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29A4622-57C3-4A80-B2FC-3CDD71100578}" xr6:coauthVersionLast="36" xr6:coauthVersionMax="36" xr10:uidLastSave="{00000000-0000-0000-0000-000000000000}"/>
  <workbookProtection workbookAlgorithmName="SHA-512" workbookHashValue="kaC50CWoyAn/2ffYTzuIJZaK9YS+jrl0EBBjZtQ1MFvf/lsfNyG5h6FHrIydknA7a4Nbaw+OkHmcvvZ3pYj51g==" workbookSaltValue="NMPAsI85eVchaTKF3x6GOw==" workbookSpinCount="100000" lockStructure="1"/>
  <bookViews>
    <workbookView xWindow="0" yWindow="0" windowWidth="28800" windowHeight="12135" tabRatio="767" xr2:uid="{FBD600F8-4681-4C05-B8B5-2F2F111664B8}"/>
  </bookViews>
  <sheets>
    <sheet name="入力項目" sheetId="1" r:id="rId1"/>
    <sheet name="ライフプランシミュレーション" sheetId="12" r:id="rId2"/>
    <sheet name="年別キャッシュフロー表" sheetId="13" r:id="rId3"/>
    <sheet name="月別キャッシュフロー表" sheetId="7" state="hidden" r:id="rId4"/>
    <sheet name="現在年齢" sheetId="9" state="hidden" r:id="rId5"/>
    <sheet name="月別収支" sheetId="8" state="hidden" r:id="rId6"/>
    <sheet name="子育て関連マスタ" sheetId="6" state="hidden" r:id="rId7"/>
    <sheet name="その他マスタ" sheetId="11" state="hidden" r:id="rId8"/>
    <sheet name="住宅ローン計算" sheetId="4" state="hidden" r:id="rId9"/>
    <sheet name="マイカーローン計算" sheetId="10" state="hidden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3" l="1"/>
  <c r="A3" i="13" s="1"/>
  <c r="A4" i="13" s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C1" i="6"/>
  <c r="L9" i="6" s="1"/>
  <c r="C8" i="9"/>
  <c r="B8" i="9" s="1"/>
  <c r="C7" i="9"/>
  <c r="B7" i="9" s="1"/>
  <c r="C6" i="9"/>
  <c r="B6" i="9" s="1"/>
  <c r="C5" i="9"/>
  <c r="B5" i="9" s="1"/>
  <c r="C4" i="9"/>
  <c r="B4" i="9" s="1"/>
  <c r="C3" i="9"/>
  <c r="B3" i="9" s="1"/>
  <c r="C2" i="9"/>
  <c r="B2" i="9" s="1"/>
  <c r="Y9" i="10"/>
  <c r="AD9" i="10" s="1"/>
  <c r="V7" i="10"/>
  <c r="V9" i="10" s="1"/>
  <c r="V8" i="10"/>
  <c r="Y9" i="4"/>
  <c r="AB9" i="4" s="1"/>
  <c r="V10" i="4"/>
  <c r="Y10" i="4"/>
  <c r="AD10" i="4" s="1"/>
  <c r="V11" i="4"/>
  <c r="Y11" i="4"/>
  <c r="AD11" i="4" s="1"/>
  <c r="V9" i="4"/>
  <c r="V7" i="4"/>
  <c r="V6" i="10"/>
  <c r="V5" i="10"/>
  <c r="V4" i="10"/>
  <c r="V3" i="10"/>
  <c r="V2" i="10"/>
  <c r="R5" i="10"/>
  <c r="R6" i="10" s="1"/>
  <c r="A5" i="10"/>
  <c r="R4" i="10"/>
  <c r="B4" i="10"/>
  <c r="B5" i="10" s="1"/>
  <c r="B6" i="10" s="1"/>
  <c r="B7" i="10" s="1"/>
  <c r="A4" i="10"/>
  <c r="F3" i="10"/>
  <c r="C3" i="10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B4" i="4"/>
  <c r="B2" i="8"/>
  <c r="E13" i="8"/>
  <c r="E12" i="8"/>
  <c r="E11" i="8"/>
  <c r="E10" i="8"/>
  <c r="E9" i="8"/>
  <c r="E8" i="8"/>
  <c r="E7" i="8"/>
  <c r="E6" i="8"/>
  <c r="E5" i="8"/>
  <c r="E4" i="8"/>
  <c r="E3" i="8"/>
  <c r="E2" i="8"/>
  <c r="B13" i="8"/>
  <c r="B12" i="8"/>
  <c r="B11" i="8"/>
  <c r="B10" i="8"/>
  <c r="B9" i="8"/>
  <c r="B8" i="8"/>
  <c r="B7" i="8"/>
  <c r="B6" i="8"/>
  <c r="B5" i="8"/>
  <c r="B4" i="8"/>
  <c r="B3" i="8"/>
  <c r="C2" i="8"/>
  <c r="H13" i="8"/>
  <c r="H12" i="8"/>
  <c r="H11" i="8"/>
  <c r="H10" i="8"/>
  <c r="H9" i="8"/>
  <c r="H8" i="8"/>
  <c r="H7" i="8"/>
  <c r="H6" i="8"/>
  <c r="H5" i="8"/>
  <c r="H4" i="8"/>
  <c r="H3" i="8"/>
  <c r="H2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G4" i="8"/>
  <c r="F4" i="8"/>
  <c r="G3" i="8"/>
  <c r="F3" i="8"/>
  <c r="G2" i="8"/>
  <c r="F2" i="8"/>
  <c r="D13" i="8"/>
  <c r="D12" i="8"/>
  <c r="D11" i="8"/>
  <c r="D10" i="8"/>
  <c r="D9" i="8"/>
  <c r="D8" i="8"/>
  <c r="D7" i="8"/>
  <c r="D6" i="8"/>
  <c r="D5" i="8"/>
  <c r="D4" i="8"/>
  <c r="D3" i="8"/>
  <c r="D2" i="8"/>
  <c r="C13" i="8"/>
  <c r="C12" i="8"/>
  <c r="C11" i="8"/>
  <c r="C10" i="8"/>
  <c r="C9" i="8"/>
  <c r="C8" i="8"/>
  <c r="C7" i="8"/>
  <c r="C6" i="8"/>
  <c r="C5" i="8"/>
  <c r="C4" i="8"/>
  <c r="C3" i="8"/>
  <c r="D3" i="7"/>
  <c r="A3" i="7" s="1"/>
  <c r="V6" i="4"/>
  <c r="V5" i="4"/>
  <c r="D4" i="7" l="1"/>
  <c r="C4" i="7" s="1"/>
  <c r="Y3" i="10"/>
  <c r="N3" i="7"/>
  <c r="AB3" i="7"/>
  <c r="AJ3" i="7"/>
  <c r="AA3" i="7"/>
  <c r="Z3" i="7"/>
  <c r="Y3" i="7"/>
  <c r="L4" i="6"/>
  <c r="AB11" i="4"/>
  <c r="AB10" i="4"/>
  <c r="Y4" i="10"/>
  <c r="D2" i="9"/>
  <c r="D3" i="9"/>
  <c r="P3" i="7" s="1"/>
  <c r="AD3" i="7" s="1"/>
  <c r="D7" i="9"/>
  <c r="T3" i="7" s="1"/>
  <c r="AH3" i="7" s="1"/>
  <c r="D6" i="9"/>
  <c r="S3" i="7" s="1"/>
  <c r="AG3" i="7" s="1"/>
  <c r="D5" i="9"/>
  <c r="R3" i="7" s="1"/>
  <c r="D4" i="9"/>
  <c r="Q3" i="7" s="1"/>
  <c r="AE3" i="7" s="1"/>
  <c r="D8" i="9"/>
  <c r="U3" i="7" s="1"/>
  <c r="J3" i="7"/>
  <c r="K3" i="7" s="1"/>
  <c r="AD9" i="4"/>
  <c r="Y5" i="10"/>
  <c r="Y6" i="10"/>
  <c r="R7" i="10"/>
  <c r="A6" i="10"/>
  <c r="C5" i="10"/>
  <c r="F5" i="10"/>
  <c r="F4" i="10"/>
  <c r="C4" i="10"/>
  <c r="E5" i="10"/>
  <c r="B8" i="10"/>
  <c r="E4" i="10"/>
  <c r="E3" i="10"/>
  <c r="AB9" i="10"/>
  <c r="D3" i="10" s="1"/>
  <c r="B3" i="7"/>
  <c r="V2" i="4"/>
  <c r="Y5" i="4" s="1"/>
  <c r="R5" i="4"/>
  <c r="R6" i="4" s="1"/>
  <c r="R7" i="4" s="1"/>
  <c r="R8" i="4" s="1"/>
  <c r="R9" i="4" s="1"/>
  <c r="R10" i="4" s="1"/>
  <c r="R11" i="4" s="1"/>
  <c r="R12" i="4" s="1"/>
  <c r="R13" i="4" s="1"/>
  <c r="R14" i="4" s="1"/>
  <c r="R15" i="4" s="1"/>
  <c r="R16" i="4" s="1"/>
  <c r="R17" i="4" s="1"/>
  <c r="R18" i="4" s="1"/>
  <c r="R19" i="4" s="1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R36" i="4" s="1"/>
  <c r="R37" i="4" s="1"/>
  <c r="R38" i="4" s="1"/>
  <c r="R39" i="4" s="1"/>
  <c r="R40" i="4" s="1"/>
  <c r="R41" i="4" s="1"/>
  <c r="R42" i="4" s="1"/>
  <c r="R43" i="4" s="1"/>
  <c r="R44" i="4" s="1"/>
  <c r="R45" i="4" s="1"/>
  <c r="R46" i="4" s="1"/>
  <c r="R47" i="4" s="1"/>
  <c r="R48" i="4" s="1"/>
  <c r="R49" i="4" s="1"/>
  <c r="R50" i="4" s="1"/>
  <c r="R51" i="4" s="1"/>
  <c r="R52" i="4" s="1"/>
  <c r="R4" i="4"/>
  <c r="V8" i="4"/>
  <c r="V4" i="4"/>
  <c r="V3" i="4"/>
  <c r="F3" i="4"/>
  <c r="A4" i="4"/>
  <c r="A5" i="4" s="1"/>
  <c r="AI3" i="7" l="1"/>
  <c r="AF3" i="7"/>
  <c r="B4" i="7"/>
  <c r="I4" i="7"/>
  <c r="Z4" i="7"/>
  <c r="D5" i="7"/>
  <c r="AJ4" i="7"/>
  <c r="AA4" i="7"/>
  <c r="Y4" i="7"/>
  <c r="N4" i="7"/>
  <c r="O4" i="7" s="1"/>
  <c r="O3" i="7"/>
  <c r="AC3" i="7"/>
  <c r="B2" i="13"/>
  <c r="U4" i="7"/>
  <c r="AI4" i="7" s="1"/>
  <c r="T4" i="7"/>
  <c r="S4" i="7"/>
  <c r="R4" i="7"/>
  <c r="Q4" i="7"/>
  <c r="AE4" i="7" s="1"/>
  <c r="P4" i="7"/>
  <c r="J4" i="7"/>
  <c r="G3" i="7"/>
  <c r="L3" i="7"/>
  <c r="W3" i="7" s="1"/>
  <c r="F3" i="7"/>
  <c r="D5" i="10"/>
  <c r="H3" i="10"/>
  <c r="N3" i="10" s="1"/>
  <c r="H4" i="10" s="1"/>
  <c r="M3" i="10"/>
  <c r="I3" i="10"/>
  <c r="K3" i="10"/>
  <c r="F6" i="10"/>
  <c r="D6" i="10"/>
  <c r="C6" i="10"/>
  <c r="A7" i="10"/>
  <c r="E6" i="10"/>
  <c r="D4" i="10"/>
  <c r="B9" i="10"/>
  <c r="R8" i="10"/>
  <c r="A4" i="7"/>
  <c r="AB4" i="7" s="1"/>
  <c r="E3" i="7"/>
  <c r="D3" i="4"/>
  <c r="D4" i="4"/>
  <c r="Y6" i="4"/>
  <c r="D5" i="4"/>
  <c r="Y3" i="4"/>
  <c r="Y4" i="4"/>
  <c r="F4" i="4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D2" i="13"/>
  <c r="AF4" i="7" l="1"/>
  <c r="AG4" i="7"/>
  <c r="AH4" i="7"/>
  <c r="AD4" i="7"/>
  <c r="B5" i="7"/>
  <c r="AJ5" i="7"/>
  <c r="D6" i="7"/>
  <c r="AA6" i="7" s="1"/>
  <c r="C5" i="7"/>
  <c r="I5" i="7" s="1"/>
  <c r="Z5" i="7"/>
  <c r="Y5" i="7"/>
  <c r="AA5" i="7"/>
  <c r="N5" i="7"/>
  <c r="O5" i="7" s="1"/>
  <c r="AC4" i="7"/>
  <c r="U5" i="7"/>
  <c r="T5" i="7"/>
  <c r="S5" i="7"/>
  <c r="R5" i="7"/>
  <c r="Q5" i="7"/>
  <c r="AE5" i="7" s="1"/>
  <c r="P5" i="7"/>
  <c r="AD5" i="7" s="1"/>
  <c r="L4" i="7"/>
  <c r="W4" i="7" s="1"/>
  <c r="K4" i="7"/>
  <c r="J5" i="7"/>
  <c r="F4" i="7"/>
  <c r="M3" i="7"/>
  <c r="M4" i="10"/>
  <c r="J4" i="10" s="1"/>
  <c r="N4" i="10"/>
  <c r="H5" i="10" s="1"/>
  <c r="N5" i="10" s="1"/>
  <c r="J3" i="10"/>
  <c r="R9" i="10"/>
  <c r="B10" i="10"/>
  <c r="O3" i="10"/>
  <c r="G3" i="10"/>
  <c r="D7" i="10"/>
  <c r="C7" i="10"/>
  <c r="F7" i="10"/>
  <c r="E7" i="10"/>
  <c r="A8" i="10"/>
  <c r="H3" i="7"/>
  <c r="X3" i="7" s="1"/>
  <c r="G4" i="7"/>
  <c r="D7" i="7"/>
  <c r="A5" i="7"/>
  <c r="AB5" i="7" s="1"/>
  <c r="E4" i="7"/>
  <c r="I3" i="4"/>
  <c r="M3" i="4"/>
  <c r="K3" i="4"/>
  <c r="E3" i="4"/>
  <c r="E4" i="4"/>
  <c r="E5" i="4"/>
  <c r="H3" i="4"/>
  <c r="N3" i="4" s="1"/>
  <c r="A6" i="4"/>
  <c r="F5" i="4"/>
  <c r="B19" i="4"/>
  <c r="C6" i="7" l="1"/>
  <c r="I6" i="7" s="1"/>
  <c r="B6" i="7"/>
  <c r="AF5" i="7"/>
  <c r="AG5" i="7"/>
  <c r="AH5" i="7"/>
  <c r="AI5" i="7"/>
  <c r="AJ6" i="7"/>
  <c r="Z6" i="7"/>
  <c r="Y6" i="7"/>
  <c r="N6" i="7"/>
  <c r="O6" i="7" s="1"/>
  <c r="AJ7" i="7"/>
  <c r="AC5" i="7"/>
  <c r="AA7" i="7"/>
  <c r="Y7" i="7"/>
  <c r="Z7" i="7"/>
  <c r="V3" i="7"/>
  <c r="R6" i="7"/>
  <c r="S6" i="7"/>
  <c r="U6" i="7"/>
  <c r="T6" i="7"/>
  <c r="Q6" i="7"/>
  <c r="P6" i="7"/>
  <c r="L5" i="7"/>
  <c r="W5" i="7" s="1"/>
  <c r="M4" i="7"/>
  <c r="K5" i="7"/>
  <c r="J6" i="7"/>
  <c r="H4" i="7"/>
  <c r="X4" i="7" s="1"/>
  <c r="F5" i="7"/>
  <c r="M5" i="10"/>
  <c r="J5" i="10" s="1"/>
  <c r="H6" i="10"/>
  <c r="N6" i="10" s="1"/>
  <c r="M6" i="10"/>
  <c r="E8" i="10"/>
  <c r="D8" i="10"/>
  <c r="C8" i="10"/>
  <c r="F8" i="10"/>
  <c r="A9" i="10"/>
  <c r="P3" i="10"/>
  <c r="L3" i="10"/>
  <c r="R10" i="10"/>
  <c r="B11" i="10"/>
  <c r="G5" i="7"/>
  <c r="A7" i="4"/>
  <c r="D6" i="4"/>
  <c r="E6" i="4"/>
  <c r="B7" i="7"/>
  <c r="D8" i="7"/>
  <c r="A6" i="7"/>
  <c r="AB6" i="7" s="1"/>
  <c r="E5" i="7"/>
  <c r="G3" i="4"/>
  <c r="L3" i="4" s="1"/>
  <c r="I4" i="4" s="1"/>
  <c r="M4" i="4"/>
  <c r="H4" i="4"/>
  <c r="N4" i="4" s="1"/>
  <c r="J3" i="4"/>
  <c r="O3" i="4"/>
  <c r="F6" i="4"/>
  <c r="B20" i="4"/>
  <c r="C7" i="7" l="1"/>
  <c r="I7" i="7" s="1"/>
  <c r="AD6" i="7"/>
  <c r="AE6" i="7"/>
  <c r="AH6" i="7"/>
  <c r="AG6" i="7"/>
  <c r="AI6" i="7"/>
  <c r="AF6" i="7"/>
  <c r="N7" i="7"/>
  <c r="O7" i="7" s="1"/>
  <c r="AJ8" i="7"/>
  <c r="AC6" i="7"/>
  <c r="R7" i="7"/>
  <c r="S7" i="7"/>
  <c r="U7" i="7"/>
  <c r="AA8" i="7"/>
  <c r="Y8" i="7"/>
  <c r="Z8" i="7"/>
  <c r="V4" i="7"/>
  <c r="T7" i="7"/>
  <c r="Q7" i="7"/>
  <c r="P7" i="7"/>
  <c r="L6" i="7"/>
  <c r="W6" i="7" s="1"/>
  <c r="M5" i="7"/>
  <c r="K6" i="7"/>
  <c r="J7" i="7"/>
  <c r="C8" i="7"/>
  <c r="F6" i="7"/>
  <c r="H5" i="7"/>
  <c r="H7" i="10"/>
  <c r="N7" i="10" s="1"/>
  <c r="M7" i="10"/>
  <c r="B12" i="10"/>
  <c r="K4" i="10"/>
  <c r="O4" i="10" s="1"/>
  <c r="F9" i="10"/>
  <c r="E9" i="10"/>
  <c r="D9" i="10"/>
  <c r="C9" i="10"/>
  <c r="A10" i="10"/>
  <c r="R11" i="10"/>
  <c r="I4" i="10"/>
  <c r="J6" i="10"/>
  <c r="G6" i="7"/>
  <c r="D7" i="4"/>
  <c r="E7" i="4"/>
  <c r="F7" i="4"/>
  <c r="A8" i="4"/>
  <c r="B8" i="7"/>
  <c r="D9" i="7"/>
  <c r="A7" i="7"/>
  <c r="E6" i="7"/>
  <c r="H5" i="4"/>
  <c r="M5" i="4"/>
  <c r="J4" i="4"/>
  <c r="P3" i="4"/>
  <c r="K4" i="4" s="1"/>
  <c r="G4" i="4" s="1"/>
  <c r="A9" i="4"/>
  <c r="F8" i="4"/>
  <c r="B21" i="4"/>
  <c r="AD7" i="7" l="1"/>
  <c r="AE7" i="7"/>
  <c r="AF7" i="7"/>
  <c r="AH7" i="7"/>
  <c r="AI7" i="7"/>
  <c r="AG7" i="7"/>
  <c r="I8" i="7"/>
  <c r="AC7" i="7"/>
  <c r="AB7" i="7"/>
  <c r="R8" i="7"/>
  <c r="U8" i="7"/>
  <c r="S8" i="7"/>
  <c r="N8" i="7"/>
  <c r="O8" i="7" s="1"/>
  <c r="AJ9" i="7"/>
  <c r="B3" i="13"/>
  <c r="T8" i="7"/>
  <c r="AA9" i="7"/>
  <c r="Y9" i="7"/>
  <c r="Z9" i="7"/>
  <c r="X5" i="7"/>
  <c r="V5" i="7" s="1"/>
  <c r="Q8" i="7"/>
  <c r="P8" i="7"/>
  <c r="AD8" i="7" s="1"/>
  <c r="L7" i="7"/>
  <c r="W7" i="7" s="1"/>
  <c r="M6" i="7"/>
  <c r="K7" i="7"/>
  <c r="J8" i="7"/>
  <c r="C9" i="7"/>
  <c r="F7" i="7"/>
  <c r="H6" i="7"/>
  <c r="H8" i="10"/>
  <c r="N8" i="10" s="1"/>
  <c r="M8" i="10"/>
  <c r="R12" i="10"/>
  <c r="G4" i="10"/>
  <c r="F10" i="10"/>
  <c r="D10" i="10"/>
  <c r="C10" i="10"/>
  <c r="E10" i="10"/>
  <c r="A11" i="10"/>
  <c r="B13" i="10"/>
  <c r="J7" i="10"/>
  <c r="G7" i="7"/>
  <c r="D9" i="4"/>
  <c r="E9" i="4"/>
  <c r="D8" i="4"/>
  <c r="E8" i="4"/>
  <c r="B9" i="7"/>
  <c r="D10" i="7"/>
  <c r="A8" i="7"/>
  <c r="AB8" i="7" s="1"/>
  <c r="E7" i="7"/>
  <c r="N5" i="4"/>
  <c r="J5" i="4"/>
  <c r="A10" i="4"/>
  <c r="F9" i="4"/>
  <c r="B22" i="4"/>
  <c r="D3" i="13"/>
  <c r="AE8" i="7" l="1"/>
  <c r="AF8" i="7"/>
  <c r="S9" i="7"/>
  <c r="AG8" i="7"/>
  <c r="AH8" i="7"/>
  <c r="U9" i="7"/>
  <c r="U10" i="7" s="1"/>
  <c r="AI8" i="7"/>
  <c r="I9" i="7"/>
  <c r="R9" i="7"/>
  <c r="T9" i="7"/>
  <c r="N9" i="7"/>
  <c r="O9" i="7" s="1"/>
  <c r="AJ10" i="7"/>
  <c r="AC8" i="7"/>
  <c r="Q9" i="7"/>
  <c r="AA10" i="7"/>
  <c r="Y10" i="7"/>
  <c r="Z10" i="7"/>
  <c r="X6" i="7"/>
  <c r="V6" i="7" s="1"/>
  <c r="P9" i="7"/>
  <c r="S10" i="7"/>
  <c r="M7" i="7"/>
  <c r="L8" i="7"/>
  <c r="W8" i="7" s="1"/>
  <c r="K8" i="7"/>
  <c r="J9" i="7"/>
  <c r="C10" i="7"/>
  <c r="H7" i="7"/>
  <c r="F8" i="7"/>
  <c r="J8" i="10"/>
  <c r="L4" i="10"/>
  <c r="P4" i="10"/>
  <c r="R13" i="10"/>
  <c r="B14" i="10"/>
  <c r="F11" i="10"/>
  <c r="E11" i="10"/>
  <c r="D11" i="10"/>
  <c r="C11" i="10"/>
  <c r="A12" i="10"/>
  <c r="M9" i="10"/>
  <c r="H9" i="10"/>
  <c r="N9" i="10" s="1"/>
  <c r="G8" i="7"/>
  <c r="D10" i="4"/>
  <c r="E10" i="4"/>
  <c r="B10" i="7"/>
  <c r="D11" i="7"/>
  <c r="A9" i="7"/>
  <c r="E8" i="7"/>
  <c r="H6" i="4"/>
  <c r="M6" i="4"/>
  <c r="O4" i="4"/>
  <c r="A11" i="4"/>
  <c r="F10" i="4"/>
  <c r="B23" i="4"/>
  <c r="AH9" i="7" l="1"/>
  <c r="I10" i="7"/>
  <c r="AF9" i="7"/>
  <c r="AE9" i="7"/>
  <c r="AI9" i="7"/>
  <c r="AD9" i="7"/>
  <c r="AG9" i="7"/>
  <c r="AC9" i="7"/>
  <c r="AB9" i="7"/>
  <c r="R10" i="7"/>
  <c r="Q10" i="7"/>
  <c r="T10" i="7"/>
  <c r="N10" i="7"/>
  <c r="O10" i="7" s="1"/>
  <c r="AJ11" i="7"/>
  <c r="AA11" i="7"/>
  <c r="Y11" i="7"/>
  <c r="Z11" i="7"/>
  <c r="X7" i="7"/>
  <c r="V7" i="7" s="1"/>
  <c r="P10" i="7"/>
  <c r="U11" i="7"/>
  <c r="S11" i="7"/>
  <c r="M8" i="7"/>
  <c r="L9" i="7"/>
  <c r="W9" i="7" s="1"/>
  <c r="K9" i="7"/>
  <c r="J10" i="7"/>
  <c r="C11" i="7"/>
  <c r="F9" i="7"/>
  <c r="H8" i="7"/>
  <c r="J9" i="10"/>
  <c r="H10" i="10"/>
  <c r="N10" i="10" s="1"/>
  <c r="M10" i="10"/>
  <c r="B15" i="10"/>
  <c r="D12" i="10"/>
  <c r="C12" i="10"/>
  <c r="F12" i="10"/>
  <c r="E12" i="10"/>
  <c r="A13" i="10"/>
  <c r="R14" i="10"/>
  <c r="K5" i="10"/>
  <c r="O5" i="10" s="1"/>
  <c r="I5" i="10"/>
  <c r="G9" i="7"/>
  <c r="D11" i="4"/>
  <c r="E11" i="4"/>
  <c r="B11" i="7"/>
  <c r="D12" i="7"/>
  <c r="A10" i="7"/>
  <c r="AG10" i="7" s="1"/>
  <c r="E9" i="7"/>
  <c r="P4" i="4"/>
  <c r="K5" i="4" s="1"/>
  <c r="L4" i="4"/>
  <c r="I5" i="4" s="1"/>
  <c r="A12" i="4"/>
  <c r="F11" i="4"/>
  <c r="B24" i="4"/>
  <c r="I11" i="7" l="1"/>
  <c r="AI10" i="7"/>
  <c r="T11" i="7"/>
  <c r="AH10" i="7"/>
  <c r="AE10" i="7"/>
  <c r="AD10" i="7"/>
  <c r="R11" i="7"/>
  <c r="R12" i="7" s="1"/>
  <c r="AF10" i="7"/>
  <c r="AC10" i="7"/>
  <c r="AB10" i="7"/>
  <c r="Q11" i="7"/>
  <c r="N11" i="7"/>
  <c r="O11" i="7" s="1"/>
  <c r="AJ12" i="7"/>
  <c r="AA12" i="7"/>
  <c r="Y12" i="7"/>
  <c r="Z12" i="7"/>
  <c r="X8" i="7"/>
  <c r="V8" i="7" s="1"/>
  <c r="P11" i="7"/>
  <c r="T12" i="7"/>
  <c r="S12" i="7"/>
  <c r="U12" i="7"/>
  <c r="L10" i="7"/>
  <c r="W10" i="7" s="1"/>
  <c r="M9" i="7"/>
  <c r="J12" i="7"/>
  <c r="K10" i="7"/>
  <c r="J11" i="7"/>
  <c r="C12" i="7"/>
  <c r="H9" i="7"/>
  <c r="F10" i="7"/>
  <c r="G5" i="10"/>
  <c r="P5" i="10" s="1"/>
  <c r="H11" i="10"/>
  <c r="N11" i="10" s="1"/>
  <c r="M11" i="10"/>
  <c r="R15" i="10"/>
  <c r="B16" i="10"/>
  <c r="J10" i="10"/>
  <c r="F13" i="10"/>
  <c r="E13" i="10"/>
  <c r="D13" i="10"/>
  <c r="C13" i="10"/>
  <c r="A14" i="10"/>
  <c r="G10" i="7"/>
  <c r="D12" i="4"/>
  <c r="E12" i="4"/>
  <c r="B12" i="7"/>
  <c r="D13" i="7"/>
  <c r="A11" i="7"/>
  <c r="AG11" i="7" s="1"/>
  <c r="E10" i="7"/>
  <c r="A13" i="4"/>
  <c r="F12" i="4"/>
  <c r="B25" i="4"/>
  <c r="AI11" i="7" l="1"/>
  <c r="AF11" i="7"/>
  <c r="Q12" i="7"/>
  <c r="AE11" i="7"/>
  <c r="AD11" i="7"/>
  <c r="AH11" i="7"/>
  <c r="I12" i="7"/>
  <c r="K12" i="7" s="1"/>
  <c r="AC11" i="7"/>
  <c r="AB11" i="7"/>
  <c r="N12" i="7"/>
  <c r="O12" i="7" s="1"/>
  <c r="AJ13" i="7"/>
  <c r="AA13" i="7"/>
  <c r="Y13" i="7"/>
  <c r="Z13" i="7"/>
  <c r="X9" i="7"/>
  <c r="V9" i="7" s="1"/>
  <c r="P12" i="7"/>
  <c r="U13" i="7"/>
  <c r="T13" i="7"/>
  <c r="S13" i="7"/>
  <c r="R13" i="7"/>
  <c r="Q13" i="7"/>
  <c r="M10" i="7"/>
  <c r="L11" i="7"/>
  <c r="W11" i="7" s="1"/>
  <c r="J13" i="7"/>
  <c r="K11" i="7"/>
  <c r="C13" i="7"/>
  <c r="H10" i="7"/>
  <c r="F11" i="7"/>
  <c r="L5" i="10"/>
  <c r="I6" i="10" s="1"/>
  <c r="B17" i="10"/>
  <c r="F14" i="10"/>
  <c r="D14" i="10"/>
  <c r="C14" i="10"/>
  <c r="E14" i="10"/>
  <c r="A15" i="10"/>
  <c r="R16" i="10"/>
  <c r="K6" i="10"/>
  <c r="O6" i="10" s="1"/>
  <c r="J11" i="10"/>
  <c r="H12" i="10"/>
  <c r="N12" i="10" s="1"/>
  <c r="M12" i="10"/>
  <c r="G11" i="7"/>
  <c r="D13" i="4"/>
  <c r="E13" i="4"/>
  <c r="B13" i="7"/>
  <c r="D14" i="7"/>
  <c r="A12" i="7"/>
  <c r="AF12" i="7" s="1"/>
  <c r="E11" i="7"/>
  <c r="G5" i="4"/>
  <c r="P5" i="4" s="1"/>
  <c r="K6" i="4" s="1"/>
  <c r="A14" i="4"/>
  <c r="F13" i="4"/>
  <c r="B26" i="4"/>
  <c r="AI12" i="7" l="1"/>
  <c r="AE12" i="7"/>
  <c r="AD12" i="7"/>
  <c r="AH12" i="7"/>
  <c r="AG12" i="7"/>
  <c r="I13" i="7"/>
  <c r="K13" i="7" s="1"/>
  <c r="AC12" i="7"/>
  <c r="AB12" i="7"/>
  <c r="N13" i="7"/>
  <c r="O13" i="7" s="1"/>
  <c r="AJ14" i="7"/>
  <c r="AA14" i="7"/>
  <c r="Y14" i="7"/>
  <c r="Z14" i="7"/>
  <c r="X10" i="7"/>
  <c r="V10" i="7" s="1"/>
  <c r="P13" i="7"/>
  <c r="R14" i="7"/>
  <c r="Q14" i="7"/>
  <c r="U14" i="7"/>
  <c r="T14" i="7"/>
  <c r="S14" i="7"/>
  <c r="L12" i="7"/>
  <c r="W12" i="7" s="1"/>
  <c r="M11" i="7"/>
  <c r="J14" i="7"/>
  <c r="C14" i="7"/>
  <c r="H11" i="7"/>
  <c r="X11" i="7" s="1"/>
  <c r="F12" i="7"/>
  <c r="R17" i="10"/>
  <c r="F15" i="10"/>
  <c r="E15" i="10"/>
  <c r="D15" i="10"/>
  <c r="C15" i="10"/>
  <c r="A16" i="10"/>
  <c r="H13" i="10"/>
  <c r="N13" i="10" s="1"/>
  <c r="M13" i="10"/>
  <c r="J12" i="10"/>
  <c r="G6" i="10"/>
  <c r="B18" i="10"/>
  <c r="G12" i="7"/>
  <c r="D14" i="4"/>
  <c r="E14" i="4"/>
  <c r="B14" i="7"/>
  <c r="D15" i="7"/>
  <c r="A13" i="7"/>
  <c r="AE13" i="7" s="1"/>
  <c r="E12" i="7"/>
  <c r="L5" i="4"/>
  <c r="I6" i="4" s="1"/>
  <c r="A15" i="4"/>
  <c r="F14" i="4"/>
  <c r="B27" i="4"/>
  <c r="I14" i="7" l="1"/>
  <c r="K14" i="7" s="1"/>
  <c r="AI13" i="7"/>
  <c r="AH13" i="7"/>
  <c r="AD13" i="7"/>
  <c r="AG13" i="7"/>
  <c r="AF13" i="7"/>
  <c r="AC13" i="7"/>
  <c r="AB13" i="7"/>
  <c r="N14" i="7"/>
  <c r="O14" i="7" s="1"/>
  <c r="AJ15" i="7"/>
  <c r="AA15" i="7"/>
  <c r="Y15" i="7"/>
  <c r="Z15" i="7"/>
  <c r="V11" i="7"/>
  <c r="P14" i="7"/>
  <c r="U15" i="7"/>
  <c r="T15" i="7"/>
  <c r="S15" i="7"/>
  <c r="R15" i="7"/>
  <c r="Q15" i="7"/>
  <c r="L13" i="7"/>
  <c r="W13" i="7" s="1"/>
  <c r="M12" i="7"/>
  <c r="J15" i="7"/>
  <c r="C15" i="7"/>
  <c r="H12" i="7"/>
  <c r="F13" i="7"/>
  <c r="H14" i="10"/>
  <c r="N14" i="10" s="1"/>
  <c r="M14" i="10"/>
  <c r="D16" i="10"/>
  <c r="C16" i="10"/>
  <c r="F16" i="10"/>
  <c r="E16" i="10"/>
  <c r="A17" i="10"/>
  <c r="B19" i="10"/>
  <c r="L6" i="10"/>
  <c r="P6" i="10"/>
  <c r="J13" i="10"/>
  <c r="R18" i="10"/>
  <c r="G13" i="7"/>
  <c r="D15" i="4"/>
  <c r="E15" i="4"/>
  <c r="B15" i="7"/>
  <c r="D16" i="7"/>
  <c r="A14" i="7"/>
  <c r="AG14" i="7" s="1"/>
  <c r="E13" i="7"/>
  <c r="F15" i="4"/>
  <c r="A16" i="4"/>
  <c r="B28" i="4"/>
  <c r="I15" i="7" l="1"/>
  <c r="K15" i="7" s="1"/>
  <c r="AI14" i="7"/>
  <c r="AF14" i="7"/>
  <c r="AD14" i="7"/>
  <c r="AH14" i="7"/>
  <c r="AE14" i="7"/>
  <c r="AC14" i="7"/>
  <c r="AB14" i="7"/>
  <c r="N15" i="7"/>
  <c r="O15" i="7" s="1"/>
  <c r="AJ16" i="7"/>
  <c r="AA16" i="7"/>
  <c r="Y16" i="7"/>
  <c r="Z16" i="7"/>
  <c r="X12" i="7"/>
  <c r="V12" i="7" s="1"/>
  <c r="P15" i="7"/>
  <c r="Q16" i="7"/>
  <c r="U16" i="7"/>
  <c r="T16" i="7"/>
  <c r="S16" i="7"/>
  <c r="R16" i="7"/>
  <c r="J14" i="10"/>
  <c r="M13" i="7"/>
  <c r="L14" i="7"/>
  <c r="W14" i="7" s="1"/>
  <c r="J16" i="7"/>
  <c r="C16" i="7"/>
  <c r="I16" i="7" s="1"/>
  <c r="H13" i="7"/>
  <c r="F14" i="7"/>
  <c r="R19" i="10"/>
  <c r="K7" i="10"/>
  <c r="O7" i="10" s="1"/>
  <c r="F17" i="10"/>
  <c r="E17" i="10"/>
  <c r="D17" i="10"/>
  <c r="C17" i="10"/>
  <c r="A18" i="10"/>
  <c r="I7" i="10"/>
  <c r="M15" i="10"/>
  <c r="H15" i="10"/>
  <c r="N15" i="10" s="1"/>
  <c r="B20" i="10"/>
  <c r="G14" i="7"/>
  <c r="D16" i="4"/>
  <c r="E16" i="4"/>
  <c r="B16" i="7"/>
  <c r="D17" i="7"/>
  <c r="A15" i="7"/>
  <c r="AE15" i="7" s="1"/>
  <c r="E14" i="7"/>
  <c r="F16" i="4"/>
  <c r="A17" i="4"/>
  <c r="B29" i="4"/>
  <c r="AG15" i="7" l="1"/>
  <c r="AI15" i="7"/>
  <c r="AD15" i="7"/>
  <c r="AH15" i="7"/>
  <c r="AF15" i="7"/>
  <c r="AC15" i="7"/>
  <c r="AB15" i="7"/>
  <c r="N16" i="7"/>
  <c r="O16" i="7" s="1"/>
  <c r="AJ17" i="7"/>
  <c r="AA17" i="7"/>
  <c r="Y17" i="7"/>
  <c r="Z17" i="7"/>
  <c r="X13" i="7"/>
  <c r="V13" i="7" s="1"/>
  <c r="P16" i="7"/>
  <c r="S17" i="7"/>
  <c r="R17" i="7"/>
  <c r="T17" i="7"/>
  <c r="Q17" i="7"/>
  <c r="U17" i="7"/>
  <c r="M14" i="7"/>
  <c r="L15" i="7"/>
  <c r="W15" i="7" s="1"/>
  <c r="J17" i="7"/>
  <c r="K16" i="7"/>
  <c r="C17" i="7"/>
  <c r="I17" i="7" s="1"/>
  <c r="H14" i="7"/>
  <c r="F15" i="7"/>
  <c r="J15" i="10"/>
  <c r="G7" i="10"/>
  <c r="L7" i="10" s="1"/>
  <c r="H16" i="10"/>
  <c r="N16" i="10" s="1"/>
  <c r="M16" i="10"/>
  <c r="B21" i="10"/>
  <c r="F18" i="10"/>
  <c r="D18" i="10"/>
  <c r="C18" i="10"/>
  <c r="E18" i="10"/>
  <c r="A19" i="10"/>
  <c r="R20" i="10"/>
  <c r="G15" i="7"/>
  <c r="D17" i="4"/>
  <c r="E17" i="4"/>
  <c r="B17" i="7"/>
  <c r="D18" i="7"/>
  <c r="A16" i="7"/>
  <c r="AG16" i="7" s="1"/>
  <c r="E15" i="7"/>
  <c r="F17" i="4"/>
  <c r="A18" i="4"/>
  <c r="B30" i="4"/>
  <c r="AE16" i="7" l="1"/>
  <c r="AI16" i="7"/>
  <c r="AH16" i="7"/>
  <c r="AD16" i="7"/>
  <c r="AF16" i="7"/>
  <c r="AC16" i="7"/>
  <c r="AB16" i="7"/>
  <c r="N17" i="7"/>
  <c r="O17" i="7" s="1"/>
  <c r="AJ18" i="7"/>
  <c r="AA18" i="7"/>
  <c r="Y18" i="7"/>
  <c r="Z18" i="7"/>
  <c r="X14" i="7"/>
  <c r="V14" i="7" s="1"/>
  <c r="P17" i="7"/>
  <c r="U18" i="7"/>
  <c r="T18" i="7"/>
  <c r="S18" i="7"/>
  <c r="R18" i="7"/>
  <c r="Q18" i="7"/>
  <c r="L16" i="7"/>
  <c r="W16" i="7" s="1"/>
  <c r="M15" i="7"/>
  <c r="J18" i="7"/>
  <c r="K17" i="7"/>
  <c r="C18" i="7"/>
  <c r="I18" i="7" s="1"/>
  <c r="F16" i="7"/>
  <c r="H15" i="7"/>
  <c r="X15" i="7" s="1"/>
  <c r="I8" i="10"/>
  <c r="J16" i="10"/>
  <c r="P7" i="10"/>
  <c r="K8" i="10" s="1"/>
  <c r="H17" i="10"/>
  <c r="N17" i="10" s="1"/>
  <c r="M17" i="10"/>
  <c r="R21" i="10"/>
  <c r="B22" i="10"/>
  <c r="F19" i="10"/>
  <c r="E19" i="10"/>
  <c r="D19" i="10"/>
  <c r="C19" i="10"/>
  <c r="A20" i="10"/>
  <c r="G16" i="7"/>
  <c r="D18" i="4"/>
  <c r="E18" i="4"/>
  <c r="B18" i="7"/>
  <c r="D19" i="7"/>
  <c r="A17" i="7"/>
  <c r="AE17" i="7" s="1"/>
  <c r="E16" i="7"/>
  <c r="F18" i="4"/>
  <c r="A19" i="4"/>
  <c r="B31" i="4"/>
  <c r="AG17" i="7" l="1"/>
  <c r="AF17" i="7"/>
  <c r="AH17" i="7"/>
  <c r="AD17" i="7"/>
  <c r="AI17" i="7"/>
  <c r="AC17" i="7"/>
  <c r="AB17" i="7"/>
  <c r="N18" i="7"/>
  <c r="O18" i="7" s="1"/>
  <c r="AJ19" i="7"/>
  <c r="AA19" i="7"/>
  <c r="Y19" i="7"/>
  <c r="Z19" i="7"/>
  <c r="V15" i="7"/>
  <c r="P18" i="7"/>
  <c r="Q19" i="7"/>
  <c r="U19" i="7"/>
  <c r="T19" i="7"/>
  <c r="R19" i="7"/>
  <c r="S19" i="7"/>
  <c r="M16" i="7"/>
  <c r="L17" i="7"/>
  <c r="W17" i="7" s="1"/>
  <c r="J19" i="7"/>
  <c r="K18" i="7"/>
  <c r="C19" i="7"/>
  <c r="I19" i="7" s="1"/>
  <c r="F17" i="7"/>
  <c r="H16" i="7"/>
  <c r="J17" i="10"/>
  <c r="H18" i="10"/>
  <c r="N18" i="10" s="1"/>
  <c r="M18" i="10"/>
  <c r="O8" i="10"/>
  <c r="G8" i="10"/>
  <c r="B23" i="10"/>
  <c r="D20" i="10"/>
  <c r="C20" i="10"/>
  <c r="F20" i="10"/>
  <c r="E20" i="10"/>
  <c r="A21" i="10"/>
  <c r="R22" i="10"/>
  <c r="G17" i="7"/>
  <c r="D19" i="4"/>
  <c r="E19" i="4"/>
  <c r="B19" i="7"/>
  <c r="D20" i="7"/>
  <c r="A18" i="7"/>
  <c r="AF18" i="7" s="1"/>
  <c r="E17" i="7"/>
  <c r="F19" i="4"/>
  <c r="A20" i="4"/>
  <c r="B32" i="4"/>
  <c r="AI18" i="7" l="1"/>
  <c r="AG18" i="7"/>
  <c r="AE18" i="7"/>
  <c r="AD18" i="7"/>
  <c r="AH18" i="7"/>
  <c r="AC18" i="7"/>
  <c r="AB18" i="7"/>
  <c r="N19" i="7"/>
  <c r="O19" i="7" s="1"/>
  <c r="AJ20" i="7"/>
  <c r="AA20" i="7"/>
  <c r="Y20" i="7"/>
  <c r="Z20" i="7"/>
  <c r="X16" i="7"/>
  <c r="V16" i="7" s="1"/>
  <c r="P19" i="7"/>
  <c r="T20" i="7"/>
  <c r="S20" i="7"/>
  <c r="R20" i="7"/>
  <c r="Q20" i="7"/>
  <c r="U20" i="7"/>
  <c r="L18" i="7"/>
  <c r="W18" i="7" s="1"/>
  <c r="M17" i="7"/>
  <c r="J20" i="7"/>
  <c r="K19" i="7"/>
  <c r="C20" i="7"/>
  <c r="I20" i="7" s="1"/>
  <c r="H17" i="7"/>
  <c r="J18" i="10"/>
  <c r="M19" i="10"/>
  <c r="H19" i="10"/>
  <c r="N19" i="10" s="1"/>
  <c r="R23" i="10"/>
  <c r="B24" i="10"/>
  <c r="L8" i="10"/>
  <c r="P8" i="10"/>
  <c r="F21" i="10"/>
  <c r="E21" i="10"/>
  <c r="D21" i="10"/>
  <c r="C21" i="10"/>
  <c r="A22" i="10"/>
  <c r="G18" i="7"/>
  <c r="F18" i="7" s="1"/>
  <c r="D20" i="4"/>
  <c r="E20" i="4"/>
  <c r="B20" i="7"/>
  <c r="D21" i="7"/>
  <c r="A19" i="7"/>
  <c r="AG19" i="7" s="1"/>
  <c r="E18" i="7"/>
  <c r="F20" i="4"/>
  <c r="A21" i="4"/>
  <c r="B33" i="4"/>
  <c r="AD19" i="7" l="1"/>
  <c r="AI19" i="7"/>
  <c r="AE19" i="7"/>
  <c r="AH19" i="7"/>
  <c r="AF19" i="7"/>
  <c r="AC19" i="7"/>
  <c r="AB19" i="7"/>
  <c r="N20" i="7"/>
  <c r="O20" i="7" s="1"/>
  <c r="AJ21" i="7"/>
  <c r="AA21" i="7"/>
  <c r="Y21" i="7"/>
  <c r="Z21" i="7"/>
  <c r="X17" i="7"/>
  <c r="V17" i="7" s="1"/>
  <c r="P20" i="7"/>
  <c r="U21" i="7"/>
  <c r="T21" i="7"/>
  <c r="S21" i="7"/>
  <c r="R21" i="7"/>
  <c r="Q21" i="7"/>
  <c r="L19" i="7"/>
  <c r="W19" i="7" s="1"/>
  <c r="M18" i="7"/>
  <c r="J21" i="7"/>
  <c r="K20" i="7"/>
  <c r="C21" i="7"/>
  <c r="I21" i="7" s="1"/>
  <c r="H20" i="10"/>
  <c r="N20" i="10" s="1"/>
  <c r="M20" i="10"/>
  <c r="F22" i="10"/>
  <c r="E22" i="10"/>
  <c r="D22" i="10"/>
  <c r="C22" i="10"/>
  <c r="A23" i="10"/>
  <c r="B25" i="10"/>
  <c r="I9" i="10"/>
  <c r="R24" i="10"/>
  <c r="J19" i="10"/>
  <c r="K9" i="10"/>
  <c r="O9" i="10" s="1"/>
  <c r="H18" i="7"/>
  <c r="X18" i="7" s="1"/>
  <c r="G19" i="7"/>
  <c r="F19" i="7" s="1"/>
  <c r="D21" i="4"/>
  <c r="E21" i="4"/>
  <c r="B21" i="7"/>
  <c r="D22" i="7"/>
  <c r="A20" i="7"/>
  <c r="AI20" i="7" s="1"/>
  <c r="E19" i="7"/>
  <c r="F21" i="4"/>
  <c r="A22" i="4"/>
  <c r="B34" i="4"/>
  <c r="AH20" i="7" l="1"/>
  <c r="AG20" i="7"/>
  <c r="AF20" i="7"/>
  <c r="AE20" i="7"/>
  <c r="AD20" i="7"/>
  <c r="AC20" i="7"/>
  <c r="AB20" i="7"/>
  <c r="V18" i="7"/>
  <c r="N21" i="7"/>
  <c r="O21" i="7" s="1"/>
  <c r="AJ22" i="7"/>
  <c r="AA22" i="7"/>
  <c r="Y22" i="7"/>
  <c r="Z22" i="7"/>
  <c r="P21" i="7"/>
  <c r="R22" i="7"/>
  <c r="Q22" i="7"/>
  <c r="U22" i="7"/>
  <c r="T22" i="7"/>
  <c r="S22" i="7"/>
  <c r="L20" i="7"/>
  <c r="W20" i="7" s="1"/>
  <c r="M19" i="7"/>
  <c r="J22" i="7"/>
  <c r="K21" i="7"/>
  <c r="J20" i="10"/>
  <c r="C22" i="7"/>
  <c r="I22" i="7" s="1"/>
  <c r="G9" i="10"/>
  <c r="P9" i="10" s="1"/>
  <c r="H21" i="10"/>
  <c r="N21" i="10" s="1"/>
  <c r="M21" i="10"/>
  <c r="R25" i="10"/>
  <c r="F23" i="10"/>
  <c r="E23" i="10"/>
  <c r="D23" i="10"/>
  <c r="C23" i="10"/>
  <c r="A24" i="10"/>
  <c r="B26" i="10"/>
  <c r="H19" i="7"/>
  <c r="G20" i="7"/>
  <c r="F20" i="7" s="1"/>
  <c r="D22" i="4"/>
  <c r="E22" i="4"/>
  <c r="B22" i="7"/>
  <c r="D23" i="7"/>
  <c r="A21" i="7"/>
  <c r="AE21" i="7" s="1"/>
  <c r="E20" i="7"/>
  <c r="F22" i="4"/>
  <c r="A23" i="4"/>
  <c r="B35" i="4"/>
  <c r="AH21" i="7" l="1"/>
  <c r="AG21" i="7"/>
  <c r="AD21" i="7"/>
  <c r="AF21" i="7"/>
  <c r="AI21" i="7"/>
  <c r="AC21" i="7"/>
  <c r="AB21" i="7"/>
  <c r="N22" i="7"/>
  <c r="O22" i="7" s="1"/>
  <c r="AJ23" i="7"/>
  <c r="AA23" i="7"/>
  <c r="Y23" i="7"/>
  <c r="Z23" i="7"/>
  <c r="P22" i="7"/>
  <c r="AD22" i="7" s="1"/>
  <c r="U23" i="7"/>
  <c r="T23" i="7"/>
  <c r="S23" i="7"/>
  <c r="R23" i="7"/>
  <c r="Q23" i="7"/>
  <c r="M20" i="7"/>
  <c r="L21" i="7"/>
  <c r="W21" i="7" s="1"/>
  <c r="J23" i="7"/>
  <c r="K22" i="7"/>
  <c r="C23" i="7"/>
  <c r="I23" i="7" s="1"/>
  <c r="J21" i="10"/>
  <c r="L9" i="10"/>
  <c r="I10" i="10" s="1"/>
  <c r="H22" i="10"/>
  <c r="N22" i="10" s="1"/>
  <c r="M22" i="10"/>
  <c r="R26" i="10"/>
  <c r="B27" i="10"/>
  <c r="D24" i="10"/>
  <c r="C24" i="10"/>
  <c r="F24" i="10"/>
  <c r="E24" i="10"/>
  <c r="A25" i="10"/>
  <c r="K10" i="10"/>
  <c r="O10" i="10" s="1"/>
  <c r="H20" i="7"/>
  <c r="G21" i="7"/>
  <c r="F21" i="7" s="1"/>
  <c r="D23" i="4"/>
  <c r="E23" i="4"/>
  <c r="B23" i="7"/>
  <c r="D24" i="7"/>
  <c r="A22" i="7"/>
  <c r="AH22" i="7" s="1"/>
  <c r="E21" i="7"/>
  <c r="F23" i="4"/>
  <c r="A24" i="4"/>
  <c r="B36" i="4"/>
  <c r="AF22" i="7" l="1"/>
  <c r="AE22" i="7"/>
  <c r="AI22" i="7"/>
  <c r="AG22" i="7"/>
  <c r="AC22" i="7"/>
  <c r="AB22" i="7"/>
  <c r="N23" i="7"/>
  <c r="O23" i="7" s="1"/>
  <c r="AJ24" i="7"/>
  <c r="AA24" i="7"/>
  <c r="Y24" i="7"/>
  <c r="Z24" i="7"/>
  <c r="P23" i="7"/>
  <c r="Q24" i="7"/>
  <c r="U24" i="7"/>
  <c r="T24" i="7"/>
  <c r="S24" i="7"/>
  <c r="R24" i="7"/>
  <c r="J22" i="10"/>
  <c r="M21" i="7"/>
  <c r="L22" i="7"/>
  <c r="W22" i="7" s="1"/>
  <c r="J24" i="7"/>
  <c r="K23" i="7"/>
  <c r="C24" i="7"/>
  <c r="I24" i="7" s="1"/>
  <c r="M23" i="10"/>
  <c r="H23" i="10"/>
  <c r="N23" i="10" s="1"/>
  <c r="B28" i="10"/>
  <c r="G10" i="10"/>
  <c r="R27" i="10"/>
  <c r="F25" i="10"/>
  <c r="E25" i="10"/>
  <c r="D25" i="10"/>
  <c r="C25" i="10"/>
  <c r="A26" i="10"/>
  <c r="H21" i="7"/>
  <c r="G22" i="7"/>
  <c r="F22" i="7" s="1"/>
  <c r="D24" i="4"/>
  <c r="E24" i="4"/>
  <c r="B24" i="7"/>
  <c r="D25" i="7"/>
  <c r="A23" i="7"/>
  <c r="AE23" i="7" s="1"/>
  <c r="E22" i="7"/>
  <c r="F24" i="4"/>
  <c r="A25" i="4"/>
  <c r="B37" i="4"/>
  <c r="AH23" i="7" l="1"/>
  <c r="AD23" i="7"/>
  <c r="AI23" i="7"/>
  <c r="AF23" i="7"/>
  <c r="AG23" i="7"/>
  <c r="AC23" i="7"/>
  <c r="AB23" i="7"/>
  <c r="N24" i="7"/>
  <c r="O24" i="7" s="1"/>
  <c r="AJ25" i="7"/>
  <c r="AA25" i="7"/>
  <c r="Y25" i="7"/>
  <c r="Z25" i="7"/>
  <c r="P24" i="7"/>
  <c r="S25" i="7"/>
  <c r="R25" i="7"/>
  <c r="Q25" i="7"/>
  <c r="U25" i="7"/>
  <c r="T25" i="7"/>
  <c r="M22" i="7"/>
  <c r="L23" i="7"/>
  <c r="W23" i="7" s="1"/>
  <c r="J25" i="7"/>
  <c r="K24" i="7"/>
  <c r="C25" i="7"/>
  <c r="I25" i="7" s="1"/>
  <c r="H24" i="10"/>
  <c r="N24" i="10" s="1"/>
  <c r="M24" i="10"/>
  <c r="R28" i="10"/>
  <c r="P10" i="10"/>
  <c r="L10" i="10"/>
  <c r="F26" i="10"/>
  <c r="E26" i="10"/>
  <c r="D26" i="10"/>
  <c r="C26" i="10"/>
  <c r="A27" i="10"/>
  <c r="B29" i="10"/>
  <c r="J23" i="10"/>
  <c r="H22" i="7"/>
  <c r="G23" i="7"/>
  <c r="F23" i="7" s="1"/>
  <c r="D25" i="4"/>
  <c r="E25" i="4"/>
  <c r="B25" i="7"/>
  <c r="D26" i="7"/>
  <c r="A24" i="7"/>
  <c r="AE24" i="7" s="1"/>
  <c r="E23" i="7"/>
  <c r="F25" i="4"/>
  <c r="A26" i="4"/>
  <c r="B38" i="4"/>
  <c r="AH24" i="7" l="1"/>
  <c r="AI24" i="7"/>
  <c r="AG24" i="7"/>
  <c r="AD24" i="7"/>
  <c r="AF24" i="7"/>
  <c r="AC24" i="7"/>
  <c r="AB24" i="7"/>
  <c r="N25" i="7"/>
  <c r="O25" i="7" s="1"/>
  <c r="AJ26" i="7"/>
  <c r="AA26" i="7"/>
  <c r="Y26" i="7"/>
  <c r="Z26" i="7"/>
  <c r="P25" i="7"/>
  <c r="AD25" i="7" s="1"/>
  <c r="U26" i="7"/>
  <c r="T26" i="7"/>
  <c r="S26" i="7"/>
  <c r="R26" i="7"/>
  <c r="Q26" i="7"/>
  <c r="M23" i="7"/>
  <c r="L24" i="7"/>
  <c r="W24" i="7" s="1"/>
  <c r="J26" i="7"/>
  <c r="K25" i="7"/>
  <c r="C26" i="7"/>
  <c r="I26" i="7" s="1"/>
  <c r="J24" i="10"/>
  <c r="H25" i="10"/>
  <c r="N25" i="10" s="1"/>
  <c r="M25" i="10"/>
  <c r="I11" i="10"/>
  <c r="K11" i="10"/>
  <c r="O11" i="10" s="1"/>
  <c r="B30" i="10"/>
  <c r="F27" i="10"/>
  <c r="E27" i="10"/>
  <c r="D27" i="10"/>
  <c r="C27" i="10"/>
  <c r="A28" i="10"/>
  <c r="R29" i="10"/>
  <c r="H23" i="7"/>
  <c r="G24" i="7"/>
  <c r="F24" i="7" s="1"/>
  <c r="D26" i="4"/>
  <c r="E26" i="4"/>
  <c r="B26" i="7"/>
  <c r="D27" i="7"/>
  <c r="A25" i="7"/>
  <c r="AH25" i="7" s="1"/>
  <c r="E24" i="7"/>
  <c r="F26" i="4"/>
  <c r="A27" i="4"/>
  <c r="B39" i="4"/>
  <c r="AE25" i="7" l="1"/>
  <c r="AG25" i="7"/>
  <c r="AI25" i="7"/>
  <c r="AF25" i="7"/>
  <c r="AC25" i="7"/>
  <c r="AB25" i="7"/>
  <c r="N26" i="7"/>
  <c r="O26" i="7" s="1"/>
  <c r="AJ27" i="7"/>
  <c r="AA27" i="7"/>
  <c r="Y27" i="7"/>
  <c r="Z27" i="7"/>
  <c r="P26" i="7"/>
  <c r="Q27" i="7"/>
  <c r="R27" i="7"/>
  <c r="U27" i="7"/>
  <c r="T27" i="7"/>
  <c r="S27" i="7"/>
  <c r="J25" i="10"/>
  <c r="L25" i="7"/>
  <c r="W25" i="7" s="1"/>
  <c r="M24" i="7"/>
  <c r="J27" i="7"/>
  <c r="K26" i="7"/>
  <c r="C27" i="7"/>
  <c r="I27" i="7" s="1"/>
  <c r="H26" i="10"/>
  <c r="N26" i="10" s="1"/>
  <c r="M26" i="10"/>
  <c r="D28" i="10"/>
  <c r="C28" i="10"/>
  <c r="F28" i="10"/>
  <c r="E28" i="10"/>
  <c r="A29" i="10"/>
  <c r="R30" i="10"/>
  <c r="G11" i="10"/>
  <c r="B31" i="10"/>
  <c r="H24" i="7"/>
  <c r="G25" i="7"/>
  <c r="F25" i="7" s="1"/>
  <c r="D27" i="4"/>
  <c r="E27" i="4"/>
  <c r="B27" i="7"/>
  <c r="D28" i="7"/>
  <c r="E25" i="7"/>
  <c r="A26" i="7"/>
  <c r="AE26" i="7" s="1"/>
  <c r="F27" i="4"/>
  <c r="A28" i="4"/>
  <c r="B40" i="4"/>
  <c r="AD26" i="7" l="1"/>
  <c r="AG26" i="7"/>
  <c r="AF26" i="7"/>
  <c r="AI26" i="7"/>
  <c r="AH26" i="7"/>
  <c r="AC26" i="7"/>
  <c r="AB26" i="7"/>
  <c r="N27" i="7"/>
  <c r="O27" i="7" s="1"/>
  <c r="AJ28" i="7"/>
  <c r="AA28" i="7"/>
  <c r="Y28" i="7"/>
  <c r="Z28" i="7"/>
  <c r="P27" i="7"/>
  <c r="T28" i="7"/>
  <c r="S28" i="7"/>
  <c r="R28" i="7"/>
  <c r="Q28" i="7"/>
  <c r="U28" i="7"/>
  <c r="M25" i="7"/>
  <c r="L26" i="7"/>
  <c r="W26" i="7" s="1"/>
  <c r="J28" i="7"/>
  <c r="K27" i="7"/>
  <c r="C28" i="7"/>
  <c r="I28" i="7" s="1"/>
  <c r="J26" i="10"/>
  <c r="F29" i="10"/>
  <c r="E29" i="10"/>
  <c r="D29" i="10"/>
  <c r="C29" i="10"/>
  <c r="A30" i="10"/>
  <c r="B32" i="10"/>
  <c r="L11" i="10"/>
  <c r="P11" i="10"/>
  <c r="R31" i="10"/>
  <c r="M27" i="10"/>
  <c r="H27" i="10"/>
  <c r="N27" i="10" s="1"/>
  <c r="H25" i="7"/>
  <c r="G26" i="7"/>
  <c r="F26" i="7" s="1"/>
  <c r="D28" i="4"/>
  <c r="E28" i="4"/>
  <c r="B28" i="7"/>
  <c r="D29" i="7"/>
  <c r="E26" i="7"/>
  <c r="A27" i="7"/>
  <c r="AG27" i="7" s="1"/>
  <c r="F28" i="4"/>
  <c r="A29" i="4"/>
  <c r="B41" i="4"/>
  <c r="AE27" i="7" l="1"/>
  <c r="AF27" i="7"/>
  <c r="AD27" i="7"/>
  <c r="AI27" i="7"/>
  <c r="AH27" i="7"/>
  <c r="AC27" i="7"/>
  <c r="AB27" i="7"/>
  <c r="N28" i="7"/>
  <c r="O28" i="7" s="1"/>
  <c r="AJ29" i="7"/>
  <c r="AA29" i="7"/>
  <c r="Y29" i="7"/>
  <c r="Z29" i="7"/>
  <c r="P28" i="7"/>
  <c r="U29" i="7"/>
  <c r="T29" i="7"/>
  <c r="S29" i="7"/>
  <c r="R29" i="7"/>
  <c r="Q29" i="7"/>
  <c r="L27" i="7"/>
  <c r="W27" i="7" s="1"/>
  <c r="M26" i="7"/>
  <c r="J29" i="7"/>
  <c r="K28" i="7"/>
  <c r="C29" i="7"/>
  <c r="I29" i="7" s="1"/>
  <c r="H28" i="10"/>
  <c r="N28" i="10" s="1"/>
  <c r="M28" i="10"/>
  <c r="B33" i="10"/>
  <c r="J27" i="10"/>
  <c r="F30" i="10"/>
  <c r="E30" i="10"/>
  <c r="D30" i="10"/>
  <c r="C30" i="10"/>
  <c r="A31" i="10"/>
  <c r="R32" i="10"/>
  <c r="I12" i="10"/>
  <c r="K12" i="10"/>
  <c r="O12" i="10" s="1"/>
  <c r="H26" i="7"/>
  <c r="G27" i="7"/>
  <c r="F27" i="7" s="1"/>
  <c r="D29" i="4"/>
  <c r="E29" i="4"/>
  <c r="B29" i="7"/>
  <c r="D30" i="7"/>
  <c r="E27" i="7"/>
  <c r="A28" i="7"/>
  <c r="AH28" i="7" s="1"/>
  <c r="F29" i="4"/>
  <c r="A30" i="4"/>
  <c r="B42" i="4"/>
  <c r="AF28" i="7" l="1"/>
  <c r="AI28" i="7"/>
  <c r="AE28" i="7"/>
  <c r="AD28" i="7"/>
  <c r="AG28" i="7"/>
  <c r="AC28" i="7"/>
  <c r="AB28" i="7"/>
  <c r="N29" i="7"/>
  <c r="O29" i="7" s="1"/>
  <c r="AJ30" i="7"/>
  <c r="AA30" i="7"/>
  <c r="Y30" i="7"/>
  <c r="Z30" i="7"/>
  <c r="P29" i="7"/>
  <c r="R30" i="7"/>
  <c r="Q30" i="7"/>
  <c r="U30" i="7"/>
  <c r="T30" i="7"/>
  <c r="S30" i="7"/>
  <c r="M27" i="7"/>
  <c r="L28" i="7"/>
  <c r="W28" i="7" s="1"/>
  <c r="J30" i="7"/>
  <c r="K29" i="7"/>
  <c r="C30" i="7"/>
  <c r="I30" i="7" s="1"/>
  <c r="G12" i="10"/>
  <c r="P12" i="10" s="1"/>
  <c r="J28" i="10"/>
  <c r="H29" i="10"/>
  <c r="N29" i="10" s="1"/>
  <c r="M29" i="10"/>
  <c r="R33" i="10"/>
  <c r="B34" i="10"/>
  <c r="F31" i="10"/>
  <c r="E31" i="10"/>
  <c r="D31" i="10"/>
  <c r="C31" i="10"/>
  <c r="A32" i="10"/>
  <c r="H27" i="7"/>
  <c r="G28" i="7"/>
  <c r="F28" i="7" s="1"/>
  <c r="D30" i="4"/>
  <c r="E30" i="4"/>
  <c r="B30" i="7"/>
  <c r="D31" i="7"/>
  <c r="E28" i="7"/>
  <c r="A29" i="7"/>
  <c r="AE29" i="7" s="1"/>
  <c r="F30" i="4"/>
  <c r="A31" i="4"/>
  <c r="B43" i="4"/>
  <c r="AI29" i="7" l="1"/>
  <c r="AG29" i="7"/>
  <c r="AH29" i="7"/>
  <c r="AF29" i="7"/>
  <c r="AD29" i="7"/>
  <c r="AC29" i="7"/>
  <c r="AB29" i="7"/>
  <c r="N30" i="7"/>
  <c r="O30" i="7" s="1"/>
  <c r="AJ31" i="7"/>
  <c r="AA31" i="7"/>
  <c r="Y31" i="7"/>
  <c r="Z31" i="7"/>
  <c r="P30" i="7"/>
  <c r="AD30" i="7" s="1"/>
  <c r="U31" i="7"/>
  <c r="T31" i="7"/>
  <c r="S31" i="7"/>
  <c r="R31" i="7"/>
  <c r="Q31" i="7"/>
  <c r="J29" i="10"/>
  <c r="M28" i="7"/>
  <c r="L29" i="7"/>
  <c r="W29" i="7" s="1"/>
  <c r="J31" i="7"/>
  <c r="K30" i="7"/>
  <c r="C31" i="7"/>
  <c r="I31" i="7" s="1"/>
  <c r="L12" i="10"/>
  <c r="I13" i="10" s="1"/>
  <c r="H30" i="10"/>
  <c r="N30" i="10" s="1"/>
  <c r="M30" i="10"/>
  <c r="D32" i="10"/>
  <c r="C32" i="10"/>
  <c r="F32" i="10"/>
  <c r="E32" i="10"/>
  <c r="A33" i="10"/>
  <c r="R34" i="10"/>
  <c r="B35" i="10"/>
  <c r="K13" i="10"/>
  <c r="O13" i="10" s="1"/>
  <c r="H28" i="7"/>
  <c r="G29" i="7"/>
  <c r="F29" i="7" s="1"/>
  <c r="D31" i="4"/>
  <c r="E31" i="4"/>
  <c r="B31" i="7"/>
  <c r="D32" i="7"/>
  <c r="E29" i="7"/>
  <c r="A30" i="7"/>
  <c r="AG30" i="7" s="1"/>
  <c r="F31" i="4"/>
  <c r="A32" i="4"/>
  <c r="B44" i="4"/>
  <c r="AF30" i="7" l="1"/>
  <c r="AE30" i="7"/>
  <c r="AI30" i="7"/>
  <c r="AH30" i="7"/>
  <c r="AC30" i="7"/>
  <c r="AB30" i="7"/>
  <c r="N31" i="7"/>
  <c r="O31" i="7" s="1"/>
  <c r="AJ32" i="7"/>
  <c r="AA32" i="7"/>
  <c r="Y32" i="7"/>
  <c r="Z32" i="7"/>
  <c r="P31" i="7"/>
  <c r="AD31" i="7" s="1"/>
  <c r="Q32" i="7"/>
  <c r="U32" i="7"/>
  <c r="T32" i="7"/>
  <c r="S32" i="7"/>
  <c r="R32" i="7"/>
  <c r="L30" i="7"/>
  <c r="W30" i="7" s="1"/>
  <c r="M29" i="7"/>
  <c r="J32" i="7"/>
  <c r="K31" i="7"/>
  <c r="C32" i="7"/>
  <c r="I32" i="7" s="1"/>
  <c r="G13" i="10"/>
  <c r="P13" i="10" s="1"/>
  <c r="J30" i="10"/>
  <c r="M31" i="10"/>
  <c r="H31" i="10"/>
  <c r="N31" i="10" s="1"/>
  <c r="F33" i="10"/>
  <c r="E33" i="10"/>
  <c r="D33" i="10"/>
  <c r="C33" i="10"/>
  <c r="A34" i="10"/>
  <c r="B36" i="10"/>
  <c r="R35" i="10"/>
  <c r="H29" i="7"/>
  <c r="G30" i="7"/>
  <c r="F30" i="7" s="1"/>
  <c r="D32" i="4"/>
  <c r="E32" i="4"/>
  <c r="B32" i="7"/>
  <c r="D33" i="7"/>
  <c r="E30" i="7"/>
  <c r="A31" i="7"/>
  <c r="AF31" i="7" s="1"/>
  <c r="F32" i="4"/>
  <c r="A33" i="4"/>
  <c r="B45" i="4"/>
  <c r="AI31" i="7" l="1"/>
  <c r="AH31" i="7"/>
  <c r="AG31" i="7"/>
  <c r="AE31" i="7"/>
  <c r="AC31" i="7"/>
  <c r="AB31" i="7"/>
  <c r="N32" i="7"/>
  <c r="O32" i="7" s="1"/>
  <c r="AJ33" i="7"/>
  <c r="AA33" i="7"/>
  <c r="Y33" i="7"/>
  <c r="Z33" i="7"/>
  <c r="P32" i="7"/>
  <c r="S33" i="7"/>
  <c r="R33" i="7"/>
  <c r="Q33" i="7"/>
  <c r="T33" i="7"/>
  <c r="U33" i="7"/>
  <c r="L31" i="7"/>
  <c r="W31" i="7" s="1"/>
  <c r="M30" i="7"/>
  <c r="J33" i="7"/>
  <c r="K32" i="7"/>
  <c r="C33" i="7"/>
  <c r="I33" i="7" s="1"/>
  <c r="L13" i="10"/>
  <c r="I14" i="10" s="1"/>
  <c r="H32" i="10"/>
  <c r="N32" i="10" s="1"/>
  <c r="M32" i="10"/>
  <c r="J31" i="10"/>
  <c r="B37" i="10"/>
  <c r="F34" i="10"/>
  <c r="E34" i="10"/>
  <c r="D34" i="10"/>
  <c r="C34" i="10"/>
  <c r="A35" i="10"/>
  <c r="R36" i="10"/>
  <c r="K14" i="10"/>
  <c r="O14" i="10" s="1"/>
  <c r="H30" i="7"/>
  <c r="G31" i="7"/>
  <c r="F31" i="7" s="1"/>
  <c r="D33" i="4"/>
  <c r="E33" i="4"/>
  <c r="B33" i="7"/>
  <c r="D34" i="7"/>
  <c r="E31" i="7"/>
  <c r="A32" i="7"/>
  <c r="AG32" i="7" s="1"/>
  <c r="F33" i="4"/>
  <c r="A34" i="4"/>
  <c r="B46" i="4"/>
  <c r="S3" i="10"/>
  <c r="AD32" i="7" l="1"/>
  <c r="AE32" i="7"/>
  <c r="AI32" i="7"/>
  <c r="AH32" i="7"/>
  <c r="AF32" i="7"/>
  <c r="AC32" i="7"/>
  <c r="AB32" i="7"/>
  <c r="N33" i="7"/>
  <c r="O33" i="7" s="1"/>
  <c r="AJ34" i="7"/>
  <c r="AA34" i="7"/>
  <c r="Y34" i="7"/>
  <c r="Z34" i="7"/>
  <c r="P33" i="7"/>
  <c r="AD33" i="7" s="1"/>
  <c r="U34" i="7"/>
  <c r="T34" i="7"/>
  <c r="S34" i="7"/>
  <c r="R34" i="7"/>
  <c r="Q34" i="7"/>
  <c r="M31" i="7"/>
  <c r="L32" i="7"/>
  <c r="W32" i="7" s="1"/>
  <c r="J34" i="7"/>
  <c r="K33" i="7"/>
  <c r="C34" i="7"/>
  <c r="I34" i="7" s="1"/>
  <c r="J32" i="10"/>
  <c r="H33" i="10"/>
  <c r="N33" i="10" s="1"/>
  <c r="M33" i="10"/>
  <c r="R37" i="10"/>
  <c r="B38" i="10"/>
  <c r="G14" i="10"/>
  <c r="F35" i="10"/>
  <c r="E35" i="10"/>
  <c r="D35" i="10"/>
  <c r="C35" i="10"/>
  <c r="A36" i="10"/>
  <c r="H31" i="7"/>
  <c r="G32" i="7"/>
  <c r="F32" i="7" s="1"/>
  <c r="D34" i="4"/>
  <c r="E34" i="4"/>
  <c r="B34" i="7"/>
  <c r="D35" i="7"/>
  <c r="E32" i="7"/>
  <c r="A33" i="7"/>
  <c r="AI33" i="7" s="1"/>
  <c r="F34" i="4"/>
  <c r="A35" i="4"/>
  <c r="B47" i="4"/>
  <c r="AF33" i="7" l="1"/>
  <c r="AE33" i="7"/>
  <c r="AG33" i="7"/>
  <c r="AH33" i="7"/>
  <c r="AC33" i="7"/>
  <c r="AB33" i="7"/>
  <c r="N34" i="7"/>
  <c r="O34" i="7" s="1"/>
  <c r="AJ35" i="7"/>
  <c r="AA35" i="7"/>
  <c r="Y35" i="7"/>
  <c r="Z35" i="7"/>
  <c r="P34" i="7"/>
  <c r="Q35" i="7"/>
  <c r="U35" i="7"/>
  <c r="T35" i="7"/>
  <c r="R35" i="7"/>
  <c r="S35" i="7"/>
  <c r="M32" i="7"/>
  <c r="L33" i="7"/>
  <c r="W33" i="7" s="1"/>
  <c r="J35" i="7"/>
  <c r="K34" i="7"/>
  <c r="C35" i="7"/>
  <c r="I35" i="7" s="1"/>
  <c r="J33" i="10"/>
  <c r="H34" i="10"/>
  <c r="N34" i="10" s="1"/>
  <c r="M34" i="10"/>
  <c r="B39" i="10"/>
  <c r="P14" i="10"/>
  <c r="L14" i="10"/>
  <c r="D36" i="10"/>
  <c r="C36" i="10"/>
  <c r="F36" i="10"/>
  <c r="E36" i="10"/>
  <c r="A37" i="10"/>
  <c r="R38" i="10"/>
  <c r="H32" i="7"/>
  <c r="G33" i="7"/>
  <c r="F33" i="7" s="1"/>
  <c r="D35" i="4"/>
  <c r="E35" i="4"/>
  <c r="B35" i="7"/>
  <c r="D36" i="7"/>
  <c r="E33" i="7"/>
  <c r="A34" i="7"/>
  <c r="AE34" i="7" s="1"/>
  <c r="F35" i="4"/>
  <c r="A36" i="4"/>
  <c r="B48" i="4"/>
  <c r="AD34" i="7" l="1"/>
  <c r="AH34" i="7"/>
  <c r="AG34" i="7"/>
  <c r="AI34" i="7"/>
  <c r="AF34" i="7"/>
  <c r="AC34" i="7"/>
  <c r="AB34" i="7"/>
  <c r="N35" i="7"/>
  <c r="O35" i="7" s="1"/>
  <c r="AJ36" i="7"/>
  <c r="AA36" i="7"/>
  <c r="Y36" i="7"/>
  <c r="Z36" i="7"/>
  <c r="P35" i="7"/>
  <c r="AD35" i="7" s="1"/>
  <c r="T36" i="7"/>
  <c r="S36" i="7"/>
  <c r="R36" i="7"/>
  <c r="Q36" i="7"/>
  <c r="U36" i="7"/>
  <c r="L34" i="7"/>
  <c r="W34" i="7" s="1"/>
  <c r="M33" i="7"/>
  <c r="J36" i="7"/>
  <c r="K35" i="7"/>
  <c r="C36" i="7"/>
  <c r="I36" i="7" s="1"/>
  <c r="J34" i="10"/>
  <c r="M35" i="10"/>
  <c r="H35" i="10"/>
  <c r="N35" i="10" s="1"/>
  <c r="I15" i="10"/>
  <c r="R39" i="10"/>
  <c r="K15" i="10"/>
  <c r="O15" i="10" s="1"/>
  <c r="F37" i="10"/>
  <c r="E37" i="10"/>
  <c r="D37" i="10"/>
  <c r="C37" i="10"/>
  <c r="A38" i="10"/>
  <c r="B40" i="10"/>
  <c r="H33" i="7"/>
  <c r="G34" i="7"/>
  <c r="F34" i="7" s="1"/>
  <c r="D36" i="4"/>
  <c r="E36" i="4"/>
  <c r="B36" i="7"/>
  <c r="D37" i="7"/>
  <c r="E34" i="7"/>
  <c r="A35" i="7"/>
  <c r="AE35" i="7" s="1"/>
  <c r="F36" i="4"/>
  <c r="A37" i="4"/>
  <c r="B49" i="4"/>
  <c r="AH35" i="7" l="1"/>
  <c r="AI35" i="7"/>
  <c r="AF35" i="7"/>
  <c r="AG35" i="7"/>
  <c r="AC35" i="7"/>
  <c r="AB35" i="7"/>
  <c r="N36" i="7"/>
  <c r="O36" i="7" s="1"/>
  <c r="AJ37" i="7"/>
  <c r="AA37" i="7"/>
  <c r="Y37" i="7"/>
  <c r="Z37" i="7"/>
  <c r="P36" i="7"/>
  <c r="U37" i="7"/>
  <c r="T37" i="7"/>
  <c r="S37" i="7"/>
  <c r="R37" i="7"/>
  <c r="Q37" i="7"/>
  <c r="M34" i="7"/>
  <c r="L35" i="7"/>
  <c r="W35" i="7" s="1"/>
  <c r="J37" i="7"/>
  <c r="K36" i="7"/>
  <c r="C37" i="7"/>
  <c r="I37" i="7" s="1"/>
  <c r="G15" i="10"/>
  <c r="P15" i="10" s="1"/>
  <c r="H36" i="10"/>
  <c r="N36" i="10" s="1"/>
  <c r="M36" i="10"/>
  <c r="F38" i="10"/>
  <c r="E38" i="10"/>
  <c r="D38" i="10"/>
  <c r="C38" i="10"/>
  <c r="A39" i="10"/>
  <c r="R40" i="10"/>
  <c r="B41" i="10"/>
  <c r="J35" i="10"/>
  <c r="H34" i="7"/>
  <c r="G35" i="7"/>
  <c r="F35" i="7" s="1"/>
  <c r="D37" i="4"/>
  <c r="E37" i="4"/>
  <c r="B37" i="7"/>
  <c r="D38" i="7"/>
  <c r="E35" i="7"/>
  <c r="A36" i="7"/>
  <c r="AI36" i="7" s="1"/>
  <c r="F37" i="4"/>
  <c r="A38" i="4"/>
  <c r="B50" i="4"/>
  <c r="AH36" i="7" l="1"/>
  <c r="AG36" i="7"/>
  <c r="AD36" i="7"/>
  <c r="AF36" i="7"/>
  <c r="AE36" i="7"/>
  <c r="AC36" i="7"/>
  <c r="AB36" i="7"/>
  <c r="N37" i="7"/>
  <c r="O37" i="7" s="1"/>
  <c r="AJ38" i="7"/>
  <c r="AA38" i="7"/>
  <c r="Y38" i="7"/>
  <c r="Z38" i="7"/>
  <c r="P37" i="7"/>
  <c r="AD37" i="7" s="1"/>
  <c r="R38" i="7"/>
  <c r="Q38" i="7"/>
  <c r="S38" i="7"/>
  <c r="U38" i="7"/>
  <c r="T38" i="7"/>
  <c r="M35" i="7"/>
  <c r="L36" i="7"/>
  <c r="W36" i="7" s="1"/>
  <c r="J38" i="7"/>
  <c r="K37" i="7"/>
  <c r="C38" i="7"/>
  <c r="I38" i="7" s="1"/>
  <c r="J36" i="10"/>
  <c r="L15" i="10"/>
  <c r="I16" i="10" s="1"/>
  <c r="H37" i="10"/>
  <c r="N37" i="10" s="1"/>
  <c r="M37" i="10"/>
  <c r="B42" i="10"/>
  <c r="R41" i="10"/>
  <c r="F39" i="10"/>
  <c r="E39" i="10"/>
  <c r="D39" i="10"/>
  <c r="C39" i="10"/>
  <c r="A40" i="10"/>
  <c r="K16" i="10"/>
  <c r="O16" i="10" s="1"/>
  <c r="H35" i="7"/>
  <c r="G36" i="7"/>
  <c r="F36" i="7" s="1"/>
  <c r="D38" i="4"/>
  <c r="E38" i="4"/>
  <c r="B38" i="7"/>
  <c r="D39" i="7"/>
  <c r="E36" i="7"/>
  <c r="A37" i="7"/>
  <c r="AI37" i="7" s="1"/>
  <c r="F38" i="4"/>
  <c r="A39" i="4"/>
  <c r="B51" i="4"/>
  <c r="AH37" i="7" l="1"/>
  <c r="AF37" i="7"/>
  <c r="AE37" i="7"/>
  <c r="AG37" i="7"/>
  <c r="AC37" i="7"/>
  <c r="AB37" i="7"/>
  <c r="N38" i="7"/>
  <c r="O38" i="7" s="1"/>
  <c r="AJ39" i="7"/>
  <c r="AA39" i="7"/>
  <c r="Y39" i="7"/>
  <c r="Z39" i="7"/>
  <c r="P38" i="7"/>
  <c r="AD38" i="7" s="1"/>
  <c r="U39" i="7"/>
  <c r="T39" i="7"/>
  <c r="S39" i="7"/>
  <c r="R39" i="7"/>
  <c r="Q39" i="7"/>
  <c r="J37" i="10"/>
  <c r="M36" i="7"/>
  <c r="L37" i="7"/>
  <c r="W37" i="7" s="1"/>
  <c r="J39" i="7"/>
  <c r="K38" i="7"/>
  <c r="C39" i="7"/>
  <c r="I39" i="7" s="1"/>
  <c r="H38" i="10"/>
  <c r="N38" i="10" s="1"/>
  <c r="M38" i="10"/>
  <c r="R42" i="10"/>
  <c r="G16" i="10"/>
  <c r="D40" i="10"/>
  <c r="C40" i="10"/>
  <c r="F40" i="10"/>
  <c r="E40" i="10"/>
  <c r="A41" i="10"/>
  <c r="B43" i="10"/>
  <c r="H36" i="7"/>
  <c r="G37" i="7"/>
  <c r="F37" i="7" s="1"/>
  <c r="D39" i="4"/>
  <c r="E39" i="4"/>
  <c r="B39" i="7"/>
  <c r="D40" i="7"/>
  <c r="E37" i="7"/>
  <c r="A38" i="7"/>
  <c r="AH38" i="7" s="1"/>
  <c r="F39" i="4"/>
  <c r="A40" i="4"/>
  <c r="B52" i="4"/>
  <c r="AF38" i="7" l="1"/>
  <c r="AE38" i="7"/>
  <c r="AG38" i="7"/>
  <c r="AI38" i="7"/>
  <c r="AC38" i="7"/>
  <c r="AB38" i="7"/>
  <c r="N39" i="7"/>
  <c r="O39" i="7" s="1"/>
  <c r="AJ40" i="7"/>
  <c r="AA40" i="7"/>
  <c r="Y40" i="7"/>
  <c r="Z40" i="7"/>
  <c r="P39" i="7"/>
  <c r="U40" i="7"/>
  <c r="Q40" i="7"/>
  <c r="T40" i="7"/>
  <c r="S40" i="7"/>
  <c r="R40" i="7"/>
  <c r="M37" i="7"/>
  <c r="L38" i="7"/>
  <c r="W38" i="7" s="1"/>
  <c r="J40" i="7"/>
  <c r="K39" i="7"/>
  <c r="C40" i="7"/>
  <c r="I40" i="7" s="1"/>
  <c r="J38" i="10"/>
  <c r="M39" i="10"/>
  <c r="H39" i="10"/>
  <c r="N39" i="10" s="1"/>
  <c r="P16" i="10"/>
  <c r="L16" i="10"/>
  <c r="R43" i="10"/>
  <c r="B44" i="10"/>
  <c r="F41" i="10"/>
  <c r="E41" i="10"/>
  <c r="D41" i="10"/>
  <c r="C41" i="10"/>
  <c r="A42" i="10"/>
  <c r="H37" i="7"/>
  <c r="G38" i="7"/>
  <c r="F38" i="7" s="1"/>
  <c r="D40" i="4"/>
  <c r="E40" i="4"/>
  <c r="B40" i="7"/>
  <c r="D41" i="7"/>
  <c r="E38" i="7"/>
  <c r="A39" i="7"/>
  <c r="AE39" i="7" s="1"/>
  <c r="F40" i="4"/>
  <c r="A41" i="4"/>
  <c r="B53" i="4"/>
  <c r="AD39" i="7" l="1"/>
  <c r="AH39" i="7"/>
  <c r="AG39" i="7"/>
  <c r="AF39" i="7"/>
  <c r="AI39" i="7"/>
  <c r="AC39" i="7"/>
  <c r="AB39" i="7"/>
  <c r="N40" i="7"/>
  <c r="O40" i="7" s="1"/>
  <c r="AJ41" i="7"/>
  <c r="AA41" i="7"/>
  <c r="Y41" i="7"/>
  <c r="Z41" i="7"/>
  <c r="P40" i="7"/>
  <c r="S41" i="7"/>
  <c r="R41" i="7"/>
  <c r="Q41" i="7"/>
  <c r="U41" i="7"/>
  <c r="T41" i="7"/>
  <c r="M38" i="7"/>
  <c r="L39" i="7"/>
  <c r="W39" i="7" s="1"/>
  <c r="J41" i="7"/>
  <c r="K40" i="7"/>
  <c r="C41" i="7"/>
  <c r="I41" i="7" s="1"/>
  <c r="H40" i="10"/>
  <c r="N40" i="10" s="1"/>
  <c r="M40" i="10"/>
  <c r="F42" i="10"/>
  <c r="E42" i="10"/>
  <c r="D42" i="10"/>
  <c r="C42" i="10"/>
  <c r="A43" i="10"/>
  <c r="R44" i="10"/>
  <c r="I17" i="10"/>
  <c r="K17" i="10"/>
  <c r="O17" i="10" s="1"/>
  <c r="B45" i="10"/>
  <c r="J39" i="10"/>
  <c r="H38" i="7"/>
  <c r="G39" i="7"/>
  <c r="F39" i="7" s="1"/>
  <c r="D41" i="4"/>
  <c r="E41" i="4"/>
  <c r="B41" i="7"/>
  <c r="D42" i="7"/>
  <c r="E39" i="7"/>
  <c r="A40" i="7"/>
  <c r="AF40" i="7" s="1"/>
  <c r="F41" i="4"/>
  <c r="A42" i="4"/>
  <c r="B54" i="4"/>
  <c r="AD40" i="7" l="1"/>
  <c r="AI40" i="7"/>
  <c r="AE40" i="7"/>
  <c r="AH40" i="7"/>
  <c r="AG40" i="7"/>
  <c r="AC40" i="7"/>
  <c r="AB40" i="7"/>
  <c r="N41" i="7"/>
  <c r="O41" i="7" s="1"/>
  <c r="AJ42" i="7"/>
  <c r="AA42" i="7"/>
  <c r="Y42" i="7"/>
  <c r="Z42" i="7"/>
  <c r="P41" i="7"/>
  <c r="U42" i="7"/>
  <c r="T42" i="7"/>
  <c r="S42" i="7"/>
  <c r="R42" i="7"/>
  <c r="Q42" i="7"/>
  <c r="L40" i="7"/>
  <c r="W40" i="7" s="1"/>
  <c r="M39" i="7"/>
  <c r="J42" i="7"/>
  <c r="K41" i="7"/>
  <c r="C42" i="7"/>
  <c r="I42" i="7" s="1"/>
  <c r="J40" i="10"/>
  <c r="H41" i="10"/>
  <c r="N41" i="10" s="1"/>
  <c r="M41" i="10"/>
  <c r="F43" i="10"/>
  <c r="E43" i="10"/>
  <c r="D43" i="10"/>
  <c r="C43" i="10"/>
  <c r="A44" i="10"/>
  <c r="G17" i="10"/>
  <c r="B46" i="10"/>
  <c r="R45" i="10"/>
  <c r="H39" i="7"/>
  <c r="G40" i="7"/>
  <c r="F40" i="7" s="1"/>
  <c r="D42" i="4"/>
  <c r="E42" i="4"/>
  <c r="B42" i="7"/>
  <c r="D43" i="7"/>
  <c r="E40" i="7"/>
  <c r="A41" i="7"/>
  <c r="AG41" i="7" s="1"/>
  <c r="F42" i="4"/>
  <c r="A43" i="4"/>
  <c r="B55" i="4"/>
  <c r="AD41" i="7" l="1"/>
  <c r="AI41" i="7"/>
  <c r="AH41" i="7"/>
  <c r="AE41" i="7"/>
  <c r="AF41" i="7"/>
  <c r="AC41" i="7"/>
  <c r="AB41" i="7"/>
  <c r="N42" i="7"/>
  <c r="O42" i="7" s="1"/>
  <c r="AJ43" i="7"/>
  <c r="AA43" i="7"/>
  <c r="Y43" i="7"/>
  <c r="Z43" i="7"/>
  <c r="P42" i="7"/>
  <c r="Q43" i="7"/>
  <c r="R43" i="7"/>
  <c r="U43" i="7"/>
  <c r="T43" i="7"/>
  <c r="S43" i="7"/>
  <c r="M40" i="7"/>
  <c r="L41" i="7"/>
  <c r="W41" i="7" s="1"/>
  <c r="J43" i="7"/>
  <c r="K42" i="7"/>
  <c r="C43" i="7"/>
  <c r="I43" i="7" s="1"/>
  <c r="J41" i="10"/>
  <c r="H42" i="10"/>
  <c r="N42" i="10" s="1"/>
  <c r="M42" i="10"/>
  <c r="R46" i="10"/>
  <c r="D44" i="10"/>
  <c r="C44" i="10"/>
  <c r="F44" i="10"/>
  <c r="E44" i="10"/>
  <c r="A45" i="10"/>
  <c r="B47" i="10"/>
  <c r="L17" i="10"/>
  <c r="P17" i="10"/>
  <c r="H40" i="7"/>
  <c r="G41" i="7"/>
  <c r="F41" i="7" s="1"/>
  <c r="D43" i="4"/>
  <c r="E43" i="4"/>
  <c r="B43" i="7"/>
  <c r="D44" i="7"/>
  <c r="E41" i="7"/>
  <c r="A42" i="7"/>
  <c r="AE42" i="7" s="1"/>
  <c r="F43" i="4"/>
  <c r="A44" i="4"/>
  <c r="B56" i="4"/>
  <c r="AD42" i="7" l="1"/>
  <c r="AI42" i="7"/>
  <c r="AH42" i="7"/>
  <c r="AF42" i="7"/>
  <c r="AG42" i="7"/>
  <c r="AC42" i="7"/>
  <c r="AB42" i="7"/>
  <c r="N43" i="7"/>
  <c r="O43" i="7" s="1"/>
  <c r="AJ44" i="7"/>
  <c r="AA44" i="7"/>
  <c r="Y44" i="7"/>
  <c r="Z44" i="7"/>
  <c r="P43" i="7"/>
  <c r="AD43" i="7" s="1"/>
  <c r="T44" i="7"/>
  <c r="S44" i="7"/>
  <c r="R44" i="7"/>
  <c r="Q44" i="7"/>
  <c r="U44" i="7"/>
  <c r="M41" i="7"/>
  <c r="L42" i="7"/>
  <c r="W42" i="7" s="1"/>
  <c r="J44" i="7"/>
  <c r="K43" i="7"/>
  <c r="C44" i="7"/>
  <c r="I44" i="7" s="1"/>
  <c r="J42" i="10"/>
  <c r="M43" i="10"/>
  <c r="H43" i="10"/>
  <c r="N43" i="10" s="1"/>
  <c r="K18" i="10"/>
  <c r="O18" i="10" s="1"/>
  <c r="I18" i="10"/>
  <c r="R47" i="10"/>
  <c r="B48" i="10"/>
  <c r="F45" i="10"/>
  <c r="E45" i="10"/>
  <c r="D45" i="10"/>
  <c r="C45" i="10"/>
  <c r="A46" i="10"/>
  <c r="H41" i="7"/>
  <c r="G42" i="7"/>
  <c r="F42" i="7" s="1"/>
  <c r="D44" i="4"/>
  <c r="E44" i="4"/>
  <c r="B44" i="7"/>
  <c r="D45" i="7"/>
  <c r="E42" i="7"/>
  <c r="A43" i="7"/>
  <c r="AG43" i="7" s="1"/>
  <c r="F44" i="4"/>
  <c r="A45" i="4"/>
  <c r="B57" i="4"/>
  <c r="AF43" i="7" l="1"/>
  <c r="AI43" i="7"/>
  <c r="AE43" i="7"/>
  <c r="AH43" i="7"/>
  <c r="AC43" i="7"/>
  <c r="AB43" i="7"/>
  <c r="N44" i="7"/>
  <c r="O44" i="7" s="1"/>
  <c r="AJ45" i="7"/>
  <c r="AA45" i="7"/>
  <c r="Y45" i="7"/>
  <c r="Z45" i="7"/>
  <c r="P44" i="7"/>
  <c r="AD44" i="7" s="1"/>
  <c r="U45" i="7"/>
  <c r="T45" i="7"/>
  <c r="S45" i="7"/>
  <c r="R45" i="7"/>
  <c r="Q45" i="7"/>
  <c r="L43" i="7"/>
  <c r="W43" i="7" s="1"/>
  <c r="M42" i="7"/>
  <c r="J45" i="7"/>
  <c r="K44" i="7"/>
  <c r="C45" i="7"/>
  <c r="I45" i="7" s="1"/>
  <c r="G18" i="10"/>
  <c r="P18" i="10" s="1"/>
  <c r="H44" i="10"/>
  <c r="N44" i="10" s="1"/>
  <c r="M44" i="10"/>
  <c r="B49" i="10"/>
  <c r="J43" i="10"/>
  <c r="F46" i="10"/>
  <c r="E46" i="10"/>
  <c r="D46" i="10"/>
  <c r="C46" i="10"/>
  <c r="A47" i="10"/>
  <c r="R48" i="10"/>
  <c r="H42" i="7"/>
  <c r="G43" i="7"/>
  <c r="F43" i="7" s="1"/>
  <c r="D45" i="4"/>
  <c r="E45" i="4"/>
  <c r="B45" i="7"/>
  <c r="D46" i="7"/>
  <c r="A44" i="7"/>
  <c r="AG44" i="7" s="1"/>
  <c r="E43" i="7"/>
  <c r="F45" i="4"/>
  <c r="A46" i="4"/>
  <c r="B58" i="4"/>
  <c r="AH44" i="7" l="1"/>
  <c r="AF44" i="7"/>
  <c r="AI44" i="7"/>
  <c r="AE44" i="7"/>
  <c r="AC44" i="7"/>
  <c r="AB44" i="7"/>
  <c r="N45" i="7"/>
  <c r="O45" i="7" s="1"/>
  <c r="AJ46" i="7"/>
  <c r="AA46" i="7"/>
  <c r="Y46" i="7"/>
  <c r="Z46" i="7"/>
  <c r="P45" i="7"/>
  <c r="R46" i="7"/>
  <c r="Q46" i="7"/>
  <c r="S46" i="7"/>
  <c r="U46" i="7"/>
  <c r="T46" i="7"/>
  <c r="M43" i="7"/>
  <c r="L44" i="7"/>
  <c r="W44" i="7" s="1"/>
  <c r="J46" i="7"/>
  <c r="K45" i="7"/>
  <c r="C46" i="7"/>
  <c r="I46" i="7" s="1"/>
  <c r="J44" i="10"/>
  <c r="L18" i="10"/>
  <c r="I19" i="10" s="1"/>
  <c r="H45" i="10"/>
  <c r="N45" i="10" s="1"/>
  <c r="M45" i="10"/>
  <c r="R49" i="10"/>
  <c r="B50" i="10"/>
  <c r="F47" i="10"/>
  <c r="E47" i="10"/>
  <c r="D47" i="10"/>
  <c r="C47" i="10"/>
  <c r="A48" i="10"/>
  <c r="K19" i="10"/>
  <c r="O19" i="10" s="1"/>
  <c r="H43" i="7"/>
  <c r="G44" i="7"/>
  <c r="F44" i="7" s="1"/>
  <c r="D46" i="4"/>
  <c r="E46" i="4"/>
  <c r="B46" i="7"/>
  <c r="D47" i="7"/>
  <c r="E44" i="7"/>
  <c r="A45" i="7"/>
  <c r="AH45" i="7" s="1"/>
  <c r="F46" i="4"/>
  <c r="A47" i="4"/>
  <c r="B59" i="4"/>
  <c r="AD45" i="7" l="1"/>
  <c r="AG45" i="7"/>
  <c r="AI45" i="7"/>
  <c r="AF45" i="7"/>
  <c r="AE45" i="7"/>
  <c r="AC45" i="7"/>
  <c r="AB45" i="7"/>
  <c r="N46" i="7"/>
  <c r="O46" i="7" s="1"/>
  <c r="AJ47" i="7"/>
  <c r="AA47" i="7"/>
  <c r="Y47" i="7"/>
  <c r="Z47" i="7"/>
  <c r="P46" i="7"/>
  <c r="U47" i="7"/>
  <c r="T47" i="7"/>
  <c r="S47" i="7"/>
  <c r="R47" i="7"/>
  <c r="Q47" i="7"/>
  <c r="L45" i="7"/>
  <c r="W45" i="7" s="1"/>
  <c r="M44" i="7"/>
  <c r="J47" i="7"/>
  <c r="K46" i="7"/>
  <c r="C47" i="7"/>
  <c r="I47" i="7" s="1"/>
  <c r="J45" i="10"/>
  <c r="G19" i="10"/>
  <c r="L19" i="10" s="1"/>
  <c r="B51" i="10"/>
  <c r="D48" i="10"/>
  <c r="C48" i="10"/>
  <c r="F48" i="10"/>
  <c r="E48" i="10"/>
  <c r="A49" i="10"/>
  <c r="R50" i="10"/>
  <c r="H46" i="10"/>
  <c r="N46" i="10" s="1"/>
  <c r="M46" i="10"/>
  <c r="H44" i="7"/>
  <c r="G45" i="7"/>
  <c r="F45" i="7" s="1"/>
  <c r="D47" i="4"/>
  <c r="E47" i="4"/>
  <c r="B47" i="7"/>
  <c r="D48" i="7"/>
  <c r="E45" i="7"/>
  <c r="A46" i="7"/>
  <c r="AH46" i="7" s="1"/>
  <c r="F47" i="4"/>
  <c r="A48" i="4"/>
  <c r="B60" i="4"/>
  <c r="AG46" i="7" l="1"/>
  <c r="AE46" i="7"/>
  <c r="AD46" i="7"/>
  <c r="AF46" i="7"/>
  <c r="AI46" i="7"/>
  <c r="AC46" i="7"/>
  <c r="AB46" i="7"/>
  <c r="N47" i="7"/>
  <c r="O47" i="7" s="1"/>
  <c r="AJ48" i="7"/>
  <c r="AA48" i="7"/>
  <c r="Y48" i="7"/>
  <c r="Z48" i="7"/>
  <c r="P47" i="7"/>
  <c r="U48" i="7"/>
  <c r="Q48" i="7"/>
  <c r="T48" i="7"/>
  <c r="S48" i="7"/>
  <c r="R48" i="7"/>
  <c r="L46" i="7"/>
  <c r="W46" i="7" s="1"/>
  <c r="M45" i="7"/>
  <c r="J48" i="7"/>
  <c r="K47" i="7"/>
  <c r="C48" i="7"/>
  <c r="I48" i="7" s="1"/>
  <c r="J46" i="10"/>
  <c r="P19" i="10"/>
  <c r="K20" i="10" s="1"/>
  <c r="O20" i="10" s="1"/>
  <c r="M47" i="10"/>
  <c r="H47" i="10"/>
  <c r="N47" i="10" s="1"/>
  <c r="R51" i="10"/>
  <c r="B52" i="10"/>
  <c r="F49" i="10"/>
  <c r="E49" i="10"/>
  <c r="D49" i="10"/>
  <c r="C49" i="10"/>
  <c r="A50" i="10"/>
  <c r="I20" i="10"/>
  <c r="H45" i="7"/>
  <c r="G46" i="7"/>
  <c r="F46" i="7" s="1"/>
  <c r="D48" i="4"/>
  <c r="E48" i="4"/>
  <c r="B48" i="7"/>
  <c r="D49" i="7"/>
  <c r="E46" i="7"/>
  <c r="A47" i="7"/>
  <c r="AE47" i="7" s="1"/>
  <c r="F48" i="4"/>
  <c r="A49" i="4"/>
  <c r="B61" i="4"/>
  <c r="AD47" i="7" l="1"/>
  <c r="AH47" i="7"/>
  <c r="AG47" i="7"/>
  <c r="AF47" i="7"/>
  <c r="AI47" i="7"/>
  <c r="AC47" i="7"/>
  <c r="AB47" i="7"/>
  <c r="N48" i="7"/>
  <c r="O48" i="7" s="1"/>
  <c r="AJ49" i="7"/>
  <c r="AA49" i="7"/>
  <c r="Y49" i="7"/>
  <c r="Z49" i="7"/>
  <c r="P48" i="7"/>
  <c r="AD48" i="7" s="1"/>
  <c r="S49" i="7"/>
  <c r="R49" i="7"/>
  <c r="T49" i="7"/>
  <c r="Q49" i="7"/>
  <c r="U49" i="7"/>
  <c r="M46" i="7"/>
  <c r="L47" i="7"/>
  <c r="W47" i="7" s="1"/>
  <c r="J49" i="7"/>
  <c r="K48" i="7"/>
  <c r="C49" i="7"/>
  <c r="I49" i="7" s="1"/>
  <c r="H48" i="10"/>
  <c r="N48" i="10" s="1"/>
  <c r="M48" i="10"/>
  <c r="F50" i="10"/>
  <c r="E50" i="10"/>
  <c r="D50" i="10"/>
  <c r="C50" i="10"/>
  <c r="A51" i="10"/>
  <c r="B53" i="10"/>
  <c r="R52" i="10"/>
  <c r="J47" i="10"/>
  <c r="G20" i="10"/>
  <c r="H46" i="7"/>
  <c r="G47" i="7"/>
  <c r="F47" i="7" s="1"/>
  <c r="D49" i="4"/>
  <c r="E49" i="4"/>
  <c r="B49" i="7"/>
  <c r="D50" i="7"/>
  <c r="E47" i="7"/>
  <c r="A48" i="7"/>
  <c r="AF48" i="7" s="1"/>
  <c r="F49" i="4"/>
  <c r="A50" i="4"/>
  <c r="B62" i="4"/>
  <c r="AH48" i="7" l="1"/>
  <c r="AI48" i="7"/>
  <c r="AG48" i="7"/>
  <c r="AE48" i="7"/>
  <c r="AC48" i="7"/>
  <c r="AB48" i="7"/>
  <c r="N49" i="7"/>
  <c r="O49" i="7" s="1"/>
  <c r="AJ50" i="7"/>
  <c r="AA50" i="7"/>
  <c r="Y50" i="7"/>
  <c r="Z50" i="7"/>
  <c r="P49" i="7"/>
  <c r="U50" i="7"/>
  <c r="T50" i="7"/>
  <c r="S50" i="7"/>
  <c r="R50" i="7"/>
  <c r="Q50" i="7"/>
  <c r="M47" i="7"/>
  <c r="L48" i="7"/>
  <c r="W48" i="7" s="1"/>
  <c r="J50" i="7"/>
  <c r="K49" i="7"/>
  <c r="C50" i="7"/>
  <c r="I50" i="7" s="1"/>
  <c r="J48" i="10"/>
  <c r="H49" i="10"/>
  <c r="N49" i="10" s="1"/>
  <c r="M49" i="10"/>
  <c r="P20" i="10"/>
  <c r="L20" i="10"/>
  <c r="F51" i="10"/>
  <c r="E51" i="10"/>
  <c r="D51" i="10"/>
  <c r="C51" i="10"/>
  <c r="A52" i="10"/>
  <c r="B54" i="10"/>
  <c r="H47" i="7"/>
  <c r="G48" i="7"/>
  <c r="F48" i="7" s="1"/>
  <c r="D50" i="4"/>
  <c r="E50" i="4"/>
  <c r="B50" i="7"/>
  <c r="D51" i="7"/>
  <c r="E48" i="7"/>
  <c r="A49" i="7"/>
  <c r="AI49" i="7" s="1"/>
  <c r="F50" i="4"/>
  <c r="A51" i="4"/>
  <c r="B63" i="4"/>
  <c r="AD49" i="7" l="1"/>
  <c r="AG49" i="7"/>
  <c r="AF49" i="7"/>
  <c r="AH49" i="7"/>
  <c r="AE49" i="7"/>
  <c r="AC49" i="7"/>
  <c r="AB49" i="7"/>
  <c r="N50" i="7"/>
  <c r="O50" i="7" s="1"/>
  <c r="AJ51" i="7"/>
  <c r="AA51" i="7"/>
  <c r="Y51" i="7"/>
  <c r="Z51" i="7"/>
  <c r="P50" i="7"/>
  <c r="Q51" i="7"/>
  <c r="U51" i="7"/>
  <c r="T51" i="7"/>
  <c r="S51" i="7"/>
  <c r="R51" i="7"/>
  <c r="L49" i="7"/>
  <c r="W49" i="7" s="1"/>
  <c r="M48" i="7"/>
  <c r="J51" i="7"/>
  <c r="K50" i="7"/>
  <c r="C51" i="7"/>
  <c r="I51" i="7" s="1"/>
  <c r="J49" i="10"/>
  <c r="H50" i="10"/>
  <c r="N50" i="10" s="1"/>
  <c r="M50" i="10"/>
  <c r="I21" i="10"/>
  <c r="K21" i="10"/>
  <c r="O21" i="10" s="1"/>
  <c r="B55" i="10"/>
  <c r="D52" i="10"/>
  <c r="C52" i="10"/>
  <c r="F52" i="10"/>
  <c r="E52" i="10"/>
  <c r="A53" i="10"/>
  <c r="H48" i="7"/>
  <c r="G49" i="7"/>
  <c r="F49" i="7" s="1"/>
  <c r="D51" i="4"/>
  <c r="E51" i="4"/>
  <c r="B51" i="7"/>
  <c r="D52" i="7"/>
  <c r="E49" i="7"/>
  <c r="A50" i="7"/>
  <c r="AI50" i="7" s="1"/>
  <c r="F51" i="4"/>
  <c r="A52" i="4"/>
  <c r="B64" i="4"/>
  <c r="AE50" i="7" l="1"/>
  <c r="AF50" i="7"/>
  <c r="AD50" i="7"/>
  <c r="AG50" i="7"/>
  <c r="AH50" i="7"/>
  <c r="AC50" i="7"/>
  <c r="AB50" i="7"/>
  <c r="N51" i="7"/>
  <c r="O51" i="7" s="1"/>
  <c r="AJ52" i="7"/>
  <c r="AA52" i="7"/>
  <c r="Y52" i="7"/>
  <c r="Z52" i="7"/>
  <c r="P51" i="7"/>
  <c r="AD51" i="7" s="1"/>
  <c r="T52" i="7"/>
  <c r="S52" i="7"/>
  <c r="R52" i="7"/>
  <c r="Q52" i="7"/>
  <c r="U52" i="7"/>
  <c r="L50" i="7"/>
  <c r="W50" i="7" s="1"/>
  <c r="M49" i="7"/>
  <c r="J52" i="7"/>
  <c r="K51" i="7"/>
  <c r="C52" i="7"/>
  <c r="I52" i="7" s="1"/>
  <c r="J50" i="10"/>
  <c r="M51" i="10"/>
  <c r="H51" i="10"/>
  <c r="N51" i="10" s="1"/>
  <c r="F53" i="10"/>
  <c r="E53" i="10"/>
  <c r="D53" i="10"/>
  <c r="C53" i="10"/>
  <c r="A54" i="10"/>
  <c r="G21" i="10"/>
  <c r="B56" i="10"/>
  <c r="H49" i="7"/>
  <c r="G50" i="7"/>
  <c r="F50" i="7" s="1"/>
  <c r="D52" i="4"/>
  <c r="E52" i="4"/>
  <c r="B52" i="7"/>
  <c r="D53" i="7"/>
  <c r="E50" i="7"/>
  <c r="A51" i="7"/>
  <c r="AG51" i="7" s="1"/>
  <c r="F52" i="4"/>
  <c r="A53" i="4"/>
  <c r="B65" i="4"/>
  <c r="AE51" i="7" l="1"/>
  <c r="AH51" i="7"/>
  <c r="AF51" i="7"/>
  <c r="AI51" i="7"/>
  <c r="AC51" i="7"/>
  <c r="AB51" i="7"/>
  <c r="N52" i="7"/>
  <c r="O52" i="7" s="1"/>
  <c r="AJ53" i="7"/>
  <c r="AA53" i="7"/>
  <c r="Y53" i="7"/>
  <c r="Z53" i="7"/>
  <c r="P52" i="7"/>
  <c r="U53" i="7"/>
  <c r="T53" i="7"/>
  <c r="S53" i="7"/>
  <c r="R53" i="7"/>
  <c r="Q53" i="7"/>
  <c r="M50" i="7"/>
  <c r="L51" i="7"/>
  <c r="W51" i="7" s="1"/>
  <c r="J53" i="7"/>
  <c r="K52" i="7"/>
  <c r="C53" i="7"/>
  <c r="I53" i="7" s="1"/>
  <c r="H52" i="10"/>
  <c r="N52" i="10" s="1"/>
  <c r="M52" i="10"/>
  <c r="F54" i="10"/>
  <c r="E54" i="10"/>
  <c r="D54" i="10"/>
  <c r="C54" i="10"/>
  <c r="A55" i="10"/>
  <c r="B57" i="10"/>
  <c r="J51" i="10"/>
  <c r="L21" i="10"/>
  <c r="P21" i="10"/>
  <c r="H50" i="7"/>
  <c r="G51" i="7"/>
  <c r="F51" i="7" s="1"/>
  <c r="D53" i="4"/>
  <c r="E53" i="4"/>
  <c r="B53" i="7"/>
  <c r="D54" i="7"/>
  <c r="E51" i="7"/>
  <c r="A52" i="7"/>
  <c r="AI52" i="7" s="1"/>
  <c r="F53" i="4"/>
  <c r="A54" i="4"/>
  <c r="B66" i="4"/>
  <c r="AH52" i="7" l="1"/>
  <c r="AD52" i="7"/>
  <c r="AG52" i="7"/>
  <c r="AF52" i="7"/>
  <c r="AE52" i="7"/>
  <c r="AC52" i="7"/>
  <c r="AB52" i="7"/>
  <c r="N53" i="7"/>
  <c r="O53" i="7" s="1"/>
  <c r="AJ54" i="7"/>
  <c r="AA54" i="7"/>
  <c r="Y54" i="7"/>
  <c r="Z54" i="7"/>
  <c r="P53" i="7"/>
  <c r="AD53" i="7" s="1"/>
  <c r="R54" i="7"/>
  <c r="Q54" i="7"/>
  <c r="S54" i="7"/>
  <c r="U54" i="7"/>
  <c r="T54" i="7"/>
  <c r="L52" i="7"/>
  <c r="W52" i="7" s="1"/>
  <c r="M51" i="7"/>
  <c r="J54" i="7"/>
  <c r="K53" i="7"/>
  <c r="C54" i="7"/>
  <c r="I54" i="7" s="1"/>
  <c r="J52" i="10"/>
  <c r="H53" i="10"/>
  <c r="N53" i="10" s="1"/>
  <c r="M53" i="10"/>
  <c r="K22" i="10"/>
  <c r="O22" i="10" s="1"/>
  <c r="I22" i="10"/>
  <c r="F55" i="10"/>
  <c r="E55" i="10"/>
  <c r="D55" i="10"/>
  <c r="C55" i="10"/>
  <c r="A56" i="10"/>
  <c r="B58" i="10"/>
  <c r="H51" i="7"/>
  <c r="G52" i="7"/>
  <c r="F52" i="7" s="1"/>
  <c r="D54" i="4"/>
  <c r="E54" i="4"/>
  <c r="B54" i="7"/>
  <c r="D55" i="7"/>
  <c r="E52" i="7"/>
  <c r="A53" i="7"/>
  <c r="AI53" i="7" s="1"/>
  <c r="F54" i="4"/>
  <c r="A55" i="4"/>
  <c r="B67" i="4"/>
  <c r="AG53" i="7" l="1"/>
  <c r="AF53" i="7"/>
  <c r="AE53" i="7"/>
  <c r="AH53" i="7"/>
  <c r="AC53" i="7"/>
  <c r="AB53" i="7"/>
  <c r="N54" i="7"/>
  <c r="O54" i="7" s="1"/>
  <c r="AJ55" i="7"/>
  <c r="AA55" i="7"/>
  <c r="Y55" i="7"/>
  <c r="Z55" i="7"/>
  <c r="P54" i="7"/>
  <c r="AD54" i="7" s="1"/>
  <c r="U55" i="7"/>
  <c r="T55" i="7"/>
  <c r="S55" i="7"/>
  <c r="R55" i="7"/>
  <c r="Q55" i="7"/>
  <c r="M52" i="7"/>
  <c r="L53" i="7"/>
  <c r="W53" i="7" s="1"/>
  <c r="J55" i="7"/>
  <c r="K54" i="7"/>
  <c r="C55" i="7"/>
  <c r="I55" i="7" s="1"/>
  <c r="J53" i="10"/>
  <c r="G22" i="10"/>
  <c r="P22" i="10" s="1"/>
  <c r="H54" i="10"/>
  <c r="N54" i="10" s="1"/>
  <c r="M54" i="10"/>
  <c r="B59" i="10"/>
  <c r="F56" i="10"/>
  <c r="E56" i="10"/>
  <c r="D56" i="10"/>
  <c r="C56" i="10"/>
  <c r="A57" i="10"/>
  <c r="H52" i="7"/>
  <c r="G53" i="7"/>
  <c r="F53" i="7" s="1"/>
  <c r="D55" i="4"/>
  <c r="E55" i="4"/>
  <c r="B55" i="7"/>
  <c r="D56" i="7"/>
  <c r="E53" i="7"/>
  <c r="A54" i="7"/>
  <c r="AI54" i="7" s="1"/>
  <c r="F55" i="4"/>
  <c r="A56" i="4"/>
  <c r="B68" i="4"/>
  <c r="AF54" i="7" l="1"/>
  <c r="AE54" i="7"/>
  <c r="AG54" i="7"/>
  <c r="AH54" i="7"/>
  <c r="AC54" i="7"/>
  <c r="AB54" i="7"/>
  <c r="N55" i="7"/>
  <c r="O55" i="7" s="1"/>
  <c r="AJ56" i="7"/>
  <c r="AA56" i="7"/>
  <c r="Y56" i="7"/>
  <c r="Z56" i="7"/>
  <c r="P55" i="7"/>
  <c r="AD55" i="7" s="1"/>
  <c r="U56" i="7"/>
  <c r="T56" i="7"/>
  <c r="S56" i="7"/>
  <c r="R56" i="7"/>
  <c r="Q56" i="7"/>
  <c r="M53" i="7"/>
  <c r="L54" i="7"/>
  <c r="W54" i="7" s="1"/>
  <c r="J56" i="7"/>
  <c r="K55" i="7"/>
  <c r="J54" i="10"/>
  <c r="C56" i="7"/>
  <c r="I56" i="7" s="1"/>
  <c r="L22" i="10"/>
  <c r="I23" i="10" s="1"/>
  <c r="H55" i="10"/>
  <c r="N55" i="10" s="1"/>
  <c r="M55" i="10"/>
  <c r="B60" i="10"/>
  <c r="F57" i="10"/>
  <c r="E57" i="10"/>
  <c r="D57" i="10"/>
  <c r="C57" i="10"/>
  <c r="A58" i="10"/>
  <c r="K23" i="10"/>
  <c r="O23" i="10" s="1"/>
  <c r="H53" i="7"/>
  <c r="G54" i="7"/>
  <c r="F54" i="7" s="1"/>
  <c r="D56" i="4"/>
  <c r="E56" i="4"/>
  <c r="B56" i="7"/>
  <c r="D57" i="7"/>
  <c r="E54" i="7"/>
  <c r="A55" i="7"/>
  <c r="AE55" i="7" s="1"/>
  <c r="F56" i="4"/>
  <c r="A57" i="4"/>
  <c r="B69" i="4"/>
  <c r="AI55" i="7" l="1"/>
  <c r="AH55" i="7"/>
  <c r="AG55" i="7"/>
  <c r="AF55" i="7"/>
  <c r="AC55" i="7"/>
  <c r="AB55" i="7"/>
  <c r="N56" i="7"/>
  <c r="O56" i="7" s="1"/>
  <c r="AJ57" i="7"/>
  <c r="AA57" i="7"/>
  <c r="Y57" i="7"/>
  <c r="Z57" i="7"/>
  <c r="P56" i="7"/>
  <c r="S57" i="7"/>
  <c r="R57" i="7"/>
  <c r="Q57" i="7"/>
  <c r="T57" i="7"/>
  <c r="U57" i="7"/>
  <c r="M54" i="7"/>
  <c r="L55" i="7"/>
  <c r="W55" i="7" s="1"/>
  <c r="J57" i="7"/>
  <c r="K56" i="7"/>
  <c r="C57" i="7"/>
  <c r="I57" i="7" s="1"/>
  <c r="J55" i="10"/>
  <c r="H56" i="10"/>
  <c r="N56" i="10" s="1"/>
  <c r="M56" i="10"/>
  <c r="G23" i="10"/>
  <c r="B61" i="10"/>
  <c r="F58" i="10"/>
  <c r="E58" i="10"/>
  <c r="D58" i="10"/>
  <c r="C58" i="10"/>
  <c r="A59" i="10"/>
  <c r="H54" i="7"/>
  <c r="G55" i="7"/>
  <c r="F55" i="7" s="1"/>
  <c r="D57" i="4"/>
  <c r="E57" i="4"/>
  <c r="B57" i="7"/>
  <c r="D58" i="7"/>
  <c r="E55" i="7"/>
  <c r="A56" i="7"/>
  <c r="AF56" i="7" s="1"/>
  <c r="F57" i="4"/>
  <c r="A58" i="4"/>
  <c r="B70" i="4"/>
  <c r="AE56" i="7" l="1"/>
  <c r="AD56" i="7"/>
  <c r="AI56" i="7"/>
  <c r="AH56" i="7"/>
  <c r="AG56" i="7"/>
  <c r="AC56" i="7"/>
  <c r="AB56" i="7"/>
  <c r="N57" i="7"/>
  <c r="O57" i="7" s="1"/>
  <c r="AJ58" i="7"/>
  <c r="AA58" i="7"/>
  <c r="Y58" i="7"/>
  <c r="Z58" i="7"/>
  <c r="P57" i="7"/>
  <c r="U58" i="7"/>
  <c r="T58" i="7"/>
  <c r="S58" i="7"/>
  <c r="R58" i="7"/>
  <c r="Q58" i="7"/>
  <c r="M55" i="7"/>
  <c r="L56" i="7"/>
  <c r="W56" i="7" s="1"/>
  <c r="J58" i="7"/>
  <c r="K57" i="7"/>
  <c r="C58" i="7"/>
  <c r="I58" i="7" s="1"/>
  <c r="J56" i="10"/>
  <c r="H57" i="10"/>
  <c r="N57" i="10" s="1"/>
  <c r="M57" i="10"/>
  <c r="B62" i="10"/>
  <c r="L23" i="10"/>
  <c r="P23" i="10"/>
  <c r="F59" i="10"/>
  <c r="E59" i="10"/>
  <c r="D59" i="10"/>
  <c r="C59" i="10"/>
  <c r="A60" i="10"/>
  <c r="H55" i="7"/>
  <c r="G56" i="7"/>
  <c r="F56" i="7" s="1"/>
  <c r="D58" i="4"/>
  <c r="E58" i="4"/>
  <c r="B58" i="7"/>
  <c r="D59" i="7"/>
  <c r="E56" i="7"/>
  <c r="A57" i="7"/>
  <c r="AG57" i="7" s="1"/>
  <c r="F58" i="4"/>
  <c r="A59" i="4"/>
  <c r="B71" i="4"/>
  <c r="AI57" i="7" l="1"/>
  <c r="AE57" i="7"/>
  <c r="AF57" i="7"/>
  <c r="AD57" i="7"/>
  <c r="AH57" i="7"/>
  <c r="AC57" i="7"/>
  <c r="AB57" i="7"/>
  <c r="N58" i="7"/>
  <c r="O58" i="7" s="1"/>
  <c r="AJ59" i="7"/>
  <c r="AA59" i="7"/>
  <c r="Y59" i="7"/>
  <c r="Z59" i="7"/>
  <c r="P58" i="7"/>
  <c r="AD58" i="7" s="1"/>
  <c r="Q59" i="7"/>
  <c r="U59" i="7"/>
  <c r="T59" i="7"/>
  <c r="S59" i="7"/>
  <c r="R59" i="7"/>
  <c r="M56" i="7"/>
  <c r="L57" i="7"/>
  <c r="W57" i="7" s="1"/>
  <c r="J59" i="7"/>
  <c r="K58" i="7"/>
  <c r="C59" i="7"/>
  <c r="I59" i="7" s="1"/>
  <c r="J57" i="10"/>
  <c r="K24" i="10"/>
  <c r="O24" i="10" s="1"/>
  <c r="I24" i="10"/>
  <c r="F60" i="10"/>
  <c r="E60" i="10"/>
  <c r="D60" i="10"/>
  <c r="C60" i="10"/>
  <c r="A61" i="10"/>
  <c r="B63" i="10"/>
  <c r="H58" i="10"/>
  <c r="N58" i="10" s="1"/>
  <c r="M58" i="10"/>
  <c r="H56" i="7"/>
  <c r="G57" i="7"/>
  <c r="F57" i="7" s="1"/>
  <c r="D59" i="4"/>
  <c r="E59" i="4"/>
  <c r="B59" i="7"/>
  <c r="D60" i="7"/>
  <c r="E57" i="7"/>
  <c r="A58" i="7"/>
  <c r="AE58" i="7" s="1"/>
  <c r="F59" i="4"/>
  <c r="A60" i="4"/>
  <c r="B72" i="4"/>
  <c r="AG58" i="7" l="1"/>
  <c r="AI58" i="7"/>
  <c r="AH58" i="7"/>
  <c r="AF58" i="7"/>
  <c r="AC58" i="7"/>
  <c r="AB58" i="7"/>
  <c r="N59" i="7"/>
  <c r="O59" i="7" s="1"/>
  <c r="AJ60" i="7"/>
  <c r="AA60" i="7"/>
  <c r="Y60" i="7"/>
  <c r="Z60" i="7"/>
  <c r="P59" i="7"/>
  <c r="AD59" i="7" s="1"/>
  <c r="T60" i="7"/>
  <c r="S60" i="7"/>
  <c r="R60" i="7"/>
  <c r="U60" i="7"/>
  <c r="Q60" i="7"/>
  <c r="M57" i="7"/>
  <c r="L58" i="7"/>
  <c r="W58" i="7" s="1"/>
  <c r="J60" i="7"/>
  <c r="K59" i="7"/>
  <c r="C60" i="7"/>
  <c r="I60" i="7" s="1"/>
  <c r="J58" i="10"/>
  <c r="G24" i="10"/>
  <c r="P24" i="10" s="1"/>
  <c r="H59" i="10"/>
  <c r="N59" i="10" s="1"/>
  <c r="M59" i="10"/>
  <c r="B64" i="10"/>
  <c r="F61" i="10"/>
  <c r="E61" i="10"/>
  <c r="D61" i="10"/>
  <c r="C61" i="10"/>
  <c r="A62" i="10"/>
  <c r="H57" i="7"/>
  <c r="G58" i="7"/>
  <c r="F58" i="7" s="1"/>
  <c r="D60" i="4"/>
  <c r="E60" i="4"/>
  <c r="B60" i="7"/>
  <c r="D61" i="7"/>
  <c r="E58" i="7"/>
  <c r="A59" i="7"/>
  <c r="AF59" i="7" s="1"/>
  <c r="F60" i="4"/>
  <c r="A61" i="4"/>
  <c r="B73" i="4"/>
  <c r="AE59" i="7" l="1"/>
  <c r="AI59" i="7"/>
  <c r="AH59" i="7"/>
  <c r="AG59" i="7"/>
  <c r="AC59" i="7"/>
  <c r="AB59" i="7"/>
  <c r="N60" i="7"/>
  <c r="O60" i="7" s="1"/>
  <c r="AJ61" i="7"/>
  <c r="AA61" i="7"/>
  <c r="Y61" i="7"/>
  <c r="Z61" i="7"/>
  <c r="P60" i="7"/>
  <c r="U61" i="7"/>
  <c r="T61" i="7"/>
  <c r="S61" i="7"/>
  <c r="R61" i="7"/>
  <c r="Q61" i="7"/>
  <c r="L59" i="7"/>
  <c r="W59" i="7" s="1"/>
  <c r="M58" i="7"/>
  <c r="J61" i="7"/>
  <c r="K60" i="7"/>
  <c r="J59" i="10"/>
  <c r="C61" i="7"/>
  <c r="I61" i="7" s="1"/>
  <c r="L24" i="10"/>
  <c r="I25" i="10" s="1"/>
  <c r="H60" i="10"/>
  <c r="N60" i="10" s="1"/>
  <c r="M60" i="10"/>
  <c r="B65" i="10"/>
  <c r="F62" i="10"/>
  <c r="E62" i="10"/>
  <c r="D62" i="10"/>
  <c r="C62" i="10"/>
  <c r="A63" i="10"/>
  <c r="K25" i="10"/>
  <c r="O25" i="10" s="1"/>
  <c r="H58" i="7"/>
  <c r="G59" i="7"/>
  <c r="F59" i="7" s="1"/>
  <c r="D61" i="4"/>
  <c r="E61" i="4"/>
  <c r="B61" i="7"/>
  <c r="D62" i="7"/>
  <c r="E59" i="7"/>
  <c r="A60" i="7"/>
  <c r="AE60" i="7" s="1"/>
  <c r="F61" i="4"/>
  <c r="A62" i="4"/>
  <c r="B74" i="4"/>
  <c r="AD60" i="7" l="1"/>
  <c r="AH60" i="7"/>
  <c r="AF60" i="7"/>
  <c r="AG60" i="7"/>
  <c r="AI60" i="7"/>
  <c r="AC60" i="7"/>
  <c r="AB60" i="7"/>
  <c r="N61" i="7"/>
  <c r="O61" i="7" s="1"/>
  <c r="AJ62" i="7"/>
  <c r="AA62" i="7"/>
  <c r="Y62" i="7"/>
  <c r="Z62" i="7"/>
  <c r="P61" i="7"/>
  <c r="AD61" i="7" s="1"/>
  <c r="R62" i="7"/>
  <c r="Q62" i="7"/>
  <c r="S62" i="7"/>
  <c r="U62" i="7"/>
  <c r="T62" i="7"/>
  <c r="L60" i="7"/>
  <c r="W60" i="7" s="1"/>
  <c r="M59" i="7"/>
  <c r="J62" i="7"/>
  <c r="K61" i="7"/>
  <c r="C62" i="7"/>
  <c r="I62" i="7" s="1"/>
  <c r="J60" i="10"/>
  <c r="H61" i="10"/>
  <c r="N61" i="10" s="1"/>
  <c r="M61" i="10"/>
  <c r="B66" i="10"/>
  <c r="G25" i="10"/>
  <c r="F63" i="10"/>
  <c r="E63" i="10"/>
  <c r="D63" i="10"/>
  <c r="C63" i="10"/>
  <c r="A64" i="10"/>
  <c r="H59" i="7"/>
  <c r="G60" i="7"/>
  <c r="F60" i="7" s="1"/>
  <c r="D62" i="4"/>
  <c r="E62" i="4"/>
  <c r="B62" i="7"/>
  <c r="D63" i="7"/>
  <c r="E60" i="7"/>
  <c r="A61" i="7"/>
  <c r="AI61" i="7" s="1"/>
  <c r="F62" i="4"/>
  <c r="A63" i="4"/>
  <c r="B75" i="4"/>
  <c r="AH61" i="7" l="1"/>
  <c r="AF61" i="7"/>
  <c r="AG61" i="7"/>
  <c r="AE61" i="7"/>
  <c r="AC61" i="7"/>
  <c r="AB61" i="7"/>
  <c r="N62" i="7"/>
  <c r="O62" i="7" s="1"/>
  <c r="AJ63" i="7"/>
  <c r="AA63" i="7"/>
  <c r="Y63" i="7"/>
  <c r="Z63" i="7"/>
  <c r="P62" i="7"/>
  <c r="AD62" i="7" s="1"/>
  <c r="U63" i="7"/>
  <c r="T63" i="7"/>
  <c r="S63" i="7"/>
  <c r="R63" i="7"/>
  <c r="Q63" i="7"/>
  <c r="L61" i="7"/>
  <c r="W61" i="7" s="1"/>
  <c r="M60" i="7"/>
  <c r="J63" i="7"/>
  <c r="K62" i="7"/>
  <c r="C63" i="7"/>
  <c r="I63" i="7" s="1"/>
  <c r="J61" i="10"/>
  <c r="H62" i="10"/>
  <c r="N62" i="10" s="1"/>
  <c r="M62" i="10"/>
  <c r="P25" i="10"/>
  <c r="L25" i="10"/>
  <c r="B67" i="10"/>
  <c r="F64" i="10"/>
  <c r="E64" i="10"/>
  <c r="D64" i="10"/>
  <c r="C64" i="10"/>
  <c r="A65" i="10"/>
  <c r="H60" i="7"/>
  <c r="G61" i="7"/>
  <c r="F61" i="7" s="1"/>
  <c r="E63" i="4"/>
  <c r="D63" i="4"/>
  <c r="B63" i="7"/>
  <c r="D64" i="7"/>
  <c r="E61" i="7"/>
  <c r="A62" i="7"/>
  <c r="AH62" i="7" s="1"/>
  <c r="F63" i="4"/>
  <c r="A64" i="4"/>
  <c r="B76" i="4"/>
  <c r="AE62" i="7" l="1"/>
  <c r="AI62" i="7"/>
  <c r="AF62" i="7"/>
  <c r="AG62" i="7"/>
  <c r="AC62" i="7"/>
  <c r="AB62" i="7"/>
  <c r="N63" i="7"/>
  <c r="O63" i="7" s="1"/>
  <c r="AJ64" i="7"/>
  <c r="AA64" i="7"/>
  <c r="Y64" i="7"/>
  <c r="Z64" i="7"/>
  <c r="P63" i="7"/>
  <c r="U64" i="7"/>
  <c r="T64" i="7"/>
  <c r="S64" i="7"/>
  <c r="R64" i="7"/>
  <c r="Q64" i="7"/>
  <c r="J62" i="10"/>
  <c r="M61" i="7"/>
  <c r="L62" i="7"/>
  <c r="W62" i="7" s="1"/>
  <c r="J64" i="7"/>
  <c r="K63" i="7"/>
  <c r="C64" i="7"/>
  <c r="I64" i="7" s="1"/>
  <c r="H63" i="10"/>
  <c r="N63" i="10" s="1"/>
  <c r="M63" i="10"/>
  <c r="B68" i="10"/>
  <c r="I26" i="10"/>
  <c r="F65" i="10"/>
  <c r="E65" i="10"/>
  <c r="D65" i="10"/>
  <c r="C65" i="10"/>
  <c r="A66" i="10"/>
  <c r="K26" i="10"/>
  <c r="O26" i="10" s="1"/>
  <c r="H61" i="7"/>
  <c r="G62" i="7"/>
  <c r="F62" i="7" s="1"/>
  <c r="E64" i="4"/>
  <c r="D64" i="4"/>
  <c r="B64" i="7"/>
  <c r="D65" i="7"/>
  <c r="E62" i="7"/>
  <c r="A63" i="7"/>
  <c r="AE63" i="7" s="1"/>
  <c r="F64" i="4"/>
  <c r="A65" i="4"/>
  <c r="B77" i="4"/>
  <c r="S4" i="10"/>
  <c r="AD63" i="7" l="1"/>
  <c r="AI63" i="7"/>
  <c r="AH63" i="7"/>
  <c r="AG63" i="7"/>
  <c r="AF63" i="7"/>
  <c r="AC63" i="7"/>
  <c r="AB63" i="7"/>
  <c r="N64" i="7"/>
  <c r="O64" i="7" s="1"/>
  <c r="AJ65" i="7"/>
  <c r="AA65" i="7"/>
  <c r="Y65" i="7"/>
  <c r="Z65" i="7"/>
  <c r="P64" i="7"/>
  <c r="AD64" i="7" s="1"/>
  <c r="S65" i="7"/>
  <c r="R65" i="7"/>
  <c r="Q65" i="7"/>
  <c r="T65" i="7"/>
  <c r="U65" i="7"/>
  <c r="M62" i="7"/>
  <c r="L63" i="7"/>
  <c r="W63" i="7" s="1"/>
  <c r="J65" i="7"/>
  <c r="K64" i="7"/>
  <c r="C65" i="7"/>
  <c r="I65" i="7" s="1"/>
  <c r="J63" i="10"/>
  <c r="H64" i="10"/>
  <c r="N64" i="10" s="1"/>
  <c r="M64" i="10"/>
  <c r="G26" i="10"/>
  <c r="F66" i="10"/>
  <c r="E66" i="10"/>
  <c r="D66" i="10"/>
  <c r="C66" i="10"/>
  <c r="A67" i="10"/>
  <c r="B69" i="10"/>
  <c r="H62" i="7"/>
  <c r="G63" i="7"/>
  <c r="F63" i="7" s="1"/>
  <c r="E65" i="4"/>
  <c r="D65" i="4"/>
  <c r="B65" i="7"/>
  <c r="D66" i="7"/>
  <c r="E63" i="7"/>
  <c r="A64" i="7"/>
  <c r="AG64" i="7" s="1"/>
  <c r="F65" i="4"/>
  <c r="A66" i="4"/>
  <c r="B78" i="4"/>
  <c r="AI64" i="7" l="1"/>
  <c r="AF64" i="7"/>
  <c r="AE64" i="7"/>
  <c r="AH64" i="7"/>
  <c r="AC64" i="7"/>
  <c r="AB64" i="7"/>
  <c r="N65" i="7"/>
  <c r="O65" i="7" s="1"/>
  <c r="AJ66" i="7"/>
  <c r="AA66" i="7"/>
  <c r="Y66" i="7"/>
  <c r="Z66" i="7"/>
  <c r="P65" i="7"/>
  <c r="AD65" i="7" s="1"/>
  <c r="U66" i="7"/>
  <c r="T66" i="7"/>
  <c r="S66" i="7"/>
  <c r="R66" i="7"/>
  <c r="Q66" i="7"/>
  <c r="M63" i="7"/>
  <c r="L64" i="7"/>
  <c r="W64" i="7" s="1"/>
  <c r="J66" i="7"/>
  <c r="K65" i="7"/>
  <c r="C66" i="7"/>
  <c r="I66" i="7" s="1"/>
  <c r="J64" i="10"/>
  <c r="H65" i="10"/>
  <c r="N65" i="10" s="1"/>
  <c r="M65" i="10"/>
  <c r="P26" i="10"/>
  <c r="L26" i="10"/>
  <c r="B70" i="10"/>
  <c r="F67" i="10"/>
  <c r="E67" i="10"/>
  <c r="D67" i="10"/>
  <c r="C67" i="10"/>
  <c r="A68" i="10"/>
  <c r="H63" i="7"/>
  <c r="G64" i="7"/>
  <c r="F64" i="7" s="1"/>
  <c r="E66" i="4"/>
  <c r="D66" i="4"/>
  <c r="B66" i="7"/>
  <c r="D67" i="7"/>
  <c r="E64" i="7"/>
  <c r="A65" i="7"/>
  <c r="AI65" i="7" s="1"/>
  <c r="F66" i="4"/>
  <c r="A67" i="4"/>
  <c r="B79" i="4"/>
  <c r="AF65" i="7" l="1"/>
  <c r="AG65" i="7"/>
  <c r="AE65" i="7"/>
  <c r="AH65" i="7"/>
  <c r="AC65" i="7"/>
  <c r="AB65" i="7"/>
  <c r="N66" i="7"/>
  <c r="O66" i="7" s="1"/>
  <c r="AJ67" i="7"/>
  <c r="AA67" i="7"/>
  <c r="Y67" i="7"/>
  <c r="Z67" i="7"/>
  <c r="P66" i="7"/>
  <c r="Q67" i="7"/>
  <c r="U67" i="7"/>
  <c r="T67" i="7"/>
  <c r="S67" i="7"/>
  <c r="R67" i="7"/>
  <c r="M64" i="7"/>
  <c r="L65" i="7"/>
  <c r="W65" i="7" s="1"/>
  <c r="J67" i="7"/>
  <c r="K66" i="7"/>
  <c r="C67" i="7"/>
  <c r="I67" i="7" s="1"/>
  <c r="J65" i="10"/>
  <c r="H66" i="10"/>
  <c r="N66" i="10" s="1"/>
  <c r="M66" i="10"/>
  <c r="B71" i="10"/>
  <c r="I27" i="10"/>
  <c r="F68" i="10"/>
  <c r="E68" i="10"/>
  <c r="D68" i="10"/>
  <c r="C68" i="10"/>
  <c r="A69" i="10"/>
  <c r="K27" i="10"/>
  <c r="O27" i="10" s="1"/>
  <c r="H64" i="7"/>
  <c r="G65" i="7"/>
  <c r="F65" i="7" s="1"/>
  <c r="E67" i="4"/>
  <c r="D67" i="4"/>
  <c r="B67" i="7"/>
  <c r="D68" i="7"/>
  <c r="E65" i="7"/>
  <c r="A66" i="7"/>
  <c r="AE66" i="7" s="1"/>
  <c r="F67" i="4"/>
  <c r="A68" i="4"/>
  <c r="B80" i="4"/>
  <c r="AD66" i="7" l="1"/>
  <c r="AH66" i="7"/>
  <c r="AI66" i="7"/>
  <c r="AG66" i="7"/>
  <c r="AF66" i="7"/>
  <c r="AC66" i="7"/>
  <c r="AB66" i="7"/>
  <c r="N67" i="7"/>
  <c r="O67" i="7" s="1"/>
  <c r="AJ68" i="7"/>
  <c r="AA68" i="7"/>
  <c r="Y68" i="7"/>
  <c r="Z68" i="7"/>
  <c r="P67" i="7"/>
  <c r="T68" i="7"/>
  <c r="S68" i="7"/>
  <c r="R68" i="7"/>
  <c r="U68" i="7"/>
  <c r="Q68" i="7"/>
  <c r="L66" i="7"/>
  <c r="W66" i="7" s="1"/>
  <c r="M65" i="7"/>
  <c r="J68" i="7"/>
  <c r="K67" i="7"/>
  <c r="C68" i="7"/>
  <c r="I68" i="7" s="1"/>
  <c r="J66" i="10"/>
  <c r="H67" i="10"/>
  <c r="N67" i="10" s="1"/>
  <c r="M67" i="10"/>
  <c r="G27" i="10"/>
  <c r="F69" i="10"/>
  <c r="E69" i="10"/>
  <c r="D69" i="10"/>
  <c r="C69" i="10"/>
  <c r="A70" i="10"/>
  <c r="B72" i="10"/>
  <c r="H65" i="7"/>
  <c r="G66" i="7"/>
  <c r="F66" i="7" s="1"/>
  <c r="E68" i="4"/>
  <c r="D68" i="4"/>
  <c r="B68" i="7"/>
  <c r="D69" i="7"/>
  <c r="E66" i="7"/>
  <c r="A67" i="7"/>
  <c r="AF67" i="7" s="1"/>
  <c r="F68" i="4"/>
  <c r="A69" i="4"/>
  <c r="B81" i="4"/>
  <c r="AI67" i="7" l="1"/>
  <c r="AD67" i="7"/>
  <c r="AE67" i="7"/>
  <c r="AH67" i="7"/>
  <c r="AG67" i="7"/>
  <c r="AC67" i="7"/>
  <c r="AB67" i="7"/>
  <c r="N68" i="7"/>
  <c r="O68" i="7" s="1"/>
  <c r="AJ69" i="7"/>
  <c r="AA69" i="7"/>
  <c r="Y69" i="7"/>
  <c r="Z69" i="7"/>
  <c r="P68" i="7"/>
  <c r="U69" i="7"/>
  <c r="T69" i="7"/>
  <c r="S69" i="7"/>
  <c r="R69" i="7"/>
  <c r="Q69" i="7"/>
  <c r="L67" i="7"/>
  <c r="W67" i="7" s="1"/>
  <c r="M66" i="7"/>
  <c r="J69" i="7"/>
  <c r="K68" i="7"/>
  <c r="C69" i="7"/>
  <c r="I69" i="7" s="1"/>
  <c r="J67" i="10"/>
  <c r="H68" i="10"/>
  <c r="N68" i="10" s="1"/>
  <c r="M68" i="10"/>
  <c r="P27" i="10"/>
  <c r="L27" i="10"/>
  <c r="B73" i="10"/>
  <c r="F70" i="10"/>
  <c r="E70" i="10"/>
  <c r="D70" i="10"/>
  <c r="C70" i="10"/>
  <c r="A71" i="10"/>
  <c r="H66" i="7"/>
  <c r="G67" i="7"/>
  <c r="F67" i="7" s="1"/>
  <c r="E69" i="4"/>
  <c r="D69" i="4"/>
  <c r="B69" i="7"/>
  <c r="D70" i="7"/>
  <c r="E67" i="7"/>
  <c r="A68" i="7"/>
  <c r="AG68" i="7" s="1"/>
  <c r="F69" i="4"/>
  <c r="A70" i="4"/>
  <c r="B82" i="4"/>
  <c r="AI68" i="7" l="1"/>
  <c r="AE68" i="7"/>
  <c r="AH68" i="7"/>
  <c r="AD68" i="7"/>
  <c r="AF68" i="7"/>
  <c r="AC68" i="7"/>
  <c r="AB68" i="7"/>
  <c r="N69" i="7"/>
  <c r="O69" i="7" s="1"/>
  <c r="AJ70" i="7"/>
  <c r="AA70" i="7"/>
  <c r="Y70" i="7"/>
  <c r="Z70" i="7"/>
  <c r="P69" i="7"/>
  <c r="R70" i="7"/>
  <c r="Q70" i="7"/>
  <c r="U70" i="7"/>
  <c r="T70" i="7"/>
  <c r="S70" i="7"/>
  <c r="M67" i="7"/>
  <c r="L68" i="7"/>
  <c r="W68" i="7" s="1"/>
  <c r="J68" i="10"/>
  <c r="J70" i="7"/>
  <c r="K69" i="7"/>
  <c r="C70" i="7"/>
  <c r="I70" i="7" s="1"/>
  <c r="H69" i="10"/>
  <c r="N69" i="10" s="1"/>
  <c r="M69" i="10"/>
  <c r="B74" i="10"/>
  <c r="I28" i="10"/>
  <c r="E71" i="10"/>
  <c r="D71" i="10"/>
  <c r="C71" i="10"/>
  <c r="F71" i="10"/>
  <c r="A72" i="10"/>
  <c r="K28" i="10"/>
  <c r="O28" i="10" s="1"/>
  <c r="H67" i="7"/>
  <c r="G68" i="7"/>
  <c r="F68" i="7" s="1"/>
  <c r="E70" i="4"/>
  <c r="D70" i="4"/>
  <c r="B70" i="7"/>
  <c r="D71" i="7"/>
  <c r="E68" i="7"/>
  <c r="A69" i="7"/>
  <c r="AF69" i="7" s="1"/>
  <c r="F70" i="4"/>
  <c r="A71" i="4"/>
  <c r="B83" i="4"/>
  <c r="AI69" i="7" l="1"/>
  <c r="AD69" i="7"/>
  <c r="AE69" i="7"/>
  <c r="AH69" i="7"/>
  <c r="AG69" i="7"/>
  <c r="AC69" i="7"/>
  <c r="AB69" i="7"/>
  <c r="N70" i="7"/>
  <c r="O70" i="7" s="1"/>
  <c r="AJ71" i="7"/>
  <c r="AA71" i="7"/>
  <c r="Y71" i="7"/>
  <c r="Z71" i="7"/>
  <c r="P70" i="7"/>
  <c r="L69" i="7"/>
  <c r="W69" i="7" s="1"/>
  <c r="U71" i="7"/>
  <c r="T71" i="7"/>
  <c r="S71" i="7"/>
  <c r="R71" i="7"/>
  <c r="Q71" i="7"/>
  <c r="M68" i="7"/>
  <c r="J71" i="7"/>
  <c r="K70" i="7"/>
  <c r="C71" i="7"/>
  <c r="I71" i="7" s="1"/>
  <c r="J69" i="10"/>
  <c r="M70" i="10"/>
  <c r="H70" i="10"/>
  <c r="N70" i="10" s="1"/>
  <c r="G28" i="10"/>
  <c r="E72" i="10"/>
  <c r="D72" i="10"/>
  <c r="C72" i="10"/>
  <c r="F72" i="10"/>
  <c r="A73" i="10"/>
  <c r="B75" i="10"/>
  <c r="H68" i="7"/>
  <c r="G69" i="7"/>
  <c r="F69" i="7" s="1"/>
  <c r="E71" i="4"/>
  <c r="D71" i="4"/>
  <c r="B71" i="7"/>
  <c r="D72" i="7"/>
  <c r="E69" i="7"/>
  <c r="A70" i="7"/>
  <c r="AF70" i="7" s="1"/>
  <c r="F71" i="4"/>
  <c r="A72" i="4"/>
  <c r="B84" i="4"/>
  <c r="AE70" i="7" l="1"/>
  <c r="AI70" i="7"/>
  <c r="AG70" i="7"/>
  <c r="AD70" i="7"/>
  <c r="AH70" i="7"/>
  <c r="AC70" i="7"/>
  <c r="AB70" i="7"/>
  <c r="N71" i="7"/>
  <c r="O71" i="7" s="1"/>
  <c r="AJ72" i="7"/>
  <c r="AA72" i="7"/>
  <c r="Y72" i="7"/>
  <c r="Z72" i="7"/>
  <c r="P71" i="7"/>
  <c r="AD71" i="7" s="1"/>
  <c r="M69" i="7"/>
  <c r="L70" i="7"/>
  <c r="W70" i="7" s="1"/>
  <c r="Q72" i="7"/>
  <c r="U72" i="7"/>
  <c r="T72" i="7"/>
  <c r="S72" i="7"/>
  <c r="R72" i="7"/>
  <c r="J72" i="7"/>
  <c r="K71" i="7"/>
  <c r="C72" i="7"/>
  <c r="I72" i="7" s="1"/>
  <c r="J70" i="10"/>
  <c r="M71" i="10"/>
  <c r="H71" i="10"/>
  <c r="N71" i="10" s="1"/>
  <c r="P28" i="10"/>
  <c r="L28" i="10"/>
  <c r="B76" i="10"/>
  <c r="E73" i="10"/>
  <c r="D73" i="10"/>
  <c r="C73" i="10"/>
  <c r="F73" i="10"/>
  <c r="A74" i="10"/>
  <c r="H69" i="7"/>
  <c r="G70" i="7"/>
  <c r="F70" i="7" s="1"/>
  <c r="E72" i="4"/>
  <c r="D72" i="4"/>
  <c r="B72" i="7"/>
  <c r="D73" i="7"/>
  <c r="E70" i="7"/>
  <c r="A71" i="7"/>
  <c r="AI71" i="7" s="1"/>
  <c r="F72" i="4"/>
  <c r="A73" i="4"/>
  <c r="B85" i="4"/>
  <c r="AG71" i="7" l="1"/>
  <c r="AF71" i="7"/>
  <c r="AH71" i="7"/>
  <c r="AE71" i="7"/>
  <c r="AC71" i="7"/>
  <c r="AB71" i="7"/>
  <c r="N72" i="7"/>
  <c r="O72" i="7" s="1"/>
  <c r="AJ73" i="7"/>
  <c r="AA73" i="7"/>
  <c r="Y73" i="7"/>
  <c r="Z73" i="7"/>
  <c r="P72" i="7"/>
  <c r="M70" i="7"/>
  <c r="L71" i="7"/>
  <c r="W71" i="7" s="1"/>
  <c r="S73" i="7"/>
  <c r="R73" i="7"/>
  <c r="Q73" i="7"/>
  <c r="T73" i="7"/>
  <c r="U73" i="7"/>
  <c r="J73" i="7"/>
  <c r="K72" i="7"/>
  <c r="C73" i="7"/>
  <c r="I73" i="7" s="1"/>
  <c r="B77" i="10"/>
  <c r="I29" i="10"/>
  <c r="E74" i="10"/>
  <c r="D74" i="10"/>
  <c r="C74" i="10"/>
  <c r="F74" i="10"/>
  <c r="A75" i="10"/>
  <c r="K29" i="10"/>
  <c r="O29" i="10" s="1"/>
  <c r="M72" i="10"/>
  <c r="H72" i="10"/>
  <c r="N72" i="10" s="1"/>
  <c r="J71" i="10"/>
  <c r="H70" i="7"/>
  <c r="G71" i="7"/>
  <c r="F71" i="7" s="1"/>
  <c r="E73" i="4"/>
  <c r="D73" i="4"/>
  <c r="B73" i="7"/>
  <c r="D74" i="7"/>
  <c r="E71" i="7"/>
  <c r="A72" i="7"/>
  <c r="AF72" i="7" s="1"/>
  <c r="F73" i="4"/>
  <c r="A74" i="4"/>
  <c r="B86" i="4"/>
  <c r="AD72" i="7" l="1"/>
  <c r="AI72" i="7"/>
  <c r="AE72" i="7"/>
  <c r="AH72" i="7"/>
  <c r="AG72" i="7"/>
  <c r="AC72" i="7"/>
  <c r="AB72" i="7"/>
  <c r="N73" i="7"/>
  <c r="O73" i="7" s="1"/>
  <c r="AJ74" i="7"/>
  <c r="AA74" i="7"/>
  <c r="Y74" i="7"/>
  <c r="Z74" i="7"/>
  <c r="P73" i="7"/>
  <c r="AD73" i="7" s="1"/>
  <c r="L72" i="7"/>
  <c r="W72" i="7" s="1"/>
  <c r="M71" i="7"/>
  <c r="U74" i="7"/>
  <c r="T74" i="7"/>
  <c r="S74" i="7"/>
  <c r="R74" i="7"/>
  <c r="Q74" i="7"/>
  <c r="J74" i="7"/>
  <c r="K73" i="7"/>
  <c r="C74" i="7"/>
  <c r="I74" i="7" s="1"/>
  <c r="M73" i="10"/>
  <c r="H73" i="10"/>
  <c r="N73" i="10" s="1"/>
  <c r="J72" i="10"/>
  <c r="G29" i="10"/>
  <c r="E75" i="10"/>
  <c r="D75" i="10"/>
  <c r="C75" i="10"/>
  <c r="F75" i="10"/>
  <c r="A76" i="10"/>
  <c r="B78" i="10"/>
  <c r="H71" i="7"/>
  <c r="G72" i="7"/>
  <c r="F72" i="7" s="1"/>
  <c r="E74" i="4"/>
  <c r="D74" i="4"/>
  <c r="B74" i="7"/>
  <c r="D75" i="7"/>
  <c r="E72" i="7"/>
  <c r="A73" i="7"/>
  <c r="AI73" i="7" s="1"/>
  <c r="F74" i="4"/>
  <c r="A75" i="4"/>
  <c r="B87" i="4"/>
  <c r="AE73" i="7" l="1"/>
  <c r="AG73" i="7"/>
  <c r="AH73" i="7"/>
  <c r="AF73" i="7"/>
  <c r="AC73" i="7"/>
  <c r="AB73" i="7"/>
  <c r="N74" i="7"/>
  <c r="O74" i="7" s="1"/>
  <c r="AJ75" i="7"/>
  <c r="P74" i="7"/>
  <c r="AA75" i="7"/>
  <c r="Y75" i="7"/>
  <c r="Z75" i="7"/>
  <c r="M72" i="7"/>
  <c r="L73" i="7"/>
  <c r="W73" i="7" s="1"/>
  <c r="Q75" i="7"/>
  <c r="R75" i="7"/>
  <c r="U75" i="7"/>
  <c r="T75" i="7"/>
  <c r="S75" i="7"/>
  <c r="J75" i="7"/>
  <c r="K74" i="7"/>
  <c r="C75" i="7"/>
  <c r="I75" i="7" s="1"/>
  <c r="P29" i="10"/>
  <c r="L29" i="10"/>
  <c r="B79" i="10"/>
  <c r="M74" i="10"/>
  <c r="H74" i="10"/>
  <c r="N74" i="10" s="1"/>
  <c r="E76" i="10"/>
  <c r="D76" i="10"/>
  <c r="C76" i="10"/>
  <c r="F76" i="10"/>
  <c r="A77" i="10"/>
  <c r="J73" i="10"/>
  <c r="H72" i="7"/>
  <c r="G73" i="7"/>
  <c r="F73" i="7" s="1"/>
  <c r="E75" i="4"/>
  <c r="D75" i="4"/>
  <c r="B75" i="7"/>
  <c r="D76" i="7"/>
  <c r="E73" i="7"/>
  <c r="A74" i="7"/>
  <c r="AE74" i="7" s="1"/>
  <c r="F75" i="4"/>
  <c r="A76" i="4"/>
  <c r="B88" i="4"/>
  <c r="AH74" i="7" l="1"/>
  <c r="AD74" i="7"/>
  <c r="AI74" i="7"/>
  <c r="AG74" i="7"/>
  <c r="AF74" i="7"/>
  <c r="AC74" i="7"/>
  <c r="AB74" i="7"/>
  <c r="P75" i="7"/>
  <c r="N75" i="7"/>
  <c r="O75" i="7" s="1"/>
  <c r="AJ76" i="7"/>
  <c r="AA76" i="7"/>
  <c r="Y76" i="7"/>
  <c r="Z76" i="7"/>
  <c r="M73" i="7"/>
  <c r="L74" i="7"/>
  <c r="W74" i="7" s="1"/>
  <c r="T76" i="7"/>
  <c r="S76" i="7"/>
  <c r="R76" i="7"/>
  <c r="Q76" i="7"/>
  <c r="U76" i="7"/>
  <c r="J76" i="7"/>
  <c r="K75" i="7"/>
  <c r="C76" i="7"/>
  <c r="I76" i="7" s="1"/>
  <c r="M75" i="10"/>
  <c r="H75" i="10"/>
  <c r="N75" i="10" s="1"/>
  <c r="J74" i="10"/>
  <c r="E77" i="10"/>
  <c r="D77" i="10"/>
  <c r="C77" i="10"/>
  <c r="F77" i="10"/>
  <c r="A78" i="10"/>
  <c r="B80" i="10"/>
  <c r="I30" i="10"/>
  <c r="K30" i="10"/>
  <c r="O30" i="10" s="1"/>
  <c r="H73" i="7"/>
  <c r="G74" i="7"/>
  <c r="F74" i="7" s="1"/>
  <c r="E76" i="4"/>
  <c r="D76" i="4"/>
  <c r="B76" i="7"/>
  <c r="D77" i="7"/>
  <c r="E74" i="7"/>
  <c r="A75" i="7"/>
  <c r="AI75" i="7" s="1"/>
  <c r="F76" i="4"/>
  <c r="A77" i="4"/>
  <c r="B89" i="4"/>
  <c r="AE75" i="7" l="1"/>
  <c r="AG75" i="7"/>
  <c r="AF75" i="7"/>
  <c r="AD75" i="7"/>
  <c r="AH75" i="7"/>
  <c r="AC75" i="7"/>
  <c r="AB75" i="7"/>
  <c r="P76" i="7"/>
  <c r="N76" i="7"/>
  <c r="O76" i="7" s="1"/>
  <c r="AJ77" i="7"/>
  <c r="AA77" i="7"/>
  <c r="Y77" i="7"/>
  <c r="Z77" i="7"/>
  <c r="M74" i="7"/>
  <c r="L75" i="7"/>
  <c r="W75" i="7" s="1"/>
  <c r="U77" i="7"/>
  <c r="T77" i="7"/>
  <c r="S77" i="7"/>
  <c r="R77" i="7"/>
  <c r="Q77" i="7"/>
  <c r="J77" i="7"/>
  <c r="K76" i="7"/>
  <c r="C77" i="7"/>
  <c r="I77" i="7" s="1"/>
  <c r="G30" i="10"/>
  <c r="M76" i="10"/>
  <c r="H76" i="10"/>
  <c r="N76" i="10" s="1"/>
  <c r="B81" i="10"/>
  <c r="E78" i="10"/>
  <c r="D78" i="10"/>
  <c r="C78" i="10"/>
  <c r="F78" i="10"/>
  <c r="A79" i="10"/>
  <c r="J75" i="10"/>
  <c r="H74" i="7"/>
  <c r="G75" i="7"/>
  <c r="F75" i="7" s="1"/>
  <c r="E77" i="4"/>
  <c r="D77" i="4"/>
  <c r="B77" i="7"/>
  <c r="D78" i="7"/>
  <c r="E75" i="7"/>
  <c r="A76" i="7"/>
  <c r="AI76" i="7" s="1"/>
  <c r="F77" i="4"/>
  <c r="A78" i="4"/>
  <c r="B90" i="4"/>
  <c r="AH76" i="7" l="1"/>
  <c r="P77" i="7"/>
  <c r="AD76" i="7"/>
  <c r="AG76" i="7"/>
  <c r="AE76" i="7"/>
  <c r="AF76" i="7"/>
  <c r="AC76" i="7"/>
  <c r="AB76" i="7"/>
  <c r="N77" i="7"/>
  <c r="O77" i="7" s="1"/>
  <c r="AJ78" i="7"/>
  <c r="AA78" i="7"/>
  <c r="Y78" i="7"/>
  <c r="Z78" i="7"/>
  <c r="M75" i="7"/>
  <c r="L76" i="7"/>
  <c r="W76" i="7" s="1"/>
  <c r="R78" i="7"/>
  <c r="Q78" i="7"/>
  <c r="S78" i="7"/>
  <c r="U78" i="7"/>
  <c r="T78" i="7"/>
  <c r="J78" i="7"/>
  <c r="K77" i="7"/>
  <c r="C78" i="7"/>
  <c r="I78" i="7" s="1"/>
  <c r="M77" i="10"/>
  <c r="H77" i="10"/>
  <c r="N77" i="10" s="1"/>
  <c r="B82" i="10"/>
  <c r="E79" i="10"/>
  <c r="D79" i="10"/>
  <c r="C79" i="10"/>
  <c r="F79" i="10"/>
  <c r="A80" i="10"/>
  <c r="J76" i="10"/>
  <c r="L30" i="10"/>
  <c r="P30" i="10"/>
  <c r="H75" i="7"/>
  <c r="G76" i="7"/>
  <c r="F76" i="7" s="1"/>
  <c r="E78" i="4"/>
  <c r="D78" i="4"/>
  <c r="B78" i="7"/>
  <c r="D79" i="7"/>
  <c r="E76" i="7"/>
  <c r="A77" i="7"/>
  <c r="AE77" i="7" s="1"/>
  <c r="F78" i="4"/>
  <c r="A79" i="4"/>
  <c r="B91" i="4"/>
  <c r="AD77" i="7" l="1"/>
  <c r="AG77" i="7"/>
  <c r="P78" i="7"/>
  <c r="AI77" i="7"/>
  <c r="AH77" i="7"/>
  <c r="AF77" i="7"/>
  <c r="AC77" i="7"/>
  <c r="AB77" i="7"/>
  <c r="N78" i="7"/>
  <c r="O78" i="7" s="1"/>
  <c r="AJ79" i="7"/>
  <c r="AA79" i="7"/>
  <c r="Y79" i="7"/>
  <c r="Z79" i="7"/>
  <c r="L77" i="7"/>
  <c r="W77" i="7" s="1"/>
  <c r="M76" i="7"/>
  <c r="U79" i="7"/>
  <c r="T79" i="7"/>
  <c r="S79" i="7"/>
  <c r="R79" i="7"/>
  <c r="Q79" i="7"/>
  <c r="J79" i="7"/>
  <c r="K78" i="7"/>
  <c r="C79" i="7"/>
  <c r="I79" i="7" s="1"/>
  <c r="K31" i="10"/>
  <c r="O31" i="10" s="1"/>
  <c r="I31" i="10"/>
  <c r="B83" i="10"/>
  <c r="M78" i="10"/>
  <c r="H78" i="10"/>
  <c r="N78" i="10" s="1"/>
  <c r="E80" i="10"/>
  <c r="D80" i="10"/>
  <c r="C80" i="10"/>
  <c r="F80" i="10"/>
  <c r="A81" i="10"/>
  <c r="J77" i="10"/>
  <c r="H76" i="7"/>
  <c r="G77" i="7"/>
  <c r="F77" i="7" s="1"/>
  <c r="E79" i="4"/>
  <c r="D79" i="4"/>
  <c r="B79" i="7"/>
  <c r="D80" i="7"/>
  <c r="E77" i="7"/>
  <c r="A78" i="7"/>
  <c r="AI78" i="7" s="1"/>
  <c r="F79" i="4"/>
  <c r="A80" i="4"/>
  <c r="B92" i="4"/>
  <c r="AH78" i="7" l="1"/>
  <c r="AF78" i="7"/>
  <c r="AD78" i="7"/>
  <c r="P79" i="7"/>
  <c r="P80" i="7" s="1"/>
  <c r="AE78" i="7"/>
  <c r="AG78" i="7"/>
  <c r="AC78" i="7"/>
  <c r="AB78" i="7"/>
  <c r="N79" i="7"/>
  <c r="O79" i="7" s="1"/>
  <c r="AJ80" i="7"/>
  <c r="AA80" i="7"/>
  <c r="Y80" i="7"/>
  <c r="Z80" i="7"/>
  <c r="L78" i="7"/>
  <c r="W78" i="7" s="1"/>
  <c r="M77" i="7"/>
  <c r="U80" i="7"/>
  <c r="T80" i="7"/>
  <c r="S80" i="7"/>
  <c r="Q80" i="7"/>
  <c r="R80" i="7"/>
  <c r="J80" i="7"/>
  <c r="K79" i="7"/>
  <c r="C80" i="7"/>
  <c r="I80" i="7" s="1"/>
  <c r="G31" i="10"/>
  <c r="P31" i="10" s="1"/>
  <c r="J78" i="10"/>
  <c r="M79" i="10"/>
  <c r="H79" i="10"/>
  <c r="N79" i="10" s="1"/>
  <c r="E81" i="10"/>
  <c r="D81" i="10"/>
  <c r="C81" i="10"/>
  <c r="F81" i="10"/>
  <c r="A82" i="10"/>
  <c r="B84" i="10"/>
  <c r="H77" i="7"/>
  <c r="G78" i="7"/>
  <c r="F78" i="7" s="1"/>
  <c r="E80" i="4"/>
  <c r="D80" i="4"/>
  <c r="B80" i="7"/>
  <c r="D81" i="7"/>
  <c r="E78" i="7"/>
  <c r="A79" i="7"/>
  <c r="AG79" i="7" s="1"/>
  <c r="F80" i="4"/>
  <c r="A81" i="4"/>
  <c r="B93" i="4"/>
  <c r="AH79" i="7" l="1"/>
  <c r="AI79" i="7"/>
  <c r="AF79" i="7"/>
  <c r="AE79" i="7"/>
  <c r="AD79" i="7"/>
  <c r="AC79" i="7"/>
  <c r="AB79" i="7"/>
  <c r="N80" i="7"/>
  <c r="O80" i="7" s="1"/>
  <c r="AJ81" i="7"/>
  <c r="AA81" i="7"/>
  <c r="Y81" i="7"/>
  <c r="Z81" i="7"/>
  <c r="L79" i="7"/>
  <c r="W79" i="7" s="1"/>
  <c r="M78" i="7"/>
  <c r="P81" i="7"/>
  <c r="S81" i="7"/>
  <c r="R81" i="7"/>
  <c r="Q81" i="7"/>
  <c r="T81" i="7"/>
  <c r="U81" i="7"/>
  <c r="J81" i="7"/>
  <c r="K80" i="7"/>
  <c r="C81" i="7"/>
  <c r="I81" i="7" s="1"/>
  <c r="L31" i="10"/>
  <c r="I32" i="10" s="1"/>
  <c r="K32" i="10"/>
  <c r="O32" i="10" s="1"/>
  <c r="B85" i="10"/>
  <c r="M80" i="10"/>
  <c r="H80" i="10"/>
  <c r="N80" i="10" s="1"/>
  <c r="E82" i="10"/>
  <c r="D82" i="10"/>
  <c r="C82" i="10"/>
  <c r="F82" i="10"/>
  <c r="A83" i="10"/>
  <c r="J79" i="10"/>
  <c r="H78" i="7"/>
  <c r="G79" i="7"/>
  <c r="F79" i="7" s="1"/>
  <c r="E81" i="4"/>
  <c r="D81" i="4"/>
  <c r="B81" i="7"/>
  <c r="D82" i="7"/>
  <c r="E79" i="7"/>
  <c r="A80" i="7"/>
  <c r="AI80" i="7" s="1"/>
  <c r="F81" i="4"/>
  <c r="A82" i="4"/>
  <c r="B94" i="4"/>
  <c r="AH80" i="7" l="1"/>
  <c r="AG80" i="7"/>
  <c r="AD80" i="7"/>
  <c r="AE80" i="7"/>
  <c r="AF80" i="7"/>
  <c r="AC80" i="7"/>
  <c r="AB80" i="7"/>
  <c r="N81" i="7"/>
  <c r="O81" i="7" s="1"/>
  <c r="AJ82" i="7"/>
  <c r="AA82" i="7"/>
  <c r="Y82" i="7"/>
  <c r="Z82" i="7"/>
  <c r="M79" i="7"/>
  <c r="L80" i="7"/>
  <c r="W80" i="7" s="1"/>
  <c r="P82" i="7"/>
  <c r="U82" i="7"/>
  <c r="T82" i="7"/>
  <c r="S82" i="7"/>
  <c r="R82" i="7"/>
  <c r="Q82" i="7"/>
  <c r="J82" i="7"/>
  <c r="K81" i="7"/>
  <c r="C82" i="7"/>
  <c r="I82" i="7" s="1"/>
  <c r="J80" i="10"/>
  <c r="E83" i="10"/>
  <c r="D83" i="10"/>
  <c r="C83" i="10"/>
  <c r="F83" i="10"/>
  <c r="A84" i="10"/>
  <c r="B86" i="10"/>
  <c r="M81" i="10"/>
  <c r="H81" i="10"/>
  <c r="N81" i="10" s="1"/>
  <c r="G32" i="10"/>
  <c r="H79" i="7"/>
  <c r="G80" i="7"/>
  <c r="F80" i="7" s="1"/>
  <c r="E82" i="4"/>
  <c r="D82" i="4"/>
  <c r="B82" i="7"/>
  <c r="D83" i="7"/>
  <c r="E80" i="7"/>
  <c r="A81" i="7"/>
  <c r="AF81" i="7" s="1"/>
  <c r="F82" i="4"/>
  <c r="A83" i="4"/>
  <c r="B95" i="4"/>
  <c r="AD81" i="7" l="1"/>
  <c r="AI81" i="7"/>
  <c r="AE81" i="7"/>
  <c r="AH81" i="7"/>
  <c r="AG81" i="7"/>
  <c r="AC81" i="7"/>
  <c r="AB81" i="7"/>
  <c r="N82" i="7"/>
  <c r="O82" i="7" s="1"/>
  <c r="AJ83" i="7"/>
  <c r="AA83" i="7"/>
  <c r="Y83" i="7"/>
  <c r="Z83" i="7"/>
  <c r="M80" i="7"/>
  <c r="L81" i="7"/>
  <c r="W81" i="7" s="1"/>
  <c r="P83" i="7"/>
  <c r="Q83" i="7"/>
  <c r="U83" i="7"/>
  <c r="T83" i="7"/>
  <c r="S83" i="7"/>
  <c r="R83" i="7"/>
  <c r="J83" i="7"/>
  <c r="K82" i="7"/>
  <c r="C83" i="7"/>
  <c r="I83" i="7" s="1"/>
  <c r="J81" i="10"/>
  <c r="M82" i="10"/>
  <c r="H82" i="10"/>
  <c r="N82" i="10" s="1"/>
  <c r="B87" i="10"/>
  <c r="E84" i="10"/>
  <c r="D84" i="10"/>
  <c r="C84" i="10"/>
  <c r="F84" i="10"/>
  <c r="A85" i="10"/>
  <c r="L32" i="10"/>
  <c r="P32" i="10"/>
  <c r="H80" i="7"/>
  <c r="G81" i="7"/>
  <c r="F81" i="7" s="1"/>
  <c r="E83" i="4"/>
  <c r="D83" i="4"/>
  <c r="B83" i="7"/>
  <c r="D84" i="7"/>
  <c r="E81" i="7"/>
  <c r="A82" i="7"/>
  <c r="AF82" i="7" s="1"/>
  <c r="F83" i="4"/>
  <c r="A84" i="4"/>
  <c r="B96" i="4"/>
  <c r="AE82" i="7" l="1"/>
  <c r="AH82" i="7"/>
  <c r="AD82" i="7"/>
  <c r="AG82" i="7"/>
  <c r="AI82" i="7"/>
  <c r="AC82" i="7"/>
  <c r="AB82" i="7"/>
  <c r="N83" i="7"/>
  <c r="O83" i="7" s="1"/>
  <c r="AJ84" i="7"/>
  <c r="M81" i="7"/>
  <c r="AA84" i="7"/>
  <c r="L82" i="7"/>
  <c r="W82" i="7" s="1"/>
  <c r="Y84" i="7"/>
  <c r="Z84" i="7"/>
  <c r="P84" i="7"/>
  <c r="T84" i="7"/>
  <c r="U84" i="7"/>
  <c r="S84" i="7"/>
  <c r="R84" i="7"/>
  <c r="Q84" i="7"/>
  <c r="J84" i="7"/>
  <c r="K83" i="7"/>
  <c r="C84" i="7"/>
  <c r="I84" i="7" s="1"/>
  <c r="J82" i="10"/>
  <c r="M83" i="10"/>
  <c r="H83" i="10"/>
  <c r="N83" i="10" s="1"/>
  <c r="K33" i="10"/>
  <c r="O33" i="10" s="1"/>
  <c r="B88" i="10"/>
  <c r="I33" i="10"/>
  <c r="E85" i="10"/>
  <c r="D85" i="10"/>
  <c r="C85" i="10"/>
  <c r="F85" i="10"/>
  <c r="A86" i="10"/>
  <c r="H81" i="7"/>
  <c r="G82" i="7"/>
  <c r="F82" i="7" s="1"/>
  <c r="E84" i="4"/>
  <c r="D84" i="4"/>
  <c r="B84" i="7"/>
  <c r="D85" i="7"/>
  <c r="E82" i="7"/>
  <c r="A83" i="7"/>
  <c r="AI83" i="7" s="1"/>
  <c r="F84" i="4"/>
  <c r="A85" i="4"/>
  <c r="B97" i="4"/>
  <c r="AE83" i="7" l="1"/>
  <c r="AH83" i="7"/>
  <c r="AG83" i="7"/>
  <c r="AF83" i="7"/>
  <c r="AD83" i="7"/>
  <c r="AC83" i="7"/>
  <c r="AB83" i="7"/>
  <c r="N84" i="7"/>
  <c r="O84" i="7" s="1"/>
  <c r="AJ85" i="7"/>
  <c r="M82" i="7"/>
  <c r="L83" i="7"/>
  <c r="W83" i="7" s="1"/>
  <c r="AA85" i="7"/>
  <c r="Y85" i="7"/>
  <c r="Z85" i="7"/>
  <c r="P85" i="7"/>
  <c r="R85" i="7"/>
  <c r="U85" i="7"/>
  <c r="T85" i="7"/>
  <c r="S85" i="7"/>
  <c r="Q85" i="7"/>
  <c r="J85" i="7"/>
  <c r="K84" i="7"/>
  <c r="C85" i="7"/>
  <c r="I85" i="7" s="1"/>
  <c r="G33" i="10"/>
  <c r="L33" i="10" s="1"/>
  <c r="J83" i="10"/>
  <c r="E86" i="10"/>
  <c r="D86" i="10"/>
  <c r="C86" i="10"/>
  <c r="F86" i="10"/>
  <c r="A87" i="10"/>
  <c r="B89" i="10"/>
  <c r="M84" i="10"/>
  <c r="H84" i="10"/>
  <c r="N84" i="10" s="1"/>
  <c r="H82" i="7"/>
  <c r="G83" i="7"/>
  <c r="F83" i="7" s="1"/>
  <c r="E85" i="4"/>
  <c r="D85" i="4"/>
  <c r="B85" i="7"/>
  <c r="D86" i="7"/>
  <c r="E83" i="7"/>
  <c r="A84" i="7"/>
  <c r="AG84" i="7" s="1"/>
  <c r="F85" i="4"/>
  <c r="A86" i="4"/>
  <c r="B98" i="4"/>
  <c r="AE84" i="7" l="1"/>
  <c r="AD84" i="7"/>
  <c r="AH84" i="7"/>
  <c r="AF84" i="7"/>
  <c r="AI84" i="7"/>
  <c r="AC84" i="7"/>
  <c r="AB84" i="7"/>
  <c r="N85" i="7"/>
  <c r="O85" i="7" s="1"/>
  <c r="AJ86" i="7"/>
  <c r="M83" i="7"/>
  <c r="L84" i="7"/>
  <c r="W84" i="7" s="1"/>
  <c r="AA86" i="7"/>
  <c r="Y86" i="7"/>
  <c r="Z86" i="7"/>
  <c r="P86" i="7"/>
  <c r="U86" i="7"/>
  <c r="T86" i="7"/>
  <c r="S86" i="7"/>
  <c r="R86" i="7"/>
  <c r="Q86" i="7"/>
  <c r="J86" i="7"/>
  <c r="K85" i="7"/>
  <c r="C86" i="7"/>
  <c r="I86" i="7" s="1"/>
  <c r="I34" i="10"/>
  <c r="P33" i="10"/>
  <c r="K34" i="10" s="1"/>
  <c r="J84" i="10"/>
  <c r="E87" i="10"/>
  <c r="D87" i="10"/>
  <c r="C87" i="10"/>
  <c r="F87" i="10"/>
  <c r="A88" i="10"/>
  <c r="M85" i="10"/>
  <c r="H85" i="10"/>
  <c r="N85" i="10" s="1"/>
  <c r="B90" i="10"/>
  <c r="H83" i="7"/>
  <c r="G84" i="7"/>
  <c r="F84" i="7" s="1"/>
  <c r="E86" i="4"/>
  <c r="D86" i="4"/>
  <c r="B86" i="7"/>
  <c r="D87" i="7"/>
  <c r="E84" i="7"/>
  <c r="A85" i="7"/>
  <c r="AG85" i="7" s="1"/>
  <c r="F86" i="4"/>
  <c r="A87" i="4"/>
  <c r="B99" i="4"/>
  <c r="AE85" i="7" l="1"/>
  <c r="AD85" i="7"/>
  <c r="AH85" i="7"/>
  <c r="AF85" i="7"/>
  <c r="AI85" i="7"/>
  <c r="AC85" i="7"/>
  <c r="AB85" i="7"/>
  <c r="N86" i="7"/>
  <c r="O86" i="7" s="1"/>
  <c r="AJ87" i="7"/>
  <c r="L85" i="7"/>
  <c r="W85" i="7" s="1"/>
  <c r="M84" i="7"/>
  <c r="AA87" i="7"/>
  <c r="Y87" i="7"/>
  <c r="Z87" i="7"/>
  <c r="P87" i="7"/>
  <c r="U87" i="7"/>
  <c r="S87" i="7"/>
  <c r="T87" i="7"/>
  <c r="R87" i="7"/>
  <c r="Q87" i="7"/>
  <c r="J87" i="7"/>
  <c r="K86" i="7"/>
  <c r="C87" i="7"/>
  <c r="I87" i="7" s="1"/>
  <c r="J85" i="10"/>
  <c r="M86" i="10"/>
  <c r="H86" i="10"/>
  <c r="N86" i="10" s="1"/>
  <c r="O34" i="10"/>
  <c r="G34" i="10"/>
  <c r="E88" i="10"/>
  <c r="D88" i="10"/>
  <c r="C88" i="10"/>
  <c r="F88" i="10"/>
  <c r="A89" i="10"/>
  <c r="B91" i="10"/>
  <c r="H84" i="7"/>
  <c r="G85" i="7"/>
  <c r="F85" i="7" s="1"/>
  <c r="E87" i="4"/>
  <c r="D87" i="4"/>
  <c r="B87" i="7"/>
  <c r="D88" i="7"/>
  <c r="E85" i="7"/>
  <c r="A86" i="7"/>
  <c r="AG86" i="7" s="1"/>
  <c r="F87" i="4"/>
  <c r="A88" i="4"/>
  <c r="B100" i="4"/>
  <c r="AD86" i="7" l="1"/>
  <c r="AI86" i="7"/>
  <c r="AH86" i="7"/>
  <c r="AF86" i="7"/>
  <c r="AE86" i="7"/>
  <c r="AC86" i="7"/>
  <c r="AB86" i="7"/>
  <c r="M85" i="7"/>
  <c r="L86" i="7"/>
  <c r="W86" i="7" s="1"/>
  <c r="N87" i="7"/>
  <c r="O87" i="7" s="1"/>
  <c r="AJ88" i="7"/>
  <c r="AA88" i="7"/>
  <c r="Y88" i="7"/>
  <c r="Z88" i="7"/>
  <c r="P88" i="7"/>
  <c r="S88" i="7"/>
  <c r="R88" i="7"/>
  <c r="Q88" i="7"/>
  <c r="T88" i="7"/>
  <c r="U88" i="7"/>
  <c r="J88" i="7"/>
  <c r="K87" i="7"/>
  <c r="C88" i="7"/>
  <c r="I88" i="7" s="1"/>
  <c r="L34" i="10"/>
  <c r="P34" i="10"/>
  <c r="B92" i="10"/>
  <c r="M87" i="10"/>
  <c r="H87" i="10"/>
  <c r="N87" i="10" s="1"/>
  <c r="E89" i="10"/>
  <c r="D89" i="10"/>
  <c r="C89" i="10"/>
  <c r="F89" i="10"/>
  <c r="A90" i="10"/>
  <c r="J86" i="10"/>
  <c r="H85" i="7"/>
  <c r="G86" i="7"/>
  <c r="F86" i="7" s="1"/>
  <c r="E88" i="4"/>
  <c r="D88" i="4"/>
  <c r="B88" i="7"/>
  <c r="D89" i="7"/>
  <c r="E86" i="7"/>
  <c r="A87" i="7"/>
  <c r="AH87" i="7" s="1"/>
  <c r="F88" i="4"/>
  <c r="A89" i="4"/>
  <c r="B101" i="4"/>
  <c r="AF87" i="7" l="1"/>
  <c r="AI87" i="7"/>
  <c r="AG87" i="7"/>
  <c r="AE87" i="7"/>
  <c r="AD87" i="7"/>
  <c r="AC87" i="7"/>
  <c r="AB87" i="7"/>
  <c r="L87" i="7"/>
  <c r="W87" i="7" s="1"/>
  <c r="M86" i="7"/>
  <c r="N88" i="7"/>
  <c r="O88" i="7" s="1"/>
  <c r="AJ89" i="7"/>
  <c r="AA89" i="7"/>
  <c r="Y89" i="7"/>
  <c r="Z89" i="7"/>
  <c r="P89" i="7"/>
  <c r="U89" i="7"/>
  <c r="T89" i="7"/>
  <c r="S89" i="7"/>
  <c r="Q89" i="7"/>
  <c r="R89" i="7"/>
  <c r="J89" i="7"/>
  <c r="K88" i="7"/>
  <c r="C89" i="7"/>
  <c r="I89" i="7" s="1"/>
  <c r="M88" i="10"/>
  <c r="H88" i="10"/>
  <c r="N88" i="10" s="1"/>
  <c r="J87" i="10"/>
  <c r="E90" i="10"/>
  <c r="D90" i="10"/>
  <c r="C90" i="10"/>
  <c r="F90" i="10"/>
  <c r="A91" i="10"/>
  <c r="B93" i="10"/>
  <c r="K35" i="10"/>
  <c r="O35" i="10" s="1"/>
  <c r="I35" i="10"/>
  <c r="H86" i="7"/>
  <c r="G87" i="7"/>
  <c r="F87" i="7" s="1"/>
  <c r="E89" i="4"/>
  <c r="D89" i="4"/>
  <c r="B89" i="7"/>
  <c r="D90" i="7"/>
  <c r="E87" i="7"/>
  <c r="A88" i="7"/>
  <c r="AF88" i="7" s="1"/>
  <c r="F89" i="4"/>
  <c r="A90" i="4"/>
  <c r="B102" i="4"/>
  <c r="AI88" i="7" l="1"/>
  <c r="AD88" i="7"/>
  <c r="AG88" i="7"/>
  <c r="AE88" i="7"/>
  <c r="AH88" i="7"/>
  <c r="AC88" i="7"/>
  <c r="AB88" i="7"/>
  <c r="M87" i="7"/>
  <c r="L88" i="7"/>
  <c r="W88" i="7" s="1"/>
  <c r="N89" i="7"/>
  <c r="O89" i="7" s="1"/>
  <c r="AJ90" i="7"/>
  <c r="AA90" i="7"/>
  <c r="Y90" i="7"/>
  <c r="Z90" i="7"/>
  <c r="P90" i="7"/>
  <c r="Q90" i="7"/>
  <c r="T90" i="7"/>
  <c r="U90" i="7"/>
  <c r="S90" i="7"/>
  <c r="R90" i="7"/>
  <c r="J90" i="7"/>
  <c r="K89" i="7"/>
  <c r="C90" i="7"/>
  <c r="I90" i="7" s="1"/>
  <c r="G35" i="10"/>
  <c r="P35" i="10" s="1"/>
  <c r="J88" i="10"/>
  <c r="M89" i="10"/>
  <c r="H89" i="10"/>
  <c r="N89" i="10" s="1"/>
  <c r="B94" i="10"/>
  <c r="E91" i="10"/>
  <c r="D91" i="10"/>
  <c r="C91" i="10"/>
  <c r="F91" i="10"/>
  <c r="A92" i="10"/>
  <c r="H87" i="7"/>
  <c r="G88" i="7"/>
  <c r="F88" i="7" s="1"/>
  <c r="E90" i="4"/>
  <c r="D90" i="4"/>
  <c r="B90" i="7"/>
  <c r="D91" i="7"/>
  <c r="E88" i="7"/>
  <c r="A89" i="7"/>
  <c r="AG89" i="7" s="1"/>
  <c r="F90" i="4"/>
  <c r="A91" i="4"/>
  <c r="B103" i="4"/>
  <c r="AI89" i="7" l="1"/>
  <c r="M88" i="7"/>
  <c r="AH89" i="7"/>
  <c r="L89" i="7"/>
  <c r="W89" i="7" s="1"/>
  <c r="AE89" i="7"/>
  <c r="AF89" i="7"/>
  <c r="AD89" i="7"/>
  <c r="AC89" i="7"/>
  <c r="AB89" i="7"/>
  <c r="N90" i="7"/>
  <c r="O90" i="7" s="1"/>
  <c r="AJ91" i="7"/>
  <c r="AA91" i="7"/>
  <c r="Y91" i="7"/>
  <c r="Z91" i="7"/>
  <c r="P91" i="7"/>
  <c r="T91" i="7"/>
  <c r="S91" i="7"/>
  <c r="R91" i="7"/>
  <c r="Q91" i="7"/>
  <c r="U91" i="7"/>
  <c r="J91" i="7"/>
  <c r="K90" i="7"/>
  <c r="C91" i="7"/>
  <c r="I91" i="7" s="1"/>
  <c r="L35" i="10"/>
  <c r="I36" i="10" s="1"/>
  <c r="M90" i="10"/>
  <c r="H90" i="10"/>
  <c r="N90" i="10" s="1"/>
  <c r="B95" i="10"/>
  <c r="E92" i="10"/>
  <c r="D92" i="10"/>
  <c r="C92" i="10"/>
  <c r="F92" i="10"/>
  <c r="A93" i="10"/>
  <c r="J89" i="10"/>
  <c r="K36" i="10"/>
  <c r="O36" i="10" s="1"/>
  <c r="H88" i="7"/>
  <c r="G89" i="7"/>
  <c r="F89" i="7" s="1"/>
  <c r="E91" i="4"/>
  <c r="D91" i="4"/>
  <c r="B91" i="7"/>
  <c r="L90" i="7"/>
  <c r="W90" i="7" s="1"/>
  <c r="M89" i="7"/>
  <c r="D92" i="7"/>
  <c r="E89" i="7"/>
  <c r="A90" i="7"/>
  <c r="AG90" i="7" s="1"/>
  <c r="F91" i="4"/>
  <c r="A92" i="4"/>
  <c r="B104" i="4"/>
  <c r="AI90" i="7" l="1"/>
  <c r="AE90" i="7"/>
  <c r="AF90" i="7"/>
  <c r="AH90" i="7"/>
  <c r="AD90" i="7"/>
  <c r="AC90" i="7"/>
  <c r="AB90" i="7"/>
  <c r="N91" i="7"/>
  <c r="O91" i="7" s="1"/>
  <c r="AJ92" i="7"/>
  <c r="AA92" i="7"/>
  <c r="Y92" i="7"/>
  <c r="Z92" i="7"/>
  <c r="P92" i="7"/>
  <c r="U92" i="7"/>
  <c r="T92" i="7"/>
  <c r="R92" i="7"/>
  <c r="Q92" i="7"/>
  <c r="S92" i="7"/>
  <c r="J92" i="7"/>
  <c r="K91" i="7"/>
  <c r="C92" i="7"/>
  <c r="I92" i="7" s="1"/>
  <c r="G36" i="10"/>
  <c r="B96" i="10"/>
  <c r="M91" i="10"/>
  <c r="H91" i="10"/>
  <c r="N91" i="10" s="1"/>
  <c r="E93" i="10"/>
  <c r="D93" i="10"/>
  <c r="C93" i="10"/>
  <c r="F93" i="10"/>
  <c r="A94" i="10"/>
  <c r="J90" i="10"/>
  <c r="H89" i="7"/>
  <c r="G90" i="7"/>
  <c r="F90" i="7" s="1"/>
  <c r="E92" i="4"/>
  <c r="D92" i="4"/>
  <c r="B92" i="7"/>
  <c r="L91" i="7"/>
  <c r="W91" i="7" s="1"/>
  <c r="M90" i="7"/>
  <c r="D93" i="7"/>
  <c r="E90" i="7"/>
  <c r="A91" i="7"/>
  <c r="AF91" i="7" s="1"/>
  <c r="F92" i="4"/>
  <c r="A93" i="4"/>
  <c r="B105" i="4"/>
  <c r="AD91" i="7" l="1"/>
  <c r="AH91" i="7"/>
  <c r="AG91" i="7"/>
  <c r="AE91" i="7"/>
  <c r="AI91" i="7"/>
  <c r="AC91" i="7"/>
  <c r="AB91" i="7"/>
  <c r="N92" i="7"/>
  <c r="O92" i="7" s="1"/>
  <c r="AJ93" i="7"/>
  <c r="AA93" i="7"/>
  <c r="Y93" i="7"/>
  <c r="Z93" i="7"/>
  <c r="P93" i="7"/>
  <c r="R93" i="7"/>
  <c r="Q93" i="7"/>
  <c r="U93" i="7"/>
  <c r="T93" i="7"/>
  <c r="S93" i="7"/>
  <c r="J93" i="7"/>
  <c r="K92" i="7"/>
  <c r="C93" i="7"/>
  <c r="I93" i="7" s="1"/>
  <c r="M92" i="10"/>
  <c r="H92" i="10"/>
  <c r="N92" i="10" s="1"/>
  <c r="J91" i="10"/>
  <c r="E94" i="10"/>
  <c r="D94" i="10"/>
  <c r="C94" i="10"/>
  <c r="F94" i="10"/>
  <c r="A95" i="10"/>
  <c r="B97" i="10"/>
  <c r="L36" i="10"/>
  <c r="P36" i="10"/>
  <c r="H90" i="7"/>
  <c r="G91" i="7"/>
  <c r="F91" i="7" s="1"/>
  <c r="E93" i="4"/>
  <c r="D93" i="4"/>
  <c r="B93" i="7"/>
  <c r="L92" i="7"/>
  <c r="W92" i="7" s="1"/>
  <c r="M91" i="7"/>
  <c r="D94" i="7"/>
  <c r="E91" i="7"/>
  <c r="A92" i="7"/>
  <c r="AI92" i="7" s="1"/>
  <c r="F93" i="4"/>
  <c r="A94" i="4"/>
  <c r="B106" i="4"/>
  <c r="AF92" i="7" l="1"/>
  <c r="AH92" i="7"/>
  <c r="AE92" i="7"/>
  <c r="AG92" i="7"/>
  <c r="AD92" i="7"/>
  <c r="AC92" i="7"/>
  <c r="AB92" i="7"/>
  <c r="N93" i="7"/>
  <c r="O93" i="7" s="1"/>
  <c r="AJ94" i="7"/>
  <c r="AA94" i="7"/>
  <c r="Y94" i="7"/>
  <c r="Z94" i="7"/>
  <c r="P94" i="7"/>
  <c r="U94" i="7"/>
  <c r="T94" i="7"/>
  <c r="S94" i="7"/>
  <c r="R94" i="7"/>
  <c r="Q94" i="7"/>
  <c r="J94" i="7"/>
  <c r="K93" i="7"/>
  <c r="C94" i="7"/>
  <c r="I94" i="7" s="1"/>
  <c r="I37" i="10"/>
  <c r="M93" i="10"/>
  <c r="H93" i="10"/>
  <c r="N93" i="10" s="1"/>
  <c r="B98" i="10"/>
  <c r="K37" i="10"/>
  <c r="O37" i="10" s="1"/>
  <c r="E95" i="10"/>
  <c r="D95" i="10"/>
  <c r="C95" i="10"/>
  <c r="F95" i="10"/>
  <c r="A96" i="10"/>
  <c r="J92" i="10"/>
  <c r="H91" i="7"/>
  <c r="G92" i="7"/>
  <c r="F92" i="7" s="1"/>
  <c r="E94" i="4"/>
  <c r="D94" i="4"/>
  <c r="B94" i="7"/>
  <c r="L93" i="7"/>
  <c r="W93" i="7" s="1"/>
  <c r="M92" i="7"/>
  <c r="D95" i="7"/>
  <c r="E92" i="7"/>
  <c r="A93" i="7"/>
  <c r="AG93" i="7" s="1"/>
  <c r="F94" i="4"/>
  <c r="A95" i="4"/>
  <c r="B107" i="4"/>
  <c r="AE93" i="7" l="1"/>
  <c r="AI93" i="7"/>
  <c r="AD93" i="7"/>
  <c r="AH93" i="7"/>
  <c r="AF93" i="7"/>
  <c r="AC93" i="7"/>
  <c r="AB93" i="7"/>
  <c r="N94" i="7"/>
  <c r="O94" i="7" s="1"/>
  <c r="AJ95" i="7"/>
  <c r="AA95" i="7"/>
  <c r="Y95" i="7"/>
  <c r="Z95" i="7"/>
  <c r="P95" i="7"/>
  <c r="U95" i="7"/>
  <c r="S95" i="7"/>
  <c r="T95" i="7"/>
  <c r="R95" i="7"/>
  <c r="Q95" i="7"/>
  <c r="J95" i="7"/>
  <c r="K94" i="7"/>
  <c r="C95" i="7"/>
  <c r="I95" i="7" s="1"/>
  <c r="E96" i="10"/>
  <c r="D96" i="10"/>
  <c r="C96" i="10"/>
  <c r="F96" i="10"/>
  <c r="A97" i="10"/>
  <c r="B99" i="10"/>
  <c r="M94" i="10"/>
  <c r="H94" i="10"/>
  <c r="N94" i="10" s="1"/>
  <c r="J93" i="10"/>
  <c r="G37" i="10"/>
  <c r="H92" i="7"/>
  <c r="G93" i="7"/>
  <c r="F93" i="7" s="1"/>
  <c r="E95" i="4"/>
  <c r="D95" i="4"/>
  <c r="B95" i="7"/>
  <c r="L94" i="7"/>
  <c r="W94" i="7" s="1"/>
  <c r="M93" i="7"/>
  <c r="D96" i="7"/>
  <c r="E93" i="7"/>
  <c r="A94" i="7"/>
  <c r="AH94" i="7" s="1"/>
  <c r="F95" i="4"/>
  <c r="A96" i="4"/>
  <c r="B108" i="4"/>
  <c r="AF94" i="7" l="1"/>
  <c r="AD94" i="7"/>
  <c r="AI94" i="7"/>
  <c r="AG94" i="7"/>
  <c r="AE94" i="7"/>
  <c r="AC94" i="7"/>
  <c r="AB94" i="7"/>
  <c r="N95" i="7"/>
  <c r="O95" i="7" s="1"/>
  <c r="AJ96" i="7"/>
  <c r="AA96" i="7"/>
  <c r="Y96" i="7"/>
  <c r="Z96" i="7"/>
  <c r="P96" i="7"/>
  <c r="S96" i="7"/>
  <c r="R96" i="7"/>
  <c r="Q96" i="7"/>
  <c r="T96" i="7"/>
  <c r="U96" i="7"/>
  <c r="J96" i="7"/>
  <c r="K95" i="7"/>
  <c r="C96" i="7"/>
  <c r="I96" i="7" s="1"/>
  <c r="J94" i="10"/>
  <c r="M95" i="10"/>
  <c r="H95" i="10"/>
  <c r="N95" i="10" s="1"/>
  <c r="B100" i="10"/>
  <c r="E97" i="10"/>
  <c r="D97" i="10"/>
  <c r="C97" i="10"/>
  <c r="F97" i="10"/>
  <c r="A98" i="10"/>
  <c r="P37" i="10"/>
  <c r="L37" i="10"/>
  <c r="H93" i="7"/>
  <c r="G94" i="7"/>
  <c r="F94" i="7" s="1"/>
  <c r="E96" i="4"/>
  <c r="D96" i="4"/>
  <c r="B96" i="7"/>
  <c r="L95" i="7"/>
  <c r="W95" i="7" s="1"/>
  <c r="M94" i="7"/>
  <c r="D97" i="7"/>
  <c r="E94" i="7"/>
  <c r="A95" i="7"/>
  <c r="AF95" i="7" s="1"/>
  <c r="F96" i="4"/>
  <c r="A97" i="4"/>
  <c r="B109" i="4"/>
  <c r="AH95" i="7" l="1"/>
  <c r="AG95" i="7"/>
  <c r="AE95" i="7"/>
  <c r="AD95" i="7"/>
  <c r="AI95" i="7"/>
  <c r="AC95" i="7"/>
  <c r="AB95" i="7"/>
  <c r="N96" i="7"/>
  <c r="O96" i="7" s="1"/>
  <c r="AJ97" i="7"/>
  <c r="AA97" i="7"/>
  <c r="Y97" i="7"/>
  <c r="Z97" i="7"/>
  <c r="P97" i="7"/>
  <c r="U97" i="7"/>
  <c r="T97" i="7"/>
  <c r="S97" i="7"/>
  <c r="Q97" i="7"/>
  <c r="R97" i="7"/>
  <c r="J97" i="7"/>
  <c r="K96" i="7"/>
  <c r="C97" i="7"/>
  <c r="I97" i="7" s="1"/>
  <c r="I38" i="10"/>
  <c r="B101" i="10"/>
  <c r="M96" i="10"/>
  <c r="H96" i="10"/>
  <c r="N96" i="10" s="1"/>
  <c r="E98" i="10"/>
  <c r="D98" i="10"/>
  <c r="C98" i="10"/>
  <c r="F98" i="10"/>
  <c r="A99" i="10"/>
  <c r="J95" i="10"/>
  <c r="H94" i="7"/>
  <c r="G95" i="7"/>
  <c r="F95" i="7" s="1"/>
  <c r="E97" i="4"/>
  <c r="D97" i="4"/>
  <c r="B97" i="7"/>
  <c r="L96" i="7"/>
  <c r="W96" i="7" s="1"/>
  <c r="M95" i="7"/>
  <c r="D98" i="7"/>
  <c r="E95" i="7"/>
  <c r="A96" i="7"/>
  <c r="AI96" i="7" s="1"/>
  <c r="F97" i="4"/>
  <c r="A98" i="4"/>
  <c r="B110" i="4"/>
  <c r="AG96" i="7" l="1"/>
  <c r="AH96" i="7"/>
  <c r="AF96" i="7"/>
  <c r="AE96" i="7"/>
  <c r="AD96" i="7"/>
  <c r="AC96" i="7"/>
  <c r="AB96" i="7"/>
  <c r="N97" i="7"/>
  <c r="O97" i="7" s="1"/>
  <c r="AJ98" i="7"/>
  <c r="AA98" i="7"/>
  <c r="Y98" i="7"/>
  <c r="Z98" i="7"/>
  <c r="P98" i="7"/>
  <c r="Q98" i="7"/>
  <c r="T98" i="7"/>
  <c r="U98" i="7"/>
  <c r="S98" i="7"/>
  <c r="R98" i="7"/>
  <c r="J98" i="7"/>
  <c r="K97" i="7"/>
  <c r="C98" i="7"/>
  <c r="I98" i="7" s="1"/>
  <c r="J96" i="10"/>
  <c r="M97" i="10"/>
  <c r="H97" i="10"/>
  <c r="N97" i="10" s="1"/>
  <c r="E99" i="10"/>
  <c r="D99" i="10"/>
  <c r="C99" i="10"/>
  <c r="F99" i="10"/>
  <c r="A100" i="10"/>
  <c r="B102" i="10"/>
  <c r="G38" i="10"/>
  <c r="K38" i="10" s="1"/>
  <c r="O38" i="10" s="1"/>
  <c r="H95" i="7"/>
  <c r="G96" i="7"/>
  <c r="F96" i="7" s="1"/>
  <c r="E98" i="4"/>
  <c r="D98" i="4"/>
  <c r="B98" i="7"/>
  <c r="L97" i="7"/>
  <c r="W97" i="7" s="1"/>
  <c r="M96" i="7"/>
  <c r="D99" i="7"/>
  <c r="E96" i="7"/>
  <c r="A97" i="7"/>
  <c r="AG97" i="7" s="1"/>
  <c r="F98" i="4"/>
  <c r="A99" i="4"/>
  <c r="B111" i="4"/>
  <c r="S5" i="10"/>
  <c r="AD97" i="7" l="1"/>
  <c r="AI97" i="7"/>
  <c r="AH97" i="7"/>
  <c r="AE97" i="7"/>
  <c r="AF97" i="7"/>
  <c r="AC97" i="7"/>
  <c r="AB97" i="7"/>
  <c r="N98" i="7"/>
  <c r="O98" i="7" s="1"/>
  <c r="AJ99" i="7"/>
  <c r="AA99" i="7"/>
  <c r="Y99" i="7"/>
  <c r="Z99" i="7"/>
  <c r="P99" i="7"/>
  <c r="T99" i="7"/>
  <c r="S99" i="7"/>
  <c r="R99" i="7"/>
  <c r="Q99" i="7"/>
  <c r="U99" i="7"/>
  <c r="J99" i="7"/>
  <c r="K98" i="7"/>
  <c r="C99" i="7"/>
  <c r="I99" i="7" s="1"/>
  <c r="J97" i="10"/>
  <c r="M98" i="10"/>
  <c r="H98" i="10"/>
  <c r="N98" i="10" s="1"/>
  <c r="E100" i="10"/>
  <c r="D100" i="10"/>
  <c r="C100" i="10"/>
  <c r="F100" i="10"/>
  <c r="A101" i="10"/>
  <c r="B103" i="10"/>
  <c r="L38" i="10"/>
  <c r="P38" i="10"/>
  <c r="H96" i="7"/>
  <c r="G97" i="7"/>
  <c r="F97" i="7" s="1"/>
  <c r="E99" i="4"/>
  <c r="D99" i="4"/>
  <c r="B99" i="7"/>
  <c r="L98" i="7"/>
  <c r="W98" i="7" s="1"/>
  <c r="M97" i="7"/>
  <c r="D100" i="7"/>
  <c r="E97" i="7"/>
  <c r="A98" i="7"/>
  <c r="AF98" i="7" s="1"/>
  <c r="F99" i="4"/>
  <c r="A100" i="4"/>
  <c r="B112" i="4"/>
  <c r="AD98" i="7" l="1"/>
  <c r="AH98" i="7"/>
  <c r="AI98" i="7"/>
  <c r="AG98" i="7"/>
  <c r="AE98" i="7"/>
  <c r="AC98" i="7"/>
  <c r="AB98" i="7"/>
  <c r="N99" i="7"/>
  <c r="O99" i="7" s="1"/>
  <c r="AJ100" i="7"/>
  <c r="AA100" i="7"/>
  <c r="Y100" i="7"/>
  <c r="Z100" i="7"/>
  <c r="P100" i="7"/>
  <c r="U100" i="7"/>
  <c r="T100" i="7"/>
  <c r="R100" i="7"/>
  <c r="S100" i="7"/>
  <c r="Q100" i="7"/>
  <c r="J100" i="7"/>
  <c r="K99" i="7"/>
  <c r="C100" i="7"/>
  <c r="I100" i="7" s="1"/>
  <c r="J98" i="10"/>
  <c r="M99" i="10"/>
  <c r="H99" i="10"/>
  <c r="N99" i="10" s="1"/>
  <c r="E101" i="10"/>
  <c r="D101" i="10"/>
  <c r="C101" i="10"/>
  <c r="F101" i="10"/>
  <c r="A102" i="10"/>
  <c r="K39" i="10"/>
  <c r="O39" i="10" s="1"/>
  <c r="I39" i="10"/>
  <c r="B104" i="10"/>
  <c r="H97" i="7"/>
  <c r="G98" i="7"/>
  <c r="F98" i="7" s="1"/>
  <c r="E100" i="4"/>
  <c r="D100" i="4"/>
  <c r="B100" i="7"/>
  <c r="L99" i="7"/>
  <c r="W99" i="7" s="1"/>
  <c r="M98" i="7"/>
  <c r="D101" i="7"/>
  <c r="E98" i="7"/>
  <c r="A99" i="7"/>
  <c r="AD99" i="7" s="1"/>
  <c r="F100" i="4"/>
  <c r="A101" i="4"/>
  <c r="B113" i="4"/>
  <c r="AH99" i="7" l="1"/>
  <c r="AG99" i="7"/>
  <c r="AF99" i="7"/>
  <c r="AE99" i="7"/>
  <c r="AI99" i="7"/>
  <c r="AC99" i="7"/>
  <c r="AB99" i="7"/>
  <c r="N100" i="7"/>
  <c r="O100" i="7" s="1"/>
  <c r="AJ101" i="7"/>
  <c r="AA101" i="7"/>
  <c r="Y101" i="7"/>
  <c r="Z101" i="7"/>
  <c r="P101" i="7"/>
  <c r="R101" i="7"/>
  <c r="Q101" i="7"/>
  <c r="U101" i="7"/>
  <c r="S101" i="7"/>
  <c r="T101" i="7"/>
  <c r="J101" i="7"/>
  <c r="K100" i="7"/>
  <c r="C101" i="7"/>
  <c r="I101" i="7" s="1"/>
  <c r="J99" i="10"/>
  <c r="M100" i="10"/>
  <c r="H100" i="10"/>
  <c r="N100" i="10" s="1"/>
  <c r="E102" i="10"/>
  <c r="D102" i="10"/>
  <c r="C102" i="10"/>
  <c r="F102" i="10"/>
  <c r="A103" i="10"/>
  <c r="G39" i="10"/>
  <c r="B105" i="10"/>
  <c r="H98" i="7"/>
  <c r="G99" i="7"/>
  <c r="F99" i="7" s="1"/>
  <c r="E101" i="4"/>
  <c r="D101" i="4"/>
  <c r="B101" i="7"/>
  <c r="L100" i="7"/>
  <c r="W100" i="7" s="1"/>
  <c r="M99" i="7"/>
  <c r="D102" i="7"/>
  <c r="E99" i="7"/>
  <c r="A100" i="7"/>
  <c r="AE100" i="7" s="1"/>
  <c r="F101" i="4"/>
  <c r="A102" i="4"/>
  <c r="B114" i="4"/>
  <c r="AD100" i="7" l="1"/>
  <c r="AH100" i="7"/>
  <c r="AF100" i="7"/>
  <c r="AG100" i="7"/>
  <c r="AI100" i="7"/>
  <c r="AC100" i="7"/>
  <c r="AB100" i="7"/>
  <c r="N101" i="7"/>
  <c r="O101" i="7" s="1"/>
  <c r="AJ102" i="7"/>
  <c r="AA102" i="7"/>
  <c r="Y102" i="7"/>
  <c r="Z102" i="7"/>
  <c r="P102" i="7"/>
  <c r="U102" i="7"/>
  <c r="T102" i="7"/>
  <c r="S102" i="7"/>
  <c r="R102" i="7"/>
  <c r="Q102" i="7"/>
  <c r="J102" i="7"/>
  <c r="K101" i="7"/>
  <c r="C102" i="7"/>
  <c r="I102" i="7" s="1"/>
  <c r="J100" i="10"/>
  <c r="M101" i="10"/>
  <c r="H101" i="10"/>
  <c r="N101" i="10" s="1"/>
  <c r="P39" i="10"/>
  <c r="L39" i="10"/>
  <c r="E103" i="10"/>
  <c r="D103" i="10"/>
  <c r="C103" i="10"/>
  <c r="F103" i="10"/>
  <c r="A104" i="10"/>
  <c r="B106" i="10"/>
  <c r="H99" i="7"/>
  <c r="G100" i="7"/>
  <c r="F100" i="7" s="1"/>
  <c r="E102" i="4"/>
  <c r="D102" i="4"/>
  <c r="B102" i="7"/>
  <c r="L101" i="7"/>
  <c r="W101" i="7" s="1"/>
  <c r="M100" i="7"/>
  <c r="D103" i="7"/>
  <c r="E100" i="7"/>
  <c r="A101" i="7"/>
  <c r="AD101" i="7" s="1"/>
  <c r="F102" i="4"/>
  <c r="A103" i="4"/>
  <c r="B115" i="4"/>
  <c r="AI101" i="7" l="1"/>
  <c r="AG101" i="7"/>
  <c r="AE101" i="7"/>
  <c r="AH101" i="7"/>
  <c r="AF101" i="7"/>
  <c r="AC101" i="7"/>
  <c r="AB101" i="7"/>
  <c r="N102" i="7"/>
  <c r="O102" i="7" s="1"/>
  <c r="AJ103" i="7"/>
  <c r="AA103" i="7"/>
  <c r="Y103" i="7"/>
  <c r="Z103" i="7"/>
  <c r="P103" i="7"/>
  <c r="U103" i="7"/>
  <c r="S103" i="7"/>
  <c r="T103" i="7"/>
  <c r="R103" i="7"/>
  <c r="Q103" i="7"/>
  <c r="J103" i="7"/>
  <c r="K102" i="7"/>
  <c r="C103" i="7"/>
  <c r="I103" i="7" s="1"/>
  <c r="M102" i="10"/>
  <c r="H102" i="10"/>
  <c r="N102" i="10" s="1"/>
  <c r="I40" i="10"/>
  <c r="K40" i="10"/>
  <c r="O40" i="10" s="1"/>
  <c r="B107" i="10"/>
  <c r="E104" i="10"/>
  <c r="D104" i="10"/>
  <c r="C104" i="10"/>
  <c r="F104" i="10"/>
  <c r="A105" i="10"/>
  <c r="J101" i="10"/>
  <c r="H100" i="7"/>
  <c r="G101" i="7"/>
  <c r="F101" i="7" s="1"/>
  <c r="E103" i="4"/>
  <c r="D103" i="4"/>
  <c r="B103" i="7"/>
  <c r="L102" i="7"/>
  <c r="W102" i="7" s="1"/>
  <c r="M101" i="7"/>
  <c r="D104" i="7"/>
  <c r="E101" i="7"/>
  <c r="A102" i="7"/>
  <c r="AE102" i="7" s="1"/>
  <c r="F103" i="4"/>
  <c r="A104" i="4"/>
  <c r="B116" i="4"/>
  <c r="AH102" i="7" l="1"/>
  <c r="AI102" i="7"/>
  <c r="AG102" i="7"/>
  <c r="AF102" i="7"/>
  <c r="AD102" i="7"/>
  <c r="AC102" i="7"/>
  <c r="AB102" i="7"/>
  <c r="N103" i="7"/>
  <c r="O103" i="7" s="1"/>
  <c r="AJ104" i="7"/>
  <c r="AA104" i="7"/>
  <c r="Y104" i="7"/>
  <c r="Z104" i="7"/>
  <c r="P104" i="7"/>
  <c r="S104" i="7"/>
  <c r="R104" i="7"/>
  <c r="Q104" i="7"/>
  <c r="U104" i="7"/>
  <c r="T104" i="7"/>
  <c r="J104" i="7"/>
  <c r="K103" i="7"/>
  <c r="C104" i="7"/>
  <c r="I104" i="7" s="1"/>
  <c r="J102" i="10"/>
  <c r="M103" i="10"/>
  <c r="H103" i="10"/>
  <c r="N103" i="10" s="1"/>
  <c r="G40" i="10"/>
  <c r="E105" i="10"/>
  <c r="D105" i="10"/>
  <c r="C105" i="10"/>
  <c r="F105" i="10"/>
  <c r="A106" i="10"/>
  <c r="B108" i="10"/>
  <c r="H101" i="7"/>
  <c r="G102" i="7"/>
  <c r="F102" i="7" s="1"/>
  <c r="E104" i="4"/>
  <c r="D104" i="4"/>
  <c r="B104" i="7"/>
  <c r="L103" i="7"/>
  <c r="W103" i="7" s="1"/>
  <c r="M102" i="7"/>
  <c r="D105" i="7"/>
  <c r="E102" i="7"/>
  <c r="A103" i="7"/>
  <c r="AH103" i="7" s="1"/>
  <c r="F104" i="4"/>
  <c r="A105" i="4"/>
  <c r="B117" i="4"/>
  <c r="AI103" i="7" l="1"/>
  <c r="AG103" i="7"/>
  <c r="AF103" i="7"/>
  <c r="AE103" i="7"/>
  <c r="AD103" i="7"/>
  <c r="AC103" i="7"/>
  <c r="AB103" i="7"/>
  <c r="N104" i="7"/>
  <c r="O104" i="7" s="1"/>
  <c r="AJ105" i="7"/>
  <c r="AA105" i="7"/>
  <c r="Y105" i="7"/>
  <c r="Z105" i="7"/>
  <c r="P105" i="7"/>
  <c r="U105" i="7"/>
  <c r="T105" i="7"/>
  <c r="S105" i="7"/>
  <c r="Q105" i="7"/>
  <c r="R105" i="7"/>
  <c r="J105" i="7"/>
  <c r="K104" i="7"/>
  <c r="C105" i="7"/>
  <c r="I105" i="7" s="1"/>
  <c r="J103" i="10"/>
  <c r="M104" i="10"/>
  <c r="H104" i="10"/>
  <c r="N104" i="10" s="1"/>
  <c r="L40" i="10"/>
  <c r="P40" i="10"/>
  <c r="B109" i="10"/>
  <c r="E106" i="10"/>
  <c r="D106" i="10"/>
  <c r="C106" i="10"/>
  <c r="F106" i="10"/>
  <c r="A107" i="10"/>
  <c r="H102" i="7"/>
  <c r="G103" i="7"/>
  <c r="F103" i="7" s="1"/>
  <c r="E105" i="4"/>
  <c r="D105" i="4"/>
  <c r="B105" i="7"/>
  <c r="L104" i="7"/>
  <c r="W104" i="7" s="1"/>
  <c r="M103" i="7"/>
  <c r="D106" i="7"/>
  <c r="E103" i="7"/>
  <c r="A104" i="7"/>
  <c r="AI104" i="7" s="1"/>
  <c r="F105" i="4"/>
  <c r="A106" i="4"/>
  <c r="B118" i="4"/>
  <c r="AG104" i="7" l="1"/>
  <c r="AD104" i="7"/>
  <c r="AF104" i="7"/>
  <c r="AE104" i="7"/>
  <c r="AH104" i="7"/>
  <c r="AC104" i="7"/>
  <c r="AB104" i="7"/>
  <c r="N105" i="7"/>
  <c r="O105" i="7" s="1"/>
  <c r="AJ106" i="7"/>
  <c r="AA106" i="7"/>
  <c r="Y106" i="7"/>
  <c r="Z106" i="7"/>
  <c r="P106" i="7"/>
  <c r="Q106" i="7"/>
  <c r="T106" i="7"/>
  <c r="U106" i="7"/>
  <c r="S106" i="7"/>
  <c r="R106" i="7"/>
  <c r="J106" i="7"/>
  <c r="K105" i="7"/>
  <c r="C106" i="7"/>
  <c r="I106" i="7" s="1"/>
  <c r="M105" i="10"/>
  <c r="H105" i="10"/>
  <c r="N105" i="10" s="1"/>
  <c r="B110" i="10"/>
  <c r="K41" i="10"/>
  <c r="O41" i="10" s="1"/>
  <c r="E107" i="10"/>
  <c r="D107" i="10"/>
  <c r="C107" i="10"/>
  <c r="F107" i="10"/>
  <c r="A108" i="10"/>
  <c r="I41" i="10"/>
  <c r="J104" i="10"/>
  <c r="H103" i="7"/>
  <c r="G104" i="7"/>
  <c r="F104" i="7" s="1"/>
  <c r="E106" i="4"/>
  <c r="D106" i="4"/>
  <c r="B106" i="7"/>
  <c r="L105" i="7"/>
  <c r="W105" i="7" s="1"/>
  <c r="M104" i="7"/>
  <c r="D107" i="7"/>
  <c r="E104" i="7"/>
  <c r="A105" i="7"/>
  <c r="AF105" i="7" s="1"/>
  <c r="F106" i="4"/>
  <c r="A107" i="4"/>
  <c r="B119" i="4"/>
  <c r="AH105" i="7" l="1"/>
  <c r="AG105" i="7"/>
  <c r="AD105" i="7"/>
  <c r="AE105" i="7"/>
  <c r="AI105" i="7"/>
  <c r="AC105" i="7"/>
  <c r="AB105" i="7"/>
  <c r="N106" i="7"/>
  <c r="O106" i="7" s="1"/>
  <c r="AJ107" i="7"/>
  <c r="AA107" i="7"/>
  <c r="Y107" i="7"/>
  <c r="Z107" i="7"/>
  <c r="P107" i="7"/>
  <c r="T107" i="7"/>
  <c r="S107" i="7"/>
  <c r="R107" i="7"/>
  <c r="Q107" i="7"/>
  <c r="U107" i="7"/>
  <c r="J107" i="7"/>
  <c r="K106" i="7"/>
  <c r="C107" i="7"/>
  <c r="I107" i="7" s="1"/>
  <c r="M106" i="10"/>
  <c r="H106" i="10"/>
  <c r="N106" i="10" s="1"/>
  <c r="G41" i="10"/>
  <c r="E108" i="10"/>
  <c r="D108" i="10"/>
  <c r="C108" i="10"/>
  <c r="F108" i="10"/>
  <c r="A109" i="10"/>
  <c r="B111" i="10"/>
  <c r="J105" i="10"/>
  <c r="H104" i="7"/>
  <c r="G105" i="7"/>
  <c r="F105" i="7" s="1"/>
  <c r="E107" i="4"/>
  <c r="D107" i="4"/>
  <c r="B107" i="7"/>
  <c r="L106" i="7"/>
  <c r="W106" i="7" s="1"/>
  <c r="M105" i="7"/>
  <c r="D108" i="7"/>
  <c r="E105" i="7"/>
  <c r="A106" i="7"/>
  <c r="AG106" i="7" s="1"/>
  <c r="F107" i="4"/>
  <c r="A108" i="4"/>
  <c r="B120" i="4"/>
  <c r="AF106" i="7" l="1"/>
  <c r="AD106" i="7"/>
  <c r="AH106" i="7"/>
  <c r="AE106" i="7"/>
  <c r="AI106" i="7"/>
  <c r="AC106" i="7"/>
  <c r="AB106" i="7"/>
  <c r="N107" i="7"/>
  <c r="O107" i="7" s="1"/>
  <c r="AJ108" i="7"/>
  <c r="AA108" i="7"/>
  <c r="Y108" i="7"/>
  <c r="Z108" i="7"/>
  <c r="P108" i="7"/>
  <c r="U108" i="7"/>
  <c r="T108" i="7"/>
  <c r="R108" i="7"/>
  <c r="S108" i="7"/>
  <c r="Q108" i="7"/>
  <c r="J108" i="7"/>
  <c r="K107" i="7"/>
  <c r="C108" i="7"/>
  <c r="I108" i="7" s="1"/>
  <c r="J106" i="10"/>
  <c r="M107" i="10"/>
  <c r="H107" i="10"/>
  <c r="N107" i="10" s="1"/>
  <c r="P41" i="10"/>
  <c r="L41" i="10"/>
  <c r="B112" i="10"/>
  <c r="E109" i="10"/>
  <c r="D109" i="10"/>
  <c r="C109" i="10"/>
  <c r="F109" i="10"/>
  <c r="A110" i="10"/>
  <c r="H105" i="7"/>
  <c r="G106" i="7"/>
  <c r="F106" i="7" s="1"/>
  <c r="E108" i="4"/>
  <c r="D108" i="4"/>
  <c r="B108" i="7"/>
  <c r="L107" i="7"/>
  <c r="W107" i="7" s="1"/>
  <c r="M106" i="7"/>
  <c r="D109" i="7"/>
  <c r="E106" i="7"/>
  <c r="A107" i="7"/>
  <c r="AD107" i="7" s="1"/>
  <c r="F108" i="4"/>
  <c r="A109" i="4"/>
  <c r="B121" i="4"/>
  <c r="AH107" i="7" l="1"/>
  <c r="AG107" i="7"/>
  <c r="AE107" i="7"/>
  <c r="AF107" i="7"/>
  <c r="AI107" i="7"/>
  <c r="AC107" i="7"/>
  <c r="AB107" i="7"/>
  <c r="N108" i="7"/>
  <c r="O108" i="7" s="1"/>
  <c r="AJ109" i="7"/>
  <c r="AA109" i="7"/>
  <c r="Y109" i="7"/>
  <c r="Z109" i="7"/>
  <c r="P109" i="7"/>
  <c r="R109" i="7"/>
  <c r="Q109" i="7"/>
  <c r="U109" i="7"/>
  <c r="S109" i="7"/>
  <c r="T109" i="7"/>
  <c r="J109" i="7"/>
  <c r="K108" i="7"/>
  <c r="C109" i="7"/>
  <c r="I109" i="7" s="1"/>
  <c r="M108" i="10"/>
  <c r="H108" i="10"/>
  <c r="N108" i="10" s="1"/>
  <c r="I42" i="10"/>
  <c r="E110" i="10"/>
  <c r="D110" i="10"/>
  <c r="C110" i="10"/>
  <c r="F110" i="10"/>
  <c r="A111" i="10"/>
  <c r="K42" i="10"/>
  <c r="O42" i="10" s="1"/>
  <c r="B113" i="10"/>
  <c r="J107" i="10"/>
  <c r="H106" i="7"/>
  <c r="G107" i="7"/>
  <c r="F107" i="7" s="1"/>
  <c r="E109" i="4"/>
  <c r="D109" i="4"/>
  <c r="B109" i="7"/>
  <c r="L108" i="7"/>
  <c r="W108" i="7" s="1"/>
  <c r="M107" i="7"/>
  <c r="D110" i="7"/>
  <c r="E107" i="7"/>
  <c r="A108" i="7"/>
  <c r="AG108" i="7" s="1"/>
  <c r="F109" i="4"/>
  <c r="A110" i="4"/>
  <c r="B122" i="4"/>
  <c r="AI108" i="7" l="1"/>
  <c r="AH108" i="7"/>
  <c r="AF108" i="7"/>
  <c r="AE108" i="7"/>
  <c r="AD108" i="7"/>
  <c r="AC108" i="7"/>
  <c r="AB108" i="7"/>
  <c r="N109" i="7"/>
  <c r="O109" i="7" s="1"/>
  <c r="AJ110" i="7"/>
  <c r="AA110" i="7"/>
  <c r="Y110" i="7"/>
  <c r="Z110" i="7"/>
  <c r="P110" i="7"/>
  <c r="U110" i="7"/>
  <c r="T110" i="7"/>
  <c r="S110" i="7"/>
  <c r="R110" i="7"/>
  <c r="Q110" i="7"/>
  <c r="J110" i="7"/>
  <c r="K109" i="7"/>
  <c r="C110" i="7"/>
  <c r="I110" i="7" s="1"/>
  <c r="M109" i="10"/>
  <c r="H109" i="10"/>
  <c r="N109" i="10" s="1"/>
  <c r="B114" i="10"/>
  <c r="G42" i="10"/>
  <c r="E111" i="10"/>
  <c r="D111" i="10"/>
  <c r="C111" i="10"/>
  <c r="F111" i="10"/>
  <c r="A112" i="10"/>
  <c r="J108" i="10"/>
  <c r="H107" i="7"/>
  <c r="G108" i="7"/>
  <c r="F108" i="7" s="1"/>
  <c r="E110" i="4"/>
  <c r="D110" i="4"/>
  <c r="B110" i="7"/>
  <c r="L109" i="7"/>
  <c r="W109" i="7" s="1"/>
  <c r="M108" i="7"/>
  <c r="D111" i="7"/>
  <c r="E108" i="7"/>
  <c r="A109" i="7"/>
  <c r="AH109" i="7" s="1"/>
  <c r="F110" i="4"/>
  <c r="A111" i="4"/>
  <c r="B123" i="4"/>
  <c r="AF109" i="7" l="1"/>
  <c r="AE109" i="7"/>
  <c r="AD109" i="7"/>
  <c r="AI109" i="7"/>
  <c r="AG109" i="7"/>
  <c r="AC109" i="7"/>
  <c r="AB109" i="7"/>
  <c r="N110" i="7"/>
  <c r="O110" i="7" s="1"/>
  <c r="AJ111" i="7"/>
  <c r="AA111" i="7"/>
  <c r="Y111" i="7"/>
  <c r="Z111" i="7"/>
  <c r="P111" i="7"/>
  <c r="U111" i="7"/>
  <c r="S111" i="7"/>
  <c r="T111" i="7"/>
  <c r="R111" i="7"/>
  <c r="Q111" i="7"/>
  <c r="J111" i="7"/>
  <c r="K110" i="7"/>
  <c r="C111" i="7"/>
  <c r="I111" i="7" s="1"/>
  <c r="M110" i="10"/>
  <c r="H110" i="10"/>
  <c r="N110" i="10" s="1"/>
  <c r="P42" i="10"/>
  <c r="L42" i="10"/>
  <c r="B115" i="10"/>
  <c r="E112" i="10"/>
  <c r="D112" i="10"/>
  <c r="C112" i="10"/>
  <c r="F112" i="10"/>
  <c r="A113" i="10"/>
  <c r="J109" i="10"/>
  <c r="H108" i="7"/>
  <c r="G109" i="7"/>
  <c r="F109" i="7" s="1"/>
  <c r="E111" i="4"/>
  <c r="D111" i="4"/>
  <c r="B111" i="7"/>
  <c r="L110" i="7"/>
  <c r="W110" i="7" s="1"/>
  <c r="M109" i="7"/>
  <c r="D112" i="7"/>
  <c r="E109" i="7"/>
  <c r="A110" i="7"/>
  <c r="AF110" i="7" s="1"/>
  <c r="B124" i="4"/>
  <c r="F111" i="4"/>
  <c r="A112" i="4"/>
  <c r="AI110" i="7" l="1"/>
  <c r="AH110" i="7"/>
  <c r="AG110" i="7"/>
  <c r="AE110" i="7"/>
  <c r="AD110" i="7"/>
  <c r="AC110" i="7"/>
  <c r="AB110" i="7"/>
  <c r="N111" i="7"/>
  <c r="O111" i="7" s="1"/>
  <c r="AJ112" i="7"/>
  <c r="AA112" i="7"/>
  <c r="Y112" i="7"/>
  <c r="Z112" i="7"/>
  <c r="P112" i="7"/>
  <c r="S112" i="7"/>
  <c r="R112" i="7"/>
  <c r="Q112" i="7"/>
  <c r="U112" i="7"/>
  <c r="T112" i="7"/>
  <c r="J112" i="7"/>
  <c r="K111" i="7"/>
  <c r="C112" i="7"/>
  <c r="I112" i="7" s="1"/>
  <c r="M111" i="10"/>
  <c r="H111" i="10"/>
  <c r="N111" i="10" s="1"/>
  <c r="I43" i="10"/>
  <c r="E113" i="10"/>
  <c r="D113" i="10"/>
  <c r="C113" i="10"/>
  <c r="F113" i="10"/>
  <c r="A114" i="10"/>
  <c r="K43" i="10"/>
  <c r="O43" i="10" s="1"/>
  <c r="B116" i="10"/>
  <c r="J110" i="10"/>
  <c r="H109" i="7"/>
  <c r="G110" i="7"/>
  <c r="F110" i="7" s="1"/>
  <c r="E112" i="4"/>
  <c r="D112" i="4"/>
  <c r="B112" i="7"/>
  <c r="L111" i="7"/>
  <c r="W111" i="7" s="1"/>
  <c r="M110" i="7"/>
  <c r="D113" i="7"/>
  <c r="E110" i="7"/>
  <c r="A111" i="7"/>
  <c r="AE111" i="7" s="1"/>
  <c r="F112" i="4"/>
  <c r="A113" i="4"/>
  <c r="B125" i="4"/>
  <c r="B126" i="4" s="1"/>
  <c r="AG111" i="7" l="1"/>
  <c r="AF111" i="7"/>
  <c r="AD111" i="7"/>
  <c r="AH111" i="7"/>
  <c r="AI111" i="7"/>
  <c r="AC111" i="7"/>
  <c r="AB111" i="7"/>
  <c r="N112" i="7"/>
  <c r="O112" i="7" s="1"/>
  <c r="AJ113" i="7"/>
  <c r="AA113" i="7"/>
  <c r="Y113" i="7"/>
  <c r="Z113" i="7"/>
  <c r="P113" i="7"/>
  <c r="U113" i="7"/>
  <c r="T113" i="7"/>
  <c r="S113" i="7"/>
  <c r="Q113" i="7"/>
  <c r="R113" i="7"/>
  <c r="J113" i="7"/>
  <c r="K112" i="7"/>
  <c r="C113" i="7"/>
  <c r="I113" i="7" s="1"/>
  <c r="G43" i="10"/>
  <c r="L43" i="10" s="1"/>
  <c r="M112" i="10"/>
  <c r="H112" i="10"/>
  <c r="N112" i="10" s="1"/>
  <c r="B117" i="10"/>
  <c r="E114" i="10"/>
  <c r="D114" i="10"/>
  <c r="C114" i="10"/>
  <c r="F114" i="10"/>
  <c r="A115" i="10"/>
  <c r="J111" i="10"/>
  <c r="H110" i="7"/>
  <c r="G111" i="7"/>
  <c r="F111" i="7" s="1"/>
  <c r="E113" i="4"/>
  <c r="D113" i="4"/>
  <c r="B113" i="7"/>
  <c r="L112" i="7"/>
  <c r="W112" i="7" s="1"/>
  <c r="M111" i="7"/>
  <c r="D114" i="7"/>
  <c r="E111" i="7"/>
  <c r="A112" i="7"/>
  <c r="AH112" i="7" s="1"/>
  <c r="B127" i="4"/>
  <c r="F113" i="4"/>
  <c r="A114" i="4"/>
  <c r="AF112" i="7" l="1"/>
  <c r="AE112" i="7"/>
  <c r="AI112" i="7"/>
  <c r="AD112" i="7"/>
  <c r="AG112" i="7"/>
  <c r="AC112" i="7"/>
  <c r="AB112" i="7"/>
  <c r="N113" i="7"/>
  <c r="O113" i="7" s="1"/>
  <c r="AJ114" i="7"/>
  <c r="AA114" i="7"/>
  <c r="Y114" i="7"/>
  <c r="Z114" i="7"/>
  <c r="P114" i="7"/>
  <c r="Q114" i="7"/>
  <c r="T114" i="7"/>
  <c r="U114" i="7"/>
  <c r="S114" i="7"/>
  <c r="R114" i="7"/>
  <c r="J114" i="7"/>
  <c r="K113" i="7"/>
  <c r="C114" i="7"/>
  <c r="I114" i="7" s="1"/>
  <c r="P43" i="10"/>
  <c r="K44" i="10" s="1"/>
  <c r="O44" i="10" s="1"/>
  <c r="J112" i="10"/>
  <c r="B118" i="10"/>
  <c r="E115" i="10"/>
  <c r="D115" i="10"/>
  <c r="C115" i="10"/>
  <c r="F115" i="10"/>
  <c r="A116" i="10"/>
  <c r="M113" i="10"/>
  <c r="H113" i="10"/>
  <c r="N113" i="10" s="1"/>
  <c r="I44" i="10"/>
  <c r="H111" i="7"/>
  <c r="G112" i="7"/>
  <c r="F112" i="7" s="1"/>
  <c r="E114" i="4"/>
  <c r="D114" i="4"/>
  <c r="B114" i="7"/>
  <c r="M112" i="7"/>
  <c r="L113" i="7"/>
  <c r="W113" i="7" s="1"/>
  <c r="D115" i="7"/>
  <c r="E112" i="7"/>
  <c r="A113" i="7"/>
  <c r="AE113" i="7" s="1"/>
  <c r="F114" i="4"/>
  <c r="A115" i="4"/>
  <c r="B128" i="4"/>
  <c r="AI113" i="7" l="1"/>
  <c r="AH113" i="7"/>
  <c r="AF113" i="7"/>
  <c r="AD113" i="7"/>
  <c r="AG113" i="7"/>
  <c r="AC113" i="7"/>
  <c r="AB113" i="7"/>
  <c r="N114" i="7"/>
  <c r="O114" i="7" s="1"/>
  <c r="AJ115" i="7"/>
  <c r="AA115" i="7"/>
  <c r="Y115" i="7"/>
  <c r="Z115" i="7"/>
  <c r="P115" i="7"/>
  <c r="T115" i="7"/>
  <c r="S115" i="7"/>
  <c r="R115" i="7"/>
  <c r="Q115" i="7"/>
  <c r="U115" i="7"/>
  <c r="J115" i="7"/>
  <c r="K114" i="7"/>
  <c r="C115" i="7"/>
  <c r="I115" i="7" s="1"/>
  <c r="J113" i="10"/>
  <c r="G44" i="10"/>
  <c r="L44" i="10" s="1"/>
  <c r="E116" i="10"/>
  <c r="D116" i="10"/>
  <c r="C116" i="10"/>
  <c r="F116" i="10"/>
  <c r="A117" i="10"/>
  <c r="M114" i="10"/>
  <c r="H114" i="10"/>
  <c r="N114" i="10" s="1"/>
  <c r="B119" i="10"/>
  <c r="H112" i="7"/>
  <c r="G113" i="7"/>
  <c r="F113" i="7" s="1"/>
  <c r="E115" i="4"/>
  <c r="D115" i="4"/>
  <c r="B115" i="7"/>
  <c r="L114" i="7"/>
  <c r="W114" i="7" s="1"/>
  <c r="M113" i="7"/>
  <c r="D116" i="7"/>
  <c r="E113" i="7"/>
  <c r="A114" i="7"/>
  <c r="AF114" i="7" s="1"/>
  <c r="B129" i="4"/>
  <c r="F115" i="4"/>
  <c r="A116" i="4"/>
  <c r="AE114" i="7" l="1"/>
  <c r="AI114" i="7"/>
  <c r="AG114" i="7"/>
  <c r="AD114" i="7"/>
  <c r="AH114" i="7"/>
  <c r="AC114" i="7"/>
  <c r="AB114" i="7"/>
  <c r="N115" i="7"/>
  <c r="O115" i="7" s="1"/>
  <c r="AJ116" i="7"/>
  <c r="AA116" i="7"/>
  <c r="Y116" i="7"/>
  <c r="Z116" i="7"/>
  <c r="P116" i="7"/>
  <c r="U116" i="7"/>
  <c r="T116" i="7"/>
  <c r="R116" i="7"/>
  <c r="S116" i="7"/>
  <c r="Q116" i="7"/>
  <c r="P44" i="10"/>
  <c r="K45" i="10" s="1"/>
  <c r="J116" i="7"/>
  <c r="K115" i="7"/>
  <c r="C116" i="7"/>
  <c r="I116" i="7" s="1"/>
  <c r="I45" i="10"/>
  <c r="B120" i="10"/>
  <c r="E117" i="10"/>
  <c r="D117" i="10"/>
  <c r="C117" i="10"/>
  <c r="F117" i="10"/>
  <c r="A118" i="10"/>
  <c r="M115" i="10"/>
  <c r="H115" i="10"/>
  <c r="N115" i="10" s="1"/>
  <c r="J114" i="10"/>
  <c r="H113" i="7"/>
  <c r="G114" i="7"/>
  <c r="F114" i="7" s="1"/>
  <c r="E116" i="4"/>
  <c r="D116" i="4"/>
  <c r="B116" i="7"/>
  <c r="L115" i="7"/>
  <c r="W115" i="7" s="1"/>
  <c r="M114" i="7"/>
  <c r="D117" i="7"/>
  <c r="E114" i="7"/>
  <c r="A115" i="7"/>
  <c r="AI115" i="7" s="1"/>
  <c r="F116" i="4"/>
  <c r="A117" i="4"/>
  <c r="B130" i="4"/>
  <c r="AH115" i="7" l="1"/>
  <c r="AG115" i="7"/>
  <c r="AF115" i="7"/>
  <c r="AE115" i="7"/>
  <c r="AD115" i="7"/>
  <c r="AC115" i="7"/>
  <c r="AB115" i="7"/>
  <c r="N116" i="7"/>
  <c r="O116" i="7" s="1"/>
  <c r="AJ117" i="7"/>
  <c r="AA117" i="7"/>
  <c r="Y117" i="7"/>
  <c r="Z117" i="7"/>
  <c r="P117" i="7"/>
  <c r="R117" i="7"/>
  <c r="Q117" i="7"/>
  <c r="U117" i="7"/>
  <c r="T117" i="7"/>
  <c r="S117" i="7"/>
  <c r="J117" i="7"/>
  <c r="K116" i="7"/>
  <c r="C117" i="7"/>
  <c r="I117" i="7" s="1"/>
  <c r="J115" i="10"/>
  <c r="E118" i="10"/>
  <c r="D118" i="10"/>
  <c r="C118" i="10"/>
  <c r="F118" i="10"/>
  <c r="A119" i="10"/>
  <c r="O45" i="10"/>
  <c r="G45" i="10"/>
  <c r="M116" i="10"/>
  <c r="H116" i="10"/>
  <c r="N116" i="10" s="1"/>
  <c r="B121" i="10"/>
  <c r="H114" i="7"/>
  <c r="G115" i="7"/>
  <c r="F115" i="7" s="1"/>
  <c r="E117" i="4"/>
  <c r="D117" i="4"/>
  <c r="B117" i="7"/>
  <c r="L116" i="7"/>
  <c r="W116" i="7" s="1"/>
  <c r="M115" i="7"/>
  <c r="D118" i="7"/>
  <c r="E115" i="7"/>
  <c r="A116" i="7"/>
  <c r="AE116" i="7" s="1"/>
  <c r="B131" i="4"/>
  <c r="F117" i="4"/>
  <c r="A118" i="4"/>
  <c r="AI116" i="7" l="1"/>
  <c r="AH116" i="7"/>
  <c r="AF116" i="7"/>
  <c r="AD116" i="7"/>
  <c r="AG116" i="7"/>
  <c r="AC116" i="7"/>
  <c r="AB116" i="7"/>
  <c r="N117" i="7"/>
  <c r="O117" i="7" s="1"/>
  <c r="AJ118" i="7"/>
  <c r="AA118" i="7"/>
  <c r="Y118" i="7"/>
  <c r="Z118" i="7"/>
  <c r="P118" i="7"/>
  <c r="U118" i="7"/>
  <c r="T118" i="7"/>
  <c r="S118" i="7"/>
  <c r="R118" i="7"/>
  <c r="Q118" i="7"/>
  <c r="J118" i="7"/>
  <c r="K117" i="7"/>
  <c r="C118" i="7"/>
  <c r="I118" i="7" s="1"/>
  <c r="J116" i="10"/>
  <c r="M117" i="10"/>
  <c r="H117" i="10"/>
  <c r="N117" i="10" s="1"/>
  <c r="L45" i="10"/>
  <c r="P45" i="10"/>
  <c r="E119" i="10"/>
  <c r="D119" i="10"/>
  <c r="C119" i="10"/>
  <c r="F119" i="10"/>
  <c r="A120" i="10"/>
  <c r="B122" i="10"/>
  <c r="H115" i="7"/>
  <c r="G116" i="7"/>
  <c r="F116" i="7" s="1"/>
  <c r="E118" i="4"/>
  <c r="D118" i="4"/>
  <c r="B118" i="7"/>
  <c r="L117" i="7"/>
  <c r="W117" i="7" s="1"/>
  <c r="M116" i="7"/>
  <c r="D119" i="7"/>
  <c r="E116" i="7"/>
  <c r="A117" i="7"/>
  <c r="AH117" i="7" s="1"/>
  <c r="F118" i="4"/>
  <c r="A119" i="4"/>
  <c r="B132" i="4"/>
  <c r="AF117" i="7" l="1"/>
  <c r="AE117" i="7"/>
  <c r="AI117" i="7"/>
  <c r="AG117" i="7"/>
  <c r="AD117" i="7"/>
  <c r="AC117" i="7"/>
  <c r="AB117" i="7"/>
  <c r="N118" i="7"/>
  <c r="O118" i="7" s="1"/>
  <c r="AJ119" i="7"/>
  <c r="AA119" i="7"/>
  <c r="Y119" i="7"/>
  <c r="Z119" i="7"/>
  <c r="P119" i="7"/>
  <c r="U119" i="7"/>
  <c r="S119" i="7"/>
  <c r="T119" i="7"/>
  <c r="R119" i="7"/>
  <c r="Q119" i="7"/>
  <c r="J119" i="7"/>
  <c r="K118" i="7"/>
  <c r="C119" i="7"/>
  <c r="I119" i="7" s="1"/>
  <c r="M118" i="10"/>
  <c r="H118" i="10"/>
  <c r="N118" i="10" s="1"/>
  <c r="K46" i="10"/>
  <c r="O46" i="10" s="1"/>
  <c r="I46" i="10"/>
  <c r="B123" i="10"/>
  <c r="E120" i="10"/>
  <c r="D120" i="10"/>
  <c r="C120" i="10"/>
  <c r="F120" i="10"/>
  <c r="A121" i="10"/>
  <c r="J117" i="10"/>
  <c r="H116" i="7"/>
  <c r="G117" i="7"/>
  <c r="F117" i="7" s="1"/>
  <c r="E119" i="4"/>
  <c r="D119" i="4"/>
  <c r="B119" i="7"/>
  <c r="L118" i="7"/>
  <c r="W118" i="7" s="1"/>
  <c r="M117" i="7"/>
  <c r="D120" i="7"/>
  <c r="E117" i="7"/>
  <c r="A118" i="7"/>
  <c r="AE118" i="7" s="1"/>
  <c r="B133" i="4"/>
  <c r="F119" i="4"/>
  <c r="A120" i="4"/>
  <c r="AH118" i="7" l="1"/>
  <c r="AG118" i="7"/>
  <c r="AD118" i="7"/>
  <c r="AF118" i="7"/>
  <c r="AI118" i="7"/>
  <c r="AC118" i="7"/>
  <c r="AB118" i="7"/>
  <c r="N119" i="7"/>
  <c r="O119" i="7" s="1"/>
  <c r="AJ120" i="7"/>
  <c r="AA120" i="7"/>
  <c r="Y120" i="7"/>
  <c r="Z120" i="7"/>
  <c r="P120" i="7"/>
  <c r="S120" i="7"/>
  <c r="R120" i="7"/>
  <c r="Q120" i="7"/>
  <c r="U120" i="7"/>
  <c r="T120" i="7"/>
  <c r="J120" i="7"/>
  <c r="K119" i="7"/>
  <c r="C120" i="7"/>
  <c r="I120" i="7" s="1"/>
  <c r="G46" i="10"/>
  <c r="P46" i="10" s="1"/>
  <c r="K47" i="10" s="1"/>
  <c r="O47" i="10" s="1"/>
  <c r="J118" i="10"/>
  <c r="M119" i="10"/>
  <c r="H119" i="10"/>
  <c r="N119" i="10" s="1"/>
  <c r="E121" i="10"/>
  <c r="D121" i="10"/>
  <c r="C121" i="10"/>
  <c r="F121" i="10"/>
  <c r="A122" i="10"/>
  <c r="B124" i="10"/>
  <c r="H117" i="7"/>
  <c r="G118" i="7"/>
  <c r="F118" i="7" s="1"/>
  <c r="E120" i="4"/>
  <c r="D120" i="4"/>
  <c r="B120" i="7"/>
  <c r="L119" i="7"/>
  <c r="W119" i="7" s="1"/>
  <c r="M118" i="7"/>
  <c r="D121" i="7"/>
  <c r="E118" i="7"/>
  <c r="A119" i="7"/>
  <c r="AF119" i="7" s="1"/>
  <c r="B134" i="4"/>
  <c r="F120" i="4"/>
  <c r="A121" i="4"/>
  <c r="AG119" i="7" l="1"/>
  <c r="AE119" i="7"/>
  <c r="AD119" i="7"/>
  <c r="AI119" i="7"/>
  <c r="AH119" i="7"/>
  <c r="AC119" i="7"/>
  <c r="AB119" i="7"/>
  <c r="N120" i="7"/>
  <c r="O120" i="7" s="1"/>
  <c r="AJ121" i="7"/>
  <c r="AA121" i="7"/>
  <c r="Y121" i="7"/>
  <c r="Z121" i="7"/>
  <c r="P121" i="7"/>
  <c r="U121" i="7"/>
  <c r="T121" i="7"/>
  <c r="S121" i="7"/>
  <c r="Q121" i="7"/>
  <c r="R121" i="7"/>
  <c r="J121" i="7"/>
  <c r="K120" i="7"/>
  <c r="C121" i="7"/>
  <c r="I121" i="7" s="1"/>
  <c r="L46" i="10"/>
  <c r="I47" i="10" s="1"/>
  <c r="G47" i="10" s="1"/>
  <c r="P47" i="10" s="1"/>
  <c r="M120" i="10"/>
  <c r="H120" i="10"/>
  <c r="N120" i="10" s="1"/>
  <c r="B125" i="10"/>
  <c r="J119" i="10"/>
  <c r="E122" i="10"/>
  <c r="D122" i="10"/>
  <c r="C122" i="10"/>
  <c r="F122" i="10"/>
  <c r="A123" i="10"/>
  <c r="H118" i="7"/>
  <c r="G119" i="7"/>
  <c r="F119" i="7" s="1"/>
  <c r="E121" i="4"/>
  <c r="D121" i="4"/>
  <c r="B121" i="7"/>
  <c r="L120" i="7"/>
  <c r="W120" i="7" s="1"/>
  <c r="M119" i="7"/>
  <c r="D122" i="7"/>
  <c r="E119" i="7"/>
  <c r="A120" i="7"/>
  <c r="AI120" i="7" s="1"/>
  <c r="F121" i="4"/>
  <c r="A122" i="4"/>
  <c r="B135" i="4"/>
  <c r="AF120" i="7" l="1"/>
  <c r="AH120" i="7"/>
  <c r="AD120" i="7"/>
  <c r="AG120" i="7"/>
  <c r="AE120" i="7"/>
  <c r="AC120" i="7"/>
  <c r="AB120" i="7"/>
  <c r="N121" i="7"/>
  <c r="O121" i="7" s="1"/>
  <c r="AJ122" i="7"/>
  <c r="AA122" i="7"/>
  <c r="Y122" i="7"/>
  <c r="Z122" i="7"/>
  <c r="P122" i="7"/>
  <c r="Q122" i="7"/>
  <c r="T122" i="7"/>
  <c r="R122" i="7"/>
  <c r="U122" i="7"/>
  <c r="S122" i="7"/>
  <c r="J122" i="7"/>
  <c r="K121" i="7"/>
  <c r="C122" i="7"/>
  <c r="I122" i="7" s="1"/>
  <c r="M121" i="10"/>
  <c r="H121" i="10"/>
  <c r="N121" i="10" s="1"/>
  <c r="K48" i="10"/>
  <c r="O48" i="10" s="1"/>
  <c r="B126" i="10"/>
  <c r="C123" i="10"/>
  <c r="F123" i="10"/>
  <c r="E123" i="10"/>
  <c r="D123" i="10"/>
  <c r="A124" i="10"/>
  <c r="L47" i="10"/>
  <c r="J120" i="10"/>
  <c r="H119" i="7"/>
  <c r="G120" i="7"/>
  <c r="F120" i="7" s="1"/>
  <c r="E122" i="4"/>
  <c r="D122" i="4"/>
  <c r="B122" i="7"/>
  <c r="L121" i="7"/>
  <c r="W121" i="7" s="1"/>
  <c r="M120" i="7"/>
  <c r="D123" i="7"/>
  <c r="E120" i="7"/>
  <c r="A121" i="7"/>
  <c r="AF121" i="7" s="1"/>
  <c r="B136" i="4"/>
  <c r="F122" i="4"/>
  <c r="A123" i="4"/>
  <c r="AH121" i="7" l="1"/>
  <c r="AE121" i="7"/>
  <c r="AG121" i="7"/>
  <c r="AD121" i="7"/>
  <c r="AI121" i="7"/>
  <c r="AC121" i="7"/>
  <c r="AB121" i="7"/>
  <c r="N122" i="7"/>
  <c r="O122" i="7" s="1"/>
  <c r="AJ123" i="7"/>
  <c r="AA123" i="7"/>
  <c r="Y123" i="7"/>
  <c r="Z123" i="7"/>
  <c r="P123" i="7"/>
  <c r="T123" i="7"/>
  <c r="S123" i="7"/>
  <c r="R123" i="7"/>
  <c r="Q123" i="7"/>
  <c r="U123" i="7"/>
  <c r="J123" i="7"/>
  <c r="K122" i="7"/>
  <c r="C123" i="7"/>
  <c r="I123" i="7" s="1"/>
  <c r="B127" i="10"/>
  <c r="I48" i="10"/>
  <c r="G48" i="10" s="1"/>
  <c r="P48" i="10" s="1"/>
  <c r="M122" i="10"/>
  <c r="H122" i="10"/>
  <c r="N122" i="10" s="1"/>
  <c r="C124" i="10"/>
  <c r="F124" i="10"/>
  <c r="E124" i="10"/>
  <c r="D124" i="10"/>
  <c r="A125" i="10"/>
  <c r="J121" i="10"/>
  <c r="H120" i="7"/>
  <c r="G121" i="7"/>
  <c r="F121" i="7" s="1"/>
  <c r="E123" i="4"/>
  <c r="D123" i="4"/>
  <c r="B123" i="7"/>
  <c r="L122" i="7"/>
  <c r="W122" i="7" s="1"/>
  <c r="M121" i="7"/>
  <c r="D124" i="7"/>
  <c r="E121" i="7"/>
  <c r="A122" i="7"/>
  <c r="AG122" i="7" s="1"/>
  <c r="F123" i="4"/>
  <c r="A124" i="4"/>
  <c r="B137" i="4"/>
  <c r="AI122" i="7" l="1"/>
  <c r="AH122" i="7"/>
  <c r="AD122" i="7"/>
  <c r="AF122" i="7"/>
  <c r="AE122" i="7"/>
  <c r="AC122" i="7"/>
  <c r="AB122" i="7"/>
  <c r="N123" i="7"/>
  <c r="O123" i="7" s="1"/>
  <c r="AJ124" i="7"/>
  <c r="AA124" i="7"/>
  <c r="Y124" i="7"/>
  <c r="Z124" i="7"/>
  <c r="P124" i="7"/>
  <c r="U124" i="7"/>
  <c r="T124" i="7"/>
  <c r="R124" i="7"/>
  <c r="S124" i="7"/>
  <c r="Q124" i="7"/>
  <c r="J124" i="7"/>
  <c r="K123" i="7"/>
  <c r="C124" i="7"/>
  <c r="I124" i="7" s="1"/>
  <c r="J122" i="10"/>
  <c r="M123" i="10"/>
  <c r="H123" i="10"/>
  <c r="N123" i="10" s="1"/>
  <c r="C125" i="10"/>
  <c r="F125" i="10"/>
  <c r="E125" i="10"/>
  <c r="D125" i="10"/>
  <c r="A126" i="10"/>
  <c r="K49" i="10"/>
  <c r="O49" i="10" s="1"/>
  <c r="L48" i="10"/>
  <c r="B128" i="10"/>
  <c r="H121" i="7"/>
  <c r="G122" i="7"/>
  <c r="F122" i="7" s="1"/>
  <c r="E124" i="4"/>
  <c r="D124" i="4"/>
  <c r="B124" i="7"/>
  <c r="L123" i="7"/>
  <c r="W123" i="7" s="1"/>
  <c r="M122" i="7"/>
  <c r="D125" i="7"/>
  <c r="E122" i="7"/>
  <c r="A123" i="7"/>
  <c r="AE123" i="7" s="1"/>
  <c r="B138" i="4"/>
  <c r="F124" i="4"/>
  <c r="A125" i="4"/>
  <c r="AG123" i="7" l="1"/>
  <c r="AF123" i="7"/>
  <c r="AI123" i="7"/>
  <c r="AD123" i="7"/>
  <c r="AH123" i="7"/>
  <c r="AC123" i="7"/>
  <c r="AB123" i="7"/>
  <c r="N124" i="7"/>
  <c r="O124" i="7" s="1"/>
  <c r="AJ125" i="7"/>
  <c r="AA125" i="7"/>
  <c r="Y125" i="7"/>
  <c r="Z125" i="7"/>
  <c r="P125" i="7"/>
  <c r="R125" i="7"/>
  <c r="Q125" i="7"/>
  <c r="U125" i="7"/>
  <c r="T125" i="7"/>
  <c r="S125" i="7"/>
  <c r="J125" i="7"/>
  <c r="K124" i="7"/>
  <c r="C125" i="7"/>
  <c r="I125" i="7" s="1"/>
  <c r="H124" i="10"/>
  <c r="N124" i="10" s="1"/>
  <c r="M124" i="10"/>
  <c r="B129" i="10"/>
  <c r="I49" i="10"/>
  <c r="G49" i="10" s="1"/>
  <c r="C126" i="10"/>
  <c r="E126" i="10"/>
  <c r="D126" i="10"/>
  <c r="F126" i="10"/>
  <c r="A127" i="10"/>
  <c r="J123" i="10"/>
  <c r="H122" i="7"/>
  <c r="G123" i="7"/>
  <c r="F123" i="7" s="1"/>
  <c r="E125" i="4"/>
  <c r="D125" i="4"/>
  <c r="B125" i="7"/>
  <c r="L124" i="7"/>
  <c r="W124" i="7" s="1"/>
  <c r="M123" i="7"/>
  <c r="D126" i="7"/>
  <c r="E123" i="7"/>
  <c r="A124" i="7"/>
  <c r="AE124" i="7" s="1"/>
  <c r="A126" i="4"/>
  <c r="F125" i="4"/>
  <c r="B139" i="4"/>
  <c r="AI124" i="7" l="1"/>
  <c r="AF124" i="7"/>
  <c r="AH124" i="7"/>
  <c r="AG124" i="7"/>
  <c r="AD124" i="7"/>
  <c r="AC124" i="7"/>
  <c r="AB124" i="7"/>
  <c r="N125" i="7"/>
  <c r="O125" i="7" s="1"/>
  <c r="AJ126" i="7"/>
  <c r="AA126" i="7"/>
  <c r="Y126" i="7"/>
  <c r="Z126" i="7"/>
  <c r="P126" i="7"/>
  <c r="U126" i="7"/>
  <c r="T126" i="7"/>
  <c r="S126" i="7"/>
  <c r="R126" i="7"/>
  <c r="Q126" i="7"/>
  <c r="J124" i="10"/>
  <c r="J126" i="7"/>
  <c r="K125" i="7"/>
  <c r="C126" i="7"/>
  <c r="I126" i="7" s="1"/>
  <c r="P49" i="10"/>
  <c r="L49" i="10"/>
  <c r="H125" i="10"/>
  <c r="N125" i="10" s="1"/>
  <c r="M125" i="10"/>
  <c r="C127" i="10"/>
  <c r="F127" i="10"/>
  <c r="E127" i="10"/>
  <c r="D127" i="10"/>
  <c r="A128" i="10"/>
  <c r="B130" i="10"/>
  <c r="H123" i="7"/>
  <c r="G124" i="7"/>
  <c r="F124" i="7" s="1"/>
  <c r="E126" i="4"/>
  <c r="D126" i="4"/>
  <c r="B126" i="7"/>
  <c r="L125" i="7"/>
  <c r="W125" i="7" s="1"/>
  <c r="M124" i="7"/>
  <c r="D127" i="7"/>
  <c r="E124" i="7"/>
  <c r="A125" i="7"/>
  <c r="AG125" i="7" s="1"/>
  <c r="B140" i="4"/>
  <c r="F126" i="4"/>
  <c r="A127" i="4"/>
  <c r="AE125" i="7" l="1"/>
  <c r="AH125" i="7"/>
  <c r="AD125" i="7"/>
  <c r="AI125" i="7"/>
  <c r="AF125" i="7"/>
  <c r="AC125" i="7"/>
  <c r="AB125" i="7"/>
  <c r="N126" i="7"/>
  <c r="O126" i="7" s="1"/>
  <c r="AJ127" i="7"/>
  <c r="AA127" i="7"/>
  <c r="Y127" i="7"/>
  <c r="Z127" i="7"/>
  <c r="P127" i="7"/>
  <c r="U127" i="7"/>
  <c r="S127" i="7"/>
  <c r="Q127" i="7"/>
  <c r="T127" i="7"/>
  <c r="R127" i="7"/>
  <c r="J125" i="10"/>
  <c r="J127" i="7"/>
  <c r="K126" i="7"/>
  <c r="C127" i="7"/>
  <c r="I127" i="7" s="1"/>
  <c r="M126" i="10"/>
  <c r="H126" i="10"/>
  <c r="N126" i="10" s="1"/>
  <c r="B131" i="10"/>
  <c r="C128" i="10"/>
  <c r="F128" i="10"/>
  <c r="E128" i="10"/>
  <c r="D128" i="10"/>
  <c r="A129" i="10"/>
  <c r="I50" i="10"/>
  <c r="K50" i="10"/>
  <c r="O50" i="10" s="1"/>
  <c r="H124" i="7"/>
  <c r="G125" i="7"/>
  <c r="F125" i="7" s="1"/>
  <c r="E127" i="4"/>
  <c r="D127" i="4"/>
  <c r="B127" i="7"/>
  <c r="L126" i="7"/>
  <c r="W126" i="7" s="1"/>
  <c r="M125" i="7"/>
  <c r="D128" i="7"/>
  <c r="E125" i="7"/>
  <c r="A126" i="7"/>
  <c r="AF126" i="7" s="1"/>
  <c r="F127" i="4"/>
  <c r="A128" i="4"/>
  <c r="B141" i="4"/>
  <c r="S6" i="10"/>
  <c r="AD126" i="7" l="1"/>
  <c r="AG126" i="7"/>
  <c r="AI126" i="7"/>
  <c r="AE126" i="7"/>
  <c r="AH126" i="7"/>
  <c r="AC126" i="7"/>
  <c r="AB126" i="7"/>
  <c r="N127" i="7"/>
  <c r="O127" i="7" s="1"/>
  <c r="AJ128" i="7"/>
  <c r="AA128" i="7"/>
  <c r="Y128" i="7"/>
  <c r="Z128" i="7"/>
  <c r="P128" i="7"/>
  <c r="S128" i="7"/>
  <c r="R128" i="7"/>
  <c r="Q128" i="7"/>
  <c r="U128" i="7"/>
  <c r="T128" i="7"/>
  <c r="J128" i="7"/>
  <c r="K127" i="7"/>
  <c r="C128" i="7"/>
  <c r="I128" i="7" s="1"/>
  <c r="M127" i="10"/>
  <c r="H127" i="10"/>
  <c r="N127" i="10" s="1"/>
  <c r="B132" i="10"/>
  <c r="G50" i="10"/>
  <c r="C129" i="10"/>
  <c r="E129" i="10"/>
  <c r="D129" i="10"/>
  <c r="F129" i="10"/>
  <c r="A130" i="10"/>
  <c r="J126" i="10"/>
  <c r="H125" i="7"/>
  <c r="G126" i="7"/>
  <c r="F126" i="7" s="1"/>
  <c r="E128" i="4"/>
  <c r="D128" i="4"/>
  <c r="B128" i="7"/>
  <c r="L127" i="7"/>
  <c r="W127" i="7" s="1"/>
  <c r="M126" i="7"/>
  <c r="D129" i="7"/>
  <c r="E126" i="7"/>
  <c r="A127" i="7"/>
  <c r="AF127" i="7" s="1"/>
  <c r="B142" i="4"/>
  <c r="F128" i="4"/>
  <c r="A129" i="4"/>
  <c r="AD127" i="7" l="1"/>
  <c r="AG127" i="7"/>
  <c r="AE127" i="7"/>
  <c r="AH127" i="7"/>
  <c r="AI127" i="7"/>
  <c r="AC127" i="7"/>
  <c r="AB127" i="7"/>
  <c r="N128" i="7"/>
  <c r="O128" i="7" s="1"/>
  <c r="AJ129" i="7"/>
  <c r="AA129" i="7"/>
  <c r="Y129" i="7"/>
  <c r="Z129" i="7"/>
  <c r="P129" i="7"/>
  <c r="U129" i="7"/>
  <c r="T129" i="7"/>
  <c r="S129" i="7"/>
  <c r="Q129" i="7"/>
  <c r="R129" i="7"/>
  <c r="J129" i="7"/>
  <c r="K128" i="7"/>
  <c r="C129" i="7"/>
  <c r="I129" i="7" s="1"/>
  <c r="H128" i="10"/>
  <c r="N128" i="10" s="1"/>
  <c r="M128" i="10"/>
  <c r="L50" i="10"/>
  <c r="P50" i="10"/>
  <c r="B133" i="10"/>
  <c r="C130" i="10"/>
  <c r="F130" i="10"/>
  <c r="E130" i="10"/>
  <c r="D130" i="10"/>
  <c r="A131" i="10"/>
  <c r="J127" i="10"/>
  <c r="H126" i="7"/>
  <c r="G127" i="7"/>
  <c r="F127" i="7" s="1"/>
  <c r="E129" i="4"/>
  <c r="D129" i="4"/>
  <c r="B129" i="7"/>
  <c r="L128" i="7"/>
  <c r="W128" i="7" s="1"/>
  <c r="M127" i="7"/>
  <c r="D130" i="7"/>
  <c r="E127" i="7"/>
  <c r="A128" i="7"/>
  <c r="AD128" i="7" s="1"/>
  <c r="F129" i="4"/>
  <c r="A130" i="4"/>
  <c r="B143" i="4"/>
  <c r="AF128" i="7" l="1"/>
  <c r="AI128" i="7"/>
  <c r="AE128" i="7"/>
  <c r="AH128" i="7"/>
  <c r="AG128" i="7"/>
  <c r="AC128" i="7"/>
  <c r="AB128" i="7"/>
  <c r="N129" i="7"/>
  <c r="O129" i="7" s="1"/>
  <c r="AJ130" i="7"/>
  <c r="AA130" i="7"/>
  <c r="Y130" i="7"/>
  <c r="Z130" i="7"/>
  <c r="P130" i="7"/>
  <c r="Q130" i="7"/>
  <c r="T130" i="7"/>
  <c r="S130" i="7"/>
  <c r="R130" i="7"/>
  <c r="U130" i="7"/>
  <c r="J130" i="7"/>
  <c r="K129" i="7"/>
  <c r="C130" i="7"/>
  <c r="I130" i="7" s="1"/>
  <c r="J128" i="10"/>
  <c r="M129" i="10"/>
  <c r="H129" i="10"/>
  <c r="N129" i="10" s="1"/>
  <c r="B134" i="10"/>
  <c r="K51" i="10"/>
  <c r="O51" i="10" s="1"/>
  <c r="C131" i="10"/>
  <c r="F131" i="10"/>
  <c r="E131" i="10"/>
  <c r="D131" i="10"/>
  <c r="A132" i="10"/>
  <c r="I51" i="10"/>
  <c r="H127" i="7"/>
  <c r="G128" i="7"/>
  <c r="F128" i="7" s="1"/>
  <c r="E130" i="4"/>
  <c r="D130" i="4"/>
  <c r="B130" i="7"/>
  <c r="L129" i="7"/>
  <c r="W129" i="7" s="1"/>
  <c r="M128" i="7"/>
  <c r="D131" i="7"/>
  <c r="E128" i="7"/>
  <c r="A129" i="7"/>
  <c r="AE129" i="7" s="1"/>
  <c r="B144" i="4"/>
  <c r="F130" i="4"/>
  <c r="A131" i="4"/>
  <c r="AI129" i="7" l="1"/>
  <c r="AG129" i="7"/>
  <c r="AF129" i="7"/>
  <c r="AD129" i="7"/>
  <c r="AH129" i="7"/>
  <c r="AC129" i="7"/>
  <c r="AB129" i="7"/>
  <c r="N130" i="7"/>
  <c r="O130" i="7" s="1"/>
  <c r="AJ131" i="7"/>
  <c r="AA131" i="7"/>
  <c r="Y131" i="7"/>
  <c r="Z131" i="7"/>
  <c r="P131" i="7"/>
  <c r="T131" i="7"/>
  <c r="S131" i="7"/>
  <c r="R131" i="7"/>
  <c r="Q131" i="7"/>
  <c r="U131" i="7"/>
  <c r="J131" i="7"/>
  <c r="K130" i="7"/>
  <c r="C131" i="7"/>
  <c r="I131" i="7" s="1"/>
  <c r="H130" i="10"/>
  <c r="N130" i="10" s="1"/>
  <c r="M130" i="10"/>
  <c r="C132" i="10"/>
  <c r="D132" i="10"/>
  <c r="F132" i="10"/>
  <c r="E132" i="10"/>
  <c r="A133" i="10"/>
  <c r="B135" i="10"/>
  <c r="G51" i="10"/>
  <c r="J129" i="10"/>
  <c r="H128" i="7"/>
  <c r="G129" i="7"/>
  <c r="F129" i="7" s="1"/>
  <c r="E131" i="4"/>
  <c r="D131" i="4"/>
  <c r="B131" i="7"/>
  <c r="L130" i="7"/>
  <c r="W130" i="7" s="1"/>
  <c r="M129" i="7"/>
  <c r="D132" i="7"/>
  <c r="E129" i="7"/>
  <c r="A130" i="7"/>
  <c r="AI130" i="7" s="1"/>
  <c r="F131" i="4"/>
  <c r="A132" i="4"/>
  <c r="B145" i="4"/>
  <c r="AE130" i="7" l="1"/>
  <c r="AH130" i="7"/>
  <c r="AG130" i="7"/>
  <c r="AF130" i="7"/>
  <c r="AD130" i="7"/>
  <c r="AC130" i="7"/>
  <c r="AB130" i="7"/>
  <c r="N131" i="7"/>
  <c r="O131" i="7" s="1"/>
  <c r="AJ132" i="7"/>
  <c r="AA132" i="7"/>
  <c r="Y132" i="7"/>
  <c r="Z132" i="7"/>
  <c r="P132" i="7"/>
  <c r="U132" i="7"/>
  <c r="T132" i="7"/>
  <c r="R132" i="7"/>
  <c r="S132" i="7"/>
  <c r="Q132" i="7"/>
  <c r="J132" i="7"/>
  <c r="K131" i="7"/>
  <c r="J130" i="10"/>
  <c r="C132" i="7"/>
  <c r="I132" i="7" s="1"/>
  <c r="M131" i="10"/>
  <c r="H131" i="10"/>
  <c r="N131" i="10" s="1"/>
  <c r="C133" i="10"/>
  <c r="F133" i="10"/>
  <c r="E133" i="10"/>
  <c r="D133" i="10"/>
  <c r="A134" i="10"/>
  <c r="L51" i="10"/>
  <c r="P51" i="10"/>
  <c r="B136" i="10"/>
  <c r="H129" i="7"/>
  <c r="G130" i="7"/>
  <c r="F130" i="7" s="1"/>
  <c r="E132" i="4"/>
  <c r="D132" i="4"/>
  <c r="B132" i="7"/>
  <c r="L131" i="7"/>
  <c r="W131" i="7" s="1"/>
  <c r="M130" i="7"/>
  <c r="D133" i="7"/>
  <c r="E130" i="7"/>
  <c r="A131" i="7"/>
  <c r="AF131" i="7" s="1"/>
  <c r="B146" i="4"/>
  <c r="F132" i="4"/>
  <c r="A133" i="4"/>
  <c r="AH131" i="7" l="1"/>
  <c r="AE131" i="7"/>
  <c r="AI131" i="7"/>
  <c r="AD131" i="7"/>
  <c r="AG131" i="7"/>
  <c r="AC131" i="7"/>
  <c r="AB131" i="7"/>
  <c r="N132" i="7"/>
  <c r="O132" i="7" s="1"/>
  <c r="AJ133" i="7"/>
  <c r="AA133" i="7"/>
  <c r="Y133" i="7"/>
  <c r="Z133" i="7"/>
  <c r="P133" i="7"/>
  <c r="R133" i="7"/>
  <c r="Q133" i="7"/>
  <c r="U133" i="7"/>
  <c r="T133" i="7"/>
  <c r="S133" i="7"/>
  <c r="J133" i="7"/>
  <c r="K132" i="7"/>
  <c r="C133" i="7"/>
  <c r="I133" i="7" s="1"/>
  <c r="M132" i="10"/>
  <c r="H132" i="10"/>
  <c r="N132" i="10" s="1"/>
  <c r="C134" i="10"/>
  <c r="F134" i="10"/>
  <c r="E134" i="10"/>
  <c r="D134" i="10"/>
  <c r="A135" i="10"/>
  <c r="B137" i="10"/>
  <c r="K52" i="10"/>
  <c r="O52" i="10" s="1"/>
  <c r="J131" i="10"/>
  <c r="I52" i="10"/>
  <c r="H130" i="7"/>
  <c r="G131" i="7"/>
  <c r="F131" i="7" s="1"/>
  <c r="E133" i="4"/>
  <c r="D133" i="4"/>
  <c r="B133" i="7"/>
  <c r="L132" i="7"/>
  <c r="W132" i="7" s="1"/>
  <c r="M131" i="7"/>
  <c r="D134" i="7"/>
  <c r="E131" i="7"/>
  <c r="A132" i="7"/>
  <c r="AE132" i="7" s="1"/>
  <c r="F133" i="4"/>
  <c r="A134" i="4"/>
  <c r="B147" i="4"/>
  <c r="AH132" i="7" l="1"/>
  <c r="AF132" i="7"/>
  <c r="AG132" i="7"/>
  <c r="AI132" i="7"/>
  <c r="AD132" i="7"/>
  <c r="AC132" i="7"/>
  <c r="AB132" i="7"/>
  <c r="N133" i="7"/>
  <c r="O133" i="7" s="1"/>
  <c r="AJ134" i="7"/>
  <c r="AA134" i="7"/>
  <c r="Y134" i="7"/>
  <c r="Z134" i="7"/>
  <c r="P134" i="7"/>
  <c r="U134" i="7"/>
  <c r="T134" i="7"/>
  <c r="S134" i="7"/>
  <c r="R134" i="7"/>
  <c r="Q134" i="7"/>
  <c r="J134" i="7"/>
  <c r="K133" i="7"/>
  <c r="C134" i="7"/>
  <c r="I134" i="7" s="1"/>
  <c r="G52" i="10"/>
  <c r="P52" i="10" s="1"/>
  <c r="M133" i="10"/>
  <c r="H133" i="10"/>
  <c r="N133" i="10" s="1"/>
  <c r="C135" i="10"/>
  <c r="F135" i="10"/>
  <c r="E135" i="10"/>
  <c r="D135" i="10"/>
  <c r="A136" i="10"/>
  <c r="J132" i="10"/>
  <c r="B138" i="10"/>
  <c r="H131" i="7"/>
  <c r="G132" i="7"/>
  <c r="F132" i="7" s="1"/>
  <c r="E134" i="4"/>
  <c r="D134" i="4"/>
  <c r="B134" i="7"/>
  <c r="L133" i="7"/>
  <c r="W133" i="7" s="1"/>
  <c r="M132" i="7"/>
  <c r="D135" i="7"/>
  <c r="E132" i="7"/>
  <c r="A133" i="7"/>
  <c r="AG133" i="7" s="1"/>
  <c r="B148" i="4"/>
  <c r="F134" i="4"/>
  <c r="A135" i="4"/>
  <c r="AE133" i="7" l="1"/>
  <c r="AI133" i="7"/>
  <c r="AD133" i="7"/>
  <c r="AH133" i="7"/>
  <c r="AF133" i="7"/>
  <c r="AC133" i="7"/>
  <c r="AB133" i="7"/>
  <c r="N134" i="7"/>
  <c r="O134" i="7" s="1"/>
  <c r="AJ135" i="7"/>
  <c r="AA135" i="7"/>
  <c r="Y135" i="7"/>
  <c r="Z135" i="7"/>
  <c r="P135" i="7"/>
  <c r="U135" i="7"/>
  <c r="S135" i="7"/>
  <c r="Q135" i="7"/>
  <c r="R135" i="7"/>
  <c r="T135" i="7"/>
  <c r="J135" i="7"/>
  <c r="K134" i="7"/>
  <c r="C135" i="7"/>
  <c r="I135" i="7" s="1"/>
  <c r="L52" i="10"/>
  <c r="I53" i="10" s="1"/>
  <c r="H134" i="10"/>
  <c r="N134" i="10" s="1"/>
  <c r="M134" i="10"/>
  <c r="B139" i="10"/>
  <c r="J133" i="10"/>
  <c r="C136" i="10"/>
  <c r="E136" i="10"/>
  <c r="F136" i="10"/>
  <c r="D136" i="10"/>
  <c r="A137" i="10"/>
  <c r="K53" i="10"/>
  <c r="O53" i="10" s="1"/>
  <c r="H132" i="7"/>
  <c r="G133" i="7"/>
  <c r="F133" i="7" s="1"/>
  <c r="E135" i="4"/>
  <c r="D135" i="4"/>
  <c r="B135" i="7"/>
  <c r="L134" i="7"/>
  <c r="W134" i="7" s="1"/>
  <c r="M133" i="7"/>
  <c r="D136" i="7"/>
  <c r="E133" i="7"/>
  <c r="A134" i="7"/>
  <c r="AG134" i="7" s="1"/>
  <c r="F135" i="4"/>
  <c r="A136" i="4"/>
  <c r="B149" i="4"/>
  <c r="AF134" i="7" l="1"/>
  <c r="AE134" i="7"/>
  <c r="AD134" i="7"/>
  <c r="AI134" i="7"/>
  <c r="AH134" i="7"/>
  <c r="AC134" i="7"/>
  <c r="AB134" i="7"/>
  <c r="J134" i="10"/>
  <c r="N135" i="7"/>
  <c r="O135" i="7" s="1"/>
  <c r="AJ136" i="7"/>
  <c r="AA136" i="7"/>
  <c r="Y136" i="7"/>
  <c r="Z136" i="7"/>
  <c r="P136" i="7"/>
  <c r="S136" i="7"/>
  <c r="R136" i="7"/>
  <c r="Q136" i="7"/>
  <c r="U136" i="7"/>
  <c r="T136" i="7"/>
  <c r="J136" i="7"/>
  <c r="K135" i="7"/>
  <c r="C136" i="7"/>
  <c r="I136" i="7" s="1"/>
  <c r="H135" i="10"/>
  <c r="N135" i="10" s="1"/>
  <c r="M135" i="10"/>
  <c r="G53" i="10"/>
  <c r="B140" i="10"/>
  <c r="C137" i="10"/>
  <c r="E137" i="10"/>
  <c r="F137" i="10"/>
  <c r="D137" i="10"/>
  <c r="A138" i="10"/>
  <c r="H133" i="7"/>
  <c r="G134" i="7"/>
  <c r="F134" i="7" s="1"/>
  <c r="E136" i="4"/>
  <c r="D136" i="4"/>
  <c r="B136" i="7"/>
  <c r="L135" i="7"/>
  <c r="W135" i="7" s="1"/>
  <c r="M134" i="7"/>
  <c r="D137" i="7"/>
  <c r="E134" i="7"/>
  <c r="A135" i="7"/>
  <c r="AG135" i="7" s="1"/>
  <c r="B150" i="4"/>
  <c r="F136" i="4"/>
  <c r="A137" i="4"/>
  <c r="AD135" i="7" l="1"/>
  <c r="AE135" i="7"/>
  <c r="AF135" i="7"/>
  <c r="AH135" i="7"/>
  <c r="AI135" i="7"/>
  <c r="AC135" i="7"/>
  <c r="AB135" i="7"/>
  <c r="N136" i="7"/>
  <c r="O136" i="7" s="1"/>
  <c r="AJ137" i="7"/>
  <c r="AA137" i="7"/>
  <c r="Y137" i="7"/>
  <c r="Z137" i="7"/>
  <c r="P137" i="7"/>
  <c r="U137" i="7"/>
  <c r="T137" i="7"/>
  <c r="S137" i="7"/>
  <c r="Q137" i="7"/>
  <c r="R137" i="7"/>
  <c r="J135" i="10"/>
  <c r="J137" i="7"/>
  <c r="K136" i="7"/>
  <c r="C137" i="7"/>
  <c r="I137" i="7" s="1"/>
  <c r="B141" i="10"/>
  <c r="L53" i="10"/>
  <c r="P53" i="10"/>
  <c r="C138" i="10"/>
  <c r="E138" i="10"/>
  <c r="F138" i="10"/>
  <c r="D138" i="10"/>
  <c r="A139" i="10"/>
  <c r="H136" i="10"/>
  <c r="M136" i="10"/>
  <c r="N136" i="10"/>
  <c r="H134" i="7"/>
  <c r="G135" i="7"/>
  <c r="F135" i="7" s="1"/>
  <c r="E137" i="4"/>
  <c r="D137" i="4"/>
  <c r="B137" i="7"/>
  <c r="L136" i="7"/>
  <c r="W136" i="7" s="1"/>
  <c r="M135" i="7"/>
  <c r="D138" i="7"/>
  <c r="E135" i="7"/>
  <c r="A136" i="7"/>
  <c r="AE136" i="7" s="1"/>
  <c r="F137" i="4"/>
  <c r="A138" i="4"/>
  <c r="B151" i="4"/>
  <c r="AF136" i="7" l="1"/>
  <c r="AI136" i="7"/>
  <c r="AG136" i="7"/>
  <c r="AH136" i="7"/>
  <c r="AD136" i="7"/>
  <c r="AC136" i="7"/>
  <c r="AB136" i="7"/>
  <c r="N137" i="7"/>
  <c r="O137" i="7" s="1"/>
  <c r="AJ138" i="7"/>
  <c r="AA138" i="7"/>
  <c r="Y138" i="7"/>
  <c r="Z138" i="7"/>
  <c r="P138" i="7"/>
  <c r="Q138" i="7"/>
  <c r="T138" i="7"/>
  <c r="U138" i="7"/>
  <c r="S138" i="7"/>
  <c r="R138" i="7"/>
  <c r="J138" i="7"/>
  <c r="K137" i="7"/>
  <c r="J136" i="10"/>
  <c r="C138" i="7"/>
  <c r="I138" i="7" s="1"/>
  <c r="B142" i="10"/>
  <c r="H137" i="10"/>
  <c r="N137" i="10" s="1"/>
  <c r="M137" i="10"/>
  <c r="K54" i="10"/>
  <c r="O54" i="10" s="1"/>
  <c r="C139" i="10"/>
  <c r="E139" i="10"/>
  <c r="F139" i="10"/>
  <c r="D139" i="10"/>
  <c r="A140" i="10"/>
  <c r="I54" i="10"/>
  <c r="H135" i="7"/>
  <c r="G136" i="7"/>
  <c r="F136" i="7" s="1"/>
  <c r="E138" i="4"/>
  <c r="D138" i="4"/>
  <c r="B138" i="7"/>
  <c r="L137" i="7"/>
  <c r="W137" i="7" s="1"/>
  <c r="M136" i="7"/>
  <c r="D139" i="7"/>
  <c r="E136" i="7"/>
  <c r="A137" i="7"/>
  <c r="AF137" i="7" s="1"/>
  <c r="B152" i="4"/>
  <c r="F138" i="4"/>
  <c r="A139" i="4"/>
  <c r="AD137" i="7" l="1"/>
  <c r="AI137" i="7"/>
  <c r="AE137" i="7"/>
  <c r="AH137" i="7"/>
  <c r="AG137" i="7"/>
  <c r="AC137" i="7"/>
  <c r="AB137" i="7"/>
  <c r="N138" i="7"/>
  <c r="O138" i="7" s="1"/>
  <c r="AJ139" i="7"/>
  <c r="AA139" i="7"/>
  <c r="Y139" i="7"/>
  <c r="Z139" i="7"/>
  <c r="P139" i="7"/>
  <c r="T139" i="7"/>
  <c r="S139" i="7"/>
  <c r="R139" i="7"/>
  <c r="Q139" i="7"/>
  <c r="U139" i="7"/>
  <c r="J139" i="7"/>
  <c r="K138" i="7"/>
  <c r="C139" i="7"/>
  <c r="I139" i="7" s="1"/>
  <c r="J137" i="10"/>
  <c r="H138" i="10"/>
  <c r="N138" i="10" s="1"/>
  <c r="M138" i="10"/>
  <c r="G54" i="10"/>
  <c r="C140" i="10"/>
  <c r="E140" i="10"/>
  <c r="F140" i="10"/>
  <c r="D140" i="10"/>
  <c r="A141" i="10"/>
  <c r="B143" i="10"/>
  <c r="H136" i="7"/>
  <c r="G137" i="7"/>
  <c r="F137" i="7" s="1"/>
  <c r="E139" i="4"/>
  <c r="D139" i="4"/>
  <c r="B139" i="7"/>
  <c r="L138" i="7"/>
  <c r="W138" i="7" s="1"/>
  <c r="M137" i="7"/>
  <c r="D140" i="7"/>
  <c r="E137" i="7"/>
  <c r="A138" i="7"/>
  <c r="AF138" i="7" s="1"/>
  <c r="F139" i="4"/>
  <c r="A140" i="4"/>
  <c r="B153" i="4"/>
  <c r="AI138" i="7" l="1"/>
  <c r="AE138" i="7"/>
  <c r="AH138" i="7"/>
  <c r="AG138" i="7"/>
  <c r="AD138" i="7"/>
  <c r="AC138" i="7"/>
  <c r="AB138" i="7"/>
  <c r="N139" i="7"/>
  <c r="O139" i="7" s="1"/>
  <c r="AJ140" i="7"/>
  <c r="AA140" i="7"/>
  <c r="Y140" i="7"/>
  <c r="Z140" i="7"/>
  <c r="P140" i="7"/>
  <c r="U140" i="7"/>
  <c r="T140" i="7"/>
  <c r="R140" i="7"/>
  <c r="S140" i="7"/>
  <c r="Q140" i="7"/>
  <c r="J140" i="7"/>
  <c r="K139" i="7"/>
  <c r="C140" i="7"/>
  <c r="I140" i="7" s="1"/>
  <c r="P54" i="10"/>
  <c r="L54" i="10"/>
  <c r="H139" i="10"/>
  <c r="N139" i="10" s="1"/>
  <c r="M139" i="10"/>
  <c r="B144" i="10"/>
  <c r="J138" i="10"/>
  <c r="C141" i="10"/>
  <c r="E141" i="10"/>
  <c r="F141" i="10"/>
  <c r="D141" i="10"/>
  <c r="A142" i="10"/>
  <c r="H137" i="7"/>
  <c r="G138" i="7"/>
  <c r="F138" i="7" s="1"/>
  <c r="E140" i="4"/>
  <c r="D140" i="4"/>
  <c r="B140" i="7"/>
  <c r="L139" i="7"/>
  <c r="W139" i="7" s="1"/>
  <c r="M138" i="7"/>
  <c r="D141" i="7"/>
  <c r="E138" i="7"/>
  <c r="A139" i="7"/>
  <c r="AF139" i="7" s="1"/>
  <c r="B154" i="4"/>
  <c r="F140" i="4"/>
  <c r="A141" i="4"/>
  <c r="AD139" i="7" l="1"/>
  <c r="AH139" i="7"/>
  <c r="AG139" i="7"/>
  <c r="AE139" i="7"/>
  <c r="AI139" i="7"/>
  <c r="AC139" i="7"/>
  <c r="AB139" i="7"/>
  <c r="N140" i="7"/>
  <c r="O140" i="7" s="1"/>
  <c r="AJ141" i="7"/>
  <c r="AA141" i="7"/>
  <c r="Y141" i="7"/>
  <c r="Z141" i="7"/>
  <c r="P141" i="7"/>
  <c r="R141" i="7"/>
  <c r="Q141" i="7"/>
  <c r="U141" i="7"/>
  <c r="T141" i="7"/>
  <c r="S141" i="7"/>
  <c r="J141" i="7"/>
  <c r="K140" i="7"/>
  <c r="C141" i="7"/>
  <c r="I141" i="7" s="1"/>
  <c r="J139" i="10"/>
  <c r="B145" i="10"/>
  <c r="C142" i="10"/>
  <c r="E142" i="10"/>
  <c r="F142" i="10"/>
  <c r="D142" i="10"/>
  <c r="A143" i="10"/>
  <c r="H140" i="10"/>
  <c r="N140" i="10" s="1"/>
  <c r="M140" i="10"/>
  <c r="I55" i="10"/>
  <c r="K55" i="10"/>
  <c r="O55" i="10" s="1"/>
  <c r="H138" i="7"/>
  <c r="G139" i="7"/>
  <c r="F139" i="7" s="1"/>
  <c r="E141" i="4"/>
  <c r="D141" i="4"/>
  <c r="B141" i="7"/>
  <c r="L140" i="7"/>
  <c r="W140" i="7" s="1"/>
  <c r="M139" i="7"/>
  <c r="D142" i="7"/>
  <c r="E139" i="7"/>
  <c r="A140" i="7"/>
  <c r="AE140" i="7" s="1"/>
  <c r="F141" i="4"/>
  <c r="A142" i="4"/>
  <c r="B155" i="4"/>
  <c r="AF140" i="7" l="1"/>
  <c r="AD140" i="7"/>
  <c r="AH140" i="7"/>
  <c r="AI140" i="7"/>
  <c r="AG140" i="7"/>
  <c r="AC140" i="7"/>
  <c r="AB140" i="7"/>
  <c r="N141" i="7"/>
  <c r="O141" i="7" s="1"/>
  <c r="AJ142" i="7"/>
  <c r="AA142" i="7"/>
  <c r="Y142" i="7"/>
  <c r="Z142" i="7"/>
  <c r="P142" i="7"/>
  <c r="U142" i="7"/>
  <c r="T142" i="7"/>
  <c r="S142" i="7"/>
  <c r="R142" i="7"/>
  <c r="Q142" i="7"/>
  <c r="J142" i="7"/>
  <c r="K141" i="7"/>
  <c r="C142" i="7"/>
  <c r="I142" i="7" s="1"/>
  <c r="H141" i="10"/>
  <c r="N141" i="10" s="1"/>
  <c r="M141" i="10"/>
  <c r="C143" i="10"/>
  <c r="E143" i="10"/>
  <c r="F143" i="10"/>
  <c r="D143" i="10"/>
  <c r="A144" i="10"/>
  <c r="G55" i="10"/>
  <c r="J140" i="10"/>
  <c r="B146" i="10"/>
  <c r="H139" i="7"/>
  <c r="G140" i="7"/>
  <c r="F140" i="7" s="1"/>
  <c r="E142" i="4"/>
  <c r="D142" i="4"/>
  <c r="B142" i="7"/>
  <c r="L141" i="7"/>
  <c r="W141" i="7" s="1"/>
  <c r="M140" i="7"/>
  <c r="D143" i="7"/>
  <c r="E140" i="7"/>
  <c r="A141" i="7"/>
  <c r="AH141" i="7" s="1"/>
  <c r="B156" i="4"/>
  <c r="F142" i="4"/>
  <c r="A143" i="4"/>
  <c r="AE141" i="7" l="1"/>
  <c r="AF141" i="7"/>
  <c r="AD141" i="7"/>
  <c r="AI141" i="7"/>
  <c r="AG141" i="7"/>
  <c r="AC141" i="7"/>
  <c r="AB141" i="7"/>
  <c r="N142" i="7"/>
  <c r="O142" i="7" s="1"/>
  <c r="AJ143" i="7"/>
  <c r="AA143" i="7"/>
  <c r="Y143" i="7"/>
  <c r="Z143" i="7"/>
  <c r="P143" i="7"/>
  <c r="U143" i="7"/>
  <c r="S143" i="7"/>
  <c r="R143" i="7"/>
  <c r="Q143" i="7"/>
  <c r="T143" i="7"/>
  <c r="J143" i="7"/>
  <c r="K142" i="7"/>
  <c r="C143" i="7"/>
  <c r="I143" i="7" s="1"/>
  <c r="J141" i="10"/>
  <c r="B147" i="10"/>
  <c r="H142" i="10"/>
  <c r="N142" i="10" s="1"/>
  <c r="M142" i="10"/>
  <c r="C144" i="10"/>
  <c r="E144" i="10"/>
  <c r="F144" i="10"/>
  <c r="D144" i="10"/>
  <c r="A145" i="10"/>
  <c r="P55" i="10"/>
  <c r="L55" i="10"/>
  <c r="H140" i="7"/>
  <c r="G141" i="7"/>
  <c r="F141" i="7" s="1"/>
  <c r="E143" i="4"/>
  <c r="D143" i="4"/>
  <c r="B143" i="7"/>
  <c r="L142" i="7"/>
  <c r="W142" i="7" s="1"/>
  <c r="M141" i="7"/>
  <c r="D144" i="7"/>
  <c r="E141" i="7"/>
  <c r="A142" i="7"/>
  <c r="AF142" i="7" s="1"/>
  <c r="F143" i="4"/>
  <c r="A144" i="4"/>
  <c r="B157" i="4"/>
  <c r="AI142" i="7" l="1"/>
  <c r="AG142" i="7"/>
  <c r="AE142" i="7"/>
  <c r="AH142" i="7"/>
  <c r="AD142" i="7"/>
  <c r="AC142" i="7"/>
  <c r="AB142" i="7"/>
  <c r="N143" i="7"/>
  <c r="O143" i="7" s="1"/>
  <c r="AJ144" i="7"/>
  <c r="AA144" i="7"/>
  <c r="Y144" i="7"/>
  <c r="Z144" i="7"/>
  <c r="P144" i="7"/>
  <c r="S144" i="7"/>
  <c r="R144" i="7"/>
  <c r="Q144" i="7"/>
  <c r="U144" i="7"/>
  <c r="T144" i="7"/>
  <c r="J144" i="7"/>
  <c r="K143" i="7"/>
  <c r="C144" i="7"/>
  <c r="I144" i="7" s="1"/>
  <c r="J142" i="10"/>
  <c r="H143" i="10"/>
  <c r="N143" i="10" s="1"/>
  <c r="M143" i="10"/>
  <c r="K56" i="10"/>
  <c r="O56" i="10" s="1"/>
  <c r="I56" i="10"/>
  <c r="C145" i="10"/>
  <c r="E145" i="10"/>
  <c r="F145" i="10"/>
  <c r="D145" i="10"/>
  <c r="A146" i="10"/>
  <c r="B148" i="10"/>
  <c r="H141" i="7"/>
  <c r="G142" i="7"/>
  <c r="F142" i="7" s="1"/>
  <c r="E144" i="4"/>
  <c r="D144" i="4"/>
  <c r="B144" i="7"/>
  <c r="L143" i="7"/>
  <c r="W143" i="7" s="1"/>
  <c r="M142" i="7"/>
  <c r="D145" i="7"/>
  <c r="E142" i="7"/>
  <c r="A143" i="7"/>
  <c r="AE143" i="7" s="1"/>
  <c r="B158" i="4"/>
  <c r="F144" i="4"/>
  <c r="A145" i="4"/>
  <c r="AD143" i="7" l="1"/>
  <c r="AH143" i="7"/>
  <c r="AI143" i="7"/>
  <c r="AF143" i="7"/>
  <c r="AG143" i="7"/>
  <c r="AC143" i="7"/>
  <c r="AB143" i="7"/>
  <c r="N144" i="7"/>
  <c r="O144" i="7" s="1"/>
  <c r="AJ145" i="7"/>
  <c r="AA145" i="7"/>
  <c r="Y145" i="7"/>
  <c r="Z145" i="7"/>
  <c r="P145" i="7"/>
  <c r="U145" i="7"/>
  <c r="T145" i="7"/>
  <c r="S145" i="7"/>
  <c r="Q145" i="7"/>
  <c r="R145" i="7"/>
  <c r="J145" i="7"/>
  <c r="K144" i="7"/>
  <c r="C145" i="7"/>
  <c r="I145" i="7" s="1"/>
  <c r="G56" i="10"/>
  <c r="P56" i="10" s="1"/>
  <c r="J143" i="10"/>
  <c r="C146" i="10"/>
  <c r="E146" i="10"/>
  <c r="F146" i="10"/>
  <c r="D146" i="10"/>
  <c r="A147" i="10"/>
  <c r="B149" i="10"/>
  <c r="H144" i="10"/>
  <c r="N144" i="10" s="1"/>
  <c r="M144" i="10"/>
  <c r="H142" i="7"/>
  <c r="G143" i="7"/>
  <c r="F143" i="7" s="1"/>
  <c r="E145" i="4"/>
  <c r="D145" i="4"/>
  <c r="B145" i="7"/>
  <c r="L144" i="7"/>
  <c r="W144" i="7" s="1"/>
  <c r="M143" i="7"/>
  <c r="D146" i="7"/>
  <c r="E143" i="7"/>
  <c r="A144" i="7"/>
  <c r="AI144" i="7" s="1"/>
  <c r="F145" i="4"/>
  <c r="A146" i="4"/>
  <c r="B159" i="4"/>
  <c r="AF144" i="7" l="1"/>
  <c r="AE144" i="7"/>
  <c r="AH144" i="7"/>
  <c r="AD144" i="7"/>
  <c r="AG144" i="7"/>
  <c r="AC144" i="7"/>
  <c r="AB144" i="7"/>
  <c r="N145" i="7"/>
  <c r="O145" i="7" s="1"/>
  <c r="AJ146" i="7"/>
  <c r="AA146" i="7"/>
  <c r="Y146" i="7"/>
  <c r="Z146" i="7"/>
  <c r="P146" i="7"/>
  <c r="Q146" i="7"/>
  <c r="T146" i="7"/>
  <c r="U146" i="7"/>
  <c r="S146" i="7"/>
  <c r="R146" i="7"/>
  <c r="J146" i="7"/>
  <c r="K145" i="7"/>
  <c r="C146" i="7"/>
  <c r="I146" i="7" s="1"/>
  <c r="L56" i="10"/>
  <c r="I57" i="10" s="1"/>
  <c r="J144" i="10"/>
  <c r="C147" i="10"/>
  <c r="E147" i="10"/>
  <c r="F147" i="10"/>
  <c r="D147" i="10"/>
  <c r="A148" i="10"/>
  <c r="H145" i="10"/>
  <c r="N145" i="10" s="1"/>
  <c r="M145" i="10"/>
  <c r="B150" i="10"/>
  <c r="K57" i="10"/>
  <c r="O57" i="10" s="1"/>
  <c r="H143" i="7"/>
  <c r="G144" i="7"/>
  <c r="F144" i="7" s="1"/>
  <c r="E146" i="4"/>
  <c r="D146" i="4"/>
  <c r="B146" i="7"/>
  <c r="L145" i="7"/>
  <c r="W145" i="7" s="1"/>
  <c r="M144" i="7"/>
  <c r="D147" i="7"/>
  <c r="E144" i="7"/>
  <c r="A145" i="7"/>
  <c r="AE145" i="7" s="1"/>
  <c r="B160" i="4"/>
  <c r="F146" i="4"/>
  <c r="A147" i="4"/>
  <c r="AH145" i="7" l="1"/>
  <c r="AD145" i="7"/>
  <c r="AG145" i="7"/>
  <c r="AF145" i="7"/>
  <c r="AI145" i="7"/>
  <c r="AC145" i="7"/>
  <c r="AB145" i="7"/>
  <c r="N146" i="7"/>
  <c r="O146" i="7" s="1"/>
  <c r="AJ147" i="7"/>
  <c r="AA147" i="7"/>
  <c r="Y147" i="7"/>
  <c r="Z147" i="7"/>
  <c r="P147" i="7"/>
  <c r="T147" i="7"/>
  <c r="S147" i="7"/>
  <c r="R147" i="7"/>
  <c r="Q147" i="7"/>
  <c r="U147" i="7"/>
  <c r="J147" i="7"/>
  <c r="K146" i="7"/>
  <c r="C147" i="7"/>
  <c r="I147" i="7" s="1"/>
  <c r="J145" i="10"/>
  <c r="H146" i="10"/>
  <c r="N146" i="10" s="1"/>
  <c r="M146" i="10"/>
  <c r="C148" i="10"/>
  <c r="E148" i="10"/>
  <c r="F148" i="10"/>
  <c r="D148" i="10"/>
  <c r="A149" i="10"/>
  <c r="G57" i="10"/>
  <c r="B151" i="10"/>
  <c r="H144" i="7"/>
  <c r="G145" i="7"/>
  <c r="F145" i="7" s="1"/>
  <c r="E147" i="4"/>
  <c r="D147" i="4"/>
  <c r="B147" i="7"/>
  <c r="L146" i="7"/>
  <c r="W146" i="7" s="1"/>
  <c r="M145" i="7"/>
  <c r="D148" i="7"/>
  <c r="E145" i="7"/>
  <c r="A146" i="7"/>
  <c r="AF146" i="7" s="1"/>
  <c r="F147" i="4"/>
  <c r="A148" i="4"/>
  <c r="B161" i="4"/>
  <c r="AE146" i="7" l="1"/>
  <c r="AH146" i="7"/>
  <c r="AG146" i="7"/>
  <c r="AI146" i="7"/>
  <c r="AD146" i="7"/>
  <c r="AC146" i="7"/>
  <c r="AB146" i="7"/>
  <c r="J146" i="10"/>
  <c r="N147" i="7"/>
  <c r="O147" i="7" s="1"/>
  <c r="AJ148" i="7"/>
  <c r="AA148" i="7"/>
  <c r="Y148" i="7"/>
  <c r="Z148" i="7"/>
  <c r="P148" i="7"/>
  <c r="U148" i="7"/>
  <c r="T148" i="7"/>
  <c r="R148" i="7"/>
  <c r="S148" i="7"/>
  <c r="Q148" i="7"/>
  <c r="J148" i="7"/>
  <c r="K147" i="7"/>
  <c r="C148" i="7"/>
  <c r="I148" i="7" s="1"/>
  <c r="C149" i="10"/>
  <c r="E149" i="10"/>
  <c r="F149" i="10"/>
  <c r="D149" i="10"/>
  <c r="A150" i="10"/>
  <c r="H147" i="10"/>
  <c r="N147" i="10" s="1"/>
  <c r="M147" i="10"/>
  <c r="B152" i="10"/>
  <c r="L57" i="10"/>
  <c r="P57" i="10"/>
  <c r="H145" i="7"/>
  <c r="G146" i="7"/>
  <c r="F146" i="7" s="1"/>
  <c r="E148" i="4"/>
  <c r="D148" i="4"/>
  <c r="B148" i="7"/>
  <c r="L147" i="7"/>
  <c r="W147" i="7" s="1"/>
  <c r="M146" i="7"/>
  <c r="D149" i="7"/>
  <c r="E146" i="7"/>
  <c r="A147" i="7"/>
  <c r="AI147" i="7" s="1"/>
  <c r="B162" i="4"/>
  <c r="F148" i="4"/>
  <c r="A149" i="4"/>
  <c r="AH147" i="7" l="1"/>
  <c r="AG147" i="7"/>
  <c r="AF147" i="7"/>
  <c r="AD147" i="7"/>
  <c r="AE147" i="7"/>
  <c r="AC147" i="7"/>
  <c r="AB147" i="7"/>
  <c r="N148" i="7"/>
  <c r="O148" i="7" s="1"/>
  <c r="AJ149" i="7"/>
  <c r="AA149" i="7"/>
  <c r="Y149" i="7"/>
  <c r="Z149" i="7"/>
  <c r="P149" i="7"/>
  <c r="R149" i="7"/>
  <c r="Q149" i="7"/>
  <c r="U149" i="7"/>
  <c r="T149" i="7"/>
  <c r="S149" i="7"/>
  <c r="J149" i="7"/>
  <c r="K148" i="7"/>
  <c r="C149" i="7"/>
  <c r="I149" i="7" s="1"/>
  <c r="J147" i="10"/>
  <c r="C150" i="10"/>
  <c r="E150" i="10"/>
  <c r="F150" i="10"/>
  <c r="D150" i="10"/>
  <c r="A151" i="10"/>
  <c r="K58" i="10"/>
  <c r="O58" i="10" s="1"/>
  <c r="I58" i="10"/>
  <c r="H148" i="10"/>
  <c r="N148" i="10" s="1"/>
  <c r="M148" i="10"/>
  <c r="B153" i="10"/>
  <c r="H146" i="7"/>
  <c r="G147" i="7"/>
  <c r="F147" i="7" s="1"/>
  <c r="E149" i="4"/>
  <c r="D149" i="4"/>
  <c r="B149" i="7"/>
  <c r="L148" i="7"/>
  <c r="W148" i="7" s="1"/>
  <c r="M147" i="7"/>
  <c r="D150" i="7"/>
  <c r="E147" i="7"/>
  <c r="A148" i="7"/>
  <c r="AG148" i="7" s="1"/>
  <c r="F149" i="4"/>
  <c r="A150" i="4"/>
  <c r="B163" i="4"/>
  <c r="AI148" i="7" l="1"/>
  <c r="AF148" i="7"/>
  <c r="AE148" i="7"/>
  <c r="AH148" i="7"/>
  <c r="AD148" i="7"/>
  <c r="AC148" i="7"/>
  <c r="AB148" i="7"/>
  <c r="N149" i="7"/>
  <c r="O149" i="7" s="1"/>
  <c r="AJ150" i="7"/>
  <c r="AA150" i="7"/>
  <c r="Y150" i="7"/>
  <c r="Z150" i="7"/>
  <c r="P150" i="7"/>
  <c r="U150" i="7"/>
  <c r="T150" i="7"/>
  <c r="S150" i="7"/>
  <c r="R150" i="7"/>
  <c r="Q150" i="7"/>
  <c r="J150" i="7"/>
  <c r="K149" i="7"/>
  <c r="C150" i="7"/>
  <c r="I150" i="7" s="1"/>
  <c r="J148" i="10"/>
  <c r="G58" i="10"/>
  <c r="L58" i="10" s="1"/>
  <c r="H149" i="10"/>
  <c r="M149" i="10"/>
  <c r="N149" i="10"/>
  <c r="B154" i="10"/>
  <c r="C151" i="10"/>
  <c r="E151" i="10"/>
  <c r="F151" i="10"/>
  <c r="D151" i="10"/>
  <c r="A152" i="10"/>
  <c r="H147" i="7"/>
  <c r="G148" i="7"/>
  <c r="F148" i="7" s="1"/>
  <c r="E150" i="4"/>
  <c r="D150" i="4"/>
  <c r="B150" i="7"/>
  <c r="L149" i="7"/>
  <c r="W149" i="7" s="1"/>
  <c r="M148" i="7"/>
  <c r="D151" i="7"/>
  <c r="E148" i="7"/>
  <c r="A149" i="7"/>
  <c r="AD149" i="7" s="1"/>
  <c r="B164" i="4"/>
  <c r="F150" i="4"/>
  <c r="A151" i="4"/>
  <c r="AI149" i="7" l="1"/>
  <c r="AE149" i="7"/>
  <c r="AH149" i="7"/>
  <c r="AG149" i="7"/>
  <c r="AF149" i="7"/>
  <c r="AC149" i="7"/>
  <c r="AB149" i="7"/>
  <c r="N150" i="7"/>
  <c r="O150" i="7" s="1"/>
  <c r="AJ151" i="7"/>
  <c r="AA151" i="7"/>
  <c r="Y151" i="7"/>
  <c r="Z151" i="7"/>
  <c r="P151" i="7"/>
  <c r="U151" i="7"/>
  <c r="S151" i="7"/>
  <c r="T151" i="7"/>
  <c r="R151" i="7"/>
  <c r="Q151" i="7"/>
  <c r="P58" i="10"/>
  <c r="K59" i="10" s="1"/>
  <c r="J149" i="10"/>
  <c r="J151" i="7"/>
  <c r="K150" i="7"/>
  <c r="C151" i="7"/>
  <c r="I151" i="7" s="1"/>
  <c r="I59" i="10"/>
  <c r="B155" i="10"/>
  <c r="C152" i="10"/>
  <c r="E152" i="10"/>
  <c r="F152" i="10"/>
  <c r="D152" i="10"/>
  <c r="A153" i="10"/>
  <c r="H150" i="10"/>
  <c r="N150" i="10" s="1"/>
  <c r="M150" i="10"/>
  <c r="H148" i="7"/>
  <c r="G149" i="7"/>
  <c r="F149" i="7" s="1"/>
  <c r="E151" i="4"/>
  <c r="D151" i="4"/>
  <c r="B151" i="7"/>
  <c r="L150" i="7"/>
  <c r="W150" i="7" s="1"/>
  <c r="M149" i="7"/>
  <c r="D152" i="7"/>
  <c r="E149" i="7"/>
  <c r="A150" i="7"/>
  <c r="AG150" i="7" s="1"/>
  <c r="F151" i="4"/>
  <c r="A152" i="4"/>
  <c r="B165" i="4"/>
  <c r="AI150" i="7" l="1"/>
  <c r="AE150" i="7"/>
  <c r="AH150" i="7"/>
  <c r="AF150" i="7"/>
  <c r="AD150" i="7"/>
  <c r="AC150" i="7"/>
  <c r="AB150" i="7"/>
  <c r="N151" i="7"/>
  <c r="O151" i="7" s="1"/>
  <c r="AJ152" i="7"/>
  <c r="AA152" i="7"/>
  <c r="Y152" i="7"/>
  <c r="Z152" i="7"/>
  <c r="P152" i="7"/>
  <c r="S152" i="7"/>
  <c r="R152" i="7"/>
  <c r="Q152" i="7"/>
  <c r="T152" i="7"/>
  <c r="U152" i="7"/>
  <c r="J152" i="7"/>
  <c r="K151" i="7"/>
  <c r="C152" i="7"/>
  <c r="I152" i="7" s="1"/>
  <c r="H151" i="10"/>
  <c r="N151" i="10" s="1"/>
  <c r="M151" i="10"/>
  <c r="C153" i="10"/>
  <c r="E153" i="10"/>
  <c r="F153" i="10"/>
  <c r="D153" i="10"/>
  <c r="A154" i="10"/>
  <c r="O59" i="10"/>
  <c r="G59" i="10"/>
  <c r="J150" i="10"/>
  <c r="B156" i="10"/>
  <c r="H149" i="7"/>
  <c r="G150" i="7"/>
  <c r="F150" i="7" s="1"/>
  <c r="E152" i="4"/>
  <c r="D152" i="4"/>
  <c r="B152" i="7"/>
  <c r="L151" i="7"/>
  <c r="W151" i="7" s="1"/>
  <c r="M150" i="7"/>
  <c r="D153" i="7"/>
  <c r="E150" i="7"/>
  <c r="A151" i="7"/>
  <c r="AE151" i="7" s="1"/>
  <c r="B166" i="4"/>
  <c r="F152" i="4"/>
  <c r="A153" i="4"/>
  <c r="AI151" i="7" l="1"/>
  <c r="AH151" i="7"/>
  <c r="AF151" i="7"/>
  <c r="AG151" i="7"/>
  <c r="AD151" i="7"/>
  <c r="AC151" i="7"/>
  <c r="AB151" i="7"/>
  <c r="N152" i="7"/>
  <c r="O152" i="7" s="1"/>
  <c r="AJ153" i="7"/>
  <c r="AA153" i="7"/>
  <c r="Y153" i="7"/>
  <c r="Z153" i="7"/>
  <c r="P153" i="7"/>
  <c r="U153" i="7"/>
  <c r="T153" i="7"/>
  <c r="S153" i="7"/>
  <c r="Q153" i="7"/>
  <c r="R153" i="7"/>
  <c r="J153" i="7"/>
  <c r="K152" i="7"/>
  <c r="C153" i="7"/>
  <c r="I153" i="7" s="1"/>
  <c r="J151" i="10"/>
  <c r="C154" i="10"/>
  <c r="E154" i="10"/>
  <c r="F154" i="10"/>
  <c r="D154" i="10"/>
  <c r="A155" i="10"/>
  <c r="B157" i="10"/>
  <c r="H152" i="10"/>
  <c r="N152" i="10" s="1"/>
  <c r="M152" i="10"/>
  <c r="L59" i="10"/>
  <c r="P59" i="10"/>
  <c r="H150" i="7"/>
  <c r="G151" i="7"/>
  <c r="F151" i="7" s="1"/>
  <c r="E153" i="4"/>
  <c r="D153" i="4"/>
  <c r="B153" i="7"/>
  <c r="L152" i="7"/>
  <c r="W152" i="7" s="1"/>
  <c r="M151" i="7"/>
  <c r="D154" i="7"/>
  <c r="E151" i="7"/>
  <c r="A152" i="7"/>
  <c r="AD152" i="7" s="1"/>
  <c r="F153" i="4"/>
  <c r="A154" i="4"/>
  <c r="B167" i="4"/>
  <c r="AE152" i="7" l="1"/>
  <c r="AF152" i="7"/>
  <c r="AH152" i="7"/>
  <c r="AI152" i="7"/>
  <c r="AG152" i="7"/>
  <c r="AC152" i="7"/>
  <c r="AB152" i="7"/>
  <c r="N153" i="7"/>
  <c r="O153" i="7" s="1"/>
  <c r="AJ154" i="7"/>
  <c r="AA154" i="7"/>
  <c r="Y154" i="7"/>
  <c r="Z154" i="7"/>
  <c r="P154" i="7"/>
  <c r="Q154" i="7"/>
  <c r="T154" i="7"/>
  <c r="U154" i="7"/>
  <c r="S154" i="7"/>
  <c r="R154" i="7"/>
  <c r="J154" i="7"/>
  <c r="K153" i="7"/>
  <c r="C154" i="7"/>
  <c r="I154" i="7" s="1"/>
  <c r="H153" i="10"/>
  <c r="N153" i="10" s="1"/>
  <c r="M153" i="10"/>
  <c r="B158" i="10"/>
  <c r="C155" i="10"/>
  <c r="E155" i="10"/>
  <c r="F155" i="10"/>
  <c r="D155" i="10"/>
  <c r="A156" i="10"/>
  <c r="K60" i="10"/>
  <c r="O60" i="10" s="1"/>
  <c r="I60" i="10"/>
  <c r="J152" i="10"/>
  <c r="H151" i="7"/>
  <c r="G152" i="7"/>
  <c r="F152" i="7" s="1"/>
  <c r="E154" i="4"/>
  <c r="D154" i="4"/>
  <c r="B154" i="7"/>
  <c r="L153" i="7"/>
  <c r="W153" i="7" s="1"/>
  <c r="M152" i="7"/>
  <c r="D155" i="7"/>
  <c r="E152" i="7"/>
  <c r="A153" i="7"/>
  <c r="AF153" i="7" s="1"/>
  <c r="B168" i="4"/>
  <c r="F154" i="4"/>
  <c r="A155" i="4"/>
  <c r="AI153" i="7" l="1"/>
  <c r="AH153" i="7"/>
  <c r="AD153" i="7"/>
  <c r="AG153" i="7"/>
  <c r="AE153" i="7"/>
  <c r="AC153" i="7"/>
  <c r="AB153" i="7"/>
  <c r="N154" i="7"/>
  <c r="O154" i="7" s="1"/>
  <c r="AJ155" i="7"/>
  <c r="AA155" i="7"/>
  <c r="Y155" i="7"/>
  <c r="Z155" i="7"/>
  <c r="P155" i="7"/>
  <c r="T155" i="7"/>
  <c r="S155" i="7"/>
  <c r="R155" i="7"/>
  <c r="Q155" i="7"/>
  <c r="U155" i="7"/>
  <c r="J155" i="7"/>
  <c r="K154" i="7"/>
  <c r="C155" i="7"/>
  <c r="I155" i="7" s="1"/>
  <c r="G60" i="10"/>
  <c r="B159" i="10"/>
  <c r="H154" i="10"/>
  <c r="M154" i="10"/>
  <c r="N154" i="10"/>
  <c r="C156" i="10"/>
  <c r="E156" i="10"/>
  <c r="F156" i="10"/>
  <c r="D156" i="10"/>
  <c r="A157" i="10"/>
  <c r="J153" i="10"/>
  <c r="H152" i="7"/>
  <c r="G153" i="7"/>
  <c r="F153" i="7" s="1"/>
  <c r="E155" i="4"/>
  <c r="D155" i="4"/>
  <c r="B155" i="7"/>
  <c r="L154" i="7"/>
  <c r="W154" i="7" s="1"/>
  <c r="M153" i="7"/>
  <c r="D156" i="7"/>
  <c r="E153" i="7"/>
  <c r="A154" i="7"/>
  <c r="AE154" i="7" s="1"/>
  <c r="F155" i="4"/>
  <c r="A156" i="4"/>
  <c r="B169" i="4"/>
  <c r="AH154" i="7" l="1"/>
  <c r="AI154" i="7"/>
  <c r="AG154" i="7"/>
  <c r="AF154" i="7"/>
  <c r="AD154" i="7"/>
  <c r="AC154" i="7"/>
  <c r="AB154" i="7"/>
  <c r="N155" i="7"/>
  <c r="O155" i="7" s="1"/>
  <c r="AJ156" i="7"/>
  <c r="AA156" i="7"/>
  <c r="Y156" i="7"/>
  <c r="Z156" i="7"/>
  <c r="P156" i="7"/>
  <c r="U156" i="7"/>
  <c r="T156" i="7"/>
  <c r="R156" i="7"/>
  <c r="Q156" i="7"/>
  <c r="S156" i="7"/>
  <c r="J156" i="7"/>
  <c r="K155" i="7"/>
  <c r="C156" i="7"/>
  <c r="I156" i="7" s="1"/>
  <c r="J154" i="10"/>
  <c r="H155" i="10"/>
  <c r="N155" i="10" s="1"/>
  <c r="M155" i="10"/>
  <c r="C157" i="10"/>
  <c r="E157" i="10"/>
  <c r="F157" i="10"/>
  <c r="D157" i="10"/>
  <c r="A158" i="10"/>
  <c r="B160" i="10"/>
  <c r="P60" i="10"/>
  <c r="L60" i="10"/>
  <c r="H153" i="7"/>
  <c r="G154" i="7"/>
  <c r="F154" i="7" s="1"/>
  <c r="E156" i="4"/>
  <c r="D156" i="4"/>
  <c r="B156" i="7"/>
  <c r="L155" i="7"/>
  <c r="W155" i="7" s="1"/>
  <c r="M154" i="7"/>
  <c r="D157" i="7"/>
  <c r="E154" i="7"/>
  <c r="A155" i="7"/>
  <c r="AI155" i="7" s="1"/>
  <c r="B170" i="4"/>
  <c r="F156" i="4"/>
  <c r="A157" i="4"/>
  <c r="AG155" i="7" l="1"/>
  <c r="AF155" i="7"/>
  <c r="AD155" i="7"/>
  <c r="AH155" i="7"/>
  <c r="AE155" i="7"/>
  <c r="AC155" i="7"/>
  <c r="AB155" i="7"/>
  <c r="N156" i="7"/>
  <c r="O156" i="7" s="1"/>
  <c r="AJ157" i="7"/>
  <c r="AA157" i="7"/>
  <c r="Y157" i="7"/>
  <c r="Z157" i="7"/>
  <c r="P157" i="7"/>
  <c r="R157" i="7"/>
  <c r="Q157" i="7"/>
  <c r="U157" i="7"/>
  <c r="T157" i="7"/>
  <c r="S157" i="7"/>
  <c r="J157" i="7"/>
  <c r="K156" i="7"/>
  <c r="C157" i="7"/>
  <c r="I157" i="7" s="1"/>
  <c r="J155" i="10"/>
  <c r="I61" i="10"/>
  <c r="K61" i="10"/>
  <c r="O61" i="10" s="1"/>
  <c r="H156" i="10"/>
  <c r="N156" i="10" s="1"/>
  <c r="M156" i="10"/>
  <c r="C158" i="10"/>
  <c r="E158" i="10"/>
  <c r="F158" i="10"/>
  <c r="D158" i="10"/>
  <c r="A159" i="10"/>
  <c r="B161" i="10"/>
  <c r="H154" i="7"/>
  <c r="G155" i="7"/>
  <c r="F155" i="7" s="1"/>
  <c r="E157" i="4"/>
  <c r="D157" i="4"/>
  <c r="B157" i="7"/>
  <c r="L156" i="7"/>
  <c r="W156" i="7" s="1"/>
  <c r="M155" i="7"/>
  <c r="D158" i="7"/>
  <c r="E155" i="7"/>
  <c r="A156" i="7"/>
  <c r="AI156" i="7" s="1"/>
  <c r="F157" i="4"/>
  <c r="A158" i="4"/>
  <c r="B171" i="4"/>
  <c r="AG156" i="7" l="1"/>
  <c r="AF156" i="7"/>
  <c r="AE156" i="7"/>
  <c r="AD156" i="7"/>
  <c r="AH156" i="7"/>
  <c r="AC156" i="7"/>
  <c r="AB156" i="7"/>
  <c r="N157" i="7"/>
  <c r="O157" i="7" s="1"/>
  <c r="AJ158" i="7"/>
  <c r="AA158" i="7"/>
  <c r="Y158" i="7"/>
  <c r="Z158" i="7"/>
  <c r="P158" i="7"/>
  <c r="U158" i="7"/>
  <c r="T158" i="7"/>
  <c r="S158" i="7"/>
  <c r="R158" i="7"/>
  <c r="Q158" i="7"/>
  <c r="J158" i="7"/>
  <c r="K157" i="7"/>
  <c r="C158" i="7"/>
  <c r="I158" i="7" s="1"/>
  <c r="J156" i="10"/>
  <c r="H157" i="10"/>
  <c r="N157" i="10" s="1"/>
  <c r="M157" i="10"/>
  <c r="B162" i="10"/>
  <c r="C159" i="10"/>
  <c r="E159" i="10"/>
  <c r="F159" i="10"/>
  <c r="D159" i="10"/>
  <c r="A160" i="10"/>
  <c r="G61" i="10"/>
  <c r="H155" i="7"/>
  <c r="G156" i="7"/>
  <c r="F156" i="7" s="1"/>
  <c r="E158" i="4"/>
  <c r="D158" i="4"/>
  <c r="B158" i="7"/>
  <c r="L157" i="7"/>
  <c r="W157" i="7" s="1"/>
  <c r="M156" i="7"/>
  <c r="D159" i="7"/>
  <c r="E156" i="7"/>
  <c r="A157" i="7"/>
  <c r="AH157" i="7" s="1"/>
  <c r="B172" i="4"/>
  <c r="F158" i="4"/>
  <c r="A159" i="4"/>
  <c r="AD157" i="7" l="1"/>
  <c r="AE157" i="7"/>
  <c r="AF157" i="7"/>
  <c r="AG157" i="7"/>
  <c r="AI157" i="7"/>
  <c r="AC157" i="7"/>
  <c r="AB157" i="7"/>
  <c r="J157" i="10"/>
  <c r="N158" i="7"/>
  <c r="O158" i="7" s="1"/>
  <c r="AJ159" i="7"/>
  <c r="AA159" i="7"/>
  <c r="Y159" i="7"/>
  <c r="Z159" i="7"/>
  <c r="P159" i="7"/>
  <c r="U159" i="7"/>
  <c r="S159" i="7"/>
  <c r="T159" i="7"/>
  <c r="R159" i="7"/>
  <c r="Q159" i="7"/>
  <c r="J159" i="7"/>
  <c r="K158" i="7"/>
  <c r="C159" i="7"/>
  <c r="I159" i="7" s="1"/>
  <c r="B163" i="10"/>
  <c r="L61" i="10"/>
  <c r="P61" i="10"/>
  <c r="H158" i="10"/>
  <c r="N158" i="10" s="1"/>
  <c r="M158" i="10"/>
  <c r="J158" i="10" s="1"/>
  <c r="C160" i="10"/>
  <c r="E160" i="10"/>
  <c r="F160" i="10"/>
  <c r="D160" i="10"/>
  <c r="A161" i="10"/>
  <c r="H156" i="7"/>
  <c r="G157" i="7"/>
  <c r="F157" i="7" s="1"/>
  <c r="E159" i="4"/>
  <c r="D159" i="4"/>
  <c r="B159" i="7"/>
  <c r="L158" i="7"/>
  <c r="W158" i="7" s="1"/>
  <c r="M157" i="7"/>
  <c r="D160" i="7"/>
  <c r="E157" i="7"/>
  <c r="A158" i="7"/>
  <c r="AD158" i="7" s="1"/>
  <c r="F159" i="4"/>
  <c r="A160" i="4"/>
  <c r="B173" i="4"/>
  <c r="AG158" i="7" l="1"/>
  <c r="AI158" i="7"/>
  <c r="AH158" i="7"/>
  <c r="AF158" i="7"/>
  <c r="AE158" i="7"/>
  <c r="AC158" i="7"/>
  <c r="AB158" i="7"/>
  <c r="N159" i="7"/>
  <c r="O159" i="7" s="1"/>
  <c r="AJ160" i="7"/>
  <c r="AA160" i="7"/>
  <c r="Y160" i="7"/>
  <c r="Z160" i="7"/>
  <c r="P160" i="7"/>
  <c r="S160" i="7"/>
  <c r="R160" i="7"/>
  <c r="Q160" i="7"/>
  <c r="T160" i="7"/>
  <c r="U160" i="7"/>
  <c r="J160" i="7"/>
  <c r="K159" i="7"/>
  <c r="C160" i="7"/>
  <c r="I160" i="7" s="1"/>
  <c r="H159" i="10"/>
  <c r="N159" i="10" s="1"/>
  <c r="M159" i="10"/>
  <c r="C161" i="10"/>
  <c r="E161" i="10"/>
  <c r="F161" i="10"/>
  <c r="D161" i="10"/>
  <c r="A162" i="10"/>
  <c r="I62" i="10"/>
  <c r="B164" i="10"/>
  <c r="H157" i="7"/>
  <c r="G158" i="7"/>
  <c r="F158" i="7" s="1"/>
  <c r="E160" i="4"/>
  <c r="D160" i="4"/>
  <c r="B160" i="7"/>
  <c r="L159" i="7"/>
  <c r="W159" i="7" s="1"/>
  <c r="M158" i="7"/>
  <c r="D161" i="7"/>
  <c r="E158" i="7"/>
  <c r="A159" i="7"/>
  <c r="AF159" i="7" s="1"/>
  <c r="B174" i="4"/>
  <c r="F160" i="4"/>
  <c r="A161" i="4"/>
  <c r="AI159" i="7" l="1"/>
  <c r="AE159" i="7"/>
  <c r="AD159" i="7"/>
  <c r="AG159" i="7"/>
  <c r="AH159" i="7"/>
  <c r="AC159" i="7"/>
  <c r="AB159" i="7"/>
  <c r="N160" i="7"/>
  <c r="O160" i="7" s="1"/>
  <c r="AJ161" i="7"/>
  <c r="AA161" i="7"/>
  <c r="Y161" i="7"/>
  <c r="Z161" i="7"/>
  <c r="P161" i="7"/>
  <c r="U161" i="7"/>
  <c r="T161" i="7"/>
  <c r="S161" i="7"/>
  <c r="Q161" i="7"/>
  <c r="R161" i="7"/>
  <c r="J159" i="10"/>
  <c r="J161" i="7"/>
  <c r="K160" i="7"/>
  <c r="C161" i="7"/>
  <c r="I161" i="7" s="1"/>
  <c r="B165" i="10"/>
  <c r="C162" i="10"/>
  <c r="E162" i="10"/>
  <c r="F162" i="10"/>
  <c r="D162" i="10"/>
  <c r="A163" i="10"/>
  <c r="G62" i="10"/>
  <c r="K62" i="10" s="1"/>
  <c r="O62" i="10" s="1"/>
  <c r="H160" i="10"/>
  <c r="N160" i="10" s="1"/>
  <c r="M160" i="10"/>
  <c r="H158" i="7"/>
  <c r="G159" i="7"/>
  <c r="F159" i="7" s="1"/>
  <c r="E161" i="4"/>
  <c r="D161" i="4"/>
  <c r="B161" i="7"/>
  <c r="L160" i="7"/>
  <c r="W160" i="7" s="1"/>
  <c r="M159" i="7"/>
  <c r="D162" i="7"/>
  <c r="E159" i="7"/>
  <c r="A160" i="7"/>
  <c r="AH160" i="7" s="1"/>
  <c r="F161" i="4"/>
  <c r="A162" i="4"/>
  <c r="B175" i="4"/>
  <c r="S7" i="10"/>
  <c r="AF160" i="7" l="1"/>
  <c r="AD160" i="7"/>
  <c r="AG160" i="7"/>
  <c r="AE160" i="7"/>
  <c r="AI160" i="7"/>
  <c r="AC160" i="7"/>
  <c r="AB160" i="7"/>
  <c r="N161" i="7"/>
  <c r="O161" i="7" s="1"/>
  <c r="AJ162" i="7"/>
  <c r="AA162" i="7"/>
  <c r="Y162" i="7"/>
  <c r="Z162" i="7"/>
  <c r="P162" i="7"/>
  <c r="Q162" i="7"/>
  <c r="T162" i="7"/>
  <c r="U162" i="7"/>
  <c r="S162" i="7"/>
  <c r="R162" i="7"/>
  <c r="J162" i="7"/>
  <c r="K161" i="7"/>
  <c r="C162" i="7"/>
  <c r="I162" i="7" s="1"/>
  <c r="J160" i="10"/>
  <c r="C163" i="10"/>
  <c r="E163" i="10"/>
  <c r="F163" i="10"/>
  <c r="D163" i="10"/>
  <c r="A164" i="10"/>
  <c r="H161" i="10"/>
  <c r="N161" i="10" s="1"/>
  <c r="M161" i="10"/>
  <c r="P62" i="10"/>
  <c r="L62" i="10"/>
  <c r="B166" i="10"/>
  <c r="H159" i="7"/>
  <c r="G160" i="7"/>
  <c r="F160" i="7" s="1"/>
  <c r="E162" i="4"/>
  <c r="D162" i="4"/>
  <c r="B162" i="7"/>
  <c r="L161" i="7"/>
  <c r="W161" i="7" s="1"/>
  <c r="M160" i="7"/>
  <c r="D163" i="7"/>
  <c r="E160" i="7"/>
  <c r="A161" i="7"/>
  <c r="AE161" i="7" s="1"/>
  <c r="B176" i="4"/>
  <c r="F162" i="4"/>
  <c r="A163" i="4"/>
  <c r="AH161" i="7" l="1"/>
  <c r="AG161" i="7"/>
  <c r="AF161" i="7"/>
  <c r="AI161" i="7"/>
  <c r="AD161" i="7"/>
  <c r="AC161" i="7"/>
  <c r="AB161" i="7"/>
  <c r="N162" i="7"/>
  <c r="O162" i="7" s="1"/>
  <c r="AJ163" i="7"/>
  <c r="AA163" i="7"/>
  <c r="Y163" i="7"/>
  <c r="Z163" i="7"/>
  <c r="P163" i="7"/>
  <c r="T163" i="7"/>
  <c r="S163" i="7"/>
  <c r="R163" i="7"/>
  <c r="Q163" i="7"/>
  <c r="U163" i="7"/>
  <c r="J163" i="7"/>
  <c r="K162" i="7"/>
  <c r="J161" i="10"/>
  <c r="C163" i="7"/>
  <c r="I163" i="7" s="1"/>
  <c r="C164" i="10"/>
  <c r="E164" i="10"/>
  <c r="F164" i="10"/>
  <c r="D164" i="10"/>
  <c r="A165" i="10"/>
  <c r="H162" i="10"/>
  <c r="N162" i="10" s="1"/>
  <c r="M162" i="10"/>
  <c r="B167" i="10"/>
  <c r="I63" i="10"/>
  <c r="K63" i="10"/>
  <c r="O63" i="10" s="1"/>
  <c r="H160" i="7"/>
  <c r="G161" i="7"/>
  <c r="F161" i="7" s="1"/>
  <c r="E163" i="4"/>
  <c r="D163" i="4"/>
  <c r="B163" i="7"/>
  <c r="L162" i="7"/>
  <c r="W162" i="7" s="1"/>
  <c r="M161" i="7"/>
  <c r="D164" i="7"/>
  <c r="E161" i="7"/>
  <c r="A162" i="7"/>
  <c r="AG162" i="7" s="1"/>
  <c r="F163" i="4"/>
  <c r="A164" i="4"/>
  <c r="B177" i="4"/>
  <c r="AF162" i="7" l="1"/>
  <c r="AI162" i="7"/>
  <c r="AE162" i="7"/>
  <c r="AH162" i="7"/>
  <c r="AD162" i="7"/>
  <c r="AC162" i="7"/>
  <c r="AB162" i="7"/>
  <c r="N163" i="7"/>
  <c r="O163" i="7" s="1"/>
  <c r="AJ164" i="7"/>
  <c r="AA164" i="7"/>
  <c r="Y164" i="7"/>
  <c r="Z164" i="7"/>
  <c r="P164" i="7"/>
  <c r="U164" i="7"/>
  <c r="T164" i="7"/>
  <c r="R164" i="7"/>
  <c r="S164" i="7"/>
  <c r="Q164" i="7"/>
  <c r="J164" i="7"/>
  <c r="K163" i="7"/>
  <c r="C164" i="7"/>
  <c r="I164" i="7" s="1"/>
  <c r="J162" i="10"/>
  <c r="H163" i="10"/>
  <c r="N163" i="10" s="1"/>
  <c r="M163" i="10"/>
  <c r="C165" i="10"/>
  <c r="E165" i="10"/>
  <c r="F165" i="10"/>
  <c r="D165" i="10"/>
  <c r="A166" i="10"/>
  <c r="G63" i="10"/>
  <c r="B168" i="10"/>
  <c r="H161" i="7"/>
  <c r="G162" i="7"/>
  <c r="F162" i="7" s="1"/>
  <c r="E164" i="4"/>
  <c r="D164" i="4"/>
  <c r="B164" i="7"/>
  <c r="L163" i="7"/>
  <c r="W163" i="7" s="1"/>
  <c r="M162" i="7"/>
  <c r="D165" i="7"/>
  <c r="E162" i="7"/>
  <c r="A163" i="7"/>
  <c r="AF163" i="7" s="1"/>
  <c r="B178" i="4"/>
  <c r="F164" i="4"/>
  <c r="A165" i="4"/>
  <c r="AG163" i="7" l="1"/>
  <c r="AE163" i="7"/>
  <c r="AH163" i="7"/>
  <c r="AI163" i="7"/>
  <c r="AD163" i="7"/>
  <c r="AC163" i="7"/>
  <c r="AB163" i="7"/>
  <c r="N164" i="7"/>
  <c r="O164" i="7" s="1"/>
  <c r="AJ165" i="7"/>
  <c r="AA165" i="7"/>
  <c r="Y165" i="7"/>
  <c r="Z165" i="7"/>
  <c r="P165" i="7"/>
  <c r="R165" i="7"/>
  <c r="Q165" i="7"/>
  <c r="U165" i="7"/>
  <c r="S165" i="7"/>
  <c r="T165" i="7"/>
  <c r="J163" i="10"/>
  <c r="J165" i="7"/>
  <c r="K164" i="7"/>
  <c r="C165" i="7"/>
  <c r="I165" i="7" s="1"/>
  <c r="C166" i="10"/>
  <c r="E166" i="10"/>
  <c r="F166" i="10"/>
  <c r="D166" i="10"/>
  <c r="A167" i="10"/>
  <c r="H164" i="10"/>
  <c r="N164" i="10" s="1"/>
  <c r="M164" i="10"/>
  <c r="B169" i="10"/>
  <c r="L63" i="10"/>
  <c r="P63" i="10"/>
  <c r="H162" i="7"/>
  <c r="G163" i="7"/>
  <c r="F163" i="7" s="1"/>
  <c r="E165" i="4"/>
  <c r="D165" i="4"/>
  <c r="B165" i="7"/>
  <c r="L164" i="7"/>
  <c r="W164" i="7" s="1"/>
  <c r="M163" i="7"/>
  <c r="D166" i="7"/>
  <c r="E163" i="7"/>
  <c r="A164" i="7"/>
  <c r="AF164" i="7" s="1"/>
  <c r="F165" i="4"/>
  <c r="A166" i="4"/>
  <c r="B179" i="4"/>
  <c r="AI164" i="7" l="1"/>
  <c r="AG164" i="7"/>
  <c r="AH164" i="7"/>
  <c r="AE164" i="7"/>
  <c r="AD164" i="7"/>
  <c r="AC164" i="7"/>
  <c r="AB164" i="7"/>
  <c r="N165" i="7"/>
  <c r="O165" i="7" s="1"/>
  <c r="AJ166" i="7"/>
  <c r="AA166" i="7"/>
  <c r="Y166" i="7"/>
  <c r="Z166" i="7"/>
  <c r="P166" i="7"/>
  <c r="U166" i="7"/>
  <c r="T166" i="7"/>
  <c r="S166" i="7"/>
  <c r="R166" i="7"/>
  <c r="Q166" i="7"/>
  <c r="J166" i="7"/>
  <c r="K165" i="7"/>
  <c r="C166" i="7"/>
  <c r="I166" i="7" s="1"/>
  <c r="J164" i="10"/>
  <c r="C167" i="10"/>
  <c r="E167" i="10"/>
  <c r="F167" i="10"/>
  <c r="D167" i="10"/>
  <c r="A168" i="10"/>
  <c r="K64" i="10"/>
  <c r="O64" i="10" s="1"/>
  <c r="I64" i="10"/>
  <c r="H165" i="10"/>
  <c r="N165" i="10" s="1"/>
  <c r="M165" i="10"/>
  <c r="B170" i="10"/>
  <c r="H163" i="7"/>
  <c r="G164" i="7"/>
  <c r="F164" i="7" s="1"/>
  <c r="E166" i="4"/>
  <c r="D166" i="4"/>
  <c r="B166" i="7"/>
  <c r="L165" i="7"/>
  <c r="W165" i="7" s="1"/>
  <c r="M164" i="7"/>
  <c r="D167" i="7"/>
  <c r="E164" i="7"/>
  <c r="A165" i="7"/>
  <c r="AH165" i="7" s="1"/>
  <c r="B180" i="4"/>
  <c r="F166" i="4"/>
  <c r="A167" i="4"/>
  <c r="AF165" i="7" l="1"/>
  <c r="AE165" i="7"/>
  <c r="AI165" i="7"/>
  <c r="AD165" i="7"/>
  <c r="AG165" i="7"/>
  <c r="AC165" i="7"/>
  <c r="AB165" i="7"/>
  <c r="N166" i="7"/>
  <c r="O166" i="7" s="1"/>
  <c r="AJ167" i="7"/>
  <c r="AA167" i="7"/>
  <c r="Y167" i="7"/>
  <c r="Z167" i="7"/>
  <c r="P167" i="7"/>
  <c r="U167" i="7"/>
  <c r="S167" i="7"/>
  <c r="T167" i="7"/>
  <c r="R167" i="7"/>
  <c r="Q167" i="7"/>
  <c r="J167" i="7"/>
  <c r="K166" i="7"/>
  <c r="C167" i="7"/>
  <c r="I167" i="7" s="1"/>
  <c r="G64" i="10"/>
  <c r="L64" i="10" s="1"/>
  <c r="H166" i="10"/>
  <c r="M166" i="10"/>
  <c r="N166" i="10"/>
  <c r="B171" i="10"/>
  <c r="C168" i="10"/>
  <c r="E168" i="10"/>
  <c r="F168" i="10"/>
  <c r="D168" i="10"/>
  <c r="A169" i="10"/>
  <c r="J165" i="10"/>
  <c r="H164" i="7"/>
  <c r="G165" i="7"/>
  <c r="F165" i="7" s="1"/>
  <c r="E167" i="4"/>
  <c r="D167" i="4"/>
  <c r="B167" i="7"/>
  <c r="L166" i="7"/>
  <c r="W166" i="7" s="1"/>
  <c r="M165" i="7"/>
  <c r="D168" i="7"/>
  <c r="E165" i="7"/>
  <c r="A166" i="7"/>
  <c r="AF166" i="7" s="1"/>
  <c r="F167" i="4"/>
  <c r="A168" i="4"/>
  <c r="B181" i="4"/>
  <c r="AI166" i="7" l="1"/>
  <c r="AH166" i="7"/>
  <c r="AE166" i="7"/>
  <c r="AG166" i="7"/>
  <c r="AD166" i="7"/>
  <c r="AC166" i="7"/>
  <c r="AB166" i="7"/>
  <c r="N167" i="7"/>
  <c r="O167" i="7" s="1"/>
  <c r="AJ168" i="7"/>
  <c r="AA168" i="7"/>
  <c r="Y168" i="7"/>
  <c r="Z168" i="7"/>
  <c r="P168" i="7"/>
  <c r="S168" i="7"/>
  <c r="R168" i="7"/>
  <c r="Q168" i="7"/>
  <c r="U168" i="7"/>
  <c r="T168" i="7"/>
  <c r="J166" i="10"/>
  <c r="P64" i="10"/>
  <c r="K65" i="10" s="1"/>
  <c r="J168" i="7"/>
  <c r="K167" i="7"/>
  <c r="C168" i="7"/>
  <c r="I168" i="7" s="1"/>
  <c r="I65" i="10"/>
  <c r="B172" i="10"/>
  <c r="C169" i="10"/>
  <c r="E169" i="10"/>
  <c r="F169" i="10"/>
  <c r="D169" i="10"/>
  <c r="A170" i="10"/>
  <c r="H167" i="10"/>
  <c r="N167" i="10" s="1"/>
  <c r="M167" i="10"/>
  <c r="H165" i="7"/>
  <c r="G166" i="7"/>
  <c r="F166" i="7" s="1"/>
  <c r="E168" i="4"/>
  <c r="D168" i="4"/>
  <c r="B168" i="7"/>
  <c r="L167" i="7"/>
  <c r="W167" i="7" s="1"/>
  <c r="M166" i="7"/>
  <c r="D169" i="7"/>
  <c r="E166" i="7"/>
  <c r="A167" i="7"/>
  <c r="AI167" i="7" s="1"/>
  <c r="B182" i="4"/>
  <c r="F168" i="4"/>
  <c r="A169" i="4"/>
  <c r="AG167" i="7" l="1"/>
  <c r="AE167" i="7"/>
  <c r="AH167" i="7"/>
  <c r="AF167" i="7"/>
  <c r="AD167" i="7"/>
  <c r="AC167" i="7"/>
  <c r="AB167" i="7"/>
  <c r="N168" i="7"/>
  <c r="O168" i="7" s="1"/>
  <c r="AJ169" i="7"/>
  <c r="AA169" i="7"/>
  <c r="Y169" i="7"/>
  <c r="Z169" i="7"/>
  <c r="P169" i="7"/>
  <c r="U169" i="7"/>
  <c r="T169" i="7"/>
  <c r="S169" i="7"/>
  <c r="Q169" i="7"/>
  <c r="R169" i="7"/>
  <c r="J169" i="7"/>
  <c r="K168" i="7"/>
  <c r="C169" i="7"/>
  <c r="I169" i="7" s="1"/>
  <c r="H168" i="10"/>
  <c r="N168" i="10" s="1"/>
  <c r="M168" i="10"/>
  <c r="C170" i="10"/>
  <c r="E170" i="10"/>
  <c r="F170" i="10"/>
  <c r="D170" i="10"/>
  <c r="A171" i="10"/>
  <c r="O65" i="10"/>
  <c r="G65" i="10"/>
  <c r="J167" i="10"/>
  <c r="B173" i="10"/>
  <c r="H166" i="7"/>
  <c r="G167" i="7"/>
  <c r="F167" i="7" s="1"/>
  <c r="E169" i="4"/>
  <c r="D169" i="4"/>
  <c r="B169" i="7"/>
  <c r="L168" i="7"/>
  <c r="W168" i="7" s="1"/>
  <c r="M167" i="7"/>
  <c r="D170" i="7"/>
  <c r="E167" i="7"/>
  <c r="A168" i="7"/>
  <c r="AF168" i="7" s="1"/>
  <c r="F169" i="4"/>
  <c r="A170" i="4"/>
  <c r="B183" i="4"/>
  <c r="AG168" i="7" l="1"/>
  <c r="AE168" i="7"/>
  <c r="AI168" i="7"/>
  <c r="AH168" i="7"/>
  <c r="AD168" i="7"/>
  <c r="AC168" i="7"/>
  <c r="AB168" i="7"/>
  <c r="N169" i="7"/>
  <c r="O169" i="7" s="1"/>
  <c r="AJ170" i="7"/>
  <c r="AA170" i="7"/>
  <c r="Y170" i="7"/>
  <c r="Z170" i="7"/>
  <c r="P170" i="7"/>
  <c r="Q170" i="7"/>
  <c r="T170" i="7"/>
  <c r="U170" i="7"/>
  <c r="S170" i="7"/>
  <c r="R170" i="7"/>
  <c r="J170" i="7"/>
  <c r="K169" i="7"/>
  <c r="C170" i="7"/>
  <c r="I170" i="7" s="1"/>
  <c r="J168" i="10"/>
  <c r="B174" i="10"/>
  <c r="H169" i="10"/>
  <c r="N169" i="10" s="1"/>
  <c r="M169" i="10"/>
  <c r="C171" i="10"/>
  <c r="E171" i="10"/>
  <c r="F171" i="10"/>
  <c r="D171" i="10"/>
  <c r="A172" i="10"/>
  <c r="L65" i="10"/>
  <c r="P65" i="10"/>
  <c r="H167" i="7"/>
  <c r="G168" i="7"/>
  <c r="F168" i="7" s="1"/>
  <c r="E170" i="4"/>
  <c r="D170" i="4"/>
  <c r="B170" i="7"/>
  <c r="L169" i="7"/>
  <c r="W169" i="7" s="1"/>
  <c r="M168" i="7"/>
  <c r="D171" i="7"/>
  <c r="E168" i="7"/>
  <c r="A169" i="7"/>
  <c r="AF169" i="7" s="1"/>
  <c r="B184" i="4"/>
  <c r="F170" i="4"/>
  <c r="A171" i="4"/>
  <c r="AH169" i="7" l="1"/>
  <c r="AG169" i="7"/>
  <c r="AE169" i="7"/>
  <c r="AI169" i="7"/>
  <c r="AD169" i="7"/>
  <c r="AC169" i="7"/>
  <c r="AB169" i="7"/>
  <c r="N170" i="7"/>
  <c r="O170" i="7" s="1"/>
  <c r="AJ171" i="7"/>
  <c r="AA171" i="7"/>
  <c r="Y171" i="7"/>
  <c r="Z171" i="7"/>
  <c r="P171" i="7"/>
  <c r="T171" i="7"/>
  <c r="S171" i="7"/>
  <c r="R171" i="7"/>
  <c r="Q171" i="7"/>
  <c r="U171" i="7"/>
  <c r="J171" i="7"/>
  <c r="K170" i="7"/>
  <c r="C171" i="7"/>
  <c r="I171" i="7" s="1"/>
  <c r="H170" i="10"/>
  <c r="N170" i="10" s="1"/>
  <c r="M170" i="10"/>
  <c r="K66" i="10"/>
  <c r="O66" i="10" s="1"/>
  <c r="J169" i="10"/>
  <c r="I66" i="10"/>
  <c r="G66" i="10" s="1"/>
  <c r="C172" i="10"/>
  <c r="E172" i="10"/>
  <c r="F172" i="10"/>
  <c r="D172" i="10"/>
  <c r="A173" i="10"/>
  <c r="B175" i="10"/>
  <c r="H168" i="7"/>
  <c r="G169" i="7"/>
  <c r="F169" i="7" s="1"/>
  <c r="E171" i="4"/>
  <c r="D171" i="4"/>
  <c r="B171" i="7"/>
  <c r="L170" i="7"/>
  <c r="W170" i="7" s="1"/>
  <c r="M169" i="7"/>
  <c r="D172" i="7"/>
  <c r="E169" i="7"/>
  <c r="A170" i="7"/>
  <c r="AH170" i="7" s="1"/>
  <c r="F171" i="4"/>
  <c r="A172" i="4"/>
  <c r="B185" i="4"/>
  <c r="AG170" i="7" l="1"/>
  <c r="AI170" i="7"/>
  <c r="AF170" i="7"/>
  <c r="AD170" i="7"/>
  <c r="AE170" i="7"/>
  <c r="AC170" i="7"/>
  <c r="AB170" i="7"/>
  <c r="N171" i="7"/>
  <c r="O171" i="7" s="1"/>
  <c r="AJ172" i="7"/>
  <c r="AA172" i="7"/>
  <c r="Y172" i="7"/>
  <c r="Z172" i="7"/>
  <c r="P172" i="7"/>
  <c r="U172" i="7"/>
  <c r="T172" i="7"/>
  <c r="R172" i="7"/>
  <c r="S172" i="7"/>
  <c r="Q172" i="7"/>
  <c r="J170" i="10"/>
  <c r="J172" i="7"/>
  <c r="K171" i="7"/>
  <c r="C172" i="7"/>
  <c r="I172" i="7" s="1"/>
  <c r="P66" i="10"/>
  <c r="L66" i="10"/>
  <c r="K67" i="10"/>
  <c r="O67" i="10" s="1"/>
  <c r="C173" i="10"/>
  <c r="E173" i="10"/>
  <c r="F173" i="10"/>
  <c r="D173" i="10"/>
  <c r="A174" i="10"/>
  <c r="B176" i="10"/>
  <c r="I67" i="10"/>
  <c r="H171" i="10"/>
  <c r="N171" i="10" s="1"/>
  <c r="M171" i="10"/>
  <c r="H169" i="7"/>
  <c r="G170" i="7"/>
  <c r="F170" i="7" s="1"/>
  <c r="E172" i="4"/>
  <c r="D172" i="4"/>
  <c r="B172" i="7"/>
  <c r="L171" i="7"/>
  <c r="W171" i="7" s="1"/>
  <c r="M170" i="7"/>
  <c r="D173" i="7"/>
  <c r="E170" i="7"/>
  <c r="A171" i="7"/>
  <c r="AE171" i="7" s="1"/>
  <c r="B186" i="4"/>
  <c r="F172" i="4"/>
  <c r="A173" i="4"/>
  <c r="AH171" i="7" l="1"/>
  <c r="AI171" i="7"/>
  <c r="AG171" i="7"/>
  <c r="AF171" i="7"/>
  <c r="AD171" i="7"/>
  <c r="AC171" i="7"/>
  <c r="AB171" i="7"/>
  <c r="N172" i="7"/>
  <c r="O172" i="7" s="1"/>
  <c r="AJ173" i="7"/>
  <c r="AA173" i="7"/>
  <c r="Y173" i="7"/>
  <c r="Z173" i="7"/>
  <c r="P173" i="7"/>
  <c r="R173" i="7"/>
  <c r="Q173" i="7"/>
  <c r="U173" i="7"/>
  <c r="S173" i="7"/>
  <c r="T173" i="7"/>
  <c r="J173" i="7"/>
  <c r="K172" i="7"/>
  <c r="C173" i="7"/>
  <c r="I173" i="7" s="1"/>
  <c r="J171" i="10"/>
  <c r="G67" i="10"/>
  <c r="P67" i="10" s="1"/>
  <c r="K68" i="10" s="1"/>
  <c r="O68" i="10" s="1"/>
  <c r="H172" i="10"/>
  <c r="N172" i="10" s="1"/>
  <c r="M172" i="10"/>
  <c r="C174" i="10"/>
  <c r="E174" i="10"/>
  <c r="F174" i="10"/>
  <c r="D174" i="10"/>
  <c r="A175" i="10"/>
  <c r="B177" i="10"/>
  <c r="H170" i="7"/>
  <c r="G171" i="7"/>
  <c r="F171" i="7" s="1"/>
  <c r="E173" i="4"/>
  <c r="D173" i="4"/>
  <c r="B173" i="7"/>
  <c r="L172" i="7"/>
  <c r="W172" i="7" s="1"/>
  <c r="M171" i="7"/>
  <c r="D174" i="7"/>
  <c r="E171" i="7"/>
  <c r="A172" i="7"/>
  <c r="AI172" i="7" s="1"/>
  <c r="F173" i="4"/>
  <c r="A174" i="4"/>
  <c r="B187" i="4"/>
  <c r="AH172" i="7" l="1"/>
  <c r="AF172" i="7"/>
  <c r="AG172" i="7"/>
  <c r="AE172" i="7"/>
  <c r="AD172" i="7"/>
  <c r="AC172" i="7"/>
  <c r="AB172" i="7"/>
  <c r="N173" i="7"/>
  <c r="O173" i="7" s="1"/>
  <c r="AJ174" i="7"/>
  <c r="AA174" i="7"/>
  <c r="Y174" i="7"/>
  <c r="Z174" i="7"/>
  <c r="P174" i="7"/>
  <c r="U174" i="7"/>
  <c r="T174" i="7"/>
  <c r="S174" i="7"/>
  <c r="R174" i="7"/>
  <c r="Q174" i="7"/>
  <c r="J174" i="7"/>
  <c r="K173" i="7"/>
  <c r="C174" i="7"/>
  <c r="I174" i="7" s="1"/>
  <c r="L67" i="10"/>
  <c r="I68" i="10" s="1"/>
  <c r="G68" i="10" s="1"/>
  <c r="J172" i="10"/>
  <c r="H173" i="10"/>
  <c r="N173" i="10" s="1"/>
  <c r="M173" i="10"/>
  <c r="B178" i="10"/>
  <c r="C175" i="10"/>
  <c r="E175" i="10"/>
  <c r="F175" i="10"/>
  <c r="D175" i="10"/>
  <c r="A176" i="10"/>
  <c r="H171" i="7"/>
  <c r="G172" i="7"/>
  <c r="F172" i="7" s="1"/>
  <c r="E174" i="4"/>
  <c r="D174" i="4"/>
  <c r="B174" i="7"/>
  <c r="L173" i="7"/>
  <c r="W173" i="7" s="1"/>
  <c r="M172" i="7"/>
  <c r="D175" i="7"/>
  <c r="E172" i="7"/>
  <c r="A173" i="7"/>
  <c r="AE173" i="7" s="1"/>
  <c r="B188" i="4"/>
  <c r="F174" i="4"/>
  <c r="A175" i="4"/>
  <c r="AI173" i="7" l="1"/>
  <c r="AG173" i="7"/>
  <c r="AH173" i="7"/>
  <c r="AF173" i="7"/>
  <c r="AD173" i="7"/>
  <c r="AC173" i="7"/>
  <c r="AB173" i="7"/>
  <c r="N174" i="7"/>
  <c r="O174" i="7" s="1"/>
  <c r="AJ175" i="7"/>
  <c r="AA175" i="7"/>
  <c r="Y175" i="7"/>
  <c r="Z175" i="7"/>
  <c r="P175" i="7"/>
  <c r="U175" i="7"/>
  <c r="S175" i="7"/>
  <c r="T175" i="7"/>
  <c r="R175" i="7"/>
  <c r="Q175" i="7"/>
  <c r="J175" i="7"/>
  <c r="K174" i="7"/>
  <c r="C175" i="7"/>
  <c r="I175" i="7" s="1"/>
  <c r="J173" i="10"/>
  <c r="P68" i="10"/>
  <c r="L68" i="10"/>
  <c r="B179" i="10"/>
  <c r="C176" i="10"/>
  <c r="E176" i="10"/>
  <c r="F176" i="10"/>
  <c r="D176" i="10"/>
  <c r="A177" i="10"/>
  <c r="H174" i="10"/>
  <c r="N174" i="10" s="1"/>
  <c r="M174" i="10"/>
  <c r="H172" i="7"/>
  <c r="G173" i="7"/>
  <c r="F173" i="7" s="1"/>
  <c r="E175" i="4"/>
  <c r="D175" i="4"/>
  <c r="B175" i="7"/>
  <c r="L174" i="7"/>
  <c r="W174" i="7" s="1"/>
  <c r="M173" i="7"/>
  <c r="D176" i="7"/>
  <c r="E173" i="7"/>
  <c r="A174" i="7"/>
  <c r="AG174" i="7" s="1"/>
  <c r="F175" i="4"/>
  <c r="A176" i="4"/>
  <c r="B189" i="4"/>
  <c r="AI174" i="7" l="1"/>
  <c r="AH174" i="7"/>
  <c r="AF174" i="7"/>
  <c r="AE174" i="7"/>
  <c r="AD174" i="7"/>
  <c r="AC174" i="7"/>
  <c r="AB174" i="7"/>
  <c r="N175" i="7"/>
  <c r="O175" i="7" s="1"/>
  <c r="AJ176" i="7"/>
  <c r="AA176" i="7"/>
  <c r="Y176" i="7"/>
  <c r="Z176" i="7"/>
  <c r="P176" i="7"/>
  <c r="S176" i="7"/>
  <c r="R176" i="7"/>
  <c r="Q176" i="7"/>
  <c r="U176" i="7"/>
  <c r="T176" i="7"/>
  <c r="J174" i="10"/>
  <c r="J176" i="7"/>
  <c r="K175" i="7"/>
  <c r="C176" i="7"/>
  <c r="I176" i="7" s="1"/>
  <c r="H175" i="10"/>
  <c r="N175" i="10" s="1"/>
  <c r="M175" i="10"/>
  <c r="B180" i="10"/>
  <c r="I69" i="10"/>
  <c r="C177" i="10"/>
  <c r="E177" i="10"/>
  <c r="F177" i="10"/>
  <c r="D177" i="10"/>
  <c r="A178" i="10"/>
  <c r="K69" i="10"/>
  <c r="O69" i="10" s="1"/>
  <c r="H173" i="7"/>
  <c r="G174" i="7"/>
  <c r="F174" i="7" s="1"/>
  <c r="E176" i="4"/>
  <c r="D176" i="4"/>
  <c r="B176" i="7"/>
  <c r="L175" i="7"/>
  <c r="W175" i="7" s="1"/>
  <c r="M174" i="7"/>
  <c r="D177" i="7"/>
  <c r="E174" i="7"/>
  <c r="A175" i="7"/>
  <c r="AF175" i="7" s="1"/>
  <c r="F176" i="4"/>
  <c r="A177" i="4"/>
  <c r="B190" i="4"/>
  <c r="AG175" i="7" l="1"/>
  <c r="AD175" i="7"/>
  <c r="AH175" i="7"/>
  <c r="AE175" i="7"/>
  <c r="AI175" i="7"/>
  <c r="AC175" i="7"/>
  <c r="AB175" i="7"/>
  <c r="N176" i="7"/>
  <c r="O176" i="7" s="1"/>
  <c r="AJ177" i="7"/>
  <c r="AA177" i="7"/>
  <c r="Y177" i="7"/>
  <c r="Z177" i="7"/>
  <c r="P177" i="7"/>
  <c r="U177" i="7"/>
  <c r="T177" i="7"/>
  <c r="S177" i="7"/>
  <c r="Q177" i="7"/>
  <c r="R177" i="7"/>
  <c r="J175" i="10"/>
  <c r="J177" i="7"/>
  <c r="K176" i="7"/>
  <c r="C177" i="7"/>
  <c r="I177" i="7" s="1"/>
  <c r="G69" i="10"/>
  <c r="C178" i="10"/>
  <c r="E178" i="10"/>
  <c r="F178" i="10"/>
  <c r="D178" i="10"/>
  <c r="A179" i="10"/>
  <c r="B181" i="10"/>
  <c r="H176" i="10"/>
  <c r="N176" i="10" s="1"/>
  <c r="M176" i="10"/>
  <c r="H174" i="7"/>
  <c r="G175" i="7"/>
  <c r="F175" i="7" s="1"/>
  <c r="E177" i="4"/>
  <c r="D177" i="4"/>
  <c r="B177" i="7"/>
  <c r="L176" i="7"/>
  <c r="W176" i="7" s="1"/>
  <c r="M175" i="7"/>
  <c r="D178" i="7"/>
  <c r="E175" i="7"/>
  <c r="A176" i="7"/>
  <c r="AD176" i="7" s="1"/>
  <c r="F177" i="4"/>
  <c r="A178" i="4"/>
  <c r="B191" i="4"/>
  <c r="AE176" i="7" l="1"/>
  <c r="AG176" i="7"/>
  <c r="AF176" i="7"/>
  <c r="AI176" i="7"/>
  <c r="AH176" i="7"/>
  <c r="AC176" i="7"/>
  <c r="AB176" i="7"/>
  <c r="N177" i="7"/>
  <c r="O177" i="7" s="1"/>
  <c r="AJ178" i="7"/>
  <c r="AA178" i="7"/>
  <c r="Y178" i="7"/>
  <c r="Z178" i="7"/>
  <c r="P178" i="7"/>
  <c r="Q178" i="7"/>
  <c r="T178" i="7"/>
  <c r="U178" i="7"/>
  <c r="S178" i="7"/>
  <c r="R178" i="7"/>
  <c r="J178" i="7"/>
  <c r="K177" i="7"/>
  <c r="C178" i="7"/>
  <c r="I178" i="7" s="1"/>
  <c r="J176" i="10"/>
  <c r="B182" i="10"/>
  <c r="C179" i="10"/>
  <c r="E179" i="10"/>
  <c r="F179" i="10"/>
  <c r="D179" i="10"/>
  <c r="A180" i="10"/>
  <c r="H177" i="10"/>
  <c r="N177" i="10" s="1"/>
  <c r="M177" i="10"/>
  <c r="P69" i="10"/>
  <c r="L69" i="10"/>
  <c r="H175" i="7"/>
  <c r="G176" i="7"/>
  <c r="F176" i="7" s="1"/>
  <c r="E178" i="4"/>
  <c r="D178" i="4"/>
  <c r="B178" i="7"/>
  <c r="L177" i="7"/>
  <c r="W177" i="7" s="1"/>
  <c r="M176" i="7"/>
  <c r="D179" i="7"/>
  <c r="E176" i="7"/>
  <c r="A177" i="7"/>
  <c r="AI177" i="7" s="1"/>
  <c r="F178" i="4"/>
  <c r="A179" i="4"/>
  <c r="B192" i="4"/>
  <c r="AG177" i="7" l="1"/>
  <c r="AE177" i="7"/>
  <c r="AF177" i="7"/>
  <c r="AD177" i="7"/>
  <c r="AH177" i="7"/>
  <c r="AC177" i="7"/>
  <c r="AB177" i="7"/>
  <c r="N178" i="7"/>
  <c r="O178" i="7" s="1"/>
  <c r="AJ179" i="7"/>
  <c r="AA179" i="7"/>
  <c r="Y179" i="7"/>
  <c r="Z179" i="7"/>
  <c r="P179" i="7"/>
  <c r="T179" i="7"/>
  <c r="S179" i="7"/>
  <c r="R179" i="7"/>
  <c r="Q179" i="7"/>
  <c r="U179" i="7"/>
  <c r="J179" i="7"/>
  <c r="K178" i="7"/>
  <c r="C179" i="7"/>
  <c r="I179" i="7" s="1"/>
  <c r="H178" i="10"/>
  <c r="N178" i="10" s="1"/>
  <c r="M178" i="10"/>
  <c r="C180" i="10"/>
  <c r="E180" i="10"/>
  <c r="F180" i="10"/>
  <c r="D180" i="10"/>
  <c r="A181" i="10"/>
  <c r="I70" i="10"/>
  <c r="K70" i="10"/>
  <c r="O70" i="10" s="1"/>
  <c r="J177" i="10"/>
  <c r="B183" i="10"/>
  <c r="H176" i="7"/>
  <c r="G177" i="7"/>
  <c r="F177" i="7" s="1"/>
  <c r="E179" i="4"/>
  <c r="D179" i="4"/>
  <c r="B179" i="7"/>
  <c r="L178" i="7"/>
  <c r="W178" i="7" s="1"/>
  <c r="M177" i="7"/>
  <c r="D180" i="7"/>
  <c r="E177" i="7"/>
  <c r="A178" i="7"/>
  <c r="AG178" i="7" s="1"/>
  <c r="B193" i="4"/>
  <c r="F179" i="4"/>
  <c r="A180" i="4"/>
  <c r="AH178" i="7" l="1"/>
  <c r="AE178" i="7"/>
  <c r="AI178" i="7"/>
  <c r="AF178" i="7"/>
  <c r="AD178" i="7"/>
  <c r="AC178" i="7"/>
  <c r="AB178" i="7"/>
  <c r="N179" i="7"/>
  <c r="O179" i="7" s="1"/>
  <c r="AJ180" i="7"/>
  <c r="AA180" i="7"/>
  <c r="Y180" i="7"/>
  <c r="Z180" i="7"/>
  <c r="P180" i="7"/>
  <c r="U180" i="7"/>
  <c r="T180" i="7"/>
  <c r="R180" i="7"/>
  <c r="S180" i="7"/>
  <c r="Q180" i="7"/>
  <c r="J180" i="7"/>
  <c r="K179" i="7"/>
  <c r="C180" i="7"/>
  <c r="I180" i="7" s="1"/>
  <c r="J178" i="10"/>
  <c r="H179" i="10"/>
  <c r="N179" i="10" s="1"/>
  <c r="M179" i="10"/>
  <c r="B184" i="10"/>
  <c r="C181" i="10"/>
  <c r="E181" i="10"/>
  <c r="F181" i="10"/>
  <c r="D181" i="10"/>
  <c r="A182" i="10"/>
  <c r="G70" i="10"/>
  <c r="H177" i="7"/>
  <c r="G178" i="7"/>
  <c r="F178" i="7" s="1"/>
  <c r="E180" i="4"/>
  <c r="D180" i="4"/>
  <c r="B180" i="7"/>
  <c r="L179" i="7"/>
  <c r="W179" i="7" s="1"/>
  <c r="M178" i="7"/>
  <c r="D181" i="7"/>
  <c r="E178" i="7"/>
  <c r="A179" i="7"/>
  <c r="AF179" i="7" s="1"/>
  <c r="F180" i="4"/>
  <c r="A181" i="4"/>
  <c r="B194" i="4"/>
  <c r="AH179" i="7" l="1"/>
  <c r="AG179" i="7"/>
  <c r="AE179" i="7"/>
  <c r="AI179" i="7"/>
  <c r="AD179" i="7"/>
  <c r="AC179" i="7"/>
  <c r="AB179" i="7"/>
  <c r="N180" i="7"/>
  <c r="O180" i="7" s="1"/>
  <c r="AJ181" i="7"/>
  <c r="AA181" i="7"/>
  <c r="Y181" i="7"/>
  <c r="Z181" i="7"/>
  <c r="P181" i="7"/>
  <c r="R181" i="7"/>
  <c r="Q181" i="7"/>
  <c r="U181" i="7"/>
  <c r="T181" i="7"/>
  <c r="S181" i="7"/>
  <c r="J179" i="10"/>
  <c r="J181" i="7"/>
  <c r="K180" i="7"/>
  <c r="C181" i="7"/>
  <c r="I181" i="7" s="1"/>
  <c r="B185" i="10"/>
  <c r="L70" i="10"/>
  <c r="P70" i="10"/>
  <c r="H180" i="10"/>
  <c r="M180" i="10"/>
  <c r="N180" i="10"/>
  <c r="C182" i="10"/>
  <c r="E182" i="10"/>
  <c r="F182" i="10"/>
  <c r="D182" i="10"/>
  <c r="A183" i="10"/>
  <c r="H178" i="7"/>
  <c r="G179" i="7"/>
  <c r="F179" i="7" s="1"/>
  <c r="E181" i="4"/>
  <c r="D181" i="4"/>
  <c r="B181" i="7"/>
  <c r="L180" i="7"/>
  <c r="W180" i="7" s="1"/>
  <c r="M179" i="7"/>
  <c r="D182" i="7"/>
  <c r="E179" i="7"/>
  <c r="A180" i="7"/>
  <c r="AE180" i="7" s="1"/>
  <c r="B195" i="4"/>
  <c r="F181" i="4"/>
  <c r="A182" i="4"/>
  <c r="AH180" i="7" l="1"/>
  <c r="AI180" i="7"/>
  <c r="AF180" i="7"/>
  <c r="AD180" i="7"/>
  <c r="AG180" i="7"/>
  <c r="AC180" i="7"/>
  <c r="AB180" i="7"/>
  <c r="N181" i="7"/>
  <c r="O181" i="7" s="1"/>
  <c r="AJ182" i="7"/>
  <c r="AA182" i="7"/>
  <c r="Y182" i="7"/>
  <c r="Z182" i="7"/>
  <c r="P182" i="7"/>
  <c r="U182" i="7"/>
  <c r="T182" i="7"/>
  <c r="S182" i="7"/>
  <c r="R182" i="7"/>
  <c r="Q182" i="7"/>
  <c r="J182" i="7"/>
  <c r="K181" i="7"/>
  <c r="J180" i="10"/>
  <c r="C182" i="7"/>
  <c r="I182" i="7" s="1"/>
  <c r="C183" i="10"/>
  <c r="E183" i="10"/>
  <c r="F183" i="10"/>
  <c r="D183" i="10"/>
  <c r="A184" i="10"/>
  <c r="K71" i="10"/>
  <c r="O71" i="10" s="1"/>
  <c r="I71" i="10"/>
  <c r="H181" i="10"/>
  <c r="N181" i="10" s="1"/>
  <c r="M181" i="10"/>
  <c r="B186" i="10"/>
  <c r="H179" i="7"/>
  <c r="G180" i="7"/>
  <c r="F180" i="7" s="1"/>
  <c r="E182" i="4"/>
  <c r="D182" i="4"/>
  <c r="B182" i="7"/>
  <c r="L181" i="7"/>
  <c r="W181" i="7" s="1"/>
  <c r="M180" i="7"/>
  <c r="D183" i="7"/>
  <c r="E180" i="7"/>
  <c r="A181" i="7"/>
  <c r="AD181" i="7" s="1"/>
  <c r="F182" i="4"/>
  <c r="A183" i="4"/>
  <c r="B196" i="4"/>
  <c r="AE181" i="7" l="1"/>
  <c r="AF181" i="7"/>
  <c r="AI181" i="7"/>
  <c r="AH181" i="7"/>
  <c r="AG181" i="7"/>
  <c r="AC181" i="7"/>
  <c r="AB181" i="7"/>
  <c r="N182" i="7"/>
  <c r="O182" i="7" s="1"/>
  <c r="AJ183" i="7"/>
  <c r="AA183" i="7"/>
  <c r="Y183" i="7"/>
  <c r="Z183" i="7"/>
  <c r="P183" i="7"/>
  <c r="U183" i="7"/>
  <c r="S183" i="7"/>
  <c r="T183" i="7"/>
  <c r="R183" i="7"/>
  <c r="Q183" i="7"/>
  <c r="J183" i="7"/>
  <c r="K182" i="7"/>
  <c r="C183" i="7"/>
  <c r="I183" i="7" s="1"/>
  <c r="H182" i="10"/>
  <c r="N182" i="10" s="1"/>
  <c r="M182" i="10"/>
  <c r="B187" i="10"/>
  <c r="C184" i="10"/>
  <c r="E184" i="10"/>
  <c r="F184" i="10"/>
  <c r="D184" i="10"/>
  <c r="A185" i="10"/>
  <c r="J181" i="10"/>
  <c r="G71" i="10"/>
  <c r="H180" i="7"/>
  <c r="G181" i="7"/>
  <c r="F181" i="7" s="1"/>
  <c r="E183" i="4"/>
  <c r="D183" i="4"/>
  <c r="B183" i="7"/>
  <c r="L182" i="7"/>
  <c r="W182" i="7" s="1"/>
  <c r="M181" i="7"/>
  <c r="D184" i="7"/>
  <c r="E181" i="7"/>
  <c r="A182" i="7"/>
  <c r="AD182" i="7" s="1"/>
  <c r="B197" i="4"/>
  <c r="F183" i="4"/>
  <c r="A184" i="4"/>
  <c r="AF182" i="7" l="1"/>
  <c r="AI182" i="7"/>
  <c r="AH182" i="7"/>
  <c r="AG182" i="7"/>
  <c r="AE182" i="7"/>
  <c r="AC182" i="7"/>
  <c r="AB182" i="7"/>
  <c r="J182" i="10"/>
  <c r="N183" i="7"/>
  <c r="O183" i="7" s="1"/>
  <c r="AJ184" i="7"/>
  <c r="AA184" i="7"/>
  <c r="Y184" i="7"/>
  <c r="Z184" i="7"/>
  <c r="P184" i="7"/>
  <c r="S184" i="7"/>
  <c r="R184" i="7"/>
  <c r="Q184" i="7"/>
  <c r="U184" i="7"/>
  <c r="T184" i="7"/>
  <c r="J184" i="7"/>
  <c r="K183" i="7"/>
  <c r="C184" i="7"/>
  <c r="I184" i="7" s="1"/>
  <c r="P71" i="10"/>
  <c r="L71" i="10"/>
  <c r="B188" i="10"/>
  <c r="H183" i="10"/>
  <c r="N183" i="10" s="1"/>
  <c r="M183" i="10"/>
  <c r="C185" i="10"/>
  <c r="E185" i="10"/>
  <c r="F185" i="10"/>
  <c r="D185" i="10"/>
  <c r="A186" i="10"/>
  <c r="H181" i="7"/>
  <c r="G182" i="7"/>
  <c r="F182" i="7" s="1"/>
  <c r="E184" i="4"/>
  <c r="D184" i="4"/>
  <c r="B184" i="7"/>
  <c r="L183" i="7"/>
  <c r="W183" i="7" s="1"/>
  <c r="M182" i="7"/>
  <c r="D185" i="7"/>
  <c r="E182" i="7"/>
  <c r="A183" i="7"/>
  <c r="AI183" i="7" s="1"/>
  <c r="F184" i="4"/>
  <c r="A185" i="4"/>
  <c r="B198" i="4"/>
  <c r="AF183" i="7" l="1"/>
  <c r="AG183" i="7"/>
  <c r="AH183" i="7"/>
  <c r="AE183" i="7"/>
  <c r="AD183" i="7"/>
  <c r="AC183" i="7"/>
  <c r="AB183" i="7"/>
  <c r="N184" i="7"/>
  <c r="O184" i="7" s="1"/>
  <c r="AJ185" i="7"/>
  <c r="AA185" i="7"/>
  <c r="Y185" i="7"/>
  <c r="Z185" i="7"/>
  <c r="P185" i="7"/>
  <c r="U185" i="7"/>
  <c r="T185" i="7"/>
  <c r="S185" i="7"/>
  <c r="Q185" i="7"/>
  <c r="R185" i="7"/>
  <c r="J183" i="10"/>
  <c r="J185" i="7"/>
  <c r="K184" i="7"/>
  <c r="C185" i="7"/>
  <c r="I185" i="7" s="1"/>
  <c r="H184" i="10"/>
  <c r="N184" i="10" s="1"/>
  <c r="M184" i="10"/>
  <c r="C186" i="10"/>
  <c r="E186" i="10"/>
  <c r="F186" i="10"/>
  <c r="D186" i="10"/>
  <c r="A187" i="10"/>
  <c r="B189" i="10"/>
  <c r="I72" i="10"/>
  <c r="K72" i="10"/>
  <c r="O72" i="10" s="1"/>
  <c r="H182" i="7"/>
  <c r="G183" i="7"/>
  <c r="F183" i="7" s="1"/>
  <c r="E185" i="4"/>
  <c r="D185" i="4"/>
  <c r="B185" i="7"/>
  <c r="L184" i="7"/>
  <c r="W184" i="7" s="1"/>
  <c r="M183" i="7"/>
  <c r="D186" i="7"/>
  <c r="E183" i="7"/>
  <c r="A184" i="7"/>
  <c r="AE184" i="7" s="1"/>
  <c r="B199" i="4"/>
  <c r="F185" i="4"/>
  <c r="A186" i="4"/>
  <c r="AG184" i="7" l="1"/>
  <c r="AF184" i="7"/>
  <c r="AI184" i="7"/>
  <c r="AH184" i="7"/>
  <c r="AD184" i="7"/>
  <c r="AC184" i="7"/>
  <c r="AB184" i="7"/>
  <c r="N185" i="7"/>
  <c r="O185" i="7" s="1"/>
  <c r="AJ186" i="7"/>
  <c r="AA186" i="7"/>
  <c r="Y186" i="7"/>
  <c r="Z186" i="7"/>
  <c r="P186" i="7"/>
  <c r="Q186" i="7"/>
  <c r="T186" i="7"/>
  <c r="R186" i="7"/>
  <c r="U186" i="7"/>
  <c r="S186" i="7"/>
  <c r="J184" i="10"/>
  <c r="J186" i="7"/>
  <c r="K185" i="7"/>
  <c r="C186" i="7"/>
  <c r="I186" i="7" s="1"/>
  <c r="H185" i="10"/>
  <c r="N185" i="10" s="1"/>
  <c r="M185" i="10"/>
  <c r="C187" i="10"/>
  <c r="E187" i="10"/>
  <c r="F187" i="10"/>
  <c r="D187" i="10"/>
  <c r="A188" i="10"/>
  <c r="G72" i="10"/>
  <c r="B190" i="10"/>
  <c r="H183" i="7"/>
  <c r="G184" i="7"/>
  <c r="F184" i="7" s="1"/>
  <c r="E186" i="4"/>
  <c r="D186" i="4"/>
  <c r="B186" i="7"/>
  <c r="L185" i="7"/>
  <c r="W185" i="7" s="1"/>
  <c r="M184" i="7"/>
  <c r="D187" i="7"/>
  <c r="E184" i="7"/>
  <c r="A185" i="7"/>
  <c r="AF185" i="7" s="1"/>
  <c r="F186" i="4"/>
  <c r="A187" i="4"/>
  <c r="B200" i="4"/>
  <c r="AI185" i="7" l="1"/>
  <c r="AH185" i="7"/>
  <c r="AG185" i="7"/>
  <c r="AE185" i="7"/>
  <c r="AD185" i="7"/>
  <c r="AC185" i="7"/>
  <c r="AB185" i="7"/>
  <c r="N186" i="7"/>
  <c r="O186" i="7" s="1"/>
  <c r="AJ187" i="7"/>
  <c r="AA187" i="7"/>
  <c r="Y187" i="7"/>
  <c r="Z187" i="7"/>
  <c r="P187" i="7"/>
  <c r="T187" i="7"/>
  <c r="S187" i="7"/>
  <c r="R187" i="7"/>
  <c r="Q187" i="7"/>
  <c r="U187" i="7"/>
  <c r="J185" i="10"/>
  <c r="J187" i="7"/>
  <c r="K186" i="7"/>
  <c r="C187" i="7"/>
  <c r="I187" i="7" s="1"/>
  <c r="C188" i="10"/>
  <c r="E188" i="10"/>
  <c r="F188" i="10"/>
  <c r="D188" i="10"/>
  <c r="A189" i="10"/>
  <c r="H186" i="10"/>
  <c r="N186" i="10" s="1"/>
  <c r="M186" i="10"/>
  <c r="B191" i="10"/>
  <c r="L72" i="10"/>
  <c r="P72" i="10"/>
  <c r="H184" i="7"/>
  <c r="G185" i="7"/>
  <c r="F185" i="7" s="1"/>
  <c r="E187" i="4"/>
  <c r="D187" i="4"/>
  <c r="B187" i="7"/>
  <c r="L186" i="7"/>
  <c r="W186" i="7" s="1"/>
  <c r="M185" i="7"/>
  <c r="D188" i="7"/>
  <c r="E185" i="7"/>
  <c r="A186" i="7"/>
  <c r="AG186" i="7" s="1"/>
  <c r="B201" i="4"/>
  <c r="F187" i="4"/>
  <c r="A188" i="4"/>
  <c r="AE186" i="7" l="1"/>
  <c r="AF186" i="7"/>
  <c r="AH186" i="7"/>
  <c r="AI186" i="7"/>
  <c r="AD186" i="7"/>
  <c r="AC186" i="7"/>
  <c r="AB186" i="7"/>
  <c r="N187" i="7"/>
  <c r="O187" i="7" s="1"/>
  <c r="AJ188" i="7"/>
  <c r="AA188" i="7"/>
  <c r="Y188" i="7"/>
  <c r="Z188" i="7"/>
  <c r="P188" i="7"/>
  <c r="U188" i="7"/>
  <c r="T188" i="7"/>
  <c r="R188" i="7"/>
  <c r="S188" i="7"/>
  <c r="Q188" i="7"/>
  <c r="J188" i="7"/>
  <c r="K187" i="7"/>
  <c r="C188" i="7"/>
  <c r="I188" i="7" s="1"/>
  <c r="H187" i="10"/>
  <c r="N187" i="10" s="1"/>
  <c r="M187" i="10"/>
  <c r="J186" i="10"/>
  <c r="C189" i="10"/>
  <c r="E189" i="10"/>
  <c r="F189" i="10"/>
  <c r="D189" i="10"/>
  <c r="A190" i="10"/>
  <c r="K73" i="10"/>
  <c r="O73" i="10" s="1"/>
  <c r="I73" i="10"/>
  <c r="G73" i="10" s="1"/>
  <c r="B192" i="10"/>
  <c r="H185" i="7"/>
  <c r="G186" i="7"/>
  <c r="F186" i="7" s="1"/>
  <c r="E188" i="4"/>
  <c r="D188" i="4"/>
  <c r="B188" i="7"/>
  <c r="L187" i="7"/>
  <c r="W187" i="7" s="1"/>
  <c r="M186" i="7"/>
  <c r="D189" i="7"/>
  <c r="E186" i="7"/>
  <c r="A187" i="7"/>
  <c r="AI187" i="7" s="1"/>
  <c r="F188" i="4"/>
  <c r="A189" i="4"/>
  <c r="B202" i="4"/>
  <c r="AG187" i="7" l="1"/>
  <c r="AF187" i="7"/>
  <c r="AE187" i="7"/>
  <c r="AD187" i="7"/>
  <c r="AH187" i="7"/>
  <c r="AC187" i="7"/>
  <c r="AB187" i="7"/>
  <c r="J187" i="10"/>
  <c r="N188" i="7"/>
  <c r="O188" i="7" s="1"/>
  <c r="AJ189" i="7"/>
  <c r="AA189" i="7"/>
  <c r="Y189" i="7"/>
  <c r="Z189" i="7"/>
  <c r="P189" i="7"/>
  <c r="R189" i="7"/>
  <c r="Q189" i="7"/>
  <c r="U189" i="7"/>
  <c r="T189" i="7"/>
  <c r="S189" i="7"/>
  <c r="J189" i="7"/>
  <c r="K188" i="7"/>
  <c r="C189" i="7"/>
  <c r="I189" i="7" s="1"/>
  <c r="P73" i="10"/>
  <c r="L73" i="10"/>
  <c r="B193" i="10"/>
  <c r="H188" i="10"/>
  <c r="N188" i="10" s="1"/>
  <c r="M188" i="10"/>
  <c r="C190" i="10"/>
  <c r="E190" i="10"/>
  <c r="F190" i="10"/>
  <c r="D190" i="10"/>
  <c r="A191" i="10"/>
  <c r="H186" i="7"/>
  <c r="G187" i="7"/>
  <c r="F187" i="7" s="1"/>
  <c r="E189" i="4"/>
  <c r="D189" i="4"/>
  <c r="B189" i="7"/>
  <c r="L188" i="7"/>
  <c r="W188" i="7" s="1"/>
  <c r="M187" i="7"/>
  <c r="D190" i="7"/>
  <c r="E187" i="7"/>
  <c r="A188" i="7"/>
  <c r="AG188" i="7" s="1"/>
  <c r="B203" i="4"/>
  <c r="F189" i="4"/>
  <c r="A190" i="4"/>
  <c r="AI188" i="7" l="1"/>
  <c r="AE188" i="7"/>
  <c r="AH188" i="7"/>
  <c r="AF188" i="7"/>
  <c r="AD188" i="7"/>
  <c r="AC188" i="7"/>
  <c r="AB188" i="7"/>
  <c r="N189" i="7"/>
  <c r="O189" i="7" s="1"/>
  <c r="AJ190" i="7"/>
  <c r="AA190" i="7"/>
  <c r="Y190" i="7"/>
  <c r="Z190" i="7"/>
  <c r="P190" i="7"/>
  <c r="U190" i="7"/>
  <c r="T190" i="7"/>
  <c r="S190" i="7"/>
  <c r="R190" i="7"/>
  <c r="Q190" i="7"/>
  <c r="J190" i="7"/>
  <c r="K189" i="7"/>
  <c r="C190" i="7"/>
  <c r="I190" i="7" s="1"/>
  <c r="H189" i="10"/>
  <c r="N189" i="10" s="1"/>
  <c r="M189" i="10"/>
  <c r="J188" i="10"/>
  <c r="C191" i="10"/>
  <c r="E191" i="10"/>
  <c r="F191" i="10"/>
  <c r="D191" i="10"/>
  <c r="A192" i="10"/>
  <c r="B194" i="10"/>
  <c r="I74" i="10"/>
  <c r="K74" i="10"/>
  <c r="O74" i="10" s="1"/>
  <c r="H187" i="7"/>
  <c r="G188" i="7"/>
  <c r="F188" i="7" s="1"/>
  <c r="E190" i="4"/>
  <c r="D190" i="4"/>
  <c r="B190" i="7"/>
  <c r="L189" i="7"/>
  <c r="W189" i="7" s="1"/>
  <c r="M188" i="7"/>
  <c r="D191" i="7"/>
  <c r="E188" i="7"/>
  <c r="A189" i="7"/>
  <c r="AH189" i="7" s="1"/>
  <c r="F190" i="4"/>
  <c r="A191" i="4"/>
  <c r="B204" i="4"/>
  <c r="S8" i="10"/>
  <c r="AD189" i="7" l="1"/>
  <c r="AF189" i="7"/>
  <c r="AI189" i="7"/>
  <c r="AG189" i="7"/>
  <c r="AE189" i="7"/>
  <c r="AC189" i="7"/>
  <c r="AB189" i="7"/>
  <c r="J189" i="10"/>
  <c r="N190" i="7"/>
  <c r="O190" i="7" s="1"/>
  <c r="AJ191" i="7"/>
  <c r="AA191" i="7"/>
  <c r="Y191" i="7"/>
  <c r="Z191" i="7"/>
  <c r="P191" i="7"/>
  <c r="U191" i="7"/>
  <c r="S191" i="7"/>
  <c r="Q191" i="7"/>
  <c r="T191" i="7"/>
  <c r="R191" i="7"/>
  <c r="J191" i="7"/>
  <c r="K190" i="7"/>
  <c r="C191" i="7"/>
  <c r="I191" i="7" s="1"/>
  <c r="G74" i="10"/>
  <c r="H190" i="10"/>
  <c r="N190" i="10" s="1"/>
  <c r="M190" i="10"/>
  <c r="B195" i="10"/>
  <c r="D192" i="10"/>
  <c r="C192" i="10"/>
  <c r="F192" i="10"/>
  <c r="E192" i="10"/>
  <c r="A193" i="10"/>
  <c r="H188" i="7"/>
  <c r="G189" i="7"/>
  <c r="F189" i="7" s="1"/>
  <c r="E191" i="4"/>
  <c r="D191" i="4"/>
  <c r="B191" i="7"/>
  <c r="L190" i="7"/>
  <c r="W190" i="7" s="1"/>
  <c r="M189" i="7"/>
  <c r="D192" i="7"/>
  <c r="E189" i="7"/>
  <c r="A190" i="7"/>
  <c r="AE190" i="7" s="1"/>
  <c r="B205" i="4"/>
  <c r="F191" i="4"/>
  <c r="A192" i="4"/>
  <c r="AI190" i="7" l="1"/>
  <c r="AH190" i="7"/>
  <c r="AD190" i="7"/>
  <c r="AG190" i="7"/>
  <c r="AF190" i="7"/>
  <c r="AC190" i="7"/>
  <c r="AB190" i="7"/>
  <c r="N191" i="7"/>
  <c r="O191" i="7" s="1"/>
  <c r="AJ192" i="7"/>
  <c r="N192" i="7"/>
  <c r="O192" i="7" s="1"/>
  <c r="AA192" i="7"/>
  <c r="Y192" i="7"/>
  <c r="Z192" i="7"/>
  <c r="P192" i="7"/>
  <c r="S192" i="7"/>
  <c r="R192" i="7"/>
  <c r="Q192" i="7"/>
  <c r="U192" i="7"/>
  <c r="T192" i="7"/>
  <c r="J190" i="10"/>
  <c r="J192" i="7"/>
  <c r="K191" i="7"/>
  <c r="C192" i="7"/>
  <c r="I192" i="7" s="1"/>
  <c r="B196" i="10"/>
  <c r="H191" i="10"/>
  <c r="N191" i="10" s="1"/>
  <c r="M191" i="10"/>
  <c r="D193" i="10"/>
  <c r="C193" i="10"/>
  <c r="F193" i="10"/>
  <c r="E193" i="10"/>
  <c r="A194" i="10"/>
  <c r="L74" i="10"/>
  <c r="P74" i="10"/>
  <c r="H189" i="7"/>
  <c r="G190" i="7"/>
  <c r="F190" i="7" s="1"/>
  <c r="E192" i="4"/>
  <c r="D192" i="4"/>
  <c r="B192" i="7"/>
  <c r="L191" i="7"/>
  <c r="W191" i="7" s="1"/>
  <c r="M190" i="7"/>
  <c r="D193" i="7"/>
  <c r="E190" i="7"/>
  <c r="A191" i="7"/>
  <c r="AH191" i="7" s="1"/>
  <c r="F192" i="4"/>
  <c r="A193" i="4"/>
  <c r="B206" i="4"/>
  <c r="AD191" i="7" l="1"/>
  <c r="AI191" i="7"/>
  <c r="AF191" i="7"/>
  <c r="AG191" i="7"/>
  <c r="AE191" i="7"/>
  <c r="AC191" i="7"/>
  <c r="AB191" i="7"/>
  <c r="AJ193" i="7"/>
  <c r="N193" i="7"/>
  <c r="O193" i="7" s="1"/>
  <c r="AA193" i="7"/>
  <c r="Y193" i="7"/>
  <c r="Z193" i="7"/>
  <c r="P193" i="7"/>
  <c r="U193" i="7"/>
  <c r="T193" i="7"/>
  <c r="S193" i="7"/>
  <c r="Q193" i="7"/>
  <c r="R193" i="7"/>
  <c r="J193" i="7"/>
  <c r="K192" i="7"/>
  <c r="C193" i="7"/>
  <c r="I193" i="7" s="1"/>
  <c r="J191" i="10"/>
  <c r="H192" i="10"/>
  <c r="N192" i="10" s="1"/>
  <c r="M192" i="10"/>
  <c r="K75" i="10"/>
  <c r="O75" i="10" s="1"/>
  <c r="I75" i="10"/>
  <c r="G75" i="10" s="1"/>
  <c r="D194" i="10"/>
  <c r="C194" i="10"/>
  <c r="F194" i="10"/>
  <c r="E194" i="10"/>
  <c r="A195" i="10"/>
  <c r="B197" i="10"/>
  <c r="H190" i="7"/>
  <c r="G191" i="7"/>
  <c r="F191" i="7" s="1"/>
  <c r="E193" i="4"/>
  <c r="D193" i="4"/>
  <c r="B193" i="7"/>
  <c r="L192" i="7"/>
  <c r="W192" i="7" s="1"/>
  <c r="M191" i="7"/>
  <c r="D194" i="7"/>
  <c r="E191" i="7"/>
  <c r="A192" i="7"/>
  <c r="AH192" i="7" s="1"/>
  <c r="B207" i="4"/>
  <c r="F193" i="4"/>
  <c r="A194" i="4"/>
  <c r="AF192" i="7" l="1"/>
  <c r="AE192" i="7"/>
  <c r="AD192" i="7"/>
  <c r="AI192" i="7"/>
  <c r="AG192" i="7"/>
  <c r="AC192" i="7"/>
  <c r="AB192" i="7"/>
  <c r="J192" i="10"/>
  <c r="AJ194" i="7"/>
  <c r="N194" i="7"/>
  <c r="O194" i="7" s="1"/>
  <c r="AA194" i="7"/>
  <c r="Y194" i="7"/>
  <c r="Z194" i="7"/>
  <c r="P194" i="7"/>
  <c r="Q194" i="7"/>
  <c r="T194" i="7"/>
  <c r="S194" i="7"/>
  <c r="R194" i="7"/>
  <c r="U194" i="7"/>
  <c r="J194" i="7"/>
  <c r="K193" i="7"/>
  <c r="C194" i="7"/>
  <c r="I194" i="7" s="1"/>
  <c r="H193" i="10"/>
  <c r="N193" i="10" s="1"/>
  <c r="M193" i="10"/>
  <c r="P75" i="10"/>
  <c r="L75" i="10"/>
  <c r="B198" i="10"/>
  <c r="D195" i="10"/>
  <c r="C195" i="10"/>
  <c r="F195" i="10"/>
  <c r="E195" i="10"/>
  <c r="A196" i="10"/>
  <c r="H191" i="7"/>
  <c r="G192" i="7"/>
  <c r="F192" i="7" s="1"/>
  <c r="E194" i="4"/>
  <c r="D194" i="4"/>
  <c r="B194" i="7"/>
  <c r="L193" i="7"/>
  <c r="W193" i="7" s="1"/>
  <c r="M192" i="7"/>
  <c r="D195" i="7"/>
  <c r="E192" i="7"/>
  <c r="A193" i="7"/>
  <c r="AF193" i="7" s="1"/>
  <c r="F194" i="4"/>
  <c r="A195" i="4"/>
  <c r="B208" i="4"/>
  <c r="AD193" i="7" l="1"/>
  <c r="AI193" i="7"/>
  <c r="AH193" i="7"/>
  <c r="AG193" i="7"/>
  <c r="AE193" i="7"/>
  <c r="AC193" i="7"/>
  <c r="AB193" i="7"/>
  <c r="AJ195" i="7"/>
  <c r="N195" i="7"/>
  <c r="O195" i="7" s="1"/>
  <c r="AA195" i="7"/>
  <c r="Y195" i="7"/>
  <c r="Z195" i="7"/>
  <c r="P195" i="7"/>
  <c r="T195" i="7"/>
  <c r="S195" i="7"/>
  <c r="R195" i="7"/>
  <c r="Q195" i="7"/>
  <c r="U195" i="7"/>
  <c r="J195" i="7"/>
  <c r="K194" i="7"/>
  <c r="C195" i="7"/>
  <c r="I195" i="7" s="1"/>
  <c r="J193" i="10"/>
  <c r="B199" i="10"/>
  <c r="I76" i="10"/>
  <c r="D196" i="10"/>
  <c r="C196" i="10"/>
  <c r="F196" i="10"/>
  <c r="E196" i="10"/>
  <c r="A197" i="10"/>
  <c r="K76" i="10"/>
  <c r="O76" i="10" s="1"/>
  <c r="H194" i="10"/>
  <c r="N194" i="10"/>
  <c r="M194" i="10"/>
  <c r="J194" i="10" s="1"/>
  <c r="H192" i="7"/>
  <c r="G193" i="7"/>
  <c r="F193" i="7" s="1"/>
  <c r="E195" i="4"/>
  <c r="D195" i="4"/>
  <c r="B195" i="7"/>
  <c r="L194" i="7"/>
  <c r="W194" i="7" s="1"/>
  <c r="M193" i="7"/>
  <c r="D196" i="7"/>
  <c r="E193" i="7"/>
  <c r="A194" i="7"/>
  <c r="AF194" i="7" s="1"/>
  <c r="B209" i="4"/>
  <c r="F195" i="4"/>
  <c r="A196" i="4"/>
  <c r="AD194" i="7" l="1"/>
  <c r="AE194" i="7"/>
  <c r="AH194" i="7"/>
  <c r="AI194" i="7"/>
  <c r="AG194" i="7"/>
  <c r="AC194" i="7"/>
  <c r="AB194" i="7"/>
  <c r="AJ196" i="7"/>
  <c r="N196" i="7"/>
  <c r="O196" i="7" s="1"/>
  <c r="AA196" i="7"/>
  <c r="Y196" i="7"/>
  <c r="Z196" i="7"/>
  <c r="P196" i="7"/>
  <c r="U196" i="7"/>
  <c r="T196" i="7"/>
  <c r="R196" i="7"/>
  <c r="S196" i="7"/>
  <c r="Q196" i="7"/>
  <c r="J196" i="7"/>
  <c r="K195" i="7"/>
  <c r="C196" i="7"/>
  <c r="I196" i="7" s="1"/>
  <c r="H195" i="10"/>
  <c r="N195" i="10" s="1"/>
  <c r="M195" i="10"/>
  <c r="G76" i="10"/>
  <c r="D197" i="10"/>
  <c r="C197" i="10"/>
  <c r="F197" i="10"/>
  <c r="E197" i="10"/>
  <c r="A198" i="10"/>
  <c r="B200" i="10"/>
  <c r="H193" i="7"/>
  <c r="G194" i="7"/>
  <c r="F194" i="7" s="1"/>
  <c r="E196" i="4"/>
  <c r="D196" i="4"/>
  <c r="B196" i="7"/>
  <c r="L195" i="7"/>
  <c r="W195" i="7" s="1"/>
  <c r="M194" i="7"/>
  <c r="D197" i="7"/>
  <c r="E194" i="7"/>
  <c r="A195" i="7"/>
  <c r="AE195" i="7" s="1"/>
  <c r="F196" i="4"/>
  <c r="A197" i="4"/>
  <c r="B210" i="4"/>
  <c r="AH195" i="7" l="1"/>
  <c r="AI195" i="7"/>
  <c r="AF195" i="7"/>
  <c r="AG195" i="7"/>
  <c r="AD195" i="7"/>
  <c r="AC195" i="7"/>
  <c r="AB195" i="7"/>
  <c r="AJ197" i="7"/>
  <c r="N197" i="7"/>
  <c r="O197" i="7" s="1"/>
  <c r="AA197" i="7"/>
  <c r="Y197" i="7"/>
  <c r="Z197" i="7"/>
  <c r="P197" i="7"/>
  <c r="R197" i="7"/>
  <c r="Q197" i="7"/>
  <c r="U197" i="7"/>
  <c r="T197" i="7"/>
  <c r="S197" i="7"/>
  <c r="J197" i="7"/>
  <c r="K196" i="7"/>
  <c r="C197" i="7"/>
  <c r="I197" i="7" s="1"/>
  <c r="J195" i="10"/>
  <c r="H196" i="10"/>
  <c r="N196" i="10" s="1"/>
  <c r="M196" i="10"/>
  <c r="J196" i="10" s="1"/>
  <c r="L76" i="10"/>
  <c r="P76" i="10"/>
  <c r="B201" i="10"/>
  <c r="D198" i="10"/>
  <c r="C198" i="10"/>
  <c r="F198" i="10"/>
  <c r="E198" i="10"/>
  <c r="A199" i="10"/>
  <c r="H194" i="7"/>
  <c r="G195" i="7"/>
  <c r="F195" i="7" s="1"/>
  <c r="E197" i="4"/>
  <c r="D197" i="4"/>
  <c r="B197" i="7"/>
  <c r="L196" i="7"/>
  <c r="W196" i="7" s="1"/>
  <c r="M195" i="7"/>
  <c r="D198" i="7"/>
  <c r="E195" i="7"/>
  <c r="A196" i="7"/>
  <c r="AE196" i="7" s="1"/>
  <c r="B211" i="4"/>
  <c r="F197" i="4"/>
  <c r="A198" i="4"/>
  <c r="AD196" i="7" l="1"/>
  <c r="AI196" i="7"/>
  <c r="AH196" i="7"/>
  <c r="AG196" i="7"/>
  <c r="AF196" i="7"/>
  <c r="AC196" i="7"/>
  <c r="AB196" i="7"/>
  <c r="AJ198" i="7"/>
  <c r="N198" i="7"/>
  <c r="O198" i="7" s="1"/>
  <c r="AA198" i="7"/>
  <c r="Y198" i="7"/>
  <c r="Z198" i="7"/>
  <c r="P198" i="7"/>
  <c r="U198" i="7"/>
  <c r="T198" i="7"/>
  <c r="S198" i="7"/>
  <c r="R198" i="7"/>
  <c r="Q198" i="7"/>
  <c r="J198" i="7"/>
  <c r="K197" i="7"/>
  <c r="C198" i="7"/>
  <c r="I198" i="7" s="1"/>
  <c r="H197" i="10"/>
  <c r="N197" i="10" s="1"/>
  <c r="M197" i="10"/>
  <c r="B202" i="10"/>
  <c r="K77" i="10"/>
  <c r="O77" i="10" s="1"/>
  <c r="D199" i="10"/>
  <c r="C199" i="10"/>
  <c r="F199" i="10"/>
  <c r="E199" i="10"/>
  <c r="A200" i="10"/>
  <c r="I77" i="10"/>
  <c r="H195" i="7"/>
  <c r="G196" i="7"/>
  <c r="F196" i="7" s="1"/>
  <c r="E198" i="4"/>
  <c r="D198" i="4"/>
  <c r="B198" i="7"/>
  <c r="L197" i="7"/>
  <c r="W197" i="7" s="1"/>
  <c r="M196" i="7"/>
  <c r="D199" i="7"/>
  <c r="E196" i="7"/>
  <c r="A197" i="7"/>
  <c r="AG197" i="7" s="1"/>
  <c r="F198" i="4"/>
  <c r="A199" i="4"/>
  <c r="B212" i="4"/>
  <c r="AF197" i="7" l="1"/>
  <c r="AD197" i="7"/>
  <c r="AE197" i="7"/>
  <c r="AI197" i="7"/>
  <c r="AH197" i="7"/>
  <c r="AC197" i="7"/>
  <c r="AB197" i="7"/>
  <c r="AJ199" i="7"/>
  <c r="N199" i="7"/>
  <c r="O199" i="7" s="1"/>
  <c r="AA199" i="7"/>
  <c r="Y199" i="7"/>
  <c r="Z199" i="7"/>
  <c r="P199" i="7"/>
  <c r="U199" i="7"/>
  <c r="S199" i="7"/>
  <c r="Q199" i="7"/>
  <c r="T199" i="7"/>
  <c r="R199" i="7"/>
  <c r="J197" i="10"/>
  <c r="J199" i="7"/>
  <c r="K198" i="7"/>
  <c r="C199" i="7"/>
  <c r="I199" i="7" s="1"/>
  <c r="G77" i="10"/>
  <c r="D200" i="10"/>
  <c r="C200" i="10"/>
  <c r="F200" i="10"/>
  <c r="E200" i="10"/>
  <c r="A201" i="10"/>
  <c r="B203" i="10"/>
  <c r="H198" i="10"/>
  <c r="N198" i="10" s="1"/>
  <c r="M198" i="10"/>
  <c r="H196" i="7"/>
  <c r="G197" i="7"/>
  <c r="F197" i="7" s="1"/>
  <c r="E199" i="4"/>
  <c r="D199" i="4"/>
  <c r="B199" i="7"/>
  <c r="L198" i="7"/>
  <c r="W198" i="7" s="1"/>
  <c r="M197" i="7"/>
  <c r="D200" i="7"/>
  <c r="E197" i="7"/>
  <c r="A198" i="7"/>
  <c r="AD198" i="7" s="1"/>
  <c r="B213" i="4"/>
  <c r="F199" i="4"/>
  <c r="A200" i="4"/>
  <c r="AF198" i="7" l="1"/>
  <c r="AG198" i="7"/>
  <c r="AE198" i="7"/>
  <c r="AI198" i="7"/>
  <c r="AH198" i="7"/>
  <c r="AC198" i="7"/>
  <c r="AB198" i="7"/>
  <c r="AJ200" i="7"/>
  <c r="N200" i="7"/>
  <c r="O200" i="7" s="1"/>
  <c r="AA200" i="7"/>
  <c r="Y200" i="7"/>
  <c r="Z200" i="7"/>
  <c r="P200" i="7"/>
  <c r="S200" i="7"/>
  <c r="R200" i="7"/>
  <c r="Q200" i="7"/>
  <c r="U200" i="7"/>
  <c r="T200" i="7"/>
  <c r="J200" i="7"/>
  <c r="K199" i="7"/>
  <c r="C200" i="7"/>
  <c r="I200" i="7" s="1"/>
  <c r="J198" i="10"/>
  <c r="H199" i="10"/>
  <c r="N199" i="10" s="1"/>
  <c r="M199" i="10"/>
  <c r="B204" i="10"/>
  <c r="D201" i="10"/>
  <c r="C201" i="10"/>
  <c r="F201" i="10"/>
  <c r="E201" i="10"/>
  <c r="A202" i="10"/>
  <c r="L77" i="10"/>
  <c r="P77" i="10"/>
  <c r="H197" i="7"/>
  <c r="G198" i="7"/>
  <c r="F198" i="7" s="1"/>
  <c r="E200" i="4"/>
  <c r="D200" i="4"/>
  <c r="B200" i="7"/>
  <c r="L199" i="7"/>
  <c r="W199" i="7" s="1"/>
  <c r="M198" i="7"/>
  <c r="D201" i="7"/>
  <c r="E198" i="7"/>
  <c r="A199" i="7"/>
  <c r="AF199" i="7" s="1"/>
  <c r="F200" i="4"/>
  <c r="A201" i="4"/>
  <c r="B214" i="4"/>
  <c r="AD199" i="7" l="1"/>
  <c r="AI199" i="7"/>
  <c r="AG199" i="7"/>
  <c r="AE199" i="7"/>
  <c r="AH199" i="7"/>
  <c r="AC199" i="7"/>
  <c r="AB199" i="7"/>
  <c r="AJ201" i="7"/>
  <c r="N201" i="7"/>
  <c r="O201" i="7" s="1"/>
  <c r="AA201" i="7"/>
  <c r="Y201" i="7"/>
  <c r="Z201" i="7"/>
  <c r="P201" i="7"/>
  <c r="U201" i="7"/>
  <c r="T201" i="7"/>
  <c r="S201" i="7"/>
  <c r="Q201" i="7"/>
  <c r="R201" i="7"/>
  <c r="J199" i="10"/>
  <c r="J201" i="7"/>
  <c r="K200" i="7"/>
  <c r="C201" i="7"/>
  <c r="I201" i="7" s="1"/>
  <c r="H200" i="10"/>
  <c r="N200" i="10" s="1"/>
  <c r="M200" i="10"/>
  <c r="K78" i="10"/>
  <c r="O78" i="10" s="1"/>
  <c r="B205" i="10"/>
  <c r="I78" i="10"/>
  <c r="D202" i="10"/>
  <c r="C202" i="10"/>
  <c r="F202" i="10"/>
  <c r="E202" i="10"/>
  <c r="A203" i="10"/>
  <c r="H198" i="7"/>
  <c r="G199" i="7"/>
  <c r="F199" i="7" s="1"/>
  <c r="E201" i="4"/>
  <c r="D201" i="4"/>
  <c r="B201" i="7"/>
  <c r="L200" i="7"/>
  <c r="W200" i="7" s="1"/>
  <c r="M199" i="7"/>
  <c r="D202" i="7"/>
  <c r="E199" i="7"/>
  <c r="A200" i="7"/>
  <c r="AI200" i="7" s="1"/>
  <c r="B215" i="4"/>
  <c r="F201" i="4"/>
  <c r="A202" i="4"/>
  <c r="AG200" i="7" l="1"/>
  <c r="AF200" i="7"/>
  <c r="AE200" i="7"/>
  <c r="AH200" i="7"/>
  <c r="AD200" i="7"/>
  <c r="AC200" i="7"/>
  <c r="AB200" i="7"/>
  <c r="AJ202" i="7"/>
  <c r="N202" i="7"/>
  <c r="O202" i="7" s="1"/>
  <c r="AA202" i="7"/>
  <c r="Y202" i="7"/>
  <c r="Z202" i="7"/>
  <c r="P202" i="7"/>
  <c r="Q202" i="7"/>
  <c r="T202" i="7"/>
  <c r="U202" i="7"/>
  <c r="S202" i="7"/>
  <c r="R202" i="7"/>
  <c r="J200" i="10"/>
  <c r="J202" i="7"/>
  <c r="K201" i="7"/>
  <c r="C202" i="7"/>
  <c r="I202" i="7" s="1"/>
  <c r="H201" i="10"/>
  <c r="N201" i="10" s="1"/>
  <c r="M201" i="10"/>
  <c r="D203" i="10"/>
  <c r="C203" i="10"/>
  <c r="F203" i="10"/>
  <c r="E203" i="10"/>
  <c r="A204" i="10"/>
  <c r="B206" i="10"/>
  <c r="G78" i="10"/>
  <c r="H199" i="7"/>
  <c r="G200" i="7"/>
  <c r="F200" i="7" s="1"/>
  <c r="E202" i="4"/>
  <c r="D202" i="4"/>
  <c r="B202" i="7"/>
  <c r="L201" i="7"/>
  <c r="W201" i="7" s="1"/>
  <c r="M200" i="7"/>
  <c r="D203" i="7"/>
  <c r="E200" i="7"/>
  <c r="A201" i="7"/>
  <c r="AF201" i="7" s="1"/>
  <c r="F202" i="4"/>
  <c r="A203" i="4"/>
  <c r="B216" i="4"/>
  <c r="AH201" i="7" l="1"/>
  <c r="AD201" i="7"/>
  <c r="AG201" i="7"/>
  <c r="AE201" i="7"/>
  <c r="AI201" i="7"/>
  <c r="AC201" i="7"/>
  <c r="AB201" i="7"/>
  <c r="AJ203" i="7"/>
  <c r="N203" i="7"/>
  <c r="O203" i="7" s="1"/>
  <c r="AA203" i="7"/>
  <c r="Y203" i="7"/>
  <c r="Z203" i="7"/>
  <c r="P203" i="7"/>
  <c r="T203" i="7"/>
  <c r="S203" i="7"/>
  <c r="R203" i="7"/>
  <c r="Q203" i="7"/>
  <c r="U203" i="7"/>
  <c r="J201" i="10"/>
  <c r="J203" i="7"/>
  <c r="K202" i="7"/>
  <c r="C203" i="7"/>
  <c r="I203" i="7" s="1"/>
  <c r="D204" i="10"/>
  <c r="C204" i="10"/>
  <c r="F204" i="10"/>
  <c r="E204" i="10"/>
  <c r="A205" i="10"/>
  <c r="P78" i="10"/>
  <c r="L78" i="10"/>
  <c r="H202" i="10"/>
  <c r="N202" i="10" s="1"/>
  <c r="M202" i="10"/>
  <c r="B207" i="10"/>
  <c r="H200" i="7"/>
  <c r="G201" i="7"/>
  <c r="F201" i="7" s="1"/>
  <c r="E203" i="4"/>
  <c r="D203" i="4"/>
  <c r="B203" i="7"/>
  <c r="L202" i="7"/>
  <c r="W202" i="7" s="1"/>
  <c r="M201" i="7"/>
  <c r="D204" i="7"/>
  <c r="E201" i="7"/>
  <c r="A202" i="7"/>
  <c r="AF202" i="7" s="1"/>
  <c r="F203" i="4"/>
  <c r="A204" i="4"/>
  <c r="B217" i="4"/>
  <c r="AH202" i="7" l="1"/>
  <c r="AG202" i="7"/>
  <c r="AI202" i="7"/>
  <c r="AD202" i="7"/>
  <c r="AE202" i="7"/>
  <c r="AC202" i="7"/>
  <c r="AB202" i="7"/>
  <c r="AJ204" i="7"/>
  <c r="N204" i="7"/>
  <c r="O204" i="7" s="1"/>
  <c r="AA204" i="7"/>
  <c r="Y204" i="7"/>
  <c r="Z204" i="7"/>
  <c r="P204" i="7"/>
  <c r="U204" i="7"/>
  <c r="T204" i="7"/>
  <c r="R204" i="7"/>
  <c r="S204" i="7"/>
  <c r="Q204" i="7"/>
  <c r="J204" i="7"/>
  <c r="K203" i="7"/>
  <c r="C204" i="7"/>
  <c r="I204" i="7" s="1"/>
  <c r="H203" i="10"/>
  <c r="N203" i="10" s="1"/>
  <c r="M203" i="10"/>
  <c r="I79" i="10"/>
  <c r="K79" i="10"/>
  <c r="O79" i="10" s="1"/>
  <c r="D205" i="10"/>
  <c r="C205" i="10"/>
  <c r="F205" i="10"/>
  <c r="E205" i="10"/>
  <c r="A206" i="10"/>
  <c r="B208" i="10"/>
  <c r="J202" i="10"/>
  <c r="H201" i="7"/>
  <c r="G202" i="7"/>
  <c r="F202" i="7" s="1"/>
  <c r="E204" i="4"/>
  <c r="D204" i="4"/>
  <c r="B204" i="7"/>
  <c r="L203" i="7"/>
  <c r="W203" i="7" s="1"/>
  <c r="M202" i="7"/>
  <c r="D205" i="7"/>
  <c r="E202" i="7"/>
  <c r="A203" i="7"/>
  <c r="AF203" i="7" s="1"/>
  <c r="B218" i="4"/>
  <c r="F204" i="4"/>
  <c r="A205" i="4"/>
  <c r="AH203" i="7" l="1"/>
  <c r="AG203" i="7"/>
  <c r="AE203" i="7"/>
  <c r="AI203" i="7"/>
  <c r="AD203" i="7"/>
  <c r="AC203" i="7"/>
  <c r="AB203" i="7"/>
  <c r="AJ205" i="7"/>
  <c r="N205" i="7"/>
  <c r="O205" i="7" s="1"/>
  <c r="AA205" i="7"/>
  <c r="Y205" i="7"/>
  <c r="Z205" i="7"/>
  <c r="P205" i="7"/>
  <c r="R205" i="7"/>
  <c r="Q205" i="7"/>
  <c r="U205" i="7"/>
  <c r="T205" i="7"/>
  <c r="S205" i="7"/>
  <c r="J205" i="7"/>
  <c r="K204" i="7"/>
  <c r="C205" i="7"/>
  <c r="I205" i="7" s="1"/>
  <c r="J203" i="10"/>
  <c r="H204" i="10"/>
  <c r="N204" i="10" s="1"/>
  <c r="M204" i="10"/>
  <c r="B209" i="10"/>
  <c r="D206" i="10"/>
  <c r="C206" i="10"/>
  <c r="F206" i="10"/>
  <c r="E206" i="10"/>
  <c r="A207" i="10"/>
  <c r="G79" i="10"/>
  <c r="H202" i="7"/>
  <c r="G203" i="7"/>
  <c r="F203" i="7" s="1"/>
  <c r="E205" i="4"/>
  <c r="D205" i="4"/>
  <c r="B205" i="7"/>
  <c r="L204" i="7"/>
  <c r="W204" i="7" s="1"/>
  <c r="M203" i="7"/>
  <c r="D206" i="7"/>
  <c r="E203" i="7"/>
  <c r="A204" i="7"/>
  <c r="AF204" i="7" s="1"/>
  <c r="F205" i="4"/>
  <c r="A206" i="4"/>
  <c r="B219" i="4"/>
  <c r="AI204" i="7" l="1"/>
  <c r="AE204" i="7"/>
  <c r="AG204" i="7"/>
  <c r="AD204" i="7"/>
  <c r="AH204" i="7"/>
  <c r="AC204" i="7"/>
  <c r="AB204" i="7"/>
  <c r="AJ206" i="7"/>
  <c r="N206" i="7"/>
  <c r="O206" i="7" s="1"/>
  <c r="AA206" i="7"/>
  <c r="Y206" i="7"/>
  <c r="Z206" i="7"/>
  <c r="P206" i="7"/>
  <c r="U206" i="7"/>
  <c r="T206" i="7"/>
  <c r="S206" i="7"/>
  <c r="R206" i="7"/>
  <c r="Q206" i="7"/>
  <c r="J204" i="10"/>
  <c r="J206" i="7"/>
  <c r="K205" i="7"/>
  <c r="C206" i="7"/>
  <c r="I206" i="7" s="1"/>
  <c r="H205" i="10"/>
  <c r="N205" i="10" s="1"/>
  <c r="M205" i="10"/>
  <c r="J205" i="10" s="1"/>
  <c r="B210" i="10"/>
  <c r="P79" i="10"/>
  <c r="L79" i="10"/>
  <c r="D207" i="10"/>
  <c r="C207" i="10"/>
  <c r="F207" i="10"/>
  <c r="E207" i="10"/>
  <c r="A208" i="10"/>
  <c r="H203" i="7"/>
  <c r="G204" i="7"/>
  <c r="F204" i="7" s="1"/>
  <c r="E206" i="4"/>
  <c r="D206" i="4"/>
  <c r="B206" i="7"/>
  <c r="L205" i="7"/>
  <c r="W205" i="7" s="1"/>
  <c r="M204" i="7"/>
  <c r="D207" i="7"/>
  <c r="E204" i="7"/>
  <c r="A205" i="7"/>
  <c r="AG205" i="7" s="1"/>
  <c r="B220" i="4"/>
  <c r="F206" i="4"/>
  <c r="A207" i="4"/>
  <c r="AF205" i="7" l="1"/>
  <c r="AE205" i="7"/>
  <c r="AI205" i="7"/>
  <c r="AH205" i="7"/>
  <c r="AD205" i="7"/>
  <c r="AC205" i="7"/>
  <c r="AB205" i="7"/>
  <c r="AJ207" i="7"/>
  <c r="N207" i="7"/>
  <c r="O207" i="7" s="1"/>
  <c r="AA207" i="7"/>
  <c r="Y207" i="7"/>
  <c r="Z207" i="7"/>
  <c r="P207" i="7"/>
  <c r="U207" i="7"/>
  <c r="S207" i="7"/>
  <c r="R207" i="7"/>
  <c r="Q207" i="7"/>
  <c r="T207" i="7"/>
  <c r="J207" i="7"/>
  <c r="K206" i="7"/>
  <c r="C207" i="7"/>
  <c r="I207" i="7" s="1"/>
  <c r="H206" i="10"/>
  <c r="N206" i="10" s="1"/>
  <c r="M206" i="10"/>
  <c r="I80" i="10"/>
  <c r="K80" i="10"/>
  <c r="O80" i="10" s="1"/>
  <c r="D208" i="10"/>
  <c r="C208" i="10"/>
  <c r="F208" i="10"/>
  <c r="E208" i="10"/>
  <c r="A209" i="10"/>
  <c r="B211" i="10"/>
  <c r="H204" i="7"/>
  <c r="G205" i="7"/>
  <c r="F205" i="7" s="1"/>
  <c r="E207" i="4"/>
  <c r="D207" i="4"/>
  <c r="B207" i="7"/>
  <c r="L206" i="7"/>
  <c r="W206" i="7" s="1"/>
  <c r="M205" i="7"/>
  <c r="D208" i="7"/>
  <c r="E205" i="7"/>
  <c r="A206" i="7"/>
  <c r="AE206" i="7" s="1"/>
  <c r="F207" i="4"/>
  <c r="A208" i="4"/>
  <c r="B221" i="4"/>
  <c r="AG206" i="7" l="1"/>
  <c r="AF206" i="7"/>
  <c r="AI206" i="7"/>
  <c r="AH206" i="7"/>
  <c r="AD206" i="7"/>
  <c r="AC206" i="7"/>
  <c r="AB206" i="7"/>
  <c r="AJ208" i="7"/>
  <c r="N208" i="7"/>
  <c r="O208" i="7" s="1"/>
  <c r="AA208" i="7"/>
  <c r="Y208" i="7"/>
  <c r="Z208" i="7"/>
  <c r="P208" i="7"/>
  <c r="S208" i="7"/>
  <c r="R208" i="7"/>
  <c r="Q208" i="7"/>
  <c r="U208" i="7"/>
  <c r="T208" i="7"/>
  <c r="J206" i="10"/>
  <c r="J208" i="7"/>
  <c r="K207" i="7"/>
  <c r="C208" i="7"/>
  <c r="I208" i="7" s="1"/>
  <c r="B212" i="10"/>
  <c r="D209" i="10"/>
  <c r="C209" i="10"/>
  <c r="F209" i="10"/>
  <c r="E209" i="10"/>
  <c r="A210" i="10"/>
  <c r="G80" i="10"/>
  <c r="H207" i="10"/>
  <c r="N207" i="10" s="1"/>
  <c r="M207" i="10"/>
  <c r="H205" i="7"/>
  <c r="G206" i="7"/>
  <c r="F206" i="7" s="1"/>
  <c r="E208" i="4"/>
  <c r="D208" i="4"/>
  <c r="B208" i="7"/>
  <c r="L207" i="7"/>
  <c r="W207" i="7" s="1"/>
  <c r="M206" i="7"/>
  <c r="D209" i="7"/>
  <c r="E206" i="7"/>
  <c r="A207" i="7"/>
  <c r="AD207" i="7" s="1"/>
  <c r="B222" i="4"/>
  <c r="F208" i="4"/>
  <c r="A209" i="4"/>
  <c r="AI207" i="7" l="1"/>
  <c r="AE207" i="7"/>
  <c r="AG207" i="7"/>
  <c r="AF207" i="7"/>
  <c r="AH207" i="7"/>
  <c r="AC207" i="7"/>
  <c r="AB207" i="7"/>
  <c r="AJ209" i="7"/>
  <c r="N209" i="7"/>
  <c r="O209" i="7" s="1"/>
  <c r="AA209" i="7"/>
  <c r="Y209" i="7"/>
  <c r="Z209" i="7"/>
  <c r="P209" i="7"/>
  <c r="U209" i="7"/>
  <c r="T209" i="7"/>
  <c r="S209" i="7"/>
  <c r="Q209" i="7"/>
  <c r="R209" i="7"/>
  <c r="J209" i="7"/>
  <c r="K208" i="7"/>
  <c r="C209" i="7"/>
  <c r="I209" i="7" s="1"/>
  <c r="J207" i="10"/>
  <c r="H208" i="10"/>
  <c r="N208" i="10" s="1"/>
  <c r="M208" i="10"/>
  <c r="L80" i="10"/>
  <c r="P80" i="10"/>
  <c r="D210" i="10"/>
  <c r="C210" i="10"/>
  <c r="F210" i="10"/>
  <c r="E210" i="10"/>
  <c r="A211" i="10"/>
  <c r="B213" i="10"/>
  <c r="H206" i="7"/>
  <c r="G207" i="7"/>
  <c r="F207" i="7" s="1"/>
  <c r="E209" i="4"/>
  <c r="D209" i="4"/>
  <c r="B209" i="7"/>
  <c r="L208" i="7"/>
  <c r="W208" i="7" s="1"/>
  <c r="M207" i="7"/>
  <c r="D210" i="7"/>
  <c r="E207" i="7"/>
  <c r="A208" i="7"/>
  <c r="AI208" i="7" s="1"/>
  <c r="F209" i="4"/>
  <c r="A210" i="4"/>
  <c r="B223" i="4"/>
  <c r="AF208" i="7" l="1"/>
  <c r="AD208" i="7"/>
  <c r="AE208" i="7"/>
  <c r="AG208" i="7"/>
  <c r="AH208" i="7"/>
  <c r="AC208" i="7"/>
  <c r="AB208" i="7"/>
  <c r="AJ210" i="7"/>
  <c r="N210" i="7"/>
  <c r="O210" i="7" s="1"/>
  <c r="AA210" i="7"/>
  <c r="Y210" i="7"/>
  <c r="Z210" i="7"/>
  <c r="P210" i="7"/>
  <c r="Q210" i="7"/>
  <c r="T210" i="7"/>
  <c r="U210" i="7"/>
  <c r="S210" i="7"/>
  <c r="R210" i="7"/>
  <c r="J210" i="7"/>
  <c r="K209" i="7"/>
  <c r="C210" i="7"/>
  <c r="I210" i="7" s="1"/>
  <c r="J208" i="10"/>
  <c r="H209" i="10"/>
  <c r="N209" i="10" s="1"/>
  <c r="M209" i="10"/>
  <c r="K81" i="10"/>
  <c r="O81" i="10" s="1"/>
  <c r="I81" i="10"/>
  <c r="B214" i="10"/>
  <c r="D211" i="10"/>
  <c r="C211" i="10"/>
  <c r="F211" i="10"/>
  <c r="E211" i="10"/>
  <c r="A212" i="10"/>
  <c r="H207" i="7"/>
  <c r="G208" i="7"/>
  <c r="F208" i="7" s="1"/>
  <c r="E210" i="4"/>
  <c r="D210" i="4"/>
  <c r="B210" i="7"/>
  <c r="L209" i="7"/>
  <c r="W209" i="7" s="1"/>
  <c r="M208" i="7"/>
  <c r="D211" i="7"/>
  <c r="E208" i="7"/>
  <c r="A209" i="7"/>
  <c r="AE209" i="7" s="1"/>
  <c r="B224" i="4"/>
  <c r="F210" i="4"/>
  <c r="A211" i="4"/>
  <c r="AH209" i="7" l="1"/>
  <c r="AI209" i="7"/>
  <c r="AG209" i="7"/>
  <c r="AF209" i="7"/>
  <c r="AD209" i="7"/>
  <c r="AC209" i="7"/>
  <c r="AB209" i="7"/>
  <c r="AJ211" i="7"/>
  <c r="N211" i="7"/>
  <c r="O211" i="7" s="1"/>
  <c r="AA211" i="7"/>
  <c r="Y211" i="7"/>
  <c r="Z211" i="7"/>
  <c r="P211" i="7"/>
  <c r="T211" i="7"/>
  <c r="S211" i="7"/>
  <c r="R211" i="7"/>
  <c r="Q211" i="7"/>
  <c r="U211" i="7"/>
  <c r="J209" i="10"/>
  <c r="J211" i="7"/>
  <c r="K210" i="7"/>
  <c r="C211" i="7"/>
  <c r="I211" i="7" s="1"/>
  <c r="G81" i="10"/>
  <c r="P81" i="10" s="1"/>
  <c r="K82" i="10" s="1"/>
  <c r="O82" i="10" s="1"/>
  <c r="H210" i="10"/>
  <c r="N210" i="10" s="1"/>
  <c r="M210" i="10"/>
  <c r="D212" i="10"/>
  <c r="C212" i="10"/>
  <c r="F212" i="10"/>
  <c r="E212" i="10"/>
  <c r="A213" i="10"/>
  <c r="B215" i="10"/>
  <c r="H208" i="7"/>
  <c r="G209" i="7"/>
  <c r="F209" i="7" s="1"/>
  <c r="E211" i="4"/>
  <c r="D211" i="4"/>
  <c r="B211" i="7"/>
  <c r="L210" i="7"/>
  <c r="W210" i="7" s="1"/>
  <c r="M209" i="7"/>
  <c r="D212" i="7"/>
  <c r="E209" i="7"/>
  <c r="A210" i="7"/>
  <c r="AF210" i="7" s="1"/>
  <c r="F211" i="4"/>
  <c r="A212" i="4"/>
  <c r="B225" i="4"/>
  <c r="AD210" i="7" l="1"/>
  <c r="AI210" i="7"/>
  <c r="AE210" i="7"/>
  <c r="AH210" i="7"/>
  <c r="AG210" i="7"/>
  <c r="AC210" i="7"/>
  <c r="AB210" i="7"/>
  <c r="AJ212" i="7"/>
  <c r="N212" i="7"/>
  <c r="O212" i="7" s="1"/>
  <c r="AA212" i="7"/>
  <c r="Y212" i="7"/>
  <c r="Z212" i="7"/>
  <c r="P212" i="7"/>
  <c r="U212" i="7"/>
  <c r="T212" i="7"/>
  <c r="R212" i="7"/>
  <c r="Q212" i="7"/>
  <c r="S212" i="7"/>
  <c r="J210" i="10"/>
  <c r="J212" i="7"/>
  <c r="K211" i="7"/>
  <c r="C212" i="7"/>
  <c r="I212" i="7" s="1"/>
  <c r="L81" i="10"/>
  <c r="I82" i="10" s="1"/>
  <c r="G82" i="10" s="1"/>
  <c r="H211" i="10"/>
  <c r="N211" i="10" s="1"/>
  <c r="M211" i="10"/>
  <c r="B216" i="10"/>
  <c r="D213" i="10"/>
  <c r="C213" i="10"/>
  <c r="F213" i="10"/>
  <c r="E213" i="10"/>
  <c r="A214" i="10"/>
  <c r="H209" i="7"/>
  <c r="G210" i="7"/>
  <c r="F210" i="7" s="1"/>
  <c r="E212" i="4"/>
  <c r="D212" i="4"/>
  <c r="B212" i="7"/>
  <c r="L211" i="7"/>
  <c r="W211" i="7" s="1"/>
  <c r="M210" i="7"/>
  <c r="D213" i="7"/>
  <c r="E210" i="7"/>
  <c r="A211" i="7"/>
  <c r="AI211" i="7" s="1"/>
  <c r="B226" i="4"/>
  <c r="F212" i="4"/>
  <c r="A213" i="4"/>
  <c r="AH211" i="7" l="1"/>
  <c r="AF211" i="7"/>
  <c r="AG211" i="7"/>
  <c r="AD211" i="7"/>
  <c r="AE211" i="7"/>
  <c r="AC211" i="7"/>
  <c r="AB211" i="7"/>
  <c r="AJ213" i="7"/>
  <c r="N213" i="7"/>
  <c r="O213" i="7" s="1"/>
  <c r="AA213" i="7"/>
  <c r="Y213" i="7"/>
  <c r="Z213" i="7"/>
  <c r="P213" i="7"/>
  <c r="R213" i="7"/>
  <c r="Q213" i="7"/>
  <c r="U213" i="7"/>
  <c r="T213" i="7"/>
  <c r="S213" i="7"/>
  <c r="J211" i="10"/>
  <c r="J213" i="7"/>
  <c r="K212" i="7"/>
  <c r="C213" i="7"/>
  <c r="I213" i="7" s="1"/>
  <c r="P82" i="10"/>
  <c r="L82" i="10"/>
  <c r="H212" i="10"/>
  <c r="N212" i="10" s="1"/>
  <c r="M212" i="10"/>
  <c r="B217" i="10"/>
  <c r="D214" i="10"/>
  <c r="C214" i="10"/>
  <c r="F214" i="10"/>
  <c r="E214" i="10"/>
  <c r="A215" i="10"/>
  <c r="H210" i="7"/>
  <c r="G211" i="7"/>
  <c r="F211" i="7" s="1"/>
  <c r="E213" i="4"/>
  <c r="D213" i="4"/>
  <c r="B213" i="7"/>
  <c r="L212" i="7"/>
  <c r="W212" i="7" s="1"/>
  <c r="M211" i="7"/>
  <c r="D214" i="7"/>
  <c r="E211" i="7"/>
  <c r="A212" i="7"/>
  <c r="AG212" i="7" s="1"/>
  <c r="F213" i="4"/>
  <c r="A214" i="4"/>
  <c r="B227" i="4"/>
  <c r="AI212" i="7" l="1"/>
  <c r="AF212" i="7"/>
  <c r="AE212" i="7"/>
  <c r="AD212" i="7"/>
  <c r="AH212" i="7"/>
  <c r="AC212" i="7"/>
  <c r="AB212" i="7"/>
  <c r="AJ214" i="7"/>
  <c r="N214" i="7"/>
  <c r="O214" i="7" s="1"/>
  <c r="AA214" i="7"/>
  <c r="Y214" i="7"/>
  <c r="Z214" i="7"/>
  <c r="P214" i="7"/>
  <c r="U214" i="7"/>
  <c r="T214" i="7"/>
  <c r="S214" i="7"/>
  <c r="R214" i="7"/>
  <c r="Q214" i="7"/>
  <c r="J212" i="10"/>
  <c r="J214" i="7"/>
  <c r="K213" i="7"/>
  <c r="C214" i="7"/>
  <c r="I214" i="7" s="1"/>
  <c r="H213" i="10"/>
  <c r="N213" i="10" s="1"/>
  <c r="M213" i="10"/>
  <c r="B218" i="10"/>
  <c r="D215" i="10"/>
  <c r="C215" i="10"/>
  <c r="F215" i="10"/>
  <c r="E215" i="10"/>
  <c r="A216" i="10"/>
  <c r="I83" i="10"/>
  <c r="K83" i="10"/>
  <c r="O83" i="10" s="1"/>
  <c r="H211" i="7"/>
  <c r="G212" i="7"/>
  <c r="F212" i="7" s="1"/>
  <c r="E214" i="4"/>
  <c r="D214" i="4"/>
  <c r="B214" i="7"/>
  <c r="L213" i="7"/>
  <c r="W213" i="7" s="1"/>
  <c r="M212" i="7"/>
  <c r="D215" i="7"/>
  <c r="E212" i="7"/>
  <c r="A213" i="7"/>
  <c r="AG213" i="7" s="1"/>
  <c r="B228" i="4"/>
  <c r="F214" i="4"/>
  <c r="A215" i="4"/>
  <c r="AI213" i="7" l="1"/>
  <c r="AF213" i="7"/>
  <c r="AE213" i="7"/>
  <c r="AD213" i="7"/>
  <c r="AH213" i="7"/>
  <c r="AC213" i="7"/>
  <c r="AB213" i="7"/>
  <c r="AJ215" i="7"/>
  <c r="N215" i="7"/>
  <c r="O215" i="7" s="1"/>
  <c r="AA215" i="7"/>
  <c r="Y215" i="7"/>
  <c r="Z215" i="7"/>
  <c r="P215" i="7"/>
  <c r="U215" i="7"/>
  <c r="S215" i="7"/>
  <c r="T215" i="7"/>
  <c r="R215" i="7"/>
  <c r="Q215" i="7"/>
  <c r="J213" i="10"/>
  <c r="J215" i="7"/>
  <c r="K214" i="7"/>
  <c r="C215" i="7"/>
  <c r="I215" i="7" s="1"/>
  <c r="G83" i="10"/>
  <c r="B219" i="10"/>
  <c r="D216" i="10"/>
  <c r="C216" i="10"/>
  <c r="F216" i="10"/>
  <c r="E216" i="10"/>
  <c r="A217" i="10"/>
  <c r="H214" i="10"/>
  <c r="N214" i="10" s="1"/>
  <c r="M214" i="10"/>
  <c r="H212" i="7"/>
  <c r="G213" i="7"/>
  <c r="F213" i="7" s="1"/>
  <c r="E215" i="4"/>
  <c r="D215" i="4"/>
  <c r="B215" i="7"/>
  <c r="L214" i="7"/>
  <c r="W214" i="7" s="1"/>
  <c r="M213" i="7"/>
  <c r="D216" i="7"/>
  <c r="E213" i="7"/>
  <c r="A214" i="7"/>
  <c r="AE214" i="7" s="1"/>
  <c r="F215" i="4"/>
  <c r="A216" i="4"/>
  <c r="B229" i="4"/>
  <c r="AI214" i="7" l="1"/>
  <c r="AG214" i="7"/>
  <c r="AH214" i="7"/>
  <c r="AF214" i="7"/>
  <c r="AD214" i="7"/>
  <c r="AC214" i="7"/>
  <c r="AB214" i="7"/>
  <c r="AJ216" i="7"/>
  <c r="N216" i="7"/>
  <c r="O216" i="7" s="1"/>
  <c r="AA216" i="7"/>
  <c r="Y216" i="7"/>
  <c r="Z216" i="7"/>
  <c r="P216" i="7"/>
  <c r="S216" i="7"/>
  <c r="R216" i="7"/>
  <c r="Q216" i="7"/>
  <c r="U216" i="7"/>
  <c r="T216" i="7"/>
  <c r="J216" i="7"/>
  <c r="K215" i="7"/>
  <c r="C216" i="7"/>
  <c r="I216" i="7" s="1"/>
  <c r="J214" i="10"/>
  <c r="H215" i="10"/>
  <c r="N215" i="10" s="1"/>
  <c r="M215" i="10"/>
  <c r="D217" i="10"/>
  <c r="C217" i="10"/>
  <c r="F217" i="10"/>
  <c r="E217" i="10"/>
  <c r="A218" i="10"/>
  <c r="B220" i="10"/>
  <c r="L83" i="10"/>
  <c r="P83" i="10"/>
  <c r="H213" i="7"/>
  <c r="G214" i="7"/>
  <c r="F214" i="7" s="1"/>
  <c r="E216" i="4"/>
  <c r="D216" i="4"/>
  <c r="B216" i="7"/>
  <c r="L215" i="7"/>
  <c r="W215" i="7" s="1"/>
  <c r="M214" i="7"/>
  <c r="D217" i="7"/>
  <c r="E214" i="7"/>
  <c r="A215" i="7"/>
  <c r="AE215" i="7" s="1"/>
  <c r="B230" i="4"/>
  <c r="F216" i="4"/>
  <c r="A217" i="4"/>
  <c r="AI215" i="7" l="1"/>
  <c r="AG215" i="7"/>
  <c r="AH215" i="7"/>
  <c r="AF215" i="7"/>
  <c r="AD215" i="7"/>
  <c r="AC215" i="7"/>
  <c r="AB215" i="7"/>
  <c r="AJ217" i="7"/>
  <c r="N217" i="7"/>
  <c r="O217" i="7" s="1"/>
  <c r="AA217" i="7"/>
  <c r="Y217" i="7"/>
  <c r="Z217" i="7"/>
  <c r="P217" i="7"/>
  <c r="U217" i="7"/>
  <c r="T217" i="7"/>
  <c r="S217" i="7"/>
  <c r="Q217" i="7"/>
  <c r="R217" i="7"/>
  <c r="J215" i="10"/>
  <c r="J217" i="7"/>
  <c r="K216" i="7"/>
  <c r="C217" i="7"/>
  <c r="I217" i="7" s="1"/>
  <c r="D218" i="10"/>
  <c r="C218" i="10"/>
  <c r="F218" i="10"/>
  <c r="E218" i="10"/>
  <c r="A219" i="10"/>
  <c r="K84" i="10"/>
  <c r="O84" i="10" s="1"/>
  <c r="I84" i="10"/>
  <c r="H216" i="10"/>
  <c r="N216" i="10" s="1"/>
  <c r="M216" i="10"/>
  <c r="B221" i="10"/>
  <c r="H214" i="7"/>
  <c r="G215" i="7"/>
  <c r="F215" i="7" s="1"/>
  <c r="E217" i="4"/>
  <c r="D217" i="4"/>
  <c r="B217" i="7"/>
  <c r="L216" i="7"/>
  <c r="W216" i="7" s="1"/>
  <c r="M215" i="7"/>
  <c r="D218" i="7"/>
  <c r="E215" i="7"/>
  <c r="A216" i="7"/>
  <c r="AE216" i="7" s="1"/>
  <c r="F217" i="4"/>
  <c r="A218" i="4"/>
  <c r="B231" i="4"/>
  <c r="AG216" i="7" l="1"/>
  <c r="AI216" i="7"/>
  <c r="AF216" i="7"/>
  <c r="AD216" i="7"/>
  <c r="AH216" i="7"/>
  <c r="AC216" i="7"/>
  <c r="AB216" i="7"/>
  <c r="AJ218" i="7"/>
  <c r="N218" i="7"/>
  <c r="O218" i="7" s="1"/>
  <c r="AA218" i="7"/>
  <c r="Y218" i="7"/>
  <c r="Z218" i="7"/>
  <c r="P218" i="7"/>
  <c r="Q218" i="7"/>
  <c r="T218" i="7"/>
  <c r="U218" i="7"/>
  <c r="S218" i="7"/>
  <c r="R218" i="7"/>
  <c r="J218" i="7"/>
  <c r="K217" i="7"/>
  <c r="C218" i="7"/>
  <c r="I218" i="7" s="1"/>
  <c r="H217" i="10"/>
  <c r="N217" i="10" s="1"/>
  <c r="M217" i="10"/>
  <c r="J216" i="10"/>
  <c r="D219" i="10"/>
  <c r="C219" i="10"/>
  <c r="F219" i="10"/>
  <c r="E219" i="10"/>
  <c r="A220" i="10"/>
  <c r="B222" i="10"/>
  <c r="G84" i="10"/>
  <c r="H215" i="7"/>
  <c r="G216" i="7"/>
  <c r="F216" i="7" s="1"/>
  <c r="E218" i="4"/>
  <c r="D218" i="4"/>
  <c r="B218" i="7"/>
  <c r="L217" i="7"/>
  <c r="W217" i="7" s="1"/>
  <c r="M216" i="7"/>
  <c r="D219" i="7"/>
  <c r="E216" i="7"/>
  <c r="A217" i="7"/>
  <c r="AG217" i="7" s="1"/>
  <c r="B232" i="4"/>
  <c r="F218" i="4"/>
  <c r="A219" i="4"/>
  <c r="AI217" i="7" l="1"/>
  <c r="AF217" i="7"/>
  <c r="AH217" i="7"/>
  <c r="AE217" i="7"/>
  <c r="AD217" i="7"/>
  <c r="AC217" i="7"/>
  <c r="AB217" i="7"/>
  <c r="AJ219" i="7"/>
  <c r="N219" i="7"/>
  <c r="O219" i="7" s="1"/>
  <c r="AA219" i="7"/>
  <c r="Y219" i="7"/>
  <c r="Z219" i="7"/>
  <c r="P219" i="7"/>
  <c r="T219" i="7"/>
  <c r="S219" i="7"/>
  <c r="R219" i="7"/>
  <c r="Q219" i="7"/>
  <c r="U219" i="7"/>
  <c r="J219" i="7"/>
  <c r="K218" i="7"/>
  <c r="C219" i="7"/>
  <c r="I219" i="7" s="1"/>
  <c r="J217" i="10"/>
  <c r="H218" i="10"/>
  <c r="N218" i="10" s="1"/>
  <c r="M218" i="10"/>
  <c r="L84" i="10"/>
  <c r="P84" i="10"/>
  <c r="B223" i="10"/>
  <c r="D220" i="10"/>
  <c r="C220" i="10"/>
  <c r="F220" i="10"/>
  <c r="E220" i="10"/>
  <c r="A221" i="10"/>
  <c r="H216" i="7"/>
  <c r="G217" i="7"/>
  <c r="F217" i="7" s="1"/>
  <c r="E219" i="4"/>
  <c r="D219" i="4"/>
  <c r="B219" i="7"/>
  <c r="L218" i="7"/>
  <c r="W218" i="7" s="1"/>
  <c r="M217" i="7"/>
  <c r="D220" i="7"/>
  <c r="E217" i="7"/>
  <c r="A218" i="7"/>
  <c r="AD218" i="7" s="1"/>
  <c r="F219" i="4"/>
  <c r="A220" i="4"/>
  <c r="B233" i="4"/>
  <c r="AI218" i="7" l="1"/>
  <c r="AE218" i="7"/>
  <c r="AH218" i="7"/>
  <c r="AG218" i="7"/>
  <c r="AF218" i="7"/>
  <c r="AC218" i="7"/>
  <c r="AB218" i="7"/>
  <c r="AJ220" i="7"/>
  <c r="N220" i="7"/>
  <c r="O220" i="7" s="1"/>
  <c r="AA220" i="7"/>
  <c r="Y220" i="7"/>
  <c r="Z220" i="7"/>
  <c r="P220" i="7"/>
  <c r="U220" i="7"/>
  <c r="T220" i="7"/>
  <c r="R220" i="7"/>
  <c r="Q220" i="7"/>
  <c r="S220" i="7"/>
  <c r="J218" i="10"/>
  <c r="J220" i="7"/>
  <c r="K219" i="7"/>
  <c r="C220" i="7"/>
  <c r="I220" i="7" s="1"/>
  <c r="H219" i="10"/>
  <c r="N219" i="10" s="1"/>
  <c r="M219" i="10"/>
  <c r="B224" i="10"/>
  <c r="K85" i="10"/>
  <c r="O85" i="10" s="1"/>
  <c r="D221" i="10"/>
  <c r="C221" i="10"/>
  <c r="F221" i="10"/>
  <c r="E221" i="10"/>
  <c r="A222" i="10"/>
  <c r="I85" i="10"/>
  <c r="H217" i="7"/>
  <c r="G218" i="7"/>
  <c r="F218" i="7" s="1"/>
  <c r="E220" i="4"/>
  <c r="D220" i="4"/>
  <c r="B220" i="7"/>
  <c r="L219" i="7"/>
  <c r="W219" i="7" s="1"/>
  <c r="M218" i="7"/>
  <c r="D221" i="7"/>
  <c r="E218" i="7"/>
  <c r="A219" i="7"/>
  <c r="AE219" i="7" s="1"/>
  <c r="B234" i="4"/>
  <c r="F220" i="4"/>
  <c r="A221" i="4"/>
  <c r="AH219" i="7" l="1"/>
  <c r="AI219" i="7"/>
  <c r="AG219" i="7"/>
  <c r="AD219" i="7"/>
  <c r="AF219" i="7"/>
  <c r="AC219" i="7"/>
  <c r="AB219" i="7"/>
  <c r="AJ221" i="7"/>
  <c r="N221" i="7"/>
  <c r="O221" i="7" s="1"/>
  <c r="AA221" i="7"/>
  <c r="Y221" i="7"/>
  <c r="Z221" i="7"/>
  <c r="P221" i="7"/>
  <c r="R221" i="7"/>
  <c r="Q221" i="7"/>
  <c r="U221" i="7"/>
  <c r="T221" i="7"/>
  <c r="S221" i="7"/>
  <c r="J219" i="10"/>
  <c r="J221" i="7"/>
  <c r="K220" i="7"/>
  <c r="C221" i="7"/>
  <c r="I221" i="7" s="1"/>
  <c r="G85" i="10"/>
  <c r="L85" i="10" s="1"/>
  <c r="D222" i="10"/>
  <c r="C222" i="10"/>
  <c r="F222" i="10"/>
  <c r="E222" i="10"/>
  <c r="A223" i="10"/>
  <c r="B225" i="10"/>
  <c r="H220" i="10"/>
  <c r="N220" i="10" s="1"/>
  <c r="M220" i="10"/>
  <c r="H218" i="7"/>
  <c r="G219" i="7"/>
  <c r="F219" i="7" s="1"/>
  <c r="E221" i="4"/>
  <c r="D221" i="4"/>
  <c r="B221" i="7"/>
  <c r="L220" i="7"/>
  <c r="W220" i="7" s="1"/>
  <c r="M219" i="7"/>
  <c r="D222" i="7"/>
  <c r="E219" i="7"/>
  <c r="A220" i="7"/>
  <c r="AF220" i="7" s="1"/>
  <c r="F221" i="4"/>
  <c r="A222" i="4"/>
  <c r="B235" i="4"/>
  <c r="AD220" i="7" l="1"/>
  <c r="AI220" i="7"/>
  <c r="AG220" i="7"/>
  <c r="AE220" i="7"/>
  <c r="AH220" i="7"/>
  <c r="AC220" i="7"/>
  <c r="AB220" i="7"/>
  <c r="AJ222" i="7"/>
  <c r="N222" i="7"/>
  <c r="O222" i="7" s="1"/>
  <c r="AA222" i="7"/>
  <c r="Y222" i="7"/>
  <c r="Z222" i="7"/>
  <c r="P222" i="7"/>
  <c r="U222" i="7"/>
  <c r="T222" i="7"/>
  <c r="S222" i="7"/>
  <c r="R222" i="7"/>
  <c r="Q222" i="7"/>
  <c r="J222" i="7"/>
  <c r="K221" i="7"/>
  <c r="C222" i="7"/>
  <c r="I222" i="7" s="1"/>
  <c r="J220" i="10"/>
  <c r="P85" i="10"/>
  <c r="K86" i="10" s="1"/>
  <c r="H221" i="10"/>
  <c r="N221" i="10" s="1"/>
  <c r="M221" i="10"/>
  <c r="B226" i="10"/>
  <c r="D223" i="10"/>
  <c r="C223" i="10"/>
  <c r="F223" i="10"/>
  <c r="E223" i="10"/>
  <c r="A224" i="10"/>
  <c r="H219" i="7"/>
  <c r="G220" i="7"/>
  <c r="F220" i="7" s="1"/>
  <c r="E222" i="4"/>
  <c r="D222" i="4"/>
  <c r="B222" i="7"/>
  <c r="L221" i="7"/>
  <c r="W221" i="7" s="1"/>
  <c r="M220" i="7"/>
  <c r="D223" i="7"/>
  <c r="E220" i="7"/>
  <c r="A221" i="7"/>
  <c r="AH221" i="7" s="1"/>
  <c r="B236" i="4"/>
  <c r="F222" i="4"/>
  <c r="A223" i="4"/>
  <c r="AD221" i="7" l="1"/>
  <c r="AF221" i="7"/>
  <c r="AE221" i="7"/>
  <c r="AI221" i="7"/>
  <c r="AG221" i="7"/>
  <c r="AC221" i="7"/>
  <c r="AB221" i="7"/>
  <c r="AJ223" i="7"/>
  <c r="N223" i="7"/>
  <c r="O223" i="7" s="1"/>
  <c r="AA223" i="7"/>
  <c r="Y223" i="7"/>
  <c r="Z223" i="7"/>
  <c r="P223" i="7"/>
  <c r="U223" i="7"/>
  <c r="S223" i="7"/>
  <c r="T223" i="7"/>
  <c r="R223" i="7"/>
  <c r="Q223" i="7"/>
  <c r="J221" i="10"/>
  <c r="J223" i="7"/>
  <c r="K222" i="7"/>
  <c r="C223" i="7"/>
  <c r="I223" i="7" s="1"/>
  <c r="I86" i="10"/>
  <c r="B227" i="10"/>
  <c r="D224" i="10"/>
  <c r="C224" i="10"/>
  <c r="F224" i="10"/>
  <c r="E224" i="10"/>
  <c r="A225" i="10"/>
  <c r="O86" i="10"/>
  <c r="G86" i="10"/>
  <c r="H222" i="10"/>
  <c r="N222" i="10" s="1"/>
  <c r="M222" i="10"/>
  <c r="H220" i="7"/>
  <c r="G221" i="7"/>
  <c r="F221" i="7" s="1"/>
  <c r="E223" i="4"/>
  <c r="D223" i="4"/>
  <c r="B223" i="7"/>
  <c r="L222" i="7"/>
  <c r="W222" i="7" s="1"/>
  <c r="M221" i="7"/>
  <c r="D224" i="7"/>
  <c r="E221" i="7"/>
  <c r="A222" i="7"/>
  <c r="AF222" i="7" s="1"/>
  <c r="F223" i="4"/>
  <c r="A224" i="4"/>
  <c r="B237" i="4"/>
  <c r="S9" i="10"/>
  <c r="AH222" i="7" l="1"/>
  <c r="AG222" i="7"/>
  <c r="AE222" i="7"/>
  <c r="AD222" i="7"/>
  <c r="AI222" i="7"/>
  <c r="AC222" i="7"/>
  <c r="AB222" i="7"/>
  <c r="AJ224" i="7"/>
  <c r="N224" i="7"/>
  <c r="O224" i="7" s="1"/>
  <c r="AA224" i="7"/>
  <c r="Y224" i="7"/>
  <c r="Z224" i="7"/>
  <c r="P224" i="7"/>
  <c r="S224" i="7"/>
  <c r="R224" i="7"/>
  <c r="Q224" i="7"/>
  <c r="T224" i="7"/>
  <c r="U224" i="7"/>
  <c r="J222" i="10"/>
  <c r="J224" i="7"/>
  <c r="K223" i="7"/>
  <c r="C224" i="7"/>
  <c r="I224" i="7" s="1"/>
  <c r="H223" i="10"/>
  <c r="N223" i="10" s="1"/>
  <c r="M223" i="10"/>
  <c r="D225" i="10"/>
  <c r="C225" i="10"/>
  <c r="F225" i="10"/>
  <c r="E225" i="10"/>
  <c r="A226" i="10"/>
  <c r="L86" i="10"/>
  <c r="P86" i="10"/>
  <c r="B228" i="10"/>
  <c r="H221" i="7"/>
  <c r="G222" i="7"/>
  <c r="F222" i="7" s="1"/>
  <c r="E224" i="4"/>
  <c r="D224" i="4"/>
  <c r="B224" i="7"/>
  <c r="L223" i="7"/>
  <c r="W223" i="7" s="1"/>
  <c r="M222" i="7"/>
  <c r="D225" i="7"/>
  <c r="E222" i="7"/>
  <c r="A223" i="7"/>
  <c r="AF223" i="7" s="1"/>
  <c r="B238" i="4"/>
  <c r="F224" i="4"/>
  <c r="A225" i="4"/>
  <c r="AG223" i="7" l="1"/>
  <c r="AE223" i="7"/>
  <c r="AH223" i="7"/>
  <c r="AD223" i="7"/>
  <c r="AI223" i="7"/>
  <c r="AC223" i="7"/>
  <c r="AB223" i="7"/>
  <c r="AJ225" i="7"/>
  <c r="N225" i="7"/>
  <c r="O225" i="7" s="1"/>
  <c r="AA225" i="7"/>
  <c r="Y225" i="7"/>
  <c r="Z225" i="7"/>
  <c r="P225" i="7"/>
  <c r="U225" i="7"/>
  <c r="T225" i="7"/>
  <c r="S225" i="7"/>
  <c r="Q225" i="7"/>
  <c r="R225" i="7"/>
  <c r="J223" i="10"/>
  <c r="J225" i="7"/>
  <c r="K224" i="7"/>
  <c r="C225" i="7"/>
  <c r="I225" i="7" s="1"/>
  <c r="H224" i="10"/>
  <c r="N224" i="10" s="1"/>
  <c r="M224" i="10"/>
  <c r="D226" i="10"/>
  <c r="C226" i="10"/>
  <c r="F226" i="10"/>
  <c r="E226" i="10"/>
  <c r="A227" i="10"/>
  <c r="B229" i="10"/>
  <c r="K87" i="10"/>
  <c r="O87" i="10" s="1"/>
  <c r="I87" i="10"/>
  <c r="H222" i="7"/>
  <c r="G223" i="7"/>
  <c r="F223" i="7" s="1"/>
  <c r="E225" i="4"/>
  <c r="D225" i="4"/>
  <c r="B225" i="7"/>
  <c r="L224" i="7"/>
  <c r="W224" i="7" s="1"/>
  <c r="M223" i="7"/>
  <c r="D226" i="7"/>
  <c r="E223" i="7"/>
  <c r="A224" i="7"/>
  <c r="AI224" i="7" s="1"/>
  <c r="F225" i="4"/>
  <c r="A226" i="4"/>
  <c r="B239" i="4"/>
  <c r="AF224" i="7" l="1"/>
  <c r="AE224" i="7"/>
  <c r="AG224" i="7"/>
  <c r="AH224" i="7"/>
  <c r="AD224" i="7"/>
  <c r="AC224" i="7"/>
  <c r="AB224" i="7"/>
  <c r="AJ226" i="7"/>
  <c r="N226" i="7"/>
  <c r="O226" i="7" s="1"/>
  <c r="AA226" i="7"/>
  <c r="Y226" i="7"/>
  <c r="Z226" i="7"/>
  <c r="P226" i="7"/>
  <c r="Q226" i="7"/>
  <c r="T226" i="7"/>
  <c r="U226" i="7"/>
  <c r="S226" i="7"/>
  <c r="R226" i="7"/>
  <c r="J226" i="7"/>
  <c r="K225" i="7"/>
  <c r="J224" i="10"/>
  <c r="C226" i="7"/>
  <c r="I226" i="7" s="1"/>
  <c r="G87" i="10"/>
  <c r="P87" i="10" s="1"/>
  <c r="K88" i="10" s="1"/>
  <c r="O88" i="10" s="1"/>
  <c r="H225" i="10"/>
  <c r="N225" i="10" s="1"/>
  <c r="M225" i="10"/>
  <c r="D227" i="10"/>
  <c r="C227" i="10"/>
  <c r="F227" i="10"/>
  <c r="E227" i="10"/>
  <c r="A228" i="10"/>
  <c r="B230" i="10"/>
  <c r="H223" i="7"/>
  <c r="G224" i="7"/>
  <c r="F224" i="7" s="1"/>
  <c r="E226" i="4"/>
  <c r="D226" i="4"/>
  <c r="B226" i="7"/>
  <c r="L225" i="7"/>
  <c r="W225" i="7" s="1"/>
  <c r="M224" i="7"/>
  <c r="D227" i="7"/>
  <c r="E224" i="7"/>
  <c r="A225" i="7"/>
  <c r="AF225" i="7" s="1"/>
  <c r="B240" i="4"/>
  <c r="F226" i="4"/>
  <c r="A227" i="4"/>
  <c r="AG225" i="7" l="1"/>
  <c r="AI225" i="7"/>
  <c r="AH225" i="7"/>
  <c r="AE225" i="7"/>
  <c r="AD225" i="7"/>
  <c r="AC225" i="7"/>
  <c r="AB225" i="7"/>
  <c r="AJ227" i="7"/>
  <c r="N227" i="7"/>
  <c r="O227" i="7" s="1"/>
  <c r="AA227" i="7"/>
  <c r="Y227" i="7"/>
  <c r="Z227" i="7"/>
  <c r="P227" i="7"/>
  <c r="T227" i="7"/>
  <c r="S227" i="7"/>
  <c r="R227" i="7"/>
  <c r="Q227" i="7"/>
  <c r="U227" i="7"/>
  <c r="J225" i="10"/>
  <c r="J227" i="7"/>
  <c r="K226" i="7"/>
  <c r="C227" i="7"/>
  <c r="I227" i="7" s="1"/>
  <c r="L87" i="10"/>
  <c r="H226" i="10"/>
  <c r="N226" i="10" s="1"/>
  <c r="M226" i="10"/>
  <c r="B231" i="10"/>
  <c r="I88" i="10"/>
  <c r="G88" i="10" s="1"/>
  <c r="P88" i="10" s="1"/>
  <c r="D228" i="10"/>
  <c r="C228" i="10"/>
  <c r="F228" i="10"/>
  <c r="E228" i="10"/>
  <c r="A229" i="10"/>
  <c r="H224" i="7"/>
  <c r="G225" i="7"/>
  <c r="F225" i="7" s="1"/>
  <c r="E227" i="4"/>
  <c r="D227" i="4"/>
  <c r="B227" i="7"/>
  <c r="L226" i="7"/>
  <c r="W226" i="7" s="1"/>
  <c r="M225" i="7"/>
  <c r="D228" i="7"/>
  <c r="E225" i="7"/>
  <c r="A226" i="7"/>
  <c r="AF226" i="7" s="1"/>
  <c r="F227" i="4"/>
  <c r="A228" i="4"/>
  <c r="B241" i="4"/>
  <c r="AD226" i="7" l="1"/>
  <c r="AE226" i="7"/>
  <c r="AH226" i="7"/>
  <c r="AI226" i="7"/>
  <c r="AG226" i="7"/>
  <c r="AC226" i="7"/>
  <c r="AB226" i="7"/>
  <c r="AJ228" i="7"/>
  <c r="N228" i="7"/>
  <c r="O228" i="7" s="1"/>
  <c r="AA228" i="7"/>
  <c r="Y228" i="7"/>
  <c r="Z228" i="7"/>
  <c r="P228" i="7"/>
  <c r="U228" i="7"/>
  <c r="T228" i="7"/>
  <c r="R228" i="7"/>
  <c r="S228" i="7"/>
  <c r="Q228" i="7"/>
  <c r="J226" i="10"/>
  <c r="J228" i="7"/>
  <c r="K227" i="7"/>
  <c r="C228" i="7"/>
  <c r="I228" i="7" s="1"/>
  <c r="H227" i="10"/>
  <c r="N227" i="10" s="1"/>
  <c r="M227" i="10"/>
  <c r="K89" i="10"/>
  <c r="O89" i="10" s="1"/>
  <c r="D229" i="10"/>
  <c r="C229" i="10"/>
  <c r="F229" i="10"/>
  <c r="E229" i="10"/>
  <c r="A230" i="10"/>
  <c r="L88" i="10"/>
  <c r="B232" i="10"/>
  <c r="H225" i="7"/>
  <c r="G226" i="7"/>
  <c r="F226" i="7" s="1"/>
  <c r="E228" i="4"/>
  <c r="D228" i="4"/>
  <c r="B228" i="7"/>
  <c r="L227" i="7"/>
  <c r="W227" i="7" s="1"/>
  <c r="M226" i="7"/>
  <c r="D229" i="7"/>
  <c r="E226" i="7"/>
  <c r="A227" i="7"/>
  <c r="AI227" i="7" s="1"/>
  <c r="B242" i="4"/>
  <c r="F228" i="4"/>
  <c r="A229" i="4"/>
  <c r="AH227" i="7" l="1"/>
  <c r="AG227" i="7"/>
  <c r="AE227" i="7"/>
  <c r="AF227" i="7"/>
  <c r="AD227" i="7"/>
  <c r="AC227" i="7"/>
  <c r="AB227" i="7"/>
  <c r="AJ229" i="7"/>
  <c r="N229" i="7"/>
  <c r="O229" i="7" s="1"/>
  <c r="AA229" i="7"/>
  <c r="Y229" i="7"/>
  <c r="Z229" i="7"/>
  <c r="P229" i="7"/>
  <c r="R229" i="7"/>
  <c r="Q229" i="7"/>
  <c r="U229" i="7"/>
  <c r="S229" i="7"/>
  <c r="T229" i="7"/>
  <c r="J229" i="7"/>
  <c r="K228" i="7"/>
  <c r="J227" i="10"/>
  <c r="C229" i="7"/>
  <c r="I229" i="7" s="1"/>
  <c r="H228" i="10"/>
  <c r="N228" i="10" s="1"/>
  <c r="M228" i="10"/>
  <c r="I89" i="10"/>
  <c r="G89" i="10" s="1"/>
  <c r="B233" i="10"/>
  <c r="D230" i="10"/>
  <c r="C230" i="10"/>
  <c r="F230" i="10"/>
  <c r="E230" i="10"/>
  <c r="A231" i="10"/>
  <c r="H226" i="7"/>
  <c r="G227" i="7"/>
  <c r="F227" i="7" s="1"/>
  <c r="E229" i="4"/>
  <c r="D229" i="4"/>
  <c r="B229" i="7"/>
  <c r="L228" i="7"/>
  <c r="W228" i="7" s="1"/>
  <c r="M227" i="7"/>
  <c r="D230" i="7"/>
  <c r="E227" i="7"/>
  <c r="A228" i="7"/>
  <c r="AG228" i="7" s="1"/>
  <c r="F229" i="4"/>
  <c r="A230" i="4"/>
  <c r="B243" i="4"/>
  <c r="AI228" i="7" l="1"/>
  <c r="AH228" i="7"/>
  <c r="AF228" i="7"/>
  <c r="AE228" i="7"/>
  <c r="AD228" i="7"/>
  <c r="AC228" i="7"/>
  <c r="AB228" i="7"/>
  <c r="AJ230" i="7"/>
  <c r="N230" i="7"/>
  <c r="O230" i="7" s="1"/>
  <c r="AA230" i="7"/>
  <c r="Y230" i="7"/>
  <c r="Z230" i="7"/>
  <c r="P230" i="7"/>
  <c r="U230" i="7"/>
  <c r="T230" i="7"/>
  <c r="S230" i="7"/>
  <c r="R230" i="7"/>
  <c r="Q230" i="7"/>
  <c r="J228" i="10"/>
  <c r="J230" i="7"/>
  <c r="K229" i="7"/>
  <c r="C230" i="7"/>
  <c r="I230" i="7" s="1"/>
  <c r="P89" i="10"/>
  <c r="L89" i="10"/>
  <c r="H229" i="10"/>
  <c r="N229" i="10" s="1"/>
  <c r="M229" i="10"/>
  <c r="B234" i="10"/>
  <c r="D231" i="10"/>
  <c r="C231" i="10"/>
  <c r="F231" i="10"/>
  <c r="E231" i="10"/>
  <c r="A232" i="10"/>
  <c r="H227" i="7"/>
  <c r="G228" i="7"/>
  <c r="F228" i="7" s="1"/>
  <c r="E230" i="4"/>
  <c r="D230" i="4"/>
  <c r="B230" i="7"/>
  <c r="L229" i="7"/>
  <c r="W229" i="7" s="1"/>
  <c r="M228" i="7"/>
  <c r="D231" i="7"/>
  <c r="E228" i="7"/>
  <c r="A229" i="7"/>
  <c r="AD229" i="7" s="1"/>
  <c r="B244" i="4"/>
  <c r="F230" i="4"/>
  <c r="A231" i="4"/>
  <c r="AF229" i="7" l="1"/>
  <c r="AE229" i="7"/>
  <c r="AG229" i="7"/>
  <c r="AI229" i="7"/>
  <c r="AH229" i="7"/>
  <c r="AC229" i="7"/>
  <c r="AB229" i="7"/>
  <c r="AJ231" i="7"/>
  <c r="N231" i="7"/>
  <c r="O231" i="7" s="1"/>
  <c r="AA231" i="7"/>
  <c r="Y231" i="7"/>
  <c r="Z231" i="7"/>
  <c r="P231" i="7"/>
  <c r="U231" i="7"/>
  <c r="S231" i="7"/>
  <c r="T231" i="7"/>
  <c r="R231" i="7"/>
  <c r="Q231" i="7"/>
  <c r="J231" i="7"/>
  <c r="K230" i="7"/>
  <c r="C231" i="7"/>
  <c r="I231" i="7" s="1"/>
  <c r="J229" i="10"/>
  <c r="H230" i="10"/>
  <c r="N230" i="10" s="1"/>
  <c r="M230" i="10"/>
  <c r="B235" i="10"/>
  <c r="D232" i="10"/>
  <c r="C232" i="10"/>
  <c r="F232" i="10"/>
  <c r="E232" i="10"/>
  <c r="A233" i="10"/>
  <c r="I90" i="10"/>
  <c r="K90" i="10"/>
  <c r="O90" i="10" s="1"/>
  <c r="H228" i="7"/>
  <c r="G229" i="7"/>
  <c r="F229" i="7" s="1"/>
  <c r="E231" i="4"/>
  <c r="D231" i="4"/>
  <c r="B231" i="7"/>
  <c r="L230" i="7"/>
  <c r="W230" i="7" s="1"/>
  <c r="M229" i="7"/>
  <c r="D232" i="7"/>
  <c r="E229" i="7"/>
  <c r="A230" i="7"/>
  <c r="AI230" i="7" s="1"/>
  <c r="F231" i="4"/>
  <c r="A232" i="4"/>
  <c r="B245" i="4"/>
  <c r="AF230" i="7" l="1"/>
  <c r="AH230" i="7"/>
  <c r="AE230" i="7"/>
  <c r="AG230" i="7"/>
  <c r="AD230" i="7"/>
  <c r="AC230" i="7"/>
  <c r="AB230" i="7"/>
  <c r="AJ232" i="7"/>
  <c r="N232" i="7"/>
  <c r="O232" i="7" s="1"/>
  <c r="AA232" i="7"/>
  <c r="Y232" i="7"/>
  <c r="Z232" i="7"/>
  <c r="P232" i="7"/>
  <c r="S232" i="7"/>
  <c r="R232" i="7"/>
  <c r="Q232" i="7"/>
  <c r="U232" i="7"/>
  <c r="T232" i="7"/>
  <c r="J230" i="10"/>
  <c r="J232" i="7"/>
  <c r="K231" i="7"/>
  <c r="C232" i="7"/>
  <c r="I232" i="7" s="1"/>
  <c r="H231" i="10"/>
  <c r="N231" i="10" s="1"/>
  <c r="M231" i="10"/>
  <c r="G90" i="10"/>
  <c r="B236" i="10"/>
  <c r="D233" i="10"/>
  <c r="C233" i="10"/>
  <c r="F233" i="10"/>
  <c r="E233" i="10"/>
  <c r="A234" i="10"/>
  <c r="H229" i="7"/>
  <c r="G230" i="7"/>
  <c r="F230" i="7" s="1"/>
  <c r="E232" i="4"/>
  <c r="D232" i="4"/>
  <c r="B232" i="7"/>
  <c r="L231" i="7"/>
  <c r="W231" i="7" s="1"/>
  <c r="M230" i="7"/>
  <c r="D233" i="7"/>
  <c r="E230" i="7"/>
  <c r="A231" i="7"/>
  <c r="AE231" i="7" s="1"/>
  <c r="B246" i="4"/>
  <c r="F232" i="4"/>
  <c r="A233" i="4"/>
  <c r="AD231" i="7" l="1"/>
  <c r="AG231" i="7"/>
  <c r="AH231" i="7"/>
  <c r="AI231" i="7"/>
  <c r="AF231" i="7"/>
  <c r="AC231" i="7"/>
  <c r="AB231" i="7"/>
  <c r="AJ233" i="7"/>
  <c r="N233" i="7"/>
  <c r="O233" i="7" s="1"/>
  <c r="AA233" i="7"/>
  <c r="Y233" i="7"/>
  <c r="Z233" i="7"/>
  <c r="P233" i="7"/>
  <c r="U233" i="7"/>
  <c r="T233" i="7"/>
  <c r="S233" i="7"/>
  <c r="Q233" i="7"/>
  <c r="R233" i="7"/>
  <c r="J231" i="10"/>
  <c r="J233" i="7"/>
  <c r="K232" i="7"/>
  <c r="C233" i="7"/>
  <c r="I233" i="7" s="1"/>
  <c r="B237" i="10"/>
  <c r="P90" i="10"/>
  <c r="L90" i="10"/>
  <c r="D234" i="10"/>
  <c r="C234" i="10"/>
  <c r="F234" i="10"/>
  <c r="E234" i="10"/>
  <c r="A235" i="10"/>
  <c r="H232" i="10"/>
  <c r="N232" i="10" s="1"/>
  <c r="M232" i="10"/>
  <c r="H230" i="7"/>
  <c r="G231" i="7"/>
  <c r="F231" i="7" s="1"/>
  <c r="E233" i="4"/>
  <c r="D233" i="4"/>
  <c r="B233" i="7"/>
  <c r="L232" i="7"/>
  <c r="W232" i="7" s="1"/>
  <c r="M231" i="7"/>
  <c r="D234" i="7"/>
  <c r="E231" i="7"/>
  <c r="A232" i="7"/>
  <c r="AD232" i="7" s="1"/>
  <c r="F233" i="4"/>
  <c r="A234" i="4"/>
  <c r="B247" i="4"/>
  <c r="AF232" i="7" l="1"/>
  <c r="AI232" i="7"/>
  <c r="AH232" i="7"/>
  <c r="AG232" i="7"/>
  <c r="AE232" i="7"/>
  <c r="AC232" i="7"/>
  <c r="AB232" i="7"/>
  <c r="AJ234" i="7"/>
  <c r="N234" i="7"/>
  <c r="O234" i="7" s="1"/>
  <c r="AA234" i="7"/>
  <c r="Y234" i="7"/>
  <c r="Z234" i="7"/>
  <c r="P234" i="7"/>
  <c r="Q234" i="7"/>
  <c r="T234" i="7"/>
  <c r="U234" i="7"/>
  <c r="S234" i="7"/>
  <c r="R234" i="7"/>
  <c r="J234" i="7"/>
  <c r="K233" i="7"/>
  <c r="C234" i="7"/>
  <c r="I234" i="7" s="1"/>
  <c r="J232" i="10"/>
  <c r="H233" i="10"/>
  <c r="N233" i="10" s="1"/>
  <c r="M233" i="10"/>
  <c r="I91" i="10"/>
  <c r="K91" i="10"/>
  <c r="O91" i="10" s="1"/>
  <c r="D235" i="10"/>
  <c r="C235" i="10"/>
  <c r="F235" i="10"/>
  <c r="E235" i="10"/>
  <c r="A236" i="10"/>
  <c r="B238" i="10"/>
  <c r="H231" i="7"/>
  <c r="G232" i="7"/>
  <c r="F232" i="7" s="1"/>
  <c r="E234" i="4"/>
  <c r="D234" i="4"/>
  <c r="B234" i="7"/>
  <c r="L233" i="7"/>
  <c r="W233" i="7" s="1"/>
  <c r="M232" i="7"/>
  <c r="D235" i="7"/>
  <c r="E232" i="7"/>
  <c r="A233" i="7"/>
  <c r="AI233" i="7" s="1"/>
  <c r="F234" i="4"/>
  <c r="A235" i="4"/>
  <c r="B248" i="4"/>
  <c r="AG233" i="7" l="1"/>
  <c r="AE233" i="7"/>
  <c r="AD233" i="7"/>
  <c r="AH233" i="7"/>
  <c r="AF233" i="7"/>
  <c r="AC233" i="7"/>
  <c r="AB233" i="7"/>
  <c r="AJ235" i="7"/>
  <c r="N235" i="7"/>
  <c r="O235" i="7" s="1"/>
  <c r="AA235" i="7"/>
  <c r="Y235" i="7"/>
  <c r="Z235" i="7"/>
  <c r="P235" i="7"/>
  <c r="T235" i="7"/>
  <c r="S235" i="7"/>
  <c r="R235" i="7"/>
  <c r="Q235" i="7"/>
  <c r="U235" i="7"/>
  <c r="J233" i="10"/>
  <c r="J235" i="7"/>
  <c r="K234" i="7"/>
  <c r="C235" i="7"/>
  <c r="I235" i="7" s="1"/>
  <c r="H234" i="10"/>
  <c r="N234" i="10" s="1"/>
  <c r="M234" i="10"/>
  <c r="D236" i="10"/>
  <c r="C236" i="10"/>
  <c r="F236" i="10"/>
  <c r="E236" i="10"/>
  <c r="A237" i="10"/>
  <c r="G91" i="10"/>
  <c r="B239" i="10"/>
  <c r="H232" i="7"/>
  <c r="G233" i="7"/>
  <c r="F233" i="7" s="1"/>
  <c r="E235" i="4"/>
  <c r="D235" i="4"/>
  <c r="B235" i="7"/>
  <c r="L234" i="7"/>
  <c r="W234" i="7" s="1"/>
  <c r="M233" i="7"/>
  <c r="D236" i="7"/>
  <c r="E233" i="7"/>
  <c r="A234" i="7"/>
  <c r="AH234" i="7" s="1"/>
  <c r="B249" i="4"/>
  <c r="F235" i="4"/>
  <c r="A236" i="4"/>
  <c r="AI234" i="7" l="1"/>
  <c r="AG234" i="7"/>
  <c r="AF234" i="7"/>
  <c r="AE234" i="7"/>
  <c r="AD234" i="7"/>
  <c r="AC234" i="7"/>
  <c r="AB234" i="7"/>
  <c r="AJ236" i="7"/>
  <c r="N236" i="7"/>
  <c r="O236" i="7" s="1"/>
  <c r="AA236" i="7"/>
  <c r="Y236" i="7"/>
  <c r="Z236" i="7"/>
  <c r="P236" i="7"/>
  <c r="U236" i="7"/>
  <c r="T236" i="7"/>
  <c r="R236" i="7"/>
  <c r="S236" i="7"/>
  <c r="Q236" i="7"/>
  <c r="J234" i="10"/>
  <c r="J236" i="7"/>
  <c r="K235" i="7"/>
  <c r="C236" i="7"/>
  <c r="I236" i="7" s="1"/>
  <c r="B240" i="10"/>
  <c r="H235" i="10"/>
  <c r="N235" i="10" s="1"/>
  <c r="M235" i="10"/>
  <c r="D237" i="10"/>
  <c r="C237" i="10"/>
  <c r="F237" i="10"/>
  <c r="E237" i="10"/>
  <c r="A238" i="10"/>
  <c r="L91" i="10"/>
  <c r="P91" i="10"/>
  <c r="H233" i="7"/>
  <c r="G234" i="7"/>
  <c r="F234" i="7" s="1"/>
  <c r="E236" i="4"/>
  <c r="D236" i="4"/>
  <c r="B236" i="7"/>
  <c r="L235" i="7"/>
  <c r="W235" i="7" s="1"/>
  <c r="M234" i="7"/>
  <c r="D237" i="7"/>
  <c r="E234" i="7"/>
  <c r="A235" i="7"/>
  <c r="AE235" i="7" s="1"/>
  <c r="F236" i="4"/>
  <c r="A237" i="4"/>
  <c r="B250" i="4"/>
  <c r="AH235" i="7" l="1"/>
  <c r="AG235" i="7"/>
  <c r="AF235" i="7"/>
  <c r="AI235" i="7"/>
  <c r="AD235" i="7"/>
  <c r="AC235" i="7"/>
  <c r="AB235" i="7"/>
  <c r="AJ237" i="7"/>
  <c r="N237" i="7"/>
  <c r="O237" i="7" s="1"/>
  <c r="AA237" i="7"/>
  <c r="Y237" i="7"/>
  <c r="Z237" i="7"/>
  <c r="P237" i="7"/>
  <c r="R237" i="7"/>
  <c r="Q237" i="7"/>
  <c r="U237" i="7"/>
  <c r="S237" i="7"/>
  <c r="T237" i="7"/>
  <c r="J235" i="10"/>
  <c r="J237" i="7"/>
  <c r="K236" i="7"/>
  <c r="C237" i="7"/>
  <c r="I237" i="7" s="1"/>
  <c r="H236" i="10"/>
  <c r="N236" i="10" s="1"/>
  <c r="M236" i="10"/>
  <c r="K92" i="10"/>
  <c r="O92" i="10" s="1"/>
  <c r="I92" i="10"/>
  <c r="D238" i="10"/>
  <c r="C238" i="10"/>
  <c r="F238" i="10"/>
  <c r="E238" i="10"/>
  <c r="A239" i="10"/>
  <c r="B241" i="10"/>
  <c r="H234" i="7"/>
  <c r="G235" i="7"/>
  <c r="F235" i="7" s="1"/>
  <c r="E237" i="4"/>
  <c r="D237" i="4"/>
  <c r="B237" i="7"/>
  <c r="L236" i="7"/>
  <c r="W236" i="7" s="1"/>
  <c r="M235" i="7"/>
  <c r="D238" i="7"/>
  <c r="E235" i="7"/>
  <c r="A236" i="7"/>
  <c r="AD236" i="7" s="1"/>
  <c r="B251" i="4"/>
  <c r="F237" i="4"/>
  <c r="A238" i="4"/>
  <c r="AH236" i="7" l="1"/>
  <c r="AF236" i="7"/>
  <c r="AG236" i="7"/>
  <c r="AE236" i="7"/>
  <c r="AI236" i="7"/>
  <c r="AC236" i="7"/>
  <c r="AB236" i="7"/>
  <c r="AJ238" i="7"/>
  <c r="N238" i="7"/>
  <c r="O238" i="7" s="1"/>
  <c r="AA238" i="7"/>
  <c r="Y238" i="7"/>
  <c r="Z238" i="7"/>
  <c r="P238" i="7"/>
  <c r="U238" i="7"/>
  <c r="T238" i="7"/>
  <c r="S238" i="7"/>
  <c r="R238" i="7"/>
  <c r="Q238" i="7"/>
  <c r="J236" i="10"/>
  <c r="J238" i="7"/>
  <c r="K237" i="7"/>
  <c r="C238" i="7"/>
  <c r="I238" i="7" s="1"/>
  <c r="G92" i="10"/>
  <c r="P92" i="10" s="1"/>
  <c r="K93" i="10" s="1"/>
  <c r="O93" i="10" s="1"/>
  <c r="H237" i="10"/>
  <c r="N237" i="10" s="1"/>
  <c r="M237" i="10"/>
  <c r="B242" i="10"/>
  <c r="D239" i="10"/>
  <c r="C239" i="10"/>
  <c r="F239" i="10"/>
  <c r="E239" i="10"/>
  <c r="A240" i="10"/>
  <c r="H235" i="7"/>
  <c r="G236" i="7"/>
  <c r="F236" i="7" s="1"/>
  <c r="E238" i="4"/>
  <c r="D238" i="4"/>
  <c r="B238" i="7"/>
  <c r="L237" i="7"/>
  <c r="W237" i="7" s="1"/>
  <c r="M236" i="7"/>
  <c r="D239" i="7"/>
  <c r="E236" i="7"/>
  <c r="A237" i="7"/>
  <c r="AG237" i="7" s="1"/>
  <c r="F238" i="4"/>
  <c r="A239" i="4"/>
  <c r="B252" i="4"/>
  <c r="AH237" i="7" l="1"/>
  <c r="AF237" i="7"/>
  <c r="AE237" i="7"/>
  <c r="AI237" i="7"/>
  <c r="AD237" i="7"/>
  <c r="AC237" i="7"/>
  <c r="AB237" i="7"/>
  <c r="AJ239" i="7"/>
  <c r="N239" i="7"/>
  <c r="O239" i="7" s="1"/>
  <c r="AA239" i="7"/>
  <c r="Y239" i="7"/>
  <c r="Z239" i="7"/>
  <c r="P239" i="7"/>
  <c r="U239" i="7"/>
  <c r="S239" i="7"/>
  <c r="T239" i="7"/>
  <c r="R239" i="7"/>
  <c r="Q239" i="7"/>
  <c r="J237" i="10"/>
  <c r="J239" i="7"/>
  <c r="K238" i="7"/>
  <c r="C239" i="7"/>
  <c r="I239" i="7" s="1"/>
  <c r="L92" i="10"/>
  <c r="I93" i="10" s="1"/>
  <c r="G93" i="10" s="1"/>
  <c r="B243" i="10"/>
  <c r="D240" i="10"/>
  <c r="C240" i="10"/>
  <c r="F240" i="10"/>
  <c r="E240" i="10"/>
  <c r="A241" i="10"/>
  <c r="H238" i="10"/>
  <c r="N238" i="10" s="1"/>
  <c r="M238" i="10"/>
  <c r="H236" i="7"/>
  <c r="G237" i="7"/>
  <c r="F237" i="7" s="1"/>
  <c r="E239" i="4"/>
  <c r="D239" i="4"/>
  <c r="B239" i="7"/>
  <c r="L238" i="7"/>
  <c r="W238" i="7" s="1"/>
  <c r="M237" i="7"/>
  <c r="D240" i="7"/>
  <c r="E237" i="7"/>
  <c r="A238" i="7"/>
  <c r="AE238" i="7" s="1"/>
  <c r="B253" i="4"/>
  <c r="F239" i="4"/>
  <c r="A240" i="4"/>
  <c r="AI238" i="7" l="1"/>
  <c r="AH238" i="7"/>
  <c r="AG238" i="7"/>
  <c r="AF238" i="7"/>
  <c r="AD238" i="7"/>
  <c r="AC238" i="7"/>
  <c r="AB238" i="7"/>
  <c r="AJ240" i="7"/>
  <c r="N240" i="7"/>
  <c r="O240" i="7" s="1"/>
  <c r="AA240" i="7"/>
  <c r="Y240" i="7"/>
  <c r="Z240" i="7"/>
  <c r="P240" i="7"/>
  <c r="S240" i="7"/>
  <c r="R240" i="7"/>
  <c r="Q240" i="7"/>
  <c r="U240" i="7"/>
  <c r="T240" i="7"/>
  <c r="J240" i="7"/>
  <c r="K239" i="7"/>
  <c r="C240" i="7"/>
  <c r="I240" i="7" s="1"/>
  <c r="J238" i="10"/>
  <c r="H239" i="10"/>
  <c r="N239" i="10" s="1"/>
  <c r="M239" i="10"/>
  <c r="P93" i="10"/>
  <c r="L93" i="10"/>
  <c r="B244" i="10"/>
  <c r="D241" i="10"/>
  <c r="C241" i="10"/>
  <c r="F241" i="10"/>
  <c r="E241" i="10"/>
  <c r="A242" i="10"/>
  <c r="H237" i="7"/>
  <c r="G238" i="7"/>
  <c r="F238" i="7" s="1"/>
  <c r="E240" i="4"/>
  <c r="D240" i="4"/>
  <c r="B240" i="7"/>
  <c r="L239" i="7"/>
  <c r="W239" i="7" s="1"/>
  <c r="M238" i="7"/>
  <c r="D241" i="7"/>
  <c r="E238" i="7"/>
  <c r="A239" i="7"/>
  <c r="AE239" i="7" s="1"/>
  <c r="F240" i="4"/>
  <c r="A241" i="4"/>
  <c r="B254" i="4"/>
  <c r="AF239" i="7" l="1"/>
  <c r="AH239" i="7"/>
  <c r="AG239" i="7"/>
  <c r="AD239" i="7"/>
  <c r="AI239" i="7"/>
  <c r="AC239" i="7"/>
  <c r="AB239" i="7"/>
  <c r="AJ241" i="7"/>
  <c r="N241" i="7"/>
  <c r="O241" i="7" s="1"/>
  <c r="AA241" i="7"/>
  <c r="Y241" i="7"/>
  <c r="Z241" i="7"/>
  <c r="P241" i="7"/>
  <c r="U241" i="7"/>
  <c r="T241" i="7"/>
  <c r="S241" i="7"/>
  <c r="Q241" i="7"/>
  <c r="R241" i="7"/>
  <c r="J241" i="7"/>
  <c r="K240" i="7"/>
  <c r="C241" i="7"/>
  <c r="I241" i="7" s="1"/>
  <c r="J239" i="10"/>
  <c r="B245" i="10"/>
  <c r="I94" i="10"/>
  <c r="D242" i="10"/>
  <c r="C242" i="10"/>
  <c r="F242" i="10"/>
  <c r="E242" i="10"/>
  <c r="A243" i="10"/>
  <c r="K94" i="10"/>
  <c r="O94" i="10" s="1"/>
  <c r="H240" i="10"/>
  <c r="N240" i="10" s="1"/>
  <c r="M240" i="10"/>
  <c r="H238" i="7"/>
  <c r="G239" i="7"/>
  <c r="F239" i="7" s="1"/>
  <c r="E241" i="4"/>
  <c r="D241" i="4"/>
  <c r="B241" i="7"/>
  <c r="L240" i="7"/>
  <c r="W240" i="7" s="1"/>
  <c r="M239" i="7"/>
  <c r="D242" i="7"/>
  <c r="E239" i="7"/>
  <c r="A240" i="7"/>
  <c r="AD240" i="7" s="1"/>
  <c r="F241" i="4"/>
  <c r="A242" i="4"/>
  <c r="B255" i="4"/>
  <c r="AI240" i="7" l="1"/>
  <c r="AG240" i="7"/>
  <c r="AF240" i="7"/>
  <c r="AE240" i="7"/>
  <c r="AH240" i="7"/>
  <c r="AC240" i="7"/>
  <c r="AB240" i="7"/>
  <c r="AJ242" i="7"/>
  <c r="N242" i="7"/>
  <c r="O242" i="7" s="1"/>
  <c r="AA242" i="7"/>
  <c r="Y242" i="7"/>
  <c r="Z242" i="7"/>
  <c r="P242" i="7"/>
  <c r="Q242" i="7"/>
  <c r="T242" i="7"/>
  <c r="U242" i="7"/>
  <c r="S242" i="7"/>
  <c r="R242" i="7"/>
  <c r="J242" i="7"/>
  <c r="K241" i="7"/>
  <c r="C242" i="7"/>
  <c r="I242" i="7" s="1"/>
  <c r="J240" i="10"/>
  <c r="H241" i="10"/>
  <c r="N241" i="10" s="1"/>
  <c r="M241" i="10"/>
  <c r="G94" i="10"/>
  <c r="D243" i="10"/>
  <c r="C243" i="10"/>
  <c r="F243" i="10"/>
  <c r="E243" i="10"/>
  <c r="A244" i="10"/>
  <c r="B246" i="10"/>
  <c r="H239" i="7"/>
  <c r="G240" i="7"/>
  <c r="F240" i="7" s="1"/>
  <c r="E242" i="4"/>
  <c r="D242" i="4"/>
  <c r="B242" i="7"/>
  <c r="L241" i="7"/>
  <c r="W241" i="7" s="1"/>
  <c r="M240" i="7"/>
  <c r="D243" i="7"/>
  <c r="E240" i="7"/>
  <c r="A241" i="7"/>
  <c r="AI241" i="7" s="1"/>
  <c r="B256" i="4"/>
  <c r="F242" i="4"/>
  <c r="A243" i="4"/>
  <c r="AE241" i="7" l="1"/>
  <c r="AG241" i="7"/>
  <c r="AH241" i="7"/>
  <c r="AD241" i="7"/>
  <c r="AF241" i="7"/>
  <c r="AC241" i="7"/>
  <c r="AB241" i="7"/>
  <c r="AJ243" i="7"/>
  <c r="N243" i="7"/>
  <c r="O243" i="7" s="1"/>
  <c r="AA243" i="7"/>
  <c r="Y243" i="7"/>
  <c r="Z243" i="7"/>
  <c r="P243" i="7"/>
  <c r="T243" i="7"/>
  <c r="S243" i="7"/>
  <c r="R243" i="7"/>
  <c r="Q243" i="7"/>
  <c r="U243" i="7"/>
  <c r="J243" i="7"/>
  <c r="K242" i="7"/>
  <c r="C243" i="7"/>
  <c r="I243" i="7" s="1"/>
  <c r="J241" i="10"/>
  <c r="H242" i="10"/>
  <c r="N242" i="10" s="1"/>
  <c r="M242" i="10"/>
  <c r="L94" i="10"/>
  <c r="P94" i="10"/>
  <c r="B247" i="10"/>
  <c r="D244" i="10"/>
  <c r="C244" i="10"/>
  <c r="F244" i="10"/>
  <c r="E244" i="10"/>
  <c r="A245" i="10"/>
  <c r="H240" i="7"/>
  <c r="G241" i="7"/>
  <c r="F241" i="7" s="1"/>
  <c r="E243" i="4"/>
  <c r="D243" i="4"/>
  <c r="B243" i="7"/>
  <c r="L242" i="7"/>
  <c r="W242" i="7" s="1"/>
  <c r="M241" i="7"/>
  <c r="D244" i="7"/>
  <c r="E241" i="7"/>
  <c r="A242" i="7"/>
  <c r="AF242" i="7" s="1"/>
  <c r="F243" i="4"/>
  <c r="A244" i="4"/>
  <c r="B257" i="4"/>
  <c r="AI242" i="7" l="1"/>
  <c r="AG242" i="7"/>
  <c r="AH242" i="7"/>
  <c r="AD242" i="7"/>
  <c r="AE242" i="7"/>
  <c r="AC242" i="7"/>
  <c r="AB242" i="7"/>
  <c r="AJ244" i="7"/>
  <c r="N244" i="7"/>
  <c r="O244" i="7" s="1"/>
  <c r="AA244" i="7"/>
  <c r="Y244" i="7"/>
  <c r="Z244" i="7"/>
  <c r="P244" i="7"/>
  <c r="U244" i="7"/>
  <c r="T244" i="7"/>
  <c r="R244" i="7"/>
  <c r="S244" i="7"/>
  <c r="Q244" i="7"/>
  <c r="J244" i="7"/>
  <c r="K243" i="7"/>
  <c r="C244" i="7"/>
  <c r="I244" i="7" s="1"/>
  <c r="J242" i="10"/>
  <c r="H243" i="10"/>
  <c r="N243" i="10" s="1"/>
  <c r="M243" i="10"/>
  <c r="B248" i="10"/>
  <c r="K95" i="10"/>
  <c r="O95" i="10" s="1"/>
  <c r="D245" i="10"/>
  <c r="C245" i="10"/>
  <c r="F245" i="10"/>
  <c r="E245" i="10"/>
  <c r="A246" i="10"/>
  <c r="I95" i="10"/>
  <c r="H241" i="7"/>
  <c r="G242" i="7"/>
  <c r="F242" i="7" s="1"/>
  <c r="E244" i="4"/>
  <c r="D244" i="4"/>
  <c r="B244" i="7"/>
  <c r="L243" i="7"/>
  <c r="W243" i="7" s="1"/>
  <c r="M242" i="7"/>
  <c r="D245" i="7"/>
  <c r="E242" i="7"/>
  <c r="A243" i="7"/>
  <c r="AI243" i="7" s="1"/>
  <c r="B258" i="4"/>
  <c r="F244" i="4"/>
  <c r="A245" i="4"/>
  <c r="AF243" i="7" l="1"/>
  <c r="AD243" i="7"/>
  <c r="AH243" i="7"/>
  <c r="AG243" i="7"/>
  <c r="AE243" i="7"/>
  <c r="AC243" i="7"/>
  <c r="AB243" i="7"/>
  <c r="AJ245" i="7"/>
  <c r="N245" i="7"/>
  <c r="O245" i="7" s="1"/>
  <c r="AA245" i="7"/>
  <c r="Y245" i="7"/>
  <c r="Z245" i="7"/>
  <c r="P245" i="7"/>
  <c r="R245" i="7"/>
  <c r="Q245" i="7"/>
  <c r="U245" i="7"/>
  <c r="T245" i="7"/>
  <c r="S245" i="7"/>
  <c r="J245" i="7"/>
  <c r="K244" i="7"/>
  <c r="C245" i="7"/>
  <c r="I245" i="7" s="1"/>
  <c r="J243" i="10"/>
  <c r="H244" i="10"/>
  <c r="N244" i="10" s="1"/>
  <c r="M244" i="10"/>
  <c r="D246" i="10"/>
  <c r="C246" i="10"/>
  <c r="F246" i="10"/>
  <c r="E246" i="10"/>
  <c r="A247" i="10"/>
  <c r="B249" i="10"/>
  <c r="G95" i="10"/>
  <c r="H242" i="7"/>
  <c r="G243" i="7"/>
  <c r="F243" i="7" s="1"/>
  <c r="E245" i="4"/>
  <c r="D245" i="4"/>
  <c r="B245" i="7"/>
  <c r="L244" i="7"/>
  <c r="W244" i="7" s="1"/>
  <c r="M243" i="7"/>
  <c r="D246" i="7"/>
  <c r="E243" i="7"/>
  <c r="A244" i="7"/>
  <c r="AD244" i="7" s="1"/>
  <c r="F245" i="4"/>
  <c r="A246" i="4"/>
  <c r="B259" i="4"/>
  <c r="AF244" i="7" l="1"/>
  <c r="AH244" i="7"/>
  <c r="AG244" i="7"/>
  <c r="AI244" i="7"/>
  <c r="AE244" i="7"/>
  <c r="AC244" i="7"/>
  <c r="AB244" i="7"/>
  <c r="AJ246" i="7"/>
  <c r="N246" i="7"/>
  <c r="O246" i="7" s="1"/>
  <c r="AA246" i="7"/>
  <c r="Y246" i="7"/>
  <c r="Z246" i="7"/>
  <c r="P246" i="7"/>
  <c r="U246" i="7"/>
  <c r="T246" i="7"/>
  <c r="S246" i="7"/>
  <c r="R246" i="7"/>
  <c r="Q246" i="7"/>
  <c r="J246" i="7"/>
  <c r="K245" i="7"/>
  <c r="C246" i="7"/>
  <c r="I246" i="7" s="1"/>
  <c r="J244" i="10"/>
  <c r="H245" i="10"/>
  <c r="N245" i="10" s="1"/>
  <c r="M245" i="10"/>
  <c r="D247" i="10"/>
  <c r="C247" i="10"/>
  <c r="F247" i="10"/>
  <c r="E247" i="10"/>
  <c r="A248" i="10"/>
  <c r="L95" i="10"/>
  <c r="P95" i="10"/>
  <c r="B250" i="10"/>
  <c r="H243" i="7"/>
  <c r="G244" i="7"/>
  <c r="F244" i="7" s="1"/>
  <c r="E246" i="4"/>
  <c r="D246" i="4"/>
  <c r="B246" i="7"/>
  <c r="L245" i="7"/>
  <c r="W245" i="7" s="1"/>
  <c r="M244" i="7"/>
  <c r="D247" i="7"/>
  <c r="E244" i="7"/>
  <c r="A245" i="7"/>
  <c r="AG245" i="7" s="1"/>
  <c r="B260" i="4"/>
  <c r="F246" i="4"/>
  <c r="A247" i="4"/>
  <c r="AI245" i="7" l="1"/>
  <c r="AH245" i="7"/>
  <c r="AF245" i="7"/>
  <c r="AE245" i="7"/>
  <c r="AD245" i="7"/>
  <c r="AC245" i="7"/>
  <c r="AB245" i="7"/>
  <c r="AJ247" i="7"/>
  <c r="N247" i="7"/>
  <c r="O247" i="7" s="1"/>
  <c r="AA247" i="7"/>
  <c r="Y247" i="7"/>
  <c r="Z247" i="7"/>
  <c r="P247" i="7"/>
  <c r="U247" i="7"/>
  <c r="S247" i="7"/>
  <c r="T247" i="7"/>
  <c r="R247" i="7"/>
  <c r="Q247" i="7"/>
  <c r="J247" i="7"/>
  <c r="K246" i="7"/>
  <c r="C247" i="7"/>
  <c r="I247" i="7" s="1"/>
  <c r="J245" i="10"/>
  <c r="H246" i="10"/>
  <c r="N246" i="10" s="1"/>
  <c r="M246" i="10"/>
  <c r="D248" i="10"/>
  <c r="C248" i="10"/>
  <c r="F248" i="10"/>
  <c r="E248" i="10"/>
  <c r="A249" i="10"/>
  <c r="B251" i="10"/>
  <c r="K96" i="10"/>
  <c r="O96" i="10" s="1"/>
  <c r="I96" i="10"/>
  <c r="H244" i="7"/>
  <c r="G245" i="7"/>
  <c r="F245" i="7" s="1"/>
  <c r="E247" i="4"/>
  <c r="D247" i="4"/>
  <c r="B247" i="7"/>
  <c r="L246" i="7"/>
  <c r="W246" i="7" s="1"/>
  <c r="M245" i="7"/>
  <c r="D248" i="7"/>
  <c r="E245" i="7"/>
  <c r="A246" i="7"/>
  <c r="AD246" i="7" s="1"/>
  <c r="F247" i="4"/>
  <c r="A248" i="4"/>
  <c r="B261" i="4"/>
  <c r="AG246" i="7" l="1"/>
  <c r="AH246" i="7"/>
  <c r="AI246" i="7"/>
  <c r="AF246" i="7"/>
  <c r="AE246" i="7"/>
  <c r="AC246" i="7"/>
  <c r="AB246" i="7"/>
  <c r="AJ248" i="7"/>
  <c r="N248" i="7"/>
  <c r="O248" i="7" s="1"/>
  <c r="AA248" i="7"/>
  <c r="Y248" i="7"/>
  <c r="Z248" i="7"/>
  <c r="P248" i="7"/>
  <c r="S248" i="7"/>
  <c r="R248" i="7"/>
  <c r="Q248" i="7"/>
  <c r="U248" i="7"/>
  <c r="T248" i="7"/>
  <c r="J248" i="7"/>
  <c r="K247" i="7"/>
  <c r="C248" i="7"/>
  <c r="I248" i="7" s="1"/>
  <c r="G96" i="10"/>
  <c r="L96" i="10" s="1"/>
  <c r="J246" i="10"/>
  <c r="H247" i="10"/>
  <c r="N247" i="10" s="1"/>
  <c r="M247" i="10"/>
  <c r="D249" i="10"/>
  <c r="C249" i="10"/>
  <c r="F249" i="10"/>
  <c r="E249" i="10"/>
  <c r="A250" i="10"/>
  <c r="B252" i="10"/>
  <c r="H245" i="7"/>
  <c r="G246" i="7"/>
  <c r="F246" i="7" s="1"/>
  <c r="E248" i="4"/>
  <c r="D248" i="4"/>
  <c r="B248" i="7"/>
  <c r="M246" i="7"/>
  <c r="L247" i="7"/>
  <c r="W247" i="7" s="1"/>
  <c r="D249" i="7"/>
  <c r="E246" i="7"/>
  <c r="A247" i="7"/>
  <c r="AE247" i="7" s="1"/>
  <c r="B262" i="4"/>
  <c r="F248" i="4"/>
  <c r="A249" i="4"/>
  <c r="AI247" i="7" l="1"/>
  <c r="AF247" i="7"/>
  <c r="AH247" i="7"/>
  <c r="AG247" i="7"/>
  <c r="AD247" i="7"/>
  <c r="AC247" i="7"/>
  <c r="AB247" i="7"/>
  <c r="AJ249" i="7"/>
  <c r="N249" i="7"/>
  <c r="O249" i="7" s="1"/>
  <c r="AA249" i="7"/>
  <c r="Y249" i="7"/>
  <c r="Z249" i="7"/>
  <c r="P249" i="7"/>
  <c r="U249" i="7"/>
  <c r="T249" i="7"/>
  <c r="S249" i="7"/>
  <c r="Q249" i="7"/>
  <c r="R249" i="7"/>
  <c r="J247" i="10"/>
  <c r="J249" i="7"/>
  <c r="K248" i="7"/>
  <c r="C249" i="7"/>
  <c r="I249" i="7" s="1"/>
  <c r="P96" i="10"/>
  <c r="K97" i="10" s="1"/>
  <c r="O97" i="10" s="1"/>
  <c r="H248" i="10"/>
  <c r="N248" i="10" s="1"/>
  <c r="M248" i="10"/>
  <c r="B253" i="10"/>
  <c r="D250" i="10"/>
  <c r="C250" i="10"/>
  <c r="F250" i="10"/>
  <c r="E250" i="10"/>
  <c r="A251" i="10"/>
  <c r="I97" i="10"/>
  <c r="H246" i="7"/>
  <c r="G247" i="7"/>
  <c r="F247" i="7" s="1"/>
  <c r="E249" i="4"/>
  <c r="D249" i="4"/>
  <c r="B249" i="7"/>
  <c r="L248" i="7"/>
  <c r="W248" i="7" s="1"/>
  <c r="M247" i="7"/>
  <c r="D250" i="7"/>
  <c r="E247" i="7"/>
  <c r="A248" i="7"/>
  <c r="AD248" i="7" s="1"/>
  <c r="F249" i="4"/>
  <c r="A250" i="4"/>
  <c r="B263" i="4"/>
  <c r="AG248" i="7" l="1"/>
  <c r="AF248" i="7"/>
  <c r="AH248" i="7"/>
  <c r="AE248" i="7"/>
  <c r="AI248" i="7"/>
  <c r="AC248" i="7"/>
  <c r="AB248" i="7"/>
  <c r="AJ250" i="7"/>
  <c r="N250" i="7"/>
  <c r="O250" i="7" s="1"/>
  <c r="AA250" i="7"/>
  <c r="Y250" i="7"/>
  <c r="Z250" i="7"/>
  <c r="P250" i="7"/>
  <c r="Q250" i="7"/>
  <c r="T250" i="7"/>
  <c r="R250" i="7"/>
  <c r="S250" i="7"/>
  <c r="U250" i="7"/>
  <c r="J248" i="10"/>
  <c r="J250" i="7"/>
  <c r="K249" i="7"/>
  <c r="C250" i="7"/>
  <c r="I250" i="7" s="1"/>
  <c r="G97" i="10"/>
  <c r="P97" i="10" s="1"/>
  <c r="H249" i="10"/>
  <c r="N249" i="10" s="1"/>
  <c r="M249" i="10"/>
  <c r="B254" i="10"/>
  <c r="D251" i="10"/>
  <c r="C251" i="10"/>
  <c r="F251" i="10"/>
  <c r="E251" i="10"/>
  <c r="A252" i="10"/>
  <c r="H247" i="7"/>
  <c r="G248" i="7"/>
  <c r="F248" i="7" s="1"/>
  <c r="E250" i="4"/>
  <c r="D250" i="4"/>
  <c r="B250" i="7"/>
  <c r="L249" i="7"/>
  <c r="W249" i="7" s="1"/>
  <c r="M248" i="7"/>
  <c r="D251" i="7"/>
  <c r="E248" i="7"/>
  <c r="A249" i="7"/>
  <c r="AG249" i="7" s="1"/>
  <c r="B264" i="4"/>
  <c r="F250" i="4"/>
  <c r="A251" i="4"/>
  <c r="AI249" i="7" l="1"/>
  <c r="AH249" i="7"/>
  <c r="AE249" i="7"/>
  <c r="AF249" i="7"/>
  <c r="AD249" i="7"/>
  <c r="AC249" i="7"/>
  <c r="AB249" i="7"/>
  <c r="AJ251" i="7"/>
  <c r="N251" i="7"/>
  <c r="O251" i="7" s="1"/>
  <c r="AA251" i="7"/>
  <c r="Y251" i="7"/>
  <c r="Z251" i="7"/>
  <c r="P251" i="7"/>
  <c r="T251" i="7"/>
  <c r="S251" i="7"/>
  <c r="R251" i="7"/>
  <c r="Q251" i="7"/>
  <c r="U251" i="7"/>
  <c r="J251" i="7"/>
  <c r="K250" i="7"/>
  <c r="C251" i="7"/>
  <c r="I251" i="7" s="1"/>
  <c r="L97" i="10"/>
  <c r="I98" i="10" s="1"/>
  <c r="J249" i="10"/>
  <c r="H250" i="10"/>
  <c r="N250" i="10" s="1"/>
  <c r="M250" i="10"/>
  <c r="B255" i="10"/>
  <c r="D252" i="10"/>
  <c r="C252" i="10"/>
  <c r="F252" i="10"/>
  <c r="E252" i="10"/>
  <c r="A253" i="10"/>
  <c r="K98" i="10"/>
  <c r="O98" i="10" s="1"/>
  <c r="H248" i="7"/>
  <c r="G249" i="7"/>
  <c r="F249" i="7" s="1"/>
  <c r="E251" i="4"/>
  <c r="D251" i="4"/>
  <c r="B251" i="7"/>
  <c r="L250" i="7"/>
  <c r="W250" i="7" s="1"/>
  <c r="M249" i="7"/>
  <c r="D252" i="7"/>
  <c r="E249" i="7"/>
  <c r="A250" i="7"/>
  <c r="AG250" i="7" s="1"/>
  <c r="F251" i="4"/>
  <c r="A252" i="4"/>
  <c r="B265" i="4"/>
  <c r="S10" i="10"/>
  <c r="AH250" i="7" l="1"/>
  <c r="AI250" i="7"/>
  <c r="AE250" i="7"/>
  <c r="AF250" i="7"/>
  <c r="AD250" i="7"/>
  <c r="AC250" i="7"/>
  <c r="AB250" i="7"/>
  <c r="AJ252" i="7"/>
  <c r="N252" i="7"/>
  <c r="O252" i="7" s="1"/>
  <c r="AA252" i="7"/>
  <c r="Y252" i="7"/>
  <c r="Z252" i="7"/>
  <c r="P252" i="7"/>
  <c r="U252" i="7"/>
  <c r="T252" i="7"/>
  <c r="R252" i="7"/>
  <c r="S252" i="7"/>
  <c r="Q252" i="7"/>
  <c r="J250" i="10"/>
  <c r="J252" i="7"/>
  <c r="K251" i="7"/>
  <c r="C252" i="7"/>
  <c r="I252" i="7" s="1"/>
  <c r="H251" i="10"/>
  <c r="N251" i="10" s="1"/>
  <c r="M251" i="10"/>
  <c r="G98" i="10"/>
  <c r="B256" i="10"/>
  <c r="D253" i="10"/>
  <c r="C253" i="10"/>
  <c r="F253" i="10"/>
  <c r="E253" i="10"/>
  <c r="A254" i="10"/>
  <c r="H249" i="7"/>
  <c r="G250" i="7"/>
  <c r="F250" i="7" s="1"/>
  <c r="E252" i="4"/>
  <c r="D252" i="4"/>
  <c r="B252" i="7"/>
  <c r="L251" i="7"/>
  <c r="W251" i="7" s="1"/>
  <c r="M250" i="7"/>
  <c r="D253" i="7"/>
  <c r="E250" i="7"/>
  <c r="A251" i="7"/>
  <c r="AI251" i="7" s="1"/>
  <c r="B266" i="4"/>
  <c r="F252" i="4"/>
  <c r="A253" i="4"/>
  <c r="AD251" i="7" l="1"/>
  <c r="AE251" i="7"/>
  <c r="AH251" i="7"/>
  <c r="AG251" i="7"/>
  <c r="AF251" i="7"/>
  <c r="AC251" i="7"/>
  <c r="AB251" i="7"/>
  <c r="AJ253" i="7"/>
  <c r="N253" i="7"/>
  <c r="O253" i="7" s="1"/>
  <c r="AA253" i="7"/>
  <c r="Y253" i="7"/>
  <c r="Z253" i="7"/>
  <c r="P253" i="7"/>
  <c r="R253" i="7"/>
  <c r="Q253" i="7"/>
  <c r="U253" i="7"/>
  <c r="T253" i="7"/>
  <c r="S253" i="7"/>
  <c r="J251" i="10"/>
  <c r="J253" i="7"/>
  <c r="K252" i="7"/>
  <c r="C253" i="7"/>
  <c r="I253" i="7" s="1"/>
  <c r="H252" i="10"/>
  <c r="N252" i="10" s="1"/>
  <c r="M252" i="10"/>
  <c r="B257" i="10"/>
  <c r="L98" i="10"/>
  <c r="P98" i="10"/>
  <c r="D254" i="10"/>
  <c r="C254" i="10"/>
  <c r="F254" i="10"/>
  <c r="E254" i="10"/>
  <c r="A255" i="10"/>
  <c r="H250" i="7"/>
  <c r="G251" i="7"/>
  <c r="F251" i="7" s="1"/>
  <c r="E253" i="4"/>
  <c r="D253" i="4"/>
  <c r="B253" i="7"/>
  <c r="L252" i="7"/>
  <c r="W252" i="7" s="1"/>
  <c r="M251" i="7"/>
  <c r="D254" i="7"/>
  <c r="E251" i="7"/>
  <c r="A252" i="7"/>
  <c r="AI252" i="7" s="1"/>
  <c r="F253" i="4"/>
  <c r="A254" i="4"/>
  <c r="B267" i="4"/>
  <c r="AH252" i="7" l="1"/>
  <c r="AF252" i="7"/>
  <c r="AE252" i="7"/>
  <c r="AD252" i="7"/>
  <c r="AG252" i="7"/>
  <c r="AC252" i="7"/>
  <c r="AB252" i="7"/>
  <c r="J252" i="10"/>
  <c r="AJ254" i="7"/>
  <c r="N254" i="7"/>
  <c r="O254" i="7" s="1"/>
  <c r="AA254" i="7"/>
  <c r="Y254" i="7"/>
  <c r="Z254" i="7"/>
  <c r="P254" i="7"/>
  <c r="U254" i="7"/>
  <c r="T254" i="7"/>
  <c r="S254" i="7"/>
  <c r="R254" i="7"/>
  <c r="Q254" i="7"/>
  <c r="J254" i="7"/>
  <c r="K253" i="7"/>
  <c r="C254" i="7"/>
  <c r="I254" i="7" s="1"/>
  <c r="H253" i="10"/>
  <c r="N253" i="10" s="1"/>
  <c r="M253" i="10"/>
  <c r="I99" i="10"/>
  <c r="K99" i="10"/>
  <c r="O99" i="10" s="1"/>
  <c r="D255" i="10"/>
  <c r="C255" i="10"/>
  <c r="F255" i="10"/>
  <c r="E255" i="10"/>
  <c r="A256" i="10"/>
  <c r="B258" i="10"/>
  <c r="H251" i="7"/>
  <c r="G252" i="7"/>
  <c r="F252" i="7" s="1"/>
  <c r="E254" i="4"/>
  <c r="D254" i="4"/>
  <c r="B254" i="7"/>
  <c r="L253" i="7"/>
  <c r="W253" i="7" s="1"/>
  <c r="M252" i="7"/>
  <c r="D255" i="7"/>
  <c r="E252" i="7"/>
  <c r="A253" i="7"/>
  <c r="AG253" i="7" s="1"/>
  <c r="B268" i="4"/>
  <c r="F254" i="4"/>
  <c r="A255" i="4"/>
  <c r="AD253" i="7" l="1"/>
  <c r="AI253" i="7"/>
  <c r="AH253" i="7"/>
  <c r="AF253" i="7"/>
  <c r="AE253" i="7"/>
  <c r="AC253" i="7"/>
  <c r="AB253" i="7"/>
  <c r="J253" i="10"/>
  <c r="AJ255" i="7"/>
  <c r="N255" i="7"/>
  <c r="O255" i="7" s="1"/>
  <c r="AA255" i="7"/>
  <c r="Y255" i="7"/>
  <c r="Z255" i="7"/>
  <c r="P255" i="7"/>
  <c r="U255" i="7"/>
  <c r="S255" i="7"/>
  <c r="T255" i="7"/>
  <c r="R255" i="7"/>
  <c r="Q255" i="7"/>
  <c r="J255" i="7"/>
  <c r="K254" i="7"/>
  <c r="C255" i="7"/>
  <c r="I255" i="7" s="1"/>
  <c r="H254" i="10"/>
  <c r="N254" i="10" s="1"/>
  <c r="M254" i="10"/>
  <c r="D256" i="10"/>
  <c r="C256" i="10"/>
  <c r="F256" i="10"/>
  <c r="E256" i="10"/>
  <c r="A257" i="10"/>
  <c r="G99" i="10"/>
  <c r="B259" i="10"/>
  <c r="H252" i="7"/>
  <c r="G253" i="7"/>
  <c r="F253" i="7" s="1"/>
  <c r="E255" i="4"/>
  <c r="D255" i="4"/>
  <c r="B255" i="7"/>
  <c r="L254" i="7"/>
  <c r="W254" i="7" s="1"/>
  <c r="M253" i="7"/>
  <c r="D256" i="7"/>
  <c r="E253" i="7"/>
  <c r="A254" i="7"/>
  <c r="AE254" i="7" s="1"/>
  <c r="F255" i="4"/>
  <c r="A256" i="4"/>
  <c r="B269" i="4"/>
  <c r="AI254" i="7" l="1"/>
  <c r="AH254" i="7"/>
  <c r="AF254" i="7"/>
  <c r="AD254" i="7"/>
  <c r="AG254" i="7"/>
  <c r="AC254" i="7"/>
  <c r="AB254" i="7"/>
  <c r="J254" i="10"/>
  <c r="AJ256" i="7"/>
  <c r="N256" i="7"/>
  <c r="O256" i="7" s="1"/>
  <c r="AA256" i="7"/>
  <c r="Y256" i="7"/>
  <c r="Z256" i="7"/>
  <c r="P256" i="7"/>
  <c r="S256" i="7"/>
  <c r="R256" i="7"/>
  <c r="Q256" i="7"/>
  <c r="U256" i="7"/>
  <c r="T256" i="7"/>
  <c r="J256" i="7"/>
  <c r="K255" i="7"/>
  <c r="C256" i="7"/>
  <c r="I256" i="7" s="1"/>
  <c r="H255" i="10"/>
  <c r="N255" i="10" s="1"/>
  <c r="M255" i="10"/>
  <c r="D257" i="10"/>
  <c r="C257" i="10"/>
  <c r="F257" i="10"/>
  <c r="E257" i="10"/>
  <c r="A258" i="10"/>
  <c r="B260" i="10"/>
  <c r="P99" i="10"/>
  <c r="L99" i="10"/>
  <c r="H253" i="7"/>
  <c r="G254" i="7"/>
  <c r="F254" i="7" s="1"/>
  <c r="E256" i="4"/>
  <c r="D256" i="4"/>
  <c r="B256" i="7"/>
  <c r="L255" i="7"/>
  <c r="W255" i="7" s="1"/>
  <c r="M254" i="7"/>
  <c r="D257" i="7"/>
  <c r="E254" i="7"/>
  <c r="A255" i="7"/>
  <c r="AE255" i="7" s="1"/>
  <c r="B270" i="4"/>
  <c r="F256" i="4"/>
  <c r="A257" i="4"/>
  <c r="AI255" i="7" l="1"/>
  <c r="AG255" i="7"/>
  <c r="AD255" i="7"/>
  <c r="AH255" i="7"/>
  <c r="AF255" i="7"/>
  <c r="AC255" i="7"/>
  <c r="AB255" i="7"/>
  <c r="J255" i="10"/>
  <c r="AJ257" i="7"/>
  <c r="N257" i="7"/>
  <c r="O257" i="7" s="1"/>
  <c r="AA257" i="7"/>
  <c r="Y257" i="7"/>
  <c r="Z257" i="7"/>
  <c r="P257" i="7"/>
  <c r="U257" i="7"/>
  <c r="T257" i="7"/>
  <c r="S257" i="7"/>
  <c r="Q257" i="7"/>
  <c r="R257" i="7"/>
  <c r="J257" i="7"/>
  <c r="K256" i="7"/>
  <c r="C257" i="7"/>
  <c r="I257" i="7" s="1"/>
  <c r="H256" i="10"/>
  <c r="N256" i="10" s="1"/>
  <c r="M256" i="10"/>
  <c r="D258" i="10"/>
  <c r="C258" i="10"/>
  <c r="F258" i="10"/>
  <c r="E258" i="10"/>
  <c r="A259" i="10"/>
  <c r="I100" i="10"/>
  <c r="K100" i="10"/>
  <c r="O100" i="10" s="1"/>
  <c r="B261" i="10"/>
  <c r="H254" i="7"/>
  <c r="G255" i="7"/>
  <c r="F255" i="7" s="1"/>
  <c r="E257" i="4"/>
  <c r="D257" i="4"/>
  <c r="B257" i="7"/>
  <c r="L256" i="7"/>
  <c r="W256" i="7" s="1"/>
  <c r="M255" i="7"/>
  <c r="D258" i="7"/>
  <c r="E255" i="7"/>
  <c r="A256" i="7"/>
  <c r="AG256" i="7" s="1"/>
  <c r="F257" i="4"/>
  <c r="A258" i="4"/>
  <c r="B271" i="4"/>
  <c r="AE256" i="7" l="1"/>
  <c r="AI256" i="7"/>
  <c r="AH256" i="7"/>
  <c r="AD256" i="7"/>
  <c r="AF256" i="7"/>
  <c r="AC256" i="7"/>
  <c r="AB256" i="7"/>
  <c r="J256" i="10"/>
  <c r="AJ258" i="7"/>
  <c r="N258" i="7"/>
  <c r="O258" i="7" s="1"/>
  <c r="AA258" i="7"/>
  <c r="Y258" i="7"/>
  <c r="Z258" i="7"/>
  <c r="P258" i="7"/>
  <c r="Q258" i="7"/>
  <c r="T258" i="7"/>
  <c r="S258" i="7"/>
  <c r="R258" i="7"/>
  <c r="U258" i="7"/>
  <c r="J258" i="7"/>
  <c r="K257" i="7"/>
  <c r="C258" i="7"/>
  <c r="I258" i="7" s="1"/>
  <c r="H257" i="10"/>
  <c r="N257" i="10" s="1"/>
  <c r="M257" i="10"/>
  <c r="D259" i="10"/>
  <c r="C259" i="10"/>
  <c r="F259" i="10"/>
  <c r="E259" i="10"/>
  <c r="A260" i="10"/>
  <c r="B262" i="10"/>
  <c r="G100" i="10"/>
  <c r="H255" i="7"/>
  <c r="G256" i="7"/>
  <c r="F256" i="7" s="1"/>
  <c r="E258" i="4"/>
  <c r="D258" i="4"/>
  <c r="B258" i="7"/>
  <c r="L257" i="7"/>
  <c r="W257" i="7" s="1"/>
  <c r="M256" i="7"/>
  <c r="D259" i="7"/>
  <c r="E256" i="7"/>
  <c r="A257" i="7"/>
  <c r="AH257" i="7" s="1"/>
  <c r="B272" i="4"/>
  <c r="F258" i="4"/>
  <c r="A259" i="4"/>
  <c r="AD257" i="7" l="1"/>
  <c r="AI257" i="7"/>
  <c r="AE257" i="7"/>
  <c r="AF257" i="7"/>
  <c r="AG257" i="7"/>
  <c r="AC257" i="7"/>
  <c r="AB257" i="7"/>
  <c r="J257" i="10"/>
  <c r="AJ259" i="7"/>
  <c r="N259" i="7"/>
  <c r="O259" i="7" s="1"/>
  <c r="AA259" i="7"/>
  <c r="Y259" i="7"/>
  <c r="Z259" i="7"/>
  <c r="P259" i="7"/>
  <c r="T259" i="7"/>
  <c r="S259" i="7"/>
  <c r="R259" i="7"/>
  <c r="Q259" i="7"/>
  <c r="U259" i="7"/>
  <c r="J259" i="7"/>
  <c r="K258" i="7"/>
  <c r="C259" i="7"/>
  <c r="I259" i="7" s="1"/>
  <c r="D260" i="10"/>
  <c r="C260" i="10"/>
  <c r="F260" i="10"/>
  <c r="E260" i="10"/>
  <c r="A261" i="10"/>
  <c r="L100" i="10"/>
  <c r="P100" i="10"/>
  <c r="H258" i="10"/>
  <c r="N258" i="10" s="1"/>
  <c r="M258" i="10"/>
  <c r="B263" i="10"/>
  <c r="H256" i="7"/>
  <c r="G257" i="7"/>
  <c r="F257" i="7" s="1"/>
  <c r="E259" i="4"/>
  <c r="D259" i="4"/>
  <c r="B259" i="7"/>
  <c r="L258" i="7"/>
  <c r="W258" i="7" s="1"/>
  <c r="M257" i="7"/>
  <c r="D260" i="7"/>
  <c r="E257" i="7"/>
  <c r="A258" i="7"/>
  <c r="AF258" i="7" s="1"/>
  <c r="F259" i="4"/>
  <c r="A260" i="4"/>
  <c r="B273" i="4"/>
  <c r="AH258" i="7" l="1"/>
  <c r="AD258" i="7"/>
  <c r="AG258" i="7"/>
  <c r="AI258" i="7"/>
  <c r="AE258" i="7"/>
  <c r="AC258" i="7"/>
  <c r="AB258" i="7"/>
  <c r="AJ260" i="7"/>
  <c r="N260" i="7"/>
  <c r="O260" i="7" s="1"/>
  <c r="AA260" i="7"/>
  <c r="Y260" i="7"/>
  <c r="Z260" i="7"/>
  <c r="P260" i="7"/>
  <c r="U260" i="7"/>
  <c r="T260" i="7"/>
  <c r="R260" i="7"/>
  <c r="S260" i="7"/>
  <c r="Q260" i="7"/>
  <c r="J260" i="7"/>
  <c r="K259" i="7"/>
  <c r="C260" i="7"/>
  <c r="I260" i="7" s="1"/>
  <c r="H259" i="10"/>
  <c r="N259" i="10" s="1"/>
  <c r="M259" i="10"/>
  <c r="I101" i="10"/>
  <c r="D261" i="10"/>
  <c r="C261" i="10"/>
  <c r="F261" i="10"/>
  <c r="E261" i="10"/>
  <c r="A262" i="10"/>
  <c r="K101" i="10"/>
  <c r="O101" i="10" s="1"/>
  <c r="B264" i="10"/>
  <c r="J258" i="10"/>
  <c r="H257" i="7"/>
  <c r="G258" i="7"/>
  <c r="F258" i="7" s="1"/>
  <c r="E260" i="4"/>
  <c r="D260" i="4"/>
  <c r="B260" i="7"/>
  <c r="L259" i="7"/>
  <c r="W259" i="7" s="1"/>
  <c r="M258" i="7"/>
  <c r="D261" i="7"/>
  <c r="E258" i="7"/>
  <c r="A259" i="7"/>
  <c r="AF259" i="7" s="1"/>
  <c r="B274" i="4"/>
  <c r="F260" i="4"/>
  <c r="A261" i="4"/>
  <c r="AI259" i="7" l="1"/>
  <c r="AH259" i="7"/>
  <c r="AD259" i="7"/>
  <c r="AG259" i="7"/>
  <c r="AE259" i="7"/>
  <c r="AC259" i="7"/>
  <c r="AB259" i="7"/>
  <c r="AJ261" i="7"/>
  <c r="N261" i="7"/>
  <c r="O261" i="7" s="1"/>
  <c r="AA261" i="7"/>
  <c r="Y261" i="7"/>
  <c r="Z261" i="7"/>
  <c r="P261" i="7"/>
  <c r="R261" i="7"/>
  <c r="Q261" i="7"/>
  <c r="U261" i="7"/>
  <c r="T261" i="7"/>
  <c r="S261" i="7"/>
  <c r="J261" i="7"/>
  <c r="K260" i="7"/>
  <c r="C261" i="7"/>
  <c r="I261" i="7" s="1"/>
  <c r="J259" i="10"/>
  <c r="G101" i="10"/>
  <c r="L101" i="10" s="1"/>
  <c r="H260" i="10"/>
  <c r="N260" i="10" s="1"/>
  <c r="M260" i="10"/>
  <c r="D262" i="10"/>
  <c r="C262" i="10"/>
  <c r="F262" i="10"/>
  <c r="E262" i="10"/>
  <c r="A263" i="10"/>
  <c r="B265" i="10"/>
  <c r="H258" i="7"/>
  <c r="G259" i="7"/>
  <c r="F259" i="7" s="1"/>
  <c r="E261" i="4"/>
  <c r="D261" i="4"/>
  <c r="B261" i="7"/>
  <c r="L260" i="7"/>
  <c r="W260" i="7" s="1"/>
  <c r="M259" i="7"/>
  <c r="D262" i="7"/>
  <c r="E259" i="7"/>
  <c r="A260" i="7"/>
  <c r="AD260" i="7" s="1"/>
  <c r="F261" i="4"/>
  <c r="A262" i="4"/>
  <c r="B275" i="4"/>
  <c r="AG260" i="7" l="1"/>
  <c r="AH260" i="7"/>
  <c r="AF260" i="7"/>
  <c r="AI260" i="7"/>
  <c r="AE260" i="7"/>
  <c r="AC260" i="7"/>
  <c r="AB260" i="7"/>
  <c r="AJ262" i="7"/>
  <c r="N262" i="7"/>
  <c r="O262" i="7" s="1"/>
  <c r="AA262" i="7"/>
  <c r="Y262" i="7"/>
  <c r="Z262" i="7"/>
  <c r="P262" i="7"/>
  <c r="U262" i="7"/>
  <c r="T262" i="7"/>
  <c r="S262" i="7"/>
  <c r="R262" i="7"/>
  <c r="Q262" i="7"/>
  <c r="J260" i="10"/>
  <c r="J262" i="7"/>
  <c r="K261" i="7"/>
  <c r="C262" i="7"/>
  <c r="I262" i="7" s="1"/>
  <c r="P101" i="10"/>
  <c r="K102" i="10" s="1"/>
  <c r="O102" i="10" s="1"/>
  <c r="H261" i="10"/>
  <c r="N261" i="10" s="1"/>
  <c r="M261" i="10"/>
  <c r="B266" i="10"/>
  <c r="D263" i="10"/>
  <c r="C263" i="10"/>
  <c r="F263" i="10"/>
  <c r="E263" i="10"/>
  <c r="A264" i="10"/>
  <c r="I102" i="10"/>
  <c r="H259" i="7"/>
  <c r="G260" i="7"/>
  <c r="F260" i="7" s="1"/>
  <c r="E262" i="4"/>
  <c r="D262" i="4"/>
  <c r="B262" i="7"/>
  <c r="L261" i="7"/>
  <c r="W261" i="7" s="1"/>
  <c r="M260" i="7"/>
  <c r="D263" i="7"/>
  <c r="E260" i="7"/>
  <c r="A261" i="7"/>
  <c r="AD261" i="7" s="1"/>
  <c r="B276" i="4"/>
  <c r="F262" i="4"/>
  <c r="A263" i="4"/>
  <c r="AI261" i="7" l="1"/>
  <c r="AF261" i="7"/>
  <c r="AE261" i="7"/>
  <c r="AG261" i="7"/>
  <c r="AH261" i="7"/>
  <c r="AC261" i="7"/>
  <c r="AB261" i="7"/>
  <c r="AJ263" i="7"/>
  <c r="N263" i="7"/>
  <c r="O263" i="7" s="1"/>
  <c r="AA263" i="7"/>
  <c r="Y263" i="7"/>
  <c r="Z263" i="7"/>
  <c r="P263" i="7"/>
  <c r="U263" i="7"/>
  <c r="S263" i="7"/>
  <c r="Q263" i="7"/>
  <c r="T263" i="7"/>
  <c r="R263" i="7"/>
  <c r="J261" i="10"/>
  <c r="J263" i="7"/>
  <c r="K262" i="7"/>
  <c r="C263" i="7"/>
  <c r="I263" i="7" s="1"/>
  <c r="G102" i="10"/>
  <c r="P102" i="10" s="1"/>
  <c r="B267" i="10"/>
  <c r="D264" i="10"/>
  <c r="C264" i="10"/>
  <c r="F264" i="10"/>
  <c r="E264" i="10"/>
  <c r="A265" i="10"/>
  <c r="H262" i="10"/>
  <c r="N262" i="10" s="1"/>
  <c r="M262" i="10"/>
  <c r="H260" i="7"/>
  <c r="G261" i="7"/>
  <c r="F261" i="7" s="1"/>
  <c r="E263" i="4"/>
  <c r="D263" i="4"/>
  <c r="B263" i="7"/>
  <c r="L262" i="7"/>
  <c r="W262" i="7" s="1"/>
  <c r="M261" i="7"/>
  <c r="D264" i="7"/>
  <c r="E261" i="7"/>
  <c r="A262" i="7"/>
  <c r="AG262" i="7" s="1"/>
  <c r="F263" i="4"/>
  <c r="A264" i="4"/>
  <c r="B277" i="4"/>
  <c r="AH262" i="7" l="1"/>
  <c r="AF262" i="7"/>
  <c r="AI262" i="7"/>
  <c r="AE262" i="7"/>
  <c r="AD262" i="7"/>
  <c r="AC262" i="7"/>
  <c r="AB262" i="7"/>
  <c r="AJ264" i="7"/>
  <c r="N264" i="7"/>
  <c r="O264" i="7" s="1"/>
  <c r="AA264" i="7"/>
  <c r="Y264" i="7"/>
  <c r="Z264" i="7"/>
  <c r="P264" i="7"/>
  <c r="S264" i="7"/>
  <c r="R264" i="7"/>
  <c r="Q264" i="7"/>
  <c r="U264" i="7"/>
  <c r="T264" i="7"/>
  <c r="J264" i="7"/>
  <c r="K263" i="7"/>
  <c r="C264" i="7"/>
  <c r="I264" i="7" s="1"/>
  <c r="J262" i="10"/>
  <c r="L102" i="10"/>
  <c r="I103" i="10" s="1"/>
  <c r="H263" i="10"/>
  <c r="N263" i="10" s="1"/>
  <c r="M263" i="10"/>
  <c r="B268" i="10"/>
  <c r="D265" i="10"/>
  <c r="C265" i="10"/>
  <c r="F265" i="10"/>
  <c r="E265" i="10"/>
  <c r="A266" i="10"/>
  <c r="K103" i="10"/>
  <c r="O103" i="10" s="1"/>
  <c r="H261" i="7"/>
  <c r="G262" i="7"/>
  <c r="F262" i="7" s="1"/>
  <c r="E264" i="4"/>
  <c r="D264" i="4"/>
  <c r="B264" i="7"/>
  <c r="L263" i="7"/>
  <c r="W263" i="7" s="1"/>
  <c r="M262" i="7"/>
  <c r="D265" i="7"/>
  <c r="E262" i="7"/>
  <c r="A263" i="7"/>
  <c r="AD263" i="7" s="1"/>
  <c r="B278" i="4"/>
  <c r="F264" i="4"/>
  <c r="A265" i="4"/>
  <c r="AF263" i="7" l="1"/>
  <c r="AI263" i="7"/>
  <c r="AE263" i="7"/>
  <c r="AH263" i="7"/>
  <c r="AG263" i="7"/>
  <c r="AC263" i="7"/>
  <c r="AB263" i="7"/>
  <c r="AJ265" i="7"/>
  <c r="N265" i="7"/>
  <c r="O265" i="7" s="1"/>
  <c r="AA265" i="7"/>
  <c r="Y265" i="7"/>
  <c r="Z265" i="7"/>
  <c r="P265" i="7"/>
  <c r="U265" i="7"/>
  <c r="T265" i="7"/>
  <c r="S265" i="7"/>
  <c r="Q265" i="7"/>
  <c r="R265" i="7"/>
  <c r="J263" i="10"/>
  <c r="J265" i="7"/>
  <c r="K264" i="7"/>
  <c r="C265" i="7"/>
  <c r="I265" i="7" s="1"/>
  <c r="H264" i="10"/>
  <c r="N264" i="10" s="1"/>
  <c r="M264" i="10"/>
  <c r="G103" i="10"/>
  <c r="E266" i="10"/>
  <c r="D266" i="10"/>
  <c r="C266" i="10"/>
  <c r="F266" i="10"/>
  <c r="A267" i="10"/>
  <c r="B269" i="10"/>
  <c r="H262" i="7"/>
  <c r="G263" i="7"/>
  <c r="F263" i="7" s="1"/>
  <c r="E265" i="4"/>
  <c r="D265" i="4"/>
  <c r="B265" i="7"/>
  <c r="L264" i="7"/>
  <c r="W264" i="7" s="1"/>
  <c r="M263" i="7"/>
  <c r="D266" i="7"/>
  <c r="E263" i="7"/>
  <c r="A264" i="7"/>
  <c r="AH264" i="7" s="1"/>
  <c r="F265" i="4"/>
  <c r="A266" i="4"/>
  <c r="B279" i="4"/>
  <c r="AF264" i="7" l="1"/>
  <c r="AE264" i="7"/>
  <c r="AI264" i="7"/>
  <c r="AD264" i="7"/>
  <c r="AG264" i="7"/>
  <c r="AC264" i="7"/>
  <c r="AB264" i="7"/>
  <c r="J264" i="10"/>
  <c r="AJ266" i="7"/>
  <c r="N266" i="7"/>
  <c r="O266" i="7" s="1"/>
  <c r="AA266" i="7"/>
  <c r="Y266" i="7"/>
  <c r="Z266" i="7"/>
  <c r="P266" i="7"/>
  <c r="Q266" i="7"/>
  <c r="T266" i="7"/>
  <c r="U266" i="7"/>
  <c r="S266" i="7"/>
  <c r="R266" i="7"/>
  <c r="J266" i="7"/>
  <c r="K265" i="7"/>
  <c r="C266" i="7"/>
  <c r="I266" i="7" s="1"/>
  <c r="H265" i="10"/>
  <c r="N265" i="10" s="1"/>
  <c r="M265" i="10"/>
  <c r="P103" i="10"/>
  <c r="L103" i="10"/>
  <c r="B270" i="10"/>
  <c r="F267" i="10"/>
  <c r="E267" i="10"/>
  <c r="D267" i="10"/>
  <c r="C267" i="10"/>
  <c r="A268" i="10"/>
  <c r="H263" i="7"/>
  <c r="G264" i="7"/>
  <c r="F264" i="7" s="1"/>
  <c r="E266" i="4"/>
  <c r="D266" i="4"/>
  <c r="B266" i="7"/>
  <c r="L265" i="7"/>
  <c r="W265" i="7" s="1"/>
  <c r="M264" i="7"/>
  <c r="D267" i="7"/>
  <c r="E264" i="7"/>
  <c r="A265" i="7"/>
  <c r="AF265" i="7" s="1"/>
  <c r="B280" i="4"/>
  <c r="F266" i="4"/>
  <c r="A267" i="4"/>
  <c r="AI265" i="7" l="1"/>
  <c r="AH265" i="7"/>
  <c r="AD265" i="7"/>
  <c r="AG265" i="7"/>
  <c r="AE265" i="7"/>
  <c r="AC265" i="7"/>
  <c r="AB265" i="7"/>
  <c r="J265" i="10"/>
  <c r="AJ267" i="7"/>
  <c r="N267" i="7"/>
  <c r="O267" i="7" s="1"/>
  <c r="AA267" i="7"/>
  <c r="Y267" i="7"/>
  <c r="Z267" i="7"/>
  <c r="P267" i="7"/>
  <c r="T267" i="7"/>
  <c r="S267" i="7"/>
  <c r="R267" i="7"/>
  <c r="Q267" i="7"/>
  <c r="U267" i="7"/>
  <c r="J267" i="7"/>
  <c r="K266" i="7"/>
  <c r="C267" i="7"/>
  <c r="I267" i="7" s="1"/>
  <c r="H266" i="10"/>
  <c r="N266" i="10" s="1"/>
  <c r="M266" i="10"/>
  <c r="B271" i="10"/>
  <c r="I104" i="10"/>
  <c r="F268" i="10"/>
  <c r="E268" i="10"/>
  <c r="D268" i="10"/>
  <c r="C268" i="10"/>
  <c r="A269" i="10"/>
  <c r="K104" i="10"/>
  <c r="O104" i="10" s="1"/>
  <c r="H264" i="7"/>
  <c r="G265" i="7"/>
  <c r="F265" i="7" s="1"/>
  <c r="E267" i="4"/>
  <c r="D267" i="4"/>
  <c r="B267" i="7"/>
  <c r="L266" i="7"/>
  <c r="W266" i="7" s="1"/>
  <c r="M265" i="7"/>
  <c r="D268" i="7"/>
  <c r="E265" i="7"/>
  <c r="A266" i="7"/>
  <c r="AH266" i="7" s="1"/>
  <c r="F267" i="4"/>
  <c r="A268" i="4"/>
  <c r="B281" i="4"/>
  <c r="AE266" i="7" l="1"/>
  <c r="AI266" i="7"/>
  <c r="AF266" i="7"/>
  <c r="AG266" i="7"/>
  <c r="AD266" i="7"/>
  <c r="AC266" i="7"/>
  <c r="AB266" i="7"/>
  <c r="J266" i="10"/>
  <c r="AJ268" i="7"/>
  <c r="N268" i="7"/>
  <c r="O268" i="7" s="1"/>
  <c r="AA268" i="7"/>
  <c r="Y268" i="7"/>
  <c r="Z268" i="7"/>
  <c r="P268" i="7"/>
  <c r="U268" i="7"/>
  <c r="T268" i="7"/>
  <c r="R268" i="7"/>
  <c r="S268" i="7"/>
  <c r="Q268" i="7"/>
  <c r="J268" i="7"/>
  <c r="K267" i="7"/>
  <c r="C268" i="7"/>
  <c r="I268" i="7" s="1"/>
  <c r="G104" i="10"/>
  <c r="F269" i="10"/>
  <c r="E269" i="10"/>
  <c r="D269" i="10"/>
  <c r="C269" i="10"/>
  <c r="A270" i="10"/>
  <c r="B272" i="10"/>
  <c r="H267" i="10"/>
  <c r="N267" i="10" s="1"/>
  <c r="M267" i="10"/>
  <c r="H265" i="7"/>
  <c r="G266" i="7"/>
  <c r="F266" i="7" s="1"/>
  <c r="E268" i="4"/>
  <c r="D268" i="4"/>
  <c r="B268" i="7"/>
  <c r="L267" i="7"/>
  <c r="W267" i="7" s="1"/>
  <c r="M266" i="7"/>
  <c r="D269" i="7"/>
  <c r="E266" i="7"/>
  <c r="A267" i="7"/>
  <c r="AH267" i="7" s="1"/>
  <c r="B282" i="4"/>
  <c r="F268" i="4"/>
  <c r="A269" i="4"/>
  <c r="AG267" i="7" l="1"/>
  <c r="AD267" i="7"/>
  <c r="AE267" i="7"/>
  <c r="AI267" i="7"/>
  <c r="AF267" i="7"/>
  <c r="AC267" i="7"/>
  <c r="AB267" i="7"/>
  <c r="AJ269" i="7"/>
  <c r="N269" i="7"/>
  <c r="O269" i="7" s="1"/>
  <c r="AA269" i="7"/>
  <c r="Y269" i="7"/>
  <c r="Z269" i="7"/>
  <c r="P269" i="7"/>
  <c r="R269" i="7"/>
  <c r="Q269" i="7"/>
  <c r="U269" i="7"/>
  <c r="T269" i="7"/>
  <c r="S269" i="7"/>
  <c r="J269" i="7"/>
  <c r="K268" i="7"/>
  <c r="C269" i="7"/>
  <c r="I269" i="7" s="1"/>
  <c r="J267" i="10"/>
  <c r="H268" i="10"/>
  <c r="N268" i="10" s="1"/>
  <c r="M268" i="10"/>
  <c r="B273" i="10"/>
  <c r="F270" i="10"/>
  <c r="E270" i="10"/>
  <c r="D270" i="10"/>
  <c r="C270" i="10"/>
  <c r="A271" i="10"/>
  <c r="L104" i="10"/>
  <c r="P104" i="10"/>
  <c r="H266" i="7"/>
  <c r="G267" i="7"/>
  <c r="F267" i="7" s="1"/>
  <c r="E269" i="4"/>
  <c r="D269" i="4"/>
  <c r="B269" i="7"/>
  <c r="L268" i="7"/>
  <c r="W268" i="7" s="1"/>
  <c r="M267" i="7"/>
  <c r="D270" i="7"/>
  <c r="E267" i="7"/>
  <c r="A268" i="7"/>
  <c r="AG268" i="7" s="1"/>
  <c r="F269" i="4"/>
  <c r="A270" i="4"/>
  <c r="B283" i="4"/>
  <c r="AF268" i="7" l="1"/>
  <c r="AD268" i="7"/>
  <c r="AI268" i="7"/>
  <c r="AE268" i="7"/>
  <c r="AH268" i="7"/>
  <c r="AC268" i="7"/>
  <c r="AB268" i="7"/>
  <c r="AJ270" i="7"/>
  <c r="N270" i="7"/>
  <c r="O270" i="7" s="1"/>
  <c r="AA270" i="7"/>
  <c r="Y270" i="7"/>
  <c r="Z270" i="7"/>
  <c r="P270" i="7"/>
  <c r="U270" i="7"/>
  <c r="T270" i="7"/>
  <c r="S270" i="7"/>
  <c r="R270" i="7"/>
  <c r="Q270" i="7"/>
  <c r="J268" i="10"/>
  <c r="J270" i="7"/>
  <c r="K269" i="7"/>
  <c r="C270" i="7"/>
  <c r="I270" i="7" s="1"/>
  <c r="H269" i="10"/>
  <c r="N269" i="10" s="1"/>
  <c r="M269" i="10"/>
  <c r="K105" i="10"/>
  <c r="O105" i="10" s="1"/>
  <c r="B274" i="10"/>
  <c r="I105" i="10"/>
  <c r="F271" i="10"/>
  <c r="E271" i="10"/>
  <c r="D271" i="10"/>
  <c r="C271" i="10"/>
  <c r="A272" i="10"/>
  <c r="H267" i="7"/>
  <c r="G268" i="7"/>
  <c r="F268" i="7" s="1"/>
  <c r="E270" i="4"/>
  <c r="D270" i="4"/>
  <c r="B270" i="7"/>
  <c r="L269" i="7"/>
  <c r="W269" i="7" s="1"/>
  <c r="M268" i="7"/>
  <c r="D271" i="7"/>
  <c r="E268" i="7"/>
  <c r="A269" i="7"/>
  <c r="AE269" i="7" s="1"/>
  <c r="B284" i="4"/>
  <c r="F270" i="4"/>
  <c r="A271" i="4"/>
  <c r="AD269" i="7" l="1"/>
  <c r="AF269" i="7"/>
  <c r="AH269" i="7"/>
  <c r="AI269" i="7"/>
  <c r="AG269" i="7"/>
  <c r="AC269" i="7"/>
  <c r="AB269" i="7"/>
  <c r="AJ271" i="7"/>
  <c r="N271" i="7"/>
  <c r="O271" i="7" s="1"/>
  <c r="AA271" i="7"/>
  <c r="Y271" i="7"/>
  <c r="Z271" i="7"/>
  <c r="P271" i="7"/>
  <c r="U271" i="7"/>
  <c r="S271" i="7"/>
  <c r="R271" i="7"/>
  <c r="Q271" i="7"/>
  <c r="T271" i="7"/>
  <c r="J271" i="7"/>
  <c r="K270" i="7"/>
  <c r="C271" i="7"/>
  <c r="I271" i="7" s="1"/>
  <c r="J269" i="10"/>
  <c r="H270" i="10"/>
  <c r="N270" i="10" s="1"/>
  <c r="M270" i="10"/>
  <c r="F272" i="10"/>
  <c r="E272" i="10"/>
  <c r="D272" i="10"/>
  <c r="C272" i="10"/>
  <c r="A273" i="10"/>
  <c r="B275" i="10"/>
  <c r="G105" i="10"/>
  <c r="H268" i="7"/>
  <c r="G269" i="7"/>
  <c r="F269" i="7" s="1"/>
  <c r="E271" i="4"/>
  <c r="D271" i="4"/>
  <c r="B271" i="7"/>
  <c r="L270" i="7"/>
  <c r="W270" i="7" s="1"/>
  <c r="M269" i="7"/>
  <c r="D272" i="7"/>
  <c r="E269" i="7"/>
  <c r="A270" i="7"/>
  <c r="AF270" i="7" s="1"/>
  <c r="F271" i="4"/>
  <c r="A272" i="4"/>
  <c r="B285" i="4"/>
  <c r="AE270" i="7" l="1"/>
  <c r="AI270" i="7"/>
  <c r="AH270" i="7"/>
  <c r="AG270" i="7"/>
  <c r="AD270" i="7"/>
  <c r="AC270" i="7"/>
  <c r="AB270" i="7"/>
  <c r="AJ272" i="7"/>
  <c r="N272" i="7"/>
  <c r="O272" i="7" s="1"/>
  <c r="AA272" i="7"/>
  <c r="Y272" i="7"/>
  <c r="Z272" i="7"/>
  <c r="P272" i="7"/>
  <c r="S272" i="7"/>
  <c r="R272" i="7"/>
  <c r="Q272" i="7"/>
  <c r="U272" i="7"/>
  <c r="T272" i="7"/>
  <c r="J270" i="10"/>
  <c r="J272" i="7"/>
  <c r="K271" i="7"/>
  <c r="C272" i="7"/>
  <c r="I272" i="7" s="1"/>
  <c r="H271" i="10"/>
  <c r="N271" i="10" s="1"/>
  <c r="M271" i="10"/>
  <c r="P105" i="10"/>
  <c r="L105" i="10"/>
  <c r="F273" i="10"/>
  <c r="E273" i="10"/>
  <c r="D273" i="10"/>
  <c r="C273" i="10"/>
  <c r="A274" i="10"/>
  <c r="B276" i="10"/>
  <c r="H269" i="7"/>
  <c r="G270" i="7"/>
  <c r="F270" i="7" s="1"/>
  <c r="E272" i="4"/>
  <c r="D272" i="4"/>
  <c r="B272" i="7"/>
  <c r="L271" i="7"/>
  <c r="W271" i="7" s="1"/>
  <c r="M270" i="7"/>
  <c r="D273" i="7"/>
  <c r="E270" i="7"/>
  <c r="A271" i="7"/>
  <c r="AE271" i="7" s="1"/>
  <c r="B286" i="4"/>
  <c r="F272" i="4"/>
  <c r="A273" i="4"/>
  <c r="AI271" i="7" l="1"/>
  <c r="AH271" i="7"/>
  <c r="AG271" i="7"/>
  <c r="AF271" i="7"/>
  <c r="AD271" i="7"/>
  <c r="AC271" i="7"/>
  <c r="AB271" i="7"/>
  <c r="AJ273" i="7"/>
  <c r="N273" i="7"/>
  <c r="O273" i="7" s="1"/>
  <c r="AA273" i="7"/>
  <c r="Y273" i="7"/>
  <c r="Z273" i="7"/>
  <c r="P273" i="7"/>
  <c r="U273" i="7"/>
  <c r="T273" i="7"/>
  <c r="S273" i="7"/>
  <c r="Q273" i="7"/>
  <c r="R273" i="7"/>
  <c r="J271" i="10"/>
  <c r="J273" i="7"/>
  <c r="K272" i="7"/>
  <c r="C273" i="7"/>
  <c r="I273" i="7" s="1"/>
  <c r="H272" i="10"/>
  <c r="N272" i="10" s="1"/>
  <c r="M272" i="10"/>
  <c r="I106" i="10"/>
  <c r="K106" i="10"/>
  <c r="O106" i="10" s="1"/>
  <c r="B277" i="10"/>
  <c r="F274" i="10"/>
  <c r="E274" i="10"/>
  <c r="D274" i="10"/>
  <c r="C274" i="10"/>
  <c r="A275" i="10"/>
  <c r="H270" i="7"/>
  <c r="G271" i="7"/>
  <c r="F271" i="7" s="1"/>
  <c r="E273" i="4"/>
  <c r="D273" i="4"/>
  <c r="B273" i="7"/>
  <c r="L272" i="7"/>
  <c r="W272" i="7" s="1"/>
  <c r="M271" i="7"/>
  <c r="D274" i="7"/>
  <c r="E271" i="7"/>
  <c r="A272" i="7"/>
  <c r="AI272" i="7" s="1"/>
  <c r="F273" i="4"/>
  <c r="A274" i="4"/>
  <c r="B287" i="4"/>
  <c r="AH272" i="7" l="1"/>
  <c r="AF272" i="7"/>
  <c r="AE272" i="7"/>
  <c r="AD272" i="7"/>
  <c r="AG272" i="7"/>
  <c r="AC272" i="7"/>
  <c r="AB272" i="7"/>
  <c r="AJ274" i="7"/>
  <c r="N274" i="7"/>
  <c r="O274" i="7" s="1"/>
  <c r="AA274" i="7"/>
  <c r="Y274" i="7"/>
  <c r="Z274" i="7"/>
  <c r="P274" i="7"/>
  <c r="Q274" i="7"/>
  <c r="T274" i="7"/>
  <c r="U274" i="7"/>
  <c r="S274" i="7"/>
  <c r="R274" i="7"/>
  <c r="J272" i="10"/>
  <c r="J274" i="7"/>
  <c r="K273" i="7"/>
  <c r="C274" i="7"/>
  <c r="I274" i="7" s="1"/>
  <c r="G106" i="10"/>
  <c r="F275" i="10"/>
  <c r="E275" i="10"/>
  <c r="D275" i="10"/>
  <c r="C275" i="10"/>
  <c r="A276" i="10"/>
  <c r="H273" i="10"/>
  <c r="N273" i="10" s="1"/>
  <c r="M273" i="10"/>
  <c r="B278" i="10"/>
  <c r="H271" i="7"/>
  <c r="G272" i="7"/>
  <c r="F272" i="7" s="1"/>
  <c r="E274" i="4"/>
  <c r="D274" i="4"/>
  <c r="B274" i="7"/>
  <c r="L273" i="7"/>
  <c r="W273" i="7" s="1"/>
  <c r="M272" i="7"/>
  <c r="D275" i="7"/>
  <c r="E272" i="7"/>
  <c r="A273" i="7"/>
  <c r="AG273" i="7" s="1"/>
  <c r="B288" i="4"/>
  <c r="F274" i="4"/>
  <c r="A275" i="4"/>
  <c r="AE273" i="7" l="1"/>
  <c r="AF273" i="7"/>
  <c r="AI273" i="7"/>
  <c r="AH273" i="7"/>
  <c r="AD273" i="7"/>
  <c r="AC273" i="7"/>
  <c r="AB273" i="7"/>
  <c r="AJ275" i="7"/>
  <c r="N275" i="7"/>
  <c r="O275" i="7" s="1"/>
  <c r="AA275" i="7"/>
  <c r="Y275" i="7"/>
  <c r="Z275" i="7"/>
  <c r="P275" i="7"/>
  <c r="T275" i="7"/>
  <c r="S275" i="7"/>
  <c r="R275" i="7"/>
  <c r="Q275" i="7"/>
  <c r="U275" i="7"/>
  <c r="J275" i="7"/>
  <c r="K274" i="7"/>
  <c r="C275" i="7"/>
  <c r="I275" i="7" s="1"/>
  <c r="F276" i="10"/>
  <c r="E276" i="10"/>
  <c r="D276" i="10"/>
  <c r="C276" i="10"/>
  <c r="A277" i="10"/>
  <c r="B279" i="10"/>
  <c r="H274" i="10"/>
  <c r="N274" i="10" s="1"/>
  <c r="M274" i="10"/>
  <c r="J273" i="10"/>
  <c r="L106" i="10"/>
  <c r="P106" i="10"/>
  <c r="H272" i="7"/>
  <c r="G273" i="7"/>
  <c r="F273" i="7" s="1"/>
  <c r="E275" i="4"/>
  <c r="D275" i="4"/>
  <c r="B275" i="7"/>
  <c r="L274" i="7"/>
  <c r="W274" i="7" s="1"/>
  <c r="M273" i="7"/>
  <c r="D276" i="7"/>
  <c r="E273" i="7"/>
  <c r="A274" i="7"/>
  <c r="AF274" i="7" s="1"/>
  <c r="F275" i="4"/>
  <c r="A276" i="4"/>
  <c r="B289" i="4"/>
  <c r="AD274" i="7" l="1"/>
  <c r="AE274" i="7"/>
  <c r="AH274" i="7"/>
  <c r="AI274" i="7"/>
  <c r="AG274" i="7"/>
  <c r="AC274" i="7"/>
  <c r="AB274" i="7"/>
  <c r="AJ276" i="7"/>
  <c r="N276" i="7"/>
  <c r="O276" i="7" s="1"/>
  <c r="AA276" i="7"/>
  <c r="Y276" i="7"/>
  <c r="Z276" i="7"/>
  <c r="P276" i="7"/>
  <c r="U276" i="7"/>
  <c r="T276" i="7"/>
  <c r="R276" i="7"/>
  <c r="Q276" i="7"/>
  <c r="S276" i="7"/>
  <c r="J276" i="7"/>
  <c r="K275" i="7"/>
  <c r="C276" i="7"/>
  <c r="I276" i="7" s="1"/>
  <c r="H275" i="10"/>
  <c r="N275" i="10" s="1"/>
  <c r="M275" i="10"/>
  <c r="B280" i="10"/>
  <c r="K107" i="10"/>
  <c r="O107" i="10" s="1"/>
  <c r="F277" i="10"/>
  <c r="E277" i="10"/>
  <c r="D277" i="10"/>
  <c r="C277" i="10"/>
  <c r="A278" i="10"/>
  <c r="I107" i="10"/>
  <c r="J274" i="10"/>
  <c r="H273" i="7"/>
  <c r="G274" i="7"/>
  <c r="F274" i="7" s="1"/>
  <c r="E276" i="4"/>
  <c r="D276" i="4"/>
  <c r="B276" i="7"/>
  <c r="L275" i="7"/>
  <c r="W275" i="7" s="1"/>
  <c r="M274" i="7"/>
  <c r="D277" i="7"/>
  <c r="E274" i="7"/>
  <c r="A275" i="7"/>
  <c r="AI275" i="7" s="1"/>
  <c r="B290" i="4"/>
  <c r="F276" i="4"/>
  <c r="A277" i="4"/>
  <c r="AD275" i="7" l="1"/>
  <c r="AG275" i="7"/>
  <c r="AE275" i="7"/>
  <c r="AF275" i="7"/>
  <c r="AH275" i="7"/>
  <c r="AC275" i="7"/>
  <c r="AB275" i="7"/>
  <c r="J275" i="10"/>
  <c r="AJ277" i="7"/>
  <c r="N277" i="7"/>
  <c r="O277" i="7" s="1"/>
  <c r="AA277" i="7"/>
  <c r="Y277" i="7"/>
  <c r="Z277" i="7"/>
  <c r="P277" i="7"/>
  <c r="R277" i="7"/>
  <c r="Q277" i="7"/>
  <c r="U277" i="7"/>
  <c r="T277" i="7"/>
  <c r="S277" i="7"/>
  <c r="J277" i="7"/>
  <c r="K276" i="7"/>
  <c r="C277" i="7"/>
  <c r="I277" i="7" s="1"/>
  <c r="G107" i="10"/>
  <c r="L107" i="10" s="1"/>
  <c r="H276" i="10"/>
  <c r="N276" i="10" s="1"/>
  <c r="M276" i="10"/>
  <c r="F278" i="10"/>
  <c r="E278" i="10"/>
  <c r="D278" i="10"/>
  <c r="C278" i="10"/>
  <c r="A279" i="10"/>
  <c r="B281" i="10"/>
  <c r="H274" i="7"/>
  <c r="G275" i="7"/>
  <c r="F275" i="7" s="1"/>
  <c r="E277" i="4"/>
  <c r="D277" i="4"/>
  <c r="B277" i="7"/>
  <c r="L276" i="7"/>
  <c r="W276" i="7" s="1"/>
  <c r="M275" i="7"/>
  <c r="D278" i="7"/>
  <c r="E275" i="7"/>
  <c r="A276" i="7"/>
  <c r="AH276" i="7" s="1"/>
  <c r="F277" i="4"/>
  <c r="A278" i="4"/>
  <c r="B291" i="4"/>
  <c r="AG276" i="7" l="1"/>
  <c r="AF276" i="7"/>
  <c r="AE276" i="7"/>
  <c r="AD276" i="7"/>
  <c r="AI276" i="7"/>
  <c r="AC276" i="7"/>
  <c r="AB276" i="7"/>
  <c r="AJ278" i="7"/>
  <c r="N278" i="7"/>
  <c r="O278" i="7" s="1"/>
  <c r="AA278" i="7"/>
  <c r="Y278" i="7"/>
  <c r="Z278" i="7"/>
  <c r="P278" i="7"/>
  <c r="U278" i="7"/>
  <c r="T278" i="7"/>
  <c r="S278" i="7"/>
  <c r="R278" i="7"/>
  <c r="Q278" i="7"/>
  <c r="J278" i="7"/>
  <c r="K277" i="7"/>
  <c r="C278" i="7"/>
  <c r="I278" i="7" s="1"/>
  <c r="J276" i="10"/>
  <c r="P107" i="10"/>
  <c r="K108" i="10" s="1"/>
  <c r="B282" i="10"/>
  <c r="H277" i="10"/>
  <c r="N277" i="10" s="1"/>
  <c r="M277" i="10"/>
  <c r="J277" i="10" s="1"/>
  <c r="F279" i="10"/>
  <c r="E279" i="10"/>
  <c r="D279" i="10"/>
  <c r="C279" i="10"/>
  <c r="A280" i="10"/>
  <c r="H275" i="7"/>
  <c r="G276" i="7"/>
  <c r="F276" i="7" s="1"/>
  <c r="E278" i="4"/>
  <c r="D278" i="4"/>
  <c r="B278" i="7"/>
  <c r="L277" i="7"/>
  <c r="W277" i="7" s="1"/>
  <c r="M276" i="7"/>
  <c r="D279" i="7"/>
  <c r="E276" i="7"/>
  <c r="A277" i="7"/>
  <c r="AE277" i="7" s="1"/>
  <c r="B292" i="4"/>
  <c r="F278" i="4"/>
  <c r="A279" i="4"/>
  <c r="AD277" i="7" l="1"/>
  <c r="AF277" i="7"/>
  <c r="AI277" i="7"/>
  <c r="AH277" i="7"/>
  <c r="AG277" i="7"/>
  <c r="AC277" i="7"/>
  <c r="AB277" i="7"/>
  <c r="AJ279" i="7"/>
  <c r="N279" i="7"/>
  <c r="O279" i="7" s="1"/>
  <c r="AA279" i="7"/>
  <c r="Y279" i="7"/>
  <c r="Z279" i="7"/>
  <c r="P279" i="7"/>
  <c r="U279" i="7"/>
  <c r="S279" i="7"/>
  <c r="T279" i="7"/>
  <c r="R279" i="7"/>
  <c r="Q279" i="7"/>
  <c r="J279" i="7"/>
  <c r="K278" i="7"/>
  <c r="C279" i="7"/>
  <c r="I279" i="7" s="1"/>
  <c r="I108" i="10"/>
  <c r="H278" i="10"/>
  <c r="N278" i="10" s="1"/>
  <c r="M278" i="10"/>
  <c r="F280" i="10"/>
  <c r="E280" i="10"/>
  <c r="D280" i="10"/>
  <c r="C280" i="10"/>
  <c r="A281" i="10"/>
  <c r="B283" i="10"/>
  <c r="O108" i="10"/>
  <c r="G108" i="10"/>
  <c r="H276" i="7"/>
  <c r="G277" i="7"/>
  <c r="F277" i="7" s="1"/>
  <c r="E279" i="4"/>
  <c r="D279" i="4"/>
  <c r="B279" i="7"/>
  <c r="L278" i="7"/>
  <c r="W278" i="7" s="1"/>
  <c r="M277" i="7"/>
  <c r="D280" i="7"/>
  <c r="E277" i="7"/>
  <c r="A278" i="7"/>
  <c r="AE278" i="7" s="1"/>
  <c r="F279" i="4"/>
  <c r="A280" i="4"/>
  <c r="B293" i="4"/>
  <c r="AH278" i="7" l="1"/>
  <c r="AG278" i="7"/>
  <c r="AD278" i="7"/>
  <c r="AF278" i="7"/>
  <c r="AI278" i="7"/>
  <c r="AC278" i="7"/>
  <c r="AB278" i="7"/>
  <c r="AJ280" i="7"/>
  <c r="N280" i="7"/>
  <c r="O280" i="7" s="1"/>
  <c r="AA280" i="7"/>
  <c r="Y280" i="7"/>
  <c r="Z280" i="7"/>
  <c r="P280" i="7"/>
  <c r="S280" i="7"/>
  <c r="R280" i="7"/>
  <c r="Q280" i="7"/>
  <c r="U280" i="7"/>
  <c r="T280" i="7"/>
  <c r="J280" i="7"/>
  <c r="K279" i="7"/>
  <c r="C280" i="7"/>
  <c r="I280" i="7" s="1"/>
  <c r="J278" i="10"/>
  <c r="H279" i="10"/>
  <c r="N279" i="10" s="1"/>
  <c r="M279" i="10"/>
  <c r="L108" i="10"/>
  <c r="P108" i="10"/>
  <c r="F281" i="10"/>
  <c r="E281" i="10"/>
  <c r="D281" i="10"/>
  <c r="C281" i="10"/>
  <c r="A282" i="10"/>
  <c r="B284" i="10"/>
  <c r="H277" i="7"/>
  <c r="G278" i="7"/>
  <c r="F278" i="7" s="1"/>
  <c r="E280" i="4"/>
  <c r="D280" i="4"/>
  <c r="B280" i="7"/>
  <c r="M278" i="7"/>
  <c r="L279" i="7"/>
  <c r="W279" i="7" s="1"/>
  <c r="D281" i="7"/>
  <c r="E278" i="7"/>
  <c r="A279" i="7"/>
  <c r="AH279" i="7" s="1"/>
  <c r="F280" i="4"/>
  <c r="A281" i="4"/>
  <c r="B294" i="4"/>
  <c r="AE279" i="7" l="1"/>
  <c r="AF279" i="7"/>
  <c r="AI279" i="7"/>
  <c r="AD279" i="7"/>
  <c r="AG279" i="7"/>
  <c r="AC279" i="7"/>
  <c r="AB279" i="7"/>
  <c r="AJ281" i="7"/>
  <c r="N281" i="7"/>
  <c r="O281" i="7" s="1"/>
  <c r="AA281" i="7"/>
  <c r="Y281" i="7"/>
  <c r="Z281" i="7"/>
  <c r="P281" i="7"/>
  <c r="U281" i="7"/>
  <c r="T281" i="7"/>
  <c r="S281" i="7"/>
  <c r="Q281" i="7"/>
  <c r="R281" i="7"/>
  <c r="J281" i="7"/>
  <c r="K280" i="7"/>
  <c r="C281" i="7"/>
  <c r="I281" i="7" s="1"/>
  <c r="J279" i="10"/>
  <c r="I109" i="10"/>
  <c r="B285" i="10"/>
  <c r="K109" i="10"/>
  <c r="O109" i="10" s="1"/>
  <c r="F282" i="10"/>
  <c r="E282" i="10"/>
  <c r="D282" i="10"/>
  <c r="C282" i="10"/>
  <c r="A283" i="10"/>
  <c r="H280" i="10"/>
  <c r="N280" i="10" s="1"/>
  <c r="M280" i="10"/>
  <c r="H278" i="7"/>
  <c r="G279" i="7"/>
  <c r="F279" i="7" s="1"/>
  <c r="E281" i="4"/>
  <c r="D281" i="4"/>
  <c r="B281" i="7"/>
  <c r="L280" i="7"/>
  <c r="W280" i="7" s="1"/>
  <c r="M279" i="7"/>
  <c r="D282" i="7"/>
  <c r="E279" i="7"/>
  <c r="A280" i="7"/>
  <c r="AI280" i="7" s="1"/>
  <c r="B295" i="4"/>
  <c r="F281" i="4"/>
  <c r="A282" i="4"/>
  <c r="AD280" i="7" l="1"/>
  <c r="AG280" i="7"/>
  <c r="AF280" i="7"/>
  <c r="AE280" i="7"/>
  <c r="AH280" i="7"/>
  <c r="AC280" i="7"/>
  <c r="AB280" i="7"/>
  <c r="AJ282" i="7"/>
  <c r="N282" i="7"/>
  <c r="O282" i="7" s="1"/>
  <c r="AA282" i="7"/>
  <c r="Y282" i="7"/>
  <c r="Z282" i="7"/>
  <c r="P282" i="7"/>
  <c r="Q282" i="7"/>
  <c r="T282" i="7"/>
  <c r="U282" i="7"/>
  <c r="S282" i="7"/>
  <c r="R282" i="7"/>
  <c r="J282" i="7"/>
  <c r="K281" i="7"/>
  <c r="C282" i="7"/>
  <c r="I282" i="7" s="1"/>
  <c r="J280" i="10"/>
  <c r="H281" i="10"/>
  <c r="N281" i="10" s="1"/>
  <c r="M281" i="10"/>
  <c r="F283" i="10"/>
  <c r="E283" i="10"/>
  <c r="D283" i="10"/>
  <c r="C283" i="10"/>
  <c r="A284" i="10"/>
  <c r="B286" i="10"/>
  <c r="G109" i="10"/>
  <c r="H279" i="7"/>
  <c r="G280" i="7"/>
  <c r="F280" i="7" s="1"/>
  <c r="E282" i="4"/>
  <c r="D282" i="4"/>
  <c r="B282" i="7"/>
  <c r="L281" i="7"/>
  <c r="W281" i="7" s="1"/>
  <c r="M280" i="7"/>
  <c r="D283" i="7"/>
  <c r="E280" i="7"/>
  <c r="A281" i="7"/>
  <c r="AF281" i="7" s="1"/>
  <c r="F282" i="4"/>
  <c r="A283" i="4"/>
  <c r="B296" i="4"/>
  <c r="AD281" i="7" l="1"/>
  <c r="AI281" i="7"/>
  <c r="AH281" i="7"/>
  <c r="AG281" i="7"/>
  <c r="AE281" i="7"/>
  <c r="AC281" i="7"/>
  <c r="AB281" i="7"/>
  <c r="AJ283" i="7"/>
  <c r="N283" i="7"/>
  <c r="O283" i="7" s="1"/>
  <c r="AA283" i="7"/>
  <c r="Y283" i="7"/>
  <c r="Z283" i="7"/>
  <c r="P283" i="7"/>
  <c r="T283" i="7"/>
  <c r="S283" i="7"/>
  <c r="R283" i="7"/>
  <c r="Q283" i="7"/>
  <c r="U283" i="7"/>
  <c r="J283" i="7"/>
  <c r="K282" i="7"/>
  <c r="C283" i="7"/>
  <c r="I283" i="7" s="1"/>
  <c r="J281" i="10"/>
  <c r="F284" i="10"/>
  <c r="E284" i="10"/>
  <c r="D284" i="10"/>
  <c r="C284" i="10"/>
  <c r="A285" i="10"/>
  <c r="L109" i="10"/>
  <c r="P109" i="10"/>
  <c r="H282" i="10"/>
  <c r="N282" i="10" s="1"/>
  <c r="M282" i="10"/>
  <c r="B287" i="10"/>
  <c r="H280" i="7"/>
  <c r="G281" i="7"/>
  <c r="F281" i="7" s="1"/>
  <c r="E283" i="4"/>
  <c r="D283" i="4"/>
  <c r="B283" i="7"/>
  <c r="L282" i="7"/>
  <c r="W282" i="7" s="1"/>
  <c r="M281" i="7"/>
  <c r="D284" i="7"/>
  <c r="E281" i="7"/>
  <c r="A282" i="7"/>
  <c r="AE282" i="7" s="1"/>
  <c r="B297" i="4"/>
  <c r="F283" i="4"/>
  <c r="A284" i="4"/>
  <c r="AI282" i="7" l="1"/>
  <c r="AG282" i="7"/>
  <c r="AF282" i="7"/>
  <c r="AD282" i="7"/>
  <c r="AH282" i="7"/>
  <c r="AC282" i="7"/>
  <c r="AB282" i="7"/>
  <c r="AJ284" i="7"/>
  <c r="N284" i="7"/>
  <c r="O284" i="7" s="1"/>
  <c r="AA284" i="7"/>
  <c r="Y284" i="7"/>
  <c r="Z284" i="7"/>
  <c r="P284" i="7"/>
  <c r="U284" i="7"/>
  <c r="T284" i="7"/>
  <c r="R284" i="7"/>
  <c r="Q284" i="7"/>
  <c r="S284" i="7"/>
  <c r="J284" i="7"/>
  <c r="K283" i="7"/>
  <c r="C284" i="7"/>
  <c r="I284" i="7" s="1"/>
  <c r="H283" i="10"/>
  <c r="N283" i="10" s="1"/>
  <c r="M283" i="10"/>
  <c r="K110" i="10"/>
  <c r="O110" i="10" s="1"/>
  <c r="F285" i="10"/>
  <c r="E285" i="10"/>
  <c r="D285" i="10"/>
  <c r="C285" i="10"/>
  <c r="A286" i="10"/>
  <c r="I110" i="10"/>
  <c r="B288" i="10"/>
  <c r="J282" i="10"/>
  <c r="H281" i="7"/>
  <c r="G282" i="7"/>
  <c r="F282" i="7" s="1"/>
  <c r="E284" i="4"/>
  <c r="D284" i="4"/>
  <c r="B284" i="7"/>
  <c r="L283" i="7"/>
  <c r="W283" i="7" s="1"/>
  <c r="M282" i="7"/>
  <c r="D285" i="7"/>
  <c r="E282" i="7"/>
  <c r="A283" i="7"/>
  <c r="AI283" i="7" s="1"/>
  <c r="F284" i="4"/>
  <c r="A285" i="4"/>
  <c r="B298" i="4"/>
  <c r="S11" i="10"/>
  <c r="AE283" i="7" l="1"/>
  <c r="AG283" i="7"/>
  <c r="AF283" i="7"/>
  <c r="AD283" i="7"/>
  <c r="AH283" i="7"/>
  <c r="AC283" i="7"/>
  <c r="AB283" i="7"/>
  <c r="AJ285" i="7"/>
  <c r="N285" i="7"/>
  <c r="O285" i="7" s="1"/>
  <c r="AA285" i="7"/>
  <c r="Y285" i="7"/>
  <c r="Z285" i="7"/>
  <c r="P285" i="7"/>
  <c r="R285" i="7"/>
  <c r="Q285" i="7"/>
  <c r="U285" i="7"/>
  <c r="T285" i="7"/>
  <c r="S285" i="7"/>
  <c r="J283" i="10"/>
  <c r="J285" i="7"/>
  <c r="K284" i="7"/>
  <c r="C285" i="7"/>
  <c r="I285" i="7" s="1"/>
  <c r="G110" i="10"/>
  <c r="L110" i="10" s="1"/>
  <c r="H284" i="10"/>
  <c r="N284" i="10" s="1"/>
  <c r="M284" i="10"/>
  <c r="B289" i="10"/>
  <c r="F286" i="10"/>
  <c r="E286" i="10"/>
  <c r="D286" i="10"/>
  <c r="C286" i="10"/>
  <c r="A287" i="10"/>
  <c r="H282" i="7"/>
  <c r="G283" i="7"/>
  <c r="F283" i="7" s="1"/>
  <c r="E285" i="4"/>
  <c r="D285" i="4"/>
  <c r="B285" i="7"/>
  <c r="L284" i="7"/>
  <c r="W284" i="7" s="1"/>
  <c r="M283" i="7"/>
  <c r="D286" i="7"/>
  <c r="E283" i="7"/>
  <c r="A284" i="7"/>
  <c r="AF284" i="7" s="1"/>
  <c r="B299" i="4"/>
  <c r="F285" i="4"/>
  <c r="A286" i="4"/>
  <c r="AH284" i="7" l="1"/>
  <c r="AE284" i="7"/>
  <c r="AG284" i="7"/>
  <c r="AI284" i="7"/>
  <c r="AD284" i="7"/>
  <c r="AC284" i="7"/>
  <c r="AB284" i="7"/>
  <c r="AJ286" i="7"/>
  <c r="N286" i="7"/>
  <c r="O286" i="7" s="1"/>
  <c r="AA286" i="7"/>
  <c r="Y286" i="7"/>
  <c r="Z286" i="7"/>
  <c r="P286" i="7"/>
  <c r="U286" i="7"/>
  <c r="T286" i="7"/>
  <c r="S286" i="7"/>
  <c r="R286" i="7"/>
  <c r="Q286" i="7"/>
  <c r="J286" i="7"/>
  <c r="K285" i="7"/>
  <c r="C286" i="7"/>
  <c r="I286" i="7" s="1"/>
  <c r="J284" i="10"/>
  <c r="P110" i="10"/>
  <c r="K111" i="10" s="1"/>
  <c r="O111" i="10" s="1"/>
  <c r="H285" i="10"/>
  <c r="N285" i="10" s="1"/>
  <c r="M285" i="10"/>
  <c r="B290" i="10"/>
  <c r="F287" i="10"/>
  <c r="E287" i="10"/>
  <c r="D287" i="10"/>
  <c r="C287" i="10"/>
  <c r="A288" i="10"/>
  <c r="I111" i="10"/>
  <c r="H283" i="7"/>
  <c r="G284" i="7"/>
  <c r="F284" i="7" s="1"/>
  <c r="E286" i="4"/>
  <c r="D286" i="4"/>
  <c r="B286" i="7"/>
  <c r="L285" i="7"/>
  <c r="W285" i="7" s="1"/>
  <c r="M284" i="7"/>
  <c r="D287" i="7"/>
  <c r="E284" i="7"/>
  <c r="A285" i="7"/>
  <c r="AF285" i="7" s="1"/>
  <c r="F286" i="4"/>
  <c r="A287" i="4"/>
  <c r="B300" i="4"/>
  <c r="AD285" i="7" l="1"/>
  <c r="AE285" i="7"/>
  <c r="AI285" i="7"/>
  <c r="AH285" i="7"/>
  <c r="AG285" i="7"/>
  <c r="AC285" i="7"/>
  <c r="AB285" i="7"/>
  <c r="AJ287" i="7"/>
  <c r="N287" i="7"/>
  <c r="O287" i="7" s="1"/>
  <c r="AA287" i="7"/>
  <c r="Y287" i="7"/>
  <c r="Z287" i="7"/>
  <c r="P287" i="7"/>
  <c r="U287" i="7"/>
  <c r="S287" i="7"/>
  <c r="T287" i="7"/>
  <c r="R287" i="7"/>
  <c r="Q287" i="7"/>
  <c r="J287" i="7"/>
  <c r="K286" i="7"/>
  <c r="C287" i="7"/>
  <c r="I287" i="7" s="1"/>
  <c r="J285" i="10"/>
  <c r="G111" i="10"/>
  <c r="P111" i="10" s="1"/>
  <c r="K112" i="10" s="1"/>
  <c r="O112" i="10" s="1"/>
  <c r="H286" i="10"/>
  <c r="N286" i="10" s="1"/>
  <c r="M286" i="10"/>
  <c r="B291" i="10"/>
  <c r="F288" i="10"/>
  <c r="E288" i="10"/>
  <c r="D288" i="10"/>
  <c r="C288" i="10"/>
  <c r="A289" i="10"/>
  <c r="H284" i="7"/>
  <c r="G285" i="7"/>
  <c r="F285" i="7" s="1"/>
  <c r="E287" i="4"/>
  <c r="D287" i="4"/>
  <c r="B287" i="7"/>
  <c r="L286" i="7"/>
  <c r="W286" i="7" s="1"/>
  <c r="M285" i="7"/>
  <c r="D288" i="7"/>
  <c r="E285" i="7"/>
  <c r="A286" i="7"/>
  <c r="AD286" i="7" s="1"/>
  <c r="B301" i="4"/>
  <c r="F287" i="4"/>
  <c r="A288" i="4"/>
  <c r="AI286" i="7" l="1"/>
  <c r="AG286" i="7"/>
  <c r="AH286" i="7"/>
  <c r="AE286" i="7"/>
  <c r="AF286" i="7"/>
  <c r="AC286" i="7"/>
  <c r="AB286" i="7"/>
  <c r="AJ288" i="7"/>
  <c r="N288" i="7"/>
  <c r="O288" i="7" s="1"/>
  <c r="AA288" i="7"/>
  <c r="Y288" i="7"/>
  <c r="Z288" i="7"/>
  <c r="P288" i="7"/>
  <c r="S288" i="7"/>
  <c r="R288" i="7"/>
  <c r="Q288" i="7"/>
  <c r="T288" i="7"/>
  <c r="U288" i="7"/>
  <c r="J286" i="10"/>
  <c r="J288" i="7"/>
  <c r="K287" i="7"/>
  <c r="C288" i="7"/>
  <c r="I288" i="7" s="1"/>
  <c r="L111" i="10"/>
  <c r="I112" i="10" s="1"/>
  <c r="G112" i="10" s="1"/>
  <c r="H287" i="10"/>
  <c r="N287" i="10" s="1"/>
  <c r="M287" i="10"/>
  <c r="B292" i="10"/>
  <c r="F289" i="10"/>
  <c r="E289" i="10"/>
  <c r="D289" i="10"/>
  <c r="C289" i="10"/>
  <c r="A290" i="10"/>
  <c r="H285" i="7"/>
  <c r="G286" i="7"/>
  <c r="F286" i="7" s="1"/>
  <c r="E288" i="4"/>
  <c r="D288" i="4"/>
  <c r="B288" i="7"/>
  <c r="L287" i="7"/>
  <c r="W287" i="7" s="1"/>
  <c r="M286" i="7"/>
  <c r="D289" i="7"/>
  <c r="E286" i="7"/>
  <c r="A287" i="7"/>
  <c r="AE287" i="7" s="1"/>
  <c r="F288" i="4"/>
  <c r="A289" i="4"/>
  <c r="B302" i="4"/>
  <c r="AG287" i="7" l="1"/>
  <c r="AI287" i="7"/>
  <c r="AH287" i="7"/>
  <c r="AF287" i="7"/>
  <c r="AD287" i="7"/>
  <c r="AC287" i="7"/>
  <c r="AB287" i="7"/>
  <c r="AJ289" i="7"/>
  <c r="N289" i="7"/>
  <c r="O289" i="7" s="1"/>
  <c r="AA289" i="7"/>
  <c r="Y289" i="7"/>
  <c r="Z289" i="7"/>
  <c r="P289" i="7"/>
  <c r="U289" i="7"/>
  <c r="T289" i="7"/>
  <c r="S289" i="7"/>
  <c r="Q289" i="7"/>
  <c r="R289" i="7"/>
  <c r="J289" i="7"/>
  <c r="K288" i="7"/>
  <c r="C289" i="7"/>
  <c r="I289" i="7" s="1"/>
  <c r="J287" i="10"/>
  <c r="P112" i="10"/>
  <c r="L112" i="10"/>
  <c r="B293" i="10"/>
  <c r="F290" i="10"/>
  <c r="E290" i="10"/>
  <c r="D290" i="10"/>
  <c r="C290" i="10"/>
  <c r="A291" i="10"/>
  <c r="H288" i="10"/>
  <c r="N288" i="10" s="1"/>
  <c r="M288" i="10"/>
  <c r="H286" i="7"/>
  <c r="G287" i="7"/>
  <c r="F287" i="7" s="1"/>
  <c r="E289" i="4"/>
  <c r="D289" i="4"/>
  <c r="B289" i="7"/>
  <c r="L288" i="7"/>
  <c r="W288" i="7" s="1"/>
  <c r="M287" i="7"/>
  <c r="D290" i="7"/>
  <c r="E287" i="7"/>
  <c r="A288" i="7"/>
  <c r="AH288" i="7" s="1"/>
  <c r="B303" i="4"/>
  <c r="F289" i="4"/>
  <c r="A290" i="4"/>
  <c r="AI288" i="7" l="1"/>
  <c r="AG288" i="7"/>
  <c r="AF288" i="7"/>
  <c r="AE288" i="7"/>
  <c r="AD288" i="7"/>
  <c r="AC288" i="7"/>
  <c r="AB288" i="7"/>
  <c r="AJ290" i="7"/>
  <c r="N290" i="7"/>
  <c r="O290" i="7" s="1"/>
  <c r="AA290" i="7"/>
  <c r="Y290" i="7"/>
  <c r="Z290" i="7"/>
  <c r="P290" i="7"/>
  <c r="Q290" i="7"/>
  <c r="T290" i="7"/>
  <c r="U290" i="7"/>
  <c r="S290" i="7"/>
  <c r="R290" i="7"/>
  <c r="J290" i="7"/>
  <c r="K289" i="7"/>
  <c r="C290" i="7"/>
  <c r="I290" i="7" s="1"/>
  <c r="J288" i="10"/>
  <c r="H289" i="10"/>
  <c r="N289" i="10" s="1"/>
  <c r="M289" i="10"/>
  <c r="B294" i="10"/>
  <c r="I113" i="10"/>
  <c r="F291" i="10"/>
  <c r="E291" i="10"/>
  <c r="D291" i="10"/>
  <c r="C291" i="10"/>
  <c r="A292" i="10"/>
  <c r="K113" i="10"/>
  <c r="O113" i="10" s="1"/>
  <c r="H287" i="7"/>
  <c r="G288" i="7"/>
  <c r="F288" i="7" s="1"/>
  <c r="E290" i="4"/>
  <c r="D290" i="4"/>
  <c r="B290" i="7"/>
  <c r="L289" i="7"/>
  <c r="W289" i="7" s="1"/>
  <c r="M288" i="7"/>
  <c r="D291" i="7"/>
  <c r="E288" i="7"/>
  <c r="A289" i="7"/>
  <c r="AH289" i="7" s="1"/>
  <c r="F290" i="4"/>
  <c r="A291" i="4"/>
  <c r="B304" i="4"/>
  <c r="AF289" i="7" l="1"/>
  <c r="AI289" i="7"/>
  <c r="AG289" i="7"/>
  <c r="AE289" i="7"/>
  <c r="AD289" i="7"/>
  <c r="AC289" i="7"/>
  <c r="AB289" i="7"/>
  <c r="AJ291" i="7"/>
  <c r="N291" i="7"/>
  <c r="O291" i="7" s="1"/>
  <c r="AA291" i="7"/>
  <c r="Y291" i="7"/>
  <c r="Z291" i="7"/>
  <c r="P291" i="7"/>
  <c r="T291" i="7"/>
  <c r="S291" i="7"/>
  <c r="R291" i="7"/>
  <c r="Q291" i="7"/>
  <c r="U291" i="7"/>
  <c r="J291" i="7"/>
  <c r="K290" i="7"/>
  <c r="C291" i="7"/>
  <c r="I291" i="7" s="1"/>
  <c r="J289" i="10"/>
  <c r="G113" i="10"/>
  <c r="P113" i="10" s="1"/>
  <c r="H290" i="10"/>
  <c r="N290" i="10" s="1"/>
  <c r="M290" i="10"/>
  <c r="F292" i="10"/>
  <c r="E292" i="10"/>
  <c r="D292" i="10"/>
  <c r="C292" i="10"/>
  <c r="A293" i="10"/>
  <c r="B295" i="10"/>
  <c r="H288" i="7"/>
  <c r="G289" i="7"/>
  <c r="F289" i="7" s="1"/>
  <c r="E291" i="4"/>
  <c r="D291" i="4"/>
  <c r="B291" i="7"/>
  <c r="L290" i="7"/>
  <c r="W290" i="7" s="1"/>
  <c r="M289" i="7"/>
  <c r="D292" i="7"/>
  <c r="E289" i="7"/>
  <c r="A290" i="7"/>
  <c r="AG290" i="7" s="1"/>
  <c r="B305" i="4"/>
  <c r="F291" i="4"/>
  <c r="A292" i="4"/>
  <c r="AE290" i="7" l="1"/>
  <c r="AI290" i="7"/>
  <c r="AH290" i="7"/>
  <c r="AF290" i="7"/>
  <c r="AD290" i="7"/>
  <c r="AC290" i="7"/>
  <c r="AB290" i="7"/>
  <c r="AJ292" i="7"/>
  <c r="N292" i="7"/>
  <c r="O292" i="7" s="1"/>
  <c r="AA292" i="7"/>
  <c r="Y292" i="7"/>
  <c r="Z292" i="7"/>
  <c r="P292" i="7"/>
  <c r="U292" i="7"/>
  <c r="T292" i="7"/>
  <c r="R292" i="7"/>
  <c r="S292" i="7"/>
  <c r="Q292" i="7"/>
  <c r="J290" i="10"/>
  <c r="J292" i="7"/>
  <c r="K291" i="7"/>
  <c r="C292" i="7"/>
  <c r="I292" i="7" s="1"/>
  <c r="L113" i="10"/>
  <c r="I114" i="10" s="1"/>
  <c r="H291" i="10"/>
  <c r="N291" i="10" s="1"/>
  <c r="M291" i="10"/>
  <c r="B296" i="10"/>
  <c r="F293" i="10"/>
  <c r="E293" i="10"/>
  <c r="D293" i="10"/>
  <c r="C293" i="10"/>
  <c r="A294" i="10"/>
  <c r="K114" i="10"/>
  <c r="O114" i="10" s="1"/>
  <c r="H289" i="7"/>
  <c r="G290" i="7"/>
  <c r="F290" i="7" s="1"/>
  <c r="E292" i="4"/>
  <c r="D292" i="4"/>
  <c r="B292" i="7"/>
  <c r="L291" i="7"/>
  <c r="W291" i="7" s="1"/>
  <c r="M290" i="7"/>
  <c r="D293" i="7"/>
  <c r="E290" i="7"/>
  <c r="A291" i="7"/>
  <c r="AE291" i="7" s="1"/>
  <c r="F292" i="4"/>
  <c r="A293" i="4"/>
  <c r="B306" i="4"/>
  <c r="AH291" i="7" l="1"/>
  <c r="AI291" i="7"/>
  <c r="AG291" i="7"/>
  <c r="AF291" i="7"/>
  <c r="AD291" i="7"/>
  <c r="AC291" i="7"/>
  <c r="AB291" i="7"/>
  <c r="AJ293" i="7"/>
  <c r="N293" i="7"/>
  <c r="O293" i="7" s="1"/>
  <c r="AA293" i="7"/>
  <c r="Y293" i="7"/>
  <c r="Z293" i="7"/>
  <c r="P293" i="7"/>
  <c r="U293" i="7"/>
  <c r="S293" i="7"/>
  <c r="R293" i="7"/>
  <c r="Q293" i="7"/>
  <c r="T293" i="7"/>
  <c r="J291" i="10"/>
  <c r="J293" i="7"/>
  <c r="K292" i="7"/>
  <c r="C293" i="7"/>
  <c r="I293" i="7" s="1"/>
  <c r="H292" i="10"/>
  <c r="N292" i="10" s="1"/>
  <c r="M292" i="10"/>
  <c r="G114" i="10"/>
  <c r="B297" i="10"/>
  <c r="F294" i="10"/>
  <c r="E294" i="10"/>
  <c r="D294" i="10"/>
  <c r="C294" i="10"/>
  <c r="A295" i="10"/>
  <c r="H290" i="7"/>
  <c r="G291" i="7"/>
  <c r="F291" i="7" s="1"/>
  <c r="E293" i="4"/>
  <c r="D293" i="4"/>
  <c r="B293" i="7"/>
  <c r="L292" i="7"/>
  <c r="W292" i="7" s="1"/>
  <c r="M291" i="7"/>
  <c r="D294" i="7"/>
  <c r="E291" i="7"/>
  <c r="A292" i="7"/>
  <c r="AE292" i="7" s="1"/>
  <c r="B307" i="4"/>
  <c r="F293" i="4"/>
  <c r="A294" i="4"/>
  <c r="AH292" i="7" l="1"/>
  <c r="AI292" i="7"/>
  <c r="AF292" i="7"/>
  <c r="AG292" i="7"/>
  <c r="AD292" i="7"/>
  <c r="AC292" i="7"/>
  <c r="AB292" i="7"/>
  <c r="AJ294" i="7"/>
  <c r="N294" i="7"/>
  <c r="O294" i="7" s="1"/>
  <c r="AA294" i="7"/>
  <c r="Y294" i="7"/>
  <c r="Z294" i="7"/>
  <c r="P294" i="7"/>
  <c r="S294" i="7"/>
  <c r="U294" i="7"/>
  <c r="R294" i="7"/>
  <c r="T294" i="7"/>
  <c r="Q294" i="7"/>
  <c r="J292" i="10"/>
  <c r="J294" i="7"/>
  <c r="K293" i="7"/>
  <c r="C294" i="7"/>
  <c r="I294" i="7" s="1"/>
  <c r="H293" i="10"/>
  <c r="N293" i="10" s="1"/>
  <c r="M293" i="10"/>
  <c r="B298" i="10"/>
  <c r="L114" i="10"/>
  <c r="P114" i="10"/>
  <c r="F295" i="10"/>
  <c r="E295" i="10"/>
  <c r="D295" i="10"/>
  <c r="C295" i="10"/>
  <c r="A296" i="10"/>
  <c r="H291" i="7"/>
  <c r="G292" i="7"/>
  <c r="F292" i="7" s="1"/>
  <c r="E294" i="4"/>
  <c r="D294" i="4"/>
  <c r="B294" i="7"/>
  <c r="L293" i="7"/>
  <c r="W293" i="7" s="1"/>
  <c r="M292" i="7"/>
  <c r="D295" i="7"/>
  <c r="E292" i="7"/>
  <c r="A293" i="7"/>
  <c r="AE293" i="7" s="1"/>
  <c r="F294" i="4"/>
  <c r="A295" i="4"/>
  <c r="B308" i="4"/>
  <c r="AI293" i="7" l="1"/>
  <c r="AH293" i="7"/>
  <c r="AD293" i="7"/>
  <c r="AG293" i="7"/>
  <c r="AF293" i="7"/>
  <c r="AC293" i="7"/>
  <c r="AB293" i="7"/>
  <c r="AJ295" i="7"/>
  <c r="N295" i="7"/>
  <c r="O295" i="7" s="1"/>
  <c r="AA295" i="7"/>
  <c r="Y295" i="7"/>
  <c r="Z295" i="7"/>
  <c r="P295" i="7"/>
  <c r="S295" i="7"/>
  <c r="T295" i="7"/>
  <c r="R295" i="7"/>
  <c r="Q295" i="7"/>
  <c r="U295" i="7"/>
  <c r="J293" i="10"/>
  <c r="J295" i="7"/>
  <c r="K294" i="7"/>
  <c r="C295" i="7"/>
  <c r="I295" i="7" s="1"/>
  <c r="H294" i="10"/>
  <c r="N294" i="10" s="1"/>
  <c r="M294" i="10"/>
  <c r="K115" i="10"/>
  <c r="O115" i="10" s="1"/>
  <c r="I115" i="10"/>
  <c r="F296" i="10"/>
  <c r="E296" i="10"/>
  <c r="D296" i="10"/>
  <c r="C296" i="10"/>
  <c r="A297" i="10"/>
  <c r="B299" i="10"/>
  <c r="H292" i="7"/>
  <c r="G293" i="7"/>
  <c r="F293" i="7" s="1"/>
  <c r="E295" i="4"/>
  <c r="D295" i="4"/>
  <c r="B295" i="7"/>
  <c r="L294" i="7"/>
  <c r="W294" i="7" s="1"/>
  <c r="M293" i="7"/>
  <c r="D296" i="7"/>
  <c r="E293" i="7"/>
  <c r="A294" i="7"/>
  <c r="AE294" i="7" s="1"/>
  <c r="B309" i="4"/>
  <c r="F295" i="4"/>
  <c r="A296" i="4"/>
  <c r="AF294" i="7" l="1"/>
  <c r="AI294" i="7"/>
  <c r="AD294" i="7"/>
  <c r="AH294" i="7"/>
  <c r="AG294" i="7"/>
  <c r="AC294" i="7"/>
  <c r="AB294" i="7"/>
  <c r="AJ296" i="7"/>
  <c r="N296" i="7"/>
  <c r="O296" i="7" s="1"/>
  <c r="AA296" i="7"/>
  <c r="Y296" i="7"/>
  <c r="Z296" i="7"/>
  <c r="P296" i="7"/>
  <c r="Q296" i="7"/>
  <c r="U296" i="7"/>
  <c r="S296" i="7"/>
  <c r="T296" i="7"/>
  <c r="R296" i="7"/>
  <c r="J296" i="7"/>
  <c r="K295" i="7"/>
  <c r="C296" i="7"/>
  <c r="I296" i="7" s="1"/>
  <c r="G115" i="10"/>
  <c r="P115" i="10" s="1"/>
  <c r="J294" i="10"/>
  <c r="H295" i="10"/>
  <c r="N295" i="10" s="1"/>
  <c r="M295" i="10"/>
  <c r="B300" i="10"/>
  <c r="F297" i="10"/>
  <c r="E297" i="10"/>
  <c r="D297" i="10"/>
  <c r="C297" i="10"/>
  <c r="A298" i="10"/>
  <c r="H293" i="7"/>
  <c r="G294" i="7"/>
  <c r="F294" i="7" s="1"/>
  <c r="E296" i="4"/>
  <c r="D296" i="4"/>
  <c r="B296" i="7"/>
  <c r="L295" i="7"/>
  <c r="W295" i="7" s="1"/>
  <c r="M294" i="7"/>
  <c r="D297" i="7"/>
  <c r="E294" i="7"/>
  <c r="A295" i="7"/>
  <c r="AD295" i="7" s="1"/>
  <c r="F296" i="4"/>
  <c r="A297" i="4"/>
  <c r="B310" i="4"/>
  <c r="AH295" i="7" l="1"/>
  <c r="AF295" i="7"/>
  <c r="AE295" i="7"/>
  <c r="AI295" i="7"/>
  <c r="AG295" i="7"/>
  <c r="AC295" i="7"/>
  <c r="AB295" i="7"/>
  <c r="AJ297" i="7"/>
  <c r="N297" i="7"/>
  <c r="O297" i="7" s="1"/>
  <c r="AA297" i="7"/>
  <c r="Y297" i="7"/>
  <c r="Z297" i="7"/>
  <c r="P297" i="7"/>
  <c r="T297" i="7"/>
  <c r="Q297" i="7"/>
  <c r="U297" i="7"/>
  <c r="S297" i="7"/>
  <c r="R297" i="7"/>
  <c r="J295" i="10"/>
  <c r="J297" i="7"/>
  <c r="K296" i="7"/>
  <c r="C297" i="7"/>
  <c r="I297" i="7" s="1"/>
  <c r="L115" i="10"/>
  <c r="I116" i="10" s="1"/>
  <c r="H296" i="10"/>
  <c r="N296" i="10" s="1"/>
  <c r="M296" i="10"/>
  <c r="B301" i="10"/>
  <c r="F298" i="10"/>
  <c r="E298" i="10"/>
  <c r="D298" i="10"/>
  <c r="C298" i="10"/>
  <c r="A299" i="10"/>
  <c r="K116" i="10"/>
  <c r="O116" i="10" s="1"/>
  <c r="H294" i="7"/>
  <c r="G295" i="7"/>
  <c r="F295" i="7" s="1"/>
  <c r="E297" i="4"/>
  <c r="D297" i="4"/>
  <c r="B297" i="7"/>
  <c r="L296" i="7"/>
  <c r="W296" i="7" s="1"/>
  <c r="M295" i="7"/>
  <c r="D298" i="7"/>
  <c r="E295" i="7"/>
  <c r="A296" i="7"/>
  <c r="AH296" i="7" s="1"/>
  <c r="B311" i="4"/>
  <c r="F297" i="4"/>
  <c r="A298" i="4"/>
  <c r="AE296" i="7" l="1"/>
  <c r="AI296" i="7"/>
  <c r="AG296" i="7"/>
  <c r="AF296" i="7"/>
  <c r="AD296" i="7"/>
  <c r="AC296" i="7"/>
  <c r="AB296" i="7"/>
  <c r="AJ298" i="7"/>
  <c r="N298" i="7"/>
  <c r="O298" i="7" s="1"/>
  <c r="AA298" i="7"/>
  <c r="Y298" i="7"/>
  <c r="Z298" i="7"/>
  <c r="P298" i="7"/>
  <c r="T298" i="7"/>
  <c r="S298" i="7"/>
  <c r="R298" i="7"/>
  <c r="Q298" i="7"/>
  <c r="U298" i="7"/>
  <c r="J296" i="10"/>
  <c r="J298" i="7"/>
  <c r="K297" i="7"/>
  <c r="C298" i="7"/>
  <c r="I298" i="7" s="1"/>
  <c r="H297" i="10"/>
  <c r="N297" i="10" s="1"/>
  <c r="M297" i="10"/>
  <c r="G116" i="10"/>
  <c r="B302" i="10"/>
  <c r="F299" i="10"/>
  <c r="E299" i="10"/>
  <c r="D299" i="10"/>
  <c r="C299" i="10"/>
  <c r="A300" i="10"/>
  <c r="H295" i="7"/>
  <c r="G296" i="7"/>
  <c r="F296" i="7" s="1"/>
  <c r="E298" i="4"/>
  <c r="D298" i="4"/>
  <c r="B298" i="7"/>
  <c r="L297" i="7"/>
  <c r="W297" i="7" s="1"/>
  <c r="M296" i="7"/>
  <c r="D299" i="7"/>
  <c r="E296" i="7"/>
  <c r="A297" i="7"/>
  <c r="AF297" i="7" s="1"/>
  <c r="F298" i="4"/>
  <c r="A299" i="4"/>
  <c r="B312" i="4"/>
  <c r="AE297" i="7" l="1"/>
  <c r="AG297" i="7"/>
  <c r="AD297" i="7"/>
  <c r="AH297" i="7"/>
  <c r="AI297" i="7"/>
  <c r="AC297" i="7"/>
  <c r="AB297" i="7"/>
  <c r="AJ299" i="7"/>
  <c r="N299" i="7"/>
  <c r="O299" i="7" s="1"/>
  <c r="AA299" i="7"/>
  <c r="Y299" i="7"/>
  <c r="Z299" i="7"/>
  <c r="P299" i="7"/>
  <c r="R299" i="7"/>
  <c r="U299" i="7"/>
  <c r="T299" i="7"/>
  <c r="S299" i="7"/>
  <c r="Q299" i="7"/>
  <c r="J297" i="10"/>
  <c r="J299" i="7"/>
  <c r="K298" i="7"/>
  <c r="C299" i="7"/>
  <c r="I299" i="7" s="1"/>
  <c r="H298" i="10"/>
  <c r="N298" i="10" s="1"/>
  <c r="M298" i="10"/>
  <c r="B303" i="10"/>
  <c r="L116" i="10"/>
  <c r="P116" i="10"/>
  <c r="F300" i="10"/>
  <c r="E300" i="10"/>
  <c r="D300" i="10"/>
  <c r="C300" i="10"/>
  <c r="A301" i="10"/>
  <c r="H296" i="7"/>
  <c r="G297" i="7"/>
  <c r="F297" i="7" s="1"/>
  <c r="E299" i="4"/>
  <c r="D299" i="4"/>
  <c r="B299" i="7"/>
  <c r="L298" i="7"/>
  <c r="W298" i="7" s="1"/>
  <c r="M297" i="7"/>
  <c r="D300" i="7"/>
  <c r="E297" i="7"/>
  <c r="A298" i="7"/>
  <c r="AI298" i="7" s="1"/>
  <c r="B313" i="4"/>
  <c r="F299" i="4"/>
  <c r="A300" i="4"/>
  <c r="AE298" i="7" l="1"/>
  <c r="AD298" i="7"/>
  <c r="AG298" i="7"/>
  <c r="AF298" i="7"/>
  <c r="AH298" i="7"/>
  <c r="AC298" i="7"/>
  <c r="AB298" i="7"/>
  <c r="AJ300" i="7"/>
  <c r="N300" i="7"/>
  <c r="O300" i="7" s="1"/>
  <c r="AA300" i="7"/>
  <c r="Y300" i="7"/>
  <c r="Z300" i="7"/>
  <c r="P300" i="7"/>
  <c r="U300" i="7"/>
  <c r="T300" i="7"/>
  <c r="R300" i="7"/>
  <c r="S300" i="7"/>
  <c r="Q300" i="7"/>
  <c r="J298" i="10"/>
  <c r="J300" i="7"/>
  <c r="K299" i="7"/>
  <c r="C300" i="7"/>
  <c r="I300" i="7" s="1"/>
  <c r="H299" i="10"/>
  <c r="N299" i="10" s="1"/>
  <c r="M299" i="10"/>
  <c r="K117" i="10"/>
  <c r="O117" i="10" s="1"/>
  <c r="I117" i="10"/>
  <c r="G117" i="10" s="1"/>
  <c r="F301" i="10"/>
  <c r="E301" i="10"/>
  <c r="D301" i="10"/>
  <c r="C301" i="10"/>
  <c r="A302" i="10"/>
  <c r="B304" i="10"/>
  <c r="H297" i="7"/>
  <c r="G298" i="7"/>
  <c r="F298" i="7" s="1"/>
  <c r="E300" i="4"/>
  <c r="D300" i="4"/>
  <c r="B300" i="7"/>
  <c r="L299" i="7"/>
  <c r="W299" i="7" s="1"/>
  <c r="M298" i="7"/>
  <c r="D301" i="7"/>
  <c r="E298" i="7"/>
  <c r="A299" i="7"/>
  <c r="AD299" i="7" s="1"/>
  <c r="F300" i="4"/>
  <c r="A301" i="4"/>
  <c r="B314" i="4"/>
  <c r="AI299" i="7" l="1"/>
  <c r="AH299" i="7"/>
  <c r="AE299" i="7"/>
  <c r="AG299" i="7"/>
  <c r="AF299" i="7"/>
  <c r="AC299" i="7"/>
  <c r="AB299" i="7"/>
  <c r="AJ301" i="7"/>
  <c r="N301" i="7"/>
  <c r="O301" i="7" s="1"/>
  <c r="AA301" i="7"/>
  <c r="Y301" i="7"/>
  <c r="Z301" i="7"/>
  <c r="P301" i="7"/>
  <c r="U301" i="7"/>
  <c r="T301" i="7"/>
  <c r="S301" i="7"/>
  <c r="Q301" i="7"/>
  <c r="R301" i="7"/>
  <c r="J301" i="7"/>
  <c r="K300" i="7"/>
  <c r="C301" i="7"/>
  <c r="I301" i="7" s="1"/>
  <c r="J299" i="10"/>
  <c r="P117" i="10"/>
  <c r="L117" i="10"/>
  <c r="H300" i="10"/>
  <c r="N300" i="10" s="1"/>
  <c r="M300" i="10"/>
  <c r="J300" i="10" s="1"/>
  <c r="B305" i="10"/>
  <c r="F302" i="10"/>
  <c r="E302" i="10"/>
  <c r="D302" i="10"/>
  <c r="C302" i="10"/>
  <c r="A303" i="10"/>
  <c r="H298" i="7"/>
  <c r="G299" i="7"/>
  <c r="F299" i="7" s="1"/>
  <c r="E301" i="4"/>
  <c r="D301" i="4"/>
  <c r="B301" i="7"/>
  <c r="L300" i="7"/>
  <c r="W300" i="7" s="1"/>
  <c r="M299" i="7"/>
  <c r="D302" i="7"/>
  <c r="E299" i="7"/>
  <c r="A300" i="7"/>
  <c r="AE300" i="7" s="1"/>
  <c r="B315" i="4"/>
  <c r="F301" i="4"/>
  <c r="A302" i="4"/>
  <c r="AD300" i="7" l="1"/>
  <c r="AH300" i="7"/>
  <c r="AI300" i="7"/>
  <c r="AF300" i="7"/>
  <c r="AG300" i="7"/>
  <c r="AC300" i="7"/>
  <c r="AB300" i="7"/>
  <c r="AJ302" i="7"/>
  <c r="N302" i="7"/>
  <c r="O302" i="7" s="1"/>
  <c r="AA302" i="7"/>
  <c r="Y302" i="7"/>
  <c r="Z302" i="7"/>
  <c r="P302" i="7"/>
  <c r="S302" i="7"/>
  <c r="R302" i="7"/>
  <c r="T302" i="7"/>
  <c r="Q302" i="7"/>
  <c r="U302" i="7"/>
  <c r="J302" i="7"/>
  <c r="K301" i="7"/>
  <c r="C302" i="7"/>
  <c r="I302" i="7" s="1"/>
  <c r="H301" i="10"/>
  <c r="N301" i="10" s="1"/>
  <c r="M301" i="10"/>
  <c r="B306" i="10"/>
  <c r="F303" i="10"/>
  <c r="E303" i="10"/>
  <c r="D303" i="10"/>
  <c r="C303" i="10"/>
  <c r="A304" i="10"/>
  <c r="I118" i="10"/>
  <c r="K118" i="10"/>
  <c r="O118" i="10" s="1"/>
  <c r="H299" i="7"/>
  <c r="G300" i="7"/>
  <c r="F300" i="7" s="1"/>
  <c r="E302" i="4"/>
  <c r="D302" i="4"/>
  <c r="B302" i="7"/>
  <c r="L301" i="7"/>
  <c r="W301" i="7" s="1"/>
  <c r="M300" i="7"/>
  <c r="D303" i="7"/>
  <c r="E300" i="7"/>
  <c r="A301" i="7"/>
  <c r="AF301" i="7" s="1"/>
  <c r="F302" i="4"/>
  <c r="A303" i="4"/>
  <c r="B316" i="4"/>
  <c r="AH301" i="7" l="1"/>
  <c r="AG301" i="7"/>
  <c r="AD301" i="7"/>
  <c r="AE301" i="7"/>
  <c r="AI301" i="7"/>
  <c r="AC301" i="7"/>
  <c r="AB301" i="7"/>
  <c r="AJ303" i="7"/>
  <c r="N303" i="7"/>
  <c r="O303" i="7" s="1"/>
  <c r="AA303" i="7"/>
  <c r="Y303" i="7"/>
  <c r="Z303" i="7"/>
  <c r="P303" i="7"/>
  <c r="U303" i="7"/>
  <c r="S303" i="7"/>
  <c r="R303" i="7"/>
  <c r="T303" i="7"/>
  <c r="Q303" i="7"/>
  <c r="J303" i="7"/>
  <c r="K302" i="7"/>
  <c r="C303" i="7"/>
  <c r="I303" i="7" s="1"/>
  <c r="J301" i="10"/>
  <c r="H302" i="10"/>
  <c r="N302" i="10" s="1"/>
  <c r="M302" i="10"/>
  <c r="J302" i="10" s="1"/>
  <c r="G118" i="10"/>
  <c r="B307" i="10"/>
  <c r="F304" i="10"/>
  <c r="E304" i="10"/>
  <c r="D304" i="10"/>
  <c r="C304" i="10"/>
  <c r="A305" i="10"/>
  <c r="H300" i="7"/>
  <c r="G301" i="7"/>
  <c r="F301" i="7" s="1"/>
  <c r="E303" i="4"/>
  <c r="D303" i="4"/>
  <c r="B303" i="7"/>
  <c r="L302" i="7"/>
  <c r="W302" i="7" s="1"/>
  <c r="M301" i="7"/>
  <c r="D304" i="7"/>
  <c r="E301" i="7"/>
  <c r="A302" i="7"/>
  <c r="AD302" i="7" s="1"/>
  <c r="B317" i="4"/>
  <c r="F303" i="4"/>
  <c r="A304" i="4"/>
  <c r="AG302" i="7" l="1"/>
  <c r="AF302" i="7"/>
  <c r="AH302" i="7"/>
  <c r="AE302" i="7"/>
  <c r="AI302" i="7"/>
  <c r="AC302" i="7"/>
  <c r="AB302" i="7"/>
  <c r="AJ304" i="7"/>
  <c r="N304" i="7"/>
  <c r="O304" i="7" s="1"/>
  <c r="AA304" i="7"/>
  <c r="Y304" i="7"/>
  <c r="Z304" i="7"/>
  <c r="P304" i="7"/>
  <c r="Q304" i="7"/>
  <c r="U304" i="7"/>
  <c r="T304" i="7"/>
  <c r="S304" i="7"/>
  <c r="R304" i="7"/>
  <c r="J304" i="7"/>
  <c r="K303" i="7"/>
  <c r="C304" i="7"/>
  <c r="I304" i="7" s="1"/>
  <c r="H303" i="10"/>
  <c r="N303" i="10" s="1"/>
  <c r="M303" i="10"/>
  <c r="B308" i="10"/>
  <c r="L118" i="10"/>
  <c r="P118" i="10"/>
  <c r="F305" i="10"/>
  <c r="E305" i="10"/>
  <c r="D305" i="10"/>
  <c r="C305" i="10"/>
  <c r="A306" i="10"/>
  <c r="H301" i="7"/>
  <c r="G302" i="7"/>
  <c r="F302" i="7" s="1"/>
  <c r="E304" i="4"/>
  <c r="D304" i="4"/>
  <c r="B304" i="7"/>
  <c r="L303" i="7"/>
  <c r="W303" i="7" s="1"/>
  <c r="M302" i="7"/>
  <c r="D305" i="7"/>
  <c r="E302" i="7"/>
  <c r="A303" i="7"/>
  <c r="AE303" i="7" s="1"/>
  <c r="F304" i="4"/>
  <c r="A305" i="4"/>
  <c r="B318" i="4"/>
  <c r="AD303" i="7" l="1"/>
  <c r="AG303" i="7"/>
  <c r="AF303" i="7"/>
  <c r="AH303" i="7"/>
  <c r="AI303" i="7"/>
  <c r="AC303" i="7"/>
  <c r="AB303" i="7"/>
  <c r="J303" i="10"/>
  <c r="AJ305" i="7"/>
  <c r="N305" i="7"/>
  <c r="O305" i="7" s="1"/>
  <c r="AA305" i="7"/>
  <c r="Y305" i="7"/>
  <c r="Z305" i="7"/>
  <c r="P305" i="7"/>
  <c r="T305" i="7"/>
  <c r="S305" i="7"/>
  <c r="Q305" i="7"/>
  <c r="R305" i="7"/>
  <c r="U305" i="7"/>
  <c r="J305" i="7"/>
  <c r="K304" i="7"/>
  <c r="C305" i="7"/>
  <c r="I305" i="7" s="1"/>
  <c r="H304" i="10"/>
  <c r="N304" i="10" s="1"/>
  <c r="M304" i="10"/>
  <c r="K119" i="10"/>
  <c r="O119" i="10" s="1"/>
  <c r="I119" i="10"/>
  <c r="G119" i="10" s="1"/>
  <c r="F306" i="10"/>
  <c r="E306" i="10"/>
  <c r="D306" i="10"/>
  <c r="C306" i="10"/>
  <c r="A307" i="10"/>
  <c r="B309" i="10"/>
  <c r="H302" i="7"/>
  <c r="G303" i="7"/>
  <c r="F303" i="7" s="1"/>
  <c r="E305" i="4"/>
  <c r="D305" i="4"/>
  <c r="B305" i="7"/>
  <c r="L304" i="7"/>
  <c r="W304" i="7" s="1"/>
  <c r="M303" i="7"/>
  <c r="D306" i="7"/>
  <c r="E303" i="7"/>
  <c r="A304" i="7"/>
  <c r="AG304" i="7" s="1"/>
  <c r="B319" i="4"/>
  <c r="F305" i="4"/>
  <c r="A306" i="4"/>
  <c r="AD304" i="7" l="1"/>
  <c r="AE304" i="7"/>
  <c r="AI304" i="7"/>
  <c r="AF304" i="7"/>
  <c r="AH304" i="7"/>
  <c r="AC304" i="7"/>
  <c r="AB304" i="7"/>
  <c r="AJ306" i="7"/>
  <c r="N306" i="7"/>
  <c r="O306" i="7" s="1"/>
  <c r="AA306" i="7"/>
  <c r="Y306" i="7"/>
  <c r="Z306" i="7"/>
  <c r="P306" i="7"/>
  <c r="T306" i="7"/>
  <c r="Q306" i="7"/>
  <c r="U306" i="7"/>
  <c r="R306" i="7"/>
  <c r="S306" i="7"/>
  <c r="J306" i="7"/>
  <c r="K305" i="7"/>
  <c r="C306" i="7"/>
  <c r="I306" i="7" s="1"/>
  <c r="J304" i="10"/>
  <c r="P119" i="10"/>
  <c r="L119" i="10"/>
  <c r="H305" i="10"/>
  <c r="N305" i="10" s="1"/>
  <c r="M305" i="10"/>
  <c r="B310" i="10"/>
  <c r="F307" i="10"/>
  <c r="E307" i="10"/>
  <c r="D307" i="10"/>
  <c r="C307" i="10"/>
  <c r="A308" i="10"/>
  <c r="H303" i="7"/>
  <c r="G304" i="7"/>
  <c r="F304" i="7" s="1"/>
  <c r="E306" i="4"/>
  <c r="D306" i="4"/>
  <c r="B306" i="7"/>
  <c r="L305" i="7"/>
  <c r="W305" i="7" s="1"/>
  <c r="M304" i="7"/>
  <c r="D307" i="7"/>
  <c r="E304" i="7"/>
  <c r="A305" i="7"/>
  <c r="AF305" i="7" s="1"/>
  <c r="F306" i="4"/>
  <c r="A307" i="4"/>
  <c r="B320" i="4"/>
  <c r="AH305" i="7" l="1"/>
  <c r="AI305" i="7"/>
  <c r="AD305" i="7"/>
  <c r="AG305" i="7"/>
  <c r="AE305" i="7"/>
  <c r="AC305" i="7"/>
  <c r="AB305" i="7"/>
  <c r="AJ307" i="7"/>
  <c r="N307" i="7"/>
  <c r="O307" i="7" s="1"/>
  <c r="AA307" i="7"/>
  <c r="Y307" i="7"/>
  <c r="Z307" i="7"/>
  <c r="P307" i="7"/>
  <c r="R307" i="7"/>
  <c r="Q307" i="7"/>
  <c r="T307" i="7"/>
  <c r="U307" i="7"/>
  <c r="S307" i="7"/>
  <c r="J305" i="10"/>
  <c r="J307" i="7"/>
  <c r="K306" i="7"/>
  <c r="C307" i="7"/>
  <c r="I307" i="7" s="1"/>
  <c r="H306" i="10"/>
  <c r="N306" i="10" s="1"/>
  <c r="M306" i="10"/>
  <c r="B311" i="10"/>
  <c r="F308" i="10"/>
  <c r="E308" i="10"/>
  <c r="D308" i="10"/>
  <c r="C308" i="10"/>
  <c r="A309" i="10"/>
  <c r="I120" i="10"/>
  <c r="K120" i="10"/>
  <c r="O120" i="10" s="1"/>
  <c r="H304" i="7"/>
  <c r="G305" i="7"/>
  <c r="F305" i="7" s="1"/>
  <c r="E307" i="4"/>
  <c r="D307" i="4"/>
  <c r="B307" i="7"/>
  <c r="L306" i="7"/>
  <c r="W306" i="7" s="1"/>
  <c r="M305" i="7"/>
  <c r="D308" i="7"/>
  <c r="E305" i="7"/>
  <c r="A306" i="7"/>
  <c r="AD306" i="7" s="1"/>
  <c r="B321" i="4"/>
  <c r="F307" i="4"/>
  <c r="A308" i="4"/>
  <c r="AE306" i="7" l="1"/>
  <c r="AI306" i="7"/>
  <c r="AF306" i="7"/>
  <c r="AG306" i="7"/>
  <c r="AH306" i="7"/>
  <c r="AC306" i="7"/>
  <c r="AB306" i="7"/>
  <c r="AJ308" i="7"/>
  <c r="N308" i="7"/>
  <c r="O308" i="7" s="1"/>
  <c r="AA308" i="7"/>
  <c r="Y308" i="7"/>
  <c r="Z308" i="7"/>
  <c r="P308" i="7"/>
  <c r="U308" i="7"/>
  <c r="T308" i="7"/>
  <c r="R308" i="7"/>
  <c r="Q308" i="7"/>
  <c r="S308" i="7"/>
  <c r="J308" i="7"/>
  <c r="K307" i="7"/>
  <c r="C308" i="7"/>
  <c r="I308" i="7" s="1"/>
  <c r="J306" i="10"/>
  <c r="H307" i="10"/>
  <c r="N307" i="10" s="1"/>
  <c r="M307" i="10"/>
  <c r="G120" i="10"/>
  <c r="B312" i="10"/>
  <c r="F309" i="10"/>
  <c r="E309" i="10"/>
  <c r="D309" i="10"/>
  <c r="C309" i="10"/>
  <c r="A310" i="10"/>
  <c r="H305" i="7"/>
  <c r="G306" i="7"/>
  <c r="F306" i="7" s="1"/>
  <c r="E308" i="4"/>
  <c r="D308" i="4"/>
  <c r="B308" i="7"/>
  <c r="L307" i="7"/>
  <c r="W307" i="7" s="1"/>
  <c r="M306" i="7"/>
  <c r="D309" i="7"/>
  <c r="E306" i="7"/>
  <c r="A307" i="7"/>
  <c r="AG307" i="7" s="1"/>
  <c r="F308" i="4"/>
  <c r="A309" i="4"/>
  <c r="B322" i="4"/>
  <c r="AE307" i="7" l="1"/>
  <c r="AH307" i="7"/>
  <c r="AI307" i="7"/>
  <c r="AD307" i="7"/>
  <c r="AF307" i="7"/>
  <c r="AC307" i="7"/>
  <c r="AB307" i="7"/>
  <c r="AJ309" i="7"/>
  <c r="N309" i="7"/>
  <c r="O309" i="7" s="1"/>
  <c r="AA309" i="7"/>
  <c r="Y309" i="7"/>
  <c r="Z309" i="7"/>
  <c r="P309" i="7"/>
  <c r="U309" i="7"/>
  <c r="R309" i="7"/>
  <c r="S309" i="7"/>
  <c r="T309" i="7"/>
  <c r="Q309" i="7"/>
  <c r="J307" i="10"/>
  <c r="J309" i="7"/>
  <c r="K308" i="7"/>
  <c r="C309" i="7"/>
  <c r="I309" i="7" s="1"/>
  <c r="H308" i="10"/>
  <c r="N308" i="10" s="1"/>
  <c r="M308" i="10"/>
  <c r="B313" i="10"/>
  <c r="L120" i="10"/>
  <c r="P120" i="10"/>
  <c r="F310" i="10"/>
  <c r="E310" i="10"/>
  <c r="D310" i="10"/>
  <c r="C310" i="10"/>
  <c r="A311" i="10"/>
  <c r="H306" i="7"/>
  <c r="G307" i="7"/>
  <c r="F307" i="7" s="1"/>
  <c r="E309" i="4"/>
  <c r="D309" i="4"/>
  <c r="B309" i="7"/>
  <c r="L308" i="7"/>
  <c r="W308" i="7" s="1"/>
  <c r="M307" i="7"/>
  <c r="D310" i="7"/>
  <c r="E307" i="7"/>
  <c r="A308" i="7"/>
  <c r="AG308" i="7" s="1"/>
  <c r="B323" i="4"/>
  <c r="F309" i="4"/>
  <c r="A310" i="4"/>
  <c r="AH308" i="7" l="1"/>
  <c r="AI308" i="7"/>
  <c r="AF308" i="7"/>
  <c r="AE308" i="7"/>
  <c r="AD308" i="7"/>
  <c r="AC308" i="7"/>
  <c r="AB308" i="7"/>
  <c r="AJ310" i="7"/>
  <c r="N310" i="7"/>
  <c r="O310" i="7" s="1"/>
  <c r="AA310" i="7"/>
  <c r="Y310" i="7"/>
  <c r="Z310" i="7"/>
  <c r="P310" i="7"/>
  <c r="S310" i="7"/>
  <c r="R310" i="7"/>
  <c r="U310" i="7"/>
  <c r="T310" i="7"/>
  <c r="Q310" i="7"/>
  <c r="J308" i="10"/>
  <c r="J310" i="7"/>
  <c r="K309" i="7"/>
  <c r="C310" i="7"/>
  <c r="I310" i="7" s="1"/>
  <c r="H309" i="10"/>
  <c r="N309" i="10" s="1"/>
  <c r="M309" i="10"/>
  <c r="K121" i="10"/>
  <c r="O121" i="10" s="1"/>
  <c r="I121" i="10"/>
  <c r="F311" i="10"/>
  <c r="E311" i="10"/>
  <c r="D311" i="10"/>
  <c r="C311" i="10"/>
  <c r="A312" i="10"/>
  <c r="B314" i="10"/>
  <c r="H307" i="7"/>
  <c r="G308" i="7"/>
  <c r="F308" i="7" s="1"/>
  <c r="E310" i="4"/>
  <c r="D310" i="4"/>
  <c r="B310" i="7"/>
  <c r="L309" i="7"/>
  <c r="W309" i="7" s="1"/>
  <c r="M308" i="7"/>
  <c r="D311" i="7"/>
  <c r="E308" i="7"/>
  <c r="A309" i="7"/>
  <c r="AE309" i="7" s="1"/>
  <c r="F310" i="4"/>
  <c r="A311" i="4"/>
  <c r="B324" i="4"/>
  <c r="AG309" i="7" l="1"/>
  <c r="AH309" i="7"/>
  <c r="AD309" i="7"/>
  <c r="AF309" i="7"/>
  <c r="AI309" i="7"/>
  <c r="AC309" i="7"/>
  <c r="AB309" i="7"/>
  <c r="AJ311" i="7"/>
  <c r="N311" i="7"/>
  <c r="O311" i="7" s="1"/>
  <c r="AA311" i="7"/>
  <c r="Y311" i="7"/>
  <c r="Z311" i="7"/>
  <c r="P311" i="7"/>
  <c r="U311" i="7"/>
  <c r="S311" i="7"/>
  <c r="R311" i="7"/>
  <c r="Q311" i="7"/>
  <c r="T311" i="7"/>
  <c r="J311" i="7"/>
  <c r="K310" i="7"/>
  <c r="C311" i="7"/>
  <c r="I311" i="7" s="1"/>
  <c r="G121" i="10"/>
  <c r="P121" i="10" s="1"/>
  <c r="K122" i="10" s="1"/>
  <c r="O122" i="10" s="1"/>
  <c r="H310" i="10"/>
  <c r="N310" i="10" s="1"/>
  <c r="M310" i="10"/>
  <c r="B315" i="10"/>
  <c r="F312" i="10"/>
  <c r="E312" i="10"/>
  <c r="D312" i="10"/>
  <c r="C312" i="10"/>
  <c r="A313" i="10"/>
  <c r="J309" i="10"/>
  <c r="H308" i="7"/>
  <c r="G309" i="7"/>
  <c r="F309" i="7" s="1"/>
  <c r="E311" i="4"/>
  <c r="D311" i="4"/>
  <c r="B311" i="7"/>
  <c r="L310" i="7"/>
  <c r="W310" i="7" s="1"/>
  <c r="M309" i="7"/>
  <c r="D312" i="7"/>
  <c r="E309" i="7"/>
  <c r="A310" i="7"/>
  <c r="AE310" i="7" s="1"/>
  <c r="B325" i="4"/>
  <c r="F311" i="4"/>
  <c r="A312" i="4"/>
  <c r="S12" i="10"/>
  <c r="AH310" i="7" l="1"/>
  <c r="AD310" i="7"/>
  <c r="AG310" i="7"/>
  <c r="AF310" i="7"/>
  <c r="AI310" i="7"/>
  <c r="AC310" i="7"/>
  <c r="AB310" i="7"/>
  <c r="AJ312" i="7"/>
  <c r="N312" i="7"/>
  <c r="O312" i="7" s="1"/>
  <c r="AA312" i="7"/>
  <c r="Y312" i="7"/>
  <c r="Z312" i="7"/>
  <c r="P312" i="7"/>
  <c r="Q312" i="7"/>
  <c r="S312" i="7"/>
  <c r="T312" i="7"/>
  <c r="U312" i="7"/>
  <c r="R312" i="7"/>
  <c r="J310" i="10"/>
  <c r="J312" i="7"/>
  <c r="K311" i="7"/>
  <c r="C312" i="7"/>
  <c r="I312" i="7" s="1"/>
  <c r="L121" i="10"/>
  <c r="I122" i="10" s="1"/>
  <c r="G122" i="10" s="1"/>
  <c r="H311" i="10"/>
  <c r="N311" i="10" s="1"/>
  <c r="M311" i="10"/>
  <c r="F313" i="10"/>
  <c r="E313" i="10"/>
  <c r="D313" i="10"/>
  <c r="C313" i="10"/>
  <c r="A314" i="10"/>
  <c r="B316" i="10"/>
  <c r="H309" i="7"/>
  <c r="G310" i="7"/>
  <c r="F310" i="7" s="1"/>
  <c r="E312" i="4"/>
  <c r="D312" i="4"/>
  <c r="B312" i="7"/>
  <c r="L311" i="7"/>
  <c r="W311" i="7" s="1"/>
  <c r="M310" i="7"/>
  <c r="D313" i="7"/>
  <c r="E310" i="7"/>
  <c r="A311" i="7"/>
  <c r="AH311" i="7" s="1"/>
  <c r="F312" i="4"/>
  <c r="A313" i="4"/>
  <c r="B326" i="4"/>
  <c r="AI311" i="7" l="1"/>
  <c r="AG311" i="7"/>
  <c r="AF311" i="7"/>
  <c r="AE311" i="7"/>
  <c r="AD311" i="7"/>
  <c r="AC311" i="7"/>
  <c r="AB311" i="7"/>
  <c r="AJ313" i="7"/>
  <c r="N313" i="7"/>
  <c r="O313" i="7" s="1"/>
  <c r="AA313" i="7"/>
  <c r="Y313" i="7"/>
  <c r="Z313" i="7"/>
  <c r="P313" i="7"/>
  <c r="T313" i="7"/>
  <c r="S313" i="7"/>
  <c r="Q313" i="7"/>
  <c r="U313" i="7"/>
  <c r="R313" i="7"/>
  <c r="J311" i="10"/>
  <c r="J313" i="7"/>
  <c r="K312" i="7"/>
  <c r="C313" i="7"/>
  <c r="I313" i="7" s="1"/>
  <c r="P122" i="10"/>
  <c r="L122" i="10"/>
  <c r="H312" i="10"/>
  <c r="N312" i="10" s="1"/>
  <c r="M312" i="10"/>
  <c r="B317" i="10"/>
  <c r="F314" i="10"/>
  <c r="E314" i="10"/>
  <c r="D314" i="10"/>
  <c r="C314" i="10"/>
  <c r="A315" i="10"/>
  <c r="H310" i="7"/>
  <c r="G311" i="7"/>
  <c r="F311" i="7" s="1"/>
  <c r="E313" i="4"/>
  <c r="D313" i="4"/>
  <c r="B313" i="7"/>
  <c r="L312" i="7"/>
  <c r="W312" i="7" s="1"/>
  <c r="M311" i="7"/>
  <c r="D314" i="7"/>
  <c r="E311" i="7"/>
  <c r="A312" i="7"/>
  <c r="AF312" i="7" s="1"/>
  <c r="B327" i="4"/>
  <c r="F313" i="4"/>
  <c r="A314" i="4"/>
  <c r="AE312" i="7" l="1"/>
  <c r="AI312" i="7"/>
  <c r="AG312" i="7"/>
  <c r="AH312" i="7"/>
  <c r="AD312" i="7"/>
  <c r="AC312" i="7"/>
  <c r="AB312" i="7"/>
  <c r="AJ314" i="7"/>
  <c r="N314" i="7"/>
  <c r="O314" i="7" s="1"/>
  <c r="AA314" i="7"/>
  <c r="Y314" i="7"/>
  <c r="Z314" i="7"/>
  <c r="P314" i="7"/>
  <c r="T314" i="7"/>
  <c r="Q314" i="7"/>
  <c r="S314" i="7"/>
  <c r="R314" i="7"/>
  <c r="U314" i="7"/>
  <c r="J312" i="10"/>
  <c r="J314" i="7"/>
  <c r="K313" i="7"/>
  <c r="C314" i="7"/>
  <c r="I314" i="7" s="1"/>
  <c r="H313" i="10"/>
  <c r="N313" i="10" s="1"/>
  <c r="M313" i="10"/>
  <c r="B318" i="10"/>
  <c r="F315" i="10"/>
  <c r="E315" i="10"/>
  <c r="D315" i="10"/>
  <c r="C315" i="10"/>
  <c r="A316" i="10"/>
  <c r="I123" i="10"/>
  <c r="K123" i="10"/>
  <c r="O123" i="10" s="1"/>
  <c r="H311" i="7"/>
  <c r="G312" i="7"/>
  <c r="F312" i="7" s="1"/>
  <c r="E314" i="4"/>
  <c r="D314" i="4"/>
  <c r="B314" i="7"/>
  <c r="L313" i="7"/>
  <c r="W313" i="7" s="1"/>
  <c r="M312" i="7"/>
  <c r="D315" i="7"/>
  <c r="E312" i="7"/>
  <c r="A313" i="7"/>
  <c r="AF313" i="7" s="1"/>
  <c r="F314" i="4"/>
  <c r="A315" i="4"/>
  <c r="B328" i="4"/>
  <c r="AG313" i="7" l="1"/>
  <c r="AH313" i="7"/>
  <c r="AI313" i="7"/>
  <c r="AD313" i="7"/>
  <c r="AE313" i="7"/>
  <c r="AC313" i="7"/>
  <c r="AB313" i="7"/>
  <c r="AJ315" i="7"/>
  <c r="N315" i="7"/>
  <c r="O315" i="7" s="1"/>
  <c r="AA315" i="7"/>
  <c r="Y315" i="7"/>
  <c r="Z315" i="7"/>
  <c r="P315" i="7"/>
  <c r="R315" i="7"/>
  <c r="Q315" i="7"/>
  <c r="T315" i="7"/>
  <c r="U315" i="7"/>
  <c r="S315" i="7"/>
  <c r="J313" i="10"/>
  <c r="J315" i="7"/>
  <c r="K314" i="7"/>
  <c r="C315" i="7"/>
  <c r="I315" i="7" s="1"/>
  <c r="H314" i="10"/>
  <c r="N314" i="10" s="1"/>
  <c r="M314" i="10"/>
  <c r="J314" i="10" s="1"/>
  <c r="B319" i="10"/>
  <c r="G123" i="10"/>
  <c r="F316" i="10"/>
  <c r="E316" i="10"/>
  <c r="D316" i="10"/>
  <c r="C316" i="10"/>
  <c r="A317" i="10"/>
  <c r="H312" i="7"/>
  <c r="G313" i="7"/>
  <c r="F313" i="7" s="1"/>
  <c r="E315" i="4"/>
  <c r="D315" i="4"/>
  <c r="B315" i="7"/>
  <c r="L314" i="7"/>
  <c r="W314" i="7" s="1"/>
  <c r="M313" i="7"/>
  <c r="D316" i="7"/>
  <c r="E313" i="7"/>
  <c r="A314" i="7"/>
  <c r="AH314" i="7" s="1"/>
  <c r="B329" i="4"/>
  <c r="F315" i="4"/>
  <c r="A316" i="4"/>
  <c r="AE314" i="7" l="1"/>
  <c r="AG314" i="7"/>
  <c r="AF314" i="7"/>
  <c r="AI314" i="7"/>
  <c r="AD314" i="7"/>
  <c r="AC314" i="7"/>
  <c r="AB314" i="7"/>
  <c r="AJ316" i="7"/>
  <c r="N316" i="7"/>
  <c r="O316" i="7" s="1"/>
  <c r="AA316" i="7"/>
  <c r="Y316" i="7"/>
  <c r="Z316" i="7"/>
  <c r="P316" i="7"/>
  <c r="U316" i="7"/>
  <c r="T316" i="7"/>
  <c r="R316" i="7"/>
  <c r="S316" i="7"/>
  <c r="Q316" i="7"/>
  <c r="J316" i="7"/>
  <c r="K315" i="7"/>
  <c r="C316" i="7"/>
  <c r="I316" i="7" s="1"/>
  <c r="H315" i="10"/>
  <c r="N315" i="10" s="1"/>
  <c r="M315" i="10"/>
  <c r="L123" i="10"/>
  <c r="P123" i="10"/>
  <c r="B320" i="10"/>
  <c r="F317" i="10"/>
  <c r="E317" i="10"/>
  <c r="D317" i="10"/>
  <c r="C317" i="10"/>
  <c r="A318" i="10"/>
  <c r="H313" i="7"/>
  <c r="G314" i="7"/>
  <c r="F314" i="7" s="1"/>
  <c r="E316" i="4"/>
  <c r="D316" i="4"/>
  <c r="B316" i="7"/>
  <c r="L315" i="7"/>
  <c r="W315" i="7" s="1"/>
  <c r="M314" i="7"/>
  <c r="D317" i="7"/>
  <c r="E314" i="7"/>
  <c r="A315" i="7"/>
  <c r="AG315" i="7" s="1"/>
  <c r="F316" i="4"/>
  <c r="A317" i="4"/>
  <c r="B330" i="4"/>
  <c r="AF315" i="7" l="1"/>
  <c r="AE315" i="7"/>
  <c r="AH315" i="7"/>
  <c r="AI315" i="7"/>
  <c r="AD315" i="7"/>
  <c r="AC315" i="7"/>
  <c r="AB315" i="7"/>
  <c r="J315" i="10"/>
  <c r="AJ317" i="7"/>
  <c r="N317" i="7"/>
  <c r="O317" i="7" s="1"/>
  <c r="AA317" i="7"/>
  <c r="Y317" i="7"/>
  <c r="Z317" i="7"/>
  <c r="P317" i="7"/>
  <c r="U317" i="7"/>
  <c r="R317" i="7"/>
  <c r="T317" i="7"/>
  <c r="S317" i="7"/>
  <c r="Q317" i="7"/>
  <c r="J317" i="7"/>
  <c r="K316" i="7"/>
  <c r="C317" i="7"/>
  <c r="I317" i="7" s="1"/>
  <c r="B321" i="10"/>
  <c r="K124" i="10"/>
  <c r="O124" i="10" s="1"/>
  <c r="F318" i="10"/>
  <c r="E318" i="10"/>
  <c r="D318" i="10"/>
  <c r="C318" i="10"/>
  <c r="A319" i="10"/>
  <c r="I124" i="10"/>
  <c r="H316" i="10"/>
  <c r="N316" i="10" s="1"/>
  <c r="M316" i="10"/>
  <c r="H314" i="7"/>
  <c r="G315" i="7"/>
  <c r="F315" i="7" s="1"/>
  <c r="E317" i="4"/>
  <c r="D317" i="4"/>
  <c r="B317" i="7"/>
  <c r="L316" i="7"/>
  <c r="W316" i="7" s="1"/>
  <c r="M315" i="7"/>
  <c r="D318" i="7"/>
  <c r="E315" i="7"/>
  <c r="A316" i="7"/>
  <c r="AE316" i="7" s="1"/>
  <c r="B331" i="4"/>
  <c r="F317" i="4"/>
  <c r="A318" i="4"/>
  <c r="AD316" i="7" l="1"/>
  <c r="AH316" i="7"/>
  <c r="AI316" i="7"/>
  <c r="AF316" i="7"/>
  <c r="AG316" i="7"/>
  <c r="AC316" i="7"/>
  <c r="AB316" i="7"/>
  <c r="AJ318" i="7"/>
  <c r="N318" i="7"/>
  <c r="O318" i="7" s="1"/>
  <c r="AA318" i="7"/>
  <c r="Y318" i="7"/>
  <c r="Z318" i="7"/>
  <c r="P318" i="7"/>
  <c r="S318" i="7"/>
  <c r="R318" i="7"/>
  <c r="U318" i="7"/>
  <c r="T318" i="7"/>
  <c r="Q318" i="7"/>
  <c r="J316" i="10"/>
  <c r="J318" i="7"/>
  <c r="K317" i="7"/>
  <c r="C318" i="7"/>
  <c r="I318" i="7" s="1"/>
  <c r="H317" i="10"/>
  <c r="N317" i="10" s="1"/>
  <c r="M317" i="10"/>
  <c r="G124" i="10"/>
  <c r="F319" i="10"/>
  <c r="E319" i="10"/>
  <c r="D319" i="10"/>
  <c r="C319" i="10"/>
  <c r="A320" i="10"/>
  <c r="B322" i="10"/>
  <c r="H315" i="7"/>
  <c r="G316" i="7"/>
  <c r="F316" i="7" s="1"/>
  <c r="E318" i="4"/>
  <c r="D318" i="4"/>
  <c r="B318" i="7"/>
  <c r="L317" i="7"/>
  <c r="W317" i="7" s="1"/>
  <c r="M316" i="7"/>
  <c r="D319" i="7"/>
  <c r="E316" i="7"/>
  <c r="A317" i="7"/>
  <c r="AE317" i="7" s="1"/>
  <c r="F318" i="4"/>
  <c r="A319" i="4"/>
  <c r="B332" i="4"/>
  <c r="AD317" i="7" l="1"/>
  <c r="AI317" i="7"/>
  <c r="AH317" i="7"/>
  <c r="AG317" i="7"/>
  <c r="AF317" i="7"/>
  <c r="AC317" i="7"/>
  <c r="AB317" i="7"/>
  <c r="AJ319" i="7"/>
  <c r="N319" i="7"/>
  <c r="O319" i="7" s="1"/>
  <c r="AA319" i="7"/>
  <c r="Y319" i="7"/>
  <c r="Z319" i="7"/>
  <c r="P319" i="7"/>
  <c r="U319" i="7"/>
  <c r="S319" i="7"/>
  <c r="T319" i="7"/>
  <c r="Q319" i="7"/>
  <c r="R319" i="7"/>
  <c r="J317" i="10"/>
  <c r="J319" i="7"/>
  <c r="K318" i="7"/>
  <c r="C319" i="7"/>
  <c r="I319" i="7" s="1"/>
  <c r="H318" i="10"/>
  <c r="N318" i="10" s="1"/>
  <c r="M318" i="10"/>
  <c r="L124" i="10"/>
  <c r="P124" i="10"/>
  <c r="B323" i="10"/>
  <c r="F320" i="10"/>
  <c r="E320" i="10"/>
  <c r="D320" i="10"/>
  <c r="C320" i="10"/>
  <c r="A321" i="10"/>
  <c r="H316" i="7"/>
  <c r="G317" i="7"/>
  <c r="F317" i="7" s="1"/>
  <c r="E319" i="4"/>
  <c r="D319" i="4"/>
  <c r="B319" i="7"/>
  <c r="L318" i="7"/>
  <c r="W318" i="7" s="1"/>
  <c r="M317" i="7"/>
  <c r="D320" i="7"/>
  <c r="E317" i="7"/>
  <c r="A318" i="7"/>
  <c r="AH318" i="7" s="1"/>
  <c r="B333" i="4"/>
  <c r="F319" i="4"/>
  <c r="A320" i="4"/>
  <c r="AE318" i="7" l="1"/>
  <c r="AG318" i="7"/>
  <c r="AF318" i="7"/>
  <c r="AI318" i="7"/>
  <c r="AD318" i="7"/>
  <c r="AC318" i="7"/>
  <c r="AB318" i="7"/>
  <c r="AJ320" i="7"/>
  <c r="N320" i="7"/>
  <c r="O320" i="7" s="1"/>
  <c r="AA320" i="7"/>
  <c r="Y320" i="7"/>
  <c r="Z320" i="7"/>
  <c r="P320" i="7"/>
  <c r="Q320" i="7"/>
  <c r="S320" i="7"/>
  <c r="U320" i="7"/>
  <c r="T320" i="7"/>
  <c r="R320" i="7"/>
  <c r="J318" i="10"/>
  <c r="J320" i="7"/>
  <c r="K319" i="7"/>
  <c r="C320" i="7"/>
  <c r="I320" i="7" s="1"/>
  <c r="B324" i="10"/>
  <c r="K125" i="10"/>
  <c r="O125" i="10" s="1"/>
  <c r="F321" i="10"/>
  <c r="E321" i="10"/>
  <c r="D321" i="10"/>
  <c r="C321" i="10"/>
  <c r="A322" i="10"/>
  <c r="G125" i="10"/>
  <c r="L125" i="10" s="1"/>
  <c r="I125" i="10"/>
  <c r="H319" i="10"/>
  <c r="N319" i="10" s="1"/>
  <c r="M319" i="10"/>
  <c r="H317" i="7"/>
  <c r="G318" i="7"/>
  <c r="F318" i="7" s="1"/>
  <c r="E320" i="4"/>
  <c r="D320" i="4"/>
  <c r="B320" i="7"/>
  <c r="L319" i="7"/>
  <c r="W319" i="7" s="1"/>
  <c r="M318" i="7"/>
  <c r="D321" i="7"/>
  <c r="E318" i="7"/>
  <c r="A319" i="7"/>
  <c r="AF319" i="7" s="1"/>
  <c r="F320" i="4"/>
  <c r="A321" i="4"/>
  <c r="B334" i="4"/>
  <c r="AH319" i="7" l="1"/>
  <c r="AG319" i="7"/>
  <c r="AD319" i="7"/>
  <c r="AE319" i="7"/>
  <c r="AI319" i="7"/>
  <c r="AC319" i="7"/>
  <c r="AB319" i="7"/>
  <c r="AJ321" i="7"/>
  <c r="N321" i="7"/>
  <c r="O321" i="7" s="1"/>
  <c r="AA321" i="7"/>
  <c r="Y321" i="7"/>
  <c r="Z321" i="7"/>
  <c r="P321" i="7"/>
  <c r="T321" i="7"/>
  <c r="S321" i="7"/>
  <c r="Q321" i="7"/>
  <c r="U321" i="7"/>
  <c r="R321" i="7"/>
  <c r="J321" i="7"/>
  <c r="K320" i="7"/>
  <c r="C321" i="7"/>
  <c r="I321" i="7" s="1"/>
  <c r="J319" i="10"/>
  <c r="H320" i="10"/>
  <c r="N320" i="10" s="1"/>
  <c r="M320" i="10"/>
  <c r="P125" i="10"/>
  <c r="I126" i="10" s="1"/>
  <c r="F322" i="10"/>
  <c r="E322" i="10"/>
  <c r="D322" i="10"/>
  <c r="C322" i="10"/>
  <c r="A323" i="10"/>
  <c r="B325" i="10"/>
  <c r="H318" i="7"/>
  <c r="G319" i="7"/>
  <c r="F319" i="7" s="1"/>
  <c r="E321" i="4"/>
  <c r="D321" i="4"/>
  <c r="B321" i="7"/>
  <c r="L320" i="7"/>
  <c r="W320" i="7" s="1"/>
  <c r="M319" i="7"/>
  <c r="D322" i="7"/>
  <c r="E319" i="7"/>
  <c r="A320" i="7"/>
  <c r="AH320" i="7" s="1"/>
  <c r="B335" i="4"/>
  <c r="F321" i="4"/>
  <c r="A322" i="4"/>
  <c r="AE320" i="7" l="1"/>
  <c r="AG320" i="7"/>
  <c r="AF320" i="7"/>
  <c r="AI320" i="7"/>
  <c r="AD320" i="7"/>
  <c r="AC320" i="7"/>
  <c r="AB320" i="7"/>
  <c r="AJ322" i="7"/>
  <c r="N322" i="7"/>
  <c r="O322" i="7" s="1"/>
  <c r="AA322" i="7"/>
  <c r="Y322" i="7"/>
  <c r="Z322" i="7"/>
  <c r="P322" i="7"/>
  <c r="T322" i="7"/>
  <c r="Q322" i="7"/>
  <c r="U322" i="7"/>
  <c r="R322" i="7"/>
  <c r="S322" i="7"/>
  <c r="J320" i="10"/>
  <c r="J322" i="7"/>
  <c r="K321" i="7"/>
  <c r="C322" i="7"/>
  <c r="I322" i="7" s="1"/>
  <c r="K126" i="10"/>
  <c r="B326" i="10"/>
  <c r="H321" i="10"/>
  <c r="N321" i="10" s="1"/>
  <c r="M321" i="10"/>
  <c r="F323" i="10"/>
  <c r="E323" i="10"/>
  <c r="D323" i="10"/>
  <c r="C323" i="10"/>
  <c r="A324" i="10"/>
  <c r="H319" i="7"/>
  <c r="G320" i="7"/>
  <c r="F320" i="7" s="1"/>
  <c r="E322" i="4"/>
  <c r="D322" i="4"/>
  <c r="B322" i="7"/>
  <c r="L321" i="7"/>
  <c r="W321" i="7" s="1"/>
  <c r="M320" i="7"/>
  <c r="D323" i="7"/>
  <c r="E320" i="7"/>
  <c r="A321" i="7"/>
  <c r="AH321" i="7" s="1"/>
  <c r="F322" i="4"/>
  <c r="A323" i="4"/>
  <c r="B336" i="4"/>
  <c r="AE321" i="7" l="1"/>
  <c r="AG321" i="7"/>
  <c r="AI321" i="7"/>
  <c r="AF321" i="7"/>
  <c r="AD321" i="7"/>
  <c r="AC321" i="7"/>
  <c r="AB321" i="7"/>
  <c r="AJ323" i="7"/>
  <c r="N323" i="7"/>
  <c r="O323" i="7" s="1"/>
  <c r="AA323" i="7"/>
  <c r="Y323" i="7"/>
  <c r="Z323" i="7"/>
  <c r="P323" i="7"/>
  <c r="R323" i="7"/>
  <c r="Q323" i="7"/>
  <c r="T323" i="7"/>
  <c r="U323" i="7"/>
  <c r="S323" i="7"/>
  <c r="J323" i="7"/>
  <c r="K322" i="7"/>
  <c r="J321" i="10"/>
  <c r="C323" i="7"/>
  <c r="I323" i="7" s="1"/>
  <c r="H322" i="10"/>
  <c r="N322" i="10" s="1"/>
  <c r="M322" i="10"/>
  <c r="F324" i="10"/>
  <c r="E324" i="10"/>
  <c r="D324" i="10"/>
  <c r="C324" i="10"/>
  <c r="A325" i="10"/>
  <c r="B327" i="10"/>
  <c r="O126" i="10"/>
  <c r="G126" i="10"/>
  <c r="H320" i="7"/>
  <c r="G321" i="7"/>
  <c r="F321" i="7" s="1"/>
  <c r="E323" i="4"/>
  <c r="D323" i="4"/>
  <c r="B323" i="7"/>
  <c r="L322" i="7"/>
  <c r="W322" i="7" s="1"/>
  <c r="M321" i="7"/>
  <c r="D324" i="7"/>
  <c r="E321" i="7"/>
  <c r="A322" i="7"/>
  <c r="AF322" i="7" s="1"/>
  <c r="B337" i="4"/>
  <c r="F323" i="4"/>
  <c r="A324" i="4"/>
  <c r="AH322" i="7" l="1"/>
  <c r="AE322" i="7"/>
  <c r="AG322" i="7"/>
  <c r="AI322" i="7"/>
  <c r="AD322" i="7"/>
  <c r="AC322" i="7"/>
  <c r="AB322" i="7"/>
  <c r="AJ324" i="7"/>
  <c r="N324" i="7"/>
  <c r="O324" i="7" s="1"/>
  <c r="AA324" i="7"/>
  <c r="Y324" i="7"/>
  <c r="Z324" i="7"/>
  <c r="P324" i="7"/>
  <c r="U324" i="7"/>
  <c r="T324" i="7"/>
  <c r="R324" i="7"/>
  <c r="Q324" i="7"/>
  <c r="S324" i="7"/>
  <c r="J322" i="10"/>
  <c r="J324" i="7"/>
  <c r="K323" i="7"/>
  <c r="C324" i="7"/>
  <c r="I324" i="7" s="1"/>
  <c r="H323" i="10"/>
  <c r="N323" i="10" s="1"/>
  <c r="M323" i="10"/>
  <c r="F325" i="10"/>
  <c r="E325" i="10"/>
  <c r="D325" i="10"/>
  <c r="C325" i="10"/>
  <c r="A326" i="10"/>
  <c r="L126" i="10"/>
  <c r="P126" i="10"/>
  <c r="B328" i="10"/>
  <c r="H321" i="7"/>
  <c r="G322" i="7"/>
  <c r="F322" i="7" s="1"/>
  <c r="E324" i="4"/>
  <c r="D324" i="4"/>
  <c r="B324" i="7"/>
  <c r="L323" i="7"/>
  <c r="W323" i="7" s="1"/>
  <c r="M322" i="7"/>
  <c r="D325" i="7"/>
  <c r="E322" i="7"/>
  <c r="A323" i="7"/>
  <c r="AG323" i="7" s="1"/>
  <c r="B338" i="4"/>
  <c r="F324" i="4"/>
  <c r="A325" i="4"/>
  <c r="AE323" i="7" l="1"/>
  <c r="AI323" i="7"/>
  <c r="AH323" i="7"/>
  <c r="AD323" i="7"/>
  <c r="AF323" i="7"/>
  <c r="AC323" i="7"/>
  <c r="AB323" i="7"/>
  <c r="AJ325" i="7"/>
  <c r="N325" i="7"/>
  <c r="O325" i="7" s="1"/>
  <c r="AA325" i="7"/>
  <c r="Y325" i="7"/>
  <c r="Z325" i="7"/>
  <c r="P325" i="7"/>
  <c r="U325" i="7"/>
  <c r="R325" i="7"/>
  <c r="S325" i="7"/>
  <c r="T325" i="7"/>
  <c r="Q325" i="7"/>
  <c r="J325" i="7"/>
  <c r="K324" i="7"/>
  <c r="C325" i="7"/>
  <c r="I325" i="7" s="1"/>
  <c r="J323" i="10"/>
  <c r="F326" i="10"/>
  <c r="E326" i="10"/>
  <c r="D326" i="10"/>
  <c r="C326" i="10"/>
  <c r="A327" i="10"/>
  <c r="B329" i="10"/>
  <c r="K127" i="10"/>
  <c r="O127" i="10" s="1"/>
  <c r="H324" i="10"/>
  <c r="N324" i="10" s="1"/>
  <c r="M324" i="10"/>
  <c r="I127" i="10"/>
  <c r="H322" i="7"/>
  <c r="G323" i="7"/>
  <c r="F323" i="7" s="1"/>
  <c r="E325" i="4"/>
  <c r="D325" i="4"/>
  <c r="B325" i="7"/>
  <c r="L324" i="7"/>
  <c r="W324" i="7" s="1"/>
  <c r="M323" i="7"/>
  <c r="D326" i="7"/>
  <c r="E323" i="7"/>
  <c r="A324" i="7"/>
  <c r="AE324" i="7" s="1"/>
  <c r="F325" i="4"/>
  <c r="A326" i="4"/>
  <c r="B339" i="4"/>
  <c r="AI324" i="7" l="1"/>
  <c r="AG324" i="7"/>
  <c r="AH324" i="7"/>
  <c r="AF324" i="7"/>
  <c r="AD324" i="7"/>
  <c r="AC324" i="7"/>
  <c r="AB324" i="7"/>
  <c r="AJ326" i="7"/>
  <c r="N326" i="7"/>
  <c r="O326" i="7" s="1"/>
  <c r="AA326" i="7"/>
  <c r="Y326" i="7"/>
  <c r="Z326" i="7"/>
  <c r="P326" i="7"/>
  <c r="S326" i="7"/>
  <c r="R326" i="7"/>
  <c r="U326" i="7"/>
  <c r="T326" i="7"/>
  <c r="Q326" i="7"/>
  <c r="J326" i="7"/>
  <c r="K325" i="7"/>
  <c r="C326" i="7"/>
  <c r="I326" i="7" s="1"/>
  <c r="J324" i="10"/>
  <c r="B330" i="10"/>
  <c r="G127" i="10"/>
  <c r="F327" i="10"/>
  <c r="E327" i="10"/>
  <c r="D327" i="10"/>
  <c r="C327" i="10"/>
  <c r="A328" i="10"/>
  <c r="H325" i="10"/>
  <c r="N325" i="10" s="1"/>
  <c r="M325" i="10"/>
  <c r="H323" i="7"/>
  <c r="G324" i="7"/>
  <c r="F324" i="7" s="1"/>
  <c r="E326" i="4"/>
  <c r="D326" i="4"/>
  <c r="B326" i="7"/>
  <c r="L325" i="7"/>
  <c r="W325" i="7" s="1"/>
  <c r="M324" i="7"/>
  <c r="D327" i="7"/>
  <c r="E324" i="7"/>
  <c r="A325" i="7"/>
  <c r="AE325" i="7" s="1"/>
  <c r="B340" i="4"/>
  <c r="F326" i="4"/>
  <c r="A327" i="4"/>
  <c r="AI325" i="7" l="1"/>
  <c r="AF325" i="7"/>
  <c r="AH325" i="7"/>
  <c r="AD325" i="7"/>
  <c r="AG325" i="7"/>
  <c r="AC325" i="7"/>
  <c r="AB325" i="7"/>
  <c r="AJ327" i="7"/>
  <c r="N327" i="7"/>
  <c r="O327" i="7" s="1"/>
  <c r="AA327" i="7"/>
  <c r="Y327" i="7"/>
  <c r="Z327" i="7"/>
  <c r="P327" i="7"/>
  <c r="U327" i="7"/>
  <c r="S327" i="7"/>
  <c r="R327" i="7"/>
  <c r="Q327" i="7"/>
  <c r="T327" i="7"/>
  <c r="J327" i="7"/>
  <c r="K326" i="7"/>
  <c r="C327" i="7"/>
  <c r="I327" i="7" s="1"/>
  <c r="J325" i="10"/>
  <c r="F328" i="10"/>
  <c r="E328" i="10"/>
  <c r="D328" i="10"/>
  <c r="C328" i="10"/>
  <c r="A329" i="10"/>
  <c r="P127" i="10"/>
  <c r="L127" i="10"/>
  <c r="H326" i="10"/>
  <c r="N326" i="10" s="1"/>
  <c r="M326" i="10"/>
  <c r="B331" i="10"/>
  <c r="H324" i="7"/>
  <c r="G325" i="7"/>
  <c r="F325" i="7" s="1"/>
  <c r="E327" i="4"/>
  <c r="D327" i="4"/>
  <c r="B327" i="7"/>
  <c r="L326" i="7"/>
  <c r="W326" i="7" s="1"/>
  <c r="M325" i="7"/>
  <c r="D328" i="7"/>
  <c r="E325" i="7"/>
  <c r="A326" i="7"/>
  <c r="AH326" i="7" s="1"/>
  <c r="F327" i="4"/>
  <c r="A328" i="4"/>
  <c r="B341" i="4"/>
  <c r="AG326" i="7" l="1"/>
  <c r="AF326" i="7"/>
  <c r="AI326" i="7"/>
  <c r="AE326" i="7"/>
  <c r="AD326" i="7"/>
  <c r="AC326" i="7"/>
  <c r="AB326" i="7"/>
  <c r="AJ328" i="7"/>
  <c r="N328" i="7"/>
  <c r="O328" i="7" s="1"/>
  <c r="AA328" i="7"/>
  <c r="Y328" i="7"/>
  <c r="Z328" i="7"/>
  <c r="P328" i="7"/>
  <c r="Q328" i="7"/>
  <c r="S328" i="7"/>
  <c r="T328" i="7"/>
  <c r="U328" i="7"/>
  <c r="R328" i="7"/>
  <c r="J328" i="7"/>
  <c r="K327" i="7"/>
  <c r="C328" i="7"/>
  <c r="I328" i="7" s="1"/>
  <c r="H327" i="10"/>
  <c r="N327" i="10" s="1"/>
  <c r="M327" i="10"/>
  <c r="I128" i="10"/>
  <c r="F329" i="10"/>
  <c r="E329" i="10"/>
  <c r="D329" i="10"/>
  <c r="C329" i="10"/>
  <c r="A330" i="10"/>
  <c r="B332" i="10"/>
  <c r="K128" i="10"/>
  <c r="O128" i="10" s="1"/>
  <c r="J326" i="10"/>
  <c r="H325" i="7"/>
  <c r="G326" i="7"/>
  <c r="F326" i="7" s="1"/>
  <c r="E328" i="4"/>
  <c r="D328" i="4"/>
  <c r="B328" i="7"/>
  <c r="L327" i="7"/>
  <c r="W327" i="7" s="1"/>
  <c r="M326" i="7"/>
  <c r="D329" i="7"/>
  <c r="E326" i="7"/>
  <c r="A327" i="7"/>
  <c r="AF327" i="7" s="1"/>
  <c r="B342" i="4"/>
  <c r="F328" i="4"/>
  <c r="A329" i="4"/>
  <c r="AI327" i="7" l="1"/>
  <c r="AH327" i="7"/>
  <c r="AG327" i="7"/>
  <c r="AE327" i="7"/>
  <c r="AD327" i="7"/>
  <c r="AC327" i="7"/>
  <c r="AB327" i="7"/>
  <c r="AJ329" i="7"/>
  <c r="N329" i="7"/>
  <c r="O329" i="7" s="1"/>
  <c r="AA329" i="7"/>
  <c r="Y329" i="7"/>
  <c r="Z329" i="7"/>
  <c r="P329" i="7"/>
  <c r="T329" i="7"/>
  <c r="S329" i="7"/>
  <c r="Q329" i="7"/>
  <c r="U329" i="7"/>
  <c r="R329" i="7"/>
  <c r="J327" i="10"/>
  <c r="J329" i="7"/>
  <c r="K328" i="7"/>
  <c r="C329" i="7"/>
  <c r="I329" i="7" s="1"/>
  <c r="B333" i="10"/>
  <c r="G128" i="10"/>
  <c r="F330" i="10"/>
  <c r="E330" i="10"/>
  <c r="D330" i="10"/>
  <c r="C330" i="10"/>
  <c r="A331" i="10"/>
  <c r="H328" i="10"/>
  <c r="N328" i="10" s="1"/>
  <c r="M328" i="10"/>
  <c r="H326" i="7"/>
  <c r="G327" i="7"/>
  <c r="F327" i="7" s="1"/>
  <c r="E329" i="4"/>
  <c r="D329" i="4"/>
  <c r="B329" i="7"/>
  <c r="L328" i="7"/>
  <c r="W328" i="7" s="1"/>
  <c r="M327" i="7"/>
  <c r="D330" i="7"/>
  <c r="E327" i="7"/>
  <c r="A328" i="7"/>
  <c r="AF328" i="7" s="1"/>
  <c r="F329" i="4"/>
  <c r="A330" i="4"/>
  <c r="B343" i="4"/>
  <c r="AG328" i="7" l="1"/>
  <c r="AD328" i="7"/>
  <c r="AH328" i="7"/>
  <c r="AI328" i="7"/>
  <c r="AE328" i="7"/>
  <c r="AC328" i="7"/>
  <c r="AB328" i="7"/>
  <c r="AJ330" i="7"/>
  <c r="N330" i="7"/>
  <c r="O330" i="7" s="1"/>
  <c r="AA330" i="7"/>
  <c r="Y330" i="7"/>
  <c r="Z330" i="7"/>
  <c r="P330" i="7"/>
  <c r="T330" i="7"/>
  <c r="Q330" i="7"/>
  <c r="S330" i="7"/>
  <c r="R330" i="7"/>
  <c r="U330" i="7"/>
  <c r="J330" i="7"/>
  <c r="K329" i="7"/>
  <c r="C330" i="7"/>
  <c r="I330" i="7" s="1"/>
  <c r="J328" i="10"/>
  <c r="M329" i="10"/>
  <c r="H329" i="10"/>
  <c r="N329" i="10" s="1"/>
  <c r="F331" i="10"/>
  <c r="E331" i="10"/>
  <c r="D331" i="10"/>
  <c r="C331" i="10"/>
  <c r="A332" i="10"/>
  <c r="L128" i="10"/>
  <c r="P128" i="10"/>
  <c r="B334" i="10"/>
  <c r="H327" i="7"/>
  <c r="G328" i="7"/>
  <c r="F328" i="7" s="1"/>
  <c r="E330" i="4"/>
  <c r="D330" i="4"/>
  <c r="B330" i="7"/>
  <c r="L329" i="7"/>
  <c r="W329" i="7" s="1"/>
  <c r="M328" i="7"/>
  <c r="D331" i="7"/>
  <c r="E328" i="7"/>
  <c r="A329" i="7"/>
  <c r="AF329" i="7" s="1"/>
  <c r="B344" i="4"/>
  <c r="F330" i="4"/>
  <c r="A331" i="4"/>
  <c r="AD329" i="7" l="1"/>
  <c r="AH329" i="7"/>
  <c r="AG329" i="7"/>
  <c r="AE329" i="7"/>
  <c r="AI329" i="7"/>
  <c r="AC329" i="7"/>
  <c r="AB329" i="7"/>
  <c r="AJ331" i="7"/>
  <c r="N331" i="7"/>
  <c r="O331" i="7" s="1"/>
  <c r="AA331" i="7"/>
  <c r="Y331" i="7"/>
  <c r="Z331" i="7"/>
  <c r="P331" i="7"/>
  <c r="R331" i="7"/>
  <c r="Q331" i="7"/>
  <c r="T331" i="7"/>
  <c r="U331" i="7"/>
  <c r="S331" i="7"/>
  <c r="J331" i="7"/>
  <c r="K330" i="7"/>
  <c r="C331" i="7"/>
  <c r="I331" i="7" s="1"/>
  <c r="H330" i="10"/>
  <c r="N330" i="10" s="1"/>
  <c r="M330" i="10"/>
  <c r="F332" i="10"/>
  <c r="E332" i="10"/>
  <c r="D332" i="10"/>
  <c r="C332" i="10"/>
  <c r="A333" i="10"/>
  <c r="B335" i="10"/>
  <c r="K129" i="10"/>
  <c r="O129" i="10" s="1"/>
  <c r="J329" i="10"/>
  <c r="I129" i="10"/>
  <c r="H328" i="7"/>
  <c r="G329" i="7"/>
  <c r="F329" i="7" s="1"/>
  <c r="E331" i="4"/>
  <c r="D331" i="4"/>
  <c r="B331" i="7"/>
  <c r="L330" i="7"/>
  <c r="W330" i="7" s="1"/>
  <c r="M329" i="7"/>
  <c r="D332" i="7"/>
  <c r="E329" i="7"/>
  <c r="A330" i="7"/>
  <c r="AI330" i="7" s="1"/>
  <c r="F331" i="4"/>
  <c r="A332" i="4"/>
  <c r="B345" i="4"/>
  <c r="AD330" i="7" l="1"/>
  <c r="AE330" i="7"/>
  <c r="AG330" i="7"/>
  <c r="AF330" i="7"/>
  <c r="AH330" i="7"/>
  <c r="AC330" i="7"/>
  <c r="AB330" i="7"/>
  <c r="J330" i="10"/>
  <c r="AJ332" i="7"/>
  <c r="N332" i="7"/>
  <c r="O332" i="7" s="1"/>
  <c r="AA332" i="7"/>
  <c r="Y332" i="7"/>
  <c r="Z332" i="7"/>
  <c r="P332" i="7"/>
  <c r="U332" i="7"/>
  <c r="T332" i="7"/>
  <c r="R332" i="7"/>
  <c r="S332" i="7"/>
  <c r="Q332" i="7"/>
  <c r="J332" i="7"/>
  <c r="K331" i="7"/>
  <c r="C332" i="7"/>
  <c r="I332" i="7" s="1"/>
  <c r="G129" i="10"/>
  <c r="P129" i="10" s="1"/>
  <c r="K130" i="10" s="1"/>
  <c r="O130" i="10" s="1"/>
  <c r="F333" i="10"/>
  <c r="E333" i="10"/>
  <c r="D333" i="10"/>
  <c r="C333" i="10"/>
  <c r="A334" i="10"/>
  <c r="H331" i="10"/>
  <c r="N331" i="10" s="1"/>
  <c r="M331" i="10"/>
  <c r="B336" i="10"/>
  <c r="H329" i="7"/>
  <c r="G330" i="7"/>
  <c r="F330" i="7" s="1"/>
  <c r="E332" i="4"/>
  <c r="D332" i="4"/>
  <c r="B332" i="7"/>
  <c r="L331" i="7"/>
  <c r="W331" i="7" s="1"/>
  <c r="M330" i="7"/>
  <c r="D333" i="7"/>
  <c r="E330" i="7"/>
  <c r="A331" i="7"/>
  <c r="AD331" i="7" s="1"/>
  <c r="B346" i="4"/>
  <c r="F332" i="4"/>
  <c r="A333" i="4"/>
  <c r="AF331" i="7" l="1"/>
  <c r="AE331" i="7"/>
  <c r="AH331" i="7"/>
  <c r="AG331" i="7"/>
  <c r="AI331" i="7"/>
  <c r="AC331" i="7"/>
  <c r="AB331" i="7"/>
  <c r="AJ333" i="7"/>
  <c r="N333" i="7"/>
  <c r="O333" i="7" s="1"/>
  <c r="AA333" i="7"/>
  <c r="Y333" i="7"/>
  <c r="Z333" i="7"/>
  <c r="P333" i="7"/>
  <c r="U333" i="7"/>
  <c r="R333" i="7"/>
  <c r="T333" i="7"/>
  <c r="S333" i="7"/>
  <c r="Q333" i="7"/>
  <c r="J333" i="7"/>
  <c r="K332" i="7"/>
  <c r="C333" i="7"/>
  <c r="I333" i="7" s="1"/>
  <c r="L129" i="10"/>
  <c r="I130" i="10" s="1"/>
  <c r="G130" i="10" s="1"/>
  <c r="J331" i="10"/>
  <c r="H332" i="10"/>
  <c r="N332" i="10" s="1"/>
  <c r="M332" i="10"/>
  <c r="F334" i="10"/>
  <c r="E334" i="10"/>
  <c r="D334" i="10"/>
  <c r="C334" i="10"/>
  <c r="A335" i="10"/>
  <c r="B337" i="10"/>
  <c r="H330" i="7"/>
  <c r="G331" i="7"/>
  <c r="F331" i="7" s="1"/>
  <c r="E333" i="4"/>
  <c r="D333" i="4"/>
  <c r="B333" i="7"/>
  <c r="L332" i="7"/>
  <c r="W332" i="7" s="1"/>
  <c r="M331" i="7"/>
  <c r="D334" i="7"/>
  <c r="E331" i="7"/>
  <c r="A332" i="7"/>
  <c r="AE332" i="7" s="1"/>
  <c r="F333" i="4"/>
  <c r="A334" i="4"/>
  <c r="B347" i="4"/>
  <c r="AD332" i="7" l="1"/>
  <c r="AH332" i="7"/>
  <c r="AF332" i="7"/>
  <c r="AG332" i="7"/>
  <c r="AI332" i="7"/>
  <c r="AC332" i="7"/>
  <c r="AB332" i="7"/>
  <c r="AJ334" i="7"/>
  <c r="N334" i="7"/>
  <c r="O334" i="7" s="1"/>
  <c r="AA334" i="7"/>
  <c r="Y334" i="7"/>
  <c r="Z334" i="7"/>
  <c r="P334" i="7"/>
  <c r="S334" i="7"/>
  <c r="R334" i="7"/>
  <c r="U334" i="7"/>
  <c r="T334" i="7"/>
  <c r="Q334" i="7"/>
  <c r="J332" i="10"/>
  <c r="J334" i="7"/>
  <c r="K333" i="7"/>
  <c r="C334" i="7"/>
  <c r="I334" i="7" s="1"/>
  <c r="P130" i="10"/>
  <c r="L130" i="10"/>
  <c r="H333" i="10"/>
  <c r="N333" i="10" s="1"/>
  <c r="M333" i="10"/>
  <c r="F335" i="10"/>
  <c r="E335" i="10"/>
  <c r="D335" i="10"/>
  <c r="C335" i="10"/>
  <c r="A336" i="10"/>
  <c r="B338" i="10"/>
  <c r="H331" i="7"/>
  <c r="G332" i="7"/>
  <c r="F332" i="7" s="1"/>
  <c r="E334" i="4"/>
  <c r="D334" i="4"/>
  <c r="B334" i="7"/>
  <c r="L333" i="7"/>
  <c r="W333" i="7" s="1"/>
  <c r="M332" i="7"/>
  <c r="D335" i="7"/>
  <c r="E332" i="7"/>
  <c r="A333" i="7"/>
  <c r="AG333" i="7" s="1"/>
  <c r="B348" i="4"/>
  <c r="F334" i="4"/>
  <c r="A335" i="4"/>
  <c r="AD333" i="7" l="1"/>
  <c r="AE333" i="7"/>
  <c r="AF333" i="7"/>
  <c r="AI333" i="7"/>
  <c r="AH333" i="7"/>
  <c r="AC333" i="7"/>
  <c r="AB333" i="7"/>
  <c r="AJ335" i="7"/>
  <c r="N335" i="7"/>
  <c r="O335" i="7" s="1"/>
  <c r="AA335" i="7"/>
  <c r="Y335" i="7"/>
  <c r="Z335" i="7"/>
  <c r="P335" i="7"/>
  <c r="U335" i="7"/>
  <c r="S335" i="7"/>
  <c r="T335" i="7"/>
  <c r="Q335" i="7"/>
  <c r="R335" i="7"/>
  <c r="J335" i="7"/>
  <c r="K334" i="7"/>
  <c r="C335" i="7"/>
  <c r="I335" i="7" s="1"/>
  <c r="J333" i="10"/>
  <c r="H334" i="10"/>
  <c r="N334" i="10" s="1"/>
  <c r="M334" i="10"/>
  <c r="B339" i="10"/>
  <c r="F336" i="10"/>
  <c r="E336" i="10"/>
  <c r="D336" i="10"/>
  <c r="C336" i="10"/>
  <c r="A337" i="10"/>
  <c r="I131" i="10"/>
  <c r="K131" i="10"/>
  <c r="O131" i="10" s="1"/>
  <c r="H332" i="7"/>
  <c r="G333" i="7"/>
  <c r="F333" i="7" s="1"/>
  <c r="E335" i="4"/>
  <c r="D335" i="4"/>
  <c r="B335" i="7"/>
  <c r="L334" i="7"/>
  <c r="W334" i="7" s="1"/>
  <c r="M333" i="7"/>
  <c r="D336" i="7"/>
  <c r="E333" i="7"/>
  <c r="A334" i="7"/>
  <c r="AH334" i="7" s="1"/>
  <c r="F335" i="4"/>
  <c r="A336" i="4"/>
  <c r="B349" i="4"/>
  <c r="AG334" i="7" l="1"/>
  <c r="AF334" i="7"/>
  <c r="AI334" i="7"/>
  <c r="AE334" i="7"/>
  <c r="AD334" i="7"/>
  <c r="AC334" i="7"/>
  <c r="AB334" i="7"/>
  <c r="AJ336" i="7"/>
  <c r="N336" i="7"/>
  <c r="O336" i="7" s="1"/>
  <c r="AA336" i="7"/>
  <c r="Y336" i="7"/>
  <c r="Z336" i="7"/>
  <c r="P336" i="7"/>
  <c r="Q336" i="7"/>
  <c r="S336" i="7"/>
  <c r="U336" i="7"/>
  <c r="T336" i="7"/>
  <c r="R336" i="7"/>
  <c r="J336" i="7"/>
  <c r="K335" i="7"/>
  <c r="C336" i="7"/>
  <c r="I336" i="7" s="1"/>
  <c r="J334" i="10"/>
  <c r="H335" i="10"/>
  <c r="N335" i="10" s="1"/>
  <c r="M335" i="10"/>
  <c r="G131" i="10"/>
  <c r="B340" i="10"/>
  <c r="F337" i="10"/>
  <c r="E337" i="10"/>
  <c r="D337" i="10"/>
  <c r="C337" i="10"/>
  <c r="A338" i="10"/>
  <c r="H333" i="7"/>
  <c r="G334" i="7"/>
  <c r="F334" i="7" s="1"/>
  <c r="E336" i="4"/>
  <c r="D336" i="4"/>
  <c r="B336" i="7"/>
  <c r="L335" i="7"/>
  <c r="W335" i="7" s="1"/>
  <c r="M334" i="7"/>
  <c r="D337" i="7"/>
  <c r="E334" i="7"/>
  <c r="A335" i="7"/>
  <c r="AF335" i="7" s="1"/>
  <c r="B350" i="4"/>
  <c r="F336" i="4"/>
  <c r="A337" i="4"/>
  <c r="AI335" i="7" l="1"/>
  <c r="AG335" i="7"/>
  <c r="AE335" i="7"/>
  <c r="AH335" i="7"/>
  <c r="AD335" i="7"/>
  <c r="AC335" i="7"/>
  <c r="AB335" i="7"/>
  <c r="AJ337" i="7"/>
  <c r="N337" i="7"/>
  <c r="O337" i="7" s="1"/>
  <c r="AA337" i="7"/>
  <c r="Y337" i="7"/>
  <c r="Z337" i="7"/>
  <c r="P337" i="7"/>
  <c r="T337" i="7"/>
  <c r="S337" i="7"/>
  <c r="Q337" i="7"/>
  <c r="U337" i="7"/>
  <c r="R337" i="7"/>
  <c r="J337" i="7"/>
  <c r="K336" i="7"/>
  <c r="C337" i="7"/>
  <c r="I337" i="7" s="1"/>
  <c r="J335" i="10"/>
  <c r="H336" i="10"/>
  <c r="N336" i="10" s="1"/>
  <c r="M336" i="10"/>
  <c r="B341" i="10"/>
  <c r="L131" i="10"/>
  <c r="P131" i="10"/>
  <c r="F338" i="10"/>
  <c r="E338" i="10"/>
  <c r="D338" i="10"/>
  <c r="C338" i="10"/>
  <c r="A339" i="10"/>
  <c r="H334" i="7"/>
  <c r="G335" i="7"/>
  <c r="F335" i="7" s="1"/>
  <c r="E337" i="4"/>
  <c r="D337" i="4"/>
  <c r="B337" i="7"/>
  <c r="L336" i="7"/>
  <c r="W336" i="7" s="1"/>
  <c r="M335" i="7"/>
  <c r="D338" i="7"/>
  <c r="E335" i="7"/>
  <c r="A336" i="7"/>
  <c r="AH336" i="7" s="1"/>
  <c r="F337" i="4"/>
  <c r="A338" i="4"/>
  <c r="B351" i="4"/>
  <c r="AE336" i="7" l="1"/>
  <c r="AI336" i="7"/>
  <c r="AF336" i="7"/>
  <c r="AG336" i="7"/>
  <c r="AD336" i="7"/>
  <c r="AC336" i="7"/>
  <c r="AB336" i="7"/>
  <c r="AJ338" i="7"/>
  <c r="N338" i="7"/>
  <c r="O338" i="7" s="1"/>
  <c r="AA338" i="7"/>
  <c r="Y338" i="7"/>
  <c r="Z338" i="7"/>
  <c r="P338" i="7"/>
  <c r="T338" i="7"/>
  <c r="Q338" i="7"/>
  <c r="U338" i="7"/>
  <c r="R338" i="7"/>
  <c r="S338" i="7"/>
  <c r="J336" i="10"/>
  <c r="J338" i="7"/>
  <c r="K337" i="7"/>
  <c r="C338" i="7"/>
  <c r="I338" i="7" s="1"/>
  <c r="K132" i="10"/>
  <c r="O132" i="10" s="1"/>
  <c r="I132" i="10"/>
  <c r="F339" i="10"/>
  <c r="E339" i="10"/>
  <c r="D339" i="10"/>
  <c r="C339" i="10"/>
  <c r="A340" i="10"/>
  <c r="B342" i="10"/>
  <c r="H337" i="10"/>
  <c r="N337" i="10" s="1"/>
  <c r="M337" i="10"/>
  <c r="H335" i="7"/>
  <c r="G336" i="7"/>
  <c r="F336" i="7" s="1"/>
  <c r="E338" i="4"/>
  <c r="D338" i="4"/>
  <c r="B338" i="7"/>
  <c r="L337" i="7"/>
  <c r="W337" i="7" s="1"/>
  <c r="M336" i="7"/>
  <c r="D339" i="7"/>
  <c r="E336" i="7"/>
  <c r="A337" i="7"/>
  <c r="AE337" i="7" s="1"/>
  <c r="B352" i="4"/>
  <c r="F338" i="4"/>
  <c r="A339" i="4"/>
  <c r="AD337" i="7" l="1"/>
  <c r="AH337" i="7"/>
  <c r="AF337" i="7"/>
  <c r="AG337" i="7"/>
  <c r="AI337" i="7"/>
  <c r="AC337" i="7"/>
  <c r="AB337" i="7"/>
  <c r="AJ339" i="7"/>
  <c r="N339" i="7"/>
  <c r="O339" i="7" s="1"/>
  <c r="AA339" i="7"/>
  <c r="Y339" i="7"/>
  <c r="Z339" i="7"/>
  <c r="P339" i="7"/>
  <c r="R339" i="7"/>
  <c r="Q339" i="7"/>
  <c r="T339" i="7"/>
  <c r="U339" i="7"/>
  <c r="S339" i="7"/>
  <c r="J339" i="7"/>
  <c r="K338" i="7"/>
  <c r="C339" i="7"/>
  <c r="I339" i="7" s="1"/>
  <c r="G132" i="10"/>
  <c r="P132" i="10" s="1"/>
  <c r="J337" i="10"/>
  <c r="H338" i="10"/>
  <c r="N338" i="10" s="1"/>
  <c r="M338" i="10"/>
  <c r="B343" i="10"/>
  <c r="F340" i="10"/>
  <c r="E340" i="10"/>
  <c r="D340" i="10"/>
  <c r="C340" i="10"/>
  <c r="A341" i="10"/>
  <c r="H336" i="7"/>
  <c r="G337" i="7"/>
  <c r="F337" i="7" s="1"/>
  <c r="E339" i="4"/>
  <c r="D339" i="4"/>
  <c r="B339" i="7"/>
  <c r="L338" i="7"/>
  <c r="W338" i="7" s="1"/>
  <c r="M337" i="7"/>
  <c r="D340" i="7"/>
  <c r="E337" i="7"/>
  <c r="A338" i="7"/>
  <c r="AG338" i="7" s="1"/>
  <c r="F339" i="4"/>
  <c r="A340" i="4"/>
  <c r="B353" i="4"/>
  <c r="AH338" i="7" l="1"/>
  <c r="AI338" i="7"/>
  <c r="AF338" i="7"/>
  <c r="AE338" i="7"/>
  <c r="AD338" i="7"/>
  <c r="AC338" i="7"/>
  <c r="AB338" i="7"/>
  <c r="AJ340" i="7"/>
  <c r="N340" i="7"/>
  <c r="O340" i="7" s="1"/>
  <c r="AA340" i="7"/>
  <c r="Y340" i="7"/>
  <c r="Z340" i="7"/>
  <c r="P340" i="7"/>
  <c r="U340" i="7"/>
  <c r="T340" i="7"/>
  <c r="R340" i="7"/>
  <c r="Q340" i="7"/>
  <c r="S340" i="7"/>
  <c r="J338" i="10"/>
  <c r="J340" i="7"/>
  <c r="K339" i="7"/>
  <c r="C340" i="7"/>
  <c r="I340" i="7" s="1"/>
  <c r="L132" i="10"/>
  <c r="I133" i="10" s="1"/>
  <c r="H339" i="10"/>
  <c r="N339" i="10" s="1"/>
  <c r="M339" i="10"/>
  <c r="B344" i="10"/>
  <c r="F341" i="10"/>
  <c r="E341" i="10"/>
  <c r="D341" i="10"/>
  <c r="C341" i="10"/>
  <c r="A342" i="10"/>
  <c r="K133" i="10"/>
  <c r="O133" i="10" s="1"/>
  <c r="H337" i="7"/>
  <c r="G338" i="7"/>
  <c r="F338" i="7" s="1"/>
  <c r="E340" i="4"/>
  <c r="D340" i="4"/>
  <c r="B340" i="7"/>
  <c r="L339" i="7"/>
  <c r="W339" i="7" s="1"/>
  <c r="M338" i="7"/>
  <c r="D341" i="7"/>
  <c r="E338" i="7"/>
  <c r="A339" i="7"/>
  <c r="AI339" i="7" s="1"/>
  <c r="B354" i="4"/>
  <c r="F340" i="4"/>
  <c r="A341" i="4"/>
  <c r="AF339" i="7" l="1"/>
  <c r="AD339" i="7"/>
  <c r="AE339" i="7"/>
  <c r="AH339" i="7"/>
  <c r="AG339" i="7"/>
  <c r="AC339" i="7"/>
  <c r="AB339" i="7"/>
  <c r="AJ341" i="7"/>
  <c r="N341" i="7"/>
  <c r="O341" i="7" s="1"/>
  <c r="AA341" i="7"/>
  <c r="Y341" i="7"/>
  <c r="Z341" i="7"/>
  <c r="P341" i="7"/>
  <c r="U341" i="7"/>
  <c r="R341" i="7"/>
  <c r="S341" i="7"/>
  <c r="T341" i="7"/>
  <c r="Q341" i="7"/>
  <c r="J341" i="7"/>
  <c r="K340" i="7"/>
  <c r="C341" i="7"/>
  <c r="I341" i="7" s="1"/>
  <c r="J339" i="10"/>
  <c r="G133" i="10"/>
  <c r="B345" i="10"/>
  <c r="F342" i="10"/>
  <c r="E342" i="10"/>
  <c r="D342" i="10"/>
  <c r="C342" i="10"/>
  <c r="A343" i="10"/>
  <c r="H340" i="10"/>
  <c r="N340" i="10" s="1"/>
  <c r="M340" i="10"/>
  <c r="H338" i="7"/>
  <c r="G339" i="7"/>
  <c r="F339" i="7" s="1"/>
  <c r="E341" i="4"/>
  <c r="D341" i="4"/>
  <c r="B341" i="7"/>
  <c r="L340" i="7"/>
  <c r="W340" i="7" s="1"/>
  <c r="M339" i="7"/>
  <c r="D342" i="7"/>
  <c r="E339" i="7"/>
  <c r="A340" i="7"/>
  <c r="AG340" i="7" s="1"/>
  <c r="F341" i="4"/>
  <c r="A342" i="4"/>
  <c r="B355" i="4"/>
  <c r="AD340" i="7" l="1"/>
  <c r="AH340" i="7"/>
  <c r="AE340" i="7"/>
  <c r="AF340" i="7"/>
  <c r="AI340" i="7"/>
  <c r="AC340" i="7"/>
  <c r="AB340" i="7"/>
  <c r="AJ342" i="7"/>
  <c r="N342" i="7"/>
  <c r="O342" i="7" s="1"/>
  <c r="AA342" i="7"/>
  <c r="Y342" i="7"/>
  <c r="Z342" i="7"/>
  <c r="P342" i="7"/>
  <c r="T342" i="7"/>
  <c r="S342" i="7"/>
  <c r="R342" i="7"/>
  <c r="Q342" i="7"/>
  <c r="U342" i="7"/>
  <c r="J342" i="7"/>
  <c r="K341" i="7"/>
  <c r="C342" i="7"/>
  <c r="I342" i="7" s="1"/>
  <c r="J340" i="10"/>
  <c r="H341" i="10"/>
  <c r="N341" i="10" s="1"/>
  <c r="M341" i="10"/>
  <c r="F343" i="10"/>
  <c r="E343" i="10"/>
  <c r="D343" i="10"/>
  <c r="C343" i="10"/>
  <c r="A344" i="10"/>
  <c r="B346" i="10"/>
  <c r="L133" i="10"/>
  <c r="P133" i="10"/>
  <c r="H339" i="7"/>
  <c r="G340" i="7"/>
  <c r="F340" i="7" s="1"/>
  <c r="E342" i="4"/>
  <c r="D342" i="4"/>
  <c r="B342" i="7"/>
  <c r="L341" i="7"/>
  <c r="W341" i="7" s="1"/>
  <c r="M340" i="7"/>
  <c r="D343" i="7"/>
  <c r="E340" i="7"/>
  <c r="A341" i="7"/>
  <c r="AH341" i="7" s="1"/>
  <c r="B356" i="4"/>
  <c r="F342" i="4"/>
  <c r="A343" i="4"/>
  <c r="AF341" i="7" l="1"/>
  <c r="AI341" i="7"/>
  <c r="AG341" i="7"/>
  <c r="AE341" i="7"/>
  <c r="AD341" i="7"/>
  <c r="AC341" i="7"/>
  <c r="AB341" i="7"/>
  <c r="AJ343" i="7"/>
  <c r="N343" i="7"/>
  <c r="O343" i="7" s="1"/>
  <c r="AA343" i="7"/>
  <c r="Y343" i="7"/>
  <c r="Z343" i="7"/>
  <c r="P343" i="7"/>
  <c r="U343" i="7"/>
  <c r="T343" i="7"/>
  <c r="S343" i="7"/>
  <c r="R343" i="7"/>
  <c r="Q343" i="7"/>
  <c r="J341" i="10"/>
  <c r="J343" i="7"/>
  <c r="K342" i="7"/>
  <c r="C343" i="7"/>
  <c r="I343" i="7" s="1"/>
  <c r="H342" i="10"/>
  <c r="N342" i="10" s="1"/>
  <c r="M342" i="10"/>
  <c r="I134" i="10"/>
  <c r="K134" i="10"/>
  <c r="O134" i="10" s="1"/>
  <c r="F344" i="10"/>
  <c r="E344" i="10"/>
  <c r="D344" i="10"/>
  <c r="C344" i="10"/>
  <c r="A345" i="10"/>
  <c r="B347" i="10"/>
  <c r="H340" i="7"/>
  <c r="G341" i="7"/>
  <c r="F341" i="7" s="1"/>
  <c r="E343" i="4"/>
  <c r="D343" i="4"/>
  <c r="B343" i="7"/>
  <c r="L342" i="7"/>
  <c r="W342" i="7" s="1"/>
  <c r="M341" i="7"/>
  <c r="D344" i="7"/>
  <c r="E341" i="7"/>
  <c r="A342" i="7"/>
  <c r="AI342" i="7" s="1"/>
  <c r="F343" i="4"/>
  <c r="A344" i="4"/>
  <c r="B357" i="4"/>
  <c r="S13" i="10"/>
  <c r="AG342" i="7" l="1"/>
  <c r="AH342" i="7"/>
  <c r="AF342" i="7"/>
  <c r="AE342" i="7"/>
  <c r="AD342" i="7"/>
  <c r="AC342" i="7"/>
  <c r="AB342" i="7"/>
  <c r="AJ344" i="7"/>
  <c r="N344" i="7"/>
  <c r="O344" i="7" s="1"/>
  <c r="AA344" i="7"/>
  <c r="Y344" i="7"/>
  <c r="Z344" i="7"/>
  <c r="P344" i="7"/>
  <c r="R344" i="7"/>
  <c r="Q344" i="7"/>
  <c r="S344" i="7"/>
  <c r="U344" i="7"/>
  <c r="T344" i="7"/>
  <c r="J342" i="10"/>
  <c r="J344" i="7"/>
  <c r="K343" i="7"/>
  <c r="C344" i="7"/>
  <c r="I344" i="7" s="1"/>
  <c r="B348" i="10"/>
  <c r="G134" i="10"/>
  <c r="F345" i="10"/>
  <c r="E345" i="10"/>
  <c r="D345" i="10"/>
  <c r="C345" i="10"/>
  <c r="A346" i="10"/>
  <c r="H343" i="10"/>
  <c r="N343" i="10" s="1"/>
  <c r="M343" i="10"/>
  <c r="H341" i="7"/>
  <c r="G342" i="7"/>
  <c r="F342" i="7" s="1"/>
  <c r="E344" i="4"/>
  <c r="D344" i="4"/>
  <c r="B344" i="7"/>
  <c r="M342" i="7"/>
  <c r="L343" i="7"/>
  <c r="W343" i="7" s="1"/>
  <c r="D345" i="7"/>
  <c r="E342" i="7"/>
  <c r="A343" i="7"/>
  <c r="AG343" i="7" s="1"/>
  <c r="B358" i="4"/>
  <c r="F344" i="4"/>
  <c r="A345" i="4"/>
  <c r="AE343" i="7" l="1"/>
  <c r="AH343" i="7"/>
  <c r="AF343" i="7"/>
  <c r="AD343" i="7"/>
  <c r="AI343" i="7"/>
  <c r="AC343" i="7"/>
  <c r="AB343" i="7"/>
  <c r="AJ345" i="7"/>
  <c r="N345" i="7"/>
  <c r="O345" i="7" s="1"/>
  <c r="AA345" i="7"/>
  <c r="Y345" i="7"/>
  <c r="Z345" i="7"/>
  <c r="P345" i="7"/>
  <c r="U345" i="7"/>
  <c r="T345" i="7"/>
  <c r="S345" i="7"/>
  <c r="R345" i="7"/>
  <c r="Q345" i="7"/>
  <c r="J345" i="7"/>
  <c r="K344" i="7"/>
  <c r="C345" i="7"/>
  <c r="I345" i="7" s="1"/>
  <c r="J343" i="10"/>
  <c r="F346" i="10"/>
  <c r="E346" i="10"/>
  <c r="D346" i="10"/>
  <c r="C346" i="10"/>
  <c r="A347" i="10"/>
  <c r="L134" i="10"/>
  <c r="P134" i="10"/>
  <c r="H344" i="10"/>
  <c r="N344" i="10" s="1"/>
  <c r="M344" i="10"/>
  <c r="B349" i="10"/>
  <c r="H342" i="7"/>
  <c r="G343" i="7"/>
  <c r="F343" i="7" s="1"/>
  <c r="E345" i="4"/>
  <c r="D345" i="4"/>
  <c r="B345" i="7"/>
  <c r="L344" i="7"/>
  <c r="W344" i="7" s="1"/>
  <c r="M343" i="7"/>
  <c r="D346" i="7"/>
  <c r="E343" i="7"/>
  <c r="A344" i="7"/>
  <c r="AI344" i="7" s="1"/>
  <c r="F345" i="4"/>
  <c r="A346" i="4"/>
  <c r="B359" i="4"/>
  <c r="AH344" i="7" l="1"/>
  <c r="AF344" i="7"/>
  <c r="AG344" i="7"/>
  <c r="AE344" i="7"/>
  <c r="AD344" i="7"/>
  <c r="AC344" i="7"/>
  <c r="AB344" i="7"/>
  <c r="AJ346" i="7"/>
  <c r="N346" i="7"/>
  <c r="O346" i="7" s="1"/>
  <c r="AA346" i="7"/>
  <c r="Y346" i="7"/>
  <c r="Z346" i="7"/>
  <c r="P346" i="7"/>
  <c r="U346" i="7"/>
  <c r="T346" i="7"/>
  <c r="S346" i="7"/>
  <c r="R346" i="7"/>
  <c r="Q346" i="7"/>
  <c r="J346" i="7"/>
  <c r="K345" i="7"/>
  <c r="C346" i="7"/>
  <c r="I346" i="7" s="1"/>
  <c r="H345" i="10"/>
  <c r="N345" i="10" s="1"/>
  <c r="M345" i="10"/>
  <c r="K135" i="10"/>
  <c r="O135" i="10" s="1"/>
  <c r="I135" i="10"/>
  <c r="F347" i="10"/>
  <c r="E347" i="10"/>
  <c r="D347" i="10"/>
  <c r="C347" i="10"/>
  <c r="A348" i="10"/>
  <c r="B350" i="10"/>
  <c r="J344" i="10"/>
  <c r="H343" i="7"/>
  <c r="G344" i="7"/>
  <c r="F344" i="7" s="1"/>
  <c r="E346" i="4"/>
  <c r="D346" i="4"/>
  <c r="B346" i="7"/>
  <c r="L345" i="7"/>
  <c r="W345" i="7" s="1"/>
  <c r="M344" i="7"/>
  <c r="D347" i="7"/>
  <c r="E344" i="7"/>
  <c r="A345" i="7"/>
  <c r="AE345" i="7" s="1"/>
  <c r="B360" i="4"/>
  <c r="F346" i="4"/>
  <c r="A347" i="4"/>
  <c r="AG345" i="7" l="1"/>
  <c r="AF345" i="7"/>
  <c r="AH345" i="7"/>
  <c r="AD345" i="7"/>
  <c r="AI345" i="7"/>
  <c r="AC345" i="7"/>
  <c r="AB345" i="7"/>
  <c r="J345" i="10"/>
  <c r="AJ347" i="7"/>
  <c r="N347" i="7"/>
  <c r="O347" i="7" s="1"/>
  <c r="AA347" i="7"/>
  <c r="Y347" i="7"/>
  <c r="Z347" i="7"/>
  <c r="P347" i="7"/>
  <c r="S347" i="7"/>
  <c r="R347" i="7"/>
  <c r="Q347" i="7"/>
  <c r="U347" i="7"/>
  <c r="T347" i="7"/>
  <c r="J347" i="7"/>
  <c r="K346" i="7"/>
  <c r="C347" i="7"/>
  <c r="I347" i="7" s="1"/>
  <c r="G135" i="10"/>
  <c r="P135" i="10" s="1"/>
  <c r="B351" i="10"/>
  <c r="F348" i="10"/>
  <c r="E348" i="10"/>
  <c r="D348" i="10"/>
  <c r="C348" i="10"/>
  <c r="A349" i="10"/>
  <c r="H346" i="10"/>
  <c r="N346" i="10" s="1"/>
  <c r="M346" i="10"/>
  <c r="H344" i="7"/>
  <c r="G345" i="7"/>
  <c r="F345" i="7" s="1"/>
  <c r="E347" i="4"/>
  <c r="D347" i="4"/>
  <c r="B347" i="7"/>
  <c r="L346" i="7"/>
  <c r="W346" i="7" s="1"/>
  <c r="M345" i="7"/>
  <c r="D348" i="7"/>
  <c r="E345" i="7"/>
  <c r="A346" i="7"/>
  <c r="AE346" i="7" s="1"/>
  <c r="F347" i="4"/>
  <c r="A348" i="4"/>
  <c r="B361" i="4"/>
  <c r="AG346" i="7" l="1"/>
  <c r="AF346" i="7"/>
  <c r="AI346" i="7"/>
  <c r="AH346" i="7"/>
  <c r="AD346" i="7"/>
  <c r="AC346" i="7"/>
  <c r="AB346" i="7"/>
  <c r="AJ348" i="7"/>
  <c r="N348" i="7"/>
  <c r="O348" i="7" s="1"/>
  <c r="AA348" i="7"/>
  <c r="Y348" i="7"/>
  <c r="Z348" i="7"/>
  <c r="P348" i="7"/>
  <c r="U348" i="7"/>
  <c r="T348" i="7"/>
  <c r="S348" i="7"/>
  <c r="R348" i="7"/>
  <c r="Q348" i="7"/>
  <c r="J348" i="7"/>
  <c r="K347" i="7"/>
  <c r="C348" i="7"/>
  <c r="I348" i="7" s="1"/>
  <c r="J346" i="10"/>
  <c r="L135" i="10"/>
  <c r="I136" i="10" s="1"/>
  <c r="H347" i="10"/>
  <c r="N347" i="10" s="1"/>
  <c r="M347" i="10"/>
  <c r="B352" i="10"/>
  <c r="F349" i="10"/>
  <c r="E349" i="10"/>
  <c r="D349" i="10"/>
  <c r="C349" i="10"/>
  <c r="A350" i="10"/>
  <c r="K136" i="10"/>
  <c r="O136" i="10" s="1"/>
  <c r="H345" i="7"/>
  <c r="G346" i="7"/>
  <c r="F346" i="7" s="1"/>
  <c r="E348" i="4"/>
  <c r="D348" i="4"/>
  <c r="B348" i="7"/>
  <c r="L347" i="7"/>
  <c r="W347" i="7" s="1"/>
  <c r="M346" i="7"/>
  <c r="D349" i="7"/>
  <c r="E346" i="7"/>
  <c r="A347" i="7"/>
  <c r="AE347" i="7" s="1"/>
  <c r="B362" i="4"/>
  <c r="F348" i="4"/>
  <c r="A349" i="4"/>
  <c r="AD347" i="7" l="1"/>
  <c r="AF347" i="7"/>
  <c r="AG347" i="7"/>
  <c r="AI347" i="7"/>
  <c r="AH347" i="7"/>
  <c r="AC347" i="7"/>
  <c r="AB347" i="7"/>
  <c r="AJ349" i="7"/>
  <c r="N349" i="7"/>
  <c r="O349" i="7" s="1"/>
  <c r="AA349" i="7"/>
  <c r="Y349" i="7"/>
  <c r="Z349" i="7"/>
  <c r="P349" i="7"/>
  <c r="Q349" i="7"/>
  <c r="U349" i="7"/>
  <c r="S349" i="7"/>
  <c r="T349" i="7"/>
  <c r="R349" i="7"/>
  <c r="J347" i="10"/>
  <c r="J349" i="7"/>
  <c r="K348" i="7"/>
  <c r="C349" i="7"/>
  <c r="I349" i="7" s="1"/>
  <c r="G136" i="10"/>
  <c r="F350" i="10"/>
  <c r="E350" i="10"/>
  <c r="D350" i="10"/>
  <c r="C350" i="10"/>
  <c r="A351" i="10"/>
  <c r="B353" i="10"/>
  <c r="H348" i="10"/>
  <c r="N348" i="10" s="1"/>
  <c r="M348" i="10"/>
  <c r="H346" i="7"/>
  <c r="G347" i="7"/>
  <c r="F347" i="7" s="1"/>
  <c r="E349" i="4"/>
  <c r="D349" i="4"/>
  <c r="B349" i="7"/>
  <c r="L348" i="7"/>
  <c r="W348" i="7" s="1"/>
  <c r="M347" i="7"/>
  <c r="D350" i="7"/>
  <c r="E347" i="7"/>
  <c r="A348" i="7"/>
  <c r="AD348" i="7" s="1"/>
  <c r="F349" i="4"/>
  <c r="A350" i="4"/>
  <c r="B363" i="4"/>
  <c r="AF348" i="7" l="1"/>
  <c r="AG348" i="7"/>
  <c r="AH348" i="7"/>
  <c r="AE348" i="7"/>
  <c r="AI348" i="7"/>
  <c r="AC348" i="7"/>
  <c r="AB348" i="7"/>
  <c r="AJ350" i="7"/>
  <c r="N350" i="7"/>
  <c r="O350" i="7" s="1"/>
  <c r="AA350" i="7"/>
  <c r="Y350" i="7"/>
  <c r="Z350" i="7"/>
  <c r="P350" i="7"/>
  <c r="T350" i="7"/>
  <c r="S350" i="7"/>
  <c r="R350" i="7"/>
  <c r="Q350" i="7"/>
  <c r="U350" i="7"/>
  <c r="J350" i="7"/>
  <c r="K349" i="7"/>
  <c r="C350" i="7"/>
  <c r="I350" i="7" s="1"/>
  <c r="J348" i="10"/>
  <c r="B354" i="10"/>
  <c r="F351" i="10"/>
  <c r="E351" i="10"/>
  <c r="D351" i="10"/>
  <c r="C351" i="10"/>
  <c r="A352" i="10"/>
  <c r="H349" i="10"/>
  <c r="N349" i="10" s="1"/>
  <c r="M349" i="10"/>
  <c r="P136" i="10"/>
  <c r="L136" i="10"/>
  <c r="H347" i="7"/>
  <c r="G348" i="7"/>
  <c r="F348" i="7" s="1"/>
  <c r="E350" i="4"/>
  <c r="D350" i="4"/>
  <c r="B350" i="7"/>
  <c r="L349" i="7"/>
  <c r="W349" i="7" s="1"/>
  <c r="M348" i="7"/>
  <c r="D351" i="7"/>
  <c r="E348" i="7"/>
  <c r="A349" i="7"/>
  <c r="AH349" i="7" s="1"/>
  <c r="B364" i="4"/>
  <c r="F350" i="4"/>
  <c r="A351" i="4"/>
  <c r="AD349" i="7" l="1"/>
  <c r="AF349" i="7"/>
  <c r="AE349" i="7"/>
  <c r="AI349" i="7"/>
  <c r="AG349" i="7"/>
  <c r="AC349" i="7"/>
  <c r="AB349" i="7"/>
  <c r="AJ351" i="7"/>
  <c r="N351" i="7"/>
  <c r="O351" i="7" s="1"/>
  <c r="AA351" i="7"/>
  <c r="Y351" i="7"/>
  <c r="Z351" i="7"/>
  <c r="P351" i="7"/>
  <c r="U351" i="7"/>
  <c r="T351" i="7"/>
  <c r="S351" i="7"/>
  <c r="Q351" i="7"/>
  <c r="R351" i="7"/>
  <c r="J351" i="7"/>
  <c r="K350" i="7"/>
  <c r="C351" i="7"/>
  <c r="I351" i="7" s="1"/>
  <c r="H350" i="10"/>
  <c r="N350" i="10" s="1"/>
  <c r="M350" i="10"/>
  <c r="F352" i="10"/>
  <c r="E352" i="10"/>
  <c r="D352" i="10"/>
  <c r="C352" i="10"/>
  <c r="A353" i="10"/>
  <c r="I137" i="10"/>
  <c r="K137" i="10"/>
  <c r="O137" i="10" s="1"/>
  <c r="J349" i="10"/>
  <c r="B355" i="10"/>
  <c r="H348" i="7"/>
  <c r="G349" i="7"/>
  <c r="F349" i="7" s="1"/>
  <c r="E351" i="4"/>
  <c r="D351" i="4"/>
  <c r="B351" i="7"/>
  <c r="L350" i="7"/>
  <c r="W350" i="7" s="1"/>
  <c r="M349" i="7"/>
  <c r="D352" i="7"/>
  <c r="E349" i="7"/>
  <c r="A350" i="7"/>
  <c r="AD350" i="7" s="1"/>
  <c r="F351" i="4"/>
  <c r="A352" i="4"/>
  <c r="B365" i="4"/>
  <c r="AE350" i="7" l="1"/>
  <c r="AG350" i="7"/>
  <c r="AF350" i="7"/>
  <c r="AI350" i="7"/>
  <c r="AH350" i="7"/>
  <c r="AC350" i="7"/>
  <c r="AB350" i="7"/>
  <c r="AJ352" i="7"/>
  <c r="N352" i="7"/>
  <c r="O352" i="7" s="1"/>
  <c r="AA352" i="7"/>
  <c r="Y352" i="7"/>
  <c r="Z352" i="7"/>
  <c r="P352" i="7"/>
  <c r="R352" i="7"/>
  <c r="Q352" i="7"/>
  <c r="T352" i="7"/>
  <c r="S352" i="7"/>
  <c r="U352" i="7"/>
  <c r="J350" i="10"/>
  <c r="J352" i="7"/>
  <c r="K351" i="7"/>
  <c r="C352" i="7"/>
  <c r="I352" i="7" s="1"/>
  <c r="F353" i="10"/>
  <c r="E353" i="10"/>
  <c r="D353" i="10"/>
  <c r="C353" i="10"/>
  <c r="A354" i="10"/>
  <c r="B356" i="10"/>
  <c r="G137" i="10"/>
  <c r="H351" i="10"/>
  <c r="N351" i="10" s="1"/>
  <c r="M351" i="10"/>
  <c r="H349" i="7"/>
  <c r="G350" i="7"/>
  <c r="F350" i="7" s="1"/>
  <c r="E352" i="4"/>
  <c r="D352" i="4"/>
  <c r="B352" i="7"/>
  <c r="L351" i="7"/>
  <c r="W351" i="7" s="1"/>
  <c r="M350" i="7"/>
  <c r="D353" i="7"/>
  <c r="E350" i="7"/>
  <c r="A351" i="7"/>
  <c r="AF351" i="7" s="1"/>
  <c r="B366" i="4"/>
  <c r="F352" i="4"/>
  <c r="A353" i="4"/>
  <c r="AI351" i="7" l="1"/>
  <c r="AH351" i="7"/>
  <c r="AG351" i="7"/>
  <c r="AE351" i="7"/>
  <c r="AD351" i="7"/>
  <c r="AC351" i="7"/>
  <c r="AB351" i="7"/>
  <c r="AJ353" i="7"/>
  <c r="N353" i="7"/>
  <c r="O353" i="7" s="1"/>
  <c r="AA353" i="7"/>
  <c r="Y353" i="7"/>
  <c r="Z353" i="7"/>
  <c r="P353" i="7"/>
  <c r="U353" i="7"/>
  <c r="T353" i="7"/>
  <c r="S353" i="7"/>
  <c r="R353" i="7"/>
  <c r="Q353" i="7"/>
  <c r="J353" i="7"/>
  <c r="K352" i="7"/>
  <c r="C353" i="7"/>
  <c r="I353" i="7" s="1"/>
  <c r="J351" i="10"/>
  <c r="H352" i="10"/>
  <c r="N352" i="10" s="1"/>
  <c r="M352" i="10"/>
  <c r="B357" i="10"/>
  <c r="F354" i="10"/>
  <c r="E354" i="10"/>
  <c r="D354" i="10"/>
  <c r="C354" i="10"/>
  <c r="A355" i="10"/>
  <c r="L137" i="10"/>
  <c r="P137" i="10"/>
  <c r="H350" i="7"/>
  <c r="G351" i="7"/>
  <c r="F351" i="7" s="1"/>
  <c r="E353" i="4"/>
  <c r="D353" i="4"/>
  <c r="B353" i="7"/>
  <c r="L352" i="7"/>
  <c r="W352" i="7" s="1"/>
  <c r="M351" i="7"/>
  <c r="D354" i="7"/>
  <c r="E351" i="7"/>
  <c r="A352" i="7"/>
  <c r="AG352" i="7" s="1"/>
  <c r="F353" i="4"/>
  <c r="A354" i="4"/>
  <c r="B367" i="4"/>
  <c r="AF352" i="7" l="1"/>
  <c r="AE352" i="7"/>
  <c r="AI352" i="7"/>
  <c r="AH352" i="7"/>
  <c r="AD352" i="7"/>
  <c r="AC352" i="7"/>
  <c r="AB352" i="7"/>
  <c r="AJ354" i="7"/>
  <c r="N354" i="7"/>
  <c r="O354" i="7" s="1"/>
  <c r="AA354" i="7"/>
  <c r="Y354" i="7"/>
  <c r="Z354" i="7"/>
  <c r="P354" i="7"/>
  <c r="U354" i="7"/>
  <c r="T354" i="7"/>
  <c r="Q354" i="7"/>
  <c r="S354" i="7"/>
  <c r="R354" i="7"/>
  <c r="J352" i="10"/>
  <c r="J354" i="7"/>
  <c r="K353" i="7"/>
  <c r="C354" i="7"/>
  <c r="I354" i="7" s="1"/>
  <c r="H353" i="10"/>
  <c r="N353" i="10" s="1"/>
  <c r="M353" i="10"/>
  <c r="K138" i="10"/>
  <c r="O138" i="10" s="1"/>
  <c r="B358" i="10"/>
  <c r="I138" i="10"/>
  <c r="F355" i="10"/>
  <c r="E355" i="10"/>
  <c r="D355" i="10"/>
  <c r="C355" i="10"/>
  <c r="A356" i="10"/>
  <c r="H351" i="7"/>
  <c r="G352" i="7"/>
  <c r="F352" i="7" s="1"/>
  <c r="E354" i="4"/>
  <c r="D354" i="4"/>
  <c r="B354" i="7"/>
  <c r="L353" i="7"/>
  <c r="W353" i="7" s="1"/>
  <c r="M352" i="7"/>
  <c r="D355" i="7"/>
  <c r="E352" i="7"/>
  <c r="A353" i="7"/>
  <c r="AE353" i="7" s="1"/>
  <c r="B368" i="4"/>
  <c r="F354" i="4"/>
  <c r="A355" i="4"/>
  <c r="AD353" i="7" l="1"/>
  <c r="AI353" i="7"/>
  <c r="AH353" i="7"/>
  <c r="AF353" i="7"/>
  <c r="AG353" i="7"/>
  <c r="AC353" i="7"/>
  <c r="AB353" i="7"/>
  <c r="AJ355" i="7"/>
  <c r="N355" i="7"/>
  <c r="O355" i="7" s="1"/>
  <c r="AA355" i="7"/>
  <c r="Y355" i="7"/>
  <c r="Z355" i="7"/>
  <c r="P355" i="7"/>
  <c r="S355" i="7"/>
  <c r="R355" i="7"/>
  <c r="Q355" i="7"/>
  <c r="T355" i="7"/>
  <c r="U355" i="7"/>
  <c r="J353" i="10"/>
  <c r="J355" i="7"/>
  <c r="K354" i="7"/>
  <c r="C355" i="7"/>
  <c r="I355" i="7" s="1"/>
  <c r="H354" i="10"/>
  <c r="N354" i="10" s="1"/>
  <c r="M354" i="10"/>
  <c r="F356" i="10"/>
  <c r="E356" i="10"/>
  <c r="D356" i="10"/>
  <c r="C356" i="10"/>
  <c r="A357" i="10"/>
  <c r="B359" i="10"/>
  <c r="G138" i="10"/>
  <c r="H352" i="7"/>
  <c r="G353" i="7"/>
  <c r="F353" i="7" s="1"/>
  <c r="E355" i="4"/>
  <c r="D355" i="4"/>
  <c r="B355" i="7"/>
  <c r="L354" i="7"/>
  <c r="W354" i="7" s="1"/>
  <c r="M353" i="7"/>
  <c r="D356" i="7"/>
  <c r="E353" i="7"/>
  <c r="A354" i="7"/>
  <c r="AF354" i="7" s="1"/>
  <c r="F355" i="4"/>
  <c r="A356" i="4"/>
  <c r="B369" i="4"/>
  <c r="AG354" i="7" l="1"/>
  <c r="AI354" i="7"/>
  <c r="AH354" i="7"/>
  <c r="AE354" i="7"/>
  <c r="AD354" i="7"/>
  <c r="AC354" i="7"/>
  <c r="AB354" i="7"/>
  <c r="AJ356" i="7"/>
  <c r="N356" i="7"/>
  <c r="O356" i="7" s="1"/>
  <c r="AA356" i="7"/>
  <c r="Y356" i="7"/>
  <c r="Z356" i="7"/>
  <c r="P356" i="7"/>
  <c r="U356" i="7"/>
  <c r="T356" i="7"/>
  <c r="S356" i="7"/>
  <c r="R356" i="7"/>
  <c r="Q356" i="7"/>
  <c r="J354" i="10"/>
  <c r="J356" i="7"/>
  <c r="K355" i="7"/>
  <c r="C356" i="7"/>
  <c r="I356" i="7" s="1"/>
  <c r="H355" i="10"/>
  <c r="N355" i="10" s="1"/>
  <c r="M355" i="10"/>
  <c r="P138" i="10"/>
  <c r="L138" i="10"/>
  <c r="F357" i="10"/>
  <c r="E357" i="10"/>
  <c r="D357" i="10"/>
  <c r="C357" i="10"/>
  <c r="A358" i="10"/>
  <c r="B360" i="10"/>
  <c r="H353" i="7"/>
  <c r="G354" i="7"/>
  <c r="F354" i="7" s="1"/>
  <c r="E356" i="4"/>
  <c r="D356" i="4"/>
  <c r="B356" i="7"/>
  <c r="L355" i="7"/>
  <c r="W355" i="7" s="1"/>
  <c r="M354" i="7"/>
  <c r="D357" i="7"/>
  <c r="E354" i="7"/>
  <c r="A355" i="7"/>
  <c r="AD355" i="7" s="1"/>
  <c r="B370" i="4"/>
  <c r="F356" i="4"/>
  <c r="A357" i="4"/>
  <c r="AE355" i="7" l="1"/>
  <c r="AH355" i="7"/>
  <c r="AF355" i="7"/>
  <c r="AI355" i="7"/>
  <c r="AG355" i="7"/>
  <c r="AC355" i="7"/>
  <c r="AB355" i="7"/>
  <c r="AJ357" i="7"/>
  <c r="N357" i="7"/>
  <c r="O357" i="7" s="1"/>
  <c r="AA357" i="7"/>
  <c r="Y357" i="7"/>
  <c r="Z357" i="7"/>
  <c r="P357" i="7"/>
  <c r="Q357" i="7"/>
  <c r="U357" i="7"/>
  <c r="R357" i="7"/>
  <c r="T357" i="7"/>
  <c r="S357" i="7"/>
  <c r="J355" i="10"/>
  <c r="J357" i="7"/>
  <c r="K356" i="7"/>
  <c r="C357" i="7"/>
  <c r="I357" i="7" s="1"/>
  <c r="I139" i="10"/>
  <c r="K139" i="10"/>
  <c r="O139" i="10" s="1"/>
  <c r="B361" i="10"/>
  <c r="F358" i="10"/>
  <c r="E358" i="10"/>
  <c r="D358" i="10"/>
  <c r="C358" i="10"/>
  <c r="A359" i="10"/>
  <c r="H356" i="10"/>
  <c r="N356" i="10" s="1"/>
  <c r="M356" i="10"/>
  <c r="H354" i="7"/>
  <c r="G355" i="7"/>
  <c r="F355" i="7" s="1"/>
  <c r="E357" i="4"/>
  <c r="D357" i="4"/>
  <c r="B357" i="7"/>
  <c r="L356" i="7"/>
  <c r="W356" i="7" s="1"/>
  <c r="M355" i="7"/>
  <c r="D358" i="7"/>
  <c r="E355" i="7"/>
  <c r="A356" i="7"/>
  <c r="AH356" i="7" s="1"/>
  <c r="F357" i="4"/>
  <c r="A358" i="4"/>
  <c r="B371" i="4"/>
  <c r="AF356" i="7" l="1"/>
  <c r="AG356" i="7"/>
  <c r="AE356" i="7"/>
  <c r="AD356" i="7"/>
  <c r="AI356" i="7"/>
  <c r="AC356" i="7"/>
  <c r="AB356" i="7"/>
  <c r="AJ358" i="7"/>
  <c r="N358" i="7"/>
  <c r="O358" i="7" s="1"/>
  <c r="AA358" i="7"/>
  <c r="Y358" i="7"/>
  <c r="Z358" i="7"/>
  <c r="P358" i="7"/>
  <c r="T358" i="7"/>
  <c r="S358" i="7"/>
  <c r="R358" i="7"/>
  <c r="Q358" i="7"/>
  <c r="U358" i="7"/>
  <c r="J358" i="7"/>
  <c r="K357" i="7"/>
  <c r="C358" i="7"/>
  <c r="I358" i="7" s="1"/>
  <c r="J356" i="10"/>
  <c r="H357" i="10"/>
  <c r="N357" i="10" s="1"/>
  <c r="M357" i="10"/>
  <c r="B362" i="10"/>
  <c r="F359" i="10"/>
  <c r="E359" i="10"/>
  <c r="D359" i="10"/>
  <c r="C359" i="10"/>
  <c r="A360" i="10"/>
  <c r="G139" i="10"/>
  <c r="H355" i="7"/>
  <c r="G356" i="7"/>
  <c r="F356" i="7" s="1"/>
  <c r="E358" i="4"/>
  <c r="D358" i="4"/>
  <c r="B358" i="7"/>
  <c r="L357" i="7"/>
  <c r="W357" i="7" s="1"/>
  <c r="M356" i="7"/>
  <c r="D359" i="7"/>
  <c r="E356" i="7"/>
  <c r="A357" i="7"/>
  <c r="AI357" i="7" s="1"/>
  <c r="B372" i="4"/>
  <c r="F358" i="4"/>
  <c r="A359" i="4"/>
  <c r="AH357" i="7" l="1"/>
  <c r="AG357" i="7"/>
  <c r="AF357" i="7"/>
  <c r="AE357" i="7"/>
  <c r="AD357" i="7"/>
  <c r="AC357" i="7"/>
  <c r="AB357" i="7"/>
  <c r="AJ359" i="7"/>
  <c r="N359" i="7"/>
  <c r="O359" i="7" s="1"/>
  <c r="AA359" i="7"/>
  <c r="Y359" i="7"/>
  <c r="Z359" i="7"/>
  <c r="P359" i="7"/>
  <c r="U359" i="7"/>
  <c r="T359" i="7"/>
  <c r="S359" i="7"/>
  <c r="R359" i="7"/>
  <c r="Q359" i="7"/>
  <c r="J357" i="10"/>
  <c r="J359" i="7"/>
  <c r="K358" i="7"/>
  <c r="C359" i="7"/>
  <c r="I359" i="7" s="1"/>
  <c r="B363" i="10"/>
  <c r="L139" i="10"/>
  <c r="P139" i="10"/>
  <c r="F360" i="10"/>
  <c r="E360" i="10"/>
  <c r="D360" i="10"/>
  <c r="C360" i="10"/>
  <c r="A361" i="10"/>
  <c r="H358" i="10"/>
  <c r="N358" i="10" s="1"/>
  <c r="M358" i="10"/>
  <c r="H356" i="7"/>
  <c r="G357" i="7"/>
  <c r="F357" i="7" s="1"/>
  <c r="E359" i="4"/>
  <c r="D359" i="4"/>
  <c r="B359" i="7"/>
  <c r="L358" i="7"/>
  <c r="W358" i="7" s="1"/>
  <c r="M357" i="7"/>
  <c r="D360" i="7"/>
  <c r="E357" i="7"/>
  <c r="A358" i="7"/>
  <c r="AF358" i="7" s="1"/>
  <c r="F359" i="4"/>
  <c r="A360" i="4"/>
  <c r="B373" i="4"/>
  <c r="AH358" i="7" l="1"/>
  <c r="AE358" i="7"/>
  <c r="AI358" i="7"/>
  <c r="AD358" i="7"/>
  <c r="AG358" i="7"/>
  <c r="AC358" i="7"/>
  <c r="AB358" i="7"/>
  <c r="AJ360" i="7"/>
  <c r="N360" i="7"/>
  <c r="O360" i="7" s="1"/>
  <c r="AA360" i="7"/>
  <c r="Y360" i="7"/>
  <c r="Z360" i="7"/>
  <c r="P360" i="7"/>
  <c r="R360" i="7"/>
  <c r="Q360" i="7"/>
  <c r="U360" i="7"/>
  <c r="T360" i="7"/>
  <c r="S360" i="7"/>
  <c r="J358" i="10"/>
  <c r="J360" i="7"/>
  <c r="K359" i="7"/>
  <c r="C360" i="7"/>
  <c r="I360" i="7" s="1"/>
  <c r="H359" i="10"/>
  <c r="N359" i="10" s="1"/>
  <c r="M359" i="10"/>
  <c r="K140" i="10"/>
  <c r="O140" i="10" s="1"/>
  <c r="I140" i="10"/>
  <c r="F361" i="10"/>
  <c r="E361" i="10"/>
  <c r="D361" i="10"/>
  <c r="C361" i="10"/>
  <c r="A362" i="10"/>
  <c r="B364" i="10"/>
  <c r="H357" i="7"/>
  <c r="G358" i="7"/>
  <c r="F358" i="7" s="1"/>
  <c r="E360" i="4"/>
  <c r="D360" i="4"/>
  <c r="B360" i="7"/>
  <c r="L359" i="7"/>
  <c r="W359" i="7" s="1"/>
  <c r="M358" i="7"/>
  <c r="D361" i="7"/>
  <c r="E358" i="7"/>
  <c r="A359" i="7"/>
  <c r="AD359" i="7" s="1"/>
  <c r="B374" i="4"/>
  <c r="F360" i="4"/>
  <c r="A361" i="4"/>
  <c r="AG359" i="7" l="1"/>
  <c r="AF359" i="7"/>
  <c r="AH359" i="7"/>
  <c r="AI359" i="7"/>
  <c r="AE359" i="7"/>
  <c r="AC359" i="7"/>
  <c r="AB359" i="7"/>
  <c r="AJ361" i="7"/>
  <c r="N361" i="7"/>
  <c r="O361" i="7" s="1"/>
  <c r="AA361" i="7"/>
  <c r="Y361" i="7"/>
  <c r="Z361" i="7"/>
  <c r="P361" i="7"/>
  <c r="U361" i="7"/>
  <c r="T361" i="7"/>
  <c r="S361" i="7"/>
  <c r="R361" i="7"/>
  <c r="Q361" i="7"/>
  <c r="J359" i="10"/>
  <c r="J361" i="7"/>
  <c r="K360" i="7"/>
  <c r="C361" i="7"/>
  <c r="I361" i="7" s="1"/>
  <c r="G140" i="10"/>
  <c r="P140" i="10" s="1"/>
  <c r="F362" i="10"/>
  <c r="E362" i="10"/>
  <c r="D362" i="10"/>
  <c r="C362" i="10"/>
  <c r="A363" i="10"/>
  <c r="H360" i="10"/>
  <c r="N360" i="10" s="1"/>
  <c r="M360" i="10"/>
  <c r="B365" i="10"/>
  <c r="H358" i="7"/>
  <c r="G359" i="7"/>
  <c r="F359" i="7" s="1"/>
  <c r="E361" i="4"/>
  <c r="D361" i="4"/>
  <c r="B361" i="7"/>
  <c r="L360" i="7"/>
  <c r="W360" i="7" s="1"/>
  <c r="M359" i="7"/>
  <c r="D362" i="7"/>
  <c r="E359" i="7"/>
  <c r="A360" i="7"/>
  <c r="AD360" i="7" s="1"/>
  <c r="F361" i="4"/>
  <c r="A362" i="4"/>
  <c r="B375" i="4"/>
  <c r="AE360" i="7" l="1"/>
  <c r="AI360" i="7"/>
  <c r="AG360" i="7"/>
  <c r="AF360" i="7"/>
  <c r="AH360" i="7"/>
  <c r="AC360" i="7"/>
  <c r="AB360" i="7"/>
  <c r="AJ362" i="7"/>
  <c r="N362" i="7"/>
  <c r="O362" i="7" s="1"/>
  <c r="AA362" i="7"/>
  <c r="Y362" i="7"/>
  <c r="Z362" i="7"/>
  <c r="P362" i="7"/>
  <c r="U362" i="7"/>
  <c r="T362" i="7"/>
  <c r="R362" i="7"/>
  <c r="S362" i="7"/>
  <c r="Q362" i="7"/>
  <c r="J362" i="7"/>
  <c r="K361" i="7"/>
  <c r="C362" i="7"/>
  <c r="I362" i="7" s="1"/>
  <c r="L140" i="10"/>
  <c r="I141" i="10" s="1"/>
  <c r="H361" i="10"/>
  <c r="N361" i="10" s="1"/>
  <c r="M361" i="10"/>
  <c r="F363" i="10"/>
  <c r="E363" i="10"/>
  <c r="D363" i="10"/>
  <c r="C363" i="10"/>
  <c r="A364" i="10"/>
  <c r="B366" i="10"/>
  <c r="J360" i="10"/>
  <c r="K141" i="10"/>
  <c r="O141" i="10" s="1"/>
  <c r="H359" i="7"/>
  <c r="G360" i="7"/>
  <c r="F360" i="7" s="1"/>
  <c r="E362" i="4"/>
  <c r="D362" i="4"/>
  <c r="B362" i="7"/>
  <c r="L361" i="7"/>
  <c r="W361" i="7" s="1"/>
  <c r="M360" i="7"/>
  <c r="D363" i="7"/>
  <c r="E360" i="7"/>
  <c r="A361" i="7"/>
  <c r="AD361" i="7" s="1"/>
  <c r="B376" i="4"/>
  <c r="F362" i="4"/>
  <c r="A363" i="4"/>
  <c r="AF361" i="7" l="1"/>
  <c r="AH361" i="7"/>
  <c r="AG361" i="7"/>
  <c r="AE361" i="7"/>
  <c r="AI361" i="7"/>
  <c r="AC361" i="7"/>
  <c r="AB361" i="7"/>
  <c r="AJ363" i="7"/>
  <c r="N363" i="7"/>
  <c r="O363" i="7" s="1"/>
  <c r="AA363" i="7"/>
  <c r="Y363" i="7"/>
  <c r="Z363" i="7"/>
  <c r="P363" i="7"/>
  <c r="S363" i="7"/>
  <c r="R363" i="7"/>
  <c r="Q363" i="7"/>
  <c r="U363" i="7"/>
  <c r="T363" i="7"/>
  <c r="J361" i="10"/>
  <c r="J363" i="7"/>
  <c r="K362" i="7"/>
  <c r="C363" i="7"/>
  <c r="I363" i="7" s="1"/>
  <c r="G141" i="10"/>
  <c r="F364" i="10"/>
  <c r="E364" i="10"/>
  <c r="D364" i="10"/>
  <c r="C364" i="10"/>
  <c r="A365" i="10"/>
  <c r="H362" i="10"/>
  <c r="N362" i="10" s="1"/>
  <c r="M362" i="10"/>
  <c r="B367" i="10"/>
  <c r="H360" i="7"/>
  <c r="G361" i="7"/>
  <c r="F361" i="7" s="1"/>
  <c r="E363" i="4"/>
  <c r="D363" i="4"/>
  <c r="B363" i="7"/>
  <c r="L362" i="7"/>
  <c r="W362" i="7" s="1"/>
  <c r="M361" i="7"/>
  <c r="D364" i="7"/>
  <c r="E361" i="7"/>
  <c r="A362" i="7"/>
  <c r="AE362" i="7" s="1"/>
  <c r="F363" i="4"/>
  <c r="A364" i="4"/>
  <c r="B377" i="4"/>
  <c r="AH362" i="7" l="1"/>
  <c r="AI362" i="7"/>
  <c r="AD362" i="7"/>
  <c r="AG362" i="7"/>
  <c r="AF362" i="7"/>
  <c r="AC362" i="7"/>
  <c r="AB362" i="7"/>
  <c r="AJ364" i="7"/>
  <c r="N364" i="7"/>
  <c r="O364" i="7" s="1"/>
  <c r="AA364" i="7"/>
  <c r="Y364" i="7"/>
  <c r="Z364" i="7"/>
  <c r="P364" i="7"/>
  <c r="U364" i="7"/>
  <c r="T364" i="7"/>
  <c r="S364" i="7"/>
  <c r="R364" i="7"/>
  <c r="Q364" i="7"/>
  <c r="J364" i="7"/>
  <c r="K363" i="7"/>
  <c r="C364" i="7"/>
  <c r="I364" i="7" s="1"/>
  <c r="H363" i="10"/>
  <c r="N363" i="10" s="1"/>
  <c r="M363" i="10"/>
  <c r="B368" i="10"/>
  <c r="F365" i="10"/>
  <c r="E365" i="10"/>
  <c r="D365" i="10"/>
  <c r="C365" i="10"/>
  <c r="A366" i="10"/>
  <c r="J362" i="10"/>
  <c r="L141" i="10"/>
  <c r="P141" i="10"/>
  <c r="H361" i="7"/>
  <c r="G362" i="7"/>
  <c r="F362" i="7" s="1"/>
  <c r="E364" i="4"/>
  <c r="D364" i="4"/>
  <c r="B364" i="7"/>
  <c r="L363" i="7"/>
  <c r="W363" i="7" s="1"/>
  <c r="M362" i="7"/>
  <c r="D365" i="7"/>
  <c r="E362" i="7"/>
  <c r="A363" i="7"/>
  <c r="AI363" i="7" s="1"/>
  <c r="B378" i="4"/>
  <c r="F364" i="4"/>
  <c r="A365" i="4"/>
  <c r="AH363" i="7" l="1"/>
  <c r="AD363" i="7"/>
  <c r="AG363" i="7"/>
  <c r="AF363" i="7"/>
  <c r="AE363" i="7"/>
  <c r="AC363" i="7"/>
  <c r="AB363" i="7"/>
  <c r="J363" i="10"/>
  <c r="AJ365" i="7"/>
  <c r="N365" i="7"/>
  <c r="O365" i="7" s="1"/>
  <c r="AA365" i="7"/>
  <c r="Y365" i="7"/>
  <c r="Z365" i="7"/>
  <c r="P365" i="7"/>
  <c r="Q365" i="7"/>
  <c r="U365" i="7"/>
  <c r="S365" i="7"/>
  <c r="R365" i="7"/>
  <c r="T365" i="7"/>
  <c r="J365" i="7"/>
  <c r="K364" i="7"/>
  <c r="C365" i="7"/>
  <c r="I365" i="7" s="1"/>
  <c r="H364" i="10"/>
  <c r="N364" i="10" s="1"/>
  <c r="M364" i="10"/>
  <c r="I142" i="10"/>
  <c r="B369" i="10"/>
  <c r="F366" i="10"/>
  <c r="E366" i="10"/>
  <c r="D366" i="10"/>
  <c r="C366" i="10"/>
  <c r="A367" i="10"/>
  <c r="K142" i="10"/>
  <c r="O142" i="10" s="1"/>
  <c r="H362" i="7"/>
  <c r="G363" i="7"/>
  <c r="F363" i="7" s="1"/>
  <c r="E365" i="4"/>
  <c r="D365" i="4"/>
  <c r="B365" i="7"/>
  <c r="L364" i="7"/>
  <c r="W364" i="7" s="1"/>
  <c r="M363" i="7"/>
  <c r="D366" i="7"/>
  <c r="E363" i="7"/>
  <c r="A364" i="7"/>
  <c r="AG364" i="7" s="1"/>
  <c r="F365" i="4"/>
  <c r="A366" i="4"/>
  <c r="B379" i="4"/>
  <c r="AI364" i="7" l="1"/>
  <c r="AH364" i="7"/>
  <c r="AE364" i="7"/>
  <c r="AD364" i="7"/>
  <c r="AF364" i="7"/>
  <c r="AC364" i="7"/>
  <c r="AB364" i="7"/>
  <c r="J364" i="10"/>
  <c r="AJ366" i="7"/>
  <c r="N366" i="7"/>
  <c r="O366" i="7" s="1"/>
  <c r="AA366" i="7"/>
  <c r="Y366" i="7"/>
  <c r="Z366" i="7"/>
  <c r="P366" i="7"/>
  <c r="T366" i="7"/>
  <c r="S366" i="7"/>
  <c r="R366" i="7"/>
  <c r="Q366" i="7"/>
  <c r="U366" i="7"/>
  <c r="J366" i="7"/>
  <c r="K365" i="7"/>
  <c r="C366" i="7"/>
  <c r="I366" i="7" s="1"/>
  <c r="H365" i="10"/>
  <c r="N365" i="10" s="1"/>
  <c r="M365" i="10"/>
  <c r="B370" i="10"/>
  <c r="F367" i="10"/>
  <c r="E367" i="10"/>
  <c r="D367" i="10"/>
  <c r="C367" i="10"/>
  <c r="A368" i="10"/>
  <c r="G142" i="10"/>
  <c r="H363" i="7"/>
  <c r="G364" i="7"/>
  <c r="F364" i="7" s="1"/>
  <c r="E366" i="4"/>
  <c r="D366" i="4"/>
  <c r="B366" i="7"/>
  <c r="L365" i="7"/>
  <c r="W365" i="7" s="1"/>
  <c r="M364" i="7"/>
  <c r="D367" i="7"/>
  <c r="E364" i="7"/>
  <c r="A365" i="7"/>
  <c r="AH365" i="7" s="1"/>
  <c r="B380" i="4"/>
  <c r="F366" i="4"/>
  <c r="A367" i="4"/>
  <c r="AD365" i="7" l="1"/>
  <c r="AI365" i="7"/>
  <c r="AG365" i="7"/>
  <c r="AE365" i="7"/>
  <c r="AF365" i="7"/>
  <c r="AC365" i="7"/>
  <c r="AB365" i="7"/>
  <c r="J365" i="10"/>
  <c r="AJ367" i="7"/>
  <c r="N367" i="7"/>
  <c r="O367" i="7" s="1"/>
  <c r="AA367" i="7"/>
  <c r="Y367" i="7"/>
  <c r="Z367" i="7"/>
  <c r="P367" i="7"/>
  <c r="U367" i="7"/>
  <c r="T367" i="7"/>
  <c r="S367" i="7"/>
  <c r="Q367" i="7"/>
  <c r="R367" i="7"/>
  <c r="J367" i="7"/>
  <c r="K366" i="7"/>
  <c r="C367" i="7"/>
  <c r="I367" i="7" s="1"/>
  <c r="B371" i="10"/>
  <c r="L142" i="10"/>
  <c r="P142" i="10"/>
  <c r="F368" i="10"/>
  <c r="E368" i="10"/>
  <c r="D368" i="10"/>
  <c r="C368" i="10"/>
  <c r="A369" i="10"/>
  <c r="H366" i="10"/>
  <c r="N366" i="10" s="1"/>
  <c r="M366" i="10"/>
  <c r="H364" i="7"/>
  <c r="G365" i="7"/>
  <c r="F365" i="7" s="1"/>
  <c r="E367" i="4"/>
  <c r="D367" i="4"/>
  <c r="B367" i="7"/>
  <c r="L366" i="7"/>
  <c r="W366" i="7" s="1"/>
  <c r="M365" i="7"/>
  <c r="D368" i="7"/>
  <c r="E365" i="7"/>
  <c r="A366" i="7"/>
  <c r="AG366" i="7" s="1"/>
  <c r="F367" i="4"/>
  <c r="A368" i="4"/>
  <c r="B381" i="4"/>
  <c r="AH366" i="7" l="1"/>
  <c r="AE366" i="7"/>
  <c r="AF366" i="7"/>
  <c r="AI366" i="7"/>
  <c r="AD366" i="7"/>
  <c r="AC366" i="7"/>
  <c r="AB366" i="7"/>
  <c r="J366" i="10"/>
  <c r="AJ368" i="7"/>
  <c r="N368" i="7"/>
  <c r="O368" i="7" s="1"/>
  <c r="AA368" i="7"/>
  <c r="Y368" i="7"/>
  <c r="Z368" i="7"/>
  <c r="P368" i="7"/>
  <c r="R368" i="7"/>
  <c r="Q368" i="7"/>
  <c r="U368" i="7"/>
  <c r="S368" i="7"/>
  <c r="T368" i="7"/>
  <c r="J368" i="7"/>
  <c r="K367" i="7"/>
  <c r="C368" i="7"/>
  <c r="I368" i="7" s="1"/>
  <c r="H367" i="10"/>
  <c r="N367" i="10" s="1"/>
  <c r="M367" i="10"/>
  <c r="K143" i="10"/>
  <c r="O143" i="10" s="1"/>
  <c r="I143" i="10"/>
  <c r="F369" i="10"/>
  <c r="E369" i="10"/>
  <c r="D369" i="10"/>
  <c r="C369" i="10"/>
  <c r="A370" i="10"/>
  <c r="B372" i="10"/>
  <c r="H365" i="7"/>
  <c r="G366" i="7"/>
  <c r="F366" i="7" s="1"/>
  <c r="E368" i="4"/>
  <c r="D368" i="4"/>
  <c r="B368" i="7"/>
  <c r="L367" i="7"/>
  <c r="W367" i="7" s="1"/>
  <c r="M366" i="7"/>
  <c r="D369" i="7"/>
  <c r="E366" i="7"/>
  <c r="A367" i="7"/>
  <c r="AE367" i="7" s="1"/>
  <c r="B382" i="4"/>
  <c r="F368" i="4"/>
  <c r="A369" i="4"/>
  <c r="AF367" i="7" l="1"/>
  <c r="AD367" i="7"/>
  <c r="AG367" i="7"/>
  <c r="AI367" i="7"/>
  <c r="AH367" i="7"/>
  <c r="AC367" i="7"/>
  <c r="AB367" i="7"/>
  <c r="AJ369" i="7"/>
  <c r="N369" i="7"/>
  <c r="O369" i="7" s="1"/>
  <c r="AA369" i="7"/>
  <c r="Y369" i="7"/>
  <c r="Z369" i="7"/>
  <c r="P369" i="7"/>
  <c r="U369" i="7"/>
  <c r="T369" i="7"/>
  <c r="S369" i="7"/>
  <c r="R369" i="7"/>
  <c r="Q369" i="7"/>
  <c r="J367" i="10"/>
  <c r="J369" i="7"/>
  <c r="K368" i="7"/>
  <c r="C369" i="7"/>
  <c r="I369" i="7" s="1"/>
  <c r="G143" i="10"/>
  <c r="P143" i="10" s="1"/>
  <c r="K144" i="10" s="1"/>
  <c r="O144" i="10" s="1"/>
  <c r="F370" i="10"/>
  <c r="E370" i="10"/>
  <c r="D370" i="10"/>
  <c r="C370" i="10"/>
  <c r="A371" i="10"/>
  <c r="B373" i="10"/>
  <c r="H368" i="10"/>
  <c r="N368" i="10" s="1"/>
  <c r="M368" i="10"/>
  <c r="H366" i="7"/>
  <c r="G367" i="7"/>
  <c r="F367" i="7" s="1"/>
  <c r="E369" i="4"/>
  <c r="D369" i="4"/>
  <c r="B369" i="7"/>
  <c r="L368" i="7"/>
  <c r="W368" i="7" s="1"/>
  <c r="M367" i="7"/>
  <c r="D370" i="7"/>
  <c r="E367" i="7"/>
  <c r="A368" i="7"/>
  <c r="AI368" i="7" s="1"/>
  <c r="F369" i="4"/>
  <c r="A370" i="4"/>
  <c r="B383" i="4"/>
  <c r="AH368" i="7" l="1"/>
  <c r="AF368" i="7"/>
  <c r="AG368" i="7"/>
  <c r="AE368" i="7"/>
  <c r="AD368" i="7"/>
  <c r="AC368" i="7"/>
  <c r="AB368" i="7"/>
  <c r="AJ370" i="7"/>
  <c r="N370" i="7"/>
  <c r="O370" i="7" s="1"/>
  <c r="AA370" i="7"/>
  <c r="Y370" i="7"/>
  <c r="Z370" i="7"/>
  <c r="P370" i="7"/>
  <c r="U370" i="7"/>
  <c r="T370" i="7"/>
  <c r="Q370" i="7"/>
  <c r="S370" i="7"/>
  <c r="R370" i="7"/>
  <c r="J370" i="7"/>
  <c r="K369" i="7"/>
  <c r="C370" i="7"/>
  <c r="I370" i="7" s="1"/>
  <c r="J368" i="10"/>
  <c r="L143" i="10"/>
  <c r="F371" i="10"/>
  <c r="E371" i="10"/>
  <c r="D371" i="10"/>
  <c r="C371" i="10"/>
  <c r="A372" i="10"/>
  <c r="H369" i="10"/>
  <c r="N369" i="10" s="1"/>
  <c r="M369" i="10"/>
  <c r="I144" i="10"/>
  <c r="G144" i="10" s="1"/>
  <c r="B374" i="10"/>
  <c r="H367" i="7"/>
  <c r="G368" i="7"/>
  <c r="F368" i="7" s="1"/>
  <c r="E370" i="4"/>
  <c r="D370" i="4"/>
  <c r="B370" i="7"/>
  <c r="L369" i="7"/>
  <c r="W369" i="7" s="1"/>
  <c r="M368" i="7"/>
  <c r="D371" i="7"/>
  <c r="E368" i="7"/>
  <c r="A369" i="7"/>
  <c r="AE369" i="7" s="1"/>
  <c r="B384" i="4"/>
  <c r="F370" i="4"/>
  <c r="A371" i="4"/>
  <c r="AI369" i="7" l="1"/>
  <c r="AH369" i="7"/>
  <c r="AG369" i="7"/>
  <c r="AF369" i="7"/>
  <c r="AD369" i="7"/>
  <c r="AC369" i="7"/>
  <c r="AB369" i="7"/>
  <c r="AJ371" i="7"/>
  <c r="N371" i="7"/>
  <c r="O371" i="7" s="1"/>
  <c r="AA371" i="7"/>
  <c r="Y371" i="7"/>
  <c r="Z371" i="7"/>
  <c r="P371" i="7"/>
  <c r="S371" i="7"/>
  <c r="R371" i="7"/>
  <c r="Q371" i="7"/>
  <c r="U371" i="7"/>
  <c r="T371" i="7"/>
  <c r="J371" i="7"/>
  <c r="K370" i="7"/>
  <c r="C371" i="7"/>
  <c r="I371" i="7" s="1"/>
  <c r="P144" i="10"/>
  <c r="L144" i="10"/>
  <c r="H370" i="10"/>
  <c r="N370" i="10" s="1"/>
  <c r="M370" i="10"/>
  <c r="J369" i="10"/>
  <c r="F372" i="10"/>
  <c r="E372" i="10"/>
  <c r="D372" i="10"/>
  <c r="C372" i="10"/>
  <c r="A373" i="10"/>
  <c r="B375" i="10"/>
  <c r="H368" i="7"/>
  <c r="G369" i="7"/>
  <c r="F369" i="7" s="1"/>
  <c r="E371" i="4"/>
  <c r="D371" i="4"/>
  <c r="B371" i="7"/>
  <c r="L370" i="7"/>
  <c r="W370" i="7" s="1"/>
  <c r="M369" i="7"/>
  <c r="D372" i="7"/>
  <c r="E369" i="7"/>
  <c r="A370" i="7"/>
  <c r="AF370" i="7" s="1"/>
  <c r="F371" i="4"/>
  <c r="A372" i="4"/>
  <c r="B385" i="4"/>
  <c r="AE370" i="7" l="1"/>
  <c r="AD370" i="7"/>
  <c r="AH370" i="7"/>
  <c r="AG370" i="7"/>
  <c r="AI370" i="7"/>
  <c r="AC370" i="7"/>
  <c r="AB370" i="7"/>
  <c r="AJ372" i="7"/>
  <c r="N372" i="7"/>
  <c r="O372" i="7" s="1"/>
  <c r="AA372" i="7"/>
  <c r="Y372" i="7"/>
  <c r="Z372" i="7"/>
  <c r="P372" i="7"/>
  <c r="U372" i="7"/>
  <c r="T372" i="7"/>
  <c r="S372" i="7"/>
  <c r="R372" i="7"/>
  <c r="Q372" i="7"/>
  <c r="J370" i="10"/>
  <c r="J372" i="7"/>
  <c r="K371" i="7"/>
  <c r="C372" i="7"/>
  <c r="I372" i="7" s="1"/>
  <c r="H371" i="10"/>
  <c r="N371" i="10" s="1"/>
  <c r="M371" i="10"/>
  <c r="J371" i="10" s="1"/>
  <c r="B376" i="10"/>
  <c r="F373" i="10"/>
  <c r="E373" i="10"/>
  <c r="D373" i="10"/>
  <c r="C373" i="10"/>
  <c r="A374" i="10"/>
  <c r="I145" i="10"/>
  <c r="K145" i="10"/>
  <c r="O145" i="10" s="1"/>
  <c r="H369" i="7"/>
  <c r="G370" i="7"/>
  <c r="F370" i="7" s="1"/>
  <c r="E372" i="4"/>
  <c r="D372" i="4"/>
  <c r="B372" i="7"/>
  <c r="L371" i="7"/>
  <c r="W371" i="7" s="1"/>
  <c r="M370" i="7"/>
  <c r="D373" i="7"/>
  <c r="E370" i="7"/>
  <c r="A371" i="7"/>
  <c r="AD371" i="7" s="1"/>
  <c r="B386" i="4"/>
  <c r="F372" i="4"/>
  <c r="A373" i="4"/>
  <c r="AI371" i="7" l="1"/>
  <c r="AE371" i="7"/>
  <c r="AH371" i="7"/>
  <c r="AF371" i="7"/>
  <c r="AG371" i="7"/>
  <c r="AC371" i="7"/>
  <c r="AB371" i="7"/>
  <c r="AJ373" i="7"/>
  <c r="N373" i="7"/>
  <c r="O373" i="7" s="1"/>
  <c r="AA373" i="7"/>
  <c r="Y373" i="7"/>
  <c r="Z373" i="7"/>
  <c r="P373" i="7"/>
  <c r="Q373" i="7"/>
  <c r="U373" i="7"/>
  <c r="T373" i="7"/>
  <c r="S373" i="7"/>
  <c r="R373" i="7"/>
  <c r="J373" i="7"/>
  <c r="K372" i="7"/>
  <c r="C373" i="7"/>
  <c r="I373" i="7" s="1"/>
  <c r="H372" i="10"/>
  <c r="N372" i="10" s="1"/>
  <c r="M372" i="10"/>
  <c r="G145" i="10"/>
  <c r="B377" i="10"/>
  <c r="F374" i="10"/>
  <c r="E374" i="10"/>
  <c r="D374" i="10"/>
  <c r="C374" i="10"/>
  <c r="A375" i="10"/>
  <c r="H370" i="7"/>
  <c r="G371" i="7"/>
  <c r="F371" i="7" s="1"/>
  <c r="E373" i="4"/>
  <c r="D373" i="4"/>
  <c r="B373" i="7"/>
  <c r="L372" i="7"/>
  <c r="W372" i="7" s="1"/>
  <c r="M371" i="7"/>
  <c r="D374" i="7"/>
  <c r="E371" i="7"/>
  <c r="A372" i="7"/>
  <c r="AF372" i="7" s="1"/>
  <c r="F373" i="4"/>
  <c r="A374" i="4"/>
  <c r="B387" i="4"/>
  <c r="AI372" i="7" l="1"/>
  <c r="AH372" i="7"/>
  <c r="AE372" i="7"/>
  <c r="AD372" i="7"/>
  <c r="AG372" i="7"/>
  <c r="AC372" i="7"/>
  <c r="AB372" i="7"/>
  <c r="J372" i="10"/>
  <c r="AJ374" i="7"/>
  <c r="N374" i="7"/>
  <c r="O374" i="7" s="1"/>
  <c r="AA374" i="7"/>
  <c r="Y374" i="7"/>
  <c r="Z374" i="7"/>
  <c r="P374" i="7"/>
  <c r="T374" i="7"/>
  <c r="S374" i="7"/>
  <c r="R374" i="7"/>
  <c r="Q374" i="7"/>
  <c r="U374" i="7"/>
  <c r="J374" i="7"/>
  <c r="K373" i="7"/>
  <c r="C374" i="7"/>
  <c r="I374" i="7" s="1"/>
  <c r="B378" i="10"/>
  <c r="L145" i="10"/>
  <c r="P145" i="10"/>
  <c r="F375" i="10"/>
  <c r="E375" i="10"/>
  <c r="D375" i="10"/>
  <c r="C375" i="10"/>
  <c r="A376" i="10"/>
  <c r="H373" i="10"/>
  <c r="N373" i="10" s="1"/>
  <c r="M373" i="10"/>
  <c r="H371" i="7"/>
  <c r="G372" i="7"/>
  <c r="F372" i="7" s="1"/>
  <c r="E374" i="4"/>
  <c r="D374" i="4"/>
  <c r="B374" i="7"/>
  <c r="L373" i="7"/>
  <c r="W373" i="7" s="1"/>
  <c r="M372" i="7"/>
  <c r="D375" i="7"/>
  <c r="E372" i="7"/>
  <c r="A373" i="7"/>
  <c r="AG373" i="7" s="1"/>
  <c r="B388" i="4"/>
  <c r="F374" i="4"/>
  <c r="A375" i="4"/>
  <c r="AI373" i="7" l="1"/>
  <c r="AF373" i="7"/>
  <c r="AH373" i="7"/>
  <c r="AD373" i="7"/>
  <c r="AE373" i="7"/>
  <c r="AC373" i="7"/>
  <c r="AB373" i="7"/>
  <c r="AJ375" i="7"/>
  <c r="N375" i="7"/>
  <c r="O375" i="7" s="1"/>
  <c r="AA375" i="7"/>
  <c r="Y375" i="7"/>
  <c r="Z375" i="7"/>
  <c r="P375" i="7"/>
  <c r="U375" i="7"/>
  <c r="T375" i="7"/>
  <c r="S375" i="7"/>
  <c r="Q375" i="7"/>
  <c r="R375" i="7"/>
  <c r="J375" i="7"/>
  <c r="K374" i="7"/>
  <c r="C375" i="7"/>
  <c r="I375" i="7" s="1"/>
  <c r="J373" i="10"/>
  <c r="K146" i="10"/>
  <c r="O146" i="10" s="1"/>
  <c r="H374" i="10"/>
  <c r="N374" i="10" s="1"/>
  <c r="M374" i="10"/>
  <c r="I146" i="10"/>
  <c r="G146" i="10" s="1"/>
  <c r="F376" i="10"/>
  <c r="E376" i="10"/>
  <c r="D376" i="10"/>
  <c r="C376" i="10"/>
  <c r="A377" i="10"/>
  <c r="B379" i="10"/>
  <c r="H372" i="7"/>
  <c r="G373" i="7"/>
  <c r="F373" i="7" s="1"/>
  <c r="E375" i="4"/>
  <c r="D375" i="4"/>
  <c r="B375" i="7"/>
  <c r="L374" i="7"/>
  <c r="W374" i="7" s="1"/>
  <c r="M373" i="7"/>
  <c r="D376" i="7"/>
  <c r="E373" i="7"/>
  <c r="A374" i="7"/>
  <c r="AE374" i="7" s="1"/>
  <c r="F375" i="4"/>
  <c r="A376" i="4"/>
  <c r="B389" i="4"/>
  <c r="S14" i="10"/>
  <c r="AD374" i="7" l="1"/>
  <c r="AG374" i="7"/>
  <c r="AI374" i="7"/>
  <c r="AF374" i="7"/>
  <c r="AH374" i="7"/>
  <c r="AC374" i="7"/>
  <c r="AB374" i="7"/>
  <c r="AJ376" i="7"/>
  <c r="N376" i="7"/>
  <c r="O376" i="7" s="1"/>
  <c r="AA376" i="7"/>
  <c r="Y376" i="7"/>
  <c r="Z376" i="7"/>
  <c r="P376" i="7"/>
  <c r="R376" i="7"/>
  <c r="Q376" i="7"/>
  <c r="T376" i="7"/>
  <c r="U376" i="7"/>
  <c r="S376" i="7"/>
  <c r="J376" i="7"/>
  <c r="K375" i="7"/>
  <c r="C376" i="7"/>
  <c r="I376" i="7" s="1"/>
  <c r="P146" i="10"/>
  <c r="L146" i="10"/>
  <c r="H375" i="10"/>
  <c r="N375" i="10" s="1"/>
  <c r="M375" i="10"/>
  <c r="B380" i="10"/>
  <c r="F377" i="10"/>
  <c r="E377" i="10"/>
  <c r="D377" i="10"/>
  <c r="C377" i="10"/>
  <c r="A378" i="10"/>
  <c r="J374" i="10"/>
  <c r="H373" i="7"/>
  <c r="G374" i="7"/>
  <c r="F374" i="7" s="1"/>
  <c r="E376" i="4"/>
  <c r="D376" i="4"/>
  <c r="B376" i="7"/>
  <c r="L375" i="7"/>
  <c r="W375" i="7" s="1"/>
  <c r="M374" i="7"/>
  <c r="D377" i="7"/>
  <c r="E374" i="7"/>
  <c r="A375" i="7"/>
  <c r="AF375" i="7" s="1"/>
  <c r="B390" i="4"/>
  <c r="F376" i="4"/>
  <c r="A377" i="4"/>
  <c r="AD375" i="7" l="1"/>
  <c r="AI375" i="7"/>
  <c r="AG375" i="7"/>
  <c r="AH375" i="7"/>
  <c r="AE375" i="7"/>
  <c r="AC375" i="7"/>
  <c r="AB375" i="7"/>
  <c r="AJ377" i="7"/>
  <c r="N377" i="7"/>
  <c r="O377" i="7" s="1"/>
  <c r="AA377" i="7"/>
  <c r="Y377" i="7"/>
  <c r="Z377" i="7"/>
  <c r="P377" i="7"/>
  <c r="U377" i="7"/>
  <c r="T377" i="7"/>
  <c r="S377" i="7"/>
  <c r="R377" i="7"/>
  <c r="Q377" i="7"/>
  <c r="J375" i="10"/>
  <c r="J377" i="7"/>
  <c r="K376" i="7"/>
  <c r="C377" i="7"/>
  <c r="I377" i="7" s="1"/>
  <c r="B381" i="10"/>
  <c r="F378" i="10"/>
  <c r="E378" i="10"/>
  <c r="D378" i="10"/>
  <c r="C378" i="10"/>
  <c r="A379" i="10"/>
  <c r="H376" i="10"/>
  <c r="N376" i="10" s="1"/>
  <c r="M376" i="10"/>
  <c r="I147" i="10"/>
  <c r="K147" i="10"/>
  <c r="O147" i="10" s="1"/>
  <c r="H374" i="7"/>
  <c r="G375" i="7"/>
  <c r="F375" i="7" s="1"/>
  <c r="E377" i="4"/>
  <c r="D377" i="4"/>
  <c r="B377" i="7"/>
  <c r="L376" i="7"/>
  <c r="W376" i="7" s="1"/>
  <c r="M375" i="7"/>
  <c r="D378" i="7"/>
  <c r="E375" i="7"/>
  <c r="A376" i="7"/>
  <c r="AG376" i="7" s="1"/>
  <c r="F377" i="4"/>
  <c r="A378" i="4"/>
  <c r="B391" i="4"/>
  <c r="AH376" i="7" l="1"/>
  <c r="AF376" i="7"/>
  <c r="AE376" i="7"/>
  <c r="AI376" i="7"/>
  <c r="AD376" i="7"/>
  <c r="AC376" i="7"/>
  <c r="AB376" i="7"/>
  <c r="AJ378" i="7"/>
  <c r="N378" i="7"/>
  <c r="O378" i="7" s="1"/>
  <c r="AA378" i="7"/>
  <c r="Y378" i="7"/>
  <c r="Z378" i="7"/>
  <c r="P378" i="7"/>
  <c r="U378" i="7"/>
  <c r="T378" i="7"/>
  <c r="R378" i="7"/>
  <c r="Q378" i="7"/>
  <c r="S378" i="7"/>
  <c r="J378" i="7"/>
  <c r="K377" i="7"/>
  <c r="C378" i="7"/>
  <c r="I378" i="7" s="1"/>
  <c r="H377" i="10"/>
  <c r="N377" i="10" s="1"/>
  <c r="M377" i="10"/>
  <c r="F379" i="10"/>
  <c r="E379" i="10"/>
  <c r="D379" i="10"/>
  <c r="C379" i="10"/>
  <c r="A380" i="10"/>
  <c r="G147" i="10"/>
  <c r="J376" i="10"/>
  <c r="B382" i="10"/>
  <c r="H375" i="7"/>
  <c r="G376" i="7"/>
  <c r="F376" i="7" s="1"/>
  <c r="E378" i="4"/>
  <c r="D378" i="4"/>
  <c r="B378" i="7"/>
  <c r="L377" i="7"/>
  <c r="W377" i="7" s="1"/>
  <c r="M376" i="7"/>
  <c r="D379" i="7"/>
  <c r="E376" i="7"/>
  <c r="A377" i="7"/>
  <c r="AF377" i="7" s="1"/>
  <c r="B392" i="4"/>
  <c r="F378" i="4"/>
  <c r="A379" i="4"/>
  <c r="AI377" i="7" l="1"/>
  <c r="AG377" i="7"/>
  <c r="AE377" i="7"/>
  <c r="AH377" i="7"/>
  <c r="AD377" i="7"/>
  <c r="AC377" i="7"/>
  <c r="AB377" i="7"/>
  <c r="AJ379" i="7"/>
  <c r="N379" i="7"/>
  <c r="O379" i="7" s="1"/>
  <c r="AA379" i="7"/>
  <c r="Y379" i="7"/>
  <c r="Z379" i="7"/>
  <c r="P379" i="7"/>
  <c r="S379" i="7"/>
  <c r="R379" i="7"/>
  <c r="Q379" i="7"/>
  <c r="T379" i="7"/>
  <c r="U379" i="7"/>
  <c r="J379" i="7"/>
  <c r="K378" i="7"/>
  <c r="C379" i="7"/>
  <c r="I379" i="7" s="1"/>
  <c r="H378" i="10"/>
  <c r="N378" i="10" s="1"/>
  <c r="M378" i="10"/>
  <c r="B383" i="10"/>
  <c r="J377" i="10"/>
  <c r="P147" i="10"/>
  <c r="L147" i="10"/>
  <c r="F380" i="10"/>
  <c r="E380" i="10"/>
  <c r="D380" i="10"/>
  <c r="C380" i="10"/>
  <c r="A381" i="10"/>
  <c r="H376" i="7"/>
  <c r="G377" i="7"/>
  <c r="F377" i="7" s="1"/>
  <c r="E379" i="4"/>
  <c r="D379" i="4"/>
  <c r="B379" i="7"/>
  <c r="L378" i="7"/>
  <c r="W378" i="7" s="1"/>
  <c r="M377" i="7"/>
  <c r="D380" i="7"/>
  <c r="E377" i="7"/>
  <c r="A378" i="7"/>
  <c r="AD378" i="7" s="1"/>
  <c r="F379" i="4"/>
  <c r="A380" i="4"/>
  <c r="B393" i="4"/>
  <c r="AE378" i="7" l="1"/>
  <c r="AH378" i="7"/>
  <c r="AG378" i="7"/>
  <c r="AI378" i="7"/>
  <c r="AF378" i="7"/>
  <c r="AC378" i="7"/>
  <c r="AB378" i="7"/>
  <c r="J378" i="10"/>
  <c r="AJ380" i="7"/>
  <c r="N380" i="7"/>
  <c r="O380" i="7" s="1"/>
  <c r="AA380" i="7"/>
  <c r="Y380" i="7"/>
  <c r="Z380" i="7"/>
  <c r="P380" i="7"/>
  <c r="U380" i="7"/>
  <c r="T380" i="7"/>
  <c r="S380" i="7"/>
  <c r="R380" i="7"/>
  <c r="Q380" i="7"/>
  <c r="J380" i="7"/>
  <c r="K379" i="7"/>
  <c r="C380" i="7"/>
  <c r="I380" i="7" s="1"/>
  <c r="H379" i="10"/>
  <c r="N379" i="10" s="1"/>
  <c r="M379" i="10"/>
  <c r="K148" i="10"/>
  <c r="O148" i="10" s="1"/>
  <c r="F381" i="10"/>
  <c r="E381" i="10"/>
  <c r="D381" i="10"/>
  <c r="C381" i="10"/>
  <c r="A382" i="10"/>
  <c r="B384" i="10"/>
  <c r="I148" i="10"/>
  <c r="H377" i="7"/>
  <c r="G378" i="7"/>
  <c r="F378" i="7" s="1"/>
  <c r="E380" i="4"/>
  <c r="D380" i="4"/>
  <c r="B380" i="7"/>
  <c r="L379" i="7"/>
  <c r="W379" i="7" s="1"/>
  <c r="M378" i="7"/>
  <c r="D381" i="7"/>
  <c r="E378" i="7"/>
  <c r="A379" i="7"/>
  <c r="AI379" i="7" s="1"/>
  <c r="B394" i="4"/>
  <c r="F380" i="4"/>
  <c r="A381" i="4"/>
  <c r="AG379" i="7" l="1"/>
  <c r="AH379" i="7"/>
  <c r="AD379" i="7"/>
  <c r="AF379" i="7"/>
  <c r="AE379" i="7"/>
  <c r="AC379" i="7"/>
  <c r="AB379" i="7"/>
  <c r="AJ381" i="7"/>
  <c r="N381" i="7"/>
  <c r="O381" i="7" s="1"/>
  <c r="AA381" i="7"/>
  <c r="Y381" i="7"/>
  <c r="Z381" i="7"/>
  <c r="P381" i="7"/>
  <c r="Q381" i="7"/>
  <c r="U381" i="7"/>
  <c r="T381" i="7"/>
  <c r="R381" i="7"/>
  <c r="S381" i="7"/>
  <c r="J381" i="7"/>
  <c r="K380" i="7"/>
  <c r="C381" i="7"/>
  <c r="I381" i="7" s="1"/>
  <c r="H380" i="10"/>
  <c r="N380" i="10" s="1"/>
  <c r="M380" i="10"/>
  <c r="G148" i="10"/>
  <c r="B385" i="10"/>
  <c r="J379" i="10"/>
  <c r="F382" i="10"/>
  <c r="E382" i="10"/>
  <c r="D382" i="10"/>
  <c r="C382" i="10"/>
  <c r="A383" i="10"/>
  <c r="H378" i="7"/>
  <c r="G379" i="7"/>
  <c r="F379" i="7" s="1"/>
  <c r="E381" i="4"/>
  <c r="D381" i="4"/>
  <c r="B381" i="7"/>
  <c r="L380" i="7"/>
  <c r="W380" i="7" s="1"/>
  <c r="M379" i="7"/>
  <c r="D382" i="7"/>
  <c r="E379" i="7"/>
  <c r="A380" i="7"/>
  <c r="AF380" i="7" s="1"/>
  <c r="F381" i="4"/>
  <c r="A382" i="4"/>
  <c r="B395" i="4"/>
  <c r="AD380" i="7" l="1"/>
  <c r="AI380" i="7"/>
  <c r="AH380" i="7"/>
  <c r="AE380" i="7"/>
  <c r="AG380" i="7"/>
  <c r="AC380" i="7"/>
  <c r="AB380" i="7"/>
  <c r="AJ382" i="7"/>
  <c r="N382" i="7"/>
  <c r="O382" i="7" s="1"/>
  <c r="AA382" i="7"/>
  <c r="Y382" i="7"/>
  <c r="Z382" i="7"/>
  <c r="P382" i="7"/>
  <c r="T382" i="7"/>
  <c r="S382" i="7"/>
  <c r="R382" i="7"/>
  <c r="Q382" i="7"/>
  <c r="U382" i="7"/>
  <c r="J382" i="7"/>
  <c r="K381" i="7"/>
  <c r="C382" i="7"/>
  <c r="I382" i="7" s="1"/>
  <c r="H381" i="10"/>
  <c r="N381" i="10" s="1"/>
  <c r="M381" i="10"/>
  <c r="B386" i="10"/>
  <c r="P148" i="10"/>
  <c r="L148" i="10"/>
  <c r="J380" i="10"/>
  <c r="F383" i="10"/>
  <c r="E383" i="10"/>
  <c r="D383" i="10"/>
  <c r="C383" i="10"/>
  <c r="A384" i="10"/>
  <c r="H379" i="7"/>
  <c r="G380" i="7"/>
  <c r="F380" i="7" s="1"/>
  <c r="E382" i="4"/>
  <c r="D382" i="4"/>
  <c r="B382" i="7"/>
  <c r="L381" i="7"/>
  <c r="W381" i="7" s="1"/>
  <c r="M380" i="7"/>
  <c r="D383" i="7"/>
  <c r="E380" i="7"/>
  <c r="A381" i="7"/>
  <c r="AG381" i="7" s="1"/>
  <c r="B396" i="4"/>
  <c r="F382" i="4"/>
  <c r="A383" i="4"/>
  <c r="AE381" i="7" l="1"/>
  <c r="AD381" i="7"/>
  <c r="AI381" i="7"/>
  <c r="AF381" i="7"/>
  <c r="AH381" i="7"/>
  <c r="AC381" i="7"/>
  <c r="AB381" i="7"/>
  <c r="J381" i="10"/>
  <c r="AJ383" i="7"/>
  <c r="N383" i="7"/>
  <c r="O383" i="7" s="1"/>
  <c r="AA383" i="7"/>
  <c r="Y383" i="7"/>
  <c r="Z383" i="7"/>
  <c r="P383" i="7"/>
  <c r="U383" i="7"/>
  <c r="T383" i="7"/>
  <c r="S383" i="7"/>
  <c r="R383" i="7"/>
  <c r="Q383" i="7"/>
  <c r="J383" i="7"/>
  <c r="K382" i="7"/>
  <c r="C383" i="7"/>
  <c r="I383" i="7" s="1"/>
  <c r="H382" i="10"/>
  <c r="N382" i="10" s="1"/>
  <c r="M382" i="10"/>
  <c r="I149" i="10"/>
  <c r="K149" i="10"/>
  <c r="O149" i="10" s="1"/>
  <c r="F384" i="10"/>
  <c r="E384" i="10"/>
  <c r="D384" i="10"/>
  <c r="C384" i="10"/>
  <c r="A385" i="10"/>
  <c r="B387" i="10"/>
  <c r="H380" i="7"/>
  <c r="G381" i="7"/>
  <c r="F381" i="7" s="1"/>
  <c r="E383" i="4"/>
  <c r="D383" i="4"/>
  <c r="B383" i="7"/>
  <c r="L382" i="7"/>
  <c r="W382" i="7" s="1"/>
  <c r="M381" i="7"/>
  <c r="D384" i="7"/>
  <c r="E381" i="7"/>
  <c r="A382" i="7"/>
  <c r="AF382" i="7" s="1"/>
  <c r="F383" i="4"/>
  <c r="A384" i="4"/>
  <c r="B397" i="4"/>
  <c r="AH382" i="7" l="1"/>
  <c r="AI382" i="7"/>
  <c r="AG382" i="7"/>
  <c r="AE382" i="7"/>
  <c r="AD382" i="7"/>
  <c r="AC382" i="7"/>
  <c r="AB382" i="7"/>
  <c r="J382" i="10"/>
  <c r="AJ384" i="7"/>
  <c r="N384" i="7"/>
  <c r="O384" i="7" s="1"/>
  <c r="AA384" i="7"/>
  <c r="Y384" i="7"/>
  <c r="Z384" i="7"/>
  <c r="P384" i="7"/>
  <c r="R384" i="7"/>
  <c r="Q384" i="7"/>
  <c r="U384" i="7"/>
  <c r="S384" i="7"/>
  <c r="T384" i="7"/>
  <c r="J384" i="7"/>
  <c r="K383" i="7"/>
  <c r="C384" i="7"/>
  <c r="I384" i="7" s="1"/>
  <c r="H383" i="10"/>
  <c r="N383" i="10" s="1"/>
  <c r="M383" i="10"/>
  <c r="F385" i="10"/>
  <c r="E385" i="10"/>
  <c r="D385" i="10"/>
  <c r="C385" i="10"/>
  <c r="A386" i="10"/>
  <c r="G149" i="10"/>
  <c r="B388" i="10"/>
  <c r="H381" i="7"/>
  <c r="G382" i="7"/>
  <c r="F382" i="7" s="1"/>
  <c r="E384" i="4"/>
  <c r="D384" i="4"/>
  <c r="B384" i="7"/>
  <c r="L383" i="7"/>
  <c r="W383" i="7" s="1"/>
  <c r="M382" i="7"/>
  <c r="D385" i="7"/>
  <c r="E382" i="7"/>
  <c r="A383" i="7"/>
  <c r="AF383" i="7" s="1"/>
  <c r="B398" i="4"/>
  <c r="F384" i="4"/>
  <c r="A385" i="4"/>
  <c r="AE383" i="7" l="1"/>
  <c r="AD383" i="7"/>
  <c r="AH383" i="7"/>
  <c r="AI383" i="7"/>
  <c r="AG383" i="7"/>
  <c r="AC383" i="7"/>
  <c r="AB383" i="7"/>
  <c r="J383" i="10"/>
  <c r="AJ385" i="7"/>
  <c r="N385" i="7"/>
  <c r="O385" i="7" s="1"/>
  <c r="AA385" i="7"/>
  <c r="Y385" i="7"/>
  <c r="Z385" i="7"/>
  <c r="P385" i="7"/>
  <c r="U385" i="7"/>
  <c r="T385" i="7"/>
  <c r="S385" i="7"/>
  <c r="R385" i="7"/>
  <c r="Q385" i="7"/>
  <c r="J385" i="7"/>
  <c r="K384" i="7"/>
  <c r="C385" i="7"/>
  <c r="I385" i="7" s="1"/>
  <c r="H384" i="10"/>
  <c r="N384" i="10" s="1"/>
  <c r="M384" i="10"/>
  <c r="F386" i="10"/>
  <c r="E386" i="10"/>
  <c r="D386" i="10"/>
  <c r="C386" i="10"/>
  <c r="A387" i="10"/>
  <c r="B389" i="10"/>
  <c r="P149" i="10"/>
  <c r="L149" i="10"/>
  <c r="H382" i="7"/>
  <c r="G383" i="7"/>
  <c r="F383" i="7" s="1"/>
  <c r="E385" i="4"/>
  <c r="D385" i="4"/>
  <c r="B385" i="7"/>
  <c r="L384" i="7"/>
  <c r="W384" i="7" s="1"/>
  <c r="M383" i="7"/>
  <c r="D386" i="7"/>
  <c r="E383" i="7"/>
  <c r="A384" i="7"/>
  <c r="AE384" i="7" s="1"/>
  <c r="F385" i="4"/>
  <c r="A386" i="4"/>
  <c r="B399" i="4"/>
  <c r="AF384" i="7" l="1"/>
  <c r="AG384" i="7"/>
  <c r="AI384" i="7"/>
  <c r="AH384" i="7"/>
  <c r="AD384" i="7"/>
  <c r="AC384" i="7"/>
  <c r="AB384" i="7"/>
  <c r="J384" i="10"/>
  <c r="AJ386" i="7"/>
  <c r="N386" i="7"/>
  <c r="O386" i="7" s="1"/>
  <c r="AA386" i="7"/>
  <c r="Y386" i="7"/>
  <c r="Z386" i="7"/>
  <c r="P386" i="7"/>
  <c r="U386" i="7"/>
  <c r="T386" i="7"/>
  <c r="S386" i="7"/>
  <c r="R386" i="7"/>
  <c r="Q386" i="7"/>
  <c r="J386" i="7"/>
  <c r="K385" i="7"/>
  <c r="C386" i="7"/>
  <c r="I386" i="7" s="1"/>
  <c r="H385" i="10"/>
  <c r="N385" i="10" s="1"/>
  <c r="M385" i="10"/>
  <c r="F387" i="10"/>
  <c r="E387" i="10"/>
  <c r="D387" i="10"/>
  <c r="C387" i="10"/>
  <c r="A388" i="10"/>
  <c r="K150" i="10"/>
  <c r="O150" i="10" s="1"/>
  <c r="I150" i="10"/>
  <c r="B390" i="10"/>
  <c r="H383" i="7"/>
  <c r="G384" i="7"/>
  <c r="F384" i="7" s="1"/>
  <c r="E386" i="4"/>
  <c r="D386" i="4"/>
  <c r="B386" i="7"/>
  <c r="L385" i="7"/>
  <c r="W385" i="7" s="1"/>
  <c r="M384" i="7"/>
  <c r="D387" i="7"/>
  <c r="E384" i="7"/>
  <c r="A385" i="7"/>
  <c r="AE385" i="7" s="1"/>
  <c r="B400" i="4"/>
  <c r="F386" i="4"/>
  <c r="A387" i="4"/>
  <c r="AD385" i="7" l="1"/>
  <c r="AI385" i="7"/>
  <c r="AG385" i="7"/>
  <c r="AH385" i="7"/>
  <c r="AF385" i="7"/>
  <c r="AC385" i="7"/>
  <c r="AB385" i="7"/>
  <c r="AJ387" i="7"/>
  <c r="N387" i="7"/>
  <c r="O387" i="7" s="1"/>
  <c r="AA387" i="7"/>
  <c r="Y387" i="7"/>
  <c r="Z387" i="7"/>
  <c r="P387" i="7"/>
  <c r="S387" i="7"/>
  <c r="R387" i="7"/>
  <c r="Q387" i="7"/>
  <c r="U387" i="7"/>
  <c r="T387" i="7"/>
  <c r="J387" i="7"/>
  <c r="K386" i="7"/>
  <c r="C387" i="7"/>
  <c r="I387" i="7" s="1"/>
  <c r="J385" i="10"/>
  <c r="G150" i="10"/>
  <c r="P150" i="10" s="1"/>
  <c r="K151" i="10" s="1"/>
  <c r="O151" i="10" s="1"/>
  <c r="H386" i="10"/>
  <c r="N386" i="10" s="1"/>
  <c r="M386" i="10"/>
  <c r="B391" i="10"/>
  <c r="F388" i="10"/>
  <c r="E388" i="10"/>
  <c r="D388" i="10"/>
  <c r="C388" i="10"/>
  <c r="A389" i="10"/>
  <c r="H384" i="7"/>
  <c r="G385" i="7"/>
  <c r="F385" i="7" s="1"/>
  <c r="E387" i="4"/>
  <c r="D387" i="4"/>
  <c r="B387" i="7"/>
  <c r="L386" i="7"/>
  <c r="W386" i="7" s="1"/>
  <c r="M385" i="7"/>
  <c r="D388" i="7"/>
  <c r="E385" i="7"/>
  <c r="A386" i="7"/>
  <c r="AE386" i="7" s="1"/>
  <c r="F387" i="4"/>
  <c r="A388" i="4"/>
  <c r="B401" i="4"/>
  <c r="AD386" i="7" l="1"/>
  <c r="AI386" i="7"/>
  <c r="AH386" i="7"/>
  <c r="AG386" i="7"/>
  <c r="AF386" i="7"/>
  <c r="AC386" i="7"/>
  <c r="AB386" i="7"/>
  <c r="AJ388" i="7"/>
  <c r="N388" i="7"/>
  <c r="O388" i="7" s="1"/>
  <c r="AA388" i="7"/>
  <c r="Y388" i="7"/>
  <c r="Z388" i="7"/>
  <c r="P388" i="7"/>
  <c r="U388" i="7"/>
  <c r="T388" i="7"/>
  <c r="S388" i="7"/>
  <c r="R388" i="7"/>
  <c r="Q388" i="7"/>
  <c r="J386" i="10"/>
  <c r="J388" i="7"/>
  <c r="K387" i="7"/>
  <c r="C388" i="7"/>
  <c r="I388" i="7" s="1"/>
  <c r="L150" i="10"/>
  <c r="H387" i="10"/>
  <c r="N387" i="10" s="1"/>
  <c r="M387" i="10"/>
  <c r="B392" i="10"/>
  <c r="I151" i="10"/>
  <c r="G151" i="10" s="1"/>
  <c r="F389" i="10"/>
  <c r="E389" i="10"/>
  <c r="D389" i="10"/>
  <c r="C389" i="10"/>
  <c r="A390" i="10"/>
  <c r="H385" i="7"/>
  <c r="G386" i="7"/>
  <c r="F386" i="7" s="1"/>
  <c r="E388" i="4"/>
  <c r="D388" i="4"/>
  <c r="B388" i="7"/>
  <c r="L387" i="7"/>
  <c r="W387" i="7" s="1"/>
  <c r="M386" i="7"/>
  <c r="D389" i="7"/>
  <c r="E386" i="7"/>
  <c r="A387" i="7"/>
  <c r="AH387" i="7" s="1"/>
  <c r="B402" i="4"/>
  <c r="F388" i="4"/>
  <c r="A389" i="4"/>
  <c r="AG387" i="7" l="1"/>
  <c r="AI387" i="7"/>
  <c r="AD387" i="7"/>
  <c r="AF387" i="7"/>
  <c r="AE387" i="7"/>
  <c r="AC387" i="7"/>
  <c r="AB387" i="7"/>
  <c r="AJ389" i="7"/>
  <c r="N389" i="7"/>
  <c r="O389" i="7" s="1"/>
  <c r="AA389" i="7"/>
  <c r="Y389" i="7"/>
  <c r="Z389" i="7"/>
  <c r="P389" i="7"/>
  <c r="Q389" i="7"/>
  <c r="U389" i="7"/>
  <c r="S389" i="7"/>
  <c r="R389" i="7"/>
  <c r="T389" i="7"/>
  <c r="J389" i="7"/>
  <c r="K388" i="7"/>
  <c r="C389" i="7"/>
  <c r="I389" i="7" s="1"/>
  <c r="J387" i="10"/>
  <c r="P151" i="10"/>
  <c r="L151" i="10"/>
  <c r="H388" i="10"/>
  <c r="N388" i="10" s="1"/>
  <c r="M388" i="10"/>
  <c r="J388" i="10" s="1"/>
  <c r="F390" i="10"/>
  <c r="E390" i="10"/>
  <c r="D390" i="10"/>
  <c r="C390" i="10"/>
  <c r="A391" i="10"/>
  <c r="B393" i="10"/>
  <c r="H386" i="7"/>
  <c r="G387" i="7"/>
  <c r="F387" i="7" s="1"/>
  <c r="E389" i="4"/>
  <c r="D389" i="4"/>
  <c r="B389" i="7"/>
  <c r="L388" i="7"/>
  <c r="W388" i="7" s="1"/>
  <c r="M387" i="7"/>
  <c r="D390" i="7"/>
  <c r="E387" i="7"/>
  <c r="A388" i="7"/>
  <c r="AE388" i="7" s="1"/>
  <c r="F389" i="4"/>
  <c r="A390" i="4"/>
  <c r="B403" i="4"/>
  <c r="AI388" i="7" l="1"/>
  <c r="AD388" i="7"/>
  <c r="AH388" i="7"/>
  <c r="AG388" i="7"/>
  <c r="AF388" i="7"/>
  <c r="AC388" i="7"/>
  <c r="AB388" i="7"/>
  <c r="AJ390" i="7"/>
  <c r="N390" i="7"/>
  <c r="O390" i="7" s="1"/>
  <c r="AA390" i="7"/>
  <c r="Y390" i="7"/>
  <c r="Z390" i="7"/>
  <c r="P390" i="7"/>
  <c r="T390" i="7"/>
  <c r="S390" i="7"/>
  <c r="R390" i="7"/>
  <c r="Q390" i="7"/>
  <c r="U390" i="7"/>
  <c r="J390" i="7"/>
  <c r="K389" i="7"/>
  <c r="C390" i="7"/>
  <c r="I390" i="7" s="1"/>
  <c r="H389" i="10"/>
  <c r="N389" i="10" s="1"/>
  <c r="M389" i="10"/>
  <c r="B394" i="10"/>
  <c r="F391" i="10"/>
  <c r="E391" i="10"/>
  <c r="D391" i="10"/>
  <c r="C391" i="10"/>
  <c r="A392" i="10"/>
  <c r="I152" i="10"/>
  <c r="K152" i="10"/>
  <c r="O152" i="10" s="1"/>
  <c r="H387" i="7"/>
  <c r="G388" i="7"/>
  <c r="F388" i="7" s="1"/>
  <c r="E390" i="4"/>
  <c r="D390" i="4"/>
  <c r="B390" i="7"/>
  <c r="L389" i="7"/>
  <c r="W389" i="7" s="1"/>
  <c r="M388" i="7"/>
  <c r="D391" i="7"/>
  <c r="E388" i="7"/>
  <c r="A389" i="7"/>
  <c r="AD389" i="7" s="1"/>
  <c r="B404" i="4"/>
  <c r="F390" i="4"/>
  <c r="A391" i="4"/>
  <c r="AE389" i="7" l="1"/>
  <c r="AI389" i="7"/>
  <c r="AG389" i="7"/>
  <c r="AF389" i="7"/>
  <c r="AH389" i="7"/>
  <c r="AC389" i="7"/>
  <c r="AB389" i="7"/>
  <c r="J389" i="10"/>
  <c r="AJ391" i="7"/>
  <c r="N391" i="7"/>
  <c r="O391" i="7" s="1"/>
  <c r="AA391" i="7"/>
  <c r="Y391" i="7"/>
  <c r="Z391" i="7"/>
  <c r="P391" i="7"/>
  <c r="U391" i="7"/>
  <c r="T391" i="7"/>
  <c r="S391" i="7"/>
  <c r="Q391" i="7"/>
  <c r="R391" i="7"/>
  <c r="J391" i="7"/>
  <c r="K390" i="7"/>
  <c r="C391" i="7"/>
  <c r="I391" i="7" s="1"/>
  <c r="H390" i="10"/>
  <c r="N390" i="10" s="1"/>
  <c r="M390" i="10"/>
  <c r="G152" i="10"/>
  <c r="B395" i="10"/>
  <c r="F392" i="10"/>
  <c r="E392" i="10"/>
  <c r="D392" i="10"/>
  <c r="C392" i="10"/>
  <c r="A393" i="10"/>
  <c r="H388" i="7"/>
  <c r="G389" i="7"/>
  <c r="F389" i="7" s="1"/>
  <c r="E391" i="4"/>
  <c r="D391" i="4"/>
  <c r="B391" i="7"/>
  <c r="L390" i="7"/>
  <c r="W390" i="7" s="1"/>
  <c r="M389" i="7"/>
  <c r="D392" i="7"/>
  <c r="E389" i="7"/>
  <c r="A390" i="7"/>
  <c r="AI390" i="7" s="1"/>
  <c r="F391" i="4"/>
  <c r="A392" i="4"/>
  <c r="B405" i="4"/>
  <c r="AH390" i="7" l="1"/>
  <c r="AG390" i="7"/>
  <c r="AF390" i="7"/>
  <c r="AE390" i="7"/>
  <c r="AD390" i="7"/>
  <c r="AC390" i="7"/>
  <c r="AB390" i="7"/>
  <c r="J390" i="10"/>
  <c r="AJ392" i="7"/>
  <c r="N392" i="7"/>
  <c r="O392" i="7" s="1"/>
  <c r="AA392" i="7"/>
  <c r="Y392" i="7"/>
  <c r="Z392" i="7"/>
  <c r="P392" i="7"/>
  <c r="R392" i="7"/>
  <c r="Q392" i="7"/>
  <c r="S392" i="7"/>
  <c r="T392" i="7"/>
  <c r="U392" i="7"/>
  <c r="J392" i="7"/>
  <c r="K391" i="7"/>
  <c r="C392" i="7"/>
  <c r="I392" i="7" s="1"/>
  <c r="H391" i="10"/>
  <c r="N391" i="10" s="1"/>
  <c r="M391" i="10"/>
  <c r="B396" i="10"/>
  <c r="L152" i="10"/>
  <c r="P152" i="10"/>
  <c r="F393" i="10"/>
  <c r="E393" i="10"/>
  <c r="D393" i="10"/>
  <c r="C393" i="10"/>
  <c r="A394" i="10"/>
  <c r="H389" i="7"/>
  <c r="G390" i="7"/>
  <c r="F390" i="7" s="1"/>
  <c r="E392" i="4"/>
  <c r="D392" i="4"/>
  <c r="B392" i="7"/>
  <c r="L391" i="7"/>
  <c r="W391" i="7" s="1"/>
  <c r="M390" i="7"/>
  <c r="D393" i="7"/>
  <c r="E390" i="7"/>
  <c r="A391" i="7"/>
  <c r="AD391" i="7" s="1"/>
  <c r="B406" i="4"/>
  <c r="F392" i="4"/>
  <c r="A393" i="4"/>
  <c r="AH391" i="7" l="1"/>
  <c r="AE391" i="7"/>
  <c r="AF391" i="7"/>
  <c r="AI391" i="7"/>
  <c r="AG391" i="7"/>
  <c r="AC391" i="7"/>
  <c r="AB391" i="7"/>
  <c r="J391" i="10"/>
  <c r="AJ393" i="7"/>
  <c r="N393" i="7"/>
  <c r="O393" i="7" s="1"/>
  <c r="AA393" i="7"/>
  <c r="Y393" i="7"/>
  <c r="Z393" i="7"/>
  <c r="P393" i="7"/>
  <c r="U393" i="7"/>
  <c r="T393" i="7"/>
  <c r="S393" i="7"/>
  <c r="R393" i="7"/>
  <c r="Q393" i="7"/>
  <c r="J393" i="7"/>
  <c r="K392" i="7"/>
  <c r="C393" i="7"/>
  <c r="I393" i="7" s="1"/>
  <c r="H392" i="10"/>
  <c r="N392" i="10" s="1"/>
  <c r="M392" i="10"/>
  <c r="K153" i="10"/>
  <c r="O153" i="10" s="1"/>
  <c r="I153" i="10"/>
  <c r="F394" i="10"/>
  <c r="E394" i="10"/>
  <c r="D394" i="10"/>
  <c r="C394" i="10"/>
  <c r="A395" i="10"/>
  <c r="B397" i="10"/>
  <c r="H390" i="7"/>
  <c r="G391" i="7"/>
  <c r="F391" i="7" s="1"/>
  <c r="E393" i="4"/>
  <c r="D393" i="4"/>
  <c r="B393" i="7"/>
  <c r="L392" i="7"/>
  <c r="W392" i="7" s="1"/>
  <c r="M391" i="7"/>
  <c r="D394" i="7"/>
  <c r="E391" i="7"/>
  <c r="A392" i="7"/>
  <c r="AH392" i="7" s="1"/>
  <c r="F393" i="4"/>
  <c r="A394" i="4"/>
  <c r="B407" i="4"/>
  <c r="AE392" i="7" l="1"/>
  <c r="AF392" i="7"/>
  <c r="AD392" i="7"/>
  <c r="AI392" i="7"/>
  <c r="AG392" i="7"/>
  <c r="AC392" i="7"/>
  <c r="AB392" i="7"/>
  <c r="J392" i="10"/>
  <c r="AJ394" i="7"/>
  <c r="N394" i="7"/>
  <c r="O394" i="7" s="1"/>
  <c r="AA394" i="7"/>
  <c r="Y394" i="7"/>
  <c r="Z394" i="7"/>
  <c r="P394" i="7"/>
  <c r="U394" i="7"/>
  <c r="T394" i="7"/>
  <c r="S394" i="7"/>
  <c r="Q394" i="7"/>
  <c r="R394" i="7"/>
  <c r="J394" i="7"/>
  <c r="K393" i="7"/>
  <c r="C394" i="7"/>
  <c r="I394" i="7" s="1"/>
  <c r="G153" i="10"/>
  <c r="P153" i="10" s="1"/>
  <c r="H393" i="10"/>
  <c r="N393" i="10" s="1"/>
  <c r="M393" i="10"/>
  <c r="B398" i="10"/>
  <c r="F395" i="10"/>
  <c r="E395" i="10"/>
  <c r="D395" i="10"/>
  <c r="C395" i="10"/>
  <c r="A396" i="10"/>
  <c r="H391" i="7"/>
  <c r="G392" i="7"/>
  <c r="F392" i="7" s="1"/>
  <c r="E394" i="4"/>
  <c r="D394" i="4"/>
  <c r="B394" i="7"/>
  <c r="L393" i="7"/>
  <c r="W393" i="7" s="1"/>
  <c r="M392" i="7"/>
  <c r="D395" i="7"/>
  <c r="E392" i="7"/>
  <c r="A393" i="7"/>
  <c r="AH393" i="7" s="1"/>
  <c r="B408" i="4"/>
  <c r="F394" i="4"/>
  <c r="A395" i="4"/>
  <c r="AI393" i="7" l="1"/>
  <c r="AF393" i="7"/>
  <c r="AD393" i="7"/>
  <c r="AE393" i="7"/>
  <c r="AG393" i="7"/>
  <c r="AC393" i="7"/>
  <c r="AB393" i="7"/>
  <c r="AJ395" i="7"/>
  <c r="N395" i="7"/>
  <c r="O395" i="7" s="1"/>
  <c r="AA395" i="7"/>
  <c r="Y395" i="7"/>
  <c r="Z395" i="7"/>
  <c r="P395" i="7"/>
  <c r="S395" i="7"/>
  <c r="R395" i="7"/>
  <c r="Q395" i="7"/>
  <c r="T395" i="7"/>
  <c r="U395" i="7"/>
  <c r="J393" i="10"/>
  <c r="J395" i="7"/>
  <c r="K394" i="7"/>
  <c r="C395" i="7"/>
  <c r="I395" i="7" s="1"/>
  <c r="L153" i="10"/>
  <c r="I154" i="10" s="1"/>
  <c r="H394" i="10"/>
  <c r="N394" i="10" s="1"/>
  <c r="M394" i="10"/>
  <c r="B399" i="10"/>
  <c r="F396" i="10"/>
  <c r="E396" i="10"/>
  <c r="D396" i="10"/>
  <c r="C396" i="10"/>
  <c r="A397" i="10"/>
  <c r="K154" i="10"/>
  <c r="O154" i="10" s="1"/>
  <c r="H392" i="7"/>
  <c r="G393" i="7"/>
  <c r="F393" i="7" s="1"/>
  <c r="E395" i="4"/>
  <c r="D395" i="4"/>
  <c r="B395" i="7"/>
  <c r="L394" i="7"/>
  <c r="W394" i="7" s="1"/>
  <c r="M393" i="7"/>
  <c r="D396" i="7"/>
  <c r="E393" i="7"/>
  <c r="A394" i="7"/>
  <c r="AE394" i="7" s="1"/>
  <c r="F395" i="4"/>
  <c r="A396" i="4"/>
  <c r="B409" i="4"/>
  <c r="AI394" i="7" l="1"/>
  <c r="AH394" i="7"/>
  <c r="AD394" i="7"/>
  <c r="AG394" i="7"/>
  <c r="AF394" i="7"/>
  <c r="AC394" i="7"/>
  <c r="AB394" i="7"/>
  <c r="AJ396" i="7"/>
  <c r="N396" i="7"/>
  <c r="O396" i="7" s="1"/>
  <c r="AA396" i="7"/>
  <c r="Y396" i="7"/>
  <c r="Z396" i="7"/>
  <c r="P396" i="7"/>
  <c r="U396" i="7"/>
  <c r="T396" i="7"/>
  <c r="S396" i="7"/>
  <c r="R396" i="7"/>
  <c r="Q396" i="7"/>
  <c r="J394" i="10"/>
  <c r="J396" i="7"/>
  <c r="K395" i="7"/>
  <c r="C396" i="7"/>
  <c r="I396" i="7" s="1"/>
  <c r="H395" i="10"/>
  <c r="N395" i="10" s="1"/>
  <c r="M395" i="10"/>
  <c r="G154" i="10"/>
  <c r="B400" i="10"/>
  <c r="F397" i="10"/>
  <c r="E397" i="10"/>
  <c r="D397" i="10"/>
  <c r="C397" i="10"/>
  <c r="A398" i="10"/>
  <c r="H393" i="7"/>
  <c r="G394" i="7"/>
  <c r="F394" i="7" s="1"/>
  <c r="E396" i="4"/>
  <c r="D396" i="4"/>
  <c r="B396" i="7"/>
  <c r="L395" i="7"/>
  <c r="W395" i="7" s="1"/>
  <c r="M394" i="7"/>
  <c r="D397" i="7"/>
  <c r="E394" i="7"/>
  <c r="A395" i="7"/>
  <c r="AH395" i="7" s="1"/>
  <c r="B410" i="4"/>
  <c r="F396" i="4"/>
  <c r="A397" i="4"/>
  <c r="AI395" i="7" l="1"/>
  <c r="AD395" i="7"/>
  <c r="AG395" i="7"/>
  <c r="AE395" i="7"/>
  <c r="AF395" i="7"/>
  <c r="AC395" i="7"/>
  <c r="AB395" i="7"/>
  <c r="AJ397" i="7"/>
  <c r="N397" i="7"/>
  <c r="O397" i="7" s="1"/>
  <c r="AA397" i="7"/>
  <c r="Y397" i="7"/>
  <c r="Z397" i="7"/>
  <c r="P397" i="7"/>
  <c r="Q397" i="7"/>
  <c r="U397" i="7"/>
  <c r="T397" i="7"/>
  <c r="S397" i="7"/>
  <c r="R397" i="7"/>
  <c r="J395" i="10"/>
  <c r="J397" i="7"/>
  <c r="K396" i="7"/>
  <c r="C397" i="7"/>
  <c r="I397" i="7" s="1"/>
  <c r="H396" i="10"/>
  <c r="N396" i="10" s="1"/>
  <c r="M396" i="10"/>
  <c r="B401" i="10"/>
  <c r="L154" i="10"/>
  <c r="P154" i="10"/>
  <c r="F398" i="10"/>
  <c r="E398" i="10"/>
  <c r="D398" i="10"/>
  <c r="C398" i="10"/>
  <c r="A399" i="10"/>
  <c r="H394" i="7"/>
  <c r="G395" i="7"/>
  <c r="F395" i="7" s="1"/>
  <c r="E397" i="4"/>
  <c r="D397" i="4"/>
  <c r="B397" i="7"/>
  <c r="L396" i="7"/>
  <c r="W396" i="7" s="1"/>
  <c r="M395" i="7"/>
  <c r="D398" i="7"/>
  <c r="E395" i="7"/>
  <c r="A396" i="7"/>
  <c r="AH396" i="7" s="1"/>
  <c r="F397" i="4"/>
  <c r="A398" i="4"/>
  <c r="B411" i="4"/>
  <c r="AD396" i="7" l="1"/>
  <c r="AG396" i="7"/>
  <c r="AF396" i="7"/>
  <c r="AE396" i="7"/>
  <c r="AI396" i="7"/>
  <c r="AC396" i="7"/>
  <c r="AB396" i="7"/>
  <c r="AJ398" i="7"/>
  <c r="N398" i="7"/>
  <c r="O398" i="7" s="1"/>
  <c r="AA398" i="7"/>
  <c r="Y398" i="7"/>
  <c r="Z398" i="7"/>
  <c r="P398" i="7"/>
  <c r="T398" i="7"/>
  <c r="S398" i="7"/>
  <c r="R398" i="7"/>
  <c r="Q398" i="7"/>
  <c r="U398" i="7"/>
  <c r="J396" i="10"/>
  <c r="J398" i="7"/>
  <c r="K397" i="7"/>
  <c r="C398" i="7"/>
  <c r="I398" i="7" s="1"/>
  <c r="H397" i="10"/>
  <c r="N397" i="10" s="1"/>
  <c r="M397" i="10"/>
  <c r="K155" i="10"/>
  <c r="O155" i="10" s="1"/>
  <c r="I155" i="10"/>
  <c r="F399" i="10"/>
  <c r="E399" i="10"/>
  <c r="D399" i="10"/>
  <c r="C399" i="10"/>
  <c r="A400" i="10"/>
  <c r="B402" i="10"/>
  <c r="H395" i="7"/>
  <c r="G396" i="7"/>
  <c r="F396" i="7" s="1"/>
  <c r="E398" i="4"/>
  <c r="D398" i="4"/>
  <c r="B398" i="7"/>
  <c r="L397" i="7"/>
  <c r="W397" i="7" s="1"/>
  <c r="M396" i="7"/>
  <c r="D399" i="7"/>
  <c r="E396" i="7"/>
  <c r="A397" i="7"/>
  <c r="AG397" i="7" s="1"/>
  <c r="B412" i="4"/>
  <c r="F398" i="4"/>
  <c r="A399" i="4"/>
  <c r="AI397" i="7" l="1"/>
  <c r="AE397" i="7"/>
  <c r="AF397" i="7"/>
  <c r="AD397" i="7"/>
  <c r="AH397" i="7"/>
  <c r="AC397" i="7"/>
  <c r="AB397" i="7"/>
  <c r="AJ399" i="7"/>
  <c r="N399" i="7"/>
  <c r="O399" i="7" s="1"/>
  <c r="AA399" i="7"/>
  <c r="Y399" i="7"/>
  <c r="Z399" i="7"/>
  <c r="P399" i="7"/>
  <c r="U399" i="7"/>
  <c r="T399" i="7"/>
  <c r="S399" i="7"/>
  <c r="R399" i="7"/>
  <c r="Q399" i="7"/>
  <c r="J397" i="10"/>
  <c r="J399" i="7"/>
  <c r="K398" i="7"/>
  <c r="C399" i="7"/>
  <c r="I399" i="7" s="1"/>
  <c r="G155" i="10"/>
  <c r="P155" i="10" s="1"/>
  <c r="H398" i="10"/>
  <c r="N398" i="10" s="1"/>
  <c r="M398" i="10"/>
  <c r="B403" i="10"/>
  <c r="F400" i="10"/>
  <c r="E400" i="10"/>
  <c r="D400" i="10"/>
  <c r="C400" i="10"/>
  <c r="A401" i="10"/>
  <c r="H396" i="7"/>
  <c r="G397" i="7"/>
  <c r="F397" i="7" s="1"/>
  <c r="E399" i="4"/>
  <c r="D399" i="4"/>
  <c r="B399" i="7"/>
  <c r="L398" i="7"/>
  <c r="W398" i="7" s="1"/>
  <c r="M397" i="7"/>
  <c r="D400" i="7"/>
  <c r="E397" i="7"/>
  <c r="A398" i="7"/>
  <c r="AF398" i="7" s="1"/>
  <c r="F399" i="4"/>
  <c r="A400" i="4"/>
  <c r="B413" i="4"/>
  <c r="AH398" i="7" l="1"/>
  <c r="AG398" i="7"/>
  <c r="AE398" i="7"/>
  <c r="AI398" i="7"/>
  <c r="AD398" i="7"/>
  <c r="AC398" i="7"/>
  <c r="AB398" i="7"/>
  <c r="AJ400" i="7"/>
  <c r="N400" i="7"/>
  <c r="O400" i="7" s="1"/>
  <c r="AA400" i="7"/>
  <c r="Y400" i="7"/>
  <c r="Z400" i="7"/>
  <c r="P400" i="7"/>
  <c r="R400" i="7"/>
  <c r="Q400" i="7"/>
  <c r="T400" i="7"/>
  <c r="U400" i="7"/>
  <c r="S400" i="7"/>
  <c r="J398" i="10"/>
  <c r="J400" i="7"/>
  <c r="K399" i="7"/>
  <c r="C400" i="7"/>
  <c r="I400" i="7" s="1"/>
  <c r="L155" i="10"/>
  <c r="I156" i="10" s="1"/>
  <c r="H399" i="10"/>
  <c r="N399" i="10" s="1"/>
  <c r="M399" i="10"/>
  <c r="B404" i="10"/>
  <c r="F401" i="10"/>
  <c r="E401" i="10"/>
  <c r="D401" i="10"/>
  <c r="C401" i="10"/>
  <c r="A402" i="10"/>
  <c r="K156" i="10"/>
  <c r="O156" i="10" s="1"/>
  <c r="H397" i="7"/>
  <c r="G398" i="7"/>
  <c r="F398" i="7" s="1"/>
  <c r="E400" i="4"/>
  <c r="D400" i="4"/>
  <c r="B400" i="7"/>
  <c r="L399" i="7"/>
  <c r="W399" i="7" s="1"/>
  <c r="M398" i="7"/>
  <c r="D401" i="7"/>
  <c r="E398" i="7"/>
  <c r="A399" i="7"/>
  <c r="AI399" i="7" s="1"/>
  <c r="B414" i="4"/>
  <c r="F400" i="4"/>
  <c r="A401" i="4"/>
  <c r="AH399" i="7" l="1"/>
  <c r="AG399" i="7"/>
  <c r="AF399" i="7"/>
  <c r="AE399" i="7"/>
  <c r="AD399" i="7"/>
  <c r="AC399" i="7"/>
  <c r="AB399" i="7"/>
  <c r="AJ401" i="7"/>
  <c r="N401" i="7"/>
  <c r="O401" i="7" s="1"/>
  <c r="AA401" i="7"/>
  <c r="Y401" i="7"/>
  <c r="Z401" i="7"/>
  <c r="P401" i="7"/>
  <c r="U401" i="7"/>
  <c r="T401" i="7"/>
  <c r="S401" i="7"/>
  <c r="R401" i="7"/>
  <c r="Q401" i="7"/>
  <c r="J399" i="10"/>
  <c r="J401" i="7"/>
  <c r="K400" i="7"/>
  <c r="C401" i="7"/>
  <c r="I401" i="7" s="1"/>
  <c r="H400" i="10"/>
  <c r="N400" i="10" s="1"/>
  <c r="M400" i="10"/>
  <c r="G156" i="10"/>
  <c r="B405" i="10"/>
  <c r="F402" i="10"/>
  <c r="E402" i="10"/>
  <c r="D402" i="10"/>
  <c r="C402" i="10"/>
  <c r="A403" i="10"/>
  <c r="H398" i="7"/>
  <c r="G399" i="7"/>
  <c r="F399" i="7" s="1"/>
  <c r="E401" i="4"/>
  <c r="D401" i="4"/>
  <c r="B401" i="7"/>
  <c r="L400" i="7"/>
  <c r="W400" i="7" s="1"/>
  <c r="M399" i="7"/>
  <c r="D402" i="7"/>
  <c r="E399" i="7"/>
  <c r="A400" i="7"/>
  <c r="AH400" i="7" s="1"/>
  <c r="F401" i="4"/>
  <c r="A402" i="4"/>
  <c r="B415" i="4"/>
  <c r="AF400" i="7" l="1"/>
  <c r="AI400" i="7"/>
  <c r="AE400" i="7"/>
  <c r="AD400" i="7"/>
  <c r="AG400" i="7"/>
  <c r="AC400" i="7"/>
  <c r="AB400" i="7"/>
  <c r="J400" i="10"/>
  <c r="AJ402" i="7"/>
  <c r="N402" i="7"/>
  <c r="O402" i="7" s="1"/>
  <c r="AA402" i="7"/>
  <c r="Y402" i="7"/>
  <c r="Z402" i="7"/>
  <c r="P402" i="7"/>
  <c r="U402" i="7"/>
  <c r="T402" i="7"/>
  <c r="R402" i="7"/>
  <c r="S402" i="7"/>
  <c r="Q402" i="7"/>
  <c r="J402" i="7"/>
  <c r="K401" i="7"/>
  <c r="C402" i="7"/>
  <c r="I402" i="7" s="1"/>
  <c r="H401" i="10"/>
  <c r="N401" i="10" s="1"/>
  <c r="M401" i="10"/>
  <c r="B406" i="10"/>
  <c r="L156" i="10"/>
  <c r="P156" i="10"/>
  <c r="F403" i="10"/>
  <c r="E403" i="10"/>
  <c r="D403" i="10"/>
  <c r="C403" i="10"/>
  <c r="A404" i="10"/>
  <c r="H399" i="7"/>
  <c r="G400" i="7"/>
  <c r="F400" i="7" s="1"/>
  <c r="E402" i="4"/>
  <c r="D402" i="4"/>
  <c r="B402" i="7"/>
  <c r="L401" i="7"/>
  <c r="W401" i="7" s="1"/>
  <c r="M400" i="7"/>
  <c r="D403" i="7"/>
  <c r="E400" i="7"/>
  <c r="A401" i="7"/>
  <c r="AF401" i="7" s="1"/>
  <c r="B416" i="4"/>
  <c r="F402" i="4"/>
  <c r="A403" i="4"/>
  <c r="AD401" i="7" l="1"/>
  <c r="AE401" i="7"/>
  <c r="AI401" i="7"/>
  <c r="AH401" i="7"/>
  <c r="AG401" i="7"/>
  <c r="AC401" i="7"/>
  <c r="AB401" i="7"/>
  <c r="AJ403" i="7"/>
  <c r="N403" i="7"/>
  <c r="O403" i="7" s="1"/>
  <c r="AA403" i="7"/>
  <c r="Y403" i="7"/>
  <c r="Z403" i="7"/>
  <c r="P403" i="7"/>
  <c r="S403" i="7"/>
  <c r="R403" i="7"/>
  <c r="Q403" i="7"/>
  <c r="U403" i="7"/>
  <c r="T403" i="7"/>
  <c r="J403" i="7"/>
  <c r="K402" i="7"/>
  <c r="J401" i="10"/>
  <c r="C403" i="7"/>
  <c r="I403" i="7" s="1"/>
  <c r="H402" i="10"/>
  <c r="N402" i="10" s="1"/>
  <c r="M402" i="10"/>
  <c r="K157" i="10"/>
  <c r="O157" i="10" s="1"/>
  <c r="I157" i="10"/>
  <c r="G157" i="10" s="1"/>
  <c r="F404" i="10"/>
  <c r="E404" i="10"/>
  <c r="D404" i="10"/>
  <c r="C404" i="10"/>
  <c r="A405" i="10"/>
  <c r="B407" i="10"/>
  <c r="H400" i="7"/>
  <c r="G401" i="7"/>
  <c r="F401" i="7" s="1"/>
  <c r="E403" i="4"/>
  <c r="D403" i="4"/>
  <c r="B403" i="7"/>
  <c r="L402" i="7"/>
  <c r="W402" i="7" s="1"/>
  <c r="M401" i="7"/>
  <c r="D404" i="7"/>
  <c r="E401" i="7"/>
  <c r="A402" i="7"/>
  <c r="AD402" i="7" s="1"/>
  <c r="F403" i="4"/>
  <c r="A404" i="4"/>
  <c r="B417" i="4"/>
  <c r="AI402" i="7" l="1"/>
  <c r="AF402" i="7"/>
  <c r="AH402" i="7"/>
  <c r="AG402" i="7"/>
  <c r="AE402" i="7"/>
  <c r="AC402" i="7"/>
  <c r="AB402" i="7"/>
  <c r="AJ404" i="7"/>
  <c r="N404" i="7"/>
  <c r="O404" i="7" s="1"/>
  <c r="AA404" i="7"/>
  <c r="Y404" i="7"/>
  <c r="Z404" i="7"/>
  <c r="P404" i="7"/>
  <c r="U404" i="7"/>
  <c r="T404" i="7"/>
  <c r="S404" i="7"/>
  <c r="R404" i="7"/>
  <c r="Q404" i="7"/>
  <c r="J402" i="10"/>
  <c r="J404" i="7"/>
  <c r="K403" i="7"/>
  <c r="C404" i="7"/>
  <c r="I404" i="7" s="1"/>
  <c r="P157" i="10"/>
  <c r="L157" i="10"/>
  <c r="H403" i="10"/>
  <c r="N403" i="10" s="1"/>
  <c r="M403" i="10"/>
  <c r="B408" i="10"/>
  <c r="F405" i="10"/>
  <c r="E405" i="10"/>
  <c r="D405" i="10"/>
  <c r="C405" i="10"/>
  <c r="A406" i="10"/>
  <c r="H401" i="7"/>
  <c r="G402" i="7"/>
  <c r="F402" i="7" s="1"/>
  <c r="E404" i="4"/>
  <c r="D404" i="4"/>
  <c r="B404" i="7"/>
  <c r="L403" i="7"/>
  <c r="W403" i="7" s="1"/>
  <c r="M402" i="7"/>
  <c r="D405" i="7"/>
  <c r="E402" i="7"/>
  <c r="A403" i="7"/>
  <c r="AH403" i="7" s="1"/>
  <c r="B418" i="4"/>
  <c r="F404" i="4"/>
  <c r="A405" i="4"/>
  <c r="AG403" i="7" l="1"/>
  <c r="AF403" i="7"/>
  <c r="AE403" i="7"/>
  <c r="AI403" i="7"/>
  <c r="AD403" i="7"/>
  <c r="AC403" i="7"/>
  <c r="AB403" i="7"/>
  <c r="AJ405" i="7"/>
  <c r="N405" i="7"/>
  <c r="O405" i="7" s="1"/>
  <c r="AA405" i="7"/>
  <c r="Y405" i="7"/>
  <c r="Z405" i="7"/>
  <c r="P405" i="7"/>
  <c r="Q405" i="7"/>
  <c r="U405" i="7"/>
  <c r="R405" i="7"/>
  <c r="T405" i="7"/>
  <c r="S405" i="7"/>
  <c r="J403" i="10"/>
  <c r="J405" i="7"/>
  <c r="K404" i="7"/>
  <c r="C405" i="7"/>
  <c r="I405" i="7" s="1"/>
  <c r="H404" i="10"/>
  <c r="N404" i="10" s="1"/>
  <c r="M404" i="10"/>
  <c r="B409" i="10"/>
  <c r="F406" i="10"/>
  <c r="E406" i="10"/>
  <c r="D406" i="10"/>
  <c r="C406" i="10"/>
  <c r="A407" i="10"/>
  <c r="I158" i="10"/>
  <c r="K158" i="10"/>
  <c r="O158" i="10" s="1"/>
  <c r="H402" i="7"/>
  <c r="G403" i="7"/>
  <c r="F403" i="7" s="1"/>
  <c r="E405" i="4"/>
  <c r="D405" i="4"/>
  <c r="B405" i="7"/>
  <c r="L404" i="7"/>
  <c r="W404" i="7" s="1"/>
  <c r="M403" i="7"/>
  <c r="D406" i="7"/>
  <c r="E403" i="7"/>
  <c r="A404" i="7"/>
  <c r="AE404" i="7" s="1"/>
  <c r="F405" i="4"/>
  <c r="A406" i="4"/>
  <c r="B419" i="4"/>
  <c r="S15" i="10"/>
  <c r="AH404" i="7" l="1"/>
  <c r="AG404" i="7"/>
  <c r="AF404" i="7"/>
  <c r="AD404" i="7"/>
  <c r="AI404" i="7"/>
  <c r="AC404" i="7"/>
  <c r="AB404" i="7"/>
  <c r="AJ406" i="7"/>
  <c r="N406" i="7"/>
  <c r="O406" i="7" s="1"/>
  <c r="AA406" i="7"/>
  <c r="Y406" i="7"/>
  <c r="Z406" i="7"/>
  <c r="P406" i="7"/>
  <c r="T406" i="7"/>
  <c r="S406" i="7"/>
  <c r="R406" i="7"/>
  <c r="Q406" i="7"/>
  <c r="U406" i="7"/>
  <c r="J404" i="10"/>
  <c r="J406" i="7"/>
  <c r="K405" i="7"/>
  <c r="C406" i="7"/>
  <c r="I406" i="7" s="1"/>
  <c r="H405" i="10"/>
  <c r="N405" i="10" s="1"/>
  <c r="M405" i="10"/>
  <c r="G158" i="10"/>
  <c r="B410" i="10"/>
  <c r="F407" i="10"/>
  <c r="E407" i="10"/>
  <c r="D407" i="10"/>
  <c r="C407" i="10"/>
  <c r="A408" i="10"/>
  <c r="H403" i="7"/>
  <c r="G404" i="7"/>
  <c r="F404" i="7" s="1"/>
  <c r="E406" i="4"/>
  <c r="D406" i="4"/>
  <c r="B406" i="7"/>
  <c r="L405" i="7"/>
  <c r="W405" i="7" s="1"/>
  <c r="M404" i="7"/>
  <c r="D407" i="7"/>
  <c r="E404" i="7"/>
  <c r="A405" i="7"/>
  <c r="AD405" i="7" s="1"/>
  <c r="B420" i="4"/>
  <c r="F406" i="4"/>
  <c r="A407" i="4"/>
  <c r="AE405" i="7" l="1"/>
  <c r="AI405" i="7"/>
  <c r="AF405" i="7"/>
  <c r="AH405" i="7"/>
  <c r="AG405" i="7"/>
  <c r="AC405" i="7"/>
  <c r="AB405" i="7"/>
  <c r="AJ407" i="7"/>
  <c r="N407" i="7"/>
  <c r="O407" i="7" s="1"/>
  <c r="AA407" i="7"/>
  <c r="Y407" i="7"/>
  <c r="Z407" i="7"/>
  <c r="P407" i="7"/>
  <c r="U407" i="7"/>
  <c r="T407" i="7"/>
  <c r="S407" i="7"/>
  <c r="R407" i="7"/>
  <c r="Q407" i="7"/>
  <c r="J405" i="10"/>
  <c r="J407" i="7"/>
  <c r="K406" i="7"/>
  <c r="C407" i="7"/>
  <c r="I407" i="7" s="1"/>
  <c r="H406" i="10"/>
  <c r="N406" i="10" s="1"/>
  <c r="M406" i="10"/>
  <c r="B411" i="10"/>
  <c r="L158" i="10"/>
  <c r="P158" i="10"/>
  <c r="C408" i="10"/>
  <c r="E408" i="10"/>
  <c r="D408" i="10"/>
  <c r="F408" i="10"/>
  <c r="A409" i="10"/>
  <c r="H404" i="7"/>
  <c r="G405" i="7"/>
  <c r="F405" i="7" s="1"/>
  <c r="E407" i="4"/>
  <c r="D407" i="4"/>
  <c r="B407" i="7"/>
  <c r="L406" i="7"/>
  <c r="W406" i="7" s="1"/>
  <c r="M405" i="7"/>
  <c r="D408" i="7"/>
  <c r="E405" i="7"/>
  <c r="A406" i="7"/>
  <c r="AF406" i="7" s="1"/>
  <c r="F407" i="4"/>
  <c r="A408" i="4"/>
  <c r="B421" i="4"/>
  <c r="AE406" i="7" l="1"/>
  <c r="AG406" i="7"/>
  <c r="AI406" i="7"/>
  <c r="AD406" i="7"/>
  <c r="AH406" i="7"/>
  <c r="AC406" i="7"/>
  <c r="AB406" i="7"/>
  <c r="AJ408" i="7"/>
  <c r="N408" i="7"/>
  <c r="O408" i="7" s="1"/>
  <c r="AA408" i="7"/>
  <c r="Y408" i="7"/>
  <c r="Z408" i="7"/>
  <c r="P408" i="7"/>
  <c r="R408" i="7"/>
  <c r="Q408" i="7"/>
  <c r="S408" i="7"/>
  <c r="U408" i="7"/>
  <c r="T408" i="7"/>
  <c r="J408" i="7"/>
  <c r="K407" i="7"/>
  <c r="C408" i="7"/>
  <c r="I408" i="7" s="1"/>
  <c r="J406" i="10"/>
  <c r="H407" i="10"/>
  <c r="N407" i="10" s="1"/>
  <c r="M407" i="10"/>
  <c r="K159" i="10"/>
  <c r="O159" i="10" s="1"/>
  <c r="I159" i="10"/>
  <c r="C409" i="10"/>
  <c r="E409" i="10"/>
  <c r="F409" i="10"/>
  <c r="D409" i="10"/>
  <c r="A410" i="10"/>
  <c r="B412" i="10"/>
  <c r="H405" i="7"/>
  <c r="G406" i="7"/>
  <c r="F406" i="7" s="1"/>
  <c r="E408" i="4"/>
  <c r="D408" i="4"/>
  <c r="B408" i="7"/>
  <c r="L407" i="7"/>
  <c r="W407" i="7" s="1"/>
  <c r="M406" i="7"/>
  <c r="D409" i="7"/>
  <c r="E406" i="7"/>
  <c r="A407" i="7"/>
  <c r="AD407" i="7" s="1"/>
  <c r="B422" i="4"/>
  <c r="F408" i="4"/>
  <c r="A409" i="4"/>
  <c r="AF407" i="7" l="1"/>
  <c r="AH407" i="7"/>
  <c r="AI407" i="7"/>
  <c r="AG407" i="7"/>
  <c r="AE407" i="7"/>
  <c r="AC407" i="7"/>
  <c r="AB407" i="7"/>
  <c r="AJ409" i="7"/>
  <c r="N409" i="7"/>
  <c r="O409" i="7" s="1"/>
  <c r="AA409" i="7"/>
  <c r="Y409" i="7"/>
  <c r="Z409" i="7"/>
  <c r="P409" i="7"/>
  <c r="U409" i="7"/>
  <c r="T409" i="7"/>
  <c r="S409" i="7"/>
  <c r="R409" i="7"/>
  <c r="Q409" i="7"/>
  <c r="J409" i="7"/>
  <c r="K408" i="7"/>
  <c r="C409" i="7"/>
  <c r="I409" i="7" s="1"/>
  <c r="G159" i="10"/>
  <c r="P159" i="10" s="1"/>
  <c r="J407" i="10"/>
  <c r="H408" i="10"/>
  <c r="N408" i="10" s="1"/>
  <c r="M408" i="10"/>
  <c r="B413" i="10"/>
  <c r="C410" i="10"/>
  <c r="E410" i="10"/>
  <c r="F410" i="10"/>
  <c r="D410" i="10"/>
  <c r="A411" i="10"/>
  <c r="H406" i="7"/>
  <c r="G407" i="7"/>
  <c r="F407" i="7" s="1"/>
  <c r="E409" i="4"/>
  <c r="D409" i="4"/>
  <c r="B409" i="7"/>
  <c r="L408" i="7"/>
  <c r="W408" i="7" s="1"/>
  <c r="M407" i="7"/>
  <c r="D410" i="7"/>
  <c r="E407" i="7"/>
  <c r="A408" i="7"/>
  <c r="AH408" i="7" s="1"/>
  <c r="B423" i="4"/>
  <c r="F409" i="4"/>
  <c r="A410" i="4"/>
  <c r="AG408" i="7" l="1"/>
  <c r="AI408" i="7"/>
  <c r="AD408" i="7"/>
  <c r="AF408" i="7"/>
  <c r="AE408" i="7"/>
  <c r="AC408" i="7"/>
  <c r="AB408" i="7"/>
  <c r="AJ410" i="7"/>
  <c r="N410" i="7"/>
  <c r="O410" i="7" s="1"/>
  <c r="AA410" i="7"/>
  <c r="Y410" i="7"/>
  <c r="Z410" i="7"/>
  <c r="P410" i="7"/>
  <c r="U410" i="7"/>
  <c r="T410" i="7"/>
  <c r="S410" i="7"/>
  <c r="Q410" i="7"/>
  <c r="R410" i="7"/>
  <c r="J408" i="10"/>
  <c r="J410" i="7"/>
  <c r="K409" i="7"/>
  <c r="C410" i="7"/>
  <c r="I410" i="7" s="1"/>
  <c r="L159" i="10"/>
  <c r="B414" i="10"/>
  <c r="H409" i="10"/>
  <c r="N409" i="10" s="1"/>
  <c r="M409" i="10"/>
  <c r="C411" i="10"/>
  <c r="F411" i="10"/>
  <c r="E411" i="10"/>
  <c r="D411" i="10"/>
  <c r="A412" i="10"/>
  <c r="I160" i="10"/>
  <c r="K160" i="10"/>
  <c r="O160" i="10" s="1"/>
  <c r="H407" i="7"/>
  <c r="G408" i="7"/>
  <c r="F408" i="7" s="1"/>
  <c r="E410" i="4"/>
  <c r="D410" i="4"/>
  <c r="B410" i="7"/>
  <c r="L409" i="7"/>
  <c r="W409" i="7" s="1"/>
  <c r="M408" i="7"/>
  <c r="D411" i="7"/>
  <c r="E408" i="7"/>
  <c r="A409" i="7"/>
  <c r="AF409" i="7" s="1"/>
  <c r="B424" i="4"/>
  <c r="F410" i="4"/>
  <c r="A411" i="4"/>
  <c r="AI409" i="7" l="1"/>
  <c r="AE409" i="7"/>
  <c r="AH409" i="7"/>
  <c r="AG409" i="7"/>
  <c r="AD409" i="7"/>
  <c r="AC409" i="7"/>
  <c r="AB409" i="7"/>
  <c r="AJ411" i="7"/>
  <c r="N411" i="7"/>
  <c r="O411" i="7" s="1"/>
  <c r="AA411" i="7"/>
  <c r="Y411" i="7"/>
  <c r="Z411" i="7"/>
  <c r="P411" i="7"/>
  <c r="S411" i="7"/>
  <c r="R411" i="7"/>
  <c r="Q411" i="7"/>
  <c r="U411" i="7"/>
  <c r="T411" i="7"/>
  <c r="J409" i="10"/>
  <c r="J411" i="7"/>
  <c r="K410" i="7"/>
  <c r="C411" i="7"/>
  <c r="I411" i="7" s="1"/>
  <c r="H410" i="10"/>
  <c r="N410" i="10" s="1"/>
  <c r="M410" i="10"/>
  <c r="G160" i="10"/>
  <c r="C412" i="10"/>
  <c r="F412" i="10"/>
  <c r="E412" i="10"/>
  <c r="D412" i="10"/>
  <c r="A413" i="10"/>
  <c r="B415" i="10"/>
  <c r="H408" i="7"/>
  <c r="G409" i="7"/>
  <c r="F409" i="7" s="1"/>
  <c r="E411" i="4"/>
  <c r="D411" i="4"/>
  <c r="B411" i="7"/>
  <c r="L410" i="7"/>
  <c r="W410" i="7" s="1"/>
  <c r="M409" i="7"/>
  <c r="D412" i="7"/>
  <c r="E409" i="7"/>
  <c r="A410" i="7"/>
  <c r="AD410" i="7" s="1"/>
  <c r="B425" i="4"/>
  <c r="F411" i="4"/>
  <c r="A412" i="4"/>
  <c r="AI410" i="7" l="1"/>
  <c r="AG410" i="7"/>
  <c r="AH410" i="7"/>
  <c r="AE410" i="7"/>
  <c r="AF410" i="7"/>
  <c r="AC410" i="7"/>
  <c r="AB410" i="7"/>
  <c r="AJ412" i="7"/>
  <c r="N412" i="7"/>
  <c r="O412" i="7" s="1"/>
  <c r="AA412" i="7"/>
  <c r="Y412" i="7"/>
  <c r="Z412" i="7"/>
  <c r="P412" i="7"/>
  <c r="U412" i="7"/>
  <c r="T412" i="7"/>
  <c r="S412" i="7"/>
  <c r="R412" i="7"/>
  <c r="Q412" i="7"/>
  <c r="J410" i="10"/>
  <c r="J412" i="7"/>
  <c r="K411" i="7"/>
  <c r="C412" i="7"/>
  <c r="I412" i="7" s="1"/>
  <c r="L160" i="10"/>
  <c r="P160" i="10"/>
  <c r="H411" i="10"/>
  <c r="N411" i="10" s="1"/>
  <c r="M411" i="10"/>
  <c r="B416" i="10"/>
  <c r="C413" i="10"/>
  <c r="F413" i="10"/>
  <c r="E413" i="10"/>
  <c r="D413" i="10"/>
  <c r="A414" i="10"/>
  <c r="H409" i="7"/>
  <c r="G410" i="7"/>
  <c r="F410" i="7" s="1"/>
  <c r="E412" i="4"/>
  <c r="D412" i="4"/>
  <c r="B412" i="7"/>
  <c r="L411" i="7"/>
  <c r="W411" i="7" s="1"/>
  <c r="M410" i="7"/>
  <c r="D413" i="7"/>
  <c r="E410" i="7"/>
  <c r="A411" i="7"/>
  <c r="AI411" i="7" s="1"/>
  <c r="B426" i="4"/>
  <c r="F412" i="4"/>
  <c r="A413" i="4"/>
  <c r="AD411" i="7" l="1"/>
  <c r="AE411" i="7"/>
  <c r="AG411" i="7"/>
  <c r="AF411" i="7"/>
  <c r="AH411" i="7"/>
  <c r="AC411" i="7"/>
  <c r="AB411" i="7"/>
  <c r="AJ413" i="7"/>
  <c r="N413" i="7"/>
  <c r="O413" i="7" s="1"/>
  <c r="AA413" i="7"/>
  <c r="Y413" i="7"/>
  <c r="Z413" i="7"/>
  <c r="P413" i="7"/>
  <c r="Q413" i="7"/>
  <c r="U413" i="7"/>
  <c r="S413" i="7"/>
  <c r="T413" i="7"/>
  <c r="R413" i="7"/>
  <c r="J413" i="7"/>
  <c r="K412" i="7"/>
  <c r="C413" i="7"/>
  <c r="I413" i="7" s="1"/>
  <c r="H412" i="10"/>
  <c r="N412" i="10" s="1"/>
  <c r="M412" i="10"/>
  <c r="B417" i="10"/>
  <c r="J411" i="10"/>
  <c r="C414" i="10"/>
  <c r="F414" i="10"/>
  <c r="E414" i="10"/>
  <c r="D414" i="10"/>
  <c r="A415" i="10"/>
  <c r="K161" i="10"/>
  <c r="O161" i="10" s="1"/>
  <c r="I161" i="10"/>
  <c r="H410" i="7"/>
  <c r="G411" i="7"/>
  <c r="F411" i="7" s="1"/>
  <c r="E413" i="4"/>
  <c r="D413" i="4"/>
  <c r="B413" i="7"/>
  <c r="L412" i="7"/>
  <c r="W412" i="7" s="1"/>
  <c r="M411" i="7"/>
  <c r="D414" i="7"/>
  <c r="E411" i="7"/>
  <c r="A412" i="7"/>
  <c r="AE412" i="7" s="1"/>
  <c r="B427" i="4"/>
  <c r="F413" i="4"/>
  <c r="A414" i="4"/>
  <c r="AF412" i="7" l="1"/>
  <c r="AI412" i="7"/>
  <c r="AH412" i="7"/>
  <c r="AG412" i="7"/>
  <c r="AD412" i="7"/>
  <c r="AC412" i="7"/>
  <c r="AB412" i="7"/>
  <c r="J412" i="10"/>
  <c r="AJ414" i="7"/>
  <c r="N414" i="7"/>
  <c r="O414" i="7" s="1"/>
  <c r="AA414" i="7"/>
  <c r="Y414" i="7"/>
  <c r="Z414" i="7"/>
  <c r="P414" i="7"/>
  <c r="T414" i="7"/>
  <c r="S414" i="7"/>
  <c r="R414" i="7"/>
  <c r="Q414" i="7"/>
  <c r="U414" i="7"/>
  <c r="J414" i="7"/>
  <c r="K413" i="7"/>
  <c r="C414" i="7"/>
  <c r="I414" i="7" s="1"/>
  <c r="G161" i="10"/>
  <c r="P161" i="10" s="1"/>
  <c r="H413" i="10"/>
  <c r="N413" i="10" s="1"/>
  <c r="M413" i="10"/>
  <c r="B418" i="10"/>
  <c r="C415" i="10"/>
  <c r="F415" i="10"/>
  <c r="E415" i="10"/>
  <c r="D415" i="10"/>
  <c r="A416" i="10"/>
  <c r="H411" i="7"/>
  <c r="G412" i="7"/>
  <c r="F412" i="7" s="1"/>
  <c r="E414" i="4"/>
  <c r="D414" i="4"/>
  <c r="B414" i="7"/>
  <c r="L413" i="7"/>
  <c r="W413" i="7" s="1"/>
  <c r="M412" i="7"/>
  <c r="D415" i="7"/>
  <c r="E412" i="7"/>
  <c r="A413" i="7"/>
  <c r="AI413" i="7" s="1"/>
  <c r="B428" i="4"/>
  <c r="F414" i="4"/>
  <c r="A415" i="4"/>
  <c r="AD413" i="7" l="1"/>
  <c r="AE413" i="7"/>
  <c r="AG413" i="7"/>
  <c r="AH413" i="7"/>
  <c r="AF413" i="7"/>
  <c r="AC413" i="7"/>
  <c r="AB413" i="7"/>
  <c r="AJ415" i="7"/>
  <c r="N415" i="7"/>
  <c r="O415" i="7" s="1"/>
  <c r="AA415" i="7"/>
  <c r="Y415" i="7"/>
  <c r="Z415" i="7"/>
  <c r="P415" i="7"/>
  <c r="U415" i="7"/>
  <c r="T415" i="7"/>
  <c r="S415" i="7"/>
  <c r="Q415" i="7"/>
  <c r="R415" i="7"/>
  <c r="J415" i="7"/>
  <c r="K414" i="7"/>
  <c r="C415" i="7"/>
  <c r="I415" i="7" s="1"/>
  <c r="L161" i="10"/>
  <c r="I162" i="10" s="1"/>
  <c r="H414" i="10"/>
  <c r="N414" i="10" s="1"/>
  <c r="M414" i="10"/>
  <c r="J414" i="10" s="1"/>
  <c r="B419" i="10"/>
  <c r="C416" i="10"/>
  <c r="F416" i="10"/>
  <c r="E416" i="10"/>
  <c r="D416" i="10"/>
  <c r="A417" i="10"/>
  <c r="K162" i="10"/>
  <c r="O162" i="10" s="1"/>
  <c r="J413" i="10"/>
  <c r="H412" i="7"/>
  <c r="G413" i="7"/>
  <c r="F413" i="7" s="1"/>
  <c r="E415" i="4"/>
  <c r="D415" i="4"/>
  <c r="B415" i="7"/>
  <c r="L414" i="7"/>
  <c r="W414" i="7" s="1"/>
  <c r="M413" i="7"/>
  <c r="D416" i="7"/>
  <c r="E413" i="7"/>
  <c r="A414" i="7"/>
  <c r="AG414" i="7" s="1"/>
  <c r="B429" i="4"/>
  <c r="F415" i="4"/>
  <c r="A416" i="4"/>
  <c r="AD414" i="7" l="1"/>
  <c r="AH414" i="7"/>
  <c r="AF414" i="7"/>
  <c r="AE414" i="7"/>
  <c r="AI414" i="7"/>
  <c r="AC414" i="7"/>
  <c r="AB414" i="7"/>
  <c r="AJ416" i="7"/>
  <c r="N416" i="7"/>
  <c r="O416" i="7" s="1"/>
  <c r="AA416" i="7"/>
  <c r="Y416" i="7"/>
  <c r="Z416" i="7"/>
  <c r="P416" i="7"/>
  <c r="R416" i="7"/>
  <c r="Q416" i="7"/>
  <c r="T416" i="7"/>
  <c r="S416" i="7"/>
  <c r="U416" i="7"/>
  <c r="J416" i="7"/>
  <c r="K415" i="7"/>
  <c r="C416" i="7"/>
  <c r="I416" i="7" s="1"/>
  <c r="H415" i="10"/>
  <c r="N415" i="10" s="1"/>
  <c r="M415" i="10"/>
  <c r="G162" i="10"/>
  <c r="C417" i="10"/>
  <c r="F417" i="10"/>
  <c r="E417" i="10"/>
  <c r="D417" i="10"/>
  <c r="A418" i="10"/>
  <c r="B420" i="10"/>
  <c r="H413" i="7"/>
  <c r="G414" i="7"/>
  <c r="F414" i="7" s="1"/>
  <c r="E416" i="4"/>
  <c r="D416" i="4"/>
  <c r="B416" i="7"/>
  <c r="L415" i="7"/>
  <c r="W415" i="7" s="1"/>
  <c r="M414" i="7"/>
  <c r="D417" i="7"/>
  <c r="E414" i="7"/>
  <c r="A415" i="7"/>
  <c r="AG415" i="7" s="1"/>
  <c r="B430" i="4"/>
  <c r="F416" i="4"/>
  <c r="A417" i="4"/>
  <c r="AI415" i="7" l="1"/>
  <c r="AF415" i="7"/>
  <c r="AH415" i="7"/>
  <c r="AE415" i="7"/>
  <c r="AD415" i="7"/>
  <c r="AC415" i="7"/>
  <c r="AB415" i="7"/>
  <c r="AJ417" i="7"/>
  <c r="N417" i="7"/>
  <c r="O417" i="7" s="1"/>
  <c r="AA417" i="7"/>
  <c r="Y417" i="7"/>
  <c r="Z417" i="7"/>
  <c r="P417" i="7"/>
  <c r="U417" i="7"/>
  <c r="T417" i="7"/>
  <c r="S417" i="7"/>
  <c r="R417" i="7"/>
  <c r="Q417" i="7"/>
  <c r="J417" i="7"/>
  <c r="K416" i="7"/>
  <c r="C417" i="7"/>
  <c r="I417" i="7" s="1"/>
  <c r="H416" i="10"/>
  <c r="N416" i="10" s="1"/>
  <c r="M416" i="10"/>
  <c r="C418" i="10"/>
  <c r="F418" i="10"/>
  <c r="E418" i="10"/>
  <c r="D418" i="10"/>
  <c r="A419" i="10"/>
  <c r="J415" i="10"/>
  <c r="P162" i="10"/>
  <c r="L162" i="10"/>
  <c r="B421" i="10"/>
  <c r="H414" i="7"/>
  <c r="G415" i="7"/>
  <c r="F415" i="7" s="1"/>
  <c r="E417" i="4"/>
  <c r="D417" i="4"/>
  <c r="B417" i="7"/>
  <c r="L416" i="7"/>
  <c r="W416" i="7" s="1"/>
  <c r="M415" i="7"/>
  <c r="D418" i="7"/>
  <c r="E415" i="7"/>
  <c r="A416" i="7"/>
  <c r="AG416" i="7" s="1"/>
  <c r="B431" i="4"/>
  <c r="F417" i="4"/>
  <c r="A418" i="4"/>
  <c r="AI416" i="7" l="1"/>
  <c r="AD416" i="7"/>
  <c r="AF416" i="7"/>
  <c r="AH416" i="7"/>
  <c r="AE416" i="7"/>
  <c r="AC416" i="7"/>
  <c r="AB416" i="7"/>
  <c r="J416" i="10"/>
  <c r="AJ418" i="7"/>
  <c r="N418" i="7"/>
  <c r="O418" i="7" s="1"/>
  <c r="AA418" i="7"/>
  <c r="Y418" i="7"/>
  <c r="Z418" i="7"/>
  <c r="P418" i="7"/>
  <c r="U418" i="7"/>
  <c r="T418" i="7"/>
  <c r="Q418" i="7"/>
  <c r="R418" i="7"/>
  <c r="S418" i="7"/>
  <c r="J418" i="7"/>
  <c r="K417" i="7"/>
  <c r="C418" i="7"/>
  <c r="I418" i="7" s="1"/>
  <c r="H417" i="10"/>
  <c r="N417" i="10" s="1"/>
  <c r="M417" i="10"/>
  <c r="B422" i="10"/>
  <c r="I163" i="10"/>
  <c r="K163" i="10"/>
  <c r="O163" i="10" s="1"/>
  <c r="C419" i="10"/>
  <c r="F419" i="10"/>
  <c r="E419" i="10"/>
  <c r="D419" i="10"/>
  <c r="A420" i="10"/>
  <c r="H415" i="7"/>
  <c r="G416" i="7"/>
  <c r="F416" i="7" s="1"/>
  <c r="E418" i="4"/>
  <c r="D418" i="4"/>
  <c r="B418" i="7"/>
  <c r="L417" i="7"/>
  <c r="W417" i="7" s="1"/>
  <c r="M416" i="7"/>
  <c r="D419" i="7"/>
  <c r="E416" i="7"/>
  <c r="A417" i="7"/>
  <c r="AE417" i="7" s="1"/>
  <c r="B432" i="4"/>
  <c r="F418" i="4"/>
  <c r="A419" i="4"/>
  <c r="AH417" i="7" l="1"/>
  <c r="AI417" i="7"/>
  <c r="AD417" i="7"/>
  <c r="AF417" i="7"/>
  <c r="AG417" i="7"/>
  <c r="AC417" i="7"/>
  <c r="AB417" i="7"/>
  <c r="J417" i="10"/>
  <c r="AJ419" i="7"/>
  <c r="N419" i="7"/>
  <c r="O419" i="7" s="1"/>
  <c r="AA419" i="7"/>
  <c r="Y419" i="7"/>
  <c r="Z419" i="7"/>
  <c r="P419" i="7"/>
  <c r="S419" i="7"/>
  <c r="R419" i="7"/>
  <c r="Q419" i="7"/>
  <c r="T419" i="7"/>
  <c r="U419" i="7"/>
  <c r="J419" i="7"/>
  <c r="K418" i="7"/>
  <c r="C419" i="7"/>
  <c r="I419" i="7" s="1"/>
  <c r="G163" i="10"/>
  <c r="P163" i="10" s="1"/>
  <c r="H418" i="10"/>
  <c r="N418" i="10" s="1"/>
  <c r="M418" i="10"/>
  <c r="C420" i="10"/>
  <c r="F420" i="10"/>
  <c r="E420" i="10"/>
  <c r="D420" i="10"/>
  <c r="A421" i="10"/>
  <c r="B423" i="10"/>
  <c r="H416" i="7"/>
  <c r="G417" i="7"/>
  <c r="F417" i="7" s="1"/>
  <c r="E419" i="4"/>
  <c r="D419" i="4"/>
  <c r="B419" i="7"/>
  <c r="L418" i="7"/>
  <c r="W418" i="7" s="1"/>
  <c r="M417" i="7"/>
  <c r="D420" i="7"/>
  <c r="E417" i="7"/>
  <c r="A418" i="7"/>
  <c r="AI418" i="7" s="1"/>
  <c r="B433" i="4"/>
  <c r="F419" i="4"/>
  <c r="A420" i="4"/>
  <c r="AD418" i="7" l="1"/>
  <c r="AH418" i="7"/>
  <c r="AE418" i="7"/>
  <c r="AF418" i="7"/>
  <c r="AG418" i="7"/>
  <c r="AC418" i="7"/>
  <c r="AB418" i="7"/>
  <c r="AJ420" i="7"/>
  <c r="N420" i="7"/>
  <c r="O420" i="7" s="1"/>
  <c r="AA420" i="7"/>
  <c r="Y420" i="7"/>
  <c r="Z420" i="7"/>
  <c r="P420" i="7"/>
  <c r="U420" i="7"/>
  <c r="T420" i="7"/>
  <c r="S420" i="7"/>
  <c r="R420" i="7"/>
  <c r="Q420" i="7"/>
  <c r="J420" i="7"/>
  <c r="K419" i="7"/>
  <c r="C420" i="7"/>
  <c r="I420" i="7" s="1"/>
  <c r="L163" i="10"/>
  <c r="I164" i="10" s="1"/>
  <c r="J418" i="10"/>
  <c r="H419" i="10"/>
  <c r="N419" i="10" s="1"/>
  <c r="M419" i="10"/>
  <c r="K164" i="10"/>
  <c r="O164" i="10" s="1"/>
  <c r="B424" i="10"/>
  <c r="C421" i="10"/>
  <c r="F421" i="10"/>
  <c r="E421" i="10"/>
  <c r="D421" i="10"/>
  <c r="A422" i="10"/>
  <c r="H417" i="7"/>
  <c r="G418" i="7"/>
  <c r="F418" i="7" s="1"/>
  <c r="E420" i="4"/>
  <c r="D420" i="4"/>
  <c r="B420" i="7"/>
  <c r="L419" i="7"/>
  <c r="W419" i="7" s="1"/>
  <c r="M418" i="7"/>
  <c r="D421" i="7"/>
  <c r="E418" i="7"/>
  <c r="A419" i="7"/>
  <c r="AE419" i="7" s="1"/>
  <c r="B434" i="4"/>
  <c r="F420" i="4"/>
  <c r="A421" i="4"/>
  <c r="AG419" i="7" l="1"/>
  <c r="AI419" i="7"/>
  <c r="AH419" i="7"/>
  <c r="AD419" i="7"/>
  <c r="AF419" i="7"/>
  <c r="AC419" i="7"/>
  <c r="AB419" i="7"/>
  <c r="AJ421" i="7"/>
  <c r="N421" i="7"/>
  <c r="O421" i="7" s="1"/>
  <c r="AA421" i="7"/>
  <c r="Y421" i="7"/>
  <c r="Z421" i="7"/>
  <c r="P421" i="7"/>
  <c r="Q421" i="7"/>
  <c r="U421" i="7"/>
  <c r="R421" i="7"/>
  <c r="T421" i="7"/>
  <c r="S421" i="7"/>
  <c r="J421" i="7"/>
  <c r="K420" i="7"/>
  <c r="C421" i="7"/>
  <c r="I421" i="7" s="1"/>
  <c r="J419" i="10"/>
  <c r="G164" i="10"/>
  <c r="C422" i="10"/>
  <c r="F422" i="10"/>
  <c r="E422" i="10"/>
  <c r="D422" i="10"/>
  <c r="A423" i="10"/>
  <c r="H420" i="10"/>
  <c r="N420" i="10" s="1"/>
  <c r="M420" i="10"/>
  <c r="B425" i="10"/>
  <c r="H418" i="7"/>
  <c r="G419" i="7"/>
  <c r="F419" i="7" s="1"/>
  <c r="E421" i="4"/>
  <c r="D421" i="4"/>
  <c r="B421" i="7"/>
  <c r="L420" i="7"/>
  <c r="W420" i="7" s="1"/>
  <c r="M419" i="7"/>
  <c r="D422" i="7"/>
  <c r="E419" i="7"/>
  <c r="A420" i="7"/>
  <c r="AF420" i="7" s="1"/>
  <c r="B435" i="4"/>
  <c r="F421" i="4"/>
  <c r="A422" i="4"/>
  <c r="AI420" i="7" l="1"/>
  <c r="AH420" i="7"/>
  <c r="AE420" i="7"/>
  <c r="AG420" i="7"/>
  <c r="AD420" i="7"/>
  <c r="AC420" i="7"/>
  <c r="AB420" i="7"/>
  <c r="AJ422" i="7"/>
  <c r="N422" i="7"/>
  <c r="O422" i="7" s="1"/>
  <c r="AA422" i="7"/>
  <c r="Y422" i="7"/>
  <c r="Z422" i="7"/>
  <c r="P422" i="7"/>
  <c r="T422" i="7"/>
  <c r="S422" i="7"/>
  <c r="R422" i="7"/>
  <c r="Q422" i="7"/>
  <c r="U422" i="7"/>
  <c r="J422" i="7"/>
  <c r="K421" i="7"/>
  <c r="C422" i="7"/>
  <c r="I422" i="7" s="1"/>
  <c r="C423" i="10"/>
  <c r="F423" i="10"/>
  <c r="E423" i="10"/>
  <c r="D423" i="10"/>
  <c r="A424" i="10"/>
  <c r="H421" i="10"/>
  <c r="N421" i="10" s="1"/>
  <c r="M421" i="10"/>
  <c r="J421" i="10" s="1"/>
  <c r="B426" i="10"/>
  <c r="J420" i="10"/>
  <c r="L164" i="10"/>
  <c r="P164" i="10"/>
  <c r="H419" i="7"/>
  <c r="G420" i="7"/>
  <c r="F420" i="7" s="1"/>
  <c r="E422" i="4"/>
  <c r="D422" i="4"/>
  <c r="B422" i="7"/>
  <c r="L421" i="7"/>
  <c r="W421" i="7" s="1"/>
  <c r="M420" i="7"/>
  <c r="D423" i="7"/>
  <c r="E420" i="7"/>
  <c r="A421" i="7"/>
  <c r="AH421" i="7" s="1"/>
  <c r="F422" i="4"/>
  <c r="A423" i="4"/>
  <c r="B436" i="4"/>
  <c r="AG421" i="7" l="1"/>
  <c r="AE421" i="7"/>
  <c r="AI421" i="7"/>
  <c r="AD421" i="7"/>
  <c r="AF421" i="7"/>
  <c r="AC421" i="7"/>
  <c r="AB421" i="7"/>
  <c r="AJ423" i="7"/>
  <c r="N423" i="7"/>
  <c r="O423" i="7" s="1"/>
  <c r="AA423" i="7"/>
  <c r="Y423" i="7"/>
  <c r="Z423" i="7"/>
  <c r="P423" i="7"/>
  <c r="U423" i="7"/>
  <c r="T423" i="7"/>
  <c r="S423" i="7"/>
  <c r="R423" i="7"/>
  <c r="Q423" i="7"/>
  <c r="J423" i="7"/>
  <c r="K422" i="7"/>
  <c r="C423" i="7"/>
  <c r="I423" i="7" s="1"/>
  <c r="H422" i="10"/>
  <c r="N422" i="10" s="1"/>
  <c r="M422" i="10"/>
  <c r="K165" i="10"/>
  <c r="O165" i="10" s="1"/>
  <c r="C424" i="10"/>
  <c r="F424" i="10"/>
  <c r="E424" i="10"/>
  <c r="D424" i="10"/>
  <c r="A425" i="10"/>
  <c r="I165" i="10"/>
  <c r="B427" i="10"/>
  <c r="H420" i="7"/>
  <c r="G421" i="7"/>
  <c r="F421" i="7" s="1"/>
  <c r="E423" i="4"/>
  <c r="D423" i="4"/>
  <c r="B423" i="7"/>
  <c r="L422" i="7"/>
  <c r="W422" i="7" s="1"/>
  <c r="M421" i="7"/>
  <c r="D424" i="7"/>
  <c r="E421" i="7"/>
  <c r="A422" i="7"/>
  <c r="AI422" i="7" s="1"/>
  <c r="B437" i="4"/>
  <c r="F423" i="4"/>
  <c r="A424" i="4"/>
  <c r="AH422" i="7" l="1"/>
  <c r="AF422" i="7"/>
  <c r="AE422" i="7"/>
  <c r="AG422" i="7"/>
  <c r="AD422" i="7"/>
  <c r="AC422" i="7"/>
  <c r="AB422" i="7"/>
  <c r="J422" i="10"/>
  <c r="AJ424" i="7"/>
  <c r="N424" i="7"/>
  <c r="O424" i="7" s="1"/>
  <c r="AA424" i="7"/>
  <c r="Y424" i="7"/>
  <c r="Z424" i="7"/>
  <c r="P424" i="7"/>
  <c r="R424" i="7"/>
  <c r="Q424" i="7"/>
  <c r="U424" i="7"/>
  <c r="T424" i="7"/>
  <c r="S424" i="7"/>
  <c r="J424" i="7"/>
  <c r="K423" i="7"/>
  <c r="C424" i="7"/>
  <c r="I424" i="7" s="1"/>
  <c r="G165" i="10"/>
  <c r="L165" i="10" s="1"/>
  <c r="B428" i="10"/>
  <c r="C425" i="10"/>
  <c r="F425" i="10"/>
  <c r="E425" i="10"/>
  <c r="D425" i="10"/>
  <c r="A426" i="10"/>
  <c r="H423" i="10"/>
  <c r="N423" i="10" s="1"/>
  <c r="M423" i="10"/>
  <c r="H421" i="7"/>
  <c r="G422" i="7"/>
  <c r="F422" i="7" s="1"/>
  <c r="E424" i="4"/>
  <c r="D424" i="4"/>
  <c r="B424" i="7"/>
  <c r="L423" i="7"/>
  <c r="W423" i="7" s="1"/>
  <c r="M422" i="7"/>
  <c r="D425" i="7"/>
  <c r="E422" i="7"/>
  <c r="A423" i="7"/>
  <c r="AH423" i="7" s="1"/>
  <c r="F424" i="4"/>
  <c r="A425" i="4"/>
  <c r="B438" i="4"/>
  <c r="AI423" i="7" l="1"/>
  <c r="AG423" i="7"/>
  <c r="AE423" i="7"/>
  <c r="AF423" i="7"/>
  <c r="AD423" i="7"/>
  <c r="AC423" i="7"/>
  <c r="AB423" i="7"/>
  <c r="AJ425" i="7"/>
  <c r="N425" i="7"/>
  <c r="O425" i="7" s="1"/>
  <c r="AA425" i="7"/>
  <c r="Y425" i="7"/>
  <c r="Z425" i="7"/>
  <c r="P425" i="7"/>
  <c r="U425" i="7"/>
  <c r="T425" i="7"/>
  <c r="S425" i="7"/>
  <c r="R425" i="7"/>
  <c r="Q425" i="7"/>
  <c r="J425" i="7"/>
  <c r="K424" i="7"/>
  <c r="C425" i="7"/>
  <c r="I425" i="7" s="1"/>
  <c r="I166" i="10"/>
  <c r="P165" i="10"/>
  <c r="J423" i="10"/>
  <c r="K166" i="10"/>
  <c r="H424" i="10"/>
  <c r="N424" i="10" s="1"/>
  <c r="M424" i="10"/>
  <c r="B429" i="10"/>
  <c r="C426" i="10"/>
  <c r="F426" i="10"/>
  <c r="E426" i="10"/>
  <c r="D426" i="10"/>
  <c r="A427" i="10"/>
  <c r="H422" i="7"/>
  <c r="G423" i="7"/>
  <c r="F423" i="7" s="1"/>
  <c r="E425" i="4"/>
  <c r="D425" i="4"/>
  <c r="B425" i="7"/>
  <c r="L424" i="7"/>
  <c r="W424" i="7" s="1"/>
  <c r="M423" i="7"/>
  <c r="D426" i="7"/>
  <c r="E423" i="7"/>
  <c r="A424" i="7"/>
  <c r="AH424" i="7" s="1"/>
  <c r="B439" i="4"/>
  <c r="F425" i="4"/>
  <c r="A426" i="4"/>
  <c r="AD424" i="7" l="1"/>
  <c r="AE424" i="7"/>
  <c r="AI424" i="7"/>
  <c r="AF424" i="7"/>
  <c r="AG424" i="7"/>
  <c r="AC424" i="7"/>
  <c r="AB424" i="7"/>
  <c r="AJ426" i="7"/>
  <c r="N426" i="7"/>
  <c r="O426" i="7" s="1"/>
  <c r="AA426" i="7"/>
  <c r="Y426" i="7"/>
  <c r="Z426" i="7"/>
  <c r="P426" i="7"/>
  <c r="U426" i="7"/>
  <c r="T426" i="7"/>
  <c r="R426" i="7"/>
  <c r="S426" i="7"/>
  <c r="Q426" i="7"/>
  <c r="J426" i="7"/>
  <c r="K425" i="7"/>
  <c r="J424" i="10"/>
  <c r="C426" i="7"/>
  <c r="I426" i="7" s="1"/>
  <c r="B430" i="10"/>
  <c r="C427" i="10"/>
  <c r="F427" i="10"/>
  <c r="E427" i="10"/>
  <c r="D427" i="10"/>
  <c r="A428" i="10"/>
  <c r="H425" i="10"/>
  <c r="N425" i="10" s="1"/>
  <c r="M425" i="10"/>
  <c r="O166" i="10"/>
  <c r="G166" i="10"/>
  <c r="H423" i="7"/>
  <c r="G424" i="7"/>
  <c r="F424" i="7" s="1"/>
  <c r="E426" i="4"/>
  <c r="D426" i="4"/>
  <c r="B426" i="7"/>
  <c r="L425" i="7"/>
  <c r="W425" i="7" s="1"/>
  <c r="M424" i="7"/>
  <c r="D427" i="7"/>
  <c r="E424" i="7"/>
  <c r="A425" i="7"/>
  <c r="AE425" i="7" s="1"/>
  <c r="F426" i="4"/>
  <c r="A427" i="4"/>
  <c r="B440" i="4"/>
  <c r="AF425" i="7" l="1"/>
  <c r="AH425" i="7"/>
  <c r="AI425" i="7"/>
  <c r="AG425" i="7"/>
  <c r="AD425" i="7"/>
  <c r="AC425" i="7"/>
  <c r="AB425" i="7"/>
  <c r="AJ427" i="7"/>
  <c r="N427" i="7"/>
  <c r="O427" i="7" s="1"/>
  <c r="AA427" i="7"/>
  <c r="Y427" i="7"/>
  <c r="Z427" i="7"/>
  <c r="P427" i="7"/>
  <c r="S427" i="7"/>
  <c r="R427" i="7"/>
  <c r="Q427" i="7"/>
  <c r="U427" i="7"/>
  <c r="T427" i="7"/>
  <c r="J427" i="7"/>
  <c r="K426" i="7"/>
  <c r="C427" i="7"/>
  <c r="I427" i="7" s="1"/>
  <c r="H426" i="10"/>
  <c r="N426" i="10" s="1"/>
  <c r="M426" i="10"/>
  <c r="L166" i="10"/>
  <c r="P166" i="10"/>
  <c r="C428" i="10"/>
  <c r="F428" i="10"/>
  <c r="E428" i="10"/>
  <c r="D428" i="10"/>
  <c r="A429" i="10"/>
  <c r="J425" i="10"/>
  <c r="B431" i="10"/>
  <c r="H424" i="7"/>
  <c r="G425" i="7"/>
  <c r="F425" i="7" s="1"/>
  <c r="E427" i="4"/>
  <c r="D427" i="4"/>
  <c r="B427" i="7"/>
  <c r="L426" i="7"/>
  <c r="W426" i="7" s="1"/>
  <c r="M425" i="7"/>
  <c r="D428" i="7"/>
  <c r="E425" i="7"/>
  <c r="A426" i="7"/>
  <c r="AE426" i="7" s="1"/>
  <c r="B441" i="4"/>
  <c r="F427" i="4"/>
  <c r="A428" i="4"/>
  <c r="AD426" i="7" l="1"/>
  <c r="AI426" i="7"/>
  <c r="AH426" i="7"/>
  <c r="AF426" i="7"/>
  <c r="AG426" i="7"/>
  <c r="AC426" i="7"/>
  <c r="AB426" i="7"/>
  <c r="J426" i="10"/>
  <c r="AJ428" i="7"/>
  <c r="N428" i="7"/>
  <c r="O428" i="7" s="1"/>
  <c r="AA428" i="7"/>
  <c r="Y428" i="7"/>
  <c r="Z428" i="7"/>
  <c r="P428" i="7"/>
  <c r="U428" i="7"/>
  <c r="T428" i="7"/>
  <c r="S428" i="7"/>
  <c r="R428" i="7"/>
  <c r="Q428" i="7"/>
  <c r="J428" i="7"/>
  <c r="K427" i="7"/>
  <c r="C428" i="7"/>
  <c r="I428" i="7" s="1"/>
  <c r="K167" i="10"/>
  <c r="O167" i="10" s="1"/>
  <c r="B432" i="10"/>
  <c r="I167" i="10"/>
  <c r="C429" i="10"/>
  <c r="F429" i="10"/>
  <c r="E429" i="10"/>
  <c r="D429" i="10"/>
  <c r="A430" i="10"/>
  <c r="H427" i="10"/>
  <c r="N427" i="10" s="1"/>
  <c r="M427" i="10"/>
  <c r="H425" i="7"/>
  <c r="G426" i="7"/>
  <c r="F426" i="7" s="1"/>
  <c r="E428" i="4"/>
  <c r="D428" i="4"/>
  <c r="B428" i="7"/>
  <c r="L427" i="7"/>
  <c r="W427" i="7" s="1"/>
  <c r="M426" i="7"/>
  <c r="D429" i="7"/>
  <c r="E426" i="7"/>
  <c r="A427" i="7"/>
  <c r="AG427" i="7" s="1"/>
  <c r="F428" i="4"/>
  <c r="A429" i="4"/>
  <c r="B442" i="4"/>
  <c r="AH427" i="7" l="1"/>
  <c r="AE427" i="7"/>
  <c r="AF427" i="7"/>
  <c r="AD427" i="7"/>
  <c r="AI427" i="7"/>
  <c r="AC427" i="7"/>
  <c r="AB427" i="7"/>
  <c r="AJ429" i="7"/>
  <c r="N429" i="7"/>
  <c r="O429" i="7" s="1"/>
  <c r="AA429" i="7"/>
  <c r="Y429" i="7"/>
  <c r="Z429" i="7"/>
  <c r="P429" i="7"/>
  <c r="Q429" i="7"/>
  <c r="U429" i="7"/>
  <c r="S429" i="7"/>
  <c r="R429" i="7"/>
  <c r="T429" i="7"/>
  <c r="J429" i="7"/>
  <c r="K428" i="7"/>
  <c r="C429" i="7"/>
  <c r="I429" i="7" s="1"/>
  <c r="G167" i="10"/>
  <c r="P167" i="10" s="1"/>
  <c r="J427" i="10"/>
  <c r="B433" i="10"/>
  <c r="H428" i="10"/>
  <c r="N428" i="10" s="1"/>
  <c r="M428" i="10"/>
  <c r="J428" i="10" s="1"/>
  <c r="C430" i="10"/>
  <c r="F430" i="10"/>
  <c r="E430" i="10"/>
  <c r="D430" i="10"/>
  <c r="A431" i="10"/>
  <c r="H426" i="7"/>
  <c r="G427" i="7"/>
  <c r="F427" i="7" s="1"/>
  <c r="E429" i="4"/>
  <c r="D429" i="4"/>
  <c r="B429" i="7"/>
  <c r="L428" i="7"/>
  <c r="W428" i="7" s="1"/>
  <c r="M427" i="7"/>
  <c r="D430" i="7"/>
  <c r="E427" i="7"/>
  <c r="A428" i="7"/>
  <c r="AF428" i="7" s="1"/>
  <c r="B443" i="4"/>
  <c r="F429" i="4"/>
  <c r="A430" i="4"/>
  <c r="AH428" i="7" l="1"/>
  <c r="AD428" i="7"/>
  <c r="AI428" i="7"/>
  <c r="AE428" i="7"/>
  <c r="AG428" i="7"/>
  <c r="AC428" i="7"/>
  <c r="AB428" i="7"/>
  <c r="AJ430" i="7"/>
  <c r="N430" i="7"/>
  <c r="O430" i="7" s="1"/>
  <c r="AA430" i="7"/>
  <c r="Y430" i="7"/>
  <c r="Z430" i="7"/>
  <c r="P430" i="7"/>
  <c r="T430" i="7"/>
  <c r="S430" i="7"/>
  <c r="R430" i="7"/>
  <c r="Q430" i="7"/>
  <c r="U430" i="7"/>
  <c r="J430" i="7"/>
  <c r="K429" i="7"/>
  <c r="C430" i="7"/>
  <c r="I430" i="7" s="1"/>
  <c r="L167" i="10"/>
  <c r="I168" i="10" s="1"/>
  <c r="C431" i="10"/>
  <c r="F431" i="10"/>
  <c r="E431" i="10"/>
  <c r="D431" i="10"/>
  <c r="A432" i="10"/>
  <c r="B434" i="10"/>
  <c r="H429" i="10"/>
  <c r="N429" i="10" s="1"/>
  <c r="M429" i="10"/>
  <c r="K168" i="10"/>
  <c r="O168" i="10" s="1"/>
  <c r="H427" i="7"/>
  <c r="G428" i="7"/>
  <c r="F428" i="7" s="1"/>
  <c r="E430" i="4"/>
  <c r="D430" i="4"/>
  <c r="B430" i="7"/>
  <c r="L429" i="7"/>
  <c r="W429" i="7" s="1"/>
  <c r="M428" i="7"/>
  <c r="D431" i="7"/>
  <c r="E428" i="7"/>
  <c r="A429" i="7"/>
  <c r="AG429" i="7" s="1"/>
  <c r="F430" i="4"/>
  <c r="A431" i="4"/>
  <c r="B444" i="4"/>
  <c r="AE429" i="7" l="1"/>
  <c r="AI429" i="7"/>
  <c r="AF429" i="7"/>
  <c r="AD429" i="7"/>
  <c r="AH429" i="7"/>
  <c r="AC429" i="7"/>
  <c r="AB429" i="7"/>
  <c r="AJ431" i="7"/>
  <c r="N431" i="7"/>
  <c r="O431" i="7" s="1"/>
  <c r="AA431" i="7"/>
  <c r="Y431" i="7"/>
  <c r="Z431" i="7"/>
  <c r="P431" i="7"/>
  <c r="U431" i="7"/>
  <c r="T431" i="7"/>
  <c r="S431" i="7"/>
  <c r="R431" i="7"/>
  <c r="Q431" i="7"/>
  <c r="J431" i="7"/>
  <c r="K430" i="7"/>
  <c r="C431" i="7"/>
  <c r="I431" i="7" s="1"/>
  <c r="H430" i="10"/>
  <c r="N430" i="10" s="1"/>
  <c r="M430" i="10"/>
  <c r="C432" i="10"/>
  <c r="F432" i="10"/>
  <c r="E432" i="10"/>
  <c r="D432" i="10"/>
  <c r="A433" i="10"/>
  <c r="G168" i="10"/>
  <c r="J429" i="10"/>
  <c r="B435" i="10"/>
  <c r="H428" i="7"/>
  <c r="G429" i="7"/>
  <c r="F429" i="7" s="1"/>
  <c r="D431" i="4"/>
  <c r="E431" i="4"/>
  <c r="B431" i="7"/>
  <c r="L430" i="7"/>
  <c r="W430" i="7" s="1"/>
  <c r="M429" i="7"/>
  <c r="D432" i="7"/>
  <c r="E429" i="7"/>
  <c r="A430" i="7"/>
  <c r="AI430" i="7" s="1"/>
  <c r="B445" i="4"/>
  <c r="F431" i="4"/>
  <c r="A432" i="4"/>
  <c r="AG430" i="7" l="1"/>
  <c r="AD430" i="7"/>
  <c r="AH430" i="7"/>
  <c r="AF430" i="7"/>
  <c r="AE430" i="7"/>
  <c r="AC430" i="7"/>
  <c r="AB430" i="7"/>
  <c r="J430" i="10"/>
  <c r="AJ432" i="7"/>
  <c r="N432" i="7"/>
  <c r="O432" i="7" s="1"/>
  <c r="AA432" i="7"/>
  <c r="Y432" i="7"/>
  <c r="Z432" i="7"/>
  <c r="P432" i="7"/>
  <c r="R432" i="7"/>
  <c r="Q432" i="7"/>
  <c r="U432" i="7"/>
  <c r="T432" i="7"/>
  <c r="S432" i="7"/>
  <c r="J432" i="7"/>
  <c r="K431" i="7"/>
  <c r="C432" i="7"/>
  <c r="I432" i="7" s="1"/>
  <c r="C433" i="10"/>
  <c r="F433" i="10"/>
  <c r="E433" i="10"/>
  <c r="D433" i="10"/>
  <c r="A434" i="10"/>
  <c r="B436" i="10"/>
  <c r="H431" i="10"/>
  <c r="N431" i="10" s="1"/>
  <c r="M431" i="10"/>
  <c r="L168" i="10"/>
  <c r="P168" i="10"/>
  <c r="H429" i="7"/>
  <c r="G430" i="7"/>
  <c r="F430" i="7" s="1"/>
  <c r="D432" i="4"/>
  <c r="E432" i="4"/>
  <c r="B432" i="7"/>
  <c r="L431" i="7"/>
  <c r="W431" i="7" s="1"/>
  <c r="M430" i="7"/>
  <c r="D433" i="7"/>
  <c r="E430" i="7"/>
  <c r="A431" i="7"/>
  <c r="AG431" i="7" s="1"/>
  <c r="F432" i="4"/>
  <c r="A433" i="4"/>
  <c r="B446" i="4"/>
  <c r="AI431" i="7" l="1"/>
  <c r="AF431" i="7"/>
  <c r="AE431" i="7"/>
  <c r="AD431" i="7"/>
  <c r="AH431" i="7"/>
  <c r="AC431" i="7"/>
  <c r="AB431" i="7"/>
  <c r="AJ433" i="7"/>
  <c r="N433" i="7"/>
  <c r="O433" i="7" s="1"/>
  <c r="AA433" i="7"/>
  <c r="Y433" i="7"/>
  <c r="Z433" i="7"/>
  <c r="P433" i="7"/>
  <c r="U433" i="7"/>
  <c r="T433" i="7"/>
  <c r="S433" i="7"/>
  <c r="R433" i="7"/>
  <c r="Q433" i="7"/>
  <c r="J433" i="7"/>
  <c r="K432" i="7"/>
  <c r="C433" i="7"/>
  <c r="I433" i="7" s="1"/>
  <c r="H432" i="10"/>
  <c r="N432" i="10" s="1"/>
  <c r="M432" i="10"/>
  <c r="C434" i="10"/>
  <c r="F434" i="10"/>
  <c r="E434" i="10"/>
  <c r="D434" i="10"/>
  <c r="A435" i="10"/>
  <c r="K169" i="10"/>
  <c r="O169" i="10" s="1"/>
  <c r="B437" i="10"/>
  <c r="I169" i="10"/>
  <c r="G169" i="10" s="1"/>
  <c r="J431" i="10"/>
  <c r="H430" i="7"/>
  <c r="G431" i="7"/>
  <c r="F431" i="7" s="1"/>
  <c r="E433" i="4"/>
  <c r="D433" i="4"/>
  <c r="B433" i="7"/>
  <c r="L432" i="7"/>
  <c r="W432" i="7" s="1"/>
  <c r="M431" i="7"/>
  <c r="D434" i="7"/>
  <c r="E431" i="7"/>
  <c r="A432" i="7"/>
  <c r="AH432" i="7" s="1"/>
  <c r="F433" i="4"/>
  <c r="A434" i="4"/>
  <c r="B447" i="4"/>
  <c r="AE432" i="7" l="1"/>
  <c r="AG432" i="7"/>
  <c r="AD432" i="7"/>
  <c r="AI432" i="7"/>
  <c r="AF432" i="7"/>
  <c r="AC432" i="7"/>
  <c r="AB432" i="7"/>
  <c r="J432" i="10"/>
  <c r="AJ434" i="7"/>
  <c r="N434" i="7"/>
  <c r="O434" i="7" s="1"/>
  <c r="AA434" i="7"/>
  <c r="Y434" i="7"/>
  <c r="Z434" i="7"/>
  <c r="P434" i="7"/>
  <c r="U434" i="7"/>
  <c r="T434" i="7"/>
  <c r="Q434" i="7"/>
  <c r="S434" i="7"/>
  <c r="R434" i="7"/>
  <c r="J434" i="7"/>
  <c r="K433" i="7"/>
  <c r="C434" i="7"/>
  <c r="I434" i="7" s="1"/>
  <c r="P169" i="10"/>
  <c r="L169" i="10"/>
  <c r="C435" i="10"/>
  <c r="F435" i="10"/>
  <c r="E435" i="10"/>
  <c r="D435" i="10"/>
  <c r="A436" i="10"/>
  <c r="B438" i="10"/>
  <c r="H433" i="10"/>
  <c r="N433" i="10" s="1"/>
  <c r="M433" i="10"/>
  <c r="H431" i="7"/>
  <c r="G432" i="7"/>
  <c r="F432" i="7" s="1"/>
  <c r="E434" i="4"/>
  <c r="D434" i="4"/>
  <c r="B434" i="7"/>
  <c r="L433" i="7"/>
  <c r="W433" i="7" s="1"/>
  <c r="M432" i="7"/>
  <c r="D435" i="7"/>
  <c r="E432" i="7"/>
  <c r="A433" i="7"/>
  <c r="AE433" i="7" s="1"/>
  <c r="B448" i="4"/>
  <c r="F434" i="4"/>
  <c r="A435" i="4"/>
  <c r="AF433" i="7" l="1"/>
  <c r="AI433" i="7"/>
  <c r="AH433" i="7"/>
  <c r="AG433" i="7"/>
  <c r="AD433" i="7"/>
  <c r="AC433" i="7"/>
  <c r="AB433" i="7"/>
  <c r="J433" i="10"/>
  <c r="AJ435" i="7"/>
  <c r="N435" i="7"/>
  <c r="O435" i="7" s="1"/>
  <c r="AA435" i="7"/>
  <c r="Y435" i="7"/>
  <c r="Z435" i="7"/>
  <c r="P435" i="7"/>
  <c r="S435" i="7"/>
  <c r="R435" i="7"/>
  <c r="Q435" i="7"/>
  <c r="U435" i="7"/>
  <c r="T435" i="7"/>
  <c r="J435" i="7"/>
  <c r="K434" i="7"/>
  <c r="C435" i="7"/>
  <c r="I435" i="7" s="1"/>
  <c r="C436" i="10"/>
  <c r="F436" i="10"/>
  <c r="E436" i="10"/>
  <c r="D436" i="10"/>
  <c r="A437" i="10"/>
  <c r="B439" i="10"/>
  <c r="H434" i="10"/>
  <c r="N434" i="10" s="1"/>
  <c r="M434" i="10"/>
  <c r="I170" i="10"/>
  <c r="K170" i="10"/>
  <c r="O170" i="10" s="1"/>
  <c r="H432" i="7"/>
  <c r="G433" i="7"/>
  <c r="F433" i="7" s="1"/>
  <c r="E435" i="4"/>
  <c r="D435" i="4"/>
  <c r="B435" i="7"/>
  <c r="L434" i="7"/>
  <c r="W434" i="7" s="1"/>
  <c r="M433" i="7"/>
  <c r="D436" i="7"/>
  <c r="E433" i="7"/>
  <c r="A434" i="7"/>
  <c r="AE434" i="7" s="1"/>
  <c r="F435" i="4"/>
  <c r="A436" i="4"/>
  <c r="B449" i="4"/>
  <c r="S16" i="10"/>
  <c r="AI434" i="7" l="1"/>
  <c r="AD434" i="7"/>
  <c r="AH434" i="7"/>
  <c r="AG434" i="7"/>
  <c r="AF434" i="7"/>
  <c r="AC434" i="7"/>
  <c r="AB434" i="7"/>
  <c r="AJ436" i="7"/>
  <c r="N436" i="7"/>
  <c r="O436" i="7" s="1"/>
  <c r="AA436" i="7"/>
  <c r="Y436" i="7"/>
  <c r="Z436" i="7"/>
  <c r="P436" i="7"/>
  <c r="U436" i="7"/>
  <c r="T436" i="7"/>
  <c r="S436" i="7"/>
  <c r="R436" i="7"/>
  <c r="Q436" i="7"/>
  <c r="J436" i="7"/>
  <c r="K435" i="7"/>
  <c r="C436" i="7"/>
  <c r="I436" i="7" s="1"/>
  <c r="H435" i="10"/>
  <c r="N435" i="10" s="1"/>
  <c r="M435" i="10"/>
  <c r="B440" i="10"/>
  <c r="C437" i="10"/>
  <c r="F437" i="10"/>
  <c r="E437" i="10"/>
  <c r="D437" i="10"/>
  <c r="A438" i="10"/>
  <c r="G170" i="10"/>
  <c r="J434" i="10"/>
  <c r="H433" i="7"/>
  <c r="G434" i="7"/>
  <c r="F434" i="7" s="1"/>
  <c r="E436" i="4"/>
  <c r="D436" i="4"/>
  <c r="B436" i="7"/>
  <c r="L435" i="7"/>
  <c r="W435" i="7" s="1"/>
  <c r="M434" i="7"/>
  <c r="D437" i="7"/>
  <c r="E434" i="7"/>
  <c r="A435" i="7"/>
  <c r="AH435" i="7" s="1"/>
  <c r="B450" i="4"/>
  <c r="F436" i="4"/>
  <c r="A437" i="4"/>
  <c r="AD435" i="7" l="1"/>
  <c r="AG435" i="7"/>
  <c r="AF435" i="7"/>
  <c r="AE435" i="7"/>
  <c r="AI435" i="7"/>
  <c r="AC435" i="7"/>
  <c r="AB435" i="7"/>
  <c r="J435" i="10"/>
  <c r="AJ437" i="7"/>
  <c r="N437" i="7"/>
  <c r="O437" i="7" s="1"/>
  <c r="AA437" i="7"/>
  <c r="Y437" i="7"/>
  <c r="Z437" i="7"/>
  <c r="P437" i="7"/>
  <c r="Q437" i="7"/>
  <c r="U437" i="7"/>
  <c r="T437" i="7"/>
  <c r="S437" i="7"/>
  <c r="R437" i="7"/>
  <c r="J437" i="7"/>
  <c r="K436" i="7"/>
  <c r="C437" i="7"/>
  <c r="I437" i="7" s="1"/>
  <c r="H436" i="10"/>
  <c r="N436" i="10" s="1"/>
  <c r="M436" i="10"/>
  <c r="B441" i="10"/>
  <c r="L170" i="10"/>
  <c r="P170" i="10"/>
  <c r="C438" i="10"/>
  <c r="F438" i="10"/>
  <c r="E438" i="10"/>
  <c r="D438" i="10"/>
  <c r="A439" i="10"/>
  <c r="H434" i="7"/>
  <c r="G435" i="7"/>
  <c r="F435" i="7" s="1"/>
  <c r="E437" i="4"/>
  <c r="D437" i="4"/>
  <c r="B437" i="7"/>
  <c r="L436" i="7"/>
  <c r="W436" i="7" s="1"/>
  <c r="M435" i="7"/>
  <c r="D438" i="7"/>
  <c r="E435" i="7"/>
  <c r="A436" i="7"/>
  <c r="AD436" i="7" s="1"/>
  <c r="F437" i="4"/>
  <c r="A438" i="4"/>
  <c r="B451" i="4"/>
  <c r="AH436" i="7" l="1"/>
  <c r="AG436" i="7"/>
  <c r="AF436" i="7"/>
  <c r="AE436" i="7"/>
  <c r="AI436" i="7"/>
  <c r="AC436" i="7"/>
  <c r="AB436" i="7"/>
  <c r="J436" i="10"/>
  <c r="AJ438" i="7"/>
  <c r="N438" i="7"/>
  <c r="O438" i="7" s="1"/>
  <c r="AA438" i="7"/>
  <c r="Y438" i="7"/>
  <c r="Z438" i="7"/>
  <c r="P438" i="7"/>
  <c r="T438" i="7"/>
  <c r="S438" i="7"/>
  <c r="R438" i="7"/>
  <c r="Q438" i="7"/>
  <c r="U438" i="7"/>
  <c r="J438" i="7"/>
  <c r="K437" i="7"/>
  <c r="C438" i="7"/>
  <c r="I438" i="7" s="1"/>
  <c r="K171" i="10"/>
  <c r="O171" i="10" s="1"/>
  <c r="I171" i="10"/>
  <c r="C439" i="10"/>
  <c r="F439" i="10"/>
  <c r="E439" i="10"/>
  <c r="D439" i="10"/>
  <c r="A440" i="10"/>
  <c r="B442" i="10"/>
  <c r="H437" i="10"/>
  <c r="N437" i="10" s="1"/>
  <c r="M437" i="10"/>
  <c r="H435" i="7"/>
  <c r="G436" i="7"/>
  <c r="F436" i="7" s="1"/>
  <c r="E438" i="4"/>
  <c r="D438" i="4"/>
  <c r="B438" i="7"/>
  <c r="L437" i="7"/>
  <c r="W437" i="7" s="1"/>
  <c r="M436" i="7"/>
  <c r="D439" i="7"/>
  <c r="E436" i="7"/>
  <c r="A437" i="7"/>
  <c r="AG437" i="7" s="1"/>
  <c r="B452" i="4"/>
  <c r="F438" i="4"/>
  <c r="A439" i="4"/>
  <c r="AD437" i="7" l="1"/>
  <c r="AE437" i="7"/>
  <c r="AI437" i="7"/>
  <c r="AH437" i="7"/>
  <c r="AF437" i="7"/>
  <c r="AC437" i="7"/>
  <c r="AB437" i="7"/>
  <c r="AJ439" i="7"/>
  <c r="N439" i="7"/>
  <c r="O439" i="7" s="1"/>
  <c r="AA439" i="7"/>
  <c r="Y439" i="7"/>
  <c r="Z439" i="7"/>
  <c r="P439" i="7"/>
  <c r="U439" i="7"/>
  <c r="T439" i="7"/>
  <c r="S439" i="7"/>
  <c r="Q439" i="7"/>
  <c r="R439" i="7"/>
  <c r="J439" i="7"/>
  <c r="K438" i="7"/>
  <c r="C439" i="7"/>
  <c r="I439" i="7" s="1"/>
  <c r="J437" i="10"/>
  <c r="H438" i="10"/>
  <c r="N438" i="10" s="1"/>
  <c r="M438" i="10"/>
  <c r="J438" i="10" s="1"/>
  <c r="G171" i="10"/>
  <c r="B443" i="10"/>
  <c r="C440" i="10"/>
  <c r="F440" i="10"/>
  <c r="E440" i="10"/>
  <c r="D440" i="10"/>
  <c r="A441" i="10"/>
  <c r="H436" i="7"/>
  <c r="G437" i="7"/>
  <c r="F437" i="7" s="1"/>
  <c r="D439" i="4"/>
  <c r="E439" i="4"/>
  <c r="B439" i="7"/>
  <c r="L438" i="7"/>
  <c r="W438" i="7" s="1"/>
  <c r="M437" i="7"/>
  <c r="D440" i="7"/>
  <c r="E437" i="7"/>
  <c r="A438" i="7"/>
  <c r="AF438" i="7" s="1"/>
  <c r="F439" i="4"/>
  <c r="A440" i="4"/>
  <c r="B453" i="4"/>
  <c r="AH438" i="7" l="1"/>
  <c r="AD438" i="7"/>
  <c r="AE438" i="7"/>
  <c r="AI438" i="7"/>
  <c r="AG438" i="7"/>
  <c r="AC438" i="7"/>
  <c r="AB438" i="7"/>
  <c r="AJ440" i="7"/>
  <c r="N440" i="7"/>
  <c r="O440" i="7" s="1"/>
  <c r="AA440" i="7"/>
  <c r="Y440" i="7"/>
  <c r="Z440" i="7"/>
  <c r="P440" i="7"/>
  <c r="R440" i="7"/>
  <c r="Q440" i="7"/>
  <c r="U440" i="7"/>
  <c r="T440" i="7"/>
  <c r="S440" i="7"/>
  <c r="J440" i="7"/>
  <c r="K439" i="7"/>
  <c r="C440" i="7"/>
  <c r="I440" i="7" s="1"/>
  <c r="B444" i="10"/>
  <c r="P171" i="10"/>
  <c r="L171" i="10"/>
  <c r="C441" i="10"/>
  <c r="F441" i="10"/>
  <c r="E441" i="10"/>
  <c r="D441" i="10"/>
  <c r="A442" i="10"/>
  <c r="H439" i="10"/>
  <c r="N439" i="10" s="1"/>
  <c r="M439" i="10"/>
  <c r="H437" i="7"/>
  <c r="G438" i="7"/>
  <c r="F438" i="7" s="1"/>
  <c r="E440" i="4"/>
  <c r="D440" i="4"/>
  <c r="B440" i="7"/>
  <c r="L439" i="7"/>
  <c r="W439" i="7" s="1"/>
  <c r="M438" i="7"/>
  <c r="D441" i="7"/>
  <c r="E438" i="7"/>
  <c r="A439" i="7"/>
  <c r="AE439" i="7" s="1"/>
  <c r="B454" i="4"/>
  <c r="F440" i="4"/>
  <c r="A441" i="4"/>
  <c r="AF439" i="7" l="1"/>
  <c r="AD439" i="7"/>
  <c r="AI439" i="7"/>
  <c r="AG439" i="7"/>
  <c r="AH439" i="7"/>
  <c r="AC439" i="7"/>
  <c r="AB439" i="7"/>
  <c r="J439" i="10"/>
  <c r="AJ441" i="7"/>
  <c r="N441" i="7"/>
  <c r="O441" i="7" s="1"/>
  <c r="AA441" i="7"/>
  <c r="Y441" i="7"/>
  <c r="Z441" i="7"/>
  <c r="P441" i="7"/>
  <c r="U441" i="7"/>
  <c r="T441" i="7"/>
  <c r="S441" i="7"/>
  <c r="R441" i="7"/>
  <c r="Q441" i="7"/>
  <c r="J441" i="7"/>
  <c r="K440" i="7"/>
  <c r="C441" i="7"/>
  <c r="I441" i="7" s="1"/>
  <c r="I172" i="10"/>
  <c r="H440" i="10"/>
  <c r="N440" i="10" s="1"/>
  <c r="M440" i="10"/>
  <c r="K172" i="10"/>
  <c r="O172" i="10" s="1"/>
  <c r="C442" i="10"/>
  <c r="F442" i="10"/>
  <c r="E442" i="10"/>
  <c r="D442" i="10"/>
  <c r="A443" i="10"/>
  <c r="B445" i="10"/>
  <c r="H438" i="7"/>
  <c r="G439" i="7"/>
  <c r="F439" i="7" s="1"/>
  <c r="D441" i="4"/>
  <c r="E441" i="4"/>
  <c r="B441" i="7"/>
  <c r="L440" i="7"/>
  <c r="W440" i="7" s="1"/>
  <c r="M439" i="7"/>
  <c r="D442" i="7"/>
  <c r="E439" i="7"/>
  <c r="A440" i="7"/>
  <c r="AG440" i="7" s="1"/>
  <c r="F441" i="4"/>
  <c r="A442" i="4"/>
  <c r="B455" i="4"/>
  <c r="AE440" i="7" l="1"/>
  <c r="AI440" i="7"/>
  <c r="AH440" i="7"/>
  <c r="AD440" i="7"/>
  <c r="AF440" i="7"/>
  <c r="AC440" i="7"/>
  <c r="AB440" i="7"/>
  <c r="J440" i="10"/>
  <c r="AJ442" i="7"/>
  <c r="N442" i="7"/>
  <c r="O442" i="7" s="1"/>
  <c r="AA442" i="7"/>
  <c r="Y442" i="7"/>
  <c r="Z442" i="7"/>
  <c r="P442" i="7"/>
  <c r="U442" i="7"/>
  <c r="T442" i="7"/>
  <c r="R442" i="7"/>
  <c r="Q442" i="7"/>
  <c r="S442" i="7"/>
  <c r="J442" i="7"/>
  <c r="K441" i="7"/>
  <c r="C442" i="7"/>
  <c r="I442" i="7" s="1"/>
  <c r="B446" i="10"/>
  <c r="F443" i="10"/>
  <c r="E443" i="10"/>
  <c r="C443" i="10"/>
  <c r="D443" i="10"/>
  <c r="A444" i="10"/>
  <c r="H441" i="10"/>
  <c r="N441" i="10" s="1"/>
  <c r="M441" i="10"/>
  <c r="G172" i="10"/>
  <c r="H439" i="7"/>
  <c r="G440" i="7"/>
  <c r="F440" i="7" s="1"/>
  <c r="E442" i="4"/>
  <c r="D442" i="4"/>
  <c r="B442" i="7"/>
  <c r="L441" i="7"/>
  <c r="W441" i="7" s="1"/>
  <c r="M440" i="7"/>
  <c r="D443" i="7"/>
  <c r="E440" i="7"/>
  <c r="A441" i="7"/>
  <c r="AE441" i="7" s="1"/>
  <c r="B456" i="4"/>
  <c r="F442" i="4"/>
  <c r="A443" i="4"/>
  <c r="AF441" i="7" l="1"/>
  <c r="AH441" i="7"/>
  <c r="AG441" i="7"/>
  <c r="AI441" i="7"/>
  <c r="AD441" i="7"/>
  <c r="AC441" i="7"/>
  <c r="AB441" i="7"/>
  <c r="AJ443" i="7"/>
  <c r="N443" i="7"/>
  <c r="O443" i="7" s="1"/>
  <c r="AA443" i="7"/>
  <c r="Y443" i="7"/>
  <c r="Z443" i="7"/>
  <c r="P443" i="7"/>
  <c r="S443" i="7"/>
  <c r="R443" i="7"/>
  <c r="Q443" i="7"/>
  <c r="T443" i="7"/>
  <c r="U443" i="7"/>
  <c r="J443" i="7"/>
  <c r="K442" i="7"/>
  <c r="C443" i="7"/>
  <c r="I443" i="7" s="1"/>
  <c r="H442" i="10"/>
  <c r="N442" i="10" s="1"/>
  <c r="M442" i="10"/>
  <c r="F444" i="10"/>
  <c r="E444" i="10"/>
  <c r="D444" i="10"/>
  <c r="C444" i="10"/>
  <c r="A445" i="10"/>
  <c r="L172" i="10"/>
  <c r="P172" i="10"/>
  <c r="J441" i="10"/>
  <c r="B447" i="10"/>
  <c r="H440" i="7"/>
  <c r="G441" i="7"/>
  <c r="F441" i="7" s="1"/>
  <c r="D443" i="4"/>
  <c r="E443" i="4"/>
  <c r="B443" i="7"/>
  <c r="L442" i="7"/>
  <c r="W442" i="7" s="1"/>
  <c r="M441" i="7"/>
  <c r="D444" i="7"/>
  <c r="E441" i="7"/>
  <c r="A442" i="7"/>
  <c r="AE442" i="7" s="1"/>
  <c r="F443" i="4"/>
  <c r="A444" i="4"/>
  <c r="B457" i="4"/>
  <c r="AD442" i="7" l="1"/>
  <c r="AI442" i="7"/>
  <c r="AH442" i="7"/>
  <c r="AF442" i="7"/>
  <c r="AG442" i="7"/>
  <c r="AC442" i="7"/>
  <c r="AB442" i="7"/>
  <c r="J442" i="10"/>
  <c r="AJ444" i="7"/>
  <c r="N444" i="7"/>
  <c r="O444" i="7" s="1"/>
  <c r="AA444" i="7"/>
  <c r="Y444" i="7"/>
  <c r="Z444" i="7"/>
  <c r="P444" i="7"/>
  <c r="U444" i="7"/>
  <c r="T444" i="7"/>
  <c r="S444" i="7"/>
  <c r="R444" i="7"/>
  <c r="Q444" i="7"/>
  <c r="J444" i="7"/>
  <c r="K443" i="7"/>
  <c r="C444" i="7"/>
  <c r="I444" i="7" s="1"/>
  <c r="F445" i="10"/>
  <c r="E445" i="10"/>
  <c r="D445" i="10"/>
  <c r="C445" i="10"/>
  <c r="A446" i="10"/>
  <c r="B448" i="10"/>
  <c r="K173" i="10"/>
  <c r="O173" i="10" s="1"/>
  <c r="M443" i="10"/>
  <c r="H443" i="10"/>
  <c r="N443" i="10" s="1"/>
  <c r="I173" i="10"/>
  <c r="H441" i="7"/>
  <c r="G442" i="7"/>
  <c r="F442" i="7" s="1"/>
  <c r="D444" i="4"/>
  <c r="E444" i="4"/>
  <c r="B444" i="7"/>
  <c r="L443" i="7"/>
  <c r="W443" i="7" s="1"/>
  <c r="M442" i="7"/>
  <c r="D445" i="7"/>
  <c r="E442" i="7"/>
  <c r="A443" i="7"/>
  <c r="AD443" i="7" s="1"/>
  <c r="B458" i="4"/>
  <c r="F444" i="4"/>
  <c r="A445" i="4"/>
  <c r="AF443" i="7" l="1"/>
  <c r="AE443" i="7"/>
  <c r="AH443" i="7"/>
  <c r="AI443" i="7"/>
  <c r="AG443" i="7"/>
  <c r="AC443" i="7"/>
  <c r="AB443" i="7"/>
  <c r="AJ445" i="7"/>
  <c r="N445" i="7"/>
  <c r="O445" i="7" s="1"/>
  <c r="AA445" i="7"/>
  <c r="Y445" i="7"/>
  <c r="Z445" i="7"/>
  <c r="P445" i="7"/>
  <c r="Q445" i="7"/>
  <c r="U445" i="7"/>
  <c r="T445" i="7"/>
  <c r="S445" i="7"/>
  <c r="R445" i="7"/>
  <c r="J445" i="7"/>
  <c r="K444" i="7"/>
  <c r="C445" i="7"/>
  <c r="I445" i="7" s="1"/>
  <c r="M444" i="10"/>
  <c r="H444" i="10"/>
  <c r="N444" i="10" s="1"/>
  <c r="B449" i="10"/>
  <c r="G173" i="10"/>
  <c r="F446" i="10"/>
  <c r="E446" i="10"/>
  <c r="D446" i="10"/>
  <c r="C446" i="10"/>
  <c r="A447" i="10"/>
  <c r="J443" i="10"/>
  <c r="H442" i="7"/>
  <c r="G443" i="7"/>
  <c r="F443" i="7" s="1"/>
  <c r="D445" i="4"/>
  <c r="E445" i="4"/>
  <c r="B445" i="7"/>
  <c r="L444" i="7"/>
  <c r="W444" i="7" s="1"/>
  <c r="M443" i="7"/>
  <c r="D446" i="7"/>
  <c r="E443" i="7"/>
  <c r="A444" i="7"/>
  <c r="AF444" i="7" s="1"/>
  <c r="F445" i="4"/>
  <c r="A446" i="4"/>
  <c r="B459" i="4"/>
  <c r="AE444" i="7" l="1"/>
  <c r="AI444" i="7"/>
  <c r="AD444" i="7"/>
  <c r="AH444" i="7"/>
  <c r="AG444" i="7"/>
  <c r="AC444" i="7"/>
  <c r="AB444" i="7"/>
  <c r="AJ446" i="7"/>
  <c r="N446" i="7"/>
  <c r="O446" i="7" s="1"/>
  <c r="AA446" i="7"/>
  <c r="Y446" i="7"/>
  <c r="Z446" i="7"/>
  <c r="P446" i="7"/>
  <c r="T446" i="7"/>
  <c r="S446" i="7"/>
  <c r="R446" i="7"/>
  <c r="Q446" i="7"/>
  <c r="U446" i="7"/>
  <c r="J446" i="7"/>
  <c r="K445" i="7"/>
  <c r="C446" i="7"/>
  <c r="I446" i="7" s="1"/>
  <c r="H445" i="10"/>
  <c r="N445" i="10" s="1"/>
  <c r="M445" i="10"/>
  <c r="P173" i="10"/>
  <c r="L173" i="10"/>
  <c r="B450" i="10"/>
  <c r="F447" i="10"/>
  <c r="E447" i="10"/>
  <c r="D447" i="10"/>
  <c r="C447" i="10"/>
  <c r="A448" i="10"/>
  <c r="J444" i="10"/>
  <c r="H443" i="7"/>
  <c r="G444" i="7"/>
  <c r="F444" i="7" s="1"/>
  <c r="D446" i="4"/>
  <c r="E446" i="4"/>
  <c r="B446" i="7"/>
  <c r="L445" i="7"/>
  <c r="W445" i="7" s="1"/>
  <c r="M444" i="7"/>
  <c r="D447" i="7"/>
  <c r="E444" i="7"/>
  <c r="A445" i="7"/>
  <c r="AF445" i="7" s="1"/>
  <c r="B460" i="4"/>
  <c r="F446" i="4"/>
  <c r="A447" i="4"/>
  <c r="AH445" i="7" l="1"/>
  <c r="AE445" i="7"/>
  <c r="AI445" i="7"/>
  <c r="AG445" i="7"/>
  <c r="AD445" i="7"/>
  <c r="AC445" i="7"/>
  <c r="AB445" i="7"/>
  <c r="J445" i="10"/>
  <c r="AJ447" i="7"/>
  <c r="N447" i="7"/>
  <c r="O447" i="7" s="1"/>
  <c r="AA447" i="7"/>
  <c r="Y447" i="7"/>
  <c r="Z447" i="7"/>
  <c r="P447" i="7"/>
  <c r="U447" i="7"/>
  <c r="T447" i="7"/>
  <c r="S447" i="7"/>
  <c r="R447" i="7"/>
  <c r="Q447" i="7"/>
  <c r="J447" i="7"/>
  <c r="K446" i="7"/>
  <c r="C447" i="7"/>
  <c r="I447" i="7" s="1"/>
  <c r="B451" i="10"/>
  <c r="I174" i="10"/>
  <c r="F448" i="10"/>
  <c r="E448" i="10"/>
  <c r="D448" i="10"/>
  <c r="C448" i="10"/>
  <c r="A449" i="10"/>
  <c r="K174" i="10"/>
  <c r="O174" i="10" s="1"/>
  <c r="H446" i="10"/>
  <c r="N446" i="10" s="1"/>
  <c r="M446" i="10"/>
  <c r="H444" i="7"/>
  <c r="G445" i="7"/>
  <c r="F445" i="7" s="1"/>
  <c r="D447" i="4"/>
  <c r="E447" i="4"/>
  <c r="B447" i="7"/>
  <c r="L446" i="7"/>
  <c r="W446" i="7" s="1"/>
  <c r="M445" i="7"/>
  <c r="D448" i="7"/>
  <c r="E445" i="7"/>
  <c r="A446" i="7"/>
  <c r="AE446" i="7" s="1"/>
  <c r="F447" i="4"/>
  <c r="A448" i="4"/>
  <c r="B461" i="4"/>
  <c r="AI446" i="7" l="1"/>
  <c r="AF446" i="7"/>
  <c r="AH446" i="7"/>
  <c r="AD446" i="7"/>
  <c r="AG446" i="7"/>
  <c r="AC446" i="7"/>
  <c r="AB446" i="7"/>
  <c r="J446" i="10"/>
  <c r="AJ448" i="7"/>
  <c r="N448" i="7"/>
  <c r="O448" i="7" s="1"/>
  <c r="AA448" i="7"/>
  <c r="Y448" i="7"/>
  <c r="Z448" i="7"/>
  <c r="P448" i="7"/>
  <c r="R448" i="7"/>
  <c r="Q448" i="7"/>
  <c r="U448" i="7"/>
  <c r="T448" i="7"/>
  <c r="S448" i="7"/>
  <c r="J448" i="7"/>
  <c r="K447" i="7"/>
  <c r="C448" i="7"/>
  <c r="I448" i="7" s="1"/>
  <c r="H447" i="10"/>
  <c r="N447" i="10" s="1"/>
  <c r="M447" i="10"/>
  <c r="G174" i="10"/>
  <c r="F449" i="10"/>
  <c r="E449" i="10"/>
  <c r="D449" i="10"/>
  <c r="C449" i="10"/>
  <c r="A450" i="10"/>
  <c r="B452" i="10"/>
  <c r="H445" i="7"/>
  <c r="G446" i="7"/>
  <c r="F446" i="7" s="1"/>
  <c r="D448" i="4"/>
  <c r="E448" i="4"/>
  <c r="B448" i="7"/>
  <c r="L447" i="7"/>
  <c r="W447" i="7" s="1"/>
  <c r="M446" i="7"/>
  <c r="D449" i="7"/>
  <c r="E446" i="7"/>
  <c r="A447" i="7"/>
  <c r="AD447" i="7" s="1"/>
  <c r="B462" i="4"/>
  <c r="F448" i="4"/>
  <c r="A449" i="4"/>
  <c r="AH447" i="7" l="1"/>
  <c r="AF447" i="7"/>
  <c r="AE447" i="7"/>
  <c r="AG447" i="7"/>
  <c r="AI447" i="7"/>
  <c r="AC447" i="7"/>
  <c r="AB447" i="7"/>
  <c r="J447" i="10"/>
  <c r="AJ449" i="7"/>
  <c r="N449" i="7"/>
  <c r="O449" i="7" s="1"/>
  <c r="AA449" i="7"/>
  <c r="Y449" i="7"/>
  <c r="Z449" i="7"/>
  <c r="P449" i="7"/>
  <c r="U449" i="7"/>
  <c r="T449" i="7"/>
  <c r="S449" i="7"/>
  <c r="R449" i="7"/>
  <c r="Q449" i="7"/>
  <c r="J449" i="7"/>
  <c r="K448" i="7"/>
  <c r="C449" i="7"/>
  <c r="I449" i="7" s="1"/>
  <c r="L174" i="10"/>
  <c r="P174" i="10"/>
  <c r="B453" i="10"/>
  <c r="H448" i="10"/>
  <c r="N448" i="10" s="1"/>
  <c r="M448" i="10"/>
  <c r="F450" i="10"/>
  <c r="E450" i="10"/>
  <c r="D450" i="10"/>
  <c r="C450" i="10"/>
  <c r="A451" i="10"/>
  <c r="H446" i="7"/>
  <c r="G447" i="7"/>
  <c r="F447" i="7" s="1"/>
  <c r="E449" i="4"/>
  <c r="D449" i="4"/>
  <c r="B449" i="7"/>
  <c r="L448" i="7"/>
  <c r="W448" i="7" s="1"/>
  <c r="M447" i="7"/>
  <c r="D450" i="7"/>
  <c r="E447" i="7"/>
  <c r="A448" i="7"/>
  <c r="AH448" i="7" s="1"/>
  <c r="F449" i="4"/>
  <c r="A450" i="4"/>
  <c r="B463" i="4"/>
  <c r="AD448" i="7" l="1"/>
  <c r="AG448" i="7"/>
  <c r="AF448" i="7"/>
  <c r="AE448" i="7"/>
  <c r="AI448" i="7"/>
  <c r="AC448" i="7"/>
  <c r="AB448" i="7"/>
  <c r="AJ450" i="7"/>
  <c r="N450" i="7"/>
  <c r="O450" i="7" s="1"/>
  <c r="AA450" i="7"/>
  <c r="Y450" i="7"/>
  <c r="Z450" i="7"/>
  <c r="P450" i="7"/>
  <c r="U450" i="7"/>
  <c r="T450" i="7"/>
  <c r="S450" i="7"/>
  <c r="R450" i="7"/>
  <c r="Q450" i="7"/>
  <c r="J450" i="7"/>
  <c r="K449" i="7"/>
  <c r="C450" i="7"/>
  <c r="I450" i="7" s="1"/>
  <c r="J448" i="10"/>
  <c r="H449" i="10"/>
  <c r="N449" i="10" s="1"/>
  <c r="M449" i="10"/>
  <c r="J449" i="10" s="1"/>
  <c r="F451" i="10"/>
  <c r="E451" i="10"/>
  <c r="D451" i="10"/>
  <c r="C451" i="10"/>
  <c r="A452" i="10"/>
  <c r="B454" i="10"/>
  <c r="K175" i="10"/>
  <c r="O175" i="10" s="1"/>
  <c r="I175" i="10"/>
  <c r="H447" i="7"/>
  <c r="G448" i="7"/>
  <c r="F448" i="7" s="1"/>
  <c r="D450" i="4"/>
  <c r="E450" i="4"/>
  <c r="B450" i="7"/>
  <c r="L449" i="7"/>
  <c r="W449" i="7" s="1"/>
  <c r="M448" i="7"/>
  <c r="D451" i="7"/>
  <c r="E448" i="7"/>
  <c r="A449" i="7"/>
  <c r="AE449" i="7" s="1"/>
  <c r="B464" i="4"/>
  <c r="F450" i="4"/>
  <c r="A451" i="4"/>
  <c r="AH449" i="7" l="1"/>
  <c r="AI449" i="7"/>
  <c r="AG449" i="7"/>
  <c r="AF449" i="7"/>
  <c r="AD449" i="7"/>
  <c r="AC449" i="7"/>
  <c r="AB449" i="7"/>
  <c r="AJ451" i="7"/>
  <c r="N451" i="7"/>
  <c r="O451" i="7" s="1"/>
  <c r="AA451" i="7"/>
  <c r="Y451" i="7"/>
  <c r="Z451" i="7"/>
  <c r="P451" i="7"/>
  <c r="S451" i="7"/>
  <c r="R451" i="7"/>
  <c r="Q451" i="7"/>
  <c r="U451" i="7"/>
  <c r="T451" i="7"/>
  <c r="J451" i="7"/>
  <c r="K450" i="7"/>
  <c r="C451" i="7"/>
  <c r="I451" i="7" s="1"/>
  <c r="F452" i="10"/>
  <c r="E452" i="10"/>
  <c r="D452" i="10"/>
  <c r="C452" i="10"/>
  <c r="A453" i="10"/>
  <c r="G175" i="10"/>
  <c r="H450" i="10"/>
  <c r="N450" i="10" s="1"/>
  <c r="M450" i="10"/>
  <c r="B455" i="10"/>
  <c r="H448" i="7"/>
  <c r="G449" i="7"/>
  <c r="F449" i="7" s="1"/>
  <c r="D451" i="4"/>
  <c r="E451" i="4"/>
  <c r="B451" i="7"/>
  <c r="L450" i="7"/>
  <c r="W450" i="7" s="1"/>
  <c r="M449" i="7"/>
  <c r="D452" i="7"/>
  <c r="E449" i="7"/>
  <c r="A450" i="7"/>
  <c r="AG450" i="7" s="1"/>
  <c r="F451" i="4"/>
  <c r="A452" i="4"/>
  <c r="B465" i="4"/>
  <c r="AH450" i="7" l="1"/>
  <c r="AI450" i="7"/>
  <c r="AF450" i="7"/>
  <c r="AE450" i="7"/>
  <c r="AD450" i="7"/>
  <c r="AC450" i="7"/>
  <c r="AB450" i="7"/>
  <c r="AJ452" i="7"/>
  <c r="N452" i="7"/>
  <c r="O452" i="7" s="1"/>
  <c r="AA452" i="7"/>
  <c r="Y452" i="7"/>
  <c r="Z452" i="7"/>
  <c r="P452" i="7"/>
  <c r="U452" i="7"/>
  <c r="T452" i="7"/>
  <c r="S452" i="7"/>
  <c r="R452" i="7"/>
  <c r="Q452" i="7"/>
  <c r="J452" i="7"/>
  <c r="K451" i="7"/>
  <c r="C452" i="7"/>
  <c r="I452" i="7" s="1"/>
  <c r="P175" i="10"/>
  <c r="L175" i="10"/>
  <c r="H451" i="10"/>
  <c r="N451" i="10" s="1"/>
  <c r="M451" i="10"/>
  <c r="F453" i="10"/>
  <c r="E453" i="10"/>
  <c r="D453" i="10"/>
  <c r="C453" i="10"/>
  <c r="A454" i="10"/>
  <c r="B456" i="10"/>
  <c r="J450" i="10"/>
  <c r="H449" i="7"/>
  <c r="G450" i="7"/>
  <c r="F450" i="7" s="1"/>
  <c r="D452" i="4"/>
  <c r="E452" i="4"/>
  <c r="B452" i="7"/>
  <c r="L451" i="7"/>
  <c r="W451" i="7" s="1"/>
  <c r="M450" i="7"/>
  <c r="D453" i="7"/>
  <c r="E450" i="7"/>
  <c r="A451" i="7"/>
  <c r="AD451" i="7" s="1"/>
  <c r="B466" i="4"/>
  <c r="F452" i="4"/>
  <c r="A453" i="4"/>
  <c r="AG451" i="7" l="1"/>
  <c r="AF451" i="7"/>
  <c r="AE451" i="7"/>
  <c r="AI451" i="7"/>
  <c r="AH451" i="7"/>
  <c r="AC451" i="7"/>
  <c r="AB451" i="7"/>
  <c r="AJ453" i="7"/>
  <c r="N453" i="7"/>
  <c r="O453" i="7" s="1"/>
  <c r="AA453" i="7"/>
  <c r="Y453" i="7"/>
  <c r="Z453" i="7"/>
  <c r="P453" i="7"/>
  <c r="Q453" i="7"/>
  <c r="U453" i="7"/>
  <c r="T453" i="7"/>
  <c r="S453" i="7"/>
  <c r="R453" i="7"/>
  <c r="J453" i="7"/>
  <c r="K452" i="7"/>
  <c r="C453" i="7"/>
  <c r="I453" i="7" s="1"/>
  <c r="J451" i="10"/>
  <c r="H452" i="10"/>
  <c r="N452" i="10" s="1"/>
  <c r="M452" i="10"/>
  <c r="B457" i="10"/>
  <c r="F454" i="10"/>
  <c r="E454" i="10"/>
  <c r="D454" i="10"/>
  <c r="C454" i="10"/>
  <c r="A455" i="10"/>
  <c r="I176" i="10"/>
  <c r="K176" i="10"/>
  <c r="O176" i="10" s="1"/>
  <c r="H450" i="7"/>
  <c r="G451" i="7"/>
  <c r="F451" i="7" s="1"/>
  <c r="E453" i="4"/>
  <c r="D453" i="4"/>
  <c r="B453" i="7"/>
  <c r="L452" i="7"/>
  <c r="W452" i="7" s="1"/>
  <c r="M451" i="7"/>
  <c r="D454" i="7"/>
  <c r="E451" i="7"/>
  <c r="A452" i="7"/>
  <c r="AH452" i="7" s="1"/>
  <c r="F453" i="4"/>
  <c r="A454" i="4"/>
  <c r="B467" i="4"/>
  <c r="AF452" i="7" l="1"/>
  <c r="AE452" i="7"/>
  <c r="AI452" i="7"/>
  <c r="AD452" i="7"/>
  <c r="AG452" i="7"/>
  <c r="AC452" i="7"/>
  <c r="AB452" i="7"/>
  <c r="AJ454" i="7"/>
  <c r="N454" i="7"/>
  <c r="O454" i="7" s="1"/>
  <c r="AA454" i="7"/>
  <c r="Y454" i="7"/>
  <c r="Z454" i="7"/>
  <c r="P454" i="7"/>
  <c r="T454" i="7"/>
  <c r="S454" i="7"/>
  <c r="R454" i="7"/>
  <c r="Q454" i="7"/>
  <c r="U454" i="7"/>
  <c r="J452" i="10"/>
  <c r="J454" i="7"/>
  <c r="K453" i="7"/>
  <c r="C454" i="7"/>
  <c r="I454" i="7" s="1"/>
  <c r="B458" i="10"/>
  <c r="G176" i="10"/>
  <c r="F455" i="10"/>
  <c r="E455" i="10"/>
  <c r="D455" i="10"/>
  <c r="C455" i="10"/>
  <c r="A456" i="10"/>
  <c r="H453" i="10"/>
  <c r="N453" i="10" s="1"/>
  <c r="M453" i="10"/>
  <c r="H451" i="7"/>
  <c r="G452" i="7"/>
  <c r="F452" i="7" s="1"/>
  <c r="E454" i="4"/>
  <c r="D454" i="4"/>
  <c r="B454" i="7"/>
  <c r="L453" i="7"/>
  <c r="W453" i="7" s="1"/>
  <c r="M452" i="7"/>
  <c r="D455" i="7"/>
  <c r="E452" i="7"/>
  <c r="A453" i="7"/>
  <c r="AD453" i="7" s="1"/>
  <c r="F454" i="4"/>
  <c r="A455" i="4"/>
  <c r="B468" i="4"/>
  <c r="AE453" i="7" l="1"/>
  <c r="AH453" i="7"/>
  <c r="AI453" i="7"/>
  <c r="AG453" i="7"/>
  <c r="AF453" i="7"/>
  <c r="AC453" i="7"/>
  <c r="AB453" i="7"/>
  <c r="AJ455" i="7"/>
  <c r="N455" i="7"/>
  <c r="O455" i="7" s="1"/>
  <c r="AA455" i="7"/>
  <c r="Y455" i="7"/>
  <c r="Z455" i="7"/>
  <c r="P455" i="7"/>
  <c r="U455" i="7"/>
  <c r="T455" i="7"/>
  <c r="S455" i="7"/>
  <c r="Q455" i="7"/>
  <c r="R455" i="7"/>
  <c r="J455" i="7"/>
  <c r="K454" i="7"/>
  <c r="C455" i="7"/>
  <c r="I455" i="7" s="1"/>
  <c r="J453" i="10"/>
  <c r="H454" i="10"/>
  <c r="N454" i="10" s="1"/>
  <c r="M454" i="10"/>
  <c r="L176" i="10"/>
  <c r="P176" i="10"/>
  <c r="F456" i="10"/>
  <c r="E456" i="10"/>
  <c r="D456" i="10"/>
  <c r="C456" i="10"/>
  <c r="A457" i="10"/>
  <c r="B459" i="10"/>
  <c r="H452" i="7"/>
  <c r="G453" i="7"/>
  <c r="F453" i="7" s="1"/>
  <c r="E455" i="4"/>
  <c r="D455" i="4"/>
  <c r="B455" i="7"/>
  <c r="L454" i="7"/>
  <c r="W454" i="7" s="1"/>
  <c r="M453" i="7"/>
  <c r="D456" i="7"/>
  <c r="E453" i="7"/>
  <c r="A454" i="7"/>
  <c r="AF454" i="7" s="1"/>
  <c r="F455" i="4"/>
  <c r="A456" i="4"/>
  <c r="B469" i="4"/>
  <c r="AG454" i="7" l="1"/>
  <c r="AE454" i="7"/>
  <c r="AD454" i="7"/>
  <c r="AH454" i="7"/>
  <c r="AI454" i="7"/>
  <c r="AC454" i="7"/>
  <c r="AB454" i="7"/>
  <c r="AJ456" i="7"/>
  <c r="N456" i="7"/>
  <c r="O456" i="7" s="1"/>
  <c r="AA456" i="7"/>
  <c r="Y456" i="7"/>
  <c r="Z456" i="7"/>
  <c r="P456" i="7"/>
  <c r="R456" i="7"/>
  <c r="Q456" i="7"/>
  <c r="S456" i="7"/>
  <c r="T456" i="7"/>
  <c r="U456" i="7"/>
  <c r="J454" i="10"/>
  <c r="J456" i="7"/>
  <c r="K455" i="7"/>
  <c r="C456" i="7"/>
  <c r="I456" i="7" s="1"/>
  <c r="H455" i="10"/>
  <c r="N455" i="10" s="1"/>
  <c r="M455" i="10"/>
  <c r="K177" i="10"/>
  <c r="O177" i="10" s="1"/>
  <c r="I177" i="10"/>
  <c r="B460" i="10"/>
  <c r="F457" i="10"/>
  <c r="E457" i="10"/>
  <c r="D457" i="10"/>
  <c r="C457" i="10"/>
  <c r="A458" i="10"/>
  <c r="H453" i="7"/>
  <c r="G454" i="7"/>
  <c r="F454" i="7" s="1"/>
  <c r="E456" i="4"/>
  <c r="D456" i="4"/>
  <c r="B456" i="7"/>
  <c r="L455" i="7"/>
  <c r="W455" i="7" s="1"/>
  <c r="M454" i="7"/>
  <c r="D457" i="7"/>
  <c r="E454" i="7"/>
  <c r="A455" i="7"/>
  <c r="AG455" i="7" s="1"/>
  <c r="B470" i="4"/>
  <c r="F456" i="4"/>
  <c r="A457" i="4"/>
  <c r="AI455" i="7" l="1"/>
  <c r="AH455" i="7"/>
  <c r="AE455" i="7"/>
  <c r="AF455" i="7"/>
  <c r="AD455" i="7"/>
  <c r="AC455" i="7"/>
  <c r="AB455" i="7"/>
  <c r="AJ457" i="7"/>
  <c r="N457" i="7"/>
  <c r="O457" i="7" s="1"/>
  <c r="AA457" i="7"/>
  <c r="Y457" i="7"/>
  <c r="Z457" i="7"/>
  <c r="P457" i="7"/>
  <c r="U457" i="7"/>
  <c r="T457" i="7"/>
  <c r="S457" i="7"/>
  <c r="R457" i="7"/>
  <c r="Q457" i="7"/>
  <c r="J455" i="10"/>
  <c r="J457" i="7"/>
  <c r="K456" i="7"/>
  <c r="C457" i="7"/>
  <c r="I457" i="7" s="1"/>
  <c r="G177" i="10"/>
  <c r="P177" i="10" s="1"/>
  <c r="F458" i="10"/>
  <c r="E458" i="10"/>
  <c r="D458" i="10"/>
  <c r="C458" i="10"/>
  <c r="A459" i="10"/>
  <c r="H456" i="10"/>
  <c r="N456" i="10" s="1"/>
  <c r="M456" i="10"/>
  <c r="B461" i="10"/>
  <c r="H454" i="7"/>
  <c r="G455" i="7"/>
  <c r="F455" i="7" s="1"/>
  <c r="E457" i="4"/>
  <c r="D457" i="4"/>
  <c r="B457" i="7"/>
  <c r="L456" i="7"/>
  <c r="W456" i="7" s="1"/>
  <c r="M455" i="7"/>
  <c r="D458" i="7"/>
  <c r="E455" i="7"/>
  <c r="A456" i="7"/>
  <c r="AH456" i="7" s="1"/>
  <c r="B471" i="4"/>
  <c r="F457" i="4"/>
  <c r="A458" i="4"/>
  <c r="AD456" i="7" l="1"/>
  <c r="AE456" i="7"/>
  <c r="AI456" i="7"/>
  <c r="AG456" i="7"/>
  <c r="AF456" i="7"/>
  <c r="AC456" i="7"/>
  <c r="AB456" i="7"/>
  <c r="AJ458" i="7"/>
  <c r="N458" i="7"/>
  <c r="O458" i="7" s="1"/>
  <c r="AA458" i="7"/>
  <c r="Y458" i="7"/>
  <c r="Z458" i="7"/>
  <c r="P458" i="7"/>
  <c r="U458" i="7"/>
  <c r="T458" i="7"/>
  <c r="S458" i="7"/>
  <c r="R458" i="7"/>
  <c r="Q458" i="7"/>
  <c r="J458" i="7"/>
  <c r="K457" i="7"/>
  <c r="C458" i="7"/>
  <c r="I458" i="7" s="1"/>
  <c r="L177" i="10"/>
  <c r="I178" i="10" s="1"/>
  <c r="H457" i="10"/>
  <c r="N457" i="10" s="1"/>
  <c r="M457" i="10"/>
  <c r="F459" i="10"/>
  <c r="E459" i="10"/>
  <c r="D459" i="10"/>
  <c r="C459" i="10"/>
  <c r="A460" i="10"/>
  <c r="B462" i="10"/>
  <c r="J456" i="10"/>
  <c r="K178" i="10"/>
  <c r="O178" i="10" s="1"/>
  <c r="H455" i="7"/>
  <c r="G456" i="7"/>
  <c r="F456" i="7" s="1"/>
  <c r="D458" i="4"/>
  <c r="E458" i="4"/>
  <c r="B458" i="7"/>
  <c r="L457" i="7"/>
  <c r="W457" i="7" s="1"/>
  <c r="M456" i="7"/>
  <c r="D459" i="7"/>
  <c r="E456" i="7"/>
  <c r="A457" i="7"/>
  <c r="AE457" i="7" s="1"/>
  <c r="F458" i="4"/>
  <c r="A459" i="4"/>
  <c r="B472" i="4"/>
  <c r="AD457" i="7" l="1"/>
  <c r="AI457" i="7"/>
  <c r="AH457" i="7"/>
  <c r="AG457" i="7"/>
  <c r="AF457" i="7"/>
  <c r="AC457" i="7"/>
  <c r="AB457" i="7"/>
  <c r="AJ459" i="7"/>
  <c r="N459" i="7"/>
  <c r="O459" i="7" s="1"/>
  <c r="AA459" i="7"/>
  <c r="Y459" i="7"/>
  <c r="Z459" i="7"/>
  <c r="P459" i="7"/>
  <c r="S459" i="7"/>
  <c r="R459" i="7"/>
  <c r="Q459" i="7"/>
  <c r="T459" i="7"/>
  <c r="U459" i="7"/>
  <c r="J457" i="10"/>
  <c r="J459" i="7"/>
  <c r="K458" i="7"/>
  <c r="C459" i="7"/>
  <c r="I459" i="7" s="1"/>
  <c r="F460" i="10"/>
  <c r="E460" i="10"/>
  <c r="D460" i="10"/>
  <c r="C460" i="10"/>
  <c r="A461" i="10"/>
  <c r="G178" i="10"/>
  <c r="H458" i="10"/>
  <c r="N458" i="10" s="1"/>
  <c r="M458" i="10"/>
  <c r="B463" i="10"/>
  <c r="H456" i="7"/>
  <c r="G457" i="7"/>
  <c r="F457" i="7" s="1"/>
  <c r="E459" i="4"/>
  <c r="D459" i="4"/>
  <c r="B459" i="7"/>
  <c r="L458" i="7"/>
  <c r="W458" i="7" s="1"/>
  <c r="M457" i="7"/>
  <c r="D460" i="7"/>
  <c r="E457" i="7"/>
  <c r="A458" i="7"/>
  <c r="AF458" i="7" s="1"/>
  <c r="F459" i="4"/>
  <c r="A460" i="4"/>
  <c r="B473" i="4"/>
  <c r="AH458" i="7" l="1"/>
  <c r="AG458" i="7"/>
  <c r="AE458" i="7"/>
  <c r="AI458" i="7"/>
  <c r="AD458" i="7"/>
  <c r="AC458" i="7"/>
  <c r="AB458" i="7"/>
  <c r="AJ460" i="7"/>
  <c r="N460" i="7"/>
  <c r="O460" i="7" s="1"/>
  <c r="AA460" i="7"/>
  <c r="Y460" i="7"/>
  <c r="Z460" i="7"/>
  <c r="P460" i="7"/>
  <c r="U460" i="7"/>
  <c r="T460" i="7"/>
  <c r="S460" i="7"/>
  <c r="R460" i="7"/>
  <c r="Q460" i="7"/>
  <c r="J460" i="7"/>
  <c r="K459" i="7"/>
  <c r="C460" i="7"/>
  <c r="I460" i="7" s="1"/>
  <c r="P178" i="10"/>
  <c r="L178" i="10"/>
  <c r="H459" i="10"/>
  <c r="N459" i="10" s="1"/>
  <c r="M459" i="10"/>
  <c r="F461" i="10"/>
  <c r="E461" i="10"/>
  <c r="D461" i="10"/>
  <c r="C461" i="10"/>
  <c r="A462" i="10"/>
  <c r="B464" i="10"/>
  <c r="J458" i="10"/>
  <c r="H457" i="7"/>
  <c r="G458" i="7"/>
  <c r="F458" i="7" s="1"/>
  <c r="D460" i="4"/>
  <c r="E460" i="4"/>
  <c r="B460" i="7"/>
  <c r="L459" i="7"/>
  <c r="W459" i="7" s="1"/>
  <c r="M458" i="7"/>
  <c r="D461" i="7"/>
  <c r="E458" i="7"/>
  <c r="A459" i="7"/>
  <c r="AG459" i="7" s="1"/>
  <c r="B474" i="4"/>
  <c r="F460" i="4"/>
  <c r="A461" i="4"/>
  <c r="AF459" i="7" l="1"/>
  <c r="AE459" i="7"/>
  <c r="AH459" i="7"/>
  <c r="AI459" i="7"/>
  <c r="AD459" i="7"/>
  <c r="AC459" i="7"/>
  <c r="AB459" i="7"/>
  <c r="AJ461" i="7"/>
  <c r="N461" i="7"/>
  <c r="O461" i="7" s="1"/>
  <c r="AA461" i="7"/>
  <c r="Y461" i="7"/>
  <c r="Z461" i="7"/>
  <c r="P461" i="7"/>
  <c r="Q461" i="7"/>
  <c r="U461" i="7"/>
  <c r="T461" i="7"/>
  <c r="R461" i="7"/>
  <c r="S461" i="7"/>
  <c r="J459" i="10"/>
  <c r="J461" i="7"/>
  <c r="K460" i="7"/>
  <c r="C461" i="7"/>
  <c r="I461" i="7" s="1"/>
  <c r="H460" i="10"/>
  <c r="N460" i="10" s="1"/>
  <c r="M460" i="10"/>
  <c r="J460" i="10" s="1"/>
  <c r="B465" i="10"/>
  <c r="F462" i="10"/>
  <c r="E462" i="10"/>
  <c r="D462" i="10"/>
  <c r="C462" i="10"/>
  <c r="A463" i="10"/>
  <c r="I179" i="10"/>
  <c r="K179" i="10"/>
  <c r="O179" i="10" s="1"/>
  <c r="H458" i="7"/>
  <c r="G459" i="7"/>
  <c r="F459" i="7" s="1"/>
  <c r="E461" i="4"/>
  <c r="D461" i="4"/>
  <c r="B461" i="7"/>
  <c r="L460" i="7"/>
  <c r="W460" i="7" s="1"/>
  <c r="M459" i="7"/>
  <c r="D462" i="7"/>
  <c r="E459" i="7"/>
  <c r="A460" i="7"/>
  <c r="AE460" i="7" s="1"/>
  <c r="F461" i="4"/>
  <c r="A462" i="4"/>
  <c r="B475" i="4"/>
  <c r="AF460" i="7" l="1"/>
  <c r="AI460" i="7"/>
  <c r="AH460" i="7"/>
  <c r="AG460" i="7"/>
  <c r="AD460" i="7"/>
  <c r="AC460" i="7"/>
  <c r="AB460" i="7"/>
  <c r="AJ462" i="7"/>
  <c r="N462" i="7"/>
  <c r="O462" i="7" s="1"/>
  <c r="AA462" i="7"/>
  <c r="Y462" i="7"/>
  <c r="Z462" i="7"/>
  <c r="P462" i="7"/>
  <c r="T462" i="7"/>
  <c r="S462" i="7"/>
  <c r="R462" i="7"/>
  <c r="Q462" i="7"/>
  <c r="U462" i="7"/>
  <c r="J462" i="7"/>
  <c r="K461" i="7"/>
  <c r="C462" i="7"/>
  <c r="I462" i="7" s="1"/>
  <c r="H461" i="10"/>
  <c r="N461" i="10" s="1"/>
  <c r="M461" i="10"/>
  <c r="B466" i="10"/>
  <c r="G179" i="10"/>
  <c r="F463" i="10"/>
  <c r="E463" i="10"/>
  <c r="D463" i="10"/>
  <c r="C463" i="10"/>
  <c r="A464" i="10"/>
  <c r="H459" i="7"/>
  <c r="G460" i="7"/>
  <c r="F460" i="7" s="1"/>
  <c r="D462" i="4"/>
  <c r="E462" i="4"/>
  <c r="B462" i="7"/>
  <c r="L461" i="7"/>
  <c r="W461" i="7" s="1"/>
  <c r="M460" i="7"/>
  <c r="D463" i="7"/>
  <c r="E460" i="7"/>
  <c r="A461" i="7"/>
  <c r="AG461" i="7" s="1"/>
  <c r="B476" i="4"/>
  <c r="F462" i="4"/>
  <c r="A463" i="4"/>
  <c r="AE461" i="7" l="1"/>
  <c r="AI461" i="7"/>
  <c r="AH461" i="7"/>
  <c r="AF461" i="7"/>
  <c r="AD461" i="7"/>
  <c r="AC461" i="7"/>
  <c r="AB461" i="7"/>
  <c r="AJ463" i="7"/>
  <c r="N463" i="7"/>
  <c r="O463" i="7" s="1"/>
  <c r="AA463" i="7"/>
  <c r="Y463" i="7"/>
  <c r="Z463" i="7"/>
  <c r="P463" i="7"/>
  <c r="U463" i="7"/>
  <c r="T463" i="7"/>
  <c r="S463" i="7"/>
  <c r="R463" i="7"/>
  <c r="Q463" i="7"/>
  <c r="J461" i="10"/>
  <c r="J463" i="7"/>
  <c r="K462" i="7"/>
  <c r="C463" i="7"/>
  <c r="I463" i="7" s="1"/>
  <c r="L179" i="10"/>
  <c r="P179" i="10"/>
  <c r="B467" i="10"/>
  <c r="F464" i="10"/>
  <c r="E464" i="10"/>
  <c r="D464" i="10"/>
  <c r="C464" i="10"/>
  <c r="A465" i="10"/>
  <c r="H462" i="10"/>
  <c r="N462" i="10" s="1"/>
  <c r="M462" i="10"/>
  <c r="J462" i="10" s="1"/>
  <c r="H460" i="7"/>
  <c r="G461" i="7"/>
  <c r="F461" i="7" s="1"/>
  <c r="E463" i="4"/>
  <c r="D463" i="4"/>
  <c r="B463" i="7"/>
  <c r="L462" i="7"/>
  <c r="W462" i="7" s="1"/>
  <c r="M461" i="7"/>
  <c r="D464" i="7"/>
  <c r="E461" i="7"/>
  <c r="A462" i="7"/>
  <c r="AE462" i="7" s="1"/>
  <c r="F463" i="4"/>
  <c r="A464" i="4"/>
  <c r="B477" i="4"/>
  <c r="AH462" i="7" l="1"/>
  <c r="AI462" i="7"/>
  <c r="AG462" i="7"/>
  <c r="AF462" i="7"/>
  <c r="AD462" i="7"/>
  <c r="AC462" i="7"/>
  <c r="AB462" i="7"/>
  <c r="AJ464" i="7"/>
  <c r="N464" i="7"/>
  <c r="O464" i="7" s="1"/>
  <c r="AA464" i="7"/>
  <c r="Y464" i="7"/>
  <c r="Z464" i="7"/>
  <c r="P464" i="7"/>
  <c r="R464" i="7"/>
  <c r="Q464" i="7"/>
  <c r="T464" i="7"/>
  <c r="U464" i="7"/>
  <c r="S464" i="7"/>
  <c r="J464" i="7"/>
  <c r="K463" i="7"/>
  <c r="C464" i="7"/>
  <c r="I464" i="7" s="1"/>
  <c r="H463" i="10"/>
  <c r="N463" i="10" s="1"/>
  <c r="M463" i="10"/>
  <c r="B468" i="10"/>
  <c r="K180" i="10"/>
  <c r="O180" i="10" s="1"/>
  <c r="F465" i="10"/>
  <c r="E465" i="10"/>
  <c r="D465" i="10"/>
  <c r="C465" i="10"/>
  <c r="A466" i="10"/>
  <c r="I180" i="10"/>
  <c r="H461" i="7"/>
  <c r="G462" i="7"/>
  <c r="F462" i="7" s="1"/>
  <c r="E464" i="4"/>
  <c r="D464" i="4"/>
  <c r="B464" i="7"/>
  <c r="L463" i="7"/>
  <c r="W463" i="7" s="1"/>
  <c r="M462" i="7"/>
  <c r="D465" i="7"/>
  <c r="E462" i="7"/>
  <c r="A463" i="7"/>
  <c r="AE463" i="7" s="1"/>
  <c r="F464" i="4"/>
  <c r="A465" i="4"/>
  <c r="B478" i="4"/>
  <c r="AI463" i="7" l="1"/>
  <c r="AH463" i="7"/>
  <c r="AG463" i="7"/>
  <c r="AF463" i="7"/>
  <c r="AD463" i="7"/>
  <c r="AC463" i="7"/>
  <c r="AB463" i="7"/>
  <c r="J463" i="10"/>
  <c r="AJ465" i="7"/>
  <c r="N465" i="7"/>
  <c r="O465" i="7" s="1"/>
  <c r="AA465" i="7"/>
  <c r="Y465" i="7"/>
  <c r="Z465" i="7"/>
  <c r="P465" i="7"/>
  <c r="U465" i="7"/>
  <c r="T465" i="7"/>
  <c r="S465" i="7"/>
  <c r="R465" i="7"/>
  <c r="Q465" i="7"/>
  <c r="J465" i="7"/>
  <c r="K464" i="7"/>
  <c r="C465" i="7"/>
  <c r="I465" i="7" s="1"/>
  <c r="G180" i="10"/>
  <c r="F466" i="10"/>
  <c r="E466" i="10"/>
  <c r="D466" i="10"/>
  <c r="C466" i="10"/>
  <c r="A467" i="10"/>
  <c r="B469" i="10"/>
  <c r="H464" i="10"/>
  <c r="N464" i="10" s="1"/>
  <c r="M464" i="10"/>
  <c r="H462" i="7"/>
  <c r="G463" i="7"/>
  <c r="F463" i="7" s="1"/>
  <c r="E465" i="4"/>
  <c r="D465" i="4"/>
  <c r="B465" i="7"/>
  <c r="L464" i="7"/>
  <c r="W464" i="7" s="1"/>
  <c r="M463" i="7"/>
  <c r="D466" i="7"/>
  <c r="E463" i="7"/>
  <c r="A464" i="7"/>
  <c r="AG464" i="7" s="1"/>
  <c r="F465" i="4"/>
  <c r="A466" i="4"/>
  <c r="B479" i="4"/>
  <c r="AE464" i="7" l="1"/>
  <c r="AI464" i="7"/>
  <c r="AD464" i="7"/>
  <c r="AH464" i="7"/>
  <c r="AF464" i="7"/>
  <c r="AC464" i="7"/>
  <c r="AB464" i="7"/>
  <c r="AJ466" i="7"/>
  <c r="N466" i="7"/>
  <c r="O466" i="7" s="1"/>
  <c r="AA466" i="7"/>
  <c r="Y466" i="7"/>
  <c r="Z466" i="7"/>
  <c r="P466" i="7"/>
  <c r="U466" i="7"/>
  <c r="T466" i="7"/>
  <c r="S466" i="7"/>
  <c r="R466" i="7"/>
  <c r="Q466" i="7"/>
  <c r="J466" i="7"/>
  <c r="K465" i="7"/>
  <c r="C466" i="7"/>
  <c r="I466" i="7" s="1"/>
  <c r="J464" i="10"/>
  <c r="B470" i="10"/>
  <c r="F467" i="10"/>
  <c r="E467" i="10"/>
  <c r="D467" i="10"/>
  <c r="C467" i="10"/>
  <c r="A468" i="10"/>
  <c r="H465" i="10"/>
  <c r="N465" i="10" s="1"/>
  <c r="M465" i="10"/>
  <c r="L180" i="10"/>
  <c r="P180" i="10"/>
  <c r="H463" i="7"/>
  <c r="G464" i="7"/>
  <c r="F464" i="7" s="1"/>
  <c r="D466" i="4"/>
  <c r="E466" i="4"/>
  <c r="B466" i="7"/>
  <c r="L465" i="7"/>
  <c r="W465" i="7" s="1"/>
  <c r="M464" i="7"/>
  <c r="D467" i="7"/>
  <c r="E464" i="7"/>
  <c r="A465" i="7"/>
  <c r="AG465" i="7" s="1"/>
  <c r="B480" i="4"/>
  <c r="F466" i="4"/>
  <c r="A467" i="4"/>
  <c r="AF465" i="7" l="1"/>
  <c r="AH465" i="7"/>
  <c r="AD465" i="7"/>
  <c r="AI465" i="7"/>
  <c r="AE465" i="7"/>
  <c r="AC465" i="7"/>
  <c r="AB465" i="7"/>
  <c r="AJ467" i="7"/>
  <c r="N467" i="7"/>
  <c r="O467" i="7" s="1"/>
  <c r="AA467" i="7"/>
  <c r="Y467" i="7"/>
  <c r="Z467" i="7"/>
  <c r="P467" i="7"/>
  <c r="S467" i="7"/>
  <c r="R467" i="7"/>
  <c r="Q467" i="7"/>
  <c r="U467" i="7"/>
  <c r="T467" i="7"/>
  <c r="J467" i="7"/>
  <c r="K466" i="7"/>
  <c r="C467" i="7"/>
  <c r="I467" i="7" s="1"/>
  <c r="H466" i="10"/>
  <c r="N466" i="10" s="1"/>
  <c r="M466" i="10"/>
  <c r="F468" i="10"/>
  <c r="E468" i="10"/>
  <c r="D468" i="10"/>
  <c r="C468" i="10"/>
  <c r="A469" i="10"/>
  <c r="K181" i="10"/>
  <c r="O181" i="10" s="1"/>
  <c r="I181" i="10"/>
  <c r="J465" i="10"/>
  <c r="B471" i="10"/>
  <c r="H464" i="7"/>
  <c r="G465" i="7"/>
  <c r="F465" i="7" s="1"/>
  <c r="E467" i="4"/>
  <c r="D467" i="4"/>
  <c r="B467" i="7"/>
  <c r="L466" i="7"/>
  <c r="W466" i="7" s="1"/>
  <c r="M465" i="7"/>
  <c r="D468" i="7"/>
  <c r="E465" i="7"/>
  <c r="A466" i="7"/>
  <c r="AE466" i="7" s="1"/>
  <c r="B481" i="4"/>
  <c r="F467" i="4"/>
  <c r="A468" i="4"/>
  <c r="AH466" i="7" l="1"/>
  <c r="AI466" i="7"/>
  <c r="AF466" i="7"/>
  <c r="AG466" i="7"/>
  <c r="AD466" i="7"/>
  <c r="AC466" i="7"/>
  <c r="AB466" i="7"/>
  <c r="AJ468" i="7"/>
  <c r="N468" i="7"/>
  <c r="O468" i="7" s="1"/>
  <c r="AA468" i="7"/>
  <c r="Y468" i="7"/>
  <c r="Z468" i="7"/>
  <c r="P468" i="7"/>
  <c r="U468" i="7"/>
  <c r="T468" i="7"/>
  <c r="S468" i="7"/>
  <c r="R468" i="7"/>
  <c r="Q468" i="7"/>
  <c r="J466" i="10"/>
  <c r="J468" i="7"/>
  <c r="K467" i="7"/>
  <c r="C468" i="7"/>
  <c r="I468" i="7" s="1"/>
  <c r="G181" i="10"/>
  <c r="P181" i="10" s="1"/>
  <c r="F469" i="10"/>
  <c r="E469" i="10"/>
  <c r="D469" i="10"/>
  <c r="C469" i="10"/>
  <c r="A470" i="10"/>
  <c r="B472" i="10"/>
  <c r="H467" i="10"/>
  <c r="N467" i="10" s="1"/>
  <c r="M467" i="10"/>
  <c r="H465" i="7"/>
  <c r="G466" i="7"/>
  <c r="F466" i="7" s="1"/>
  <c r="E468" i="4"/>
  <c r="D468" i="4"/>
  <c r="B468" i="7"/>
  <c r="L467" i="7"/>
  <c r="W467" i="7" s="1"/>
  <c r="M466" i="7"/>
  <c r="D469" i="7"/>
  <c r="E466" i="7"/>
  <c r="A467" i="7"/>
  <c r="AH467" i="7" s="1"/>
  <c r="F468" i="4"/>
  <c r="A469" i="4"/>
  <c r="B482" i="4"/>
  <c r="AF467" i="7" l="1"/>
  <c r="AG467" i="7"/>
  <c r="AI467" i="7"/>
  <c r="AE467" i="7"/>
  <c r="AD467" i="7"/>
  <c r="AC467" i="7"/>
  <c r="AB467" i="7"/>
  <c r="AJ469" i="7"/>
  <c r="N469" i="7"/>
  <c r="O469" i="7" s="1"/>
  <c r="AA469" i="7"/>
  <c r="Y469" i="7"/>
  <c r="Z469" i="7"/>
  <c r="P469" i="7"/>
  <c r="Q469" i="7"/>
  <c r="U469" i="7"/>
  <c r="R469" i="7"/>
  <c r="T469" i="7"/>
  <c r="S469" i="7"/>
  <c r="J469" i="7"/>
  <c r="K468" i="7"/>
  <c r="C469" i="7"/>
  <c r="I469" i="7" s="1"/>
  <c r="J467" i="10"/>
  <c r="L181" i="10"/>
  <c r="B473" i="10"/>
  <c r="F470" i="10"/>
  <c r="D470" i="10"/>
  <c r="E470" i="10"/>
  <c r="C470" i="10"/>
  <c r="A471" i="10"/>
  <c r="H468" i="10"/>
  <c r="N468" i="10" s="1"/>
  <c r="M468" i="10"/>
  <c r="I182" i="10"/>
  <c r="K182" i="10"/>
  <c r="O182" i="10" s="1"/>
  <c r="H466" i="7"/>
  <c r="G467" i="7"/>
  <c r="F467" i="7" s="1"/>
  <c r="E469" i="4"/>
  <c r="D469" i="4"/>
  <c r="B469" i="7"/>
  <c r="L468" i="7"/>
  <c r="W468" i="7" s="1"/>
  <c r="M467" i="7"/>
  <c r="D470" i="7"/>
  <c r="E467" i="7"/>
  <c r="A468" i="7"/>
  <c r="AG468" i="7" s="1"/>
  <c r="F469" i="4"/>
  <c r="A470" i="4"/>
  <c r="B483" i="4"/>
  <c r="S17" i="10"/>
  <c r="AI468" i="7" l="1"/>
  <c r="AH468" i="7"/>
  <c r="AF468" i="7"/>
  <c r="AE468" i="7"/>
  <c r="AD468" i="7"/>
  <c r="AC468" i="7"/>
  <c r="AB468" i="7"/>
  <c r="AJ470" i="7"/>
  <c r="N470" i="7"/>
  <c r="O470" i="7" s="1"/>
  <c r="AA470" i="7"/>
  <c r="Y470" i="7"/>
  <c r="Z470" i="7"/>
  <c r="P470" i="7"/>
  <c r="T470" i="7"/>
  <c r="S470" i="7"/>
  <c r="R470" i="7"/>
  <c r="Q470" i="7"/>
  <c r="U470" i="7"/>
  <c r="J470" i="7"/>
  <c r="K469" i="7"/>
  <c r="C470" i="7"/>
  <c r="I470" i="7" s="1"/>
  <c r="M469" i="10"/>
  <c r="H469" i="10"/>
  <c r="N469" i="10" s="1"/>
  <c r="F471" i="10"/>
  <c r="D471" i="10"/>
  <c r="C471" i="10"/>
  <c r="E471" i="10"/>
  <c r="A472" i="10"/>
  <c r="G182" i="10"/>
  <c r="J468" i="10"/>
  <c r="B474" i="10"/>
  <c r="H467" i="7"/>
  <c r="G468" i="7"/>
  <c r="F468" i="7" s="1"/>
  <c r="E470" i="4"/>
  <c r="D470" i="4"/>
  <c r="B470" i="7"/>
  <c r="L469" i="7"/>
  <c r="W469" i="7" s="1"/>
  <c r="M468" i="7"/>
  <c r="D471" i="7"/>
  <c r="E468" i="7"/>
  <c r="A469" i="7"/>
  <c r="AH469" i="7" s="1"/>
  <c r="F470" i="4"/>
  <c r="A471" i="4"/>
  <c r="B484" i="4"/>
  <c r="AE469" i="7" l="1"/>
  <c r="AI469" i="7"/>
  <c r="AF469" i="7"/>
  <c r="AD469" i="7"/>
  <c r="AG469" i="7"/>
  <c r="AC469" i="7"/>
  <c r="AB469" i="7"/>
  <c r="AJ471" i="7"/>
  <c r="N471" i="7"/>
  <c r="O471" i="7" s="1"/>
  <c r="AA471" i="7"/>
  <c r="Y471" i="7"/>
  <c r="Z471" i="7"/>
  <c r="P471" i="7"/>
  <c r="U471" i="7"/>
  <c r="T471" i="7"/>
  <c r="S471" i="7"/>
  <c r="R471" i="7"/>
  <c r="Q471" i="7"/>
  <c r="J471" i="7"/>
  <c r="K470" i="7"/>
  <c r="C471" i="7"/>
  <c r="I471" i="7" s="1"/>
  <c r="H470" i="10"/>
  <c r="N470" i="10" s="1"/>
  <c r="M470" i="10"/>
  <c r="F472" i="10"/>
  <c r="D472" i="10"/>
  <c r="C472" i="10"/>
  <c r="E472" i="10"/>
  <c r="A473" i="10"/>
  <c r="B475" i="10"/>
  <c r="J469" i="10"/>
  <c r="L182" i="10"/>
  <c r="P182" i="10"/>
  <c r="H468" i="7"/>
  <c r="G469" i="7"/>
  <c r="F469" i="7" s="1"/>
  <c r="E471" i="4"/>
  <c r="D471" i="4"/>
  <c r="B471" i="7"/>
  <c r="L470" i="7"/>
  <c r="W470" i="7" s="1"/>
  <c r="M469" i="7"/>
  <c r="D472" i="7"/>
  <c r="E469" i="7"/>
  <c r="A470" i="7"/>
  <c r="AE470" i="7" s="1"/>
  <c r="F471" i="4"/>
  <c r="A472" i="4"/>
  <c r="B485" i="4"/>
  <c r="AD470" i="7" l="1"/>
  <c r="AH470" i="7"/>
  <c r="AG470" i="7"/>
  <c r="AF470" i="7"/>
  <c r="AI470" i="7"/>
  <c r="AC470" i="7"/>
  <c r="AB470" i="7"/>
  <c r="J470" i="10"/>
  <c r="AJ472" i="7"/>
  <c r="N472" i="7"/>
  <c r="O472" i="7" s="1"/>
  <c r="AA472" i="7"/>
  <c r="Y472" i="7"/>
  <c r="Z472" i="7"/>
  <c r="P472" i="7"/>
  <c r="R472" i="7"/>
  <c r="Q472" i="7"/>
  <c r="S472" i="7"/>
  <c r="U472" i="7"/>
  <c r="T472" i="7"/>
  <c r="J472" i="7"/>
  <c r="K471" i="7"/>
  <c r="C472" i="7"/>
  <c r="I472" i="7" s="1"/>
  <c r="H471" i="10"/>
  <c r="N471" i="10" s="1"/>
  <c r="M471" i="10"/>
  <c r="F473" i="10"/>
  <c r="D473" i="10"/>
  <c r="C473" i="10"/>
  <c r="E473" i="10"/>
  <c r="A474" i="10"/>
  <c r="K183" i="10"/>
  <c r="O183" i="10" s="1"/>
  <c r="I183" i="10"/>
  <c r="B476" i="10"/>
  <c r="H469" i="7"/>
  <c r="G470" i="7"/>
  <c r="F470" i="7" s="1"/>
  <c r="E472" i="4"/>
  <c r="D472" i="4"/>
  <c r="B472" i="7"/>
  <c r="L471" i="7"/>
  <c r="W471" i="7" s="1"/>
  <c r="M470" i="7"/>
  <c r="D473" i="7"/>
  <c r="E470" i="7"/>
  <c r="A471" i="7"/>
  <c r="AE471" i="7" s="1"/>
  <c r="F472" i="4"/>
  <c r="A473" i="4"/>
  <c r="B486" i="4"/>
  <c r="AH471" i="7" l="1"/>
  <c r="AF471" i="7"/>
  <c r="AD471" i="7"/>
  <c r="AG471" i="7"/>
  <c r="AI471" i="7"/>
  <c r="AC471" i="7"/>
  <c r="AB471" i="7"/>
  <c r="AJ473" i="7"/>
  <c r="N473" i="7"/>
  <c r="O473" i="7" s="1"/>
  <c r="AA473" i="7"/>
  <c r="Y473" i="7"/>
  <c r="Z473" i="7"/>
  <c r="P473" i="7"/>
  <c r="U473" i="7"/>
  <c r="T473" i="7"/>
  <c r="S473" i="7"/>
  <c r="R473" i="7"/>
  <c r="Q473" i="7"/>
  <c r="J473" i="7"/>
  <c r="K472" i="7"/>
  <c r="C473" i="7"/>
  <c r="I473" i="7" s="1"/>
  <c r="J471" i="10"/>
  <c r="G183" i="10"/>
  <c r="P183" i="10" s="1"/>
  <c r="H472" i="10"/>
  <c r="N472" i="10" s="1"/>
  <c r="M472" i="10"/>
  <c r="B477" i="10"/>
  <c r="F474" i="10"/>
  <c r="D474" i="10"/>
  <c r="C474" i="10"/>
  <c r="E474" i="10"/>
  <c r="A475" i="10"/>
  <c r="H470" i="7"/>
  <c r="G471" i="7"/>
  <c r="F471" i="7" s="1"/>
  <c r="E473" i="4"/>
  <c r="D473" i="4"/>
  <c r="B473" i="7"/>
  <c r="L472" i="7"/>
  <c r="W472" i="7" s="1"/>
  <c r="M471" i="7"/>
  <c r="D474" i="7"/>
  <c r="E471" i="7"/>
  <c r="A472" i="7"/>
  <c r="AI472" i="7" s="1"/>
  <c r="F473" i="4"/>
  <c r="A474" i="4"/>
  <c r="B487" i="4"/>
  <c r="AF472" i="7" l="1"/>
  <c r="AE472" i="7"/>
  <c r="AG472" i="7"/>
  <c r="AH472" i="7"/>
  <c r="AD472" i="7"/>
  <c r="AC472" i="7"/>
  <c r="AB472" i="7"/>
  <c r="AJ474" i="7"/>
  <c r="N474" i="7"/>
  <c r="O474" i="7" s="1"/>
  <c r="AA474" i="7"/>
  <c r="Y474" i="7"/>
  <c r="Z474" i="7"/>
  <c r="P474" i="7"/>
  <c r="U474" i="7"/>
  <c r="T474" i="7"/>
  <c r="S474" i="7"/>
  <c r="R474" i="7"/>
  <c r="Q474" i="7"/>
  <c r="J472" i="10"/>
  <c r="J474" i="7"/>
  <c r="K473" i="7"/>
  <c r="C474" i="7"/>
  <c r="I474" i="7" s="1"/>
  <c r="L183" i="10"/>
  <c r="I184" i="10" s="1"/>
  <c r="H473" i="10"/>
  <c r="N473" i="10" s="1"/>
  <c r="M473" i="10"/>
  <c r="B478" i="10"/>
  <c r="F475" i="10"/>
  <c r="D475" i="10"/>
  <c r="C475" i="10"/>
  <c r="E475" i="10"/>
  <c r="A476" i="10"/>
  <c r="K184" i="10"/>
  <c r="O184" i="10" s="1"/>
  <c r="H471" i="7"/>
  <c r="G472" i="7"/>
  <c r="F472" i="7" s="1"/>
  <c r="D474" i="4"/>
  <c r="E474" i="4"/>
  <c r="B474" i="7"/>
  <c r="L473" i="7"/>
  <c r="W473" i="7" s="1"/>
  <c r="M472" i="7"/>
  <c r="D475" i="7"/>
  <c r="E472" i="7"/>
  <c r="A473" i="7"/>
  <c r="AE473" i="7" s="1"/>
  <c r="F474" i="4"/>
  <c r="A475" i="4"/>
  <c r="B488" i="4"/>
  <c r="AD473" i="7" l="1"/>
  <c r="AI473" i="7"/>
  <c r="AH473" i="7"/>
  <c r="AG473" i="7"/>
  <c r="AF473" i="7"/>
  <c r="AC473" i="7"/>
  <c r="AB473" i="7"/>
  <c r="AJ475" i="7"/>
  <c r="N475" i="7"/>
  <c r="O475" i="7" s="1"/>
  <c r="AA475" i="7"/>
  <c r="Y475" i="7"/>
  <c r="Z475" i="7"/>
  <c r="P475" i="7"/>
  <c r="S475" i="7"/>
  <c r="R475" i="7"/>
  <c r="Q475" i="7"/>
  <c r="U475" i="7"/>
  <c r="T475" i="7"/>
  <c r="J473" i="10"/>
  <c r="J475" i="7"/>
  <c r="K474" i="7"/>
  <c r="C475" i="7"/>
  <c r="I475" i="7" s="1"/>
  <c r="H474" i="10"/>
  <c r="N474" i="10" s="1"/>
  <c r="M474" i="10"/>
  <c r="B479" i="10"/>
  <c r="G184" i="10"/>
  <c r="F476" i="10"/>
  <c r="D476" i="10"/>
  <c r="C476" i="10"/>
  <c r="E476" i="10"/>
  <c r="A477" i="10"/>
  <c r="H472" i="7"/>
  <c r="G473" i="7"/>
  <c r="F473" i="7" s="1"/>
  <c r="E475" i="4"/>
  <c r="D475" i="4"/>
  <c r="B475" i="7"/>
  <c r="L474" i="7"/>
  <c r="W474" i="7" s="1"/>
  <c r="M473" i="7"/>
  <c r="D476" i="7"/>
  <c r="E473" i="7"/>
  <c r="A474" i="7"/>
  <c r="AD474" i="7" s="1"/>
  <c r="B489" i="4"/>
  <c r="F475" i="4"/>
  <c r="A476" i="4"/>
  <c r="AI474" i="7" l="1"/>
  <c r="AH474" i="7"/>
  <c r="AG474" i="7"/>
  <c r="AE474" i="7"/>
  <c r="AF474" i="7"/>
  <c r="AC474" i="7"/>
  <c r="AB474" i="7"/>
  <c r="AJ476" i="7"/>
  <c r="N476" i="7"/>
  <c r="O476" i="7" s="1"/>
  <c r="AA476" i="7"/>
  <c r="Y476" i="7"/>
  <c r="Z476" i="7"/>
  <c r="P476" i="7"/>
  <c r="U476" i="7"/>
  <c r="T476" i="7"/>
  <c r="S476" i="7"/>
  <c r="R476" i="7"/>
  <c r="Q476" i="7"/>
  <c r="J474" i="10"/>
  <c r="J476" i="7"/>
  <c r="K475" i="7"/>
  <c r="C476" i="7"/>
  <c r="I476" i="7" s="1"/>
  <c r="H475" i="10"/>
  <c r="N475" i="10" s="1"/>
  <c r="M475" i="10"/>
  <c r="L184" i="10"/>
  <c r="P184" i="10"/>
  <c r="B480" i="10"/>
  <c r="F477" i="10"/>
  <c r="D477" i="10"/>
  <c r="C477" i="10"/>
  <c r="E477" i="10"/>
  <c r="A478" i="10"/>
  <c r="H473" i="7"/>
  <c r="G474" i="7"/>
  <c r="F474" i="7" s="1"/>
  <c r="D476" i="4"/>
  <c r="E476" i="4"/>
  <c r="B476" i="7"/>
  <c r="L475" i="7"/>
  <c r="W475" i="7" s="1"/>
  <c r="M474" i="7"/>
  <c r="D477" i="7"/>
  <c r="E474" i="7"/>
  <c r="A475" i="7"/>
  <c r="AH475" i="7" s="1"/>
  <c r="B490" i="4"/>
  <c r="F476" i="4"/>
  <c r="A477" i="4"/>
  <c r="AF475" i="7" l="1"/>
  <c r="AE475" i="7"/>
  <c r="AG475" i="7"/>
  <c r="AI475" i="7"/>
  <c r="AD475" i="7"/>
  <c r="AC475" i="7"/>
  <c r="AB475" i="7"/>
  <c r="AJ477" i="7"/>
  <c r="N477" i="7"/>
  <c r="O477" i="7" s="1"/>
  <c r="AA477" i="7"/>
  <c r="Y477" i="7"/>
  <c r="Z477" i="7"/>
  <c r="P477" i="7"/>
  <c r="Q477" i="7"/>
  <c r="U477" i="7"/>
  <c r="S477" i="7"/>
  <c r="T477" i="7"/>
  <c r="R477" i="7"/>
  <c r="J475" i="10"/>
  <c r="J477" i="7"/>
  <c r="K476" i="7"/>
  <c r="C477" i="7"/>
  <c r="I477" i="7" s="1"/>
  <c r="H476" i="10"/>
  <c r="N476" i="10" s="1"/>
  <c r="M476" i="10"/>
  <c r="B481" i="10"/>
  <c r="K185" i="10"/>
  <c r="O185" i="10" s="1"/>
  <c r="F478" i="10"/>
  <c r="D478" i="10"/>
  <c r="C478" i="10"/>
  <c r="E478" i="10"/>
  <c r="A479" i="10"/>
  <c r="I185" i="10"/>
  <c r="H474" i="7"/>
  <c r="G475" i="7"/>
  <c r="F475" i="7" s="1"/>
  <c r="E477" i="4"/>
  <c r="D477" i="4"/>
  <c r="B477" i="7"/>
  <c r="L476" i="7"/>
  <c r="W476" i="7" s="1"/>
  <c r="M475" i="7"/>
  <c r="D478" i="7"/>
  <c r="E475" i="7"/>
  <c r="A476" i="7"/>
  <c r="AD476" i="7" s="1"/>
  <c r="B491" i="4"/>
  <c r="F477" i="4"/>
  <c r="A478" i="4"/>
  <c r="AH476" i="7" l="1"/>
  <c r="AG476" i="7"/>
  <c r="AF476" i="7"/>
  <c r="AE476" i="7"/>
  <c r="AI476" i="7"/>
  <c r="AC476" i="7"/>
  <c r="AB476" i="7"/>
  <c r="AJ478" i="7"/>
  <c r="N478" i="7"/>
  <c r="O478" i="7" s="1"/>
  <c r="AA478" i="7"/>
  <c r="Y478" i="7"/>
  <c r="Z478" i="7"/>
  <c r="P478" i="7"/>
  <c r="T478" i="7"/>
  <c r="S478" i="7"/>
  <c r="R478" i="7"/>
  <c r="Q478" i="7"/>
  <c r="U478" i="7"/>
  <c r="J476" i="10"/>
  <c r="J478" i="7"/>
  <c r="K477" i="7"/>
  <c r="C478" i="7"/>
  <c r="I478" i="7" s="1"/>
  <c r="H477" i="10"/>
  <c r="N477" i="10" s="1"/>
  <c r="M477" i="10"/>
  <c r="F479" i="10"/>
  <c r="D479" i="10"/>
  <c r="C479" i="10"/>
  <c r="E479" i="10"/>
  <c r="A480" i="10"/>
  <c r="B482" i="10"/>
  <c r="G185" i="10"/>
  <c r="H475" i="7"/>
  <c r="G476" i="7"/>
  <c r="F476" i="7" s="1"/>
  <c r="D478" i="4"/>
  <c r="E478" i="4"/>
  <c r="B478" i="7"/>
  <c r="L477" i="7"/>
  <c r="W477" i="7" s="1"/>
  <c r="M476" i="7"/>
  <c r="D479" i="7"/>
  <c r="E476" i="7"/>
  <c r="A477" i="7"/>
  <c r="AF477" i="7" s="1"/>
  <c r="B492" i="4"/>
  <c r="F478" i="4"/>
  <c r="A479" i="4"/>
  <c r="AD477" i="7" l="1"/>
  <c r="AE477" i="7"/>
  <c r="AG477" i="7"/>
  <c r="AI477" i="7"/>
  <c r="AH477" i="7"/>
  <c r="AC477" i="7"/>
  <c r="AB477" i="7"/>
  <c r="AJ479" i="7"/>
  <c r="N479" i="7"/>
  <c r="O479" i="7" s="1"/>
  <c r="AA479" i="7"/>
  <c r="Y479" i="7"/>
  <c r="Z479" i="7"/>
  <c r="P479" i="7"/>
  <c r="U479" i="7"/>
  <c r="T479" i="7"/>
  <c r="S479" i="7"/>
  <c r="R479" i="7"/>
  <c r="Q479" i="7"/>
  <c r="J477" i="10"/>
  <c r="J479" i="7"/>
  <c r="K478" i="7"/>
  <c r="C479" i="7"/>
  <c r="I479" i="7" s="1"/>
  <c r="H478" i="10"/>
  <c r="N478" i="10" s="1"/>
  <c r="M478" i="10"/>
  <c r="L185" i="10"/>
  <c r="P185" i="10"/>
  <c r="F480" i="10"/>
  <c r="D480" i="10"/>
  <c r="C480" i="10"/>
  <c r="E480" i="10"/>
  <c r="A481" i="10"/>
  <c r="B483" i="10"/>
  <c r="H476" i="7"/>
  <c r="G477" i="7"/>
  <c r="F477" i="7" s="1"/>
  <c r="D479" i="4"/>
  <c r="E479" i="4"/>
  <c r="B479" i="7"/>
  <c r="L478" i="7"/>
  <c r="W478" i="7" s="1"/>
  <c r="M477" i="7"/>
  <c r="D480" i="7"/>
  <c r="E477" i="7"/>
  <c r="A478" i="7"/>
  <c r="AE478" i="7" s="1"/>
  <c r="F479" i="4"/>
  <c r="A480" i="4"/>
  <c r="B493" i="4"/>
  <c r="AH478" i="7" l="1"/>
  <c r="AG478" i="7"/>
  <c r="AD478" i="7"/>
  <c r="AF478" i="7"/>
  <c r="AI478" i="7"/>
  <c r="AC478" i="7"/>
  <c r="AB478" i="7"/>
  <c r="AJ480" i="7"/>
  <c r="N480" i="7"/>
  <c r="O480" i="7" s="1"/>
  <c r="AA480" i="7"/>
  <c r="Y480" i="7"/>
  <c r="Z480" i="7"/>
  <c r="P480" i="7"/>
  <c r="R480" i="7"/>
  <c r="Q480" i="7"/>
  <c r="T480" i="7"/>
  <c r="S480" i="7"/>
  <c r="U480" i="7"/>
  <c r="J478" i="10"/>
  <c r="J480" i="7"/>
  <c r="K479" i="7"/>
  <c r="C480" i="7"/>
  <c r="I480" i="7" s="1"/>
  <c r="H479" i="10"/>
  <c r="N479" i="10" s="1"/>
  <c r="M479" i="10"/>
  <c r="I186" i="10"/>
  <c r="B484" i="10"/>
  <c r="F481" i="10"/>
  <c r="D481" i="10"/>
  <c r="C481" i="10"/>
  <c r="E481" i="10"/>
  <c r="A482" i="10"/>
  <c r="K186" i="10"/>
  <c r="O186" i="10" s="1"/>
  <c r="H477" i="7"/>
  <c r="G478" i="7"/>
  <c r="F478" i="7" s="1"/>
  <c r="E480" i="4"/>
  <c r="D480" i="4"/>
  <c r="B480" i="7"/>
  <c r="L479" i="7"/>
  <c r="W479" i="7" s="1"/>
  <c r="M478" i="7"/>
  <c r="D481" i="7"/>
  <c r="E478" i="7"/>
  <c r="A479" i="7"/>
  <c r="AE479" i="7" s="1"/>
  <c r="B494" i="4"/>
  <c r="F480" i="4"/>
  <c r="A481" i="4"/>
  <c r="AG479" i="7" l="1"/>
  <c r="AH479" i="7"/>
  <c r="AD479" i="7"/>
  <c r="AF479" i="7"/>
  <c r="AI479" i="7"/>
  <c r="AC479" i="7"/>
  <c r="AB479" i="7"/>
  <c r="AJ481" i="7"/>
  <c r="N481" i="7"/>
  <c r="O481" i="7" s="1"/>
  <c r="AA481" i="7"/>
  <c r="Y481" i="7"/>
  <c r="Z481" i="7"/>
  <c r="P481" i="7"/>
  <c r="U481" i="7"/>
  <c r="T481" i="7"/>
  <c r="S481" i="7"/>
  <c r="R481" i="7"/>
  <c r="Q481" i="7"/>
  <c r="J479" i="10"/>
  <c r="J481" i="7"/>
  <c r="K480" i="7"/>
  <c r="C481" i="7"/>
  <c r="I481" i="7" s="1"/>
  <c r="H480" i="10"/>
  <c r="N480" i="10" s="1"/>
  <c r="M480" i="10"/>
  <c r="F482" i="10"/>
  <c r="D482" i="10"/>
  <c r="C482" i="10"/>
  <c r="E482" i="10"/>
  <c r="A483" i="10"/>
  <c r="G186" i="10"/>
  <c r="B485" i="10"/>
  <c r="H478" i="7"/>
  <c r="G479" i="7"/>
  <c r="F479" i="7" s="1"/>
  <c r="E481" i="4"/>
  <c r="D481" i="4"/>
  <c r="B481" i="7"/>
  <c r="L480" i="7"/>
  <c r="W480" i="7" s="1"/>
  <c r="M479" i="7"/>
  <c r="D482" i="7"/>
  <c r="E479" i="7"/>
  <c r="A480" i="7"/>
  <c r="AD480" i="7" s="1"/>
  <c r="B495" i="4"/>
  <c r="F481" i="4"/>
  <c r="A482" i="4"/>
  <c r="AF480" i="7" l="1"/>
  <c r="AE480" i="7"/>
  <c r="AH480" i="7"/>
  <c r="AI480" i="7"/>
  <c r="AG480" i="7"/>
  <c r="AC480" i="7"/>
  <c r="AB480" i="7"/>
  <c r="AJ482" i="7"/>
  <c r="N482" i="7"/>
  <c r="O482" i="7" s="1"/>
  <c r="AA482" i="7"/>
  <c r="Y482" i="7"/>
  <c r="Z482" i="7"/>
  <c r="P482" i="7"/>
  <c r="U482" i="7"/>
  <c r="T482" i="7"/>
  <c r="Q482" i="7"/>
  <c r="S482" i="7"/>
  <c r="R482" i="7"/>
  <c r="J480" i="10"/>
  <c r="J482" i="7"/>
  <c r="K481" i="7"/>
  <c r="C482" i="7"/>
  <c r="I482" i="7" s="1"/>
  <c r="H481" i="10"/>
  <c r="N481" i="10" s="1"/>
  <c r="M481" i="10"/>
  <c r="F483" i="10"/>
  <c r="D483" i="10"/>
  <c r="C483" i="10"/>
  <c r="E483" i="10"/>
  <c r="A484" i="10"/>
  <c r="B486" i="10"/>
  <c r="P186" i="10"/>
  <c r="L186" i="10"/>
  <c r="H479" i="7"/>
  <c r="G480" i="7"/>
  <c r="F480" i="7" s="1"/>
  <c r="E482" i="4"/>
  <c r="D482" i="4"/>
  <c r="B482" i="7"/>
  <c r="L481" i="7"/>
  <c r="W481" i="7" s="1"/>
  <c r="M480" i="7"/>
  <c r="D483" i="7"/>
  <c r="E480" i="7"/>
  <c r="A481" i="7"/>
  <c r="AE481" i="7" s="1"/>
  <c r="B496" i="4"/>
  <c r="F482" i="4"/>
  <c r="A483" i="4"/>
  <c r="AH481" i="7" l="1"/>
  <c r="AG481" i="7"/>
  <c r="AF481" i="7"/>
  <c r="AD481" i="7"/>
  <c r="AI481" i="7"/>
  <c r="AC481" i="7"/>
  <c r="AB481" i="7"/>
  <c r="AJ483" i="7"/>
  <c r="N483" i="7"/>
  <c r="O483" i="7" s="1"/>
  <c r="AA483" i="7"/>
  <c r="Y483" i="7"/>
  <c r="Z483" i="7"/>
  <c r="P483" i="7"/>
  <c r="S483" i="7"/>
  <c r="R483" i="7"/>
  <c r="Q483" i="7"/>
  <c r="U483" i="7"/>
  <c r="T483" i="7"/>
  <c r="J483" i="7"/>
  <c r="K482" i="7"/>
  <c r="C483" i="7"/>
  <c r="I483" i="7" s="1"/>
  <c r="J481" i="10"/>
  <c r="H482" i="10"/>
  <c r="N482" i="10" s="1"/>
  <c r="M482" i="10"/>
  <c r="F484" i="10"/>
  <c r="D484" i="10"/>
  <c r="C484" i="10"/>
  <c r="E484" i="10"/>
  <c r="A485" i="10"/>
  <c r="I187" i="10"/>
  <c r="K187" i="10"/>
  <c r="O187" i="10" s="1"/>
  <c r="B487" i="10"/>
  <c r="H480" i="7"/>
  <c r="G481" i="7"/>
  <c r="F481" i="7" s="1"/>
  <c r="E483" i="4"/>
  <c r="D483" i="4"/>
  <c r="B483" i="7"/>
  <c r="L482" i="7"/>
  <c r="W482" i="7" s="1"/>
  <c r="M481" i="7"/>
  <c r="D484" i="7"/>
  <c r="E481" i="7"/>
  <c r="A482" i="7"/>
  <c r="AD482" i="7" s="1"/>
  <c r="B497" i="4"/>
  <c r="F483" i="4"/>
  <c r="A484" i="4"/>
  <c r="AH482" i="7" l="1"/>
  <c r="AE482" i="7"/>
  <c r="AG482" i="7"/>
  <c r="AF482" i="7"/>
  <c r="AI482" i="7"/>
  <c r="AC482" i="7"/>
  <c r="AB482" i="7"/>
  <c r="AJ484" i="7"/>
  <c r="N484" i="7"/>
  <c r="O484" i="7" s="1"/>
  <c r="AA484" i="7"/>
  <c r="Y484" i="7"/>
  <c r="Z484" i="7"/>
  <c r="P484" i="7"/>
  <c r="U484" i="7"/>
  <c r="T484" i="7"/>
  <c r="S484" i="7"/>
  <c r="R484" i="7"/>
  <c r="Q484" i="7"/>
  <c r="J484" i="7"/>
  <c r="K483" i="7"/>
  <c r="C484" i="7"/>
  <c r="I484" i="7" s="1"/>
  <c r="J482" i="10"/>
  <c r="H483" i="10"/>
  <c r="N483" i="10" s="1"/>
  <c r="M483" i="10"/>
  <c r="B488" i="10"/>
  <c r="F485" i="10"/>
  <c r="D485" i="10"/>
  <c r="C485" i="10"/>
  <c r="E485" i="10"/>
  <c r="A486" i="10"/>
  <c r="G187" i="10"/>
  <c r="H481" i="7"/>
  <c r="G482" i="7"/>
  <c r="F482" i="7" s="1"/>
  <c r="E484" i="4"/>
  <c r="D484" i="4"/>
  <c r="B484" i="7"/>
  <c r="L483" i="7"/>
  <c r="W483" i="7" s="1"/>
  <c r="M482" i="7"/>
  <c r="D485" i="7"/>
  <c r="E482" i="7"/>
  <c r="A483" i="7"/>
  <c r="AH483" i="7" s="1"/>
  <c r="B498" i="4"/>
  <c r="F484" i="4"/>
  <c r="A485" i="4"/>
  <c r="AG483" i="7" l="1"/>
  <c r="AI483" i="7"/>
  <c r="AE483" i="7"/>
  <c r="AD483" i="7"/>
  <c r="AF483" i="7"/>
  <c r="AC483" i="7"/>
  <c r="AB483" i="7"/>
  <c r="AJ485" i="7"/>
  <c r="N485" i="7"/>
  <c r="O485" i="7" s="1"/>
  <c r="AA485" i="7"/>
  <c r="Y485" i="7"/>
  <c r="Z485" i="7"/>
  <c r="P485" i="7"/>
  <c r="Q485" i="7"/>
  <c r="U485" i="7"/>
  <c r="R485" i="7"/>
  <c r="T485" i="7"/>
  <c r="S485" i="7"/>
  <c r="J485" i="7"/>
  <c r="K484" i="7"/>
  <c r="C485" i="7"/>
  <c r="I485" i="7" s="1"/>
  <c r="J483" i="10"/>
  <c r="H484" i="10"/>
  <c r="N484" i="10" s="1"/>
  <c r="M484" i="10"/>
  <c r="B489" i="10"/>
  <c r="L187" i="10"/>
  <c r="P187" i="10"/>
  <c r="F486" i="10"/>
  <c r="D486" i="10"/>
  <c r="C486" i="10"/>
  <c r="E486" i="10"/>
  <c r="A487" i="10"/>
  <c r="H482" i="7"/>
  <c r="G483" i="7"/>
  <c r="F483" i="7" s="1"/>
  <c r="E485" i="4"/>
  <c r="D485" i="4"/>
  <c r="B485" i="7"/>
  <c r="L484" i="7"/>
  <c r="W484" i="7" s="1"/>
  <c r="M483" i="7"/>
  <c r="D486" i="7"/>
  <c r="E483" i="7"/>
  <c r="A484" i="7"/>
  <c r="AF484" i="7" s="1"/>
  <c r="F485" i="4"/>
  <c r="A486" i="4"/>
  <c r="B499" i="4"/>
  <c r="AI484" i="7" l="1"/>
  <c r="AH484" i="7"/>
  <c r="AE484" i="7"/>
  <c r="AG484" i="7"/>
  <c r="AD484" i="7"/>
  <c r="AC484" i="7"/>
  <c r="AB484" i="7"/>
  <c r="AJ486" i="7"/>
  <c r="N486" i="7"/>
  <c r="O486" i="7" s="1"/>
  <c r="AA486" i="7"/>
  <c r="Y486" i="7"/>
  <c r="Z486" i="7"/>
  <c r="P486" i="7"/>
  <c r="T486" i="7"/>
  <c r="S486" i="7"/>
  <c r="R486" i="7"/>
  <c r="Q486" i="7"/>
  <c r="U486" i="7"/>
  <c r="J484" i="10"/>
  <c r="J486" i="7"/>
  <c r="K485" i="7"/>
  <c r="C486" i="7"/>
  <c r="I486" i="7" s="1"/>
  <c r="H485" i="10"/>
  <c r="N485" i="10" s="1"/>
  <c r="M485" i="10"/>
  <c r="K188" i="10"/>
  <c r="O188" i="10" s="1"/>
  <c r="I188" i="10"/>
  <c r="G188" i="10" s="1"/>
  <c r="F487" i="10"/>
  <c r="D487" i="10"/>
  <c r="C487" i="10"/>
  <c r="E487" i="10"/>
  <c r="A488" i="10"/>
  <c r="B490" i="10"/>
  <c r="H483" i="7"/>
  <c r="G484" i="7"/>
  <c r="F484" i="7" s="1"/>
  <c r="E486" i="4"/>
  <c r="D486" i="4"/>
  <c r="B486" i="7"/>
  <c r="L485" i="7"/>
  <c r="W485" i="7" s="1"/>
  <c r="M484" i="7"/>
  <c r="D487" i="7"/>
  <c r="E484" i="7"/>
  <c r="A485" i="7"/>
  <c r="AH485" i="7" s="1"/>
  <c r="B500" i="4"/>
  <c r="F486" i="4"/>
  <c r="A487" i="4"/>
  <c r="AE485" i="7" l="1"/>
  <c r="AF485" i="7"/>
  <c r="AI485" i="7"/>
  <c r="AG485" i="7"/>
  <c r="AD485" i="7"/>
  <c r="AC485" i="7"/>
  <c r="AB485" i="7"/>
  <c r="AJ487" i="7"/>
  <c r="N487" i="7"/>
  <c r="O487" i="7" s="1"/>
  <c r="AA487" i="7"/>
  <c r="Y487" i="7"/>
  <c r="Z487" i="7"/>
  <c r="P487" i="7"/>
  <c r="U487" i="7"/>
  <c r="T487" i="7"/>
  <c r="S487" i="7"/>
  <c r="R487" i="7"/>
  <c r="Q487" i="7"/>
  <c r="J485" i="10"/>
  <c r="J487" i="7"/>
  <c r="K486" i="7"/>
  <c r="C487" i="7"/>
  <c r="I487" i="7" s="1"/>
  <c r="P188" i="10"/>
  <c r="L188" i="10"/>
  <c r="H486" i="10"/>
  <c r="N486" i="10" s="1"/>
  <c r="M486" i="10"/>
  <c r="B491" i="10"/>
  <c r="F488" i="10"/>
  <c r="D488" i="10"/>
  <c r="C488" i="10"/>
  <c r="E488" i="10"/>
  <c r="A489" i="10"/>
  <c r="H484" i="7"/>
  <c r="G485" i="7"/>
  <c r="F485" i="7" s="1"/>
  <c r="E487" i="4"/>
  <c r="D487" i="4"/>
  <c r="B487" i="7"/>
  <c r="L486" i="7"/>
  <c r="W486" i="7" s="1"/>
  <c r="M485" i="7"/>
  <c r="D488" i="7"/>
  <c r="E485" i="7"/>
  <c r="A486" i="7"/>
  <c r="AD486" i="7" s="1"/>
  <c r="F487" i="4"/>
  <c r="A488" i="4"/>
  <c r="B501" i="4"/>
  <c r="AH486" i="7" l="1"/>
  <c r="AG486" i="7"/>
  <c r="AF486" i="7"/>
  <c r="AE486" i="7"/>
  <c r="AI486" i="7"/>
  <c r="AC486" i="7"/>
  <c r="AB486" i="7"/>
  <c r="AJ488" i="7"/>
  <c r="N488" i="7"/>
  <c r="O488" i="7" s="1"/>
  <c r="AA488" i="7"/>
  <c r="Y488" i="7"/>
  <c r="Z488" i="7"/>
  <c r="P488" i="7"/>
  <c r="R488" i="7"/>
  <c r="Q488" i="7"/>
  <c r="U488" i="7"/>
  <c r="T488" i="7"/>
  <c r="S488" i="7"/>
  <c r="J486" i="10"/>
  <c r="J488" i="7"/>
  <c r="K487" i="7"/>
  <c r="C488" i="7"/>
  <c r="I488" i="7" s="1"/>
  <c r="H487" i="10"/>
  <c r="N487" i="10" s="1"/>
  <c r="M487" i="10"/>
  <c r="B492" i="10"/>
  <c r="F489" i="10"/>
  <c r="D489" i="10"/>
  <c r="C489" i="10"/>
  <c r="E489" i="10"/>
  <c r="A490" i="10"/>
  <c r="I189" i="10"/>
  <c r="K189" i="10"/>
  <c r="O189" i="10" s="1"/>
  <c r="H485" i="7"/>
  <c r="G486" i="7"/>
  <c r="F486" i="7" s="1"/>
  <c r="E488" i="4"/>
  <c r="D488" i="4"/>
  <c r="B488" i="7"/>
  <c r="L487" i="7"/>
  <c r="W487" i="7" s="1"/>
  <c r="M486" i="7"/>
  <c r="D489" i="7"/>
  <c r="E486" i="7"/>
  <c r="A487" i="7"/>
  <c r="AD487" i="7" s="1"/>
  <c r="F488" i="4"/>
  <c r="A489" i="4"/>
  <c r="B502" i="4"/>
  <c r="AI487" i="7" l="1"/>
  <c r="AG487" i="7"/>
  <c r="AH487" i="7"/>
  <c r="AF487" i="7"/>
  <c r="AE487" i="7"/>
  <c r="AC487" i="7"/>
  <c r="AB487" i="7"/>
  <c r="J487" i="10"/>
  <c r="AJ489" i="7"/>
  <c r="N489" i="7"/>
  <c r="O489" i="7" s="1"/>
  <c r="AA489" i="7"/>
  <c r="Y489" i="7"/>
  <c r="Z489" i="7"/>
  <c r="P489" i="7"/>
  <c r="U489" i="7"/>
  <c r="T489" i="7"/>
  <c r="S489" i="7"/>
  <c r="R489" i="7"/>
  <c r="Q489" i="7"/>
  <c r="J489" i="7"/>
  <c r="K488" i="7"/>
  <c r="C489" i="7"/>
  <c r="I489" i="7" s="1"/>
  <c r="H488" i="10"/>
  <c r="N488" i="10" s="1"/>
  <c r="M488" i="10"/>
  <c r="B493" i="10"/>
  <c r="G189" i="10"/>
  <c r="F490" i="10"/>
  <c r="D490" i="10"/>
  <c r="C490" i="10"/>
  <c r="E490" i="10"/>
  <c r="A491" i="10"/>
  <c r="H486" i="7"/>
  <c r="G487" i="7"/>
  <c r="F487" i="7" s="1"/>
  <c r="E489" i="4"/>
  <c r="D489" i="4"/>
  <c r="B489" i="7"/>
  <c r="L488" i="7"/>
  <c r="W488" i="7" s="1"/>
  <c r="M487" i="7"/>
  <c r="D490" i="7"/>
  <c r="E487" i="7"/>
  <c r="A488" i="7"/>
  <c r="AG488" i="7" s="1"/>
  <c r="B503" i="4"/>
  <c r="F489" i="4"/>
  <c r="A490" i="4"/>
  <c r="AD488" i="7" l="1"/>
  <c r="AF488" i="7"/>
  <c r="AE488" i="7"/>
  <c r="AI488" i="7"/>
  <c r="AH488" i="7"/>
  <c r="AC488" i="7"/>
  <c r="AB488" i="7"/>
  <c r="J488" i="10"/>
  <c r="AJ490" i="7"/>
  <c r="N490" i="7"/>
  <c r="O490" i="7" s="1"/>
  <c r="AA490" i="7"/>
  <c r="Y490" i="7"/>
  <c r="Z490" i="7"/>
  <c r="P490" i="7"/>
  <c r="U490" i="7"/>
  <c r="T490" i="7"/>
  <c r="R490" i="7"/>
  <c r="S490" i="7"/>
  <c r="Q490" i="7"/>
  <c r="J490" i="7"/>
  <c r="K489" i="7"/>
  <c r="C490" i="7"/>
  <c r="I490" i="7" s="1"/>
  <c r="H489" i="10"/>
  <c r="N489" i="10" s="1"/>
  <c r="M489" i="10"/>
  <c r="L189" i="10"/>
  <c r="P189" i="10"/>
  <c r="B494" i="10"/>
  <c r="F491" i="10"/>
  <c r="D491" i="10"/>
  <c r="C491" i="10"/>
  <c r="E491" i="10"/>
  <c r="A492" i="10"/>
  <c r="H487" i="7"/>
  <c r="G488" i="7"/>
  <c r="F488" i="7" s="1"/>
  <c r="D490" i="4"/>
  <c r="E490" i="4"/>
  <c r="B490" i="7"/>
  <c r="L489" i="7"/>
  <c r="W489" i="7" s="1"/>
  <c r="M488" i="7"/>
  <c r="D491" i="7"/>
  <c r="E488" i="7"/>
  <c r="A489" i="7"/>
  <c r="AD489" i="7" s="1"/>
  <c r="F490" i="4"/>
  <c r="A491" i="4"/>
  <c r="B504" i="4"/>
  <c r="AF489" i="7" l="1"/>
  <c r="AH489" i="7"/>
  <c r="AG489" i="7"/>
  <c r="AE489" i="7"/>
  <c r="AI489" i="7"/>
  <c r="AC489" i="7"/>
  <c r="AB489" i="7"/>
  <c r="J489" i="10"/>
  <c r="AJ491" i="7"/>
  <c r="N491" i="7"/>
  <c r="O491" i="7" s="1"/>
  <c r="AA491" i="7"/>
  <c r="Y491" i="7"/>
  <c r="Z491" i="7"/>
  <c r="P491" i="7"/>
  <c r="S491" i="7"/>
  <c r="R491" i="7"/>
  <c r="Q491" i="7"/>
  <c r="U491" i="7"/>
  <c r="T491" i="7"/>
  <c r="J491" i="7"/>
  <c r="K490" i="7"/>
  <c r="C491" i="7"/>
  <c r="I491" i="7" s="1"/>
  <c r="H490" i="10"/>
  <c r="N490" i="10" s="1"/>
  <c r="M490" i="10"/>
  <c r="B495" i="10"/>
  <c r="K190" i="10"/>
  <c r="O190" i="10" s="1"/>
  <c r="F492" i="10"/>
  <c r="D492" i="10"/>
  <c r="C492" i="10"/>
  <c r="E492" i="10"/>
  <c r="A493" i="10"/>
  <c r="I190" i="10"/>
  <c r="H488" i="7"/>
  <c r="G489" i="7"/>
  <c r="F489" i="7" s="1"/>
  <c r="E491" i="4"/>
  <c r="D491" i="4"/>
  <c r="B491" i="7"/>
  <c r="L490" i="7"/>
  <c r="W490" i="7" s="1"/>
  <c r="M489" i="7"/>
  <c r="D492" i="7"/>
  <c r="E489" i="7"/>
  <c r="A490" i="7"/>
  <c r="AG490" i="7" s="1"/>
  <c r="B505" i="4"/>
  <c r="F491" i="4"/>
  <c r="A492" i="4"/>
  <c r="AH490" i="7" l="1"/>
  <c r="AE490" i="7"/>
  <c r="AI490" i="7"/>
  <c r="AF490" i="7"/>
  <c r="AD490" i="7"/>
  <c r="AC490" i="7"/>
  <c r="AB490" i="7"/>
  <c r="J490" i="10"/>
  <c r="AJ492" i="7"/>
  <c r="N492" i="7"/>
  <c r="O492" i="7" s="1"/>
  <c r="AA492" i="7"/>
  <c r="Y492" i="7"/>
  <c r="Z492" i="7"/>
  <c r="P492" i="7"/>
  <c r="U492" i="7"/>
  <c r="T492" i="7"/>
  <c r="S492" i="7"/>
  <c r="R492" i="7"/>
  <c r="Q492" i="7"/>
  <c r="J492" i="7"/>
  <c r="K491" i="7"/>
  <c r="C492" i="7"/>
  <c r="I492" i="7" s="1"/>
  <c r="H491" i="10"/>
  <c r="N491" i="10" s="1"/>
  <c r="M491" i="10"/>
  <c r="G190" i="10"/>
  <c r="F493" i="10"/>
  <c r="D493" i="10"/>
  <c r="C493" i="10"/>
  <c r="E493" i="10"/>
  <c r="A494" i="10"/>
  <c r="B496" i="10"/>
  <c r="H489" i="7"/>
  <c r="G490" i="7"/>
  <c r="F490" i="7" s="1"/>
  <c r="E492" i="4"/>
  <c r="D492" i="4"/>
  <c r="B492" i="7"/>
  <c r="L491" i="7"/>
  <c r="W491" i="7" s="1"/>
  <c r="M490" i="7"/>
  <c r="D493" i="7"/>
  <c r="E490" i="7"/>
  <c r="A491" i="7"/>
  <c r="AE491" i="7" s="1"/>
  <c r="F492" i="4"/>
  <c r="A493" i="4"/>
  <c r="B506" i="4"/>
  <c r="AG491" i="7" l="1"/>
  <c r="AI491" i="7"/>
  <c r="AH491" i="7"/>
  <c r="AD491" i="7"/>
  <c r="AF491" i="7"/>
  <c r="AC491" i="7"/>
  <c r="AB491" i="7"/>
  <c r="J491" i="10"/>
  <c r="AJ493" i="7"/>
  <c r="N493" i="7"/>
  <c r="O493" i="7" s="1"/>
  <c r="AA493" i="7"/>
  <c r="Y493" i="7"/>
  <c r="Z493" i="7"/>
  <c r="P493" i="7"/>
  <c r="Q493" i="7"/>
  <c r="U493" i="7"/>
  <c r="S493" i="7"/>
  <c r="R493" i="7"/>
  <c r="T493" i="7"/>
  <c r="J493" i="7"/>
  <c r="K492" i="7"/>
  <c r="C493" i="7"/>
  <c r="I493" i="7" s="1"/>
  <c r="H492" i="10"/>
  <c r="N492" i="10" s="1"/>
  <c r="M492" i="10"/>
  <c r="L190" i="10"/>
  <c r="P190" i="10"/>
  <c r="B497" i="10"/>
  <c r="F494" i="10"/>
  <c r="D494" i="10"/>
  <c r="C494" i="10"/>
  <c r="E494" i="10"/>
  <c r="A495" i="10"/>
  <c r="H490" i="7"/>
  <c r="G491" i="7"/>
  <c r="F491" i="7" s="1"/>
  <c r="E493" i="4"/>
  <c r="D493" i="4"/>
  <c r="B493" i="7"/>
  <c r="L492" i="7"/>
  <c r="W492" i="7" s="1"/>
  <c r="M491" i="7"/>
  <c r="D494" i="7"/>
  <c r="E491" i="7"/>
  <c r="A492" i="7"/>
  <c r="AG492" i="7" s="1"/>
  <c r="F493" i="4"/>
  <c r="A494" i="4"/>
  <c r="B507" i="4"/>
  <c r="AD492" i="7" l="1"/>
  <c r="AI492" i="7"/>
  <c r="AF492" i="7"/>
  <c r="AE492" i="7"/>
  <c r="AH492" i="7"/>
  <c r="AC492" i="7"/>
  <c r="AB492" i="7"/>
  <c r="J492" i="10"/>
  <c r="AJ494" i="7"/>
  <c r="N494" i="7"/>
  <c r="O494" i="7" s="1"/>
  <c r="AA494" i="7"/>
  <c r="Y494" i="7"/>
  <c r="Z494" i="7"/>
  <c r="P494" i="7"/>
  <c r="T494" i="7"/>
  <c r="S494" i="7"/>
  <c r="R494" i="7"/>
  <c r="Q494" i="7"/>
  <c r="U494" i="7"/>
  <c r="J494" i="7"/>
  <c r="K493" i="7"/>
  <c r="C494" i="7"/>
  <c r="I494" i="7" s="1"/>
  <c r="H493" i="10"/>
  <c r="N493" i="10" s="1"/>
  <c r="M493" i="10"/>
  <c r="B498" i="10"/>
  <c r="K191" i="10"/>
  <c r="O191" i="10" s="1"/>
  <c r="F495" i="10"/>
  <c r="D495" i="10"/>
  <c r="C495" i="10"/>
  <c r="E495" i="10"/>
  <c r="A496" i="10"/>
  <c r="I191" i="10"/>
  <c r="H491" i="7"/>
  <c r="G492" i="7"/>
  <c r="F492" i="7" s="1"/>
  <c r="E494" i="4"/>
  <c r="D494" i="4"/>
  <c r="B494" i="7"/>
  <c r="L493" i="7"/>
  <c r="W493" i="7" s="1"/>
  <c r="M492" i="7"/>
  <c r="D495" i="7"/>
  <c r="E492" i="7"/>
  <c r="A493" i="7"/>
  <c r="AH493" i="7" s="1"/>
  <c r="F494" i="4"/>
  <c r="A495" i="4"/>
  <c r="B508" i="4"/>
  <c r="AE493" i="7" l="1"/>
  <c r="AD493" i="7"/>
  <c r="AG493" i="7"/>
  <c r="AI493" i="7"/>
  <c r="AF493" i="7"/>
  <c r="AC493" i="7"/>
  <c r="AB493" i="7"/>
  <c r="J493" i="10"/>
  <c r="AJ495" i="7"/>
  <c r="N495" i="7"/>
  <c r="O495" i="7" s="1"/>
  <c r="AA495" i="7"/>
  <c r="Y495" i="7"/>
  <c r="Z495" i="7"/>
  <c r="P495" i="7"/>
  <c r="U495" i="7"/>
  <c r="T495" i="7"/>
  <c r="S495" i="7"/>
  <c r="Q495" i="7"/>
  <c r="R495" i="7"/>
  <c r="J495" i="7"/>
  <c r="K494" i="7"/>
  <c r="C495" i="7"/>
  <c r="I495" i="7" s="1"/>
  <c r="H494" i="10"/>
  <c r="N494" i="10" s="1"/>
  <c r="M494" i="10"/>
  <c r="G191" i="10"/>
  <c r="F496" i="10"/>
  <c r="D496" i="10"/>
  <c r="C496" i="10"/>
  <c r="E496" i="10"/>
  <c r="A497" i="10"/>
  <c r="B499" i="10"/>
  <c r="H492" i="7"/>
  <c r="G493" i="7"/>
  <c r="F493" i="7" s="1"/>
  <c r="D495" i="4"/>
  <c r="E495" i="4"/>
  <c r="B495" i="7"/>
  <c r="L494" i="7"/>
  <c r="W494" i="7" s="1"/>
  <c r="M493" i="7"/>
  <c r="D496" i="7"/>
  <c r="E493" i="7"/>
  <c r="A494" i="7"/>
  <c r="AE494" i="7" s="1"/>
  <c r="F495" i="4"/>
  <c r="A496" i="4"/>
  <c r="B509" i="4"/>
  <c r="AD494" i="7" l="1"/>
  <c r="AH494" i="7"/>
  <c r="AI494" i="7"/>
  <c r="AG494" i="7"/>
  <c r="AF494" i="7"/>
  <c r="AC494" i="7"/>
  <c r="AB494" i="7"/>
  <c r="J494" i="10"/>
  <c r="AJ496" i="7"/>
  <c r="N496" i="7"/>
  <c r="O496" i="7" s="1"/>
  <c r="AA496" i="7"/>
  <c r="Y496" i="7"/>
  <c r="Z496" i="7"/>
  <c r="P496" i="7"/>
  <c r="R496" i="7"/>
  <c r="Q496" i="7"/>
  <c r="U496" i="7"/>
  <c r="T496" i="7"/>
  <c r="S496" i="7"/>
  <c r="J496" i="7"/>
  <c r="K495" i="7"/>
  <c r="C496" i="7"/>
  <c r="I496" i="7" s="1"/>
  <c r="H495" i="10"/>
  <c r="N495" i="10" s="1"/>
  <c r="M495" i="10"/>
  <c r="P191" i="10"/>
  <c r="L191" i="10"/>
  <c r="B500" i="10"/>
  <c r="F497" i="10"/>
  <c r="E497" i="10"/>
  <c r="D497" i="10"/>
  <c r="C497" i="10"/>
  <c r="A498" i="10"/>
  <c r="H493" i="7"/>
  <c r="G494" i="7"/>
  <c r="F494" i="7" s="1"/>
  <c r="D496" i="4"/>
  <c r="E496" i="4"/>
  <c r="B496" i="7"/>
  <c r="L495" i="7"/>
  <c r="W495" i="7" s="1"/>
  <c r="M494" i="7"/>
  <c r="D497" i="7"/>
  <c r="E494" i="7"/>
  <c r="A495" i="7"/>
  <c r="AG495" i="7" s="1"/>
  <c r="B510" i="4"/>
  <c r="F496" i="4"/>
  <c r="A497" i="4"/>
  <c r="AD495" i="7" l="1"/>
  <c r="AI495" i="7"/>
  <c r="AH495" i="7"/>
  <c r="AE495" i="7"/>
  <c r="AF495" i="7"/>
  <c r="AC495" i="7"/>
  <c r="AB495" i="7"/>
  <c r="J495" i="10"/>
  <c r="AJ497" i="7"/>
  <c r="N497" i="7"/>
  <c r="O497" i="7" s="1"/>
  <c r="AA497" i="7"/>
  <c r="Y497" i="7"/>
  <c r="Z497" i="7"/>
  <c r="P497" i="7"/>
  <c r="U497" i="7"/>
  <c r="T497" i="7"/>
  <c r="S497" i="7"/>
  <c r="R497" i="7"/>
  <c r="Q497" i="7"/>
  <c r="J497" i="7"/>
  <c r="K496" i="7"/>
  <c r="C497" i="7"/>
  <c r="I497" i="7" s="1"/>
  <c r="M496" i="10"/>
  <c r="H496" i="10"/>
  <c r="N496" i="10" s="1"/>
  <c r="B501" i="10"/>
  <c r="I192" i="10"/>
  <c r="F498" i="10"/>
  <c r="E498" i="10"/>
  <c r="D498" i="10"/>
  <c r="C498" i="10"/>
  <c r="A499" i="10"/>
  <c r="K192" i="10"/>
  <c r="O192" i="10" s="1"/>
  <c r="H494" i="7"/>
  <c r="G495" i="7"/>
  <c r="F495" i="7" s="1"/>
  <c r="E497" i="4"/>
  <c r="D497" i="4"/>
  <c r="B497" i="7"/>
  <c r="L496" i="7"/>
  <c r="W496" i="7" s="1"/>
  <c r="M495" i="7"/>
  <c r="D498" i="7"/>
  <c r="E495" i="7"/>
  <c r="A496" i="7"/>
  <c r="AH496" i="7" s="1"/>
  <c r="F497" i="4"/>
  <c r="A498" i="4"/>
  <c r="B511" i="4"/>
  <c r="AG496" i="7" l="1"/>
  <c r="AE496" i="7"/>
  <c r="AF496" i="7"/>
  <c r="AI496" i="7"/>
  <c r="AD496" i="7"/>
  <c r="AC496" i="7"/>
  <c r="AB496" i="7"/>
  <c r="AJ498" i="7"/>
  <c r="N498" i="7"/>
  <c r="O498" i="7" s="1"/>
  <c r="AA498" i="7"/>
  <c r="Y498" i="7"/>
  <c r="Z498" i="7"/>
  <c r="P498" i="7"/>
  <c r="U498" i="7"/>
  <c r="T498" i="7"/>
  <c r="Q498" i="7"/>
  <c r="S498" i="7"/>
  <c r="R498" i="7"/>
  <c r="J498" i="7"/>
  <c r="K497" i="7"/>
  <c r="C498" i="7"/>
  <c r="I498" i="7" s="1"/>
  <c r="M497" i="10"/>
  <c r="H497" i="10"/>
  <c r="N497" i="10" s="1"/>
  <c r="G192" i="10"/>
  <c r="F499" i="10"/>
  <c r="E499" i="10"/>
  <c r="D499" i="10"/>
  <c r="C499" i="10"/>
  <c r="A500" i="10"/>
  <c r="B502" i="10"/>
  <c r="J496" i="10"/>
  <c r="H495" i="7"/>
  <c r="G496" i="7"/>
  <c r="F496" i="7" s="1"/>
  <c r="E498" i="4"/>
  <c r="D498" i="4"/>
  <c r="B498" i="7"/>
  <c r="L497" i="7"/>
  <c r="W497" i="7" s="1"/>
  <c r="M496" i="7"/>
  <c r="D499" i="7"/>
  <c r="E496" i="7"/>
  <c r="A497" i="7"/>
  <c r="AF497" i="7" s="1"/>
  <c r="F498" i="4"/>
  <c r="A499" i="4"/>
  <c r="B512" i="4"/>
  <c r="AI497" i="7" l="1"/>
  <c r="AH497" i="7"/>
  <c r="AG497" i="7"/>
  <c r="AE497" i="7"/>
  <c r="AD497" i="7"/>
  <c r="AC497" i="7"/>
  <c r="AB497" i="7"/>
  <c r="AJ499" i="7"/>
  <c r="N499" i="7"/>
  <c r="O499" i="7" s="1"/>
  <c r="AA499" i="7"/>
  <c r="Y499" i="7"/>
  <c r="Z499" i="7"/>
  <c r="P499" i="7"/>
  <c r="S499" i="7"/>
  <c r="R499" i="7"/>
  <c r="Q499" i="7"/>
  <c r="U499" i="7"/>
  <c r="T499" i="7"/>
  <c r="J499" i="7"/>
  <c r="K498" i="7"/>
  <c r="C499" i="7"/>
  <c r="I499" i="7" s="1"/>
  <c r="M498" i="10"/>
  <c r="H498" i="10"/>
  <c r="N498" i="10" s="1"/>
  <c r="P192" i="10"/>
  <c r="L192" i="10"/>
  <c r="B503" i="10"/>
  <c r="J497" i="10"/>
  <c r="F500" i="10"/>
  <c r="E500" i="10"/>
  <c r="D500" i="10"/>
  <c r="C500" i="10"/>
  <c r="A501" i="10"/>
  <c r="H496" i="7"/>
  <c r="G497" i="7"/>
  <c r="F497" i="7" s="1"/>
  <c r="E499" i="4"/>
  <c r="D499" i="4"/>
  <c r="B499" i="7"/>
  <c r="L498" i="7"/>
  <c r="W498" i="7" s="1"/>
  <c r="M497" i="7"/>
  <c r="D500" i="7"/>
  <c r="E497" i="7"/>
  <c r="A498" i="7"/>
  <c r="AF498" i="7" s="1"/>
  <c r="B513" i="4"/>
  <c r="F499" i="4"/>
  <c r="A500" i="4"/>
  <c r="AD498" i="7" l="1"/>
  <c r="AI498" i="7"/>
  <c r="AH498" i="7"/>
  <c r="AE498" i="7"/>
  <c r="AG498" i="7"/>
  <c r="AC498" i="7"/>
  <c r="AB498" i="7"/>
  <c r="AJ500" i="7"/>
  <c r="N500" i="7"/>
  <c r="O500" i="7" s="1"/>
  <c r="AA500" i="7"/>
  <c r="Y500" i="7"/>
  <c r="Z500" i="7"/>
  <c r="P500" i="7"/>
  <c r="U500" i="7"/>
  <c r="T500" i="7"/>
  <c r="S500" i="7"/>
  <c r="R500" i="7"/>
  <c r="Q500" i="7"/>
  <c r="J500" i="7"/>
  <c r="K499" i="7"/>
  <c r="C500" i="7"/>
  <c r="I500" i="7" s="1"/>
  <c r="M499" i="10"/>
  <c r="H499" i="10"/>
  <c r="N499" i="10" s="1"/>
  <c r="B504" i="10"/>
  <c r="F501" i="10"/>
  <c r="E501" i="10"/>
  <c r="D501" i="10"/>
  <c r="C501" i="10"/>
  <c r="A502" i="10"/>
  <c r="I193" i="10"/>
  <c r="K193" i="10"/>
  <c r="O193" i="10" s="1"/>
  <c r="J498" i="10"/>
  <c r="H497" i="7"/>
  <c r="G498" i="7"/>
  <c r="F498" i="7" s="1"/>
  <c r="E500" i="4"/>
  <c r="D500" i="4"/>
  <c r="B500" i="7"/>
  <c r="L499" i="7"/>
  <c r="W499" i="7" s="1"/>
  <c r="M498" i="7"/>
  <c r="D501" i="7"/>
  <c r="E498" i="7"/>
  <c r="A499" i="7"/>
  <c r="AD499" i="7" s="1"/>
  <c r="F500" i="4"/>
  <c r="A501" i="4"/>
  <c r="B514" i="4"/>
  <c r="AG499" i="7" l="1"/>
  <c r="AF499" i="7"/>
  <c r="AE499" i="7"/>
  <c r="AI499" i="7"/>
  <c r="AH499" i="7"/>
  <c r="AC499" i="7"/>
  <c r="AB499" i="7"/>
  <c r="AJ501" i="7"/>
  <c r="N501" i="7"/>
  <c r="O501" i="7" s="1"/>
  <c r="AA501" i="7"/>
  <c r="Y501" i="7"/>
  <c r="Z501" i="7"/>
  <c r="P501" i="7"/>
  <c r="Q501" i="7"/>
  <c r="U501" i="7"/>
  <c r="T501" i="7"/>
  <c r="S501" i="7"/>
  <c r="R501" i="7"/>
  <c r="J501" i="7"/>
  <c r="K500" i="7"/>
  <c r="C501" i="7"/>
  <c r="I501" i="7" s="1"/>
  <c r="M500" i="10"/>
  <c r="H500" i="10"/>
  <c r="N500" i="10" s="1"/>
  <c r="G193" i="10"/>
  <c r="B505" i="10"/>
  <c r="F502" i="10"/>
  <c r="E502" i="10"/>
  <c r="C502" i="10"/>
  <c r="D502" i="10"/>
  <c r="A503" i="10"/>
  <c r="J499" i="10"/>
  <c r="H498" i="7"/>
  <c r="G499" i="7"/>
  <c r="F499" i="7" s="1"/>
  <c r="E501" i="4"/>
  <c r="D501" i="4"/>
  <c r="B501" i="7"/>
  <c r="L500" i="7"/>
  <c r="W500" i="7" s="1"/>
  <c r="M499" i="7"/>
  <c r="D502" i="7"/>
  <c r="E499" i="7"/>
  <c r="A500" i="7"/>
  <c r="AF500" i="7" s="1"/>
  <c r="B515" i="4"/>
  <c r="F501" i="4"/>
  <c r="A502" i="4"/>
  <c r="AI500" i="7" l="1"/>
  <c r="AE500" i="7"/>
  <c r="AD500" i="7"/>
  <c r="AH500" i="7"/>
  <c r="AG500" i="7"/>
  <c r="AC500" i="7"/>
  <c r="AB500" i="7"/>
  <c r="AJ502" i="7"/>
  <c r="N502" i="7"/>
  <c r="O502" i="7" s="1"/>
  <c r="AA502" i="7"/>
  <c r="Y502" i="7"/>
  <c r="Z502" i="7"/>
  <c r="P502" i="7"/>
  <c r="T502" i="7"/>
  <c r="S502" i="7"/>
  <c r="R502" i="7"/>
  <c r="Q502" i="7"/>
  <c r="U502" i="7"/>
  <c r="J502" i="7"/>
  <c r="K501" i="7"/>
  <c r="C502" i="7"/>
  <c r="I502" i="7" s="1"/>
  <c r="M501" i="10"/>
  <c r="H501" i="10"/>
  <c r="N501" i="10" s="1"/>
  <c r="B506" i="10"/>
  <c r="L193" i="10"/>
  <c r="P193" i="10"/>
  <c r="F503" i="10"/>
  <c r="E503" i="10"/>
  <c r="C503" i="10"/>
  <c r="D503" i="10"/>
  <c r="A504" i="10"/>
  <c r="J500" i="10"/>
  <c r="H499" i="7"/>
  <c r="G500" i="7"/>
  <c r="F500" i="7" s="1"/>
  <c r="E502" i="4"/>
  <c r="D502" i="4"/>
  <c r="B502" i="7"/>
  <c r="L501" i="7"/>
  <c r="W501" i="7" s="1"/>
  <c r="M500" i="7"/>
  <c r="D503" i="7"/>
  <c r="E500" i="7"/>
  <c r="A501" i="7"/>
  <c r="AG501" i="7" s="1"/>
  <c r="F502" i="4"/>
  <c r="A503" i="4"/>
  <c r="B516" i="4"/>
  <c r="AE501" i="7" l="1"/>
  <c r="AH501" i="7"/>
  <c r="AI501" i="7"/>
  <c r="AF501" i="7"/>
  <c r="AD501" i="7"/>
  <c r="AC501" i="7"/>
  <c r="AB501" i="7"/>
  <c r="AJ503" i="7"/>
  <c r="N503" i="7"/>
  <c r="O503" i="7" s="1"/>
  <c r="AA503" i="7"/>
  <c r="Y503" i="7"/>
  <c r="Z503" i="7"/>
  <c r="P503" i="7"/>
  <c r="U503" i="7"/>
  <c r="T503" i="7"/>
  <c r="S503" i="7"/>
  <c r="Q503" i="7"/>
  <c r="R503" i="7"/>
  <c r="J503" i="7"/>
  <c r="K502" i="7"/>
  <c r="C503" i="7"/>
  <c r="I503" i="7" s="1"/>
  <c r="M502" i="10"/>
  <c r="H502" i="10"/>
  <c r="N502" i="10" s="1"/>
  <c r="K194" i="10"/>
  <c r="O194" i="10" s="1"/>
  <c r="I194" i="10"/>
  <c r="G194" i="10" s="1"/>
  <c r="F504" i="10"/>
  <c r="E504" i="10"/>
  <c r="D504" i="10"/>
  <c r="C504" i="10"/>
  <c r="A505" i="10"/>
  <c r="B507" i="10"/>
  <c r="J501" i="10"/>
  <c r="H500" i="7"/>
  <c r="G501" i="7"/>
  <c r="F501" i="7" s="1"/>
  <c r="D503" i="4"/>
  <c r="E503" i="4"/>
  <c r="B503" i="7"/>
  <c r="L502" i="7"/>
  <c r="W502" i="7" s="1"/>
  <c r="M501" i="7"/>
  <c r="D504" i="7"/>
  <c r="E501" i="7"/>
  <c r="A502" i="7"/>
  <c r="AD502" i="7" s="1"/>
  <c r="F503" i="4"/>
  <c r="A504" i="4"/>
  <c r="B517" i="4"/>
  <c r="S18" i="10"/>
  <c r="AH502" i="7" l="1"/>
  <c r="AF502" i="7"/>
  <c r="AE502" i="7"/>
  <c r="AG502" i="7"/>
  <c r="AI502" i="7"/>
  <c r="AC502" i="7"/>
  <c r="AB502" i="7"/>
  <c r="AJ504" i="7"/>
  <c r="N504" i="7"/>
  <c r="O504" i="7" s="1"/>
  <c r="AA504" i="7"/>
  <c r="Y504" i="7"/>
  <c r="Z504" i="7"/>
  <c r="P504" i="7"/>
  <c r="R504" i="7"/>
  <c r="Q504" i="7"/>
  <c r="U504" i="7"/>
  <c r="T504" i="7"/>
  <c r="S504" i="7"/>
  <c r="J504" i="7"/>
  <c r="K503" i="7"/>
  <c r="C504" i="7"/>
  <c r="I504" i="7" s="1"/>
  <c r="P194" i="10"/>
  <c r="L194" i="10"/>
  <c r="M503" i="10"/>
  <c r="H503" i="10"/>
  <c r="N503" i="10" s="1"/>
  <c r="B508" i="10"/>
  <c r="F505" i="10"/>
  <c r="E505" i="10"/>
  <c r="D505" i="10"/>
  <c r="C505" i="10"/>
  <c r="A506" i="10"/>
  <c r="J502" i="10"/>
  <c r="H501" i="7"/>
  <c r="G502" i="7"/>
  <c r="F502" i="7" s="1"/>
  <c r="D504" i="4"/>
  <c r="E504" i="4"/>
  <c r="B504" i="7"/>
  <c r="L503" i="7"/>
  <c r="W503" i="7" s="1"/>
  <c r="M502" i="7"/>
  <c r="D505" i="7"/>
  <c r="E502" i="7"/>
  <c r="A503" i="7"/>
  <c r="AE503" i="7" s="1"/>
  <c r="B518" i="4"/>
  <c r="F504" i="4"/>
  <c r="A505" i="4"/>
  <c r="AF503" i="7" l="1"/>
  <c r="AI503" i="7"/>
  <c r="AH503" i="7"/>
  <c r="AG503" i="7"/>
  <c r="AD503" i="7"/>
  <c r="AC503" i="7"/>
  <c r="AB503" i="7"/>
  <c r="AJ505" i="7"/>
  <c r="N505" i="7"/>
  <c r="O505" i="7" s="1"/>
  <c r="AA505" i="7"/>
  <c r="Y505" i="7"/>
  <c r="Z505" i="7"/>
  <c r="P505" i="7"/>
  <c r="U505" i="7"/>
  <c r="T505" i="7"/>
  <c r="S505" i="7"/>
  <c r="R505" i="7"/>
  <c r="Q505" i="7"/>
  <c r="J505" i="7"/>
  <c r="K504" i="7"/>
  <c r="C505" i="7"/>
  <c r="I505" i="7" s="1"/>
  <c r="J503" i="10"/>
  <c r="M504" i="10"/>
  <c r="H504" i="10"/>
  <c r="N504" i="10" s="1"/>
  <c r="B509" i="10"/>
  <c r="F506" i="10"/>
  <c r="E506" i="10"/>
  <c r="D506" i="10"/>
  <c r="C506" i="10"/>
  <c r="A507" i="10"/>
  <c r="I195" i="10"/>
  <c r="K195" i="10"/>
  <c r="O195" i="10" s="1"/>
  <c r="H502" i="7"/>
  <c r="G503" i="7"/>
  <c r="F503" i="7" s="1"/>
  <c r="D505" i="4"/>
  <c r="E505" i="4"/>
  <c r="B505" i="7"/>
  <c r="L504" i="7"/>
  <c r="W504" i="7" s="1"/>
  <c r="M503" i="7"/>
  <c r="D506" i="7"/>
  <c r="E503" i="7"/>
  <c r="A504" i="7"/>
  <c r="AF504" i="7" s="1"/>
  <c r="F505" i="4"/>
  <c r="A506" i="4"/>
  <c r="B519" i="4"/>
  <c r="AI504" i="7" l="1"/>
  <c r="AE504" i="7"/>
  <c r="AH504" i="7"/>
  <c r="AD504" i="7"/>
  <c r="AG504" i="7"/>
  <c r="AC504" i="7"/>
  <c r="AB504" i="7"/>
  <c r="AJ506" i="7"/>
  <c r="N506" i="7"/>
  <c r="O506" i="7" s="1"/>
  <c r="AA506" i="7"/>
  <c r="Y506" i="7"/>
  <c r="Z506" i="7"/>
  <c r="P506" i="7"/>
  <c r="U506" i="7"/>
  <c r="T506" i="7"/>
  <c r="R506" i="7"/>
  <c r="Q506" i="7"/>
  <c r="S506" i="7"/>
  <c r="J506" i="7"/>
  <c r="K505" i="7"/>
  <c r="C506" i="7"/>
  <c r="I506" i="7" s="1"/>
  <c r="M505" i="10"/>
  <c r="H505" i="10"/>
  <c r="N505" i="10" s="1"/>
  <c r="B510" i="10"/>
  <c r="G195" i="10"/>
  <c r="F507" i="10"/>
  <c r="E507" i="10"/>
  <c r="D507" i="10"/>
  <c r="C507" i="10"/>
  <c r="A508" i="10"/>
  <c r="J504" i="10"/>
  <c r="H503" i="7"/>
  <c r="G504" i="7"/>
  <c r="F504" i="7" s="1"/>
  <c r="E506" i="4"/>
  <c r="D506" i="4"/>
  <c r="B506" i="7"/>
  <c r="L505" i="7"/>
  <c r="W505" i="7" s="1"/>
  <c r="M504" i="7"/>
  <c r="D507" i="7"/>
  <c r="E504" i="7"/>
  <c r="A505" i="7"/>
  <c r="AD505" i="7" s="1"/>
  <c r="B520" i="4"/>
  <c r="F506" i="4"/>
  <c r="A507" i="4"/>
  <c r="AI505" i="7" l="1"/>
  <c r="AH505" i="7"/>
  <c r="AF505" i="7"/>
  <c r="AE505" i="7"/>
  <c r="AG505" i="7"/>
  <c r="AC505" i="7"/>
  <c r="AB505" i="7"/>
  <c r="AJ507" i="7"/>
  <c r="N507" i="7"/>
  <c r="O507" i="7" s="1"/>
  <c r="AA507" i="7"/>
  <c r="Y507" i="7"/>
  <c r="Z507" i="7"/>
  <c r="P507" i="7"/>
  <c r="S507" i="7"/>
  <c r="R507" i="7"/>
  <c r="Q507" i="7"/>
  <c r="T507" i="7"/>
  <c r="U507" i="7"/>
  <c r="J507" i="7"/>
  <c r="K506" i="7"/>
  <c r="C507" i="7"/>
  <c r="I507" i="7" s="1"/>
  <c r="M506" i="10"/>
  <c r="H506" i="10"/>
  <c r="N506" i="10" s="1"/>
  <c r="L195" i="10"/>
  <c r="P195" i="10"/>
  <c r="B511" i="10"/>
  <c r="F508" i="10"/>
  <c r="E508" i="10"/>
  <c r="D508" i="10"/>
  <c r="C508" i="10"/>
  <c r="A509" i="10"/>
  <c r="J505" i="10"/>
  <c r="H504" i="7"/>
  <c r="G505" i="7"/>
  <c r="F505" i="7" s="1"/>
  <c r="D507" i="4"/>
  <c r="E507" i="4"/>
  <c r="B507" i="7"/>
  <c r="L506" i="7"/>
  <c r="W506" i="7" s="1"/>
  <c r="M505" i="7"/>
  <c r="D508" i="7"/>
  <c r="E505" i="7"/>
  <c r="A506" i="7"/>
  <c r="AG506" i="7" s="1"/>
  <c r="B521" i="4"/>
  <c r="F507" i="4"/>
  <c r="A508" i="4"/>
  <c r="AH506" i="7" l="1"/>
  <c r="AE506" i="7"/>
  <c r="AF506" i="7"/>
  <c r="AD506" i="7"/>
  <c r="AI506" i="7"/>
  <c r="AC506" i="7"/>
  <c r="AB506" i="7"/>
  <c r="AJ508" i="7"/>
  <c r="N508" i="7"/>
  <c r="O508" i="7" s="1"/>
  <c r="AA508" i="7"/>
  <c r="Y508" i="7"/>
  <c r="Z508" i="7"/>
  <c r="P508" i="7"/>
  <c r="U508" i="7"/>
  <c r="T508" i="7"/>
  <c r="S508" i="7"/>
  <c r="R508" i="7"/>
  <c r="Q508" i="7"/>
  <c r="J508" i="7"/>
  <c r="K507" i="7"/>
  <c r="C508" i="7"/>
  <c r="I508" i="7" s="1"/>
  <c r="M507" i="10"/>
  <c r="H507" i="10"/>
  <c r="N507" i="10" s="1"/>
  <c r="B512" i="10"/>
  <c r="K196" i="10"/>
  <c r="O196" i="10" s="1"/>
  <c r="F509" i="10"/>
  <c r="E509" i="10"/>
  <c r="D509" i="10"/>
  <c r="C509" i="10"/>
  <c r="A510" i="10"/>
  <c r="I196" i="10"/>
  <c r="J506" i="10"/>
  <c r="H505" i="7"/>
  <c r="G506" i="7"/>
  <c r="F506" i="7" s="1"/>
  <c r="E508" i="4"/>
  <c r="D508" i="4"/>
  <c r="B508" i="7"/>
  <c r="L507" i="7"/>
  <c r="W507" i="7" s="1"/>
  <c r="M506" i="7"/>
  <c r="D509" i="7"/>
  <c r="E506" i="7"/>
  <c r="A507" i="7"/>
  <c r="AI507" i="7" s="1"/>
  <c r="F508" i="4"/>
  <c r="A509" i="4"/>
  <c r="B522" i="4"/>
  <c r="AG507" i="7" l="1"/>
  <c r="AF507" i="7"/>
  <c r="AE507" i="7"/>
  <c r="AH507" i="7"/>
  <c r="AD507" i="7"/>
  <c r="AC507" i="7"/>
  <c r="AB507" i="7"/>
  <c r="AJ509" i="7"/>
  <c r="N509" i="7"/>
  <c r="O509" i="7" s="1"/>
  <c r="AA509" i="7"/>
  <c r="Y509" i="7"/>
  <c r="Z509" i="7"/>
  <c r="P509" i="7"/>
  <c r="Q509" i="7"/>
  <c r="U509" i="7"/>
  <c r="T509" i="7"/>
  <c r="S509" i="7"/>
  <c r="R509" i="7"/>
  <c r="J509" i="7"/>
  <c r="K508" i="7"/>
  <c r="C509" i="7"/>
  <c r="I509" i="7" s="1"/>
  <c r="M508" i="10"/>
  <c r="H508" i="10"/>
  <c r="N508" i="10" s="1"/>
  <c r="F510" i="10"/>
  <c r="E510" i="10"/>
  <c r="D510" i="10"/>
  <c r="C510" i="10"/>
  <c r="A511" i="10"/>
  <c r="B513" i="10"/>
  <c r="G196" i="10"/>
  <c r="J507" i="10"/>
  <c r="H506" i="7"/>
  <c r="G507" i="7"/>
  <c r="F507" i="7" s="1"/>
  <c r="D509" i="4"/>
  <c r="E509" i="4"/>
  <c r="B509" i="7"/>
  <c r="L508" i="7"/>
  <c r="W508" i="7" s="1"/>
  <c r="M507" i="7"/>
  <c r="D510" i="7"/>
  <c r="E507" i="7"/>
  <c r="A508" i="7"/>
  <c r="AF508" i="7" s="1"/>
  <c r="B523" i="4"/>
  <c r="F509" i="4"/>
  <c r="A510" i="4"/>
  <c r="AI508" i="7" l="1"/>
  <c r="AE508" i="7"/>
  <c r="AH508" i="7"/>
  <c r="AG508" i="7"/>
  <c r="AD508" i="7"/>
  <c r="AC508" i="7"/>
  <c r="AB508" i="7"/>
  <c r="AJ510" i="7"/>
  <c r="N510" i="7"/>
  <c r="O510" i="7" s="1"/>
  <c r="AA510" i="7"/>
  <c r="Y510" i="7"/>
  <c r="Z510" i="7"/>
  <c r="P510" i="7"/>
  <c r="T510" i="7"/>
  <c r="S510" i="7"/>
  <c r="R510" i="7"/>
  <c r="Q510" i="7"/>
  <c r="U510" i="7"/>
  <c r="J510" i="7"/>
  <c r="K509" i="7"/>
  <c r="C510" i="7"/>
  <c r="I510" i="7" s="1"/>
  <c r="M509" i="10"/>
  <c r="H509" i="10"/>
  <c r="N509" i="10" s="1"/>
  <c r="L196" i="10"/>
  <c r="P196" i="10"/>
  <c r="F511" i="10"/>
  <c r="E511" i="10"/>
  <c r="D511" i="10"/>
  <c r="C511" i="10"/>
  <c r="A512" i="10"/>
  <c r="J508" i="10"/>
  <c r="B514" i="10"/>
  <c r="H507" i="7"/>
  <c r="G508" i="7"/>
  <c r="F508" i="7" s="1"/>
  <c r="D510" i="4"/>
  <c r="E510" i="4"/>
  <c r="B510" i="7"/>
  <c r="L509" i="7"/>
  <c r="W509" i="7" s="1"/>
  <c r="M508" i="7"/>
  <c r="D511" i="7"/>
  <c r="E508" i="7"/>
  <c r="A509" i="7"/>
  <c r="AG509" i="7" s="1"/>
  <c r="F510" i="4"/>
  <c r="A511" i="4"/>
  <c r="B524" i="4"/>
  <c r="AE509" i="7" l="1"/>
  <c r="AI509" i="7"/>
  <c r="AD509" i="7"/>
  <c r="AH509" i="7"/>
  <c r="AF509" i="7"/>
  <c r="AC509" i="7"/>
  <c r="AB509" i="7"/>
  <c r="AJ511" i="7"/>
  <c r="N511" i="7"/>
  <c r="O511" i="7" s="1"/>
  <c r="AA511" i="7"/>
  <c r="Y511" i="7"/>
  <c r="Z511" i="7"/>
  <c r="P511" i="7"/>
  <c r="U511" i="7"/>
  <c r="T511" i="7"/>
  <c r="S511" i="7"/>
  <c r="R511" i="7"/>
  <c r="Q511" i="7"/>
  <c r="J511" i="7"/>
  <c r="K510" i="7"/>
  <c r="C511" i="7"/>
  <c r="I511" i="7" s="1"/>
  <c r="M510" i="10"/>
  <c r="H510" i="10"/>
  <c r="N510" i="10" s="1"/>
  <c r="K197" i="10"/>
  <c r="O197" i="10" s="1"/>
  <c r="B515" i="10"/>
  <c r="I197" i="10"/>
  <c r="F512" i="10"/>
  <c r="E512" i="10"/>
  <c r="D512" i="10"/>
  <c r="C512" i="10"/>
  <c r="A513" i="10"/>
  <c r="J509" i="10"/>
  <c r="H508" i="7"/>
  <c r="G509" i="7"/>
  <c r="F509" i="7" s="1"/>
  <c r="D511" i="4"/>
  <c r="E511" i="4"/>
  <c r="B511" i="7"/>
  <c r="L510" i="7"/>
  <c r="W510" i="7" s="1"/>
  <c r="M509" i="7"/>
  <c r="D512" i="7"/>
  <c r="E509" i="7"/>
  <c r="A510" i="7"/>
  <c r="AI510" i="7" s="1"/>
  <c r="B525" i="4"/>
  <c r="F511" i="4"/>
  <c r="A512" i="4"/>
  <c r="AG510" i="7" l="1"/>
  <c r="AD510" i="7"/>
  <c r="AE510" i="7"/>
  <c r="AH510" i="7"/>
  <c r="AF510" i="7"/>
  <c r="AC510" i="7"/>
  <c r="AB510" i="7"/>
  <c r="AJ512" i="7"/>
  <c r="N512" i="7"/>
  <c r="O512" i="7" s="1"/>
  <c r="AA512" i="7"/>
  <c r="Y512" i="7"/>
  <c r="Z512" i="7"/>
  <c r="P512" i="7"/>
  <c r="R512" i="7"/>
  <c r="Q512" i="7"/>
  <c r="U512" i="7"/>
  <c r="T512" i="7"/>
  <c r="S512" i="7"/>
  <c r="J512" i="7"/>
  <c r="K511" i="7"/>
  <c r="C512" i="7"/>
  <c r="I512" i="7" s="1"/>
  <c r="M511" i="10"/>
  <c r="H511" i="10"/>
  <c r="N511" i="10" s="1"/>
  <c r="F513" i="10"/>
  <c r="E513" i="10"/>
  <c r="D513" i="10"/>
  <c r="C513" i="10"/>
  <c r="A514" i="10"/>
  <c r="B516" i="10"/>
  <c r="J510" i="10"/>
  <c r="G197" i="10"/>
  <c r="H509" i="7"/>
  <c r="G510" i="7"/>
  <c r="F510" i="7" s="1"/>
  <c r="E512" i="4"/>
  <c r="D512" i="4"/>
  <c r="B512" i="7"/>
  <c r="L511" i="7"/>
  <c r="W511" i="7" s="1"/>
  <c r="M510" i="7"/>
  <c r="D513" i="7"/>
  <c r="E510" i="7"/>
  <c r="A511" i="7"/>
  <c r="AE511" i="7" s="1"/>
  <c r="F512" i="4"/>
  <c r="A513" i="4"/>
  <c r="B526" i="4"/>
  <c r="AF511" i="7" l="1"/>
  <c r="AI511" i="7"/>
  <c r="AD511" i="7"/>
  <c r="AG511" i="7"/>
  <c r="AH511" i="7"/>
  <c r="AC511" i="7"/>
  <c r="AB511" i="7"/>
  <c r="AJ513" i="7"/>
  <c r="N513" i="7"/>
  <c r="O513" i="7" s="1"/>
  <c r="AA513" i="7"/>
  <c r="Y513" i="7"/>
  <c r="Z513" i="7"/>
  <c r="P513" i="7"/>
  <c r="U513" i="7"/>
  <c r="T513" i="7"/>
  <c r="S513" i="7"/>
  <c r="R513" i="7"/>
  <c r="Q513" i="7"/>
  <c r="J513" i="7"/>
  <c r="K512" i="7"/>
  <c r="C513" i="7"/>
  <c r="I513" i="7" s="1"/>
  <c r="M512" i="10"/>
  <c r="H512" i="10"/>
  <c r="N512" i="10" s="1"/>
  <c r="F514" i="10"/>
  <c r="E514" i="10"/>
  <c r="D514" i="10"/>
  <c r="C514" i="10"/>
  <c r="A515" i="10"/>
  <c r="P197" i="10"/>
  <c r="L197" i="10"/>
  <c r="J511" i="10"/>
  <c r="B517" i="10"/>
  <c r="H510" i="7"/>
  <c r="G511" i="7"/>
  <c r="F511" i="7" s="1"/>
  <c r="E513" i="4"/>
  <c r="D513" i="4"/>
  <c r="B513" i="7"/>
  <c r="L512" i="7"/>
  <c r="W512" i="7" s="1"/>
  <c r="M511" i="7"/>
  <c r="D514" i="7"/>
  <c r="E511" i="7"/>
  <c r="A512" i="7"/>
  <c r="AD512" i="7" s="1"/>
  <c r="F513" i="4"/>
  <c r="A514" i="4"/>
  <c r="B527" i="4"/>
  <c r="AE512" i="7" l="1"/>
  <c r="AG512" i="7"/>
  <c r="AI512" i="7"/>
  <c r="AH512" i="7"/>
  <c r="AF512" i="7"/>
  <c r="AC512" i="7"/>
  <c r="AB512" i="7"/>
  <c r="AJ514" i="7"/>
  <c r="N514" i="7"/>
  <c r="O514" i="7" s="1"/>
  <c r="AA514" i="7"/>
  <c r="Y514" i="7"/>
  <c r="Z514" i="7"/>
  <c r="P514" i="7"/>
  <c r="U514" i="7"/>
  <c r="T514" i="7"/>
  <c r="S514" i="7"/>
  <c r="R514" i="7"/>
  <c r="Q514" i="7"/>
  <c r="J514" i="7"/>
  <c r="K513" i="7"/>
  <c r="C514" i="7"/>
  <c r="I514" i="7" s="1"/>
  <c r="M513" i="10"/>
  <c r="H513" i="10"/>
  <c r="N513" i="10" s="1"/>
  <c r="F515" i="10"/>
  <c r="E515" i="10"/>
  <c r="D515" i="10"/>
  <c r="C515" i="10"/>
  <c r="A516" i="10"/>
  <c r="B518" i="10"/>
  <c r="I198" i="10"/>
  <c r="J512" i="10"/>
  <c r="K198" i="10"/>
  <c r="O198" i="10" s="1"/>
  <c r="H511" i="7"/>
  <c r="G512" i="7"/>
  <c r="F512" i="7" s="1"/>
  <c r="D514" i="4"/>
  <c r="E514" i="4"/>
  <c r="B514" i="7"/>
  <c r="L513" i="7"/>
  <c r="W513" i="7" s="1"/>
  <c r="M512" i="7"/>
  <c r="D515" i="7"/>
  <c r="E512" i="7"/>
  <c r="A513" i="7"/>
  <c r="AF513" i="7" s="1"/>
  <c r="B528" i="4"/>
  <c r="F514" i="4"/>
  <c r="A515" i="4"/>
  <c r="AG513" i="7" l="1"/>
  <c r="AE513" i="7"/>
  <c r="AI513" i="7"/>
  <c r="AD513" i="7"/>
  <c r="AH513" i="7"/>
  <c r="AC513" i="7"/>
  <c r="AB513" i="7"/>
  <c r="AJ515" i="7"/>
  <c r="N515" i="7"/>
  <c r="O515" i="7" s="1"/>
  <c r="AA515" i="7"/>
  <c r="Y515" i="7"/>
  <c r="Z515" i="7"/>
  <c r="P515" i="7"/>
  <c r="S515" i="7"/>
  <c r="R515" i="7"/>
  <c r="Q515" i="7"/>
  <c r="U515" i="7"/>
  <c r="T515" i="7"/>
  <c r="J515" i="7"/>
  <c r="K514" i="7"/>
  <c r="C515" i="7"/>
  <c r="I515" i="7" s="1"/>
  <c r="M514" i="10"/>
  <c r="H514" i="10"/>
  <c r="N514" i="10" s="1"/>
  <c r="F516" i="10"/>
  <c r="E516" i="10"/>
  <c r="D516" i="10"/>
  <c r="C516" i="10"/>
  <c r="A517" i="10"/>
  <c r="G198" i="10"/>
  <c r="J513" i="10"/>
  <c r="B519" i="10"/>
  <c r="H512" i="7"/>
  <c r="G513" i="7"/>
  <c r="F513" i="7" s="1"/>
  <c r="D515" i="4"/>
  <c r="E515" i="4"/>
  <c r="B515" i="7"/>
  <c r="L514" i="7"/>
  <c r="W514" i="7" s="1"/>
  <c r="M513" i="7"/>
  <c r="D516" i="7"/>
  <c r="E513" i="7"/>
  <c r="A514" i="7"/>
  <c r="AH514" i="7" s="1"/>
  <c r="F515" i="4"/>
  <c r="A516" i="4"/>
  <c r="B529" i="4"/>
  <c r="AD514" i="7" l="1"/>
  <c r="AI514" i="7"/>
  <c r="AG514" i="7"/>
  <c r="AF514" i="7"/>
  <c r="AE514" i="7"/>
  <c r="AC514" i="7"/>
  <c r="AB514" i="7"/>
  <c r="AJ516" i="7"/>
  <c r="N516" i="7"/>
  <c r="O516" i="7" s="1"/>
  <c r="AA516" i="7"/>
  <c r="Y516" i="7"/>
  <c r="Z516" i="7"/>
  <c r="P516" i="7"/>
  <c r="U516" i="7"/>
  <c r="T516" i="7"/>
  <c r="S516" i="7"/>
  <c r="R516" i="7"/>
  <c r="Q516" i="7"/>
  <c r="J516" i="7"/>
  <c r="K515" i="7"/>
  <c r="C516" i="7"/>
  <c r="I516" i="7" s="1"/>
  <c r="M515" i="10"/>
  <c r="H515" i="10"/>
  <c r="N515" i="10" s="1"/>
  <c r="F517" i="10"/>
  <c r="E517" i="10"/>
  <c r="D517" i="10"/>
  <c r="C517" i="10"/>
  <c r="A518" i="10"/>
  <c r="B520" i="10"/>
  <c r="J514" i="10"/>
  <c r="L198" i="10"/>
  <c r="P198" i="10"/>
  <c r="H513" i="7"/>
  <c r="G514" i="7"/>
  <c r="F514" i="7" s="1"/>
  <c r="D516" i="4"/>
  <c r="E516" i="4"/>
  <c r="B516" i="7"/>
  <c r="L515" i="7"/>
  <c r="W515" i="7" s="1"/>
  <c r="M514" i="7"/>
  <c r="D517" i="7"/>
  <c r="E514" i="7"/>
  <c r="A515" i="7"/>
  <c r="AI515" i="7" s="1"/>
  <c r="F516" i="4"/>
  <c r="A517" i="4"/>
  <c r="B530" i="4"/>
  <c r="AG515" i="7" l="1"/>
  <c r="AF515" i="7"/>
  <c r="AH515" i="7"/>
  <c r="AE515" i="7"/>
  <c r="AD515" i="7"/>
  <c r="AC515" i="7"/>
  <c r="AB515" i="7"/>
  <c r="AJ517" i="7"/>
  <c r="N517" i="7"/>
  <c r="O517" i="7" s="1"/>
  <c r="AA517" i="7"/>
  <c r="Y517" i="7"/>
  <c r="Z517" i="7"/>
  <c r="P517" i="7"/>
  <c r="Q517" i="7"/>
  <c r="U517" i="7"/>
  <c r="T517" i="7"/>
  <c r="S517" i="7"/>
  <c r="R517" i="7"/>
  <c r="J517" i="7"/>
  <c r="K516" i="7"/>
  <c r="C517" i="7"/>
  <c r="I517" i="7" s="1"/>
  <c r="M516" i="10"/>
  <c r="H516" i="10"/>
  <c r="N516" i="10" s="1"/>
  <c r="F518" i="10"/>
  <c r="E518" i="10"/>
  <c r="D518" i="10"/>
  <c r="C518" i="10"/>
  <c r="A519" i="10"/>
  <c r="K199" i="10"/>
  <c r="O199" i="10" s="1"/>
  <c r="J515" i="10"/>
  <c r="I199" i="10"/>
  <c r="B521" i="10"/>
  <c r="H514" i="7"/>
  <c r="G515" i="7"/>
  <c r="F515" i="7" s="1"/>
  <c r="E517" i="4"/>
  <c r="D517" i="4"/>
  <c r="B517" i="7"/>
  <c r="L516" i="7"/>
  <c r="W516" i="7" s="1"/>
  <c r="M515" i="7"/>
  <c r="D518" i="7"/>
  <c r="E515" i="7"/>
  <c r="A516" i="7"/>
  <c r="AI516" i="7" s="1"/>
  <c r="B531" i="4"/>
  <c r="F517" i="4"/>
  <c r="A518" i="4"/>
  <c r="AD516" i="7" l="1"/>
  <c r="AF516" i="7"/>
  <c r="AE516" i="7"/>
  <c r="AH516" i="7"/>
  <c r="AG516" i="7"/>
  <c r="AC516" i="7"/>
  <c r="AB516" i="7"/>
  <c r="AJ518" i="7"/>
  <c r="N518" i="7"/>
  <c r="O518" i="7" s="1"/>
  <c r="AA518" i="7"/>
  <c r="Y518" i="7"/>
  <c r="Z518" i="7"/>
  <c r="P518" i="7"/>
  <c r="T518" i="7"/>
  <c r="S518" i="7"/>
  <c r="R518" i="7"/>
  <c r="Q518" i="7"/>
  <c r="U518" i="7"/>
  <c r="J518" i="7"/>
  <c r="K517" i="7"/>
  <c r="C518" i="7"/>
  <c r="I518" i="7" s="1"/>
  <c r="B522" i="10"/>
  <c r="F519" i="10"/>
  <c r="E519" i="10"/>
  <c r="D519" i="10"/>
  <c r="C519" i="10"/>
  <c r="A520" i="10"/>
  <c r="G199" i="10"/>
  <c r="J516" i="10"/>
  <c r="M517" i="10"/>
  <c r="H517" i="10"/>
  <c r="N517" i="10" s="1"/>
  <c r="H515" i="7"/>
  <c r="G516" i="7"/>
  <c r="F516" i="7" s="1"/>
  <c r="D518" i="4"/>
  <c r="E518" i="4"/>
  <c r="B518" i="7"/>
  <c r="L517" i="7"/>
  <c r="W517" i="7" s="1"/>
  <c r="M516" i="7"/>
  <c r="D519" i="7"/>
  <c r="E516" i="7"/>
  <c r="A517" i="7"/>
  <c r="AF517" i="7" s="1"/>
  <c r="F518" i="4"/>
  <c r="A519" i="4"/>
  <c r="B532" i="4"/>
  <c r="AE517" i="7" l="1"/>
  <c r="AI517" i="7"/>
  <c r="AG517" i="7"/>
  <c r="AD517" i="7"/>
  <c r="AH517" i="7"/>
  <c r="AC517" i="7"/>
  <c r="AB517" i="7"/>
  <c r="AJ519" i="7"/>
  <c r="N519" i="7"/>
  <c r="O519" i="7" s="1"/>
  <c r="AA519" i="7"/>
  <c r="Y519" i="7"/>
  <c r="Z519" i="7"/>
  <c r="P519" i="7"/>
  <c r="U519" i="7"/>
  <c r="T519" i="7"/>
  <c r="S519" i="7"/>
  <c r="Q519" i="7"/>
  <c r="R519" i="7"/>
  <c r="J519" i="7"/>
  <c r="K518" i="7"/>
  <c r="C519" i="7"/>
  <c r="I519" i="7" s="1"/>
  <c r="J517" i="10"/>
  <c r="M518" i="10"/>
  <c r="H518" i="10"/>
  <c r="N518" i="10" s="1"/>
  <c r="F520" i="10"/>
  <c r="E520" i="10"/>
  <c r="D520" i="10"/>
  <c r="C520" i="10"/>
  <c r="A521" i="10"/>
  <c r="P199" i="10"/>
  <c r="L199" i="10"/>
  <c r="B523" i="10"/>
  <c r="H516" i="7"/>
  <c r="G517" i="7"/>
  <c r="F517" i="7" s="1"/>
  <c r="E519" i="4"/>
  <c r="D519" i="4"/>
  <c r="B519" i="7"/>
  <c r="L518" i="7"/>
  <c r="W518" i="7" s="1"/>
  <c r="M517" i="7"/>
  <c r="D520" i="7"/>
  <c r="E517" i="7"/>
  <c r="A518" i="7"/>
  <c r="AI518" i="7" s="1"/>
  <c r="B533" i="4"/>
  <c r="F519" i="4"/>
  <c r="A520" i="4"/>
  <c r="AF518" i="7" l="1"/>
  <c r="AE518" i="7"/>
  <c r="AH518" i="7"/>
  <c r="AG518" i="7"/>
  <c r="AD518" i="7"/>
  <c r="AC518" i="7"/>
  <c r="AB518" i="7"/>
  <c r="AJ520" i="7"/>
  <c r="N520" i="7"/>
  <c r="O520" i="7" s="1"/>
  <c r="AA520" i="7"/>
  <c r="Y520" i="7"/>
  <c r="Z520" i="7"/>
  <c r="P520" i="7"/>
  <c r="R520" i="7"/>
  <c r="Q520" i="7"/>
  <c r="S520" i="7"/>
  <c r="U520" i="7"/>
  <c r="T520" i="7"/>
  <c r="J520" i="7"/>
  <c r="K519" i="7"/>
  <c r="C520" i="7"/>
  <c r="I520" i="7" s="1"/>
  <c r="F521" i="10"/>
  <c r="E521" i="10"/>
  <c r="D521" i="10"/>
  <c r="C521" i="10"/>
  <c r="A522" i="10"/>
  <c r="B524" i="10"/>
  <c r="I200" i="10"/>
  <c r="J518" i="10"/>
  <c r="K200" i="10"/>
  <c r="O200" i="10" s="1"/>
  <c r="M519" i="10"/>
  <c r="H519" i="10"/>
  <c r="N519" i="10" s="1"/>
  <c r="H517" i="7"/>
  <c r="G518" i="7"/>
  <c r="F518" i="7" s="1"/>
  <c r="E520" i="4"/>
  <c r="D520" i="4"/>
  <c r="B520" i="7"/>
  <c r="L519" i="7"/>
  <c r="W519" i="7" s="1"/>
  <c r="M518" i="7"/>
  <c r="D521" i="7"/>
  <c r="E518" i="7"/>
  <c r="A519" i="7"/>
  <c r="AF519" i="7" s="1"/>
  <c r="F520" i="4"/>
  <c r="A521" i="4"/>
  <c r="B534" i="4"/>
  <c r="AH519" i="7" l="1"/>
  <c r="AG519" i="7"/>
  <c r="AD519" i="7"/>
  <c r="AE519" i="7"/>
  <c r="AI519" i="7"/>
  <c r="AC519" i="7"/>
  <c r="AB519" i="7"/>
  <c r="AJ521" i="7"/>
  <c r="N521" i="7"/>
  <c r="O521" i="7" s="1"/>
  <c r="AA521" i="7"/>
  <c r="Y521" i="7"/>
  <c r="Z521" i="7"/>
  <c r="P521" i="7"/>
  <c r="U521" i="7"/>
  <c r="T521" i="7"/>
  <c r="S521" i="7"/>
  <c r="R521" i="7"/>
  <c r="Q521" i="7"/>
  <c r="J521" i="7"/>
  <c r="K520" i="7"/>
  <c r="C521" i="7"/>
  <c r="I521" i="7" s="1"/>
  <c r="M520" i="10"/>
  <c r="H520" i="10"/>
  <c r="N520" i="10" s="1"/>
  <c r="J519" i="10"/>
  <c r="B525" i="10"/>
  <c r="F522" i="10"/>
  <c r="E522" i="10"/>
  <c r="D522" i="10"/>
  <c r="C522" i="10"/>
  <c r="A523" i="10"/>
  <c r="G200" i="10"/>
  <c r="H518" i="7"/>
  <c r="G519" i="7"/>
  <c r="F519" i="7" s="1"/>
  <c r="E521" i="4"/>
  <c r="D521" i="4"/>
  <c r="B521" i="7"/>
  <c r="L520" i="7"/>
  <c r="W520" i="7" s="1"/>
  <c r="M519" i="7"/>
  <c r="D522" i="7"/>
  <c r="E519" i="7"/>
  <c r="A520" i="7"/>
  <c r="AH520" i="7" s="1"/>
  <c r="F521" i="4"/>
  <c r="A522" i="4"/>
  <c r="B535" i="4"/>
  <c r="AD520" i="7" l="1"/>
  <c r="AE520" i="7"/>
  <c r="AF520" i="7"/>
  <c r="AG520" i="7"/>
  <c r="AI520" i="7"/>
  <c r="AC520" i="7"/>
  <c r="AB520" i="7"/>
  <c r="AJ522" i="7"/>
  <c r="N522" i="7"/>
  <c r="O522" i="7" s="1"/>
  <c r="AA522" i="7"/>
  <c r="Y522" i="7"/>
  <c r="Z522" i="7"/>
  <c r="P522" i="7"/>
  <c r="U522" i="7"/>
  <c r="T522" i="7"/>
  <c r="S522" i="7"/>
  <c r="R522" i="7"/>
  <c r="Q522" i="7"/>
  <c r="J522" i="7"/>
  <c r="K521" i="7"/>
  <c r="C522" i="7"/>
  <c r="I522" i="7" s="1"/>
  <c r="B526" i="10"/>
  <c r="M521" i="10"/>
  <c r="H521" i="10"/>
  <c r="N521" i="10" s="1"/>
  <c r="F523" i="10"/>
  <c r="E523" i="10"/>
  <c r="D523" i="10"/>
  <c r="C523" i="10"/>
  <c r="A524" i="10"/>
  <c r="P200" i="10"/>
  <c r="L200" i="10"/>
  <c r="J520" i="10"/>
  <c r="H519" i="7"/>
  <c r="G520" i="7"/>
  <c r="F520" i="7" s="1"/>
  <c r="E522" i="4"/>
  <c r="D522" i="4"/>
  <c r="B522" i="7"/>
  <c r="L521" i="7"/>
  <c r="W521" i="7" s="1"/>
  <c r="M520" i="7"/>
  <c r="D523" i="7"/>
  <c r="E520" i="7"/>
  <c r="A521" i="7"/>
  <c r="AH521" i="7" s="1"/>
  <c r="F522" i="4"/>
  <c r="A523" i="4"/>
  <c r="B536" i="4"/>
  <c r="AD521" i="7" l="1"/>
  <c r="AG521" i="7"/>
  <c r="AF521" i="7"/>
  <c r="AI521" i="7"/>
  <c r="AE521" i="7"/>
  <c r="AC521" i="7"/>
  <c r="AB521" i="7"/>
  <c r="AJ523" i="7"/>
  <c r="N523" i="7"/>
  <c r="O523" i="7" s="1"/>
  <c r="AA523" i="7"/>
  <c r="Y523" i="7"/>
  <c r="Z523" i="7"/>
  <c r="P523" i="7"/>
  <c r="S523" i="7"/>
  <c r="R523" i="7"/>
  <c r="Q523" i="7"/>
  <c r="T523" i="7"/>
  <c r="U523" i="7"/>
  <c r="J523" i="7"/>
  <c r="K522" i="7"/>
  <c r="C523" i="7"/>
  <c r="I523" i="7" s="1"/>
  <c r="M522" i="10"/>
  <c r="H522" i="10"/>
  <c r="N522" i="10" s="1"/>
  <c r="I201" i="10"/>
  <c r="J521" i="10"/>
  <c r="K201" i="10"/>
  <c r="O201" i="10" s="1"/>
  <c r="D524" i="10"/>
  <c r="F524" i="10"/>
  <c r="E524" i="10"/>
  <c r="C524" i="10"/>
  <c r="A525" i="10"/>
  <c r="B527" i="10"/>
  <c r="H520" i="7"/>
  <c r="G521" i="7"/>
  <c r="F521" i="7" s="1"/>
  <c r="E523" i="4"/>
  <c r="D523" i="4"/>
  <c r="B523" i="7"/>
  <c r="L522" i="7"/>
  <c r="W522" i="7" s="1"/>
  <c r="M521" i="7"/>
  <c r="D524" i="7"/>
  <c r="E521" i="7"/>
  <c r="A522" i="7"/>
  <c r="AD522" i="7" s="1"/>
  <c r="B537" i="4"/>
  <c r="F523" i="4"/>
  <c r="A524" i="4"/>
  <c r="AF522" i="7" l="1"/>
  <c r="AE522" i="7"/>
  <c r="AH522" i="7"/>
  <c r="AI522" i="7"/>
  <c r="AG522" i="7"/>
  <c r="AC522" i="7"/>
  <c r="AB522" i="7"/>
  <c r="AJ524" i="7"/>
  <c r="N524" i="7"/>
  <c r="O524" i="7" s="1"/>
  <c r="AA524" i="7"/>
  <c r="Y524" i="7"/>
  <c r="Z524" i="7"/>
  <c r="P524" i="7"/>
  <c r="U524" i="7"/>
  <c r="T524" i="7"/>
  <c r="S524" i="7"/>
  <c r="R524" i="7"/>
  <c r="Q524" i="7"/>
  <c r="J524" i="7"/>
  <c r="K523" i="7"/>
  <c r="C524" i="7"/>
  <c r="I524" i="7" s="1"/>
  <c r="B528" i="10"/>
  <c r="D525" i="10"/>
  <c r="F525" i="10"/>
  <c r="E525" i="10"/>
  <c r="C525" i="10"/>
  <c r="A526" i="10"/>
  <c r="G201" i="10"/>
  <c r="J522" i="10"/>
  <c r="M523" i="10"/>
  <c r="H523" i="10"/>
  <c r="N523" i="10" s="1"/>
  <c r="H521" i="7"/>
  <c r="G522" i="7"/>
  <c r="F522" i="7" s="1"/>
  <c r="E524" i="4"/>
  <c r="D524" i="4"/>
  <c r="B524" i="7"/>
  <c r="L523" i="7"/>
  <c r="W523" i="7" s="1"/>
  <c r="M522" i="7"/>
  <c r="D525" i="7"/>
  <c r="E522" i="7"/>
  <c r="A523" i="7"/>
  <c r="AI523" i="7" s="1"/>
  <c r="F524" i="4"/>
  <c r="A525" i="4"/>
  <c r="B538" i="4"/>
  <c r="AF523" i="7" l="1"/>
  <c r="AE523" i="7"/>
  <c r="AH523" i="7"/>
  <c r="AG523" i="7"/>
  <c r="AD523" i="7"/>
  <c r="AC523" i="7"/>
  <c r="AB523" i="7"/>
  <c r="AJ525" i="7"/>
  <c r="N525" i="7"/>
  <c r="O525" i="7" s="1"/>
  <c r="AA525" i="7"/>
  <c r="Y525" i="7"/>
  <c r="Z525" i="7"/>
  <c r="P525" i="7"/>
  <c r="Q525" i="7"/>
  <c r="U525" i="7"/>
  <c r="T525" i="7"/>
  <c r="R525" i="7"/>
  <c r="S525" i="7"/>
  <c r="J525" i="7"/>
  <c r="K524" i="7"/>
  <c r="C525" i="7"/>
  <c r="I525" i="7" s="1"/>
  <c r="H524" i="10"/>
  <c r="N524" i="10" s="1"/>
  <c r="M524" i="10"/>
  <c r="P201" i="10"/>
  <c r="L201" i="10"/>
  <c r="D526" i="10"/>
  <c r="F526" i="10"/>
  <c r="E526" i="10"/>
  <c r="C526" i="10"/>
  <c r="A527" i="10"/>
  <c r="J523" i="10"/>
  <c r="B529" i="10"/>
  <c r="H522" i="7"/>
  <c r="G523" i="7"/>
  <c r="F523" i="7" s="1"/>
  <c r="E525" i="4"/>
  <c r="D525" i="4"/>
  <c r="B525" i="7"/>
  <c r="L524" i="7"/>
  <c r="W524" i="7" s="1"/>
  <c r="M523" i="7"/>
  <c r="D526" i="7"/>
  <c r="E523" i="7"/>
  <c r="A524" i="7"/>
  <c r="AF524" i="7" s="1"/>
  <c r="B539" i="4"/>
  <c r="F525" i="4"/>
  <c r="A526" i="4"/>
  <c r="AE524" i="7" l="1"/>
  <c r="AI524" i="7"/>
  <c r="AH524" i="7"/>
  <c r="AD524" i="7"/>
  <c r="AG524" i="7"/>
  <c r="AC524" i="7"/>
  <c r="AB524" i="7"/>
  <c r="J524" i="10"/>
  <c r="AJ526" i="7"/>
  <c r="N526" i="7"/>
  <c r="O526" i="7" s="1"/>
  <c r="AA526" i="7"/>
  <c r="Y526" i="7"/>
  <c r="Z526" i="7"/>
  <c r="P526" i="7"/>
  <c r="T526" i="7"/>
  <c r="S526" i="7"/>
  <c r="R526" i="7"/>
  <c r="Q526" i="7"/>
  <c r="U526" i="7"/>
  <c r="J526" i="7"/>
  <c r="K525" i="7"/>
  <c r="C526" i="7"/>
  <c r="I526" i="7" s="1"/>
  <c r="I202" i="10"/>
  <c r="B530" i="10"/>
  <c r="K202" i="10"/>
  <c r="O202" i="10" s="1"/>
  <c r="D527" i="10"/>
  <c r="F527" i="10"/>
  <c r="E527" i="10"/>
  <c r="C527" i="10"/>
  <c r="A528" i="10"/>
  <c r="H525" i="10"/>
  <c r="N525" i="10" s="1"/>
  <c r="M525" i="10"/>
  <c r="H523" i="7"/>
  <c r="G524" i="7"/>
  <c r="F524" i="7" s="1"/>
  <c r="E526" i="4"/>
  <c r="D526" i="4"/>
  <c r="B526" i="7"/>
  <c r="L525" i="7"/>
  <c r="W525" i="7" s="1"/>
  <c r="M524" i="7"/>
  <c r="D527" i="7"/>
  <c r="E524" i="7"/>
  <c r="A525" i="7"/>
  <c r="AE525" i="7" s="1"/>
  <c r="F526" i="4"/>
  <c r="A527" i="4"/>
  <c r="B540" i="4"/>
  <c r="AI525" i="7" l="1"/>
  <c r="AH525" i="7"/>
  <c r="AF525" i="7"/>
  <c r="AG525" i="7"/>
  <c r="AD525" i="7"/>
  <c r="AC525" i="7"/>
  <c r="AB525" i="7"/>
  <c r="AJ527" i="7"/>
  <c r="N527" i="7"/>
  <c r="O527" i="7" s="1"/>
  <c r="AA527" i="7"/>
  <c r="Y527" i="7"/>
  <c r="Z527" i="7"/>
  <c r="P527" i="7"/>
  <c r="U527" i="7"/>
  <c r="T527" i="7"/>
  <c r="S527" i="7"/>
  <c r="R527" i="7"/>
  <c r="Q527" i="7"/>
  <c r="J527" i="7"/>
  <c r="K526" i="7"/>
  <c r="C527" i="7"/>
  <c r="I527" i="7" s="1"/>
  <c r="J525" i="10"/>
  <c r="H526" i="10"/>
  <c r="N526" i="10" s="1"/>
  <c r="M526" i="10"/>
  <c r="D528" i="10"/>
  <c r="F528" i="10"/>
  <c r="E528" i="10"/>
  <c r="C528" i="10"/>
  <c r="A529" i="10"/>
  <c r="B531" i="10"/>
  <c r="G202" i="10"/>
  <c r="H524" i="7"/>
  <c r="G525" i="7"/>
  <c r="F525" i="7" s="1"/>
  <c r="D527" i="4"/>
  <c r="E527" i="4"/>
  <c r="B527" i="7"/>
  <c r="L526" i="7"/>
  <c r="W526" i="7" s="1"/>
  <c r="M525" i="7"/>
  <c r="D528" i="7"/>
  <c r="E525" i="7"/>
  <c r="A526" i="7"/>
  <c r="AD526" i="7" s="1"/>
  <c r="F527" i="4"/>
  <c r="A528" i="4"/>
  <c r="B541" i="4"/>
  <c r="AE526" i="7" l="1"/>
  <c r="AG526" i="7"/>
  <c r="AF526" i="7"/>
  <c r="AI526" i="7"/>
  <c r="AH526" i="7"/>
  <c r="AC526" i="7"/>
  <c r="AB526" i="7"/>
  <c r="AJ528" i="7"/>
  <c r="N528" i="7"/>
  <c r="O528" i="7" s="1"/>
  <c r="AA528" i="7"/>
  <c r="Y528" i="7"/>
  <c r="Z528" i="7"/>
  <c r="P528" i="7"/>
  <c r="R528" i="7"/>
  <c r="Q528" i="7"/>
  <c r="T528" i="7"/>
  <c r="U528" i="7"/>
  <c r="S528" i="7"/>
  <c r="J526" i="10"/>
  <c r="J528" i="7"/>
  <c r="K527" i="7"/>
  <c r="C528" i="7"/>
  <c r="I528" i="7" s="1"/>
  <c r="H527" i="10"/>
  <c r="N527" i="10" s="1"/>
  <c r="M527" i="10"/>
  <c r="J527" i="10" s="1"/>
  <c r="L202" i="10"/>
  <c r="P202" i="10"/>
  <c r="D529" i="10"/>
  <c r="F529" i="10"/>
  <c r="E529" i="10"/>
  <c r="C529" i="10"/>
  <c r="A530" i="10"/>
  <c r="B532" i="10"/>
  <c r="H525" i="7"/>
  <c r="G526" i="7"/>
  <c r="F526" i="7" s="1"/>
  <c r="E528" i="4"/>
  <c r="D528" i="4"/>
  <c r="B528" i="7"/>
  <c r="M526" i="7"/>
  <c r="L527" i="7"/>
  <c r="W527" i="7" s="1"/>
  <c r="D529" i="7"/>
  <c r="E526" i="7"/>
  <c r="A527" i="7"/>
  <c r="AG527" i="7" s="1"/>
  <c r="F528" i="4"/>
  <c r="A529" i="4"/>
  <c r="B542" i="4"/>
  <c r="AF527" i="7" l="1"/>
  <c r="AI527" i="7"/>
  <c r="AE527" i="7"/>
  <c r="AD527" i="7"/>
  <c r="AH527" i="7"/>
  <c r="AC527" i="7"/>
  <c r="AB527" i="7"/>
  <c r="AJ529" i="7"/>
  <c r="N529" i="7"/>
  <c r="O529" i="7" s="1"/>
  <c r="AA529" i="7"/>
  <c r="Y529" i="7"/>
  <c r="Z529" i="7"/>
  <c r="P529" i="7"/>
  <c r="U529" i="7"/>
  <c r="T529" i="7"/>
  <c r="S529" i="7"/>
  <c r="R529" i="7"/>
  <c r="Q529" i="7"/>
  <c r="J529" i="7"/>
  <c r="K528" i="7"/>
  <c r="C529" i="7"/>
  <c r="I529" i="7" s="1"/>
  <c r="K203" i="10"/>
  <c r="O203" i="10" s="1"/>
  <c r="I203" i="10"/>
  <c r="B533" i="10"/>
  <c r="D530" i="10"/>
  <c r="F530" i="10"/>
  <c r="E530" i="10"/>
  <c r="C530" i="10"/>
  <c r="A531" i="10"/>
  <c r="H528" i="10"/>
  <c r="N528" i="10" s="1"/>
  <c r="M528" i="10"/>
  <c r="H526" i="7"/>
  <c r="G527" i="7"/>
  <c r="F527" i="7" s="1"/>
  <c r="E529" i="4"/>
  <c r="D529" i="4"/>
  <c r="B529" i="7"/>
  <c r="L528" i="7"/>
  <c r="W528" i="7" s="1"/>
  <c r="M527" i="7"/>
  <c r="D530" i="7"/>
  <c r="E527" i="7"/>
  <c r="A528" i="7"/>
  <c r="AD528" i="7" s="1"/>
  <c r="B543" i="4"/>
  <c r="F529" i="4"/>
  <c r="A530" i="4"/>
  <c r="AE528" i="7" l="1"/>
  <c r="AH528" i="7"/>
  <c r="AI528" i="7"/>
  <c r="AG528" i="7"/>
  <c r="AF528" i="7"/>
  <c r="AC528" i="7"/>
  <c r="AB528" i="7"/>
  <c r="AJ530" i="7"/>
  <c r="N530" i="7"/>
  <c r="O530" i="7" s="1"/>
  <c r="AA530" i="7"/>
  <c r="Y530" i="7"/>
  <c r="Z530" i="7"/>
  <c r="P530" i="7"/>
  <c r="U530" i="7"/>
  <c r="T530" i="7"/>
  <c r="S530" i="7"/>
  <c r="R530" i="7"/>
  <c r="Q530" i="7"/>
  <c r="J530" i="7"/>
  <c r="K529" i="7"/>
  <c r="C530" i="7"/>
  <c r="I530" i="7" s="1"/>
  <c r="J528" i="10"/>
  <c r="H529" i="10"/>
  <c r="N529" i="10" s="1"/>
  <c r="M529" i="10"/>
  <c r="B534" i="10"/>
  <c r="D531" i="10"/>
  <c r="F531" i="10"/>
  <c r="E531" i="10"/>
  <c r="C531" i="10"/>
  <c r="A532" i="10"/>
  <c r="G203" i="10"/>
  <c r="H527" i="7"/>
  <c r="G528" i="7"/>
  <c r="F528" i="7" s="1"/>
  <c r="D530" i="4"/>
  <c r="E530" i="4"/>
  <c r="B530" i="7"/>
  <c r="L529" i="7"/>
  <c r="W529" i="7" s="1"/>
  <c r="M528" i="7"/>
  <c r="D531" i="7"/>
  <c r="E528" i="7"/>
  <c r="A529" i="7"/>
  <c r="AF529" i="7" s="1"/>
  <c r="F530" i="4"/>
  <c r="A531" i="4"/>
  <c r="B544" i="4"/>
  <c r="AE529" i="7" l="1"/>
  <c r="AI529" i="7"/>
  <c r="AH529" i="7"/>
  <c r="AD529" i="7"/>
  <c r="AG529" i="7"/>
  <c r="AC529" i="7"/>
  <c r="AB529" i="7"/>
  <c r="J529" i="10"/>
  <c r="AJ531" i="7"/>
  <c r="N531" i="7"/>
  <c r="O531" i="7" s="1"/>
  <c r="AA531" i="7"/>
  <c r="Y531" i="7"/>
  <c r="Z531" i="7"/>
  <c r="P531" i="7"/>
  <c r="S531" i="7"/>
  <c r="R531" i="7"/>
  <c r="Q531" i="7"/>
  <c r="U531" i="7"/>
  <c r="T531" i="7"/>
  <c r="J531" i="7"/>
  <c r="K530" i="7"/>
  <c r="C531" i="7"/>
  <c r="I531" i="7" s="1"/>
  <c r="B535" i="10"/>
  <c r="P203" i="10"/>
  <c r="L203" i="10"/>
  <c r="D532" i="10"/>
  <c r="F532" i="10"/>
  <c r="E532" i="10"/>
  <c r="C532" i="10"/>
  <c r="A533" i="10"/>
  <c r="H530" i="10"/>
  <c r="N530" i="10" s="1"/>
  <c r="M530" i="10"/>
  <c r="H528" i="7"/>
  <c r="G529" i="7"/>
  <c r="F529" i="7" s="1"/>
  <c r="E531" i="4"/>
  <c r="D531" i="4"/>
  <c r="B531" i="7"/>
  <c r="L530" i="7"/>
  <c r="W530" i="7" s="1"/>
  <c r="M529" i="7"/>
  <c r="D532" i="7"/>
  <c r="E529" i="7"/>
  <c r="A530" i="7"/>
  <c r="AE530" i="7" s="1"/>
  <c r="B545" i="4"/>
  <c r="F531" i="4"/>
  <c r="A532" i="4"/>
  <c r="AH530" i="7" l="1"/>
  <c r="AI530" i="7"/>
  <c r="AG530" i="7"/>
  <c r="AF530" i="7"/>
  <c r="AD530" i="7"/>
  <c r="AC530" i="7"/>
  <c r="AB530" i="7"/>
  <c r="J530" i="10"/>
  <c r="AJ532" i="7"/>
  <c r="N532" i="7"/>
  <c r="O532" i="7" s="1"/>
  <c r="AA532" i="7"/>
  <c r="Y532" i="7"/>
  <c r="Z532" i="7"/>
  <c r="P532" i="7"/>
  <c r="U532" i="7"/>
  <c r="T532" i="7"/>
  <c r="S532" i="7"/>
  <c r="R532" i="7"/>
  <c r="Q532" i="7"/>
  <c r="J532" i="7"/>
  <c r="K531" i="7"/>
  <c r="C532" i="7"/>
  <c r="I532" i="7" s="1"/>
  <c r="I204" i="10"/>
  <c r="H531" i="10"/>
  <c r="N531" i="10" s="1"/>
  <c r="M531" i="10"/>
  <c r="K204" i="10"/>
  <c r="O204" i="10" s="1"/>
  <c r="D533" i="10"/>
  <c r="F533" i="10"/>
  <c r="E533" i="10"/>
  <c r="C533" i="10"/>
  <c r="A534" i="10"/>
  <c r="B536" i="10"/>
  <c r="H529" i="7"/>
  <c r="G530" i="7"/>
  <c r="F530" i="7" s="1"/>
  <c r="E532" i="4"/>
  <c r="D532" i="4"/>
  <c r="B532" i="7"/>
  <c r="L531" i="7"/>
  <c r="W531" i="7" s="1"/>
  <c r="M530" i="7"/>
  <c r="D533" i="7"/>
  <c r="E530" i="7"/>
  <c r="A531" i="7"/>
  <c r="AE531" i="7" s="1"/>
  <c r="F532" i="4"/>
  <c r="A533" i="4"/>
  <c r="B546" i="4"/>
  <c r="AG531" i="7" l="1"/>
  <c r="AD531" i="7"/>
  <c r="AH531" i="7"/>
  <c r="AF531" i="7"/>
  <c r="AI531" i="7"/>
  <c r="AC531" i="7"/>
  <c r="AB531" i="7"/>
  <c r="J531" i="10"/>
  <c r="AJ533" i="7"/>
  <c r="N533" i="7"/>
  <c r="O533" i="7" s="1"/>
  <c r="AA533" i="7"/>
  <c r="Y533" i="7"/>
  <c r="Z533" i="7"/>
  <c r="P533" i="7"/>
  <c r="Q533" i="7"/>
  <c r="U533" i="7"/>
  <c r="T533" i="7"/>
  <c r="R533" i="7"/>
  <c r="S533" i="7"/>
  <c r="J533" i="7"/>
  <c r="K532" i="7"/>
  <c r="C533" i="7"/>
  <c r="I533" i="7" s="1"/>
  <c r="B537" i="10"/>
  <c r="D534" i="10"/>
  <c r="F534" i="10"/>
  <c r="E534" i="10"/>
  <c r="C534" i="10"/>
  <c r="A535" i="10"/>
  <c r="H532" i="10"/>
  <c r="N532" i="10" s="1"/>
  <c r="M532" i="10"/>
  <c r="G204" i="10"/>
  <c r="H530" i="7"/>
  <c r="G531" i="7"/>
  <c r="F531" i="7" s="1"/>
  <c r="E533" i="4"/>
  <c r="D533" i="4"/>
  <c r="B533" i="7"/>
  <c r="L532" i="7"/>
  <c r="W532" i="7" s="1"/>
  <c r="M531" i="7"/>
  <c r="D534" i="7"/>
  <c r="E531" i="7"/>
  <c r="A532" i="7"/>
  <c r="AF532" i="7" s="1"/>
  <c r="B547" i="4"/>
  <c r="F533" i="4"/>
  <c r="A534" i="4"/>
  <c r="AD532" i="7" l="1"/>
  <c r="AI532" i="7"/>
  <c r="AH532" i="7"/>
  <c r="AG532" i="7"/>
  <c r="AE532" i="7"/>
  <c r="AC532" i="7"/>
  <c r="AB532" i="7"/>
  <c r="AJ534" i="7"/>
  <c r="N534" i="7"/>
  <c r="O534" i="7" s="1"/>
  <c r="AA534" i="7"/>
  <c r="Y534" i="7"/>
  <c r="Z534" i="7"/>
  <c r="P534" i="7"/>
  <c r="T534" i="7"/>
  <c r="S534" i="7"/>
  <c r="R534" i="7"/>
  <c r="Q534" i="7"/>
  <c r="U534" i="7"/>
  <c r="J534" i="7"/>
  <c r="K533" i="7"/>
  <c r="C534" i="7"/>
  <c r="I534" i="7" s="1"/>
  <c r="H533" i="10"/>
  <c r="N533" i="10" s="1"/>
  <c r="M533" i="10"/>
  <c r="D535" i="10"/>
  <c r="F535" i="10"/>
  <c r="E535" i="10"/>
  <c r="C535" i="10"/>
  <c r="A536" i="10"/>
  <c r="L204" i="10"/>
  <c r="P204" i="10"/>
  <c r="J532" i="10"/>
  <c r="B538" i="10"/>
  <c r="H531" i="7"/>
  <c r="G532" i="7"/>
  <c r="F532" i="7" s="1"/>
  <c r="E534" i="4"/>
  <c r="D534" i="4"/>
  <c r="B534" i="7"/>
  <c r="L533" i="7"/>
  <c r="W533" i="7" s="1"/>
  <c r="M532" i="7"/>
  <c r="D535" i="7"/>
  <c r="E532" i="7"/>
  <c r="A533" i="7"/>
  <c r="AF533" i="7" s="1"/>
  <c r="F534" i="4"/>
  <c r="A535" i="4"/>
  <c r="B548" i="4"/>
  <c r="AD533" i="7" l="1"/>
  <c r="AE533" i="7"/>
  <c r="AI533" i="7"/>
  <c r="AH533" i="7"/>
  <c r="AG533" i="7"/>
  <c r="AC533" i="7"/>
  <c r="AB533" i="7"/>
  <c r="J533" i="10"/>
  <c r="AJ535" i="7"/>
  <c r="N535" i="7"/>
  <c r="O535" i="7" s="1"/>
  <c r="AA535" i="7"/>
  <c r="Y535" i="7"/>
  <c r="Z535" i="7"/>
  <c r="P535" i="7"/>
  <c r="U535" i="7"/>
  <c r="T535" i="7"/>
  <c r="S535" i="7"/>
  <c r="R535" i="7"/>
  <c r="Q535" i="7"/>
  <c r="J535" i="7"/>
  <c r="K534" i="7"/>
  <c r="C535" i="7"/>
  <c r="I535" i="7" s="1"/>
  <c r="B539" i="10"/>
  <c r="D536" i="10"/>
  <c r="F536" i="10"/>
  <c r="E536" i="10"/>
  <c r="C536" i="10"/>
  <c r="A537" i="10"/>
  <c r="K205" i="10"/>
  <c r="O205" i="10" s="1"/>
  <c r="H534" i="10"/>
  <c r="N534" i="10" s="1"/>
  <c r="M534" i="10"/>
  <c r="I205" i="10"/>
  <c r="H532" i="7"/>
  <c r="G533" i="7"/>
  <c r="F533" i="7" s="1"/>
  <c r="D535" i="4"/>
  <c r="E535" i="4"/>
  <c r="B535" i="7"/>
  <c r="L534" i="7"/>
  <c r="W534" i="7" s="1"/>
  <c r="M533" i="7"/>
  <c r="D536" i="7"/>
  <c r="E533" i="7"/>
  <c r="A534" i="7"/>
  <c r="AI534" i="7" s="1"/>
  <c r="F535" i="4"/>
  <c r="A536" i="4"/>
  <c r="B549" i="4"/>
  <c r="AF534" i="7" l="1"/>
  <c r="AH534" i="7"/>
  <c r="AG534" i="7"/>
  <c r="AE534" i="7"/>
  <c r="AD534" i="7"/>
  <c r="AC534" i="7"/>
  <c r="AB534" i="7"/>
  <c r="AJ536" i="7"/>
  <c r="N536" i="7"/>
  <c r="O536" i="7" s="1"/>
  <c r="AA536" i="7"/>
  <c r="Y536" i="7"/>
  <c r="Z536" i="7"/>
  <c r="P536" i="7"/>
  <c r="R536" i="7"/>
  <c r="Q536" i="7"/>
  <c r="S536" i="7"/>
  <c r="U536" i="7"/>
  <c r="T536" i="7"/>
  <c r="J536" i="7"/>
  <c r="K535" i="7"/>
  <c r="C536" i="7"/>
  <c r="I536" i="7" s="1"/>
  <c r="J534" i="10"/>
  <c r="D537" i="10"/>
  <c r="F537" i="10"/>
  <c r="E537" i="10"/>
  <c r="C537" i="10"/>
  <c r="A538" i="10"/>
  <c r="H535" i="10"/>
  <c r="N535" i="10" s="1"/>
  <c r="M535" i="10"/>
  <c r="G205" i="10"/>
  <c r="B540" i="10"/>
  <c r="H533" i="7"/>
  <c r="G534" i="7"/>
  <c r="F534" i="7" s="1"/>
  <c r="E536" i="4"/>
  <c r="D536" i="4"/>
  <c r="B536" i="7"/>
  <c r="L535" i="7"/>
  <c r="W535" i="7" s="1"/>
  <c r="M534" i="7"/>
  <c r="D537" i="7"/>
  <c r="E534" i="7"/>
  <c r="A535" i="7"/>
  <c r="AF535" i="7" s="1"/>
  <c r="B550" i="4"/>
  <c r="F536" i="4"/>
  <c r="A537" i="4"/>
  <c r="AE535" i="7" l="1"/>
  <c r="AI535" i="7"/>
  <c r="AH535" i="7"/>
  <c r="AG535" i="7"/>
  <c r="AD535" i="7"/>
  <c r="AC535" i="7"/>
  <c r="AB535" i="7"/>
  <c r="AJ537" i="7"/>
  <c r="N537" i="7"/>
  <c r="O537" i="7" s="1"/>
  <c r="AA537" i="7"/>
  <c r="Y537" i="7"/>
  <c r="Z537" i="7"/>
  <c r="P537" i="7"/>
  <c r="U537" i="7"/>
  <c r="T537" i="7"/>
  <c r="S537" i="7"/>
  <c r="R537" i="7"/>
  <c r="Q537" i="7"/>
  <c r="J537" i="7"/>
  <c r="K536" i="7"/>
  <c r="C537" i="7"/>
  <c r="I537" i="7" s="1"/>
  <c r="J535" i="10"/>
  <c r="H536" i="10"/>
  <c r="N536" i="10" s="1"/>
  <c r="M536" i="10"/>
  <c r="J536" i="10" s="1"/>
  <c r="D538" i="10"/>
  <c r="F538" i="10"/>
  <c r="E538" i="10"/>
  <c r="C538" i="10"/>
  <c r="A539" i="10"/>
  <c r="B541" i="10"/>
  <c r="P205" i="10"/>
  <c r="L205" i="10"/>
  <c r="H534" i="7"/>
  <c r="G535" i="7"/>
  <c r="F535" i="7" s="1"/>
  <c r="E537" i="4"/>
  <c r="D537" i="4"/>
  <c r="B537" i="7"/>
  <c r="L536" i="7"/>
  <c r="W536" i="7" s="1"/>
  <c r="M535" i="7"/>
  <c r="D538" i="7"/>
  <c r="E535" i="7"/>
  <c r="A536" i="7"/>
  <c r="AG536" i="7" s="1"/>
  <c r="B551" i="4"/>
  <c r="F537" i="4"/>
  <c r="A538" i="4"/>
  <c r="AF536" i="7" l="1"/>
  <c r="AE536" i="7"/>
  <c r="AI536" i="7"/>
  <c r="AD536" i="7"/>
  <c r="AH536" i="7"/>
  <c r="AC536" i="7"/>
  <c r="AB536" i="7"/>
  <c r="AJ538" i="7"/>
  <c r="N538" i="7"/>
  <c r="O538" i="7" s="1"/>
  <c r="AA538" i="7"/>
  <c r="Y538" i="7"/>
  <c r="Z538" i="7"/>
  <c r="P538" i="7"/>
  <c r="U538" i="7"/>
  <c r="T538" i="7"/>
  <c r="S538" i="7"/>
  <c r="R538" i="7"/>
  <c r="Q538" i="7"/>
  <c r="J538" i="7"/>
  <c r="K537" i="7"/>
  <c r="C538" i="7"/>
  <c r="I538" i="7" s="1"/>
  <c r="I206" i="10"/>
  <c r="K206" i="10"/>
  <c r="O206" i="10" s="1"/>
  <c r="H537" i="10"/>
  <c r="N537" i="10" s="1"/>
  <c r="M537" i="10"/>
  <c r="D539" i="10"/>
  <c r="F539" i="10"/>
  <c r="E539" i="10"/>
  <c r="C539" i="10"/>
  <c r="A540" i="10"/>
  <c r="B542" i="10"/>
  <c r="H535" i="7"/>
  <c r="G536" i="7"/>
  <c r="F536" i="7" s="1"/>
  <c r="E538" i="4"/>
  <c r="D538" i="4"/>
  <c r="B538" i="7"/>
  <c r="L537" i="7"/>
  <c r="W537" i="7" s="1"/>
  <c r="M536" i="7"/>
  <c r="D539" i="7"/>
  <c r="E536" i="7"/>
  <c r="A537" i="7"/>
  <c r="AH537" i="7" s="1"/>
  <c r="F538" i="4"/>
  <c r="A539" i="4"/>
  <c r="B552" i="4"/>
  <c r="S19" i="10"/>
  <c r="AE537" i="7" l="1"/>
  <c r="AI537" i="7"/>
  <c r="AG537" i="7"/>
  <c r="AF537" i="7"/>
  <c r="AD537" i="7"/>
  <c r="AC537" i="7"/>
  <c r="AB537" i="7"/>
  <c r="AJ539" i="7"/>
  <c r="N539" i="7"/>
  <c r="O539" i="7" s="1"/>
  <c r="AA539" i="7"/>
  <c r="Y539" i="7"/>
  <c r="Z539" i="7"/>
  <c r="P539" i="7"/>
  <c r="S539" i="7"/>
  <c r="R539" i="7"/>
  <c r="Q539" i="7"/>
  <c r="U539" i="7"/>
  <c r="T539" i="7"/>
  <c r="J537" i="10"/>
  <c r="J539" i="7"/>
  <c r="K538" i="7"/>
  <c r="C539" i="7"/>
  <c r="I539" i="7" s="1"/>
  <c r="H538" i="10"/>
  <c r="N538" i="10" s="1"/>
  <c r="M538" i="10"/>
  <c r="B543" i="10"/>
  <c r="D540" i="10"/>
  <c r="F540" i="10"/>
  <c r="E540" i="10"/>
  <c r="C540" i="10"/>
  <c r="A541" i="10"/>
  <c r="G206" i="10"/>
  <c r="H536" i="7"/>
  <c r="G537" i="7"/>
  <c r="F537" i="7" s="1"/>
  <c r="E539" i="4"/>
  <c r="D539" i="4"/>
  <c r="B539" i="7"/>
  <c r="L538" i="7"/>
  <c r="W538" i="7" s="1"/>
  <c r="M537" i="7"/>
  <c r="D540" i="7"/>
  <c r="E537" i="7"/>
  <c r="A538" i="7"/>
  <c r="AF538" i="7" s="1"/>
  <c r="B553" i="4"/>
  <c r="F539" i="4"/>
  <c r="A540" i="4"/>
  <c r="AE538" i="7" l="1"/>
  <c r="AI538" i="7"/>
  <c r="AH538" i="7"/>
  <c r="AG538" i="7"/>
  <c r="AD538" i="7"/>
  <c r="AC538" i="7"/>
  <c r="AB538" i="7"/>
  <c r="AJ540" i="7"/>
  <c r="N540" i="7"/>
  <c r="O540" i="7" s="1"/>
  <c r="AA540" i="7"/>
  <c r="Y540" i="7"/>
  <c r="Z540" i="7"/>
  <c r="P540" i="7"/>
  <c r="U540" i="7"/>
  <c r="T540" i="7"/>
  <c r="S540" i="7"/>
  <c r="R540" i="7"/>
  <c r="Q540" i="7"/>
  <c r="J538" i="10"/>
  <c r="J540" i="7"/>
  <c r="K539" i="7"/>
  <c r="C540" i="7"/>
  <c r="I540" i="7" s="1"/>
  <c r="H539" i="10"/>
  <c r="N539" i="10" s="1"/>
  <c r="M539" i="10"/>
  <c r="B544" i="10"/>
  <c r="L206" i="10"/>
  <c r="P206" i="10"/>
  <c r="D541" i="10"/>
  <c r="F541" i="10"/>
  <c r="E541" i="10"/>
  <c r="C541" i="10"/>
  <c r="A542" i="10"/>
  <c r="H537" i="7"/>
  <c r="G538" i="7"/>
  <c r="F538" i="7" s="1"/>
  <c r="D540" i="4"/>
  <c r="E540" i="4"/>
  <c r="B540" i="7"/>
  <c r="L539" i="7"/>
  <c r="W539" i="7" s="1"/>
  <c r="M538" i="7"/>
  <c r="D541" i="7"/>
  <c r="E538" i="7"/>
  <c r="A539" i="7"/>
  <c r="AE539" i="7" s="1"/>
  <c r="F540" i="4"/>
  <c r="A541" i="4"/>
  <c r="B554" i="4"/>
  <c r="AH539" i="7" l="1"/>
  <c r="AG539" i="7"/>
  <c r="AF539" i="7"/>
  <c r="AI539" i="7"/>
  <c r="AD539" i="7"/>
  <c r="AC539" i="7"/>
  <c r="AB539" i="7"/>
  <c r="AJ541" i="7"/>
  <c r="N541" i="7"/>
  <c r="O541" i="7" s="1"/>
  <c r="AA541" i="7"/>
  <c r="Y541" i="7"/>
  <c r="Z541" i="7"/>
  <c r="P541" i="7"/>
  <c r="Q541" i="7"/>
  <c r="U541" i="7"/>
  <c r="S541" i="7"/>
  <c r="T541" i="7"/>
  <c r="R541" i="7"/>
  <c r="J539" i="10"/>
  <c r="J541" i="7"/>
  <c r="K540" i="7"/>
  <c r="C541" i="7"/>
  <c r="I541" i="7" s="1"/>
  <c r="K207" i="10"/>
  <c r="O207" i="10" s="1"/>
  <c r="I207" i="10"/>
  <c r="D542" i="10"/>
  <c r="F542" i="10"/>
  <c r="E542" i="10"/>
  <c r="C542" i="10"/>
  <c r="A543" i="10"/>
  <c r="B545" i="10"/>
  <c r="H540" i="10"/>
  <c r="N540" i="10" s="1"/>
  <c r="M540" i="10"/>
  <c r="H538" i="7"/>
  <c r="G539" i="7"/>
  <c r="F539" i="7" s="1"/>
  <c r="E541" i="4"/>
  <c r="D541" i="4"/>
  <c r="B541" i="7"/>
  <c r="L540" i="7"/>
  <c r="W540" i="7" s="1"/>
  <c r="M539" i="7"/>
  <c r="D542" i="7"/>
  <c r="E539" i="7"/>
  <c r="A540" i="7"/>
  <c r="AF540" i="7" s="1"/>
  <c r="B555" i="4"/>
  <c r="F541" i="4"/>
  <c r="A542" i="4"/>
  <c r="AH540" i="7" l="1"/>
  <c r="AI540" i="7"/>
  <c r="AE540" i="7"/>
  <c r="AG540" i="7"/>
  <c r="AD540" i="7"/>
  <c r="AC540" i="7"/>
  <c r="AB540" i="7"/>
  <c r="AJ542" i="7"/>
  <c r="N542" i="7"/>
  <c r="O542" i="7" s="1"/>
  <c r="AA542" i="7"/>
  <c r="Y542" i="7"/>
  <c r="Z542" i="7"/>
  <c r="P542" i="7"/>
  <c r="T542" i="7"/>
  <c r="S542" i="7"/>
  <c r="R542" i="7"/>
  <c r="Q542" i="7"/>
  <c r="U542" i="7"/>
  <c r="J542" i="7"/>
  <c r="K541" i="7"/>
  <c r="C542" i="7"/>
  <c r="I542" i="7" s="1"/>
  <c r="J540" i="10"/>
  <c r="H541" i="10"/>
  <c r="N541" i="10" s="1"/>
  <c r="M541" i="10"/>
  <c r="J541" i="10" s="1"/>
  <c r="G207" i="10"/>
  <c r="B546" i="10"/>
  <c r="D543" i="10"/>
  <c r="F543" i="10"/>
  <c r="E543" i="10"/>
  <c r="C543" i="10"/>
  <c r="A544" i="10"/>
  <c r="H539" i="7"/>
  <c r="G540" i="7"/>
  <c r="F540" i="7" s="1"/>
  <c r="E542" i="4"/>
  <c r="D542" i="4"/>
  <c r="B542" i="7"/>
  <c r="L541" i="7"/>
  <c r="W541" i="7" s="1"/>
  <c r="M540" i="7"/>
  <c r="D543" i="7"/>
  <c r="E540" i="7"/>
  <c r="A541" i="7"/>
  <c r="AG541" i="7" s="1"/>
  <c r="B556" i="4"/>
  <c r="F542" i="4"/>
  <c r="A543" i="4"/>
  <c r="AF541" i="7" l="1"/>
  <c r="AI541" i="7"/>
  <c r="AH541" i="7"/>
  <c r="AD541" i="7"/>
  <c r="AE541" i="7"/>
  <c r="AC541" i="7"/>
  <c r="AB541" i="7"/>
  <c r="AJ543" i="7"/>
  <c r="N543" i="7"/>
  <c r="O543" i="7" s="1"/>
  <c r="AA543" i="7"/>
  <c r="Y543" i="7"/>
  <c r="Z543" i="7"/>
  <c r="P543" i="7"/>
  <c r="U543" i="7"/>
  <c r="T543" i="7"/>
  <c r="S543" i="7"/>
  <c r="R543" i="7"/>
  <c r="Q543" i="7"/>
  <c r="J543" i="7"/>
  <c r="K542" i="7"/>
  <c r="C543" i="7"/>
  <c r="I543" i="7" s="1"/>
  <c r="B547" i="10"/>
  <c r="P207" i="10"/>
  <c r="L207" i="10"/>
  <c r="D544" i="10"/>
  <c r="F544" i="10"/>
  <c r="E544" i="10"/>
  <c r="C544" i="10"/>
  <c r="A545" i="10"/>
  <c r="H542" i="10"/>
  <c r="N542" i="10" s="1"/>
  <c r="M542" i="10"/>
  <c r="H540" i="7"/>
  <c r="G541" i="7"/>
  <c r="F541" i="7" s="1"/>
  <c r="E543" i="4"/>
  <c r="D543" i="4"/>
  <c r="B543" i="7"/>
  <c r="L542" i="7"/>
  <c r="W542" i="7" s="1"/>
  <c r="M541" i="7"/>
  <c r="D544" i="7"/>
  <c r="E541" i="7"/>
  <c r="A542" i="7"/>
  <c r="AI542" i="7" s="1"/>
  <c r="B557" i="4"/>
  <c r="F543" i="4"/>
  <c r="A544" i="4"/>
  <c r="AD542" i="7" l="1"/>
  <c r="AH542" i="7"/>
  <c r="AF542" i="7"/>
  <c r="AG542" i="7"/>
  <c r="AE542" i="7"/>
  <c r="AC542" i="7"/>
  <c r="AB542" i="7"/>
  <c r="J542" i="10"/>
  <c r="AJ544" i="7"/>
  <c r="N544" i="7"/>
  <c r="O544" i="7" s="1"/>
  <c r="AA544" i="7"/>
  <c r="Y544" i="7"/>
  <c r="Z544" i="7"/>
  <c r="P544" i="7"/>
  <c r="R544" i="7"/>
  <c r="Q544" i="7"/>
  <c r="T544" i="7"/>
  <c r="S544" i="7"/>
  <c r="U544" i="7"/>
  <c r="J544" i="7"/>
  <c r="K543" i="7"/>
  <c r="C544" i="7"/>
  <c r="I544" i="7" s="1"/>
  <c r="I208" i="10"/>
  <c r="H543" i="10"/>
  <c r="N543" i="10" s="1"/>
  <c r="M543" i="10"/>
  <c r="K208" i="10"/>
  <c r="O208" i="10" s="1"/>
  <c r="D545" i="10"/>
  <c r="F545" i="10"/>
  <c r="E545" i="10"/>
  <c r="C545" i="10"/>
  <c r="A546" i="10"/>
  <c r="B548" i="10"/>
  <c r="H541" i="7"/>
  <c r="G542" i="7"/>
  <c r="F542" i="7" s="1"/>
  <c r="E544" i="4"/>
  <c r="D544" i="4"/>
  <c r="B544" i="7"/>
  <c r="L543" i="7"/>
  <c r="W543" i="7" s="1"/>
  <c r="M542" i="7"/>
  <c r="D545" i="7"/>
  <c r="E542" i="7"/>
  <c r="A543" i="7"/>
  <c r="AD543" i="7" s="1"/>
  <c r="B558" i="4"/>
  <c r="F544" i="4"/>
  <c r="A545" i="4"/>
  <c r="AH543" i="7" l="1"/>
  <c r="AI543" i="7"/>
  <c r="AF543" i="7"/>
  <c r="AE543" i="7"/>
  <c r="AG543" i="7"/>
  <c r="AC543" i="7"/>
  <c r="AB543" i="7"/>
  <c r="J543" i="10"/>
  <c r="AJ545" i="7"/>
  <c r="N545" i="7"/>
  <c r="O545" i="7" s="1"/>
  <c r="AA545" i="7"/>
  <c r="Y545" i="7"/>
  <c r="Z545" i="7"/>
  <c r="P545" i="7"/>
  <c r="U545" i="7"/>
  <c r="T545" i="7"/>
  <c r="S545" i="7"/>
  <c r="R545" i="7"/>
  <c r="Q545" i="7"/>
  <c r="J545" i="7"/>
  <c r="K544" i="7"/>
  <c r="C545" i="7"/>
  <c r="I545" i="7" s="1"/>
  <c r="B549" i="10"/>
  <c r="D546" i="10"/>
  <c r="F546" i="10"/>
  <c r="E546" i="10"/>
  <c r="C546" i="10"/>
  <c r="A547" i="10"/>
  <c r="H544" i="10"/>
  <c r="N544" i="10" s="1"/>
  <c r="M544" i="10"/>
  <c r="G208" i="10"/>
  <c r="H542" i="7"/>
  <c r="G543" i="7"/>
  <c r="F543" i="7" s="1"/>
  <c r="E545" i="4"/>
  <c r="D545" i="4"/>
  <c r="B545" i="7"/>
  <c r="L544" i="7"/>
  <c r="W544" i="7" s="1"/>
  <c r="M543" i="7"/>
  <c r="D546" i="7"/>
  <c r="E543" i="7"/>
  <c r="A544" i="7"/>
  <c r="AH544" i="7" s="1"/>
  <c r="F545" i="4"/>
  <c r="A546" i="4"/>
  <c r="B559" i="4"/>
  <c r="AF544" i="7" l="1"/>
  <c r="AE544" i="7"/>
  <c r="AG544" i="7"/>
  <c r="AI544" i="7"/>
  <c r="AD544" i="7"/>
  <c r="AC544" i="7"/>
  <c r="AB544" i="7"/>
  <c r="AJ546" i="7"/>
  <c r="N546" i="7"/>
  <c r="O546" i="7" s="1"/>
  <c r="AA546" i="7"/>
  <c r="Y546" i="7"/>
  <c r="Z546" i="7"/>
  <c r="P546" i="7"/>
  <c r="U546" i="7"/>
  <c r="T546" i="7"/>
  <c r="S546" i="7"/>
  <c r="Q546" i="7"/>
  <c r="R546" i="7"/>
  <c r="J546" i="7"/>
  <c r="K545" i="7"/>
  <c r="C546" i="7"/>
  <c r="I546" i="7" s="1"/>
  <c r="H545" i="10"/>
  <c r="N545" i="10" s="1"/>
  <c r="M545" i="10"/>
  <c r="L208" i="10"/>
  <c r="P208" i="10"/>
  <c r="D547" i="10"/>
  <c r="F547" i="10"/>
  <c r="E547" i="10"/>
  <c r="C547" i="10"/>
  <c r="A548" i="10"/>
  <c r="J544" i="10"/>
  <c r="B550" i="10"/>
  <c r="H543" i="7"/>
  <c r="G544" i="7"/>
  <c r="F544" i="7" s="1"/>
  <c r="E546" i="4"/>
  <c r="D546" i="4"/>
  <c r="B546" i="7"/>
  <c r="L545" i="7"/>
  <c r="W545" i="7" s="1"/>
  <c r="M544" i="7"/>
  <c r="D547" i="7"/>
  <c r="E544" i="7"/>
  <c r="A545" i="7"/>
  <c r="AE545" i="7" s="1"/>
  <c r="F546" i="4"/>
  <c r="A547" i="4"/>
  <c r="B560" i="4"/>
  <c r="AI545" i="7" l="1"/>
  <c r="AD545" i="7"/>
  <c r="AH545" i="7"/>
  <c r="AF545" i="7"/>
  <c r="AG545" i="7"/>
  <c r="AC545" i="7"/>
  <c r="AB545" i="7"/>
  <c r="AJ547" i="7"/>
  <c r="N547" i="7"/>
  <c r="O547" i="7" s="1"/>
  <c r="AA547" i="7"/>
  <c r="Y547" i="7"/>
  <c r="Z547" i="7"/>
  <c r="P547" i="7"/>
  <c r="S547" i="7"/>
  <c r="R547" i="7"/>
  <c r="Q547" i="7"/>
  <c r="U547" i="7"/>
  <c r="T547" i="7"/>
  <c r="J545" i="10"/>
  <c r="J547" i="7"/>
  <c r="K546" i="7"/>
  <c r="C547" i="7"/>
  <c r="I547" i="7" s="1"/>
  <c r="K209" i="10"/>
  <c r="O209" i="10" s="1"/>
  <c r="B551" i="10"/>
  <c r="I209" i="10"/>
  <c r="D548" i="10"/>
  <c r="F548" i="10"/>
  <c r="E548" i="10"/>
  <c r="C548" i="10"/>
  <c r="A549" i="10"/>
  <c r="H546" i="10"/>
  <c r="N546" i="10" s="1"/>
  <c r="M546" i="10"/>
  <c r="H544" i="7"/>
  <c r="G545" i="7"/>
  <c r="F545" i="7" s="1"/>
  <c r="E547" i="4"/>
  <c r="D547" i="4"/>
  <c r="B547" i="7"/>
  <c r="L546" i="7"/>
  <c r="W546" i="7" s="1"/>
  <c r="M545" i="7"/>
  <c r="D548" i="7"/>
  <c r="E545" i="7"/>
  <c r="A546" i="7"/>
  <c r="AG546" i="7" s="1"/>
  <c r="B561" i="4"/>
  <c r="F547" i="4"/>
  <c r="A548" i="4"/>
  <c r="AH546" i="7" l="1"/>
  <c r="AI546" i="7"/>
  <c r="AE546" i="7"/>
  <c r="AF546" i="7"/>
  <c r="AD546" i="7"/>
  <c r="AC546" i="7"/>
  <c r="AB546" i="7"/>
  <c r="AJ548" i="7"/>
  <c r="N548" i="7"/>
  <c r="O548" i="7" s="1"/>
  <c r="AA548" i="7"/>
  <c r="Y548" i="7"/>
  <c r="Z548" i="7"/>
  <c r="P548" i="7"/>
  <c r="U548" i="7"/>
  <c r="T548" i="7"/>
  <c r="S548" i="7"/>
  <c r="R548" i="7"/>
  <c r="Q548" i="7"/>
  <c r="J548" i="7"/>
  <c r="K547" i="7"/>
  <c r="C548" i="7"/>
  <c r="I548" i="7" s="1"/>
  <c r="J546" i="10"/>
  <c r="G209" i="10"/>
  <c r="P209" i="10" s="1"/>
  <c r="D549" i="10"/>
  <c r="F549" i="10"/>
  <c r="E549" i="10"/>
  <c r="C549" i="10"/>
  <c r="A550" i="10"/>
  <c r="H547" i="10"/>
  <c r="N547" i="10" s="1"/>
  <c r="M547" i="10"/>
  <c r="B552" i="10"/>
  <c r="H545" i="7"/>
  <c r="G546" i="7"/>
  <c r="F546" i="7" s="1"/>
  <c r="D548" i="4"/>
  <c r="E548" i="4"/>
  <c r="B548" i="7"/>
  <c r="L547" i="7"/>
  <c r="W547" i="7" s="1"/>
  <c r="M546" i="7"/>
  <c r="D549" i="7"/>
  <c r="E546" i="7"/>
  <c r="A547" i="7"/>
  <c r="AD547" i="7" s="1"/>
  <c r="F548" i="4"/>
  <c r="A549" i="4"/>
  <c r="B562" i="4"/>
  <c r="AI547" i="7" l="1"/>
  <c r="AG547" i="7"/>
  <c r="AE547" i="7"/>
  <c r="AF547" i="7"/>
  <c r="AH547" i="7"/>
  <c r="AC547" i="7"/>
  <c r="AB547" i="7"/>
  <c r="AJ549" i="7"/>
  <c r="N549" i="7"/>
  <c r="O549" i="7" s="1"/>
  <c r="AA549" i="7"/>
  <c r="Y549" i="7"/>
  <c r="Z549" i="7"/>
  <c r="P549" i="7"/>
  <c r="Q549" i="7"/>
  <c r="U549" i="7"/>
  <c r="R549" i="7"/>
  <c r="T549" i="7"/>
  <c r="S549" i="7"/>
  <c r="J549" i="7"/>
  <c r="K548" i="7"/>
  <c r="C549" i="7"/>
  <c r="I549" i="7" s="1"/>
  <c r="L209" i="10"/>
  <c r="I210" i="10" s="1"/>
  <c r="H548" i="10"/>
  <c r="N548" i="10" s="1"/>
  <c r="M548" i="10"/>
  <c r="B553" i="10"/>
  <c r="D550" i="10"/>
  <c r="F550" i="10"/>
  <c r="E550" i="10"/>
  <c r="C550" i="10"/>
  <c r="A551" i="10"/>
  <c r="J547" i="10"/>
  <c r="K210" i="10"/>
  <c r="O210" i="10" s="1"/>
  <c r="H546" i="7"/>
  <c r="G547" i="7"/>
  <c r="F547" i="7" s="1"/>
  <c r="E549" i="4"/>
  <c r="D549" i="4"/>
  <c r="B549" i="7"/>
  <c r="L548" i="7"/>
  <c r="W548" i="7" s="1"/>
  <c r="M547" i="7"/>
  <c r="D550" i="7"/>
  <c r="E547" i="7"/>
  <c r="A548" i="7"/>
  <c r="AD548" i="7" s="1"/>
  <c r="B563" i="4"/>
  <c r="F549" i="4"/>
  <c r="A550" i="4"/>
  <c r="AH548" i="7" l="1"/>
  <c r="AG548" i="7"/>
  <c r="AF548" i="7"/>
  <c r="AE548" i="7"/>
  <c r="AI548" i="7"/>
  <c r="AC548" i="7"/>
  <c r="AB548" i="7"/>
  <c r="J548" i="10"/>
  <c r="AJ550" i="7"/>
  <c r="N550" i="7"/>
  <c r="O550" i="7" s="1"/>
  <c r="AA550" i="7"/>
  <c r="Y550" i="7"/>
  <c r="Z550" i="7"/>
  <c r="P550" i="7"/>
  <c r="T550" i="7"/>
  <c r="S550" i="7"/>
  <c r="R550" i="7"/>
  <c r="Q550" i="7"/>
  <c r="U550" i="7"/>
  <c r="J550" i="7"/>
  <c r="K549" i="7"/>
  <c r="C550" i="7"/>
  <c r="I550" i="7" s="1"/>
  <c r="G210" i="10"/>
  <c r="B554" i="10"/>
  <c r="D551" i="10"/>
  <c r="F551" i="10"/>
  <c r="E551" i="10"/>
  <c r="C551" i="10"/>
  <c r="A552" i="10"/>
  <c r="H549" i="10"/>
  <c r="N549" i="10" s="1"/>
  <c r="M549" i="10"/>
  <c r="H547" i="7"/>
  <c r="G548" i="7"/>
  <c r="F548" i="7" s="1"/>
  <c r="E550" i="4"/>
  <c r="D550" i="4"/>
  <c r="B550" i="7"/>
  <c r="L549" i="7"/>
  <c r="W549" i="7" s="1"/>
  <c r="M548" i="7"/>
  <c r="D551" i="7"/>
  <c r="E548" i="7"/>
  <c r="A549" i="7"/>
  <c r="AG549" i="7" s="1"/>
  <c r="B564" i="4"/>
  <c r="F550" i="4"/>
  <c r="A551" i="4"/>
  <c r="AE549" i="7" l="1"/>
  <c r="AD549" i="7"/>
  <c r="AI549" i="7"/>
  <c r="AF549" i="7"/>
  <c r="AH549" i="7"/>
  <c r="AC549" i="7"/>
  <c r="AB549" i="7"/>
  <c r="AJ551" i="7"/>
  <c r="N551" i="7"/>
  <c r="O551" i="7" s="1"/>
  <c r="AA551" i="7"/>
  <c r="Y551" i="7"/>
  <c r="Z551" i="7"/>
  <c r="P551" i="7"/>
  <c r="U551" i="7"/>
  <c r="T551" i="7"/>
  <c r="S551" i="7"/>
  <c r="R551" i="7"/>
  <c r="Q551" i="7"/>
  <c r="J551" i="7"/>
  <c r="K550" i="7"/>
  <c r="C551" i="7"/>
  <c r="I551" i="7" s="1"/>
  <c r="J549" i="10"/>
  <c r="H550" i="10"/>
  <c r="N550" i="10" s="1"/>
  <c r="M550" i="10"/>
  <c r="B555" i="10"/>
  <c r="D552" i="10"/>
  <c r="F552" i="10"/>
  <c r="E552" i="10"/>
  <c r="C552" i="10"/>
  <c r="A553" i="10"/>
  <c r="L210" i="10"/>
  <c r="P210" i="10"/>
  <c r="H548" i="7"/>
  <c r="G549" i="7"/>
  <c r="F549" i="7" s="1"/>
  <c r="D551" i="4"/>
  <c r="E551" i="4"/>
  <c r="B551" i="7"/>
  <c r="L550" i="7"/>
  <c r="W550" i="7" s="1"/>
  <c r="M549" i="7"/>
  <c r="D552" i="7"/>
  <c r="E549" i="7"/>
  <c r="A550" i="7"/>
  <c r="AI550" i="7" s="1"/>
  <c r="F551" i="4"/>
  <c r="A552" i="4"/>
  <c r="B565" i="4"/>
  <c r="AH550" i="7" l="1"/>
  <c r="AD550" i="7"/>
  <c r="AG550" i="7"/>
  <c r="AF550" i="7"/>
  <c r="AE550" i="7"/>
  <c r="AC550" i="7"/>
  <c r="AB550" i="7"/>
  <c r="AJ552" i="7"/>
  <c r="N552" i="7"/>
  <c r="O552" i="7" s="1"/>
  <c r="AA552" i="7"/>
  <c r="Y552" i="7"/>
  <c r="Z552" i="7"/>
  <c r="P552" i="7"/>
  <c r="R552" i="7"/>
  <c r="Q552" i="7"/>
  <c r="U552" i="7"/>
  <c r="T552" i="7"/>
  <c r="S552" i="7"/>
  <c r="J552" i="7"/>
  <c r="K551" i="7"/>
  <c r="C552" i="7"/>
  <c r="I552" i="7" s="1"/>
  <c r="J550" i="10"/>
  <c r="K211" i="10"/>
  <c r="O211" i="10" s="1"/>
  <c r="B556" i="10"/>
  <c r="I211" i="10"/>
  <c r="D553" i="10"/>
  <c r="F553" i="10"/>
  <c r="E553" i="10"/>
  <c r="C553" i="10"/>
  <c r="A554" i="10"/>
  <c r="H551" i="10"/>
  <c r="N551" i="10" s="1"/>
  <c r="M551" i="10"/>
  <c r="H549" i="7"/>
  <c r="G550" i="7"/>
  <c r="F550" i="7" s="1"/>
  <c r="E552" i="4"/>
  <c r="D552" i="4"/>
  <c r="B552" i="7"/>
  <c r="L551" i="7"/>
  <c r="W551" i="7" s="1"/>
  <c r="M550" i="7"/>
  <c r="D553" i="7"/>
  <c r="E550" i="7"/>
  <c r="A551" i="7"/>
  <c r="AF551" i="7" s="1"/>
  <c r="B566" i="4"/>
  <c r="F552" i="4"/>
  <c r="A553" i="4"/>
  <c r="AI551" i="7" l="1"/>
  <c r="AG551" i="7"/>
  <c r="AH551" i="7"/>
  <c r="AE551" i="7"/>
  <c r="AD551" i="7"/>
  <c r="AC551" i="7"/>
  <c r="AB551" i="7"/>
  <c r="AJ553" i="7"/>
  <c r="N553" i="7"/>
  <c r="O553" i="7" s="1"/>
  <c r="AA553" i="7"/>
  <c r="Y553" i="7"/>
  <c r="Z553" i="7"/>
  <c r="P553" i="7"/>
  <c r="U553" i="7"/>
  <c r="T553" i="7"/>
  <c r="S553" i="7"/>
  <c r="R553" i="7"/>
  <c r="Q553" i="7"/>
  <c r="J553" i="7"/>
  <c r="K552" i="7"/>
  <c r="C553" i="7"/>
  <c r="I553" i="7" s="1"/>
  <c r="J551" i="10"/>
  <c r="G211" i="10"/>
  <c r="P211" i="10" s="1"/>
  <c r="D554" i="10"/>
  <c r="F554" i="10"/>
  <c r="E554" i="10"/>
  <c r="C554" i="10"/>
  <c r="A555" i="10"/>
  <c r="H552" i="10"/>
  <c r="N552" i="10" s="1"/>
  <c r="M552" i="10"/>
  <c r="B557" i="10"/>
  <c r="H550" i="7"/>
  <c r="G551" i="7"/>
  <c r="F551" i="7" s="1"/>
  <c r="D553" i="4"/>
  <c r="E553" i="4"/>
  <c r="B553" i="7"/>
  <c r="L552" i="7"/>
  <c r="W552" i="7" s="1"/>
  <c r="M551" i="7"/>
  <c r="D554" i="7"/>
  <c r="E551" i="7"/>
  <c r="A552" i="7"/>
  <c r="AG552" i="7" s="1"/>
  <c r="F553" i="4"/>
  <c r="A554" i="4"/>
  <c r="B567" i="4"/>
  <c r="AF552" i="7" l="1"/>
  <c r="AE552" i="7"/>
  <c r="AH552" i="7"/>
  <c r="AI552" i="7"/>
  <c r="AD552" i="7"/>
  <c r="AC552" i="7"/>
  <c r="AB552" i="7"/>
  <c r="AJ554" i="7"/>
  <c r="N554" i="7"/>
  <c r="O554" i="7" s="1"/>
  <c r="AA554" i="7"/>
  <c r="Y554" i="7"/>
  <c r="Z554" i="7"/>
  <c r="P554" i="7"/>
  <c r="U554" i="7"/>
  <c r="T554" i="7"/>
  <c r="R554" i="7"/>
  <c r="S554" i="7"/>
  <c r="Q554" i="7"/>
  <c r="J554" i="7"/>
  <c r="K553" i="7"/>
  <c r="C554" i="7"/>
  <c r="I554" i="7" s="1"/>
  <c r="L211" i="10"/>
  <c r="I212" i="10" s="1"/>
  <c r="H553" i="10"/>
  <c r="N553" i="10" s="1"/>
  <c r="M553" i="10"/>
  <c r="B558" i="10"/>
  <c r="D555" i="10"/>
  <c r="F555" i="10"/>
  <c r="E555" i="10"/>
  <c r="C555" i="10"/>
  <c r="A556" i="10"/>
  <c r="J552" i="10"/>
  <c r="K212" i="10"/>
  <c r="O212" i="10" s="1"/>
  <c r="H551" i="7"/>
  <c r="G552" i="7"/>
  <c r="F552" i="7" s="1"/>
  <c r="E554" i="4"/>
  <c r="D554" i="4"/>
  <c r="B554" i="7"/>
  <c r="L553" i="7"/>
  <c r="W553" i="7" s="1"/>
  <c r="M552" i="7"/>
  <c r="D555" i="7"/>
  <c r="E552" i="7"/>
  <c r="A553" i="7"/>
  <c r="AE553" i="7" s="1"/>
  <c r="F554" i="4"/>
  <c r="A555" i="4"/>
  <c r="B568" i="4"/>
  <c r="AF553" i="7" l="1"/>
  <c r="AI553" i="7"/>
  <c r="AH553" i="7"/>
  <c r="AD553" i="7"/>
  <c r="AG553" i="7"/>
  <c r="AC553" i="7"/>
  <c r="AB553" i="7"/>
  <c r="AJ555" i="7"/>
  <c r="N555" i="7"/>
  <c r="O555" i="7" s="1"/>
  <c r="AA555" i="7"/>
  <c r="Y555" i="7"/>
  <c r="Z555" i="7"/>
  <c r="P555" i="7"/>
  <c r="S555" i="7"/>
  <c r="R555" i="7"/>
  <c r="Q555" i="7"/>
  <c r="U555" i="7"/>
  <c r="T555" i="7"/>
  <c r="J553" i="10"/>
  <c r="J555" i="7"/>
  <c r="K554" i="7"/>
  <c r="C555" i="7"/>
  <c r="I555" i="7" s="1"/>
  <c r="G212" i="10"/>
  <c r="B559" i="10"/>
  <c r="D556" i="10"/>
  <c r="F556" i="10"/>
  <c r="E556" i="10"/>
  <c r="C556" i="10"/>
  <c r="A557" i="10"/>
  <c r="H554" i="10"/>
  <c r="N554" i="10" s="1"/>
  <c r="M554" i="10"/>
  <c r="H552" i="7"/>
  <c r="G553" i="7"/>
  <c r="F553" i="7" s="1"/>
  <c r="E555" i="4"/>
  <c r="D555" i="4"/>
  <c r="B555" i="7"/>
  <c r="L554" i="7"/>
  <c r="W554" i="7" s="1"/>
  <c r="M553" i="7"/>
  <c r="D556" i="7"/>
  <c r="E553" i="7"/>
  <c r="A554" i="7"/>
  <c r="AD554" i="7" s="1"/>
  <c r="B569" i="4"/>
  <c r="F555" i="4"/>
  <c r="A556" i="4"/>
  <c r="AG554" i="7" l="1"/>
  <c r="AI554" i="7"/>
  <c r="AH554" i="7"/>
  <c r="AF554" i="7"/>
  <c r="AE554" i="7"/>
  <c r="AC554" i="7"/>
  <c r="AB554" i="7"/>
  <c r="AJ556" i="7"/>
  <c r="N556" i="7"/>
  <c r="O556" i="7" s="1"/>
  <c r="AA556" i="7"/>
  <c r="Y556" i="7"/>
  <c r="Z556" i="7"/>
  <c r="P556" i="7"/>
  <c r="U556" i="7"/>
  <c r="T556" i="7"/>
  <c r="S556" i="7"/>
  <c r="R556" i="7"/>
  <c r="Q556" i="7"/>
  <c r="J556" i="7"/>
  <c r="K555" i="7"/>
  <c r="C556" i="7"/>
  <c r="I556" i="7" s="1"/>
  <c r="J554" i="10"/>
  <c r="H555" i="10"/>
  <c r="N555" i="10" s="1"/>
  <c r="M555" i="10"/>
  <c r="J555" i="10" s="1"/>
  <c r="D557" i="10"/>
  <c r="F557" i="10"/>
  <c r="E557" i="10"/>
  <c r="C557" i="10"/>
  <c r="A558" i="10"/>
  <c r="B560" i="10"/>
  <c r="P212" i="10"/>
  <c r="L212" i="10"/>
  <c r="H553" i="7"/>
  <c r="G554" i="7"/>
  <c r="F554" i="7" s="1"/>
  <c r="E556" i="4"/>
  <c r="D556" i="4"/>
  <c r="B556" i="7"/>
  <c r="L555" i="7"/>
  <c r="W555" i="7" s="1"/>
  <c r="M554" i="7"/>
  <c r="D557" i="7"/>
  <c r="E554" i="7"/>
  <c r="A555" i="7"/>
  <c r="AD555" i="7" s="1"/>
  <c r="B570" i="4"/>
  <c r="F556" i="4"/>
  <c r="A557" i="4"/>
  <c r="AF555" i="7" l="1"/>
  <c r="AI555" i="7"/>
  <c r="AH555" i="7"/>
  <c r="AE555" i="7"/>
  <c r="AG555" i="7"/>
  <c r="AC555" i="7"/>
  <c r="AB555" i="7"/>
  <c r="AJ557" i="7"/>
  <c r="N557" i="7"/>
  <c r="O557" i="7" s="1"/>
  <c r="AA557" i="7"/>
  <c r="Y557" i="7"/>
  <c r="Z557" i="7"/>
  <c r="P557" i="7"/>
  <c r="Q557" i="7"/>
  <c r="U557" i="7"/>
  <c r="S557" i="7"/>
  <c r="R557" i="7"/>
  <c r="T557" i="7"/>
  <c r="J557" i="7"/>
  <c r="K556" i="7"/>
  <c r="C557" i="7"/>
  <c r="I557" i="7" s="1"/>
  <c r="D558" i="10"/>
  <c r="F558" i="10"/>
  <c r="E558" i="10"/>
  <c r="C558" i="10"/>
  <c r="A559" i="10"/>
  <c r="I213" i="10"/>
  <c r="K213" i="10"/>
  <c r="O213" i="10" s="1"/>
  <c r="H556" i="10"/>
  <c r="N556" i="10" s="1"/>
  <c r="M556" i="10"/>
  <c r="B561" i="10"/>
  <c r="H554" i="7"/>
  <c r="G555" i="7"/>
  <c r="F555" i="7" s="1"/>
  <c r="E557" i="4"/>
  <c r="D557" i="4"/>
  <c r="B557" i="7"/>
  <c r="L556" i="7"/>
  <c r="W556" i="7" s="1"/>
  <c r="M555" i="7"/>
  <c r="D558" i="7"/>
  <c r="E555" i="7"/>
  <c r="A556" i="7"/>
  <c r="AI556" i="7" s="1"/>
  <c r="F557" i="4"/>
  <c r="A558" i="4"/>
  <c r="B571" i="4"/>
  <c r="AH556" i="7" l="1"/>
  <c r="AG556" i="7"/>
  <c r="AF556" i="7"/>
  <c r="AE556" i="7"/>
  <c r="AD556" i="7"/>
  <c r="AC556" i="7"/>
  <c r="AB556" i="7"/>
  <c r="AJ558" i="7"/>
  <c r="N558" i="7"/>
  <c r="O558" i="7" s="1"/>
  <c r="AA558" i="7"/>
  <c r="Y558" i="7"/>
  <c r="Z558" i="7"/>
  <c r="P558" i="7"/>
  <c r="T558" i="7"/>
  <c r="S558" i="7"/>
  <c r="R558" i="7"/>
  <c r="Q558" i="7"/>
  <c r="U558" i="7"/>
  <c r="J558" i="7"/>
  <c r="K557" i="7"/>
  <c r="C558" i="7"/>
  <c r="I558" i="7" s="1"/>
  <c r="G213" i="10"/>
  <c r="P213" i="10" s="1"/>
  <c r="J556" i="10"/>
  <c r="B562" i="10"/>
  <c r="D559" i="10"/>
  <c r="F559" i="10"/>
  <c r="E559" i="10"/>
  <c r="C559" i="10"/>
  <c r="A560" i="10"/>
  <c r="H557" i="10"/>
  <c r="N557" i="10" s="1"/>
  <c r="M557" i="10"/>
  <c r="H555" i="7"/>
  <c r="G556" i="7"/>
  <c r="F556" i="7" s="1"/>
  <c r="E558" i="4"/>
  <c r="D558" i="4"/>
  <c r="B558" i="7"/>
  <c r="L557" i="7"/>
  <c r="W557" i="7" s="1"/>
  <c r="M556" i="7"/>
  <c r="D559" i="7"/>
  <c r="E556" i="7"/>
  <c r="A557" i="7"/>
  <c r="AH557" i="7" s="1"/>
  <c r="B572" i="4"/>
  <c r="F558" i="4"/>
  <c r="A559" i="4"/>
  <c r="AD557" i="7" l="1"/>
  <c r="AE557" i="7"/>
  <c r="AI557" i="7"/>
  <c r="AG557" i="7"/>
  <c r="AF557" i="7"/>
  <c r="AC557" i="7"/>
  <c r="AB557" i="7"/>
  <c r="AJ559" i="7"/>
  <c r="N559" i="7"/>
  <c r="O559" i="7" s="1"/>
  <c r="AA559" i="7"/>
  <c r="Y559" i="7"/>
  <c r="Z559" i="7"/>
  <c r="P559" i="7"/>
  <c r="U559" i="7"/>
  <c r="T559" i="7"/>
  <c r="S559" i="7"/>
  <c r="R559" i="7"/>
  <c r="Q559" i="7"/>
  <c r="J559" i="7"/>
  <c r="K558" i="7"/>
  <c r="C559" i="7"/>
  <c r="I559" i="7" s="1"/>
  <c r="J557" i="10"/>
  <c r="L213" i="10"/>
  <c r="I214" i="10" s="1"/>
  <c r="H558" i="10"/>
  <c r="N558" i="10" s="1"/>
  <c r="M558" i="10"/>
  <c r="B563" i="10"/>
  <c r="D560" i="10"/>
  <c r="F560" i="10"/>
  <c r="E560" i="10"/>
  <c r="C560" i="10"/>
  <c r="A561" i="10"/>
  <c r="K214" i="10"/>
  <c r="O214" i="10" s="1"/>
  <c r="H556" i="7"/>
  <c r="G557" i="7"/>
  <c r="F557" i="7" s="1"/>
  <c r="E559" i="4"/>
  <c r="D559" i="4"/>
  <c r="B559" i="7"/>
  <c r="L558" i="7"/>
  <c r="W558" i="7" s="1"/>
  <c r="M557" i="7"/>
  <c r="D560" i="7"/>
  <c r="E557" i="7"/>
  <c r="A558" i="7"/>
  <c r="AE558" i="7" s="1"/>
  <c r="B573" i="4"/>
  <c r="F559" i="4"/>
  <c r="A560" i="4"/>
  <c r="AG558" i="7" l="1"/>
  <c r="AD558" i="7"/>
  <c r="AF558" i="7"/>
  <c r="AI558" i="7"/>
  <c r="AH558" i="7"/>
  <c r="AC558" i="7"/>
  <c r="AB558" i="7"/>
  <c r="AJ560" i="7"/>
  <c r="N560" i="7"/>
  <c r="O560" i="7" s="1"/>
  <c r="AA560" i="7"/>
  <c r="Y560" i="7"/>
  <c r="Z560" i="7"/>
  <c r="P560" i="7"/>
  <c r="R560" i="7"/>
  <c r="Q560" i="7"/>
  <c r="U560" i="7"/>
  <c r="T560" i="7"/>
  <c r="S560" i="7"/>
  <c r="J558" i="10"/>
  <c r="J560" i="7"/>
  <c r="K559" i="7"/>
  <c r="C560" i="7"/>
  <c r="I560" i="7" s="1"/>
  <c r="G214" i="10"/>
  <c r="B564" i="10"/>
  <c r="H559" i="10"/>
  <c r="N559" i="10" s="1"/>
  <c r="M559" i="10"/>
  <c r="F561" i="10"/>
  <c r="D561" i="10"/>
  <c r="C561" i="10"/>
  <c r="E561" i="10"/>
  <c r="A562" i="10"/>
  <c r="H557" i="7"/>
  <c r="G558" i="7"/>
  <c r="F558" i="7" s="1"/>
  <c r="D560" i="4"/>
  <c r="E560" i="4"/>
  <c r="B560" i="7"/>
  <c r="L559" i="7"/>
  <c r="W559" i="7" s="1"/>
  <c r="M558" i="7"/>
  <c r="D561" i="7"/>
  <c r="E558" i="7"/>
  <c r="A559" i="7"/>
  <c r="AF559" i="7" s="1"/>
  <c r="B574" i="4"/>
  <c r="F560" i="4"/>
  <c r="A561" i="4"/>
  <c r="AE559" i="7" l="1"/>
  <c r="AH559" i="7"/>
  <c r="AG559" i="7"/>
  <c r="AD559" i="7"/>
  <c r="AI559" i="7"/>
  <c r="AC559" i="7"/>
  <c r="AB559" i="7"/>
  <c r="AJ561" i="7"/>
  <c r="N561" i="7"/>
  <c r="O561" i="7" s="1"/>
  <c r="AA561" i="7"/>
  <c r="Y561" i="7"/>
  <c r="Z561" i="7"/>
  <c r="P561" i="7"/>
  <c r="U561" i="7"/>
  <c r="T561" i="7"/>
  <c r="S561" i="7"/>
  <c r="R561" i="7"/>
  <c r="Q561" i="7"/>
  <c r="J559" i="10"/>
  <c r="J561" i="7"/>
  <c r="K560" i="7"/>
  <c r="C561" i="7"/>
  <c r="I561" i="7" s="1"/>
  <c r="M560" i="10"/>
  <c r="H560" i="10"/>
  <c r="N560" i="10" s="1"/>
  <c r="F562" i="10"/>
  <c r="D562" i="10"/>
  <c r="C562" i="10"/>
  <c r="E562" i="10"/>
  <c r="A563" i="10"/>
  <c r="B565" i="10"/>
  <c r="P214" i="10"/>
  <c r="L214" i="10"/>
  <c r="H558" i="7"/>
  <c r="G559" i="7"/>
  <c r="F559" i="7" s="1"/>
  <c r="D561" i="4"/>
  <c r="E561" i="4"/>
  <c r="B561" i="7"/>
  <c r="L560" i="7"/>
  <c r="W560" i="7" s="1"/>
  <c r="M559" i="7"/>
  <c r="D562" i="7"/>
  <c r="E559" i="7"/>
  <c r="A560" i="7"/>
  <c r="AD560" i="7" s="1"/>
  <c r="F561" i="4"/>
  <c r="A562" i="4"/>
  <c r="B575" i="4"/>
  <c r="AF560" i="7" l="1"/>
  <c r="AE560" i="7"/>
  <c r="AH560" i="7"/>
  <c r="AI560" i="7"/>
  <c r="AG560" i="7"/>
  <c r="AC560" i="7"/>
  <c r="AB560" i="7"/>
  <c r="AJ562" i="7"/>
  <c r="N562" i="7"/>
  <c r="O562" i="7" s="1"/>
  <c r="AA562" i="7"/>
  <c r="Y562" i="7"/>
  <c r="Z562" i="7"/>
  <c r="P562" i="7"/>
  <c r="U562" i="7"/>
  <c r="T562" i="7"/>
  <c r="Q562" i="7"/>
  <c r="S562" i="7"/>
  <c r="R562" i="7"/>
  <c r="J562" i="7"/>
  <c r="K561" i="7"/>
  <c r="C562" i="7"/>
  <c r="I562" i="7" s="1"/>
  <c r="H561" i="10"/>
  <c r="N561" i="10" s="1"/>
  <c r="M561" i="10"/>
  <c r="F563" i="10"/>
  <c r="D563" i="10"/>
  <c r="C563" i="10"/>
  <c r="E563" i="10"/>
  <c r="A564" i="10"/>
  <c r="K215" i="10"/>
  <c r="O215" i="10" s="1"/>
  <c r="J560" i="10"/>
  <c r="I215" i="10"/>
  <c r="B566" i="10"/>
  <c r="H559" i="7"/>
  <c r="G560" i="7"/>
  <c r="F560" i="7" s="1"/>
  <c r="E562" i="4"/>
  <c r="D562" i="4"/>
  <c r="B562" i="7"/>
  <c r="L561" i="7"/>
  <c r="W561" i="7" s="1"/>
  <c r="M560" i="7"/>
  <c r="D563" i="7"/>
  <c r="E560" i="7"/>
  <c r="A561" i="7"/>
  <c r="AF561" i="7" s="1"/>
  <c r="F562" i="4"/>
  <c r="A563" i="4"/>
  <c r="B576" i="4"/>
  <c r="AI561" i="7" l="1"/>
  <c r="AE561" i="7"/>
  <c r="AH561" i="7"/>
  <c r="AG561" i="7"/>
  <c r="AD561" i="7"/>
  <c r="AC561" i="7"/>
  <c r="AB561" i="7"/>
  <c r="J561" i="10"/>
  <c r="AJ563" i="7"/>
  <c r="N563" i="7"/>
  <c r="O563" i="7" s="1"/>
  <c r="AA563" i="7"/>
  <c r="Y563" i="7"/>
  <c r="Z563" i="7"/>
  <c r="P563" i="7"/>
  <c r="S563" i="7"/>
  <c r="R563" i="7"/>
  <c r="Q563" i="7"/>
  <c r="U563" i="7"/>
  <c r="T563" i="7"/>
  <c r="J563" i="7"/>
  <c r="K562" i="7"/>
  <c r="C563" i="7"/>
  <c r="I563" i="7" s="1"/>
  <c r="G215" i="10"/>
  <c r="P215" i="10" s="1"/>
  <c r="H562" i="10"/>
  <c r="N562" i="10" s="1"/>
  <c r="M562" i="10"/>
  <c r="F564" i="10"/>
  <c r="D564" i="10"/>
  <c r="C564" i="10"/>
  <c r="E564" i="10"/>
  <c r="A565" i="10"/>
  <c r="B567" i="10"/>
  <c r="H560" i="7"/>
  <c r="G561" i="7"/>
  <c r="F561" i="7" s="1"/>
  <c r="D563" i="4"/>
  <c r="E563" i="4"/>
  <c r="B563" i="7"/>
  <c r="L562" i="7"/>
  <c r="W562" i="7" s="1"/>
  <c r="M561" i="7"/>
  <c r="D564" i="7"/>
  <c r="E561" i="7"/>
  <c r="A562" i="7"/>
  <c r="AD562" i="7" s="1"/>
  <c r="B577" i="4"/>
  <c r="F563" i="4"/>
  <c r="A564" i="4"/>
  <c r="AG562" i="7" l="1"/>
  <c r="AH562" i="7"/>
  <c r="AE562" i="7"/>
  <c r="AF562" i="7"/>
  <c r="AI562" i="7"/>
  <c r="AC562" i="7"/>
  <c r="AB562" i="7"/>
  <c r="J562" i="10"/>
  <c r="AJ564" i="7"/>
  <c r="N564" i="7"/>
  <c r="O564" i="7" s="1"/>
  <c r="AA564" i="7"/>
  <c r="Y564" i="7"/>
  <c r="Z564" i="7"/>
  <c r="P564" i="7"/>
  <c r="U564" i="7"/>
  <c r="T564" i="7"/>
  <c r="S564" i="7"/>
  <c r="R564" i="7"/>
  <c r="Q564" i="7"/>
  <c r="J564" i="7"/>
  <c r="K563" i="7"/>
  <c r="C564" i="7"/>
  <c r="I564" i="7" s="1"/>
  <c r="L215" i="10"/>
  <c r="I216" i="10" s="1"/>
  <c r="H563" i="10"/>
  <c r="N563" i="10" s="1"/>
  <c r="M563" i="10"/>
  <c r="B568" i="10"/>
  <c r="F565" i="10"/>
  <c r="E565" i="10"/>
  <c r="D565" i="10"/>
  <c r="C565" i="10"/>
  <c r="A566" i="10"/>
  <c r="K216" i="10"/>
  <c r="O216" i="10" s="1"/>
  <c r="H561" i="7"/>
  <c r="G562" i="7"/>
  <c r="F562" i="7" s="1"/>
  <c r="E564" i="4"/>
  <c r="D564" i="4"/>
  <c r="B564" i="7"/>
  <c r="L563" i="7"/>
  <c r="W563" i="7" s="1"/>
  <c r="M562" i="7"/>
  <c r="D565" i="7"/>
  <c r="E562" i="7"/>
  <c r="A563" i="7"/>
  <c r="AE563" i="7" s="1"/>
  <c r="F564" i="4"/>
  <c r="A565" i="4"/>
  <c r="B578" i="4"/>
  <c r="AH563" i="7" l="1"/>
  <c r="AG563" i="7"/>
  <c r="AF563" i="7"/>
  <c r="AI563" i="7"/>
  <c r="AD563" i="7"/>
  <c r="AC563" i="7"/>
  <c r="AB563" i="7"/>
  <c r="AJ565" i="7"/>
  <c r="N565" i="7"/>
  <c r="O565" i="7" s="1"/>
  <c r="AA565" i="7"/>
  <c r="Y565" i="7"/>
  <c r="Z565" i="7"/>
  <c r="P565" i="7"/>
  <c r="Q565" i="7"/>
  <c r="U565" i="7"/>
  <c r="T565" i="7"/>
  <c r="S565" i="7"/>
  <c r="R565" i="7"/>
  <c r="J563" i="10"/>
  <c r="J565" i="7"/>
  <c r="K564" i="7"/>
  <c r="C565" i="7"/>
  <c r="I565" i="7" s="1"/>
  <c r="H564" i="10"/>
  <c r="N564" i="10" s="1"/>
  <c r="M564" i="10"/>
  <c r="G216" i="10"/>
  <c r="B569" i="10"/>
  <c r="F566" i="10"/>
  <c r="E566" i="10"/>
  <c r="D566" i="10"/>
  <c r="C566" i="10"/>
  <c r="A567" i="10"/>
  <c r="H562" i="7"/>
  <c r="G563" i="7"/>
  <c r="F563" i="7" s="1"/>
  <c r="E565" i="4"/>
  <c r="D565" i="4"/>
  <c r="B565" i="7"/>
  <c r="L564" i="7"/>
  <c r="W564" i="7" s="1"/>
  <c r="M563" i="7"/>
  <c r="D566" i="7"/>
  <c r="E563" i="7"/>
  <c r="A564" i="7"/>
  <c r="AG564" i="7" s="1"/>
  <c r="B579" i="4"/>
  <c r="F565" i="4"/>
  <c r="A566" i="4"/>
  <c r="AD564" i="7" l="1"/>
  <c r="AI564" i="7"/>
  <c r="AF564" i="7"/>
  <c r="AE564" i="7"/>
  <c r="AH564" i="7"/>
  <c r="AC564" i="7"/>
  <c r="AB564" i="7"/>
  <c r="AJ566" i="7"/>
  <c r="N566" i="7"/>
  <c r="O566" i="7" s="1"/>
  <c r="AA566" i="7"/>
  <c r="Y566" i="7"/>
  <c r="Z566" i="7"/>
  <c r="P566" i="7"/>
  <c r="T566" i="7"/>
  <c r="S566" i="7"/>
  <c r="R566" i="7"/>
  <c r="Q566" i="7"/>
  <c r="U566" i="7"/>
  <c r="J564" i="10"/>
  <c r="J566" i="7"/>
  <c r="K565" i="7"/>
  <c r="C566" i="7"/>
  <c r="I566" i="7" s="1"/>
  <c r="B570" i="10"/>
  <c r="L216" i="10"/>
  <c r="P216" i="10"/>
  <c r="F567" i="10"/>
  <c r="E567" i="10"/>
  <c r="D567" i="10"/>
  <c r="C567" i="10"/>
  <c r="A568" i="10"/>
  <c r="H565" i="10"/>
  <c r="N565" i="10" s="1"/>
  <c r="M565" i="10"/>
  <c r="H563" i="7"/>
  <c r="G564" i="7"/>
  <c r="F564" i="7" s="1"/>
  <c r="E566" i="4"/>
  <c r="D566" i="4"/>
  <c r="B566" i="7"/>
  <c r="L565" i="7"/>
  <c r="W565" i="7" s="1"/>
  <c r="M564" i="7"/>
  <c r="D567" i="7"/>
  <c r="E564" i="7"/>
  <c r="A565" i="7"/>
  <c r="AD565" i="7" s="1"/>
  <c r="F566" i="4"/>
  <c r="A567" i="4"/>
  <c r="B580" i="4"/>
  <c r="AI565" i="7" l="1"/>
  <c r="AH565" i="7"/>
  <c r="AG565" i="7"/>
  <c r="AE565" i="7"/>
  <c r="AF565" i="7"/>
  <c r="AC565" i="7"/>
  <c r="AB565" i="7"/>
  <c r="J565" i="10"/>
  <c r="AJ567" i="7"/>
  <c r="N567" i="7"/>
  <c r="O567" i="7" s="1"/>
  <c r="AA567" i="7"/>
  <c r="Y567" i="7"/>
  <c r="Z567" i="7"/>
  <c r="P567" i="7"/>
  <c r="U567" i="7"/>
  <c r="T567" i="7"/>
  <c r="S567" i="7"/>
  <c r="Q567" i="7"/>
  <c r="R567" i="7"/>
  <c r="J567" i="7"/>
  <c r="K566" i="7"/>
  <c r="C567" i="7"/>
  <c r="I567" i="7" s="1"/>
  <c r="K217" i="10"/>
  <c r="O217" i="10" s="1"/>
  <c r="H566" i="10"/>
  <c r="N566" i="10" s="1"/>
  <c r="M566" i="10"/>
  <c r="I217" i="10"/>
  <c r="G217" i="10" s="1"/>
  <c r="F568" i="10"/>
  <c r="E568" i="10"/>
  <c r="D568" i="10"/>
  <c r="C568" i="10"/>
  <c r="A569" i="10"/>
  <c r="B571" i="10"/>
  <c r="H564" i="7"/>
  <c r="G565" i="7"/>
  <c r="F565" i="7" s="1"/>
  <c r="E567" i="4"/>
  <c r="D567" i="4"/>
  <c r="B567" i="7"/>
  <c r="L566" i="7"/>
  <c r="W566" i="7" s="1"/>
  <c r="M565" i="7"/>
  <c r="D568" i="7"/>
  <c r="E565" i="7"/>
  <c r="A566" i="7"/>
  <c r="AI566" i="7" s="1"/>
  <c r="F567" i="4"/>
  <c r="A568" i="4"/>
  <c r="B581" i="4"/>
  <c r="AG566" i="7" l="1"/>
  <c r="AH566" i="7"/>
  <c r="AE566" i="7"/>
  <c r="AF566" i="7"/>
  <c r="AD566" i="7"/>
  <c r="AC566" i="7"/>
  <c r="AB566" i="7"/>
  <c r="AJ568" i="7"/>
  <c r="N568" i="7"/>
  <c r="O568" i="7" s="1"/>
  <c r="AA568" i="7"/>
  <c r="Y568" i="7"/>
  <c r="Z568" i="7"/>
  <c r="P568" i="7"/>
  <c r="R568" i="7"/>
  <c r="Q568" i="7"/>
  <c r="U568" i="7"/>
  <c r="T568" i="7"/>
  <c r="S568" i="7"/>
  <c r="J566" i="10"/>
  <c r="J568" i="7"/>
  <c r="K567" i="7"/>
  <c r="C568" i="7"/>
  <c r="I568" i="7" s="1"/>
  <c r="P217" i="10"/>
  <c r="L217" i="10"/>
  <c r="F569" i="10"/>
  <c r="E569" i="10"/>
  <c r="D569" i="10"/>
  <c r="C569" i="10"/>
  <c r="A570" i="10"/>
  <c r="H567" i="10"/>
  <c r="N567" i="10" s="1"/>
  <c r="M567" i="10"/>
  <c r="B572" i="10"/>
  <c r="H565" i="7"/>
  <c r="G566" i="7"/>
  <c r="F566" i="7" s="1"/>
  <c r="D568" i="4"/>
  <c r="E568" i="4"/>
  <c r="B568" i="7"/>
  <c r="L567" i="7"/>
  <c r="W567" i="7" s="1"/>
  <c r="M566" i="7"/>
  <c r="D569" i="7"/>
  <c r="E566" i="7"/>
  <c r="A567" i="7"/>
  <c r="AH567" i="7" s="1"/>
  <c r="F568" i="4"/>
  <c r="A569" i="4"/>
  <c r="B582" i="4"/>
  <c r="AG567" i="7" l="1"/>
  <c r="AD567" i="7"/>
  <c r="AE567" i="7"/>
  <c r="AI567" i="7"/>
  <c r="AF567" i="7"/>
  <c r="AC567" i="7"/>
  <c r="AB567" i="7"/>
  <c r="AJ569" i="7"/>
  <c r="N569" i="7"/>
  <c r="O569" i="7" s="1"/>
  <c r="AA569" i="7"/>
  <c r="Y569" i="7"/>
  <c r="Z569" i="7"/>
  <c r="P569" i="7"/>
  <c r="U569" i="7"/>
  <c r="T569" i="7"/>
  <c r="S569" i="7"/>
  <c r="R569" i="7"/>
  <c r="Q569" i="7"/>
  <c r="J569" i="7"/>
  <c r="K568" i="7"/>
  <c r="C569" i="7"/>
  <c r="I569" i="7" s="1"/>
  <c r="H568" i="10"/>
  <c r="N568" i="10" s="1"/>
  <c r="M568" i="10"/>
  <c r="F570" i="10"/>
  <c r="E570" i="10"/>
  <c r="D570" i="10"/>
  <c r="C570" i="10"/>
  <c r="A571" i="10"/>
  <c r="B573" i="10"/>
  <c r="J567" i="10"/>
  <c r="I218" i="10"/>
  <c r="K218" i="10"/>
  <c r="O218" i="10" s="1"/>
  <c r="H566" i="7"/>
  <c r="G567" i="7"/>
  <c r="F567" i="7" s="1"/>
  <c r="D569" i="4"/>
  <c r="E569" i="4"/>
  <c r="B569" i="7"/>
  <c r="L568" i="7"/>
  <c r="W568" i="7" s="1"/>
  <c r="M567" i="7"/>
  <c r="D570" i="7"/>
  <c r="E567" i="7"/>
  <c r="A568" i="7"/>
  <c r="AH568" i="7" s="1"/>
  <c r="B583" i="4"/>
  <c r="F569" i="4"/>
  <c r="A570" i="4"/>
  <c r="S20" i="10"/>
  <c r="AE568" i="7" l="1"/>
  <c r="AG568" i="7"/>
  <c r="AF568" i="7"/>
  <c r="AI568" i="7"/>
  <c r="AD568" i="7"/>
  <c r="AC568" i="7"/>
  <c r="AB568" i="7"/>
  <c r="J568" i="10"/>
  <c r="AJ570" i="7"/>
  <c r="N570" i="7"/>
  <c r="O570" i="7" s="1"/>
  <c r="AA570" i="7"/>
  <c r="Y570" i="7"/>
  <c r="Z570" i="7"/>
  <c r="P570" i="7"/>
  <c r="U570" i="7"/>
  <c r="T570" i="7"/>
  <c r="R570" i="7"/>
  <c r="Q570" i="7"/>
  <c r="S570" i="7"/>
  <c r="J570" i="7"/>
  <c r="K569" i="7"/>
  <c r="C570" i="7"/>
  <c r="I570" i="7" s="1"/>
  <c r="G218" i="10"/>
  <c r="F571" i="10"/>
  <c r="E571" i="10"/>
  <c r="D571" i="10"/>
  <c r="C571" i="10"/>
  <c r="A572" i="10"/>
  <c r="H569" i="10"/>
  <c r="N569" i="10" s="1"/>
  <c r="M569" i="10"/>
  <c r="B574" i="10"/>
  <c r="H567" i="7"/>
  <c r="G568" i="7"/>
  <c r="F568" i="7" s="1"/>
  <c r="E570" i="4"/>
  <c r="D570" i="4"/>
  <c r="B570" i="7"/>
  <c r="L569" i="7"/>
  <c r="W569" i="7" s="1"/>
  <c r="M568" i="7"/>
  <c r="D571" i="7"/>
  <c r="E568" i="7"/>
  <c r="A569" i="7"/>
  <c r="AG569" i="7" s="1"/>
  <c r="F570" i="4"/>
  <c r="A571" i="4"/>
  <c r="B584" i="4"/>
  <c r="AD569" i="7" l="1"/>
  <c r="AI569" i="7"/>
  <c r="AF569" i="7"/>
  <c r="AE569" i="7"/>
  <c r="AH569" i="7"/>
  <c r="AC569" i="7"/>
  <c r="AB569" i="7"/>
  <c r="AJ571" i="7"/>
  <c r="N571" i="7"/>
  <c r="O571" i="7" s="1"/>
  <c r="AA571" i="7"/>
  <c r="Y571" i="7"/>
  <c r="Z571" i="7"/>
  <c r="P571" i="7"/>
  <c r="T571" i="7"/>
  <c r="S571" i="7"/>
  <c r="R571" i="7"/>
  <c r="Q571" i="7"/>
  <c r="U571" i="7"/>
  <c r="J571" i="7"/>
  <c r="K570" i="7"/>
  <c r="C571" i="7"/>
  <c r="I571" i="7" s="1"/>
  <c r="F572" i="10"/>
  <c r="E572" i="10"/>
  <c r="D572" i="10"/>
  <c r="C572" i="10"/>
  <c r="A573" i="10"/>
  <c r="H570" i="10"/>
  <c r="N570" i="10" s="1"/>
  <c r="M570" i="10"/>
  <c r="B575" i="10"/>
  <c r="J569" i="10"/>
  <c r="P218" i="10"/>
  <c r="L218" i="10"/>
  <c r="H568" i="7"/>
  <c r="G569" i="7"/>
  <c r="F569" i="7" s="1"/>
  <c r="D571" i="4"/>
  <c r="E571" i="4"/>
  <c r="B571" i="7"/>
  <c r="L570" i="7"/>
  <c r="W570" i="7" s="1"/>
  <c r="M569" i="7"/>
  <c r="D572" i="7"/>
  <c r="E569" i="7"/>
  <c r="A570" i="7"/>
  <c r="AF570" i="7" s="1"/>
  <c r="F571" i="4"/>
  <c r="A572" i="4"/>
  <c r="B585" i="4"/>
  <c r="AI570" i="7" l="1"/>
  <c r="AD570" i="7"/>
  <c r="AH570" i="7"/>
  <c r="AE570" i="7"/>
  <c r="AG570" i="7"/>
  <c r="AC570" i="7"/>
  <c r="AB570" i="7"/>
  <c r="AJ572" i="7"/>
  <c r="N572" i="7"/>
  <c r="O572" i="7" s="1"/>
  <c r="AA572" i="7"/>
  <c r="Y572" i="7"/>
  <c r="Z572" i="7"/>
  <c r="P572" i="7"/>
  <c r="R572" i="7"/>
  <c r="Q572" i="7"/>
  <c r="U572" i="7"/>
  <c r="T572" i="7"/>
  <c r="S572" i="7"/>
  <c r="J572" i="7"/>
  <c r="K571" i="7"/>
  <c r="J570" i="10"/>
  <c r="C572" i="7"/>
  <c r="I572" i="7" s="1"/>
  <c r="H571" i="10"/>
  <c r="N571" i="10" s="1"/>
  <c r="M571" i="10"/>
  <c r="I219" i="10"/>
  <c r="F573" i="10"/>
  <c r="E573" i="10"/>
  <c r="D573" i="10"/>
  <c r="C573" i="10"/>
  <c r="A574" i="10"/>
  <c r="K219" i="10"/>
  <c r="O219" i="10" s="1"/>
  <c r="B576" i="10"/>
  <c r="H569" i="7"/>
  <c r="G570" i="7"/>
  <c r="F570" i="7" s="1"/>
  <c r="E572" i="4"/>
  <c r="D572" i="4"/>
  <c r="B572" i="7"/>
  <c r="L571" i="7"/>
  <c r="W571" i="7" s="1"/>
  <c r="M570" i="7"/>
  <c r="D573" i="7"/>
  <c r="E570" i="7"/>
  <c r="A571" i="7"/>
  <c r="AD571" i="7" s="1"/>
  <c r="B586" i="4"/>
  <c r="F572" i="4"/>
  <c r="A573" i="4"/>
  <c r="AG571" i="7" l="1"/>
  <c r="AF571" i="7"/>
  <c r="AE571" i="7"/>
  <c r="AI571" i="7"/>
  <c r="AH571" i="7"/>
  <c r="AC571" i="7"/>
  <c r="AB571" i="7"/>
  <c r="AJ573" i="7"/>
  <c r="N573" i="7"/>
  <c r="O573" i="7" s="1"/>
  <c r="AA573" i="7"/>
  <c r="Y573" i="7"/>
  <c r="Z573" i="7"/>
  <c r="P573" i="7"/>
  <c r="U573" i="7"/>
  <c r="T573" i="7"/>
  <c r="R573" i="7"/>
  <c r="Q573" i="7"/>
  <c r="S573" i="7"/>
  <c r="J571" i="10"/>
  <c r="J573" i="7"/>
  <c r="K572" i="7"/>
  <c r="C573" i="7"/>
  <c r="I573" i="7" s="1"/>
  <c r="H572" i="10"/>
  <c r="N572" i="10" s="1"/>
  <c r="M572" i="10"/>
  <c r="G219" i="10"/>
  <c r="B577" i="10"/>
  <c r="F574" i="10"/>
  <c r="E574" i="10"/>
  <c r="D574" i="10"/>
  <c r="C574" i="10"/>
  <c r="A575" i="10"/>
  <c r="H570" i="7"/>
  <c r="G571" i="7"/>
  <c r="F571" i="7" s="1"/>
  <c r="D573" i="4"/>
  <c r="E573" i="4"/>
  <c r="B573" i="7"/>
  <c r="L572" i="7"/>
  <c r="W572" i="7" s="1"/>
  <c r="M571" i="7"/>
  <c r="D574" i="7"/>
  <c r="E571" i="7"/>
  <c r="A572" i="7"/>
  <c r="AG572" i="7" s="1"/>
  <c r="F573" i="4"/>
  <c r="A574" i="4"/>
  <c r="B587" i="4"/>
  <c r="AF572" i="7" l="1"/>
  <c r="AH572" i="7"/>
  <c r="AE572" i="7"/>
  <c r="AI572" i="7"/>
  <c r="AD572" i="7"/>
  <c r="AC572" i="7"/>
  <c r="AB572" i="7"/>
  <c r="AJ574" i="7"/>
  <c r="N574" i="7"/>
  <c r="O574" i="7" s="1"/>
  <c r="AA574" i="7"/>
  <c r="Y574" i="7"/>
  <c r="Z574" i="7"/>
  <c r="P574" i="7"/>
  <c r="U574" i="7"/>
  <c r="T574" i="7"/>
  <c r="S574" i="7"/>
  <c r="R574" i="7"/>
  <c r="Q574" i="7"/>
  <c r="J574" i="7"/>
  <c r="K573" i="7"/>
  <c r="C574" i="7"/>
  <c r="I574" i="7" s="1"/>
  <c r="H573" i="10"/>
  <c r="N573" i="10" s="1"/>
  <c r="M573" i="10"/>
  <c r="B578" i="10"/>
  <c r="L219" i="10"/>
  <c r="P219" i="10"/>
  <c r="F575" i="10"/>
  <c r="E575" i="10"/>
  <c r="D575" i="10"/>
  <c r="C575" i="10"/>
  <c r="A576" i="10"/>
  <c r="J572" i="10"/>
  <c r="H571" i="7"/>
  <c r="G572" i="7"/>
  <c r="F572" i="7" s="1"/>
  <c r="D574" i="4"/>
  <c r="E574" i="4"/>
  <c r="B574" i="7"/>
  <c r="L573" i="7"/>
  <c r="W573" i="7" s="1"/>
  <c r="M572" i="7"/>
  <c r="D575" i="7"/>
  <c r="E572" i="7"/>
  <c r="A573" i="7"/>
  <c r="AD573" i="7" s="1"/>
  <c r="F574" i="4"/>
  <c r="A575" i="4"/>
  <c r="B588" i="4"/>
  <c r="AH573" i="7" l="1"/>
  <c r="AF573" i="7"/>
  <c r="AE573" i="7"/>
  <c r="AG573" i="7"/>
  <c r="AI573" i="7"/>
  <c r="AC573" i="7"/>
  <c r="AB573" i="7"/>
  <c r="J573" i="10"/>
  <c r="AJ575" i="7"/>
  <c r="N575" i="7"/>
  <c r="O575" i="7" s="1"/>
  <c r="AA575" i="7"/>
  <c r="Y575" i="7"/>
  <c r="Z575" i="7"/>
  <c r="P575" i="7"/>
  <c r="S575" i="7"/>
  <c r="R575" i="7"/>
  <c r="U575" i="7"/>
  <c r="T575" i="7"/>
  <c r="Q575" i="7"/>
  <c r="J575" i="7"/>
  <c r="K574" i="7"/>
  <c r="C575" i="7"/>
  <c r="I575" i="7" s="1"/>
  <c r="K220" i="10"/>
  <c r="O220" i="10" s="1"/>
  <c r="I220" i="10"/>
  <c r="F576" i="10"/>
  <c r="E576" i="10"/>
  <c r="D576" i="10"/>
  <c r="C576" i="10"/>
  <c r="A577" i="10"/>
  <c r="B579" i="10"/>
  <c r="H574" i="10"/>
  <c r="N574" i="10" s="1"/>
  <c r="M574" i="10"/>
  <c r="H572" i="7"/>
  <c r="G573" i="7"/>
  <c r="F573" i="7" s="1"/>
  <c r="D575" i="4"/>
  <c r="E575" i="4"/>
  <c r="B575" i="7"/>
  <c r="L574" i="7"/>
  <c r="W574" i="7" s="1"/>
  <c r="M573" i="7"/>
  <c r="D576" i="7"/>
  <c r="E573" i="7"/>
  <c r="A574" i="7"/>
  <c r="AF574" i="7" s="1"/>
  <c r="B589" i="4"/>
  <c r="F575" i="4"/>
  <c r="A576" i="4"/>
  <c r="AD574" i="7" l="1"/>
  <c r="AI574" i="7"/>
  <c r="AH574" i="7"/>
  <c r="AE574" i="7"/>
  <c r="AG574" i="7"/>
  <c r="AC574" i="7"/>
  <c r="AB574" i="7"/>
  <c r="AJ576" i="7"/>
  <c r="N576" i="7"/>
  <c r="O576" i="7" s="1"/>
  <c r="AA576" i="7"/>
  <c r="Y576" i="7"/>
  <c r="Z576" i="7"/>
  <c r="P576" i="7"/>
  <c r="U576" i="7"/>
  <c r="S576" i="7"/>
  <c r="R576" i="7"/>
  <c r="T576" i="7"/>
  <c r="Q576" i="7"/>
  <c r="J576" i="7"/>
  <c r="K575" i="7"/>
  <c r="C576" i="7"/>
  <c r="I576" i="7" s="1"/>
  <c r="G220" i="10"/>
  <c r="P220" i="10" s="1"/>
  <c r="J574" i="10"/>
  <c r="H575" i="10"/>
  <c r="N575" i="10" s="1"/>
  <c r="M575" i="10"/>
  <c r="B580" i="10"/>
  <c r="F577" i="10"/>
  <c r="E577" i="10"/>
  <c r="D577" i="10"/>
  <c r="C577" i="10"/>
  <c r="A578" i="10"/>
  <c r="H573" i="7"/>
  <c r="G574" i="7"/>
  <c r="F574" i="7" s="1"/>
  <c r="D576" i="4"/>
  <c r="E576" i="4"/>
  <c r="B576" i="7"/>
  <c r="L575" i="7"/>
  <c r="W575" i="7" s="1"/>
  <c r="M574" i="7"/>
  <c r="D577" i="7"/>
  <c r="E574" i="7"/>
  <c r="A575" i="7"/>
  <c r="AI575" i="7" s="1"/>
  <c r="B590" i="4"/>
  <c r="F576" i="4"/>
  <c r="A577" i="4"/>
  <c r="AG575" i="7" l="1"/>
  <c r="AH575" i="7"/>
  <c r="AE575" i="7"/>
  <c r="AD575" i="7"/>
  <c r="AF575" i="7"/>
  <c r="AC575" i="7"/>
  <c r="AB575" i="7"/>
  <c r="AJ577" i="7"/>
  <c r="N577" i="7"/>
  <c r="O577" i="7" s="1"/>
  <c r="AA577" i="7"/>
  <c r="Y577" i="7"/>
  <c r="Z577" i="7"/>
  <c r="P577" i="7"/>
  <c r="Q577" i="7"/>
  <c r="U577" i="7"/>
  <c r="T577" i="7"/>
  <c r="S577" i="7"/>
  <c r="R577" i="7"/>
  <c r="J575" i="10"/>
  <c r="J577" i="7"/>
  <c r="K576" i="7"/>
  <c r="C577" i="7"/>
  <c r="I577" i="7" s="1"/>
  <c r="L220" i="10"/>
  <c r="H576" i="10"/>
  <c r="N576" i="10" s="1"/>
  <c r="M576" i="10"/>
  <c r="B581" i="10"/>
  <c r="F578" i="10"/>
  <c r="E578" i="10"/>
  <c r="D578" i="10"/>
  <c r="C578" i="10"/>
  <c r="A579" i="10"/>
  <c r="I221" i="10"/>
  <c r="K221" i="10"/>
  <c r="O221" i="10" s="1"/>
  <c r="H574" i="7"/>
  <c r="G575" i="7"/>
  <c r="F575" i="7" s="1"/>
  <c r="E577" i="4"/>
  <c r="D577" i="4"/>
  <c r="B577" i="7"/>
  <c r="L576" i="7"/>
  <c r="W576" i="7" s="1"/>
  <c r="M575" i="7"/>
  <c r="D578" i="7"/>
  <c r="E575" i="7"/>
  <c r="A576" i="7"/>
  <c r="AE576" i="7" s="1"/>
  <c r="F577" i="4"/>
  <c r="A578" i="4"/>
  <c r="B591" i="4"/>
  <c r="AG576" i="7" l="1"/>
  <c r="AF576" i="7"/>
  <c r="AD576" i="7"/>
  <c r="AH576" i="7"/>
  <c r="AI576" i="7"/>
  <c r="AC576" i="7"/>
  <c r="AB576" i="7"/>
  <c r="AJ578" i="7"/>
  <c r="N578" i="7"/>
  <c r="O578" i="7" s="1"/>
  <c r="AA578" i="7"/>
  <c r="Y578" i="7"/>
  <c r="Z578" i="7"/>
  <c r="P578" i="7"/>
  <c r="T578" i="7"/>
  <c r="S578" i="7"/>
  <c r="Q578" i="7"/>
  <c r="R578" i="7"/>
  <c r="U578" i="7"/>
  <c r="J576" i="10"/>
  <c r="J578" i="7"/>
  <c r="K577" i="7"/>
  <c r="C578" i="7"/>
  <c r="I578" i="7" s="1"/>
  <c r="B582" i="10"/>
  <c r="G221" i="10"/>
  <c r="F579" i="10"/>
  <c r="E579" i="10"/>
  <c r="D579" i="10"/>
  <c r="C579" i="10"/>
  <c r="A580" i="10"/>
  <c r="H577" i="10"/>
  <c r="N577" i="10" s="1"/>
  <c r="M577" i="10"/>
  <c r="H575" i="7"/>
  <c r="G576" i="7"/>
  <c r="F576" i="7" s="1"/>
  <c r="D578" i="4"/>
  <c r="E578" i="4"/>
  <c r="B578" i="7"/>
  <c r="L577" i="7"/>
  <c r="W577" i="7" s="1"/>
  <c r="M576" i="7"/>
  <c r="D579" i="7"/>
  <c r="E576" i="7"/>
  <c r="A577" i="7"/>
  <c r="AD577" i="7" s="1"/>
  <c r="B592" i="4"/>
  <c r="F578" i="4"/>
  <c r="A579" i="4"/>
  <c r="AI577" i="7" l="1"/>
  <c r="AH577" i="7"/>
  <c r="AF577" i="7"/>
  <c r="AG577" i="7"/>
  <c r="AE577" i="7"/>
  <c r="AC577" i="7"/>
  <c r="AB577" i="7"/>
  <c r="AJ579" i="7"/>
  <c r="N579" i="7"/>
  <c r="O579" i="7" s="1"/>
  <c r="AA579" i="7"/>
  <c r="Y579" i="7"/>
  <c r="Z579" i="7"/>
  <c r="P579" i="7"/>
  <c r="T579" i="7"/>
  <c r="S579" i="7"/>
  <c r="U579" i="7"/>
  <c r="R579" i="7"/>
  <c r="Q579" i="7"/>
  <c r="J579" i="7"/>
  <c r="K578" i="7"/>
  <c r="C579" i="7"/>
  <c r="I579" i="7" s="1"/>
  <c r="J577" i="10"/>
  <c r="F580" i="10"/>
  <c r="E580" i="10"/>
  <c r="D580" i="10"/>
  <c r="C580" i="10"/>
  <c r="A581" i="10"/>
  <c r="L221" i="10"/>
  <c r="P221" i="10"/>
  <c r="H578" i="10"/>
  <c r="N578" i="10" s="1"/>
  <c r="M578" i="10"/>
  <c r="B583" i="10"/>
  <c r="H576" i="7"/>
  <c r="G577" i="7"/>
  <c r="F577" i="7" s="1"/>
  <c r="D579" i="4"/>
  <c r="E579" i="4"/>
  <c r="B579" i="7"/>
  <c r="L578" i="7"/>
  <c r="W578" i="7" s="1"/>
  <c r="M577" i="7"/>
  <c r="D580" i="7"/>
  <c r="E577" i="7"/>
  <c r="A578" i="7"/>
  <c r="AH578" i="7" s="1"/>
  <c r="F579" i="4"/>
  <c r="A580" i="4"/>
  <c r="B593" i="4"/>
  <c r="AE578" i="7" l="1"/>
  <c r="AG578" i="7"/>
  <c r="AF578" i="7"/>
  <c r="AI578" i="7"/>
  <c r="AD578" i="7"/>
  <c r="AC578" i="7"/>
  <c r="AB578" i="7"/>
  <c r="AJ580" i="7"/>
  <c r="N580" i="7"/>
  <c r="O580" i="7" s="1"/>
  <c r="AA580" i="7"/>
  <c r="Y580" i="7"/>
  <c r="Z580" i="7"/>
  <c r="P580" i="7"/>
  <c r="R580" i="7"/>
  <c r="Q580" i="7"/>
  <c r="U580" i="7"/>
  <c r="T580" i="7"/>
  <c r="S580" i="7"/>
  <c r="J580" i="7"/>
  <c r="K579" i="7"/>
  <c r="C580" i="7"/>
  <c r="I580" i="7" s="1"/>
  <c r="H579" i="10"/>
  <c r="N579" i="10" s="1"/>
  <c r="M579" i="10"/>
  <c r="K222" i="10"/>
  <c r="O222" i="10" s="1"/>
  <c r="I222" i="10"/>
  <c r="G222" i="10" s="1"/>
  <c r="F581" i="10"/>
  <c r="E581" i="10"/>
  <c r="D581" i="10"/>
  <c r="C581" i="10"/>
  <c r="A582" i="10"/>
  <c r="B584" i="10"/>
  <c r="J578" i="10"/>
  <c r="H577" i="7"/>
  <c r="G578" i="7"/>
  <c r="F578" i="7" s="1"/>
  <c r="D580" i="4"/>
  <c r="E580" i="4"/>
  <c r="B580" i="7"/>
  <c r="L579" i="7"/>
  <c r="W579" i="7" s="1"/>
  <c r="M578" i="7"/>
  <c r="D581" i="7"/>
  <c r="E578" i="7"/>
  <c r="A579" i="7"/>
  <c r="AD579" i="7" s="1"/>
  <c r="F580" i="4"/>
  <c r="A581" i="4"/>
  <c r="B594" i="4"/>
  <c r="AH579" i="7" l="1"/>
  <c r="AI579" i="7"/>
  <c r="AG579" i="7"/>
  <c r="AF579" i="7"/>
  <c r="AE579" i="7"/>
  <c r="AC579" i="7"/>
  <c r="AB579" i="7"/>
  <c r="J579" i="10"/>
  <c r="AJ581" i="7"/>
  <c r="N581" i="7"/>
  <c r="O581" i="7" s="1"/>
  <c r="AA581" i="7"/>
  <c r="Y581" i="7"/>
  <c r="Z581" i="7"/>
  <c r="P581" i="7"/>
  <c r="U581" i="7"/>
  <c r="T581" i="7"/>
  <c r="R581" i="7"/>
  <c r="Q581" i="7"/>
  <c r="S581" i="7"/>
  <c r="J581" i="7"/>
  <c r="K580" i="7"/>
  <c r="C581" i="7"/>
  <c r="I581" i="7" s="1"/>
  <c r="P222" i="10"/>
  <c r="L222" i="10"/>
  <c r="B585" i="10"/>
  <c r="F582" i="10"/>
  <c r="E582" i="10"/>
  <c r="D582" i="10"/>
  <c r="C582" i="10"/>
  <c r="A583" i="10"/>
  <c r="H580" i="10"/>
  <c r="N580" i="10" s="1"/>
  <c r="M580" i="10"/>
  <c r="H578" i="7"/>
  <c r="G579" i="7"/>
  <c r="F579" i="7" s="1"/>
  <c r="E581" i="4"/>
  <c r="D581" i="4"/>
  <c r="B581" i="7"/>
  <c r="L580" i="7"/>
  <c r="W580" i="7" s="1"/>
  <c r="M579" i="7"/>
  <c r="D582" i="7"/>
  <c r="E579" i="7"/>
  <c r="A580" i="7"/>
  <c r="AG580" i="7" s="1"/>
  <c r="F581" i="4"/>
  <c r="A582" i="4"/>
  <c r="B595" i="4"/>
  <c r="AD580" i="7" l="1"/>
  <c r="AF580" i="7"/>
  <c r="AH580" i="7"/>
  <c r="AE580" i="7"/>
  <c r="AI580" i="7"/>
  <c r="AC580" i="7"/>
  <c r="AB580" i="7"/>
  <c r="J580" i="10"/>
  <c r="AJ582" i="7"/>
  <c r="N582" i="7"/>
  <c r="O582" i="7" s="1"/>
  <c r="AA582" i="7"/>
  <c r="Y582" i="7"/>
  <c r="Z582" i="7"/>
  <c r="P582" i="7"/>
  <c r="U582" i="7"/>
  <c r="T582" i="7"/>
  <c r="S582" i="7"/>
  <c r="R582" i="7"/>
  <c r="Q582" i="7"/>
  <c r="J582" i="7"/>
  <c r="K581" i="7"/>
  <c r="C582" i="7"/>
  <c r="I582" i="7" s="1"/>
  <c r="H581" i="10"/>
  <c r="N581" i="10" s="1"/>
  <c r="M581" i="10"/>
  <c r="B586" i="10"/>
  <c r="I223" i="10"/>
  <c r="F583" i="10"/>
  <c r="E583" i="10"/>
  <c r="D583" i="10"/>
  <c r="C583" i="10"/>
  <c r="A584" i="10"/>
  <c r="K223" i="10"/>
  <c r="O223" i="10" s="1"/>
  <c r="H579" i="7"/>
  <c r="G580" i="7"/>
  <c r="F580" i="7" s="1"/>
  <c r="E582" i="4"/>
  <c r="D582" i="4"/>
  <c r="B582" i="7"/>
  <c r="L581" i="7"/>
  <c r="W581" i="7" s="1"/>
  <c r="M580" i="7"/>
  <c r="D583" i="7"/>
  <c r="E580" i="7"/>
  <c r="A581" i="7"/>
  <c r="AE581" i="7" s="1"/>
  <c r="B596" i="4"/>
  <c r="F582" i="4"/>
  <c r="A583" i="4"/>
  <c r="AI581" i="7" l="1"/>
  <c r="AH581" i="7"/>
  <c r="AG581" i="7"/>
  <c r="AF581" i="7"/>
  <c r="AD581" i="7"/>
  <c r="AC581" i="7"/>
  <c r="AB581" i="7"/>
  <c r="AJ583" i="7"/>
  <c r="N583" i="7"/>
  <c r="O583" i="7" s="1"/>
  <c r="AA583" i="7"/>
  <c r="Y583" i="7"/>
  <c r="Z583" i="7"/>
  <c r="P583" i="7"/>
  <c r="S583" i="7"/>
  <c r="R583" i="7"/>
  <c r="U583" i="7"/>
  <c r="T583" i="7"/>
  <c r="Q583" i="7"/>
  <c r="J581" i="10"/>
  <c r="J583" i="7"/>
  <c r="K582" i="7"/>
  <c r="C583" i="7"/>
  <c r="I583" i="7" s="1"/>
  <c r="G223" i="10"/>
  <c r="F584" i="10"/>
  <c r="E584" i="10"/>
  <c r="D584" i="10"/>
  <c r="C584" i="10"/>
  <c r="A585" i="10"/>
  <c r="B587" i="10"/>
  <c r="H582" i="10"/>
  <c r="N582" i="10" s="1"/>
  <c r="M582" i="10"/>
  <c r="H580" i="7"/>
  <c r="G581" i="7"/>
  <c r="F581" i="7" s="1"/>
  <c r="E583" i="4"/>
  <c r="D583" i="4"/>
  <c r="B583" i="7"/>
  <c r="L582" i="7"/>
  <c r="W582" i="7" s="1"/>
  <c r="M581" i="7"/>
  <c r="D584" i="7"/>
  <c r="E581" i="7"/>
  <c r="A582" i="7"/>
  <c r="AF582" i="7" s="1"/>
  <c r="B597" i="4"/>
  <c r="F583" i="4"/>
  <c r="A584" i="4"/>
  <c r="AH582" i="7" l="1"/>
  <c r="AG582" i="7"/>
  <c r="AE582" i="7"/>
  <c r="AI582" i="7"/>
  <c r="AD582" i="7"/>
  <c r="AC582" i="7"/>
  <c r="AB582" i="7"/>
  <c r="AJ584" i="7"/>
  <c r="N584" i="7"/>
  <c r="O584" i="7" s="1"/>
  <c r="AA584" i="7"/>
  <c r="Y584" i="7"/>
  <c r="Z584" i="7"/>
  <c r="P584" i="7"/>
  <c r="U584" i="7"/>
  <c r="S584" i="7"/>
  <c r="R584" i="7"/>
  <c r="Q584" i="7"/>
  <c r="T584" i="7"/>
  <c r="J584" i="7"/>
  <c r="K583" i="7"/>
  <c r="C584" i="7"/>
  <c r="I584" i="7" s="1"/>
  <c r="H583" i="10"/>
  <c r="N583" i="10" s="1"/>
  <c r="M583" i="10"/>
  <c r="B588" i="10"/>
  <c r="F585" i="10"/>
  <c r="E585" i="10"/>
  <c r="D585" i="10"/>
  <c r="C585" i="10"/>
  <c r="A586" i="10"/>
  <c r="J582" i="10"/>
  <c r="P223" i="10"/>
  <c r="L223" i="10"/>
  <c r="H581" i="7"/>
  <c r="G582" i="7"/>
  <c r="F582" i="7" s="1"/>
  <c r="E584" i="4"/>
  <c r="D584" i="4"/>
  <c r="B584" i="7"/>
  <c r="L583" i="7"/>
  <c r="W583" i="7" s="1"/>
  <c r="M582" i="7"/>
  <c r="D585" i="7"/>
  <c r="E582" i="7"/>
  <c r="A583" i="7"/>
  <c r="AH583" i="7" s="1"/>
  <c r="F584" i="4"/>
  <c r="A585" i="4"/>
  <c r="B598" i="4"/>
  <c r="AD583" i="7" l="1"/>
  <c r="AG583" i="7"/>
  <c r="AI583" i="7"/>
  <c r="AE583" i="7"/>
  <c r="AF583" i="7"/>
  <c r="AC583" i="7"/>
  <c r="AB583" i="7"/>
  <c r="J583" i="10"/>
  <c r="AJ585" i="7"/>
  <c r="N585" i="7"/>
  <c r="O585" i="7" s="1"/>
  <c r="AA585" i="7"/>
  <c r="Y585" i="7"/>
  <c r="Z585" i="7"/>
  <c r="P585" i="7"/>
  <c r="Q585" i="7"/>
  <c r="U585" i="7"/>
  <c r="T585" i="7"/>
  <c r="S585" i="7"/>
  <c r="R585" i="7"/>
  <c r="J585" i="7"/>
  <c r="K584" i="7"/>
  <c r="C585" i="7"/>
  <c r="I585" i="7" s="1"/>
  <c r="H584" i="10"/>
  <c r="N584" i="10" s="1"/>
  <c r="M584" i="10"/>
  <c r="I224" i="10"/>
  <c r="K224" i="10"/>
  <c r="O224" i="10" s="1"/>
  <c r="B589" i="10"/>
  <c r="F586" i="10"/>
  <c r="E586" i="10"/>
  <c r="D586" i="10"/>
  <c r="C586" i="10"/>
  <c r="A587" i="10"/>
  <c r="H582" i="7"/>
  <c r="G583" i="7"/>
  <c r="F583" i="7" s="1"/>
  <c r="E585" i="4"/>
  <c r="D585" i="4"/>
  <c r="B585" i="7"/>
  <c r="L584" i="7"/>
  <c r="W584" i="7" s="1"/>
  <c r="M583" i="7"/>
  <c r="D586" i="7"/>
  <c r="E583" i="7"/>
  <c r="A584" i="7"/>
  <c r="AE584" i="7" s="1"/>
  <c r="F585" i="4"/>
  <c r="A586" i="4"/>
  <c r="B599" i="4"/>
  <c r="AI584" i="7" l="1"/>
  <c r="AH584" i="7"/>
  <c r="AG584" i="7"/>
  <c r="AF584" i="7"/>
  <c r="AD584" i="7"/>
  <c r="AC584" i="7"/>
  <c r="AB584" i="7"/>
  <c r="J584" i="10"/>
  <c r="AJ586" i="7"/>
  <c r="N586" i="7"/>
  <c r="O586" i="7" s="1"/>
  <c r="AA586" i="7"/>
  <c r="Y586" i="7"/>
  <c r="Z586" i="7"/>
  <c r="P586" i="7"/>
  <c r="T586" i="7"/>
  <c r="S586" i="7"/>
  <c r="Q586" i="7"/>
  <c r="U586" i="7"/>
  <c r="R586" i="7"/>
  <c r="J586" i="7"/>
  <c r="K585" i="7"/>
  <c r="C586" i="7"/>
  <c r="I586" i="7" s="1"/>
  <c r="G224" i="10"/>
  <c r="F587" i="10"/>
  <c r="E587" i="10"/>
  <c r="D587" i="10"/>
  <c r="C587" i="10"/>
  <c r="A588" i="10"/>
  <c r="H585" i="10"/>
  <c r="N585" i="10" s="1"/>
  <c r="M585" i="10"/>
  <c r="B590" i="10"/>
  <c r="H583" i="7"/>
  <c r="G584" i="7"/>
  <c r="F584" i="7" s="1"/>
  <c r="E586" i="4"/>
  <c r="D586" i="4"/>
  <c r="B586" i="7"/>
  <c r="L585" i="7"/>
  <c r="W585" i="7" s="1"/>
  <c r="M584" i="7"/>
  <c r="D587" i="7"/>
  <c r="E584" i="7"/>
  <c r="A585" i="7"/>
  <c r="AF585" i="7" s="1"/>
  <c r="B600" i="4"/>
  <c r="F586" i="4"/>
  <c r="A587" i="4"/>
  <c r="AE585" i="7" l="1"/>
  <c r="AD585" i="7"/>
  <c r="AI585" i="7"/>
  <c r="AH585" i="7"/>
  <c r="AG585" i="7"/>
  <c r="AC585" i="7"/>
  <c r="AB585" i="7"/>
  <c r="AJ587" i="7"/>
  <c r="N587" i="7"/>
  <c r="O587" i="7" s="1"/>
  <c r="AA587" i="7"/>
  <c r="Y587" i="7"/>
  <c r="Z587" i="7"/>
  <c r="P587" i="7"/>
  <c r="T587" i="7"/>
  <c r="S587" i="7"/>
  <c r="R587" i="7"/>
  <c r="Q587" i="7"/>
  <c r="U587" i="7"/>
  <c r="J587" i="7"/>
  <c r="K586" i="7"/>
  <c r="C587" i="7"/>
  <c r="I587" i="7" s="1"/>
  <c r="F588" i="10"/>
  <c r="E588" i="10"/>
  <c r="D588" i="10"/>
  <c r="C588" i="10"/>
  <c r="A589" i="10"/>
  <c r="H586" i="10"/>
  <c r="N586" i="10" s="1"/>
  <c r="M586" i="10"/>
  <c r="J586" i="10" s="1"/>
  <c r="B591" i="10"/>
  <c r="J585" i="10"/>
  <c r="L224" i="10"/>
  <c r="P224" i="10"/>
  <c r="H584" i="7"/>
  <c r="G585" i="7"/>
  <c r="F585" i="7" s="1"/>
  <c r="E587" i="4"/>
  <c r="D587" i="4"/>
  <c r="B587" i="7"/>
  <c r="L586" i="7"/>
  <c r="W586" i="7" s="1"/>
  <c r="M585" i="7"/>
  <c r="D588" i="7"/>
  <c r="E585" i="7"/>
  <c r="A586" i="7"/>
  <c r="AF586" i="7" s="1"/>
  <c r="B601" i="4"/>
  <c r="F587" i="4"/>
  <c r="A588" i="4"/>
  <c r="AD586" i="7" l="1"/>
  <c r="AH586" i="7"/>
  <c r="AG586" i="7"/>
  <c r="AE586" i="7"/>
  <c r="AI586" i="7"/>
  <c r="AC586" i="7"/>
  <c r="AB586" i="7"/>
  <c r="AJ588" i="7"/>
  <c r="N588" i="7"/>
  <c r="O588" i="7" s="1"/>
  <c r="AA588" i="7"/>
  <c r="Y588" i="7"/>
  <c r="Z588" i="7"/>
  <c r="P588" i="7"/>
  <c r="R588" i="7"/>
  <c r="Q588" i="7"/>
  <c r="U588" i="7"/>
  <c r="S588" i="7"/>
  <c r="T588" i="7"/>
  <c r="J588" i="7"/>
  <c r="K587" i="7"/>
  <c r="C588" i="7"/>
  <c r="I588" i="7" s="1"/>
  <c r="H587" i="10"/>
  <c r="N587" i="10" s="1"/>
  <c r="M587" i="10"/>
  <c r="K225" i="10"/>
  <c r="O225" i="10" s="1"/>
  <c r="F589" i="10"/>
  <c r="E589" i="10"/>
  <c r="D589" i="10"/>
  <c r="C589" i="10"/>
  <c r="A590" i="10"/>
  <c r="I225" i="10"/>
  <c r="B592" i="10"/>
  <c r="H585" i="7"/>
  <c r="G586" i="7"/>
  <c r="F586" i="7" s="1"/>
  <c r="D588" i="4"/>
  <c r="E588" i="4"/>
  <c r="B588" i="7"/>
  <c r="L587" i="7"/>
  <c r="W587" i="7" s="1"/>
  <c r="M586" i="7"/>
  <c r="D589" i="7"/>
  <c r="E586" i="7"/>
  <c r="A587" i="7"/>
  <c r="AD587" i="7" s="1"/>
  <c r="F588" i="4"/>
  <c r="A589" i="4"/>
  <c r="B602" i="4"/>
  <c r="AE587" i="7" l="1"/>
  <c r="AI587" i="7"/>
  <c r="AG587" i="7"/>
  <c r="AH587" i="7"/>
  <c r="AF587" i="7"/>
  <c r="AC587" i="7"/>
  <c r="AB587" i="7"/>
  <c r="J587" i="10"/>
  <c r="AJ589" i="7"/>
  <c r="N589" i="7"/>
  <c r="O589" i="7" s="1"/>
  <c r="AA589" i="7"/>
  <c r="Y589" i="7"/>
  <c r="Z589" i="7"/>
  <c r="P589" i="7"/>
  <c r="U589" i="7"/>
  <c r="T589" i="7"/>
  <c r="R589" i="7"/>
  <c r="Q589" i="7"/>
  <c r="S589" i="7"/>
  <c r="J589" i="7"/>
  <c r="K588" i="7"/>
  <c r="C589" i="7"/>
  <c r="I589" i="7" s="1"/>
  <c r="B593" i="10"/>
  <c r="G225" i="10"/>
  <c r="F590" i="10"/>
  <c r="E590" i="10"/>
  <c r="D590" i="10"/>
  <c r="C590" i="10"/>
  <c r="A591" i="10"/>
  <c r="H588" i="10"/>
  <c r="N588" i="10" s="1"/>
  <c r="M588" i="10"/>
  <c r="H586" i="7"/>
  <c r="G587" i="7"/>
  <c r="F587" i="7" s="1"/>
  <c r="E589" i="4"/>
  <c r="D589" i="4"/>
  <c r="B589" i="7"/>
  <c r="L588" i="7"/>
  <c r="W588" i="7" s="1"/>
  <c r="M587" i="7"/>
  <c r="D590" i="7"/>
  <c r="E587" i="7"/>
  <c r="A588" i="7"/>
  <c r="AH588" i="7" s="1"/>
  <c r="F589" i="4"/>
  <c r="A590" i="4"/>
  <c r="AI588" i="7" l="1"/>
  <c r="AE588" i="7"/>
  <c r="AG588" i="7"/>
  <c r="AF588" i="7"/>
  <c r="AD588" i="7"/>
  <c r="AC588" i="7"/>
  <c r="AB588" i="7"/>
  <c r="AJ590" i="7"/>
  <c r="N590" i="7"/>
  <c r="O590" i="7" s="1"/>
  <c r="AA590" i="7"/>
  <c r="Y590" i="7"/>
  <c r="Z590" i="7"/>
  <c r="P590" i="7"/>
  <c r="U590" i="7"/>
  <c r="T590" i="7"/>
  <c r="S590" i="7"/>
  <c r="R590" i="7"/>
  <c r="Q590" i="7"/>
  <c r="J590" i="7"/>
  <c r="K589" i="7"/>
  <c r="C590" i="7"/>
  <c r="I590" i="7" s="1"/>
  <c r="J588" i="10"/>
  <c r="F591" i="10"/>
  <c r="E591" i="10"/>
  <c r="D591" i="10"/>
  <c r="C591" i="10"/>
  <c r="A592" i="10"/>
  <c r="L225" i="10"/>
  <c r="P225" i="10"/>
  <c r="H589" i="10"/>
  <c r="N589" i="10" s="1"/>
  <c r="M589" i="10"/>
  <c r="B594" i="10"/>
  <c r="H587" i="7"/>
  <c r="G588" i="7"/>
  <c r="F588" i="7" s="1"/>
  <c r="D590" i="4"/>
  <c r="E590" i="4"/>
  <c r="B590" i="7"/>
  <c r="L589" i="7"/>
  <c r="W589" i="7" s="1"/>
  <c r="M588" i="7"/>
  <c r="D591" i="7"/>
  <c r="E588" i="7"/>
  <c r="A589" i="7"/>
  <c r="AH589" i="7" s="1"/>
  <c r="F590" i="4"/>
  <c r="A591" i="4"/>
  <c r="AI589" i="7" l="1"/>
  <c r="AD589" i="7"/>
  <c r="AF589" i="7"/>
  <c r="AG589" i="7"/>
  <c r="AE589" i="7"/>
  <c r="AC589" i="7"/>
  <c r="AB589" i="7"/>
  <c r="AJ591" i="7"/>
  <c r="N591" i="7"/>
  <c r="O591" i="7" s="1"/>
  <c r="AA591" i="7"/>
  <c r="Y591" i="7"/>
  <c r="Z591" i="7"/>
  <c r="P591" i="7"/>
  <c r="S591" i="7"/>
  <c r="R591" i="7"/>
  <c r="U591" i="7"/>
  <c r="T591" i="7"/>
  <c r="Q591" i="7"/>
  <c r="J591" i="7"/>
  <c r="K590" i="7"/>
  <c r="C591" i="7"/>
  <c r="I591" i="7" s="1"/>
  <c r="H590" i="10"/>
  <c r="N590" i="10" s="1"/>
  <c r="M590" i="10"/>
  <c r="K226" i="10"/>
  <c r="O226" i="10" s="1"/>
  <c r="I226" i="10"/>
  <c r="G226" i="10" s="1"/>
  <c r="F592" i="10"/>
  <c r="E592" i="10"/>
  <c r="D592" i="10"/>
  <c r="C592" i="10"/>
  <c r="A593" i="10"/>
  <c r="B595" i="10"/>
  <c r="J589" i="10"/>
  <c r="H588" i="7"/>
  <c r="G589" i="7"/>
  <c r="F589" i="7" s="1"/>
  <c r="D591" i="4"/>
  <c r="E591" i="4"/>
  <c r="B591" i="7"/>
  <c r="L590" i="7"/>
  <c r="W590" i="7" s="1"/>
  <c r="M589" i="7"/>
  <c r="D592" i="7"/>
  <c r="E589" i="7"/>
  <c r="A590" i="7"/>
  <c r="AD590" i="7" s="1"/>
  <c r="F591" i="4"/>
  <c r="A592" i="4"/>
  <c r="AG590" i="7" l="1"/>
  <c r="AE590" i="7"/>
  <c r="AI590" i="7"/>
  <c r="AH590" i="7"/>
  <c r="AF590" i="7"/>
  <c r="AC590" i="7"/>
  <c r="AB590" i="7"/>
  <c r="J590" i="10"/>
  <c r="AJ592" i="7"/>
  <c r="N592" i="7"/>
  <c r="O592" i="7" s="1"/>
  <c r="AA592" i="7"/>
  <c r="Y592" i="7"/>
  <c r="Z592" i="7"/>
  <c r="P592" i="7"/>
  <c r="U592" i="7"/>
  <c r="S592" i="7"/>
  <c r="R592" i="7"/>
  <c r="T592" i="7"/>
  <c r="Q592" i="7"/>
  <c r="J592" i="7"/>
  <c r="K591" i="7"/>
  <c r="C592" i="7"/>
  <c r="I592" i="7" s="1"/>
  <c r="P226" i="10"/>
  <c r="L226" i="10"/>
  <c r="H591" i="10"/>
  <c r="N591" i="10" s="1"/>
  <c r="M591" i="10"/>
  <c r="B596" i="10"/>
  <c r="F593" i="10"/>
  <c r="E593" i="10"/>
  <c r="D593" i="10"/>
  <c r="C593" i="10"/>
  <c r="A594" i="10"/>
  <c r="H589" i="7"/>
  <c r="G590" i="7"/>
  <c r="F590" i="7" s="1"/>
  <c r="E592" i="4"/>
  <c r="D592" i="4"/>
  <c r="B592" i="7"/>
  <c r="L591" i="7"/>
  <c r="W591" i="7" s="1"/>
  <c r="M590" i="7"/>
  <c r="D593" i="7"/>
  <c r="E590" i="7"/>
  <c r="A591" i="7"/>
  <c r="AD591" i="7" s="1"/>
  <c r="F592" i="4"/>
  <c r="A593" i="4"/>
  <c r="AG591" i="7" l="1"/>
  <c r="AE591" i="7"/>
  <c r="AF591" i="7"/>
  <c r="AI591" i="7"/>
  <c r="AH591" i="7"/>
  <c r="AC591" i="7"/>
  <c r="AB591" i="7"/>
  <c r="AJ593" i="7"/>
  <c r="N593" i="7"/>
  <c r="O593" i="7" s="1"/>
  <c r="AA593" i="7"/>
  <c r="Y593" i="7"/>
  <c r="Z593" i="7"/>
  <c r="P593" i="7"/>
  <c r="Q593" i="7"/>
  <c r="U593" i="7"/>
  <c r="T593" i="7"/>
  <c r="S593" i="7"/>
  <c r="R593" i="7"/>
  <c r="J591" i="10"/>
  <c r="J593" i="7"/>
  <c r="K592" i="7"/>
  <c r="C593" i="7"/>
  <c r="I593" i="7" s="1"/>
  <c r="B597" i="10"/>
  <c r="F594" i="10"/>
  <c r="E594" i="10"/>
  <c r="D594" i="10"/>
  <c r="C594" i="10"/>
  <c r="A595" i="10"/>
  <c r="H592" i="10"/>
  <c r="N592" i="10" s="1"/>
  <c r="M592" i="10"/>
  <c r="I227" i="10"/>
  <c r="K227" i="10"/>
  <c r="O227" i="10" s="1"/>
  <c r="H590" i="7"/>
  <c r="G591" i="7"/>
  <c r="F591" i="7" s="1"/>
  <c r="E593" i="4"/>
  <c r="D593" i="4"/>
  <c r="B593" i="7"/>
  <c r="L592" i="7"/>
  <c r="W592" i="7" s="1"/>
  <c r="M591" i="7"/>
  <c r="D594" i="7"/>
  <c r="E591" i="7"/>
  <c r="A592" i="7"/>
  <c r="AD592" i="7" s="1"/>
  <c r="F593" i="4"/>
  <c r="A594" i="4"/>
  <c r="AG592" i="7" l="1"/>
  <c r="AF592" i="7"/>
  <c r="AH592" i="7"/>
  <c r="AE592" i="7"/>
  <c r="AI592" i="7"/>
  <c r="AC592" i="7"/>
  <c r="AB592" i="7"/>
  <c r="AJ594" i="7"/>
  <c r="N594" i="7"/>
  <c r="O594" i="7" s="1"/>
  <c r="AA594" i="7"/>
  <c r="Y594" i="7"/>
  <c r="Z594" i="7"/>
  <c r="P594" i="7"/>
  <c r="T594" i="7"/>
  <c r="S594" i="7"/>
  <c r="Q594" i="7"/>
  <c r="U594" i="7"/>
  <c r="R594" i="7"/>
  <c r="J594" i="7"/>
  <c r="K593" i="7"/>
  <c r="C594" i="7"/>
  <c r="I594" i="7" s="1"/>
  <c r="H593" i="10"/>
  <c r="N593" i="10" s="1"/>
  <c r="M593" i="10"/>
  <c r="F595" i="10"/>
  <c r="E595" i="10"/>
  <c r="D595" i="10"/>
  <c r="C595" i="10"/>
  <c r="A596" i="10"/>
  <c r="G227" i="10"/>
  <c r="J592" i="10"/>
  <c r="B598" i="10"/>
  <c r="H591" i="7"/>
  <c r="G592" i="7"/>
  <c r="F592" i="7" s="1"/>
  <c r="D594" i="4"/>
  <c r="E594" i="4"/>
  <c r="B594" i="7"/>
  <c r="L593" i="7"/>
  <c r="W593" i="7" s="1"/>
  <c r="M592" i="7"/>
  <c r="D595" i="7"/>
  <c r="E592" i="7"/>
  <c r="A593" i="7"/>
  <c r="AG593" i="7" s="1"/>
  <c r="F594" i="4"/>
  <c r="A595" i="4"/>
  <c r="AD593" i="7" l="1"/>
  <c r="AF593" i="7"/>
  <c r="AI593" i="7"/>
  <c r="AH593" i="7"/>
  <c r="AE593" i="7"/>
  <c r="AC593" i="7"/>
  <c r="AB593" i="7"/>
  <c r="J593" i="10"/>
  <c r="AJ595" i="7"/>
  <c r="N595" i="7"/>
  <c r="O595" i="7" s="1"/>
  <c r="AA595" i="7"/>
  <c r="Y595" i="7"/>
  <c r="Z595" i="7"/>
  <c r="P595" i="7"/>
  <c r="T595" i="7"/>
  <c r="S595" i="7"/>
  <c r="U595" i="7"/>
  <c r="R595" i="7"/>
  <c r="Q595" i="7"/>
  <c r="J595" i="7"/>
  <c r="K594" i="7"/>
  <c r="C595" i="7"/>
  <c r="I595" i="7" s="1"/>
  <c r="B599" i="10"/>
  <c r="H594" i="10"/>
  <c r="N594" i="10" s="1"/>
  <c r="M594" i="10"/>
  <c r="F596" i="10"/>
  <c r="E596" i="10"/>
  <c r="D596" i="10"/>
  <c r="C596" i="10"/>
  <c r="A597" i="10"/>
  <c r="L227" i="10"/>
  <c r="P227" i="10"/>
  <c r="H592" i="7"/>
  <c r="G593" i="7"/>
  <c r="F593" i="7" s="1"/>
  <c r="E595" i="4"/>
  <c r="D595" i="4"/>
  <c r="B595" i="7"/>
  <c r="L594" i="7"/>
  <c r="W594" i="7" s="1"/>
  <c r="M593" i="7"/>
  <c r="D596" i="7"/>
  <c r="E593" i="7"/>
  <c r="A594" i="7"/>
  <c r="AF594" i="7" s="1"/>
  <c r="F595" i="4"/>
  <c r="A596" i="4"/>
  <c r="AE594" i="7" l="1"/>
  <c r="AI594" i="7"/>
  <c r="AD594" i="7"/>
  <c r="AH594" i="7"/>
  <c r="AG594" i="7"/>
  <c r="AC594" i="7"/>
  <c r="AB594" i="7"/>
  <c r="J594" i="10"/>
  <c r="AJ596" i="7"/>
  <c r="N596" i="7"/>
  <c r="O596" i="7" s="1"/>
  <c r="AA596" i="7"/>
  <c r="Y596" i="7"/>
  <c r="Z596" i="7"/>
  <c r="P596" i="7"/>
  <c r="R596" i="7"/>
  <c r="Q596" i="7"/>
  <c r="U596" i="7"/>
  <c r="T596" i="7"/>
  <c r="S596" i="7"/>
  <c r="J596" i="7"/>
  <c r="K595" i="7"/>
  <c r="C596" i="7"/>
  <c r="I596" i="7" s="1"/>
  <c r="K228" i="10"/>
  <c r="O228" i="10" s="1"/>
  <c r="H595" i="10"/>
  <c r="N595" i="10" s="1"/>
  <c r="M595" i="10"/>
  <c r="I228" i="10"/>
  <c r="G228" i="10" s="1"/>
  <c r="F597" i="10"/>
  <c r="E597" i="10"/>
  <c r="D597" i="10"/>
  <c r="C597" i="10"/>
  <c r="A598" i="10"/>
  <c r="B600" i="10"/>
  <c r="H593" i="7"/>
  <c r="G594" i="7"/>
  <c r="F594" i="7" s="1"/>
  <c r="E596" i="4"/>
  <c r="D596" i="4"/>
  <c r="B596" i="7"/>
  <c r="L595" i="7"/>
  <c r="W595" i="7" s="1"/>
  <c r="M594" i="7"/>
  <c r="D597" i="7"/>
  <c r="E594" i="7"/>
  <c r="A595" i="7"/>
  <c r="AF595" i="7" s="1"/>
  <c r="F596" i="4"/>
  <c r="A597" i="4"/>
  <c r="AE595" i="7" l="1"/>
  <c r="AI595" i="7"/>
  <c r="AD595" i="7"/>
  <c r="AH595" i="7"/>
  <c r="AG595" i="7"/>
  <c r="AC595" i="7"/>
  <c r="AB595" i="7"/>
  <c r="AJ597" i="7"/>
  <c r="N597" i="7"/>
  <c r="O597" i="7" s="1"/>
  <c r="AA597" i="7"/>
  <c r="Y597" i="7"/>
  <c r="Z597" i="7"/>
  <c r="P597" i="7"/>
  <c r="U597" i="7"/>
  <c r="T597" i="7"/>
  <c r="R597" i="7"/>
  <c r="Q597" i="7"/>
  <c r="S597" i="7"/>
  <c r="J595" i="10"/>
  <c r="J597" i="7"/>
  <c r="K596" i="7"/>
  <c r="C597" i="7"/>
  <c r="I597" i="7" s="1"/>
  <c r="P228" i="10"/>
  <c r="L228" i="10"/>
  <c r="B601" i="10"/>
  <c r="F598" i="10"/>
  <c r="E598" i="10"/>
  <c r="D598" i="10"/>
  <c r="C598" i="10"/>
  <c r="A599" i="10"/>
  <c r="H596" i="10"/>
  <c r="N596" i="10" s="1"/>
  <c r="M596" i="10"/>
  <c r="H594" i="7"/>
  <c r="G595" i="7"/>
  <c r="F595" i="7" s="1"/>
  <c r="D597" i="4"/>
  <c r="E597" i="4"/>
  <c r="B597" i="7"/>
  <c r="L596" i="7"/>
  <c r="W596" i="7" s="1"/>
  <c r="M595" i="7"/>
  <c r="D598" i="7"/>
  <c r="E595" i="7"/>
  <c r="A596" i="7"/>
  <c r="AE596" i="7" s="1"/>
  <c r="F597" i="4"/>
  <c r="A598" i="4"/>
  <c r="AG596" i="7" l="1"/>
  <c r="AD596" i="7"/>
  <c r="AF596" i="7"/>
  <c r="AI596" i="7"/>
  <c r="AH596" i="7"/>
  <c r="AC596" i="7"/>
  <c r="AB596" i="7"/>
  <c r="AJ598" i="7"/>
  <c r="N598" i="7"/>
  <c r="O598" i="7" s="1"/>
  <c r="AA598" i="7"/>
  <c r="Y598" i="7"/>
  <c r="Z598" i="7"/>
  <c r="P598" i="7"/>
  <c r="U598" i="7"/>
  <c r="T598" i="7"/>
  <c r="S598" i="7"/>
  <c r="R598" i="7"/>
  <c r="Q598" i="7"/>
  <c r="J596" i="10"/>
  <c r="J598" i="7"/>
  <c r="K597" i="7"/>
  <c r="C598" i="7"/>
  <c r="I598" i="7" s="1"/>
  <c r="H597" i="10"/>
  <c r="N597" i="10" s="1"/>
  <c r="M597" i="10"/>
  <c r="J597" i="10" s="1"/>
  <c r="B602" i="10"/>
  <c r="I229" i="10"/>
  <c r="F599" i="10"/>
  <c r="E599" i="10"/>
  <c r="D599" i="10"/>
  <c r="C599" i="10"/>
  <c r="A600" i="10"/>
  <c r="K229" i="10"/>
  <c r="O229" i="10" s="1"/>
  <c r="H595" i="7"/>
  <c r="G596" i="7"/>
  <c r="F596" i="7" s="1"/>
  <c r="E598" i="4"/>
  <c r="D598" i="4"/>
  <c r="B598" i="7"/>
  <c r="L597" i="7"/>
  <c r="W597" i="7" s="1"/>
  <c r="M596" i="7"/>
  <c r="D599" i="7"/>
  <c r="E596" i="7"/>
  <c r="A597" i="7"/>
  <c r="AI597" i="7" s="1"/>
  <c r="F598" i="4"/>
  <c r="A599" i="4"/>
  <c r="AH597" i="7" l="1"/>
  <c r="AF597" i="7"/>
  <c r="AE597" i="7"/>
  <c r="AD597" i="7"/>
  <c r="AG597" i="7"/>
  <c r="AC597" i="7"/>
  <c r="AB597" i="7"/>
  <c r="AJ599" i="7"/>
  <c r="N599" i="7"/>
  <c r="O599" i="7" s="1"/>
  <c r="AA599" i="7"/>
  <c r="Y599" i="7"/>
  <c r="Z599" i="7"/>
  <c r="P599" i="7"/>
  <c r="S599" i="7"/>
  <c r="R599" i="7"/>
  <c r="U599" i="7"/>
  <c r="T599" i="7"/>
  <c r="Q599" i="7"/>
  <c r="J599" i="7"/>
  <c r="K598" i="7"/>
  <c r="C599" i="7"/>
  <c r="I599" i="7" s="1"/>
  <c r="G229" i="10"/>
  <c r="F600" i="10"/>
  <c r="E600" i="10"/>
  <c r="D600" i="10"/>
  <c r="C600" i="10"/>
  <c r="A601" i="10"/>
  <c r="H598" i="10"/>
  <c r="N598" i="10" s="1"/>
  <c r="M598" i="10"/>
  <c r="H596" i="7"/>
  <c r="G597" i="7"/>
  <c r="F597" i="7" s="1"/>
  <c r="E599" i="4"/>
  <c r="D599" i="4"/>
  <c r="B599" i="7"/>
  <c r="L598" i="7"/>
  <c r="W598" i="7" s="1"/>
  <c r="M597" i="7"/>
  <c r="D600" i="7"/>
  <c r="E597" i="7"/>
  <c r="A598" i="7"/>
  <c r="AE598" i="7" s="1"/>
  <c r="F599" i="4"/>
  <c r="A600" i="4"/>
  <c r="AH598" i="7" l="1"/>
  <c r="AI598" i="7"/>
  <c r="AG598" i="7"/>
  <c r="AF598" i="7"/>
  <c r="AD598" i="7"/>
  <c r="AC598" i="7"/>
  <c r="AB598" i="7"/>
  <c r="AJ600" i="7"/>
  <c r="N600" i="7"/>
  <c r="O600" i="7" s="1"/>
  <c r="AA600" i="7"/>
  <c r="Y600" i="7"/>
  <c r="Z600" i="7"/>
  <c r="P600" i="7"/>
  <c r="U600" i="7"/>
  <c r="S600" i="7"/>
  <c r="R600" i="7"/>
  <c r="Q600" i="7"/>
  <c r="T600" i="7"/>
  <c r="J600" i="7"/>
  <c r="K599" i="7"/>
  <c r="C600" i="7"/>
  <c r="I600" i="7" s="1"/>
  <c r="F601" i="10"/>
  <c r="E601" i="10"/>
  <c r="D601" i="10"/>
  <c r="C601" i="10"/>
  <c r="A602" i="10"/>
  <c r="H599" i="10"/>
  <c r="N599" i="10" s="1"/>
  <c r="M599" i="10"/>
  <c r="J599" i="10" s="1"/>
  <c r="J598" i="10"/>
  <c r="P229" i="10"/>
  <c r="L229" i="10"/>
  <c r="H597" i="7"/>
  <c r="G598" i="7"/>
  <c r="F598" i="7" s="1"/>
  <c r="D600" i="4"/>
  <c r="E600" i="4"/>
  <c r="B600" i="7"/>
  <c r="L599" i="7"/>
  <c r="W599" i="7" s="1"/>
  <c r="M598" i="7"/>
  <c r="D601" i="7"/>
  <c r="E598" i="7"/>
  <c r="A599" i="7"/>
  <c r="AE599" i="7" s="1"/>
  <c r="F600" i="4"/>
  <c r="A601" i="4"/>
  <c r="AH599" i="7" l="1"/>
  <c r="AD599" i="7"/>
  <c r="AF599" i="7"/>
  <c r="AG599" i="7"/>
  <c r="AI599" i="7"/>
  <c r="AC599" i="7"/>
  <c r="AB599" i="7"/>
  <c r="AJ601" i="7"/>
  <c r="N601" i="7"/>
  <c r="O601" i="7" s="1"/>
  <c r="AA601" i="7"/>
  <c r="Y601" i="7"/>
  <c r="Z601" i="7"/>
  <c r="P601" i="7"/>
  <c r="Q601" i="7"/>
  <c r="U601" i="7"/>
  <c r="T601" i="7"/>
  <c r="S601" i="7"/>
  <c r="R601" i="7"/>
  <c r="J601" i="7"/>
  <c r="K600" i="7"/>
  <c r="C601" i="7"/>
  <c r="I601" i="7" s="1"/>
  <c r="H600" i="10"/>
  <c r="N600" i="10" s="1"/>
  <c r="M600" i="10"/>
  <c r="F602" i="10"/>
  <c r="E602" i="10"/>
  <c r="D602" i="10"/>
  <c r="C602" i="10"/>
  <c r="I230" i="10"/>
  <c r="K230" i="10"/>
  <c r="O230" i="10" s="1"/>
  <c r="H598" i="7"/>
  <c r="G599" i="7"/>
  <c r="F599" i="7" s="1"/>
  <c r="E601" i="4"/>
  <c r="D601" i="4"/>
  <c r="B601" i="7"/>
  <c r="L600" i="7"/>
  <c r="W600" i="7" s="1"/>
  <c r="M599" i="7"/>
  <c r="D602" i="7"/>
  <c r="E599" i="7"/>
  <c r="A600" i="7"/>
  <c r="AI600" i="7" s="1"/>
  <c r="F601" i="4"/>
  <c r="A602" i="4"/>
  <c r="J6" i="4"/>
  <c r="S21" i="10"/>
  <c r="AF600" i="7" l="1"/>
  <c r="AH600" i="7"/>
  <c r="AE600" i="7"/>
  <c r="AD600" i="7"/>
  <c r="AG600" i="7"/>
  <c r="AC600" i="7"/>
  <c r="AB600" i="7"/>
  <c r="J600" i="10"/>
  <c r="AJ602" i="7"/>
  <c r="N602" i="7"/>
  <c r="O602" i="7" s="1"/>
  <c r="AA602" i="7"/>
  <c r="Y602" i="7"/>
  <c r="Z602" i="7"/>
  <c r="P602" i="7"/>
  <c r="U602" i="7"/>
  <c r="T602" i="7"/>
  <c r="S602" i="7"/>
  <c r="R602" i="7"/>
  <c r="Q602" i="7"/>
  <c r="J602" i="7"/>
  <c r="K601" i="7"/>
  <c r="C602" i="7"/>
  <c r="I602" i="7" s="1"/>
  <c r="H601" i="10"/>
  <c r="N601" i="10" s="1"/>
  <c r="M601" i="10"/>
  <c r="G230" i="10"/>
  <c r="H599" i="7"/>
  <c r="G600" i="7"/>
  <c r="F600" i="7" s="1"/>
  <c r="F602" i="4"/>
  <c r="E602" i="4"/>
  <c r="D602" i="4"/>
  <c r="B602" i="7"/>
  <c r="L601" i="7"/>
  <c r="W601" i="7" s="1"/>
  <c r="M600" i="7"/>
  <c r="D603" i="7"/>
  <c r="E600" i="7"/>
  <c r="A601" i="7"/>
  <c r="AF601" i="7" s="1"/>
  <c r="N6" i="4"/>
  <c r="O5" i="4"/>
  <c r="AH601" i="7" l="1"/>
  <c r="AE601" i="7"/>
  <c r="AG601" i="7"/>
  <c r="AD601" i="7"/>
  <c r="AI601" i="7"/>
  <c r="AC601" i="7"/>
  <c r="AB601" i="7"/>
  <c r="J601" i="10"/>
  <c r="X19" i="7"/>
  <c r="V19" i="7" s="1"/>
  <c r="AJ603" i="7"/>
  <c r="N603" i="7"/>
  <c r="O603" i="7" s="1"/>
  <c r="AA603" i="7"/>
  <c r="Y603" i="7"/>
  <c r="Z603" i="7"/>
  <c r="P603" i="7"/>
  <c r="U603" i="7"/>
  <c r="T603" i="7"/>
  <c r="S603" i="7"/>
  <c r="R603" i="7"/>
  <c r="Q603" i="7"/>
  <c r="J603" i="7"/>
  <c r="K602" i="7"/>
  <c r="C603" i="7"/>
  <c r="I603" i="7" s="1"/>
  <c r="P230" i="10"/>
  <c r="L230" i="10"/>
  <c r="H602" i="10"/>
  <c r="N602" i="10" s="1"/>
  <c r="M602" i="10"/>
  <c r="H600" i="7"/>
  <c r="G601" i="7"/>
  <c r="F601" i="7" s="1"/>
  <c r="B603" i="7"/>
  <c r="L602" i="7"/>
  <c r="W602" i="7" s="1"/>
  <c r="M601" i="7"/>
  <c r="D604" i="7"/>
  <c r="E601" i="7"/>
  <c r="A602" i="7"/>
  <c r="AH602" i="7" s="1"/>
  <c r="H7" i="4"/>
  <c r="N7" i="4" s="1"/>
  <c r="M7" i="4"/>
  <c r="AD602" i="7" l="1"/>
  <c r="AI602" i="7"/>
  <c r="AG602" i="7"/>
  <c r="AF602" i="7"/>
  <c r="AE602" i="7"/>
  <c r="AC602" i="7"/>
  <c r="AB602" i="7"/>
  <c r="AJ604" i="7"/>
  <c r="N604" i="7"/>
  <c r="O604" i="7" s="1"/>
  <c r="AA604" i="7"/>
  <c r="Y604" i="7"/>
  <c r="Z604" i="7"/>
  <c r="P604" i="7"/>
  <c r="S604" i="7"/>
  <c r="R604" i="7"/>
  <c r="Q604" i="7"/>
  <c r="U604" i="7"/>
  <c r="T604" i="7"/>
  <c r="J602" i="10"/>
  <c r="J604" i="7"/>
  <c r="K603" i="7"/>
  <c r="C604" i="7"/>
  <c r="I604" i="7" s="1"/>
  <c r="I231" i="10"/>
  <c r="K231" i="10"/>
  <c r="O231" i="10" s="1"/>
  <c r="H601" i="7"/>
  <c r="G602" i="7"/>
  <c r="F602" i="7" s="1"/>
  <c r="B604" i="7"/>
  <c r="L603" i="7"/>
  <c r="W603" i="7" s="1"/>
  <c r="M602" i="7"/>
  <c r="D605" i="7"/>
  <c r="E602" i="7"/>
  <c r="A603" i="7"/>
  <c r="AE603" i="7" s="1"/>
  <c r="J7" i="4"/>
  <c r="H8" i="4"/>
  <c r="N8" i="4" s="1"/>
  <c r="M8" i="4"/>
  <c r="AD603" i="7" l="1"/>
  <c r="AH603" i="7"/>
  <c r="AG603" i="7"/>
  <c r="AF603" i="7"/>
  <c r="AI603" i="7"/>
  <c r="AC603" i="7"/>
  <c r="AB603" i="7"/>
  <c r="AJ605" i="7"/>
  <c r="N605" i="7"/>
  <c r="O605" i="7" s="1"/>
  <c r="AA605" i="7"/>
  <c r="Y605" i="7"/>
  <c r="Z605" i="7"/>
  <c r="P605" i="7"/>
  <c r="U605" i="7"/>
  <c r="T605" i="7"/>
  <c r="S605" i="7"/>
  <c r="R605" i="7"/>
  <c r="Q605" i="7"/>
  <c r="J605" i="7"/>
  <c r="K604" i="7"/>
  <c r="C605" i="7"/>
  <c r="I605" i="7" s="1"/>
  <c r="G231" i="10"/>
  <c r="H602" i="7"/>
  <c r="G603" i="7"/>
  <c r="F603" i="7" s="1"/>
  <c r="B605" i="7"/>
  <c r="L604" i="7"/>
  <c r="W604" i="7" s="1"/>
  <c r="M603" i="7"/>
  <c r="D606" i="7"/>
  <c r="E603" i="7"/>
  <c r="A604" i="7"/>
  <c r="AE604" i="7" s="1"/>
  <c r="J8" i="4"/>
  <c r="H9" i="4"/>
  <c r="N9" i="4" s="1"/>
  <c r="M9" i="4"/>
  <c r="O6" i="4"/>
  <c r="G6" i="4"/>
  <c r="AI604" i="7" l="1"/>
  <c r="AG604" i="7"/>
  <c r="AH604" i="7"/>
  <c r="AF604" i="7"/>
  <c r="AD604" i="7"/>
  <c r="AC604" i="7"/>
  <c r="AB604" i="7"/>
  <c r="X20" i="7"/>
  <c r="V20" i="7" s="1"/>
  <c r="AJ606" i="7"/>
  <c r="N606" i="7"/>
  <c r="O606" i="7" s="1"/>
  <c r="AA606" i="7"/>
  <c r="Y606" i="7"/>
  <c r="Z606" i="7"/>
  <c r="P606" i="7"/>
  <c r="Q606" i="7"/>
  <c r="U606" i="7"/>
  <c r="T606" i="7"/>
  <c r="R606" i="7"/>
  <c r="S606" i="7"/>
  <c r="J606" i="7"/>
  <c r="K605" i="7"/>
  <c r="C606" i="7"/>
  <c r="I606" i="7" s="1"/>
  <c r="L231" i="10"/>
  <c r="P231" i="10"/>
  <c r="H603" i="7"/>
  <c r="G604" i="7"/>
  <c r="F604" i="7" s="1"/>
  <c r="B606" i="7"/>
  <c r="L605" i="7"/>
  <c r="W605" i="7" s="1"/>
  <c r="M604" i="7"/>
  <c r="D607" i="7"/>
  <c r="E604" i="7"/>
  <c r="A605" i="7"/>
  <c r="AE605" i="7" s="1"/>
  <c r="J9" i="4"/>
  <c r="H10" i="4"/>
  <c r="N10" i="4" s="1"/>
  <c r="M10" i="4"/>
  <c r="J10" i="4" s="1"/>
  <c r="L6" i="4"/>
  <c r="I7" i="4" s="1"/>
  <c r="P6" i="4"/>
  <c r="K7" i="4" s="1"/>
  <c r="AF605" i="7" l="1"/>
  <c r="AD605" i="7"/>
  <c r="AI605" i="7"/>
  <c r="AH605" i="7"/>
  <c r="AG605" i="7"/>
  <c r="AC605" i="7"/>
  <c r="AB605" i="7"/>
  <c r="AJ607" i="7"/>
  <c r="N607" i="7"/>
  <c r="O607" i="7" s="1"/>
  <c r="AA607" i="7"/>
  <c r="Y607" i="7"/>
  <c r="Z607" i="7"/>
  <c r="P607" i="7"/>
  <c r="T607" i="7"/>
  <c r="S607" i="7"/>
  <c r="R607" i="7"/>
  <c r="Q607" i="7"/>
  <c r="U607" i="7"/>
  <c r="J607" i="7"/>
  <c r="K606" i="7"/>
  <c r="C607" i="7"/>
  <c r="I607" i="7" s="1"/>
  <c r="K232" i="10"/>
  <c r="O232" i="10" s="1"/>
  <c r="I232" i="10"/>
  <c r="H604" i="7"/>
  <c r="G605" i="7"/>
  <c r="F605" i="7" s="1"/>
  <c r="B607" i="7"/>
  <c r="L606" i="7"/>
  <c r="W606" i="7" s="1"/>
  <c r="M605" i="7"/>
  <c r="D608" i="7"/>
  <c r="E605" i="7"/>
  <c r="A606" i="7"/>
  <c r="AG606" i="7" s="1"/>
  <c r="H11" i="4"/>
  <c r="N11" i="4" s="1"/>
  <c r="M11" i="4"/>
  <c r="O7" i="4"/>
  <c r="AF606" i="7" l="1"/>
  <c r="AE606" i="7"/>
  <c r="AI606" i="7"/>
  <c r="AH606" i="7"/>
  <c r="AD606" i="7"/>
  <c r="AC606" i="7"/>
  <c r="AB606" i="7"/>
  <c r="X21" i="7"/>
  <c r="V21" i="7" s="1"/>
  <c r="AJ608" i="7"/>
  <c r="N608" i="7"/>
  <c r="O608" i="7" s="1"/>
  <c r="AA608" i="7"/>
  <c r="Y608" i="7"/>
  <c r="Z608" i="7"/>
  <c r="P608" i="7"/>
  <c r="U608" i="7"/>
  <c r="T608" i="7"/>
  <c r="S608" i="7"/>
  <c r="R608" i="7"/>
  <c r="Q608" i="7"/>
  <c r="J608" i="7"/>
  <c r="K607" i="7"/>
  <c r="C608" i="7"/>
  <c r="I608" i="7" s="1"/>
  <c r="G232" i="10"/>
  <c r="P232" i="10" s="1"/>
  <c r="H605" i="7"/>
  <c r="G606" i="7"/>
  <c r="F606" i="7" s="1"/>
  <c r="B608" i="7"/>
  <c r="L607" i="7"/>
  <c r="W607" i="7" s="1"/>
  <c r="M606" i="7"/>
  <c r="D609" i="7"/>
  <c r="E606" i="7"/>
  <c r="A607" i="7"/>
  <c r="AE607" i="7" s="1"/>
  <c r="J11" i="4"/>
  <c r="H12" i="4"/>
  <c r="N12" i="4" s="1"/>
  <c r="M12" i="4"/>
  <c r="G7" i="4"/>
  <c r="L7" i="4" s="1"/>
  <c r="I8" i="4" s="1"/>
  <c r="AH607" i="7" l="1"/>
  <c r="AG607" i="7"/>
  <c r="AI607" i="7"/>
  <c r="AF607" i="7"/>
  <c r="AD607" i="7"/>
  <c r="AC607" i="7"/>
  <c r="AB607" i="7"/>
  <c r="AJ609" i="7"/>
  <c r="N609" i="7"/>
  <c r="O609" i="7" s="1"/>
  <c r="AA609" i="7"/>
  <c r="Y609" i="7"/>
  <c r="Z609" i="7"/>
  <c r="P609" i="7"/>
  <c r="R609" i="7"/>
  <c r="Q609" i="7"/>
  <c r="U609" i="7"/>
  <c r="T609" i="7"/>
  <c r="S609" i="7"/>
  <c r="J609" i="7"/>
  <c r="K608" i="7"/>
  <c r="C609" i="7"/>
  <c r="I609" i="7" s="1"/>
  <c r="L232" i="10"/>
  <c r="I233" i="10" s="1"/>
  <c r="K233" i="10"/>
  <c r="O233" i="10" s="1"/>
  <c r="H606" i="7"/>
  <c r="G607" i="7"/>
  <c r="F607" i="7" s="1"/>
  <c r="B609" i="7"/>
  <c r="L608" i="7"/>
  <c r="W608" i="7" s="1"/>
  <c r="M607" i="7"/>
  <c r="D610" i="7"/>
  <c r="E607" i="7"/>
  <c r="A608" i="7"/>
  <c r="AF608" i="7" s="1"/>
  <c r="J12" i="4"/>
  <c r="H13" i="4"/>
  <c r="N13" i="4" s="1"/>
  <c r="M13" i="4"/>
  <c r="P7" i="4"/>
  <c r="K8" i="4" s="1"/>
  <c r="AI608" i="7" l="1"/>
  <c r="AE608" i="7"/>
  <c r="AH608" i="7"/>
  <c r="AG608" i="7"/>
  <c r="AD608" i="7"/>
  <c r="AC608" i="7"/>
  <c r="AB608" i="7"/>
  <c r="AJ610" i="7"/>
  <c r="N610" i="7"/>
  <c r="O610" i="7" s="1"/>
  <c r="AA610" i="7"/>
  <c r="Y610" i="7"/>
  <c r="Z610" i="7"/>
  <c r="P610" i="7"/>
  <c r="U610" i="7"/>
  <c r="T610" i="7"/>
  <c r="S610" i="7"/>
  <c r="R610" i="7"/>
  <c r="Q610" i="7"/>
  <c r="J610" i="7"/>
  <c r="K609" i="7"/>
  <c r="C610" i="7"/>
  <c r="I610" i="7" s="1"/>
  <c r="G233" i="10"/>
  <c r="H607" i="7"/>
  <c r="G608" i="7"/>
  <c r="F608" i="7" s="1"/>
  <c r="B610" i="7"/>
  <c r="L609" i="7"/>
  <c r="W609" i="7" s="1"/>
  <c r="M608" i="7"/>
  <c r="D611" i="7"/>
  <c r="E608" i="7"/>
  <c r="A609" i="7"/>
  <c r="AH609" i="7" s="1"/>
  <c r="J13" i="4"/>
  <c r="H14" i="4"/>
  <c r="N14" i="4" s="1"/>
  <c r="M14" i="4"/>
  <c r="O8" i="4"/>
  <c r="AD609" i="7" l="1"/>
  <c r="AF609" i="7"/>
  <c r="AE609" i="7"/>
  <c r="AG609" i="7"/>
  <c r="AI609" i="7"/>
  <c r="AC609" i="7"/>
  <c r="AB609" i="7"/>
  <c r="X22" i="7"/>
  <c r="V22" i="7" s="1"/>
  <c r="AJ611" i="7"/>
  <c r="N611" i="7"/>
  <c r="O611" i="7" s="1"/>
  <c r="AA611" i="7"/>
  <c r="Y611" i="7"/>
  <c r="Z611" i="7"/>
  <c r="P611" i="7"/>
  <c r="U611" i="7"/>
  <c r="T611" i="7"/>
  <c r="S611" i="7"/>
  <c r="R611" i="7"/>
  <c r="Q611" i="7"/>
  <c r="J611" i="7"/>
  <c r="K610" i="7"/>
  <c r="C611" i="7"/>
  <c r="I611" i="7" s="1"/>
  <c r="L233" i="10"/>
  <c r="P233" i="10"/>
  <c r="H608" i="7"/>
  <c r="G609" i="7"/>
  <c r="F609" i="7" s="1"/>
  <c r="B611" i="7"/>
  <c r="L610" i="7"/>
  <c r="W610" i="7" s="1"/>
  <c r="M609" i="7"/>
  <c r="D612" i="7"/>
  <c r="E609" i="7"/>
  <c r="A610" i="7"/>
  <c r="AD610" i="7" s="1"/>
  <c r="J14" i="4"/>
  <c r="H15" i="4"/>
  <c r="N15" i="4" s="1"/>
  <c r="M15" i="4"/>
  <c r="G8" i="4"/>
  <c r="L8" i="4" s="1"/>
  <c r="I9" i="4" s="1"/>
  <c r="AI610" i="7" l="1"/>
  <c r="AH610" i="7"/>
  <c r="AG610" i="7"/>
  <c r="AF610" i="7"/>
  <c r="AE610" i="7"/>
  <c r="AC610" i="7"/>
  <c r="AB610" i="7"/>
  <c r="AJ612" i="7"/>
  <c r="N612" i="7"/>
  <c r="O612" i="7" s="1"/>
  <c r="AA612" i="7"/>
  <c r="Y612" i="7"/>
  <c r="Z612" i="7"/>
  <c r="P612" i="7"/>
  <c r="S612" i="7"/>
  <c r="R612" i="7"/>
  <c r="Q612" i="7"/>
  <c r="U612" i="7"/>
  <c r="T612" i="7"/>
  <c r="J612" i="7"/>
  <c r="K611" i="7"/>
  <c r="C612" i="7"/>
  <c r="I612" i="7" s="1"/>
  <c r="K234" i="10"/>
  <c r="O234" i="10" s="1"/>
  <c r="I234" i="10"/>
  <c r="H609" i="7"/>
  <c r="G610" i="7"/>
  <c r="F610" i="7" s="1"/>
  <c r="B612" i="7"/>
  <c r="L611" i="7"/>
  <c r="W611" i="7" s="1"/>
  <c r="M610" i="7"/>
  <c r="D613" i="7"/>
  <c r="E610" i="7"/>
  <c r="A611" i="7"/>
  <c r="AE611" i="7" s="1"/>
  <c r="J15" i="4"/>
  <c r="H16" i="4"/>
  <c r="N16" i="4" s="1"/>
  <c r="M16" i="4"/>
  <c r="P8" i="4"/>
  <c r="K9" i="4" s="1"/>
  <c r="AI611" i="7" l="1"/>
  <c r="AG611" i="7"/>
  <c r="AH611" i="7"/>
  <c r="AF611" i="7"/>
  <c r="AD611" i="7"/>
  <c r="AC611" i="7"/>
  <c r="AB611" i="7"/>
  <c r="AJ613" i="7"/>
  <c r="N613" i="7"/>
  <c r="O613" i="7" s="1"/>
  <c r="AA613" i="7"/>
  <c r="Y613" i="7"/>
  <c r="Z613" i="7"/>
  <c r="P613" i="7"/>
  <c r="U613" i="7"/>
  <c r="T613" i="7"/>
  <c r="S613" i="7"/>
  <c r="R613" i="7"/>
  <c r="Q613" i="7"/>
  <c r="J613" i="7"/>
  <c r="K612" i="7"/>
  <c r="C613" i="7"/>
  <c r="I613" i="7" s="1"/>
  <c r="G234" i="10"/>
  <c r="P234" i="10" s="1"/>
  <c r="K235" i="10" s="1"/>
  <c r="O235" i="10" s="1"/>
  <c r="J16" i="4"/>
  <c r="H610" i="7"/>
  <c r="G611" i="7"/>
  <c r="F611" i="7" s="1"/>
  <c r="B613" i="7"/>
  <c r="L612" i="7"/>
  <c r="W612" i="7" s="1"/>
  <c r="M611" i="7"/>
  <c r="D614" i="7"/>
  <c r="E611" i="7"/>
  <c r="A612" i="7"/>
  <c r="AI612" i="7" s="1"/>
  <c r="H17" i="4"/>
  <c r="M17" i="4"/>
  <c r="O9" i="4"/>
  <c r="AG612" i="7" l="1"/>
  <c r="AD612" i="7"/>
  <c r="AH612" i="7"/>
  <c r="AF612" i="7"/>
  <c r="AE612" i="7"/>
  <c r="AC612" i="7"/>
  <c r="AB612" i="7"/>
  <c r="X23" i="7"/>
  <c r="V23" i="7" s="1"/>
  <c r="AJ614" i="7"/>
  <c r="N614" i="7"/>
  <c r="O614" i="7" s="1"/>
  <c r="AA614" i="7"/>
  <c r="Y614" i="7"/>
  <c r="Z614" i="7"/>
  <c r="P614" i="7"/>
  <c r="Q614" i="7"/>
  <c r="U614" i="7"/>
  <c r="T614" i="7"/>
  <c r="S614" i="7"/>
  <c r="R614" i="7"/>
  <c r="J614" i="7"/>
  <c r="K613" i="7"/>
  <c r="C614" i="7"/>
  <c r="I614" i="7" s="1"/>
  <c r="L234" i="10"/>
  <c r="I235" i="10" s="1"/>
  <c r="G235" i="10" s="1"/>
  <c r="H611" i="7"/>
  <c r="G612" i="7"/>
  <c r="F612" i="7" s="1"/>
  <c r="B614" i="7"/>
  <c r="L613" i="7"/>
  <c r="W613" i="7" s="1"/>
  <c r="M612" i="7"/>
  <c r="D615" i="7"/>
  <c r="E612" i="7"/>
  <c r="A613" i="7"/>
  <c r="AF613" i="7" s="1"/>
  <c r="N17" i="4"/>
  <c r="J17" i="4"/>
  <c r="G9" i="4"/>
  <c r="P9" i="4" s="1"/>
  <c r="K10" i="4" s="1"/>
  <c r="AI613" i="7" l="1"/>
  <c r="AD613" i="7"/>
  <c r="AH613" i="7"/>
  <c r="AG613" i="7"/>
  <c r="AE613" i="7"/>
  <c r="AC613" i="7"/>
  <c r="AB613" i="7"/>
  <c r="AJ615" i="7"/>
  <c r="N615" i="7"/>
  <c r="O615" i="7" s="1"/>
  <c r="AA615" i="7"/>
  <c r="Y615" i="7"/>
  <c r="Z615" i="7"/>
  <c r="P615" i="7"/>
  <c r="T615" i="7"/>
  <c r="S615" i="7"/>
  <c r="R615" i="7"/>
  <c r="Q615" i="7"/>
  <c r="U615" i="7"/>
  <c r="J615" i="7"/>
  <c r="K614" i="7"/>
  <c r="C615" i="7"/>
  <c r="I615" i="7" s="1"/>
  <c r="P235" i="10"/>
  <c r="L235" i="10"/>
  <c r="H612" i="7"/>
  <c r="G613" i="7"/>
  <c r="F613" i="7" s="1"/>
  <c r="B615" i="7"/>
  <c r="L614" i="7"/>
  <c r="W614" i="7" s="1"/>
  <c r="M613" i="7"/>
  <c r="D616" i="7"/>
  <c r="E613" i="7"/>
  <c r="A614" i="7"/>
  <c r="AF614" i="7" s="1"/>
  <c r="H18" i="4"/>
  <c r="N18" i="4" s="1"/>
  <c r="M18" i="4"/>
  <c r="L9" i="4"/>
  <c r="I10" i="4" s="1"/>
  <c r="O10" i="4"/>
  <c r="AD614" i="7" l="1"/>
  <c r="AE614" i="7"/>
  <c r="AI614" i="7"/>
  <c r="AH614" i="7"/>
  <c r="AG614" i="7"/>
  <c r="AC614" i="7"/>
  <c r="AB614" i="7"/>
  <c r="X24" i="7"/>
  <c r="V24" i="7" s="1"/>
  <c r="AJ616" i="7"/>
  <c r="N616" i="7"/>
  <c r="O616" i="7" s="1"/>
  <c r="AA616" i="7"/>
  <c r="Y616" i="7"/>
  <c r="Z616" i="7"/>
  <c r="P616" i="7"/>
  <c r="U616" i="7"/>
  <c r="T616" i="7"/>
  <c r="S616" i="7"/>
  <c r="R616" i="7"/>
  <c r="Q616" i="7"/>
  <c r="J616" i="7"/>
  <c r="K615" i="7"/>
  <c r="C616" i="7"/>
  <c r="I616" i="7" s="1"/>
  <c r="I236" i="10"/>
  <c r="K236" i="10"/>
  <c r="O236" i="10" s="1"/>
  <c r="H613" i="7"/>
  <c r="G614" i="7"/>
  <c r="F614" i="7" s="1"/>
  <c r="B616" i="7"/>
  <c r="L615" i="7"/>
  <c r="W615" i="7" s="1"/>
  <c r="M614" i="7"/>
  <c r="D617" i="7"/>
  <c r="E614" i="7"/>
  <c r="A615" i="7"/>
  <c r="AI615" i="7" s="1"/>
  <c r="J18" i="4"/>
  <c r="H19" i="4"/>
  <c r="N19" i="4" s="1"/>
  <c r="M19" i="4"/>
  <c r="G10" i="4"/>
  <c r="P10" i="4" s="1"/>
  <c r="K11" i="4" s="1"/>
  <c r="AG615" i="7" l="1"/>
  <c r="AD615" i="7"/>
  <c r="AF615" i="7"/>
  <c r="AE615" i="7"/>
  <c r="AH615" i="7"/>
  <c r="AC615" i="7"/>
  <c r="AB615" i="7"/>
  <c r="AJ617" i="7"/>
  <c r="N617" i="7"/>
  <c r="O617" i="7" s="1"/>
  <c r="AA617" i="7"/>
  <c r="Y617" i="7"/>
  <c r="Z617" i="7"/>
  <c r="P617" i="7"/>
  <c r="R617" i="7"/>
  <c r="Q617" i="7"/>
  <c r="U617" i="7"/>
  <c r="T617" i="7"/>
  <c r="S617" i="7"/>
  <c r="J617" i="7"/>
  <c r="K616" i="7"/>
  <c r="C617" i="7"/>
  <c r="I617" i="7" s="1"/>
  <c r="G236" i="10"/>
  <c r="H614" i="7"/>
  <c r="G615" i="7"/>
  <c r="F615" i="7" s="1"/>
  <c r="B617" i="7"/>
  <c r="L616" i="7"/>
  <c r="W616" i="7" s="1"/>
  <c r="M615" i="7"/>
  <c r="D618" i="7"/>
  <c r="E615" i="7"/>
  <c r="A616" i="7"/>
  <c r="AE616" i="7" s="1"/>
  <c r="J19" i="4"/>
  <c r="H20" i="4"/>
  <c r="N20" i="4" s="1"/>
  <c r="M20" i="4"/>
  <c r="O11" i="4"/>
  <c r="L10" i="4"/>
  <c r="I11" i="4" s="1"/>
  <c r="AI616" i="7" l="1"/>
  <c r="AH616" i="7"/>
  <c r="AD616" i="7"/>
  <c r="AG616" i="7"/>
  <c r="AF616" i="7"/>
  <c r="AC616" i="7"/>
  <c r="AB616" i="7"/>
  <c r="X25" i="7"/>
  <c r="V25" i="7" s="1"/>
  <c r="AJ618" i="7"/>
  <c r="N618" i="7"/>
  <c r="O618" i="7" s="1"/>
  <c r="AA618" i="7"/>
  <c r="Y618" i="7"/>
  <c r="Z618" i="7"/>
  <c r="P618" i="7"/>
  <c r="U618" i="7"/>
  <c r="T618" i="7"/>
  <c r="S618" i="7"/>
  <c r="R618" i="7"/>
  <c r="Q618" i="7"/>
  <c r="J618" i="7"/>
  <c r="K617" i="7"/>
  <c r="C618" i="7"/>
  <c r="I618" i="7" s="1"/>
  <c r="L236" i="10"/>
  <c r="P236" i="10"/>
  <c r="H615" i="7"/>
  <c r="G616" i="7"/>
  <c r="F616" i="7" s="1"/>
  <c r="B618" i="7"/>
  <c r="L617" i="7"/>
  <c r="W617" i="7" s="1"/>
  <c r="M616" i="7"/>
  <c r="D619" i="7"/>
  <c r="E616" i="7"/>
  <c r="A617" i="7"/>
  <c r="AG617" i="7" s="1"/>
  <c r="J20" i="4"/>
  <c r="H21" i="4"/>
  <c r="N21" i="4" s="1"/>
  <c r="M21" i="4"/>
  <c r="G11" i="4"/>
  <c r="AH617" i="7" l="1"/>
  <c r="AE617" i="7"/>
  <c r="AI617" i="7"/>
  <c r="AD617" i="7"/>
  <c r="AF617" i="7"/>
  <c r="AC617" i="7"/>
  <c r="AB617" i="7"/>
  <c r="AJ619" i="7"/>
  <c r="N619" i="7"/>
  <c r="O619" i="7" s="1"/>
  <c r="AA619" i="7"/>
  <c r="Y619" i="7"/>
  <c r="Z619" i="7"/>
  <c r="P619" i="7"/>
  <c r="U619" i="7"/>
  <c r="T619" i="7"/>
  <c r="S619" i="7"/>
  <c r="R619" i="7"/>
  <c r="Q619" i="7"/>
  <c r="J619" i="7"/>
  <c r="K618" i="7"/>
  <c r="C619" i="7"/>
  <c r="I619" i="7" s="1"/>
  <c r="K237" i="10"/>
  <c r="O237" i="10" s="1"/>
  <c r="I237" i="10"/>
  <c r="G237" i="10" s="1"/>
  <c r="H616" i="7"/>
  <c r="X616" i="7" s="1"/>
  <c r="G617" i="7"/>
  <c r="F617" i="7" s="1"/>
  <c r="B619" i="7"/>
  <c r="L618" i="7"/>
  <c r="W618" i="7" s="1"/>
  <c r="M617" i="7"/>
  <c r="D620" i="7"/>
  <c r="E617" i="7"/>
  <c r="A618" i="7"/>
  <c r="AI618" i="7" s="1"/>
  <c r="J21" i="4"/>
  <c r="H22" i="4"/>
  <c r="N22" i="4" s="1"/>
  <c r="M22" i="4"/>
  <c r="L11" i="4"/>
  <c r="I12" i="4" s="1"/>
  <c r="P11" i="4"/>
  <c r="K12" i="4" s="1"/>
  <c r="AH618" i="7" l="1"/>
  <c r="AG618" i="7"/>
  <c r="AF618" i="7"/>
  <c r="AD618" i="7"/>
  <c r="AE618" i="7"/>
  <c r="AC618" i="7"/>
  <c r="AB618" i="7"/>
  <c r="AJ620" i="7"/>
  <c r="N620" i="7"/>
  <c r="O620" i="7" s="1"/>
  <c r="AA620" i="7"/>
  <c r="Y620" i="7"/>
  <c r="Z620" i="7"/>
  <c r="P620" i="7"/>
  <c r="S620" i="7"/>
  <c r="R620" i="7"/>
  <c r="Q620" i="7"/>
  <c r="U620" i="7"/>
  <c r="T620" i="7"/>
  <c r="J620" i="7"/>
  <c r="K619" i="7"/>
  <c r="C620" i="7"/>
  <c r="I620" i="7" s="1"/>
  <c r="P237" i="10"/>
  <c r="L237" i="10"/>
  <c r="J22" i="4"/>
  <c r="H617" i="7"/>
  <c r="X617" i="7" s="1"/>
  <c r="G618" i="7"/>
  <c r="F618" i="7" s="1"/>
  <c r="B620" i="7"/>
  <c r="L619" i="7"/>
  <c r="W619" i="7" s="1"/>
  <c r="M618" i="7"/>
  <c r="D621" i="7"/>
  <c r="E618" i="7"/>
  <c r="A619" i="7"/>
  <c r="AE619" i="7" s="1"/>
  <c r="H23" i="4"/>
  <c r="N23" i="4" s="1"/>
  <c r="M23" i="4"/>
  <c r="G12" i="4"/>
  <c r="L12" i="4" s="1"/>
  <c r="I13" i="4" s="1"/>
  <c r="O12" i="4"/>
  <c r="AF619" i="7" l="1"/>
  <c r="AI619" i="7"/>
  <c r="AH619" i="7"/>
  <c r="AD619" i="7"/>
  <c r="AG619" i="7"/>
  <c r="AC619" i="7"/>
  <c r="AB619" i="7"/>
  <c r="X26" i="7"/>
  <c r="V26" i="7" s="1"/>
  <c r="AJ621" i="7"/>
  <c r="N621" i="7"/>
  <c r="O621" i="7" s="1"/>
  <c r="AA621" i="7"/>
  <c r="Y621" i="7"/>
  <c r="Z621" i="7"/>
  <c r="P621" i="7"/>
  <c r="U621" i="7"/>
  <c r="T621" i="7"/>
  <c r="S621" i="7"/>
  <c r="R621" i="7"/>
  <c r="Q621" i="7"/>
  <c r="J621" i="7"/>
  <c r="K620" i="7"/>
  <c r="C621" i="7"/>
  <c r="I621" i="7" s="1"/>
  <c r="I238" i="10"/>
  <c r="K238" i="10"/>
  <c r="O238" i="10" s="1"/>
  <c r="H618" i="7"/>
  <c r="X618" i="7" s="1"/>
  <c r="G619" i="7"/>
  <c r="F619" i="7" s="1"/>
  <c r="B621" i="7"/>
  <c r="L620" i="7"/>
  <c r="W620" i="7" s="1"/>
  <c r="M619" i="7"/>
  <c r="D622" i="7"/>
  <c r="E619" i="7"/>
  <c r="A620" i="7"/>
  <c r="AH620" i="7" s="1"/>
  <c r="J23" i="4"/>
  <c r="H24" i="4"/>
  <c r="N24" i="4" s="1"/>
  <c r="M24" i="4"/>
  <c r="P12" i="4"/>
  <c r="K13" i="4" s="1"/>
  <c r="AD620" i="7" l="1"/>
  <c r="AG620" i="7"/>
  <c r="AF620" i="7"/>
  <c r="AE620" i="7"/>
  <c r="AI620" i="7"/>
  <c r="AC620" i="7"/>
  <c r="AB620" i="7"/>
  <c r="AJ622" i="7"/>
  <c r="N622" i="7"/>
  <c r="O622" i="7" s="1"/>
  <c r="AA622" i="7"/>
  <c r="Y622" i="7"/>
  <c r="Z622" i="7"/>
  <c r="P622" i="7"/>
  <c r="Q622" i="7"/>
  <c r="U622" i="7"/>
  <c r="T622" i="7"/>
  <c r="S622" i="7"/>
  <c r="R622" i="7"/>
  <c r="J622" i="7"/>
  <c r="K621" i="7"/>
  <c r="C622" i="7"/>
  <c r="I622" i="7" s="1"/>
  <c r="G238" i="10"/>
  <c r="H619" i="7"/>
  <c r="X619" i="7" s="1"/>
  <c r="G620" i="7"/>
  <c r="F620" i="7" s="1"/>
  <c r="B622" i="7"/>
  <c r="L621" i="7"/>
  <c r="W621" i="7" s="1"/>
  <c r="M620" i="7"/>
  <c r="D623" i="7"/>
  <c r="E620" i="7"/>
  <c r="A621" i="7"/>
  <c r="AE621" i="7" s="1"/>
  <c r="J24" i="4"/>
  <c r="H25" i="4"/>
  <c r="N25" i="4" s="1"/>
  <c r="M25" i="4"/>
  <c r="O13" i="4"/>
  <c r="AG621" i="7" l="1"/>
  <c r="AI621" i="7"/>
  <c r="AH621" i="7"/>
  <c r="AF621" i="7"/>
  <c r="AD621" i="7"/>
  <c r="AC621" i="7"/>
  <c r="AB621" i="7"/>
  <c r="X27" i="7"/>
  <c r="V27" i="7" s="1"/>
  <c r="AJ623" i="7"/>
  <c r="N623" i="7"/>
  <c r="O623" i="7" s="1"/>
  <c r="AA623" i="7"/>
  <c r="Y623" i="7"/>
  <c r="Z623" i="7"/>
  <c r="P623" i="7"/>
  <c r="T623" i="7"/>
  <c r="S623" i="7"/>
  <c r="R623" i="7"/>
  <c r="Q623" i="7"/>
  <c r="U623" i="7"/>
  <c r="J623" i="7"/>
  <c r="K622" i="7"/>
  <c r="C623" i="7"/>
  <c r="I623" i="7" s="1"/>
  <c r="L238" i="10"/>
  <c r="P238" i="10"/>
  <c r="H620" i="7"/>
  <c r="X620" i="7" s="1"/>
  <c r="G621" i="7"/>
  <c r="F621" i="7" s="1"/>
  <c r="B623" i="7"/>
  <c r="L622" i="7"/>
  <c r="W622" i="7" s="1"/>
  <c r="M621" i="7"/>
  <c r="D624" i="7"/>
  <c r="E621" i="7"/>
  <c r="A622" i="7"/>
  <c r="AF622" i="7" s="1"/>
  <c r="J25" i="4"/>
  <c r="H26" i="4"/>
  <c r="N26" i="4" s="1"/>
  <c r="M26" i="4"/>
  <c r="G13" i="4"/>
  <c r="L13" i="4" s="1"/>
  <c r="I14" i="4" s="1"/>
  <c r="AE622" i="7" l="1"/>
  <c r="AI622" i="7"/>
  <c r="AH622" i="7"/>
  <c r="AG622" i="7"/>
  <c r="AD622" i="7"/>
  <c r="AC622" i="7"/>
  <c r="AB622" i="7"/>
  <c r="AJ624" i="7"/>
  <c r="N624" i="7"/>
  <c r="O624" i="7" s="1"/>
  <c r="AA624" i="7"/>
  <c r="Y624" i="7"/>
  <c r="Z624" i="7"/>
  <c r="P624" i="7"/>
  <c r="U624" i="7"/>
  <c r="T624" i="7"/>
  <c r="S624" i="7"/>
  <c r="R624" i="7"/>
  <c r="Q624" i="7"/>
  <c r="J624" i="7"/>
  <c r="K623" i="7"/>
  <c r="C624" i="7"/>
  <c r="I624" i="7" s="1"/>
  <c r="K239" i="10"/>
  <c r="O239" i="10" s="1"/>
  <c r="I239" i="10"/>
  <c r="H621" i="7"/>
  <c r="X621" i="7" s="1"/>
  <c r="G622" i="7"/>
  <c r="F622" i="7" s="1"/>
  <c r="B624" i="7"/>
  <c r="L623" i="7"/>
  <c r="W623" i="7" s="1"/>
  <c r="M622" i="7"/>
  <c r="D625" i="7"/>
  <c r="E622" i="7"/>
  <c r="A623" i="7"/>
  <c r="AE623" i="7" s="1"/>
  <c r="J26" i="4"/>
  <c r="H27" i="4"/>
  <c r="N27" i="4" s="1"/>
  <c r="M27" i="4"/>
  <c r="P13" i="4"/>
  <c r="K14" i="4" s="1"/>
  <c r="AD623" i="7" l="1"/>
  <c r="AH623" i="7"/>
  <c r="AF623" i="7"/>
  <c r="AI623" i="7"/>
  <c r="AG623" i="7"/>
  <c r="AC623" i="7"/>
  <c r="AB623" i="7"/>
  <c r="AJ625" i="7"/>
  <c r="N625" i="7"/>
  <c r="O625" i="7" s="1"/>
  <c r="AA625" i="7"/>
  <c r="Y625" i="7"/>
  <c r="Z625" i="7"/>
  <c r="P625" i="7"/>
  <c r="R625" i="7"/>
  <c r="Q625" i="7"/>
  <c r="U625" i="7"/>
  <c r="T625" i="7"/>
  <c r="S625" i="7"/>
  <c r="J625" i="7"/>
  <c r="K624" i="7"/>
  <c r="C625" i="7"/>
  <c r="I625" i="7" s="1"/>
  <c r="G239" i="10"/>
  <c r="P239" i="10" s="1"/>
  <c r="H622" i="7"/>
  <c r="X622" i="7" s="1"/>
  <c r="G623" i="7"/>
  <c r="F623" i="7" s="1"/>
  <c r="B625" i="7"/>
  <c r="L624" i="7"/>
  <c r="W624" i="7" s="1"/>
  <c r="M623" i="7"/>
  <c r="D626" i="7"/>
  <c r="E623" i="7"/>
  <c r="A624" i="7"/>
  <c r="AG624" i="7" s="1"/>
  <c r="J27" i="4"/>
  <c r="H28" i="4"/>
  <c r="N28" i="4" s="1"/>
  <c r="M28" i="4"/>
  <c r="AI624" i="7" l="1"/>
  <c r="AE624" i="7"/>
  <c r="AH624" i="7"/>
  <c r="AF624" i="7"/>
  <c r="AD624" i="7"/>
  <c r="AC624" i="7"/>
  <c r="AB624" i="7"/>
  <c r="AJ626" i="7"/>
  <c r="N626" i="7"/>
  <c r="O626" i="7" s="1"/>
  <c r="AA626" i="7"/>
  <c r="Y626" i="7"/>
  <c r="Z626" i="7"/>
  <c r="P626" i="7"/>
  <c r="U626" i="7"/>
  <c r="T626" i="7"/>
  <c r="S626" i="7"/>
  <c r="R626" i="7"/>
  <c r="Q626" i="7"/>
  <c r="J626" i="7"/>
  <c r="K625" i="7"/>
  <c r="C626" i="7"/>
  <c r="I626" i="7" s="1"/>
  <c r="L239" i="10"/>
  <c r="I240" i="10" s="1"/>
  <c r="K240" i="10"/>
  <c r="O240" i="10" s="1"/>
  <c r="H623" i="7"/>
  <c r="X623" i="7" s="1"/>
  <c r="G624" i="7"/>
  <c r="F624" i="7" s="1"/>
  <c r="B626" i="7"/>
  <c r="L625" i="7"/>
  <c r="W625" i="7" s="1"/>
  <c r="M624" i="7"/>
  <c r="D627" i="7"/>
  <c r="E624" i="7"/>
  <c r="A625" i="7"/>
  <c r="AG625" i="7" s="1"/>
  <c r="J28" i="4"/>
  <c r="H29" i="4"/>
  <c r="N29" i="4" s="1"/>
  <c r="M29" i="4"/>
  <c r="AF625" i="7" l="1"/>
  <c r="AI625" i="7"/>
  <c r="AE625" i="7"/>
  <c r="AH625" i="7"/>
  <c r="AD625" i="7"/>
  <c r="AC625" i="7"/>
  <c r="AB625" i="7"/>
  <c r="AJ627" i="7"/>
  <c r="N627" i="7"/>
  <c r="O627" i="7" s="1"/>
  <c r="AA627" i="7"/>
  <c r="Y627" i="7"/>
  <c r="Z627" i="7"/>
  <c r="P627" i="7"/>
  <c r="U627" i="7"/>
  <c r="T627" i="7"/>
  <c r="S627" i="7"/>
  <c r="R627" i="7"/>
  <c r="Q627" i="7"/>
  <c r="J627" i="7"/>
  <c r="K626" i="7"/>
  <c r="C627" i="7"/>
  <c r="I627" i="7" s="1"/>
  <c r="G240" i="10"/>
  <c r="H624" i="7"/>
  <c r="X624" i="7" s="1"/>
  <c r="G625" i="7"/>
  <c r="F625" i="7" s="1"/>
  <c r="B627" i="7"/>
  <c r="L626" i="7"/>
  <c r="W626" i="7" s="1"/>
  <c r="M625" i="7"/>
  <c r="D628" i="7"/>
  <c r="E625" i="7"/>
  <c r="A626" i="7"/>
  <c r="AF626" i="7" s="1"/>
  <c r="J29" i="4"/>
  <c r="H30" i="4"/>
  <c r="N30" i="4" s="1"/>
  <c r="M30" i="4"/>
  <c r="AE626" i="7" l="1"/>
  <c r="AI626" i="7"/>
  <c r="AH626" i="7"/>
  <c r="AG626" i="7"/>
  <c r="AD626" i="7"/>
  <c r="AC626" i="7"/>
  <c r="AB626" i="7"/>
  <c r="AJ628" i="7"/>
  <c r="N628" i="7"/>
  <c r="O628" i="7" s="1"/>
  <c r="AA628" i="7"/>
  <c r="Y628" i="7"/>
  <c r="Z628" i="7"/>
  <c r="P628" i="7"/>
  <c r="S628" i="7"/>
  <c r="R628" i="7"/>
  <c r="Q628" i="7"/>
  <c r="U628" i="7"/>
  <c r="T628" i="7"/>
  <c r="J628" i="7"/>
  <c r="K627" i="7"/>
  <c r="C628" i="7"/>
  <c r="I628" i="7" s="1"/>
  <c r="L240" i="10"/>
  <c r="P240" i="10"/>
  <c r="H625" i="7"/>
  <c r="X625" i="7" s="1"/>
  <c r="G626" i="7"/>
  <c r="F626" i="7" s="1"/>
  <c r="B628" i="7"/>
  <c r="L627" i="7"/>
  <c r="W627" i="7" s="1"/>
  <c r="M626" i="7"/>
  <c r="D629" i="7"/>
  <c r="E626" i="7"/>
  <c r="A627" i="7"/>
  <c r="AE627" i="7" s="1"/>
  <c r="J30" i="4"/>
  <c r="H31" i="4"/>
  <c r="N31" i="4" s="1"/>
  <c r="M31" i="4"/>
  <c r="AI627" i="7" l="1"/>
  <c r="AH627" i="7"/>
  <c r="AG627" i="7"/>
  <c r="AF627" i="7"/>
  <c r="AD627" i="7"/>
  <c r="AC627" i="7"/>
  <c r="AB627" i="7"/>
  <c r="AJ629" i="7"/>
  <c r="N629" i="7"/>
  <c r="O629" i="7" s="1"/>
  <c r="AA629" i="7"/>
  <c r="Y629" i="7"/>
  <c r="Z629" i="7"/>
  <c r="P629" i="7"/>
  <c r="U629" i="7"/>
  <c r="T629" i="7"/>
  <c r="S629" i="7"/>
  <c r="R629" i="7"/>
  <c r="Q629" i="7"/>
  <c r="J629" i="7"/>
  <c r="K628" i="7"/>
  <c r="C629" i="7"/>
  <c r="I629" i="7" s="1"/>
  <c r="K241" i="10"/>
  <c r="O241" i="10" s="1"/>
  <c r="I241" i="10"/>
  <c r="H626" i="7"/>
  <c r="X626" i="7" s="1"/>
  <c r="G627" i="7"/>
  <c r="F627" i="7" s="1"/>
  <c r="B629" i="7"/>
  <c r="L628" i="7"/>
  <c r="W628" i="7" s="1"/>
  <c r="M627" i="7"/>
  <c r="D630" i="7"/>
  <c r="E627" i="7"/>
  <c r="A628" i="7"/>
  <c r="AH628" i="7" s="1"/>
  <c r="J31" i="4"/>
  <c r="H32" i="4"/>
  <c r="N32" i="4" s="1"/>
  <c r="M32" i="4"/>
  <c r="AI628" i="7" l="1"/>
  <c r="AD628" i="7"/>
  <c r="AG628" i="7"/>
  <c r="AF628" i="7"/>
  <c r="AE628" i="7"/>
  <c r="AC628" i="7"/>
  <c r="AB628" i="7"/>
  <c r="AJ630" i="7"/>
  <c r="N630" i="7"/>
  <c r="O630" i="7" s="1"/>
  <c r="AA630" i="7"/>
  <c r="Y630" i="7"/>
  <c r="Z630" i="7"/>
  <c r="P630" i="7"/>
  <c r="Q630" i="7"/>
  <c r="U630" i="7"/>
  <c r="T630" i="7"/>
  <c r="S630" i="7"/>
  <c r="R630" i="7"/>
  <c r="J630" i="7"/>
  <c r="K629" i="7"/>
  <c r="C630" i="7"/>
  <c r="I630" i="7" s="1"/>
  <c r="G241" i="10"/>
  <c r="P241" i="10" s="1"/>
  <c r="K242" i="10" s="1"/>
  <c r="O242" i="10" s="1"/>
  <c r="H627" i="7"/>
  <c r="X627" i="7" s="1"/>
  <c r="G628" i="7"/>
  <c r="F628" i="7" s="1"/>
  <c r="B630" i="7"/>
  <c r="L629" i="7"/>
  <c r="W629" i="7" s="1"/>
  <c r="M628" i="7"/>
  <c r="D631" i="7"/>
  <c r="E628" i="7"/>
  <c r="A629" i="7"/>
  <c r="AE629" i="7" s="1"/>
  <c r="J32" i="4"/>
  <c r="H33" i="4"/>
  <c r="N33" i="4" s="1"/>
  <c r="M33" i="4"/>
  <c r="S22" i="10"/>
  <c r="AG629" i="7" l="1"/>
  <c r="AH629" i="7"/>
  <c r="AF629" i="7"/>
  <c r="AD629" i="7"/>
  <c r="AI629" i="7"/>
  <c r="AC629" i="7"/>
  <c r="AB629" i="7"/>
  <c r="AJ631" i="7"/>
  <c r="N631" i="7"/>
  <c r="O631" i="7" s="1"/>
  <c r="AA631" i="7"/>
  <c r="Y631" i="7"/>
  <c r="Z631" i="7"/>
  <c r="P631" i="7"/>
  <c r="T631" i="7"/>
  <c r="S631" i="7"/>
  <c r="R631" i="7"/>
  <c r="Q631" i="7"/>
  <c r="U631" i="7"/>
  <c r="J631" i="7"/>
  <c r="K630" i="7"/>
  <c r="C631" i="7"/>
  <c r="I631" i="7" s="1"/>
  <c r="L241" i="10"/>
  <c r="I242" i="10" s="1"/>
  <c r="G242" i="10" s="1"/>
  <c r="H628" i="7"/>
  <c r="X628" i="7" s="1"/>
  <c r="G629" i="7"/>
  <c r="F629" i="7" s="1"/>
  <c r="B631" i="7"/>
  <c r="L630" i="7"/>
  <c r="W630" i="7" s="1"/>
  <c r="M629" i="7"/>
  <c r="D632" i="7"/>
  <c r="E629" i="7"/>
  <c r="A630" i="7"/>
  <c r="AF630" i="7" s="1"/>
  <c r="J33" i="4"/>
  <c r="H34" i="4"/>
  <c r="N34" i="4" s="1"/>
  <c r="M34" i="4"/>
  <c r="AG630" i="7" l="1"/>
  <c r="AE630" i="7"/>
  <c r="AH630" i="7"/>
  <c r="AI630" i="7"/>
  <c r="AD630" i="7"/>
  <c r="AC630" i="7"/>
  <c r="AB630" i="7"/>
  <c r="AJ632" i="7"/>
  <c r="N632" i="7"/>
  <c r="O632" i="7" s="1"/>
  <c r="AA632" i="7"/>
  <c r="Y632" i="7"/>
  <c r="Z632" i="7"/>
  <c r="P632" i="7"/>
  <c r="U632" i="7"/>
  <c r="T632" i="7"/>
  <c r="S632" i="7"/>
  <c r="R632" i="7"/>
  <c r="Q632" i="7"/>
  <c r="J632" i="7"/>
  <c r="K631" i="7"/>
  <c r="C632" i="7"/>
  <c r="I632" i="7" s="1"/>
  <c r="P242" i="10"/>
  <c r="L242" i="10"/>
  <c r="H629" i="7"/>
  <c r="X629" i="7" s="1"/>
  <c r="G630" i="7"/>
  <c r="F630" i="7" s="1"/>
  <c r="B632" i="7"/>
  <c r="L631" i="7"/>
  <c r="W631" i="7" s="1"/>
  <c r="M630" i="7"/>
  <c r="D633" i="7"/>
  <c r="J34" i="4"/>
  <c r="E630" i="7"/>
  <c r="A631" i="7"/>
  <c r="AD631" i="7" s="1"/>
  <c r="H35" i="4"/>
  <c r="N35" i="4" s="1"/>
  <c r="M35" i="4"/>
  <c r="AG631" i="7" l="1"/>
  <c r="AH631" i="7"/>
  <c r="AF631" i="7"/>
  <c r="AI631" i="7"/>
  <c r="AE631" i="7"/>
  <c r="AC631" i="7"/>
  <c r="AB631" i="7"/>
  <c r="AJ633" i="7"/>
  <c r="N633" i="7"/>
  <c r="O633" i="7" s="1"/>
  <c r="AA633" i="7"/>
  <c r="Y633" i="7"/>
  <c r="Z633" i="7"/>
  <c r="P633" i="7"/>
  <c r="R633" i="7"/>
  <c r="Q633" i="7"/>
  <c r="U633" i="7"/>
  <c r="T633" i="7"/>
  <c r="S633" i="7"/>
  <c r="J633" i="7"/>
  <c r="K632" i="7"/>
  <c r="C633" i="7"/>
  <c r="I633" i="7" s="1"/>
  <c r="I243" i="10"/>
  <c r="K243" i="10"/>
  <c r="O243" i="10" s="1"/>
  <c r="H630" i="7"/>
  <c r="X630" i="7" s="1"/>
  <c r="G631" i="7"/>
  <c r="F631" i="7" s="1"/>
  <c r="B633" i="7"/>
  <c r="L632" i="7"/>
  <c r="W632" i="7" s="1"/>
  <c r="M631" i="7"/>
  <c r="D634" i="7"/>
  <c r="E631" i="7"/>
  <c r="A632" i="7"/>
  <c r="AE632" i="7" s="1"/>
  <c r="J35" i="4"/>
  <c r="H36" i="4"/>
  <c r="N36" i="4" s="1"/>
  <c r="M36" i="4"/>
  <c r="AF632" i="7" l="1"/>
  <c r="AI632" i="7"/>
  <c r="AH632" i="7"/>
  <c r="AG632" i="7"/>
  <c r="AD633" i="7"/>
  <c r="AD632" i="7"/>
  <c r="AC632" i="7"/>
  <c r="AB632" i="7"/>
  <c r="AJ634" i="7"/>
  <c r="N634" i="7"/>
  <c r="O634" i="7" s="1"/>
  <c r="AA634" i="7"/>
  <c r="Y634" i="7"/>
  <c r="Z634" i="7"/>
  <c r="P634" i="7"/>
  <c r="U634" i="7"/>
  <c r="T634" i="7"/>
  <c r="S634" i="7"/>
  <c r="R634" i="7"/>
  <c r="Q634" i="7"/>
  <c r="J634" i="7"/>
  <c r="K633" i="7"/>
  <c r="C634" i="7"/>
  <c r="I634" i="7" s="1"/>
  <c r="G243" i="10"/>
  <c r="H631" i="7"/>
  <c r="X631" i="7" s="1"/>
  <c r="G632" i="7"/>
  <c r="F632" i="7" s="1"/>
  <c r="B634" i="7"/>
  <c r="L633" i="7"/>
  <c r="W633" i="7" s="1"/>
  <c r="M632" i="7"/>
  <c r="D635" i="7"/>
  <c r="E632" i="7"/>
  <c r="A633" i="7"/>
  <c r="AG633" i="7" s="1"/>
  <c r="J36" i="4"/>
  <c r="H37" i="4"/>
  <c r="N37" i="4" s="1"/>
  <c r="M37" i="4"/>
  <c r="AH633" i="7" l="1"/>
  <c r="AF633" i="7"/>
  <c r="AE633" i="7"/>
  <c r="AI633" i="7"/>
  <c r="AC633" i="7"/>
  <c r="AB633" i="7"/>
  <c r="AJ635" i="7"/>
  <c r="N635" i="7"/>
  <c r="O635" i="7" s="1"/>
  <c r="AA635" i="7"/>
  <c r="Y635" i="7"/>
  <c r="Z635" i="7"/>
  <c r="P635" i="7"/>
  <c r="U635" i="7"/>
  <c r="T635" i="7"/>
  <c r="S635" i="7"/>
  <c r="R635" i="7"/>
  <c r="Q635" i="7"/>
  <c r="J635" i="7"/>
  <c r="K634" i="7"/>
  <c r="C635" i="7"/>
  <c r="I635" i="7" s="1"/>
  <c r="L243" i="10"/>
  <c r="P243" i="10"/>
  <c r="H632" i="7"/>
  <c r="X632" i="7" s="1"/>
  <c r="G633" i="7"/>
  <c r="F633" i="7" s="1"/>
  <c r="B635" i="7"/>
  <c r="L634" i="7"/>
  <c r="W634" i="7" s="1"/>
  <c r="M633" i="7"/>
  <c r="D636" i="7"/>
  <c r="E633" i="7"/>
  <c r="A634" i="7"/>
  <c r="AF634" i="7" s="1"/>
  <c r="J37" i="4"/>
  <c r="H38" i="4"/>
  <c r="N38" i="4" s="1"/>
  <c r="M38" i="4"/>
  <c r="AI634" i="7" l="1"/>
  <c r="AH634" i="7"/>
  <c r="AG634" i="7"/>
  <c r="AE634" i="7"/>
  <c r="AD634" i="7"/>
  <c r="AC634" i="7"/>
  <c r="AB634" i="7"/>
  <c r="AJ636" i="7"/>
  <c r="N636" i="7"/>
  <c r="O636" i="7" s="1"/>
  <c r="AA636" i="7"/>
  <c r="Y636" i="7"/>
  <c r="Z636" i="7"/>
  <c r="P636" i="7"/>
  <c r="S636" i="7"/>
  <c r="R636" i="7"/>
  <c r="Q636" i="7"/>
  <c r="U636" i="7"/>
  <c r="T636" i="7"/>
  <c r="J636" i="7"/>
  <c r="K635" i="7"/>
  <c r="C636" i="7"/>
  <c r="I636" i="7" s="1"/>
  <c r="K244" i="10"/>
  <c r="O244" i="10" s="1"/>
  <c r="I244" i="10"/>
  <c r="G244" i="10" s="1"/>
  <c r="H633" i="7"/>
  <c r="X633" i="7" s="1"/>
  <c r="G634" i="7"/>
  <c r="F634" i="7" s="1"/>
  <c r="B636" i="7"/>
  <c r="L635" i="7"/>
  <c r="W635" i="7" s="1"/>
  <c r="M634" i="7"/>
  <c r="D637" i="7"/>
  <c r="E634" i="7"/>
  <c r="A635" i="7"/>
  <c r="AE635" i="7" s="1"/>
  <c r="J38" i="4"/>
  <c r="H39" i="4"/>
  <c r="N39" i="4" s="1"/>
  <c r="M39" i="4"/>
  <c r="AI635" i="7" l="1"/>
  <c r="AF635" i="7"/>
  <c r="AH635" i="7"/>
  <c r="AG635" i="7"/>
  <c r="AD635" i="7"/>
  <c r="AC635" i="7"/>
  <c r="AB635" i="7"/>
  <c r="AJ637" i="7"/>
  <c r="N637" i="7"/>
  <c r="O637" i="7" s="1"/>
  <c r="AA637" i="7"/>
  <c r="Y637" i="7"/>
  <c r="Z637" i="7"/>
  <c r="P637" i="7"/>
  <c r="U637" i="7"/>
  <c r="T637" i="7"/>
  <c r="S637" i="7"/>
  <c r="R637" i="7"/>
  <c r="Q637" i="7"/>
  <c r="J637" i="7"/>
  <c r="K636" i="7"/>
  <c r="C637" i="7"/>
  <c r="I637" i="7" s="1"/>
  <c r="P244" i="10"/>
  <c r="L244" i="10"/>
  <c r="H634" i="7"/>
  <c r="X634" i="7" s="1"/>
  <c r="G635" i="7"/>
  <c r="F635" i="7" s="1"/>
  <c r="B637" i="7"/>
  <c r="L636" i="7"/>
  <c r="W636" i="7" s="1"/>
  <c r="M635" i="7"/>
  <c r="D638" i="7"/>
  <c r="E635" i="7"/>
  <c r="A636" i="7"/>
  <c r="AH636" i="7" s="1"/>
  <c r="J39" i="4"/>
  <c r="H40" i="4"/>
  <c r="N40" i="4" s="1"/>
  <c r="M40" i="4"/>
  <c r="AD636" i="7" l="1"/>
  <c r="AG636" i="7"/>
  <c r="AF636" i="7"/>
  <c r="AI636" i="7"/>
  <c r="AE636" i="7"/>
  <c r="AC636" i="7"/>
  <c r="AB636" i="7"/>
  <c r="AJ638" i="7"/>
  <c r="N638" i="7"/>
  <c r="O638" i="7" s="1"/>
  <c r="AA638" i="7"/>
  <c r="Y638" i="7"/>
  <c r="Z638" i="7"/>
  <c r="P638" i="7"/>
  <c r="Q638" i="7"/>
  <c r="U638" i="7"/>
  <c r="T638" i="7"/>
  <c r="S638" i="7"/>
  <c r="R638" i="7"/>
  <c r="J638" i="7"/>
  <c r="K637" i="7"/>
  <c r="C638" i="7"/>
  <c r="I638" i="7" s="1"/>
  <c r="I245" i="10"/>
  <c r="K245" i="10"/>
  <c r="O245" i="10" s="1"/>
  <c r="H635" i="7"/>
  <c r="X635" i="7" s="1"/>
  <c r="G636" i="7"/>
  <c r="F636" i="7" s="1"/>
  <c r="B638" i="7"/>
  <c r="L637" i="7"/>
  <c r="W637" i="7" s="1"/>
  <c r="M636" i="7"/>
  <c r="D639" i="7"/>
  <c r="J40" i="4"/>
  <c r="E636" i="7"/>
  <c r="A637" i="7"/>
  <c r="AD637" i="7" s="1"/>
  <c r="H41" i="4"/>
  <c r="N41" i="4" s="1"/>
  <c r="M41" i="4"/>
  <c r="AG637" i="7" l="1"/>
  <c r="AE637" i="7"/>
  <c r="AF637" i="7"/>
  <c r="AI637" i="7"/>
  <c r="AH637" i="7"/>
  <c r="AC637" i="7"/>
  <c r="AB637" i="7"/>
  <c r="AJ639" i="7"/>
  <c r="N639" i="7"/>
  <c r="O639" i="7" s="1"/>
  <c r="AA639" i="7"/>
  <c r="Y639" i="7"/>
  <c r="Z639" i="7"/>
  <c r="P639" i="7"/>
  <c r="T639" i="7"/>
  <c r="S639" i="7"/>
  <c r="R639" i="7"/>
  <c r="Q639" i="7"/>
  <c r="U639" i="7"/>
  <c r="J639" i="7"/>
  <c r="K638" i="7"/>
  <c r="C639" i="7"/>
  <c r="I639" i="7" s="1"/>
  <c r="G245" i="10"/>
  <c r="H636" i="7"/>
  <c r="X636" i="7" s="1"/>
  <c r="G637" i="7"/>
  <c r="F637" i="7" s="1"/>
  <c r="B639" i="7"/>
  <c r="L638" i="7"/>
  <c r="W638" i="7" s="1"/>
  <c r="M637" i="7"/>
  <c r="D640" i="7"/>
  <c r="E637" i="7"/>
  <c r="A638" i="7"/>
  <c r="AH638" i="7" s="1"/>
  <c r="J41" i="4"/>
  <c r="H42" i="4"/>
  <c r="N42" i="4" s="1"/>
  <c r="M42" i="4"/>
  <c r="AI638" i="7" l="1"/>
  <c r="AG638" i="7"/>
  <c r="AF638" i="7"/>
  <c r="AE638" i="7"/>
  <c r="AD638" i="7"/>
  <c r="AC638" i="7"/>
  <c r="AB638" i="7"/>
  <c r="AJ640" i="7"/>
  <c r="N640" i="7"/>
  <c r="O640" i="7" s="1"/>
  <c r="AA640" i="7"/>
  <c r="Y640" i="7"/>
  <c r="Z640" i="7"/>
  <c r="P640" i="7"/>
  <c r="U640" i="7"/>
  <c r="T640" i="7"/>
  <c r="S640" i="7"/>
  <c r="R640" i="7"/>
  <c r="Q640" i="7"/>
  <c r="J640" i="7"/>
  <c r="K639" i="7"/>
  <c r="C640" i="7"/>
  <c r="I640" i="7" s="1"/>
  <c r="L245" i="10"/>
  <c r="P245" i="10"/>
  <c r="H637" i="7"/>
  <c r="X637" i="7" s="1"/>
  <c r="G638" i="7"/>
  <c r="F638" i="7" s="1"/>
  <c r="B640" i="7"/>
  <c r="L639" i="7"/>
  <c r="W639" i="7" s="1"/>
  <c r="M638" i="7"/>
  <c r="D641" i="7"/>
  <c r="E638" i="7"/>
  <c r="A639" i="7"/>
  <c r="AE639" i="7" s="1"/>
  <c r="J42" i="4"/>
  <c r="H43" i="4"/>
  <c r="N43" i="4" s="1"/>
  <c r="M43" i="4"/>
  <c r="AI639" i="7" l="1"/>
  <c r="AH639" i="7"/>
  <c r="AG639" i="7"/>
  <c r="AD639" i="7"/>
  <c r="AF639" i="7"/>
  <c r="AC639" i="7"/>
  <c r="AB639" i="7"/>
  <c r="AJ641" i="7"/>
  <c r="N641" i="7"/>
  <c r="O641" i="7" s="1"/>
  <c r="AA641" i="7"/>
  <c r="Y641" i="7"/>
  <c r="Z641" i="7"/>
  <c r="P641" i="7"/>
  <c r="R641" i="7"/>
  <c r="Q641" i="7"/>
  <c r="U641" i="7"/>
  <c r="T641" i="7"/>
  <c r="S641" i="7"/>
  <c r="J641" i="7"/>
  <c r="K640" i="7"/>
  <c r="C641" i="7"/>
  <c r="I641" i="7" s="1"/>
  <c r="K246" i="10"/>
  <c r="O246" i="10" s="1"/>
  <c r="I246" i="10"/>
  <c r="H638" i="7"/>
  <c r="X638" i="7" s="1"/>
  <c r="G639" i="7"/>
  <c r="F639" i="7" s="1"/>
  <c r="B641" i="7"/>
  <c r="L640" i="7"/>
  <c r="W640" i="7" s="1"/>
  <c r="M639" i="7"/>
  <c r="D642" i="7"/>
  <c r="E639" i="7"/>
  <c r="A640" i="7"/>
  <c r="AG640" i="7" s="1"/>
  <c r="J43" i="4"/>
  <c r="H44" i="4"/>
  <c r="N44" i="4" s="1"/>
  <c r="M44" i="4"/>
  <c r="AD640" i="7" l="1"/>
  <c r="AF640" i="7"/>
  <c r="AE640" i="7"/>
  <c r="AI640" i="7"/>
  <c r="AH640" i="7"/>
  <c r="AC640" i="7"/>
  <c r="AB640" i="7"/>
  <c r="AJ642" i="7"/>
  <c r="N642" i="7"/>
  <c r="O642" i="7" s="1"/>
  <c r="AA642" i="7"/>
  <c r="Y642" i="7"/>
  <c r="Z642" i="7"/>
  <c r="P642" i="7"/>
  <c r="R642" i="7"/>
  <c r="Q642" i="7"/>
  <c r="U642" i="7"/>
  <c r="T642" i="7"/>
  <c r="S642" i="7"/>
  <c r="J642" i="7"/>
  <c r="K641" i="7"/>
  <c r="C642" i="7"/>
  <c r="I642" i="7" s="1"/>
  <c r="G246" i="10"/>
  <c r="P246" i="10" s="1"/>
  <c r="K247" i="10" s="1"/>
  <c r="O247" i="10" s="1"/>
  <c r="H639" i="7"/>
  <c r="X639" i="7" s="1"/>
  <c r="G640" i="7"/>
  <c r="F640" i="7" s="1"/>
  <c r="B642" i="7"/>
  <c r="L641" i="7"/>
  <c r="W641" i="7" s="1"/>
  <c r="M640" i="7"/>
  <c r="D643" i="7"/>
  <c r="E640" i="7"/>
  <c r="A641" i="7"/>
  <c r="AG641" i="7" s="1"/>
  <c r="J44" i="4"/>
  <c r="H45" i="4"/>
  <c r="N45" i="4" s="1"/>
  <c r="M45" i="4"/>
  <c r="AE641" i="7" l="1"/>
  <c r="AI641" i="7"/>
  <c r="AF641" i="7"/>
  <c r="AH641" i="7"/>
  <c r="AD641" i="7"/>
  <c r="AC641" i="7"/>
  <c r="AB641" i="7"/>
  <c r="AJ643" i="7"/>
  <c r="N643" i="7"/>
  <c r="O643" i="7" s="1"/>
  <c r="AA643" i="7"/>
  <c r="Y643" i="7"/>
  <c r="Z643" i="7"/>
  <c r="P643" i="7"/>
  <c r="U643" i="7"/>
  <c r="T643" i="7"/>
  <c r="R643" i="7"/>
  <c r="Q643" i="7"/>
  <c r="S643" i="7"/>
  <c r="J643" i="7"/>
  <c r="K642" i="7"/>
  <c r="C643" i="7"/>
  <c r="I643" i="7" s="1"/>
  <c r="L246" i="10"/>
  <c r="I247" i="10" s="1"/>
  <c r="G247" i="10" s="1"/>
  <c r="H640" i="7"/>
  <c r="X640" i="7" s="1"/>
  <c r="G641" i="7"/>
  <c r="F641" i="7" s="1"/>
  <c r="B643" i="7"/>
  <c r="L642" i="7"/>
  <c r="W642" i="7" s="1"/>
  <c r="M641" i="7"/>
  <c r="D644" i="7"/>
  <c r="E641" i="7"/>
  <c r="A642" i="7"/>
  <c r="AH642" i="7" s="1"/>
  <c r="J45" i="4"/>
  <c r="H46" i="4"/>
  <c r="N46" i="4" s="1"/>
  <c r="M46" i="4"/>
  <c r="AD642" i="7" l="1"/>
  <c r="AI642" i="7"/>
  <c r="AF642" i="7"/>
  <c r="AE642" i="7"/>
  <c r="AG642" i="7"/>
  <c r="AC642" i="7"/>
  <c r="AB642" i="7"/>
  <c r="AJ644" i="7"/>
  <c r="N644" i="7"/>
  <c r="O644" i="7" s="1"/>
  <c r="AA644" i="7"/>
  <c r="Y644" i="7"/>
  <c r="Z644" i="7"/>
  <c r="P644" i="7"/>
  <c r="U644" i="7"/>
  <c r="T644" i="7"/>
  <c r="S644" i="7"/>
  <c r="R644" i="7"/>
  <c r="Q644" i="7"/>
  <c r="J644" i="7"/>
  <c r="K643" i="7"/>
  <c r="C644" i="7"/>
  <c r="I644" i="7" s="1"/>
  <c r="P247" i="10"/>
  <c r="L247" i="10"/>
  <c r="H641" i="7"/>
  <c r="X641" i="7" s="1"/>
  <c r="G642" i="7"/>
  <c r="F642" i="7" s="1"/>
  <c r="B644" i="7"/>
  <c r="L643" i="7"/>
  <c r="W643" i="7" s="1"/>
  <c r="M642" i="7"/>
  <c r="D645" i="7"/>
  <c r="E642" i="7"/>
  <c r="A643" i="7"/>
  <c r="AG643" i="7" s="1"/>
  <c r="J46" i="4"/>
  <c r="H47" i="4"/>
  <c r="N47" i="4" s="1"/>
  <c r="M47" i="4"/>
  <c r="AF643" i="7" l="1"/>
  <c r="AI643" i="7"/>
  <c r="AH643" i="7"/>
  <c r="AD643" i="7"/>
  <c r="AE643" i="7"/>
  <c r="AC643" i="7"/>
  <c r="AB643" i="7"/>
  <c r="AJ645" i="7"/>
  <c r="N645" i="7"/>
  <c r="O645" i="7" s="1"/>
  <c r="AA645" i="7"/>
  <c r="Y645" i="7"/>
  <c r="Z645" i="7"/>
  <c r="P645" i="7"/>
  <c r="S645" i="7"/>
  <c r="R645" i="7"/>
  <c r="T645" i="7"/>
  <c r="Q645" i="7"/>
  <c r="U645" i="7"/>
  <c r="J645" i="7"/>
  <c r="K644" i="7"/>
  <c r="C645" i="7"/>
  <c r="I645" i="7" s="1"/>
  <c r="I248" i="10"/>
  <c r="K248" i="10"/>
  <c r="O248" i="10" s="1"/>
  <c r="H642" i="7"/>
  <c r="X642" i="7" s="1"/>
  <c r="G643" i="7"/>
  <c r="F643" i="7" s="1"/>
  <c r="B645" i="7"/>
  <c r="L644" i="7"/>
  <c r="W644" i="7" s="1"/>
  <c r="M643" i="7"/>
  <c r="D646" i="7"/>
  <c r="E643" i="7"/>
  <c r="A644" i="7"/>
  <c r="AD644" i="7" s="1"/>
  <c r="J47" i="4"/>
  <c r="H48" i="4"/>
  <c r="N48" i="4" s="1"/>
  <c r="M48" i="4"/>
  <c r="AH644" i="7" l="1"/>
  <c r="AI644" i="7"/>
  <c r="AG644" i="7"/>
  <c r="AF644" i="7"/>
  <c r="AE644" i="7"/>
  <c r="AC644" i="7"/>
  <c r="AB644" i="7"/>
  <c r="AJ646" i="7"/>
  <c r="N646" i="7"/>
  <c r="O646" i="7" s="1"/>
  <c r="AA646" i="7"/>
  <c r="Y646" i="7"/>
  <c r="Z646" i="7"/>
  <c r="P646" i="7"/>
  <c r="U646" i="7"/>
  <c r="T646" i="7"/>
  <c r="S646" i="7"/>
  <c r="R646" i="7"/>
  <c r="Q646" i="7"/>
  <c r="J646" i="7"/>
  <c r="K645" i="7"/>
  <c r="C646" i="7"/>
  <c r="I646" i="7" s="1"/>
  <c r="G248" i="10"/>
  <c r="H643" i="7"/>
  <c r="X643" i="7" s="1"/>
  <c r="G644" i="7"/>
  <c r="F644" i="7" s="1"/>
  <c r="B646" i="7"/>
  <c r="L645" i="7"/>
  <c r="W645" i="7" s="1"/>
  <c r="M644" i="7"/>
  <c r="D647" i="7"/>
  <c r="J48" i="4"/>
  <c r="E644" i="7"/>
  <c r="A645" i="7"/>
  <c r="AI645" i="7" s="1"/>
  <c r="H49" i="4"/>
  <c r="N49" i="4" s="1"/>
  <c r="M49" i="4"/>
  <c r="AD645" i="7" l="1"/>
  <c r="AG645" i="7"/>
  <c r="AH645" i="7"/>
  <c r="AE645" i="7"/>
  <c r="AF645" i="7"/>
  <c r="AC645" i="7"/>
  <c r="AB645" i="7"/>
  <c r="AJ647" i="7"/>
  <c r="N647" i="7"/>
  <c r="O647" i="7" s="1"/>
  <c r="AA647" i="7"/>
  <c r="Y647" i="7"/>
  <c r="Z647" i="7"/>
  <c r="P647" i="7"/>
  <c r="Q647" i="7"/>
  <c r="T647" i="7"/>
  <c r="S647" i="7"/>
  <c r="R647" i="7"/>
  <c r="U647" i="7"/>
  <c r="J647" i="7"/>
  <c r="K646" i="7"/>
  <c r="C647" i="7"/>
  <c r="I647" i="7" s="1"/>
  <c r="L248" i="10"/>
  <c r="P248" i="10"/>
  <c r="H644" i="7"/>
  <c r="X644" i="7" s="1"/>
  <c r="G645" i="7"/>
  <c r="F645" i="7" s="1"/>
  <c r="B647" i="7"/>
  <c r="L646" i="7"/>
  <c r="W646" i="7" s="1"/>
  <c r="M645" i="7"/>
  <c r="D648" i="7"/>
  <c r="E645" i="7"/>
  <c r="A646" i="7"/>
  <c r="AD646" i="7" s="1"/>
  <c r="J49" i="4"/>
  <c r="H50" i="4"/>
  <c r="N50" i="4" s="1"/>
  <c r="M50" i="4"/>
  <c r="AI646" i="7" l="1"/>
  <c r="AG646" i="7"/>
  <c r="AF646" i="7"/>
  <c r="AE646" i="7"/>
  <c r="AH646" i="7"/>
  <c r="AC646" i="7"/>
  <c r="AB646" i="7"/>
  <c r="AJ648" i="7"/>
  <c r="N648" i="7"/>
  <c r="O648" i="7" s="1"/>
  <c r="AA648" i="7"/>
  <c r="Y648" i="7"/>
  <c r="Z648" i="7"/>
  <c r="P648" i="7"/>
  <c r="U648" i="7"/>
  <c r="T648" i="7"/>
  <c r="S648" i="7"/>
  <c r="R648" i="7"/>
  <c r="Q648" i="7"/>
  <c r="J648" i="7"/>
  <c r="K647" i="7"/>
  <c r="C648" i="7"/>
  <c r="I648" i="7" s="1"/>
  <c r="K249" i="10"/>
  <c r="O249" i="10" s="1"/>
  <c r="I249" i="10"/>
  <c r="H645" i="7"/>
  <c r="X645" i="7" s="1"/>
  <c r="G646" i="7"/>
  <c r="F646" i="7" s="1"/>
  <c r="B648" i="7"/>
  <c r="L647" i="7"/>
  <c r="W647" i="7" s="1"/>
  <c r="M646" i="7"/>
  <c r="D649" i="7"/>
  <c r="E646" i="7"/>
  <c r="A647" i="7"/>
  <c r="AE647" i="7" s="1"/>
  <c r="J50" i="4"/>
  <c r="H51" i="4"/>
  <c r="N51" i="4" s="1"/>
  <c r="M51" i="4"/>
  <c r="AH647" i="7" l="1"/>
  <c r="AF647" i="7"/>
  <c r="AI647" i="7"/>
  <c r="AD647" i="7"/>
  <c r="AG647" i="7"/>
  <c r="AC647" i="7"/>
  <c r="AB647" i="7"/>
  <c r="AJ649" i="7"/>
  <c r="N649" i="7"/>
  <c r="O649" i="7" s="1"/>
  <c r="AA649" i="7"/>
  <c r="Y649" i="7"/>
  <c r="Z649" i="7"/>
  <c r="P649" i="7"/>
  <c r="U649" i="7"/>
  <c r="T649" i="7"/>
  <c r="S649" i="7"/>
  <c r="R649" i="7"/>
  <c r="Q649" i="7"/>
  <c r="J649" i="7"/>
  <c r="K648" i="7"/>
  <c r="C649" i="7"/>
  <c r="I649" i="7" s="1"/>
  <c r="G249" i="10"/>
  <c r="P249" i="10" s="1"/>
  <c r="K250" i="10" s="1"/>
  <c r="O250" i="10" s="1"/>
  <c r="H646" i="7"/>
  <c r="X646" i="7" s="1"/>
  <c r="G647" i="7"/>
  <c r="F647" i="7" s="1"/>
  <c r="B649" i="7"/>
  <c r="L648" i="7"/>
  <c r="W648" i="7" s="1"/>
  <c r="M647" i="7"/>
  <c r="D650" i="7"/>
  <c r="E647" i="7"/>
  <c r="A648" i="7"/>
  <c r="AF648" i="7" s="1"/>
  <c r="J51" i="4"/>
  <c r="H52" i="4"/>
  <c r="N52" i="4" s="1"/>
  <c r="M52" i="4"/>
  <c r="AD648" i="7" l="1"/>
  <c r="AI648" i="7"/>
  <c r="AH648" i="7"/>
  <c r="AG648" i="7"/>
  <c r="AE648" i="7"/>
  <c r="AC648" i="7"/>
  <c r="AB648" i="7"/>
  <c r="AJ650" i="7"/>
  <c r="N650" i="7"/>
  <c r="O650" i="7" s="1"/>
  <c r="AA650" i="7"/>
  <c r="Y650" i="7"/>
  <c r="Z650" i="7"/>
  <c r="P650" i="7"/>
  <c r="S650" i="7"/>
  <c r="R650" i="7"/>
  <c r="Q650" i="7"/>
  <c r="T650" i="7"/>
  <c r="U650" i="7"/>
  <c r="J650" i="7"/>
  <c r="K649" i="7"/>
  <c r="C650" i="7"/>
  <c r="I650" i="7" s="1"/>
  <c r="L249" i="10"/>
  <c r="I250" i="10" s="1"/>
  <c r="G250" i="10" s="1"/>
  <c r="H647" i="7"/>
  <c r="X647" i="7" s="1"/>
  <c r="G648" i="7"/>
  <c r="F648" i="7" s="1"/>
  <c r="B650" i="7"/>
  <c r="L649" i="7"/>
  <c r="W649" i="7" s="1"/>
  <c r="M648" i="7"/>
  <c r="D651" i="7"/>
  <c r="J52" i="4"/>
  <c r="E648" i="7"/>
  <c r="A649" i="7"/>
  <c r="AE649" i="7" s="1"/>
  <c r="H53" i="4"/>
  <c r="N53" i="4" s="1"/>
  <c r="M53" i="4"/>
  <c r="AI649" i="7" l="1"/>
  <c r="AG649" i="7"/>
  <c r="AH649" i="7"/>
  <c r="AF649" i="7"/>
  <c r="AD649" i="7"/>
  <c r="AC649" i="7"/>
  <c r="AB649" i="7"/>
  <c r="AJ651" i="7"/>
  <c r="N651" i="7"/>
  <c r="O651" i="7" s="1"/>
  <c r="AA651" i="7"/>
  <c r="Y651" i="7"/>
  <c r="Z651" i="7"/>
  <c r="P651" i="7"/>
  <c r="U651" i="7"/>
  <c r="T651" i="7"/>
  <c r="S651" i="7"/>
  <c r="R651" i="7"/>
  <c r="Q651" i="7"/>
  <c r="J651" i="7"/>
  <c r="K650" i="7"/>
  <c r="C651" i="7"/>
  <c r="I651" i="7" s="1"/>
  <c r="P250" i="10"/>
  <c r="L250" i="10"/>
  <c r="H648" i="7"/>
  <c r="X648" i="7" s="1"/>
  <c r="G649" i="7"/>
  <c r="F649" i="7" s="1"/>
  <c r="B651" i="7"/>
  <c r="L650" i="7"/>
  <c r="W650" i="7" s="1"/>
  <c r="M649" i="7"/>
  <c r="D652" i="7"/>
  <c r="E649" i="7"/>
  <c r="A650" i="7"/>
  <c r="AG650" i="7" s="1"/>
  <c r="J53" i="4"/>
  <c r="H54" i="4"/>
  <c r="N54" i="4" s="1"/>
  <c r="M54" i="4"/>
  <c r="AI650" i="7" l="1"/>
  <c r="AE650" i="7"/>
  <c r="AH650" i="7"/>
  <c r="AF650" i="7"/>
  <c r="AD650" i="7"/>
  <c r="AC650" i="7"/>
  <c r="AB650" i="7"/>
  <c r="AJ652" i="7"/>
  <c r="N652" i="7"/>
  <c r="O652" i="7" s="1"/>
  <c r="AA652" i="7"/>
  <c r="Y652" i="7"/>
  <c r="Z652" i="7"/>
  <c r="P652" i="7"/>
  <c r="Q652" i="7"/>
  <c r="U652" i="7"/>
  <c r="T652" i="7"/>
  <c r="S652" i="7"/>
  <c r="R652" i="7"/>
  <c r="J652" i="7"/>
  <c r="K651" i="7"/>
  <c r="C652" i="7"/>
  <c r="I652" i="7" s="1"/>
  <c r="I251" i="10"/>
  <c r="K251" i="10"/>
  <c r="O251" i="10" s="1"/>
  <c r="H649" i="7"/>
  <c r="X649" i="7" s="1"/>
  <c r="G650" i="7"/>
  <c r="F650" i="7" s="1"/>
  <c r="B652" i="7"/>
  <c r="L651" i="7"/>
  <c r="W651" i="7" s="1"/>
  <c r="M650" i="7"/>
  <c r="D653" i="7"/>
  <c r="E650" i="7"/>
  <c r="A651" i="7"/>
  <c r="AG651" i="7" s="1"/>
  <c r="J54" i="4"/>
  <c r="H55" i="4"/>
  <c r="N55" i="4" s="1"/>
  <c r="M55" i="4"/>
  <c r="AI651" i="7" l="1"/>
  <c r="AH651" i="7"/>
  <c r="AE651" i="7"/>
  <c r="AD651" i="7"/>
  <c r="AF651" i="7"/>
  <c r="AC651" i="7"/>
  <c r="AB651" i="7"/>
  <c r="AJ653" i="7"/>
  <c r="N653" i="7"/>
  <c r="O653" i="7" s="1"/>
  <c r="AA653" i="7"/>
  <c r="Y653" i="7"/>
  <c r="Z653" i="7"/>
  <c r="P653" i="7"/>
  <c r="T653" i="7"/>
  <c r="S653" i="7"/>
  <c r="R653" i="7"/>
  <c r="Q653" i="7"/>
  <c r="U653" i="7"/>
  <c r="J653" i="7"/>
  <c r="K652" i="7"/>
  <c r="C653" i="7"/>
  <c r="I653" i="7" s="1"/>
  <c r="G251" i="10"/>
  <c r="H650" i="7"/>
  <c r="X650" i="7" s="1"/>
  <c r="G651" i="7"/>
  <c r="F651" i="7" s="1"/>
  <c r="B653" i="7"/>
  <c r="L652" i="7"/>
  <c r="W652" i="7" s="1"/>
  <c r="M651" i="7"/>
  <c r="D654" i="7"/>
  <c r="E651" i="7"/>
  <c r="A652" i="7"/>
  <c r="AF652" i="7" s="1"/>
  <c r="J55" i="4"/>
  <c r="H56" i="4"/>
  <c r="N56" i="4" s="1"/>
  <c r="M56" i="4"/>
  <c r="AI652" i="7" l="1"/>
  <c r="AH652" i="7"/>
  <c r="AG652" i="7"/>
  <c r="AD652" i="7"/>
  <c r="AE652" i="7"/>
  <c r="AC652" i="7"/>
  <c r="AB652" i="7"/>
  <c r="AJ654" i="7"/>
  <c r="N654" i="7"/>
  <c r="O654" i="7" s="1"/>
  <c r="AA654" i="7"/>
  <c r="Y654" i="7"/>
  <c r="Z654" i="7"/>
  <c r="P654" i="7"/>
  <c r="U654" i="7"/>
  <c r="T654" i="7"/>
  <c r="S654" i="7"/>
  <c r="R654" i="7"/>
  <c r="Q654" i="7"/>
  <c r="J654" i="7"/>
  <c r="K653" i="7"/>
  <c r="C654" i="7"/>
  <c r="I654" i="7" s="1"/>
  <c r="L251" i="10"/>
  <c r="P251" i="10"/>
  <c r="H651" i="7"/>
  <c r="X651" i="7" s="1"/>
  <c r="G652" i="7"/>
  <c r="F652" i="7" s="1"/>
  <c r="B654" i="7"/>
  <c r="L653" i="7"/>
  <c r="W653" i="7" s="1"/>
  <c r="M652" i="7"/>
  <c r="D655" i="7"/>
  <c r="E652" i="7"/>
  <c r="A653" i="7"/>
  <c r="AI653" i="7" s="1"/>
  <c r="J56" i="4"/>
  <c r="H57" i="4"/>
  <c r="N57" i="4" s="1"/>
  <c r="M57" i="4"/>
  <c r="AF653" i="7" l="1"/>
  <c r="AD653" i="7"/>
  <c r="AH653" i="7"/>
  <c r="AE653" i="7"/>
  <c r="AG653" i="7"/>
  <c r="AC653" i="7"/>
  <c r="AB653" i="7"/>
  <c r="AJ655" i="7"/>
  <c r="N655" i="7"/>
  <c r="O655" i="7" s="1"/>
  <c r="AA655" i="7"/>
  <c r="Y655" i="7"/>
  <c r="Z655" i="7"/>
  <c r="P655" i="7"/>
  <c r="R655" i="7"/>
  <c r="Q655" i="7"/>
  <c r="U655" i="7"/>
  <c r="T655" i="7"/>
  <c r="S655" i="7"/>
  <c r="J655" i="7"/>
  <c r="K654" i="7"/>
  <c r="C655" i="7"/>
  <c r="I655" i="7" s="1"/>
  <c r="K252" i="10"/>
  <c r="O252" i="10" s="1"/>
  <c r="I252" i="10"/>
  <c r="H652" i="7"/>
  <c r="X652" i="7" s="1"/>
  <c r="G653" i="7"/>
  <c r="F653" i="7" s="1"/>
  <c r="B655" i="7"/>
  <c r="L654" i="7"/>
  <c r="W654" i="7" s="1"/>
  <c r="M653" i="7"/>
  <c r="D656" i="7"/>
  <c r="E653" i="7"/>
  <c r="A654" i="7"/>
  <c r="AF654" i="7" s="1"/>
  <c r="J57" i="4"/>
  <c r="H58" i="4"/>
  <c r="N58" i="4" s="1"/>
  <c r="M58" i="4"/>
  <c r="AH654" i="7" l="1"/>
  <c r="AG654" i="7"/>
  <c r="AE654" i="7"/>
  <c r="AD654" i="7"/>
  <c r="AI654" i="7"/>
  <c r="AC654" i="7"/>
  <c r="AB654" i="7"/>
  <c r="AJ656" i="7"/>
  <c r="N656" i="7"/>
  <c r="O656" i="7" s="1"/>
  <c r="AA656" i="7"/>
  <c r="Y656" i="7"/>
  <c r="Z656" i="7"/>
  <c r="P656" i="7"/>
  <c r="U656" i="7"/>
  <c r="T656" i="7"/>
  <c r="S656" i="7"/>
  <c r="R656" i="7"/>
  <c r="Q656" i="7"/>
  <c r="J656" i="7"/>
  <c r="K655" i="7"/>
  <c r="C656" i="7"/>
  <c r="I656" i="7" s="1"/>
  <c r="G252" i="10"/>
  <c r="P252" i="10" s="1"/>
  <c r="K253" i="10" s="1"/>
  <c r="O253" i="10" s="1"/>
  <c r="H653" i="7"/>
  <c r="X653" i="7" s="1"/>
  <c r="G654" i="7"/>
  <c r="F654" i="7" s="1"/>
  <c r="B656" i="7"/>
  <c r="L655" i="7"/>
  <c r="W655" i="7" s="1"/>
  <c r="M654" i="7"/>
  <c r="D657" i="7"/>
  <c r="J58" i="4"/>
  <c r="E654" i="7"/>
  <c r="A655" i="7"/>
  <c r="AG655" i="7" s="1"/>
  <c r="H59" i="4"/>
  <c r="N59" i="4" s="1"/>
  <c r="M59" i="4"/>
  <c r="AE655" i="7" l="1"/>
  <c r="AF655" i="7"/>
  <c r="AH655" i="7"/>
  <c r="AH656" i="7"/>
  <c r="AI655" i="7"/>
  <c r="AD655" i="7"/>
  <c r="AC655" i="7"/>
  <c r="AB655" i="7"/>
  <c r="AJ657" i="7"/>
  <c r="N657" i="7"/>
  <c r="O657" i="7" s="1"/>
  <c r="AA657" i="7"/>
  <c r="Y657" i="7"/>
  <c r="Z657" i="7"/>
  <c r="P657" i="7"/>
  <c r="U657" i="7"/>
  <c r="Q657" i="7"/>
  <c r="T657" i="7"/>
  <c r="S657" i="7"/>
  <c r="R657" i="7"/>
  <c r="J657" i="7"/>
  <c r="K656" i="7"/>
  <c r="C657" i="7"/>
  <c r="I657" i="7" s="1"/>
  <c r="L252" i="10"/>
  <c r="I253" i="10" s="1"/>
  <c r="G253" i="10" s="1"/>
  <c r="H654" i="7"/>
  <c r="X654" i="7" s="1"/>
  <c r="G655" i="7"/>
  <c r="F655" i="7" s="1"/>
  <c r="B657" i="7"/>
  <c r="L656" i="7"/>
  <c r="W656" i="7" s="1"/>
  <c r="M655" i="7"/>
  <c r="D658" i="7"/>
  <c r="E655" i="7"/>
  <c r="A656" i="7"/>
  <c r="AD656" i="7" s="1"/>
  <c r="J59" i="4"/>
  <c r="H60" i="4"/>
  <c r="N60" i="4" s="1"/>
  <c r="M60" i="4"/>
  <c r="AG656" i="7" l="1"/>
  <c r="AF656" i="7"/>
  <c r="AE656" i="7"/>
  <c r="AI656" i="7"/>
  <c r="AC656" i="7"/>
  <c r="AB656" i="7"/>
  <c r="AJ658" i="7"/>
  <c r="N658" i="7"/>
  <c r="O658" i="7" s="1"/>
  <c r="AA658" i="7"/>
  <c r="Y658" i="7"/>
  <c r="Z658" i="7"/>
  <c r="P658" i="7"/>
  <c r="S658" i="7"/>
  <c r="R658" i="7"/>
  <c r="Q658" i="7"/>
  <c r="U658" i="7"/>
  <c r="T658" i="7"/>
  <c r="J658" i="7"/>
  <c r="K657" i="7"/>
  <c r="C658" i="7"/>
  <c r="I658" i="7" s="1"/>
  <c r="P253" i="10"/>
  <c r="L253" i="10"/>
  <c r="H655" i="7"/>
  <c r="X655" i="7" s="1"/>
  <c r="G656" i="7"/>
  <c r="F656" i="7" s="1"/>
  <c r="B658" i="7"/>
  <c r="L657" i="7"/>
  <c r="W657" i="7" s="1"/>
  <c r="M656" i="7"/>
  <c r="D659" i="7"/>
  <c r="J60" i="4"/>
  <c r="E656" i="7"/>
  <c r="A657" i="7"/>
  <c r="AG657" i="7" s="1"/>
  <c r="H61" i="4"/>
  <c r="N61" i="4" s="1"/>
  <c r="M61" i="4"/>
  <c r="AI657" i="7" l="1"/>
  <c r="AE657" i="7"/>
  <c r="AF657" i="7"/>
  <c r="AH657" i="7"/>
  <c r="AD657" i="7"/>
  <c r="AC657" i="7"/>
  <c r="AB657" i="7"/>
  <c r="AJ659" i="7"/>
  <c r="N659" i="7"/>
  <c r="O659" i="7" s="1"/>
  <c r="AA659" i="7"/>
  <c r="Y659" i="7"/>
  <c r="Z659" i="7"/>
  <c r="P659" i="7"/>
  <c r="U659" i="7"/>
  <c r="T659" i="7"/>
  <c r="S659" i="7"/>
  <c r="R659" i="7"/>
  <c r="Q659" i="7"/>
  <c r="J659" i="7"/>
  <c r="K658" i="7"/>
  <c r="C659" i="7"/>
  <c r="I659" i="7" s="1"/>
  <c r="I254" i="10"/>
  <c r="K254" i="10"/>
  <c r="O254" i="10" s="1"/>
  <c r="H656" i="7"/>
  <c r="X656" i="7" s="1"/>
  <c r="G657" i="7"/>
  <c r="F657" i="7" s="1"/>
  <c r="B659" i="7"/>
  <c r="L658" i="7"/>
  <c r="W658" i="7" s="1"/>
  <c r="M657" i="7"/>
  <c r="D660" i="7"/>
  <c r="J61" i="4"/>
  <c r="E657" i="7"/>
  <c r="A658" i="7"/>
  <c r="AH658" i="7" s="1"/>
  <c r="H62" i="4"/>
  <c r="N62" i="4" s="1"/>
  <c r="M62" i="4"/>
  <c r="S23" i="10"/>
  <c r="AI658" i="7" l="1"/>
  <c r="AD658" i="7"/>
  <c r="AG658" i="7"/>
  <c r="AF658" i="7"/>
  <c r="AE658" i="7"/>
  <c r="AC658" i="7"/>
  <c r="AB658" i="7"/>
  <c r="AJ660" i="7"/>
  <c r="N660" i="7"/>
  <c r="O660" i="7" s="1"/>
  <c r="AA660" i="7"/>
  <c r="Y660" i="7"/>
  <c r="Z660" i="7"/>
  <c r="P660" i="7"/>
  <c r="Q660" i="7"/>
  <c r="R660" i="7"/>
  <c r="U660" i="7"/>
  <c r="T660" i="7"/>
  <c r="S660" i="7"/>
  <c r="J660" i="7"/>
  <c r="K659" i="7"/>
  <c r="C660" i="7"/>
  <c r="I660" i="7" s="1"/>
  <c r="G254" i="10"/>
  <c r="H657" i="7"/>
  <c r="X657" i="7" s="1"/>
  <c r="G658" i="7"/>
  <c r="F658" i="7" s="1"/>
  <c r="B660" i="7"/>
  <c r="M658" i="7"/>
  <c r="L659" i="7"/>
  <c r="W659" i="7" s="1"/>
  <c r="D661" i="7"/>
  <c r="E658" i="7"/>
  <c r="A659" i="7"/>
  <c r="AF659" i="7" s="1"/>
  <c r="J62" i="4"/>
  <c r="H63" i="4"/>
  <c r="N63" i="4" s="1"/>
  <c r="M63" i="4"/>
  <c r="AG659" i="7" l="1"/>
  <c r="AD659" i="7"/>
  <c r="AI659" i="7"/>
  <c r="AE659" i="7"/>
  <c r="AH659" i="7"/>
  <c r="AC659" i="7"/>
  <c r="AB659" i="7"/>
  <c r="AJ661" i="7"/>
  <c r="N661" i="7"/>
  <c r="O661" i="7" s="1"/>
  <c r="AA661" i="7"/>
  <c r="Y661" i="7"/>
  <c r="Z661" i="7"/>
  <c r="P661" i="7"/>
  <c r="T661" i="7"/>
  <c r="S661" i="7"/>
  <c r="R661" i="7"/>
  <c r="Q661" i="7"/>
  <c r="U661" i="7"/>
  <c r="J661" i="7"/>
  <c r="K660" i="7"/>
  <c r="C661" i="7"/>
  <c r="I661" i="7" s="1"/>
  <c r="L254" i="10"/>
  <c r="P254" i="10"/>
  <c r="H658" i="7"/>
  <c r="X658" i="7" s="1"/>
  <c r="G659" i="7"/>
  <c r="F659" i="7" s="1"/>
  <c r="B661" i="7"/>
  <c r="L660" i="7"/>
  <c r="W660" i="7" s="1"/>
  <c r="M659" i="7"/>
  <c r="D662" i="7"/>
  <c r="E659" i="7"/>
  <c r="A660" i="7"/>
  <c r="AG660" i="7" s="1"/>
  <c r="J63" i="4"/>
  <c r="H64" i="4"/>
  <c r="N64" i="4" s="1"/>
  <c r="M64" i="4"/>
  <c r="AI660" i="7" l="1"/>
  <c r="AE660" i="7"/>
  <c r="AH660" i="7"/>
  <c r="AD660" i="7"/>
  <c r="AF660" i="7"/>
  <c r="AC660" i="7"/>
  <c r="AB660" i="7"/>
  <c r="AJ662" i="7"/>
  <c r="N662" i="7"/>
  <c r="O662" i="7" s="1"/>
  <c r="AA662" i="7"/>
  <c r="Y662" i="7"/>
  <c r="Z662" i="7"/>
  <c r="P662" i="7"/>
  <c r="U662" i="7"/>
  <c r="T662" i="7"/>
  <c r="S662" i="7"/>
  <c r="R662" i="7"/>
  <c r="Q662" i="7"/>
  <c r="J662" i="7"/>
  <c r="K661" i="7"/>
  <c r="C662" i="7"/>
  <c r="I662" i="7" s="1"/>
  <c r="K255" i="10"/>
  <c r="O255" i="10" s="1"/>
  <c r="I255" i="10"/>
  <c r="H659" i="7"/>
  <c r="X659" i="7" s="1"/>
  <c r="G660" i="7"/>
  <c r="F660" i="7" s="1"/>
  <c r="B662" i="7"/>
  <c r="L661" i="7"/>
  <c r="W661" i="7" s="1"/>
  <c r="M660" i="7"/>
  <c r="D663" i="7"/>
  <c r="E660" i="7"/>
  <c r="A661" i="7"/>
  <c r="AF661" i="7" s="1"/>
  <c r="J64" i="4"/>
  <c r="H65" i="4"/>
  <c r="N65" i="4" s="1"/>
  <c r="M65" i="4"/>
  <c r="AE661" i="7" l="1"/>
  <c r="AG661" i="7"/>
  <c r="AI661" i="7"/>
  <c r="AD661" i="7"/>
  <c r="AH661" i="7"/>
  <c r="AC661" i="7"/>
  <c r="AB661" i="7"/>
  <c r="AJ663" i="7"/>
  <c r="N663" i="7"/>
  <c r="O663" i="7" s="1"/>
  <c r="AA663" i="7"/>
  <c r="Y663" i="7"/>
  <c r="Z663" i="7"/>
  <c r="P663" i="7"/>
  <c r="R663" i="7"/>
  <c r="Q663" i="7"/>
  <c r="S663" i="7"/>
  <c r="U663" i="7"/>
  <c r="T663" i="7"/>
  <c r="J663" i="7"/>
  <c r="K662" i="7"/>
  <c r="C663" i="7"/>
  <c r="I663" i="7" s="1"/>
  <c r="G255" i="10"/>
  <c r="P255" i="10" s="1"/>
  <c r="K256" i="10" s="1"/>
  <c r="O256" i="10" s="1"/>
  <c r="H660" i="7"/>
  <c r="X660" i="7" s="1"/>
  <c r="G661" i="7"/>
  <c r="F661" i="7" s="1"/>
  <c r="B663" i="7"/>
  <c r="L662" i="7"/>
  <c r="W662" i="7" s="1"/>
  <c r="M661" i="7"/>
  <c r="D664" i="7"/>
  <c r="E661" i="7"/>
  <c r="A662" i="7"/>
  <c r="AE662" i="7" s="1"/>
  <c r="J65" i="4"/>
  <c r="H66" i="4"/>
  <c r="N66" i="4" s="1"/>
  <c r="M66" i="4"/>
  <c r="AI662" i="7" l="1"/>
  <c r="AH662" i="7"/>
  <c r="AF662" i="7"/>
  <c r="AG662" i="7"/>
  <c r="AD662" i="7"/>
  <c r="AC662" i="7"/>
  <c r="AB662" i="7"/>
  <c r="AJ664" i="7"/>
  <c r="N664" i="7"/>
  <c r="O664" i="7" s="1"/>
  <c r="AA664" i="7"/>
  <c r="Y664" i="7"/>
  <c r="Z664" i="7"/>
  <c r="P664" i="7"/>
  <c r="U664" i="7"/>
  <c r="T664" i="7"/>
  <c r="S664" i="7"/>
  <c r="R664" i="7"/>
  <c r="Q664" i="7"/>
  <c r="J664" i="7"/>
  <c r="K663" i="7"/>
  <c r="C664" i="7"/>
  <c r="I664" i="7" s="1"/>
  <c r="L255" i="10"/>
  <c r="I256" i="10" s="1"/>
  <c r="G256" i="10" s="1"/>
  <c r="H661" i="7"/>
  <c r="X661" i="7" s="1"/>
  <c r="G662" i="7"/>
  <c r="F662" i="7" s="1"/>
  <c r="B664" i="7"/>
  <c r="L663" i="7"/>
  <c r="W663" i="7" s="1"/>
  <c r="M662" i="7"/>
  <c r="D665" i="7"/>
  <c r="E662" i="7"/>
  <c r="A663" i="7"/>
  <c r="AH663" i="7" s="1"/>
  <c r="J66" i="4"/>
  <c r="H67" i="4"/>
  <c r="N67" i="4" s="1"/>
  <c r="M67" i="4"/>
  <c r="AI663" i="7" l="1"/>
  <c r="AD663" i="7"/>
  <c r="AG663" i="7"/>
  <c r="AF663" i="7"/>
  <c r="AE663" i="7"/>
  <c r="AC663" i="7"/>
  <c r="AB663" i="7"/>
  <c r="AJ665" i="7"/>
  <c r="N665" i="7"/>
  <c r="O665" i="7" s="1"/>
  <c r="AA665" i="7"/>
  <c r="Y665" i="7"/>
  <c r="Z665" i="7"/>
  <c r="P665" i="7"/>
  <c r="U665" i="7"/>
  <c r="T665" i="7"/>
  <c r="S665" i="7"/>
  <c r="R665" i="7"/>
  <c r="Q665" i="7"/>
  <c r="J665" i="7"/>
  <c r="K664" i="7"/>
  <c r="C665" i="7"/>
  <c r="I665" i="7" s="1"/>
  <c r="P256" i="10"/>
  <c r="L256" i="10"/>
  <c r="H662" i="7"/>
  <c r="X662" i="7" s="1"/>
  <c r="G663" i="7"/>
  <c r="F663" i="7" s="1"/>
  <c r="B665" i="7"/>
  <c r="L664" i="7"/>
  <c r="W664" i="7" s="1"/>
  <c r="M663" i="7"/>
  <c r="D666" i="7"/>
  <c r="E663" i="7"/>
  <c r="A664" i="7"/>
  <c r="AE664" i="7" s="1"/>
  <c r="J67" i="4"/>
  <c r="H68" i="4"/>
  <c r="N68" i="4" s="1"/>
  <c r="M68" i="4"/>
  <c r="AI664" i="7" l="1"/>
  <c r="AH664" i="7"/>
  <c r="AF664" i="7"/>
  <c r="AD664" i="7"/>
  <c r="AG664" i="7"/>
  <c r="AC664" i="7"/>
  <c r="AB664" i="7"/>
  <c r="AJ666" i="7"/>
  <c r="N666" i="7"/>
  <c r="O666" i="7" s="1"/>
  <c r="AA666" i="7"/>
  <c r="Y666" i="7"/>
  <c r="Z666" i="7"/>
  <c r="P666" i="7"/>
  <c r="S666" i="7"/>
  <c r="R666" i="7"/>
  <c r="Q666" i="7"/>
  <c r="T666" i="7"/>
  <c r="U666" i="7"/>
  <c r="J666" i="7"/>
  <c r="K665" i="7"/>
  <c r="C666" i="7"/>
  <c r="I666" i="7" s="1"/>
  <c r="I257" i="10"/>
  <c r="K257" i="10"/>
  <c r="O257" i="10" s="1"/>
  <c r="H663" i="7"/>
  <c r="X663" i="7" s="1"/>
  <c r="G664" i="7"/>
  <c r="F664" i="7" s="1"/>
  <c r="B666" i="7"/>
  <c r="L665" i="7"/>
  <c r="W665" i="7" s="1"/>
  <c r="M664" i="7"/>
  <c r="D667" i="7"/>
  <c r="E664" i="7"/>
  <c r="A665" i="7"/>
  <c r="AD665" i="7" s="1"/>
  <c r="J68" i="4"/>
  <c r="H69" i="4"/>
  <c r="N69" i="4" s="1"/>
  <c r="M69" i="4"/>
  <c r="AF665" i="7" l="1"/>
  <c r="AI665" i="7"/>
  <c r="AG665" i="7"/>
  <c r="AH665" i="7"/>
  <c r="AE665" i="7"/>
  <c r="AC665" i="7"/>
  <c r="AB665" i="7"/>
  <c r="AJ667" i="7"/>
  <c r="N667" i="7"/>
  <c r="O667" i="7" s="1"/>
  <c r="AA667" i="7"/>
  <c r="Y667" i="7"/>
  <c r="Z667" i="7"/>
  <c r="P667" i="7"/>
  <c r="U667" i="7"/>
  <c r="T667" i="7"/>
  <c r="S667" i="7"/>
  <c r="R667" i="7"/>
  <c r="Q667" i="7"/>
  <c r="J667" i="7"/>
  <c r="K666" i="7"/>
  <c r="C667" i="7"/>
  <c r="I667" i="7" s="1"/>
  <c r="G257" i="10"/>
  <c r="H664" i="7"/>
  <c r="X664" i="7" s="1"/>
  <c r="G665" i="7"/>
  <c r="F665" i="7" s="1"/>
  <c r="B667" i="7"/>
  <c r="L666" i="7"/>
  <c r="W666" i="7" s="1"/>
  <c r="M665" i="7"/>
  <c r="D668" i="7"/>
  <c r="E665" i="7"/>
  <c r="A666" i="7"/>
  <c r="AH666" i="7" s="1"/>
  <c r="J69" i="4"/>
  <c r="H70" i="4"/>
  <c r="N70" i="4" s="1"/>
  <c r="M70" i="4"/>
  <c r="AG666" i="7" l="1"/>
  <c r="AF666" i="7"/>
  <c r="AE666" i="7"/>
  <c r="AI666" i="7"/>
  <c r="AD666" i="7"/>
  <c r="AC666" i="7"/>
  <c r="AB666" i="7"/>
  <c r="AJ668" i="7"/>
  <c r="N668" i="7"/>
  <c r="O668" i="7" s="1"/>
  <c r="AA668" i="7"/>
  <c r="Y668" i="7"/>
  <c r="Z668" i="7"/>
  <c r="P668" i="7"/>
  <c r="Q668" i="7"/>
  <c r="U668" i="7"/>
  <c r="T668" i="7"/>
  <c r="S668" i="7"/>
  <c r="R668" i="7"/>
  <c r="J668" i="7"/>
  <c r="K667" i="7"/>
  <c r="C668" i="7"/>
  <c r="I668" i="7" s="1"/>
  <c r="L257" i="10"/>
  <c r="P257" i="10"/>
  <c r="H665" i="7"/>
  <c r="X665" i="7" s="1"/>
  <c r="G666" i="7"/>
  <c r="F666" i="7" s="1"/>
  <c r="B668" i="7"/>
  <c r="L667" i="7"/>
  <c r="W667" i="7" s="1"/>
  <c r="M666" i="7"/>
  <c r="D669" i="7"/>
  <c r="E666" i="7"/>
  <c r="A667" i="7"/>
  <c r="AE667" i="7" s="1"/>
  <c r="J70" i="4"/>
  <c r="H71" i="4"/>
  <c r="N71" i="4" s="1"/>
  <c r="M71" i="4"/>
  <c r="AH667" i="7" l="1"/>
  <c r="AG667" i="7"/>
  <c r="AF667" i="7"/>
  <c r="AD667" i="7"/>
  <c r="AI667" i="7"/>
  <c r="AC667" i="7"/>
  <c r="AB667" i="7"/>
  <c r="AJ669" i="7"/>
  <c r="N669" i="7"/>
  <c r="O669" i="7" s="1"/>
  <c r="AA669" i="7"/>
  <c r="Y669" i="7"/>
  <c r="Z669" i="7"/>
  <c r="P669" i="7"/>
  <c r="T669" i="7"/>
  <c r="S669" i="7"/>
  <c r="R669" i="7"/>
  <c r="Q669" i="7"/>
  <c r="U669" i="7"/>
  <c r="J669" i="7"/>
  <c r="K668" i="7"/>
  <c r="C669" i="7"/>
  <c r="I669" i="7" s="1"/>
  <c r="K258" i="10"/>
  <c r="O258" i="10" s="1"/>
  <c r="I258" i="10"/>
  <c r="H666" i="7"/>
  <c r="X666" i="7" s="1"/>
  <c r="G667" i="7"/>
  <c r="F667" i="7" s="1"/>
  <c r="B669" i="7"/>
  <c r="L668" i="7"/>
  <c r="W668" i="7" s="1"/>
  <c r="M667" i="7"/>
  <c r="D670" i="7"/>
  <c r="E667" i="7"/>
  <c r="A668" i="7"/>
  <c r="AF668" i="7" s="1"/>
  <c r="J71" i="4"/>
  <c r="H72" i="4"/>
  <c r="N72" i="4" s="1"/>
  <c r="M72" i="4"/>
  <c r="AI668" i="7" l="1"/>
  <c r="AE668" i="7"/>
  <c r="AG668" i="7"/>
  <c r="AH668" i="7"/>
  <c r="AD668" i="7"/>
  <c r="AC668" i="7"/>
  <c r="AB668" i="7"/>
  <c r="AJ670" i="7"/>
  <c r="N670" i="7"/>
  <c r="O670" i="7" s="1"/>
  <c r="AA670" i="7"/>
  <c r="Y670" i="7"/>
  <c r="Z670" i="7"/>
  <c r="P670" i="7"/>
  <c r="U670" i="7"/>
  <c r="T670" i="7"/>
  <c r="S670" i="7"/>
  <c r="Q670" i="7"/>
  <c r="R670" i="7"/>
  <c r="J670" i="7"/>
  <c r="K669" i="7"/>
  <c r="C670" i="7"/>
  <c r="I670" i="7" s="1"/>
  <c r="G258" i="10"/>
  <c r="H667" i="7"/>
  <c r="X667" i="7" s="1"/>
  <c r="G668" i="7"/>
  <c r="F668" i="7" s="1"/>
  <c r="B670" i="7"/>
  <c r="L669" i="7"/>
  <c r="W669" i="7" s="1"/>
  <c r="M668" i="7"/>
  <c r="D671" i="7"/>
  <c r="E668" i="7"/>
  <c r="A669" i="7"/>
  <c r="AE669" i="7" s="1"/>
  <c r="J72" i="4"/>
  <c r="H73" i="4"/>
  <c r="N73" i="4" s="1"/>
  <c r="M73" i="4"/>
  <c r="AH669" i="7" l="1"/>
  <c r="AI669" i="7"/>
  <c r="AF669" i="7"/>
  <c r="AD669" i="7"/>
  <c r="AG669" i="7"/>
  <c r="AC669" i="7"/>
  <c r="AB669" i="7"/>
  <c r="AJ671" i="7"/>
  <c r="N671" i="7"/>
  <c r="O671" i="7" s="1"/>
  <c r="AA671" i="7"/>
  <c r="Y671" i="7"/>
  <c r="Z671" i="7"/>
  <c r="P671" i="7"/>
  <c r="R671" i="7"/>
  <c r="Q671" i="7"/>
  <c r="U671" i="7"/>
  <c r="T671" i="7"/>
  <c r="S671" i="7"/>
  <c r="J671" i="7"/>
  <c r="K670" i="7"/>
  <c r="C671" i="7"/>
  <c r="I671" i="7" s="1"/>
  <c r="P258" i="10"/>
  <c r="L258" i="10"/>
  <c r="H668" i="7"/>
  <c r="X668" i="7" s="1"/>
  <c r="G669" i="7"/>
  <c r="F669" i="7" s="1"/>
  <c r="B671" i="7"/>
  <c r="L670" i="7"/>
  <c r="W670" i="7" s="1"/>
  <c r="M669" i="7"/>
  <c r="D672" i="7"/>
  <c r="E669" i="7"/>
  <c r="A670" i="7"/>
  <c r="AE670" i="7" s="1"/>
  <c r="J73" i="4"/>
  <c r="H74" i="4"/>
  <c r="N74" i="4" s="1"/>
  <c r="M74" i="4"/>
  <c r="AD670" i="7" l="1"/>
  <c r="AI670" i="7"/>
  <c r="AH670" i="7"/>
  <c r="AF670" i="7"/>
  <c r="AG670" i="7"/>
  <c r="AC670" i="7"/>
  <c r="AB670" i="7"/>
  <c r="AJ672" i="7"/>
  <c r="N672" i="7"/>
  <c r="O672" i="7" s="1"/>
  <c r="AA672" i="7"/>
  <c r="Y672" i="7"/>
  <c r="Z672" i="7"/>
  <c r="P672" i="7"/>
  <c r="U672" i="7"/>
  <c r="T672" i="7"/>
  <c r="S672" i="7"/>
  <c r="R672" i="7"/>
  <c r="Q672" i="7"/>
  <c r="J672" i="7"/>
  <c r="K671" i="7"/>
  <c r="C672" i="7"/>
  <c r="I672" i="7" s="1"/>
  <c r="I259" i="10"/>
  <c r="K259" i="10"/>
  <c r="O259" i="10" s="1"/>
  <c r="H669" i="7"/>
  <c r="X669" i="7" s="1"/>
  <c r="G670" i="7"/>
  <c r="F670" i="7" s="1"/>
  <c r="B672" i="7"/>
  <c r="L671" i="7"/>
  <c r="W671" i="7" s="1"/>
  <c r="M670" i="7"/>
  <c r="D673" i="7"/>
  <c r="E670" i="7"/>
  <c r="A671" i="7"/>
  <c r="AD671" i="7" s="1"/>
  <c r="J74" i="4"/>
  <c r="H75" i="4"/>
  <c r="N75" i="4" s="1"/>
  <c r="M75" i="4"/>
  <c r="AI671" i="7" l="1"/>
  <c r="AH671" i="7"/>
  <c r="AG671" i="7"/>
  <c r="AF671" i="7"/>
  <c r="AE671" i="7"/>
  <c r="AC671" i="7"/>
  <c r="AB671" i="7"/>
  <c r="AJ673" i="7"/>
  <c r="N673" i="7"/>
  <c r="O673" i="7" s="1"/>
  <c r="AA673" i="7"/>
  <c r="Y673" i="7"/>
  <c r="Z673" i="7"/>
  <c r="P673" i="7"/>
  <c r="U673" i="7"/>
  <c r="Q673" i="7"/>
  <c r="T673" i="7"/>
  <c r="S673" i="7"/>
  <c r="R673" i="7"/>
  <c r="J673" i="7"/>
  <c r="K672" i="7"/>
  <c r="C673" i="7"/>
  <c r="I673" i="7" s="1"/>
  <c r="G259" i="10"/>
  <c r="H670" i="7"/>
  <c r="X670" i="7" s="1"/>
  <c r="G671" i="7"/>
  <c r="F671" i="7" s="1"/>
  <c r="B673" i="7"/>
  <c r="L672" i="7"/>
  <c r="W672" i="7" s="1"/>
  <c r="M671" i="7"/>
  <c r="D674" i="7"/>
  <c r="E671" i="7"/>
  <c r="A672" i="7"/>
  <c r="AG672" i="7" s="1"/>
  <c r="J75" i="4"/>
  <c r="H76" i="4"/>
  <c r="N76" i="4" s="1"/>
  <c r="M76" i="4"/>
  <c r="AH672" i="7" l="1"/>
  <c r="AF672" i="7"/>
  <c r="AE672" i="7"/>
  <c r="AI672" i="7"/>
  <c r="AD672" i="7"/>
  <c r="AC672" i="7"/>
  <c r="AB672" i="7"/>
  <c r="J76" i="4"/>
  <c r="AJ674" i="7"/>
  <c r="N674" i="7"/>
  <c r="O674" i="7" s="1"/>
  <c r="AA674" i="7"/>
  <c r="Y674" i="7"/>
  <c r="Z674" i="7"/>
  <c r="P674" i="7"/>
  <c r="S674" i="7"/>
  <c r="R674" i="7"/>
  <c r="Q674" i="7"/>
  <c r="U674" i="7"/>
  <c r="T674" i="7"/>
  <c r="J674" i="7"/>
  <c r="K673" i="7"/>
  <c r="C674" i="7"/>
  <c r="I674" i="7" s="1"/>
  <c r="L259" i="10"/>
  <c r="P259" i="10"/>
  <c r="H671" i="7"/>
  <c r="X671" i="7" s="1"/>
  <c r="G672" i="7"/>
  <c r="F672" i="7" s="1"/>
  <c r="B674" i="7"/>
  <c r="L673" i="7"/>
  <c r="W673" i="7" s="1"/>
  <c r="M672" i="7"/>
  <c r="D675" i="7"/>
  <c r="E672" i="7"/>
  <c r="A673" i="7"/>
  <c r="AF673" i="7" s="1"/>
  <c r="H77" i="4"/>
  <c r="N77" i="4" s="1"/>
  <c r="M77" i="4"/>
  <c r="AG673" i="7" l="1"/>
  <c r="AH673" i="7"/>
  <c r="AI673" i="7"/>
  <c r="AE673" i="7"/>
  <c r="AD673" i="7"/>
  <c r="AC673" i="7"/>
  <c r="AB673" i="7"/>
  <c r="AJ675" i="7"/>
  <c r="N675" i="7"/>
  <c r="O675" i="7" s="1"/>
  <c r="AA675" i="7"/>
  <c r="Y675" i="7"/>
  <c r="Z675" i="7"/>
  <c r="P675" i="7"/>
  <c r="U675" i="7"/>
  <c r="T675" i="7"/>
  <c r="S675" i="7"/>
  <c r="R675" i="7"/>
  <c r="Q675" i="7"/>
  <c r="J675" i="7"/>
  <c r="K674" i="7"/>
  <c r="C675" i="7"/>
  <c r="I675" i="7" s="1"/>
  <c r="I260" i="10"/>
  <c r="K260" i="10"/>
  <c r="O260" i="10" s="1"/>
  <c r="H672" i="7"/>
  <c r="X672" i="7" s="1"/>
  <c r="G673" i="7"/>
  <c r="F673" i="7" s="1"/>
  <c r="B675" i="7"/>
  <c r="L674" i="7"/>
  <c r="W674" i="7" s="1"/>
  <c r="M673" i="7"/>
  <c r="D676" i="7"/>
  <c r="E673" i="7"/>
  <c r="A674" i="7"/>
  <c r="AH674" i="7" s="1"/>
  <c r="J77" i="4"/>
  <c r="H78" i="4"/>
  <c r="N78" i="4" s="1"/>
  <c r="M78" i="4"/>
  <c r="AE674" i="7" l="1"/>
  <c r="AD674" i="7"/>
  <c r="AF674" i="7"/>
  <c r="AI674" i="7"/>
  <c r="AG674" i="7"/>
  <c r="AC674" i="7"/>
  <c r="AB674" i="7"/>
  <c r="AJ676" i="7"/>
  <c r="N676" i="7"/>
  <c r="O676" i="7" s="1"/>
  <c r="AA676" i="7"/>
  <c r="Y676" i="7"/>
  <c r="Z676" i="7"/>
  <c r="P676" i="7"/>
  <c r="Q676" i="7"/>
  <c r="R676" i="7"/>
  <c r="U676" i="7"/>
  <c r="T676" i="7"/>
  <c r="S676" i="7"/>
  <c r="J676" i="7"/>
  <c r="K675" i="7"/>
  <c r="C676" i="7"/>
  <c r="I676" i="7" s="1"/>
  <c r="G260" i="10"/>
  <c r="H673" i="7"/>
  <c r="X673" i="7" s="1"/>
  <c r="G674" i="7"/>
  <c r="F674" i="7" s="1"/>
  <c r="B676" i="7"/>
  <c r="L675" i="7"/>
  <c r="W675" i="7" s="1"/>
  <c r="M674" i="7"/>
  <c r="D677" i="7"/>
  <c r="E674" i="7"/>
  <c r="A675" i="7"/>
  <c r="AE675" i="7" s="1"/>
  <c r="J78" i="4"/>
  <c r="H79" i="4"/>
  <c r="N79" i="4" s="1"/>
  <c r="M79" i="4"/>
  <c r="AH675" i="7" l="1"/>
  <c r="AG675" i="7"/>
  <c r="AI675" i="7"/>
  <c r="AD675" i="7"/>
  <c r="AF675" i="7"/>
  <c r="AC675" i="7"/>
  <c r="AB675" i="7"/>
  <c r="AJ677" i="7"/>
  <c r="N677" i="7"/>
  <c r="O677" i="7" s="1"/>
  <c r="AA677" i="7"/>
  <c r="Y677" i="7"/>
  <c r="Z677" i="7"/>
  <c r="P677" i="7"/>
  <c r="T677" i="7"/>
  <c r="S677" i="7"/>
  <c r="R677" i="7"/>
  <c r="Q677" i="7"/>
  <c r="U677" i="7"/>
  <c r="J677" i="7"/>
  <c r="K676" i="7"/>
  <c r="C677" i="7"/>
  <c r="I677" i="7" s="1"/>
  <c r="L260" i="10"/>
  <c r="P260" i="10"/>
  <c r="H674" i="7"/>
  <c r="X674" i="7" s="1"/>
  <c r="G675" i="7"/>
  <c r="F675" i="7" s="1"/>
  <c r="B677" i="7"/>
  <c r="L676" i="7"/>
  <c r="W676" i="7" s="1"/>
  <c r="M675" i="7"/>
  <c r="D678" i="7"/>
  <c r="E675" i="7"/>
  <c r="A676" i="7"/>
  <c r="AH676" i="7" s="1"/>
  <c r="J79" i="4"/>
  <c r="H80" i="4"/>
  <c r="N80" i="4" s="1"/>
  <c r="M80" i="4"/>
  <c r="AG676" i="7" l="1"/>
  <c r="AE676" i="7"/>
  <c r="AI676" i="7"/>
  <c r="AF676" i="7"/>
  <c r="AD676" i="7"/>
  <c r="AC676" i="7"/>
  <c r="AB676" i="7"/>
  <c r="AJ678" i="7"/>
  <c r="N678" i="7"/>
  <c r="O678" i="7" s="1"/>
  <c r="AA678" i="7"/>
  <c r="Y678" i="7"/>
  <c r="Z678" i="7"/>
  <c r="P678" i="7"/>
  <c r="U678" i="7"/>
  <c r="T678" i="7"/>
  <c r="S678" i="7"/>
  <c r="R678" i="7"/>
  <c r="Q678" i="7"/>
  <c r="J678" i="7"/>
  <c r="K677" i="7"/>
  <c r="C678" i="7"/>
  <c r="I678" i="7" s="1"/>
  <c r="I261" i="10"/>
  <c r="K261" i="10"/>
  <c r="O261" i="10" s="1"/>
  <c r="H675" i="7"/>
  <c r="X675" i="7" s="1"/>
  <c r="G676" i="7"/>
  <c r="F676" i="7" s="1"/>
  <c r="B678" i="7"/>
  <c r="L677" i="7"/>
  <c r="W677" i="7" s="1"/>
  <c r="M676" i="7"/>
  <c r="D679" i="7"/>
  <c r="J80" i="4"/>
  <c r="E676" i="7"/>
  <c r="A677" i="7"/>
  <c r="AF677" i="7" s="1"/>
  <c r="H81" i="4"/>
  <c r="N81" i="4" s="1"/>
  <c r="M81" i="4"/>
  <c r="AE677" i="7" l="1"/>
  <c r="AG677" i="7"/>
  <c r="AI677" i="7"/>
  <c r="AD677" i="7"/>
  <c r="AH677" i="7"/>
  <c r="AC677" i="7"/>
  <c r="AB677" i="7"/>
  <c r="AJ679" i="7"/>
  <c r="N679" i="7"/>
  <c r="O679" i="7" s="1"/>
  <c r="AA679" i="7"/>
  <c r="Y679" i="7"/>
  <c r="Z679" i="7"/>
  <c r="P679" i="7"/>
  <c r="R679" i="7"/>
  <c r="Q679" i="7"/>
  <c r="S679" i="7"/>
  <c r="U679" i="7"/>
  <c r="T679" i="7"/>
  <c r="J679" i="7"/>
  <c r="K678" i="7"/>
  <c r="C679" i="7"/>
  <c r="I679" i="7" s="1"/>
  <c r="G261" i="10"/>
  <c r="H676" i="7"/>
  <c r="X676" i="7" s="1"/>
  <c r="G677" i="7"/>
  <c r="F677" i="7" s="1"/>
  <c r="B679" i="7"/>
  <c r="L678" i="7"/>
  <c r="W678" i="7" s="1"/>
  <c r="M677" i="7"/>
  <c r="D680" i="7"/>
  <c r="E677" i="7"/>
  <c r="A678" i="7"/>
  <c r="AF678" i="7" s="1"/>
  <c r="J81" i="4"/>
  <c r="H82" i="4"/>
  <c r="N82" i="4" s="1"/>
  <c r="M82" i="4"/>
  <c r="AH678" i="7" l="1"/>
  <c r="AI678" i="7"/>
  <c r="AG678" i="7"/>
  <c r="AE678" i="7"/>
  <c r="AD678" i="7"/>
  <c r="AC678" i="7"/>
  <c r="AB678" i="7"/>
  <c r="AJ680" i="7"/>
  <c r="N680" i="7"/>
  <c r="O680" i="7" s="1"/>
  <c r="AA680" i="7"/>
  <c r="Y680" i="7"/>
  <c r="Z680" i="7"/>
  <c r="P680" i="7"/>
  <c r="U680" i="7"/>
  <c r="T680" i="7"/>
  <c r="S680" i="7"/>
  <c r="R680" i="7"/>
  <c r="Q680" i="7"/>
  <c r="J680" i="7"/>
  <c r="K679" i="7"/>
  <c r="C680" i="7"/>
  <c r="I680" i="7" s="1"/>
  <c r="L261" i="10"/>
  <c r="P261" i="10"/>
  <c r="H677" i="7"/>
  <c r="X677" i="7" s="1"/>
  <c r="G678" i="7"/>
  <c r="F678" i="7" s="1"/>
  <c r="B680" i="7"/>
  <c r="L679" i="7"/>
  <c r="W679" i="7" s="1"/>
  <c r="M678" i="7"/>
  <c r="D681" i="7"/>
  <c r="J82" i="4"/>
  <c r="E678" i="7"/>
  <c r="A679" i="7"/>
  <c r="AG679" i="7" s="1"/>
  <c r="H83" i="4"/>
  <c r="N83" i="4" s="1"/>
  <c r="M83" i="4"/>
  <c r="AF679" i="7" l="1"/>
  <c r="AE679" i="7"/>
  <c r="AI679" i="7"/>
  <c r="AH679" i="7"/>
  <c r="AD679" i="7"/>
  <c r="AC679" i="7"/>
  <c r="AB679" i="7"/>
  <c r="AJ681" i="7"/>
  <c r="N681" i="7"/>
  <c r="O681" i="7" s="1"/>
  <c r="AA681" i="7"/>
  <c r="Y681" i="7"/>
  <c r="Z681" i="7"/>
  <c r="P681" i="7"/>
  <c r="U681" i="7"/>
  <c r="T681" i="7"/>
  <c r="S681" i="7"/>
  <c r="R681" i="7"/>
  <c r="Q681" i="7"/>
  <c r="J681" i="7"/>
  <c r="K680" i="7"/>
  <c r="C681" i="7"/>
  <c r="I681" i="7" s="1"/>
  <c r="K262" i="10"/>
  <c r="O262" i="10" s="1"/>
  <c r="I262" i="10"/>
  <c r="G262" i="10" s="1"/>
  <c r="H678" i="7"/>
  <c r="X678" i="7" s="1"/>
  <c r="G679" i="7"/>
  <c r="F679" i="7" s="1"/>
  <c r="B681" i="7"/>
  <c r="L680" i="7"/>
  <c r="W680" i="7" s="1"/>
  <c r="M679" i="7"/>
  <c r="D682" i="7"/>
  <c r="E679" i="7"/>
  <c r="A680" i="7"/>
  <c r="AI680" i="7" s="1"/>
  <c r="J83" i="4"/>
  <c r="H84" i="4"/>
  <c r="N84" i="4" s="1"/>
  <c r="M84" i="4"/>
  <c r="AH680" i="7" l="1"/>
  <c r="AG680" i="7"/>
  <c r="AD680" i="7"/>
  <c r="AE680" i="7"/>
  <c r="AF680" i="7"/>
  <c r="AC680" i="7"/>
  <c r="AB680" i="7"/>
  <c r="AJ682" i="7"/>
  <c r="N682" i="7"/>
  <c r="O682" i="7" s="1"/>
  <c r="AA682" i="7"/>
  <c r="Y682" i="7"/>
  <c r="Z682" i="7"/>
  <c r="P682" i="7"/>
  <c r="S682" i="7"/>
  <c r="R682" i="7"/>
  <c r="Q682" i="7"/>
  <c r="T682" i="7"/>
  <c r="U682" i="7"/>
  <c r="J682" i="7"/>
  <c r="K681" i="7"/>
  <c r="C682" i="7"/>
  <c r="I682" i="7" s="1"/>
  <c r="P262" i="10"/>
  <c r="L262" i="10"/>
  <c r="H679" i="7"/>
  <c r="X679" i="7" s="1"/>
  <c r="G680" i="7"/>
  <c r="F680" i="7" s="1"/>
  <c r="B682" i="7"/>
  <c r="L681" i="7"/>
  <c r="W681" i="7" s="1"/>
  <c r="M680" i="7"/>
  <c r="D683" i="7"/>
  <c r="E680" i="7"/>
  <c r="A681" i="7"/>
  <c r="AG681" i="7" s="1"/>
  <c r="J84" i="4"/>
  <c r="H85" i="4"/>
  <c r="N85" i="4" s="1"/>
  <c r="M85" i="4"/>
  <c r="AD681" i="7" l="1"/>
  <c r="AI681" i="7"/>
  <c r="AH681" i="7"/>
  <c r="AF681" i="7"/>
  <c r="AE681" i="7"/>
  <c r="AC681" i="7"/>
  <c r="AB681" i="7"/>
  <c r="AJ683" i="7"/>
  <c r="N683" i="7"/>
  <c r="O683" i="7" s="1"/>
  <c r="AA683" i="7"/>
  <c r="Y683" i="7"/>
  <c r="Z683" i="7"/>
  <c r="P683" i="7"/>
  <c r="U683" i="7"/>
  <c r="T683" i="7"/>
  <c r="S683" i="7"/>
  <c r="R683" i="7"/>
  <c r="Q683" i="7"/>
  <c r="J683" i="7"/>
  <c r="K682" i="7"/>
  <c r="C683" i="7"/>
  <c r="I683" i="7" s="1"/>
  <c r="I263" i="10"/>
  <c r="K263" i="10"/>
  <c r="O263" i="10" s="1"/>
  <c r="H680" i="7"/>
  <c r="X680" i="7" s="1"/>
  <c r="G681" i="7"/>
  <c r="F681" i="7" s="1"/>
  <c r="B683" i="7"/>
  <c r="L682" i="7"/>
  <c r="W682" i="7" s="1"/>
  <c r="M681" i="7"/>
  <c r="D684" i="7"/>
  <c r="E681" i="7"/>
  <c r="A682" i="7"/>
  <c r="AI682" i="7" s="1"/>
  <c r="J85" i="4"/>
  <c r="H86" i="4"/>
  <c r="N86" i="4" s="1"/>
  <c r="M86" i="4"/>
  <c r="AG682" i="7" l="1"/>
  <c r="AF682" i="7"/>
  <c r="AD682" i="7"/>
  <c r="AE682" i="7"/>
  <c r="AH682" i="7"/>
  <c r="AC682" i="7"/>
  <c r="AB682" i="7"/>
  <c r="AJ684" i="7"/>
  <c r="N684" i="7"/>
  <c r="O684" i="7" s="1"/>
  <c r="AA684" i="7"/>
  <c r="Y684" i="7"/>
  <c r="Z684" i="7"/>
  <c r="P684" i="7"/>
  <c r="Q684" i="7"/>
  <c r="U684" i="7"/>
  <c r="T684" i="7"/>
  <c r="S684" i="7"/>
  <c r="R684" i="7"/>
  <c r="J684" i="7"/>
  <c r="K683" i="7"/>
  <c r="C684" i="7"/>
  <c r="I684" i="7" s="1"/>
  <c r="G263" i="10"/>
  <c r="H681" i="7"/>
  <c r="X681" i="7" s="1"/>
  <c r="G682" i="7"/>
  <c r="F682" i="7" s="1"/>
  <c r="B684" i="7"/>
  <c r="L683" i="7"/>
  <c r="W683" i="7" s="1"/>
  <c r="M682" i="7"/>
  <c r="D685" i="7"/>
  <c r="E682" i="7"/>
  <c r="A683" i="7"/>
  <c r="AI683" i="7" s="1"/>
  <c r="J86" i="4"/>
  <c r="H87" i="4"/>
  <c r="N87" i="4" s="1"/>
  <c r="M87" i="4"/>
  <c r="AF683" i="7" l="1"/>
  <c r="AH683" i="7"/>
  <c r="AE683" i="7"/>
  <c r="AG683" i="7"/>
  <c r="AD683" i="7"/>
  <c r="AC683" i="7"/>
  <c r="AB683" i="7"/>
  <c r="AJ685" i="7"/>
  <c r="N685" i="7"/>
  <c r="O685" i="7" s="1"/>
  <c r="AA685" i="7"/>
  <c r="Y685" i="7"/>
  <c r="Z685" i="7"/>
  <c r="P685" i="7"/>
  <c r="T685" i="7"/>
  <c r="S685" i="7"/>
  <c r="R685" i="7"/>
  <c r="Q685" i="7"/>
  <c r="U685" i="7"/>
  <c r="J685" i="7"/>
  <c r="K684" i="7"/>
  <c r="C685" i="7"/>
  <c r="I685" i="7" s="1"/>
  <c r="L263" i="10"/>
  <c r="P263" i="10"/>
  <c r="H682" i="7"/>
  <c r="X682" i="7" s="1"/>
  <c r="G683" i="7"/>
  <c r="F683" i="7" s="1"/>
  <c r="B685" i="7"/>
  <c r="L684" i="7"/>
  <c r="W684" i="7" s="1"/>
  <c r="M683" i="7"/>
  <c r="D686" i="7"/>
  <c r="J87" i="4"/>
  <c r="E683" i="7"/>
  <c r="A684" i="7"/>
  <c r="AH684" i="7" s="1"/>
  <c r="H88" i="4"/>
  <c r="N88" i="4" s="1"/>
  <c r="M88" i="4"/>
  <c r="AD684" i="7" l="1"/>
  <c r="AE684" i="7"/>
  <c r="AI684" i="7"/>
  <c r="AG684" i="7"/>
  <c r="AF684" i="7"/>
  <c r="AC684" i="7"/>
  <c r="AB684" i="7"/>
  <c r="J88" i="4"/>
  <c r="AJ686" i="7"/>
  <c r="N686" i="7"/>
  <c r="O686" i="7" s="1"/>
  <c r="AA686" i="7"/>
  <c r="Y686" i="7"/>
  <c r="Z686" i="7"/>
  <c r="P686" i="7"/>
  <c r="U686" i="7"/>
  <c r="T686" i="7"/>
  <c r="S686" i="7"/>
  <c r="R686" i="7"/>
  <c r="Q686" i="7"/>
  <c r="J686" i="7"/>
  <c r="K685" i="7"/>
  <c r="C686" i="7"/>
  <c r="I686" i="7" s="1"/>
  <c r="K264" i="10"/>
  <c r="O264" i="10" s="1"/>
  <c r="I264" i="10"/>
  <c r="G264" i="10" s="1"/>
  <c r="H683" i="7"/>
  <c r="X683" i="7" s="1"/>
  <c r="G684" i="7"/>
  <c r="F684" i="7" s="1"/>
  <c r="B686" i="7"/>
  <c r="L685" i="7"/>
  <c r="W685" i="7" s="1"/>
  <c r="M684" i="7"/>
  <c r="D687" i="7"/>
  <c r="E684" i="7"/>
  <c r="A685" i="7"/>
  <c r="AI685" i="7" s="1"/>
  <c r="H89" i="4"/>
  <c r="N89" i="4" s="1"/>
  <c r="M89" i="4"/>
  <c r="AH685" i="7" l="1"/>
  <c r="AG685" i="7"/>
  <c r="AE685" i="7"/>
  <c r="AF685" i="7"/>
  <c r="AD685" i="7"/>
  <c r="AC685" i="7"/>
  <c r="AB685" i="7"/>
  <c r="AJ687" i="7"/>
  <c r="N687" i="7"/>
  <c r="O687" i="7" s="1"/>
  <c r="AA687" i="7"/>
  <c r="Y687" i="7"/>
  <c r="Z687" i="7"/>
  <c r="P687" i="7"/>
  <c r="R687" i="7"/>
  <c r="Q687" i="7"/>
  <c r="U687" i="7"/>
  <c r="T687" i="7"/>
  <c r="S687" i="7"/>
  <c r="J687" i="7"/>
  <c r="K686" i="7"/>
  <c r="C687" i="7"/>
  <c r="I687" i="7" s="1"/>
  <c r="P264" i="10"/>
  <c r="L264" i="10"/>
  <c r="H684" i="7"/>
  <c r="X684" i="7" s="1"/>
  <c r="G685" i="7"/>
  <c r="F685" i="7" s="1"/>
  <c r="B687" i="7"/>
  <c r="L686" i="7"/>
  <c r="W686" i="7" s="1"/>
  <c r="M685" i="7"/>
  <c r="D688" i="7"/>
  <c r="E685" i="7"/>
  <c r="A686" i="7"/>
  <c r="AD686" i="7" s="1"/>
  <c r="J89" i="4"/>
  <c r="H90" i="4"/>
  <c r="N90" i="4" s="1"/>
  <c r="M90" i="4"/>
  <c r="AI686" i="7" l="1"/>
  <c r="AH686" i="7"/>
  <c r="AG686" i="7"/>
  <c r="AE686" i="7"/>
  <c r="AF686" i="7"/>
  <c r="AC686" i="7"/>
  <c r="AB686" i="7"/>
  <c r="AJ688" i="7"/>
  <c r="N688" i="7"/>
  <c r="O688" i="7" s="1"/>
  <c r="AA688" i="7"/>
  <c r="Y688" i="7"/>
  <c r="Z688" i="7"/>
  <c r="P688" i="7"/>
  <c r="U688" i="7"/>
  <c r="T688" i="7"/>
  <c r="S688" i="7"/>
  <c r="R688" i="7"/>
  <c r="Q688" i="7"/>
  <c r="J688" i="7"/>
  <c r="K687" i="7"/>
  <c r="C688" i="7"/>
  <c r="I688" i="7" s="1"/>
  <c r="I265" i="10"/>
  <c r="K265" i="10"/>
  <c r="O265" i="10" s="1"/>
  <c r="H685" i="7"/>
  <c r="X685" i="7" s="1"/>
  <c r="G686" i="7"/>
  <c r="F686" i="7" s="1"/>
  <c r="B688" i="7"/>
  <c r="L687" i="7"/>
  <c r="W687" i="7" s="1"/>
  <c r="M686" i="7"/>
  <c r="D689" i="7"/>
  <c r="E686" i="7"/>
  <c r="A687" i="7"/>
  <c r="AG687" i="7" s="1"/>
  <c r="J90" i="4"/>
  <c r="H91" i="4"/>
  <c r="N91" i="4" s="1"/>
  <c r="M91" i="4"/>
  <c r="AF687" i="7" l="1"/>
  <c r="AE687" i="7"/>
  <c r="AI687" i="7"/>
  <c r="AH687" i="7"/>
  <c r="AD687" i="7"/>
  <c r="AC687" i="7"/>
  <c r="AB687" i="7"/>
  <c r="AJ689" i="7"/>
  <c r="N689" i="7"/>
  <c r="O689" i="7" s="1"/>
  <c r="AA689" i="7"/>
  <c r="Y689" i="7"/>
  <c r="Z689" i="7"/>
  <c r="P689" i="7"/>
  <c r="U689" i="7"/>
  <c r="Q689" i="7"/>
  <c r="T689" i="7"/>
  <c r="S689" i="7"/>
  <c r="R689" i="7"/>
  <c r="J689" i="7"/>
  <c r="K688" i="7"/>
  <c r="C689" i="7"/>
  <c r="I689" i="7" s="1"/>
  <c r="G265" i="10"/>
  <c r="H686" i="7"/>
  <c r="X686" i="7" s="1"/>
  <c r="G687" i="7"/>
  <c r="F687" i="7" s="1"/>
  <c r="B689" i="7"/>
  <c r="L688" i="7"/>
  <c r="W688" i="7" s="1"/>
  <c r="M687" i="7"/>
  <c r="D690" i="7"/>
  <c r="E687" i="7"/>
  <c r="A688" i="7"/>
  <c r="AD688" i="7" s="1"/>
  <c r="J91" i="4"/>
  <c r="H92" i="4"/>
  <c r="N92" i="4" s="1"/>
  <c r="M92" i="4"/>
  <c r="AG688" i="7" l="1"/>
  <c r="AI688" i="7"/>
  <c r="AH688" i="7"/>
  <c r="AF688" i="7"/>
  <c r="AE688" i="7"/>
  <c r="AC688" i="7"/>
  <c r="AB688" i="7"/>
  <c r="AJ690" i="7"/>
  <c r="N690" i="7"/>
  <c r="O690" i="7" s="1"/>
  <c r="AA690" i="7"/>
  <c r="Y690" i="7"/>
  <c r="Z690" i="7"/>
  <c r="P690" i="7"/>
  <c r="S690" i="7"/>
  <c r="R690" i="7"/>
  <c r="Q690" i="7"/>
  <c r="U690" i="7"/>
  <c r="T690" i="7"/>
  <c r="J690" i="7"/>
  <c r="K689" i="7"/>
  <c r="C690" i="7"/>
  <c r="I690" i="7" s="1"/>
  <c r="L265" i="10"/>
  <c r="P265" i="10"/>
  <c r="H687" i="7"/>
  <c r="X687" i="7" s="1"/>
  <c r="G688" i="7"/>
  <c r="F688" i="7" s="1"/>
  <c r="B690" i="7"/>
  <c r="L689" i="7"/>
  <c r="W689" i="7" s="1"/>
  <c r="M688" i="7"/>
  <c r="D691" i="7"/>
  <c r="E688" i="7"/>
  <c r="A689" i="7"/>
  <c r="AD689" i="7" s="1"/>
  <c r="J92" i="4"/>
  <c r="H93" i="4"/>
  <c r="N93" i="4" s="1"/>
  <c r="M93" i="4"/>
  <c r="AH689" i="7" l="1"/>
  <c r="AE689" i="7"/>
  <c r="AI689" i="7"/>
  <c r="AF689" i="7"/>
  <c r="AG689" i="7"/>
  <c r="AC689" i="7"/>
  <c r="AB689" i="7"/>
  <c r="AJ691" i="7"/>
  <c r="N691" i="7"/>
  <c r="O691" i="7" s="1"/>
  <c r="AA691" i="7"/>
  <c r="Y691" i="7"/>
  <c r="Z691" i="7"/>
  <c r="P691" i="7"/>
  <c r="U691" i="7"/>
  <c r="T691" i="7"/>
  <c r="S691" i="7"/>
  <c r="R691" i="7"/>
  <c r="Q691" i="7"/>
  <c r="J691" i="7"/>
  <c r="K690" i="7"/>
  <c r="C691" i="7"/>
  <c r="I691" i="7" s="1"/>
  <c r="K266" i="10"/>
  <c r="O266" i="10" s="1"/>
  <c r="I266" i="10"/>
  <c r="G266" i="10" s="1"/>
  <c r="H688" i="7"/>
  <c r="X688" i="7" s="1"/>
  <c r="G689" i="7"/>
  <c r="F689" i="7" s="1"/>
  <c r="B691" i="7"/>
  <c r="L690" i="7"/>
  <c r="W690" i="7" s="1"/>
  <c r="M689" i="7"/>
  <c r="D692" i="7"/>
  <c r="E689" i="7"/>
  <c r="A690" i="7"/>
  <c r="AF690" i="7" s="1"/>
  <c r="J93" i="4"/>
  <c r="H94" i="4"/>
  <c r="N94" i="4" s="1"/>
  <c r="M94" i="4"/>
  <c r="S24" i="10"/>
  <c r="AD690" i="7" l="1"/>
  <c r="AE690" i="7"/>
  <c r="AI690" i="7"/>
  <c r="AH690" i="7"/>
  <c r="AG690" i="7"/>
  <c r="AC690" i="7"/>
  <c r="AB690" i="7"/>
  <c r="AJ692" i="7"/>
  <c r="N692" i="7"/>
  <c r="O692" i="7" s="1"/>
  <c r="AA692" i="7"/>
  <c r="Y692" i="7"/>
  <c r="Z692" i="7"/>
  <c r="P692" i="7"/>
  <c r="Q692" i="7"/>
  <c r="R692" i="7"/>
  <c r="U692" i="7"/>
  <c r="T692" i="7"/>
  <c r="S692" i="7"/>
  <c r="J94" i="4"/>
  <c r="J692" i="7"/>
  <c r="K691" i="7"/>
  <c r="C692" i="7"/>
  <c r="I692" i="7" s="1"/>
  <c r="P266" i="10"/>
  <c r="L266" i="10"/>
  <c r="H689" i="7"/>
  <c r="X689" i="7" s="1"/>
  <c r="G690" i="7"/>
  <c r="F690" i="7" s="1"/>
  <c r="B692" i="7"/>
  <c r="L691" i="7"/>
  <c r="W691" i="7" s="1"/>
  <c r="M690" i="7"/>
  <c r="D693" i="7"/>
  <c r="E690" i="7"/>
  <c r="A691" i="7"/>
  <c r="AE691" i="7" s="1"/>
  <c r="H95" i="4"/>
  <c r="N95" i="4" s="1"/>
  <c r="M95" i="4"/>
  <c r="AI691" i="7" l="1"/>
  <c r="AH691" i="7"/>
  <c r="AG691" i="7"/>
  <c r="AD691" i="7"/>
  <c r="AF691" i="7"/>
  <c r="AC691" i="7"/>
  <c r="AB691" i="7"/>
  <c r="AJ693" i="7"/>
  <c r="N693" i="7"/>
  <c r="O693" i="7" s="1"/>
  <c r="AA693" i="7"/>
  <c r="Y693" i="7"/>
  <c r="Z693" i="7"/>
  <c r="P693" i="7"/>
  <c r="T693" i="7"/>
  <c r="S693" i="7"/>
  <c r="R693" i="7"/>
  <c r="Q693" i="7"/>
  <c r="U693" i="7"/>
  <c r="J693" i="7"/>
  <c r="K692" i="7"/>
  <c r="C693" i="7"/>
  <c r="I693" i="7" s="1"/>
  <c r="I267" i="10"/>
  <c r="K267" i="10"/>
  <c r="O267" i="10" s="1"/>
  <c r="H690" i="7"/>
  <c r="X690" i="7" s="1"/>
  <c r="G691" i="7"/>
  <c r="F691" i="7" s="1"/>
  <c r="B693" i="7"/>
  <c r="L692" i="7"/>
  <c r="W692" i="7" s="1"/>
  <c r="M691" i="7"/>
  <c r="D694" i="7"/>
  <c r="E691" i="7"/>
  <c r="A692" i="7"/>
  <c r="AI692" i="7" s="1"/>
  <c r="J95" i="4"/>
  <c r="H96" i="4"/>
  <c r="N96" i="4" s="1"/>
  <c r="M96" i="4"/>
  <c r="AD692" i="7" l="1"/>
  <c r="AG692" i="7"/>
  <c r="AE692" i="7"/>
  <c r="AF692" i="7"/>
  <c r="AH692" i="7"/>
  <c r="AC692" i="7"/>
  <c r="AB692" i="7"/>
  <c r="AJ694" i="7"/>
  <c r="N694" i="7"/>
  <c r="O694" i="7" s="1"/>
  <c r="AA694" i="7"/>
  <c r="Y694" i="7"/>
  <c r="Z694" i="7"/>
  <c r="P694" i="7"/>
  <c r="U694" i="7"/>
  <c r="T694" i="7"/>
  <c r="S694" i="7"/>
  <c r="R694" i="7"/>
  <c r="Q694" i="7"/>
  <c r="J694" i="7"/>
  <c r="K693" i="7"/>
  <c r="C694" i="7"/>
  <c r="I694" i="7" s="1"/>
  <c r="G267" i="10"/>
  <c r="H691" i="7"/>
  <c r="X691" i="7" s="1"/>
  <c r="G692" i="7"/>
  <c r="F692" i="7" s="1"/>
  <c r="B694" i="7"/>
  <c r="M692" i="7"/>
  <c r="L693" i="7"/>
  <c r="W693" i="7" s="1"/>
  <c r="D695" i="7"/>
  <c r="J96" i="4"/>
  <c r="E692" i="7"/>
  <c r="A693" i="7"/>
  <c r="AF693" i="7" s="1"/>
  <c r="H97" i="4"/>
  <c r="N97" i="4" s="1"/>
  <c r="M97" i="4"/>
  <c r="AH693" i="7" l="1"/>
  <c r="AG693" i="7"/>
  <c r="AE693" i="7"/>
  <c r="AI693" i="7"/>
  <c r="AD693" i="7"/>
  <c r="AC693" i="7"/>
  <c r="AB693" i="7"/>
  <c r="AJ695" i="7"/>
  <c r="N695" i="7"/>
  <c r="O695" i="7" s="1"/>
  <c r="AA695" i="7"/>
  <c r="Y695" i="7"/>
  <c r="Z695" i="7"/>
  <c r="P695" i="7"/>
  <c r="R695" i="7"/>
  <c r="Q695" i="7"/>
  <c r="S695" i="7"/>
  <c r="U695" i="7"/>
  <c r="T695" i="7"/>
  <c r="J695" i="7"/>
  <c r="K694" i="7"/>
  <c r="C695" i="7"/>
  <c r="I695" i="7" s="1"/>
  <c r="L267" i="10"/>
  <c r="P267" i="10"/>
  <c r="H692" i="7"/>
  <c r="X692" i="7" s="1"/>
  <c r="G693" i="7"/>
  <c r="F693" i="7" s="1"/>
  <c r="B695" i="7"/>
  <c r="L694" i="7"/>
  <c r="W694" i="7" s="1"/>
  <c r="M693" i="7"/>
  <c r="D696" i="7"/>
  <c r="E693" i="7"/>
  <c r="A694" i="7"/>
  <c r="AF694" i="7" s="1"/>
  <c r="J97" i="4"/>
  <c r="H98" i="4"/>
  <c r="N98" i="4" s="1"/>
  <c r="M98" i="4"/>
  <c r="AI694" i="7" l="1"/>
  <c r="AH694" i="7"/>
  <c r="AG694" i="7"/>
  <c r="AE694" i="7"/>
  <c r="AD694" i="7"/>
  <c r="AC694" i="7"/>
  <c r="AB694" i="7"/>
  <c r="AJ696" i="7"/>
  <c r="N696" i="7"/>
  <c r="O696" i="7" s="1"/>
  <c r="AA696" i="7"/>
  <c r="Y696" i="7"/>
  <c r="Z696" i="7"/>
  <c r="P696" i="7"/>
  <c r="U696" i="7"/>
  <c r="T696" i="7"/>
  <c r="S696" i="7"/>
  <c r="R696" i="7"/>
  <c r="Q696" i="7"/>
  <c r="J696" i="7"/>
  <c r="K695" i="7"/>
  <c r="C696" i="7"/>
  <c r="I696" i="7" s="1"/>
  <c r="K268" i="10"/>
  <c r="O268" i="10" s="1"/>
  <c r="I268" i="10"/>
  <c r="H693" i="7"/>
  <c r="X693" i="7" s="1"/>
  <c r="G694" i="7"/>
  <c r="F694" i="7" s="1"/>
  <c r="B696" i="7"/>
  <c r="L695" i="7"/>
  <c r="W695" i="7" s="1"/>
  <c r="M694" i="7"/>
  <c r="D697" i="7"/>
  <c r="E694" i="7"/>
  <c r="A695" i="7"/>
  <c r="AI695" i="7" s="1"/>
  <c r="J98" i="4"/>
  <c r="H99" i="4"/>
  <c r="N99" i="4" s="1"/>
  <c r="M99" i="4"/>
  <c r="AF695" i="7" l="1"/>
  <c r="AE695" i="7"/>
  <c r="AG695" i="7"/>
  <c r="AH695" i="7"/>
  <c r="AD695" i="7"/>
  <c r="AC695" i="7"/>
  <c r="AB695" i="7"/>
  <c r="AJ697" i="7"/>
  <c r="N697" i="7"/>
  <c r="O697" i="7" s="1"/>
  <c r="AA697" i="7"/>
  <c r="Y697" i="7"/>
  <c r="Z697" i="7"/>
  <c r="P697" i="7"/>
  <c r="U697" i="7"/>
  <c r="T697" i="7"/>
  <c r="S697" i="7"/>
  <c r="R697" i="7"/>
  <c r="Q697" i="7"/>
  <c r="J697" i="7"/>
  <c r="K696" i="7"/>
  <c r="C697" i="7"/>
  <c r="I697" i="7" s="1"/>
  <c r="G268" i="10"/>
  <c r="H694" i="7"/>
  <c r="X694" i="7" s="1"/>
  <c r="G695" i="7"/>
  <c r="F695" i="7" s="1"/>
  <c r="B697" i="7"/>
  <c r="L696" i="7"/>
  <c r="W696" i="7" s="1"/>
  <c r="M695" i="7"/>
  <c r="D698" i="7"/>
  <c r="E695" i="7"/>
  <c r="A696" i="7"/>
  <c r="AD696" i="7" s="1"/>
  <c r="J99" i="4"/>
  <c r="H100" i="4"/>
  <c r="N100" i="4" s="1"/>
  <c r="M100" i="4"/>
  <c r="AI696" i="7" l="1"/>
  <c r="AH696" i="7"/>
  <c r="AG696" i="7"/>
  <c r="AE696" i="7"/>
  <c r="AF696" i="7"/>
  <c r="AC696" i="7"/>
  <c r="AB696" i="7"/>
  <c r="AJ698" i="7"/>
  <c r="N698" i="7"/>
  <c r="O698" i="7" s="1"/>
  <c r="AA698" i="7"/>
  <c r="Y698" i="7"/>
  <c r="Z698" i="7"/>
  <c r="P698" i="7"/>
  <c r="S698" i="7"/>
  <c r="R698" i="7"/>
  <c r="Q698" i="7"/>
  <c r="U698" i="7"/>
  <c r="T698" i="7"/>
  <c r="J698" i="7"/>
  <c r="K697" i="7"/>
  <c r="C698" i="7"/>
  <c r="I698" i="7" s="1"/>
  <c r="P268" i="10"/>
  <c r="L268" i="10"/>
  <c r="H695" i="7"/>
  <c r="X695" i="7" s="1"/>
  <c r="G696" i="7"/>
  <c r="F696" i="7" s="1"/>
  <c r="B698" i="7"/>
  <c r="L697" i="7"/>
  <c r="W697" i="7" s="1"/>
  <c r="M696" i="7"/>
  <c r="D699" i="7"/>
  <c r="E696" i="7"/>
  <c r="A697" i="7"/>
  <c r="AE697" i="7" s="1"/>
  <c r="J100" i="4"/>
  <c r="H101" i="4"/>
  <c r="N101" i="4" s="1"/>
  <c r="M101" i="4"/>
  <c r="AG697" i="7" l="1"/>
  <c r="AD697" i="7"/>
  <c r="AI697" i="7"/>
  <c r="AH697" i="7"/>
  <c r="AF697" i="7"/>
  <c r="AC697" i="7"/>
  <c r="AB697" i="7"/>
  <c r="AJ699" i="7"/>
  <c r="N699" i="7"/>
  <c r="O699" i="7" s="1"/>
  <c r="AA699" i="7"/>
  <c r="Y699" i="7"/>
  <c r="Z699" i="7"/>
  <c r="P699" i="7"/>
  <c r="U699" i="7"/>
  <c r="T699" i="7"/>
  <c r="S699" i="7"/>
  <c r="R699" i="7"/>
  <c r="Q699" i="7"/>
  <c r="J699" i="7"/>
  <c r="K698" i="7"/>
  <c r="C699" i="7"/>
  <c r="I699" i="7" s="1"/>
  <c r="I269" i="10"/>
  <c r="K269" i="10"/>
  <c r="O269" i="10" s="1"/>
  <c r="H696" i="7"/>
  <c r="X696" i="7" s="1"/>
  <c r="G697" i="7"/>
  <c r="F697" i="7" s="1"/>
  <c r="B699" i="7"/>
  <c r="L698" i="7"/>
  <c r="W698" i="7" s="1"/>
  <c r="M697" i="7"/>
  <c r="D700" i="7"/>
  <c r="E697" i="7"/>
  <c r="A698" i="7"/>
  <c r="AG698" i="7" s="1"/>
  <c r="J101" i="4"/>
  <c r="H102" i="4"/>
  <c r="N102" i="4" s="1"/>
  <c r="M102" i="4"/>
  <c r="AI698" i="7" l="1"/>
  <c r="AE698" i="7"/>
  <c r="AH698" i="7"/>
  <c r="AF698" i="7"/>
  <c r="AD698" i="7"/>
  <c r="AC698" i="7"/>
  <c r="AB698" i="7"/>
  <c r="AJ700" i="7"/>
  <c r="N700" i="7"/>
  <c r="O700" i="7" s="1"/>
  <c r="AA700" i="7"/>
  <c r="Y700" i="7"/>
  <c r="Z700" i="7"/>
  <c r="P700" i="7"/>
  <c r="Q700" i="7"/>
  <c r="U700" i="7"/>
  <c r="T700" i="7"/>
  <c r="S700" i="7"/>
  <c r="R700" i="7"/>
  <c r="J700" i="7"/>
  <c r="K699" i="7"/>
  <c r="C700" i="7"/>
  <c r="I700" i="7" s="1"/>
  <c r="G269" i="10"/>
  <c r="H697" i="7"/>
  <c r="X697" i="7" s="1"/>
  <c r="G698" i="7"/>
  <c r="F698" i="7" s="1"/>
  <c r="B700" i="7"/>
  <c r="L699" i="7"/>
  <c r="W699" i="7" s="1"/>
  <c r="M698" i="7"/>
  <c r="D701" i="7"/>
  <c r="E698" i="7"/>
  <c r="A699" i="7"/>
  <c r="AE699" i="7" s="1"/>
  <c r="J102" i="4"/>
  <c r="H103" i="4"/>
  <c r="N103" i="4" s="1"/>
  <c r="M103" i="4"/>
  <c r="AD699" i="7" l="1"/>
  <c r="AI699" i="7"/>
  <c r="AH699" i="7"/>
  <c r="AG699" i="7"/>
  <c r="AF699" i="7"/>
  <c r="AC699" i="7"/>
  <c r="AB699" i="7"/>
  <c r="AJ701" i="7"/>
  <c r="N701" i="7"/>
  <c r="O701" i="7" s="1"/>
  <c r="AA701" i="7"/>
  <c r="Y701" i="7"/>
  <c r="Z701" i="7"/>
  <c r="P701" i="7"/>
  <c r="T701" i="7"/>
  <c r="S701" i="7"/>
  <c r="R701" i="7"/>
  <c r="Q701" i="7"/>
  <c r="U701" i="7"/>
  <c r="J701" i="7"/>
  <c r="K700" i="7"/>
  <c r="C701" i="7"/>
  <c r="I701" i="7" s="1"/>
  <c r="L269" i="10"/>
  <c r="P269" i="10"/>
  <c r="H698" i="7"/>
  <c r="X698" i="7" s="1"/>
  <c r="G699" i="7"/>
  <c r="F699" i="7" s="1"/>
  <c r="B701" i="7"/>
  <c r="L700" i="7"/>
  <c r="W700" i="7" s="1"/>
  <c r="M699" i="7"/>
  <c r="D702" i="7"/>
  <c r="E699" i="7"/>
  <c r="A700" i="7"/>
  <c r="AD700" i="7" s="1"/>
  <c r="J103" i="4"/>
  <c r="H104" i="4"/>
  <c r="N104" i="4" s="1"/>
  <c r="M104" i="4"/>
  <c r="AH700" i="7" l="1"/>
  <c r="AI700" i="7"/>
  <c r="AG700" i="7"/>
  <c r="AF700" i="7"/>
  <c r="AE700" i="7"/>
  <c r="AC700" i="7"/>
  <c r="AB700" i="7"/>
  <c r="AJ702" i="7"/>
  <c r="N702" i="7"/>
  <c r="O702" i="7" s="1"/>
  <c r="AA702" i="7"/>
  <c r="Y702" i="7"/>
  <c r="Z702" i="7"/>
  <c r="P702" i="7"/>
  <c r="U702" i="7"/>
  <c r="T702" i="7"/>
  <c r="S702" i="7"/>
  <c r="R702" i="7"/>
  <c r="Q702" i="7"/>
  <c r="J702" i="7"/>
  <c r="K701" i="7"/>
  <c r="C702" i="7"/>
  <c r="I702" i="7" s="1"/>
  <c r="K270" i="10"/>
  <c r="O270" i="10" s="1"/>
  <c r="I270" i="10"/>
  <c r="H699" i="7"/>
  <c r="X699" i="7" s="1"/>
  <c r="G700" i="7"/>
  <c r="F700" i="7" s="1"/>
  <c r="B702" i="7"/>
  <c r="M700" i="7"/>
  <c r="L701" i="7"/>
  <c r="W701" i="7" s="1"/>
  <c r="D703" i="7"/>
  <c r="E700" i="7"/>
  <c r="A701" i="7"/>
  <c r="AI701" i="7" s="1"/>
  <c r="J104" i="4"/>
  <c r="H105" i="4"/>
  <c r="N105" i="4" s="1"/>
  <c r="M105" i="4"/>
  <c r="AF701" i="7" l="1"/>
  <c r="AH701" i="7"/>
  <c r="AE701" i="7"/>
  <c r="AG701" i="7"/>
  <c r="AD701" i="7"/>
  <c r="AC701" i="7"/>
  <c r="AB701" i="7"/>
  <c r="AJ703" i="7"/>
  <c r="N703" i="7"/>
  <c r="O703" i="7" s="1"/>
  <c r="AA703" i="7"/>
  <c r="Y703" i="7"/>
  <c r="Z703" i="7"/>
  <c r="P703" i="7"/>
  <c r="R703" i="7"/>
  <c r="Q703" i="7"/>
  <c r="S703" i="7"/>
  <c r="U703" i="7"/>
  <c r="T703" i="7"/>
  <c r="J703" i="7"/>
  <c r="K702" i="7"/>
  <c r="C703" i="7"/>
  <c r="I703" i="7" s="1"/>
  <c r="G270" i="10"/>
  <c r="H700" i="7"/>
  <c r="X700" i="7" s="1"/>
  <c r="G701" i="7"/>
  <c r="F701" i="7" s="1"/>
  <c r="B703" i="7"/>
  <c r="L702" i="7"/>
  <c r="W702" i="7" s="1"/>
  <c r="M701" i="7"/>
  <c r="D704" i="7"/>
  <c r="J105" i="4"/>
  <c r="E701" i="7"/>
  <c r="A702" i="7"/>
  <c r="AE702" i="7" s="1"/>
  <c r="H106" i="4"/>
  <c r="N106" i="4" s="1"/>
  <c r="M106" i="4"/>
  <c r="AH702" i="7" l="1"/>
  <c r="AG702" i="7"/>
  <c r="AF702" i="7"/>
  <c r="AD702" i="7"/>
  <c r="AI702" i="7"/>
  <c r="AC702" i="7"/>
  <c r="AB702" i="7"/>
  <c r="AJ704" i="7"/>
  <c r="N704" i="7"/>
  <c r="O704" i="7" s="1"/>
  <c r="AA704" i="7"/>
  <c r="Y704" i="7"/>
  <c r="Z704" i="7"/>
  <c r="P704" i="7"/>
  <c r="U704" i="7"/>
  <c r="T704" i="7"/>
  <c r="S704" i="7"/>
  <c r="R704" i="7"/>
  <c r="Q704" i="7"/>
  <c r="J704" i="7"/>
  <c r="K703" i="7"/>
  <c r="C704" i="7"/>
  <c r="I704" i="7" s="1"/>
  <c r="P270" i="10"/>
  <c r="L270" i="10"/>
  <c r="H701" i="7"/>
  <c r="X701" i="7" s="1"/>
  <c r="G702" i="7"/>
  <c r="F702" i="7" s="1"/>
  <c r="B704" i="7"/>
  <c r="L703" i="7"/>
  <c r="W703" i="7" s="1"/>
  <c r="M702" i="7"/>
  <c r="D705" i="7"/>
  <c r="E702" i="7"/>
  <c r="A703" i="7"/>
  <c r="AG703" i="7" s="1"/>
  <c r="J106" i="4"/>
  <c r="H107" i="4"/>
  <c r="N107" i="4" s="1"/>
  <c r="M107" i="4"/>
  <c r="AE703" i="7" l="1"/>
  <c r="AI703" i="7"/>
  <c r="AH703" i="7"/>
  <c r="AD703" i="7"/>
  <c r="AF703" i="7"/>
  <c r="AC703" i="7"/>
  <c r="AB703" i="7"/>
  <c r="AJ705" i="7"/>
  <c r="N705" i="7"/>
  <c r="O705" i="7" s="1"/>
  <c r="AA705" i="7"/>
  <c r="Y705" i="7"/>
  <c r="Z705" i="7"/>
  <c r="P705" i="7"/>
  <c r="U705" i="7"/>
  <c r="T705" i="7"/>
  <c r="S705" i="7"/>
  <c r="R705" i="7"/>
  <c r="Q705" i="7"/>
  <c r="J705" i="7"/>
  <c r="K704" i="7"/>
  <c r="C705" i="7"/>
  <c r="I705" i="7" s="1"/>
  <c r="I271" i="10"/>
  <c r="K271" i="10"/>
  <c r="O271" i="10" s="1"/>
  <c r="H702" i="7"/>
  <c r="X702" i="7" s="1"/>
  <c r="G703" i="7"/>
  <c r="F703" i="7" s="1"/>
  <c r="B705" i="7"/>
  <c r="L704" i="7"/>
  <c r="W704" i="7" s="1"/>
  <c r="M703" i="7"/>
  <c r="D706" i="7"/>
  <c r="E703" i="7"/>
  <c r="A704" i="7"/>
  <c r="AF704" i="7" s="1"/>
  <c r="J107" i="4"/>
  <c r="H108" i="4"/>
  <c r="N108" i="4" s="1"/>
  <c r="M108" i="4"/>
  <c r="AE704" i="7" l="1"/>
  <c r="AH704" i="7"/>
  <c r="AG704" i="7"/>
  <c r="AD704" i="7"/>
  <c r="AI704" i="7"/>
  <c r="AC704" i="7"/>
  <c r="AB704" i="7"/>
  <c r="AJ706" i="7"/>
  <c r="N706" i="7"/>
  <c r="O706" i="7" s="1"/>
  <c r="AA706" i="7"/>
  <c r="Y706" i="7"/>
  <c r="Z706" i="7"/>
  <c r="P706" i="7"/>
  <c r="S706" i="7"/>
  <c r="R706" i="7"/>
  <c r="Q706" i="7"/>
  <c r="U706" i="7"/>
  <c r="T706" i="7"/>
  <c r="J706" i="7"/>
  <c r="K705" i="7"/>
  <c r="C706" i="7"/>
  <c r="I706" i="7" s="1"/>
  <c r="G271" i="10"/>
  <c r="H703" i="7"/>
  <c r="X703" i="7" s="1"/>
  <c r="G704" i="7"/>
  <c r="F704" i="7" s="1"/>
  <c r="B706" i="7"/>
  <c r="L705" i="7"/>
  <c r="W705" i="7" s="1"/>
  <c r="M704" i="7"/>
  <c r="D707" i="7"/>
  <c r="E704" i="7"/>
  <c r="A705" i="7"/>
  <c r="AF705" i="7" s="1"/>
  <c r="J108" i="4"/>
  <c r="H109" i="4"/>
  <c r="N109" i="4" s="1"/>
  <c r="M109" i="4"/>
  <c r="AE705" i="7" l="1"/>
  <c r="AI705" i="7"/>
  <c r="AH705" i="7"/>
  <c r="AG705" i="7"/>
  <c r="AD705" i="7"/>
  <c r="AC705" i="7"/>
  <c r="AB705" i="7"/>
  <c r="AJ707" i="7"/>
  <c r="N707" i="7"/>
  <c r="O707" i="7" s="1"/>
  <c r="AA707" i="7"/>
  <c r="Y707" i="7"/>
  <c r="Z707" i="7"/>
  <c r="P707" i="7"/>
  <c r="U707" i="7"/>
  <c r="T707" i="7"/>
  <c r="S707" i="7"/>
  <c r="R707" i="7"/>
  <c r="Q707" i="7"/>
  <c r="J707" i="7"/>
  <c r="K706" i="7"/>
  <c r="C707" i="7"/>
  <c r="I707" i="7" s="1"/>
  <c r="L271" i="10"/>
  <c r="P271" i="10"/>
  <c r="H704" i="7"/>
  <c r="X704" i="7" s="1"/>
  <c r="G705" i="7"/>
  <c r="F705" i="7" s="1"/>
  <c r="B707" i="7"/>
  <c r="L706" i="7"/>
  <c r="W706" i="7" s="1"/>
  <c r="M705" i="7"/>
  <c r="D708" i="7"/>
  <c r="J109" i="4"/>
  <c r="E705" i="7"/>
  <c r="A706" i="7"/>
  <c r="AI706" i="7" s="1"/>
  <c r="H110" i="4"/>
  <c r="N110" i="4" s="1"/>
  <c r="M110" i="4"/>
  <c r="AH706" i="7" l="1"/>
  <c r="AD706" i="7"/>
  <c r="AE706" i="7"/>
  <c r="AG706" i="7"/>
  <c r="AF706" i="7"/>
  <c r="AC706" i="7"/>
  <c r="AB706" i="7"/>
  <c r="AJ708" i="7"/>
  <c r="N708" i="7"/>
  <c r="O708" i="7" s="1"/>
  <c r="AA708" i="7"/>
  <c r="Y708" i="7"/>
  <c r="Z708" i="7"/>
  <c r="P708" i="7"/>
  <c r="Q708" i="7"/>
  <c r="U708" i="7"/>
  <c r="T708" i="7"/>
  <c r="S708" i="7"/>
  <c r="R708" i="7"/>
  <c r="J708" i="7"/>
  <c r="K707" i="7"/>
  <c r="C708" i="7"/>
  <c r="I708" i="7" s="1"/>
  <c r="K272" i="10"/>
  <c r="O272" i="10" s="1"/>
  <c r="I272" i="10"/>
  <c r="H705" i="7"/>
  <c r="X705" i="7" s="1"/>
  <c r="G706" i="7"/>
  <c r="F706" i="7" s="1"/>
  <c r="B708" i="7"/>
  <c r="L707" i="7"/>
  <c r="W707" i="7" s="1"/>
  <c r="M706" i="7"/>
  <c r="D709" i="7"/>
  <c r="E706" i="7"/>
  <c r="A707" i="7"/>
  <c r="AE707" i="7" s="1"/>
  <c r="J110" i="4"/>
  <c r="H111" i="4"/>
  <c r="N111" i="4" s="1"/>
  <c r="M111" i="4"/>
  <c r="AH707" i="7" l="1"/>
  <c r="AG707" i="7"/>
  <c r="AF707" i="7"/>
  <c r="AD707" i="7"/>
  <c r="AI707" i="7"/>
  <c r="AC707" i="7"/>
  <c r="AB707" i="7"/>
  <c r="AJ709" i="7"/>
  <c r="N709" i="7"/>
  <c r="O709" i="7" s="1"/>
  <c r="AA709" i="7"/>
  <c r="Y709" i="7"/>
  <c r="Z709" i="7"/>
  <c r="P709" i="7"/>
  <c r="T709" i="7"/>
  <c r="S709" i="7"/>
  <c r="R709" i="7"/>
  <c r="Q709" i="7"/>
  <c r="U709" i="7"/>
  <c r="J709" i="7"/>
  <c r="K708" i="7"/>
  <c r="C709" i="7"/>
  <c r="I709" i="7" s="1"/>
  <c r="G272" i="10"/>
  <c r="P272" i="10" s="1"/>
  <c r="H706" i="7"/>
  <c r="X706" i="7" s="1"/>
  <c r="G707" i="7"/>
  <c r="F707" i="7" s="1"/>
  <c r="B709" i="7"/>
  <c r="L708" i="7"/>
  <c r="W708" i="7" s="1"/>
  <c r="M707" i="7"/>
  <c r="D710" i="7"/>
  <c r="E707" i="7"/>
  <c r="A708" i="7"/>
  <c r="AD708" i="7" s="1"/>
  <c r="J111" i="4"/>
  <c r="H112" i="4"/>
  <c r="N112" i="4" s="1"/>
  <c r="M112" i="4"/>
  <c r="AE708" i="7" l="1"/>
  <c r="AI708" i="7"/>
  <c r="AH708" i="7"/>
  <c r="AG708" i="7"/>
  <c r="AF708" i="7"/>
  <c r="AC708" i="7"/>
  <c r="AB708" i="7"/>
  <c r="AJ710" i="7"/>
  <c r="N710" i="7"/>
  <c r="O710" i="7" s="1"/>
  <c r="AA710" i="7"/>
  <c r="Y710" i="7"/>
  <c r="Z710" i="7"/>
  <c r="P710" i="7"/>
  <c r="U710" i="7"/>
  <c r="T710" i="7"/>
  <c r="S710" i="7"/>
  <c r="R710" i="7"/>
  <c r="Q710" i="7"/>
  <c r="J710" i="7"/>
  <c r="K709" i="7"/>
  <c r="C710" i="7"/>
  <c r="I710" i="7" s="1"/>
  <c r="L272" i="10"/>
  <c r="I273" i="10" s="1"/>
  <c r="K273" i="10"/>
  <c r="O273" i="10" s="1"/>
  <c r="H707" i="7"/>
  <c r="X707" i="7" s="1"/>
  <c r="G708" i="7"/>
  <c r="F708" i="7" s="1"/>
  <c r="B710" i="7"/>
  <c r="L709" i="7"/>
  <c r="W709" i="7" s="1"/>
  <c r="M708" i="7"/>
  <c r="D711" i="7"/>
  <c r="E708" i="7"/>
  <c r="A709" i="7"/>
  <c r="AI709" i="7" s="1"/>
  <c r="J112" i="4"/>
  <c r="H113" i="4"/>
  <c r="N113" i="4" s="1"/>
  <c r="M113" i="4"/>
  <c r="AE709" i="7" l="1"/>
  <c r="AG709" i="7"/>
  <c r="AF709" i="7"/>
  <c r="AD709" i="7"/>
  <c r="AH709" i="7"/>
  <c r="AC709" i="7"/>
  <c r="AB709" i="7"/>
  <c r="AJ711" i="7"/>
  <c r="N711" i="7"/>
  <c r="O711" i="7" s="1"/>
  <c r="AA711" i="7"/>
  <c r="Y711" i="7"/>
  <c r="Z711" i="7"/>
  <c r="P711" i="7"/>
  <c r="R711" i="7"/>
  <c r="Q711" i="7"/>
  <c r="T711" i="7"/>
  <c r="S711" i="7"/>
  <c r="U711" i="7"/>
  <c r="J711" i="7"/>
  <c r="K710" i="7"/>
  <c r="C711" i="7"/>
  <c r="I711" i="7" s="1"/>
  <c r="G273" i="10"/>
  <c r="H708" i="7"/>
  <c r="X708" i="7" s="1"/>
  <c r="G709" i="7"/>
  <c r="F709" i="7" s="1"/>
  <c r="B711" i="7"/>
  <c r="L710" i="7"/>
  <c r="W710" i="7" s="1"/>
  <c r="M709" i="7"/>
  <c r="D712" i="7"/>
  <c r="E709" i="7"/>
  <c r="A710" i="7"/>
  <c r="AE710" i="7" s="1"/>
  <c r="J113" i="4"/>
  <c r="H114" i="4"/>
  <c r="N114" i="4" s="1"/>
  <c r="M114" i="4"/>
  <c r="AH710" i="7" l="1"/>
  <c r="AI710" i="7"/>
  <c r="AG710" i="7"/>
  <c r="AF710" i="7"/>
  <c r="AD710" i="7"/>
  <c r="AC710" i="7"/>
  <c r="AB710" i="7"/>
  <c r="AJ712" i="7"/>
  <c r="N712" i="7"/>
  <c r="O712" i="7" s="1"/>
  <c r="AA712" i="7"/>
  <c r="Y712" i="7"/>
  <c r="Z712" i="7"/>
  <c r="P712" i="7"/>
  <c r="U712" i="7"/>
  <c r="T712" i="7"/>
  <c r="S712" i="7"/>
  <c r="R712" i="7"/>
  <c r="Q712" i="7"/>
  <c r="J712" i="7"/>
  <c r="K711" i="7"/>
  <c r="C712" i="7"/>
  <c r="I712" i="7" s="1"/>
  <c r="L273" i="10"/>
  <c r="P273" i="10"/>
  <c r="H709" i="7"/>
  <c r="X709" i="7" s="1"/>
  <c r="G710" i="7"/>
  <c r="F710" i="7" s="1"/>
  <c r="B712" i="7"/>
  <c r="L711" i="7"/>
  <c r="W711" i="7" s="1"/>
  <c r="M710" i="7"/>
  <c r="D713" i="7"/>
  <c r="E710" i="7"/>
  <c r="A711" i="7"/>
  <c r="AI711" i="7" s="1"/>
  <c r="J114" i="4"/>
  <c r="H115" i="4"/>
  <c r="N115" i="4" s="1"/>
  <c r="M115" i="4"/>
  <c r="AF711" i="7" l="1"/>
  <c r="AG711" i="7"/>
  <c r="AE711" i="7"/>
  <c r="AH711" i="7"/>
  <c r="AD711" i="7"/>
  <c r="AC711" i="7"/>
  <c r="AB711" i="7"/>
  <c r="AJ713" i="7"/>
  <c r="N713" i="7"/>
  <c r="O713" i="7" s="1"/>
  <c r="AA713" i="7"/>
  <c r="Y713" i="7"/>
  <c r="Z713" i="7"/>
  <c r="P713" i="7"/>
  <c r="U713" i="7"/>
  <c r="T713" i="7"/>
  <c r="S713" i="7"/>
  <c r="R713" i="7"/>
  <c r="Q713" i="7"/>
  <c r="J713" i="7"/>
  <c r="K712" i="7"/>
  <c r="C713" i="7"/>
  <c r="I713" i="7" s="1"/>
  <c r="K274" i="10"/>
  <c r="O274" i="10" s="1"/>
  <c r="I274" i="10"/>
  <c r="H710" i="7"/>
  <c r="X710" i="7" s="1"/>
  <c r="G711" i="7"/>
  <c r="F711" i="7" s="1"/>
  <c r="B713" i="7"/>
  <c r="L712" i="7"/>
  <c r="W712" i="7" s="1"/>
  <c r="M711" i="7"/>
  <c r="D714" i="7"/>
  <c r="J115" i="4"/>
  <c r="E711" i="7"/>
  <c r="A712" i="7"/>
  <c r="AF712" i="7" s="1"/>
  <c r="H116" i="4"/>
  <c r="N116" i="4" s="1"/>
  <c r="M116" i="4"/>
  <c r="AI712" i="7" l="1"/>
  <c r="AG712" i="7"/>
  <c r="AH712" i="7"/>
  <c r="AE712" i="7"/>
  <c r="AD712" i="7"/>
  <c r="AC712" i="7"/>
  <c r="AB712" i="7"/>
  <c r="AJ714" i="7"/>
  <c r="N714" i="7"/>
  <c r="O714" i="7" s="1"/>
  <c r="AA714" i="7"/>
  <c r="Y714" i="7"/>
  <c r="Z714" i="7"/>
  <c r="P714" i="7"/>
  <c r="S714" i="7"/>
  <c r="R714" i="7"/>
  <c r="Q714" i="7"/>
  <c r="U714" i="7"/>
  <c r="T714" i="7"/>
  <c r="J714" i="7"/>
  <c r="K713" i="7"/>
  <c r="C714" i="7"/>
  <c r="I714" i="7" s="1"/>
  <c r="G274" i="10"/>
  <c r="H711" i="7"/>
  <c r="X711" i="7" s="1"/>
  <c r="G712" i="7"/>
  <c r="F712" i="7" s="1"/>
  <c r="B714" i="7"/>
  <c r="L713" i="7"/>
  <c r="W713" i="7" s="1"/>
  <c r="M712" i="7"/>
  <c r="D715" i="7"/>
  <c r="E712" i="7"/>
  <c r="A713" i="7"/>
  <c r="AG713" i="7" s="1"/>
  <c r="J116" i="4"/>
  <c r="H117" i="4"/>
  <c r="N117" i="4" s="1"/>
  <c r="M117" i="4"/>
  <c r="AF713" i="7" l="1"/>
  <c r="AH713" i="7"/>
  <c r="AI713" i="7"/>
  <c r="AE713" i="7"/>
  <c r="AD713" i="7"/>
  <c r="AC713" i="7"/>
  <c r="AB713" i="7"/>
  <c r="AJ715" i="7"/>
  <c r="N715" i="7"/>
  <c r="O715" i="7" s="1"/>
  <c r="AA715" i="7"/>
  <c r="Y715" i="7"/>
  <c r="Z715" i="7"/>
  <c r="P715" i="7"/>
  <c r="U715" i="7"/>
  <c r="T715" i="7"/>
  <c r="S715" i="7"/>
  <c r="R715" i="7"/>
  <c r="Q715" i="7"/>
  <c r="J715" i="7"/>
  <c r="K714" i="7"/>
  <c r="C715" i="7"/>
  <c r="I715" i="7" s="1"/>
  <c r="P274" i="10"/>
  <c r="L274" i="10"/>
  <c r="H712" i="7"/>
  <c r="X712" i="7" s="1"/>
  <c r="G713" i="7"/>
  <c r="F713" i="7" s="1"/>
  <c r="B715" i="7"/>
  <c r="L714" i="7"/>
  <c r="W714" i="7" s="1"/>
  <c r="M713" i="7"/>
  <c r="D716" i="7"/>
  <c r="E713" i="7"/>
  <c r="A714" i="7"/>
  <c r="AE714" i="7" s="1"/>
  <c r="J117" i="4"/>
  <c r="H118" i="4"/>
  <c r="N118" i="4" s="1"/>
  <c r="M118" i="4"/>
  <c r="AD714" i="7" l="1"/>
  <c r="AI714" i="7"/>
  <c r="AH714" i="7"/>
  <c r="AG714" i="7"/>
  <c r="AF714" i="7"/>
  <c r="AC714" i="7"/>
  <c r="AB714" i="7"/>
  <c r="AJ716" i="7"/>
  <c r="N716" i="7"/>
  <c r="O716" i="7" s="1"/>
  <c r="AA716" i="7"/>
  <c r="Y716" i="7"/>
  <c r="Z716" i="7"/>
  <c r="P716" i="7"/>
  <c r="Q716" i="7"/>
  <c r="U716" i="7"/>
  <c r="R716" i="7"/>
  <c r="T716" i="7"/>
  <c r="S716" i="7"/>
  <c r="J716" i="7"/>
  <c r="K715" i="7"/>
  <c r="C716" i="7"/>
  <c r="I716" i="7" s="1"/>
  <c r="I275" i="10"/>
  <c r="K275" i="10"/>
  <c r="O275" i="10" s="1"/>
  <c r="H713" i="7"/>
  <c r="X713" i="7" s="1"/>
  <c r="G714" i="7"/>
  <c r="F714" i="7" s="1"/>
  <c r="B716" i="7"/>
  <c r="L715" i="7"/>
  <c r="W715" i="7" s="1"/>
  <c r="M714" i="7"/>
  <c r="D717" i="7"/>
  <c r="J118" i="4"/>
  <c r="E714" i="7"/>
  <c r="A715" i="7"/>
  <c r="AE715" i="7" s="1"/>
  <c r="H119" i="4"/>
  <c r="N119" i="4" s="1"/>
  <c r="M119" i="4"/>
  <c r="AF715" i="7" l="1"/>
  <c r="AD715" i="7"/>
  <c r="AI715" i="7"/>
  <c r="AH715" i="7"/>
  <c r="AG715" i="7"/>
  <c r="AC715" i="7"/>
  <c r="AB715" i="7"/>
  <c r="AJ717" i="7"/>
  <c r="N717" i="7"/>
  <c r="O717" i="7" s="1"/>
  <c r="AA717" i="7"/>
  <c r="Y717" i="7"/>
  <c r="Z717" i="7"/>
  <c r="P717" i="7"/>
  <c r="T717" i="7"/>
  <c r="S717" i="7"/>
  <c r="R717" i="7"/>
  <c r="Q717" i="7"/>
  <c r="U717" i="7"/>
  <c r="J717" i="7"/>
  <c r="K716" i="7"/>
  <c r="C717" i="7"/>
  <c r="I717" i="7" s="1"/>
  <c r="G275" i="10"/>
  <c r="H714" i="7"/>
  <c r="X714" i="7" s="1"/>
  <c r="G715" i="7"/>
  <c r="F715" i="7" s="1"/>
  <c r="B717" i="7"/>
  <c r="L716" i="7"/>
  <c r="W716" i="7" s="1"/>
  <c r="M715" i="7"/>
  <c r="D718" i="7"/>
  <c r="E715" i="7"/>
  <c r="A716" i="7"/>
  <c r="AG716" i="7" s="1"/>
  <c r="J119" i="4"/>
  <c r="H120" i="4"/>
  <c r="N120" i="4" s="1"/>
  <c r="M120" i="4"/>
  <c r="AH716" i="7" l="1"/>
  <c r="AF716" i="7"/>
  <c r="AD716" i="7"/>
  <c r="AE716" i="7"/>
  <c r="AI716" i="7"/>
  <c r="AC716" i="7"/>
  <c r="AB716" i="7"/>
  <c r="AJ718" i="7"/>
  <c r="N718" i="7"/>
  <c r="O718" i="7" s="1"/>
  <c r="AA718" i="7"/>
  <c r="Y718" i="7"/>
  <c r="Z718" i="7"/>
  <c r="P718" i="7"/>
  <c r="U718" i="7"/>
  <c r="T718" i="7"/>
  <c r="S718" i="7"/>
  <c r="R718" i="7"/>
  <c r="Q718" i="7"/>
  <c r="J718" i="7"/>
  <c r="K717" i="7"/>
  <c r="C718" i="7"/>
  <c r="I718" i="7" s="1"/>
  <c r="L275" i="10"/>
  <c r="P275" i="10"/>
  <c r="H715" i="7"/>
  <c r="X715" i="7" s="1"/>
  <c r="G716" i="7"/>
  <c r="F716" i="7" s="1"/>
  <c r="B718" i="7"/>
  <c r="L717" i="7"/>
  <c r="W717" i="7" s="1"/>
  <c r="M716" i="7"/>
  <c r="D719" i="7"/>
  <c r="E716" i="7"/>
  <c r="A717" i="7"/>
  <c r="AF717" i="7" s="1"/>
  <c r="J120" i="4"/>
  <c r="H121" i="4"/>
  <c r="N121" i="4" s="1"/>
  <c r="M121" i="4"/>
  <c r="AE717" i="7" l="1"/>
  <c r="AH717" i="7"/>
  <c r="AG717" i="7"/>
  <c r="AD717" i="7"/>
  <c r="AI717" i="7"/>
  <c r="AC717" i="7"/>
  <c r="AB717" i="7"/>
  <c r="AJ719" i="7"/>
  <c r="N719" i="7"/>
  <c r="O719" i="7" s="1"/>
  <c r="AA719" i="7"/>
  <c r="Y719" i="7"/>
  <c r="Z719" i="7"/>
  <c r="P719" i="7"/>
  <c r="R719" i="7"/>
  <c r="Q719" i="7"/>
  <c r="U719" i="7"/>
  <c r="T719" i="7"/>
  <c r="S719" i="7"/>
  <c r="J719" i="7"/>
  <c r="K718" i="7"/>
  <c r="C719" i="7"/>
  <c r="I719" i="7" s="1"/>
  <c r="K276" i="10"/>
  <c r="O276" i="10" s="1"/>
  <c r="I276" i="10"/>
  <c r="H716" i="7"/>
  <c r="X716" i="7" s="1"/>
  <c r="G717" i="7"/>
  <c r="F717" i="7" s="1"/>
  <c r="B719" i="7"/>
  <c r="L718" i="7"/>
  <c r="W718" i="7" s="1"/>
  <c r="M717" i="7"/>
  <c r="D720" i="7"/>
  <c r="E717" i="7"/>
  <c r="A718" i="7"/>
  <c r="AF718" i="7" s="1"/>
  <c r="J121" i="4"/>
  <c r="H122" i="4"/>
  <c r="N122" i="4" s="1"/>
  <c r="M122" i="4"/>
  <c r="AH718" i="7" l="1"/>
  <c r="AI718" i="7"/>
  <c r="AG718" i="7"/>
  <c r="AE718" i="7"/>
  <c r="AD718" i="7"/>
  <c r="AC718" i="7"/>
  <c r="AB718" i="7"/>
  <c r="AJ720" i="7"/>
  <c r="N720" i="7"/>
  <c r="O720" i="7" s="1"/>
  <c r="AA720" i="7"/>
  <c r="Y720" i="7"/>
  <c r="Z720" i="7"/>
  <c r="P720" i="7"/>
  <c r="U720" i="7"/>
  <c r="T720" i="7"/>
  <c r="S720" i="7"/>
  <c r="R720" i="7"/>
  <c r="Q720" i="7"/>
  <c r="J720" i="7"/>
  <c r="K719" i="7"/>
  <c r="C720" i="7"/>
  <c r="I720" i="7" s="1"/>
  <c r="G276" i="10"/>
  <c r="H717" i="7"/>
  <c r="X717" i="7" s="1"/>
  <c r="G718" i="7"/>
  <c r="F718" i="7" s="1"/>
  <c r="B720" i="7"/>
  <c r="L719" i="7"/>
  <c r="W719" i="7" s="1"/>
  <c r="M718" i="7"/>
  <c r="D721" i="7"/>
  <c r="E718" i="7"/>
  <c r="A719" i="7"/>
  <c r="AG719" i="7" s="1"/>
  <c r="J122" i="4"/>
  <c r="H123" i="4"/>
  <c r="N123" i="4" s="1"/>
  <c r="M123" i="4"/>
  <c r="AE719" i="7" l="1"/>
  <c r="AF719" i="7"/>
  <c r="AD719" i="7"/>
  <c r="AI719" i="7"/>
  <c r="AH719" i="7"/>
  <c r="AC719" i="7"/>
  <c r="AB719" i="7"/>
  <c r="AJ721" i="7"/>
  <c r="N721" i="7"/>
  <c r="O721" i="7" s="1"/>
  <c r="AA721" i="7"/>
  <c r="Y721" i="7"/>
  <c r="Z721" i="7"/>
  <c r="P721" i="7"/>
  <c r="U721" i="7"/>
  <c r="T721" i="7"/>
  <c r="S721" i="7"/>
  <c r="R721" i="7"/>
  <c r="Q721" i="7"/>
  <c r="J721" i="7"/>
  <c r="K720" i="7"/>
  <c r="C721" i="7"/>
  <c r="I721" i="7" s="1"/>
  <c r="P276" i="10"/>
  <c r="L276" i="10"/>
  <c r="H718" i="7"/>
  <c r="X718" i="7" s="1"/>
  <c r="G719" i="7"/>
  <c r="F719" i="7" s="1"/>
  <c r="B721" i="7"/>
  <c r="L720" i="7"/>
  <c r="W720" i="7" s="1"/>
  <c r="M719" i="7"/>
  <c r="D722" i="7"/>
  <c r="E719" i="7"/>
  <c r="A720" i="7"/>
  <c r="AD720" i="7" s="1"/>
  <c r="J123" i="4"/>
  <c r="H124" i="4"/>
  <c r="N124" i="4" s="1"/>
  <c r="M124" i="4"/>
  <c r="J124" i="4" s="1"/>
  <c r="AF720" i="7" l="1"/>
  <c r="AH720" i="7"/>
  <c r="AG720" i="7"/>
  <c r="AE720" i="7"/>
  <c r="AI720" i="7"/>
  <c r="AC720" i="7"/>
  <c r="AB720" i="7"/>
  <c r="D723" i="7"/>
  <c r="N722" i="7"/>
  <c r="O722" i="7" s="1"/>
  <c r="AJ722" i="7"/>
  <c r="AA722" i="7"/>
  <c r="Y722" i="7"/>
  <c r="Z722" i="7"/>
  <c r="P722" i="7"/>
  <c r="S722" i="7"/>
  <c r="R722" i="7"/>
  <c r="Q722" i="7"/>
  <c r="U722" i="7"/>
  <c r="T722" i="7"/>
  <c r="J722" i="7"/>
  <c r="K721" i="7"/>
  <c r="C722" i="7"/>
  <c r="I722" i="7" s="1"/>
  <c r="I277" i="10"/>
  <c r="K277" i="10"/>
  <c r="O277" i="10" s="1"/>
  <c r="H719" i="7"/>
  <c r="X719" i="7" s="1"/>
  <c r="G720" i="7"/>
  <c r="F720" i="7" s="1"/>
  <c r="B722" i="7"/>
  <c r="L721" i="7"/>
  <c r="W721" i="7" s="1"/>
  <c r="M720" i="7"/>
  <c r="E720" i="7"/>
  <c r="A721" i="7"/>
  <c r="AD721" i="7" s="1"/>
  <c r="H125" i="4"/>
  <c r="N125" i="4" s="1"/>
  <c r="M125" i="4"/>
  <c r="AF721" i="7" l="1"/>
  <c r="AI721" i="7"/>
  <c r="AG721" i="7"/>
  <c r="AH721" i="7"/>
  <c r="AE721" i="7"/>
  <c r="D724" i="7"/>
  <c r="Z724" i="7" s="1"/>
  <c r="AC721" i="7"/>
  <c r="AB721" i="7"/>
  <c r="C723" i="7"/>
  <c r="I723" i="7" s="1"/>
  <c r="J723" i="7"/>
  <c r="B723" i="7"/>
  <c r="Z723" i="7"/>
  <c r="Q723" i="7"/>
  <c r="R723" i="7"/>
  <c r="S723" i="7"/>
  <c r="P723" i="7"/>
  <c r="T723" i="7"/>
  <c r="U723" i="7"/>
  <c r="Y723" i="7"/>
  <c r="AA723" i="7"/>
  <c r="AJ723" i="7"/>
  <c r="N723" i="7"/>
  <c r="K722" i="7"/>
  <c r="G277" i="10"/>
  <c r="H720" i="7"/>
  <c r="X720" i="7" s="1"/>
  <c r="G721" i="7"/>
  <c r="F721" i="7" s="1"/>
  <c r="L722" i="7"/>
  <c r="M721" i="7"/>
  <c r="E721" i="7"/>
  <c r="A722" i="7"/>
  <c r="AD722" i="7" s="1"/>
  <c r="J125" i="4"/>
  <c r="H126" i="4"/>
  <c r="N126" i="4" s="1"/>
  <c r="M126" i="4"/>
  <c r="B724" i="7" l="1"/>
  <c r="D725" i="7"/>
  <c r="Y724" i="7"/>
  <c r="AA724" i="7"/>
  <c r="AJ724" i="7"/>
  <c r="AE722" i="7"/>
  <c r="AI722" i="7"/>
  <c r="AF722" i="7"/>
  <c r="R724" i="7"/>
  <c r="AH722" i="7"/>
  <c r="AG722" i="7"/>
  <c r="C724" i="7"/>
  <c r="I724" i="7" s="1"/>
  <c r="J724" i="7"/>
  <c r="J725" i="7" s="1"/>
  <c r="A723" i="7"/>
  <c r="AB723" i="7" s="1"/>
  <c r="AB722" i="7"/>
  <c r="L723" i="7"/>
  <c r="W723" i="7" s="1"/>
  <c r="W722" i="7"/>
  <c r="U724" i="7"/>
  <c r="Q724" i="7"/>
  <c r="S724" i="7"/>
  <c r="T724" i="7"/>
  <c r="P724" i="7"/>
  <c r="N724" i="7"/>
  <c r="O724" i="7" s="1"/>
  <c r="O723" i="7"/>
  <c r="AJ725" i="7"/>
  <c r="B725" i="7"/>
  <c r="AA725" i="7"/>
  <c r="S725" i="7"/>
  <c r="Z725" i="7"/>
  <c r="Y725" i="7"/>
  <c r="D726" i="7"/>
  <c r="U725" i="7"/>
  <c r="K723" i="7"/>
  <c r="AC722" i="7"/>
  <c r="L277" i="10"/>
  <c r="P277" i="10"/>
  <c r="H721" i="7"/>
  <c r="X721" i="7" s="1"/>
  <c r="G722" i="7"/>
  <c r="F722" i="7" s="1"/>
  <c r="M722" i="7"/>
  <c r="J126" i="4"/>
  <c r="E722" i="7"/>
  <c r="H127" i="4"/>
  <c r="N127" i="4" s="1"/>
  <c r="M127" i="4"/>
  <c r="M723" i="7" l="1"/>
  <c r="L724" i="7"/>
  <c r="W724" i="7" s="1"/>
  <c r="C725" i="7"/>
  <c r="I725" i="7" s="1"/>
  <c r="AC723" i="7"/>
  <c r="E723" i="7"/>
  <c r="A724" i="7"/>
  <c r="A725" i="7" s="1"/>
  <c r="AI725" i="7" s="1"/>
  <c r="AF723" i="7"/>
  <c r="AD723" i="7"/>
  <c r="AI723" i="7"/>
  <c r="P725" i="7"/>
  <c r="AG723" i="7"/>
  <c r="T725" i="7"/>
  <c r="Q725" i="7"/>
  <c r="AE725" i="7" s="1"/>
  <c r="AE724" i="7"/>
  <c r="R725" i="7"/>
  <c r="AF725" i="7" s="1"/>
  <c r="AE723" i="7"/>
  <c r="AH723" i="7"/>
  <c r="K724" i="7"/>
  <c r="N725" i="7"/>
  <c r="O725" i="7" s="1"/>
  <c r="G723" i="7"/>
  <c r="F723" i="7" s="1"/>
  <c r="Z726" i="7"/>
  <c r="Y726" i="7"/>
  <c r="S726" i="7"/>
  <c r="D727" i="7"/>
  <c r="P726" i="7"/>
  <c r="AA726" i="7"/>
  <c r="U726" i="7"/>
  <c r="C726" i="7"/>
  <c r="AJ726" i="7"/>
  <c r="T726" i="7"/>
  <c r="J726" i="7"/>
  <c r="B726" i="7"/>
  <c r="M724" i="7"/>
  <c r="L725" i="7"/>
  <c r="W725" i="7" s="1"/>
  <c r="K278" i="10"/>
  <c r="O278" i="10" s="1"/>
  <c r="I278" i="10"/>
  <c r="H722" i="7"/>
  <c r="X722" i="7" s="1"/>
  <c r="J127" i="4"/>
  <c r="H128" i="4"/>
  <c r="N128" i="4" s="1"/>
  <c r="M128" i="4"/>
  <c r="S25" i="10"/>
  <c r="AC724" i="7" l="1"/>
  <c r="A726" i="7"/>
  <c r="AC725" i="7"/>
  <c r="AG725" i="7"/>
  <c r="AD726" i="7"/>
  <c r="AH725" i="7"/>
  <c r="AB724" i="7"/>
  <c r="AB725" i="7"/>
  <c r="AH726" i="7"/>
  <c r="AG726" i="7"/>
  <c r="Q726" i="7"/>
  <c r="I726" i="7"/>
  <c r="E724" i="7"/>
  <c r="AD724" i="7"/>
  <c r="R726" i="7"/>
  <c r="R727" i="7" s="1"/>
  <c r="AD725" i="7"/>
  <c r="E725" i="7"/>
  <c r="AI724" i="7"/>
  <c r="AF724" i="7"/>
  <c r="AG724" i="7"/>
  <c r="AH724" i="7"/>
  <c r="AE726" i="7"/>
  <c r="AI726" i="7"/>
  <c r="AF726" i="7"/>
  <c r="AB726" i="7"/>
  <c r="K725" i="7"/>
  <c r="G724" i="7"/>
  <c r="G725" i="7" s="1"/>
  <c r="G726" i="7" s="1"/>
  <c r="N726" i="7"/>
  <c r="O726" i="7" s="1"/>
  <c r="H723" i="7"/>
  <c r="X723" i="7" s="1"/>
  <c r="D728" i="7"/>
  <c r="P727" i="7"/>
  <c r="Y727" i="7"/>
  <c r="U727" i="7"/>
  <c r="C727" i="7"/>
  <c r="AJ727" i="7"/>
  <c r="T727" i="7"/>
  <c r="AH727" i="7" s="1"/>
  <c r="J727" i="7"/>
  <c r="B727" i="7"/>
  <c r="AA727" i="7"/>
  <c r="S727" i="7"/>
  <c r="AG727" i="7" s="1"/>
  <c r="A727" i="7"/>
  <c r="Z727" i="7"/>
  <c r="Q727" i="7"/>
  <c r="L726" i="7"/>
  <c r="W726" i="7" s="1"/>
  <c r="M725" i="7"/>
  <c r="E726" i="7"/>
  <c r="AC726" i="7"/>
  <c r="G278" i="10"/>
  <c r="J128" i="4"/>
  <c r="H129" i="4"/>
  <c r="N129" i="4" s="1"/>
  <c r="M129" i="4"/>
  <c r="AE727" i="7" l="1"/>
  <c r="AF727" i="7"/>
  <c r="I727" i="7"/>
  <c r="AD727" i="7"/>
  <c r="AI727" i="7"/>
  <c r="AB727" i="7"/>
  <c r="K726" i="7"/>
  <c r="F724" i="7"/>
  <c r="H724" i="7" s="1"/>
  <c r="X724" i="7" s="1"/>
  <c r="N727" i="7"/>
  <c r="O727" i="7" s="1"/>
  <c r="E727" i="7"/>
  <c r="G727" i="7"/>
  <c r="AC727" i="7"/>
  <c r="U728" i="7"/>
  <c r="C728" i="7"/>
  <c r="I728" i="7" s="1"/>
  <c r="AJ728" i="7"/>
  <c r="T728" i="7"/>
  <c r="J728" i="7"/>
  <c r="B728" i="7"/>
  <c r="AA728" i="7"/>
  <c r="S728" i="7"/>
  <c r="A728" i="7"/>
  <c r="Z728" i="7"/>
  <c r="R728" i="7"/>
  <c r="Y728" i="7"/>
  <c r="Q728" i="7"/>
  <c r="D729" i="7"/>
  <c r="P728" i="7"/>
  <c r="L727" i="7"/>
  <c r="W727" i="7" s="1"/>
  <c r="M726" i="7"/>
  <c r="P278" i="10"/>
  <c r="L278" i="10"/>
  <c r="J129" i="4"/>
  <c r="H130" i="4"/>
  <c r="N130" i="4" s="1"/>
  <c r="M130" i="4"/>
  <c r="J130" i="4" s="1"/>
  <c r="AG728" i="7" l="1"/>
  <c r="AD728" i="7"/>
  <c r="AI728" i="7"/>
  <c r="AE728" i="7"/>
  <c r="AH728" i="7"/>
  <c r="AF728" i="7"/>
  <c r="AB728" i="7"/>
  <c r="F725" i="7"/>
  <c r="H725" i="7" s="1"/>
  <c r="X725" i="7" s="1"/>
  <c r="K727" i="7"/>
  <c r="N728" i="7"/>
  <c r="O728" i="7" s="1"/>
  <c r="AC728" i="7"/>
  <c r="E728" i="7"/>
  <c r="G728" i="7"/>
  <c r="L728" i="7"/>
  <c r="W728" i="7" s="1"/>
  <c r="M727" i="7"/>
  <c r="AJ729" i="7"/>
  <c r="T729" i="7"/>
  <c r="J729" i="7"/>
  <c r="B729" i="7"/>
  <c r="AA729" i="7"/>
  <c r="S729" i="7"/>
  <c r="A729" i="7"/>
  <c r="Z729" i="7"/>
  <c r="R729" i="7"/>
  <c r="C729" i="7"/>
  <c r="I729" i="7" s="1"/>
  <c r="Y729" i="7"/>
  <c r="Q729" i="7"/>
  <c r="D730" i="7"/>
  <c r="P729" i="7"/>
  <c r="U729" i="7"/>
  <c r="AI729" i="7" s="1"/>
  <c r="I279" i="10"/>
  <c r="K279" i="10"/>
  <c r="O279" i="10" s="1"/>
  <c r="H131" i="4"/>
  <c r="N131" i="4" s="1"/>
  <c r="M131" i="4"/>
  <c r="F726" i="7" l="1"/>
  <c r="AF729" i="7"/>
  <c r="AG729" i="7"/>
  <c r="AD729" i="7"/>
  <c r="AE729" i="7"/>
  <c r="AH729" i="7"/>
  <c r="AB729" i="7"/>
  <c r="K728" i="7"/>
  <c r="N729" i="7"/>
  <c r="O729" i="7" s="1"/>
  <c r="AC729" i="7"/>
  <c r="G729" i="7"/>
  <c r="E729" i="7"/>
  <c r="Z730" i="7"/>
  <c r="R730" i="7"/>
  <c r="AF730" i="7" s="1"/>
  <c r="Y730" i="7"/>
  <c r="Q730" i="7"/>
  <c r="D731" i="7"/>
  <c r="P730" i="7"/>
  <c r="AA730" i="7"/>
  <c r="U730" i="7"/>
  <c r="AI730" i="7" s="1"/>
  <c r="C730" i="7"/>
  <c r="I730" i="7" s="1"/>
  <c r="AJ730" i="7"/>
  <c r="T730" i="7"/>
  <c r="AH730" i="7" s="1"/>
  <c r="J730" i="7"/>
  <c r="B730" i="7"/>
  <c r="S730" i="7"/>
  <c r="A730" i="7"/>
  <c r="L729" i="7"/>
  <c r="W729" i="7" s="1"/>
  <c r="M728" i="7"/>
  <c r="H726" i="7"/>
  <c r="X726" i="7" s="1"/>
  <c r="F727" i="7"/>
  <c r="G279" i="10"/>
  <c r="J131" i="4"/>
  <c r="H132" i="4"/>
  <c r="N132" i="4" s="1"/>
  <c r="M132" i="4"/>
  <c r="AG730" i="7" l="1"/>
  <c r="AD730" i="7"/>
  <c r="AE730" i="7"/>
  <c r="AB730" i="7"/>
  <c r="K729" i="7"/>
  <c r="N730" i="7"/>
  <c r="O730" i="7" s="1"/>
  <c r="H727" i="7"/>
  <c r="X727" i="7" s="1"/>
  <c r="F728" i="7"/>
  <c r="G730" i="7"/>
  <c r="E730" i="7"/>
  <c r="AC730" i="7"/>
  <c r="D732" i="7"/>
  <c r="P731" i="7"/>
  <c r="Y731" i="7"/>
  <c r="Q731" i="7"/>
  <c r="U731" i="7"/>
  <c r="C731" i="7"/>
  <c r="I731" i="7" s="1"/>
  <c r="AJ731" i="7"/>
  <c r="T731" i="7"/>
  <c r="AH731" i="7" s="1"/>
  <c r="J731" i="7"/>
  <c r="B731" i="7"/>
  <c r="AA731" i="7"/>
  <c r="S731" i="7"/>
  <c r="A731" i="7"/>
  <c r="Z731" i="7"/>
  <c r="R731" i="7"/>
  <c r="AF731" i="7" s="1"/>
  <c r="L730" i="7"/>
  <c r="W730" i="7" s="1"/>
  <c r="M729" i="7"/>
  <c r="L279" i="10"/>
  <c r="P279" i="10"/>
  <c r="J132" i="4"/>
  <c r="H133" i="4"/>
  <c r="N133" i="4" s="1"/>
  <c r="M133" i="4"/>
  <c r="AI731" i="7" l="1"/>
  <c r="AG731" i="7"/>
  <c r="AE731" i="7"/>
  <c r="AD731" i="7"/>
  <c r="AB731" i="7"/>
  <c r="K730" i="7"/>
  <c r="N731" i="7"/>
  <c r="O731" i="7" s="1"/>
  <c r="E731" i="7"/>
  <c r="AC731" i="7"/>
  <c r="G731" i="7"/>
  <c r="L731" i="7"/>
  <c r="W731" i="7" s="1"/>
  <c r="M730" i="7"/>
  <c r="H728" i="7"/>
  <c r="X728" i="7" s="1"/>
  <c r="F729" i="7"/>
  <c r="U732" i="7"/>
  <c r="C732" i="7"/>
  <c r="I732" i="7" s="1"/>
  <c r="AJ732" i="7"/>
  <c r="T732" i="7"/>
  <c r="J732" i="7"/>
  <c r="B732" i="7"/>
  <c r="AA732" i="7"/>
  <c r="S732" i="7"/>
  <c r="AG732" i="7" s="1"/>
  <c r="A732" i="7"/>
  <c r="Z732" i="7"/>
  <c r="R732" i="7"/>
  <c r="Y732" i="7"/>
  <c r="Q732" i="7"/>
  <c r="D733" i="7"/>
  <c r="P732" i="7"/>
  <c r="K280" i="10"/>
  <c r="O280" i="10" s="1"/>
  <c r="I280" i="10"/>
  <c r="J133" i="4"/>
  <c r="H134" i="4"/>
  <c r="N134" i="4" s="1"/>
  <c r="M134" i="4"/>
  <c r="AD732" i="7" l="1"/>
  <c r="AE732" i="7"/>
  <c r="AH732" i="7"/>
  <c r="AF732" i="7"/>
  <c r="AI732" i="7"/>
  <c r="AB732" i="7"/>
  <c r="K731" i="7"/>
  <c r="N732" i="7"/>
  <c r="O732" i="7" s="1"/>
  <c r="D734" i="7"/>
  <c r="L732" i="7"/>
  <c r="W732" i="7" s="1"/>
  <c r="M731" i="7"/>
  <c r="H729" i="7"/>
  <c r="X729" i="7" s="1"/>
  <c r="F730" i="7"/>
  <c r="AJ733" i="7"/>
  <c r="T733" i="7"/>
  <c r="J733" i="7"/>
  <c r="B733" i="7"/>
  <c r="AA733" i="7"/>
  <c r="S733" i="7"/>
  <c r="A733" i="7"/>
  <c r="C733" i="7"/>
  <c r="I733" i="7" s="1"/>
  <c r="Z733" i="7"/>
  <c r="R733" i="7"/>
  <c r="U733" i="7"/>
  <c r="Y733" i="7"/>
  <c r="Q733" i="7"/>
  <c r="P733" i="7"/>
  <c r="AC732" i="7"/>
  <c r="G732" i="7"/>
  <c r="E732" i="7"/>
  <c r="G280" i="10"/>
  <c r="J134" i="4"/>
  <c r="H135" i="4"/>
  <c r="N135" i="4" s="1"/>
  <c r="M135" i="4"/>
  <c r="AD733" i="7" l="1"/>
  <c r="AE733" i="7"/>
  <c r="AI733" i="7"/>
  <c r="AG733" i="7"/>
  <c r="AF733" i="7"/>
  <c r="AH733" i="7"/>
  <c r="AB733" i="7"/>
  <c r="AJ734" i="7"/>
  <c r="J734" i="7"/>
  <c r="B734" i="7"/>
  <c r="K732" i="7"/>
  <c r="U734" i="7"/>
  <c r="Y734" i="7"/>
  <c r="T734" i="7"/>
  <c r="AH734" i="7" s="1"/>
  <c r="N733" i="7"/>
  <c r="O733" i="7" s="1"/>
  <c r="Z734" i="7"/>
  <c r="AA734" i="7"/>
  <c r="A734" i="7"/>
  <c r="E734" i="7" s="1"/>
  <c r="C62" i="13"/>
  <c r="C31" i="13"/>
  <c r="B18" i="13"/>
  <c r="C61" i="13"/>
  <c r="B62" i="13"/>
  <c r="C28" i="13"/>
  <c r="C24" i="13"/>
  <c r="B46" i="13"/>
  <c r="B42" i="13"/>
  <c r="C33" i="13"/>
  <c r="C36" i="13"/>
  <c r="B22" i="13"/>
  <c r="B33" i="13"/>
  <c r="C39" i="13"/>
  <c r="C48" i="13"/>
  <c r="C47" i="13"/>
  <c r="C37" i="13"/>
  <c r="C30" i="13"/>
  <c r="B45" i="13"/>
  <c r="C26" i="13"/>
  <c r="C43" i="13"/>
  <c r="B9" i="13"/>
  <c r="B53" i="13"/>
  <c r="C46" i="13"/>
  <c r="C19" i="13"/>
  <c r="B28" i="13"/>
  <c r="C60" i="13"/>
  <c r="C14" i="13"/>
  <c r="C9" i="13"/>
  <c r="C57" i="13"/>
  <c r="C29" i="13"/>
  <c r="B21" i="13"/>
  <c r="B34" i="13"/>
  <c r="C50" i="13"/>
  <c r="B38" i="13"/>
  <c r="B60" i="13"/>
  <c r="C59" i="13"/>
  <c r="B54" i="13"/>
  <c r="C12" i="13"/>
  <c r="B27" i="13"/>
  <c r="C44" i="13"/>
  <c r="B29" i="13"/>
  <c r="B31" i="13"/>
  <c r="C15" i="13"/>
  <c r="B37" i="13"/>
  <c r="B30" i="13"/>
  <c r="B24" i="13"/>
  <c r="C41" i="13"/>
  <c r="B10" i="13"/>
  <c r="C58" i="13"/>
  <c r="B41" i="13"/>
  <c r="C11" i="13"/>
  <c r="B57" i="13"/>
  <c r="B50" i="13"/>
  <c r="C45" i="13"/>
  <c r="B51" i="13"/>
  <c r="C51" i="13"/>
  <c r="C49" i="13"/>
  <c r="C13" i="13"/>
  <c r="C22" i="13"/>
  <c r="C21" i="13"/>
  <c r="B43" i="13"/>
  <c r="C38" i="13"/>
  <c r="C20" i="13"/>
  <c r="C55" i="13"/>
  <c r="C56" i="13"/>
  <c r="B47" i="13"/>
  <c r="C42" i="13"/>
  <c r="B49" i="13"/>
  <c r="C54" i="13"/>
  <c r="B26" i="13"/>
  <c r="B16" i="13"/>
  <c r="B15" i="13"/>
  <c r="C40" i="13"/>
  <c r="B14" i="13"/>
  <c r="C32" i="13"/>
  <c r="C23" i="13"/>
  <c r="B19" i="13"/>
  <c r="C27" i="13"/>
  <c r="B48" i="13"/>
  <c r="C52" i="13"/>
  <c r="B25" i="13"/>
  <c r="C34" i="13"/>
  <c r="B17" i="13"/>
  <c r="C35" i="13"/>
  <c r="C25" i="13"/>
  <c r="B61" i="13"/>
  <c r="B39" i="13"/>
  <c r="C53" i="13"/>
  <c r="B44" i="13"/>
  <c r="B36" i="13"/>
  <c r="C8" i="13"/>
  <c r="B13" i="13"/>
  <c r="B52" i="13"/>
  <c r="B55" i="13"/>
  <c r="B59" i="13"/>
  <c r="B23" i="13"/>
  <c r="C18" i="13"/>
  <c r="C10" i="13"/>
  <c r="B40" i="13"/>
  <c r="C16" i="13"/>
  <c r="B56" i="13"/>
  <c r="B20" i="13"/>
  <c r="B11" i="13"/>
  <c r="B58" i="13"/>
  <c r="C17" i="13"/>
  <c r="B12" i="13"/>
  <c r="B32" i="13"/>
  <c r="B35" i="13"/>
  <c r="B8" i="13"/>
  <c r="C6" i="13"/>
  <c r="C7" i="13"/>
  <c r="C4" i="13"/>
  <c r="C5" i="13"/>
  <c r="C2" i="13"/>
  <c r="C3" i="13"/>
  <c r="B6" i="13"/>
  <c r="B7" i="13"/>
  <c r="B4" i="13"/>
  <c r="B5" i="13"/>
  <c r="P734" i="7"/>
  <c r="AD734" i="7" s="1"/>
  <c r="S734" i="7"/>
  <c r="AG734" i="7" s="1"/>
  <c r="C734" i="7"/>
  <c r="I734" i="7" s="1"/>
  <c r="Q734" i="7"/>
  <c r="AE734" i="7" s="1"/>
  <c r="R734" i="7"/>
  <c r="AF734" i="7" s="1"/>
  <c r="G733" i="7"/>
  <c r="E733" i="7"/>
  <c r="AC733" i="7"/>
  <c r="H730" i="7"/>
  <c r="X730" i="7" s="1"/>
  <c r="F731" i="7"/>
  <c r="L733" i="7"/>
  <c r="M732" i="7"/>
  <c r="P280" i="10"/>
  <c r="L280" i="10"/>
  <c r="J135" i="4"/>
  <c r="H136" i="4"/>
  <c r="N136" i="4" s="1"/>
  <c r="M136" i="4"/>
  <c r="D31" i="13"/>
  <c r="D39" i="13"/>
  <c r="D47" i="13"/>
  <c r="D13" i="13"/>
  <c r="D37" i="13"/>
  <c r="D23" i="13"/>
  <c r="D24" i="13"/>
  <c r="D46" i="13"/>
  <c r="D49" i="13"/>
  <c r="D26" i="13"/>
  <c r="F49" i="13"/>
  <c r="D20" i="13"/>
  <c r="F13" i="13"/>
  <c r="D45" i="13"/>
  <c r="D35" i="13"/>
  <c r="D11" i="13"/>
  <c r="D57" i="13"/>
  <c r="F28" i="13"/>
  <c r="D36" i="13"/>
  <c r="F11" i="13"/>
  <c r="F24" i="13"/>
  <c r="D14" i="13"/>
  <c r="F6" i="13"/>
  <c r="F20" i="13"/>
  <c r="D42" i="13"/>
  <c r="F62" i="13"/>
  <c r="D61" i="13"/>
  <c r="D19" i="13"/>
  <c r="D16" i="13"/>
  <c r="D12" i="13"/>
  <c r="D25" i="13"/>
  <c r="D28" i="13"/>
  <c r="D38" i="13"/>
  <c r="D51" i="13"/>
  <c r="F41" i="13"/>
  <c r="D18" i="13"/>
  <c r="D53" i="13"/>
  <c r="F37" i="13"/>
  <c r="D10" i="13"/>
  <c r="F48" i="13"/>
  <c r="D27" i="13"/>
  <c r="F5" i="13"/>
  <c r="D29" i="13"/>
  <c r="J2" i="13"/>
  <c r="D33" i="13"/>
  <c r="D62" i="13"/>
  <c r="D34" i="13"/>
  <c r="F33" i="13"/>
  <c r="D21" i="13"/>
  <c r="D59" i="13"/>
  <c r="D44" i="13"/>
  <c r="D4" i="13"/>
  <c r="F44" i="13"/>
  <c r="F23" i="13"/>
  <c r="D55" i="13"/>
  <c r="F26" i="13"/>
  <c r="F15" i="13"/>
  <c r="D32" i="13"/>
  <c r="D6" i="13"/>
  <c r="F57" i="13"/>
  <c r="D52" i="13"/>
  <c r="F7" i="13"/>
  <c r="D58" i="13"/>
  <c r="D22" i="13"/>
  <c r="D60" i="13"/>
  <c r="D17" i="13"/>
  <c r="D40" i="13"/>
  <c r="F3" i="13"/>
  <c r="F39" i="13"/>
  <c r="D43" i="13"/>
  <c r="D8" i="13"/>
  <c r="F61" i="13"/>
  <c r="D9" i="13"/>
  <c r="D50" i="13"/>
  <c r="F19" i="13"/>
  <c r="F30" i="13"/>
  <c r="D54" i="13"/>
  <c r="F56" i="13"/>
  <c r="AI734" i="7" l="1"/>
  <c r="AB734" i="7"/>
  <c r="G734" i="7"/>
  <c r="AC734" i="7"/>
  <c r="L734" i="7"/>
  <c r="W734" i="7" s="1"/>
  <c r="W733" i="7"/>
  <c r="K733" i="7"/>
  <c r="N734" i="7"/>
  <c r="O734" i="7" s="1"/>
  <c r="H731" i="7"/>
  <c r="X731" i="7" s="1"/>
  <c r="F732" i="7"/>
  <c r="M733" i="7"/>
  <c r="J136" i="4"/>
  <c r="I281" i="10"/>
  <c r="K281" i="10"/>
  <c r="O281" i="10" s="1"/>
  <c r="H137" i="4"/>
  <c r="N137" i="4" s="1"/>
  <c r="M137" i="4"/>
  <c r="D30" i="13"/>
  <c r="K59" i="13"/>
  <c r="K42" i="13"/>
  <c r="M8" i="13"/>
  <c r="K28" i="13"/>
  <c r="K12" i="13"/>
  <c r="J10" i="13"/>
  <c r="N4" i="13"/>
  <c r="N44" i="13"/>
  <c r="J30" i="13"/>
  <c r="N59" i="13"/>
  <c r="J40" i="13"/>
  <c r="H5" i="13"/>
  <c r="H46" i="13"/>
  <c r="L26" i="13"/>
  <c r="I7" i="13"/>
  <c r="G62" i="13"/>
  <c r="H58" i="13"/>
  <c r="M9" i="13"/>
  <c r="K39" i="13"/>
  <c r="H26" i="13"/>
  <c r="I43" i="13"/>
  <c r="J9" i="13"/>
  <c r="N51" i="13"/>
  <c r="M5" i="13"/>
  <c r="N33" i="13"/>
  <c r="L30" i="13"/>
  <c r="J26" i="13"/>
  <c r="K10" i="13"/>
  <c r="L20" i="13"/>
  <c r="N22" i="13"/>
  <c r="K47" i="13"/>
  <c r="K44" i="13"/>
  <c r="N43" i="13"/>
  <c r="F14" i="13"/>
  <c r="J11" i="13"/>
  <c r="M61" i="13"/>
  <c r="K4" i="13"/>
  <c r="G59" i="13"/>
  <c r="N49" i="13"/>
  <c r="L28" i="13"/>
  <c r="L4" i="13"/>
  <c r="I19" i="13"/>
  <c r="I12" i="13"/>
  <c r="M36" i="13"/>
  <c r="N53" i="13"/>
  <c r="L43" i="13"/>
  <c r="H50" i="13"/>
  <c r="F21" i="13"/>
  <c r="F4" i="13"/>
  <c r="K38" i="13"/>
  <c r="E3" i="13"/>
  <c r="L39" i="13"/>
  <c r="H29" i="13"/>
  <c r="N27" i="13"/>
  <c r="K14" i="13"/>
  <c r="I44" i="13"/>
  <c r="F31" i="13"/>
  <c r="H49" i="13"/>
  <c r="J35" i="13"/>
  <c r="M16" i="13"/>
  <c r="K29" i="13"/>
  <c r="G2" i="13"/>
  <c r="K37" i="13"/>
  <c r="I39" i="13"/>
  <c r="M55" i="13"/>
  <c r="K57" i="13"/>
  <c r="D15" i="13"/>
  <c r="H27" i="13"/>
  <c r="F53" i="13"/>
  <c r="H21" i="13"/>
  <c r="M51" i="13"/>
  <c r="D41" i="13"/>
  <c r="K61" i="13"/>
  <c r="N19" i="13"/>
  <c r="F46" i="13"/>
  <c r="F45" i="13"/>
  <c r="K31" i="13"/>
  <c r="J31" i="13"/>
  <c r="K27" i="13"/>
  <c r="D7" i="13"/>
  <c r="I36" i="13"/>
  <c r="J50" i="13"/>
  <c r="G57" i="13"/>
  <c r="L13" i="13"/>
  <c r="H62" i="13"/>
  <c r="F9" i="13"/>
  <c r="M34" i="13"/>
  <c r="L58" i="13"/>
  <c r="K58" i="13"/>
  <c r="L23" i="13"/>
  <c r="H55" i="13"/>
  <c r="M57" i="13"/>
  <c r="J55" i="13"/>
  <c r="I53" i="13"/>
  <c r="I29" i="13"/>
  <c r="H19" i="13"/>
  <c r="I34" i="13"/>
  <c r="M47" i="13"/>
  <c r="J12" i="13"/>
  <c r="N32" i="13"/>
  <c r="J19" i="13"/>
  <c r="H4" i="13"/>
  <c r="J46" i="13"/>
  <c r="K20" i="13"/>
  <c r="J59" i="13"/>
  <c r="M62" i="13"/>
  <c r="K40" i="13"/>
  <c r="I25" i="13"/>
  <c r="M58" i="13"/>
  <c r="K18" i="13"/>
  <c r="N17" i="13"/>
  <c r="M13" i="13"/>
  <c r="N31" i="13"/>
  <c r="H25" i="13"/>
  <c r="N56" i="13"/>
  <c r="N61" i="13"/>
  <c r="M11" i="13"/>
  <c r="L55" i="13"/>
  <c r="J4" i="13"/>
  <c r="H20" i="13"/>
  <c r="N9" i="13"/>
  <c r="J8" i="13"/>
  <c r="N2" i="13"/>
  <c r="K25" i="13"/>
  <c r="K55" i="13"/>
  <c r="J17" i="13"/>
  <c r="N13" i="13"/>
  <c r="M41" i="13"/>
  <c r="L59" i="13"/>
  <c r="H7" i="13"/>
  <c r="K35" i="13"/>
  <c r="J57" i="13"/>
  <c r="L9" i="13"/>
  <c r="M27" i="13"/>
  <c r="F58" i="13"/>
  <c r="J32" i="13"/>
  <c r="H24" i="13"/>
  <c r="K32" i="13"/>
  <c r="L36" i="13"/>
  <c r="N7" i="13"/>
  <c r="F59" i="13"/>
  <c r="H17" i="13"/>
  <c r="I20" i="13"/>
  <c r="F55" i="13"/>
  <c r="M20" i="13"/>
  <c r="L41" i="13"/>
  <c r="I31" i="13"/>
  <c r="J53" i="13"/>
  <c r="J28" i="13"/>
  <c r="K6" i="13"/>
  <c r="L53" i="13"/>
  <c r="M29" i="13"/>
  <c r="H59" i="13"/>
  <c r="H39" i="13"/>
  <c r="K16" i="13"/>
  <c r="K52" i="13"/>
  <c r="E2" i="13"/>
  <c r="L31" i="13"/>
  <c r="J62" i="13"/>
  <c r="J34" i="13"/>
  <c r="K24" i="13"/>
  <c r="I15" i="13"/>
  <c r="K60" i="13"/>
  <c r="M12" i="13"/>
  <c r="I47" i="13"/>
  <c r="I37" i="13"/>
  <c r="M26" i="13"/>
  <c r="F50" i="13"/>
  <c r="I58" i="13"/>
  <c r="H48" i="13"/>
  <c r="L47" i="13"/>
  <c r="J3" i="13"/>
  <c r="H10" i="13"/>
  <c r="L12" i="13"/>
  <c r="F12" i="13"/>
  <c r="M37" i="13"/>
  <c r="J21" i="13"/>
  <c r="L6" i="13"/>
  <c r="M46" i="13"/>
  <c r="D5" i="13"/>
  <c r="K3" i="13"/>
  <c r="I21" i="13"/>
  <c r="K7" i="13"/>
  <c r="J41" i="13"/>
  <c r="K36" i="13"/>
  <c r="I22" i="13"/>
  <c r="H61" i="13"/>
  <c r="L56" i="13"/>
  <c r="N50" i="13"/>
  <c r="L22" i="13"/>
  <c r="M10" i="13"/>
  <c r="F29" i="13"/>
  <c r="G60" i="13"/>
  <c r="M40" i="13"/>
  <c r="L49" i="13"/>
  <c r="K46" i="13"/>
  <c r="N54" i="13"/>
  <c r="H42" i="13"/>
  <c r="N48" i="13"/>
  <c r="I46" i="13"/>
  <c r="N35" i="13"/>
  <c r="I2" i="13"/>
  <c r="L46" i="13"/>
  <c r="H53" i="13"/>
  <c r="I26" i="13"/>
  <c r="J45" i="13"/>
  <c r="F25" i="13"/>
  <c r="N26" i="13"/>
  <c r="M7" i="13"/>
  <c r="M14" i="13"/>
  <c r="I38" i="13"/>
  <c r="M52" i="13"/>
  <c r="H30" i="13"/>
  <c r="F32" i="13"/>
  <c r="H12" i="13"/>
  <c r="L35" i="13"/>
  <c r="N10" i="13"/>
  <c r="F54" i="13"/>
  <c r="K26" i="13"/>
  <c r="L38" i="13"/>
  <c r="G3" i="13"/>
  <c r="K51" i="13"/>
  <c r="M3" i="13"/>
  <c r="L45" i="13"/>
  <c r="I4" i="13"/>
  <c r="L15" i="13"/>
  <c r="K22" i="13"/>
  <c r="J58" i="13"/>
  <c r="H28" i="13"/>
  <c r="M38" i="13"/>
  <c r="J36" i="13"/>
  <c r="H54" i="13"/>
  <c r="I56" i="13"/>
  <c r="J61" i="13"/>
  <c r="H51" i="13"/>
  <c r="K33" i="13"/>
  <c r="F40" i="13"/>
  <c r="F27" i="13"/>
  <c r="F35" i="13"/>
  <c r="M24" i="13"/>
  <c r="F38" i="13"/>
  <c r="N57" i="13"/>
  <c r="L14" i="13"/>
  <c r="M60" i="13"/>
  <c r="J22" i="13"/>
  <c r="H47" i="13"/>
  <c r="H13" i="13"/>
  <c r="M21" i="13"/>
  <c r="F42" i="13"/>
  <c r="H16" i="13"/>
  <c r="I16" i="13"/>
  <c r="G61" i="13"/>
  <c r="K48" i="13"/>
  <c r="J33" i="13"/>
  <c r="F8" i="13"/>
  <c r="H35" i="13"/>
  <c r="K54" i="13"/>
  <c r="N36" i="13"/>
  <c r="M28" i="13"/>
  <c r="K43" i="13"/>
  <c r="L10" i="13"/>
  <c r="J56" i="13"/>
  <c r="N15" i="13"/>
  <c r="I28" i="13"/>
  <c r="L37" i="13"/>
  <c r="F22" i="13"/>
  <c r="H38" i="13"/>
  <c r="I13" i="13"/>
  <c r="F10" i="13"/>
  <c r="K11" i="13"/>
  <c r="I54" i="13"/>
  <c r="J60" i="13"/>
  <c r="N46" i="13"/>
  <c r="J38" i="13"/>
  <c r="G55" i="13"/>
  <c r="F18" i="13"/>
  <c r="L16" i="13"/>
  <c r="J37" i="13"/>
  <c r="K17" i="13"/>
  <c r="N18" i="13"/>
  <c r="F36" i="13"/>
  <c r="K56" i="13"/>
  <c r="N62" i="13"/>
  <c r="K23" i="13"/>
  <c r="I59" i="13"/>
  <c r="N30" i="13"/>
  <c r="L3" i="13"/>
  <c r="L42" i="13"/>
  <c r="I17" i="13"/>
  <c r="I49" i="13"/>
  <c r="J15" i="13"/>
  <c r="D48" i="13"/>
  <c r="L2" i="13"/>
  <c r="N28" i="13"/>
  <c r="L50" i="13"/>
  <c r="M44" i="13"/>
  <c r="J27" i="13"/>
  <c r="L32" i="13"/>
  <c r="K30" i="13"/>
  <c r="K62" i="13"/>
  <c r="I33" i="13"/>
  <c r="I11" i="13"/>
  <c r="L18" i="13"/>
  <c r="N58" i="13"/>
  <c r="M45" i="13"/>
  <c r="I5" i="13"/>
  <c r="J5" i="13"/>
  <c r="N52" i="13"/>
  <c r="H60" i="13"/>
  <c r="K50" i="13"/>
  <c r="H14" i="13"/>
  <c r="M2" i="13"/>
  <c r="L25" i="13"/>
  <c r="H57" i="13"/>
  <c r="M59" i="13"/>
  <c r="I8" i="13"/>
  <c r="H36" i="13"/>
  <c r="H40" i="13"/>
  <c r="I55" i="13"/>
  <c r="N45" i="13"/>
  <c r="N16" i="13"/>
  <c r="L52" i="13"/>
  <c r="N23" i="13"/>
  <c r="N12" i="13"/>
  <c r="D56" i="13"/>
  <c r="J54" i="13"/>
  <c r="N34" i="13"/>
  <c r="G58" i="13"/>
  <c r="L51" i="13"/>
  <c r="H45" i="13"/>
  <c r="I30" i="13"/>
  <c r="F60" i="13"/>
  <c r="I60" i="13"/>
  <c r="J20" i="13"/>
  <c r="N20" i="13"/>
  <c r="H6" i="13"/>
  <c r="I62" i="13"/>
  <c r="M22" i="13"/>
  <c r="I41" i="13"/>
  <c r="J18" i="13"/>
  <c r="L48" i="13"/>
  <c r="N47" i="13"/>
  <c r="N40" i="13"/>
  <c r="H52" i="13"/>
  <c r="F51" i="13"/>
  <c r="K13" i="13"/>
  <c r="J13" i="13"/>
  <c r="M35" i="13"/>
  <c r="N38" i="13"/>
  <c r="H15" i="13"/>
  <c r="I42" i="13"/>
  <c r="M42" i="13"/>
  <c r="L44" i="13"/>
  <c r="K15" i="13"/>
  <c r="H9" i="13"/>
  <c r="J7" i="13"/>
  <c r="J24" i="13"/>
  <c r="M32" i="13"/>
  <c r="L29" i="13"/>
  <c r="M23" i="13"/>
  <c r="L19" i="13"/>
  <c r="N25" i="13"/>
  <c r="K45" i="13"/>
  <c r="F47" i="13"/>
  <c r="I6" i="13"/>
  <c r="M39" i="13"/>
  <c r="J42" i="13"/>
  <c r="J44" i="13"/>
  <c r="L60" i="13"/>
  <c r="I10" i="13"/>
  <c r="M48" i="13"/>
  <c r="K5" i="13"/>
  <c r="N14" i="13"/>
  <c r="L34" i="13"/>
  <c r="N41" i="13"/>
  <c r="J49" i="13"/>
  <c r="J14" i="13"/>
  <c r="J25" i="13"/>
  <c r="I18" i="13"/>
  <c r="J16" i="13"/>
  <c r="I50" i="13"/>
  <c r="M50" i="13"/>
  <c r="I24" i="13"/>
  <c r="L17" i="13"/>
  <c r="M53" i="13"/>
  <c r="H11" i="13"/>
  <c r="I51" i="13"/>
  <c r="L27" i="13"/>
  <c r="H18" i="13"/>
  <c r="N3" i="13"/>
  <c r="N29" i="13"/>
  <c r="H43" i="13"/>
  <c r="N24" i="13"/>
  <c r="N21" i="13"/>
  <c r="L8" i="13"/>
  <c r="H44" i="13"/>
  <c r="K19" i="13"/>
  <c r="M18" i="13"/>
  <c r="M43" i="13"/>
  <c r="F43" i="13"/>
  <c r="J6" i="13"/>
  <c r="H32" i="13"/>
  <c r="G56" i="13"/>
  <c r="M31" i="13"/>
  <c r="G54" i="13"/>
  <c r="H34" i="13"/>
  <c r="H37" i="13"/>
  <c r="I23" i="13"/>
  <c r="H22" i="13"/>
  <c r="H2" i="13"/>
  <c r="N8" i="13"/>
  <c r="I3" i="13"/>
  <c r="H3" i="13"/>
  <c r="H23" i="13"/>
  <c r="J23" i="13"/>
  <c r="F52" i="13"/>
  <c r="M33" i="13"/>
  <c r="M25" i="13"/>
  <c r="L11" i="13"/>
  <c r="H41" i="13"/>
  <c r="N42" i="13"/>
  <c r="H56" i="13"/>
  <c r="I27" i="13"/>
  <c r="M6" i="13"/>
  <c r="I45" i="13"/>
  <c r="F16" i="13"/>
  <c r="H33" i="13"/>
  <c r="I52" i="13"/>
  <c r="L54" i="13"/>
  <c r="L61" i="13"/>
  <c r="N39" i="13"/>
  <c r="J51" i="13"/>
  <c r="L57" i="13"/>
  <c r="K53" i="13"/>
  <c r="J29" i="13"/>
  <c r="I48" i="13"/>
  <c r="K49" i="13"/>
  <c r="H8" i="13"/>
  <c r="H31" i="13"/>
  <c r="I14" i="13"/>
  <c r="I32" i="13"/>
  <c r="L5" i="13"/>
  <c r="N5" i="13"/>
  <c r="J52" i="13"/>
  <c r="M49" i="13"/>
  <c r="K34" i="13"/>
  <c r="M15" i="13"/>
  <c r="F2" i="13"/>
  <c r="L7" i="13"/>
  <c r="M4" i="13"/>
  <c r="M17" i="13"/>
  <c r="J43" i="13"/>
  <c r="L21" i="13"/>
  <c r="K8" i="13"/>
  <c r="K9" i="13"/>
  <c r="L40" i="13"/>
  <c r="K21" i="13"/>
  <c r="N60" i="13"/>
  <c r="J48" i="13"/>
  <c r="I57" i="13"/>
  <c r="F34" i="13"/>
  <c r="L24" i="13"/>
  <c r="K2" i="13"/>
  <c r="N11" i="13"/>
  <c r="I40" i="13"/>
  <c r="N6" i="13"/>
  <c r="M19" i="13"/>
  <c r="F17" i="13"/>
  <c r="L33" i="13"/>
  <c r="I35" i="13"/>
  <c r="L62" i="13"/>
  <c r="J47" i="13"/>
  <c r="K41" i="13"/>
  <c r="N55" i="13"/>
  <c r="M54" i="13"/>
  <c r="M30" i="13"/>
  <c r="N37" i="13"/>
  <c r="M56" i="13"/>
  <c r="J39" i="13"/>
  <c r="I61" i="13"/>
  <c r="I9" i="13"/>
  <c r="M734" i="7" l="1"/>
  <c r="K734" i="7"/>
  <c r="H732" i="7"/>
  <c r="X732" i="7" s="1"/>
  <c r="F733" i="7"/>
  <c r="F734" i="7" s="1"/>
  <c r="G281" i="10"/>
  <c r="J137" i="4"/>
  <c r="H138" i="4"/>
  <c r="N138" i="4" s="1"/>
  <c r="M138" i="4"/>
  <c r="H734" i="7" l="1"/>
  <c r="X734" i="7" s="1"/>
  <c r="H733" i="7"/>
  <c r="X733" i="7" s="1"/>
  <c r="L281" i="10"/>
  <c r="P281" i="10"/>
  <c r="J138" i="4"/>
  <c r="H139" i="4"/>
  <c r="N139" i="4" s="1"/>
  <c r="M139" i="4"/>
  <c r="K282" i="10" l="1"/>
  <c r="O282" i="10" s="1"/>
  <c r="I282" i="10"/>
  <c r="J139" i="4"/>
  <c r="H140" i="4"/>
  <c r="N140" i="4" s="1"/>
  <c r="M140" i="4"/>
  <c r="G282" i="10" l="1"/>
  <c r="J140" i="4"/>
  <c r="H141" i="4"/>
  <c r="N141" i="4" s="1"/>
  <c r="M141" i="4"/>
  <c r="P282" i="10" l="1"/>
  <c r="L282" i="10"/>
  <c r="J141" i="4"/>
  <c r="H142" i="4"/>
  <c r="N142" i="4" s="1"/>
  <c r="M142" i="4"/>
  <c r="I283" i="10" l="1"/>
  <c r="K283" i="10"/>
  <c r="O283" i="10" s="1"/>
  <c r="J142" i="4"/>
  <c r="H143" i="4"/>
  <c r="N143" i="4" s="1"/>
  <c r="M143" i="4"/>
  <c r="G283" i="10" l="1"/>
  <c r="J143" i="4"/>
  <c r="H144" i="4"/>
  <c r="N144" i="4" s="1"/>
  <c r="M144" i="4"/>
  <c r="L283" i="10" l="1"/>
  <c r="P283" i="10"/>
  <c r="J144" i="4"/>
  <c r="H145" i="4"/>
  <c r="N145" i="4" s="1"/>
  <c r="M145" i="4"/>
  <c r="K284" i="10" l="1"/>
  <c r="O284" i="10" s="1"/>
  <c r="I284" i="10"/>
  <c r="J145" i="4"/>
  <c r="H146" i="4"/>
  <c r="N146" i="4" s="1"/>
  <c r="M146" i="4"/>
  <c r="G284" i="10" l="1"/>
  <c r="J146" i="4"/>
  <c r="H147" i="4"/>
  <c r="N147" i="4" s="1"/>
  <c r="M147" i="4"/>
  <c r="P284" i="10" l="1"/>
  <c r="L284" i="10"/>
  <c r="J147" i="4"/>
  <c r="H148" i="4"/>
  <c r="N148" i="4" s="1"/>
  <c r="M148" i="4"/>
  <c r="I285" i="10" l="1"/>
  <c r="K285" i="10"/>
  <c r="O285" i="10" s="1"/>
  <c r="J148" i="4"/>
  <c r="H149" i="4"/>
  <c r="N149" i="4" s="1"/>
  <c r="M149" i="4"/>
  <c r="G285" i="10" l="1"/>
  <c r="J149" i="4"/>
  <c r="H150" i="4"/>
  <c r="N150" i="4" s="1"/>
  <c r="M150" i="4"/>
  <c r="L285" i="10" l="1"/>
  <c r="P285" i="10"/>
  <c r="J150" i="4"/>
  <c r="H151" i="4"/>
  <c r="N151" i="4" s="1"/>
  <c r="M151" i="4"/>
  <c r="K286" i="10" l="1"/>
  <c r="O286" i="10" s="1"/>
  <c r="I286" i="10"/>
  <c r="J151" i="4"/>
  <c r="H152" i="4"/>
  <c r="N152" i="4" s="1"/>
  <c r="M152" i="4"/>
  <c r="G286" i="10" l="1"/>
  <c r="J152" i="4"/>
  <c r="H153" i="4"/>
  <c r="N153" i="4" s="1"/>
  <c r="M153" i="4"/>
  <c r="P286" i="10" l="1"/>
  <c r="L286" i="10"/>
  <c r="J153" i="4"/>
  <c r="H154" i="4"/>
  <c r="N154" i="4" s="1"/>
  <c r="M154" i="4"/>
  <c r="I287" i="10" l="1"/>
  <c r="K287" i="10"/>
  <c r="O287" i="10" s="1"/>
  <c r="J154" i="4"/>
  <c r="H155" i="4"/>
  <c r="N155" i="4" s="1"/>
  <c r="M155" i="4"/>
  <c r="G287" i="10" l="1"/>
  <c r="J155" i="4"/>
  <c r="H156" i="4"/>
  <c r="N156" i="4" s="1"/>
  <c r="M156" i="4"/>
  <c r="L287" i="10" l="1"/>
  <c r="P287" i="10"/>
  <c r="J156" i="4"/>
  <c r="H157" i="4"/>
  <c r="N157" i="4" s="1"/>
  <c r="M157" i="4"/>
  <c r="K288" i="10" l="1"/>
  <c r="O288" i="10" s="1"/>
  <c r="I288" i="10"/>
  <c r="J157" i="4"/>
  <c r="H158" i="4"/>
  <c r="N158" i="4" s="1"/>
  <c r="M158" i="4"/>
  <c r="G288" i="10" l="1"/>
  <c r="J158" i="4"/>
  <c r="H159" i="4"/>
  <c r="N159" i="4" s="1"/>
  <c r="M159" i="4"/>
  <c r="P288" i="10" l="1"/>
  <c r="L288" i="10"/>
  <c r="J159" i="4"/>
  <c r="H160" i="4"/>
  <c r="N160" i="4" s="1"/>
  <c r="M160" i="4"/>
  <c r="I289" i="10" l="1"/>
  <c r="K289" i="10"/>
  <c r="O289" i="10" s="1"/>
  <c r="J160" i="4"/>
  <c r="H161" i="4"/>
  <c r="N161" i="4" s="1"/>
  <c r="M161" i="4"/>
  <c r="G289" i="10" l="1"/>
  <c r="J161" i="4"/>
  <c r="H162" i="4"/>
  <c r="N162" i="4" s="1"/>
  <c r="M162" i="4"/>
  <c r="L289" i="10" l="1"/>
  <c r="P289" i="10"/>
  <c r="J162" i="4"/>
  <c r="H163" i="4"/>
  <c r="N163" i="4" s="1"/>
  <c r="M163" i="4"/>
  <c r="K290" i="10" l="1"/>
  <c r="O290" i="10" s="1"/>
  <c r="I290" i="10"/>
  <c r="J163" i="4"/>
  <c r="H164" i="4"/>
  <c r="N164" i="4" s="1"/>
  <c r="M164" i="4"/>
  <c r="S26" i="10"/>
  <c r="G290" i="10" l="1"/>
  <c r="J164" i="4"/>
  <c r="H165" i="4"/>
  <c r="N165" i="4" s="1"/>
  <c r="M165" i="4"/>
  <c r="P290" i="10" l="1"/>
  <c r="L290" i="10"/>
  <c r="J165" i="4"/>
  <c r="H166" i="4"/>
  <c r="N166" i="4" s="1"/>
  <c r="M166" i="4"/>
  <c r="I291" i="10" l="1"/>
  <c r="K291" i="10"/>
  <c r="O291" i="10" s="1"/>
  <c r="J166" i="4"/>
  <c r="H167" i="4"/>
  <c r="N167" i="4" s="1"/>
  <c r="M167" i="4"/>
  <c r="G291" i="10" l="1"/>
  <c r="J167" i="4"/>
  <c r="H168" i="4"/>
  <c r="N168" i="4" s="1"/>
  <c r="M168" i="4"/>
  <c r="L291" i="10" l="1"/>
  <c r="P291" i="10"/>
  <c r="J168" i="4"/>
  <c r="H169" i="4"/>
  <c r="N169" i="4" s="1"/>
  <c r="M169" i="4"/>
  <c r="K292" i="10" l="1"/>
  <c r="O292" i="10" s="1"/>
  <c r="I292" i="10"/>
  <c r="G292" i="10" s="1"/>
  <c r="J169" i="4"/>
  <c r="H170" i="4"/>
  <c r="N170" i="4" s="1"/>
  <c r="M170" i="4"/>
  <c r="P292" i="10" l="1"/>
  <c r="L292" i="10"/>
  <c r="J170" i="4"/>
  <c r="H171" i="4"/>
  <c r="N171" i="4" s="1"/>
  <c r="M171" i="4"/>
  <c r="I293" i="10" l="1"/>
  <c r="K293" i="10"/>
  <c r="O293" i="10" s="1"/>
  <c r="J171" i="4"/>
  <c r="H172" i="4"/>
  <c r="N172" i="4" s="1"/>
  <c r="M172" i="4"/>
  <c r="G293" i="10" l="1"/>
  <c r="J172" i="4"/>
  <c r="H173" i="4"/>
  <c r="N173" i="4" s="1"/>
  <c r="M173" i="4"/>
  <c r="L293" i="10" l="1"/>
  <c r="P293" i="10"/>
  <c r="J173" i="4"/>
  <c r="H174" i="4"/>
  <c r="N174" i="4" s="1"/>
  <c r="M174" i="4"/>
  <c r="K294" i="10" l="1"/>
  <c r="O294" i="10" s="1"/>
  <c r="I294" i="10"/>
  <c r="J174" i="4"/>
  <c r="H175" i="4"/>
  <c r="N175" i="4" s="1"/>
  <c r="M175" i="4"/>
  <c r="G294" i="10" l="1"/>
  <c r="J175" i="4"/>
  <c r="H176" i="4"/>
  <c r="N176" i="4" s="1"/>
  <c r="M176" i="4"/>
  <c r="P294" i="10" l="1"/>
  <c r="L294" i="10"/>
  <c r="J176" i="4"/>
  <c r="H177" i="4"/>
  <c r="N177" i="4" s="1"/>
  <c r="M177" i="4"/>
  <c r="I295" i="10" l="1"/>
  <c r="K295" i="10"/>
  <c r="O295" i="10" s="1"/>
  <c r="J177" i="4"/>
  <c r="H178" i="4"/>
  <c r="N178" i="4" s="1"/>
  <c r="M178" i="4"/>
  <c r="G295" i="10" l="1"/>
  <c r="J178" i="4"/>
  <c r="H179" i="4"/>
  <c r="N179" i="4" s="1"/>
  <c r="M179" i="4"/>
  <c r="L295" i="10" l="1"/>
  <c r="P295" i="10"/>
  <c r="J179" i="4"/>
  <c r="H180" i="4"/>
  <c r="N180" i="4" s="1"/>
  <c r="M180" i="4"/>
  <c r="K296" i="10" l="1"/>
  <c r="O296" i="10" s="1"/>
  <c r="I296" i="10"/>
  <c r="J180" i="4"/>
  <c r="H181" i="4"/>
  <c r="N181" i="4" s="1"/>
  <c r="M181" i="4"/>
  <c r="G296" i="10" l="1"/>
  <c r="J181" i="4"/>
  <c r="H182" i="4"/>
  <c r="N182" i="4" s="1"/>
  <c r="M182" i="4"/>
  <c r="P296" i="10" l="1"/>
  <c r="L296" i="10"/>
  <c r="J182" i="4"/>
  <c r="H183" i="4"/>
  <c r="N183" i="4" s="1"/>
  <c r="M183" i="4"/>
  <c r="I297" i="10" l="1"/>
  <c r="K297" i="10"/>
  <c r="O297" i="10" s="1"/>
  <c r="J183" i="4"/>
  <c r="H184" i="4"/>
  <c r="N184" i="4" s="1"/>
  <c r="M184" i="4"/>
  <c r="G297" i="10" l="1"/>
  <c r="J184" i="4"/>
  <c r="H185" i="4"/>
  <c r="N185" i="4" s="1"/>
  <c r="M185" i="4"/>
  <c r="L297" i="10" l="1"/>
  <c r="P297" i="10"/>
  <c r="J185" i="4"/>
  <c r="H186" i="4"/>
  <c r="N186" i="4" s="1"/>
  <c r="M186" i="4"/>
  <c r="K298" i="10" l="1"/>
  <c r="O298" i="10" s="1"/>
  <c r="I298" i="10"/>
  <c r="J186" i="4"/>
  <c r="H187" i="4"/>
  <c r="N187" i="4" s="1"/>
  <c r="M187" i="4"/>
  <c r="G298" i="10" l="1"/>
  <c r="J187" i="4"/>
  <c r="H188" i="4"/>
  <c r="N188" i="4" s="1"/>
  <c r="M188" i="4"/>
  <c r="P298" i="10" l="1"/>
  <c r="L298" i="10"/>
  <c r="J188" i="4"/>
  <c r="H189" i="4"/>
  <c r="N189" i="4" s="1"/>
  <c r="M189" i="4"/>
  <c r="I299" i="10" l="1"/>
  <c r="K299" i="10"/>
  <c r="O299" i="10" s="1"/>
  <c r="J189" i="4"/>
  <c r="H190" i="4"/>
  <c r="N190" i="4" s="1"/>
  <c r="M190" i="4"/>
  <c r="G299" i="10" l="1"/>
  <c r="J190" i="4"/>
  <c r="H191" i="4"/>
  <c r="N191" i="4" s="1"/>
  <c r="M191" i="4"/>
  <c r="L299" i="10" l="1"/>
  <c r="P299" i="10"/>
  <c r="J191" i="4"/>
  <c r="H192" i="4"/>
  <c r="N192" i="4" s="1"/>
  <c r="M192" i="4"/>
  <c r="K300" i="10" l="1"/>
  <c r="O300" i="10" s="1"/>
  <c r="I300" i="10"/>
  <c r="J192" i="4"/>
  <c r="H193" i="4"/>
  <c r="N193" i="4" s="1"/>
  <c r="M193" i="4"/>
  <c r="G300" i="10" l="1"/>
  <c r="J193" i="4"/>
  <c r="H194" i="4"/>
  <c r="N194" i="4" s="1"/>
  <c r="M194" i="4"/>
  <c r="P300" i="10" l="1"/>
  <c r="L300" i="10"/>
  <c r="J194" i="4"/>
  <c r="H195" i="4"/>
  <c r="N195" i="4" s="1"/>
  <c r="M195" i="4"/>
  <c r="I301" i="10" l="1"/>
  <c r="K301" i="10"/>
  <c r="O301" i="10" s="1"/>
  <c r="J195" i="4"/>
  <c r="H196" i="4"/>
  <c r="N196" i="4" s="1"/>
  <c r="M196" i="4"/>
  <c r="G301" i="10" l="1"/>
  <c r="J196" i="4"/>
  <c r="H197" i="4"/>
  <c r="N197" i="4" s="1"/>
  <c r="M197" i="4"/>
  <c r="L301" i="10" l="1"/>
  <c r="P301" i="10"/>
  <c r="J197" i="4"/>
  <c r="H198" i="4"/>
  <c r="N198" i="4" s="1"/>
  <c r="M198" i="4"/>
  <c r="K302" i="10" l="1"/>
  <c r="O302" i="10" s="1"/>
  <c r="I302" i="10"/>
  <c r="J198" i="4"/>
  <c r="H199" i="4"/>
  <c r="N199" i="4" s="1"/>
  <c r="M199" i="4"/>
  <c r="S27" i="10"/>
  <c r="G302" i="10" l="1"/>
  <c r="J199" i="4"/>
  <c r="H200" i="4"/>
  <c r="N200" i="4" s="1"/>
  <c r="M200" i="4"/>
  <c r="P302" i="10" l="1"/>
  <c r="L302" i="10"/>
  <c r="J200" i="4"/>
  <c r="H201" i="4"/>
  <c r="N201" i="4" s="1"/>
  <c r="M201" i="4"/>
  <c r="I303" i="10" l="1"/>
  <c r="K303" i="10"/>
  <c r="O303" i="10" s="1"/>
  <c r="J201" i="4"/>
  <c r="H202" i="4"/>
  <c r="N202" i="4" s="1"/>
  <c r="M202" i="4"/>
  <c r="J202" i="4" l="1"/>
  <c r="G303" i="10"/>
  <c r="H203" i="4"/>
  <c r="N203" i="4" s="1"/>
  <c r="M203" i="4"/>
  <c r="L303" i="10" l="1"/>
  <c r="P303" i="10"/>
  <c r="J203" i="4"/>
  <c r="H204" i="4"/>
  <c r="N204" i="4" s="1"/>
  <c r="M204" i="4"/>
  <c r="K304" i="10" l="1"/>
  <c r="O304" i="10" s="1"/>
  <c r="I304" i="10"/>
  <c r="J204" i="4"/>
  <c r="H205" i="4"/>
  <c r="N205" i="4" s="1"/>
  <c r="M205" i="4"/>
  <c r="G304" i="10" l="1"/>
  <c r="J205" i="4"/>
  <c r="H206" i="4"/>
  <c r="N206" i="4" s="1"/>
  <c r="M206" i="4"/>
  <c r="P304" i="10" l="1"/>
  <c r="L304" i="10"/>
  <c r="J206" i="4"/>
  <c r="H207" i="4"/>
  <c r="N207" i="4" s="1"/>
  <c r="M207" i="4"/>
  <c r="I305" i="10" l="1"/>
  <c r="K305" i="10"/>
  <c r="O305" i="10" s="1"/>
  <c r="J207" i="4"/>
  <c r="H208" i="4"/>
  <c r="N208" i="4" s="1"/>
  <c r="M208" i="4"/>
  <c r="G305" i="10" l="1"/>
  <c r="J208" i="4"/>
  <c r="H209" i="4"/>
  <c r="N209" i="4" s="1"/>
  <c r="M209" i="4"/>
  <c r="L305" i="10" l="1"/>
  <c r="P305" i="10"/>
  <c r="J209" i="4"/>
  <c r="H210" i="4"/>
  <c r="N210" i="4" s="1"/>
  <c r="M210" i="4"/>
  <c r="K306" i="10" l="1"/>
  <c r="O306" i="10" s="1"/>
  <c r="I306" i="10"/>
  <c r="G306" i="10" s="1"/>
  <c r="J210" i="4"/>
  <c r="H211" i="4"/>
  <c r="N211" i="4" s="1"/>
  <c r="M211" i="4"/>
  <c r="P306" i="10" l="1"/>
  <c r="L306" i="10"/>
  <c r="J211" i="4"/>
  <c r="H212" i="4"/>
  <c r="N212" i="4" s="1"/>
  <c r="M212" i="4"/>
  <c r="I307" i="10" l="1"/>
  <c r="K307" i="10"/>
  <c r="O307" i="10" s="1"/>
  <c r="J212" i="4"/>
  <c r="H213" i="4"/>
  <c r="N213" i="4" s="1"/>
  <c r="M213" i="4"/>
  <c r="G307" i="10" l="1"/>
  <c r="L307" i="10" s="1"/>
  <c r="J213" i="4"/>
  <c r="H214" i="4"/>
  <c r="N214" i="4" s="1"/>
  <c r="M214" i="4"/>
  <c r="I308" i="10" l="1"/>
  <c r="P307" i="10"/>
  <c r="K308" i="10" s="1"/>
  <c r="J214" i="4"/>
  <c r="H215" i="4"/>
  <c r="N215" i="4" s="1"/>
  <c r="M215" i="4"/>
  <c r="O308" i="10" l="1"/>
  <c r="G308" i="10"/>
  <c r="J215" i="4"/>
  <c r="H216" i="4"/>
  <c r="N216" i="4" s="1"/>
  <c r="M216" i="4"/>
  <c r="L308" i="10" l="1"/>
  <c r="P308" i="10"/>
  <c r="J216" i="4"/>
  <c r="H217" i="4"/>
  <c r="N217" i="4" s="1"/>
  <c r="M217" i="4"/>
  <c r="K309" i="10" l="1"/>
  <c r="O309" i="10" s="1"/>
  <c r="I309" i="10"/>
  <c r="G309" i="10" s="1"/>
  <c r="J217" i="4"/>
  <c r="H218" i="4"/>
  <c r="N218" i="4" s="1"/>
  <c r="M218" i="4"/>
  <c r="P309" i="10" l="1"/>
  <c r="L309" i="10"/>
  <c r="J218" i="4"/>
  <c r="H219" i="4"/>
  <c r="N219" i="4" s="1"/>
  <c r="M219" i="4"/>
  <c r="I310" i="10" l="1"/>
  <c r="K310" i="10"/>
  <c r="O310" i="10" s="1"/>
  <c r="J219" i="4"/>
  <c r="H220" i="4"/>
  <c r="N220" i="4" s="1"/>
  <c r="M220" i="4"/>
  <c r="G310" i="10" l="1"/>
  <c r="J220" i="4"/>
  <c r="H221" i="4"/>
  <c r="N221" i="4" s="1"/>
  <c r="M221" i="4"/>
  <c r="L310" i="10" l="1"/>
  <c r="P310" i="10"/>
  <c r="J221" i="4"/>
  <c r="H222" i="4"/>
  <c r="N222" i="4" s="1"/>
  <c r="M222" i="4"/>
  <c r="K311" i="10" l="1"/>
  <c r="O311" i="10" s="1"/>
  <c r="I311" i="10"/>
  <c r="J222" i="4"/>
  <c r="H223" i="4"/>
  <c r="N223" i="4" s="1"/>
  <c r="M223" i="4"/>
  <c r="G311" i="10" l="1"/>
  <c r="J223" i="4"/>
  <c r="H224" i="4"/>
  <c r="N224" i="4" s="1"/>
  <c r="M224" i="4"/>
  <c r="L311" i="10" l="1"/>
  <c r="P311" i="10"/>
  <c r="J224" i="4"/>
  <c r="H225" i="4"/>
  <c r="N225" i="4" s="1"/>
  <c r="M225" i="4"/>
  <c r="K312" i="10" l="1"/>
  <c r="O312" i="10" s="1"/>
  <c r="I312" i="10"/>
  <c r="J225" i="4"/>
  <c r="H226" i="4"/>
  <c r="N226" i="4" s="1"/>
  <c r="M226" i="4"/>
  <c r="G312" i="10" l="1"/>
  <c r="J226" i="4"/>
  <c r="H227" i="4"/>
  <c r="N227" i="4" s="1"/>
  <c r="M227" i="4"/>
  <c r="P312" i="10" l="1"/>
  <c r="L312" i="10"/>
  <c r="J227" i="4"/>
  <c r="H228" i="4"/>
  <c r="N228" i="4" s="1"/>
  <c r="M228" i="4"/>
  <c r="I313" i="10" l="1"/>
  <c r="K313" i="10"/>
  <c r="O313" i="10" s="1"/>
  <c r="J228" i="4"/>
  <c r="H229" i="4"/>
  <c r="N229" i="4" s="1"/>
  <c r="M229" i="4"/>
  <c r="G313" i="10" l="1"/>
  <c r="J229" i="4"/>
  <c r="H230" i="4"/>
  <c r="N230" i="4" s="1"/>
  <c r="M230" i="4"/>
  <c r="L313" i="10" l="1"/>
  <c r="P313" i="10"/>
  <c r="J230" i="4"/>
  <c r="H231" i="4"/>
  <c r="N231" i="4" s="1"/>
  <c r="M231" i="4"/>
  <c r="K314" i="10" l="1"/>
  <c r="O314" i="10" s="1"/>
  <c r="I314" i="10"/>
  <c r="J231" i="4"/>
  <c r="H232" i="4"/>
  <c r="N232" i="4" s="1"/>
  <c r="M232" i="4"/>
  <c r="S28" i="10"/>
  <c r="G314" i="10" l="1"/>
  <c r="J232" i="4"/>
  <c r="H233" i="4"/>
  <c r="N233" i="4" s="1"/>
  <c r="M233" i="4"/>
  <c r="P314" i="10" l="1"/>
  <c r="L314" i="10"/>
  <c r="J233" i="4"/>
  <c r="H234" i="4"/>
  <c r="N234" i="4" s="1"/>
  <c r="M234" i="4"/>
  <c r="I315" i="10" l="1"/>
  <c r="K315" i="10"/>
  <c r="O315" i="10" s="1"/>
  <c r="J234" i="4"/>
  <c r="H235" i="4"/>
  <c r="N235" i="4" s="1"/>
  <c r="M235" i="4"/>
  <c r="G315" i="10" l="1"/>
  <c r="J235" i="4"/>
  <c r="H236" i="4"/>
  <c r="N236" i="4" s="1"/>
  <c r="M236" i="4"/>
  <c r="L315" i="10" l="1"/>
  <c r="P315" i="10"/>
  <c r="J236" i="4"/>
  <c r="H237" i="4"/>
  <c r="N237" i="4" s="1"/>
  <c r="M237" i="4"/>
  <c r="K316" i="10" l="1"/>
  <c r="O316" i="10" s="1"/>
  <c r="I316" i="10"/>
  <c r="G316" i="10" s="1"/>
  <c r="J237" i="4"/>
  <c r="H238" i="4"/>
  <c r="N238" i="4" s="1"/>
  <c r="M238" i="4"/>
  <c r="J238" i="4" l="1"/>
  <c r="P316" i="10"/>
  <c r="L316" i="10"/>
  <c r="H239" i="4"/>
  <c r="N239" i="4" s="1"/>
  <c r="M239" i="4"/>
  <c r="I317" i="10" l="1"/>
  <c r="K317" i="10"/>
  <c r="O317" i="10" s="1"/>
  <c r="J239" i="4"/>
  <c r="H240" i="4"/>
  <c r="N240" i="4" s="1"/>
  <c r="M240" i="4"/>
  <c r="G317" i="10" l="1"/>
  <c r="J240" i="4"/>
  <c r="H241" i="4"/>
  <c r="N241" i="4" s="1"/>
  <c r="M241" i="4"/>
  <c r="L317" i="10" l="1"/>
  <c r="P317" i="10"/>
  <c r="J241" i="4"/>
  <c r="H242" i="4"/>
  <c r="N242" i="4" s="1"/>
  <c r="M242" i="4"/>
  <c r="K318" i="10" l="1"/>
  <c r="O318" i="10" s="1"/>
  <c r="I318" i="10"/>
  <c r="J242" i="4"/>
  <c r="H243" i="4"/>
  <c r="N243" i="4" s="1"/>
  <c r="M243" i="4"/>
  <c r="G318" i="10" l="1"/>
  <c r="J243" i="4"/>
  <c r="H244" i="4"/>
  <c r="N244" i="4" s="1"/>
  <c r="M244" i="4"/>
  <c r="J244" i="4" s="1"/>
  <c r="P318" i="10" l="1"/>
  <c r="L318" i="10"/>
  <c r="H245" i="4"/>
  <c r="N245" i="4" s="1"/>
  <c r="M245" i="4"/>
  <c r="I319" i="10" l="1"/>
  <c r="K319" i="10"/>
  <c r="O319" i="10" s="1"/>
  <c r="J245" i="4"/>
  <c r="H246" i="4"/>
  <c r="N246" i="4" s="1"/>
  <c r="M246" i="4"/>
  <c r="G319" i="10" l="1"/>
  <c r="J246" i="4"/>
  <c r="H247" i="4"/>
  <c r="N247" i="4" s="1"/>
  <c r="M247" i="4"/>
  <c r="L319" i="10" l="1"/>
  <c r="P319" i="10"/>
  <c r="J247" i="4"/>
  <c r="H248" i="4"/>
  <c r="N248" i="4" s="1"/>
  <c r="M248" i="4"/>
  <c r="K320" i="10" l="1"/>
  <c r="O320" i="10" s="1"/>
  <c r="I320" i="10"/>
  <c r="J248" i="4"/>
  <c r="H249" i="4"/>
  <c r="N249" i="4" s="1"/>
  <c r="M249" i="4"/>
  <c r="G320" i="10" l="1"/>
  <c r="J249" i="4"/>
  <c r="H250" i="4"/>
  <c r="N250" i="4" s="1"/>
  <c r="M250" i="4"/>
  <c r="P320" i="10" l="1"/>
  <c r="L320" i="10"/>
  <c r="J250" i="4"/>
  <c r="H251" i="4"/>
  <c r="N251" i="4" s="1"/>
  <c r="M251" i="4"/>
  <c r="J251" i="4" l="1"/>
  <c r="I321" i="10"/>
  <c r="K321" i="10"/>
  <c r="O321" i="10" s="1"/>
  <c r="H252" i="4"/>
  <c r="N252" i="4" s="1"/>
  <c r="M252" i="4"/>
  <c r="G321" i="10" l="1"/>
  <c r="J252" i="4"/>
  <c r="H253" i="4"/>
  <c r="N253" i="4" s="1"/>
  <c r="M253" i="4"/>
  <c r="L321" i="10" l="1"/>
  <c r="P321" i="10"/>
  <c r="J253" i="4"/>
  <c r="H254" i="4"/>
  <c r="N254" i="4" s="1"/>
  <c r="M254" i="4"/>
  <c r="K322" i="10" l="1"/>
  <c r="O322" i="10" s="1"/>
  <c r="I322" i="10"/>
  <c r="J254" i="4"/>
  <c r="H255" i="4"/>
  <c r="N255" i="4" s="1"/>
  <c r="M255" i="4"/>
  <c r="G322" i="10" l="1"/>
  <c r="J255" i="4"/>
  <c r="H256" i="4"/>
  <c r="N256" i="4" s="1"/>
  <c r="M256" i="4"/>
  <c r="P322" i="10" l="1"/>
  <c r="L322" i="10"/>
  <c r="J256" i="4"/>
  <c r="H257" i="4"/>
  <c r="N257" i="4" s="1"/>
  <c r="M257" i="4"/>
  <c r="I323" i="10" l="1"/>
  <c r="K323" i="10"/>
  <c r="O323" i="10" s="1"/>
  <c r="J257" i="4"/>
  <c r="H258" i="4"/>
  <c r="N258" i="4" s="1"/>
  <c r="M258" i="4"/>
  <c r="G323" i="10" l="1"/>
  <c r="J258" i="4"/>
  <c r="H259" i="4"/>
  <c r="N259" i="4" s="1"/>
  <c r="M259" i="4"/>
  <c r="L323" i="10" l="1"/>
  <c r="P323" i="10"/>
  <c r="J259" i="4"/>
  <c r="H260" i="4"/>
  <c r="N260" i="4" s="1"/>
  <c r="M260" i="4"/>
  <c r="K324" i="10" l="1"/>
  <c r="O324" i="10" s="1"/>
  <c r="I324" i="10"/>
  <c r="J260" i="4"/>
  <c r="H261" i="4"/>
  <c r="N261" i="4" s="1"/>
  <c r="M261" i="4"/>
  <c r="G324" i="10" l="1"/>
  <c r="J261" i="4"/>
  <c r="H262" i="4"/>
  <c r="N262" i="4" s="1"/>
  <c r="M262" i="4"/>
  <c r="P324" i="10" l="1"/>
  <c r="L324" i="10"/>
  <c r="J262" i="4"/>
  <c r="H263" i="4"/>
  <c r="N263" i="4" s="1"/>
  <c r="M263" i="4"/>
  <c r="I325" i="10" l="1"/>
  <c r="K325" i="10"/>
  <c r="O325" i="10" s="1"/>
  <c r="J263" i="4"/>
  <c r="H264" i="4"/>
  <c r="N264" i="4" s="1"/>
  <c r="M264" i="4"/>
  <c r="G325" i="10" l="1"/>
  <c r="J264" i="4"/>
  <c r="H265" i="4"/>
  <c r="N265" i="4" s="1"/>
  <c r="M265" i="4"/>
  <c r="L325" i="10" l="1"/>
  <c r="P325" i="10"/>
  <c r="J265" i="4"/>
  <c r="H266" i="4"/>
  <c r="N266" i="4" s="1"/>
  <c r="M266" i="4"/>
  <c r="K326" i="10" l="1"/>
  <c r="O326" i="10" s="1"/>
  <c r="I326" i="10"/>
  <c r="J266" i="4"/>
  <c r="H267" i="4"/>
  <c r="N267" i="4" s="1"/>
  <c r="M267" i="4"/>
  <c r="S29" i="10"/>
  <c r="G326" i="10" l="1"/>
  <c r="J267" i="4"/>
  <c r="H268" i="4"/>
  <c r="N268" i="4" s="1"/>
  <c r="M268" i="4"/>
  <c r="P326" i="10" l="1"/>
  <c r="L326" i="10"/>
  <c r="J268" i="4"/>
  <c r="H269" i="4"/>
  <c r="N269" i="4" s="1"/>
  <c r="M269" i="4"/>
  <c r="I327" i="10" l="1"/>
  <c r="K327" i="10"/>
  <c r="O327" i="10" s="1"/>
  <c r="J269" i="4"/>
  <c r="H270" i="4"/>
  <c r="N270" i="4" s="1"/>
  <c r="M270" i="4"/>
  <c r="G327" i="10" l="1"/>
  <c r="J270" i="4"/>
  <c r="H271" i="4"/>
  <c r="N271" i="4" s="1"/>
  <c r="M271" i="4"/>
  <c r="L327" i="10" l="1"/>
  <c r="P327" i="10"/>
  <c r="J271" i="4"/>
  <c r="H272" i="4"/>
  <c r="N272" i="4" s="1"/>
  <c r="M272" i="4"/>
  <c r="K328" i="10" l="1"/>
  <c r="O328" i="10" s="1"/>
  <c r="I328" i="10"/>
  <c r="J272" i="4"/>
  <c r="H273" i="4"/>
  <c r="N273" i="4" s="1"/>
  <c r="M273" i="4"/>
  <c r="G328" i="10" l="1"/>
  <c r="J273" i="4"/>
  <c r="H274" i="4"/>
  <c r="N274" i="4" s="1"/>
  <c r="M274" i="4"/>
  <c r="P328" i="10" l="1"/>
  <c r="L328" i="10"/>
  <c r="J274" i="4"/>
  <c r="H275" i="4"/>
  <c r="N275" i="4" s="1"/>
  <c r="M275" i="4"/>
  <c r="I329" i="10" l="1"/>
  <c r="K329" i="10"/>
  <c r="O329" i="10" s="1"/>
  <c r="J275" i="4"/>
  <c r="H276" i="4"/>
  <c r="N276" i="4" s="1"/>
  <c r="M276" i="4"/>
  <c r="G329" i="10" l="1"/>
  <c r="J276" i="4"/>
  <c r="H277" i="4"/>
  <c r="N277" i="4" s="1"/>
  <c r="M277" i="4"/>
  <c r="L329" i="10" l="1"/>
  <c r="P329" i="10"/>
  <c r="J277" i="4"/>
  <c r="H278" i="4"/>
  <c r="N278" i="4" s="1"/>
  <c r="M278" i="4"/>
  <c r="K330" i="10" l="1"/>
  <c r="O330" i="10" s="1"/>
  <c r="I330" i="10"/>
  <c r="J278" i="4"/>
  <c r="H279" i="4"/>
  <c r="N279" i="4" s="1"/>
  <c r="M279" i="4"/>
  <c r="G330" i="10" l="1"/>
  <c r="J279" i="4"/>
  <c r="H280" i="4"/>
  <c r="N280" i="4" s="1"/>
  <c r="M280" i="4"/>
  <c r="P330" i="10" l="1"/>
  <c r="L330" i="10"/>
  <c r="J280" i="4"/>
  <c r="H281" i="4"/>
  <c r="N281" i="4" s="1"/>
  <c r="M281" i="4"/>
  <c r="I331" i="10" l="1"/>
  <c r="K331" i="10"/>
  <c r="O331" i="10" s="1"/>
  <c r="J281" i="4"/>
  <c r="H282" i="4"/>
  <c r="N282" i="4" s="1"/>
  <c r="M282" i="4"/>
  <c r="G331" i="10" l="1"/>
  <c r="J282" i="4"/>
  <c r="H283" i="4"/>
  <c r="N283" i="4" s="1"/>
  <c r="M283" i="4"/>
  <c r="L331" i="10" l="1"/>
  <c r="P331" i="10"/>
  <c r="J283" i="4"/>
  <c r="H284" i="4"/>
  <c r="N284" i="4" s="1"/>
  <c r="M284" i="4"/>
  <c r="K332" i="10" l="1"/>
  <c r="O332" i="10" s="1"/>
  <c r="I332" i="10"/>
  <c r="J284" i="4"/>
  <c r="H285" i="4"/>
  <c r="N285" i="4" s="1"/>
  <c r="M285" i="4"/>
  <c r="G332" i="10" l="1"/>
  <c r="J285" i="4"/>
  <c r="H286" i="4"/>
  <c r="N286" i="4" s="1"/>
  <c r="M286" i="4"/>
  <c r="P332" i="10" l="1"/>
  <c r="L332" i="10"/>
  <c r="J286" i="4"/>
  <c r="H287" i="4"/>
  <c r="N287" i="4" s="1"/>
  <c r="M287" i="4"/>
  <c r="I333" i="10" l="1"/>
  <c r="K333" i="10"/>
  <c r="O333" i="10" s="1"/>
  <c r="J287" i="4"/>
  <c r="H288" i="4"/>
  <c r="N288" i="4" s="1"/>
  <c r="M288" i="4"/>
  <c r="G333" i="10" l="1"/>
  <c r="J288" i="4"/>
  <c r="H289" i="4"/>
  <c r="N289" i="4" s="1"/>
  <c r="M289" i="4"/>
  <c r="L333" i="10" l="1"/>
  <c r="P333" i="10"/>
  <c r="J289" i="4"/>
  <c r="H290" i="4"/>
  <c r="N290" i="4" s="1"/>
  <c r="M290" i="4"/>
  <c r="K334" i="10" l="1"/>
  <c r="O334" i="10" s="1"/>
  <c r="I334" i="10"/>
  <c r="J290" i="4"/>
  <c r="H291" i="4"/>
  <c r="N291" i="4" s="1"/>
  <c r="M291" i="4"/>
  <c r="G334" i="10" l="1"/>
  <c r="J291" i="4"/>
  <c r="H292" i="4"/>
  <c r="N292" i="4" s="1"/>
  <c r="M292" i="4"/>
  <c r="P334" i="10" l="1"/>
  <c r="L334" i="10"/>
  <c r="J292" i="4"/>
  <c r="H293" i="4"/>
  <c r="N293" i="4" s="1"/>
  <c r="M293" i="4"/>
  <c r="I335" i="10" l="1"/>
  <c r="K335" i="10"/>
  <c r="O335" i="10" s="1"/>
  <c r="J293" i="4"/>
  <c r="H294" i="4"/>
  <c r="N294" i="4" s="1"/>
  <c r="M294" i="4"/>
  <c r="G335" i="10" l="1"/>
  <c r="J294" i="4"/>
  <c r="H295" i="4"/>
  <c r="N295" i="4" s="1"/>
  <c r="M295" i="4"/>
  <c r="L335" i="10" l="1"/>
  <c r="P335" i="10"/>
  <c r="J295" i="4"/>
  <c r="H296" i="4"/>
  <c r="N296" i="4" s="1"/>
  <c r="M296" i="4"/>
  <c r="K336" i="10" l="1"/>
  <c r="O336" i="10" s="1"/>
  <c r="I336" i="10"/>
  <c r="J296" i="4"/>
  <c r="H297" i="4"/>
  <c r="N297" i="4" s="1"/>
  <c r="M297" i="4"/>
  <c r="G336" i="10" l="1"/>
  <c r="J297" i="4"/>
  <c r="H298" i="4"/>
  <c r="N298" i="4" s="1"/>
  <c r="M298" i="4"/>
  <c r="J298" i="4" s="1"/>
  <c r="P336" i="10" l="1"/>
  <c r="L336" i="10"/>
  <c r="H299" i="4"/>
  <c r="N299" i="4" s="1"/>
  <c r="M299" i="4"/>
  <c r="I337" i="10" l="1"/>
  <c r="K337" i="10"/>
  <c r="O337" i="10" s="1"/>
  <c r="J299" i="4"/>
  <c r="H300" i="4"/>
  <c r="N300" i="4" s="1"/>
  <c r="M300" i="4"/>
  <c r="G337" i="10" l="1"/>
  <c r="J300" i="4"/>
  <c r="H301" i="4"/>
  <c r="N301" i="4" s="1"/>
  <c r="M301" i="4"/>
  <c r="L337" i="10" l="1"/>
  <c r="P337" i="10"/>
  <c r="J301" i="4"/>
  <c r="H302" i="4"/>
  <c r="N302" i="4" s="1"/>
  <c r="M302" i="4"/>
  <c r="K338" i="10" l="1"/>
  <c r="O338" i="10" s="1"/>
  <c r="I338" i="10"/>
  <c r="J302" i="4"/>
  <c r="H303" i="4"/>
  <c r="N303" i="4" s="1"/>
  <c r="M303" i="4"/>
  <c r="S30" i="10"/>
  <c r="G338" i="10" l="1"/>
  <c r="J303" i="4"/>
  <c r="H304" i="4"/>
  <c r="N304" i="4" s="1"/>
  <c r="M304" i="4"/>
  <c r="P338" i="10" l="1"/>
  <c r="L338" i="10"/>
  <c r="J304" i="4"/>
  <c r="H305" i="4"/>
  <c r="N305" i="4" s="1"/>
  <c r="M305" i="4"/>
  <c r="I339" i="10" l="1"/>
  <c r="K339" i="10"/>
  <c r="O339" i="10" s="1"/>
  <c r="J305" i="4"/>
  <c r="H306" i="4"/>
  <c r="N306" i="4" s="1"/>
  <c r="M306" i="4"/>
  <c r="G339" i="10" l="1"/>
  <c r="J306" i="4"/>
  <c r="H307" i="4"/>
  <c r="N307" i="4" s="1"/>
  <c r="M307" i="4"/>
  <c r="L339" i="10" l="1"/>
  <c r="P339" i="10"/>
  <c r="J307" i="4"/>
  <c r="H308" i="4"/>
  <c r="N308" i="4" s="1"/>
  <c r="M308" i="4"/>
  <c r="K340" i="10" l="1"/>
  <c r="O340" i="10" s="1"/>
  <c r="I340" i="10"/>
  <c r="J308" i="4"/>
  <c r="H309" i="4"/>
  <c r="N309" i="4" s="1"/>
  <c r="M309" i="4"/>
  <c r="G340" i="10" l="1"/>
  <c r="J309" i="4"/>
  <c r="H310" i="4"/>
  <c r="N310" i="4" s="1"/>
  <c r="M310" i="4"/>
  <c r="J310" i="4" l="1"/>
  <c r="P340" i="10"/>
  <c r="L340" i="10"/>
  <c r="H311" i="4"/>
  <c r="N311" i="4" s="1"/>
  <c r="M311" i="4"/>
  <c r="I341" i="10" l="1"/>
  <c r="K341" i="10"/>
  <c r="O341" i="10" s="1"/>
  <c r="J311" i="4"/>
  <c r="H312" i="4"/>
  <c r="N312" i="4" s="1"/>
  <c r="M312" i="4"/>
  <c r="G341" i="10" l="1"/>
  <c r="J312" i="4"/>
  <c r="H313" i="4"/>
  <c r="N313" i="4" s="1"/>
  <c r="M313" i="4"/>
  <c r="L341" i="10" l="1"/>
  <c r="P341" i="10"/>
  <c r="J313" i="4"/>
  <c r="H314" i="4"/>
  <c r="N314" i="4" s="1"/>
  <c r="M314" i="4"/>
  <c r="K342" i="10" l="1"/>
  <c r="O342" i="10" s="1"/>
  <c r="I342" i="10"/>
  <c r="J314" i="4"/>
  <c r="H315" i="4"/>
  <c r="N315" i="4" s="1"/>
  <c r="M315" i="4"/>
  <c r="G342" i="10" l="1"/>
  <c r="J315" i="4"/>
  <c r="H316" i="4"/>
  <c r="N316" i="4" s="1"/>
  <c r="M316" i="4"/>
  <c r="P342" i="10" l="1"/>
  <c r="L342" i="10"/>
  <c r="J316" i="4"/>
  <c r="H317" i="4"/>
  <c r="N317" i="4" s="1"/>
  <c r="M317" i="4"/>
  <c r="I343" i="10" l="1"/>
  <c r="K343" i="10"/>
  <c r="O343" i="10" s="1"/>
  <c r="J317" i="4"/>
  <c r="H318" i="4"/>
  <c r="N318" i="4" s="1"/>
  <c r="M318" i="4"/>
  <c r="G343" i="10" l="1"/>
  <c r="J318" i="4"/>
  <c r="H319" i="4"/>
  <c r="N319" i="4" s="1"/>
  <c r="M319" i="4"/>
  <c r="L343" i="10" l="1"/>
  <c r="P343" i="10"/>
  <c r="J319" i="4"/>
  <c r="H320" i="4"/>
  <c r="N320" i="4" s="1"/>
  <c r="M320" i="4"/>
  <c r="K344" i="10" l="1"/>
  <c r="O344" i="10" s="1"/>
  <c r="I344" i="10"/>
  <c r="J320" i="4"/>
  <c r="H321" i="4"/>
  <c r="N321" i="4" s="1"/>
  <c r="M321" i="4"/>
  <c r="G344" i="10" l="1"/>
  <c r="J321" i="4"/>
  <c r="H322" i="4"/>
  <c r="N322" i="4" s="1"/>
  <c r="M322" i="4"/>
  <c r="J322" i="4" s="1"/>
  <c r="P344" i="10" l="1"/>
  <c r="L344" i="10"/>
  <c r="H323" i="4"/>
  <c r="N323" i="4" s="1"/>
  <c r="M323" i="4"/>
  <c r="I345" i="10" l="1"/>
  <c r="K345" i="10"/>
  <c r="O345" i="10" s="1"/>
  <c r="J323" i="4"/>
  <c r="H324" i="4"/>
  <c r="N324" i="4" s="1"/>
  <c r="M324" i="4"/>
  <c r="G345" i="10" l="1"/>
  <c r="J324" i="4"/>
  <c r="H325" i="4"/>
  <c r="N325" i="4" s="1"/>
  <c r="M325" i="4"/>
  <c r="L345" i="10" l="1"/>
  <c r="P345" i="10"/>
  <c r="J325" i="4"/>
  <c r="H326" i="4"/>
  <c r="N326" i="4" s="1"/>
  <c r="M326" i="4"/>
  <c r="K346" i="10" l="1"/>
  <c r="O346" i="10" s="1"/>
  <c r="I346" i="10"/>
  <c r="H327" i="4"/>
  <c r="N327" i="4" s="1"/>
  <c r="M327" i="4"/>
  <c r="J326" i="4"/>
  <c r="G346" i="10" l="1"/>
  <c r="J327" i="4"/>
  <c r="H328" i="4"/>
  <c r="N328" i="4" s="1"/>
  <c r="M328" i="4"/>
  <c r="P346" i="10" l="1"/>
  <c r="L346" i="10"/>
  <c r="J328" i="4"/>
  <c r="H329" i="4"/>
  <c r="N329" i="4" s="1"/>
  <c r="M329" i="4"/>
  <c r="I347" i="10" l="1"/>
  <c r="K347" i="10"/>
  <c r="O347" i="10" s="1"/>
  <c r="J329" i="4"/>
  <c r="H330" i="4"/>
  <c r="N330" i="4" s="1"/>
  <c r="M330" i="4"/>
  <c r="G347" i="10" l="1"/>
  <c r="J330" i="4"/>
  <c r="H331" i="4"/>
  <c r="N331" i="4" s="1"/>
  <c r="M331" i="4"/>
  <c r="L347" i="10" l="1"/>
  <c r="P347" i="10"/>
  <c r="J331" i="4"/>
  <c r="H332" i="4"/>
  <c r="N332" i="4" s="1"/>
  <c r="M332" i="4"/>
  <c r="K348" i="10" l="1"/>
  <c r="O348" i="10" s="1"/>
  <c r="I348" i="10"/>
  <c r="J332" i="4"/>
  <c r="H333" i="4"/>
  <c r="N333" i="4" s="1"/>
  <c r="M333" i="4"/>
  <c r="G348" i="10" l="1"/>
  <c r="J333" i="4"/>
  <c r="H334" i="4"/>
  <c r="N334" i="4" s="1"/>
  <c r="M334" i="4"/>
  <c r="P348" i="10" l="1"/>
  <c r="L348" i="10"/>
  <c r="J334" i="4"/>
  <c r="H335" i="4"/>
  <c r="N335" i="4" s="1"/>
  <c r="M335" i="4"/>
  <c r="I349" i="10" l="1"/>
  <c r="K349" i="10"/>
  <c r="O349" i="10" s="1"/>
  <c r="J335" i="4"/>
  <c r="H336" i="4"/>
  <c r="N336" i="4" s="1"/>
  <c r="M336" i="4"/>
  <c r="G349" i="10" l="1"/>
  <c r="J336" i="4"/>
  <c r="H337" i="4"/>
  <c r="N337" i="4" s="1"/>
  <c r="M337" i="4"/>
  <c r="L349" i="10" l="1"/>
  <c r="P349" i="10"/>
  <c r="J337" i="4"/>
  <c r="H338" i="4"/>
  <c r="N338" i="4" s="1"/>
  <c r="M338" i="4"/>
  <c r="K350" i="10" l="1"/>
  <c r="O350" i="10" s="1"/>
  <c r="I350" i="10"/>
  <c r="J338" i="4"/>
  <c r="H339" i="4"/>
  <c r="N339" i="4" s="1"/>
  <c r="M339" i="4"/>
  <c r="S31" i="10"/>
  <c r="G350" i="10" l="1"/>
  <c r="J339" i="4"/>
  <c r="H340" i="4"/>
  <c r="N340" i="4" s="1"/>
  <c r="M340" i="4"/>
  <c r="P350" i="10" l="1"/>
  <c r="L350" i="10"/>
  <c r="J340" i="4"/>
  <c r="H341" i="4"/>
  <c r="N341" i="4" s="1"/>
  <c r="M341" i="4"/>
  <c r="I351" i="10" l="1"/>
  <c r="K351" i="10"/>
  <c r="O351" i="10" s="1"/>
  <c r="J341" i="4"/>
  <c r="H342" i="4"/>
  <c r="N342" i="4" s="1"/>
  <c r="M342" i="4"/>
  <c r="G351" i="10" l="1"/>
  <c r="J342" i="4"/>
  <c r="H343" i="4"/>
  <c r="N343" i="4" s="1"/>
  <c r="M343" i="4"/>
  <c r="L351" i="10" l="1"/>
  <c r="P351" i="10"/>
  <c r="J343" i="4"/>
  <c r="H344" i="4"/>
  <c r="N344" i="4" s="1"/>
  <c r="M344" i="4"/>
  <c r="K352" i="10" l="1"/>
  <c r="O352" i="10" s="1"/>
  <c r="I352" i="10"/>
  <c r="J344" i="4"/>
  <c r="H345" i="4"/>
  <c r="N345" i="4" s="1"/>
  <c r="M345" i="4"/>
  <c r="G352" i="10" l="1"/>
  <c r="J345" i="4"/>
  <c r="H346" i="4"/>
  <c r="N346" i="4" s="1"/>
  <c r="M346" i="4"/>
  <c r="P352" i="10" l="1"/>
  <c r="L352" i="10"/>
  <c r="J346" i="4"/>
  <c r="H347" i="4"/>
  <c r="N347" i="4" s="1"/>
  <c r="M347" i="4"/>
  <c r="I353" i="10" l="1"/>
  <c r="K353" i="10"/>
  <c r="O353" i="10" s="1"/>
  <c r="J347" i="4"/>
  <c r="H348" i="4"/>
  <c r="N348" i="4" s="1"/>
  <c r="M348" i="4"/>
  <c r="G353" i="10" l="1"/>
  <c r="J348" i="4"/>
  <c r="H349" i="4"/>
  <c r="N349" i="4" s="1"/>
  <c r="M349" i="4"/>
  <c r="L353" i="10" l="1"/>
  <c r="P353" i="10"/>
  <c r="J349" i="4"/>
  <c r="H350" i="4"/>
  <c r="N350" i="4" s="1"/>
  <c r="M350" i="4"/>
  <c r="K354" i="10" l="1"/>
  <c r="O354" i="10" s="1"/>
  <c r="I354" i="10"/>
  <c r="J350" i="4"/>
  <c r="H351" i="4"/>
  <c r="N351" i="4" s="1"/>
  <c r="M351" i="4"/>
  <c r="G354" i="10" l="1"/>
  <c r="J351" i="4"/>
  <c r="H352" i="4"/>
  <c r="N352" i="4" s="1"/>
  <c r="M352" i="4"/>
  <c r="P354" i="10" l="1"/>
  <c r="L354" i="10"/>
  <c r="J352" i="4"/>
  <c r="H353" i="4"/>
  <c r="N353" i="4" s="1"/>
  <c r="M353" i="4"/>
  <c r="I355" i="10" l="1"/>
  <c r="K355" i="10"/>
  <c r="O355" i="10" s="1"/>
  <c r="J353" i="4"/>
  <c r="H354" i="4"/>
  <c r="N354" i="4" s="1"/>
  <c r="M354" i="4"/>
  <c r="G355" i="10" l="1"/>
  <c r="J354" i="4"/>
  <c r="H355" i="4"/>
  <c r="N355" i="4" s="1"/>
  <c r="M355" i="4"/>
  <c r="L355" i="10" l="1"/>
  <c r="P355" i="10"/>
  <c r="J355" i="4"/>
  <c r="H356" i="4"/>
  <c r="N356" i="4" s="1"/>
  <c r="M356" i="4"/>
  <c r="K356" i="10" l="1"/>
  <c r="O356" i="10" s="1"/>
  <c r="I356" i="10"/>
  <c r="J356" i="4"/>
  <c r="H357" i="4"/>
  <c r="N357" i="4" s="1"/>
  <c r="M357" i="4"/>
  <c r="G356" i="10" l="1"/>
  <c r="J357" i="4"/>
  <c r="H358" i="4"/>
  <c r="N358" i="4" s="1"/>
  <c r="M358" i="4"/>
  <c r="P356" i="10" l="1"/>
  <c r="L356" i="10"/>
  <c r="J358" i="4"/>
  <c r="H359" i="4"/>
  <c r="N359" i="4" s="1"/>
  <c r="M359" i="4"/>
  <c r="I357" i="10" l="1"/>
  <c r="K357" i="10"/>
  <c r="O357" i="10" s="1"/>
  <c r="J359" i="4"/>
  <c r="H360" i="4"/>
  <c r="N360" i="4" s="1"/>
  <c r="M360" i="4"/>
  <c r="G357" i="10" l="1"/>
  <c r="J360" i="4"/>
  <c r="H361" i="4"/>
  <c r="N361" i="4" s="1"/>
  <c r="M361" i="4"/>
  <c r="L357" i="10" l="1"/>
  <c r="P357" i="10"/>
  <c r="J361" i="4"/>
  <c r="H362" i="4"/>
  <c r="N362" i="4" s="1"/>
  <c r="M362" i="4"/>
  <c r="K358" i="10" l="1"/>
  <c r="O358" i="10" s="1"/>
  <c r="I358" i="10"/>
  <c r="H363" i="4"/>
  <c r="N363" i="4" s="1"/>
  <c r="M363" i="4"/>
  <c r="J362" i="4"/>
  <c r="G358" i="10" l="1"/>
  <c r="J363" i="4"/>
  <c r="H364" i="4"/>
  <c r="N364" i="4" s="1"/>
  <c r="M364" i="4"/>
  <c r="P358" i="10" l="1"/>
  <c r="L358" i="10"/>
  <c r="J364" i="4"/>
  <c r="H365" i="4"/>
  <c r="N365" i="4" s="1"/>
  <c r="M365" i="4"/>
  <c r="I359" i="10" l="1"/>
  <c r="K359" i="10"/>
  <c r="O359" i="10" s="1"/>
  <c r="J365" i="4"/>
  <c r="H366" i="4"/>
  <c r="N366" i="4" s="1"/>
  <c r="M366" i="4"/>
  <c r="G359" i="10" l="1"/>
  <c r="J366" i="4"/>
  <c r="H367" i="4"/>
  <c r="N367" i="4" s="1"/>
  <c r="M367" i="4"/>
  <c r="L359" i="10" l="1"/>
  <c r="P359" i="10"/>
  <c r="J367" i="4"/>
  <c r="H368" i="4"/>
  <c r="N368" i="4" s="1"/>
  <c r="M368" i="4"/>
  <c r="K360" i="10" l="1"/>
  <c r="O360" i="10" s="1"/>
  <c r="I360" i="10"/>
  <c r="J368" i="4"/>
  <c r="H369" i="4"/>
  <c r="N369" i="4" s="1"/>
  <c r="M369" i="4"/>
  <c r="G360" i="10" l="1"/>
  <c r="J369" i="4"/>
  <c r="H370" i="4"/>
  <c r="N370" i="4" s="1"/>
  <c r="M370" i="4"/>
  <c r="P360" i="10" l="1"/>
  <c r="L360" i="10"/>
  <c r="J370" i="4"/>
  <c r="H371" i="4"/>
  <c r="N371" i="4" s="1"/>
  <c r="M371" i="4"/>
  <c r="I361" i="10" l="1"/>
  <c r="K361" i="10"/>
  <c r="O361" i="10" s="1"/>
  <c r="J371" i="4"/>
  <c r="H372" i="4"/>
  <c r="N372" i="4" s="1"/>
  <c r="M372" i="4"/>
  <c r="G361" i="10" l="1"/>
  <c r="J372" i="4"/>
  <c r="H373" i="4"/>
  <c r="N373" i="4" s="1"/>
  <c r="M373" i="4"/>
  <c r="L361" i="10" l="1"/>
  <c r="P361" i="10"/>
  <c r="J373" i="4"/>
  <c r="H374" i="4"/>
  <c r="N374" i="4" s="1"/>
  <c r="M374" i="4"/>
  <c r="K362" i="10" l="1"/>
  <c r="O362" i="10" s="1"/>
  <c r="I362" i="10"/>
  <c r="J374" i="4"/>
  <c r="H375" i="4"/>
  <c r="N375" i="4" s="1"/>
  <c r="M375" i="4"/>
  <c r="S32" i="10"/>
  <c r="G362" i="10" l="1"/>
  <c r="J375" i="4"/>
  <c r="H376" i="4"/>
  <c r="N376" i="4" s="1"/>
  <c r="M376" i="4"/>
  <c r="J376" i="4" s="1"/>
  <c r="P362" i="10" l="1"/>
  <c r="L362" i="10"/>
  <c r="H377" i="4"/>
  <c r="N377" i="4" s="1"/>
  <c r="M377" i="4"/>
  <c r="I363" i="10" l="1"/>
  <c r="K363" i="10"/>
  <c r="O363" i="10" s="1"/>
  <c r="J377" i="4"/>
  <c r="H378" i="4"/>
  <c r="N378" i="4" s="1"/>
  <c r="M378" i="4"/>
  <c r="G363" i="10" l="1"/>
  <c r="J378" i="4"/>
  <c r="H379" i="4"/>
  <c r="N379" i="4" s="1"/>
  <c r="M379" i="4"/>
  <c r="L363" i="10" l="1"/>
  <c r="P363" i="10"/>
  <c r="J379" i="4"/>
  <c r="H380" i="4"/>
  <c r="N380" i="4" s="1"/>
  <c r="M380" i="4"/>
  <c r="K364" i="10" l="1"/>
  <c r="O364" i="10" s="1"/>
  <c r="I364" i="10"/>
  <c r="J380" i="4"/>
  <c r="H381" i="4"/>
  <c r="N381" i="4" s="1"/>
  <c r="M381" i="4"/>
  <c r="G364" i="10" l="1"/>
  <c r="J381" i="4"/>
  <c r="H382" i="4"/>
  <c r="N382" i="4" s="1"/>
  <c r="M382" i="4"/>
  <c r="P364" i="10" l="1"/>
  <c r="L364" i="10"/>
  <c r="J382" i="4"/>
  <c r="H383" i="4"/>
  <c r="N383" i="4" s="1"/>
  <c r="M383" i="4"/>
  <c r="I365" i="10" l="1"/>
  <c r="K365" i="10"/>
  <c r="O365" i="10" s="1"/>
  <c r="J383" i="4"/>
  <c r="H384" i="4"/>
  <c r="N384" i="4" s="1"/>
  <c r="M384" i="4"/>
  <c r="G365" i="10" l="1"/>
  <c r="J384" i="4"/>
  <c r="H385" i="4"/>
  <c r="N385" i="4" s="1"/>
  <c r="M385" i="4"/>
  <c r="L365" i="10" l="1"/>
  <c r="P365" i="10"/>
  <c r="J385" i="4"/>
  <c r="H386" i="4"/>
  <c r="N386" i="4" s="1"/>
  <c r="M386" i="4"/>
  <c r="K366" i="10" l="1"/>
  <c r="O366" i="10" s="1"/>
  <c r="I366" i="10"/>
  <c r="G366" i="10" s="1"/>
  <c r="J386" i="4"/>
  <c r="H387" i="4"/>
  <c r="N387" i="4" s="1"/>
  <c r="M387" i="4"/>
  <c r="P366" i="10" l="1"/>
  <c r="L366" i="10"/>
  <c r="J387" i="4"/>
  <c r="H388" i="4"/>
  <c r="N388" i="4" s="1"/>
  <c r="M388" i="4"/>
  <c r="I367" i="10" l="1"/>
  <c r="K367" i="10"/>
  <c r="O367" i="10" s="1"/>
  <c r="J388" i="4"/>
  <c r="H389" i="4"/>
  <c r="N389" i="4" s="1"/>
  <c r="M389" i="4"/>
  <c r="G367" i="10" l="1"/>
  <c r="J389" i="4"/>
  <c r="H390" i="4"/>
  <c r="N390" i="4" s="1"/>
  <c r="M390" i="4"/>
  <c r="L367" i="10" l="1"/>
  <c r="P367" i="10"/>
  <c r="J390" i="4"/>
  <c r="H391" i="4"/>
  <c r="N391" i="4" s="1"/>
  <c r="M391" i="4"/>
  <c r="K368" i="10" l="1"/>
  <c r="O368" i="10" s="1"/>
  <c r="I368" i="10"/>
  <c r="G368" i="10" s="1"/>
  <c r="J391" i="4"/>
  <c r="H392" i="4"/>
  <c r="N392" i="4" s="1"/>
  <c r="M392" i="4"/>
  <c r="P368" i="10" l="1"/>
  <c r="L368" i="10"/>
  <c r="J392" i="4"/>
  <c r="H393" i="4"/>
  <c r="N393" i="4" s="1"/>
  <c r="M393" i="4"/>
  <c r="I369" i="10" l="1"/>
  <c r="K369" i="10"/>
  <c r="O369" i="10" s="1"/>
  <c r="J393" i="4"/>
  <c r="H394" i="4"/>
  <c r="N394" i="4" s="1"/>
  <c r="M394" i="4"/>
  <c r="G369" i="10" l="1"/>
  <c r="J394" i="4"/>
  <c r="H395" i="4"/>
  <c r="N395" i="4" s="1"/>
  <c r="M395" i="4"/>
  <c r="L369" i="10" l="1"/>
  <c r="P369" i="10"/>
  <c r="J395" i="4"/>
  <c r="H396" i="4"/>
  <c r="N396" i="4" s="1"/>
  <c r="M396" i="4"/>
  <c r="K370" i="10" l="1"/>
  <c r="O370" i="10" s="1"/>
  <c r="I370" i="10"/>
  <c r="G370" i="10" s="1"/>
  <c r="J396" i="4"/>
  <c r="H397" i="4"/>
  <c r="N397" i="4" s="1"/>
  <c r="M397" i="4"/>
  <c r="P370" i="10" l="1"/>
  <c r="L370" i="10"/>
  <c r="J397" i="4"/>
  <c r="H398" i="4"/>
  <c r="N398" i="4" s="1"/>
  <c r="M398" i="4"/>
  <c r="I371" i="10" l="1"/>
  <c r="K371" i="10"/>
  <c r="O371" i="10" s="1"/>
  <c r="J398" i="4"/>
  <c r="H399" i="4"/>
  <c r="N399" i="4" s="1"/>
  <c r="M399" i="4"/>
  <c r="G371" i="10" l="1"/>
  <c r="J399" i="4"/>
  <c r="H400" i="4"/>
  <c r="N400" i="4" s="1"/>
  <c r="M400" i="4"/>
  <c r="L371" i="10" l="1"/>
  <c r="P371" i="10"/>
  <c r="J400" i="4"/>
  <c r="H401" i="4"/>
  <c r="N401" i="4" s="1"/>
  <c r="M401" i="4"/>
  <c r="K372" i="10" l="1"/>
  <c r="O372" i="10" s="1"/>
  <c r="I372" i="10"/>
  <c r="J401" i="4"/>
  <c r="H402" i="4"/>
  <c r="N402" i="4" s="1"/>
  <c r="M402" i="4"/>
  <c r="G372" i="10" l="1"/>
  <c r="J402" i="4"/>
  <c r="H403" i="4"/>
  <c r="N403" i="4" s="1"/>
  <c r="M403" i="4"/>
  <c r="P372" i="10" l="1"/>
  <c r="L372" i="10"/>
  <c r="J403" i="4"/>
  <c r="H404" i="4"/>
  <c r="N404" i="4" s="1"/>
  <c r="M404" i="4"/>
  <c r="I373" i="10" l="1"/>
  <c r="K373" i="10"/>
  <c r="O373" i="10" s="1"/>
  <c r="J404" i="4"/>
  <c r="H405" i="4"/>
  <c r="N405" i="4" s="1"/>
  <c r="M405" i="4"/>
  <c r="G373" i="10" l="1"/>
  <c r="J405" i="4"/>
  <c r="H406" i="4"/>
  <c r="N406" i="4" s="1"/>
  <c r="M406" i="4"/>
  <c r="L373" i="10" l="1"/>
  <c r="P373" i="10"/>
  <c r="J406" i="4"/>
  <c r="H407" i="4"/>
  <c r="N407" i="4" s="1"/>
  <c r="M407" i="4"/>
  <c r="K374" i="10" l="1"/>
  <c r="O374" i="10" s="1"/>
  <c r="I374" i="10"/>
  <c r="J407" i="4"/>
  <c r="H408" i="4"/>
  <c r="N408" i="4" s="1"/>
  <c r="M408" i="4"/>
  <c r="S33" i="10"/>
  <c r="G374" i="10" l="1"/>
  <c r="J408" i="4"/>
  <c r="H409" i="4"/>
  <c r="N409" i="4" s="1"/>
  <c r="M409" i="4"/>
  <c r="P374" i="10" l="1"/>
  <c r="L374" i="10"/>
  <c r="J409" i="4"/>
  <c r="H410" i="4"/>
  <c r="N410" i="4" s="1"/>
  <c r="M410" i="4"/>
  <c r="I375" i="10" l="1"/>
  <c r="K375" i="10"/>
  <c r="O375" i="10" s="1"/>
  <c r="J410" i="4"/>
  <c r="H411" i="4"/>
  <c r="N411" i="4" s="1"/>
  <c r="M411" i="4"/>
  <c r="G375" i="10" l="1"/>
  <c r="J411" i="4"/>
  <c r="H412" i="4"/>
  <c r="N412" i="4" s="1"/>
  <c r="M412" i="4"/>
  <c r="L375" i="10" l="1"/>
  <c r="P375" i="10"/>
  <c r="J412" i="4"/>
  <c r="H413" i="4"/>
  <c r="N413" i="4" s="1"/>
  <c r="M413" i="4"/>
  <c r="K376" i="10" l="1"/>
  <c r="O376" i="10" s="1"/>
  <c r="I376" i="10"/>
  <c r="J413" i="4"/>
  <c r="H414" i="4"/>
  <c r="N414" i="4" s="1"/>
  <c r="M414" i="4"/>
  <c r="G376" i="10" l="1"/>
  <c r="J414" i="4"/>
  <c r="H415" i="4"/>
  <c r="N415" i="4" s="1"/>
  <c r="M415" i="4"/>
  <c r="J415" i="4" l="1"/>
  <c r="P376" i="10"/>
  <c r="L376" i="10"/>
  <c r="H416" i="4"/>
  <c r="N416" i="4" s="1"/>
  <c r="M416" i="4"/>
  <c r="I377" i="10" l="1"/>
  <c r="K377" i="10"/>
  <c r="O377" i="10" s="1"/>
  <c r="J416" i="4"/>
  <c r="H417" i="4"/>
  <c r="N417" i="4" s="1"/>
  <c r="M417" i="4"/>
  <c r="G377" i="10" l="1"/>
  <c r="J417" i="4"/>
  <c r="H418" i="4"/>
  <c r="N418" i="4" s="1"/>
  <c r="M418" i="4"/>
  <c r="L377" i="10" l="1"/>
  <c r="P377" i="10"/>
  <c r="J418" i="4"/>
  <c r="H419" i="4"/>
  <c r="N419" i="4" s="1"/>
  <c r="M419" i="4"/>
  <c r="K378" i="10" l="1"/>
  <c r="O378" i="10" s="1"/>
  <c r="I378" i="10"/>
  <c r="J419" i="4"/>
  <c r="H420" i="4"/>
  <c r="N420" i="4" s="1"/>
  <c r="M420" i="4"/>
  <c r="G378" i="10" l="1"/>
  <c r="J420" i="4"/>
  <c r="H421" i="4"/>
  <c r="N421" i="4" s="1"/>
  <c r="M421" i="4"/>
  <c r="P378" i="10" l="1"/>
  <c r="L378" i="10"/>
  <c r="J421" i="4"/>
  <c r="H422" i="4"/>
  <c r="N422" i="4" s="1"/>
  <c r="M422" i="4"/>
  <c r="I379" i="10" l="1"/>
  <c r="K379" i="10"/>
  <c r="O379" i="10" s="1"/>
  <c r="J422" i="4"/>
  <c r="H423" i="4"/>
  <c r="N423" i="4" s="1"/>
  <c r="M423" i="4"/>
  <c r="G379" i="10" l="1"/>
  <c r="J423" i="4"/>
  <c r="H424" i="4"/>
  <c r="N424" i="4" s="1"/>
  <c r="M424" i="4"/>
  <c r="L379" i="10" l="1"/>
  <c r="P379" i="10"/>
  <c r="J424" i="4"/>
  <c r="H425" i="4"/>
  <c r="N425" i="4" s="1"/>
  <c r="M425" i="4"/>
  <c r="K380" i="10" l="1"/>
  <c r="O380" i="10" s="1"/>
  <c r="I380" i="10"/>
  <c r="J425" i="4"/>
  <c r="H426" i="4"/>
  <c r="N426" i="4" s="1"/>
  <c r="M426" i="4"/>
  <c r="G380" i="10" l="1"/>
  <c r="J426" i="4"/>
  <c r="H427" i="4"/>
  <c r="N427" i="4" s="1"/>
  <c r="M427" i="4"/>
  <c r="P380" i="10" l="1"/>
  <c r="L380" i="10"/>
  <c r="J427" i="4"/>
  <c r="H428" i="4"/>
  <c r="N428" i="4" s="1"/>
  <c r="M428" i="4"/>
  <c r="I381" i="10" l="1"/>
  <c r="K381" i="10"/>
  <c r="O381" i="10" s="1"/>
  <c r="J428" i="4"/>
  <c r="H429" i="4"/>
  <c r="N429" i="4" s="1"/>
  <c r="M429" i="4"/>
  <c r="G381" i="10" l="1"/>
  <c r="J429" i="4"/>
  <c r="H430" i="4"/>
  <c r="N430" i="4" s="1"/>
  <c r="M430" i="4"/>
  <c r="L381" i="10" l="1"/>
  <c r="P381" i="10"/>
  <c r="J430" i="4"/>
  <c r="H431" i="4"/>
  <c r="N431" i="4" s="1"/>
  <c r="M431" i="4"/>
  <c r="K382" i="10" l="1"/>
  <c r="O382" i="10" s="1"/>
  <c r="I382" i="10"/>
  <c r="J431" i="4"/>
  <c r="H432" i="4"/>
  <c r="N432" i="4" s="1"/>
  <c r="M432" i="4"/>
  <c r="G382" i="10" l="1"/>
  <c r="J432" i="4"/>
  <c r="H433" i="4"/>
  <c r="N433" i="4" s="1"/>
  <c r="M433" i="4"/>
  <c r="P382" i="10" l="1"/>
  <c r="L382" i="10"/>
  <c r="J433" i="4"/>
  <c r="H434" i="4"/>
  <c r="N434" i="4" s="1"/>
  <c r="M434" i="4"/>
  <c r="I383" i="10" l="1"/>
  <c r="K383" i="10"/>
  <c r="O383" i="10" s="1"/>
  <c r="J434" i="4"/>
  <c r="H435" i="4"/>
  <c r="N435" i="4" s="1"/>
  <c r="M435" i="4"/>
  <c r="G383" i="10" l="1"/>
  <c r="J435" i="4"/>
  <c r="H436" i="4"/>
  <c r="N436" i="4" s="1"/>
  <c r="M436" i="4"/>
  <c r="L383" i="10" l="1"/>
  <c r="P383" i="10"/>
  <c r="J436" i="4"/>
  <c r="H437" i="4"/>
  <c r="N437" i="4" s="1"/>
  <c r="M437" i="4"/>
  <c r="K384" i="10" l="1"/>
  <c r="O384" i="10" s="1"/>
  <c r="I384" i="10"/>
  <c r="J437" i="4"/>
  <c r="H438" i="4"/>
  <c r="N438" i="4" s="1"/>
  <c r="M438" i="4"/>
  <c r="G384" i="10" l="1"/>
  <c r="J438" i="4"/>
  <c r="H439" i="4"/>
  <c r="N439" i="4" s="1"/>
  <c r="M439" i="4"/>
  <c r="P384" i="10" l="1"/>
  <c r="L384" i="10"/>
  <c r="J439" i="4"/>
  <c r="H440" i="4"/>
  <c r="N440" i="4" s="1"/>
  <c r="M440" i="4"/>
  <c r="I385" i="10" l="1"/>
  <c r="K385" i="10"/>
  <c r="O385" i="10" s="1"/>
  <c r="J440" i="4"/>
  <c r="H441" i="4"/>
  <c r="N441" i="4" s="1"/>
  <c r="M441" i="4"/>
  <c r="G385" i="10" l="1"/>
  <c r="J441" i="4"/>
  <c r="H442" i="4"/>
  <c r="N442" i="4" s="1"/>
  <c r="M442" i="4"/>
  <c r="L385" i="10" l="1"/>
  <c r="P385" i="10"/>
  <c r="J442" i="4"/>
  <c r="H443" i="4"/>
  <c r="N443" i="4" s="1"/>
  <c r="M443" i="4"/>
  <c r="J443" i="4" l="1"/>
  <c r="K386" i="10"/>
  <c r="O386" i="10" s="1"/>
  <c r="I386" i="10"/>
  <c r="H444" i="4"/>
  <c r="N444" i="4" s="1"/>
  <c r="M444" i="4"/>
  <c r="S34" i="10"/>
  <c r="G386" i="10" l="1"/>
  <c r="J444" i="4"/>
  <c r="H445" i="4"/>
  <c r="N445" i="4" s="1"/>
  <c r="M445" i="4"/>
  <c r="P386" i="10" l="1"/>
  <c r="L386" i="10"/>
  <c r="J445" i="4"/>
  <c r="H446" i="4"/>
  <c r="N446" i="4" s="1"/>
  <c r="M446" i="4"/>
  <c r="I387" i="10" l="1"/>
  <c r="K387" i="10"/>
  <c r="O387" i="10" s="1"/>
  <c r="J446" i="4"/>
  <c r="H447" i="4"/>
  <c r="N447" i="4" s="1"/>
  <c r="M447" i="4"/>
  <c r="G387" i="10" l="1"/>
  <c r="J447" i="4"/>
  <c r="H448" i="4"/>
  <c r="N448" i="4" s="1"/>
  <c r="M448" i="4"/>
  <c r="L387" i="10" l="1"/>
  <c r="P387" i="10"/>
  <c r="J448" i="4"/>
  <c r="H449" i="4"/>
  <c r="N449" i="4" s="1"/>
  <c r="M449" i="4"/>
  <c r="I388" i="10" l="1"/>
  <c r="K388" i="10"/>
  <c r="O388" i="10" s="1"/>
  <c r="J449" i="4"/>
  <c r="H450" i="4"/>
  <c r="N450" i="4" s="1"/>
  <c r="M450" i="4"/>
  <c r="G388" i="10" l="1"/>
  <c r="J450" i="4"/>
  <c r="H451" i="4"/>
  <c r="N451" i="4" s="1"/>
  <c r="M451" i="4"/>
  <c r="L388" i="10" l="1"/>
  <c r="P388" i="10"/>
  <c r="J451" i="4"/>
  <c r="H452" i="4"/>
  <c r="N452" i="4" s="1"/>
  <c r="M452" i="4"/>
  <c r="K389" i="10" l="1"/>
  <c r="O389" i="10" s="1"/>
  <c r="I389" i="10"/>
  <c r="J452" i="4"/>
  <c r="H453" i="4"/>
  <c r="N453" i="4" s="1"/>
  <c r="M453" i="4"/>
  <c r="G389" i="10" l="1"/>
  <c r="J453" i="4"/>
  <c r="H454" i="4"/>
  <c r="N454" i="4" s="1"/>
  <c r="M454" i="4"/>
  <c r="P389" i="10" l="1"/>
  <c r="L389" i="10"/>
  <c r="J454" i="4"/>
  <c r="H455" i="4"/>
  <c r="N455" i="4" s="1"/>
  <c r="M455" i="4"/>
  <c r="I390" i="10" l="1"/>
  <c r="K390" i="10"/>
  <c r="O390" i="10" s="1"/>
  <c r="J455" i="4"/>
  <c r="H456" i="4"/>
  <c r="N456" i="4" s="1"/>
  <c r="M456" i="4"/>
  <c r="G390" i="10" l="1"/>
  <c r="J456" i="4"/>
  <c r="H457" i="4"/>
  <c r="N457" i="4" s="1"/>
  <c r="M457" i="4"/>
  <c r="L390" i="10" l="1"/>
  <c r="P390" i="10"/>
  <c r="J457" i="4"/>
  <c r="H458" i="4"/>
  <c r="N458" i="4" s="1"/>
  <c r="M458" i="4"/>
  <c r="K391" i="10" l="1"/>
  <c r="O391" i="10" s="1"/>
  <c r="I391" i="10"/>
  <c r="J458" i="4"/>
  <c r="H459" i="4"/>
  <c r="N459" i="4" s="1"/>
  <c r="M459" i="4"/>
  <c r="G391" i="10" l="1"/>
  <c r="J459" i="4"/>
  <c r="H460" i="4"/>
  <c r="N460" i="4" s="1"/>
  <c r="M460" i="4"/>
  <c r="P391" i="10" l="1"/>
  <c r="L391" i="10"/>
  <c r="J460" i="4"/>
  <c r="H461" i="4"/>
  <c r="N461" i="4" s="1"/>
  <c r="M461" i="4"/>
  <c r="K392" i="10" l="1"/>
  <c r="O392" i="10" s="1"/>
  <c r="I392" i="10"/>
  <c r="J461" i="4"/>
  <c r="H462" i="4"/>
  <c r="N462" i="4" s="1"/>
  <c r="M462" i="4"/>
  <c r="G392" i="10" l="1"/>
  <c r="J462" i="4"/>
  <c r="H463" i="4"/>
  <c r="N463" i="4" s="1"/>
  <c r="M463" i="4"/>
  <c r="P392" i="10" l="1"/>
  <c r="L392" i="10"/>
  <c r="J463" i="4"/>
  <c r="H464" i="4"/>
  <c r="N464" i="4" s="1"/>
  <c r="M464" i="4"/>
  <c r="I393" i="10" l="1"/>
  <c r="K393" i="10"/>
  <c r="O393" i="10" s="1"/>
  <c r="J464" i="4"/>
  <c r="H465" i="4"/>
  <c r="N465" i="4" s="1"/>
  <c r="M465" i="4"/>
  <c r="G393" i="10" l="1"/>
  <c r="J465" i="4"/>
  <c r="H466" i="4"/>
  <c r="N466" i="4" s="1"/>
  <c r="M466" i="4"/>
  <c r="L393" i="10" l="1"/>
  <c r="P393" i="10"/>
  <c r="J466" i="4"/>
  <c r="H467" i="4"/>
  <c r="N467" i="4" s="1"/>
  <c r="M467" i="4"/>
  <c r="K394" i="10" l="1"/>
  <c r="O394" i="10" s="1"/>
  <c r="I394" i="10"/>
  <c r="J467" i="4"/>
  <c r="H468" i="4"/>
  <c r="N468" i="4" s="1"/>
  <c r="M468" i="4"/>
  <c r="J468" i="4" l="1"/>
  <c r="G394" i="10"/>
  <c r="H469" i="4"/>
  <c r="N469" i="4" s="1"/>
  <c r="M469" i="4"/>
  <c r="P394" i="10" l="1"/>
  <c r="L394" i="10"/>
  <c r="J469" i="4"/>
  <c r="H470" i="4"/>
  <c r="N470" i="4" s="1"/>
  <c r="M470" i="4"/>
  <c r="I395" i="10" l="1"/>
  <c r="K395" i="10"/>
  <c r="O395" i="10" s="1"/>
  <c r="J470" i="4"/>
  <c r="H471" i="4"/>
  <c r="N471" i="4" s="1"/>
  <c r="M471" i="4"/>
  <c r="G395" i="10" l="1"/>
  <c r="J471" i="4"/>
  <c r="H472" i="4"/>
  <c r="N472" i="4" s="1"/>
  <c r="M472" i="4"/>
  <c r="L395" i="10" l="1"/>
  <c r="P395" i="10"/>
  <c r="J472" i="4"/>
  <c r="H473" i="4"/>
  <c r="N473" i="4" s="1"/>
  <c r="M473" i="4"/>
  <c r="K396" i="10" l="1"/>
  <c r="O396" i="10" s="1"/>
  <c r="I396" i="10"/>
  <c r="J473" i="4"/>
  <c r="H474" i="4"/>
  <c r="N474" i="4" s="1"/>
  <c r="M474" i="4"/>
  <c r="G396" i="10" l="1"/>
  <c r="J474" i="4"/>
  <c r="H475" i="4"/>
  <c r="N475" i="4" s="1"/>
  <c r="M475" i="4"/>
  <c r="P396" i="10" l="1"/>
  <c r="L396" i="10"/>
  <c r="J475" i="4"/>
  <c r="H476" i="4"/>
  <c r="N476" i="4" s="1"/>
  <c r="M476" i="4"/>
  <c r="I397" i="10" l="1"/>
  <c r="K397" i="10"/>
  <c r="O397" i="10" s="1"/>
  <c r="J476" i="4"/>
  <c r="H477" i="4"/>
  <c r="N477" i="4" s="1"/>
  <c r="M477" i="4"/>
  <c r="G397" i="10" l="1"/>
  <c r="J477" i="4"/>
  <c r="H478" i="4"/>
  <c r="N478" i="4" s="1"/>
  <c r="M478" i="4"/>
  <c r="L397" i="10" l="1"/>
  <c r="P397" i="10"/>
  <c r="J478" i="4"/>
  <c r="H479" i="4"/>
  <c r="N479" i="4" s="1"/>
  <c r="M479" i="4"/>
  <c r="K398" i="10" l="1"/>
  <c r="O398" i="10" s="1"/>
  <c r="I398" i="10"/>
  <c r="J479" i="4"/>
  <c r="H480" i="4"/>
  <c r="N480" i="4" s="1"/>
  <c r="M480" i="4"/>
  <c r="S35" i="10"/>
  <c r="G398" i="10" l="1"/>
  <c r="J480" i="4"/>
  <c r="H481" i="4"/>
  <c r="N481" i="4" s="1"/>
  <c r="M481" i="4"/>
  <c r="P398" i="10" l="1"/>
  <c r="L398" i="10"/>
  <c r="J481" i="4"/>
  <c r="H482" i="4"/>
  <c r="N482" i="4" s="1"/>
  <c r="M482" i="4"/>
  <c r="I399" i="10" l="1"/>
  <c r="K399" i="10"/>
  <c r="O399" i="10" s="1"/>
  <c r="J482" i="4"/>
  <c r="H483" i="4"/>
  <c r="N483" i="4" s="1"/>
  <c r="M483" i="4"/>
  <c r="G399" i="10" l="1"/>
  <c r="J483" i="4"/>
  <c r="H484" i="4"/>
  <c r="N484" i="4" s="1"/>
  <c r="M484" i="4"/>
  <c r="L399" i="10" l="1"/>
  <c r="P399" i="10"/>
  <c r="J484" i="4"/>
  <c r="H485" i="4"/>
  <c r="N485" i="4" s="1"/>
  <c r="M485" i="4"/>
  <c r="K400" i="10" l="1"/>
  <c r="O400" i="10" s="1"/>
  <c r="I400" i="10"/>
  <c r="J485" i="4"/>
  <c r="H486" i="4"/>
  <c r="N486" i="4" s="1"/>
  <c r="M486" i="4"/>
  <c r="G400" i="10" l="1"/>
  <c r="J486" i="4"/>
  <c r="H487" i="4"/>
  <c r="N487" i="4" s="1"/>
  <c r="M487" i="4"/>
  <c r="P400" i="10" l="1"/>
  <c r="L400" i="10"/>
  <c r="J487" i="4"/>
  <c r="H488" i="4"/>
  <c r="N488" i="4" s="1"/>
  <c r="M488" i="4"/>
  <c r="I401" i="10" l="1"/>
  <c r="K401" i="10"/>
  <c r="O401" i="10" s="1"/>
  <c r="J488" i="4"/>
  <c r="H489" i="4"/>
  <c r="N489" i="4" s="1"/>
  <c r="M489" i="4"/>
  <c r="G401" i="10" l="1"/>
  <c r="J489" i="4"/>
  <c r="H490" i="4"/>
  <c r="N490" i="4" s="1"/>
  <c r="M490" i="4"/>
  <c r="L401" i="10" l="1"/>
  <c r="P401" i="10"/>
  <c r="J490" i="4"/>
  <c r="H491" i="4"/>
  <c r="N491" i="4" s="1"/>
  <c r="M491" i="4"/>
  <c r="K402" i="10" l="1"/>
  <c r="O402" i="10" s="1"/>
  <c r="I402" i="10"/>
  <c r="J491" i="4"/>
  <c r="H492" i="4"/>
  <c r="N492" i="4" s="1"/>
  <c r="M492" i="4"/>
  <c r="G402" i="10" l="1"/>
  <c r="J492" i="4"/>
  <c r="H493" i="4"/>
  <c r="N493" i="4" s="1"/>
  <c r="M493" i="4"/>
  <c r="P402" i="10" l="1"/>
  <c r="L402" i="10"/>
  <c r="J493" i="4"/>
  <c r="H494" i="4"/>
  <c r="N494" i="4" s="1"/>
  <c r="M494" i="4"/>
  <c r="I403" i="10" l="1"/>
  <c r="K403" i="10"/>
  <c r="O403" i="10" s="1"/>
  <c r="J494" i="4"/>
  <c r="H495" i="4"/>
  <c r="N495" i="4" s="1"/>
  <c r="M495" i="4"/>
  <c r="G403" i="10" l="1"/>
  <c r="J495" i="4"/>
  <c r="H496" i="4"/>
  <c r="N496" i="4" s="1"/>
  <c r="M496" i="4"/>
  <c r="L403" i="10" l="1"/>
  <c r="P403" i="10"/>
  <c r="J496" i="4"/>
  <c r="H497" i="4"/>
  <c r="N497" i="4" s="1"/>
  <c r="M497" i="4"/>
  <c r="K404" i="10" l="1"/>
  <c r="O404" i="10" s="1"/>
  <c r="I404" i="10"/>
  <c r="J497" i="4"/>
  <c r="H498" i="4"/>
  <c r="N498" i="4" s="1"/>
  <c r="M498" i="4"/>
  <c r="G404" i="10" l="1"/>
  <c r="J498" i="4"/>
  <c r="H499" i="4"/>
  <c r="N499" i="4" s="1"/>
  <c r="M499" i="4"/>
  <c r="J499" i="4" l="1"/>
  <c r="P404" i="10"/>
  <c r="L404" i="10"/>
  <c r="H500" i="4"/>
  <c r="N500" i="4" s="1"/>
  <c r="M500" i="4"/>
  <c r="I405" i="10" l="1"/>
  <c r="K405" i="10"/>
  <c r="O405" i="10" s="1"/>
  <c r="J500" i="4"/>
  <c r="H501" i="4"/>
  <c r="N501" i="4" s="1"/>
  <c r="M501" i="4"/>
  <c r="J501" i="4" l="1"/>
  <c r="G405" i="10"/>
  <c r="H502" i="4"/>
  <c r="N502" i="4" s="1"/>
  <c r="M502" i="4"/>
  <c r="L405" i="10" l="1"/>
  <c r="P405" i="10"/>
  <c r="J502" i="4"/>
  <c r="H503" i="4"/>
  <c r="N503" i="4" s="1"/>
  <c r="M503" i="4"/>
  <c r="K406" i="10" l="1"/>
  <c r="O406" i="10" s="1"/>
  <c r="I406" i="10"/>
  <c r="J503" i="4"/>
  <c r="H504" i="4"/>
  <c r="N504" i="4" s="1"/>
  <c r="M504" i="4"/>
  <c r="G406" i="10" l="1"/>
  <c r="J504" i="4"/>
  <c r="H505" i="4"/>
  <c r="N505" i="4" s="1"/>
  <c r="M505" i="4"/>
  <c r="P406" i="10" l="1"/>
  <c r="L406" i="10"/>
  <c r="J505" i="4"/>
  <c r="H506" i="4"/>
  <c r="N506" i="4" s="1"/>
  <c r="M506" i="4"/>
  <c r="I407" i="10" l="1"/>
  <c r="K407" i="10"/>
  <c r="O407" i="10" s="1"/>
  <c r="J506" i="4"/>
  <c r="H507" i="4"/>
  <c r="N507" i="4" s="1"/>
  <c r="M507" i="4"/>
  <c r="G407" i="10" l="1"/>
  <c r="J507" i="4"/>
  <c r="H508" i="4"/>
  <c r="N508" i="4" s="1"/>
  <c r="M508" i="4"/>
  <c r="L407" i="10" l="1"/>
  <c r="P407" i="10"/>
  <c r="J508" i="4"/>
  <c r="H509" i="4"/>
  <c r="N509" i="4" s="1"/>
  <c r="M509" i="4"/>
  <c r="J509" i="4" l="1"/>
  <c r="K408" i="10"/>
  <c r="O408" i="10" s="1"/>
  <c r="I408" i="10"/>
  <c r="G408" i="10" s="1"/>
  <c r="H510" i="4"/>
  <c r="N510" i="4" s="1"/>
  <c r="M510" i="4"/>
  <c r="P408" i="10" l="1"/>
  <c r="L408" i="10"/>
  <c r="J510" i="4"/>
  <c r="H511" i="4"/>
  <c r="N511" i="4" s="1"/>
  <c r="M511" i="4"/>
  <c r="I409" i="10" l="1"/>
  <c r="K409" i="10"/>
  <c r="O409" i="10" s="1"/>
  <c r="J511" i="4"/>
  <c r="H512" i="4"/>
  <c r="N512" i="4" s="1"/>
  <c r="M512" i="4"/>
  <c r="G409" i="10" l="1"/>
  <c r="J512" i="4"/>
  <c r="H513" i="4"/>
  <c r="N513" i="4" s="1"/>
  <c r="M513" i="4"/>
  <c r="L409" i="10" l="1"/>
  <c r="P409" i="10"/>
  <c r="J513" i="4"/>
  <c r="H514" i="4"/>
  <c r="N514" i="4" s="1"/>
  <c r="M514" i="4"/>
  <c r="K410" i="10" l="1"/>
  <c r="O410" i="10" s="1"/>
  <c r="I410" i="10"/>
  <c r="J514" i="4"/>
  <c r="H515" i="4"/>
  <c r="N515" i="4" s="1"/>
  <c r="M515" i="4"/>
  <c r="S36" i="10"/>
  <c r="G410" i="10" l="1"/>
  <c r="P410" i="10" s="1"/>
  <c r="J515" i="4"/>
  <c r="H516" i="4"/>
  <c r="N516" i="4" s="1"/>
  <c r="M516" i="4"/>
  <c r="L410" i="10" l="1"/>
  <c r="I411" i="10"/>
  <c r="K411" i="10"/>
  <c r="O411" i="10" s="1"/>
  <c r="J516" i="4"/>
  <c r="H517" i="4"/>
  <c r="N517" i="4" s="1"/>
  <c r="M517" i="4"/>
  <c r="G411" i="10" l="1"/>
  <c r="J517" i="4"/>
  <c r="H518" i="4"/>
  <c r="N518" i="4" s="1"/>
  <c r="M518" i="4"/>
  <c r="L411" i="10" l="1"/>
  <c r="P411" i="10"/>
  <c r="J518" i="4"/>
  <c r="H519" i="4"/>
  <c r="N519" i="4" s="1"/>
  <c r="M519" i="4"/>
  <c r="K412" i="10" l="1"/>
  <c r="O412" i="10" s="1"/>
  <c r="I412" i="10"/>
  <c r="J519" i="4"/>
  <c r="H520" i="4"/>
  <c r="N520" i="4" s="1"/>
  <c r="M520" i="4"/>
  <c r="G14" i="4"/>
  <c r="G412" i="10" l="1"/>
  <c r="P412" i="10" s="1"/>
  <c r="J520" i="4"/>
  <c r="H521" i="4"/>
  <c r="N521" i="4" s="1"/>
  <c r="M521" i="4"/>
  <c r="O14" i="4"/>
  <c r="P14" i="4"/>
  <c r="K15" i="4" s="1"/>
  <c r="L14" i="4"/>
  <c r="I15" i="4" s="1"/>
  <c r="S3" i="4"/>
  <c r="L412" i="10" l="1"/>
  <c r="I413" i="10"/>
  <c r="K413" i="10"/>
  <c r="O413" i="10" s="1"/>
  <c r="J521" i="4"/>
  <c r="H522" i="4"/>
  <c r="N522" i="4" s="1"/>
  <c r="M522" i="4"/>
  <c r="O15" i="4"/>
  <c r="X29" i="7" s="1"/>
  <c r="G15" i="4"/>
  <c r="G413" i="10" l="1"/>
  <c r="J522" i="4"/>
  <c r="H523" i="4"/>
  <c r="N523" i="4" s="1"/>
  <c r="M523" i="4"/>
  <c r="P15" i="4"/>
  <c r="K16" i="4" s="1"/>
  <c r="L15" i="4"/>
  <c r="I16" i="4" s="1"/>
  <c r="L413" i="10" l="1"/>
  <c r="P413" i="10"/>
  <c r="J523" i="4"/>
  <c r="H524" i="4"/>
  <c r="N524" i="4" s="1"/>
  <c r="M524" i="4"/>
  <c r="O16" i="4"/>
  <c r="X30" i="7" s="1"/>
  <c r="J524" i="4" l="1"/>
  <c r="K414" i="10"/>
  <c r="O414" i="10" s="1"/>
  <c r="I414" i="10"/>
  <c r="H525" i="4"/>
  <c r="N525" i="4" s="1"/>
  <c r="M525" i="4"/>
  <c r="G16" i="4"/>
  <c r="G414" i="10" l="1"/>
  <c r="P414" i="10" s="1"/>
  <c r="J525" i="4"/>
  <c r="H526" i="4"/>
  <c r="N526" i="4" s="1"/>
  <c r="M526" i="4"/>
  <c r="L16" i="4"/>
  <c r="I17" i="4" s="1"/>
  <c r="P16" i="4"/>
  <c r="K17" i="4" s="1"/>
  <c r="L414" i="10" l="1"/>
  <c r="I415" i="10"/>
  <c r="K415" i="10"/>
  <c r="O415" i="10" s="1"/>
  <c r="J526" i="4"/>
  <c r="H527" i="4"/>
  <c r="N527" i="4" s="1"/>
  <c r="M527" i="4"/>
  <c r="O17" i="4"/>
  <c r="X31" i="7" s="1"/>
  <c r="G415" i="10" l="1"/>
  <c r="J527" i="4"/>
  <c r="H528" i="4"/>
  <c r="N528" i="4" s="1"/>
  <c r="M528" i="4"/>
  <c r="G17" i="4"/>
  <c r="L415" i="10" l="1"/>
  <c r="P415" i="10"/>
  <c r="J528" i="4"/>
  <c r="H529" i="4"/>
  <c r="N529" i="4" s="1"/>
  <c r="M529" i="4"/>
  <c r="P17" i="4"/>
  <c r="K18" i="4" s="1"/>
  <c r="L17" i="4"/>
  <c r="I18" i="4" s="1"/>
  <c r="K416" i="10" l="1"/>
  <c r="O416" i="10" s="1"/>
  <c r="I416" i="10"/>
  <c r="G416" i="10" s="1"/>
  <c r="J529" i="4"/>
  <c r="H530" i="4"/>
  <c r="N530" i="4" s="1"/>
  <c r="M530" i="4"/>
  <c r="O18" i="4"/>
  <c r="X32" i="7" s="1"/>
  <c r="P416" i="10" l="1"/>
  <c r="L416" i="10"/>
  <c r="J530" i="4"/>
  <c r="H531" i="4"/>
  <c r="N531" i="4" s="1"/>
  <c r="M531" i="4"/>
  <c r="G18" i="4"/>
  <c r="I417" i="10" l="1"/>
  <c r="K417" i="10"/>
  <c r="O417" i="10" s="1"/>
  <c r="J531" i="4"/>
  <c r="H532" i="4"/>
  <c r="N532" i="4" s="1"/>
  <c r="M532" i="4"/>
  <c r="L18" i="4"/>
  <c r="I19" i="4" s="1"/>
  <c r="P18" i="4"/>
  <c r="K19" i="4" s="1"/>
  <c r="G417" i="10" l="1"/>
  <c r="J532" i="4"/>
  <c r="H533" i="4"/>
  <c r="N533" i="4" s="1"/>
  <c r="M533" i="4"/>
  <c r="O19" i="4"/>
  <c r="X33" i="7" s="1"/>
  <c r="L417" i="10" l="1"/>
  <c r="P417" i="10"/>
  <c r="J533" i="4"/>
  <c r="H534" i="4"/>
  <c r="N534" i="4" s="1"/>
  <c r="M534" i="4"/>
  <c r="G19" i="4"/>
  <c r="K418" i="10" l="1"/>
  <c r="O418" i="10" s="1"/>
  <c r="I418" i="10"/>
  <c r="G418" i="10" s="1"/>
  <c r="J534" i="4"/>
  <c r="H535" i="4"/>
  <c r="N535" i="4" s="1"/>
  <c r="M535" i="4"/>
  <c r="P19" i="4"/>
  <c r="K20" i="4" s="1"/>
  <c r="L19" i="4"/>
  <c r="I20" i="4" s="1"/>
  <c r="P418" i="10" l="1"/>
  <c r="L418" i="10"/>
  <c r="J535" i="4"/>
  <c r="H536" i="4"/>
  <c r="N536" i="4" s="1"/>
  <c r="M536" i="4"/>
  <c r="O20" i="4"/>
  <c r="X34" i="7" s="1"/>
  <c r="I419" i="10" l="1"/>
  <c r="K419" i="10"/>
  <c r="O419" i="10" s="1"/>
  <c r="J536" i="4"/>
  <c r="H537" i="4"/>
  <c r="N537" i="4" s="1"/>
  <c r="M537" i="4"/>
  <c r="G20" i="4"/>
  <c r="G419" i="10" l="1"/>
  <c r="J537" i="4"/>
  <c r="H538" i="4"/>
  <c r="N538" i="4" s="1"/>
  <c r="M538" i="4"/>
  <c r="L20" i="4"/>
  <c r="I21" i="4" s="1"/>
  <c r="P20" i="4"/>
  <c r="K21" i="4" s="1"/>
  <c r="L419" i="10" l="1"/>
  <c r="P419" i="10"/>
  <c r="J538" i="4"/>
  <c r="H539" i="4"/>
  <c r="N539" i="4" s="1"/>
  <c r="M539" i="4"/>
  <c r="O21" i="4"/>
  <c r="X35" i="7" s="1"/>
  <c r="K420" i="10" l="1"/>
  <c r="O420" i="10" s="1"/>
  <c r="I420" i="10"/>
  <c r="J539" i="4"/>
  <c r="H540" i="4"/>
  <c r="N540" i="4" s="1"/>
  <c r="M540" i="4"/>
  <c r="G21" i="4"/>
  <c r="G420" i="10" l="1"/>
  <c r="P420" i="10" s="1"/>
  <c r="J540" i="4"/>
  <c r="H541" i="4"/>
  <c r="N541" i="4" s="1"/>
  <c r="M541" i="4"/>
  <c r="P21" i="4"/>
  <c r="K22" i="4" s="1"/>
  <c r="L21" i="4"/>
  <c r="I22" i="4" s="1"/>
  <c r="L420" i="10" l="1"/>
  <c r="I421" i="10"/>
  <c r="K421" i="10"/>
  <c r="O421" i="10" s="1"/>
  <c r="J541" i="4"/>
  <c r="H542" i="4"/>
  <c r="N542" i="4" s="1"/>
  <c r="M542" i="4"/>
  <c r="O22" i="4"/>
  <c r="X36" i="7" s="1"/>
  <c r="G421" i="10" l="1"/>
  <c r="J542" i="4"/>
  <c r="H543" i="4"/>
  <c r="N543" i="4" s="1"/>
  <c r="M543" i="4"/>
  <c r="G22" i="4"/>
  <c r="L421" i="10" l="1"/>
  <c r="P421" i="10"/>
  <c r="J543" i="4"/>
  <c r="H544" i="4"/>
  <c r="N544" i="4" s="1"/>
  <c r="M544" i="4"/>
  <c r="L22" i="4"/>
  <c r="I23" i="4" s="1"/>
  <c r="P22" i="4"/>
  <c r="K23" i="4" s="1"/>
  <c r="G422" i="10" l="1"/>
  <c r="I422" i="10"/>
  <c r="J544" i="4"/>
  <c r="H545" i="4"/>
  <c r="N545" i="4" s="1"/>
  <c r="M545" i="4"/>
  <c r="O23" i="4"/>
  <c r="X37" i="7" s="1"/>
  <c r="K422" i="10" l="1"/>
  <c r="O422" i="10" s="1"/>
  <c r="L422" i="10"/>
  <c r="P422" i="10"/>
  <c r="J545" i="4"/>
  <c r="H546" i="4"/>
  <c r="N546" i="4" s="1"/>
  <c r="M546" i="4"/>
  <c r="G23" i="4"/>
  <c r="S37" i="10"/>
  <c r="J546" i="4" l="1"/>
  <c r="K423" i="10"/>
  <c r="O423" i="10" s="1"/>
  <c r="G423" i="10"/>
  <c r="P423" i="10" s="1"/>
  <c r="I423" i="10"/>
  <c r="H547" i="4"/>
  <c r="N547" i="4" s="1"/>
  <c r="M547" i="4"/>
  <c r="P23" i="4"/>
  <c r="K24" i="4" s="1"/>
  <c r="L23" i="4"/>
  <c r="I24" i="4" s="1"/>
  <c r="L423" i="10" l="1"/>
  <c r="I424" i="10" s="1"/>
  <c r="K424" i="10"/>
  <c r="O424" i="10" s="1"/>
  <c r="G424" i="10"/>
  <c r="P424" i="10" s="1"/>
  <c r="J547" i="4"/>
  <c r="H548" i="4"/>
  <c r="N548" i="4" s="1"/>
  <c r="M548" i="4"/>
  <c r="O24" i="4"/>
  <c r="X38" i="7" s="1"/>
  <c r="L424" i="10" l="1"/>
  <c r="G425" i="10" s="1"/>
  <c r="P425" i="10" s="1"/>
  <c r="K425" i="10"/>
  <c r="O425" i="10" s="1"/>
  <c r="J548" i="4"/>
  <c r="H549" i="4"/>
  <c r="N549" i="4" s="1"/>
  <c r="M549" i="4"/>
  <c r="G24" i="4"/>
  <c r="I425" i="10" l="1"/>
  <c r="L425" i="10"/>
  <c r="G426" i="10" s="1"/>
  <c r="P426" i="10" s="1"/>
  <c r="K426" i="10"/>
  <c r="O426" i="10" s="1"/>
  <c r="J549" i="4"/>
  <c r="H550" i="4"/>
  <c r="N550" i="4" s="1"/>
  <c r="M550" i="4"/>
  <c r="P24" i="4"/>
  <c r="K25" i="4" s="1"/>
  <c r="L24" i="4"/>
  <c r="I25" i="4" s="1"/>
  <c r="I426" i="10" l="1"/>
  <c r="L426" i="10"/>
  <c r="G427" i="10" s="1"/>
  <c r="P427" i="10" s="1"/>
  <c r="K427" i="10"/>
  <c r="O427" i="10" s="1"/>
  <c r="J550" i="4"/>
  <c r="H551" i="4"/>
  <c r="N551" i="4" s="1"/>
  <c r="M551" i="4"/>
  <c r="O25" i="4"/>
  <c r="X39" i="7" s="1"/>
  <c r="I427" i="10" l="1"/>
  <c r="K428" i="10"/>
  <c r="O428" i="10" s="1"/>
  <c r="L427" i="10"/>
  <c r="J551" i="4"/>
  <c r="H552" i="4"/>
  <c r="N552" i="4" s="1"/>
  <c r="M552" i="4"/>
  <c r="G25" i="4"/>
  <c r="G428" i="10" l="1"/>
  <c r="P428" i="10" s="1"/>
  <c r="I428" i="10"/>
  <c r="J552" i="4"/>
  <c r="H553" i="4"/>
  <c r="N553" i="4" s="1"/>
  <c r="M553" i="4"/>
  <c r="L25" i="4"/>
  <c r="I26" i="4" s="1"/>
  <c r="P25" i="4"/>
  <c r="K26" i="4" s="1"/>
  <c r="L428" i="10" l="1"/>
  <c r="G429" i="10"/>
  <c r="L429" i="10" s="1"/>
  <c r="I429" i="10"/>
  <c r="K429" i="10"/>
  <c r="O429" i="10" s="1"/>
  <c r="P429" i="10"/>
  <c r="J553" i="4"/>
  <c r="H554" i="4"/>
  <c r="N554" i="4" s="1"/>
  <c r="M554" i="4"/>
  <c r="O26" i="4"/>
  <c r="S4" i="4"/>
  <c r="X28" i="7" l="1"/>
  <c r="G430" i="10"/>
  <c r="L430" i="10"/>
  <c r="I430" i="10"/>
  <c r="K430" i="10"/>
  <c r="O430" i="10" s="1"/>
  <c r="P430" i="10"/>
  <c r="J554" i="4"/>
  <c r="H555" i="4"/>
  <c r="N555" i="4" s="1"/>
  <c r="M555" i="4"/>
  <c r="G26" i="4"/>
  <c r="P26" i="4" s="1"/>
  <c r="K27" i="4" s="1"/>
  <c r="G4" i="13"/>
  <c r="V28" i="7" l="1"/>
  <c r="V29" i="7" s="1"/>
  <c r="V30" i="7" s="1"/>
  <c r="K431" i="10"/>
  <c r="O431" i="10" s="1"/>
  <c r="G431" i="10"/>
  <c r="P431" i="10" s="1"/>
  <c r="I431" i="10"/>
  <c r="J555" i="4"/>
  <c r="H556" i="4"/>
  <c r="N556" i="4" s="1"/>
  <c r="M556" i="4"/>
  <c r="J556" i="4" s="1"/>
  <c r="L26" i="4"/>
  <c r="O27" i="4"/>
  <c r="X41" i="7" s="1"/>
  <c r="E4" i="13"/>
  <c r="V31" i="7" l="1"/>
  <c r="V32" i="7" s="1"/>
  <c r="V33" i="7" s="1"/>
  <c r="V34" i="7" s="1"/>
  <c r="V35" i="7" s="1"/>
  <c r="V36" i="7" s="1"/>
  <c r="V37" i="7" s="1"/>
  <c r="V38" i="7" s="1"/>
  <c r="V39" i="7" s="1"/>
  <c r="L431" i="10"/>
  <c r="G432" i="10" s="1"/>
  <c r="P432" i="10" s="1"/>
  <c r="K432" i="10"/>
  <c r="O432" i="10" s="1"/>
  <c r="H557" i="4"/>
  <c r="N557" i="4" s="1"/>
  <c r="M557" i="4"/>
  <c r="I27" i="4"/>
  <c r="G27" i="4" s="1"/>
  <c r="L27" i="4" s="1"/>
  <c r="I28" i="4" s="1"/>
  <c r="I432" i="10" l="1"/>
  <c r="L432" i="10"/>
  <c r="G433" i="10" s="1"/>
  <c r="P433" i="10" s="1"/>
  <c r="K433" i="10"/>
  <c r="O433" i="10" s="1"/>
  <c r="J557" i="4"/>
  <c r="H558" i="4"/>
  <c r="N558" i="4" s="1"/>
  <c r="M558" i="4"/>
  <c r="P27" i="4"/>
  <c r="K28" i="4" s="1"/>
  <c r="O28" i="4" s="1"/>
  <c r="X42" i="7" s="1"/>
  <c r="J558" i="4" l="1"/>
  <c r="I433" i="10"/>
  <c r="K434" i="10"/>
  <c r="O434" i="10" s="1"/>
  <c r="L433" i="10"/>
  <c r="H559" i="4"/>
  <c r="N559" i="4" s="1"/>
  <c r="M559" i="4"/>
  <c r="G28" i="4"/>
  <c r="P28" i="4" s="1"/>
  <c r="K29" i="4" s="1"/>
  <c r="S38" i="10"/>
  <c r="G434" i="10" l="1"/>
  <c r="P434" i="10" s="1"/>
  <c r="I434" i="10"/>
  <c r="J559" i="4"/>
  <c r="H560" i="4"/>
  <c r="N560" i="4" s="1"/>
  <c r="M560" i="4"/>
  <c r="L28" i="4"/>
  <c r="I29" i="4" s="1"/>
  <c r="O29" i="4"/>
  <c r="X43" i="7" s="1"/>
  <c r="L434" i="10" l="1"/>
  <c r="K435" i="10"/>
  <c r="O435" i="10" s="1"/>
  <c r="J560" i="4"/>
  <c r="H561" i="4"/>
  <c r="N561" i="4" s="1"/>
  <c r="M561" i="4"/>
  <c r="G29" i="4"/>
  <c r="G435" i="10" l="1"/>
  <c r="P435" i="10" s="1"/>
  <c r="I435" i="10"/>
  <c r="J561" i="4"/>
  <c r="H562" i="4"/>
  <c r="N562" i="4" s="1"/>
  <c r="M562" i="4"/>
  <c r="L29" i="4"/>
  <c r="I30" i="4" s="1"/>
  <c r="P29" i="4"/>
  <c r="K30" i="4" s="1"/>
  <c r="L435" i="10" l="1"/>
  <c r="K436" i="10"/>
  <c r="O436" i="10" s="1"/>
  <c r="J562" i="4"/>
  <c r="H563" i="4"/>
  <c r="N563" i="4" s="1"/>
  <c r="M563" i="4"/>
  <c r="O30" i="4"/>
  <c r="X44" i="7" s="1"/>
  <c r="G436" i="10" l="1"/>
  <c r="P436" i="10" s="1"/>
  <c r="I436" i="10"/>
  <c r="J563" i="4"/>
  <c r="H564" i="4"/>
  <c r="N564" i="4" s="1"/>
  <c r="M564" i="4"/>
  <c r="G30" i="4"/>
  <c r="P30" i="4" s="1"/>
  <c r="K31" i="4" s="1"/>
  <c r="L436" i="10" l="1"/>
  <c r="G437" i="10" s="1"/>
  <c r="I437" i="10"/>
  <c r="K437" i="10"/>
  <c r="O437" i="10" s="1"/>
  <c r="J564" i="4"/>
  <c r="H565" i="4"/>
  <c r="N565" i="4" s="1"/>
  <c r="M565" i="4"/>
  <c r="O31" i="4"/>
  <c r="X45" i="7" s="1"/>
  <c r="L30" i="4"/>
  <c r="L437" i="10" l="1"/>
  <c r="G438" i="10" s="1"/>
  <c r="P437" i="10"/>
  <c r="K438" i="10" s="1"/>
  <c r="O438" i="10" s="1"/>
  <c r="J565" i="4"/>
  <c r="H566" i="4"/>
  <c r="N566" i="4" s="1"/>
  <c r="M566" i="4"/>
  <c r="I31" i="4"/>
  <c r="G31" i="4" s="1"/>
  <c r="I438" i="10" l="1"/>
  <c r="P438" i="10"/>
  <c r="K439" i="10" s="1"/>
  <c r="O439" i="10" s="1"/>
  <c r="L438" i="10"/>
  <c r="J566" i="4"/>
  <c r="H567" i="4"/>
  <c r="N567" i="4" s="1"/>
  <c r="M567" i="4"/>
  <c r="P31" i="4"/>
  <c r="K32" i="4" s="1"/>
  <c r="O32" i="4" s="1"/>
  <c r="X46" i="7" s="1"/>
  <c r="L31" i="4"/>
  <c r="I32" i="4" s="1"/>
  <c r="G439" i="10" l="1"/>
  <c r="P439" i="10" s="1"/>
  <c r="I439" i="10"/>
  <c r="J567" i="4"/>
  <c r="H568" i="4"/>
  <c r="N568" i="4" s="1"/>
  <c r="M568" i="4"/>
  <c r="G32" i="4"/>
  <c r="L439" i="10" l="1"/>
  <c r="K440" i="10"/>
  <c r="O440" i="10" s="1"/>
  <c r="J568" i="4"/>
  <c r="H569" i="4"/>
  <c r="N569" i="4" s="1"/>
  <c r="M569" i="4"/>
  <c r="L32" i="4"/>
  <c r="I33" i="4" s="1"/>
  <c r="P32" i="4"/>
  <c r="K33" i="4" s="1"/>
  <c r="G440" i="10" l="1"/>
  <c r="P440" i="10" s="1"/>
  <c r="L440" i="10"/>
  <c r="I440" i="10"/>
  <c r="J569" i="4"/>
  <c r="H570" i="4"/>
  <c r="N570" i="4" s="1"/>
  <c r="M570" i="4"/>
  <c r="O33" i="4"/>
  <c r="X47" i="7" s="1"/>
  <c r="G441" i="10" l="1"/>
  <c r="L441" i="10" s="1"/>
  <c r="I441" i="10"/>
  <c r="K441" i="10"/>
  <c r="O441" i="10" s="1"/>
  <c r="J570" i="4"/>
  <c r="H571" i="4"/>
  <c r="N571" i="4" s="1"/>
  <c r="M571" i="4"/>
  <c r="G33" i="4"/>
  <c r="P33" i="4" s="1"/>
  <c r="K34" i="4" s="1"/>
  <c r="P441" i="10" l="1"/>
  <c r="K442" i="10" s="1"/>
  <c r="O442" i="10" s="1"/>
  <c r="G442" i="10"/>
  <c r="L442" i="10" s="1"/>
  <c r="I442" i="10"/>
  <c r="J571" i="4"/>
  <c r="H572" i="4"/>
  <c r="N572" i="4" s="1"/>
  <c r="M572" i="4"/>
  <c r="O34" i="4"/>
  <c r="X48" i="7" s="1"/>
  <c r="L33" i="4"/>
  <c r="P442" i="10" l="1"/>
  <c r="K443" i="10"/>
  <c r="O443" i="10" s="1"/>
  <c r="G443" i="10"/>
  <c r="I443" i="10"/>
  <c r="J572" i="4"/>
  <c r="H573" i="4"/>
  <c r="N573" i="4" s="1"/>
  <c r="M573" i="4"/>
  <c r="I34" i="4"/>
  <c r="G34" i="4" s="1"/>
  <c r="P34" i="4" s="1"/>
  <c r="K35" i="4" s="1"/>
  <c r="O35" i="4" s="1"/>
  <c r="X49" i="7" s="1"/>
  <c r="P443" i="10" l="1"/>
  <c r="K444" i="10"/>
  <c r="O444" i="10" s="1"/>
  <c r="L443" i="10"/>
  <c r="J573" i="4"/>
  <c r="H574" i="4"/>
  <c r="N574" i="4" s="1"/>
  <c r="M574" i="4"/>
  <c r="L34" i="4"/>
  <c r="I35" i="4" s="1"/>
  <c r="G35" i="4" s="1"/>
  <c r="G444" i="10" l="1"/>
  <c r="P444" i="10" s="1"/>
  <c r="I444" i="10"/>
  <c r="J574" i="4"/>
  <c r="H575" i="4"/>
  <c r="N575" i="4" s="1"/>
  <c r="M575" i="4"/>
  <c r="P35" i="4"/>
  <c r="K36" i="4" s="1"/>
  <c r="L35" i="4"/>
  <c r="I36" i="4" s="1"/>
  <c r="L444" i="10" l="1"/>
  <c r="K445" i="10"/>
  <c r="O445" i="10" s="1"/>
  <c r="J575" i="4"/>
  <c r="H576" i="4"/>
  <c r="N576" i="4" s="1"/>
  <c r="M576" i="4"/>
  <c r="O36" i="4"/>
  <c r="X50" i="7" s="1"/>
  <c r="G445" i="10" l="1"/>
  <c r="P445" i="10" s="1"/>
  <c r="I445" i="10"/>
  <c r="J576" i="4"/>
  <c r="H577" i="4"/>
  <c r="N577" i="4" s="1"/>
  <c r="M577" i="4"/>
  <c r="G36" i="4"/>
  <c r="L445" i="10" l="1"/>
  <c r="G446" i="10"/>
  <c r="P446" i="10" s="1"/>
  <c r="I446" i="10"/>
  <c r="K446" i="10"/>
  <c r="O446" i="10" s="1"/>
  <c r="J577" i="4"/>
  <c r="H578" i="4"/>
  <c r="N578" i="4" s="1"/>
  <c r="M578" i="4"/>
  <c r="L36" i="4"/>
  <c r="I37" i="4" s="1"/>
  <c r="P36" i="4"/>
  <c r="K37" i="4" s="1"/>
  <c r="S39" i="10"/>
  <c r="L446" i="10" l="1"/>
  <c r="J578" i="4"/>
  <c r="K447" i="10"/>
  <c r="O447" i="10" s="1"/>
  <c r="G447" i="10"/>
  <c r="P447" i="10" s="1"/>
  <c r="I447" i="10"/>
  <c r="H579" i="4"/>
  <c r="N579" i="4" s="1"/>
  <c r="M579" i="4"/>
  <c r="O37" i="4"/>
  <c r="X51" i="7" s="1"/>
  <c r="K448" i="10" l="1"/>
  <c r="O448" i="10" s="1"/>
  <c r="L447" i="10"/>
  <c r="J579" i="4"/>
  <c r="H580" i="4"/>
  <c r="N580" i="4" s="1"/>
  <c r="M580" i="4"/>
  <c r="G37" i="4"/>
  <c r="P37" i="4" s="1"/>
  <c r="K38" i="4" s="1"/>
  <c r="G448" i="10" l="1"/>
  <c r="P448" i="10" s="1"/>
  <c r="I448" i="10"/>
  <c r="J580" i="4"/>
  <c r="H581" i="4"/>
  <c r="N581" i="4" s="1"/>
  <c r="M581" i="4"/>
  <c r="O38" i="4"/>
  <c r="L37" i="4"/>
  <c r="I38" i="4" s="1"/>
  <c r="S5" i="4"/>
  <c r="X40" i="7" l="1"/>
  <c r="L448" i="10"/>
  <c r="K449" i="10"/>
  <c r="O449" i="10" s="1"/>
  <c r="J581" i="4"/>
  <c r="H582" i="4"/>
  <c r="N582" i="4" s="1"/>
  <c r="M582" i="4"/>
  <c r="G38" i="4"/>
  <c r="P38" i="4" s="1"/>
  <c r="G5" i="13"/>
  <c r="V40" i="7" l="1"/>
  <c r="V41" i="7" s="1"/>
  <c r="V42" i="7" s="1"/>
  <c r="G449" i="10"/>
  <c r="P449" i="10" s="1"/>
  <c r="I449" i="10"/>
  <c r="J582" i="4"/>
  <c r="H583" i="4"/>
  <c r="N583" i="4" s="1"/>
  <c r="M583" i="4"/>
  <c r="K39" i="4"/>
  <c r="O39" i="4" s="1"/>
  <c r="X53" i="7" s="1"/>
  <c r="L38" i="4"/>
  <c r="E5" i="13"/>
  <c r="V43" i="7" l="1"/>
  <c r="V44" i="7" s="1"/>
  <c r="V45" i="7" s="1"/>
  <c r="V46" i="7" s="1"/>
  <c r="V47" i="7" s="1"/>
  <c r="V48" i="7" s="1"/>
  <c r="V49" i="7" s="1"/>
  <c r="V50" i="7" s="1"/>
  <c r="V51" i="7" s="1"/>
  <c r="L449" i="10"/>
  <c r="G450" i="10" s="1"/>
  <c r="I450" i="10"/>
  <c r="K450" i="10"/>
  <c r="O450" i="10" s="1"/>
  <c r="J583" i="4"/>
  <c r="H584" i="4"/>
  <c r="N584" i="4" s="1"/>
  <c r="M584" i="4"/>
  <c r="I39" i="4"/>
  <c r="G39" i="4" s="1"/>
  <c r="L450" i="10" l="1"/>
  <c r="G451" i="10" s="1"/>
  <c r="L451" i="10" s="1"/>
  <c r="P450" i="10"/>
  <c r="K451" i="10" s="1"/>
  <c r="O451" i="10" s="1"/>
  <c r="J584" i="4"/>
  <c r="H585" i="4"/>
  <c r="N585" i="4" s="1"/>
  <c r="M585" i="4"/>
  <c r="P39" i="4"/>
  <c r="K40" i="4" s="1"/>
  <c r="O40" i="4" s="1"/>
  <c r="X54" i="7" s="1"/>
  <c r="L39" i="4"/>
  <c r="I40" i="4" s="1"/>
  <c r="P451" i="10" l="1"/>
  <c r="K452" i="10" s="1"/>
  <c r="O452" i="10" s="1"/>
  <c r="I451" i="10"/>
  <c r="G452" i="10"/>
  <c r="I452" i="10"/>
  <c r="J585" i="4"/>
  <c r="H586" i="4"/>
  <c r="N586" i="4" s="1"/>
  <c r="M586" i="4"/>
  <c r="G40" i="4"/>
  <c r="L40" i="4" s="1"/>
  <c r="I41" i="4" s="1"/>
  <c r="P452" i="10" l="1"/>
  <c r="K453" i="10" s="1"/>
  <c r="O453" i="10" s="1"/>
  <c r="J586" i="4"/>
  <c r="L452" i="10"/>
  <c r="G453" i="10" s="1"/>
  <c r="P453" i="10" s="1"/>
  <c r="H587" i="4"/>
  <c r="N587" i="4" s="1"/>
  <c r="M587" i="4"/>
  <c r="P40" i="4"/>
  <c r="K41" i="4" s="1"/>
  <c r="O41" i="4" s="1"/>
  <c r="X55" i="7" s="1"/>
  <c r="I453" i="10" l="1"/>
  <c r="K454" i="10"/>
  <c r="O454" i="10" s="1"/>
  <c r="L453" i="10"/>
  <c r="J587" i="4"/>
  <c r="H588" i="4"/>
  <c r="N588" i="4" s="1"/>
  <c r="M588" i="4"/>
  <c r="G41" i="4"/>
  <c r="G454" i="10" l="1"/>
  <c r="P454" i="10" s="1"/>
  <c r="I454" i="10"/>
  <c r="J588" i="4"/>
  <c r="H589" i="4"/>
  <c r="N589" i="4" s="1"/>
  <c r="M589" i="4"/>
  <c r="L41" i="4"/>
  <c r="I42" i="4" s="1"/>
  <c r="P41" i="4"/>
  <c r="K42" i="4" s="1"/>
  <c r="J589" i="4" l="1"/>
  <c r="L454" i="10"/>
  <c r="K455" i="10"/>
  <c r="O455" i="10" s="1"/>
  <c r="H590" i="4"/>
  <c r="N590" i="4" s="1"/>
  <c r="M590" i="4"/>
  <c r="O42" i="4"/>
  <c r="X56" i="7" s="1"/>
  <c r="G455" i="10" l="1"/>
  <c r="P455" i="10" s="1"/>
  <c r="I455" i="10"/>
  <c r="J590" i="4"/>
  <c r="H591" i="4"/>
  <c r="N591" i="4" s="1"/>
  <c r="M591" i="4"/>
  <c r="G42" i="4"/>
  <c r="L455" i="10" l="1"/>
  <c r="G456" i="10"/>
  <c r="L456" i="10" s="1"/>
  <c r="I456" i="10"/>
  <c r="K456" i="10"/>
  <c r="O456" i="10" s="1"/>
  <c r="J591" i="4"/>
  <c r="H592" i="4"/>
  <c r="N592" i="4" s="1"/>
  <c r="M592" i="4"/>
  <c r="P42" i="4"/>
  <c r="K43" i="4" s="1"/>
  <c r="L42" i="4"/>
  <c r="I43" i="4" s="1"/>
  <c r="J592" i="4" l="1"/>
  <c r="P456" i="10"/>
  <c r="G457" i="10"/>
  <c r="L457" i="10" s="1"/>
  <c r="I457" i="10"/>
  <c r="K457" i="10"/>
  <c r="O457" i="10" s="1"/>
  <c r="H593" i="4"/>
  <c r="N593" i="4" s="1"/>
  <c r="M593" i="4"/>
  <c r="O43" i="4"/>
  <c r="X57" i="7" s="1"/>
  <c r="P457" i="10" l="1"/>
  <c r="K458" i="10" s="1"/>
  <c r="O458" i="10" s="1"/>
  <c r="G458" i="10"/>
  <c r="P458" i="10" s="1"/>
  <c r="I458" i="10"/>
  <c r="J593" i="4"/>
  <c r="H594" i="4"/>
  <c r="N594" i="4" s="1"/>
  <c r="M594" i="4"/>
  <c r="G43" i="4"/>
  <c r="S40" i="10"/>
  <c r="K459" i="10" l="1"/>
  <c r="O459" i="10" s="1"/>
  <c r="L458" i="10"/>
  <c r="J594" i="4"/>
  <c r="H595" i="4"/>
  <c r="N595" i="4" s="1"/>
  <c r="M595" i="4"/>
  <c r="L43" i="4"/>
  <c r="I44" i="4" s="1"/>
  <c r="P43" i="4"/>
  <c r="K44" i="4" s="1"/>
  <c r="G459" i="10" l="1"/>
  <c r="P459" i="10" s="1"/>
  <c r="I459" i="10"/>
  <c r="J595" i="4"/>
  <c r="H596" i="4"/>
  <c r="N596" i="4" s="1"/>
  <c r="M596" i="4"/>
  <c r="O44" i="4"/>
  <c r="X58" i="7" s="1"/>
  <c r="L459" i="10" l="1"/>
  <c r="G460" i="10" s="1"/>
  <c r="P460" i="10" s="1"/>
  <c r="K460" i="10"/>
  <c r="O460" i="10" s="1"/>
  <c r="J596" i="4"/>
  <c r="H597" i="4"/>
  <c r="N597" i="4" s="1"/>
  <c r="M597" i="4"/>
  <c r="G44" i="4"/>
  <c r="I460" i="10" l="1"/>
  <c r="L460" i="10"/>
  <c r="G461" i="10" s="1"/>
  <c r="P461" i="10" s="1"/>
  <c r="K461" i="10"/>
  <c r="O461" i="10" s="1"/>
  <c r="I461" i="10"/>
  <c r="J597" i="4"/>
  <c r="H598" i="4"/>
  <c r="N598" i="4" s="1"/>
  <c r="M598" i="4"/>
  <c r="P44" i="4"/>
  <c r="K45" i="4" s="1"/>
  <c r="L44" i="4"/>
  <c r="I45" i="4" s="1"/>
  <c r="K462" i="10" l="1"/>
  <c r="O462" i="10" s="1"/>
  <c r="L461" i="10"/>
  <c r="J598" i="4"/>
  <c r="H599" i="4"/>
  <c r="N599" i="4" s="1"/>
  <c r="M599" i="4"/>
  <c r="O45" i="4"/>
  <c r="X59" i="7" s="1"/>
  <c r="G462" i="10" l="1"/>
  <c r="P462" i="10" s="1"/>
  <c r="I462" i="10"/>
  <c r="J599" i="4"/>
  <c r="H600" i="4"/>
  <c r="N600" i="4" s="1"/>
  <c r="M600" i="4"/>
  <c r="G45" i="4"/>
  <c r="L462" i="10" l="1"/>
  <c r="G463" i="10"/>
  <c r="L463" i="10" s="1"/>
  <c r="I463" i="10"/>
  <c r="K463" i="10"/>
  <c r="O463" i="10" s="1"/>
  <c r="J600" i="4"/>
  <c r="H601" i="4"/>
  <c r="N601" i="4" s="1"/>
  <c r="M601" i="4"/>
  <c r="L45" i="4"/>
  <c r="I46" i="4" s="1"/>
  <c r="P45" i="4"/>
  <c r="K46" i="4" s="1"/>
  <c r="P463" i="10" l="1"/>
  <c r="G464" i="10"/>
  <c r="L464" i="10" s="1"/>
  <c r="I464" i="10"/>
  <c r="K464" i="10"/>
  <c r="O464" i="10" s="1"/>
  <c r="J601" i="4"/>
  <c r="H602" i="4"/>
  <c r="N602" i="4" s="1"/>
  <c r="M602" i="4"/>
  <c r="O46" i="4"/>
  <c r="X60" i="7" s="1"/>
  <c r="P464" i="10" l="1"/>
  <c r="K465" i="10"/>
  <c r="O465" i="10" s="1"/>
  <c r="G465" i="10"/>
  <c r="P465" i="10" s="1"/>
  <c r="I465" i="10"/>
  <c r="J602" i="4"/>
  <c r="G46" i="4"/>
  <c r="P46" i="4" s="1"/>
  <c r="K47" i="4" s="1"/>
  <c r="K466" i="10" l="1"/>
  <c r="O466" i="10" s="1"/>
  <c r="L465" i="10"/>
  <c r="L46" i="4"/>
  <c r="I47" i="4" s="1"/>
  <c r="O47" i="4"/>
  <c r="X61" i="7" s="1"/>
  <c r="G466" i="10" l="1"/>
  <c r="P466" i="10" s="1"/>
  <c r="I466" i="10"/>
  <c r="G47" i="4"/>
  <c r="L466" i="10" l="1"/>
  <c r="G467" i="10"/>
  <c r="L467" i="10" s="1"/>
  <c r="I467" i="10"/>
  <c r="K467" i="10"/>
  <c r="O467" i="10" s="1"/>
  <c r="L47" i="4"/>
  <c r="I48" i="4" s="1"/>
  <c r="P47" i="4"/>
  <c r="K48" i="4" s="1"/>
  <c r="P467" i="10" l="1"/>
  <c r="G468" i="10"/>
  <c r="L468" i="10" s="1"/>
  <c r="I468" i="10"/>
  <c r="P468" i="10"/>
  <c r="K468" i="10"/>
  <c r="O468" i="10" s="1"/>
  <c r="O48" i="4"/>
  <c r="X62" i="7" s="1"/>
  <c r="K469" i="10" l="1"/>
  <c r="O469" i="10" s="1"/>
  <c r="G469" i="10"/>
  <c r="P469" i="10" s="1"/>
  <c r="I469" i="10"/>
  <c r="G48" i="4"/>
  <c r="K470" i="10" l="1"/>
  <c r="O470" i="10" s="1"/>
  <c r="L469" i="10"/>
  <c r="P48" i="4"/>
  <c r="K49" i="4" s="1"/>
  <c r="L48" i="4"/>
  <c r="I49" i="4" s="1"/>
  <c r="S41" i="10"/>
  <c r="G470" i="10" l="1"/>
  <c r="P470" i="10" s="1"/>
  <c r="I470" i="10"/>
  <c r="O49" i="4"/>
  <c r="X63" i="7" s="1"/>
  <c r="K471" i="10" l="1"/>
  <c r="O471" i="10" s="1"/>
  <c r="L470" i="10"/>
  <c r="G49" i="4"/>
  <c r="G471" i="10" l="1"/>
  <c r="P471" i="10" s="1"/>
  <c r="I471" i="10"/>
  <c r="P49" i="4"/>
  <c r="K50" i="4" s="1"/>
  <c r="L49" i="4"/>
  <c r="I50" i="4" s="1"/>
  <c r="K472" i="10" l="1"/>
  <c r="O472" i="10" s="1"/>
  <c r="L471" i="10"/>
  <c r="O50" i="4"/>
  <c r="S6" i="4"/>
  <c r="X52" i="7" l="1"/>
  <c r="G472" i="10"/>
  <c r="P472" i="10" s="1"/>
  <c r="I472" i="10"/>
  <c r="G50" i="4"/>
  <c r="G6" i="13"/>
  <c r="V52" i="7" l="1"/>
  <c r="V53" i="7" s="1"/>
  <c r="V54" i="7" s="1"/>
  <c r="K473" i="10"/>
  <c r="O473" i="10" s="1"/>
  <c r="L472" i="10"/>
  <c r="L50" i="4"/>
  <c r="I51" i="4" s="1"/>
  <c r="P50" i="4"/>
  <c r="K51" i="4" s="1"/>
  <c r="E6" i="13"/>
  <c r="V55" i="7" l="1"/>
  <c r="V56" i="7" s="1"/>
  <c r="V57" i="7" s="1"/>
  <c r="V58" i="7" s="1"/>
  <c r="V59" i="7" s="1"/>
  <c r="V60" i="7" s="1"/>
  <c r="V61" i="7" s="1"/>
  <c r="V62" i="7" s="1"/>
  <c r="V63" i="7" s="1"/>
  <c r="G473" i="10"/>
  <c r="P473" i="10" s="1"/>
  <c r="I473" i="10"/>
  <c r="O51" i="4"/>
  <c r="X65" i="7" s="1"/>
  <c r="K474" i="10" l="1"/>
  <c r="O474" i="10" s="1"/>
  <c r="L473" i="10"/>
  <c r="G51" i="4"/>
  <c r="G474" i="10" l="1"/>
  <c r="P474" i="10" s="1"/>
  <c r="I474" i="10"/>
  <c r="L51" i="4"/>
  <c r="I52" i="4" s="1"/>
  <c r="P51" i="4"/>
  <c r="K52" i="4" s="1"/>
  <c r="K475" i="10" l="1"/>
  <c r="O475" i="10" s="1"/>
  <c r="L474" i="10"/>
  <c r="O52" i="4"/>
  <c r="X66" i="7" s="1"/>
  <c r="G475" i="10" l="1"/>
  <c r="P475" i="10" s="1"/>
  <c r="I475" i="10"/>
  <c r="G52" i="4"/>
  <c r="K476" i="10" l="1"/>
  <c r="O476" i="10" s="1"/>
  <c r="L475" i="10"/>
  <c r="P52" i="4"/>
  <c r="K53" i="4" s="1"/>
  <c r="L52" i="4"/>
  <c r="I53" i="4" s="1"/>
  <c r="G476" i="10" l="1"/>
  <c r="P476" i="10" s="1"/>
  <c r="I476" i="10"/>
  <c r="O53" i="4"/>
  <c r="X67" i="7" s="1"/>
  <c r="G53" i="4"/>
  <c r="K477" i="10" l="1"/>
  <c r="O477" i="10" s="1"/>
  <c r="L476" i="10"/>
  <c r="P53" i="4"/>
  <c r="K54" i="4" s="1"/>
  <c r="L53" i="4"/>
  <c r="I54" i="4" s="1"/>
  <c r="G477" i="10" l="1"/>
  <c r="P477" i="10" s="1"/>
  <c r="I477" i="10"/>
  <c r="O54" i="4"/>
  <c r="X68" i="7" s="1"/>
  <c r="K478" i="10" l="1"/>
  <c r="O478" i="10" s="1"/>
  <c r="L477" i="10"/>
  <c r="G54" i="4"/>
  <c r="P54" i="4" s="1"/>
  <c r="G478" i="10" l="1"/>
  <c r="P478" i="10" s="1"/>
  <c r="I478" i="10"/>
  <c r="K55" i="4"/>
  <c r="O55" i="4" s="1"/>
  <c r="X69" i="7" s="1"/>
  <c r="L54" i="4"/>
  <c r="I55" i="4" s="1"/>
  <c r="K479" i="10" l="1"/>
  <c r="O479" i="10" s="1"/>
  <c r="L478" i="10"/>
  <c r="G55" i="4"/>
  <c r="L55" i="4" s="1"/>
  <c r="I56" i="4" s="1"/>
  <c r="G479" i="10" l="1"/>
  <c r="P479" i="10" s="1"/>
  <c r="I479" i="10"/>
  <c r="P55" i="4"/>
  <c r="K56" i="4" s="1"/>
  <c r="O56" i="4" s="1"/>
  <c r="X70" i="7" s="1"/>
  <c r="K480" i="10" l="1"/>
  <c r="O480" i="10" s="1"/>
  <c r="L479" i="10"/>
  <c r="G56" i="4"/>
  <c r="P56" i="4" s="1"/>
  <c r="K57" i="4" s="1"/>
  <c r="G480" i="10" l="1"/>
  <c r="P480" i="10" s="1"/>
  <c r="I480" i="10"/>
  <c r="O57" i="4"/>
  <c r="X71" i="7" s="1"/>
  <c r="L56" i="4"/>
  <c r="K481" i="10" l="1"/>
  <c r="O481" i="10" s="1"/>
  <c r="L480" i="10"/>
  <c r="I57" i="4"/>
  <c r="G57" i="4" s="1"/>
  <c r="G481" i="10" l="1"/>
  <c r="P481" i="10" s="1"/>
  <c r="I481" i="10"/>
  <c r="P57" i="4"/>
  <c r="K58" i="4" s="1"/>
  <c r="O58" i="4" s="1"/>
  <c r="X72" i="7" s="1"/>
  <c r="L57" i="4"/>
  <c r="I58" i="4" s="1"/>
  <c r="K482" i="10" l="1"/>
  <c r="O482" i="10" s="1"/>
  <c r="L481" i="10"/>
  <c r="G58" i="4"/>
  <c r="P58" i="4" s="1"/>
  <c r="S42" i="10"/>
  <c r="G482" i="10" l="1"/>
  <c r="P482" i="10" s="1"/>
  <c r="I482" i="10"/>
  <c r="K59" i="4"/>
  <c r="O59" i="4" s="1"/>
  <c r="X73" i="7" s="1"/>
  <c r="L58" i="4"/>
  <c r="I59" i="4" s="1"/>
  <c r="K483" i="10" l="1"/>
  <c r="O483" i="10" s="1"/>
  <c r="L482" i="10"/>
  <c r="G59" i="4"/>
  <c r="L59" i="4" s="1"/>
  <c r="I60" i="4" s="1"/>
  <c r="G483" i="10" l="1"/>
  <c r="P483" i="10" s="1"/>
  <c r="I483" i="10"/>
  <c r="P59" i="4"/>
  <c r="K60" i="4" s="1"/>
  <c r="O60" i="4" s="1"/>
  <c r="X74" i="7" s="1"/>
  <c r="K484" i="10" l="1"/>
  <c r="O484" i="10" s="1"/>
  <c r="L483" i="10"/>
  <c r="G60" i="4"/>
  <c r="L60" i="4" s="1"/>
  <c r="I61" i="4" s="1"/>
  <c r="G484" i="10" l="1"/>
  <c r="P484" i="10" s="1"/>
  <c r="I484" i="10"/>
  <c r="P60" i="4"/>
  <c r="K61" i="4" s="1"/>
  <c r="K485" i="10" l="1"/>
  <c r="O485" i="10" s="1"/>
  <c r="L484" i="10"/>
  <c r="O61" i="4"/>
  <c r="X75" i="7" s="1"/>
  <c r="G485" i="10" l="1"/>
  <c r="P485" i="10" s="1"/>
  <c r="I485" i="10"/>
  <c r="G61" i="4"/>
  <c r="L61" i="4" s="1"/>
  <c r="I62" i="4" s="1"/>
  <c r="K486" i="10" l="1"/>
  <c r="O486" i="10" s="1"/>
  <c r="L485" i="10"/>
  <c r="P61" i="4"/>
  <c r="G486" i="10" l="1"/>
  <c r="P486" i="10" s="1"/>
  <c r="I486" i="10"/>
  <c r="K487" i="10" l="1"/>
  <c r="O487" i="10" s="1"/>
  <c r="L486" i="10"/>
  <c r="G487" i="10" l="1"/>
  <c r="P487" i="10" s="1"/>
  <c r="I487" i="10"/>
  <c r="K488" i="10" l="1"/>
  <c r="O488" i="10" s="1"/>
  <c r="L487" i="10"/>
  <c r="G488" i="10" l="1"/>
  <c r="P488" i="10" s="1"/>
  <c r="I488" i="10"/>
  <c r="K489" i="10" l="1"/>
  <c r="O489" i="10" s="1"/>
  <c r="L488" i="10"/>
  <c r="G489" i="10" l="1"/>
  <c r="P489" i="10" s="1"/>
  <c r="I489" i="10"/>
  <c r="K490" i="10" l="1"/>
  <c r="O490" i="10" s="1"/>
  <c r="L489" i="10"/>
  <c r="G490" i="10" l="1"/>
  <c r="P490" i="10" s="1"/>
  <c r="I490" i="10"/>
  <c r="K491" i="10" l="1"/>
  <c r="O491" i="10" s="1"/>
  <c r="L490" i="10"/>
  <c r="G491" i="10" l="1"/>
  <c r="P491" i="10" s="1"/>
  <c r="I491" i="10"/>
  <c r="K492" i="10" l="1"/>
  <c r="O492" i="10" s="1"/>
  <c r="L491" i="10"/>
  <c r="G492" i="10" l="1"/>
  <c r="P492" i="10" s="1"/>
  <c r="I492" i="10"/>
  <c r="K493" i="10" l="1"/>
  <c r="O493" i="10" s="1"/>
  <c r="L492" i="10"/>
  <c r="G493" i="10" l="1"/>
  <c r="P493" i="10" s="1"/>
  <c r="I493" i="10"/>
  <c r="K494" i="10" l="1"/>
  <c r="O494" i="10" s="1"/>
  <c r="L493" i="10"/>
  <c r="S43" i="10"/>
  <c r="G494" i="10" l="1"/>
  <c r="P494" i="10" s="1"/>
  <c r="I494" i="10"/>
  <c r="K495" i="10" l="1"/>
  <c r="O495" i="10" s="1"/>
  <c r="L494" i="10"/>
  <c r="G495" i="10" l="1"/>
  <c r="P495" i="10" s="1"/>
  <c r="I495" i="10"/>
  <c r="K496" i="10" l="1"/>
  <c r="O496" i="10" s="1"/>
  <c r="L495" i="10"/>
  <c r="G496" i="10" l="1"/>
  <c r="P496" i="10" s="1"/>
  <c r="I496" i="10"/>
  <c r="K497" i="10" l="1"/>
  <c r="O497" i="10" s="1"/>
  <c r="L496" i="10"/>
  <c r="G497" i="10" l="1"/>
  <c r="P497" i="10" s="1"/>
  <c r="L497" i="10"/>
  <c r="I497" i="10"/>
  <c r="G498" i="10" l="1"/>
  <c r="L498" i="10"/>
  <c r="I498" i="10"/>
  <c r="K498" i="10"/>
  <c r="O498" i="10" s="1"/>
  <c r="P498" i="10"/>
  <c r="G499" i="10" l="1"/>
  <c r="L499" i="10"/>
  <c r="I499" i="10"/>
  <c r="K499" i="10"/>
  <c r="O499" i="10" s="1"/>
  <c r="P499" i="10"/>
  <c r="K500" i="10" l="1"/>
  <c r="O500" i="10" s="1"/>
  <c r="G500" i="10"/>
  <c r="P500" i="10" s="1"/>
  <c r="I500" i="10"/>
  <c r="L500" i="10" l="1"/>
  <c r="K501" i="10"/>
  <c r="O501" i="10" s="1"/>
  <c r="G501" i="10"/>
  <c r="P501" i="10" s="1"/>
  <c r="I501" i="10"/>
  <c r="K502" i="10" l="1"/>
  <c r="O502" i="10" s="1"/>
  <c r="L501" i="10"/>
  <c r="G502" i="10" l="1"/>
  <c r="P502" i="10" s="1"/>
  <c r="I502" i="10"/>
  <c r="K503" i="10" l="1"/>
  <c r="O503" i="10" s="1"/>
  <c r="L502" i="10"/>
  <c r="G503" i="10" l="1"/>
  <c r="P503" i="10" s="1"/>
  <c r="I503" i="10"/>
  <c r="K504" i="10" l="1"/>
  <c r="O504" i="10" s="1"/>
  <c r="L503" i="10"/>
  <c r="G504" i="10" l="1"/>
  <c r="P504" i="10" s="1"/>
  <c r="I504" i="10"/>
  <c r="K505" i="10" l="1"/>
  <c r="O505" i="10" s="1"/>
  <c r="L504" i="10"/>
  <c r="G505" i="10" l="1"/>
  <c r="P505" i="10" s="1"/>
  <c r="I505" i="10"/>
  <c r="K506" i="10" l="1"/>
  <c r="O506" i="10" s="1"/>
  <c r="L505" i="10"/>
  <c r="S44" i="10"/>
  <c r="G506" i="10" l="1"/>
  <c r="P506" i="10" s="1"/>
  <c r="I506" i="10"/>
  <c r="K507" i="10" l="1"/>
  <c r="O507" i="10" s="1"/>
  <c r="L506" i="10"/>
  <c r="G507" i="10" l="1"/>
  <c r="P507" i="10" s="1"/>
  <c r="I507" i="10"/>
  <c r="K508" i="10" l="1"/>
  <c r="O508" i="10" s="1"/>
  <c r="L507" i="10"/>
  <c r="G508" i="10" l="1"/>
  <c r="P508" i="10" s="1"/>
  <c r="I508" i="10"/>
  <c r="K509" i="10" l="1"/>
  <c r="O509" i="10" s="1"/>
  <c r="L508" i="10"/>
  <c r="G509" i="10" l="1"/>
  <c r="P509" i="10" s="1"/>
  <c r="I509" i="10"/>
  <c r="K510" i="10" l="1"/>
  <c r="O510" i="10" s="1"/>
  <c r="L509" i="10"/>
  <c r="G510" i="10" l="1"/>
  <c r="P510" i="10" s="1"/>
  <c r="I510" i="10"/>
  <c r="K511" i="10" l="1"/>
  <c r="O511" i="10" s="1"/>
  <c r="L510" i="10"/>
  <c r="G511" i="10" l="1"/>
  <c r="P511" i="10" s="1"/>
  <c r="I511" i="10"/>
  <c r="K512" i="10" l="1"/>
  <c r="O512" i="10" s="1"/>
  <c r="L511" i="10"/>
  <c r="G512" i="10" l="1"/>
  <c r="P512" i="10" s="1"/>
  <c r="I512" i="10"/>
  <c r="K513" i="10" l="1"/>
  <c r="O513" i="10" s="1"/>
  <c r="L512" i="10"/>
  <c r="G513" i="10" l="1"/>
  <c r="P513" i="10" s="1"/>
  <c r="I513" i="10"/>
  <c r="K514" i="10" l="1"/>
  <c r="O514" i="10" s="1"/>
  <c r="L513" i="10"/>
  <c r="G514" i="10" l="1"/>
  <c r="P514" i="10" s="1"/>
  <c r="I514" i="10"/>
  <c r="K515" i="10" l="1"/>
  <c r="O515" i="10" s="1"/>
  <c r="L514" i="10"/>
  <c r="G515" i="10" l="1"/>
  <c r="P515" i="10" s="1"/>
  <c r="I515" i="10"/>
  <c r="K516" i="10" l="1"/>
  <c r="O516" i="10" s="1"/>
  <c r="L515" i="10"/>
  <c r="G516" i="10" l="1"/>
  <c r="P516" i="10" s="1"/>
  <c r="I516" i="10"/>
  <c r="K517" i="10" l="1"/>
  <c r="O517" i="10" s="1"/>
  <c r="L516" i="10"/>
  <c r="G517" i="10" l="1"/>
  <c r="P517" i="10" s="1"/>
  <c r="I517" i="10"/>
  <c r="L517" i="10" l="1"/>
  <c r="G518" i="10"/>
  <c r="L518" i="10" s="1"/>
  <c r="I518" i="10"/>
  <c r="K518" i="10"/>
  <c r="O518" i="10" s="1"/>
  <c r="P518" i="10"/>
  <c r="S45" i="10"/>
  <c r="G519" i="10" l="1"/>
  <c r="L519" i="10" s="1"/>
  <c r="I519" i="10"/>
  <c r="K519" i="10"/>
  <c r="O519" i="10" s="1"/>
  <c r="P519" i="10"/>
  <c r="G520" i="10" l="1"/>
  <c r="L520" i="10" s="1"/>
  <c r="I520" i="10"/>
  <c r="K520" i="10"/>
  <c r="O520" i="10" s="1"/>
  <c r="P520" i="10"/>
  <c r="G521" i="10" l="1"/>
  <c r="L521" i="10" s="1"/>
  <c r="I521" i="10"/>
  <c r="K521" i="10"/>
  <c r="O521" i="10" s="1"/>
  <c r="G522" i="10" l="1"/>
  <c r="L522" i="10" s="1"/>
  <c r="I522" i="10"/>
  <c r="P521" i="10"/>
  <c r="G523" i="10" l="1"/>
  <c r="L523" i="10" s="1"/>
  <c r="I523" i="10"/>
  <c r="K522" i="10"/>
  <c r="O522" i="10" s="1"/>
  <c r="P522" i="10"/>
  <c r="G524" i="10" l="1"/>
  <c r="L524" i="10" s="1"/>
  <c r="I524" i="10"/>
  <c r="P523" i="10"/>
  <c r="K523" i="10"/>
  <c r="O523" i="10" s="1"/>
  <c r="G525" i="10" l="1"/>
  <c r="L525" i="10" s="1"/>
  <c r="I525" i="10"/>
  <c r="P524" i="10"/>
  <c r="K524" i="10"/>
  <c r="O524" i="10" s="1"/>
  <c r="G526" i="10" l="1"/>
  <c r="L526" i="10" s="1"/>
  <c r="I526" i="10"/>
  <c r="P525" i="10"/>
  <c r="K525" i="10"/>
  <c r="O525" i="10" s="1"/>
  <c r="G527" i="10" l="1"/>
  <c r="L527" i="10" s="1"/>
  <c r="I527" i="10"/>
  <c r="P526" i="10"/>
  <c r="K526" i="10"/>
  <c r="O526" i="10" s="1"/>
  <c r="G528" i="10" l="1"/>
  <c r="L528" i="10" s="1"/>
  <c r="I528" i="10"/>
  <c r="P527" i="10"/>
  <c r="K527" i="10"/>
  <c r="O527" i="10" s="1"/>
  <c r="G529" i="10" l="1"/>
  <c r="L529" i="10" s="1"/>
  <c r="I529" i="10"/>
  <c r="P528" i="10"/>
  <c r="K528" i="10"/>
  <c r="O528" i="10" s="1"/>
  <c r="G530" i="10" l="1"/>
  <c r="L530" i="10" s="1"/>
  <c r="I530" i="10"/>
  <c r="P529" i="10"/>
  <c r="K529" i="10"/>
  <c r="O529" i="10" s="1"/>
  <c r="G531" i="10" l="1"/>
  <c r="L531" i="10" s="1"/>
  <c r="I531" i="10"/>
  <c r="P530" i="10"/>
  <c r="K530" i="10"/>
  <c r="O530" i="10" s="1"/>
  <c r="S46" i="10"/>
  <c r="G532" i="10" l="1"/>
  <c r="L532" i="10" s="1"/>
  <c r="I532" i="10"/>
  <c r="P531" i="10"/>
  <c r="K531" i="10"/>
  <c r="O531" i="10" s="1"/>
  <c r="G533" i="10" l="1"/>
  <c r="L533" i="10" s="1"/>
  <c r="I533" i="10"/>
  <c r="P532" i="10"/>
  <c r="K532" i="10"/>
  <c r="O532" i="10" s="1"/>
  <c r="G534" i="10" l="1"/>
  <c r="L534" i="10" s="1"/>
  <c r="I534" i="10"/>
  <c r="P533" i="10"/>
  <c r="K533" i="10"/>
  <c r="O533" i="10" s="1"/>
  <c r="G535" i="10" l="1"/>
  <c r="L535" i="10" s="1"/>
  <c r="I535" i="10"/>
  <c r="P534" i="10"/>
  <c r="K534" i="10"/>
  <c r="O534" i="10" s="1"/>
  <c r="G536" i="10" l="1"/>
  <c r="L536" i="10" s="1"/>
  <c r="I536" i="10"/>
  <c r="P535" i="10"/>
  <c r="K535" i="10"/>
  <c r="O535" i="10" s="1"/>
  <c r="G537" i="10" l="1"/>
  <c r="L537" i="10" s="1"/>
  <c r="I537" i="10"/>
  <c r="P536" i="10"/>
  <c r="K536" i="10"/>
  <c r="O536" i="10" s="1"/>
  <c r="G538" i="10" l="1"/>
  <c r="L538" i="10" s="1"/>
  <c r="I538" i="10"/>
  <c r="P537" i="10"/>
  <c r="K537" i="10"/>
  <c r="O537" i="10" s="1"/>
  <c r="G539" i="10" l="1"/>
  <c r="L539" i="10" s="1"/>
  <c r="I539" i="10"/>
  <c r="P538" i="10"/>
  <c r="K538" i="10"/>
  <c r="O538" i="10" s="1"/>
  <c r="G540" i="10" l="1"/>
  <c r="L540" i="10" s="1"/>
  <c r="I540" i="10"/>
  <c r="P539" i="10"/>
  <c r="K539" i="10"/>
  <c r="O539" i="10" s="1"/>
  <c r="G541" i="10" l="1"/>
  <c r="L541" i="10" s="1"/>
  <c r="I541" i="10"/>
  <c r="P540" i="10"/>
  <c r="K540" i="10"/>
  <c r="O540" i="10" s="1"/>
  <c r="G542" i="10" l="1"/>
  <c r="L542" i="10" s="1"/>
  <c r="I542" i="10"/>
  <c r="P541" i="10"/>
  <c r="K541" i="10"/>
  <c r="O541" i="10" s="1"/>
  <c r="G543" i="10" l="1"/>
  <c r="L543" i="10" s="1"/>
  <c r="I543" i="10"/>
  <c r="P542" i="10"/>
  <c r="K542" i="10"/>
  <c r="O542" i="10" s="1"/>
  <c r="S47" i="10"/>
  <c r="G544" i="10" l="1"/>
  <c r="L544" i="10" s="1"/>
  <c r="I544" i="10"/>
  <c r="P543" i="10"/>
  <c r="K543" i="10"/>
  <c r="O543" i="10" s="1"/>
  <c r="G545" i="10" l="1"/>
  <c r="L545" i="10" s="1"/>
  <c r="I545" i="10"/>
  <c r="P544" i="10"/>
  <c r="K544" i="10"/>
  <c r="O544" i="10" s="1"/>
  <c r="G546" i="10" l="1"/>
  <c r="L546" i="10" s="1"/>
  <c r="I546" i="10"/>
  <c r="P545" i="10"/>
  <c r="K545" i="10"/>
  <c r="O545" i="10" s="1"/>
  <c r="G547" i="10" l="1"/>
  <c r="L547" i="10" s="1"/>
  <c r="I547" i="10"/>
  <c r="P546" i="10"/>
  <c r="K546" i="10"/>
  <c r="O546" i="10" s="1"/>
  <c r="G548" i="10" l="1"/>
  <c r="L548" i="10" s="1"/>
  <c r="I548" i="10"/>
  <c r="P547" i="10"/>
  <c r="K547" i="10"/>
  <c r="O547" i="10" s="1"/>
  <c r="G549" i="10" l="1"/>
  <c r="L549" i="10" s="1"/>
  <c r="I549" i="10"/>
  <c r="P548" i="10"/>
  <c r="K548" i="10"/>
  <c r="O548" i="10" s="1"/>
  <c r="G550" i="10" l="1"/>
  <c r="L550" i="10" s="1"/>
  <c r="I550" i="10"/>
  <c r="P549" i="10"/>
  <c r="K549" i="10"/>
  <c r="O549" i="10" s="1"/>
  <c r="G551" i="10" l="1"/>
  <c r="L551" i="10" s="1"/>
  <c r="I551" i="10"/>
  <c r="P550" i="10"/>
  <c r="K550" i="10"/>
  <c r="O550" i="10" s="1"/>
  <c r="G552" i="10" l="1"/>
  <c r="L552" i="10" s="1"/>
  <c r="I552" i="10"/>
  <c r="P551" i="10"/>
  <c r="K551" i="10"/>
  <c r="O551" i="10" s="1"/>
  <c r="G553" i="10" l="1"/>
  <c r="L553" i="10" s="1"/>
  <c r="I553" i="10"/>
  <c r="P552" i="10"/>
  <c r="K552" i="10"/>
  <c r="O552" i="10" s="1"/>
  <c r="G554" i="10" l="1"/>
  <c r="L554" i="10" s="1"/>
  <c r="I554" i="10"/>
  <c r="P553" i="10"/>
  <c r="K553" i="10"/>
  <c r="O553" i="10" s="1"/>
  <c r="G555" i="10" l="1"/>
  <c r="L555" i="10" s="1"/>
  <c r="I555" i="10"/>
  <c r="P554" i="10"/>
  <c r="K554" i="10"/>
  <c r="O554" i="10" s="1"/>
  <c r="S48" i="10"/>
  <c r="G556" i="10" l="1"/>
  <c r="L556" i="10" s="1"/>
  <c r="I556" i="10"/>
  <c r="P555" i="10"/>
  <c r="K555" i="10"/>
  <c r="O555" i="10" s="1"/>
  <c r="G557" i="10" l="1"/>
  <c r="L557" i="10" s="1"/>
  <c r="I557" i="10"/>
  <c r="P556" i="10"/>
  <c r="K556" i="10"/>
  <c r="O556" i="10" s="1"/>
  <c r="G558" i="10" l="1"/>
  <c r="L558" i="10" s="1"/>
  <c r="I558" i="10"/>
  <c r="P557" i="10"/>
  <c r="K557" i="10"/>
  <c r="O557" i="10" s="1"/>
  <c r="G559" i="10" l="1"/>
  <c r="L559" i="10" s="1"/>
  <c r="I559" i="10"/>
  <c r="P558" i="10"/>
  <c r="K558" i="10"/>
  <c r="O558" i="10" s="1"/>
  <c r="G560" i="10" l="1"/>
  <c r="L560" i="10" s="1"/>
  <c r="I560" i="10"/>
  <c r="P559" i="10"/>
  <c r="K559" i="10"/>
  <c r="O559" i="10" s="1"/>
  <c r="G561" i="10" l="1"/>
  <c r="L561" i="10"/>
  <c r="I561" i="10"/>
  <c r="P560" i="10"/>
  <c r="K560" i="10"/>
  <c r="O560" i="10" s="1"/>
  <c r="P561" i="10" l="1"/>
  <c r="K561" i="10"/>
  <c r="O561" i="10" s="1"/>
  <c r="G562" i="10"/>
  <c r="L562" i="10" s="1"/>
  <c r="I562" i="10"/>
  <c r="G563" i="10" l="1"/>
  <c r="L563" i="10" s="1"/>
  <c r="I563" i="10"/>
  <c r="P562" i="10"/>
  <c r="K562" i="10"/>
  <c r="O562" i="10" s="1"/>
  <c r="P563" i="10" l="1"/>
  <c r="K563" i="10"/>
  <c r="O563" i="10" s="1"/>
  <c r="G564" i="10"/>
  <c r="L564" i="10" s="1"/>
  <c r="I564" i="10"/>
  <c r="G565" i="10" l="1"/>
  <c r="L565" i="10"/>
  <c r="I565" i="10"/>
  <c r="P564" i="10"/>
  <c r="K564" i="10"/>
  <c r="O564" i="10" s="1"/>
  <c r="P565" i="10" l="1"/>
  <c r="K565" i="10"/>
  <c r="O565" i="10" s="1"/>
  <c r="G566" i="10"/>
  <c r="L566" i="10" s="1"/>
  <c r="I566" i="10"/>
  <c r="G567" i="10" l="1"/>
  <c r="L567" i="10"/>
  <c r="I567" i="10"/>
  <c r="P566" i="10"/>
  <c r="K566" i="10"/>
  <c r="O566" i="10" s="1"/>
  <c r="S49" i="10"/>
  <c r="P567" i="10" l="1"/>
  <c r="K567" i="10"/>
  <c r="O567" i="10" s="1"/>
  <c r="G568" i="10"/>
  <c r="L568" i="10" s="1"/>
  <c r="I568" i="10"/>
  <c r="G569" i="10" l="1"/>
  <c r="L569" i="10"/>
  <c r="I569" i="10"/>
  <c r="P568" i="10"/>
  <c r="K568" i="10"/>
  <c r="O568" i="10" s="1"/>
  <c r="P569" i="10" l="1"/>
  <c r="K569" i="10"/>
  <c r="O569" i="10" s="1"/>
  <c r="G570" i="10"/>
  <c r="L570" i="10" s="1"/>
  <c r="I570" i="10"/>
  <c r="G571" i="10" l="1"/>
  <c r="L571" i="10" s="1"/>
  <c r="I571" i="10"/>
  <c r="P570" i="10"/>
  <c r="K570" i="10"/>
  <c r="O570" i="10" s="1"/>
  <c r="P571" i="10" l="1"/>
  <c r="K571" i="10"/>
  <c r="O571" i="10" s="1"/>
  <c r="G572" i="10"/>
  <c r="L572" i="10" s="1"/>
  <c r="I572" i="10"/>
  <c r="G573" i="10" l="1"/>
  <c r="L573" i="10"/>
  <c r="I573" i="10"/>
  <c r="P572" i="10"/>
  <c r="K572" i="10"/>
  <c r="O572" i="10" s="1"/>
  <c r="P573" i="10" l="1"/>
  <c r="K573" i="10"/>
  <c r="O573" i="10" s="1"/>
  <c r="G574" i="10"/>
  <c r="L574" i="10" s="1"/>
  <c r="I574" i="10"/>
  <c r="G575" i="10" l="1"/>
  <c r="L575" i="10" s="1"/>
  <c r="I575" i="10"/>
  <c r="P574" i="10"/>
  <c r="K574" i="10"/>
  <c r="O574" i="10" s="1"/>
  <c r="P575" i="10" l="1"/>
  <c r="K575" i="10"/>
  <c r="O575" i="10" s="1"/>
  <c r="G576" i="10"/>
  <c r="L576" i="10" s="1"/>
  <c r="I576" i="10"/>
  <c r="G577" i="10" l="1"/>
  <c r="L577" i="10"/>
  <c r="I577" i="10"/>
  <c r="P576" i="10"/>
  <c r="K576" i="10"/>
  <c r="O576" i="10" s="1"/>
  <c r="P577" i="10" l="1"/>
  <c r="K577" i="10"/>
  <c r="O577" i="10" s="1"/>
  <c r="G578" i="10"/>
  <c r="L578" i="10" s="1"/>
  <c r="I578" i="10"/>
  <c r="G579" i="10" l="1"/>
  <c r="L579" i="10" s="1"/>
  <c r="I579" i="10"/>
  <c r="P578" i="10"/>
  <c r="K578" i="10"/>
  <c r="O578" i="10" s="1"/>
  <c r="S50" i="10"/>
  <c r="G580" i="10" l="1"/>
  <c r="L580" i="10"/>
  <c r="I580" i="10"/>
  <c r="P579" i="10"/>
  <c r="K579" i="10"/>
  <c r="O579" i="10" s="1"/>
  <c r="P580" i="10" l="1"/>
  <c r="K580" i="10"/>
  <c r="O580" i="10" s="1"/>
  <c r="G581" i="10"/>
  <c r="L581" i="10" s="1"/>
  <c r="I581" i="10"/>
  <c r="G582" i="10" l="1"/>
  <c r="L582" i="10" s="1"/>
  <c r="I582" i="10"/>
  <c r="P581" i="10"/>
  <c r="K581" i="10"/>
  <c r="O581" i="10" s="1"/>
  <c r="P582" i="10" l="1"/>
  <c r="K582" i="10"/>
  <c r="O582" i="10" s="1"/>
  <c r="G583" i="10"/>
  <c r="L583" i="10" s="1"/>
  <c r="I583" i="10"/>
  <c r="G584" i="10" l="1"/>
  <c r="L584" i="10" s="1"/>
  <c r="I584" i="10"/>
  <c r="P583" i="10"/>
  <c r="K583" i="10"/>
  <c r="O583" i="10" s="1"/>
  <c r="G585" i="10" l="1"/>
  <c r="L585" i="10"/>
  <c r="I585" i="10"/>
  <c r="P584" i="10"/>
  <c r="K584" i="10"/>
  <c r="O584" i="10" s="1"/>
  <c r="P585" i="10" l="1"/>
  <c r="K585" i="10"/>
  <c r="O585" i="10" s="1"/>
  <c r="G586" i="10"/>
  <c r="L586" i="10" s="1"/>
  <c r="I586" i="10"/>
  <c r="G587" i="10" l="1"/>
  <c r="L587" i="10" s="1"/>
  <c r="I587" i="10"/>
  <c r="P586" i="10"/>
  <c r="K586" i="10"/>
  <c r="O586" i="10" s="1"/>
  <c r="P587" i="10" l="1"/>
  <c r="K587" i="10"/>
  <c r="O587" i="10" s="1"/>
  <c r="G588" i="10"/>
  <c r="L588" i="10" s="1"/>
  <c r="I588" i="10"/>
  <c r="G589" i="10" l="1"/>
  <c r="L589" i="10"/>
  <c r="I589" i="10"/>
  <c r="P588" i="10"/>
  <c r="K588" i="10"/>
  <c r="O588" i="10" s="1"/>
  <c r="P589" i="10" l="1"/>
  <c r="K589" i="10"/>
  <c r="O589" i="10" s="1"/>
  <c r="G590" i="10"/>
  <c r="L590" i="10" s="1"/>
  <c r="I590" i="10"/>
  <c r="G591" i="10" l="1"/>
  <c r="L591" i="10"/>
  <c r="I591" i="10"/>
  <c r="P590" i="10"/>
  <c r="K590" i="10"/>
  <c r="O590" i="10" s="1"/>
  <c r="S51" i="10"/>
  <c r="P591" i="10" l="1"/>
  <c r="K591" i="10"/>
  <c r="O591" i="10" s="1"/>
  <c r="G592" i="10"/>
  <c r="L592" i="10" s="1"/>
  <c r="I592" i="10"/>
  <c r="G593" i="10" l="1"/>
  <c r="L593" i="10"/>
  <c r="I593" i="10"/>
  <c r="P592" i="10"/>
  <c r="K592" i="10"/>
  <c r="O592" i="10" s="1"/>
  <c r="P593" i="10" l="1"/>
  <c r="K593" i="10"/>
  <c r="O593" i="10" s="1"/>
  <c r="G594" i="10"/>
  <c r="L594" i="10" s="1"/>
  <c r="I594" i="10"/>
  <c r="G595" i="10" l="1"/>
  <c r="L595" i="10" s="1"/>
  <c r="I595" i="10"/>
  <c r="P594" i="10"/>
  <c r="K594" i="10"/>
  <c r="O594" i="10" s="1"/>
  <c r="P595" i="10" l="1"/>
  <c r="K595" i="10"/>
  <c r="O595" i="10" s="1"/>
  <c r="G596" i="10"/>
  <c r="L596" i="10" s="1"/>
  <c r="I596" i="10"/>
  <c r="G597" i="10" l="1"/>
  <c r="L597" i="10"/>
  <c r="I597" i="10"/>
  <c r="P596" i="10"/>
  <c r="K596" i="10"/>
  <c r="O596" i="10" s="1"/>
  <c r="P597" i="10" l="1"/>
  <c r="K597" i="10"/>
  <c r="O597" i="10" s="1"/>
  <c r="G598" i="10"/>
  <c r="L598" i="10" s="1"/>
  <c r="I598" i="10"/>
  <c r="G599" i="10" l="1"/>
  <c r="L599" i="10"/>
  <c r="I599" i="10"/>
  <c r="P598" i="10"/>
  <c r="K598" i="10"/>
  <c r="O598" i="10" s="1"/>
  <c r="P599" i="10" l="1"/>
  <c r="K599" i="10"/>
  <c r="O599" i="10" s="1"/>
  <c r="G600" i="10"/>
  <c r="L600" i="10" s="1"/>
  <c r="I600" i="10"/>
  <c r="G601" i="10" l="1"/>
  <c r="L601" i="10" s="1"/>
  <c r="I601" i="10"/>
  <c r="P600" i="10"/>
  <c r="K600" i="10"/>
  <c r="O600" i="10" s="1"/>
  <c r="P601" i="10" l="1"/>
  <c r="K601" i="10"/>
  <c r="O601" i="10" s="1"/>
  <c r="G602" i="10"/>
  <c r="L602" i="10" s="1"/>
  <c r="I602" i="10"/>
  <c r="P602" i="10" l="1"/>
  <c r="K602" i="10"/>
  <c r="O602" i="10" s="1"/>
  <c r="K62" i="4"/>
  <c r="O62" i="4" s="1"/>
  <c r="S52" i="10"/>
  <c r="S7" i="4"/>
  <c r="X64" i="7" l="1"/>
  <c r="G62" i="4"/>
  <c r="P62" i="4" s="1"/>
  <c r="K63" i="4" s="1"/>
  <c r="O63" i="4" s="1"/>
  <c r="X77" i="7" s="1"/>
  <c r="G7" i="13"/>
  <c r="V64" i="7" l="1"/>
  <c r="V65" i="7" s="1"/>
  <c r="V66" i="7" s="1"/>
  <c r="L62" i="4"/>
  <c r="I63" i="4" s="1"/>
  <c r="G63" i="4" s="1"/>
  <c r="P63" i="4" s="1"/>
  <c r="E7" i="13"/>
  <c r="V67" i="7" l="1"/>
  <c r="V68" i="7" s="1"/>
  <c r="V69" i="7" s="1"/>
  <c r="V70" i="7" s="1"/>
  <c r="V71" i="7" s="1"/>
  <c r="V72" i="7" s="1"/>
  <c r="V73" i="7" s="1"/>
  <c r="V74" i="7" s="1"/>
  <c r="V75" i="7" s="1"/>
  <c r="L63" i="4"/>
  <c r="K64" i="4"/>
  <c r="O64" i="4" l="1"/>
  <c r="X78" i="7" s="1"/>
  <c r="I64" i="4" l="1"/>
  <c r="G64" i="4" s="1"/>
  <c r="P64" i="4" l="1"/>
  <c r="K65" i="4" s="1"/>
  <c r="O65" i="4" s="1"/>
  <c r="X79" i="7" s="1"/>
  <c r="L64" i="4"/>
  <c r="I65" i="4" l="1"/>
  <c r="G65" i="4" s="1"/>
  <c r="P65" i="4" l="1"/>
  <c r="L65" i="4"/>
  <c r="I66" i="4" l="1"/>
  <c r="K66" i="4"/>
  <c r="O66" i="4" s="1"/>
  <c r="X80" i="7" s="1"/>
  <c r="G66" i="4" l="1"/>
  <c r="L66" i="4" l="1"/>
  <c r="P66" i="4"/>
  <c r="K67" i="4" s="1"/>
  <c r="O67" i="4" s="1"/>
  <c r="X81" i="7" s="1"/>
  <c r="I67" i="4" l="1"/>
  <c r="G67" i="4" s="1"/>
  <c r="P67" i="4" l="1"/>
  <c r="K68" i="4" s="1"/>
  <c r="O68" i="4" s="1"/>
  <c r="X82" i="7" s="1"/>
  <c r="L67" i="4"/>
  <c r="I68" i="4" l="1"/>
  <c r="G68" i="4" s="1"/>
  <c r="P68" i="4" l="1"/>
  <c r="L68" i="4"/>
  <c r="I69" i="4" l="1"/>
  <c r="K69" i="4"/>
  <c r="O69" i="4" s="1"/>
  <c r="X83" i="7" s="1"/>
  <c r="G69" i="4" l="1"/>
  <c r="L69" i="4" l="1"/>
  <c r="P69" i="4"/>
  <c r="K70" i="4" s="1"/>
  <c r="O70" i="4" s="1"/>
  <c r="X84" i="7" s="1"/>
  <c r="I70" i="4" l="1"/>
  <c r="G70" i="4" s="1"/>
  <c r="P70" i="4" l="1"/>
  <c r="K71" i="4" s="1"/>
  <c r="O71" i="4" s="1"/>
  <c r="X85" i="7" s="1"/>
  <c r="L70" i="4"/>
  <c r="I71" i="4" l="1"/>
  <c r="G71" i="4" s="1"/>
  <c r="P71" i="4" l="1"/>
  <c r="K72" i="4" s="1"/>
  <c r="O72" i="4" s="1"/>
  <c r="X86" i="7" s="1"/>
  <c r="L71" i="4"/>
  <c r="I72" i="4" l="1"/>
  <c r="G72" i="4" s="1"/>
  <c r="P72" i="4" l="1"/>
  <c r="K73" i="4" s="1"/>
  <c r="O73" i="4" s="1"/>
  <c r="X87" i="7" s="1"/>
  <c r="L72" i="4"/>
  <c r="I73" i="4" l="1"/>
  <c r="G73" i="4" s="1"/>
  <c r="P73" i="4" l="1"/>
  <c r="L73" i="4"/>
  <c r="I74" i="4" l="1"/>
  <c r="K74" i="4"/>
  <c r="O74" i="4" s="1"/>
  <c r="S8" i="4"/>
  <c r="X76" i="7" l="1"/>
  <c r="G74" i="4"/>
  <c r="G8" i="13"/>
  <c r="V76" i="7" l="1"/>
  <c r="V77" i="7" s="1"/>
  <c r="V78" i="7" s="1"/>
  <c r="L74" i="4"/>
  <c r="P74" i="4"/>
  <c r="K75" i="4" s="1"/>
  <c r="O75" i="4" s="1"/>
  <c r="X89" i="7" s="1"/>
  <c r="E8" i="13"/>
  <c r="V79" i="7" l="1"/>
  <c r="V80" i="7" s="1"/>
  <c r="V81" i="7" s="1"/>
  <c r="V82" i="7" s="1"/>
  <c r="V83" i="7" s="1"/>
  <c r="V84" i="7" s="1"/>
  <c r="V85" i="7" s="1"/>
  <c r="V86" i="7" s="1"/>
  <c r="V87" i="7" s="1"/>
  <c r="I75" i="4"/>
  <c r="G75" i="4" s="1"/>
  <c r="P75" i="4" l="1"/>
  <c r="K76" i="4" s="1"/>
  <c r="O76" i="4" s="1"/>
  <c r="X90" i="7" s="1"/>
  <c r="L75" i="4"/>
  <c r="I76" i="4" l="1"/>
  <c r="G76" i="4" s="1"/>
  <c r="P76" i="4" l="1"/>
  <c r="L76" i="4"/>
  <c r="I77" i="4" l="1"/>
  <c r="K77" i="4"/>
  <c r="O77" i="4" s="1"/>
  <c r="X91" i="7" s="1"/>
  <c r="G77" i="4" l="1"/>
  <c r="L77" i="4" l="1"/>
  <c r="P77" i="4"/>
  <c r="K78" i="4" s="1"/>
  <c r="O78" i="4" s="1"/>
  <c r="X92" i="7" s="1"/>
  <c r="I78" i="4" l="1"/>
  <c r="G78" i="4" s="1"/>
  <c r="P78" i="4" l="1"/>
  <c r="K79" i="4" s="1"/>
  <c r="O79" i="4" s="1"/>
  <c r="X93" i="7" s="1"/>
  <c r="L78" i="4"/>
  <c r="I79" i="4" l="1"/>
  <c r="G79" i="4" s="1"/>
  <c r="P79" i="4" l="1"/>
  <c r="K80" i="4" s="1"/>
  <c r="O80" i="4" s="1"/>
  <c r="X94" i="7" s="1"/>
  <c r="L79" i="4"/>
  <c r="I80" i="4" l="1"/>
  <c r="G80" i="4" s="1"/>
  <c r="P80" i="4" l="1"/>
  <c r="K81" i="4" s="1"/>
  <c r="O81" i="4" s="1"/>
  <c r="X95" i="7" s="1"/>
  <c r="L80" i="4"/>
  <c r="I81" i="4" l="1"/>
  <c r="G81" i="4" s="1"/>
  <c r="P81" i="4" l="1"/>
  <c r="L81" i="4"/>
  <c r="I82" i="4" l="1"/>
  <c r="K82" i="4"/>
  <c r="O82" i="4" s="1"/>
  <c r="X96" i="7" s="1"/>
  <c r="G82" i="4" l="1"/>
  <c r="L82" i="4" l="1"/>
  <c r="P82" i="4"/>
  <c r="K83" i="4" l="1"/>
  <c r="O83" i="4" s="1"/>
  <c r="X97" i="7" s="1"/>
  <c r="I83" i="4"/>
  <c r="G83" i="4" l="1"/>
  <c r="L83" i="4" l="1"/>
  <c r="P83" i="4"/>
  <c r="K84" i="4" l="1"/>
  <c r="O84" i="4" s="1"/>
  <c r="X98" i="7" s="1"/>
  <c r="I84" i="4"/>
  <c r="G84" i="4" l="1"/>
  <c r="L84" i="4" l="1"/>
  <c r="P84" i="4"/>
  <c r="K85" i="4" l="1"/>
  <c r="O85" i="4" s="1"/>
  <c r="X99" i="7" s="1"/>
  <c r="I85" i="4"/>
  <c r="G85" i="4" l="1"/>
  <c r="P85" i="4" l="1"/>
  <c r="L85" i="4"/>
  <c r="I86" i="4" l="1"/>
  <c r="K86" i="4"/>
  <c r="O86" i="4" s="1"/>
  <c r="S9" i="4"/>
  <c r="X88" i="7" l="1"/>
  <c r="G86" i="4"/>
  <c r="G9" i="13"/>
  <c r="V88" i="7" l="1"/>
  <c r="V89" i="7" s="1"/>
  <c r="V90" i="7" s="1"/>
  <c r="L86" i="4"/>
  <c r="P86" i="4"/>
  <c r="E9" i="13"/>
  <c r="V91" i="7" l="1"/>
  <c r="V92" i="7" s="1"/>
  <c r="V93" i="7" s="1"/>
  <c r="V94" i="7" s="1"/>
  <c r="V95" i="7" s="1"/>
  <c r="V96" i="7" s="1"/>
  <c r="V97" i="7" s="1"/>
  <c r="V98" i="7" s="1"/>
  <c r="V99" i="7" s="1"/>
  <c r="K87" i="4"/>
  <c r="O87" i="4" s="1"/>
  <c r="X101" i="7" s="1"/>
  <c r="I87" i="4"/>
  <c r="G87" i="4" l="1"/>
  <c r="P87" i="4" l="1"/>
  <c r="L87" i="4"/>
  <c r="I88" i="4" l="1"/>
  <c r="K88" i="4"/>
  <c r="O88" i="4" s="1"/>
  <c r="X102" i="7" s="1"/>
  <c r="G88" i="4" l="1"/>
  <c r="L88" i="4" l="1"/>
  <c r="P88" i="4"/>
  <c r="K89" i="4" l="1"/>
  <c r="O89" i="4" s="1"/>
  <c r="X103" i="7" s="1"/>
  <c r="I89" i="4"/>
  <c r="G89" i="4" l="1"/>
  <c r="P89" i="4" l="1"/>
  <c r="L89" i="4"/>
  <c r="I90" i="4" l="1"/>
  <c r="K90" i="4"/>
  <c r="O90" i="4" s="1"/>
  <c r="X104" i="7" s="1"/>
  <c r="G90" i="4" l="1"/>
  <c r="L90" i="4" l="1"/>
  <c r="P90" i="4"/>
  <c r="K91" i="4" l="1"/>
  <c r="O91" i="4" s="1"/>
  <c r="X105" i="7" s="1"/>
  <c r="I91" i="4"/>
  <c r="G91" i="4" l="1"/>
  <c r="L91" i="4" l="1"/>
  <c r="P91" i="4"/>
  <c r="K92" i="4" l="1"/>
  <c r="O92" i="4" s="1"/>
  <c r="X106" i="7" s="1"/>
  <c r="I92" i="4"/>
  <c r="G92" i="4" l="1"/>
  <c r="P92" i="4" l="1"/>
  <c r="L92" i="4"/>
  <c r="I93" i="4" l="1"/>
  <c r="K93" i="4"/>
  <c r="O93" i="4" s="1"/>
  <c r="X107" i="7" s="1"/>
  <c r="G93" i="4" l="1"/>
  <c r="L93" i="4" l="1"/>
  <c r="P93" i="4"/>
  <c r="K94" i="4" l="1"/>
  <c r="O94" i="4" s="1"/>
  <c r="X108" i="7" s="1"/>
  <c r="I94" i="4"/>
  <c r="G94" i="4" l="1"/>
  <c r="P94" i="4" l="1"/>
  <c r="L94" i="4"/>
  <c r="I95" i="4" l="1"/>
  <c r="K95" i="4"/>
  <c r="O95" i="4" s="1"/>
  <c r="X109" i="7" s="1"/>
  <c r="G95" i="4" l="1"/>
  <c r="L95" i="4" l="1"/>
  <c r="P95" i="4"/>
  <c r="K96" i="4" l="1"/>
  <c r="O96" i="4" s="1"/>
  <c r="X110" i="7" s="1"/>
  <c r="I96" i="4"/>
  <c r="G96" i="4" l="1"/>
  <c r="L96" i="4" l="1"/>
  <c r="P96" i="4"/>
  <c r="K97" i="4" l="1"/>
  <c r="O97" i="4" s="1"/>
  <c r="X111" i="7" s="1"/>
  <c r="I97" i="4"/>
  <c r="G97" i="4" l="1"/>
  <c r="P97" i="4" l="1"/>
  <c r="L97" i="4"/>
  <c r="I98" i="4" l="1"/>
  <c r="K98" i="4"/>
  <c r="O98" i="4" s="1"/>
  <c r="S10" i="4"/>
  <c r="X100" i="7" l="1"/>
  <c r="G98" i="4"/>
  <c r="G10" i="13"/>
  <c r="V100" i="7" l="1"/>
  <c r="V101" i="7" s="1"/>
  <c r="V102" i="7" s="1"/>
  <c r="L98" i="4"/>
  <c r="P98" i="4"/>
  <c r="E10" i="13"/>
  <c r="V103" i="7" l="1"/>
  <c r="V104" i="7" s="1"/>
  <c r="V105" i="7" s="1"/>
  <c r="V106" i="7" s="1"/>
  <c r="V107" i="7" s="1"/>
  <c r="V108" i="7" s="1"/>
  <c r="V109" i="7" s="1"/>
  <c r="V110" i="7" s="1"/>
  <c r="V111" i="7" s="1"/>
  <c r="K99" i="4"/>
  <c r="O99" i="4" s="1"/>
  <c r="X113" i="7" s="1"/>
  <c r="I99" i="4"/>
  <c r="G99" i="4" l="1"/>
  <c r="L99" i="4" l="1"/>
  <c r="P99" i="4"/>
  <c r="K100" i="4" l="1"/>
  <c r="O100" i="4" s="1"/>
  <c r="X114" i="7" s="1"/>
  <c r="I100" i="4"/>
  <c r="G100" i="4" l="1"/>
  <c r="L100" i="4" l="1"/>
  <c r="P100" i="4"/>
  <c r="K101" i="4" l="1"/>
  <c r="O101" i="4" s="1"/>
  <c r="X115" i="7" s="1"/>
  <c r="I101" i="4"/>
  <c r="G101" i="4" l="1"/>
  <c r="L101" i="4" l="1"/>
  <c r="P101" i="4"/>
  <c r="K102" i="4" l="1"/>
  <c r="O102" i="4" s="1"/>
  <c r="X116" i="7" s="1"/>
  <c r="I102" i="4"/>
  <c r="G102" i="4" l="1"/>
  <c r="P102" i="4" l="1"/>
  <c r="L102" i="4"/>
  <c r="I103" i="4" l="1"/>
  <c r="K103" i="4"/>
  <c r="O103" i="4" s="1"/>
  <c r="X117" i="7" s="1"/>
  <c r="G103" i="4" l="1"/>
  <c r="L103" i="4" l="1"/>
  <c r="P103" i="4"/>
  <c r="K104" i="4" l="1"/>
  <c r="O104" i="4" s="1"/>
  <c r="X118" i="7" s="1"/>
  <c r="I104" i="4"/>
  <c r="G104" i="4" l="1"/>
  <c r="L104" i="4" s="1"/>
  <c r="I105" i="4" s="1"/>
  <c r="P104" i="4" l="1"/>
  <c r="K105" i="4"/>
  <c r="O105" i="4" l="1"/>
  <c r="X119" i="7" s="1"/>
  <c r="G105" i="4"/>
  <c r="L105" i="4" l="1"/>
  <c r="P105" i="4"/>
  <c r="K106" i="4" l="1"/>
  <c r="O106" i="4" s="1"/>
  <c r="X120" i="7" s="1"/>
  <c r="I106" i="4"/>
  <c r="G106" i="4" l="1"/>
  <c r="P106" i="4" l="1"/>
  <c r="L106" i="4"/>
  <c r="I107" i="4" l="1"/>
  <c r="K107" i="4"/>
  <c r="O107" i="4" s="1"/>
  <c r="X121" i="7" s="1"/>
  <c r="G107" i="4" l="1"/>
  <c r="L107" i="4" l="1"/>
  <c r="P107" i="4"/>
  <c r="K108" i="4" l="1"/>
  <c r="O108" i="4" s="1"/>
  <c r="X122" i="7" s="1"/>
  <c r="I108" i="4"/>
  <c r="G108" i="4" l="1"/>
  <c r="P108" i="4" l="1"/>
  <c r="L108" i="4"/>
  <c r="I109" i="4" l="1"/>
  <c r="K109" i="4"/>
  <c r="O109" i="4" s="1"/>
  <c r="X123" i="7" s="1"/>
  <c r="G109" i="4" l="1"/>
  <c r="L109" i="4" l="1"/>
  <c r="P109" i="4"/>
  <c r="K110" i="4" l="1"/>
  <c r="O110" i="4" s="1"/>
  <c r="I110" i="4"/>
  <c r="S11" i="4"/>
  <c r="X112" i="7" l="1"/>
  <c r="G110" i="4"/>
  <c r="G11" i="13"/>
  <c r="V112" i="7" l="1"/>
  <c r="V113" i="7" s="1"/>
  <c r="V114" i="7" s="1"/>
  <c r="P110" i="4"/>
  <c r="L110" i="4"/>
  <c r="E11" i="13"/>
  <c r="V115" i="7" l="1"/>
  <c r="V116" i="7" s="1"/>
  <c r="V117" i="7" s="1"/>
  <c r="V118" i="7" s="1"/>
  <c r="V119" i="7" s="1"/>
  <c r="V120" i="7" s="1"/>
  <c r="V121" i="7" s="1"/>
  <c r="V122" i="7" s="1"/>
  <c r="V123" i="7" s="1"/>
  <c r="I111" i="4"/>
  <c r="K111" i="4"/>
  <c r="O111" i="4" s="1"/>
  <c r="X125" i="7" s="1"/>
  <c r="G111" i="4" l="1"/>
  <c r="L111" i="4" l="1"/>
  <c r="P111" i="4"/>
  <c r="K112" i="4" l="1"/>
  <c r="O112" i="4" s="1"/>
  <c r="X126" i="7" s="1"/>
  <c r="I112" i="4"/>
  <c r="G112" i="4" l="1"/>
  <c r="L112" i="4" l="1"/>
  <c r="P112" i="4"/>
  <c r="K113" i="4" l="1"/>
  <c r="O113" i="4" s="1"/>
  <c r="X127" i="7" s="1"/>
  <c r="I113" i="4"/>
  <c r="G113" i="4" l="1"/>
  <c r="L113" i="4" l="1"/>
  <c r="P113" i="4"/>
  <c r="K114" i="4" l="1"/>
  <c r="O114" i="4" s="1"/>
  <c r="X128" i="7" s="1"/>
  <c r="I114" i="4"/>
  <c r="G114" i="4" l="1"/>
  <c r="P114" i="4" l="1"/>
  <c r="L114" i="4"/>
  <c r="I115" i="4" l="1"/>
  <c r="K115" i="4"/>
  <c r="O115" i="4" s="1"/>
  <c r="X129" i="7" s="1"/>
  <c r="G115" i="4" l="1"/>
  <c r="L115" i="4" l="1"/>
  <c r="P115" i="4"/>
  <c r="K116" i="4" l="1"/>
  <c r="O116" i="4" s="1"/>
  <c r="X130" i="7" s="1"/>
  <c r="I116" i="4"/>
  <c r="G116" i="4" l="1"/>
  <c r="P116" i="4" s="1"/>
  <c r="L116" i="4" l="1"/>
  <c r="I117" i="4"/>
  <c r="K117" i="4"/>
  <c r="O117" i="4" s="1"/>
  <c r="X131" i="7" s="1"/>
  <c r="G117" i="4" l="1"/>
  <c r="L117" i="4" l="1"/>
  <c r="P117" i="4"/>
  <c r="K118" i="4" l="1"/>
  <c r="O118" i="4" s="1"/>
  <c r="X132" i="7" s="1"/>
  <c r="I118" i="4"/>
  <c r="G118" i="4" l="1"/>
  <c r="P118" i="4" s="1"/>
  <c r="K119" i="4" s="1"/>
  <c r="O119" i="4" s="1"/>
  <c r="X133" i="7" s="1"/>
  <c r="L118" i="4" l="1"/>
  <c r="I119" i="4"/>
  <c r="G119" i="4" s="1"/>
  <c r="P119" i="4" l="1"/>
  <c r="L119" i="4"/>
  <c r="I120" i="4" l="1"/>
  <c r="K120" i="4"/>
  <c r="O120" i="4" s="1"/>
  <c r="X134" i="7" s="1"/>
  <c r="G120" i="4" l="1"/>
  <c r="L120" i="4" l="1"/>
  <c r="P120" i="4"/>
  <c r="K121" i="4" l="1"/>
  <c r="O121" i="4" s="1"/>
  <c r="X135" i="7" s="1"/>
  <c r="I121" i="4"/>
  <c r="G121" i="4" l="1"/>
  <c r="P121" i="4" l="1"/>
  <c r="L121" i="4"/>
  <c r="I122" i="4" l="1"/>
  <c r="K122" i="4"/>
  <c r="O122" i="4" s="1"/>
  <c r="S12" i="4"/>
  <c r="X124" i="7" l="1"/>
  <c r="G122" i="4"/>
  <c r="G12" i="13"/>
  <c r="V124" i="7" l="1"/>
  <c r="V125" i="7" s="1"/>
  <c r="V126" i="7" s="1"/>
  <c r="L122" i="4"/>
  <c r="P122" i="4"/>
  <c r="E12" i="13"/>
  <c r="V127" i="7" l="1"/>
  <c r="V128" i="7" s="1"/>
  <c r="V129" i="7" s="1"/>
  <c r="V130" i="7" s="1"/>
  <c r="V131" i="7" s="1"/>
  <c r="V132" i="7" s="1"/>
  <c r="V133" i="7" s="1"/>
  <c r="V134" i="7" s="1"/>
  <c r="V135" i="7" s="1"/>
  <c r="K123" i="4"/>
  <c r="O123" i="4" s="1"/>
  <c r="X137" i="7" s="1"/>
  <c r="I123" i="4"/>
  <c r="G123" i="4" l="1"/>
  <c r="P123" i="4" l="1"/>
  <c r="L123" i="4"/>
  <c r="I124" i="4" l="1"/>
  <c r="K124" i="4"/>
  <c r="O124" i="4" s="1"/>
  <c r="X138" i="7" s="1"/>
  <c r="G124" i="4" l="1"/>
  <c r="L124" i="4" l="1"/>
  <c r="P124" i="4"/>
  <c r="K125" i="4" l="1"/>
  <c r="O125" i="4" s="1"/>
  <c r="X139" i="7" s="1"/>
  <c r="I125" i="4"/>
  <c r="G125" i="4" l="1"/>
  <c r="P125" i="4" l="1"/>
  <c r="L125" i="4"/>
  <c r="I126" i="4" l="1"/>
  <c r="K126" i="4"/>
  <c r="O126" i="4" s="1"/>
  <c r="X140" i="7" s="1"/>
  <c r="G126" i="4" l="1"/>
  <c r="L126" i="4" l="1"/>
  <c r="P126" i="4"/>
  <c r="K127" i="4" l="1"/>
  <c r="O127" i="4" s="1"/>
  <c r="X141" i="7" s="1"/>
  <c r="I127" i="4"/>
  <c r="G127" i="4" l="1"/>
  <c r="P127" i="4" l="1"/>
  <c r="L127" i="4"/>
  <c r="I128" i="4" l="1"/>
  <c r="K128" i="4"/>
  <c r="O128" i="4" s="1"/>
  <c r="X142" i="7" s="1"/>
  <c r="G128" i="4" l="1"/>
  <c r="L128" i="4" l="1"/>
  <c r="P128" i="4"/>
  <c r="K129" i="4" l="1"/>
  <c r="O129" i="4" s="1"/>
  <c r="X143" i="7" s="1"/>
  <c r="I129" i="4"/>
  <c r="G129" i="4" l="1"/>
  <c r="L129" i="4" l="1"/>
  <c r="P129" i="4"/>
  <c r="K130" i="4" l="1"/>
  <c r="O130" i="4" s="1"/>
  <c r="X144" i="7" s="1"/>
  <c r="I130" i="4"/>
  <c r="G130" i="4" l="1"/>
  <c r="L130" i="4" l="1"/>
  <c r="P130" i="4"/>
  <c r="K131" i="4" l="1"/>
  <c r="O131" i="4" s="1"/>
  <c r="X145" i="7" s="1"/>
  <c r="I131" i="4"/>
  <c r="G131" i="4" l="1"/>
  <c r="L131" i="4" l="1"/>
  <c r="P131" i="4"/>
  <c r="K132" i="4" l="1"/>
  <c r="O132" i="4" s="1"/>
  <c r="X146" i="7" s="1"/>
  <c r="I132" i="4"/>
  <c r="G132" i="4" l="1"/>
  <c r="L132" i="4" l="1"/>
  <c r="P132" i="4"/>
  <c r="K133" i="4" l="1"/>
  <c r="O133" i="4" s="1"/>
  <c r="X147" i="7" s="1"/>
  <c r="I133" i="4"/>
  <c r="G133" i="4" l="1"/>
  <c r="P133" i="4" l="1"/>
  <c r="L133" i="4"/>
  <c r="I134" i="4" l="1"/>
  <c r="K134" i="4"/>
  <c r="O134" i="4" s="1"/>
  <c r="S13" i="4"/>
  <c r="X136" i="7" l="1"/>
  <c r="G134" i="4"/>
  <c r="G13" i="13"/>
  <c r="V136" i="7" l="1"/>
  <c r="V137" i="7" s="1"/>
  <c r="V138" i="7" s="1"/>
  <c r="L134" i="4"/>
  <c r="P134" i="4"/>
  <c r="E13" i="13"/>
  <c r="V139" i="7" l="1"/>
  <c r="V140" i="7" s="1"/>
  <c r="V141" i="7" s="1"/>
  <c r="V142" i="7" s="1"/>
  <c r="V143" i="7" s="1"/>
  <c r="V144" i="7" s="1"/>
  <c r="V145" i="7" s="1"/>
  <c r="V146" i="7" s="1"/>
  <c r="V147" i="7" s="1"/>
  <c r="K135" i="4"/>
  <c r="O135" i="4" s="1"/>
  <c r="X149" i="7" s="1"/>
  <c r="I135" i="4"/>
  <c r="G135" i="4" l="1"/>
  <c r="P135" i="4" l="1"/>
  <c r="L135" i="4"/>
  <c r="I136" i="4" l="1"/>
  <c r="K136" i="4"/>
  <c r="O136" i="4" s="1"/>
  <c r="X150" i="7" s="1"/>
  <c r="G136" i="4" l="1"/>
  <c r="L136" i="4" l="1"/>
  <c r="P136" i="4"/>
  <c r="K137" i="4" l="1"/>
  <c r="O137" i="4" s="1"/>
  <c r="X151" i="7" s="1"/>
  <c r="I137" i="4"/>
  <c r="G137" i="4" l="1"/>
  <c r="L137" i="4" l="1"/>
  <c r="P137" i="4"/>
  <c r="K138" i="4" l="1"/>
  <c r="O138" i="4" s="1"/>
  <c r="X152" i="7" s="1"/>
  <c r="I138" i="4"/>
  <c r="G138" i="4" l="1"/>
  <c r="P138" i="4" l="1"/>
  <c r="L138" i="4"/>
  <c r="I139" i="4" l="1"/>
  <c r="K139" i="4"/>
  <c r="O139" i="4" s="1"/>
  <c r="X153" i="7" s="1"/>
  <c r="G139" i="4" l="1"/>
  <c r="L139" i="4" l="1"/>
  <c r="P139" i="4"/>
  <c r="K140" i="4" l="1"/>
  <c r="O140" i="4" s="1"/>
  <c r="X154" i="7" s="1"/>
  <c r="I140" i="4"/>
  <c r="G140" i="4" l="1"/>
  <c r="L140" i="4" l="1"/>
  <c r="P140" i="4"/>
  <c r="K141" i="4" l="1"/>
  <c r="O141" i="4" s="1"/>
  <c r="X155" i="7" s="1"/>
  <c r="I141" i="4"/>
  <c r="G141" i="4" l="1"/>
  <c r="P141" i="4" l="1"/>
  <c r="L141" i="4"/>
  <c r="I142" i="4" l="1"/>
  <c r="K142" i="4"/>
  <c r="O142" i="4" s="1"/>
  <c r="X156" i="7" s="1"/>
  <c r="G142" i="4" l="1"/>
  <c r="L142" i="4" l="1"/>
  <c r="P142" i="4"/>
  <c r="K143" i="4" l="1"/>
  <c r="O143" i="4" s="1"/>
  <c r="X157" i="7" s="1"/>
  <c r="I143" i="4"/>
  <c r="G143" i="4" l="1"/>
  <c r="P143" i="4" l="1"/>
  <c r="L143" i="4"/>
  <c r="I144" i="4" l="1"/>
  <c r="K144" i="4"/>
  <c r="O144" i="4" s="1"/>
  <c r="X158" i="7" s="1"/>
  <c r="G144" i="4" l="1"/>
  <c r="L144" i="4" l="1"/>
  <c r="P144" i="4"/>
  <c r="K145" i="4" l="1"/>
  <c r="O145" i="4" s="1"/>
  <c r="X159" i="7" s="1"/>
  <c r="I145" i="4"/>
  <c r="G145" i="4" l="1"/>
  <c r="L145" i="4" l="1"/>
  <c r="P145" i="4"/>
  <c r="K146" i="4" l="1"/>
  <c r="O146" i="4" s="1"/>
  <c r="I146" i="4"/>
  <c r="S14" i="4"/>
  <c r="X148" i="7" l="1"/>
  <c r="G146" i="4"/>
  <c r="G14" i="13"/>
  <c r="V148" i="7" l="1"/>
  <c r="V149" i="7" s="1"/>
  <c r="V150" i="7" s="1"/>
  <c r="P146" i="4"/>
  <c r="L146" i="4"/>
  <c r="E14" i="13"/>
  <c r="V151" i="7" l="1"/>
  <c r="V152" i="7" s="1"/>
  <c r="V153" i="7" s="1"/>
  <c r="V154" i="7" s="1"/>
  <c r="V155" i="7" s="1"/>
  <c r="V156" i="7" s="1"/>
  <c r="V157" i="7" s="1"/>
  <c r="V158" i="7" s="1"/>
  <c r="V159" i="7" s="1"/>
  <c r="I147" i="4"/>
  <c r="K147" i="4"/>
  <c r="O147" i="4" s="1"/>
  <c r="X161" i="7" s="1"/>
  <c r="G147" i="4" l="1"/>
  <c r="L147" i="4" l="1"/>
  <c r="P147" i="4"/>
  <c r="K148" i="4" l="1"/>
  <c r="O148" i="4" s="1"/>
  <c r="X162" i="7" s="1"/>
  <c r="I148" i="4"/>
  <c r="G148" i="4" l="1"/>
  <c r="L148" i="4" l="1"/>
  <c r="P148" i="4"/>
  <c r="K149" i="4" l="1"/>
  <c r="O149" i="4" s="1"/>
  <c r="X163" i="7" s="1"/>
  <c r="I149" i="4"/>
  <c r="G149" i="4" l="1"/>
  <c r="L149" i="4" l="1"/>
  <c r="P149" i="4"/>
  <c r="K150" i="4" l="1"/>
  <c r="O150" i="4" s="1"/>
  <c r="X164" i="7" s="1"/>
  <c r="I150" i="4"/>
  <c r="G150" i="4" l="1"/>
  <c r="P150" i="4" l="1"/>
  <c r="L150" i="4"/>
  <c r="I151" i="4" l="1"/>
  <c r="K151" i="4"/>
  <c r="O151" i="4" s="1"/>
  <c r="X165" i="7" s="1"/>
  <c r="G151" i="4" l="1"/>
  <c r="L151" i="4" l="1"/>
  <c r="P151" i="4"/>
  <c r="K152" i="4" l="1"/>
  <c r="O152" i="4" s="1"/>
  <c r="X166" i="7" s="1"/>
  <c r="I152" i="4"/>
  <c r="G152" i="4" l="1"/>
  <c r="P152" i="4" l="1"/>
  <c r="L152" i="4"/>
  <c r="I153" i="4" l="1"/>
  <c r="K153" i="4"/>
  <c r="O153" i="4" s="1"/>
  <c r="X167" i="7" s="1"/>
  <c r="G153" i="4" l="1"/>
  <c r="L153" i="4" l="1"/>
  <c r="P153" i="4"/>
  <c r="K154" i="4" l="1"/>
  <c r="O154" i="4" s="1"/>
  <c r="X168" i="7" s="1"/>
  <c r="I154" i="4"/>
  <c r="G154" i="4" l="1"/>
  <c r="P154" i="4" l="1"/>
  <c r="L154" i="4"/>
  <c r="I155" i="4" l="1"/>
  <c r="K155" i="4"/>
  <c r="O155" i="4" s="1"/>
  <c r="X169" i="7" s="1"/>
  <c r="G155" i="4" l="1"/>
  <c r="L155" i="4" l="1"/>
  <c r="P155" i="4"/>
  <c r="K156" i="4" l="1"/>
  <c r="O156" i="4" s="1"/>
  <c r="X170" i="7" s="1"/>
  <c r="I156" i="4"/>
  <c r="G156" i="4" l="1"/>
  <c r="L156" i="4" l="1"/>
  <c r="P156" i="4"/>
  <c r="K157" i="4" l="1"/>
  <c r="O157" i="4" s="1"/>
  <c r="X171" i="7" s="1"/>
  <c r="I157" i="4"/>
  <c r="G157" i="4" l="1"/>
  <c r="P157" i="4" l="1"/>
  <c r="L157" i="4"/>
  <c r="I158" i="4" l="1"/>
  <c r="K158" i="4"/>
  <c r="O158" i="4" s="1"/>
  <c r="S15" i="4"/>
  <c r="X160" i="7" l="1"/>
  <c r="G158" i="4"/>
  <c r="G15" i="13"/>
  <c r="V160" i="7" l="1"/>
  <c r="V161" i="7" s="1"/>
  <c r="V162" i="7" s="1"/>
  <c r="L158" i="4"/>
  <c r="P158" i="4"/>
  <c r="E15" i="13"/>
  <c r="V163" i="7" l="1"/>
  <c r="V164" i="7" s="1"/>
  <c r="V165" i="7" s="1"/>
  <c r="V166" i="7" s="1"/>
  <c r="V167" i="7" s="1"/>
  <c r="V168" i="7" s="1"/>
  <c r="V169" i="7" s="1"/>
  <c r="V170" i="7" s="1"/>
  <c r="V171" i="7" s="1"/>
  <c r="K159" i="4"/>
  <c r="O159" i="4" s="1"/>
  <c r="X173" i="7" s="1"/>
  <c r="I159" i="4"/>
  <c r="G159" i="4" l="1"/>
  <c r="P159" i="4" l="1"/>
  <c r="L159" i="4"/>
  <c r="I160" i="4" l="1"/>
  <c r="K160" i="4"/>
  <c r="O160" i="4" s="1"/>
  <c r="X174" i="7" s="1"/>
  <c r="G160" i="4" l="1"/>
  <c r="L160" i="4" l="1"/>
  <c r="P160" i="4"/>
  <c r="K161" i="4" l="1"/>
  <c r="O161" i="4" s="1"/>
  <c r="X175" i="7" s="1"/>
  <c r="I161" i="4"/>
  <c r="G161" i="4" l="1"/>
  <c r="L161" i="4" l="1"/>
  <c r="P161" i="4"/>
  <c r="K162" i="4" l="1"/>
  <c r="O162" i="4" s="1"/>
  <c r="X176" i="7" s="1"/>
  <c r="I162" i="4"/>
  <c r="G162" i="4" l="1"/>
  <c r="P162" i="4" l="1"/>
  <c r="L162" i="4"/>
  <c r="I163" i="4" l="1"/>
  <c r="K163" i="4"/>
  <c r="O163" i="4" s="1"/>
  <c r="X177" i="7" s="1"/>
  <c r="G163" i="4" l="1"/>
  <c r="L163" i="4" l="1"/>
  <c r="P163" i="4"/>
  <c r="K164" i="4" l="1"/>
  <c r="O164" i="4" s="1"/>
  <c r="X178" i="7" s="1"/>
  <c r="I164" i="4"/>
  <c r="G164" i="4" l="1"/>
  <c r="L164" i="4" l="1"/>
  <c r="P164" i="4"/>
  <c r="K165" i="4" l="1"/>
  <c r="O165" i="4" s="1"/>
  <c r="X179" i="7" s="1"/>
  <c r="I165" i="4"/>
  <c r="G165" i="4" l="1"/>
  <c r="P165" i="4" l="1"/>
  <c r="L165" i="4"/>
  <c r="I166" i="4" l="1"/>
  <c r="K166" i="4"/>
  <c r="O166" i="4" s="1"/>
  <c r="X180" i="7" s="1"/>
  <c r="G166" i="4" l="1"/>
  <c r="L166" i="4" l="1"/>
  <c r="P166" i="4"/>
  <c r="K167" i="4" l="1"/>
  <c r="O167" i="4" s="1"/>
  <c r="X181" i="7" s="1"/>
  <c r="I167" i="4"/>
  <c r="G167" i="4" l="1"/>
  <c r="P167" i="4" l="1"/>
  <c r="L167" i="4"/>
  <c r="I168" i="4" l="1"/>
  <c r="K168" i="4"/>
  <c r="O168" i="4" s="1"/>
  <c r="X182" i="7" s="1"/>
  <c r="G168" i="4" l="1"/>
  <c r="L168" i="4" l="1"/>
  <c r="P168" i="4"/>
  <c r="K169" i="4" l="1"/>
  <c r="O169" i="4" s="1"/>
  <c r="X183" i="7" s="1"/>
  <c r="I169" i="4"/>
  <c r="G169" i="4" l="1"/>
  <c r="L169" i="4" l="1"/>
  <c r="P169" i="4"/>
  <c r="K170" i="4" l="1"/>
  <c r="O170" i="4" s="1"/>
  <c r="I170" i="4"/>
  <c r="S16" i="4"/>
  <c r="X172" i="7" l="1"/>
  <c r="G170" i="4"/>
  <c r="G16" i="13"/>
  <c r="V172" i="7" l="1"/>
  <c r="V173" i="7" s="1"/>
  <c r="V174" i="7" s="1"/>
  <c r="P170" i="4"/>
  <c r="L170" i="4"/>
  <c r="E16" i="13"/>
  <c r="V175" i="7" l="1"/>
  <c r="V176" i="7" s="1"/>
  <c r="V177" i="7" s="1"/>
  <c r="V178" i="7" s="1"/>
  <c r="V179" i="7" s="1"/>
  <c r="V180" i="7" s="1"/>
  <c r="V181" i="7" s="1"/>
  <c r="V182" i="7" s="1"/>
  <c r="V183" i="7" s="1"/>
  <c r="I171" i="4"/>
  <c r="K171" i="4"/>
  <c r="O171" i="4" s="1"/>
  <c r="X185" i="7" s="1"/>
  <c r="G171" i="4" l="1"/>
  <c r="L171" i="4" l="1"/>
  <c r="P171" i="4"/>
  <c r="K172" i="4" l="1"/>
  <c r="O172" i="4" s="1"/>
  <c r="X186" i="7" s="1"/>
  <c r="I172" i="4"/>
  <c r="G172" i="4" l="1"/>
  <c r="L172" i="4" l="1"/>
  <c r="P172" i="4"/>
  <c r="K173" i="4" l="1"/>
  <c r="O173" i="4" s="1"/>
  <c r="X187" i="7" s="1"/>
  <c r="I173" i="4"/>
  <c r="G173" i="4" l="1"/>
  <c r="L173" i="4" l="1"/>
  <c r="P173" i="4"/>
  <c r="K174" i="4" l="1"/>
  <c r="O174" i="4" s="1"/>
  <c r="X188" i="7" s="1"/>
  <c r="I174" i="4"/>
  <c r="G174" i="4" l="1"/>
  <c r="P174" i="4" l="1"/>
  <c r="L174" i="4"/>
  <c r="I175" i="4" l="1"/>
  <c r="K175" i="4"/>
  <c r="O175" i="4" s="1"/>
  <c r="X189" i="7" s="1"/>
  <c r="G175" i="4" l="1"/>
  <c r="L175" i="4" l="1"/>
  <c r="P175" i="4"/>
  <c r="K176" i="4" l="1"/>
  <c r="O176" i="4" s="1"/>
  <c r="X190" i="7" s="1"/>
  <c r="I176" i="4"/>
  <c r="G176" i="4" l="1"/>
  <c r="P176" i="4" l="1"/>
  <c r="L176" i="4"/>
  <c r="I177" i="4" l="1"/>
  <c r="K177" i="4"/>
  <c r="O177" i="4" s="1"/>
  <c r="X191" i="7" s="1"/>
  <c r="G177" i="4" l="1"/>
  <c r="L177" i="4" l="1"/>
  <c r="P177" i="4"/>
  <c r="K178" i="4" l="1"/>
  <c r="O178" i="4" s="1"/>
  <c r="X192" i="7" s="1"/>
  <c r="I178" i="4"/>
  <c r="G178" i="4" l="1"/>
  <c r="P178" i="4" l="1"/>
  <c r="L178" i="4"/>
  <c r="I179" i="4" l="1"/>
  <c r="K179" i="4"/>
  <c r="O179" i="4" s="1"/>
  <c r="X193" i="7" s="1"/>
  <c r="G179" i="4" l="1"/>
  <c r="L179" i="4" l="1"/>
  <c r="P179" i="4"/>
  <c r="K180" i="4" l="1"/>
  <c r="O180" i="4" s="1"/>
  <c r="X194" i="7" s="1"/>
  <c r="I180" i="4"/>
  <c r="G180" i="4" l="1"/>
  <c r="L180" i="4" l="1"/>
  <c r="P180" i="4"/>
  <c r="K181" i="4" l="1"/>
  <c r="O181" i="4" s="1"/>
  <c r="X195" i="7" s="1"/>
  <c r="I181" i="4"/>
  <c r="G181" i="4" l="1"/>
  <c r="P181" i="4" l="1"/>
  <c r="L181" i="4"/>
  <c r="I182" i="4" l="1"/>
  <c r="K182" i="4"/>
  <c r="O182" i="4" s="1"/>
  <c r="S17" i="4"/>
  <c r="X184" i="7" l="1"/>
  <c r="G182" i="4"/>
  <c r="G17" i="13"/>
  <c r="V184" i="7" l="1"/>
  <c r="V185" i="7" s="1"/>
  <c r="V186" i="7" s="1"/>
  <c r="L182" i="4"/>
  <c r="P182" i="4"/>
  <c r="E17" i="13"/>
  <c r="V187" i="7" l="1"/>
  <c r="V188" i="7" s="1"/>
  <c r="V189" i="7" s="1"/>
  <c r="V190" i="7" s="1"/>
  <c r="V191" i="7" s="1"/>
  <c r="V192" i="7" s="1"/>
  <c r="V193" i="7" s="1"/>
  <c r="V194" i="7" s="1"/>
  <c r="V195" i="7" s="1"/>
  <c r="K183" i="4"/>
  <c r="O183" i="4" s="1"/>
  <c r="X197" i="7" s="1"/>
  <c r="I183" i="4"/>
  <c r="G183" i="4" l="1"/>
  <c r="P183" i="4" l="1"/>
  <c r="L183" i="4"/>
  <c r="I184" i="4" l="1"/>
  <c r="K184" i="4"/>
  <c r="O184" i="4" s="1"/>
  <c r="X198" i="7" s="1"/>
  <c r="G184" i="4" l="1"/>
  <c r="L184" i="4" l="1"/>
  <c r="P184" i="4"/>
  <c r="K185" i="4" l="1"/>
  <c r="O185" i="4" s="1"/>
  <c r="X199" i="7" s="1"/>
  <c r="I185" i="4"/>
  <c r="G185" i="4" l="1"/>
  <c r="L185" i="4" l="1"/>
  <c r="P185" i="4"/>
  <c r="K186" i="4" l="1"/>
  <c r="O186" i="4" s="1"/>
  <c r="X200" i="7" s="1"/>
  <c r="I186" i="4"/>
  <c r="G186" i="4" l="1"/>
  <c r="P186" i="4" l="1"/>
  <c r="L186" i="4"/>
  <c r="I187" i="4" l="1"/>
  <c r="K187" i="4"/>
  <c r="O187" i="4" s="1"/>
  <c r="X201" i="7" s="1"/>
  <c r="G187" i="4" l="1"/>
  <c r="L187" i="4" l="1"/>
  <c r="P187" i="4"/>
  <c r="K188" i="4" l="1"/>
  <c r="O188" i="4" s="1"/>
  <c r="X202" i="7" s="1"/>
  <c r="I188" i="4"/>
  <c r="G188" i="4" l="1"/>
  <c r="L188" i="4" l="1"/>
  <c r="P188" i="4"/>
  <c r="K189" i="4" l="1"/>
  <c r="O189" i="4" s="1"/>
  <c r="X203" i="7" s="1"/>
  <c r="I189" i="4"/>
  <c r="G189" i="4" l="1"/>
  <c r="P189" i="4" l="1"/>
  <c r="L189" i="4"/>
  <c r="I190" i="4" l="1"/>
  <c r="K190" i="4"/>
  <c r="O190" i="4" s="1"/>
  <c r="X204" i="7" s="1"/>
  <c r="G190" i="4" l="1"/>
  <c r="L190" i="4" l="1"/>
  <c r="P190" i="4"/>
  <c r="K191" i="4" l="1"/>
  <c r="O191" i="4" s="1"/>
  <c r="X205" i="7" s="1"/>
  <c r="I191" i="4"/>
  <c r="G191" i="4" l="1"/>
  <c r="P191" i="4" l="1"/>
  <c r="L191" i="4"/>
  <c r="I192" i="4" l="1"/>
  <c r="K192" i="4"/>
  <c r="O192" i="4" s="1"/>
  <c r="X206" i="7" s="1"/>
  <c r="G192" i="4" l="1"/>
  <c r="L192" i="4" l="1"/>
  <c r="P192" i="4"/>
  <c r="K193" i="4" l="1"/>
  <c r="O193" i="4" s="1"/>
  <c r="X207" i="7" s="1"/>
  <c r="I193" i="4"/>
  <c r="G193" i="4" l="1"/>
  <c r="L193" i="4" l="1"/>
  <c r="P193" i="4"/>
  <c r="K194" i="4" l="1"/>
  <c r="O194" i="4" s="1"/>
  <c r="I194" i="4"/>
  <c r="S18" i="4"/>
  <c r="X196" i="7" l="1"/>
  <c r="G194" i="4"/>
  <c r="G18" i="13"/>
  <c r="V196" i="7" l="1"/>
  <c r="V197" i="7" s="1"/>
  <c r="V198" i="7" s="1"/>
  <c r="P194" i="4"/>
  <c r="L194" i="4"/>
  <c r="E18" i="13"/>
  <c r="V199" i="7" l="1"/>
  <c r="V200" i="7" s="1"/>
  <c r="V201" i="7" s="1"/>
  <c r="V202" i="7" s="1"/>
  <c r="V203" i="7" s="1"/>
  <c r="V204" i="7" s="1"/>
  <c r="V205" i="7" s="1"/>
  <c r="V206" i="7" s="1"/>
  <c r="V207" i="7" s="1"/>
  <c r="I195" i="4"/>
  <c r="K195" i="4"/>
  <c r="O195" i="4" s="1"/>
  <c r="X209" i="7" s="1"/>
  <c r="G195" i="4" l="1"/>
  <c r="L195" i="4" l="1"/>
  <c r="P195" i="4"/>
  <c r="K196" i="4" l="1"/>
  <c r="O196" i="4" s="1"/>
  <c r="X210" i="7" s="1"/>
  <c r="I196" i="4"/>
  <c r="G196" i="4" l="1"/>
  <c r="L196" i="4" l="1"/>
  <c r="P196" i="4"/>
  <c r="K197" i="4" l="1"/>
  <c r="O197" i="4" s="1"/>
  <c r="X211" i="7" s="1"/>
  <c r="I197" i="4"/>
  <c r="G197" i="4" l="1"/>
  <c r="L197" i="4" l="1"/>
  <c r="P197" i="4"/>
  <c r="K198" i="4" l="1"/>
  <c r="O198" i="4" s="1"/>
  <c r="X212" i="7" s="1"/>
  <c r="I198" i="4"/>
  <c r="G198" i="4" l="1"/>
  <c r="P198" i="4" l="1"/>
  <c r="L198" i="4"/>
  <c r="I199" i="4" l="1"/>
  <c r="K199" i="4"/>
  <c r="O199" i="4" s="1"/>
  <c r="X213" i="7" s="1"/>
  <c r="G199" i="4" l="1"/>
  <c r="L199" i="4" l="1"/>
  <c r="P199" i="4"/>
  <c r="K200" i="4" l="1"/>
  <c r="O200" i="4" s="1"/>
  <c r="X214" i="7" s="1"/>
  <c r="I200" i="4"/>
  <c r="G200" i="4" l="1"/>
  <c r="P200" i="4" l="1"/>
  <c r="L200" i="4"/>
  <c r="I201" i="4" l="1"/>
  <c r="K201" i="4"/>
  <c r="O201" i="4" s="1"/>
  <c r="X215" i="7" s="1"/>
  <c r="G201" i="4" l="1"/>
  <c r="L201" i="4" l="1"/>
  <c r="P201" i="4"/>
  <c r="K202" i="4" l="1"/>
  <c r="O202" i="4" s="1"/>
  <c r="X216" i="7" s="1"/>
  <c r="I202" i="4"/>
  <c r="G202" i="4" l="1"/>
  <c r="P202" i="4" l="1"/>
  <c r="L202" i="4"/>
  <c r="I203" i="4" l="1"/>
  <c r="K203" i="4"/>
  <c r="O203" i="4" s="1"/>
  <c r="X217" i="7" s="1"/>
  <c r="G203" i="4" l="1"/>
  <c r="L203" i="4" l="1"/>
  <c r="P203" i="4"/>
  <c r="K204" i="4" l="1"/>
  <c r="O204" i="4" s="1"/>
  <c r="X218" i="7" s="1"/>
  <c r="I204" i="4"/>
  <c r="G204" i="4" l="1"/>
  <c r="L204" i="4" l="1"/>
  <c r="P204" i="4"/>
  <c r="K205" i="4" l="1"/>
  <c r="O205" i="4" s="1"/>
  <c r="X219" i="7" s="1"/>
  <c r="I205" i="4"/>
  <c r="G205" i="4" l="1"/>
  <c r="P205" i="4" l="1"/>
  <c r="L205" i="4"/>
  <c r="I206" i="4" l="1"/>
  <c r="K206" i="4"/>
  <c r="O206" i="4" s="1"/>
  <c r="S19" i="4"/>
  <c r="X208" i="7" l="1"/>
  <c r="G206" i="4"/>
  <c r="G19" i="13"/>
  <c r="V208" i="7" l="1"/>
  <c r="V209" i="7" s="1"/>
  <c r="V210" i="7" s="1"/>
  <c r="L206" i="4"/>
  <c r="P206" i="4"/>
  <c r="E19" i="13"/>
  <c r="V211" i="7" l="1"/>
  <c r="V212" i="7" s="1"/>
  <c r="V213" i="7" s="1"/>
  <c r="V214" i="7" s="1"/>
  <c r="V215" i="7" s="1"/>
  <c r="V216" i="7" s="1"/>
  <c r="V217" i="7" s="1"/>
  <c r="V218" i="7" s="1"/>
  <c r="V219" i="7" s="1"/>
  <c r="K207" i="4"/>
  <c r="O207" i="4" s="1"/>
  <c r="X221" i="7" s="1"/>
  <c r="I207" i="4"/>
  <c r="G207" i="4" l="1"/>
  <c r="P207" i="4" l="1"/>
  <c r="L207" i="4"/>
  <c r="I208" i="4" l="1"/>
  <c r="K208" i="4"/>
  <c r="O208" i="4" s="1"/>
  <c r="X222" i="7" s="1"/>
  <c r="G208" i="4" l="1"/>
  <c r="L208" i="4" l="1"/>
  <c r="P208" i="4"/>
  <c r="K209" i="4" l="1"/>
  <c r="O209" i="4" s="1"/>
  <c r="X223" i="7" s="1"/>
  <c r="I209" i="4"/>
  <c r="G209" i="4" l="1"/>
  <c r="L209" i="4" l="1"/>
  <c r="P209" i="4"/>
  <c r="K210" i="4" l="1"/>
  <c r="O210" i="4" s="1"/>
  <c r="X224" i="7" s="1"/>
  <c r="I210" i="4"/>
  <c r="G210" i="4" l="1"/>
  <c r="P210" i="4" l="1"/>
  <c r="L210" i="4"/>
  <c r="I211" i="4" l="1"/>
  <c r="K211" i="4"/>
  <c r="O211" i="4" s="1"/>
  <c r="X225" i="7" s="1"/>
  <c r="G211" i="4" l="1"/>
  <c r="L211" i="4" l="1"/>
  <c r="P211" i="4"/>
  <c r="K212" i="4" l="1"/>
  <c r="O212" i="4" s="1"/>
  <c r="X226" i="7" s="1"/>
  <c r="I212" i="4"/>
  <c r="G212" i="4" l="1"/>
  <c r="L212" i="4" l="1"/>
  <c r="P212" i="4"/>
  <c r="K213" i="4" l="1"/>
  <c r="O213" i="4" s="1"/>
  <c r="X227" i="7" s="1"/>
  <c r="I213" i="4"/>
  <c r="G213" i="4" l="1"/>
  <c r="P213" i="4" l="1"/>
  <c r="L213" i="4"/>
  <c r="I214" i="4" l="1"/>
  <c r="K214" i="4"/>
  <c r="O214" i="4" s="1"/>
  <c r="X228" i="7" s="1"/>
  <c r="G214" i="4" l="1"/>
  <c r="L214" i="4" l="1"/>
  <c r="P214" i="4"/>
  <c r="K215" i="4" l="1"/>
  <c r="O215" i="4" s="1"/>
  <c r="X229" i="7" s="1"/>
  <c r="I215" i="4"/>
  <c r="G215" i="4" l="1"/>
  <c r="P215" i="4" l="1"/>
  <c r="L215" i="4"/>
  <c r="I216" i="4" l="1"/>
  <c r="K216" i="4"/>
  <c r="O216" i="4" s="1"/>
  <c r="X230" i="7" s="1"/>
  <c r="G216" i="4" l="1"/>
  <c r="L216" i="4" l="1"/>
  <c r="P216" i="4"/>
  <c r="K217" i="4" l="1"/>
  <c r="O217" i="4" s="1"/>
  <c r="X231" i="7" s="1"/>
  <c r="I217" i="4"/>
  <c r="G217" i="4" l="1"/>
  <c r="L217" i="4" l="1"/>
  <c r="P217" i="4"/>
  <c r="K218" i="4" l="1"/>
  <c r="O218" i="4" s="1"/>
  <c r="I218" i="4"/>
  <c r="S20" i="4"/>
  <c r="X220" i="7" l="1"/>
  <c r="G218" i="4"/>
  <c r="G20" i="13"/>
  <c r="V220" i="7" l="1"/>
  <c r="V221" i="7" s="1"/>
  <c r="V222" i="7" s="1"/>
  <c r="P218" i="4"/>
  <c r="L218" i="4"/>
  <c r="E20" i="13"/>
  <c r="V223" i="7" l="1"/>
  <c r="V224" i="7" s="1"/>
  <c r="V225" i="7" s="1"/>
  <c r="V226" i="7" s="1"/>
  <c r="V227" i="7" s="1"/>
  <c r="V228" i="7" s="1"/>
  <c r="V229" i="7" s="1"/>
  <c r="V230" i="7" s="1"/>
  <c r="V231" i="7" s="1"/>
  <c r="I219" i="4"/>
  <c r="K219" i="4"/>
  <c r="O219" i="4" s="1"/>
  <c r="X233" i="7" s="1"/>
  <c r="G219" i="4" l="1"/>
  <c r="L219" i="4" l="1"/>
  <c r="P219" i="4"/>
  <c r="K220" i="4" l="1"/>
  <c r="O220" i="4" s="1"/>
  <c r="X234" i="7" s="1"/>
  <c r="I220" i="4"/>
  <c r="G220" i="4" l="1"/>
  <c r="L220" i="4" l="1"/>
  <c r="P220" i="4"/>
  <c r="K221" i="4" l="1"/>
  <c r="O221" i="4" s="1"/>
  <c r="X235" i="7" s="1"/>
  <c r="I221" i="4"/>
  <c r="G221" i="4" l="1"/>
  <c r="L221" i="4" l="1"/>
  <c r="P221" i="4"/>
  <c r="K222" i="4" l="1"/>
  <c r="O222" i="4" s="1"/>
  <c r="X236" i="7" s="1"/>
  <c r="I222" i="4"/>
  <c r="G222" i="4" l="1"/>
  <c r="P222" i="4" l="1"/>
  <c r="L222" i="4"/>
  <c r="I223" i="4" l="1"/>
  <c r="K223" i="4"/>
  <c r="O223" i="4" s="1"/>
  <c r="X237" i="7" s="1"/>
  <c r="G223" i="4" l="1"/>
  <c r="L223" i="4" l="1"/>
  <c r="P223" i="4"/>
  <c r="K224" i="4" l="1"/>
  <c r="O224" i="4" s="1"/>
  <c r="X238" i="7" s="1"/>
  <c r="I224" i="4"/>
  <c r="G224" i="4" l="1"/>
  <c r="P224" i="4" l="1"/>
  <c r="L224" i="4"/>
  <c r="I225" i="4" l="1"/>
  <c r="K225" i="4"/>
  <c r="O225" i="4" s="1"/>
  <c r="X239" i="7" s="1"/>
  <c r="G225" i="4" l="1"/>
  <c r="L225" i="4" l="1"/>
  <c r="P225" i="4"/>
  <c r="K226" i="4" l="1"/>
  <c r="O226" i="4" s="1"/>
  <c r="X240" i="7" s="1"/>
  <c r="I226" i="4"/>
  <c r="G226" i="4" l="1"/>
  <c r="P226" i="4" l="1"/>
  <c r="L226" i="4"/>
  <c r="I227" i="4" l="1"/>
  <c r="K227" i="4"/>
  <c r="O227" i="4" s="1"/>
  <c r="X241" i="7" s="1"/>
  <c r="G227" i="4" l="1"/>
  <c r="L227" i="4" l="1"/>
  <c r="P227" i="4"/>
  <c r="K228" i="4" l="1"/>
  <c r="O228" i="4" s="1"/>
  <c r="X242" i="7" s="1"/>
  <c r="I228" i="4"/>
  <c r="G228" i="4" l="1"/>
  <c r="L228" i="4" l="1"/>
  <c r="P228" i="4"/>
  <c r="K229" i="4" l="1"/>
  <c r="O229" i="4" s="1"/>
  <c r="X243" i="7" s="1"/>
  <c r="I229" i="4"/>
  <c r="G229" i="4" l="1"/>
  <c r="P229" i="4" l="1"/>
  <c r="L229" i="4"/>
  <c r="I230" i="4" l="1"/>
  <c r="K230" i="4"/>
  <c r="O230" i="4" s="1"/>
  <c r="S21" i="4"/>
  <c r="X232" i="7" l="1"/>
  <c r="G230" i="4"/>
  <c r="G21" i="13"/>
  <c r="V232" i="7" l="1"/>
  <c r="V233" i="7" s="1"/>
  <c r="V234" i="7" s="1"/>
  <c r="L230" i="4"/>
  <c r="P230" i="4"/>
  <c r="E21" i="13"/>
  <c r="V235" i="7" l="1"/>
  <c r="V236" i="7" s="1"/>
  <c r="V237" i="7" s="1"/>
  <c r="V238" i="7" s="1"/>
  <c r="V239" i="7" s="1"/>
  <c r="V240" i="7" s="1"/>
  <c r="V241" i="7" s="1"/>
  <c r="V242" i="7" s="1"/>
  <c r="V243" i="7" s="1"/>
  <c r="K231" i="4"/>
  <c r="O231" i="4" s="1"/>
  <c r="X245" i="7" s="1"/>
  <c r="I231" i="4"/>
  <c r="G231" i="4" l="1"/>
  <c r="P231" i="4" l="1"/>
  <c r="L231" i="4"/>
  <c r="I232" i="4" l="1"/>
  <c r="K232" i="4"/>
  <c r="O232" i="4" s="1"/>
  <c r="X246" i="7" s="1"/>
  <c r="G232" i="4" l="1"/>
  <c r="L232" i="4" l="1"/>
  <c r="P232" i="4"/>
  <c r="K233" i="4" l="1"/>
  <c r="O233" i="4" s="1"/>
  <c r="X247" i="7" s="1"/>
  <c r="I233" i="4"/>
  <c r="G233" i="4" l="1"/>
  <c r="L233" i="4" l="1"/>
  <c r="P233" i="4"/>
  <c r="K234" i="4" l="1"/>
  <c r="O234" i="4" s="1"/>
  <c r="X248" i="7" s="1"/>
  <c r="I234" i="4"/>
  <c r="G234" i="4" l="1"/>
  <c r="P234" i="4" l="1"/>
  <c r="L234" i="4"/>
  <c r="I235" i="4" l="1"/>
  <c r="K235" i="4"/>
  <c r="O235" i="4" s="1"/>
  <c r="X249" i="7" s="1"/>
  <c r="G235" i="4" l="1"/>
  <c r="L235" i="4" l="1"/>
  <c r="P235" i="4"/>
  <c r="K236" i="4" l="1"/>
  <c r="O236" i="4" s="1"/>
  <c r="X250" i="7" s="1"/>
  <c r="I236" i="4"/>
  <c r="G236" i="4" l="1"/>
  <c r="L236" i="4" l="1"/>
  <c r="P236" i="4"/>
  <c r="K237" i="4" l="1"/>
  <c r="O237" i="4" s="1"/>
  <c r="X251" i="7" s="1"/>
  <c r="I237" i="4"/>
  <c r="G237" i="4" l="1"/>
  <c r="P237" i="4" l="1"/>
  <c r="L237" i="4"/>
  <c r="I238" i="4" l="1"/>
  <c r="K238" i="4"/>
  <c r="O238" i="4" s="1"/>
  <c r="X252" i="7" s="1"/>
  <c r="G238" i="4" l="1"/>
  <c r="L238" i="4" l="1"/>
  <c r="P238" i="4"/>
  <c r="K239" i="4" l="1"/>
  <c r="O239" i="4" s="1"/>
  <c r="X253" i="7" s="1"/>
  <c r="I239" i="4"/>
  <c r="G239" i="4" l="1"/>
  <c r="P239" i="4" l="1"/>
  <c r="L239" i="4"/>
  <c r="I240" i="4" l="1"/>
  <c r="K240" i="4"/>
  <c r="O240" i="4" s="1"/>
  <c r="X254" i="7" s="1"/>
  <c r="G240" i="4" l="1"/>
  <c r="L240" i="4" l="1"/>
  <c r="P240" i="4"/>
  <c r="K241" i="4" l="1"/>
  <c r="O241" i="4" s="1"/>
  <c r="X255" i="7" s="1"/>
  <c r="I241" i="4"/>
  <c r="G241" i="4" l="1"/>
  <c r="L241" i="4" l="1"/>
  <c r="P241" i="4"/>
  <c r="K242" i="4" l="1"/>
  <c r="O242" i="4" s="1"/>
  <c r="I242" i="4"/>
  <c r="S22" i="4"/>
  <c r="X244" i="7" l="1"/>
  <c r="G242" i="4"/>
  <c r="G22" i="13"/>
  <c r="V244" i="7" l="1"/>
  <c r="V245" i="7" s="1"/>
  <c r="V246" i="7" s="1"/>
  <c r="P242" i="4"/>
  <c r="L242" i="4"/>
  <c r="E22" i="13"/>
  <c r="V247" i="7" l="1"/>
  <c r="V248" i="7" s="1"/>
  <c r="V249" i="7" s="1"/>
  <c r="V250" i="7" s="1"/>
  <c r="V251" i="7" s="1"/>
  <c r="V252" i="7" s="1"/>
  <c r="V253" i="7" s="1"/>
  <c r="V254" i="7" s="1"/>
  <c r="V255" i="7" s="1"/>
  <c r="I243" i="4"/>
  <c r="K243" i="4"/>
  <c r="O243" i="4" s="1"/>
  <c r="X257" i="7" s="1"/>
  <c r="G243" i="4" l="1"/>
  <c r="L243" i="4" l="1"/>
  <c r="P243" i="4"/>
  <c r="K244" i="4" l="1"/>
  <c r="O244" i="4" s="1"/>
  <c r="X258" i="7" s="1"/>
  <c r="I244" i="4"/>
  <c r="G244" i="4" l="1"/>
  <c r="L244" i="4" l="1"/>
  <c r="P244" i="4"/>
  <c r="K245" i="4" l="1"/>
  <c r="O245" i="4" s="1"/>
  <c r="X259" i="7" s="1"/>
  <c r="I245" i="4"/>
  <c r="G245" i="4" l="1"/>
  <c r="P245" i="4" l="1"/>
  <c r="L245" i="4"/>
  <c r="I246" i="4" l="1"/>
  <c r="K246" i="4"/>
  <c r="O246" i="4" s="1"/>
  <c r="X260" i="7" s="1"/>
  <c r="G246" i="4" l="1"/>
  <c r="P246" i="4" l="1"/>
  <c r="L246" i="4"/>
  <c r="I247" i="4" l="1"/>
  <c r="K247" i="4"/>
  <c r="O247" i="4" s="1"/>
  <c r="X261" i="7" s="1"/>
  <c r="G247" i="4" l="1"/>
  <c r="L247" i="4" l="1"/>
  <c r="P247" i="4"/>
  <c r="K248" i="4" l="1"/>
  <c r="O248" i="4" s="1"/>
  <c r="X262" i="7" s="1"/>
  <c r="I248" i="4"/>
  <c r="G248" i="4" l="1"/>
  <c r="P248" i="4" l="1"/>
  <c r="L248" i="4"/>
  <c r="I249" i="4" l="1"/>
  <c r="K249" i="4"/>
  <c r="O249" i="4" s="1"/>
  <c r="X263" i="7" s="1"/>
  <c r="G249" i="4" l="1"/>
  <c r="L249" i="4" l="1"/>
  <c r="P249" i="4"/>
  <c r="K250" i="4" l="1"/>
  <c r="O250" i="4" s="1"/>
  <c r="X264" i="7" s="1"/>
  <c r="I250" i="4"/>
  <c r="G250" i="4" l="1"/>
  <c r="P250" i="4" l="1"/>
  <c r="L250" i="4"/>
  <c r="I251" i="4" l="1"/>
  <c r="K251" i="4"/>
  <c r="O251" i="4" s="1"/>
  <c r="X265" i="7" s="1"/>
  <c r="G251" i="4" l="1"/>
  <c r="L251" i="4" l="1"/>
  <c r="P251" i="4"/>
  <c r="K252" i="4" l="1"/>
  <c r="O252" i="4" s="1"/>
  <c r="X266" i="7" s="1"/>
  <c r="I252" i="4"/>
  <c r="G252" i="4" l="1"/>
  <c r="L252" i="4" l="1"/>
  <c r="P252" i="4"/>
  <c r="K253" i="4" l="1"/>
  <c r="O253" i="4" s="1"/>
  <c r="X267" i="7" s="1"/>
  <c r="I253" i="4"/>
  <c r="G253" i="4" l="1"/>
  <c r="P253" i="4" l="1"/>
  <c r="L253" i="4"/>
  <c r="I254" i="4" l="1"/>
  <c r="K254" i="4"/>
  <c r="O254" i="4" s="1"/>
  <c r="S23" i="4"/>
  <c r="X256" i="7" l="1"/>
  <c r="G254" i="4"/>
  <c r="G23" i="13"/>
  <c r="V256" i="7" l="1"/>
  <c r="V257" i="7" s="1"/>
  <c r="V258" i="7" s="1"/>
  <c r="L254" i="4"/>
  <c r="P254" i="4"/>
  <c r="E23" i="13"/>
  <c r="V259" i="7" l="1"/>
  <c r="V260" i="7" s="1"/>
  <c r="V261" i="7" s="1"/>
  <c r="V262" i="7" s="1"/>
  <c r="V263" i="7" s="1"/>
  <c r="V264" i="7" s="1"/>
  <c r="V265" i="7" s="1"/>
  <c r="V266" i="7" s="1"/>
  <c r="V267" i="7" s="1"/>
  <c r="K255" i="4"/>
  <c r="O255" i="4" s="1"/>
  <c r="X269" i="7" s="1"/>
  <c r="I255" i="4"/>
  <c r="G255" i="4" l="1"/>
  <c r="P255" i="4" l="1"/>
  <c r="L255" i="4"/>
  <c r="I256" i="4" l="1"/>
  <c r="K256" i="4"/>
  <c r="O256" i="4" s="1"/>
  <c r="X270" i="7" s="1"/>
  <c r="G256" i="4" l="1"/>
  <c r="L256" i="4" l="1"/>
  <c r="P256" i="4"/>
  <c r="K257" i="4" l="1"/>
  <c r="O257" i="4" s="1"/>
  <c r="X271" i="7" s="1"/>
  <c r="I257" i="4"/>
  <c r="G257" i="4" l="1"/>
  <c r="L257" i="4" l="1"/>
  <c r="P257" i="4"/>
  <c r="K258" i="4" l="1"/>
  <c r="O258" i="4" s="1"/>
  <c r="X272" i="7" s="1"/>
  <c r="I258" i="4"/>
  <c r="G258" i="4" l="1"/>
  <c r="P258" i="4" l="1"/>
  <c r="L258" i="4"/>
  <c r="I259" i="4" l="1"/>
  <c r="K259" i="4"/>
  <c r="O259" i="4" s="1"/>
  <c r="X273" i="7" s="1"/>
  <c r="G259" i="4" l="1"/>
  <c r="L259" i="4" l="1"/>
  <c r="P259" i="4"/>
  <c r="K260" i="4" l="1"/>
  <c r="O260" i="4" s="1"/>
  <c r="X274" i="7" s="1"/>
  <c r="I260" i="4"/>
  <c r="G260" i="4" l="1"/>
  <c r="L260" i="4" l="1"/>
  <c r="P260" i="4"/>
  <c r="K261" i="4" l="1"/>
  <c r="O261" i="4" s="1"/>
  <c r="X275" i="7" s="1"/>
  <c r="I261" i="4"/>
  <c r="G261" i="4" l="1"/>
  <c r="P261" i="4" l="1"/>
  <c r="L261" i="4"/>
  <c r="I262" i="4" l="1"/>
  <c r="K262" i="4"/>
  <c r="O262" i="4" s="1"/>
  <c r="X276" i="7" s="1"/>
  <c r="G262" i="4" l="1"/>
  <c r="L262" i="4" l="1"/>
  <c r="P262" i="4"/>
  <c r="K263" i="4" l="1"/>
  <c r="O263" i="4" s="1"/>
  <c r="X277" i="7" s="1"/>
  <c r="I263" i="4"/>
  <c r="G263" i="4" l="1"/>
  <c r="P263" i="4" l="1"/>
  <c r="L263" i="4"/>
  <c r="I264" i="4" l="1"/>
  <c r="K264" i="4"/>
  <c r="O264" i="4" s="1"/>
  <c r="X278" i="7" s="1"/>
  <c r="G264" i="4" l="1"/>
  <c r="L264" i="4" l="1"/>
  <c r="P264" i="4"/>
  <c r="K265" i="4" l="1"/>
  <c r="O265" i="4" s="1"/>
  <c r="X279" i="7" s="1"/>
  <c r="I265" i="4"/>
  <c r="G265" i="4" l="1"/>
  <c r="L265" i="4" l="1"/>
  <c r="P265" i="4"/>
  <c r="K266" i="4" l="1"/>
  <c r="O266" i="4" s="1"/>
  <c r="I266" i="4"/>
  <c r="S24" i="4"/>
  <c r="X268" i="7" l="1"/>
  <c r="G266" i="4"/>
  <c r="G24" i="13"/>
  <c r="V268" i="7" l="1"/>
  <c r="V269" i="7" s="1"/>
  <c r="V270" i="7" s="1"/>
  <c r="P266" i="4"/>
  <c r="L266" i="4"/>
  <c r="E24" i="13"/>
  <c r="V271" i="7" l="1"/>
  <c r="V272" i="7" s="1"/>
  <c r="V273" i="7" s="1"/>
  <c r="V274" i="7" s="1"/>
  <c r="V275" i="7" s="1"/>
  <c r="V276" i="7" s="1"/>
  <c r="V277" i="7" s="1"/>
  <c r="V278" i="7" s="1"/>
  <c r="V279" i="7" s="1"/>
  <c r="I267" i="4"/>
  <c r="K267" i="4"/>
  <c r="O267" i="4" s="1"/>
  <c r="X281" i="7" s="1"/>
  <c r="G267" i="4" l="1"/>
  <c r="L267" i="4" l="1"/>
  <c r="P267" i="4"/>
  <c r="K268" i="4" l="1"/>
  <c r="O268" i="4" s="1"/>
  <c r="X282" i="7" s="1"/>
  <c r="I268" i="4"/>
  <c r="G268" i="4" l="1"/>
  <c r="L268" i="4" l="1"/>
  <c r="P268" i="4"/>
  <c r="K269" i="4" l="1"/>
  <c r="O269" i="4" s="1"/>
  <c r="X283" i="7" s="1"/>
  <c r="I269" i="4"/>
  <c r="G269" i="4" l="1"/>
  <c r="L269" i="4" l="1"/>
  <c r="P269" i="4"/>
  <c r="K270" i="4" l="1"/>
  <c r="O270" i="4" s="1"/>
  <c r="X284" i="7" s="1"/>
  <c r="I270" i="4"/>
  <c r="G270" i="4" l="1"/>
  <c r="P270" i="4" l="1"/>
  <c r="L270" i="4"/>
  <c r="I271" i="4" l="1"/>
  <c r="K271" i="4"/>
  <c r="O271" i="4" s="1"/>
  <c r="X285" i="7" s="1"/>
  <c r="G271" i="4" l="1"/>
  <c r="L271" i="4" l="1"/>
  <c r="P271" i="4"/>
  <c r="K272" i="4" l="1"/>
  <c r="O272" i="4" s="1"/>
  <c r="X286" i="7" s="1"/>
  <c r="I272" i="4"/>
  <c r="G272" i="4" l="1"/>
  <c r="P272" i="4" l="1"/>
  <c r="L272" i="4"/>
  <c r="I273" i="4" l="1"/>
  <c r="K273" i="4"/>
  <c r="O273" i="4" s="1"/>
  <c r="X287" i="7" s="1"/>
  <c r="G273" i="4" l="1"/>
  <c r="L273" i="4" l="1"/>
  <c r="P273" i="4"/>
  <c r="K274" i="4" l="1"/>
  <c r="O274" i="4" s="1"/>
  <c r="X288" i="7" s="1"/>
  <c r="I274" i="4"/>
  <c r="G274" i="4" l="1"/>
  <c r="P274" i="4" l="1"/>
  <c r="L274" i="4"/>
  <c r="I275" i="4" l="1"/>
  <c r="K275" i="4"/>
  <c r="O275" i="4" s="1"/>
  <c r="X289" i="7" s="1"/>
  <c r="G275" i="4" l="1"/>
  <c r="L275" i="4" l="1"/>
  <c r="P275" i="4"/>
  <c r="K276" i="4" l="1"/>
  <c r="O276" i="4" s="1"/>
  <c r="X290" i="7" s="1"/>
  <c r="I276" i="4"/>
  <c r="G276" i="4" l="1"/>
  <c r="L276" i="4" l="1"/>
  <c r="P276" i="4"/>
  <c r="K277" i="4" l="1"/>
  <c r="O277" i="4" s="1"/>
  <c r="X291" i="7" s="1"/>
  <c r="I277" i="4"/>
  <c r="G277" i="4" l="1"/>
  <c r="P277" i="4" l="1"/>
  <c r="L277" i="4"/>
  <c r="I278" i="4" l="1"/>
  <c r="K278" i="4"/>
  <c r="O278" i="4" s="1"/>
  <c r="S25" i="4"/>
  <c r="X280" i="7" l="1"/>
  <c r="G278" i="4"/>
  <c r="G25" i="13"/>
  <c r="V280" i="7" l="1"/>
  <c r="V281" i="7" s="1"/>
  <c r="V282" i="7" s="1"/>
  <c r="L278" i="4"/>
  <c r="P278" i="4"/>
  <c r="E25" i="13"/>
  <c r="V283" i="7" l="1"/>
  <c r="V284" i="7" s="1"/>
  <c r="V285" i="7" s="1"/>
  <c r="V286" i="7" s="1"/>
  <c r="V287" i="7" s="1"/>
  <c r="V288" i="7" s="1"/>
  <c r="V289" i="7" s="1"/>
  <c r="V290" i="7" s="1"/>
  <c r="V291" i="7" s="1"/>
  <c r="K279" i="4"/>
  <c r="O279" i="4" s="1"/>
  <c r="X293" i="7" s="1"/>
  <c r="I279" i="4"/>
  <c r="G279" i="4" l="1"/>
  <c r="P279" i="4" l="1"/>
  <c r="L279" i="4"/>
  <c r="I280" i="4" l="1"/>
  <c r="K280" i="4"/>
  <c r="O280" i="4" s="1"/>
  <c r="X294" i="7" s="1"/>
  <c r="G280" i="4" l="1"/>
  <c r="L280" i="4" l="1"/>
  <c r="P280" i="4"/>
  <c r="K281" i="4" l="1"/>
  <c r="O281" i="4" s="1"/>
  <c r="X295" i="7" s="1"/>
  <c r="I281" i="4"/>
  <c r="G281" i="4" l="1"/>
  <c r="L281" i="4" l="1"/>
  <c r="P281" i="4"/>
  <c r="K282" i="4" l="1"/>
  <c r="O282" i="4" s="1"/>
  <c r="X296" i="7" s="1"/>
  <c r="I282" i="4"/>
  <c r="G282" i="4" l="1"/>
  <c r="P282" i="4" l="1"/>
  <c r="L282" i="4"/>
  <c r="I283" i="4" l="1"/>
  <c r="K283" i="4"/>
  <c r="O283" i="4" s="1"/>
  <c r="X297" i="7" s="1"/>
  <c r="G283" i="4" l="1"/>
  <c r="L283" i="4" l="1"/>
  <c r="P283" i="4"/>
  <c r="K284" i="4" l="1"/>
  <c r="O284" i="4" s="1"/>
  <c r="X298" i="7" s="1"/>
  <c r="I284" i="4"/>
  <c r="G284" i="4" l="1"/>
  <c r="L284" i="4" l="1"/>
  <c r="P284" i="4"/>
  <c r="K285" i="4" l="1"/>
  <c r="O285" i="4" s="1"/>
  <c r="X299" i="7" s="1"/>
  <c r="I285" i="4"/>
  <c r="G285" i="4" l="1"/>
  <c r="P285" i="4" l="1"/>
  <c r="L285" i="4"/>
  <c r="I286" i="4" l="1"/>
  <c r="K286" i="4"/>
  <c r="O286" i="4" s="1"/>
  <c r="X300" i="7" s="1"/>
  <c r="G286" i="4" l="1"/>
  <c r="L286" i="4" l="1"/>
  <c r="P286" i="4"/>
  <c r="K287" i="4" l="1"/>
  <c r="O287" i="4" s="1"/>
  <c r="X301" i="7" s="1"/>
  <c r="I287" i="4"/>
  <c r="G287" i="4" l="1"/>
  <c r="P287" i="4" l="1"/>
  <c r="L287" i="4"/>
  <c r="I288" i="4" l="1"/>
  <c r="K288" i="4"/>
  <c r="O288" i="4" s="1"/>
  <c r="X302" i="7" s="1"/>
  <c r="G288" i="4" l="1"/>
  <c r="L288" i="4" l="1"/>
  <c r="P288" i="4"/>
  <c r="K289" i="4" l="1"/>
  <c r="O289" i="4" s="1"/>
  <c r="X303" i="7" s="1"/>
  <c r="I289" i="4"/>
  <c r="G289" i="4" l="1"/>
  <c r="L289" i="4" l="1"/>
  <c r="P289" i="4"/>
  <c r="K290" i="4" l="1"/>
  <c r="O290" i="4" s="1"/>
  <c r="I290" i="4"/>
  <c r="S26" i="4"/>
  <c r="X292" i="7" l="1"/>
  <c r="G290" i="4"/>
  <c r="G26" i="13"/>
  <c r="V292" i="7" l="1"/>
  <c r="V293" i="7" s="1"/>
  <c r="V294" i="7" s="1"/>
  <c r="P290" i="4"/>
  <c r="L290" i="4"/>
  <c r="E26" i="13"/>
  <c r="V295" i="7" l="1"/>
  <c r="V296" i="7" s="1"/>
  <c r="V297" i="7" s="1"/>
  <c r="V298" i="7" s="1"/>
  <c r="V299" i="7" s="1"/>
  <c r="V300" i="7" s="1"/>
  <c r="V301" i="7" s="1"/>
  <c r="V302" i="7" s="1"/>
  <c r="V303" i="7" s="1"/>
  <c r="I291" i="4"/>
  <c r="K291" i="4"/>
  <c r="O291" i="4" s="1"/>
  <c r="X305" i="7" s="1"/>
  <c r="G291" i="4" l="1"/>
  <c r="L291" i="4" l="1"/>
  <c r="P291" i="4"/>
  <c r="K292" i="4" l="1"/>
  <c r="O292" i="4" s="1"/>
  <c r="X306" i="7" s="1"/>
  <c r="I292" i="4"/>
  <c r="G292" i="4" l="1"/>
  <c r="L292" i="4" l="1"/>
  <c r="P292" i="4"/>
  <c r="K293" i="4" l="1"/>
  <c r="O293" i="4" s="1"/>
  <c r="X307" i="7" s="1"/>
  <c r="I293" i="4"/>
  <c r="G293" i="4" l="1"/>
  <c r="P293" i="4" l="1"/>
  <c r="L293" i="4"/>
  <c r="I294" i="4" l="1"/>
  <c r="K294" i="4"/>
  <c r="O294" i="4" s="1"/>
  <c r="X308" i="7" s="1"/>
  <c r="G294" i="4" l="1"/>
  <c r="L294" i="4" l="1"/>
  <c r="P294" i="4"/>
  <c r="K295" i="4" l="1"/>
  <c r="O295" i="4" s="1"/>
  <c r="X309" i="7" s="1"/>
  <c r="I295" i="4"/>
  <c r="G295" i="4" l="1"/>
  <c r="P295" i="4" l="1"/>
  <c r="L295" i="4"/>
  <c r="I296" i="4" l="1"/>
  <c r="K296" i="4"/>
  <c r="O296" i="4" s="1"/>
  <c r="X310" i="7" s="1"/>
  <c r="G296" i="4" l="1"/>
  <c r="L296" i="4" l="1"/>
  <c r="P296" i="4"/>
  <c r="K297" i="4" l="1"/>
  <c r="O297" i="4" s="1"/>
  <c r="X311" i="7" s="1"/>
  <c r="I297" i="4"/>
  <c r="G297" i="4" l="1"/>
  <c r="L297" i="4" l="1"/>
  <c r="P297" i="4"/>
  <c r="K298" i="4" l="1"/>
  <c r="O298" i="4" s="1"/>
  <c r="X312" i="7" s="1"/>
  <c r="I298" i="4"/>
  <c r="G298" i="4" l="1"/>
  <c r="P298" i="4" l="1"/>
  <c r="L298" i="4"/>
  <c r="I299" i="4" l="1"/>
  <c r="K299" i="4"/>
  <c r="O299" i="4" s="1"/>
  <c r="X313" i="7" s="1"/>
  <c r="G299" i="4" l="1"/>
  <c r="L299" i="4" l="1"/>
  <c r="P299" i="4"/>
  <c r="K300" i="4" l="1"/>
  <c r="O300" i="4" s="1"/>
  <c r="X314" i="7" s="1"/>
  <c r="I300" i="4"/>
  <c r="G300" i="4" l="1"/>
  <c r="L300" i="4" l="1"/>
  <c r="P300" i="4"/>
  <c r="K301" i="4" l="1"/>
  <c r="O301" i="4" s="1"/>
  <c r="X315" i="7" s="1"/>
  <c r="I301" i="4"/>
  <c r="G301" i="4" l="1"/>
  <c r="P301" i="4" l="1"/>
  <c r="L301" i="4"/>
  <c r="I302" i="4" l="1"/>
  <c r="K302" i="4"/>
  <c r="O302" i="4" s="1"/>
  <c r="S27" i="4"/>
  <c r="X304" i="7" l="1"/>
  <c r="G302" i="4"/>
  <c r="G27" i="13"/>
  <c r="V304" i="7" l="1"/>
  <c r="V305" i="7" s="1"/>
  <c r="V306" i="7" s="1"/>
  <c r="L302" i="4"/>
  <c r="P302" i="4"/>
  <c r="E27" i="13"/>
  <c r="V307" i="7" l="1"/>
  <c r="V308" i="7" s="1"/>
  <c r="V309" i="7" s="1"/>
  <c r="V310" i="7" s="1"/>
  <c r="V311" i="7" s="1"/>
  <c r="V312" i="7" s="1"/>
  <c r="V313" i="7" s="1"/>
  <c r="V314" i="7" s="1"/>
  <c r="V315" i="7" s="1"/>
  <c r="K303" i="4"/>
  <c r="O303" i="4" s="1"/>
  <c r="X317" i="7" s="1"/>
  <c r="I303" i="4"/>
  <c r="G303" i="4" l="1"/>
  <c r="P303" i="4" l="1"/>
  <c r="L303" i="4"/>
  <c r="I304" i="4" l="1"/>
  <c r="K304" i="4"/>
  <c r="O304" i="4" s="1"/>
  <c r="X318" i="7" s="1"/>
  <c r="G304" i="4" l="1"/>
  <c r="L304" i="4" l="1"/>
  <c r="P304" i="4"/>
  <c r="K305" i="4" l="1"/>
  <c r="O305" i="4" s="1"/>
  <c r="X319" i="7" s="1"/>
  <c r="I305" i="4"/>
  <c r="G305" i="4" l="1"/>
  <c r="L305" i="4" l="1"/>
  <c r="P305" i="4"/>
  <c r="K306" i="4" l="1"/>
  <c r="O306" i="4" s="1"/>
  <c r="X320" i="7" s="1"/>
  <c r="I306" i="4"/>
  <c r="G306" i="4" l="1"/>
  <c r="P306" i="4" l="1"/>
  <c r="L306" i="4"/>
  <c r="I307" i="4" l="1"/>
  <c r="K307" i="4"/>
  <c r="O307" i="4" s="1"/>
  <c r="X321" i="7" s="1"/>
  <c r="G307" i="4" l="1"/>
  <c r="L307" i="4" l="1"/>
  <c r="P307" i="4"/>
  <c r="K308" i="4" l="1"/>
  <c r="O308" i="4" s="1"/>
  <c r="X322" i="7" s="1"/>
  <c r="I308" i="4"/>
  <c r="G308" i="4" l="1"/>
  <c r="L308" i="4" l="1"/>
  <c r="P308" i="4"/>
  <c r="K309" i="4" l="1"/>
  <c r="O309" i="4" s="1"/>
  <c r="X323" i="7" s="1"/>
  <c r="I309" i="4"/>
  <c r="G309" i="4" l="1"/>
  <c r="P309" i="4" l="1"/>
  <c r="L309" i="4"/>
  <c r="I310" i="4" l="1"/>
  <c r="K310" i="4"/>
  <c r="O310" i="4" s="1"/>
  <c r="X324" i="7" s="1"/>
  <c r="G310" i="4" l="1"/>
  <c r="L310" i="4" l="1"/>
  <c r="P310" i="4"/>
  <c r="K311" i="4" l="1"/>
  <c r="O311" i="4" s="1"/>
  <c r="X325" i="7" s="1"/>
  <c r="I311" i="4"/>
  <c r="G311" i="4" l="1"/>
  <c r="P311" i="4" l="1"/>
  <c r="L311" i="4"/>
  <c r="I312" i="4" l="1"/>
  <c r="K312" i="4"/>
  <c r="O312" i="4" s="1"/>
  <c r="X326" i="7" s="1"/>
  <c r="G312" i="4" l="1"/>
  <c r="L312" i="4" l="1"/>
  <c r="P312" i="4"/>
  <c r="K313" i="4" l="1"/>
  <c r="O313" i="4" s="1"/>
  <c r="X327" i="7" s="1"/>
  <c r="I313" i="4"/>
  <c r="G313" i="4" l="1"/>
  <c r="L313" i="4" l="1"/>
  <c r="P313" i="4"/>
  <c r="K314" i="4" l="1"/>
  <c r="O314" i="4" s="1"/>
  <c r="I314" i="4"/>
  <c r="S28" i="4"/>
  <c r="X316" i="7" l="1"/>
  <c r="G314" i="4"/>
  <c r="G28" i="13"/>
  <c r="V316" i="7" l="1"/>
  <c r="V317" i="7" s="1"/>
  <c r="V318" i="7" s="1"/>
  <c r="P314" i="4"/>
  <c r="L314" i="4"/>
  <c r="E28" i="13"/>
  <c r="V319" i="7" l="1"/>
  <c r="V320" i="7" s="1"/>
  <c r="V321" i="7" s="1"/>
  <c r="V322" i="7" s="1"/>
  <c r="V323" i="7" s="1"/>
  <c r="V324" i="7" s="1"/>
  <c r="V325" i="7" s="1"/>
  <c r="V326" i="7" s="1"/>
  <c r="V327" i="7" s="1"/>
  <c r="I315" i="4"/>
  <c r="K315" i="4"/>
  <c r="O315" i="4" s="1"/>
  <c r="X329" i="7" s="1"/>
  <c r="G315" i="4" l="1"/>
  <c r="L315" i="4" l="1"/>
  <c r="P315" i="4"/>
  <c r="K316" i="4" l="1"/>
  <c r="O316" i="4" s="1"/>
  <c r="X330" i="7" s="1"/>
  <c r="I316" i="4"/>
  <c r="G316" i="4" l="1"/>
  <c r="L316" i="4" l="1"/>
  <c r="P316" i="4"/>
  <c r="K317" i="4" l="1"/>
  <c r="O317" i="4" s="1"/>
  <c r="X331" i="7" s="1"/>
  <c r="I317" i="4"/>
  <c r="G317" i="4" l="1"/>
  <c r="L317" i="4" l="1"/>
  <c r="P317" i="4"/>
  <c r="K318" i="4" l="1"/>
  <c r="O318" i="4" s="1"/>
  <c r="X332" i="7" s="1"/>
  <c r="I318" i="4"/>
  <c r="G318" i="4" l="1"/>
  <c r="P318" i="4" l="1"/>
  <c r="L318" i="4"/>
  <c r="I319" i="4" l="1"/>
  <c r="K319" i="4"/>
  <c r="O319" i="4" s="1"/>
  <c r="X333" i="7" s="1"/>
  <c r="G319" i="4" l="1"/>
  <c r="L319" i="4" l="1"/>
  <c r="P319" i="4"/>
  <c r="K320" i="4" l="1"/>
  <c r="O320" i="4" s="1"/>
  <c r="X334" i="7" s="1"/>
  <c r="I320" i="4"/>
  <c r="G320" i="4" l="1"/>
  <c r="P320" i="4" l="1"/>
  <c r="L320" i="4"/>
  <c r="I321" i="4" l="1"/>
  <c r="K321" i="4"/>
  <c r="O321" i="4" s="1"/>
  <c r="X335" i="7" s="1"/>
  <c r="G321" i="4" l="1"/>
  <c r="L321" i="4" l="1"/>
  <c r="P321" i="4"/>
  <c r="K322" i="4" l="1"/>
  <c r="O322" i="4" s="1"/>
  <c r="X336" i="7" s="1"/>
  <c r="I322" i="4"/>
  <c r="G322" i="4" l="1"/>
  <c r="P322" i="4" l="1"/>
  <c r="L322" i="4"/>
  <c r="I323" i="4" l="1"/>
  <c r="K323" i="4"/>
  <c r="O323" i="4" s="1"/>
  <c r="X337" i="7" s="1"/>
  <c r="G323" i="4" l="1"/>
  <c r="L323" i="4" l="1"/>
  <c r="P323" i="4"/>
  <c r="K324" i="4" l="1"/>
  <c r="O324" i="4" s="1"/>
  <c r="X338" i="7" s="1"/>
  <c r="I324" i="4"/>
  <c r="G324" i="4" l="1"/>
  <c r="L324" i="4" l="1"/>
  <c r="P324" i="4"/>
  <c r="K325" i="4" l="1"/>
  <c r="O325" i="4" s="1"/>
  <c r="X339" i="7" s="1"/>
  <c r="I325" i="4"/>
  <c r="G325" i="4" l="1"/>
  <c r="P325" i="4" l="1"/>
  <c r="L325" i="4"/>
  <c r="I326" i="4" l="1"/>
  <c r="K326" i="4"/>
  <c r="O326" i="4" s="1"/>
  <c r="S29" i="4"/>
  <c r="X328" i="7" l="1"/>
  <c r="G326" i="4"/>
  <c r="G29" i="13"/>
  <c r="V328" i="7" l="1"/>
  <c r="V329" i="7" s="1"/>
  <c r="V330" i="7" s="1"/>
  <c r="L326" i="4"/>
  <c r="P326" i="4"/>
  <c r="E29" i="13"/>
  <c r="V331" i="7" l="1"/>
  <c r="V332" i="7" s="1"/>
  <c r="V333" i="7" s="1"/>
  <c r="V334" i="7" s="1"/>
  <c r="V335" i="7" s="1"/>
  <c r="V336" i="7" s="1"/>
  <c r="V337" i="7" s="1"/>
  <c r="V338" i="7" s="1"/>
  <c r="V339" i="7" s="1"/>
  <c r="K327" i="4"/>
  <c r="O327" i="4" s="1"/>
  <c r="X341" i="7" s="1"/>
  <c r="I327" i="4"/>
  <c r="G327" i="4" l="1"/>
  <c r="P327" i="4" l="1"/>
  <c r="L327" i="4"/>
  <c r="I328" i="4" l="1"/>
  <c r="K328" i="4"/>
  <c r="O328" i="4" s="1"/>
  <c r="X342" i="7" s="1"/>
  <c r="G328" i="4" l="1"/>
  <c r="L328" i="4" l="1"/>
  <c r="P328" i="4"/>
  <c r="K329" i="4" l="1"/>
  <c r="O329" i="4" s="1"/>
  <c r="X343" i="7" s="1"/>
  <c r="I329" i="4"/>
  <c r="G329" i="4" l="1"/>
  <c r="L329" i="4" l="1"/>
  <c r="P329" i="4"/>
  <c r="K330" i="4" l="1"/>
  <c r="O330" i="4" s="1"/>
  <c r="X344" i="7" s="1"/>
  <c r="I330" i="4"/>
  <c r="G330" i="4" l="1"/>
  <c r="P330" i="4" l="1"/>
  <c r="L330" i="4"/>
  <c r="I331" i="4" l="1"/>
  <c r="K331" i="4"/>
  <c r="O331" i="4" s="1"/>
  <c r="X345" i="7" s="1"/>
  <c r="G331" i="4" l="1"/>
  <c r="L331" i="4" l="1"/>
  <c r="P331" i="4"/>
  <c r="K332" i="4" l="1"/>
  <c r="O332" i="4" s="1"/>
  <c r="X346" i="7" s="1"/>
  <c r="I332" i="4"/>
  <c r="G332" i="4" l="1"/>
  <c r="L332" i="4" l="1"/>
  <c r="P332" i="4"/>
  <c r="K333" i="4" l="1"/>
  <c r="O333" i="4" s="1"/>
  <c r="X347" i="7" s="1"/>
  <c r="I333" i="4"/>
  <c r="G333" i="4" l="1"/>
  <c r="P333" i="4" l="1"/>
  <c r="L333" i="4"/>
  <c r="I334" i="4" l="1"/>
  <c r="K334" i="4"/>
  <c r="O334" i="4" s="1"/>
  <c r="X348" i="7" s="1"/>
  <c r="G334" i="4" l="1"/>
  <c r="L334" i="4" l="1"/>
  <c r="P334" i="4"/>
  <c r="K335" i="4" l="1"/>
  <c r="O335" i="4" s="1"/>
  <c r="X349" i="7" s="1"/>
  <c r="I335" i="4"/>
  <c r="G335" i="4" l="1"/>
  <c r="P335" i="4" s="1"/>
  <c r="K336" i="4" s="1"/>
  <c r="O336" i="4" s="1"/>
  <c r="X350" i="7" s="1"/>
  <c r="L335" i="4" l="1"/>
  <c r="I336" i="4"/>
  <c r="G336" i="4" s="1"/>
  <c r="P336" i="4" l="1"/>
  <c r="L336" i="4"/>
  <c r="I337" i="4" l="1"/>
  <c r="K337" i="4"/>
  <c r="O337" i="4" s="1"/>
  <c r="X351" i="7" s="1"/>
  <c r="G337" i="4" l="1"/>
  <c r="L337" i="4" l="1"/>
  <c r="P337" i="4"/>
  <c r="K338" i="4" l="1"/>
  <c r="O338" i="4" s="1"/>
  <c r="I338" i="4"/>
  <c r="S30" i="4"/>
  <c r="X340" i="7" l="1"/>
  <c r="G338" i="4"/>
  <c r="G30" i="13"/>
  <c r="V340" i="7" l="1"/>
  <c r="V341" i="7" s="1"/>
  <c r="V342" i="7" s="1"/>
  <c r="P338" i="4"/>
  <c r="L338" i="4"/>
  <c r="E30" i="13"/>
  <c r="V343" i="7" l="1"/>
  <c r="V344" i="7" s="1"/>
  <c r="V345" i="7" s="1"/>
  <c r="V346" i="7" s="1"/>
  <c r="V347" i="7" s="1"/>
  <c r="V348" i="7" s="1"/>
  <c r="V349" i="7" s="1"/>
  <c r="V350" i="7" s="1"/>
  <c r="V351" i="7" s="1"/>
  <c r="I339" i="4"/>
  <c r="K339" i="4"/>
  <c r="O339" i="4" s="1"/>
  <c r="X353" i="7" s="1"/>
  <c r="G339" i="4" l="1"/>
  <c r="L339" i="4" l="1"/>
  <c r="P339" i="4"/>
  <c r="K340" i="4" l="1"/>
  <c r="O340" i="4" s="1"/>
  <c r="X354" i="7" s="1"/>
  <c r="I340" i="4"/>
  <c r="G340" i="4" l="1"/>
  <c r="L340" i="4" l="1"/>
  <c r="P340" i="4"/>
  <c r="K341" i="4" l="1"/>
  <c r="O341" i="4" s="1"/>
  <c r="X355" i="7" s="1"/>
  <c r="I341" i="4"/>
  <c r="G341" i="4" l="1"/>
  <c r="L341" i="4" l="1"/>
  <c r="P341" i="4"/>
  <c r="K342" i="4" l="1"/>
  <c r="O342" i="4" s="1"/>
  <c r="X356" i="7" s="1"/>
  <c r="I342" i="4"/>
  <c r="G342" i="4" l="1"/>
  <c r="P342" i="4" l="1"/>
  <c r="L342" i="4"/>
  <c r="I343" i="4" l="1"/>
  <c r="K343" i="4"/>
  <c r="O343" i="4" s="1"/>
  <c r="X357" i="7" s="1"/>
  <c r="G343" i="4" l="1"/>
  <c r="L343" i="4" l="1"/>
  <c r="P343" i="4"/>
  <c r="K344" i="4" l="1"/>
  <c r="O344" i="4" s="1"/>
  <c r="X358" i="7" s="1"/>
  <c r="I344" i="4"/>
  <c r="G344" i="4" l="1"/>
  <c r="P344" i="4" l="1"/>
  <c r="L344" i="4"/>
  <c r="I345" i="4" l="1"/>
  <c r="K345" i="4"/>
  <c r="O345" i="4" s="1"/>
  <c r="X359" i="7" s="1"/>
  <c r="G345" i="4" l="1"/>
  <c r="L345" i="4" l="1"/>
  <c r="P345" i="4"/>
  <c r="K346" i="4" l="1"/>
  <c r="O346" i="4" s="1"/>
  <c r="X360" i="7" s="1"/>
  <c r="I346" i="4"/>
  <c r="G346" i="4" l="1"/>
  <c r="P346" i="4" l="1"/>
  <c r="L346" i="4"/>
  <c r="I347" i="4" l="1"/>
  <c r="K347" i="4"/>
  <c r="O347" i="4" s="1"/>
  <c r="X361" i="7" s="1"/>
  <c r="G347" i="4" l="1"/>
  <c r="L347" i="4" l="1"/>
  <c r="P347" i="4"/>
  <c r="K348" i="4" l="1"/>
  <c r="O348" i="4" s="1"/>
  <c r="X362" i="7" s="1"/>
  <c r="I348" i="4"/>
  <c r="G348" i="4" l="1"/>
  <c r="L348" i="4" l="1"/>
  <c r="P348" i="4"/>
  <c r="K349" i="4" l="1"/>
  <c r="O349" i="4" s="1"/>
  <c r="X363" i="7" s="1"/>
  <c r="I349" i="4"/>
  <c r="G349" i="4" l="1"/>
  <c r="P349" i="4" l="1"/>
  <c r="L349" i="4"/>
  <c r="I350" i="4" l="1"/>
  <c r="K350" i="4"/>
  <c r="O350" i="4" s="1"/>
  <c r="S31" i="4"/>
  <c r="X352" i="7" l="1"/>
  <c r="G350" i="4"/>
  <c r="G31" i="13"/>
  <c r="V352" i="7" l="1"/>
  <c r="V353" i="7" s="1"/>
  <c r="V354" i="7" s="1"/>
  <c r="L350" i="4"/>
  <c r="P350" i="4"/>
  <c r="E31" i="13"/>
  <c r="V355" i="7" l="1"/>
  <c r="V356" i="7" s="1"/>
  <c r="V357" i="7" s="1"/>
  <c r="V358" i="7" s="1"/>
  <c r="V359" i="7" s="1"/>
  <c r="V360" i="7" s="1"/>
  <c r="V361" i="7" s="1"/>
  <c r="V362" i="7" s="1"/>
  <c r="V363" i="7" s="1"/>
  <c r="K351" i="4"/>
  <c r="O351" i="4" s="1"/>
  <c r="X365" i="7" s="1"/>
  <c r="I351" i="4"/>
  <c r="G351" i="4" l="1"/>
  <c r="P351" i="4" l="1"/>
  <c r="L351" i="4"/>
  <c r="I352" i="4" l="1"/>
  <c r="K352" i="4"/>
  <c r="O352" i="4" s="1"/>
  <c r="X366" i="7" s="1"/>
  <c r="G352" i="4" l="1"/>
  <c r="L352" i="4" l="1"/>
  <c r="P352" i="4"/>
  <c r="K353" i="4" l="1"/>
  <c r="O353" i="4" s="1"/>
  <c r="X367" i="7" s="1"/>
  <c r="I353" i="4"/>
  <c r="G353" i="4" l="1"/>
  <c r="L353" i="4" l="1"/>
  <c r="P353" i="4"/>
  <c r="K354" i="4" l="1"/>
  <c r="O354" i="4" s="1"/>
  <c r="X368" i="7" s="1"/>
  <c r="I354" i="4"/>
  <c r="G354" i="4" l="1"/>
  <c r="P354" i="4" l="1"/>
  <c r="L354" i="4"/>
  <c r="I355" i="4" l="1"/>
  <c r="K355" i="4"/>
  <c r="O355" i="4" s="1"/>
  <c r="X369" i="7" s="1"/>
  <c r="G355" i="4" l="1"/>
  <c r="L355" i="4" l="1"/>
  <c r="P355" i="4"/>
  <c r="K356" i="4" l="1"/>
  <c r="O356" i="4" s="1"/>
  <c r="X370" i="7" s="1"/>
  <c r="I356" i="4"/>
  <c r="G356" i="4" l="1"/>
  <c r="L356" i="4" l="1"/>
  <c r="P356" i="4"/>
  <c r="K357" i="4" l="1"/>
  <c r="O357" i="4" s="1"/>
  <c r="X371" i="7" s="1"/>
  <c r="I357" i="4"/>
  <c r="G357" i="4" l="1"/>
  <c r="P357" i="4" l="1"/>
  <c r="L357" i="4"/>
  <c r="I358" i="4" l="1"/>
  <c r="K358" i="4"/>
  <c r="O358" i="4" s="1"/>
  <c r="X372" i="7" s="1"/>
  <c r="G358" i="4" l="1"/>
  <c r="L358" i="4" l="1"/>
  <c r="P358" i="4"/>
  <c r="K359" i="4" l="1"/>
  <c r="O359" i="4" s="1"/>
  <c r="X373" i="7" s="1"/>
  <c r="I359" i="4"/>
  <c r="G359" i="4" l="1"/>
  <c r="P359" i="4" l="1"/>
  <c r="L359" i="4"/>
  <c r="I360" i="4" l="1"/>
  <c r="K360" i="4"/>
  <c r="O360" i="4" s="1"/>
  <c r="X374" i="7" s="1"/>
  <c r="G360" i="4" l="1"/>
  <c r="L360" i="4" l="1"/>
  <c r="P360" i="4"/>
  <c r="K361" i="4" l="1"/>
  <c r="O361" i="4" s="1"/>
  <c r="X375" i="7" s="1"/>
  <c r="I361" i="4"/>
  <c r="G361" i="4" l="1"/>
  <c r="L361" i="4" s="1"/>
  <c r="I362" i="4" s="1"/>
  <c r="P361" i="4" l="1"/>
  <c r="K362" i="4"/>
  <c r="O362" i="4" l="1"/>
  <c r="G362" i="4"/>
  <c r="S32" i="4"/>
  <c r="X364" i="7" l="1"/>
  <c r="L362" i="4"/>
  <c r="P362" i="4"/>
  <c r="G32" i="13"/>
  <c r="V364" i="7" l="1"/>
  <c r="V365" i="7" s="1"/>
  <c r="V366" i="7" s="1"/>
  <c r="I363" i="4"/>
  <c r="K363" i="4"/>
  <c r="O363" i="4" s="1"/>
  <c r="X377" i="7" s="1"/>
  <c r="E32" i="13"/>
  <c r="V367" i="7" l="1"/>
  <c r="V368" i="7" s="1"/>
  <c r="V369" i="7" s="1"/>
  <c r="V370" i="7" s="1"/>
  <c r="V371" i="7" s="1"/>
  <c r="V372" i="7" s="1"/>
  <c r="V373" i="7" s="1"/>
  <c r="V374" i="7" s="1"/>
  <c r="V375" i="7" s="1"/>
  <c r="G363" i="4"/>
  <c r="L363" i="4" l="1"/>
  <c r="P363" i="4"/>
  <c r="K364" i="4" l="1"/>
  <c r="O364" i="4" s="1"/>
  <c r="X378" i="7" s="1"/>
  <c r="I364" i="4"/>
  <c r="G364" i="4" l="1"/>
  <c r="L364" i="4" l="1"/>
  <c r="P364" i="4"/>
  <c r="K365" i="4" l="1"/>
  <c r="O365" i="4" s="1"/>
  <c r="X379" i="7" s="1"/>
  <c r="I365" i="4"/>
  <c r="G365" i="4" l="1"/>
  <c r="P365" i="4" l="1"/>
  <c r="L365" i="4"/>
  <c r="I366" i="4" l="1"/>
  <c r="K366" i="4"/>
  <c r="O366" i="4" s="1"/>
  <c r="X380" i="7" s="1"/>
  <c r="G366" i="4" l="1"/>
  <c r="L366" i="4" l="1"/>
  <c r="P366" i="4"/>
  <c r="K367" i="4" l="1"/>
  <c r="O367" i="4" s="1"/>
  <c r="X381" i="7" s="1"/>
  <c r="I367" i="4"/>
  <c r="G367" i="4" l="1"/>
  <c r="P367" i="4" l="1"/>
  <c r="L367" i="4"/>
  <c r="I368" i="4" l="1"/>
  <c r="K368" i="4"/>
  <c r="O368" i="4" s="1"/>
  <c r="X382" i="7" s="1"/>
  <c r="G368" i="4" l="1"/>
  <c r="L368" i="4" l="1"/>
  <c r="P368" i="4"/>
  <c r="K369" i="4" l="1"/>
  <c r="O369" i="4" s="1"/>
  <c r="X383" i="7" s="1"/>
  <c r="I369" i="4"/>
  <c r="G369" i="4" l="1"/>
  <c r="L369" i="4" l="1"/>
  <c r="P369" i="4"/>
  <c r="K370" i="4" l="1"/>
  <c r="O370" i="4" s="1"/>
  <c r="X384" i="7" s="1"/>
  <c r="I370" i="4"/>
  <c r="G370" i="4" l="1"/>
  <c r="P370" i="4" l="1"/>
  <c r="L370" i="4"/>
  <c r="I371" i="4" l="1"/>
  <c r="K371" i="4"/>
  <c r="O371" i="4" s="1"/>
  <c r="X385" i="7" s="1"/>
  <c r="G371" i="4" l="1"/>
  <c r="L371" i="4" l="1"/>
  <c r="P371" i="4"/>
  <c r="K372" i="4" l="1"/>
  <c r="O372" i="4" s="1"/>
  <c r="X386" i="7" s="1"/>
  <c r="I372" i="4"/>
  <c r="G372" i="4" l="1"/>
  <c r="L372" i="4" l="1"/>
  <c r="P372" i="4"/>
  <c r="K373" i="4" l="1"/>
  <c r="O373" i="4" s="1"/>
  <c r="X387" i="7" s="1"/>
  <c r="I373" i="4"/>
  <c r="G373" i="4" l="1"/>
  <c r="P373" i="4" l="1"/>
  <c r="L373" i="4"/>
  <c r="I374" i="4" l="1"/>
  <c r="K374" i="4"/>
  <c r="O374" i="4" s="1"/>
  <c r="S33" i="4"/>
  <c r="X376" i="7" l="1"/>
  <c r="G374" i="4"/>
  <c r="G33" i="13"/>
  <c r="V376" i="7" l="1"/>
  <c r="V377" i="7" s="1"/>
  <c r="V378" i="7" s="1"/>
  <c r="L374" i="4"/>
  <c r="P374" i="4"/>
  <c r="E33" i="13"/>
  <c r="V379" i="7" l="1"/>
  <c r="V380" i="7" s="1"/>
  <c r="V381" i="7" s="1"/>
  <c r="V382" i="7" s="1"/>
  <c r="V383" i="7" s="1"/>
  <c r="V384" i="7" s="1"/>
  <c r="V385" i="7" s="1"/>
  <c r="V386" i="7" s="1"/>
  <c r="V387" i="7" s="1"/>
  <c r="K375" i="4"/>
  <c r="O375" i="4" s="1"/>
  <c r="X389" i="7" s="1"/>
  <c r="I375" i="4"/>
  <c r="G375" i="4" l="1"/>
  <c r="L375" i="4" l="1"/>
  <c r="P375" i="4"/>
  <c r="K376" i="4" l="1"/>
  <c r="O376" i="4" s="1"/>
  <c r="X390" i="7" s="1"/>
  <c r="I376" i="4"/>
  <c r="G376" i="4" l="1"/>
  <c r="L376" i="4" l="1"/>
  <c r="P376" i="4"/>
  <c r="K377" i="4" l="1"/>
  <c r="O377" i="4" s="1"/>
  <c r="X391" i="7" s="1"/>
  <c r="I377" i="4"/>
  <c r="G377" i="4" l="1"/>
  <c r="L377" i="4" l="1"/>
  <c r="P377" i="4"/>
  <c r="K378" i="4" l="1"/>
  <c r="O378" i="4" s="1"/>
  <c r="X392" i="7" s="1"/>
  <c r="I378" i="4"/>
  <c r="G378" i="4" l="1"/>
  <c r="P378" i="4" l="1"/>
  <c r="L378" i="4"/>
  <c r="I379" i="4" l="1"/>
  <c r="K379" i="4"/>
  <c r="O379" i="4" s="1"/>
  <c r="X393" i="7" s="1"/>
  <c r="G379" i="4" l="1"/>
  <c r="L379" i="4" l="1"/>
  <c r="P379" i="4"/>
  <c r="K380" i="4" l="1"/>
  <c r="O380" i="4" s="1"/>
  <c r="X394" i="7" s="1"/>
  <c r="I380" i="4"/>
  <c r="G380" i="4" l="1"/>
  <c r="P380" i="4" l="1"/>
  <c r="L380" i="4"/>
  <c r="I381" i="4" l="1"/>
  <c r="K381" i="4"/>
  <c r="O381" i="4" s="1"/>
  <c r="X395" i="7" s="1"/>
  <c r="G381" i="4" l="1"/>
  <c r="L381" i="4" l="1"/>
  <c r="P381" i="4"/>
  <c r="K382" i="4" l="1"/>
  <c r="O382" i="4" s="1"/>
  <c r="X396" i="7" s="1"/>
  <c r="I382" i="4"/>
  <c r="G382" i="4" l="1"/>
  <c r="P382" i="4" l="1"/>
  <c r="L382" i="4"/>
  <c r="I383" i="4" l="1"/>
  <c r="K383" i="4"/>
  <c r="O383" i="4" s="1"/>
  <c r="X397" i="7" s="1"/>
  <c r="G383" i="4" l="1"/>
  <c r="L383" i="4" l="1"/>
  <c r="P383" i="4"/>
  <c r="K384" i="4" l="1"/>
  <c r="O384" i="4" s="1"/>
  <c r="X398" i="7" s="1"/>
  <c r="I384" i="4"/>
  <c r="G384" i="4" l="1"/>
  <c r="L384" i="4" l="1"/>
  <c r="P384" i="4"/>
  <c r="K385" i="4" l="1"/>
  <c r="O385" i="4" s="1"/>
  <c r="X399" i="7" s="1"/>
  <c r="I385" i="4"/>
  <c r="G385" i="4" l="1"/>
  <c r="P385" i="4" l="1"/>
  <c r="L385" i="4"/>
  <c r="I386" i="4" l="1"/>
  <c r="K386" i="4"/>
  <c r="O386" i="4" s="1"/>
  <c r="S34" i="4"/>
  <c r="X388" i="7" l="1"/>
  <c r="G386" i="4"/>
  <c r="G34" i="13"/>
  <c r="V388" i="7" l="1"/>
  <c r="V389" i="7" s="1"/>
  <c r="V390" i="7" s="1"/>
  <c r="L386" i="4"/>
  <c r="P386" i="4"/>
  <c r="E34" i="13"/>
  <c r="V391" i="7" l="1"/>
  <c r="V392" i="7" s="1"/>
  <c r="V393" i="7" s="1"/>
  <c r="V394" i="7" s="1"/>
  <c r="V395" i="7" s="1"/>
  <c r="V396" i="7" s="1"/>
  <c r="V397" i="7" s="1"/>
  <c r="V398" i="7" s="1"/>
  <c r="V399" i="7" s="1"/>
  <c r="K387" i="4"/>
  <c r="O387" i="4" s="1"/>
  <c r="X401" i="7" s="1"/>
  <c r="I387" i="4"/>
  <c r="G387" i="4" l="1"/>
  <c r="P387" i="4" l="1"/>
  <c r="L387" i="4"/>
  <c r="I388" i="4" l="1"/>
  <c r="K388" i="4"/>
  <c r="O388" i="4" s="1"/>
  <c r="X402" i="7" s="1"/>
  <c r="G388" i="4" l="1"/>
  <c r="L388" i="4" l="1"/>
  <c r="P388" i="4"/>
  <c r="K389" i="4" l="1"/>
  <c r="O389" i="4" s="1"/>
  <c r="X403" i="7" s="1"/>
  <c r="I389" i="4"/>
  <c r="G389" i="4" l="1"/>
  <c r="L389" i="4" l="1"/>
  <c r="P389" i="4"/>
  <c r="K390" i="4" l="1"/>
  <c r="O390" i="4" s="1"/>
  <c r="X404" i="7" s="1"/>
  <c r="I390" i="4"/>
  <c r="G390" i="4" l="1"/>
  <c r="L390" i="4" l="1"/>
  <c r="P390" i="4"/>
  <c r="K391" i="4" l="1"/>
  <c r="O391" i="4" s="1"/>
  <c r="X405" i="7" s="1"/>
  <c r="I391" i="4"/>
  <c r="G391" i="4" l="1"/>
  <c r="P391" i="4" l="1"/>
  <c r="L391" i="4"/>
  <c r="I392" i="4" l="1"/>
  <c r="K392" i="4"/>
  <c r="O392" i="4" s="1"/>
  <c r="X406" i="7" s="1"/>
  <c r="G392" i="4" l="1"/>
  <c r="L392" i="4" l="1"/>
  <c r="P392" i="4"/>
  <c r="K393" i="4" l="1"/>
  <c r="O393" i="4" s="1"/>
  <c r="X407" i="7" s="1"/>
  <c r="I393" i="4"/>
  <c r="G393" i="4" l="1"/>
  <c r="L393" i="4" l="1"/>
  <c r="P393" i="4"/>
  <c r="K394" i="4" l="1"/>
  <c r="O394" i="4" s="1"/>
  <c r="X408" i="7" s="1"/>
  <c r="I394" i="4"/>
  <c r="G394" i="4" l="1"/>
  <c r="P394" i="4" l="1"/>
  <c r="L394" i="4"/>
  <c r="I395" i="4" l="1"/>
  <c r="K395" i="4"/>
  <c r="O395" i="4" s="1"/>
  <c r="X409" i="7" s="1"/>
  <c r="G395" i="4" l="1"/>
  <c r="L395" i="4" l="1"/>
  <c r="P395" i="4"/>
  <c r="K396" i="4" l="1"/>
  <c r="O396" i="4" s="1"/>
  <c r="X410" i="7" s="1"/>
  <c r="I396" i="4"/>
  <c r="G396" i="4" l="1"/>
  <c r="P396" i="4" l="1"/>
  <c r="L396" i="4"/>
  <c r="I397" i="4" l="1"/>
  <c r="K397" i="4"/>
  <c r="O397" i="4" s="1"/>
  <c r="X411" i="7" s="1"/>
  <c r="G397" i="4" l="1"/>
  <c r="L397" i="4" l="1"/>
  <c r="P397" i="4"/>
  <c r="K398" i="4" l="1"/>
  <c r="O398" i="4" s="1"/>
  <c r="I398" i="4"/>
  <c r="S35" i="4"/>
  <c r="X400" i="7" l="1"/>
  <c r="G398" i="4"/>
  <c r="G35" i="13"/>
  <c r="V400" i="7" l="1"/>
  <c r="V401" i="7" s="1"/>
  <c r="V402" i="7" s="1"/>
  <c r="P398" i="4"/>
  <c r="L398" i="4"/>
  <c r="E35" i="13"/>
  <c r="V403" i="7" l="1"/>
  <c r="V404" i="7" s="1"/>
  <c r="V405" i="7" s="1"/>
  <c r="V406" i="7" s="1"/>
  <c r="V407" i="7" s="1"/>
  <c r="V408" i="7" s="1"/>
  <c r="V409" i="7" s="1"/>
  <c r="V410" i="7" s="1"/>
  <c r="V411" i="7" s="1"/>
  <c r="I399" i="4"/>
  <c r="K399" i="4"/>
  <c r="O399" i="4" s="1"/>
  <c r="X413" i="7" s="1"/>
  <c r="G399" i="4" l="1"/>
  <c r="L399" i="4" l="1"/>
  <c r="P399" i="4"/>
  <c r="K400" i="4" l="1"/>
  <c r="O400" i="4" s="1"/>
  <c r="X414" i="7" s="1"/>
  <c r="I400" i="4"/>
  <c r="G400" i="4" l="1"/>
  <c r="L400" i="4" l="1"/>
  <c r="P400" i="4"/>
  <c r="K401" i="4" l="1"/>
  <c r="O401" i="4" s="1"/>
  <c r="X415" i="7" s="1"/>
  <c r="I401" i="4"/>
  <c r="G401" i="4" l="1"/>
  <c r="L401" i="4" s="1"/>
  <c r="I402" i="4" s="1"/>
  <c r="P401" i="4" l="1"/>
  <c r="K402" i="4"/>
  <c r="O402" i="4" l="1"/>
  <c r="X416" i="7" s="1"/>
  <c r="G402" i="4"/>
  <c r="L402" i="4" l="1"/>
  <c r="P402" i="4"/>
  <c r="K403" i="4" l="1"/>
  <c r="O403" i="4" s="1"/>
  <c r="X417" i="7" s="1"/>
  <c r="I403" i="4"/>
  <c r="G403" i="4" l="1"/>
  <c r="P403" i="4" l="1"/>
  <c r="L403" i="4"/>
  <c r="I404" i="4" l="1"/>
  <c r="K404" i="4"/>
  <c r="O404" i="4" s="1"/>
  <c r="X418" i="7" s="1"/>
  <c r="G404" i="4" l="1"/>
  <c r="L404" i="4" l="1"/>
  <c r="P404" i="4"/>
  <c r="K405" i="4" l="1"/>
  <c r="O405" i="4" s="1"/>
  <c r="X419" i="7" s="1"/>
  <c r="I405" i="4"/>
  <c r="G405" i="4" l="1"/>
  <c r="L405" i="4" l="1"/>
  <c r="P405" i="4"/>
  <c r="K406" i="4" l="1"/>
  <c r="O406" i="4" s="1"/>
  <c r="X420" i="7" s="1"/>
  <c r="I406" i="4"/>
  <c r="G406" i="4" l="1"/>
  <c r="P406" i="4" l="1"/>
  <c r="L406" i="4"/>
  <c r="I407" i="4" l="1"/>
  <c r="K407" i="4"/>
  <c r="O407" i="4" s="1"/>
  <c r="X421" i="7" s="1"/>
  <c r="G407" i="4" l="1"/>
  <c r="L407" i="4" l="1"/>
  <c r="P407" i="4"/>
  <c r="K408" i="4" l="1"/>
  <c r="O408" i="4" s="1"/>
  <c r="X422" i="7" s="1"/>
  <c r="I408" i="4"/>
  <c r="G408" i="4" l="1"/>
  <c r="P408" i="4" l="1"/>
  <c r="L408" i="4"/>
  <c r="I409" i="4" l="1"/>
  <c r="K409" i="4"/>
  <c r="O409" i="4" s="1"/>
  <c r="X423" i="7" s="1"/>
  <c r="G409" i="4" l="1"/>
  <c r="L409" i="4" l="1"/>
  <c r="P409" i="4"/>
  <c r="K410" i="4" l="1"/>
  <c r="O410" i="4" s="1"/>
  <c r="I410" i="4"/>
  <c r="S36" i="4"/>
  <c r="X412" i="7" l="1"/>
  <c r="G410" i="4"/>
  <c r="G36" i="13"/>
  <c r="V412" i="7" l="1"/>
  <c r="V413" i="7" s="1"/>
  <c r="V414" i="7" s="1"/>
  <c r="P410" i="4"/>
  <c r="L410" i="4"/>
  <c r="E36" i="13"/>
  <c r="V415" i="7" l="1"/>
  <c r="V416" i="7" s="1"/>
  <c r="V417" i="7" s="1"/>
  <c r="V418" i="7" s="1"/>
  <c r="V419" i="7" s="1"/>
  <c r="V420" i="7" s="1"/>
  <c r="V421" i="7" s="1"/>
  <c r="V422" i="7" s="1"/>
  <c r="V423" i="7" s="1"/>
  <c r="I411" i="4"/>
  <c r="K411" i="4"/>
  <c r="O411" i="4" s="1"/>
  <c r="X425" i="7" s="1"/>
  <c r="G411" i="4" l="1"/>
  <c r="L411" i="4" l="1"/>
  <c r="P411" i="4"/>
  <c r="K412" i="4" l="1"/>
  <c r="O412" i="4" s="1"/>
  <c r="X426" i="7" s="1"/>
  <c r="I412" i="4"/>
  <c r="G412" i="4" l="1"/>
  <c r="L412" i="4" l="1"/>
  <c r="P412" i="4"/>
  <c r="K413" i="4" l="1"/>
  <c r="O413" i="4" s="1"/>
  <c r="X427" i="7" s="1"/>
  <c r="I413" i="4"/>
  <c r="G413" i="4" l="1"/>
  <c r="L413" i="4" l="1"/>
  <c r="P413" i="4"/>
  <c r="K414" i="4" l="1"/>
  <c r="O414" i="4" s="1"/>
  <c r="X428" i="7" s="1"/>
  <c r="I414" i="4"/>
  <c r="G414" i="4" l="1"/>
  <c r="P414" i="4" l="1"/>
  <c r="L414" i="4"/>
  <c r="I415" i="4" l="1"/>
  <c r="K415" i="4"/>
  <c r="O415" i="4" s="1"/>
  <c r="X429" i="7" s="1"/>
  <c r="G415" i="4" l="1"/>
  <c r="L415" i="4" l="1"/>
  <c r="P415" i="4"/>
  <c r="K416" i="4" l="1"/>
  <c r="O416" i="4" s="1"/>
  <c r="X430" i="7" s="1"/>
  <c r="I416" i="4"/>
  <c r="G416" i="4" l="1"/>
  <c r="L416" i="4" l="1"/>
  <c r="P416" i="4"/>
  <c r="K417" i="4" l="1"/>
  <c r="O417" i="4" s="1"/>
  <c r="X431" i="7" s="1"/>
  <c r="I417" i="4"/>
  <c r="G417" i="4" l="1"/>
  <c r="L417" i="4" l="1"/>
  <c r="P417" i="4"/>
  <c r="K418" i="4" l="1"/>
  <c r="O418" i="4" s="1"/>
  <c r="X432" i="7" s="1"/>
  <c r="I418" i="4"/>
  <c r="G418" i="4" l="1"/>
  <c r="P418" i="4" l="1"/>
  <c r="L418" i="4"/>
  <c r="I419" i="4" l="1"/>
  <c r="K419" i="4"/>
  <c r="O419" i="4" s="1"/>
  <c r="X433" i="7" s="1"/>
  <c r="G419" i="4" l="1"/>
  <c r="L419" i="4" l="1"/>
  <c r="P419" i="4"/>
  <c r="K420" i="4" l="1"/>
  <c r="O420" i="4" s="1"/>
  <c r="X434" i="7" s="1"/>
  <c r="I420" i="4"/>
  <c r="G420" i="4" l="1"/>
  <c r="L420" i="4" l="1"/>
  <c r="P420" i="4"/>
  <c r="K421" i="4" l="1"/>
  <c r="O421" i="4" s="1"/>
  <c r="X435" i="7" s="1"/>
  <c r="I421" i="4"/>
  <c r="G421" i="4" s="1"/>
  <c r="P421" i="4" l="1"/>
  <c r="L421" i="4"/>
  <c r="G422" i="4" l="1"/>
  <c r="L422" i="4" s="1"/>
  <c r="I422" i="4"/>
  <c r="I423" i="4" l="1"/>
  <c r="G423" i="4"/>
  <c r="L423" i="4" s="1"/>
  <c r="K422" i="4"/>
  <c r="O422" i="4" s="1"/>
  <c r="P422" i="4"/>
  <c r="S37" i="4"/>
  <c r="X424" i="7" l="1"/>
  <c r="G424" i="4"/>
  <c r="L424" i="4" s="1"/>
  <c r="I424" i="4"/>
  <c r="K423" i="4"/>
  <c r="O423" i="4" s="1"/>
  <c r="X437" i="7" s="1"/>
  <c r="P423" i="4"/>
  <c r="G37" i="13"/>
  <c r="V424" i="7" l="1"/>
  <c r="V425" i="7" s="1"/>
  <c r="V426" i="7" s="1"/>
  <c r="G425" i="4"/>
  <c r="L425" i="4" s="1"/>
  <c r="I425" i="4"/>
  <c r="P424" i="4"/>
  <c r="K424" i="4"/>
  <c r="O424" i="4" s="1"/>
  <c r="X438" i="7" s="1"/>
  <c r="E37" i="13"/>
  <c r="V427" i="7" l="1"/>
  <c r="V428" i="7" s="1"/>
  <c r="V429" i="7" s="1"/>
  <c r="V430" i="7" s="1"/>
  <c r="V431" i="7" s="1"/>
  <c r="V432" i="7" s="1"/>
  <c r="V433" i="7" s="1"/>
  <c r="V434" i="7" s="1"/>
  <c r="V435" i="7" s="1"/>
  <c r="P425" i="4"/>
  <c r="K425" i="4"/>
  <c r="O425" i="4" s="1"/>
  <c r="X439" i="7" s="1"/>
  <c r="I426" i="4"/>
  <c r="G426" i="4"/>
  <c r="L426" i="4" s="1"/>
  <c r="G427" i="4" l="1"/>
  <c r="L427" i="4" s="1"/>
  <c r="I427" i="4"/>
  <c r="P426" i="4"/>
  <c r="K426" i="4"/>
  <c r="O426" i="4" s="1"/>
  <c r="X440" i="7" s="1"/>
  <c r="P427" i="4" l="1"/>
  <c r="K427" i="4"/>
  <c r="O427" i="4" s="1"/>
  <c r="X441" i="7" s="1"/>
  <c r="I428" i="4"/>
  <c r="G428" i="4"/>
  <c r="L428" i="4" s="1"/>
  <c r="I429" i="4" l="1"/>
  <c r="G429" i="4"/>
  <c r="L429" i="4" s="1"/>
  <c r="P428" i="4"/>
  <c r="K428" i="4"/>
  <c r="O428" i="4" s="1"/>
  <c r="X442" i="7" s="1"/>
  <c r="P429" i="4" l="1"/>
  <c r="K429" i="4"/>
  <c r="O429" i="4" s="1"/>
  <c r="X443" i="7" s="1"/>
  <c r="G430" i="4"/>
  <c r="L430" i="4"/>
  <c r="I430" i="4"/>
  <c r="G431" i="4" l="1"/>
  <c r="L431" i="4" s="1"/>
  <c r="I431" i="4"/>
  <c r="K430" i="4"/>
  <c r="O430" i="4" s="1"/>
  <c r="X444" i="7" s="1"/>
  <c r="P430" i="4"/>
  <c r="K431" i="4" l="1"/>
  <c r="O431" i="4" s="1"/>
  <c r="X445" i="7" s="1"/>
  <c r="P431" i="4"/>
  <c r="I432" i="4"/>
  <c r="G432" i="4"/>
  <c r="L432" i="4" s="1"/>
  <c r="G433" i="4" l="1"/>
  <c r="L433" i="4"/>
  <c r="I433" i="4"/>
  <c r="P432" i="4"/>
  <c r="K432" i="4"/>
  <c r="O432" i="4" s="1"/>
  <c r="X446" i="7" s="1"/>
  <c r="P433" i="4" l="1"/>
  <c r="K433" i="4"/>
  <c r="O433" i="4" s="1"/>
  <c r="X447" i="7" s="1"/>
  <c r="I434" i="4"/>
  <c r="G434" i="4"/>
  <c r="L434" i="4" s="1"/>
  <c r="I435" i="4" l="1"/>
  <c r="G435" i="4"/>
  <c r="L435" i="4" s="1"/>
  <c r="P434" i="4"/>
  <c r="K434" i="4"/>
  <c r="O434" i="4" s="1"/>
  <c r="S38" i="4"/>
  <c r="X436" i="7" l="1"/>
  <c r="K435" i="4"/>
  <c r="O435" i="4" s="1"/>
  <c r="X449" i="7" s="1"/>
  <c r="P435" i="4"/>
  <c r="G436" i="4"/>
  <c r="L436" i="4" s="1"/>
  <c r="I436" i="4"/>
  <c r="G38" i="13"/>
  <c r="V436" i="7" l="1"/>
  <c r="V437" i="7" s="1"/>
  <c r="V438" i="7" s="1"/>
  <c r="I437" i="4"/>
  <c r="G437" i="4"/>
  <c r="L437" i="4" s="1"/>
  <c r="P436" i="4"/>
  <c r="K436" i="4"/>
  <c r="O436" i="4" s="1"/>
  <c r="X450" i="7" s="1"/>
  <c r="E38" i="13"/>
  <c r="V439" i="7" l="1"/>
  <c r="V440" i="7" s="1"/>
  <c r="V441" i="7" s="1"/>
  <c r="V442" i="7" s="1"/>
  <c r="V443" i="7" s="1"/>
  <c r="V444" i="7" s="1"/>
  <c r="V445" i="7" s="1"/>
  <c r="V446" i="7" s="1"/>
  <c r="V447" i="7" s="1"/>
  <c r="K437" i="4"/>
  <c r="O437" i="4" s="1"/>
  <c r="X451" i="7" s="1"/>
  <c r="P437" i="4"/>
  <c r="G438" i="4"/>
  <c r="L438" i="4" s="1"/>
  <c r="I438" i="4"/>
  <c r="P438" i="4" l="1"/>
  <c r="K438" i="4"/>
  <c r="O438" i="4" s="1"/>
  <c r="X452" i="7" s="1"/>
  <c r="G439" i="4"/>
  <c r="L439" i="4" s="1"/>
  <c r="I439" i="4"/>
  <c r="I440" i="4" l="1"/>
  <c r="G440" i="4"/>
  <c r="L440" i="4" s="1"/>
  <c r="P439" i="4"/>
  <c r="K439" i="4"/>
  <c r="O439" i="4" s="1"/>
  <c r="X453" i="7" s="1"/>
  <c r="I441" i="4" l="1"/>
  <c r="G441" i="4"/>
  <c r="L441" i="4" s="1"/>
  <c r="K440" i="4"/>
  <c r="O440" i="4" s="1"/>
  <c r="X454" i="7" s="1"/>
  <c r="P440" i="4"/>
  <c r="P441" i="4" l="1"/>
  <c r="K441" i="4"/>
  <c r="O441" i="4" s="1"/>
  <c r="X455" i="7" s="1"/>
  <c r="G442" i="4"/>
  <c r="L442" i="4" s="1"/>
  <c r="I442" i="4"/>
  <c r="G443" i="4" l="1"/>
  <c r="L443" i="4" s="1"/>
  <c r="I443" i="4"/>
  <c r="P442" i="4"/>
  <c r="K442" i="4"/>
  <c r="O442" i="4" s="1"/>
  <c r="X456" i="7" s="1"/>
  <c r="P443" i="4" l="1"/>
  <c r="K443" i="4"/>
  <c r="O443" i="4" s="1"/>
  <c r="X457" i="7" s="1"/>
  <c r="I444" i="4"/>
  <c r="G444" i="4"/>
  <c r="L444" i="4" s="1"/>
  <c r="G445" i="4" l="1"/>
  <c r="L445" i="4" s="1"/>
  <c r="I445" i="4"/>
  <c r="P444" i="4"/>
  <c r="K444" i="4"/>
  <c r="O444" i="4" s="1"/>
  <c r="X458" i="7" s="1"/>
  <c r="K445" i="4" l="1"/>
  <c r="O445" i="4" s="1"/>
  <c r="X459" i="7" s="1"/>
  <c r="P445" i="4"/>
  <c r="G446" i="4"/>
  <c r="L446" i="4" s="1"/>
  <c r="I446" i="4"/>
  <c r="I447" i="4" l="1"/>
  <c r="G447" i="4"/>
  <c r="L447" i="4" s="1"/>
  <c r="P446" i="4"/>
  <c r="K446" i="4"/>
  <c r="O446" i="4" s="1"/>
  <c r="S39" i="4"/>
  <c r="X448" i="7" l="1"/>
  <c r="K447" i="4"/>
  <c r="O447" i="4" s="1"/>
  <c r="X461" i="7" s="1"/>
  <c r="P447" i="4"/>
  <c r="G448" i="4"/>
  <c r="L448" i="4" s="1"/>
  <c r="I448" i="4"/>
  <c r="G39" i="13"/>
  <c r="V448" i="7" l="1"/>
  <c r="V449" i="7" s="1"/>
  <c r="V450" i="7" s="1"/>
  <c r="G449" i="4"/>
  <c r="L449" i="4" s="1"/>
  <c r="I449" i="4"/>
  <c r="P448" i="4"/>
  <c r="K448" i="4"/>
  <c r="O448" i="4" s="1"/>
  <c r="X462" i="7" s="1"/>
  <c r="E39" i="13"/>
  <c r="V451" i="7" l="1"/>
  <c r="V452" i="7" s="1"/>
  <c r="V453" i="7" s="1"/>
  <c r="V454" i="7" s="1"/>
  <c r="V455" i="7" s="1"/>
  <c r="V456" i="7" s="1"/>
  <c r="V457" i="7" s="1"/>
  <c r="V458" i="7" s="1"/>
  <c r="V459" i="7" s="1"/>
  <c r="K449" i="4"/>
  <c r="O449" i="4" s="1"/>
  <c r="X463" i="7" s="1"/>
  <c r="P449" i="4"/>
  <c r="G450" i="4"/>
  <c r="L450" i="4" s="1"/>
  <c r="I450" i="4"/>
  <c r="G451" i="4" l="1"/>
  <c r="L451" i="4" s="1"/>
  <c r="I451" i="4"/>
  <c r="P450" i="4"/>
  <c r="K450" i="4"/>
  <c r="O450" i="4" s="1"/>
  <c r="X464" i="7" s="1"/>
  <c r="G452" i="4" l="1"/>
  <c r="I452" i="4"/>
  <c r="L452" i="4"/>
  <c r="P451" i="4"/>
  <c r="K451" i="4"/>
  <c r="O451" i="4" s="1"/>
  <c r="X465" i="7" s="1"/>
  <c r="P452" i="4" l="1"/>
  <c r="K452" i="4"/>
  <c r="O452" i="4" s="1"/>
  <c r="X466" i="7" s="1"/>
  <c r="I453" i="4"/>
  <c r="G453" i="4"/>
  <c r="L453" i="4" s="1"/>
  <c r="G454" i="4" l="1"/>
  <c r="L454" i="4" s="1"/>
  <c r="I454" i="4"/>
  <c r="K453" i="4"/>
  <c r="O453" i="4" s="1"/>
  <c r="X467" i="7" s="1"/>
  <c r="P453" i="4"/>
  <c r="P454" i="4" l="1"/>
  <c r="K454" i="4"/>
  <c r="O454" i="4" s="1"/>
  <c r="X468" i="7" s="1"/>
  <c r="I455" i="4"/>
  <c r="G455" i="4"/>
  <c r="L455" i="4" s="1"/>
  <c r="G456" i="4" l="1"/>
  <c r="L456" i="4" s="1"/>
  <c r="I456" i="4"/>
  <c r="P455" i="4"/>
  <c r="K455" i="4"/>
  <c r="O455" i="4" s="1"/>
  <c r="X469" i="7" s="1"/>
  <c r="K456" i="4" l="1"/>
  <c r="O456" i="4" s="1"/>
  <c r="X470" i="7" s="1"/>
  <c r="P456" i="4"/>
  <c r="G457" i="4"/>
  <c r="L457" i="4" s="1"/>
  <c r="I457" i="4"/>
  <c r="G458" i="4" l="1"/>
  <c r="L458" i="4" s="1"/>
  <c r="I458" i="4"/>
  <c r="P457" i="4"/>
  <c r="K457" i="4"/>
  <c r="O457" i="4" s="1"/>
  <c r="X471" i="7" s="1"/>
  <c r="K458" i="4" l="1"/>
  <c r="O458" i="4" s="1"/>
  <c r="P458" i="4"/>
  <c r="I459" i="4"/>
  <c r="G459" i="4"/>
  <c r="L459" i="4" s="1"/>
  <c r="S40" i="4"/>
  <c r="X460" i="7" l="1"/>
  <c r="G460" i="4"/>
  <c r="L460" i="4" s="1"/>
  <c r="I460" i="4"/>
  <c r="K459" i="4"/>
  <c r="O459" i="4" s="1"/>
  <c r="X473" i="7" s="1"/>
  <c r="P459" i="4"/>
  <c r="G40" i="13"/>
  <c r="V460" i="7" l="1"/>
  <c r="V461" i="7" s="1"/>
  <c r="V462" i="7" s="1"/>
  <c r="K460" i="4"/>
  <c r="O460" i="4" s="1"/>
  <c r="X474" i="7" s="1"/>
  <c r="P460" i="4"/>
  <c r="G461" i="4"/>
  <c r="L461" i="4" s="1"/>
  <c r="I461" i="4"/>
  <c r="E40" i="13"/>
  <c r="V463" i="7" l="1"/>
  <c r="V464" i="7" s="1"/>
  <c r="V465" i="7" s="1"/>
  <c r="V466" i="7" s="1"/>
  <c r="V467" i="7" s="1"/>
  <c r="V468" i="7" s="1"/>
  <c r="V469" i="7" s="1"/>
  <c r="V470" i="7" s="1"/>
  <c r="V471" i="7" s="1"/>
  <c r="K461" i="4"/>
  <c r="O461" i="4" s="1"/>
  <c r="X475" i="7" s="1"/>
  <c r="P461" i="4"/>
  <c r="G462" i="4"/>
  <c r="L462" i="4" s="1"/>
  <c r="I462" i="4"/>
  <c r="G463" i="4" l="1"/>
  <c r="L463" i="4" s="1"/>
  <c r="I463" i="4"/>
  <c r="K462" i="4"/>
  <c r="O462" i="4" s="1"/>
  <c r="X476" i="7" s="1"/>
  <c r="P462" i="4"/>
  <c r="P463" i="4" l="1"/>
  <c r="K463" i="4"/>
  <c r="O463" i="4" s="1"/>
  <c r="X477" i="7" s="1"/>
  <c r="G464" i="4"/>
  <c r="I464" i="4"/>
  <c r="L464" i="4"/>
  <c r="I465" i="4" l="1"/>
  <c r="G465" i="4"/>
  <c r="L465" i="4" s="1"/>
  <c r="K464" i="4"/>
  <c r="O464" i="4" s="1"/>
  <c r="X478" i="7" s="1"/>
  <c r="P464" i="4"/>
  <c r="K465" i="4" l="1"/>
  <c r="O465" i="4" s="1"/>
  <c r="X479" i="7" s="1"/>
  <c r="P465" i="4"/>
  <c r="G466" i="4"/>
  <c r="L466" i="4" s="1"/>
  <c r="I466" i="4"/>
  <c r="I467" i="4" l="1"/>
  <c r="G467" i="4"/>
  <c r="L467" i="4" s="1"/>
  <c r="P466" i="4"/>
  <c r="K466" i="4"/>
  <c r="O466" i="4" s="1"/>
  <c r="X480" i="7" s="1"/>
  <c r="G468" i="4" l="1"/>
  <c r="I468" i="4"/>
  <c r="L468" i="4"/>
  <c r="K467" i="4"/>
  <c r="O467" i="4" s="1"/>
  <c r="X481" i="7" s="1"/>
  <c r="P467" i="4"/>
  <c r="P468" i="4" l="1"/>
  <c r="K468" i="4"/>
  <c r="O468" i="4" s="1"/>
  <c r="X482" i="7" s="1"/>
  <c r="G469" i="4"/>
  <c r="L469" i="4" s="1"/>
  <c r="I469" i="4"/>
  <c r="G470" i="4" l="1"/>
  <c r="L470" i="4" s="1"/>
  <c r="I470" i="4"/>
  <c r="P469" i="4"/>
  <c r="K469" i="4"/>
  <c r="O469" i="4" s="1"/>
  <c r="X483" i="7" s="1"/>
  <c r="P470" i="4" l="1"/>
  <c r="K470" i="4"/>
  <c r="O470" i="4" s="1"/>
  <c r="I471" i="4"/>
  <c r="G471" i="4"/>
  <c r="L471" i="4" s="1"/>
  <c r="S41" i="4"/>
  <c r="X472" i="7" l="1"/>
  <c r="G472" i="4"/>
  <c r="L472" i="4" s="1"/>
  <c r="I472" i="4"/>
  <c r="P471" i="4"/>
  <c r="K471" i="4"/>
  <c r="O471" i="4" s="1"/>
  <c r="X485" i="7" s="1"/>
  <c r="G41" i="13"/>
  <c r="V472" i="7" l="1"/>
  <c r="V473" i="7" s="1"/>
  <c r="V474" i="7" s="1"/>
  <c r="P472" i="4"/>
  <c r="K472" i="4"/>
  <c r="O472" i="4" s="1"/>
  <c r="X486" i="7" s="1"/>
  <c r="I473" i="4"/>
  <c r="G473" i="4"/>
  <c r="L473" i="4" s="1"/>
  <c r="E41" i="13"/>
  <c r="V475" i="7" l="1"/>
  <c r="V476" i="7" s="1"/>
  <c r="V477" i="7" s="1"/>
  <c r="V478" i="7" s="1"/>
  <c r="V479" i="7" s="1"/>
  <c r="V480" i="7" s="1"/>
  <c r="V481" i="7" s="1"/>
  <c r="V482" i="7" s="1"/>
  <c r="V483" i="7" s="1"/>
  <c r="I474" i="4"/>
  <c r="G474" i="4"/>
  <c r="L474" i="4" s="1"/>
  <c r="K473" i="4"/>
  <c r="O473" i="4" s="1"/>
  <c r="X487" i="7" s="1"/>
  <c r="P473" i="4"/>
  <c r="P474" i="4" l="1"/>
  <c r="K474" i="4"/>
  <c r="O474" i="4" s="1"/>
  <c r="X488" i="7" s="1"/>
  <c r="G475" i="4"/>
  <c r="L475" i="4" s="1"/>
  <c r="I475" i="4"/>
  <c r="I476" i="4" l="1"/>
  <c r="G476" i="4"/>
  <c r="L476" i="4" s="1"/>
  <c r="P475" i="4"/>
  <c r="K475" i="4"/>
  <c r="O475" i="4" s="1"/>
  <c r="X489" i="7" s="1"/>
  <c r="I477" i="4" l="1"/>
  <c r="G477" i="4"/>
  <c r="L477" i="4" s="1"/>
  <c r="P476" i="4"/>
  <c r="K476" i="4"/>
  <c r="O476" i="4" s="1"/>
  <c r="X490" i="7" s="1"/>
  <c r="K477" i="4" l="1"/>
  <c r="O477" i="4" s="1"/>
  <c r="X491" i="7" s="1"/>
  <c r="P477" i="4"/>
  <c r="G478" i="4"/>
  <c r="L478" i="4" s="1"/>
  <c r="I478" i="4"/>
  <c r="P478" i="4" l="1"/>
  <c r="K478" i="4"/>
  <c r="O478" i="4" s="1"/>
  <c r="X492" i="7" s="1"/>
  <c r="G479" i="4"/>
  <c r="L479" i="4" s="1"/>
  <c r="I479" i="4"/>
  <c r="G480" i="4" l="1"/>
  <c r="I480" i="4"/>
  <c r="L480" i="4"/>
  <c r="K479" i="4"/>
  <c r="O479" i="4" s="1"/>
  <c r="X493" i="7" s="1"/>
  <c r="P479" i="4"/>
  <c r="P480" i="4" l="1"/>
  <c r="K480" i="4"/>
  <c r="O480" i="4" s="1"/>
  <c r="X494" i="7" s="1"/>
  <c r="G481" i="4"/>
  <c r="L481" i="4" s="1"/>
  <c r="I481" i="4"/>
  <c r="G482" i="4" l="1"/>
  <c r="L482" i="4" s="1"/>
  <c r="I482" i="4"/>
  <c r="P481" i="4"/>
  <c r="K481" i="4"/>
  <c r="O481" i="4" s="1"/>
  <c r="X495" i="7" s="1"/>
  <c r="P482" i="4" l="1"/>
  <c r="K482" i="4"/>
  <c r="O482" i="4" s="1"/>
  <c r="I483" i="4"/>
  <c r="G483" i="4"/>
  <c r="L483" i="4" s="1"/>
  <c r="S42" i="4"/>
  <c r="X484" i="7" l="1"/>
  <c r="G484" i="4"/>
  <c r="L484" i="4" s="1"/>
  <c r="I484" i="4"/>
  <c r="P483" i="4"/>
  <c r="K483" i="4"/>
  <c r="O483" i="4" s="1"/>
  <c r="X497" i="7" s="1"/>
  <c r="G42" i="13"/>
  <c r="V484" i="7" l="1"/>
  <c r="V485" i="7" s="1"/>
  <c r="V486" i="7" s="1"/>
  <c r="G485" i="4"/>
  <c r="L485" i="4" s="1"/>
  <c r="I485" i="4"/>
  <c r="P484" i="4"/>
  <c r="K484" i="4"/>
  <c r="O484" i="4" s="1"/>
  <c r="X498" i="7" s="1"/>
  <c r="E42" i="13"/>
  <c r="V487" i="7" l="1"/>
  <c r="V488" i="7" s="1"/>
  <c r="V489" i="7" s="1"/>
  <c r="V490" i="7" s="1"/>
  <c r="V491" i="7" s="1"/>
  <c r="V492" i="7" s="1"/>
  <c r="V493" i="7" s="1"/>
  <c r="V494" i="7" s="1"/>
  <c r="V495" i="7" s="1"/>
  <c r="P485" i="4"/>
  <c r="K485" i="4"/>
  <c r="O485" i="4" s="1"/>
  <c r="X499" i="7" s="1"/>
  <c r="G486" i="4"/>
  <c r="L486" i="4" s="1"/>
  <c r="I486" i="4"/>
  <c r="G487" i="4" l="1"/>
  <c r="L487" i="4" s="1"/>
  <c r="I487" i="4"/>
  <c r="P486" i="4"/>
  <c r="K486" i="4"/>
  <c r="O486" i="4" s="1"/>
  <c r="X500" i="7" s="1"/>
  <c r="P487" i="4" l="1"/>
  <c r="K487" i="4"/>
  <c r="O487" i="4" s="1"/>
  <c r="X501" i="7" s="1"/>
  <c r="I488" i="4"/>
  <c r="G488" i="4"/>
  <c r="L488" i="4" s="1"/>
  <c r="I489" i="4" l="1"/>
  <c r="G489" i="4"/>
  <c r="L489" i="4" s="1"/>
  <c r="K488" i="4"/>
  <c r="O488" i="4" s="1"/>
  <c r="X502" i="7" s="1"/>
  <c r="P488" i="4"/>
  <c r="P489" i="4" l="1"/>
  <c r="K489" i="4"/>
  <c r="O489" i="4" s="1"/>
  <c r="X503" i="7" s="1"/>
  <c r="G490" i="4"/>
  <c r="L490" i="4" s="1"/>
  <c r="I490" i="4"/>
  <c r="G491" i="4" l="1"/>
  <c r="L491" i="4" s="1"/>
  <c r="I491" i="4"/>
  <c r="P490" i="4"/>
  <c r="K490" i="4"/>
  <c r="O490" i="4" s="1"/>
  <c r="X504" i="7" s="1"/>
  <c r="P491" i="4" l="1"/>
  <c r="K491" i="4"/>
  <c r="O491" i="4" s="1"/>
  <c r="X505" i="7" s="1"/>
  <c r="I492" i="4"/>
  <c r="G492" i="4"/>
  <c r="L492" i="4" s="1"/>
  <c r="G493" i="4" l="1"/>
  <c r="L493" i="4" s="1"/>
  <c r="I493" i="4"/>
  <c r="K492" i="4"/>
  <c r="O492" i="4" s="1"/>
  <c r="X506" i="7" s="1"/>
  <c r="P492" i="4"/>
  <c r="P493" i="4" l="1"/>
  <c r="K493" i="4"/>
  <c r="O493" i="4" s="1"/>
  <c r="X507" i="7" s="1"/>
  <c r="G494" i="4"/>
  <c r="L494" i="4" s="1"/>
  <c r="I494" i="4"/>
  <c r="I495" i="4" l="1"/>
  <c r="G495" i="4"/>
  <c r="L495" i="4" s="1"/>
  <c r="K494" i="4"/>
  <c r="O494" i="4" s="1"/>
  <c r="P494" i="4"/>
  <c r="S43" i="4"/>
  <c r="X496" i="7" l="1"/>
  <c r="G496" i="4"/>
  <c r="L496" i="4" s="1"/>
  <c r="I496" i="4"/>
  <c r="K495" i="4"/>
  <c r="O495" i="4" s="1"/>
  <c r="X509" i="7" s="1"/>
  <c r="P495" i="4"/>
  <c r="G43" i="13"/>
  <c r="V496" i="7" l="1"/>
  <c r="V497" i="7" s="1"/>
  <c r="V498" i="7" s="1"/>
  <c r="P496" i="4"/>
  <c r="K496" i="4"/>
  <c r="O496" i="4" s="1"/>
  <c r="X510" i="7" s="1"/>
  <c r="G497" i="4"/>
  <c r="L497" i="4" s="1"/>
  <c r="I497" i="4"/>
  <c r="E43" i="13"/>
  <c r="V499" i="7" l="1"/>
  <c r="V500" i="7" s="1"/>
  <c r="V501" i="7" s="1"/>
  <c r="V502" i="7" s="1"/>
  <c r="V503" i="7" s="1"/>
  <c r="V504" i="7" s="1"/>
  <c r="V505" i="7" s="1"/>
  <c r="V506" i="7" s="1"/>
  <c r="V507" i="7" s="1"/>
  <c r="I498" i="4"/>
  <c r="G498" i="4"/>
  <c r="L498" i="4" s="1"/>
  <c r="P497" i="4"/>
  <c r="K497" i="4"/>
  <c r="O497" i="4" s="1"/>
  <c r="X511" i="7" s="1"/>
  <c r="P498" i="4" l="1"/>
  <c r="K498" i="4"/>
  <c r="O498" i="4" s="1"/>
  <c r="X512" i="7" s="1"/>
  <c r="G499" i="4"/>
  <c r="L499" i="4" s="1"/>
  <c r="I499" i="4"/>
  <c r="G500" i="4" l="1"/>
  <c r="L500" i="4" s="1"/>
  <c r="I500" i="4"/>
  <c r="K499" i="4"/>
  <c r="O499" i="4" s="1"/>
  <c r="X513" i="7" s="1"/>
  <c r="P499" i="4"/>
  <c r="K500" i="4" l="1"/>
  <c r="O500" i="4" s="1"/>
  <c r="X514" i="7" s="1"/>
  <c r="P500" i="4"/>
  <c r="G501" i="4"/>
  <c r="L501" i="4" s="1"/>
  <c r="I501" i="4"/>
  <c r="P501" i="4" l="1"/>
  <c r="K501" i="4"/>
  <c r="O501" i="4" s="1"/>
  <c r="X515" i="7" s="1"/>
  <c r="G502" i="4"/>
  <c r="L502" i="4" s="1"/>
  <c r="I502" i="4"/>
  <c r="G503" i="4" l="1"/>
  <c r="L503" i="4" s="1"/>
  <c r="I503" i="4"/>
  <c r="P502" i="4"/>
  <c r="K502" i="4"/>
  <c r="O502" i="4" s="1"/>
  <c r="X516" i="7" s="1"/>
  <c r="P503" i="4" l="1"/>
  <c r="K503" i="4"/>
  <c r="O503" i="4" s="1"/>
  <c r="X517" i="7" s="1"/>
  <c r="G504" i="4"/>
  <c r="L504" i="4" s="1"/>
  <c r="I504" i="4"/>
  <c r="G505" i="4" l="1"/>
  <c r="L505" i="4" s="1"/>
  <c r="I505" i="4"/>
  <c r="P504" i="4"/>
  <c r="K504" i="4"/>
  <c r="O504" i="4" s="1"/>
  <c r="X518" i="7" s="1"/>
  <c r="P505" i="4" l="1"/>
  <c r="K505" i="4"/>
  <c r="O505" i="4" s="1"/>
  <c r="X519" i="7" s="1"/>
  <c r="G506" i="4"/>
  <c r="L506" i="4" s="1"/>
  <c r="I506" i="4"/>
  <c r="G507" i="4" l="1"/>
  <c r="L507" i="4" s="1"/>
  <c r="I507" i="4"/>
  <c r="P506" i="4"/>
  <c r="K506" i="4"/>
  <c r="O506" i="4" s="1"/>
  <c r="S44" i="4"/>
  <c r="X508" i="7" l="1"/>
  <c r="G508" i="4"/>
  <c r="L508" i="4" s="1"/>
  <c r="I508" i="4"/>
  <c r="P507" i="4"/>
  <c r="K507" i="4"/>
  <c r="O507" i="4" s="1"/>
  <c r="X521" i="7" s="1"/>
  <c r="G44" i="13"/>
  <c r="V508" i="7" l="1"/>
  <c r="V509" i="7" s="1"/>
  <c r="V510" i="7" s="1"/>
  <c r="P508" i="4"/>
  <c r="K508" i="4"/>
  <c r="O508" i="4" s="1"/>
  <c r="X522" i="7" s="1"/>
  <c r="G509" i="4"/>
  <c r="L509" i="4" s="1"/>
  <c r="I509" i="4"/>
  <c r="E44" i="13"/>
  <c r="V511" i="7" l="1"/>
  <c r="V512" i="7" s="1"/>
  <c r="V513" i="7" s="1"/>
  <c r="V514" i="7" s="1"/>
  <c r="V515" i="7" s="1"/>
  <c r="V516" i="7" s="1"/>
  <c r="V517" i="7" s="1"/>
  <c r="V518" i="7" s="1"/>
  <c r="V519" i="7" s="1"/>
  <c r="G510" i="4"/>
  <c r="L510" i="4" s="1"/>
  <c r="I510" i="4"/>
  <c r="K509" i="4"/>
  <c r="O509" i="4" s="1"/>
  <c r="X523" i="7" s="1"/>
  <c r="P509" i="4"/>
  <c r="P510" i="4" l="1"/>
  <c r="K510" i="4"/>
  <c r="O510" i="4" s="1"/>
  <c r="X524" i="7" s="1"/>
  <c r="G511" i="4"/>
  <c r="L511" i="4" s="1"/>
  <c r="I511" i="4"/>
  <c r="G512" i="4" l="1"/>
  <c r="L512" i="4" s="1"/>
  <c r="I512" i="4"/>
  <c r="P511" i="4"/>
  <c r="K511" i="4"/>
  <c r="O511" i="4" s="1"/>
  <c r="X525" i="7" s="1"/>
  <c r="K512" i="4" l="1"/>
  <c r="O512" i="4" s="1"/>
  <c r="X526" i="7" s="1"/>
  <c r="P512" i="4"/>
  <c r="G513" i="4"/>
  <c r="L513" i="4" s="1"/>
  <c r="I513" i="4"/>
  <c r="G514" i="4" l="1"/>
  <c r="L514" i="4" s="1"/>
  <c r="I514" i="4"/>
  <c r="P513" i="4"/>
  <c r="K513" i="4"/>
  <c r="O513" i="4" s="1"/>
  <c r="X527" i="7" s="1"/>
  <c r="G515" i="4" l="1"/>
  <c r="L515" i="4" s="1"/>
  <c r="I515" i="4"/>
  <c r="P514" i="4"/>
  <c r="K514" i="4"/>
  <c r="O514" i="4" s="1"/>
  <c r="X528" i="7" s="1"/>
  <c r="P515" i="4" l="1"/>
  <c r="K515" i="4"/>
  <c r="O515" i="4" s="1"/>
  <c r="X529" i="7" s="1"/>
  <c r="G516" i="4"/>
  <c r="L516" i="4" s="1"/>
  <c r="I516" i="4"/>
  <c r="G517" i="4" l="1"/>
  <c r="L517" i="4" s="1"/>
  <c r="I517" i="4"/>
  <c r="K516" i="4"/>
  <c r="O516" i="4" s="1"/>
  <c r="X530" i="7" s="1"/>
  <c r="P516" i="4"/>
  <c r="P517" i="4" l="1"/>
  <c r="K517" i="4"/>
  <c r="O517" i="4" s="1"/>
  <c r="X531" i="7" s="1"/>
  <c r="G518" i="4"/>
  <c r="L518" i="4" s="1"/>
  <c r="I518" i="4"/>
  <c r="I519" i="4" l="1"/>
  <c r="G519" i="4"/>
  <c r="L519" i="4" s="1"/>
  <c r="K518" i="4"/>
  <c r="O518" i="4" s="1"/>
  <c r="P518" i="4"/>
  <c r="S45" i="4"/>
  <c r="X520" i="7" l="1"/>
  <c r="G520" i="4"/>
  <c r="L520" i="4" s="1"/>
  <c r="I520" i="4"/>
  <c r="K519" i="4"/>
  <c r="O519" i="4" s="1"/>
  <c r="X533" i="7" s="1"/>
  <c r="P519" i="4"/>
  <c r="G45" i="13"/>
  <c r="V520" i="7" l="1"/>
  <c r="V521" i="7" s="1"/>
  <c r="V522" i="7" s="1"/>
  <c r="P520" i="4"/>
  <c r="K520" i="4"/>
  <c r="O520" i="4" s="1"/>
  <c r="X534" i="7" s="1"/>
  <c r="G521" i="4"/>
  <c r="L521" i="4" s="1"/>
  <c r="I521" i="4"/>
  <c r="E45" i="13"/>
  <c r="V523" i="7" l="1"/>
  <c r="V524" i="7" s="1"/>
  <c r="V525" i="7" s="1"/>
  <c r="V526" i="7" s="1"/>
  <c r="V527" i="7" s="1"/>
  <c r="V528" i="7" s="1"/>
  <c r="V529" i="7" s="1"/>
  <c r="V530" i="7" s="1"/>
  <c r="V531" i="7" s="1"/>
  <c r="I522" i="4"/>
  <c r="G522" i="4"/>
  <c r="L522" i="4" s="1"/>
  <c r="K521" i="4"/>
  <c r="O521" i="4" s="1"/>
  <c r="X535" i="7" s="1"/>
  <c r="P521" i="4"/>
  <c r="P522" i="4" l="1"/>
  <c r="K522" i="4"/>
  <c r="O522" i="4" s="1"/>
  <c r="X536" i="7" s="1"/>
  <c r="G523" i="4"/>
  <c r="L523" i="4" s="1"/>
  <c r="I523" i="4"/>
  <c r="G524" i="4" l="1"/>
  <c r="L524" i="4" s="1"/>
  <c r="I524" i="4"/>
  <c r="P523" i="4"/>
  <c r="K523" i="4"/>
  <c r="O523" i="4" s="1"/>
  <c r="X537" i="7" s="1"/>
  <c r="P524" i="4" l="1"/>
  <c r="K524" i="4"/>
  <c r="O524" i="4" s="1"/>
  <c r="X538" i="7" s="1"/>
  <c r="G525" i="4"/>
  <c r="L525" i="4" s="1"/>
  <c r="I525" i="4"/>
  <c r="G526" i="4" l="1"/>
  <c r="L526" i="4" s="1"/>
  <c r="I526" i="4"/>
  <c r="P525" i="4"/>
  <c r="K525" i="4"/>
  <c r="O525" i="4" s="1"/>
  <c r="X539" i="7" s="1"/>
  <c r="P526" i="4" l="1"/>
  <c r="K526" i="4"/>
  <c r="O526" i="4" s="1"/>
  <c r="X540" i="7" s="1"/>
  <c r="G527" i="4"/>
  <c r="L527" i="4" s="1"/>
  <c r="I527" i="4"/>
  <c r="G528" i="4" l="1"/>
  <c r="I528" i="4"/>
  <c r="L528" i="4"/>
  <c r="P527" i="4"/>
  <c r="K527" i="4"/>
  <c r="O527" i="4" s="1"/>
  <c r="X541" i="7" s="1"/>
  <c r="P528" i="4" l="1"/>
  <c r="K528" i="4"/>
  <c r="O528" i="4" s="1"/>
  <c r="X542" i="7" s="1"/>
  <c r="G529" i="4"/>
  <c r="L529" i="4" s="1"/>
  <c r="I529" i="4"/>
  <c r="G530" i="4" l="1"/>
  <c r="L530" i="4" s="1"/>
  <c r="I530" i="4"/>
  <c r="K529" i="4"/>
  <c r="O529" i="4" s="1"/>
  <c r="X543" i="7" s="1"/>
  <c r="P529" i="4"/>
  <c r="K530" i="4" l="1"/>
  <c r="O530" i="4" s="1"/>
  <c r="P530" i="4"/>
  <c r="I531" i="4"/>
  <c r="G531" i="4"/>
  <c r="L531" i="4" s="1"/>
  <c r="S46" i="4"/>
  <c r="X532" i="7" l="1"/>
  <c r="G532" i="4"/>
  <c r="L532" i="4" s="1"/>
  <c r="I532" i="4"/>
  <c r="K531" i="4"/>
  <c r="O531" i="4" s="1"/>
  <c r="X545" i="7" s="1"/>
  <c r="P531" i="4"/>
  <c r="G46" i="13"/>
  <c r="V532" i="7" l="1"/>
  <c r="V533" i="7" s="1"/>
  <c r="V534" i="7" s="1"/>
  <c r="G533" i="4"/>
  <c r="L533" i="4" s="1"/>
  <c r="I533" i="4"/>
  <c r="K532" i="4"/>
  <c r="O532" i="4" s="1"/>
  <c r="X546" i="7" s="1"/>
  <c r="P532" i="4"/>
  <c r="E46" i="13"/>
  <c r="V535" i="7" l="1"/>
  <c r="V536" i="7" s="1"/>
  <c r="V537" i="7" s="1"/>
  <c r="V538" i="7" s="1"/>
  <c r="V539" i="7" s="1"/>
  <c r="V540" i="7" s="1"/>
  <c r="V541" i="7" s="1"/>
  <c r="V542" i="7" s="1"/>
  <c r="V543" i="7" s="1"/>
  <c r="K533" i="4"/>
  <c r="O533" i="4" s="1"/>
  <c r="X547" i="7" s="1"/>
  <c r="P533" i="4"/>
  <c r="I534" i="4"/>
  <c r="G534" i="4"/>
  <c r="L534" i="4" s="1"/>
  <c r="G535" i="4" l="1"/>
  <c r="L535" i="4" s="1"/>
  <c r="I535" i="4"/>
  <c r="K534" i="4"/>
  <c r="O534" i="4" s="1"/>
  <c r="X548" i="7" s="1"/>
  <c r="P534" i="4"/>
  <c r="K535" i="4" l="1"/>
  <c r="O535" i="4" s="1"/>
  <c r="X549" i="7" s="1"/>
  <c r="P535" i="4"/>
  <c r="G536" i="4"/>
  <c r="L536" i="4" s="1"/>
  <c r="I536" i="4"/>
  <c r="G537" i="4" l="1"/>
  <c r="L537" i="4" s="1"/>
  <c r="I537" i="4"/>
  <c r="K536" i="4"/>
  <c r="O536" i="4" s="1"/>
  <c r="X550" i="7" s="1"/>
  <c r="P536" i="4"/>
  <c r="K537" i="4" l="1"/>
  <c r="O537" i="4" s="1"/>
  <c r="X551" i="7" s="1"/>
  <c r="P537" i="4"/>
  <c r="G538" i="4"/>
  <c r="L538" i="4" s="1"/>
  <c r="I538" i="4"/>
  <c r="K538" i="4" l="1"/>
  <c r="O538" i="4" s="1"/>
  <c r="X552" i="7" s="1"/>
  <c r="P538" i="4"/>
  <c r="G539" i="4"/>
  <c r="L539" i="4" s="1"/>
  <c r="I539" i="4"/>
  <c r="P539" i="4" l="1"/>
  <c r="K539" i="4"/>
  <c r="O539" i="4" s="1"/>
  <c r="X553" i="7" s="1"/>
  <c r="G540" i="4"/>
  <c r="L540" i="4" s="1"/>
  <c r="I540" i="4"/>
  <c r="G541" i="4" l="1"/>
  <c r="L541" i="4" s="1"/>
  <c r="I541" i="4"/>
  <c r="P540" i="4"/>
  <c r="K540" i="4"/>
  <c r="O540" i="4" s="1"/>
  <c r="X554" i="7" s="1"/>
  <c r="K541" i="4" l="1"/>
  <c r="O541" i="4" s="1"/>
  <c r="X555" i="7" s="1"/>
  <c r="P541" i="4"/>
  <c r="G542" i="4"/>
  <c r="L542" i="4" s="1"/>
  <c r="I542" i="4"/>
  <c r="P542" i="4" l="1"/>
  <c r="K542" i="4"/>
  <c r="O542" i="4" s="1"/>
  <c r="I543" i="4"/>
  <c r="G543" i="4"/>
  <c r="L543" i="4" s="1"/>
  <c r="S47" i="4"/>
  <c r="X544" i="7" l="1"/>
  <c r="G544" i="4"/>
  <c r="L544" i="4" s="1"/>
  <c r="I544" i="4"/>
  <c r="K543" i="4"/>
  <c r="O543" i="4" s="1"/>
  <c r="X557" i="7" s="1"/>
  <c r="P543" i="4"/>
  <c r="G47" i="13"/>
  <c r="V544" i="7" l="1"/>
  <c r="V545" i="7" s="1"/>
  <c r="V546" i="7" s="1"/>
  <c r="K544" i="4"/>
  <c r="O544" i="4" s="1"/>
  <c r="X558" i="7" s="1"/>
  <c r="P544" i="4"/>
  <c r="I545" i="4"/>
  <c r="G545" i="4"/>
  <c r="L545" i="4" s="1"/>
  <c r="E47" i="13"/>
  <c r="V547" i="7" l="1"/>
  <c r="V548" i="7" s="1"/>
  <c r="V549" i="7" s="1"/>
  <c r="V550" i="7" s="1"/>
  <c r="V551" i="7" s="1"/>
  <c r="V552" i="7" s="1"/>
  <c r="V553" i="7" s="1"/>
  <c r="V554" i="7" s="1"/>
  <c r="V555" i="7" s="1"/>
  <c r="G546" i="4"/>
  <c r="L546" i="4" s="1"/>
  <c r="I546" i="4"/>
  <c r="K545" i="4"/>
  <c r="O545" i="4" s="1"/>
  <c r="X559" i="7" s="1"/>
  <c r="P545" i="4"/>
  <c r="K546" i="4" l="1"/>
  <c r="O546" i="4" s="1"/>
  <c r="X560" i="7" s="1"/>
  <c r="P546" i="4"/>
  <c r="G547" i="4"/>
  <c r="L547" i="4" s="1"/>
  <c r="I547" i="4"/>
  <c r="G548" i="4" l="1"/>
  <c r="L548" i="4" s="1"/>
  <c r="I548" i="4"/>
  <c r="P547" i="4"/>
  <c r="K547" i="4"/>
  <c r="O547" i="4" s="1"/>
  <c r="X561" i="7" s="1"/>
  <c r="K548" i="4" l="1"/>
  <c r="O548" i="4" s="1"/>
  <c r="X562" i="7" s="1"/>
  <c r="P548" i="4"/>
  <c r="G549" i="4"/>
  <c r="L549" i="4" s="1"/>
  <c r="I549" i="4"/>
  <c r="K549" i="4" l="1"/>
  <c r="O549" i="4" s="1"/>
  <c r="X563" i="7" s="1"/>
  <c r="P549" i="4"/>
  <c r="G550" i="4"/>
  <c r="L550" i="4" s="1"/>
  <c r="I550" i="4"/>
  <c r="G551" i="4" l="1"/>
  <c r="L551" i="4" s="1"/>
  <c r="I551" i="4"/>
  <c r="P550" i="4"/>
  <c r="K550" i="4"/>
  <c r="O550" i="4" s="1"/>
  <c r="X564" i="7" s="1"/>
  <c r="G552" i="4" l="1"/>
  <c r="L552" i="4" s="1"/>
  <c r="I552" i="4"/>
  <c r="K551" i="4"/>
  <c r="O551" i="4" s="1"/>
  <c r="X565" i="7" s="1"/>
  <c r="P551" i="4"/>
  <c r="P552" i="4" l="1"/>
  <c r="K552" i="4"/>
  <c r="O552" i="4" s="1"/>
  <c r="X566" i="7" s="1"/>
  <c r="G553" i="4"/>
  <c r="L553" i="4" s="1"/>
  <c r="I553" i="4"/>
  <c r="G554" i="4" l="1"/>
  <c r="L554" i="4" s="1"/>
  <c r="I554" i="4"/>
  <c r="K553" i="4"/>
  <c r="O553" i="4" s="1"/>
  <c r="X567" i="7" s="1"/>
  <c r="P553" i="4"/>
  <c r="I555" i="4" l="1"/>
  <c r="G555" i="4"/>
  <c r="L555" i="4" s="1"/>
  <c r="P554" i="4"/>
  <c r="K554" i="4"/>
  <c r="O554" i="4" s="1"/>
  <c r="S48" i="4"/>
  <c r="X556" i="7" l="1"/>
  <c r="K555" i="4"/>
  <c r="O555" i="4" s="1"/>
  <c r="X569" i="7" s="1"/>
  <c r="P555" i="4"/>
  <c r="G556" i="4"/>
  <c r="L556" i="4" s="1"/>
  <c r="I556" i="4"/>
  <c r="G48" i="13"/>
  <c r="V556" i="7" l="1"/>
  <c r="V557" i="7" s="1"/>
  <c r="V558" i="7" s="1"/>
  <c r="G557" i="4"/>
  <c r="L557" i="4" s="1"/>
  <c r="I557" i="4"/>
  <c r="P556" i="4"/>
  <c r="K556" i="4"/>
  <c r="O556" i="4" s="1"/>
  <c r="X570" i="7" s="1"/>
  <c r="E48" i="13"/>
  <c r="V559" i="7" l="1"/>
  <c r="V560" i="7" s="1"/>
  <c r="V561" i="7" s="1"/>
  <c r="V562" i="7" s="1"/>
  <c r="V563" i="7" s="1"/>
  <c r="V564" i="7" s="1"/>
  <c r="V565" i="7" s="1"/>
  <c r="V566" i="7" s="1"/>
  <c r="V567" i="7" s="1"/>
  <c r="K557" i="4"/>
  <c r="O557" i="4" s="1"/>
  <c r="X571" i="7" s="1"/>
  <c r="P557" i="4"/>
  <c r="G558" i="4"/>
  <c r="L558" i="4" s="1"/>
  <c r="I558" i="4"/>
  <c r="K558" i="4" l="1"/>
  <c r="O558" i="4" s="1"/>
  <c r="X572" i="7" s="1"/>
  <c r="P558" i="4"/>
  <c r="G559" i="4"/>
  <c r="L559" i="4" s="1"/>
  <c r="I559" i="4"/>
  <c r="G560" i="4" l="1"/>
  <c r="I560" i="4"/>
  <c r="L560" i="4"/>
  <c r="P559" i="4"/>
  <c r="K559" i="4"/>
  <c r="O559" i="4" s="1"/>
  <c r="X573" i="7" s="1"/>
  <c r="K560" i="4" l="1"/>
  <c r="O560" i="4" s="1"/>
  <c r="X574" i="7" s="1"/>
  <c r="P560" i="4"/>
  <c r="G561" i="4"/>
  <c r="L561" i="4" s="1"/>
  <c r="I561" i="4"/>
  <c r="P561" i="4" l="1"/>
  <c r="K561" i="4"/>
  <c r="O561" i="4" s="1"/>
  <c r="X575" i="7" s="1"/>
  <c r="G562" i="4"/>
  <c r="L562" i="4" s="1"/>
  <c r="I562" i="4"/>
  <c r="G563" i="4" l="1"/>
  <c r="I563" i="4"/>
  <c r="L563" i="4"/>
  <c r="P562" i="4"/>
  <c r="K562" i="4"/>
  <c r="O562" i="4" s="1"/>
  <c r="X576" i="7" s="1"/>
  <c r="K563" i="4" l="1"/>
  <c r="O563" i="4" s="1"/>
  <c r="X577" i="7" s="1"/>
  <c r="P563" i="4"/>
  <c r="I564" i="4"/>
  <c r="G564" i="4"/>
  <c r="L564" i="4" s="1"/>
  <c r="P564" i="4" l="1"/>
  <c r="K564" i="4"/>
  <c r="O564" i="4" s="1"/>
  <c r="X578" i="7" s="1"/>
  <c r="G565" i="4"/>
  <c r="L565" i="4" s="1"/>
  <c r="I565" i="4"/>
  <c r="G566" i="4" l="1"/>
  <c r="L566" i="4" s="1"/>
  <c r="I566" i="4"/>
  <c r="P565" i="4"/>
  <c r="K565" i="4"/>
  <c r="O565" i="4" s="1"/>
  <c r="X579" i="7" s="1"/>
  <c r="I567" i="4" l="1"/>
  <c r="G567" i="4"/>
  <c r="L567" i="4" s="1"/>
  <c r="P566" i="4"/>
  <c r="K566" i="4"/>
  <c r="O566" i="4" s="1"/>
  <c r="S49" i="4"/>
  <c r="X568" i="7" l="1"/>
  <c r="G568" i="4"/>
  <c r="L568" i="4" s="1"/>
  <c r="I568" i="4"/>
  <c r="K567" i="4"/>
  <c r="O567" i="4" s="1"/>
  <c r="X581" i="7" s="1"/>
  <c r="P567" i="4"/>
  <c r="G49" i="13"/>
  <c r="V568" i="7" l="1"/>
  <c r="V569" i="7" s="1"/>
  <c r="V570" i="7" s="1"/>
  <c r="P568" i="4"/>
  <c r="K568" i="4"/>
  <c r="O568" i="4" s="1"/>
  <c r="X582" i="7" s="1"/>
  <c r="G569" i="4"/>
  <c r="L569" i="4" s="1"/>
  <c r="I569" i="4"/>
  <c r="E49" i="13"/>
  <c r="V571" i="7" l="1"/>
  <c r="V572" i="7" s="1"/>
  <c r="V573" i="7" s="1"/>
  <c r="V574" i="7" s="1"/>
  <c r="V575" i="7" s="1"/>
  <c r="V576" i="7" s="1"/>
  <c r="V577" i="7" s="1"/>
  <c r="V578" i="7" s="1"/>
  <c r="V579" i="7" s="1"/>
  <c r="G570" i="4"/>
  <c r="L570" i="4" s="1"/>
  <c r="I570" i="4"/>
  <c r="K569" i="4"/>
  <c r="O569" i="4" s="1"/>
  <c r="X583" i="7" s="1"/>
  <c r="P569" i="4"/>
  <c r="P570" i="4" l="1"/>
  <c r="K570" i="4"/>
  <c r="O570" i="4" s="1"/>
  <c r="X584" i="7" s="1"/>
  <c r="G571" i="4"/>
  <c r="L571" i="4" s="1"/>
  <c r="I571" i="4"/>
  <c r="G572" i="4" l="1"/>
  <c r="L572" i="4" s="1"/>
  <c r="I572" i="4"/>
  <c r="P571" i="4"/>
  <c r="K571" i="4"/>
  <c r="O571" i="4" s="1"/>
  <c r="X585" i="7" s="1"/>
  <c r="K572" i="4" l="1"/>
  <c r="O572" i="4" s="1"/>
  <c r="X586" i="7" s="1"/>
  <c r="P572" i="4"/>
  <c r="I573" i="4"/>
  <c r="G573" i="4"/>
  <c r="L573" i="4" s="1"/>
  <c r="K573" i="4" l="1"/>
  <c r="O573" i="4" s="1"/>
  <c r="X587" i="7" s="1"/>
  <c r="P573" i="4"/>
  <c r="G574" i="4"/>
  <c r="L574" i="4" s="1"/>
  <c r="I574" i="4"/>
  <c r="G575" i="4" l="1"/>
  <c r="L575" i="4" s="1"/>
  <c r="I575" i="4"/>
  <c r="P574" i="4"/>
  <c r="K574" i="4"/>
  <c r="O574" i="4" s="1"/>
  <c r="X588" i="7" s="1"/>
  <c r="P575" i="4" l="1"/>
  <c r="K575" i="4"/>
  <c r="O575" i="4" s="1"/>
  <c r="X589" i="7" s="1"/>
  <c r="G576" i="4"/>
  <c r="I576" i="4"/>
  <c r="L576" i="4"/>
  <c r="G577" i="4" l="1"/>
  <c r="L577" i="4" s="1"/>
  <c r="I577" i="4"/>
  <c r="P576" i="4"/>
  <c r="K576" i="4"/>
  <c r="O576" i="4" s="1"/>
  <c r="X590" i="7" s="1"/>
  <c r="K577" i="4" l="1"/>
  <c r="O577" i="4" s="1"/>
  <c r="X591" i="7" s="1"/>
  <c r="P577" i="4"/>
  <c r="G578" i="4"/>
  <c r="I578" i="4"/>
  <c r="L578" i="4"/>
  <c r="K578" i="4" l="1"/>
  <c r="O578" i="4" s="1"/>
  <c r="P578" i="4"/>
  <c r="I579" i="4"/>
  <c r="G579" i="4"/>
  <c r="L579" i="4" s="1"/>
  <c r="S50" i="4"/>
  <c r="X580" i="7" l="1"/>
  <c r="K579" i="4"/>
  <c r="O579" i="4" s="1"/>
  <c r="X593" i="7" s="1"/>
  <c r="P579" i="4"/>
  <c r="G580" i="4"/>
  <c r="L580" i="4" s="1"/>
  <c r="I580" i="4"/>
  <c r="G50" i="13"/>
  <c r="V580" i="7" l="1"/>
  <c r="V581" i="7" s="1"/>
  <c r="V582" i="7" s="1"/>
  <c r="G581" i="4"/>
  <c r="L581" i="4" s="1"/>
  <c r="I581" i="4"/>
  <c r="P580" i="4"/>
  <c r="K580" i="4"/>
  <c r="O580" i="4" s="1"/>
  <c r="X594" i="7" s="1"/>
  <c r="E50" i="13"/>
  <c r="V583" i="7" l="1"/>
  <c r="V584" i="7" s="1"/>
  <c r="V585" i="7" s="1"/>
  <c r="V586" i="7" s="1"/>
  <c r="V587" i="7" s="1"/>
  <c r="V588" i="7" s="1"/>
  <c r="V589" i="7" s="1"/>
  <c r="V590" i="7" s="1"/>
  <c r="V591" i="7" s="1"/>
  <c r="K581" i="4"/>
  <c r="O581" i="4" s="1"/>
  <c r="X595" i="7" s="1"/>
  <c r="P581" i="4"/>
  <c r="I582" i="4"/>
  <c r="G582" i="4"/>
  <c r="L582" i="4" s="1"/>
  <c r="K582" i="4" l="1"/>
  <c r="O582" i="4" s="1"/>
  <c r="X596" i="7" s="1"/>
  <c r="P582" i="4"/>
  <c r="G583" i="4"/>
  <c r="L583" i="4" s="1"/>
  <c r="I583" i="4"/>
  <c r="G584" i="4" l="1"/>
  <c r="L584" i="4" s="1"/>
  <c r="I584" i="4"/>
  <c r="P583" i="4"/>
  <c r="K583" i="4"/>
  <c r="O583" i="4" s="1"/>
  <c r="X597" i="7" s="1"/>
  <c r="K584" i="4" l="1"/>
  <c r="O584" i="4" s="1"/>
  <c r="X598" i="7" s="1"/>
  <c r="P584" i="4"/>
  <c r="I585" i="4"/>
  <c r="G585" i="4"/>
  <c r="L585" i="4" s="1"/>
  <c r="P585" i="4" l="1"/>
  <c r="K585" i="4"/>
  <c r="O585" i="4" s="1"/>
  <c r="X599" i="7" s="1"/>
  <c r="G586" i="4"/>
  <c r="L586" i="4" s="1"/>
  <c r="I586" i="4"/>
  <c r="G587" i="4" l="1"/>
  <c r="L587" i="4" s="1"/>
  <c r="I587" i="4"/>
  <c r="P586" i="4"/>
  <c r="K586" i="4"/>
  <c r="O586" i="4" s="1"/>
  <c r="X600" i="7" s="1"/>
  <c r="G588" i="4" l="1"/>
  <c r="L588" i="4" s="1"/>
  <c r="I588" i="4"/>
  <c r="K587" i="4"/>
  <c r="O587" i="4" s="1"/>
  <c r="X601" i="7" s="1"/>
  <c r="P587" i="4"/>
  <c r="P588" i="4" l="1"/>
  <c r="K588" i="4"/>
  <c r="O588" i="4" s="1"/>
  <c r="X602" i="7" s="1"/>
  <c r="G589" i="4"/>
  <c r="L589" i="4" s="1"/>
  <c r="I589" i="4"/>
  <c r="G590" i="4" l="1"/>
  <c r="L590" i="4" s="1"/>
  <c r="I590" i="4"/>
  <c r="P589" i="4"/>
  <c r="K589" i="4"/>
  <c r="O589" i="4" s="1"/>
  <c r="X603" i="7" s="1"/>
  <c r="P590" i="4" l="1"/>
  <c r="K590" i="4"/>
  <c r="O590" i="4" s="1"/>
  <c r="I591" i="4"/>
  <c r="G591" i="4"/>
  <c r="L591" i="4" s="1"/>
  <c r="S51" i="4"/>
  <c r="X592" i="7" l="1"/>
  <c r="G592" i="4"/>
  <c r="L592" i="4" s="1"/>
  <c r="I592" i="4"/>
  <c r="K591" i="4"/>
  <c r="O591" i="4" s="1"/>
  <c r="X605" i="7" s="1"/>
  <c r="P591" i="4"/>
  <c r="G51" i="13"/>
  <c r="V592" i="7" l="1"/>
  <c r="V593" i="7" s="1"/>
  <c r="V594" i="7" s="1"/>
  <c r="P592" i="4"/>
  <c r="K592" i="4"/>
  <c r="O592" i="4" s="1"/>
  <c r="X606" i="7" s="1"/>
  <c r="I593" i="4"/>
  <c r="G593" i="4"/>
  <c r="L593" i="4" s="1"/>
  <c r="E51" i="13"/>
  <c r="V595" i="7" l="1"/>
  <c r="V596" i="7" s="1"/>
  <c r="V597" i="7" s="1"/>
  <c r="V598" i="7" s="1"/>
  <c r="V599" i="7" s="1"/>
  <c r="V600" i="7" s="1"/>
  <c r="V601" i="7" s="1"/>
  <c r="V602" i="7" s="1"/>
  <c r="V603" i="7" s="1"/>
  <c r="I594" i="4"/>
  <c r="G594" i="4"/>
  <c r="L594" i="4" s="1"/>
  <c r="P593" i="4"/>
  <c r="K593" i="4"/>
  <c r="O593" i="4" s="1"/>
  <c r="X607" i="7" s="1"/>
  <c r="K594" i="4" l="1"/>
  <c r="O594" i="4" s="1"/>
  <c r="X608" i="7" s="1"/>
  <c r="P594" i="4"/>
  <c r="G595" i="4"/>
  <c r="L595" i="4" s="1"/>
  <c r="I595" i="4"/>
  <c r="K595" i="4" l="1"/>
  <c r="O595" i="4" s="1"/>
  <c r="X609" i="7" s="1"/>
  <c r="P595" i="4"/>
  <c r="G596" i="4"/>
  <c r="L596" i="4" s="1"/>
  <c r="I596" i="4"/>
  <c r="G597" i="4" l="1"/>
  <c r="I597" i="4"/>
  <c r="L597" i="4"/>
  <c r="K596" i="4"/>
  <c r="O596" i="4" s="1"/>
  <c r="X610" i="7" s="1"/>
  <c r="P596" i="4"/>
  <c r="K597" i="4" l="1"/>
  <c r="O597" i="4" s="1"/>
  <c r="X611" i="7" s="1"/>
  <c r="P597" i="4"/>
  <c r="G598" i="4"/>
  <c r="L598" i="4" s="1"/>
  <c r="I598" i="4"/>
  <c r="K598" i="4" l="1"/>
  <c r="O598" i="4" s="1"/>
  <c r="X612" i="7" s="1"/>
  <c r="P598" i="4"/>
  <c r="I599" i="4"/>
  <c r="G599" i="4"/>
  <c r="L599" i="4" s="1"/>
  <c r="G600" i="4" l="1"/>
  <c r="I600" i="4"/>
  <c r="L600" i="4"/>
  <c r="K599" i="4"/>
  <c r="O599" i="4" s="1"/>
  <c r="X613" i="7" s="1"/>
  <c r="P599" i="4"/>
  <c r="K600" i="4" l="1"/>
  <c r="O600" i="4" s="1"/>
  <c r="X614" i="7" s="1"/>
  <c r="P600" i="4"/>
  <c r="G601" i="4"/>
  <c r="L601" i="4" s="1"/>
  <c r="I601" i="4"/>
  <c r="G602" i="4" l="1"/>
  <c r="L602" i="4" s="1"/>
  <c r="I602" i="4"/>
  <c r="P601" i="4"/>
  <c r="K601" i="4"/>
  <c r="O601" i="4" s="1"/>
  <c r="X615" i="7" s="1"/>
  <c r="G53" i="13"/>
  <c r="P602" i="4" l="1"/>
  <c r="K602" i="4"/>
  <c r="O602" i="4" s="1"/>
  <c r="S52" i="4"/>
  <c r="X604" i="7" l="1"/>
  <c r="G52" i="13"/>
  <c r="V604" i="7" l="1"/>
  <c r="V605" i="7" s="1"/>
  <c r="V606" i="7" s="1"/>
  <c r="E52" i="13"/>
  <c r="V607" i="7" l="1"/>
  <c r="V608" i="7" s="1"/>
  <c r="V609" i="7" s="1"/>
  <c r="V610" i="7" s="1"/>
  <c r="V611" i="7" s="1"/>
  <c r="V612" i="7" s="1"/>
  <c r="V613" i="7" s="1"/>
  <c r="V614" i="7" s="1"/>
  <c r="V615" i="7" s="1"/>
  <c r="V616" i="7" s="1"/>
  <c r="V617" i="7" s="1"/>
  <c r="V618" i="7" s="1"/>
  <c r="E53" i="13"/>
  <c r="V619" i="7" l="1"/>
  <c r="V620" i="7" s="1"/>
  <c r="V621" i="7" s="1"/>
  <c r="V622" i="7" s="1"/>
  <c r="V623" i="7" s="1"/>
  <c r="V624" i="7" s="1"/>
  <c r="V625" i="7" s="1"/>
  <c r="V626" i="7" s="1"/>
  <c r="V627" i="7" s="1"/>
  <c r="V628" i="7" s="1"/>
  <c r="V629" i="7" s="1"/>
  <c r="V630" i="7" s="1"/>
  <c r="E54" i="13"/>
  <c r="V631" i="7" l="1"/>
  <c r="V632" i="7" s="1"/>
  <c r="V633" i="7" s="1"/>
  <c r="V634" i="7" s="1"/>
  <c r="V635" i="7" s="1"/>
  <c r="V636" i="7" s="1"/>
  <c r="V637" i="7" s="1"/>
  <c r="V638" i="7" s="1"/>
  <c r="V639" i="7" s="1"/>
  <c r="V640" i="7" s="1"/>
  <c r="V641" i="7" s="1"/>
  <c r="V642" i="7" s="1"/>
  <c r="E55" i="13"/>
  <c r="V643" i="7" l="1"/>
  <c r="V644" i="7" s="1"/>
  <c r="V645" i="7" s="1"/>
  <c r="V646" i="7" s="1"/>
  <c r="V647" i="7" s="1"/>
  <c r="V648" i="7" s="1"/>
  <c r="V649" i="7" s="1"/>
  <c r="V650" i="7" s="1"/>
  <c r="V651" i="7" s="1"/>
  <c r="V652" i="7" s="1"/>
  <c r="V653" i="7" s="1"/>
  <c r="V654" i="7" s="1"/>
  <c r="E56" i="13"/>
  <c r="V655" i="7" l="1"/>
  <c r="V656" i="7" s="1"/>
  <c r="V657" i="7" s="1"/>
  <c r="V658" i="7" s="1"/>
  <c r="V659" i="7" s="1"/>
  <c r="V660" i="7" s="1"/>
  <c r="V661" i="7" s="1"/>
  <c r="V662" i="7" s="1"/>
  <c r="V663" i="7" s="1"/>
  <c r="V664" i="7" s="1"/>
  <c r="V665" i="7" s="1"/>
  <c r="V666" i="7" s="1"/>
  <c r="E57" i="13"/>
  <c r="V667" i="7" l="1"/>
  <c r="V668" i="7" s="1"/>
  <c r="V669" i="7" s="1"/>
  <c r="V670" i="7" s="1"/>
  <c r="V671" i="7" s="1"/>
  <c r="V672" i="7" s="1"/>
  <c r="V673" i="7" s="1"/>
  <c r="V674" i="7" s="1"/>
  <c r="V675" i="7" s="1"/>
  <c r="V676" i="7" s="1"/>
  <c r="V677" i="7" s="1"/>
  <c r="V678" i="7" s="1"/>
  <c r="E58" i="13"/>
  <c r="V679" i="7" l="1"/>
  <c r="V680" i="7" s="1"/>
  <c r="V681" i="7" s="1"/>
  <c r="V682" i="7" s="1"/>
  <c r="V683" i="7" s="1"/>
  <c r="V684" i="7" s="1"/>
  <c r="V685" i="7" s="1"/>
  <c r="V686" i="7" s="1"/>
  <c r="V687" i="7" s="1"/>
  <c r="V688" i="7" s="1"/>
  <c r="V689" i="7" s="1"/>
  <c r="V690" i="7" s="1"/>
  <c r="E59" i="13"/>
  <c r="V691" i="7" l="1"/>
  <c r="V692" i="7" s="1"/>
  <c r="V693" i="7" s="1"/>
  <c r="V694" i="7" s="1"/>
  <c r="V695" i="7" s="1"/>
  <c r="V696" i="7" s="1"/>
  <c r="V697" i="7" s="1"/>
  <c r="V698" i="7" s="1"/>
  <c r="V699" i="7" s="1"/>
  <c r="V700" i="7" s="1"/>
  <c r="V701" i="7" s="1"/>
  <c r="V702" i="7" s="1"/>
  <c r="E60" i="13"/>
  <c r="V703" i="7" l="1"/>
  <c r="V704" i="7" s="1"/>
  <c r="V705" i="7" s="1"/>
  <c r="V706" i="7" s="1"/>
  <c r="V707" i="7" s="1"/>
  <c r="V708" i="7" s="1"/>
  <c r="V709" i="7" s="1"/>
  <c r="V710" i="7" s="1"/>
  <c r="V711" i="7" s="1"/>
  <c r="V712" i="7" s="1"/>
  <c r="V713" i="7" s="1"/>
  <c r="V714" i="7" s="1"/>
  <c r="E61" i="13"/>
  <c r="V715" i="7" l="1"/>
  <c r="V716" i="7" s="1"/>
  <c r="V717" i="7" s="1"/>
  <c r="V718" i="7" s="1"/>
  <c r="V719" i="7" s="1"/>
  <c r="V720" i="7" s="1"/>
  <c r="V721" i="7" s="1"/>
  <c r="V722" i="7" s="1"/>
  <c r="V723" i="7" s="1"/>
  <c r="V724" i="7" s="1"/>
  <c r="V725" i="7" s="1"/>
  <c r="V726" i="7" s="1"/>
  <c r="E62" i="13"/>
  <c r="V727" i="7" l="1"/>
  <c r="V728" i="7" s="1"/>
  <c r="V729" i="7" s="1"/>
  <c r="V730" i="7" s="1"/>
  <c r="V731" i="7" s="1"/>
  <c r="V732" i="7" s="1"/>
  <c r="V733" i="7" s="1"/>
  <c r="V734" i="7" s="1"/>
</calcChain>
</file>

<file path=xl/sharedStrings.xml><?xml version="1.0" encoding="utf-8"?>
<sst xmlns="http://schemas.openxmlformats.org/spreadsheetml/2006/main" count="561" uniqueCount="241">
  <si>
    <t>年利</t>
    <rPh sb="0" eb="2">
      <t>ネンリ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</si>
  <si>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</si>
  <si>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</si>
  <si>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住宅ローン</t>
    <rPh sb="0" eb="2">
      <t>ジュウタク</t>
    </rPh>
    <phoneticPr fontId="1"/>
  </si>
  <si>
    <t>借入額</t>
    <phoneticPr fontId="1"/>
  </si>
  <si>
    <t>借入期間</t>
    <rPh sb="0" eb="4">
      <t>カリイレキカン</t>
    </rPh>
    <phoneticPr fontId="1"/>
  </si>
  <si>
    <t>ボーナス返済割合</t>
    <rPh sb="4" eb="6">
      <t>ヘンサイ</t>
    </rPh>
    <rPh sb="6" eb="8">
      <t>ワリアイ</t>
    </rPh>
    <phoneticPr fontId="1"/>
  </si>
  <si>
    <t>%</t>
    <phoneticPr fontId="1"/>
  </si>
  <si>
    <t>返済年</t>
    <rPh sb="0" eb="2">
      <t>ヘンサイ</t>
    </rPh>
    <rPh sb="2" eb="3">
      <t>ネン</t>
    </rPh>
    <phoneticPr fontId="1"/>
  </si>
  <si>
    <t>返済年月</t>
    <rPh sb="0" eb="2">
      <t>ヘンサイ</t>
    </rPh>
    <rPh sb="2" eb="3">
      <t>ネン</t>
    </rPh>
    <rPh sb="3" eb="4">
      <t>ツキ</t>
    </rPh>
    <phoneticPr fontId="1"/>
  </si>
  <si>
    <t>返済方式</t>
    <rPh sb="0" eb="2">
      <t>ヘンサイ</t>
    </rPh>
    <rPh sb="2" eb="4">
      <t>ホウシキ</t>
    </rPh>
    <phoneticPr fontId="1"/>
  </si>
  <si>
    <t>元利均等返済</t>
  </si>
  <si>
    <t>合計返済額</t>
    <rPh sb="0" eb="2">
      <t>ゴウケイ</t>
    </rPh>
    <rPh sb="2" eb="5">
      <t>ヘンサイガク</t>
    </rPh>
    <phoneticPr fontId="1"/>
  </si>
  <si>
    <t>金利変動がないケース</t>
    <rPh sb="0" eb="2">
      <t>キンリ</t>
    </rPh>
    <rPh sb="2" eb="4">
      <t>ヘンドウ</t>
    </rPh>
    <phoneticPr fontId="1"/>
  </si>
  <si>
    <t>月</t>
    <rPh sb="0" eb="1">
      <t>ガツ</t>
    </rPh>
    <phoneticPr fontId="1"/>
  </si>
  <si>
    <t>ボーナス返済月①</t>
    <rPh sb="4" eb="6">
      <t>ヘンサイ</t>
    </rPh>
    <rPh sb="6" eb="7">
      <t>ツキ</t>
    </rPh>
    <phoneticPr fontId="1"/>
  </si>
  <si>
    <t>ボーナス返済月②</t>
    <rPh sb="4" eb="6">
      <t>ヘンサイ</t>
    </rPh>
    <rPh sb="6" eb="7">
      <t>ツキ</t>
    </rPh>
    <phoneticPr fontId="1"/>
  </si>
  <si>
    <t>月</t>
    <rPh sb="0" eb="1">
      <t>ツキ</t>
    </rPh>
    <phoneticPr fontId="1"/>
  </si>
  <si>
    <t>借入開始月</t>
    <rPh sb="2" eb="4">
      <t>カイシ</t>
    </rPh>
    <rPh sb="4" eb="5">
      <t>ツキ</t>
    </rPh>
    <phoneticPr fontId="1"/>
  </si>
  <si>
    <t>通常返済総額</t>
    <rPh sb="0" eb="2">
      <t>ツウジョウ</t>
    </rPh>
    <rPh sb="2" eb="4">
      <t>ヘンサイ</t>
    </rPh>
    <rPh sb="4" eb="6">
      <t>ソウガク</t>
    </rPh>
    <phoneticPr fontId="1"/>
  </si>
  <si>
    <t>ボーナス返済総額</t>
    <rPh sb="4" eb="6">
      <t>ヘンサイ</t>
    </rPh>
    <rPh sb="6" eb="8">
      <t>ソウガク</t>
    </rPh>
    <phoneticPr fontId="1"/>
  </si>
  <si>
    <t>ヵ月</t>
    <rPh sb="1" eb="2">
      <t>ゲツ</t>
    </rPh>
    <phoneticPr fontId="1"/>
  </si>
  <si>
    <t>合計残り返済額</t>
    <rPh sb="0" eb="2">
      <t>ゴウケイ</t>
    </rPh>
    <rPh sb="2" eb="3">
      <t>ノコ</t>
    </rPh>
    <rPh sb="4" eb="7">
      <t>ヘンサイガク</t>
    </rPh>
    <phoneticPr fontId="1"/>
  </si>
  <si>
    <t>ボーナス
元金返済額</t>
    <rPh sb="5" eb="10">
      <t>ガンキンヘンサイガク</t>
    </rPh>
    <phoneticPr fontId="1"/>
  </si>
  <si>
    <t>通常
元金返済額</t>
    <rPh sb="0" eb="2">
      <t>ツウジョウ</t>
    </rPh>
    <rPh sb="3" eb="8">
      <t>ガンキンヘンサイガク</t>
    </rPh>
    <phoneticPr fontId="1"/>
  </si>
  <si>
    <t>通常
返済額</t>
    <rPh sb="0" eb="2">
      <t>ツウジョウ</t>
    </rPh>
    <rPh sb="3" eb="6">
      <t>ヘンサイガク</t>
    </rPh>
    <phoneticPr fontId="1"/>
  </si>
  <si>
    <t>通常
残り返済額</t>
    <rPh sb="3" eb="4">
      <t>ノコ</t>
    </rPh>
    <rPh sb="5" eb="8">
      <t>ヘンサイガク</t>
    </rPh>
    <phoneticPr fontId="1"/>
  </si>
  <si>
    <t>ボーナス
返済額</t>
    <rPh sb="5" eb="8">
      <t>ヘンサイガク</t>
    </rPh>
    <phoneticPr fontId="1"/>
  </si>
  <si>
    <t>ボーナス
残り返済額</t>
    <rPh sb="5" eb="6">
      <t>ノコ</t>
    </rPh>
    <rPh sb="7" eb="10">
      <t>ヘンサイガク</t>
    </rPh>
    <phoneticPr fontId="1"/>
  </si>
  <si>
    <t>○ヵ月目(早)</t>
    <rPh sb="2" eb="4">
      <t>ゲツメ</t>
    </rPh>
    <rPh sb="5" eb="6">
      <t>ハヤ</t>
    </rPh>
    <phoneticPr fontId="1"/>
  </si>
  <si>
    <t>○ヵ月目(遅)</t>
    <rPh sb="2" eb="4">
      <t>ゲツメ</t>
    </rPh>
    <rPh sb="5" eb="6">
      <t>オソ</t>
    </rPh>
    <phoneticPr fontId="1"/>
  </si>
  <si>
    <t>ボーナス月利</t>
    <rPh sb="4" eb="6">
      <t>ゲツリ</t>
    </rPh>
    <phoneticPr fontId="1"/>
  </si>
  <si>
    <t>通常月利</t>
    <rPh sb="0" eb="2">
      <t>ツウジョウ</t>
    </rPh>
    <rPh sb="2" eb="4">
      <t>ゲツリ</t>
    </rPh>
    <phoneticPr fontId="1"/>
  </si>
  <si>
    <t>ボーナス
利息</t>
    <rPh sb="5" eb="7">
      <t>リソク</t>
    </rPh>
    <phoneticPr fontId="1"/>
  </si>
  <si>
    <t>通常
利息</t>
    <rPh sb="0" eb="2">
      <t>ツウジョウ</t>
    </rPh>
    <rPh sb="3" eb="5">
      <t>リソク</t>
    </rPh>
    <phoneticPr fontId="1"/>
  </si>
  <si>
    <t>円</t>
    <rPh sb="0" eb="1">
      <t>エン</t>
    </rPh>
    <phoneticPr fontId="1"/>
  </si>
  <si>
    <t>月収</t>
    <rPh sb="0" eb="2">
      <t>ゲッシュウ</t>
    </rPh>
    <phoneticPr fontId="1"/>
  </si>
  <si>
    <t>ボーナス①</t>
    <phoneticPr fontId="1"/>
  </si>
  <si>
    <t>月</t>
    <rPh sb="0" eb="1">
      <t>ガツ</t>
    </rPh>
    <phoneticPr fontId="1"/>
  </si>
  <si>
    <t>ボーナス②</t>
    <phoneticPr fontId="1"/>
  </si>
  <si>
    <t>食費</t>
    <rPh sb="0" eb="2">
      <t>ショクヒ</t>
    </rPh>
    <phoneticPr fontId="1"/>
  </si>
  <si>
    <t>水道料金</t>
    <rPh sb="0" eb="2">
      <t>スイドウ</t>
    </rPh>
    <rPh sb="2" eb="4">
      <t>リョウキン</t>
    </rPh>
    <phoneticPr fontId="1"/>
  </si>
  <si>
    <t>電気料金</t>
    <rPh sb="0" eb="2">
      <t>デンキ</t>
    </rPh>
    <rPh sb="2" eb="4">
      <t>リョウキン</t>
    </rPh>
    <phoneticPr fontId="1"/>
  </si>
  <si>
    <t>ボーナス月</t>
    <rPh sb="4" eb="5">
      <t>ツキ</t>
    </rPh>
    <phoneticPr fontId="1"/>
  </si>
  <si>
    <t>手取り額</t>
    <rPh sb="0" eb="2">
      <t>テド</t>
    </rPh>
    <rPh sb="3" eb="4">
      <t>ガク</t>
    </rPh>
    <phoneticPr fontId="1"/>
  </si>
  <si>
    <t>※時間外労働の収入は含めない</t>
    <rPh sb="1" eb="4">
      <t>ジカンガイ</t>
    </rPh>
    <rPh sb="4" eb="6">
      <t>ロウドウ</t>
    </rPh>
    <rPh sb="7" eb="9">
      <t>シュウニュウ</t>
    </rPh>
    <rPh sb="10" eb="11">
      <t>フク</t>
    </rPh>
    <phoneticPr fontId="1"/>
  </si>
  <si>
    <t>生活費</t>
  </si>
  <si>
    <t>生活費</t>
    <rPh sb="0" eb="3">
      <t>セイカツヒ</t>
    </rPh>
    <phoneticPr fontId="1"/>
  </si>
  <si>
    <t>日用品</t>
    <rPh sb="0" eb="3">
      <t>ニチヨウヒン</t>
    </rPh>
    <phoneticPr fontId="1"/>
  </si>
  <si>
    <t>保険料</t>
  </si>
  <si>
    <t>保険料</t>
    <rPh sb="0" eb="3">
      <t>ホケンリョウ</t>
    </rPh>
    <phoneticPr fontId="1"/>
  </si>
  <si>
    <t>健康保険</t>
    <rPh sb="0" eb="4">
      <t>ケンコウホケン</t>
    </rPh>
    <phoneticPr fontId="1"/>
  </si>
  <si>
    <t>生命保険</t>
    <rPh sb="0" eb="2">
      <t>セイメイ</t>
    </rPh>
    <rPh sb="2" eb="4">
      <t>ホケン</t>
    </rPh>
    <phoneticPr fontId="1"/>
  </si>
  <si>
    <t>自動車保険</t>
    <rPh sb="0" eb="3">
      <t>ジドウシャ</t>
    </rPh>
    <rPh sb="3" eb="5">
      <t>ホケン</t>
    </rPh>
    <phoneticPr fontId="1"/>
  </si>
  <si>
    <t>火災保険</t>
    <rPh sb="0" eb="4">
      <t>カサイホケン</t>
    </rPh>
    <phoneticPr fontId="1"/>
  </si>
  <si>
    <t>その他保険</t>
    <rPh sb="2" eb="3">
      <t>タ</t>
    </rPh>
    <rPh sb="3" eb="5">
      <t>ホケン</t>
    </rPh>
    <phoneticPr fontId="1"/>
  </si>
  <si>
    <t>自動車税</t>
    <rPh sb="0" eb="3">
      <t>ジドウシャ</t>
    </rPh>
    <rPh sb="3" eb="4">
      <t>ゼイ</t>
    </rPh>
    <phoneticPr fontId="1"/>
  </si>
  <si>
    <t>その他の支出</t>
    <rPh sb="2" eb="3">
      <t>タ</t>
    </rPh>
    <rPh sb="4" eb="6">
      <t>シシュツ</t>
    </rPh>
    <phoneticPr fontId="1"/>
  </si>
  <si>
    <t>支出①</t>
    <rPh sb="0" eb="2">
      <t>シシュツ</t>
    </rPh>
    <phoneticPr fontId="1"/>
  </si>
  <si>
    <t>買替頻度</t>
    <rPh sb="0" eb="2">
      <t>カイカエ</t>
    </rPh>
    <rPh sb="2" eb="4">
      <t>ヒンド</t>
    </rPh>
    <phoneticPr fontId="1"/>
  </si>
  <si>
    <t>年</t>
    <rPh sb="0" eb="1">
      <t>ネン</t>
    </rPh>
    <phoneticPr fontId="1"/>
  </si>
  <si>
    <t>車検代</t>
    <rPh sb="0" eb="2">
      <t>シャケン</t>
    </rPh>
    <rPh sb="2" eb="3">
      <t>ダイ</t>
    </rPh>
    <phoneticPr fontId="1"/>
  </si>
  <si>
    <t>価格</t>
    <rPh sb="0" eb="2">
      <t>カカク</t>
    </rPh>
    <phoneticPr fontId="1"/>
  </si>
  <si>
    <t>車両関連費</t>
    <rPh sb="0" eb="2">
      <t>シャリョウ</t>
    </rPh>
    <rPh sb="2" eb="4">
      <t>カンレン</t>
    </rPh>
    <rPh sb="4" eb="5">
      <t>ヒ</t>
    </rPh>
    <phoneticPr fontId="1"/>
  </si>
  <si>
    <t>ガソリン代</t>
    <rPh sb="4" eb="5">
      <t>ダイ</t>
    </rPh>
    <phoneticPr fontId="1"/>
  </si>
  <si>
    <t>駐車場代</t>
    <rPh sb="0" eb="3">
      <t>チュウシャジョウ</t>
    </rPh>
    <rPh sb="3" eb="4">
      <t>ダイ</t>
    </rPh>
    <phoneticPr fontId="1"/>
  </si>
  <si>
    <t>通信費</t>
    <rPh sb="0" eb="3">
      <t>ツウシンヒ</t>
    </rPh>
    <phoneticPr fontId="1"/>
  </si>
  <si>
    <t>※スマホ代、プロバイダ契約費</t>
    <rPh sb="4" eb="5">
      <t>ダイ</t>
    </rPh>
    <rPh sb="11" eb="14">
      <t>ケイヤクヒ</t>
    </rPh>
    <phoneticPr fontId="1"/>
  </si>
  <si>
    <t>円/年</t>
    <rPh sb="0" eb="1">
      <t>エン</t>
    </rPh>
    <rPh sb="2" eb="3">
      <t>ネン</t>
    </rPh>
    <phoneticPr fontId="1"/>
  </si>
  <si>
    <t>円/月</t>
    <rPh sb="0" eb="1">
      <t>エン</t>
    </rPh>
    <rPh sb="2" eb="3">
      <t>ゲツ</t>
    </rPh>
    <phoneticPr fontId="1"/>
  </si>
  <si>
    <t>円/年</t>
    <rPh sb="0" eb="1">
      <t>エン</t>
    </rPh>
    <phoneticPr fontId="1"/>
  </si>
  <si>
    <t>円/月</t>
    <rPh sb="0" eb="1">
      <t>エン</t>
    </rPh>
    <phoneticPr fontId="1"/>
  </si>
  <si>
    <t>円/2年</t>
    <rPh sb="0" eb="1">
      <t>エン</t>
    </rPh>
    <rPh sb="3" eb="4">
      <t>ネン</t>
    </rPh>
    <phoneticPr fontId="1"/>
  </si>
  <si>
    <t>※毎年5月に支払い</t>
    <rPh sb="1" eb="3">
      <t>マイトシ</t>
    </rPh>
    <rPh sb="4" eb="5">
      <t>ガツ</t>
    </rPh>
    <rPh sb="6" eb="8">
      <t>シハラ</t>
    </rPh>
    <phoneticPr fontId="1"/>
  </si>
  <si>
    <t>※社会保険などで天引きの場合は「0」入力</t>
    <rPh sb="1" eb="3">
      <t>シャカイ</t>
    </rPh>
    <rPh sb="3" eb="5">
      <t>ホケン</t>
    </rPh>
    <rPh sb="8" eb="10">
      <t>テンビ</t>
    </rPh>
    <rPh sb="12" eb="14">
      <t>バアイ</t>
    </rPh>
    <rPh sb="18" eb="20">
      <t>ニュウリョク</t>
    </rPh>
    <phoneticPr fontId="1"/>
  </si>
  <si>
    <t>家賃</t>
    <rPh sb="0" eb="2">
      <t>ヤチン</t>
    </rPh>
    <phoneticPr fontId="1"/>
  </si>
  <si>
    <t>家賃</t>
    <rPh sb="0" eb="2">
      <t>ヤチン</t>
    </rPh>
    <phoneticPr fontId="1"/>
  </si>
  <si>
    <t>借入開始年</t>
    <rPh sb="2" eb="4">
      <t>カイシ</t>
    </rPh>
    <rPh sb="4" eb="5">
      <t>ネン</t>
    </rPh>
    <phoneticPr fontId="1"/>
  </si>
  <si>
    <t>住宅ローン</t>
    <rPh sb="0" eb="2">
      <t>ジュウタク</t>
    </rPh>
    <phoneticPr fontId="1"/>
  </si>
  <si>
    <t>円/月</t>
    <rPh sb="0" eb="1">
      <t>エン</t>
    </rPh>
    <phoneticPr fontId="1"/>
  </si>
  <si>
    <t>※ボーナス返済しない場合は「0」入力</t>
    <rPh sb="5" eb="7">
      <t>ヘンサイ</t>
    </rPh>
    <rPh sb="10" eb="12">
      <t>バアイ</t>
    </rPh>
    <rPh sb="16" eb="18">
      <t>ニュウリョク</t>
    </rPh>
    <phoneticPr fontId="1"/>
  </si>
  <si>
    <t>%/年</t>
    <rPh sb="2" eb="3">
      <t>ネン</t>
    </rPh>
    <phoneticPr fontId="1"/>
  </si>
  <si>
    <t>金利</t>
    <rPh sb="0" eb="2">
      <t>キンリ</t>
    </rPh>
    <phoneticPr fontId="1"/>
  </si>
  <si>
    <t>年目まで</t>
    <rPh sb="0" eb="1">
      <t>ネン</t>
    </rPh>
    <rPh sb="1" eb="2">
      <t>メ</t>
    </rPh>
    <phoneticPr fontId="1"/>
  </si>
  <si>
    <t>※現在賃貸に住んでいる場合は入力</t>
    <rPh sb="1" eb="3">
      <t>ゲンザイ</t>
    </rPh>
    <rPh sb="3" eb="5">
      <t>チンタイ</t>
    </rPh>
    <rPh sb="6" eb="7">
      <t>ス</t>
    </rPh>
    <rPh sb="11" eb="13">
      <t>バアイ</t>
    </rPh>
    <rPh sb="14" eb="16">
      <t>ニュウリョク</t>
    </rPh>
    <phoneticPr fontId="1"/>
  </si>
  <si>
    <t>現在の貯金</t>
    <rPh sb="0" eb="2">
      <t>ゲンザイ</t>
    </rPh>
    <rPh sb="3" eb="5">
      <t>チョキン</t>
    </rPh>
    <phoneticPr fontId="1"/>
  </si>
  <si>
    <t>期間①</t>
    <rPh sb="0" eb="2">
      <t>キカン</t>
    </rPh>
    <phoneticPr fontId="1"/>
  </si>
  <si>
    <t>期間①の金利</t>
    <rPh sb="4" eb="6">
      <t>キンリ</t>
    </rPh>
    <phoneticPr fontId="1"/>
  </si>
  <si>
    <t>期間②</t>
    <rPh sb="0" eb="2">
      <t>キカン</t>
    </rPh>
    <phoneticPr fontId="1"/>
  </si>
  <si>
    <t>期間②の金利</t>
    <rPh sb="4" eb="6">
      <t>キンリ</t>
    </rPh>
    <phoneticPr fontId="1"/>
  </si>
  <si>
    <t>期間③</t>
    <rPh sb="0" eb="2">
      <t>キカン</t>
    </rPh>
    <phoneticPr fontId="1"/>
  </si>
  <si>
    <t>期間③の金利</t>
    <rPh sb="4" eb="6">
      <t>キンリ</t>
    </rPh>
    <phoneticPr fontId="1"/>
  </si>
  <si>
    <t>支出②　住宅関連</t>
    <rPh sb="0" eb="2">
      <t>シシュツ</t>
    </rPh>
    <rPh sb="4" eb="6">
      <t>ジュウタク</t>
    </rPh>
    <rPh sb="6" eb="8">
      <t>カンレン</t>
    </rPh>
    <phoneticPr fontId="1"/>
  </si>
  <si>
    <t>適用
通常月利</t>
    <rPh sb="0" eb="2">
      <t>テキヨウ</t>
    </rPh>
    <rPh sb="3" eb="5">
      <t>ツウジョウ</t>
    </rPh>
    <rPh sb="5" eb="7">
      <t>ゲツリ</t>
    </rPh>
    <phoneticPr fontId="1"/>
  </si>
  <si>
    <t>適用
ボーナス月利</t>
    <rPh sb="0" eb="2">
      <t>テキヨウ</t>
    </rPh>
    <rPh sb="7" eb="9">
      <t>ゲツリ</t>
    </rPh>
    <phoneticPr fontId="1"/>
  </si>
  <si>
    <t>支出③　自動車買替関連</t>
    <rPh sb="0" eb="2">
      <t>シシュツ</t>
    </rPh>
    <rPh sb="4" eb="7">
      <t>ジドウシャ</t>
    </rPh>
    <rPh sb="7" eb="9">
      <t>カイカエ</t>
    </rPh>
    <rPh sb="9" eb="11">
      <t>カンレン</t>
    </rPh>
    <phoneticPr fontId="1"/>
  </si>
  <si>
    <t>マイカー
ローン</t>
    <phoneticPr fontId="1"/>
  </si>
  <si>
    <t>※自動車を所有する予定がなければ「0」入力</t>
    <rPh sb="1" eb="4">
      <t>ジドウシャ</t>
    </rPh>
    <rPh sb="5" eb="7">
      <t>ショユウ</t>
    </rPh>
    <rPh sb="9" eb="11">
      <t>ヨテイ</t>
    </rPh>
    <rPh sb="19" eb="21">
      <t>ニュウリョク</t>
    </rPh>
    <phoneticPr fontId="1"/>
  </si>
  <si>
    <t>奨学金返済</t>
    <rPh sb="0" eb="3">
      <t>ショウガクキン</t>
    </rPh>
    <rPh sb="3" eb="5">
      <t>ヘンサイ</t>
    </rPh>
    <phoneticPr fontId="1"/>
  </si>
  <si>
    <t>年/月</t>
    <rPh sb="0" eb="1">
      <t>ネン</t>
    </rPh>
    <rPh sb="2" eb="3">
      <t>ツキ</t>
    </rPh>
    <phoneticPr fontId="1"/>
  </si>
  <si>
    <t>固定資産税</t>
    <rPh sb="0" eb="5">
      <t>コテイシサンゼイ</t>
    </rPh>
    <phoneticPr fontId="1"/>
  </si>
  <si>
    <t>円/年</t>
    <rPh sb="0" eb="1">
      <t>エン</t>
    </rPh>
    <phoneticPr fontId="1"/>
  </si>
  <si>
    <t>※3月/6月/9月/12月の4分割で計算</t>
    <rPh sb="2" eb="3">
      <t>ガツ</t>
    </rPh>
    <rPh sb="5" eb="6">
      <t>ガツ</t>
    </rPh>
    <rPh sb="8" eb="9">
      <t>ガツ</t>
    </rPh>
    <rPh sb="12" eb="13">
      <t>ガツ</t>
    </rPh>
    <rPh sb="15" eb="17">
      <t>ブンカツ</t>
    </rPh>
    <rPh sb="18" eb="20">
      <t>ケイサン</t>
    </rPh>
    <phoneticPr fontId="1"/>
  </si>
  <si>
    <t>医療費</t>
  </si>
  <si>
    <t>医療費</t>
    <rPh sb="0" eb="3">
      <t>イリョウヒ</t>
    </rPh>
    <phoneticPr fontId="1"/>
  </si>
  <si>
    <t>※趣味/嗜好品/美容室/交際費/冠婚葬祭費など</t>
    <rPh sb="8" eb="11">
      <t>ビヨウシツ</t>
    </rPh>
    <phoneticPr fontId="1"/>
  </si>
  <si>
    <t>返済終了年</t>
    <rPh sb="0" eb="2">
      <t>ヘンサイ</t>
    </rPh>
    <rPh sb="2" eb="4">
      <t>シュウリョウ</t>
    </rPh>
    <rPh sb="4" eb="5">
      <t>ネン</t>
    </rPh>
    <phoneticPr fontId="1"/>
  </si>
  <si>
    <t>返済終了月</t>
    <rPh sb="0" eb="2">
      <t>ヘンサイ</t>
    </rPh>
    <rPh sb="2" eb="4">
      <t>シュウリョウ</t>
    </rPh>
    <rPh sb="4" eb="5">
      <t>ゲツ</t>
    </rPh>
    <phoneticPr fontId="1"/>
  </si>
  <si>
    <t>月々の返済額</t>
    <rPh sb="0" eb="2">
      <t>ツキヅキ</t>
    </rPh>
    <rPh sb="3" eb="5">
      <t>ヘンサイ</t>
    </rPh>
    <rPh sb="5" eb="6">
      <t>ガク</t>
    </rPh>
    <phoneticPr fontId="1"/>
  </si>
  <si>
    <t>円/月</t>
    <rPh sb="0" eb="1">
      <t>エン</t>
    </rPh>
    <rPh sb="2" eb="3">
      <t>ガツ</t>
    </rPh>
    <phoneticPr fontId="1"/>
  </si>
  <si>
    <t>支出④　奨学金返済</t>
    <rPh sb="0" eb="2">
      <t>シシュツ</t>
    </rPh>
    <rPh sb="4" eb="6">
      <t>ショウガク</t>
    </rPh>
    <rPh sb="6" eb="7">
      <t>キン</t>
    </rPh>
    <phoneticPr fontId="1"/>
  </si>
  <si>
    <t>支出⑤　子育て関連</t>
    <rPh sb="0" eb="2">
      <t>シシュツ</t>
    </rPh>
    <rPh sb="4" eb="6">
      <t>コソダ</t>
    </rPh>
    <rPh sb="7" eb="9">
      <t>カンレン</t>
    </rPh>
    <phoneticPr fontId="1"/>
  </si>
  <si>
    <t>生年月日</t>
    <rPh sb="0" eb="4">
      <t>セイネンガッピ</t>
    </rPh>
    <phoneticPr fontId="1"/>
  </si>
  <si>
    <t>誕生日</t>
    <rPh sb="0" eb="3">
      <t>タンジョウビ</t>
    </rPh>
    <phoneticPr fontId="1"/>
  </si>
  <si>
    <t>円/年</t>
    <rPh sb="0" eb="1">
      <t>エン</t>
    </rPh>
    <rPh sb="2" eb="3">
      <t>ネン</t>
    </rPh>
    <phoneticPr fontId="1"/>
  </si>
  <si>
    <t>子どもの日</t>
    <rPh sb="0" eb="1">
      <t>コ</t>
    </rPh>
    <rPh sb="4" eb="5">
      <t>ヒ</t>
    </rPh>
    <phoneticPr fontId="1"/>
  </si>
  <si>
    <t>クリスマス</t>
    <phoneticPr fontId="1"/>
  </si>
  <si>
    <t>子ども①</t>
    <rPh sb="0" eb="1">
      <t>コ</t>
    </rPh>
    <phoneticPr fontId="1"/>
  </si>
  <si>
    <t>日</t>
    <rPh sb="0" eb="1">
      <t>ニチ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</si>
  <si>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</si>
  <si>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</si>
  <si>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</si>
  <si>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大学・専門学校</t>
    <rPh sb="0" eb="2">
      <t>ダイガク</t>
    </rPh>
    <rPh sb="3" eb="5">
      <t>センモン</t>
    </rPh>
    <rPh sb="5" eb="7">
      <t>ガッコウ</t>
    </rPh>
    <phoneticPr fontId="1"/>
  </si>
  <si>
    <t>学校関連</t>
    <rPh sb="0" eb="2">
      <t>ガッコウ</t>
    </rPh>
    <rPh sb="2" eb="4">
      <t>カンレン</t>
    </rPh>
    <phoneticPr fontId="1"/>
  </si>
  <si>
    <t>子ども②</t>
    <rPh sb="0" eb="1">
      <t>コ</t>
    </rPh>
    <phoneticPr fontId="1"/>
  </si>
  <si>
    <t>子ども③</t>
    <rPh sb="0" eb="1">
      <t>コ</t>
    </rPh>
    <phoneticPr fontId="1"/>
  </si>
  <si>
    <t>子ども④</t>
    <rPh sb="0" eb="1">
      <t>コ</t>
    </rPh>
    <phoneticPr fontId="1"/>
  </si>
  <si>
    <t>子ども⑤</t>
    <rPh sb="0" eb="1">
      <t>コ</t>
    </rPh>
    <phoneticPr fontId="1"/>
  </si>
  <si>
    <t>プレゼント
費用</t>
    <rPh sb="6" eb="8">
      <t>ヒヨウ</t>
    </rPh>
    <phoneticPr fontId="1"/>
  </si>
  <si>
    <t>子ども⑥</t>
    <rPh sb="0" eb="1">
      <t>コ</t>
    </rPh>
    <phoneticPr fontId="1"/>
  </si>
  <si>
    <t>性別</t>
    <rPh sb="0" eb="2">
      <t>セイベツ</t>
    </rPh>
    <phoneticPr fontId="1"/>
  </si>
  <si>
    <t>男</t>
  </si>
  <si>
    <t>習い事①</t>
    <rPh sb="0" eb="1">
      <t>ナラ</t>
    </rPh>
    <rPh sb="2" eb="3">
      <t>ゴト</t>
    </rPh>
    <phoneticPr fontId="1"/>
  </si>
  <si>
    <t>円/月</t>
    <rPh sb="0" eb="1">
      <t>エン</t>
    </rPh>
    <rPh sb="2" eb="3">
      <t>ゲツ</t>
    </rPh>
    <phoneticPr fontId="1"/>
  </si>
  <si>
    <t>開始する歳</t>
    <rPh sb="0" eb="2">
      <t>カイシ</t>
    </rPh>
    <rPh sb="4" eb="5">
      <t>トシ</t>
    </rPh>
    <phoneticPr fontId="1"/>
  </si>
  <si>
    <t>終了する歳</t>
    <rPh sb="0" eb="2">
      <t>シュウリョウ</t>
    </rPh>
    <rPh sb="4" eb="5">
      <t>トシ</t>
    </rPh>
    <phoneticPr fontId="1"/>
  </si>
  <si>
    <t>月額</t>
    <rPh sb="0" eb="2">
      <t>ゲツガク</t>
    </rPh>
    <phoneticPr fontId="1"/>
  </si>
  <si>
    <t>習い事②</t>
    <rPh sb="0" eb="1">
      <t>ナラ</t>
    </rPh>
    <rPh sb="2" eb="3">
      <t>ゴト</t>
    </rPh>
    <phoneticPr fontId="1"/>
  </si>
  <si>
    <t>習い事③</t>
    <rPh sb="0" eb="1">
      <t>ナラ</t>
    </rPh>
    <rPh sb="2" eb="3">
      <t>ゴト</t>
    </rPh>
    <phoneticPr fontId="1"/>
  </si>
  <si>
    <t>歳から</t>
    <rPh sb="0" eb="1">
      <t>サイ</t>
    </rPh>
    <phoneticPr fontId="1"/>
  </si>
  <si>
    <t>歳まで</t>
    <rPh sb="0" eb="1">
      <t>サイ</t>
    </rPh>
    <phoneticPr fontId="1"/>
  </si>
  <si>
    <t>個人データ</t>
    <rPh sb="0" eb="2">
      <t>コジン</t>
    </rPh>
    <phoneticPr fontId="1"/>
  </si>
  <si>
    <t>年月</t>
    <rPh sb="0" eb="1">
      <t>ネン</t>
    </rPh>
    <phoneticPr fontId="1"/>
  </si>
  <si>
    <t>月</t>
    <phoneticPr fontId="1"/>
  </si>
  <si>
    <t>生活費</t>
    <phoneticPr fontId="1"/>
  </si>
  <si>
    <t>保険料</t>
    <phoneticPr fontId="1"/>
  </si>
  <si>
    <t>車両関連費</t>
    <phoneticPr fontId="1"/>
  </si>
  <si>
    <t>医療費</t>
    <phoneticPr fontId="1"/>
  </si>
  <si>
    <t>その他の支出</t>
    <phoneticPr fontId="1"/>
  </si>
  <si>
    <t>次回の車検年</t>
    <rPh sb="0" eb="2">
      <t>ジカイ</t>
    </rPh>
    <rPh sb="3" eb="5">
      <t>シャケン</t>
    </rPh>
    <rPh sb="5" eb="6">
      <t>ネン</t>
    </rPh>
    <phoneticPr fontId="1"/>
  </si>
  <si>
    <t>車検月</t>
    <rPh sb="0" eb="2">
      <t>シャケン</t>
    </rPh>
    <rPh sb="2" eb="3">
      <t>ツキ</t>
    </rPh>
    <phoneticPr fontId="1"/>
  </si>
  <si>
    <t>収入</t>
    <rPh sb="0" eb="2">
      <t>シュウニュウ</t>
    </rPh>
    <phoneticPr fontId="1"/>
  </si>
  <si>
    <t>貯金</t>
    <rPh sb="0" eb="2">
      <t>チョキン</t>
    </rPh>
    <phoneticPr fontId="1"/>
  </si>
  <si>
    <t>本人年齢</t>
    <rPh sb="0" eb="2">
      <t>ホンニン</t>
    </rPh>
    <rPh sb="2" eb="4">
      <t>ネンレイ</t>
    </rPh>
    <phoneticPr fontId="1"/>
  </si>
  <si>
    <t>本人</t>
    <rPh sb="0" eb="2">
      <t>ホンニン</t>
    </rPh>
    <phoneticPr fontId="1"/>
  </si>
  <si>
    <t>歳</t>
    <rPh sb="0" eb="1">
      <t>サイ</t>
    </rPh>
    <phoneticPr fontId="1"/>
  </si>
  <si>
    <t>子ども①</t>
    <rPh sb="0" eb="1">
      <t>コ</t>
    </rPh>
    <phoneticPr fontId="1"/>
  </si>
  <si>
    <t>子ども②</t>
    <rPh sb="0" eb="1">
      <t>コ</t>
    </rPh>
    <phoneticPr fontId="1"/>
  </si>
  <si>
    <t>子ども③</t>
    <rPh sb="0" eb="1">
      <t>コ</t>
    </rPh>
    <phoneticPr fontId="1"/>
  </si>
  <si>
    <t>子ども④</t>
    <rPh sb="0" eb="1">
      <t>コ</t>
    </rPh>
    <phoneticPr fontId="1"/>
  </si>
  <si>
    <t>子ども⑤</t>
    <rPh sb="0" eb="1">
      <t>コ</t>
    </rPh>
    <phoneticPr fontId="1"/>
  </si>
  <si>
    <t>子ども⑥</t>
    <rPh sb="0" eb="1">
      <t>コ</t>
    </rPh>
    <phoneticPr fontId="1"/>
  </si>
  <si>
    <t>女</t>
  </si>
  <si>
    <t>年度</t>
    <rPh sb="0" eb="2">
      <t>ネンド</t>
    </rPh>
    <phoneticPr fontId="1"/>
  </si>
  <si>
    <t>年月</t>
    <rPh sb="0" eb="2">
      <t>ネンゲツ</t>
    </rPh>
    <phoneticPr fontId="1"/>
  </si>
  <si>
    <t>数値</t>
    <rPh sb="0" eb="2">
      <t>スウチ</t>
    </rPh>
    <phoneticPr fontId="1"/>
  </si>
  <si>
    <t>年齢</t>
    <rPh sb="0" eb="2">
      <t>ネンレイ</t>
    </rPh>
    <phoneticPr fontId="1"/>
  </si>
  <si>
    <t>住宅</t>
    <rPh sb="0" eb="2">
      <t>ジュウタク</t>
    </rPh>
    <phoneticPr fontId="1"/>
  </si>
  <si>
    <t>その他</t>
    <phoneticPr fontId="1"/>
  </si>
  <si>
    <t>返済
年月</t>
    <rPh sb="0" eb="2">
      <t>ヘンサイ</t>
    </rPh>
    <rPh sb="3" eb="5">
      <t>ネンゲツ</t>
    </rPh>
    <phoneticPr fontId="1"/>
  </si>
  <si>
    <t>返済
月</t>
    <rPh sb="0" eb="2">
      <t>ヘンサイ</t>
    </rPh>
    <rPh sb="3" eb="4">
      <t>ツキ</t>
    </rPh>
    <phoneticPr fontId="1"/>
  </si>
  <si>
    <t>返済
年</t>
    <rPh sb="0" eb="2">
      <t>ヘンサイ</t>
    </rPh>
    <rPh sb="3" eb="4">
      <t>ネン</t>
    </rPh>
    <phoneticPr fontId="1"/>
  </si>
  <si>
    <t>年月</t>
    <rPh sb="0" eb="1">
      <t>ネン</t>
    </rPh>
    <rPh sb="1" eb="2">
      <t>ツキ</t>
    </rPh>
    <phoneticPr fontId="1"/>
  </si>
  <si>
    <t>買替月</t>
    <rPh sb="0" eb="2">
      <t>カイカエ</t>
    </rPh>
    <rPh sb="2" eb="3">
      <t>ツキ</t>
    </rPh>
    <phoneticPr fontId="1"/>
  </si>
  <si>
    <t>ライブチケット代、美容室、デート代、海外旅行費、カードローン</t>
    <rPh sb="7" eb="8">
      <t>ダイ</t>
    </rPh>
    <rPh sb="9" eb="12">
      <t>ビヨウシツ</t>
    </rPh>
    <rPh sb="16" eb="17">
      <t>ダイ</t>
    </rPh>
    <rPh sb="18" eb="20">
      <t>カイガイ</t>
    </rPh>
    <rPh sb="20" eb="22">
      <t>リョコウ</t>
    </rPh>
    <rPh sb="22" eb="23">
      <t>ヒ</t>
    </rPh>
    <phoneticPr fontId="1"/>
  </si>
  <si>
    <t>年後</t>
    <rPh sb="0" eb="2">
      <t>ネンゴ</t>
    </rPh>
    <phoneticPr fontId="1"/>
  </si>
  <si>
    <t>マイカーローン</t>
    <phoneticPr fontId="1"/>
  </si>
  <si>
    <t>定年</t>
    <rPh sb="0" eb="2">
      <t>テイネン</t>
    </rPh>
    <phoneticPr fontId="1"/>
  </si>
  <si>
    <t>年金額の相場</t>
    <rPh sb="0" eb="2">
      <t>ネンキン</t>
    </rPh>
    <rPh sb="2" eb="3">
      <t>ガク</t>
    </rPh>
    <rPh sb="4" eb="6">
      <t>ソウバ</t>
    </rPh>
    <phoneticPr fontId="1"/>
  </si>
  <si>
    <t>円/月</t>
    <rPh sb="0" eb="1">
      <t>エン</t>
    </rPh>
    <rPh sb="2" eb="3">
      <t>ツキ</t>
    </rPh>
    <phoneticPr fontId="1"/>
  </si>
  <si>
    <t>奨学金</t>
    <rPh sb="0" eb="3">
      <t>ショウガクキン</t>
    </rPh>
    <phoneticPr fontId="1"/>
  </si>
  <si>
    <t>支出：子ども関連</t>
    <rPh sb="0" eb="2">
      <t>シシュツ</t>
    </rPh>
    <rPh sb="3" eb="4">
      <t>コ</t>
    </rPh>
    <rPh sb="6" eb="8">
      <t>カンレン</t>
    </rPh>
    <phoneticPr fontId="1"/>
  </si>
  <si>
    <t>車両費</t>
    <rPh sb="0" eb="2">
      <t>シャリョウ</t>
    </rPh>
    <rPh sb="2" eb="3">
      <t>ヒ</t>
    </rPh>
    <phoneticPr fontId="1"/>
  </si>
  <si>
    <t>現年齢</t>
    <rPh sb="0" eb="1">
      <t>ゲン</t>
    </rPh>
    <rPh sb="1" eb="3">
      <t>ネンレイ</t>
    </rPh>
    <phoneticPr fontId="1"/>
  </si>
  <si>
    <t>今年で何歳になるか</t>
    <rPh sb="0" eb="2">
      <t>コトシ</t>
    </rPh>
    <rPh sb="3" eb="5">
      <t>ナンサイ</t>
    </rPh>
    <phoneticPr fontId="1"/>
  </si>
  <si>
    <t>今年度で何歳になるか</t>
    <rPh sb="0" eb="3">
      <t>コンネンド</t>
    </rPh>
    <rPh sb="4" eb="6">
      <t>ナンサイ</t>
    </rPh>
    <phoneticPr fontId="1"/>
  </si>
  <si>
    <t>幼稚園・保育園</t>
    <rPh sb="0" eb="3">
      <t>ヨウチエン</t>
    </rPh>
    <rPh sb="4" eb="7">
      <t>ホイクエン</t>
    </rPh>
    <phoneticPr fontId="1"/>
  </si>
  <si>
    <t>認可保育園</t>
    <rPh sb="0" eb="5">
      <t>ニンカホイクエン</t>
    </rPh>
    <phoneticPr fontId="1"/>
  </si>
  <si>
    <t>年収概算</t>
    <rPh sb="0" eb="2">
      <t>ネンシュウ</t>
    </rPh>
    <rPh sb="2" eb="4">
      <t>ガイサン</t>
    </rPh>
    <phoneticPr fontId="1"/>
  </si>
  <si>
    <t>料金</t>
    <rPh sb="0" eb="2">
      <t>リョウキン</t>
    </rPh>
    <phoneticPr fontId="1"/>
  </si>
  <si>
    <t>年収/年齢</t>
    <rPh sb="0" eb="2">
      <t>ネンシュウ</t>
    </rPh>
    <rPh sb="3" eb="5">
      <t>ネンレイ</t>
    </rPh>
    <phoneticPr fontId="1"/>
  </si>
  <si>
    <t>2歳まで</t>
    <rPh sb="1" eb="2">
      <t>サイ</t>
    </rPh>
    <phoneticPr fontId="1"/>
  </si>
  <si>
    <t>5歳まで</t>
    <phoneticPr fontId="1"/>
  </si>
  <si>
    <t>無認可保育園</t>
    <rPh sb="0" eb="3">
      <t>ムニンカ</t>
    </rPh>
    <rPh sb="3" eb="6">
      <t>ホイクエン</t>
    </rPh>
    <phoneticPr fontId="1"/>
  </si>
  <si>
    <t>保育園</t>
    <rPh sb="0" eb="3">
      <t>ホイクエン</t>
    </rPh>
    <phoneticPr fontId="1"/>
  </si>
  <si>
    <t>保育園・幼稚園(3歳～)</t>
    <rPh sb="0" eb="3">
      <t>ホイクエン</t>
    </rPh>
    <rPh sb="9" eb="10">
      <t>サイ</t>
    </rPh>
    <phoneticPr fontId="1"/>
  </si>
  <si>
    <t>保育園・幼稚園(3歳～)</t>
    <rPh sb="0" eb="3">
      <t>ホイクエン</t>
    </rPh>
    <rPh sb="9" eb="10">
      <t>サイ</t>
    </rPh>
    <phoneticPr fontId="1"/>
  </si>
  <si>
    <t>保育園(～2歳)</t>
    <rPh sb="0" eb="3">
      <t>ホイクエン</t>
    </rPh>
    <rPh sb="6" eb="7">
      <t>サイ</t>
    </rPh>
    <phoneticPr fontId="1"/>
  </si>
  <si>
    <t>公立幼稚園</t>
    <rPh sb="0" eb="2">
      <t>コウリツ</t>
    </rPh>
    <rPh sb="2" eb="5">
      <t>ヨウチエン</t>
    </rPh>
    <phoneticPr fontId="1"/>
  </si>
  <si>
    <t>私立幼稚園</t>
    <rPh sb="0" eb="2">
      <t>シリツ</t>
    </rPh>
    <rPh sb="2" eb="5">
      <t>ヨウチエン</t>
    </rPh>
    <phoneticPr fontId="1"/>
  </si>
  <si>
    <t>入園料金</t>
    <rPh sb="0" eb="2">
      <t>ニュウエン</t>
    </rPh>
    <rPh sb="2" eb="4">
      <t>リョウキン</t>
    </rPh>
    <phoneticPr fontId="1"/>
  </si>
  <si>
    <t>月額</t>
    <rPh sb="0" eb="2">
      <t>ゲツガク</t>
    </rPh>
    <phoneticPr fontId="1"/>
  </si>
  <si>
    <t>入園準備・入園料</t>
    <rPh sb="0" eb="2">
      <t>ニュウエン</t>
    </rPh>
    <rPh sb="2" eb="4">
      <t>ジュンビ</t>
    </rPh>
    <rPh sb="5" eb="8">
      <t>ニュウエンリョウ</t>
    </rPh>
    <phoneticPr fontId="1"/>
  </si>
  <si>
    <t>項目</t>
    <rPh sb="0" eb="2">
      <t>コウモク</t>
    </rPh>
    <phoneticPr fontId="1"/>
  </si>
  <si>
    <t>小学校</t>
    <rPh sb="0" eb="3">
      <t>ショウガッコウ</t>
    </rPh>
    <phoneticPr fontId="1"/>
  </si>
  <si>
    <t>入学準備・入学料</t>
    <rPh sb="0" eb="2">
      <t>ニュウガク</t>
    </rPh>
    <rPh sb="2" eb="4">
      <t>ジュンビ</t>
    </rPh>
    <rPh sb="7" eb="8">
      <t>リョウ</t>
    </rPh>
    <phoneticPr fontId="1"/>
  </si>
  <si>
    <t>公立小学校</t>
    <rPh sb="0" eb="2">
      <t>コウリツ</t>
    </rPh>
    <rPh sb="2" eb="5">
      <t>ショウガッコウ</t>
    </rPh>
    <phoneticPr fontId="1"/>
  </si>
  <si>
    <t>私立小学校</t>
    <rPh sb="0" eb="2">
      <t>シリツ</t>
    </rPh>
    <rPh sb="2" eb="5">
      <t>ショウガッコウ</t>
    </rPh>
    <phoneticPr fontId="1"/>
  </si>
  <si>
    <t>中学校</t>
    <rPh sb="0" eb="3">
      <t>チュウガッコウ</t>
    </rPh>
    <phoneticPr fontId="1"/>
  </si>
  <si>
    <t>公立中学校</t>
    <rPh sb="0" eb="2">
      <t>コウリツ</t>
    </rPh>
    <rPh sb="2" eb="5">
      <t>チュウガッコウ</t>
    </rPh>
    <phoneticPr fontId="1"/>
  </si>
  <si>
    <t>私立中学校</t>
    <rPh sb="0" eb="2">
      <t>シリツ</t>
    </rPh>
    <rPh sb="2" eb="5">
      <t>チュウガッコウ</t>
    </rPh>
    <phoneticPr fontId="1"/>
  </si>
  <si>
    <t>高校</t>
    <rPh sb="0" eb="2">
      <t>コウコウ</t>
    </rPh>
    <phoneticPr fontId="1"/>
  </si>
  <si>
    <t>公立高校</t>
    <rPh sb="0" eb="2">
      <t>コウリツ</t>
    </rPh>
    <rPh sb="2" eb="4">
      <t>コウコウ</t>
    </rPh>
    <phoneticPr fontId="1"/>
  </si>
  <si>
    <t>私立高校</t>
    <rPh sb="0" eb="2">
      <t>シリツ</t>
    </rPh>
    <rPh sb="2" eb="4">
      <t>コウコウ</t>
    </rPh>
    <phoneticPr fontId="1"/>
  </si>
  <si>
    <t>大学</t>
    <rPh sb="0" eb="2">
      <t>ダイガク</t>
    </rPh>
    <phoneticPr fontId="1"/>
  </si>
  <si>
    <t>公立大学</t>
    <rPh sb="0" eb="2">
      <t>コウリツ</t>
    </rPh>
    <rPh sb="2" eb="4">
      <t>ダイガク</t>
    </rPh>
    <phoneticPr fontId="1"/>
  </si>
  <si>
    <t>私立大学</t>
    <rPh sb="0" eb="2">
      <t>シリツ</t>
    </rPh>
    <rPh sb="2" eb="4">
      <t>ダイガク</t>
    </rPh>
    <phoneticPr fontId="1"/>
  </si>
  <si>
    <t>公立短期大学</t>
    <rPh sb="0" eb="2">
      <t>コウリツ</t>
    </rPh>
    <rPh sb="2" eb="4">
      <t>タンキ</t>
    </rPh>
    <rPh sb="4" eb="6">
      <t>ダイガク</t>
    </rPh>
    <phoneticPr fontId="1"/>
  </si>
  <si>
    <t>私立短期大学</t>
    <rPh sb="0" eb="2">
      <t>シリツ</t>
    </rPh>
    <rPh sb="2" eb="4">
      <t>タンキ</t>
    </rPh>
    <rPh sb="4" eb="6">
      <t>ダイガク</t>
    </rPh>
    <phoneticPr fontId="1"/>
  </si>
  <si>
    <t>高専</t>
    <rPh sb="0" eb="2">
      <t>コウセン</t>
    </rPh>
    <phoneticPr fontId="1"/>
  </si>
  <si>
    <t>国立大学</t>
    <rPh sb="0" eb="2">
      <t>コクリツ</t>
    </rPh>
    <rPh sb="2" eb="4">
      <t>ダイガク</t>
    </rPh>
    <phoneticPr fontId="1"/>
  </si>
  <si>
    <t>専門学校</t>
    <rPh sb="0" eb="4">
      <t>センモンガッコウ</t>
    </rPh>
    <phoneticPr fontId="1"/>
  </si>
  <si>
    <t>年度年齢</t>
    <rPh sb="0" eb="2">
      <t>ネンド</t>
    </rPh>
    <rPh sb="2" eb="4">
      <t>ネンレイ</t>
    </rPh>
    <phoneticPr fontId="1"/>
  </si>
  <si>
    <t>お宮参り</t>
    <rPh sb="1" eb="3">
      <t>ミヤマイ</t>
    </rPh>
    <phoneticPr fontId="1"/>
  </si>
  <si>
    <t>出産費用</t>
    <rPh sb="0" eb="2">
      <t>シュッサン</t>
    </rPh>
    <rPh sb="2" eb="4">
      <t>ヒヨウ</t>
    </rPh>
    <phoneticPr fontId="1"/>
  </si>
  <si>
    <t>七五三</t>
    <rPh sb="0" eb="3">
      <t>シチゴサン</t>
    </rPh>
    <phoneticPr fontId="1"/>
  </si>
  <si>
    <t>お食い初め</t>
    <rPh sb="1" eb="2">
      <t>ク</t>
    </rPh>
    <rPh sb="3" eb="4">
      <t>ゾ</t>
    </rPh>
    <phoneticPr fontId="1"/>
  </si>
  <si>
    <t>成人式(男)</t>
    <rPh sb="0" eb="3">
      <t>セイジンシキ</t>
    </rPh>
    <rPh sb="4" eb="5">
      <t>オトコ</t>
    </rPh>
    <phoneticPr fontId="1"/>
  </si>
  <si>
    <t>成人式(女)</t>
    <rPh sb="0" eb="3">
      <t>セイジンシキ</t>
    </rPh>
    <rPh sb="4" eb="5">
      <t>オンナ</t>
    </rPh>
    <phoneticPr fontId="1"/>
  </si>
  <si>
    <t>結婚式</t>
    <rPh sb="0" eb="3">
      <t>ケッコンシキ</t>
    </rPh>
    <phoneticPr fontId="1"/>
  </si>
  <si>
    <t>子ども</t>
    <rPh sb="0" eb="1">
      <t>コ</t>
    </rPh>
    <phoneticPr fontId="1"/>
  </si>
  <si>
    <t>開始行</t>
    <rPh sb="0" eb="2">
      <t>カイシ</t>
    </rPh>
    <rPh sb="2" eb="3">
      <t>ギョウ</t>
    </rPh>
    <phoneticPr fontId="1"/>
  </si>
  <si>
    <t>終了行</t>
    <rPh sb="0" eb="2">
      <t>シュウリョウ</t>
    </rPh>
    <rPh sb="2" eb="3">
      <t>イキ</t>
    </rPh>
    <phoneticPr fontId="1"/>
  </si>
  <si>
    <t>年年齢</t>
    <rPh sb="0" eb="1">
      <t>トシ</t>
    </rPh>
    <rPh sb="1" eb="3">
      <t>ネンレイ</t>
    </rPh>
    <phoneticPr fontId="1"/>
  </si>
  <si>
    <t>年数値</t>
    <rPh sb="0" eb="1">
      <t>トシ</t>
    </rPh>
    <rPh sb="1" eb="3">
      <t>スウチ</t>
    </rPh>
    <phoneticPr fontId="1"/>
  </si>
  <si>
    <t>定年退職金(最低)</t>
    <rPh sb="0" eb="2">
      <t>テイネン</t>
    </rPh>
    <rPh sb="2" eb="5">
      <t>タイショクキン</t>
    </rPh>
    <rPh sb="6" eb="8">
      <t>サイテイ</t>
    </rPh>
    <phoneticPr fontId="1"/>
  </si>
  <si>
    <t xml:space="preserve">内容メモ
(自由欄)
</t>
    <rPh sb="0" eb="2">
      <t>ナイヨウ</t>
    </rPh>
    <rPh sb="6" eb="8">
      <t>ジユウ</t>
    </rPh>
    <rPh sb="8" eb="9">
      <t>ラン</t>
    </rPh>
    <phoneticPr fontId="1"/>
  </si>
  <si>
    <t>定年退職金</t>
    <rPh sb="0" eb="2">
      <t>テイネン</t>
    </rPh>
    <rPh sb="2" eb="5">
      <t>タイショクキン</t>
    </rPh>
    <phoneticPr fontId="1"/>
  </si>
  <si>
    <t>あり</t>
  </si>
  <si>
    <r>
      <t xml:space="preserve">＜補足事項＞
</t>
    </r>
    <r>
      <rPr>
        <sz val="11"/>
        <color rgb="FFFF0000"/>
        <rFont val="游ゴシック"/>
        <family val="3"/>
        <charset val="128"/>
        <scheme val="minor"/>
      </rPr>
      <t>・あくまで概算なので、このシミュレーション結果の通りになる訳ではないことをご了承ください</t>
    </r>
    <r>
      <rPr>
        <sz val="11"/>
        <color theme="1"/>
        <rFont val="游ゴシック"/>
        <family val="2"/>
        <charset val="128"/>
        <scheme val="minor"/>
      </rPr>
      <t xml:space="preserve">
・黄色い箇所に入力してください
・当てはまらない項目は金額を0円にすれば大体OKです
・月々の支払い項目を年間で払っている場合は、1ヵ月(12で割る)に換算して入力してください
・定年退職は65歳に設定し、それと同時に退職金(最低ラインの金額)、相場の年金を得ると仮定して計算します
</t>
    </r>
    <r>
      <rPr>
        <sz val="11"/>
        <color rgb="FFFF0000"/>
        <rFont val="游ゴシック"/>
        <family val="3"/>
        <charset val="128"/>
        <scheme val="minor"/>
      </rPr>
      <t>・残っているカードローンやマイカーローンなどの負債は、あらかじめ現在の貯金から引いておくことをおすすめします</t>
    </r>
    <rPh sb="53" eb="55">
      <t>キイロ</t>
    </rPh>
    <rPh sb="56" eb="58">
      <t>カショ</t>
    </rPh>
    <rPh sb="59" eb="61">
      <t>ニュウリョク</t>
    </rPh>
    <rPh sb="69" eb="70">
      <t>ア</t>
    </rPh>
    <rPh sb="76" eb="78">
      <t>コウモク</t>
    </rPh>
    <rPh sb="83" eb="84">
      <t>エン</t>
    </rPh>
    <rPh sb="88" eb="90">
      <t>ダイタイ</t>
    </rPh>
    <rPh sb="96" eb="98">
      <t>ツキヅキ</t>
    </rPh>
    <rPh sb="99" eb="101">
      <t>シハラ</t>
    </rPh>
    <rPh sb="102" eb="104">
      <t>コウモク</t>
    </rPh>
    <rPh sb="105" eb="107">
      <t>ネンカン</t>
    </rPh>
    <rPh sb="108" eb="109">
      <t>ハラ</t>
    </rPh>
    <rPh sb="113" eb="115">
      <t>バアイ</t>
    </rPh>
    <rPh sb="119" eb="120">
      <t>ゲツ</t>
    </rPh>
    <rPh sb="124" eb="125">
      <t>ワ</t>
    </rPh>
    <rPh sb="128" eb="130">
      <t>カンサン</t>
    </rPh>
    <rPh sb="132" eb="134">
      <t>ニュウリョク</t>
    </rPh>
    <rPh sb="165" eb="167">
      <t>サイテイ</t>
    </rPh>
    <rPh sb="171" eb="173">
      <t>キンガク</t>
    </rPh>
    <rPh sb="217" eb="219">
      <t>フサイ</t>
    </rPh>
    <rPh sb="226" eb="228">
      <t>ゲンザイ</t>
    </rPh>
    <rPh sb="229" eb="231">
      <t>チョキン</t>
    </rPh>
    <rPh sb="233" eb="234">
      <t>ヒ</t>
    </rPh>
    <phoneticPr fontId="1"/>
  </si>
  <si>
    <t>※プレゼント費用は中学生までで計算
※将来的に出産予定の場合は、生年月日に出産予定日を入力
※出産費用(0歳0ヵ月)、お宮参り(0歳1ヵ月)、七五三(3/5/7歳11月)、成人式(20歳1月)を考慮</t>
    <rPh sb="6" eb="8">
      <t>ヒヨウ</t>
    </rPh>
    <rPh sb="9" eb="12">
      <t>チュウガクセイ</t>
    </rPh>
    <rPh sb="15" eb="17">
      <t>ケイサン</t>
    </rPh>
    <rPh sb="19" eb="21">
      <t>ショウライ</t>
    </rPh>
    <rPh sb="21" eb="22">
      <t>テキ</t>
    </rPh>
    <rPh sb="23" eb="25">
      <t>シュッサン</t>
    </rPh>
    <rPh sb="25" eb="27">
      <t>ヨテイ</t>
    </rPh>
    <rPh sb="28" eb="30">
      <t>バアイ</t>
    </rPh>
    <rPh sb="39" eb="41">
      <t>ヨテイ</t>
    </rPh>
    <rPh sb="47" eb="49">
      <t>シュッサン</t>
    </rPh>
    <rPh sb="49" eb="51">
      <t>ヒヨウ</t>
    </rPh>
    <rPh sb="65" eb="66">
      <t>サイ</t>
    </rPh>
    <rPh sb="68" eb="69">
      <t>ゲツ</t>
    </rPh>
    <rPh sb="80" eb="81">
      <t>サイ</t>
    </rPh>
    <rPh sb="83" eb="84">
      <t>ガツ</t>
    </rPh>
    <rPh sb="92" eb="93">
      <t>サイ</t>
    </rPh>
    <rPh sb="94" eb="9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</si>
</sst>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0_ "/>
    <numFmt numFmtId="178" formatCode="#,##0_);[Red]\(#,##0\)"/>
    <numFmt numFmtId="179" formatCode="#,##0.0000_);[Red]\(#,##0.0000\)"/>
    <numFmt numFmtId="180" formatCode="#,##0.000000_);[Red]\(#,##0.00000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7" tint="-0.499984740745262"/>
      <name val="游ゴシック"/>
      <family val="2"/>
      <charset val="128"/>
      <scheme val="minor"/>
    </font>
    <font>
      <sz val="11"/>
      <color theme="7" tint="-0.499984740745262"/>
      <name val="游ゴシック"/>
      <family val="3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rgb="FFFF006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178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6" borderId="1" xfId="0" applyFont="1" applyFill="1" applyBorder="1">
      <alignment vertical="center"/>
    </xf>
    <xf numFmtId="0" fontId="2" fillId="6" borderId="1" xfId="0" applyFont="1" applyFill="1" applyBorder="1" applyAlignment="1">
      <alignment vertical="center"/>
    </xf>
    <xf numFmtId="0" fontId="2" fillId="9" borderId="1" xfId="0" applyFont="1" applyFill="1" applyBorder="1">
      <alignment vertical="center"/>
    </xf>
    <xf numFmtId="0" fontId="0" fillId="9" borderId="1" xfId="0" applyFill="1" applyBorder="1">
      <alignment vertical="center"/>
    </xf>
    <xf numFmtId="0" fontId="0" fillId="9" borderId="9" xfId="0" applyFill="1" applyBorder="1">
      <alignment vertical="center"/>
    </xf>
    <xf numFmtId="0" fontId="0" fillId="6" borderId="9" xfId="0" applyFill="1" applyBorder="1">
      <alignment vertical="center"/>
    </xf>
    <xf numFmtId="0" fontId="2" fillId="9" borderId="11" xfId="0" applyFont="1" applyFill="1" applyBorder="1">
      <alignment vertical="center"/>
    </xf>
    <xf numFmtId="0" fontId="0" fillId="9" borderId="12" xfId="0" applyFill="1" applyBorder="1">
      <alignment vertical="center"/>
    </xf>
    <xf numFmtId="0" fontId="2" fillId="9" borderId="1" xfId="0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2" fillId="9" borderId="11" xfId="0" applyFont="1" applyFill="1" applyBorder="1" applyAlignment="1">
      <alignment vertical="center"/>
    </xf>
    <xf numFmtId="0" fontId="0" fillId="0" borderId="0" xfId="0" applyAlignment="1">
      <alignment vertical="top" wrapText="1"/>
    </xf>
    <xf numFmtId="0" fontId="0" fillId="9" borderId="9" xfId="0" applyFill="1" applyBorder="1" applyAlignment="1">
      <alignment vertical="center"/>
    </xf>
    <xf numFmtId="0" fontId="0" fillId="9" borderId="11" xfId="0" applyFill="1" applyBorder="1" applyAlignment="1">
      <alignment vertical="center"/>
    </xf>
    <xf numFmtId="0" fontId="0" fillId="9" borderId="12" xfId="0" applyFill="1" applyBorder="1" applyAlignment="1">
      <alignment vertical="center"/>
    </xf>
    <xf numFmtId="0" fontId="0" fillId="12" borderId="9" xfId="0" applyFill="1" applyBorder="1">
      <alignment vertical="center"/>
    </xf>
    <xf numFmtId="0" fontId="0" fillId="12" borderId="12" xfId="0" applyFill="1" applyBorder="1">
      <alignment vertical="center"/>
    </xf>
    <xf numFmtId="0" fontId="2" fillId="13" borderId="0" xfId="0" applyFont="1" applyFill="1" applyAlignment="1">
      <alignment horizontal="center" vertical="center"/>
    </xf>
    <xf numFmtId="0" fontId="2" fillId="13" borderId="0" xfId="0" applyFont="1" applyFill="1">
      <alignment vertical="center"/>
    </xf>
    <xf numFmtId="0" fontId="2" fillId="13" borderId="1" xfId="0" applyFont="1" applyFill="1" applyBorder="1">
      <alignment vertical="center"/>
    </xf>
    <xf numFmtId="0" fontId="2" fillId="13" borderId="1" xfId="0" applyFont="1" applyFill="1" applyBorder="1" applyAlignment="1">
      <alignment horizontal="center" vertical="center"/>
    </xf>
    <xf numFmtId="176" fontId="2" fillId="13" borderId="1" xfId="0" applyNumberFormat="1" applyFont="1" applyFill="1" applyBorder="1" applyAlignment="1">
      <alignment horizontal="center" vertical="center"/>
    </xf>
    <xf numFmtId="176" fontId="2" fillId="13" borderId="2" xfId="0" applyNumberFormat="1" applyFont="1" applyFill="1" applyBorder="1" applyAlignment="1">
      <alignment horizontal="center" vertical="center"/>
    </xf>
    <xf numFmtId="0" fontId="0" fillId="13" borderId="1" xfId="0" applyFill="1" applyBorder="1">
      <alignment vertical="center"/>
    </xf>
    <xf numFmtId="0" fontId="9" fillId="7" borderId="1" xfId="0" applyFont="1" applyFill="1" applyBorder="1">
      <alignment vertical="center"/>
    </xf>
    <xf numFmtId="176" fontId="9" fillId="7" borderId="1" xfId="0" applyNumberFormat="1" applyFont="1" applyFill="1" applyBorder="1">
      <alignment vertical="center"/>
    </xf>
    <xf numFmtId="176" fontId="9" fillId="7" borderId="11" xfId="0" applyNumberFormat="1" applyFont="1" applyFill="1" applyBorder="1">
      <alignment vertical="center"/>
    </xf>
    <xf numFmtId="177" fontId="9" fillId="7" borderId="11" xfId="0" applyNumberFormat="1" applyFont="1" applyFill="1" applyBorder="1">
      <alignment vertical="center"/>
    </xf>
    <xf numFmtId="177" fontId="10" fillId="7" borderId="1" xfId="0" applyNumberFormat="1" applyFont="1" applyFill="1" applyBorder="1">
      <alignment vertical="center"/>
    </xf>
    <xf numFmtId="176" fontId="10" fillId="7" borderId="1" xfId="0" applyNumberFormat="1" applyFont="1" applyFill="1" applyBorder="1" applyAlignment="1">
      <alignment vertical="center"/>
    </xf>
    <xf numFmtId="176" fontId="10" fillId="7" borderId="11" xfId="0" applyNumberFormat="1" applyFont="1" applyFill="1" applyBorder="1" applyAlignment="1">
      <alignment vertical="center"/>
    </xf>
    <xf numFmtId="0" fontId="2" fillId="14" borderId="1" xfId="0" applyFont="1" applyFill="1" applyBorder="1">
      <alignment vertical="center"/>
    </xf>
    <xf numFmtId="0" fontId="2" fillId="15" borderId="1" xfId="0" applyFon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2" fillId="13" borderId="1" xfId="0" applyNumberFormat="1" applyFont="1" applyFill="1" applyBorder="1">
      <alignment vertical="center"/>
    </xf>
    <xf numFmtId="0" fontId="0" fillId="16" borderId="0" xfId="0" applyFill="1">
      <alignment vertical="center"/>
    </xf>
    <xf numFmtId="0" fontId="8" fillId="11" borderId="1" xfId="0" applyFont="1" applyFill="1" applyBorder="1">
      <alignment vertical="center"/>
    </xf>
    <xf numFmtId="0" fontId="6" fillId="10" borderId="1" xfId="0" applyFont="1" applyFill="1" applyBorder="1">
      <alignment vertical="center"/>
    </xf>
    <xf numFmtId="14" fontId="0" fillId="0" borderId="0" xfId="0" applyNumberFormat="1">
      <alignment vertical="center"/>
    </xf>
    <xf numFmtId="176" fontId="11" fillId="0" borderId="1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  <protection locked="0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8" borderId="8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/>
    </xf>
    <xf numFmtId="0" fontId="10" fillId="7" borderId="9" xfId="0" applyFont="1" applyFill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2" fillId="11" borderId="10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9" fillId="7" borderId="1" xfId="0" applyFont="1" applyFill="1" applyBorder="1" applyAlignment="1">
      <alignment vertical="top" wrapText="1"/>
    </xf>
    <xf numFmtId="0" fontId="9" fillId="7" borderId="9" xfId="0" applyFont="1" applyFill="1" applyBorder="1" applyAlignment="1">
      <alignment vertical="top" wrapText="1"/>
    </xf>
    <xf numFmtId="0" fontId="2" fillId="9" borderId="8" xfId="0" applyFont="1" applyFill="1" applyBorder="1" applyAlignment="1">
      <alignment horizontal="center" vertical="top" wrapText="1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13" borderId="1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176" fontId="2" fillId="13" borderId="1" xfId="0" applyNumberFormat="1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0066"/>
      <color rgb="FFFF3399"/>
      <color rgb="FFFF9999"/>
      <color rgb="FFCC0000"/>
      <color rgb="FFFF0000"/>
      <color rgb="FF33CC33"/>
      <color rgb="FF000000"/>
      <color rgb="FFCCFF99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/>
              <a:t>ライフプランシミュレーション</a:t>
            </a:r>
          </a:p>
        </c:rich>
      </c:tx>
      <c:layout>
        <c:manualLayout>
          <c:xMode val="edge"/>
          <c:yMode val="edge"/>
          <c:x val="7.3435504469987228E-2"/>
          <c:y val="1.3333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407836472548211E-2"/>
          <c:y val="9.7990551181102364E-2"/>
          <c:w val="0.85356938620220368"/>
          <c:h val="0.8785331833520809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年別キャッシュフロー表!$F$1</c:f>
              <c:strCache>
                <c:ptCount val="1"/>
                <c:pt idx="0">
                  <c:v>収入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年別キャッシュフロー表!$D$2:$D$62</c:f>
              <c:strCache>
                <c:ptCount val="61"/>
                <c:pt idx="0">
                  <c:v>29歳</c:v>
                </c:pt>
                <c:pt idx="1">
                  <c:v>30歳</c:v>
                </c:pt>
                <c:pt idx="2">
                  <c:v>31歳</c:v>
                </c:pt>
                <c:pt idx="3">
                  <c:v>32歳</c:v>
                </c:pt>
                <c:pt idx="4">
                  <c:v>33歳</c:v>
                </c:pt>
                <c:pt idx="5">
                  <c:v>34歳</c:v>
                </c:pt>
                <c:pt idx="6">
                  <c:v>35歳</c:v>
                </c:pt>
                <c:pt idx="7">
                  <c:v>36歳</c:v>
                </c:pt>
                <c:pt idx="8">
                  <c:v>37歳</c:v>
                </c:pt>
                <c:pt idx="9">
                  <c:v>38歳</c:v>
                </c:pt>
                <c:pt idx="10">
                  <c:v>39歳</c:v>
                </c:pt>
                <c:pt idx="11">
                  <c:v>40歳</c:v>
                </c:pt>
                <c:pt idx="12">
                  <c:v>41歳</c:v>
                </c:pt>
                <c:pt idx="13">
                  <c:v>42歳</c:v>
                </c:pt>
                <c:pt idx="14">
                  <c:v>43歳</c:v>
                </c:pt>
                <c:pt idx="15">
                  <c:v>44歳</c:v>
                </c:pt>
                <c:pt idx="16">
                  <c:v>45歳</c:v>
                </c:pt>
                <c:pt idx="17">
                  <c:v>46歳</c:v>
                </c:pt>
                <c:pt idx="18">
                  <c:v>47歳</c:v>
                </c:pt>
                <c:pt idx="19">
                  <c:v>48歳</c:v>
                </c:pt>
                <c:pt idx="20">
                  <c:v>49歳</c:v>
                </c:pt>
                <c:pt idx="21">
                  <c:v>50歳</c:v>
                </c:pt>
                <c:pt idx="22">
                  <c:v>51歳</c:v>
                </c:pt>
                <c:pt idx="23">
                  <c:v>52歳</c:v>
                </c:pt>
                <c:pt idx="24">
                  <c:v>53歳</c:v>
                </c:pt>
                <c:pt idx="25">
                  <c:v>54歳</c:v>
                </c:pt>
                <c:pt idx="26">
                  <c:v>55歳</c:v>
                </c:pt>
                <c:pt idx="27">
                  <c:v>56歳</c:v>
                </c:pt>
                <c:pt idx="28">
                  <c:v>57歳</c:v>
                </c:pt>
                <c:pt idx="29">
                  <c:v>58歳</c:v>
                </c:pt>
                <c:pt idx="30">
                  <c:v>59歳</c:v>
                </c:pt>
                <c:pt idx="31">
                  <c:v>60歳</c:v>
                </c:pt>
                <c:pt idx="32">
                  <c:v>61歳</c:v>
                </c:pt>
                <c:pt idx="33">
                  <c:v>62歳</c:v>
                </c:pt>
                <c:pt idx="34">
                  <c:v>63歳</c:v>
                </c:pt>
                <c:pt idx="35">
                  <c:v>64歳</c:v>
                </c:pt>
                <c:pt idx="36">
                  <c:v>65歳</c:v>
                </c:pt>
                <c:pt idx="37">
                  <c:v>66歳</c:v>
                </c:pt>
                <c:pt idx="38">
                  <c:v>67歳</c:v>
                </c:pt>
                <c:pt idx="39">
                  <c:v>68歳</c:v>
                </c:pt>
                <c:pt idx="40">
                  <c:v>69歳</c:v>
                </c:pt>
                <c:pt idx="41">
                  <c:v>70歳</c:v>
                </c:pt>
                <c:pt idx="42">
                  <c:v>71歳</c:v>
                </c:pt>
                <c:pt idx="43">
                  <c:v>72歳</c:v>
                </c:pt>
                <c:pt idx="44">
                  <c:v>73歳</c:v>
                </c:pt>
                <c:pt idx="45">
                  <c:v>74歳</c:v>
                </c:pt>
                <c:pt idx="46">
                  <c:v>75歳</c:v>
                </c:pt>
                <c:pt idx="47">
                  <c:v>76歳</c:v>
                </c:pt>
                <c:pt idx="48">
                  <c:v>77歳</c:v>
                </c:pt>
                <c:pt idx="49">
                  <c:v>78歳</c:v>
                </c:pt>
                <c:pt idx="50">
                  <c:v>79歳</c:v>
                </c:pt>
                <c:pt idx="51">
                  <c:v>80歳</c:v>
                </c:pt>
                <c:pt idx="52">
                  <c:v>81歳</c:v>
                </c:pt>
                <c:pt idx="53">
                  <c:v>82歳</c:v>
                </c:pt>
                <c:pt idx="54">
                  <c:v>83歳</c:v>
                </c:pt>
                <c:pt idx="55">
                  <c:v>84歳</c:v>
                </c:pt>
                <c:pt idx="56">
                  <c:v>85歳</c:v>
                </c:pt>
                <c:pt idx="57">
                  <c:v>86歳</c:v>
                </c:pt>
                <c:pt idx="58">
                  <c:v>87歳</c:v>
                </c:pt>
                <c:pt idx="59">
                  <c:v>88歳</c:v>
                </c:pt>
                <c:pt idx="60">
                  <c:v>89歳</c:v>
                </c:pt>
              </c:strCache>
            </c:strRef>
          </c:cat>
          <c:val>
            <c:numRef>
              <c:f>年別キャッシュフロー表!$F$2:$F$62</c:f>
              <c:numCache>
                <c:formatCode>#,##0_ </c:formatCode>
                <c:ptCount val="61"/>
                <c:pt idx="0">
                  <c:v>2000000</c:v>
                </c:pt>
                <c:pt idx="1">
                  <c:v>4900000</c:v>
                </c:pt>
                <c:pt idx="2">
                  <c:v>4900000</c:v>
                </c:pt>
                <c:pt idx="3">
                  <c:v>4900000</c:v>
                </c:pt>
                <c:pt idx="4">
                  <c:v>4900000</c:v>
                </c:pt>
                <c:pt idx="5">
                  <c:v>4900000</c:v>
                </c:pt>
                <c:pt idx="6">
                  <c:v>4900000</c:v>
                </c:pt>
                <c:pt idx="7">
                  <c:v>4900000</c:v>
                </c:pt>
                <c:pt idx="8">
                  <c:v>4900000</c:v>
                </c:pt>
                <c:pt idx="9">
                  <c:v>4900000</c:v>
                </c:pt>
                <c:pt idx="10">
                  <c:v>4900000</c:v>
                </c:pt>
                <c:pt idx="11">
                  <c:v>4900000</c:v>
                </c:pt>
                <c:pt idx="12">
                  <c:v>4900000</c:v>
                </c:pt>
                <c:pt idx="13">
                  <c:v>4900000</c:v>
                </c:pt>
                <c:pt idx="14">
                  <c:v>4900000</c:v>
                </c:pt>
                <c:pt idx="15">
                  <c:v>4900000</c:v>
                </c:pt>
                <c:pt idx="16">
                  <c:v>4900000</c:v>
                </c:pt>
                <c:pt idx="17">
                  <c:v>4900000</c:v>
                </c:pt>
                <c:pt idx="18">
                  <c:v>4900000</c:v>
                </c:pt>
                <c:pt idx="19">
                  <c:v>4900000</c:v>
                </c:pt>
                <c:pt idx="20">
                  <c:v>4900000</c:v>
                </c:pt>
                <c:pt idx="21">
                  <c:v>4900000</c:v>
                </c:pt>
                <c:pt idx="22">
                  <c:v>4900000</c:v>
                </c:pt>
                <c:pt idx="23">
                  <c:v>4900000</c:v>
                </c:pt>
                <c:pt idx="24">
                  <c:v>4900000</c:v>
                </c:pt>
                <c:pt idx="25">
                  <c:v>4900000</c:v>
                </c:pt>
                <c:pt idx="26">
                  <c:v>4900000</c:v>
                </c:pt>
                <c:pt idx="27">
                  <c:v>4900000</c:v>
                </c:pt>
                <c:pt idx="28">
                  <c:v>4900000</c:v>
                </c:pt>
                <c:pt idx="29">
                  <c:v>4900000</c:v>
                </c:pt>
                <c:pt idx="30">
                  <c:v>4900000</c:v>
                </c:pt>
                <c:pt idx="31">
                  <c:v>4900000</c:v>
                </c:pt>
                <c:pt idx="32">
                  <c:v>4900000</c:v>
                </c:pt>
                <c:pt idx="33">
                  <c:v>4900000</c:v>
                </c:pt>
                <c:pt idx="34">
                  <c:v>4900000</c:v>
                </c:pt>
                <c:pt idx="35">
                  <c:v>4900000</c:v>
                </c:pt>
                <c:pt idx="36">
                  <c:v>10150000</c:v>
                </c:pt>
                <c:pt idx="37">
                  <c:v>1800000</c:v>
                </c:pt>
                <c:pt idx="38">
                  <c:v>1800000</c:v>
                </c:pt>
                <c:pt idx="39">
                  <c:v>1800000</c:v>
                </c:pt>
                <c:pt idx="40">
                  <c:v>1800000</c:v>
                </c:pt>
                <c:pt idx="41">
                  <c:v>1800000</c:v>
                </c:pt>
                <c:pt idx="42">
                  <c:v>1800000</c:v>
                </c:pt>
                <c:pt idx="43">
                  <c:v>1800000</c:v>
                </c:pt>
                <c:pt idx="44">
                  <c:v>1800000</c:v>
                </c:pt>
                <c:pt idx="45">
                  <c:v>1800000</c:v>
                </c:pt>
                <c:pt idx="46">
                  <c:v>1800000</c:v>
                </c:pt>
                <c:pt idx="47">
                  <c:v>1800000</c:v>
                </c:pt>
                <c:pt idx="48">
                  <c:v>1800000</c:v>
                </c:pt>
                <c:pt idx="49">
                  <c:v>1800000</c:v>
                </c:pt>
                <c:pt idx="50">
                  <c:v>1800000</c:v>
                </c:pt>
                <c:pt idx="51">
                  <c:v>1800000</c:v>
                </c:pt>
                <c:pt idx="52">
                  <c:v>1800000</c:v>
                </c:pt>
                <c:pt idx="53">
                  <c:v>1800000</c:v>
                </c:pt>
                <c:pt idx="54">
                  <c:v>1800000</c:v>
                </c:pt>
                <c:pt idx="55">
                  <c:v>1800000</c:v>
                </c:pt>
                <c:pt idx="56">
                  <c:v>1800000</c:v>
                </c:pt>
                <c:pt idx="57">
                  <c:v>1800000</c:v>
                </c:pt>
                <c:pt idx="58">
                  <c:v>1800000</c:v>
                </c:pt>
                <c:pt idx="59">
                  <c:v>1800000</c:v>
                </c:pt>
                <c:pt idx="60">
                  <c:v>1800000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A3D-4C6F-B8B2-3B8D9C17E9D1}"/>
            </c:ext>
          </c:extLst>
        </c:ser>
        <c:ser>
          <c:idx val="2"/>
          <c:order val="1"/>
          <c:tx>
            <c:strRef>
              <c:f>年別キャッシュフロー表!$G$1</c:f>
              <c:strCache>
                <c:ptCount val="1"/>
                <c:pt idx="0">
                  <c:v>住宅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年別キャッシュフロー表!$D$2:$D$62</c:f>
              <c:strCache>
                <c:ptCount val="61"/>
                <c:pt idx="0">
                  <c:v>29歳</c:v>
                </c:pt>
                <c:pt idx="1">
                  <c:v>30歳</c:v>
                </c:pt>
                <c:pt idx="2">
                  <c:v>31歳</c:v>
                </c:pt>
                <c:pt idx="3">
                  <c:v>32歳</c:v>
                </c:pt>
                <c:pt idx="4">
                  <c:v>33歳</c:v>
                </c:pt>
                <c:pt idx="5">
                  <c:v>34歳</c:v>
                </c:pt>
                <c:pt idx="6">
                  <c:v>35歳</c:v>
                </c:pt>
                <c:pt idx="7">
                  <c:v>36歳</c:v>
                </c:pt>
                <c:pt idx="8">
                  <c:v>37歳</c:v>
                </c:pt>
                <c:pt idx="9">
                  <c:v>38歳</c:v>
                </c:pt>
                <c:pt idx="10">
                  <c:v>39歳</c:v>
                </c:pt>
                <c:pt idx="11">
                  <c:v>40歳</c:v>
                </c:pt>
                <c:pt idx="12">
                  <c:v>41歳</c:v>
                </c:pt>
                <c:pt idx="13">
                  <c:v>42歳</c:v>
                </c:pt>
                <c:pt idx="14">
                  <c:v>43歳</c:v>
                </c:pt>
                <c:pt idx="15">
                  <c:v>44歳</c:v>
                </c:pt>
                <c:pt idx="16">
                  <c:v>45歳</c:v>
                </c:pt>
                <c:pt idx="17">
                  <c:v>46歳</c:v>
                </c:pt>
                <c:pt idx="18">
                  <c:v>47歳</c:v>
                </c:pt>
                <c:pt idx="19">
                  <c:v>48歳</c:v>
                </c:pt>
                <c:pt idx="20">
                  <c:v>49歳</c:v>
                </c:pt>
                <c:pt idx="21">
                  <c:v>50歳</c:v>
                </c:pt>
                <c:pt idx="22">
                  <c:v>51歳</c:v>
                </c:pt>
                <c:pt idx="23">
                  <c:v>52歳</c:v>
                </c:pt>
                <c:pt idx="24">
                  <c:v>53歳</c:v>
                </c:pt>
                <c:pt idx="25">
                  <c:v>54歳</c:v>
                </c:pt>
                <c:pt idx="26">
                  <c:v>55歳</c:v>
                </c:pt>
                <c:pt idx="27">
                  <c:v>56歳</c:v>
                </c:pt>
                <c:pt idx="28">
                  <c:v>57歳</c:v>
                </c:pt>
                <c:pt idx="29">
                  <c:v>58歳</c:v>
                </c:pt>
                <c:pt idx="30">
                  <c:v>59歳</c:v>
                </c:pt>
                <c:pt idx="31">
                  <c:v>60歳</c:v>
                </c:pt>
                <c:pt idx="32">
                  <c:v>61歳</c:v>
                </c:pt>
                <c:pt idx="33">
                  <c:v>62歳</c:v>
                </c:pt>
                <c:pt idx="34">
                  <c:v>63歳</c:v>
                </c:pt>
                <c:pt idx="35">
                  <c:v>64歳</c:v>
                </c:pt>
                <c:pt idx="36">
                  <c:v>65歳</c:v>
                </c:pt>
                <c:pt idx="37">
                  <c:v>66歳</c:v>
                </c:pt>
                <c:pt idx="38">
                  <c:v>67歳</c:v>
                </c:pt>
                <c:pt idx="39">
                  <c:v>68歳</c:v>
                </c:pt>
                <c:pt idx="40">
                  <c:v>69歳</c:v>
                </c:pt>
                <c:pt idx="41">
                  <c:v>70歳</c:v>
                </c:pt>
                <c:pt idx="42">
                  <c:v>71歳</c:v>
                </c:pt>
                <c:pt idx="43">
                  <c:v>72歳</c:v>
                </c:pt>
                <c:pt idx="44">
                  <c:v>73歳</c:v>
                </c:pt>
                <c:pt idx="45">
                  <c:v>74歳</c:v>
                </c:pt>
                <c:pt idx="46">
                  <c:v>75歳</c:v>
                </c:pt>
                <c:pt idx="47">
                  <c:v>76歳</c:v>
                </c:pt>
                <c:pt idx="48">
                  <c:v>77歳</c:v>
                </c:pt>
                <c:pt idx="49">
                  <c:v>78歳</c:v>
                </c:pt>
                <c:pt idx="50">
                  <c:v>79歳</c:v>
                </c:pt>
                <c:pt idx="51">
                  <c:v>80歳</c:v>
                </c:pt>
                <c:pt idx="52">
                  <c:v>81歳</c:v>
                </c:pt>
                <c:pt idx="53">
                  <c:v>82歳</c:v>
                </c:pt>
                <c:pt idx="54">
                  <c:v>83歳</c:v>
                </c:pt>
                <c:pt idx="55">
                  <c:v>84歳</c:v>
                </c:pt>
                <c:pt idx="56">
                  <c:v>85歳</c:v>
                </c:pt>
                <c:pt idx="57">
                  <c:v>86歳</c:v>
                </c:pt>
                <c:pt idx="58">
                  <c:v>87歳</c:v>
                </c:pt>
                <c:pt idx="59">
                  <c:v>88歳</c:v>
                </c:pt>
                <c:pt idx="60">
                  <c:v>89歳</c:v>
                </c:pt>
              </c:strCache>
            </c:strRef>
          </c:cat>
          <c:val>
            <c:numRef>
              <c:f>年別キャッシュフロー表!$G$2:$G$62</c:f>
              <c:numCache>
                <c:formatCode>#,##0_ </c:formatCode>
                <c:ptCount val="61"/>
                <c:pt idx="0">
                  <c:v>-200000</c:v>
                </c:pt>
                <c:pt idx="1">
                  <c:v>-786738</c:v>
                </c:pt>
                <c:pt idx="2">
                  <c:v>-925176</c:v>
                </c:pt>
                <c:pt idx="3">
                  <c:v>-1037676</c:v>
                </c:pt>
                <c:pt idx="4">
                  <c:v>-1037676</c:v>
                </c:pt>
                <c:pt idx="5">
                  <c:v>-1037676</c:v>
                </c:pt>
                <c:pt idx="6">
                  <c:v>-1042730</c:v>
                </c:pt>
                <c:pt idx="7">
                  <c:v>-1053196</c:v>
                </c:pt>
                <c:pt idx="8">
                  <c:v>-1053196</c:v>
                </c:pt>
                <c:pt idx="9">
                  <c:v>-1053196</c:v>
                </c:pt>
                <c:pt idx="10">
                  <c:v>-1053196</c:v>
                </c:pt>
                <c:pt idx="11">
                  <c:v>-1058309</c:v>
                </c:pt>
                <c:pt idx="12">
                  <c:v>-1068900</c:v>
                </c:pt>
                <c:pt idx="13">
                  <c:v>-1068900</c:v>
                </c:pt>
                <c:pt idx="14">
                  <c:v>-1068900</c:v>
                </c:pt>
                <c:pt idx="15">
                  <c:v>-1068900</c:v>
                </c:pt>
                <c:pt idx="16">
                  <c:v>-1068900</c:v>
                </c:pt>
                <c:pt idx="17">
                  <c:v>-1068900</c:v>
                </c:pt>
                <c:pt idx="18">
                  <c:v>-1068900</c:v>
                </c:pt>
                <c:pt idx="19">
                  <c:v>-1068900</c:v>
                </c:pt>
                <c:pt idx="20">
                  <c:v>-1068900</c:v>
                </c:pt>
                <c:pt idx="21">
                  <c:v>-1068900</c:v>
                </c:pt>
                <c:pt idx="22">
                  <c:v>-1068900</c:v>
                </c:pt>
                <c:pt idx="23">
                  <c:v>-1068900</c:v>
                </c:pt>
                <c:pt idx="24">
                  <c:v>-1068900</c:v>
                </c:pt>
                <c:pt idx="25">
                  <c:v>-1068900</c:v>
                </c:pt>
                <c:pt idx="26">
                  <c:v>-1068900</c:v>
                </c:pt>
                <c:pt idx="27">
                  <c:v>-1068900</c:v>
                </c:pt>
                <c:pt idx="28">
                  <c:v>-1068900</c:v>
                </c:pt>
                <c:pt idx="29">
                  <c:v>-1068900</c:v>
                </c:pt>
                <c:pt idx="30">
                  <c:v>-1068900</c:v>
                </c:pt>
                <c:pt idx="31">
                  <c:v>-1068900</c:v>
                </c:pt>
                <c:pt idx="32">
                  <c:v>-1068900</c:v>
                </c:pt>
                <c:pt idx="33">
                  <c:v>-1068900</c:v>
                </c:pt>
                <c:pt idx="34">
                  <c:v>-1068900</c:v>
                </c:pt>
                <c:pt idx="35">
                  <c:v>-937890</c:v>
                </c:pt>
                <c:pt idx="36">
                  <c:v>-770220</c:v>
                </c:pt>
                <c:pt idx="37">
                  <c:v>-150000</c:v>
                </c:pt>
                <c:pt idx="38">
                  <c:v>-150000</c:v>
                </c:pt>
                <c:pt idx="39">
                  <c:v>-150000</c:v>
                </c:pt>
                <c:pt idx="40">
                  <c:v>-150000</c:v>
                </c:pt>
                <c:pt idx="41">
                  <c:v>-150000</c:v>
                </c:pt>
                <c:pt idx="42">
                  <c:v>-150000</c:v>
                </c:pt>
                <c:pt idx="43">
                  <c:v>-150000</c:v>
                </c:pt>
                <c:pt idx="44">
                  <c:v>-150000</c:v>
                </c:pt>
                <c:pt idx="45">
                  <c:v>-150000</c:v>
                </c:pt>
                <c:pt idx="46">
                  <c:v>-150000</c:v>
                </c:pt>
                <c:pt idx="47">
                  <c:v>-150000</c:v>
                </c:pt>
                <c:pt idx="48">
                  <c:v>-150000</c:v>
                </c:pt>
                <c:pt idx="49">
                  <c:v>-150000</c:v>
                </c:pt>
                <c:pt idx="50">
                  <c:v>-150000</c:v>
                </c:pt>
                <c:pt idx="51">
                  <c:v>-150000</c:v>
                </c:pt>
                <c:pt idx="52">
                  <c:v>-150000</c:v>
                </c:pt>
                <c:pt idx="53">
                  <c:v>-150000</c:v>
                </c:pt>
                <c:pt idx="54">
                  <c:v>-150000</c:v>
                </c:pt>
                <c:pt idx="55">
                  <c:v>-150000</c:v>
                </c:pt>
                <c:pt idx="56">
                  <c:v>-150000</c:v>
                </c:pt>
                <c:pt idx="57">
                  <c:v>-150000</c:v>
                </c:pt>
                <c:pt idx="58">
                  <c:v>-150000</c:v>
                </c:pt>
                <c:pt idx="59">
                  <c:v>-150000</c:v>
                </c:pt>
                <c:pt idx="60">
                  <c:v>-150000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A3D-4C6F-B8B2-3B8D9C17E9D1}"/>
            </c:ext>
          </c:extLst>
        </c:ser>
        <c:ser>
          <c:idx val="3"/>
          <c:order val="2"/>
          <c:tx>
            <c:strRef>
              <c:f>年別キャッシュフロー表!$H$1</c:f>
              <c:strCache>
                <c:ptCount val="1"/>
                <c:pt idx="0">
                  <c:v>生活費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cat>
            <c:strRef>
              <c:f>年別キャッシュフロー表!$D$2:$D$62</c:f>
              <c:strCache>
                <c:ptCount val="61"/>
                <c:pt idx="0">
                  <c:v>29歳</c:v>
                </c:pt>
                <c:pt idx="1">
                  <c:v>30歳</c:v>
                </c:pt>
                <c:pt idx="2">
                  <c:v>31歳</c:v>
                </c:pt>
                <c:pt idx="3">
                  <c:v>32歳</c:v>
                </c:pt>
                <c:pt idx="4">
                  <c:v>33歳</c:v>
                </c:pt>
                <c:pt idx="5">
                  <c:v>34歳</c:v>
                </c:pt>
                <c:pt idx="6">
                  <c:v>35歳</c:v>
                </c:pt>
                <c:pt idx="7">
                  <c:v>36歳</c:v>
                </c:pt>
                <c:pt idx="8">
                  <c:v>37歳</c:v>
                </c:pt>
                <c:pt idx="9">
                  <c:v>38歳</c:v>
                </c:pt>
                <c:pt idx="10">
                  <c:v>39歳</c:v>
                </c:pt>
                <c:pt idx="11">
                  <c:v>40歳</c:v>
                </c:pt>
                <c:pt idx="12">
                  <c:v>41歳</c:v>
                </c:pt>
                <c:pt idx="13">
                  <c:v>42歳</c:v>
                </c:pt>
                <c:pt idx="14">
                  <c:v>43歳</c:v>
                </c:pt>
                <c:pt idx="15">
                  <c:v>44歳</c:v>
                </c:pt>
                <c:pt idx="16">
                  <c:v>45歳</c:v>
                </c:pt>
                <c:pt idx="17">
                  <c:v>46歳</c:v>
                </c:pt>
                <c:pt idx="18">
                  <c:v>47歳</c:v>
                </c:pt>
                <c:pt idx="19">
                  <c:v>48歳</c:v>
                </c:pt>
                <c:pt idx="20">
                  <c:v>49歳</c:v>
                </c:pt>
                <c:pt idx="21">
                  <c:v>50歳</c:v>
                </c:pt>
                <c:pt idx="22">
                  <c:v>51歳</c:v>
                </c:pt>
                <c:pt idx="23">
                  <c:v>52歳</c:v>
                </c:pt>
                <c:pt idx="24">
                  <c:v>53歳</c:v>
                </c:pt>
                <c:pt idx="25">
                  <c:v>54歳</c:v>
                </c:pt>
                <c:pt idx="26">
                  <c:v>55歳</c:v>
                </c:pt>
                <c:pt idx="27">
                  <c:v>56歳</c:v>
                </c:pt>
                <c:pt idx="28">
                  <c:v>57歳</c:v>
                </c:pt>
                <c:pt idx="29">
                  <c:v>58歳</c:v>
                </c:pt>
                <c:pt idx="30">
                  <c:v>59歳</c:v>
                </c:pt>
                <c:pt idx="31">
                  <c:v>60歳</c:v>
                </c:pt>
                <c:pt idx="32">
                  <c:v>61歳</c:v>
                </c:pt>
                <c:pt idx="33">
                  <c:v>62歳</c:v>
                </c:pt>
                <c:pt idx="34">
                  <c:v>63歳</c:v>
                </c:pt>
                <c:pt idx="35">
                  <c:v>64歳</c:v>
                </c:pt>
                <c:pt idx="36">
                  <c:v>65歳</c:v>
                </c:pt>
                <c:pt idx="37">
                  <c:v>66歳</c:v>
                </c:pt>
                <c:pt idx="38">
                  <c:v>67歳</c:v>
                </c:pt>
                <c:pt idx="39">
                  <c:v>68歳</c:v>
                </c:pt>
                <c:pt idx="40">
                  <c:v>69歳</c:v>
                </c:pt>
                <c:pt idx="41">
                  <c:v>70歳</c:v>
                </c:pt>
                <c:pt idx="42">
                  <c:v>71歳</c:v>
                </c:pt>
                <c:pt idx="43">
                  <c:v>72歳</c:v>
                </c:pt>
                <c:pt idx="44">
                  <c:v>73歳</c:v>
                </c:pt>
                <c:pt idx="45">
                  <c:v>74歳</c:v>
                </c:pt>
                <c:pt idx="46">
                  <c:v>75歳</c:v>
                </c:pt>
                <c:pt idx="47">
                  <c:v>76歳</c:v>
                </c:pt>
                <c:pt idx="48">
                  <c:v>77歳</c:v>
                </c:pt>
                <c:pt idx="49">
                  <c:v>78歳</c:v>
                </c:pt>
                <c:pt idx="50">
                  <c:v>79歳</c:v>
                </c:pt>
                <c:pt idx="51">
                  <c:v>80歳</c:v>
                </c:pt>
                <c:pt idx="52">
                  <c:v>81歳</c:v>
                </c:pt>
                <c:pt idx="53">
                  <c:v>82歳</c:v>
                </c:pt>
                <c:pt idx="54">
                  <c:v>83歳</c:v>
                </c:pt>
                <c:pt idx="55">
                  <c:v>84歳</c:v>
                </c:pt>
                <c:pt idx="56">
                  <c:v>85歳</c:v>
                </c:pt>
                <c:pt idx="57">
                  <c:v>86歳</c:v>
                </c:pt>
                <c:pt idx="58">
                  <c:v>87歳</c:v>
                </c:pt>
                <c:pt idx="59">
                  <c:v>88歳</c:v>
                </c:pt>
                <c:pt idx="60">
                  <c:v>89歳</c:v>
                </c:pt>
              </c:strCache>
            </c:strRef>
          </c:cat>
          <c:val>
            <c:numRef>
              <c:f>年別キャッシュフロー表!$H$2:$H$62</c:f>
              <c:numCache>
                <c:formatCode>#,##0_ </c:formatCode>
                <c:ptCount val="61"/>
                <c:pt idx="0">
                  <c:v>-300000</c:v>
                </c:pt>
                <c:pt idx="1">
                  <c:v>-900000</c:v>
                </c:pt>
                <c:pt idx="2">
                  <c:v>-900000</c:v>
                </c:pt>
                <c:pt idx="3">
                  <c:v>-900000</c:v>
                </c:pt>
                <c:pt idx="4">
                  <c:v>-900000</c:v>
                </c:pt>
                <c:pt idx="5">
                  <c:v>-900000</c:v>
                </c:pt>
                <c:pt idx="6">
                  <c:v>-900000</c:v>
                </c:pt>
                <c:pt idx="7">
                  <c:v>-900000</c:v>
                </c:pt>
                <c:pt idx="8">
                  <c:v>-900000</c:v>
                </c:pt>
                <c:pt idx="9">
                  <c:v>-900000</c:v>
                </c:pt>
                <c:pt idx="10">
                  <c:v>-900000</c:v>
                </c:pt>
                <c:pt idx="11">
                  <c:v>-900000</c:v>
                </c:pt>
                <c:pt idx="12">
                  <c:v>-900000</c:v>
                </c:pt>
                <c:pt idx="13">
                  <c:v>-900000</c:v>
                </c:pt>
                <c:pt idx="14">
                  <c:v>-900000</c:v>
                </c:pt>
                <c:pt idx="15">
                  <c:v>-900000</c:v>
                </c:pt>
                <c:pt idx="16">
                  <c:v>-900000</c:v>
                </c:pt>
                <c:pt idx="17">
                  <c:v>-900000</c:v>
                </c:pt>
                <c:pt idx="18">
                  <c:v>-900000</c:v>
                </c:pt>
                <c:pt idx="19">
                  <c:v>-900000</c:v>
                </c:pt>
                <c:pt idx="20">
                  <c:v>-900000</c:v>
                </c:pt>
                <c:pt idx="21">
                  <c:v>-900000</c:v>
                </c:pt>
                <c:pt idx="22">
                  <c:v>-900000</c:v>
                </c:pt>
                <c:pt idx="23">
                  <c:v>-900000</c:v>
                </c:pt>
                <c:pt idx="24">
                  <c:v>-900000</c:v>
                </c:pt>
                <c:pt idx="25">
                  <c:v>-900000</c:v>
                </c:pt>
                <c:pt idx="26">
                  <c:v>-900000</c:v>
                </c:pt>
                <c:pt idx="27">
                  <c:v>-900000</c:v>
                </c:pt>
                <c:pt idx="28">
                  <c:v>-900000</c:v>
                </c:pt>
                <c:pt idx="29">
                  <c:v>-900000</c:v>
                </c:pt>
                <c:pt idx="30">
                  <c:v>-900000</c:v>
                </c:pt>
                <c:pt idx="31">
                  <c:v>-900000</c:v>
                </c:pt>
                <c:pt idx="32">
                  <c:v>-900000</c:v>
                </c:pt>
                <c:pt idx="33">
                  <c:v>-900000</c:v>
                </c:pt>
                <c:pt idx="34">
                  <c:v>-900000</c:v>
                </c:pt>
                <c:pt idx="35">
                  <c:v>-900000</c:v>
                </c:pt>
                <c:pt idx="36">
                  <c:v>-900000</c:v>
                </c:pt>
                <c:pt idx="37">
                  <c:v>-900000</c:v>
                </c:pt>
                <c:pt idx="38">
                  <c:v>-900000</c:v>
                </c:pt>
                <c:pt idx="39">
                  <c:v>-900000</c:v>
                </c:pt>
                <c:pt idx="40">
                  <c:v>-900000</c:v>
                </c:pt>
                <c:pt idx="41">
                  <c:v>-900000</c:v>
                </c:pt>
                <c:pt idx="42">
                  <c:v>-900000</c:v>
                </c:pt>
                <c:pt idx="43">
                  <c:v>-900000</c:v>
                </c:pt>
                <c:pt idx="44">
                  <c:v>-900000</c:v>
                </c:pt>
                <c:pt idx="45">
                  <c:v>-900000</c:v>
                </c:pt>
                <c:pt idx="46">
                  <c:v>-900000</c:v>
                </c:pt>
                <c:pt idx="47">
                  <c:v>-900000</c:v>
                </c:pt>
                <c:pt idx="48">
                  <c:v>-900000</c:v>
                </c:pt>
                <c:pt idx="49">
                  <c:v>-900000</c:v>
                </c:pt>
                <c:pt idx="50">
                  <c:v>-900000</c:v>
                </c:pt>
                <c:pt idx="51">
                  <c:v>-900000</c:v>
                </c:pt>
                <c:pt idx="52">
                  <c:v>-900000</c:v>
                </c:pt>
                <c:pt idx="53">
                  <c:v>-900000</c:v>
                </c:pt>
                <c:pt idx="54">
                  <c:v>-900000</c:v>
                </c:pt>
                <c:pt idx="55">
                  <c:v>-900000</c:v>
                </c:pt>
                <c:pt idx="56">
                  <c:v>-900000</c:v>
                </c:pt>
                <c:pt idx="57">
                  <c:v>-900000</c:v>
                </c:pt>
                <c:pt idx="58">
                  <c:v>-900000</c:v>
                </c:pt>
                <c:pt idx="59">
                  <c:v>-900000</c:v>
                </c:pt>
                <c:pt idx="60">
                  <c:v>-900000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A3D-4C6F-B8B2-3B8D9C17E9D1}"/>
            </c:ext>
          </c:extLst>
        </c:ser>
        <c:ser>
          <c:idx val="4"/>
          <c:order val="3"/>
          <c:tx>
            <c:strRef>
              <c:f>年別キャッシュフロー表!$I$1</c:f>
              <c:strCache>
                <c:ptCount val="1"/>
                <c:pt idx="0">
                  <c:v>保険料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年別キャッシュフロー表!$D$2:$D$62</c:f>
              <c:strCache>
                <c:ptCount val="61"/>
                <c:pt idx="0">
                  <c:v>29歳</c:v>
                </c:pt>
                <c:pt idx="1">
                  <c:v>30歳</c:v>
                </c:pt>
                <c:pt idx="2">
                  <c:v>31歳</c:v>
                </c:pt>
                <c:pt idx="3">
                  <c:v>32歳</c:v>
                </c:pt>
                <c:pt idx="4">
                  <c:v>33歳</c:v>
                </c:pt>
                <c:pt idx="5">
                  <c:v>34歳</c:v>
                </c:pt>
                <c:pt idx="6">
                  <c:v>35歳</c:v>
                </c:pt>
                <c:pt idx="7">
                  <c:v>36歳</c:v>
                </c:pt>
                <c:pt idx="8">
                  <c:v>37歳</c:v>
                </c:pt>
                <c:pt idx="9">
                  <c:v>38歳</c:v>
                </c:pt>
                <c:pt idx="10">
                  <c:v>39歳</c:v>
                </c:pt>
                <c:pt idx="11">
                  <c:v>40歳</c:v>
                </c:pt>
                <c:pt idx="12">
                  <c:v>41歳</c:v>
                </c:pt>
                <c:pt idx="13">
                  <c:v>42歳</c:v>
                </c:pt>
                <c:pt idx="14">
                  <c:v>43歳</c:v>
                </c:pt>
                <c:pt idx="15">
                  <c:v>44歳</c:v>
                </c:pt>
                <c:pt idx="16">
                  <c:v>45歳</c:v>
                </c:pt>
                <c:pt idx="17">
                  <c:v>46歳</c:v>
                </c:pt>
                <c:pt idx="18">
                  <c:v>47歳</c:v>
                </c:pt>
                <c:pt idx="19">
                  <c:v>48歳</c:v>
                </c:pt>
                <c:pt idx="20">
                  <c:v>49歳</c:v>
                </c:pt>
                <c:pt idx="21">
                  <c:v>50歳</c:v>
                </c:pt>
                <c:pt idx="22">
                  <c:v>51歳</c:v>
                </c:pt>
                <c:pt idx="23">
                  <c:v>52歳</c:v>
                </c:pt>
                <c:pt idx="24">
                  <c:v>53歳</c:v>
                </c:pt>
                <c:pt idx="25">
                  <c:v>54歳</c:v>
                </c:pt>
                <c:pt idx="26">
                  <c:v>55歳</c:v>
                </c:pt>
                <c:pt idx="27">
                  <c:v>56歳</c:v>
                </c:pt>
                <c:pt idx="28">
                  <c:v>57歳</c:v>
                </c:pt>
                <c:pt idx="29">
                  <c:v>58歳</c:v>
                </c:pt>
                <c:pt idx="30">
                  <c:v>59歳</c:v>
                </c:pt>
                <c:pt idx="31">
                  <c:v>60歳</c:v>
                </c:pt>
                <c:pt idx="32">
                  <c:v>61歳</c:v>
                </c:pt>
                <c:pt idx="33">
                  <c:v>62歳</c:v>
                </c:pt>
                <c:pt idx="34">
                  <c:v>63歳</c:v>
                </c:pt>
                <c:pt idx="35">
                  <c:v>64歳</c:v>
                </c:pt>
                <c:pt idx="36">
                  <c:v>65歳</c:v>
                </c:pt>
                <c:pt idx="37">
                  <c:v>66歳</c:v>
                </c:pt>
                <c:pt idx="38">
                  <c:v>67歳</c:v>
                </c:pt>
                <c:pt idx="39">
                  <c:v>68歳</c:v>
                </c:pt>
                <c:pt idx="40">
                  <c:v>69歳</c:v>
                </c:pt>
                <c:pt idx="41">
                  <c:v>70歳</c:v>
                </c:pt>
                <c:pt idx="42">
                  <c:v>71歳</c:v>
                </c:pt>
                <c:pt idx="43">
                  <c:v>72歳</c:v>
                </c:pt>
                <c:pt idx="44">
                  <c:v>73歳</c:v>
                </c:pt>
                <c:pt idx="45">
                  <c:v>74歳</c:v>
                </c:pt>
                <c:pt idx="46">
                  <c:v>75歳</c:v>
                </c:pt>
                <c:pt idx="47">
                  <c:v>76歳</c:v>
                </c:pt>
                <c:pt idx="48">
                  <c:v>77歳</c:v>
                </c:pt>
                <c:pt idx="49">
                  <c:v>78歳</c:v>
                </c:pt>
                <c:pt idx="50">
                  <c:v>79歳</c:v>
                </c:pt>
                <c:pt idx="51">
                  <c:v>80歳</c:v>
                </c:pt>
                <c:pt idx="52">
                  <c:v>81歳</c:v>
                </c:pt>
                <c:pt idx="53">
                  <c:v>82歳</c:v>
                </c:pt>
                <c:pt idx="54">
                  <c:v>83歳</c:v>
                </c:pt>
                <c:pt idx="55">
                  <c:v>84歳</c:v>
                </c:pt>
                <c:pt idx="56">
                  <c:v>85歳</c:v>
                </c:pt>
                <c:pt idx="57">
                  <c:v>86歳</c:v>
                </c:pt>
                <c:pt idx="58">
                  <c:v>87歳</c:v>
                </c:pt>
                <c:pt idx="59">
                  <c:v>88歳</c:v>
                </c:pt>
                <c:pt idx="60">
                  <c:v>89歳</c:v>
                </c:pt>
              </c:strCache>
            </c:strRef>
          </c:cat>
          <c:val>
            <c:numRef>
              <c:f>年別キャッシュフロー表!$I$2:$I$62</c:f>
              <c:numCache>
                <c:formatCode>#,##0_ </c:formatCode>
                <c:ptCount val="61"/>
                <c:pt idx="0">
                  <c:v>-108000</c:v>
                </c:pt>
                <c:pt idx="1">
                  <c:v>-324000</c:v>
                </c:pt>
                <c:pt idx="2">
                  <c:v>-324000</c:v>
                </c:pt>
                <c:pt idx="3">
                  <c:v>-324000</c:v>
                </c:pt>
                <c:pt idx="4">
                  <c:v>-324000</c:v>
                </c:pt>
                <c:pt idx="5">
                  <c:v>-324000</c:v>
                </c:pt>
                <c:pt idx="6">
                  <c:v>-324000</c:v>
                </c:pt>
                <c:pt idx="7">
                  <c:v>-324000</c:v>
                </c:pt>
                <c:pt idx="8">
                  <c:v>-324000</c:v>
                </c:pt>
                <c:pt idx="9">
                  <c:v>-324000</c:v>
                </c:pt>
                <c:pt idx="10">
                  <c:v>-324000</c:v>
                </c:pt>
                <c:pt idx="11">
                  <c:v>-324000</c:v>
                </c:pt>
                <c:pt idx="12">
                  <c:v>-324000</c:v>
                </c:pt>
                <c:pt idx="13">
                  <c:v>-324000</c:v>
                </c:pt>
                <c:pt idx="14">
                  <c:v>-324000</c:v>
                </c:pt>
                <c:pt idx="15">
                  <c:v>-324000</c:v>
                </c:pt>
                <c:pt idx="16">
                  <c:v>-324000</c:v>
                </c:pt>
                <c:pt idx="17">
                  <c:v>-324000</c:v>
                </c:pt>
                <c:pt idx="18">
                  <c:v>-324000</c:v>
                </c:pt>
                <c:pt idx="19">
                  <c:v>-324000</c:v>
                </c:pt>
                <c:pt idx="20">
                  <c:v>-324000</c:v>
                </c:pt>
                <c:pt idx="21">
                  <c:v>-324000</c:v>
                </c:pt>
                <c:pt idx="22">
                  <c:v>-324000</c:v>
                </c:pt>
                <c:pt idx="23">
                  <c:v>-324000</c:v>
                </c:pt>
                <c:pt idx="24">
                  <c:v>-324000</c:v>
                </c:pt>
                <c:pt idx="25">
                  <c:v>-324000</c:v>
                </c:pt>
                <c:pt idx="26">
                  <c:v>-324000</c:v>
                </c:pt>
                <c:pt idx="27">
                  <c:v>-324000</c:v>
                </c:pt>
                <c:pt idx="28">
                  <c:v>-324000</c:v>
                </c:pt>
                <c:pt idx="29">
                  <c:v>-324000</c:v>
                </c:pt>
                <c:pt idx="30">
                  <c:v>-324000</c:v>
                </c:pt>
                <c:pt idx="31">
                  <c:v>-324000</c:v>
                </c:pt>
                <c:pt idx="32">
                  <c:v>-324000</c:v>
                </c:pt>
                <c:pt idx="33">
                  <c:v>-324000</c:v>
                </c:pt>
                <c:pt idx="34">
                  <c:v>-324000</c:v>
                </c:pt>
                <c:pt idx="35">
                  <c:v>-324000</c:v>
                </c:pt>
                <c:pt idx="36">
                  <c:v>-324000</c:v>
                </c:pt>
                <c:pt idx="37">
                  <c:v>-324000</c:v>
                </c:pt>
                <c:pt idx="38">
                  <c:v>-324000</c:v>
                </c:pt>
                <c:pt idx="39">
                  <c:v>-324000</c:v>
                </c:pt>
                <c:pt idx="40">
                  <c:v>-324000</c:v>
                </c:pt>
                <c:pt idx="41">
                  <c:v>-324000</c:v>
                </c:pt>
                <c:pt idx="42">
                  <c:v>-324000</c:v>
                </c:pt>
                <c:pt idx="43">
                  <c:v>-324000</c:v>
                </c:pt>
                <c:pt idx="44">
                  <c:v>-324000</c:v>
                </c:pt>
                <c:pt idx="45">
                  <c:v>-324000</c:v>
                </c:pt>
                <c:pt idx="46">
                  <c:v>-324000</c:v>
                </c:pt>
                <c:pt idx="47">
                  <c:v>-324000</c:v>
                </c:pt>
                <c:pt idx="48">
                  <c:v>-324000</c:v>
                </c:pt>
                <c:pt idx="49">
                  <c:v>-324000</c:v>
                </c:pt>
                <c:pt idx="50">
                  <c:v>-324000</c:v>
                </c:pt>
                <c:pt idx="51">
                  <c:v>-324000</c:v>
                </c:pt>
                <c:pt idx="52">
                  <c:v>-324000</c:v>
                </c:pt>
                <c:pt idx="53">
                  <c:v>-324000</c:v>
                </c:pt>
                <c:pt idx="54">
                  <c:v>-324000</c:v>
                </c:pt>
                <c:pt idx="55">
                  <c:v>-324000</c:v>
                </c:pt>
                <c:pt idx="56">
                  <c:v>-324000</c:v>
                </c:pt>
                <c:pt idx="57">
                  <c:v>-324000</c:v>
                </c:pt>
                <c:pt idx="58">
                  <c:v>-324000</c:v>
                </c:pt>
                <c:pt idx="59">
                  <c:v>-324000</c:v>
                </c:pt>
                <c:pt idx="60">
                  <c:v>-324000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A3D-4C6F-B8B2-3B8D9C17E9D1}"/>
            </c:ext>
          </c:extLst>
        </c:ser>
        <c:ser>
          <c:idx val="5"/>
          <c:order val="4"/>
          <c:tx>
            <c:strRef>
              <c:f>年別キャッシュフロー表!$J$1</c:f>
              <c:strCache>
                <c:ptCount val="1"/>
                <c:pt idx="0">
                  <c:v>医療費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年別キャッシュフロー表!$D$2:$D$62</c:f>
              <c:strCache>
                <c:ptCount val="61"/>
                <c:pt idx="0">
                  <c:v>29歳</c:v>
                </c:pt>
                <c:pt idx="1">
                  <c:v>30歳</c:v>
                </c:pt>
                <c:pt idx="2">
                  <c:v>31歳</c:v>
                </c:pt>
                <c:pt idx="3">
                  <c:v>32歳</c:v>
                </c:pt>
                <c:pt idx="4">
                  <c:v>33歳</c:v>
                </c:pt>
                <c:pt idx="5">
                  <c:v>34歳</c:v>
                </c:pt>
                <c:pt idx="6">
                  <c:v>35歳</c:v>
                </c:pt>
                <c:pt idx="7">
                  <c:v>36歳</c:v>
                </c:pt>
                <c:pt idx="8">
                  <c:v>37歳</c:v>
                </c:pt>
                <c:pt idx="9">
                  <c:v>38歳</c:v>
                </c:pt>
                <c:pt idx="10">
                  <c:v>39歳</c:v>
                </c:pt>
                <c:pt idx="11">
                  <c:v>40歳</c:v>
                </c:pt>
                <c:pt idx="12">
                  <c:v>41歳</c:v>
                </c:pt>
                <c:pt idx="13">
                  <c:v>42歳</c:v>
                </c:pt>
                <c:pt idx="14">
                  <c:v>43歳</c:v>
                </c:pt>
                <c:pt idx="15">
                  <c:v>44歳</c:v>
                </c:pt>
                <c:pt idx="16">
                  <c:v>45歳</c:v>
                </c:pt>
                <c:pt idx="17">
                  <c:v>46歳</c:v>
                </c:pt>
                <c:pt idx="18">
                  <c:v>47歳</c:v>
                </c:pt>
                <c:pt idx="19">
                  <c:v>48歳</c:v>
                </c:pt>
                <c:pt idx="20">
                  <c:v>49歳</c:v>
                </c:pt>
                <c:pt idx="21">
                  <c:v>50歳</c:v>
                </c:pt>
                <c:pt idx="22">
                  <c:v>51歳</c:v>
                </c:pt>
                <c:pt idx="23">
                  <c:v>52歳</c:v>
                </c:pt>
                <c:pt idx="24">
                  <c:v>53歳</c:v>
                </c:pt>
                <c:pt idx="25">
                  <c:v>54歳</c:v>
                </c:pt>
                <c:pt idx="26">
                  <c:v>55歳</c:v>
                </c:pt>
                <c:pt idx="27">
                  <c:v>56歳</c:v>
                </c:pt>
                <c:pt idx="28">
                  <c:v>57歳</c:v>
                </c:pt>
                <c:pt idx="29">
                  <c:v>58歳</c:v>
                </c:pt>
                <c:pt idx="30">
                  <c:v>59歳</c:v>
                </c:pt>
                <c:pt idx="31">
                  <c:v>60歳</c:v>
                </c:pt>
                <c:pt idx="32">
                  <c:v>61歳</c:v>
                </c:pt>
                <c:pt idx="33">
                  <c:v>62歳</c:v>
                </c:pt>
                <c:pt idx="34">
                  <c:v>63歳</c:v>
                </c:pt>
                <c:pt idx="35">
                  <c:v>64歳</c:v>
                </c:pt>
                <c:pt idx="36">
                  <c:v>65歳</c:v>
                </c:pt>
                <c:pt idx="37">
                  <c:v>66歳</c:v>
                </c:pt>
                <c:pt idx="38">
                  <c:v>67歳</c:v>
                </c:pt>
                <c:pt idx="39">
                  <c:v>68歳</c:v>
                </c:pt>
                <c:pt idx="40">
                  <c:v>69歳</c:v>
                </c:pt>
                <c:pt idx="41">
                  <c:v>70歳</c:v>
                </c:pt>
                <c:pt idx="42">
                  <c:v>71歳</c:v>
                </c:pt>
                <c:pt idx="43">
                  <c:v>72歳</c:v>
                </c:pt>
                <c:pt idx="44">
                  <c:v>73歳</c:v>
                </c:pt>
                <c:pt idx="45">
                  <c:v>74歳</c:v>
                </c:pt>
                <c:pt idx="46">
                  <c:v>75歳</c:v>
                </c:pt>
                <c:pt idx="47">
                  <c:v>76歳</c:v>
                </c:pt>
                <c:pt idx="48">
                  <c:v>77歳</c:v>
                </c:pt>
                <c:pt idx="49">
                  <c:v>78歳</c:v>
                </c:pt>
                <c:pt idx="50">
                  <c:v>79歳</c:v>
                </c:pt>
                <c:pt idx="51">
                  <c:v>80歳</c:v>
                </c:pt>
                <c:pt idx="52">
                  <c:v>81歳</c:v>
                </c:pt>
                <c:pt idx="53">
                  <c:v>82歳</c:v>
                </c:pt>
                <c:pt idx="54">
                  <c:v>83歳</c:v>
                </c:pt>
                <c:pt idx="55">
                  <c:v>84歳</c:v>
                </c:pt>
                <c:pt idx="56">
                  <c:v>85歳</c:v>
                </c:pt>
                <c:pt idx="57">
                  <c:v>86歳</c:v>
                </c:pt>
                <c:pt idx="58">
                  <c:v>87歳</c:v>
                </c:pt>
                <c:pt idx="59">
                  <c:v>88歳</c:v>
                </c:pt>
                <c:pt idx="60">
                  <c:v>89歳</c:v>
                </c:pt>
              </c:strCache>
            </c:strRef>
          </c:cat>
          <c:val>
            <c:numRef>
              <c:f>年別キャッシュフロー表!$J$2:$J$62</c:f>
              <c:numCache>
                <c:formatCode>#,##0_ </c:formatCode>
                <c:ptCount val="61"/>
                <c:pt idx="0">
                  <c:v>-40000</c:v>
                </c:pt>
                <c:pt idx="1">
                  <c:v>-120000</c:v>
                </c:pt>
                <c:pt idx="2">
                  <c:v>-120000</c:v>
                </c:pt>
                <c:pt idx="3">
                  <c:v>-120000</c:v>
                </c:pt>
                <c:pt idx="4">
                  <c:v>-120000</c:v>
                </c:pt>
                <c:pt idx="5">
                  <c:v>-120000</c:v>
                </c:pt>
                <c:pt idx="6">
                  <c:v>-120000</c:v>
                </c:pt>
                <c:pt idx="7">
                  <c:v>-120000</c:v>
                </c:pt>
                <c:pt idx="8">
                  <c:v>-120000</c:v>
                </c:pt>
                <c:pt idx="9">
                  <c:v>-120000</c:v>
                </c:pt>
                <c:pt idx="10">
                  <c:v>-120000</c:v>
                </c:pt>
                <c:pt idx="11">
                  <c:v>-120000</c:v>
                </c:pt>
                <c:pt idx="12">
                  <c:v>-120000</c:v>
                </c:pt>
                <c:pt idx="13">
                  <c:v>-120000</c:v>
                </c:pt>
                <c:pt idx="14">
                  <c:v>-120000</c:v>
                </c:pt>
                <c:pt idx="15">
                  <c:v>-120000</c:v>
                </c:pt>
                <c:pt idx="16">
                  <c:v>-120000</c:v>
                </c:pt>
                <c:pt idx="17">
                  <c:v>-120000</c:v>
                </c:pt>
                <c:pt idx="18">
                  <c:v>-120000</c:v>
                </c:pt>
                <c:pt idx="19">
                  <c:v>-120000</c:v>
                </c:pt>
                <c:pt idx="20">
                  <c:v>-120000</c:v>
                </c:pt>
                <c:pt idx="21">
                  <c:v>-120000</c:v>
                </c:pt>
                <c:pt idx="22">
                  <c:v>-120000</c:v>
                </c:pt>
                <c:pt idx="23">
                  <c:v>-120000</c:v>
                </c:pt>
                <c:pt idx="24">
                  <c:v>-120000</c:v>
                </c:pt>
                <c:pt idx="25">
                  <c:v>-120000</c:v>
                </c:pt>
                <c:pt idx="26">
                  <c:v>-120000</c:v>
                </c:pt>
                <c:pt idx="27">
                  <c:v>-120000</c:v>
                </c:pt>
                <c:pt idx="28">
                  <c:v>-120000</c:v>
                </c:pt>
                <c:pt idx="29">
                  <c:v>-120000</c:v>
                </c:pt>
                <c:pt idx="30">
                  <c:v>-120000</c:v>
                </c:pt>
                <c:pt idx="31">
                  <c:v>-120000</c:v>
                </c:pt>
                <c:pt idx="32">
                  <c:v>-120000</c:v>
                </c:pt>
                <c:pt idx="33">
                  <c:v>-120000</c:v>
                </c:pt>
                <c:pt idx="34">
                  <c:v>-120000</c:v>
                </c:pt>
                <c:pt idx="35">
                  <c:v>-120000</c:v>
                </c:pt>
                <c:pt idx="36">
                  <c:v>-120000</c:v>
                </c:pt>
                <c:pt idx="37">
                  <c:v>-120000</c:v>
                </c:pt>
                <c:pt idx="38">
                  <c:v>-120000</c:v>
                </c:pt>
                <c:pt idx="39">
                  <c:v>-120000</c:v>
                </c:pt>
                <c:pt idx="40">
                  <c:v>-120000</c:v>
                </c:pt>
                <c:pt idx="41">
                  <c:v>-120000</c:v>
                </c:pt>
                <c:pt idx="42">
                  <c:v>-120000</c:v>
                </c:pt>
                <c:pt idx="43">
                  <c:v>-120000</c:v>
                </c:pt>
                <c:pt idx="44">
                  <c:v>-120000</c:v>
                </c:pt>
                <c:pt idx="45">
                  <c:v>-120000</c:v>
                </c:pt>
                <c:pt idx="46">
                  <c:v>-120000</c:v>
                </c:pt>
                <c:pt idx="47">
                  <c:v>-120000</c:v>
                </c:pt>
                <c:pt idx="48">
                  <c:v>-120000</c:v>
                </c:pt>
                <c:pt idx="49">
                  <c:v>-120000</c:v>
                </c:pt>
                <c:pt idx="50">
                  <c:v>-120000</c:v>
                </c:pt>
                <c:pt idx="51">
                  <c:v>-120000</c:v>
                </c:pt>
                <c:pt idx="52">
                  <c:v>-120000</c:v>
                </c:pt>
                <c:pt idx="53">
                  <c:v>-120000</c:v>
                </c:pt>
                <c:pt idx="54">
                  <c:v>-120000</c:v>
                </c:pt>
                <c:pt idx="55">
                  <c:v>-120000</c:v>
                </c:pt>
                <c:pt idx="56">
                  <c:v>-120000</c:v>
                </c:pt>
                <c:pt idx="57">
                  <c:v>-120000</c:v>
                </c:pt>
                <c:pt idx="58">
                  <c:v>-120000</c:v>
                </c:pt>
                <c:pt idx="59">
                  <c:v>-120000</c:v>
                </c:pt>
                <c:pt idx="60">
                  <c:v>-120000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A3D-4C6F-B8B2-3B8D9C17E9D1}"/>
            </c:ext>
          </c:extLst>
        </c:ser>
        <c:ser>
          <c:idx val="6"/>
          <c:order val="5"/>
          <c:tx>
            <c:strRef>
              <c:f>年別キャッシュフロー表!$K$1</c:f>
              <c:strCache>
                <c:ptCount val="1"/>
                <c:pt idx="0">
                  <c:v>車両費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年別キャッシュフロー表!$D$2:$D$62</c:f>
              <c:strCache>
                <c:ptCount val="61"/>
                <c:pt idx="0">
                  <c:v>29歳</c:v>
                </c:pt>
                <c:pt idx="1">
                  <c:v>30歳</c:v>
                </c:pt>
                <c:pt idx="2">
                  <c:v>31歳</c:v>
                </c:pt>
                <c:pt idx="3">
                  <c:v>32歳</c:v>
                </c:pt>
                <c:pt idx="4">
                  <c:v>33歳</c:v>
                </c:pt>
                <c:pt idx="5">
                  <c:v>34歳</c:v>
                </c:pt>
                <c:pt idx="6">
                  <c:v>35歳</c:v>
                </c:pt>
                <c:pt idx="7">
                  <c:v>36歳</c:v>
                </c:pt>
                <c:pt idx="8">
                  <c:v>37歳</c:v>
                </c:pt>
                <c:pt idx="9">
                  <c:v>38歳</c:v>
                </c:pt>
                <c:pt idx="10">
                  <c:v>39歳</c:v>
                </c:pt>
                <c:pt idx="11">
                  <c:v>40歳</c:v>
                </c:pt>
                <c:pt idx="12">
                  <c:v>41歳</c:v>
                </c:pt>
                <c:pt idx="13">
                  <c:v>42歳</c:v>
                </c:pt>
                <c:pt idx="14">
                  <c:v>43歳</c:v>
                </c:pt>
                <c:pt idx="15">
                  <c:v>44歳</c:v>
                </c:pt>
                <c:pt idx="16">
                  <c:v>45歳</c:v>
                </c:pt>
                <c:pt idx="17">
                  <c:v>46歳</c:v>
                </c:pt>
                <c:pt idx="18">
                  <c:v>47歳</c:v>
                </c:pt>
                <c:pt idx="19">
                  <c:v>48歳</c:v>
                </c:pt>
                <c:pt idx="20">
                  <c:v>49歳</c:v>
                </c:pt>
                <c:pt idx="21">
                  <c:v>50歳</c:v>
                </c:pt>
                <c:pt idx="22">
                  <c:v>51歳</c:v>
                </c:pt>
                <c:pt idx="23">
                  <c:v>52歳</c:v>
                </c:pt>
                <c:pt idx="24">
                  <c:v>53歳</c:v>
                </c:pt>
                <c:pt idx="25">
                  <c:v>54歳</c:v>
                </c:pt>
                <c:pt idx="26">
                  <c:v>55歳</c:v>
                </c:pt>
                <c:pt idx="27">
                  <c:v>56歳</c:v>
                </c:pt>
                <c:pt idx="28">
                  <c:v>57歳</c:v>
                </c:pt>
                <c:pt idx="29">
                  <c:v>58歳</c:v>
                </c:pt>
                <c:pt idx="30">
                  <c:v>59歳</c:v>
                </c:pt>
                <c:pt idx="31">
                  <c:v>60歳</c:v>
                </c:pt>
                <c:pt idx="32">
                  <c:v>61歳</c:v>
                </c:pt>
                <c:pt idx="33">
                  <c:v>62歳</c:v>
                </c:pt>
                <c:pt idx="34">
                  <c:v>63歳</c:v>
                </c:pt>
                <c:pt idx="35">
                  <c:v>64歳</c:v>
                </c:pt>
                <c:pt idx="36">
                  <c:v>65歳</c:v>
                </c:pt>
                <c:pt idx="37">
                  <c:v>66歳</c:v>
                </c:pt>
                <c:pt idx="38">
                  <c:v>67歳</c:v>
                </c:pt>
                <c:pt idx="39">
                  <c:v>68歳</c:v>
                </c:pt>
                <c:pt idx="40">
                  <c:v>69歳</c:v>
                </c:pt>
                <c:pt idx="41">
                  <c:v>70歳</c:v>
                </c:pt>
                <c:pt idx="42">
                  <c:v>71歳</c:v>
                </c:pt>
                <c:pt idx="43">
                  <c:v>72歳</c:v>
                </c:pt>
                <c:pt idx="44">
                  <c:v>73歳</c:v>
                </c:pt>
                <c:pt idx="45">
                  <c:v>74歳</c:v>
                </c:pt>
                <c:pt idx="46">
                  <c:v>75歳</c:v>
                </c:pt>
                <c:pt idx="47">
                  <c:v>76歳</c:v>
                </c:pt>
                <c:pt idx="48">
                  <c:v>77歳</c:v>
                </c:pt>
                <c:pt idx="49">
                  <c:v>78歳</c:v>
                </c:pt>
                <c:pt idx="50">
                  <c:v>79歳</c:v>
                </c:pt>
                <c:pt idx="51">
                  <c:v>80歳</c:v>
                </c:pt>
                <c:pt idx="52">
                  <c:v>81歳</c:v>
                </c:pt>
                <c:pt idx="53">
                  <c:v>82歳</c:v>
                </c:pt>
                <c:pt idx="54">
                  <c:v>83歳</c:v>
                </c:pt>
                <c:pt idx="55">
                  <c:v>84歳</c:v>
                </c:pt>
                <c:pt idx="56">
                  <c:v>85歳</c:v>
                </c:pt>
                <c:pt idx="57">
                  <c:v>86歳</c:v>
                </c:pt>
                <c:pt idx="58">
                  <c:v>87歳</c:v>
                </c:pt>
                <c:pt idx="59">
                  <c:v>88歳</c:v>
                </c:pt>
                <c:pt idx="60">
                  <c:v>89歳</c:v>
                </c:pt>
              </c:strCache>
            </c:strRef>
          </c:cat>
          <c:val>
            <c:numRef>
              <c:f>年別キャッシュフロー表!$K$2:$K$62</c:f>
              <c:numCache>
                <c:formatCode>#,##0_ </c:formatCode>
                <c:ptCount val="61"/>
                <c:pt idx="0">
                  <c:v>-80000</c:v>
                </c:pt>
                <c:pt idx="1">
                  <c:v>-300000</c:v>
                </c:pt>
                <c:pt idx="2">
                  <c:v>-250000</c:v>
                </c:pt>
                <c:pt idx="3">
                  <c:v>-300000</c:v>
                </c:pt>
                <c:pt idx="4">
                  <c:v>-250000</c:v>
                </c:pt>
                <c:pt idx="5">
                  <c:v>-1300000</c:v>
                </c:pt>
                <c:pt idx="6">
                  <c:v>-250000</c:v>
                </c:pt>
                <c:pt idx="7">
                  <c:v>-300000</c:v>
                </c:pt>
                <c:pt idx="8">
                  <c:v>-250000</c:v>
                </c:pt>
                <c:pt idx="9">
                  <c:v>-300000</c:v>
                </c:pt>
                <c:pt idx="10">
                  <c:v>-1250000</c:v>
                </c:pt>
                <c:pt idx="11">
                  <c:v>-300000</c:v>
                </c:pt>
                <c:pt idx="12">
                  <c:v>-250000</c:v>
                </c:pt>
                <c:pt idx="13">
                  <c:v>-300000</c:v>
                </c:pt>
                <c:pt idx="14">
                  <c:v>-250000</c:v>
                </c:pt>
                <c:pt idx="15">
                  <c:v>-1300000</c:v>
                </c:pt>
                <c:pt idx="16">
                  <c:v>-250000</c:v>
                </c:pt>
                <c:pt idx="17">
                  <c:v>-300000</c:v>
                </c:pt>
                <c:pt idx="18">
                  <c:v>-250000</c:v>
                </c:pt>
                <c:pt idx="19">
                  <c:v>-300000</c:v>
                </c:pt>
                <c:pt idx="20">
                  <c:v>-1250000</c:v>
                </c:pt>
                <c:pt idx="21">
                  <c:v>-300000</c:v>
                </c:pt>
                <c:pt idx="22">
                  <c:v>-250000</c:v>
                </c:pt>
                <c:pt idx="23">
                  <c:v>-300000</c:v>
                </c:pt>
                <c:pt idx="24">
                  <c:v>-250000</c:v>
                </c:pt>
                <c:pt idx="25">
                  <c:v>-1300000</c:v>
                </c:pt>
                <c:pt idx="26">
                  <c:v>-250000</c:v>
                </c:pt>
                <c:pt idx="27">
                  <c:v>-300000</c:v>
                </c:pt>
                <c:pt idx="28">
                  <c:v>-250000</c:v>
                </c:pt>
                <c:pt idx="29">
                  <c:v>-300000</c:v>
                </c:pt>
                <c:pt idx="30">
                  <c:v>-1250000</c:v>
                </c:pt>
                <c:pt idx="31">
                  <c:v>-300000</c:v>
                </c:pt>
                <c:pt idx="32">
                  <c:v>-250000</c:v>
                </c:pt>
                <c:pt idx="33">
                  <c:v>-300000</c:v>
                </c:pt>
                <c:pt idx="34">
                  <c:v>-250000</c:v>
                </c:pt>
                <c:pt idx="35">
                  <c:v>-1300000</c:v>
                </c:pt>
                <c:pt idx="36">
                  <c:v>-250000</c:v>
                </c:pt>
                <c:pt idx="37">
                  <c:v>-300000</c:v>
                </c:pt>
                <c:pt idx="38">
                  <c:v>-250000</c:v>
                </c:pt>
                <c:pt idx="39">
                  <c:v>-300000</c:v>
                </c:pt>
                <c:pt idx="40">
                  <c:v>-1250000</c:v>
                </c:pt>
                <c:pt idx="41">
                  <c:v>-300000</c:v>
                </c:pt>
                <c:pt idx="42">
                  <c:v>-250000</c:v>
                </c:pt>
                <c:pt idx="43">
                  <c:v>-300000</c:v>
                </c:pt>
                <c:pt idx="44">
                  <c:v>-250000</c:v>
                </c:pt>
                <c:pt idx="45">
                  <c:v>-1300000</c:v>
                </c:pt>
                <c:pt idx="46">
                  <c:v>-250000</c:v>
                </c:pt>
                <c:pt idx="47">
                  <c:v>-300000</c:v>
                </c:pt>
                <c:pt idx="48">
                  <c:v>-250000</c:v>
                </c:pt>
                <c:pt idx="49">
                  <c:v>-300000</c:v>
                </c:pt>
                <c:pt idx="50">
                  <c:v>-1250000</c:v>
                </c:pt>
                <c:pt idx="51">
                  <c:v>-300000</c:v>
                </c:pt>
                <c:pt idx="52">
                  <c:v>-250000</c:v>
                </c:pt>
                <c:pt idx="53">
                  <c:v>-300000</c:v>
                </c:pt>
                <c:pt idx="54">
                  <c:v>-250000</c:v>
                </c:pt>
                <c:pt idx="55">
                  <c:v>-1300000</c:v>
                </c:pt>
                <c:pt idx="56">
                  <c:v>-250000</c:v>
                </c:pt>
                <c:pt idx="57">
                  <c:v>-300000</c:v>
                </c:pt>
                <c:pt idx="58">
                  <c:v>-250000</c:v>
                </c:pt>
                <c:pt idx="59">
                  <c:v>-300000</c:v>
                </c:pt>
                <c:pt idx="60">
                  <c:v>-1250000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A3D-4C6F-B8B2-3B8D9C17E9D1}"/>
            </c:ext>
          </c:extLst>
        </c:ser>
        <c:ser>
          <c:idx val="7"/>
          <c:order val="6"/>
          <c:tx>
            <c:strRef>
              <c:f>年別キャッシュフロー表!$L$1</c:f>
              <c:strCache>
                <c:ptCount val="1"/>
                <c:pt idx="0">
                  <c:v>奨学金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年別キャッシュフロー表!$D$2:$D$62</c:f>
              <c:strCache>
                <c:ptCount val="61"/>
                <c:pt idx="0">
                  <c:v>29歳</c:v>
                </c:pt>
                <c:pt idx="1">
                  <c:v>30歳</c:v>
                </c:pt>
                <c:pt idx="2">
                  <c:v>31歳</c:v>
                </c:pt>
                <c:pt idx="3">
                  <c:v>32歳</c:v>
                </c:pt>
                <c:pt idx="4">
                  <c:v>33歳</c:v>
                </c:pt>
                <c:pt idx="5">
                  <c:v>34歳</c:v>
                </c:pt>
                <c:pt idx="6">
                  <c:v>35歳</c:v>
                </c:pt>
                <c:pt idx="7">
                  <c:v>36歳</c:v>
                </c:pt>
                <c:pt idx="8">
                  <c:v>37歳</c:v>
                </c:pt>
                <c:pt idx="9">
                  <c:v>38歳</c:v>
                </c:pt>
                <c:pt idx="10">
                  <c:v>39歳</c:v>
                </c:pt>
                <c:pt idx="11">
                  <c:v>40歳</c:v>
                </c:pt>
                <c:pt idx="12">
                  <c:v>41歳</c:v>
                </c:pt>
                <c:pt idx="13">
                  <c:v>42歳</c:v>
                </c:pt>
                <c:pt idx="14">
                  <c:v>43歳</c:v>
                </c:pt>
                <c:pt idx="15">
                  <c:v>44歳</c:v>
                </c:pt>
                <c:pt idx="16">
                  <c:v>45歳</c:v>
                </c:pt>
                <c:pt idx="17">
                  <c:v>46歳</c:v>
                </c:pt>
                <c:pt idx="18">
                  <c:v>47歳</c:v>
                </c:pt>
                <c:pt idx="19">
                  <c:v>48歳</c:v>
                </c:pt>
                <c:pt idx="20">
                  <c:v>49歳</c:v>
                </c:pt>
                <c:pt idx="21">
                  <c:v>50歳</c:v>
                </c:pt>
                <c:pt idx="22">
                  <c:v>51歳</c:v>
                </c:pt>
                <c:pt idx="23">
                  <c:v>52歳</c:v>
                </c:pt>
                <c:pt idx="24">
                  <c:v>53歳</c:v>
                </c:pt>
                <c:pt idx="25">
                  <c:v>54歳</c:v>
                </c:pt>
                <c:pt idx="26">
                  <c:v>55歳</c:v>
                </c:pt>
                <c:pt idx="27">
                  <c:v>56歳</c:v>
                </c:pt>
                <c:pt idx="28">
                  <c:v>57歳</c:v>
                </c:pt>
                <c:pt idx="29">
                  <c:v>58歳</c:v>
                </c:pt>
                <c:pt idx="30">
                  <c:v>59歳</c:v>
                </c:pt>
                <c:pt idx="31">
                  <c:v>60歳</c:v>
                </c:pt>
                <c:pt idx="32">
                  <c:v>61歳</c:v>
                </c:pt>
                <c:pt idx="33">
                  <c:v>62歳</c:v>
                </c:pt>
                <c:pt idx="34">
                  <c:v>63歳</c:v>
                </c:pt>
                <c:pt idx="35">
                  <c:v>64歳</c:v>
                </c:pt>
                <c:pt idx="36">
                  <c:v>65歳</c:v>
                </c:pt>
                <c:pt idx="37">
                  <c:v>66歳</c:v>
                </c:pt>
                <c:pt idx="38">
                  <c:v>67歳</c:v>
                </c:pt>
                <c:pt idx="39">
                  <c:v>68歳</c:v>
                </c:pt>
                <c:pt idx="40">
                  <c:v>69歳</c:v>
                </c:pt>
                <c:pt idx="41">
                  <c:v>70歳</c:v>
                </c:pt>
                <c:pt idx="42">
                  <c:v>71歳</c:v>
                </c:pt>
                <c:pt idx="43">
                  <c:v>72歳</c:v>
                </c:pt>
                <c:pt idx="44">
                  <c:v>73歳</c:v>
                </c:pt>
                <c:pt idx="45">
                  <c:v>74歳</c:v>
                </c:pt>
                <c:pt idx="46">
                  <c:v>75歳</c:v>
                </c:pt>
                <c:pt idx="47">
                  <c:v>76歳</c:v>
                </c:pt>
                <c:pt idx="48">
                  <c:v>77歳</c:v>
                </c:pt>
                <c:pt idx="49">
                  <c:v>78歳</c:v>
                </c:pt>
                <c:pt idx="50">
                  <c:v>79歳</c:v>
                </c:pt>
                <c:pt idx="51">
                  <c:v>80歳</c:v>
                </c:pt>
                <c:pt idx="52">
                  <c:v>81歳</c:v>
                </c:pt>
                <c:pt idx="53">
                  <c:v>82歳</c:v>
                </c:pt>
                <c:pt idx="54">
                  <c:v>83歳</c:v>
                </c:pt>
                <c:pt idx="55">
                  <c:v>84歳</c:v>
                </c:pt>
                <c:pt idx="56">
                  <c:v>85歳</c:v>
                </c:pt>
                <c:pt idx="57">
                  <c:v>86歳</c:v>
                </c:pt>
                <c:pt idx="58">
                  <c:v>87歳</c:v>
                </c:pt>
                <c:pt idx="59">
                  <c:v>88歳</c:v>
                </c:pt>
                <c:pt idx="60">
                  <c:v>89歳</c:v>
                </c:pt>
              </c:strCache>
            </c:strRef>
          </c:cat>
          <c:val>
            <c:numRef>
              <c:f>年別キャッシュフロー表!$L$2:$L$62</c:f>
              <c:numCache>
                <c:formatCode>#,##0_ </c:formatCode>
                <c:ptCount val="61"/>
                <c:pt idx="0">
                  <c:v>-20000</c:v>
                </c:pt>
                <c:pt idx="1">
                  <c:v>-60000</c:v>
                </c:pt>
                <c:pt idx="2">
                  <c:v>-60000</c:v>
                </c:pt>
                <c:pt idx="3">
                  <c:v>-60000</c:v>
                </c:pt>
                <c:pt idx="4">
                  <c:v>-60000</c:v>
                </c:pt>
                <c:pt idx="5">
                  <c:v>-60000</c:v>
                </c:pt>
                <c:pt idx="6">
                  <c:v>-25000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A3D-4C6F-B8B2-3B8D9C17E9D1}"/>
            </c:ext>
          </c:extLst>
        </c:ser>
        <c:ser>
          <c:idx val="8"/>
          <c:order val="7"/>
          <c:tx>
            <c:strRef>
              <c:f>年別キャッシュフロー表!$M$1</c:f>
              <c:strCache>
                <c:ptCount val="1"/>
                <c:pt idx="0">
                  <c:v>子ども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年別キャッシュフロー表!$D$2:$D$62</c:f>
              <c:strCache>
                <c:ptCount val="61"/>
                <c:pt idx="0">
                  <c:v>29歳</c:v>
                </c:pt>
                <c:pt idx="1">
                  <c:v>30歳</c:v>
                </c:pt>
                <c:pt idx="2">
                  <c:v>31歳</c:v>
                </c:pt>
                <c:pt idx="3">
                  <c:v>32歳</c:v>
                </c:pt>
                <c:pt idx="4">
                  <c:v>33歳</c:v>
                </c:pt>
                <c:pt idx="5">
                  <c:v>34歳</c:v>
                </c:pt>
                <c:pt idx="6">
                  <c:v>35歳</c:v>
                </c:pt>
                <c:pt idx="7">
                  <c:v>36歳</c:v>
                </c:pt>
                <c:pt idx="8">
                  <c:v>37歳</c:v>
                </c:pt>
                <c:pt idx="9">
                  <c:v>38歳</c:v>
                </c:pt>
                <c:pt idx="10">
                  <c:v>39歳</c:v>
                </c:pt>
                <c:pt idx="11">
                  <c:v>40歳</c:v>
                </c:pt>
                <c:pt idx="12">
                  <c:v>41歳</c:v>
                </c:pt>
                <c:pt idx="13">
                  <c:v>42歳</c:v>
                </c:pt>
                <c:pt idx="14">
                  <c:v>43歳</c:v>
                </c:pt>
                <c:pt idx="15">
                  <c:v>44歳</c:v>
                </c:pt>
                <c:pt idx="16">
                  <c:v>45歳</c:v>
                </c:pt>
                <c:pt idx="17">
                  <c:v>46歳</c:v>
                </c:pt>
                <c:pt idx="18">
                  <c:v>47歳</c:v>
                </c:pt>
                <c:pt idx="19">
                  <c:v>48歳</c:v>
                </c:pt>
                <c:pt idx="20">
                  <c:v>49歳</c:v>
                </c:pt>
                <c:pt idx="21">
                  <c:v>50歳</c:v>
                </c:pt>
                <c:pt idx="22">
                  <c:v>51歳</c:v>
                </c:pt>
                <c:pt idx="23">
                  <c:v>52歳</c:v>
                </c:pt>
                <c:pt idx="24">
                  <c:v>53歳</c:v>
                </c:pt>
                <c:pt idx="25">
                  <c:v>54歳</c:v>
                </c:pt>
                <c:pt idx="26">
                  <c:v>55歳</c:v>
                </c:pt>
                <c:pt idx="27">
                  <c:v>56歳</c:v>
                </c:pt>
                <c:pt idx="28">
                  <c:v>57歳</c:v>
                </c:pt>
                <c:pt idx="29">
                  <c:v>58歳</c:v>
                </c:pt>
                <c:pt idx="30">
                  <c:v>59歳</c:v>
                </c:pt>
                <c:pt idx="31">
                  <c:v>60歳</c:v>
                </c:pt>
                <c:pt idx="32">
                  <c:v>61歳</c:v>
                </c:pt>
                <c:pt idx="33">
                  <c:v>62歳</c:v>
                </c:pt>
                <c:pt idx="34">
                  <c:v>63歳</c:v>
                </c:pt>
                <c:pt idx="35">
                  <c:v>64歳</c:v>
                </c:pt>
                <c:pt idx="36">
                  <c:v>65歳</c:v>
                </c:pt>
                <c:pt idx="37">
                  <c:v>66歳</c:v>
                </c:pt>
                <c:pt idx="38">
                  <c:v>67歳</c:v>
                </c:pt>
                <c:pt idx="39">
                  <c:v>68歳</c:v>
                </c:pt>
                <c:pt idx="40">
                  <c:v>69歳</c:v>
                </c:pt>
                <c:pt idx="41">
                  <c:v>70歳</c:v>
                </c:pt>
                <c:pt idx="42">
                  <c:v>71歳</c:v>
                </c:pt>
                <c:pt idx="43">
                  <c:v>72歳</c:v>
                </c:pt>
                <c:pt idx="44">
                  <c:v>73歳</c:v>
                </c:pt>
                <c:pt idx="45">
                  <c:v>74歳</c:v>
                </c:pt>
                <c:pt idx="46">
                  <c:v>75歳</c:v>
                </c:pt>
                <c:pt idx="47">
                  <c:v>76歳</c:v>
                </c:pt>
                <c:pt idx="48">
                  <c:v>77歳</c:v>
                </c:pt>
                <c:pt idx="49">
                  <c:v>78歳</c:v>
                </c:pt>
                <c:pt idx="50">
                  <c:v>79歳</c:v>
                </c:pt>
                <c:pt idx="51">
                  <c:v>80歳</c:v>
                </c:pt>
                <c:pt idx="52">
                  <c:v>81歳</c:v>
                </c:pt>
                <c:pt idx="53">
                  <c:v>82歳</c:v>
                </c:pt>
                <c:pt idx="54">
                  <c:v>83歳</c:v>
                </c:pt>
                <c:pt idx="55">
                  <c:v>84歳</c:v>
                </c:pt>
                <c:pt idx="56">
                  <c:v>85歳</c:v>
                </c:pt>
                <c:pt idx="57">
                  <c:v>86歳</c:v>
                </c:pt>
                <c:pt idx="58">
                  <c:v>87歳</c:v>
                </c:pt>
                <c:pt idx="59">
                  <c:v>88歳</c:v>
                </c:pt>
                <c:pt idx="60">
                  <c:v>89歳</c:v>
                </c:pt>
              </c:strCache>
            </c:strRef>
          </c:cat>
          <c:val>
            <c:numRef>
              <c:f>年別キャッシュフロー表!$M$2:$M$62</c:f>
              <c:numCache>
                <c:formatCode>#,##0_ </c:formatCode>
                <c:ptCount val="61"/>
                <c:pt idx="0">
                  <c:v>-76000</c:v>
                </c:pt>
                <c:pt idx="1">
                  <c:v>-328000</c:v>
                </c:pt>
                <c:pt idx="2">
                  <c:v>-494000</c:v>
                </c:pt>
                <c:pt idx="3">
                  <c:v>-820000</c:v>
                </c:pt>
                <c:pt idx="4">
                  <c:v>-798000</c:v>
                </c:pt>
                <c:pt idx="5">
                  <c:v>-1082000</c:v>
                </c:pt>
                <c:pt idx="6">
                  <c:v>-1020000</c:v>
                </c:pt>
                <c:pt idx="7">
                  <c:v>-1020000</c:v>
                </c:pt>
                <c:pt idx="8">
                  <c:v>-930000</c:v>
                </c:pt>
                <c:pt idx="9">
                  <c:v>-1125000</c:v>
                </c:pt>
                <c:pt idx="10">
                  <c:v>-990000</c:v>
                </c:pt>
                <c:pt idx="11">
                  <c:v>-1185000</c:v>
                </c:pt>
                <c:pt idx="12">
                  <c:v>-1210000</c:v>
                </c:pt>
                <c:pt idx="13">
                  <c:v>-1110000</c:v>
                </c:pt>
                <c:pt idx="14">
                  <c:v>-1180000</c:v>
                </c:pt>
                <c:pt idx="15">
                  <c:v>-675000</c:v>
                </c:pt>
                <c:pt idx="16">
                  <c:v>-540000</c:v>
                </c:pt>
                <c:pt idx="17">
                  <c:v>-235000</c:v>
                </c:pt>
                <c:pt idx="18">
                  <c:v>0</c:v>
                </c:pt>
                <c:pt idx="19">
                  <c:v>-100000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A3D-4C6F-B8B2-3B8D9C17E9D1}"/>
            </c:ext>
          </c:extLst>
        </c:ser>
        <c:ser>
          <c:idx val="9"/>
          <c:order val="8"/>
          <c:tx>
            <c:strRef>
              <c:f>年別キャッシュフロー表!$N$1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cat>
            <c:strRef>
              <c:f>年別キャッシュフロー表!$D$2:$D$62</c:f>
              <c:strCache>
                <c:ptCount val="61"/>
                <c:pt idx="0">
                  <c:v>29歳</c:v>
                </c:pt>
                <c:pt idx="1">
                  <c:v>30歳</c:v>
                </c:pt>
                <c:pt idx="2">
                  <c:v>31歳</c:v>
                </c:pt>
                <c:pt idx="3">
                  <c:v>32歳</c:v>
                </c:pt>
                <c:pt idx="4">
                  <c:v>33歳</c:v>
                </c:pt>
                <c:pt idx="5">
                  <c:v>34歳</c:v>
                </c:pt>
                <c:pt idx="6">
                  <c:v>35歳</c:v>
                </c:pt>
                <c:pt idx="7">
                  <c:v>36歳</c:v>
                </c:pt>
                <c:pt idx="8">
                  <c:v>37歳</c:v>
                </c:pt>
                <c:pt idx="9">
                  <c:v>38歳</c:v>
                </c:pt>
                <c:pt idx="10">
                  <c:v>39歳</c:v>
                </c:pt>
                <c:pt idx="11">
                  <c:v>40歳</c:v>
                </c:pt>
                <c:pt idx="12">
                  <c:v>41歳</c:v>
                </c:pt>
                <c:pt idx="13">
                  <c:v>42歳</c:v>
                </c:pt>
                <c:pt idx="14">
                  <c:v>43歳</c:v>
                </c:pt>
                <c:pt idx="15">
                  <c:v>44歳</c:v>
                </c:pt>
                <c:pt idx="16">
                  <c:v>45歳</c:v>
                </c:pt>
                <c:pt idx="17">
                  <c:v>46歳</c:v>
                </c:pt>
                <c:pt idx="18">
                  <c:v>47歳</c:v>
                </c:pt>
                <c:pt idx="19">
                  <c:v>48歳</c:v>
                </c:pt>
                <c:pt idx="20">
                  <c:v>49歳</c:v>
                </c:pt>
                <c:pt idx="21">
                  <c:v>50歳</c:v>
                </c:pt>
                <c:pt idx="22">
                  <c:v>51歳</c:v>
                </c:pt>
                <c:pt idx="23">
                  <c:v>52歳</c:v>
                </c:pt>
                <c:pt idx="24">
                  <c:v>53歳</c:v>
                </c:pt>
                <c:pt idx="25">
                  <c:v>54歳</c:v>
                </c:pt>
                <c:pt idx="26">
                  <c:v>55歳</c:v>
                </c:pt>
                <c:pt idx="27">
                  <c:v>56歳</c:v>
                </c:pt>
                <c:pt idx="28">
                  <c:v>57歳</c:v>
                </c:pt>
                <c:pt idx="29">
                  <c:v>58歳</c:v>
                </c:pt>
                <c:pt idx="30">
                  <c:v>59歳</c:v>
                </c:pt>
                <c:pt idx="31">
                  <c:v>60歳</c:v>
                </c:pt>
                <c:pt idx="32">
                  <c:v>61歳</c:v>
                </c:pt>
                <c:pt idx="33">
                  <c:v>62歳</c:v>
                </c:pt>
                <c:pt idx="34">
                  <c:v>63歳</c:v>
                </c:pt>
                <c:pt idx="35">
                  <c:v>64歳</c:v>
                </c:pt>
                <c:pt idx="36">
                  <c:v>65歳</c:v>
                </c:pt>
                <c:pt idx="37">
                  <c:v>66歳</c:v>
                </c:pt>
                <c:pt idx="38">
                  <c:v>67歳</c:v>
                </c:pt>
                <c:pt idx="39">
                  <c:v>68歳</c:v>
                </c:pt>
                <c:pt idx="40">
                  <c:v>69歳</c:v>
                </c:pt>
                <c:pt idx="41">
                  <c:v>70歳</c:v>
                </c:pt>
                <c:pt idx="42">
                  <c:v>71歳</c:v>
                </c:pt>
                <c:pt idx="43">
                  <c:v>72歳</c:v>
                </c:pt>
                <c:pt idx="44">
                  <c:v>73歳</c:v>
                </c:pt>
                <c:pt idx="45">
                  <c:v>74歳</c:v>
                </c:pt>
                <c:pt idx="46">
                  <c:v>75歳</c:v>
                </c:pt>
                <c:pt idx="47">
                  <c:v>76歳</c:v>
                </c:pt>
                <c:pt idx="48">
                  <c:v>77歳</c:v>
                </c:pt>
                <c:pt idx="49">
                  <c:v>78歳</c:v>
                </c:pt>
                <c:pt idx="50">
                  <c:v>79歳</c:v>
                </c:pt>
                <c:pt idx="51">
                  <c:v>80歳</c:v>
                </c:pt>
                <c:pt idx="52">
                  <c:v>81歳</c:v>
                </c:pt>
                <c:pt idx="53">
                  <c:v>82歳</c:v>
                </c:pt>
                <c:pt idx="54">
                  <c:v>83歳</c:v>
                </c:pt>
                <c:pt idx="55">
                  <c:v>84歳</c:v>
                </c:pt>
                <c:pt idx="56">
                  <c:v>85歳</c:v>
                </c:pt>
                <c:pt idx="57">
                  <c:v>86歳</c:v>
                </c:pt>
                <c:pt idx="58">
                  <c:v>87歳</c:v>
                </c:pt>
                <c:pt idx="59">
                  <c:v>88歳</c:v>
                </c:pt>
                <c:pt idx="60">
                  <c:v>89歳</c:v>
                </c:pt>
              </c:strCache>
            </c:strRef>
          </c:cat>
          <c:val>
            <c:numRef>
              <c:f>年別キャッシュフロー表!$N$2:$N$62</c:f>
              <c:numCache>
                <c:formatCode>#,##0_ </c:formatCode>
                <c:ptCount val="61"/>
                <c:pt idx="0">
                  <c:v>-80000</c:v>
                </c:pt>
                <c:pt idx="1">
                  <c:v>-240000</c:v>
                </c:pt>
                <c:pt idx="2">
                  <c:v>-240000</c:v>
                </c:pt>
                <c:pt idx="3">
                  <c:v>-240000</c:v>
                </c:pt>
                <c:pt idx="4">
                  <c:v>-240000</c:v>
                </c:pt>
                <c:pt idx="5">
                  <c:v>-240000</c:v>
                </c:pt>
                <c:pt idx="6">
                  <c:v>-240000</c:v>
                </c:pt>
                <c:pt idx="7">
                  <c:v>-240000</c:v>
                </c:pt>
                <c:pt idx="8">
                  <c:v>-240000</c:v>
                </c:pt>
                <c:pt idx="9">
                  <c:v>-240000</c:v>
                </c:pt>
                <c:pt idx="10">
                  <c:v>-240000</c:v>
                </c:pt>
                <c:pt idx="11">
                  <c:v>-240000</c:v>
                </c:pt>
                <c:pt idx="12">
                  <c:v>-240000</c:v>
                </c:pt>
                <c:pt idx="13">
                  <c:v>-240000</c:v>
                </c:pt>
                <c:pt idx="14">
                  <c:v>-240000</c:v>
                </c:pt>
                <c:pt idx="15">
                  <c:v>-240000</c:v>
                </c:pt>
                <c:pt idx="16">
                  <c:v>-240000</c:v>
                </c:pt>
                <c:pt idx="17">
                  <c:v>-240000</c:v>
                </c:pt>
                <c:pt idx="18">
                  <c:v>-240000</c:v>
                </c:pt>
                <c:pt idx="19">
                  <c:v>-240000</c:v>
                </c:pt>
                <c:pt idx="20">
                  <c:v>-240000</c:v>
                </c:pt>
                <c:pt idx="21">
                  <c:v>-240000</c:v>
                </c:pt>
                <c:pt idx="22">
                  <c:v>-240000</c:v>
                </c:pt>
                <c:pt idx="23">
                  <c:v>-240000</c:v>
                </c:pt>
                <c:pt idx="24">
                  <c:v>-240000</c:v>
                </c:pt>
                <c:pt idx="25">
                  <c:v>-240000</c:v>
                </c:pt>
                <c:pt idx="26">
                  <c:v>-240000</c:v>
                </c:pt>
                <c:pt idx="27">
                  <c:v>-240000</c:v>
                </c:pt>
                <c:pt idx="28">
                  <c:v>-240000</c:v>
                </c:pt>
                <c:pt idx="29">
                  <c:v>-240000</c:v>
                </c:pt>
                <c:pt idx="30">
                  <c:v>-240000</c:v>
                </c:pt>
                <c:pt idx="31">
                  <c:v>-240000</c:v>
                </c:pt>
                <c:pt idx="32">
                  <c:v>-240000</c:v>
                </c:pt>
                <c:pt idx="33">
                  <c:v>-240000</c:v>
                </c:pt>
                <c:pt idx="34">
                  <c:v>-240000</c:v>
                </c:pt>
                <c:pt idx="35">
                  <c:v>-240000</c:v>
                </c:pt>
                <c:pt idx="36">
                  <c:v>-240000</c:v>
                </c:pt>
                <c:pt idx="37">
                  <c:v>-240000</c:v>
                </c:pt>
                <c:pt idx="38">
                  <c:v>-240000</c:v>
                </c:pt>
                <c:pt idx="39">
                  <c:v>-240000</c:v>
                </c:pt>
                <c:pt idx="40">
                  <c:v>-240000</c:v>
                </c:pt>
                <c:pt idx="41">
                  <c:v>-240000</c:v>
                </c:pt>
                <c:pt idx="42">
                  <c:v>-240000</c:v>
                </c:pt>
                <c:pt idx="43">
                  <c:v>-240000</c:v>
                </c:pt>
                <c:pt idx="44">
                  <c:v>-240000</c:v>
                </c:pt>
                <c:pt idx="45">
                  <c:v>-240000</c:v>
                </c:pt>
                <c:pt idx="46">
                  <c:v>-240000</c:v>
                </c:pt>
                <c:pt idx="47">
                  <c:v>-240000</c:v>
                </c:pt>
                <c:pt idx="48">
                  <c:v>-240000</c:v>
                </c:pt>
                <c:pt idx="49">
                  <c:v>-240000</c:v>
                </c:pt>
                <c:pt idx="50">
                  <c:v>-240000</c:v>
                </c:pt>
                <c:pt idx="51">
                  <c:v>-240000</c:v>
                </c:pt>
                <c:pt idx="52">
                  <c:v>-240000</c:v>
                </c:pt>
                <c:pt idx="53">
                  <c:v>-240000</c:v>
                </c:pt>
                <c:pt idx="54">
                  <c:v>-240000</c:v>
                </c:pt>
                <c:pt idx="55">
                  <c:v>-240000</c:v>
                </c:pt>
                <c:pt idx="56">
                  <c:v>-240000</c:v>
                </c:pt>
                <c:pt idx="57">
                  <c:v>-240000</c:v>
                </c:pt>
                <c:pt idx="58">
                  <c:v>-240000</c:v>
                </c:pt>
                <c:pt idx="59">
                  <c:v>-240000</c:v>
                </c:pt>
                <c:pt idx="60">
                  <c:v>-240000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A3D-4C6F-B8B2-3B8D9C17E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8687791"/>
        <c:axId val="1593096191"/>
      </c:barChart>
      <c:lineChart>
        <c:grouping val="standard"/>
        <c:varyColors val="0"/>
        <c:ser>
          <c:idx val="0"/>
          <c:order val="9"/>
          <c:tx>
            <c:v>貯金</c:v>
          </c:tx>
          <c:spPr>
            <a:ln w="28575" cap="rnd">
              <a:solidFill>
                <a:srgbClr val="FF3399"/>
              </a:solidFill>
              <a:round/>
            </a:ln>
            <a:effectLst/>
          </c:spPr>
          <c:marker>
            <c:symbol val="none"/>
          </c:marker>
          <c:val>
            <c:numRef>
              <c:f>年別キャッシュフロー表!$E$2:$E$62</c:f>
              <c:numCache>
                <c:formatCode>#,##0_ </c:formatCode>
                <c:ptCount val="61"/>
                <c:pt idx="0">
                  <c:v>6096000</c:v>
                </c:pt>
                <c:pt idx="1">
                  <c:v>7937262</c:v>
                </c:pt>
                <c:pt idx="2">
                  <c:v>9524086</c:v>
                </c:pt>
                <c:pt idx="3">
                  <c:v>10622410</c:v>
                </c:pt>
                <c:pt idx="4">
                  <c:v>11792734</c:v>
                </c:pt>
                <c:pt idx="5">
                  <c:v>11629058</c:v>
                </c:pt>
                <c:pt idx="6">
                  <c:v>12607328</c:v>
                </c:pt>
                <c:pt idx="7">
                  <c:v>13550132</c:v>
                </c:pt>
                <c:pt idx="8">
                  <c:v>14632936</c:v>
                </c:pt>
                <c:pt idx="9">
                  <c:v>15470740</c:v>
                </c:pt>
                <c:pt idx="10">
                  <c:v>15493544</c:v>
                </c:pt>
                <c:pt idx="11">
                  <c:v>16266235</c:v>
                </c:pt>
                <c:pt idx="12">
                  <c:v>17053335</c:v>
                </c:pt>
                <c:pt idx="13">
                  <c:v>17890435</c:v>
                </c:pt>
                <c:pt idx="14">
                  <c:v>18707535</c:v>
                </c:pt>
                <c:pt idx="15">
                  <c:v>18979635</c:v>
                </c:pt>
                <c:pt idx="16">
                  <c:v>20436735</c:v>
                </c:pt>
                <c:pt idx="17">
                  <c:v>22148835</c:v>
                </c:pt>
                <c:pt idx="18">
                  <c:v>24145935</c:v>
                </c:pt>
                <c:pt idx="19">
                  <c:v>25993035</c:v>
                </c:pt>
                <c:pt idx="20">
                  <c:v>26990135</c:v>
                </c:pt>
                <c:pt idx="21">
                  <c:v>28937235</c:v>
                </c:pt>
                <c:pt idx="22">
                  <c:v>30934335</c:v>
                </c:pt>
                <c:pt idx="23">
                  <c:v>32881435</c:v>
                </c:pt>
                <c:pt idx="24">
                  <c:v>34878535</c:v>
                </c:pt>
                <c:pt idx="25">
                  <c:v>35825635</c:v>
                </c:pt>
                <c:pt idx="26">
                  <c:v>37822735</c:v>
                </c:pt>
                <c:pt idx="27">
                  <c:v>39769835</c:v>
                </c:pt>
                <c:pt idx="28">
                  <c:v>41766935</c:v>
                </c:pt>
                <c:pt idx="29">
                  <c:v>43714035</c:v>
                </c:pt>
                <c:pt idx="30">
                  <c:v>44711135</c:v>
                </c:pt>
                <c:pt idx="31">
                  <c:v>46658235</c:v>
                </c:pt>
                <c:pt idx="32">
                  <c:v>48655335</c:v>
                </c:pt>
                <c:pt idx="33">
                  <c:v>50602435</c:v>
                </c:pt>
                <c:pt idx="34">
                  <c:v>52599535</c:v>
                </c:pt>
                <c:pt idx="35">
                  <c:v>53677645</c:v>
                </c:pt>
                <c:pt idx="36">
                  <c:v>61223425</c:v>
                </c:pt>
                <c:pt idx="37">
                  <c:v>60989425</c:v>
                </c:pt>
                <c:pt idx="38">
                  <c:v>60805425</c:v>
                </c:pt>
                <c:pt idx="39">
                  <c:v>60571425</c:v>
                </c:pt>
                <c:pt idx="40">
                  <c:v>59387425</c:v>
                </c:pt>
                <c:pt idx="41">
                  <c:v>59153425</c:v>
                </c:pt>
                <c:pt idx="42">
                  <c:v>58969425</c:v>
                </c:pt>
                <c:pt idx="43">
                  <c:v>58735425</c:v>
                </c:pt>
                <c:pt idx="44">
                  <c:v>58551425</c:v>
                </c:pt>
                <c:pt idx="45">
                  <c:v>57317425</c:v>
                </c:pt>
                <c:pt idx="46">
                  <c:v>57133425</c:v>
                </c:pt>
                <c:pt idx="47">
                  <c:v>56899425</c:v>
                </c:pt>
                <c:pt idx="48">
                  <c:v>56715425</c:v>
                </c:pt>
                <c:pt idx="49">
                  <c:v>56481425</c:v>
                </c:pt>
                <c:pt idx="50">
                  <c:v>55297425</c:v>
                </c:pt>
                <c:pt idx="51">
                  <c:v>55063425</c:v>
                </c:pt>
                <c:pt idx="52">
                  <c:v>54879425</c:v>
                </c:pt>
                <c:pt idx="53">
                  <c:v>54645425</c:v>
                </c:pt>
                <c:pt idx="54">
                  <c:v>54461425</c:v>
                </c:pt>
                <c:pt idx="55">
                  <c:v>53227425</c:v>
                </c:pt>
                <c:pt idx="56">
                  <c:v>53043425</c:v>
                </c:pt>
                <c:pt idx="57">
                  <c:v>52809425</c:v>
                </c:pt>
                <c:pt idx="58">
                  <c:v>52625425</c:v>
                </c:pt>
                <c:pt idx="59">
                  <c:v>52391425</c:v>
                </c:pt>
                <c:pt idx="60">
                  <c:v>51207425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0-BA3D-4C6F-B8B2-3B8D9C17E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714831"/>
        <c:axId val="1631878895"/>
      </c:lineChart>
      <c:catAx>
        <c:axId val="159868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ln w="3175"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3096191"/>
        <c:crosses val="autoZero"/>
        <c:auto val="1"/>
        <c:lblAlgn val="ctr"/>
        <c:lblOffset val="100"/>
        <c:noMultiLvlLbl val="0"/>
      </c:catAx>
      <c:valAx>
        <c:axId val="1593096191"/>
        <c:scaling>
          <c:orientation val="minMax"/>
          <c:max val="10000000"/>
          <c:min val="-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8687791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1.0381905821282907E-2"/>
                <c:y val="0.35109531308586428"/>
              </c:manualLayout>
            </c:layout>
            <c:tx>
              <c:rich>
                <a:bodyPr rot="0" spcFirstLastPara="1" vertOverflow="ellipsis" vert="eaVert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 sz="1400" b="1"/>
                    <a:t>収支（万円）　棒グラフ</a:t>
                  </a:r>
                  <a:endParaRPr lang="en-US" altLang="ja-JP" sz="1400" b="1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eaVert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valAx>
        <c:axId val="1631878895"/>
        <c:scaling>
          <c:orientation val="minMax"/>
          <c:max val="100000000"/>
          <c:min val="-100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66714831"/>
        <c:crosses val="max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0.96898254576415499"/>
                <c:y val="0.30157150356205475"/>
              </c:manualLayout>
            </c:layout>
            <c:tx>
              <c:rich>
                <a:bodyPr rot="0" spcFirstLastPara="1" vertOverflow="ellipsis" vert="eaVert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 sz="1400" b="1"/>
                    <a:t>貯金額（万円）　折れ線グラフ</a:t>
                  </a:r>
                  <a:endParaRPr lang="en-US" altLang="ja-JP" sz="1400" b="1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eaVert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catAx>
        <c:axId val="1966714831"/>
        <c:scaling>
          <c:orientation val="minMax"/>
        </c:scaling>
        <c:delete val="1"/>
        <c:axPos val="b"/>
        <c:majorTickMark val="out"/>
        <c:minorTickMark val="none"/>
        <c:tickLblPos val="nextTo"/>
        <c:crossAx val="16318788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460195828011922"/>
          <c:y val="2.2256017997750281E-2"/>
          <c:w val="0.67177522349936147"/>
          <c:h val="4.3335583052118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$K$5" lockText="1" noThreeD="1"/>
</file>

<file path=xl/ctrlProps/ctrlProp2.xml><?xml version="1.0" encoding="utf-8"?>
<formControlPr xmlns="http://schemas.microsoft.com/office/spreadsheetml/2009/9/main" objectType="CheckBox" fmlaLink="$K$26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4</xdr:row>
          <xdr:rowOff>9525</xdr:rowOff>
        </xdr:from>
        <xdr:to>
          <xdr:col>11</xdr:col>
          <xdr:colOff>676275</xdr:colOff>
          <xdr:row>5</xdr:row>
          <xdr:rowOff>9525</xdr:rowOff>
        </xdr:to>
        <xdr:sp macro="" textlink="">
          <xdr:nvSpPr>
            <xdr:cNvPr id="1031" name="check_housingloan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有効にする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24</xdr:row>
          <xdr:rowOff>219075</xdr:rowOff>
        </xdr:from>
        <xdr:to>
          <xdr:col>11</xdr:col>
          <xdr:colOff>676275</xdr:colOff>
          <xdr:row>25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有効にする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200025</xdr:rowOff>
    </xdr:from>
    <xdr:to>
      <xdr:col>55</xdr:col>
      <xdr:colOff>0</xdr:colOff>
      <xdr:row>28</xdr:row>
      <xdr:rowOff>200025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23BD-A0F2-4427-BADB-26A5A4EB44B3}">
  <sheetPr codeName="Sheet1"/>
  <dimension ref="B1:AD36"/>
  <sheetViews>
    <sheetView showGridLines="0" tabSelected="1" zoomScale="85" zoomScaleNormal="85" workbookViewId="0">
      <selection activeCell="D3" sqref="D3"/>
    </sheetView>
  </sheetViews>
  <sheetFormatPr defaultRowHeight="18.75" x14ac:dyDescent="0.4"/>
  <cols>
    <col min="1" max="1" width="1.625" customWidth="1"/>
    <col min="2" max="3" width="11.625" customWidth="1"/>
    <col min="4" max="4" width="12.625" bestFit="1" customWidth="1"/>
    <col min="5" max="5" width="6.125" bestFit="1" customWidth="1"/>
    <col min="6" max="6" width="1.625" customWidth="1"/>
    <col min="7" max="9" width="11.625" customWidth="1"/>
    <col min="10" max="10" width="7.125" customWidth="1"/>
    <col min="11" max="11" width="1.625" customWidth="1"/>
    <col min="12" max="12" width="11.625" customWidth="1"/>
    <col min="13" max="13" width="17.5" bestFit="1" customWidth="1"/>
    <col min="14" max="14" width="11.625" customWidth="1"/>
    <col min="15" max="15" width="9" bestFit="1" customWidth="1"/>
    <col min="16" max="16" width="1.625" customWidth="1"/>
    <col min="17" max="17" width="11.25" bestFit="1" customWidth="1"/>
    <col min="18" max="18" width="22.5" bestFit="1" customWidth="1"/>
    <col min="19" max="19" width="8.625" customWidth="1"/>
    <col min="20" max="20" width="7.125" customWidth="1"/>
    <col min="21" max="21" width="8.625" customWidth="1"/>
    <col min="22" max="22" width="7.125" bestFit="1" customWidth="1"/>
    <col min="23" max="23" width="8.625" customWidth="1"/>
    <col min="24" max="24" width="7.125" bestFit="1" customWidth="1"/>
    <col min="25" max="25" width="8.625" customWidth="1"/>
    <col min="26" max="26" width="7.125" bestFit="1" customWidth="1"/>
    <col min="27" max="27" width="8.625" customWidth="1"/>
    <col min="28" max="28" width="7.125" bestFit="1" customWidth="1"/>
    <col min="29" max="29" width="8.625" customWidth="1"/>
    <col min="30" max="30" width="7.125" bestFit="1" customWidth="1"/>
    <col min="31" max="31" width="3.625" customWidth="1"/>
  </cols>
  <sheetData>
    <row r="1" spans="2:30" ht="9.9499999999999993" customHeight="1" thickBot="1" x14ac:dyDescent="0.45"/>
    <row r="2" spans="2:30" ht="18.75" customHeight="1" x14ac:dyDescent="0.4">
      <c r="B2" s="82" t="s">
        <v>141</v>
      </c>
      <c r="C2" s="83"/>
      <c r="D2" s="83"/>
      <c r="E2" s="84"/>
      <c r="G2" s="55" t="s">
        <v>151</v>
      </c>
      <c r="H2" s="56"/>
      <c r="I2" s="56"/>
      <c r="J2" s="57"/>
      <c r="L2" s="63" t="s">
        <v>92</v>
      </c>
      <c r="M2" s="64"/>
      <c r="N2" s="64"/>
      <c r="O2" s="65"/>
      <c r="Q2" s="63" t="s">
        <v>111</v>
      </c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5"/>
    </row>
    <row r="3" spans="2:30" ht="18.75" customHeight="1" x14ac:dyDescent="0.4">
      <c r="B3" s="80" t="s">
        <v>112</v>
      </c>
      <c r="C3" s="81"/>
      <c r="D3" s="35">
        <v>1995</v>
      </c>
      <c r="E3" s="26" t="s">
        <v>60</v>
      </c>
      <c r="G3" s="60" t="s">
        <v>36</v>
      </c>
      <c r="H3" s="11" t="s">
        <v>44</v>
      </c>
      <c r="I3" s="36">
        <v>300000</v>
      </c>
      <c r="J3" s="16" t="s">
        <v>71</v>
      </c>
      <c r="L3" s="61" t="s">
        <v>76</v>
      </c>
      <c r="M3" s="66"/>
      <c r="N3" s="36">
        <v>50000</v>
      </c>
      <c r="O3" s="15" t="s">
        <v>79</v>
      </c>
      <c r="Q3" s="70" t="s">
        <v>128</v>
      </c>
      <c r="R3" s="19" t="s">
        <v>113</v>
      </c>
      <c r="S3" s="40">
        <v>10000</v>
      </c>
      <c r="T3" s="20" t="s">
        <v>114</v>
      </c>
      <c r="U3" s="85" t="s">
        <v>240</v>
      </c>
      <c r="V3" s="85"/>
      <c r="W3" s="85"/>
      <c r="X3" s="85"/>
      <c r="Y3" s="85"/>
      <c r="Z3" s="85"/>
      <c r="AA3" s="85"/>
      <c r="AB3" s="85"/>
      <c r="AC3" s="85"/>
      <c r="AD3" s="86"/>
    </row>
    <row r="4" spans="2:30" ht="18.75" customHeight="1" x14ac:dyDescent="0.4">
      <c r="B4" s="80"/>
      <c r="C4" s="81"/>
      <c r="D4" s="36">
        <v>10</v>
      </c>
      <c r="E4" s="26" t="s">
        <v>38</v>
      </c>
      <c r="G4" s="60"/>
      <c r="H4" s="58" t="s">
        <v>45</v>
      </c>
      <c r="I4" s="58"/>
      <c r="J4" s="59"/>
      <c r="L4" s="67" t="s">
        <v>84</v>
      </c>
      <c r="M4" s="68"/>
      <c r="N4" s="68"/>
      <c r="O4" s="69"/>
      <c r="Q4" s="61"/>
      <c r="R4" s="19" t="s">
        <v>115</v>
      </c>
      <c r="S4" s="40">
        <v>10000</v>
      </c>
      <c r="T4" s="20" t="s">
        <v>114</v>
      </c>
      <c r="U4" s="85"/>
      <c r="V4" s="85"/>
      <c r="W4" s="85"/>
      <c r="X4" s="85"/>
      <c r="Y4" s="85"/>
      <c r="Z4" s="85"/>
      <c r="AA4" s="85"/>
      <c r="AB4" s="85"/>
      <c r="AC4" s="85"/>
      <c r="AD4" s="86"/>
    </row>
    <row r="5" spans="2:30" x14ac:dyDescent="0.4">
      <c r="B5" s="80"/>
      <c r="C5" s="81"/>
      <c r="D5" s="36">
        <v>31</v>
      </c>
      <c r="E5" s="26" t="s">
        <v>118</v>
      </c>
      <c r="G5" s="60" t="s">
        <v>37</v>
      </c>
      <c r="H5" s="12" t="s">
        <v>43</v>
      </c>
      <c r="I5" s="35">
        <v>6</v>
      </c>
      <c r="J5" s="16" t="s">
        <v>38</v>
      </c>
      <c r="K5" s="54" t="b">
        <v>1</v>
      </c>
      <c r="L5" s="70" t="s">
        <v>78</v>
      </c>
      <c r="M5" s="13" t="s">
        <v>77</v>
      </c>
      <c r="N5" s="35">
        <v>2025</v>
      </c>
      <c r="O5" s="15" t="s">
        <v>1</v>
      </c>
      <c r="Q5" s="61"/>
      <c r="R5" s="19" t="s">
        <v>116</v>
      </c>
      <c r="S5" s="40">
        <v>10000</v>
      </c>
      <c r="T5" s="20" t="s">
        <v>114</v>
      </c>
      <c r="U5" s="85"/>
      <c r="V5" s="85"/>
      <c r="W5" s="85"/>
      <c r="X5" s="85"/>
      <c r="Y5" s="85"/>
      <c r="Z5" s="85"/>
      <c r="AA5" s="85"/>
      <c r="AB5" s="85"/>
      <c r="AC5" s="85"/>
      <c r="AD5" s="86"/>
    </row>
    <row r="6" spans="2:30" ht="19.5" thickBot="1" x14ac:dyDescent="0.45">
      <c r="B6" s="87" t="s">
        <v>85</v>
      </c>
      <c r="C6" s="88"/>
      <c r="D6" s="37">
        <v>5000000</v>
      </c>
      <c r="E6" s="27" t="s">
        <v>35</v>
      </c>
      <c r="G6" s="60"/>
      <c r="H6" s="12" t="s">
        <v>44</v>
      </c>
      <c r="I6" s="36">
        <v>500000</v>
      </c>
      <c r="J6" s="16" t="s">
        <v>70</v>
      </c>
      <c r="L6" s="70"/>
      <c r="M6" s="13" t="s">
        <v>18</v>
      </c>
      <c r="N6" s="36">
        <v>10</v>
      </c>
      <c r="O6" s="15" t="s">
        <v>17</v>
      </c>
      <c r="Q6" s="90"/>
      <c r="R6" s="76"/>
      <c r="S6" s="76" t="s">
        <v>117</v>
      </c>
      <c r="T6" s="76"/>
      <c r="U6" s="76" t="s">
        <v>124</v>
      </c>
      <c r="V6" s="76"/>
      <c r="W6" s="76" t="s">
        <v>125</v>
      </c>
      <c r="X6" s="76"/>
      <c r="Y6" s="76" t="s">
        <v>126</v>
      </c>
      <c r="Z6" s="76"/>
      <c r="AA6" s="76" t="s">
        <v>127</v>
      </c>
      <c r="AB6" s="76"/>
      <c r="AC6" s="76" t="s">
        <v>129</v>
      </c>
      <c r="AD6" s="89"/>
    </row>
    <row r="7" spans="2:30" x14ac:dyDescent="0.4">
      <c r="G7" s="60" t="s">
        <v>39</v>
      </c>
      <c r="H7" s="12" t="s">
        <v>43</v>
      </c>
      <c r="I7" s="35">
        <v>12</v>
      </c>
      <c r="J7" s="16" t="s">
        <v>38</v>
      </c>
      <c r="L7" s="70"/>
      <c r="M7" s="13" t="s">
        <v>4</v>
      </c>
      <c r="N7" s="36">
        <v>30000000</v>
      </c>
      <c r="O7" s="15" t="s">
        <v>2</v>
      </c>
      <c r="Q7" s="61" t="s">
        <v>112</v>
      </c>
      <c r="R7" s="66"/>
      <c r="S7" s="35">
        <v>2020</v>
      </c>
      <c r="T7" s="14" t="s">
        <v>60</v>
      </c>
      <c r="U7" s="35">
        <v>2023</v>
      </c>
      <c r="V7" s="14" t="s">
        <v>60</v>
      </c>
      <c r="W7" s="35"/>
      <c r="X7" s="14" t="s">
        <v>60</v>
      </c>
      <c r="Y7" s="35"/>
      <c r="Z7" s="14" t="s">
        <v>60</v>
      </c>
      <c r="AA7" s="35"/>
      <c r="AB7" s="14" t="s">
        <v>60</v>
      </c>
      <c r="AC7" s="35"/>
      <c r="AD7" s="15" t="s">
        <v>60</v>
      </c>
    </row>
    <row r="8" spans="2:30" x14ac:dyDescent="0.4">
      <c r="G8" s="60"/>
      <c r="H8" s="12" t="s">
        <v>44</v>
      </c>
      <c r="I8" s="36">
        <v>800000</v>
      </c>
      <c r="J8" s="16" t="s">
        <v>70</v>
      </c>
      <c r="L8" s="70"/>
      <c r="M8" s="13" t="s">
        <v>6</v>
      </c>
      <c r="N8" s="36">
        <v>30</v>
      </c>
      <c r="O8" s="15" t="s">
        <v>7</v>
      </c>
      <c r="Q8" s="61"/>
      <c r="R8" s="66"/>
      <c r="S8" s="36">
        <v>4</v>
      </c>
      <c r="T8" s="14" t="s">
        <v>38</v>
      </c>
      <c r="U8" s="36">
        <v>2</v>
      </c>
      <c r="V8" s="14" t="s">
        <v>38</v>
      </c>
      <c r="W8" s="36"/>
      <c r="X8" s="14" t="s">
        <v>38</v>
      </c>
      <c r="Y8" s="36"/>
      <c r="Z8" s="14" t="s">
        <v>38</v>
      </c>
      <c r="AA8" s="36"/>
      <c r="AB8" s="14" t="s">
        <v>38</v>
      </c>
      <c r="AC8" s="36"/>
      <c r="AD8" s="15" t="s">
        <v>38</v>
      </c>
    </row>
    <row r="9" spans="2:30" ht="19.5" thickBot="1" x14ac:dyDescent="0.45">
      <c r="G9" s="99" t="s">
        <v>237</v>
      </c>
      <c r="H9" s="100"/>
      <c r="I9" s="101" t="s">
        <v>238</v>
      </c>
      <c r="J9" s="102"/>
      <c r="L9" s="70"/>
      <c r="M9" s="58" t="s">
        <v>80</v>
      </c>
      <c r="N9" s="58"/>
      <c r="O9" s="59"/>
      <c r="Q9" s="61"/>
      <c r="R9" s="66"/>
      <c r="S9" s="36">
        <v>7</v>
      </c>
      <c r="T9" s="14" t="s">
        <v>118</v>
      </c>
      <c r="U9" s="36">
        <v>27</v>
      </c>
      <c r="V9" s="14" t="s">
        <v>118</v>
      </c>
      <c r="W9" s="36"/>
      <c r="X9" s="14" t="s">
        <v>118</v>
      </c>
      <c r="Y9" s="36"/>
      <c r="Z9" s="14" t="s">
        <v>118</v>
      </c>
      <c r="AA9" s="36"/>
      <c r="AB9" s="14" t="s">
        <v>118</v>
      </c>
      <c r="AC9" s="36"/>
      <c r="AD9" s="15" t="s">
        <v>118</v>
      </c>
    </row>
    <row r="10" spans="2:30" ht="19.5" thickBot="1" x14ac:dyDescent="0.45">
      <c r="D10" s="53"/>
      <c r="L10" s="70"/>
      <c r="M10" s="13" t="s">
        <v>5</v>
      </c>
      <c r="N10" s="36">
        <v>35</v>
      </c>
      <c r="O10" s="15" t="s">
        <v>1</v>
      </c>
      <c r="Q10" s="61" t="s">
        <v>130</v>
      </c>
      <c r="R10" s="66"/>
      <c r="S10" s="62" t="s">
        <v>131</v>
      </c>
      <c r="T10" s="62"/>
      <c r="U10" s="62" t="s">
        <v>162</v>
      </c>
      <c r="V10" s="62"/>
      <c r="W10" s="62"/>
      <c r="X10" s="62"/>
      <c r="Y10" s="62"/>
      <c r="Z10" s="62"/>
      <c r="AA10" s="62"/>
      <c r="AB10" s="62"/>
      <c r="AC10" s="62"/>
      <c r="AD10" s="91"/>
    </row>
    <row r="11" spans="2:30" x14ac:dyDescent="0.4">
      <c r="G11" s="63" t="s">
        <v>58</v>
      </c>
      <c r="H11" s="64"/>
      <c r="I11" s="64"/>
      <c r="J11" s="65"/>
      <c r="L11" s="70"/>
      <c r="M11" s="13" t="s">
        <v>10</v>
      </c>
      <c r="N11" s="72" t="s">
        <v>11</v>
      </c>
      <c r="O11" s="73"/>
      <c r="Q11" s="61" t="s">
        <v>123</v>
      </c>
      <c r="R11" s="79" t="s">
        <v>194</v>
      </c>
      <c r="S11" s="35"/>
      <c r="T11" s="14" t="s">
        <v>139</v>
      </c>
      <c r="U11" s="35">
        <v>0</v>
      </c>
      <c r="V11" s="14" t="s">
        <v>139</v>
      </c>
      <c r="W11" s="35"/>
      <c r="X11" s="14" t="s">
        <v>139</v>
      </c>
      <c r="Y11" s="35"/>
      <c r="Z11" s="14" t="s">
        <v>139</v>
      </c>
      <c r="AA11" s="35"/>
      <c r="AB11" s="14" t="s">
        <v>139</v>
      </c>
      <c r="AC11" s="35"/>
      <c r="AD11" s="15" t="s">
        <v>139</v>
      </c>
    </row>
    <row r="12" spans="2:30" x14ac:dyDescent="0.4">
      <c r="G12" s="61" t="s">
        <v>47</v>
      </c>
      <c r="H12" s="13" t="s">
        <v>40</v>
      </c>
      <c r="I12" s="36">
        <v>40000</v>
      </c>
      <c r="J12" s="15" t="s">
        <v>71</v>
      </c>
      <c r="L12" s="70"/>
      <c r="M12" s="13" t="s">
        <v>86</v>
      </c>
      <c r="N12" s="36">
        <v>5</v>
      </c>
      <c r="O12" s="15" t="s">
        <v>83</v>
      </c>
      <c r="Q12" s="61"/>
      <c r="R12" s="79"/>
      <c r="S12" s="62"/>
      <c r="T12" s="62"/>
      <c r="U12" s="62" t="s">
        <v>187</v>
      </c>
      <c r="V12" s="62"/>
      <c r="W12" s="62"/>
      <c r="X12" s="62"/>
      <c r="Y12" s="62"/>
      <c r="Z12" s="62"/>
      <c r="AA12" s="62"/>
      <c r="AB12" s="62"/>
      <c r="AC12" s="62"/>
      <c r="AD12" s="62"/>
    </row>
    <row r="13" spans="2:30" x14ac:dyDescent="0.4">
      <c r="G13" s="61"/>
      <c r="H13" s="13" t="s">
        <v>41</v>
      </c>
      <c r="I13" s="36">
        <v>5000</v>
      </c>
      <c r="J13" s="15" t="s">
        <v>71</v>
      </c>
      <c r="L13" s="70"/>
      <c r="M13" s="13" t="s">
        <v>87</v>
      </c>
      <c r="N13" s="39">
        <v>0.2</v>
      </c>
      <c r="O13" s="15" t="s">
        <v>81</v>
      </c>
      <c r="Q13" s="61"/>
      <c r="R13" s="19" t="s">
        <v>195</v>
      </c>
      <c r="S13" s="77" t="s">
        <v>198</v>
      </c>
      <c r="T13" s="78"/>
      <c r="U13" s="77" t="s">
        <v>198</v>
      </c>
      <c r="V13" s="78"/>
      <c r="W13" s="77"/>
      <c r="X13" s="78"/>
      <c r="Y13" s="77"/>
      <c r="Z13" s="78"/>
      <c r="AA13" s="77"/>
      <c r="AB13" s="78"/>
      <c r="AC13" s="77"/>
      <c r="AD13" s="78"/>
    </row>
    <row r="14" spans="2:30" ht="18.75" customHeight="1" x14ac:dyDescent="0.4">
      <c r="G14" s="61"/>
      <c r="H14" s="13" t="s">
        <v>42</v>
      </c>
      <c r="I14" s="36">
        <v>5000</v>
      </c>
      <c r="J14" s="15" t="s">
        <v>71</v>
      </c>
      <c r="L14" s="70"/>
      <c r="M14" s="13" t="s">
        <v>88</v>
      </c>
      <c r="N14" s="36">
        <v>10</v>
      </c>
      <c r="O14" s="15" t="s">
        <v>83</v>
      </c>
      <c r="Q14" s="61"/>
      <c r="R14" s="19" t="s">
        <v>119</v>
      </c>
      <c r="S14" s="62" t="s">
        <v>206</v>
      </c>
      <c r="T14" s="62"/>
      <c r="U14" s="62" t="s">
        <v>206</v>
      </c>
      <c r="V14" s="62"/>
      <c r="W14" s="62"/>
      <c r="X14" s="62"/>
      <c r="Y14" s="62"/>
      <c r="Z14" s="62"/>
      <c r="AA14" s="62"/>
      <c r="AB14" s="62"/>
      <c r="AC14" s="62"/>
      <c r="AD14" s="62"/>
    </row>
    <row r="15" spans="2:30" x14ac:dyDescent="0.4">
      <c r="G15" s="61"/>
      <c r="H15" s="13" t="s">
        <v>48</v>
      </c>
      <c r="I15" s="36">
        <v>5000</v>
      </c>
      <c r="J15" s="15" t="s">
        <v>71</v>
      </c>
      <c r="L15" s="70"/>
      <c r="M15" s="13" t="s">
        <v>89</v>
      </c>
      <c r="N15" s="39">
        <v>0.3</v>
      </c>
      <c r="O15" s="15" t="s">
        <v>81</v>
      </c>
      <c r="Q15" s="61"/>
      <c r="R15" s="19" t="s">
        <v>120</v>
      </c>
      <c r="S15" s="62" t="s">
        <v>209</v>
      </c>
      <c r="T15" s="62"/>
      <c r="U15" s="62" t="s">
        <v>209</v>
      </c>
      <c r="V15" s="62"/>
      <c r="W15" s="62"/>
      <c r="X15" s="62"/>
      <c r="Y15" s="62"/>
      <c r="Z15" s="62"/>
      <c r="AA15" s="62"/>
      <c r="AB15" s="62"/>
      <c r="AC15" s="62"/>
      <c r="AD15" s="62"/>
    </row>
    <row r="16" spans="2:30" x14ac:dyDescent="0.4">
      <c r="G16" s="61"/>
      <c r="H16" s="13" t="s">
        <v>66</v>
      </c>
      <c r="I16" s="36">
        <v>20000</v>
      </c>
      <c r="J16" s="15" t="s">
        <v>71</v>
      </c>
      <c r="L16" s="70"/>
      <c r="M16" s="13" t="s">
        <v>90</v>
      </c>
      <c r="N16" s="36">
        <v>35</v>
      </c>
      <c r="O16" s="15" t="s">
        <v>83</v>
      </c>
      <c r="Q16" s="61"/>
      <c r="R16" s="19" t="s">
        <v>121</v>
      </c>
      <c r="S16" s="77" t="s">
        <v>212</v>
      </c>
      <c r="T16" s="78"/>
      <c r="U16" s="77" t="s">
        <v>212</v>
      </c>
      <c r="V16" s="78"/>
      <c r="W16" s="77"/>
      <c r="X16" s="78"/>
      <c r="Y16" s="77"/>
      <c r="Z16" s="78"/>
      <c r="AA16" s="77"/>
      <c r="AB16" s="78"/>
      <c r="AC16" s="77"/>
      <c r="AD16" s="78"/>
    </row>
    <row r="17" spans="7:30" x14ac:dyDescent="0.4">
      <c r="G17" s="61"/>
      <c r="H17" s="58" t="s">
        <v>67</v>
      </c>
      <c r="I17" s="58"/>
      <c r="J17" s="59"/>
      <c r="L17" s="70"/>
      <c r="M17" s="13" t="s">
        <v>91</v>
      </c>
      <c r="N17" s="39">
        <v>0.4</v>
      </c>
      <c r="O17" s="15" t="s">
        <v>81</v>
      </c>
      <c r="Q17" s="61"/>
      <c r="R17" s="19" t="s">
        <v>122</v>
      </c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</row>
    <row r="18" spans="7:30" x14ac:dyDescent="0.4">
      <c r="G18" s="61" t="s">
        <v>50</v>
      </c>
      <c r="H18" s="13" t="s">
        <v>51</v>
      </c>
      <c r="I18" s="36">
        <v>5000</v>
      </c>
      <c r="J18" s="15" t="s">
        <v>71</v>
      </c>
      <c r="L18" s="70"/>
      <c r="M18" s="13" t="s">
        <v>100</v>
      </c>
      <c r="N18" s="36">
        <v>150000</v>
      </c>
      <c r="O18" s="15" t="s">
        <v>101</v>
      </c>
      <c r="Q18" s="61" t="s">
        <v>132</v>
      </c>
      <c r="R18" s="19" t="s">
        <v>134</v>
      </c>
      <c r="S18" s="35">
        <v>6</v>
      </c>
      <c r="T18" s="14" t="s">
        <v>139</v>
      </c>
      <c r="U18" s="35"/>
      <c r="V18" s="14" t="s">
        <v>139</v>
      </c>
      <c r="W18" s="35"/>
      <c r="X18" s="14" t="s">
        <v>139</v>
      </c>
      <c r="Y18" s="35"/>
      <c r="Z18" s="14" t="s">
        <v>139</v>
      </c>
      <c r="AA18" s="35"/>
      <c r="AB18" s="14" t="s">
        <v>139</v>
      </c>
      <c r="AC18" s="35"/>
      <c r="AD18" s="15" t="s">
        <v>139</v>
      </c>
    </row>
    <row r="19" spans="7:30" ht="19.5" thickBot="1" x14ac:dyDescent="0.45">
      <c r="G19" s="61"/>
      <c r="H19" s="58" t="s">
        <v>74</v>
      </c>
      <c r="I19" s="58"/>
      <c r="J19" s="59"/>
      <c r="L19" s="71"/>
      <c r="M19" s="74" t="s">
        <v>102</v>
      </c>
      <c r="N19" s="74"/>
      <c r="O19" s="75"/>
      <c r="Q19" s="61"/>
      <c r="R19" s="19" t="s">
        <v>135</v>
      </c>
      <c r="S19" s="35">
        <v>11</v>
      </c>
      <c r="T19" s="14" t="s">
        <v>140</v>
      </c>
      <c r="U19" s="35"/>
      <c r="V19" s="14" t="s">
        <v>140</v>
      </c>
      <c r="W19" s="35"/>
      <c r="X19" s="14" t="s">
        <v>140</v>
      </c>
      <c r="Y19" s="35"/>
      <c r="Z19" s="14" t="s">
        <v>140</v>
      </c>
      <c r="AA19" s="35"/>
      <c r="AB19" s="14" t="s">
        <v>140</v>
      </c>
      <c r="AC19" s="35"/>
      <c r="AD19" s="15" t="s">
        <v>140</v>
      </c>
    </row>
    <row r="20" spans="7:30" ht="19.5" thickBot="1" x14ac:dyDescent="0.45">
      <c r="G20" s="61"/>
      <c r="H20" s="13" t="s">
        <v>52</v>
      </c>
      <c r="I20" s="36">
        <v>5000</v>
      </c>
      <c r="J20" s="15" t="s">
        <v>71</v>
      </c>
      <c r="Q20" s="61"/>
      <c r="R20" s="19" t="s">
        <v>136</v>
      </c>
      <c r="S20" s="40">
        <v>10000</v>
      </c>
      <c r="T20" s="20" t="s">
        <v>133</v>
      </c>
      <c r="U20" s="40"/>
      <c r="V20" s="20" t="s">
        <v>133</v>
      </c>
      <c r="W20" s="40"/>
      <c r="X20" s="20" t="s">
        <v>133</v>
      </c>
      <c r="Y20" s="40"/>
      <c r="Z20" s="20" t="s">
        <v>133</v>
      </c>
      <c r="AA20" s="40"/>
      <c r="AB20" s="20" t="s">
        <v>133</v>
      </c>
      <c r="AC20" s="40"/>
      <c r="AD20" s="23" t="s">
        <v>133</v>
      </c>
    </row>
    <row r="21" spans="7:30" x14ac:dyDescent="0.4">
      <c r="G21" s="61"/>
      <c r="H21" s="13" t="s">
        <v>53</v>
      </c>
      <c r="I21" s="36">
        <v>5000</v>
      </c>
      <c r="J21" s="15" t="s">
        <v>71</v>
      </c>
      <c r="L21" s="63" t="s">
        <v>95</v>
      </c>
      <c r="M21" s="64"/>
      <c r="N21" s="64"/>
      <c r="O21" s="65"/>
      <c r="Q21" s="61" t="s">
        <v>137</v>
      </c>
      <c r="R21" s="19" t="s">
        <v>134</v>
      </c>
      <c r="S21" s="35"/>
      <c r="T21" s="14" t="s">
        <v>139</v>
      </c>
      <c r="U21" s="35"/>
      <c r="V21" s="14" t="s">
        <v>139</v>
      </c>
      <c r="W21" s="35"/>
      <c r="X21" s="14" t="s">
        <v>139</v>
      </c>
      <c r="Y21" s="35"/>
      <c r="Z21" s="14" t="s">
        <v>139</v>
      </c>
      <c r="AA21" s="35"/>
      <c r="AB21" s="14" t="s">
        <v>139</v>
      </c>
      <c r="AC21" s="35"/>
      <c r="AD21" s="15" t="s">
        <v>139</v>
      </c>
    </row>
    <row r="22" spans="7:30" x14ac:dyDescent="0.4">
      <c r="G22" s="61"/>
      <c r="H22" s="13" t="s">
        <v>54</v>
      </c>
      <c r="I22" s="36">
        <v>2000</v>
      </c>
      <c r="J22" s="15" t="s">
        <v>71</v>
      </c>
      <c r="L22" s="61" t="s">
        <v>59</v>
      </c>
      <c r="M22" s="66"/>
      <c r="N22" s="36">
        <v>5</v>
      </c>
      <c r="O22" s="15" t="s">
        <v>1</v>
      </c>
      <c r="Q22" s="61"/>
      <c r="R22" s="19" t="s">
        <v>135</v>
      </c>
      <c r="S22" s="35"/>
      <c r="T22" s="14" t="s">
        <v>140</v>
      </c>
      <c r="U22" s="35"/>
      <c r="V22" s="14" t="s">
        <v>140</v>
      </c>
      <c r="W22" s="35"/>
      <c r="X22" s="14" t="s">
        <v>140</v>
      </c>
      <c r="Y22" s="35"/>
      <c r="Z22" s="14" t="s">
        <v>140</v>
      </c>
      <c r="AA22" s="35"/>
      <c r="AB22" s="14" t="s">
        <v>140</v>
      </c>
      <c r="AC22" s="35"/>
      <c r="AD22" s="15" t="s">
        <v>140</v>
      </c>
    </row>
    <row r="23" spans="7:30" x14ac:dyDescent="0.4">
      <c r="G23" s="61"/>
      <c r="H23" s="13" t="s">
        <v>55</v>
      </c>
      <c r="I23" s="36">
        <v>10000</v>
      </c>
      <c r="J23" s="15" t="s">
        <v>69</v>
      </c>
      <c r="L23" s="61" t="s">
        <v>173</v>
      </c>
      <c r="M23" s="66"/>
      <c r="N23" s="36">
        <v>6</v>
      </c>
      <c r="O23" s="15" t="s">
        <v>14</v>
      </c>
      <c r="Q23" s="61"/>
      <c r="R23" s="19" t="s">
        <v>136</v>
      </c>
      <c r="S23" s="40"/>
      <c r="T23" s="20" t="s">
        <v>133</v>
      </c>
      <c r="U23" s="40"/>
      <c r="V23" s="20" t="s">
        <v>133</v>
      </c>
      <c r="W23" s="40"/>
      <c r="X23" s="20" t="s">
        <v>133</v>
      </c>
      <c r="Y23" s="40"/>
      <c r="Z23" s="20" t="s">
        <v>133</v>
      </c>
      <c r="AA23" s="40"/>
      <c r="AB23" s="20" t="s">
        <v>133</v>
      </c>
      <c r="AC23" s="40"/>
      <c r="AD23" s="23" t="s">
        <v>133</v>
      </c>
    </row>
    <row r="24" spans="7:30" x14ac:dyDescent="0.4">
      <c r="G24" s="61" t="s">
        <v>63</v>
      </c>
      <c r="H24" s="13" t="s">
        <v>56</v>
      </c>
      <c r="I24" s="36">
        <v>10000</v>
      </c>
      <c r="J24" s="15" t="s">
        <v>68</v>
      </c>
      <c r="L24" s="61" t="s">
        <v>62</v>
      </c>
      <c r="M24" s="66"/>
      <c r="N24" s="36">
        <v>1000000</v>
      </c>
      <c r="O24" s="15" t="s">
        <v>2</v>
      </c>
      <c r="Q24" s="61" t="s">
        <v>138</v>
      </c>
      <c r="R24" s="19" t="s">
        <v>134</v>
      </c>
      <c r="S24" s="35"/>
      <c r="T24" s="14" t="s">
        <v>139</v>
      </c>
      <c r="U24" s="35"/>
      <c r="V24" s="14" t="s">
        <v>139</v>
      </c>
      <c r="W24" s="35"/>
      <c r="X24" s="14" t="s">
        <v>139</v>
      </c>
      <c r="Y24" s="35"/>
      <c r="Z24" s="14" t="s">
        <v>139</v>
      </c>
      <c r="AA24" s="35"/>
      <c r="AB24" s="14" t="s">
        <v>139</v>
      </c>
      <c r="AC24" s="35"/>
      <c r="AD24" s="15" t="s">
        <v>139</v>
      </c>
    </row>
    <row r="25" spans="7:30" x14ac:dyDescent="0.4">
      <c r="G25" s="61"/>
      <c r="H25" s="58" t="s">
        <v>73</v>
      </c>
      <c r="I25" s="58"/>
      <c r="J25" s="59"/>
      <c r="L25" s="67" t="s">
        <v>97</v>
      </c>
      <c r="M25" s="68"/>
      <c r="N25" s="68"/>
      <c r="O25" s="69"/>
      <c r="Q25" s="61"/>
      <c r="R25" s="19" t="s">
        <v>135</v>
      </c>
      <c r="S25" s="35"/>
      <c r="T25" s="14" t="s">
        <v>140</v>
      </c>
      <c r="U25" s="35"/>
      <c r="V25" s="14" t="s">
        <v>140</v>
      </c>
      <c r="W25" s="35"/>
      <c r="X25" s="14" t="s">
        <v>140</v>
      </c>
      <c r="Y25" s="35"/>
      <c r="Z25" s="14" t="s">
        <v>140</v>
      </c>
      <c r="AA25" s="35"/>
      <c r="AB25" s="14" t="s">
        <v>140</v>
      </c>
      <c r="AC25" s="35"/>
      <c r="AD25" s="15" t="s">
        <v>140</v>
      </c>
    </row>
    <row r="26" spans="7:30" ht="19.5" thickBot="1" x14ac:dyDescent="0.45">
      <c r="G26" s="61"/>
      <c r="H26" s="13" t="s">
        <v>61</v>
      </c>
      <c r="I26" s="36">
        <v>50000</v>
      </c>
      <c r="J26" s="15" t="s">
        <v>72</v>
      </c>
      <c r="K26" s="52"/>
      <c r="L26" s="70" t="s">
        <v>96</v>
      </c>
      <c r="M26" s="13" t="s">
        <v>6</v>
      </c>
      <c r="N26" s="36">
        <v>30</v>
      </c>
      <c r="O26" s="15" t="s">
        <v>7</v>
      </c>
      <c r="Q26" s="92"/>
      <c r="R26" s="21" t="s">
        <v>136</v>
      </c>
      <c r="S26" s="41"/>
      <c r="T26" s="24" t="s">
        <v>133</v>
      </c>
      <c r="U26" s="41"/>
      <c r="V26" s="24" t="s">
        <v>133</v>
      </c>
      <c r="W26" s="41"/>
      <c r="X26" s="24" t="s">
        <v>133</v>
      </c>
      <c r="Y26" s="41"/>
      <c r="Z26" s="24" t="s">
        <v>133</v>
      </c>
      <c r="AA26" s="41"/>
      <c r="AB26" s="24" t="s">
        <v>133</v>
      </c>
      <c r="AC26" s="41"/>
      <c r="AD26" s="25" t="s">
        <v>133</v>
      </c>
    </row>
    <row r="27" spans="7:30" ht="19.5" thickBot="1" x14ac:dyDescent="0.45">
      <c r="G27" s="61"/>
      <c r="H27" s="13" t="s">
        <v>149</v>
      </c>
      <c r="I27" s="35">
        <v>2025</v>
      </c>
      <c r="J27" s="15" t="s">
        <v>60</v>
      </c>
      <c r="L27" s="61"/>
      <c r="M27" s="58" t="s">
        <v>80</v>
      </c>
      <c r="N27" s="58"/>
      <c r="O27" s="59"/>
    </row>
    <row r="28" spans="7:30" ht="18.75" customHeight="1" x14ac:dyDescent="0.4">
      <c r="G28" s="61"/>
      <c r="H28" s="13" t="s">
        <v>150</v>
      </c>
      <c r="I28" s="36">
        <v>11</v>
      </c>
      <c r="J28" s="15" t="s">
        <v>38</v>
      </c>
      <c r="L28" s="61"/>
      <c r="M28" s="13" t="s">
        <v>5</v>
      </c>
      <c r="N28" s="36">
        <v>3</v>
      </c>
      <c r="O28" s="15" t="s">
        <v>1</v>
      </c>
      <c r="Q28" s="103" t="s">
        <v>239</v>
      </c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5"/>
    </row>
    <row r="29" spans="7:30" ht="18.75" customHeight="1" x14ac:dyDescent="0.4">
      <c r="G29" s="61"/>
      <c r="H29" s="13" t="s">
        <v>64</v>
      </c>
      <c r="I29" s="36">
        <v>10000</v>
      </c>
      <c r="J29" s="15" t="s">
        <v>71</v>
      </c>
      <c r="L29" s="61"/>
      <c r="M29" s="13" t="s">
        <v>10</v>
      </c>
      <c r="N29" s="72" t="s">
        <v>11</v>
      </c>
      <c r="O29" s="73"/>
      <c r="Q29" s="106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8"/>
    </row>
    <row r="30" spans="7:30" ht="19.5" thickBot="1" x14ac:dyDescent="0.45">
      <c r="G30" s="61"/>
      <c r="H30" s="13" t="s">
        <v>65</v>
      </c>
      <c r="I30" s="36">
        <v>10000</v>
      </c>
      <c r="J30" s="15" t="s">
        <v>71</v>
      </c>
      <c r="L30" s="92"/>
      <c r="M30" s="17" t="s">
        <v>82</v>
      </c>
      <c r="N30" s="38">
        <v>0.2</v>
      </c>
      <c r="O30" s="18" t="s">
        <v>81</v>
      </c>
      <c r="Q30" s="106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8"/>
    </row>
    <row r="31" spans="7:30" ht="19.5" thickBot="1" x14ac:dyDescent="0.45">
      <c r="G31" s="61" t="s">
        <v>104</v>
      </c>
      <c r="H31" s="66"/>
      <c r="I31" s="36">
        <v>10000</v>
      </c>
      <c r="J31" s="15" t="s">
        <v>71</v>
      </c>
      <c r="Q31" s="106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8"/>
    </row>
    <row r="32" spans="7:30" ht="18.75" customHeight="1" x14ac:dyDescent="0.4">
      <c r="G32" s="61" t="s">
        <v>57</v>
      </c>
      <c r="H32" s="66"/>
      <c r="I32" s="36">
        <v>20000</v>
      </c>
      <c r="J32" s="15" t="s">
        <v>71</v>
      </c>
      <c r="L32" s="63" t="s">
        <v>110</v>
      </c>
      <c r="M32" s="64"/>
      <c r="N32" s="64"/>
      <c r="O32" s="65"/>
      <c r="Q32" s="106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8"/>
    </row>
    <row r="33" spans="7:30" ht="18.75" customHeight="1" x14ac:dyDescent="0.4">
      <c r="G33" s="98" t="s">
        <v>236</v>
      </c>
      <c r="H33" s="96" t="s">
        <v>174</v>
      </c>
      <c r="I33" s="96"/>
      <c r="J33" s="97"/>
      <c r="L33" s="61" t="s">
        <v>98</v>
      </c>
      <c r="M33" s="13" t="s">
        <v>106</v>
      </c>
      <c r="N33" s="35">
        <v>2030</v>
      </c>
      <c r="O33" s="15" t="s">
        <v>1</v>
      </c>
      <c r="Q33" s="106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8"/>
    </row>
    <row r="34" spans="7:30" ht="18.75" customHeight="1" x14ac:dyDescent="0.4">
      <c r="G34" s="98"/>
      <c r="H34" s="96"/>
      <c r="I34" s="96"/>
      <c r="J34" s="97"/>
      <c r="L34" s="61"/>
      <c r="M34" s="13" t="s">
        <v>107</v>
      </c>
      <c r="N34" s="36">
        <v>5</v>
      </c>
      <c r="O34" s="15" t="s">
        <v>17</v>
      </c>
      <c r="Q34" s="106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8"/>
    </row>
    <row r="35" spans="7:30" ht="19.5" thickBot="1" x14ac:dyDescent="0.45">
      <c r="G35" s="93" t="s">
        <v>105</v>
      </c>
      <c r="H35" s="94"/>
      <c r="I35" s="94"/>
      <c r="J35" s="95"/>
      <c r="L35" s="92"/>
      <c r="M35" s="17" t="s">
        <v>108</v>
      </c>
      <c r="N35" s="37">
        <v>5000</v>
      </c>
      <c r="O35" s="18" t="s">
        <v>109</v>
      </c>
      <c r="Q35" s="109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1"/>
    </row>
    <row r="36" spans="7:30" x14ac:dyDescent="0.4">
      <c r="Q36" s="22"/>
    </row>
  </sheetData>
  <sheetProtection algorithmName="SHA-512" hashValue="muXhOHTDb63NBYO+wiTaFrNbQIzpuYEZ5rR7IzbDtqYAQFuAuj8c1OH0IXQ0qMc0e9asLRq4JSaFaNTxNibdLQ==" saltValue="78fiaDDbUeFk8trd9nETqw==" spinCount="100000" sheet="1" objects="1" scenarios="1"/>
  <protectedRanges>
    <protectedRange sqref="S3:S5 S7:S9 S11 S18:S26 U7:U9 U11 U18:U26 W7:W9 W11 W18:W26 Y7:Y9 Y11 Y18:Y26 AA7:AA9 AA11 AA18:AA26 AC7:AC9 AC11 AC18:AC26 S10:AD10 S12:AD17" name="支出⑤"/>
    <protectedRange sqref="N33:N35" name="支出④"/>
    <protectedRange sqref="N22:N24 N26 N28 N29 N30" name="支出③"/>
    <protectedRange sqref="N3 N5:N8 N10 N11 N12:N18" name="支出②"/>
    <protectedRange sqref="I12:I16 I18 I20:I24 I26:I32 H33" name="支出①"/>
    <protectedRange sqref="I3 I5:I8 I9" name="収入"/>
    <protectedRange algorithmName="SHA-512" hashValue="pp5lGzW8f8e+ddQK9r/PuSEu8d0srXpoRL2u8H+9S9bB7Ei3EJ3X2SxyhYfJZfC61eSP/Axn9KyuEVJyXtw9OQ==" saltValue="yqtJX5sgYeYNcLSIE1HnHg==" spinCount="100000" sqref="D3:D6" name="個人データ" securityDescriptor="O:WDG:WDD:(A;;CC;;;WD)"/>
  </protectedRanges>
  <mergeCells count="99">
    <mergeCell ref="G32:H32"/>
    <mergeCell ref="G35:J35"/>
    <mergeCell ref="H33:J34"/>
    <mergeCell ref="G33:G34"/>
    <mergeCell ref="G9:H9"/>
    <mergeCell ref="I9:J9"/>
    <mergeCell ref="G31:H31"/>
    <mergeCell ref="L23:M23"/>
    <mergeCell ref="L21:O21"/>
    <mergeCell ref="L22:M22"/>
    <mergeCell ref="L24:M24"/>
    <mergeCell ref="L33:L35"/>
    <mergeCell ref="M27:O27"/>
    <mergeCell ref="N29:O29"/>
    <mergeCell ref="S17:T17"/>
    <mergeCell ref="L26:L30"/>
    <mergeCell ref="L25:O25"/>
    <mergeCell ref="L32:O32"/>
    <mergeCell ref="Q24:Q26"/>
    <mergeCell ref="Q28:AD35"/>
    <mergeCell ref="AA17:AB17"/>
    <mergeCell ref="W17:X17"/>
    <mergeCell ref="Y17:Z17"/>
    <mergeCell ref="U17:V17"/>
    <mergeCell ref="AC10:AD10"/>
    <mergeCell ref="AC17:AD17"/>
    <mergeCell ref="Y12:Z12"/>
    <mergeCell ref="AA12:AB12"/>
    <mergeCell ref="AC12:AD12"/>
    <mergeCell ref="Y10:Z10"/>
    <mergeCell ref="Y14:Z14"/>
    <mergeCell ref="Y15:Z15"/>
    <mergeCell ref="Y16:Z16"/>
    <mergeCell ref="AC14:AD14"/>
    <mergeCell ref="AC15:AD15"/>
    <mergeCell ref="AC16:AD16"/>
    <mergeCell ref="AA16:AB16"/>
    <mergeCell ref="AA10:AB10"/>
    <mergeCell ref="B3:C5"/>
    <mergeCell ref="B2:E2"/>
    <mergeCell ref="U3:AD5"/>
    <mergeCell ref="Q2:AD2"/>
    <mergeCell ref="S13:T13"/>
    <mergeCell ref="U13:V13"/>
    <mergeCell ref="W13:X13"/>
    <mergeCell ref="Y13:Z13"/>
    <mergeCell ref="AA13:AB13"/>
    <mergeCell ref="B6:C6"/>
    <mergeCell ref="G11:J11"/>
    <mergeCell ref="AC13:AD13"/>
    <mergeCell ref="AC6:AD6"/>
    <mergeCell ref="Q6:R6"/>
    <mergeCell ref="S6:T6"/>
    <mergeCell ref="U6:V6"/>
    <mergeCell ref="AA6:AB6"/>
    <mergeCell ref="AA14:AB14"/>
    <mergeCell ref="AA15:AB15"/>
    <mergeCell ref="W12:X12"/>
    <mergeCell ref="W14:X14"/>
    <mergeCell ref="W15:X15"/>
    <mergeCell ref="W10:X10"/>
    <mergeCell ref="Q21:Q23"/>
    <mergeCell ref="H4:J4"/>
    <mergeCell ref="Q18:Q20"/>
    <mergeCell ref="W6:X6"/>
    <mergeCell ref="Y6:Z6"/>
    <mergeCell ref="W16:X16"/>
    <mergeCell ref="U15:V15"/>
    <mergeCell ref="U16:V16"/>
    <mergeCell ref="R11:R12"/>
    <mergeCell ref="S16:T16"/>
    <mergeCell ref="H17:J17"/>
    <mergeCell ref="S12:T12"/>
    <mergeCell ref="U12:V12"/>
    <mergeCell ref="Q10:R10"/>
    <mergeCell ref="S10:T10"/>
    <mergeCell ref="U10:V10"/>
    <mergeCell ref="U14:V14"/>
    <mergeCell ref="L2:O2"/>
    <mergeCell ref="L3:M3"/>
    <mergeCell ref="M9:O9"/>
    <mergeCell ref="L4:O4"/>
    <mergeCell ref="L5:L19"/>
    <mergeCell ref="Q3:Q5"/>
    <mergeCell ref="Q7:R9"/>
    <mergeCell ref="N11:O11"/>
    <mergeCell ref="M19:O19"/>
    <mergeCell ref="Q11:Q17"/>
    <mergeCell ref="S14:T14"/>
    <mergeCell ref="S15:T15"/>
    <mergeCell ref="G2:J2"/>
    <mergeCell ref="H25:J25"/>
    <mergeCell ref="H19:J19"/>
    <mergeCell ref="G5:G6"/>
    <mergeCell ref="G7:G8"/>
    <mergeCell ref="G18:G23"/>
    <mergeCell ref="G12:G17"/>
    <mergeCell ref="G24:G30"/>
    <mergeCell ref="G3:G4"/>
  </mergeCells>
  <phoneticPr fontId="1"/>
  <conditionalFormatting sqref="N5:N8 N10 N11:O11 N12:N18">
    <cfRule type="expression" dxfId="1" priority="2">
      <formula>$K$5=FALSE</formula>
    </cfRule>
  </conditionalFormatting>
  <conditionalFormatting sqref="N26 N28 N29:O29 N30">
    <cfRule type="expression" dxfId="0" priority="1">
      <formula>$K$26=FALSE</formula>
    </cfRule>
  </conditionalFormatting>
  <dataValidations count="8">
    <dataValidation type="list" allowBlank="1" showInputMessage="1" showErrorMessage="1" sqref="N11 N29" xr:uid="{62739EEF-3DF3-49E0-A8B6-A0B8D7723CE5}">
      <formula1>"元利均等返済,元金均等返済"</formula1>
    </dataValidation>
    <dataValidation type="list" allowBlank="1" showInputMessage="1" showErrorMessage="1" sqref="I5 I7 N6 N34 S8 U8 W8 Y8 AA8 AC8 D4 I28 N23" xr:uid="{C06DDE32-FD4E-4BE7-8FC3-6190E07C11F2}">
      <formula1>"1,2,3,4,5,6,7,8,9,10,11,12"</formula1>
    </dataValidation>
    <dataValidation type="list" allowBlank="1" showInputMessage="1" showErrorMessage="1" sqref="S9 U9 W9 Y9 AA9 AC9 D5" xr:uid="{6FF6C6DF-1129-43BC-B02E-381684BD8981}">
      <formula1>"1,2,3,4,5,6,7,8,9,10,11,12,13,14,15,16,17,18,19,20,21,22,23,24,25,26,27,28,29,30,31"</formula1>
    </dataValidation>
    <dataValidation type="list" allowBlank="1" showInputMessage="1" showErrorMessage="1" sqref="S10:AD10" xr:uid="{D57CC587-F97A-46CD-BD6A-FA12A2D07343}">
      <formula1>"男,女"</formula1>
    </dataValidation>
    <dataValidation type="list" allowBlank="1" showInputMessage="1" showErrorMessage="1" sqref="S11 U11 W11 Y11 AA11 AC11" xr:uid="{EB723398-DC09-496C-9A70-D30C732983C1}">
      <formula1>"0,1,2"</formula1>
    </dataValidation>
    <dataValidation type="custom" allowBlank="1" showInputMessage="1" showErrorMessage="1" sqref="K5" xr:uid="{3B4E883A-7451-4134-8D54-5D3B6F231D1B}">
      <formula1>OR($K$5=TRUE,$K$5=FALSE)</formula1>
    </dataValidation>
    <dataValidation type="custom" allowBlank="1" showInputMessage="1" showErrorMessage="1" sqref="K26" xr:uid="{CBAA1C3B-C450-482F-BE59-23C91AA590C8}">
      <formula1>OR($K$26=TRUE,$K$26=FALSE)</formula1>
    </dataValidation>
    <dataValidation type="list" allowBlank="1" showInputMessage="1" showErrorMessage="1" sqref="I9:J9" xr:uid="{71CD86CA-77A5-4861-A52F-DC4468D060AC}">
      <formula1>"あり,なし"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_housingloan">
              <controlPr defaultSize="0" autoFill="0" autoLine="0" autoPict="0">
                <anchor moveWithCells="1">
                  <from>
                    <xdr:col>11</xdr:col>
                    <xdr:colOff>47625</xdr:colOff>
                    <xdr:row>4</xdr:row>
                    <xdr:rowOff>9525</xdr:rowOff>
                  </from>
                  <to>
                    <xdr:col>11</xdr:col>
                    <xdr:colOff>676275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11</xdr:col>
                    <xdr:colOff>47625</xdr:colOff>
                    <xdr:row>24</xdr:row>
                    <xdr:rowOff>219075</xdr:rowOff>
                  </from>
                  <to>
                    <xdr:col>11</xdr:col>
                    <xdr:colOff>676275</xdr:colOff>
                    <xdr:row>25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80DD1AC-9161-4249-A4FB-AEF73BEB0836}">
          <x14:formula1>
            <xm:f>子育て関連マスタ!$I$4:$I$5</xm:f>
          </x14:formula1>
          <xm:sqref>S12:AD12</xm:sqref>
        </x14:dataValidation>
        <x14:dataValidation type="list" allowBlank="1" showInputMessage="1" showErrorMessage="1" xr:uid="{61E2A4AC-B10A-47D1-A589-1C7C5FEFDCD2}">
          <x14:formula1>
            <xm:f>子育て関連マスタ!$I$9:$I$12</xm:f>
          </x14:formula1>
          <xm:sqref>S13 U13 W13 Y13 AA13 AC13</xm:sqref>
        </x14:dataValidation>
        <x14:dataValidation type="list" allowBlank="1" showInputMessage="1" showErrorMessage="1" xr:uid="{47AAF3D2-671E-45AF-B1D6-F19CCFF8AFF8}">
          <x14:formula1>
            <xm:f>子育て関連マスタ!$I$16:$I$17</xm:f>
          </x14:formula1>
          <xm:sqref>S14:AD14</xm:sqref>
        </x14:dataValidation>
        <x14:dataValidation type="list" allowBlank="1" showInputMessage="1" showErrorMessage="1" xr:uid="{6F061BAE-E1B5-440A-9112-2C3D9DD9BBCE}">
          <x14:formula1>
            <xm:f>子育て関連マスタ!$I$21:$I$22</xm:f>
          </x14:formula1>
          <xm:sqref>S15:AD15</xm:sqref>
        </x14:dataValidation>
        <x14:dataValidation type="list" allowBlank="1" showInputMessage="1" showErrorMessage="1" xr:uid="{46FD274E-B94E-49ED-9336-3987429AB5C9}">
          <x14:formula1>
            <xm:f>子育て関連マスタ!$I$26:$I$28</xm:f>
          </x14:formula1>
          <xm:sqref>S16:AD16</xm:sqref>
        </x14:dataValidation>
        <x14:dataValidation type="list" allowBlank="1" showInputMessage="1" showErrorMessage="1" xr:uid="{F0DE7A8A-99F8-4B39-9EE1-17E4FA96A107}">
          <x14:formula1>
            <xm:f>子育て関連マスタ!$I$32:$I$37</xm:f>
          </x14:formula1>
          <xm:sqref>S17:AD17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1C919-4FCA-4771-AE7C-C918E44F0E99}">
  <sheetPr codeName="Sheet10"/>
  <dimension ref="A1:AD602"/>
  <sheetViews>
    <sheetView topLeftCell="A2" zoomScale="85" zoomScaleNormal="85" workbookViewId="0">
      <pane ySplit="1" topLeftCell="A3" activePane="bottomLeft" state="frozen"/>
      <selection activeCell="A2" sqref="A2"/>
      <selection pane="bottomLeft" activeCell="P10" sqref="P10"/>
    </sheetView>
  </sheetViews>
  <sheetFormatPr defaultRowHeight="18.75" x14ac:dyDescent="0.4"/>
  <cols>
    <col min="1" max="1" width="5.5" customWidth="1"/>
    <col min="2" max="2" width="5.5" bestFit="1" customWidth="1"/>
    <col min="3" max="3" width="6.75" bestFit="1" customWidth="1"/>
    <col min="4" max="4" width="9.25" bestFit="1" customWidth="1"/>
    <col min="5" max="5" width="13.25" bestFit="1" customWidth="1"/>
    <col min="6" max="6" width="13.375" bestFit="1" customWidth="1"/>
    <col min="7" max="8" width="11.25" bestFit="1" customWidth="1"/>
    <col min="9" max="9" width="8.125" bestFit="1" customWidth="1"/>
    <col min="10" max="10" width="9.25" bestFit="1" customWidth="1"/>
    <col min="11" max="11" width="10.625" bestFit="1" customWidth="1"/>
    <col min="12" max="12" width="13.375" customWidth="1"/>
    <col min="13" max="13" width="11.75" bestFit="1" customWidth="1"/>
    <col min="14" max="15" width="11.25" bestFit="1" customWidth="1"/>
    <col min="16" max="16" width="15.375" bestFit="1" customWidth="1"/>
    <col min="17" max="17" width="2.5" customWidth="1"/>
    <col min="18" max="18" width="7.375" bestFit="1" customWidth="1"/>
    <col min="19" max="19" width="11.25" bestFit="1" customWidth="1"/>
    <col min="21" max="21" width="17.5" bestFit="1" customWidth="1"/>
    <col min="22" max="22" width="24.125" bestFit="1" customWidth="1"/>
    <col min="23" max="23" width="9" bestFit="1" customWidth="1"/>
    <col min="24" max="24" width="17.5" bestFit="1" customWidth="1"/>
    <col min="25" max="25" width="11.125" bestFit="1" customWidth="1"/>
    <col min="26" max="26" width="5.25" bestFit="1" customWidth="1"/>
    <col min="27" max="28" width="10.125" bestFit="1" customWidth="1"/>
    <col min="29" max="29" width="13.25" bestFit="1" customWidth="1"/>
    <col min="30" max="30" width="10.125" bestFit="1" customWidth="1"/>
  </cols>
  <sheetData>
    <row r="1" spans="1:30" x14ac:dyDescent="0.4">
      <c r="A1" s="2" t="s">
        <v>13</v>
      </c>
    </row>
    <row r="2" spans="1:30" ht="36" x14ac:dyDescent="0.4">
      <c r="A2" s="8" t="s">
        <v>171</v>
      </c>
      <c r="B2" s="8" t="s">
        <v>170</v>
      </c>
      <c r="C2" s="8" t="s">
        <v>169</v>
      </c>
      <c r="D2" s="8" t="s">
        <v>93</v>
      </c>
      <c r="E2" s="8" t="s">
        <v>94</v>
      </c>
      <c r="F2" s="3" t="s">
        <v>9</v>
      </c>
      <c r="G2" s="8" t="s">
        <v>24</v>
      </c>
      <c r="H2" s="8" t="s">
        <v>23</v>
      </c>
      <c r="I2" s="8" t="s">
        <v>34</v>
      </c>
      <c r="J2" s="8" t="s">
        <v>33</v>
      </c>
      <c r="K2" s="8" t="s">
        <v>25</v>
      </c>
      <c r="L2" s="8" t="s">
        <v>26</v>
      </c>
      <c r="M2" s="8" t="s">
        <v>27</v>
      </c>
      <c r="N2" s="8" t="s">
        <v>28</v>
      </c>
      <c r="O2" s="3" t="s">
        <v>12</v>
      </c>
      <c r="P2" s="3" t="s">
        <v>22</v>
      </c>
      <c r="R2" s="3" t="s">
        <v>8</v>
      </c>
      <c r="S2" s="3" t="s">
        <v>12</v>
      </c>
      <c r="U2" s="3" t="s">
        <v>18</v>
      </c>
      <c r="V2" s="4">
        <f>入力項目!$N$23</f>
        <v>6</v>
      </c>
      <c r="W2" s="1" t="s">
        <v>17</v>
      </c>
    </row>
    <row r="3" spans="1:30" x14ac:dyDescent="0.4">
      <c r="A3" s="1">
        <v>1</v>
      </c>
      <c r="B3" s="1">
        <v>1</v>
      </c>
      <c r="C3" s="1" t="str">
        <f>A3&amp;"_"&amp;B3</f>
        <v>1_1</v>
      </c>
      <c r="D3" s="1">
        <f>IF($A3&lt;=$V$9,$AB$9,IF($A3&lt;=$V$10,$AB$10,IF($A3&lt;=$V$11,$AB$11,0)))</f>
        <v>1.6666666666666666E-4</v>
      </c>
      <c r="E3" s="1">
        <f>IF($A3&lt;=$V$9,$AD$9,IF($A3&lt;=$V$10,$AD$10,IF($A3&lt;=$V$11,$AD$11,0)))</f>
        <v>1E-3</v>
      </c>
      <c r="F3" s="1" t="str">
        <f>A3&amp;"年"&amp;B3&amp;"ヵ月目"</f>
        <v>1年1ヵ月目</v>
      </c>
      <c r="G3" s="4">
        <f>IF($V$8="元利均等返済",
IF(AND(A3=$V$7,B3=12),$Y$3,K3-I3),
ROUNDDOWN($Y$3/(12*$V$7),0)
)</f>
        <v>19388</v>
      </c>
      <c r="H3" s="4">
        <f>IF(OR(B3=$Y$5,B3=$Y$6),
  ROUNDDOWN($Y$4/(2*$V$7),0),
  0
)</f>
        <v>0</v>
      </c>
      <c r="I3" s="4">
        <f>IF($V$8="元利均等返済",
ROUNDDOWN($Y$3*$D3,0),
ROUNDDOWN($V$3*$D3,0)
)</f>
        <v>116</v>
      </c>
      <c r="J3" s="4">
        <f>M3-H3</f>
        <v>0</v>
      </c>
      <c r="K3" s="4">
        <f>IF($V$8="元利均等返済",
ROUND($Y$3*$D3*(1+$D3)^(12*$V$7)/((1+$D3)^(12*$V$7)-1),0),
ROUNDDOWN($Y$3/(12*$V$7),0) + ROUNDDOWN($V$3*$D3,0)
)</f>
        <v>19504</v>
      </c>
      <c r="L3" s="4">
        <f>$Y$3-G3</f>
        <v>680612</v>
      </c>
      <c r="M3" s="4">
        <f>IF($Y$4=0,
  0,
  IF(OR(B3=$Y$5,B3=$Y$6),
    IF($V$8="元利均等返済",
      ROUND($Y$4*$E3*(1+$E3)^(2*$V$7)/((1+$E3)^(2*$V$7)-1),0),
      ROUNDDOWN($Y$4/(2*$V$7),0)
    ),
    0
  )
)</f>
        <v>0</v>
      </c>
      <c r="N3" s="4">
        <f>$Y$4-H3</f>
        <v>300000</v>
      </c>
      <c r="O3" s="4">
        <f>K3+M3</f>
        <v>19504</v>
      </c>
      <c r="P3" s="4">
        <f>$V$3-G3-H3</f>
        <v>980612</v>
      </c>
      <c r="R3" s="1">
        <v>1</v>
      </c>
      <c r="S3" s="4">
        <f ca="1">SUM(INDIRECT("O"&amp;(R3-1)*12+3&amp;":O"&amp;R3*12+2))</f>
        <v>334398</v>
      </c>
      <c r="U3" s="3" t="s">
        <v>4</v>
      </c>
      <c r="V3" s="4">
        <f>入力項目!$N$24</f>
        <v>1000000</v>
      </c>
      <c r="W3" s="1" t="s">
        <v>2</v>
      </c>
      <c r="X3" s="3" t="s">
        <v>19</v>
      </c>
      <c r="Y3" s="7">
        <f>$V$3-($V$3*($V$4*0.01))</f>
        <v>700000</v>
      </c>
      <c r="Z3" s="1" t="s">
        <v>2</v>
      </c>
    </row>
    <row r="4" spans="1:30" x14ac:dyDescent="0.4">
      <c r="A4" s="1">
        <f t="shared" ref="A4:A14" si="0">IF(B3=12,A3+1,A3)</f>
        <v>1</v>
      </c>
      <c r="B4" s="1">
        <f>IF(B3=12,1,B3+1)</f>
        <v>2</v>
      </c>
      <c r="C4" s="1" t="str">
        <f t="shared" ref="C4:C67" si="1">A4&amp;"_"&amp;B4</f>
        <v>1_2</v>
      </c>
      <c r="D4" s="1">
        <f t="shared" ref="D4:D67" si="2">IF(A4&lt;=$V$9,$AB$9,IF(A4&lt;=$V$10,$AB$10,IF(A4&lt;=$V$11,$AB$11,0)))</f>
        <v>1.6666666666666666E-4</v>
      </c>
      <c r="E4" s="1">
        <f t="shared" ref="E4:E67" si="3">IF($A4&lt;=$V$9,$AD$9,IF($A4&lt;=$V$10,$AD$10,IF($A4&lt;=$V$11,$AD$11,0)))</f>
        <v>1E-3</v>
      </c>
      <c r="F4" s="1" t="str">
        <f t="shared" ref="F4:F67" si="4">A4&amp;"年"&amp;B4&amp;"ヵ月目"</f>
        <v>1年2ヵ月目</v>
      </c>
      <c r="G4" s="4">
        <f t="shared" ref="G4:G67" si="5">IF(L3=0,
  0,
  IF($V$8="元利均等返済",
    IF(AND(A4=$V$7,B4=12),L3,K4-I4),
    IF(L3/ROUNDDOWN($Y$3/(12*$V$7),0)&lt;2,L3,ROUNDDOWN($Y$3/(12*$V$7),0))
  )
)</f>
        <v>19391</v>
      </c>
      <c r="H4" s="4">
        <f>IF(N3=0,
  0,
  IF(OR(B4=$Y$5,B4=$Y$6),
    IF(N3/ROUNDDOWN($Y$4/(2*$V$7),0)&lt;2,
      N3,ROUNDDOWN($Y$4/(2*$V$7),0)
    ),
    0
  )
)</f>
        <v>0</v>
      </c>
      <c r="I4" s="4">
        <f>IF($V$8="元利均等返済",
ROUNDDOWN(L3*$D4,0),
ROUNDDOWN(P3*$D4,0)
)</f>
        <v>113</v>
      </c>
      <c r="J4" s="4">
        <f>M4-H4</f>
        <v>0</v>
      </c>
      <c r="K4" s="4">
        <f>IF(P3=0,
  0,
  IF($V$8="元利均等返済",
    IF(AND(A4=$V$7,B4=12),G4+I4,ROUND($Y$3*$D4*(1+$D4)^(12*$V$7)/((1+$D4)^(12*$V$7)-1),0)),
    IF(P3/ROUNDDOWN($Y$3/(12*$V$7),0)&lt;2,L3,ROUNDDOWN($Y$3/(12*$V$7),0))+ROUNDDOWN(P3*$D4,0)
  )
)</f>
        <v>19504</v>
      </c>
      <c r="L4" s="4">
        <f>L3-G4</f>
        <v>661221</v>
      </c>
      <c r="M4" s="4">
        <f>IF(N3=0,
  0,
  IF(OR(B4=$Y$5,B4=$Y$6),
    IF($V$8="元利均等返済",
      ROUND($Y$4*$E4*(1+$E4)^(2*$V$7)/((1+$E4)^(2*$V$7)-1),0),
      IF(N3/ROUNDDOWN($Y$4/(2*$V$7),0)&lt;2,N3,ROUNDDOWN($Y$4/(2*$V$7),0))
    ),
    0
  )
)</f>
        <v>0</v>
      </c>
      <c r="N4" s="4">
        <f>N3-H4</f>
        <v>300000</v>
      </c>
      <c r="O4" s="4">
        <f t="shared" ref="O4:O67" si="6">K4+M4</f>
        <v>19504</v>
      </c>
      <c r="P4" s="4">
        <f t="shared" ref="P4:P67" si="7">P3-G4-H4</f>
        <v>961221</v>
      </c>
      <c r="R4" s="1">
        <f>R3+1</f>
        <v>2</v>
      </c>
      <c r="S4" s="4">
        <f t="shared" ref="S4:S52" ca="1" si="8">SUM(INDIRECT("O"&amp;(R4-1)*12+3&amp;":O"&amp;R4*12+2))</f>
        <v>334398</v>
      </c>
      <c r="U4" s="3" t="s">
        <v>6</v>
      </c>
      <c r="V4" s="4">
        <f>入力項目!$N$26</f>
        <v>30</v>
      </c>
      <c r="W4" s="1" t="s">
        <v>7</v>
      </c>
      <c r="X4" s="3" t="s">
        <v>20</v>
      </c>
      <c r="Y4" s="7">
        <f>$V$3*($V$4*0.01)</f>
        <v>300000</v>
      </c>
      <c r="Z4" s="1" t="s">
        <v>2</v>
      </c>
    </row>
    <row r="5" spans="1:30" x14ac:dyDescent="0.4">
      <c r="A5" s="1">
        <f>IF(B4=12,A4+1,A4)</f>
        <v>1</v>
      </c>
      <c r="B5" s="1">
        <f t="shared" ref="B5:B68" si="9">IF(B4=12,1,B4+1)</f>
        <v>3</v>
      </c>
      <c r="C5" s="1" t="str">
        <f t="shared" si="1"/>
        <v>1_3</v>
      </c>
      <c r="D5" s="1">
        <f t="shared" si="2"/>
        <v>1.6666666666666666E-4</v>
      </c>
      <c r="E5" s="1">
        <f t="shared" si="3"/>
        <v>1E-3</v>
      </c>
      <c r="F5" s="1" t="str">
        <f t="shared" si="4"/>
        <v>1年3ヵ月目</v>
      </c>
      <c r="G5" s="4">
        <f t="shared" si="5"/>
        <v>19394</v>
      </c>
      <c r="H5" s="4">
        <f t="shared" ref="H5:H68" si="10">IF(N4=0,
  0,
  IF(OR(B5=$Y$5,B5=$Y$6),
    IF(N4/ROUNDDOWN($Y$4/(2*$V$7),0)&lt;2,
      N4,ROUNDDOWN($Y$4/(2*$V$7),0)
    ),
    0
  )
)</f>
        <v>0</v>
      </c>
      <c r="I5" s="4">
        <f t="shared" ref="I5:I68" si="11">IF($V$8="元利均等返済",
ROUNDDOWN(L4*$D5,0),
ROUNDDOWN(P4*$D5,0)
)</f>
        <v>110</v>
      </c>
      <c r="J5" s="4">
        <f>M5-H5</f>
        <v>0</v>
      </c>
      <c r="K5" s="4">
        <f t="shared" ref="K5:K68" si="12">IF(P4=0,
  0,
  IF($V$8="元利均等返済",
    IF(AND(A5=$V$7,B5=12),G5+I5,ROUND($Y$3*$D5*(1+$D5)^(12*$V$7)/((1+$D5)^(12*$V$7)-1),0)),
    IF(P4/ROUNDDOWN($Y$3/(12*$V$7),0)&lt;2,L4,ROUNDDOWN($Y$3/(12*$V$7),0))+ROUNDDOWN(P4*$D5,0)
  )
)</f>
        <v>19504</v>
      </c>
      <c r="L5" s="4">
        <f>L4-G5</f>
        <v>641827</v>
      </c>
      <c r="M5" s="4">
        <f>IF(N4=0,
  0,
  IF(OR(B5=$Y$5,B5=$Y$6),
    IF($V$8="元利均等返済",
      ROUND($Y$4*$E5*(1+$E5)^(2*$V$7)/((1+$E5)^(2*$V$7)-1),0),
      IF(N4/ROUNDDOWN($Y$4/(2*$V$7),0)&lt;2,N4,ROUNDDOWN($Y$4/(2*$V$7),0))
    ),
    0
  )
)</f>
        <v>0</v>
      </c>
      <c r="N5" s="4">
        <f>N4-H5</f>
        <v>300000</v>
      </c>
      <c r="O5" s="4">
        <f t="shared" si="6"/>
        <v>19504</v>
      </c>
      <c r="P5" s="4">
        <f t="shared" si="7"/>
        <v>941827</v>
      </c>
      <c r="R5" s="1">
        <f t="shared" ref="R5:R52" si="13">R4+1</f>
        <v>3</v>
      </c>
      <c r="S5" s="4">
        <f t="shared" ca="1" si="8"/>
        <v>334395</v>
      </c>
      <c r="U5" s="3" t="s">
        <v>15</v>
      </c>
      <c r="V5" s="4">
        <f>入力項目!$I$5</f>
        <v>6</v>
      </c>
      <c r="W5" s="1" t="s">
        <v>14</v>
      </c>
      <c r="X5" s="3" t="s">
        <v>29</v>
      </c>
      <c r="Y5" s="1">
        <f>IF($V$5&lt;$V$6,IF($V$5-$V$2&lt;1, 12+$V$5-$V$2, $V$5-$V$2),IF($V$6-$V$2&lt;1, 12+$V$6-$V$2, $V$6-$V$2))</f>
        <v>12</v>
      </c>
      <c r="Z5" s="1" t="s">
        <v>21</v>
      </c>
    </row>
    <row r="6" spans="1:30" x14ac:dyDescent="0.4">
      <c r="A6" s="1">
        <f t="shared" si="0"/>
        <v>1</v>
      </c>
      <c r="B6" s="1">
        <f t="shared" si="9"/>
        <v>4</v>
      </c>
      <c r="C6" s="1" t="str">
        <f t="shared" si="1"/>
        <v>1_4</v>
      </c>
      <c r="D6" s="1">
        <f t="shared" si="2"/>
        <v>1.6666666666666666E-4</v>
      </c>
      <c r="E6" s="1">
        <f t="shared" si="3"/>
        <v>1E-3</v>
      </c>
      <c r="F6" s="1" t="str">
        <f t="shared" si="4"/>
        <v>1年4ヵ月目</v>
      </c>
      <c r="G6" s="4">
        <f t="shared" si="5"/>
        <v>19398</v>
      </c>
      <c r="H6" s="4">
        <f t="shared" si="10"/>
        <v>0</v>
      </c>
      <c r="I6" s="4">
        <f t="shared" si="11"/>
        <v>106</v>
      </c>
      <c r="J6" s="4">
        <f t="shared" ref="J6:J69" si="14">M6-H6</f>
        <v>0</v>
      </c>
      <c r="K6" s="4">
        <f t="shared" si="12"/>
        <v>19504</v>
      </c>
      <c r="L6" s="4">
        <f>L5-G6</f>
        <v>622429</v>
      </c>
      <c r="M6" s="4">
        <f>IF(N5=0,
  0,
  IF(OR(B6=$Y$5,B6=$Y$6),
    IF($V$8="元利均等返済",
      ROUND($Y$4*$E6*(1+$E6)^(2*$V$7)/((1+$E6)^(2*$V$7)-1),0),
      IF(N5/ROUNDDOWN($Y$4/(2*$V$7),0)&lt;2,N5,ROUNDDOWN($Y$4/(2*$V$7),0))
    ),
    0
  )
)</f>
        <v>0</v>
      </c>
      <c r="N6" s="4">
        <f>N5-H6</f>
        <v>300000</v>
      </c>
      <c r="O6" s="4">
        <f t="shared" si="6"/>
        <v>19504</v>
      </c>
      <c r="P6" s="4">
        <f t="shared" si="7"/>
        <v>922429</v>
      </c>
      <c r="R6" s="1">
        <f t="shared" si="13"/>
        <v>4</v>
      </c>
      <c r="S6" s="4">
        <f t="shared" ca="1" si="8"/>
        <v>0</v>
      </c>
      <c r="U6" s="3" t="s">
        <v>16</v>
      </c>
      <c r="V6" s="4">
        <f>入力項目!$I$7</f>
        <v>12</v>
      </c>
      <c r="W6" s="1" t="s">
        <v>14</v>
      </c>
      <c r="X6" s="3" t="s">
        <v>30</v>
      </c>
      <c r="Y6" s="1">
        <f>IF($V$5&gt;$V$6,IF($V$5-$V$2&lt;1, 12+$V$5-$V$2, $V$5-$V$2),IF($V$6-$V$2&lt;1, 12+$V$6-$V$2, $V$6-$V$2))</f>
        <v>6</v>
      </c>
      <c r="Z6" s="1" t="s">
        <v>21</v>
      </c>
    </row>
    <row r="7" spans="1:30" x14ac:dyDescent="0.4">
      <c r="A7" s="1">
        <f t="shared" si="0"/>
        <v>1</v>
      </c>
      <c r="B7" s="1">
        <f t="shared" si="9"/>
        <v>5</v>
      </c>
      <c r="C7" s="1" t="str">
        <f t="shared" si="1"/>
        <v>1_5</v>
      </c>
      <c r="D7" s="1">
        <f t="shared" si="2"/>
        <v>1.6666666666666666E-4</v>
      </c>
      <c r="E7" s="1">
        <f t="shared" si="3"/>
        <v>1E-3</v>
      </c>
      <c r="F7" s="1" t="str">
        <f t="shared" si="4"/>
        <v>1年5ヵ月目</v>
      </c>
      <c r="G7" s="4">
        <f t="shared" si="5"/>
        <v>19401</v>
      </c>
      <c r="H7" s="4">
        <f t="shared" si="10"/>
        <v>0</v>
      </c>
      <c r="I7" s="4">
        <f t="shared" si="11"/>
        <v>103</v>
      </c>
      <c r="J7" s="4">
        <f t="shared" si="14"/>
        <v>0</v>
      </c>
      <c r="K7" s="4">
        <f t="shared" si="12"/>
        <v>19504</v>
      </c>
      <c r="L7" s="4">
        <f>L6-G7</f>
        <v>603028</v>
      </c>
      <c r="M7" s="4">
        <f t="shared" ref="M7:M70" si="15">IF(N6=0,
  0,
  IF(OR(B7=$Y$5,B7=$Y$6),
    IF($V$8="元利均等返済",
      ROUND($Y$4*$E7*(1+$E7)^(2*$V$7)/((1+$E7)^(2*$V$7)-1),0),
      IF(N6/ROUNDDOWN($Y$4/(2*$V$7),0)&lt;2,N6,ROUNDDOWN($Y$4/(2*$V$7),0))
    ),
    0
  )
)</f>
        <v>0</v>
      </c>
      <c r="N7" s="4">
        <f>N6-H7</f>
        <v>300000</v>
      </c>
      <c r="O7" s="4">
        <f t="shared" si="6"/>
        <v>19504</v>
      </c>
      <c r="P7" s="4">
        <f t="shared" si="7"/>
        <v>903028</v>
      </c>
      <c r="R7" s="1">
        <f t="shared" si="13"/>
        <v>5</v>
      </c>
      <c r="S7" s="4">
        <f t="shared" ca="1" si="8"/>
        <v>0</v>
      </c>
      <c r="U7" s="3" t="s">
        <v>5</v>
      </c>
      <c r="V7" s="4">
        <f>入力項目!$N$28</f>
        <v>3</v>
      </c>
      <c r="W7" s="1" t="s">
        <v>1</v>
      </c>
    </row>
    <row r="8" spans="1:30" x14ac:dyDescent="0.4">
      <c r="A8" s="1">
        <f t="shared" si="0"/>
        <v>1</v>
      </c>
      <c r="B8" s="1">
        <f t="shared" si="9"/>
        <v>6</v>
      </c>
      <c r="C8" s="1" t="str">
        <f t="shared" si="1"/>
        <v>1_6</v>
      </c>
      <c r="D8" s="1">
        <f t="shared" si="2"/>
        <v>1.6666666666666666E-4</v>
      </c>
      <c r="E8" s="1">
        <f t="shared" si="3"/>
        <v>1E-3</v>
      </c>
      <c r="F8" s="1" t="str">
        <f t="shared" si="4"/>
        <v>1年6ヵ月目</v>
      </c>
      <c r="G8" s="4">
        <f t="shared" si="5"/>
        <v>19404</v>
      </c>
      <c r="H8" s="4">
        <f t="shared" si="10"/>
        <v>50000</v>
      </c>
      <c r="I8" s="4">
        <f t="shared" si="11"/>
        <v>100</v>
      </c>
      <c r="J8" s="4">
        <f t="shared" si="14"/>
        <v>175</v>
      </c>
      <c r="K8" s="4">
        <f t="shared" si="12"/>
        <v>19504</v>
      </c>
      <c r="L8" s="4">
        <f>L7-G8</f>
        <v>583624</v>
      </c>
      <c r="M8" s="4">
        <f t="shared" si="15"/>
        <v>50175</v>
      </c>
      <c r="N8" s="4">
        <f t="shared" ref="N8:N71" si="16">N7-H8</f>
        <v>250000</v>
      </c>
      <c r="O8" s="4">
        <f t="shared" si="6"/>
        <v>69679</v>
      </c>
      <c r="P8" s="4">
        <f t="shared" si="7"/>
        <v>833624</v>
      </c>
      <c r="R8" s="1">
        <f t="shared" si="13"/>
        <v>6</v>
      </c>
      <c r="S8" s="4">
        <f t="shared" ca="1" si="8"/>
        <v>0</v>
      </c>
      <c r="U8" s="3" t="s">
        <v>10</v>
      </c>
      <c r="V8" s="1" t="str">
        <f>入力項目!$N$29</f>
        <v>元利均等返済</v>
      </c>
    </row>
    <row r="9" spans="1:30" x14ac:dyDescent="0.4">
      <c r="A9" s="1">
        <f t="shared" si="0"/>
        <v>1</v>
      </c>
      <c r="B9" s="1">
        <f t="shared" si="9"/>
        <v>7</v>
      </c>
      <c r="C9" s="1" t="str">
        <f t="shared" si="1"/>
        <v>1_7</v>
      </c>
      <c r="D9" s="1">
        <f t="shared" si="2"/>
        <v>1.6666666666666666E-4</v>
      </c>
      <c r="E9" s="1">
        <f t="shared" si="3"/>
        <v>1E-3</v>
      </c>
      <c r="F9" s="1" t="str">
        <f t="shared" si="4"/>
        <v>1年7ヵ月目</v>
      </c>
      <c r="G9" s="4">
        <f t="shared" si="5"/>
        <v>19407</v>
      </c>
      <c r="H9" s="4">
        <f t="shared" si="10"/>
        <v>0</v>
      </c>
      <c r="I9" s="4">
        <f t="shared" si="11"/>
        <v>97</v>
      </c>
      <c r="J9" s="4">
        <f t="shared" si="14"/>
        <v>0</v>
      </c>
      <c r="K9" s="4">
        <f t="shared" si="12"/>
        <v>19504</v>
      </c>
      <c r="L9" s="4">
        <f t="shared" ref="L9:L72" si="17">L8-G9</f>
        <v>564217</v>
      </c>
      <c r="M9" s="4">
        <f t="shared" si="15"/>
        <v>0</v>
      </c>
      <c r="N9" s="4">
        <f t="shared" si="16"/>
        <v>250000</v>
      </c>
      <c r="O9" s="4">
        <f t="shared" si="6"/>
        <v>19504</v>
      </c>
      <c r="P9" s="4">
        <f t="shared" si="7"/>
        <v>814217</v>
      </c>
      <c r="R9" s="1">
        <f t="shared" si="13"/>
        <v>7</v>
      </c>
      <c r="S9" s="4">
        <f t="shared" ca="1" si="8"/>
        <v>0</v>
      </c>
      <c r="U9" s="3" t="s">
        <v>86</v>
      </c>
      <c r="V9" s="4">
        <f>$V$7</f>
        <v>3</v>
      </c>
      <c r="W9" s="1" t="s">
        <v>83</v>
      </c>
      <c r="X9" s="3" t="s">
        <v>0</v>
      </c>
      <c r="Y9" s="5">
        <f>入力項目!$N$30</f>
        <v>0.2</v>
      </c>
      <c r="Z9" s="1" t="s">
        <v>7</v>
      </c>
      <c r="AA9" s="3" t="s">
        <v>32</v>
      </c>
      <c r="AB9" s="6">
        <f>Y9/12*0.01</f>
        <v>1.6666666666666666E-4</v>
      </c>
      <c r="AC9" s="3" t="s">
        <v>31</v>
      </c>
      <c r="AD9" s="6">
        <f>Y9/2*0.01</f>
        <v>1E-3</v>
      </c>
    </row>
    <row r="10" spans="1:30" x14ac:dyDescent="0.4">
      <c r="A10" s="1">
        <f t="shared" si="0"/>
        <v>1</v>
      </c>
      <c r="B10" s="1">
        <f t="shared" si="9"/>
        <v>8</v>
      </c>
      <c r="C10" s="1" t="str">
        <f t="shared" si="1"/>
        <v>1_8</v>
      </c>
      <c r="D10" s="1">
        <f t="shared" si="2"/>
        <v>1.6666666666666666E-4</v>
      </c>
      <c r="E10" s="1">
        <f t="shared" si="3"/>
        <v>1E-3</v>
      </c>
      <c r="F10" s="1" t="str">
        <f t="shared" si="4"/>
        <v>1年8ヵ月目</v>
      </c>
      <c r="G10" s="4">
        <f t="shared" si="5"/>
        <v>19410</v>
      </c>
      <c r="H10" s="4">
        <f t="shared" si="10"/>
        <v>0</v>
      </c>
      <c r="I10" s="4">
        <f t="shared" si="11"/>
        <v>94</v>
      </c>
      <c r="J10" s="4">
        <f t="shared" si="14"/>
        <v>0</v>
      </c>
      <c r="K10" s="4">
        <f t="shared" si="12"/>
        <v>19504</v>
      </c>
      <c r="L10" s="4">
        <f t="shared" si="17"/>
        <v>544807</v>
      </c>
      <c r="M10" s="4">
        <f t="shared" si="15"/>
        <v>0</v>
      </c>
      <c r="N10" s="4">
        <f t="shared" si="16"/>
        <v>250000</v>
      </c>
      <c r="O10" s="4">
        <f t="shared" si="6"/>
        <v>19504</v>
      </c>
      <c r="P10" s="4">
        <f t="shared" si="7"/>
        <v>794807</v>
      </c>
      <c r="R10" s="1">
        <f t="shared" si="13"/>
        <v>8</v>
      </c>
      <c r="S10" s="4">
        <f t="shared" ca="1" si="8"/>
        <v>0</v>
      </c>
    </row>
    <row r="11" spans="1:30" x14ac:dyDescent="0.4">
      <c r="A11" s="1">
        <f t="shared" si="0"/>
        <v>1</v>
      </c>
      <c r="B11" s="1">
        <f t="shared" si="9"/>
        <v>9</v>
      </c>
      <c r="C11" s="1" t="str">
        <f t="shared" si="1"/>
        <v>1_9</v>
      </c>
      <c r="D11" s="1">
        <f t="shared" si="2"/>
        <v>1.6666666666666666E-4</v>
      </c>
      <c r="E11" s="1">
        <f t="shared" si="3"/>
        <v>1E-3</v>
      </c>
      <c r="F11" s="1" t="str">
        <f t="shared" si="4"/>
        <v>1年9ヵ月目</v>
      </c>
      <c r="G11" s="4">
        <f t="shared" si="5"/>
        <v>19414</v>
      </c>
      <c r="H11" s="4">
        <f t="shared" si="10"/>
        <v>0</v>
      </c>
      <c r="I11" s="4">
        <f t="shared" si="11"/>
        <v>90</v>
      </c>
      <c r="J11" s="4">
        <f t="shared" si="14"/>
        <v>0</v>
      </c>
      <c r="K11" s="4">
        <f t="shared" si="12"/>
        <v>19504</v>
      </c>
      <c r="L11" s="4">
        <f>L10-G11</f>
        <v>525393</v>
      </c>
      <c r="M11" s="4">
        <f t="shared" si="15"/>
        <v>0</v>
      </c>
      <c r="N11" s="4">
        <f t="shared" si="16"/>
        <v>250000</v>
      </c>
      <c r="O11" s="4">
        <f t="shared" si="6"/>
        <v>19504</v>
      </c>
      <c r="P11" s="4">
        <f t="shared" si="7"/>
        <v>775393</v>
      </c>
      <c r="R11" s="1">
        <f t="shared" si="13"/>
        <v>9</v>
      </c>
      <c r="S11" s="4">
        <f t="shared" ca="1" si="8"/>
        <v>0</v>
      </c>
    </row>
    <row r="12" spans="1:30" x14ac:dyDescent="0.4">
      <c r="A12" s="1">
        <f t="shared" si="0"/>
        <v>1</v>
      </c>
      <c r="B12" s="1">
        <f t="shared" si="9"/>
        <v>10</v>
      </c>
      <c r="C12" s="1" t="str">
        <f t="shared" si="1"/>
        <v>1_10</v>
      </c>
      <c r="D12" s="1">
        <f t="shared" si="2"/>
        <v>1.6666666666666666E-4</v>
      </c>
      <c r="E12" s="1">
        <f t="shared" si="3"/>
        <v>1E-3</v>
      </c>
      <c r="F12" s="1" t="str">
        <f t="shared" si="4"/>
        <v>1年10ヵ月目</v>
      </c>
      <c r="G12" s="4">
        <f t="shared" si="5"/>
        <v>19417</v>
      </c>
      <c r="H12" s="4">
        <f t="shared" si="10"/>
        <v>0</v>
      </c>
      <c r="I12" s="4">
        <f t="shared" si="11"/>
        <v>87</v>
      </c>
      <c r="J12" s="4">
        <f t="shared" si="14"/>
        <v>0</v>
      </c>
      <c r="K12" s="4">
        <f t="shared" si="12"/>
        <v>19504</v>
      </c>
      <c r="L12" s="4">
        <f>L11-G12</f>
        <v>505976</v>
      </c>
      <c r="M12" s="4">
        <f t="shared" si="15"/>
        <v>0</v>
      </c>
      <c r="N12" s="4">
        <f t="shared" si="16"/>
        <v>250000</v>
      </c>
      <c r="O12" s="4">
        <f t="shared" si="6"/>
        <v>19504</v>
      </c>
      <c r="P12" s="4">
        <f t="shared" si="7"/>
        <v>755976</v>
      </c>
      <c r="R12" s="1">
        <f t="shared" si="13"/>
        <v>10</v>
      </c>
      <c r="S12" s="4">
        <f t="shared" ca="1" si="8"/>
        <v>0</v>
      </c>
    </row>
    <row r="13" spans="1:30" x14ac:dyDescent="0.4">
      <c r="A13" s="1">
        <f t="shared" si="0"/>
        <v>1</v>
      </c>
      <c r="B13" s="1">
        <f t="shared" si="9"/>
        <v>11</v>
      </c>
      <c r="C13" s="1" t="str">
        <f t="shared" si="1"/>
        <v>1_11</v>
      </c>
      <c r="D13" s="1">
        <f t="shared" si="2"/>
        <v>1.6666666666666666E-4</v>
      </c>
      <c r="E13" s="1">
        <f t="shared" si="3"/>
        <v>1E-3</v>
      </c>
      <c r="F13" s="1" t="str">
        <f t="shared" si="4"/>
        <v>1年11ヵ月目</v>
      </c>
      <c r="G13" s="4">
        <f t="shared" si="5"/>
        <v>19420</v>
      </c>
      <c r="H13" s="4">
        <f t="shared" si="10"/>
        <v>0</v>
      </c>
      <c r="I13" s="4">
        <f t="shared" si="11"/>
        <v>84</v>
      </c>
      <c r="J13" s="4">
        <f t="shared" si="14"/>
        <v>0</v>
      </c>
      <c r="K13" s="4">
        <f t="shared" si="12"/>
        <v>19504</v>
      </c>
      <c r="L13" s="4">
        <f t="shared" si="17"/>
        <v>486556</v>
      </c>
      <c r="M13" s="4">
        <f t="shared" si="15"/>
        <v>0</v>
      </c>
      <c r="N13" s="4">
        <f t="shared" si="16"/>
        <v>250000</v>
      </c>
      <c r="O13" s="4">
        <f t="shared" si="6"/>
        <v>19504</v>
      </c>
      <c r="P13" s="4">
        <f t="shared" si="7"/>
        <v>736556</v>
      </c>
      <c r="R13" s="1">
        <f t="shared" si="13"/>
        <v>11</v>
      </c>
      <c r="S13" s="4">
        <f t="shared" ca="1" si="8"/>
        <v>0</v>
      </c>
    </row>
    <row r="14" spans="1:30" x14ac:dyDescent="0.4">
      <c r="A14" s="1">
        <f t="shared" si="0"/>
        <v>1</v>
      </c>
      <c r="B14" s="1">
        <f t="shared" si="9"/>
        <v>12</v>
      </c>
      <c r="C14" s="1" t="str">
        <f t="shared" si="1"/>
        <v>1_12</v>
      </c>
      <c r="D14" s="1">
        <f t="shared" si="2"/>
        <v>1.6666666666666666E-4</v>
      </c>
      <c r="E14" s="1">
        <f t="shared" si="3"/>
        <v>1E-3</v>
      </c>
      <c r="F14" s="1" t="str">
        <f t="shared" si="4"/>
        <v>1年12ヵ月目</v>
      </c>
      <c r="G14" s="4">
        <f t="shared" si="5"/>
        <v>19423</v>
      </c>
      <c r="H14" s="4">
        <f t="shared" si="10"/>
        <v>50000</v>
      </c>
      <c r="I14" s="4">
        <f t="shared" si="11"/>
        <v>81</v>
      </c>
      <c r="J14" s="4">
        <f t="shared" si="14"/>
        <v>175</v>
      </c>
      <c r="K14" s="4">
        <f t="shared" si="12"/>
        <v>19504</v>
      </c>
      <c r="L14" s="4">
        <f t="shared" si="17"/>
        <v>467133</v>
      </c>
      <c r="M14" s="4">
        <f t="shared" si="15"/>
        <v>50175</v>
      </c>
      <c r="N14" s="4">
        <f t="shared" si="16"/>
        <v>200000</v>
      </c>
      <c r="O14" s="4">
        <f t="shared" si="6"/>
        <v>69679</v>
      </c>
      <c r="P14" s="4">
        <f t="shared" si="7"/>
        <v>667133</v>
      </c>
      <c r="R14" s="1">
        <f t="shared" si="13"/>
        <v>12</v>
      </c>
      <c r="S14" s="4">
        <f t="shared" ca="1" si="8"/>
        <v>0</v>
      </c>
    </row>
    <row r="15" spans="1:30" x14ac:dyDescent="0.4">
      <c r="A15" s="1">
        <f>IF(B14=12,A14+1,A14)</f>
        <v>2</v>
      </c>
      <c r="B15" s="1">
        <f t="shared" si="9"/>
        <v>1</v>
      </c>
      <c r="C15" s="1" t="str">
        <f t="shared" si="1"/>
        <v>2_1</v>
      </c>
      <c r="D15" s="1">
        <f t="shared" si="2"/>
        <v>1.6666666666666666E-4</v>
      </c>
      <c r="E15" s="1">
        <f t="shared" si="3"/>
        <v>1E-3</v>
      </c>
      <c r="F15" s="1" t="str">
        <f t="shared" si="4"/>
        <v>2年1ヵ月目</v>
      </c>
      <c r="G15" s="4">
        <f t="shared" si="5"/>
        <v>19427</v>
      </c>
      <c r="H15" s="4">
        <f t="shared" si="10"/>
        <v>0</v>
      </c>
      <c r="I15" s="4">
        <f t="shared" si="11"/>
        <v>77</v>
      </c>
      <c r="J15" s="4">
        <f t="shared" si="14"/>
        <v>0</v>
      </c>
      <c r="K15" s="4">
        <f t="shared" si="12"/>
        <v>19504</v>
      </c>
      <c r="L15" s="4">
        <f t="shared" si="17"/>
        <v>447706</v>
      </c>
      <c r="M15" s="4">
        <f t="shared" si="15"/>
        <v>0</v>
      </c>
      <c r="N15" s="4">
        <f t="shared" si="16"/>
        <v>200000</v>
      </c>
      <c r="O15" s="4">
        <f t="shared" si="6"/>
        <v>19504</v>
      </c>
      <c r="P15" s="4">
        <f t="shared" si="7"/>
        <v>647706</v>
      </c>
      <c r="R15" s="1">
        <f t="shared" si="13"/>
        <v>13</v>
      </c>
      <c r="S15" s="4">
        <f t="shared" ca="1" si="8"/>
        <v>0</v>
      </c>
    </row>
    <row r="16" spans="1:30" x14ac:dyDescent="0.4">
      <c r="A16" s="1">
        <f t="shared" ref="A16:A79" si="18">IF(B15=12,A15+1,A15)</f>
        <v>2</v>
      </c>
      <c r="B16" s="1">
        <f t="shared" si="9"/>
        <v>2</v>
      </c>
      <c r="C16" s="1" t="str">
        <f t="shared" si="1"/>
        <v>2_2</v>
      </c>
      <c r="D16" s="1">
        <f t="shared" si="2"/>
        <v>1.6666666666666666E-4</v>
      </c>
      <c r="E16" s="1">
        <f t="shared" si="3"/>
        <v>1E-3</v>
      </c>
      <c r="F16" s="1" t="str">
        <f t="shared" si="4"/>
        <v>2年2ヵ月目</v>
      </c>
      <c r="G16" s="4">
        <f t="shared" si="5"/>
        <v>19430</v>
      </c>
      <c r="H16" s="4">
        <f t="shared" si="10"/>
        <v>0</v>
      </c>
      <c r="I16" s="4">
        <f t="shared" si="11"/>
        <v>74</v>
      </c>
      <c r="J16" s="4">
        <f t="shared" si="14"/>
        <v>0</v>
      </c>
      <c r="K16" s="4">
        <f t="shared" si="12"/>
        <v>19504</v>
      </c>
      <c r="L16" s="4">
        <f t="shared" si="17"/>
        <v>428276</v>
      </c>
      <c r="M16" s="4">
        <f t="shared" si="15"/>
        <v>0</v>
      </c>
      <c r="N16" s="4">
        <f t="shared" si="16"/>
        <v>200000</v>
      </c>
      <c r="O16" s="4">
        <f t="shared" si="6"/>
        <v>19504</v>
      </c>
      <c r="P16" s="4">
        <f t="shared" si="7"/>
        <v>628276</v>
      </c>
      <c r="R16" s="1">
        <f t="shared" si="13"/>
        <v>14</v>
      </c>
      <c r="S16" s="4">
        <f t="shared" ca="1" si="8"/>
        <v>0</v>
      </c>
    </row>
    <row r="17" spans="1:19" x14ac:dyDescent="0.4">
      <c r="A17" s="1">
        <f t="shared" si="18"/>
        <v>2</v>
      </c>
      <c r="B17" s="1">
        <f t="shared" si="9"/>
        <v>3</v>
      </c>
      <c r="C17" s="1" t="str">
        <f t="shared" si="1"/>
        <v>2_3</v>
      </c>
      <c r="D17" s="1">
        <f t="shared" si="2"/>
        <v>1.6666666666666666E-4</v>
      </c>
      <c r="E17" s="1">
        <f t="shared" si="3"/>
        <v>1E-3</v>
      </c>
      <c r="F17" s="1" t="str">
        <f t="shared" si="4"/>
        <v>2年3ヵ月目</v>
      </c>
      <c r="G17" s="4">
        <f t="shared" si="5"/>
        <v>19433</v>
      </c>
      <c r="H17" s="4">
        <f t="shared" si="10"/>
        <v>0</v>
      </c>
      <c r="I17" s="4">
        <f t="shared" si="11"/>
        <v>71</v>
      </c>
      <c r="J17" s="4">
        <f t="shared" si="14"/>
        <v>0</v>
      </c>
      <c r="K17" s="4">
        <f t="shared" si="12"/>
        <v>19504</v>
      </c>
      <c r="L17" s="4">
        <f t="shared" si="17"/>
        <v>408843</v>
      </c>
      <c r="M17" s="4">
        <f t="shared" si="15"/>
        <v>0</v>
      </c>
      <c r="N17" s="4">
        <f t="shared" si="16"/>
        <v>200000</v>
      </c>
      <c r="O17" s="4">
        <f t="shared" si="6"/>
        <v>19504</v>
      </c>
      <c r="P17" s="4">
        <f t="shared" si="7"/>
        <v>608843</v>
      </c>
      <c r="R17" s="1">
        <f t="shared" si="13"/>
        <v>15</v>
      </c>
      <c r="S17" s="4">
        <f t="shared" ca="1" si="8"/>
        <v>0</v>
      </c>
    </row>
    <row r="18" spans="1:19" x14ac:dyDescent="0.4">
      <c r="A18" s="1">
        <f t="shared" si="18"/>
        <v>2</v>
      </c>
      <c r="B18" s="1">
        <f t="shared" si="9"/>
        <v>4</v>
      </c>
      <c r="C18" s="1" t="str">
        <f t="shared" si="1"/>
        <v>2_4</v>
      </c>
      <c r="D18" s="1">
        <f t="shared" si="2"/>
        <v>1.6666666666666666E-4</v>
      </c>
      <c r="E18" s="1">
        <f t="shared" si="3"/>
        <v>1E-3</v>
      </c>
      <c r="F18" s="1" t="str">
        <f t="shared" si="4"/>
        <v>2年4ヵ月目</v>
      </c>
      <c r="G18" s="4">
        <f t="shared" si="5"/>
        <v>19436</v>
      </c>
      <c r="H18" s="4">
        <f t="shared" si="10"/>
        <v>0</v>
      </c>
      <c r="I18" s="4">
        <f t="shared" si="11"/>
        <v>68</v>
      </c>
      <c r="J18" s="4">
        <f t="shared" si="14"/>
        <v>0</v>
      </c>
      <c r="K18" s="4">
        <f t="shared" si="12"/>
        <v>19504</v>
      </c>
      <c r="L18" s="4">
        <f t="shared" si="17"/>
        <v>389407</v>
      </c>
      <c r="M18" s="4">
        <f t="shared" si="15"/>
        <v>0</v>
      </c>
      <c r="N18" s="4">
        <f t="shared" si="16"/>
        <v>200000</v>
      </c>
      <c r="O18" s="4">
        <f t="shared" si="6"/>
        <v>19504</v>
      </c>
      <c r="P18" s="4">
        <f t="shared" si="7"/>
        <v>589407</v>
      </c>
      <c r="R18" s="1">
        <f t="shared" si="13"/>
        <v>16</v>
      </c>
      <c r="S18" s="4">
        <f t="shared" ca="1" si="8"/>
        <v>0</v>
      </c>
    </row>
    <row r="19" spans="1:19" x14ac:dyDescent="0.4">
      <c r="A19" s="1">
        <f t="shared" si="18"/>
        <v>2</v>
      </c>
      <c r="B19" s="1">
        <f t="shared" si="9"/>
        <v>5</v>
      </c>
      <c r="C19" s="1" t="str">
        <f t="shared" si="1"/>
        <v>2_5</v>
      </c>
      <c r="D19" s="1">
        <f t="shared" si="2"/>
        <v>1.6666666666666666E-4</v>
      </c>
      <c r="E19" s="1">
        <f t="shared" si="3"/>
        <v>1E-3</v>
      </c>
      <c r="F19" s="1" t="str">
        <f t="shared" si="4"/>
        <v>2年5ヵ月目</v>
      </c>
      <c r="G19" s="4">
        <f t="shared" si="5"/>
        <v>19440</v>
      </c>
      <c r="H19" s="4">
        <f t="shared" si="10"/>
        <v>0</v>
      </c>
      <c r="I19" s="4">
        <f t="shared" si="11"/>
        <v>64</v>
      </c>
      <c r="J19" s="4">
        <f t="shared" si="14"/>
        <v>0</v>
      </c>
      <c r="K19" s="4">
        <f t="shared" si="12"/>
        <v>19504</v>
      </c>
      <c r="L19" s="4">
        <f t="shared" si="17"/>
        <v>369967</v>
      </c>
      <c r="M19" s="4">
        <f t="shared" si="15"/>
        <v>0</v>
      </c>
      <c r="N19" s="4">
        <f t="shared" si="16"/>
        <v>200000</v>
      </c>
      <c r="O19" s="4">
        <f t="shared" si="6"/>
        <v>19504</v>
      </c>
      <c r="P19" s="4">
        <f t="shared" si="7"/>
        <v>569967</v>
      </c>
      <c r="R19" s="1">
        <f t="shared" si="13"/>
        <v>17</v>
      </c>
      <c r="S19" s="4">
        <f t="shared" ca="1" si="8"/>
        <v>0</v>
      </c>
    </row>
    <row r="20" spans="1:19" x14ac:dyDescent="0.4">
      <c r="A20" s="1">
        <f t="shared" si="18"/>
        <v>2</v>
      </c>
      <c r="B20" s="1">
        <f t="shared" si="9"/>
        <v>6</v>
      </c>
      <c r="C20" s="1" t="str">
        <f t="shared" si="1"/>
        <v>2_6</v>
      </c>
      <c r="D20" s="1">
        <f t="shared" si="2"/>
        <v>1.6666666666666666E-4</v>
      </c>
      <c r="E20" s="1">
        <f t="shared" si="3"/>
        <v>1E-3</v>
      </c>
      <c r="F20" s="1" t="str">
        <f t="shared" si="4"/>
        <v>2年6ヵ月目</v>
      </c>
      <c r="G20" s="4">
        <f t="shared" si="5"/>
        <v>19443</v>
      </c>
      <c r="H20" s="4">
        <f t="shared" si="10"/>
        <v>50000</v>
      </c>
      <c r="I20" s="4">
        <f t="shared" si="11"/>
        <v>61</v>
      </c>
      <c r="J20" s="4">
        <f t="shared" si="14"/>
        <v>175</v>
      </c>
      <c r="K20" s="4">
        <f t="shared" si="12"/>
        <v>19504</v>
      </c>
      <c r="L20" s="4">
        <f t="shared" si="17"/>
        <v>350524</v>
      </c>
      <c r="M20" s="4">
        <f t="shared" si="15"/>
        <v>50175</v>
      </c>
      <c r="N20" s="4">
        <f t="shared" si="16"/>
        <v>150000</v>
      </c>
      <c r="O20" s="4">
        <f t="shared" si="6"/>
        <v>69679</v>
      </c>
      <c r="P20" s="4">
        <f t="shared" si="7"/>
        <v>500524</v>
      </c>
      <c r="R20" s="1">
        <f t="shared" si="13"/>
        <v>18</v>
      </c>
      <c r="S20" s="4">
        <f t="shared" ca="1" si="8"/>
        <v>0</v>
      </c>
    </row>
    <row r="21" spans="1:19" x14ac:dyDescent="0.4">
      <c r="A21" s="1">
        <f t="shared" si="18"/>
        <v>2</v>
      </c>
      <c r="B21" s="1">
        <f t="shared" si="9"/>
        <v>7</v>
      </c>
      <c r="C21" s="1" t="str">
        <f t="shared" si="1"/>
        <v>2_7</v>
      </c>
      <c r="D21" s="1">
        <f t="shared" si="2"/>
        <v>1.6666666666666666E-4</v>
      </c>
      <c r="E21" s="1">
        <f t="shared" si="3"/>
        <v>1E-3</v>
      </c>
      <c r="F21" s="1" t="str">
        <f t="shared" si="4"/>
        <v>2年7ヵ月目</v>
      </c>
      <c r="G21" s="4">
        <f t="shared" si="5"/>
        <v>19446</v>
      </c>
      <c r="H21" s="4">
        <f t="shared" si="10"/>
        <v>0</v>
      </c>
      <c r="I21" s="4">
        <f t="shared" si="11"/>
        <v>58</v>
      </c>
      <c r="J21" s="4">
        <f t="shared" si="14"/>
        <v>0</v>
      </c>
      <c r="K21" s="4">
        <f t="shared" si="12"/>
        <v>19504</v>
      </c>
      <c r="L21" s="4">
        <f t="shared" si="17"/>
        <v>331078</v>
      </c>
      <c r="M21" s="4">
        <f t="shared" si="15"/>
        <v>0</v>
      </c>
      <c r="N21" s="4">
        <f t="shared" si="16"/>
        <v>150000</v>
      </c>
      <c r="O21" s="4">
        <f t="shared" si="6"/>
        <v>19504</v>
      </c>
      <c r="P21" s="4">
        <f t="shared" si="7"/>
        <v>481078</v>
      </c>
      <c r="R21" s="1">
        <f t="shared" si="13"/>
        <v>19</v>
      </c>
      <c r="S21" s="4">
        <f t="shared" ca="1" si="8"/>
        <v>0</v>
      </c>
    </row>
    <row r="22" spans="1:19" x14ac:dyDescent="0.4">
      <c r="A22" s="1">
        <f t="shared" si="18"/>
        <v>2</v>
      </c>
      <c r="B22" s="1">
        <f t="shared" si="9"/>
        <v>8</v>
      </c>
      <c r="C22" s="1" t="str">
        <f t="shared" si="1"/>
        <v>2_8</v>
      </c>
      <c r="D22" s="1">
        <f t="shared" si="2"/>
        <v>1.6666666666666666E-4</v>
      </c>
      <c r="E22" s="1">
        <f t="shared" si="3"/>
        <v>1E-3</v>
      </c>
      <c r="F22" s="1" t="str">
        <f t="shared" si="4"/>
        <v>2年8ヵ月目</v>
      </c>
      <c r="G22" s="4">
        <f t="shared" si="5"/>
        <v>19449</v>
      </c>
      <c r="H22" s="4">
        <f t="shared" si="10"/>
        <v>0</v>
      </c>
      <c r="I22" s="4">
        <f t="shared" si="11"/>
        <v>55</v>
      </c>
      <c r="J22" s="4">
        <f t="shared" si="14"/>
        <v>0</v>
      </c>
      <c r="K22" s="4">
        <f t="shared" si="12"/>
        <v>19504</v>
      </c>
      <c r="L22" s="4">
        <f t="shared" si="17"/>
        <v>311629</v>
      </c>
      <c r="M22" s="4">
        <f t="shared" si="15"/>
        <v>0</v>
      </c>
      <c r="N22" s="4">
        <f t="shared" si="16"/>
        <v>150000</v>
      </c>
      <c r="O22" s="4">
        <f t="shared" si="6"/>
        <v>19504</v>
      </c>
      <c r="P22" s="4">
        <f t="shared" si="7"/>
        <v>461629</v>
      </c>
      <c r="R22" s="1">
        <f t="shared" si="13"/>
        <v>20</v>
      </c>
      <c r="S22" s="4">
        <f t="shared" ca="1" si="8"/>
        <v>0</v>
      </c>
    </row>
    <row r="23" spans="1:19" x14ac:dyDescent="0.4">
      <c r="A23" s="1">
        <f t="shared" si="18"/>
        <v>2</v>
      </c>
      <c r="B23" s="1">
        <f t="shared" si="9"/>
        <v>9</v>
      </c>
      <c r="C23" s="1" t="str">
        <f t="shared" si="1"/>
        <v>2_9</v>
      </c>
      <c r="D23" s="1">
        <f t="shared" si="2"/>
        <v>1.6666666666666666E-4</v>
      </c>
      <c r="E23" s="1">
        <f t="shared" si="3"/>
        <v>1E-3</v>
      </c>
      <c r="F23" s="1" t="str">
        <f t="shared" si="4"/>
        <v>2年9ヵ月目</v>
      </c>
      <c r="G23" s="4">
        <f t="shared" si="5"/>
        <v>19453</v>
      </c>
      <c r="H23" s="4">
        <f t="shared" si="10"/>
        <v>0</v>
      </c>
      <c r="I23" s="4">
        <f t="shared" si="11"/>
        <v>51</v>
      </c>
      <c r="J23" s="4">
        <f t="shared" si="14"/>
        <v>0</v>
      </c>
      <c r="K23" s="4">
        <f t="shared" si="12"/>
        <v>19504</v>
      </c>
      <c r="L23" s="4">
        <f t="shared" si="17"/>
        <v>292176</v>
      </c>
      <c r="M23" s="4">
        <f t="shared" si="15"/>
        <v>0</v>
      </c>
      <c r="N23" s="4">
        <f t="shared" si="16"/>
        <v>150000</v>
      </c>
      <c r="O23" s="4">
        <f t="shared" si="6"/>
        <v>19504</v>
      </c>
      <c r="P23" s="4">
        <f t="shared" si="7"/>
        <v>442176</v>
      </c>
      <c r="R23" s="1">
        <f t="shared" si="13"/>
        <v>21</v>
      </c>
      <c r="S23" s="4">
        <f t="shared" ca="1" si="8"/>
        <v>0</v>
      </c>
    </row>
    <row r="24" spans="1:19" x14ac:dyDescent="0.4">
      <c r="A24" s="1">
        <f t="shared" si="18"/>
        <v>2</v>
      </c>
      <c r="B24" s="1">
        <f t="shared" si="9"/>
        <v>10</v>
      </c>
      <c r="C24" s="1" t="str">
        <f t="shared" si="1"/>
        <v>2_10</v>
      </c>
      <c r="D24" s="1">
        <f t="shared" si="2"/>
        <v>1.6666666666666666E-4</v>
      </c>
      <c r="E24" s="1">
        <f t="shared" si="3"/>
        <v>1E-3</v>
      </c>
      <c r="F24" s="1" t="str">
        <f t="shared" si="4"/>
        <v>2年10ヵ月目</v>
      </c>
      <c r="G24" s="4">
        <f t="shared" si="5"/>
        <v>19456</v>
      </c>
      <c r="H24" s="4">
        <f t="shared" si="10"/>
        <v>0</v>
      </c>
      <c r="I24" s="4">
        <f t="shared" si="11"/>
        <v>48</v>
      </c>
      <c r="J24" s="4">
        <f t="shared" si="14"/>
        <v>0</v>
      </c>
      <c r="K24" s="4">
        <f t="shared" si="12"/>
        <v>19504</v>
      </c>
      <c r="L24" s="4">
        <f t="shared" si="17"/>
        <v>272720</v>
      </c>
      <c r="M24" s="4">
        <f t="shared" si="15"/>
        <v>0</v>
      </c>
      <c r="N24" s="4">
        <f t="shared" si="16"/>
        <v>150000</v>
      </c>
      <c r="O24" s="4">
        <f t="shared" si="6"/>
        <v>19504</v>
      </c>
      <c r="P24" s="4">
        <f t="shared" si="7"/>
        <v>422720</v>
      </c>
      <c r="R24" s="1">
        <f t="shared" si="13"/>
        <v>22</v>
      </c>
      <c r="S24" s="4">
        <f t="shared" ca="1" si="8"/>
        <v>0</v>
      </c>
    </row>
    <row r="25" spans="1:19" x14ac:dyDescent="0.4">
      <c r="A25" s="1">
        <f t="shared" si="18"/>
        <v>2</v>
      </c>
      <c r="B25" s="1">
        <f t="shared" si="9"/>
        <v>11</v>
      </c>
      <c r="C25" s="1" t="str">
        <f t="shared" si="1"/>
        <v>2_11</v>
      </c>
      <c r="D25" s="1">
        <f t="shared" si="2"/>
        <v>1.6666666666666666E-4</v>
      </c>
      <c r="E25" s="1">
        <f t="shared" si="3"/>
        <v>1E-3</v>
      </c>
      <c r="F25" s="1" t="str">
        <f t="shared" si="4"/>
        <v>2年11ヵ月目</v>
      </c>
      <c r="G25" s="4">
        <f t="shared" si="5"/>
        <v>19459</v>
      </c>
      <c r="H25" s="4">
        <f t="shared" si="10"/>
        <v>0</v>
      </c>
      <c r="I25" s="4">
        <f t="shared" si="11"/>
        <v>45</v>
      </c>
      <c r="J25" s="4">
        <f t="shared" si="14"/>
        <v>0</v>
      </c>
      <c r="K25" s="4">
        <f t="shared" si="12"/>
        <v>19504</v>
      </c>
      <c r="L25" s="4">
        <f t="shared" si="17"/>
        <v>253261</v>
      </c>
      <c r="M25" s="4">
        <f t="shared" si="15"/>
        <v>0</v>
      </c>
      <c r="N25" s="4">
        <f t="shared" si="16"/>
        <v>150000</v>
      </c>
      <c r="O25" s="4">
        <f t="shared" si="6"/>
        <v>19504</v>
      </c>
      <c r="P25" s="4">
        <f t="shared" si="7"/>
        <v>403261</v>
      </c>
      <c r="R25" s="1">
        <f t="shared" si="13"/>
        <v>23</v>
      </c>
      <c r="S25" s="4">
        <f t="shared" ca="1" si="8"/>
        <v>0</v>
      </c>
    </row>
    <row r="26" spans="1:19" x14ac:dyDescent="0.4">
      <c r="A26" s="1">
        <f t="shared" si="18"/>
        <v>2</v>
      </c>
      <c r="B26" s="1">
        <f t="shared" si="9"/>
        <v>12</v>
      </c>
      <c r="C26" s="1" t="str">
        <f t="shared" si="1"/>
        <v>2_12</v>
      </c>
      <c r="D26" s="1">
        <f t="shared" si="2"/>
        <v>1.6666666666666666E-4</v>
      </c>
      <c r="E26" s="1">
        <f t="shared" si="3"/>
        <v>1E-3</v>
      </c>
      <c r="F26" s="1" t="str">
        <f t="shared" si="4"/>
        <v>2年12ヵ月目</v>
      </c>
      <c r="G26" s="4">
        <f t="shared" si="5"/>
        <v>19462</v>
      </c>
      <c r="H26" s="4">
        <f t="shared" si="10"/>
        <v>50000</v>
      </c>
      <c r="I26" s="4">
        <f t="shared" si="11"/>
        <v>42</v>
      </c>
      <c r="J26" s="4">
        <f t="shared" si="14"/>
        <v>175</v>
      </c>
      <c r="K26" s="4">
        <f t="shared" si="12"/>
        <v>19504</v>
      </c>
      <c r="L26" s="4">
        <f t="shared" si="17"/>
        <v>233799</v>
      </c>
      <c r="M26" s="4">
        <f t="shared" si="15"/>
        <v>50175</v>
      </c>
      <c r="N26" s="4">
        <f t="shared" si="16"/>
        <v>100000</v>
      </c>
      <c r="O26" s="4">
        <f t="shared" si="6"/>
        <v>69679</v>
      </c>
      <c r="P26" s="4">
        <f t="shared" si="7"/>
        <v>333799</v>
      </c>
      <c r="R26" s="1">
        <f t="shared" si="13"/>
        <v>24</v>
      </c>
      <c r="S26" s="4">
        <f t="shared" ca="1" si="8"/>
        <v>0</v>
      </c>
    </row>
    <row r="27" spans="1:19" x14ac:dyDescent="0.4">
      <c r="A27" s="1">
        <f t="shared" si="18"/>
        <v>3</v>
      </c>
      <c r="B27" s="1">
        <f t="shared" si="9"/>
        <v>1</v>
      </c>
      <c r="C27" s="1" t="str">
        <f t="shared" si="1"/>
        <v>3_1</v>
      </c>
      <c r="D27" s="1">
        <f t="shared" si="2"/>
        <v>1.6666666666666666E-4</v>
      </c>
      <c r="E27" s="1">
        <f t="shared" si="3"/>
        <v>1E-3</v>
      </c>
      <c r="F27" s="1" t="str">
        <f t="shared" si="4"/>
        <v>3年1ヵ月目</v>
      </c>
      <c r="G27" s="4">
        <f t="shared" si="5"/>
        <v>19466</v>
      </c>
      <c r="H27" s="4">
        <f t="shared" si="10"/>
        <v>0</v>
      </c>
      <c r="I27" s="4">
        <f t="shared" si="11"/>
        <v>38</v>
      </c>
      <c r="J27" s="4">
        <f t="shared" si="14"/>
        <v>0</v>
      </c>
      <c r="K27" s="4">
        <f t="shared" si="12"/>
        <v>19504</v>
      </c>
      <c r="L27" s="4">
        <f t="shared" si="17"/>
        <v>214333</v>
      </c>
      <c r="M27" s="4">
        <f t="shared" si="15"/>
        <v>0</v>
      </c>
      <c r="N27" s="4">
        <f t="shared" si="16"/>
        <v>100000</v>
      </c>
      <c r="O27" s="4">
        <f t="shared" si="6"/>
        <v>19504</v>
      </c>
      <c r="P27" s="4">
        <f t="shared" si="7"/>
        <v>314333</v>
      </c>
      <c r="R27" s="1">
        <f t="shared" si="13"/>
        <v>25</v>
      </c>
      <c r="S27" s="4">
        <f t="shared" ca="1" si="8"/>
        <v>0</v>
      </c>
    </row>
    <row r="28" spans="1:19" x14ac:dyDescent="0.4">
      <c r="A28" s="1">
        <f t="shared" si="18"/>
        <v>3</v>
      </c>
      <c r="B28" s="1">
        <f t="shared" si="9"/>
        <v>2</v>
      </c>
      <c r="C28" s="1" t="str">
        <f t="shared" si="1"/>
        <v>3_2</v>
      </c>
      <c r="D28" s="1">
        <f t="shared" si="2"/>
        <v>1.6666666666666666E-4</v>
      </c>
      <c r="E28" s="1">
        <f t="shared" si="3"/>
        <v>1E-3</v>
      </c>
      <c r="F28" s="1" t="str">
        <f t="shared" si="4"/>
        <v>3年2ヵ月目</v>
      </c>
      <c r="G28" s="4">
        <f t="shared" si="5"/>
        <v>19469</v>
      </c>
      <c r="H28" s="4">
        <f t="shared" si="10"/>
        <v>0</v>
      </c>
      <c r="I28" s="4">
        <f t="shared" si="11"/>
        <v>35</v>
      </c>
      <c r="J28" s="4">
        <f t="shared" si="14"/>
        <v>0</v>
      </c>
      <c r="K28" s="4">
        <f t="shared" si="12"/>
        <v>19504</v>
      </c>
      <c r="L28" s="4">
        <f t="shared" si="17"/>
        <v>194864</v>
      </c>
      <c r="M28" s="4">
        <f t="shared" si="15"/>
        <v>0</v>
      </c>
      <c r="N28" s="4">
        <f t="shared" si="16"/>
        <v>100000</v>
      </c>
      <c r="O28" s="4">
        <f t="shared" si="6"/>
        <v>19504</v>
      </c>
      <c r="P28" s="4">
        <f t="shared" si="7"/>
        <v>294864</v>
      </c>
      <c r="R28" s="1">
        <f t="shared" si="13"/>
        <v>26</v>
      </c>
      <c r="S28" s="4">
        <f t="shared" ca="1" si="8"/>
        <v>0</v>
      </c>
    </row>
    <row r="29" spans="1:19" x14ac:dyDescent="0.4">
      <c r="A29" s="1">
        <f t="shared" si="18"/>
        <v>3</v>
      </c>
      <c r="B29" s="1">
        <f t="shared" si="9"/>
        <v>3</v>
      </c>
      <c r="C29" s="1" t="str">
        <f t="shared" si="1"/>
        <v>3_3</v>
      </c>
      <c r="D29" s="1">
        <f t="shared" si="2"/>
        <v>1.6666666666666666E-4</v>
      </c>
      <c r="E29" s="1">
        <f t="shared" si="3"/>
        <v>1E-3</v>
      </c>
      <c r="F29" s="1" t="str">
        <f t="shared" si="4"/>
        <v>3年3ヵ月目</v>
      </c>
      <c r="G29" s="4">
        <f t="shared" si="5"/>
        <v>19472</v>
      </c>
      <c r="H29" s="4">
        <f t="shared" si="10"/>
        <v>0</v>
      </c>
      <c r="I29" s="4">
        <f t="shared" si="11"/>
        <v>32</v>
      </c>
      <c r="J29" s="4">
        <f t="shared" si="14"/>
        <v>0</v>
      </c>
      <c r="K29" s="4">
        <f t="shared" si="12"/>
        <v>19504</v>
      </c>
      <c r="L29" s="4">
        <f t="shared" si="17"/>
        <v>175392</v>
      </c>
      <c r="M29" s="4">
        <f t="shared" si="15"/>
        <v>0</v>
      </c>
      <c r="N29" s="4">
        <f t="shared" si="16"/>
        <v>100000</v>
      </c>
      <c r="O29" s="4">
        <f t="shared" si="6"/>
        <v>19504</v>
      </c>
      <c r="P29" s="4">
        <f t="shared" si="7"/>
        <v>275392</v>
      </c>
      <c r="R29" s="1">
        <f t="shared" si="13"/>
        <v>27</v>
      </c>
      <c r="S29" s="4">
        <f t="shared" ca="1" si="8"/>
        <v>0</v>
      </c>
    </row>
    <row r="30" spans="1:19" x14ac:dyDescent="0.4">
      <c r="A30" s="1">
        <f t="shared" si="18"/>
        <v>3</v>
      </c>
      <c r="B30" s="1">
        <f t="shared" si="9"/>
        <v>4</v>
      </c>
      <c r="C30" s="1" t="str">
        <f t="shared" si="1"/>
        <v>3_4</v>
      </c>
      <c r="D30" s="1">
        <f t="shared" si="2"/>
        <v>1.6666666666666666E-4</v>
      </c>
      <c r="E30" s="1">
        <f t="shared" si="3"/>
        <v>1E-3</v>
      </c>
      <c r="F30" s="1" t="str">
        <f t="shared" si="4"/>
        <v>3年4ヵ月目</v>
      </c>
      <c r="G30" s="4">
        <f t="shared" si="5"/>
        <v>19475</v>
      </c>
      <c r="H30" s="4">
        <f t="shared" si="10"/>
        <v>0</v>
      </c>
      <c r="I30" s="4">
        <f t="shared" si="11"/>
        <v>29</v>
      </c>
      <c r="J30" s="4">
        <f t="shared" si="14"/>
        <v>0</v>
      </c>
      <c r="K30" s="4">
        <f t="shared" si="12"/>
        <v>19504</v>
      </c>
      <c r="L30" s="4">
        <f t="shared" si="17"/>
        <v>155917</v>
      </c>
      <c r="M30" s="4">
        <f t="shared" si="15"/>
        <v>0</v>
      </c>
      <c r="N30" s="4">
        <f t="shared" si="16"/>
        <v>100000</v>
      </c>
      <c r="O30" s="4">
        <f t="shared" si="6"/>
        <v>19504</v>
      </c>
      <c r="P30" s="4">
        <f t="shared" si="7"/>
        <v>255917</v>
      </c>
      <c r="R30" s="1">
        <f t="shared" si="13"/>
        <v>28</v>
      </c>
      <c r="S30" s="4">
        <f t="shared" ca="1" si="8"/>
        <v>0</v>
      </c>
    </row>
    <row r="31" spans="1:19" x14ac:dyDescent="0.4">
      <c r="A31" s="1">
        <f t="shared" si="18"/>
        <v>3</v>
      </c>
      <c r="B31" s="1">
        <f t="shared" si="9"/>
        <v>5</v>
      </c>
      <c r="C31" s="1" t="str">
        <f t="shared" si="1"/>
        <v>3_5</v>
      </c>
      <c r="D31" s="1">
        <f t="shared" si="2"/>
        <v>1.6666666666666666E-4</v>
      </c>
      <c r="E31" s="1">
        <f t="shared" si="3"/>
        <v>1E-3</v>
      </c>
      <c r="F31" s="1" t="str">
        <f t="shared" si="4"/>
        <v>3年5ヵ月目</v>
      </c>
      <c r="G31" s="4">
        <f t="shared" si="5"/>
        <v>19479</v>
      </c>
      <c r="H31" s="4">
        <f t="shared" si="10"/>
        <v>0</v>
      </c>
      <c r="I31" s="4">
        <f t="shared" si="11"/>
        <v>25</v>
      </c>
      <c r="J31" s="4">
        <f t="shared" si="14"/>
        <v>0</v>
      </c>
      <c r="K31" s="4">
        <f t="shared" si="12"/>
        <v>19504</v>
      </c>
      <c r="L31" s="4">
        <f t="shared" si="17"/>
        <v>136438</v>
      </c>
      <c r="M31" s="4">
        <f t="shared" si="15"/>
        <v>0</v>
      </c>
      <c r="N31" s="4">
        <f t="shared" si="16"/>
        <v>100000</v>
      </c>
      <c r="O31" s="4">
        <f t="shared" si="6"/>
        <v>19504</v>
      </c>
      <c r="P31" s="4">
        <f t="shared" si="7"/>
        <v>236438</v>
      </c>
      <c r="R31" s="1">
        <f t="shared" si="13"/>
        <v>29</v>
      </c>
      <c r="S31" s="4">
        <f t="shared" ca="1" si="8"/>
        <v>0</v>
      </c>
    </row>
    <row r="32" spans="1:19" x14ac:dyDescent="0.4">
      <c r="A32" s="1">
        <f t="shared" si="18"/>
        <v>3</v>
      </c>
      <c r="B32" s="1">
        <f t="shared" si="9"/>
        <v>6</v>
      </c>
      <c r="C32" s="1" t="str">
        <f t="shared" si="1"/>
        <v>3_6</v>
      </c>
      <c r="D32" s="1">
        <f t="shared" si="2"/>
        <v>1.6666666666666666E-4</v>
      </c>
      <c r="E32" s="1">
        <f t="shared" si="3"/>
        <v>1E-3</v>
      </c>
      <c r="F32" s="1" t="str">
        <f t="shared" si="4"/>
        <v>3年6ヵ月目</v>
      </c>
      <c r="G32" s="4">
        <f t="shared" si="5"/>
        <v>19482</v>
      </c>
      <c r="H32" s="4">
        <f t="shared" si="10"/>
        <v>50000</v>
      </c>
      <c r="I32" s="4">
        <f t="shared" si="11"/>
        <v>22</v>
      </c>
      <c r="J32" s="4">
        <f t="shared" si="14"/>
        <v>175</v>
      </c>
      <c r="K32" s="4">
        <f t="shared" si="12"/>
        <v>19504</v>
      </c>
      <c r="L32" s="4">
        <f t="shared" si="17"/>
        <v>116956</v>
      </c>
      <c r="M32" s="4">
        <f t="shared" si="15"/>
        <v>50175</v>
      </c>
      <c r="N32" s="4">
        <f t="shared" si="16"/>
        <v>50000</v>
      </c>
      <c r="O32" s="4">
        <f t="shared" si="6"/>
        <v>69679</v>
      </c>
      <c r="P32" s="4">
        <f t="shared" si="7"/>
        <v>166956</v>
      </c>
      <c r="R32" s="1">
        <f t="shared" si="13"/>
        <v>30</v>
      </c>
      <c r="S32" s="4">
        <f t="shared" ca="1" si="8"/>
        <v>0</v>
      </c>
    </row>
    <row r="33" spans="1:19" x14ac:dyDescent="0.4">
      <c r="A33" s="1">
        <f t="shared" si="18"/>
        <v>3</v>
      </c>
      <c r="B33" s="1">
        <f t="shared" si="9"/>
        <v>7</v>
      </c>
      <c r="C33" s="1" t="str">
        <f t="shared" si="1"/>
        <v>3_7</v>
      </c>
      <c r="D33" s="1">
        <f t="shared" si="2"/>
        <v>1.6666666666666666E-4</v>
      </c>
      <c r="E33" s="1">
        <f t="shared" si="3"/>
        <v>1E-3</v>
      </c>
      <c r="F33" s="1" t="str">
        <f t="shared" si="4"/>
        <v>3年7ヵ月目</v>
      </c>
      <c r="G33" s="4">
        <f t="shared" si="5"/>
        <v>19485</v>
      </c>
      <c r="H33" s="4">
        <f t="shared" si="10"/>
        <v>0</v>
      </c>
      <c r="I33" s="4">
        <f t="shared" si="11"/>
        <v>19</v>
      </c>
      <c r="J33" s="4">
        <f t="shared" si="14"/>
        <v>0</v>
      </c>
      <c r="K33" s="4">
        <f t="shared" si="12"/>
        <v>19504</v>
      </c>
      <c r="L33" s="4">
        <f t="shared" si="17"/>
        <v>97471</v>
      </c>
      <c r="M33" s="4">
        <f t="shared" si="15"/>
        <v>0</v>
      </c>
      <c r="N33" s="4">
        <f t="shared" si="16"/>
        <v>50000</v>
      </c>
      <c r="O33" s="4">
        <f t="shared" si="6"/>
        <v>19504</v>
      </c>
      <c r="P33" s="4">
        <f t="shared" si="7"/>
        <v>147471</v>
      </c>
      <c r="R33" s="1">
        <f t="shared" si="13"/>
        <v>31</v>
      </c>
      <c r="S33" s="4">
        <f t="shared" ca="1" si="8"/>
        <v>0</v>
      </c>
    </row>
    <row r="34" spans="1:19" x14ac:dyDescent="0.4">
      <c r="A34" s="1">
        <f t="shared" si="18"/>
        <v>3</v>
      </c>
      <c r="B34" s="1">
        <f t="shared" si="9"/>
        <v>8</v>
      </c>
      <c r="C34" s="1" t="str">
        <f t="shared" si="1"/>
        <v>3_8</v>
      </c>
      <c r="D34" s="1">
        <f t="shared" si="2"/>
        <v>1.6666666666666666E-4</v>
      </c>
      <c r="E34" s="1">
        <f t="shared" si="3"/>
        <v>1E-3</v>
      </c>
      <c r="F34" s="1" t="str">
        <f t="shared" si="4"/>
        <v>3年8ヵ月目</v>
      </c>
      <c r="G34" s="4">
        <f t="shared" si="5"/>
        <v>19488</v>
      </c>
      <c r="H34" s="4">
        <f t="shared" si="10"/>
        <v>0</v>
      </c>
      <c r="I34" s="4">
        <f t="shared" si="11"/>
        <v>16</v>
      </c>
      <c r="J34" s="4">
        <f t="shared" si="14"/>
        <v>0</v>
      </c>
      <c r="K34" s="4">
        <f t="shared" si="12"/>
        <v>19504</v>
      </c>
      <c r="L34" s="4">
        <f t="shared" si="17"/>
        <v>77983</v>
      </c>
      <c r="M34" s="4">
        <f t="shared" si="15"/>
        <v>0</v>
      </c>
      <c r="N34" s="4">
        <f t="shared" si="16"/>
        <v>50000</v>
      </c>
      <c r="O34" s="4">
        <f t="shared" si="6"/>
        <v>19504</v>
      </c>
      <c r="P34" s="4">
        <f t="shared" si="7"/>
        <v>127983</v>
      </c>
      <c r="R34" s="1">
        <f t="shared" si="13"/>
        <v>32</v>
      </c>
      <c r="S34" s="4">
        <f t="shared" ca="1" si="8"/>
        <v>0</v>
      </c>
    </row>
    <row r="35" spans="1:19" x14ac:dyDescent="0.4">
      <c r="A35" s="1">
        <f t="shared" si="18"/>
        <v>3</v>
      </c>
      <c r="B35" s="1">
        <f t="shared" si="9"/>
        <v>9</v>
      </c>
      <c r="C35" s="1" t="str">
        <f t="shared" si="1"/>
        <v>3_9</v>
      </c>
      <c r="D35" s="1">
        <f t="shared" si="2"/>
        <v>1.6666666666666666E-4</v>
      </c>
      <c r="E35" s="1">
        <f t="shared" si="3"/>
        <v>1E-3</v>
      </c>
      <c r="F35" s="1" t="str">
        <f t="shared" si="4"/>
        <v>3年9ヵ月目</v>
      </c>
      <c r="G35" s="4">
        <f t="shared" si="5"/>
        <v>19492</v>
      </c>
      <c r="H35" s="4">
        <f t="shared" si="10"/>
        <v>0</v>
      </c>
      <c r="I35" s="4">
        <f t="shared" si="11"/>
        <v>12</v>
      </c>
      <c r="J35" s="4">
        <f t="shared" si="14"/>
        <v>0</v>
      </c>
      <c r="K35" s="4">
        <f t="shared" si="12"/>
        <v>19504</v>
      </c>
      <c r="L35" s="4">
        <f t="shared" si="17"/>
        <v>58491</v>
      </c>
      <c r="M35" s="4">
        <f t="shared" si="15"/>
        <v>0</v>
      </c>
      <c r="N35" s="4">
        <f t="shared" si="16"/>
        <v>50000</v>
      </c>
      <c r="O35" s="4">
        <f t="shared" si="6"/>
        <v>19504</v>
      </c>
      <c r="P35" s="4">
        <f t="shared" si="7"/>
        <v>108491</v>
      </c>
      <c r="R35" s="1">
        <f t="shared" si="13"/>
        <v>33</v>
      </c>
      <c r="S35" s="4">
        <f t="shared" ca="1" si="8"/>
        <v>0</v>
      </c>
    </row>
    <row r="36" spans="1:19" x14ac:dyDescent="0.4">
      <c r="A36" s="1">
        <f t="shared" si="18"/>
        <v>3</v>
      </c>
      <c r="B36" s="1">
        <f t="shared" si="9"/>
        <v>10</v>
      </c>
      <c r="C36" s="1" t="str">
        <f t="shared" si="1"/>
        <v>3_10</v>
      </c>
      <c r="D36" s="1">
        <f t="shared" si="2"/>
        <v>1.6666666666666666E-4</v>
      </c>
      <c r="E36" s="1">
        <f t="shared" si="3"/>
        <v>1E-3</v>
      </c>
      <c r="F36" s="1" t="str">
        <f t="shared" si="4"/>
        <v>3年10ヵ月目</v>
      </c>
      <c r="G36" s="4">
        <f t="shared" si="5"/>
        <v>19495</v>
      </c>
      <c r="H36" s="4">
        <f t="shared" si="10"/>
        <v>0</v>
      </c>
      <c r="I36" s="4">
        <f t="shared" si="11"/>
        <v>9</v>
      </c>
      <c r="J36" s="4">
        <f t="shared" si="14"/>
        <v>0</v>
      </c>
      <c r="K36" s="4">
        <f t="shared" si="12"/>
        <v>19504</v>
      </c>
      <c r="L36" s="4">
        <f t="shared" si="17"/>
        <v>38996</v>
      </c>
      <c r="M36" s="4">
        <f t="shared" si="15"/>
        <v>0</v>
      </c>
      <c r="N36" s="4">
        <f t="shared" si="16"/>
        <v>50000</v>
      </c>
      <c r="O36" s="4">
        <f t="shared" si="6"/>
        <v>19504</v>
      </c>
      <c r="P36" s="4">
        <f t="shared" si="7"/>
        <v>88996</v>
      </c>
      <c r="R36" s="1">
        <f t="shared" si="13"/>
        <v>34</v>
      </c>
      <c r="S36" s="4">
        <f t="shared" ca="1" si="8"/>
        <v>0</v>
      </c>
    </row>
    <row r="37" spans="1:19" x14ac:dyDescent="0.4">
      <c r="A37" s="1">
        <f t="shared" si="18"/>
        <v>3</v>
      </c>
      <c r="B37" s="1">
        <f t="shared" si="9"/>
        <v>11</v>
      </c>
      <c r="C37" s="1" t="str">
        <f t="shared" si="1"/>
        <v>3_11</v>
      </c>
      <c r="D37" s="1">
        <f t="shared" si="2"/>
        <v>1.6666666666666666E-4</v>
      </c>
      <c r="E37" s="1">
        <f t="shared" si="3"/>
        <v>1E-3</v>
      </c>
      <c r="F37" s="1" t="str">
        <f t="shared" si="4"/>
        <v>3年11ヵ月目</v>
      </c>
      <c r="G37" s="4">
        <f t="shared" si="5"/>
        <v>19498</v>
      </c>
      <c r="H37" s="4">
        <f t="shared" si="10"/>
        <v>0</v>
      </c>
      <c r="I37" s="4">
        <f t="shared" si="11"/>
        <v>6</v>
      </c>
      <c r="J37" s="4">
        <f t="shared" si="14"/>
        <v>0</v>
      </c>
      <c r="K37" s="4">
        <f t="shared" si="12"/>
        <v>19504</v>
      </c>
      <c r="L37" s="4">
        <f t="shared" si="17"/>
        <v>19498</v>
      </c>
      <c r="M37" s="4">
        <f t="shared" si="15"/>
        <v>0</v>
      </c>
      <c r="N37" s="4">
        <f t="shared" si="16"/>
        <v>50000</v>
      </c>
      <c r="O37" s="4">
        <f t="shared" si="6"/>
        <v>19504</v>
      </c>
      <c r="P37" s="4">
        <f t="shared" si="7"/>
        <v>69498</v>
      </c>
      <c r="R37" s="1">
        <f t="shared" si="13"/>
        <v>35</v>
      </c>
      <c r="S37" s="4">
        <f t="shared" ca="1" si="8"/>
        <v>0</v>
      </c>
    </row>
    <row r="38" spans="1:19" x14ac:dyDescent="0.4">
      <c r="A38" s="1">
        <f t="shared" si="18"/>
        <v>3</v>
      </c>
      <c r="B38" s="1">
        <f t="shared" si="9"/>
        <v>12</v>
      </c>
      <c r="C38" s="1" t="str">
        <f t="shared" si="1"/>
        <v>3_12</v>
      </c>
      <c r="D38" s="1">
        <f t="shared" si="2"/>
        <v>1.6666666666666666E-4</v>
      </c>
      <c r="E38" s="1">
        <f t="shared" si="3"/>
        <v>1E-3</v>
      </c>
      <c r="F38" s="1" t="str">
        <f t="shared" si="4"/>
        <v>3年12ヵ月目</v>
      </c>
      <c r="G38" s="4">
        <f t="shared" si="5"/>
        <v>19498</v>
      </c>
      <c r="H38" s="4">
        <f t="shared" si="10"/>
        <v>50000</v>
      </c>
      <c r="I38" s="4">
        <f t="shared" si="11"/>
        <v>3</v>
      </c>
      <c r="J38" s="4">
        <f t="shared" si="14"/>
        <v>175</v>
      </c>
      <c r="K38" s="4">
        <f t="shared" si="12"/>
        <v>19501</v>
      </c>
      <c r="L38" s="4">
        <f t="shared" si="17"/>
        <v>0</v>
      </c>
      <c r="M38" s="4">
        <f t="shared" si="15"/>
        <v>50175</v>
      </c>
      <c r="N38" s="4">
        <f t="shared" si="16"/>
        <v>0</v>
      </c>
      <c r="O38" s="4">
        <f t="shared" si="6"/>
        <v>69676</v>
      </c>
      <c r="P38" s="4">
        <f t="shared" si="7"/>
        <v>0</v>
      </c>
      <c r="R38" s="1">
        <f t="shared" si="13"/>
        <v>36</v>
      </c>
      <c r="S38" s="4">
        <f t="shared" ca="1" si="8"/>
        <v>0</v>
      </c>
    </row>
    <row r="39" spans="1:19" x14ac:dyDescent="0.4">
      <c r="A39" s="1">
        <f t="shared" si="18"/>
        <v>4</v>
      </c>
      <c r="B39" s="1">
        <f t="shared" si="9"/>
        <v>1</v>
      </c>
      <c r="C39" s="1" t="str">
        <f t="shared" si="1"/>
        <v>4_1</v>
      </c>
      <c r="D39" s="1">
        <f t="shared" si="2"/>
        <v>0</v>
      </c>
      <c r="E39" s="1">
        <f t="shared" si="3"/>
        <v>0</v>
      </c>
      <c r="F39" s="1" t="str">
        <f t="shared" si="4"/>
        <v>4年1ヵ月目</v>
      </c>
      <c r="G39" s="4">
        <f t="shared" si="5"/>
        <v>0</v>
      </c>
      <c r="H39" s="4">
        <f t="shared" si="10"/>
        <v>0</v>
      </c>
      <c r="I39" s="4">
        <f t="shared" si="11"/>
        <v>0</v>
      </c>
      <c r="J39" s="4">
        <f t="shared" si="14"/>
        <v>0</v>
      </c>
      <c r="K39" s="4">
        <f t="shared" si="12"/>
        <v>0</v>
      </c>
      <c r="L39" s="4">
        <f t="shared" si="17"/>
        <v>0</v>
      </c>
      <c r="M39" s="4">
        <f t="shared" si="15"/>
        <v>0</v>
      </c>
      <c r="N39" s="4">
        <f t="shared" si="16"/>
        <v>0</v>
      </c>
      <c r="O39" s="4">
        <f t="shared" si="6"/>
        <v>0</v>
      </c>
      <c r="P39" s="4">
        <f t="shared" si="7"/>
        <v>0</v>
      </c>
      <c r="R39" s="1">
        <f t="shared" si="13"/>
        <v>37</v>
      </c>
      <c r="S39" s="4">
        <f t="shared" ca="1" si="8"/>
        <v>0</v>
      </c>
    </row>
    <row r="40" spans="1:19" x14ac:dyDescent="0.4">
      <c r="A40" s="1">
        <f t="shared" si="18"/>
        <v>4</v>
      </c>
      <c r="B40" s="1">
        <f t="shared" si="9"/>
        <v>2</v>
      </c>
      <c r="C40" s="1" t="str">
        <f t="shared" si="1"/>
        <v>4_2</v>
      </c>
      <c r="D40" s="1">
        <f t="shared" si="2"/>
        <v>0</v>
      </c>
      <c r="E40" s="1">
        <f t="shared" si="3"/>
        <v>0</v>
      </c>
      <c r="F40" s="1" t="str">
        <f t="shared" si="4"/>
        <v>4年2ヵ月目</v>
      </c>
      <c r="G40" s="4">
        <f t="shared" si="5"/>
        <v>0</v>
      </c>
      <c r="H40" s="4">
        <f t="shared" si="10"/>
        <v>0</v>
      </c>
      <c r="I40" s="4">
        <f t="shared" si="11"/>
        <v>0</v>
      </c>
      <c r="J40" s="4">
        <f t="shared" si="14"/>
        <v>0</v>
      </c>
      <c r="K40" s="4">
        <f t="shared" si="12"/>
        <v>0</v>
      </c>
      <c r="L40" s="4">
        <f t="shared" si="17"/>
        <v>0</v>
      </c>
      <c r="M40" s="4">
        <f t="shared" si="15"/>
        <v>0</v>
      </c>
      <c r="N40" s="4">
        <f t="shared" si="16"/>
        <v>0</v>
      </c>
      <c r="O40" s="4">
        <f t="shared" si="6"/>
        <v>0</v>
      </c>
      <c r="P40" s="4">
        <f t="shared" si="7"/>
        <v>0</v>
      </c>
      <c r="R40" s="1">
        <f t="shared" si="13"/>
        <v>38</v>
      </c>
      <c r="S40" s="4">
        <f t="shared" ca="1" si="8"/>
        <v>0</v>
      </c>
    </row>
    <row r="41" spans="1:19" x14ac:dyDescent="0.4">
      <c r="A41" s="1">
        <f t="shared" si="18"/>
        <v>4</v>
      </c>
      <c r="B41" s="1">
        <f t="shared" si="9"/>
        <v>3</v>
      </c>
      <c r="C41" s="1" t="str">
        <f t="shared" si="1"/>
        <v>4_3</v>
      </c>
      <c r="D41" s="1">
        <f t="shared" si="2"/>
        <v>0</v>
      </c>
      <c r="E41" s="1">
        <f t="shared" si="3"/>
        <v>0</v>
      </c>
      <c r="F41" s="1" t="str">
        <f t="shared" si="4"/>
        <v>4年3ヵ月目</v>
      </c>
      <c r="G41" s="4">
        <f t="shared" si="5"/>
        <v>0</v>
      </c>
      <c r="H41" s="4">
        <f t="shared" si="10"/>
        <v>0</v>
      </c>
      <c r="I41" s="4">
        <f t="shared" si="11"/>
        <v>0</v>
      </c>
      <c r="J41" s="4">
        <f t="shared" si="14"/>
        <v>0</v>
      </c>
      <c r="K41" s="4">
        <f t="shared" si="12"/>
        <v>0</v>
      </c>
      <c r="L41" s="4">
        <f t="shared" si="17"/>
        <v>0</v>
      </c>
      <c r="M41" s="4">
        <f t="shared" si="15"/>
        <v>0</v>
      </c>
      <c r="N41" s="4">
        <f t="shared" si="16"/>
        <v>0</v>
      </c>
      <c r="O41" s="4">
        <f t="shared" si="6"/>
        <v>0</v>
      </c>
      <c r="P41" s="4">
        <f t="shared" si="7"/>
        <v>0</v>
      </c>
      <c r="R41" s="1">
        <f t="shared" si="13"/>
        <v>39</v>
      </c>
      <c r="S41" s="4">
        <f t="shared" ca="1" si="8"/>
        <v>0</v>
      </c>
    </row>
    <row r="42" spans="1:19" x14ac:dyDescent="0.4">
      <c r="A42" s="1">
        <f t="shared" si="18"/>
        <v>4</v>
      </c>
      <c r="B42" s="1">
        <f t="shared" si="9"/>
        <v>4</v>
      </c>
      <c r="C42" s="1" t="str">
        <f t="shared" si="1"/>
        <v>4_4</v>
      </c>
      <c r="D42" s="1">
        <f t="shared" si="2"/>
        <v>0</v>
      </c>
      <c r="E42" s="1">
        <f t="shared" si="3"/>
        <v>0</v>
      </c>
      <c r="F42" s="1" t="str">
        <f t="shared" si="4"/>
        <v>4年4ヵ月目</v>
      </c>
      <c r="G42" s="4">
        <f t="shared" si="5"/>
        <v>0</v>
      </c>
      <c r="H42" s="4">
        <f t="shared" si="10"/>
        <v>0</v>
      </c>
      <c r="I42" s="4">
        <f t="shared" si="11"/>
        <v>0</v>
      </c>
      <c r="J42" s="4">
        <f t="shared" si="14"/>
        <v>0</v>
      </c>
      <c r="K42" s="4">
        <f t="shared" si="12"/>
        <v>0</v>
      </c>
      <c r="L42" s="4">
        <f t="shared" si="17"/>
        <v>0</v>
      </c>
      <c r="M42" s="4">
        <f t="shared" si="15"/>
        <v>0</v>
      </c>
      <c r="N42" s="4">
        <f t="shared" si="16"/>
        <v>0</v>
      </c>
      <c r="O42" s="4">
        <f t="shared" si="6"/>
        <v>0</v>
      </c>
      <c r="P42" s="4">
        <f t="shared" si="7"/>
        <v>0</v>
      </c>
      <c r="R42" s="1">
        <f t="shared" si="13"/>
        <v>40</v>
      </c>
      <c r="S42" s="4">
        <f t="shared" ca="1" si="8"/>
        <v>0</v>
      </c>
    </row>
    <row r="43" spans="1:19" x14ac:dyDescent="0.4">
      <c r="A43" s="1">
        <f t="shared" si="18"/>
        <v>4</v>
      </c>
      <c r="B43" s="1">
        <f t="shared" si="9"/>
        <v>5</v>
      </c>
      <c r="C43" s="1" t="str">
        <f t="shared" si="1"/>
        <v>4_5</v>
      </c>
      <c r="D43" s="1">
        <f t="shared" si="2"/>
        <v>0</v>
      </c>
      <c r="E43" s="1">
        <f t="shared" si="3"/>
        <v>0</v>
      </c>
      <c r="F43" s="1" t="str">
        <f t="shared" si="4"/>
        <v>4年5ヵ月目</v>
      </c>
      <c r="G43" s="4">
        <f t="shared" si="5"/>
        <v>0</v>
      </c>
      <c r="H43" s="4">
        <f t="shared" si="10"/>
        <v>0</v>
      </c>
      <c r="I43" s="4">
        <f t="shared" si="11"/>
        <v>0</v>
      </c>
      <c r="J43" s="4">
        <f t="shared" si="14"/>
        <v>0</v>
      </c>
      <c r="K43" s="4">
        <f t="shared" si="12"/>
        <v>0</v>
      </c>
      <c r="L43" s="4">
        <f t="shared" si="17"/>
        <v>0</v>
      </c>
      <c r="M43" s="4">
        <f t="shared" si="15"/>
        <v>0</v>
      </c>
      <c r="N43" s="4">
        <f t="shared" si="16"/>
        <v>0</v>
      </c>
      <c r="O43" s="4">
        <f t="shared" si="6"/>
        <v>0</v>
      </c>
      <c r="P43" s="4">
        <f t="shared" si="7"/>
        <v>0</v>
      </c>
      <c r="R43" s="1">
        <f t="shared" si="13"/>
        <v>41</v>
      </c>
      <c r="S43" s="4">
        <f t="shared" ca="1" si="8"/>
        <v>0</v>
      </c>
    </row>
    <row r="44" spans="1:19" x14ac:dyDescent="0.4">
      <c r="A44" s="1">
        <f t="shared" si="18"/>
        <v>4</v>
      </c>
      <c r="B44" s="1">
        <f t="shared" si="9"/>
        <v>6</v>
      </c>
      <c r="C44" s="1" t="str">
        <f t="shared" si="1"/>
        <v>4_6</v>
      </c>
      <c r="D44" s="1">
        <f t="shared" si="2"/>
        <v>0</v>
      </c>
      <c r="E44" s="1">
        <f t="shared" si="3"/>
        <v>0</v>
      </c>
      <c r="F44" s="1" t="str">
        <f t="shared" si="4"/>
        <v>4年6ヵ月目</v>
      </c>
      <c r="G44" s="4">
        <f t="shared" si="5"/>
        <v>0</v>
      </c>
      <c r="H44" s="4">
        <f t="shared" si="10"/>
        <v>0</v>
      </c>
      <c r="I44" s="4">
        <f t="shared" si="11"/>
        <v>0</v>
      </c>
      <c r="J44" s="4">
        <f t="shared" si="14"/>
        <v>0</v>
      </c>
      <c r="K44" s="4">
        <f t="shared" si="12"/>
        <v>0</v>
      </c>
      <c r="L44" s="4">
        <f t="shared" si="17"/>
        <v>0</v>
      </c>
      <c r="M44" s="4">
        <f t="shared" si="15"/>
        <v>0</v>
      </c>
      <c r="N44" s="4">
        <f t="shared" si="16"/>
        <v>0</v>
      </c>
      <c r="O44" s="4">
        <f t="shared" si="6"/>
        <v>0</v>
      </c>
      <c r="P44" s="4">
        <f t="shared" si="7"/>
        <v>0</v>
      </c>
      <c r="R44" s="1">
        <f t="shared" si="13"/>
        <v>42</v>
      </c>
      <c r="S44" s="4">
        <f t="shared" ca="1" si="8"/>
        <v>0</v>
      </c>
    </row>
    <row r="45" spans="1:19" x14ac:dyDescent="0.4">
      <c r="A45" s="1">
        <f t="shared" si="18"/>
        <v>4</v>
      </c>
      <c r="B45" s="1">
        <f t="shared" si="9"/>
        <v>7</v>
      </c>
      <c r="C45" s="1" t="str">
        <f t="shared" si="1"/>
        <v>4_7</v>
      </c>
      <c r="D45" s="1">
        <f t="shared" si="2"/>
        <v>0</v>
      </c>
      <c r="E45" s="1">
        <f t="shared" si="3"/>
        <v>0</v>
      </c>
      <c r="F45" s="1" t="str">
        <f t="shared" si="4"/>
        <v>4年7ヵ月目</v>
      </c>
      <c r="G45" s="4">
        <f t="shared" si="5"/>
        <v>0</v>
      </c>
      <c r="H45" s="4">
        <f t="shared" si="10"/>
        <v>0</v>
      </c>
      <c r="I45" s="4">
        <f t="shared" si="11"/>
        <v>0</v>
      </c>
      <c r="J45" s="4">
        <f t="shared" si="14"/>
        <v>0</v>
      </c>
      <c r="K45" s="4">
        <f t="shared" si="12"/>
        <v>0</v>
      </c>
      <c r="L45" s="4">
        <f t="shared" si="17"/>
        <v>0</v>
      </c>
      <c r="M45" s="4">
        <f t="shared" si="15"/>
        <v>0</v>
      </c>
      <c r="N45" s="4">
        <f t="shared" si="16"/>
        <v>0</v>
      </c>
      <c r="O45" s="4">
        <f t="shared" si="6"/>
        <v>0</v>
      </c>
      <c r="P45" s="4">
        <f t="shared" si="7"/>
        <v>0</v>
      </c>
      <c r="R45" s="1">
        <f t="shared" si="13"/>
        <v>43</v>
      </c>
      <c r="S45" s="4">
        <f t="shared" ca="1" si="8"/>
        <v>0</v>
      </c>
    </row>
    <row r="46" spans="1:19" x14ac:dyDescent="0.4">
      <c r="A46" s="1">
        <f t="shared" si="18"/>
        <v>4</v>
      </c>
      <c r="B46" s="1">
        <f t="shared" si="9"/>
        <v>8</v>
      </c>
      <c r="C46" s="1" t="str">
        <f t="shared" si="1"/>
        <v>4_8</v>
      </c>
      <c r="D46" s="1">
        <f t="shared" si="2"/>
        <v>0</v>
      </c>
      <c r="E46" s="1">
        <f t="shared" si="3"/>
        <v>0</v>
      </c>
      <c r="F46" s="1" t="str">
        <f t="shared" si="4"/>
        <v>4年8ヵ月目</v>
      </c>
      <c r="G46" s="4">
        <f t="shared" si="5"/>
        <v>0</v>
      </c>
      <c r="H46" s="4">
        <f t="shared" si="10"/>
        <v>0</v>
      </c>
      <c r="I46" s="4">
        <f t="shared" si="11"/>
        <v>0</v>
      </c>
      <c r="J46" s="4">
        <f t="shared" si="14"/>
        <v>0</v>
      </c>
      <c r="K46" s="4">
        <f t="shared" si="12"/>
        <v>0</v>
      </c>
      <c r="L46" s="4">
        <f t="shared" si="17"/>
        <v>0</v>
      </c>
      <c r="M46" s="4">
        <f t="shared" si="15"/>
        <v>0</v>
      </c>
      <c r="N46" s="4">
        <f t="shared" si="16"/>
        <v>0</v>
      </c>
      <c r="O46" s="4">
        <f t="shared" si="6"/>
        <v>0</v>
      </c>
      <c r="P46" s="4">
        <f t="shared" si="7"/>
        <v>0</v>
      </c>
      <c r="R46" s="1">
        <f t="shared" si="13"/>
        <v>44</v>
      </c>
      <c r="S46" s="4">
        <f t="shared" ca="1" si="8"/>
        <v>0</v>
      </c>
    </row>
    <row r="47" spans="1:19" x14ac:dyDescent="0.4">
      <c r="A47" s="1">
        <f t="shared" si="18"/>
        <v>4</v>
      </c>
      <c r="B47" s="1">
        <f t="shared" si="9"/>
        <v>9</v>
      </c>
      <c r="C47" s="1" t="str">
        <f t="shared" si="1"/>
        <v>4_9</v>
      </c>
      <c r="D47" s="1">
        <f t="shared" si="2"/>
        <v>0</v>
      </c>
      <c r="E47" s="1">
        <f t="shared" si="3"/>
        <v>0</v>
      </c>
      <c r="F47" s="1" t="str">
        <f t="shared" si="4"/>
        <v>4年9ヵ月目</v>
      </c>
      <c r="G47" s="4">
        <f t="shared" si="5"/>
        <v>0</v>
      </c>
      <c r="H47" s="4">
        <f t="shared" si="10"/>
        <v>0</v>
      </c>
      <c r="I47" s="4">
        <f t="shared" si="11"/>
        <v>0</v>
      </c>
      <c r="J47" s="4">
        <f t="shared" si="14"/>
        <v>0</v>
      </c>
      <c r="K47" s="4">
        <f t="shared" si="12"/>
        <v>0</v>
      </c>
      <c r="L47" s="4">
        <f t="shared" si="17"/>
        <v>0</v>
      </c>
      <c r="M47" s="4">
        <f t="shared" si="15"/>
        <v>0</v>
      </c>
      <c r="N47" s="4">
        <f t="shared" si="16"/>
        <v>0</v>
      </c>
      <c r="O47" s="4">
        <f t="shared" si="6"/>
        <v>0</v>
      </c>
      <c r="P47" s="4">
        <f t="shared" si="7"/>
        <v>0</v>
      </c>
      <c r="R47" s="1">
        <f t="shared" si="13"/>
        <v>45</v>
      </c>
      <c r="S47" s="4">
        <f t="shared" ca="1" si="8"/>
        <v>0</v>
      </c>
    </row>
    <row r="48" spans="1:19" x14ac:dyDescent="0.4">
      <c r="A48" s="1">
        <f t="shared" si="18"/>
        <v>4</v>
      </c>
      <c r="B48" s="1">
        <f t="shared" si="9"/>
        <v>10</v>
      </c>
      <c r="C48" s="1" t="str">
        <f t="shared" si="1"/>
        <v>4_10</v>
      </c>
      <c r="D48" s="1">
        <f t="shared" si="2"/>
        <v>0</v>
      </c>
      <c r="E48" s="1">
        <f t="shared" si="3"/>
        <v>0</v>
      </c>
      <c r="F48" s="1" t="str">
        <f t="shared" si="4"/>
        <v>4年10ヵ月目</v>
      </c>
      <c r="G48" s="4">
        <f t="shared" si="5"/>
        <v>0</v>
      </c>
      <c r="H48" s="4">
        <f t="shared" si="10"/>
        <v>0</v>
      </c>
      <c r="I48" s="4">
        <f t="shared" si="11"/>
        <v>0</v>
      </c>
      <c r="J48" s="4">
        <f t="shared" si="14"/>
        <v>0</v>
      </c>
      <c r="K48" s="4">
        <f t="shared" si="12"/>
        <v>0</v>
      </c>
      <c r="L48" s="4">
        <f t="shared" si="17"/>
        <v>0</v>
      </c>
      <c r="M48" s="4">
        <f t="shared" si="15"/>
        <v>0</v>
      </c>
      <c r="N48" s="4">
        <f t="shared" si="16"/>
        <v>0</v>
      </c>
      <c r="O48" s="4">
        <f t="shared" si="6"/>
        <v>0</v>
      </c>
      <c r="P48" s="4">
        <f t="shared" si="7"/>
        <v>0</v>
      </c>
      <c r="R48" s="1">
        <f t="shared" si="13"/>
        <v>46</v>
      </c>
      <c r="S48" s="4">
        <f t="shared" ca="1" si="8"/>
        <v>0</v>
      </c>
    </row>
    <row r="49" spans="1:19" x14ac:dyDescent="0.4">
      <c r="A49" s="1">
        <f t="shared" si="18"/>
        <v>4</v>
      </c>
      <c r="B49" s="1">
        <f t="shared" si="9"/>
        <v>11</v>
      </c>
      <c r="C49" s="1" t="str">
        <f t="shared" si="1"/>
        <v>4_11</v>
      </c>
      <c r="D49" s="1">
        <f t="shared" si="2"/>
        <v>0</v>
      </c>
      <c r="E49" s="1">
        <f t="shared" si="3"/>
        <v>0</v>
      </c>
      <c r="F49" s="1" t="str">
        <f t="shared" si="4"/>
        <v>4年11ヵ月目</v>
      </c>
      <c r="G49" s="4">
        <f t="shared" si="5"/>
        <v>0</v>
      </c>
      <c r="H49" s="4">
        <f t="shared" si="10"/>
        <v>0</v>
      </c>
      <c r="I49" s="4">
        <f t="shared" si="11"/>
        <v>0</v>
      </c>
      <c r="J49" s="4">
        <f t="shared" si="14"/>
        <v>0</v>
      </c>
      <c r="K49" s="4">
        <f t="shared" si="12"/>
        <v>0</v>
      </c>
      <c r="L49" s="4">
        <f t="shared" si="17"/>
        <v>0</v>
      </c>
      <c r="M49" s="4">
        <f t="shared" si="15"/>
        <v>0</v>
      </c>
      <c r="N49" s="4">
        <f t="shared" si="16"/>
        <v>0</v>
      </c>
      <c r="O49" s="4">
        <f t="shared" si="6"/>
        <v>0</v>
      </c>
      <c r="P49" s="4">
        <f t="shared" si="7"/>
        <v>0</v>
      </c>
      <c r="R49" s="1">
        <f t="shared" si="13"/>
        <v>47</v>
      </c>
      <c r="S49" s="4">
        <f t="shared" ca="1" si="8"/>
        <v>0</v>
      </c>
    </row>
    <row r="50" spans="1:19" x14ac:dyDescent="0.4">
      <c r="A50" s="1">
        <f t="shared" si="18"/>
        <v>4</v>
      </c>
      <c r="B50" s="1">
        <f t="shared" si="9"/>
        <v>12</v>
      </c>
      <c r="C50" s="1" t="str">
        <f t="shared" si="1"/>
        <v>4_12</v>
      </c>
      <c r="D50" s="1">
        <f t="shared" si="2"/>
        <v>0</v>
      </c>
      <c r="E50" s="1">
        <f t="shared" si="3"/>
        <v>0</v>
      </c>
      <c r="F50" s="1" t="str">
        <f t="shared" si="4"/>
        <v>4年12ヵ月目</v>
      </c>
      <c r="G50" s="4">
        <f t="shared" si="5"/>
        <v>0</v>
      </c>
      <c r="H50" s="4">
        <f t="shared" si="10"/>
        <v>0</v>
      </c>
      <c r="I50" s="4">
        <f t="shared" si="11"/>
        <v>0</v>
      </c>
      <c r="J50" s="4">
        <f t="shared" si="14"/>
        <v>0</v>
      </c>
      <c r="K50" s="4">
        <f t="shared" si="12"/>
        <v>0</v>
      </c>
      <c r="L50" s="4">
        <f t="shared" si="17"/>
        <v>0</v>
      </c>
      <c r="M50" s="4">
        <f t="shared" si="15"/>
        <v>0</v>
      </c>
      <c r="N50" s="4">
        <f t="shared" si="16"/>
        <v>0</v>
      </c>
      <c r="O50" s="4">
        <f t="shared" si="6"/>
        <v>0</v>
      </c>
      <c r="P50" s="4">
        <f t="shared" si="7"/>
        <v>0</v>
      </c>
      <c r="R50" s="1">
        <f t="shared" si="13"/>
        <v>48</v>
      </c>
      <c r="S50" s="4">
        <f t="shared" ca="1" si="8"/>
        <v>0</v>
      </c>
    </row>
    <row r="51" spans="1:19" x14ac:dyDescent="0.4">
      <c r="A51" s="1">
        <f t="shared" si="18"/>
        <v>5</v>
      </c>
      <c r="B51" s="1">
        <f t="shared" si="9"/>
        <v>1</v>
      </c>
      <c r="C51" s="1" t="str">
        <f t="shared" si="1"/>
        <v>5_1</v>
      </c>
      <c r="D51" s="1">
        <f t="shared" si="2"/>
        <v>0</v>
      </c>
      <c r="E51" s="1">
        <f t="shared" si="3"/>
        <v>0</v>
      </c>
      <c r="F51" s="1" t="str">
        <f t="shared" si="4"/>
        <v>5年1ヵ月目</v>
      </c>
      <c r="G51" s="4">
        <f t="shared" si="5"/>
        <v>0</v>
      </c>
      <c r="H51" s="4">
        <f t="shared" si="10"/>
        <v>0</v>
      </c>
      <c r="I51" s="4">
        <f t="shared" si="11"/>
        <v>0</v>
      </c>
      <c r="J51" s="4">
        <f t="shared" si="14"/>
        <v>0</v>
      </c>
      <c r="K51" s="4">
        <f t="shared" si="12"/>
        <v>0</v>
      </c>
      <c r="L51" s="4">
        <f t="shared" si="17"/>
        <v>0</v>
      </c>
      <c r="M51" s="4">
        <f t="shared" si="15"/>
        <v>0</v>
      </c>
      <c r="N51" s="4">
        <f t="shared" si="16"/>
        <v>0</v>
      </c>
      <c r="O51" s="4">
        <f t="shared" si="6"/>
        <v>0</v>
      </c>
      <c r="P51" s="4">
        <f t="shared" si="7"/>
        <v>0</v>
      </c>
      <c r="R51" s="1">
        <f t="shared" si="13"/>
        <v>49</v>
      </c>
      <c r="S51" s="4">
        <f t="shared" ca="1" si="8"/>
        <v>0</v>
      </c>
    </row>
    <row r="52" spans="1:19" x14ac:dyDescent="0.4">
      <c r="A52" s="1">
        <f t="shared" si="18"/>
        <v>5</v>
      </c>
      <c r="B52" s="1">
        <f t="shared" si="9"/>
        <v>2</v>
      </c>
      <c r="C52" s="1" t="str">
        <f t="shared" si="1"/>
        <v>5_2</v>
      </c>
      <c r="D52" s="1">
        <f t="shared" si="2"/>
        <v>0</v>
      </c>
      <c r="E52" s="1">
        <f t="shared" si="3"/>
        <v>0</v>
      </c>
      <c r="F52" s="1" t="str">
        <f t="shared" si="4"/>
        <v>5年2ヵ月目</v>
      </c>
      <c r="G52" s="4">
        <f t="shared" si="5"/>
        <v>0</v>
      </c>
      <c r="H52" s="4">
        <f t="shared" si="10"/>
        <v>0</v>
      </c>
      <c r="I52" s="4">
        <f t="shared" si="11"/>
        <v>0</v>
      </c>
      <c r="J52" s="4">
        <f t="shared" si="14"/>
        <v>0</v>
      </c>
      <c r="K52" s="4">
        <f t="shared" si="12"/>
        <v>0</v>
      </c>
      <c r="L52" s="4">
        <f t="shared" si="17"/>
        <v>0</v>
      </c>
      <c r="M52" s="4">
        <f t="shared" si="15"/>
        <v>0</v>
      </c>
      <c r="N52" s="4">
        <f t="shared" si="16"/>
        <v>0</v>
      </c>
      <c r="O52" s="4">
        <f t="shared" si="6"/>
        <v>0</v>
      </c>
      <c r="P52" s="4">
        <f t="shared" si="7"/>
        <v>0</v>
      </c>
      <c r="R52" s="1">
        <f t="shared" si="13"/>
        <v>50</v>
      </c>
      <c r="S52" s="4">
        <f t="shared" ca="1" si="8"/>
        <v>0</v>
      </c>
    </row>
    <row r="53" spans="1:19" x14ac:dyDescent="0.4">
      <c r="A53" s="1">
        <f t="shared" si="18"/>
        <v>5</v>
      </c>
      <c r="B53" s="1">
        <f t="shared" si="9"/>
        <v>3</v>
      </c>
      <c r="C53" s="1" t="str">
        <f t="shared" si="1"/>
        <v>5_3</v>
      </c>
      <c r="D53" s="1">
        <f t="shared" si="2"/>
        <v>0</v>
      </c>
      <c r="E53" s="1">
        <f t="shared" si="3"/>
        <v>0</v>
      </c>
      <c r="F53" s="1" t="str">
        <f t="shared" si="4"/>
        <v>5年3ヵ月目</v>
      </c>
      <c r="G53" s="4">
        <f t="shared" si="5"/>
        <v>0</v>
      </c>
      <c r="H53" s="4">
        <f t="shared" si="10"/>
        <v>0</v>
      </c>
      <c r="I53" s="4">
        <f t="shared" si="11"/>
        <v>0</v>
      </c>
      <c r="J53" s="4">
        <f t="shared" si="14"/>
        <v>0</v>
      </c>
      <c r="K53" s="4">
        <f t="shared" si="12"/>
        <v>0</v>
      </c>
      <c r="L53" s="4">
        <f t="shared" si="17"/>
        <v>0</v>
      </c>
      <c r="M53" s="4">
        <f t="shared" si="15"/>
        <v>0</v>
      </c>
      <c r="N53" s="4">
        <f t="shared" si="16"/>
        <v>0</v>
      </c>
      <c r="O53" s="4">
        <f t="shared" si="6"/>
        <v>0</v>
      </c>
      <c r="P53" s="4">
        <f t="shared" si="7"/>
        <v>0</v>
      </c>
    </row>
    <row r="54" spans="1:19" x14ac:dyDescent="0.4">
      <c r="A54" s="1">
        <f t="shared" si="18"/>
        <v>5</v>
      </c>
      <c r="B54" s="1">
        <f t="shared" si="9"/>
        <v>4</v>
      </c>
      <c r="C54" s="1" t="str">
        <f t="shared" si="1"/>
        <v>5_4</v>
      </c>
      <c r="D54" s="1">
        <f t="shared" si="2"/>
        <v>0</v>
      </c>
      <c r="E54" s="1">
        <f t="shared" si="3"/>
        <v>0</v>
      </c>
      <c r="F54" s="1" t="str">
        <f t="shared" si="4"/>
        <v>5年4ヵ月目</v>
      </c>
      <c r="G54" s="4">
        <f t="shared" si="5"/>
        <v>0</v>
      </c>
      <c r="H54" s="4">
        <f t="shared" si="10"/>
        <v>0</v>
      </c>
      <c r="I54" s="4">
        <f t="shared" si="11"/>
        <v>0</v>
      </c>
      <c r="J54" s="4">
        <f t="shared" si="14"/>
        <v>0</v>
      </c>
      <c r="K54" s="4">
        <f t="shared" si="12"/>
        <v>0</v>
      </c>
      <c r="L54" s="4">
        <f t="shared" si="17"/>
        <v>0</v>
      </c>
      <c r="M54" s="4">
        <f t="shared" si="15"/>
        <v>0</v>
      </c>
      <c r="N54" s="4">
        <f t="shared" si="16"/>
        <v>0</v>
      </c>
      <c r="O54" s="4">
        <f t="shared" si="6"/>
        <v>0</v>
      </c>
      <c r="P54" s="4">
        <f t="shared" si="7"/>
        <v>0</v>
      </c>
    </row>
    <row r="55" spans="1:19" x14ac:dyDescent="0.4">
      <c r="A55" s="1">
        <f t="shared" si="18"/>
        <v>5</v>
      </c>
      <c r="B55" s="1">
        <f t="shared" si="9"/>
        <v>5</v>
      </c>
      <c r="C55" s="1" t="str">
        <f t="shared" si="1"/>
        <v>5_5</v>
      </c>
      <c r="D55" s="1">
        <f t="shared" si="2"/>
        <v>0</v>
      </c>
      <c r="E55" s="1">
        <f t="shared" si="3"/>
        <v>0</v>
      </c>
      <c r="F55" s="1" t="str">
        <f t="shared" si="4"/>
        <v>5年5ヵ月目</v>
      </c>
      <c r="G55" s="4">
        <f t="shared" si="5"/>
        <v>0</v>
      </c>
      <c r="H55" s="4">
        <f t="shared" si="10"/>
        <v>0</v>
      </c>
      <c r="I55" s="4">
        <f t="shared" si="11"/>
        <v>0</v>
      </c>
      <c r="J55" s="4">
        <f t="shared" si="14"/>
        <v>0</v>
      </c>
      <c r="K55" s="4">
        <f t="shared" si="12"/>
        <v>0</v>
      </c>
      <c r="L55" s="4">
        <f t="shared" si="17"/>
        <v>0</v>
      </c>
      <c r="M55" s="4">
        <f t="shared" si="15"/>
        <v>0</v>
      </c>
      <c r="N55" s="4">
        <f t="shared" si="16"/>
        <v>0</v>
      </c>
      <c r="O55" s="4">
        <f t="shared" si="6"/>
        <v>0</v>
      </c>
      <c r="P55" s="4">
        <f t="shared" si="7"/>
        <v>0</v>
      </c>
    </row>
    <row r="56" spans="1:19" x14ac:dyDescent="0.4">
      <c r="A56" s="1">
        <f t="shared" si="18"/>
        <v>5</v>
      </c>
      <c r="B56" s="1">
        <f t="shared" si="9"/>
        <v>6</v>
      </c>
      <c r="C56" s="1" t="str">
        <f t="shared" si="1"/>
        <v>5_6</v>
      </c>
      <c r="D56" s="1">
        <f t="shared" si="2"/>
        <v>0</v>
      </c>
      <c r="E56" s="1">
        <f t="shared" si="3"/>
        <v>0</v>
      </c>
      <c r="F56" s="1" t="str">
        <f t="shared" si="4"/>
        <v>5年6ヵ月目</v>
      </c>
      <c r="G56" s="4">
        <f t="shared" si="5"/>
        <v>0</v>
      </c>
      <c r="H56" s="4">
        <f t="shared" si="10"/>
        <v>0</v>
      </c>
      <c r="I56" s="4">
        <f t="shared" si="11"/>
        <v>0</v>
      </c>
      <c r="J56" s="4">
        <f t="shared" si="14"/>
        <v>0</v>
      </c>
      <c r="K56" s="4">
        <f t="shared" si="12"/>
        <v>0</v>
      </c>
      <c r="L56" s="4">
        <f t="shared" si="17"/>
        <v>0</v>
      </c>
      <c r="M56" s="4">
        <f t="shared" si="15"/>
        <v>0</v>
      </c>
      <c r="N56" s="4">
        <f t="shared" si="16"/>
        <v>0</v>
      </c>
      <c r="O56" s="4">
        <f t="shared" si="6"/>
        <v>0</v>
      </c>
      <c r="P56" s="4">
        <f t="shared" si="7"/>
        <v>0</v>
      </c>
    </row>
    <row r="57" spans="1:19" x14ac:dyDescent="0.4">
      <c r="A57" s="1">
        <f t="shared" si="18"/>
        <v>5</v>
      </c>
      <c r="B57" s="1">
        <f t="shared" si="9"/>
        <v>7</v>
      </c>
      <c r="C57" s="1" t="str">
        <f t="shared" si="1"/>
        <v>5_7</v>
      </c>
      <c r="D57" s="1">
        <f t="shared" si="2"/>
        <v>0</v>
      </c>
      <c r="E57" s="1">
        <f t="shared" si="3"/>
        <v>0</v>
      </c>
      <c r="F57" s="1" t="str">
        <f t="shared" si="4"/>
        <v>5年7ヵ月目</v>
      </c>
      <c r="G57" s="4">
        <f t="shared" si="5"/>
        <v>0</v>
      </c>
      <c r="H57" s="4">
        <f t="shared" si="10"/>
        <v>0</v>
      </c>
      <c r="I57" s="4">
        <f t="shared" si="11"/>
        <v>0</v>
      </c>
      <c r="J57" s="4">
        <f t="shared" si="14"/>
        <v>0</v>
      </c>
      <c r="K57" s="4">
        <f t="shared" si="12"/>
        <v>0</v>
      </c>
      <c r="L57" s="4">
        <f t="shared" si="17"/>
        <v>0</v>
      </c>
      <c r="M57" s="4">
        <f t="shared" si="15"/>
        <v>0</v>
      </c>
      <c r="N57" s="4">
        <f t="shared" si="16"/>
        <v>0</v>
      </c>
      <c r="O57" s="4">
        <f t="shared" si="6"/>
        <v>0</v>
      </c>
      <c r="P57" s="4">
        <f t="shared" si="7"/>
        <v>0</v>
      </c>
    </row>
    <row r="58" spans="1:19" x14ac:dyDescent="0.4">
      <c r="A58" s="1">
        <f t="shared" si="18"/>
        <v>5</v>
      </c>
      <c r="B58" s="1">
        <f t="shared" si="9"/>
        <v>8</v>
      </c>
      <c r="C58" s="1" t="str">
        <f t="shared" si="1"/>
        <v>5_8</v>
      </c>
      <c r="D58" s="1">
        <f t="shared" si="2"/>
        <v>0</v>
      </c>
      <c r="E58" s="1">
        <f t="shared" si="3"/>
        <v>0</v>
      </c>
      <c r="F58" s="1" t="str">
        <f t="shared" si="4"/>
        <v>5年8ヵ月目</v>
      </c>
      <c r="G58" s="4">
        <f t="shared" si="5"/>
        <v>0</v>
      </c>
      <c r="H58" s="4">
        <f t="shared" si="10"/>
        <v>0</v>
      </c>
      <c r="I58" s="4">
        <f t="shared" si="11"/>
        <v>0</v>
      </c>
      <c r="J58" s="4">
        <f t="shared" si="14"/>
        <v>0</v>
      </c>
      <c r="K58" s="4">
        <f t="shared" si="12"/>
        <v>0</v>
      </c>
      <c r="L58" s="4">
        <f t="shared" si="17"/>
        <v>0</v>
      </c>
      <c r="M58" s="4">
        <f t="shared" si="15"/>
        <v>0</v>
      </c>
      <c r="N58" s="4">
        <f t="shared" si="16"/>
        <v>0</v>
      </c>
      <c r="O58" s="4">
        <f t="shared" si="6"/>
        <v>0</v>
      </c>
      <c r="P58" s="4">
        <f t="shared" si="7"/>
        <v>0</v>
      </c>
    </row>
    <row r="59" spans="1:19" x14ac:dyDescent="0.4">
      <c r="A59" s="1">
        <f t="shared" si="18"/>
        <v>5</v>
      </c>
      <c r="B59" s="1">
        <f t="shared" si="9"/>
        <v>9</v>
      </c>
      <c r="C59" s="1" t="str">
        <f t="shared" si="1"/>
        <v>5_9</v>
      </c>
      <c r="D59" s="1">
        <f t="shared" si="2"/>
        <v>0</v>
      </c>
      <c r="E59" s="1">
        <f t="shared" si="3"/>
        <v>0</v>
      </c>
      <c r="F59" s="1" t="str">
        <f t="shared" si="4"/>
        <v>5年9ヵ月目</v>
      </c>
      <c r="G59" s="4">
        <f t="shared" si="5"/>
        <v>0</v>
      </c>
      <c r="H59" s="4">
        <f t="shared" si="10"/>
        <v>0</v>
      </c>
      <c r="I59" s="4">
        <f t="shared" si="11"/>
        <v>0</v>
      </c>
      <c r="J59" s="4">
        <f t="shared" si="14"/>
        <v>0</v>
      </c>
      <c r="K59" s="4">
        <f t="shared" si="12"/>
        <v>0</v>
      </c>
      <c r="L59" s="4">
        <f t="shared" si="17"/>
        <v>0</v>
      </c>
      <c r="M59" s="4">
        <f t="shared" si="15"/>
        <v>0</v>
      </c>
      <c r="N59" s="4">
        <f t="shared" si="16"/>
        <v>0</v>
      </c>
      <c r="O59" s="4">
        <f t="shared" si="6"/>
        <v>0</v>
      </c>
      <c r="P59" s="4">
        <f t="shared" si="7"/>
        <v>0</v>
      </c>
    </row>
    <row r="60" spans="1:19" x14ac:dyDescent="0.4">
      <c r="A60" s="1">
        <f t="shared" si="18"/>
        <v>5</v>
      </c>
      <c r="B60" s="1">
        <f t="shared" si="9"/>
        <v>10</v>
      </c>
      <c r="C60" s="1" t="str">
        <f t="shared" si="1"/>
        <v>5_10</v>
      </c>
      <c r="D60" s="1">
        <f t="shared" si="2"/>
        <v>0</v>
      </c>
      <c r="E60" s="1">
        <f t="shared" si="3"/>
        <v>0</v>
      </c>
      <c r="F60" s="1" t="str">
        <f t="shared" si="4"/>
        <v>5年10ヵ月目</v>
      </c>
      <c r="G60" s="4">
        <f t="shared" si="5"/>
        <v>0</v>
      </c>
      <c r="H60" s="4">
        <f t="shared" si="10"/>
        <v>0</v>
      </c>
      <c r="I60" s="4">
        <f t="shared" si="11"/>
        <v>0</v>
      </c>
      <c r="J60" s="4">
        <f t="shared" si="14"/>
        <v>0</v>
      </c>
      <c r="K60" s="4">
        <f t="shared" si="12"/>
        <v>0</v>
      </c>
      <c r="L60" s="4">
        <f t="shared" si="17"/>
        <v>0</v>
      </c>
      <c r="M60" s="4">
        <f t="shared" si="15"/>
        <v>0</v>
      </c>
      <c r="N60" s="4">
        <f t="shared" si="16"/>
        <v>0</v>
      </c>
      <c r="O60" s="4">
        <f t="shared" si="6"/>
        <v>0</v>
      </c>
      <c r="P60" s="4">
        <f t="shared" si="7"/>
        <v>0</v>
      </c>
    </row>
    <row r="61" spans="1:19" x14ac:dyDescent="0.4">
      <c r="A61" s="1">
        <f t="shared" si="18"/>
        <v>5</v>
      </c>
      <c r="B61" s="1">
        <f t="shared" si="9"/>
        <v>11</v>
      </c>
      <c r="C61" s="1" t="str">
        <f t="shared" si="1"/>
        <v>5_11</v>
      </c>
      <c r="D61" s="1">
        <f t="shared" si="2"/>
        <v>0</v>
      </c>
      <c r="E61" s="1">
        <f t="shared" si="3"/>
        <v>0</v>
      </c>
      <c r="F61" s="1" t="str">
        <f t="shared" si="4"/>
        <v>5年11ヵ月目</v>
      </c>
      <c r="G61" s="4">
        <f t="shared" si="5"/>
        <v>0</v>
      </c>
      <c r="H61" s="4">
        <f t="shared" si="10"/>
        <v>0</v>
      </c>
      <c r="I61" s="4">
        <f t="shared" si="11"/>
        <v>0</v>
      </c>
      <c r="J61" s="4">
        <f t="shared" si="14"/>
        <v>0</v>
      </c>
      <c r="K61" s="4">
        <f t="shared" si="12"/>
        <v>0</v>
      </c>
      <c r="L61" s="4">
        <f t="shared" si="17"/>
        <v>0</v>
      </c>
      <c r="M61" s="4">
        <f t="shared" si="15"/>
        <v>0</v>
      </c>
      <c r="N61" s="4">
        <f t="shared" si="16"/>
        <v>0</v>
      </c>
      <c r="O61" s="4">
        <f t="shared" si="6"/>
        <v>0</v>
      </c>
      <c r="P61" s="4">
        <f t="shared" si="7"/>
        <v>0</v>
      </c>
    </row>
    <row r="62" spans="1:19" x14ac:dyDescent="0.4">
      <c r="A62" s="1">
        <f t="shared" si="18"/>
        <v>5</v>
      </c>
      <c r="B62" s="1">
        <f t="shared" si="9"/>
        <v>12</v>
      </c>
      <c r="C62" s="1" t="str">
        <f t="shared" si="1"/>
        <v>5_12</v>
      </c>
      <c r="D62" s="1">
        <f t="shared" si="2"/>
        <v>0</v>
      </c>
      <c r="E62" s="1">
        <f t="shared" si="3"/>
        <v>0</v>
      </c>
      <c r="F62" s="1" t="str">
        <f t="shared" si="4"/>
        <v>5年12ヵ月目</v>
      </c>
      <c r="G62" s="4">
        <f t="shared" si="5"/>
        <v>0</v>
      </c>
      <c r="H62" s="4">
        <f t="shared" si="10"/>
        <v>0</v>
      </c>
      <c r="I62" s="4">
        <f t="shared" si="11"/>
        <v>0</v>
      </c>
      <c r="J62" s="4">
        <f t="shared" si="14"/>
        <v>0</v>
      </c>
      <c r="K62" s="4">
        <f t="shared" si="12"/>
        <v>0</v>
      </c>
      <c r="L62" s="4">
        <f t="shared" si="17"/>
        <v>0</v>
      </c>
      <c r="M62" s="4">
        <f t="shared" si="15"/>
        <v>0</v>
      </c>
      <c r="N62" s="4">
        <f t="shared" si="16"/>
        <v>0</v>
      </c>
      <c r="O62" s="4">
        <f t="shared" si="6"/>
        <v>0</v>
      </c>
      <c r="P62" s="4">
        <f t="shared" si="7"/>
        <v>0</v>
      </c>
    </row>
    <row r="63" spans="1:19" x14ac:dyDescent="0.4">
      <c r="A63" s="1">
        <f t="shared" si="18"/>
        <v>6</v>
      </c>
      <c r="B63" s="1">
        <f t="shared" si="9"/>
        <v>1</v>
      </c>
      <c r="C63" s="1" t="str">
        <f t="shared" si="1"/>
        <v>6_1</v>
      </c>
      <c r="D63" s="1">
        <f t="shared" si="2"/>
        <v>0</v>
      </c>
      <c r="E63" s="1">
        <f t="shared" si="3"/>
        <v>0</v>
      </c>
      <c r="F63" s="1" t="str">
        <f t="shared" si="4"/>
        <v>6年1ヵ月目</v>
      </c>
      <c r="G63" s="4">
        <f t="shared" si="5"/>
        <v>0</v>
      </c>
      <c r="H63" s="4">
        <f t="shared" si="10"/>
        <v>0</v>
      </c>
      <c r="I63" s="4">
        <f t="shared" si="11"/>
        <v>0</v>
      </c>
      <c r="J63" s="4">
        <f t="shared" si="14"/>
        <v>0</v>
      </c>
      <c r="K63" s="4">
        <f t="shared" si="12"/>
        <v>0</v>
      </c>
      <c r="L63" s="4">
        <f t="shared" si="17"/>
        <v>0</v>
      </c>
      <c r="M63" s="4">
        <f t="shared" si="15"/>
        <v>0</v>
      </c>
      <c r="N63" s="4">
        <f t="shared" si="16"/>
        <v>0</v>
      </c>
      <c r="O63" s="4">
        <f t="shared" si="6"/>
        <v>0</v>
      </c>
      <c r="P63" s="4">
        <f t="shared" si="7"/>
        <v>0</v>
      </c>
    </row>
    <row r="64" spans="1:19" x14ac:dyDescent="0.4">
      <c r="A64" s="1">
        <f t="shared" si="18"/>
        <v>6</v>
      </c>
      <c r="B64" s="1">
        <f t="shared" si="9"/>
        <v>2</v>
      </c>
      <c r="C64" s="1" t="str">
        <f t="shared" si="1"/>
        <v>6_2</v>
      </c>
      <c r="D64" s="1">
        <f t="shared" si="2"/>
        <v>0</v>
      </c>
      <c r="E64" s="1">
        <f t="shared" si="3"/>
        <v>0</v>
      </c>
      <c r="F64" s="1" t="str">
        <f t="shared" si="4"/>
        <v>6年2ヵ月目</v>
      </c>
      <c r="G64" s="4">
        <f t="shared" si="5"/>
        <v>0</v>
      </c>
      <c r="H64" s="4">
        <f t="shared" si="10"/>
        <v>0</v>
      </c>
      <c r="I64" s="4">
        <f t="shared" si="11"/>
        <v>0</v>
      </c>
      <c r="J64" s="4">
        <f t="shared" si="14"/>
        <v>0</v>
      </c>
      <c r="K64" s="4">
        <f t="shared" si="12"/>
        <v>0</v>
      </c>
      <c r="L64" s="4">
        <f t="shared" si="17"/>
        <v>0</v>
      </c>
      <c r="M64" s="4">
        <f t="shared" si="15"/>
        <v>0</v>
      </c>
      <c r="N64" s="4">
        <f t="shared" si="16"/>
        <v>0</v>
      </c>
      <c r="O64" s="4">
        <f t="shared" si="6"/>
        <v>0</v>
      </c>
      <c r="P64" s="4">
        <f t="shared" si="7"/>
        <v>0</v>
      </c>
    </row>
    <row r="65" spans="1:16" x14ac:dyDescent="0.4">
      <c r="A65" s="1">
        <f t="shared" si="18"/>
        <v>6</v>
      </c>
      <c r="B65" s="1">
        <f t="shared" si="9"/>
        <v>3</v>
      </c>
      <c r="C65" s="1" t="str">
        <f t="shared" si="1"/>
        <v>6_3</v>
      </c>
      <c r="D65" s="1">
        <f t="shared" si="2"/>
        <v>0</v>
      </c>
      <c r="E65" s="1">
        <f t="shared" si="3"/>
        <v>0</v>
      </c>
      <c r="F65" s="1" t="str">
        <f t="shared" si="4"/>
        <v>6年3ヵ月目</v>
      </c>
      <c r="G65" s="4">
        <f t="shared" si="5"/>
        <v>0</v>
      </c>
      <c r="H65" s="4">
        <f t="shared" si="10"/>
        <v>0</v>
      </c>
      <c r="I65" s="4">
        <f t="shared" si="11"/>
        <v>0</v>
      </c>
      <c r="J65" s="4">
        <f t="shared" si="14"/>
        <v>0</v>
      </c>
      <c r="K65" s="4">
        <f t="shared" si="12"/>
        <v>0</v>
      </c>
      <c r="L65" s="4">
        <f t="shared" si="17"/>
        <v>0</v>
      </c>
      <c r="M65" s="4">
        <f t="shared" si="15"/>
        <v>0</v>
      </c>
      <c r="N65" s="4">
        <f t="shared" si="16"/>
        <v>0</v>
      </c>
      <c r="O65" s="4">
        <f t="shared" si="6"/>
        <v>0</v>
      </c>
      <c r="P65" s="4">
        <f t="shared" si="7"/>
        <v>0</v>
      </c>
    </row>
    <row r="66" spans="1:16" x14ac:dyDescent="0.4">
      <c r="A66" s="1">
        <f t="shared" si="18"/>
        <v>6</v>
      </c>
      <c r="B66" s="1">
        <f t="shared" si="9"/>
        <v>4</v>
      </c>
      <c r="C66" s="1" t="str">
        <f t="shared" si="1"/>
        <v>6_4</v>
      </c>
      <c r="D66" s="1">
        <f t="shared" si="2"/>
        <v>0</v>
      </c>
      <c r="E66" s="1">
        <f t="shared" si="3"/>
        <v>0</v>
      </c>
      <c r="F66" s="1" t="str">
        <f t="shared" si="4"/>
        <v>6年4ヵ月目</v>
      </c>
      <c r="G66" s="4">
        <f t="shared" si="5"/>
        <v>0</v>
      </c>
      <c r="H66" s="4">
        <f t="shared" si="10"/>
        <v>0</v>
      </c>
      <c r="I66" s="4">
        <f t="shared" si="11"/>
        <v>0</v>
      </c>
      <c r="J66" s="4">
        <f t="shared" si="14"/>
        <v>0</v>
      </c>
      <c r="K66" s="4">
        <f t="shared" si="12"/>
        <v>0</v>
      </c>
      <c r="L66" s="4">
        <f t="shared" si="17"/>
        <v>0</v>
      </c>
      <c r="M66" s="4">
        <f t="shared" si="15"/>
        <v>0</v>
      </c>
      <c r="N66" s="4">
        <f t="shared" si="16"/>
        <v>0</v>
      </c>
      <c r="O66" s="4">
        <f t="shared" si="6"/>
        <v>0</v>
      </c>
      <c r="P66" s="4">
        <f t="shared" si="7"/>
        <v>0</v>
      </c>
    </row>
    <row r="67" spans="1:16" x14ac:dyDescent="0.4">
      <c r="A67" s="1">
        <f t="shared" si="18"/>
        <v>6</v>
      </c>
      <c r="B67" s="1">
        <f t="shared" si="9"/>
        <v>5</v>
      </c>
      <c r="C67" s="1" t="str">
        <f t="shared" si="1"/>
        <v>6_5</v>
      </c>
      <c r="D67" s="1">
        <f t="shared" si="2"/>
        <v>0</v>
      </c>
      <c r="E67" s="1">
        <f t="shared" si="3"/>
        <v>0</v>
      </c>
      <c r="F67" s="1" t="str">
        <f t="shared" si="4"/>
        <v>6年5ヵ月目</v>
      </c>
      <c r="G67" s="4">
        <f t="shared" si="5"/>
        <v>0</v>
      </c>
      <c r="H67" s="4">
        <f t="shared" si="10"/>
        <v>0</v>
      </c>
      <c r="I67" s="4">
        <f t="shared" si="11"/>
        <v>0</v>
      </c>
      <c r="J67" s="4">
        <f t="shared" si="14"/>
        <v>0</v>
      </c>
      <c r="K67" s="4">
        <f t="shared" si="12"/>
        <v>0</v>
      </c>
      <c r="L67" s="4">
        <f t="shared" si="17"/>
        <v>0</v>
      </c>
      <c r="M67" s="4">
        <f t="shared" si="15"/>
        <v>0</v>
      </c>
      <c r="N67" s="4">
        <f t="shared" si="16"/>
        <v>0</v>
      </c>
      <c r="O67" s="4">
        <f t="shared" si="6"/>
        <v>0</v>
      </c>
      <c r="P67" s="4">
        <f t="shared" si="7"/>
        <v>0</v>
      </c>
    </row>
    <row r="68" spans="1:16" x14ac:dyDescent="0.4">
      <c r="A68" s="1">
        <f t="shared" si="18"/>
        <v>6</v>
      </c>
      <c r="B68" s="1">
        <f t="shared" si="9"/>
        <v>6</v>
      </c>
      <c r="C68" s="1" t="str">
        <f t="shared" ref="C68:C131" si="19">A68&amp;"_"&amp;B68</f>
        <v>6_6</v>
      </c>
      <c r="D68" s="1">
        <f t="shared" ref="D68:D131" si="20">IF(A68&lt;=$V$9,$AB$9,IF(A68&lt;=$V$10,$AB$10,IF(A68&lt;=$V$11,$AB$11,0)))</f>
        <v>0</v>
      </c>
      <c r="E68" s="1">
        <f t="shared" ref="E68:E131" si="21">IF($A68&lt;=$V$9,$AD$9,IF($A68&lt;=$V$10,$AD$10,IF($A68&lt;=$V$11,$AD$11,0)))</f>
        <v>0</v>
      </c>
      <c r="F68" s="1" t="str">
        <f t="shared" ref="F68:F131" si="22">A68&amp;"年"&amp;B68&amp;"ヵ月目"</f>
        <v>6年6ヵ月目</v>
      </c>
      <c r="G68" s="4">
        <f t="shared" ref="G68:G131" si="23">IF(L67=0,
  0,
  IF($V$8="元利均等返済",
    IF(AND(A68=$V$7,B68=12),L67,K68-I68),
    IF(L67/ROUNDDOWN($Y$3/(12*$V$7),0)&lt;2,L67,ROUNDDOWN($Y$3/(12*$V$7),0))
  )
)</f>
        <v>0</v>
      </c>
      <c r="H68" s="4">
        <f t="shared" si="10"/>
        <v>0</v>
      </c>
      <c r="I68" s="4">
        <f t="shared" si="11"/>
        <v>0</v>
      </c>
      <c r="J68" s="4">
        <f t="shared" si="14"/>
        <v>0</v>
      </c>
      <c r="K68" s="4">
        <f t="shared" si="12"/>
        <v>0</v>
      </c>
      <c r="L68" s="4">
        <f t="shared" si="17"/>
        <v>0</v>
      </c>
      <c r="M68" s="4">
        <f t="shared" si="15"/>
        <v>0</v>
      </c>
      <c r="N68" s="4">
        <f t="shared" si="16"/>
        <v>0</v>
      </c>
      <c r="O68" s="4">
        <f t="shared" ref="O68:O131" si="24">K68+M68</f>
        <v>0</v>
      </c>
      <c r="P68" s="4">
        <f t="shared" ref="P68:P131" si="25">P67-G68-H68</f>
        <v>0</v>
      </c>
    </row>
    <row r="69" spans="1:16" x14ac:dyDescent="0.4">
      <c r="A69" s="1">
        <f t="shared" si="18"/>
        <v>6</v>
      </c>
      <c r="B69" s="1">
        <f t="shared" ref="B69:B132" si="26">IF(B68=12,1,B68+1)</f>
        <v>7</v>
      </c>
      <c r="C69" s="1" t="str">
        <f t="shared" si="19"/>
        <v>6_7</v>
      </c>
      <c r="D69" s="1">
        <f t="shared" si="20"/>
        <v>0</v>
      </c>
      <c r="E69" s="1">
        <f t="shared" si="21"/>
        <v>0</v>
      </c>
      <c r="F69" s="1" t="str">
        <f t="shared" si="22"/>
        <v>6年7ヵ月目</v>
      </c>
      <c r="G69" s="4">
        <f t="shared" si="23"/>
        <v>0</v>
      </c>
      <c r="H69" s="4">
        <f t="shared" ref="H69:H132" si="27">IF(N68=0,
  0,
  IF(OR(B69=$Y$5,B69=$Y$6),
    IF(N68/ROUNDDOWN($Y$4/(2*$V$7),0)&lt;2,
      N68,ROUNDDOWN($Y$4/(2*$V$7),0)
    ),
    0
  )
)</f>
        <v>0</v>
      </c>
      <c r="I69" s="4">
        <f t="shared" ref="I69:I132" si="28">IF($V$8="元利均等返済",
ROUNDDOWN(L68*$D69,0),
ROUNDDOWN(P68*$D69,0)
)</f>
        <v>0</v>
      </c>
      <c r="J69" s="4">
        <f t="shared" si="14"/>
        <v>0</v>
      </c>
      <c r="K69" s="4">
        <f t="shared" ref="K69:K132" si="29">IF(P68=0,
  0,
  IF($V$8="元利均等返済",
    IF(AND(A69=$V$7,B69=12),G69+I69,ROUND($Y$3*$D69*(1+$D69)^(12*$V$7)/((1+$D69)^(12*$V$7)-1),0)),
    IF(P68/ROUNDDOWN($Y$3/(12*$V$7),0)&lt;2,L68,ROUNDDOWN($Y$3/(12*$V$7),0))+ROUNDDOWN(P68*$D69,0)
  )
)</f>
        <v>0</v>
      </c>
      <c r="L69" s="4">
        <f t="shared" si="17"/>
        <v>0</v>
      </c>
      <c r="M69" s="4">
        <f t="shared" si="15"/>
        <v>0</v>
      </c>
      <c r="N69" s="4">
        <f t="shared" si="16"/>
        <v>0</v>
      </c>
      <c r="O69" s="4">
        <f t="shared" si="24"/>
        <v>0</v>
      </c>
      <c r="P69" s="4">
        <f t="shared" si="25"/>
        <v>0</v>
      </c>
    </row>
    <row r="70" spans="1:16" x14ac:dyDescent="0.4">
      <c r="A70" s="1">
        <f t="shared" si="18"/>
        <v>6</v>
      </c>
      <c r="B70" s="1">
        <f t="shared" si="26"/>
        <v>8</v>
      </c>
      <c r="C70" s="1" t="str">
        <f t="shared" si="19"/>
        <v>6_8</v>
      </c>
      <c r="D70" s="1">
        <f t="shared" si="20"/>
        <v>0</v>
      </c>
      <c r="E70" s="1">
        <f t="shared" si="21"/>
        <v>0</v>
      </c>
      <c r="F70" s="1" t="str">
        <f t="shared" si="22"/>
        <v>6年8ヵ月目</v>
      </c>
      <c r="G70" s="4">
        <f t="shared" si="23"/>
        <v>0</v>
      </c>
      <c r="H70" s="4">
        <f t="shared" si="27"/>
        <v>0</v>
      </c>
      <c r="I70" s="4">
        <f t="shared" si="28"/>
        <v>0</v>
      </c>
      <c r="J70" s="4">
        <f t="shared" ref="J70:J133" si="30">M70-H70</f>
        <v>0</v>
      </c>
      <c r="K70" s="4">
        <f t="shared" si="29"/>
        <v>0</v>
      </c>
      <c r="L70" s="4">
        <f t="shared" si="17"/>
        <v>0</v>
      </c>
      <c r="M70" s="4">
        <f t="shared" si="15"/>
        <v>0</v>
      </c>
      <c r="N70" s="4">
        <f t="shared" si="16"/>
        <v>0</v>
      </c>
      <c r="O70" s="4">
        <f t="shared" si="24"/>
        <v>0</v>
      </c>
      <c r="P70" s="4">
        <f t="shared" si="25"/>
        <v>0</v>
      </c>
    </row>
    <row r="71" spans="1:16" x14ac:dyDescent="0.4">
      <c r="A71" s="1">
        <f t="shared" si="18"/>
        <v>6</v>
      </c>
      <c r="B71" s="1">
        <f t="shared" si="26"/>
        <v>9</v>
      </c>
      <c r="C71" s="1" t="str">
        <f t="shared" si="19"/>
        <v>6_9</v>
      </c>
      <c r="D71" s="1">
        <f t="shared" si="20"/>
        <v>0</v>
      </c>
      <c r="E71" s="1">
        <f t="shared" si="21"/>
        <v>0</v>
      </c>
      <c r="F71" s="1" t="str">
        <f t="shared" si="22"/>
        <v>6年9ヵ月目</v>
      </c>
      <c r="G71" s="4">
        <f t="shared" si="23"/>
        <v>0</v>
      </c>
      <c r="H71" s="4">
        <f t="shared" si="27"/>
        <v>0</v>
      </c>
      <c r="I71" s="4">
        <f t="shared" si="28"/>
        <v>0</v>
      </c>
      <c r="J71" s="4">
        <f t="shared" si="30"/>
        <v>0</v>
      </c>
      <c r="K71" s="4">
        <f t="shared" si="29"/>
        <v>0</v>
      </c>
      <c r="L71" s="4">
        <f t="shared" si="17"/>
        <v>0</v>
      </c>
      <c r="M71" s="4">
        <f t="shared" ref="M71:M134" si="31">IF(N70=0,
  0,
  IF(OR(B71=$Y$5,B71=$Y$6),
    IF($V$8="元利均等返済",
      ROUND($Y$4*$E71*(1+$E71)^(2*$V$7)/((1+$E71)^(2*$V$7)-1),0),
      IF(N70/ROUNDDOWN($Y$4/(2*$V$7),0)&lt;2,N70,ROUNDDOWN($Y$4/(2*$V$7),0))
    ),
    0
  )
)</f>
        <v>0</v>
      </c>
      <c r="N71" s="4">
        <f t="shared" si="16"/>
        <v>0</v>
      </c>
      <c r="O71" s="4">
        <f t="shared" si="24"/>
        <v>0</v>
      </c>
      <c r="P71" s="4">
        <f t="shared" si="25"/>
        <v>0</v>
      </c>
    </row>
    <row r="72" spans="1:16" x14ac:dyDescent="0.4">
      <c r="A72" s="1">
        <f t="shared" si="18"/>
        <v>6</v>
      </c>
      <c r="B72" s="1">
        <f t="shared" si="26"/>
        <v>10</v>
      </c>
      <c r="C72" s="1" t="str">
        <f t="shared" si="19"/>
        <v>6_10</v>
      </c>
      <c r="D72" s="1">
        <f t="shared" si="20"/>
        <v>0</v>
      </c>
      <c r="E72" s="1">
        <f t="shared" si="21"/>
        <v>0</v>
      </c>
      <c r="F72" s="1" t="str">
        <f t="shared" si="22"/>
        <v>6年10ヵ月目</v>
      </c>
      <c r="G72" s="4">
        <f t="shared" si="23"/>
        <v>0</v>
      </c>
      <c r="H72" s="4">
        <f t="shared" si="27"/>
        <v>0</v>
      </c>
      <c r="I72" s="4">
        <f t="shared" si="28"/>
        <v>0</v>
      </c>
      <c r="J72" s="4">
        <f t="shared" si="30"/>
        <v>0</v>
      </c>
      <c r="K72" s="4">
        <f t="shared" si="29"/>
        <v>0</v>
      </c>
      <c r="L72" s="4">
        <f t="shared" si="17"/>
        <v>0</v>
      </c>
      <c r="M72" s="4">
        <f t="shared" si="31"/>
        <v>0</v>
      </c>
      <c r="N72" s="4">
        <f t="shared" ref="N72:N135" si="32">N71-H72</f>
        <v>0</v>
      </c>
      <c r="O72" s="4">
        <f t="shared" si="24"/>
        <v>0</v>
      </c>
      <c r="P72" s="4">
        <f t="shared" si="25"/>
        <v>0</v>
      </c>
    </row>
    <row r="73" spans="1:16" x14ac:dyDescent="0.4">
      <c r="A73" s="1">
        <f t="shared" si="18"/>
        <v>6</v>
      </c>
      <c r="B73" s="1">
        <f t="shared" si="26"/>
        <v>11</v>
      </c>
      <c r="C73" s="1" t="str">
        <f t="shared" si="19"/>
        <v>6_11</v>
      </c>
      <c r="D73" s="1">
        <f t="shared" si="20"/>
        <v>0</v>
      </c>
      <c r="E73" s="1">
        <f t="shared" si="21"/>
        <v>0</v>
      </c>
      <c r="F73" s="1" t="str">
        <f t="shared" si="22"/>
        <v>6年11ヵ月目</v>
      </c>
      <c r="G73" s="4">
        <f t="shared" si="23"/>
        <v>0</v>
      </c>
      <c r="H73" s="4">
        <f t="shared" si="27"/>
        <v>0</v>
      </c>
      <c r="I73" s="4">
        <f t="shared" si="28"/>
        <v>0</v>
      </c>
      <c r="J73" s="4">
        <f t="shared" si="30"/>
        <v>0</v>
      </c>
      <c r="K73" s="4">
        <f t="shared" si="29"/>
        <v>0</v>
      </c>
      <c r="L73" s="4">
        <f t="shared" ref="L73:L136" si="33">L72-G73</f>
        <v>0</v>
      </c>
      <c r="M73" s="4">
        <f t="shared" si="31"/>
        <v>0</v>
      </c>
      <c r="N73" s="4">
        <f t="shared" si="32"/>
        <v>0</v>
      </c>
      <c r="O73" s="4">
        <f t="shared" si="24"/>
        <v>0</v>
      </c>
      <c r="P73" s="4">
        <f t="shared" si="25"/>
        <v>0</v>
      </c>
    </row>
    <row r="74" spans="1:16" x14ac:dyDescent="0.4">
      <c r="A74" s="1">
        <f t="shared" si="18"/>
        <v>6</v>
      </c>
      <c r="B74" s="1">
        <f t="shared" si="26"/>
        <v>12</v>
      </c>
      <c r="C74" s="1" t="str">
        <f t="shared" si="19"/>
        <v>6_12</v>
      </c>
      <c r="D74" s="1">
        <f t="shared" si="20"/>
        <v>0</v>
      </c>
      <c r="E74" s="1">
        <f t="shared" si="21"/>
        <v>0</v>
      </c>
      <c r="F74" s="1" t="str">
        <f t="shared" si="22"/>
        <v>6年12ヵ月目</v>
      </c>
      <c r="G74" s="4">
        <f t="shared" si="23"/>
        <v>0</v>
      </c>
      <c r="H74" s="4">
        <f t="shared" si="27"/>
        <v>0</v>
      </c>
      <c r="I74" s="4">
        <f t="shared" si="28"/>
        <v>0</v>
      </c>
      <c r="J74" s="4">
        <f t="shared" si="30"/>
        <v>0</v>
      </c>
      <c r="K74" s="4">
        <f t="shared" si="29"/>
        <v>0</v>
      </c>
      <c r="L74" s="4">
        <f t="shared" si="33"/>
        <v>0</v>
      </c>
      <c r="M74" s="4">
        <f t="shared" si="31"/>
        <v>0</v>
      </c>
      <c r="N74" s="4">
        <f t="shared" si="32"/>
        <v>0</v>
      </c>
      <c r="O74" s="4">
        <f t="shared" si="24"/>
        <v>0</v>
      </c>
      <c r="P74" s="4">
        <f t="shared" si="25"/>
        <v>0</v>
      </c>
    </row>
    <row r="75" spans="1:16" x14ac:dyDescent="0.4">
      <c r="A75" s="1">
        <f t="shared" si="18"/>
        <v>7</v>
      </c>
      <c r="B75" s="1">
        <f t="shared" si="26"/>
        <v>1</v>
      </c>
      <c r="C75" s="1" t="str">
        <f t="shared" si="19"/>
        <v>7_1</v>
      </c>
      <c r="D75" s="1">
        <f t="shared" si="20"/>
        <v>0</v>
      </c>
      <c r="E75" s="1">
        <f t="shared" si="21"/>
        <v>0</v>
      </c>
      <c r="F75" s="1" t="str">
        <f t="shared" si="22"/>
        <v>7年1ヵ月目</v>
      </c>
      <c r="G75" s="4">
        <f t="shared" si="23"/>
        <v>0</v>
      </c>
      <c r="H75" s="4">
        <f t="shared" si="27"/>
        <v>0</v>
      </c>
      <c r="I75" s="4">
        <f t="shared" si="28"/>
        <v>0</v>
      </c>
      <c r="J75" s="4">
        <f t="shared" si="30"/>
        <v>0</v>
      </c>
      <c r="K75" s="4">
        <f t="shared" si="29"/>
        <v>0</v>
      </c>
      <c r="L75" s="4">
        <f t="shared" si="33"/>
        <v>0</v>
      </c>
      <c r="M75" s="4">
        <f t="shared" si="31"/>
        <v>0</v>
      </c>
      <c r="N75" s="4">
        <f t="shared" si="32"/>
        <v>0</v>
      </c>
      <c r="O75" s="4">
        <f t="shared" si="24"/>
        <v>0</v>
      </c>
      <c r="P75" s="4">
        <f t="shared" si="25"/>
        <v>0</v>
      </c>
    </row>
    <row r="76" spans="1:16" x14ac:dyDescent="0.4">
      <c r="A76" s="1">
        <f t="shared" si="18"/>
        <v>7</v>
      </c>
      <c r="B76" s="1">
        <f t="shared" si="26"/>
        <v>2</v>
      </c>
      <c r="C76" s="1" t="str">
        <f t="shared" si="19"/>
        <v>7_2</v>
      </c>
      <c r="D76" s="1">
        <f t="shared" si="20"/>
        <v>0</v>
      </c>
      <c r="E76" s="1">
        <f t="shared" si="21"/>
        <v>0</v>
      </c>
      <c r="F76" s="1" t="str">
        <f t="shared" si="22"/>
        <v>7年2ヵ月目</v>
      </c>
      <c r="G76" s="4">
        <f t="shared" si="23"/>
        <v>0</v>
      </c>
      <c r="H76" s="4">
        <f t="shared" si="27"/>
        <v>0</v>
      </c>
      <c r="I76" s="4">
        <f t="shared" si="28"/>
        <v>0</v>
      </c>
      <c r="J76" s="4">
        <f t="shared" si="30"/>
        <v>0</v>
      </c>
      <c r="K76" s="4">
        <f t="shared" si="29"/>
        <v>0</v>
      </c>
      <c r="L76" s="4">
        <f t="shared" si="33"/>
        <v>0</v>
      </c>
      <c r="M76" s="4">
        <f t="shared" si="31"/>
        <v>0</v>
      </c>
      <c r="N76" s="4">
        <f t="shared" si="32"/>
        <v>0</v>
      </c>
      <c r="O76" s="4">
        <f t="shared" si="24"/>
        <v>0</v>
      </c>
      <c r="P76" s="4">
        <f t="shared" si="25"/>
        <v>0</v>
      </c>
    </row>
    <row r="77" spans="1:16" x14ac:dyDescent="0.4">
      <c r="A77" s="1">
        <f t="shared" si="18"/>
        <v>7</v>
      </c>
      <c r="B77" s="1">
        <f t="shared" si="26"/>
        <v>3</v>
      </c>
      <c r="C77" s="1" t="str">
        <f t="shared" si="19"/>
        <v>7_3</v>
      </c>
      <c r="D77" s="1">
        <f t="shared" si="20"/>
        <v>0</v>
      </c>
      <c r="E77" s="1">
        <f t="shared" si="21"/>
        <v>0</v>
      </c>
      <c r="F77" s="1" t="str">
        <f t="shared" si="22"/>
        <v>7年3ヵ月目</v>
      </c>
      <c r="G77" s="4">
        <f t="shared" si="23"/>
        <v>0</v>
      </c>
      <c r="H77" s="4">
        <f t="shared" si="27"/>
        <v>0</v>
      </c>
      <c r="I77" s="4">
        <f t="shared" si="28"/>
        <v>0</v>
      </c>
      <c r="J77" s="4">
        <f t="shared" si="30"/>
        <v>0</v>
      </c>
      <c r="K77" s="4">
        <f t="shared" si="29"/>
        <v>0</v>
      </c>
      <c r="L77" s="4">
        <f t="shared" si="33"/>
        <v>0</v>
      </c>
      <c r="M77" s="4">
        <f t="shared" si="31"/>
        <v>0</v>
      </c>
      <c r="N77" s="4">
        <f t="shared" si="32"/>
        <v>0</v>
      </c>
      <c r="O77" s="4">
        <f t="shared" si="24"/>
        <v>0</v>
      </c>
      <c r="P77" s="4">
        <f t="shared" si="25"/>
        <v>0</v>
      </c>
    </row>
    <row r="78" spans="1:16" x14ac:dyDescent="0.4">
      <c r="A78" s="1">
        <f t="shared" si="18"/>
        <v>7</v>
      </c>
      <c r="B78" s="1">
        <f t="shared" si="26"/>
        <v>4</v>
      </c>
      <c r="C78" s="1" t="str">
        <f t="shared" si="19"/>
        <v>7_4</v>
      </c>
      <c r="D78" s="1">
        <f t="shared" si="20"/>
        <v>0</v>
      </c>
      <c r="E78" s="1">
        <f t="shared" si="21"/>
        <v>0</v>
      </c>
      <c r="F78" s="1" t="str">
        <f t="shared" si="22"/>
        <v>7年4ヵ月目</v>
      </c>
      <c r="G78" s="4">
        <f t="shared" si="23"/>
        <v>0</v>
      </c>
      <c r="H78" s="4">
        <f t="shared" si="27"/>
        <v>0</v>
      </c>
      <c r="I78" s="4">
        <f t="shared" si="28"/>
        <v>0</v>
      </c>
      <c r="J78" s="4">
        <f t="shared" si="30"/>
        <v>0</v>
      </c>
      <c r="K78" s="4">
        <f t="shared" si="29"/>
        <v>0</v>
      </c>
      <c r="L78" s="4">
        <f t="shared" si="33"/>
        <v>0</v>
      </c>
      <c r="M78" s="4">
        <f t="shared" si="31"/>
        <v>0</v>
      </c>
      <c r="N78" s="4">
        <f t="shared" si="32"/>
        <v>0</v>
      </c>
      <c r="O78" s="4">
        <f t="shared" si="24"/>
        <v>0</v>
      </c>
      <c r="P78" s="4">
        <f t="shared" si="25"/>
        <v>0</v>
      </c>
    </row>
    <row r="79" spans="1:16" x14ac:dyDescent="0.4">
      <c r="A79" s="1">
        <f t="shared" si="18"/>
        <v>7</v>
      </c>
      <c r="B79" s="1">
        <f t="shared" si="26"/>
        <v>5</v>
      </c>
      <c r="C79" s="1" t="str">
        <f t="shared" si="19"/>
        <v>7_5</v>
      </c>
      <c r="D79" s="1">
        <f t="shared" si="20"/>
        <v>0</v>
      </c>
      <c r="E79" s="1">
        <f t="shared" si="21"/>
        <v>0</v>
      </c>
      <c r="F79" s="1" t="str">
        <f t="shared" si="22"/>
        <v>7年5ヵ月目</v>
      </c>
      <c r="G79" s="4">
        <f t="shared" si="23"/>
        <v>0</v>
      </c>
      <c r="H79" s="4">
        <f t="shared" si="27"/>
        <v>0</v>
      </c>
      <c r="I79" s="4">
        <f t="shared" si="28"/>
        <v>0</v>
      </c>
      <c r="J79" s="4">
        <f t="shared" si="30"/>
        <v>0</v>
      </c>
      <c r="K79" s="4">
        <f t="shared" si="29"/>
        <v>0</v>
      </c>
      <c r="L79" s="4">
        <f t="shared" si="33"/>
        <v>0</v>
      </c>
      <c r="M79" s="4">
        <f t="shared" si="31"/>
        <v>0</v>
      </c>
      <c r="N79" s="4">
        <f t="shared" si="32"/>
        <v>0</v>
      </c>
      <c r="O79" s="4">
        <f t="shared" si="24"/>
        <v>0</v>
      </c>
      <c r="P79" s="4">
        <f t="shared" si="25"/>
        <v>0</v>
      </c>
    </row>
    <row r="80" spans="1:16" x14ac:dyDescent="0.4">
      <c r="A80" s="1">
        <f t="shared" ref="A80:A143" si="34">IF(B79=12,A79+1,A79)</f>
        <v>7</v>
      </c>
      <c r="B80" s="1">
        <f t="shared" si="26"/>
        <v>6</v>
      </c>
      <c r="C80" s="1" t="str">
        <f t="shared" si="19"/>
        <v>7_6</v>
      </c>
      <c r="D80" s="1">
        <f t="shared" si="20"/>
        <v>0</v>
      </c>
      <c r="E80" s="1">
        <f t="shared" si="21"/>
        <v>0</v>
      </c>
      <c r="F80" s="1" t="str">
        <f t="shared" si="22"/>
        <v>7年6ヵ月目</v>
      </c>
      <c r="G80" s="4">
        <f t="shared" si="23"/>
        <v>0</v>
      </c>
      <c r="H80" s="4">
        <f t="shared" si="27"/>
        <v>0</v>
      </c>
      <c r="I80" s="4">
        <f t="shared" si="28"/>
        <v>0</v>
      </c>
      <c r="J80" s="4">
        <f t="shared" si="30"/>
        <v>0</v>
      </c>
      <c r="K80" s="4">
        <f t="shared" si="29"/>
        <v>0</v>
      </c>
      <c r="L80" s="4">
        <f t="shared" si="33"/>
        <v>0</v>
      </c>
      <c r="M80" s="4">
        <f t="shared" si="31"/>
        <v>0</v>
      </c>
      <c r="N80" s="4">
        <f t="shared" si="32"/>
        <v>0</v>
      </c>
      <c r="O80" s="4">
        <f t="shared" si="24"/>
        <v>0</v>
      </c>
      <c r="P80" s="4">
        <f t="shared" si="25"/>
        <v>0</v>
      </c>
    </row>
    <row r="81" spans="1:16" x14ac:dyDescent="0.4">
      <c r="A81" s="1">
        <f t="shared" si="34"/>
        <v>7</v>
      </c>
      <c r="B81" s="1">
        <f t="shared" si="26"/>
        <v>7</v>
      </c>
      <c r="C81" s="1" t="str">
        <f t="shared" si="19"/>
        <v>7_7</v>
      </c>
      <c r="D81" s="1">
        <f t="shared" si="20"/>
        <v>0</v>
      </c>
      <c r="E81" s="1">
        <f t="shared" si="21"/>
        <v>0</v>
      </c>
      <c r="F81" s="1" t="str">
        <f t="shared" si="22"/>
        <v>7年7ヵ月目</v>
      </c>
      <c r="G81" s="4">
        <f t="shared" si="23"/>
        <v>0</v>
      </c>
      <c r="H81" s="4">
        <f t="shared" si="27"/>
        <v>0</v>
      </c>
      <c r="I81" s="4">
        <f t="shared" si="28"/>
        <v>0</v>
      </c>
      <c r="J81" s="4">
        <f t="shared" si="30"/>
        <v>0</v>
      </c>
      <c r="K81" s="4">
        <f t="shared" si="29"/>
        <v>0</v>
      </c>
      <c r="L81" s="4">
        <f t="shared" si="33"/>
        <v>0</v>
      </c>
      <c r="M81" s="4">
        <f t="shared" si="31"/>
        <v>0</v>
      </c>
      <c r="N81" s="4">
        <f t="shared" si="32"/>
        <v>0</v>
      </c>
      <c r="O81" s="4">
        <f t="shared" si="24"/>
        <v>0</v>
      </c>
      <c r="P81" s="4">
        <f t="shared" si="25"/>
        <v>0</v>
      </c>
    </row>
    <row r="82" spans="1:16" x14ac:dyDescent="0.4">
      <c r="A82" s="1">
        <f t="shared" si="34"/>
        <v>7</v>
      </c>
      <c r="B82" s="1">
        <f t="shared" si="26"/>
        <v>8</v>
      </c>
      <c r="C82" s="1" t="str">
        <f t="shared" si="19"/>
        <v>7_8</v>
      </c>
      <c r="D82" s="1">
        <f t="shared" si="20"/>
        <v>0</v>
      </c>
      <c r="E82" s="1">
        <f t="shared" si="21"/>
        <v>0</v>
      </c>
      <c r="F82" s="1" t="str">
        <f t="shared" si="22"/>
        <v>7年8ヵ月目</v>
      </c>
      <c r="G82" s="4">
        <f t="shared" si="23"/>
        <v>0</v>
      </c>
      <c r="H82" s="4">
        <f t="shared" si="27"/>
        <v>0</v>
      </c>
      <c r="I82" s="4">
        <f t="shared" si="28"/>
        <v>0</v>
      </c>
      <c r="J82" s="4">
        <f t="shared" si="30"/>
        <v>0</v>
      </c>
      <c r="K82" s="4">
        <f t="shared" si="29"/>
        <v>0</v>
      </c>
      <c r="L82" s="4">
        <f t="shared" si="33"/>
        <v>0</v>
      </c>
      <c r="M82" s="4">
        <f t="shared" si="31"/>
        <v>0</v>
      </c>
      <c r="N82" s="4">
        <f t="shared" si="32"/>
        <v>0</v>
      </c>
      <c r="O82" s="4">
        <f t="shared" si="24"/>
        <v>0</v>
      </c>
      <c r="P82" s="4">
        <f t="shared" si="25"/>
        <v>0</v>
      </c>
    </row>
    <row r="83" spans="1:16" x14ac:dyDescent="0.4">
      <c r="A83" s="1">
        <f t="shared" si="34"/>
        <v>7</v>
      </c>
      <c r="B83" s="1">
        <f t="shared" si="26"/>
        <v>9</v>
      </c>
      <c r="C83" s="1" t="str">
        <f t="shared" si="19"/>
        <v>7_9</v>
      </c>
      <c r="D83" s="1">
        <f t="shared" si="20"/>
        <v>0</v>
      </c>
      <c r="E83" s="1">
        <f t="shared" si="21"/>
        <v>0</v>
      </c>
      <c r="F83" s="1" t="str">
        <f t="shared" si="22"/>
        <v>7年9ヵ月目</v>
      </c>
      <c r="G83" s="4">
        <f t="shared" si="23"/>
        <v>0</v>
      </c>
      <c r="H83" s="4">
        <f t="shared" si="27"/>
        <v>0</v>
      </c>
      <c r="I83" s="4">
        <f t="shared" si="28"/>
        <v>0</v>
      </c>
      <c r="J83" s="4">
        <f t="shared" si="30"/>
        <v>0</v>
      </c>
      <c r="K83" s="4">
        <f t="shared" si="29"/>
        <v>0</v>
      </c>
      <c r="L83" s="4">
        <f t="shared" si="33"/>
        <v>0</v>
      </c>
      <c r="M83" s="4">
        <f t="shared" si="31"/>
        <v>0</v>
      </c>
      <c r="N83" s="4">
        <f t="shared" si="32"/>
        <v>0</v>
      </c>
      <c r="O83" s="4">
        <f t="shared" si="24"/>
        <v>0</v>
      </c>
      <c r="P83" s="4">
        <f t="shared" si="25"/>
        <v>0</v>
      </c>
    </row>
    <row r="84" spans="1:16" x14ac:dyDescent="0.4">
      <c r="A84" s="1">
        <f t="shared" si="34"/>
        <v>7</v>
      </c>
      <c r="B84" s="1">
        <f t="shared" si="26"/>
        <v>10</v>
      </c>
      <c r="C84" s="1" t="str">
        <f t="shared" si="19"/>
        <v>7_10</v>
      </c>
      <c r="D84" s="1">
        <f t="shared" si="20"/>
        <v>0</v>
      </c>
      <c r="E84" s="1">
        <f t="shared" si="21"/>
        <v>0</v>
      </c>
      <c r="F84" s="1" t="str">
        <f t="shared" si="22"/>
        <v>7年10ヵ月目</v>
      </c>
      <c r="G84" s="4">
        <f t="shared" si="23"/>
        <v>0</v>
      </c>
      <c r="H84" s="4">
        <f t="shared" si="27"/>
        <v>0</v>
      </c>
      <c r="I84" s="4">
        <f t="shared" si="28"/>
        <v>0</v>
      </c>
      <c r="J84" s="4">
        <f t="shared" si="30"/>
        <v>0</v>
      </c>
      <c r="K84" s="4">
        <f t="shared" si="29"/>
        <v>0</v>
      </c>
      <c r="L84" s="4">
        <f t="shared" si="33"/>
        <v>0</v>
      </c>
      <c r="M84" s="4">
        <f t="shared" si="31"/>
        <v>0</v>
      </c>
      <c r="N84" s="4">
        <f t="shared" si="32"/>
        <v>0</v>
      </c>
      <c r="O84" s="4">
        <f t="shared" si="24"/>
        <v>0</v>
      </c>
      <c r="P84" s="4">
        <f t="shared" si="25"/>
        <v>0</v>
      </c>
    </row>
    <row r="85" spans="1:16" x14ac:dyDescent="0.4">
      <c r="A85" s="1">
        <f t="shared" si="34"/>
        <v>7</v>
      </c>
      <c r="B85" s="1">
        <f t="shared" si="26"/>
        <v>11</v>
      </c>
      <c r="C85" s="1" t="str">
        <f t="shared" si="19"/>
        <v>7_11</v>
      </c>
      <c r="D85" s="1">
        <f t="shared" si="20"/>
        <v>0</v>
      </c>
      <c r="E85" s="1">
        <f t="shared" si="21"/>
        <v>0</v>
      </c>
      <c r="F85" s="1" t="str">
        <f t="shared" si="22"/>
        <v>7年11ヵ月目</v>
      </c>
      <c r="G85" s="4">
        <f t="shared" si="23"/>
        <v>0</v>
      </c>
      <c r="H85" s="4">
        <f t="shared" si="27"/>
        <v>0</v>
      </c>
      <c r="I85" s="4">
        <f t="shared" si="28"/>
        <v>0</v>
      </c>
      <c r="J85" s="4">
        <f t="shared" si="30"/>
        <v>0</v>
      </c>
      <c r="K85" s="4">
        <f t="shared" si="29"/>
        <v>0</v>
      </c>
      <c r="L85" s="4">
        <f t="shared" si="33"/>
        <v>0</v>
      </c>
      <c r="M85" s="4">
        <f t="shared" si="31"/>
        <v>0</v>
      </c>
      <c r="N85" s="4">
        <f t="shared" si="32"/>
        <v>0</v>
      </c>
      <c r="O85" s="4">
        <f t="shared" si="24"/>
        <v>0</v>
      </c>
      <c r="P85" s="4">
        <f t="shared" si="25"/>
        <v>0</v>
      </c>
    </row>
    <row r="86" spans="1:16" x14ac:dyDescent="0.4">
      <c r="A86" s="1">
        <f t="shared" si="34"/>
        <v>7</v>
      </c>
      <c r="B86" s="1">
        <f t="shared" si="26"/>
        <v>12</v>
      </c>
      <c r="C86" s="1" t="str">
        <f t="shared" si="19"/>
        <v>7_12</v>
      </c>
      <c r="D86" s="1">
        <f t="shared" si="20"/>
        <v>0</v>
      </c>
      <c r="E86" s="1">
        <f t="shared" si="21"/>
        <v>0</v>
      </c>
      <c r="F86" s="1" t="str">
        <f t="shared" si="22"/>
        <v>7年12ヵ月目</v>
      </c>
      <c r="G86" s="4">
        <f t="shared" si="23"/>
        <v>0</v>
      </c>
      <c r="H86" s="4">
        <f t="shared" si="27"/>
        <v>0</v>
      </c>
      <c r="I86" s="4">
        <f t="shared" si="28"/>
        <v>0</v>
      </c>
      <c r="J86" s="4">
        <f t="shared" si="30"/>
        <v>0</v>
      </c>
      <c r="K86" s="4">
        <f t="shared" si="29"/>
        <v>0</v>
      </c>
      <c r="L86" s="4">
        <f t="shared" si="33"/>
        <v>0</v>
      </c>
      <c r="M86" s="4">
        <f t="shared" si="31"/>
        <v>0</v>
      </c>
      <c r="N86" s="4">
        <f t="shared" si="32"/>
        <v>0</v>
      </c>
      <c r="O86" s="4">
        <f t="shared" si="24"/>
        <v>0</v>
      </c>
      <c r="P86" s="4">
        <f t="shared" si="25"/>
        <v>0</v>
      </c>
    </row>
    <row r="87" spans="1:16" x14ac:dyDescent="0.4">
      <c r="A87" s="1">
        <f t="shared" si="34"/>
        <v>8</v>
      </c>
      <c r="B87" s="1">
        <f t="shared" si="26"/>
        <v>1</v>
      </c>
      <c r="C87" s="1" t="str">
        <f t="shared" si="19"/>
        <v>8_1</v>
      </c>
      <c r="D87" s="1">
        <f t="shared" si="20"/>
        <v>0</v>
      </c>
      <c r="E87" s="1">
        <f t="shared" si="21"/>
        <v>0</v>
      </c>
      <c r="F87" s="1" t="str">
        <f t="shared" si="22"/>
        <v>8年1ヵ月目</v>
      </c>
      <c r="G87" s="4">
        <f t="shared" si="23"/>
        <v>0</v>
      </c>
      <c r="H87" s="4">
        <f t="shared" si="27"/>
        <v>0</v>
      </c>
      <c r="I87" s="4">
        <f t="shared" si="28"/>
        <v>0</v>
      </c>
      <c r="J87" s="4">
        <f t="shared" si="30"/>
        <v>0</v>
      </c>
      <c r="K87" s="4">
        <f t="shared" si="29"/>
        <v>0</v>
      </c>
      <c r="L87" s="4">
        <f t="shared" si="33"/>
        <v>0</v>
      </c>
      <c r="M87" s="4">
        <f t="shared" si="31"/>
        <v>0</v>
      </c>
      <c r="N87" s="4">
        <f t="shared" si="32"/>
        <v>0</v>
      </c>
      <c r="O87" s="4">
        <f t="shared" si="24"/>
        <v>0</v>
      </c>
      <c r="P87" s="4">
        <f t="shared" si="25"/>
        <v>0</v>
      </c>
    </row>
    <row r="88" spans="1:16" x14ac:dyDescent="0.4">
      <c r="A88" s="1">
        <f t="shared" si="34"/>
        <v>8</v>
      </c>
      <c r="B88" s="1">
        <f t="shared" si="26"/>
        <v>2</v>
      </c>
      <c r="C88" s="1" t="str">
        <f t="shared" si="19"/>
        <v>8_2</v>
      </c>
      <c r="D88" s="1">
        <f t="shared" si="20"/>
        <v>0</v>
      </c>
      <c r="E88" s="1">
        <f t="shared" si="21"/>
        <v>0</v>
      </c>
      <c r="F88" s="1" t="str">
        <f t="shared" si="22"/>
        <v>8年2ヵ月目</v>
      </c>
      <c r="G88" s="4">
        <f t="shared" si="23"/>
        <v>0</v>
      </c>
      <c r="H88" s="4">
        <f t="shared" si="27"/>
        <v>0</v>
      </c>
      <c r="I88" s="4">
        <f t="shared" si="28"/>
        <v>0</v>
      </c>
      <c r="J88" s="4">
        <f t="shared" si="30"/>
        <v>0</v>
      </c>
      <c r="K88" s="4">
        <f t="shared" si="29"/>
        <v>0</v>
      </c>
      <c r="L88" s="4">
        <f t="shared" si="33"/>
        <v>0</v>
      </c>
      <c r="M88" s="4">
        <f t="shared" si="31"/>
        <v>0</v>
      </c>
      <c r="N88" s="4">
        <f t="shared" si="32"/>
        <v>0</v>
      </c>
      <c r="O88" s="4">
        <f t="shared" si="24"/>
        <v>0</v>
      </c>
      <c r="P88" s="4">
        <f t="shared" si="25"/>
        <v>0</v>
      </c>
    </row>
    <row r="89" spans="1:16" x14ac:dyDescent="0.4">
      <c r="A89" s="1">
        <f t="shared" si="34"/>
        <v>8</v>
      </c>
      <c r="B89" s="1">
        <f t="shared" si="26"/>
        <v>3</v>
      </c>
      <c r="C89" s="1" t="str">
        <f t="shared" si="19"/>
        <v>8_3</v>
      </c>
      <c r="D89" s="1">
        <f t="shared" si="20"/>
        <v>0</v>
      </c>
      <c r="E89" s="1">
        <f t="shared" si="21"/>
        <v>0</v>
      </c>
      <c r="F89" s="1" t="str">
        <f t="shared" si="22"/>
        <v>8年3ヵ月目</v>
      </c>
      <c r="G89" s="4">
        <f t="shared" si="23"/>
        <v>0</v>
      </c>
      <c r="H89" s="4">
        <f t="shared" si="27"/>
        <v>0</v>
      </c>
      <c r="I89" s="4">
        <f t="shared" si="28"/>
        <v>0</v>
      </c>
      <c r="J89" s="4">
        <f t="shared" si="30"/>
        <v>0</v>
      </c>
      <c r="K89" s="4">
        <f t="shared" si="29"/>
        <v>0</v>
      </c>
      <c r="L89" s="4">
        <f t="shared" si="33"/>
        <v>0</v>
      </c>
      <c r="M89" s="4">
        <f t="shared" si="31"/>
        <v>0</v>
      </c>
      <c r="N89" s="4">
        <f t="shared" si="32"/>
        <v>0</v>
      </c>
      <c r="O89" s="4">
        <f t="shared" si="24"/>
        <v>0</v>
      </c>
      <c r="P89" s="4">
        <f t="shared" si="25"/>
        <v>0</v>
      </c>
    </row>
    <row r="90" spans="1:16" x14ac:dyDescent="0.4">
      <c r="A90" s="1">
        <f t="shared" si="34"/>
        <v>8</v>
      </c>
      <c r="B90" s="1">
        <f t="shared" si="26"/>
        <v>4</v>
      </c>
      <c r="C90" s="1" t="str">
        <f t="shared" si="19"/>
        <v>8_4</v>
      </c>
      <c r="D90" s="1">
        <f t="shared" si="20"/>
        <v>0</v>
      </c>
      <c r="E90" s="1">
        <f t="shared" si="21"/>
        <v>0</v>
      </c>
      <c r="F90" s="1" t="str">
        <f t="shared" si="22"/>
        <v>8年4ヵ月目</v>
      </c>
      <c r="G90" s="4">
        <f t="shared" si="23"/>
        <v>0</v>
      </c>
      <c r="H90" s="4">
        <f t="shared" si="27"/>
        <v>0</v>
      </c>
      <c r="I90" s="4">
        <f t="shared" si="28"/>
        <v>0</v>
      </c>
      <c r="J90" s="4">
        <f t="shared" si="30"/>
        <v>0</v>
      </c>
      <c r="K90" s="4">
        <f t="shared" si="29"/>
        <v>0</v>
      </c>
      <c r="L90" s="4">
        <f t="shared" si="33"/>
        <v>0</v>
      </c>
      <c r="M90" s="4">
        <f t="shared" si="31"/>
        <v>0</v>
      </c>
      <c r="N90" s="4">
        <f t="shared" si="32"/>
        <v>0</v>
      </c>
      <c r="O90" s="4">
        <f t="shared" si="24"/>
        <v>0</v>
      </c>
      <c r="P90" s="4">
        <f t="shared" si="25"/>
        <v>0</v>
      </c>
    </row>
    <row r="91" spans="1:16" x14ac:dyDescent="0.4">
      <c r="A91" s="1">
        <f t="shared" si="34"/>
        <v>8</v>
      </c>
      <c r="B91" s="1">
        <f t="shared" si="26"/>
        <v>5</v>
      </c>
      <c r="C91" s="1" t="str">
        <f t="shared" si="19"/>
        <v>8_5</v>
      </c>
      <c r="D91" s="1">
        <f t="shared" si="20"/>
        <v>0</v>
      </c>
      <c r="E91" s="1">
        <f t="shared" si="21"/>
        <v>0</v>
      </c>
      <c r="F91" s="1" t="str">
        <f t="shared" si="22"/>
        <v>8年5ヵ月目</v>
      </c>
      <c r="G91" s="4">
        <f t="shared" si="23"/>
        <v>0</v>
      </c>
      <c r="H91" s="4">
        <f t="shared" si="27"/>
        <v>0</v>
      </c>
      <c r="I91" s="4">
        <f t="shared" si="28"/>
        <v>0</v>
      </c>
      <c r="J91" s="4">
        <f t="shared" si="30"/>
        <v>0</v>
      </c>
      <c r="K91" s="4">
        <f t="shared" si="29"/>
        <v>0</v>
      </c>
      <c r="L91" s="4">
        <f t="shared" si="33"/>
        <v>0</v>
      </c>
      <c r="M91" s="4">
        <f t="shared" si="31"/>
        <v>0</v>
      </c>
      <c r="N91" s="4">
        <f t="shared" si="32"/>
        <v>0</v>
      </c>
      <c r="O91" s="4">
        <f t="shared" si="24"/>
        <v>0</v>
      </c>
      <c r="P91" s="4">
        <f t="shared" si="25"/>
        <v>0</v>
      </c>
    </row>
    <row r="92" spans="1:16" x14ac:dyDescent="0.4">
      <c r="A92" s="1">
        <f t="shared" si="34"/>
        <v>8</v>
      </c>
      <c r="B92" s="1">
        <f t="shared" si="26"/>
        <v>6</v>
      </c>
      <c r="C92" s="1" t="str">
        <f t="shared" si="19"/>
        <v>8_6</v>
      </c>
      <c r="D92" s="1">
        <f t="shared" si="20"/>
        <v>0</v>
      </c>
      <c r="E92" s="1">
        <f t="shared" si="21"/>
        <v>0</v>
      </c>
      <c r="F92" s="1" t="str">
        <f t="shared" si="22"/>
        <v>8年6ヵ月目</v>
      </c>
      <c r="G92" s="4">
        <f t="shared" si="23"/>
        <v>0</v>
      </c>
      <c r="H92" s="4">
        <f t="shared" si="27"/>
        <v>0</v>
      </c>
      <c r="I92" s="4">
        <f t="shared" si="28"/>
        <v>0</v>
      </c>
      <c r="J92" s="4">
        <f t="shared" si="30"/>
        <v>0</v>
      </c>
      <c r="K92" s="4">
        <f t="shared" si="29"/>
        <v>0</v>
      </c>
      <c r="L92" s="4">
        <f t="shared" si="33"/>
        <v>0</v>
      </c>
      <c r="M92" s="4">
        <f t="shared" si="31"/>
        <v>0</v>
      </c>
      <c r="N92" s="4">
        <f t="shared" si="32"/>
        <v>0</v>
      </c>
      <c r="O92" s="4">
        <f t="shared" si="24"/>
        <v>0</v>
      </c>
      <c r="P92" s="4">
        <f t="shared" si="25"/>
        <v>0</v>
      </c>
    </row>
    <row r="93" spans="1:16" x14ac:dyDescent="0.4">
      <c r="A93" s="1">
        <f t="shared" si="34"/>
        <v>8</v>
      </c>
      <c r="B93" s="1">
        <f t="shared" si="26"/>
        <v>7</v>
      </c>
      <c r="C93" s="1" t="str">
        <f t="shared" si="19"/>
        <v>8_7</v>
      </c>
      <c r="D93" s="1">
        <f t="shared" si="20"/>
        <v>0</v>
      </c>
      <c r="E93" s="1">
        <f t="shared" si="21"/>
        <v>0</v>
      </c>
      <c r="F93" s="1" t="str">
        <f t="shared" si="22"/>
        <v>8年7ヵ月目</v>
      </c>
      <c r="G93" s="4">
        <f t="shared" si="23"/>
        <v>0</v>
      </c>
      <c r="H93" s="4">
        <f t="shared" si="27"/>
        <v>0</v>
      </c>
      <c r="I93" s="4">
        <f t="shared" si="28"/>
        <v>0</v>
      </c>
      <c r="J93" s="4">
        <f t="shared" si="30"/>
        <v>0</v>
      </c>
      <c r="K93" s="4">
        <f t="shared" si="29"/>
        <v>0</v>
      </c>
      <c r="L93" s="4">
        <f t="shared" si="33"/>
        <v>0</v>
      </c>
      <c r="M93" s="4">
        <f t="shared" si="31"/>
        <v>0</v>
      </c>
      <c r="N93" s="4">
        <f t="shared" si="32"/>
        <v>0</v>
      </c>
      <c r="O93" s="4">
        <f t="shared" si="24"/>
        <v>0</v>
      </c>
      <c r="P93" s="4">
        <f t="shared" si="25"/>
        <v>0</v>
      </c>
    </row>
    <row r="94" spans="1:16" x14ac:dyDescent="0.4">
      <c r="A94" s="1">
        <f t="shared" si="34"/>
        <v>8</v>
      </c>
      <c r="B94" s="1">
        <f t="shared" si="26"/>
        <v>8</v>
      </c>
      <c r="C94" s="1" t="str">
        <f t="shared" si="19"/>
        <v>8_8</v>
      </c>
      <c r="D94" s="1">
        <f t="shared" si="20"/>
        <v>0</v>
      </c>
      <c r="E94" s="1">
        <f t="shared" si="21"/>
        <v>0</v>
      </c>
      <c r="F94" s="1" t="str">
        <f t="shared" si="22"/>
        <v>8年8ヵ月目</v>
      </c>
      <c r="G94" s="4">
        <f t="shared" si="23"/>
        <v>0</v>
      </c>
      <c r="H94" s="4">
        <f t="shared" si="27"/>
        <v>0</v>
      </c>
      <c r="I94" s="4">
        <f t="shared" si="28"/>
        <v>0</v>
      </c>
      <c r="J94" s="4">
        <f t="shared" si="30"/>
        <v>0</v>
      </c>
      <c r="K94" s="4">
        <f t="shared" si="29"/>
        <v>0</v>
      </c>
      <c r="L94" s="4">
        <f t="shared" si="33"/>
        <v>0</v>
      </c>
      <c r="M94" s="4">
        <f t="shared" si="31"/>
        <v>0</v>
      </c>
      <c r="N94" s="4">
        <f t="shared" si="32"/>
        <v>0</v>
      </c>
      <c r="O94" s="4">
        <f t="shared" si="24"/>
        <v>0</v>
      </c>
      <c r="P94" s="4">
        <f t="shared" si="25"/>
        <v>0</v>
      </c>
    </row>
    <row r="95" spans="1:16" x14ac:dyDescent="0.4">
      <c r="A95" s="1">
        <f t="shared" si="34"/>
        <v>8</v>
      </c>
      <c r="B95" s="1">
        <f t="shared" si="26"/>
        <v>9</v>
      </c>
      <c r="C95" s="1" t="str">
        <f t="shared" si="19"/>
        <v>8_9</v>
      </c>
      <c r="D95" s="1">
        <f t="shared" si="20"/>
        <v>0</v>
      </c>
      <c r="E95" s="1">
        <f t="shared" si="21"/>
        <v>0</v>
      </c>
      <c r="F95" s="1" t="str">
        <f t="shared" si="22"/>
        <v>8年9ヵ月目</v>
      </c>
      <c r="G95" s="4">
        <f t="shared" si="23"/>
        <v>0</v>
      </c>
      <c r="H95" s="4">
        <f t="shared" si="27"/>
        <v>0</v>
      </c>
      <c r="I95" s="4">
        <f t="shared" si="28"/>
        <v>0</v>
      </c>
      <c r="J95" s="4">
        <f t="shared" si="30"/>
        <v>0</v>
      </c>
      <c r="K95" s="4">
        <f t="shared" si="29"/>
        <v>0</v>
      </c>
      <c r="L95" s="4">
        <f t="shared" si="33"/>
        <v>0</v>
      </c>
      <c r="M95" s="4">
        <f t="shared" si="31"/>
        <v>0</v>
      </c>
      <c r="N95" s="4">
        <f t="shared" si="32"/>
        <v>0</v>
      </c>
      <c r="O95" s="4">
        <f t="shared" si="24"/>
        <v>0</v>
      </c>
      <c r="P95" s="4">
        <f t="shared" si="25"/>
        <v>0</v>
      </c>
    </row>
    <row r="96" spans="1:16" x14ac:dyDescent="0.4">
      <c r="A96" s="1">
        <f t="shared" si="34"/>
        <v>8</v>
      </c>
      <c r="B96" s="1">
        <f t="shared" si="26"/>
        <v>10</v>
      </c>
      <c r="C96" s="1" t="str">
        <f t="shared" si="19"/>
        <v>8_10</v>
      </c>
      <c r="D96" s="1">
        <f t="shared" si="20"/>
        <v>0</v>
      </c>
      <c r="E96" s="1">
        <f t="shared" si="21"/>
        <v>0</v>
      </c>
      <c r="F96" s="1" t="str">
        <f t="shared" si="22"/>
        <v>8年10ヵ月目</v>
      </c>
      <c r="G96" s="4">
        <f t="shared" si="23"/>
        <v>0</v>
      </c>
      <c r="H96" s="4">
        <f t="shared" si="27"/>
        <v>0</v>
      </c>
      <c r="I96" s="4">
        <f t="shared" si="28"/>
        <v>0</v>
      </c>
      <c r="J96" s="4">
        <f t="shared" si="30"/>
        <v>0</v>
      </c>
      <c r="K96" s="4">
        <f t="shared" si="29"/>
        <v>0</v>
      </c>
      <c r="L96" s="4">
        <f t="shared" si="33"/>
        <v>0</v>
      </c>
      <c r="M96" s="4">
        <f t="shared" si="31"/>
        <v>0</v>
      </c>
      <c r="N96" s="4">
        <f t="shared" si="32"/>
        <v>0</v>
      </c>
      <c r="O96" s="4">
        <f t="shared" si="24"/>
        <v>0</v>
      </c>
      <c r="P96" s="4">
        <f t="shared" si="25"/>
        <v>0</v>
      </c>
    </row>
    <row r="97" spans="1:16" x14ac:dyDescent="0.4">
      <c r="A97" s="1">
        <f t="shared" si="34"/>
        <v>8</v>
      </c>
      <c r="B97" s="1">
        <f t="shared" si="26"/>
        <v>11</v>
      </c>
      <c r="C97" s="1" t="str">
        <f t="shared" si="19"/>
        <v>8_11</v>
      </c>
      <c r="D97" s="1">
        <f t="shared" si="20"/>
        <v>0</v>
      </c>
      <c r="E97" s="1">
        <f t="shared" si="21"/>
        <v>0</v>
      </c>
      <c r="F97" s="1" t="str">
        <f t="shared" si="22"/>
        <v>8年11ヵ月目</v>
      </c>
      <c r="G97" s="4">
        <f t="shared" si="23"/>
        <v>0</v>
      </c>
      <c r="H97" s="4">
        <f t="shared" si="27"/>
        <v>0</v>
      </c>
      <c r="I97" s="4">
        <f t="shared" si="28"/>
        <v>0</v>
      </c>
      <c r="J97" s="4">
        <f t="shared" si="30"/>
        <v>0</v>
      </c>
      <c r="K97" s="4">
        <f t="shared" si="29"/>
        <v>0</v>
      </c>
      <c r="L97" s="4">
        <f t="shared" si="33"/>
        <v>0</v>
      </c>
      <c r="M97" s="4">
        <f t="shared" si="31"/>
        <v>0</v>
      </c>
      <c r="N97" s="4">
        <f t="shared" si="32"/>
        <v>0</v>
      </c>
      <c r="O97" s="4">
        <f t="shared" si="24"/>
        <v>0</v>
      </c>
      <c r="P97" s="4">
        <f t="shared" si="25"/>
        <v>0</v>
      </c>
    </row>
    <row r="98" spans="1:16" x14ac:dyDescent="0.4">
      <c r="A98" s="1">
        <f t="shared" si="34"/>
        <v>8</v>
      </c>
      <c r="B98" s="1">
        <f t="shared" si="26"/>
        <v>12</v>
      </c>
      <c r="C98" s="1" t="str">
        <f t="shared" si="19"/>
        <v>8_12</v>
      </c>
      <c r="D98" s="1">
        <f t="shared" si="20"/>
        <v>0</v>
      </c>
      <c r="E98" s="1">
        <f t="shared" si="21"/>
        <v>0</v>
      </c>
      <c r="F98" s="1" t="str">
        <f t="shared" si="22"/>
        <v>8年12ヵ月目</v>
      </c>
      <c r="G98" s="4">
        <f t="shared" si="23"/>
        <v>0</v>
      </c>
      <c r="H98" s="4">
        <f t="shared" si="27"/>
        <v>0</v>
      </c>
      <c r="I98" s="4">
        <f t="shared" si="28"/>
        <v>0</v>
      </c>
      <c r="J98" s="4">
        <f t="shared" si="30"/>
        <v>0</v>
      </c>
      <c r="K98" s="4">
        <f t="shared" si="29"/>
        <v>0</v>
      </c>
      <c r="L98" s="4">
        <f t="shared" si="33"/>
        <v>0</v>
      </c>
      <c r="M98" s="4">
        <f t="shared" si="31"/>
        <v>0</v>
      </c>
      <c r="N98" s="4">
        <f t="shared" si="32"/>
        <v>0</v>
      </c>
      <c r="O98" s="4">
        <f t="shared" si="24"/>
        <v>0</v>
      </c>
      <c r="P98" s="4">
        <f t="shared" si="25"/>
        <v>0</v>
      </c>
    </row>
    <row r="99" spans="1:16" x14ac:dyDescent="0.4">
      <c r="A99" s="1">
        <f t="shared" si="34"/>
        <v>9</v>
      </c>
      <c r="B99" s="1">
        <f t="shared" si="26"/>
        <v>1</v>
      </c>
      <c r="C99" s="1" t="str">
        <f t="shared" si="19"/>
        <v>9_1</v>
      </c>
      <c r="D99" s="1">
        <f t="shared" si="20"/>
        <v>0</v>
      </c>
      <c r="E99" s="1">
        <f t="shared" si="21"/>
        <v>0</v>
      </c>
      <c r="F99" s="1" t="str">
        <f t="shared" si="22"/>
        <v>9年1ヵ月目</v>
      </c>
      <c r="G99" s="4">
        <f t="shared" si="23"/>
        <v>0</v>
      </c>
      <c r="H99" s="4">
        <f t="shared" si="27"/>
        <v>0</v>
      </c>
      <c r="I99" s="4">
        <f t="shared" si="28"/>
        <v>0</v>
      </c>
      <c r="J99" s="4">
        <f t="shared" si="30"/>
        <v>0</v>
      </c>
      <c r="K99" s="4">
        <f t="shared" si="29"/>
        <v>0</v>
      </c>
      <c r="L99" s="4">
        <f t="shared" si="33"/>
        <v>0</v>
      </c>
      <c r="M99" s="4">
        <f t="shared" si="31"/>
        <v>0</v>
      </c>
      <c r="N99" s="4">
        <f t="shared" si="32"/>
        <v>0</v>
      </c>
      <c r="O99" s="4">
        <f t="shared" si="24"/>
        <v>0</v>
      </c>
      <c r="P99" s="4">
        <f t="shared" si="25"/>
        <v>0</v>
      </c>
    </row>
    <row r="100" spans="1:16" x14ac:dyDescent="0.4">
      <c r="A100" s="1">
        <f t="shared" si="34"/>
        <v>9</v>
      </c>
      <c r="B100" s="1">
        <f t="shared" si="26"/>
        <v>2</v>
      </c>
      <c r="C100" s="1" t="str">
        <f t="shared" si="19"/>
        <v>9_2</v>
      </c>
      <c r="D100" s="1">
        <f t="shared" si="20"/>
        <v>0</v>
      </c>
      <c r="E100" s="1">
        <f t="shared" si="21"/>
        <v>0</v>
      </c>
      <c r="F100" s="1" t="str">
        <f t="shared" si="22"/>
        <v>9年2ヵ月目</v>
      </c>
      <c r="G100" s="4">
        <f t="shared" si="23"/>
        <v>0</v>
      </c>
      <c r="H100" s="4">
        <f t="shared" si="27"/>
        <v>0</v>
      </c>
      <c r="I100" s="4">
        <f t="shared" si="28"/>
        <v>0</v>
      </c>
      <c r="J100" s="4">
        <f t="shared" si="30"/>
        <v>0</v>
      </c>
      <c r="K100" s="4">
        <f t="shared" si="29"/>
        <v>0</v>
      </c>
      <c r="L100" s="4">
        <f t="shared" si="33"/>
        <v>0</v>
      </c>
      <c r="M100" s="4">
        <f t="shared" si="31"/>
        <v>0</v>
      </c>
      <c r="N100" s="4">
        <f t="shared" si="32"/>
        <v>0</v>
      </c>
      <c r="O100" s="4">
        <f t="shared" si="24"/>
        <v>0</v>
      </c>
      <c r="P100" s="4">
        <f t="shared" si="25"/>
        <v>0</v>
      </c>
    </row>
    <row r="101" spans="1:16" x14ac:dyDescent="0.4">
      <c r="A101" s="1">
        <f t="shared" si="34"/>
        <v>9</v>
      </c>
      <c r="B101" s="1">
        <f t="shared" si="26"/>
        <v>3</v>
      </c>
      <c r="C101" s="1" t="str">
        <f t="shared" si="19"/>
        <v>9_3</v>
      </c>
      <c r="D101" s="1">
        <f t="shared" si="20"/>
        <v>0</v>
      </c>
      <c r="E101" s="1">
        <f t="shared" si="21"/>
        <v>0</v>
      </c>
      <c r="F101" s="1" t="str">
        <f t="shared" si="22"/>
        <v>9年3ヵ月目</v>
      </c>
      <c r="G101" s="4">
        <f t="shared" si="23"/>
        <v>0</v>
      </c>
      <c r="H101" s="4">
        <f t="shared" si="27"/>
        <v>0</v>
      </c>
      <c r="I101" s="4">
        <f t="shared" si="28"/>
        <v>0</v>
      </c>
      <c r="J101" s="4">
        <f t="shared" si="30"/>
        <v>0</v>
      </c>
      <c r="K101" s="4">
        <f t="shared" si="29"/>
        <v>0</v>
      </c>
      <c r="L101" s="4">
        <f t="shared" si="33"/>
        <v>0</v>
      </c>
      <c r="M101" s="4">
        <f t="shared" si="31"/>
        <v>0</v>
      </c>
      <c r="N101" s="4">
        <f t="shared" si="32"/>
        <v>0</v>
      </c>
      <c r="O101" s="4">
        <f t="shared" si="24"/>
        <v>0</v>
      </c>
      <c r="P101" s="4">
        <f t="shared" si="25"/>
        <v>0</v>
      </c>
    </row>
    <row r="102" spans="1:16" x14ac:dyDescent="0.4">
      <c r="A102" s="1">
        <f t="shared" si="34"/>
        <v>9</v>
      </c>
      <c r="B102" s="1">
        <f t="shared" si="26"/>
        <v>4</v>
      </c>
      <c r="C102" s="1" t="str">
        <f t="shared" si="19"/>
        <v>9_4</v>
      </c>
      <c r="D102" s="1">
        <f t="shared" si="20"/>
        <v>0</v>
      </c>
      <c r="E102" s="1">
        <f t="shared" si="21"/>
        <v>0</v>
      </c>
      <c r="F102" s="1" t="str">
        <f t="shared" si="22"/>
        <v>9年4ヵ月目</v>
      </c>
      <c r="G102" s="4">
        <f t="shared" si="23"/>
        <v>0</v>
      </c>
      <c r="H102" s="4">
        <f t="shared" si="27"/>
        <v>0</v>
      </c>
      <c r="I102" s="4">
        <f t="shared" si="28"/>
        <v>0</v>
      </c>
      <c r="J102" s="4">
        <f t="shared" si="30"/>
        <v>0</v>
      </c>
      <c r="K102" s="4">
        <f t="shared" si="29"/>
        <v>0</v>
      </c>
      <c r="L102" s="4">
        <f t="shared" si="33"/>
        <v>0</v>
      </c>
      <c r="M102" s="4">
        <f t="shared" si="31"/>
        <v>0</v>
      </c>
      <c r="N102" s="4">
        <f t="shared" si="32"/>
        <v>0</v>
      </c>
      <c r="O102" s="4">
        <f t="shared" si="24"/>
        <v>0</v>
      </c>
      <c r="P102" s="4">
        <f t="shared" si="25"/>
        <v>0</v>
      </c>
    </row>
    <row r="103" spans="1:16" x14ac:dyDescent="0.4">
      <c r="A103" s="1">
        <f t="shared" si="34"/>
        <v>9</v>
      </c>
      <c r="B103" s="1">
        <f t="shared" si="26"/>
        <v>5</v>
      </c>
      <c r="C103" s="1" t="str">
        <f t="shared" si="19"/>
        <v>9_5</v>
      </c>
      <c r="D103" s="1">
        <f t="shared" si="20"/>
        <v>0</v>
      </c>
      <c r="E103" s="1">
        <f t="shared" si="21"/>
        <v>0</v>
      </c>
      <c r="F103" s="1" t="str">
        <f t="shared" si="22"/>
        <v>9年5ヵ月目</v>
      </c>
      <c r="G103" s="4">
        <f t="shared" si="23"/>
        <v>0</v>
      </c>
      <c r="H103" s="4">
        <f t="shared" si="27"/>
        <v>0</v>
      </c>
      <c r="I103" s="4">
        <f t="shared" si="28"/>
        <v>0</v>
      </c>
      <c r="J103" s="4">
        <f t="shared" si="30"/>
        <v>0</v>
      </c>
      <c r="K103" s="4">
        <f t="shared" si="29"/>
        <v>0</v>
      </c>
      <c r="L103" s="4">
        <f t="shared" si="33"/>
        <v>0</v>
      </c>
      <c r="M103" s="4">
        <f t="shared" si="31"/>
        <v>0</v>
      </c>
      <c r="N103" s="4">
        <f t="shared" si="32"/>
        <v>0</v>
      </c>
      <c r="O103" s="4">
        <f t="shared" si="24"/>
        <v>0</v>
      </c>
      <c r="P103" s="4">
        <f t="shared" si="25"/>
        <v>0</v>
      </c>
    </row>
    <row r="104" spans="1:16" x14ac:dyDescent="0.4">
      <c r="A104" s="1">
        <f t="shared" si="34"/>
        <v>9</v>
      </c>
      <c r="B104" s="1">
        <f t="shared" si="26"/>
        <v>6</v>
      </c>
      <c r="C104" s="1" t="str">
        <f t="shared" si="19"/>
        <v>9_6</v>
      </c>
      <c r="D104" s="1">
        <f t="shared" si="20"/>
        <v>0</v>
      </c>
      <c r="E104" s="1">
        <f t="shared" si="21"/>
        <v>0</v>
      </c>
      <c r="F104" s="1" t="str">
        <f t="shared" si="22"/>
        <v>9年6ヵ月目</v>
      </c>
      <c r="G104" s="4">
        <f t="shared" si="23"/>
        <v>0</v>
      </c>
      <c r="H104" s="4">
        <f t="shared" si="27"/>
        <v>0</v>
      </c>
      <c r="I104" s="4">
        <f t="shared" si="28"/>
        <v>0</v>
      </c>
      <c r="J104" s="4">
        <f t="shared" si="30"/>
        <v>0</v>
      </c>
      <c r="K104" s="4">
        <f t="shared" si="29"/>
        <v>0</v>
      </c>
      <c r="L104" s="4">
        <f t="shared" si="33"/>
        <v>0</v>
      </c>
      <c r="M104" s="4">
        <f t="shared" si="31"/>
        <v>0</v>
      </c>
      <c r="N104" s="4">
        <f t="shared" si="32"/>
        <v>0</v>
      </c>
      <c r="O104" s="4">
        <f t="shared" si="24"/>
        <v>0</v>
      </c>
      <c r="P104" s="4">
        <f t="shared" si="25"/>
        <v>0</v>
      </c>
    </row>
    <row r="105" spans="1:16" x14ac:dyDescent="0.4">
      <c r="A105" s="1">
        <f t="shared" si="34"/>
        <v>9</v>
      </c>
      <c r="B105" s="1">
        <f t="shared" si="26"/>
        <v>7</v>
      </c>
      <c r="C105" s="1" t="str">
        <f t="shared" si="19"/>
        <v>9_7</v>
      </c>
      <c r="D105" s="1">
        <f t="shared" si="20"/>
        <v>0</v>
      </c>
      <c r="E105" s="1">
        <f t="shared" si="21"/>
        <v>0</v>
      </c>
      <c r="F105" s="1" t="str">
        <f t="shared" si="22"/>
        <v>9年7ヵ月目</v>
      </c>
      <c r="G105" s="4">
        <f t="shared" si="23"/>
        <v>0</v>
      </c>
      <c r="H105" s="4">
        <f t="shared" si="27"/>
        <v>0</v>
      </c>
      <c r="I105" s="4">
        <f t="shared" si="28"/>
        <v>0</v>
      </c>
      <c r="J105" s="4">
        <f t="shared" si="30"/>
        <v>0</v>
      </c>
      <c r="K105" s="4">
        <f t="shared" si="29"/>
        <v>0</v>
      </c>
      <c r="L105" s="4">
        <f t="shared" si="33"/>
        <v>0</v>
      </c>
      <c r="M105" s="4">
        <f t="shared" si="31"/>
        <v>0</v>
      </c>
      <c r="N105" s="4">
        <f t="shared" si="32"/>
        <v>0</v>
      </c>
      <c r="O105" s="4">
        <f t="shared" si="24"/>
        <v>0</v>
      </c>
      <c r="P105" s="4">
        <f t="shared" si="25"/>
        <v>0</v>
      </c>
    </row>
    <row r="106" spans="1:16" x14ac:dyDescent="0.4">
      <c r="A106" s="1">
        <f t="shared" si="34"/>
        <v>9</v>
      </c>
      <c r="B106" s="1">
        <f t="shared" si="26"/>
        <v>8</v>
      </c>
      <c r="C106" s="1" t="str">
        <f t="shared" si="19"/>
        <v>9_8</v>
      </c>
      <c r="D106" s="1">
        <f t="shared" si="20"/>
        <v>0</v>
      </c>
      <c r="E106" s="1">
        <f t="shared" si="21"/>
        <v>0</v>
      </c>
      <c r="F106" s="1" t="str">
        <f t="shared" si="22"/>
        <v>9年8ヵ月目</v>
      </c>
      <c r="G106" s="4">
        <f t="shared" si="23"/>
        <v>0</v>
      </c>
      <c r="H106" s="4">
        <f t="shared" si="27"/>
        <v>0</v>
      </c>
      <c r="I106" s="4">
        <f t="shared" si="28"/>
        <v>0</v>
      </c>
      <c r="J106" s="4">
        <f t="shared" si="30"/>
        <v>0</v>
      </c>
      <c r="K106" s="4">
        <f t="shared" si="29"/>
        <v>0</v>
      </c>
      <c r="L106" s="4">
        <f t="shared" si="33"/>
        <v>0</v>
      </c>
      <c r="M106" s="4">
        <f t="shared" si="31"/>
        <v>0</v>
      </c>
      <c r="N106" s="4">
        <f t="shared" si="32"/>
        <v>0</v>
      </c>
      <c r="O106" s="4">
        <f t="shared" si="24"/>
        <v>0</v>
      </c>
      <c r="P106" s="4">
        <f t="shared" si="25"/>
        <v>0</v>
      </c>
    </row>
    <row r="107" spans="1:16" x14ac:dyDescent="0.4">
      <c r="A107" s="1">
        <f t="shared" si="34"/>
        <v>9</v>
      </c>
      <c r="B107" s="1">
        <f t="shared" si="26"/>
        <v>9</v>
      </c>
      <c r="C107" s="1" t="str">
        <f t="shared" si="19"/>
        <v>9_9</v>
      </c>
      <c r="D107" s="1">
        <f t="shared" si="20"/>
        <v>0</v>
      </c>
      <c r="E107" s="1">
        <f t="shared" si="21"/>
        <v>0</v>
      </c>
      <c r="F107" s="1" t="str">
        <f t="shared" si="22"/>
        <v>9年9ヵ月目</v>
      </c>
      <c r="G107" s="4">
        <f t="shared" si="23"/>
        <v>0</v>
      </c>
      <c r="H107" s="4">
        <f t="shared" si="27"/>
        <v>0</v>
      </c>
      <c r="I107" s="4">
        <f t="shared" si="28"/>
        <v>0</v>
      </c>
      <c r="J107" s="4">
        <f t="shared" si="30"/>
        <v>0</v>
      </c>
      <c r="K107" s="4">
        <f t="shared" si="29"/>
        <v>0</v>
      </c>
      <c r="L107" s="4">
        <f t="shared" si="33"/>
        <v>0</v>
      </c>
      <c r="M107" s="4">
        <f t="shared" si="31"/>
        <v>0</v>
      </c>
      <c r="N107" s="4">
        <f t="shared" si="32"/>
        <v>0</v>
      </c>
      <c r="O107" s="4">
        <f t="shared" si="24"/>
        <v>0</v>
      </c>
      <c r="P107" s="4">
        <f t="shared" si="25"/>
        <v>0</v>
      </c>
    </row>
    <row r="108" spans="1:16" x14ac:dyDescent="0.4">
      <c r="A108" s="1">
        <f t="shared" si="34"/>
        <v>9</v>
      </c>
      <c r="B108" s="1">
        <f t="shared" si="26"/>
        <v>10</v>
      </c>
      <c r="C108" s="1" t="str">
        <f t="shared" si="19"/>
        <v>9_10</v>
      </c>
      <c r="D108" s="1">
        <f t="shared" si="20"/>
        <v>0</v>
      </c>
      <c r="E108" s="1">
        <f t="shared" si="21"/>
        <v>0</v>
      </c>
      <c r="F108" s="1" t="str">
        <f t="shared" si="22"/>
        <v>9年10ヵ月目</v>
      </c>
      <c r="G108" s="4">
        <f t="shared" si="23"/>
        <v>0</v>
      </c>
      <c r="H108" s="4">
        <f t="shared" si="27"/>
        <v>0</v>
      </c>
      <c r="I108" s="4">
        <f t="shared" si="28"/>
        <v>0</v>
      </c>
      <c r="J108" s="4">
        <f t="shared" si="30"/>
        <v>0</v>
      </c>
      <c r="K108" s="4">
        <f t="shared" si="29"/>
        <v>0</v>
      </c>
      <c r="L108" s="4">
        <f t="shared" si="33"/>
        <v>0</v>
      </c>
      <c r="M108" s="4">
        <f t="shared" si="31"/>
        <v>0</v>
      </c>
      <c r="N108" s="4">
        <f t="shared" si="32"/>
        <v>0</v>
      </c>
      <c r="O108" s="4">
        <f t="shared" si="24"/>
        <v>0</v>
      </c>
      <c r="P108" s="4">
        <f t="shared" si="25"/>
        <v>0</v>
      </c>
    </row>
    <row r="109" spans="1:16" x14ac:dyDescent="0.4">
      <c r="A109" s="1">
        <f t="shared" si="34"/>
        <v>9</v>
      </c>
      <c r="B109" s="1">
        <f t="shared" si="26"/>
        <v>11</v>
      </c>
      <c r="C109" s="1" t="str">
        <f t="shared" si="19"/>
        <v>9_11</v>
      </c>
      <c r="D109" s="1">
        <f t="shared" si="20"/>
        <v>0</v>
      </c>
      <c r="E109" s="1">
        <f t="shared" si="21"/>
        <v>0</v>
      </c>
      <c r="F109" s="1" t="str">
        <f t="shared" si="22"/>
        <v>9年11ヵ月目</v>
      </c>
      <c r="G109" s="4">
        <f t="shared" si="23"/>
        <v>0</v>
      </c>
      <c r="H109" s="4">
        <f t="shared" si="27"/>
        <v>0</v>
      </c>
      <c r="I109" s="4">
        <f t="shared" si="28"/>
        <v>0</v>
      </c>
      <c r="J109" s="4">
        <f t="shared" si="30"/>
        <v>0</v>
      </c>
      <c r="K109" s="4">
        <f t="shared" si="29"/>
        <v>0</v>
      </c>
      <c r="L109" s="4">
        <f t="shared" si="33"/>
        <v>0</v>
      </c>
      <c r="M109" s="4">
        <f t="shared" si="31"/>
        <v>0</v>
      </c>
      <c r="N109" s="4">
        <f t="shared" si="32"/>
        <v>0</v>
      </c>
      <c r="O109" s="4">
        <f t="shared" si="24"/>
        <v>0</v>
      </c>
      <c r="P109" s="4">
        <f t="shared" si="25"/>
        <v>0</v>
      </c>
    </row>
    <row r="110" spans="1:16" x14ac:dyDescent="0.4">
      <c r="A110" s="1">
        <f t="shared" si="34"/>
        <v>9</v>
      </c>
      <c r="B110" s="1">
        <f t="shared" si="26"/>
        <v>12</v>
      </c>
      <c r="C110" s="1" t="str">
        <f t="shared" si="19"/>
        <v>9_12</v>
      </c>
      <c r="D110" s="1">
        <f t="shared" si="20"/>
        <v>0</v>
      </c>
      <c r="E110" s="1">
        <f t="shared" si="21"/>
        <v>0</v>
      </c>
      <c r="F110" s="1" t="str">
        <f t="shared" si="22"/>
        <v>9年12ヵ月目</v>
      </c>
      <c r="G110" s="4">
        <f t="shared" si="23"/>
        <v>0</v>
      </c>
      <c r="H110" s="4">
        <f t="shared" si="27"/>
        <v>0</v>
      </c>
      <c r="I110" s="4">
        <f t="shared" si="28"/>
        <v>0</v>
      </c>
      <c r="J110" s="4">
        <f t="shared" si="30"/>
        <v>0</v>
      </c>
      <c r="K110" s="4">
        <f t="shared" si="29"/>
        <v>0</v>
      </c>
      <c r="L110" s="4">
        <f t="shared" si="33"/>
        <v>0</v>
      </c>
      <c r="M110" s="4">
        <f t="shared" si="31"/>
        <v>0</v>
      </c>
      <c r="N110" s="4">
        <f t="shared" si="32"/>
        <v>0</v>
      </c>
      <c r="O110" s="4">
        <f t="shared" si="24"/>
        <v>0</v>
      </c>
      <c r="P110" s="4">
        <f t="shared" si="25"/>
        <v>0</v>
      </c>
    </row>
    <row r="111" spans="1:16" x14ac:dyDescent="0.4">
      <c r="A111" s="1">
        <f t="shared" si="34"/>
        <v>10</v>
      </c>
      <c r="B111" s="1">
        <f t="shared" si="26"/>
        <v>1</v>
      </c>
      <c r="C111" s="1" t="str">
        <f t="shared" si="19"/>
        <v>10_1</v>
      </c>
      <c r="D111" s="1">
        <f t="shared" si="20"/>
        <v>0</v>
      </c>
      <c r="E111" s="1">
        <f t="shared" si="21"/>
        <v>0</v>
      </c>
      <c r="F111" s="1" t="str">
        <f t="shared" si="22"/>
        <v>10年1ヵ月目</v>
      </c>
      <c r="G111" s="4">
        <f t="shared" si="23"/>
        <v>0</v>
      </c>
      <c r="H111" s="4">
        <f t="shared" si="27"/>
        <v>0</v>
      </c>
      <c r="I111" s="4">
        <f t="shared" si="28"/>
        <v>0</v>
      </c>
      <c r="J111" s="4">
        <f t="shared" si="30"/>
        <v>0</v>
      </c>
      <c r="K111" s="4">
        <f t="shared" si="29"/>
        <v>0</v>
      </c>
      <c r="L111" s="4">
        <f t="shared" si="33"/>
        <v>0</v>
      </c>
      <c r="M111" s="4">
        <f t="shared" si="31"/>
        <v>0</v>
      </c>
      <c r="N111" s="4">
        <f t="shared" si="32"/>
        <v>0</v>
      </c>
      <c r="O111" s="4">
        <f t="shared" si="24"/>
        <v>0</v>
      </c>
      <c r="P111" s="4">
        <f t="shared" si="25"/>
        <v>0</v>
      </c>
    </row>
    <row r="112" spans="1:16" x14ac:dyDescent="0.4">
      <c r="A112" s="1">
        <f t="shared" si="34"/>
        <v>10</v>
      </c>
      <c r="B112" s="1">
        <f t="shared" si="26"/>
        <v>2</v>
      </c>
      <c r="C112" s="1" t="str">
        <f t="shared" si="19"/>
        <v>10_2</v>
      </c>
      <c r="D112" s="1">
        <f t="shared" si="20"/>
        <v>0</v>
      </c>
      <c r="E112" s="1">
        <f t="shared" si="21"/>
        <v>0</v>
      </c>
      <c r="F112" s="1" t="str">
        <f t="shared" si="22"/>
        <v>10年2ヵ月目</v>
      </c>
      <c r="G112" s="4">
        <f t="shared" si="23"/>
        <v>0</v>
      </c>
      <c r="H112" s="4">
        <f t="shared" si="27"/>
        <v>0</v>
      </c>
      <c r="I112" s="4">
        <f t="shared" si="28"/>
        <v>0</v>
      </c>
      <c r="J112" s="4">
        <f t="shared" si="30"/>
        <v>0</v>
      </c>
      <c r="K112" s="4">
        <f t="shared" si="29"/>
        <v>0</v>
      </c>
      <c r="L112" s="4">
        <f t="shared" si="33"/>
        <v>0</v>
      </c>
      <c r="M112" s="4">
        <f t="shared" si="31"/>
        <v>0</v>
      </c>
      <c r="N112" s="4">
        <f t="shared" si="32"/>
        <v>0</v>
      </c>
      <c r="O112" s="4">
        <f t="shared" si="24"/>
        <v>0</v>
      </c>
      <c r="P112" s="4">
        <f t="shared" si="25"/>
        <v>0</v>
      </c>
    </row>
    <row r="113" spans="1:16" x14ac:dyDescent="0.4">
      <c r="A113" s="1">
        <f t="shared" si="34"/>
        <v>10</v>
      </c>
      <c r="B113" s="1">
        <f t="shared" si="26"/>
        <v>3</v>
      </c>
      <c r="C113" s="1" t="str">
        <f t="shared" si="19"/>
        <v>10_3</v>
      </c>
      <c r="D113" s="1">
        <f t="shared" si="20"/>
        <v>0</v>
      </c>
      <c r="E113" s="1">
        <f t="shared" si="21"/>
        <v>0</v>
      </c>
      <c r="F113" s="1" t="str">
        <f t="shared" si="22"/>
        <v>10年3ヵ月目</v>
      </c>
      <c r="G113" s="4">
        <f t="shared" si="23"/>
        <v>0</v>
      </c>
      <c r="H113" s="4">
        <f t="shared" si="27"/>
        <v>0</v>
      </c>
      <c r="I113" s="4">
        <f t="shared" si="28"/>
        <v>0</v>
      </c>
      <c r="J113" s="4">
        <f t="shared" si="30"/>
        <v>0</v>
      </c>
      <c r="K113" s="4">
        <f t="shared" si="29"/>
        <v>0</v>
      </c>
      <c r="L113" s="4">
        <f t="shared" si="33"/>
        <v>0</v>
      </c>
      <c r="M113" s="4">
        <f t="shared" si="31"/>
        <v>0</v>
      </c>
      <c r="N113" s="4">
        <f t="shared" si="32"/>
        <v>0</v>
      </c>
      <c r="O113" s="4">
        <f t="shared" si="24"/>
        <v>0</v>
      </c>
      <c r="P113" s="4">
        <f t="shared" si="25"/>
        <v>0</v>
      </c>
    </row>
    <row r="114" spans="1:16" x14ac:dyDescent="0.4">
      <c r="A114" s="1">
        <f t="shared" si="34"/>
        <v>10</v>
      </c>
      <c r="B114" s="1">
        <f t="shared" si="26"/>
        <v>4</v>
      </c>
      <c r="C114" s="1" t="str">
        <f t="shared" si="19"/>
        <v>10_4</v>
      </c>
      <c r="D114" s="1">
        <f t="shared" si="20"/>
        <v>0</v>
      </c>
      <c r="E114" s="1">
        <f t="shared" si="21"/>
        <v>0</v>
      </c>
      <c r="F114" s="1" t="str">
        <f t="shared" si="22"/>
        <v>10年4ヵ月目</v>
      </c>
      <c r="G114" s="4">
        <f t="shared" si="23"/>
        <v>0</v>
      </c>
      <c r="H114" s="4">
        <f t="shared" si="27"/>
        <v>0</v>
      </c>
      <c r="I114" s="4">
        <f t="shared" si="28"/>
        <v>0</v>
      </c>
      <c r="J114" s="4">
        <f t="shared" si="30"/>
        <v>0</v>
      </c>
      <c r="K114" s="4">
        <f t="shared" si="29"/>
        <v>0</v>
      </c>
      <c r="L114" s="4">
        <f t="shared" si="33"/>
        <v>0</v>
      </c>
      <c r="M114" s="4">
        <f t="shared" si="31"/>
        <v>0</v>
      </c>
      <c r="N114" s="4">
        <f t="shared" si="32"/>
        <v>0</v>
      </c>
      <c r="O114" s="4">
        <f t="shared" si="24"/>
        <v>0</v>
      </c>
      <c r="P114" s="4">
        <f t="shared" si="25"/>
        <v>0</v>
      </c>
    </row>
    <row r="115" spans="1:16" x14ac:dyDescent="0.4">
      <c r="A115" s="1">
        <f t="shared" si="34"/>
        <v>10</v>
      </c>
      <c r="B115" s="1">
        <f t="shared" si="26"/>
        <v>5</v>
      </c>
      <c r="C115" s="1" t="str">
        <f t="shared" si="19"/>
        <v>10_5</v>
      </c>
      <c r="D115" s="1">
        <f t="shared" si="20"/>
        <v>0</v>
      </c>
      <c r="E115" s="1">
        <f t="shared" si="21"/>
        <v>0</v>
      </c>
      <c r="F115" s="1" t="str">
        <f t="shared" si="22"/>
        <v>10年5ヵ月目</v>
      </c>
      <c r="G115" s="4">
        <f t="shared" si="23"/>
        <v>0</v>
      </c>
      <c r="H115" s="4">
        <f t="shared" si="27"/>
        <v>0</v>
      </c>
      <c r="I115" s="4">
        <f t="shared" si="28"/>
        <v>0</v>
      </c>
      <c r="J115" s="4">
        <f t="shared" si="30"/>
        <v>0</v>
      </c>
      <c r="K115" s="4">
        <f t="shared" si="29"/>
        <v>0</v>
      </c>
      <c r="L115" s="4">
        <f t="shared" si="33"/>
        <v>0</v>
      </c>
      <c r="M115" s="4">
        <f t="shared" si="31"/>
        <v>0</v>
      </c>
      <c r="N115" s="4">
        <f t="shared" si="32"/>
        <v>0</v>
      </c>
      <c r="O115" s="4">
        <f t="shared" si="24"/>
        <v>0</v>
      </c>
      <c r="P115" s="4">
        <f t="shared" si="25"/>
        <v>0</v>
      </c>
    </row>
    <row r="116" spans="1:16" x14ac:dyDescent="0.4">
      <c r="A116" s="1">
        <f t="shared" si="34"/>
        <v>10</v>
      </c>
      <c r="B116" s="1">
        <f t="shared" si="26"/>
        <v>6</v>
      </c>
      <c r="C116" s="1" t="str">
        <f t="shared" si="19"/>
        <v>10_6</v>
      </c>
      <c r="D116" s="1">
        <f t="shared" si="20"/>
        <v>0</v>
      </c>
      <c r="E116" s="1">
        <f t="shared" si="21"/>
        <v>0</v>
      </c>
      <c r="F116" s="1" t="str">
        <f t="shared" si="22"/>
        <v>10年6ヵ月目</v>
      </c>
      <c r="G116" s="4">
        <f t="shared" si="23"/>
        <v>0</v>
      </c>
      <c r="H116" s="4">
        <f t="shared" si="27"/>
        <v>0</v>
      </c>
      <c r="I116" s="4">
        <f t="shared" si="28"/>
        <v>0</v>
      </c>
      <c r="J116" s="4">
        <f t="shared" si="30"/>
        <v>0</v>
      </c>
      <c r="K116" s="4">
        <f t="shared" si="29"/>
        <v>0</v>
      </c>
      <c r="L116" s="4">
        <f t="shared" si="33"/>
        <v>0</v>
      </c>
      <c r="M116" s="4">
        <f t="shared" si="31"/>
        <v>0</v>
      </c>
      <c r="N116" s="4">
        <f t="shared" si="32"/>
        <v>0</v>
      </c>
      <c r="O116" s="4">
        <f t="shared" si="24"/>
        <v>0</v>
      </c>
      <c r="P116" s="4">
        <f t="shared" si="25"/>
        <v>0</v>
      </c>
    </row>
    <row r="117" spans="1:16" x14ac:dyDescent="0.4">
      <c r="A117" s="1">
        <f t="shared" si="34"/>
        <v>10</v>
      </c>
      <c r="B117" s="1">
        <f t="shared" si="26"/>
        <v>7</v>
      </c>
      <c r="C117" s="1" t="str">
        <f t="shared" si="19"/>
        <v>10_7</v>
      </c>
      <c r="D117" s="1">
        <f t="shared" si="20"/>
        <v>0</v>
      </c>
      <c r="E117" s="1">
        <f t="shared" si="21"/>
        <v>0</v>
      </c>
      <c r="F117" s="1" t="str">
        <f t="shared" si="22"/>
        <v>10年7ヵ月目</v>
      </c>
      <c r="G117" s="4">
        <f t="shared" si="23"/>
        <v>0</v>
      </c>
      <c r="H117" s="4">
        <f t="shared" si="27"/>
        <v>0</v>
      </c>
      <c r="I117" s="4">
        <f t="shared" si="28"/>
        <v>0</v>
      </c>
      <c r="J117" s="4">
        <f t="shared" si="30"/>
        <v>0</v>
      </c>
      <c r="K117" s="4">
        <f t="shared" si="29"/>
        <v>0</v>
      </c>
      <c r="L117" s="4">
        <f t="shared" si="33"/>
        <v>0</v>
      </c>
      <c r="M117" s="4">
        <f t="shared" si="31"/>
        <v>0</v>
      </c>
      <c r="N117" s="4">
        <f t="shared" si="32"/>
        <v>0</v>
      </c>
      <c r="O117" s="4">
        <f t="shared" si="24"/>
        <v>0</v>
      </c>
      <c r="P117" s="4">
        <f t="shared" si="25"/>
        <v>0</v>
      </c>
    </row>
    <row r="118" spans="1:16" x14ac:dyDescent="0.4">
      <c r="A118" s="1">
        <f t="shared" si="34"/>
        <v>10</v>
      </c>
      <c r="B118" s="1">
        <f t="shared" si="26"/>
        <v>8</v>
      </c>
      <c r="C118" s="1" t="str">
        <f t="shared" si="19"/>
        <v>10_8</v>
      </c>
      <c r="D118" s="1">
        <f t="shared" si="20"/>
        <v>0</v>
      </c>
      <c r="E118" s="1">
        <f t="shared" si="21"/>
        <v>0</v>
      </c>
      <c r="F118" s="1" t="str">
        <f t="shared" si="22"/>
        <v>10年8ヵ月目</v>
      </c>
      <c r="G118" s="4">
        <f t="shared" si="23"/>
        <v>0</v>
      </c>
      <c r="H118" s="4">
        <f t="shared" si="27"/>
        <v>0</v>
      </c>
      <c r="I118" s="4">
        <f t="shared" si="28"/>
        <v>0</v>
      </c>
      <c r="J118" s="4">
        <f t="shared" si="30"/>
        <v>0</v>
      </c>
      <c r="K118" s="4">
        <f t="shared" si="29"/>
        <v>0</v>
      </c>
      <c r="L118" s="4">
        <f t="shared" si="33"/>
        <v>0</v>
      </c>
      <c r="M118" s="4">
        <f t="shared" si="31"/>
        <v>0</v>
      </c>
      <c r="N118" s="4">
        <f t="shared" si="32"/>
        <v>0</v>
      </c>
      <c r="O118" s="4">
        <f t="shared" si="24"/>
        <v>0</v>
      </c>
      <c r="P118" s="4">
        <f t="shared" si="25"/>
        <v>0</v>
      </c>
    </row>
    <row r="119" spans="1:16" x14ac:dyDescent="0.4">
      <c r="A119" s="1">
        <f t="shared" si="34"/>
        <v>10</v>
      </c>
      <c r="B119" s="1">
        <f t="shared" si="26"/>
        <v>9</v>
      </c>
      <c r="C119" s="1" t="str">
        <f t="shared" si="19"/>
        <v>10_9</v>
      </c>
      <c r="D119" s="1">
        <f t="shared" si="20"/>
        <v>0</v>
      </c>
      <c r="E119" s="1">
        <f t="shared" si="21"/>
        <v>0</v>
      </c>
      <c r="F119" s="1" t="str">
        <f t="shared" si="22"/>
        <v>10年9ヵ月目</v>
      </c>
      <c r="G119" s="4">
        <f t="shared" si="23"/>
        <v>0</v>
      </c>
      <c r="H119" s="4">
        <f t="shared" si="27"/>
        <v>0</v>
      </c>
      <c r="I119" s="4">
        <f t="shared" si="28"/>
        <v>0</v>
      </c>
      <c r="J119" s="4">
        <f t="shared" si="30"/>
        <v>0</v>
      </c>
      <c r="K119" s="4">
        <f t="shared" si="29"/>
        <v>0</v>
      </c>
      <c r="L119" s="4">
        <f t="shared" si="33"/>
        <v>0</v>
      </c>
      <c r="M119" s="4">
        <f t="shared" si="31"/>
        <v>0</v>
      </c>
      <c r="N119" s="4">
        <f t="shared" si="32"/>
        <v>0</v>
      </c>
      <c r="O119" s="4">
        <f t="shared" si="24"/>
        <v>0</v>
      </c>
      <c r="P119" s="4">
        <f t="shared" si="25"/>
        <v>0</v>
      </c>
    </row>
    <row r="120" spans="1:16" x14ac:dyDescent="0.4">
      <c r="A120" s="1">
        <f t="shared" si="34"/>
        <v>10</v>
      </c>
      <c r="B120" s="1">
        <f t="shared" si="26"/>
        <v>10</v>
      </c>
      <c r="C120" s="1" t="str">
        <f t="shared" si="19"/>
        <v>10_10</v>
      </c>
      <c r="D120" s="1">
        <f t="shared" si="20"/>
        <v>0</v>
      </c>
      <c r="E120" s="1">
        <f t="shared" si="21"/>
        <v>0</v>
      </c>
      <c r="F120" s="1" t="str">
        <f t="shared" si="22"/>
        <v>10年10ヵ月目</v>
      </c>
      <c r="G120" s="4">
        <f t="shared" si="23"/>
        <v>0</v>
      </c>
      <c r="H120" s="4">
        <f t="shared" si="27"/>
        <v>0</v>
      </c>
      <c r="I120" s="4">
        <f t="shared" si="28"/>
        <v>0</v>
      </c>
      <c r="J120" s="4">
        <f t="shared" si="30"/>
        <v>0</v>
      </c>
      <c r="K120" s="4">
        <f t="shared" si="29"/>
        <v>0</v>
      </c>
      <c r="L120" s="4">
        <f t="shared" si="33"/>
        <v>0</v>
      </c>
      <c r="M120" s="4">
        <f t="shared" si="31"/>
        <v>0</v>
      </c>
      <c r="N120" s="4">
        <f t="shared" si="32"/>
        <v>0</v>
      </c>
      <c r="O120" s="4">
        <f t="shared" si="24"/>
        <v>0</v>
      </c>
      <c r="P120" s="4">
        <f t="shared" si="25"/>
        <v>0</v>
      </c>
    </row>
    <row r="121" spans="1:16" x14ac:dyDescent="0.4">
      <c r="A121" s="1">
        <f t="shared" si="34"/>
        <v>10</v>
      </c>
      <c r="B121" s="1">
        <f t="shared" si="26"/>
        <v>11</v>
      </c>
      <c r="C121" s="1" t="str">
        <f t="shared" si="19"/>
        <v>10_11</v>
      </c>
      <c r="D121" s="1">
        <f t="shared" si="20"/>
        <v>0</v>
      </c>
      <c r="E121" s="1">
        <f t="shared" si="21"/>
        <v>0</v>
      </c>
      <c r="F121" s="1" t="str">
        <f t="shared" si="22"/>
        <v>10年11ヵ月目</v>
      </c>
      <c r="G121" s="4">
        <f t="shared" si="23"/>
        <v>0</v>
      </c>
      <c r="H121" s="4">
        <f t="shared" si="27"/>
        <v>0</v>
      </c>
      <c r="I121" s="4">
        <f t="shared" si="28"/>
        <v>0</v>
      </c>
      <c r="J121" s="4">
        <f t="shared" si="30"/>
        <v>0</v>
      </c>
      <c r="K121" s="4">
        <f t="shared" si="29"/>
        <v>0</v>
      </c>
      <c r="L121" s="4">
        <f t="shared" si="33"/>
        <v>0</v>
      </c>
      <c r="M121" s="4">
        <f t="shared" si="31"/>
        <v>0</v>
      </c>
      <c r="N121" s="4">
        <f t="shared" si="32"/>
        <v>0</v>
      </c>
      <c r="O121" s="4">
        <f t="shared" si="24"/>
        <v>0</v>
      </c>
      <c r="P121" s="4">
        <f t="shared" si="25"/>
        <v>0</v>
      </c>
    </row>
    <row r="122" spans="1:16" x14ac:dyDescent="0.4">
      <c r="A122" s="1">
        <f t="shared" si="34"/>
        <v>10</v>
      </c>
      <c r="B122" s="1">
        <f t="shared" si="26"/>
        <v>12</v>
      </c>
      <c r="C122" s="1" t="str">
        <f t="shared" si="19"/>
        <v>10_12</v>
      </c>
      <c r="D122" s="1">
        <f t="shared" si="20"/>
        <v>0</v>
      </c>
      <c r="E122" s="1">
        <f t="shared" si="21"/>
        <v>0</v>
      </c>
      <c r="F122" s="1" t="str">
        <f t="shared" si="22"/>
        <v>10年12ヵ月目</v>
      </c>
      <c r="G122" s="4">
        <f t="shared" si="23"/>
        <v>0</v>
      </c>
      <c r="H122" s="4">
        <f t="shared" si="27"/>
        <v>0</v>
      </c>
      <c r="I122" s="4">
        <f t="shared" si="28"/>
        <v>0</v>
      </c>
      <c r="J122" s="4">
        <f t="shared" si="30"/>
        <v>0</v>
      </c>
      <c r="K122" s="4">
        <f t="shared" si="29"/>
        <v>0</v>
      </c>
      <c r="L122" s="4">
        <f t="shared" si="33"/>
        <v>0</v>
      </c>
      <c r="M122" s="4">
        <f t="shared" si="31"/>
        <v>0</v>
      </c>
      <c r="N122" s="4">
        <f t="shared" si="32"/>
        <v>0</v>
      </c>
      <c r="O122" s="4">
        <f t="shared" si="24"/>
        <v>0</v>
      </c>
      <c r="P122" s="4">
        <f t="shared" si="25"/>
        <v>0</v>
      </c>
    </row>
    <row r="123" spans="1:16" x14ac:dyDescent="0.4">
      <c r="A123" s="1">
        <f t="shared" si="34"/>
        <v>11</v>
      </c>
      <c r="B123" s="1">
        <f t="shared" si="26"/>
        <v>1</v>
      </c>
      <c r="C123" s="1" t="str">
        <f t="shared" si="19"/>
        <v>11_1</v>
      </c>
      <c r="D123" s="1">
        <f t="shared" si="20"/>
        <v>0</v>
      </c>
      <c r="E123" s="1">
        <f t="shared" si="21"/>
        <v>0</v>
      </c>
      <c r="F123" s="1" t="str">
        <f t="shared" si="22"/>
        <v>11年1ヵ月目</v>
      </c>
      <c r="G123" s="4">
        <f t="shared" si="23"/>
        <v>0</v>
      </c>
      <c r="H123" s="4">
        <f t="shared" si="27"/>
        <v>0</v>
      </c>
      <c r="I123" s="4">
        <f t="shared" si="28"/>
        <v>0</v>
      </c>
      <c r="J123" s="4">
        <f t="shared" si="30"/>
        <v>0</v>
      </c>
      <c r="K123" s="4">
        <f t="shared" si="29"/>
        <v>0</v>
      </c>
      <c r="L123" s="4">
        <f t="shared" si="33"/>
        <v>0</v>
      </c>
      <c r="M123" s="4">
        <f t="shared" si="31"/>
        <v>0</v>
      </c>
      <c r="N123" s="4">
        <f t="shared" si="32"/>
        <v>0</v>
      </c>
      <c r="O123" s="4">
        <f t="shared" si="24"/>
        <v>0</v>
      </c>
      <c r="P123" s="4">
        <f t="shared" si="25"/>
        <v>0</v>
      </c>
    </row>
    <row r="124" spans="1:16" x14ac:dyDescent="0.4">
      <c r="A124" s="1">
        <f t="shared" si="34"/>
        <v>11</v>
      </c>
      <c r="B124" s="1">
        <f t="shared" si="26"/>
        <v>2</v>
      </c>
      <c r="C124" s="1" t="str">
        <f t="shared" si="19"/>
        <v>11_2</v>
      </c>
      <c r="D124" s="1">
        <f t="shared" si="20"/>
        <v>0</v>
      </c>
      <c r="E124" s="1">
        <f t="shared" si="21"/>
        <v>0</v>
      </c>
      <c r="F124" s="1" t="str">
        <f t="shared" si="22"/>
        <v>11年2ヵ月目</v>
      </c>
      <c r="G124" s="4">
        <f t="shared" si="23"/>
        <v>0</v>
      </c>
      <c r="H124" s="4">
        <f t="shared" si="27"/>
        <v>0</v>
      </c>
      <c r="I124" s="4">
        <f t="shared" si="28"/>
        <v>0</v>
      </c>
      <c r="J124" s="4">
        <f t="shared" si="30"/>
        <v>0</v>
      </c>
      <c r="K124" s="4">
        <f t="shared" si="29"/>
        <v>0</v>
      </c>
      <c r="L124" s="4">
        <f t="shared" si="33"/>
        <v>0</v>
      </c>
      <c r="M124" s="4">
        <f t="shared" si="31"/>
        <v>0</v>
      </c>
      <c r="N124" s="4">
        <f t="shared" si="32"/>
        <v>0</v>
      </c>
      <c r="O124" s="4">
        <f t="shared" si="24"/>
        <v>0</v>
      </c>
      <c r="P124" s="4">
        <f t="shared" si="25"/>
        <v>0</v>
      </c>
    </row>
    <row r="125" spans="1:16" x14ac:dyDescent="0.4">
      <c r="A125" s="1">
        <f t="shared" si="34"/>
        <v>11</v>
      </c>
      <c r="B125" s="1">
        <f t="shared" si="26"/>
        <v>3</v>
      </c>
      <c r="C125" s="1" t="str">
        <f t="shared" si="19"/>
        <v>11_3</v>
      </c>
      <c r="D125" s="1">
        <f t="shared" si="20"/>
        <v>0</v>
      </c>
      <c r="E125" s="1">
        <f t="shared" si="21"/>
        <v>0</v>
      </c>
      <c r="F125" s="1" t="str">
        <f t="shared" si="22"/>
        <v>11年3ヵ月目</v>
      </c>
      <c r="G125" s="4">
        <f t="shared" si="23"/>
        <v>0</v>
      </c>
      <c r="H125" s="4">
        <f t="shared" si="27"/>
        <v>0</v>
      </c>
      <c r="I125" s="4">
        <f t="shared" si="28"/>
        <v>0</v>
      </c>
      <c r="J125" s="4">
        <f t="shared" si="30"/>
        <v>0</v>
      </c>
      <c r="K125" s="4">
        <f t="shared" si="29"/>
        <v>0</v>
      </c>
      <c r="L125" s="4">
        <f t="shared" si="33"/>
        <v>0</v>
      </c>
      <c r="M125" s="4">
        <f t="shared" si="31"/>
        <v>0</v>
      </c>
      <c r="N125" s="4">
        <f t="shared" si="32"/>
        <v>0</v>
      </c>
      <c r="O125" s="4">
        <f t="shared" si="24"/>
        <v>0</v>
      </c>
      <c r="P125" s="4">
        <f t="shared" si="25"/>
        <v>0</v>
      </c>
    </row>
    <row r="126" spans="1:16" x14ac:dyDescent="0.4">
      <c r="A126" s="1">
        <f t="shared" si="34"/>
        <v>11</v>
      </c>
      <c r="B126" s="1">
        <f t="shared" si="26"/>
        <v>4</v>
      </c>
      <c r="C126" s="1" t="str">
        <f t="shared" si="19"/>
        <v>11_4</v>
      </c>
      <c r="D126" s="1">
        <f t="shared" si="20"/>
        <v>0</v>
      </c>
      <c r="E126" s="1">
        <f t="shared" si="21"/>
        <v>0</v>
      </c>
      <c r="F126" s="1" t="str">
        <f t="shared" si="22"/>
        <v>11年4ヵ月目</v>
      </c>
      <c r="G126" s="4">
        <f t="shared" si="23"/>
        <v>0</v>
      </c>
      <c r="H126" s="4">
        <f t="shared" si="27"/>
        <v>0</v>
      </c>
      <c r="I126" s="4">
        <f t="shared" si="28"/>
        <v>0</v>
      </c>
      <c r="J126" s="4">
        <f t="shared" si="30"/>
        <v>0</v>
      </c>
      <c r="K126" s="4">
        <f t="shared" si="29"/>
        <v>0</v>
      </c>
      <c r="L126" s="4">
        <f t="shared" si="33"/>
        <v>0</v>
      </c>
      <c r="M126" s="4">
        <f t="shared" si="31"/>
        <v>0</v>
      </c>
      <c r="N126" s="4">
        <f t="shared" si="32"/>
        <v>0</v>
      </c>
      <c r="O126" s="4">
        <f t="shared" si="24"/>
        <v>0</v>
      </c>
      <c r="P126" s="4">
        <f t="shared" si="25"/>
        <v>0</v>
      </c>
    </row>
    <row r="127" spans="1:16" x14ac:dyDescent="0.4">
      <c r="A127" s="1">
        <f t="shared" si="34"/>
        <v>11</v>
      </c>
      <c r="B127" s="1">
        <f t="shared" si="26"/>
        <v>5</v>
      </c>
      <c r="C127" s="1" t="str">
        <f t="shared" si="19"/>
        <v>11_5</v>
      </c>
      <c r="D127" s="1">
        <f t="shared" si="20"/>
        <v>0</v>
      </c>
      <c r="E127" s="1">
        <f t="shared" si="21"/>
        <v>0</v>
      </c>
      <c r="F127" s="1" t="str">
        <f t="shared" si="22"/>
        <v>11年5ヵ月目</v>
      </c>
      <c r="G127" s="4">
        <f t="shared" si="23"/>
        <v>0</v>
      </c>
      <c r="H127" s="4">
        <f t="shared" si="27"/>
        <v>0</v>
      </c>
      <c r="I127" s="4">
        <f t="shared" si="28"/>
        <v>0</v>
      </c>
      <c r="J127" s="4">
        <f t="shared" si="30"/>
        <v>0</v>
      </c>
      <c r="K127" s="4">
        <f t="shared" si="29"/>
        <v>0</v>
      </c>
      <c r="L127" s="4">
        <f t="shared" si="33"/>
        <v>0</v>
      </c>
      <c r="M127" s="4">
        <f t="shared" si="31"/>
        <v>0</v>
      </c>
      <c r="N127" s="4">
        <f t="shared" si="32"/>
        <v>0</v>
      </c>
      <c r="O127" s="4">
        <f t="shared" si="24"/>
        <v>0</v>
      </c>
      <c r="P127" s="4">
        <f t="shared" si="25"/>
        <v>0</v>
      </c>
    </row>
    <row r="128" spans="1:16" x14ac:dyDescent="0.4">
      <c r="A128" s="1">
        <f t="shared" si="34"/>
        <v>11</v>
      </c>
      <c r="B128" s="1">
        <f t="shared" si="26"/>
        <v>6</v>
      </c>
      <c r="C128" s="1" t="str">
        <f t="shared" si="19"/>
        <v>11_6</v>
      </c>
      <c r="D128" s="1">
        <f t="shared" si="20"/>
        <v>0</v>
      </c>
      <c r="E128" s="1">
        <f t="shared" si="21"/>
        <v>0</v>
      </c>
      <c r="F128" s="1" t="str">
        <f t="shared" si="22"/>
        <v>11年6ヵ月目</v>
      </c>
      <c r="G128" s="4">
        <f t="shared" si="23"/>
        <v>0</v>
      </c>
      <c r="H128" s="4">
        <f t="shared" si="27"/>
        <v>0</v>
      </c>
      <c r="I128" s="4">
        <f t="shared" si="28"/>
        <v>0</v>
      </c>
      <c r="J128" s="4">
        <f t="shared" si="30"/>
        <v>0</v>
      </c>
      <c r="K128" s="4">
        <f t="shared" si="29"/>
        <v>0</v>
      </c>
      <c r="L128" s="4">
        <f t="shared" si="33"/>
        <v>0</v>
      </c>
      <c r="M128" s="4">
        <f t="shared" si="31"/>
        <v>0</v>
      </c>
      <c r="N128" s="4">
        <f t="shared" si="32"/>
        <v>0</v>
      </c>
      <c r="O128" s="4">
        <f t="shared" si="24"/>
        <v>0</v>
      </c>
      <c r="P128" s="4">
        <f t="shared" si="25"/>
        <v>0</v>
      </c>
    </row>
    <row r="129" spans="1:16" x14ac:dyDescent="0.4">
      <c r="A129" s="1">
        <f t="shared" si="34"/>
        <v>11</v>
      </c>
      <c r="B129" s="1">
        <f t="shared" si="26"/>
        <v>7</v>
      </c>
      <c r="C129" s="1" t="str">
        <f t="shared" si="19"/>
        <v>11_7</v>
      </c>
      <c r="D129" s="1">
        <f t="shared" si="20"/>
        <v>0</v>
      </c>
      <c r="E129" s="1">
        <f t="shared" si="21"/>
        <v>0</v>
      </c>
      <c r="F129" s="1" t="str">
        <f t="shared" si="22"/>
        <v>11年7ヵ月目</v>
      </c>
      <c r="G129" s="4">
        <f t="shared" si="23"/>
        <v>0</v>
      </c>
      <c r="H129" s="4">
        <f t="shared" si="27"/>
        <v>0</v>
      </c>
      <c r="I129" s="4">
        <f t="shared" si="28"/>
        <v>0</v>
      </c>
      <c r="J129" s="4">
        <f t="shared" si="30"/>
        <v>0</v>
      </c>
      <c r="K129" s="4">
        <f t="shared" si="29"/>
        <v>0</v>
      </c>
      <c r="L129" s="4">
        <f t="shared" si="33"/>
        <v>0</v>
      </c>
      <c r="M129" s="4">
        <f t="shared" si="31"/>
        <v>0</v>
      </c>
      <c r="N129" s="4">
        <f t="shared" si="32"/>
        <v>0</v>
      </c>
      <c r="O129" s="4">
        <f t="shared" si="24"/>
        <v>0</v>
      </c>
      <c r="P129" s="4">
        <f t="shared" si="25"/>
        <v>0</v>
      </c>
    </row>
    <row r="130" spans="1:16" x14ac:dyDescent="0.4">
      <c r="A130" s="1">
        <f t="shared" si="34"/>
        <v>11</v>
      </c>
      <c r="B130" s="1">
        <f t="shared" si="26"/>
        <v>8</v>
      </c>
      <c r="C130" s="1" t="str">
        <f t="shared" si="19"/>
        <v>11_8</v>
      </c>
      <c r="D130" s="1">
        <f t="shared" si="20"/>
        <v>0</v>
      </c>
      <c r="E130" s="1">
        <f t="shared" si="21"/>
        <v>0</v>
      </c>
      <c r="F130" s="1" t="str">
        <f t="shared" si="22"/>
        <v>11年8ヵ月目</v>
      </c>
      <c r="G130" s="4">
        <f t="shared" si="23"/>
        <v>0</v>
      </c>
      <c r="H130" s="4">
        <f t="shared" si="27"/>
        <v>0</v>
      </c>
      <c r="I130" s="4">
        <f t="shared" si="28"/>
        <v>0</v>
      </c>
      <c r="J130" s="4">
        <f t="shared" si="30"/>
        <v>0</v>
      </c>
      <c r="K130" s="4">
        <f t="shared" si="29"/>
        <v>0</v>
      </c>
      <c r="L130" s="4">
        <f t="shared" si="33"/>
        <v>0</v>
      </c>
      <c r="M130" s="4">
        <f t="shared" si="31"/>
        <v>0</v>
      </c>
      <c r="N130" s="4">
        <f t="shared" si="32"/>
        <v>0</v>
      </c>
      <c r="O130" s="4">
        <f t="shared" si="24"/>
        <v>0</v>
      </c>
      <c r="P130" s="4">
        <f t="shared" si="25"/>
        <v>0</v>
      </c>
    </row>
    <row r="131" spans="1:16" x14ac:dyDescent="0.4">
      <c r="A131" s="1">
        <f t="shared" si="34"/>
        <v>11</v>
      </c>
      <c r="B131" s="1">
        <f t="shared" si="26"/>
        <v>9</v>
      </c>
      <c r="C131" s="1" t="str">
        <f t="shared" si="19"/>
        <v>11_9</v>
      </c>
      <c r="D131" s="1">
        <f t="shared" si="20"/>
        <v>0</v>
      </c>
      <c r="E131" s="1">
        <f t="shared" si="21"/>
        <v>0</v>
      </c>
      <c r="F131" s="1" t="str">
        <f t="shared" si="22"/>
        <v>11年9ヵ月目</v>
      </c>
      <c r="G131" s="4">
        <f t="shared" si="23"/>
        <v>0</v>
      </c>
      <c r="H131" s="4">
        <f t="shared" si="27"/>
        <v>0</v>
      </c>
      <c r="I131" s="4">
        <f t="shared" si="28"/>
        <v>0</v>
      </c>
      <c r="J131" s="4">
        <f t="shared" si="30"/>
        <v>0</v>
      </c>
      <c r="K131" s="4">
        <f t="shared" si="29"/>
        <v>0</v>
      </c>
      <c r="L131" s="4">
        <f t="shared" si="33"/>
        <v>0</v>
      </c>
      <c r="M131" s="4">
        <f t="shared" si="31"/>
        <v>0</v>
      </c>
      <c r="N131" s="4">
        <f t="shared" si="32"/>
        <v>0</v>
      </c>
      <c r="O131" s="4">
        <f t="shared" si="24"/>
        <v>0</v>
      </c>
      <c r="P131" s="4">
        <f t="shared" si="25"/>
        <v>0</v>
      </c>
    </row>
    <row r="132" spans="1:16" x14ac:dyDescent="0.4">
      <c r="A132" s="1">
        <f t="shared" si="34"/>
        <v>11</v>
      </c>
      <c r="B132" s="1">
        <f t="shared" si="26"/>
        <v>10</v>
      </c>
      <c r="C132" s="1" t="str">
        <f t="shared" ref="C132:C195" si="35">A132&amp;"_"&amp;B132</f>
        <v>11_10</v>
      </c>
      <c r="D132" s="1">
        <f t="shared" ref="D132:D195" si="36">IF(A132&lt;=$V$9,$AB$9,IF(A132&lt;=$V$10,$AB$10,IF(A132&lt;=$V$11,$AB$11,0)))</f>
        <v>0</v>
      </c>
      <c r="E132" s="1">
        <f t="shared" ref="E132:E195" si="37">IF($A132&lt;=$V$9,$AD$9,IF($A132&lt;=$V$10,$AD$10,IF($A132&lt;=$V$11,$AD$11,0)))</f>
        <v>0</v>
      </c>
      <c r="F132" s="1" t="str">
        <f t="shared" ref="F132:F195" si="38">A132&amp;"年"&amp;B132&amp;"ヵ月目"</f>
        <v>11年10ヵ月目</v>
      </c>
      <c r="G132" s="4">
        <f t="shared" ref="G132:G195" si="39">IF(L131=0,
  0,
  IF($V$8="元利均等返済",
    IF(AND(A132=$V$7,B132=12),L131,K132-I132),
    IF(L131/ROUNDDOWN($Y$3/(12*$V$7),0)&lt;2,L131,ROUNDDOWN($Y$3/(12*$V$7),0))
  )
)</f>
        <v>0</v>
      </c>
      <c r="H132" s="4">
        <f t="shared" si="27"/>
        <v>0</v>
      </c>
      <c r="I132" s="4">
        <f t="shared" si="28"/>
        <v>0</v>
      </c>
      <c r="J132" s="4">
        <f t="shared" si="30"/>
        <v>0</v>
      </c>
      <c r="K132" s="4">
        <f t="shared" si="29"/>
        <v>0</v>
      </c>
      <c r="L132" s="4">
        <f t="shared" si="33"/>
        <v>0</v>
      </c>
      <c r="M132" s="4">
        <f t="shared" si="31"/>
        <v>0</v>
      </c>
      <c r="N132" s="4">
        <f t="shared" si="32"/>
        <v>0</v>
      </c>
      <c r="O132" s="4">
        <f t="shared" ref="O132:O195" si="40">K132+M132</f>
        <v>0</v>
      </c>
      <c r="P132" s="4">
        <f t="shared" ref="P132:P195" si="41">P131-G132-H132</f>
        <v>0</v>
      </c>
    </row>
    <row r="133" spans="1:16" x14ac:dyDescent="0.4">
      <c r="A133" s="1">
        <f t="shared" si="34"/>
        <v>11</v>
      </c>
      <c r="B133" s="1">
        <f t="shared" ref="B133:B196" si="42">IF(B132=12,1,B132+1)</f>
        <v>11</v>
      </c>
      <c r="C133" s="1" t="str">
        <f t="shared" si="35"/>
        <v>11_11</v>
      </c>
      <c r="D133" s="1">
        <f t="shared" si="36"/>
        <v>0</v>
      </c>
      <c r="E133" s="1">
        <f t="shared" si="37"/>
        <v>0</v>
      </c>
      <c r="F133" s="1" t="str">
        <f t="shared" si="38"/>
        <v>11年11ヵ月目</v>
      </c>
      <c r="G133" s="4">
        <f t="shared" si="39"/>
        <v>0</v>
      </c>
      <c r="H133" s="4">
        <f t="shared" ref="H133:H196" si="43">IF(N132=0,
  0,
  IF(OR(B133=$Y$5,B133=$Y$6),
    IF(N132/ROUNDDOWN($Y$4/(2*$V$7),0)&lt;2,
      N132,ROUNDDOWN($Y$4/(2*$V$7),0)
    ),
    0
  )
)</f>
        <v>0</v>
      </c>
      <c r="I133" s="4">
        <f t="shared" ref="I133:I196" si="44">IF($V$8="元利均等返済",
ROUNDDOWN(L132*$D133,0),
ROUNDDOWN(P132*$D133,0)
)</f>
        <v>0</v>
      </c>
      <c r="J133" s="4">
        <f t="shared" si="30"/>
        <v>0</v>
      </c>
      <c r="K133" s="4">
        <f t="shared" ref="K133:K196" si="45">IF(P132=0,
  0,
  IF($V$8="元利均等返済",
    IF(AND(A133=$V$7,B133=12),G133+I133,ROUND($Y$3*$D133*(1+$D133)^(12*$V$7)/((1+$D133)^(12*$V$7)-1),0)),
    IF(P132/ROUNDDOWN($Y$3/(12*$V$7),0)&lt;2,L132,ROUNDDOWN($Y$3/(12*$V$7),0))+ROUNDDOWN(P132*$D133,0)
  )
)</f>
        <v>0</v>
      </c>
      <c r="L133" s="4">
        <f t="shared" si="33"/>
        <v>0</v>
      </c>
      <c r="M133" s="4">
        <f t="shared" si="31"/>
        <v>0</v>
      </c>
      <c r="N133" s="4">
        <f t="shared" si="32"/>
        <v>0</v>
      </c>
      <c r="O133" s="4">
        <f t="shared" si="40"/>
        <v>0</v>
      </c>
      <c r="P133" s="4">
        <f t="shared" si="41"/>
        <v>0</v>
      </c>
    </row>
    <row r="134" spans="1:16" x14ac:dyDescent="0.4">
      <c r="A134" s="1">
        <f t="shared" si="34"/>
        <v>11</v>
      </c>
      <c r="B134" s="1">
        <f t="shared" si="42"/>
        <v>12</v>
      </c>
      <c r="C134" s="1" t="str">
        <f t="shared" si="35"/>
        <v>11_12</v>
      </c>
      <c r="D134" s="1">
        <f t="shared" si="36"/>
        <v>0</v>
      </c>
      <c r="E134" s="1">
        <f t="shared" si="37"/>
        <v>0</v>
      </c>
      <c r="F134" s="1" t="str">
        <f t="shared" si="38"/>
        <v>11年12ヵ月目</v>
      </c>
      <c r="G134" s="4">
        <f t="shared" si="39"/>
        <v>0</v>
      </c>
      <c r="H134" s="4">
        <f t="shared" si="43"/>
        <v>0</v>
      </c>
      <c r="I134" s="4">
        <f t="shared" si="44"/>
        <v>0</v>
      </c>
      <c r="J134" s="4">
        <f t="shared" ref="J134:J197" si="46">M134-H134</f>
        <v>0</v>
      </c>
      <c r="K134" s="4">
        <f t="shared" si="45"/>
        <v>0</v>
      </c>
      <c r="L134" s="4">
        <f t="shared" si="33"/>
        <v>0</v>
      </c>
      <c r="M134" s="4">
        <f t="shared" si="31"/>
        <v>0</v>
      </c>
      <c r="N134" s="4">
        <f t="shared" si="32"/>
        <v>0</v>
      </c>
      <c r="O134" s="4">
        <f t="shared" si="40"/>
        <v>0</v>
      </c>
      <c r="P134" s="4">
        <f t="shared" si="41"/>
        <v>0</v>
      </c>
    </row>
    <row r="135" spans="1:16" x14ac:dyDescent="0.4">
      <c r="A135" s="1">
        <f t="shared" si="34"/>
        <v>12</v>
      </c>
      <c r="B135" s="1">
        <f t="shared" si="42"/>
        <v>1</v>
      </c>
      <c r="C135" s="1" t="str">
        <f t="shared" si="35"/>
        <v>12_1</v>
      </c>
      <c r="D135" s="1">
        <f t="shared" si="36"/>
        <v>0</v>
      </c>
      <c r="E135" s="1">
        <f t="shared" si="37"/>
        <v>0</v>
      </c>
      <c r="F135" s="1" t="str">
        <f t="shared" si="38"/>
        <v>12年1ヵ月目</v>
      </c>
      <c r="G135" s="4">
        <f t="shared" si="39"/>
        <v>0</v>
      </c>
      <c r="H135" s="4">
        <f t="shared" si="43"/>
        <v>0</v>
      </c>
      <c r="I135" s="4">
        <f t="shared" si="44"/>
        <v>0</v>
      </c>
      <c r="J135" s="4">
        <f t="shared" si="46"/>
        <v>0</v>
      </c>
      <c r="K135" s="4">
        <f t="shared" si="45"/>
        <v>0</v>
      </c>
      <c r="L135" s="4">
        <f t="shared" si="33"/>
        <v>0</v>
      </c>
      <c r="M135" s="4">
        <f t="shared" ref="M135:M198" si="47">IF(N134=0,
  0,
  IF(OR(B135=$Y$5,B135=$Y$6),
    IF($V$8="元利均等返済",
      ROUND($Y$4*$E135*(1+$E135)^(2*$V$7)/((1+$E135)^(2*$V$7)-1),0),
      IF(N134/ROUNDDOWN($Y$4/(2*$V$7),0)&lt;2,N134,ROUNDDOWN($Y$4/(2*$V$7),0))
    ),
    0
  )
)</f>
        <v>0</v>
      </c>
      <c r="N135" s="4">
        <f t="shared" si="32"/>
        <v>0</v>
      </c>
      <c r="O135" s="4">
        <f t="shared" si="40"/>
        <v>0</v>
      </c>
      <c r="P135" s="4">
        <f t="shared" si="41"/>
        <v>0</v>
      </c>
    </row>
    <row r="136" spans="1:16" x14ac:dyDescent="0.4">
      <c r="A136" s="1">
        <f t="shared" si="34"/>
        <v>12</v>
      </c>
      <c r="B136" s="1">
        <f t="shared" si="42"/>
        <v>2</v>
      </c>
      <c r="C136" s="1" t="str">
        <f t="shared" si="35"/>
        <v>12_2</v>
      </c>
      <c r="D136" s="1">
        <f t="shared" si="36"/>
        <v>0</v>
      </c>
      <c r="E136" s="1">
        <f t="shared" si="37"/>
        <v>0</v>
      </c>
      <c r="F136" s="1" t="str">
        <f t="shared" si="38"/>
        <v>12年2ヵ月目</v>
      </c>
      <c r="G136" s="4">
        <f t="shared" si="39"/>
        <v>0</v>
      </c>
      <c r="H136" s="4">
        <f t="shared" si="43"/>
        <v>0</v>
      </c>
      <c r="I136" s="4">
        <f t="shared" si="44"/>
        <v>0</v>
      </c>
      <c r="J136" s="4">
        <f t="shared" si="46"/>
        <v>0</v>
      </c>
      <c r="K136" s="4">
        <f t="shared" si="45"/>
        <v>0</v>
      </c>
      <c r="L136" s="4">
        <f t="shared" si="33"/>
        <v>0</v>
      </c>
      <c r="M136" s="4">
        <f t="shared" si="47"/>
        <v>0</v>
      </c>
      <c r="N136" s="4">
        <f t="shared" ref="N136:N199" si="48">N135-H136</f>
        <v>0</v>
      </c>
      <c r="O136" s="4">
        <f t="shared" si="40"/>
        <v>0</v>
      </c>
      <c r="P136" s="4">
        <f t="shared" si="41"/>
        <v>0</v>
      </c>
    </row>
    <row r="137" spans="1:16" x14ac:dyDescent="0.4">
      <c r="A137" s="1">
        <f t="shared" si="34"/>
        <v>12</v>
      </c>
      <c r="B137" s="1">
        <f t="shared" si="42"/>
        <v>3</v>
      </c>
      <c r="C137" s="1" t="str">
        <f t="shared" si="35"/>
        <v>12_3</v>
      </c>
      <c r="D137" s="1">
        <f t="shared" si="36"/>
        <v>0</v>
      </c>
      <c r="E137" s="1">
        <f t="shared" si="37"/>
        <v>0</v>
      </c>
      <c r="F137" s="1" t="str">
        <f t="shared" si="38"/>
        <v>12年3ヵ月目</v>
      </c>
      <c r="G137" s="4">
        <f t="shared" si="39"/>
        <v>0</v>
      </c>
      <c r="H137" s="4">
        <f t="shared" si="43"/>
        <v>0</v>
      </c>
      <c r="I137" s="4">
        <f t="shared" si="44"/>
        <v>0</v>
      </c>
      <c r="J137" s="4">
        <f t="shared" si="46"/>
        <v>0</v>
      </c>
      <c r="K137" s="4">
        <f t="shared" si="45"/>
        <v>0</v>
      </c>
      <c r="L137" s="4">
        <f t="shared" ref="L137:L200" si="49">L136-G137</f>
        <v>0</v>
      </c>
      <c r="M137" s="4">
        <f t="shared" si="47"/>
        <v>0</v>
      </c>
      <c r="N137" s="4">
        <f t="shared" si="48"/>
        <v>0</v>
      </c>
      <c r="O137" s="4">
        <f t="shared" si="40"/>
        <v>0</v>
      </c>
      <c r="P137" s="4">
        <f t="shared" si="41"/>
        <v>0</v>
      </c>
    </row>
    <row r="138" spans="1:16" x14ac:dyDescent="0.4">
      <c r="A138" s="1">
        <f t="shared" si="34"/>
        <v>12</v>
      </c>
      <c r="B138" s="1">
        <f t="shared" si="42"/>
        <v>4</v>
      </c>
      <c r="C138" s="1" t="str">
        <f t="shared" si="35"/>
        <v>12_4</v>
      </c>
      <c r="D138" s="1">
        <f t="shared" si="36"/>
        <v>0</v>
      </c>
      <c r="E138" s="1">
        <f t="shared" si="37"/>
        <v>0</v>
      </c>
      <c r="F138" s="1" t="str">
        <f t="shared" si="38"/>
        <v>12年4ヵ月目</v>
      </c>
      <c r="G138" s="4">
        <f t="shared" si="39"/>
        <v>0</v>
      </c>
      <c r="H138" s="4">
        <f t="shared" si="43"/>
        <v>0</v>
      </c>
      <c r="I138" s="4">
        <f t="shared" si="44"/>
        <v>0</v>
      </c>
      <c r="J138" s="4">
        <f t="shared" si="46"/>
        <v>0</v>
      </c>
      <c r="K138" s="4">
        <f t="shared" si="45"/>
        <v>0</v>
      </c>
      <c r="L138" s="4">
        <f t="shared" si="49"/>
        <v>0</v>
      </c>
      <c r="M138" s="4">
        <f t="shared" si="47"/>
        <v>0</v>
      </c>
      <c r="N138" s="4">
        <f t="shared" si="48"/>
        <v>0</v>
      </c>
      <c r="O138" s="4">
        <f t="shared" si="40"/>
        <v>0</v>
      </c>
      <c r="P138" s="4">
        <f t="shared" si="41"/>
        <v>0</v>
      </c>
    </row>
    <row r="139" spans="1:16" x14ac:dyDescent="0.4">
      <c r="A139" s="1">
        <f t="shared" si="34"/>
        <v>12</v>
      </c>
      <c r="B139" s="1">
        <f t="shared" si="42"/>
        <v>5</v>
      </c>
      <c r="C139" s="1" t="str">
        <f t="shared" si="35"/>
        <v>12_5</v>
      </c>
      <c r="D139" s="1">
        <f t="shared" si="36"/>
        <v>0</v>
      </c>
      <c r="E139" s="1">
        <f t="shared" si="37"/>
        <v>0</v>
      </c>
      <c r="F139" s="1" t="str">
        <f t="shared" si="38"/>
        <v>12年5ヵ月目</v>
      </c>
      <c r="G139" s="4">
        <f t="shared" si="39"/>
        <v>0</v>
      </c>
      <c r="H139" s="4">
        <f t="shared" si="43"/>
        <v>0</v>
      </c>
      <c r="I139" s="4">
        <f t="shared" si="44"/>
        <v>0</v>
      </c>
      <c r="J139" s="4">
        <f t="shared" si="46"/>
        <v>0</v>
      </c>
      <c r="K139" s="4">
        <f t="shared" si="45"/>
        <v>0</v>
      </c>
      <c r="L139" s="4">
        <f t="shared" si="49"/>
        <v>0</v>
      </c>
      <c r="M139" s="4">
        <f t="shared" si="47"/>
        <v>0</v>
      </c>
      <c r="N139" s="4">
        <f t="shared" si="48"/>
        <v>0</v>
      </c>
      <c r="O139" s="4">
        <f t="shared" si="40"/>
        <v>0</v>
      </c>
      <c r="P139" s="4">
        <f t="shared" si="41"/>
        <v>0</v>
      </c>
    </row>
    <row r="140" spans="1:16" x14ac:dyDescent="0.4">
      <c r="A140" s="1">
        <f t="shared" si="34"/>
        <v>12</v>
      </c>
      <c r="B140" s="1">
        <f t="shared" si="42"/>
        <v>6</v>
      </c>
      <c r="C140" s="1" t="str">
        <f t="shared" si="35"/>
        <v>12_6</v>
      </c>
      <c r="D140" s="1">
        <f t="shared" si="36"/>
        <v>0</v>
      </c>
      <c r="E140" s="1">
        <f t="shared" si="37"/>
        <v>0</v>
      </c>
      <c r="F140" s="1" t="str">
        <f t="shared" si="38"/>
        <v>12年6ヵ月目</v>
      </c>
      <c r="G140" s="4">
        <f t="shared" si="39"/>
        <v>0</v>
      </c>
      <c r="H140" s="4">
        <f t="shared" si="43"/>
        <v>0</v>
      </c>
      <c r="I140" s="4">
        <f t="shared" si="44"/>
        <v>0</v>
      </c>
      <c r="J140" s="4">
        <f t="shared" si="46"/>
        <v>0</v>
      </c>
      <c r="K140" s="4">
        <f t="shared" si="45"/>
        <v>0</v>
      </c>
      <c r="L140" s="4">
        <f t="shared" si="49"/>
        <v>0</v>
      </c>
      <c r="M140" s="4">
        <f t="shared" si="47"/>
        <v>0</v>
      </c>
      <c r="N140" s="4">
        <f t="shared" si="48"/>
        <v>0</v>
      </c>
      <c r="O140" s="4">
        <f t="shared" si="40"/>
        <v>0</v>
      </c>
      <c r="P140" s="4">
        <f t="shared" si="41"/>
        <v>0</v>
      </c>
    </row>
    <row r="141" spans="1:16" x14ac:dyDescent="0.4">
      <c r="A141" s="1">
        <f t="shared" si="34"/>
        <v>12</v>
      </c>
      <c r="B141" s="1">
        <f t="shared" si="42"/>
        <v>7</v>
      </c>
      <c r="C141" s="1" t="str">
        <f t="shared" si="35"/>
        <v>12_7</v>
      </c>
      <c r="D141" s="1">
        <f t="shared" si="36"/>
        <v>0</v>
      </c>
      <c r="E141" s="1">
        <f t="shared" si="37"/>
        <v>0</v>
      </c>
      <c r="F141" s="1" t="str">
        <f t="shared" si="38"/>
        <v>12年7ヵ月目</v>
      </c>
      <c r="G141" s="4">
        <f t="shared" si="39"/>
        <v>0</v>
      </c>
      <c r="H141" s="4">
        <f t="shared" si="43"/>
        <v>0</v>
      </c>
      <c r="I141" s="4">
        <f t="shared" si="44"/>
        <v>0</v>
      </c>
      <c r="J141" s="4">
        <f t="shared" si="46"/>
        <v>0</v>
      </c>
      <c r="K141" s="4">
        <f t="shared" si="45"/>
        <v>0</v>
      </c>
      <c r="L141" s="4">
        <f t="shared" si="49"/>
        <v>0</v>
      </c>
      <c r="M141" s="4">
        <f t="shared" si="47"/>
        <v>0</v>
      </c>
      <c r="N141" s="4">
        <f t="shared" si="48"/>
        <v>0</v>
      </c>
      <c r="O141" s="4">
        <f t="shared" si="40"/>
        <v>0</v>
      </c>
      <c r="P141" s="4">
        <f t="shared" si="41"/>
        <v>0</v>
      </c>
    </row>
    <row r="142" spans="1:16" x14ac:dyDescent="0.4">
      <c r="A142" s="1">
        <f t="shared" si="34"/>
        <v>12</v>
      </c>
      <c r="B142" s="1">
        <f t="shared" si="42"/>
        <v>8</v>
      </c>
      <c r="C142" s="1" t="str">
        <f t="shared" si="35"/>
        <v>12_8</v>
      </c>
      <c r="D142" s="1">
        <f t="shared" si="36"/>
        <v>0</v>
      </c>
      <c r="E142" s="1">
        <f t="shared" si="37"/>
        <v>0</v>
      </c>
      <c r="F142" s="1" t="str">
        <f t="shared" si="38"/>
        <v>12年8ヵ月目</v>
      </c>
      <c r="G142" s="4">
        <f t="shared" si="39"/>
        <v>0</v>
      </c>
      <c r="H142" s="4">
        <f t="shared" si="43"/>
        <v>0</v>
      </c>
      <c r="I142" s="4">
        <f t="shared" si="44"/>
        <v>0</v>
      </c>
      <c r="J142" s="4">
        <f t="shared" si="46"/>
        <v>0</v>
      </c>
      <c r="K142" s="4">
        <f t="shared" si="45"/>
        <v>0</v>
      </c>
      <c r="L142" s="4">
        <f t="shared" si="49"/>
        <v>0</v>
      </c>
      <c r="M142" s="4">
        <f t="shared" si="47"/>
        <v>0</v>
      </c>
      <c r="N142" s="4">
        <f t="shared" si="48"/>
        <v>0</v>
      </c>
      <c r="O142" s="4">
        <f t="shared" si="40"/>
        <v>0</v>
      </c>
      <c r="P142" s="4">
        <f t="shared" si="41"/>
        <v>0</v>
      </c>
    </row>
    <row r="143" spans="1:16" x14ac:dyDescent="0.4">
      <c r="A143" s="1">
        <f t="shared" si="34"/>
        <v>12</v>
      </c>
      <c r="B143" s="1">
        <f t="shared" si="42"/>
        <v>9</v>
      </c>
      <c r="C143" s="1" t="str">
        <f t="shared" si="35"/>
        <v>12_9</v>
      </c>
      <c r="D143" s="1">
        <f t="shared" si="36"/>
        <v>0</v>
      </c>
      <c r="E143" s="1">
        <f t="shared" si="37"/>
        <v>0</v>
      </c>
      <c r="F143" s="1" t="str">
        <f t="shared" si="38"/>
        <v>12年9ヵ月目</v>
      </c>
      <c r="G143" s="4">
        <f t="shared" si="39"/>
        <v>0</v>
      </c>
      <c r="H143" s="4">
        <f t="shared" si="43"/>
        <v>0</v>
      </c>
      <c r="I143" s="4">
        <f t="shared" si="44"/>
        <v>0</v>
      </c>
      <c r="J143" s="4">
        <f t="shared" si="46"/>
        <v>0</v>
      </c>
      <c r="K143" s="4">
        <f t="shared" si="45"/>
        <v>0</v>
      </c>
      <c r="L143" s="4">
        <f t="shared" si="49"/>
        <v>0</v>
      </c>
      <c r="M143" s="4">
        <f t="shared" si="47"/>
        <v>0</v>
      </c>
      <c r="N143" s="4">
        <f t="shared" si="48"/>
        <v>0</v>
      </c>
      <c r="O143" s="4">
        <f t="shared" si="40"/>
        <v>0</v>
      </c>
      <c r="P143" s="4">
        <f t="shared" si="41"/>
        <v>0</v>
      </c>
    </row>
    <row r="144" spans="1:16" x14ac:dyDescent="0.4">
      <c r="A144" s="1">
        <f t="shared" ref="A144:A207" si="50">IF(B143=12,A143+1,A143)</f>
        <v>12</v>
      </c>
      <c r="B144" s="1">
        <f t="shared" si="42"/>
        <v>10</v>
      </c>
      <c r="C144" s="1" t="str">
        <f t="shared" si="35"/>
        <v>12_10</v>
      </c>
      <c r="D144" s="1">
        <f t="shared" si="36"/>
        <v>0</v>
      </c>
      <c r="E144" s="1">
        <f t="shared" si="37"/>
        <v>0</v>
      </c>
      <c r="F144" s="1" t="str">
        <f t="shared" si="38"/>
        <v>12年10ヵ月目</v>
      </c>
      <c r="G144" s="4">
        <f t="shared" si="39"/>
        <v>0</v>
      </c>
      <c r="H144" s="4">
        <f t="shared" si="43"/>
        <v>0</v>
      </c>
      <c r="I144" s="4">
        <f t="shared" si="44"/>
        <v>0</v>
      </c>
      <c r="J144" s="4">
        <f t="shared" si="46"/>
        <v>0</v>
      </c>
      <c r="K144" s="4">
        <f t="shared" si="45"/>
        <v>0</v>
      </c>
      <c r="L144" s="4">
        <f t="shared" si="49"/>
        <v>0</v>
      </c>
      <c r="M144" s="4">
        <f t="shared" si="47"/>
        <v>0</v>
      </c>
      <c r="N144" s="4">
        <f t="shared" si="48"/>
        <v>0</v>
      </c>
      <c r="O144" s="4">
        <f t="shared" si="40"/>
        <v>0</v>
      </c>
      <c r="P144" s="4">
        <f t="shared" si="41"/>
        <v>0</v>
      </c>
    </row>
    <row r="145" spans="1:16" x14ac:dyDescent="0.4">
      <c r="A145" s="1">
        <f t="shared" si="50"/>
        <v>12</v>
      </c>
      <c r="B145" s="1">
        <f t="shared" si="42"/>
        <v>11</v>
      </c>
      <c r="C145" s="1" t="str">
        <f t="shared" si="35"/>
        <v>12_11</v>
      </c>
      <c r="D145" s="1">
        <f t="shared" si="36"/>
        <v>0</v>
      </c>
      <c r="E145" s="1">
        <f t="shared" si="37"/>
        <v>0</v>
      </c>
      <c r="F145" s="1" t="str">
        <f t="shared" si="38"/>
        <v>12年11ヵ月目</v>
      </c>
      <c r="G145" s="4">
        <f t="shared" si="39"/>
        <v>0</v>
      </c>
      <c r="H145" s="4">
        <f t="shared" si="43"/>
        <v>0</v>
      </c>
      <c r="I145" s="4">
        <f t="shared" si="44"/>
        <v>0</v>
      </c>
      <c r="J145" s="4">
        <f t="shared" si="46"/>
        <v>0</v>
      </c>
      <c r="K145" s="4">
        <f t="shared" si="45"/>
        <v>0</v>
      </c>
      <c r="L145" s="4">
        <f t="shared" si="49"/>
        <v>0</v>
      </c>
      <c r="M145" s="4">
        <f t="shared" si="47"/>
        <v>0</v>
      </c>
      <c r="N145" s="4">
        <f t="shared" si="48"/>
        <v>0</v>
      </c>
      <c r="O145" s="4">
        <f t="shared" si="40"/>
        <v>0</v>
      </c>
      <c r="P145" s="4">
        <f t="shared" si="41"/>
        <v>0</v>
      </c>
    </row>
    <row r="146" spans="1:16" x14ac:dyDescent="0.4">
      <c r="A146" s="1">
        <f t="shared" si="50"/>
        <v>12</v>
      </c>
      <c r="B146" s="1">
        <f t="shared" si="42"/>
        <v>12</v>
      </c>
      <c r="C146" s="1" t="str">
        <f t="shared" si="35"/>
        <v>12_12</v>
      </c>
      <c r="D146" s="1">
        <f t="shared" si="36"/>
        <v>0</v>
      </c>
      <c r="E146" s="1">
        <f t="shared" si="37"/>
        <v>0</v>
      </c>
      <c r="F146" s="1" t="str">
        <f t="shared" si="38"/>
        <v>12年12ヵ月目</v>
      </c>
      <c r="G146" s="4">
        <f t="shared" si="39"/>
        <v>0</v>
      </c>
      <c r="H146" s="4">
        <f t="shared" si="43"/>
        <v>0</v>
      </c>
      <c r="I146" s="4">
        <f t="shared" si="44"/>
        <v>0</v>
      </c>
      <c r="J146" s="4">
        <f t="shared" si="46"/>
        <v>0</v>
      </c>
      <c r="K146" s="4">
        <f t="shared" si="45"/>
        <v>0</v>
      </c>
      <c r="L146" s="4">
        <f t="shared" si="49"/>
        <v>0</v>
      </c>
      <c r="M146" s="4">
        <f t="shared" si="47"/>
        <v>0</v>
      </c>
      <c r="N146" s="4">
        <f t="shared" si="48"/>
        <v>0</v>
      </c>
      <c r="O146" s="4">
        <f t="shared" si="40"/>
        <v>0</v>
      </c>
      <c r="P146" s="4">
        <f t="shared" si="41"/>
        <v>0</v>
      </c>
    </row>
    <row r="147" spans="1:16" x14ac:dyDescent="0.4">
      <c r="A147" s="1">
        <f t="shared" si="50"/>
        <v>13</v>
      </c>
      <c r="B147" s="1">
        <f t="shared" si="42"/>
        <v>1</v>
      </c>
      <c r="C147" s="1" t="str">
        <f t="shared" si="35"/>
        <v>13_1</v>
      </c>
      <c r="D147" s="1">
        <f t="shared" si="36"/>
        <v>0</v>
      </c>
      <c r="E147" s="1">
        <f t="shared" si="37"/>
        <v>0</v>
      </c>
      <c r="F147" s="1" t="str">
        <f t="shared" si="38"/>
        <v>13年1ヵ月目</v>
      </c>
      <c r="G147" s="4">
        <f t="shared" si="39"/>
        <v>0</v>
      </c>
      <c r="H147" s="4">
        <f t="shared" si="43"/>
        <v>0</v>
      </c>
      <c r="I147" s="4">
        <f t="shared" si="44"/>
        <v>0</v>
      </c>
      <c r="J147" s="4">
        <f t="shared" si="46"/>
        <v>0</v>
      </c>
      <c r="K147" s="4">
        <f t="shared" si="45"/>
        <v>0</v>
      </c>
      <c r="L147" s="4">
        <f t="shared" si="49"/>
        <v>0</v>
      </c>
      <c r="M147" s="4">
        <f t="shared" si="47"/>
        <v>0</v>
      </c>
      <c r="N147" s="4">
        <f t="shared" si="48"/>
        <v>0</v>
      </c>
      <c r="O147" s="4">
        <f t="shared" si="40"/>
        <v>0</v>
      </c>
      <c r="P147" s="4">
        <f t="shared" si="41"/>
        <v>0</v>
      </c>
    </row>
    <row r="148" spans="1:16" x14ac:dyDescent="0.4">
      <c r="A148" s="1">
        <f t="shared" si="50"/>
        <v>13</v>
      </c>
      <c r="B148" s="1">
        <f t="shared" si="42"/>
        <v>2</v>
      </c>
      <c r="C148" s="1" t="str">
        <f t="shared" si="35"/>
        <v>13_2</v>
      </c>
      <c r="D148" s="1">
        <f t="shared" si="36"/>
        <v>0</v>
      </c>
      <c r="E148" s="1">
        <f t="shared" si="37"/>
        <v>0</v>
      </c>
      <c r="F148" s="1" t="str">
        <f t="shared" si="38"/>
        <v>13年2ヵ月目</v>
      </c>
      <c r="G148" s="4">
        <f t="shared" si="39"/>
        <v>0</v>
      </c>
      <c r="H148" s="4">
        <f t="shared" si="43"/>
        <v>0</v>
      </c>
      <c r="I148" s="4">
        <f t="shared" si="44"/>
        <v>0</v>
      </c>
      <c r="J148" s="4">
        <f t="shared" si="46"/>
        <v>0</v>
      </c>
      <c r="K148" s="4">
        <f t="shared" si="45"/>
        <v>0</v>
      </c>
      <c r="L148" s="4">
        <f t="shared" si="49"/>
        <v>0</v>
      </c>
      <c r="M148" s="4">
        <f t="shared" si="47"/>
        <v>0</v>
      </c>
      <c r="N148" s="4">
        <f t="shared" si="48"/>
        <v>0</v>
      </c>
      <c r="O148" s="4">
        <f t="shared" si="40"/>
        <v>0</v>
      </c>
      <c r="P148" s="4">
        <f t="shared" si="41"/>
        <v>0</v>
      </c>
    </row>
    <row r="149" spans="1:16" x14ac:dyDescent="0.4">
      <c r="A149" s="1">
        <f t="shared" si="50"/>
        <v>13</v>
      </c>
      <c r="B149" s="1">
        <f t="shared" si="42"/>
        <v>3</v>
      </c>
      <c r="C149" s="1" t="str">
        <f t="shared" si="35"/>
        <v>13_3</v>
      </c>
      <c r="D149" s="1">
        <f t="shared" si="36"/>
        <v>0</v>
      </c>
      <c r="E149" s="1">
        <f t="shared" si="37"/>
        <v>0</v>
      </c>
      <c r="F149" s="1" t="str">
        <f t="shared" si="38"/>
        <v>13年3ヵ月目</v>
      </c>
      <c r="G149" s="4">
        <f t="shared" si="39"/>
        <v>0</v>
      </c>
      <c r="H149" s="4">
        <f t="shared" si="43"/>
        <v>0</v>
      </c>
      <c r="I149" s="4">
        <f t="shared" si="44"/>
        <v>0</v>
      </c>
      <c r="J149" s="4">
        <f t="shared" si="46"/>
        <v>0</v>
      </c>
      <c r="K149" s="4">
        <f t="shared" si="45"/>
        <v>0</v>
      </c>
      <c r="L149" s="4">
        <f t="shared" si="49"/>
        <v>0</v>
      </c>
      <c r="M149" s="4">
        <f t="shared" si="47"/>
        <v>0</v>
      </c>
      <c r="N149" s="4">
        <f t="shared" si="48"/>
        <v>0</v>
      </c>
      <c r="O149" s="4">
        <f t="shared" si="40"/>
        <v>0</v>
      </c>
      <c r="P149" s="4">
        <f t="shared" si="41"/>
        <v>0</v>
      </c>
    </row>
    <row r="150" spans="1:16" x14ac:dyDescent="0.4">
      <c r="A150" s="1">
        <f t="shared" si="50"/>
        <v>13</v>
      </c>
      <c r="B150" s="1">
        <f t="shared" si="42"/>
        <v>4</v>
      </c>
      <c r="C150" s="1" t="str">
        <f t="shared" si="35"/>
        <v>13_4</v>
      </c>
      <c r="D150" s="1">
        <f t="shared" si="36"/>
        <v>0</v>
      </c>
      <c r="E150" s="1">
        <f t="shared" si="37"/>
        <v>0</v>
      </c>
      <c r="F150" s="1" t="str">
        <f t="shared" si="38"/>
        <v>13年4ヵ月目</v>
      </c>
      <c r="G150" s="4">
        <f t="shared" si="39"/>
        <v>0</v>
      </c>
      <c r="H150" s="4">
        <f t="shared" si="43"/>
        <v>0</v>
      </c>
      <c r="I150" s="4">
        <f t="shared" si="44"/>
        <v>0</v>
      </c>
      <c r="J150" s="4">
        <f t="shared" si="46"/>
        <v>0</v>
      </c>
      <c r="K150" s="4">
        <f t="shared" si="45"/>
        <v>0</v>
      </c>
      <c r="L150" s="4">
        <f t="shared" si="49"/>
        <v>0</v>
      </c>
      <c r="M150" s="4">
        <f t="shared" si="47"/>
        <v>0</v>
      </c>
      <c r="N150" s="4">
        <f t="shared" si="48"/>
        <v>0</v>
      </c>
      <c r="O150" s="4">
        <f t="shared" si="40"/>
        <v>0</v>
      </c>
      <c r="P150" s="4">
        <f t="shared" si="41"/>
        <v>0</v>
      </c>
    </row>
    <row r="151" spans="1:16" x14ac:dyDescent="0.4">
      <c r="A151" s="1">
        <f t="shared" si="50"/>
        <v>13</v>
      </c>
      <c r="B151" s="1">
        <f t="shared" si="42"/>
        <v>5</v>
      </c>
      <c r="C151" s="1" t="str">
        <f t="shared" si="35"/>
        <v>13_5</v>
      </c>
      <c r="D151" s="1">
        <f t="shared" si="36"/>
        <v>0</v>
      </c>
      <c r="E151" s="1">
        <f t="shared" si="37"/>
        <v>0</v>
      </c>
      <c r="F151" s="1" t="str">
        <f t="shared" si="38"/>
        <v>13年5ヵ月目</v>
      </c>
      <c r="G151" s="4">
        <f t="shared" si="39"/>
        <v>0</v>
      </c>
      <c r="H151" s="4">
        <f t="shared" si="43"/>
        <v>0</v>
      </c>
      <c r="I151" s="4">
        <f t="shared" si="44"/>
        <v>0</v>
      </c>
      <c r="J151" s="4">
        <f t="shared" si="46"/>
        <v>0</v>
      </c>
      <c r="K151" s="4">
        <f t="shared" si="45"/>
        <v>0</v>
      </c>
      <c r="L151" s="4">
        <f t="shared" si="49"/>
        <v>0</v>
      </c>
      <c r="M151" s="4">
        <f t="shared" si="47"/>
        <v>0</v>
      </c>
      <c r="N151" s="4">
        <f t="shared" si="48"/>
        <v>0</v>
      </c>
      <c r="O151" s="4">
        <f t="shared" si="40"/>
        <v>0</v>
      </c>
      <c r="P151" s="4">
        <f t="shared" si="41"/>
        <v>0</v>
      </c>
    </row>
    <row r="152" spans="1:16" x14ac:dyDescent="0.4">
      <c r="A152" s="1">
        <f t="shared" si="50"/>
        <v>13</v>
      </c>
      <c r="B152" s="1">
        <f t="shared" si="42"/>
        <v>6</v>
      </c>
      <c r="C152" s="1" t="str">
        <f t="shared" si="35"/>
        <v>13_6</v>
      </c>
      <c r="D152" s="1">
        <f t="shared" si="36"/>
        <v>0</v>
      </c>
      <c r="E152" s="1">
        <f t="shared" si="37"/>
        <v>0</v>
      </c>
      <c r="F152" s="1" t="str">
        <f t="shared" si="38"/>
        <v>13年6ヵ月目</v>
      </c>
      <c r="G152" s="4">
        <f t="shared" si="39"/>
        <v>0</v>
      </c>
      <c r="H152" s="4">
        <f t="shared" si="43"/>
        <v>0</v>
      </c>
      <c r="I152" s="4">
        <f t="shared" si="44"/>
        <v>0</v>
      </c>
      <c r="J152" s="4">
        <f t="shared" si="46"/>
        <v>0</v>
      </c>
      <c r="K152" s="4">
        <f t="shared" si="45"/>
        <v>0</v>
      </c>
      <c r="L152" s="4">
        <f t="shared" si="49"/>
        <v>0</v>
      </c>
      <c r="M152" s="4">
        <f t="shared" si="47"/>
        <v>0</v>
      </c>
      <c r="N152" s="4">
        <f t="shared" si="48"/>
        <v>0</v>
      </c>
      <c r="O152" s="4">
        <f t="shared" si="40"/>
        <v>0</v>
      </c>
      <c r="P152" s="4">
        <f t="shared" si="41"/>
        <v>0</v>
      </c>
    </row>
    <row r="153" spans="1:16" x14ac:dyDescent="0.4">
      <c r="A153" s="1">
        <f t="shared" si="50"/>
        <v>13</v>
      </c>
      <c r="B153" s="1">
        <f t="shared" si="42"/>
        <v>7</v>
      </c>
      <c r="C153" s="1" t="str">
        <f t="shared" si="35"/>
        <v>13_7</v>
      </c>
      <c r="D153" s="1">
        <f t="shared" si="36"/>
        <v>0</v>
      </c>
      <c r="E153" s="1">
        <f t="shared" si="37"/>
        <v>0</v>
      </c>
      <c r="F153" s="1" t="str">
        <f t="shared" si="38"/>
        <v>13年7ヵ月目</v>
      </c>
      <c r="G153" s="4">
        <f t="shared" si="39"/>
        <v>0</v>
      </c>
      <c r="H153" s="4">
        <f t="shared" si="43"/>
        <v>0</v>
      </c>
      <c r="I153" s="4">
        <f t="shared" si="44"/>
        <v>0</v>
      </c>
      <c r="J153" s="4">
        <f t="shared" si="46"/>
        <v>0</v>
      </c>
      <c r="K153" s="4">
        <f t="shared" si="45"/>
        <v>0</v>
      </c>
      <c r="L153" s="4">
        <f t="shared" si="49"/>
        <v>0</v>
      </c>
      <c r="M153" s="4">
        <f t="shared" si="47"/>
        <v>0</v>
      </c>
      <c r="N153" s="4">
        <f t="shared" si="48"/>
        <v>0</v>
      </c>
      <c r="O153" s="4">
        <f t="shared" si="40"/>
        <v>0</v>
      </c>
      <c r="P153" s="4">
        <f t="shared" si="41"/>
        <v>0</v>
      </c>
    </row>
    <row r="154" spans="1:16" x14ac:dyDescent="0.4">
      <c r="A154" s="1">
        <f t="shared" si="50"/>
        <v>13</v>
      </c>
      <c r="B154" s="1">
        <f t="shared" si="42"/>
        <v>8</v>
      </c>
      <c r="C154" s="1" t="str">
        <f t="shared" si="35"/>
        <v>13_8</v>
      </c>
      <c r="D154" s="1">
        <f t="shared" si="36"/>
        <v>0</v>
      </c>
      <c r="E154" s="1">
        <f t="shared" si="37"/>
        <v>0</v>
      </c>
      <c r="F154" s="1" t="str">
        <f t="shared" si="38"/>
        <v>13年8ヵ月目</v>
      </c>
      <c r="G154" s="4">
        <f t="shared" si="39"/>
        <v>0</v>
      </c>
      <c r="H154" s="4">
        <f t="shared" si="43"/>
        <v>0</v>
      </c>
      <c r="I154" s="4">
        <f t="shared" si="44"/>
        <v>0</v>
      </c>
      <c r="J154" s="4">
        <f t="shared" si="46"/>
        <v>0</v>
      </c>
      <c r="K154" s="4">
        <f t="shared" si="45"/>
        <v>0</v>
      </c>
      <c r="L154" s="4">
        <f t="shared" si="49"/>
        <v>0</v>
      </c>
      <c r="M154" s="4">
        <f t="shared" si="47"/>
        <v>0</v>
      </c>
      <c r="N154" s="4">
        <f t="shared" si="48"/>
        <v>0</v>
      </c>
      <c r="O154" s="4">
        <f t="shared" si="40"/>
        <v>0</v>
      </c>
      <c r="P154" s="4">
        <f t="shared" si="41"/>
        <v>0</v>
      </c>
    </row>
    <row r="155" spans="1:16" x14ac:dyDescent="0.4">
      <c r="A155" s="1">
        <f t="shared" si="50"/>
        <v>13</v>
      </c>
      <c r="B155" s="1">
        <f t="shared" si="42"/>
        <v>9</v>
      </c>
      <c r="C155" s="1" t="str">
        <f t="shared" si="35"/>
        <v>13_9</v>
      </c>
      <c r="D155" s="1">
        <f t="shared" si="36"/>
        <v>0</v>
      </c>
      <c r="E155" s="1">
        <f t="shared" si="37"/>
        <v>0</v>
      </c>
      <c r="F155" s="1" t="str">
        <f t="shared" si="38"/>
        <v>13年9ヵ月目</v>
      </c>
      <c r="G155" s="4">
        <f t="shared" si="39"/>
        <v>0</v>
      </c>
      <c r="H155" s="4">
        <f t="shared" si="43"/>
        <v>0</v>
      </c>
      <c r="I155" s="4">
        <f t="shared" si="44"/>
        <v>0</v>
      </c>
      <c r="J155" s="4">
        <f t="shared" si="46"/>
        <v>0</v>
      </c>
      <c r="K155" s="4">
        <f t="shared" si="45"/>
        <v>0</v>
      </c>
      <c r="L155" s="4">
        <f t="shared" si="49"/>
        <v>0</v>
      </c>
      <c r="M155" s="4">
        <f t="shared" si="47"/>
        <v>0</v>
      </c>
      <c r="N155" s="4">
        <f t="shared" si="48"/>
        <v>0</v>
      </c>
      <c r="O155" s="4">
        <f t="shared" si="40"/>
        <v>0</v>
      </c>
      <c r="P155" s="4">
        <f t="shared" si="41"/>
        <v>0</v>
      </c>
    </row>
    <row r="156" spans="1:16" x14ac:dyDescent="0.4">
      <c r="A156" s="1">
        <f t="shared" si="50"/>
        <v>13</v>
      </c>
      <c r="B156" s="1">
        <f t="shared" si="42"/>
        <v>10</v>
      </c>
      <c r="C156" s="1" t="str">
        <f t="shared" si="35"/>
        <v>13_10</v>
      </c>
      <c r="D156" s="1">
        <f t="shared" si="36"/>
        <v>0</v>
      </c>
      <c r="E156" s="1">
        <f t="shared" si="37"/>
        <v>0</v>
      </c>
      <c r="F156" s="1" t="str">
        <f t="shared" si="38"/>
        <v>13年10ヵ月目</v>
      </c>
      <c r="G156" s="4">
        <f t="shared" si="39"/>
        <v>0</v>
      </c>
      <c r="H156" s="4">
        <f t="shared" si="43"/>
        <v>0</v>
      </c>
      <c r="I156" s="4">
        <f t="shared" si="44"/>
        <v>0</v>
      </c>
      <c r="J156" s="4">
        <f t="shared" si="46"/>
        <v>0</v>
      </c>
      <c r="K156" s="4">
        <f t="shared" si="45"/>
        <v>0</v>
      </c>
      <c r="L156" s="4">
        <f t="shared" si="49"/>
        <v>0</v>
      </c>
      <c r="M156" s="4">
        <f t="shared" si="47"/>
        <v>0</v>
      </c>
      <c r="N156" s="4">
        <f t="shared" si="48"/>
        <v>0</v>
      </c>
      <c r="O156" s="4">
        <f t="shared" si="40"/>
        <v>0</v>
      </c>
      <c r="P156" s="4">
        <f t="shared" si="41"/>
        <v>0</v>
      </c>
    </row>
    <row r="157" spans="1:16" x14ac:dyDescent="0.4">
      <c r="A157" s="1">
        <f t="shared" si="50"/>
        <v>13</v>
      </c>
      <c r="B157" s="1">
        <f t="shared" si="42"/>
        <v>11</v>
      </c>
      <c r="C157" s="1" t="str">
        <f t="shared" si="35"/>
        <v>13_11</v>
      </c>
      <c r="D157" s="1">
        <f t="shared" si="36"/>
        <v>0</v>
      </c>
      <c r="E157" s="1">
        <f t="shared" si="37"/>
        <v>0</v>
      </c>
      <c r="F157" s="1" t="str">
        <f t="shared" si="38"/>
        <v>13年11ヵ月目</v>
      </c>
      <c r="G157" s="4">
        <f t="shared" si="39"/>
        <v>0</v>
      </c>
      <c r="H157" s="4">
        <f t="shared" si="43"/>
        <v>0</v>
      </c>
      <c r="I157" s="4">
        <f t="shared" si="44"/>
        <v>0</v>
      </c>
      <c r="J157" s="4">
        <f t="shared" si="46"/>
        <v>0</v>
      </c>
      <c r="K157" s="4">
        <f t="shared" si="45"/>
        <v>0</v>
      </c>
      <c r="L157" s="4">
        <f t="shared" si="49"/>
        <v>0</v>
      </c>
      <c r="M157" s="4">
        <f t="shared" si="47"/>
        <v>0</v>
      </c>
      <c r="N157" s="4">
        <f t="shared" si="48"/>
        <v>0</v>
      </c>
      <c r="O157" s="4">
        <f t="shared" si="40"/>
        <v>0</v>
      </c>
      <c r="P157" s="4">
        <f t="shared" si="41"/>
        <v>0</v>
      </c>
    </row>
    <row r="158" spans="1:16" x14ac:dyDescent="0.4">
      <c r="A158" s="1">
        <f t="shared" si="50"/>
        <v>13</v>
      </c>
      <c r="B158" s="1">
        <f t="shared" si="42"/>
        <v>12</v>
      </c>
      <c r="C158" s="1" t="str">
        <f t="shared" si="35"/>
        <v>13_12</v>
      </c>
      <c r="D158" s="1">
        <f t="shared" si="36"/>
        <v>0</v>
      </c>
      <c r="E158" s="1">
        <f t="shared" si="37"/>
        <v>0</v>
      </c>
      <c r="F158" s="1" t="str">
        <f t="shared" si="38"/>
        <v>13年12ヵ月目</v>
      </c>
      <c r="G158" s="4">
        <f t="shared" si="39"/>
        <v>0</v>
      </c>
      <c r="H158" s="4">
        <f t="shared" si="43"/>
        <v>0</v>
      </c>
      <c r="I158" s="4">
        <f t="shared" si="44"/>
        <v>0</v>
      </c>
      <c r="J158" s="4">
        <f t="shared" si="46"/>
        <v>0</v>
      </c>
      <c r="K158" s="4">
        <f t="shared" si="45"/>
        <v>0</v>
      </c>
      <c r="L158" s="4">
        <f t="shared" si="49"/>
        <v>0</v>
      </c>
      <c r="M158" s="4">
        <f t="shared" si="47"/>
        <v>0</v>
      </c>
      <c r="N158" s="4">
        <f t="shared" si="48"/>
        <v>0</v>
      </c>
      <c r="O158" s="4">
        <f t="shared" si="40"/>
        <v>0</v>
      </c>
      <c r="P158" s="4">
        <f t="shared" si="41"/>
        <v>0</v>
      </c>
    </row>
    <row r="159" spans="1:16" x14ac:dyDescent="0.4">
      <c r="A159" s="1">
        <f t="shared" si="50"/>
        <v>14</v>
      </c>
      <c r="B159" s="1">
        <f t="shared" si="42"/>
        <v>1</v>
      </c>
      <c r="C159" s="1" t="str">
        <f t="shared" si="35"/>
        <v>14_1</v>
      </c>
      <c r="D159" s="1">
        <f t="shared" si="36"/>
        <v>0</v>
      </c>
      <c r="E159" s="1">
        <f t="shared" si="37"/>
        <v>0</v>
      </c>
      <c r="F159" s="1" t="str">
        <f t="shared" si="38"/>
        <v>14年1ヵ月目</v>
      </c>
      <c r="G159" s="4">
        <f t="shared" si="39"/>
        <v>0</v>
      </c>
      <c r="H159" s="4">
        <f t="shared" si="43"/>
        <v>0</v>
      </c>
      <c r="I159" s="4">
        <f t="shared" si="44"/>
        <v>0</v>
      </c>
      <c r="J159" s="4">
        <f t="shared" si="46"/>
        <v>0</v>
      </c>
      <c r="K159" s="4">
        <f t="shared" si="45"/>
        <v>0</v>
      </c>
      <c r="L159" s="4">
        <f t="shared" si="49"/>
        <v>0</v>
      </c>
      <c r="M159" s="4">
        <f t="shared" si="47"/>
        <v>0</v>
      </c>
      <c r="N159" s="4">
        <f t="shared" si="48"/>
        <v>0</v>
      </c>
      <c r="O159" s="4">
        <f t="shared" si="40"/>
        <v>0</v>
      </c>
      <c r="P159" s="4">
        <f t="shared" si="41"/>
        <v>0</v>
      </c>
    </row>
    <row r="160" spans="1:16" x14ac:dyDescent="0.4">
      <c r="A160" s="1">
        <f t="shared" si="50"/>
        <v>14</v>
      </c>
      <c r="B160" s="1">
        <f t="shared" si="42"/>
        <v>2</v>
      </c>
      <c r="C160" s="1" t="str">
        <f t="shared" si="35"/>
        <v>14_2</v>
      </c>
      <c r="D160" s="1">
        <f t="shared" si="36"/>
        <v>0</v>
      </c>
      <c r="E160" s="1">
        <f t="shared" si="37"/>
        <v>0</v>
      </c>
      <c r="F160" s="1" t="str">
        <f t="shared" si="38"/>
        <v>14年2ヵ月目</v>
      </c>
      <c r="G160" s="4">
        <f t="shared" si="39"/>
        <v>0</v>
      </c>
      <c r="H160" s="4">
        <f t="shared" si="43"/>
        <v>0</v>
      </c>
      <c r="I160" s="4">
        <f t="shared" si="44"/>
        <v>0</v>
      </c>
      <c r="J160" s="4">
        <f t="shared" si="46"/>
        <v>0</v>
      </c>
      <c r="K160" s="4">
        <f t="shared" si="45"/>
        <v>0</v>
      </c>
      <c r="L160" s="4">
        <f t="shared" si="49"/>
        <v>0</v>
      </c>
      <c r="M160" s="4">
        <f t="shared" si="47"/>
        <v>0</v>
      </c>
      <c r="N160" s="4">
        <f t="shared" si="48"/>
        <v>0</v>
      </c>
      <c r="O160" s="4">
        <f t="shared" si="40"/>
        <v>0</v>
      </c>
      <c r="P160" s="4">
        <f t="shared" si="41"/>
        <v>0</v>
      </c>
    </row>
    <row r="161" spans="1:16" x14ac:dyDescent="0.4">
      <c r="A161" s="1">
        <f t="shared" si="50"/>
        <v>14</v>
      </c>
      <c r="B161" s="1">
        <f t="shared" si="42"/>
        <v>3</v>
      </c>
      <c r="C161" s="1" t="str">
        <f t="shared" si="35"/>
        <v>14_3</v>
      </c>
      <c r="D161" s="1">
        <f t="shared" si="36"/>
        <v>0</v>
      </c>
      <c r="E161" s="1">
        <f t="shared" si="37"/>
        <v>0</v>
      </c>
      <c r="F161" s="1" t="str">
        <f t="shared" si="38"/>
        <v>14年3ヵ月目</v>
      </c>
      <c r="G161" s="4">
        <f t="shared" si="39"/>
        <v>0</v>
      </c>
      <c r="H161" s="4">
        <f t="shared" si="43"/>
        <v>0</v>
      </c>
      <c r="I161" s="4">
        <f t="shared" si="44"/>
        <v>0</v>
      </c>
      <c r="J161" s="4">
        <f t="shared" si="46"/>
        <v>0</v>
      </c>
      <c r="K161" s="4">
        <f t="shared" si="45"/>
        <v>0</v>
      </c>
      <c r="L161" s="4">
        <f t="shared" si="49"/>
        <v>0</v>
      </c>
      <c r="M161" s="4">
        <f t="shared" si="47"/>
        <v>0</v>
      </c>
      <c r="N161" s="4">
        <f t="shared" si="48"/>
        <v>0</v>
      </c>
      <c r="O161" s="4">
        <f t="shared" si="40"/>
        <v>0</v>
      </c>
      <c r="P161" s="4">
        <f t="shared" si="41"/>
        <v>0</v>
      </c>
    </row>
    <row r="162" spans="1:16" x14ac:dyDescent="0.4">
      <c r="A162" s="1">
        <f t="shared" si="50"/>
        <v>14</v>
      </c>
      <c r="B162" s="1">
        <f t="shared" si="42"/>
        <v>4</v>
      </c>
      <c r="C162" s="1" t="str">
        <f t="shared" si="35"/>
        <v>14_4</v>
      </c>
      <c r="D162" s="1">
        <f t="shared" si="36"/>
        <v>0</v>
      </c>
      <c r="E162" s="1">
        <f t="shared" si="37"/>
        <v>0</v>
      </c>
      <c r="F162" s="1" t="str">
        <f t="shared" si="38"/>
        <v>14年4ヵ月目</v>
      </c>
      <c r="G162" s="4">
        <f t="shared" si="39"/>
        <v>0</v>
      </c>
      <c r="H162" s="4">
        <f t="shared" si="43"/>
        <v>0</v>
      </c>
      <c r="I162" s="4">
        <f t="shared" si="44"/>
        <v>0</v>
      </c>
      <c r="J162" s="4">
        <f t="shared" si="46"/>
        <v>0</v>
      </c>
      <c r="K162" s="4">
        <f t="shared" si="45"/>
        <v>0</v>
      </c>
      <c r="L162" s="4">
        <f t="shared" si="49"/>
        <v>0</v>
      </c>
      <c r="M162" s="4">
        <f t="shared" si="47"/>
        <v>0</v>
      </c>
      <c r="N162" s="4">
        <f t="shared" si="48"/>
        <v>0</v>
      </c>
      <c r="O162" s="4">
        <f t="shared" si="40"/>
        <v>0</v>
      </c>
      <c r="P162" s="4">
        <f t="shared" si="41"/>
        <v>0</v>
      </c>
    </row>
    <row r="163" spans="1:16" x14ac:dyDescent="0.4">
      <c r="A163" s="1">
        <f t="shared" si="50"/>
        <v>14</v>
      </c>
      <c r="B163" s="1">
        <f t="shared" si="42"/>
        <v>5</v>
      </c>
      <c r="C163" s="1" t="str">
        <f t="shared" si="35"/>
        <v>14_5</v>
      </c>
      <c r="D163" s="1">
        <f t="shared" si="36"/>
        <v>0</v>
      </c>
      <c r="E163" s="1">
        <f t="shared" si="37"/>
        <v>0</v>
      </c>
      <c r="F163" s="1" t="str">
        <f t="shared" si="38"/>
        <v>14年5ヵ月目</v>
      </c>
      <c r="G163" s="4">
        <f t="shared" si="39"/>
        <v>0</v>
      </c>
      <c r="H163" s="4">
        <f t="shared" si="43"/>
        <v>0</v>
      </c>
      <c r="I163" s="4">
        <f t="shared" si="44"/>
        <v>0</v>
      </c>
      <c r="J163" s="4">
        <f t="shared" si="46"/>
        <v>0</v>
      </c>
      <c r="K163" s="4">
        <f t="shared" si="45"/>
        <v>0</v>
      </c>
      <c r="L163" s="4">
        <f t="shared" si="49"/>
        <v>0</v>
      </c>
      <c r="M163" s="4">
        <f t="shared" si="47"/>
        <v>0</v>
      </c>
      <c r="N163" s="4">
        <f t="shared" si="48"/>
        <v>0</v>
      </c>
      <c r="O163" s="4">
        <f t="shared" si="40"/>
        <v>0</v>
      </c>
      <c r="P163" s="4">
        <f t="shared" si="41"/>
        <v>0</v>
      </c>
    </row>
    <row r="164" spans="1:16" x14ac:dyDescent="0.4">
      <c r="A164" s="1">
        <f t="shared" si="50"/>
        <v>14</v>
      </c>
      <c r="B164" s="1">
        <f t="shared" si="42"/>
        <v>6</v>
      </c>
      <c r="C164" s="1" t="str">
        <f t="shared" si="35"/>
        <v>14_6</v>
      </c>
      <c r="D164" s="1">
        <f t="shared" si="36"/>
        <v>0</v>
      </c>
      <c r="E164" s="1">
        <f t="shared" si="37"/>
        <v>0</v>
      </c>
      <c r="F164" s="1" t="str">
        <f t="shared" si="38"/>
        <v>14年6ヵ月目</v>
      </c>
      <c r="G164" s="4">
        <f t="shared" si="39"/>
        <v>0</v>
      </c>
      <c r="H164" s="4">
        <f t="shared" si="43"/>
        <v>0</v>
      </c>
      <c r="I164" s="4">
        <f t="shared" si="44"/>
        <v>0</v>
      </c>
      <c r="J164" s="4">
        <f t="shared" si="46"/>
        <v>0</v>
      </c>
      <c r="K164" s="4">
        <f t="shared" si="45"/>
        <v>0</v>
      </c>
      <c r="L164" s="4">
        <f t="shared" si="49"/>
        <v>0</v>
      </c>
      <c r="M164" s="4">
        <f t="shared" si="47"/>
        <v>0</v>
      </c>
      <c r="N164" s="4">
        <f t="shared" si="48"/>
        <v>0</v>
      </c>
      <c r="O164" s="4">
        <f t="shared" si="40"/>
        <v>0</v>
      </c>
      <c r="P164" s="4">
        <f t="shared" si="41"/>
        <v>0</v>
      </c>
    </row>
    <row r="165" spans="1:16" x14ac:dyDescent="0.4">
      <c r="A165" s="1">
        <f t="shared" si="50"/>
        <v>14</v>
      </c>
      <c r="B165" s="1">
        <f t="shared" si="42"/>
        <v>7</v>
      </c>
      <c r="C165" s="1" t="str">
        <f t="shared" si="35"/>
        <v>14_7</v>
      </c>
      <c r="D165" s="1">
        <f t="shared" si="36"/>
        <v>0</v>
      </c>
      <c r="E165" s="1">
        <f t="shared" si="37"/>
        <v>0</v>
      </c>
      <c r="F165" s="1" t="str">
        <f t="shared" si="38"/>
        <v>14年7ヵ月目</v>
      </c>
      <c r="G165" s="4">
        <f t="shared" si="39"/>
        <v>0</v>
      </c>
      <c r="H165" s="4">
        <f t="shared" si="43"/>
        <v>0</v>
      </c>
      <c r="I165" s="4">
        <f t="shared" si="44"/>
        <v>0</v>
      </c>
      <c r="J165" s="4">
        <f t="shared" si="46"/>
        <v>0</v>
      </c>
      <c r="K165" s="4">
        <f t="shared" si="45"/>
        <v>0</v>
      </c>
      <c r="L165" s="4">
        <f t="shared" si="49"/>
        <v>0</v>
      </c>
      <c r="M165" s="4">
        <f t="shared" si="47"/>
        <v>0</v>
      </c>
      <c r="N165" s="4">
        <f t="shared" si="48"/>
        <v>0</v>
      </c>
      <c r="O165" s="4">
        <f t="shared" si="40"/>
        <v>0</v>
      </c>
      <c r="P165" s="4">
        <f t="shared" si="41"/>
        <v>0</v>
      </c>
    </row>
    <row r="166" spans="1:16" x14ac:dyDescent="0.4">
      <c r="A166" s="1">
        <f t="shared" si="50"/>
        <v>14</v>
      </c>
      <c r="B166" s="1">
        <f t="shared" si="42"/>
        <v>8</v>
      </c>
      <c r="C166" s="1" t="str">
        <f t="shared" si="35"/>
        <v>14_8</v>
      </c>
      <c r="D166" s="1">
        <f t="shared" si="36"/>
        <v>0</v>
      </c>
      <c r="E166" s="1">
        <f t="shared" si="37"/>
        <v>0</v>
      </c>
      <c r="F166" s="1" t="str">
        <f t="shared" si="38"/>
        <v>14年8ヵ月目</v>
      </c>
      <c r="G166" s="4">
        <f t="shared" si="39"/>
        <v>0</v>
      </c>
      <c r="H166" s="4">
        <f t="shared" si="43"/>
        <v>0</v>
      </c>
      <c r="I166" s="4">
        <f t="shared" si="44"/>
        <v>0</v>
      </c>
      <c r="J166" s="4">
        <f t="shared" si="46"/>
        <v>0</v>
      </c>
      <c r="K166" s="4">
        <f t="shared" si="45"/>
        <v>0</v>
      </c>
      <c r="L166" s="4">
        <f t="shared" si="49"/>
        <v>0</v>
      </c>
      <c r="M166" s="4">
        <f t="shared" si="47"/>
        <v>0</v>
      </c>
      <c r="N166" s="4">
        <f t="shared" si="48"/>
        <v>0</v>
      </c>
      <c r="O166" s="4">
        <f t="shared" si="40"/>
        <v>0</v>
      </c>
      <c r="P166" s="4">
        <f t="shared" si="41"/>
        <v>0</v>
      </c>
    </row>
    <row r="167" spans="1:16" x14ac:dyDescent="0.4">
      <c r="A167" s="1">
        <f t="shared" si="50"/>
        <v>14</v>
      </c>
      <c r="B167" s="1">
        <f t="shared" si="42"/>
        <v>9</v>
      </c>
      <c r="C167" s="1" t="str">
        <f t="shared" si="35"/>
        <v>14_9</v>
      </c>
      <c r="D167" s="1">
        <f t="shared" si="36"/>
        <v>0</v>
      </c>
      <c r="E167" s="1">
        <f t="shared" si="37"/>
        <v>0</v>
      </c>
      <c r="F167" s="1" t="str">
        <f t="shared" si="38"/>
        <v>14年9ヵ月目</v>
      </c>
      <c r="G167" s="4">
        <f t="shared" si="39"/>
        <v>0</v>
      </c>
      <c r="H167" s="4">
        <f t="shared" si="43"/>
        <v>0</v>
      </c>
      <c r="I167" s="4">
        <f t="shared" si="44"/>
        <v>0</v>
      </c>
      <c r="J167" s="4">
        <f t="shared" si="46"/>
        <v>0</v>
      </c>
      <c r="K167" s="4">
        <f t="shared" si="45"/>
        <v>0</v>
      </c>
      <c r="L167" s="4">
        <f t="shared" si="49"/>
        <v>0</v>
      </c>
      <c r="M167" s="4">
        <f t="shared" si="47"/>
        <v>0</v>
      </c>
      <c r="N167" s="4">
        <f t="shared" si="48"/>
        <v>0</v>
      </c>
      <c r="O167" s="4">
        <f t="shared" si="40"/>
        <v>0</v>
      </c>
      <c r="P167" s="4">
        <f t="shared" si="41"/>
        <v>0</v>
      </c>
    </row>
    <row r="168" spans="1:16" x14ac:dyDescent="0.4">
      <c r="A168" s="1">
        <f t="shared" si="50"/>
        <v>14</v>
      </c>
      <c r="B168" s="1">
        <f t="shared" si="42"/>
        <v>10</v>
      </c>
      <c r="C168" s="1" t="str">
        <f t="shared" si="35"/>
        <v>14_10</v>
      </c>
      <c r="D168" s="1">
        <f t="shared" si="36"/>
        <v>0</v>
      </c>
      <c r="E168" s="1">
        <f t="shared" si="37"/>
        <v>0</v>
      </c>
      <c r="F168" s="1" t="str">
        <f t="shared" si="38"/>
        <v>14年10ヵ月目</v>
      </c>
      <c r="G168" s="4">
        <f t="shared" si="39"/>
        <v>0</v>
      </c>
      <c r="H168" s="4">
        <f t="shared" si="43"/>
        <v>0</v>
      </c>
      <c r="I168" s="4">
        <f t="shared" si="44"/>
        <v>0</v>
      </c>
      <c r="J168" s="4">
        <f t="shared" si="46"/>
        <v>0</v>
      </c>
      <c r="K168" s="4">
        <f t="shared" si="45"/>
        <v>0</v>
      </c>
      <c r="L168" s="4">
        <f t="shared" si="49"/>
        <v>0</v>
      </c>
      <c r="M168" s="4">
        <f t="shared" si="47"/>
        <v>0</v>
      </c>
      <c r="N168" s="4">
        <f t="shared" si="48"/>
        <v>0</v>
      </c>
      <c r="O168" s="4">
        <f t="shared" si="40"/>
        <v>0</v>
      </c>
      <c r="P168" s="4">
        <f t="shared" si="41"/>
        <v>0</v>
      </c>
    </row>
    <row r="169" spans="1:16" x14ac:dyDescent="0.4">
      <c r="A169" s="1">
        <f t="shared" si="50"/>
        <v>14</v>
      </c>
      <c r="B169" s="1">
        <f t="shared" si="42"/>
        <v>11</v>
      </c>
      <c r="C169" s="1" t="str">
        <f t="shared" si="35"/>
        <v>14_11</v>
      </c>
      <c r="D169" s="1">
        <f t="shared" si="36"/>
        <v>0</v>
      </c>
      <c r="E169" s="1">
        <f t="shared" si="37"/>
        <v>0</v>
      </c>
      <c r="F169" s="1" t="str">
        <f t="shared" si="38"/>
        <v>14年11ヵ月目</v>
      </c>
      <c r="G169" s="4">
        <f t="shared" si="39"/>
        <v>0</v>
      </c>
      <c r="H169" s="4">
        <f t="shared" si="43"/>
        <v>0</v>
      </c>
      <c r="I169" s="4">
        <f t="shared" si="44"/>
        <v>0</v>
      </c>
      <c r="J169" s="4">
        <f t="shared" si="46"/>
        <v>0</v>
      </c>
      <c r="K169" s="4">
        <f t="shared" si="45"/>
        <v>0</v>
      </c>
      <c r="L169" s="4">
        <f t="shared" si="49"/>
        <v>0</v>
      </c>
      <c r="M169" s="4">
        <f t="shared" si="47"/>
        <v>0</v>
      </c>
      <c r="N169" s="4">
        <f t="shared" si="48"/>
        <v>0</v>
      </c>
      <c r="O169" s="4">
        <f t="shared" si="40"/>
        <v>0</v>
      </c>
      <c r="P169" s="4">
        <f t="shared" si="41"/>
        <v>0</v>
      </c>
    </row>
    <row r="170" spans="1:16" x14ac:dyDescent="0.4">
      <c r="A170" s="1">
        <f t="shared" si="50"/>
        <v>14</v>
      </c>
      <c r="B170" s="1">
        <f t="shared" si="42"/>
        <v>12</v>
      </c>
      <c r="C170" s="1" t="str">
        <f t="shared" si="35"/>
        <v>14_12</v>
      </c>
      <c r="D170" s="1">
        <f t="shared" si="36"/>
        <v>0</v>
      </c>
      <c r="E170" s="1">
        <f t="shared" si="37"/>
        <v>0</v>
      </c>
      <c r="F170" s="1" t="str">
        <f t="shared" si="38"/>
        <v>14年12ヵ月目</v>
      </c>
      <c r="G170" s="4">
        <f t="shared" si="39"/>
        <v>0</v>
      </c>
      <c r="H170" s="4">
        <f t="shared" si="43"/>
        <v>0</v>
      </c>
      <c r="I170" s="4">
        <f t="shared" si="44"/>
        <v>0</v>
      </c>
      <c r="J170" s="4">
        <f t="shared" si="46"/>
        <v>0</v>
      </c>
      <c r="K170" s="4">
        <f t="shared" si="45"/>
        <v>0</v>
      </c>
      <c r="L170" s="4">
        <f t="shared" si="49"/>
        <v>0</v>
      </c>
      <c r="M170" s="4">
        <f t="shared" si="47"/>
        <v>0</v>
      </c>
      <c r="N170" s="4">
        <f t="shared" si="48"/>
        <v>0</v>
      </c>
      <c r="O170" s="4">
        <f t="shared" si="40"/>
        <v>0</v>
      </c>
      <c r="P170" s="4">
        <f t="shared" si="41"/>
        <v>0</v>
      </c>
    </row>
    <row r="171" spans="1:16" x14ac:dyDescent="0.4">
      <c r="A171" s="1">
        <f t="shared" si="50"/>
        <v>15</v>
      </c>
      <c r="B171" s="1">
        <f t="shared" si="42"/>
        <v>1</v>
      </c>
      <c r="C171" s="1" t="str">
        <f t="shared" si="35"/>
        <v>15_1</v>
      </c>
      <c r="D171" s="1">
        <f t="shared" si="36"/>
        <v>0</v>
      </c>
      <c r="E171" s="1">
        <f t="shared" si="37"/>
        <v>0</v>
      </c>
      <c r="F171" s="1" t="str">
        <f t="shared" si="38"/>
        <v>15年1ヵ月目</v>
      </c>
      <c r="G171" s="4">
        <f t="shared" si="39"/>
        <v>0</v>
      </c>
      <c r="H171" s="4">
        <f t="shared" si="43"/>
        <v>0</v>
      </c>
      <c r="I171" s="4">
        <f t="shared" si="44"/>
        <v>0</v>
      </c>
      <c r="J171" s="4">
        <f t="shared" si="46"/>
        <v>0</v>
      </c>
      <c r="K171" s="4">
        <f t="shared" si="45"/>
        <v>0</v>
      </c>
      <c r="L171" s="4">
        <f t="shared" si="49"/>
        <v>0</v>
      </c>
      <c r="M171" s="4">
        <f t="shared" si="47"/>
        <v>0</v>
      </c>
      <c r="N171" s="4">
        <f t="shared" si="48"/>
        <v>0</v>
      </c>
      <c r="O171" s="4">
        <f t="shared" si="40"/>
        <v>0</v>
      </c>
      <c r="P171" s="4">
        <f t="shared" si="41"/>
        <v>0</v>
      </c>
    </row>
    <row r="172" spans="1:16" x14ac:dyDescent="0.4">
      <c r="A172" s="1">
        <f t="shared" si="50"/>
        <v>15</v>
      </c>
      <c r="B172" s="1">
        <f t="shared" si="42"/>
        <v>2</v>
      </c>
      <c r="C172" s="1" t="str">
        <f t="shared" si="35"/>
        <v>15_2</v>
      </c>
      <c r="D172" s="1">
        <f t="shared" si="36"/>
        <v>0</v>
      </c>
      <c r="E172" s="1">
        <f t="shared" si="37"/>
        <v>0</v>
      </c>
      <c r="F172" s="1" t="str">
        <f t="shared" si="38"/>
        <v>15年2ヵ月目</v>
      </c>
      <c r="G172" s="4">
        <f t="shared" si="39"/>
        <v>0</v>
      </c>
      <c r="H172" s="4">
        <f t="shared" si="43"/>
        <v>0</v>
      </c>
      <c r="I172" s="4">
        <f t="shared" si="44"/>
        <v>0</v>
      </c>
      <c r="J172" s="4">
        <f t="shared" si="46"/>
        <v>0</v>
      </c>
      <c r="K172" s="4">
        <f t="shared" si="45"/>
        <v>0</v>
      </c>
      <c r="L172" s="4">
        <f t="shared" si="49"/>
        <v>0</v>
      </c>
      <c r="M172" s="4">
        <f t="shared" si="47"/>
        <v>0</v>
      </c>
      <c r="N172" s="4">
        <f t="shared" si="48"/>
        <v>0</v>
      </c>
      <c r="O172" s="4">
        <f t="shared" si="40"/>
        <v>0</v>
      </c>
      <c r="P172" s="4">
        <f t="shared" si="41"/>
        <v>0</v>
      </c>
    </row>
    <row r="173" spans="1:16" x14ac:dyDescent="0.4">
      <c r="A173" s="1">
        <f t="shared" si="50"/>
        <v>15</v>
      </c>
      <c r="B173" s="1">
        <f t="shared" si="42"/>
        <v>3</v>
      </c>
      <c r="C173" s="1" t="str">
        <f t="shared" si="35"/>
        <v>15_3</v>
      </c>
      <c r="D173" s="1">
        <f t="shared" si="36"/>
        <v>0</v>
      </c>
      <c r="E173" s="1">
        <f t="shared" si="37"/>
        <v>0</v>
      </c>
      <c r="F173" s="1" t="str">
        <f t="shared" si="38"/>
        <v>15年3ヵ月目</v>
      </c>
      <c r="G173" s="4">
        <f t="shared" si="39"/>
        <v>0</v>
      </c>
      <c r="H173" s="4">
        <f t="shared" si="43"/>
        <v>0</v>
      </c>
      <c r="I173" s="4">
        <f t="shared" si="44"/>
        <v>0</v>
      </c>
      <c r="J173" s="4">
        <f t="shared" si="46"/>
        <v>0</v>
      </c>
      <c r="K173" s="4">
        <f t="shared" si="45"/>
        <v>0</v>
      </c>
      <c r="L173" s="4">
        <f t="shared" si="49"/>
        <v>0</v>
      </c>
      <c r="M173" s="4">
        <f t="shared" si="47"/>
        <v>0</v>
      </c>
      <c r="N173" s="4">
        <f t="shared" si="48"/>
        <v>0</v>
      </c>
      <c r="O173" s="4">
        <f t="shared" si="40"/>
        <v>0</v>
      </c>
      <c r="P173" s="4">
        <f t="shared" si="41"/>
        <v>0</v>
      </c>
    </row>
    <row r="174" spans="1:16" x14ac:dyDescent="0.4">
      <c r="A174" s="1">
        <f t="shared" si="50"/>
        <v>15</v>
      </c>
      <c r="B174" s="1">
        <f t="shared" si="42"/>
        <v>4</v>
      </c>
      <c r="C174" s="1" t="str">
        <f t="shared" si="35"/>
        <v>15_4</v>
      </c>
      <c r="D174" s="1">
        <f t="shared" si="36"/>
        <v>0</v>
      </c>
      <c r="E174" s="1">
        <f t="shared" si="37"/>
        <v>0</v>
      </c>
      <c r="F174" s="1" t="str">
        <f t="shared" si="38"/>
        <v>15年4ヵ月目</v>
      </c>
      <c r="G174" s="4">
        <f t="shared" si="39"/>
        <v>0</v>
      </c>
      <c r="H174" s="4">
        <f t="shared" si="43"/>
        <v>0</v>
      </c>
      <c r="I174" s="4">
        <f t="shared" si="44"/>
        <v>0</v>
      </c>
      <c r="J174" s="4">
        <f t="shared" si="46"/>
        <v>0</v>
      </c>
      <c r="K174" s="4">
        <f t="shared" si="45"/>
        <v>0</v>
      </c>
      <c r="L174" s="4">
        <f t="shared" si="49"/>
        <v>0</v>
      </c>
      <c r="M174" s="4">
        <f t="shared" si="47"/>
        <v>0</v>
      </c>
      <c r="N174" s="4">
        <f t="shared" si="48"/>
        <v>0</v>
      </c>
      <c r="O174" s="4">
        <f t="shared" si="40"/>
        <v>0</v>
      </c>
      <c r="P174" s="4">
        <f t="shared" si="41"/>
        <v>0</v>
      </c>
    </row>
    <row r="175" spans="1:16" x14ac:dyDescent="0.4">
      <c r="A175" s="1">
        <f t="shared" si="50"/>
        <v>15</v>
      </c>
      <c r="B175" s="1">
        <f t="shared" si="42"/>
        <v>5</v>
      </c>
      <c r="C175" s="1" t="str">
        <f t="shared" si="35"/>
        <v>15_5</v>
      </c>
      <c r="D175" s="1">
        <f t="shared" si="36"/>
        <v>0</v>
      </c>
      <c r="E175" s="1">
        <f t="shared" si="37"/>
        <v>0</v>
      </c>
      <c r="F175" s="1" t="str">
        <f t="shared" si="38"/>
        <v>15年5ヵ月目</v>
      </c>
      <c r="G175" s="4">
        <f t="shared" si="39"/>
        <v>0</v>
      </c>
      <c r="H175" s="4">
        <f t="shared" si="43"/>
        <v>0</v>
      </c>
      <c r="I175" s="4">
        <f t="shared" si="44"/>
        <v>0</v>
      </c>
      <c r="J175" s="4">
        <f t="shared" si="46"/>
        <v>0</v>
      </c>
      <c r="K175" s="4">
        <f t="shared" si="45"/>
        <v>0</v>
      </c>
      <c r="L175" s="4">
        <f t="shared" si="49"/>
        <v>0</v>
      </c>
      <c r="M175" s="4">
        <f t="shared" si="47"/>
        <v>0</v>
      </c>
      <c r="N175" s="4">
        <f t="shared" si="48"/>
        <v>0</v>
      </c>
      <c r="O175" s="4">
        <f t="shared" si="40"/>
        <v>0</v>
      </c>
      <c r="P175" s="4">
        <f t="shared" si="41"/>
        <v>0</v>
      </c>
    </row>
    <row r="176" spans="1:16" x14ac:dyDescent="0.4">
      <c r="A176" s="1">
        <f t="shared" si="50"/>
        <v>15</v>
      </c>
      <c r="B176" s="1">
        <f t="shared" si="42"/>
        <v>6</v>
      </c>
      <c r="C176" s="1" t="str">
        <f t="shared" si="35"/>
        <v>15_6</v>
      </c>
      <c r="D176" s="1">
        <f t="shared" si="36"/>
        <v>0</v>
      </c>
      <c r="E176" s="1">
        <f t="shared" si="37"/>
        <v>0</v>
      </c>
      <c r="F176" s="1" t="str">
        <f t="shared" si="38"/>
        <v>15年6ヵ月目</v>
      </c>
      <c r="G176" s="4">
        <f t="shared" si="39"/>
        <v>0</v>
      </c>
      <c r="H176" s="4">
        <f t="shared" si="43"/>
        <v>0</v>
      </c>
      <c r="I176" s="4">
        <f t="shared" si="44"/>
        <v>0</v>
      </c>
      <c r="J176" s="4">
        <f t="shared" si="46"/>
        <v>0</v>
      </c>
      <c r="K176" s="4">
        <f t="shared" si="45"/>
        <v>0</v>
      </c>
      <c r="L176" s="4">
        <f t="shared" si="49"/>
        <v>0</v>
      </c>
      <c r="M176" s="4">
        <f t="shared" si="47"/>
        <v>0</v>
      </c>
      <c r="N176" s="4">
        <f t="shared" si="48"/>
        <v>0</v>
      </c>
      <c r="O176" s="4">
        <f t="shared" si="40"/>
        <v>0</v>
      </c>
      <c r="P176" s="4">
        <f t="shared" si="41"/>
        <v>0</v>
      </c>
    </row>
    <row r="177" spans="1:16" x14ac:dyDescent="0.4">
      <c r="A177" s="1">
        <f t="shared" si="50"/>
        <v>15</v>
      </c>
      <c r="B177" s="1">
        <f t="shared" si="42"/>
        <v>7</v>
      </c>
      <c r="C177" s="1" t="str">
        <f t="shared" si="35"/>
        <v>15_7</v>
      </c>
      <c r="D177" s="1">
        <f t="shared" si="36"/>
        <v>0</v>
      </c>
      <c r="E177" s="1">
        <f t="shared" si="37"/>
        <v>0</v>
      </c>
      <c r="F177" s="1" t="str">
        <f t="shared" si="38"/>
        <v>15年7ヵ月目</v>
      </c>
      <c r="G177" s="4">
        <f t="shared" si="39"/>
        <v>0</v>
      </c>
      <c r="H177" s="4">
        <f t="shared" si="43"/>
        <v>0</v>
      </c>
      <c r="I177" s="4">
        <f t="shared" si="44"/>
        <v>0</v>
      </c>
      <c r="J177" s="4">
        <f t="shared" si="46"/>
        <v>0</v>
      </c>
      <c r="K177" s="4">
        <f t="shared" si="45"/>
        <v>0</v>
      </c>
      <c r="L177" s="4">
        <f t="shared" si="49"/>
        <v>0</v>
      </c>
      <c r="M177" s="4">
        <f t="shared" si="47"/>
        <v>0</v>
      </c>
      <c r="N177" s="4">
        <f t="shared" si="48"/>
        <v>0</v>
      </c>
      <c r="O177" s="4">
        <f t="shared" si="40"/>
        <v>0</v>
      </c>
      <c r="P177" s="4">
        <f t="shared" si="41"/>
        <v>0</v>
      </c>
    </row>
    <row r="178" spans="1:16" x14ac:dyDescent="0.4">
      <c r="A178" s="1">
        <f t="shared" si="50"/>
        <v>15</v>
      </c>
      <c r="B178" s="1">
        <f t="shared" si="42"/>
        <v>8</v>
      </c>
      <c r="C178" s="1" t="str">
        <f t="shared" si="35"/>
        <v>15_8</v>
      </c>
      <c r="D178" s="1">
        <f t="shared" si="36"/>
        <v>0</v>
      </c>
      <c r="E178" s="1">
        <f t="shared" si="37"/>
        <v>0</v>
      </c>
      <c r="F178" s="1" t="str">
        <f t="shared" si="38"/>
        <v>15年8ヵ月目</v>
      </c>
      <c r="G178" s="4">
        <f t="shared" si="39"/>
        <v>0</v>
      </c>
      <c r="H178" s="4">
        <f t="shared" si="43"/>
        <v>0</v>
      </c>
      <c r="I178" s="4">
        <f t="shared" si="44"/>
        <v>0</v>
      </c>
      <c r="J178" s="4">
        <f t="shared" si="46"/>
        <v>0</v>
      </c>
      <c r="K178" s="4">
        <f t="shared" si="45"/>
        <v>0</v>
      </c>
      <c r="L178" s="4">
        <f t="shared" si="49"/>
        <v>0</v>
      </c>
      <c r="M178" s="4">
        <f t="shared" si="47"/>
        <v>0</v>
      </c>
      <c r="N178" s="4">
        <f t="shared" si="48"/>
        <v>0</v>
      </c>
      <c r="O178" s="4">
        <f t="shared" si="40"/>
        <v>0</v>
      </c>
      <c r="P178" s="4">
        <f t="shared" si="41"/>
        <v>0</v>
      </c>
    </row>
    <row r="179" spans="1:16" x14ac:dyDescent="0.4">
      <c r="A179" s="1">
        <f t="shared" si="50"/>
        <v>15</v>
      </c>
      <c r="B179" s="1">
        <f t="shared" si="42"/>
        <v>9</v>
      </c>
      <c r="C179" s="1" t="str">
        <f t="shared" si="35"/>
        <v>15_9</v>
      </c>
      <c r="D179" s="1">
        <f t="shared" si="36"/>
        <v>0</v>
      </c>
      <c r="E179" s="1">
        <f t="shared" si="37"/>
        <v>0</v>
      </c>
      <c r="F179" s="1" t="str">
        <f t="shared" si="38"/>
        <v>15年9ヵ月目</v>
      </c>
      <c r="G179" s="4">
        <f t="shared" si="39"/>
        <v>0</v>
      </c>
      <c r="H179" s="4">
        <f t="shared" si="43"/>
        <v>0</v>
      </c>
      <c r="I179" s="4">
        <f t="shared" si="44"/>
        <v>0</v>
      </c>
      <c r="J179" s="4">
        <f t="shared" si="46"/>
        <v>0</v>
      </c>
      <c r="K179" s="4">
        <f t="shared" si="45"/>
        <v>0</v>
      </c>
      <c r="L179" s="4">
        <f t="shared" si="49"/>
        <v>0</v>
      </c>
      <c r="M179" s="4">
        <f t="shared" si="47"/>
        <v>0</v>
      </c>
      <c r="N179" s="4">
        <f t="shared" si="48"/>
        <v>0</v>
      </c>
      <c r="O179" s="4">
        <f t="shared" si="40"/>
        <v>0</v>
      </c>
      <c r="P179" s="4">
        <f t="shared" si="41"/>
        <v>0</v>
      </c>
    </row>
    <row r="180" spans="1:16" x14ac:dyDescent="0.4">
      <c r="A180" s="1">
        <f t="shared" si="50"/>
        <v>15</v>
      </c>
      <c r="B180" s="1">
        <f t="shared" si="42"/>
        <v>10</v>
      </c>
      <c r="C180" s="1" t="str">
        <f t="shared" si="35"/>
        <v>15_10</v>
      </c>
      <c r="D180" s="1">
        <f t="shared" si="36"/>
        <v>0</v>
      </c>
      <c r="E180" s="1">
        <f t="shared" si="37"/>
        <v>0</v>
      </c>
      <c r="F180" s="1" t="str">
        <f t="shared" si="38"/>
        <v>15年10ヵ月目</v>
      </c>
      <c r="G180" s="4">
        <f t="shared" si="39"/>
        <v>0</v>
      </c>
      <c r="H180" s="4">
        <f t="shared" si="43"/>
        <v>0</v>
      </c>
      <c r="I180" s="4">
        <f t="shared" si="44"/>
        <v>0</v>
      </c>
      <c r="J180" s="4">
        <f t="shared" si="46"/>
        <v>0</v>
      </c>
      <c r="K180" s="4">
        <f t="shared" si="45"/>
        <v>0</v>
      </c>
      <c r="L180" s="4">
        <f t="shared" si="49"/>
        <v>0</v>
      </c>
      <c r="M180" s="4">
        <f t="shared" si="47"/>
        <v>0</v>
      </c>
      <c r="N180" s="4">
        <f t="shared" si="48"/>
        <v>0</v>
      </c>
      <c r="O180" s="4">
        <f t="shared" si="40"/>
        <v>0</v>
      </c>
      <c r="P180" s="4">
        <f t="shared" si="41"/>
        <v>0</v>
      </c>
    </row>
    <row r="181" spans="1:16" x14ac:dyDescent="0.4">
      <c r="A181" s="1">
        <f t="shared" si="50"/>
        <v>15</v>
      </c>
      <c r="B181" s="1">
        <f t="shared" si="42"/>
        <v>11</v>
      </c>
      <c r="C181" s="1" t="str">
        <f t="shared" si="35"/>
        <v>15_11</v>
      </c>
      <c r="D181" s="1">
        <f t="shared" si="36"/>
        <v>0</v>
      </c>
      <c r="E181" s="1">
        <f t="shared" si="37"/>
        <v>0</v>
      </c>
      <c r="F181" s="1" t="str">
        <f t="shared" si="38"/>
        <v>15年11ヵ月目</v>
      </c>
      <c r="G181" s="4">
        <f t="shared" si="39"/>
        <v>0</v>
      </c>
      <c r="H181" s="4">
        <f t="shared" si="43"/>
        <v>0</v>
      </c>
      <c r="I181" s="4">
        <f t="shared" si="44"/>
        <v>0</v>
      </c>
      <c r="J181" s="4">
        <f t="shared" si="46"/>
        <v>0</v>
      </c>
      <c r="K181" s="4">
        <f t="shared" si="45"/>
        <v>0</v>
      </c>
      <c r="L181" s="4">
        <f t="shared" si="49"/>
        <v>0</v>
      </c>
      <c r="M181" s="4">
        <f t="shared" si="47"/>
        <v>0</v>
      </c>
      <c r="N181" s="4">
        <f t="shared" si="48"/>
        <v>0</v>
      </c>
      <c r="O181" s="4">
        <f t="shared" si="40"/>
        <v>0</v>
      </c>
      <c r="P181" s="4">
        <f t="shared" si="41"/>
        <v>0</v>
      </c>
    </row>
    <row r="182" spans="1:16" x14ac:dyDescent="0.4">
      <c r="A182" s="1">
        <f t="shared" si="50"/>
        <v>15</v>
      </c>
      <c r="B182" s="1">
        <f t="shared" si="42"/>
        <v>12</v>
      </c>
      <c r="C182" s="1" t="str">
        <f t="shared" si="35"/>
        <v>15_12</v>
      </c>
      <c r="D182" s="1">
        <f t="shared" si="36"/>
        <v>0</v>
      </c>
      <c r="E182" s="1">
        <f t="shared" si="37"/>
        <v>0</v>
      </c>
      <c r="F182" s="1" t="str">
        <f t="shared" si="38"/>
        <v>15年12ヵ月目</v>
      </c>
      <c r="G182" s="4">
        <f t="shared" si="39"/>
        <v>0</v>
      </c>
      <c r="H182" s="4">
        <f t="shared" si="43"/>
        <v>0</v>
      </c>
      <c r="I182" s="4">
        <f t="shared" si="44"/>
        <v>0</v>
      </c>
      <c r="J182" s="4">
        <f t="shared" si="46"/>
        <v>0</v>
      </c>
      <c r="K182" s="4">
        <f t="shared" si="45"/>
        <v>0</v>
      </c>
      <c r="L182" s="4">
        <f t="shared" si="49"/>
        <v>0</v>
      </c>
      <c r="M182" s="4">
        <f t="shared" si="47"/>
        <v>0</v>
      </c>
      <c r="N182" s="4">
        <f t="shared" si="48"/>
        <v>0</v>
      </c>
      <c r="O182" s="4">
        <f t="shared" si="40"/>
        <v>0</v>
      </c>
      <c r="P182" s="4">
        <f t="shared" si="41"/>
        <v>0</v>
      </c>
    </row>
    <row r="183" spans="1:16" x14ac:dyDescent="0.4">
      <c r="A183" s="1">
        <f t="shared" si="50"/>
        <v>16</v>
      </c>
      <c r="B183" s="1">
        <f t="shared" si="42"/>
        <v>1</v>
      </c>
      <c r="C183" s="1" t="str">
        <f t="shared" si="35"/>
        <v>16_1</v>
      </c>
      <c r="D183" s="1">
        <f t="shared" si="36"/>
        <v>0</v>
      </c>
      <c r="E183" s="1">
        <f t="shared" si="37"/>
        <v>0</v>
      </c>
      <c r="F183" s="1" t="str">
        <f t="shared" si="38"/>
        <v>16年1ヵ月目</v>
      </c>
      <c r="G183" s="4">
        <f t="shared" si="39"/>
        <v>0</v>
      </c>
      <c r="H183" s="4">
        <f t="shared" si="43"/>
        <v>0</v>
      </c>
      <c r="I183" s="4">
        <f t="shared" si="44"/>
        <v>0</v>
      </c>
      <c r="J183" s="4">
        <f t="shared" si="46"/>
        <v>0</v>
      </c>
      <c r="K183" s="4">
        <f t="shared" si="45"/>
        <v>0</v>
      </c>
      <c r="L183" s="4">
        <f t="shared" si="49"/>
        <v>0</v>
      </c>
      <c r="M183" s="4">
        <f t="shared" si="47"/>
        <v>0</v>
      </c>
      <c r="N183" s="4">
        <f t="shared" si="48"/>
        <v>0</v>
      </c>
      <c r="O183" s="4">
        <f t="shared" si="40"/>
        <v>0</v>
      </c>
      <c r="P183" s="4">
        <f t="shared" si="41"/>
        <v>0</v>
      </c>
    </row>
    <row r="184" spans="1:16" x14ac:dyDescent="0.4">
      <c r="A184" s="1">
        <f t="shared" si="50"/>
        <v>16</v>
      </c>
      <c r="B184" s="1">
        <f t="shared" si="42"/>
        <v>2</v>
      </c>
      <c r="C184" s="1" t="str">
        <f t="shared" si="35"/>
        <v>16_2</v>
      </c>
      <c r="D184" s="1">
        <f t="shared" si="36"/>
        <v>0</v>
      </c>
      <c r="E184" s="1">
        <f t="shared" si="37"/>
        <v>0</v>
      </c>
      <c r="F184" s="1" t="str">
        <f t="shared" si="38"/>
        <v>16年2ヵ月目</v>
      </c>
      <c r="G184" s="4">
        <f t="shared" si="39"/>
        <v>0</v>
      </c>
      <c r="H184" s="4">
        <f t="shared" si="43"/>
        <v>0</v>
      </c>
      <c r="I184" s="4">
        <f t="shared" si="44"/>
        <v>0</v>
      </c>
      <c r="J184" s="4">
        <f t="shared" si="46"/>
        <v>0</v>
      </c>
      <c r="K184" s="4">
        <f t="shared" si="45"/>
        <v>0</v>
      </c>
      <c r="L184" s="4">
        <f t="shared" si="49"/>
        <v>0</v>
      </c>
      <c r="M184" s="4">
        <f t="shared" si="47"/>
        <v>0</v>
      </c>
      <c r="N184" s="4">
        <f t="shared" si="48"/>
        <v>0</v>
      </c>
      <c r="O184" s="4">
        <f t="shared" si="40"/>
        <v>0</v>
      </c>
      <c r="P184" s="4">
        <f t="shared" si="41"/>
        <v>0</v>
      </c>
    </row>
    <row r="185" spans="1:16" x14ac:dyDescent="0.4">
      <c r="A185" s="1">
        <f t="shared" si="50"/>
        <v>16</v>
      </c>
      <c r="B185" s="1">
        <f t="shared" si="42"/>
        <v>3</v>
      </c>
      <c r="C185" s="1" t="str">
        <f t="shared" si="35"/>
        <v>16_3</v>
      </c>
      <c r="D185" s="1">
        <f t="shared" si="36"/>
        <v>0</v>
      </c>
      <c r="E185" s="1">
        <f t="shared" si="37"/>
        <v>0</v>
      </c>
      <c r="F185" s="1" t="str">
        <f t="shared" si="38"/>
        <v>16年3ヵ月目</v>
      </c>
      <c r="G185" s="4">
        <f t="shared" si="39"/>
        <v>0</v>
      </c>
      <c r="H185" s="4">
        <f t="shared" si="43"/>
        <v>0</v>
      </c>
      <c r="I185" s="4">
        <f t="shared" si="44"/>
        <v>0</v>
      </c>
      <c r="J185" s="4">
        <f t="shared" si="46"/>
        <v>0</v>
      </c>
      <c r="K185" s="4">
        <f t="shared" si="45"/>
        <v>0</v>
      </c>
      <c r="L185" s="4">
        <f t="shared" si="49"/>
        <v>0</v>
      </c>
      <c r="M185" s="4">
        <f t="shared" si="47"/>
        <v>0</v>
      </c>
      <c r="N185" s="4">
        <f t="shared" si="48"/>
        <v>0</v>
      </c>
      <c r="O185" s="4">
        <f t="shared" si="40"/>
        <v>0</v>
      </c>
      <c r="P185" s="4">
        <f t="shared" si="41"/>
        <v>0</v>
      </c>
    </row>
    <row r="186" spans="1:16" x14ac:dyDescent="0.4">
      <c r="A186" s="1">
        <f t="shared" si="50"/>
        <v>16</v>
      </c>
      <c r="B186" s="1">
        <f t="shared" si="42"/>
        <v>4</v>
      </c>
      <c r="C186" s="1" t="str">
        <f t="shared" si="35"/>
        <v>16_4</v>
      </c>
      <c r="D186" s="1">
        <f t="shared" si="36"/>
        <v>0</v>
      </c>
      <c r="E186" s="1">
        <f t="shared" si="37"/>
        <v>0</v>
      </c>
      <c r="F186" s="1" t="str">
        <f t="shared" si="38"/>
        <v>16年4ヵ月目</v>
      </c>
      <c r="G186" s="4">
        <f t="shared" si="39"/>
        <v>0</v>
      </c>
      <c r="H186" s="4">
        <f t="shared" si="43"/>
        <v>0</v>
      </c>
      <c r="I186" s="4">
        <f t="shared" si="44"/>
        <v>0</v>
      </c>
      <c r="J186" s="4">
        <f t="shared" si="46"/>
        <v>0</v>
      </c>
      <c r="K186" s="4">
        <f t="shared" si="45"/>
        <v>0</v>
      </c>
      <c r="L186" s="4">
        <f t="shared" si="49"/>
        <v>0</v>
      </c>
      <c r="M186" s="4">
        <f t="shared" si="47"/>
        <v>0</v>
      </c>
      <c r="N186" s="4">
        <f t="shared" si="48"/>
        <v>0</v>
      </c>
      <c r="O186" s="4">
        <f t="shared" si="40"/>
        <v>0</v>
      </c>
      <c r="P186" s="4">
        <f t="shared" si="41"/>
        <v>0</v>
      </c>
    </row>
    <row r="187" spans="1:16" x14ac:dyDescent="0.4">
      <c r="A187" s="1">
        <f t="shared" si="50"/>
        <v>16</v>
      </c>
      <c r="B187" s="1">
        <f t="shared" si="42"/>
        <v>5</v>
      </c>
      <c r="C187" s="1" t="str">
        <f t="shared" si="35"/>
        <v>16_5</v>
      </c>
      <c r="D187" s="1">
        <f t="shared" si="36"/>
        <v>0</v>
      </c>
      <c r="E187" s="1">
        <f t="shared" si="37"/>
        <v>0</v>
      </c>
      <c r="F187" s="1" t="str">
        <f t="shared" si="38"/>
        <v>16年5ヵ月目</v>
      </c>
      <c r="G187" s="4">
        <f t="shared" si="39"/>
        <v>0</v>
      </c>
      <c r="H187" s="4">
        <f t="shared" si="43"/>
        <v>0</v>
      </c>
      <c r="I187" s="4">
        <f t="shared" si="44"/>
        <v>0</v>
      </c>
      <c r="J187" s="4">
        <f t="shared" si="46"/>
        <v>0</v>
      </c>
      <c r="K187" s="4">
        <f t="shared" si="45"/>
        <v>0</v>
      </c>
      <c r="L187" s="4">
        <f t="shared" si="49"/>
        <v>0</v>
      </c>
      <c r="M187" s="4">
        <f t="shared" si="47"/>
        <v>0</v>
      </c>
      <c r="N187" s="4">
        <f t="shared" si="48"/>
        <v>0</v>
      </c>
      <c r="O187" s="4">
        <f t="shared" si="40"/>
        <v>0</v>
      </c>
      <c r="P187" s="4">
        <f t="shared" si="41"/>
        <v>0</v>
      </c>
    </row>
    <row r="188" spans="1:16" x14ac:dyDescent="0.4">
      <c r="A188" s="1">
        <f t="shared" si="50"/>
        <v>16</v>
      </c>
      <c r="B188" s="1">
        <f t="shared" si="42"/>
        <v>6</v>
      </c>
      <c r="C188" s="1" t="str">
        <f t="shared" si="35"/>
        <v>16_6</v>
      </c>
      <c r="D188" s="1">
        <f t="shared" si="36"/>
        <v>0</v>
      </c>
      <c r="E188" s="1">
        <f t="shared" si="37"/>
        <v>0</v>
      </c>
      <c r="F188" s="1" t="str">
        <f t="shared" si="38"/>
        <v>16年6ヵ月目</v>
      </c>
      <c r="G188" s="4">
        <f t="shared" si="39"/>
        <v>0</v>
      </c>
      <c r="H188" s="4">
        <f t="shared" si="43"/>
        <v>0</v>
      </c>
      <c r="I188" s="4">
        <f t="shared" si="44"/>
        <v>0</v>
      </c>
      <c r="J188" s="4">
        <f t="shared" si="46"/>
        <v>0</v>
      </c>
      <c r="K188" s="4">
        <f t="shared" si="45"/>
        <v>0</v>
      </c>
      <c r="L188" s="4">
        <f t="shared" si="49"/>
        <v>0</v>
      </c>
      <c r="M188" s="4">
        <f t="shared" si="47"/>
        <v>0</v>
      </c>
      <c r="N188" s="4">
        <f t="shared" si="48"/>
        <v>0</v>
      </c>
      <c r="O188" s="4">
        <f t="shared" si="40"/>
        <v>0</v>
      </c>
      <c r="P188" s="4">
        <f t="shared" si="41"/>
        <v>0</v>
      </c>
    </row>
    <row r="189" spans="1:16" x14ac:dyDescent="0.4">
      <c r="A189" s="1">
        <f t="shared" si="50"/>
        <v>16</v>
      </c>
      <c r="B189" s="1">
        <f t="shared" si="42"/>
        <v>7</v>
      </c>
      <c r="C189" s="1" t="str">
        <f t="shared" si="35"/>
        <v>16_7</v>
      </c>
      <c r="D189" s="1">
        <f t="shared" si="36"/>
        <v>0</v>
      </c>
      <c r="E189" s="1">
        <f t="shared" si="37"/>
        <v>0</v>
      </c>
      <c r="F189" s="1" t="str">
        <f t="shared" si="38"/>
        <v>16年7ヵ月目</v>
      </c>
      <c r="G189" s="4">
        <f t="shared" si="39"/>
        <v>0</v>
      </c>
      <c r="H189" s="4">
        <f t="shared" si="43"/>
        <v>0</v>
      </c>
      <c r="I189" s="4">
        <f t="shared" si="44"/>
        <v>0</v>
      </c>
      <c r="J189" s="4">
        <f t="shared" si="46"/>
        <v>0</v>
      </c>
      <c r="K189" s="4">
        <f t="shared" si="45"/>
        <v>0</v>
      </c>
      <c r="L189" s="4">
        <f t="shared" si="49"/>
        <v>0</v>
      </c>
      <c r="M189" s="4">
        <f t="shared" si="47"/>
        <v>0</v>
      </c>
      <c r="N189" s="4">
        <f t="shared" si="48"/>
        <v>0</v>
      </c>
      <c r="O189" s="4">
        <f t="shared" si="40"/>
        <v>0</v>
      </c>
      <c r="P189" s="4">
        <f t="shared" si="41"/>
        <v>0</v>
      </c>
    </row>
    <row r="190" spans="1:16" x14ac:dyDescent="0.4">
      <c r="A190" s="1">
        <f t="shared" si="50"/>
        <v>16</v>
      </c>
      <c r="B190" s="1">
        <f t="shared" si="42"/>
        <v>8</v>
      </c>
      <c r="C190" s="1" t="str">
        <f t="shared" si="35"/>
        <v>16_8</v>
      </c>
      <c r="D190" s="1">
        <f t="shared" si="36"/>
        <v>0</v>
      </c>
      <c r="E190" s="1">
        <f t="shared" si="37"/>
        <v>0</v>
      </c>
      <c r="F190" s="1" t="str">
        <f t="shared" si="38"/>
        <v>16年8ヵ月目</v>
      </c>
      <c r="G190" s="4">
        <f t="shared" si="39"/>
        <v>0</v>
      </c>
      <c r="H190" s="4">
        <f t="shared" si="43"/>
        <v>0</v>
      </c>
      <c r="I190" s="4">
        <f t="shared" si="44"/>
        <v>0</v>
      </c>
      <c r="J190" s="4">
        <f t="shared" si="46"/>
        <v>0</v>
      </c>
      <c r="K190" s="4">
        <f t="shared" si="45"/>
        <v>0</v>
      </c>
      <c r="L190" s="4">
        <f t="shared" si="49"/>
        <v>0</v>
      </c>
      <c r="M190" s="4">
        <f t="shared" si="47"/>
        <v>0</v>
      </c>
      <c r="N190" s="4">
        <f t="shared" si="48"/>
        <v>0</v>
      </c>
      <c r="O190" s="4">
        <f t="shared" si="40"/>
        <v>0</v>
      </c>
      <c r="P190" s="4">
        <f t="shared" si="41"/>
        <v>0</v>
      </c>
    </row>
    <row r="191" spans="1:16" x14ac:dyDescent="0.4">
      <c r="A191" s="1">
        <f t="shared" si="50"/>
        <v>16</v>
      </c>
      <c r="B191" s="1">
        <f t="shared" si="42"/>
        <v>9</v>
      </c>
      <c r="C191" s="1" t="str">
        <f t="shared" si="35"/>
        <v>16_9</v>
      </c>
      <c r="D191" s="1">
        <f t="shared" si="36"/>
        <v>0</v>
      </c>
      <c r="E191" s="1">
        <f t="shared" si="37"/>
        <v>0</v>
      </c>
      <c r="F191" s="1" t="str">
        <f t="shared" si="38"/>
        <v>16年9ヵ月目</v>
      </c>
      <c r="G191" s="4">
        <f t="shared" si="39"/>
        <v>0</v>
      </c>
      <c r="H191" s="4">
        <f t="shared" si="43"/>
        <v>0</v>
      </c>
      <c r="I191" s="4">
        <f t="shared" si="44"/>
        <v>0</v>
      </c>
      <c r="J191" s="4">
        <f t="shared" si="46"/>
        <v>0</v>
      </c>
      <c r="K191" s="4">
        <f t="shared" si="45"/>
        <v>0</v>
      </c>
      <c r="L191" s="4">
        <f t="shared" si="49"/>
        <v>0</v>
      </c>
      <c r="M191" s="4">
        <f t="shared" si="47"/>
        <v>0</v>
      </c>
      <c r="N191" s="4">
        <f t="shared" si="48"/>
        <v>0</v>
      </c>
      <c r="O191" s="4">
        <f t="shared" si="40"/>
        <v>0</v>
      </c>
      <c r="P191" s="4">
        <f t="shared" si="41"/>
        <v>0</v>
      </c>
    </row>
    <row r="192" spans="1:16" x14ac:dyDescent="0.4">
      <c r="A192" s="1">
        <f t="shared" si="50"/>
        <v>16</v>
      </c>
      <c r="B192" s="1">
        <f t="shared" si="42"/>
        <v>10</v>
      </c>
      <c r="C192" s="1" t="str">
        <f t="shared" si="35"/>
        <v>16_10</v>
      </c>
      <c r="D192" s="1">
        <f t="shared" si="36"/>
        <v>0</v>
      </c>
      <c r="E192" s="1">
        <f t="shared" si="37"/>
        <v>0</v>
      </c>
      <c r="F192" s="1" t="str">
        <f t="shared" si="38"/>
        <v>16年10ヵ月目</v>
      </c>
      <c r="G192" s="4">
        <f t="shared" si="39"/>
        <v>0</v>
      </c>
      <c r="H192" s="4">
        <f t="shared" si="43"/>
        <v>0</v>
      </c>
      <c r="I192" s="4">
        <f t="shared" si="44"/>
        <v>0</v>
      </c>
      <c r="J192" s="4">
        <f t="shared" si="46"/>
        <v>0</v>
      </c>
      <c r="K192" s="4">
        <f t="shared" si="45"/>
        <v>0</v>
      </c>
      <c r="L192" s="4">
        <f t="shared" si="49"/>
        <v>0</v>
      </c>
      <c r="M192" s="4">
        <f t="shared" si="47"/>
        <v>0</v>
      </c>
      <c r="N192" s="4">
        <f t="shared" si="48"/>
        <v>0</v>
      </c>
      <c r="O192" s="4">
        <f t="shared" si="40"/>
        <v>0</v>
      </c>
      <c r="P192" s="4">
        <f t="shared" si="41"/>
        <v>0</v>
      </c>
    </row>
    <row r="193" spans="1:16" x14ac:dyDescent="0.4">
      <c r="A193" s="1">
        <f t="shared" si="50"/>
        <v>16</v>
      </c>
      <c r="B193" s="1">
        <f t="shared" si="42"/>
        <v>11</v>
      </c>
      <c r="C193" s="1" t="str">
        <f t="shared" si="35"/>
        <v>16_11</v>
      </c>
      <c r="D193" s="1">
        <f t="shared" si="36"/>
        <v>0</v>
      </c>
      <c r="E193" s="1">
        <f t="shared" si="37"/>
        <v>0</v>
      </c>
      <c r="F193" s="1" t="str">
        <f t="shared" si="38"/>
        <v>16年11ヵ月目</v>
      </c>
      <c r="G193" s="4">
        <f t="shared" si="39"/>
        <v>0</v>
      </c>
      <c r="H193" s="4">
        <f t="shared" si="43"/>
        <v>0</v>
      </c>
      <c r="I193" s="4">
        <f t="shared" si="44"/>
        <v>0</v>
      </c>
      <c r="J193" s="4">
        <f t="shared" si="46"/>
        <v>0</v>
      </c>
      <c r="K193" s="4">
        <f t="shared" si="45"/>
        <v>0</v>
      </c>
      <c r="L193" s="4">
        <f t="shared" si="49"/>
        <v>0</v>
      </c>
      <c r="M193" s="4">
        <f t="shared" si="47"/>
        <v>0</v>
      </c>
      <c r="N193" s="4">
        <f t="shared" si="48"/>
        <v>0</v>
      </c>
      <c r="O193" s="4">
        <f t="shared" si="40"/>
        <v>0</v>
      </c>
      <c r="P193" s="4">
        <f t="shared" si="41"/>
        <v>0</v>
      </c>
    </row>
    <row r="194" spans="1:16" x14ac:dyDescent="0.4">
      <c r="A194" s="1">
        <f t="shared" si="50"/>
        <v>16</v>
      </c>
      <c r="B194" s="1">
        <f t="shared" si="42"/>
        <v>12</v>
      </c>
      <c r="C194" s="1" t="str">
        <f t="shared" si="35"/>
        <v>16_12</v>
      </c>
      <c r="D194" s="1">
        <f t="shared" si="36"/>
        <v>0</v>
      </c>
      <c r="E194" s="1">
        <f t="shared" si="37"/>
        <v>0</v>
      </c>
      <c r="F194" s="1" t="str">
        <f t="shared" si="38"/>
        <v>16年12ヵ月目</v>
      </c>
      <c r="G194" s="4">
        <f t="shared" si="39"/>
        <v>0</v>
      </c>
      <c r="H194" s="4">
        <f t="shared" si="43"/>
        <v>0</v>
      </c>
      <c r="I194" s="4">
        <f t="shared" si="44"/>
        <v>0</v>
      </c>
      <c r="J194" s="4">
        <f t="shared" si="46"/>
        <v>0</v>
      </c>
      <c r="K194" s="4">
        <f t="shared" si="45"/>
        <v>0</v>
      </c>
      <c r="L194" s="4">
        <f t="shared" si="49"/>
        <v>0</v>
      </c>
      <c r="M194" s="4">
        <f t="shared" si="47"/>
        <v>0</v>
      </c>
      <c r="N194" s="4">
        <f t="shared" si="48"/>
        <v>0</v>
      </c>
      <c r="O194" s="4">
        <f t="shared" si="40"/>
        <v>0</v>
      </c>
      <c r="P194" s="4">
        <f t="shared" si="41"/>
        <v>0</v>
      </c>
    </row>
    <row r="195" spans="1:16" x14ac:dyDescent="0.4">
      <c r="A195" s="1">
        <f t="shared" si="50"/>
        <v>17</v>
      </c>
      <c r="B195" s="1">
        <f t="shared" si="42"/>
        <v>1</v>
      </c>
      <c r="C195" s="1" t="str">
        <f t="shared" si="35"/>
        <v>17_1</v>
      </c>
      <c r="D195" s="1">
        <f t="shared" si="36"/>
        <v>0</v>
      </c>
      <c r="E195" s="1">
        <f t="shared" si="37"/>
        <v>0</v>
      </c>
      <c r="F195" s="1" t="str">
        <f t="shared" si="38"/>
        <v>17年1ヵ月目</v>
      </c>
      <c r="G195" s="4">
        <f t="shared" si="39"/>
        <v>0</v>
      </c>
      <c r="H195" s="4">
        <f t="shared" si="43"/>
        <v>0</v>
      </c>
      <c r="I195" s="4">
        <f t="shared" si="44"/>
        <v>0</v>
      </c>
      <c r="J195" s="4">
        <f t="shared" si="46"/>
        <v>0</v>
      </c>
      <c r="K195" s="4">
        <f t="shared" si="45"/>
        <v>0</v>
      </c>
      <c r="L195" s="4">
        <f t="shared" si="49"/>
        <v>0</v>
      </c>
      <c r="M195" s="4">
        <f t="shared" si="47"/>
        <v>0</v>
      </c>
      <c r="N195" s="4">
        <f t="shared" si="48"/>
        <v>0</v>
      </c>
      <c r="O195" s="4">
        <f t="shared" si="40"/>
        <v>0</v>
      </c>
      <c r="P195" s="4">
        <f t="shared" si="41"/>
        <v>0</v>
      </c>
    </row>
    <row r="196" spans="1:16" x14ac:dyDescent="0.4">
      <c r="A196" s="1">
        <f t="shared" si="50"/>
        <v>17</v>
      </c>
      <c r="B196" s="1">
        <f t="shared" si="42"/>
        <v>2</v>
      </c>
      <c r="C196" s="1" t="str">
        <f t="shared" ref="C196:C259" si="51">A196&amp;"_"&amp;B196</f>
        <v>17_2</v>
      </c>
      <c r="D196" s="1">
        <f t="shared" ref="D196:D259" si="52">IF(A196&lt;=$V$9,$AB$9,IF(A196&lt;=$V$10,$AB$10,IF(A196&lt;=$V$11,$AB$11,0)))</f>
        <v>0</v>
      </c>
      <c r="E196" s="1">
        <f t="shared" ref="E196:E259" si="53">IF($A196&lt;=$V$9,$AD$9,IF($A196&lt;=$V$10,$AD$10,IF($A196&lt;=$V$11,$AD$11,0)))</f>
        <v>0</v>
      </c>
      <c r="F196" s="1" t="str">
        <f t="shared" ref="F196:F259" si="54">A196&amp;"年"&amp;B196&amp;"ヵ月目"</f>
        <v>17年2ヵ月目</v>
      </c>
      <c r="G196" s="4">
        <f t="shared" ref="G196:G259" si="55">IF(L195=0,
  0,
  IF($V$8="元利均等返済",
    IF(AND(A196=$V$7,B196=12),L195,K196-I196),
    IF(L195/ROUNDDOWN($Y$3/(12*$V$7),0)&lt;2,L195,ROUNDDOWN($Y$3/(12*$V$7),0))
  )
)</f>
        <v>0</v>
      </c>
      <c r="H196" s="4">
        <f t="shared" si="43"/>
        <v>0</v>
      </c>
      <c r="I196" s="4">
        <f t="shared" si="44"/>
        <v>0</v>
      </c>
      <c r="J196" s="4">
        <f t="shared" si="46"/>
        <v>0</v>
      </c>
      <c r="K196" s="4">
        <f t="shared" si="45"/>
        <v>0</v>
      </c>
      <c r="L196" s="4">
        <f t="shared" si="49"/>
        <v>0</v>
      </c>
      <c r="M196" s="4">
        <f t="shared" si="47"/>
        <v>0</v>
      </c>
      <c r="N196" s="4">
        <f t="shared" si="48"/>
        <v>0</v>
      </c>
      <c r="O196" s="4">
        <f t="shared" ref="O196:O259" si="56">K196+M196</f>
        <v>0</v>
      </c>
      <c r="P196" s="4">
        <f t="shared" ref="P196:P259" si="57">P195-G196-H196</f>
        <v>0</v>
      </c>
    </row>
    <row r="197" spans="1:16" x14ac:dyDescent="0.4">
      <c r="A197" s="1">
        <f t="shared" si="50"/>
        <v>17</v>
      </c>
      <c r="B197" s="1">
        <f t="shared" ref="B197:B260" si="58">IF(B196=12,1,B196+1)</f>
        <v>3</v>
      </c>
      <c r="C197" s="1" t="str">
        <f t="shared" si="51"/>
        <v>17_3</v>
      </c>
      <c r="D197" s="1">
        <f t="shared" si="52"/>
        <v>0</v>
      </c>
      <c r="E197" s="1">
        <f t="shared" si="53"/>
        <v>0</v>
      </c>
      <c r="F197" s="1" t="str">
        <f t="shared" si="54"/>
        <v>17年3ヵ月目</v>
      </c>
      <c r="G197" s="4">
        <f t="shared" si="55"/>
        <v>0</v>
      </c>
      <c r="H197" s="4">
        <f t="shared" ref="H197:H260" si="59">IF(N196=0,
  0,
  IF(OR(B197=$Y$5,B197=$Y$6),
    IF(N196/ROUNDDOWN($Y$4/(2*$V$7),0)&lt;2,
      N196,ROUNDDOWN($Y$4/(2*$V$7),0)
    ),
    0
  )
)</f>
        <v>0</v>
      </c>
      <c r="I197" s="4">
        <f t="shared" ref="I197:I260" si="60">IF($V$8="元利均等返済",
ROUNDDOWN(L196*$D197,0),
ROUNDDOWN(P196*$D197,0)
)</f>
        <v>0</v>
      </c>
      <c r="J197" s="4">
        <f t="shared" si="46"/>
        <v>0</v>
      </c>
      <c r="K197" s="4">
        <f t="shared" ref="K197:K260" si="61">IF(P196=0,
  0,
  IF($V$8="元利均等返済",
    IF(AND(A197=$V$7,B197=12),G197+I197,ROUND($Y$3*$D197*(1+$D197)^(12*$V$7)/((1+$D197)^(12*$V$7)-1),0)),
    IF(P196/ROUNDDOWN($Y$3/(12*$V$7),0)&lt;2,L196,ROUNDDOWN($Y$3/(12*$V$7),0))+ROUNDDOWN(P196*$D197,0)
  )
)</f>
        <v>0</v>
      </c>
      <c r="L197" s="4">
        <f t="shared" si="49"/>
        <v>0</v>
      </c>
      <c r="M197" s="4">
        <f t="shared" si="47"/>
        <v>0</v>
      </c>
      <c r="N197" s="4">
        <f t="shared" si="48"/>
        <v>0</v>
      </c>
      <c r="O197" s="4">
        <f t="shared" si="56"/>
        <v>0</v>
      </c>
      <c r="P197" s="4">
        <f t="shared" si="57"/>
        <v>0</v>
      </c>
    </row>
    <row r="198" spans="1:16" x14ac:dyDescent="0.4">
      <c r="A198" s="1">
        <f t="shared" si="50"/>
        <v>17</v>
      </c>
      <c r="B198" s="1">
        <f t="shared" si="58"/>
        <v>4</v>
      </c>
      <c r="C198" s="1" t="str">
        <f t="shared" si="51"/>
        <v>17_4</v>
      </c>
      <c r="D198" s="1">
        <f t="shared" si="52"/>
        <v>0</v>
      </c>
      <c r="E198" s="1">
        <f t="shared" si="53"/>
        <v>0</v>
      </c>
      <c r="F198" s="1" t="str">
        <f t="shared" si="54"/>
        <v>17年4ヵ月目</v>
      </c>
      <c r="G198" s="4">
        <f t="shared" si="55"/>
        <v>0</v>
      </c>
      <c r="H198" s="4">
        <f t="shared" si="59"/>
        <v>0</v>
      </c>
      <c r="I198" s="4">
        <f t="shared" si="60"/>
        <v>0</v>
      </c>
      <c r="J198" s="4">
        <f t="shared" ref="J198:J261" si="62">M198-H198</f>
        <v>0</v>
      </c>
      <c r="K198" s="4">
        <f t="shared" si="61"/>
        <v>0</v>
      </c>
      <c r="L198" s="4">
        <f t="shared" si="49"/>
        <v>0</v>
      </c>
      <c r="M198" s="4">
        <f t="shared" si="47"/>
        <v>0</v>
      </c>
      <c r="N198" s="4">
        <f t="shared" si="48"/>
        <v>0</v>
      </c>
      <c r="O198" s="4">
        <f t="shared" si="56"/>
        <v>0</v>
      </c>
      <c r="P198" s="4">
        <f t="shared" si="57"/>
        <v>0</v>
      </c>
    </row>
    <row r="199" spans="1:16" x14ac:dyDescent="0.4">
      <c r="A199" s="1">
        <f t="shared" si="50"/>
        <v>17</v>
      </c>
      <c r="B199" s="1">
        <f t="shared" si="58"/>
        <v>5</v>
      </c>
      <c r="C199" s="1" t="str">
        <f t="shared" si="51"/>
        <v>17_5</v>
      </c>
      <c r="D199" s="1">
        <f t="shared" si="52"/>
        <v>0</v>
      </c>
      <c r="E199" s="1">
        <f t="shared" si="53"/>
        <v>0</v>
      </c>
      <c r="F199" s="1" t="str">
        <f t="shared" si="54"/>
        <v>17年5ヵ月目</v>
      </c>
      <c r="G199" s="4">
        <f t="shared" si="55"/>
        <v>0</v>
      </c>
      <c r="H199" s="4">
        <f t="shared" si="59"/>
        <v>0</v>
      </c>
      <c r="I199" s="4">
        <f t="shared" si="60"/>
        <v>0</v>
      </c>
      <c r="J199" s="4">
        <f t="shared" si="62"/>
        <v>0</v>
      </c>
      <c r="K199" s="4">
        <f t="shared" si="61"/>
        <v>0</v>
      </c>
      <c r="L199" s="4">
        <f t="shared" si="49"/>
        <v>0</v>
      </c>
      <c r="M199" s="4">
        <f t="shared" ref="M199:M262" si="63">IF(N198=0,
  0,
  IF(OR(B199=$Y$5,B199=$Y$6),
    IF($V$8="元利均等返済",
      ROUND($Y$4*$E199*(1+$E199)^(2*$V$7)/((1+$E199)^(2*$V$7)-1),0),
      IF(N198/ROUNDDOWN($Y$4/(2*$V$7),0)&lt;2,N198,ROUNDDOWN($Y$4/(2*$V$7),0))
    ),
    0
  )
)</f>
        <v>0</v>
      </c>
      <c r="N199" s="4">
        <f t="shared" si="48"/>
        <v>0</v>
      </c>
      <c r="O199" s="4">
        <f t="shared" si="56"/>
        <v>0</v>
      </c>
      <c r="P199" s="4">
        <f t="shared" si="57"/>
        <v>0</v>
      </c>
    </row>
    <row r="200" spans="1:16" x14ac:dyDescent="0.4">
      <c r="A200" s="1">
        <f t="shared" si="50"/>
        <v>17</v>
      </c>
      <c r="B200" s="1">
        <f t="shared" si="58"/>
        <v>6</v>
      </c>
      <c r="C200" s="1" t="str">
        <f t="shared" si="51"/>
        <v>17_6</v>
      </c>
      <c r="D200" s="1">
        <f t="shared" si="52"/>
        <v>0</v>
      </c>
      <c r="E200" s="1">
        <f t="shared" si="53"/>
        <v>0</v>
      </c>
      <c r="F200" s="1" t="str">
        <f t="shared" si="54"/>
        <v>17年6ヵ月目</v>
      </c>
      <c r="G200" s="4">
        <f t="shared" si="55"/>
        <v>0</v>
      </c>
      <c r="H200" s="4">
        <f t="shared" si="59"/>
        <v>0</v>
      </c>
      <c r="I200" s="4">
        <f t="shared" si="60"/>
        <v>0</v>
      </c>
      <c r="J200" s="4">
        <f t="shared" si="62"/>
        <v>0</v>
      </c>
      <c r="K200" s="4">
        <f t="shared" si="61"/>
        <v>0</v>
      </c>
      <c r="L200" s="4">
        <f t="shared" si="49"/>
        <v>0</v>
      </c>
      <c r="M200" s="4">
        <f t="shared" si="63"/>
        <v>0</v>
      </c>
      <c r="N200" s="4">
        <f t="shared" ref="N200:N263" si="64">N199-H200</f>
        <v>0</v>
      </c>
      <c r="O200" s="4">
        <f t="shared" si="56"/>
        <v>0</v>
      </c>
      <c r="P200" s="4">
        <f t="shared" si="57"/>
        <v>0</v>
      </c>
    </row>
    <row r="201" spans="1:16" x14ac:dyDescent="0.4">
      <c r="A201" s="1">
        <f t="shared" si="50"/>
        <v>17</v>
      </c>
      <c r="B201" s="1">
        <f t="shared" si="58"/>
        <v>7</v>
      </c>
      <c r="C201" s="1" t="str">
        <f t="shared" si="51"/>
        <v>17_7</v>
      </c>
      <c r="D201" s="1">
        <f t="shared" si="52"/>
        <v>0</v>
      </c>
      <c r="E201" s="1">
        <f t="shared" si="53"/>
        <v>0</v>
      </c>
      <c r="F201" s="1" t="str">
        <f t="shared" si="54"/>
        <v>17年7ヵ月目</v>
      </c>
      <c r="G201" s="4">
        <f t="shared" si="55"/>
        <v>0</v>
      </c>
      <c r="H201" s="4">
        <f t="shared" si="59"/>
        <v>0</v>
      </c>
      <c r="I201" s="4">
        <f t="shared" si="60"/>
        <v>0</v>
      </c>
      <c r="J201" s="4">
        <f t="shared" si="62"/>
        <v>0</v>
      </c>
      <c r="K201" s="4">
        <f t="shared" si="61"/>
        <v>0</v>
      </c>
      <c r="L201" s="4">
        <f t="shared" ref="L201:L264" si="65">L200-G201</f>
        <v>0</v>
      </c>
      <c r="M201" s="4">
        <f t="shared" si="63"/>
        <v>0</v>
      </c>
      <c r="N201" s="4">
        <f t="shared" si="64"/>
        <v>0</v>
      </c>
      <c r="O201" s="4">
        <f t="shared" si="56"/>
        <v>0</v>
      </c>
      <c r="P201" s="4">
        <f t="shared" si="57"/>
        <v>0</v>
      </c>
    </row>
    <row r="202" spans="1:16" x14ac:dyDescent="0.4">
      <c r="A202" s="1">
        <f t="shared" si="50"/>
        <v>17</v>
      </c>
      <c r="B202" s="1">
        <f t="shared" si="58"/>
        <v>8</v>
      </c>
      <c r="C202" s="1" t="str">
        <f t="shared" si="51"/>
        <v>17_8</v>
      </c>
      <c r="D202" s="1">
        <f t="shared" si="52"/>
        <v>0</v>
      </c>
      <c r="E202" s="1">
        <f t="shared" si="53"/>
        <v>0</v>
      </c>
      <c r="F202" s="1" t="str">
        <f t="shared" si="54"/>
        <v>17年8ヵ月目</v>
      </c>
      <c r="G202" s="4">
        <f t="shared" si="55"/>
        <v>0</v>
      </c>
      <c r="H202" s="4">
        <f t="shared" si="59"/>
        <v>0</v>
      </c>
      <c r="I202" s="4">
        <f t="shared" si="60"/>
        <v>0</v>
      </c>
      <c r="J202" s="4">
        <f t="shared" si="62"/>
        <v>0</v>
      </c>
      <c r="K202" s="4">
        <f t="shared" si="61"/>
        <v>0</v>
      </c>
      <c r="L202" s="4">
        <f t="shared" si="65"/>
        <v>0</v>
      </c>
      <c r="M202" s="4">
        <f t="shared" si="63"/>
        <v>0</v>
      </c>
      <c r="N202" s="4">
        <f t="shared" si="64"/>
        <v>0</v>
      </c>
      <c r="O202" s="4">
        <f t="shared" si="56"/>
        <v>0</v>
      </c>
      <c r="P202" s="4">
        <f t="shared" si="57"/>
        <v>0</v>
      </c>
    </row>
    <row r="203" spans="1:16" x14ac:dyDescent="0.4">
      <c r="A203" s="1">
        <f t="shared" si="50"/>
        <v>17</v>
      </c>
      <c r="B203" s="1">
        <f t="shared" si="58"/>
        <v>9</v>
      </c>
      <c r="C203" s="1" t="str">
        <f t="shared" si="51"/>
        <v>17_9</v>
      </c>
      <c r="D203" s="1">
        <f t="shared" si="52"/>
        <v>0</v>
      </c>
      <c r="E203" s="1">
        <f t="shared" si="53"/>
        <v>0</v>
      </c>
      <c r="F203" s="1" t="str">
        <f t="shared" si="54"/>
        <v>17年9ヵ月目</v>
      </c>
      <c r="G203" s="4">
        <f t="shared" si="55"/>
        <v>0</v>
      </c>
      <c r="H203" s="4">
        <f t="shared" si="59"/>
        <v>0</v>
      </c>
      <c r="I203" s="4">
        <f t="shared" si="60"/>
        <v>0</v>
      </c>
      <c r="J203" s="4">
        <f t="shared" si="62"/>
        <v>0</v>
      </c>
      <c r="K203" s="4">
        <f t="shared" si="61"/>
        <v>0</v>
      </c>
      <c r="L203" s="4">
        <f t="shared" si="65"/>
        <v>0</v>
      </c>
      <c r="M203" s="4">
        <f t="shared" si="63"/>
        <v>0</v>
      </c>
      <c r="N203" s="4">
        <f t="shared" si="64"/>
        <v>0</v>
      </c>
      <c r="O203" s="4">
        <f t="shared" si="56"/>
        <v>0</v>
      </c>
      <c r="P203" s="4">
        <f t="shared" si="57"/>
        <v>0</v>
      </c>
    </row>
    <row r="204" spans="1:16" x14ac:dyDescent="0.4">
      <c r="A204" s="1">
        <f t="shared" si="50"/>
        <v>17</v>
      </c>
      <c r="B204" s="1">
        <f t="shared" si="58"/>
        <v>10</v>
      </c>
      <c r="C204" s="1" t="str">
        <f t="shared" si="51"/>
        <v>17_10</v>
      </c>
      <c r="D204" s="1">
        <f t="shared" si="52"/>
        <v>0</v>
      </c>
      <c r="E204" s="1">
        <f t="shared" si="53"/>
        <v>0</v>
      </c>
      <c r="F204" s="1" t="str">
        <f t="shared" si="54"/>
        <v>17年10ヵ月目</v>
      </c>
      <c r="G204" s="4">
        <f t="shared" si="55"/>
        <v>0</v>
      </c>
      <c r="H204" s="4">
        <f t="shared" si="59"/>
        <v>0</v>
      </c>
      <c r="I204" s="4">
        <f t="shared" si="60"/>
        <v>0</v>
      </c>
      <c r="J204" s="4">
        <f t="shared" si="62"/>
        <v>0</v>
      </c>
      <c r="K204" s="4">
        <f t="shared" si="61"/>
        <v>0</v>
      </c>
      <c r="L204" s="4">
        <f t="shared" si="65"/>
        <v>0</v>
      </c>
      <c r="M204" s="4">
        <f t="shared" si="63"/>
        <v>0</v>
      </c>
      <c r="N204" s="4">
        <f t="shared" si="64"/>
        <v>0</v>
      </c>
      <c r="O204" s="4">
        <f t="shared" si="56"/>
        <v>0</v>
      </c>
      <c r="P204" s="4">
        <f t="shared" si="57"/>
        <v>0</v>
      </c>
    </row>
    <row r="205" spans="1:16" x14ac:dyDescent="0.4">
      <c r="A205" s="1">
        <f t="shared" si="50"/>
        <v>17</v>
      </c>
      <c r="B205" s="1">
        <f t="shared" si="58"/>
        <v>11</v>
      </c>
      <c r="C205" s="1" t="str">
        <f t="shared" si="51"/>
        <v>17_11</v>
      </c>
      <c r="D205" s="1">
        <f t="shared" si="52"/>
        <v>0</v>
      </c>
      <c r="E205" s="1">
        <f t="shared" si="53"/>
        <v>0</v>
      </c>
      <c r="F205" s="1" t="str">
        <f t="shared" si="54"/>
        <v>17年11ヵ月目</v>
      </c>
      <c r="G205" s="4">
        <f t="shared" si="55"/>
        <v>0</v>
      </c>
      <c r="H205" s="4">
        <f t="shared" si="59"/>
        <v>0</v>
      </c>
      <c r="I205" s="4">
        <f t="shared" si="60"/>
        <v>0</v>
      </c>
      <c r="J205" s="4">
        <f t="shared" si="62"/>
        <v>0</v>
      </c>
      <c r="K205" s="4">
        <f t="shared" si="61"/>
        <v>0</v>
      </c>
      <c r="L205" s="4">
        <f t="shared" si="65"/>
        <v>0</v>
      </c>
      <c r="M205" s="4">
        <f t="shared" si="63"/>
        <v>0</v>
      </c>
      <c r="N205" s="4">
        <f t="shared" si="64"/>
        <v>0</v>
      </c>
      <c r="O205" s="4">
        <f t="shared" si="56"/>
        <v>0</v>
      </c>
      <c r="P205" s="4">
        <f t="shared" si="57"/>
        <v>0</v>
      </c>
    </row>
    <row r="206" spans="1:16" x14ac:dyDescent="0.4">
      <c r="A206" s="1">
        <f t="shared" si="50"/>
        <v>17</v>
      </c>
      <c r="B206" s="1">
        <f t="shared" si="58"/>
        <v>12</v>
      </c>
      <c r="C206" s="1" t="str">
        <f t="shared" si="51"/>
        <v>17_12</v>
      </c>
      <c r="D206" s="1">
        <f t="shared" si="52"/>
        <v>0</v>
      </c>
      <c r="E206" s="1">
        <f t="shared" si="53"/>
        <v>0</v>
      </c>
      <c r="F206" s="1" t="str">
        <f t="shared" si="54"/>
        <v>17年12ヵ月目</v>
      </c>
      <c r="G206" s="4">
        <f t="shared" si="55"/>
        <v>0</v>
      </c>
      <c r="H206" s="4">
        <f t="shared" si="59"/>
        <v>0</v>
      </c>
      <c r="I206" s="4">
        <f t="shared" si="60"/>
        <v>0</v>
      </c>
      <c r="J206" s="4">
        <f t="shared" si="62"/>
        <v>0</v>
      </c>
      <c r="K206" s="4">
        <f t="shared" si="61"/>
        <v>0</v>
      </c>
      <c r="L206" s="4">
        <f t="shared" si="65"/>
        <v>0</v>
      </c>
      <c r="M206" s="4">
        <f t="shared" si="63"/>
        <v>0</v>
      </c>
      <c r="N206" s="4">
        <f t="shared" si="64"/>
        <v>0</v>
      </c>
      <c r="O206" s="4">
        <f t="shared" si="56"/>
        <v>0</v>
      </c>
      <c r="P206" s="4">
        <f t="shared" si="57"/>
        <v>0</v>
      </c>
    </row>
    <row r="207" spans="1:16" x14ac:dyDescent="0.4">
      <c r="A207" s="1">
        <f t="shared" si="50"/>
        <v>18</v>
      </c>
      <c r="B207" s="1">
        <f t="shared" si="58"/>
        <v>1</v>
      </c>
      <c r="C207" s="1" t="str">
        <f t="shared" si="51"/>
        <v>18_1</v>
      </c>
      <c r="D207" s="1">
        <f t="shared" si="52"/>
        <v>0</v>
      </c>
      <c r="E207" s="1">
        <f t="shared" si="53"/>
        <v>0</v>
      </c>
      <c r="F207" s="1" t="str">
        <f t="shared" si="54"/>
        <v>18年1ヵ月目</v>
      </c>
      <c r="G207" s="4">
        <f t="shared" si="55"/>
        <v>0</v>
      </c>
      <c r="H207" s="4">
        <f t="shared" si="59"/>
        <v>0</v>
      </c>
      <c r="I207" s="4">
        <f t="shared" si="60"/>
        <v>0</v>
      </c>
      <c r="J207" s="4">
        <f t="shared" si="62"/>
        <v>0</v>
      </c>
      <c r="K207" s="4">
        <f t="shared" si="61"/>
        <v>0</v>
      </c>
      <c r="L207" s="4">
        <f t="shared" si="65"/>
        <v>0</v>
      </c>
      <c r="M207" s="4">
        <f t="shared" si="63"/>
        <v>0</v>
      </c>
      <c r="N207" s="4">
        <f t="shared" si="64"/>
        <v>0</v>
      </c>
      <c r="O207" s="4">
        <f t="shared" si="56"/>
        <v>0</v>
      </c>
      <c r="P207" s="4">
        <f t="shared" si="57"/>
        <v>0</v>
      </c>
    </row>
    <row r="208" spans="1:16" x14ac:dyDescent="0.4">
      <c r="A208" s="1">
        <f t="shared" ref="A208:A271" si="66">IF(B207=12,A207+1,A207)</f>
        <v>18</v>
      </c>
      <c r="B208" s="1">
        <f t="shared" si="58"/>
        <v>2</v>
      </c>
      <c r="C208" s="1" t="str">
        <f t="shared" si="51"/>
        <v>18_2</v>
      </c>
      <c r="D208" s="1">
        <f t="shared" si="52"/>
        <v>0</v>
      </c>
      <c r="E208" s="1">
        <f t="shared" si="53"/>
        <v>0</v>
      </c>
      <c r="F208" s="1" t="str">
        <f t="shared" si="54"/>
        <v>18年2ヵ月目</v>
      </c>
      <c r="G208" s="4">
        <f t="shared" si="55"/>
        <v>0</v>
      </c>
      <c r="H208" s="4">
        <f t="shared" si="59"/>
        <v>0</v>
      </c>
      <c r="I208" s="4">
        <f t="shared" si="60"/>
        <v>0</v>
      </c>
      <c r="J208" s="4">
        <f t="shared" si="62"/>
        <v>0</v>
      </c>
      <c r="K208" s="4">
        <f t="shared" si="61"/>
        <v>0</v>
      </c>
      <c r="L208" s="4">
        <f t="shared" si="65"/>
        <v>0</v>
      </c>
      <c r="M208" s="4">
        <f t="shared" si="63"/>
        <v>0</v>
      </c>
      <c r="N208" s="4">
        <f t="shared" si="64"/>
        <v>0</v>
      </c>
      <c r="O208" s="4">
        <f t="shared" si="56"/>
        <v>0</v>
      </c>
      <c r="P208" s="4">
        <f t="shared" si="57"/>
        <v>0</v>
      </c>
    </row>
    <row r="209" spans="1:16" x14ac:dyDescent="0.4">
      <c r="A209" s="1">
        <f t="shared" si="66"/>
        <v>18</v>
      </c>
      <c r="B209" s="1">
        <f t="shared" si="58"/>
        <v>3</v>
      </c>
      <c r="C209" s="1" t="str">
        <f t="shared" si="51"/>
        <v>18_3</v>
      </c>
      <c r="D209" s="1">
        <f t="shared" si="52"/>
        <v>0</v>
      </c>
      <c r="E209" s="1">
        <f t="shared" si="53"/>
        <v>0</v>
      </c>
      <c r="F209" s="1" t="str">
        <f t="shared" si="54"/>
        <v>18年3ヵ月目</v>
      </c>
      <c r="G209" s="4">
        <f t="shared" si="55"/>
        <v>0</v>
      </c>
      <c r="H209" s="4">
        <f t="shared" si="59"/>
        <v>0</v>
      </c>
      <c r="I209" s="4">
        <f t="shared" si="60"/>
        <v>0</v>
      </c>
      <c r="J209" s="4">
        <f t="shared" si="62"/>
        <v>0</v>
      </c>
      <c r="K209" s="4">
        <f t="shared" si="61"/>
        <v>0</v>
      </c>
      <c r="L209" s="4">
        <f t="shared" si="65"/>
        <v>0</v>
      </c>
      <c r="M209" s="4">
        <f t="shared" si="63"/>
        <v>0</v>
      </c>
      <c r="N209" s="4">
        <f t="shared" si="64"/>
        <v>0</v>
      </c>
      <c r="O209" s="4">
        <f t="shared" si="56"/>
        <v>0</v>
      </c>
      <c r="P209" s="4">
        <f t="shared" si="57"/>
        <v>0</v>
      </c>
    </row>
    <row r="210" spans="1:16" x14ac:dyDescent="0.4">
      <c r="A210" s="1">
        <f t="shared" si="66"/>
        <v>18</v>
      </c>
      <c r="B210" s="1">
        <f t="shared" si="58"/>
        <v>4</v>
      </c>
      <c r="C210" s="1" t="str">
        <f t="shared" si="51"/>
        <v>18_4</v>
      </c>
      <c r="D210" s="1">
        <f t="shared" si="52"/>
        <v>0</v>
      </c>
      <c r="E210" s="1">
        <f t="shared" si="53"/>
        <v>0</v>
      </c>
      <c r="F210" s="1" t="str">
        <f t="shared" si="54"/>
        <v>18年4ヵ月目</v>
      </c>
      <c r="G210" s="4">
        <f t="shared" si="55"/>
        <v>0</v>
      </c>
      <c r="H210" s="4">
        <f t="shared" si="59"/>
        <v>0</v>
      </c>
      <c r="I210" s="4">
        <f t="shared" si="60"/>
        <v>0</v>
      </c>
      <c r="J210" s="4">
        <f t="shared" si="62"/>
        <v>0</v>
      </c>
      <c r="K210" s="4">
        <f t="shared" si="61"/>
        <v>0</v>
      </c>
      <c r="L210" s="4">
        <f t="shared" si="65"/>
        <v>0</v>
      </c>
      <c r="M210" s="4">
        <f t="shared" si="63"/>
        <v>0</v>
      </c>
      <c r="N210" s="4">
        <f t="shared" si="64"/>
        <v>0</v>
      </c>
      <c r="O210" s="4">
        <f t="shared" si="56"/>
        <v>0</v>
      </c>
      <c r="P210" s="4">
        <f t="shared" si="57"/>
        <v>0</v>
      </c>
    </row>
    <row r="211" spans="1:16" x14ac:dyDescent="0.4">
      <c r="A211" s="1">
        <f t="shared" si="66"/>
        <v>18</v>
      </c>
      <c r="B211" s="1">
        <f t="shared" si="58"/>
        <v>5</v>
      </c>
      <c r="C211" s="1" t="str">
        <f t="shared" si="51"/>
        <v>18_5</v>
      </c>
      <c r="D211" s="1">
        <f t="shared" si="52"/>
        <v>0</v>
      </c>
      <c r="E211" s="1">
        <f t="shared" si="53"/>
        <v>0</v>
      </c>
      <c r="F211" s="1" t="str">
        <f t="shared" si="54"/>
        <v>18年5ヵ月目</v>
      </c>
      <c r="G211" s="4">
        <f t="shared" si="55"/>
        <v>0</v>
      </c>
      <c r="H211" s="4">
        <f t="shared" si="59"/>
        <v>0</v>
      </c>
      <c r="I211" s="4">
        <f t="shared" si="60"/>
        <v>0</v>
      </c>
      <c r="J211" s="4">
        <f t="shared" si="62"/>
        <v>0</v>
      </c>
      <c r="K211" s="4">
        <f t="shared" si="61"/>
        <v>0</v>
      </c>
      <c r="L211" s="4">
        <f t="shared" si="65"/>
        <v>0</v>
      </c>
      <c r="M211" s="4">
        <f t="shared" si="63"/>
        <v>0</v>
      </c>
      <c r="N211" s="4">
        <f t="shared" si="64"/>
        <v>0</v>
      </c>
      <c r="O211" s="4">
        <f t="shared" si="56"/>
        <v>0</v>
      </c>
      <c r="P211" s="4">
        <f t="shared" si="57"/>
        <v>0</v>
      </c>
    </row>
    <row r="212" spans="1:16" x14ac:dyDescent="0.4">
      <c r="A212" s="1">
        <f t="shared" si="66"/>
        <v>18</v>
      </c>
      <c r="B212" s="1">
        <f t="shared" si="58"/>
        <v>6</v>
      </c>
      <c r="C212" s="1" t="str">
        <f t="shared" si="51"/>
        <v>18_6</v>
      </c>
      <c r="D212" s="1">
        <f t="shared" si="52"/>
        <v>0</v>
      </c>
      <c r="E212" s="1">
        <f t="shared" si="53"/>
        <v>0</v>
      </c>
      <c r="F212" s="1" t="str">
        <f t="shared" si="54"/>
        <v>18年6ヵ月目</v>
      </c>
      <c r="G212" s="4">
        <f t="shared" si="55"/>
        <v>0</v>
      </c>
      <c r="H212" s="4">
        <f t="shared" si="59"/>
        <v>0</v>
      </c>
      <c r="I212" s="4">
        <f t="shared" si="60"/>
        <v>0</v>
      </c>
      <c r="J212" s="4">
        <f t="shared" si="62"/>
        <v>0</v>
      </c>
      <c r="K212" s="4">
        <f t="shared" si="61"/>
        <v>0</v>
      </c>
      <c r="L212" s="4">
        <f t="shared" si="65"/>
        <v>0</v>
      </c>
      <c r="M212" s="4">
        <f t="shared" si="63"/>
        <v>0</v>
      </c>
      <c r="N212" s="4">
        <f t="shared" si="64"/>
        <v>0</v>
      </c>
      <c r="O212" s="4">
        <f t="shared" si="56"/>
        <v>0</v>
      </c>
      <c r="P212" s="4">
        <f t="shared" si="57"/>
        <v>0</v>
      </c>
    </row>
    <row r="213" spans="1:16" x14ac:dyDescent="0.4">
      <c r="A213" s="1">
        <f t="shared" si="66"/>
        <v>18</v>
      </c>
      <c r="B213" s="1">
        <f t="shared" si="58"/>
        <v>7</v>
      </c>
      <c r="C213" s="1" t="str">
        <f t="shared" si="51"/>
        <v>18_7</v>
      </c>
      <c r="D213" s="1">
        <f t="shared" si="52"/>
        <v>0</v>
      </c>
      <c r="E213" s="1">
        <f t="shared" si="53"/>
        <v>0</v>
      </c>
      <c r="F213" s="1" t="str">
        <f t="shared" si="54"/>
        <v>18年7ヵ月目</v>
      </c>
      <c r="G213" s="4">
        <f t="shared" si="55"/>
        <v>0</v>
      </c>
      <c r="H213" s="4">
        <f t="shared" si="59"/>
        <v>0</v>
      </c>
      <c r="I213" s="4">
        <f t="shared" si="60"/>
        <v>0</v>
      </c>
      <c r="J213" s="4">
        <f t="shared" si="62"/>
        <v>0</v>
      </c>
      <c r="K213" s="4">
        <f t="shared" si="61"/>
        <v>0</v>
      </c>
      <c r="L213" s="4">
        <f t="shared" si="65"/>
        <v>0</v>
      </c>
      <c r="M213" s="4">
        <f t="shared" si="63"/>
        <v>0</v>
      </c>
      <c r="N213" s="4">
        <f t="shared" si="64"/>
        <v>0</v>
      </c>
      <c r="O213" s="4">
        <f t="shared" si="56"/>
        <v>0</v>
      </c>
      <c r="P213" s="4">
        <f t="shared" si="57"/>
        <v>0</v>
      </c>
    </row>
    <row r="214" spans="1:16" x14ac:dyDescent="0.4">
      <c r="A214" s="1">
        <f t="shared" si="66"/>
        <v>18</v>
      </c>
      <c r="B214" s="1">
        <f t="shared" si="58"/>
        <v>8</v>
      </c>
      <c r="C214" s="1" t="str">
        <f t="shared" si="51"/>
        <v>18_8</v>
      </c>
      <c r="D214" s="1">
        <f t="shared" si="52"/>
        <v>0</v>
      </c>
      <c r="E214" s="1">
        <f t="shared" si="53"/>
        <v>0</v>
      </c>
      <c r="F214" s="1" t="str">
        <f t="shared" si="54"/>
        <v>18年8ヵ月目</v>
      </c>
      <c r="G214" s="4">
        <f t="shared" si="55"/>
        <v>0</v>
      </c>
      <c r="H214" s="4">
        <f t="shared" si="59"/>
        <v>0</v>
      </c>
      <c r="I214" s="4">
        <f t="shared" si="60"/>
        <v>0</v>
      </c>
      <c r="J214" s="4">
        <f t="shared" si="62"/>
        <v>0</v>
      </c>
      <c r="K214" s="4">
        <f t="shared" si="61"/>
        <v>0</v>
      </c>
      <c r="L214" s="4">
        <f t="shared" si="65"/>
        <v>0</v>
      </c>
      <c r="M214" s="4">
        <f t="shared" si="63"/>
        <v>0</v>
      </c>
      <c r="N214" s="4">
        <f t="shared" si="64"/>
        <v>0</v>
      </c>
      <c r="O214" s="4">
        <f t="shared" si="56"/>
        <v>0</v>
      </c>
      <c r="P214" s="4">
        <f t="shared" si="57"/>
        <v>0</v>
      </c>
    </row>
    <row r="215" spans="1:16" x14ac:dyDescent="0.4">
      <c r="A215" s="1">
        <f t="shared" si="66"/>
        <v>18</v>
      </c>
      <c r="B215" s="1">
        <f t="shared" si="58"/>
        <v>9</v>
      </c>
      <c r="C215" s="1" t="str">
        <f t="shared" si="51"/>
        <v>18_9</v>
      </c>
      <c r="D215" s="1">
        <f t="shared" si="52"/>
        <v>0</v>
      </c>
      <c r="E215" s="1">
        <f t="shared" si="53"/>
        <v>0</v>
      </c>
      <c r="F215" s="1" t="str">
        <f t="shared" si="54"/>
        <v>18年9ヵ月目</v>
      </c>
      <c r="G215" s="4">
        <f t="shared" si="55"/>
        <v>0</v>
      </c>
      <c r="H215" s="4">
        <f t="shared" si="59"/>
        <v>0</v>
      </c>
      <c r="I215" s="4">
        <f t="shared" si="60"/>
        <v>0</v>
      </c>
      <c r="J215" s="4">
        <f t="shared" si="62"/>
        <v>0</v>
      </c>
      <c r="K215" s="4">
        <f t="shared" si="61"/>
        <v>0</v>
      </c>
      <c r="L215" s="4">
        <f t="shared" si="65"/>
        <v>0</v>
      </c>
      <c r="M215" s="4">
        <f t="shared" si="63"/>
        <v>0</v>
      </c>
      <c r="N215" s="4">
        <f t="shared" si="64"/>
        <v>0</v>
      </c>
      <c r="O215" s="4">
        <f t="shared" si="56"/>
        <v>0</v>
      </c>
      <c r="P215" s="4">
        <f t="shared" si="57"/>
        <v>0</v>
      </c>
    </row>
    <row r="216" spans="1:16" x14ac:dyDescent="0.4">
      <c r="A216" s="1">
        <f t="shared" si="66"/>
        <v>18</v>
      </c>
      <c r="B216" s="1">
        <f t="shared" si="58"/>
        <v>10</v>
      </c>
      <c r="C216" s="1" t="str">
        <f t="shared" si="51"/>
        <v>18_10</v>
      </c>
      <c r="D216" s="1">
        <f t="shared" si="52"/>
        <v>0</v>
      </c>
      <c r="E216" s="1">
        <f t="shared" si="53"/>
        <v>0</v>
      </c>
      <c r="F216" s="1" t="str">
        <f t="shared" si="54"/>
        <v>18年10ヵ月目</v>
      </c>
      <c r="G216" s="4">
        <f t="shared" si="55"/>
        <v>0</v>
      </c>
      <c r="H216" s="4">
        <f t="shared" si="59"/>
        <v>0</v>
      </c>
      <c r="I216" s="4">
        <f t="shared" si="60"/>
        <v>0</v>
      </c>
      <c r="J216" s="4">
        <f t="shared" si="62"/>
        <v>0</v>
      </c>
      <c r="K216" s="4">
        <f t="shared" si="61"/>
        <v>0</v>
      </c>
      <c r="L216" s="4">
        <f t="shared" si="65"/>
        <v>0</v>
      </c>
      <c r="M216" s="4">
        <f t="shared" si="63"/>
        <v>0</v>
      </c>
      <c r="N216" s="4">
        <f t="shared" si="64"/>
        <v>0</v>
      </c>
      <c r="O216" s="4">
        <f t="shared" si="56"/>
        <v>0</v>
      </c>
      <c r="P216" s="4">
        <f t="shared" si="57"/>
        <v>0</v>
      </c>
    </row>
    <row r="217" spans="1:16" x14ac:dyDescent="0.4">
      <c r="A217" s="1">
        <f t="shared" si="66"/>
        <v>18</v>
      </c>
      <c r="B217" s="1">
        <f t="shared" si="58"/>
        <v>11</v>
      </c>
      <c r="C217" s="1" t="str">
        <f t="shared" si="51"/>
        <v>18_11</v>
      </c>
      <c r="D217" s="1">
        <f t="shared" si="52"/>
        <v>0</v>
      </c>
      <c r="E217" s="1">
        <f t="shared" si="53"/>
        <v>0</v>
      </c>
      <c r="F217" s="1" t="str">
        <f t="shared" si="54"/>
        <v>18年11ヵ月目</v>
      </c>
      <c r="G217" s="4">
        <f t="shared" si="55"/>
        <v>0</v>
      </c>
      <c r="H217" s="4">
        <f t="shared" si="59"/>
        <v>0</v>
      </c>
      <c r="I217" s="4">
        <f t="shared" si="60"/>
        <v>0</v>
      </c>
      <c r="J217" s="4">
        <f t="shared" si="62"/>
        <v>0</v>
      </c>
      <c r="K217" s="4">
        <f t="shared" si="61"/>
        <v>0</v>
      </c>
      <c r="L217" s="4">
        <f t="shared" si="65"/>
        <v>0</v>
      </c>
      <c r="M217" s="4">
        <f t="shared" si="63"/>
        <v>0</v>
      </c>
      <c r="N217" s="4">
        <f t="shared" si="64"/>
        <v>0</v>
      </c>
      <c r="O217" s="4">
        <f t="shared" si="56"/>
        <v>0</v>
      </c>
      <c r="P217" s="4">
        <f t="shared" si="57"/>
        <v>0</v>
      </c>
    </row>
    <row r="218" spans="1:16" x14ac:dyDescent="0.4">
      <c r="A218" s="1">
        <f t="shared" si="66"/>
        <v>18</v>
      </c>
      <c r="B218" s="1">
        <f t="shared" si="58"/>
        <v>12</v>
      </c>
      <c r="C218" s="1" t="str">
        <f t="shared" si="51"/>
        <v>18_12</v>
      </c>
      <c r="D218" s="1">
        <f t="shared" si="52"/>
        <v>0</v>
      </c>
      <c r="E218" s="1">
        <f t="shared" si="53"/>
        <v>0</v>
      </c>
      <c r="F218" s="1" t="str">
        <f t="shared" si="54"/>
        <v>18年12ヵ月目</v>
      </c>
      <c r="G218" s="4">
        <f t="shared" si="55"/>
        <v>0</v>
      </c>
      <c r="H218" s="4">
        <f t="shared" si="59"/>
        <v>0</v>
      </c>
      <c r="I218" s="4">
        <f t="shared" si="60"/>
        <v>0</v>
      </c>
      <c r="J218" s="4">
        <f t="shared" si="62"/>
        <v>0</v>
      </c>
      <c r="K218" s="4">
        <f t="shared" si="61"/>
        <v>0</v>
      </c>
      <c r="L218" s="4">
        <f t="shared" si="65"/>
        <v>0</v>
      </c>
      <c r="M218" s="4">
        <f t="shared" si="63"/>
        <v>0</v>
      </c>
      <c r="N218" s="4">
        <f t="shared" si="64"/>
        <v>0</v>
      </c>
      <c r="O218" s="4">
        <f t="shared" si="56"/>
        <v>0</v>
      </c>
      <c r="P218" s="4">
        <f t="shared" si="57"/>
        <v>0</v>
      </c>
    </row>
    <row r="219" spans="1:16" x14ac:dyDescent="0.4">
      <c r="A219" s="1">
        <f t="shared" si="66"/>
        <v>19</v>
      </c>
      <c r="B219" s="1">
        <f t="shared" si="58"/>
        <v>1</v>
      </c>
      <c r="C219" s="1" t="str">
        <f t="shared" si="51"/>
        <v>19_1</v>
      </c>
      <c r="D219" s="1">
        <f t="shared" si="52"/>
        <v>0</v>
      </c>
      <c r="E219" s="1">
        <f t="shared" si="53"/>
        <v>0</v>
      </c>
      <c r="F219" s="1" t="str">
        <f t="shared" si="54"/>
        <v>19年1ヵ月目</v>
      </c>
      <c r="G219" s="4">
        <f t="shared" si="55"/>
        <v>0</v>
      </c>
      <c r="H219" s="4">
        <f t="shared" si="59"/>
        <v>0</v>
      </c>
      <c r="I219" s="4">
        <f t="shared" si="60"/>
        <v>0</v>
      </c>
      <c r="J219" s="4">
        <f t="shared" si="62"/>
        <v>0</v>
      </c>
      <c r="K219" s="4">
        <f t="shared" si="61"/>
        <v>0</v>
      </c>
      <c r="L219" s="4">
        <f t="shared" si="65"/>
        <v>0</v>
      </c>
      <c r="M219" s="4">
        <f t="shared" si="63"/>
        <v>0</v>
      </c>
      <c r="N219" s="4">
        <f t="shared" si="64"/>
        <v>0</v>
      </c>
      <c r="O219" s="4">
        <f t="shared" si="56"/>
        <v>0</v>
      </c>
      <c r="P219" s="4">
        <f t="shared" si="57"/>
        <v>0</v>
      </c>
    </row>
    <row r="220" spans="1:16" x14ac:dyDescent="0.4">
      <c r="A220" s="1">
        <f t="shared" si="66"/>
        <v>19</v>
      </c>
      <c r="B220" s="1">
        <f t="shared" si="58"/>
        <v>2</v>
      </c>
      <c r="C220" s="1" t="str">
        <f t="shared" si="51"/>
        <v>19_2</v>
      </c>
      <c r="D220" s="1">
        <f t="shared" si="52"/>
        <v>0</v>
      </c>
      <c r="E220" s="1">
        <f t="shared" si="53"/>
        <v>0</v>
      </c>
      <c r="F220" s="1" t="str">
        <f t="shared" si="54"/>
        <v>19年2ヵ月目</v>
      </c>
      <c r="G220" s="4">
        <f t="shared" si="55"/>
        <v>0</v>
      </c>
      <c r="H220" s="4">
        <f t="shared" si="59"/>
        <v>0</v>
      </c>
      <c r="I220" s="4">
        <f t="shared" si="60"/>
        <v>0</v>
      </c>
      <c r="J220" s="4">
        <f t="shared" si="62"/>
        <v>0</v>
      </c>
      <c r="K220" s="4">
        <f t="shared" si="61"/>
        <v>0</v>
      </c>
      <c r="L220" s="4">
        <f t="shared" si="65"/>
        <v>0</v>
      </c>
      <c r="M220" s="4">
        <f t="shared" si="63"/>
        <v>0</v>
      </c>
      <c r="N220" s="4">
        <f t="shared" si="64"/>
        <v>0</v>
      </c>
      <c r="O220" s="4">
        <f t="shared" si="56"/>
        <v>0</v>
      </c>
      <c r="P220" s="4">
        <f t="shared" si="57"/>
        <v>0</v>
      </c>
    </row>
    <row r="221" spans="1:16" x14ac:dyDescent="0.4">
      <c r="A221" s="1">
        <f t="shared" si="66"/>
        <v>19</v>
      </c>
      <c r="B221" s="1">
        <f t="shared" si="58"/>
        <v>3</v>
      </c>
      <c r="C221" s="1" t="str">
        <f t="shared" si="51"/>
        <v>19_3</v>
      </c>
      <c r="D221" s="1">
        <f t="shared" si="52"/>
        <v>0</v>
      </c>
      <c r="E221" s="1">
        <f t="shared" si="53"/>
        <v>0</v>
      </c>
      <c r="F221" s="1" t="str">
        <f t="shared" si="54"/>
        <v>19年3ヵ月目</v>
      </c>
      <c r="G221" s="4">
        <f t="shared" si="55"/>
        <v>0</v>
      </c>
      <c r="H221" s="4">
        <f t="shared" si="59"/>
        <v>0</v>
      </c>
      <c r="I221" s="4">
        <f t="shared" si="60"/>
        <v>0</v>
      </c>
      <c r="J221" s="4">
        <f t="shared" si="62"/>
        <v>0</v>
      </c>
      <c r="K221" s="4">
        <f t="shared" si="61"/>
        <v>0</v>
      </c>
      <c r="L221" s="4">
        <f t="shared" si="65"/>
        <v>0</v>
      </c>
      <c r="M221" s="4">
        <f t="shared" si="63"/>
        <v>0</v>
      </c>
      <c r="N221" s="4">
        <f t="shared" si="64"/>
        <v>0</v>
      </c>
      <c r="O221" s="4">
        <f t="shared" si="56"/>
        <v>0</v>
      </c>
      <c r="P221" s="4">
        <f t="shared" si="57"/>
        <v>0</v>
      </c>
    </row>
    <row r="222" spans="1:16" x14ac:dyDescent="0.4">
      <c r="A222" s="1">
        <f t="shared" si="66"/>
        <v>19</v>
      </c>
      <c r="B222" s="1">
        <f t="shared" si="58"/>
        <v>4</v>
      </c>
      <c r="C222" s="1" t="str">
        <f t="shared" si="51"/>
        <v>19_4</v>
      </c>
      <c r="D222" s="1">
        <f t="shared" si="52"/>
        <v>0</v>
      </c>
      <c r="E222" s="1">
        <f t="shared" si="53"/>
        <v>0</v>
      </c>
      <c r="F222" s="1" t="str">
        <f t="shared" si="54"/>
        <v>19年4ヵ月目</v>
      </c>
      <c r="G222" s="4">
        <f t="shared" si="55"/>
        <v>0</v>
      </c>
      <c r="H222" s="4">
        <f t="shared" si="59"/>
        <v>0</v>
      </c>
      <c r="I222" s="4">
        <f t="shared" si="60"/>
        <v>0</v>
      </c>
      <c r="J222" s="4">
        <f t="shared" si="62"/>
        <v>0</v>
      </c>
      <c r="K222" s="4">
        <f t="shared" si="61"/>
        <v>0</v>
      </c>
      <c r="L222" s="4">
        <f t="shared" si="65"/>
        <v>0</v>
      </c>
      <c r="M222" s="4">
        <f t="shared" si="63"/>
        <v>0</v>
      </c>
      <c r="N222" s="4">
        <f t="shared" si="64"/>
        <v>0</v>
      </c>
      <c r="O222" s="4">
        <f t="shared" si="56"/>
        <v>0</v>
      </c>
      <c r="P222" s="4">
        <f t="shared" si="57"/>
        <v>0</v>
      </c>
    </row>
    <row r="223" spans="1:16" x14ac:dyDescent="0.4">
      <c r="A223" s="1">
        <f t="shared" si="66"/>
        <v>19</v>
      </c>
      <c r="B223" s="1">
        <f t="shared" si="58"/>
        <v>5</v>
      </c>
      <c r="C223" s="1" t="str">
        <f t="shared" si="51"/>
        <v>19_5</v>
      </c>
      <c r="D223" s="1">
        <f t="shared" si="52"/>
        <v>0</v>
      </c>
      <c r="E223" s="1">
        <f t="shared" si="53"/>
        <v>0</v>
      </c>
      <c r="F223" s="1" t="str">
        <f t="shared" si="54"/>
        <v>19年5ヵ月目</v>
      </c>
      <c r="G223" s="4">
        <f t="shared" si="55"/>
        <v>0</v>
      </c>
      <c r="H223" s="4">
        <f t="shared" si="59"/>
        <v>0</v>
      </c>
      <c r="I223" s="4">
        <f t="shared" si="60"/>
        <v>0</v>
      </c>
      <c r="J223" s="4">
        <f t="shared" si="62"/>
        <v>0</v>
      </c>
      <c r="K223" s="4">
        <f t="shared" si="61"/>
        <v>0</v>
      </c>
      <c r="L223" s="4">
        <f t="shared" si="65"/>
        <v>0</v>
      </c>
      <c r="M223" s="4">
        <f t="shared" si="63"/>
        <v>0</v>
      </c>
      <c r="N223" s="4">
        <f t="shared" si="64"/>
        <v>0</v>
      </c>
      <c r="O223" s="4">
        <f t="shared" si="56"/>
        <v>0</v>
      </c>
      <c r="P223" s="4">
        <f t="shared" si="57"/>
        <v>0</v>
      </c>
    </row>
    <row r="224" spans="1:16" x14ac:dyDescent="0.4">
      <c r="A224" s="1">
        <f t="shared" si="66"/>
        <v>19</v>
      </c>
      <c r="B224" s="1">
        <f t="shared" si="58"/>
        <v>6</v>
      </c>
      <c r="C224" s="1" t="str">
        <f t="shared" si="51"/>
        <v>19_6</v>
      </c>
      <c r="D224" s="1">
        <f t="shared" si="52"/>
        <v>0</v>
      </c>
      <c r="E224" s="1">
        <f t="shared" si="53"/>
        <v>0</v>
      </c>
      <c r="F224" s="1" t="str">
        <f t="shared" si="54"/>
        <v>19年6ヵ月目</v>
      </c>
      <c r="G224" s="4">
        <f t="shared" si="55"/>
        <v>0</v>
      </c>
      <c r="H224" s="4">
        <f t="shared" si="59"/>
        <v>0</v>
      </c>
      <c r="I224" s="4">
        <f t="shared" si="60"/>
        <v>0</v>
      </c>
      <c r="J224" s="4">
        <f t="shared" si="62"/>
        <v>0</v>
      </c>
      <c r="K224" s="4">
        <f t="shared" si="61"/>
        <v>0</v>
      </c>
      <c r="L224" s="4">
        <f t="shared" si="65"/>
        <v>0</v>
      </c>
      <c r="M224" s="4">
        <f t="shared" si="63"/>
        <v>0</v>
      </c>
      <c r="N224" s="4">
        <f t="shared" si="64"/>
        <v>0</v>
      </c>
      <c r="O224" s="4">
        <f t="shared" si="56"/>
        <v>0</v>
      </c>
      <c r="P224" s="4">
        <f t="shared" si="57"/>
        <v>0</v>
      </c>
    </row>
    <row r="225" spans="1:16" x14ac:dyDescent="0.4">
      <c r="A225" s="1">
        <f t="shared" si="66"/>
        <v>19</v>
      </c>
      <c r="B225" s="1">
        <f t="shared" si="58"/>
        <v>7</v>
      </c>
      <c r="C225" s="1" t="str">
        <f t="shared" si="51"/>
        <v>19_7</v>
      </c>
      <c r="D225" s="1">
        <f t="shared" si="52"/>
        <v>0</v>
      </c>
      <c r="E225" s="1">
        <f t="shared" si="53"/>
        <v>0</v>
      </c>
      <c r="F225" s="1" t="str">
        <f t="shared" si="54"/>
        <v>19年7ヵ月目</v>
      </c>
      <c r="G225" s="4">
        <f t="shared" si="55"/>
        <v>0</v>
      </c>
      <c r="H225" s="4">
        <f t="shared" si="59"/>
        <v>0</v>
      </c>
      <c r="I225" s="4">
        <f t="shared" si="60"/>
        <v>0</v>
      </c>
      <c r="J225" s="4">
        <f t="shared" si="62"/>
        <v>0</v>
      </c>
      <c r="K225" s="4">
        <f t="shared" si="61"/>
        <v>0</v>
      </c>
      <c r="L225" s="4">
        <f t="shared" si="65"/>
        <v>0</v>
      </c>
      <c r="M225" s="4">
        <f t="shared" si="63"/>
        <v>0</v>
      </c>
      <c r="N225" s="4">
        <f t="shared" si="64"/>
        <v>0</v>
      </c>
      <c r="O225" s="4">
        <f t="shared" si="56"/>
        <v>0</v>
      </c>
      <c r="P225" s="4">
        <f t="shared" si="57"/>
        <v>0</v>
      </c>
    </row>
    <row r="226" spans="1:16" x14ac:dyDescent="0.4">
      <c r="A226" s="1">
        <f t="shared" si="66"/>
        <v>19</v>
      </c>
      <c r="B226" s="1">
        <f t="shared" si="58"/>
        <v>8</v>
      </c>
      <c r="C226" s="1" t="str">
        <f t="shared" si="51"/>
        <v>19_8</v>
      </c>
      <c r="D226" s="1">
        <f t="shared" si="52"/>
        <v>0</v>
      </c>
      <c r="E226" s="1">
        <f t="shared" si="53"/>
        <v>0</v>
      </c>
      <c r="F226" s="1" t="str">
        <f t="shared" si="54"/>
        <v>19年8ヵ月目</v>
      </c>
      <c r="G226" s="4">
        <f t="shared" si="55"/>
        <v>0</v>
      </c>
      <c r="H226" s="4">
        <f t="shared" si="59"/>
        <v>0</v>
      </c>
      <c r="I226" s="4">
        <f t="shared" si="60"/>
        <v>0</v>
      </c>
      <c r="J226" s="4">
        <f t="shared" si="62"/>
        <v>0</v>
      </c>
      <c r="K226" s="4">
        <f t="shared" si="61"/>
        <v>0</v>
      </c>
      <c r="L226" s="4">
        <f t="shared" si="65"/>
        <v>0</v>
      </c>
      <c r="M226" s="4">
        <f t="shared" si="63"/>
        <v>0</v>
      </c>
      <c r="N226" s="4">
        <f t="shared" si="64"/>
        <v>0</v>
      </c>
      <c r="O226" s="4">
        <f t="shared" si="56"/>
        <v>0</v>
      </c>
      <c r="P226" s="4">
        <f t="shared" si="57"/>
        <v>0</v>
      </c>
    </row>
    <row r="227" spans="1:16" x14ac:dyDescent="0.4">
      <c r="A227" s="1">
        <f t="shared" si="66"/>
        <v>19</v>
      </c>
      <c r="B227" s="1">
        <f t="shared" si="58"/>
        <v>9</v>
      </c>
      <c r="C227" s="1" t="str">
        <f t="shared" si="51"/>
        <v>19_9</v>
      </c>
      <c r="D227" s="1">
        <f t="shared" si="52"/>
        <v>0</v>
      </c>
      <c r="E227" s="1">
        <f t="shared" si="53"/>
        <v>0</v>
      </c>
      <c r="F227" s="1" t="str">
        <f t="shared" si="54"/>
        <v>19年9ヵ月目</v>
      </c>
      <c r="G227" s="4">
        <f t="shared" si="55"/>
        <v>0</v>
      </c>
      <c r="H227" s="4">
        <f t="shared" si="59"/>
        <v>0</v>
      </c>
      <c r="I227" s="4">
        <f t="shared" si="60"/>
        <v>0</v>
      </c>
      <c r="J227" s="4">
        <f t="shared" si="62"/>
        <v>0</v>
      </c>
      <c r="K227" s="4">
        <f t="shared" si="61"/>
        <v>0</v>
      </c>
      <c r="L227" s="4">
        <f t="shared" si="65"/>
        <v>0</v>
      </c>
      <c r="M227" s="4">
        <f t="shared" si="63"/>
        <v>0</v>
      </c>
      <c r="N227" s="4">
        <f t="shared" si="64"/>
        <v>0</v>
      </c>
      <c r="O227" s="4">
        <f t="shared" si="56"/>
        <v>0</v>
      </c>
      <c r="P227" s="4">
        <f t="shared" si="57"/>
        <v>0</v>
      </c>
    </row>
    <row r="228" spans="1:16" x14ac:dyDescent="0.4">
      <c r="A228" s="1">
        <f t="shared" si="66"/>
        <v>19</v>
      </c>
      <c r="B228" s="1">
        <f t="shared" si="58"/>
        <v>10</v>
      </c>
      <c r="C228" s="1" t="str">
        <f t="shared" si="51"/>
        <v>19_10</v>
      </c>
      <c r="D228" s="1">
        <f t="shared" si="52"/>
        <v>0</v>
      </c>
      <c r="E228" s="1">
        <f t="shared" si="53"/>
        <v>0</v>
      </c>
      <c r="F228" s="1" t="str">
        <f t="shared" si="54"/>
        <v>19年10ヵ月目</v>
      </c>
      <c r="G228" s="4">
        <f t="shared" si="55"/>
        <v>0</v>
      </c>
      <c r="H228" s="4">
        <f t="shared" si="59"/>
        <v>0</v>
      </c>
      <c r="I228" s="4">
        <f t="shared" si="60"/>
        <v>0</v>
      </c>
      <c r="J228" s="4">
        <f t="shared" si="62"/>
        <v>0</v>
      </c>
      <c r="K228" s="4">
        <f t="shared" si="61"/>
        <v>0</v>
      </c>
      <c r="L228" s="4">
        <f t="shared" si="65"/>
        <v>0</v>
      </c>
      <c r="M228" s="4">
        <f t="shared" si="63"/>
        <v>0</v>
      </c>
      <c r="N228" s="4">
        <f t="shared" si="64"/>
        <v>0</v>
      </c>
      <c r="O228" s="4">
        <f t="shared" si="56"/>
        <v>0</v>
      </c>
      <c r="P228" s="4">
        <f t="shared" si="57"/>
        <v>0</v>
      </c>
    </row>
    <row r="229" spans="1:16" x14ac:dyDescent="0.4">
      <c r="A229" s="1">
        <f t="shared" si="66"/>
        <v>19</v>
      </c>
      <c r="B229" s="1">
        <f t="shared" si="58"/>
        <v>11</v>
      </c>
      <c r="C229" s="1" t="str">
        <f t="shared" si="51"/>
        <v>19_11</v>
      </c>
      <c r="D229" s="1">
        <f t="shared" si="52"/>
        <v>0</v>
      </c>
      <c r="E229" s="1">
        <f t="shared" si="53"/>
        <v>0</v>
      </c>
      <c r="F229" s="1" t="str">
        <f t="shared" si="54"/>
        <v>19年11ヵ月目</v>
      </c>
      <c r="G229" s="4">
        <f t="shared" si="55"/>
        <v>0</v>
      </c>
      <c r="H229" s="4">
        <f t="shared" si="59"/>
        <v>0</v>
      </c>
      <c r="I229" s="4">
        <f t="shared" si="60"/>
        <v>0</v>
      </c>
      <c r="J229" s="4">
        <f t="shared" si="62"/>
        <v>0</v>
      </c>
      <c r="K229" s="4">
        <f t="shared" si="61"/>
        <v>0</v>
      </c>
      <c r="L229" s="4">
        <f t="shared" si="65"/>
        <v>0</v>
      </c>
      <c r="M229" s="4">
        <f t="shared" si="63"/>
        <v>0</v>
      </c>
      <c r="N229" s="4">
        <f t="shared" si="64"/>
        <v>0</v>
      </c>
      <c r="O229" s="4">
        <f t="shared" si="56"/>
        <v>0</v>
      </c>
      <c r="P229" s="4">
        <f t="shared" si="57"/>
        <v>0</v>
      </c>
    </row>
    <row r="230" spans="1:16" x14ac:dyDescent="0.4">
      <c r="A230" s="1">
        <f t="shared" si="66"/>
        <v>19</v>
      </c>
      <c r="B230" s="1">
        <f t="shared" si="58"/>
        <v>12</v>
      </c>
      <c r="C230" s="1" t="str">
        <f t="shared" si="51"/>
        <v>19_12</v>
      </c>
      <c r="D230" s="1">
        <f t="shared" si="52"/>
        <v>0</v>
      </c>
      <c r="E230" s="1">
        <f t="shared" si="53"/>
        <v>0</v>
      </c>
      <c r="F230" s="1" t="str">
        <f t="shared" si="54"/>
        <v>19年12ヵ月目</v>
      </c>
      <c r="G230" s="4">
        <f t="shared" si="55"/>
        <v>0</v>
      </c>
      <c r="H230" s="4">
        <f t="shared" si="59"/>
        <v>0</v>
      </c>
      <c r="I230" s="4">
        <f t="shared" si="60"/>
        <v>0</v>
      </c>
      <c r="J230" s="4">
        <f t="shared" si="62"/>
        <v>0</v>
      </c>
      <c r="K230" s="4">
        <f t="shared" si="61"/>
        <v>0</v>
      </c>
      <c r="L230" s="4">
        <f t="shared" si="65"/>
        <v>0</v>
      </c>
      <c r="M230" s="4">
        <f t="shared" si="63"/>
        <v>0</v>
      </c>
      <c r="N230" s="4">
        <f t="shared" si="64"/>
        <v>0</v>
      </c>
      <c r="O230" s="4">
        <f t="shared" si="56"/>
        <v>0</v>
      </c>
      <c r="P230" s="4">
        <f t="shared" si="57"/>
        <v>0</v>
      </c>
    </row>
    <row r="231" spans="1:16" x14ac:dyDescent="0.4">
      <c r="A231" s="1">
        <f t="shared" si="66"/>
        <v>20</v>
      </c>
      <c r="B231" s="1">
        <f t="shared" si="58"/>
        <v>1</v>
      </c>
      <c r="C231" s="1" t="str">
        <f t="shared" si="51"/>
        <v>20_1</v>
      </c>
      <c r="D231" s="1">
        <f t="shared" si="52"/>
        <v>0</v>
      </c>
      <c r="E231" s="1">
        <f t="shared" si="53"/>
        <v>0</v>
      </c>
      <c r="F231" s="1" t="str">
        <f t="shared" si="54"/>
        <v>20年1ヵ月目</v>
      </c>
      <c r="G231" s="4">
        <f t="shared" si="55"/>
        <v>0</v>
      </c>
      <c r="H231" s="4">
        <f t="shared" si="59"/>
        <v>0</v>
      </c>
      <c r="I231" s="4">
        <f t="shared" si="60"/>
        <v>0</v>
      </c>
      <c r="J231" s="4">
        <f t="shared" si="62"/>
        <v>0</v>
      </c>
      <c r="K231" s="4">
        <f t="shared" si="61"/>
        <v>0</v>
      </c>
      <c r="L231" s="4">
        <f t="shared" si="65"/>
        <v>0</v>
      </c>
      <c r="M231" s="4">
        <f t="shared" si="63"/>
        <v>0</v>
      </c>
      <c r="N231" s="4">
        <f t="shared" si="64"/>
        <v>0</v>
      </c>
      <c r="O231" s="4">
        <f t="shared" si="56"/>
        <v>0</v>
      </c>
      <c r="P231" s="4">
        <f t="shared" si="57"/>
        <v>0</v>
      </c>
    </row>
    <row r="232" spans="1:16" x14ac:dyDescent="0.4">
      <c r="A232" s="1">
        <f t="shared" si="66"/>
        <v>20</v>
      </c>
      <c r="B232" s="1">
        <f t="shared" si="58"/>
        <v>2</v>
      </c>
      <c r="C232" s="1" t="str">
        <f t="shared" si="51"/>
        <v>20_2</v>
      </c>
      <c r="D232" s="1">
        <f t="shared" si="52"/>
        <v>0</v>
      </c>
      <c r="E232" s="1">
        <f t="shared" si="53"/>
        <v>0</v>
      </c>
      <c r="F232" s="1" t="str">
        <f t="shared" si="54"/>
        <v>20年2ヵ月目</v>
      </c>
      <c r="G232" s="4">
        <f t="shared" si="55"/>
        <v>0</v>
      </c>
      <c r="H232" s="4">
        <f t="shared" si="59"/>
        <v>0</v>
      </c>
      <c r="I232" s="4">
        <f t="shared" si="60"/>
        <v>0</v>
      </c>
      <c r="J232" s="4">
        <f t="shared" si="62"/>
        <v>0</v>
      </c>
      <c r="K232" s="4">
        <f t="shared" si="61"/>
        <v>0</v>
      </c>
      <c r="L232" s="4">
        <f t="shared" si="65"/>
        <v>0</v>
      </c>
      <c r="M232" s="4">
        <f t="shared" si="63"/>
        <v>0</v>
      </c>
      <c r="N232" s="4">
        <f t="shared" si="64"/>
        <v>0</v>
      </c>
      <c r="O232" s="4">
        <f t="shared" si="56"/>
        <v>0</v>
      </c>
      <c r="P232" s="4">
        <f t="shared" si="57"/>
        <v>0</v>
      </c>
    </row>
    <row r="233" spans="1:16" x14ac:dyDescent="0.4">
      <c r="A233" s="1">
        <f t="shared" si="66"/>
        <v>20</v>
      </c>
      <c r="B233" s="1">
        <f t="shared" si="58"/>
        <v>3</v>
      </c>
      <c r="C233" s="1" t="str">
        <f t="shared" si="51"/>
        <v>20_3</v>
      </c>
      <c r="D233" s="1">
        <f t="shared" si="52"/>
        <v>0</v>
      </c>
      <c r="E233" s="1">
        <f t="shared" si="53"/>
        <v>0</v>
      </c>
      <c r="F233" s="1" t="str">
        <f t="shared" si="54"/>
        <v>20年3ヵ月目</v>
      </c>
      <c r="G233" s="4">
        <f t="shared" si="55"/>
        <v>0</v>
      </c>
      <c r="H233" s="4">
        <f t="shared" si="59"/>
        <v>0</v>
      </c>
      <c r="I233" s="4">
        <f t="shared" si="60"/>
        <v>0</v>
      </c>
      <c r="J233" s="4">
        <f t="shared" si="62"/>
        <v>0</v>
      </c>
      <c r="K233" s="4">
        <f t="shared" si="61"/>
        <v>0</v>
      </c>
      <c r="L233" s="4">
        <f t="shared" si="65"/>
        <v>0</v>
      </c>
      <c r="M233" s="4">
        <f t="shared" si="63"/>
        <v>0</v>
      </c>
      <c r="N233" s="4">
        <f t="shared" si="64"/>
        <v>0</v>
      </c>
      <c r="O233" s="4">
        <f t="shared" si="56"/>
        <v>0</v>
      </c>
      <c r="P233" s="4">
        <f t="shared" si="57"/>
        <v>0</v>
      </c>
    </row>
    <row r="234" spans="1:16" x14ac:dyDescent="0.4">
      <c r="A234" s="1">
        <f t="shared" si="66"/>
        <v>20</v>
      </c>
      <c r="B234" s="1">
        <f t="shared" si="58"/>
        <v>4</v>
      </c>
      <c r="C234" s="1" t="str">
        <f t="shared" si="51"/>
        <v>20_4</v>
      </c>
      <c r="D234" s="1">
        <f t="shared" si="52"/>
        <v>0</v>
      </c>
      <c r="E234" s="1">
        <f t="shared" si="53"/>
        <v>0</v>
      </c>
      <c r="F234" s="1" t="str">
        <f t="shared" si="54"/>
        <v>20年4ヵ月目</v>
      </c>
      <c r="G234" s="4">
        <f t="shared" si="55"/>
        <v>0</v>
      </c>
      <c r="H234" s="4">
        <f t="shared" si="59"/>
        <v>0</v>
      </c>
      <c r="I234" s="4">
        <f t="shared" si="60"/>
        <v>0</v>
      </c>
      <c r="J234" s="4">
        <f t="shared" si="62"/>
        <v>0</v>
      </c>
      <c r="K234" s="4">
        <f t="shared" si="61"/>
        <v>0</v>
      </c>
      <c r="L234" s="4">
        <f t="shared" si="65"/>
        <v>0</v>
      </c>
      <c r="M234" s="4">
        <f t="shared" si="63"/>
        <v>0</v>
      </c>
      <c r="N234" s="4">
        <f t="shared" si="64"/>
        <v>0</v>
      </c>
      <c r="O234" s="4">
        <f t="shared" si="56"/>
        <v>0</v>
      </c>
      <c r="P234" s="4">
        <f t="shared" si="57"/>
        <v>0</v>
      </c>
    </row>
    <row r="235" spans="1:16" x14ac:dyDescent="0.4">
      <c r="A235" s="1">
        <f t="shared" si="66"/>
        <v>20</v>
      </c>
      <c r="B235" s="1">
        <f t="shared" si="58"/>
        <v>5</v>
      </c>
      <c r="C235" s="1" t="str">
        <f t="shared" si="51"/>
        <v>20_5</v>
      </c>
      <c r="D235" s="1">
        <f t="shared" si="52"/>
        <v>0</v>
      </c>
      <c r="E235" s="1">
        <f t="shared" si="53"/>
        <v>0</v>
      </c>
      <c r="F235" s="1" t="str">
        <f t="shared" si="54"/>
        <v>20年5ヵ月目</v>
      </c>
      <c r="G235" s="4">
        <f t="shared" si="55"/>
        <v>0</v>
      </c>
      <c r="H235" s="4">
        <f t="shared" si="59"/>
        <v>0</v>
      </c>
      <c r="I235" s="4">
        <f t="shared" si="60"/>
        <v>0</v>
      </c>
      <c r="J235" s="4">
        <f t="shared" si="62"/>
        <v>0</v>
      </c>
      <c r="K235" s="4">
        <f t="shared" si="61"/>
        <v>0</v>
      </c>
      <c r="L235" s="4">
        <f t="shared" si="65"/>
        <v>0</v>
      </c>
      <c r="M235" s="4">
        <f t="shared" si="63"/>
        <v>0</v>
      </c>
      <c r="N235" s="4">
        <f t="shared" si="64"/>
        <v>0</v>
      </c>
      <c r="O235" s="4">
        <f t="shared" si="56"/>
        <v>0</v>
      </c>
      <c r="P235" s="4">
        <f t="shared" si="57"/>
        <v>0</v>
      </c>
    </row>
    <row r="236" spans="1:16" x14ac:dyDescent="0.4">
      <c r="A236" s="1">
        <f t="shared" si="66"/>
        <v>20</v>
      </c>
      <c r="B236" s="1">
        <f t="shared" si="58"/>
        <v>6</v>
      </c>
      <c r="C236" s="1" t="str">
        <f t="shared" si="51"/>
        <v>20_6</v>
      </c>
      <c r="D236" s="1">
        <f t="shared" si="52"/>
        <v>0</v>
      </c>
      <c r="E236" s="1">
        <f t="shared" si="53"/>
        <v>0</v>
      </c>
      <c r="F236" s="1" t="str">
        <f t="shared" si="54"/>
        <v>20年6ヵ月目</v>
      </c>
      <c r="G236" s="4">
        <f t="shared" si="55"/>
        <v>0</v>
      </c>
      <c r="H236" s="4">
        <f t="shared" si="59"/>
        <v>0</v>
      </c>
      <c r="I236" s="4">
        <f t="shared" si="60"/>
        <v>0</v>
      </c>
      <c r="J236" s="4">
        <f t="shared" si="62"/>
        <v>0</v>
      </c>
      <c r="K236" s="4">
        <f t="shared" si="61"/>
        <v>0</v>
      </c>
      <c r="L236" s="4">
        <f t="shared" si="65"/>
        <v>0</v>
      </c>
      <c r="M236" s="4">
        <f t="shared" si="63"/>
        <v>0</v>
      </c>
      <c r="N236" s="4">
        <f t="shared" si="64"/>
        <v>0</v>
      </c>
      <c r="O236" s="4">
        <f t="shared" si="56"/>
        <v>0</v>
      </c>
      <c r="P236" s="4">
        <f t="shared" si="57"/>
        <v>0</v>
      </c>
    </row>
    <row r="237" spans="1:16" x14ac:dyDescent="0.4">
      <c r="A237" s="1">
        <f t="shared" si="66"/>
        <v>20</v>
      </c>
      <c r="B237" s="1">
        <f t="shared" si="58"/>
        <v>7</v>
      </c>
      <c r="C237" s="1" t="str">
        <f t="shared" si="51"/>
        <v>20_7</v>
      </c>
      <c r="D237" s="1">
        <f t="shared" si="52"/>
        <v>0</v>
      </c>
      <c r="E237" s="1">
        <f t="shared" si="53"/>
        <v>0</v>
      </c>
      <c r="F237" s="1" t="str">
        <f t="shared" si="54"/>
        <v>20年7ヵ月目</v>
      </c>
      <c r="G237" s="4">
        <f t="shared" si="55"/>
        <v>0</v>
      </c>
      <c r="H237" s="4">
        <f t="shared" si="59"/>
        <v>0</v>
      </c>
      <c r="I237" s="4">
        <f t="shared" si="60"/>
        <v>0</v>
      </c>
      <c r="J237" s="4">
        <f t="shared" si="62"/>
        <v>0</v>
      </c>
      <c r="K237" s="4">
        <f t="shared" si="61"/>
        <v>0</v>
      </c>
      <c r="L237" s="4">
        <f t="shared" si="65"/>
        <v>0</v>
      </c>
      <c r="M237" s="4">
        <f t="shared" si="63"/>
        <v>0</v>
      </c>
      <c r="N237" s="4">
        <f t="shared" si="64"/>
        <v>0</v>
      </c>
      <c r="O237" s="4">
        <f t="shared" si="56"/>
        <v>0</v>
      </c>
      <c r="P237" s="4">
        <f t="shared" si="57"/>
        <v>0</v>
      </c>
    </row>
    <row r="238" spans="1:16" x14ac:dyDescent="0.4">
      <c r="A238" s="1">
        <f t="shared" si="66"/>
        <v>20</v>
      </c>
      <c r="B238" s="1">
        <f t="shared" si="58"/>
        <v>8</v>
      </c>
      <c r="C238" s="1" t="str">
        <f t="shared" si="51"/>
        <v>20_8</v>
      </c>
      <c r="D238" s="1">
        <f t="shared" si="52"/>
        <v>0</v>
      </c>
      <c r="E238" s="1">
        <f t="shared" si="53"/>
        <v>0</v>
      </c>
      <c r="F238" s="1" t="str">
        <f t="shared" si="54"/>
        <v>20年8ヵ月目</v>
      </c>
      <c r="G238" s="4">
        <f t="shared" si="55"/>
        <v>0</v>
      </c>
      <c r="H238" s="4">
        <f t="shared" si="59"/>
        <v>0</v>
      </c>
      <c r="I238" s="4">
        <f t="shared" si="60"/>
        <v>0</v>
      </c>
      <c r="J238" s="4">
        <f t="shared" si="62"/>
        <v>0</v>
      </c>
      <c r="K238" s="4">
        <f t="shared" si="61"/>
        <v>0</v>
      </c>
      <c r="L238" s="4">
        <f t="shared" si="65"/>
        <v>0</v>
      </c>
      <c r="M238" s="4">
        <f t="shared" si="63"/>
        <v>0</v>
      </c>
      <c r="N238" s="4">
        <f t="shared" si="64"/>
        <v>0</v>
      </c>
      <c r="O238" s="4">
        <f t="shared" si="56"/>
        <v>0</v>
      </c>
      <c r="P238" s="4">
        <f t="shared" si="57"/>
        <v>0</v>
      </c>
    </row>
    <row r="239" spans="1:16" x14ac:dyDescent="0.4">
      <c r="A239" s="1">
        <f t="shared" si="66"/>
        <v>20</v>
      </c>
      <c r="B239" s="1">
        <f t="shared" si="58"/>
        <v>9</v>
      </c>
      <c r="C239" s="1" t="str">
        <f t="shared" si="51"/>
        <v>20_9</v>
      </c>
      <c r="D239" s="1">
        <f t="shared" si="52"/>
        <v>0</v>
      </c>
      <c r="E239" s="1">
        <f t="shared" si="53"/>
        <v>0</v>
      </c>
      <c r="F239" s="1" t="str">
        <f t="shared" si="54"/>
        <v>20年9ヵ月目</v>
      </c>
      <c r="G239" s="4">
        <f t="shared" si="55"/>
        <v>0</v>
      </c>
      <c r="H239" s="4">
        <f t="shared" si="59"/>
        <v>0</v>
      </c>
      <c r="I239" s="4">
        <f t="shared" si="60"/>
        <v>0</v>
      </c>
      <c r="J239" s="4">
        <f t="shared" si="62"/>
        <v>0</v>
      </c>
      <c r="K239" s="4">
        <f t="shared" si="61"/>
        <v>0</v>
      </c>
      <c r="L239" s="4">
        <f t="shared" si="65"/>
        <v>0</v>
      </c>
      <c r="M239" s="4">
        <f t="shared" si="63"/>
        <v>0</v>
      </c>
      <c r="N239" s="4">
        <f t="shared" si="64"/>
        <v>0</v>
      </c>
      <c r="O239" s="4">
        <f t="shared" si="56"/>
        <v>0</v>
      </c>
      <c r="P239" s="4">
        <f t="shared" si="57"/>
        <v>0</v>
      </c>
    </row>
    <row r="240" spans="1:16" x14ac:dyDescent="0.4">
      <c r="A240" s="1">
        <f t="shared" si="66"/>
        <v>20</v>
      </c>
      <c r="B240" s="1">
        <f t="shared" si="58"/>
        <v>10</v>
      </c>
      <c r="C240" s="1" t="str">
        <f t="shared" si="51"/>
        <v>20_10</v>
      </c>
      <c r="D240" s="1">
        <f t="shared" si="52"/>
        <v>0</v>
      </c>
      <c r="E240" s="1">
        <f t="shared" si="53"/>
        <v>0</v>
      </c>
      <c r="F240" s="1" t="str">
        <f t="shared" si="54"/>
        <v>20年10ヵ月目</v>
      </c>
      <c r="G240" s="4">
        <f t="shared" si="55"/>
        <v>0</v>
      </c>
      <c r="H240" s="4">
        <f t="shared" si="59"/>
        <v>0</v>
      </c>
      <c r="I240" s="4">
        <f t="shared" si="60"/>
        <v>0</v>
      </c>
      <c r="J240" s="4">
        <f t="shared" si="62"/>
        <v>0</v>
      </c>
      <c r="K240" s="4">
        <f t="shared" si="61"/>
        <v>0</v>
      </c>
      <c r="L240" s="4">
        <f t="shared" si="65"/>
        <v>0</v>
      </c>
      <c r="M240" s="4">
        <f t="shared" si="63"/>
        <v>0</v>
      </c>
      <c r="N240" s="4">
        <f t="shared" si="64"/>
        <v>0</v>
      </c>
      <c r="O240" s="4">
        <f t="shared" si="56"/>
        <v>0</v>
      </c>
      <c r="P240" s="4">
        <f t="shared" si="57"/>
        <v>0</v>
      </c>
    </row>
    <row r="241" spans="1:16" x14ac:dyDescent="0.4">
      <c r="A241" s="1">
        <f t="shared" si="66"/>
        <v>20</v>
      </c>
      <c r="B241" s="1">
        <f t="shared" si="58"/>
        <v>11</v>
      </c>
      <c r="C241" s="1" t="str">
        <f t="shared" si="51"/>
        <v>20_11</v>
      </c>
      <c r="D241" s="1">
        <f t="shared" si="52"/>
        <v>0</v>
      </c>
      <c r="E241" s="1">
        <f t="shared" si="53"/>
        <v>0</v>
      </c>
      <c r="F241" s="1" t="str">
        <f t="shared" si="54"/>
        <v>20年11ヵ月目</v>
      </c>
      <c r="G241" s="4">
        <f t="shared" si="55"/>
        <v>0</v>
      </c>
      <c r="H241" s="4">
        <f t="shared" si="59"/>
        <v>0</v>
      </c>
      <c r="I241" s="4">
        <f t="shared" si="60"/>
        <v>0</v>
      </c>
      <c r="J241" s="4">
        <f t="shared" si="62"/>
        <v>0</v>
      </c>
      <c r="K241" s="4">
        <f t="shared" si="61"/>
        <v>0</v>
      </c>
      <c r="L241" s="4">
        <f t="shared" si="65"/>
        <v>0</v>
      </c>
      <c r="M241" s="4">
        <f t="shared" si="63"/>
        <v>0</v>
      </c>
      <c r="N241" s="4">
        <f t="shared" si="64"/>
        <v>0</v>
      </c>
      <c r="O241" s="4">
        <f t="shared" si="56"/>
        <v>0</v>
      </c>
      <c r="P241" s="4">
        <f t="shared" si="57"/>
        <v>0</v>
      </c>
    </row>
    <row r="242" spans="1:16" x14ac:dyDescent="0.4">
      <c r="A242" s="1">
        <f t="shared" si="66"/>
        <v>20</v>
      </c>
      <c r="B242" s="1">
        <f t="shared" si="58"/>
        <v>12</v>
      </c>
      <c r="C242" s="1" t="str">
        <f t="shared" si="51"/>
        <v>20_12</v>
      </c>
      <c r="D242" s="1">
        <f t="shared" si="52"/>
        <v>0</v>
      </c>
      <c r="E242" s="1">
        <f t="shared" si="53"/>
        <v>0</v>
      </c>
      <c r="F242" s="1" t="str">
        <f t="shared" si="54"/>
        <v>20年12ヵ月目</v>
      </c>
      <c r="G242" s="4">
        <f t="shared" si="55"/>
        <v>0</v>
      </c>
      <c r="H242" s="4">
        <f t="shared" si="59"/>
        <v>0</v>
      </c>
      <c r="I242" s="4">
        <f t="shared" si="60"/>
        <v>0</v>
      </c>
      <c r="J242" s="4">
        <f t="shared" si="62"/>
        <v>0</v>
      </c>
      <c r="K242" s="4">
        <f t="shared" si="61"/>
        <v>0</v>
      </c>
      <c r="L242" s="4">
        <f t="shared" si="65"/>
        <v>0</v>
      </c>
      <c r="M242" s="4">
        <f t="shared" si="63"/>
        <v>0</v>
      </c>
      <c r="N242" s="4">
        <f t="shared" si="64"/>
        <v>0</v>
      </c>
      <c r="O242" s="4">
        <f t="shared" si="56"/>
        <v>0</v>
      </c>
      <c r="P242" s="4">
        <f t="shared" si="57"/>
        <v>0</v>
      </c>
    </row>
    <row r="243" spans="1:16" x14ac:dyDescent="0.4">
      <c r="A243" s="1">
        <f t="shared" si="66"/>
        <v>21</v>
      </c>
      <c r="B243" s="1">
        <f t="shared" si="58"/>
        <v>1</v>
      </c>
      <c r="C243" s="1" t="str">
        <f t="shared" si="51"/>
        <v>21_1</v>
      </c>
      <c r="D243" s="1">
        <f t="shared" si="52"/>
        <v>0</v>
      </c>
      <c r="E243" s="1">
        <f t="shared" si="53"/>
        <v>0</v>
      </c>
      <c r="F243" s="1" t="str">
        <f t="shared" si="54"/>
        <v>21年1ヵ月目</v>
      </c>
      <c r="G243" s="4">
        <f t="shared" si="55"/>
        <v>0</v>
      </c>
      <c r="H243" s="4">
        <f t="shared" si="59"/>
        <v>0</v>
      </c>
      <c r="I243" s="4">
        <f t="shared" si="60"/>
        <v>0</v>
      </c>
      <c r="J243" s="4">
        <f t="shared" si="62"/>
        <v>0</v>
      </c>
      <c r="K243" s="4">
        <f t="shared" si="61"/>
        <v>0</v>
      </c>
      <c r="L243" s="4">
        <f t="shared" si="65"/>
        <v>0</v>
      </c>
      <c r="M243" s="4">
        <f t="shared" si="63"/>
        <v>0</v>
      </c>
      <c r="N243" s="4">
        <f t="shared" si="64"/>
        <v>0</v>
      </c>
      <c r="O243" s="4">
        <f t="shared" si="56"/>
        <v>0</v>
      </c>
      <c r="P243" s="4">
        <f t="shared" si="57"/>
        <v>0</v>
      </c>
    </row>
    <row r="244" spans="1:16" x14ac:dyDescent="0.4">
      <c r="A244" s="1">
        <f t="shared" si="66"/>
        <v>21</v>
      </c>
      <c r="B244" s="1">
        <f t="shared" si="58"/>
        <v>2</v>
      </c>
      <c r="C244" s="1" t="str">
        <f t="shared" si="51"/>
        <v>21_2</v>
      </c>
      <c r="D244" s="1">
        <f t="shared" si="52"/>
        <v>0</v>
      </c>
      <c r="E244" s="1">
        <f t="shared" si="53"/>
        <v>0</v>
      </c>
      <c r="F244" s="1" t="str">
        <f t="shared" si="54"/>
        <v>21年2ヵ月目</v>
      </c>
      <c r="G244" s="4">
        <f t="shared" si="55"/>
        <v>0</v>
      </c>
      <c r="H244" s="4">
        <f t="shared" si="59"/>
        <v>0</v>
      </c>
      <c r="I244" s="4">
        <f t="shared" si="60"/>
        <v>0</v>
      </c>
      <c r="J244" s="4">
        <f t="shared" si="62"/>
        <v>0</v>
      </c>
      <c r="K244" s="4">
        <f t="shared" si="61"/>
        <v>0</v>
      </c>
      <c r="L244" s="4">
        <f t="shared" si="65"/>
        <v>0</v>
      </c>
      <c r="M244" s="4">
        <f t="shared" si="63"/>
        <v>0</v>
      </c>
      <c r="N244" s="4">
        <f t="shared" si="64"/>
        <v>0</v>
      </c>
      <c r="O244" s="4">
        <f t="shared" si="56"/>
        <v>0</v>
      </c>
      <c r="P244" s="4">
        <f t="shared" si="57"/>
        <v>0</v>
      </c>
    </row>
    <row r="245" spans="1:16" x14ac:dyDescent="0.4">
      <c r="A245" s="1">
        <f t="shared" si="66"/>
        <v>21</v>
      </c>
      <c r="B245" s="1">
        <f t="shared" si="58"/>
        <v>3</v>
      </c>
      <c r="C245" s="1" t="str">
        <f t="shared" si="51"/>
        <v>21_3</v>
      </c>
      <c r="D245" s="1">
        <f t="shared" si="52"/>
        <v>0</v>
      </c>
      <c r="E245" s="1">
        <f t="shared" si="53"/>
        <v>0</v>
      </c>
      <c r="F245" s="1" t="str">
        <f t="shared" si="54"/>
        <v>21年3ヵ月目</v>
      </c>
      <c r="G245" s="4">
        <f t="shared" si="55"/>
        <v>0</v>
      </c>
      <c r="H245" s="4">
        <f t="shared" si="59"/>
        <v>0</v>
      </c>
      <c r="I245" s="4">
        <f t="shared" si="60"/>
        <v>0</v>
      </c>
      <c r="J245" s="4">
        <f t="shared" si="62"/>
        <v>0</v>
      </c>
      <c r="K245" s="4">
        <f t="shared" si="61"/>
        <v>0</v>
      </c>
      <c r="L245" s="4">
        <f t="shared" si="65"/>
        <v>0</v>
      </c>
      <c r="M245" s="4">
        <f t="shared" si="63"/>
        <v>0</v>
      </c>
      <c r="N245" s="4">
        <f t="shared" si="64"/>
        <v>0</v>
      </c>
      <c r="O245" s="4">
        <f t="shared" si="56"/>
        <v>0</v>
      </c>
      <c r="P245" s="4">
        <f t="shared" si="57"/>
        <v>0</v>
      </c>
    </row>
    <row r="246" spans="1:16" x14ac:dyDescent="0.4">
      <c r="A246" s="1">
        <f t="shared" si="66"/>
        <v>21</v>
      </c>
      <c r="B246" s="1">
        <f t="shared" si="58"/>
        <v>4</v>
      </c>
      <c r="C246" s="1" t="str">
        <f t="shared" si="51"/>
        <v>21_4</v>
      </c>
      <c r="D246" s="1">
        <f t="shared" si="52"/>
        <v>0</v>
      </c>
      <c r="E246" s="1">
        <f t="shared" si="53"/>
        <v>0</v>
      </c>
      <c r="F246" s="1" t="str">
        <f t="shared" si="54"/>
        <v>21年4ヵ月目</v>
      </c>
      <c r="G246" s="4">
        <f t="shared" si="55"/>
        <v>0</v>
      </c>
      <c r="H246" s="4">
        <f t="shared" si="59"/>
        <v>0</v>
      </c>
      <c r="I246" s="4">
        <f t="shared" si="60"/>
        <v>0</v>
      </c>
      <c r="J246" s="4">
        <f t="shared" si="62"/>
        <v>0</v>
      </c>
      <c r="K246" s="4">
        <f t="shared" si="61"/>
        <v>0</v>
      </c>
      <c r="L246" s="4">
        <f t="shared" si="65"/>
        <v>0</v>
      </c>
      <c r="M246" s="4">
        <f t="shared" si="63"/>
        <v>0</v>
      </c>
      <c r="N246" s="4">
        <f t="shared" si="64"/>
        <v>0</v>
      </c>
      <c r="O246" s="4">
        <f t="shared" si="56"/>
        <v>0</v>
      </c>
      <c r="P246" s="4">
        <f t="shared" si="57"/>
        <v>0</v>
      </c>
    </row>
    <row r="247" spans="1:16" x14ac:dyDescent="0.4">
      <c r="A247" s="1">
        <f t="shared" si="66"/>
        <v>21</v>
      </c>
      <c r="B247" s="1">
        <f t="shared" si="58"/>
        <v>5</v>
      </c>
      <c r="C247" s="1" t="str">
        <f t="shared" si="51"/>
        <v>21_5</v>
      </c>
      <c r="D247" s="1">
        <f t="shared" si="52"/>
        <v>0</v>
      </c>
      <c r="E247" s="1">
        <f t="shared" si="53"/>
        <v>0</v>
      </c>
      <c r="F247" s="1" t="str">
        <f t="shared" si="54"/>
        <v>21年5ヵ月目</v>
      </c>
      <c r="G247" s="4">
        <f t="shared" si="55"/>
        <v>0</v>
      </c>
      <c r="H247" s="4">
        <f t="shared" si="59"/>
        <v>0</v>
      </c>
      <c r="I247" s="4">
        <f t="shared" si="60"/>
        <v>0</v>
      </c>
      <c r="J247" s="4">
        <f t="shared" si="62"/>
        <v>0</v>
      </c>
      <c r="K247" s="4">
        <f t="shared" si="61"/>
        <v>0</v>
      </c>
      <c r="L247" s="4">
        <f t="shared" si="65"/>
        <v>0</v>
      </c>
      <c r="M247" s="4">
        <f t="shared" si="63"/>
        <v>0</v>
      </c>
      <c r="N247" s="4">
        <f t="shared" si="64"/>
        <v>0</v>
      </c>
      <c r="O247" s="4">
        <f t="shared" si="56"/>
        <v>0</v>
      </c>
      <c r="P247" s="4">
        <f t="shared" si="57"/>
        <v>0</v>
      </c>
    </row>
    <row r="248" spans="1:16" x14ac:dyDescent="0.4">
      <c r="A248" s="1">
        <f t="shared" si="66"/>
        <v>21</v>
      </c>
      <c r="B248" s="1">
        <f t="shared" si="58"/>
        <v>6</v>
      </c>
      <c r="C248" s="1" t="str">
        <f t="shared" si="51"/>
        <v>21_6</v>
      </c>
      <c r="D248" s="1">
        <f t="shared" si="52"/>
        <v>0</v>
      </c>
      <c r="E248" s="1">
        <f t="shared" si="53"/>
        <v>0</v>
      </c>
      <c r="F248" s="1" t="str">
        <f t="shared" si="54"/>
        <v>21年6ヵ月目</v>
      </c>
      <c r="G248" s="4">
        <f t="shared" si="55"/>
        <v>0</v>
      </c>
      <c r="H248" s="4">
        <f t="shared" si="59"/>
        <v>0</v>
      </c>
      <c r="I248" s="4">
        <f t="shared" si="60"/>
        <v>0</v>
      </c>
      <c r="J248" s="4">
        <f t="shared" si="62"/>
        <v>0</v>
      </c>
      <c r="K248" s="4">
        <f t="shared" si="61"/>
        <v>0</v>
      </c>
      <c r="L248" s="4">
        <f t="shared" si="65"/>
        <v>0</v>
      </c>
      <c r="M248" s="4">
        <f t="shared" si="63"/>
        <v>0</v>
      </c>
      <c r="N248" s="4">
        <f t="shared" si="64"/>
        <v>0</v>
      </c>
      <c r="O248" s="4">
        <f t="shared" si="56"/>
        <v>0</v>
      </c>
      <c r="P248" s="4">
        <f t="shared" si="57"/>
        <v>0</v>
      </c>
    </row>
    <row r="249" spans="1:16" x14ac:dyDescent="0.4">
      <c r="A249" s="1">
        <f t="shared" si="66"/>
        <v>21</v>
      </c>
      <c r="B249" s="1">
        <f t="shared" si="58"/>
        <v>7</v>
      </c>
      <c r="C249" s="1" t="str">
        <f t="shared" si="51"/>
        <v>21_7</v>
      </c>
      <c r="D249" s="1">
        <f t="shared" si="52"/>
        <v>0</v>
      </c>
      <c r="E249" s="1">
        <f t="shared" si="53"/>
        <v>0</v>
      </c>
      <c r="F249" s="1" t="str">
        <f t="shared" si="54"/>
        <v>21年7ヵ月目</v>
      </c>
      <c r="G249" s="4">
        <f t="shared" si="55"/>
        <v>0</v>
      </c>
      <c r="H249" s="4">
        <f t="shared" si="59"/>
        <v>0</v>
      </c>
      <c r="I249" s="4">
        <f t="shared" si="60"/>
        <v>0</v>
      </c>
      <c r="J249" s="4">
        <f t="shared" si="62"/>
        <v>0</v>
      </c>
      <c r="K249" s="4">
        <f t="shared" si="61"/>
        <v>0</v>
      </c>
      <c r="L249" s="4">
        <f t="shared" si="65"/>
        <v>0</v>
      </c>
      <c r="M249" s="4">
        <f t="shared" si="63"/>
        <v>0</v>
      </c>
      <c r="N249" s="4">
        <f t="shared" si="64"/>
        <v>0</v>
      </c>
      <c r="O249" s="4">
        <f t="shared" si="56"/>
        <v>0</v>
      </c>
      <c r="P249" s="4">
        <f t="shared" si="57"/>
        <v>0</v>
      </c>
    </row>
    <row r="250" spans="1:16" x14ac:dyDescent="0.4">
      <c r="A250" s="1">
        <f t="shared" si="66"/>
        <v>21</v>
      </c>
      <c r="B250" s="1">
        <f t="shared" si="58"/>
        <v>8</v>
      </c>
      <c r="C250" s="1" t="str">
        <f t="shared" si="51"/>
        <v>21_8</v>
      </c>
      <c r="D250" s="1">
        <f t="shared" si="52"/>
        <v>0</v>
      </c>
      <c r="E250" s="1">
        <f t="shared" si="53"/>
        <v>0</v>
      </c>
      <c r="F250" s="1" t="str">
        <f t="shared" si="54"/>
        <v>21年8ヵ月目</v>
      </c>
      <c r="G250" s="4">
        <f t="shared" si="55"/>
        <v>0</v>
      </c>
      <c r="H250" s="4">
        <f t="shared" si="59"/>
        <v>0</v>
      </c>
      <c r="I250" s="4">
        <f t="shared" si="60"/>
        <v>0</v>
      </c>
      <c r="J250" s="4">
        <f t="shared" si="62"/>
        <v>0</v>
      </c>
      <c r="K250" s="4">
        <f t="shared" si="61"/>
        <v>0</v>
      </c>
      <c r="L250" s="4">
        <f t="shared" si="65"/>
        <v>0</v>
      </c>
      <c r="M250" s="4">
        <f t="shared" si="63"/>
        <v>0</v>
      </c>
      <c r="N250" s="4">
        <f t="shared" si="64"/>
        <v>0</v>
      </c>
      <c r="O250" s="4">
        <f t="shared" si="56"/>
        <v>0</v>
      </c>
      <c r="P250" s="4">
        <f t="shared" si="57"/>
        <v>0</v>
      </c>
    </row>
    <row r="251" spans="1:16" x14ac:dyDescent="0.4">
      <c r="A251" s="1">
        <f t="shared" si="66"/>
        <v>21</v>
      </c>
      <c r="B251" s="1">
        <f t="shared" si="58"/>
        <v>9</v>
      </c>
      <c r="C251" s="1" t="str">
        <f t="shared" si="51"/>
        <v>21_9</v>
      </c>
      <c r="D251" s="1">
        <f t="shared" si="52"/>
        <v>0</v>
      </c>
      <c r="E251" s="1">
        <f t="shared" si="53"/>
        <v>0</v>
      </c>
      <c r="F251" s="1" t="str">
        <f t="shared" si="54"/>
        <v>21年9ヵ月目</v>
      </c>
      <c r="G251" s="4">
        <f t="shared" si="55"/>
        <v>0</v>
      </c>
      <c r="H251" s="4">
        <f t="shared" si="59"/>
        <v>0</v>
      </c>
      <c r="I251" s="4">
        <f t="shared" si="60"/>
        <v>0</v>
      </c>
      <c r="J251" s="4">
        <f t="shared" si="62"/>
        <v>0</v>
      </c>
      <c r="K251" s="4">
        <f t="shared" si="61"/>
        <v>0</v>
      </c>
      <c r="L251" s="4">
        <f t="shared" si="65"/>
        <v>0</v>
      </c>
      <c r="M251" s="4">
        <f t="shared" si="63"/>
        <v>0</v>
      </c>
      <c r="N251" s="4">
        <f t="shared" si="64"/>
        <v>0</v>
      </c>
      <c r="O251" s="4">
        <f t="shared" si="56"/>
        <v>0</v>
      </c>
      <c r="P251" s="4">
        <f t="shared" si="57"/>
        <v>0</v>
      </c>
    </row>
    <row r="252" spans="1:16" x14ac:dyDescent="0.4">
      <c r="A252" s="1">
        <f t="shared" si="66"/>
        <v>21</v>
      </c>
      <c r="B252" s="1">
        <f t="shared" si="58"/>
        <v>10</v>
      </c>
      <c r="C252" s="1" t="str">
        <f t="shared" si="51"/>
        <v>21_10</v>
      </c>
      <c r="D252" s="1">
        <f t="shared" si="52"/>
        <v>0</v>
      </c>
      <c r="E252" s="1">
        <f t="shared" si="53"/>
        <v>0</v>
      </c>
      <c r="F252" s="1" t="str">
        <f t="shared" si="54"/>
        <v>21年10ヵ月目</v>
      </c>
      <c r="G252" s="4">
        <f t="shared" si="55"/>
        <v>0</v>
      </c>
      <c r="H252" s="4">
        <f t="shared" si="59"/>
        <v>0</v>
      </c>
      <c r="I252" s="4">
        <f t="shared" si="60"/>
        <v>0</v>
      </c>
      <c r="J252" s="4">
        <f t="shared" si="62"/>
        <v>0</v>
      </c>
      <c r="K252" s="4">
        <f t="shared" si="61"/>
        <v>0</v>
      </c>
      <c r="L252" s="4">
        <f t="shared" si="65"/>
        <v>0</v>
      </c>
      <c r="M252" s="4">
        <f t="shared" si="63"/>
        <v>0</v>
      </c>
      <c r="N252" s="4">
        <f t="shared" si="64"/>
        <v>0</v>
      </c>
      <c r="O252" s="4">
        <f t="shared" si="56"/>
        <v>0</v>
      </c>
      <c r="P252" s="4">
        <f t="shared" si="57"/>
        <v>0</v>
      </c>
    </row>
    <row r="253" spans="1:16" x14ac:dyDescent="0.4">
      <c r="A253" s="1">
        <f t="shared" si="66"/>
        <v>21</v>
      </c>
      <c r="B253" s="1">
        <f t="shared" si="58"/>
        <v>11</v>
      </c>
      <c r="C253" s="1" t="str">
        <f t="shared" si="51"/>
        <v>21_11</v>
      </c>
      <c r="D253" s="1">
        <f t="shared" si="52"/>
        <v>0</v>
      </c>
      <c r="E253" s="1">
        <f t="shared" si="53"/>
        <v>0</v>
      </c>
      <c r="F253" s="1" t="str">
        <f t="shared" si="54"/>
        <v>21年11ヵ月目</v>
      </c>
      <c r="G253" s="4">
        <f t="shared" si="55"/>
        <v>0</v>
      </c>
      <c r="H253" s="4">
        <f t="shared" si="59"/>
        <v>0</v>
      </c>
      <c r="I253" s="4">
        <f t="shared" si="60"/>
        <v>0</v>
      </c>
      <c r="J253" s="4">
        <f t="shared" si="62"/>
        <v>0</v>
      </c>
      <c r="K253" s="4">
        <f t="shared" si="61"/>
        <v>0</v>
      </c>
      <c r="L253" s="4">
        <f t="shared" si="65"/>
        <v>0</v>
      </c>
      <c r="M253" s="4">
        <f t="shared" si="63"/>
        <v>0</v>
      </c>
      <c r="N253" s="4">
        <f t="shared" si="64"/>
        <v>0</v>
      </c>
      <c r="O253" s="4">
        <f t="shared" si="56"/>
        <v>0</v>
      </c>
      <c r="P253" s="4">
        <f t="shared" si="57"/>
        <v>0</v>
      </c>
    </row>
    <row r="254" spans="1:16" x14ac:dyDescent="0.4">
      <c r="A254" s="1">
        <f t="shared" si="66"/>
        <v>21</v>
      </c>
      <c r="B254" s="1">
        <f t="shared" si="58"/>
        <v>12</v>
      </c>
      <c r="C254" s="1" t="str">
        <f t="shared" si="51"/>
        <v>21_12</v>
      </c>
      <c r="D254" s="1">
        <f t="shared" si="52"/>
        <v>0</v>
      </c>
      <c r="E254" s="1">
        <f t="shared" si="53"/>
        <v>0</v>
      </c>
      <c r="F254" s="1" t="str">
        <f t="shared" si="54"/>
        <v>21年12ヵ月目</v>
      </c>
      <c r="G254" s="4">
        <f t="shared" si="55"/>
        <v>0</v>
      </c>
      <c r="H254" s="4">
        <f t="shared" si="59"/>
        <v>0</v>
      </c>
      <c r="I254" s="4">
        <f t="shared" si="60"/>
        <v>0</v>
      </c>
      <c r="J254" s="4">
        <f t="shared" si="62"/>
        <v>0</v>
      </c>
      <c r="K254" s="4">
        <f t="shared" si="61"/>
        <v>0</v>
      </c>
      <c r="L254" s="4">
        <f t="shared" si="65"/>
        <v>0</v>
      </c>
      <c r="M254" s="4">
        <f t="shared" si="63"/>
        <v>0</v>
      </c>
      <c r="N254" s="4">
        <f t="shared" si="64"/>
        <v>0</v>
      </c>
      <c r="O254" s="4">
        <f t="shared" si="56"/>
        <v>0</v>
      </c>
      <c r="P254" s="4">
        <f t="shared" si="57"/>
        <v>0</v>
      </c>
    </row>
    <row r="255" spans="1:16" x14ac:dyDescent="0.4">
      <c r="A255" s="1">
        <f t="shared" si="66"/>
        <v>22</v>
      </c>
      <c r="B255" s="1">
        <f t="shared" si="58"/>
        <v>1</v>
      </c>
      <c r="C255" s="1" t="str">
        <f t="shared" si="51"/>
        <v>22_1</v>
      </c>
      <c r="D255" s="1">
        <f t="shared" si="52"/>
        <v>0</v>
      </c>
      <c r="E255" s="1">
        <f t="shared" si="53"/>
        <v>0</v>
      </c>
      <c r="F255" s="1" t="str">
        <f t="shared" si="54"/>
        <v>22年1ヵ月目</v>
      </c>
      <c r="G255" s="4">
        <f t="shared" si="55"/>
        <v>0</v>
      </c>
      <c r="H255" s="4">
        <f t="shared" si="59"/>
        <v>0</v>
      </c>
      <c r="I255" s="4">
        <f t="shared" si="60"/>
        <v>0</v>
      </c>
      <c r="J255" s="4">
        <f t="shared" si="62"/>
        <v>0</v>
      </c>
      <c r="K255" s="4">
        <f t="shared" si="61"/>
        <v>0</v>
      </c>
      <c r="L255" s="4">
        <f t="shared" si="65"/>
        <v>0</v>
      </c>
      <c r="M255" s="4">
        <f t="shared" si="63"/>
        <v>0</v>
      </c>
      <c r="N255" s="4">
        <f t="shared" si="64"/>
        <v>0</v>
      </c>
      <c r="O255" s="4">
        <f t="shared" si="56"/>
        <v>0</v>
      </c>
      <c r="P255" s="4">
        <f t="shared" si="57"/>
        <v>0</v>
      </c>
    </row>
    <row r="256" spans="1:16" x14ac:dyDescent="0.4">
      <c r="A256" s="1">
        <f t="shared" si="66"/>
        <v>22</v>
      </c>
      <c r="B256" s="1">
        <f t="shared" si="58"/>
        <v>2</v>
      </c>
      <c r="C256" s="1" t="str">
        <f t="shared" si="51"/>
        <v>22_2</v>
      </c>
      <c r="D256" s="1">
        <f t="shared" si="52"/>
        <v>0</v>
      </c>
      <c r="E256" s="1">
        <f t="shared" si="53"/>
        <v>0</v>
      </c>
      <c r="F256" s="1" t="str">
        <f t="shared" si="54"/>
        <v>22年2ヵ月目</v>
      </c>
      <c r="G256" s="4">
        <f t="shared" si="55"/>
        <v>0</v>
      </c>
      <c r="H256" s="4">
        <f t="shared" si="59"/>
        <v>0</v>
      </c>
      <c r="I256" s="4">
        <f t="shared" si="60"/>
        <v>0</v>
      </c>
      <c r="J256" s="4">
        <f t="shared" si="62"/>
        <v>0</v>
      </c>
      <c r="K256" s="4">
        <f t="shared" si="61"/>
        <v>0</v>
      </c>
      <c r="L256" s="4">
        <f t="shared" si="65"/>
        <v>0</v>
      </c>
      <c r="M256" s="4">
        <f t="shared" si="63"/>
        <v>0</v>
      </c>
      <c r="N256" s="4">
        <f t="shared" si="64"/>
        <v>0</v>
      </c>
      <c r="O256" s="4">
        <f t="shared" si="56"/>
        <v>0</v>
      </c>
      <c r="P256" s="4">
        <f t="shared" si="57"/>
        <v>0</v>
      </c>
    </row>
    <row r="257" spans="1:16" x14ac:dyDescent="0.4">
      <c r="A257" s="1">
        <f t="shared" si="66"/>
        <v>22</v>
      </c>
      <c r="B257" s="1">
        <f t="shared" si="58"/>
        <v>3</v>
      </c>
      <c r="C257" s="1" t="str">
        <f t="shared" si="51"/>
        <v>22_3</v>
      </c>
      <c r="D257" s="1">
        <f t="shared" si="52"/>
        <v>0</v>
      </c>
      <c r="E257" s="1">
        <f t="shared" si="53"/>
        <v>0</v>
      </c>
      <c r="F257" s="1" t="str">
        <f t="shared" si="54"/>
        <v>22年3ヵ月目</v>
      </c>
      <c r="G257" s="4">
        <f t="shared" si="55"/>
        <v>0</v>
      </c>
      <c r="H257" s="4">
        <f t="shared" si="59"/>
        <v>0</v>
      </c>
      <c r="I257" s="4">
        <f t="shared" si="60"/>
        <v>0</v>
      </c>
      <c r="J257" s="4">
        <f t="shared" si="62"/>
        <v>0</v>
      </c>
      <c r="K257" s="4">
        <f t="shared" si="61"/>
        <v>0</v>
      </c>
      <c r="L257" s="4">
        <f t="shared" si="65"/>
        <v>0</v>
      </c>
      <c r="M257" s="4">
        <f t="shared" si="63"/>
        <v>0</v>
      </c>
      <c r="N257" s="4">
        <f t="shared" si="64"/>
        <v>0</v>
      </c>
      <c r="O257" s="4">
        <f t="shared" si="56"/>
        <v>0</v>
      </c>
      <c r="P257" s="4">
        <f t="shared" si="57"/>
        <v>0</v>
      </c>
    </row>
    <row r="258" spans="1:16" x14ac:dyDescent="0.4">
      <c r="A258" s="1">
        <f t="shared" si="66"/>
        <v>22</v>
      </c>
      <c r="B258" s="1">
        <f t="shared" si="58"/>
        <v>4</v>
      </c>
      <c r="C258" s="1" t="str">
        <f t="shared" si="51"/>
        <v>22_4</v>
      </c>
      <c r="D258" s="1">
        <f t="shared" si="52"/>
        <v>0</v>
      </c>
      <c r="E258" s="1">
        <f t="shared" si="53"/>
        <v>0</v>
      </c>
      <c r="F258" s="1" t="str">
        <f t="shared" si="54"/>
        <v>22年4ヵ月目</v>
      </c>
      <c r="G258" s="4">
        <f t="shared" si="55"/>
        <v>0</v>
      </c>
      <c r="H258" s="4">
        <f t="shared" si="59"/>
        <v>0</v>
      </c>
      <c r="I258" s="4">
        <f t="shared" si="60"/>
        <v>0</v>
      </c>
      <c r="J258" s="4">
        <f t="shared" si="62"/>
        <v>0</v>
      </c>
      <c r="K258" s="4">
        <f t="shared" si="61"/>
        <v>0</v>
      </c>
      <c r="L258" s="4">
        <f t="shared" si="65"/>
        <v>0</v>
      </c>
      <c r="M258" s="4">
        <f t="shared" si="63"/>
        <v>0</v>
      </c>
      <c r="N258" s="4">
        <f t="shared" si="64"/>
        <v>0</v>
      </c>
      <c r="O258" s="4">
        <f t="shared" si="56"/>
        <v>0</v>
      </c>
      <c r="P258" s="4">
        <f t="shared" si="57"/>
        <v>0</v>
      </c>
    </row>
    <row r="259" spans="1:16" x14ac:dyDescent="0.4">
      <c r="A259" s="1">
        <f t="shared" si="66"/>
        <v>22</v>
      </c>
      <c r="B259" s="1">
        <f t="shared" si="58"/>
        <v>5</v>
      </c>
      <c r="C259" s="1" t="str">
        <f t="shared" si="51"/>
        <v>22_5</v>
      </c>
      <c r="D259" s="1">
        <f t="shared" si="52"/>
        <v>0</v>
      </c>
      <c r="E259" s="1">
        <f t="shared" si="53"/>
        <v>0</v>
      </c>
      <c r="F259" s="1" t="str">
        <f t="shared" si="54"/>
        <v>22年5ヵ月目</v>
      </c>
      <c r="G259" s="4">
        <f t="shared" si="55"/>
        <v>0</v>
      </c>
      <c r="H259" s="4">
        <f t="shared" si="59"/>
        <v>0</v>
      </c>
      <c r="I259" s="4">
        <f t="shared" si="60"/>
        <v>0</v>
      </c>
      <c r="J259" s="4">
        <f t="shared" si="62"/>
        <v>0</v>
      </c>
      <c r="K259" s="4">
        <f t="shared" si="61"/>
        <v>0</v>
      </c>
      <c r="L259" s="4">
        <f t="shared" si="65"/>
        <v>0</v>
      </c>
      <c r="M259" s="4">
        <f t="shared" si="63"/>
        <v>0</v>
      </c>
      <c r="N259" s="4">
        <f t="shared" si="64"/>
        <v>0</v>
      </c>
      <c r="O259" s="4">
        <f t="shared" si="56"/>
        <v>0</v>
      </c>
      <c r="P259" s="4">
        <f t="shared" si="57"/>
        <v>0</v>
      </c>
    </row>
    <row r="260" spans="1:16" x14ac:dyDescent="0.4">
      <c r="A260" s="1">
        <f t="shared" si="66"/>
        <v>22</v>
      </c>
      <c r="B260" s="1">
        <f t="shared" si="58"/>
        <v>6</v>
      </c>
      <c r="C260" s="1" t="str">
        <f t="shared" ref="C260:C323" si="67">A260&amp;"_"&amp;B260</f>
        <v>22_6</v>
      </c>
      <c r="D260" s="1">
        <f t="shared" ref="D260:D323" si="68">IF(A260&lt;=$V$9,$AB$9,IF(A260&lt;=$V$10,$AB$10,IF(A260&lt;=$V$11,$AB$11,0)))</f>
        <v>0</v>
      </c>
      <c r="E260" s="1">
        <f t="shared" ref="E260:E323" si="69">IF($A260&lt;=$V$9,$AD$9,IF($A260&lt;=$V$10,$AD$10,IF($A260&lt;=$V$11,$AD$11,0)))</f>
        <v>0</v>
      </c>
      <c r="F260" s="1" t="str">
        <f t="shared" ref="F260:F323" si="70">A260&amp;"年"&amp;B260&amp;"ヵ月目"</f>
        <v>22年6ヵ月目</v>
      </c>
      <c r="G260" s="4">
        <f t="shared" ref="G260:G323" si="71">IF(L259=0,
  0,
  IF($V$8="元利均等返済",
    IF(AND(A260=$V$7,B260=12),L259,K260-I260),
    IF(L259/ROUNDDOWN($Y$3/(12*$V$7),0)&lt;2,L259,ROUNDDOWN($Y$3/(12*$V$7),0))
  )
)</f>
        <v>0</v>
      </c>
      <c r="H260" s="4">
        <f t="shared" si="59"/>
        <v>0</v>
      </c>
      <c r="I260" s="4">
        <f t="shared" si="60"/>
        <v>0</v>
      </c>
      <c r="J260" s="4">
        <f t="shared" si="62"/>
        <v>0</v>
      </c>
      <c r="K260" s="4">
        <f t="shared" si="61"/>
        <v>0</v>
      </c>
      <c r="L260" s="4">
        <f t="shared" si="65"/>
        <v>0</v>
      </c>
      <c r="M260" s="4">
        <f t="shared" si="63"/>
        <v>0</v>
      </c>
      <c r="N260" s="4">
        <f t="shared" si="64"/>
        <v>0</v>
      </c>
      <c r="O260" s="4">
        <f t="shared" ref="O260:O323" si="72">K260+M260</f>
        <v>0</v>
      </c>
      <c r="P260" s="4">
        <f t="shared" ref="P260:P323" si="73">P259-G260-H260</f>
        <v>0</v>
      </c>
    </row>
    <row r="261" spans="1:16" x14ac:dyDescent="0.4">
      <c r="A261" s="1">
        <f t="shared" si="66"/>
        <v>22</v>
      </c>
      <c r="B261" s="1">
        <f t="shared" ref="B261:B324" si="74">IF(B260=12,1,B260+1)</f>
        <v>7</v>
      </c>
      <c r="C261" s="1" t="str">
        <f t="shared" si="67"/>
        <v>22_7</v>
      </c>
      <c r="D261" s="1">
        <f t="shared" si="68"/>
        <v>0</v>
      </c>
      <c r="E261" s="1">
        <f t="shared" si="69"/>
        <v>0</v>
      </c>
      <c r="F261" s="1" t="str">
        <f t="shared" si="70"/>
        <v>22年7ヵ月目</v>
      </c>
      <c r="G261" s="4">
        <f t="shared" si="71"/>
        <v>0</v>
      </c>
      <c r="H261" s="4">
        <f t="shared" ref="H261:H324" si="75">IF(N260=0,
  0,
  IF(OR(B261=$Y$5,B261=$Y$6),
    IF(N260/ROUNDDOWN($Y$4/(2*$V$7),0)&lt;2,
      N260,ROUNDDOWN($Y$4/(2*$V$7),0)
    ),
    0
  )
)</f>
        <v>0</v>
      </c>
      <c r="I261" s="4">
        <f t="shared" ref="I261:I324" si="76">IF($V$8="元利均等返済",
ROUNDDOWN(L260*$D261,0),
ROUNDDOWN(P260*$D261,0)
)</f>
        <v>0</v>
      </c>
      <c r="J261" s="4">
        <f t="shared" si="62"/>
        <v>0</v>
      </c>
      <c r="K261" s="4">
        <f t="shared" ref="K261:K324" si="77">IF(P260=0,
  0,
  IF($V$8="元利均等返済",
    IF(AND(A261=$V$7,B261=12),G261+I261,ROUND($Y$3*$D261*(1+$D261)^(12*$V$7)/((1+$D261)^(12*$V$7)-1),0)),
    IF(P260/ROUNDDOWN($Y$3/(12*$V$7),0)&lt;2,L260,ROUNDDOWN($Y$3/(12*$V$7),0))+ROUNDDOWN(P260*$D261,0)
  )
)</f>
        <v>0</v>
      </c>
      <c r="L261" s="4">
        <f t="shared" si="65"/>
        <v>0</v>
      </c>
      <c r="M261" s="4">
        <f t="shared" si="63"/>
        <v>0</v>
      </c>
      <c r="N261" s="4">
        <f t="shared" si="64"/>
        <v>0</v>
      </c>
      <c r="O261" s="4">
        <f t="shared" si="72"/>
        <v>0</v>
      </c>
      <c r="P261" s="4">
        <f t="shared" si="73"/>
        <v>0</v>
      </c>
    </row>
    <row r="262" spans="1:16" x14ac:dyDescent="0.4">
      <c r="A262" s="1">
        <f t="shared" si="66"/>
        <v>22</v>
      </c>
      <c r="B262" s="1">
        <f t="shared" si="74"/>
        <v>8</v>
      </c>
      <c r="C262" s="1" t="str">
        <f t="shared" si="67"/>
        <v>22_8</v>
      </c>
      <c r="D262" s="1">
        <f t="shared" si="68"/>
        <v>0</v>
      </c>
      <c r="E262" s="1">
        <f t="shared" si="69"/>
        <v>0</v>
      </c>
      <c r="F262" s="1" t="str">
        <f t="shared" si="70"/>
        <v>22年8ヵ月目</v>
      </c>
      <c r="G262" s="4">
        <f t="shared" si="71"/>
        <v>0</v>
      </c>
      <c r="H262" s="4">
        <f t="shared" si="75"/>
        <v>0</v>
      </c>
      <c r="I262" s="4">
        <f t="shared" si="76"/>
        <v>0</v>
      </c>
      <c r="J262" s="4">
        <f t="shared" ref="J262:J325" si="78">M262-H262</f>
        <v>0</v>
      </c>
      <c r="K262" s="4">
        <f t="shared" si="77"/>
        <v>0</v>
      </c>
      <c r="L262" s="4">
        <f t="shared" si="65"/>
        <v>0</v>
      </c>
      <c r="M262" s="4">
        <f t="shared" si="63"/>
        <v>0</v>
      </c>
      <c r="N262" s="4">
        <f t="shared" si="64"/>
        <v>0</v>
      </c>
      <c r="O262" s="4">
        <f t="shared" si="72"/>
        <v>0</v>
      </c>
      <c r="P262" s="4">
        <f t="shared" si="73"/>
        <v>0</v>
      </c>
    </row>
    <row r="263" spans="1:16" x14ac:dyDescent="0.4">
      <c r="A263" s="1">
        <f t="shared" si="66"/>
        <v>22</v>
      </c>
      <c r="B263" s="1">
        <f t="shared" si="74"/>
        <v>9</v>
      </c>
      <c r="C263" s="1" t="str">
        <f t="shared" si="67"/>
        <v>22_9</v>
      </c>
      <c r="D263" s="1">
        <f t="shared" si="68"/>
        <v>0</v>
      </c>
      <c r="E263" s="1">
        <f t="shared" si="69"/>
        <v>0</v>
      </c>
      <c r="F263" s="1" t="str">
        <f t="shared" si="70"/>
        <v>22年9ヵ月目</v>
      </c>
      <c r="G263" s="4">
        <f t="shared" si="71"/>
        <v>0</v>
      </c>
      <c r="H263" s="4">
        <f t="shared" si="75"/>
        <v>0</v>
      </c>
      <c r="I263" s="4">
        <f t="shared" si="76"/>
        <v>0</v>
      </c>
      <c r="J263" s="4">
        <f t="shared" si="78"/>
        <v>0</v>
      </c>
      <c r="K263" s="4">
        <f t="shared" si="77"/>
        <v>0</v>
      </c>
      <c r="L263" s="4">
        <f t="shared" si="65"/>
        <v>0</v>
      </c>
      <c r="M263" s="4">
        <f t="shared" ref="M263:M326" si="79">IF(N262=0,
  0,
  IF(OR(B263=$Y$5,B263=$Y$6),
    IF($V$8="元利均等返済",
      ROUND($Y$4*$E263*(1+$E263)^(2*$V$7)/((1+$E263)^(2*$V$7)-1),0),
      IF(N262/ROUNDDOWN($Y$4/(2*$V$7),0)&lt;2,N262,ROUNDDOWN($Y$4/(2*$V$7),0))
    ),
    0
  )
)</f>
        <v>0</v>
      </c>
      <c r="N263" s="4">
        <f t="shared" si="64"/>
        <v>0</v>
      </c>
      <c r="O263" s="4">
        <f t="shared" si="72"/>
        <v>0</v>
      </c>
      <c r="P263" s="4">
        <f t="shared" si="73"/>
        <v>0</v>
      </c>
    </row>
    <row r="264" spans="1:16" x14ac:dyDescent="0.4">
      <c r="A264" s="1">
        <f t="shared" si="66"/>
        <v>22</v>
      </c>
      <c r="B264" s="1">
        <f t="shared" si="74"/>
        <v>10</v>
      </c>
      <c r="C264" s="1" t="str">
        <f t="shared" si="67"/>
        <v>22_10</v>
      </c>
      <c r="D264" s="1">
        <f t="shared" si="68"/>
        <v>0</v>
      </c>
      <c r="E264" s="1">
        <f t="shared" si="69"/>
        <v>0</v>
      </c>
      <c r="F264" s="1" t="str">
        <f t="shared" si="70"/>
        <v>22年10ヵ月目</v>
      </c>
      <c r="G264" s="4">
        <f t="shared" si="71"/>
        <v>0</v>
      </c>
      <c r="H264" s="4">
        <f t="shared" si="75"/>
        <v>0</v>
      </c>
      <c r="I264" s="4">
        <f t="shared" si="76"/>
        <v>0</v>
      </c>
      <c r="J264" s="4">
        <f t="shared" si="78"/>
        <v>0</v>
      </c>
      <c r="K264" s="4">
        <f t="shared" si="77"/>
        <v>0</v>
      </c>
      <c r="L264" s="4">
        <f t="shared" si="65"/>
        <v>0</v>
      </c>
      <c r="M264" s="4">
        <f t="shared" si="79"/>
        <v>0</v>
      </c>
      <c r="N264" s="4">
        <f t="shared" ref="N264:N327" si="80">N263-H264</f>
        <v>0</v>
      </c>
      <c r="O264" s="4">
        <f t="shared" si="72"/>
        <v>0</v>
      </c>
      <c r="P264" s="4">
        <f t="shared" si="73"/>
        <v>0</v>
      </c>
    </row>
    <row r="265" spans="1:16" x14ac:dyDescent="0.4">
      <c r="A265" s="1">
        <f t="shared" si="66"/>
        <v>22</v>
      </c>
      <c r="B265" s="1">
        <f t="shared" si="74"/>
        <v>11</v>
      </c>
      <c r="C265" s="1" t="str">
        <f t="shared" si="67"/>
        <v>22_11</v>
      </c>
      <c r="D265" s="1">
        <f t="shared" si="68"/>
        <v>0</v>
      </c>
      <c r="E265" s="1">
        <f t="shared" si="69"/>
        <v>0</v>
      </c>
      <c r="F265" s="1" t="str">
        <f t="shared" si="70"/>
        <v>22年11ヵ月目</v>
      </c>
      <c r="G265" s="4">
        <f t="shared" si="71"/>
        <v>0</v>
      </c>
      <c r="H265" s="4">
        <f t="shared" si="75"/>
        <v>0</v>
      </c>
      <c r="I265" s="4">
        <f t="shared" si="76"/>
        <v>0</v>
      </c>
      <c r="J265" s="4">
        <f t="shared" si="78"/>
        <v>0</v>
      </c>
      <c r="K265" s="4">
        <f t="shared" si="77"/>
        <v>0</v>
      </c>
      <c r="L265" s="4">
        <f t="shared" ref="L265:L328" si="81">L264-G265</f>
        <v>0</v>
      </c>
      <c r="M265" s="4">
        <f t="shared" si="79"/>
        <v>0</v>
      </c>
      <c r="N265" s="4">
        <f t="shared" si="80"/>
        <v>0</v>
      </c>
      <c r="O265" s="4">
        <f t="shared" si="72"/>
        <v>0</v>
      </c>
      <c r="P265" s="4">
        <f t="shared" si="73"/>
        <v>0</v>
      </c>
    </row>
    <row r="266" spans="1:16" x14ac:dyDescent="0.4">
      <c r="A266" s="1">
        <f t="shared" si="66"/>
        <v>22</v>
      </c>
      <c r="B266" s="1">
        <f t="shared" si="74"/>
        <v>12</v>
      </c>
      <c r="C266" s="1" t="str">
        <f t="shared" si="67"/>
        <v>22_12</v>
      </c>
      <c r="D266" s="1">
        <f t="shared" si="68"/>
        <v>0</v>
      </c>
      <c r="E266" s="1">
        <f t="shared" si="69"/>
        <v>0</v>
      </c>
      <c r="F266" s="1" t="str">
        <f t="shared" si="70"/>
        <v>22年12ヵ月目</v>
      </c>
      <c r="G266" s="4">
        <f t="shared" si="71"/>
        <v>0</v>
      </c>
      <c r="H266" s="4">
        <f t="shared" si="75"/>
        <v>0</v>
      </c>
      <c r="I266" s="4">
        <f t="shared" si="76"/>
        <v>0</v>
      </c>
      <c r="J266" s="4">
        <f t="shared" si="78"/>
        <v>0</v>
      </c>
      <c r="K266" s="4">
        <f t="shared" si="77"/>
        <v>0</v>
      </c>
      <c r="L266" s="4">
        <f t="shared" si="81"/>
        <v>0</v>
      </c>
      <c r="M266" s="4">
        <f t="shared" si="79"/>
        <v>0</v>
      </c>
      <c r="N266" s="4">
        <f t="shared" si="80"/>
        <v>0</v>
      </c>
      <c r="O266" s="4">
        <f t="shared" si="72"/>
        <v>0</v>
      </c>
      <c r="P266" s="4">
        <f t="shared" si="73"/>
        <v>0</v>
      </c>
    </row>
    <row r="267" spans="1:16" x14ac:dyDescent="0.4">
      <c r="A267" s="1">
        <f t="shared" si="66"/>
        <v>23</v>
      </c>
      <c r="B267" s="1">
        <f t="shared" si="74"/>
        <v>1</v>
      </c>
      <c r="C267" s="1" t="str">
        <f t="shared" si="67"/>
        <v>23_1</v>
      </c>
      <c r="D267" s="1">
        <f t="shared" si="68"/>
        <v>0</v>
      </c>
      <c r="E267" s="1">
        <f t="shared" si="69"/>
        <v>0</v>
      </c>
      <c r="F267" s="1" t="str">
        <f t="shared" si="70"/>
        <v>23年1ヵ月目</v>
      </c>
      <c r="G267" s="4">
        <f t="shared" si="71"/>
        <v>0</v>
      </c>
      <c r="H267" s="4">
        <f t="shared" si="75"/>
        <v>0</v>
      </c>
      <c r="I267" s="4">
        <f t="shared" si="76"/>
        <v>0</v>
      </c>
      <c r="J267" s="4">
        <f t="shared" si="78"/>
        <v>0</v>
      </c>
      <c r="K267" s="4">
        <f t="shared" si="77"/>
        <v>0</v>
      </c>
      <c r="L267" s="4">
        <f t="shared" si="81"/>
        <v>0</v>
      </c>
      <c r="M267" s="4">
        <f t="shared" si="79"/>
        <v>0</v>
      </c>
      <c r="N267" s="4">
        <f t="shared" si="80"/>
        <v>0</v>
      </c>
      <c r="O267" s="4">
        <f t="shared" si="72"/>
        <v>0</v>
      </c>
      <c r="P267" s="4">
        <f t="shared" si="73"/>
        <v>0</v>
      </c>
    </row>
    <row r="268" spans="1:16" x14ac:dyDescent="0.4">
      <c r="A268" s="1">
        <f t="shared" si="66"/>
        <v>23</v>
      </c>
      <c r="B268" s="1">
        <f t="shared" si="74"/>
        <v>2</v>
      </c>
      <c r="C268" s="1" t="str">
        <f t="shared" si="67"/>
        <v>23_2</v>
      </c>
      <c r="D268" s="1">
        <f t="shared" si="68"/>
        <v>0</v>
      </c>
      <c r="E268" s="1">
        <f t="shared" si="69"/>
        <v>0</v>
      </c>
      <c r="F268" s="1" t="str">
        <f t="shared" si="70"/>
        <v>23年2ヵ月目</v>
      </c>
      <c r="G268" s="4">
        <f t="shared" si="71"/>
        <v>0</v>
      </c>
      <c r="H268" s="4">
        <f t="shared" si="75"/>
        <v>0</v>
      </c>
      <c r="I268" s="4">
        <f t="shared" si="76"/>
        <v>0</v>
      </c>
      <c r="J268" s="4">
        <f t="shared" si="78"/>
        <v>0</v>
      </c>
      <c r="K268" s="4">
        <f t="shared" si="77"/>
        <v>0</v>
      </c>
      <c r="L268" s="4">
        <f t="shared" si="81"/>
        <v>0</v>
      </c>
      <c r="M268" s="4">
        <f t="shared" si="79"/>
        <v>0</v>
      </c>
      <c r="N268" s="4">
        <f t="shared" si="80"/>
        <v>0</v>
      </c>
      <c r="O268" s="4">
        <f t="shared" si="72"/>
        <v>0</v>
      </c>
      <c r="P268" s="4">
        <f t="shared" si="73"/>
        <v>0</v>
      </c>
    </row>
    <row r="269" spans="1:16" x14ac:dyDescent="0.4">
      <c r="A269" s="1">
        <f t="shared" si="66"/>
        <v>23</v>
      </c>
      <c r="B269" s="1">
        <f t="shared" si="74"/>
        <v>3</v>
      </c>
      <c r="C269" s="1" t="str">
        <f t="shared" si="67"/>
        <v>23_3</v>
      </c>
      <c r="D269" s="1">
        <f t="shared" si="68"/>
        <v>0</v>
      </c>
      <c r="E269" s="1">
        <f t="shared" si="69"/>
        <v>0</v>
      </c>
      <c r="F269" s="1" t="str">
        <f t="shared" si="70"/>
        <v>23年3ヵ月目</v>
      </c>
      <c r="G269" s="4">
        <f t="shared" si="71"/>
        <v>0</v>
      </c>
      <c r="H269" s="4">
        <f t="shared" si="75"/>
        <v>0</v>
      </c>
      <c r="I269" s="4">
        <f t="shared" si="76"/>
        <v>0</v>
      </c>
      <c r="J269" s="4">
        <f t="shared" si="78"/>
        <v>0</v>
      </c>
      <c r="K269" s="4">
        <f t="shared" si="77"/>
        <v>0</v>
      </c>
      <c r="L269" s="4">
        <f t="shared" si="81"/>
        <v>0</v>
      </c>
      <c r="M269" s="4">
        <f t="shared" si="79"/>
        <v>0</v>
      </c>
      <c r="N269" s="4">
        <f t="shared" si="80"/>
        <v>0</v>
      </c>
      <c r="O269" s="4">
        <f t="shared" si="72"/>
        <v>0</v>
      </c>
      <c r="P269" s="4">
        <f t="shared" si="73"/>
        <v>0</v>
      </c>
    </row>
    <row r="270" spans="1:16" x14ac:dyDescent="0.4">
      <c r="A270" s="1">
        <f t="shared" si="66"/>
        <v>23</v>
      </c>
      <c r="B270" s="1">
        <f t="shared" si="74"/>
        <v>4</v>
      </c>
      <c r="C270" s="1" t="str">
        <f t="shared" si="67"/>
        <v>23_4</v>
      </c>
      <c r="D270" s="1">
        <f t="shared" si="68"/>
        <v>0</v>
      </c>
      <c r="E270" s="1">
        <f t="shared" si="69"/>
        <v>0</v>
      </c>
      <c r="F270" s="1" t="str">
        <f t="shared" si="70"/>
        <v>23年4ヵ月目</v>
      </c>
      <c r="G270" s="4">
        <f t="shared" si="71"/>
        <v>0</v>
      </c>
      <c r="H270" s="4">
        <f t="shared" si="75"/>
        <v>0</v>
      </c>
      <c r="I270" s="4">
        <f t="shared" si="76"/>
        <v>0</v>
      </c>
      <c r="J270" s="4">
        <f t="shared" si="78"/>
        <v>0</v>
      </c>
      <c r="K270" s="4">
        <f t="shared" si="77"/>
        <v>0</v>
      </c>
      <c r="L270" s="4">
        <f t="shared" si="81"/>
        <v>0</v>
      </c>
      <c r="M270" s="4">
        <f t="shared" si="79"/>
        <v>0</v>
      </c>
      <c r="N270" s="4">
        <f t="shared" si="80"/>
        <v>0</v>
      </c>
      <c r="O270" s="4">
        <f t="shared" si="72"/>
        <v>0</v>
      </c>
      <c r="P270" s="4">
        <f t="shared" si="73"/>
        <v>0</v>
      </c>
    </row>
    <row r="271" spans="1:16" x14ac:dyDescent="0.4">
      <c r="A271" s="1">
        <f t="shared" si="66"/>
        <v>23</v>
      </c>
      <c r="B271" s="1">
        <f t="shared" si="74"/>
        <v>5</v>
      </c>
      <c r="C271" s="1" t="str">
        <f t="shared" si="67"/>
        <v>23_5</v>
      </c>
      <c r="D271" s="1">
        <f t="shared" si="68"/>
        <v>0</v>
      </c>
      <c r="E271" s="1">
        <f t="shared" si="69"/>
        <v>0</v>
      </c>
      <c r="F271" s="1" t="str">
        <f t="shared" si="70"/>
        <v>23年5ヵ月目</v>
      </c>
      <c r="G271" s="4">
        <f t="shared" si="71"/>
        <v>0</v>
      </c>
      <c r="H271" s="4">
        <f t="shared" si="75"/>
        <v>0</v>
      </c>
      <c r="I271" s="4">
        <f t="shared" si="76"/>
        <v>0</v>
      </c>
      <c r="J271" s="4">
        <f t="shared" si="78"/>
        <v>0</v>
      </c>
      <c r="K271" s="4">
        <f t="shared" si="77"/>
        <v>0</v>
      </c>
      <c r="L271" s="4">
        <f t="shared" si="81"/>
        <v>0</v>
      </c>
      <c r="M271" s="4">
        <f t="shared" si="79"/>
        <v>0</v>
      </c>
      <c r="N271" s="4">
        <f t="shared" si="80"/>
        <v>0</v>
      </c>
      <c r="O271" s="4">
        <f t="shared" si="72"/>
        <v>0</v>
      </c>
      <c r="P271" s="4">
        <f t="shared" si="73"/>
        <v>0</v>
      </c>
    </row>
    <row r="272" spans="1:16" x14ac:dyDescent="0.4">
      <c r="A272" s="1">
        <f t="shared" ref="A272:A335" si="82">IF(B271=12,A271+1,A271)</f>
        <v>23</v>
      </c>
      <c r="B272" s="1">
        <f t="shared" si="74"/>
        <v>6</v>
      </c>
      <c r="C272" s="1" t="str">
        <f t="shared" si="67"/>
        <v>23_6</v>
      </c>
      <c r="D272" s="1">
        <f t="shared" si="68"/>
        <v>0</v>
      </c>
      <c r="E272" s="1">
        <f t="shared" si="69"/>
        <v>0</v>
      </c>
      <c r="F272" s="1" t="str">
        <f t="shared" si="70"/>
        <v>23年6ヵ月目</v>
      </c>
      <c r="G272" s="4">
        <f t="shared" si="71"/>
        <v>0</v>
      </c>
      <c r="H272" s="4">
        <f t="shared" si="75"/>
        <v>0</v>
      </c>
      <c r="I272" s="4">
        <f t="shared" si="76"/>
        <v>0</v>
      </c>
      <c r="J272" s="4">
        <f t="shared" si="78"/>
        <v>0</v>
      </c>
      <c r="K272" s="4">
        <f t="shared" si="77"/>
        <v>0</v>
      </c>
      <c r="L272" s="4">
        <f t="shared" si="81"/>
        <v>0</v>
      </c>
      <c r="M272" s="4">
        <f t="shared" si="79"/>
        <v>0</v>
      </c>
      <c r="N272" s="4">
        <f t="shared" si="80"/>
        <v>0</v>
      </c>
      <c r="O272" s="4">
        <f t="shared" si="72"/>
        <v>0</v>
      </c>
      <c r="P272" s="4">
        <f t="shared" si="73"/>
        <v>0</v>
      </c>
    </row>
    <row r="273" spans="1:16" x14ac:dyDescent="0.4">
      <c r="A273" s="1">
        <f t="shared" si="82"/>
        <v>23</v>
      </c>
      <c r="B273" s="1">
        <f t="shared" si="74"/>
        <v>7</v>
      </c>
      <c r="C273" s="1" t="str">
        <f t="shared" si="67"/>
        <v>23_7</v>
      </c>
      <c r="D273" s="1">
        <f t="shared" si="68"/>
        <v>0</v>
      </c>
      <c r="E273" s="1">
        <f t="shared" si="69"/>
        <v>0</v>
      </c>
      <c r="F273" s="1" t="str">
        <f t="shared" si="70"/>
        <v>23年7ヵ月目</v>
      </c>
      <c r="G273" s="4">
        <f t="shared" si="71"/>
        <v>0</v>
      </c>
      <c r="H273" s="4">
        <f t="shared" si="75"/>
        <v>0</v>
      </c>
      <c r="I273" s="4">
        <f t="shared" si="76"/>
        <v>0</v>
      </c>
      <c r="J273" s="4">
        <f t="shared" si="78"/>
        <v>0</v>
      </c>
      <c r="K273" s="4">
        <f t="shared" si="77"/>
        <v>0</v>
      </c>
      <c r="L273" s="4">
        <f t="shared" si="81"/>
        <v>0</v>
      </c>
      <c r="M273" s="4">
        <f t="shared" si="79"/>
        <v>0</v>
      </c>
      <c r="N273" s="4">
        <f t="shared" si="80"/>
        <v>0</v>
      </c>
      <c r="O273" s="4">
        <f t="shared" si="72"/>
        <v>0</v>
      </c>
      <c r="P273" s="4">
        <f t="shared" si="73"/>
        <v>0</v>
      </c>
    </row>
    <row r="274" spans="1:16" x14ac:dyDescent="0.4">
      <c r="A274" s="1">
        <f t="shared" si="82"/>
        <v>23</v>
      </c>
      <c r="B274" s="1">
        <f t="shared" si="74"/>
        <v>8</v>
      </c>
      <c r="C274" s="1" t="str">
        <f t="shared" si="67"/>
        <v>23_8</v>
      </c>
      <c r="D274" s="1">
        <f t="shared" si="68"/>
        <v>0</v>
      </c>
      <c r="E274" s="1">
        <f t="shared" si="69"/>
        <v>0</v>
      </c>
      <c r="F274" s="1" t="str">
        <f t="shared" si="70"/>
        <v>23年8ヵ月目</v>
      </c>
      <c r="G274" s="4">
        <f t="shared" si="71"/>
        <v>0</v>
      </c>
      <c r="H274" s="4">
        <f t="shared" si="75"/>
        <v>0</v>
      </c>
      <c r="I274" s="4">
        <f t="shared" si="76"/>
        <v>0</v>
      </c>
      <c r="J274" s="4">
        <f t="shared" si="78"/>
        <v>0</v>
      </c>
      <c r="K274" s="4">
        <f t="shared" si="77"/>
        <v>0</v>
      </c>
      <c r="L274" s="4">
        <f t="shared" si="81"/>
        <v>0</v>
      </c>
      <c r="M274" s="4">
        <f t="shared" si="79"/>
        <v>0</v>
      </c>
      <c r="N274" s="4">
        <f t="shared" si="80"/>
        <v>0</v>
      </c>
      <c r="O274" s="4">
        <f t="shared" si="72"/>
        <v>0</v>
      </c>
      <c r="P274" s="4">
        <f t="shared" si="73"/>
        <v>0</v>
      </c>
    </row>
    <row r="275" spans="1:16" x14ac:dyDescent="0.4">
      <c r="A275" s="1">
        <f t="shared" si="82"/>
        <v>23</v>
      </c>
      <c r="B275" s="1">
        <f t="shared" si="74"/>
        <v>9</v>
      </c>
      <c r="C275" s="1" t="str">
        <f t="shared" si="67"/>
        <v>23_9</v>
      </c>
      <c r="D275" s="1">
        <f t="shared" si="68"/>
        <v>0</v>
      </c>
      <c r="E275" s="1">
        <f t="shared" si="69"/>
        <v>0</v>
      </c>
      <c r="F275" s="1" t="str">
        <f t="shared" si="70"/>
        <v>23年9ヵ月目</v>
      </c>
      <c r="G275" s="4">
        <f t="shared" si="71"/>
        <v>0</v>
      </c>
      <c r="H275" s="4">
        <f t="shared" si="75"/>
        <v>0</v>
      </c>
      <c r="I275" s="4">
        <f t="shared" si="76"/>
        <v>0</v>
      </c>
      <c r="J275" s="4">
        <f t="shared" si="78"/>
        <v>0</v>
      </c>
      <c r="K275" s="4">
        <f t="shared" si="77"/>
        <v>0</v>
      </c>
      <c r="L275" s="4">
        <f t="shared" si="81"/>
        <v>0</v>
      </c>
      <c r="M275" s="4">
        <f t="shared" si="79"/>
        <v>0</v>
      </c>
      <c r="N275" s="4">
        <f t="shared" si="80"/>
        <v>0</v>
      </c>
      <c r="O275" s="4">
        <f t="shared" si="72"/>
        <v>0</v>
      </c>
      <c r="P275" s="4">
        <f t="shared" si="73"/>
        <v>0</v>
      </c>
    </row>
    <row r="276" spans="1:16" x14ac:dyDescent="0.4">
      <c r="A276" s="1">
        <f t="shared" si="82"/>
        <v>23</v>
      </c>
      <c r="B276" s="1">
        <f t="shared" si="74"/>
        <v>10</v>
      </c>
      <c r="C276" s="1" t="str">
        <f t="shared" si="67"/>
        <v>23_10</v>
      </c>
      <c r="D276" s="1">
        <f t="shared" si="68"/>
        <v>0</v>
      </c>
      <c r="E276" s="1">
        <f t="shared" si="69"/>
        <v>0</v>
      </c>
      <c r="F276" s="1" t="str">
        <f t="shared" si="70"/>
        <v>23年10ヵ月目</v>
      </c>
      <c r="G276" s="4">
        <f t="shared" si="71"/>
        <v>0</v>
      </c>
      <c r="H276" s="4">
        <f t="shared" si="75"/>
        <v>0</v>
      </c>
      <c r="I276" s="4">
        <f t="shared" si="76"/>
        <v>0</v>
      </c>
      <c r="J276" s="4">
        <f t="shared" si="78"/>
        <v>0</v>
      </c>
      <c r="K276" s="4">
        <f t="shared" si="77"/>
        <v>0</v>
      </c>
      <c r="L276" s="4">
        <f t="shared" si="81"/>
        <v>0</v>
      </c>
      <c r="M276" s="4">
        <f t="shared" si="79"/>
        <v>0</v>
      </c>
      <c r="N276" s="4">
        <f t="shared" si="80"/>
        <v>0</v>
      </c>
      <c r="O276" s="4">
        <f t="shared" si="72"/>
        <v>0</v>
      </c>
      <c r="P276" s="4">
        <f t="shared" si="73"/>
        <v>0</v>
      </c>
    </row>
    <row r="277" spans="1:16" x14ac:dyDescent="0.4">
      <c r="A277" s="1">
        <f t="shared" si="82"/>
        <v>23</v>
      </c>
      <c r="B277" s="1">
        <f t="shared" si="74"/>
        <v>11</v>
      </c>
      <c r="C277" s="1" t="str">
        <f t="shared" si="67"/>
        <v>23_11</v>
      </c>
      <c r="D277" s="1">
        <f t="shared" si="68"/>
        <v>0</v>
      </c>
      <c r="E277" s="1">
        <f t="shared" si="69"/>
        <v>0</v>
      </c>
      <c r="F277" s="1" t="str">
        <f t="shared" si="70"/>
        <v>23年11ヵ月目</v>
      </c>
      <c r="G277" s="4">
        <f t="shared" si="71"/>
        <v>0</v>
      </c>
      <c r="H277" s="4">
        <f t="shared" si="75"/>
        <v>0</v>
      </c>
      <c r="I277" s="4">
        <f t="shared" si="76"/>
        <v>0</v>
      </c>
      <c r="J277" s="4">
        <f t="shared" si="78"/>
        <v>0</v>
      </c>
      <c r="K277" s="4">
        <f t="shared" si="77"/>
        <v>0</v>
      </c>
      <c r="L277" s="4">
        <f t="shared" si="81"/>
        <v>0</v>
      </c>
      <c r="M277" s="4">
        <f t="shared" si="79"/>
        <v>0</v>
      </c>
      <c r="N277" s="4">
        <f t="shared" si="80"/>
        <v>0</v>
      </c>
      <c r="O277" s="4">
        <f t="shared" si="72"/>
        <v>0</v>
      </c>
      <c r="P277" s="4">
        <f t="shared" si="73"/>
        <v>0</v>
      </c>
    </row>
    <row r="278" spans="1:16" x14ac:dyDescent="0.4">
      <c r="A278" s="1">
        <f t="shared" si="82"/>
        <v>23</v>
      </c>
      <c r="B278" s="1">
        <f t="shared" si="74"/>
        <v>12</v>
      </c>
      <c r="C278" s="1" t="str">
        <f t="shared" si="67"/>
        <v>23_12</v>
      </c>
      <c r="D278" s="1">
        <f t="shared" si="68"/>
        <v>0</v>
      </c>
      <c r="E278" s="1">
        <f t="shared" si="69"/>
        <v>0</v>
      </c>
      <c r="F278" s="1" t="str">
        <f t="shared" si="70"/>
        <v>23年12ヵ月目</v>
      </c>
      <c r="G278" s="4">
        <f t="shared" si="71"/>
        <v>0</v>
      </c>
      <c r="H278" s="4">
        <f t="shared" si="75"/>
        <v>0</v>
      </c>
      <c r="I278" s="4">
        <f t="shared" si="76"/>
        <v>0</v>
      </c>
      <c r="J278" s="4">
        <f t="shared" si="78"/>
        <v>0</v>
      </c>
      <c r="K278" s="4">
        <f t="shared" si="77"/>
        <v>0</v>
      </c>
      <c r="L278" s="4">
        <f t="shared" si="81"/>
        <v>0</v>
      </c>
      <c r="M278" s="4">
        <f t="shared" si="79"/>
        <v>0</v>
      </c>
      <c r="N278" s="4">
        <f t="shared" si="80"/>
        <v>0</v>
      </c>
      <c r="O278" s="4">
        <f t="shared" si="72"/>
        <v>0</v>
      </c>
      <c r="P278" s="4">
        <f t="shared" si="73"/>
        <v>0</v>
      </c>
    </row>
    <row r="279" spans="1:16" x14ac:dyDescent="0.4">
      <c r="A279" s="1">
        <f t="shared" si="82"/>
        <v>24</v>
      </c>
      <c r="B279" s="1">
        <f t="shared" si="74"/>
        <v>1</v>
      </c>
      <c r="C279" s="1" t="str">
        <f t="shared" si="67"/>
        <v>24_1</v>
      </c>
      <c r="D279" s="1">
        <f t="shared" si="68"/>
        <v>0</v>
      </c>
      <c r="E279" s="1">
        <f t="shared" si="69"/>
        <v>0</v>
      </c>
      <c r="F279" s="1" t="str">
        <f t="shared" si="70"/>
        <v>24年1ヵ月目</v>
      </c>
      <c r="G279" s="4">
        <f t="shared" si="71"/>
        <v>0</v>
      </c>
      <c r="H279" s="4">
        <f t="shared" si="75"/>
        <v>0</v>
      </c>
      <c r="I279" s="4">
        <f t="shared" si="76"/>
        <v>0</v>
      </c>
      <c r="J279" s="4">
        <f t="shared" si="78"/>
        <v>0</v>
      </c>
      <c r="K279" s="4">
        <f t="shared" si="77"/>
        <v>0</v>
      </c>
      <c r="L279" s="4">
        <f t="shared" si="81"/>
        <v>0</v>
      </c>
      <c r="M279" s="4">
        <f t="shared" si="79"/>
        <v>0</v>
      </c>
      <c r="N279" s="4">
        <f t="shared" si="80"/>
        <v>0</v>
      </c>
      <c r="O279" s="4">
        <f t="shared" si="72"/>
        <v>0</v>
      </c>
      <c r="P279" s="4">
        <f t="shared" si="73"/>
        <v>0</v>
      </c>
    </row>
    <row r="280" spans="1:16" x14ac:dyDescent="0.4">
      <c r="A280" s="1">
        <f t="shared" si="82"/>
        <v>24</v>
      </c>
      <c r="B280" s="1">
        <f t="shared" si="74"/>
        <v>2</v>
      </c>
      <c r="C280" s="1" t="str">
        <f t="shared" si="67"/>
        <v>24_2</v>
      </c>
      <c r="D280" s="1">
        <f t="shared" si="68"/>
        <v>0</v>
      </c>
      <c r="E280" s="1">
        <f t="shared" si="69"/>
        <v>0</v>
      </c>
      <c r="F280" s="1" t="str">
        <f t="shared" si="70"/>
        <v>24年2ヵ月目</v>
      </c>
      <c r="G280" s="4">
        <f t="shared" si="71"/>
        <v>0</v>
      </c>
      <c r="H280" s="4">
        <f t="shared" si="75"/>
        <v>0</v>
      </c>
      <c r="I280" s="4">
        <f t="shared" si="76"/>
        <v>0</v>
      </c>
      <c r="J280" s="4">
        <f t="shared" si="78"/>
        <v>0</v>
      </c>
      <c r="K280" s="4">
        <f t="shared" si="77"/>
        <v>0</v>
      </c>
      <c r="L280" s="4">
        <f t="shared" si="81"/>
        <v>0</v>
      </c>
      <c r="M280" s="4">
        <f t="shared" si="79"/>
        <v>0</v>
      </c>
      <c r="N280" s="4">
        <f t="shared" si="80"/>
        <v>0</v>
      </c>
      <c r="O280" s="4">
        <f t="shared" si="72"/>
        <v>0</v>
      </c>
      <c r="P280" s="4">
        <f t="shared" si="73"/>
        <v>0</v>
      </c>
    </row>
    <row r="281" spans="1:16" x14ac:dyDescent="0.4">
      <c r="A281" s="1">
        <f t="shared" si="82"/>
        <v>24</v>
      </c>
      <c r="B281" s="1">
        <f t="shared" si="74"/>
        <v>3</v>
      </c>
      <c r="C281" s="1" t="str">
        <f t="shared" si="67"/>
        <v>24_3</v>
      </c>
      <c r="D281" s="1">
        <f t="shared" si="68"/>
        <v>0</v>
      </c>
      <c r="E281" s="1">
        <f t="shared" si="69"/>
        <v>0</v>
      </c>
      <c r="F281" s="1" t="str">
        <f t="shared" si="70"/>
        <v>24年3ヵ月目</v>
      </c>
      <c r="G281" s="4">
        <f t="shared" si="71"/>
        <v>0</v>
      </c>
      <c r="H281" s="4">
        <f t="shared" si="75"/>
        <v>0</v>
      </c>
      <c r="I281" s="4">
        <f t="shared" si="76"/>
        <v>0</v>
      </c>
      <c r="J281" s="4">
        <f t="shared" si="78"/>
        <v>0</v>
      </c>
      <c r="K281" s="4">
        <f t="shared" si="77"/>
        <v>0</v>
      </c>
      <c r="L281" s="4">
        <f t="shared" si="81"/>
        <v>0</v>
      </c>
      <c r="M281" s="4">
        <f t="shared" si="79"/>
        <v>0</v>
      </c>
      <c r="N281" s="4">
        <f t="shared" si="80"/>
        <v>0</v>
      </c>
      <c r="O281" s="4">
        <f t="shared" si="72"/>
        <v>0</v>
      </c>
      <c r="P281" s="4">
        <f t="shared" si="73"/>
        <v>0</v>
      </c>
    </row>
    <row r="282" spans="1:16" x14ac:dyDescent="0.4">
      <c r="A282" s="1">
        <f t="shared" si="82"/>
        <v>24</v>
      </c>
      <c r="B282" s="1">
        <f t="shared" si="74"/>
        <v>4</v>
      </c>
      <c r="C282" s="1" t="str">
        <f t="shared" si="67"/>
        <v>24_4</v>
      </c>
      <c r="D282" s="1">
        <f t="shared" si="68"/>
        <v>0</v>
      </c>
      <c r="E282" s="1">
        <f t="shared" si="69"/>
        <v>0</v>
      </c>
      <c r="F282" s="1" t="str">
        <f t="shared" si="70"/>
        <v>24年4ヵ月目</v>
      </c>
      <c r="G282" s="4">
        <f t="shared" si="71"/>
        <v>0</v>
      </c>
      <c r="H282" s="4">
        <f t="shared" si="75"/>
        <v>0</v>
      </c>
      <c r="I282" s="4">
        <f t="shared" si="76"/>
        <v>0</v>
      </c>
      <c r="J282" s="4">
        <f t="shared" si="78"/>
        <v>0</v>
      </c>
      <c r="K282" s="4">
        <f t="shared" si="77"/>
        <v>0</v>
      </c>
      <c r="L282" s="4">
        <f t="shared" si="81"/>
        <v>0</v>
      </c>
      <c r="M282" s="4">
        <f t="shared" si="79"/>
        <v>0</v>
      </c>
      <c r="N282" s="4">
        <f t="shared" si="80"/>
        <v>0</v>
      </c>
      <c r="O282" s="4">
        <f t="shared" si="72"/>
        <v>0</v>
      </c>
      <c r="P282" s="4">
        <f t="shared" si="73"/>
        <v>0</v>
      </c>
    </row>
    <row r="283" spans="1:16" x14ac:dyDescent="0.4">
      <c r="A283" s="1">
        <f t="shared" si="82"/>
        <v>24</v>
      </c>
      <c r="B283" s="1">
        <f t="shared" si="74"/>
        <v>5</v>
      </c>
      <c r="C283" s="1" t="str">
        <f t="shared" si="67"/>
        <v>24_5</v>
      </c>
      <c r="D283" s="1">
        <f t="shared" si="68"/>
        <v>0</v>
      </c>
      <c r="E283" s="1">
        <f t="shared" si="69"/>
        <v>0</v>
      </c>
      <c r="F283" s="1" t="str">
        <f t="shared" si="70"/>
        <v>24年5ヵ月目</v>
      </c>
      <c r="G283" s="4">
        <f t="shared" si="71"/>
        <v>0</v>
      </c>
      <c r="H283" s="4">
        <f t="shared" si="75"/>
        <v>0</v>
      </c>
      <c r="I283" s="4">
        <f t="shared" si="76"/>
        <v>0</v>
      </c>
      <c r="J283" s="4">
        <f t="shared" si="78"/>
        <v>0</v>
      </c>
      <c r="K283" s="4">
        <f t="shared" si="77"/>
        <v>0</v>
      </c>
      <c r="L283" s="4">
        <f t="shared" si="81"/>
        <v>0</v>
      </c>
      <c r="M283" s="4">
        <f t="shared" si="79"/>
        <v>0</v>
      </c>
      <c r="N283" s="4">
        <f t="shared" si="80"/>
        <v>0</v>
      </c>
      <c r="O283" s="4">
        <f t="shared" si="72"/>
        <v>0</v>
      </c>
      <c r="P283" s="4">
        <f t="shared" si="73"/>
        <v>0</v>
      </c>
    </row>
    <row r="284" spans="1:16" x14ac:dyDescent="0.4">
      <c r="A284" s="1">
        <f t="shared" si="82"/>
        <v>24</v>
      </c>
      <c r="B284" s="1">
        <f t="shared" si="74"/>
        <v>6</v>
      </c>
      <c r="C284" s="1" t="str">
        <f t="shared" si="67"/>
        <v>24_6</v>
      </c>
      <c r="D284" s="1">
        <f t="shared" si="68"/>
        <v>0</v>
      </c>
      <c r="E284" s="1">
        <f t="shared" si="69"/>
        <v>0</v>
      </c>
      <c r="F284" s="1" t="str">
        <f t="shared" si="70"/>
        <v>24年6ヵ月目</v>
      </c>
      <c r="G284" s="4">
        <f t="shared" si="71"/>
        <v>0</v>
      </c>
      <c r="H284" s="4">
        <f t="shared" si="75"/>
        <v>0</v>
      </c>
      <c r="I284" s="4">
        <f t="shared" si="76"/>
        <v>0</v>
      </c>
      <c r="J284" s="4">
        <f t="shared" si="78"/>
        <v>0</v>
      </c>
      <c r="K284" s="4">
        <f t="shared" si="77"/>
        <v>0</v>
      </c>
      <c r="L284" s="4">
        <f t="shared" si="81"/>
        <v>0</v>
      </c>
      <c r="M284" s="4">
        <f t="shared" si="79"/>
        <v>0</v>
      </c>
      <c r="N284" s="4">
        <f t="shared" si="80"/>
        <v>0</v>
      </c>
      <c r="O284" s="4">
        <f t="shared" si="72"/>
        <v>0</v>
      </c>
      <c r="P284" s="4">
        <f t="shared" si="73"/>
        <v>0</v>
      </c>
    </row>
    <row r="285" spans="1:16" x14ac:dyDescent="0.4">
      <c r="A285" s="1">
        <f t="shared" si="82"/>
        <v>24</v>
      </c>
      <c r="B285" s="1">
        <f t="shared" si="74"/>
        <v>7</v>
      </c>
      <c r="C285" s="1" t="str">
        <f t="shared" si="67"/>
        <v>24_7</v>
      </c>
      <c r="D285" s="1">
        <f t="shared" si="68"/>
        <v>0</v>
      </c>
      <c r="E285" s="1">
        <f t="shared" si="69"/>
        <v>0</v>
      </c>
      <c r="F285" s="1" t="str">
        <f t="shared" si="70"/>
        <v>24年7ヵ月目</v>
      </c>
      <c r="G285" s="4">
        <f t="shared" si="71"/>
        <v>0</v>
      </c>
      <c r="H285" s="4">
        <f t="shared" si="75"/>
        <v>0</v>
      </c>
      <c r="I285" s="4">
        <f t="shared" si="76"/>
        <v>0</v>
      </c>
      <c r="J285" s="4">
        <f t="shared" si="78"/>
        <v>0</v>
      </c>
      <c r="K285" s="4">
        <f t="shared" si="77"/>
        <v>0</v>
      </c>
      <c r="L285" s="4">
        <f t="shared" si="81"/>
        <v>0</v>
      </c>
      <c r="M285" s="4">
        <f t="shared" si="79"/>
        <v>0</v>
      </c>
      <c r="N285" s="4">
        <f t="shared" si="80"/>
        <v>0</v>
      </c>
      <c r="O285" s="4">
        <f t="shared" si="72"/>
        <v>0</v>
      </c>
      <c r="P285" s="4">
        <f t="shared" si="73"/>
        <v>0</v>
      </c>
    </row>
    <row r="286" spans="1:16" x14ac:dyDescent="0.4">
      <c r="A286" s="1">
        <f t="shared" si="82"/>
        <v>24</v>
      </c>
      <c r="B286" s="1">
        <f t="shared" si="74"/>
        <v>8</v>
      </c>
      <c r="C286" s="1" t="str">
        <f t="shared" si="67"/>
        <v>24_8</v>
      </c>
      <c r="D286" s="1">
        <f t="shared" si="68"/>
        <v>0</v>
      </c>
      <c r="E286" s="1">
        <f t="shared" si="69"/>
        <v>0</v>
      </c>
      <c r="F286" s="1" t="str">
        <f t="shared" si="70"/>
        <v>24年8ヵ月目</v>
      </c>
      <c r="G286" s="4">
        <f t="shared" si="71"/>
        <v>0</v>
      </c>
      <c r="H286" s="4">
        <f t="shared" si="75"/>
        <v>0</v>
      </c>
      <c r="I286" s="4">
        <f t="shared" si="76"/>
        <v>0</v>
      </c>
      <c r="J286" s="4">
        <f t="shared" si="78"/>
        <v>0</v>
      </c>
      <c r="K286" s="4">
        <f t="shared" si="77"/>
        <v>0</v>
      </c>
      <c r="L286" s="4">
        <f t="shared" si="81"/>
        <v>0</v>
      </c>
      <c r="M286" s="4">
        <f t="shared" si="79"/>
        <v>0</v>
      </c>
      <c r="N286" s="4">
        <f t="shared" si="80"/>
        <v>0</v>
      </c>
      <c r="O286" s="4">
        <f t="shared" si="72"/>
        <v>0</v>
      </c>
      <c r="P286" s="4">
        <f t="shared" si="73"/>
        <v>0</v>
      </c>
    </row>
    <row r="287" spans="1:16" x14ac:dyDescent="0.4">
      <c r="A287" s="1">
        <f t="shared" si="82"/>
        <v>24</v>
      </c>
      <c r="B287" s="1">
        <f t="shared" si="74"/>
        <v>9</v>
      </c>
      <c r="C287" s="1" t="str">
        <f t="shared" si="67"/>
        <v>24_9</v>
      </c>
      <c r="D287" s="1">
        <f t="shared" si="68"/>
        <v>0</v>
      </c>
      <c r="E287" s="1">
        <f t="shared" si="69"/>
        <v>0</v>
      </c>
      <c r="F287" s="1" t="str">
        <f t="shared" si="70"/>
        <v>24年9ヵ月目</v>
      </c>
      <c r="G287" s="4">
        <f t="shared" si="71"/>
        <v>0</v>
      </c>
      <c r="H287" s="4">
        <f t="shared" si="75"/>
        <v>0</v>
      </c>
      <c r="I287" s="4">
        <f t="shared" si="76"/>
        <v>0</v>
      </c>
      <c r="J287" s="4">
        <f t="shared" si="78"/>
        <v>0</v>
      </c>
      <c r="K287" s="4">
        <f t="shared" si="77"/>
        <v>0</v>
      </c>
      <c r="L287" s="4">
        <f t="shared" si="81"/>
        <v>0</v>
      </c>
      <c r="M287" s="4">
        <f t="shared" si="79"/>
        <v>0</v>
      </c>
      <c r="N287" s="4">
        <f t="shared" si="80"/>
        <v>0</v>
      </c>
      <c r="O287" s="4">
        <f t="shared" si="72"/>
        <v>0</v>
      </c>
      <c r="P287" s="4">
        <f t="shared" si="73"/>
        <v>0</v>
      </c>
    </row>
    <row r="288" spans="1:16" x14ac:dyDescent="0.4">
      <c r="A288" s="1">
        <f t="shared" si="82"/>
        <v>24</v>
      </c>
      <c r="B288" s="1">
        <f t="shared" si="74"/>
        <v>10</v>
      </c>
      <c r="C288" s="1" t="str">
        <f t="shared" si="67"/>
        <v>24_10</v>
      </c>
      <c r="D288" s="1">
        <f t="shared" si="68"/>
        <v>0</v>
      </c>
      <c r="E288" s="1">
        <f t="shared" si="69"/>
        <v>0</v>
      </c>
      <c r="F288" s="1" t="str">
        <f t="shared" si="70"/>
        <v>24年10ヵ月目</v>
      </c>
      <c r="G288" s="4">
        <f t="shared" si="71"/>
        <v>0</v>
      </c>
      <c r="H288" s="4">
        <f t="shared" si="75"/>
        <v>0</v>
      </c>
      <c r="I288" s="4">
        <f t="shared" si="76"/>
        <v>0</v>
      </c>
      <c r="J288" s="4">
        <f t="shared" si="78"/>
        <v>0</v>
      </c>
      <c r="K288" s="4">
        <f t="shared" si="77"/>
        <v>0</v>
      </c>
      <c r="L288" s="4">
        <f t="shared" si="81"/>
        <v>0</v>
      </c>
      <c r="M288" s="4">
        <f t="shared" si="79"/>
        <v>0</v>
      </c>
      <c r="N288" s="4">
        <f t="shared" si="80"/>
        <v>0</v>
      </c>
      <c r="O288" s="4">
        <f t="shared" si="72"/>
        <v>0</v>
      </c>
      <c r="P288" s="4">
        <f t="shared" si="73"/>
        <v>0</v>
      </c>
    </row>
    <row r="289" spans="1:16" x14ac:dyDescent="0.4">
      <c r="A289" s="1">
        <f t="shared" si="82"/>
        <v>24</v>
      </c>
      <c r="B289" s="1">
        <f t="shared" si="74"/>
        <v>11</v>
      </c>
      <c r="C289" s="1" t="str">
        <f t="shared" si="67"/>
        <v>24_11</v>
      </c>
      <c r="D289" s="1">
        <f t="shared" si="68"/>
        <v>0</v>
      </c>
      <c r="E289" s="1">
        <f t="shared" si="69"/>
        <v>0</v>
      </c>
      <c r="F289" s="1" t="str">
        <f t="shared" si="70"/>
        <v>24年11ヵ月目</v>
      </c>
      <c r="G289" s="4">
        <f t="shared" si="71"/>
        <v>0</v>
      </c>
      <c r="H289" s="4">
        <f t="shared" si="75"/>
        <v>0</v>
      </c>
      <c r="I289" s="4">
        <f t="shared" si="76"/>
        <v>0</v>
      </c>
      <c r="J289" s="4">
        <f t="shared" si="78"/>
        <v>0</v>
      </c>
      <c r="K289" s="4">
        <f t="shared" si="77"/>
        <v>0</v>
      </c>
      <c r="L289" s="4">
        <f t="shared" si="81"/>
        <v>0</v>
      </c>
      <c r="M289" s="4">
        <f t="shared" si="79"/>
        <v>0</v>
      </c>
      <c r="N289" s="4">
        <f t="shared" si="80"/>
        <v>0</v>
      </c>
      <c r="O289" s="4">
        <f t="shared" si="72"/>
        <v>0</v>
      </c>
      <c r="P289" s="4">
        <f t="shared" si="73"/>
        <v>0</v>
      </c>
    </row>
    <row r="290" spans="1:16" x14ac:dyDescent="0.4">
      <c r="A290" s="1">
        <f t="shared" si="82"/>
        <v>24</v>
      </c>
      <c r="B290" s="1">
        <f t="shared" si="74"/>
        <v>12</v>
      </c>
      <c r="C290" s="1" t="str">
        <f t="shared" si="67"/>
        <v>24_12</v>
      </c>
      <c r="D290" s="1">
        <f t="shared" si="68"/>
        <v>0</v>
      </c>
      <c r="E290" s="1">
        <f t="shared" si="69"/>
        <v>0</v>
      </c>
      <c r="F290" s="1" t="str">
        <f t="shared" si="70"/>
        <v>24年12ヵ月目</v>
      </c>
      <c r="G290" s="4">
        <f t="shared" si="71"/>
        <v>0</v>
      </c>
      <c r="H290" s="4">
        <f t="shared" si="75"/>
        <v>0</v>
      </c>
      <c r="I290" s="4">
        <f t="shared" si="76"/>
        <v>0</v>
      </c>
      <c r="J290" s="4">
        <f t="shared" si="78"/>
        <v>0</v>
      </c>
      <c r="K290" s="4">
        <f t="shared" si="77"/>
        <v>0</v>
      </c>
      <c r="L290" s="4">
        <f t="shared" si="81"/>
        <v>0</v>
      </c>
      <c r="M290" s="4">
        <f t="shared" si="79"/>
        <v>0</v>
      </c>
      <c r="N290" s="4">
        <f t="shared" si="80"/>
        <v>0</v>
      </c>
      <c r="O290" s="4">
        <f t="shared" si="72"/>
        <v>0</v>
      </c>
      <c r="P290" s="4">
        <f t="shared" si="73"/>
        <v>0</v>
      </c>
    </row>
    <row r="291" spans="1:16" x14ac:dyDescent="0.4">
      <c r="A291" s="1">
        <f t="shared" si="82"/>
        <v>25</v>
      </c>
      <c r="B291" s="1">
        <f t="shared" si="74"/>
        <v>1</v>
      </c>
      <c r="C291" s="1" t="str">
        <f t="shared" si="67"/>
        <v>25_1</v>
      </c>
      <c r="D291" s="1">
        <f t="shared" si="68"/>
        <v>0</v>
      </c>
      <c r="E291" s="1">
        <f t="shared" si="69"/>
        <v>0</v>
      </c>
      <c r="F291" s="1" t="str">
        <f t="shared" si="70"/>
        <v>25年1ヵ月目</v>
      </c>
      <c r="G291" s="4">
        <f t="shared" si="71"/>
        <v>0</v>
      </c>
      <c r="H291" s="4">
        <f t="shared" si="75"/>
        <v>0</v>
      </c>
      <c r="I291" s="4">
        <f t="shared" si="76"/>
        <v>0</v>
      </c>
      <c r="J291" s="4">
        <f t="shared" si="78"/>
        <v>0</v>
      </c>
      <c r="K291" s="4">
        <f t="shared" si="77"/>
        <v>0</v>
      </c>
      <c r="L291" s="4">
        <f t="shared" si="81"/>
        <v>0</v>
      </c>
      <c r="M291" s="4">
        <f t="shared" si="79"/>
        <v>0</v>
      </c>
      <c r="N291" s="4">
        <f t="shared" si="80"/>
        <v>0</v>
      </c>
      <c r="O291" s="4">
        <f t="shared" si="72"/>
        <v>0</v>
      </c>
      <c r="P291" s="4">
        <f t="shared" si="73"/>
        <v>0</v>
      </c>
    </row>
    <row r="292" spans="1:16" x14ac:dyDescent="0.4">
      <c r="A292" s="1">
        <f t="shared" si="82"/>
        <v>25</v>
      </c>
      <c r="B292" s="1">
        <f t="shared" si="74"/>
        <v>2</v>
      </c>
      <c r="C292" s="1" t="str">
        <f t="shared" si="67"/>
        <v>25_2</v>
      </c>
      <c r="D292" s="1">
        <f t="shared" si="68"/>
        <v>0</v>
      </c>
      <c r="E292" s="1">
        <f t="shared" si="69"/>
        <v>0</v>
      </c>
      <c r="F292" s="1" t="str">
        <f t="shared" si="70"/>
        <v>25年2ヵ月目</v>
      </c>
      <c r="G292" s="4">
        <f t="shared" si="71"/>
        <v>0</v>
      </c>
      <c r="H292" s="4">
        <f t="shared" si="75"/>
        <v>0</v>
      </c>
      <c r="I292" s="4">
        <f t="shared" si="76"/>
        <v>0</v>
      </c>
      <c r="J292" s="4">
        <f t="shared" si="78"/>
        <v>0</v>
      </c>
      <c r="K292" s="4">
        <f t="shared" si="77"/>
        <v>0</v>
      </c>
      <c r="L292" s="4">
        <f t="shared" si="81"/>
        <v>0</v>
      </c>
      <c r="M292" s="4">
        <f t="shared" si="79"/>
        <v>0</v>
      </c>
      <c r="N292" s="4">
        <f t="shared" si="80"/>
        <v>0</v>
      </c>
      <c r="O292" s="4">
        <f t="shared" si="72"/>
        <v>0</v>
      </c>
      <c r="P292" s="4">
        <f t="shared" si="73"/>
        <v>0</v>
      </c>
    </row>
    <row r="293" spans="1:16" x14ac:dyDescent="0.4">
      <c r="A293" s="1">
        <f t="shared" si="82"/>
        <v>25</v>
      </c>
      <c r="B293" s="1">
        <f t="shared" si="74"/>
        <v>3</v>
      </c>
      <c r="C293" s="1" t="str">
        <f t="shared" si="67"/>
        <v>25_3</v>
      </c>
      <c r="D293" s="1">
        <f t="shared" si="68"/>
        <v>0</v>
      </c>
      <c r="E293" s="1">
        <f t="shared" si="69"/>
        <v>0</v>
      </c>
      <c r="F293" s="1" t="str">
        <f t="shared" si="70"/>
        <v>25年3ヵ月目</v>
      </c>
      <c r="G293" s="4">
        <f t="shared" si="71"/>
        <v>0</v>
      </c>
      <c r="H293" s="4">
        <f t="shared" si="75"/>
        <v>0</v>
      </c>
      <c r="I293" s="4">
        <f t="shared" si="76"/>
        <v>0</v>
      </c>
      <c r="J293" s="4">
        <f t="shared" si="78"/>
        <v>0</v>
      </c>
      <c r="K293" s="4">
        <f t="shared" si="77"/>
        <v>0</v>
      </c>
      <c r="L293" s="4">
        <f t="shared" si="81"/>
        <v>0</v>
      </c>
      <c r="M293" s="4">
        <f t="shared" si="79"/>
        <v>0</v>
      </c>
      <c r="N293" s="4">
        <f t="shared" si="80"/>
        <v>0</v>
      </c>
      <c r="O293" s="4">
        <f t="shared" si="72"/>
        <v>0</v>
      </c>
      <c r="P293" s="4">
        <f t="shared" si="73"/>
        <v>0</v>
      </c>
    </row>
    <row r="294" spans="1:16" x14ac:dyDescent="0.4">
      <c r="A294" s="1">
        <f t="shared" si="82"/>
        <v>25</v>
      </c>
      <c r="B294" s="1">
        <f t="shared" si="74"/>
        <v>4</v>
      </c>
      <c r="C294" s="1" t="str">
        <f t="shared" si="67"/>
        <v>25_4</v>
      </c>
      <c r="D294" s="1">
        <f t="shared" si="68"/>
        <v>0</v>
      </c>
      <c r="E294" s="1">
        <f t="shared" si="69"/>
        <v>0</v>
      </c>
      <c r="F294" s="1" t="str">
        <f t="shared" si="70"/>
        <v>25年4ヵ月目</v>
      </c>
      <c r="G294" s="4">
        <f t="shared" si="71"/>
        <v>0</v>
      </c>
      <c r="H294" s="4">
        <f t="shared" si="75"/>
        <v>0</v>
      </c>
      <c r="I294" s="4">
        <f t="shared" si="76"/>
        <v>0</v>
      </c>
      <c r="J294" s="4">
        <f t="shared" si="78"/>
        <v>0</v>
      </c>
      <c r="K294" s="4">
        <f t="shared" si="77"/>
        <v>0</v>
      </c>
      <c r="L294" s="4">
        <f t="shared" si="81"/>
        <v>0</v>
      </c>
      <c r="M294" s="4">
        <f t="shared" si="79"/>
        <v>0</v>
      </c>
      <c r="N294" s="4">
        <f t="shared" si="80"/>
        <v>0</v>
      </c>
      <c r="O294" s="4">
        <f t="shared" si="72"/>
        <v>0</v>
      </c>
      <c r="P294" s="4">
        <f t="shared" si="73"/>
        <v>0</v>
      </c>
    </row>
    <row r="295" spans="1:16" x14ac:dyDescent="0.4">
      <c r="A295" s="1">
        <f t="shared" si="82"/>
        <v>25</v>
      </c>
      <c r="B295" s="1">
        <f t="shared" si="74"/>
        <v>5</v>
      </c>
      <c r="C295" s="1" t="str">
        <f t="shared" si="67"/>
        <v>25_5</v>
      </c>
      <c r="D295" s="1">
        <f t="shared" si="68"/>
        <v>0</v>
      </c>
      <c r="E295" s="1">
        <f t="shared" si="69"/>
        <v>0</v>
      </c>
      <c r="F295" s="1" t="str">
        <f t="shared" si="70"/>
        <v>25年5ヵ月目</v>
      </c>
      <c r="G295" s="4">
        <f t="shared" si="71"/>
        <v>0</v>
      </c>
      <c r="H295" s="4">
        <f t="shared" si="75"/>
        <v>0</v>
      </c>
      <c r="I295" s="4">
        <f t="shared" si="76"/>
        <v>0</v>
      </c>
      <c r="J295" s="4">
        <f t="shared" si="78"/>
        <v>0</v>
      </c>
      <c r="K295" s="4">
        <f t="shared" si="77"/>
        <v>0</v>
      </c>
      <c r="L295" s="4">
        <f t="shared" si="81"/>
        <v>0</v>
      </c>
      <c r="M295" s="4">
        <f t="shared" si="79"/>
        <v>0</v>
      </c>
      <c r="N295" s="4">
        <f t="shared" si="80"/>
        <v>0</v>
      </c>
      <c r="O295" s="4">
        <f t="shared" si="72"/>
        <v>0</v>
      </c>
      <c r="P295" s="4">
        <f t="shared" si="73"/>
        <v>0</v>
      </c>
    </row>
    <row r="296" spans="1:16" x14ac:dyDescent="0.4">
      <c r="A296" s="1">
        <f t="shared" si="82"/>
        <v>25</v>
      </c>
      <c r="B296" s="1">
        <f t="shared" si="74"/>
        <v>6</v>
      </c>
      <c r="C296" s="1" t="str">
        <f t="shared" si="67"/>
        <v>25_6</v>
      </c>
      <c r="D296" s="1">
        <f t="shared" si="68"/>
        <v>0</v>
      </c>
      <c r="E296" s="1">
        <f t="shared" si="69"/>
        <v>0</v>
      </c>
      <c r="F296" s="1" t="str">
        <f t="shared" si="70"/>
        <v>25年6ヵ月目</v>
      </c>
      <c r="G296" s="4">
        <f t="shared" si="71"/>
        <v>0</v>
      </c>
      <c r="H296" s="4">
        <f t="shared" si="75"/>
        <v>0</v>
      </c>
      <c r="I296" s="4">
        <f t="shared" si="76"/>
        <v>0</v>
      </c>
      <c r="J296" s="4">
        <f t="shared" si="78"/>
        <v>0</v>
      </c>
      <c r="K296" s="4">
        <f t="shared" si="77"/>
        <v>0</v>
      </c>
      <c r="L296" s="4">
        <f t="shared" si="81"/>
        <v>0</v>
      </c>
      <c r="M296" s="4">
        <f t="shared" si="79"/>
        <v>0</v>
      </c>
      <c r="N296" s="4">
        <f t="shared" si="80"/>
        <v>0</v>
      </c>
      <c r="O296" s="4">
        <f t="shared" si="72"/>
        <v>0</v>
      </c>
      <c r="P296" s="4">
        <f t="shared" si="73"/>
        <v>0</v>
      </c>
    </row>
    <row r="297" spans="1:16" x14ac:dyDescent="0.4">
      <c r="A297" s="1">
        <f t="shared" si="82"/>
        <v>25</v>
      </c>
      <c r="B297" s="1">
        <f t="shared" si="74"/>
        <v>7</v>
      </c>
      <c r="C297" s="1" t="str">
        <f t="shared" si="67"/>
        <v>25_7</v>
      </c>
      <c r="D297" s="1">
        <f t="shared" si="68"/>
        <v>0</v>
      </c>
      <c r="E297" s="1">
        <f t="shared" si="69"/>
        <v>0</v>
      </c>
      <c r="F297" s="1" t="str">
        <f t="shared" si="70"/>
        <v>25年7ヵ月目</v>
      </c>
      <c r="G297" s="4">
        <f t="shared" si="71"/>
        <v>0</v>
      </c>
      <c r="H297" s="4">
        <f t="shared" si="75"/>
        <v>0</v>
      </c>
      <c r="I297" s="4">
        <f t="shared" si="76"/>
        <v>0</v>
      </c>
      <c r="J297" s="4">
        <f t="shared" si="78"/>
        <v>0</v>
      </c>
      <c r="K297" s="4">
        <f t="shared" si="77"/>
        <v>0</v>
      </c>
      <c r="L297" s="4">
        <f t="shared" si="81"/>
        <v>0</v>
      </c>
      <c r="M297" s="4">
        <f t="shared" si="79"/>
        <v>0</v>
      </c>
      <c r="N297" s="4">
        <f t="shared" si="80"/>
        <v>0</v>
      </c>
      <c r="O297" s="4">
        <f t="shared" si="72"/>
        <v>0</v>
      </c>
      <c r="P297" s="4">
        <f t="shared" si="73"/>
        <v>0</v>
      </c>
    </row>
    <row r="298" spans="1:16" x14ac:dyDescent="0.4">
      <c r="A298" s="1">
        <f t="shared" si="82"/>
        <v>25</v>
      </c>
      <c r="B298" s="1">
        <f t="shared" si="74"/>
        <v>8</v>
      </c>
      <c r="C298" s="1" t="str">
        <f t="shared" si="67"/>
        <v>25_8</v>
      </c>
      <c r="D298" s="1">
        <f t="shared" si="68"/>
        <v>0</v>
      </c>
      <c r="E298" s="1">
        <f t="shared" si="69"/>
        <v>0</v>
      </c>
      <c r="F298" s="1" t="str">
        <f t="shared" si="70"/>
        <v>25年8ヵ月目</v>
      </c>
      <c r="G298" s="4">
        <f t="shared" si="71"/>
        <v>0</v>
      </c>
      <c r="H298" s="4">
        <f t="shared" si="75"/>
        <v>0</v>
      </c>
      <c r="I298" s="4">
        <f t="shared" si="76"/>
        <v>0</v>
      </c>
      <c r="J298" s="4">
        <f t="shared" si="78"/>
        <v>0</v>
      </c>
      <c r="K298" s="4">
        <f t="shared" si="77"/>
        <v>0</v>
      </c>
      <c r="L298" s="4">
        <f t="shared" si="81"/>
        <v>0</v>
      </c>
      <c r="M298" s="4">
        <f t="shared" si="79"/>
        <v>0</v>
      </c>
      <c r="N298" s="4">
        <f t="shared" si="80"/>
        <v>0</v>
      </c>
      <c r="O298" s="4">
        <f t="shared" si="72"/>
        <v>0</v>
      </c>
      <c r="P298" s="4">
        <f t="shared" si="73"/>
        <v>0</v>
      </c>
    </row>
    <row r="299" spans="1:16" x14ac:dyDescent="0.4">
      <c r="A299" s="1">
        <f t="shared" si="82"/>
        <v>25</v>
      </c>
      <c r="B299" s="1">
        <f t="shared" si="74"/>
        <v>9</v>
      </c>
      <c r="C299" s="1" t="str">
        <f t="shared" si="67"/>
        <v>25_9</v>
      </c>
      <c r="D299" s="1">
        <f t="shared" si="68"/>
        <v>0</v>
      </c>
      <c r="E299" s="1">
        <f t="shared" si="69"/>
        <v>0</v>
      </c>
      <c r="F299" s="1" t="str">
        <f t="shared" si="70"/>
        <v>25年9ヵ月目</v>
      </c>
      <c r="G299" s="4">
        <f t="shared" si="71"/>
        <v>0</v>
      </c>
      <c r="H299" s="4">
        <f t="shared" si="75"/>
        <v>0</v>
      </c>
      <c r="I299" s="4">
        <f t="shared" si="76"/>
        <v>0</v>
      </c>
      <c r="J299" s="4">
        <f t="shared" si="78"/>
        <v>0</v>
      </c>
      <c r="K299" s="4">
        <f t="shared" si="77"/>
        <v>0</v>
      </c>
      <c r="L299" s="4">
        <f t="shared" si="81"/>
        <v>0</v>
      </c>
      <c r="M299" s="4">
        <f t="shared" si="79"/>
        <v>0</v>
      </c>
      <c r="N299" s="4">
        <f t="shared" si="80"/>
        <v>0</v>
      </c>
      <c r="O299" s="4">
        <f t="shared" si="72"/>
        <v>0</v>
      </c>
      <c r="P299" s="4">
        <f t="shared" si="73"/>
        <v>0</v>
      </c>
    </row>
    <row r="300" spans="1:16" x14ac:dyDescent="0.4">
      <c r="A300" s="1">
        <f t="shared" si="82"/>
        <v>25</v>
      </c>
      <c r="B300" s="1">
        <f t="shared" si="74"/>
        <v>10</v>
      </c>
      <c r="C300" s="1" t="str">
        <f t="shared" si="67"/>
        <v>25_10</v>
      </c>
      <c r="D300" s="1">
        <f t="shared" si="68"/>
        <v>0</v>
      </c>
      <c r="E300" s="1">
        <f t="shared" si="69"/>
        <v>0</v>
      </c>
      <c r="F300" s="1" t="str">
        <f t="shared" si="70"/>
        <v>25年10ヵ月目</v>
      </c>
      <c r="G300" s="4">
        <f t="shared" si="71"/>
        <v>0</v>
      </c>
      <c r="H300" s="4">
        <f t="shared" si="75"/>
        <v>0</v>
      </c>
      <c r="I300" s="4">
        <f t="shared" si="76"/>
        <v>0</v>
      </c>
      <c r="J300" s="4">
        <f t="shared" si="78"/>
        <v>0</v>
      </c>
      <c r="K300" s="4">
        <f t="shared" si="77"/>
        <v>0</v>
      </c>
      <c r="L300" s="4">
        <f t="shared" si="81"/>
        <v>0</v>
      </c>
      <c r="M300" s="4">
        <f t="shared" si="79"/>
        <v>0</v>
      </c>
      <c r="N300" s="4">
        <f t="shared" si="80"/>
        <v>0</v>
      </c>
      <c r="O300" s="4">
        <f t="shared" si="72"/>
        <v>0</v>
      </c>
      <c r="P300" s="4">
        <f t="shared" si="73"/>
        <v>0</v>
      </c>
    </row>
    <row r="301" spans="1:16" x14ac:dyDescent="0.4">
      <c r="A301" s="1">
        <f t="shared" si="82"/>
        <v>25</v>
      </c>
      <c r="B301" s="1">
        <f t="shared" si="74"/>
        <v>11</v>
      </c>
      <c r="C301" s="1" t="str">
        <f t="shared" si="67"/>
        <v>25_11</v>
      </c>
      <c r="D301" s="1">
        <f t="shared" si="68"/>
        <v>0</v>
      </c>
      <c r="E301" s="1">
        <f t="shared" si="69"/>
        <v>0</v>
      </c>
      <c r="F301" s="1" t="str">
        <f t="shared" si="70"/>
        <v>25年11ヵ月目</v>
      </c>
      <c r="G301" s="4">
        <f t="shared" si="71"/>
        <v>0</v>
      </c>
      <c r="H301" s="4">
        <f t="shared" si="75"/>
        <v>0</v>
      </c>
      <c r="I301" s="4">
        <f t="shared" si="76"/>
        <v>0</v>
      </c>
      <c r="J301" s="4">
        <f t="shared" si="78"/>
        <v>0</v>
      </c>
      <c r="K301" s="4">
        <f t="shared" si="77"/>
        <v>0</v>
      </c>
      <c r="L301" s="4">
        <f t="shared" si="81"/>
        <v>0</v>
      </c>
      <c r="M301" s="4">
        <f t="shared" si="79"/>
        <v>0</v>
      </c>
      <c r="N301" s="4">
        <f t="shared" si="80"/>
        <v>0</v>
      </c>
      <c r="O301" s="4">
        <f t="shared" si="72"/>
        <v>0</v>
      </c>
      <c r="P301" s="4">
        <f t="shared" si="73"/>
        <v>0</v>
      </c>
    </row>
    <row r="302" spans="1:16" x14ac:dyDescent="0.4">
      <c r="A302" s="1">
        <f t="shared" si="82"/>
        <v>25</v>
      </c>
      <c r="B302" s="1">
        <f t="shared" si="74"/>
        <v>12</v>
      </c>
      <c r="C302" s="1" t="str">
        <f t="shared" si="67"/>
        <v>25_12</v>
      </c>
      <c r="D302" s="1">
        <f t="shared" si="68"/>
        <v>0</v>
      </c>
      <c r="E302" s="1">
        <f t="shared" si="69"/>
        <v>0</v>
      </c>
      <c r="F302" s="1" t="str">
        <f t="shared" si="70"/>
        <v>25年12ヵ月目</v>
      </c>
      <c r="G302" s="4">
        <f t="shared" si="71"/>
        <v>0</v>
      </c>
      <c r="H302" s="4">
        <f t="shared" si="75"/>
        <v>0</v>
      </c>
      <c r="I302" s="4">
        <f t="shared" si="76"/>
        <v>0</v>
      </c>
      <c r="J302" s="4">
        <f t="shared" si="78"/>
        <v>0</v>
      </c>
      <c r="K302" s="4">
        <f t="shared" si="77"/>
        <v>0</v>
      </c>
      <c r="L302" s="4">
        <f t="shared" si="81"/>
        <v>0</v>
      </c>
      <c r="M302" s="4">
        <f t="shared" si="79"/>
        <v>0</v>
      </c>
      <c r="N302" s="4">
        <f t="shared" si="80"/>
        <v>0</v>
      </c>
      <c r="O302" s="4">
        <f t="shared" si="72"/>
        <v>0</v>
      </c>
      <c r="P302" s="4">
        <f t="shared" si="73"/>
        <v>0</v>
      </c>
    </row>
    <row r="303" spans="1:16" x14ac:dyDescent="0.4">
      <c r="A303" s="1">
        <f t="shared" si="82"/>
        <v>26</v>
      </c>
      <c r="B303" s="1">
        <f t="shared" si="74"/>
        <v>1</v>
      </c>
      <c r="C303" s="1" t="str">
        <f t="shared" si="67"/>
        <v>26_1</v>
      </c>
      <c r="D303" s="1">
        <f t="shared" si="68"/>
        <v>0</v>
      </c>
      <c r="E303" s="1">
        <f t="shared" si="69"/>
        <v>0</v>
      </c>
      <c r="F303" s="1" t="str">
        <f t="shared" si="70"/>
        <v>26年1ヵ月目</v>
      </c>
      <c r="G303" s="4">
        <f t="shared" si="71"/>
        <v>0</v>
      </c>
      <c r="H303" s="4">
        <f t="shared" si="75"/>
        <v>0</v>
      </c>
      <c r="I303" s="4">
        <f t="shared" si="76"/>
        <v>0</v>
      </c>
      <c r="J303" s="4">
        <f t="shared" si="78"/>
        <v>0</v>
      </c>
      <c r="K303" s="4">
        <f t="shared" si="77"/>
        <v>0</v>
      </c>
      <c r="L303" s="4">
        <f t="shared" si="81"/>
        <v>0</v>
      </c>
      <c r="M303" s="4">
        <f t="shared" si="79"/>
        <v>0</v>
      </c>
      <c r="N303" s="4">
        <f t="shared" si="80"/>
        <v>0</v>
      </c>
      <c r="O303" s="4">
        <f t="shared" si="72"/>
        <v>0</v>
      </c>
      <c r="P303" s="4">
        <f t="shared" si="73"/>
        <v>0</v>
      </c>
    </row>
    <row r="304" spans="1:16" x14ac:dyDescent="0.4">
      <c r="A304" s="1">
        <f t="shared" si="82"/>
        <v>26</v>
      </c>
      <c r="B304" s="1">
        <f t="shared" si="74"/>
        <v>2</v>
      </c>
      <c r="C304" s="1" t="str">
        <f t="shared" si="67"/>
        <v>26_2</v>
      </c>
      <c r="D304" s="1">
        <f t="shared" si="68"/>
        <v>0</v>
      </c>
      <c r="E304" s="1">
        <f t="shared" si="69"/>
        <v>0</v>
      </c>
      <c r="F304" s="1" t="str">
        <f t="shared" si="70"/>
        <v>26年2ヵ月目</v>
      </c>
      <c r="G304" s="4">
        <f t="shared" si="71"/>
        <v>0</v>
      </c>
      <c r="H304" s="4">
        <f t="shared" si="75"/>
        <v>0</v>
      </c>
      <c r="I304" s="4">
        <f t="shared" si="76"/>
        <v>0</v>
      </c>
      <c r="J304" s="4">
        <f t="shared" si="78"/>
        <v>0</v>
      </c>
      <c r="K304" s="4">
        <f t="shared" si="77"/>
        <v>0</v>
      </c>
      <c r="L304" s="4">
        <f t="shared" si="81"/>
        <v>0</v>
      </c>
      <c r="M304" s="4">
        <f t="shared" si="79"/>
        <v>0</v>
      </c>
      <c r="N304" s="4">
        <f t="shared" si="80"/>
        <v>0</v>
      </c>
      <c r="O304" s="4">
        <f t="shared" si="72"/>
        <v>0</v>
      </c>
      <c r="P304" s="4">
        <f t="shared" si="73"/>
        <v>0</v>
      </c>
    </row>
    <row r="305" spans="1:16" x14ac:dyDescent="0.4">
      <c r="A305" s="1">
        <f t="shared" si="82"/>
        <v>26</v>
      </c>
      <c r="B305" s="1">
        <f t="shared" si="74"/>
        <v>3</v>
      </c>
      <c r="C305" s="1" t="str">
        <f t="shared" si="67"/>
        <v>26_3</v>
      </c>
      <c r="D305" s="1">
        <f t="shared" si="68"/>
        <v>0</v>
      </c>
      <c r="E305" s="1">
        <f t="shared" si="69"/>
        <v>0</v>
      </c>
      <c r="F305" s="1" t="str">
        <f t="shared" si="70"/>
        <v>26年3ヵ月目</v>
      </c>
      <c r="G305" s="4">
        <f t="shared" si="71"/>
        <v>0</v>
      </c>
      <c r="H305" s="4">
        <f t="shared" si="75"/>
        <v>0</v>
      </c>
      <c r="I305" s="4">
        <f t="shared" si="76"/>
        <v>0</v>
      </c>
      <c r="J305" s="4">
        <f t="shared" si="78"/>
        <v>0</v>
      </c>
      <c r="K305" s="4">
        <f t="shared" si="77"/>
        <v>0</v>
      </c>
      <c r="L305" s="4">
        <f t="shared" si="81"/>
        <v>0</v>
      </c>
      <c r="M305" s="4">
        <f t="shared" si="79"/>
        <v>0</v>
      </c>
      <c r="N305" s="4">
        <f t="shared" si="80"/>
        <v>0</v>
      </c>
      <c r="O305" s="4">
        <f t="shared" si="72"/>
        <v>0</v>
      </c>
      <c r="P305" s="4">
        <f t="shared" si="73"/>
        <v>0</v>
      </c>
    </row>
    <row r="306" spans="1:16" x14ac:dyDescent="0.4">
      <c r="A306" s="1">
        <f t="shared" si="82"/>
        <v>26</v>
      </c>
      <c r="B306" s="1">
        <f t="shared" si="74"/>
        <v>4</v>
      </c>
      <c r="C306" s="1" t="str">
        <f t="shared" si="67"/>
        <v>26_4</v>
      </c>
      <c r="D306" s="1">
        <f t="shared" si="68"/>
        <v>0</v>
      </c>
      <c r="E306" s="1">
        <f t="shared" si="69"/>
        <v>0</v>
      </c>
      <c r="F306" s="1" t="str">
        <f t="shared" si="70"/>
        <v>26年4ヵ月目</v>
      </c>
      <c r="G306" s="4">
        <f t="shared" si="71"/>
        <v>0</v>
      </c>
      <c r="H306" s="4">
        <f t="shared" si="75"/>
        <v>0</v>
      </c>
      <c r="I306" s="4">
        <f t="shared" si="76"/>
        <v>0</v>
      </c>
      <c r="J306" s="4">
        <f t="shared" si="78"/>
        <v>0</v>
      </c>
      <c r="K306" s="4">
        <f t="shared" si="77"/>
        <v>0</v>
      </c>
      <c r="L306" s="4">
        <f t="shared" si="81"/>
        <v>0</v>
      </c>
      <c r="M306" s="4">
        <f t="shared" si="79"/>
        <v>0</v>
      </c>
      <c r="N306" s="4">
        <f t="shared" si="80"/>
        <v>0</v>
      </c>
      <c r="O306" s="4">
        <f t="shared" si="72"/>
        <v>0</v>
      </c>
      <c r="P306" s="4">
        <f t="shared" si="73"/>
        <v>0</v>
      </c>
    </row>
    <row r="307" spans="1:16" x14ac:dyDescent="0.4">
      <c r="A307" s="1">
        <f t="shared" si="82"/>
        <v>26</v>
      </c>
      <c r="B307" s="1">
        <f t="shared" si="74"/>
        <v>5</v>
      </c>
      <c r="C307" s="1" t="str">
        <f t="shared" si="67"/>
        <v>26_5</v>
      </c>
      <c r="D307" s="1">
        <f t="shared" si="68"/>
        <v>0</v>
      </c>
      <c r="E307" s="1">
        <f t="shared" si="69"/>
        <v>0</v>
      </c>
      <c r="F307" s="1" t="str">
        <f t="shared" si="70"/>
        <v>26年5ヵ月目</v>
      </c>
      <c r="G307" s="4">
        <f t="shared" si="71"/>
        <v>0</v>
      </c>
      <c r="H307" s="4">
        <f t="shared" si="75"/>
        <v>0</v>
      </c>
      <c r="I307" s="4">
        <f t="shared" si="76"/>
        <v>0</v>
      </c>
      <c r="J307" s="4">
        <f t="shared" si="78"/>
        <v>0</v>
      </c>
      <c r="K307" s="4">
        <f t="shared" si="77"/>
        <v>0</v>
      </c>
      <c r="L307" s="4">
        <f t="shared" si="81"/>
        <v>0</v>
      </c>
      <c r="M307" s="4">
        <f t="shared" si="79"/>
        <v>0</v>
      </c>
      <c r="N307" s="4">
        <f t="shared" si="80"/>
        <v>0</v>
      </c>
      <c r="O307" s="4">
        <f t="shared" si="72"/>
        <v>0</v>
      </c>
      <c r="P307" s="4">
        <f t="shared" si="73"/>
        <v>0</v>
      </c>
    </row>
    <row r="308" spans="1:16" x14ac:dyDescent="0.4">
      <c r="A308" s="1">
        <f t="shared" si="82"/>
        <v>26</v>
      </c>
      <c r="B308" s="1">
        <f t="shared" si="74"/>
        <v>6</v>
      </c>
      <c r="C308" s="1" t="str">
        <f t="shared" si="67"/>
        <v>26_6</v>
      </c>
      <c r="D308" s="1">
        <f t="shared" si="68"/>
        <v>0</v>
      </c>
      <c r="E308" s="1">
        <f t="shared" si="69"/>
        <v>0</v>
      </c>
      <c r="F308" s="1" t="str">
        <f t="shared" si="70"/>
        <v>26年6ヵ月目</v>
      </c>
      <c r="G308" s="4">
        <f t="shared" si="71"/>
        <v>0</v>
      </c>
      <c r="H308" s="4">
        <f t="shared" si="75"/>
        <v>0</v>
      </c>
      <c r="I308" s="4">
        <f t="shared" si="76"/>
        <v>0</v>
      </c>
      <c r="J308" s="4">
        <f t="shared" si="78"/>
        <v>0</v>
      </c>
      <c r="K308" s="4">
        <f t="shared" si="77"/>
        <v>0</v>
      </c>
      <c r="L308" s="4">
        <f t="shared" si="81"/>
        <v>0</v>
      </c>
      <c r="M308" s="4">
        <f t="shared" si="79"/>
        <v>0</v>
      </c>
      <c r="N308" s="4">
        <f t="shared" si="80"/>
        <v>0</v>
      </c>
      <c r="O308" s="4">
        <f t="shared" si="72"/>
        <v>0</v>
      </c>
      <c r="P308" s="4">
        <f t="shared" si="73"/>
        <v>0</v>
      </c>
    </row>
    <row r="309" spans="1:16" x14ac:dyDescent="0.4">
      <c r="A309" s="1">
        <f t="shared" si="82"/>
        <v>26</v>
      </c>
      <c r="B309" s="1">
        <f t="shared" si="74"/>
        <v>7</v>
      </c>
      <c r="C309" s="1" t="str">
        <f t="shared" si="67"/>
        <v>26_7</v>
      </c>
      <c r="D309" s="1">
        <f t="shared" si="68"/>
        <v>0</v>
      </c>
      <c r="E309" s="1">
        <f t="shared" si="69"/>
        <v>0</v>
      </c>
      <c r="F309" s="1" t="str">
        <f t="shared" si="70"/>
        <v>26年7ヵ月目</v>
      </c>
      <c r="G309" s="4">
        <f t="shared" si="71"/>
        <v>0</v>
      </c>
      <c r="H309" s="4">
        <f t="shared" si="75"/>
        <v>0</v>
      </c>
      <c r="I309" s="4">
        <f t="shared" si="76"/>
        <v>0</v>
      </c>
      <c r="J309" s="4">
        <f t="shared" si="78"/>
        <v>0</v>
      </c>
      <c r="K309" s="4">
        <f t="shared" si="77"/>
        <v>0</v>
      </c>
      <c r="L309" s="4">
        <f t="shared" si="81"/>
        <v>0</v>
      </c>
      <c r="M309" s="4">
        <f t="shared" si="79"/>
        <v>0</v>
      </c>
      <c r="N309" s="4">
        <f t="shared" si="80"/>
        <v>0</v>
      </c>
      <c r="O309" s="4">
        <f t="shared" si="72"/>
        <v>0</v>
      </c>
      <c r="P309" s="4">
        <f t="shared" si="73"/>
        <v>0</v>
      </c>
    </row>
    <row r="310" spans="1:16" x14ac:dyDescent="0.4">
      <c r="A310" s="1">
        <f t="shared" si="82"/>
        <v>26</v>
      </c>
      <c r="B310" s="1">
        <f t="shared" si="74"/>
        <v>8</v>
      </c>
      <c r="C310" s="1" t="str">
        <f t="shared" si="67"/>
        <v>26_8</v>
      </c>
      <c r="D310" s="1">
        <f t="shared" si="68"/>
        <v>0</v>
      </c>
      <c r="E310" s="1">
        <f t="shared" si="69"/>
        <v>0</v>
      </c>
      <c r="F310" s="1" t="str">
        <f t="shared" si="70"/>
        <v>26年8ヵ月目</v>
      </c>
      <c r="G310" s="4">
        <f t="shared" si="71"/>
        <v>0</v>
      </c>
      <c r="H310" s="4">
        <f t="shared" si="75"/>
        <v>0</v>
      </c>
      <c r="I310" s="4">
        <f t="shared" si="76"/>
        <v>0</v>
      </c>
      <c r="J310" s="4">
        <f t="shared" si="78"/>
        <v>0</v>
      </c>
      <c r="K310" s="4">
        <f t="shared" si="77"/>
        <v>0</v>
      </c>
      <c r="L310" s="4">
        <f t="shared" si="81"/>
        <v>0</v>
      </c>
      <c r="M310" s="4">
        <f t="shared" si="79"/>
        <v>0</v>
      </c>
      <c r="N310" s="4">
        <f t="shared" si="80"/>
        <v>0</v>
      </c>
      <c r="O310" s="4">
        <f t="shared" si="72"/>
        <v>0</v>
      </c>
      <c r="P310" s="4">
        <f t="shared" si="73"/>
        <v>0</v>
      </c>
    </row>
    <row r="311" spans="1:16" x14ac:dyDescent="0.4">
      <c r="A311" s="1">
        <f t="shared" si="82"/>
        <v>26</v>
      </c>
      <c r="B311" s="1">
        <f t="shared" si="74"/>
        <v>9</v>
      </c>
      <c r="C311" s="1" t="str">
        <f t="shared" si="67"/>
        <v>26_9</v>
      </c>
      <c r="D311" s="1">
        <f t="shared" si="68"/>
        <v>0</v>
      </c>
      <c r="E311" s="1">
        <f t="shared" si="69"/>
        <v>0</v>
      </c>
      <c r="F311" s="1" t="str">
        <f t="shared" si="70"/>
        <v>26年9ヵ月目</v>
      </c>
      <c r="G311" s="4">
        <f t="shared" si="71"/>
        <v>0</v>
      </c>
      <c r="H311" s="4">
        <f t="shared" si="75"/>
        <v>0</v>
      </c>
      <c r="I311" s="4">
        <f t="shared" si="76"/>
        <v>0</v>
      </c>
      <c r="J311" s="4">
        <f t="shared" si="78"/>
        <v>0</v>
      </c>
      <c r="K311" s="4">
        <f t="shared" si="77"/>
        <v>0</v>
      </c>
      <c r="L311" s="4">
        <f t="shared" si="81"/>
        <v>0</v>
      </c>
      <c r="M311" s="4">
        <f t="shared" si="79"/>
        <v>0</v>
      </c>
      <c r="N311" s="4">
        <f t="shared" si="80"/>
        <v>0</v>
      </c>
      <c r="O311" s="4">
        <f t="shared" si="72"/>
        <v>0</v>
      </c>
      <c r="P311" s="4">
        <f t="shared" si="73"/>
        <v>0</v>
      </c>
    </row>
    <row r="312" spans="1:16" x14ac:dyDescent="0.4">
      <c r="A312" s="1">
        <f t="shared" si="82"/>
        <v>26</v>
      </c>
      <c r="B312" s="1">
        <f t="shared" si="74"/>
        <v>10</v>
      </c>
      <c r="C312" s="1" t="str">
        <f t="shared" si="67"/>
        <v>26_10</v>
      </c>
      <c r="D312" s="1">
        <f t="shared" si="68"/>
        <v>0</v>
      </c>
      <c r="E312" s="1">
        <f t="shared" si="69"/>
        <v>0</v>
      </c>
      <c r="F312" s="1" t="str">
        <f t="shared" si="70"/>
        <v>26年10ヵ月目</v>
      </c>
      <c r="G312" s="4">
        <f t="shared" si="71"/>
        <v>0</v>
      </c>
      <c r="H312" s="4">
        <f t="shared" si="75"/>
        <v>0</v>
      </c>
      <c r="I312" s="4">
        <f t="shared" si="76"/>
        <v>0</v>
      </c>
      <c r="J312" s="4">
        <f t="shared" si="78"/>
        <v>0</v>
      </c>
      <c r="K312" s="4">
        <f t="shared" si="77"/>
        <v>0</v>
      </c>
      <c r="L312" s="4">
        <f t="shared" si="81"/>
        <v>0</v>
      </c>
      <c r="M312" s="4">
        <f t="shared" si="79"/>
        <v>0</v>
      </c>
      <c r="N312" s="4">
        <f t="shared" si="80"/>
        <v>0</v>
      </c>
      <c r="O312" s="4">
        <f t="shared" si="72"/>
        <v>0</v>
      </c>
      <c r="P312" s="4">
        <f t="shared" si="73"/>
        <v>0</v>
      </c>
    </row>
    <row r="313" spans="1:16" x14ac:dyDescent="0.4">
      <c r="A313" s="1">
        <f t="shared" si="82"/>
        <v>26</v>
      </c>
      <c r="B313" s="1">
        <f t="shared" si="74"/>
        <v>11</v>
      </c>
      <c r="C313" s="1" t="str">
        <f t="shared" si="67"/>
        <v>26_11</v>
      </c>
      <c r="D313" s="1">
        <f t="shared" si="68"/>
        <v>0</v>
      </c>
      <c r="E313" s="1">
        <f t="shared" si="69"/>
        <v>0</v>
      </c>
      <c r="F313" s="1" t="str">
        <f t="shared" si="70"/>
        <v>26年11ヵ月目</v>
      </c>
      <c r="G313" s="4">
        <f t="shared" si="71"/>
        <v>0</v>
      </c>
      <c r="H313" s="4">
        <f t="shared" si="75"/>
        <v>0</v>
      </c>
      <c r="I313" s="4">
        <f t="shared" si="76"/>
        <v>0</v>
      </c>
      <c r="J313" s="4">
        <f t="shared" si="78"/>
        <v>0</v>
      </c>
      <c r="K313" s="4">
        <f t="shared" si="77"/>
        <v>0</v>
      </c>
      <c r="L313" s="4">
        <f t="shared" si="81"/>
        <v>0</v>
      </c>
      <c r="M313" s="4">
        <f t="shared" si="79"/>
        <v>0</v>
      </c>
      <c r="N313" s="4">
        <f t="shared" si="80"/>
        <v>0</v>
      </c>
      <c r="O313" s="4">
        <f t="shared" si="72"/>
        <v>0</v>
      </c>
      <c r="P313" s="4">
        <f t="shared" si="73"/>
        <v>0</v>
      </c>
    </row>
    <row r="314" spans="1:16" x14ac:dyDescent="0.4">
      <c r="A314" s="1">
        <f t="shared" si="82"/>
        <v>26</v>
      </c>
      <c r="B314" s="1">
        <f t="shared" si="74"/>
        <v>12</v>
      </c>
      <c r="C314" s="1" t="str">
        <f t="shared" si="67"/>
        <v>26_12</v>
      </c>
      <c r="D314" s="1">
        <f t="shared" si="68"/>
        <v>0</v>
      </c>
      <c r="E314" s="1">
        <f t="shared" si="69"/>
        <v>0</v>
      </c>
      <c r="F314" s="1" t="str">
        <f t="shared" si="70"/>
        <v>26年12ヵ月目</v>
      </c>
      <c r="G314" s="4">
        <f t="shared" si="71"/>
        <v>0</v>
      </c>
      <c r="H314" s="4">
        <f t="shared" si="75"/>
        <v>0</v>
      </c>
      <c r="I314" s="4">
        <f t="shared" si="76"/>
        <v>0</v>
      </c>
      <c r="J314" s="4">
        <f t="shared" si="78"/>
        <v>0</v>
      </c>
      <c r="K314" s="4">
        <f t="shared" si="77"/>
        <v>0</v>
      </c>
      <c r="L314" s="4">
        <f t="shared" si="81"/>
        <v>0</v>
      </c>
      <c r="M314" s="4">
        <f t="shared" si="79"/>
        <v>0</v>
      </c>
      <c r="N314" s="4">
        <f t="shared" si="80"/>
        <v>0</v>
      </c>
      <c r="O314" s="4">
        <f t="shared" si="72"/>
        <v>0</v>
      </c>
      <c r="P314" s="4">
        <f t="shared" si="73"/>
        <v>0</v>
      </c>
    </row>
    <row r="315" spans="1:16" x14ac:dyDescent="0.4">
      <c r="A315" s="1">
        <f t="shared" si="82"/>
        <v>27</v>
      </c>
      <c r="B315" s="1">
        <f t="shared" si="74"/>
        <v>1</v>
      </c>
      <c r="C315" s="1" t="str">
        <f t="shared" si="67"/>
        <v>27_1</v>
      </c>
      <c r="D315" s="1">
        <f t="shared" si="68"/>
        <v>0</v>
      </c>
      <c r="E315" s="1">
        <f t="shared" si="69"/>
        <v>0</v>
      </c>
      <c r="F315" s="1" t="str">
        <f t="shared" si="70"/>
        <v>27年1ヵ月目</v>
      </c>
      <c r="G315" s="4">
        <f t="shared" si="71"/>
        <v>0</v>
      </c>
      <c r="H315" s="4">
        <f t="shared" si="75"/>
        <v>0</v>
      </c>
      <c r="I315" s="4">
        <f t="shared" si="76"/>
        <v>0</v>
      </c>
      <c r="J315" s="4">
        <f t="shared" si="78"/>
        <v>0</v>
      </c>
      <c r="K315" s="4">
        <f t="shared" si="77"/>
        <v>0</v>
      </c>
      <c r="L315" s="4">
        <f t="shared" si="81"/>
        <v>0</v>
      </c>
      <c r="M315" s="4">
        <f t="shared" si="79"/>
        <v>0</v>
      </c>
      <c r="N315" s="4">
        <f t="shared" si="80"/>
        <v>0</v>
      </c>
      <c r="O315" s="4">
        <f t="shared" si="72"/>
        <v>0</v>
      </c>
      <c r="P315" s="4">
        <f t="shared" si="73"/>
        <v>0</v>
      </c>
    </row>
    <row r="316" spans="1:16" x14ac:dyDescent="0.4">
      <c r="A316" s="1">
        <f t="shared" si="82"/>
        <v>27</v>
      </c>
      <c r="B316" s="1">
        <f t="shared" si="74"/>
        <v>2</v>
      </c>
      <c r="C316" s="1" t="str">
        <f t="shared" si="67"/>
        <v>27_2</v>
      </c>
      <c r="D316" s="1">
        <f t="shared" si="68"/>
        <v>0</v>
      </c>
      <c r="E316" s="1">
        <f t="shared" si="69"/>
        <v>0</v>
      </c>
      <c r="F316" s="1" t="str">
        <f t="shared" si="70"/>
        <v>27年2ヵ月目</v>
      </c>
      <c r="G316" s="4">
        <f t="shared" si="71"/>
        <v>0</v>
      </c>
      <c r="H316" s="4">
        <f t="shared" si="75"/>
        <v>0</v>
      </c>
      <c r="I316" s="4">
        <f t="shared" si="76"/>
        <v>0</v>
      </c>
      <c r="J316" s="4">
        <f t="shared" si="78"/>
        <v>0</v>
      </c>
      <c r="K316" s="4">
        <f t="shared" si="77"/>
        <v>0</v>
      </c>
      <c r="L316" s="4">
        <f t="shared" si="81"/>
        <v>0</v>
      </c>
      <c r="M316" s="4">
        <f t="shared" si="79"/>
        <v>0</v>
      </c>
      <c r="N316" s="4">
        <f t="shared" si="80"/>
        <v>0</v>
      </c>
      <c r="O316" s="4">
        <f t="shared" si="72"/>
        <v>0</v>
      </c>
      <c r="P316" s="4">
        <f t="shared" si="73"/>
        <v>0</v>
      </c>
    </row>
    <row r="317" spans="1:16" x14ac:dyDescent="0.4">
      <c r="A317" s="1">
        <f t="shared" si="82"/>
        <v>27</v>
      </c>
      <c r="B317" s="1">
        <f t="shared" si="74"/>
        <v>3</v>
      </c>
      <c r="C317" s="1" t="str">
        <f t="shared" si="67"/>
        <v>27_3</v>
      </c>
      <c r="D317" s="1">
        <f t="shared" si="68"/>
        <v>0</v>
      </c>
      <c r="E317" s="1">
        <f t="shared" si="69"/>
        <v>0</v>
      </c>
      <c r="F317" s="1" t="str">
        <f t="shared" si="70"/>
        <v>27年3ヵ月目</v>
      </c>
      <c r="G317" s="4">
        <f t="shared" si="71"/>
        <v>0</v>
      </c>
      <c r="H317" s="4">
        <f t="shared" si="75"/>
        <v>0</v>
      </c>
      <c r="I317" s="4">
        <f t="shared" si="76"/>
        <v>0</v>
      </c>
      <c r="J317" s="4">
        <f t="shared" si="78"/>
        <v>0</v>
      </c>
      <c r="K317" s="4">
        <f t="shared" si="77"/>
        <v>0</v>
      </c>
      <c r="L317" s="4">
        <f t="shared" si="81"/>
        <v>0</v>
      </c>
      <c r="M317" s="4">
        <f t="shared" si="79"/>
        <v>0</v>
      </c>
      <c r="N317" s="4">
        <f t="shared" si="80"/>
        <v>0</v>
      </c>
      <c r="O317" s="4">
        <f t="shared" si="72"/>
        <v>0</v>
      </c>
      <c r="P317" s="4">
        <f t="shared" si="73"/>
        <v>0</v>
      </c>
    </row>
    <row r="318" spans="1:16" x14ac:dyDescent="0.4">
      <c r="A318" s="1">
        <f t="shared" si="82"/>
        <v>27</v>
      </c>
      <c r="B318" s="1">
        <f t="shared" si="74"/>
        <v>4</v>
      </c>
      <c r="C318" s="1" t="str">
        <f t="shared" si="67"/>
        <v>27_4</v>
      </c>
      <c r="D318" s="1">
        <f t="shared" si="68"/>
        <v>0</v>
      </c>
      <c r="E318" s="1">
        <f t="shared" si="69"/>
        <v>0</v>
      </c>
      <c r="F318" s="1" t="str">
        <f t="shared" si="70"/>
        <v>27年4ヵ月目</v>
      </c>
      <c r="G318" s="4">
        <f t="shared" si="71"/>
        <v>0</v>
      </c>
      <c r="H318" s="4">
        <f t="shared" si="75"/>
        <v>0</v>
      </c>
      <c r="I318" s="4">
        <f t="shared" si="76"/>
        <v>0</v>
      </c>
      <c r="J318" s="4">
        <f t="shared" si="78"/>
        <v>0</v>
      </c>
      <c r="K318" s="4">
        <f t="shared" si="77"/>
        <v>0</v>
      </c>
      <c r="L318" s="4">
        <f t="shared" si="81"/>
        <v>0</v>
      </c>
      <c r="M318" s="4">
        <f t="shared" si="79"/>
        <v>0</v>
      </c>
      <c r="N318" s="4">
        <f t="shared" si="80"/>
        <v>0</v>
      </c>
      <c r="O318" s="4">
        <f t="shared" si="72"/>
        <v>0</v>
      </c>
      <c r="P318" s="4">
        <f t="shared" si="73"/>
        <v>0</v>
      </c>
    </row>
    <row r="319" spans="1:16" x14ac:dyDescent="0.4">
      <c r="A319" s="1">
        <f t="shared" si="82"/>
        <v>27</v>
      </c>
      <c r="B319" s="1">
        <f t="shared" si="74"/>
        <v>5</v>
      </c>
      <c r="C319" s="1" t="str">
        <f t="shared" si="67"/>
        <v>27_5</v>
      </c>
      <c r="D319" s="1">
        <f t="shared" si="68"/>
        <v>0</v>
      </c>
      <c r="E319" s="1">
        <f t="shared" si="69"/>
        <v>0</v>
      </c>
      <c r="F319" s="1" t="str">
        <f t="shared" si="70"/>
        <v>27年5ヵ月目</v>
      </c>
      <c r="G319" s="4">
        <f t="shared" si="71"/>
        <v>0</v>
      </c>
      <c r="H319" s="4">
        <f t="shared" si="75"/>
        <v>0</v>
      </c>
      <c r="I319" s="4">
        <f t="shared" si="76"/>
        <v>0</v>
      </c>
      <c r="J319" s="4">
        <f t="shared" si="78"/>
        <v>0</v>
      </c>
      <c r="K319" s="4">
        <f t="shared" si="77"/>
        <v>0</v>
      </c>
      <c r="L319" s="4">
        <f t="shared" si="81"/>
        <v>0</v>
      </c>
      <c r="M319" s="4">
        <f t="shared" si="79"/>
        <v>0</v>
      </c>
      <c r="N319" s="4">
        <f t="shared" si="80"/>
        <v>0</v>
      </c>
      <c r="O319" s="4">
        <f t="shared" si="72"/>
        <v>0</v>
      </c>
      <c r="P319" s="4">
        <f t="shared" si="73"/>
        <v>0</v>
      </c>
    </row>
    <row r="320" spans="1:16" x14ac:dyDescent="0.4">
      <c r="A320" s="1">
        <f t="shared" si="82"/>
        <v>27</v>
      </c>
      <c r="B320" s="1">
        <f t="shared" si="74"/>
        <v>6</v>
      </c>
      <c r="C320" s="1" t="str">
        <f t="shared" si="67"/>
        <v>27_6</v>
      </c>
      <c r="D320" s="1">
        <f t="shared" si="68"/>
        <v>0</v>
      </c>
      <c r="E320" s="1">
        <f t="shared" si="69"/>
        <v>0</v>
      </c>
      <c r="F320" s="1" t="str">
        <f t="shared" si="70"/>
        <v>27年6ヵ月目</v>
      </c>
      <c r="G320" s="4">
        <f t="shared" si="71"/>
        <v>0</v>
      </c>
      <c r="H320" s="4">
        <f t="shared" si="75"/>
        <v>0</v>
      </c>
      <c r="I320" s="4">
        <f t="shared" si="76"/>
        <v>0</v>
      </c>
      <c r="J320" s="4">
        <f t="shared" si="78"/>
        <v>0</v>
      </c>
      <c r="K320" s="4">
        <f t="shared" si="77"/>
        <v>0</v>
      </c>
      <c r="L320" s="4">
        <f t="shared" si="81"/>
        <v>0</v>
      </c>
      <c r="M320" s="4">
        <f t="shared" si="79"/>
        <v>0</v>
      </c>
      <c r="N320" s="4">
        <f t="shared" si="80"/>
        <v>0</v>
      </c>
      <c r="O320" s="4">
        <f t="shared" si="72"/>
        <v>0</v>
      </c>
      <c r="P320" s="4">
        <f t="shared" si="73"/>
        <v>0</v>
      </c>
    </row>
    <row r="321" spans="1:16" x14ac:dyDescent="0.4">
      <c r="A321" s="1">
        <f t="shared" si="82"/>
        <v>27</v>
      </c>
      <c r="B321" s="1">
        <f t="shared" si="74"/>
        <v>7</v>
      </c>
      <c r="C321" s="1" t="str">
        <f t="shared" si="67"/>
        <v>27_7</v>
      </c>
      <c r="D321" s="1">
        <f t="shared" si="68"/>
        <v>0</v>
      </c>
      <c r="E321" s="1">
        <f t="shared" si="69"/>
        <v>0</v>
      </c>
      <c r="F321" s="1" t="str">
        <f t="shared" si="70"/>
        <v>27年7ヵ月目</v>
      </c>
      <c r="G321" s="4">
        <f t="shared" si="71"/>
        <v>0</v>
      </c>
      <c r="H321" s="4">
        <f t="shared" si="75"/>
        <v>0</v>
      </c>
      <c r="I321" s="4">
        <f t="shared" si="76"/>
        <v>0</v>
      </c>
      <c r="J321" s="4">
        <f t="shared" si="78"/>
        <v>0</v>
      </c>
      <c r="K321" s="4">
        <f t="shared" si="77"/>
        <v>0</v>
      </c>
      <c r="L321" s="4">
        <f t="shared" si="81"/>
        <v>0</v>
      </c>
      <c r="M321" s="4">
        <f t="shared" si="79"/>
        <v>0</v>
      </c>
      <c r="N321" s="4">
        <f t="shared" si="80"/>
        <v>0</v>
      </c>
      <c r="O321" s="4">
        <f t="shared" si="72"/>
        <v>0</v>
      </c>
      <c r="P321" s="4">
        <f t="shared" si="73"/>
        <v>0</v>
      </c>
    </row>
    <row r="322" spans="1:16" x14ac:dyDescent="0.4">
      <c r="A322" s="1">
        <f t="shared" si="82"/>
        <v>27</v>
      </c>
      <c r="B322" s="1">
        <f t="shared" si="74"/>
        <v>8</v>
      </c>
      <c r="C322" s="1" t="str">
        <f t="shared" si="67"/>
        <v>27_8</v>
      </c>
      <c r="D322" s="1">
        <f t="shared" si="68"/>
        <v>0</v>
      </c>
      <c r="E322" s="1">
        <f t="shared" si="69"/>
        <v>0</v>
      </c>
      <c r="F322" s="1" t="str">
        <f t="shared" si="70"/>
        <v>27年8ヵ月目</v>
      </c>
      <c r="G322" s="4">
        <f t="shared" si="71"/>
        <v>0</v>
      </c>
      <c r="H322" s="4">
        <f t="shared" si="75"/>
        <v>0</v>
      </c>
      <c r="I322" s="4">
        <f t="shared" si="76"/>
        <v>0</v>
      </c>
      <c r="J322" s="4">
        <f t="shared" si="78"/>
        <v>0</v>
      </c>
      <c r="K322" s="4">
        <f t="shared" si="77"/>
        <v>0</v>
      </c>
      <c r="L322" s="4">
        <f t="shared" si="81"/>
        <v>0</v>
      </c>
      <c r="M322" s="4">
        <f t="shared" si="79"/>
        <v>0</v>
      </c>
      <c r="N322" s="4">
        <f t="shared" si="80"/>
        <v>0</v>
      </c>
      <c r="O322" s="4">
        <f t="shared" si="72"/>
        <v>0</v>
      </c>
      <c r="P322" s="4">
        <f t="shared" si="73"/>
        <v>0</v>
      </c>
    </row>
    <row r="323" spans="1:16" x14ac:dyDescent="0.4">
      <c r="A323" s="1">
        <f t="shared" si="82"/>
        <v>27</v>
      </c>
      <c r="B323" s="1">
        <f t="shared" si="74"/>
        <v>9</v>
      </c>
      <c r="C323" s="1" t="str">
        <f t="shared" si="67"/>
        <v>27_9</v>
      </c>
      <c r="D323" s="1">
        <f t="shared" si="68"/>
        <v>0</v>
      </c>
      <c r="E323" s="1">
        <f t="shared" si="69"/>
        <v>0</v>
      </c>
      <c r="F323" s="1" t="str">
        <f t="shared" si="70"/>
        <v>27年9ヵ月目</v>
      </c>
      <c r="G323" s="4">
        <f t="shared" si="71"/>
        <v>0</v>
      </c>
      <c r="H323" s="4">
        <f t="shared" si="75"/>
        <v>0</v>
      </c>
      <c r="I323" s="4">
        <f t="shared" si="76"/>
        <v>0</v>
      </c>
      <c r="J323" s="4">
        <f t="shared" si="78"/>
        <v>0</v>
      </c>
      <c r="K323" s="4">
        <f t="shared" si="77"/>
        <v>0</v>
      </c>
      <c r="L323" s="4">
        <f t="shared" si="81"/>
        <v>0</v>
      </c>
      <c r="M323" s="4">
        <f t="shared" si="79"/>
        <v>0</v>
      </c>
      <c r="N323" s="4">
        <f t="shared" si="80"/>
        <v>0</v>
      </c>
      <c r="O323" s="4">
        <f t="shared" si="72"/>
        <v>0</v>
      </c>
      <c r="P323" s="4">
        <f t="shared" si="73"/>
        <v>0</v>
      </c>
    </row>
    <row r="324" spans="1:16" x14ac:dyDescent="0.4">
      <c r="A324" s="1">
        <f t="shared" si="82"/>
        <v>27</v>
      </c>
      <c r="B324" s="1">
        <f t="shared" si="74"/>
        <v>10</v>
      </c>
      <c r="C324" s="1" t="str">
        <f t="shared" ref="C324:C387" si="83">A324&amp;"_"&amp;B324</f>
        <v>27_10</v>
      </c>
      <c r="D324" s="1">
        <f t="shared" ref="D324:D387" si="84">IF(A324&lt;=$V$9,$AB$9,IF(A324&lt;=$V$10,$AB$10,IF(A324&lt;=$V$11,$AB$11,0)))</f>
        <v>0</v>
      </c>
      <c r="E324" s="1">
        <f t="shared" ref="E324:E387" si="85">IF($A324&lt;=$V$9,$AD$9,IF($A324&lt;=$V$10,$AD$10,IF($A324&lt;=$V$11,$AD$11,0)))</f>
        <v>0</v>
      </c>
      <c r="F324" s="1" t="str">
        <f t="shared" ref="F324:F387" si="86">A324&amp;"年"&amp;B324&amp;"ヵ月目"</f>
        <v>27年10ヵ月目</v>
      </c>
      <c r="G324" s="4">
        <f t="shared" ref="G324:G387" si="87">IF(L323=0,
  0,
  IF($V$8="元利均等返済",
    IF(AND(A324=$V$7,B324=12),L323,K324-I324),
    IF(L323/ROUNDDOWN($Y$3/(12*$V$7),0)&lt;2,L323,ROUNDDOWN($Y$3/(12*$V$7),0))
  )
)</f>
        <v>0</v>
      </c>
      <c r="H324" s="4">
        <f t="shared" si="75"/>
        <v>0</v>
      </c>
      <c r="I324" s="4">
        <f t="shared" si="76"/>
        <v>0</v>
      </c>
      <c r="J324" s="4">
        <f t="shared" si="78"/>
        <v>0</v>
      </c>
      <c r="K324" s="4">
        <f t="shared" si="77"/>
        <v>0</v>
      </c>
      <c r="L324" s="4">
        <f t="shared" si="81"/>
        <v>0</v>
      </c>
      <c r="M324" s="4">
        <f t="shared" si="79"/>
        <v>0</v>
      </c>
      <c r="N324" s="4">
        <f t="shared" si="80"/>
        <v>0</v>
      </c>
      <c r="O324" s="4">
        <f t="shared" ref="O324:O387" si="88">K324+M324</f>
        <v>0</v>
      </c>
      <c r="P324" s="4">
        <f t="shared" ref="P324:P387" si="89">P323-G324-H324</f>
        <v>0</v>
      </c>
    </row>
    <row r="325" spans="1:16" x14ac:dyDescent="0.4">
      <c r="A325" s="1">
        <f t="shared" si="82"/>
        <v>27</v>
      </c>
      <c r="B325" s="1">
        <f t="shared" ref="B325:B388" si="90">IF(B324=12,1,B324+1)</f>
        <v>11</v>
      </c>
      <c r="C325" s="1" t="str">
        <f t="shared" si="83"/>
        <v>27_11</v>
      </c>
      <c r="D325" s="1">
        <f t="shared" si="84"/>
        <v>0</v>
      </c>
      <c r="E325" s="1">
        <f t="shared" si="85"/>
        <v>0</v>
      </c>
      <c r="F325" s="1" t="str">
        <f t="shared" si="86"/>
        <v>27年11ヵ月目</v>
      </c>
      <c r="G325" s="4">
        <f t="shared" si="87"/>
        <v>0</v>
      </c>
      <c r="H325" s="4">
        <f t="shared" ref="H325:H388" si="91">IF(N324=0,
  0,
  IF(OR(B325=$Y$5,B325=$Y$6),
    IF(N324/ROUNDDOWN($Y$4/(2*$V$7),0)&lt;2,
      N324,ROUNDDOWN($Y$4/(2*$V$7),0)
    ),
    0
  )
)</f>
        <v>0</v>
      </c>
      <c r="I325" s="4">
        <f t="shared" ref="I325:I388" si="92">IF($V$8="元利均等返済",
ROUNDDOWN(L324*$D325,0),
ROUNDDOWN(P324*$D325,0)
)</f>
        <v>0</v>
      </c>
      <c r="J325" s="4">
        <f t="shared" si="78"/>
        <v>0</v>
      </c>
      <c r="K325" s="4">
        <f t="shared" ref="K325:K388" si="93">IF(P324=0,
  0,
  IF($V$8="元利均等返済",
    IF(AND(A325=$V$7,B325=12),G325+I325,ROUND($Y$3*$D325*(1+$D325)^(12*$V$7)/((1+$D325)^(12*$V$7)-1),0)),
    IF(P324/ROUNDDOWN($Y$3/(12*$V$7),0)&lt;2,L324,ROUNDDOWN($Y$3/(12*$V$7),0))+ROUNDDOWN(P324*$D325,0)
  )
)</f>
        <v>0</v>
      </c>
      <c r="L325" s="4">
        <f t="shared" si="81"/>
        <v>0</v>
      </c>
      <c r="M325" s="4">
        <f t="shared" si="79"/>
        <v>0</v>
      </c>
      <c r="N325" s="4">
        <f t="shared" si="80"/>
        <v>0</v>
      </c>
      <c r="O325" s="4">
        <f t="shared" si="88"/>
        <v>0</v>
      </c>
      <c r="P325" s="4">
        <f t="shared" si="89"/>
        <v>0</v>
      </c>
    </row>
    <row r="326" spans="1:16" x14ac:dyDescent="0.4">
      <c r="A326" s="1">
        <f t="shared" si="82"/>
        <v>27</v>
      </c>
      <c r="B326" s="1">
        <f t="shared" si="90"/>
        <v>12</v>
      </c>
      <c r="C326" s="1" t="str">
        <f t="shared" si="83"/>
        <v>27_12</v>
      </c>
      <c r="D326" s="1">
        <f t="shared" si="84"/>
        <v>0</v>
      </c>
      <c r="E326" s="1">
        <f t="shared" si="85"/>
        <v>0</v>
      </c>
      <c r="F326" s="1" t="str">
        <f t="shared" si="86"/>
        <v>27年12ヵ月目</v>
      </c>
      <c r="G326" s="4">
        <f t="shared" si="87"/>
        <v>0</v>
      </c>
      <c r="H326" s="4">
        <f t="shared" si="91"/>
        <v>0</v>
      </c>
      <c r="I326" s="4">
        <f t="shared" si="92"/>
        <v>0</v>
      </c>
      <c r="J326" s="4">
        <f t="shared" ref="J326:J389" si="94">M326-H326</f>
        <v>0</v>
      </c>
      <c r="K326" s="4">
        <f t="shared" si="93"/>
        <v>0</v>
      </c>
      <c r="L326" s="4">
        <f t="shared" si="81"/>
        <v>0</v>
      </c>
      <c r="M326" s="4">
        <f t="shared" si="79"/>
        <v>0</v>
      </c>
      <c r="N326" s="4">
        <f t="shared" si="80"/>
        <v>0</v>
      </c>
      <c r="O326" s="4">
        <f t="shared" si="88"/>
        <v>0</v>
      </c>
      <c r="P326" s="4">
        <f t="shared" si="89"/>
        <v>0</v>
      </c>
    </row>
    <row r="327" spans="1:16" x14ac:dyDescent="0.4">
      <c r="A327" s="1">
        <f t="shared" si="82"/>
        <v>28</v>
      </c>
      <c r="B327" s="1">
        <f t="shared" si="90"/>
        <v>1</v>
      </c>
      <c r="C327" s="1" t="str">
        <f t="shared" si="83"/>
        <v>28_1</v>
      </c>
      <c r="D327" s="1">
        <f t="shared" si="84"/>
        <v>0</v>
      </c>
      <c r="E327" s="1">
        <f t="shared" si="85"/>
        <v>0</v>
      </c>
      <c r="F327" s="1" t="str">
        <f t="shared" si="86"/>
        <v>28年1ヵ月目</v>
      </c>
      <c r="G327" s="4">
        <f t="shared" si="87"/>
        <v>0</v>
      </c>
      <c r="H327" s="4">
        <f t="shared" si="91"/>
        <v>0</v>
      </c>
      <c r="I327" s="4">
        <f t="shared" si="92"/>
        <v>0</v>
      </c>
      <c r="J327" s="4">
        <f t="shared" si="94"/>
        <v>0</v>
      </c>
      <c r="K327" s="4">
        <f t="shared" si="93"/>
        <v>0</v>
      </c>
      <c r="L327" s="4">
        <f t="shared" si="81"/>
        <v>0</v>
      </c>
      <c r="M327" s="4">
        <f t="shared" ref="M327:M390" si="95">IF(N326=0,
  0,
  IF(OR(B327=$Y$5,B327=$Y$6),
    IF($V$8="元利均等返済",
      ROUND($Y$4*$E327*(1+$E327)^(2*$V$7)/((1+$E327)^(2*$V$7)-1),0),
      IF(N326/ROUNDDOWN($Y$4/(2*$V$7),0)&lt;2,N326,ROUNDDOWN($Y$4/(2*$V$7),0))
    ),
    0
  )
)</f>
        <v>0</v>
      </c>
      <c r="N327" s="4">
        <f t="shared" si="80"/>
        <v>0</v>
      </c>
      <c r="O327" s="4">
        <f t="shared" si="88"/>
        <v>0</v>
      </c>
      <c r="P327" s="4">
        <f t="shared" si="89"/>
        <v>0</v>
      </c>
    </row>
    <row r="328" spans="1:16" x14ac:dyDescent="0.4">
      <c r="A328" s="1">
        <f t="shared" si="82"/>
        <v>28</v>
      </c>
      <c r="B328" s="1">
        <f t="shared" si="90"/>
        <v>2</v>
      </c>
      <c r="C328" s="1" t="str">
        <f t="shared" si="83"/>
        <v>28_2</v>
      </c>
      <c r="D328" s="1">
        <f t="shared" si="84"/>
        <v>0</v>
      </c>
      <c r="E328" s="1">
        <f t="shared" si="85"/>
        <v>0</v>
      </c>
      <c r="F328" s="1" t="str">
        <f t="shared" si="86"/>
        <v>28年2ヵ月目</v>
      </c>
      <c r="G328" s="4">
        <f t="shared" si="87"/>
        <v>0</v>
      </c>
      <c r="H328" s="4">
        <f t="shared" si="91"/>
        <v>0</v>
      </c>
      <c r="I328" s="4">
        <f t="shared" si="92"/>
        <v>0</v>
      </c>
      <c r="J328" s="4">
        <f t="shared" si="94"/>
        <v>0</v>
      </c>
      <c r="K328" s="4">
        <f t="shared" si="93"/>
        <v>0</v>
      </c>
      <c r="L328" s="4">
        <f t="shared" si="81"/>
        <v>0</v>
      </c>
      <c r="M328" s="4">
        <f t="shared" si="95"/>
        <v>0</v>
      </c>
      <c r="N328" s="4">
        <f t="shared" ref="N328:N391" si="96">N327-H328</f>
        <v>0</v>
      </c>
      <c r="O328" s="4">
        <f t="shared" si="88"/>
        <v>0</v>
      </c>
      <c r="P328" s="4">
        <f t="shared" si="89"/>
        <v>0</v>
      </c>
    </row>
    <row r="329" spans="1:16" x14ac:dyDescent="0.4">
      <c r="A329" s="1">
        <f t="shared" si="82"/>
        <v>28</v>
      </c>
      <c r="B329" s="1">
        <f t="shared" si="90"/>
        <v>3</v>
      </c>
      <c r="C329" s="1" t="str">
        <f t="shared" si="83"/>
        <v>28_3</v>
      </c>
      <c r="D329" s="1">
        <f t="shared" si="84"/>
        <v>0</v>
      </c>
      <c r="E329" s="1">
        <f t="shared" si="85"/>
        <v>0</v>
      </c>
      <c r="F329" s="1" t="str">
        <f t="shared" si="86"/>
        <v>28年3ヵ月目</v>
      </c>
      <c r="G329" s="4">
        <f t="shared" si="87"/>
        <v>0</v>
      </c>
      <c r="H329" s="4">
        <f t="shared" si="91"/>
        <v>0</v>
      </c>
      <c r="I329" s="4">
        <f t="shared" si="92"/>
        <v>0</v>
      </c>
      <c r="J329" s="4">
        <f t="shared" si="94"/>
        <v>0</v>
      </c>
      <c r="K329" s="4">
        <f t="shared" si="93"/>
        <v>0</v>
      </c>
      <c r="L329" s="4">
        <f t="shared" ref="L329:L392" si="97">L328-G329</f>
        <v>0</v>
      </c>
      <c r="M329" s="4">
        <f t="shared" si="95"/>
        <v>0</v>
      </c>
      <c r="N329" s="4">
        <f t="shared" si="96"/>
        <v>0</v>
      </c>
      <c r="O329" s="4">
        <f t="shared" si="88"/>
        <v>0</v>
      </c>
      <c r="P329" s="4">
        <f t="shared" si="89"/>
        <v>0</v>
      </c>
    </row>
    <row r="330" spans="1:16" x14ac:dyDescent="0.4">
      <c r="A330" s="1">
        <f t="shared" si="82"/>
        <v>28</v>
      </c>
      <c r="B330" s="1">
        <f t="shared" si="90"/>
        <v>4</v>
      </c>
      <c r="C330" s="1" t="str">
        <f t="shared" si="83"/>
        <v>28_4</v>
      </c>
      <c r="D330" s="1">
        <f t="shared" si="84"/>
        <v>0</v>
      </c>
      <c r="E330" s="1">
        <f t="shared" si="85"/>
        <v>0</v>
      </c>
      <c r="F330" s="1" t="str">
        <f t="shared" si="86"/>
        <v>28年4ヵ月目</v>
      </c>
      <c r="G330" s="4">
        <f t="shared" si="87"/>
        <v>0</v>
      </c>
      <c r="H330" s="4">
        <f t="shared" si="91"/>
        <v>0</v>
      </c>
      <c r="I330" s="4">
        <f t="shared" si="92"/>
        <v>0</v>
      </c>
      <c r="J330" s="4">
        <f t="shared" si="94"/>
        <v>0</v>
      </c>
      <c r="K330" s="4">
        <f t="shared" si="93"/>
        <v>0</v>
      </c>
      <c r="L330" s="4">
        <f t="shared" si="97"/>
        <v>0</v>
      </c>
      <c r="M330" s="4">
        <f t="shared" si="95"/>
        <v>0</v>
      </c>
      <c r="N330" s="4">
        <f t="shared" si="96"/>
        <v>0</v>
      </c>
      <c r="O330" s="4">
        <f t="shared" si="88"/>
        <v>0</v>
      </c>
      <c r="P330" s="4">
        <f t="shared" si="89"/>
        <v>0</v>
      </c>
    </row>
    <row r="331" spans="1:16" x14ac:dyDescent="0.4">
      <c r="A331" s="1">
        <f t="shared" si="82"/>
        <v>28</v>
      </c>
      <c r="B331" s="1">
        <f t="shared" si="90"/>
        <v>5</v>
      </c>
      <c r="C331" s="1" t="str">
        <f t="shared" si="83"/>
        <v>28_5</v>
      </c>
      <c r="D331" s="1">
        <f t="shared" si="84"/>
        <v>0</v>
      </c>
      <c r="E331" s="1">
        <f t="shared" si="85"/>
        <v>0</v>
      </c>
      <c r="F331" s="1" t="str">
        <f t="shared" si="86"/>
        <v>28年5ヵ月目</v>
      </c>
      <c r="G331" s="4">
        <f t="shared" si="87"/>
        <v>0</v>
      </c>
      <c r="H331" s="4">
        <f t="shared" si="91"/>
        <v>0</v>
      </c>
      <c r="I331" s="4">
        <f t="shared" si="92"/>
        <v>0</v>
      </c>
      <c r="J331" s="4">
        <f t="shared" si="94"/>
        <v>0</v>
      </c>
      <c r="K331" s="4">
        <f t="shared" si="93"/>
        <v>0</v>
      </c>
      <c r="L331" s="4">
        <f t="shared" si="97"/>
        <v>0</v>
      </c>
      <c r="M331" s="4">
        <f t="shared" si="95"/>
        <v>0</v>
      </c>
      <c r="N331" s="4">
        <f t="shared" si="96"/>
        <v>0</v>
      </c>
      <c r="O331" s="4">
        <f t="shared" si="88"/>
        <v>0</v>
      </c>
      <c r="P331" s="4">
        <f t="shared" si="89"/>
        <v>0</v>
      </c>
    </row>
    <row r="332" spans="1:16" x14ac:dyDescent="0.4">
      <c r="A332" s="1">
        <f t="shared" si="82"/>
        <v>28</v>
      </c>
      <c r="B332" s="1">
        <f t="shared" si="90"/>
        <v>6</v>
      </c>
      <c r="C332" s="1" t="str">
        <f t="shared" si="83"/>
        <v>28_6</v>
      </c>
      <c r="D332" s="1">
        <f t="shared" si="84"/>
        <v>0</v>
      </c>
      <c r="E332" s="1">
        <f t="shared" si="85"/>
        <v>0</v>
      </c>
      <c r="F332" s="1" t="str">
        <f t="shared" si="86"/>
        <v>28年6ヵ月目</v>
      </c>
      <c r="G332" s="4">
        <f t="shared" si="87"/>
        <v>0</v>
      </c>
      <c r="H332" s="4">
        <f t="shared" si="91"/>
        <v>0</v>
      </c>
      <c r="I332" s="4">
        <f t="shared" si="92"/>
        <v>0</v>
      </c>
      <c r="J332" s="4">
        <f t="shared" si="94"/>
        <v>0</v>
      </c>
      <c r="K332" s="4">
        <f t="shared" si="93"/>
        <v>0</v>
      </c>
      <c r="L332" s="4">
        <f t="shared" si="97"/>
        <v>0</v>
      </c>
      <c r="M332" s="4">
        <f t="shared" si="95"/>
        <v>0</v>
      </c>
      <c r="N332" s="4">
        <f t="shared" si="96"/>
        <v>0</v>
      </c>
      <c r="O332" s="4">
        <f t="shared" si="88"/>
        <v>0</v>
      </c>
      <c r="P332" s="4">
        <f t="shared" si="89"/>
        <v>0</v>
      </c>
    </row>
    <row r="333" spans="1:16" x14ac:dyDescent="0.4">
      <c r="A333" s="1">
        <f t="shared" si="82"/>
        <v>28</v>
      </c>
      <c r="B333" s="1">
        <f t="shared" si="90"/>
        <v>7</v>
      </c>
      <c r="C333" s="1" t="str">
        <f t="shared" si="83"/>
        <v>28_7</v>
      </c>
      <c r="D333" s="1">
        <f t="shared" si="84"/>
        <v>0</v>
      </c>
      <c r="E333" s="1">
        <f t="shared" si="85"/>
        <v>0</v>
      </c>
      <c r="F333" s="1" t="str">
        <f t="shared" si="86"/>
        <v>28年7ヵ月目</v>
      </c>
      <c r="G333" s="4">
        <f t="shared" si="87"/>
        <v>0</v>
      </c>
      <c r="H333" s="4">
        <f t="shared" si="91"/>
        <v>0</v>
      </c>
      <c r="I333" s="4">
        <f t="shared" si="92"/>
        <v>0</v>
      </c>
      <c r="J333" s="4">
        <f t="shared" si="94"/>
        <v>0</v>
      </c>
      <c r="K333" s="4">
        <f t="shared" si="93"/>
        <v>0</v>
      </c>
      <c r="L333" s="4">
        <f t="shared" si="97"/>
        <v>0</v>
      </c>
      <c r="M333" s="4">
        <f t="shared" si="95"/>
        <v>0</v>
      </c>
      <c r="N333" s="4">
        <f t="shared" si="96"/>
        <v>0</v>
      </c>
      <c r="O333" s="4">
        <f t="shared" si="88"/>
        <v>0</v>
      </c>
      <c r="P333" s="4">
        <f t="shared" si="89"/>
        <v>0</v>
      </c>
    </row>
    <row r="334" spans="1:16" x14ac:dyDescent="0.4">
      <c r="A334" s="1">
        <f t="shared" si="82"/>
        <v>28</v>
      </c>
      <c r="B334" s="1">
        <f t="shared" si="90"/>
        <v>8</v>
      </c>
      <c r="C334" s="1" t="str">
        <f t="shared" si="83"/>
        <v>28_8</v>
      </c>
      <c r="D334" s="1">
        <f t="shared" si="84"/>
        <v>0</v>
      </c>
      <c r="E334" s="1">
        <f t="shared" si="85"/>
        <v>0</v>
      </c>
      <c r="F334" s="1" t="str">
        <f t="shared" si="86"/>
        <v>28年8ヵ月目</v>
      </c>
      <c r="G334" s="4">
        <f t="shared" si="87"/>
        <v>0</v>
      </c>
      <c r="H334" s="4">
        <f t="shared" si="91"/>
        <v>0</v>
      </c>
      <c r="I334" s="4">
        <f t="shared" si="92"/>
        <v>0</v>
      </c>
      <c r="J334" s="4">
        <f t="shared" si="94"/>
        <v>0</v>
      </c>
      <c r="K334" s="4">
        <f t="shared" si="93"/>
        <v>0</v>
      </c>
      <c r="L334" s="4">
        <f t="shared" si="97"/>
        <v>0</v>
      </c>
      <c r="M334" s="4">
        <f t="shared" si="95"/>
        <v>0</v>
      </c>
      <c r="N334" s="4">
        <f t="shared" si="96"/>
        <v>0</v>
      </c>
      <c r="O334" s="4">
        <f t="shared" si="88"/>
        <v>0</v>
      </c>
      <c r="P334" s="4">
        <f t="shared" si="89"/>
        <v>0</v>
      </c>
    </row>
    <row r="335" spans="1:16" x14ac:dyDescent="0.4">
      <c r="A335" s="1">
        <f t="shared" si="82"/>
        <v>28</v>
      </c>
      <c r="B335" s="1">
        <f t="shared" si="90"/>
        <v>9</v>
      </c>
      <c r="C335" s="1" t="str">
        <f t="shared" si="83"/>
        <v>28_9</v>
      </c>
      <c r="D335" s="1">
        <f t="shared" si="84"/>
        <v>0</v>
      </c>
      <c r="E335" s="1">
        <f t="shared" si="85"/>
        <v>0</v>
      </c>
      <c r="F335" s="1" t="str">
        <f t="shared" si="86"/>
        <v>28年9ヵ月目</v>
      </c>
      <c r="G335" s="4">
        <f t="shared" si="87"/>
        <v>0</v>
      </c>
      <c r="H335" s="4">
        <f t="shared" si="91"/>
        <v>0</v>
      </c>
      <c r="I335" s="4">
        <f t="shared" si="92"/>
        <v>0</v>
      </c>
      <c r="J335" s="4">
        <f t="shared" si="94"/>
        <v>0</v>
      </c>
      <c r="K335" s="4">
        <f t="shared" si="93"/>
        <v>0</v>
      </c>
      <c r="L335" s="4">
        <f t="shared" si="97"/>
        <v>0</v>
      </c>
      <c r="M335" s="4">
        <f t="shared" si="95"/>
        <v>0</v>
      </c>
      <c r="N335" s="4">
        <f t="shared" si="96"/>
        <v>0</v>
      </c>
      <c r="O335" s="4">
        <f t="shared" si="88"/>
        <v>0</v>
      </c>
      <c r="P335" s="4">
        <f t="shared" si="89"/>
        <v>0</v>
      </c>
    </row>
    <row r="336" spans="1:16" x14ac:dyDescent="0.4">
      <c r="A336" s="1">
        <f t="shared" ref="A336:A399" si="98">IF(B335=12,A335+1,A335)</f>
        <v>28</v>
      </c>
      <c r="B336" s="1">
        <f t="shared" si="90"/>
        <v>10</v>
      </c>
      <c r="C336" s="1" t="str">
        <f t="shared" si="83"/>
        <v>28_10</v>
      </c>
      <c r="D336" s="1">
        <f t="shared" si="84"/>
        <v>0</v>
      </c>
      <c r="E336" s="1">
        <f t="shared" si="85"/>
        <v>0</v>
      </c>
      <c r="F336" s="1" t="str">
        <f t="shared" si="86"/>
        <v>28年10ヵ月目</v>
      </c>
      <c r="G336" s="4">
        <f t="shared" si="87"/>
        <v>0</v>
      </c>
      <c r="H336" s="4">
        <f t="shared" si="91"/>
        <v>0</v>
      </c>
      <c r="I336" s="4">
        <f t="shared" si="92"/>
        <v>0</v>
      </c>
      <c r="J336" s="4">
        <f t="shared" si="94"/>
        <v>0</v>
      </c>
      <c r="K336" s="4">
        <f t="shared" si="93"/>
        <v>0</v>
      </c>
      <c r="L336" s="4">
        <f t="shared" si="97"/>
        <v>0</v>
      </c>
      <c r="M336" s="4">
        <f t="shared" si="95"/>
        <v>0</v>
      </c>
      <c r="N336" s="4">
        <f t="shared" si="96"/>
        <v>0</v>
      </c>
      <c r="O336" s="4">
        <f t="shared" si="88"/>
        <v>0</v>
      </c>
      <c r="P336" s="4">
        <f t="shared" si="89"/>
        <v>0</v>
      </c>
    </row>
    <row r="337" spans="1:16" x14ac:dyDescent="0.4">
      <c r="A337" s="1">
        <f t="shared" si="98"/>
        <v>28</v>
      </c>
      <c r="B337" s="1">
        <f t="shared" si="90"/>
        <v>11</v>
      </c>
      <c r="C337" s="1" t="str">
        <f t="shared" si="83"/>
        <v>28_11</v>
      </c>
      <c r="D337" s="1">
        <f t="shared" si="84"/>
        <v>0</v>
      </c>
      <c r="E337" s="1">
        <f t="shared" si="85"/>
        <v>0</v>
      </c>
      <c r="F337" s="1" t="str">
        <f t="shared" si="86"/>
        <v>28年11ヵ月目</v>
      </c>
      <c r="G337" s="4">
        <f t="shared" si="87"/>
        <v>0</v>
      </c>
      <c r="H337" s="4">
        <f t="shared" si="91"/>
        <v>0</v>
      </c>
      <c r="I337" s="4">
        <f t="shared" si="92"/>
        <v>0</v>
      </c>
      <c r="J337" s="4">
        <f t="shared" si="94"/>
        <v>0</v>
      </c>
      <c r="K337" s="4">
        <f t="shared" si="93"/>
        <v>0</v>
      </c>
      <c r="L337" s="4">
        <f t="shared" si="97"/>
        <v>0</v>
      </c>
      <c r="M337" s="4">
        <f t="shared" si="95"/>
        <v>0</v>
      </c>
      <c r="N337" s="4">
        <f t="shared" si="96"/>
        <v>0</v>
      </c>
      <c r="O337" s="4">
        <f t="shared" si="88"/>
        <v>0</v>
      </c>
      <c r="P337" s="4">
        <f t="shared" si="89"/>
        <v>0</v>
      </c>
    </row>
    <row r="338" spans="1:16" x14ac:dyDescent="0.4">
      <c r="A338" s="1">
        <f t="shared" si="98"/>
        <v>28</v>
      </c>
      <c r="B338" s="1">
        <f t="shared" si="90"/>
        <v>12</v>
      </c>
      <c r="C338" s="1" t="str">
        <f t="shared" si="83"/>
        <v>28_12</v>
      </c>
      <c r="D338" s="1">
        <f t="shared" si="84"/>
        <v>0</v>
      </c>
      <c r="E338" s="1">
        <f t="shared" si="85"/>
        <v>0</v>
      </c>
      <c r="F338" s="1" t="str">
        <f t="shared" si="86"/>
        <v>28年12ヵ月目</v>
      </c>
      <c r="G338" s="4">
        <f t="shared" si="87"/>
        <v>0</v>
      </c>
      <c r="H338" s="4">
        <f t="shared" si="91"/>
        <v>0</v>
      </c>
      <c r="I338" s="4">
        <f t="shared" si="92"/>
        <v>0</v>
      </c>
      <c r="J338" s="4">
        <f t="shared" si="94"/>
        <v>0</v>
      </c>
      <c r="K338" s="4">
        <f t="shared" si="93"/>
        <v>0</v>
      </c>
      <c r="L338" s="4">
        <f t="shared" si="97"/>
        <v>0</v>
      </c>
      <c r="M338" s="4">
        <f t="shared" si="95"/>
        <v>0</v>
      </c>
      <c r="N338" s="4">
        <f t="shared" si="96"/>
        <v>0</v>
      </c>
      <c r="O338" s="4">
        <f t="shared" si="88"/>
        <v>0</v>
      </c>
      <c r="P338" s="4">
        <f t="shared" si="89"/>
        <v>0</v>
      </c>
    </row>
    <row r="339" spans="1:16" x14ac:dyDescent="0.4">
      <c r="A339" s="1">
        <f t="shared" si="98"/>
        <v>29</v>
      </c>
      <c r="B339" s="1">
        <f t="shared" si="90"/>
        <v>1</v>
      </c>
      <c r="C339" s="1" t="str">
        <f t="shared" si="83"/>
        <v>29_1</v>
      </c>
      <c r="D339" s="1">
        <f t="shared" si="84"/>
        <v>0</v>
      </c>
      <c r="E339" s="1">
        <f t="shared" si="85"/>
        <v>0</v>
      </c>
      <c r="F339" s="1" t="str">
        <f t="shared" si="86"/>
        <v>29年1ヵ月目</v>
      </c>
      <c r="G339" s="4">
        <f t="shared" si="87"/>
        <v>0</v>
      </c>
      <c r="H339" s="4">
        <f t="shared" si="91"/>
        <v>0</v>
      </c>
      <c r="I339" s="4">
        <f t="shared" si="92"/>
        <v>0</v>
      </c>
      <c r="J339" s="4">
        <f t="shared" si="94"/>
        <v>0</v>
      </c>
      <c r="K339" s="4">
        <f t="shared" si="93"/>
        <v>0</v>
      </c>
      <c r="L339" s="4">
        <f t="shared" si="97"/>
        <v>0</v>
      </c>
      <c r="M339" s="4">
        <f t="shared" si="95"/>
        <v>0</v>
      </c>
      <c r="N339" s="4">
        <f t="shared" si="96"/>
        <v>0</v>
      </c>
      <c r="O339" s="4">
        <f t="shared" si="88"/>
        <v>0</v>
      </c>
      <c r="P339" s="4">
        <f t="shared" si="89"/>
        <v>0</v>
      </c>
    </row>
    <row r="340" spans="1:16" x14ac:dyDescent="0.4">
      <c r="A340" s="1">
        <f t="shared" si="98"/>
        <v>29</v>
      </c>
      <c r="B340" s="1">
        <f t="shared" si="90"/>
        <v>2</v>
      </c>
      <c r="C340" s="1" t="str">
        <f t="shared" si="83"/>
        <v>29_2</v>
      </c>
      <c r="D340" s="1">
        <f t="shared" si="84"/>
        <v>0</v>
      </c>
      <c r="E340" s="1">
        <f t="shared" si="85"/>
        <v>0</v>
      </c>
      <c r="F340" s="1" t="str">
        <f t="shared" si="86"/>
        <v>29年2ヵ月目</v>
      </c>
      <c r="G340" s="4">
        <f t="shared" si="87"/>
        <v>0</v>
      </c>
      <c r="H340" s="4">
        <f t="shared" si="91"/>
        <v>0</v>
      </c>
      <c r="I340" s="4">
        <f t="shared" si="92"/>
        <v>0</v>
      </c>
      <c r="J340" s="4">
        <f t="shared" si="94"/>
        <v>0</v>
      </c>
      <c r="K340" s="4">
        <f t="shared" si="93"/>
        <v>0</v>
      </c>
      <c r="L340" s="4">
        <f t="shared" si="97"/>
        <v>0</v>
      </c>
      <c r="M340" s="4">
        <f t="shared" si="95"/>
        <v>0</v>
      </c>
      <c r="N340" s="4">
        <f t="shared" si="96"/>
        <v>0</v>
      </c>
      <c r="O340" s="4">
        <f t="shared" si="88"/>
        <v>0</v>
      </c>
      <c r="P340" s="4">
        <f t="shared" si="89"/>
        <v>0</v>
      </c>
    </row>
    <row r="341" spans="1:16" x14ac:dyDescent="0.4">
      <c r="A341" s="1">
        <f t="shared" si="98"/>
        <v>29</v>
      </c>
      <c r="B341" s="1">
        <f t="shared" si="90"/>
        <v>3</v>
      </c>
      <c r="C341" s="1" t="str">
        <f t="shared" si="83"/>
        <v>29_3</v>
      </c>
      <c r="D341" s="1">
        <f t="shared" si="84"/>
        <v>0</v>
      </c>
      <c r="E341" s="1">
        <f t="shared" si="85"/>
        <v>0</v>
      </c>
      <c r="F341" s="1" t="str">
        <f t="shared" si="86"/>
        <v>29年3ヵ月目</v>
      </c>
      <c r="G341" s="4">
        <f t="shared" si="87"/>
        <v>0</v>
      </c>
      <c r="H341" s="4">
        <f t="shared" si="91"/>
        <v>0</v>
      </c>
      <c r="I341" s="4">
        <f t="shared" si="92"/>
        <v>0</v>
      </c>
      <c r="J341" s="4">
        <f t="shared" si="94"/>
        <v>0</v>
      </c>
      <c r="K341" s="4">
        <f t="shared" si="93"/>
        <v>0</v>
      </c>
      <c r="L341" s="4">
        <f t="shared" si="97"/>
        <v>0</v>
      </c>
      <c r="M341" s="4">
        <f t="shared" si="95"/>
        <v>0</v>
      </c>
      <c r="N341" s="4">
        <f t="shared" si="96"/>
        <v>0</v>
      </c>
      <c r="O341" s="4">
        <f t="shared" si="88"/>
        <v>0</v>
      </c>
      <c r="P341" s="4">
        <f t="shared" si="89"/>
        <v>0</v>
      </c>
    </row>
    <row r="342" spans="1:16" x14ac:dyDescent="0.4">
      <c r="A342" s="1">
        <f t="shared" si="98"/>
        <v>29</v>
      </c>
      <c r="B342" s="1">
        <f t="shared" si="90"/>
        <v>4</v>
      </c>
      <c r="C342" s="1" t="str">
        <f t="shared" si="83"/>
        <v>29_4</v>
      </c>
      <c r="D342" s="1">
        <f t="shared" si="84"/>
        <v>0</v>
      </c>
      <c r="E342" s="1">
        <f t="shared" si="85"/>
        <v>0</v>
      </c>
      <c r="F342" s="1" t="str">
        <f t="shared" si="86"/>
        <v>29年4ヵ月目</v>
      </c>
      <c r="G342" s="4">
        <f t="shared" si="87"/>
        <v>0</v>
      </c>
      <c r="H342" s="4">
        <f t="shared" si="91"/>
        <v>0</v>
      </c>
      <c r="I342" s="4">
        <f t="shared" si="92"/>
        <v>0</v>
      </c>
      <c r="J342" s="4">
        <f t="shared" si="94"/>
        <v>0</v>
      </c>
      <c r="K342" s="4">
        <f t="shared" si="93"/>
        <v>0</v>
      </c>
      <c r="L342" s="4">
        <f t="shared" si="97"/>
        <v>0</v>
      </c>
      <c r="M342" s="4">
        <f t="shared" si="95"/>
        <v>0</v>
      </c>
      <c r="N342" s="4">
        <f t="shared" si="96"/>
        <v>0</v>
      </c>
      <c r="O342" s="4">
        <f t="shared" si="88"/>
        <v>0</v>
      </c>
      <c r="P342" s="4">
        <f t="shared" si="89"/>
        <v>0</v>
      </c>
    </row>
    <row r="343" spans="1:16" x14ac:dyDescent="0.4">
      <c r="A343" s="1">
        <f t="shared" si="98"/>
        <v>29</v>
      </c>
      <c r="B343" s="1">
        <f t="shared" si="90"/>
        <v>5</v>
      </c>
      <c r="C343" s="1" t="str">
        <f t="shared" si="83"/>
        <v>29_5</v>
      </c>
      <c r="D343" s="1">
        <f t="shared" si="84"/>
        <v>0</v>
      </c>
      <c r="E343" s="1">
        <f t="shared" si="85"/>
        <v>0</v>
      </c>
      <c r="F343" s="1" t="str">
        <f t="shared" si="86"/>
        <v>29年5ヵ月目</v>
      </c>
      <c r="G343" s="4">
        <f t="shared" si="87"/>
        <v>0</v>
      </c>
      <c r="H343" s="4">
        <f t="shared" si="91"/>
        <v>0</v>
      </c>
      <c r="I343" s="4">
        <f t="shared" si="92"/>
        <v>0</v>
      </c>
      <c r="J343" s="4">
        <f t="shared" si="94"/>
        <v>0</v>
      </c>
      <c r="K343" s="4">
        <f t="shared" si="93"/>
        <v>0</v>
      </c>
      <c r="L343" s="4">
        <f t="shared" si="97"/>
        <v>0</v>
      </c>
      <c r="M343" s="4">
        <f t="shared" si="95"/>
        <v>0</v>
      </c>
      <c r="N343" s="4">
        <f t="shared" si="96"/>
        <v>0</v>
      </c>
      <c r="O343" s="4">
        <f t="shared" si="88"/>
        <v>0</v>
      </c>
      <c r="P343" s="4">
        <f t="shared" si="89"/>
        <v>0</v>
      </c>
    </row>
    <row r="344" spans="1:16" x14ac:dyDescent="0.4">
      <c r="A344" s="1">
        <f t="shared" si="98"/>
        <v>29</v>
      </c>
      <c r="B344" s="1">
        <f t="shared" si="90"/>
        <v>6</v>
      </c>
      <c r="C344" s="1" t="str">
        <f t="shared" si="83"/>
        <v>29_6</v>
      </c>
      <c r="D344" s="1">
        <f t="shared" si="84"/>
        <v>0</v>
      </c>
      <c r="E344" s="1">
        <f t="shared" si="85"/>
        <v>0</v>
      </c>
      <c r="F344" s="1" t="str">
        <f t="shared" si="86"/>
        <v>29年6ヵ月目</v>
      </c>
      <c r="G344" s="4">
        <f t="shared" si="87"/>
        <v>0</v>
      </c>
      <c r="H344" s="4">
        <f t="shared" si="91"/>
        <v>0</v>
      </c>
      <c r="I344" s="4">
        <f t="shared" si="92"/>
        <v>0</v>
      </c>
      <c r="J344" s="4">
        <f t="shared" si="94"/>
        <v>0</v>
      </c>
      <c r="K344" s="4">
        <f t="shared" si="93"/>
        <v>0</v>
      </c>
      <c r="L344" s="4">
        <f t="shared" si="97"/>
        <v>0</v>
      </c>
      <c r="M344" s="4">
        <f t="shared" si="95"/>
        <v>0</v>
      </c>
      <c r="N344" s="4">
        <f t="shared" si="96"/>
        <v>0</v>
      </c>
      <c r="O344" s="4">
        <f t="shared" si="88"/>
        <v>0</v>
      </c>
      <c r="P344" s="4">
        <f t="shared" si="89"/>
        <v>0</v>
      </c>
    </row>
    <row r="345" spans="1:16" x14ac:dyDescent="0.4">
      <c r="A345" s="1">
        <f t="shared" si="98"/>
        <v>29</v>
      </c>
      <c r="B345" s="1">
        <f t="shared" si="90"/>
        <v>7</v>
      </c>
      <c r="C345" s="1" t="str">
        <f t="shared" si="83"/>
        <v>29_7</v>
      </c>
      <c r="D345" s="1">
        <f t="shared" si="84"/>
        <v>0</v>
      </c>
      <c r="E345" s="1">
        <f t="shared" si="85"/>
        <v>0</v>
      </c>
      <c r="F345" s="1" t="str">
        <f t="shared" si="86"/>
        <v>29年7ヵ月目</v>
      </c>
      <c r="G345" s="4">
        <f t="shared" si="87"/>
        <v>0</v>
      </c>
      <c r="H345" s="4">
        <f t="shared" si="91"/>
        <v>0</v>
      </c>
      <c r="I345" s="4">
        <f t="shared" si="92"/>
        <v>0</v>
      </c>
      <c r="J345" s="4">
        <f t="shared" si="94"/>
        <v>0</v>
      </c>
      <c r="K345" s="4">
        <f t="shared" si="93"/>
        <v>0</v>
      </c>
      <c r="L345" s="4">
        <f t="shared" si="97"/>
        <v>0</v>
      </c>
      <c r="M345" s="4">
        <f t="shared" si="95"/>
        <v>0</v>
      </c>
      <c r="N345" s="4">
        <f t="shared" si="96"/>
        <v>0</v>
      </c>
      <c r="O345" s="4">
        <f t="shared" si="88"/>
        <v>0</v>
      </c>
      <c r="P345" s="4">
        <f t="shared" si="89"/>
        <v>0</v>
      </c>
    </row>
    <row r="346" spans="1:16" x14ac:dyDescent="0.4">
      <c r="A346" s="1">
        <f t="shared" si="98"/>
        <v>29</v>
      </c>
      <c r="B346" s="1">
        <f t="shared" si="90"/>
        <v>8</v>
      </c>
      <c r="C346" s="1" t="str">
        <f t="shared" si="83"/>
        <v>29_8</v>
      </c>
      <c r="D346" s="1">
        <f t="shared" si="84"/>
        <v>0</v>
      </c>
      <c r="E346" s="1">
        <f t="shared" si="85"/>
        <v>0</v>
      </c>
      <c r="F346" s="1" t="str">
        <f t="shared" si="86"/>
        <v>29年8ヵ月目</v>
      </c>
      <c r="G346" s="4">
        <f t="shared" si="87"/>
        <v>0</v>
      </c>
      <c r="H346" s="4">
        <f t="shared" si="91"/>
        <v>0</v>
      </c>
      <c r="I346" s="4">
        <f t="shared" si="92"/>
        <v>0</v>
      </c>
      <c r="J346" s="4">
        <f t="shared" si="94"/>
        <v>0</v>
      </c>
      <c r="K346" s="4">
        <f t="shared" si="93"/>
        <v>0</v>
      </c>
      <c r="L346" s="4">
        <f t="shared" si="97"/>
        <v>0</v>
      </c>
      <c r="M346" s="4">
        <f t="shared" si="95"/>
        <v>0</v>
      </c>
      <c r="N346" s="4">
        <f t="shared" si="96"/>
        <v>0</v>
      </c>
      <c r="O346" s="4">
        <f t="shared" si="88"/>
        <v>0</v>
      </c>
      <c r="P346" s="4">
        <f t="shared" si="89"/>
        <v>0</v>
      </c>
    </row>
    <row r="347" spans="1:16" x14ac:dyDescent="0.4">
      <c r="A347" s="1">
        <f t="shared" si="98"/>
        <v>29</v>
      </c>
      <c r="B347" s="1">
        <f t="shared" si="90"/>
        <v>9</v>
      </c>
      <c r="C347" s="1" t="str">
        <f t="shared" si="83"/>
        <v>29_9</v>
      </c>
      <c r="D347" s="1">
        <f t="shared" si="84"/>
        <v>0</v>
      </c>
      <c r="E347" s="1">
        <f t="shared" si="85"/>
        <v>0</v>
      </c>
      <c r="F347" s="1" t="str">
        <f t="shared" si="86"/>
        <v>29年9ヵ月目</v>
      </c>
      <c r="G347" s="4">
        <f t="shared" si="87"/>
        <v>0</v>
      </c>
      <c r="H347" s="4">
        <f t="shared" si="91"/>
        <v>0</v>
      </c>
      <c r="I347" s="4">
        <f t="shared" si="92"/>
        <v>0</v>
      </c>
      <c r="J347" s="4">
        <f t="shared" si="94"/>
        <v>0</v>
      </c>
      <c r="K347" s="4">
        <f t="shared" si="93"/>
        <v>0</v>
      </c>
      <c r="L347" s="4">
        <f t="shared" si="97"/>
        <v>0</v>
      </c>
      <c r="M347" s="4">
        <f t="shared" si="95"/>
        <v>0</v>
      </c>
      <c r="N347" s="4">
        <f t="shared" si="96"/>
        <v>0</v>
      </c>
      <c r="O347" s="4">
        <f t="shared" si="88"/>
        <v>0</v>
      </c>
      <c r="P347" s="4">
        <f t="shared" si="89"/>
        <v>0</v>
      </c>
    </row>
    <row r="348" spans="1:16" x14ac:dyDescent="0.4">
      <c r="A348" s="1">
        <f t="shared" si="98"/>
        <v>29</v>
      </c>
      <c r="B348" s="1">
        <f t="shared" si="90"/>
        <v>10</v>
      </c>
      <c r="C348" s="1" t="str">
        <f t="shared" si="83"/>
        <v>29_10</v>
      </c>
      <c r="D348" s="1">
        <f t="shared" si="84"/>
        <v>0</v>
      </c>
      <c r="E348" s="1">
        <f t="shared" si="85"/>
        <v>0</v>
      </c>
      <c r="F348" s="1" t="str">
        <f t="shared" si="86"/>
        <v>29年10ヵ月目</v>
      </c>
      <c r="G348" s="4">
        <f t="shared" si="87"/>
        <v>0</v>
      </c>
      <c r="H348" s="4">
        <f t="shared" si="91"/>
        <v>0</v>
      </c>
      <c r="I348" s="4">
        <f t="shared" si="92"/>
        <v>0</v>
      </c>
      <c r="J348" s="4">
        <f t="shared" si="94"/>
        <v>0</v>
      </c>
      <c r="K348" s="4">
        <f t="shared" si="93"/>
        <v>0</v>
      </c>
      <c r="L348" s="4">
        <f t="shared" si="97"/>
        <v>0</v>
      </c>
      <c r="M348" s="4">
        <f t="shared" si="95"/>
        <v>0</v>
      </c>
      <c r="N348" s="4">
        <f t="shared" si="96"/>
        <v>0</v>
      </c>
      <c r="O348" s="4">
        <f t="shared" si="88"/>
        <v>0</v>
      </c>
      <c r="P348" s="4">
        <f t="shared" si="89"/>
        <v>0</v>
      </c>
    </row>
    <row r="349" spans="1:16" x14ac:dyDescent="0.4">
      <c r="A349" s="1">
        <f t="shared" si="98"/>
        <v>29</v>
      </c>
      <c r="B349" s="1">
        <f t="shared" si="90"/>
        <v>11</v>
      </c>
      <c r="C349" s="1" t="str">
        <f t="shared" si="83"/>
        <v>29_11</v>
      </c>
      <c r="D349" s="1">
        <f t="shared" si="84"/>
        <v>0</v>
      </c>
      <c r="E349" s="1">
        <f t="shared" si="85"/>
        <v>0</v>
      </c>
      <c r="F349" s="1" t="str">
        <f t="shared" si="86"/>
        <v>29年11ヵ月目</v>
      </c>
      <c r="G349" s="4">
        <f t="shared" si="87"/>
        <v>0</v>
      </c>
      <c r="H349" s="4">
        <f t="shared" si="91"/>
        <v>0</v>
      </c>
      <c r="I349" s="4">
        <f t="shared" si="92"/>
        <v>0</v>
      </c>
      <c r="J349" s="4">
        <f t="shared" si="94"/>
        <v>0</v>
      </c>
      <c r="K349" s="4">
        <f t="shared" si="93"/>
        <v>0</v>
      </c>
      <c r="L349" s="4">
        <f t="shared" si="97"/>
        <v>0</v>
      </c>
      <c r="M349" s="4">
        <f t="shared" si="95"/>
        <v>0</v>
      </c>
      <c r="N349" s="4">
        <f t="shared" si="96"/>
        <v>0</v>
      </c>
      <c r="O349" s="4">
        <f t="shared" si="88"/>
        <v>0</v>
      </c>
      <c r="P349" s="4">
        <f t="shared" si="89"/>
        <v>0</v>
      </c>
    </row>
    <row r="350" spans="1:16" x14ac:dyDescent="0.4">
      <c r="A350" s="1">
        <f t="shared" si="98"/>
        <v>29</v>
      </c>
      <c r="B350" s="1">
        <f t="shared" si="90"/>
        <v>12</v>
      </c>
      <c r="C350" s="1" t="str">
        <f t="shared" si="83"/>
        <v>29_12</v>
      </c>
      <c r="D350" s="1">
        <f t="shared" si="84"/>
        <v>0</v>
      </c>
      <c r="E350" s="1">
        <f t="shared" si="85"/>
        <v>0</v>
      </c>
      <c r="F350" s="1" t="str">
        <f t="shared" si="86"/>
        <v>29年12ヵ月目</v>
      </c>
      <c r="G350" s="4">
        <f t="shared" si="87"/>
        <v>0</v>
      </c>
      <c r="H350" s="4">
        <f t="shared" si="91"/>
        <v>0</v>
      </c>
      <c r="I350" s="4">
        <f t="shared" si="92"/>
        <v>0</v>
      </c>
      <c r="J350" s="4">
        <f t="shared" si="94"/>
        <v>0</v>
      </c>
      <c r="K350" s="4">
        <f t="shared" si="93"/>
        <v>0</v>
      </c>
      <c r="L350" s="4">
        <f t="shared" si="97"/>
        <v>0</v>
      </c>
      <c r="M350" s="4">
        <f t="shared" si="95"/>
        <v>0</v>
      </c>
      <c r="N350" s="4">
        <f t="shared" si="96"/>
        <v>0</v>
      </c>
      <c r="O350" s="4">
        <f t="shared" si="88"/>
        <v>0</v>
      </c>
      <c r="P350" s="4">
        <f t="shared" si="89"/>
        <v>0</v>
      </c>
    </row>
    <row r="351" spans="1:16" x14ac:dyDescent="0.4">
      <c r="A351" s="1">
        <f t="shared" si="98"/>
        <v>30</v>
      </c>
      <c r="B351" s="1">
        <f t="shared" si="90"/>
        <v>1</v>
      </c>
      <c r="C351" s="1" t="str">
        <f t="shared" si="83"/>
        <v>30_1</v>
      </c>
      <c r="D351" s="1">
        <f t="shared" si="84"/>
        <v>0</v>
      </c>
      <c r="E351" s="1">
        <f t="shared" si="85"/>
        <v>0</v>
      </c>
      <c r="F351" s="1" t="str">
        <f t="shared" si="86"/>
        <v>30年1ヵ月目</v>
      </c>
      <c r="G351" s="4">
        <f t="shared" si="87"/>
        <v>0</v>
      </c>
      <c r="H351" s="4">
        <f t="shared" si="91"/>
        <v>0</v>
      </c>
      <c r="I351" s="4">
        <f t="shared" si="92"/>
        <v>0</v>
      </c>
      <c r="J351" s="4">
        <f t="shared" si="94"/>
        <v>0</v>
      </c>
      <c r="K351" s="4">
        <f t="shared" si="93"/>
        <v>0</v>
      </c>
      <c r="L351" s="4">
        <f t="shared" si="97"/>
        <v>0</v>
      </c>
      <c r="M351" s="4">
        <f t="shared" si="95"/>
        <v>0</v>
      </c>
      <c r="N351" s="4">
        <f t="shared" si="96"/>
        <v>0</v>
      </c>
      <c r="O351" s="4">
        <f t="shared" si="88"/>
        <v>0</v>
      </c>
      <c r="P351" s="4">
        <f t="shared" si="89"/>
        <v>0</v>
      </c>
    </row>
    <row r="352" spans="1:16" x14ac:dyDescent="0.4">
      <c r="A352" s="1">
        <f t="shared" si="98"/>
        <v>30</v>
      </c>
      <c r="B352" s="1">
        <f t="shared" si="90"/>
        <v>2</v>
      </c>
      <c r="C352" s="1" t="str">
        <f t="shared" si="83"/>
        <v>30_2</v>
      </c>
      <c r="D352" s="1">
        <f t="shared" si="84"/>
        <v>0</v>
      </c>
      <c r="E352" s="1">
        <f t="shared" si="85"/>
        <v>0</v>
      </c>
      <c r="F352" s="1" t="str">
        <f t="shared" si="86"/>
        <v>30年2ヵ月目</v>
      </c>
      <c r="G352" s="4">
        <f t="shared" si="87"/>
        <v>0</v>
      </c>
      <c r="H352" s="4">
        <f t="shared" si="91"/>
        <v>0</v>
      </c>
      <c r="I352" s="4">
        <f t="shared" si="92"/>
        <v>0</v>
      </c>
      <c r="J352" s="4">
        <f t="shared" si="94"/>
        <v>0</v>
      </c>
      <c r="K352" s="4">
        <f t="shared" si="93"/>
        <v>0</v>
      </c>
      <c r="L352" s="4">
        <f t="shared" si="97"/>
        <v>0</v>
      </c>
      <c r="M352" s="4">
        <f t="shared" si="95"/>
        <v>0</v>
      </c>
      <c r="N352" s="4">
        <f t="shared" si="96"/>
        <v>0</v>
      </c>
      <c r="O352" s="4">
        <f t="shared" si="88"/>
        <v>0</v>
      </c>
      <c r="P352" s="4">
        <f t="shared" si="89"/>
        <v>0</v>
      </c>
    </row>
    <row r="353" spans="1:16" x14ac:dyDescent="0.4">
      <c r="A353" s="1">
        <f t="shared" si="98"/>
        <v>30</v>
      </c>
      <c r="B353" s="1">
        <f t="shared" si="90"/>
        <v>3</v>
      </c>
      <c r="C353" s="1" t="str">
        <f t="shared" si="83"/>
        <v>30_3</v>
      </c>
      <c r="D353" s="1">
        <f t="shared" si="84"/>
        <v>0</v>
      </c>
      <c r="E353" s="1">
        <f t="shared" si="85"/>
        <v>0</v>
      </c>
      <c r="F353" s="1" t="str">
        <f t="shared" si="86"/>
        <v>30年3ヵ月目</v>
      </c>
      <c r="G353" s="4">
        <f t="shared" si="87"/>
        <v>0</v>
      </c>
      <c r="H353" s="4">
        <f t="shared" si="91"/>
        <v>0</v>
      </c>
      <c r="I353" s="4">
        <f t="shared" si="92"/>
        <v>0</v>
      </c>
      <c r="J353" s="4">
        <f t="shared" si="94"/>
        <v>0</v>
      </c>
      <c r="K353" s="4">
        <f t="shared" si="93"/>
        <v>0</v>
      </c>
      <c r="L353" s="4">
        <f t="shared" si="97"/>
        <v>0</v>
      </c>
      <c r="M353" s="4">
        <f t="shared" si="95"/>
        <v>0</v>
      </c>
      <c r="N353" s="4">
        <f t="shared" si="96"/>
        <v>0</v>
      </c>
      <c r="O353" s="4">
        <f t="shared" si="88"/>
        <v>0</v>
      </c>
      <c r="P353" s="4">
        <f t="shared" si="89"/>
        <v>0</v>
      </c>
    </row>
    <row r="354" spans="1:16" x14ac:dyDescent="0.4">
      <c r="A354" s="1">
        <f t="shared" si="98"/>
        <v>30</v>
      </c>
      <c r="B354" s="1">
        <f t="shared" si="90"/>
        <v>4</v>
      </c>
      <c r="C354" s="1" t="str">
        <f t="shared" si="83"/>
        <v>30_4</v>
      </c>
      <c r="D354" s="1">
        <f t="shared" si="84"/>
        <v>0</v>
      </c>
      <c r="E354" s="1">
        <f t="shared" si="85"/>
        <v>0</v>
      </c>
      <c r="F354" s="1" t="str">
        <f t="shared" si="86"/>
        <v>30年4ヵ月目</v>
      </c>
      <c r="G354" s="4">
        <f t="shared" si="87"/>
        <v>0</v>
      </c>
      <c r="H354" s="4">
        <f t="shared" si="91"/>
        <v>0</v>
      </c>
      <c r="I354" s="4">
        <f t="shared" si="92"/>
        <v>0</v>
      </c>
      <c r="J354" s="4">
        <f t="shared" si="94"/>
        <v>0</v>
      </c>
      <c r="K354" s="4">
        <f t="shared" si="93"/>
        <v>0</v>
      </c>
      <c r="L354" s="4">
        <f t="shared" si="97"/>
        <v>0</v>
      </c>
      <c r="M354" s="4">
        <f t="shared" si="95"/>
        <v>0</v>
      </c>
      <c r="N354" s="4">
        <f t="shared" si="96"/>
        <v>0</v>
      </c>
      <c r="O354" s="4">
        <f t="shared" si="88"/>
        <v>0</v>
      </c>
      <c r="P354" s="4">
        <f t="shared" si="89"/>
        <v>0</v>
      </c>
    </row>
    <row r="355" spans="1:16" x14ac:dyDescent="0.4">
      <c r="A355" s="1">
        <f t="shared" si="98"/>
        <v>30</v>
      </c>
      <c r="B355" s="1">
        <f t="shared" si="90"/>
        <v>5</v>
      </c>
      <c r="C355" s="1" t="str">
        <f t="shared" si="83"/>
        <v>30_5</v>
      </c>
      <c r="D355" s="1">
        <f t="shared" si="84"/>
        <v>0</v>
      </c>
      <c r="E355" s="1">
        <f t="shared" si="85"/>
        <v>0</v>
      </c>
      <c r="F355" s="1" t="str">
        <f t="shared" si="86"/>
        <v>30年5ヵ月目</v>
      </c>
      <c r="G355" s="4">
        <f t="shared" si="87"/>
        <v>0</v>
      </c>
      <c r="H355" s="4">
        <f t="shared" si="91"/>
        <v>0</v>
      </c>
      <c r="I355" s="4">
        <f t="shared" si="92"/>
        <v>0</v>
      </c>
      <c r="J355" s="4">
        <f t="shared" si="94"/>
        <v>0</v>
      </c>
      <c r="K355" s="4">
        <f t="shared" si="93"/>
        <v>0</v>
      </c>
      <c r="L355" s="4">
        <f t="shared" si="97"/>
        <v>0</v>
      </c>
      <c r="M355" s="4">
        <f t="shared" si="95"/>
        <v>0</v>
      </c>
      <c r="N355" s="4">
        <f t="shared" si="96"/>
        <v>0</v>
      </c>
      <c r="O355" s="4">
        <f t="shared" si="88"/>
        <v>0</v>
      </c>
      <c r="P355" s="4">
        <f t="shared" si="89"/>
        <v>0</v>
      </c>
    </row>
    <row r="356" spans="1:16" x14ac:dyDescent="0.4">
      <c r="A356" s="1">
        <f t="shared" si="98"/>
        <v>30</v>
      </c>
      <c r="B356" s="1">
        <f t="shared" si="90"/>
        <v>6</v>
      </c>
      <c r="C356" s="1" t="str">
        <f t="shared" si="83"/>
        <v>30_6</v>
      </c>
      <c r="D356" s="1">
        <f t="shared" si="84"/>
        <v>0</v>
      </c>
      <c r="E356" s="1">
        <f t="shared" si="85"/>
        <v>0</v>
      </c>
      <c r="F356" s="1" t="str">
        <f t="shared" si="86"/>
        <v>30年6ヵ月目</v>
      </c>
      <c r="G356" s="4">
        <f t="shared" si="87"/>
        <v>0</v>
      </c>
      <c r="H356" s="4">
        <f t="shared" si="91"/>
        <v>0</v>
      </c>
      <c r="I356" s="4">
        <f t="shared" si="92"/>
        <v>0</v>
      </c>
      <c r="J356" s="4">
        <f t="shared" si="94"/>
        <v>0</v>
      </c>
      <c r="K356" s="4">
        <f t="shared" si="93"/>
        <v>0</v>
      </c>
      <c r="L356" s="4">
        <f t="shared" si="97"/>
        <v>0</v>
      </c>
      <c r="M356" s="4">
        <f t="shared" si="95"/>
        <v>0</v>
      </c>
      <c r="N356" s="4">
        <f t="shared" si="96"/>
        <v>0</v>
      </c>
      <c r="O356" s="4">
        <f t="shared" si="88"/>
        <v>0</v>
      </c>
      <c r="P356" s="4">
        <f t="shared" si="89"/>
        <v>0</v>
      </c>
    </row>
    <row r="357" spans="1:16" x14ac:dyDescent="0.4">
      <c r="A357" s="1">
        <f t="shared" si="98"/>
        <v>30</v>
      </c>
      <c r="B357" s="1">
        <f t="shared" si="90"/>
        <v>7</v>
      </c>
      <c r="C357" s="1" t="str">
        <f t="shared" si="83"/>
        <v>30_7</v>
      </c>
      <c r="D357" s="1">
        <f t="shared" si="84"/>
        <v>0</v>
      </c>
      <c r="E357" s="1">
        <f t="shared" si="85"/>
        <v>0</v>
      </c>
      <c r="F357" s="1" t="str">
        <f t="shared" si="86"/>
        <v>30年7ヵ月目</v>
      </c>
      <c r="G357" s="4">
        <f t="shared" si="87"/>
        <v>0</v>
      </c>
      <c r="H357" s="4">
        <f t="shared" si="91"/>
        <v>0</v>
      </c>
      <c r="I357" s="4">
        <f t="shared" si="92"/>
        <v>0</v>
      </c>
      <c r="J357" s="4">
        <f t="shared" si="94"/>
        <v>0</v>
      </c>
      <c r="K357" s="4">
        <f t="shared" si="93"/>
        <v>0</v>
      </c>
      <c r="L357" s="4">
        <f t="shared" si="97"/>
        <v>0</v>
      </c>
      <c r="M357" s="4">
        <f t="shared" si="95"/>
        <v>0</v>
      </c>
      <c r="N357" s="4">
        <f t="shared" si="96"/>
        <v>0</v>
      </c>
      <c r="O357" s="4">
        <f t="shared" si="88"/>
        <v>0</v>
      </c>
      <c r="P357" s="4">
        <f t="shared" si="89"/>
        <v>0</v>
      </c>
    </row>
    <row r="358" spans="1:16" x14ac:dyDescent="0.4">
      <c r="A358" s="1">
        <f t="shared" si="98"/>
        <v>30</v>
      </c>
      <c r="B358" s="1">
        <f t="shared" si="90"/>
        <v>8</v>
      </c>
      <c r="C358" s="1" t="str">
        <f t="shared" si="83"/>
        <v>30_8</v>
      </c>
      <c r="D358" s="1">
        <f t="shared" si="84"/>
        <v>0</v>
      </c>
      <c r="E358" s="1">
        <f t="shared" si="85"/>
        <v>0</v>
      </c>
      <c r="F358" s="1" t="str">
        <f t="shared" si="86"/>
        <v>30年8ヵ月目</v>
      </c>
      <c r="G358" s="4">
        <f t="shared" si="87"/>
        <v>0</v>
      </c>
      <c r="H358" s="4">
        <f t="shared" si="91"/>
        <v>0</v>
      </c>
      <c r="I358" s="4">
        <f t="shared" si="92"/>
        <v>0</v>
      </c>
      <c r="J358" s="4">
        <f t="shared" si="94"/>
        <v>0</v>
      </c>
      <c r="K358" s="4">
        <f t="shared" si="93"/>
        <v>0</v>
      </c>
      <c r="L358" s="4">
        <f t="shared" si="97"/>
        <v>0</v>
      </c>
      <c r="M358" s="4">
        <f t="shared" si="95"/>
        <v>0</v>
      </c>
      <c r="N358" s="4">
        <f t="shared" si="96"/>
        <v>0</v>
      </c>
      <c r="O358" s="4">
        <f t="shared" si="88"/>
        <v>0</v>
      </c>
      <c r="P358" s="4">
        <f t="shared" si="89"/>
        <v>0</v>
      </c>
    </row>
    <row r="359" spans="1:16" x14ac:dyDescent="0.4">
      <c r="A359" s="1">
        <f t="shared" si="98"/>
        <v>30</v>
      </c>
      <c r="B359" s="1">
        <f t="shared" si="90"/>
        <v>9</v>
      </c>
      <c r="C359" s="1" t="str">
        <f t="shared" si="83"/>
        <v>30_9</v>
      </c>
      <c r="D359" s="1">
        <f t="shared" si="84"/>
        <v>0</v>
      </c>
      <c r="E359" s="1">
        <f t="shared" si="85"/>
        <v>0</v>
      </c>
      <c r="F359" s="1" t="str">
        <f t="shared" si="86"/>
        <v>30年9ヵ月目</v>
      </c>
      <c r="G359" s="4">
        <f t="shared" si="87"/>
        <v>0</v>
      </c>
      <c r="H359" s="4">
        <f t="shared" si="91"/>
        <v>0</v>
      </c>
      <c r="I359" s="4">
        <f t="shared" si="92"/>
        <v>0</v>
      </c>
      <c r="J359" s="4">
        <f t="shared" si="94"/>
        <v>0</v>
      </c>
      <c r="K359" s="4">
        <f t="shared" si="93"/>
        <v>0</v>
      </c>
      <c r="L359" s="4">
        <f t="shared" si="97"/>
        <v>0</v>
      </c>
      <c r="M359" s="4">
        <f t="shared" si="95"/>
        <v>0</v>
      </c>
      <c r="N359" s="4">
        <f t="shared" si="96"/>
        <v>0</v>
      </c>
      <c r="O359" s="4">
        <f t="shared" si="88"/>
        <v>0</v>
      </c>
      <c r="P359" s="4">
        <f t="shared" si="89"/>
        <v>0</v>
      </c>
    </row>
    <row r="360" spans="1:16" x14ac:dyDescent="0.4">
      <c r="A360" s="1">
        <f t="shared" si="98"/>
        <v>30</v>
      </c>
      <c r="B360" s="1">
        <f t="shared" si="90"/>
        <v>10</v>
      </c>
      <c r="C360" s="1" t="str">
        <f t="shared" si="83"/>
        <v>30_10</v>
      </c>
      <c r="D360" s="1">
        <f t="shared" si="84"/>
        <v>0</v>
      </c>
      <c r="E360" s="1">
        <f t="shared" si="85"/>
        <v>0</v>
      </c>
      <c r="F360" s="1" t="str">
        <f t="shared" si="86"/>
        <v>30年10ヵ月目</v>
      </c>
      <c r="G360" s="4">
        <f t="shared" si="87"/>
        <v>0</v>
      </c>
      <c r="H360" s="4">
        <f t="shared" si="91"/>
        <v>0</v>
      </c>
      <c r="I360" s="4">
        <f t="shared" si="92"/>
        <v>0</v>
      </c>
      <c r="J360" s="4">
        <f t="shared" si="94"/>
        <v>0</v>
      </c>
      <c r="K360" s="4">
        <f t="shared" si="93"/>
        <v>0</v>
      </c>
      <c r="L360" s="4">
        <f t="shared" si="97"/>
        <v>0</v>
      </c>
      <c r="M360" s="4">
        <f t="shared" si="95"/>
        <v>0</v>
      </c>
      <c r="N360" s="4">
        <f t="shared" si="96"/>
        <v>0</v>
      </c>
      <c r="O360" s="4">
        <f t="shared" si="88"/>
        <v>0</v>
      </c>
      <c r="P360" s="4">
        <f t="shared" si="89"/>
        <v>0</v>
      </c>
    </row>
    <row r="361" spans="1:16" x14ac:dyDescent="0.4">
      <c r="A361" s="1">
        <f t="shared" si="98"/>
        <v>30</v>
      </c>
      <c r="B361" s="1">
        <f t="shared" si="90"/>
        <v>11</v>
      </c>
      <c r="C361" s="1" t="str">
        <f t="shared" si="83"/>
        <v>30_11</v>
      </c>
      <c r="D361" s="1">
        <f t="shared" si="84"/>
        <v>0</v>
      </c>
      <c r="E361" s="1">
        <f t="shared" si="85"/>
        <v>0</v>
      </c>
      <c r="F361" s="1" t="str">
        <f t="shared" si="86"/>
        <v>30年11ヵ月目</v>
      </c>
      <c r="G361" s="4">
        <f t="shared" si="87"/>
        <v>0</v>
      </c>
      <c r="H361" s="4">
        <f t="shared" si="91"/>
        <v>0</v>
      </c>
      <c r="I361" s="4">
        <f t="shared" si="92"/>
        <v>0</v>
      </c>
      <c r="J361" s="4">
        <f t="shared" si="94"/>
        <v>0</v>
      </c>
      <c r="K361" s="4">
        <f t="shared" si="93"/>
        <v>0</v>
      </c>
      <c r="L361" s="4">
        <f t="shared" si="97"/>
        <v>0</v>
      </c>
      <c r="M361" s="4">
        <f t="shared" si="95"/>
        <v>0</v>
      </c>
      <c r="N361" s="4">
        <f t="shared" si="96"/>
        <v>0</v>
      </c>
      <c r="O361" s="4">
        <f t="shared" si="88"/>
        <v>0</v>
      </c>
      <c r="P361" s="4">
        <f t="shared" si="89"/>
        <v>0</v>
      </c>
    </row>
    <row r="362" spans="1:16" x14ac:dyDescent="0.4">
      <c r="A362" s="1">
        <f t="shared" si="98"/>
        <v>30</v>
      </c>
      <c r="B362" s="1">
        <f t="shared" si="90"/>
        <v>12</v>
      </c>
      <c r="C362" s="1" t="str">
        <f t="shared" si="83"/>
        <v>30_12</v>
      </c>
      <c r="D362" s="1">
        <f t="shared" si="84"/>
        <v>0</v>
      </c>
      <c r="E362" s="1">
        <f t="shared" si="85"/>
        <v>0</v>
      </c>
      <c r="F362" s="1" t="str">
        <f t="shared" si="86"/>
        <v>30年12ヵ月目</v>
      </c>
      <c r="G362" s="4">
        <f t="shared" si="87"/>
        <v>0</v>
      </c>
      <c r="H362" s="4">
        <f t="shared" si="91"/>
        <v>0</v>
      </c>
      <c r="I362" s="4">
        <f t="shared" si="92"/>
        <v>0</v>
      </c>
      <c r="J362" s="4">
        <f t="shared" si="94"/>
        <v>0</v>
      </c>
      <c r="K362" s="4">
        <f t="shared" si="93"/>
        <v>0</v>
      </c>
      <c r="L362" s="4">
        <f t="shared" si="97"/>
        <v>0</v>
      </c>
      <c r="M362" s="4">
        <f t="shared" si="95"/>
        <v>0</v>
      </c>
      <c r="N362" s="4">
        <f t="shared" si="96"/>
        <v>0</v>
      </c>
      <c r="O362" s="4">
        <f t="shared" si="88"/>
        <v>0</v>
      </c>
      <c r="P362" s="4">
        <f t="shared" si="89"/>
        <v>0</v>
      </c>
    </row>
    <row r="363" spans="1:16" x14ac:dyDescent="0.4">
      <c r="A363" s="1">
        <f t="shared" si="98"/>
        <v>31</v>
      </c>
      <c r="B363" s="1">
        <f t="shared" si="90"/>
        <v>1</v>
      </c>
      <c r="C363" s="1" t="str">
        <f t="shared" si="83"/>
        <v>31_1</v>
      </c>
      <c r="D363" s="1">
        <f t="shared" si="84"/>
        <v>0</v>
      </c>
      <c r="E363" s="1">
        <f t="shared" si="85"/>
        <v>0</v>
      </c>
      <c r="F363" s="1" t="str">
        <f t="shared" si="86"/>
        <v>31年1ヵ月目</v>
      </c>
      <c r="G363" s="4">
        <f t="shared" si="87"/>
        <v>0</v>
      </c>
      <c r="H363" s="4">
        <f t="shared" si="91"/>
        <v>0</v>
      </c>
      <c r="I363" s="4">
        <f t="shared" si="92"/>
        <v>0</v>
      </c>
      <c r="J363" s="4">
        <f t="shared" si="94"/>
        <v>0</v>
      </c>
      <c r="K363" s="4">
        <f t="shared" si="93"/>
        <v>0</v>
      </c>
      <c r="L363" s="4">
        <f t="shared" si="97"/>
        <v>0</v>
      </c>
      <c r="M363" s="4">
        <f t="shared" si="95"/>
        <v>0</v>
      </c>
      <c r="N363" s="4">
        <f t="shared" si="96"/>
        <v>0</v>
      </c>
      <c r="O363" s="4">
        <f t="shared" si="88"/>
        <v>0</v>
      </c>
      <c r="P363" s="4">
        <f t="shared" si="89"/>
        <v>0</v>
      </c>
    </row>
    <row r="364" spans="1:16" x14ac:dyDescent="0.4">
      <c r="A364" s="1">
        <f t="shared" si="98"/>
        <v>31</v>
      </c>
      <c r="B364" s="1">
        <f t="shared" si="90"/>
        <v>2</v>
      </c>
      <c r="C364" s="1" t="str">
        <f t="shared" si="83"/>
        <v>31_2</v>
      </c>
      <c r="D364" s="1">
        <f t="shared" si="84"/>
        <v>0</v>
      </c>
      <c r="E364" s="1">
        <f t="shared" si="85"/>
        <v>0</v>
      </c>
      <c r="F364" s="1" t="str">
        <f t="shared" si="86"/>
        <v>31年2ヵ月目</v>
      </c>
      <c r="G364" s="4">
        <f t="shared" si="87"/>
        <v>0</v>
      </c>
      <c r="H364" s="4">
        <f t="shared" si="91"/>
        <v>0</v>
      </c>
      <c r="I364" s="4">
        <f t="shared" si="92"/>
        <v>0</v>
      </c>
      <c r="J364" s="4">
        <f t="shared" si="94"/>
        <v>0</v>
      </c>
      <c r="K364" s="4">
        <f t="shared" si="93"/>
        <v>0</v>
      </c>
      <c r="L364" s="4">
        <f t="shared" si="97"/>
        <v>0</v>
      </c>
      <c r="M364" s="4">
        <f t="shared" si="95"/>
        <v>0</v>
      </c>
      <c r="N364" s="4">
        <f t="shared" si="96"/>
        <v>0</v>
      </c>
      <c r="O364" s="4">
        <f t="shared" si="88"/>
        <v>0</v>
      </c>
      <c r="P364" s="4">
        <f t="shared" si="89"/>
        <v>0</v>
      </c>
    </row>
    <row r="365" spans="1:16" x14ac:dyDescent="0.4">
      <c r="A365" s="1">
        <f t="shared" si="98"/>
        <v>31</v>
      </c>
      <c r="B365" s="1">
        <f t="shared" si="90"/>
        <v>3</v>
      </c>
      <c r="C365" s="1" t="str">
        <f t="shared" si="83"/>
        <v>31_3</v>
      </c>
      <c r="D365" s="1">
        <f t="shared" si="84"/>
        <v>0</v>
      </c>
      <c r="E365" s="1">
        <f t="shared" si="85"/>
        <v>0</v>
      </c>
      <c r="F365" s="1" t="str">
        <f t="shared" si="86"/>
        <v>31年3ヵ月目</v>
      </c>
      <c r="G365" s="4">
        <f t="shared" si="87"/>
        <v>0</v>
      </c>
      <c r="H365" s="4">
        <f t="shared" si="91"/>
        <v>0</v>
      </c>
      <c r="I365" s="4">
        <f t="shared" si="92"/>
        <v>0</v>
      </c>
      <c r="J365" s="4">
        <f t="shared" si="94"/>
        <v>0</v>
      </c>
      <c r="K365" s="4">
        <f t="shared" si="93"/>
        <v>0</v>
      </c>
      <c r="L365" s="4">
        <f t="shared" si="97"/>
        <v>0</v>
      </c>
      <c r="M365" s="4">
        <f t="shared" si="95"/>
        <v>0</v>
      </c>
      <c r="N365" s="4">
        <f t="shared" si="96"/>
        <v>0</v>
      </c>
      <c r="O365" s="4">
        <f t="shared" si="88"/>
        <v>0</v>
      </c>
      <c r="P365" s="4">
        <f t="shared" si="89"/>
        <v>0</v>
      </c>
    </row>
    <row r="366" spans="1:16" x14ac:dyDescent="0.4">
      <c r="A366" s="1">
        <f t="shared" si="98"/>
        <v>31</v>
      </c>
      <c r="B366" s="1">
        <f t="shared" si="90"/>
        <v>4</v>
      </c>
      <c r="C366" s="1" t="str">
        <f t="shared" si="83"/>
        <v>31_4</v>
      </c>
      <c r="D366" s="1">
        <f t="shared" si="84"/>
        <v>0</v>
      </c>
      <c r="E366" s="1">
        <f t="shared" si="85"/>
        <v>0</v>
      </c>
      <c r="F366" s="1" t="str">
        <f t="shared" si="86"/>
        <v>31年4ヵ月目</v>
      </c>
      <c r="G366" s="4">
        <f t="shared" si="87"/>
        <v>0</v>
      </c>
      <c r="H366" s="4">
        <f t="shared" si="91"/>
        <v>0</v>
      </c>
      <c r="I366" s="4">
        <f t="shared" si="92"/>
        <v>0</v>
      </c>
      <c r="J366" s="4">
        <f t="shared" si="94"/>
        <v>0</v>
      </c>
      <c r="K366" s="4">
        <f t="shared" si="93"/>
        <v>0</v>
      </c>
      <c r="L366" s="4">
        <f t="shared" si="97"/>
        <v>0</v>
      </c>
      <c r="M366" s="4">
        <f t="shared" si="95"/>
        <v>0</v>
      </c>
      <c r="N366" s="4">
        <f t="shared" si="96"/>
        <v>0</v>
      </c>
      <c r="O366" s="4">
        <f t="shared" si="88"/>
        <v>0</v>
      </c>
      <c r="P366" s="4">
        <f t="shared" si="89"/>
        <v>0</v>
      </c>
    </row>
    <row r="367" spans="1:16" x14ac:dyDescent="0.4">
      <c r="A367" s="1">
        <f t="shared" si="98"/>
        <v>31</v>
      </c>
      <c r="B367" s="1">
        <f t="shared" si="90"/>
        <v>5</v>
      </c>
      <c r="C367" s="1" t="str">
        <f t="shared" si="83"/>
        <v>31_5</v>
      </c>
      <c r="D367" s="1">
        <f t="shared" si="84"/>
        <v>0</v>
      </c>
      <c r="E367" s="1">
        <f t="shared" si="85"/>
        <v>0</v>
      </c>
      <c r="F367" s="1" t="str">
        <f t="shared" si="86"/>
        <v>31年5ヵ月目</v>
      </c>
      <c r="G367" s="4">
        <f t="shared" si="87"/>
        <v>0</v>
      </c>
      <c r="H367" s="4">
        <f t="shared" si="91"/>
        <v>0</v>
      </c>
      <c r="I367" s="4">
        <f t="shared" si="92"/>
        <v>0</v>
      </c>
      <c r="J367" s="4">
        <f t="shared" si="94"/>
        <v>0</v>
      </c>
      <c r="K367" s="4">
        <f t="shared" si="93"/>
        <v>0</v>
      </c>
      <c r="L367" s="4">
        <f t="shared" si="97"/>
        <v>0</v>
      </c>
      <c r="M367" s="4">
        <f t="shared" si="95"/>
        <v>0</v>
      </c>
      <c r="N367" s="4">
        <f t="shared" si="96"/>
        <v>0</v>
      </c>
      <c r="O367" s="4">
        <f t="shared" si="88"/>
        <v>0</v>
      </c>
      <c r="P367" s="4">
        <f t="shared" si="89"/>
        <v>0</v>
      </c>
    </row>
    <row r="368" spans="1:16" x14ac:dyDescent="0.4">
      <c r="A368" s="1">
        <f t="shared" si="98"/>
        <v>31</v>
      </c>
      <c r="B368" s="1">
        <f t="shared" si="90"/>
        <v>6</v>
      </c>
      <c r="C368" s="1" t="str">
        <f t="shared" si="83"/>
        <v>31_6</v>
      </c>
      <c r="D368" s="1">
        <f t="shared" si="84"/>
        <v>0</v>
      </c>
      <c r="E368" s="1">
        <f t="shared" si="85"/>
        <v>0</v>
      </c>
      <c r="F368" s="1" t="str">
        <f t="shared" si="86"/>
        <v>31年6ヵ月目</v>
      </c>
      <c r="G368" s="4">
        <f t="shared" si="87"/>
        <v>0</v>
      </c>
      <c r="H368" s="4">
        <f t="shared" si="91"/>
        <v>0</v>
      </c>
      <c r="I368" s="4">
        <f t="shared" si="92"/>
        <v>0</v>
      </c>
      <c r="J368" s="4">
        <f t="shared" si="94"/>
        <v>0</v>
      </c>
      <c r="K368" s="4">
        <f t="shared" si="93"/>
        <v>0</v>
      </c>
      <c r="L368" s="4">
        <f t="shared" si="97"/>
        <v>0</v>
      </c>
      <c r="M368" s="4">
        <f t="shared" si="95"/>
        <v>0</v>
      </c>
      <c r="N368" s="4">
        <f t="shared" si="96"/>
        <v>0</v>
      </c>
      <c r="O368" s="4">
        <f t="shared" si="88"/>
        <v>0</v>
      </c>
      <c r="P368" s="4">
        <f t="shared" si="89"/>
        <v>0</v>
      </c>
    </row>
    <row r="369" spans="1:16" x14ac:dyDescent="0.4">
      <c r="A369" s="1">
        <f t="shared" si="98"/>
        <v>31</v>
      </c>
      <c r="B369" s="1">
        <f t="shared" si="90"/>
        <v>7</v>
      </c>
      <c r="C369" s="1" t="str">
        <f t="shared" si="83"/>
        <v>31_7</v>
      </c>
      <c r="D369" s="1">
        <f t="shared" si="84"/>
        <v>0</v>
      </c>
      <c r="E369" s="1">
        <f t="shared" si="85"/>
        <v>0</v>
      </c>
      <c r="F369" s="1" t="str">
        <f t="shared" si="86"/>
        <v>31年7ヵ月目</v>
      </c>
      <c r="G369" s="4">
        <f t="shared" si="87"/>
        <v>0</v>
      </c>
      <c r="H369" s="4">
        <f t="shared" si="91"/>
        <v>0</v>
      </c>
      <c r="I369" s="4">
        <f t="shared" si="92"/>
        <v>0</v>
      </c>
      <c r="J369" s="4">
        <f t="shared" si="94"/>
        <v>0</v>
      </c>
      <c r="K369" s="4">
        <f t="shared" si="93"/>
        <v>0</v>
      </c>
      <c r="L369" s="4">
        <f t="shared" si="97"/>
        <v>0</v>
      </c>
      <c r="M369" s="4">
        <f t="shared" si="95"/>
        <v>0</v>
      </c>
      <c r="N369" s="4">
        <f t="shared" si="96"/>
        <v>0</v>
      </c>
      <c r="O369" s="4">
        <f t="shared" si="88"/>
        <v>0</v>
      </c>
      <c r="P369" s="4">
        <f t="shared" si="89"/>
        <v>0</v>
      </c>
    </row>
    <row r="370" spans="1:16" x14ac:dyDescent="0.4">
      <c r="A370" s="1">
        <f t="shared" si="98"/>
        <v>31</v>
      </c>
      <c r="B370" s="1">
        <f t="shared" si="90"/>
        <v>8</v>
      </c>
      <c r="C370" s="1" t="str">
        <f t="shared" si="83"/>
        <v>31_8</v>
      </c>
      <c r="D370" s="1">
        <f t="shared" si="84"/>
        <v>0</v>
      </c>
      <c r="E370" s="1">
        <f t="shared" si="85"/>
        <v>0</v>
      </c>
      <c r="F370" s="1" t="str">
        <f t="shared" si="86"/>
        <v>31年8ヵ月目</v>
      </c>
      <c r="G370" s="4">
        <f t="shared" si="87"/>
        <v>0</v>
      </c>
      <c r="H370" s="4">
        <f t="shared" si="91"/>
        <v>0</v>
      </c>
      <c r="I370" s="4">
        <f t="shared" si="92"/>
        <v>0</v>
      </c>
      <c r="J370" s="4">
        <f t="shared" si="94"/>
        <v>0</v>
      </c>
      <c r="K370" s="4">
        <f t="shared" si="93"/>
        <v>0</v>
      </c>
      <c r="L370" s="4">
        <f t="shared" si="97"/>
        <v>0</v>
      </c>
      <c r="M370" s="4">
        <f t="shared" si="95"/>
        <v>0</v>
      </c>
      <c r="N370" s="4">
        <f t="shared" si="96"/>
        <v>0</v>
      </c>
      <c r="O370" s="4">
        <f t="shared" si="88"/>
        <v>0</v>
      </c>
      <c r="P370" s="4">
        <f t="shared" si="89"/>
        <v>0</v>
      </c>
    </row>
    <row r="371" spans="1:16" x14ac:dyDescent="0.4">
      <c r="A371" s="1">
        <f t="shared" si="98"/>
        <v>31</v>
      </c>
      <c r="B371" s="1">
        <f t="shared" si="90"/>
        <v>9</v>
      </c>
      <c r="C371" s="1" t="str">
        <f t="shared" si="83"/>
        <v>31_9</v>
      </c>
      <c r="D371" s="1">
        <f t="shared" si="84"/>
        <v>0</v>
      </c>
      <c r="E371" s="1">
        <f t="shared" si="85"/>
        <v>0</v>
      </c>
      <c r="F371" s="1" t="str">
        <f t="shared" si="86"/>
        <v>31年9ヵ月目</v>
      </c>
      <c r="G371" s="4">
        <f t="shared" si="87"/>
        <v>0</v>
      </c>
      <c r="H371" s="4">
        <f t="shared" si="91"/>
        <v>0</v>
      </c>
      <c r="I371" s="4">
        <f t="shared" si="92"/>
        <v>0</v>
      </c>
      <c r="J371" s="4">
        <f t="shared" si="94"/>
        <v>0</v>
      </c>
      <c r="K371" s="4">
        <f t="shared" si="93"/>
        <v>0</v>
      </c>
      <c r="L371" s="4">
        <f t="shared" si="97"/>
        <v>0</v>
      </c>
      <c r="M371" s="4">
        <f t="shared" si="95"/>
        <v>0</v>
      </c>
      <c r="N371" s="4">
        <f t="shared" si="96"/>
        <v>0</v>
      </c>
      <c r="O371" s="4">
        <f t="shared" si="88"/>
        <v>0</v>
      </c>
      <c r="P371" s="4">
        <f t="shared" si="89"/>
        <v>0</v>
      </c>
    </row>
    <row r="372" spans="1:16" x14ac:dyDescent="0.4">
      <c r="A372" s="1">
        <f t="shared" si="98"/>
        <v>31</v>
      </c>
      <c r="B372" s="1">
        <f t="shared" si="90"/>
        <v>10</v>
      </c>
      <c r="C372" s="1" t="str">
        <f t="shared" si="83"/>
        <v>31_10</v>
      </c>
      <c r="D372" s="1">
        <f t="shared" si="84"/>
        <v>0</v>
      </c>
      <c r="E372" s="1">
        <f t="shared" si="85"/>
        <v>0</v>
      </c>
      <c r="F372" s="1" t="str">
        <f t="shared" si="86"/>
        <v>31年10ヵ月目</v>
      </c>
      <c r="G372" s="4">
        <f t="shared" si="87"/>
        <v>0</v>
      </c>
      <c r="H372" s="4">
        <f t="shared" si="91"/>
        <v>0</v>
      </c>
      <c r="I372" s="4">
        <f t="shared" si="92"/>
        <v>0</v>
      </c>
      <c r="J372" s="4">
        <f t="shared" si="94"/>
        <v>0</v>
      </c>
      <c r="K372" s="4">
        <f t="shared" si="93"/>
        <v>0</v>
      </c>
      <c r="L372" s="4">
        <f t="shared" si="97"/>
        <v>0</v>
      </c>
      <c r="M372" s="4">
        <f t="shared" si="95"/>
        <v>0</v>
      </c>
      <c r="N372" s="4">
        <f t="shared" si="96"/>
        <v>0</v>
      </c>
      <c r="O372" s="4">
        <f t="shared" si="88"/>
        <v>0</v>
      </c>
      <c r="P372" s="4">
        <f t="shared" si="89"/>
        <v>0</v>
      </c>
    </row>
    <row r="373" spans="1:16" x14ac:dyDescent="0.4">
      <c r="A373" s="1">
        <f t="shared" si="98"/>
        <v>31</v>
      </c>
      <c r="B373" s="1">
        <f t="shared" si="90"/>
        <v>11</v>
      </c>
      <c r="C373" s="1" t="str">
        <f t="shared" si="83"/>
        <v>31_11</v>
      </c>
      <c r="D373" s="1">
        <f t="shared" si="84"/>
        <v>0</v>
      </c>
      <c r="E373" s="1">
        <f t="shared" si="85"/>
        <v>0</v>
      </c>
      <c r="F373" s="1" t="str">
        <f t="shared" si="86"/>
        <v>31年11ヵ月目</v>
      </c>
      <c r="G373" s="4">
        <f t="shared" si="87"/>
        <v>0</v>
      </c>
      <c r="H373" s="4">
        <f t="shared" si="91"/>
        <v>0</v>
      </c>
      <c r="I373" s="4">
        <f t="shared" si="92"/>
        <v>0</v>
      </c>
      <c r="J373" s="4">
        <f t="shared" si="94"/>
        <v>0</v>
      </c>
      <c r="K373" s="4">
        <f t="shared" si="93"/>
        <v>0</v>
      </c>
      <c r="L373" s="4">
        <f t="shared" si="97"/>
        <v>0</v>
      </c>
      <c r="M373" s="4">
        <f t="shared" si="95"/>
        <v>0</v>
      </c>
      <c r="N373" s="4">
        <f t="shared" si="96"/>
        <v>0</v>
      </c>
      <c r="O373" s="4">
        <f t="shared" si="88"/>
        <v>0</v>
      </c>
      <c r="P373" s="4">
        <f t="shared" si="89"/>
        <v>0</v>
      </c>
    </row>
    <row r="374" spans="1:16" x14ac:dyDescent="0.4">
      <c r="A374" s="1">
        <f t="shared" si="98"/>
        <v>31</v>
      </c>
      <c r="B374" s="1">
        <f t="shared" si="90"/>
        <v>12</v>
      </c>
      <c r="C374" s="1" t="str">
        <f t="shared" si="83"/>
        <v>31_12</v>
      </c>
      <c r="D374" s="1">
        <f t="shared" si="84"/>
        <v>0</v>
      </c>
      <c r="E374" s="1">
        <f t="shared" si="85"/>
        <v>0</v>
      </c>
      <c r="F374" s="1" t="str">
        <f t="shared" si="86"/>
        <v>31年12ヵ月目</v>
      </c>
      <c r="G374" s="4">
        <f t="shared" si="87"/>
        <v>0</v>
      </c>
      <c r="H374" s="4">
        <f t="shared" si="91"/>
        <v>0</v>
      </c>
      <c r="I374" s="4">
        <f t="shared" si="92"/>
        <v>0</v>
      </c>
      <c r="J374" s="4">
        <f t="shared" si="94"/>
        <v>0</v>
      </c>
      <c r="K374" s="4">
        <f t="shared" si="93"/>
        <v>0</v>
      </c>
      <c r="L374" s="4">
        <f t="shared" si="97"/>
        <v>0</v>
      </c>
      <c r="M374" s="4">
        <f t="shared" si="95"/>
        <v>0</v>
      </c>
      <c r="N374" s="4">
        <f t="shared" si="96"/>
        <v>0</v>
      </c>
      <c r="O374" s="4">
        <f t="shared" si="88"/>
        <v>0</v>
      </c>
      <c r="P374" s="4">
        <f t="shared" si="89"/>
        <v>0</v>
      </c>
    </row>
    <row r="375" spans="1:16" x14ac:dyDescent="0.4">
      <c r="A375" s="1">
        <f t="shared" si="98"/>
        <v>32</v>
      </c>
      <c r="B375" s="1">
        <f t="shared" si="90"/>
        <v>1</v>
      </c>
      <c r="C375" s="1" t="str">
        <f t="shared" si="83"/>
        <v>32_1</v>
      </c>
      <c r="D375" s="1">
        <f t="shared" si="84"/>
        <v>0</v>
      </c>
      <c r="E375" s="1">
        <f t="shared" si="85"/>
        <v>0</v>
      </c>
      <c r="F375" s="1" t="str">
        <f t="shared" si="86"/>
        <v>32年1ヵ月目</v>
      </c>
      <c r="G375" s="4">
        <f t="shared" si="87"/>
        <v>0</v>
      </c>
      <c r="H375" s="4">
        <f t="shared" si="91"/>
        <v>0</v>
      </c>
      <c r="I375" s="4">
        <f t="shared" si="92"/>
        <v>0</v>
      </c>
      <c r="J375" s="4">
        <f t="shared" si="94"/>
        <v>0</v>
      </c>
      <c r="K375" s="4">
        <f t="shared" si="93"/>
        <v>0</v>
      </c>
      <c r="L375" s="4">
        <f t="shared" si="97"/>
        <v>0</v>
      </c>
      <c r="M375" s="4">
        <f t="shared" si="95"/>
        <v>0</v>
      </c>
      <c r="N375" s="4">
        <f t="shared" si="96"/>
        <v>0</v>
      </c>
      <c r="O375" s="4">
        <f t="shared" si="88"/>
        <v>0</v>
      </c>
      <c r="P375" s="4">
        <f t="shared" si="89"/>
        <v>0</v>
      </c>
    </row>
    <row r="376" spans="1:16" x14ac:dyDescent="0.4">
      <c r="A376" s="1">
        <f t="shared" si="98"/>
        <v>32</v>
      </c>
      <c r="B376" s="1">
        <f t="shared" si="90"/>
        <v>2</v>
      </c>
      <c r="C376" s="1" t="str">
        <f t="shared" si="83"/>
        <v>32_2</v>
      </c>
      <c r="D376" s="1">
        <f t="shared" si="84"/>
        <v>0</v>
      </c>
      <c r="E376" s="1">
        <f t="shared" si="85"/>
        <v>0</v>
      </c>
      <c r="F376" s="1" t="str">
        <f t="shared" si="86"/>
        <v>32年2ヵ月目</v>
      </c>
      <c r="G376" s="4">
        <f t="shared" si="87"/>
        <v>0</v>
      </c>
      <c r="H376" s="4">
        <f t="shared" si="91"/>
        <v>0</v>
      </c>
      <c r="I376" s="4">
        <f t="shared" si="92"/>
        <v>0</v>
      </c>
      <c r="J376" s="4">
        <f t="shared" si="94"/>
        <v>0</v>
      </c>
      <c r="K376" s="4">
        <f t="shared" si="93"/>
        <v>0</v>
      </c>
      <c r="L376" s="4">
        <f t="shared" si="97"/>
        <v>0</v>
      </c>
      <c r="M376" s="4">
        <f t="shared" si="95"/>
        <v>0</v>
      </c>
      <c r="N376" s="4">
        <f t="shared" si="96"/>
        <v>0</v>
      </c>
      <c r="O376" s="4">
        <f t="shared" si="88"/>
        <v>0</v>
      </c>
      <c r="P376" s="4">
        <f t="shared" si="89"/>
        <v>0</v>
      </c>
    </row>
    <row r="377" spans="1:16" x14ac:dyDescent="0.4">
      <c r="A377" s="1">
        <f t="shared" si="98"/>
        <v>32</v>
      </c>
      <c r="B377" s="1">
        <f t="shared" si="90"/>
        <v>3</v>
      </c>
      <c r="C377" s="1" t="str">
        <f t="shared" si="83"/>
        <v>32_3</v>
      </c>
      <c r="D377" s="1">
        <f t="shared" si="84"/>
        <v>0</v>
      </c>
      <c r="E377" s="1">
        <f t="shared" si="85"/>
        <v>0</v>
      </c>
      <c r="F377" s="1" t="str">
        <f t="shared" si="86"/>
        <v>32年3ヵ月目</v>
      </c>
      <c r="G377" s="4">
        <f t="shared" si="87"/>
        <v>0</v>
      </c>
      <c r="H377" s="4">
        <f t="shared" si="91"/>
        <v>0</v>
      </c>
      <c r="I377" s="4">
        <f t="shared" si="92"/>
        <v>0</v>
      </c>
      <c r="J377" s="4">
        <f t="shared" si="94"/>
        <v>0</v>
      </c>
      <c r="K377" s="4">
        <f t="shared" si="93"/>
        <v>0</v>
      </c>
      <c r="L377" s="4">
        <f t="shared" si="97"/>
        <v>0</v>
      </c>
      <c r="M377" s="4">
        <f t="shared" si="95"/>
        <v>0</v>
      </c>
      <c r="N377" s="4">
        <f t="shared" si="96"/>
        <v>0</v>
      </c>
      <c r="O377" s="4">
        <f t="shared" si="88"/>
        <v>0</v>
      </c>
      <c r="P377" s="4">
        <f t="shared" si="89"/>
        <v>0</v>
      </c>
    </row>
    <row r="378" spans="1:16" x14ac:dyDescent="0.4">
      <c r="A378" s="1">
        <f t="shared" si="98"/>
        <v>32</v>
      </c>
      <c r="B378" s="1">
        <f t="shared" si="90"/>
        <v>4</v>
      </c>
      <c r="C378" s="1" t="str">
        <f t="shared" si="83"/>
        <v>32_4</v>
      </c>
      <c r="D378" s="1">
        <f t="shared" si="84"/>
        <v>0</v>
      </c>
      <c r="E378" s="1">
        <f t="shared" si="85"/>
        <v>0</v>
      </c>
      <c r="F378" s="1" t="str">
        <f t="shared" si="86"/>
        <v>32年4ヵ月目</v>
      </c>
      <c r="G378" s="4">
        <f t="shared" si="87"/>
        <v>0</v>
      </c>
      <c r="H378" s="4">
        <f t="shared" si="91"/>
        <v>0</v>
      </c>
      <c r="I378" s="4">
        <f t="shared" si="92"/>
        <v>0</v>
      </c>
      <c r="J378" s="4">
        <f t="shared" si="94"/>
        <v>0</v>
      </c>
      <c r="K378" s="4">
        <f t="shared" si="93"/>
        <v>0</v>
      </c>
      <c r="L378" s="4">
        <f t="shared" si="97"/>
        <v>0</v>
      </c>
      <c r="M378" s="4">
        <f t="shared" si="95"/>
        <v>0</v>
      </c>
      <c r="N378" s="4">
        <f t="shared" si="96"/>
        <v>0</v>
      </c>
      <c r="O378" s="4">
        <f t="shared" si="88"/>
        <v>0</v>
      </c>
      <c r="P378" s="4">
        <f t="shared" si="89"/>
        <v>0</v>
      </c>
    </row>
    <row r="379" spans="1:16" x14ac:dyDescent="0.4">
      <c r="A379" s="1">
        <f t="shared" si="98"/>
        <v>32</v>
      </c>
      <c r="B379" s="1">
        <f t="shared" si="90"/>
        <v>5</v>
      </c>
      <c r="C379" s="1" t="str">
        <f t="shared" si="83"/>
        <v>32_5</v>
      </c>
      <c r="D379" s="1">
        <f t="shared" si="84"/>
        <v>0</v>
      </c>
      <c r="E379" s="1">
        <f t="shared" si="85"/>
        <v>0</v>
      </c>
      <c r="F379" s="1" t="str">
        <f t="shared" si="86"/>
        <v>32年5ヵ月目</v>
      </c>
      <c r="G379" s="4">
        <f t="shared" si="87"/>
        <v>0</v>
      </c>
      <c r="H379" s="4">
        <f t="shared" si="91"/>
        <v>0</v>
      </c>
      <c r="I379" s="4">
        <f t="shared" si="92"/>
        <v>0</v>
      </c>
      <c r="J379" s="4">
        <f t="shared" si="94"/>
        <v>0</v>
      </c>
      <c r="K379" s="4">
        <f t="shared" si="93"/>
        <v>0</v>
      </c>
      <c r="L379" s="4">
        <f t="shared" si="97"/>
        <v>0</v>
      </c>
      <c r="M379" s="4">
        <f t="shared" si="95"/>
        <v>0</v>
      </c>
      <c r="N379" s="4">
        <f t="shared" si="96"/>
        <v>0</v>
      </c>
      <c r="O379" s="4">
        <f t="shared" si="88"/>
        <v>0</v>
      </c>
      <c r="P379" s="4">
        <f t="shared" si="89"/>
        <v>0</v>
      </c>
    </row>
    <row r="380" spans="1:16" x14ac:dyDescent="0.4">
      <c r="A380" s="1">
        <f t="shared" si="98"/>
        <v>32</v>
      </c>
      <c r="B380" s="1">
        <f t="shared" si="90"/>
        <v>6</v>
      </c>
      <c r="C380" s="1" t="str">
        <f t="shared" si="83"/>
        <v>32_6</v>
      </c>
      <c r="D380" s="1">
        <f t="shared" si="84"/>
        <v>0</v>
      </c>
      <c r="E380" s="1">
        <f t="shared" si="85"/>
        <v>0</v>
      </c>
      <c r="F380" s="1" t="str">
        <f t="shared" si="86"/>
        <v>32年6ヵ月目</v>
      </c>
      <c r="G380" s="4">
        <f t="shared" si="87"/>
        <v>0</v>
      </c>
      <c r="H380" s="4">
        <f t="shared" si="91"/>
        <v>0</v>
      </c>
      <c r="I380" s="4">
        <f t="shared" si="92"/>
        <v>0</v>
      </c>
      <c r="J380" s="4">
        <f t="shared" si="94"/>
        <v>0</v>
      </c>
      <c r="K380" s="4">
        <f t="shared" si="93"/>
        <v>0</v>
      </c>
      <c r="L380" s="4">
        <f t="shared" si="97"/>
        <v>0</v>
      </c>
      <c r="M380" s="4">
        <f t="shared" si="95"/>
        <v>0</v>
      </c>
      <c r="N380" s="4">
        <f t="shared" si="96"/>
        <v>0</v>
      </c>
      <c r="O380" s="4">
        <f t="shared" si="88"/>
        <v>0</v>
      </c>
      <c r="P380" s="4">
        <f t="shared" si="89"/>
        <v>0</v>
      </c>
    </row>
    <row r="381" spans="1:16" x14ac:dyDescent="0.4">
      <c r="A381" s="1">
        <f t="shared" si="98"/>
        <v>32</v>
      </c>
      <c r="B381" s="1">
        <f t="shared" si="90"/>
        <v>7</v>
      </c>
      <c r="C381" s="1" t="str">
        <f t="shared" si="83"/>
        <v>32_7</v>
      </c>
      <c r="D381" s="1">
        <f t="shared" si="84"/>
        <v>0</v>
      </c>
      <c r="E381" s="1">
        <f t="shared" si="85"/>
        <v>0</v>
      </c>
      <c r="F381" s="1" t="str">
        <f t="shared" si="86"/>
        <v>32年7ヵ月目</v>
      </c>
      <c r="G381" s="4">
        <f t="shared" si="87"/>
        <v>0</v>
      </c>
      <c r="H381" s="4">
        <f t="shared" si="91"/>
        <v>0</v>
      </c>
      <c r="I381" s="4">
        <f t="shared" si="92"/>
        <v>0</v>
      </c>
      <c r="J381" s="4">
        <f t="shared" si="94"/>
        <v>0</v>
      </c>
      <c r="K381" s="4">
        <f t="shared" si="93"/>
        <v>0</v>
      </c>
      <c r="L381" s="4">
        <f t="shared" si="97"/>
        <v>0</v>
      </c>
      <c r="M381" s="4">
        <f t="shared" si="95"/>
        <v>0</v>
      </c>
      <c r="N381" s="4">
        <f t="shared" si="96"/>
        <v>0</v>
      </c>
      <c r="O381" s="4">
        <f t="shared" si="88"/>
        <v>0</v>
      </c>
      <c r="P381" s="4">
        <f t="shared" si="89"/>
        <v>0</v>
      </c>
    </row>
    <row r="382" spans="1:16" x14ac:dyDescent="0.4">
      <c r="A382" s="1">
        <f t="shared" si="98"/>
        <v>32</v>
      </c>
      <c r="B382" s="1">
        <f t="shared" si="90"/>
        <v>8</v>
      </c>
      <c r="C382" s="1" t="str">
        <f t="shared" si="83"/>
        <v>32_8</v>
      </c>
      <c r="D382" s="1">
        <f t="shared" si="84"/>
        <v>0</v>
      </c>
      <c r="E382" s="1">
        <f t="shared" si="85"/>
        <v>0</v>
      </c>
      <c r="F382" s="1" t="str">
        <f t="shared" si="86"/>
        <v>32年8ヵ月目</v>
      </c>
      <c r="G382" s="4">
        <f t="shared" si="87"/>
        <v>0</v>
      </c>
      <c r="H382" s="4">
        <f t="shared" si="91"/>
        <v>0</v>
      </c>
      <c r="I382" s="4">
        <f t="shared" si="92"/>
        <v>0</v>
      </c>
      <c r="J382" s="4">
        <f t="shared" si="94"/>
        <v>0</v>
      </c>
      <c r="K382" s="4">
        <f t="shared" si="93"/>
        <v>0</v>
      </c>
      <c r="L382" s="4">
        <f t="shared" si="97"/>
        <v>0</v>
      </c>
      <c r="M382" s="4">
        <f t="shared" si="95"/>
        <v>0</v>
      </c>
      <c r="N382" s="4">
        <f t="shared" si="96"/>
        <v>0</v>
      </c>
      <c r="O382" s="4">
        <f t="shared" si="88"/>
        <v>0</v>
      </c>
      <c r="P382" s="4">
        <f t="shared" si="89"/>
        <v>0</v>
      </c>
    </row>
    <row r="383" spans="1:16" x14ac:dyDescent="0.4">
      <c r="A383" s="1">
        <f t="shared" si="98"/>
        <v>32</v>
      </c>
      <c r="B383" s="1">
        <f t="shared" si="90"/>
        <v>9</v>
      </c>
      <c r="C383" s="1" t="str">
        <f t="shared" si="83"/>
        <v>32_9</v>
      </c>
      <c r="D383" s="1">
        <f t="shared" si="84"/>
        <v>0</v>
      </c>
      <c r="E383" s="1">
        <f t="shared" si="85"/>
        <v>0</v>
      </c>
      <c r="F383" s="1" t="str">
        <f t="shared" si="86"/>
        <v>32年9ヵ月目</v>
      </c>
      <c r="G383" s="4">
        <f t="shared" si="87"/>
        <v>0</v>
      </c>
      <c r="H383" s="4">
        <f t="shared" si="91"/>
        <v>0</v>
      </c>
      <c r="I383" s="4">
        <f t="shared" si="92"/>
        <v>0</v>
      </c>
      <c r="J383" s="4">
        <f t="shared" si="94"/>
        <v>0</v>
      </c>
      <c r="K383" s="4">
        <f t="shared" si="93"/>
        <v>0</v>
      </c>
      <c r="L383" s="4">
        <f t="shared" si="97"/>
        <v>0</v>
      </c>
      <c r="M383" s="4">
        <f t="shared" si="95"/>
        <v>0</v>
      </c>
      <c r="N383" s="4">
        <f t="shared" si="96"/>
        <v>0</v>
      </c>
      <c r="O383" s="4">
        <f t="shared" si="88"/>
        <v>0</v>
      </c>
      <c r="P383" s="4">
        <f t="shared" si="89"/>
        <v>0</v>
      </c>
    </row>
    <row r="384" spans="1:16" x14ac:dyDescent="0.4">
      <c r="A384" s="1">
        <f t="shared" si="98"/>
        <v>32</v>
      </c>
      <c r="B384" s="1">
        <f t="shared" si="90"/>
        <v>10</v>
      </c>
      <c r="C384" s="1" t="str">
        <f t="shared" si="83"/>
        <v>32_10</v>
      </c>
      <c r="D384" s="1">
        <f t="shared" si="84"/>
        <v>0</v>
      </c>
      <c r="E384" s="1">
        <f t="shared" si="85"/>
        <v>0</v>
      </c>
      <c r="F384" s="1" t="str">
        <f t="shared" si="86"/>
        <v>32年10ヵ月目</v>
      </c>
      <c r="G384" s="4">
        <f t="shared" si="87"/>
        <v>0</v>
      </c>
      <c r="H384" s="4">
        <f t="shared" si="91"/>
        <v>0</v>
      </c>
      <c r="I384" s="4">
        <f t="shared" si="92"/>
        <v>0</v>
      </c>
      <c r="J384" s="4">
        <f t="shared" si="94"/>
        <v>0</v>
      </c>
      <c r="K384" s="4">
        <f t="shared" si="93"/>
        <v>0</v>
      </c>
      <c r="L384" s="4">
        <f t="shared" si="97"/>
        <v>0</v>
      </c>
      <c r="M384" s="4">
        <f t="shared" si="95"/>
        <v>0</v>
      </c>
      <c r="N384" s="4">
        <f t="shared" si="96"/>
        <v>0</v>
      </c>
      <c r="O384" s="4">
        <f t="shared" si="88"/>
        <v>0</v>
      </c>
      <c r="P384" s="4">
        <f t="shared" si="89"/>
        <v>0</v>
      </c>
    </row>
    <row r="385" spans="1:16" x14ac:dyDescent="0.4">
      <c r="A385" s="1">
        <f t="shared" si="98"/>
        <v>32</v>
      </c>
      <c r="B385" s="1">
        <f t="shared" si="90"/>
        <v>11</v>
      </c>
      <c r="C385" s="1" t="str">
        <f t="shared" si="83"/>
        <v>32_11</v>
      </c>
      <c r="D385" s="1">
        <f t="shared" si="84"/>
        <v>0</v>
      </c>
      <c r="E385" s="1">
        <f t="shared" si="85"/>
        <v>0</v>
      </c>
      <c r="F385" s="1" t="str">
        <f t="shared" si="86"/>
        <v>32年11ヵ月目</v>
      </c>
      <c r="G385" s="4">
        <f t="shared" si="87"/>
        <v>0</v>
      </c>
      <c r="H385" s="4">
        <f t="shared" si="91"/>
        <v>0</v>
      </c>
      <c r="I385" s="4">
        <f t="shared" si="92"/>
        <v>0</v>
      </c>
      <c r="J385" s="4">
        <f t="shared" si="94"/>
        <v>0</v>
      </c>
      <c r="K385" s="4">
        <f t="shared" si="93"/>
        <v>0</v>
      </c>
      <c r="L385" s="4">
        <f t="shared" si="97"/>
        <v>0</v>
      </c>
      <c r="M385" s="4">
        <f t="shared" si="95"/>
        <v>0</v>
      </c>
      <c r="N385" s="4">
        <f t="shared" si="96"/>
        <v>0</v>
      </c>
      <c r="O385" s="4">
        <f t="shared" si="88"/>
        <v>0</v>
      </c>
      <c r="P385" s="4">
        <f t="shared" si="89"/>
        <v>0</v>
      </c>
    </row>
    <row r="386" spans="1:16" x14ac:dyDescent="0.4">
      <c r="A386" s="1">
        <f t="shared" si="98"/>
        <v>32</v>
      </c>
      <c r="B386" s="1">
        <f t="shared" si="90"/>
        <v>12</v>
      </c>
      <c r="C386" s="1" t="str">
        <f t="shared" si="83"/>
        <v>32_12</v>
      </c>
      <c r="D386" s="1">
        <f t="shared" si="84"/>
        <v>0</v>
      </c>
      <c r="E386" s="1">
        <f t="shared" si="85"/>
        <v>0</v>
      </c>
      <c r="F386" s="1" t="str">
        <f t="shared" si="86"/>
        <v>32年12ヵ月目</v>
      </c>
      <c r="G386" s="4">
        <f t="shared" si="87"/>
        <v>0</v>
      </c>
      <c r="H386" s="4">
        <f t="shared" si="91"/>
        <v>0</v>
      </c>
      <c r="I386" s="4">
        <f t="shared" si="92"/>
        <v>0</v>
      </c>
      <c r="J386" s="4">
        <f t="shared" si="94"/>
        <v>0</v>
      </c>
      <c r="K386" s="4">
        <f t="shared" si="93"/>
        <v>0</v>
      </c>
      <c r="L386" s="4">
        <f t="shared" si="97"/>
        <v>0</v>
      </c>
      <c r="M386" s="4">
        <f t="shared" si="95"/>
        <v>0</v>
      </c>
      <c r="N386" s="4">
        <f t="shared" si="96"/>
        <v>0</v>
      </c>
      <c r="O386" s="4">
        <f t="shared" si="88"/>
        <v>0</v>
      </c>
      <c r="P386" s="4">
        <f t="shared" si="89"/>
        <v>0</v>
      </c>
    </row>
    <row r="387" spans="1:16" x14ac:dyDescent="0.4">
      <c r="A387" s="1">
        <f t="shared" si="98"/>
        <v>33</v>
      </c>
      <c r="B387" s="1">
        <f t="shared" si="90"/>
        <v>1</v>
      </c>
      <c r="C387" s="1" t="str">
        <f t="shared" si="83"/>
        <v>33_1</v>
      </c>
      <c r="D387" s="1">
        <f t="shared" si="84"/>
        <v>0</v>
      </c>
      <c r="E387" s="1">
        <f t="shared" si="85"/>
        <v>0</v>
      </c>
      <c r="F387" s="1" t="str">
        <f t="shared" si="86"/>
        <v>33年1ヵ月目</v>
      </c>
      <c r="G387" s="4">
        <f t="shared" si="87"/>
        <v>0</v>
      </c>
      <c r="H387" s="4">
        <f t="shared" si="91"/>
        <v>0</v>
      </c>
      <c r="I387" s="4">
        <f t="shared" si="92"/>
        <v>0</v>
      </c>
      <c r="J387" s="4">
        <f t="shared" si="94"/>
        <v>0</v>
      </c>
      <c r="K387" s="4">
        <f t="shared" si="93"/>
        <v>0</v>
      </c>
      <c r="L387" s="4">
        <f t="shared" si="97"/>
        <v>0</v>
      </c>
      <c r="M387" s="4">
        <f t="shared" si="95"/>
        <v>0</v>
      </c>
      <c r="N387" s="4">
        <f t="shared" si="96"/>
        <v>0</v>
      </c>
      <c r="O387" s="4">
        <f t="shared" si="88"/>
        <v>0</v>
      </c>
      <c r="P387" s="4">
        <f t="shared" si="89"/>
        <v>0</v>
      </c>
    </row>
    <row r="388" spans="1:16" x14ac:dyDescent="0.4">
      <c r="A388" s="1">
        <f t="shared" si="98"/>
        <v>33</v>
      </c>
      <c r="B388" s="1">
        <f t="shared" si="90"/>
        <v>2</v>
      </c>
      <c r="C388" s="1" t="str">
        <f t="shared" ref="C388:C451" si="99">A388&amp;"_"&amp;B388</f>
        <v>33_2</v>
      </c>
      <c r="D388" s="1">
        <f t="shared" ref="D388:D451" si="100">IF(A388&lt;=$V$9,$AB$9,IF(A388&lt;=$V$10,$AB$10,IF(A388&lt;=$V$11,$AB$11,0)))</f>
        <v>0</v>
      </c>
      <c r="E388" s="1">
        <f t="shared" ref="E388:E451" si="101">IF($A388&lt;=$V$9,$AD$9,IF($A388&lt;=$V$10,$AD$10,IF($A388&lt;=$V$11,$AD$11,0)))</f>
        <v>0</v>
      </c>
      <c r="F388" s="1" t="str">
        <f t="shared" ref="F388:F451" si="102">A388&amp;"年"&amp;B388&amp;"ヵ月目"</f>
        <v>33年2ヵ月目</v>
      </c>
      <c r="G388" s="4">
        <f t="shared" ref="G388:G451" si="103">IF(L387=0,
  0,
  IF($V$8="元利均等返済",
    IF(AND(A388=$V$7,B388=12),L387,K388-I388),
    IF(L387/ROUNDDOWN($Y$3/(12*$V$7),0)&lt;2,L387,ROUNDDOWN($Y$3/(12*$V$7),0))
  )
)</f>
        <v>0</v>
      </c>
      <c r="H388" s="4">
        <f t="shared" si="91"/>
        <v>0</v>
      </c>
      <c r="I388" s="4">
        <f t="shared" si="92"/>
        <v>0</v>
      </c>
      <c r="J388" s="4">
        <f t="shared" si="94"/>
        <v>0</v>
      </c>
      <c r="K388" s="4">
        <f t="shared" si="93"/>
        <v>0</v>
      </c>
      <c r="L388" s="4">
        <f t="shared" si="97"/>
        <v>0</v>
      </c>
      <c r="M388" s="4">
        <f t="shared" si="95"/>
        <v>0</v>
      </c>
      <c r="N388" s="4">
        <f t="shared" si="96"/>
        <v>0</v>
      </c>
      <c r="O388" s="4">
        <f t="shared" ref="O388:O451" si="104">K388+M388</f>
        <v>0</v>
      </c>
      <c r="P388" s="4">
        <f t="shared" ref="P388:P451" si="105">P387-G388-H388</f>
        <v>0</v>
      </c>
    </row>
    <row r="389" spans="1:16" x14ac:dyDescent="0.4">
      <c r="A389" s="1">
        <f t="shared" si="98"/>
        <v>33</v>
      </c>
      <c r="B389" s="1">
        <f t="shared" ref="B389:B452" si="106">IF(B388=12,1,B388+1)</f>
        <v>3</v>
      </c>
      <c r="C389" s="1" t="str">
        <f t="shared" si="99"/>
        <v>33_3</v>
      </c>
      <c r="D389" s="1">
        <f t="shared" si="100"/>
        <v>0</v>
      </c>
      <c r="E389" s="1">
        <f t="shared" si="101"/>
        <v>0</v>
      </c>
      <c r="F389" s="1" t="str">
        <f t="shared" si="102"/>
        <v>33年3ヵ月目</v>
      </c>
      <c r="G389" s="4">
        <f t="shared" si="103"/>
        <v>0</v>
      </c>
      <c r="H389" s="4">
        <f t="shared" ref="H389:H452" si="107">IF(N388=0,
  0,
  IF(OR(B389=$Y$5,B389=$Y$6),
    IF(N388/ROUNDDOWN($Y$4/(2*$V$7),0)&lt;2,
      N388,ROUNDDOWN($Y$4/(2*$V$7),0)
    ),
    0
  )
)</f>
        <v>0</v>
      </c>
      <c r="I389" s="4">
        <f t="shared" ref="I389:I452" si="108">IF($V$8="元利均等返済",
ROUNDDOWN(L388*$D389,0),
ROUNDDOWN(P388*$D389,0)
)</f>
        <v>0</v>
      </c>
      <c r="J389" s="4">
        <f t="shared" si="94"/>
        <v>0</v>
      </c>
      <c r="K389" s="4">
        <f t="shared" ref="K389:K452" si="109">IF(P388=0,
  0,
  IF($V$8="元利均等返済",
    IF(AND(A389=$V$7,B389=12),G389+I389,ROUND($Y$3*$D389*(1+$D389)^(12*$V$7)/((1+$D389)^(12*$V$7)-1),0)),
    IF(P388/ROUNDDOWN($Y$3/(12*$V$7),0)&lt;2,L388,ROUNDDOWN($Y$3/(12*$V$7),0))+ROUNDDOWN(P388*$D389,0)
  )
)</f>
        <v>0</v>
      </c>
      <c r="L389" s="4">
        <f t="shared" si="97"/>
        <v>0</v>
      </c>
      <c r="M389" s="4">
        <f t="shared" si="95"/>
        <v>0</v>
      </c>
      <c r="N389" s="4">
        <f t="shared" si="96"/>
        <v>0</v>
      </c>
      <c r="O389" s="4">
        <f t="shared" si="104"/>
        <v>0</v>
      </c>
      <c r="P389" s="4">
        <f t="shared" si="105"/>
        <v>0</v>
      </c>
    </row>
    <row r="390" spans="1:16" x14ac:dyDescent="0.4">
      <c r="A390" s="1">
        <f t="shared" si="98"/>
        <v>33</v>
      </c>
      <c r="B390" s="1">
        <f t="shared" si="106"/>
        <v>4</v>
      </c>
      <c r="C390" s="1" t="str">
        <f t="shared" si="99"/>
        <v>33_4</v>
      </c>
      <c r="D390" s="1">
        <f t="shared" si="100"/>
        <v>0</v>
      </c>
      <c r="E390" s="1">
        <f t="shared" si="101"/>
        <v>0</v>
      </c>
      <c r="F390" s="1" t="str">
        <f t="shared" si="102"/>
        <v>33年4ヵ月目</v>
      </c>
      <c r="G390" s="4">
        <f t="shared" si="103"/>
        <v>0</v>
      </c>
      <c r="H390" s="4">
        <f t="shared" si="107"/>
        <v>0</v>
      </c>
      <c r="I390" s="4">
        <f t="shared" si="108"/>
        <v>0</v>
      </c>
      <c r="J390" s="4">
        <f t="shared" ref="J390:J453" si="110">M390-H390</f>
        <v>0</v>
      </c>
      <c r="K390" s="4">
        <f t="shared" si="109"/>
        <v>0</v>
      </c>
      <c r="L390" s="4">
        <f t="shared" si="97"/>
        <v>0</v>
      </c>
      <c r="M390" s="4">
        <f t="shared" si="95"/>
        <v>0</v>
      </c>
      <c r="N390" s="4">
        <f t="shared" si="96"/>
        <v>0</v>
      </c>
      <c r="O390" s="4">
        <f t="shared" si="104"/>
        <v>0</v>
      </c>
      <c r="P390" s="4">
        <f t="shared" si="105"/>
        <v>0</v>
      </c>
    </row>
    <row r="391" spans="1:16" x14ac:dyDescent="0.4">
      <c r="A391" s="1">
        <f t="shared" si="98"/>
        <v>33</v>
      </c>
      <c r="B391" s="1">
        <f t="shared" si="106"/>
        <v>5</v>
      </c>
      <c r="C391" s="1" t="str">
        <f t="shared" si="99"/>
        <v>33_5</v>
      </c>
      <c r="D391" s="1">
        <f t="shared" si="100"/>
        <v>0</v>
      </c>
      <c r="E391" s="1">
        <f t="shared" si="101"/>
        <v>0</v>
      </c>
      <c r="F391" s="1" t="str">
        <f t="shared" si="102"/>
        <v>33年5ヵ月目</v>
      </c>
      <c r="G391" s="4">
        <f t="shared" si="103"/>
        <v>0</v>
      </c>
      <c r="H391" s="4">
        <f t="shared" si="107"/>
        <v>0</v>
      </c>
      <c r="I391" s="4">
        <f t="shared" si="108"/>
        <v>0</v>
      </c>
      <c r="J391" s="4">
        <f t="shared" si="110"/>
        <v>0</v>
      </c>
      <c r="K391" s="4">
        <f t="shared" si="109"/>
        <v>0</v>
      </c>
      <c r="L391" s="4">
        <f t="shared" si="97"/>
        <v>0</v>
      </c>
      <c r="M391" s="4">
        <f t="shared" ref="M391:M454" si="111">IF(N390=0,
  0,
  IF(OR(B391=$Y$5,B391=$Y$6),
    IF($V$8="元利均等返済",
      ROUND($Y$4*$E391*(1+$E391)^(2*$V$7)/((1+$E391)^(2*$V$7)-1),0),
      IF(N390/ROUNDDOWN($Y$4/(2*$V$7),0)&lt;2,N390,ROUNDDOWN($Y$4/(2*$V$7),0))
    ),
    0
  )
)</f>
        <v>0</v>
      </c>
      <c r="N391" s="4">
        <f t="shared" si="96"/>
        <v>0</v>
      </c>
      <c r="O391" s="4">
        <f t="shared" si="104"/>
        <v>0</v>
      </c>
      <c r="P391" s="4">
        <f t="shared" si="105"/>
        <v>0</v>
      </c>
    </row>
    <row r="392" spans="1:16" x14ac:dyDescent="0.4">
      <c r="A392" s="1">
        <f t="shared" si="98"/>
        <v>33</v>
      </c>
      <c r="B392" s="1">
        <f t="shared" si="106"/>
        <v>6</v>
      </c>
      <c r="C392" s="1" t="str">
        <f t="shared" si="99"/>
        <v>33_6</v>
      </c>
      <c r="D392" s="1">
        <f t="shared" si="100"/>
        <v>0</v>
      </c>
      <c r="E392" s="1">
        <f t="shared" si="101"/>
        <v>0</v>
      </c>
      <c r="F392" s="1" t="str">
        <f t="shared" si="102"/>
        <v>33年6ヵ月目</v>
      </c>
      <c r="G392" s="4">
        <f t="shared" si="103"/>
        <v>0</v>
      </c>
      <c r="H392" s="4">
        <f t="shared" si="107"/>
        <v>0</v>
      </c>
      <c r="I392" s="4">
        <f t="shared" si="108"/>
        <v>0</v>
      </c>
      <c r="J392" s="4">
        <f t="shared" si="110"/>
        <v>0</v>
      </c>
      <c r="K392" s="4">
        <f t="shared" si="109"/>
        <v>0</v>
      </c>
      <c r="L392" s="4">
        <f t="shared" si="97"/>
        <v>0</v>
      </c>
      <c r="M392" s="4">
        <f t="shared" si="111"/>
        <v>0</v>
      </c>
      <c r="N392" s="4">
        <f t="shared" ref="N392:N455" si="112">N391-H392</f>
        <v>0</v>
      </c>
      <c r="O392" s="4">
        <f t="shared" si="104"/>
        <v>0</v>
      </c>
      <c r="P392" s="4">
        <f t="shared" si="105"/>
        <v>0</v>
      </c>
    </row>
    <row r="393" spans="1:16" x14ac:dyDescent="0.4">
      <c r="A393" s="1">
        <f t="shared" si="98"/>
        <v>33</v>
      </c>
      <c r="B393" s="1">
        <f t="shared" si="106"/>
        <v>7</v>
      </c>
      <c r="C393" s="1" t="str">
        <f t="shared" si="99"/>
        <v>33_7</v>
      </c>
      <c r="D393" s="1">
        <f t="shared" si="100"/>
        <v>0</v>
      </c>
      <c r="E393" s="1">
        <f t="shared" si="101"/>
        <v>0</v>
      </c>
      <c r="F393" s="1" t="str">
        <f t="shared" si="102"/>
        <v>33年7ヵ月目</v>
      </c>
      <c r="G393" s="4">
        <f t="shared" si="103"/>
        <v>0</v>
      </c>
      <c r="H393" s="4">
        <f t="shared" si="107"/>
        <v>0</v>
      </c>
      <c r="I393" s="4">
        <f t="shared" si="108"/>
        <v>0</v>
      </c>
      <c r="J393" s="4">
        <f t="shared" si="110"/>
        <v>0</v>
      </c>
      <c r="K393" s="4">
        <f t="shared" si="109"/>
        <v>0</v>
      </c>
      <c r="L393" s="4">
        <f t="shared" ref="L393:L456" si="113">L392-G393</f>
        <v>0</v>
      </c>
      <c r="M393" s="4">
        <f t="shared" si="111"/>
        <v>0</v>
      </c>
      <c r="N393" s="4">
        <f t="shared" si="112"/>
        <v>0</v>
      </c>
      <c r="O393" s="4">
        <f t="shared" si="104"/>
        <v>0</v>
      </c>
      <c r="P393" s="4">
        <f t="shared" si="105"/>
        <v>0</v>
      </c>
    </row>
    <row r="394" spans="1:16" x14ac:dyDescent="0.4">
      <c r="A394" s="1">
        <f t="shared" si="98"/>
        <v>33</v>
      </c>
      <c r="B394" s="1">
        <f t="shared" si="106"/>
        <v>8</v>
      </c>
      <c r="C394" s="1" t="str">
        <f t="shared" si="99"/>
        <v>33_8</v>
      </c>
      <c r="D394" s="1">
        <f t="shared" si="100"/>
        <v>0</v>
      </c>
      <c r="E394" s="1">
        <f t="shared" si="101"/>
        <v>0</v>
      </c>
      <c r="F394" s="1" t="str">
        <f t="shared" si="102"/>
        <v>33年8ヵ月目</v>
      </c>
      <c r="G394" s="4">
        <f t="shared" si="103"/>
        <v>0</v>
      </c>
      <c r="H394" s="4">
        <f t="shared" si="107"/>
        <v>0</v>
      </c>
      <c r="I394" s="4">
        <f t="shared" si="108"/>
        <v>0</v>
      </c>
      <c r="J394" s="4">
        <f t="shared" si="110"/>
        <v>0</v>
      </c>
      <c r="K394" s="4">
        <f t="shared" si="109"/>
        <v>0</v>
      </c>
      <c r="L394" s="4">
        <f t="shared" si="113"/>
        <v>0</v>
      </c>
      <c r="M394" s="4">
        <f t="shared" si="111"/>
        <v>0</v>
      </c>
      <c r="N394" s="4">
        <f t="shared" si="112"/>
        <v>0</v>
      </c>
      <c r="O394" s="4">
        <f t="shared" si="104"/>
        <v>0</v>
      </c>
      <c r="P394" s="4">
        <f t="shared" si="105"/>
        <v>0</v>
      </c>
    </row>
    <row r="395" spans="1:16" x14ac:dyDescent="0.4">
      <c r="A395" s="1">
        <f t="shared" si="98"/>
        <v>33</v>
      </c>
      <c r="B395" s="1">
        <f t="shared" si="106"/>
        <v>9</v>
      </c>
      <c r="C395" s="1" t="str">
        <f t="shared" si="99"/>
        <v>33_9</v>
      </c>
      <c r="D395" s="1">
        <f t="shared" si="100"/>
        <v>0</v>
      </c>
      <c r="E395" s="1">
        <f t="shared" si="101"/>
        <v>0</v>
      </c>
      <c r="F395" s="1" t="str">
        <f t="shared" si="102"/>
        <v>33年9ヵ月目</v>
      </c>
      <c r="G395" s="4">
        <f t="shared" si="103"/>
        <v>0</v>
      </c>
      <c r="H395" s="4">
        <f t="shared" si="107"/>
        <v>0</v>
      </c>
      <c r="I395" s="4">
        <f t="shared" si="108"/>
        <v>0</v>
      </c>
      <c r="J395" s="4">
        <f t="shared" si="110"/>
        <v>0</v>
      </c>
      <c r="K395" s="4">
        <f t="shared" si="109"/>
        <v>0</v>
      </c>
      <c r="L395" s="4">
        <f t="shared" si="113"/>
        <v>0</v>
      </c>
      <c r="M395" s="4">
        <f t="shared" si="111"/>
        <v>0</v>
      </c>
      <c r="N395" s="4">
        <f t="shared" si="112"/>
        <v>0</v>
      </c>
      <c r="O395" s="4">
        <f t="shared" si="104"/>
        <v>0</v>
      </c>
      <c r="P395" s="4">
        <f t="shared" si="105"/>
        <v>0</v>
      </c>
    </row>
    <row r="396" spans="1:16" x14ac:dyDescent="0.4">
      <c r="A396" s="1">
        <f t="shared" si="98"/>
        <v>33</v>
      </c>
      <c r="B396" s="1">
        <f t="shared" si="106"/>
        <v>10</v>
      </c>
      <c r="C396" s="1" t="str">
        <f t="shared" si="99"/>
        <v>33_10</v>
      </c>
      <c r="D396" s="1">
        <f t="shared" si="100"/>
        <v>0</v>
      </c>
      <c r="E396" s="1">
        <f t="shared" si="101"/>
        <v>0</v>
      </c>
      <c r="F396" s="1" t="str">
        <f t="shared" si="102"/>
        <v>33年10ヵ月目</v>
      </c>
      <c r="G396" s="4">
        <f t="shared" si="103"/>
        <v>0</v>
      </c>
      <c r="H396" s="4">
        <f t="shared" si="107"/>
        <v>0</v>
      </c>
      <c r="I396" s="4">
        <f t="shared" si="108"/>
        <v>0</v>
      </c>
      <c r="J396" s="4">
        <f t="shared" si="110"/>
        <v>0</v>
      </c>
      <c r="K396" s="4">
        <f t="shared" si="109"/>
        <v>0</v>
      </c>
      <c r="L396" s="4">
        <f t="shared" si="113"/>
        <v>0</v>
      </c>
      <c r="M396" s="4">
        <f t="shared" si="111"/>
        <v>0</v>
      </c>
      <c r="N396" s="4">
        <f t="shared" si="112"/>
        <v>0</v>
      </c>
      <c r="O396" s="4">
        <f t="shared" si="104"/>
        <v>0</v>
      </c>
      <c r="P396" s="4">
        <f t="shared" si="105"/>
        <v>0</v>
      </c>
    </row>
    <row r="397" spans="1:16" x14ac:dyDescent="0.4">
      <c r="A397" s="1">
        <f t="shared" si="98"/>
        <v>33</v>
      </c>
      <c r="B397" s="1">
        <f t="shared" si="106"/>
        <v>11</v>
      </c>
      <c r="C397" s="1" t="str">
        <f t="shared" si="99"/>
        <v>33_11</v>
      </c>
      <c r="D397" s="1">
        <f t="shared" si="100"/>
        <v>0</v>
      </c>
      <c r="E397" s="1">
        <f t="shared" si="101"/>
        <v>0</v>
      </c>
      <c r="F397" s="1" t="str">
        <f t="shared" si="102"/>
        <v>33年11ヵ月目</v>
      </c>
      <c r="G397" s="4">
        <f t="shared" si="103"/>
        <v>0</v>
      </c>
      <c r="H397" s="4">
        <f t="shared" si="107"/>
        <v>0</v>
      </c>
      <c r="I397" s="4">
        <f t="shared" si="108"/>
        <v>0</v>
      </c>
      <c r="J397" s="4">
        <f t="shared" si="110"/>
        <v>0</v>
      </c>
      <c r="K397" s="4">
        <f t="shared" si="109"/>
        <v>0</v>
      </c>
      <c r="L397" s="4">
        <f t="shared" si="113"/>
        <v>0</v>
      </c>
      <c r="M397" s="4">
        <f t="shared" si="111"/>
        <v>0</v>
      </c>
      <c r="N397" s="4">
        <f t="shared" si="112"/>
        <v>0</v>
      </c>
      <c r="O397" s="4">
        <f t="shared" si="104"/>
        <v>0</v>
      </c>
      <c r="P397" s="4">
        <f t="shared" si="105"/>
        <v>0</v>
      </c>
    </row>
    <row r="398" spans="1:16" x14ac:dyDescent="0.4">
      <c r="A398" s="1">
        <f t="shared" si="98"/>
        <v>33</v>
      </c>
      <c r="B398" s="1">
        <f t="shared" si="106"/>
        <v>12</v>
      </c>
      <c r="C398" s="1" t="str">
        <f t="shared" si="99"/>
        <v>33_12</v>
      </c>
      <c r="D398" s="1">
        <f t="shared" si="100"/>
        <v>0</v>
      </c>
      <c r="E398" s="1">
        <f t="shared" si="101"/>
        <v>0</v>
      </c>
      <c r="F398" s="1" t="str">
        <f t="shared" si="102"/>
        <v>33年12ヵ月目</v>
      </c>
      <c r="G398" s="4">
        <f t="shared" si="103"/>
        <v>0</v>
      </c>
      <c r="H398" s="4">
        <f t="shared" si="107"/>
        <v>0</v>
      </c>
      <c r="I398" s="4">
        <f t="shared" si="108"/>
        <v>0</v>
      </c>
      <c r="J398" s="4">
        <f t="shared" si="110"/>
        <v>0</v>
      </c>
      <c r="K398" s="4">
        <f t="shared" si="109"/>
        <v>0</v>
      </c>
      <c r="L398" s="4">
        <f t="shared" si="113"/>
        <v>0</v>
      </c>
      <c r="M398" s="4">
        <f t="shared" si="111"/>
        <v>0</v>
      </c>
      <c r="N398" s="4">
        <f t="shared" si="112"/>
        <v>0</v>
      </c>
      <c r="O398" s="4">
        <f t="shared" si="104"/>
        <v>0</v>
      </c>
      <c r="P398" s="4">
        <f t="shared" si="105"/>
        <v>0</v>
      </c>
    </row>
    <row r="399" spans="1:16" x14ac:dyDescent="0.4">
      <c r="A399" s="1">
        <f t="shared" si="98"/>
        <v>34</v>
      </c>
      <c r="B399" s="1">
        <f t="shared" si="106"/>
        <v>1</v>
      </c>
      <c r="C399" s="1" t="str">
        <f t="shared" si="99"/>
        <v>34_1</v>
      </c>
      <c r="D399" s="1">
        <f t="shared" si="100"/>
        <v>0</v>
      </c>
      <c r="E399" s="1">
        <f t="shared" si="101"/>
        <v>0</v>
      </c>
      <c r="F399" s="1" t="str">
        <f t="shared" si="102"/>
        <v>34年1ヵ月目</v>
      </c>
      <c r="G399" s="4">
        <f t="shared" si="103"/>
        <v>0</v>
      </c>
      <c r="H399" s="4">
        <f t="shared" si="107"/>
        <v>0</v>
      </c>
      <c r="I399" s="4">
        <f t="shared" si="108"/>
        <v>0</v>
      </c>
      <c r="J399" s="4">
        <f t="shared" si="110"/>
        <v>0</v>
      </c>
      <c r="K399" s="4">
        <f t="shared" si="109"/>
        <v>0</v>
      </c>
      <c r="L399" s="4">
        <f t="shared" si="113"/>
        <v>0</v>
      </c>
      <c r="M399" s="4">
        <f t="shared" si="111"/>
        <v>0</v>
      </c>
      <c r="N399" s="4">
        <f t="shared" si="112"/>
        <v>0</v>
      </c>
      <c r="O399" s="4">
        <f t="shared" si="104"/>
        <v>0</v>
      </c>
      <c r="P399" s="4">
        <f t="shared" si="105"/>
        <v>0</v>
      </c>
    </row>
    <row r="400" spans="1:16" x14ac:dyDescent="0.4">
      <c r="A400" s="1">
        <f t="shared" ref="A400:A463" si="114">IF(B399=12,A399+1,A399)</f>
        <v>34</v>
      </c>
      <c r="B400" s="1">
        <f t="shared" si="106"/>
        <v>2</v>
      </c>
      <c r="C400" s="1" t="str">
        <f t="shared" si="99"/>
        <v>34_2</v>
      </c>
      <c r="D400" s="1">
        <f t="shared" si="100"/>
        <v>0</v>
      </c>
      <c r="E400" s="1">
        <f t="shared" si="101"/>
        <v>0</v>
      </c>
      <c r="F400" s="1" t="str">
        <f t="shared" si="102"/>
        <v>34年2ヵ月目</v>
      </c>
      <c r="G400" s="4">
        <f t="shared" si="103"/>
        <v>0</v>
      </c>
      <c r="H400" s="4">
        <f t="shared" si="107"/>
        <v>0</v>
      </c>
      <c r="I400" s="4">
        <f t="shared" si="108"/>
        <v>0</v>
      </c>
      <c r="J400" s="4">
        <f t="shared" si="110"/>
        <v>0</v>
      </c>
      <c r="K400" s="4">
        <f t="shared" si="109"/>
        <v>0</v>
      </c>
      <c r="L400" s="4">
        <f t="shared" si="113"/>
        <v>0</v>
      </c>
      <c r="M400" s="4">
        <f t="shared" si="111"/>
        <v>0</v>
      </c>
      <c r="N400" s="4">
        <f t="shared" si="112"/>
        <v>0</v>
      </c>
      <c r="O400" s="4">
        <f t="shared" si="104"/>
        <v>0</v>
      </c>
      <c r="P400" s="4">
        <f t="shared" si="105"/>
        <v>0</v>
      </c>
    </row>
    <row r="401" spans="1:16" x14ac:dyDescent="0.4">
      <c r="A401" s="1">
        <f t="shared" si="114"/>
        <v>34</v>
      </c>
      <c r="B401" s="1">
        <f t="shared" si="106"/>
        <v>3</v>
      </c>
      <c r="C401" s="1" t="str">
        <f t="shared" si="99"/>
        <v>34_3</v>
      </c>
      <c r="D401" s="1">
        <f t="shared" si="100"/>
        <v>0</v>
      </c>
      <c r="E401" s="1">
        <f t="shared" si="101"/>
        <v>0</v>
      </c>
      <c r="F401" s="1" t="str">
        <f t="shared" si="102"/>
        <v>34年3ヵ月目</v>
      </c>
      <c r="G401" s="4">
        <f t="shared" si="103"/>
        <v>0</v>
      </c>
      <c r="H401" s="4">
        <f t="shared" si="107"/>
        <v>0</v>
      </c>
      <c r="I401" s="4">
        <f t="shared" si="108"/>
        <v>0</v>
      </c>
      <c r="J401" s="4">
        <f t="shared" si="110"/>
        <v>0</v>
      </c>
      <c r="K401" s="4">
        <f t="shared" si="109"/>
        <v>0</v>
      </c>
      <c r="L401" s="4">
        <f t="shared" si="113"/>
        <v>0</v>
      </c>
      <c r="M401" s="4">
        <f t="shared" si="111"/>
        <v>0</v>
      </c>
      <c r="N401" s="4">
        <f t="shared" si="112"/>
        <v>0</v>
      </c>
      <c r="O401" s="4">
        <f t="shared" si="104"/>
        <v>0</v>
      </c>
      <c r="P401" s="4">
        <f t="shared" si="105"/>
        <v>0</v>
      </c>
    </row>
    <row r="402" spans="1:16" x14ac:dyDescent="0.4">
      <c r="A402" s="1">
        <f t="shared" si="114"/>
        <v>34</v>
      </c>
      <c r="B402" s="1">
        <f t="shared" si="106"/>
        <v>4</v>
      </c>
      <c r="C402" s="1" t="str">
        <f t="shared" si="99"/>
        <v>34_4</v>
      </c>
      <c r="D402" s="1">
        <f t="shared" si="100"/>
        <v>0</v>
      </c>
      <c r="E402" s="1">
        <f t="shared" si="101"/>
        <v>0</v>
      </c>
      <c r="F402" s="1" t="str">
        <f t="shared" si="102"/>
        <v>34年4ヵ月目</v>
      </c>
      <c r="G402" s="4">
        <f t="shared" si="103"/>
        <v>0</v>
      </c>
      <c r="H402" s="4">
        <f t="shared" si="107"/>
        <v>0</v>
      </c>
      <c r="I402" s="4">
        <f t="shared" si="108"/>
        <v>0</v>
      </c>
      <c r="J402" s="4">
        <f t="shared" si="110"/>
        <v>0</v>
      </c>
      <c r="K402" s="4">
        <f t="shared" si="109"/>
        <v>0</v>
      </c>
      <c r="L402" s="4">
        <f t="shared" si="113"/>
        <v>0</v>
      </c>
      <c r="M402" s="4">
        <f t="shared" si="111"/>
        <v>0</v>
      </c>
      <c r="N402" s="4">
        <f t="shared" si="112"/>
        <v>0</v>
      </c>
      <c r="O402" s="4">
        <f t="shared" si="104"/>
        <v>0</v>
      </c>
      <c r="P402" s="4">
        <f t="shared" si="105"/>
        <v>0</v>
      </c>
    </row>
    <row r="403" spans="1:16" x14ac:dyDescent="0.4">
      <c r="A403" s="1">
        <f t="shared" si="114"/>
        <v>34</v>
      </c>
      <c r="B403" s="1">
        <f t="shared" si="106"/>
        <v>5</v>
      </c>
      <c r="C403" s="1" t="str">
        <f t="shared" si="99"/>
        <v>34_5</v>
      </c>
      <c r="D403" s="1">
        <f t="shared" si="100"/>
        <v>0</v>
      </c>
      <c r="E403" s="1">
        <f t="shared" si="101"/>
        <v>0</v>
      </c>
      <c r="F403" s="1" t="str">
        <f t="shared" si="102"/>
        <v>34年5ヵ月目</v>
      </c>
      <c r="G403" s="4">
        <f t="shared" si="103"/>
        <v>0</v>
      </c>
      <c r="H403" s="4">
        <f t="shared" si="107"/>
        <v>0</v>
      </c>
      <c r="I403" s="4">
        <f t="shared" si="108"/>
        <v>0</v>
      </c>
      <c r="J403" s="4">
        <f t="shared" si="110"/>
        <v>0</v>
      </c>
      <c r="K403" s="4">
        <f t="shared" si="109"/>
        <v>0</v>
      </c>
      <c r="L403" s="4">
        <f t="shared" si="113"/>
        <v>0</v>
      </c>
      <c r="M403" s="4">
        <f t="shared" si="111"/>
        <v>0</v>
      </c>
      <c r="N403" s="4">
        <f t="shared" si="112"/>
        <v>0</v>
      </c>
      <c r="O403" s="4">
        <f t="shared" si="104"/>
        <v>0</v>
      </c>
      <c r="P403" s="4">
        <f t="shared" si="105"/>
        <v>0</v>
      </c>
    </row>
    <row r="404" spans="1:16" x14ac:dyDescent="0.4">
      <c r="A404" s="1">
        <f t="shared" si="114"/>
        <v>34</v>
      </c>
      <c r="B404" s="1">
        <f t="shared" si="106"/>
        <v>6</v>
      </c>
      <c r="C404" s="1" t="str">
        <f t="shared" si="99"/>
        <v>34_6</v>
      </c>
      <c r="D404" s="1">
        <f t="shared" si="100"/>
        <v>0</v>
      </c>
      <c r="E404" s="1">
        <f t="shared" si="101"/>
        <v>0</v>
      </c>
      <c r="F404" s="1" t="str">
        <f t="shared" si="102"/>
        <v>34年6ヵ月目</v>
      </c>
      <c r="G404" s="4">
        <f t="shared" si="103"/>
        <v>0</v>
      </c>
      <c r="H404" s="4">
        <f t="shared" si="107"/>
        <v>0</v>
      </c>
      <c r="I404" s="4">
        <f t="shared" si="108"/>
        <v>0</v>
      </c>
      <c r="J404" s="4">
        <f t="shared" si="110"/>
        <v>0</v>
      </c>
      <c r="K404" s="4">
        <f t="shared" si="109"/>
        <v>0</v>
      </c>
      <c r="L404" s="4">
        <f t="shared" si="113"/>
        <v>0</v>
      </c>
      <c r="M404" s="4">
        <f t="shared" si="111"/>
        <v>0</v>
      </c>
      <c r="N404" s="4">
        <f t="shared" si="112"/>
        <v>0</v>
      </c>
      <c r="O404" s="4">
        <f t="shared" si="104"/>
        <v>0</v>
      </c>
      <c r="P404" s="4">
        <f t="shared" si="105"/>
        <v>0</v>
      </c>
    </row>
    <row r="405" spans="1:16" x14ac:dyDescent="0.4">
      <c r="A405" s="1">
        <f t="shared" si="114"/>
        <v>34</v>
      </c>
      <c r="B405" s="1">
        <f t="shared" si="106"/>
        <v>7</v>
      </c>
      <c r="C405" s="1" t="str">
        <f t="shared" si="99"/>
        <v>34_7</v>
      </c>
      <c r="D405" s="1">
        <f t="shared" si="100"/>
        <v>0</v>
      </c>
      <c r="E405" s="1">
        <f t="shared" si="101"/>
        <v>0</v>
      </c>
      <c r="F405" s="1" t="str">
        <f t="shared" si="102"/>
        <v>34年7ヵ月目</v>
      </c>
      <c r="G405" s="4">
        <f t="shared" si="103"/>
        <v>0</v>
      </c>
      <c r="H405" s="4">
        <f t="shared" si="107"/>
        <v>0</v>
      </c>
      <c r="I405" s="4">
        <f t="shared" si="108"/>
        <v>0</v>
      </c>
      <c r="J405" s="4">
        <f t="shared" si="110"/>
        <v>0</v>
      </c>
      <c r="K405" s="4">
        <f t="shared" si="109"/>
        <v>0</v>
      </c>
      <c r="L405" s="4">
        <f t="shared" si="113"/>
        <v>0</v>
      </c>
      <c r="M405" s="4">
        <f t="shared" si="111"/>
        <v>0</v>
      </c>
      <c r="N405" s="4">
        <f t="shared" si="112"/>
        <v>0</v>
      </c>
      <c r="O405" s="4">
        <f t="shared" si="104"/>
        <v>0</v>
      </c>
      <c r="P405" s="4">
        <f t="shared" si="105"/>
        <v>0</v>
      </c>
    </row>
    <row r="406" spans="1:16" x14ac:dyDescent="0.4">
      <c r="A406" s="1">
        <f t="shared" si="114"/>
        <v>34</v>
      </c>
      <c r="B406" s="1">
        <f t="shared" si="106"/>
        <v>8</v>
      </c>
      <c r="C406" s="1" t="str">
        <f t="shared" si="99"/>
        <v>34_8</v>
      </c>
      <c r="D406" s="1">
        <f t="shared" si="100"/>
        <v>0</v>
      </c>
      <c r="E406" s="1">
        <f t="shared" si="101"/>
        <v>0</v>
      </c>
      <c r="F406" s="1" t="str">
        <f t="shared" si="102"/>
        <v>34年8ヵ月目</v>
      </c>
      <c r="G406" s="4">
        <f t="shared" si="103"/>
        <v>0</v>
      </c>
      <c r="H406" s="4">
        <f t="shared" si="107"/>
        <v>0</v>
      </c>
      <c r="I406" s="4">
        <f t="shared" si="108"/>
        <v>0</v>
      </c>
      <c r="J406" s="4">
        <f t="shared" si="110"/>
        <v>0</v>
      </c>
      <c r="K406" s="4">
        <f t="shared" si="109"/>
        <v>0</v>
      </c>
      <c r="L406" s="4">
        <f t="shared" si="113"/>
        <v>0</v>
      </c>
      <c r="M406" s="4">
        <f t="shared" si="111"/>
        <v>0</v>
      </c>
      <c r="N406" s="4">
        <f t="shared" si="112"/>
        <v>0</v>
      </c>
      <c r="O406" s="4">
        <f t="shared" si="104"/>
        <v>0</v>
      </c>
      <c r="P406" s="4">
        <f t="shared" si="105"/>
        <v>0</v>
      </c>
    </row>
    <row r="407" spans="1:16" x14ac:dyDescent="0.4">
      <c r="A407" s="1">
        <f t="shared" si="114"/>
        <v>34</v>
      </c>
      <c r="B407" s="1">
        <f t="shared" si="106"/>
        <v>9</v>
      </c>
      <c r="C407" s="1" t="str">
        <f t="shared" si="99"/>
        <v>34_9</v>
      </c>
      <c r="D407" s="1">
        <f t="shared" si="100"/>
        <v>0</v>
      </c>
      <c r="E407" s="1">
        <f t="shared" si="101"/>
        <v>0</v>
      </c>
      <c r="F407" s="1" t="str">
        <f t="shared" si="102"/>
        <v>34年9ヵ月目</v>
      </c>
      <c r="G407" s="4">
        <f t="shared" si="103"/>
        <v>0</v>
      </c>
      <c r="H407" s="4">
        <f t="shared" si="107"/>
        <v>0</v>
      </c>
      <c r="I407" s="4">
        <f t="shared" si="108"/>
        <v>0</v>
      </c>
      <c r="J407" s="4">
        <f t="shared" si="110"/>
        <v>0</v>
      </c>
      <c r="K407" s="4">
        <f t="shared" si="109"/>
        <v>0</v>
      </c>
      <c r="L407" s="4">
        <f t="shared" si="113"/>
        <v>0</v>
      </c>
      <c r="M407" s="4">
        <f t="shared" si="111"/>
        <v>0</v>
      </c>
      <c r="N407" s="4">
        <f t="shared" si="112"/>
        <v>0</v>
      </c>
      <c r="O407" s="4">
        <f t="shared" si="104"/>
        <v>0</v>
      </c>
      <c r="P407" s="4">
        <f t="shared" si="105"/>
        <v>0</v>
      </c>
    </row>
    <row r="408" spans="1:16" x14ac:dyDescent="0.4">
      <c r="A408" s="1">
        <f t="shared" si="114"/>
        <v>34</v>
      </c>
      <c r="B408" s="1">
        <f t="shared" si="106"/>
        <v>10</v>
      </c>
      <c r="C408" s="1" t="str">
        <f t="shared" si="99"/>
        <v>34_10</v>
      </c>
      <c r="D408" s="1">
        <f t="shared" si="100"/>
        <v>0</v>
      </c>
      <c r="E408" s="1">
        <f t="shared" si="101"/>
        <v>0</v>
      </c>
      <c r="F408" s="1" t="str">
        <f t="shared" si="102"/>
        <v>34年10ヵ月目</v>
      </c>
      <c r="G408" s="4">
        <f t="shared" si="103"/>
        <v>0</v>
      </c>
      <c r="H408" s="4">
        <f t="shared" si="107"/>
        <v>0</v>
      </c>
      <c r="I408" s="4">
        <f t="shared" si="108"/>
        <v>0</v>
      </c>
      <c r="J408" s="4">
        <f t="shared" si="110"/>
        <v>0</v>
      </c>
      <c r="K408" s="4">
        <f t="shared" si="109"/>
        <v>0</v>
      </c>
      <c r="L408" s="4">
        <f t="shared" si="113"/>
        <v>0</v>
      </c>
      <c r="M408" s="4">
        <f t="shared" si="111"/>
        <v>0</v>
      </c>
      <c r="N408" s="4">
        <f t="shared" si="112"/>
        <v>0</v>
      </c>
      <c r="O408" s="4">
        <f t="shared" si="104"/>
        <v>0</v>
      </c>
      <c r="P408" s="4">
        <f t="shared" si="105"/>
        <v>0</v>
      </c>
    </row>
    <row r="409" spans="1:16" x14ac:dyDescent="0.4">
      <c r="A409" s="1">
        <f t="shared" si="114"/>
        <v>34</v>
      </c>
      <c r="B409" s="1">
        <f t="shared" si="106"/>
        <v>11</v>
      </c>
      <c r="C409" s="1" t="str">
        <f t="shared" si="99"/>
        <v>34_11</v>
      </c>
      <c r="D409" s="1">
        <f t="shared" si="100"/>
        <v>0</v>
      </c>
      <c r="E409" s="1">
        <f t="shared" si="101"/>
        <v>0</v>
      </c>
      <c r="F409" s="1" t="str">
        <f t="shared" si="102"/>
        <v>34年11ヵ月目</v>
      </c>
      <c r="G409" s="4">
        <f t="shared" si="103"/>
        <v>0</v>
      </c>
      <c r="H409" s="4">
        <f t="shared" si="107"/>
        <v>0</v>
      </c>
      <c r="I409" s="4">
        <f t="shared" si="108"/>
        <v>0</v>
      </c>
      <c r="J409" s="4">
        <f t="shared" si="110"/>
        <v>0</v>
      </c>
      <c r="K409" s="4">
        <f t="shared" si="109"/>
        <v>0</v>
      </c>
      <c r="L409" s="4">
        <f t="shared" si="113"/>
        <v>0</v>
      </c>
      <c r="M409" s="4">
        <f t="shared" si="111"/>
        <v>0</v>
      </c>
      <c r="N409" s="4">
        <f t="shared" si="112"/>
        <v>0</v>
      </c>
      <c r="O409" s="4">
        <f t="shared" si="104"/>
        <v>0</v>
      </c>
      <c r="P409" s="4">
        <f t="shared" si="105"/>
        <v>0</v>
      </c>
    </row>
    <row r="410" spans="1:16" x14ac:dyDescent="0.4">
      <c r="A410" s="1">
        <f t="shared" si="114"/>
        <v>34</v>
      </c>
      <c r="B410" s="1">
        <f t="shared" si="106"/>
        <v>12</v>
      </c>
      <c r="C410" s="1" t="str">
        <f t="shared" si="99"/>
        <v>34_12</v>
      </c>
      <c r="D410" s="1">
        <f t="shared" si="100"/>
        <v>0</v>
      </c>
      <c r="E410" s="1">
        <f t="shared" si="101"/>
        <v>0</v>
      </c>
      <c r="F410" s="1" t="str">
        <f t="shared" si="102"/>
        <v>34年12ヵ月目</v>
      </c>
      <c r="G410" s="4">
        <f t="shared" si="103"/>
        <v>0</v>
      </c>
      <c r="H410" s="4">
        <f t="shared" si="107"/>
        <v>0</v>
      </c>
      <c r="I410" s="4">
        <f t="shared" si="108"/>
        <v>0</v>
      </c>
      <c r="J410" s="4">
        <f t="shared" si="110"/>
        <v>0</v>
      </c>
      <c r="K410" s="4">
        <f t="shared" si="109"/>
        <v>0</v>
      </c>
      <c r="L410" s="4">
        <f t="shared" si="113"/>
        <v>0</v>
      </c>
      <c r="M410" s="4">
        <f t="shared" si="111"/>
        <v>0</v>
      </c>
      <c r="N410" s="4">
        <f t="shared" si="112"/>
        <v>0</v>
      </c>
      <c r="O410" s="4">
        <f t="shared" si="104"/>
        <v>0</v>
      </c>
      <c r="P410" s="4">
        <f t="shared" si="105"/>
        <v>0</v>
      </c>
    </row>
    <row r="411" spans="1:16" x14ac:dyDescent="0.4">
      <c r="A411" s="1">
        <f t="shared" si="114"/>
        <v>35</v>
      </c>
      <c r="B411" s="1">
        <f t="shared" si="106"/>
        <v>1</v>
      </c>
      <c r="C411" s="1" t="str">
        <f t="shared" si="99"/>
        <v>35_1</v>
      </c>
      <c r="D411" s="1">
        <f t="shared" si="100"/>
        <v>0</v>
      </c>
      <c r="E411" s="1">
        <f t="shared" si="101"/>
        <v>0</v>
      </c>
      <c r="F411" s="1" t="str">
        <f t="shared" si="102"/>
        <v>35年1ヵ月目</v>
      </c>
      <c r="G411" s="4">
        <f t="shared" si="103"/>
        <v>0</v>
      </c>
      <c r="H411" s="4">
        <f t="shared" si="107"/>
        <v>0</v>
      </c>
      <c r="I411" s="4">
        <f t="shared" si="108"/>
        <v>0</v>
      </c>
      <c r="J411" s="4">
        <f t="shared" si="110"/>
        <v>0</v>
      </c>
      <c r="K411" s="4">
        <f t="shared" si="109"/>
        <v>0</v>
      </c>
      <c r="L411" s="4">
        <f t="shared" si="113"/>
        <v>0</v>
      </c>
      <c r="M411" s="4">
        <f t="shared" si="111"/>
        <v>0</v>
      </c>
      <c r="N411" s="4">
        <f t="shared" si="112"/>
        <v>0</v>
      </c>
      <c r="O411" s="4">
        <f t="shared" si="104"/>
        <v>0</v>
      </c>
      <c r="P411" s="4">
        <f t="shared" si="105"/>
        <v>0</v>
      </c>
    </row>
    <row r="412" spans="1:16" x14ac:dyDescent="0.4">
      <c r="A412" s="1">
        <f t="shared" si="114"/>
        <v>35</v>
      </c>
      <c r="B412" s="1">
        <f t="shared" si="106"/>
        <v>2</v>
      </c>
      <c r="C412" s="1" t="str">
        <f t="shared" si="99"/>
        <v>35_2</v>
      </c>
      <c r="D412" s="1">
        <f t="shared" si="100"/>
        <v>0</v>
      </c>
      <c r="E412" s="1">
        <f t="shared" si="101"/>
        <v>0</v>
      </c>
      <c r="F412" s="1" t="str">
        <f t="shared" si="102"/>
        <v>35年2ヵ月目</v>
      </c>
      <c r="G412" s="4">
        <f t="shared" si="103"/>
        <v>0</v>
      </c>
      <c r="H412" s="4">
        <f t="shared" si="107"/>
        <v>0</v>
      </c>
      <c r="I412" s="4">
        <f t="shared" si="108"/>
        <v>0</v>
      </c>
      <c r="J412" s="4">
        <f t="shared" si="110"/>
        <v>0</v>
      </c>
      <c r="K412" s="4">
        <f t="shared" si="109"/>
        <v>0</v>
      </c>
      <c r="L412" s="4">
        <f t="shared" si="113"/>
        <v>0</v>
      </c>
      <c r="M412" s="4">
        <f t="shared" si="111"/>
        <v>0</v>
      </c>
      <c r="N412" s="4">
        <f t="shared" si="112"/>
        <v>0</v>
      </c>
      <c r="O412" s="4">
        <f t="shared" si="104"/>
        <v>0</v>
      </c>
      <c r="P412" s="4">
        <f t="shared" si="105"/>
        <v>0</v>
      </c>
    </row>
    <row r="413" spans="1:16" x14ac:dyDescent="0.4">
      <c r="A413" s="1">
        <f t="shared" si="114"/>
        <v>35</v>
      </c>
      <c r="B413" s="1">
        <f t="shared" si="106"/>
        <v>3</v>
      </c>
      <c r="C413" s="1" t="str">
        <f t="shared" si="99"/>
        <v>35_3</v>
      </c>
      <c r="D413" s="1">
        <f t="shared" si="100"/>
        <v>0</v>
      </c>
      <c r="E413" s="1">
        <f t="shared" si="101"/>
        <v>0</v>
      </c>
      <c r="F413" s="1" t="str">
        <f t="shared" si="102"/>
        <v>35年3ヵ月目</v>
      </c>
      <c r="G413" s="4">
        <f t="shared" si="103"/>
        <v>0</v>
      </c>
      <c r="H413" s="4">
        <f t="shared" si="107"/>
        <v>0</v>
      </c>
      <c r="I413" s="4">
        <f t="shared" si="108"/>
        <v>0</v>
      </c>
      <c r="J413" s="4">
        <f t="shared" si="110"/>
        <v>0</v>
      </c>
      <c r="K413" s="4">
        <f t="shared" si="109"/>
        <v>0</v>
      </c>
      <c r="L413" s="4">
        <f t="shared" si="113"/>
        <v>0</v>
      </c>
      <c r="M413" s="4">
        <f t="shared" si="111"/>
        <v>0</v>
      </c>
      <c r="N413" s="4">
        <f t="shared" si="112"/>
        <v>0</v>
      </c>
      <c r="O413" s="4">
        <f t="shared" si="104"/>
        <v>0</v>
      </c>
      <c r="P413" s="4">
        <f t="shared" si="105"/>
        <v>0</v>
      </c>
    </row>
    <row r="414" spans="1:16" x14ac:dyDescent="0.4">
      <c r="A414" s="1">
        <f t="shared" si="114"/>
        <v>35</v>
      </c>
      <c r="B414" s="1">
        <f t="shared" si="106"/>
        <v>4</v>
      </c>
      <c r="C414" s="1" t="str">
        <f t="shared" si="99"/>
        <v>35_4</v>
      </c>
      <c r="D414" s="1">
        <f t="shared" si="100"/>
        <v>0</v>
      </c>
      <c r="E414" s="1">
        <f t="shared" si="101"/>
        <v>0</v>
      </c>
      <c r="F414" s="1" t="str">
        <f t="shared" si="102"/>
        <v>35年4ヵ月目</v>
      </c>
      <c r="G414" s="4">
        <f t="shared" si="103"/>
        <v>0</v>
      </c>
      <c r="H414" s="4">
        <f t="shared" si="107"/>
        <v>0</v>
      </c>
      <c r="I414" s="4">
        <f t="shared" si="108"/>
        <v>0</v>
      </c>
      <c r="J414" s="4">
        <f t="shared" si="110"/>
        <v>0</v>
      </c>
      <c r="K414" s="4">
        <f t="shared" si="109"/>
        <v>0</v>
      </c>
      <c r="L414" s="4">
        <f t="shared" si="113"/>
        <v>0</v>
      </c>
      <c r="M414" s="4">
        <f t="shared" si="111"/>
        <v>0</v>
      </c>
      <c r="N414" s="4">
        <f t="shared" si="112"/>
        <v>0</v>
      </c>
      <c r="O414" s="4">
        <f t="shared" si="104"/>
        <v>0</v>
      </c>
      <c r="P414" s="4">
        <f t="shared" si="105"/>
        <v>0</v>
      </c>
    </row>
    <row r="415" spans="1:16" x14ac:dyDescent="0.4">
      <c r="A415" s="1">
        <f t="shared" si="114"/>
        <v>35</v>
      </c>
      <c r="B415" s="1">
        <f t="shared" si="106"/>
        <v>5</v>
      </c>
      <c r="C415" s="1" t="str">
        <f t="shared" si="99"/>
        <v>35_5</v>
      </c>
      <c r="D415" s="1">
        <f t="shared" si="100"/>
        <v>0</v>
      </c>
      <c r="E415" s="1">
        <f t="shared" si="101"/>
        <v>0</v>
      </c>
      <c r="F415" s="1" t="str">
        <f t="shared" si="102"/>
        <v>35年5ヵ月目</v>
      </c>
      <c r="G415" s="4">
        <f t="shared" si="103"/>
        <v>0</v>
      </c>
      <c r="H415" s="4">
        <f t="shared" si="107"/>
        <v>0</v>
      </c>
      <c r="I415" s="4">
        <f t="shared" si="108"/>
        <v>0</v>
      </c>
      <c r="J415" s="4">
        <f t="shared" si="110"/>
        <v>0</v>
      </c>
      <c r="K415" s="4">
        <f t="shared" si="109"/>
        <v>0</v>
      </c>
      <c r="L415" s="4">
        <f t="shared" si="113"/>
        <v>0</v>
      </c>
      <c r="M415" s="4">
        <f t="shared" si="111"/>
        <v>0</v>
      </c>
      <c r="N415" s="4">
        <f t="shared" si="112"/>
        <v>0</v>
      </c>
      <c r="O415" s="4">
        <f t="shared" si="104"/>
        <v>0</v>
      </c>
      <c r="P415" s="4">
        <f t="shared" si="105"/>
        <v>0</v>
      </c>
    </row>
    <row r="416" spans="1:16" x14ac:dyDescent="0.4">
      <c r="A416" s="1">
        <f t="shared" si="114"/>
        <v>35</v>
      </c>
      <c r="B416" s="1">
        <f t="shared" si="106"/>
        <v>6</v>
      </c>
      <c r="C416" s="1" t="str">
        <f t="shared" si="99"/>
        <v>35_6</v>
      </c>
      <c r="D416" s="1">
        <f t="shared" si="100"/>
        <v>0</v>
      </c>
      <c r="E416" s="1">
        <f t="shared" si="101"/>
        <v>0</v>
      </c>
      <c r="F416" s="1" t="str">
        <f t="shared" si="102"/>
        <v>35年6ヵ月目</v>
      </c>
      <c r="G416" s="4">
        <f t="shared" si="103"/>
        <v>0</v>
      </c>
      <c r="H416" s="4">
        <f t="shared" si="107"/>
        <v>0</v>
      </c>
      <c r="I416" s="4">
        <f t="shared" si="108"/>
        <v>0</v>
      </c>
      <c r="J416" s="4">
        <f t="shared" si="110"/>
        <v>0</v>
      </c>
      <c r="K416" s="4">
        <f t="shared" si="109"/>
        <v>0</v>
      </c>
      <c r="L416" s="4">
        <f t="shared" si="113"/>
        <v>0</v>
      </c>
      <c r="M416" s="4">
        <f t="shared" si="111"/>
        <v>0</v>
      </c>
      <c r="N416" s="4">
        <f t="shared" si="112"/>
        <v>0</v>
      </c>
      <c r="O416" s="4">
        <f t="shared" si="104"/>
        <v>0</v>
      </c>
      <c r="P416" s="4">
        <f t="shared" si="105"/>
        <v>0</v>
      </c>
    </row>
    <row r="417" spans="1:16" x14ac:dyDescent="0.4">
      <c r="A417" s="1">
        <f t="shared" si="114"/>
        <v>35</v>
      </c>
      <c r="B417" s="1">
        <f t="shared" si="106"/>
        <v>7</v>
      </c>
      <c r="C417" s="1" t="str">
        <f t="shared" si="99"/>
        <v>35_7</v>
      </c>
      <c r="D417" s="1">
        <f t="shared" si="100"/>
        <v>0</v>
      </c>
      <c r="E417" s="1">
        <f t="shared" si="101"/>
        <v>0</v>
      </c>
      <c r="F417" s="1" t="str">
        <f t="shared" si="102"/>
        <v>35年7ヵ月目</v>
      </c>
      <c r="G417" s="4">
        <f t="shared" si="103"/>
        <v>0</v>
      </c>
      <c r="H417" s="4">
        <f t="shared" si="107"/>
        <v>0</v>
      </c>
      <c r="I417" s="4">
        <f t="shared" si="108"/>
        <v>0</v>
      </c>
      <c r="J417" s="4">
        <f t="shared" si="110"/>
        <v>0</v>
      </c>
      <c r="K417" s="4">
        <f t="shared" si="109"/>
        <v>0</v>
      </c>
      <c r="L417" s="4">
        <f t="shared" si="113"/>
        <v>0</v>
      </c>
      <c r="M417" s="4">
        <f t="shared" si="111"/>
        <v>0</v>
      </c>
      <c r="N417" s="4">
        <f t="shared" si="112"/>
        <v>0</v>
      </c>
      <c r="O417" s="4">
        <f t="shared" si="104"/>
        <v>0</v>
      </c>
      <c r="P417" s="4">
        <f t="shared" si="105"/>
        <v>0</v>
      </c>
    </row>
    <row r="418" spans="1:16" x14ac:dyDescent="0.4">
      <c r="A418" s="1">
        <f t="shared" si="114"/>
        <v>35</v>
      </c>
      <c r="B418" s="1">
        <f t="shared" si="106"/>
        <v>8</v>
      </c>
      <c r="C418" s="1" t="str">
        <f t="shared" si="99"/>
        <v>35_8</v>
      </c>
      <c r="D418" s="1">
        <f t="shared" si="100"/>
        <v>0</v>
      </c>
      <c r="E418" s="1">
        <f t="shared" si="101"/>
        <v>0</v>
      </c>
      <c r="F418" s="1" t="str">
        <f t="shared" si="102"/>
        <v>35年8ヵ月目</v>
      </c>
      <c r="G418" s="4">
        <f t="shared" si="103"/>
        <v>0</v>
      </c>
      <c r="H418" s="4">
        <f t="shared" si="107"/>
        <v>0</v>
      </c>
      <c r="I418" s="4">
        <f t="shared" si="108"/>
        <v>0</v>
      </c>
      <c r="J418" s="4">
        <f t="shared" si="110"/>
        <v>0</v>
      </c>
      <c r="K418" s="4">
        <f t="shared" si="109"/>
        <v>0</v>
      </c>
      <c r="L418" s="4">
        <f t="shared" si="113"/>
        <v>0</v>
      </c>
      <c r="M418" s="4">
        <f t="shared" si="111"/>
        <v>0</v>
      </c>
      <c r="N418" s="4">
        <f t="shared" si="112"/>
        <v>0</v>
      </c>
      <c r="O418" s="4">
        <f t="shared" si="104"/>
        <v>0</v>
      </c>
      <c r="P418" s="4">
        <f t="shared" si="105"/>
        <v>0</v>
      </c>
    </row>
    <row r="419" spans="1:16" x14ac:dyDescent="0.4">
      <c r="A419" s="1">
        <f t="shared" si="114"/>
        <v>35</v>
      </c>
      <c r="B419" s="1">
        <f t="shared" si="106"/>
        <v>9</v>
      </c>
      <c r="C419" s="1" t="str">
        <f t="shared" si="99"/>
        <v>35_9</v>
      </c>
      <c r="D419" s="1">
        <f t="shared" si="100"/>
        <v>0</v>
      </c>
      <c r="E419" s="1">
        <f t="shared" si="101"/>
        <v>0</v>
      </c>
      <c r="F419" s="1" t="str">
        <f t="shared" si="102"/>
        <v>35年9ヵ月目</v>
      </c>
      <c r="G419" s="4">
        <f t="shared" si="103"/>
        <v>0</v>
      </c>
      <c r="H419" s="4">
        <f t="shared" si="107"/>
        <v>0</v>
      </c>
      <c r="I419" s="4">
        <f t="shared" si="108"/>
        <v>0</v>
      </c>
      <c r="J419" s="4">
        <f t="shared" si="110"/>
        <v>0</v>
      </c>
      <c r="K419" s="4">
        <f t="shared" si="109"/>
        <v>0</v>
      </c>
      <c r="L419" s="4">
        <f t="shared" si="113"/>
        <v>0</v>
      </c>
      <c r="M419" s="4">
        <f t="shared" si="111"/>
        <v>0</v>
      </c>
      <c r="N419" s="4">
        <f t="shared" si="112"/>
        <v>0</v>
      </c>
      <c r="O419" s="4">
        <f t="shared" si="104"/>
        <v>0</v>
      </c>
      <c r="P419" s="4">
        <f t="shared" si="105"/>
        <v>0</v>
      </c>
    </row>
    <row r="420" spans="1:16" x14ac:dyDescent="0.4">
      <c r="A420" s="1">
        <f t="shared" si="114"/>
        <v>35</v>
      </c>
      <c r="B420" s="1">
        <f t="shared" si="106"/>
        <v>10</v>
      </c>
      <c r="C420" s="1" t="str">
        <f t="shared" si="99"/>
        <v>35_10</v>
      </c>
      <c r="D420" s="1">
        <f t="shared" si="100"/>
        <v>0</v>
      </c>
      <c r="E420" s="1">
        <f t="shared" si="101"/>
        <v>0</v>
      </c>
      <c r="F420" s="1" t="str">
        <f t="shared" si="102"/>
        <v>35年10ヵ月目</v>
      </c>
      <c r="G420" s="4">
        <f t="shared" si="103"/>
        <v>0</v>
      </c>
      <c r="H420" s="4">
        <f t="shared" si="107"/>
        <v>0</v>
      </c>
      <c r="I420" s="4">
        <f t="shared" si="108"/>
        <v>0</v>
      </c>
      <c r="J420" s="4">
        <f t="shared" si="110"/>
        <v>0</v>
      </c>
      <c r="K420" s="4">
        <f t="shared" si="109"/>
        <v>0</v>
      </c>
      <c r="L420" s="4">
        <f t="shared" si="113"/>
        <v>0</v>
      </c>
      <c r="M420" s="4">
        <f t="shared" si="111"/>
        <v>0</v>
      </c>
      <c r="N420" s="4">
        <f t="shared" si="112"/>
        <v>0</v>
      </c>
      <c r="O420" s="4">
        <f t="shared" si="104"/>
        <v>0</v>
      </c>
      <c r="P420" s="4">
        <f t="shared" si="105"/>
        <v>0</v>
      </c>
    </row>
    <row r="421" spans="1:16" x14ac:dyDescent="0.4">
      <c r="A421" s="1">
        <f t="shared" si="114"/>
        <v>35</v>
      </c>
      <c r="B421" s="1">
        <f t="shared" si="106"/>
        <v>11</v>
      </c>
      <c r="C421" s="1" t="str">
        <f t="shared" si="99"/>
        <v>35_11</v>
      </c>
      <c r="D421" s="1">
        <f t="shared" si="100"/>
        <v>0</v>
      </c>
      <c r="E421" s="1">
        <f t="shared" si="101"/>
        <v>0</v>
      </c>
      <c r="F421" s="1" t="str">
        <f t="shared" si="102"/>
        <v>35年11ヵ月目</v>
      </c>
      <c r="G421" s="4">
        <f t="shared" si="103"/>
        <v>0</v>
      </c>
      <c r="H421" s="4">
        <f t="shared" si="107"/>
        <v>0</v>
      </c>
      <c r="I421" s="4">
        <f t="shared" si="108"/>
        <v>0</v>
      </c>
      <c r="J421" s="4">
        <f t="shared" si="110"/>
        <v>0</v>
      </c>
      <c r="K421" s="4">
        <f t="shared" si="109"/>
        <v>0</v>
      </c>
      <c r="L421" s="4">
        <f t="shared" si="113"/>
        <v>0</v>
      </c>
      <c r="M421" s="4">
        <f t="shared" si="111"/>
        <v>0</v>
      </c>
      <c r="N421" s="4">
        <f t="shared" si="112"/>
        <v>0</v>
      </c>
      <c r="O421" s="4">
        <f t="shared" si="104"/>
        <v>0</v>
      </c>
      <c r="P421" s="4">
        <f t="shared" si="105"/>
        <v>0</v>
      </c>
    </row>
    <row r="422" spans="1:16" x14ac:dyDescent="0.4">
      <c r="A422" s="1">
        <f t="shared" si="114"/>
        <v>35</v>
      </c>
      <c r="B422" s="1">
        <f t="shared" si="106"/>
        <v>12</v>
      </c>
      <c r="C422" s="1" t="str">
        <f t="shared" si="99"/>
        <v>35_12</v>
      </c>
      <c r="D422" s="1">
        <f t="shared" si="100"/>
        <v>0</v>
      </c>
      <c r="E422" s="1">
        <f t="shared" si="101"/>
        <v>0</v>
      </c>
      <c r="F422" s="1" t="str">
        <f t="shared" si="102"/>
        <v>35年12ヵ月目</v>
      </c>
      <c r="G422" s="4">
        <f t="shared" si="103"/>
        <v>0</v>
      </c>
      <c r="H422" s="4">
        <f t="shared" si="107"/>
        <v>0</v>
      </c>
      <c r="I422" s="4">
        <f t="shared" si="108"/>
        <v>0</v>
      </c>
      <c r="J422" s="4">
        <f t="shared" si="110"/>
        <v>0</v>
      </c>
      <c r="K422" s="4">
        <f t="shared" si="109"/>
        <v>0</v>
      </c>
      <c r="L422" s="4">
        <f t="shared" si="113"/>
        <v>0</v>
      </c>
      <c r="M422" s="4">
        <f t="shared" si="111"/>
        <v>0</v>
      </c>
      <c r="N422" s="4">
        <f t="shared" si="112"/>
        <v>0</v>
      </c>
      <c r="O422" s="4">
        <f t="shared" si="104"/>
        <v>0</v>
      </c>
      <c r="P422" s="4">
        <f t="shared" si="105"/>
        <v>0</v>
      </c>
    </row>
    <row r="423" spans="1:16" x14ac:dyDescent="0.4">
      <c r="A423" s="1">
        <f t="shared" si="114"/>
        <v>36</v>
      </c>
      <c r="B423" s="1">
        <f t="shared" si="106"/>
        <v>1</v>
      </c>
      <c r="C423" s="1" t="str">
        <f t="shared" si="99"/>
        <v>36_1</v>
      </c>
      <c r="D423" s="1">
        <f t="shared" si="100"/>
        <v>0</v>
      </c>
      <c r="E423" s="1">
        <f t="shared" si="101"/>
        <v>0</v>
      </c>
      <c r="F423" s="1" t="str">
        <f t="shared" si="102"/>
        <v>36年1ヵ月目</v>
      </c>
      <c r="G423" s="4">
        <f t="shared" si="103"/>
        <v>0</v>
      </c>
      <c r="H423" s="4">
        <f t="shared" si="107"/>
        <v>0</v>
      </c>
      <c r="I423" s="4">
        <f t="shared" si="108"/>
        <v>0</v>
      </c>
      <c r="J423" s="4">
        <f t="shared" si="110"/>
        <v>0</v>
      </c>
      <c r="K423" s="4">
        <f t="shared" si="109"/>
        <v>0</v>
      </c>
      <c r="L423" s="4">
        <f t="shared" si="113"/>
        <v>0</v>
      </c>
      <c r="M423" s="4">
        <f t="shared" si="111"/>
        <v>0</v>
      </c>
      <c r="N423" s="4">
        <f t="shared" si="112"/>
        <v>0</v>
      </c>
      <c r="O423" s="4">
        <f t="shared" si="104"/>
        <v>0</v>
      </c>
      <c r="P423" s="4">
        <f t="shared" si="105"/>
        <v>0</v>
      </c>
    </row>
    <row r="424" spans="1:16" x14ac:dyDescent="0.4">
      <c r="A424" s="1">
        <f t="shared" si="114"/>
        <v>36</v>
      </c>
      <c r="B424" s="1">
        <f t="shared" si="106"/>
        <v>2</v>
      </c>
      <c r="C424" s="1" t="str">
        <f t="shared" si="99"/>
        <v>36_2</v>
      </c>
      <c r="D424" s="1">
        <f t="shared" si="100"/>
        <v>0</v>
      </c>
      <c r="E424" s="1">
        <f t="shared" si="101"/>
        <v>0</v>
      </c>
      <c r="F424" s="1" t="str">
        <f t="shared" si="102"/>
        <v>36年2ヵ月目</v>
      </c>
      <c r="G424" s="4">
        <f t="shared" si="103"/>
        <v>0</v>
      </c>
      <c r="H424" s="4">
        <f t="shared" si="107"/>
        <v>0</v>
      </c>
      <c r="I424" s="4">
        <f t="shared" si="108"/>
        <v>0</v>
      </c>
      <c r="J424" s="4">
        <f t="shared" si="110"/>
        <v>0</v>
      </c>
      <c r="K424" s="4">
        <f t="shared" si="109"/>
        <v>0</v>
      </c>
      <c r="L424" s="4">
        <f t="shared" si="113"/>
        <v>0</v>
      </c>
      <c r="M424" s="4">
        <f t="shared" si="111"/>
        <v>0</v>
      </c>
      <c r="N424" s="4">
        <f t="shared" si="112"/>
        <v>0</v>
      </c>
      <c r="O424" s="4">
        <f t="shared" si="104"/>
        <v>0</v>
      </c>
      <c r="P424" s="4">
        <f t="shared" si="105"/>
        <v>0</v>
      </c>
    </row>
    <row r="425" spans="1:16" x14ac:dyDescent="0.4">
      <c r="A425" s="1">
        <f t="shared" si="114"/>
        <v>36</v>
      </c>
      <c r="B425" s="1">
        <f t="shared" si="106"/>
        <v>3</v>
      </c>
      <c r="C425" s="1" t="str">
        <f t="shared" si="99"/>
        <v>36_3</v>
      </c>
      <c r="D425" s="1">
        <f t="shared" si="100"/>
        <v>0</v>
      </c>
      <c r="E425" s="1">
        <f t="shared" si="101"/>
        <v>0</v>
      </c>
      <c r="F425" s="1" t="str">
        <f t="shared" si="102"/>
        <v>36年3ヵ月目</v>
      </c>
      <c r="G425" s="4">
        <f t="shared" si="103"/>
        <v>0</v>
      </c>
      <c r="H425" s="4">
        <f t="shared" si="107"/>
        <v>0</v>
      </c>
      <c r="I425" s="4">
        <f t="shared" si="108"/>
        <v>0</v>
      </c>
      <c r="J425" s="4">
        <f t="shared" si="110"/>
        <v>0</v>
      </c>
      <c r="K425" s="4">
        <f t="shared" si="109"/>
        <v>0</v>
      </c>
      <c r="L425" s="4">
        <f t="shared" si="113"/>
        <v>0</v>
      </c>
      <c r="M425" s="4">
        <f t="shared" si="111"/>
        <v>0</v>
      </c>
      <c r="N425" s="4">
        <f t="shared" si="112"/>
        <v>0</v>
      </c>
      <c r="O425" s="4">
        <f t="shared" si="104"/>
        <v>0</v>
      </c>
      <c r="P425" s="4">
        <f t="shared" si="105"/>
        <v>0</v>
      </c>
    </row>
    <row r="426" spans="1:16" x14ac:dyDescent="0.4">
      <c r="A426" s="1">
        <f t="shared" si="114"/>
        <v>36</v>
      </c>
      <c r="B426" s="1">
        <f t="shared" si="106"/>
        <v>4</v>
      </c>
      <c r="C426" s="1" t="str">
        <f t="shared" si="99"/>
        <v>36_4</v>
      </c>
      <c r="D426" s="1">
        <f t="shared" si="100"/>
        <v>0</v>
      </c>
      <c r="E426" s="1">
        <f t="shared" si="101"/>
        <v>0</v>
      </c>
      <c r="F426" s="1" t="str">
        <f t="shared" si="102"/>
        <v>36年4ヵ月目</v>
      </c>
      <c r="G426" s="4">
        <f t="shared" si="103"/>
        <v>0</v>
      </c>
      <c r="H426" s="4">
        <f t="shared" si="107"/>
        <v>0</v>
      </c>
      <c r="I426" s="4">
        <f t="shared" si="108"/>
        <v>0</v>
      </c>
      <c r="J426" s="4">
        <f t="shared" si="110"/>
        <v>0</v>
      </c>
      <c r="K426" s="4">
        <f t="shared" si="109"/>
        <v>0</v>
      </c>
      <c r="L426" s="4">
        <f t="shared" si="113"/>
        <v>0</v>
      </c>
      <c r="M426" s="4">
        <f t="shared" si="111"/>
        <v>0</v>
      </c>
      <c r="N426" s="4">
        <f t="shared" si="112"/>
        <v>0</v>
      </c>
      <c r="O426" s="4">
        <f t="shared" si="104"/>
        <v>0</v>
      </c>
      <c r="P426" s="4">
        <f t="shared" si="105"/>
        <v>0</v>
      </c>
    </row>
    <row r="427" spans="1:16" x14ac:dyDescent="0.4">
      <c r="A427" s="1">
        <f t="shared" si="114"/>
        <v>36</v>
      </c>
      <c r="B427" s="1">
        <f t="shared" si="106"/>
        <v>5</v>
      </c>
      <c r="C427" s="1" t="str">
        <f t="shared" si="99"/>
        <v>36_5</v>
      </c>
      <c r="D427" s="1">
        <f t="shared" si="100"/>
        <v>0</v>
      </c>
      <c r="E427" s="1">
        <f t="shared" si="101"/>
        <v>0</v>
      </c>
      <c r="F427" s="1" t="str">
        <f t="shared" si="102"/>
        <v>36年5ヵ月目</v>
      </c>
      <c r="G427" s="4">
        <f t="shared" si="103"/>
        <v>0</v>
      </c>
      <c r="H427" s="4">
        <f t="shared" si="107"/>
        <v>0</v>
      </c>
      <c r="I427" s="4">
        <f t="shared" si="108"/>
        <v>0</v>
      </c>
      <c r="J427" s="4">
        <f t="shared" si="110"/>
        <v>0</v>
      </c>
      <c r="K427" s="4">
        <f t="shared" si="109"/>
        <v>0</v>
      </c>
      <c r="L427" s="4">
        <f t="shared" si="113"/>
        <v>0</v>
      </c>
      <c r="M427" s="4">
        <f t="shared" si="111"/>
        <v>0</v>
      </c>
      <c r="N427" s="4">
        <f t="shared" si="112"/>
        <v>0</v>
      </c>
      <c r="O427" s="4">
        <f t="shared" si="104"/>
        <v>0</v>
      </c>
      <c r="P427" s="4">
        <f t="shared" si="105"/>
        <v>0</v>
      </c>
    </row>
    <row r="428" spans="1:16" x14ac:dyDescent="0.4">
      <c r="A428" s="1">
        <f t="shared" si="114"/>
        <v>36</v>
      </c>
      <c r="B428" s="1">
        <f t="shared" si="106"/>
        <v>6</v>
      </c>
      <c r="C428" s="1" t="str">
        <f t="shared" si="99"/>
        <v>36_6</v>
      </c>
      <c r="D428" s="1">
        <f t="shared" si="100"/>
        <v>0</v>
      </c>
      <c r="E428" s="1">
        <f t="shared" si="101"/>
        <v>0</v>
      </c>
      <c r="F428" s="1" t="str">
        <f t="shared" si="102"/>
        <v>36年6ヵ月目</v>
      </c>
      <c r="G428" s="4">
        <f t="shared" si="103"/>
        <v>0</v>
      </c>
      <c r="H428" s="4">
        <f t="shared" si="107"/>
        <v>0</v>
      </c>
      <c r="I428" s="4">
        <f t="shared" si="108"/>
        <v>0</v>
      </c>
      <c r="J428" s="4">
        <f t="shared" si="110"/>
        <v>0</v>
      </c>
      <c r="K428" s="4">
        <f t="shared" si="109"/>
        <v>0</v>
      </c>
      <c r="L428" s="4">
        <f t="shared" si="113"/>
        <v>0</v>
      </c>
      <c r="M428" s="4">
        <f t="shared" si="111"/>
        <v>0</v>
      </c>
      <c r="N428" s="4">
        <f t="shared" si="112"/>
        <v>0</v>
      </c>
      <c r="O428" s="4">
        <f t="shared" si="104"/>
        <v>0</v>
      </c>
      <c r="P428" s="4">
        <f t="shared" si="105"/>
        <v>0</v>
      </c>
    </row>
    <row r="429" spans="1:16" x14ac:dyDescent="0.4">
      <c r="A429" s="1">
        <f t="shared" si="114"/>
        <v>36</v>
      </c>
      <c r="B429" s="1">
        <f t="shared" si="106"/>
        <v>7</v>
      </c>
      <c r="C429" s="1" t="str">
        <f t="shared" si="99"/>
        <v>36_7</v>
      </c>
      <c r="D429" s="1">
        <f t="shared" si="100"/>
        <v>0</v>
      </c>
      <c r="E429" s="1">
        <f t="shared" si="101"/>
        <v>0</v>
      </c>
      <c r="F429" s="1" t="str">
        <f t="shared" si="102"/>
        <v>36年7ヵ月目</v>
      </c>
      <c r="G429" s="4">
        <f t="shared" si="103"/>
        <v>0</v>
      </c>
      <c r="H429" s="4">
        <f t="shared" si="107"/>
        <v>0</v>
      </c>
      <c r="I429" s="4">
        <f t="shared" si="108"/>
        <v>0</v>
      </c>
      <c r="J429" s="4">
        <f t="shared" si="110"/>
        <v>0</v>
      </c>
      <c r="K429" s="4">
        <f t="shared" si="109"/>
        <v>0</v>
      </c>
      <c r="L429" s="4">
        <f t="shared" si="113"/>
        <v>0</v>
      </c>
      <c r="M429" s="4">
        <f t="shared" si="111"/>
        <v>0</v>
      </c>
      <c r="N429" s="4">
        <f t="shared" si="112"/>
        <v>0</v>
      </c>
      <c r="O429" s="4">
        <f t="shared" si="104"/>
        <v>0</v>
      </c>
      <c r="P429" s="4">
        <f t="shared" si="105"/>
        <v>0</v>
      </c>
    </row>
    <row r="430" spans="1:16" x14ac:dyDescent="0.4">
      <c r="A430" s="1">
        <f t="shared" si="114"/>
        <v>36</v>
      </c>
      <c r="B430" s="1">
        <f t="shared" si="106"/>
        <v>8</v>
      </c>
      <c r="C430" s="1" t="str">
        <f t="shared" si="99"/>
        <v>36_8</v>
      </c>
      <c r="D430" s="1">
        <f t="shared" si="100"/>
        <v>0</v>
      </c>
      <c r="E430" s="1">
        <f t="shared" si="101"/>
        <v>0</v>
      </c>
      <c r="F430" s="1" t="str">
        <f t="shared" si="102"/>
        <v>36年8ヵ月目</v>
      </c>
      <c r="G430" s="4">
        <f t="shared" si="103"/>
        <v>0</v>
      </c>
      <c r="H430" s="4">
        <f t="shared" si="107"/>
        <v>0</v>
      </c>
      <c r="I430" s="4">
        <f t="shared" si="108"/>
        <v>0</v>
      </c>
      <c r="J430" s="4">
        <f t="shared" si="110"/>
        <v>0</v>
      </c>
      <c r="K430" s="4">
        <f t="shared" si="109"/>
        <v>0</v>
      </c>
      <c r="L430" s="4">
        <f t="shared" si="113"/>
        <v>0</v>
      </c>
      <c r="M430" s="4">
        <f t="shared" si="111"/>
        <v>0</v>
      </c>
      <c r="N430" s="4">
        <f t="shared" si="112"/>
        <v>0</v>
      </c>
      <c r="O430" s="4">
        <f t="shared" si="104"/>
        <v>0</v>
      </c>
      <c r="P430" s="4">
        <f t="shared" si="105"/>
        <v>0</v>
      </c>
    </row>
    <row r="431" spans="1:16" x14ac:dyDescent="0.4">
      <c r="A431" s="1">
        <f t="shared" si="114"/>
        <v>36</v>
      </c>
      <c r="B431" s="1">
        <f t="shared" si="106"/>
        <v>9</v>
      </c>
      <c r="C431" s="1" t="str">
        <f t="shared" si="99"/>
        <v>36_9</v>
      </c>
      <c r="D431" s="1">
        <f t="shared" si="100"/>
        <v>0</v>
      </c>
      <c r="E431" s="1">
        <f t="shared" si="101"/>
        <v>0</v>
      </c>
      <c r="F431" s="1" t="str">
        <f t="shared" si="102"/>
        <v>36年9ヵ月目</v>
      </c>
      <c r="G431" s="4">
        <f t="shared" si="103"/>
        <v>0</v>
      </c>
      <c r="H431" s="4">
        <f t="shared" si="107"/>
        <v>0</v>
      </c>
      <c r="I431" s="4">
        <f t="shared" si="108"/>
        <v>0</v>
      </c>
      <c r="J431" s="4">
        <f t="shared" si="110"/>
        <v>0</v>
      </c>
      <c r="K431" s="4">
        <f t="shared" si="109"/>
        <v>0</v>
      </c>
      <c r="L431" s="4">
        <f t="shared" si="113"/>
        <v>0</v>
      </c>
      <c r="M431" s="4">
        <f t="shared" si="111"/>
        <v>0</v>
      </c>
      <c r="N431" s="4">
        <f t="shared" si="112"/>
        <v>0</v>
      </c>
      <c r="O431" s="4">
        <f t="shared" si="104"/>
        <v>0</v>
      </c>
      <c r="P431" s="4">
        <f t="shared" si="105"/>
        <v>0</v>
      </c>
    </row>
    <row r="432" spans="1:16" x14ac:dyDescent="0.4">
      <c r="A432" s="1">
        <f t="shared" si="114"/>
        <v>36</v>
      </c>
      <c r="B432" s="1">
        <f t="shared" si="106"/>
        <v>10</v>
      </c>
      <c r="C432" s="1" t="str">
        <f t="shared" si="99"/>
        <v>36_10</v>
      </c>
      <c r="D432" s="1">
        <f t="shared" si="100"/>
        <v>0</v>
      </c>
      <c r="E432" s="1">
        <f t="shared" si="101"/>
        <v>0</v>
      </c>
      <c r="F432" s="1" t="str">
        <f t="shared" si="102"/>
        <v>36年10ヵ月目</v>
      </c>
      <c r="G432" s="4">
        <f t="shared" si="103"/>
        <v>0</v>
      </c>
      <c r="H432" s="4">
        <f t="shared" si="107"/>
        <v>0</v>
      </c>
      <c r="I432" s="4">
        <f t="shared" si="108"/>
        <v>0</v>
      </c>
      <c r="J432" s="4">
        <f t="shared" si="110"/>
        <v>0</v>
      </c>
      <c r="K432" s="4">
        <f t="shared" si="109"/>
        <v>0</v>
      </c>
      <c r="L432" s="4">
        <f t="shared" si="113"/>
        <v>0</v>
      </c>
      <c r="M432" s="4">
        <f t="shared" si="111"/>
        <v>0</v>
      </c>
      <c r="N432" s="4">
        <f t="shared" si="112"/>
        <v>0</v>
      </c>
      <c r="O432" s="4">
        <f t="shared" si="104"/>
        <v>0</v>
      </c>
      <c r="P432" s="4">
        <f t="shared" si="105"/>
        <v>0</v>
      </c>
    </row>
    <row r="433" spans="1:16" x14ac:dyDescent="0.4">
      <c r="A433" s="1">
        <f t="shared" si="114"/>
        <v>36</v>
      </c>
      <c r="B433" s="1">
        <f t="shared" si="106"/>
        <v>11</v>
      </c>
      <c r="C433" s="1" t="str">
        <f t="shared" si="99"/>
        <v>36_11</v>
      </c>
      <c r="D433" s="1">
        <f t="shared" si="100"/>
        <v>0</v>
      </c>
      <c r="E433" s="1">
        <f t="shared" si="101"/>
        <v>0</v>
      </c>
      <c r="F433" s="1" t="str">
        <f t="shared" si="102"/>
        <v>36年11ヵ月目</v>
      </c>
      <c r="G433" s="4">
        <f t="shared" si="103"/>
        <v>0</v>
      </c>
      <c r="H433" s="4">
        <f t="shared" si="107"/>
        <v>0</v>
      </c>
      <c r="I433" s="4">
        <f t="shared" si="108"/>
        <v>0</v>
      </c>
      <c r="J433" s="4">
        <f t="shared" si="110"/>
        <v>0</v>
      </c>
      <c r="K433" s="4">
        <f t="shared" si="109"/>
        <v>0</v>
      </c>
      <c r="L433" s="4">
        <f t="shared" si="113"/>
        <v>0</v>
      </c>
      <c r="M433" s="4">
        <f t="shared" si="111"/>
        <v>0</v>
      </c>
      <c r="N433" s="4">
        <f t="shared" si="112"/>
        <v>0</v>
      </c>
      <c r="O433" s="4">
        <f t="shared" si="104"/>
        <v>0</v>
      </c>
      <c r="P433" s="4">
        <f t="shared" si="105"/>
        <v>0</v>
      </c>
    </row>
    <row r="434" spans="1:16" x14ac:dyDescent="0.4">
      <c r="A434" s="1">
        <f t="shared" si="114"/>
        <v>36</v>
      </c>
      <c r="B434" s="1">
        <f t="shared" si="106"/>
        <v>12</v>
      </c>
      <c r="C434" s="1" t="str">
        <f t="shared" si="99"/>
        <v>36_12</v>
      </c>
      <c r="D434" s="1">
        <f t="shared" si="100"/>
        <v>0</v>
      </c>
      <c r="E434" s="1">
        <f t="shared" si="101"/>
        <v>0</v>
      </c>
      <c r="F434" s="1" t="str">
        <f t="shared" si="102"/>
        <v>36年12ヵ月目</v>
      </c>
      <c r="G434" s="4">
        <f t="shared" si="103"/>
        <v>0</v>
      </c>
      <c r="H434" s="4">
        <f t="shared" si="107"/>
        <v>0</v>
      </c>
      <c r="I434" s="4">
        <f t="shared" si="108"/>
        <v>0</v>
      </c>
      <c r="J434" s="4">
        <f t="shared" si="110"/>
        <v>0</v>
      </c>
      <c r="K434" s="4">
        <f t="shared" si="109"/>
        <v>0</v>
      </c>
      <c r="L434" s="4">
        <f t="shared" si="113"/>
        <v>0</v>
      </c>
      <c r="M434" s="4">
        <f t="shared" si="111"/>
        <v>0</v>
      </c>
      <c r="N434" s="4">
        <f t="shared" si="112"/>
        <v>0</v>
      </c>
      <c r="O434" s="4">
        <f t="shared" si="104"/>
        <v>0</v>
      </c>
      <c r="P434" s="4">
        <f t="shared" si="105"/>
        <v>0</v>
      </c>
    </row>
    <row r="435" spans="1:16" x14ac:dyDescent="0.4">
      <c r="A435" s="1">
        <f t="shared" si="114"/>
        <v>37</v>
      </c>
      <c r="B435" s="1">
        <f t="shared" si="106"/>
        <v>1</v>
      </c>
      <c r="C435" s="1" t="str">
        <f t="shared" si="99"/>
        <v>37_1</v>
      </c>
      <c r="D435" s="1">
        <f t="shared" si="100"/>
        <v>0</v>
      </c>
      <c r="E435" s="1">
        <f t="shared" si="101"/>
        <v>0</v>
      </c>
      <c r="F435" s="1" t="str">
        <f t="shared" si="102"/>
        <v>37年1ヵ月目</v>
      </c>
      <c r="G435" s="4">
        <f t="shared" si="103"/>
        <v>0</v>
      </c>
      <c r="H435" s="4">
        <f t="shared" si="107"/>
        <v>0</v>
      </c>
      <c r="I435" s="4">
        <f t="shared" si="108"/>
        <v>0</v>
      </c>
      <c r="J435" s="4">
        <f t="shared" si="110"/>
        <v>0</v>
      </c>
      <c r="K435" s="4">
        <f t="shared" si="109"/>
        <v>0</v>
      </c>
      <c r="L435" s="4">
        <f t="shared" si="113"/>
        <v>0</v>
      </c>
      <c r="M435" s="4">
        <f t="shared" si="111"/>
        <v>0</v>
      </c>
      <c r="N435" s="4">
        <f t="shared" si="112"/>
        <v>0</v>
      </c>
      <c r="O435" s="4">
        <f t="shared" si="104"/>
        <v>0</v>
      </c>
      <c r="P435" s="4">
        <f t="shared" si="105"/>
        <v>0</v>
      </c>
    </row>
    <row r="436" spans="1:16" x14ac:dyDescent="0.4">
      <c r="A436" s="1">
        <f t="shared" si="114"/>
        <v>37</v>
      </c>
      <c r="B436" s="1">
        <f t="shared" si="106"/>
        <v>2</v>
      </c>
      <c r="C436" s="1" t="str">
        <f t="shared" si="99"/>
        <v>37_2</v>
      </c>
      <c r="D436" s="1">
        <f t="shared" si="100"/>
        <v>0</v>
      </c>
      <c r="E436" s="1">
        <f t="shared" si="101"/>
        <v>0</v>
      </c>
      <c r="F436" s="1" t="str">
        <f t="shared" si="102"/>
        <v>37年2ヵ月目</v>
      </c>
      <c r="G436" s="4">
        <f t="shared" si="103"/>
        <v>0</v>
      </c>
      <c r="H436" s="4">
        <f t="shared" si="107"/>
        <v>0</v>
      </c>
      <c r="I436" s="4">
        <f t="shared" si="108"/>
        <v>0</v>
      </c>
      <c r="J436" s="4">
        <f t="shared" si="110"/>
        <v>0</v>
      </c>
      <c r="K436" s="4">
        <f t="shared" si="109"/>
        <v>0</v>
      </c>
      <c r="L436" s="4">
        <f t="shared" si="113"/>
        <v>0</v>
      </c>
      <c r="M436" s="4">
        <f t="shared" si="111"/>
        <v>0</v>
      </c>
      <c r="N436" s="4">
        <f t="shared" si="112"/>
        <v>0</v>
      </c>
      <c r="O436" s="4">
        <f t="shared" si="104"/>
        <v>0</v>
      </c>
      <c r="P436" s="4">
        <f t="shared" si="105"/>
        <v>0</v>
      </c>
    </row>
    <row r="437" spans="1:16" x14ac:dyDescent="0.4">
      <c r="A437" s="1">
        <f t="shared" si="114"/>
        <v>37</v>
      </c>
      <c r="B437" s="1">
        <f t="shared" si="106"/>
        <v>3</v>
      </c>
      <c r="C437" s="1" t="str">
        <f t="shared" si="99"/>
        <v>37_3</v>
      </c>
      <c r="D437" s="1">
        <f t="shared" si="100"/>
        <v>0</v>
      </c>
      <c r="E437" s="1">
        <f t="shared" si="101"/>
        <v>0</v>
      </c>
      <c r="F437" s="1" t="str">
        <f t="shared" si="102"/>
        <v>37年3ヵ月目</v>
      </c>
      <c r="G437" s="4">
        <f t="shared" si="103"/>
        <v>0</v>
      </c>
      <c r="H437" s="4">
        <f t="shared" si="107"/>
        <v>0</v>
      </c>
      <c r="I437" s="4">
        <f t="shared" si="108"/>
        <v>0</v>
      </c>
      <c r="J437" s="4">
        <f t="shared" si="110"/>
        <v>0</v>
      </c>
      <c r="K437" s="4">
        <f t="shared" si="109"/>
        <v>0</v>
      </c>
      <c r="L437" s="4">
        <f t="shared" si="113"/>
        <v>0</v>
      </c>
      <c r="M437" s="4">
        <f t="shared" si="111"/>
        <v>0</v>
      </c>
      <c r="N437" s="4">
        <f t="shared" si="112"/>
        <v>0</v>
      </c>
      <c r="O437" s="4">
        <f t="shared" si="104"/>
        <v>0</v>
      </c>
      <c r="P437" s="4">
        <f t="shared" si="105"/>
        <v>0</v>
      </c>
    </row>
    <row r="438" spans="1:16" x14ac:dyDescent="0.4">
      <c r="A438" s="1">
        <f t="shared" si="114"/>
        <v>37</v>
      </c>
      <c r="B438" s="1">
        <f t="shared" si="106"/>
        <v>4</v>
      </c>
      <c r="C438" s="1" t="str">
        <f t="shared" si="99"/>
        <v>37_4</v>
      </c>
      <c r="D438" s="1">
        <f t="shared" si="100"/>
        <v>0</v>
      </c>
      <c r="E438" s="1">
        <f t="shared" si="101"/>
        <v>0</v>
      </c>
      <c r="F438" s="1" t="str">
        <f t="shared" si="102"/>
        <v>37年4ヵ月目</v>
      </c>
      <c r="G438" s="4">
        <f t="shared" si="103"/>
        <v>0</v>
      </c>
      <c r="H438" s="4">
        <f t="shared" si="107"/>
        <v>0</v>
      </c>
      <c r="I438" s="4">
        <f t="shared" si="108"/>
        <v>0</v>
      </c>
      <c r="J438" s="4">
        <f t="shared" si="110"/>
        <v>0</v>
      </c>
      <c r="K438" s="4">
        <f t="shared" si="109"/>
        <v>0</v>
      </c>
      <c r="L438" s="4">
        <f t="shared" si="113"/>
        <v>0</v>
      </c>
      <c r="M438" s="4">
        <f t="shared" si="111"/>
        <v>0</v>
      </c>
      <c r="N438" s="4">
        <f t="shared" si="112"/>
        <v>0</v>
      </c>
      <c r="O438" s="4">
        <f t="shared" si="104"/>
        <v>0</v>
      </c>
      <c r="P438" s="4">
        <f t="shared" si="105"/>
        <v>0</v>
      </c>
    </row>
    <row r="439" spans="1:16" x14ac:dyDescent="0.4">
      <c r="A439" s="1">
        <f t="shared" si="114"/>
        <v>37</v>
      </c>
      <c r="B439" s="1">
        <f t="shared" si="106"/>
        <v>5</v>
      </c>
      <c r="C439" s="1" t="str">
        <f t="shared" si="99"/>
        <v>37_5</v>
      </c>
      <c r="D439" s="1">
        <f t="shared" si="100"/>
        <v>0</v>
      </c>
      <c r="E439" s="1">
        <f t="shared" si="101"/>
        <v>0</v>
      </c>
      <c r="F439" s="1" t="str">
        <f t="shared" si="102"/>
        <v>37年5ヵ月目</v>
      </c>
      <c r="G439" s="4">
        <f t="shared" si="103"/>
        <v>0</v>
      </c>
      <c r="H439" s="4">
        <f t="shared" si="107"/>
        <v>0</v>
      </c>
      <c r="I439" s="4">
        <f t="shared" si="108"/>
        <v>0</v>
      </c>
      <c r="J439" s="4">
        <f t="shared" si="110"/>
        <v>0</v>
      </c>
      <c r="K439" s="4">
        <f t="shared" si="109"/>
        <v>0</v>
      </c>
      <c r="L439" s="4">
        <f t="shared" si="113"/>
        <v>0</v>
      </c>
      <c r="M439" s="4">
        <f t="shared" si="111"/>
        <v>0</v>
      </c>
      <c r="N439" s="4">
        <f t="shared" si="112"/>
        <v>0</v>
      </c>
      <c r="O439" s="4">
        <f t="shared" si="104"/>
        <v>0</v>
      </c>
      <c r="P439" s="4">
        <f t="shared" si="105"/>
        <v>0</v>
      </c>
    </row>
    <row r="440" spans="1:16" x14ac:dyDescent="0.4">
      <c r="A440" s="1">
        <f t="shared" si="114"/>
        <v>37</v>
      </c>
      <c r="B440" s="1">
        <f t="shared" si="106"/>
        <v>6</v>
      </c>
      <c r="C440" s="1" t="str">
        <f t="shared" si="99"/>
        <v>37_6</v>
      </c>
      <c r="D440" s="1">
        <f t="shared" si="100"/>
        <v>0</v>
      </c>
      <c r="E440" s="1">
        <f t="shared" si="101"/>
        <v>0</v>
      </c>
      <c r="F440" s="1" t="str">
        <f t="shared" si="102"/>
        <v>37年6ヵ月目</v>
      </c>
      <c r="G440" s="4">
        <f t="shared" si="103"/>
        <v>0</v>
      </c>
      <c r="H440" s="4">
        <f t="shared" si="107"/>
        <v>0</v>
      </c>
      <c r="I440" s="4">
        <f t="shared" si="108"/>
        <v>0</v>
      </c>
      <c r="J440" s="4">
        <f t="shared" si="110"/>
        <v>0</v>
      </c>
      <c r="K440" s="4">
        <f t="shared" si="109"/>
        <v>0</v>
      </c>
      <c r="L440" s="4">
        <f t="shared" si="113"/>
        <v>0</v>
      </c>
      <c r="M440" s="4">
        <f t="shared" si="111"/>
        <v>0</v>
      </c>
      <c r="N440" s="4">
        <f t="shared" si="112"/>
        <v>0</v>
      </c>
      <c r="O440" s="4">
        <f t="shared" si="104"/>
        <v>0</v>
      </c>
      <c r="P440" s="4">
        <f t="shared" si="105"/>
        <v>0</v>
      </c>
    </row>
    <row r="441" spans="1:16" x14ac:dyDescent="0.4">
      <c r="A441" s="1">
        <f t="shared" si="114"/>
        <v>37</v>
      </c>
      <c r="B441" s="1">
        <f t="shared" si="106"/>
        <v>7</v>
      </c>
      <c r="C441" s="1" t="str">
        <f t="shared" si="99"/>
        <v>37_7</v>
      </c>
      <c r="D441" s="1">
        <f t="shared" si="100"/>
        <v>0</v>
      </c>
      <c r="E441" s="1">
        <f t="shared" si="101"/>
        <v>0</v>
      </c>
      <c r="F441" s="1" t="str">
        <f t="shared" si="102"/>
        <v>37年7ヵ月目</v>
      </c>
      <c r="G441" s="4">
        <f t="shared" si="103"/>
        <v>0</v>
      </c>
      <c r="H441" s="4">
        <f t="shared" si="107"/>
        <v>0</v>
      </c>
      <c r="I441" s="4">
        <f t="shared" si="108"/>
        <v>0</v>
      </c>
      <c r="J441" s="4">
        <f t="shared" si="110"/>
        <v>0</v>
      </c>
      <c r="K441" s="4">
        <f t="shared" si="109"/>
        <v>0</v>
      </c>
      <c r="L441" s="4">
        <f t="shared" si="113"/>
        <v>0</v>
      </c>
      <c r="M441" s="4">
        <f t="shared" si="111"/>
        <v>0</v>
      </c>
      <c r="N441" s="4">
        <f t="shared" si="112"/>
        <v>0</v>
      </c>
      <c r="O441" s="4">
        <f t="shared" si="104"/>
        <v>0</v>
      </c>
      <c r="P441" s="4">
        <f t="shared" si="105"/>
        <v>0</v>
      </c>
    </row>
    <row r="442" spans="1:16" x14ac:dyDescent="0.4">
      <c r="A442" s="1">
        <f t="shared" si="114"/>
        <v>37</v>
      </c>
      <c r="B442" s="1">
        <f t="shared" si="106"/>
        <v>8</v>
      </c>
      <c r="C442" s="1" t="str">
        <f t="shared" si="99"/>
        <v>37_8</v>
      </c>
      <c r="D442" s="1">
        <f t="shared" si="100"/>
        <v>0</v>
      </c>
      <c r="E442" s="1">
        <f t="shared" si="101"/>
        <v>0</v>
      </c>
      <c r="F442" s="1" t="str">
        <f t="shared" si="102"/>
        <v>37年8ヵ月目</v>
      </c>
      <c r="G442" s="4">
        <f t="shared" si="103"/>
        <v>0</v>
      </c>
      <c r="H442" s="4">
        <f t="shared" si="107"/>
        <v>0</v>
      </c>
      <c r="I442" s="4">
        <f t="shared" si="108"/>
        <v>0</v>
      </c>
      <c r="J442" s="4">
        <f t="shared" si="110"/>
        <v>0</v>
      </c>
      <c r="K442" s="4">
        <f t="shared" si="109"/>
        <v>0</v>
      </c>
      <c r="L442" s="4">
        <f t="shared" si="113"/>
        <v>0</v>
      </c>
      <c r="M442" s="4">
        <f t="shared" si="111"/>
        <v>0</v>
      </c>
      <c r="N442" s="4">
        <f t="shared" si="112"/>
        <v>0</v>
      </c>
      <c r="O442" s="4">
        <f t="shared" si="104"/>
        <v>0</v>
      </c>
      <c r="P442" s="4">
        <f t="shared" si="105"/>
        <v>0</v>
      </c>
    </row>
    <row r="443" spans="1:16" x14ac:dyDescent="0.4">
      <c r="A443" s="1">
        <f t="shared" si="114"/>
        <v>37</v>
      </c>
      <c r="B443" s="1">
        <f t="shared" si="106"/>
        <v>9</v>
      </c>
      <c r="C443" s="1" t="str">
        <f t="shared" si="99"/>
        <v>37_9</v>
      </c>
      <c r="D443" s="1">
        <f t="shared" si="100"/>
        <v>0</v>
      </c>
      <c r="E443" s="1">
        <f t="shared" si="101"/>
        <v>0</v>
      </c>
      <c r="F443" s="1" t="str">
        <f t="shared" si="102"/>
        <v>37年9ヵ月目</v>
      </c>
      <c r="G443" s="4">
        <f t="shared" si="103"/>
        <v>0</v>
      </c>
      <c r="H443" s="4">
        <f t="shared" si="107"/>
        <v>0</v>
      </c>
      <c r="I443" s="4">
        <f t="shared" si="108"/>
        <v>0</v>
      </c>
      <c r="J443" s="4">
        <f t="shared" si="110"/>
        <v>0</v>
      </c>
      <c r="K443" s="4">
        <f t="shared" si="109"/>
        <v>0</v>
      </c>
      <c r="L443" s="4">
        <f t="shared" si="113"/>
        <v>0</v>
      </c>
      <c r="M443" s="4">
        <f t="shared" si="111"/>
        <v>0</v>
      </c>
      <c r="N443" s="4">
        <f t="shared" si="112"/>
        <v>0</v>
      </c>
      <c r="O443" s="4">
        <f t="shared" si="104"/>
        <v>0</v>
      </c>
      <c r="P443" s="4">
        <f t="shared" si="105"/>
        <v>0</v>
      </c>
    </row>
    <row r="444" spans="1:16" x14ac:dyDescent="0.4">
      <c r="A444" s="1">
        <f t="shared" si="114"/>
        <v>37</v>
      </c>
      <c r="B444" s="1">
        <f t="shared" si="106"/>
        <v>10</v>
      </c>
      <c r="C444" s="1" t="str">
        <f t="shared" si="99"/>
        <v>37_10</v>
      </c>
      <c r="D444" s="1">
        <f t="shared" si="100"/>
        <v>0</v>
      </c>
      <c r="E444" s="1">
        <f t="shared" si="101"/>
        <v>0</v>
      </c>
      <c r="F444" s="1" t="str">
        <f t="shared" si="102"/>
        <v>37年10ヵ月目</v>
      </c>
      <c r="G444" s="4">
        <f t="shared" si="103"/>
        <v>0</v>
      </c>
      <c r="H444" s="4">
        <f t="shared" si="107"/>
        <v>0</v>
      </c>
      <c r="I444" s="4">
        <f t="shared" si="108"/>
        <v>0</v>
      </c>
      <c r="J444" s="4">
        <f t="shared" si="110"/>
        <v>0</v>
      </c>
      <c r="K444" s="4">
        <f t="shared" si="109"/>
        <v>0</v>
      </c>
      <c r="L444" s="4">
        <f t="shared" si="113"/>
        <v>0</v>
      </c>
      <c r="M444" s="4">
        <f t="shared" si="111"/>
        <v>0</v>
      </c>
      <c r="N444" s="4">
        <f t="shared" si="112"/>
        <v>0</v>
      </c>
      <c r="O444" s="4">
        <f t="shared" si="104"/>
        <v>0</v>
      </c>
      <c r="P444" s="4">
        <f t="shared" si="105"/>
        <v>0</v>
      </c>
    </row>
    <row r="445" spans="1:16" x14ac:dyDescent="0.4">
      <c r="A445" s="1">
        <f t="shared" si="114"/>
        <v>37</v>
      </c>
      <c r="B445" s="1">
        <f t="shared" si="106"/>
        <v>11</v>
      </c>
      <c r="C445" s="1" t="str">
        <f t="shared" si="99"/>
        <v>37_11</v>
      </c>
      <c r="D445" s="1">
        <f t="shared" si="100"/>
        <v>0</v>
      </c>
      <c r="E445" s="1">
        <f t="shared" si="101"/>
        <v>0</v>
      </c>
      <c r="F445" s="1" t="str">
        <f t="shared" si="102"/>
        <v>37年11ヵ月目</v>
      </c>
      <c r="G445" s="4">
        <f t="shared" si="103"/>
        <v>0</v>
      </c>
      <c r="H445" s="4">
        <f t="shared" si="107"/>
        <v>0</v>
      </c>
      <c r="I445" s="4">
        <f t="shared" si="108"/>
        <v>0</v>
      </c>
      <c r="J445" s="4">
        <f t="shared" si="110"/>
        <v>0</v>
      </c>
      <c r="K445" s="4">
        <f t="shared" si="109"/>
        <v>0</v>
      </c>
      <c r="L445" s="4">
        <f t="shared" si="113"/>
        <v>0</v>
      </c>
      <c r="M445" s="4">
        <f t="shared" si="111"/>
        <v>0</v>
      </c>
      <c r="N445" s="4">
        <f t="shared" si="112"/>
        <v>0</v>
      </c>
      <c r="O445" s="4">
        <f t="shared" si="104"/>
        <v>0</v>
      </c>
      <c r="P445" s="4">
        <f t="shared" si="105"/>
        <v>0</v>
      </c>
    </row>
    <row r="446" spans="1:16" x14ac:dyDescent="0.4">
      <c r="A446" s="1">
        <f t="shared" si="114"/>
        <v>37</v>
      </c>
      <c r="B446" s="1">
        <f t="shared" si="106"/>
        <v>12</v>
      </c>
      <c r="C446" s="1" t="str">
        <f t="shared" si="99"/>
        <v>37_12</v>
      </c>
      <c r="D446" s="1">
        <f t="shared" si="100"/>
        <v>0</v>
      </c>
      <c r="E446" s="1">
        <f t="shared" si="101"/>
        <v>0</v>
      </c>
      <c r="F446" s="1" t="str">
        <f t="shared" si="102"/>
        <v>37年12ヵ月目</v>
      </c>
      <c r="G446" s="4">
        <f t="shared" si="103"/>
        <v>0</v>
      </c>
      <c r="H446" s="4">
        <f t="shared" si="107"/>
        <v>0</v>
      </c>
      <c r="I446" s="4">
        <f t="shared" si="108"/>
        <v>0</v>
      </c>
      <c r="J446" s="4">
        <f t="shared" si="110"/>
        <v>0</v>
      </c>
      <c r="K446" s="4">
        <f t="shared" si="109"/>
        <v>0</v>
      </c>
      <c r="L446" s="4">
        <f t="shared" si="113"/>
        <v>0</v>
      </c>
      <c r="M446" s="4">
        <f t="shared" si="111"/>
        <v>0</v>
      </c>
      <c r="N446" s="4">
        <f t="shared" si="112"/>
        <v>0</v>
      </c>
      <c r="O446" s="4">
        <f t="shared" si="104"/>
        <v>0</v>
      </c>
      <c r="P446" s="4">
        <f t="shared" si="105"/>
        <v>0</v>
      </c>
    </row>
    <row r="447" spans="1:16" x14ac:dyDescent="0.4">
      <c r="A447" s="1">
        <f t="shared" si="114"/>
        <v>38</v>
      </c>
      <c r="B447" s="1">
        <f t="shared" si="106"/>
        <v>1</v>
      </c>
      <c r="C447" s="1" t="str">
        <f t="shared" si="99"/>
        <v>38_1</v>
      </c>
      <c r="D447" s="1">
        <f t="shared" si="100"/>
        <v>0</v>
      </c>
      <c r="E447" s="1">
        <f t="shared" si="101"/>
        <v>0</v>
      </c>
      <c r="F447" s="1" t="str">
        <f t="shared" si="102"/>
        <v>38年1ヵ月目</v>
      </c>
      <c r="G447" s="4">
        <f t="shared" si="103"/>
        <v>0</v>
      </c>
      <c r="H447" s="4">
        <f t="shared" si="107"/>
        <v>0</v>
      </c>
      <c r="I447" s="4">
        <f t="shared" si="108"/>
        <v>0</v>
      </c>
      <c r="J447" s="4">
        <f t="shared" si="110"/>
        <v>0</v>
      </c>
      <c r="K447" s="4">
        <f t="shared" si="109"/>
        <v>0</v>
      </c>
      <c r="L447" s="4">
        <f t="shared" si="113"/>
        <v>0</v>
      </c>
      <c r="M447" s="4">
        <f t="shared" si="111"/>
        <v>0</v>
      </c>
      <c r="N447" s="4">
        <f t="shared" si="112"/>
        <v>0</v>
      </c>
      <c r="O447" s="4">
        <f t="shared" si="104"/>
        <v>0</v>
      </c>
      <c r="P447" s="4">
        <f t="shared" si="105"/>
        <v>0</v>
      </c>
    </row>
    <row r="448" spans="1:16" x14ac:dyDescent="0.4">
      <c r="A448" s="1">
        <f t="shared" si="114"/>
        <v>38</v>
      </c>
      <c r="B448" s="1">
        <f t="shared" si="106"/>
        <v>2</v>
      </c>
      <c r="C448" s="1" t="str">
        <f t="shared" si="99"/>
        <v>38_2</v>
      </c>
      <c r="D448" s="1">
        <f t="shared" si="100"/>
        <v>0</v>
      </c>
      <c r="E448" s="1">
        <f t="shared" si="101"/>
        <v>0</v>
      </c>
      <c r="F448" s="1" t="str">
        <f t="shared" si="102"/>
        <v>38年2ヵ月目</v>
      </c>
      <c r="G448" s="4">
        <f t="shared" si="103"/>
        <v>0</v>
      </c>
      <c r="H448" s="4">
        <f t="shared" si="107"/>
        <v>0</v>
      </c>
      <c r="I448" s="4">
        <f t="shared" si="108"/>
        <v>0</v>
      </c>
      <c r="J448" s="4">
        <f t="shared" si="110"/>
        <v>0</v>
      </c>
      <c r="K448" s="4">
        <f t="shared" si="109"/>
        <v>0</v>
      </c>
      <c r="L448" s="4">
        <f t="shared" si="113"/>
        <v>0</v>
      </c>
      <c r="M448" s="4">
        <f t="shared" si="111"/>
        <v>0</v>
      </c>
      <c r="N448" s="4">
        <f t="shared" si="112"/>
        <v>0</v>
      </c>
      <c r="O448" s="4">
        <f t="shared" si="104"/>
        <v>0</v>
      </c>
      <c r="P448" s="4">
        <f t="shared" si="105"/>
        <v>0</v>
      </c>
    </row>
    <row r="449" spans="1:16" x14ac:dyDescent="0.4">
      <c r="A449" s="1">
        <f t="shared" si="114"/>
        <v>38</v>
      </c>
      <c r="B449" s="1">
        <f t="shared" si="106"/>
        <v>3</v>
      </c>
      <c r="C449" s="1" t="str">
        <f t="shared" si="99"/>
        <v>38_3</v>
      </c>
      <c r="D449" s="1">
        <f t="shared" si="100"/>
        <v>0</v>
      </c>
      <c r="E449" s="1">
        <f t="shared" si="101"/>
        <v>0</v>
      </c>
      <c r="F449" s="1" t="str">
        <f t="shared" si="102"/>
        <v>38年3ヵ月目</v>
      </c>
      <c r="G449" s="4">
        <f t="shared" si="103"/>
        <v>0</v>
      </c>
      <c r="H449" s="4">
        <f t="shared" si="107"/>
        <v>0</v>
      </c>
      <c r="I449" s="4">
        <f t="shared" si="108"/>
        <v>0</v>
      </c>
      <c r="J449" s="4">
        <f t="shared" si="110"/>
        <v>0</v>
      </c>
      <c r="K449" s="4">
        <f t="shared" si="109"/>
        <v>0</v>
      </c>
      <c r="L449" s="4">
        <f t="shared" si="113"/>
        <v>0</v>
      </c>
      <c r="M449" s="4">
        <f t="shared" si="111"/>
        <v>0</v>
      </c>
      <c r="N449" s="4">
        <f t="shared" si="112"/>
        <v>0</v>
      </c>
      <c r="O449" s="4">
        <f t="shared" si="104"/>
        <v>0</v>
      </c>
      <c r="P449" s="4">
        <f t="shared" si="105"/>
        <v>0</v>
      </c>
    </row>
    <row r="450" spans="1:16" x14ac:dyDescent="0.4">
      <c r="A450" s="1">
        <f t="shared" si="114"/>
        <v>38</v>
      </c>
      <c r="B450" s="1">
        <f t="shared" si="106"/>
        <v>4</v>
      </c>
      <c r="C450" s="1" t="str">
        <f t="shared" si="99"/>
        <v>38_4</v>
      </c>
      <c r="D450" s="1">
        <f t="shared" si="100"/>
        <v>0</v>
      </c>
      <c r="E450" s="1">
        <f t="shared" si="101"/>
        <v>0</v>
      </c>
      <c r="F450" s="1" t="str">
        <f t="shared" si="102"/>
        <v>38年4ヵ月目</v>
      </c>
      <c r="G450" s="4">
        <f t="shared" si="103"/>
        <v>0</v>
      </c>
      <c r="H450" s="4">
        <f t="shared" si="107"/>
        <v>0</v>
      </c>
      <c r="I450" s="4">
        <f t="shared" si="108"/>
        <v>0</v>
      </c>
      <c r="J450" s="4">
        <f t="shared" si="110"/>
        <v>0</v>
      </c>
      <c r="K450" s="4">
        <f t="shared" si="109"/>
        <v>0</v>
      </c>
      <c r="L450" s="4">
        <f t="shared" si="113"/>
        <v>0</v>
      </c>
      <c r="M450" s="4">
        <f t="shared" si="111"/>
        <v>0</v>
      </c>
      <c r="N450" s="4">
        <f t="shared" si="112"/>
        <v>0</v>
      </c>
      <c r="O450" s="4">
        <f t="shared" si="104"/>
        <v>0</v>
      </c>
      <c r="P450" s="4">
        <f t="shared" si="105"/>
        <v>0</v>
      </c>
    </row>
    <row r="451" spans="1:16" x14ac:dyDescent="0.4">
      <c r="A451" s="1">
        <f t="shared" si="114"/>
        <v>38</v>
      </c>
      <c r="B451" s="1">
        <f t="shared" si="106"/>
        <v>5</v>
      </c>
      <c r="C451" s="1" t="str">
        <f t="shared" si="99"/>
        <v>38_5</v>
      </c>
      <c r="D451" s="1">
        <f t="shared" si="100"/>
        <v>0</v>
      </c>
      <c r="E451" s="1">
        <f t="shared" si="101"/>
        <v>0</v>
      </c>
      <c r="F451" s="1" t="str">
        <f t="shared" si="102"/>
        <v>38年5ヵ月目</v>
      </c>
      <c r="G451" s="4">
        <f t="shared" si="103"/>
        <v>0</v>
      </c>
      <c r="H451" s="4">
        <f t="shared" si="107"/>
        <v>0</v>
      </c>
      <c r="I451" s="4">
        <f t="shared" si="108"/>
        <v>0</v>
      </c>
      <c r="J451" s="4">
        <f t="shared" si="110"/>
        <v>0</v>
      </c>
      <c r="K451" s="4">
        <f t="shared" si="109"/>
        <v>0</v>
      </c>
      <c r="L451" s="4">
        <f t="shared" si="113"/>
        <v>0</v>
      </c>
      <c r="M451" s="4">
        <f t="shared" si="111"/>
        <v>0</v>
      </c>
      <c r="N451" s="4">
        <f t="shared" si="112"/>
        <v>0</v>
      </c>
      <c r="O451" s="4">
        <f t="shared" si="104"/>
        <v>0</v>
      </c>
      <c r="P451" s="4">
        <f t="shared" si="105"/>
        <v>0</v>
      </c>
    </row>
    <row r="452" spans="1:16" x14ac:dyDescent="0.4">
      <c r="A452" s="1">
        <f t="shared" si="114"/>
        <v>38</v>
      </c>
      <c r="B452" s="1">
        <f t="shared" si="106"/>
        <v>6</v>
      </c>
      <c r="C452" s="1" t="str">
        <f t="shared" ref="C452:C515" si="115">A452&amp;"_"&amp;B452</f>
        <v>38_6</v>
      </c>
      <c r="D452" s="1">
        <f t="shared" ref="D452:D515" si="116">IF(A452&lt;=$V$9,$AB$9,IF(A452&lt;=$V$10,$AB$10,IF(A452&lt;=$V$11,$AB$11,0)))</f>
        <v>0</v>
      </c>
      <c r="E452" s="1">
        <f t="shared" ref="E452:E515" si="117">IF($A452&lt;=$V$9,$AD$9,IF($A452&lt;=$V$10,$AD$10,IF($A452&lt;=$V$11,$AD$11,0)))</f>
        <v>0</v>
      </c>
      <c r="F452" s="1" t="str">
        <f t="shared" ref="F452:F515" si="118">A452&amp;"年"&amp;B452&amp;"ヵ月目"</f>
        <v>38年6ヵ月目</v>
      </c>
      <c r="G452" s="4">
        <f t="shared" ref="G452:G515" si="119">IF(L451=0,
  0,
  IF($V$8="元利均等返済",
    IF(AND(A452=$V$7,B452=12),L451,K452-I452),
    IF(L451/ROUNDDOWN($Y$3/(12*$V$7),0)&lt;2,L451,ROUNDDOWN($Y$3/(12*$V$7),0))
  )
)</f>
        <v>0</v>
      </c>
      <c r="H452" s="4">
        <f t="shared" si="107"/>
        <v>0</v>
      </c>
      <c r="I452" s="4">
        <f t="shared" si="108"/>
        <v>0</v>
      </c>
      <c r="J452" s="4">
        <f t="shared" si="110"/>
        <v>0</v>
      </c>
      <c r="K452" s="4">
        <f t="shared" si="109"/>
        <v>0</v>
      </c>
      <c r="L452" s="4">
        <f t="shared" si="113"/>
        <v>0</v>
      </c>
      <c r="M452" s="4">
        <f t="shared" si="111"/>
        <v>0</v>
      </c>
      <c r="N452" s="4">
        <f t="shared" si="112"/>
        <v>0</v>
      </c>
      <c r="O452" s="4">
        <f t="shared" ref="O452:O515" si="120">K452+M452</f>
        <v>0</v>
      </c>
      <c r="P452" s="4">
        <f t="shared" ref="P452:P515" si="121">P451-G452-H452</f>
        <v>0</v>
      </c>
    </row>
    <row r="453" spans="1:16" x14ac:dyDescent="0.4">
      <c r="A453" s="1">
        <f t="shared" si="114"/>
        <v>38</v>
      </c>
      <c r="B453" s="1">
        <f t="shared" ref="B453:B516" si="122">IF(B452=12,1,B452+1)</f>
        <v>7</v>
      </c>
      <c r="C453" s="1" t="str">
        <f t="shared" si="115"/>
        <v>38_7</v>
      </c>
      <c r="D453" s="1">
        <f t="shared" si="116"/>
        <v>0</v>
      </c>
      <c r="E453" s="1">
        <f t="shared" si="117"/>
        <v>0</v>
      </c>
      <c r="F453" s="1" t="str">
        <f t="shared" si="118"/>
        <v>38年7ヵ月目</v>
      </c>
      <c r="G453" s="4">
        <f t="shared" si="119"/>
        <v>0</v>
      </c>
      <c r="H453" s="4">
        <f t="shared" ref="H453:H516" si="123">IF(N452=0,
  0,
  IF(OR(B453=$Y$5,B453=$Y$6),
    IF(N452/ROUNDDOWN($Y$4/(2*$V$7),0)&lt;2,
      N452,ROUNDDOWN($Y$4/(2*$V$7),0)
    ),
    0
  )
)</f>
        <v>0</v>
      </c>
      <c r="I453" s="4">
        <f t="shared" ref="I453:I516" si="124">IF($V$8="元利均等返済",
ROUNDDOWN(L452*$D453,0),
ROUNDDOWN(P452*$D453,0)
)</f>
        <v>0</v>
      </c>
      <c r="J453" s="4">
        <f t="shared" si="110"/>
        <v>0</v>
      </c>
      <c r="K453" s="4">
        <f t="shared" ref="K453:K516" si="125">IF(P452=0,
  0,
  IF($V$8="元利均等返済",
    IF(AND(A453=$V$7,B453=12),G453+I453,ROUND($Y$3*$D453*(1+$D453)^(12*$V$7)/((1+$D453)^(12*$V$7)-1),0)),
    IF(P452/ROUNDDOWN($Y$3/(12*$V$7),0)&lt;2,L452,ROUNDDOWN($Y$3/(12*$V$7),0))+ROUNDDOWN(P452*$D453,0)
  )
)</f>
        <v>0</v>
      </c>
      <c r="L453" s="4">
        <f t="shared" si="113"/>
        <v>0</v>
      </c>
      <c r="M453" s="4">
        <f t="shared" si="111"/>
        <v>0</v>
      </c>
      <c r="N453" s="4">
        <f t="shared" si="112"/>
        <v>0</v>
      </c>
      <c r="O453" s="4">
        <f t="shared" si="120"/>
        <v>0</v>
      </c>
      <c r="P453" s="4">
        <f t="shared" si="121"/>
        <v>0</v>
      </c>
    </row>
    <row r="454" spans="1:16" x14ac:dyDescent="0.4">
      <c r="A454" s="1">
        <f t="shared" si="114"/>
        <v>38</v>
      </c>
      <c r="B454" s="1">
        <f t="shared" si="122"/>
        <v>8</v>
      </c>
      <c r="C454" s="1" t="str">
        <f t="shared" si="115"/>
        <v>38_8</v>
      </c>
      <c r="D454" s="1">
        <f t="shared" si="116"/>
        <v>0</v>
      </c>
      <c r="E454" s="1">
        <f t="shared" si="117"/>
        <v>0</v>
      </c>
      <c r="F454" s="1" t="str">
        <f t="shared" si="118"/>
        <v>38年8ヵ月目</v>
      </c>
      <c r="G454" s="4">
        <f t="shared" si="119"/>
        <v>0</v>
      </c>
      <c r="H454" s="4">
        <f t="shared" si="123"/>
        <v>0</v>
      </c>
      <c r="I454" s="4">
        <f t="shared" si="124"/>
        <v>0</v>
      </c>
      <c r="J454" s="4">
        <f t="shared" ref="J454:J517" si="126">M454-H454</f>
        <v>0</v>
      </c>
      <c r="K454" s="4">
        <f t="shared" si="125"/>
        <v>0</v>
      </c>
      <c r="L454" s="4">
        <f t="shared" si="113"/>
        <v>0</v>
      </c>
      <c r="M454" s="4">
        <f t="shared" si="111"/>
        <v>0</v>
      </c>
      <c r="N454" s="4">
        <f t="shared" si="112"/>
        <v>0</v>
      </c>
      <c r="O454" s="4">
        <f t="shared" si="120"/>
        <v>0</v>
      </c>
      <c r="P454" s="4">
        <f t="shared" si="121"/>
        <v>0</v>
      </c>
    </row>
    <row r="455" spans="1:16" x14ac:dyDescent="0.4">
      <c r="A455" s="1">
        <f t="shared" si="114"/>
        <v>38</v>
      </c>
      <c r="B455" s="1">
        <f t="shared" si="122"/>
        <v>9</v>
      </c>
      <c r="C455" s="1" t="str">
        <f t="shared" si="115"/>
        <v>38_9</v>
      </c>
      <c r="D455" s="1">
        <f t="shared" si="116"/>
        <v>0</v>
      </c>
      <c r="E455" s="1">
        <f t="shared" si="117"/>
        <v>0</v>
      </c>
      <c r="F455" s="1" t="str">
        <f t="shared" si="118"/>
        <v>38年9ヵ月目</v>
      </c>
      <c r="G455" s="4">
        <f t="shared" si="119"/>
        <v>0</v>
      </c>
      <c r="H455" s="4">
        <f t="shared" si="123"/>
        <v>0</v>
      </c>
      <c r="I455" s="4">
        <f t="shared" si="124"/>
        <v>0</v>
      </c>
      <c r="J455" s="4">
        <f t="shared" si="126"/>
        <v>0</v>
      </c>
      <c r="K455" s="4">
        <f t="shared" si="125"/>
        <v>0</v>
      </c>
      <c r="L455" s="4">
        <f t="shared" si="113"/>
        <v>0</v>
      </c>
      <c r="M455" s="4">
        <f t="shared" ref="M455:M518" si="127">IF(N454=0,
  0,
  IF(OR(B455=$Y$5,B455=$Y$6),
    IF($V$8="元利均等返済",
      ROUND($Y$4*$E455*(1+$E455)^(2*$V$7)/((1+$E455)^(2*$V$7)-1),0),
      IF(N454/ROUNDDOWN($Y$4/(2*$V$7),0)&lt;2,N454,ROUNDDOWN($Y$4/(2*$V$7),0))
    ),
    0
  )
)</f>
        <v>0</v>
      </c>
      <c r="N455" s="4">
        <f t="shared" si="112"/>
        <v>0</v>
      </c>
      <c r="O455" s="4">
        <f t="shared" si="120"/>
        <v>0</v>
      </c>
      <c r="P455" s="4">
        <f t="shared" si="121"/>
        <v>0</v>
      </c>
    </row>
    <row r="456" spans="1:16" x14ac:dyDescent="0.4">
      <c r="A456" s="1">
        <f t="shared" si="114"/>
        <v>38</v>
      </c>
      <c r="B456" s="1">
        <f t="shared" si="122"/>
        <v>10</v>
      </c>
      <c r="C456" s="1" t="str">
        <f t="shared" si="115"/>
        <v>38_10</v>
      </c>
      <c r="D456" s="1">
        <f t="shared" si="116"/>
        <v>0</v>
      </c>
      <c r="E456" s="1">
        <f t="shared" si="117"/>
        <v>0</v>
      </c>
      <c r="F456" s="1" t="str">
        <f t="shared" si="118"/>
        <v>38年10ヵ月目</v>
      </c>
      <c r="G456" s="4">
        <f t="shared" si="119"/>
        <v>0</v>
      </c>
      <c r="H456" s="4">
        <f t="shared" si="123"/>
        <v>0</v>
      </c>
      <c r="I456" s="4">
        <f t="shared" si="124"/>
        <v>0</v>
      </c>
      <c r="J456" s="4">
        <f t="shared" si="126"/>
        <v>0</v>
      </c>
      <c r="K456" s="4">
        <f t="shared" si="125"/>
        <v>0</v>
      </c>
      <c r="L456" s="4">
        <f t="shared" si="113"/>
        <v>0</v>
      </c>
      <c r="M456" s="4">
        <f t="shared" si="127"/>
        <v>0</v>
      </c>
      <c r="N456" s="4">
        <f t="shared" ref="N456:N519" si="128">N455-H456</f>
        <v>0</v>
      </c>
      <c r="O456" s="4">
        <f t="shared" si="120"/>
        <v>0</v>
      </c>
      <c r="P456" s="4">
        <f t="shared" si="121"/>
        <v>0</v>
      </c>
    </row>
    <row r="457" spans="1:16" x14ac:dyDescent="0.4">
      <c r="A457" s="1">
        <f t="shared" si="114"/>
        <v>38</v>
      </c>
      <c r="B457" s="1">
        <f t="shared" si="122"/>
        <v>11</v>
      </c>
      <c r="C457" s="1" t="str">
        <f t="shared" si="115"/>
        <v>38_11</v>
      </c>
      <c r="D457" s="1">
        <f t="shared" si="116"/>
        <v>0</v>
      </c>
      <c r="E457" s="1">
        <f t="shared" si="117"/>
        <v>0</v>
      </c>
      <c r="F457" s="1" t="str">
        <f t="shared" si="118"/>
        <v>38年11ヵ月目</v>
      </c>
      <c r="G457" s="4">
        <f t="shared" si="119"/>
        <v>0</v>
      </c>
      <c r="H457" s="4">
        <f t="shared" si="123"/>
        <v>0</v>
      </c>
      <c r="I457" s="4">
        <f t="shared" si="124"/>
        <v>0</v>
      </c>
      <c r="J457" s="4">
        <f t="shared" si="126"/>
        <v>0</v>
      </c>
      <c r="K457" s="4">
        <f t="shared" si="125"/>
        <v>0</v>
      </c>
      <c r="L457" s="4">
        <f t="shared" ref="L457:L520" si="129">L456-G457</f>
        <v>0</v>
      </c>
      <c r="M457" s="4">
        <f t="shared" si="127"/>
        <v>0</v>
      </c>
      <c r="N457" s="4">
        <f t="shared" si="128"/>
        <v>0</v>
      </c>
      <c r="O457" s="4">
        <f t="shared" si="120"/>
        <v>0</v>
      </c>
      <c r="P457" s="4">
        <f t="shared" si="121"/>
        <v>0</v>
      </c>
    </row>
    <row r="458" spans="1:16" x14ac:dyDescent="0.4">
      <c r="A458" s="1">
        <f t="shared" si="114"/>
        <v>38</v>
      </c>
      <c r="B458" s="1">
        <f t="shared" si="122"/>
        <v>12</v>
      </c>
      <c r="C458" s="1" t="str">
        <f t="shared" si="115"/>
        <v>38_12</v>
      </c>
      <c r="D458" s="1">
        <f t="shared" si="116"/>
        <v>0</v>
      </c>
      <c r="E458" s="1">
        <f t="shared" si="117"/>
        <v>0</v>
      </c>
      <c r="F458" s="1" t="str">
        <f t="shared" si="118"/>
        <v>38年12ヵ月目</v>
      </c>
      <c r="G458" s="4">
        <f t="shared" si="119"/>
        <v>0</v>
      </c>
      <c r="H458" s="4">
        <f t="shared" si="123"/>
        <v>0</v>
      </c>
      <c r="I458" s="4">
        <f t="shared" si="124"/>
        <v>0</v>
      </c>
      <c r="J458" s="4">
        <f t="shared" si="126"/>
        <v>0</v>
      </c>
      <c r="K458" s="4">
        <f t="shared" si="125"/>
        <v>0</v>
      </c>
      <c r="L458" s="4">
        <f t="shared" si="129"/>
        <v>0</v>
      </c>
      <c r="M458" s="4">
        <f t="shared" si="127"/>
        <v>0</v>
      </c>
      <c r="N458" s="4">
        <f t="shared" si="128"/>
        <v>0</v>
      </c>
      <c r="O458" s="4">
        <f t="shared" si="120"/>
        <v>0</v>
      </c>
      <c r="P458" s="4">
        <f t="shared" si="121"/>
        <v>0</v>
      </c>
    </row>
    <row r="459" spans="1:16" x14ac:dyDescent="0.4">
      <c r="A459" s="1">
        <f t="shared" si="114"/>
        <v>39</v>
      </c>
      <c r="B459" s="1">
        <f t="shared" si="122"/>
        <v>1</v>
      </c>
      <c r="C459" s="1" t="str">
        <f t="shared" si="115"/>
        <v>39_1</v>
      </c>
      <c r="D459" s="1">
        <f t="shared" si="116"/>
        <v>0</v>
      </c>
      <c r="E459" s="1">
        <f t="shared" si="117"/>
        <v>0</v>
      </c>
      <c r="F459" s="1" t="str">
        <f t="shared" si="118"/>
        <v>39年1ヵ月目</v>
      </c>
      <c r="G459" s="4">
        <f t="shared" si="119"/>
        <v>0</v>
      </c>
      <c r="H459" s="4">
        <f t="shared" si="123"/>
        <v>0</v>
      </c>
      <c r="I459" s="4">
        <f t="shared" si="124"/>
        <v>0</v>
      </c>
      <c r="J459" s="4">
        <f t="shared" si="126"/>
        <v>0</v>
      </c>
      <c r="K459" s="4">
        <f t="shared" si="125"/>
        <v>0</v>
      </c>
      <c r="L459" s="4">
        <f t="shared" si="129"/>
        <v>0</v>
      </c>
      <c r="M459" s="4">
        <f t="shared" si="127"/>
        <v>0</v>
      </c>
      <c r="N459" s="4">
        <f t="shared" si="128"/>
        <v>0</v>
      </c>
      <c r="O459" s="4">
        <f t="shared" si="120"/>
        <v>0</v>
      </c>
      <c r="P459" s="4">
        <f t="shared" si="121"/>
        <v>0</v>
      </c>
    </row>
    <row r="460" spans="1:16" x14ac:dyDescent="0.4">
      <c r="A460" s="1">
        <f t="shared" si="114"/>
        <v>39</v>
      </c>
      <c r="B460" s="1">
        <f t="shared" si="122"/>
        <v>2</v>
      </c>
      <c r="C460" s="1" t="str">
        <f t="shared" si="115"/>
        <v>39_2</v>
      </c>
      <c r="D460" s="1">
        <f t="shared" si="116"/>
        <v>0</v>
      </c>
      <c r="E460" s="1">
        <f t="shared" si="117"/>
        <v>0</v>
      </c>
      <c r="F460" s="1" t="str">
        <f t="shared" si="118"/>
        <v>39年2ヵ月目</v>
      </c>
      <c r="G460" s="4">
        <f t="shared" si="119"/>
        <v>0</v>
      </c>
      <c r="H460" s="4">
        <f t="shared" si="123"/>
        <v>0</v>
      </c>
      <c r="I460" s="4">
        <f t="shared" si="124"/>
        <v>0</v>
      </c>
      <c r="J460" s="4">
        <f t="shared" si="126"/>
        <v>0</v>
      </c>
      <c r="K460" s="4">
        <f t="shared" si="125"/>
        <v>0</v>
      </c>
      <c r="L460" s="4">
        <f t="shared" si="129"/>
        <v>0</v>
      </c>
      <c r="M460" s="4">
        <f t="shared" si="127"/>
        <v>0</v>
      </c>
      <c r="N460" s="4">
        <f t="shared" si="128"/>
        <v>0</v>
      </c>
      <c r="O460" s="4">
        <f t="shared" si="120"/>
        <v>0</v>
      </c>
      <c r="P460" s="4">
        <f t="shared" si="121"/>
        <v>0</v>
      </c>
    </row>
    <row r="461" spans="1:16" x14ac:dyDescent="0.4">
      <c r="A461" s="1">
        <f t="shared" si="114"/>
        <v>39</v>
      </c>
      <c r="B461" s="1">
        <f t="shared" si="122"/>
        <v>3</v>
      </c>
      <c r="C461" s="1" t="str">
        <f t="shared" si="115"/>
        <v>39_3</v>
      </c>
      <c r="D461" s="1">
        <f t="shared" si="116"/>
        <v>0</v>
      </c>
      <c r="E461" s="1">
        <f t="shared" si="117"/>
        <v>0</v>
      </c>
      <c r="F461" s="1" t="str">
        <f t="shared" si="118"/>
        <v>39年3ヵ月目</v>
      </c>
      <c r="G461" s="4">
        <f t="shared" si="119"/>
        <v>0</v>
      </c>
      <c r="H461" s="4">
        <f t="shared" si="123"/>
        <v>0</v>
      </c>
      <c r="I461" s="4">
        <f t="shared" si="124"/>
        <v>0</v>
      </c>
      <c r="J461" s="4">
        <f t="shared" si="126"/>
        <v>0</v>
      </c>
      <c r="K461" s="4">
        <f t="shared" si="125"/>
        <v>0</v>
      </c>
      <c r="L461" s="4">
        <f t="shared" si="129"/>
        <v>0</v>
      </c>
      <c r="M461" s="4">
        <f t="shared" si="127"/>
        <v>0</v>
      </c>
      <c r="N461" s="4">
        <f t="shared" si="128"/>
        <v>0</v>
      </c>
      <c r="O461" s="4">
        <f t="shared" si="120"/>
        <v>0</v>
      </c>
      <c r="P461" s="4">
        <f t="shared" si="121"/>
        <v>0</v>
      </c>
    </row>
    <row r="462" spans="1:16" x14ac:dyDescent="0.4">
      <c r="A462" s="1">
        <f t="shared" si="114"/>
        <v>39</v>
      </c>
      <c r="B462" s="1">
        <f t="shared" si="122"/>
        <v>4</v>
      </c>
      <c r="C462" s="1" t="str">
        <f t="shared" si="115"/>
        <v>39_4</v>
      </c>
      <c r="D462" s="1">
        <f t="shared" si="116"/>
        <v>0</v>
      </c>
      <c r="E462" s="1">
        <f t="shared" si="117"/>
        <v>0</v>
      </c>
      <c r="F462" s="1" t="str">
        <f t="shared" si="118"/>
        <v>39年4ヵ月目</v>
      </c>
      <c r="G462" s="4">
        <f t="shared" si="119"/>
        <v>0</v>
      </c>
      <c r="H462" s="4">
        <f t="shared" si="123"/>
        <v>0</v>
      </c>
      <c r="I462" s="4">
        <f t="shared" si="124"/>
        <v>0</v>
      </c>
      <c r="J462" s="4">
        <f t="shared" si="126"/>
        <v>0</v>
      </c>
      <c r="K462" s="4">
        <f t="shared" si="125"/>
        <v>0</v>
      </c>
      <c r="L462" s="4">
        <f t="shared" si="129"/>
        <v>0</v>
      </c>
      <c r="M462" s="4">
        <f t="shared" si="127"/>
        <v>0</v>
      </c>
      <c r="N462" s="4">
        <f t="shared" si="128"/>
        <v>0</v>
      </c>
      <c r="O462" s="4">
        <f t="shared" si="120"/>
        <v>0</v>
      </c>
      <c r="P462" s="4">
        <f t="shared" si="121"/>
        <v>0</v>
      </c>
    </row>
    <row r="463" spans="1:16" x14ac:dyDescent="0.4">
      <c r="A463" s="1">
        <f t="shared" si="114"/>
        <v>39</v>
      </c>
      <c r="B463" s="1">
        <f t="shared" si="122"/>
        <v>5</v>
      </c>
      <c r="C463" s="1" t="str">
        <f t="shared" si="115"/>
        <v>39_5</v>
      </c>
      <c r="D463" s="1">
        <f t="shared" si="116"/>
        <v>0</v>
      </c>
      <c r="E463" s="1">
        <f t="shared" si="117"/>
        <v>0</v>
      </c>
      <c r="F463" s="1" t="str">
        <f t="shared" si="118"/>
        <v>39年5ヵ月目</v>
      </c>
      <c r="G463" s="4">
        <f t="shared" si="119"/>
        <v>0</v>
      </c>
      <c r="H463" s="4">
        <f t="shared" si="123"/>
        <v>0</v>
      </c>
      <c r="I463" s="4">
        <f t="shared" si="124"/>
        <v>0</v>
      </c>
      <c r="J463" s="4">
        <f t="shared" si="126"/>
        <v>0</v>
      </c>
      <c r="K463" s="4">
        <f t="shared" si="125"/>
        <v>0</v>
      </c>
      <c r="L463" s="4">
        <f t="shared" si="129"/>
        <v>0</v>
      </c>
      <c r="M463" s="4">
        <f t="shared" si="127"/>
        <v>0</v>
      </c>
      <c r="N463" s="4">
        <f t="shared" si="128"/>
        <v>0</v>
      </c>
      <c r="O463" s="4">
        <f t="shared" si="120"/>
        <v>0</v>
      </c>
      <c r="P463" s="4">
        <f t="shared" si="121"/>
        <v>0</v>
      </c>
    </row>
    <row r="464" spans="1:16" x14ac:dyDescent="0.4">
      <c r="A464" s="1">
        <f t="shared" ref="A464:A527" si="130">IF(B463=12,A463+1,A463)</f>
        <v>39</v>
      </c>
      <c r="B464" s="1">
        <f t="shared" si="122"/>
        <v>6</v>
      </c>
      <c r="C464" s="1" t="str">
        <f t="shared" si="115"/>
        <v>39_6</v>
      </c>
      <c r="D464" s="1">
        <f t="shared" si="116"/>
        <v>0</v>
      </c>
      <c r="E464" s="1">
        <f t="shared" si="117"/>
        <v>0</v>
      </c>
      <c r="F464" s="1" t="str">
        <f t="shared" si="118"/>
        <v>39年6ヵ月目</v>
      </c>
      <c r="G464" s="4">
        <f t="shared" si="119"/>
        <v>0</v>
      </c>
      <c r="H464" s="4">
        <f t="shared" si="123"/>
        <v>0</v>
      </c>
      <c r="I464" s="4">
        <f t="shared" si="124"/>
        <v>0</v>
      </c>
      <c r="J464" s="4">
        <f t="shared" si="126"/>
        <v>0</v>
      </c>
      <c r="K464" s="4">
        <f t="shared" si="125"/>
        <v>0</v>
      </c>
      <c r="L464" s="4">
        <f t="shared" si="129"/>
        <v>0</v>
      </c>
      <c r="M464" s="4">
        <f t="shared" si="127"/>
        <v>0</v>
      </c>
      <c r="N464" s="4">
        <f t="shared" si="128"/>
        <v>0</v>
      </c>
      <c r="O464" s="4">
        <f t="shared" si="120"/>
        <v>0</v>
      </c>
      <c r="P464" s="4">
        <f t="shared" si="121"/>
        <v>0</v>
      </c>
    </row>
    <row r="465" spans="1:16" x14ac:dyDescent="0.4">
      <c r="A465" s="1">
        <f t="shared" si="130"/>
        <v>39</v>
      </c>
      <c r="B465" s="1">
        <f t="shared" si="122"/>
        <v>7</v>
      </c>
      <c r="C465" s="1" t="str">
        <f t="shared" si="115"/>
        <v>39_7</v>
      </c>
      <c r="D465" s="1">
        <f t="shared" si="116"/>
        <v>0</v>
      </c>
      <c r="E465" s="1">
        <f t="shared" si="117"/>
        <v>0</v>
      </c>
      <c r="F465" s="1" t="str">
        <f t="shared" si="118"/>
        <v>39年7ヵ月目</v>
      </c>
      <c r="G465" s="4">
        <f t="shared" si="119"/>
        <v>0</v>
      </c>
      <c r="H465" s="4">
        <f t="shared" si="123"/>
        <v>0</v>
      </c>
      <c r="I465" s="4">
        <f t="shared" si="124"/>
        <v>0</v>
      </c>
      <c r="J465" s="4">
        <f t="shared" si="126"/>
        <v>0</v>
      </c>
      <c r="K465" s="4">
        <f t="shared" si="125"/>
        <v>0</v>
      </c>
      <c r="L465" s="4">
        <f t="shared" si="129"/>
        <v>0</v>
      </c>
      <c r="M465" s="4">
        <f t="shared" si="127"/>
        <v>0</v>
      </c>
      <c r="N465" s="4">
        <f t="shared" si="128"/>
        <v>0</v>
      </c>
      <c r="O465" s="4">
        <f t="shared" si="120"/>
        <v>0</v>
      </c>
      <c r="P465" s="4">
        <f t="shared" si="121"/>
        <v>0</v>
      </c>
    </row>
    <row r="466" spans="1:16" x14ac:dyDescent="0.4">
      <c r="A466" s="1">
        <f t="shared" si="130"/>
        <v>39</v>
      </c>
      <c r="B466" s="1">
        <f t="shared" si="122"/>
        <v>8</v>
      </c>
      <c r="C466" s="1" t="str">
        <f t="shared" si="115"/>
        <v>39_8</v>
      </c>
      <c r="D466" s="1">
        <f t="shared" si="116"/>
        <v>0</v>
      </c>
      <c r="E466" s="1">
        <f t="shared" si="117"/>
        <v>0</v>
      </c>
      <c r="F466" s="1" t="str">
        <f t="shared" si="118"/>
        <v>39年8ヵ月目</v>
      </c>
      <c r="G466" s="4">
        <f t="shared" si="119"/>
        <v>0</v>
      </c>
      <c r="H466" s="4">
        <f t="shared" si="123"/>
        <v>0</v>
      </c>
      <c r="I466" s="4">
        <f t="shared" si="124"/>
        <v>0</v>
      </c>
      <c r="J466" s="4">
        <f t="shared" si="126"/>
        <v>0</v>
      </c>
      <c r="K466" s="4">
        <f t="shared" si="125"/>
        <v>0</v>
      </c>
      <c r="L466" s="4">
        <f t="shared" si="129"/>
        <v>0</v>
      </c>
      <c r="M466" s="4">
        <f t="shared" si="127"/>
        <v>0</v>
      </c>
      <c r="N466" s="4">
        <f t="shared" si="128"/>
        <v>0</v>
      </c>
      <c r="O466" s="4">
        <f t="shared" si="120"/>
        <v>0</v>
      </c>
      <c r="P466" s="4">
        <f t="shared" si="121"/>
        <v>0</v>
      </c>
    </row>
    <row r="467" spans="1:16" x14ac:dyDescent="0.4">
      <c r="A467" s="1">
        <f t="shared" si="130"/>
        <v>39</v>
      </c>
      <c r="B467" s="1">
        <f t="shared" si="122"/>
        <v>9</v>
      </c>
      <c r="C467" s="1" t="str">
        <f t="shared" si="115"/>
        <v>39_9</v>
      </c>
      <c r="D467" s="1">
        <f t="shared" si="116"/>
        <v>0</v>
      </c>
      <c r="E467" s="1">
        <f t="shared" si="117"/>
        <v>0</v>
      </c>
      <c r="F467" s="1" t="str">
        <f t="shared" si="118"/>
        <v>39年9ヵ月目</v>
      </c>
      <c r="G467" s="4">
        <f t="shared" si="119"/>
        <v>0</v>
      </c>
      <c r="H467" s="4">
        <f t="shared" si="123"/>
        <v>0</v>
      </c>
      <c r="I467" s="4">
        <f t="shared" si="124"/>
        <v>0</v>
      </c>
      <c r="J467" s="4">
        <f t="shared" si="126"/>
        <v>0</v>
      </c>
      <c r="K467" s="4">
        <f t="shared" si="125"/>
        <v>0</v>
      </c>
      <c r="L467" s="4">
        <f t="shared" si="129"/>
        <v>0</v>
      </c>
      <c r="M467" s="4">
        <f t="shared" si="127"/>
        <v>0</v>
      </c>
      <c r="N467" s="4">
        <f t="shared" si="128"/>
        <v>0</v>
      </c>
      <c r="O467" s="4">
        <f t="shared" si="120"/>
        <v>0</v>
      </c>
      <c r="P467" s="4">
        <f t="shared" si="121"/>
        <v>0</v>
      </c>
    </row>
    <row r="468" spans="1:16" x14ac:dyDescent="0.4">
      <c r="A468" s="1">
        <f t="shared" si="130"/>
        <v>39</v>
      </c>
      <c r="B468" s="1">
        <f t="shared" si="122"/>
        <v>10</v>
      </c>
      <c r="C468" s="1" t="str">
        <f t="shared" si="115"/>
        <v>39_10</v>
      </c>
      <c r="D468" s="1">
        <f t="shared" si="116"/>
        <v>0</v>
      </c>
      <c r="E468" s="1">
        <f t="shared" si="117"/>
        <v>0</v>
      </c>
      <c r="F468" s="1" t="str">
        <f t="shared" si="118"/>
        <v>39年10ヵ月目</v>
      </c>
      <c r="G468" s="4">
        <f t="shared" si="119"/>
        <v>0</v>
      </c>
      <c r="H468" s="4">
        <f t="shared" si="123"/>
        <v>0</v>
      </c>
      <c r="I468" s="4">
        <f t="shared" si="124"/>
        <v>0</v>
      </c>
      <c r="J468" s="4">
        <f t="shared" si="126"/>
        <v>0</v>
      </c>
      <c r="K468" s="4">
        <f t="shared" si="125"/>
        <v>0</v>
      </c>
      <c r="L468" s="4">
        <f t="shared" si="129"/>
        <v>0</v>
      </c>
      <c r="M468" s="4">
        <f t="shared" si="127"/>
        <v>0</v>
      </c>
      <c r="N468" s="4">
        <f t="shared" si="128"/>
        <v>0</v>
      </c>
      <c r="O468" s="4">
        <f t="shared" si="120"/>
        <v>0</v>
      </c>
      <c r="P468" s="4">
        <f t="shared" si="121"/>
        <v>0</v>
      </c>
    </row>
    <row r="469" spans="1:16" x14ac:dyDescent="0.4">
      <c r="A469" s="1">
        <f t="shared" si="130"/>
        <v>39</v>
      </c>
      <c r="B469" s="1">
        <f t="shared" si="122"/>
        <v>11</v>
      </c>
      <c r="C469" s="1" t="str">
        <f t="shared" si="115"/>
        <v>39_11</v>
      </c>
      <c r="D469" s="1">
        <f t="shared" si="116"/>
        <v>0</v>
      </c>
      <c r="E469" s="1">
        <f t="shared" si="117"/>
        <v>0</v>
      </c>
      <c r="F469" s="1" t="str">
        <f t="shared" si="118"/>
        <v>39年11ヵ月目</v>
      </c>
      <c r="G469" s="4">
        <f t="shared" si="119"/>
        <v>0</v>
      </c>
      <c r="H469" s="4">
        <f t="shared" si="123"/>
        <v>0</v>
      </c>
      <c r="I469" s="4">
        <f t="shared" si="124"/>
        <v>0</v>
      </c>
      <c r="J469" s="4">
        <f t="shared" si="126"/>
        <v>0</v>
      </c>
      <c r="K469" s="4">
        <f t="shared" si="125"/>
        <v>0</v>
      </c>
      <c r="L469" s="4">
        <f t="shared" si="129"/>
        <v>0</v>
      </c>
      <c r="M469" s="4">
        <f t="shared" si="127"/>
        <v>0</v>
      </c>
      <c r="N469" s="4">
        <f t="shared" si="128"/>
        <v>0</v>
      </c>
      <c r="O469" s="4">
        <f t="shared" si="120"/>
        <v>0</v>
      </c>
      <c r="P469" s="4">
        <f t="shared" si="121"/>
        <v>0</v>
      </c>
    </row>
    <row r="470" spans="1:16" x14ac:dyDescent="0.4">
      <c r="A470" s="1">
        <f t="shared" si="130"/>
        <v>39</v>
      </c>
      <c r="B470" s="1">
        <f t="shared" si="122"/>
        <v>12</v>
      </c>
      <c r="C470" s="1" t="str">
        <f t="shared" si="115"/>
        <v>39_12</v>
      </c>
      <c r="D470" s="1">
        <f t="shared" si="116"/>
        <v>0</v>
      </c>
      <c r="E470" s="1">
        <f t="shared" si="117"/>
        <v>0</v>
      </c>
      <c r="F470" s="1" t="str">
        <f t="shared" si="118"/>
        <v>39年12ヵ月目</v>
      </c>
      <c r="G470" s="4">
        <f t="shared" si="119"/>
        <v>0</v>
      </c>
      <c r="H470" s="4">
        <f t="shared" si="123"/>
        <v>0</v>
      </c>
      <c r="I470" s="4">
        <f t="shared" si="124"/>
        <v>0</v>
      </c>
      <c r="J470" s="4">
        <f t="shared" si="126"/>
        <v>0</v>
      </c>
      <c r="K470" s="4">
        <f t="shared" si="125"/>
        <v>0</v>
      </c>
      <c r="L470" s="4">
        <f t="shared" si="129"/>
        <v>0</v>
      </c>
      <c r="M470" s="4">
        <f t="shared" si="127"/>
        <v>0</v>
      </c>
      <c r="N470" s="4">
        <f t="shared" si="128"/>
        <v>0</v>
      </c>
      <c r="O470" s="4">
        <f t="shared" si="120"/>
        <v>0</v>
      </c>
      <c r="P470" s="4">
        <f t="shared" si="121"/>
        <v>0</v>
      </c>
    </row>
    <row r="471" spans="1:16" x14ac:dyDescent="0.4">
      <c r="A471" s="1">
        <f t="shared" si="130"/>
        <v>40</v>
      </c>
      <c r="B471" s="1">
        <f t="shared" si="122"/>
        <v>1</v>
      </c>
      <c r="C471" s="1" t="str">
        <f t="shared" si="115"/>
        <v>40_1</v>
      </c>
      <c r="D471" s="1">
        <f t="shared" si="116"/>
        <v>0</v>
      </c>
      <c r="E471" s="1">
        <f t="shared" si="117"/>
        <v>0</v>
      </c>
      <c r="F471" s="1" t="str">
        <f t="shared" si="118"/>
        <v>40年1ヵ月目</v>
      </c>
      <c r="G471" s="4">
        <f t="shared" si="119"/>
        <v>0</v>
      </c>
      <c r="H471" s="4">
        <f t="shared" si="123"/>
        <v>0</v>
      </c>
      <c r="I471" s="4">
        <f t="shared" si="124"/>
        <v>0</v>
      </c>
      <c r="J471" s="4">
        <f t="shared" si="126"/>
        <v>0</v>
      </c>
      <c r="K471" s="4">
        <f t="shared" si="125"/>
        <v>0</v>
      </c>
      <c r="L471" s="4">
        <f t="shared" si="129"/>
        <v>0</v>
      </c>
      <c r="M471" s="4">
        <f t="shared" si="127"/>
        <v>0</v>
      </c>
      <c r="N471" s="4">
        <f t="shared" si="128"/>
        <v>0</v>
      </c>
      <c r="O471" s="4">
        <f t="shared" si="120"/>
        <v>0</v>
      </c>
      <c r="P471" s="4">
        <f t="shared" si="121"/>
        <v>0</v>
      </c>
    </row>
    <row r="472" spans="1:16" x14ac:dyDescent="0.4">
      <c r="A472" s="1">
        <f t="shared" si="130"/>
        <v>40</v>
      </c>
      <c r="B472" s="1">
        <f t="shared" si="122"/>
        <v>2</v>
      </c>
      <c r="C472" s="1" t="str">
        <f t="shared" si="115"/>
        <v>40_2</v>
      </c>
      <c r="D472" s="1">
        <f t="shared" si="116"/>
        <v>0</v>
      </c>
      <c r="E472" s="1">
        <f t="shared" si="117"/>
        <v>0</v>
      </c>
      <c r="F472" s="1" t="str">
        <f t="shared" si="118"/>
        <v>40年2ヵ月目</v>
      </c>
      <c r="G472" s="4">
        <f t="shared" si="119"/>
        <v>0</v>
      </c>
      <c r="H472" s="4">
        <f t="shared" si="123"/>
        <v>0</v>
      </c>
      <c r="I472" s="4">
        <f t="shared" si="124"/>
        <v>0</v>
      </c>
      <c r="J472" s="4">
        <f t="shared" si="126"/>
        <v>0</v>
      </c>
      <c r="K472" s="4">
        <f t="shared" si="125"/>
        <v>0</v>
      </c>
      <c r="L472" s="4">
        <f t="shared" si="129"/>
        <v>0</v>
      </c>
      <c r="M472" s="4">
        <f t="shared" si="127"/>
        <v>0</v>
      </c>
      <c r="N472" s="4">
        <f t="shared" si="128"/>
        <v>0</v>
      </c>
      <c r="O472" s="4">
        <f t="shared" si="120"/>
        <v>0</v>
      </c>
      <c r="P472" s="4">
        <f t="shared" si="121"/>
        <v>0</v>
      </c>
    </row>
    <row r="473" spans="1:16" x14ac:dyDescent="0.4">
      <c r="A473" s="1">
        <f t="shared" si="130"/>
        <v>40</v>
      </c>
      <c r="B473" s="1">
        <f t="shared" si="122"/>
        <v>3</v>
      </c>
      <c r="C473" s="1" t="str">
        <f t="shared" si="115"/>
        <v>40_3</v>
      </c>
      <c r="D473" s="1">
        <f t="shared" si="116"/>
        <v>0</v>
      </c>
      <c r="E473" s="1">
        <f t="shared" si="117"/>
        <v>0</v>
      </c>
      <c r="F473" s="1" t="str">
        <f t="shared" si="118"/>
        <v>40年3ヵ月目</v>
      </c>
      <c r="G473" s="4">
        <f t="shared" si="119"/>
        <v>0</v>
      </c>
      <c r="H473" s="4">
        <f t="shared" si="123"/>
        <v>0</v>
      </c>
      <c r="I473" s="4">
        <f t="shared" si="124"/>
        <v>0</v>
      </c>
      <c r="J473" s="4">
        <f t="shared" si="126"/>
        <v>0</v>
      </c>
      <c r="K473" s="4">
        <f t="shared" si="125"/>
        <v>0</v>
      </c>
      <c r="L473" s="4">
        <f t="shared" si="129"/>
        <v>0</v>
      </c>
      <c r="M473" s="4">
        <f t="shared" si="127"/>
        <v>0</v>
      </c>
      <c r="N473" s="4">
        <f t="shared" si="128"/>
        <v>0</v>
      </c>
      <c r="O473" s="4">
        <f t="shared" si="120"/>
        <v>0</v>
      </c>
      <c r="P473" s="4">
        <f t="shared" si="121"/>
        <v>0</v>
      </c>
    </row>
    <row r="474" spans="1:16" x14ac:dyDescent="0.4">
      <c r="A474" s="1">
        <f t="shared" si="130"/>
        <v>40</v>
      </c>
      <c r="B474" s="1">
        <f t="shared" si="122"/>
        <v>4</v>
      </c>
      <c r="C474" s="1" t="str">
        <f t="shared" si="115"/>
        <v>40_4</v>
      </c>
      <c r="D474" s="1">
        <f t="shared" si="116"/>
        <v>0</v>
      </c>
      <c r="E474" s="1">
        <f t="shared" si="117"/>
        <v>0</v>
      </c>
      <c r="F474" s="1" t="str">
        <f t="shared" si="118"/>
        <v>40年4ヵ月目</v>
      </c>
      <c r="G474" s="4">
        <f t="shared" si="119"/>
        <v>0</v>
      </c>
      <c r="H474" s="4">
        <f t="shared" si="123"/>
        <v>0</v>
      </c>
      <c r="I474" s="4">
        <f t="shared" si="124"/>
        <v>0</v>
      </c>
      <c r="J474" s="4">
        <f t="shared" si="126"/>
        <v>0</v>
      </c>
      <c r="K474" s="4">
        <f t="shared" si="125"/>
        <v>0</v>
      </c>
      <c r="L474" s="4">
        <f t="shared" si="129"/>
        <v>0</v>
      </c>
      <c r="M474" s="4">
        <f t="shared" si="127"/>
        <v>0</v>
      </c>
      <c r="N474" s="4">
        <f t="shared" si="128"/>
        <v>0</v>
      </c>
      <c r="O474" s="4">
        <f t="shared" si="120"/>
        <v>0</v>
      </c>
      <c r="P474" s="4">
        <f t="shared" si="121"/>
        <v>0</v>
      </c>
    </row>
    <row r="475" spans="1:16" x14ac:dyDescent="0.4">
      <c r="A475" s="1">
        <f t="shared" si="130"/>
        <v>40</v>
      </c>
      <c r="B475" s="1">
        <f t="shared" si="122"/>
        <v>5</v>
      </c>
      <c r="C475" s="1" t="str">
        <f t="shared" si="115"/>
        <v>40_5</v>
      </c>
      <c r="D475" s="1">
        <f t="shared" si="116"/>
        <v>0</v>
      </c>
      <c r="E475" s="1">
        <f t="shared" si="117"/>
        <v>0</v>
      </c>
      <c r="F475" s="1" t="str">
        <f t="shared" si="118"/>
        <v>40年5ヵ月目</v>
      </c>
      <c r="G475" s="4">
        <f t="shared" si="119"/>
        <v>0</v>
      </c>
      <c r="H475" s="4">
        <f t="shared" si="123"/>
        <v>0</v>
      </c>
      <c r="I475" s="4">
        <f t="shared" si="124"/>
        <v>0</v>
      </c>
      <c r="J475" s="4">
        <f t="shared" si="126"/>
        <v>0</v>
      </c>
      <c r="K475" s="4">
        <f t="shared" si="125"/>
        <v>0</v>
      </c>
      <c r="L475" s="4">
        <f t="shared" si="129"/>
        <v>0</v>
      </c>
      <c r="M475" s="4">
        <f t="shared" si="127"/>
        <v>0</v>
      </c>
      <c r="N475" s="4">
        <f t="shared" si="128"/>
        <v>0</v>
      </c>
      <c r="O475" s="4">
        <f t="shared" si="120"/>
        <v>0</v>
      </c>
      <c r="P475" s="4">
        <f t="shared" si="121"/>
        <v>0</v>
      </c>
    </row>
    <row r="476" spans="1:16" x14ac:dyDescent="0.4">
      <c r="A476" s="1">
        <f t="shared" si="130"/>
        <v>40</v>
      </c>
      <c r="B476" s="1">
        <f t="shared" si="122"/>
        <v>6</v>
      </c>
      <c r="C476" s="1" t="str">
        <f t="shared" si="115"/>
        <v>40_6</v>
      </c>
      <c r="D476" s="1">
        <f t="shared" si="116"/>
        <v>0</v>
      </c>
      <c r="E476" s="1">
        <f t="shared" si="117"/>
        <v>0</v>
      </c>
      <c r="F476" s="1" t="str">
        <f t="shared" si="118"/>
        <v>40年6ヵ月目</v>
      </c>
      <c r="G476" s="4">
        <f t="shared" si="119"/>
        <v>0</v>
      </c>
      <c r="H476" s="4">
        <f t="shared" si="123"/>
        <v>0</v>
      </c>
      <c r="I476" s="4">
        <f t="shared" si="124"/>
        <v>0</v>
      </c>
      <c r="J476" s="4">
        <f t="shared" si="126"/>
        <v>0</v>
      </c>
      <c r="K476" s="4">
        <f t="shared" si="125"/>
        <v>0</v>
      </c>
      <c r="L476" s="4">
        <f t="shared" si="129"/>
        <v>0</v>
      </c>
      <c r="M476" s="4">
        <f t="shared" si="127"/>
        <v>0</v>
      </c>
      <c r="N476" s="4">
        <f t="shared" si="128"/>
        <v>0</v>
      </c>
      <c r="O476" s="4">
        <f t="shared" si="120"/>
        <v>0</v>
      </c>
      <c r="P476" s="4">
        <f t="shared" si="121"/>
        <v>0</v>
      </c>
    </row>
    <row r="477" spans="1:16" x14ac:dyDescent="0.4">
      <c r="A477" s="1">
        <f t="shared" si="130"/>
        <v>40</v>
      </c>
      <c r="B477" s="1">
        <f t="shared" si="122"/>
        <v>7</v>
      </c>
      <c r="C477" s="1" t="str">
        <f t="shared" si="115"/>
        <v>40_7</v>
      </c>
      <c r="D477" s="1">
        <f t="shared" si="116"/>
        <v>0</v>
      </c>
      <c r="E477" s="1">
        <f t="shared" si="117"/>
        <v>0</v>
      </c>
      <c r="F477" s="1" t="str">
        <f t="shared" si="118"/>
        <v>40年7ヵ月目</v>
      </c>
      <c r="G477" s="4">
        <f t="shared" si="119"/>
        <v>0</v>
      </c>
      <c r="H477" s="4">
        <f t="shared" si="123"/>
        <v>0</v>
      </c>
      <c r="I477" s="4">
        <f t="shared" si="124"/>
        <v>0</v>
      </c>
      <c r="J477" s="4">
        <f t="shared" si="126"/>
        <v>0</v>
      </c>
      <c r="K477" s="4">
        <f t="shared" si="125"/>
        <v>0</v>
      </c>
      <c r="L477" s="4">
        <f t="shared" si="129"/>
        <v>0</v>
      </c>
      <c r="M477" s="4">
        <f t="shared" si="127"/>
        <v>0</v>
      </c>
      <c r="N477" s="4">
        <f t="shared" si="128"/>
        <v>0</v>
      </c>
      <c r="O477" s="4">
        <f t="shared" si="120"/>
        <v>0</v>
      </c>
      <c r="P477" s="4">
        <f t="shared" si="121"/>
        <v>0</v>
      </c>
    </row>
    <row r="478" spans="1:16" x14ac:dyDescent="0.4">
      <c r="A478" s="1">
        <f t="shared" si="130"/>
        <v>40</v>
      </c>
      <c r="B478" s="1">
        <f t="shared" si="122"/>
        <v>8</v>
      </c>
      <c r="C478" s="1" t="str">
        <f t="shared" si="115"/>
        <v>40_8</v>
      </c>
      <c r="D478" s="1">
        <f t="shared" si="116"/>
        <v>0</v>
      </c>
      <c r="E478" s="1">
        <f t="shared" si="117"/>
        <v>0</v>
      </c>
      <c r="F478" s="1" t="str">
        <f t="shared" si="118"/>
        <v>40年8ヵ月目</v>
      </c>
      <c r="G478" s="4">
        <f t="shared" si="119"/>
        <v>0</v>
      </c>
      <c r="H478" s="4">
        <f t="shared" si="123"/>
        <v>0</v>
      </c>
      <c r="I478" s="4">
        <f t="shared" si="124"/>
        <v>0</v>
      </c>
      <c r="J478" s="4">
        <f t="shared" si="126"/>
        <v>0</v>
      </c>
      <c r="K478" s="4">
        <f t="shared" si="125"/>
        <v>0</v>
      </c>
      <c r="L478" s="4">
        <f t="shared" si="129"/>
        <v>0</v>
      </c>
      <c r="M478" s="4">
        <f t="shared" si="127"/>
        <v>0</v>
      </c>
      <c r="N478" s="4">
        <f t="shared" si="128"/>
        <v>0</v>
      </c>
      <c r="O478" s="4">
        <f t="shared" si="120"/>
        <v>0</v>
      </c>
      <c r="P478" s="4">
        <f t="shared" si="121"/>
        <v>0</v>
      </c>
    </row>
    <row r="479" spans="1:16" x14ac:dyDescent="0.4">
      <c r="A479" s="1">
        <f t="shared" si="130"/>
        <v>40</v>
      </c>
      <c r="B479" s="1">
        <f t="shared" si="122"/>
        <v>9</v>
      </c>
      <c r="C479" s="1" t="str">
        <f t="shared" si="115"/>
        <v>40_9</v>
      </c>
      <c r="D479" s="1">
        <f t="shared" si="116"/>
        <v>0</v>
      </c>
      <c r="E479" s="1">
        <f t="shared" si="117"/>
        <v>0</v>
      </c>
      <c r="F479" s="1" t="str">
        <f t="shared" si="118"/>
        <v>40年9ヵ月目</v>
      </c>
      <c r="G479" s="4">
        <f t="shared" si="119"/>
        <v>0</v>
      </c>
      <c r="H479" s="4">
        <f t="shared" si="123"/>
        <v>0</v>
      </c>
      <c r="I479" s="4">
        <f t="shared" si="124"/>
        <v>0</v>
      </c>
      <c r="J479" s="4">
        <f t="shared" si="126"/>
        <v>0</v>
      </c>
      <c r="K479" s="4">
        <f t="shared" si="125"/>
        <v>0</v>
      </c>
      <c r="L479" s="4">
        <f t="shared" si="129"/>
        <v>0</v>
      </c>
      <c r="M479" s="4">
        <f t="shared" si="127"/>
        <v>0</v>
      </c>
      <c r="N479" s="4">
        <f t="shared" si="128"/>
        <v>0</v>
      </c>
      <c r="O479" s="4">
        <f t="shared" si="120"/>
        <v>0</v>
      </c>
      <c r="P479" s="4">
        <f t="shared" si="121"/>
        <v>0</v>
      </c>
    </row>
    <row r="480" spans="1:16" x14ac:dyDescent="0.4">
      <c r="A480" s="1">
        <f t="shared" si="130"/>
        <v>40</v>
      </c>
      <c r="B480" s="1">
        <f t="shared" si="122"/>
        <v>10</v>
      </c>
      <c r="C480" s="1" t="str">
        <f t="shared" si="115"/>
        <v>40_10</v>
      </c>
      <c r="D480" s="1">
        <f t="shared" si="116"/>
        <v>0</v>
      </c>
      <c r="E480" s="1">
        <f t="shared" si="117"/>
        <v>0</v>
      </c>
      <c r="F480" s="1" t="str">
        <f t="shared" si="118"/>
        <v>40年10ヵ月目</v>
      </c>
      <c r="G480" s="4">
        <f t="shared" si="119"/>
        <v>0</v>
      </c>
      <c r="H480" s="4">
        <f t="shared" si="123"/>
        <v>0</v>
      </c>
      <c r="I480" s="4">
        <f t="shared" si="124"/>
        <v>0</v>
      </c>
      <c r="J480" s="4">
        <f t="shared" si="126"/>
        <v>0</v>
      </c>
      <c r="K480" s="4">
        <f t="shared" si="125"/>
        <v>0</v>
      </c>
      <c r="L480" s="4">
        <f t="shared" si="129"/>
        <v>0</v>
      </c>
      <c r="M480" s="4">
        <f t="shared" si="127"/>
        <v>0</v>
      </c>
      <c r="N480" s="4">
        <f t="shared" si="128"/>
        <v>0</v>
      </c>
      <c r="O480" s="4">
        <f t="shared" si="120"/>
        <v>0</v>
      </c>
      <c r="P480" s="4">
        <f t="shared" si="121"/>
        <v>0</v>
      </c>
    </row>
    <row r="481" spans="1:16" x14ac:dyDescent="0.4">
      <c r="A481" s="1">
        <f t="shared" si="130"/>
        <v>40</v>
      </c>
      <c r="B481" s="1">
        <f t="shared" si="122"/>
        <v>11</v>
      </c>
      <c r="C481" s="1" t="str">
        <f t="shared" si="115"/>
        <v>40_11</v>
      </c>
      <c r="D481" s="1">
        <f t="shared" si="116"/>
        <v>0</v>
      </c>
      <c r="E481" s="1">
        <f t="shared" si="117"/>
        <v>0</v>
      </c>
      <c r="F481" s="1" t="str">
        <f t="shared" si="118"/>
        <v>40年11ヵ月目</v>
      </c>
      <c r="G481" s="4">
        <f t="shared" si="119"/>
        <v>0</v>
      </c>
      <c r="H481" s="4">
        <f t="shared" si="123"/>
        <v>0</v>
      </c>
      <c r="I481" s="4">
        <f t="shared" si="124"/>
        <v>0</v>
      </c>
      <c r="J481" s="4">
        <f t="shared" si="126"/>
        <v>0</v>
      </c>
      <c r="K481" s="4">
        <f t="shared" si="125"/>
        <v>0</v>
      </c>
      <c r="L481" s="4">
        <f t="shared" si="129"/>
        <v>0</v>
      </c>
      <c r="M481" s="4">
        <f t="shared" si="127"/>
        <v>0</v>
      </c>
      <c r="N481" s="4">
        <f t="shared" si="128"/>
        <v>0</v>
      </c>
      <c r="O481" s="4">
        <f t="shared" si="120"/>
        <v>0</v>
      </c>
      <c r="P481" s="4">
        <f t="shared" si="121"/>
        <v>0</v>
      </c>
    </row>
    <row r="482" spans="1:16" x14ac:dyDescent="0.4">
      <c r="A482" s="1">
        <f t="shared" si="130"/>
        <v>40</v>
      </c>
      <c r="B482" s="1">
        <f t="shared" si="122"/>
        <v>12</v>
      </c>
      <c r="C482" s="1" t="str">
        <f t="shared" si="115"/>
        <v>40_12</v>
      </c>
      <c r="D482" s="1">
        <f t="shared" si="116"/>
        <v>0</v>
      </c>
      <c r="E482" s="1">
        <f t="shared" si="117"/>
        <v>0</v>
      </c>
      <c r="F482" s="1" t="str">
        <f t="shared" si="118"/>
        <v>40年12ヵ月目</v>
      </c>
      <c r="G482" s="4">
        <f t="shared" si="119"/>
        <v>0</v>
      </c>
      <c r="H482" s="4">
        <f t="shared" si="123"/>
        <v>0</v>
      </c>
      <c r="I482" s="4">
        <f t="shared" si="124"/>
        <v>0</v>
      </c>
      <c r="J482" s="4">
        <f t="shared" si="126"/>
        <v>0</v>
      </c>
      <c r="K482" s="4">
        <f t="shared" si="125"/>
        <v>0</v>
      </c>
      <c r="L482" s="4">
        <f t="shared" si="129"/>
        <v>0</v>
      </c>
      <c r="M482" s="4">
        <f t="shared" si="127"/>
        <v>0</v>
      </c>
      <c r="N482" s="4">
        <f t="shared" si="128"/>
        <v>0</v>
      </c>
      <c r="O482" s="4">
        <f t="shared" si="120"/>
        <v>0</v>
      </c>
      <c r="P482" s="4">
        <f t="shared" si="121"/>
        <v>0</v>
      </c>
    </row>
    <row r="483" spans="1:16" x14ac:dyDescent="0.4">
      <c r="A483" s="1">
        <f t="shared" si="130"/>
        <v>41</v>
      </c>
      <c r="B483" s="1">
        <f t="shared" si="122"/>
        <v>1</v>
      </c>
      <c r="C483" s="1" t="str">
        <f t="shared" si="115"/>
        <v>41_1</v>
      </c>
      <c r="D483" s="1">
        <f t="shared" si="116"/>
        <v>0</v>
      </c>
      <c r="E483" s="1">
        <f t="shared" si="117"/>
        <v>0</v>
      </c>
      <c r="F483" s="1" t="str">
        <f t="shared" si="118"/>
        <v>41年1ヵ月目</v>
      </c>
      <c r="G483" s="4">
        <f t="shared" si="119"/>
        <v>0</v>
      </c>
      <c r="H483" s="4">
        <f t="shared" si="123"/>
        <v>0</v>
      </c>
      <c r="I483" s="4">
        <f t="shared" si="124"/>
        <v>0</v>
      </c>
      <c r="J483" s="4">
        <f t="shared" si="126"/>
        <v>0</v>
      </c>
      <c r="K483" s="4">
        <f t="shared" si="125"/>
        <v>0</v>
      </c>
      <c r="L483" s="4">
        <f t="shared" si="129"/>
        <v>0</v>
      </c>
      <c r="M483" s="4">
        <f t="shared" si="127"/>
        <v>0</v>
      </c>
      <c r="N483" s="4">
        <f t="shared" si="128"/>
        <v>0</v>
      </c>
      <c r="O483" s="4">
        <f t="shared" si="120"/>
        <v>0</v>
      </c>
      <c r="P483" s="4">
        <f t="shared" si="121"/>
        <v>0</v>
      </c>
    </row>
    <row r="484" spans="1:16" x14ac:dyDescent="0.4">
      <c r="A484" s="1">
        <f t="shared" si="130"/>
        <v>41</v>
      </c>
      <c r="B484" s="1">
        <f t="shared" si="122"/>
        <v>2</v>
      </c>
      <c r="C484" s="1" t="str">
        <f t="shared" si="115"/>
        <v>41_2</v>
      </c>
      <c r="D484" s="1">
        <f t="shared" si="116"/>
        <v>0</v>
      </c>
      <c r="E484" s="1">
        <f t="shared" si="117"/>
        <v>0</v>
      </c>
      <c r="F484" s="1" t="str">
        <f t="shared" si="118"/>
        <v>41年2ヵ月目</v>
      </c>
      <c r="G484" s="4">
        <f t="shared" si="119"/>
        <v>0</v>
      </c>
      <c r="H484" s="4">
        <f t="shared" si="123"/>
        <v>0</v>
      </c>
      <c r="I484" s="4">
        <f t="shared" si="124"/>
        <v>0</v>
      </c>
      <c r="J484" s="4">
        <f t="shared" si="126"/>
        <v>0</v>
      </c>
      <c r="K484" s="4">
        <f t="shared" si="125"/>
        <v>0</v>
      </c>
      <c r="L484" s="4">
        <f t="shared" si="129"/>
        <v>0</v>
      </c>
      <c r="M484" s="4">
        <f t="shared" si="127"/>
        <v>0</v>
      </c>
      <c r="N484" s="4">
        <f t="shared" si="128"/>
        <v>0</v>
      </c>
      <c r="O484" s="4">
        <f t="shared" si="120"/>
        <v>0</v>
      </c>
      <c r="P484" s="4">
        <f t="shared" si="121"/>
        <v>0</v>
      </c>
    </row>
    <row r="485" spans="1:16" x14ac:dyDescent="0.4">
      <c r="A485" s="1">
        <f t="shared" si="130"/>
        <v>41</v>
      </c>
      <c r="B485" s="1">
        <f t="shared" si="122"/>
        <v>3</v>
      </c>
      <c r="C485" s="1" t="str">
        <f t="shared" si="115"/>
        <v>41_3</v>
      </c>
      <c r="D485" s="1">
        <f t="shared" si="116"/>
        <v>0</v>
      </c>
      <c r="E485" s="1">
        <f t="shared" si="117"/>
        <v>0</v>
      </c>
      <c r="F485" s="1" t="str">
        <f t="shared" si="118"/>
        <v>41年3ヵ月目</v>
      </c>
      <c r="G485" s="4">
        <f t="shared" si="119"/>
        <v>0</v>
      </c>
      <c r="H485" s="4">
        <f t="shared" si="123"/>
        <v>0</v>
      </c>
      <c r="I485" s="4">
        <f t="shared" si="124"/>
        <v>0</v>
      </c>
      <c r="J485" s="4">
        <f t="shared" si="126"/>
        <v>0</v>
      </c>
      <c r="K485" s="4">
        <f t="shared" si="125"/>
        <v>0</v>
      </c>
      <c r="L485" s="4">
        <f t="shared" si="129"/>
        <v>0</v>
      </c>
      <c r="M485" s="4">
        <f t="shared" si="127"/>
        <v>0</v>
      </c>
      <c r="N485" s="4">
        <f t="shared" si="128"/>
        <v>0</v>
      </c>
      <c r="O485" s="4">
        <f t="shared" si="120"/>
        <v>0</v>
      </c>
      <c r="P485" s="4">
        <f t="shared" si="121"/>
        <v>0</v>
      </c>
    </row>
    <row r="486" spans="1:16" x14ac:dyDescent="0.4">
      <c r="A486" s="1">
        <f t="shared" si="130"/>
        <v>41</v>
      </c>
      <c r="B486" s="1">
        <f t="shared" si="122"/>
        <v>4</v>
      </c>
      <c r="C486" s="1" t="str">
        <f t="shared" si="115"/>
        <v>41_4</v>
      </c>
      <c r="D486" s="1">
        <f t="shared" si="116"/>
        <v>0</v>
      </c>
      <c r="E486" s="1">
        <f t="shared" si="117"/>
        <v>0</v>
      </c>
      <c r="F486" s="1" t="str">
        <f t="shared" si="118"/>
        <v>41年4ヵ月目</v>
      </c>
      <c r="G486" s="4">
        <f t="shared" si="119"/>
        <v>0</v>
      </c>
      <c r="H486" s="4">
        <f t="shared" si="123"/>
        <v>0</v>
      </c>
      <c r="I486" s="4">
        <f t="shared" si="124"/>
        <v>0</v>
      </c>
      <c r="J486" s="4">
        <f t="shared" si="126"/>
        <v>0</v>
      </c>
      <c r="K486" s="4">
        <f t="shared" si="125"/>
        <v>0</v>
      </c>
      <c r="L486" s="4">
        <f t="shared" si="129"/>
        <v>0</v>
      </c>
      <c r="M486" s="4">
        <f t="shared" si="127"/>
        <v>0</v>
      </c>
      <c r="N486" s="4">
        <f t="shared" si="128"/>
        <v>0</v>
      </c>
      <c r="O486" s="4">
        <f t="shared" si="120"/>
        <v>0</v>
      </c>
      <c r="P486" s="4">
        <f t="shared" si="121"/>
        <v>0</v>
      </c>
    </row>
    <row r="487" spans="1:16" x14ac:dyDescent="0.4">
      <c r="A487" s="1">
        <f t="shared" si="130"/>
        <v>41</v>
      </c>
      <c r="B487" s="1">
        <f t="shared" si="122"/>
        <v>5</v>
      </c>
      <c r="C487" s="1" t="str">
        <f t="shared" si="115"/>
        <v>41_5</v>
      </c>
      <c r="D487" s="1">
        <f t="shared" si="116"/>
        <v>0</v>
      </c>
      <c r="E487" s="1">
        <f t="shared" si="117"/>
        <v>0</v>
      </c>
      <c r="F487" s="1" t="str">
        <f t="shared" si="118"/>
        <v>41年5ヵ月目</v>
      </c>
      <c r="G487" s="4">
        <f t="shared" si="119"/>
        <v>0</v>
      </c>
      <c r="H487" s="4">
        <f t="shared" si="123"/>
        <v>0</v>
      </c>
      <c r="I487" s="4">
        <f t="shared" si="124"/>
        <v>0</v>
      </c>
      <c r="J487" s="4">
        <f t="shared" si="126"/>
        <v>0</v>
      </c>
      <c r="K487" s="4">
        <f t="shared" si="125"/>
        <v>0</v>
      </c>
      <c r="L487" s="4">
        <f t="shared" si="129"/>
        <v>0</v>
      </c>
      <c r="M487" s="4">
        <f t="shared" si="127"/>
        <v>0</v>
      </c>
      <c r="N487" s="4">
        <f t="shared" si="128"/>
        <v>0</v>
      </c>
      <c r="O487" s="4">
        <f t="shared" si="120"/>
        <v>0</v>
      </c>
      <c r="P487" s="4">
        <f t="shared" si="121"/>
        <v>0</v>
      </c>
    </row>
    <row r="488" spans="1:16" x14ac:dyDescent="0.4">
      <c r="A488" s="1">
        <f t="shared" si="130"/>
        <v>41</v>
      </c>
      <c r="B488" s="1">
        <f t="shared" si="122"/>
        <v>6</v>
      </c>
      <c r="C488" s="1" t="str">
        <f t="shared" si="115"/>
        <v>41_6</v>
      </c>
      <c r="D488" s="1">
        <f t="shared" si="116"/>
        <v>0</v>
      </c>
      <c r="E488" s="1">
        <f t="shared" si="117"/>
        <v>0</v>
      </c>
      <c r="F488" s="1" t="str">
        <f t="shared" si="118"/>
        <v>41年6ヵ月目</v>
      </c>
      <c r="G488" s="4">
        <f t="shared" si="119"/>
        <v>0</v>
      </c>
      <c r="H488" s="4">
        <f t="shared" si="123"/>
        <v>0</v>
      </c>
      <c r="I488" s="4">
        <f t="shared" si="124"/>
        <v>0</v>
      </c>
      <c r="J488" s="4">
        <f t="shared" si="126"/>
        <v>0</v>
      </c>
      <c r="K488" s="4">
        <f t="shared" si="125"/>
        <v>0</v>
      </c>
      <c r="L488" s="4">
        <f t="shared" si="129"/>
        <v>0</v>
      </c>
      <c r="M488" s="4">
        <f t="shared" si="127"/>
        <v>0</v>
      </c>
      <c r="N488" s="4">
        <f t="shared" si="128"/>
        <v>0</v>
      </c>
      <c r="O488" s="4">
        <f t="shared" si="120"/>
        <v>0</v>
      </c>
      <c r="P488" s="4">
        <f t="shared" si="121"/>
        <v>0</v>
      </c>
    </row>
    <row r="489" spans="1:16" x14ac:dyDescent="0.4">
      <c r="A489" s="1">
        <f t="shared" si="130"/>
        <v>41</v>
      </c>
      <c r="B489" s="1">
        <f t="shared" si="122"/>
        <v>7</v>
      </c>
      <c r="C489" s="1" t="str">
        <f t="shared" si="115"/>
        <v>41_7</v>
      </c>
      <c r="D489" s="1">
        <f t="shared" si="116"/>
        <v>0</v>
      </c>
      <c r="E489" s="1">
        <f t="shared" si="117"/>
        <v>0</v>
      </c>
      <c r="F489" s="1" t="str">
        <f t="shared" si="118"/>
        <v>41年7ヵ月目</v>
      </c>
      <c r="G489" s="4">
        <f t="shared" si="119"/>
        <v>0</v>
      </c>
      <c r="H489" s="4">
        <f t="shared" si="123"/>
        <v>0</v>
      </c>
      <c r="I489" s="4">
        <f t="shared" si="124"/>
        <v>0</v>
      </c>
      <c r="J489" s="4">
        <f t="shared" si="126"/>
        <v>0</v>
      </c>
      <c r="K489" s="4">
        <f t="shared" si="125"/>
        <v>0</v>
      </c>
      <c r="L489" s="4">
        <f t="shared" si="129"/>
        <v>0</v>
      </c>
      <c r="M489" s="4">
        <f t="shared" si="127"/>
        <v>0</v>
      </c>
      <c r="N489" s="4">
        <f t="shared" si="128"/>
        <v>0</v>
      </c>
      <c r="O489" s="4">
        <f t="shared" si="120"/>
        <v>0</v>
      </c>
      <c r="P489" s="4">
        <f t="shared" si="121"/>
        <v>0</v>
      </c>
    </row>
    <row r="490" spans="1:16" x14ac:dyDescent="0.4">
      <c r="A490" s="1">
        <f t="shared" si="130"/>
        <v>41</v>
      </c>
      <c r="B490" s="1">
        <f t="shared" si="122"/>
        <v>8</v>
      </c>
      <c r="C490" s="1" t="str">
        <f t="shared" si="115"/>
        <v>41_8</v>
      </c>
      <c r="D490" s="1">
        <f t="shared" si="116"/>
        <v>0</v>
      </c>
      <c r="E490" s="1">
        <f t="shared" si="117"/>
        <v>0</v>
      </c>
      <c r="F490" s="1" t="str">
        <f t="shared" si="118"/>
        <v>41年8ヵ月目</v>
      </c>
      <c r="G490" s="4">
        <f t="shared" si="119"/>
        <v>0</v>
      </c>
      <c r="H490" s="4">
        <f t="shared" si="123"/>
        <v>0</v>
      </c>
      <c r="I490" s="4">
        <f t="shared" si="124"/>
        <v>0</v>
      </c>
      <c r="J490" s="4">
        <f t="shared" si="126"/>
        <v>0</v>
      </c>
      <c r="K490" s="4">
        <f t="shared" si="125"/>
        <v>0</v>
      </c>
      <c r="L490" s="4">
        <f t="shared" si="129"/>
        <v>0</v>
      </c>
      <c r="M490" s="4">
        <f t="shared" si="127"/>
        <v>0</v>
      </c>
      <c r="N490" s="4">
        <f t="shared" si="128"/>
        <v>0</v>
      </c>
      <c r="O490" s="4">
        <f t="shared" si="120"/>
        <v>0</v>
      </c>
      <c r="P490" s="4">
        <f t="shared" si="121"/>
        <v>0</v>
      </c>
    </row>
    <row r="491" spans="1:16" x14ac:dyDescent="0.4">
      <c r="A491" s="1">
        <f t="shared" si="130"/>
        <v>41</v>
      </c>
      <c r="B491" s="1">
        <f t="shared" si="122"/>
        <v>9</v>
      </c>
      <c r="C491" s="1" t="str">
        <f t="shared" si="115"/>
        <v>41_9</v>
      </c>
      <c r="D491" s="1">
        <f t="shared" si="116"/>
        <v>0</v>
      </c>
      <c r="E491" s="1">
        <f t="shared" si="117"/>
        <v>0</v>
      </c>
      <c r="F491" s="1" t="str">
        <f t="shared" si="118"/>
        <v>41年9ヵ月目</v>
      </c>
      <c r="G491" s="4">
        <f t="shared" si="119"/>
        <v>0</v>
      </c>
      <c r="H491" s="4">
        <f t="shared" si="123"/>
        <v>0</v>
      </c>
      <c r="I491" s="4">
        <f t="shared" si="124"/>
        <v>0</v>
      </c>
      <c r="J491" s="4">
        <f t="shared" si="126"/>
        <v>0</v>
      </c>
      <c r="K491" s="4">
        <f t="shared" si="125"/>
        <v>0</v>
      </c>
      <c r="L491" s="4">
        <f t="shared" si="129"/>
        <v>0</v>
      </c>
      <c r="M491" s="4">
        <f t="shared" si="127"/>
        <v>0</v>
      </c>
      <c r="N491" s="4">
        <f t="shared" si="128"/>
        <v>0</v>
      </c>
      <c r="O491" s="4">
        <f t="shared" si="120"/>
        <v>0</v>
      </c>
      <c r="P491" s="4">
        <f t="shared" si="121"/>
        <v>0</v>
      </c>
    </row>
    <row r="492" spans="1:16" x14ac:dyDescent="0.4">
      <c r="A492" s="1">
        <f t="shared" si="130"/>
        <v>41</v>
      </c>
      <c r="B492" s="1">
        <f t="shared" si="122"/>
        <v>10</v>
      </c>
      <c r="C492" s="1" t="str">
        <f t="shared" si="115"/>
        <v>41_10</v>
      </c>
      <c r="D492" s="1">
        <f t="shared" si="116"/>
        <v>0</v>
      </c>
      <c r="E492" s="1">
        <f t="shared" si="117"/>
        <v>0</v>
      </c>
      <c r="F492" s="1" t="str">
        <f t="shared" si="118"/>
        <v>41年10ヵ月目</v>
      </c>
      <c r="G492" s="4">
        <f t="shared" si="119"/>
        <v>0</v>
      </c>
      <c r="H492" s="4">
        <f t="shared" si="123"/>
        <v>0</v>
      </c>
      <c r="I492" s="4">
        <f t="shared" si="124"/>
        <v>0</v>
      </c>
      <c r="J492" s="4">
        <f t="shared" si="126"/>
        <v>0</v>
      </c>
      <c r="K492" s="4">
        <f t="shared" si="125"/>
        <v>0</v>
      </c>
      <c r="L492" s="4">
        <f t="shared" si="129"/>
        <v>0</v>
      </c>
      <c r="M492" s="4">
        <f t="shared" si="127"/>
        <v>0</v>
      </c>
      <c r="N492" s="4">
        <f t="shared" si="128"/>
        <v>0</v>
      </c>
      <c r="O492" s="4">
        <f t="shared" si="120"/>
        <v>0</v>
      </c>
      <c r="P492" s="4">
        <f t="shared" si="121"/>
        <v>0</v>
      </c>
    </row>
    <row r="493" spans="1:16" x14ac:dyDescent="0.4">
      <c r="A493" s="1">
        <f t="shared" si="130"/>
        <v>41</v>
      </c>
      <c r="B493" s="1">
        <f t="shared" si="122"/>
        <v>11</v>
      </c>
      <c r="C493" s="1" t="str">
        <f t="shared" si="115"/>
        <v>41_11</v>
      </c>
      <c r="D493" s="1">
        <f t="shared" si="116"/>
        <v>0</v>
      </c>
      <c r="E493" s="1">
        <f t="shared" si="117"/>
        <v>0</v>
      </c>
      <c r="F493" s="1" t="str">
        <f t="shared" si="118"/>
        <v>41年11ヵ月目</v>
      </c>
      <c r="G493" s="4">
        <f t="shared" si="119"/>
        <v>0</v>
      </c>
      <c r="H493" s="4">
        <f t="shared" si="123"/>
        <v>0</v>
      </c>
      <c r="I493" s="4">
        <f t="shared" si="124"/>
        <v>0</v>
      </c>
      <c r="J493" s="4">
        <f t="shared" si="126"/>
        <v>0</v>
      </c>
      <c r="K493" s="4">
        <f t="shared" si="125"/>
        <v>0</v>
      </c>
      <c r="L493" s="4">
        <f t="shared" si="129"/>
        <v>0</v>
      </c>
      <c r="M493" s="4">
        <f t="shared" si="127"/>
        <v>0</v>
      </c>
      <c r="N493" s="4">
        <f t="shared" si="128"/>
        <v>0</v>
      </c>
      <c r="O493" s="4">
        <f t="shared" si="120"/>
        <v>0</v>
      </c>
      <c r="P493" s="4">
        <f t="shared" si="121"/>
        <v>0</v>
      </c>
    </row>
    <row r="494" spans="1:16" x14ac:dyDescent="0.4">
      <c r="A494" s="1">
        <f t="shared" si="130"/>
        <v>41</v>
      </c>
      <c r="B494" s="1">
        <f t="shared" si="122"/>
        <v>12</v>
      </c>
      <c r="C494" s="1" t="str">
        <f t="shared" si="115"/>
        <v>41_12</v>
      </c>
      <c r="D494" s="1">
        <f t="shared" si="116"/>
        <v>0</v>
      </c>
      <c r="E494" s="1">
        <f t="shared" si="117"/>
        <v>0</v>
      </c>
      <c r="F494" s="1" t="str">
        <f t="shared" si="118"/>
        <v>41年12ヵ月目</v>
      </c>
      <c r="G494" s="4">
        <f t="shared" si="119"/>
        <v>0</v>
      </c>
      <c r="H494" s="4">
        <f t="shared" si="123"/>
        <v>0</v>
      </c>
      <c r="I494" s="4">
        <f t="shared" si="124"/>
        <v>0</v>
      </c>
      <c r="J494" s="4">
        <f t="shared" si="126"/>
        <v>0</v>
      </c>
      <c r="K494" s="4">
        <f t="shared" si="125"/>
        <v>0</v>
      </c>
      <c r="L494" s="4">
        <f t="shared" si="129"/>
        <v>0</v>
      </c>
      <c r="M494" s="4">
        <f t="shared" si="127"/>
        <v>0</v>
      </c>
      <c r="N494" s="4">
        <f t="shared" si="128"/>
        <v>0</v>
      </c>
      <c r="O494" s="4">
        <f t="shared" si="120"/>
        <v>0</v>
      </c>
      <c r="P494" s="4">
        <f t="shared" si="121"/>
        <v>0</v>
      </c>
    </row>
    <row r="495" spans="1:16" x14ac:dyDescent="0.4">
      <c r="A495" s="1">
        <f t="shared" si="130"/>
        <v>42</v>
      </c>
      <c r="B495" s="1">
        <f t="shared" si="122"/>
        <v>1</v>
      </c>
      <c r="C495" s="1" t="str">
        <f t="shared" si="115"/>
        <v>42_1</v>
      </c>
      <c r="D495" s="1">
        <f t="shared" si="116"/>
        <v>0</v>
      </c>
      <c r="E495" s="1">
        <f t="shared" si="117"/>
        <v>0</v>
      </c>
      <c r="F495" s="1" t="str">
        <f t="shared" si="118"/>
        <v>42年1ヵ月目</v>
      </c>
      <c r="G495" s="4">
        <f t="shared" si="119"/>
        <v>0</v>
      </c>
      <c r="H495" s="4">
        <f t="shared" si="123"/>
        <v>0</v>
      </c>
      <c r="I495" s="4">
        <f t="shared" si="124"/>
        <v>0</v>
      </c>
      <c r="J495" s="4">
        <f t="shared" si="126"/>
        <v>0</v>
      </c>
      <c r="K495" s="4">
        <f t="shared" si="125"/>
        <v>0</v>
      </c>
      <c r="L495" s="4">
        <f t="shared" si="129"/>
        <v>0</v>
      </c>
      <c r="M495" s="4">
        <f t="shared" si="127"/>
        <v>0</v>
      </c>
      <c r="N495" s="4">
        <f t="shared" si="128"/>
        <v>0</v>
      </c>
      <c r="O495" s="4">
        <f t="shared" si="120"/>
        <v>0</v>
      </c>
      <c r="P495" s="4">
        <f t="shared" si="121"/>
        <v>0</v>
      </c>
    </row>
    <row r="496" spans="1:16" x14ac:dyDescent="0.4">
      <c r="A496" s="1">
        <f t="shared" si="130"/>
        <v>42</v>
      </c>
      <c r="B496" s="1">
        <f t="shared" si="122"/>
        <v>2</v>
      </c>
      <c r="C496" s="1" t="str">
        <f t="shared" si="115"/>
        <v>42_2</v>
      </c>
      <c r="D496" s="1">
        <f t="shared" si="116"/>
        <v>0</v>
      </c>
      <c r="E496" s="1">
        <f t="shared" si="117"/>
        <v>0</v>
      </c>
      <c r="F496" s="1" t="str">
        <f t="shared" si="118"/>
        <v>42年2ヵ月目</v>
      </c>
      <c r="G496" s="4">
        <f t="shared" si="119"/>
        <v>0</v>
      </c>
      <c r="H496" s="4">
        <f t="shared" si="123"/>
        <v>0</v>
      </c>
      <c r="I496" s="4">
        <f t="shared" si="124"/>
        <v>0</v>
      </c>
      <c r="J496" s="4">
        <f t="shared" si="126"/>
        <v>0</v>
      </c>
      <c r="K496" s="4">
        <f t="shared" si="125"/>
        <v>0</v>
      </c>
      <c r="L496" s="4">
        <f t="shared" si="129"/>
        <v>0</v>
      </c>
      <c r="M496" s="4">
        <f t="shared" si="127"/>
        <v>0</v>
      </c>
      <c r="N496" s="4">
        <f t="shared" si="128"/>
        <v>0</v>
      </c>
      <c r="O496" s="4">
        <f t="shared" si="120"/>
        <v>0</v>
      </c>
      <c r="P496" s="4">
        <f t="shared" si="121"/>
        <v>0</v>
      </c>
    </row>
    <row r="497" spans="1:16" x14ac:dyDescent="0.4">
      <c r="A497" s="1">
        <f t="shared" si="130"/>
        <v>42</v>
      </c>
      <c r="B497" s="1">
        <f t="shared" si="122"/>
        <v>3</v>
      </c>
      <c r="C497" s="1" t="str">
        <f t="shared" si="115"/>
        <v>42_3</v>
      </c>
      <c r="D497" s="1">
        <f t="shared" si="116"/>
        <v>0</v>
      </c>
      <c r="E497" s="1">
        <f t="shared" si="117"/>
        <v>0</v>
      </c>
      <c r="F497" s="1" t="str">
        <f t="shared" si="118"/>
        <v>42年3ヵ月目</v>
      </c>
      <c r="G497" s="4">
        <f t="shared" si="119"/>
        <v>0</v>
      </c>
      <c r="H497" s="4">
        <f t="shared" si="123"/>
        <v>0</v>
      </c>
      <c r="I497" s="4">
        <f t="shared" si="124"/>
        <v>0</v>
      </c>
      <c r="J497" s="4">
        <f t="shared" si="126"/>
        <v>0</v>
      </c>
      <c r="K497" s="4">
        <f t="shared" si="125"/>
        <v>0</v>
      </c>
      <c r="L497" s="4">
        <f t="shared" si="129"/>
        <v>0</v>
      </c>
      <c r="M497" s="4">
        <f t="shared" si="127"/>
        <v>0</v>
      </c>
      <c r="N497" s="4">
        <f t="shared" si="128"/>
        <v>0</v>
      </c>
      <c r="O497" s="4">
        <f t="shared" si="120"/>
        <v>0</v>
      </c>
      <c r="P497" s="4">
        <f t="shared" si="121"/>
        <v>0</v>
      </c>
    </row>
    <row r="498" spans="1:16" x14ac:dyDescent="0.4">
      <c r="A498" s="1">
        <f t="shared" si="130"/>
        <v>42</v>
      </c>
      <c r="B498" s="1">
        <f t="shared" si="122"/>
        <v>4</v>
      </c>
      <c r="C498" s="1" t="str">
        <f t="shared" si="115"/>
        <v>42_4</v>
      </c>
      <c r="D498" s="1">
        <f t="shared" si="116"/>
        <v>0</v>
      </c>
      <c r="E498" s="1">
        <f t="shared" si="117"/>
        <v>0</v>
      </c>
      <c r="F498" s="1" t="str">
        <f t="shared" si="118"/>
        <v>42年4ヵ月目</v>
      </c>
      <c r="G498" s="4">
        <f t="shared" si="119"/>
        <v>0</v>
      </c>
      <c r="H498" s="4">
        <f t="shared" si="123"/>
        <v>0</v>
      </c>
      <c r="I498" s="4">
        <f t="shared" si="124"/>
        <v>0</v>
      </c>
      <c r="J498" s="4">
        <f t="shared" si="126"/>
        <v>0</v>
      </c>
      <c r="K498" s="4">
        <f t="shared" si="125"/>
        <v>0</v>
      </c>
      <c r="L498" s="4">
        <f t="shared" si="129"/>
        <v>0</v>
      </c>
      <c r="M498" s="4">
        <f t="shared" si="127"/>
        <v>0</v>
      </c>
      <c r="N498" s="4">
        <f t="shared" si="128"/>
        <v>0</v>
      </c>
      <c r="O498" s="4">
        <f t="shared" si="120"/>
        <v>0</v>
      </c>
      <c r="P498" s="4">
        <f t="shared" si="121"/>
        <v>0</v>
      </c>
    </row>
    <row r="499" spans="1:16" x14ac:dyDescent="0.4">
      <c r="A499" s="1">
        <f t="shared" si="130"/>
        <v>42</v>
      </c>
      <c r="B499" s="1">
        <f t="shared" si="122"/>
        <v>5</v>
      </c>
      <c r="C499" s="1" t="str">
        <f t="shared" si="115"/>
        <v>42_5</v>
      </c>
      <c r="D499" s="1">
        <f t="shared" si="116"/>
        <v>0</v>
      </c>
      <c r="E499" s="1">
        <f t="shared" si="117"/>
        <v>0</v>
      </c>
      <c r="F499" s="1" t="str">
        <f t="shared" si="118"/>
        <v>42年5ヵ月目</v>
      </c>
      <c r="G499" s="4">
        <f t="shared" si="119"/>
        <v>0</v>
      </c>
      <c r="H499" s="4">
        <f t="shared" si="123"/>
        <v>0</v>
      </c>
      <c r="I499" s="4">
        <f t="shared" si="124"/>
        <v>0</v>
      </c>
      <c r="J499" s="4">
        <f t="shared" si="126"/>
        <v>0</v>
      </c>
      <c r="K499" s="4">
        <f t="shared" si="125"/>
        <v>0</v>
      </c>
      <c r="L499" s="4">
        <f t="shared" si="129"/>
        <v>0</v>
      </c>
      <c r="M499" s="4">
        <f t="shared" si="127"/>
        <v>0</v>
      </c>
      <c r="N499" s="4">
        <f t="shared" si="128"/>
        <v>0</v>
      </c>
      <c r="O499" s="4">
        <f t="shared" si="120"/>
        <v>0</v>
      </c>
      <c r="P499" s="4">
        <f t="shared" si="121"/>
        <v>0</v>
      </c>
    </row>
    <row r="500" spans="1:16" x14ac:dyDescent="0.4">
      <c r="A500" s="1">
        <f t="shared" si="130"/>
        <v>42</v>
      </c>
      <c r="B500" s="1">
        <f t="shared" si="122"/>
        <v>6</v>
      </c>
      <c r="C500" s="1" t="str">
        <f t="shared" si="115"/>
        <v>42_6</v>
      </c>
      <c r="D500" s="1">
        <f t="shared" si="116"/>
        <v>0</v>
      </c>
      <c r="E500" s="1">
        <f t="shared" si="117"/>
        <v>0</v>
      </c>
      <c r="F500" s="1" t="str">
        <f t="shared" si="118"/>
        <v>42年6ヵ月目</v>
      </c>
      <c r="G500" s="4">
        <f t="shared" si="119"/>
        <v>0</v>
      </c>
      <c r="H500" s="4">
        <f t="shared" si="123"/>
        <v>0</v>
      </c>
      <c r="I500" s="4">
        <f t="shared" si="124"/>
        <v>0</v>
      </c>
      <c r="J500" s="4">
        <f t="shared" si="126"/>
        <v>0</v>
      </c>
      <c r="K500" s="4">
        <f t="shared" si="125"/>
        <v>0</v>
      </c>
      <c r="L500" s="4">
        <f t="shared" si="129"/>
        <v>0</v>
      </c>
      <c r="M500" s="4">
        <f t="shared" si="127"/>
        <v>0</v>
      </c>
      <c r="N500" s="4">
        <f t="shared" si="128"/>
        <v>0</v>
      </c>
      <c r="O500" s="4">
        <f t="shared" si="120"/>
        <v>0</v>
      </c>
      <c r="P500" s="4">
        <f t="shared" si="121"/>
        <v>0</v>
      </c>
    </row>
    <row r="501" spans="1:16" x14ac:dyDescent="0.4">
      <c r="A501" s="1">
        <f t="shared" si="130"/>
        <v>42</v>
      </c>
      <c r="B501" s="1">
        <f t="shared" si="122"/>
        <v>7</v>
      </c>
      <c r="C501" s="1" t="str">
        <f t="shared" si="115"/>
        <v>42_7</v>
      </c>
      <c r="D501" s="1">
        <f t="shared" si="116"/>
        <v>0</v>
      </c>
      <c r="E501" s="1">
        <f t="shared" si="117"/>
        <v>0</v>
      </c>
      <c r="F501" s="1" t="str">
        <f t="shared" si="118"/>
        <v>42年7ヵ月目</v>
      </c>
      <c r="G501" s="4">
        <f t="shared" si="119"/>
        <v>0</v>
      </c>
      <c r="H501" s="4">
        <f t="shared" si="123"/>
        <v>0</v>
      </c>
      <c r="I501" s="4">
        <f t="shared" si="124"/>
        <v>0</v>
      </c>
      <c r="J501" s="4">
        <f t="shared" si="126"/>
        <v>0</v>
      </c>
      <c r="K501" s="4">
        <f t="shared" si="125"/>
        <v>0</v>
      </c>
      <c r="L501" s="4">
        <f t="shared" si="129"/>
        <v>0</v>
      </c>
      <c r="M501" s="4">
        <f t="shared" si="127"/>
        <v>0</v>
      </c>
      <c r="N501" s="4">
        <f t="shared" si="128"/>
        <v>0</v>
      </c>
      <c r="O501" s="4">
        <f t="shared" si="120"/>
        <v>0</v>
      </c>
      <c r="P501" s="4">
        <f t="shared" si="121"/>
        <v>0</v>
      </c>
    </row>
    <row r="502" spans="1:16" x14ac:dyDescent="0.4">
      <c r="A502" s="1">
        <f t="shared" si="130"/>
        <v>42</v>
      </c>
      <c r="B502" s="1">
        <f t="shared" si="122"/>
        <v>8</v>
      </c>
      <c r="C502" s="1" t="str">
        <f t="shared" si="115"/>
        <v>42_8</v>
      </c>
      <c r="D502" s="1">
        <f t="shared" si="116"/>
        <v>0</v>
      </c>
      <c r="E502" s="1">
        <f t="shared" si="117"/>
        <v>0</v>
      </c>
      <c r="F502" s="1" t="str">
        <f t="shared" si="118"/>
        <v>42年8ヵ月目</v>
      </c>
      <c r="G502" s="4">
        <f t="shared" si="119"/>
        <v>0</v>
      </c>
      <c r="H502" s="4">
        <f t="shared" si="123"/>
        <v>0</v>
      </c>
      <c r="I502" s="4">
        <f t="shared" si="124"/>
        <v>0</v>
      </c>
      <c r="J502" s="4">
        <f t="shared" si="126"/>
        <v>0</v>
      </c>
      <c r="K502" s="4">
        <f t="shared" si="125"/>
        <v>0</v>
      </c>
      <c r="L502" s="4">
        <f t="shared" si="129"/>
        <v>0</v>
      </c>
      <c r="M502" s="4">
        <f t="shared" si="127"/>
        <v>0</v>
      </c>
      <c r="N502" s="4">
        <f t="shared" si="128"/>
        <v>0</v>
      </c>
      <c r="O502" s="4">
        <f t="shared" si="120"/>
        <v>0</v>
      </c>
      <c r="P502" s="4">
        <f t="shared" si="121"/>
        <v>0</v>
      </c>
    </row>
    <row r="503" spans="1:16" x14ac:dyDescent="0.4">
      <c r="A503" s="1">
        <f t="shared" si="130"/>
        <v>42</v>
      </c>
      <c r="B503" s="1">
        <f t="shared" si="122"/>
        <v>9</v>
      </c>
      <c r="C503" s="1" t="str">
        <f t="shared" si="115"/>
        <v>42_9</v>
      </c>
      <c r="D503" s="1">
        <f t="shared" si="116"/>
        <v>0</v>
      </c>
      <c r="E503" s="1">
        <f t="shared" si="117"/>
        <v>0</v>
      </c>
      <c r="F503" s="1" t="str">
        <f t="shared" si="118"/>
        <v>42年9ヵ月目</v>
      </c>
      <c r="G503" s="4">
        <f t="shared" si="119"/>
        <v>0</v>
      </c>
      <c r="H503" s="4">
        <f t="shared" si="123"/>
        <v>0</v>
      </c>
      <c r="I503" s="4">
        <f t="shared" si="124"/>
        <v>0</v>
      </c>
      <c r="J503" s="4">
        <f t="shared" si="126"/>
        <v>0</v>
      </c>
      <c r="K503" s="4">
        <f t="shared" si="125"/>
        <v>0</v>
      </c>
      <c r="L503" s="4">
        <f t="shared" si="129"/>
        <v>0</v>
      </c>
      <c r="M503" s="4">
        <f t="shared" si="127"/>
        <v>0</v>
      </c>
      <c r="N503" s="4">
        <f t="shared" si="128"/>
        <v>0</v>
      </c>
      <c r="O503" s="4">
        <f t="shared" si="120"/>
        <v>0</v>
      </c>
      <c r="P503" s="4">
        <f t="shared" si="121"/>
        <v>0</v>
      </c>
    </row>
    <row r="504" spans="1:16" x14ac:dyDescent="0.4">
      <c r="A504" s="1">
        <f t="shared" si="130"/>
        <v>42</v>
      </c>
      <c r="B504" s="1">
        <f t="shared" si="122"/>
        <v>10</v>
      </c>
      <c r="C504" s="1" t="str">
        <f t="shared" si="115"/>
        <v>42_10</v>
      </c>
      <c r="D504" s="1">
        <f t="shared" si="116"/>
        <v>0</v>
      </c>
      <c r="E504" s="1">
        <f t="shared" si="117"/>
        <v>0</v>
      </c>
      <c r="F504" s="1" t="str">
        <f t="shared" si="118"/>
        <v>42年10ヵ月目</v>
      </c>
      <c r="G504" s="4">
        <f t="shared" si="119"/>
        <v>0</v>
      </c>
      <c r="H504" s="4">
        <f t="shared" si="123"/>
        <v>0</v>
      </c>
      <c r="I504" s="4">
        <f t="shared" si="124"/>
        <v>0</v>
      </c>
      <c r="J504" s="4">
        <f t="shared" si="126"/>
        <v>0</v>
      </c>
      <c r="K504" s="4">
        <f t="shared" si="125"/>
        <v>0</v>
      </c>
      <c r="L504" s="4">
        <f t="shared" si="129"/>
        <v>0</v>
      </c>
      <c r="M504" s="4">
        <f t="shared" si="127"/>
        <v>0</v>
      </c>
      <c r="N504" s="4">
        <f t="shared" si="128"/>
        <v>0</v>
      </c>
      <c r="O504" s="4">
        <f t="shared" si="120"/>
        <v>0</v>
      </c>
      <c r="P504" s="4">
        <f t="shared" si="121"/>
        <v>0</v>
      </c>
    </row>
    <row r="505" spans="1:16" x14ac:dyDescent="0.4">
      <c r="A505" s="1">
        <f t="shared" si="130"/>
        <v>42</v>
      </c>
      <c r="B505" s="1">
        <f t="shared" si="122"/>
        <v>11</v>
      </c>
      <c r="C505" s="1" t="str">
        <f t="shared" si="115"/>
        <v>42_11</v>
      </c>
      <c r="D505" s="1">
        <f t="shared" si="116"/>
        <v>0</v>
      </c>
      <c r="E505" s="1">
        <f t="shared" si="117"/>
        <v>0</v>
      </c>
      <c r="F505" s="1" t="str">
        <f t="shared" si="118"/>
        <v>42年11ヵ月目</v>
      </c>
      <c r="G505" s="4">
        <f t="shared" si="119"/>
        <v>0</v>
      </c>
      <c r="H505" s="4">
        <f t="shared" si="123"/>
        <v>0</v>
      </c>
      <c r="I505" s="4">
        <f t="shared" si="124"/>
        <v>0</v>
      </c>
      <c r="J505" s="4">
        <f t="shared" si="126"/>
        <v>0</v>
      </c>
      <c r="K505" s="4">
        <f t="shared" si="125"/>
        <v>0</v>
      </c>
      <c r="L505" s="4">
        <f t="shared" si="129"/>
        <v>0</v>
      </c>
      <c r="M505" s="4">
        <f t="shared" si="127"/>
        <v>0</v>
      </c>
      <c r="N505" s="4">
        <f t="shared" si="128"/>
        <v>0</v>
      </c>
      <c r="O505" s="4">
        <f t="shared" si="120"/>
        <v>0</v>
      </c>
      <c r="P505" s="4">
        <f t="shared" si="121"/>
        <v>0</v>
      </c>
    </row>
    <row r="506" spans="1:16" x14ac:dyDescent="0.4">
      <c r="A506" s="1">
        <f t="shared" si="130"/>
        <v>42</v>
      </c>
      <c r="B506" s="1">
        <f t="shared" si="122"/>
        <v>12</v>
      </c>
      <c r="C506" s="1" t="str">
        <f t="shared" si="115"/>
        <v>42_12</v>
      </c>
      <c r="D506" s="1">
        <f t="shared" si="116"/>
        <v>0</v>
      </c>
      <c r="E506" s="1">
        <f t="shared" si="117"/>
        <v>0</v>
      </c>
      <c r="F506" s="1" t="str">
        <f t="shared" si="118"/>
        <v>42年12ヵ月目</v>
      </c>
      <c r="G506" s="4">
        <f t="shared" si="119"/>
        <v>0</v>
      </c>
      <c r="H506" s="4">
        <f t="shared" si="123"/>
        <v>0</v>
      </c>
      <c r="I506" s="4">
        <f t="shared" si="124"/>
        <v>0</v>
      </c>
      <c r="J506" s="4">
        <f t="shared" si="126"/>
        <v>0</v>
      </c>
      <c r="K506" s="4">
        <f t="shared" si="125"/>
        <v>0</v>
      </c>
      <c r="L506" s="4">
        <f t="shared" si="129"/>
        <v>0</v>
      </c>
      <c r="M506" s="4">
        <f t="shared" si="127"/>
        <v>0</v>
      </c>
      <c r="N506" s="4">
        <f t="shared" si="128"/>
        <v>0</v>
      </c>
      <c r="O506" s="4">
        <f t="shared" si="120"/>
        <v>0</v>
      </c>
      <c r="P506" s="4">
        <f t="shared" si="121"/>
        <v>0</v>
      </c>
    </row>
    <row r="507" spans="1:16" x14ac:dyDescent="0.4">
      <c r="A507" s="1">
        <f t="shared" si="130"/>
        <v>43</v>
      </c>
      <c r="B507" s="1">
        <f t="shared" si="122"/>
        <v>1</v>
      </c>
      <c r="C507" s="1" t="str">
        <f t="shared" si="115"/>
        <v>43_1</v>
      </c>
      <c r="D507" s="1">
        <f t="shared" si="116"/>
        <v>0</v>
      </c>
      <c r="E507" s="1">
        <f t="shared" si="117"/>
        <v>0</v>
      </c>
      <c r="F507" s="1" t="str">
        <f t="shared" si="118"/>
        <v>43年1ヵ月目</v>
      </c>
      <c r="G507" s="4">
        <f t="shared" si="119"/>
        <v>0</v>
      </c>
      <c r="H507" s="4">
        <f t="shared" si="123"/>
        <v>0</v>
      </c>
      <c r="I507" s="4">
        <f t="shared" si="124"/>
        <v>0</v>
      </c>
      <c r="J507" s="4">
        <f t="shared" si="126"/>
        <v>0</v>
      </c>
      <c r="K507" s="4">
        <f t="shared" si="125"/>
        <v>0</v>
      </c>
      <c r="L507" s="4">
        <f t="shared" si="129"/>
        <v>0</v>
      </c>
      <c r="M507" s="4">
        <f t="shared" si="127"/>
        <v>0</v>
      </c>
      <c r="N507" s="4">
        <f t="shared" si="128"/>
        <v>0</v>
      </c>
      <c r="O507" s="4">
        <f t="shared" si="120"/>
        <v>0</v>
      </c>
      <c r="P507" s="4">
        <f t="shared" si="121"/>
        <v>0</v>
      </c>
    </row>
    <row r="508" spans="1:16" x14ac:dyDescent="0.4">
      <c r="A508" s="1">
        <f t="shared" si="130"/>
        <v>43</v>
      </c>
      <c r="B508" s="1">
        <f t="shared" si="122"/>
        <v>2</v>
      </c>
      <c r="C508" s="1" t="str">
        <f t="shared" si="115"/>
        <v>43_2</v>
      </c>
      <c r="D508" s="1">
        <f t="shared" si="116"/>
        <v>0</v>
      </c>
      <c r="E508" s="1">
        <f t="shared" si="117"/>
        <v>0</v>
      </c>
      <c r="F508" s="1" t="str">
        <f t="shared" si="118"/>
        <v>43年2ヵ月目</v>
      </c>
      <c r="G508" s="4">
        <f t="shared" si="119"/>
        <v>0</v>
      </c>
      <c r="H508" s="4">
        <f t="shared" si="123"/>
        <v>0</v>
      </c>
      <c r="I508" s="4">
        <f t="shared" si="124"/>
        <v>0</v>
      </c>
      <c r="J508" s="4">
        <f t="shared" si="126"/>
        <v>0</v>
      </c>
      <c r="K508" s="4">
        <f t="shared" si="125"/>
        <v>0</v>
      </c>
      <c r="L508" s="4">
        <f t="shared" si="129"/>
        <v>0</v>
      </c>
      <c r="M508" s="4">
        <f t="shared" si="127"/>
        <v>0</v>
      </c>
      <c r="N508" s="4">
        <f t="shared" si="128"/>
        <v>0</v>
      </c>
      <c r="O508" s="4">
        <f t="shared" si="120"/>
        <v>0</v>
      </c>
      <c r="P508" s="4">
        <f t="shared" si="121"/>
        <v>0</v>
      </c>
    </row>
    <row r="509" spans="1:16" x14ac:dyDescent="0.4">
      <c r="A509" s="1">
        <f t="shared" si="130"/>
        <v>43</v>
      </c>
      <c r="B509" s="1">
        <f t="shared" si="122"/>
        <v>3</v>
      </c>
      <c r="C509" s="1" t="str">
        <f t="shared" si="115"/>
        <v>43_3</v>
      </c>
      <c r="D509" s="1">
        <f t="shared" si="116"/>
        <v>0</v>
      </c>
      <c r="E509" s="1">
        <f t="shared" si="117"/>
        <v>0</v>
      </c>
      <c r="F509" s="1" t="str">
        <f t="shared" si="118"/>
        <v>43年3ヵ月目</v>
      </c>
      <c r="G509" s="4">
        <f t="shared" si="119"/>
        <v>0</v>
      </c>
      <c r="H509" s="4">
        <f t="shared" si="123"/>
        <v>0</v>
      </c>
      <c r="I509" s="4">
        <f t="shared" si="124"/>
        <v>0</v>
      </c>
      <c r="J509" s="4">
        <f t="shared" si="126"/>
        <v>0</v>
      </c>
      <c r="K509" s="4">
        <f t="shared" si="125"/>
        <v>0</v>
      </c>
      <c r="L509" s="4">
        <f t="shared" si="129"/>
        <v>0</v>
      </c>
      <c r="M509" s="4">
        <f t="shared" si="127"/>
        <v>0</v>
      </c>
      <c r="N509" s="4">
        <f t="shared" si="128"/>
        <v>0</v>
      </c>
      <c r="O509" s="4">
        <f t="shared" si="120"/>
        <v>0</v>
      </c>
      <c r="P509" s="4">
        <f t="shared" si="121"/>
        <v>0</v>
      </c>
    </row>
    <row r="510" spans="1:16" x14ac:dyDescent="0.4">
      <c r="A510" s="1">
        <f t="shared" si="130"/>
        <v>43</v>
      </c>
      <c r="B510" s="1">
        <f t="shared" si="122"/>
        <v>4</v>
      </c>
      <c r="C510" s="1" t="str">
        <f t="shared" si="115"/>
        <v>43_4</v>
      </c>
      <c r="D510" s="1">
        <f t="shared" si="116"/>
        <v>0</v>
      </c>
      <c r="E510" s="1">
        <f t="shared" si="117"/>
        <v>0</v>
      </c>
      <c r="F510" s="1" t="str">
        <f t="shared" si="118"/>
        <v>43年4ヵ月目</v>
      </c>
      <c r="G510" s="4">
        <f t="shared" si="119"/>
        <v>0</v>
      </c>
      <c r="H510" s="4">
        <f t="shared" si="123"/>
        <v>0</v>
      </c>
      <c r="I510" s="4">
        <f t="shared" si="124"/>
        <v>0</v>
      </c>
      <c r="J510" s="4">
        <f t="shared" si="126"/>
        <v>0</v>
      </c>
      <c r="K510" s="4">
        <f t="shared" si="125"/>
        <v>0</v>
      </c>
      <c r="L510" s="4">
        <f t="shared" si="129"/>
        <v>0</v>
      </c>
      <c r="M510" s="4">
        <f t="shared" si="127"/>
        <v>0</v>
      </c>
      <c r="N510" s="4">
        <f t="shared" si="128"/>
        <v>0</v>
      </c>
      <c r="O510" s="4">
        <f t="shared" si="120"/>
        <v>0</v>
      </c>
      <c r="P510" s="4">
        <f t="shared" si="121"/>
        <v>0</v>
      </c>
    </row>
    <row r="511" spans="1:16" x14ac:dyDescent="0.4">
      <c r="A511" s="1">
        <f t="shared" si="130"/>
        <v>43</v>
      </c>
      <c r="B511" s="1">
        <f t="shared" si="122"/>
        <v>5</v>
      </c>
      <c r="C511" s="1" t="str">
        <f t="shared" si="115"/>
        <v>43_5</v>
      </c>
      <c r="D511" s="1">
        <f t="shared" si="116"/>
        <v>0</v>
      </c>
      <c r="E511" s="1">
        <f t="shared" si="117"/>
        <v>0</v>
      </c>
      <c r="F511" s="1" t="str">
        <f t="shared" si="118"/>
        <v>43年5ヵ月目</v>
      </c>
      <c r="G511" s="4">
        <f t="shared" si="119"/>
        <v>0</v>
      </c>
      <c r="H511" s="4">
        <f t="shared" si="123"/>
        <v>0</v>
      </c>
      <c r="I511" s="4">
        <f t="shared" si="124"/>
        <v>0</v>
      </c>
      <c r="J511" s="4">
        <f t="shared" si="126"/>
        <v>0</v>
      </c>
      <c r="K511" s="4">
        <f t="shared" si="125"/>
        <v>0</v>
      </c>
      <c r="L511" s="4">
        <f t="shared" si="129"/>
        <v>0</v>
      </c>
      <c r="M511" s="4">
        <f t="shared" si="127"/>
        <v>0</v>
      </c>
      <c r="N511" s="4">
        <f t="shared" si="128"/>
        <v>0</v>
      </c>
      <c r="O511" s="4">
        <f t="shared" si="120"/>
        <v>0</v>
      </c>
      <c r="P511" s="4">
        <f t="shared" si="121"/>
        <v>0</v>
      </c>
    </row>
    <row r="512" spans="1:16" x14ac:dyDescent="0.4">
      <c r="A512" s="1">
        <f t="shared" si="130"/>
        <v>43</v>
      </c>
      <c r="B512" s="1">
        <f t="shared" si="122"/>
        <v>6</v>
      </c>
      <c r="C512" s="1" t="str">
        <f t="shared" si="115"/>
        <v>43_6</v>
      </c>
      <c r="D512" s="1">
        <f t="shared" si="116"/>
        <v>0</v>
      </c>
      <c r="E512" s="1">
        <f t="shared" si="117"/>
        <v>0</v>
      </c>
      <c r="F512" s="1" t="str">
        <f t="shared" si="118"/>
        <v>43年6ヵ月目</v>
      </c>
      <c r="G512" s="4">
        <f t="shared" si="119"/>
        <v>0</v>
      </c>
      <c r="H512" s="4">
        <f t="shared" si="123"/>
        <v>0</v>
      </c>
      <c r="I512" s="4">
        <f t="shared" si="124"/>
        <v>0</v>
      </c>
      <c r="J512" s="4">
        <f t="shared" si="126"/>
        <v>0</v>
      </c>
      <c r="K512" s="4">
        <f t="shared" si="125"/>
        <v>0</v>
      </c>
      <c r="L512" s="4">
        <f t="shared" si="129"/>
        <v>0</v>
      </c>
      <c r="M512" s="4">
        <f t="shared" si="127"/>
        <v>0</v>
      </c>
      <c r="N512" s="4">
        <f t="shared" si="128"/>
        <v>0</v>
      </c>
      <c r="O512" s="4">
        <f t="shared" si="120"/>
        <v>0</v>
      </c>
      <c r="P512" s="4">
        <f t="shared" si="121"/>
        <v>0</v>
      </c>
    </row>
    <row r="513" spans="1:16" x14ac:dyDescent="0.4">
      <c r="A513" s="1">
        <f t="shared" si="130"/>
        <v>43</v>
      </c>
      <c r="B513" s="1">
        <f t="shared" si="122"/>
        <v>7</v>
      </c>
      <c r="C513" s="1" t="str">
        <f t="shared" si="115"/>
        <v>43_7</v>
      </c>
      <c r="D513" s="1">
        <f t="shared" si="116"/>
        <v>0</v>
      </c>
      <c r="E513" s="1">
        <f t="shared" si="117"/>
        <v>0</v>
      </c>
      <c r="F513" s="1" t="str">
        <f t="shared" si="118"/>
        <v>43年7ヵ月目</v>
      </c>
      <c r="G513" s="4">
        <f t="shared" si="119"/>
        <v>0</v>
      </c>
      <c r="H513" s="4">
        <f t="shared" si="123"/>
        <v>0</v>
      </c>
      <c r="I513" s="4">
        <f t="shared" si="124"/>
        <v>0</v>
      </c>
      <c r="J513" s="4">
        <f t="shared" si="126"/>
        <v>0</v>
      </c>
      <c r="K513" s="4">
        <f t="shared" si="125"/>
        <v>0</v>
      </c>
      <c r="L513" s="4">
        <f t="shared" si="129"/>
        <v>0</v>
      </c>
      <c r="M513" s="4">
        <f t="shared" si="127"/>
        <v>0</v>
      </c>
      <c r="N513" s="4">
        <f t="shared" si="128"/>
        <v>0</v>
      </c>
      <c r="O513" s="4">
        <f t="shared" si="120"/>
        <v>0</v>
      </c>
      <c r="P513" s="4">
        <f t="shared" si="121"/>
        <v>0</v>
      </c>
    </row>
    <row r="514" spans="1:16" x14ac:dyDescent="0.4">
      <c r="A514" s="1">
        <f t="shared" si="130"/>
        <v>43</v>
      </c>
      <c r="B514" s="1">
        <f t="shared" si="122"/>
        <v>8</v>
      </c>
      <c r="C514" s="1" t="str">
        <f t="shared" si="115"/>
        <v>43_8</v>
      </c>
      <c r="D514" s="1">
        <f t="shared" si="116"/>
        <v>0</v>
      </c>
      <c r="E514" s="1">
        <f t="shared" si="117"/>
        <v>0</v>
      </c>
      <c r="F514" s="1" t="str">
        <f t="shared" si="118"/>
        <v>43年8ヵ月目</v>
      </c>
      <c r="G514" s="4">
        <f t="shared" si="119"/>
        <v>0</v>
      </c>
      <c r="H514" s="4">
        <f t="shared" si="123"/>
        <v>0</v>
      </c>
      <c r="I514" s="4">
        <f t="shared" si="124"/>
        <v>0</v>
      </c>
      <c r="J514" s="4">
        <f t="shared" si="126"/>
        <v>0</v>
      </c>
      <c r="K514" s="4">
        <f t="shared" si="125"/>
        <v>0</v>
      </c>
      <c r="L514" s="4">
        <f t="shared" si="129"/>
        <v>0</v>
      </c>
      <c r="M514" s="4">
        <f t="shared" si="127"/>
        <v>0</v>
      </c>
      <c r="N514" s="4">
        <f t="shared" si="128"/>
        <v>0</v>
      </c>
      <c r="O514" s="4">
        <f t="shared" si="120"/>
        <v>0</v>
      </c>
      <c r="P514" s="4">
        <f t="shared" si="121"/>
        <v>0</v>
      </c>
    </row>
    <row r="515" spans="1:16" x14ac:dyDescent="0.4">
      <c r="A515" s="1">
        <f t="shared" si="130"/>
        <v>43</v>
      </c>
      <c r="B515" s="1">
        <f t="shared" si="122"/>
        <v>9</v>
      </c>
      <c r="C515" s="1" t="str">
        <f t="shared" si="115"/>
        <v>43_9</v>
      </c>
      <c r="D515" s="1">
        <f t="shared" si="116"/>
        <v>0</v>
      </c>
      <c r="E515" s="1">
        <f t="shared" si="117"/>
        <v>0</v>
      </c>
      <c r="F515" s="1" t="str">
        <f t="shared" si="118"/>
        <v>43年9ヵ月目</v>
      </c>
      <c r="G515" s="4">
        <f t="shared" si="119"/>
        <v>0</v>
      </c>
      <c r="H515" s="4">
        <f t="shared" si="123"/>
        <v>0</v>
      </c>
      <c r="I515" s="4">
        <f t="shared" si="124"/>
        <v>0</v>
      </c>
      <c r="J515" s="4">
        <f t="shared" si="126"/>
        <v>0</v>
      </c>
      <c r="K515" s="4">
        <f t="shared" si="125"/>
        <v>0</v>
      </c>
      <c r="L515" s="4">
        <f t="shared" si="129"/>
        <v>0</v>
      </c>
      <c r="M515" s="4">
        <f t="shared" si="127"/>
        <v>0</v>
      </c>
      <c r="N515" s="4">
        <f t="shared" si="128"/>
        <v>0</v>
      </c>
      <c r="O515" s="4">
        <f t="shared" si="120"/>
        <v>0</v>
      </c>
      <c r="P515" s="4">
        <f t="shared" si="121"/>
        <v>0</v>
      </c>
    </row>
    <row r="516" spans="1:16" x14ac:dyDescent="0.4">
      <c r="A516" s="1">
        <f t="shared" si="130"/>
        <v>43</v>
      </c>
      <c r="B516" s="1">
        <f t="shared" si="122"/>
        <v>10</v>
      </c>
      <c r="C516" s="1" t="str">
        <f t="shared" ref="C516:C579" si="131">A516&amp;"_"&amp;B516</f>
        <v>43_10</v>
      </c>
      <c r="D516" s="1">
        <f t="shared" ref="D516:D579" si="132">IF(A516&lt;=$V$9,$AB$9,IF(A516&lt;=$V$10,$AB$10,IF(A516&lt;=$V$11,$AB$11,0)))</f>
        <v>0</v>
      </c>
      <c r="E516" s="1">
        <f t="shared" ref="E516:E579" si="133">IF($A516&lt;=$V$9,$AD$9,IF($A516&lt;=$V$10,$AD$10,IF($A516&lt;=$V$11,$AD$11,0)))</f>
        <v>0</v>
      </c>
      <c r="F516" s="1" t="str">
        <f t="shared" ref="F516:F579" si="134">A516&amp;"年"&amp;B516&amp;"ヵ月目"</f>
        <v>43年10ヵ月目</v>
      </c>
      <c r="G516" s="4">
        <f t="shared" ref="G516:G579" si="135">IF(L515=0,
  0,
  IF($V$8="元利均等返済",
    IF(AND(A516=$V$7,B516=12),L515,K516-I516),
    IF(L515/ROUNDDOWN($Y$3/(12*$V$7),0)&lt;2,L515,ROUNDDOWN($Y$3/(12*$V$7),0))
  )
)</f>
        <v>0</v>
      </c>
      <c r="H516" s="4">
        <f t="shared" si="123"/>
        <v>0</v>
      </c>
      <c r="I516" s="4">
        <f t="shared" si="124"/>
        <v>0</v>
      </c>
      <c r="J516" s="4">
        <f t="shared" si="126"/>
        <v>0</v>
      </c>
      <c r="K516" s="4">
        <f t="shared" si="125"/>
        <v>0</v>
      </c>
      <c r="L516" s="4">
        <f t="shared" si="129"/>
        <v>0</v>
      </c>
      <c r="M516" s="4">
        <f t="shared" si="127"/>
        <v>0</v>
      </c>
      <c r="N516" s="4">
        <f t="shared" si="128"/>
        <v>0</v>
      </c>
      <c r="O516" s="4">
        <f t="shared" ref="O516:O579" si="136">K516+M516</f>
        <v>0</v>
      </c>
      <c r="P516" s="4">
        <f t="shared" ref="P516:P579" si="137">P515-G516-H516</f>
        <v>0</v>
      </c>
    </row>
    <row r="517" spans="1:16" x14ac:dyDescent="0.4">
      <c r="A517" s="1">
        <f t="shared" si="130"/>
        <v>43</v>
      </c>
      <c r="B517" s="1">
        <f t="shared" ref="B517:B580" si="138">IF(B516=12,1,B516+1)</f>
        <v>11</v>
      </c>
      <c r="C517" s="1" t="str">
        <f t="shared" si="131"/>
        <v>43_11</v>
      </c>
      <c r="D517" s="1">
        <f t="shared" si="132"/>
        <v>0</v>
      </c>
      <c r="E517" s="1">
        <f t="shared" si="133"/>
        <v>0</v>
      </c>
      <c r="F517" s="1" t="str">
        <f t="shared" si="134"/>
        <v>43年11ヵ月目</v>
      </c>
      <c r="G517" s="4">
        <f t="shared" si="135"/>
        <v>0</v>
      </c>
      <c r="H517" s="4">
        <f t="shared" ref="H517:H580" si="139">IF(N516=0,
  0,
  IF(OR(B517=$Y$5,B517=$Y$6),
    IF(N516/ROUNDDOWN($Y$4/(2*$V$7),0)&lt;2,
      N516,ROUNDDOWN($Y$4/(2*$V$7),0)
    ),
    0
  )
)</f>
        <v>0</v>
      </c>
      <c r="I517" s="4">
        <f t="shared" ref="I517:I580" si="140">IF($V$8="元利均等返済",
ROUNDDOWN(L516*$D517,0),
ROUNDDOWN(P516*$D517,0)
)</f>
        <v>0</v>
      </c>
      <c r="J517" s="4">
        <f t="shared" si="126"/>
        <v>0</v>
      </c>
      <c r="K517" s="4">
        <f t="shared" ref="K517:K580" si="141">IF(P516=0,
  0,
  IF($V$8="元利均等返済",
    IF(AND(A517=$V$7,B517=12),G517+I517,ROUND($Y$3*$D517*(1+$D517)^(12*$V$7)/((1+$D517)^(12*$V$7)-1),0)),
    IF(P516/ROUNDDOWN($Y$3/(12*$V$7),0)&lt;2,L516,ROUNDDOWN($Y$3/(12*$V$7),0))+ROUNDDOWN(P516*$D517,0)
  )
)</f>
        <v>0</v>
      </c>
      <c r="L517" s="4">
        <f t="shared" si="129"/>
        <v>0</v>
      </c>
      <c r="M517" s="4">
        <f t="shared" si="127"/>
        <v>0</v>
      </c>
      <c r="N517" s="4">
        <f t="shared" si="128"/>
        <v>0</v>
      </c>
      <c r="O517" s="4">
        <f t="shared" si="136"/>
        <v>0</v>
      </c>
      <c r="P517" s="4">
        <f t="shared" si="137"/>
        <v>0</v>
      </c>
    </row>
    <row r="518" spans="1:16" x14ac:dyDescent="0.4">
      <c r="A518" s="1">
        <f t="shared" si="130"/>
        <v>43</v>
      </c>
      <c r="B518" s="1">
        <f t="shared" si="138"/>
        <v>12</v>
      </c>
      <c r="C518" s="1" t="str">
        <f t="shared" si="131"/>
        <v>43_12</v>
      </c>
      <c r="D518" s="1">
        <f t="shared" si="132"/>
        <v>0</v>
      </c>
      <c r="E518" s="1">
        <f t="shared" si="133"/>
        <v>0</v>
      </c>
      <c r="F518" s="1" t="str">
        <f t="shared" si="134"/>
        <v>43年12ヵ月目</v>
      </c>
      <c r="G518" s="4">
        <f t="shared" si="135"/>
        <v>0</v>
      </c>
      <c r="H518" s="4">
        <f t="shared" si="139"/>
        <v>0</v>
      </c>
      <c r="I518" s="4">
        <f t="shared" si="140"/>
        <v>0</v>
      </c>
      <c r="J518" s="4">
        <f t="shared" ref="J518:J581" si="142">M518-H518</f>
        <v>0</v>
      </c>
      <c r="K518" s="4">
        <f t="shared" si="141"/>
        <v>0</v>
      </c>
      <c r="L518" s="4">
        <f t="shared" si="129"/>
        <v>0</v>
      </c>
      <c r="M518" s="4">
        <f t="shared" si="127"/>
        <v>0</v>
      </c>
      <c r="N518" s="4">
        <f t="shared" si="128"/>
        <v>0</v>
      </c>
      <c r="O518" s="4">
        <f t="shared" si="136"/>
        <v>0</v>
      </c>
      <c r="P518" s="4">
        <f t="shared" si="137"/>
        <v>0</v>
      </c>
    </row>
    <row r="519" spans="1:16" x14ac:dyDescent="0.4">
      <c r="A519" s="1">
        <f t="shared" si="130"/>
        <v>44</v>
      </c>
      <c r="B519" s="1">
        <f t="shared" si="138"/>
        <v>1</v>
      </c>
      <c r="C519" s="1" t="str">
        <f t="shared" si="131"/>
        <v>44_1</v>
      </c>
      <c r="D519" s="1">
        <f t="shared" si="132"/>
        <v>0</v>
      </c>
      <c r="E519" s="1">
        <f t="shared" si="133"/>
        <v>0</v>
      </c>
      <c r="F519" s="1" t="str">
        <f t="shared" si="134"/>
        <v>44年1ヵ月目</v>
      </c>
      <c r="G519" s="4">
        <f t="shared" si="135"/>
        <v>0</v>
      </c>
      <c r="H519" s="4">
        <f t="shared" si="139"/>
        <v>0</v>
      </c>
      <c r="I519" s="4">
        <f t="shared" si="140"/>
        <v>0</v>
      </c>
      <c r="J519" s="4">
        <f t="shared" si="142"/>
        <v>0</v>
      </c>
      <c r="K519" s="4">
        <f t="shared" si="141"/>
        <v>0</v>
      </c>
      <c r="L519" s="4">
        <f t="shared" si="129"/>
        <v>0</v>
      </c>
      <c r="M519" s="4">
        <f t="shared" ref="M519:M582" si="143">IF(N518=0,
  0,
  IF(OR(B519=$Y$5,B519=$Y$6),
    IF($V$8="元利均等返済",
      ROUND($Y$4*$E519*(1+$E519)^(2*$V$7)/((1+$E519)^(2*$V$7)-1),0),
      IF(N518/ROUNDDOWN($Y$4/(2*$V$7),0)&lt;2,N518,ROUNDDOWN($Y$4/(2*$V$7),0))
    ),
    0
  )
)</f>
        <v>0</v>
      </c>
      <c r="N519" s="4">
        <f t="shared" si="128"/>
        <v>0</v>
      </c>
      <c r="O519" s="4">
        <f t="shared" si="136"/>
        <v>0</v>
      </c>
      <c r="P519" s="4">
        <f t="shared" si="137"/>
        <v>0</v>
      </c>
    </row>
    <row r="520" spans="1:16" x14ac:dyDescent="0.4">
      <c r="A520" s="1">
        <f t="shared" si="130"/>
        <v>44</v>
      </c>
      <c r="B520" s="1">
        <f t="shared" si="138"/>
        <v>2</v>
      </c>
      <c r="C520" s="1" t="str">
        <f t="shared" si="131"/>
        <v>44_2</v>
      </c>
      <c r="D520" s="1">
        <f t="shared" si="132"/>
        <v>0</v>
      </c>
      <c r="E520" s="1">
        <f t="shared" si="133"/>
        <v>0</v>
      </c>
      <c r="F520" s="1" t="str">
        <f t="shared" si="134"/>
        <v>44年2ヵ月目</v>
      </c>
      <c r="G520" s="4">
        <f t="shared" si="135"/>
        <v>0</v>
      </c>
      <c r="H520" s="4">
        <f t="shared" si="139"/>
        <v>0</v>
      </c>
      <c r="I520" s="4">
        <f t="shared" si="140"/>
        <v>0</v>
      </c>
      <c r="J520" s="4">
        <f t="shared" si="142"/>
        <v>0</v>
      </c>
      <c r="K520" s="4">
        <f t="shared" si="141"/>
        <v>0</v>
      </c>
      <c r="L520" s="4">
        <f t="shared" si="129"/>
        <v>0</v>
      </c>
      <c r="M520" s="4">
        <f t="shared" si="143"/>
        <v>0</v>
      </c>
      <c r="N520" s="4">
        <f t="shared" ref="N520:N583" si="144">N519-H520</f>
        <v>0</v>
      </c>
      <c r="O520" s="4">
        <f t="shared" si="136"/>
        <v>0</v>
      </c>
      <c r="P520" s="4">
        <f t="shared" si="137"/>
        <v>0</v>
      </c>
    </row>
    <row r="521" spans="1:16" x14ac:dyDescent="0.4">
      <c r="A521" s="1">
        <f t="shared" si="130"/>
        <v>44</v>
      </c>
      <c r="B521" s="1">
        <f t="shared" si="138"/>
        <v>3</v>
      </c>
      <c r="C521" s="1" t="str">
        <f t="shared" si="131"/>
        <v>44_3</v>
      </c>
      <c r="D521" s="1">
        <f t="shared" si="132"/>
        <v>0</v>
      </c>
      <c r="E521" s="1">
        <f t="shared" si="133"/>
        <v>0</v>
      </c>
      <c r="F521" s="1" t="str">
        <f t="shared" si="134"/>
        <v>44年3ヵ月目</v>
      </c>
      <c r="G521" s="4">
        <f t="shared" si="135"/>
        <v>0</v>
      </c>
      <c r="H521" s="4">
        <f t="shared" si="139"/>
        <v>0</v>
      </c>
      <c r="I521" s="4">
        <f t="shared" si="140"/>
        <v>0</v>
      </c>
      <c r="J521" s="4">
        <f t="shared" si="142"/>
        <v>0</v>
      </c>
      <c r="K521" s="4">
        <f t="shared" si="141"/>
        <v>0</v>
      </c>
      <c r="L521" s="4">
        <f t="shared" ref="L521:L584" si="145">L520-G521</f>
        <v>0</v>
      </c>
      <c r="M521" s="4">
        <f t="shared" si="143"/>
        <v>0</v>
      </c>
      <c r="N521" s="4">
        <f t="shared" si="144"/>
        <v>0</v>
      </c>
      <c r="O521" s="4">
        <f t="shared" si="136"/>
        <v>0</v>
      </c>
      <c r="P521" s="4">
        <f t="shared" si="137"/>
        <v>0</v>
      </c>
    </row>
    <row r="522" spans="1:16" x14ac:dyDescent="0.4">
      <c r="A522" s="1">
        <f t="shared" si="130"/>
        <v>44</v>
      </c>
      <c r="B522" s="1">
        <f t="shared" si="138"/>
        <v>4</v>
      </c>
      <c r="C522" s="1" t="str">
        <f t="shared" si="131"/>
        <v>44_4</v>
      </c>
      <c r="D522" s="1">
        <f t="shared" si="132"/>
        <v>0</v>
      </c>
      <c r="E522" s="1">
        <f t="shared" si="133"/>
        <v>0</v>
      </c>
      <c r="F522" s="1" t="str">
        <f t="shared" si="134"/>
        <v>44年4ヵ月目</v>
      </c>
      <c r="G522" s="4">
        <f t="shared" si="135"/>
        <v>0</v>
      </c>
      <c r="H522" s="4">
        <f t="shared" si="139"/>
        <v>0</v>
      </c>
      <c r="I522" s="4">
        <f t="shared" si="140"/>
        <v>0</v>
      </c>
      <c r="J522" s="4">
        <f t="shared" si="142"/>
        <v>0</v>
      </c>
      <c r="K522" s="4">
        <f t="shared" si="141"/>
        <v>0</v>
      </c>
      <c r="L522" s="4">
        <f t="shared" si="145"/>
        <v>0</v>
      </c>
      <c r="M522" s="4">
        <f t="shared" si="143"/>
        <v>0</v>
      </c>
      <c r="N522" s="4">
        <f t="shared" si="144"/>
        <v>0</v>
      </c>
      <c r="O522" s="4">
        <f t="shared" si="136"/>
        <v>0</v>
      </c>
      <c r="P522" s="4">
        <f t="shared" si="137"/>
        <v>0</v>
      </c>
    </row>
    <row r="523" spans="1:16" x14ac:dyDescent="0.4">
      <c r="A523" s="1">
        <f t="shared" si="130"/>
        <v>44</v>
      </c>
      <c r="B523" s="1">
        <f t="shared" si="138"/>
        <v>5</v>
      </c>
      <c r="C523" s="1" t="str">
        <f t="shared" si="131"/>
        <v>44_5</v>
      </c>
      <c r="D523" s="1">
        <f t="shared" si="132"/>
        <v>0</v>
      </c>
      <c r="E523" s="1">
        <f t="shared" si="133"/>
        <v>0</v>
      </c>
      <c r="F523" s="1" t="str">
        <f t="shared" si="134"/>
        <v>44年5ヵ月目</v>
      </c>
      <c r="G523" s="4">
        <f t="shared" si="135"/>
        <v>0</v>
      </c>
      <c r="H523" s="4">
        <f t="shared" si="139"/>
        <v>0</v>
      </c>
      <c r="I523" s="4">
        <f t="shared" si="140"/>
        <v>0</v>
      </c>
      <c r="J523" s="4">
        <f t="shared" si="142"/>
        <v>0</v>
      </c>
      <c r="K523" s="4">
        <f t="shared" si="141"/>
        <v>0</v>
      </c>
      <c r="L523" s="4">
        <f t="shared" si="145"/>
        <v>0</v>
      </c>
      <c r="M523" s="4">
        <f t="shared" si="143"/>
        <v>0</v>
      </c>
      <c r="N523" s="4">
        <f t="shared" si="144"/>
        <v>0</v>
      </c>
      <c r="O523" s="4">
        <f t="shared" si="136"/>
        <v>0</v>
      </c>
      <c r="P523" s="4">
        <f t="shared" si="137"/>
        <v>0</v>
      </c>
    </row>
    <row r="524" spans="1:16" x14ac:dyDescent="0.4">
      <c r="A524" s="1">
        <f t="shared" si="130"/>
        <v>44</v>
      </c>
      <c r="B524" s="1">
        <f t="shared" si="138"/>
        <v>6</v>
      </c>
      <c r="C524" s="1" t="str">
        <f t="shared" si="131"/>
        <v>44_6</v>
      </c>
      <c r="D524" s="1">
        <f t="shared" si="132"/>
        <v>0</v>
      </c>
      <c r="E524" s="1">
        <f t="shared" si="133"/>
        <v>0</v>
      </c>
      <c r="F524" s="1" t="str">
        <f t="shared" si="134"/>
        <v>44年6ヵ月目</v>
      </c>
      <c r="G524" s="4">
        <f t="shared" si="135"/>
        <v>0</v>
      </c>
      <c r="H524" s="4">
        <f t="shared" si="139"/>
        <v>0</v>
      </c>
      <c r="I524" s="4">
        <f t="shared" si="140"/>
        <v>0</v>
      </c>
      <c r="J524" s="4">
        <f t="shared" si="142"/>
        <v>0</v>
      </c>
      <c r="K524" s="4">
        <f t="shared" si="141"/>
        <v>0</v>
      </c>
      <c r="L524" s="4">
        <f t="shared" si="145"/>
        <v>0</v>
      </c>
      <c r="M524" s="4">
        <f t="shared" si="143"/>
        <v>0</v>
      </c>
      <c r="N524" s="4">
        <f t="shared" si="144"/>
        <v>0</v>
      </c>
      <c r="O524" s="4">
        <f t="shared" si="136"/>
        <v>0</v>
      </c>
      <c r="P524" s="4">
        <f t="shared" si="137"/>
        <v>0</v>
      </c>
    </row>
    <row r="525" spans="1:16" x14ac:dyDescent="0.4">
      <c r="A525" s="1">
        <f t="shared" si="130"/>
        <v>44</v>
      </c>
      <c r="B525" s="1">
        <f t="shared" si="138"/>
        <v>7</v>
      </c>
      <c r="C525" s="1" t="str">
        <f t="shared" si="131"/>
        <v>44_7</v>
      </c>
      <c r="D525" s="1">
        <f t="shared" si="132"/>
        <v>0</v>
      </c>
      <c r="E525" s="1">
        <f t="shared" si="133"/>
        <v>0</v>
      </c>
      <c r="F525" s="1" t="str">
        <f t="shared" si="134"/>
        <v>44年7ヵ月目</v>
      </c>
      <c r="G525" s="4">
        <f t="shared" si="135"/>
        <v>0</v>
      </c>
      <c r="H525" s="4">
        <f t="shared" si="139"/>
        <v>0</v>
      </c>
      <c r="I525" s="4">
        <f t="shared" si="140"/>
        <v>0</v>
      </c>
      <c r="J525" s="4">
        <f t="shared" si="142"/>
        <v>0</v>
      </c>
      <c r="K525" s="4">
        <f t="shared" si="141"/>
        <v>0</v>
      </c>
      <c r="L525" s="4">
        <f t="shared" si="145"/>
        <v>0</v>
      </c>
      <c r="M525" s="4">
        <f t="shared" si="143"/>
        <v>0</v>
      </c>
      <c r="N525" s="4">
        <f t="shared" si="144"/>
        <v>0</v>
      </c>
      <c r="O525" s="4">
        <f t="shared" si="136"/>
        <v>0</v>
      </c>
      <c r="P525" s="4">
        <f t="shared" si="137"/>
        <v>0</v>
      </c>
    </row>
    <row r="526" spans="1:16" x14ac:dyDescent="0.4">
      <c r="A526" s="1">
        <f t="shared" si="130"/>
        <v>44</v>
      </c>
      <c r="B526" s="1">
        <f t="shared" si="138"/>
        <v>8</v>
      </c>
      <c r="C526" s="1" t="str">
        <f t="shared" si="131"/>
        <v>44_8</v>
      </c>
      <c r="D526" s="1">
        <f t="shared" si="132"/>
        <v>0</v>
      </c>
      <c r="E526" s="1">
        <f t="shared" si="133"/>
        <v>0</v>
      </c>
      <c r="F526" s="1" t="str">
        <f t="shared" si="134"/>
        <v>44年8ヵ月目</v>
      </c>
      <c r="G526" s="4">
        <f t="shared" si="135"/>
        <v>0</v>
      </c>
      <c r="H526" s="4">
        <f t="shared" si="139"/>
        <v>0</v>
      </c>
      <c r="I526" s="4">
        <f t="shared" si="140"/>
        <v>0</v>
      </c>
      <c r="J526" s="4">
        <f t="shared" si="142"/>
        <v>0</v>
      </c>
      <c r="K526" s="4">
        <f t="shared" si="141"/>
        <v>0</v>
      </c>
      <c r="L526" s="4">
        <f t="shared" si="145"/>
        <v>0</v>
      </c>
      <c r="M526" s="4">
        <f t="shared" si="143"/>
        <v>0</v>
      </c>
      <c r="N526" s="4">
        <f t="shared" si="144"/>
        <v>0</v>
      </c>
      <c r="O526" s="4">
        <f t="shared" si="136"/>
        <v>0</v>
      </c>
      <c r="P526" s="4">
        <f t="shared" si="137"/>
        <v>0</v>
      </c>
    </row>
    <row r="527" spans="1:16" x14ac:dyDescent="0.4">
      <c r="A527" s="1">
        <f t="shared" si="130"/>
        <v>44</v>
      </c>
      <c r="B527" s="1">
        <f t="shared" si="138"/>
        <v>9</v>
      </c>
      <c r="C527" s="1" t="str">
        <f t="shared" si="131"/>
        <v>44_9</v>
      </c>
      <c r="D527" s="1">
        <f t="shared" si="132"/>
        <v>0</v>
      </c>
      <c r="E527" s="1">
        <f t="shared" si="133"/>
        <v>0</v>
      </c>
      <c r="F527" s="1" t="str">
        <f t="shared" si="134"/>
        <v>44年9ヵ月目</v>
      </c>
      <c r="G527" s="4">
        <f t="shared" si="135"/>
        <v>0</v>
      </c>
      <c r="H527" s="4">
        <f t="shared" si="139"/>
        <v>0</v>
      </c>
      <c r="I527" s="4">
        <f t="shared" si="140"/>
        <v>0</v>
      </c>
      <c r="J527" s="4">
        <f t="shared" si="142"/>
        <v>0</v>
      </c>
      <c r="K527" s="4">
        <f t="shared" si="141"/>
        <v>0</v>
      </c>
      <c r="L527" s="4">
        <f t="shared" si="145"/>
        <v>0</v>
      </c>
      <c r="M527" s="4">
        <f t="shared" si="143"/>
        <v>0</v>
      </c>
      <c r="N527" s="4">
        <f t="shared" si="144"/>
        <v>0</v>
      </c>
      <c r="O527" s="4">
        <f t="shared" si="136"/>
        <v>0</v>
      </c>
      <c r="P527" s="4">
        <f t="shared" si="137"/>
        <v>0</v>
      </c>
    </row>
    <row r="528" spans="1:16" x14ac:dyDescent="0.4">
      <c r="A528" s="1">
        <f t="shared" ref="A528:A591" si="146">IF(B527=12,A527+1,A527)</f>
        <v>44</v>
      </c>
      <c r="B528" s="1">
        <f t="shared" si="138"/>
        <v>10</v>
      </c>
      <c r="C528" s="1" t="str">
        <f t="shared" si="131"/>
        <v>44_10</v>
      </c>
      <c r="D528" s="1">
        <f t="shared" si="132"/>
        <v>0</v>
      </c>
      <c r="E528" s="1">
        <f t="shared" si="133"/>
        <v>0</v>
      </c>
      <c r="F528" s="1" t="str">
        <f t="shared" si="134"/>
        <v>44年10ヵ月目</v>
      </c>
      <c r="G528" s="4">
        <f t="shared" si="135"/>
        <v>0</v>
      </c>
      <c r="H528" s="4">
        <f t="shared" si="139"/>
        <v>0</v>
      </c>
      <c r="I528" s="4">
        <f t="shared" si="140"/>
        <v>0</v>
      </c>
      <c r="J528" s="4">
        <f t="shared" si="142"/>
        <v>0</v>
      </c>
      <c r="K528" s="4">
        <f t="shared" si="141"/>
        <v>0</v>
      </c>
      <c r="L528" s="4">
        <f t="shared" si="145"/>
        <v>0</v>
      </c>
      <c r="M528" s="4">
        <f t="shared" si="143"/>
        <v>0</v>
      </c>
      <c r="N528" s="4">
        <f t="shared" si="144"/>
        <v>0</v>
      </c>
      <c r="O528" s="4">
        <f t="shared" si="136"/>
        <v>0</v>
      </c>
      <c r="P528" s="4">
        <f t="shared" si="137"/>
        <v>0</v>
      </c>
    </row>
    <row r="529" spans="1:16" x14ac:dyDescent="0.4">
      <c r="A529" s="1">
        <f t="shared" si="146"/>
        <v>44</v>
      </c>
      <c r="B529" s="1">
        <f t="shared" si="138"/>
        <v>11</v>
      </c>
      <c r="C529" s="1" t="str">
        <f t="shared" si="131"/>
        <v>44_11</v>
      </c>
      <c r="D529" s="1">
        <f t="shared" si="132"/>
        <v>0</v>
      </c>
      <c r="E529" s="1">
        <f t="shared" si="133"/>
        <v>0</v>
      </c>
      <c r="F529" s="1" t="str">
        <f t="shared" si="134"/>
        <v>44年11ヵ月目</v>
      </c>
      <c r="G529" s="4">
        <f t="shared" si="135"/>
        <v>0</v>
      </c>
      <c r="H529" s="4">
        <f t="shared" si="139"/>
        <v>0</v>
      </c>
      <c r="I529" s="4">
        <f t="shared" si="140"/>
        <v>0</v>
      </c>
      <c r="J529" s="4">
        <f t="shared" si="142"/>
        <v>0</v>
      </c>
      <c r="K529" s="4">
        <f t="shared" si="141"/>
        <v>0</v>
      </c>
      <c r="L529" s="4">
        <f t="shared" si="145"/>
        <v>0</v>
      </c>
      <c r="M529" s="4">
        <f t="shared" si="143"/>
        <v>0</v>
      </c>
      <c r="N529" s="4">
        <f t="shared" si="144"/>
        <v>0</v>
      </c>
      <c r="O529" s="4">
        <f t="shared" si="136"/>
        <v>0</v>
      </c>
      <c r="P529" s="4">
        <f t="shared" si="137"/>
        <v>0</v>
      </c>
    </row>
    <row r="530" spans="1:16" x14ac:dyDescent="0.4">
      <c r="A530" s="1">
        <f t="shared" si="146"/>
        <v>44</v>
      </c>
      <c r="B530" s="1">
        <f t="shared" si="138"/>
        <v>12</v>
      </c>
      <c r="C530" s="1" t="str">
        <f t="shared" si="131"/>
        <v>44_12</v>
      </c>
      <c r="D530" s="1">
        <f t="shared" si="132"/>
        <v>0</v>
      </c>
      <c r="E530" s="1">
        <f t="shared" si="133"/>
        <v>0</v>
      </c>
      <c r="F530" s="1" t="str">
        <f t="shared" si="134"/>
        <v>44年12ヵ月目</v>
      </c>
      <c r="G530" s="4">
        <f t="shared" si="135"/>
        <v>0</v>
      </c>
      <c r="H530" s="4">
        <f t="shared" si="139"/>
        <v>0</v>
      </c>
      <c r="I530" s="4">
        <f t="shared" si="140"/>
        <v>0</v>
      </c>
      <c r="J530" s="4">
        <f t="shared" si="142"/>
        <v>0</v>
      </c>
      <c r="K530" s="4">
        <f t="shared" si="141"/>
        <v>0</v>
      </c>
      <c r="L530" s="4">
        <f t="shared" si="145"/>
        <v>0</v>
      </c>
      <c r="M530" s="4">
        <f t="shared" si="143"/>
        <v>0</v>
      </c>
      <c r="N530" s="4">
        <f t="shared" si="144"/>
        <v>0</v>
      </c>
      <c r="O530" s="4">
        <f t="shared" si="136"/>
        <v>0</v>
      </c>
      <c r="P530" s="4">
        <f t="shared" si="137"/>
        <v>0</v>
      </c>
    </row>
    <row r="531" spans="1:16" x14ac:dyDescent="0.4">
      <c r="A531" s="1">
        <f t="shared" si="146"/>
        <v>45</v>
      </c>
      <c r="B531" s="1">
        <f t="shared" si="138"/>
        <v>1</v>
      </c>
      <c r="C531" s="1" t="str">
        <f t="shared" si="131"/>
        <v>45_1</v>
      </c>
      <c r="D531" s="1">
        <f t="shared" si="132"/>
        <v>0</v>
      </c>
      <c r="E531" s="1">
        <f t="shared" si="133"/>
        <v>0</v>
      </c>
      <c r="F531" s="1" t="str">
        <f t="shared" si="134"/>
        <v>45年1ヵ月目</v>
      </c>
      <c r="G531" s="4">
        <f t="shared" si="135"/>
        <v>0</v>
      </c>
      <c r="H531" s="4">
        <f t="shared" si="139"/>
        <v>0</v>
      </c>
      <c r="I531" s="4">
        <f t="shared" si="140"/>
        <v>0</v>
      </c>
      <c r="J531" s="4">
        <f t="shared" si="142"/>
        <v>0</v>
      </c>
      <c r="K531" s="4">
        <f t="shared" si="141"/>
        <v>0</v>
      </c>
      <c r="L531" s="4">
        <f t="shared" si="145"/>
        <v>0</v>
      </c>
      <c r="M531" s="4">
        <f t="shared" si="143"/>
        <v>0</v>
      </c>
      <c r="N531" s="4">
        <f t="shared" si="144"/>
        <v>0</v>
      </c>
      <c r="O531" s="4">
        <f t="shared" si="136"/>
        <v>0</v>
      </c>
      <c r="P531" s="4">
        <f t="shared" si="137"/>
        <v>0</v>
      </c>
    </row>
    <row r="532" spans="1:16" x14ac:dyDescent="0.4">
      <c r="A532" s="1">
        <f t="shared" si="146"/>
        <v>45</v>
      </c>
      <c r="B532" s="1">
        <f t="shared" si="138"/>
        <v>2</v>
      </c>
      <c r="C532" s="1" t="str">
        <f t="shared" si="131"/>
        <v>45_2</v>
      </c>
      <c r="D532" s="1">
        <f t="shared" si="132"/>
        <v>0</v>
      </c>
      <c r="E532" s="1">
        <f t="shared" si="133"/>
        <v>0</v>
      </c>
      <c r="F532" s="1" t="str">
        <f t="shared" si="134"/>
        <v>45年2ヵ月目</v>
      </c>
      <c r="G532" s="4">
        <f t="shared" si="135"/>
        <v>0</v>
      </c>
      <c r="H532" s="4">
        <f t="shared" si="139"/>
        <v>0</v>
      </c>
      <c r="I532" s="4">
        <f t="shared" si="140"/>
        <v>0</v>
      </c>
      <c r="J532" s="4">
        <f t="shared" si="142"/>
        <v>0</v>
      </c>
      <c r="K532" s="4">
        <f t="shared" si="141"/>
        <v>0</v>
      </c>
      <c r="L532" s="4">
        <f t="shared" si="145"/>
        <v>0</v>
      </c>
      <c r="M532" s="4">
        <f t="shared" si="143"/>
        <v>0</v>
      </c>
      <c r="N532" s="4">
        <f t="shared" si="144"/>
        <v>0</v>
      </c>
      <c r="O532" s="4">
        <f t="shared" si="136"/>
        <v>0</v>
      </c>
      <c r="P532" s="4">
        <f t="shared" si="137"/>
        <v>0</v>
      </c>
    </row>
    <row r="533" spans="1:16" x14ac:dyDescent="0.4">
      <c r="A533" s="1">
        <f t="shared" si="146"/>
        <v>45</v>
      </c>
      <c r="B533" s="1">
        <f t="shared" si="138"/>
        <v>3</v>
      </c>
      <c r="C533" s="1" t="str">
        <f t="shared" si="131"/>
        <v>45_3</v>
      </c>
      <c r="D533" s="1">
        <f t="shared" si="132"/>
        <v>0</v>
      </c>
      <c r="E533" s="1">
        <f t="shared" si="133"/>
        <v>0</v>
      </c>
      <c r="F533" s="1" t="str">
        <f t="shared" si="134"/>
        <v>45年3ヵ月目</v>
      </c>
      <c r="G533" s="4">
        <f t="shared" si="135"/>
        <v>0</v>
      </c>
      <c r="H533" s="4">
        <f t="shared" si="139"/>
        <v>0</v>
      </c>
      <c r="I533" s="4">
        <f t="shared" si="140"/>
        <v>0</v>
      </c>
      <c r="J533" s="4">
        <f t="shared" si="142"/>
        <v>0</v>
      </c>
      <c r="K533" s="4">
        <f t="shared" si="141"/>
        <v>0</v>
      </c>
      <c r="L533" s="4">
        <f t="shared" si="145"/>
        <v>0</v>
      </c>
      <c r="M533" s="4">
        <f t="shared" si="143"/>
        <v>0</v>
      </c>
      <c r="N533" s="4">
        <f t="shared" si="144"/>
        <v>0</v>
      </c>
      <c r="O533" s="4">
        <f t="shared" si="136"/>
        <v>0</v>
      </c>
      <c r="P533" s="4">
        <f t="shared" si="137"/>
        <v>0</v>
      </c>
    </row>
    <row r="534" spans="1:16" x14ac:dyDescent="0.4">
      <c r="A534" s="1">
        <f t="shared" si="146"/>
        <v>45</v>
      </c>
      <c r="B534" s="1">
        <f t="shared" si="138"/>
        <v>4</v>
      </c>
      <c r="C534" s="1" t="str">
        <f t="shared" si="131"/>
        <v>45_4</v>
      </c>
      <c r="D534" s="1">
        <f t="shared" si="132"/>
        <v>0</v>
      </c>
      <c r="E534" s="1">
        <f t="shared" si="133"/>
        <v>0</v>
      </c>
      <c r="F534" s="1" t="str">
        <f t="shared" si="134"/>
        <v>45年4ヵ月目</v>
      </c>
      <c r="G534" s="4">
        <f t="shared" si="135"/>
        <v>0</v>
      </c>
      <c r="H534" s="4">
        <f t="shared" si="139"/>
        <v>0</v>
      </c>
      <c r="I534" s="4">
        <f t="shared" si="140"/>
        <v>0</v>
      </c>
      <c r="J534" s="4">
        <f t="shared" si="142"/>
        <v>0</v>
      </c>
      <c r="K534" s="4">
        <f t="shared" si="141"/>
        <v>0</v>
      </c>
      <c r="L534" s="4">
        <f t="shared" si="145"/>
        <v>0</v>
      </c>
      <c r="M534" s="4">
        <f t="shared" si="143"/>
        <v>0</v>
      </c>
      <c r="N534" s="4">
        <f t="shared" si="144"/>
        <v>0</v>
      </c>
      <c r="O534" s="4">
        <f t="shared" si="136"/>
        <v>0</v>
      </c>
      <c r="P534" s="4">
        <f t="shared" si="137"/>
        <v>0</v>
      </c>
    </row>
    <row r="535" spans="1:16" x14ac:dyDescent="0.4">
      <c r="A535" s="1">
        <f t="shared" si="146"/>
        <v>45</v>
      </c>
      <c r="B535" s="1">
        <f t="shared" si="138"/>
        <v>5</v>
      </c>
      <c r="C535" s="1" t="str">
        <f t="shared" si="131"/>
        <v>45_5</v>
      </c>
      <c r="D535" s="1">
        <f t="shared" si="132"/>
        <v>0</v>
      </c>
      <c r="E535" s="1">
        <f t="shared" si="133"/>
        <v>0</v>
      </c>
      <c r="F535" s="1" t="str">
        <f t="shared" si="134"/>
        <v>45年5ヵ月目</v>
      </c>
      <c r="G535" s="4">
        <f t="shared" si="135"/>
        <v>0</v>
      </c>
      <c r="H535" s="4">
        <f t="shared" si="139"/>
        <v>0</v>
      </c>
      <c r="I535" s="4">
        <f t="shared" si="140"/>
        <v>0</v>
      </c>
      <c r="J535" s="4">
        <f t="shared" si="142"/>
        <v>0</v>
      </c>
      <c r="K535" s="4">
        <f t="shared" si="141"/>
        <v>0</v>
      </c>
      <c r="L535" s="4">
        <f t="shared" si="145"/>
        <v>0</v>
      </c>
      <c r="M535" s="4">
        <f t="shared" si="143"/>
        <v>0</v>
      </c>
      <c r="N535" s="4">
        <f t="shared" si="144"/>
        <v>0</v>
      </c>
      <c r="O535" s="4">
        <f t="shared" si="136"/>
        <v>0</v>
      </c>
      <c r="P535" s="4">
        <f t="shared" si="137"/>
        <v>0</v>
      </c>
    </row>
    <row r="536" spans="1:16" x14ac:dyDescent="0.4">
      <c r="A536" s="1">
        <f t="shared" si="146"/>
        <v>45</v>
      </c>
      <c r="B536" s="1">
        <f t="shared" si="138"/>
        <v>6</v>
      </c>
      <c r="C536" s="1" t="str">
        <f t="shared" si="131"/>
        <v>45_6</v>
      </c>
      <c r="D536" s="1">
        <f t="shared" si="132"/>
        <v>0</v>
      </c>
      <c r="E536" s="1">
        <f t="shared" si="133"/>
        <v>0</v>
      </c>
      <c r="F536" s="1" t="str">
        <f t="shared" si="134"/>
        <v>45年6ヵ月目</v>
      </c>
      <c r="G536" s="4">
        <f t="shared" si="135"/>
        <v>0</v>
      </c>
      <c r="H536" s="4">
        <f t="shared" si="139"/>
        <v>0</v>
      </c>
      <c r="I536" s="4">
        <f t="shared" si="140"/>
        <v>0</v>
      </c>
      <c r="J536" s="4">
        <f t="shared" si="142"/>
        <v>0</v>
      </c>
      <c r="K536" s="4">
        <f t="shared" si="141"/>
        <v>0</v>
      </c>
      <c r="L536" s="4">
        <f t="shared" si="145"/>
        <v>0</v>
      </c>
      <c r="M536" s="4">
        <f t="shared" si="143"/>
        <v>0</v>
      </c>
      <c r="N536" s="4">
        <f t="shared" si="144"/>
        <v>0</v>
      </c>
      <c r="O536" s="4">
        <f t="shared" si="136"/>
        <v>0</v>
      </c>
      <c r="P536" s="4">
        <f t="shared" si="137"/>
        <v>0</v>
      </c>
    </row>
    <row r="537" spans="1:16" x14ac:dyDescent="0.4">
      <c r="A537" s="1">
        <f t="shared" si="146"/>
        <v>45</v>
      </c>
      <c r="B537" s="1">
        <f t="shared" si="138"/>
        <v>7</v>
      </c>
      <c r="C537" s="1" t="str">
        <f t="shared" si="131"/>
        <v>45_7</v>
      </c>
      <c r="D537" s="1">
        <f t="shared" si="132"/>
        <v>0</v>
      </c>
      <c r="E537" s="1">
        <f t="shared" si="133"/>
        <v>0</v>
      </c>
      <c r="F537" s="1" t="str">
        <f t="shared" si="134"/>
        <v>45年7ヵ月目</v>
      </c>
      <c r="G537" s="4">
        <f t="shared" si="135"/>
        <v>0</v>
      </c>
      <c r="H537" s="4">
        <f t="shared" si="139"/>
        <v>0</v>
      </c>
      <c r="I537" s="4">
        <f t="shared" si="140"/>
        <v>0</v>
      </c>
      <c r="J537" s="4">
        <f t="shared" si="142"/>
        <v>0</v>
      </c>
      <c r="K537" s="4">
        <f t="shared" si="141"/>
        <v>0</v>
      </c>
      <c r="L537" s="4">
        <f t="shared" si="145"/>
        <v>0</v>
      </c>
      <c r="M537" s="4">
        <f t="shared" si="143"/>
        <v>0</v>
      </c>
      <c r="N537" s="4">
        <f t="shared" si="144"/>
        <v>0</v>
      </c>
      <c r="O537" s="4">
        <f t="shared" si="136"/>
        <v>0</v>
      </c>
      <c r="P537" s="4">
        <f t="shared" si="137"/>
        <v>0</v>
      </c>
    </row>
    <row r="538" spans="1:16" x14ac:dyDescent="0.4">
      <c r="A538" s="1">
        <f t="shared" si="146"/>
        <v>45</v>
      </c>
      <c r="B538" s="1">
        <f t="shared" si="138"/>
        <v>8</v>
      </c>
      <c r="C538" s="1" t="str">
        <f t="shared" si="131"/>
        <v>45_8</v>
      </c>
      <c r="D538" s="1">
        <f t="shared" si="132"/>
        <v>0</v>
      </c>
      <c r="E538" s="1">
        <f t="shared" si="133"/>
        <v>0</v>
      </c>
      <c r="F538" s="1" t="str">
        <f t="shared" si="134"/>
        <v>45年8ヵ月目</v>
      </c>
      <c r="G538" s="4">
        <f t="shared" si="135"/>
        <v>0</v>
      </c>
      <c r="H538" s="4">
        <f t="shared" si="139"/>
        <v>0</v>
      </c>
      <c r="I538" s="4">
        <f t="shared" si="140"/>
        <v>0</v>
      </c>
      <c r="J538" s="4">
        <f t="shared" si="142"/>
        <v>0</v>
      </c>
      <c r="K538" s="4">
        <f t="shared" si="141"/>
        <v>0</v>
      </c>
      <c r="L538" s="4">
        <f t="shared" si="145"/>
        <v>0</v>
      </c>
      <c r="M538" s="4">
        <f t="shared" si="143"/>
        <v>0</v>
      </c>
      <c r="N538" s="4">
        <f t="shared" si="144"/>
        <v>0</v>
      </c>
      <c r="O538" s="4">
        <f t="shared" si="136"/>
        <v>0</v>
      </c>
      <c r="P538" s="4">
        <f t="shared" si="137"/>
        <v>0</v>
      </c>
    </row>
    <row r="539" spans="1:16" x14ac:dyDescent="0.4">
      <c r="A539" s="1">
        <f t="shared" si="146"/>
        <v>45</v>
      </c>
      <c r="B539" s="1">
        <f t="shared" si="138"/>
        <v>9</v>
      </c>
      <c r="C539" s="1" t="str">
        <f t="shared" si="131"/>
        <v>45_9</v>
      </c>
      <c r="D539" s="1">
        <f t="shared" si="132"/>
        <v>0</v>
      </c>
      <c r="E539" s="1">
        <f t="shared" si="133"/>
        <v>0</v>
      </c>
      <c r="F539" s="1" t="str">
        <f t="shared" si="134"/>
        <v>45年9ヵ月目</v>
      </c>
      <c r="G539" s="4">
        <f t="shared" si="135"/>
        <v>0</v>
      </c>
      <c r="H539" s="4">
        <f t="shared" si="139"/>
        <v>0</v>
      </c>
      <c r="I539" s="4">
        <f t="shared" si="140"/>
        <v>0</v>
      </c>
      <c r="J539" s="4">
        <f t="shared" si="142"/>
        <v>0</v>
      </c>
      <c r="K539" s="4">
        <f t="shared" si="141"/>
        <v>0</v>
      </c>
      <c r="L539" s="4">
        <f t="shared" si="145"/>
        <v>0</v>
      </c>
      <c r="M539" s="4">
        <f t="shared" si="143"/>
        <v>0</v>
      </c>
      <c r="N539" s="4">
        <f t="shared" si="144"/>
        <v>0</v>
      </c>
      <c r="O539" s="4">
        <f t="shared" si="136"/>
        <v>0</v>
      </c>
      <c r="P539" s="4">
        <f t="shared" si="137"/>
        <v>0</v>
      </c>
    </row>
    <row r="540" spans="1:16" x14ac:dyDescent="0.4">
      <c r="A540" s="1">
        <f t="shared" si="146"/>
        <v>45</v>
      </c>
      <c r="B540" s="1">
        <f t="shared" si="138"/>
        <v>10</v>
      </c>
      <c r="C540" s="1" t="str">
        <f t="shared" si="131"/>
        <v>45_10</v>
      </c>
      <c r="D540" s="1">
        <f t="shared" si="132"/>
        <v>0</v>
      </c>
      <c r="E540" s="1">
        <f t="shared" si="133"/>
        <v>0</v>
      </c>
      <c r="F540" s="1" t="str">
        <f t="shared" si="134"/>
        <v>45年10ヵ月目</v>
      </c>
      <c r="G540" s="4">
        <f t="shared" si="135"/>
        <v>0</v>
      </c>
      <c r="H540" s="4">
        <f t="shared" si="139"/>
        <v>0</v>
      </c>
      <c r="I540" s="4">
        <f t="shared" si="140"/>
        <v>0</v>
      </c>
      <c r="J540" s="4">
        <f t="shared" si="142"/>
        <v>0</v>
      </c>
      <c r="K540" s="4">
        <f t="shared" si="141"/>
        <v>0</v>
      </c>
      <c r="L540" s="4">
        <f t="shared" si="145"/>
        <v>0</v>
      </c>
      <c r="M540" s="4">
        <f t="shared" si="143"/>
        <v>0</v>
      </c>
      <c r="N540" s="4">
        <f t="shared" si="144"/>
        <v>0</v>
      </c>
      <c r="O540" s="4">
        <f t="shared" si="136"/>
        <v>0</v>
      </c>
      <c r="P540" s="4">
        <f t="shared" si="137"/>
        <v>0</v>
      </c>
    </row>
    <row r="541" spans="1:16" x14ac:dyDescent="0.4">
      <c r="A541" s="1">
        <f t="shared" si="146"/>
        <v>45</v>
      </c>
      <c r="B541" s="1">
        <f t="shared" si="138"/>
        <v>11</v>
      </c>
      <c r="C541" s="1" t="str">
        <f t="shared" si="131"/>
        <v>45_11</v>
      </c>
      <c r="D541" s="1">
        <f t="shared" si="132"/>
        <v>0</v>
      </c>
      <c r="E541" s="1">
        <f t="shared" si="133"/>
        <v>0</v>
      </c>
      <c r="F541" s="1" t="str">
        <f t="shared" si="134"/>
        <v>45年11ヵ月目</v>
      </c>
      <c r="G541" s="4">
        <f t="shared" si="135"/>
        <v>0</v>
      </c>
      <c r="H541" s="4">
        <f t="shared" si="139"/>
        <v>0</v>
      </c>
      <c r="I541" s="4">
        <f t="shared" si="140"/>
        <v>0</v>
      </c>
      <c r="J541" s="4">
        <f t="shared" si="142"/>
        <v>0</v>
      </c>
      <c r="K541" s="4">
        <f t="shared" si="141"/>
        <v>0</v>
      </c>
      <c r="L541" s="4">
        <f t="shared" si="145"/>
        <v>0</v>
      </c>
      <c r="M541" s="4">
        <f t="shared" si="143"/>
        <v>0</v>
      </c>
      <c r="N541" s="4">
        <f t="shared" si="144"/>
        <v>0</v>
      </c>
      <c r="O541" s="4">
        <f t="shared" si="136"/>
        <v>0</v>
      </c>
      <c r="P541" s="4">
        <f t="shared" si="137"/>
        <v>0</v>
      </c>
    </row>
    <row r="542" spans="1:16" x14ac:dyDescent="0.4">
      <c r="A542" s="1">
        <f t="shared" si="146"/>
        <v>45</v>
      </c>
      <c r="B542" s="1">
        <f t="shared" si="138"/>
        <v>12</v>
      </c>
      <c r="C542" s="1" t="str">
        <f t="shared" si="131"/>
        <v>45_12</v>
      </c>
      <c r="D542" s="1">
        <f t="shared" si="132"/>
        <v>0</v>
      </c>
      <c r="E542" s="1">
        <f t="shared" si="133"/>
        <v>0</v>
      </c>
      <c r="F542" s="1" t="str">
        <f t="shared" si="134"/>
        <v>45年12ヵ月目</v>
      </c>
      <c r="G542" s="4">
        <f t="shared" si="135"/>
        <v>0</v>
      </c>
      <c r="H542" s="4">
        <f t="shared" si="139"/>
        <v>0</v>
      </c>
      <c r="I542" s="4">
        <f t="shared" si="140"/>
        <v>0</v>
      </c>
      <c r="J542" s="4">
        <f t="shared" si="142"/>
        <v>0</v>
      </c>
      <c r="K542" s="4">
        <f t="shared" si="141"/>
        <v>0</v>
      </c>
      <c r="L542" s="4">
        <f t="shared" si="145"/>
        <v>0</v>
      </c>
      <c r="M542" s="4">
        <f t="shared" si="143"/>
        <v>0</v>
      </c>
      <c r="N542" s="4">
        <f t="shared" si="144"/>
        <v>0</v>
      </c>
      <c r="O542" s="4">
        <f t="shared" si="136"/>
        <v>0</v>
      </c>
      <c r="P542" s="4">
        <f t="shared" si="137"/>
        <v>0</v>
      </c>
    </row>
    <row r="543" spans="1:16" x14ac:dyDescent="0.4">
      <c r="A543" s="1">
        <f t="shared" si="146"/>
        <v>46</v>
      </c>
      <c r="B543" s="1">
        <f t="shared" si="138"/>
        <v>1</v>
      </c>
      <c r="C543" s="1" t="str">
        <f t="shared" si="131"/>
        <v>46_1</v>
      </c>
      <c r="D543" s="1">
        <f t="shared" si="132"/>
        <v>0</v>
      </c>
      <c r="E543" s="1">
        <f t="shared" si="133"/>
        <v>0</v>
      </c>
      <c r="F543" s="1" t="str">
        <f t="shared" si="134"/>
        <v>46年1ヵ月目</v>
      </c>
      <c r="G543" s="4">
        <f t="shared" si="135"/>
        <v>0</v>
      </c>
      <c r="H543" s="4">
        <f t="shared" si="139"/>
        <v>0</v>
      </c>
      <c r="I543" s="4">
        <f t="shared" si="140"/>
        <v>0</v>
      </c>
      <c r="J543" s="4">
        <f t="shared" si="142"/>
        <v>0</v>
      </c>
      <c r="K543" s="4">
        <f t="shared" si="141"/>
        <v>0</v>
      </c>
      <c r="L543" s="4">
        <f t="shared" si="145"/>
        <v>0</v>
      </c>
      <c r="M543" s="4">
        <f t="shared" si="143"/>
        <v>0</v>
      </c>
      <c r="N543" s="4">
        <f t="shared" si="144"/>
        <v>0</v>
      </c>
      <c r="O543" s="4">
        <f t="shared" si="136"/>
        <v>0</v>
      </c>
      <c r="P543" s="4">
        <f t="shared" si="137"/>
        <v>0</v>
      </c>
    </row>
    <row r="544" spans="1:16" x14ac:dyDescent="0.4">
      <c r="A544" s="1">
        <f t="shared" si="146"/>
        <v>46</v>
      </c>
      <c r="B544" s="1">
        <f t="shared" si="138"/>
        <v>2</v>
      </c>
      <c r="C544" s="1" t="str">
        <f t="shared" si="131"/>
        <v>46_2</v>
      </c>
      <c r="D544" s="1">
        <f t="shared" si="132"/>
        <v>0</v>
      </c>
      <c r="E544" s="1">
        <f t="shared" si="133"/>
        <v>0</v>
      </c>
      <c r="F544" s="1" t="str">
        <f t="shared" si="134"/>
        <v>46年2ヵ月目</v>
      </c>
      <c r="G544" s="4">
        <f t="shared" si="135"/>
        <v>0</v>
      </c>
      <c r="H544" s="4">
        <f t="shared" si="139"/>
        <v>0</v>
      </c>
      <c r="I544" s="4">
        <f t="shared" si="140"/>
        <v>0</v>
      </c>
      <c r="J544" s="4">
        <f t="shared" si="142"/>
        <v>0</v>
      </c>
      <c r="K544" s="4">
        <f t="shared" si="141"/>
        <v>0</v>
      </c>
      <c r="L544" s="4">
        <f t="shared" si="145"/>
        <v>0</v>
      </c>
      <c r="M544" s="4">
        <f t="shared" si="143"/>
        <v>0</v>
      </c>
      <c r="N544" s="4">
        <f t="shared" si="144"/>
        <v>0</v>
      </c>
      <c r="O544" s="4">
        <f t="shared" si="136"/>
        <v>0</v>
      </c>
      <c r="P544" s="4">
        <f t="shared" si="137"/>
        <v>0</v>
      </c>
    </row>
    <row r="545" spans="1:16" x14ac:dyDescent="0.4">
      <c r="A545" s="1">
        <f t="shared" si="146"/>
        <v>46</v>
      </c>
      <c r="B545" s="1">
        <f t="shared" si="138"/>
        <v>3</v>
      </c>
      <c r="C545" s="1" t="str">
        <f t="shared" si="131"/>
        <v>46_3</v>
      </c>
      <c r="D545" s="1">
        <f t="shared" si="132"/>
        <v>0</v>
      </c>
      <c r="E545" s="1">
        <f t="shared" si="133"/>
        <v>0</v>
      </c>
      <c r="F545" s="1" t="str">
        <f t="shared" si="134"/>
        <v>46年3ヵ月目</v>
      </c>
      <c r="G545" s="4">
        <f t="shared" si="135"/>
        <v>0</v>
      </c>
      <c r="H545" s="4">
        <f t="shared" si="139"/>
        <v>0</v>
      </c>
      <c r="I545" s="4">
        <f t="shared" si="140"/>
        <v>0</v>
      </c>
      <c r="J545" s="4">
        <f t="shared" si="142"/>
        <v>0</v>
      </c>
      <c r="K545" s="4">
        <f t="shared" si="141"/>
        <v>0</v>
      </c>
      <c r="L545" s="4">
        <f t="shared" si="145"/>
        <v>0</v>
      </c>
      <c r="M545" s="4">
        <f t="shared" si="143"/>
        <v>0</v>
      </c>
      <c r="N545" s="4">
        <f t="shared" si="144"/>
        <v>0</v>
      </c>
      <c r="O545" s="4">
        <f t="shared" si="136"/>
        <v>0</v>
      </c>
      <c r="P545" s="4">
        <f t="shared" si="137"/>
        <v>0</v>
      </c>
    </row>
    <row r="546" spans="1:16" x14ac:dyDescent="0.4">
      <c r="A546" s="1">
        <f t="shared" si="146"/>
        <v>46</v>
      </c>
      <c r="B546" s="1">
        <f t="shared" si="138"/>
        <v>4</v>
      </c>
      <c r="C546" s="1" t="str">
        <f t="shared" si="131"/>
        <v>46_4</v>
      </c>
      <c r="D546" s="1">
        <f t="shared" si="132"/>
        <v>0</v>
      </c>
      <c r="E546" s="1">
        <f t="shared" si="133"/>
        <v>0</v>
      </c>
      <c r="F546" s="1" t="str">
        <f t="shared" si="134"/>
        <v>46年4ヵ月目</v>
      </c>
      <c r="G546" s="4">
        <f t="shared" si="135"/>
        <v>0</v>
      </c>
      <c r="H546" s="4">
        <f t="shared" si="139"/>
        <v>0</v>
      </c>
      <c r="I546" s="4">
        <f t="shared" si="140"/>
        <v>0</v>
      </c>
      <c r="J546" s="4">
        <f t="shared" si="142"/>
        <v>0</v>
      </c>
      <c r="K546" s="4">
        <f t="shared" si="141"/>
        <v>0</v>
      </c>
      <c r="L546" s="4">
        <f t="shared" si="145"/>
        <v>0</v>
      </c>
      <c r="M546" s="4">
        <f t="shared" si="143"/>
        <v>0</v>
      </c>
      <c r="N546" s="4">
        <f t="shared" si="144"/>
        <v>0</v>
      </c>
      <c r="O546" s="4">
        <f t="shared" si="136"/>
        <v>0</v>
      </c>
      <c r="P546" s="4">
        <f t="shared" si="137"/>
        <v>0</v>
      </c>
    </row>
    <row r="547" spans="1:16" x14ac:dyDescent="0.4">
      <c r="A547" s="1">
        <f t="shared" si="146"/>
        <v>46</v>
      </c>
      <c r="B547" s="1">
        <f t="shared" si="138"/>
        <v>5</v>
      </c>
      <c r="C547" s="1" t="str">
        <f t="shared" si="131"/>
        <v>46_5</v>
      </c>
      <c r="D547" s="1">
        <f t="shared" si="132"/>
        <v>0</v>
      </c>
      <c r="E547" s="1">
        <f t="shared" si="133"/>
        <v>0</v>
      </c>
      <c r="F547" s="1" t="str">
        <f t="shared" si="134"/>
        <v>46年5ヵ月目</v>
      </c>
      <c r="G547" s="4">
        <f t="shared" si="135"/>
        <v>0</v>
      </c>
      <c r="H547" s="4">
        <f t="shared" si="139"/>
        <v>0</v>
      </c>
      <c r="I547" s="4">
        <f t="shared" si="140"/>
        <v>0</v>
      </c>
      <c r="J547" s="4">
        <f t="shared" si="142"/>
        <v>0</v>
      </c>
      <c r="K547" s="4">
        <f t="shared" si="141"/>
        <v>0</v>
      </c>
      <c r="L547" s="4">
        <f t="shared" si="145"/>
        <v>0</v>
      </c>
      <c r="M547" s="4">
        <f t="shared" si="143"/>
        <v>0</v>
      </c>
      <c r="N547" s="4">
        <f t="shared" si="144"/>
        <v>0</v>
      </c>
      <c r="O547" s="4">
        <f t="shared" si="136"/>
        <v>0</v>
      </c>
      <c r="P547" s="4">
        <f t="shared" si="137"/>
        <v>0</v>
      </c>
    </row>
    <row r="548" spans="1:16" x14ac:dyDescent="0.4">
      <c r="A548" s="1">
        <f t="shared" si="146"/>
        <v>46</v>
      </c>
      <c r="B548" s="1">
        <f t="shared" si="138"/>
        <v>6</v>
      </c>
      <c r="C548" s="1" t="str">
        <f t="shared" si="131"/>
        <v>46_6</v>
      </c>
      <c r="D548" s="1">
        <f t="shared" si="132"/>
        <v>0</v>
      </c>
      <c r="E548" s="1">
        <f t="shared" si="133"/>
        <v>0</v>
      </c>
      <c r="F548" s="1" t="str">
        <f t="shared" si="134"/>
        <v>46年6ヵ月目</v>
      </c>
      <c r="G548" s="4">
        <f t="shared" si="135"/>
        <v>0</v>
      </c>
      <c r="H548" s="4">
        <f t="shared" si="139"/>
        <v>0</v>
      </c>
      <c r="I548" s="4">
        <f t="shared" si="140"/>
        <v>0</v>
      </c>
      <c r="J548" s="4">
        <f t="shared" si="142"/>
        <v>0</v>
      </c>
      <c r="K548" s="4">
        <f t="shared" si="141"/>
        <v>0</v>
      </c>
      <c r="L548" s="4">
        <f t="shared" si="145"/>
        <v>0</v>
      </c>
      <c r="M548" s="4">
        <f t="shared" si="143"/>
        <v>0</v>
      </c>
      <c r="N548" s="4">
        <f t="shared" si="144"/>
        <v>0</v>
      </c>
      <c r="O548" s="4">
        <f t="shared" si="136"/>
        <v>0</v>
      </c>
      <c r="P548" s="4">
        <f t="shared" si="137"/>
        <v>0</v>
      </c>
    </row>
    <row r="549" spans="1:16" x14ac:dyDescent="0.4">
      <c r="A549" s="1">
        <f t="shared" si="146"/>
        <v>46</v>
      </c>
      <c r="B549" s="1">
        <f t="shared" si="138"/>
        <v>7</v>
      </c>
      <c r="C549" s="1" t="str">
        <f t="shared" si="131"/>
        <v>46_7</v>
      </c>
      <c r="D549" s="1">
        <f t="shared" si="132"/>
        <v>0</v>
      </c>
      <c r="E549" s="1">
        <f t="shared" si="133"/>
        <v>0</v>
      </c>
      <c r="F549" s="1" t="str">
        <f t="shared" si="134"/>
        <v>46年7ヵ月目</v>
      </c>
      <c r="G549" s="4">
        <f t="shared" si="135"/>
        <v>0</v>
      </c>
      <c r="H549" s="4">
        <f t="shared" si="139"/>
        <v>0</v>
      </c>
      <c r="I549" s="4">
        <f t="shared" si="140"/>
        <v>0</v>
      </c>
      <c r="J549" s="4">
        <f t="shared" si="142"/>
        <v>0</v>
      </c>
      <c r="K549" s="4">
        <f t="shared" si="141"/>
        <v>0</v>
      </c>
      <c r="L549" s="4">
        <f t="shared" si="145"/>
        <v>0</v>
      </c>
      <c r="M549" s="4">
        <f t="shared" si="143"/>
        <v>0</v>
      </c>
      <c r="N549" s="4">
        <f t="shared" si="144"/>
        <v>0</v>
      </c>
      <c r="O549" s="4">
        <f t="shared" si="136"/>
        <v>0</v>
      </c>
      <c r="P549" s="4">
        <f t="shared" si="137"/>
        <v>0</v>
      </c>
    </row>
    <row r="550" spans="1:16" x14ac:dyDescent="0.4">
      <c r="A550" s="1">
        <f t="shared" si="146"/>
        <v>46</v>
      </c>
      <c r="B550" s="1">
        <f t="shared" si="138"/>
        <v>8</v>
      </c>
      <c r="C550" s="1" t="str">
        <f t="shared" si="131"/>
        <v>46_8</v>
      </c>
      <c r="D550" s="1">
        <f t="shared" si="132"/>
        <v>0</v>
      </c>
      <c r="E550" s="1">
        <f t="shared" si="133"/>
        <v>0</v>
      </c>
      <c r="F550" s="1" t="str">
        <f t="shared" si="134"/>
        <v>46年8ヵ月目</v>
      </c>
      <c r="G550" s="4">
        <f t="shared" si="135"/>
        <v>0</v>
      </c>
      <c r="H550" s="4">
        <f t="shared" si="139"/>
        <v>0</v>
      </c>
      <c r="I550" s="4">
        <f t="shared" si="140"/>
        <v>0</v>
      </c>
      <c r="J550" s="4">
        <f t="shared" si="142"/>
        <v>0</v>
      </c>
      <c r="K550" s="4">
        <f t="shared" si="141"/>
        <v>0</v>
      </c>
      <c r="L550" s="4">
        <f t="shared" si="145"/>
        <v>0</v>
      </c>
      <c r="M550" s="4">
        <f t="shared" si="143"/>
        <v>0</v>
      </c>
      <c r="N550" s="4">
        <f t="shared" si="144"/>
        <v>0</v>
      </c>
      <c r="O550" s="4">
        <f t="shared" si="136"/>
        <v>0</v>
      </c>
      <c r="P550" s="4">
        <f t="shared" si="137"/>
        <v>0</v>
      </c>
    </row>
    <row r="551" spans="1:16" x14ac:dyDescent="0.4">
      <c r="A551" s="1">
        <f t="shared" si="146"/>
        <v>46</v>
      </c>
      <c r="B551" s="1">
        <f t="shared" si="138"/>
        <v>9</v>
      </c>
      <c r="C551" s="1" t="str">
        <f t="shared" si="131"/>
        <v>46_9</v>
      </c>
      <c r="D551" s="1">
        <f t="shared" si="132"/>
        <v>0</v>
      </c>
      <c r="E551" s="1">
        <f t="shared" si="133"/>
        <v>0</v>
      </c>
      <c r="F551" s="1" t="str">
        <f t="shared" si="134"/>
        <v>46年9ヵ月目</v>
      </c>
      <c r="G551" s="4">
        <f t="shared" si="135"/>
        <v>0</v>
      </c>
      <c r="H551" s="4">
        <f t="shared" si="139"/>
        <v>0</v>
      </c>
      <c r="I551" s="4">
        <f t="shared" si="140"/>
        <v>0</v>
      </c>
      <c r="J551" s="4">
        <f t="shared" si="142"/>
        <v>0</v>
      </c>
      <c r="K551" s="4">
        <f t="shared" si="141"/>
        <v>0</v>
      </c>
      <c r="L551" s="4">
        <f t="shared" si="145"/>
        <v>0</v>
      </c>
      <c r="M551" s="4">
        <f t="shared" si="143"/>
        <v>0</v>
      </c>
      <c r="N551" s="4">
        <f t="shared" si="144"/>
        <v>0</v>
      </c>
      <c r="O551" s="4">
        <f t="shared" si="136"/>
        <v>0</v>
      </c>
      <c r="P551" s="4">
        <f t="shared" si="137"/>
        <v>0</v>
      </c>
    </row>
    <row r="552" spans="1:16" x14ac:dyDescent="0.4">
      <c r="A552" s="1">
        <f t="shared" si="146"/>
        <v>46</v>
      </c>
      <c r="B552" s="1">
        <f t="shared" si="138"/>
        <v>10</v>
      </c>
      <c r="C552" s="1" t="str">
        <f t="shared" si="131"/>
        <v>46_10</v>
      </c>
      <c r="D552" s="1">
        <f t="shared" si="132"/>
        <v>0</v>
      </c>
      <c r="E552" s="1">
        <f t="shared" si="133"/>
        <v>0</v>
      </c>
      <c r="F552" s="1" t="str">
        <f t="shared" si="134"/>
        <v>46年10ヵ月目</v>
      </c>
      <c r="G552" s="4">
        <f t="shared" si="135"/>
        <v>0</v>
      </c>
      <c r="H552" s="4">
        <f t="shared" si="139"/>
        <v>0</v>
      </c>
      <c r="I552" s="4">
        <f t="shared" si="140"/>
        <v>0</v>
      </c>
      <c r="J552" s="4">
        <f t="shared" si="142"/>
        <v>0</v>
      </c>
      <c r="K552" s="4">
        <f t="shared" si="141"/>
        <v>0</v>
      </c>
      <c r="L552" s="4">
        <f t="shared" si="145"/>
        <v>0</v>
      </c>
      <c r="M552" s="4">
        <f t="shared" si="143"/>
        <v>0</v>
      </c>
      <c r="N552" s="4">
        <f t="shared" si="144"/>
        <v>0</v>
      </c>
      <c r="O552" s="4">
        <f t="shared" si="136"/>
        <v>0</v>
      </c>
      <c r="P552" s="4">
        <f t="shared" si="137"/>
        <v>0</v>
      </c>
    </row>
    <row r="553" spans="1:16" x14ac:dyDescent="0.4">
      <c r="A553" s="1">
        <f t="shared" si="146"/>
        <v>46</v>
      </c>
      <c r="B553" s="1">
        <f t="shared" si="138"/>
        <v>11</v>
      </c>
      <c r="C553" s="1" t="str">
        <f t="shared" si="131"/>
        <v>46_11</v>
      </c>
      <c r="D553" s="1">
        <f t="shared" si="132"/>
        <v>0</v>
      </c>
      <c r="E553" s="1">
        <f t="shared" si="133"/>
        <v>0</v>
      </c>
      <c r="F553" s="1" t="str">
        <f t="shared" si="134"/>
        <v>46年11ヵ月目</v>
      </c>
      <c r="G553" s="4">
        <f t="shared" si="135"/>
        <v>0</v>
      </c>
      <c r="H553" s="4">
        <f t="shared" si="139"/>
        <v>0</v>
      </c>
      <c r="I553" s="4">
        <f t="shared" si="140"/>
        <v>0</v>
      </c>
      <c r="J553" s="4">
        <f t="shared" si="142"/>
        <v>0</v>
      </c>
      <c r="K553" s="4">
        <f t="shared" si="141"/>
        <v>0</v>
      </c>
      <c r="L553" s="4">
        <f t="shared" si="145"/>
        <v>0</v>
      </c>
      <c r="M553" s="4">
        <f t="shared" si="143"/>
        <v>0</v>
      </c>
      <c r="N553" s="4">
        <f t="shared" si="144"/>
        <v>0</v>
      </c>
      <c r="O553" s="4">
        <f t="shared" si="136"/>
        <v>0</v>
      </c>
      <c r="P553" s="4">
        <f t="shared" si="137"/>
        <v>0</v>
      </c>
    </row>
    <row r="554" spans="1:16" x14ac:dyDescent="0.4">
      <c r="A554" s="1">
        <f t="shared" si="146"/>
        <v>46</v>
      </c>
      <c r="B554" s="1">
        <f t="shared" si="138"/>
        <v>12</v>
      </c>
      <c r="C554" s="1" t="str">
        <f t="shared" si="131"/>
        <v>46_12</v>
      </c>
      <c r="D554" s="1">
        <f t="shared" si="132"/>
        <v>0</v>
      </c>
      <c r="E554" s="1">
        <f t="shared" si="133"/>
        <v>0</v>
      </c>
      <c r="F554" s="1" t="str">
        <f t="shared" si="134"/>
        <v>46年12ヵ月目</v>
      </c>
      <c r="G554" s="4">
        <f t="shared" si="135"/>
        <v>0</v>
      </c>
      <c r="H554" s="4">
        <f t="shared" si="139"/>
        <v>0</v>
      </c>
      <c r="I554" s="4">
        <f t="shared" si="140"/>
        <v>0</v>
      </c>
      <c r="J554" s="4">
        <f t="shared" si="142"/>
        <v>0</v>
      </c>
      <c r="K554" s="4">
        <f t="shared" si="141"/>
        <v>0</v>
      </c>
      <c r="L554" s="4">
        <f t="shared" si="145"/>
        <v>0</v>
      </c>
      <c r="M554" s="4">
        <f t="shared" si="143"/>
        <v>0</v>
      </c>
      <c r="N554" s="4">
        <f t="shared" si="144"/>
        <v>0</v>
      </c>
      <c r="O554" s="4">
        <f t="shared" si="136"/>
        <v>0</v>
      </c>
      <c r="P554" s="4">
        <f t="shared" si="137"/>
        <v>0</v>
      </c>
    </row>
    <row r="555" spans="1:16" x14ac:dyDescent="0.4">
      <c r="A555" s="1">
        <f t="shared" si="146"/>
        <v>47</v>
      </c>
      <c r="B555" s="1">
        <f t="shared" si="138"/>
        <v>1</v>
      </c>
      <c r="C555" s="1" t="str">
        <f t="shared" si="131"/>
        <v>47_1</v>
      </c>
      <c r="D555" s="1">
        <f t="shared" si="132"/>
        <v>0</v>
      </c>
      <c r="E555" s="1">
        <f t="shared" si="133"/>
        <v>0</v>
      </c>
      <c r="F555" s="1" t="str">
        <f t="shared" si="134"/>
        <v>47年1ヵ月目</v>
      </c>
      <c r="G555" s="4">
        <f t="shared" si="135"/>
        <v>0</v>
      </c>
      <c r="H555" s="4">
        <f t="shared" si="139"/>
        <v>0</v>
      </c>
      <c r="I555" s="4">
        <f t="shared" si="140"/>
        <v>0</v>
      </c>
      <c r="J555" s="4">
        <f t="shared" si="142"/>
        <v>0</v>
      </c>
      <c r="K555" s="4">
        <f t="shared" si="141"/>
        <v>0</v>
      </c>
      <c r="L555" s="4">
        <f t="shared" si="145"/>
        <v>0</v>
      </c>
      <c r="M555" s="4">
        <f t="shared" si="143"/>
        <v>0</v>
      </c>
      <c r="N555" s="4">
        <f t="shared" si="144"/>
        <v>0</v>
      </c>
      <c r="O555" s="4">
        <f t="shared" si="136"/>
        <v>0</v>
      </c>
      <c r="P555" s="4">
        <f t="shared" si="137"/>
        <v>0</v>
      </c>
    </row>
    <row r="556" spans="1:16" x14ac:dyDescent="0.4">
      <c r="A556" s="1">
        <f t="shared" si="146"/>
        <v>47</v>
      </c>
      <c r="B556" s="1">
        <f t="shared" si="138"/>
        <v>2</v>
      </c>
      <c r="C556" s="1" t="str">
        <f t="shared" si="131"/>
        <v>47_2</v>
      </c>
      <c r="D556" s="1">
        <f t="shared" si="132"/>
        <v>0</v>
      </c>
      <c r="E556" s="1">
        <f t="shared" si="133"/>
        <v>0</v>
      </c>
      <c r="F556" s="1" t="str">
        <f t="shared" si="134"/>
        <v>47年2ヵ月目</v>
      </c>
      <c r="G556" s="4">
        <f t="shared" si="135"/>
        <v>0</v>
      </c>
      <c r="H556" s="4">
        <f t="shared" si="139"/>
        <v>0</v>
      </c>
      <c r="I556" s="4">
        <f t="shared" si="140"/>
        <v>0</v>
      </c>
      <c r="J556" s="4">
        <f t="shared" si="142"/>
        <v>0</v>
      </c>
      <c r="K556" s="4">
        <f t="shared" si="141"/>
        <v>0</v>
      </c>
      <c r="L556" s="4">
        <f t="shared" si="145"/>
        <v>0</v>
      </c>
      <c r="M556" s="4">
        <f t="shared" si="143"/>
        <v>0</v>
      </c>
      <c r="N556" s="4">
        <f t="shared" si="144"/>
        <v>0</v>
      </c>
      <c r="O556" s="4">
        <f t="shared" si="136"/>
        <v>0</v>
      </c>
      <c r="P556" s="4">
        <f t="shared" si="137"/>
        <v>0</v>
      </c>
    </row>
    <row r="557" spans="1:16" x14ac:dyDescent="0.4">
      <c r="A557" s="1">
        <f t="shared" si="146"/>
        <v>47</v>
      </c>
      <c r="B557" s="1">
        <f t="shared" si="138"/>
        <v>3</v>
      </c>
      <c r="C557" s="1" t="str">
        <f t="shared" si="131"/>
        <v>47_3</v>
      </c>
      <c r="D557" s="1">
        <f t="shared" si="132"/>
        <v>0</v>
      </c>
      <c r="E557" s="1">
        <f t="shared" si="133"/>
        <v>0</v>
      </c>
      <c r="F557" s="1" t="str">
        <f t="shared" si="134"/>
        <v>47年3ヵ月目</v>
      </c>
      <c r="G557" s="4">
        <f t="shared" si="135"/>
        <v>0</v>
      </c>
      <c r="H557" s="4">
        <f t="shared" si="139"/>
        <v>0</v>
      </c>
      <c r="I557" s="4">
        <f t="shared" si="140"/>
        <v>0</v>
      </c>
      <c r="J557" s="4">
        <f t="shared" si="142"/>
        <v>0</v>
      </c>
      <c r="K557" s="4">
        <f t="shared" si="141"/>
        <v>0</v>
      </c>
      <c r="L557" s="4">
        <f t="shared" si="145"/>
        <v>0</v>
      </c>
      <c r="M557" s="4">
        <f t="shared" si="143"/>
        <v>0</v>
      </c>
      <c r="N557" s="4">
        <f t="shared" si="144"/>
        <v>0</v>
      </c>
      <c r="O557" s="4">
        <f t="shared" si="136"/>
        <v>0</v>
      </c>
      <c r="P557" s="4">
        <f t="shared" si="137"/>
        <v>0</v>
      </c>
    </row>
    <row r="558" spans="1:16" x14ac:dyDescent="0.4">
      <c r="A558" s="1">
        <f t="shared" si="146"/>
        <v>47</v>
      </c>
      <c r="B558" s="1">
        <f t="shared" si="138"/>
        <v>4</v>
      </c>
      <c r="C558" s="1" t="str">
        <f t="shared" si="131"/>
        <v>47_4</v>
      </c>
      <c r="D558" s="1">
        <f t="shared" si="132"/>
        <v>0</v>
      </c>
      <c r="E558" s="1">
        <f t="shared" si="133"/>
        <v>0</v>
      </c>
      <c r="F558" s="1" t="str">
        <f t="shared" si="134"/>
        <v>47年4ヵ月目</v>
      </c>
      <c r="G558" s="4">
        <f t="shared" si="135"/>
        <v>0</v>
      </c>
      <c r="H558" s="4">
        <f t="shared" si="139"/>
        <v>0</v>
      </c>
      <c r="I558" s="4">
        <f t="shared" si="140"/>
        <v>0</v>
      </c>
      <c r="J558" s="4">
        <f t="shared" si="142"/>
        <v>0</v>
      </c>
      <c r="K558" s="4">
        <f t="shared" si="141"/>
        <v>0</v>
      </c>
      <c r="L558" s="4">
        <f t="shared" si="145"/>
        <v>0</v>
      </c>
      <c r="M558" s="4">
        <f t="shared" si="143"/>
        <v>0</v>
      </c>
      <c r="N558" s="4">
        <f t="shared" si="144"/>
        <v>0</v>
      </c>
      <c r="O558" s="4">
        <f t="shared" si="136"/>
        <v>0</v>
      </c>
      <c r="P558" s="4">
        <f t="shared" si="137"/>
        <v>0</v>
      </c>
    </row>
    <row r="559" spans="1:16" x14ac:dyDescent="0.4">
      <c r="A559" s="1">
        <f t="shared" si="146"/>
        <v>47</v>
      </c>
      <c r="B559" s="1">
        <f t="shared" si="138"/>
        <v>5</v>
      </c>
      <c r="C559" s="1" t="str">
        <f t="shared" si="131"/>
        <v>47_5</v>
      </c>
      <c r="D559" s="1">
        <f t="shared" si="132"/>
        <v>0</v>
      </c>
      <c r="E559" s="1">
        <f t="shared" si="133"/>
        <v>0</v>
      </c>
      <c r="F559" s="1" t="str">
        <f t="shared" si="134"/>
        <v>47年5ヵ月目</v>
      </c>
      <c r="G559" s="4">
        <f t="shared" si="135"/>
        <v>0</v>
      </c>
      <c r="H559" s="4">
        <f t="shared" si="139"/>
        <v>0</v>
      </c>
      <c r="I559" s="4">
        <f t="shared" si="140"/>
        <v>0</v>
      </c>
      <c r="J559" s="4">
        <f t="shared" si="142"/>
        <v>0</v>
      </c>
      <c r="K559" s="4">
        <f t="shared" si="141"/>
        <v>0</v>
      </c>
      <c r="L559" s="4">
        <f t="shared" si="145"/>
        <v>0</v>
      </c>
      <c r="M559" s="4">
        <f t="shared" si="143"/>
        <v>0</v>
      </c>
      <c r="N559" s="4">
        <f t="shared" si="144"/>
        <v>0</v>
      </c>
      <c r="O559" s="4">
        <f t="shared" si="136"/>
        <v>0</v>
      </c>
      <c r="P559" s="4">
        <f t="shared" si="137"/>
        <v>0</v>
      </c>
    </row>
    <row r="560" spans="1:16" x14ac:dyDescent="0.4">
      <c r="A560" s="1">
        <f t="shared" si="146"/>
        <v>47</v>
      </c>
      <c r="B560" s="1">
        <f t="shared" si="138"/>
        <v>6</v>
      </c>
      <c r="C560" s="1" t="str">
        <f t="shared" si="131"/>
        <v>47_6</v>
      </c>
      <c r="D560" s="1">
        <f t="shared" si="132"/>
        <v>0</v>
      </c>
      <c r="E560" s="1">
        <f t="shared" si="133"/>
        <v>0</v>
      </c>
      <c r="F560" s="1" t="str">
        <f t="shared" si="134"/>
        <v>47年6ヵ月目</v>
      </c>
      <c r="G560" s="4">
        <f t="shared" si="135"/>
        <v>0</v>
      </c>
      <c r="H560" s="4">
        <f t="shared" si="139"/>
        <v>0</v>
      </c>
      <c r="I560" s="4">
        <f t="shared" si="140"/>
        <v>0</v>
      </c>
      <c r="J560" s="4">
        <f t="shared" si="142"/>
        <v>0</v>
      </c>
      <c r="K560" s="4">
        <f t="shared" si="141"/>
        <v>0</v>
      </c>
      <c r="L560" s="4">
        <f t="shared" si="145"/>
        <v>0</v>
      </c>
      <c r="M560" s="4">
        <f t="shared" si="143"/>
        <v>0</v>
      </c>
      <c r="N560" s="4">
        <f t="shared" si="144"/>
        <v>0</v>
      </c>
      <c r="O560" s="4">
        <f t="shared" si="136"/>
        <v>0</v>
      </c>
      <c r="P560" s="4">
        <f t="shared" si="137"/>
        <v>0</v>
      </c>
    </row>
    <row r="561" spans="1:16" x14ac:dyDescent="0.4">
      <c r="A561" s="1">
        <f t="shared" si="146"/>
        <v>47</v>
      </c>
      <c r="B561" s="1">
        <f t="shared" si="138"/>
        <v>7</v>
      </c>
      <c r="C561" s="1" t="str">
        <f t="shared" si="131"/>
        <v>47_7</v>
      </c>
      <c r="D561" s="1">
        <f t="shared" si="132"/>
        <v>0</v>
      </c>
      <c r="E561" s="1">
        <f t="shared" si="133"/>
        <v>0</v>
      </c>
      <c r="F561" s="1" t="str">
        <f t="shared" si="134"/>
        <v>47年7ヵ月目</v>
      </c>
      <c r="G561" s="4">
        <f t="shared" si="135"/>
        <v>0</v>
      </c>
      <c r="H561" s="4">
        <f t="shared" si="139"/>
        <v>0</v>
      </c>
      <c r="I561" s="4">
        <f t="shared" si="140"/>
        <v>0</v>
      </c>
      <c r="J561" s="4">
        <f t="shared" si="142"/>
        <v>0</v>
      </c>
      <c r="K561" s="4">
        <f t="shared" si="141"/>
        <v>0</v>
      </c>
      <c r="L561" s="4">
        <f t="shared" si="145"/>
        <v>0</v>
      </c>
      <c r="M561" s="4">
        <f t="shared" si="143"/>
        <v>0</v>
      </c>
      <c r="N561" s="4">
        <f t="shared" si="144"/>
        <v>0</v>
      </c>
      <c r="O561" s="4">
        <f t="shared" si="136"/>
        <v>0</v>
      </c>
      <c r="P561" s="4">
        <f t="shared" si="137"/>
        <v>0</v>
      </c>
    </row>
    <row r="562" spans="1:16" x14ac:dyDescent="0.4">
      <c r="A562" s="1">
        <f t="shared" si="146"/>
        <v>47</v>
      </c>
      <c r="B562" s="1">
        <f t="shared" si="138"/>
        <v>8</v>
      </c>
      <c r="C562" s="1" t="str">
        <f t="shared" si="131"/>
        <v>47_8</v>
      </c>
      <c r="D562" s="1">
        <f t="shared" si="132"/>
        <v>0</v>
      </c>
      <c r="E562" s="1">
        <f t="shared" si="133"/>
        <v>0</v>
      </c>
      <c r="F562" s="1" t="str">
        <f t="shared" si="134"/>
        <v>47年8ヵ月目</v>
      </c>
      <c r="G562" s="4">
        <f t="shared" si="135"/>
        <v>0</v>
      </c>
      <c r="H562" s="4">
        <f t="shared" si="139"/>
        <v>0</v>
      </c>
      <c r="I562" s="4">
        <f t="shared" si="140"/>
        <v>0</v>
      </c>
      <c r="J562" s="4">
        <f t="shared" si="142"/>
        <v>0</v>
      </c>
      <c r="K562" s="4">
        <f t="shared" si="141"/>
        <v>0</v>
      </c>
      <c r="L562" s="4">
        <f t="shared" si="145"/>
        <v>0</v>
      </c>
      <c r="M562" s="4">
        <f t="shared" si="143"/>
        <v>0</v>
      </c>
      <c r="N562" s="4">
        <f t="shared" si="144"/>
        <v>0</v>
      </c>
      <c r="O562" s="4">
        <f t="shared" si="136"/>
        <v>0</v>
      </c>
      <c r="P562" s="4">
        <f t="shared" si="137"/>
        <v>0</v>
      </c>
    </row>
    <row r="563" spans="1:16" x14ac:dyDescent="0.4">
      <c r="A563" s="1">
        <f t="shared" si="146"/>
        <v>47</v>
      </c>
      <c r="B563" s="1">
        <f t="shared" si="138"/>
        <v>9</v>
      </c>
      <c r="C563" s="1" t="str">
        <f t="shared" si="131"/>
        <v>47_9</v>
      </c>
      <c r="D563" s="1">
        <f t="shared" si="132"/>
        <v>0</v>
      </c>
      <c r="E563" s="1">
        <f t="shared" si="133"/>
        <v>0</v>
      </c>
      <c r="F563" s="1" t="str">
        <f t="shared" si="134"/>
        <v>47年9ヵ月目</v>
      </c>
      <c r="G563" s="4">
        <f t="shared" si="135"/>
        <v>0</v>
      </c>
      <c r="H563" s="4">
        <f t="shared" si="139"/>
        <v>0</v>
      </c>
      <c r="I563" s="4">
        <f t="shared" si="140"/>
        <v>0</v>
      </c>
      <c r="J563" s="4">
        <f t="shared" si="142"/>
        <v>0</v>
      </c>
      <c r="K563" s="4">
        <f t="shared" si="141"/>
        <v>0</v>
      </c>
      <c r="L563" s="4">
        <f t="shared" si="145"/>
        <v>0</v>
      </c>
      <c r="M563" s="4">
        <f t="shared" si="143"/>
        <v>0</v>
      </c>
      <c r="N563" s="4">
        <f t="shared" si="144"/>
        <v>0</v>
      </c>
      <c r="O563" s="4">
        <f t="shared" si="136"/>
        <v>0</v>
      </c>
      <c r="P563" s="4">
        <f t="shared" si="137"/>
        <v>0</v>
      </c>
    </row>
    <row r="564" spans="1:16" x14ac:dyDescent="0.4">
      <c r="A564" s="1">
        <f t="shared" si="146"/>
        <v>47</v>
      </c>
      <c r="B564" s="1">
        <f t="shared" si="138"/>
        <v>10</v>
      </c>
      <c r="C564" s="1" t="str">
        <f t="shared" si="131"/>
        <v>47_10</v>
      </c>
      <c r="D564" s="1">
        <f t="shared" si="132"/>
        <v>0</v>
      </c>
      <c r="E564" s="1">
        <f t="shared" si="133"/>
        <v>0</v>
      </c>
      <c r="F564" s="1" t="str">
        <f t="shared" si="134"/>
        <v>47年10ヵ月目</v>
      </c>
      <c r="G564" s="4">
        <f t="shared" si="135"/>
        <v>0</v>
      </c>
      <c r="H564" s="4">
        <f t="shared" si="139"/>
        <v>0</v>
      </c>
      <c r="I564" s="4">
        <f t="shared" si="140"/>
        <v>0</v>
      </c>
      <c r="J564" s="4">
        <f t="shared" si="142"/>
        <v>0</v>
      </c>
      <c r="K564" s="4">
        <f t="shared" si="141"/>
        <v>0</v>
      </c>
      <c r="L564" s="4">
        <f t="shared" si="145"/>
        <v>0</v>
      </c>
      <c r="M564" s="4">
        <f t="shared" si="143"/>
        <v>0</v>
      </c>
      <c r="N564" s="4">
        <f t="shared" si="144"/>
        <v>0</v>
      </c>
      <c r="O564" s="4">
        <f t="shared" si="136"/>
        <v>0</v>
      </c>
      <c r="P564" s="4">
        <f t="shared" si="137"/>
        <v>0</v>
      </c>
    </row>
    <row r="565" spans="1:16" x14ac:dyDescent="0.4">
      <c r="A565" s="1">
        <f t="shared" si="146"/>
        <v>47</v>
      </c>
      <c r="B565" s="1">
        <f t="shared" si="138"/>
        <v>11</v>
      </c>
      <c r="C565" s="1" t="str">
        <f t="shared" si="131"/>
        <v>47_11</v>
      </c>
      <c r="D565" s="1">
        <f t="shared" si="132"/>
        <v>0</v>
      </c>
      <c r="E565" s="1">
        <f t="shared" si="133"/>
        <v>0</v>
      </c>
      <c r="F565" s="1" t="str">
        <f t="shared" si="134"/>
        <v>47年11ヵ月目</v>
      </c>
      <c r="G565" s="4">
        <f t="shared" si="135"/>
        <v>0</v>
      </c>
      <c r="H565" s="4">
        <f t="shared" si="139"/>
        <v>0</v>
      </c>
      <c r="I565" s="4">
        <f t="shared" si="140"/>
        <v>0</v>
      </c>
      <c r="J565" s="4">
        <f t="shared" si="142"/>
        <v>0</v>
      </c>
      <c r="K565" s="4">
        <f t="shared" si="141"/>
        <v>0</v>
      </c>
      <c r="L565" s="4">
        <f t="shared" si="145"/>
        <v>0</v>
      </c>
      <c r="M565" s="4">
        <f t="shared" si="143"/>
        <v>0</v>
      </c>
      <c r="N565" s="4">
        <f t="shared" si="144"/>
        <v>0</v>
      </c>
      <c r="O565" s="4">
        <f t="shared" si="136"/>
        <v>0</v>
      </c>
      <c r="P565" s="4">
        <f t="shared" si="137"/>
        <v>0</v>
      </c>
    </row>
    <row r="566" spans="1:16" x14ac:dyDescent="0.4">
      <c r="A566" s="1">
        <f t="shared" si="146"/>
        <v>47</v>
      </c>
      <c r="B566" s="1">
        <f t="shared" si="138"/>
        <v>12</v>
      </c>
      <c r="C566" s="1" t="str">
        <f t="shared" si="131"/>
        <v>47_12</v>
      </c>
      <c r="D566" s="1">
        <f t="shared" si="132"/>
        <v>0</v>
      </c>
      <c r="E566" s="1">
        <f t="shared" si="133"/>
        <v>0</v>
      </c>
      <c r="F566" s="1" t="str">
        <f t="shared" si="134"/>
        <v>47年12ヵ月目</v>
      </c>
      <c r="G566" s="4">
        <f t="shared" si="135"/>
        <v>0</v>
      </c>
      <c r="H566" s="4">
        <f t="shared" si="139"/>
        <v>0</v>
      </c>
      <c r="I566" s="4">
        <f t="shared" si="140"/>
        <v>0</v>
      </c>
      <c r="J566" s="4">
        <f t="shared" si="142"/>
        <v>0</v>
      </c>
      <c r="K566" s="4">
        <f t="shared" si="141"/>
        <v>0</v>
      </c>
      <c r="L566" s="4">
        <f t="shared" si="145"/>
        <v>0</v>
      </c>
      <c r="M566" s="4">
        <f t="shared" si="143"/>
        <v>0</v>
      </c>
      <c r="N566" s="4">
        <f t="shared" si="144"/>
        <v>0</v>
      </c>
      <c r="O566" s="4">
        <f t="shared" si="136"/>
        <v>0</v>
      </c>
      <c r="P566" s="4">
        <f t="shared" si="137"/>
        <v>0</v>
      </c>
    </row>
    <row r="567" spans="1:16" x14ac:dyDescent="0.4">
      <c r="A567" s="1">
        <f t="shared" si="146"/>
        <v>48</v>
      </c>
      <c r="B567" s="1">
        <f t="shared" si="138"/>
        <v>1</v>
      </c>
      <c r="C567" s="1" t="str">
        <f t="shared" si="131"/>
        <v>48_1</v>
      </c>
      <c r="D567" s="1">
        <f t="shared" si="132"/>
        <v>0</v>
      </c>
      <c r="E567" s="1">
        <f t="shared" si="133"/>
        <v>0</v>
      </c>
      <c r="F567" s="1" t="str">
        <f t="shared" si="134"/>
        <v>48年1ヵ月目</v>
      </c>
      <c r="G567" s="4">
        <f t="shared" si="135"/>
        <v>0</v>
      </c>
      <c r="H567" s="4">
        <f t="shared" si="139"/>
        <v>0</v>
      </c>
      <c r="I567" s="4">
        <f t="shared" si="140"/>
        <v>0</v>
      </c>
      <c r="J567" s="4">
        <f t="shared" si="142"/>
        <v>0</v>
      </c>
      <c r="K567" s="4">
        <f t="shared" si="141"/>
        <v>0</v>
      </c>
      <c r="L567" s="4">
        <f t="shared" si="145"/>
        <v>0</v>
      </c>
      <c r="M567" s="4">
        <f t="shared" si="143"/>
        <v>0</v>
      </c>
      <c r="N567" s="4">
        <f t="shared" si="144"/>
        <v>0</v>
      </c>
      <c r="O567" s="4">
        <f t="shared" si="136"/>
        <v>0</v>
      </c>
      <c r="P567" s="4">
        <f t="shared" si="137"/>
        <v>0</v>
      </c>
    </row>
    <row r="568" spans="1:16" x14ac:dyDescent="0.4">
      <c r="A568" s="1">
        <f t="shared" si="146"/>
        <v>48</v>
      </c>
      <c r="B568" s="1">
        <f t="shared" si="138"/>
        <v>2</v>
      </c>
      <c r="C568" s="1" t="str">
        <f t="shared" si="131"/>
        <v>48_2</v>
      </c>
      <c r="D568" s="1">
        <f t="shared" si="132"/>
        <v>0</v>
      </c>
      <c r="E568" s="1">
        <f t="shared" si="133"/>
        <v>0</v>
      </c>
      <c r="F568" s="1" t="str">
        <f t="shared" si="134"/>
        <v>48年2ヵ月目</v>
      </c>
      <c r="G568" s="4">
        <f t="shared" si="135"/>
        <v>0</v>
      </c>
      <c r="H568" s="4">
        <f t="shared" si="139"/>
        <v>0</v>
      </c>
      <c r="I568" s="4">
        <f t="shared" si="140"/>
        <v>0</v>
      </c>
      <c r="J568" s="4">
        <f t="shared" si="142"/>
        <v>0</v>
      </c>
      <c r="K568" s="4">
        <f t="shared" si="141"/>
        <v>0</v>
      </c>
      <c r="L568" s="4">
        <f t="shared" si="145"/>
        <v>0</v>
      </c>
      <c r="M568" s="4">
        <f t="shared" si="143"/>
        <v>0</v>
      </c>
      <c r="N568" s="4">
        <f t="shared" si="144"/>
        <v>0</v>
      </c>
      <c r="O568" s="4">
        <f t="shared" si="136"/>
        <v>0</v>
      </c>
      <c r="P568" s="4">
        <f t="shared" si="137"/>
        <v>0</v>
      </c>
    </row>
    <row r="569" spans="1:16" x14ac:dyDescent="0.4">
      <c r="A569" s="1">
        <f t="shared" si="146"/>
        <v>48</v>
      </c>
      <c r="B569" s="1">
        <f t="shared" si="138"/>
        <v>3</v>
      </c>
      <c r="C569" s="1" t="str">
        <f t="shared" si="131"/>
        <v>48_3</v>
      </c>
      <c r="D569" s="1">
        <f t="shared" si="132"/>
        <v>0</v>
      </c>
      <c r="E569" s="1">
        <f t="shared" si="133"/>
        <v>0</v>
      </c>
      <c r="F569" s="1" t="str">
        <f t="shared" si="134"/>
        <v>48年3ヵ月目</v>
      </c>
      <c r="G569" s="4">
        <f t="shared" si="135"/>
        <v>0</v>
      </c>
      <c r="H569" s="4">
        <f t="shared" si="139"/>
        <v>0</v>
      </c>
      <c r="I569" s="4">
        <f t="shared" si="140"/>
        <v>0</v>
      </c>
      <c r="J569" s="4">
        <f t="shared" si="142"/>
        <v>0</v>
      </c>
      <c r="K569" s="4">
        <f t="shared" si="141"/>
        <v>0</v>
      </c>
      <c r="L569" s="4">
        <f t="shared" si="145"/>
        <v>0</v>
      </c>
      <c r="M569" s="4">
        <f t="shared" si="143"/>
        <v>0</v>
      </c>
      <c r="N569" s="4">
        <f t="shared" si="144"/>
        <v>0</v>
      </c>
      <c r="O569" s="4">
        <f t="shared" si="136"/>
        <v>0</v>
      </c>
      <c r="P569" s="4">
        <f t="shared" si="137"/>
        <v>0</v>
      </c>
    </row>
    <row r="570" spans="1:16" x14ac:dyDescent="0.4">
      <c r="A570" s="1">
        <f t="shared" si="146"/>
        <v>48</v>
      </c>
      <c r="B570" s="1">
        <f t="shared" si="138"/>
        <v>4</v>
      </c>
      <c r="C570" s="1" t="str">
        <f t="shared" si="131"/>
        <v>48_4</v>
      </c>
      <c r="D570" s="1">
        <f t="shared" si="132"/>
        <v>0</v>
      </c>
      <c r="E570" s="1">
        <f t="shared" si="133"/>
        <v>0</v>
      </c>
      <c r="F570" s="1" t="str">
        <f t="shared" si="134"/>
        <v>48年4ヵ月目</v>
      </c>
      <c r="G570" s="4">
        <f t="shared" si="135"/>
        <v>0</v>
      </c>
      <c r="H570" s="4">
        <f t="shared" si="139"/>
        <v>0</v>
      </c>
      <c r="I570" s="4">
        <f t="shared" si="140"/>
        <v>0</v>
      </c>
      <c r="J570" s="4">
        <f t="shared" si="142"/>
        <v>0</v>
      </c>
      <c r="K570" s="4">
        <f t="shared" si="141"/>
        <v>0</v>
      </c>
      <c r="L570" s="4">
        <f t="shared" si="145"/>
        <v>0</v>
      </c>
      <c r="M570" s="4">
        <f t="shared" si="143"/>
        <v>0</v>
      </c>
      <c r="N570" s="4">
        <f t="shared" si="144"/>
        <v>0</v>
      </c>
      <c r="O570" s="4">
        <f t="shared" si="136"/>
        <v>0</v>
      </c>
      <c r="P570" s="4">
        <f t="shared" si="137"/>
        <v>0</v>
      </c>
    </row>
    <row r="571" spans="1:16" x14ac:dyDescent="0.4">
      <c r="A571" s="1">
        <f t="shared" si="146"/>
        <v>48</v>
      </c>
      <c r="B571" s="1">
        <f t="shared" si="138"/>
        <v>5</v>
      </c>
      <c r="C571" s="1" t="str">
        <f t="shared" si="131"/>
        <v>48_5</v>
      </c>
      <c r="D571" s="1">
        <f t="shared" si="132"/>
        <v>0</v>
      </c>
      <c r="E571" s="1">
        <f t="shared" si="133"/>
        <v>0</v>
      </c>
      <c r="F571" s="1" t="str">
        <f t="shared" si="134"/>
        <v>48年5ヵ月目</v>
      </c>
      <c r="G571" s="4">
        <f t="shared" si="135"/>
        <v>0</v>
      </c>
      <c r="H571" s="4">
        <f t="shared" si="139"/>
        <v>0</v>
      </c>
      <c r="I571" s="4">
        <f t="shared" si="140"/>
        <v>0</v>
      </c>
      <c r="J571" s="4">
        <f t="shared" si="142"/>
        <v>0</v>
      </c>
      <c r="K571" s="4">
        <f t="shared" si="141"/>
        <v>0</v>
      </c>
      <c r="L571" s="4">
        <f t="shared" si="145"/>
        <v>0</v>
      </c>
      <c r="M571" s="4">
        <f t="shared" si="143"/>
        <v>0</v>
      </c>
      <c r="N571" s="4">
        <f t="shared" si="144"/>
        <v>0</v>
      </c>
      <c r="O571" s="4">
        <f t="shared" si="136"/>
        <v>0</v>
      </c>
      <c r="P571" s="4">
        <f t="shared" si="137"/>
        <v>0</v>
      </c>
    </row>
    <row r="572" spans="1:16" x14ac:dyDescent="0.4">
      <c r="A572" s="1">
        <f t="shared" si="146"/>
        <v>48</v>
      </c>
      <c r="B572" s="1">
        <f t="shared" si="138"/>
        <v>6</v>
      </c>
      <c r="C572" s="1" t="str">
        <f t="shared" si="131"/>
        <v>48_6</v>
      </c>
      <c r="D572" s="1">
        <f t="shared" si="132"/>
        <v>0</v>
      </c>
      <c r="E572" s="1">
        <f t="shared" si="133"/>
        <v>0</v>
      </c>
      <c r="F572" s="1" t="str">
        <f t="shared" si="134"/>
        <v>48年6ヵ月目</v>
      </c>
      <c r="G572" s="4">
        <f t="shared" si="135"/>
        <v>0</v>
      </c>
      <c r="H572" s="4">
        <f t="shared" si="139"/>
        <v>0</v>
      </c>
      <c r="I572" s="4">
        <f t="shared" si="140"/>
        <v>0</v>
      </c>
      <c r="J572" s="4">
        <f t="shared" si="142"/>
        <v>0</v>
      </c>
      <c r="K572" s="4">
        <f t="shared" si="141"/>
        <v>0</v>
      </c>
      <c r="L572" s="4">
        <f t="shared" si="145"/>
        <v>0</v>
      </c>
      <c r="M572" s="4">
        <f t="shared" si="143"/>
        <v>0</v>
      </c>
      <c r="N572" s="4">
        <f t="shared" si="144"/>
        <v>0</v>
      </c>
      <c r="O572" s="4">
        <f t="shared" si="136"/>
        <v>0</v>
      </c>
      <c r="P572" s="4">
        <f t="shared" si="137"/>
        <v>0</v>
      </c>
    </row>
    <row r="573" spans="1:16" x14ac:dyDescent="0.4">
      <c r="A573" s="1">
        <f t="shared" si="146"/>
        <v>48</v>
      </c>
      <c r="B573" s="1">
        <f t="shared" si="138"/>
        <v>7</v>
      </c>
      <c r="C573" s="1" t="str">
        <f t="shared" si="131"/>
        <v>48_7</v>
      </c>
      <c r="D573" s="1">
        <f t="shared" si="132"/>
        <v>0</v>
      </c>
      <c r="E573" s="1">
        <f t="shared" si="133"/>
        <v>0</v>
      </c>
      <c r="F573" s="1" t="str">
        <f t="shared" si="134"/>
        <v>48年7ヵ月目</v>
      </c>
      <c r="G573" s="4">
        <f t="shared" si="135"/>
        <v>0</v>
      </c>
      <c r="H573" s="4">
        <f t="shared" si="139"/>
        <v>0</v>
      </c>
      <c r="I573" s="4">
        <f t="shared" si="140"/>
        <v>0</v>
      </c>
      <c r="J573" s="4">
        <f t="shared" si="142"/>
        <v>0</v>
      </c>
      <c r="K573" s="4">
        <f t="shared" si="141"/>
        <v>0</v>
      </c>
      <c r="L573" s="4">
        <f t="shared" si="145"/>
        <v>0</v>
      </c>
      <c r="M573" s="4">
        <f t="shared" si="143"/>
        <v>0</v>
      </c>
      <c r="N573" s="4">
        <f t="shared" si="144"/>
        <v>0</v>
      </c>
      <c r="O573" s="4">
        <f t="shared" si="136"/>
        <v>0</v>
      </c>
      <c r="P573" s="4">
        <f t="shared" si="137"/>
        <v>0</v>
      </c>
    </row>
    <row r="574" spans="1:16" x14ac:dyDescent="0.4">
      <c r="A574" s="1">
        <f t="shared" si="146"/>
        <v>48</v>
      </c>
      <c r="B574" s="1">
        <f t="shared" si="138"/>
        <v>8</v>
      </c>
      <c r="C574" s="1" t="str">
        <f t="shared" si="131"/>
        <v>48_8</v>
      </c>
      <c r="D574" s="1">
        <f t="shared" si="132"/>
        <v>0</v>
      </c>
      <c r="E574" s="1">
        <f t="shared" si="133"/>
        <v>0</v>
      </c>
      <c r="F574" s="1" t="str">
        <f t="shared" si="134"/>
        <v>48年8ヵ月目</v>
      </c>
      <c r="G574" s="4">
        <f t="shared" si="135"/>
        <v>0</v>
      </c>
      <c r="H574" s="4">
        <f t="shared" si="139"/>
        <v>0</v>
      </c>
      <c r="I574" s="4">
        <f t="shared" si="140"/>
        <v>0</v>
      </c>
      <c r="J574" s="4">
        <f t="shared" si="142"/>
        <v>0</v>
      </c>
      <c r="K574" s="4">
        <f t="shared" si="141"/>
        <v>0</v>
      </c>
      <c r="L574" s="4">
        <f t="shared" si="145"/>
        <v>0</v>
      </c>
      <c r="M574" s="4">
        <f t="shared" si="143"/>
        <v>0</v>
      </c>
      <c r="N574" s="4">
        <f t="shared" si="144"/>
        <v>0</v>
      </c>
      <c r="O574" s="4">
        <f t="shared" si="136"/>
        <v>0</v>
      </c>
      <c r="P574" s="4">
        <f t="shared" si="137"/>
        <v>0</v>
      </c>
    </row>
    <row r="575" spans="1:16" x14ac:dyDescent="0.4">
      <c r="A575" s="1">
        <f t="shared" si="146"/>
        <v>48</v>
      </c>
      <c r="B575" s="1">
        <f t="shared" si="138"/>
        <v>9</v>
      </c>
      <c r="C575" s="1" t="str">
        <f t="shared" si="131"/>
        <v>48_9</v>
      </c>
      <c r="D575" s="1">
        <f t="shared" si="132"/>
        <v>0</v>
      </c>
      <c r="E575" s="1">
        <f t="shared" si="133"/>
        <v>0</v>
      </c>
      <c r="F575" s="1" t="str">
        <f t="shared" si="134"/>
        <v>48年9ヵ月目</v>
      </c>
      <c r="G575" s="4">
        <f t="shared" si="135"/>
        <v>0</v>
      </c>
      <c r="H575" s="4">
        <f t="shared" si="139"/>
        <v>0</v>
      </c>
      <c r="I575" s="4">
        <f t="shared" si="140"/>
        <v>0</v>
      </c>
      <c r="J575" s="4">
        <f t="shared" si="142"/>
        <v>0</v>
      </c>
      <c r="K575" s="4">
        <f t="shared" si="141"/>
        <v>0</v>
      </c>
      <c r="L575" s="4">
        <f t="shared" si="145"/>
        <v>0</v>
      </c>
      <c r="M575" s="4">
        <f t="shared" si="143"/>
        <v>0</v>
      </c>
      <c r="N575" s="4">
        <f t="shared" si="144"/>
        <v>0</v>
      </c>
      <c r="O575" s="4">
        <f t="shared" si="136"/>
        <v>0</v>
      </c>
      <c r="P575" s="4">
        <f t="shared" si="137"/>
        <v>0</v>
      </c>
    </row>
    <row r="576" spans="1:16" x14ac:dyDescent="0.4">
      <c r="A576" s="1">
        <f t="shared" si="146"/>
        <v>48</v>
      </c>
      <c r="B576" s="1">
        <f t="shared" si="138"/>
        <v>10</v>
      </c>
      <c r="C576" s="1" t="str">
        <f t="shared" si="131"/>
        <v>48_10</v>
      </c>
      <c r="D576" s="1">
        <f t="shared" si="132"/>
        <v>0</v>
      </c>
      <c r="E576" s="1">
        <f t="shared" si="133"/>
        <v>0</v>
      </c>
      <c r="F576" s="1" t="str">
        <f t="shared" si="134"/>
        <v>48年10ヵ月目</v>
      </c>
      <c r="G576" s="4">
        <f t="shared" si="135"/>
        <v>0</v>
      </c>
      <c r="H576" s="4">
        <f t="shared" si="139"/>
        <v>0</v>
      </c>
      <c r="I576" s="4">
        <f t="shared" si="140"/>
        <v>0</v>
      </c>
      <c r="J576" s="4">
        <f t="shared" si="142"/>
        <v>0</v>
      </c>
      <c r="K576" s="4">
        <f t="shared" si="141"/>
        <v>0</v>
      </c>
      <c r="L576" s="4">
        <f t="shared" si="145"/>
        <v>0</v>
      </c>
      <c r="M576" s="4">
        <f t="shared" si="143"/>
        <v>0</v>
      </c>
      <c r="N576" s="4">
        <f t="shared" si="144"/>
        <v>0</v>
      </c>
      <c r="O576" s="4">
        <f t="shared" si="136"/>
        <v>0</v>
      </c>
      <c r="P576" s="4">
        <f t="shared" si="137"/>
        <v>0</v>
      </c>
    </row>
    <row r="577" spans="1:16" x14ac:dyDescent="0.4">
      <c r="A577" s="1">
        <f t="shared" si="146"/>
        <v>48</v>
      </c>
      <c r="B577" s="1">
        <f t="shared" si="138"/>
        <v>11</v>
      </c>
      <c r="C577" s="1" t="str">
        <f t="shared" si="131"/>
        <v>48_11</v>
      </c>
      <c r="D577" s="1">
        <f t="shared" si="132"/>
        <v>0</v>
      </c>
      <c r="E577" s="1">
        <f t="shared" si="133"/>
        <v>0</v>
      </c>
      <c r="F577" s="1" t="str">
        <f t="shared" si="134"/>
        <v>48年11ヵ月目</v>
      </c>
      <c r="G577" s="4">
        <f t="shared" si="135"/>
        <v>0</v>
      </c>
      <c r="H577" s="4">
        <f t="shared" si="139"/>
        <v>0</v>
      </c>
      <c r="I577" s="4">
        <f t="shared" si="140"/>
        <v>0</v>
      </c>
      <c r="J577" s="4">
        <f t="shared" si="142"/>
        <v>0</v>
      </c>
      <c r="K577" s="4">
        <f t="shared" si="141"/>
        <v>0</v>
      </c>
      <c r="L577" s="4">
        <f t="shared" si="145"/>
        <v>0</v>
      </c>
      <c r="M577" s="4">
        <f t="shared" si="143"/>
        <v>0</v>
      </c>
      <c r="N577" s="4">
        <f t="shared" si="144"/>
        <v>0</v>
      </c>
      <c r="O577" s="4">
        <f t="shared" si="136"/>
        <v>0</v>
      </c>
      <c r="P577" s="4">
        <f t="shared" si="137"/>
        <v>0</v>
      </c>
    </row>
    <row r="578" spans="1:16" x14ac:dyDescent="0.4">
      <c r="A578" s="1">
        <f t="shared" si="146"/>
        <v>48</v>
      </c>
      <c r="B578" s="1">
        <f t="shared" si="138"/>
        <v>12</v>
      </c>
      <c r="C578" s="1" t="str">
        <f t="shared" si="131"/>
        <v>48_12</v>
      </c>
      <c r="D578" s="1">
        <f t="shared" si="132"/>
        <v>0</v>
      </c>
      <c r="E578" s="1">
        <f t="shared" si="133"/>
        <v>0</v>
      </c>
      <c r="F578" s="1" t="str">
        <f t="shared" si="134"/>
        <v>48年12ヵ月目</v>
      </c>
      <c r="G578" s="4">
        <f t="shared" si="135"/>
        <v>0</v>
      </c>
      <c r="H578" s="4">
        <f t="shared" si="139"/>
        <v>0</v>
      </c>
      <c r="I578" s="4">
        <f t="shared" si="140"/>
        <v>0</v>
      </c>
      <c r="J578" s="4">
        <f t="shared" si="142"/>
        <v>0</v>
      </c>
      <c r="K578" s="4">
        <f t="shared" si="141"/>
        <v>0</v>
      </c>
      <c r="L578" s="4">
        <f t="shared" si="145"/>
        <v>0</v>
      </c>
      <c r="M578" s="4">
        <f t="shared" si="143"/>
        <v>0</v>
      </c>
      <c r="N578" s="4">
        <f t="shared" si="144"/>
        <v>0</v>
      </c>
      <c r="O578" s="4">
        <f t="shared" si="136"/>
        <v>0</v>
      </c>
      <c r="P578" s="4">
        <f t="shared" si="137"/>
        <v>0</v>
      </c>
    </row>
    <row r="579" spans="1:16" x14ac:dyDescent="0.4">
      <c r="A579" s="1">
        <f t="shared" si="146"/>
        <v>49</v>
      </c>
      <c r="B579" s="1">
        <f t="shared" si="138"/>
        <v>1</v>
      </c>
      <c r="C579" s="1" t="str">
        <f t="shared" si="131"/>
        <v>49_1</v>
      </c>
      <c r="D579" s="1">
        <f t="shared" si="132"/>
        <v>0</v>
      </c>
      <c r="E579" s="1">
        <f t="shared" si="133"/>
        <v>0</v>
      </c>
      <c r="F579" s="1" t="str">
        <f t="shared" si="134"/>
        <v>49年1ヵ月目</v>
      </c>
      <c r="G579" s="4">
        <f t="shared" si="135"/>
        <v>0</v>
      </c>
      <c r="H579" s="4">
        <f t="shared" si="139"/>
        <v>0</v>
      </c>
      <c r="I579" s="4">
        <f t="shared" si="140"/>
        <v>0</v>
      </c>
      <c r="J579" s="4">
        <f t="shared" si="142"/>
        <v>0</v>
      </c>
      <c r="K579" s="4">
        <f t="shared" si="141"/>
        <v>0</v>
      </c>
      <c r="L579" s="4">
        <f t="shared" si="145"/>
        <v>0</v>
      </c>
      <c r="M579" s="4">
        <f t="shared" si="143"/>
        <v>0</v>
      </c>
      <c r="N579" s="4">
        <f t="shared" si="144"/>
        <v>0</v>
      </c>
      <c r="O579" s="4">
        <f t="shared" si="136"/>
        <v>0</v>
      </c>
      <c r="P579" s="4">
        <f t="shared" si="137"/>
        <v>0</v>
      </c>
    </row>
    <row r="580" spans="1:16" x14ac:dyDescent="0.4">
      <c r="A580" s="1">
        <f t="shared" si="146"/>
        <v>49</v>
      </c>
      <c r="B580" s="1">
        <f t="shared" si="138"/>
        <v>2</v>
      </c>
      <c r="C580" s="1" t="str">
        <f t="shared" ref="C580:C602" si="147">A580&amp;"_"&amp;B580</f>
        <v>49_2</v>
      </c>
      <c r="D580" s="1">
        <f t="shared" ref="D580:D602" si="148">IF(A580&lt;=$V$9,$AB$9,IF(A580&lt;=$V$10,$AB$10,IF(A580&lt;=$V$11,$AB$11,0)))</f>
        <v>0</v>
      </c>
      <c r="E580" s="1">
        <f t="shared" ref="E580:E602" si="149">IF($A580&lt;=$V$9,$AD$9,IF($A580&lt;=$V$10,$AD$10,IF($A580&lt;=$V$11,$AD$11,0)))</f>
        <v>0</v>
      </c>
      <c r="F580" s="1" t="str">
        <f t="shared" ref="F580:F602" si="150">A580&amp;"年"&amp;B580&amp;"ヵ月目"</f>
        <v>49年2ヵ月目</v>
      </c>
      <c r="G580" s="4">
        <f t="shared" ref="G580:G602" si="151">IF(L579=0,
  0,
  IF($V$8="元利均等返済",
    IF(AND(A580=$V$7,B580=12),L579,K580-I580),
    IF(L579/ROUNDDOWN($Y$3/(12*$V$7),0)&lt;2,L579,ROUNDDOWN($Y$3/(12*$V$7),0))
  )
)</f>
        <v>0</v>
      </c>
      <c r="H580" s="4">
        <f t="shared" si="139"/>
        <v>0</v>
      </c>
      <c r="I580" s="4">
        <f t="shared" si="140"/>
        <v>0</v>
      </c>
      <c r="J580" s="4">
        <f t="shared" si="142"/>
        <v>0</v>
      </c>
      <c r="K580" s="4">
        <f t="shared" si="141"/>
        <v>0</v>
      </c>
      <c r="L580" s="4">
        <f t="shared" si="145"/>
        <v>0</v>
      </c>
      <c r="M580" s="4">
        <f t="shared" si="143"/>
        <v>0</v>
      </c>
      <c r="N580" s="4">
        <f t="shared" si="144"/>
        <v>0</v>
      </c>
      <c r="O580" s="4">
        <f t="shared" ref="O580:O602" si="152">K580+M580</f>
        <v>0</v>
      </c>
      <c r="P580" s="4">
        <f t="shared" ref="P580:P602" si="153">P579-G580-H580</f>
        <v>0</v>
      </c>
    </row>
    <row r="581" spans="1:16" x14ac:dyDescent="0.4">
      <c r="A581" s="1">
        <f t="shared" si="146"/>
        <v>49</v>
      </c>
      <c r="B581" s="1">
        <f t="shared" ref="B581:B602" si="154">IF(B580=12,1,B580+1)</f>
        <v>3</v>
      </c>
      <c r="C581" s="1" t="str">
        <f t="shared" si="147"/>
        <v>49_3</v>
      </c>
      <c r="D581" s="1">
        <f t="shared" si="148"/>
        <v>0</v>
      </c>
      <c r="E581" s="1">
        <f t="shared" si="149"/>
        <v>0</v>
      </c>
      <c r="F581" s="1" t="str">
        <f t="shared" si="150"/>
        <v>49年3ヵ月目</v>
      </c>
      <c r="G581" s="4">
        <f t="shared" si="151"/>
        <v>0</v>
      </c>
      <c r="H581" s="4">
        <f t="shared" ref="H581:H602" si="155">IF(N580=0,
  0,
  IF(OR(B581=$Y$5,B581=$Y$6),
    IF(N580/ROUNDDOWN($Y$4/(2*$V$7),0)&lt;2,
      N580,ROUNDDOWN($Y$4/(2*$V$7),0)
    ),
    0
  )
)</f>
        <v>0</v>
      </c>
      <c r="I581" s="4">
        <f t="shared" ref="I581:I602" si="156">IF($V$8="元利均等返済",
ROUNDDOWN(L580*$D581,0),
ROUNDDOWN(P580*$D581,0)
)</f>
        <v>0</v>
      </c>
      <c r="J581" s="4">
        <f t="shared" si="142"/>
        <v>0</v>
      </c>
      <c r="K581" s="4">
        <f t="shared" ref="K581:K602" si="157">IF(P580=0,
  0,
  IF($V$8="元利均等返済",
    IF(AND(A581=$V$7,B581=12),G581+I581,ROUND($Y$3*$D581*(1+$D581)^(12*$V$7)/((1+$D581)^(12*$V$7)-1),0)),
    IF(P580/ROUNDDOWN($Y$3/(12*$V$7),0)&lt;2,L580,ROUNDDOWN($Y$3/(12*$V$7),0))+ROUNDDOWN(P580*$D581,0)
  )
)</f>
        <v>0</v>
      </c>
      <c r="L581" s="4">
        <f t="shared" si="145"/>
        <v>0</v>
      </c>
      <c r="M581" s="4">
        <f t="shared" si="143"/>
        <v>0</v>
      </c>
      <c r="N581" s="4">
        <f t="shared" si="144"/>
        <v>0</v>
      </c>
      <c r="O581" s="4">
        <f t="shared" si="152"/>
        <v>0</v>
      </c>
      <c r="P581" s="4">
        <f t="shared" si="153"/>
        <v>0</v>
      </c>
    </row>
    <row r="582" spans="1:16" x14ac:dyDescent="0.4">
      <c r="A582" s="1">
        <f t="shared" si="146"/>
        <v>49</v>
      </c>
      <c r="B582" s="1">
        <f t="shared" si="154"/>
        <v>4</v>
      </c>
      <c r="C582" s="1" t="str">
        <f t="shared" si="147"/>
        <v>49_4</v>
      </c>
      <c r="D582" s="1">
        <f t="shared" si="148"/>
        <v>0</v>
      </c>
      <c r="E582" s="1">
        <f t="shared" si="149"/>
        <v>0</v>
      </c>
      <c r="F582" s="1" t="str">
        <f t="shared" si="150"/>
        <v>49年4ヵ月目</v>
      </c>
      <c r="G582" s="4">
        <f t="shared" si="151"/>
        <v>0</v>
      </c>
      <c r="H582" s="4">
        <f t="shared" si="155"/>
        <v>0</v>
      </c>
      <c r="I582" s="4">
        <f t="shared" si="156"/>
        <v>0</v>
      </c>
      <c r="J582" s="4">
        <f t="shared" ref="J582:J602" si="158">M582-H582</f>
        <v>0</v>
      </c>
      <c r="K582" s="4">
        <f t="shared" si="157"/>
        <v>0</v>
      </c>
      <c r="L582" s="4">
        <f t="shared" si="145"/>
        <v>0</v>
      </c>
      <c r="M582" s="4">
        <f t="shared" si="143"/>
        <v>0</v>
      </c>
      <c r="N582" s="4">
        <f t="shared" si="144"/>
        <v>0</v>
      </c>
      <c r="O582" s="4">
        <f t="shared" si="152"/>
        <v>0</v>
      </c>
      <c r="P582" s="4">
        <f t="shared" si="153"/>
        <v>0</v>
      </c>
    </row>
    <row r="583" spans="1:16" x14ac:dyDescent="0.4">
      <c r="A583" s="1">
        <f t="shared" si="146"/>
        <v>49</v>
      </c>
      <c r="B583" s="1">
        <f t="shared" si="154"/>
        <v>5</v>
      </c>
      <c r="C583" s="1" t="str">
        <f t="shared" si="147"/>
        <v>49_5</v>
      </c>
      <c r="D583" s="1">
        <f t="shared" si="148"/>
        <v>0</v>
      </c>
      <c r="E583" s="1">
        <f t="shared" si="149"/>
        <v>0</v>
      </c>
      <c r="F583" s="1" t="str">
        <f t="shared" si="150"/>
        <v>49年5ヵ月目</v>
      </c>
      <c r="G583" s="4">
        <f t="shared" si="151"/>
        <v>0</v>
      </c>
      <c r="H583" s="4">
        <f t="shared" si="155"/>
        <v>0</v>
      </c>
      <c r="I583" s="4">
        <f t="shared" si="156"/>
        <v>0</v>
      </c>
      <c r="J583" s="4">
        <f t="shared" si="158"/>
        <v>0</v>
      </c>
      <c r="K583" s="4">
        <f t="shared" si="157"/>
        <v>0</v>
      </c>
      <c r="L583" s="4">
        <f t="shared" si="145"/>
        <v>0</v>
      </c>
      <c r="M583" s="4">
        <f t="shared" ref="M583:M602" si="159">IF(N582=0,
  0,
  IF(OR(B583=$Y$5,B583=$Y$6),
    IF($V$8="元利均等返済",
      ROUND($Y$4*$E583*(1+$E583)^(2*$V$7)/((1+$E583)^(2*$V$7)-1),0),
      IF(N582/ROUNDDOWN($Y$4/(2*$V$7),0)&lt;2,N582,ROUNDDOWN($Y$4/(2*$V$7),0))
    ),
    0
  )
)</f>
        <v>0</v>
      </c>
      <c r="N583" s="4">
        <f t="shared" si="144"/>
        <v>0</v>
      </c>
      <c r="O583" s="4">
        <f t="shared" si="152"/>
        <v>0</v>
      </c>
      <c r="P583" s="4">
        <f t="shared" si="153"/>
        <v>0</v>
      </c>
    </row>
    <row r="584" spans="1:16" x14ac:dyDescent="0.4">
      <c r="A584" s="1">
        <f t="shared" si="146"/>
        <v>49</v>
      </c>
      <c r="B584" s="1">
        <f t="shared" si="154"/>
        <v>6</v>
      </c>
      <c r="C584" s="1" t="str">
        <f t="shared" si="147"/>
        <v>49_6</v>
      </c>
      <c r="D584" s="1">
        <f t="shared" si="148"/>
        <v>0</v>
      </c>
      <c r="E584" s="1">
        <f t="shared" si="149"/>
        <v>0</v>
      </c>
      <c r="F584" s="1" t="str">
        <f t="shared" si="150"/>
        <v>49年6ヵ月目</v>
      </c>
      <c r="G584" s="4">
        <f t="shared" si="151"/>
        <v>0</v>
      </c>
      <c r="H584" s="4">
        <f t="shared" si="155"/>
        <v>0</v>
      </c>
      <c r="I584" s="4">
        <f t="shared" si="156"/>
        <v>0</v>
      </c>
      <c r="J584" s="4">
        <f t="shared" si="158"/>
        <v>0</v>
      </c>
      <c r="K584" s="4">
        <f t="shared" si="157"/>
        <v>0</v>
      </c>
      <c r="L584" s="4">
        <f t="shared" si="145"/>
        <v>0</v>
      </c>
      <c r="M584" s="4">
        <f t="shared" si="159"/>
        <v>0</v>
      </c>
      <c r="N584" s="4">
        <f t="shared" ref="N584:N602" si="160">N583-H584</f>
        <v>0</v>
      </c>
      <c r="O584" s="4">
        <f t="shared" si="152"/>
        <v>0</v>
      </c>
      <c r="P584" s="4">
        <f t="shared" si="153"/>
        <v>0</v>
      </c>
    </row>
    <row r="585" spans="1:16" x14ac:dyDescent="0.4">
      <c r="A585" s="1">
        <f t="shared" si="146"/>
        <v>49</v>
      </c>
      <c r="B585" s="1">
        <f t="shared" si="154"/>
        <v>7</v>
      </c>
      <c r="C585" s="1" t="str">
        <f t="shared" si="147"/>
        <v>49_7</v>
      </c>
      <c r="D585" s="1">
        <f t="shared" si="148"/>
        <v>0</v>
      </c>
      <c r="E585" s="1">
        <f t="shared" si="149"/>
        <v>0</v>
      </c>
      <c r="F585" s="1" t="str">
        <f t="shared" si="150"/>
        <v>49年7ヵ月目</v>
      </c>
      <c r="G585" s="4">
        <f t="shared" si="151"/>
        <v>0</v>
      </c>
      <c r="H585" s="4">
        <f t="shared" si="155"/>
        <v>0</v>
      </c>
      <c r="I585" s="4">
        <f t="shared" si="156"/>
        <v>0</v>
      </c>
      <c r="J585" s="4">
        <f t="shared" si="158"/>
        <v>0</v>
      </c>
      <c r="K585" s="4">
        <f t="shared" si="157"/>
        <v>0</v>
      </c>
      <c r="L585" s="4">
        <f t="shared" ref="L585:L602" si="161">L584-G585</f>
        <v>0</v>
      </c>
      <c r="M585" s="4">
        <f t="shared" si="159"/>
        <v>0</v>
      </c>
      <c r="N585" s="4">
        <f t="shared" si="160"/>
        <v>0</v>
      </c>
      <c r="O585" s="4">
        <f t="shared" si="152"/>
        <v>0</v>
      </c>
      <c r="P585" s="4">
        <f t="shared" si="153"/>
        <v>0</v>
      </c>
    </row>
    <row r="586" spans="1:16" x14ac:dyDescent="0.4">
      <c r="A586" s="1">
        <f t="shared" si="146"/>
        <v>49</v>
      </c>
      <c r="B586" s="1">
        <f t="shared" si="154"/>
        <v>8</v>
      </c>
      <c r="C586" s="1" t="str">
        <f t="shared" si="147"/>
        <v>49_8</v>
      </c>
      <c r="D586" s="1">
        <f t="shared" si="148"/>
        <v>0</v>
      </c>
      <c r="E586" s="1">
        <f t="shared" si="149"/>
        <v>0</v>
      </c>
      <c r="F586" s="1" t="str">
        <f t="shared" si="150"/>
        <v>49年8ヵ月目</v>
      </c>
      <c r="G586" s="4">
        <f t="shared" si="151"/>
        <v>0</v>
      </c>
      <c r="H586" s="4">
        <f t="shared" si="155"/>
        <v>0</v>
      </c>
      <c r="I586" s="4">
        <f t="shared" si="156"/>
        <v>0</v>
      </c>
      <c r="J586" s="4">
        <f t="shared" si="158"/>
        <v>0</v>
      </c>
      <c r="K586" s="4">
        <f t="shared" si="157"/>
        <v>0</v>
      </c>
      <c r="L586" s="4">
        <f t="shared" si="161"/>
        <v>0</v>
      </c>
      <c r="M586" s="4">
        <f t="shared" si="159"/>
        <v>0</v>
      </c>
      <c r="N586" s="4">
        <f t="shared" si="160"/>
        <v>0</v>
      </c>
      <c r="O586" s="4">
        <f t="shared" si="152"/>
        <v>0</v>
      </c>
      <c r="P586" s="4">
        <f t="shared" si="153"/>
        <v>0</v>
      </c>
    </row>
    <row r="587" spans="1:16" x14ac:dyDescent="0.4">
      <c r="A587" s="1">
        <f t="shared" si="146"/>
        <v>49</v>
      </c>
      <c r="B587" s="1">
        <f t="shared" si="154"/>
        <v>9</v>
      </c>
      <c r="C587" s="1" t="str">
        <f t="shared" si="147"/>
        <v>49_9</v>
      </c>
      <c r="D587" s="1">
        <f t="shared" si="148"/>
        <v>0</v>
      </c>
      <c r="E587" s="1">
        <f t="shared" si="149"/>
        <v>0</v>
      </c>
      <c r="F587" s="1" t="str">
        <f t="shared" si="150"/>
        <v>49年9ヵ月目</v>
      </c>
      <c r="G587" s="4">
        <f t="shared" si="151"/>
        <v>0</v>
      </c>
      <c r="H587" s="4">
        <f t="shared" si="155"/>
        <v>0</v>
      </c>
      <c r="I587" s="4">
        <f t="shared" si="156"/>
        <v>0</v>
      </c>
      <c r="J587" s="4">
        <f t="shared" si="158"/>
        <v>0</v>
      </c>
      <c r="K587" s="4">
        <f t="shared" si="157"/>
        <v>0</v>
      </c>
      <c r="L587" s="4">
        <f t="shared" si="161"/>
        <v>0</v>
      </c>
      <c r="M587" s="4">
        <f t="shared" si="159"/>
        <v>0</v>
      </c>
      <c r="N587" s="4">
        <f t="shared" si="160"/>
        <v>0</v>
      </c>
      <c r="O587" s="4">
        <f t="shared" si="152"/>
        <v>0</v>
      </c>
      <c r="P587" s="4">
        <f t="shared" si="153"/>
        <v>0</v>
      </c>
    </row>
    <row r="588" spans="1:16" x14ac:dyDescent="0.4">
      <c r="A588" s="1">
        <f t="shared" si="146"/>
        <v>49</v>
      </c>
      <c r="B588" s="1">
        <f t="shared" si="154"/>
        <v>10</v>
      </c>
      <c r="C588" s="1" t="str">
        <f t="shared" si="147"/>
        <v>49_10</v>
      </c>
      <c r="D588" s="1">
        <f t="shared" si="148"/>
        <v>0</v>
      </c>
      <c r="E588" s="1">
        <f t="shared" si="149"/>
        <v>0</v>
      </c>
      <c r="F588" s="1" t="str">
        <f t="shared" si="150"/>
        <v>49年10ヵ月目</v>
      </c>
      <c r="G588" s="4">
        <f t="shared" si="151"/>
        <v>0</v>
      </c>
      <c r="H588" s="4">
        <f t="shared" si="155"/>
        <v>0</v>
      </c>
      <c r="I588" s="4">
        <f t="shared" si="156"/>
        <v>0</v>
      </c>
      <c r="J588" s="4">
        <f t="shared" si="158"/>
        <v>0</v>
      </c>
      <c r="K588" s="4">
        <f t="shared" si="157"/>
        <v>0</v>
      </c>
      <c r="L588" s="4">
        <f t="shared" si="161"/>
        <v>0</v>
      </c>
      <c r="M588" s="4">
        <f t="shared" si="159"/>
        <v>0</v>
      </c>
      <c r="N588" s="4">
        <f t="shared" si="160"/>
        <v>0</v>
      </c>
      <c r="O588" s="4">
        <f t="shared" si="152"/>
        <v>0</v>
      </c>
      <c r="P588" s="4">
        <f t="shared" si="153"/>
        <v>0</v>
      </c>
    </row>
    <row r="589" spans="1:16" x14ac:dyDescent="0.4">
      <c r="A589" s="1">
        <f t="shared" si="146"/>
        <v>49</v>
      </c>
      <c r="B589" s="1">
        <f t="shared" si="154"/>
        <v>11</v>
      </c>
      <c r="C589" s="1" t="str">
        <f t="shared" si="147"/>
        <v>49_11</v>
      </c>
      <c r="D589" s="1">
        <f t="shared" si="148"/>
        <v>0</v>
      </c>
      <c r="E589" s="1">
        <f t="shared" si="149"/>
        <v>0</v>
      </c>
      <c r="F589" s="1" t="str">
        <f t="shared" si="150"/>
        <v>49年11ヵ月目</v>
      </c>
      <c r="G589" s="4">
        <f t="shared" si="151"/>
        <v>0</v>
      </c>
      <c r="H589" s="4">
        <f t="shared" si="155"/>
        <v>0</v>
      </c>
      <c r="I589" s="4">
        <f t="shared" si="156"/>
        <v>0</v>
      </c>
      <c r="J589" s="4">
        <f t="shared" si="158"/>
        <v>0</v>
      </c>
      <c r="K589" s="4">
        <f t="shared" si="157"/>
        <v>0</v>
      </c>
      <c r="L589" s="4">
        <f t="shared" si="161"/>
        <v>0</v>
      </c>
      <c r="M589" s="4">
        <f t="shared" si="159"/>
        <v>0</v>
      </c>
      <c r="N589" s="4">
        <f t="shared" si="160"/>
        <v>0</v>
      </c>
      <c r="O589" s="4">
        <f t="shared" si="152"/>
        <v>0</v>
      </c>
      <c r="P589" s="4">
        <f t="shared" si="153"/>
        <v>0</v>
      </c>
    </row>
    <row r="590" spans="1:16" x14ac:dyDescent="0.4">
      <c r="A590" s="1">
        <f t="shared" si="146"/>
        <v>49</v>
      </c>
      <c r="B590" s="1">
        <f t="shared" si="154"/>
        <v>12</v>
      </c>
      <c r="C590" s="1" t="str">
        <f t="shared" si="147"/>
        <v>49_12</v>
      </c>
      <c r="D590" s="1">
        <f t="shared" si="148"/>
        <v>0</v>
      </c>
      <c r="E590" s="1">
        <f t="shared" si="149"/>
        <v>0</v>
      </c>
      <c r="F590" s="1" t="str">
        <f t="shared" si="150"/>
        <v>49年12ヵ月目</v>
      </c>
      <c r="G590" s="4">
        <f t="shared" si="151"/>
        <v>0</v>
      </c>
      <c r="H590" s="4">
        <f t="shared" si="155"/>
        <v>0</v>
      </c>
      <c r="I590" s="4">
        <f t="shared" si="156"/>
        <v>0</v>
      </c>
      <c r="J590" s="4">
        <f t="shared" si="158"/>
        <v>0</v>
      </c>
      <c r="K590" s="4">
        <f t="shared" si="157"/>
        <v>0</v>
      </c>
      <c r="L590" s="4">
        <f t="shared" si="161"/>
        <v>0</v>
      </c>
      <c r="M590" s="4">
        <f t="shared" si="159"/>
        <v>0</v>
      </c>
      <c r="N590" s="4">
        <f t="shared" si="160"/>
        <v>0</v>
      </c>
      <c r="O590" s="4">
        <f t="shared" si="152"/>
        <v>0</v>
      </c>
      <c r="P590" s="4">
        <f t="shared" si="153"/>
        <v>0</v>
      </c>
    </row>
    <row r="591" spans="1:16" x14ac:dyDescent="0.4">
      <c r="A591" s="1">
        <f t="shared" si="146"/>
        <v>50</v>
      </c>
      <c r="B591" s="1">
        <f t="shared" si="154"/>
        <v>1</v>
      </c>
      <c r="C591" s="1" t="str">
        <f t="shared" si="147"/>
        <v>50_1</v>
      </c>
      <c r="D591" s="1">
        <f t="shared" si="148"/>
        <v>0</v>
      </c>
      <c r="E591" s="1">
        <f t="shared" si="149"/>
        <v>0</v>
      </c>
      <c r="F591" s="1" t="str">
        <f t="shared" si="150"/>
        <v>50年1ヵ月目</v>
      </c>
      <c r="G591" s="4">
        <f t="shared" si="151"/>
        <v>0</v>
      </c>
      <c r="H591" s="4">
        <f t="shared" si="155"/>
        <v>0</v>
      </c>
      <c r="I591" s="4">
        <f t="shared" si="156"/>
        <v>0</v>
      </c>
      <c r="J591" s="4">
        <f t="shared" si="158"/>
        <v>0</v>
      </c>
      <c r="K591" s="4">
        <f t="shared" si="157"/>
        <v>0</v>
      </c>
      <c r="L591" s="4">
        <f t="shared" si="161"/>
        <v>0</v>
      </c>
      <c r="M591" s="4">
        <f t="shared" si="159"/>
        <v>0</v>
      </c>
      <c r="N591" s="4">
        <f t="shared" si="160"/>
        <v>0</v>
      </c>
      <c r="O591" s="4">
        <f t="shared" si="152"/>
        <v>0</v>
      </c>
      <c r="P591" s="4">
        <f t="shared" si="153"/>
        <v>0</v>
      </c>
    </row>
    <row r="592" spans="1:16" x14ac:dyDescent="0.4">
      <c r="A592" s="1">
        <f t="shared" ref="A592:A602" si="162">IF(B591=12,A591+1,A591)</f>
        <v>50</v>
      </c>
      <c r="B592" s="1">
        <f t="shared" si="154"/>
        <v>2</v>
      </c>
      <c r="C592" s="1" t="str">
        <f t="shared" si="147"/>
        <v>50_2</v>
      </c>
      <c r="D592" s="1">
        <f t="shared" si="148"/>
        <v>0</v>
      </c>
      <c r="E592" s="1">
        <f t="shared" si="149"/>
        <v>0</v>
      </c>
      <c r="F592" s="1" t="str">
        <f t="shared" si="150"/>
        <v>50年2ヵ月目</v>
      </c>
      <c r="G592" s="4">
        <f t="shared" si="151"/>
        <v>0</v>
      </c>
      <c r="H592" s="4">
        <f t="shared" si="155"/>
        <v>0</v>
      </c>
      <c r="I592" s="4">
        <f t="shared" si="156"/>
        <v>0</v>
      </c>
      <c r="J592" s="4">
        <f t="shared" si="158"/>
        <v>0</v>
      </c>
      <c r="K592" s="4">
        <f t="shared" si="157"/>
        <v>0</v>
      </c>
      <c r="L592" s="4">
        <f t="shared" si="161"/>
        <v>0</v>
      </c>
      <c r="M592" s="4">
        <f t="shared" si="159"/>
        <v>0</v>
      </c>
      <c r="N592" s="4">
        <f t="shared" si="160"/>
        <v>0</v>
      </c>
      <c r="O592" s="4">
        <f t="shared" si="152"/>
        <v>0</v>
      </c>
      <c r="P592" s="4">
        <f t="shared" si="153"/>
        <v>0</v>
      </c>
    </row>
    <row r="593" spans="1:16" x14ac:dyDescent="0.4">
      <c r="A593" s="1">
        <f t="shared" si="162"/>
        <v>50</v>
      </c>
      <c r="B593" s="1">
        <f t="shared" si="154"/>
        <v>3</v>
      </c>
      <c r="C593" s="1" t="str">
        <f t="shared" si="147"/>
        <v>50_3</v>
      </c>
      <c r="D593" s="1">
        <f t="shared" si="148"/>
        <v>0</v>
      </c>
      <c r="E593" s="1">
        <f t="shared" si="149"/>
        <v>0</v>
      </c>
      <c r="F593" s="1" t="str">
        <f t="shared" si="150"/>
        <v>50年3ヵ月目</v>
      </c>
      <c r="G593" s="4">
        <f t="shared" si="151"/>
        <v>0</v>
      </c>
      <c r="H593" s="4">
        <f t="shared" si="155"/>
        <v>0</v>
      </c>
      <c r="I593" s="4">
        <f t="shared" si="156"/>
        <v>0</v>
      </c>
      <c r="J593" s="4">
        <f t="shared" si="158"/>
        <v>0</v>
      </c>
      <c r="K593" s="4">
        <f t="shared" si="157"/>
        <v>0</v>
      </c>
      <c r="L593" s="4">
        <f t="shared" si="161"/>
        <v>0</v>
      </c>
      <c r="M593" s="4">
        <f t="shared" si="159"/>
        <v>0</v>
      </c>
      <c r="N593" s="4">
        <f t="shared" si="160"/>
        <v>0</v>
      </c>
      <c r="O593" s="4">
        <f t="shared" si="152"/>
        <v>0</v>
      </c>
      <c r="P593" s="4">
        <f t="shared" si="153"/>
        <v>0</v>
      </c>
    </row>
    <row r="594" spans="1:16" x14ac:dyDescent="0.4">
      <c r="A594" s="1">
        <f t="shared" si="162"/>
        <v>50</v>
      </c>
      <c r="B594" s="1">
        <f t="shared" si="154"/>
        <v>4</v>
      </c>
      <c r="C594" s="1" t="str">
        <f t="shared" si="147"/>
        <v>50_4</v>
      </c>
      <c r="D594" s="1">
        <f t="shared" si="148"/>
        <v>0</v>
      </c>
      <c r="E594" s="1">
        <f t="shared" si="149"/>
        <v>0</v>
      </c>
      <c r="F594" s="1" t="str">
        <f t="shared" si="150"/>
        <v>50年4ヵ月目</v>
      </c>
      <c r="G594" s="4">
        <f t="shared" si="151"/>
        <v>0</v>
      </c>
      <c r="H594" s="4">
        <f t="shared" si="155"/>
        <v>0</v>
      </c>
      <c r="I594" s="4">
        <f t="shared" si="156"/>
        <v>0</v>
      </c>
      <c r="J594" s="4">
        <f t="shared" si="158"/>
        <v>0</v>
      </c>
      <c r="K594" s="4">
        <f t="shared" si="157"/>
        <v>0</v>
      </c>
      <c r="L594" s="4">
        <f t="shared" si="161"/>
        <v>0</v>
      </c>
      <c r="M594" s="4">
        <f t="shared" si="159"/>
        <v>0</v>
      </c>
      <c r="N594" s="4">
        <f t="shared" si="160"/>
        <v>0</v>
      </c>
      <c r="O594" s="4">
        <f t="shared" si="152"/>
        <v>0</v>
      </c>
      <c r="P594" s="4">
        <f t="shared" si="153"/>
        <v>0</v>
      </c>
    </row>
    <row r="595" spans="1:16" x14ac:dyDescent="0.4">
      <c r="A595" s="1">
        <f t="shared" si="162"/>
        <v>50</v>
      </c>
      <c r="B595" s="1">
        <f t="shared" si="154"/>
        <v>5</v>
      </c>
      <c r="C595" s="1" t="str">
        <f t="shared" si="147"/>
        <v>50_5</v>
      </c>
      <c r="D595" s="1">
        <f t="shared" si="148"/>
        <v>0</v>
      </c>
      <c r="E595" s="1">
        <f t="shared" si="149"/>
        <v>0</v>
      </c>
      <c r="F595" s="1" t="str">
        <f t="shared" si="150"/>
        <v>50年5ヵ月目</v>
      </c>
      <c r="G595" s="4">
        <f t="shared" si="151"/>
        <v>0</v>
      </c>
      <c r="H595" s="4">
        <f t="shared" si="155"/>
        <v>0</v>
      </c>
      <c r="I595" s="4">
        <f t="shared" si="156"/>
        <v>0</v>
      </c>
      <c r="J595" s="4">
        <f t="shared" si="158"/>
        <v>0</v>
      </c>
      <c r="K595" s="4">
        <f t="shared" si="157"/>
        <v>0</v>
      </c>
      <c r="L595" s="4">
        <f t="shared" si="161"/>
        <v>0</v>
      </c>
      <c r="M595" s="4">
        <f t="shared" si="159"/>
        <v>0</v>
      </c>
      <c r="N595" s="4">
        <f t="shared" si="160"/>
        <v>0</v>
      </c>
      <c r="O595" s="4">
        <f t="shared" si="152"/>
        <v>0</v>
      </c>
      <c r="P595" s="4">
        <f t="shared" si="153"/>
        <v>0</v>
      </c>
    </row>
    <row r="596" spans="1:16" x14ac:dyDescent="0.4">
      <c r="A596" s="1">
        <f t="shared" si="162"/>
        <v>50</v>
      </c>
      <c r="B596" s="1">
        <f t="shared" si="154"/>
        <v>6</v>
      </c>
      <c r="C596" s="1" t="str">
        <f t="shared" si="147"/>
        <v>50_6</v>
      </c>
      <c r="D596" s="1">
        <f t="shared" si="148"/>
        <v>0</v>
      </c>
      <c r="E596" s="1">
        <f t="shared" si="149"/>
        <v>0</v>
      </c>
      <c r="F596" s="1" t="str">
        <f t="shared" si="150"/>
        <v>50年6ヵ月目</v>
      </c>
      <c r="G596" s="4">
        <f t="shared" si="151"/>
        <v>0</v>
      </c>
      <c r="H596" s="4">
        <f t="shared" si="155"/>
        <v>0</v>
      </c>
      <c r="I596" s="4">
        <f t="shared" si="156"/>
        <v>0</v>
      </c>
      <c r="J596" s="4">
        <f t="shared" si="158"/>
        <v>0</v>
      </c>
      <c r="K596" s="4">
        <f t="shared" si="157"/>
        <v>0</v>
      </c>
      <c r="L596" s="4">
        <f t="shared" si="161"/>
        <v>0</v>
      </c>
      <c r="M596" s="4">
        <f t="shared" si="159"/>
        <v>0</v>
      </c>
      <c r="N596" s="4">
        <f t="shared" si="160"/>
        <v>0</v>
      </c>
      <c r="O596" s="4">
        <f t="shared" si="152"/>
        <v>0</v>
      </c>
      <c r="P596" s="4">
        <f t="shared" si="153"/>
        <v>0</v>
      </c>
    </row>
    <row r="597" spans="1:16" x14ac:dyDescent="0.4">
      <c r="A597" s="1">
        <f t="shared" si="162"/>
        <v>50</v>
      </c>
      <c r="B597" s="1">
        <f t="shared" si="154"/>
        <v>7</v>
      </c>
      <c r="C597" s="1" t="str">
        <f t="shared" si="147"/>
        <v>50_7</v>
      </c>
      <c r="D597" s="1">
        <f t="shared" si="148"/>
        <v>0</v>
      </c>
      <c r="E597" s="1">
        <f t="shared" si="149"/>
        <v>0</v>
      </c>
      <c r="F597" s="1" t="str">
        <f t="shared" si="150"/>
        <v>50年7ヵ月目</v>
      </c>
      <c r="G597" s="4">
        <f t="shared" si="151"/>
        <v>0</v>
      </c>
      <c r="H597" s="4">
        <f t="shared" si="155"/>
        <v>0</v>
      </c>
      <c r="I597" s="4">
        <f t="shared" si="156"/>
        <v>0</v>
      </c>
      <c r="J597" s="4">
        <f t="shared" si="158"/>
        <v>0</v>
      </c>
      <c r="K597" s="4">
        <f t="shared" si="157"/>
        <v>0</v>
      </c>
      <c r="L597" s="4">
        <f t="shared" si="161"/>
        <v>0</v>
      </c>
      <c r="M597" s="4">
        <f t="shared" si="159"/>
        <v>0</v>
      </c>
      <c r="N597" s="4">
        <f t="shared" si="160"/>
        <v>0</v>
      </c>
      <c r="O597" s="4">
        <f t="shared" si="152"/>
        <v>0</v>
      </c>
      <c r="P597" s="4">
        <f t="shared" si="153"/>
        <v>0</v>
      </c>
    </row>
    <row r="598" spans="1:16" x14ac:dyDescent="0.4">
      <c r="A598" s="1">
        <f t="shared" si="162"/>
        <v>50</v>
      </c>
      <c r="B598" s="1">
        <f t="shared" si="154"/>
        <v>8</v>
      </c>
      <c r="C598" s="1" t="str">
        <f t="shared" si="147"/>
        <v>50_8</v>
      </c>
      <c r="D598" s="1">
        <f t="shared" si="148"/>
        <v>0</v>
      </c>
      <c r="E598" s="1">
        <f t="shared" si="149"/>
        <v>0</v>
      </c>
      <c r="F598" s="1" t="str">
        <f t="shared" si="150"/>
        <v>50年8ヵ月目</v>
      </c>
      <c r="G598" s="4">
        <f t="shared" si="151"/>
        <v>0</v>
      </c>
      <c r="H598" s="4">
        <f t="shared" si="155"/>
        <v>0</v>
      </c>
      <c r="I598" s="4">
        <f t="shared" si="156"/>
        <v>0</v>
      </c>
      <c r="J598" s="4">
        <f t="shared" si="158"/>
        <v>0</v>
      </c>
      <c r="K598" s="4">
        <f t="shared" si="157"/>
        <v>0</v>
      </c>
      <c r="L598" s="4">
        <f t="shared" si="161"/>
        <v>0</v>
      </c>
      <c r="M598" s="4">
        <f t="shared" si="159"/>
        <v>0</v>
      </c>
      <c r="N598" s="4">
        <f t="shared" si="160"/>
        <v>0</v>
      </c>
      <c r="O598" s="4">
        <f t="shared" si="152"/>
        <v>0</v>
      </c>
      <c r="P598" s="4">
        <f t="shared" si="153"/>
        <v>0</v>
      </c>
    </row>
    <row r="599" spans="1:16" x14ac:dyDescent="0.4">
      <c r="A599" s="1">
        <f t="shared" si="162"/>
        <v>50</v>
      </c>
      <c r="B599" s="1">
        <f t="shared" si="154"/>
        <v>9</v>
      </c>
      <c r="C599" s="1" t="str">
        <f t="shared" si="147"/>
        <v>50_9</v>
      </c>
      <c r="D599" s="1">
        <f t="shared" si="148"/>
        <v>0</v>
      </c>
      <c r="E599" s="1">
        <f t="shared" si="149"/>
        <v>0</v>
      </c>
      <c r="F599" s="1" t="str">
        <f t="shared" si="150"/>
        <v>50年9ヵ月目</v>
      </c>
      <c r="G599" s="4">
        <f t="shared" si="151"/>
        <v>0</v>
      </c>
      <c r="H599" s="4">
        <f t="shared" si="155"/>
        <v>0</v>
      </c>
      <c r="I599" s="4">
        <f t="shared" si="156"/>
        <v>0</v>
      </c>
      <c r="J599" s="4">
        <f t="shared" si="158"/>
        <v>0</v>
      </c>
      <c r="K599" s="4">
        <f t="shared" si="157"/>
        <v>0</v>
      </c>
      <c r="L599" s="4">
        <f t="shared" si="161"/>
        <v>0</v>
      </c>
      <c r="M599" s="4">
        <f t="shared" si="159"/>
        <v>0</v>
      </c>
      <c r="N599" s="4">
        <f t="shared" si="160"/>
        <v>0</v>
      </c>
      <c r="O599" s="4">
        <f t="shared" si="152"/>
        <v>0</v>
      </c>
      <c r="P599" s="4">
        <f t="shared" si="153"/>
        <v>0</v>
      </c>
    </row>
    <row r="600" spans="1:16" x14ac:dyDescent="0.4">
      <c r="A600" s="1">
        <f t="shared" si="162"/>
        <v>50</v>
      </c>
      <c r="B600" s="1">
        <f t="shared" si="154"/>
        <v>10</v>
      </c>
      <c r="C600" s="1" t="str">
        <f t="shared" si="147"/>
        <v>50_10</v>
      </c>
      <c r="D600" s="1">
        <f t="shared" si="148"/>
        <v>0</v>
      </c>
      <c r="E600" s="1">
        <f t="shared" si="149"/>
        <v>0</v>
      </c>
      <c r="F600" s="1" t="str">
        <f t="shared" si="150"/>
        <v>50年10ヵ月目</v>
      </c>
      <c r="G600" s="4">
        <f t="shared" si="151"/>
        <v>0</v>
      </c>
      <c r="H600" s="4">
        <f t="shared" si="155"/>
        <v>0</v>
      </c>
      <c r="I600" s="4">
        <f t="shared" si="156"/>
        <v>0</v>
      </c>
      <c r="J600" s="4">
        <f t="shared" si="158"/>
        <v>0</v>
      </c>
      <c r="K600" s="4">
        <f t="shared" si="157"/>
        <v>0</v>
      </c>
      <c r="L600" s="4">
        <f t="shared" si="161"/>
        <v>0</v>
      </c>
      <c r="M600" s="4">
        <f t="shared" si="159"/>
        <v>0</v>
      </c>
      <c r="N600" s="4">
        <f t="shared" si="160"/>
        <v>0</v>
      </c>
      <c r="O600" s="4">
        <f t="shared" si="152"/>
        <v>0</v>
      </c>
      <c r="P600" s="4">
        <f t="shared" si="153"/>
        <v>0</v>
      </c>
    </row>
    <row r="601" spans="1:16" x14ac:dyDescent="0.4">
      <c r="A601" s="1">
        <f t="shared" si="162"/>
        <v>50</v>
      </c>
      <c r="B601" s="1">
        <f t="shared" si="154"/>
        <v>11</v>
      </c>
      <c r="C601" s="1" t="str">
        <f t="shared" si="147"/>
        <v>50_11</v>
      </c>
      <c r="D601" s="1">
        <f t="shared" si="148"/>
        <v>0</v>
      </c>
      <c r="E601" s="1">
        <f t="shared" si="149"/>
        <v>0</v>
      </c>
      <c r="F601" s="1" t="str">
        <f t="shared" si="150"/>
        <v>50年11ヵ月目</v>
      </c>
      <c r="G601" s="4">
        <f t="shared" si="151"/>
        <v>0</v>
      </c>
      <c r="H601" s="4">
        <f t="shared" si="155"/>
        <v>0</v>
      </c>
      <c r="I601" s="4">
        <f t="shared" si="156"/>
        <v>0</v>
      </c>
      <c r="J601" s="4">
        <f t="shared" si="158"/>
        <v>0</v>
      </c>
      <c r="K601" s="4">
        <f t="shared" si="157"/>
        <v>0</v>
      </c>
      <c r="L601" s="4">
        <f t="shared" si="161"/>
        <v>0</v>
      </c>
      <c r="M601" s="4">
        <f t="shared" si="159"/>
        <v>0</v>
      </c>
      <c r="N601" s="4">
        <f t="shared" si="160"/>
        <v>0</v>
      </c>
      <c r="O601" s="4">
        <f t="shared" si="152"/>
        <v>0</v>
      </c>
      <c r="P601" s="4">
        <f t="shared" si="153"/>
        <v>0</v>
      </c>
    </row>
    <row r="602" spans="1:16" x14ac:dyDescent="0.4">
      <c r="A602" s="1">
        <f t="shared" si="162"/>
        <v>50</v>
      </c>
      <c r="B602" s="1">
        <f t="shared" si="154"/>
        <v>12</v>
      </c>
      <c r="C602" s="1" t="str">
        <f t="shared" si="147"/>
        <v>50_12</v>
      </c>
      <c r="D602" s="1">
        <f t="shared" si="148"/>
        <v>0</v>
      </c>
      <c r="E602" s="1">
        <f t="shared" si="149"/>
        <v>0</v>
      </c>
      <c r="F602" s="1" t="str">
        <f t="shared" si="150"/>
        <v>50年12ヵ月目</v>
      </c>
      <c r="G602" s="4">
        <f t="shared" si="151"/>
        <v>0</v>
      </c>
      <c r="H602" s="4">
        <f t="shared" si="155"/>
        <v>0</v>
      </c>
      <c r="I602" s="4">
        <f t="shared" si="156"/>
        <v>0</v>
      </c>
      <c r="J602" s="4">
        <f t="shared" si="158"/>
        <v>0</v>
      </c>
      <c r="K602" s="4">
        <f t="shared" si="157"/>
        <v>0</v>
      </c>
      <c r="L602" s="4">
        <f t="shared" si="161"/>
        <v>0</v>
      </c>
      <c r="M602" s="4">
        <f t="shared" si="159"/>
        <v>0</v>
      </c>
      <c r="N602" s="4">
        <f t="shared" si="160"/>
        <v>0</v>
      </c>
      <c r="O602" s="4">
        <f t="shared" si="152"/>
        <v>0</v>
      </c>
      <c r="P602" s="4">
        <f t="shared" si="153"/>
        <v>0</v>
      </c>
    </row>
  </sheetData>
  <sheetProtection algorithmName="SHA-512" hashValue="Wd+qyUCeK/LPAdkolXOC/VnVkkS/aclCP0LU4DMUgWcdPaFe81iqqqs/VRa3lBNCCHMDH8e+ktStqscxAQ2yjg==" saltValue="cak/KLCG0LJacOHfcsIZ+w==" spinCount="100000" sheet="1" objects="1" scenario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7B6A-AF58-4C35-9126-FCE2428FB002}">
  <sheetPr codeName="Sheet2"/>
  <dimension ref="A1"/>
  <sheetViews>
    <sheetView showGridLines="0" zoomScaleNormal="100" workbookViewId="0"/>
  </sheetViews>
  <sheetFormatPr defaultColWidth="3.625" defaultRowHeight="18.75" x14ac:dyDescent="0.4"/>
  <sheetData/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CBB5-9B72-4B4D-BCF6-4792F19EBB20}">
  <sheetPr codeName="Sheet3"/>
  <dimension ref="A1:N62"/>
  <sheetViews>
    <sheetView zoomScaleNormal="100" workbookViewId="0"/>
  </sheetViews>
  <sheetFormatPr defaultRowHeight="18.75" x14ac:dyDescent="0.4"/>
  <cols>
    <col min="2" max="3" width="0" hidden="1" customWidth="1"/>
    <col min="4" max="4" width="5.5" bestFit="1" customWidth="1"/>
    <col min="5" max="5" width="13.125" bestFit="1" customWidth="1"/>
    <col min="6" max="14" width="11.625" customWidth="1"/>
  </cols>
  <sheetData>
    <row r="1" spans="1:14" x14ac:dyDescent="0.4">
      <c r="A1" s="31" t="s">
        <v>1</v>
      </c>
      <c r="B1" s="31" t="s">
        <v>231</v>
      </c>
      <c r="C1" s="31" t="s">
        <v>232</v>
      </c>
      <c r="D1" s="31" t="s">
        <v>166</v>
      </c>
      <c r="E1" s="32" t="s">
        <v>152</v>
      </c>
      <c r="F1" s="31" t="s">
        <v>151</v>
      </c>
      <c r="G1" s="32" t="s">
        <v>167</v>
      </c>
      <c r="H1" s="32" t="s">
        <v>46</v>
      </c>
      <c r="I1" s="32" t="s">
        <v>49</v>
      </c>
      <c r="J1" s="32" t="s">
        <v>103</v>
      </c>
      <c r="K1" s="32" t="s">
        <v>182</v>
      </c>
      <c r="L1" s="32" t="s">
        <v>180</v>
      </c>
      <c r="M1" s="31" t="s">
        <v>230</v>
      </c>
      <c r="N1" s="32" t="s">
        <v>168</v>
      </c>
    </row>
    <row r="2" spans="1:14" x14ac:dyDescent="0.4">
      <c r="A2" s="1">
        <f ca="1">YEAR(TODAY())</f>
        <v>2024</v>
      </c>
      <c r="B2" s="1">
        <f ca="1">MATCH($A2,月別キャッシュフロー表!$A:$A,0)</f>
        <v>3</v>
      </c>
      <c r="C2" s="1">
        <f ca="1">MATCH($A2+1,月別キャッシュフロー表!$A:$A,0)-1</f>
        <v>6</v>
      </c>
      <c r="D2" s="1" t="str">
        <f ca="1">INDIRECT("月別キャッシュフロー表!$O"&amp;$B2,TRUE)</f>
        <v>29歳</v>
      </c>
      <c r="E2" s="51">
        <f ca="1">INDIRECT("月別キャッシュフロー表!$V"&amp;$C2,TRUE)</f>
        <v>6096000</v>
      </c>
      <c r="F2" s="50">
        <f ca="1">SUM(INDIRECT("月別キャッシュフロー表!$W"&amp;$B2&amp;":W"&amp;$C2,TRUE))</f>
        <v>2000000</v>
      </c>
      <c r="G2" s="7">
        <f ca="1">SUM(INDIRECT("月別キャッシュフロー表!$X"&amp;$B2&amp;":X"&amp;$C2,TRUE))</f>
        <v>-200000</v>
      </c>
      <c r="H2" s="7">
        <f ca="1">SUM(INDIRECT("月別キャッシュフロー表!$Y"&amp;$B2&amp;":Y"&amp;$C2,TRUE))</f>
        <v>-300000</v>
      </c>
      <c r="I2" s="7">
        <f ca="1">SUM(INDIRECT("月別キャッシュフロー表!$Z"&amp;$B2&amp;":Z"&amp;$C2,TRUE))</f>
        <v>-108000</v>
      </c>
      <c r="J2" s="7">
        <f ca="1">SUM(INDIRECT("月別キャッシュフロー表!$AA"&amp;$B2&amp;":AA"&amp;$C2,TRUE))</f>
        <v>-40000</v>
      </c>
      <c r="K2" s="7">
        <f ca="1">SUM(INDIRECT("月別キャッシュフロー表!$AB"&amp;$B2&amp;":AB"&amp;$C2,TRUE))</f>
        <v>-80000</v>
      </c>
      <c r="L2" s="7">
        <f ca="1">SUM(INDIRECT("月別キャッシュフロー表!$AC"&amp;$B2&amp;":AC"&amp;$C2,TRUE))</f>
        <v>-20000</v>
      </c>
      <c r="M2" s="7">
        <f ca="1">SUM(INDIRECT("月別キャッシュフロー表!$AD"&amp;$B2&amp;":AI"&amp;$C2,TRUE))</f>
        <v>-76000</v>
      </c>
      <c r="N2" s="7">
        <f ca="1">SUM(INDIRECT("月別キャッシュフロー表!$AJ"&amp;$B2&amp;":AJ"&amp;$C2,TRUE))</f>
        <v>-80000</v>
      </c>
    </row>
    <row r="3" spans="1:14" x14ac:dyDescent="0.4">
      <c r="A3" s="1">
        <f ca="1">A2+1</f>
        <v>2025</v>
      </c>
      <c r="B3" s="1">
        <f ca="1">MATCH($A3,月別キャッシュフロー表!$A:$A,0)</f>
        <v>7</v>
      </c>
      <c r="C3" s="1">
        <f ca="1">MATCH($A3+1,月別キャッシュフロー表!$A:$A,0)-1</f>
        <v>18</v>
      </c>
      <c r="D3" s="1" t="str">
        <f t="shared" ref="D3:D62" ca="1" si="0">INDIRECT("月別キャッシュフロー表!$O"&amp;$B3,TRUE)</f>
        <v>30歳</v>
      </c>
      <c r="E3" s="51">
        <f t="shared" ref="E3:E62" ca="1" si="1">INDIRECT("月別キャッシュフロー表!$V"&amp;$C3,TRUE)</f>
        <v>7937262</v>
      </c>
      <c r="F3" s="50">
        <f ca="1">SUM(INDIRECT("月別キャッシュフロー表!$W"&amp;$B3&amp;":W"&amp;$C3,TRUE))</f>
        <v>4900000</v>
      </c>
      <c r="G3" s="7">
        <f t="shared" ref="G3:G62" ca="1" si="2">SUM(INDIRECT("月別キャッシュフロー表!$X"&amp;$B3&amp;":X"&amp;$C3,TRUE))</f>
        <v>-786738</v>
      </c>
      <c r="H3" s="7">
        <f t="shared" ref="H3:H62" ca="1" si="3">SUM(INDIRECT("月別キャッシュフロー表!$Y"&amp;$B3&amp;":Y"&amp;$C3,TRUE))</f>
        <v>-900000</v>
      </c>
      <c r="I3" s="7">
        <f t="shared" ref="I3:I62" ca="1" si="4">SUM(INDIRECT("月別キャッシュフロー表!$Z"&amp;$B3&amp;":Z"&amp;$C3,TRUE))</f>
        <v>-324000</v>
      </c>
      <c r="J3" s="7">
        <f t="shared" ref="J3:J62" ca="1" si="5">SUM(INDIRECT("月別キャッシュフロー表!$AA"&amp;$B3&amp;":AA"&amp;$C3,TRUE))</f>
        <v>-120000</v>
      </c>
      <c r="K3" s="7">
        <f t="shared" ref="K3:K62" ca="1" si="6">SUM(INDIRECT("月別キャッシュフロー表!$AB"&amp;$B3&amp;":AB"&amp;$C3,TRUE))</f>
        <v>-300000</v>
      </c>
      <c r="L3" s="7">
        <f t="shared" ref="L3:L62" ca="1" si="7">SUM(INDIRECT("月別キャッシュフロー表!$AC"&amp;$B3&amp;":AC"&amp;$C3,TRUE))</f>
        <v>-60000</v>
      </c>
      <c r="M3" s="7">
        <f t="shared" ref="M3:M62" ca="1" si="8">SUM(INDIRECT("月別キャッシュフロー表!$AD"&amp;$B3&amp;":AI"&amp;$C3,TRUE))</f>
        <v>-328000</v>
      </c>
      <c r="N3" s="7">
        <f t="shared" ref="N3:N62" ca="1" si="9">SUM(INDIRECT("月別キャッシュフロー表!$AJ"&amp;$B3&amp;":AJ"&amp;$C3,TRUE))</f>
        <v>-240000</v>
      </c>
    </row>
    <row r="4" spans="1:14" x14ac:dyDescent="0.4">
      <c r="A4" s="1">
        <f t="shared" ref="A4:A62" ca="1" si="10">A3+1</f>
        <v>2026</v>
      </c>
      <c r="B4" s="1">
        <f ca="1">MATCH($A4,月別キャッシュフロー表!$A:$A,0)</f>
        <v>19</v>
      </c>
      <c r="C4" s="1">
        <f ca="1">MATCH($A4+1,月別キャッシュフロー表!$A:$A,0)-1</f>
        <v>30</v>
      </c>
      <c r="D4" s="1" t="str">
        <f t="shared" ca="1" si="0"/>
        <v>31歳</v>
      </c>
      <c r="E4" s="51">
        <f t="shared" ca="1" si="1"/>
        <v>9524086</v>
      </c>
      <c r="F4" s="50">
        <f ca="1">SUM(INDIRECT("月別キャッシュフロー表!$W"&amp;$B4&amp;":W"&amp;$C4,TRUE))</f>
        <v>4900000</v>
      </c>
      <c r="G4" s="7">
        <f t="shared" ca="1" si="2"/>
        <v>-925176</v>
      </c>
      <c r="H4" s="7">
        <f t="shared" ca="1" si="3"/>
        <v>-900000</v>
      </c>
      <c r="I4" s="7">
        <f t="shared" ca="1" si="4"/>
        <v>-324000</v>
      </c>
      <c r="J4" s="7">
        <f t="shared" ca="1" si="5"/>
        <v>-120000</v>
      </c>
      <c r="K4" s="7">
        <f t="shared" ca="1" si="6"/>
        <v>-250000</v>
      </c>
      <c r="L4" s="7">
        <f t="shared" ca="1" si="7"/>
        <v>-60000</v>
      </c>
      <c r="M4" s="7">
        <f t="shared" ca="1" si="8"/>
        <v>-494000</v>
      </c>
      <c r="N4" s="7">
        <f t="shared" ca="1" si="9"/>
        <v>-240000</v>
      </c>
    </row>
    <row r="5" spans="1:14" x14ac:dyDescent="0.4">
      <c r="A5" s="1">
        <f t="shared" ca="1" si="10"/>
        <v>2027</v>
      </c>
      <c r="B5" s="1">
        <f ca="1">MATCH($A5,月別キャッシュフロー表!$A:$A,0)</f>
        <v>31</v>
      </c>
      <c r="C5" s="1">
        <f ca="1">MATCH($A5+1,月別キャッシュフロー表!$A:$A,0)-1</f>
        <v>42</v>
      </c>
      <c r="D5" s="1" t="str">
        <f t="shared" ca="1" si="0"/>
        <v>32歳</v>
      </c>
      <c r="E5" s="51">
        <f t="shared" ca="1" si="1"/>
        <v>10622410</v>
      </c>
      <c r="F5" s="50">
        <f ca="1">SUM(INDIRECT("月別キャッシュフロー表!$W"&amp;$B5&amp;":W"&amp;$C5,TRUE))</f>
        <v>4900000</v>
      </c>
      <c r="G5" s="7">
        <f t="shared" ca="1" si="2"/>
        <v>-1037676</v>
      </c>
      <c r="H5" s="7">
        <f t="shared" ca="1" si="3"/>
        <v>-900000</v>
      </c>
      <c r="I5" s="7">
        <f t="shared" ca="1" si="4"/>
        <v>-324000</v>
      </c>
      <c r="J5" s="7">
        <f t="shared" ca="1" si="5"/>
        <v>-120000</v>
      </c>
      <c r="K5" s="7">
        <f t="shared" ca="1" si="6"/>
        <v>-300000</v>
      </c>
      <c r="L5" s="7">
        <f t="shared" ca="1" si="7"/>
        <v>-60000</v>
      </c>
      <c r="M5" s="7">
        <f t="shared" ca="1" si="8"/>
        <v>-820000</v>
      </c>
      <c r="N5" s="7">
        <f t="shared" ca="1" si="9"/>
        <v>-240000</v>
      </c>
    </row>
    <row r="6" spans="1:14" x14ac:dyDescent="0.4">
      <c r="A6" s="1">
        <f t="shared" ca="1" si="10"/>
        <v>2028</v>
      </c>
      <c r="B6" s="1">
        <f ca="1">MATCH($A6,月別キャッシュフロー表!$A:$A,0)</f>
        <v>43</v>
      </c>
      <c r="C6" s="1">
        <f ca="1">MATCH($A6+1,月別キャッシュフロー表!$A:$A,0)-1</f>
        <v>54</v>
      </c>
      <c r="D6" s="1" t="str">
        <f t="shared" ca="1" si="0"/>
        <v>33歳</v>
      </c>
      <c r="E6" s="51">
        <f t="shared" ca="1" si="1"/>
        <v>11792734</v>
      </c>
      <c r="F6" s="50">
        <f t="shared" ref="F6:F62" ca="1" si="11">SUM(INDIRECT("月別キャッシュフロー表!$W"&amp;$B6&amp;":W"&amp;$C6,TRUE))</f>
        <v>4900000</v>
      </c>
      <c r="G6" s="7">
        <f t="shared" ca="1" si="2"/>
        <v>-1037676</v>
      </c>
      <c r="H6" s="7">
        <f t="shared" ca="1" si="3"/>
        <v>-900000</v>
      </c>
      <c r="I6" s="7">
        <f t="shared" ca="1" si="4"/>
        <v>-324000</v>
      </c>
      <c r="J6" s="7">
        <f t="shared" ca="1" si="5"/>
        <v>-120000</v>
      </c>
      <c r="K6" s="7">
        <f t="shared" ca="1" si="6"/>
        <v>-250000</v>
      </c>
      <c r="L6" s="7">
        <f t="shared" ca="1" si="7"/>
        <v>-60000</v>
      </c>
      <c r="M6" s="7">
        <f t="shared" ca="1" si="8"/>
        <v>-798000</v>
      </c>
      <c r="N6" s="7">
        <f t="shared" ca="1" si="9"/>
        <v>-240000</v>
      </c>
    </row>
    <row r="7" spans="1:14" x14ac:dyDescent="0.4">
      <c r="A7" s="1">
        <f t="shared" ca="1" si="10"/>
        <v>2029</v>
      </c>
      <c r="B7" s="1">
        <f ca="1">MATCH($A7,月別キャッシュフロー表!$A:$A,0)</f>
        <v>55</v>
      </c>
      <c r="C7" s="1">
        <f ca="1">MATCH($A7+1,月別キャッシュフロー表!$A:$A,0)-1</f>
        <v>66</v>
      </c>
      <c r="D7" s="1" t="str">
        <f t="shared" ca="1" si="0"/>
        <v>34歳</v>
      </c>
      <c r="E7" s="51">
        <f t="shared" ca="1" si="1"/>
        <v>11629058</v>
      </c>
      <c r="F7" s="50">
        <f t="shared" ca="1" si="11"/>
        <v>4900000</v>
      </c>
      <c r="G7" s="7">
        <f t="shared" ca="1" si="2"/>
        <v>-1037676</v>
      </c>
      <c r="H7" s="7">
        <f t="shared" ca="1" si="3"/>
        <v>-900000</v>
      </c>
      <c r="I7" s="7">
        <f t="shared" ca="1" si="4"/>
        <v>-324000</v>
      </c>
      <c r="J7" s="7">
        <f t="shared" ca="1" si="5"/>
        <v>-120000</v>
      </c>
      <c r="K7" s="7">
        <f t="shared" ca="1" si="6"/>
        <v>-1300000</v>
      </c>
      <c r="L7" s="7">
        <f t="shared" ca="1" si="7"/>
        <v>-60000</v>
      </c>
      <c r="M7" s="7">
        <f t="shared" ca="1" si="8"/>
        <v>-1082000</v>
      </c>
      <c r="N7" s="7">
        <f t="shared" ca="1" si="9"/>
        <v>-240000</v>
      </c>
    </row>
    <row r="8" spans="1:14" x14ac:dyDescent="0.4">
      <c r="A8" s="1">
        <f t="shared" ca="1" si="10"/>
        <v>2030</v>
      </c>
      <c r="B8" s="1">
        <f ca="1">MATCH($A8,月別キャッシュフロー表!$A:$A,0)</f>
        <v>67</v>
      </c>
      <c r="C8" s="1">
        <f ca="1">MATCH($A8+1,月別キャッシュフロー表!$A:$A,0)-1</f>
        <v>78</v>
      </c>
      <c r="D8" s="1" t="str">
        <f t="shared" ca="1" si="0"/>
        <v>35歳</v>
      </c>
      <c r="E8" s="51">
        <f t="shared" ca="1" si="1"/>
        <v>12607328</v>
      </c>
      <c r="F8" s="50">
        <f t="shared" ca="1" si="11"/>
        <v>4900000</v>
      </c>
      <c r="G8" s="7">
        <f t="shared" ca="1" si="2"/>
        <v>-1042730</v>
      </c>
      <c r="H8" s="7">
        <f t="shared" ca="1" si="3"/>
        <v>-900000</v>
      </c>
      <c r="I8" s="7">
        <f t="shared" ca="1" si="4"/>
        <v>-324000</v>
      </c>
      <c r="J8" s="7">
        <f t="shared" ca="1" si="5"/>
        <v>-120000</v>
      </c>
      <c r="K8" s="7">
        <f t="shared" ca="1" si="6"/>
        <v>-250000</v>
      </c>
      <c r="L8" s="7">
        <f t="shared" ca="1" si="7"/>
        <v>-25000</v>
      </c>
      <c r="M8" s="7">
        <f t="shared" ca="1" si="8"/>
        <v>-1020000</v>
      </c>
      <c r="N8" s="7">
        <f t="shared" ca="1" si="9"/>
        <v>-240000</v>
      </c>
    </row>
    <row r="9" spans="1:14" x14ac:dyDescent="0.4">
      <c r="A9" s="1">
        <f t="shared" ca="1" si="10"/>
        <v>2031</v>
      </c>
      <c r="B9" s="1">
        <f ca="1">MATCH($A9,月別キャッシュフロー表!$A:$A,0)</f>
        <v>79</v>
      </c>
      <c r="C9" s="1">
        <f ca="1">MATCH($A9+1,月別キャッシュフロー表!$A:$A,0)-1</f>
        <v>90</v>
      </c>
      <c r="D9" s="1" t="str">
        <f t="shared" ca="1" si="0"/>
        <v>36歳</v>
      </c>
      <c r="E9" s="51">
        <f t="shared" ca="1" si="1"/>
        <v>13550132</v>
      </c>
      <c r="F9" s="50">
        <f t="shared" ca="1" si="11"/>
        <v>4900000</v>
      </c>
      <c r="G9" s="7">
        <f t="shared" ca="1" si="2"/>
        <v>-1053196</v>
      </c>
      <c r="H9" s="7">
        <f t="shared" ca="1" si="3"/>
        <v>-900000</v>
      </c>
      <c r="I9" s="7">
        <f t="shared" ca="1" si="4"/>
        <v>-324000</v>
      </c>
      <c r="J9" s="7">
        <f t="shared" ca="1" si="5"/>
        <v>-120000</v>
      </c>
      <c r="K9" s="7">
        <f t="shared" ca="1" si="6"/>
        <v>-300000</v>
      </c>
      <c r="L9" s="7">
        <f t="shared" ca="1" si="7"/>
        <v>0</v>
      </c>
      <c r="M9" s="7">
        <f t="shared" ca="1" si="8"/>
        <v>-1020000</v>
      </c>
      <c r="N9" s="7">
        <f t="shared" ca="1" si="9"/>
        <v>-240000</v>
      </c>
    </row>
    <row r="10" spans="1:14" x14ac:dyDescent="0.4">
      <c r="A10" s="1">
        <f t="shared" ca="1" si="10"/>
        <v>2032</v>
      </c>
      <c r="B10" s="1">
        <f ca="1">MATCH($A10,月別キャッシュフロー表!$A:$A,0)</f>
        <v>91</v>
      </c>
      <c r="C10" s="1">
        <f ca="1">MATCH($A10+1,月別キャッシュフロー表!$A:$A,0)-1</f>
        <v>102</v>
      </c>
      <c r="D10" s="1" t="str">
        <f t="shared" ca="1" si="0"/>
        <v>37歳</v>
      </c>
      <c r="E10" s="51">
        <f t="shared" ca="1" si="1"/>
        <v>14632936</v>
      </c>
      <c r="F10" s="50">
        <f t="shared" ca="1" si="11"/>
        <v>4900000</v>
      </c>
      <c r="G10" s="7">
        <f t="shared" ca="1" si="2"/>
        <v>-1053196</v>
      </c>
      <c r="H10" s="7">
        <f t="shared" ca="1" si="3"/>
        <v>-900000</v>
      </c>
      <c r="I10" s="7">
        <f t="shared" ca="1" si="4"/>
        <v>-324000</v>
      </c>
      <c r="J10" s="7">
        <f t="shared" ca="1" si="5"/>
        <v>-120000</v>
      </c>
      <c r="K10" s="7">
        <f t="shared" ca="1" si="6"/>
        <v>-250000</v>
      </c>
      <c r="L10" s="7">
        <f t="shared" ca="1" si="7"/>
        <v>0</v>
      </c>
      <c r="M10" s="7">
        <f t="shared" ca="1" si="8"/>
        <v>-930000</v>
      </c>
      <c r="N10" s="7">
        <f t="shared" ca="1" si="9"/>
        <v>-240000</v>
      </c>
    </row>
    <row r="11" spans="1:14" x14ac:dyDescent="0.4">
      <c r="A11" s="1">
        <f t="shared" ca="1" si="10"/>
        <v>2033</v>
      </c>
      <c r="B11" s="1">
        <f ca="1">MATCH($A11,月別キャッシュフロー表!$A:$A,0)</f>
        <v>103</v>
      </c>
      <c r="C11" s="1">
        <f ca="1">MATCH($A11+1,月別キャッシュフロー表!$A:$A,0)-1</f>
        <v>114</v>
      </c>
      <c r="D11" s="1" t="str">
        <f t="shared" ca="1" si="0"/>
        <v>38歳</v>
      </c>
      <c r="E11" s="51">
        <f t="shared" ca="1" si="1"/>
        <v>15470740</v>
      </c>
      <c r="F11" s="50">
        <f t="shared" ca="1" si="11"/>
        <v>4900000</v>
      </c>
      <c r="G11" s="7">
        <f t="shared" ca="1" si="2"/>
        <v>-1053196</v>
      </c>
      <c r="H11" s="7">
        <f t="shared" ca="1" si="3"/>
        <v>-900000</v>
      </c>
      <c r="I11" s="7">
        <f t="shared" ca="1" si="4"/>
        <v>-324000</v>
      </c>
      <c r="J11" s="7">
        <f t="shared" ca="1" si="5"/>
        <v>-120000</v>
      </c>
      <c r="K11" s="7">
        <f t="shared" ca="1" si="6"/>
        <v>-300000</v>
      </c>
      <c r="L11" s="7">
        <f t="shared" ca="1" si="7"/>
        <v>0</v>
      </c>
      <c r="M11" s="7">
        <f t="shared" ca="1" si="8"/>
        <v>-1125000</v>
      </c>
      <c r="N11" s="7">
        <f t="shared" ca="1" si="9"/>
        <v>-240000</v>
      </c>
    </row>
    <row r="12" spans="1:14" x14ac:dyDescent="0.4">
      <c r="A12" s="1">
        <f t="shared" ca="1" si="10"/>
        <v>2034</v>
      </c>
      <c r="B12" s="1">
        <f ca="1">MATCH($A12,月別キャッシュフロー表!$A:$A,0)</f>
        <v>115</v>
      </c>
      <c r="C12" s="1">
        <f ca="1">MATCH($A12+1,月別キャッシュフロー表!$A:$A,0)-1</f>
        <v>126</v>
      </c>
      <c r="D12" s="1" t="str">
        <f t="shared" ca="1" si="0"/>
        <v>39歳</v>
      </c>
      <c r="E12" s="51">
        <f t="shared" ca="1" si="1"/>
        <v>15493544</v>
      </c>
      <c r="F12" s="50">
        <f t="shared" ca="1" si="11"/>
        <v>4900000</v>
      </c>
      <c r="G12" s="7">
        <f t="shared" ca="1" si="2"/>
        <v>-1053196</v>
      </c>
      <c r="H12" s="7">
        <f t="shared" ca="1" si="3"/>
        <v>-900000</v>
      </c>
      <c r="I12" s="7">
        <f t="shared" ca="1" si="4"/>
        <v>-324000</v>
      </c>
      <c r="J12" s="7">
        <f t="shared" ca="1" si="5"/>
        <v>-120000</v>
      </c>
      <c r="K12" s="7">
        <f t="shared" ca="1" si="6"/>
        <v>-1250000</v>
      </c>
      <c r="L12" s="7">
        <f t="shared" ca="1" si="7"/>
        <v>0</v>
      </c>
      <c r="M12" s="7">
        <f t="shared" ca="1" si="8"/>
        <v>-990000</v>
      </c>
      <c r="N12" s="7">
        <f t="shared" ca="1" si="9"/>
        <v>-240000</v>
      </c>
    </row>
    <row r="13" spans="1:14" x14ac:dyDescent="0.4">
      <c r="A13" s="1">
        <f t="shared" ca="1" si="10"/>
        <v>2035</v>
      </c>
      <c r="B13" s="1">
        <f ca="1">MATCH($A13,月別キャッシュフロー表!$A:$A,0)</f>
        <v>127</v>
      </c>
      <c r="C13" s="1">
        <f ca="1">MATCH($A13+1,月別キャッシュフロー表!$A:$A,0)-1</f>
        <v>138</v>
      </c>
      <c r="D13" s="1" t="str">
        <f t="shared" ca="1" si="0"/>
        <v>40歳</v>
      </c>
      <c r="E13" s="51">
        <f t="shared" ca="1" si="1"/>
        <v>16266235</v>
      </c>
      <c r="F13" s="50">
        <f t="shared" ca="1" si="11"/>
        <v>4900000</v>
      </c>
      <c r="G13" s="7">
        <f t="shared" ca="1" si="2"/>
        <v>-1058309</v>
      </c>
      <c r="H13" s="7">
        <f t="shared" ca="1" si="3"/>
        <v>-900000</v>
      </c>
      <c r="I13" s="7">
        <f t="shared" ca="1" si="4"/>
        <v>-324000</v>
      </c>
      <c r="J13" s="7">
        <f t="shared" ca="1" si="5"/>
        <v>-120000</v>
      </c>
      <c r="K13" s="7">
        <f t="shared" ca="1" si="6"/>
        <v>-300000</v>
      </c>
      <c r="L13" s="7">
        <f t="shared" ca="1" si="7"/>
        <v>0</v>
      </c>
      <c r="M13" s="7">
        <f t="shared" ca="1" si="8"/>
        <v>-1185000</v>
      </c>
      <c r="N13" s="7">
        <f t="shared" ca="1" si="9"/>
        <v>-240000</v>
      </c>
    </row>
    <row r="14" spans="1:14" x14ac:dyDescent="0.4">
      <c r="A14" s="1">
        <f t="shared" ca="1" si="10"/>
        <v>2036</v>
      </c>
      <c r="B14" s="1">
        <f ca="1">MATCH($A14,月別キャッシュフロー表!$A:$A,0)</f>
        <v>139</v>
      </c>
      <c r="C14" s="1">
        <f ca="1">MATCH($A14+1,月別キャッシュフロー表!$A:$A,0)-1</f>
        <v>150</v>
      </c>
      <c r="D14" s="1" t="str">
        <f t="shared" ca="1" si="0"/>
        <v>41歳</v>
      </c>
      <c r="E14" s="51">
        <f t="shared" ca="1" si="1"/>
        <v>17053335</v>
      </c>
      <c r="F14" s="50">
        <f t="shared" ca="1" si="11"/>
        <v>4900000</v>
      </c>
      <c r="G14" s="7">
        <f t="shared" ca="1" si="2"/>
        <v>-1068900</v>
      </c>
      <c r="H14" s="7">
        <f t="shared" ca="1" si="3"/>
        <v>-900000</v>
      </c>
      <c r="I14" s="7">
        <f t="shared" ca="1" si="4"/>
        <v>-324000</v>
      </c>
      <c r="J14" s="7">
        <f t="shared" ca="1" si="5"/>
        <v>-120000</v>
      </c>
      <c r="K14" s="7">
        <f t="shared" ca="1" si="6"/>
        <v>-250000</v>
      </c>
      <c r="L14" s="7">
        <f t="shared" ca="1" si="7"/>
        <v>0</v>
      </c>
      <c r="M14" s="7">
        <f t="shared" ca="1" si="8"/>
        <v>-1210000</v>
      </c>
      <c r="N14" s="7">
        <f t="shared" ca="1" si="9"/>
        <v>-240000</v>
      </c>
    </row>
    <row r="15" spans="1:14" x14ac:dyDescent="0.4">
      <c r="A15" s="1">
        <f t="shared" ca="1" si="10"/>
        <v>2037</v>
      </c>
      <c r="B15" s="1">
        <f ca="1">MATCH($A15,月別キャッシュフロー表!$A:$A,0)</f>
        <v>151</v>
      </c>
      <c r="C15" s="1">
        <f ca="1">MATCH($A15+1,月別キャッシュフロー表!$A:$A,0)-1</f>
        <v>162</v>
      </c>
      <c r="D15" s="1" t="str">
        <f t="shared" ca="1" si="0"/>
        <v>42歳</v>
      </c>
      <c r="E15" s="51">
        <f t="shared" ca="1" si="1"/>
        <v>17890435</v>
      </c>
      <c r="F15" s="50">
        <f t="shared" ca="1" si="11"/>
        <v>4900000</v>
      </c>
      <c r="G15" s="7">
        <f t="shared" ca="1" si="2"/>
        <v>-1068900</v>
      </c>
      <c r="H15" s="7">
        <f t="shared" ca="1" si="3"/>
        <v>-900000</v>
      </c>
      <c r="I15" s="7">
        <f t="shared" ca="1" si="4"/>
        <v>-324000</v>
      </c>
      <c r="J15" s="7">
        <f t="shared" ca="1" si="5"/>
        <v>-120000</v>
      </c>
      <c r="K15" s="7">
        <f t="shared" ca="1" si="6"/>
        <v>-300000</v>
      </c>
      <c r="L15" s="7">
        <f t="shared" ca="1" si="7"/>
        <v>0</v>
      </c>
      <c r="M15" s="7">
        <f t="shared" ca="1" si="8"/>
        <v>-1110000</v>
      </c>
      <c r="N15" s="7">
        <f t="shared" ca="1" si="9"/>
        <v>-240000</v>
      </c>
    </row>
    <row r="16" spans="1:14" x14ac:dyDescent="0.4">
      <c r="A16" s="1">
        <f t="shared" ca="1" si="10"/>
        <v>2038</v>
      </c>
      <c r="B16" s="1">
        <f ca="1">MATCH($A16,月別キャッシュフロー表!$A:$A,0)</f>
        <v>163</v>
      </c>
      <c r="C16" s="1">
        <f ca="1">MATCH($A16+1,月別キャッシュフロー表!$A:$A,0)-1</f>
        <v>174</v>
      </c>
      <c r="D16" s="1" t="str">
        <f t="shared" ca="1" si="0"/>
        <v>43歳</v>
      </c>
      <c r="E16" s="51">
        <f t="shared" ca="1" si="1"/>
        <v>18707535</v>
      </c>
      <c r="F16" s="50">
        <f t="shared" ca="1" si="11"/>
        <v>4900000</v>
      </c>
      <c r="G16" s="7">
        <f t="shared" ca="1" si="2"/>
        <v>-1068900</v>
      </c>
      <c r="H16" s="7">
        <f t="shared" ca="1" si="3"/>
        <v>-900000</v>
      </c>
      <c r="I16" s="7">
        <f t="shared" ca="1" si="4"/>
        <v>-324000</v>
      </c>
      <c r="J16" s="7">
        <f t="shared" ca="1" si="5"/>
        <v>-120000</v>
      </c>
      <c r="K16" s="7">
        <f t="shared" ca="1" si="6"/>
        <v>-250000</v>
      </c>
      <c r="L16" s="7">
        <f t="shared" ca="1" si="7"/>
        <v>0</v>
      </c>
      <c r="M16" s="7">
        <f t="shared" ca="1" si="8"/>
        <v>-1180000</v>
      </c>
      <c r="N16" s="7">
        <f t="shared" ca="1" si="9"/>
        <v>-240000</v>
      </c>
    </row>
    <row r="17" spans="1:14" x14ac:dyDescent="0.4">
      <c r="A17" s="1">
        <f t="shared" ca="1" si="10"/>
        <v>2039</v>
      </c>
      <c r="B17" s="1">
        <f ca="1">MATCH($A17,月別キャッシュフロー表!$A:$A,0)</f>
        <v>175</v>
      </c>
      <c r="C17" s="1">
        <f ca="1">MATCH($A17+1,月別キャッシュフロー表!$A:$A,0)-1</f>
        <v>186</v>
      </c>
      <c r="D17" s="1" t="str">
        <f t="shared" ca="1" si="0"/>
        <v>44歳</v>
      </c>
      <c r="E17" s="51">
        <f t="shared" ca="1" si="1"/>
        <v>18979635</v>
      </c>
      <c r="F17" s="50">
        <f t="shared" ca="1" si="11"/>
        <v>4900000</v>
      </c>
      <c r="G17" s="7">
        <f t="shared" ca="1" si="2"/>
        <v>-1068900</v>
      </c>
      <c r="H17" s="7">
        <f t="shared" ca="1" si="3"/>
        <v>-900000</v>
      </c>
      <c r="I17" s="7">
        <f t="shared" ca="1" si="4"/>
        <v>-324000</v>
      </c>
      <c r="J17" s="7">
        <f t="shared" ca="1" si="5"/>
        <v>-120000</v>
      </c>
      <c r="K17" s="7">
        <f t="shared" ca="1" si="6"/>
        <v>-1300000</v>
      </c>
      <c r="L17" s="7">
        <f t="shared" ca="1" si="7"/>
        <v>0</v>
      </c>
      <c r="M17" s="7">
        <f t="shared" ca="1" si="8"/>
        <v>-675000</v>
      </c>
      <c r="N17" s="7">
        <f t="shared" ca="1" si="9"/>
        <v>-240000</v>
      </c>
    </row>
    <row r="18" spans="1:14" x14ac:dyDescent="0.4">
      <c r="A18" s="1">
        <f t="shared" ca="1" si="10"/>
        <v>2040</v>
      </c>
      <c r="B18" s="1">
        <f ca="1">MATCH($A18,月別キャッシュフロー表!$A:$A,0)</f>
        <v>187</v>
      </c>
      <c r="C18" s="1">
        <f ca="1">MATCH($A18+1,月別キャッシュフロー表!$A:$A,0)-1</f>
        <v>198</v>
      </c>
      <c r="D18" s="1" t="str">
        <f t="shared" ca="1" si="0"/>
        <v>45歳</v>
      </c>
      <c r="E18" s="51">
        <f t="shared" ca="1" si="1"/>
        <v>20436735</v>
      </c>
      <c r="F18" s="50">
        <f t="shared" ca="1" si="11"/>
        <v>4900000</v>
      </c>
      <c r="G18" s="7">
        <f t="shared" ca="1" si="2"/>
        <v>-1068900</v>
      </c>
      <c r="H18" s="7">
        <f t="shared" ca="1" si="3"/>
        <v>-900000</v>
      </c>
      <c r="I18" s="7">
        <f t="shared" ca="1" si="4"/>
        <v>-324000</v>
      </c>
      <c r="J18" s="7">
        <f t="shared" ca="1" si="5"/>
        <v>-120000</v>
      </c>
      <c r="K18" s="7">
        <f t="shared" ca="1" si="6"/>
        <v>-250000</v>
      </c>
      <c r="L18" s="7">
        <f t="shared" ca="1" si="7"/>
        <v>0</v>
      </c>
      <c r="M18" s="7">
        <f t="shared" ca="1" si="8"/>
        <v>-540000</v>
      </c>
      <c r="N18" s="7">
        <f t="shared" ca="1" si="9"/>
        <v>-240000</v>
      </c>
    </row>
    <row r="19" spans="1:14" x14ac:dyDescent="0.4">
      <c r="A19" s="1">
        <f t="shared" ca="1" si="10"/>
        <v>2041</v>
      </c>
      <c r="B19" s="1">
        <f ca="1">MATCH($A19,月別キャッシュフロー表!$A:$A,0)</f>
        <v>199</v>
      </c>
      <c r="C19" s="1">
        <f ca="1">MATCH($A19+1,月別キャッシュフロー表!$A:$A,0)-1</f>
        <v>210</v>
      </c>
      <c r="D19" s="1" t="str">
        <f t="shared" ca="1" si="0"/>
        <v>46歳</v>
      </c>
      <c r="E19" s="51">
        <f t="shared" ca="1" si="1"/>
        <v>22148835</v>
      </c>
      <c r="F19" s="50">
        <f t="shared" ca="1" si="11"/>
        <v>4900000</v>
      </c>
      <c r="G19" s="7">
        <f t="shared" ca="1" si="2"/>
        <v>-1068900</v>
      </c>
      <c r="H19" s="7">
        <f t="shared" ca="1" si="3"/>
        <v>-900000</v>
      </c>
      <c r="I19" s="7">
        <f t="shared" ca="1" si="4"/>
        <v>-324000</v>
      </c>
      <c r="J19" s="7">
        <f t="shared" ca="1" si="5"/>
        <v>-120000</v>
      </c>
      <c r="K19" s="7">
        <f t="shared" ca="1" si="6"/>
        <v>-300000</v>
      </c>
      <c r="L19" s="7">
        <f t="shared" ca="1" si="7"/>
        <v>0</v>
      </c>
      <c r="M19" s="7">
        <f t="shared" ca="1" si="8"/>
        <v>-235000</v>
      </c>
      <c r="N19" s="7">
        <f t="shared" ca="1" si="9"/>
        <v>-240000</v>
      </c>
    </row>
    <row r="20" spans="1:14" x14ac:dyDescent="0.4">
      <c r="A20" s="1">
        <f t="shared" ca="1" si="10"/>
        <v>2042</v>
      </c>
      <c r="B20" s="1">
        <f ca="1">MATCH($A20,月別キャッシュフロー表!$A:$A,0)</f>
        <v>211</v>
      </c>
      <c r="C20" s="1">
        <f ca="1">MATCH($A20+1,月別キャッシュフロー表!$A:$A,0)-1</f>
        <v>222</v>
      </c>
      <c r="D20" s="1" t="str">
        <f t="shared" ca="1" si="0"/>
        <v>47歳</v>
      </c>
      <c r="E20" s="51">
        <f t="shared" ca="1" si="1"/>
        <v>24145935</v>
      </c>
      <c r="F20" s="50">
        <f t="shared" ca="1" si="11"/>
        <v>4900000</v>
      </c>
      <c r="G20" s="7">
        <f t="shared" ca="1" si="2"/>
        <v>-1068900</v>
      </c>
      <c r="H20" s="7">
        <f t="shared" ca="1" si="3"/>
        <v>-900000</v>
      </c>
      <c r="I20" s="7">
        <f t="shared" ca="1" si="4"/>
        <v>-324000</v>
      </c>
      <c r="J20" s="7">
        <f t="shared" ca="1" si="5"/>
        <v>-120000</v>
      </c>
      <c r="K20" s="7">
        <f t="shared" ca="1" si="6"/>
        <v>-250000</v>
      </c>
      <c r="L20" s="7">
        <f t="shared" ca="1" si="7"/>
        <v>0</v>
      </c>
      <c r="M20" s="7">
        <f t="shared" ca="1" si="8"/>
        <v>0</v>
      </c>
      <c r="N20" s="7">
        <f t="shared" ca="1" si="9"/>
        <v>-240000</v>
      </c>
    </row>
    <row r="21" spans="1:14" x14ac:dyDescent="0.4">
      <c r="A21" s="1">
        <f t="shared" ca="1" si="10"/>
        <v>2043</v>
      </c>
      <c r="B21" s="1">
        <f ca="1">MATCH($A21,月別キャッシュフロー表!$A:$A,0)</f>
        <v>223</v>
      </c>
      <c r="C21" s="1">
        <f ca="1">MATCH($A21+1,月別キャッシュフロー表!$A:$A,0)-1</f>
        <v>234</v>
      </c>
      <c r="D21" s="1" t="str">
        <f t="shared" ca="1" si="0"/>
        <v>48歳</v>
      </c>
      <c r="E21" s="51">
        <f t="shared" ca="1" si="1"/>
        <v>25993035</v>
      </c>
      <c r="F21" s="50">
        <f t="shared" ca="1" si="11"/>
        <v>4900000</v>
      </c>
      <c r="G21" s="7">
        <f t="shared" ca="1" si="2"/>
        <v>-1068900</v>
      </c>
      <c r="H21" s="7">
        <f t="shared" ca="1" si="3"/>
        <v>-900000</v>
      </c>
      <c r="I21" s="7">
        <f t="shared" ca="1" si="4"/>
        <v>-324000</v>
      </c>
      <c r="J21" s="7">
        <f t="shared" ca="1" si="5"/>
        <v>-120000</v>
      </c>
      <c r="K21" s="7">
        <f t="shared" ca="1" si="6"/>
        <v>-300000</v>
      </c>
      <c r="L21" s="7">
        <f t="shared" ca="1" si="7"/>
        <v>0</v>
      </c>
      <c r="M21" s="7">
        <f t="shared" ca="1" si="8"/>
        <v>-100000</v>
      </c>
      <c r="N21" s="7">
        <f t="shared" ca="1" si="9"/>
        <v>-240000</v>
      </c>
    </row>
    <row r="22" spans="1:14" x14ac:dyDescent="0.4">
      <c r="A22" s="1">
        <f t="shared" ca="1" si="10"/>
        <v>2044</v>
      </c>
      <c r="B22" s="1">
        <f ca="1">MATCH($A22,月別キャッシュフロー表!$A:$A,0)</f>
        <v>235</v>
      </c>
      <c r="C22" s="1">
        <f ca="1">MATCH($A22+1,月別キャッシュフロー表!$A:$A,0)-1</f>
        <v>246</v>
      </c>
      <c r="D22" s="1" t="str">
        <f t="shared" ca="1" si="0"/>
        <v>49歳</v>
      </c>
      <c r="E22" s="51">
        <f t="shared" ca="1" si="1"/>
        <v>26990135</v>
      </c>
      <c r="F22" s="50">
        <f t="shared" ca="1" si="11"/>
        <v>4900000</v>
      </c>
      <c r="G22" s="7">
        <f t="shared" ca="1" si="2"/>
        <v>-1068900</v>
      </c>
      <c r="H22" s="7">
        <f t="shared" ca="1" si="3"/>
        <v>-900000</v>
      </c>
      <c r="I22" s="7">
        <f t="shared" ca="1" si="4"/>
        <v>-324000</v>
      </c>
      <c r="J22" s="7">
        <f t="shared" ca="1" si="5"/>
        <v>-120000</v>
      </c>
      <c r="K22" s="7">
        <f t="shared" ca="1" si="6"/>
        <v>-1250000</v>
      </c>
      <c r="L22" s="7">
        <f t="shared" ca="1" si="7"/>
        <v>0</v>
      </c>
      <c r="M22" s="7">
        <f t="shared" ca="1" si="8"/>
        <v>0</v>
      </c>
      <c r="N22" s="7">
        <f t="shared" ca="1" si="9"/>
        <v>-240000</v>
      </c>
    </row>
    <row r="23" spans="1:14" x14ac:dyDescent="0.4">
      <c r="A23" s="1">
        <f t="shared" ca="1" si="10"/>
        <v>2045</v>
      </c>
      <c r="B23" s="1">
        <f ca="1">MATCH($A23,月別キャッシュフロー表!$A:$A,0)</f>
        <v>247</v>
      </c>
      <c r="C23" s="1">
        <f ca="1">MATCH($A23+1,月別キャッシュフロー表!$A:$A,0)-1</f>
        <v>258</v>
      </c>
      <c r="D23" s="1" t="str">
        <f t="shared" ca="1" si="0"/>
        <v>50歳</v>
      </c>
      <c r="E23" s="51">
        <f t="shared" ca="1" si="1"/>
        <v>28937235</v>
      </c>
      <c r="F23" s="50">
        <f t="shared" ca="1" si="11"/>
        <v>4900000</v>
      </c>
      <c r="G23" s="7">
        <f t="shared" ca="1" si="2"/>
        <v>-1068900</v>
      </c>
      <c r="H23" s="7">
        <f t="shared" ca="1" si="3"/>
        <v>-900000</v>
      </c>
      <c r="I23" s="7">
        <f t="shared" ca="1" si="4"/>
        <v>-324000</v>
      </c>
      <c r="J23" s="7">
        <f t="shared" ca="1" si="5"/>
        <v>-120000</v>
      </c>
      <c r="K23" s="7">
        <f t="shared" ca="1" si="6"/>
        <v>-300000</v>
      </c>
      <c r="L23" s="7">
        <f t="shared" ca="1" si="7"/>
        <v>0</v>
      </c>
      <c r="M23" s="7">
        <f t="shared" ca="1" si="8"/>
        <v>0</v>
      </c>
      <c r="N23" s="7">
        <f t="shared" ca="1" si="9"/>
        <v>-240000</v>
      </c>
    </row>
    <row r="24" spans="1:14" x14ac:dyDescent="0.4">
      <c r="A24" s="1">
        <f t="shared" ca="1" si="10"/>
        <v>2046</v>
      </c>
      <c r="B24" s="1">
        <f ca="1">MATCH($A24,月別キャッシュフロー表!$A:$A,0)</f>
        <v>259</v>
      </c>
      <c r="C24" s="1">
        <f ca="1">MATCH($A24+1,月別キャッシュフロー表!$A:$A,0)-1</f>
        <v>270</v>
      </c>
      <c r="D24" s="1" t="str">
        <f t="shared" ca="1" si="0"/>
        <v>51歳</v>
      </c>
      <c r="E24" s="51">
        <f t="shared" ca="1" si="1"/>
        <v>30934335</v>
      </c>
      <c r="F24" s="50">
        <f t="shared" ca="1" si="11"/>
        <v>4900000</v>
      </c>
      <c r="G24" s="7">
        <f t="shared" ca="1" si="2"/>
        <v>-1068900</v>
      </c>
      <c r="H24" s="7">
        <f t="shared" ca="1" si="3"/>
        <v>-900000</v>
      </c>
      <c r="I24" s="7">
        <f t="shared" ca="1" si="4"/>
        <v>-324000</v>
      </c>
      <c r="J24" s="7">
        <f t="shared" ca="1" si="5"/>
        <v>-120000</v>
      </c>
      <c r="K24" s="7">
        <f t="shared" ca="1" si="6"/>
        <v>-250000</v>
      </c>
      <c r="L24" s="7">
        <f t="shared" ca="1" si="7"/>
        <v>0</v>
      </c>
      <c r="M24" s="7">
        <f t="shared" ca="1" si="8"/>
        <v>0</v>
      </c>
      <c r="N24" s="7">
        <f t="shared" ca="1" si="9"/>
        <v>-240000</v>
      </c>
    </row>
    <row r="25" spans="1:14" x14ac:dyDescent="0.4">
      <c r="A25" s="1">
        <f t="shared" ca="1" si="10"/>
        <v>2047</v>
      </c>
      <c r="B25" s="1">
        <f ca="1">MATCH($A25,月別キャッシュフロー表!$A:$A,0)</f>
        <v>271</v>
      </c>
      <c r="C25" s="1">
        <f ca="1">MATCH($A25+1,月別キャッシュフロー表!$A:$A,0)-1</f>
        <v>282</v>
      </c>
      <c r="D25" s="1" t="str">
        <f t="shared" ca="1" si="0"/>
        <v>52歳</v>
      </c>
      <c r="E25" s="51">
        <f t="shared" ca="1" si="1"/>
        <v>32881435</v>
      </c>
      <c r="F25" s="50">
        <f t="shared" ca="1" si="11"/>
        <v>4900000</v>
      </c>
      <c r="G25" s="7">
        <f t="shared" ca="1" si="2"/>
        <v>-1068900</v>
      </c>
      <c r="H25" s="7">
        <f t="shared" ca="1" si="3"/>
        <v>-900000</v>
      </c>
      <c r="I25" s="7">
        <f t="shared" ca="1" si="4"/>
        <v>-324000</v>
      </c>
      <c r="J25" s="7">
        <f t="shared" ca="1" si="5"/>
        <v>-120000</v>
      </c>
      <c r="K25" s="7">
        <f t="shared" ca="1" si="6"/>
        <v>-300000</v>
      </c>
      <c r="L25" s="7">
        <f t="shared" ca="1" si="7"/>
        <v>0</v>
      </c>
      <c r="M25" s="7">
        <f t="shared" ca="1" si="8"/>
        <v>0</v>
      </c>
      <c r="N25" s="7">
        <f t="shared" ca="1" si="9"/>
        <v>-240000</v>
      </c>
    </row>
    <row r="26" spans="1:14" x14ac:dyDescent="0.4">
      <c r="A26" s="1">
        <f t="shared" ca="1" si="10"/>
        <v>2048</v>
      </c>
      <c r="B26" s="1">
        <f ca="1">MATCH($A26,月別キャッシュフロー表!$A:$A,0)</f>
        <v>283</v>
      </c>
      <c r="C26" s="1">
        <f ca="1">MATCH($A26+1,月別キャッシュフロー表!$A:$A,0)-1</f>
        <v>294</v>
      </c>
      <c r="D26" s="1" t="str">
        <f t="shared" ca="1" si="0"/>
        <v>53歳</v>
      </c>
      <c r="E26" s="51">
        <f t="shared" ca="1" si="1"/>
        <v>34878535</v>
      </c>
      <c r="F26" s="50">
        <f t="shared" ca="1" si="11"/>
        <v>4900000</v>
      </c>
      <c r="G26" s="7">
        <f t="shared" ca="1" si="2"/>
        <v>-1068900</v>
      </c>
      <c r="H26" s="7">
        <f t="shared" ca="1" si="3"/>
        <v>-900000</v>
      </c>
      <c r="I26" s="7">
        <f t="shared" ca="1" si="4"/>
        <v>-324000</v>
      </c>
      <c r="J26" s="7">
        <f t="shared" ca="1" si="5"/>
        <v>-120000</v>
      </c>
      <c r="K26" s="7">
        <f t="shared" ca="1" si="6"/>
        <v>-250000</v>
      </c>
      <c r="L26" s="7">
        <f t="shared" ca="1" si="7"/>
        <v>0</v>
      </c>
      <c r="M26" s="7">
        <f t="shared" ca="1" si="8"/>
        <v>0</v>
      </c>
      <c r="N26" s="7">
        <f t="shared" ca="1" si="9"/>
        <v>-240000</v>
      </c>
    </row>
    <row r="27" spans="1:14" x14ac:dyDescent="0.4">
      <c r="A27" s="1">
        <f t="shared" ca="1" si="10"/>
        <v>2049</v>
      </c>
      <c r="B27" s="1">
        <f ca="1">MATCH($A27,月別キャッシュフロー表!$A:$A,0)</f>
        <v>295</v>
      </c>
      <c r="C27" s="1">
        <f ca="1">MATCH($A27+1,月別キャッシュフロー表!$A:$A,0)-1</f>
        <v>306</v>
      </c>
      <c r="D27" s="1" t="str">
        <f t="shared" ca="1" si="0"/>
        <v>54歳</v>
      </c>
      <c r="E27" s="51">
        <f t="shared" ca="1" si="1"/>
        <v>35825635</v>
      </c>
      <c r="F27" s="50">
        <f t="shared" ca="1" si="11"/>
        <v>4900000</v>
      </c>
      <c r="G27" s="7">
        <f t="shared" ca="1" si="2"/>
        <v>-1068900</v>
      </c>
      <c r="H27" s="7">
        <f t="shared" ca="1" si="3"/>
        <v>-900000</v>
      </c>
      <c r="I27" s="7">
        <f t="shared" ca="1" si="4"/>
        <v>-324000</v>
      </c>
      <c r="J27" s="7">
        <f t="shared" ca="1" si="5"/>
        <v>-120000</v>
      </c>
      <c r="K27" s="7">
        <f t="shared" ca="1" si="6"/>
        <v>-1300000</v>
      </c>
      <c r="L27" s="7">
        <f t="shared" ca="1" si="7"/>
        <v>0</v>
      </c>
      <c r="M27" s="7">
        <f t="shared" ca="1" si="8"/>
        <v>0</v>
      </c>
      <c r="N27" s="7">
        <f t="shared" ca="1" si="9"/>
        <v>-240000</v>
      </c>
    </row>
    <row r="28" spans="1:14" x14ac:dyDescent="0.4">
      <c r="A28" s="1">
        <f t="shared" ca="1" si="10"/>
        <v>2050</v>
      </c>
      <c r="B28" s="1">
        <f ca="1">MATCH($A28,月別キャッシュフロー表!$A:$A,0)</f>
        <v>307</v>
      </c>
      <c r="C28" s="1">
        <f ca="1">MATCH($A28+1,月別キャッシュフロー表!$A:$A,0)-1</f>
        <v>318</v>
      </c>
      <c r="D28" s="1" t="str">
        <f t="shared" ca="1" si="0"/>
        <v>55歳</v>
      </c>
      <c r="E28" s="51">
        <f t="shared" ca="1" si="1"/>
        <v>37822735</v>
      </c>
      <c r="F28" s="50">
        <f t="shared" ca="1" si="11"/>
        <v>4900000</v>
      </c>
      <c r="G28" s="7">
        <f t="shared" ca="1" si="2"/>
        <v>-1068900</v>
      </c>
      <c r="H28" s="7">
        <f t="shared" ca="1" si="3"/>
        <v>-900000</v>
      </c>
      <c r="I28" s="7">
        <f t="shared" ca="1" si="4"/>
        <v>-324000</v>
      </c>
      <c r="J28" s="7">
        <f t="shared" ca="1" si="5"/>
        <v>-120000</v>
      </c>
      <c r="K28" s="7">
        <f t="shared" ca="1" si="6"/>
        <v>-250000</v>
      </c>
      <c r="L28" s="7">
        <f t="shared" ca="1" si="7"/>
        <v>0</v>
      </c>
      <c r="M28" s="7">
        <f t="shared" ca="1" si="8"/>
        <v>0</v>
      </c>
      <c r="N28" s="7">
        <f t="shared" ca="1" si="9"/>
        <v>-240000</v>
      </c>
    </row>
    <row r="29" spans="1:14" x14ac:dyDescent="0.4">
      <c r="A29" s="1">
        <f t="shared" ca="1" si="10"/>
        <v>2051</v>
      </c>
      <c r="B29" s="1">
        <f ca="1">MATCH($A29,月別キャッシュフロー表!$A:$A,0)</f>
        <v>319</v>
      </c>
      <c r="C29" s="1">
        <f ca="1">MATCH($A29+1,月別キャッシュフロー表!$A:$A,0)-1</f>
        <v>330</v>
      </c>
      <c r="D29" s="1" t="str">
        <f t="shared" ca="1" si="0"/>
        <v>56歳</v>
      </c>
      <c r="E29" s="51">
        <f t="shared" ca="1" si="1"/>
        <v>39769835</v>
      </c>
      <c r="F29" s="50">
        <f t="shared" ca="1" si="11"/>
        <v>4900000</v>
      </c>
      <c r="G29" s="7">
        <f t="shared" ca="1" si="2"/>
        <v>-1068900</v>
      </c>
      <c r="H29" s="7">
        <f t="shared" ca="1" si="3"/>
        <v>-900000</v>
      </c>
      <c r="I29" s="7">
        <f t="shared" ca="1" si="4"/>
        <v>-324000</v>
      </c>
      <c r="J29" s="7">
        <f t="shared" ca="1" si="5"/>
        <v>-120000</v>
      </c>
      <c r="K29" s="7">
        <f t="shared" ca="1" si="6"/>
        <v>-300000</v>
      </c>
      <c r="L29" s="7">
        <f t="shared" ca="1" si="7"/>
        <v>0</v>
      </c>
      <c r="M29" s="7">
        <f t="shared" ca="1" si="8"/>
        <v>0</v>
      </c>
      <c r="N29" s="7">
        <f t="shared" ca="1" si="9"/>
        <v>-240000</v>
      </c>
    </row>
    <row r="30" spans="1:14" x14ac:dyDescent="0.4">
      <c r="A30" s="1">
        <f t="shared" ca="1" si="10"/>
        <v>2052</v>
      </c>
      <c r="B30" s="1">
        <f ca="1">MATCH($A30,月別キャッシュフロー表!$A:$A,0)</f>
        <v>331</v>
      </c>
      <c r="C30" s="1">
        <f ca="1">MATCH($A30+1,月別キャッシュフロー表!$A:$A,0)-1</f>
        <v>342</v>
      </c>
      <c r="D30" s="1" t="str">
        <f t="shared" ca="1" si="0"/>
        <v>57歳</v>
      </c>
      <c r="E30" s="51">
        <f t="shared" ca="1" si="1"/>
        <v>41766935</v>
      </c>
      <c r="F30" s="50">
        <f t="shared" ca="1" si="11"/>
        <v>4900000</v>
      </c>
      <c r="G30" s="7">
        <f t="shared" ca="1" si="2"/>
        <v>-1068900</v>
      </c>
      <c r="H30" s="7">
        <f t="shared" ca="1" si="3"/>
        <v>-900000</v>
      </c>
      <c r="I30" s="7">
        <f t="shared" ca="1" si="4"/>
        <v>-324000</v>
      </c>
      <c r="J30" s="7">
        <f t="shared" ca="1" si="5"/>
        <v>-120000</v>
      </c>
      <c r="K30" s="7">
        <f t="shared" ca="1" si="6"/>
        <v>-250000</v>
      </c>
      <c r="L30" s="7">
        <f t="shared" ca="1" si="7"/>
        <v>0</v>
      </c>
      <c r="M30" s="7">
        <f t="shared" ca="1" si="8"/>
        <v>0</v>
      </c>
      <c r="N30" s="7">
        <f t="shared" ca="1" si="9"/>
        <v>-240000</v>
      </c>
    </row>
    <row r="31" spans="1:14" x14ac:dyDescent="0.4">
      <c r="A31" s="1">
        <f t="shared" ca="1" si="10"/>
        <v>2053</v>
      </c>
      <c r="B31" s="1">
        <f ca="1">MATCH($A31,月別キャッシュフロー表!$A:$A,0)</f>
        <v>343</v>
      </c>
      <c r="C31" s="1">
        <f ca="1">MATCH($A31+1,月別キャッシュフロー表!$A:$A,0)-1</f>
        <v>354</v>
      </c>
      <c r="D31" s="1" t="str">
        <f t="shared" ca="1" si="0"/>
        <v>58歳</v>
      </c>
      <c r="E31" s="51">
        <f t="shared" ca="1" si="1"/>
        <v>43714035</v>
      </c>
      <c r="F31" s="50">
        <f t="shared" ca="1" si="11"/>
        <v>4900000</v>
      </c>
      <c r="G31" s="7">
        <f t="shared" ca="1" si="2"/>
        <v>-1068900</v>
      </c>
      <c r="H31" s="7">
        <f t="shared" ca="1" si="3"/>
        <v>-900000</v>
      </c>
      <c r="I31" s="7">
        <f t="shared" ca="1" si="4"/>
        <v>-324000</v>
      </c>
      <c r="J31" s="7">
        <f t="shared" ca="1" si="5"/>
        <v>-120000</v>
      </c>
      <c r="K31" s="7">
        <f t="shared" ca="1" si="6"/>
        <v>-300000</v>
      </c>
      <c r="L31" s="7">
        <f t="shared" ca="1" si="7"/>
        <v>0</v>
      </c>
      <c r="M31" s="7">
        <f t="shared" ca="1" si="8"/>
        <v>0</v>
      </c>
      <c r="N31" s="7">
        <f t="shared" ca="1" si="9"/>
        <v>-240000</v>
      </c>
    </row>
    <row r="32" spans="1:14" x14ac:dyDescent="0.4">
      <c r="A32" s="1">
        <f t="shared" ca="1" si="10"/>
        <v>2054</v>
      </c>
      <c r="B32" s="1">
        <f ca="1">MATCH($A32,月別キャッシュフロー表!$A:$A,0)</f>
        <v>355</v>
      </c>
      <c r="C32" s="1">
        <f ca="1">MATCH($A32+1,月別キャッシュフロー表!$A:$A,0)-1</f>
        <v>366</v>
      </c>
      <c r="D32" s="1" t="str">
        <f t="shared" ca="1" si="0"/>
        <v>59歳</v>
      </c>
      <c r="E32" s="51">
        <f t="shared" ca="1" si="1"/>
        <v>44711135</v>
      </c>
      <c r="F32" s="50">
        <f t="shared" ca="1" si="11"/>
        <v>4900000</v>
      </c>
      <c r="G32" s="7">
        <f t="shared" ca="1" si="2"/>
        <v>-1068900</v>
      </c>
      <c r="H32" s="7">
        <f t="shared" ca="1" si="3"/>
        <v>-900000</v>
      </c>
      <c r="I32" s="7">
        <f t="shared" ca="1" si="4"/>
        <v>-324000</v>
      </c>
      <c r="J32" s="7">
        <f t="shared" ca="1" si="5"/>
        <v>-120000</v>
      </c>
      <c r="K32" s="7">
        <f t="shared" ca="1" si="6"/>
        <v>-1250000</v>
      </c>
      <c r="L32" s="7">
        <f t="shared" ca="1" si="7"/>
        <v>0</v>
      </c>
      <c r="M32" s="7">
        <f t="shared" ca="1" si="8"/>
        <v>0</v>
      </c>
      <c r="N32" s="7">
        <f t="shared" ca="1" si="9"/>
        <v>-240000</v>
      </c>
    </row>
    <row r="33" spans="1:14" x14ac:dyDescent="0.4">
      <c r="A33" s="1">
        <f t="shared" ca="1" si="10"/>
        <v>2055</v>
      </c>
      <c r="B33" s="1">
        <f ca="1">MATCH($A33,月別キャッシュフロー表!$A:$A,0)</f>
        <v>367</v>
      </c>
      <c r="C33" s="1">
        <f ca="1">MATCH($A33+1,月別キャッシュフロー表!$A:$A,0)-1</f>
        <v>378</v>
      </c>
      <c r="D33" s="1" t="str">
        <f t="shared" ca="1" si="0"/>
        <v>60歳</v>
      </c>
      <c r="E33" s="51">
        <f t="shared" ca="1" si="1"/>
        <v>46658235</v>
      </c>
      <c r="F33" s="50">
        <f t="shared" ca="1" si="11"/>
        <v>4900000</v>
      </c>
      <c r="G33" s="7">
        <f t="shared" ca="1" si="2"/>
        <v>-1068900</v>
      </c>
      <c r="H33" s="7">
        <f t="shared" ca="1" si="3"/>
        <v>-900000</v>
      </c>
      <c r="I33" s="7">
        <f t="shared" ca="1" si="4"/>
        <v>-324000</v>
      </c>
      <c r="J33" s="7">
        <f t="shared" ca="1" si="5"/>
        <v>-120000</v>
      </c>
      <c r="K33" s="7">
        <f t="shared" ca="1" si="6"/>
        <v>-300000</v>
      </c>
      <c r="L33" s="7">
        <f t="shared" ca="1" si="7"/>
        <v>0</v>
      </c>
      <c r="M33" s="7">
        <f t="shared" ca="1" si="8"/>
        <v>0</v>
      </c>
      <c r="N33" s="7">
        <f t="shared" ca="1" si="9"/>
        <v>-240000</v>
      </c>
    </row>
    <row r="34" spans="1:14" x14ac:dyDescent="0.4">
      <c r="A34" s="1">
        <f t="shared" ca="1" si="10"/>
        <v>2056</v>
      </c>
      <c r="B34" s="1">
        <f ca="1">MATCH($A34,月別キャッシュフロー表!$A:$A,0)</f>
        <v>379</v>
      </c>
      <c r="C34" s="1">
        <f ca="1">MATCH($A34+1,月別キャッシュフロー表!$A:$A,0)-1</f>
        <v>390</v>
      </c>
      <c r="D34" s="1" t="str">
        <f t="shared" ca="1" si="0"/>
        <v>61歳</v>
      </c>
      <c r="E34" s="51">
        <f t="shared" ca="1" si="1"/>
        <v>48655335</v>
      </c>
      <c r="F34" s="50">
        <f t="shared" ca="1" si="11"/>
        <v>4900000</v>
      </c>
      <c r="G34" s="7">
        <f t="shared" ca="1" si="2"/>
        <v>-1068900</v>
      </c>
      <c r="H34" s="7">
        <f t="shared" ca="1" si="3"/>
        <v>-900000</v>
      </c>
      <c r="I34" s="7">
        <f t="shared" ca="1" si="4"/>
        <v>-324000</v>
      </c>
      <c r="J34" s="7">
        <f t="shared" ca="1" si="5"/>
        <v>-120000</v>
      </c>
      <c r="K34" s="7">
        <f t="shared" ca="1" si="6"/>
        <v>-250000</v>
      </c>
      <c r="L34" s="7">
        <f t="shared" ca="1" si="7"/>
        <v>0</v>
      </c>
      <c r="M34" s="7">
        <f t="shared" ca="1" si="8"/>
        <v>0</v>
      </c>
      <c r="N34" s="7">
        <f t="shared" ca="1" si="9"/>
        <v>-240000</v>
      </c>
    </row>
    <row r="35" spans="1:14" x14ac:dyDescent="0.4">
      <c r="A35" s="1">
        <f t="shared" ca="1" si="10"/>
        <v>2057</v>
      </c>
      <c r="B35" s="1">
        <f ca="1">MATCH($A35,月別キャッシュフロー表!$A:$A,0)</f>
        <v>391</v>
      </c>
      <c r="C35" s="1">
        <f ca="1">MATCH($A35+1,月別キャッシュフロー表!$A:$A,0)-1</f>
        <v>402</v>
      </c>
      <c r="D35" s="1" t="str">
        <f t="shared" ca="1" si="0"/>
        <v>62歳</v>
      </c>
      <c r="E35" s="51">
        <f t="shared" ca="1" si="1"/>
        <v>50602435</v>
      </c>
      <c r="F35" s="50">
        <f t="shared" ca="1" si="11"/>
        <v>4900000</v>
      </c>
      <c r="G35" s="7">
        <f t="shared" ca="1" si="2"/>
        <v>-1068900</v>
      </c>
      <c r="H35" s="7">
        <f t="shared" ca="1" si="3"/>
        <v>-900000</v>
      </c>
      <c r="I35" s="7">
        <f t="shared" ca="1" si="4"/>
        <v>-324000</v>
      </c>
      <c r="J35" s="7">
        <f t="shared" ca="1" si="5"/>
        <v>-120000</v>
      </c>
      <c r="K35" s="7">
        <f t="shared" ca="1" si="6"/>
        <v>-300000</v>
      </c>
      <c r="L35" s="7">
        <f t="shared" ca="1" si="7"/>
        <v>0</v>
      </c>
      <c r="M35" s="7">
        <f t="shared" ca="1" si="8"/>
        <v>0</v>
      </c>
      <c r="N35" s="7">
        <f t="shared" ca="1" si="9"/>
        <v>-240000</v>
      </c>
    </row>
    <row r="36" spans="1:14" x14ac:dyDescent="0.4">
      <c r="A36" s="1">
        <f t="shared" ca="1" si="10"/>
        <v>2058</v>
      </c>
      <c r="B36" s="1">
        <f ca="1">MATCH($A36,月別キャッシュフロー表!$A:$A,0)</f>
        <v>403</v>
      </c>
      <c r="C36" s="1">
        <f ca="1">MATCH($A36+1,月別キャッシュフロー表!$A:$A,0)-1</f>
        <v>414</v>
      </c>
      <c r="D36" s="1" t="str">
        <f t="shared" ca="1" si="0"/>
        <v>63歳</v>
      </c>
      <c r="E36" s="51">
        <f t="shared" ca="1" si="1"/>
        <v>52599535</v>
      </c>
      <c r="F36" s="50">
        <f t="shared" ca="1" si="11"/>
        <v>4900000</v>
      </c>
      <c r="G36" s="7">
        <f t="shared" ca="1" si="2"/>
        <v>-1068900</v>
      </c>
      <c r="H36" s="7">
        <f t="shared" ca="1" si="3"/>
        <v>-900000</v>
      </c>
      <c r="I36" s="7">
        <f t="shared" ca="1" si="4"/>
        <v>-324000</v>
      </c>
      <c r="J36" s="7">
        <f t="shared" ca="1" si="5"/>
        <v>-120000</v>
      </c>
      <c r="K36" s="7">
        <f t="shared" ca="1" si="6"/>
        <v>-250000</v>
      </c>
      <c r="L36" s="7">
        <f t="shared" ca="1" si="7"/>
        <v>0</v>
      </c>
      <c r="M36" s="7">
        <f t="shared" ca="1" si="8"/>
        <v>0</v>
      </c>
      <c r="N36" s="7">
        <f t="shared" ca="1" si="9"/>
        <v>-240000</v>
      </c>
    </row>
    <row r="37" spans="1:14" x14ac:dyDescent="0.4">
      <c r="A37" s="1">
        <f t="shared" ca="1" si="10"/>
        <v>2059</v>
      </c>
      <c r="B37" s="1">
        <f ca="1">MATCH($A37,月別キャッシュフロー表!$A:$A,0)</f>
        <v>415</v>
      </c>
      <c r="C37" s="1">
        <f ca="1">MATCH($A37+1,月別キャッシュフロー表!$A:$A,0)-1</f>
        <v>426</v>
      </c>
      <c r="D37" s="1" t="str">
        <f t="shared" ca="1" si="0"/>
        <v>64歳</v>
      </c>
      <c r="E37" s="51">
        <f t="shared" ca="1" si="1"/>
        <v>53677645</v>
      </c>
      <c r="F37" s="50">
        <f t="shared" ca="1" si="11"/>
        <v>4900000</v>
      </c>
      <c r="G37" s="7">
        <f t="shared" ca="1" si="2"/>
        <v>-937890</v>
      </c>
      <c r="H37" s="7">
        <f t="shared" ca="1" si="3"/>
        <v>-900000</v>
      </c>
      <c r="I37" s="7">
        <f t="shared" ca="1" si="4"/>
        <v>-324000</v>
      </c>
      <c r="J37" s="7">
        <f t="shared" ca="1" si="5"/>
        <v>-120000</v>
      </c>
      <c r="K37" s="7">
        <f t="shared" ca="1" si="6"/>
        <v>-1300000</v>
      </c>
      <c r="L37" s="7">
        <f t="shared" ca="1" si="7"/>
        <v>0</v>
      </c>
      <c r="M37" s="7">
        <f t="shared" ca="1" si="8"/>
        <v>0</v>
      </c>
      <c r="N37" s="7">
        <f t="shared" ca="1" si="9"/>
        <v>-240000</v>
      </c>
    </row>
    <row r="38" spans="1:14" x14ac:dyDescent="0.4">
      <c r="A38" s="1">
        <f t="shared" ca="1" si="10"/>
        <v>2060</v>
      </c>
      <c r="B38" s="1">
        <f ca="1">MATCH($A38,月別キャッシュフロー表!$A:$A,0)</f>
        <v>427</v>
      </c>
      <c r="C38" s="1">
        <f ca="1">MATCH($A38+1,月別キャッシュフロー表!$A:$A,0)-1</f>
        <v>438</v>
      </c>
      <c r="D38" s="1" t="str">
        <f t="shared" ca="1" si="0"/>
        <v>65歳</v>
      </c>
      <c r="E38" s="51">
        <f t="shared" ca="1" si="1"/>
        <v>61223425</v>
      </c>
      <c r="F38" s="50">
        <f t="shared" ca="1" si="11"/>
        <v>10150000</v>
      </c>
      <c r="G38" s="7">
        <f t="shared" ca="1" si="2"/>
        <v>-770220</v>
      </c>
      <c r="H38" s="7">
        <f t="shared" ca="1" si="3"/>
        <v>-900000</v>
      </c>
      <c r="I38" s="7">
        <f t="shared" ca="1" si="4"/>
        <v>-324000</v>
      </c>
      <c r="J38" s="7">
        <f t="shared" ca="1" si="5"/>
        <v>-120000</v>
      </c>
      <c r="K38" s="7">
        <f t="shared" ca="1" si="6"/>
        <v>-250000</v>
      </c>
      <c r="L38" s="7">
        <f t="shared" ca="1" si="7"/>
        <v>0</v>
      </c>
      <c r="M38" s="7">
        <f t="shared" ca="1" si="8"/>
        <v>0</v>
      </c>
      <c r="N38" s="7">
        <f t="shared" ca="1" si="9"/>
        <v>-240000</v>
      </c>
    </row>
    <row r="39" spans="1:14" x14ac:dyDescent="0.4">
      <c r="A39" s="1">
        <f t="shared" ca="1" si="10"/>
        <v>2061</v>
      </c>
      <c r="B39" s="1">
        <f ca="1">MATCH($A39,月別キャッシュフロー表!$A:$A,0)</f>
        <v>439</v>
      </c>
      <c r="C39" s="1">
        <f ca="1">MATCH($A39+1,月別キャッシュフロー表!$A:$A,0)-1</f>
        <v>450</v>
      </c>
      <c r="D39" s="1" t="str">
        <f t="shared" ca="1" si="0"/>
        <v>66歳</v>
      </c>
      <c r="E39" s="51">
        <f t="shared" ca="1" si="1"/>
        <v>60989425</v>
      </c>
      <c r="F39" s="50">
        <f t="shared" ca="1" si="11"/>
        <v>1800000</v>
      </c>
      <c r="G39" s="7">
        <f t="shared" ca="1" si="2"/>
        <v>-150000</v>
      </c>
      <c r="H39" s="7">
        <f t="shared" ca="1" si="3"/>
        <v>-900000</v>
      </c>
      <c r="I39" s="7">
        <f t="shared" ca="1" si="4"/>
        <v>-324000</v>
      </c>
      <c r="J39" s="7">
        <f t="shared" ca="1" si="5"/>
        <v>-120000</v>
      </c>
      <c r="K39" s="7">
        <f t="shared" ca="1" si="6"/>
        <v>-300000</v>
      </c>
      <c r="L39" s="7">
        <f t="shared" ca="1" si="7"/>
        <v>0</v>
      </c>
      <c r="M39" s="7">
        <f t="shared" ca="1" si="8"/>
        <v>0</v>
      </c>
      <c r="N39" s="7">
        <f t="shared" ca="1" si="9"/>
        <v>-240000</v>
      </c>
    </row>
    <row r="40" spans="1:14" x14ac:dyDescent="0.4">
      <c r="A40" s="1">
        <f t="shared" ca="1" si="10"/>
        <v>2062</v>
      </c>
      <c r="B40" s="1">
        <f ca="1">MATCH($A40,月別キャッシュフロー表!$A:$A,0)</f>
        <v>451</v>
      </c>
      <c r="C40" s="1">
        <f ca="1">MATCH($A40+1,月別キャッシュフロー表!$A:$A,0)-1</f>
        <v>462</v>
      </c>
      <c r="D40" s="1" t="str">
        <f t="shared" ca="1" si="0"/>
        <v>67歳</v>
      </c>
      <c r="E40" s="51">
        <f t="shared" ca="1" si="1"/>
        <v>60805425</v>
      </c>
      <c r="F40" s="50">
        <f t="shared" ca="1" si="11"/>
        <v>1800000</v>
      </c>
      <c r="G40" s="7">
        <f t="shared" ca="1" si="2"/>
        <v>-150000</v>
      </c>
      <c r="H40" s="7">
        <f t="shared" ca="1" si="3"/>
        <v>-900000</v>
      </c>
      <c r="I40" s="7">
        <f t="shared" ca="1" si="4"/>
        <v>-324000</v>
      </c>
      <c r="J40" s="7">
        <f t="shared" ca="1" si="5"/>
        <v>-120000</v>
      </c>
      <c r="K40" s="7">
        <f t="shared" ca="1" si="6"/>
        <v>-250000</v>
      </c>
      <c r="L40" s="7">
        <f t="shared" ca="1" si="7"/>
        <v>0</v>
      </c>
      <c r="M40" s="7">
        <f t="shared" ca="1" si="8"/>
        <v>0</v>
      </c>
      <c r="N40" s="7">
        <f t="shared" ca="1" si="9"/>
        <v>-240000</v>
      </c>
    </row>
    <row r="41" spans="1:14" x14ac:dyDescent="0.4">
      <c r="A41" s="1">
        <f t="shared" ca="1" si="10"/>
        <v>2063</v>
      </c>
      <c r="B41" s="1">
        <f ca="1">MATCH($A41,月別キャッシュフロー表!$A:$A,0)</f>
        <v>463</v>
      </c>
      <c r="C41" s="1">
        <f ca="1">MATCH($A41+1,月別キャッシュフロー表!$A:$A,0)-1</f>
        <v>474</v>
      </c>
      <c r="D41" s="1" t="str">
        <f t="shared" ca="1" si="0"/>
        <v>68歳</v>
      </c>
      <c r="E41" s="51">
        <f t="shared" ca="1" si="1"/>
        <v>60571425</v>
      </c>
      <c r="F41" s="50">
        <f t="shared" ca="1" si="11"/>
        <v>1800000</v>
      </c>
      <c r="G41" s="7">
        <f t="shared" ca="1" si="2"/>
        <v>-150000</v>
      </c>
      <c r="H41" s="7">
        <f t="shared" ca="1" si="3"/>
        <v>-900000</v>
      </c>
      <c r="I41" s="7">
        <f t="shared" ca="1" si="4"/>
        <v>-324000</v>
      </c>
      <c r="J41" s="7">
        <f t="shared" ca="1" si="5"/>
        <v>-120000</v>
      </c>
      <c r="K41" s="7">
        <f t="shared" ca="1" si="6"/>
        <v>-300000</v>
      </c>
      <c r="L41" s="7">
        <f t="shared" ca="1" si="7"/>
        <v>0</v>
      </c>
      <c r="M41" s="7">
        <f t="shared" ca="1" si="8"/>
        <v>0</v>
      </c>
      <c r="N41" s="7">
        <f t="shared" ca="1" si="9"/>
        <v>-240000</v>
      </c>
    </row>
    <row r="42" spans="1:14" x14ac:dyDescent="0.4">
      <c r="A42" s="1">
        <f t="shared" ca="1" si="10"/>
        <v>2064</v>
      </c>
      <c r="B42" s="1">
        <f ca="1">MATCH($A42,月別キャッシュフロー表!$A:$A,0)</f>
        <v>475</v>
      </c>
      <c r="C42" s="1">
        <f ca="1">MATCH($A42+1,月別キャッシュフロー表!$A:$A,0)-1</f>
        <v>486</v>
      </c>
      <c r="D42" s="1" t="str">
        <f t="shared" ca="1" si="0"/>
        <v>69歳</v>
      </c>
      <c r="E42" s="51">
        <f t="shared" ca="1" si="1"/>
        <v>59387425</v>
      </c>
      <c r="F42" s="50">
        <f t="shared" ca="1" si="11"/>
        <v>1800000</v>
      </c>
      <c r="G42" s="7">
        <f t="shared" ca="1" si="2"/>
        <v>-150000</v>
      </c>
      <c r="H42" s="7">
        <f t="shared" ca="1" si="3"/>
        <v>-900000</v>
      </c>
      <c r="I42" s="7">
        <f t="shared" ca="1" si="4"/>
        <v>-324000</v>
      </c>
      <c r="J42" s="7">
        <f t="shared" ca="1" si="5"/>
        <v>-120000</v>
      </c>
      <c r="K42" s="7">
        <f t="shared" ca="1" si="6"/>
        <v>-1250000</v>
      </c>
      <c r="L42" s="7">
        <f t="shared" ca="1" si="7"/>
        <v>0</v>
      </c>
      <c r="M42" s="7">
        <f t="shared" ca="1" si="8"/>
        <v>0</v>
      </c>
      <c r="N42" s="7">
        <f t="shared" ca="1" si="9"/>
        <v>-240000</v>
      </c>
    </row>
    <row r="43" spans="1:14" x14ac:dyDescent="0.4">
      <c r="A43" s="1">
        <f t="shared" ca="1" si="10"/>
        <v>2065</v>
      </c>
      <c r="B43" s="1">
        <f ca="1">MATCH($A43,月別キャッシュフロー表!$A:$A,0)</f>
        <v>487</v>
      </c>
      <c r="C43" s="1">
        <f ca="1">MATCH($A43+1,月別キャッシュフロー表!$A:$A,0)-1</f>
        <v>498</v>
      </c>
      <c r="D43" s="1" t="str">
        <f t="shared" ca="1" si="0"/>
        <v>70歳</v>
      </c>
      <c r="E43" s="51">
        <f t="shared" ca="1" si="1"/>
        <v>59153425</v>
      </c>
      <c r="F43" s="50">
        <f t="shared" ca="1" si="11"/>
        <v>1800000</v>
      </c>
      <c r="G43" s="7">
        <f t="shared" ca="1" si="2"/>
        <v>-150000</v>
      </c>
      <c r="H43" s="7">
        <f t="shared" ca="1" si="3"/>
        <v>-900000</v>
      </c>
      <c r="I43" s="7">
        <f t="shared" ca="1" si="4"/>
        <v>-324000</v>
      </c>
      <c r="J43" s="7">
        <f t="shared" ca="1" si="5"/>
        <v>-120000</v>
      </c>
      <c r="K43" s="7">
        <f t="shared" ca="1" si="6"/>
        <v>-300000</v>
      </c>
      <c r="L43" s="7">
        <f t="shared" ca="1" si="7"/>
        <v>0</v>
      </c>
      <c r="M43" s="7">
        <f t="shared" ca="1" si="8"/>
        <v>0</v>
      </c>
      <c r="N43" s="7">
        <f t="shared" ca="1" si="9"/>
        <v>-240000</v>
      </c>
    </row>
    <row r="44" spans="1:14" x14ac:dyDescent="0.4">
      <c r="A44" s="1">
        <f t="shared" ca="1" si="10"/>
        <v>2066</v>
      </c>
      <c r="B44" s="1">
        <f ca="1">MATCH($A44,月別キャッシュフロー表!$A:$A,0)</f>
        <v>499</v>
      </c>
      <c r="C44" s="1">
        <f ca="1">MATCH($A44+1,月別キャッシュフロー表!$A:$A,0)-1</f>
        <v>510</v>
      </c>
      <c r="D44" s="1" t="str">
        <f t="shared" ca="1" si="0"/>
        <v>71歳</v>
      </c>
      <c r="E44" s="51">
        <f t="shared" ca="1" si="1"/>
        <v>58969425</v>
      </c>
      <c r="F44" s="50">
        <f t="shared" ca="1" si="11"/>
        <v>1800000</v>
      </c>
      <c r="G44" s="7">
        <f t="shared" ca="1" si="2"/>
        <v>-150000</v>
      </c>
      <c r="H44" s="7">
        <f t="shared" ca="1" si="3"/>
        <v>-900000</v>
      </c>
      <c r="I44" s="7">
        <f t="shared" ca="1" si="4"/>
        <v>-324000</v>
      </c>
      <c r="J44" s="7">
        <f t="shared" ca="1" si="5"/>
        <v>-120000</v>
      </c>
      <c r="K44" s="7">
        <f t="shared" ca="1" si="6"/>
        <v>-250000</v>
      </c>
      <c r="L44" s="7">
        <f t="shared" ca="1" si="7"/>
        <v>0</v>
      </c>
      <c r="M44" s="7">
        <f t="shared" ca="1" si="8"/>
        <v>0</v>
      </c>
      <c r="N44" s="7">
        <f t="shared" ca="1" si="9"/>
        <v>-240000</v>
      </c>
    </row>
    <row r="45" spans="1:14" x14ac:dyDescent="0.4">
      <c r="A45" s="1">
        <f t="shared" ca="1" si="10"/>
        <v>2067</v>
      </c>
      <c r="B45" s="1">
        <f ca="1">MATCH($A45,月別キャッシュフロー表!$A:$A,0)</f>
        <v>511</v>
      </c>
      <c r="C45" s="1">
        <f ca="1">MATCH($A45+1,月別キャッシュフロー表!$A:$A,0)-1</f>
        <v>522</v>
      </c>
      <c r="D45" s="1" t="str">
        <f t="shared" ca="1" si="0"/>
        <v>72歳</v>
      </c>
      <c r="E45" s="51">
        <f t="shared" ca="1" si="1"/>
        <v>58735425</v>
      </c>
      <c r="F45" s="50">
        <f t="shared" ca="1" si="11"/>
        <v>1800000</v>
      </c>
      <c r="G45" s="7">
        <f t="shared" ca="1" si="2"/>
        <v>-150000</v>
      </c>
      <c r="H45" s="7">
        <f t="shared" ca="1" si="3"/>
        <v>-900000</v>
      </c>
      <c r="I45" s="7">
        <f t="shared" ca="1" si="4"/>
        <v>-324000</v>
      </c>
      <c r="J45" s="7">
        <f t="shared" ca="1" si="5"/>
        <v>-120000</v>
      </c>
      <c r="K45" s="7">
        <f t="shared" ca="1" si="6"/>
        <v>-300000</v>
      </c>
      <c r="L45" s="7">
        <f t="shared" ca="1" si="7"/>
        <v>0</v>
      </c>
      <c r="M45" s="7">
        <f t="shared" ca="1" si="8"/>
        <v>0</v>
      </c>
      <c r="N45" s="7">
        <f t="shared" ca="1" si="9"/>
        <v>-240000</v>
      </c>
    </row>
    <row r="46" spans="1:14" x14ac:dyDescent="0.4">
      <c r="A46" s="1">
        <f t="shared" ca="1" si="10"/>
        <v>2068</v>
      </c>
      <c r="B46" s="1">
        <f ca="1">MATCH($A46,月別キャッシュフロー表!$A:$A,0)</f>
        <v>523</v>
      </c>
      <c r="C46" s="1">
        <f ca="1">MATCH($A46+1,月別キャッシュフロー表!$A:$A,0)-1</f>
        <v>534</v>
      </c>
      <c r="D46" s="1" t="str">
        <f t="shared" ca="1" si="0"/>
        <v>73歳</v>
      </c>
      <c r="E46" s="51">
        <f t="shared" ca="1" si="1"/>
        <v>58551425</v>
      </c>
      <c r="F46" s="50">
        <f t="shared" ca="1" si="11"/>
        <v>1800000</v>
      </c>
      <c r="G46" s="7">
        <f t="shared" ca="1" si="2"/>
        <v>-150000</v>
      </c>
      <c r="H46" s="7">
        <f t="shared" ca="1" si="3"/>
        <v>-900000</v>
      </c>
      <c r="I46" s="7">
        <f t="shared" ca="1" si="4"/>
        <v>-324000</v>
      </c>
      <c r="J46" s="7">
        <f t="shared" ca="1" si="5"/>
        <v>-120000</v>
      </c>
      <c r="K46" s="7">
        <f t="shared" ca="1" si="6"/>
        <v>-250000</v>
      </c>
      <c r="L46" s="7">
        <f t="shared" ca="1" si="7"/>
        <v>0</v>
      </c>
      <c r="M46" s="7">
        <f t="shared" ca="1" si="8"/>
        <v>0</v>
      </c>
      <c r="N46" s="7">
        <f t="shared" ca="1" si="9"/>
        <v>-240000</v>
      </c>
    </row>
    <row r="47" spans="1:14" x14ac:dyDescent="0.4">
      <c r="A47" s="1">
        <f t="shared" ca="1" si="10"/>
        <v>2069</v>
      </c>
      <c r="B47" s="1">
        <f ca="1">MATCH($A47,月別キャッシュフロー表!$A:$A,0)</f>
        <v>535</v>
      </c>
      <c r="C47" s="1">
        <f ca="1">MATCH($A47+1,月別キャッシュフロー表!$A:$A,0)-1</f>
        <v>546</v>
      </c>
      <c r="D47" s="1" t="str">
        <f t="shared" ca="1" si="0"/>
        <v>74歳</v>
      </c>
      <c r="E47" s="51">
        <f t="shared" ca="1" si="1"/>
        <v>57317425</v>
      </c>
      <c r="F47" s="50">
        <f t="shared" ca="1" si="11"/>
        <v>1800000</v>
      </c>
      <c r="G47" s="7">
        <f t="shared" ca="1" si="2"/>
        <v>-150000</v>
      </c>
      <c r="H47" s="7">
        <f t="shared" ca="1" si="3"/>
        <v>-900000</v>
      </c>
      <c r="I47" s="7">
        <f t="shared" ca="1" si="4"/>
        <v>-324000</v>
      </c>
      <c r="J47" s="7">
        <f t="shared" ca="1" si="5"/>
        <v>-120000</v>
      </c>
      <c r="K47" s="7">
        <f t="shared" ca="1" si="6"/>
        <v>-1300000</v>
      </c>
      <c r="L47" s="7">
        <f t="shared" ca="1" si="7"/>
        <v>0</v>
      </c>
      <c r="M47" s="7">
        <f t="shared" ca="1" si="8"/>
        <v>0</v>
      </c>
      <c r="N47" s="7">
        <f t="shared" ca="1" si="9"/>
        <v>-240000</v>
      </c>
    </row>
    <row r="48" spans="1:14" x14ac:dyDescent="0.4">
      <c r="A48" s="1">
        <f t="shared" ca="1" si="10"/>
        <v>2070</v>
      </c>
      <c r="B48" s="1">
        <f ca="1">MATCH($A48,月別キャッシュフロー表!$A:$A,0)</f>
        <v>547</v>
      </c>
      <c r="C48" s="1">
        <f ca="1">MATCH($A48+1,月別キャッシュフロー表!$A:$A,0)-1</f>
        <v>558</v>
      </c>
      <c r="D48" s="1" t="str">
        <f t="shared" ca="1" si="0"/>
        <v>75歳</v>
      </c>
      <c r="E48" s="51">
        <f t="shared" ca="1" si="1"/>
        <v>57133425</v>
      </c>
      <c r="F48" s="50">
        <f t="shared" ca="1" si="11"/>
        <v>1800000</v>
      </c>
      <c r="G48" s="7">
        <f t="shared" ca="1" si="2"/>
        <v>-150000</v>
      </c>
      <c r="H48" s="7">
        <f t="shared" ca="1" si="3"/>
        <v>-900000</v>
      </c>
      <c r="I48" s="7">
        <f t="shared" ca="1" si="4"/>
        <v>-324000</v>
      </c>
      <c r="J48" s="7">
        <f t="shared" ca="1" si="5"/>
        <v>-120000</v>
      </c>
      <c r="K48" s="7">
        <f t="shared" ca="1" si="6"/>
        <v>-250000</v>
      </c>
      <c r="L48" s="7">
        <f t="shared" ca="1" si="7"/>
        <v>0</v>
      </c>
      <c r="M48" s="7">
        <f t="shared" ca="1" si="8"/>
        <v>0</v>
      </c>
      <c r="N48" s="7">
        <f t="shared" ca="1" si="9"/>
        <v>-240000</v>
      </c>
    </row>
    <row r="49" spans="1:14" x14ac:dyDescent="0.4">
      <c r="A49" s="1">
        <f t="shared" ca="1" si="10"/>
        <v>2071</v>
      </c>
      <c r="B49" s="1">
        <f ca="1">MATCH($A49,月別キャッシュフロー表!$A:$A,0)</f>
        <v>559</v>
      </c>
      <c r="C49" s="1">
        <f ca="1">MATCH($A49+1,月別キャッシュフロー表!$A:$A,0)-1</f>
        <v>570</v>
      </c>
      <c r="D49" s="1" t="str">
        <f t="shared" ca="1" si="0"/>
        <v>76歳</v>
      </c>
      <c r="E49" s="51">
        <f t="shared" ca="1" si="1"/>
        <v>56899425</v>
      </c>
      <c r="F49" s="50">
        <f t="shared" ca="1" si="11"/>
        <v>1800000</v>
      </c>
      <c r="G49" s="7">
        <f t="shared" ca="1" si="2"/>
        <v>-150000</v>
      </c>
      <c r="H49" s="7">
        <f t="shared" ca="1" si="3"/>
        <v>-900000</v>
      </c>
      <c r="I49" s="7">
        <f t="shared" ca="1" si="4"/>
        <v>-324000</v>
      </c>
      <c r="J49" s="7">
        <f t="shared" ca="1" si="5"/>
        <v>-120000</v>
      </c>
      <c r="K49" s="7">
        <f t="shared" ca="1" si="6"/>
        <v>-300000</v>
      </c>
      <c r="L49" s="7">
        <f t="shared" ca="1" si="7"/>
        <v>0</v>
      </c>
      <c r="M49" s="7">
        <f t="shared" ca="1" si="8"/>
        <v>0</v>
      </c>
      <c r="N49" s="7">
        <f t="shared" ca="1" si="9"/>
        <v>-240000</v>
      </c>
    </row>
    <row r="50" spans="1:14" x14ac:dyDescent="0.4">
      <c r="A50" s="1">
        <f t="shared" ca="1" si="10"/>
        <v>2072</v>
      </c>
      <c r="B50" s="1">
        <f ca="1">MATCH($A50,月別キャッシュフロー表!$A:$A,0)</f>
        <v>571</v>
      </c>
      <c r="C50" s="1">
        <f ca="1">MATCH($A50+1,月別キャッシュフロー表!$A:$A,0)-1</f>
        <v>582</v>
      </c>
      <c r="D50" s="1" t="str">
        <f t="shared" ca="1" si="0"/>
        <v>77歳</v>
      </c>
      <c r="E50" s="51">
        <f t="shared" ca="1" si="1"/>
        <v>56715425</v>
      </c>
      <c r="F50" s="50">
        <f t="shared" ca="1" si="11"/>
        <v>1800000</v>
      </c>
      <c r="G50" s="7">
        <f t="shared" ca="1" si="2"/>
        <v>-150000</v>
      </c>
      <c r="H50" s="7">
        <f t="shared" ca="1" si="3"/>
        <v>-900000</v>
      </c>
      <c r="I50" s="7">
        <f t="shared" ca="1" si="4"/>
        <v>-324000</v>
      </c>
      <c r="J50" s="7">
        <f t="shared" ca="1" si="5"/>
        <v>-120000</v>
      </c>
      <c r="K50" s="7">
        <f t="shared" ca="1" si="6"/>
        <v>-250000</v>
      </c>
      <c r="L50" s="7">
        <f t="shared" ca="1" si="7"/>
        <v>0</v>
      </c>
      <c r="M50" s="7">
        <f t="shared" ca="1" si="8"/>
        <v>0</v>
      </c>
      <c r="N50" s="7">
        <f t="shared" ca="1" si="9"/>
        <v>-240000</v>
      </c>
    </row>
    <row r="51" spans="1:14" x14ac:dyDescent="0.4">
      <c r="A51" s="1">
        <f t="shared" ca="1" si="10"/>
        <v>2073</v>
      </c>
      <c r="B51" s="1">
        <f ca="1">MATCH($A51,月別キャッシュフロー表!$A:$A,0)</f>
        <v>583</v>
      </c>
      <c r="C51" s="1">
        <f ca="1">MATCH($A51+1,月別キャッシュフロー表!$A:$A,0)-1</f>
        <v>594</v>
      </c>
      <c r="D51" s="1" t="str">
        <f t="shared" ca="1" si="0"/>
        <v>78歳</v>
      </c>
      <c r="E51" s="51">
        <f t="shared" ca="1" si="1"/>
        <v>56481425</v>
      </c>
      <c r="F51" s="50">
        <f t="shared" ca="1" si="11"/>
        <v>1800000</v>
      </c>
      <c r="G51" s="7">
        <f t="shared" ca="1" si="2"/>
        <v>-150000</v>
      </c>
      <c r="H51" s="7">
        <f t="shared" ca="1" si="3"/>
        <v>-900000</v>
      </c>
      <c r="I51" s="7">
        <f t="shared" ca="1" si="4"/>
        <v>-324000</v>
      </c>
      <c r="J51" s="7">
        <f t="shared" ca="1" si="5"/>
        <v>-120000</v>
      </c>
      <c r="K51" s="7">
        <f t="shared" ca="1" si="6"/>
        <v>-300000</v>
      </c>
      <c r="L51" s="7">
        <f t="shared" ca="1" si="7"/>
        <v>0</v>
      </c>
      <c r="M51" s="7">
        <f t="shared" ca="1" si="8"/>
        <v>0</v>
      </c>
      <c r="N51" s="7">
        <f t="shared" ca="1" si="9"/>
        <v>-240000</v>
      </c>
    </row>
    <row r="52" spans="1:14" x14ac:dyDescent="0.4">
      <c r="A52" s="1">
        <f t="shared" ca="1" si="10"/>
        <v>2074</v>
      </c>
      <c r="B52" s="1">
        <f ca="1">MATCH($A52,月別キャッシュフロー表!$A:$A,0)</f>
        <v>595</v>
      </c>
      <c r="C52" s="1">
        <f ca="1">MATCH($A52+1,月別キャッシュフロー表!$A:$A,0)-1</f>
        <v>606</v>
      </c>
      <c r="D52" s="1" t="str">
        <f t="shared" ca="1" si="0"/>
        <v>79歳</v>
      </c>
      <c r="E52" s="51">
        <f t="shared" ca="1" si="1"/>
        <v>55297425</v>
      </c>
      <c r="F52" s="50">
        <f t="shared" ca="1" si="11"/>
        <v>1800000</v>
      </c>
      <c r="G52" s="7">
        <f t="shared" ca="1" si="2"/>
        <v>-150000</v>
      </c>
      <c r="H52" s="7">
        <f t="shared" ca="1" si="3"/>
        <v>-900000</v>
      </c>
      <c r="I52" s="7">
        <f t="shared" ca="1" si="4"/>
        <v>-324000</v>
      </c>
      <c r="J52" s="7">
        <f t="shared" ca="1" si="5"/>
        <v>-120000</v>
      </c>
      <c r="K52" s="7">
        <f t="shared" ca="1" si="6"/>
        <v>-1250000</v>
      </c>
      <c r="L52" s="7">
        <f t="shared" ca="1" si="7"/>
        <v>0</v>
      </c>
      <c r="M52" s="7">
        <f t="shared" ca="1" si="8"/>
        <v>0</v>
      </c>
      <c r="N52" s="7">
        <f t="shared" ca="1" si="9"/>
        <v>-240000</v>
      </c>
    </row>
    <row r="53" spans="1:14" x14ac:dyDescent="0.4">
      <c r="A53" s="1">
        <f t="shared" ca="1" si="10"/>
        <v>2075</v>
      </c>
      <c r="B53" s="1">
        <f ca="1">MATCH($A53,月別キャッシュフロー表!$A:$A,0)</f>
        <v>607</v>
      </c>
      <c r="C53" s="1">
        <f ca="1">MATCH($A53+1,月別キャッシュフロー表!$A:$A,0)-1</f>
        <v>618</v>
      </c>
      <c r="D53" s="1" t="str">
        <f t="shared" ca="1" si="0"/>
        <v>80歳</v>
      </c>
      <c r="E53" s="51">
        <f t="shared" ca="1" si="1"/>
        <v>55063425</v>
      </c>
      <c r="F53" s="50">
        <f t="shared" ca="1" si="11"/>
        <v>1800000</v>
      </c>
      <c r="G53" s="7">
        <f t="shared" ca="1" si="2"/>
        <v>-150000</v>
      </c>
      <c r="H53" s="7">
        <f t="shared" ca="1" si="3"/>
        <v>-900000</v>
      </c>
      <c r="I53" s="7">
        <f t="shared" ca="1" si="4"/>
        <v>-324000</v>
      </c>
      <c r="J53" s="7">
        <f t="shared" ca="1" si="5"/>
        <v>-120000</v>
      </c>
      <c r="K53" s="7">
        <f t="shared" ca="1" si="6"/>
        <v>-300000</v>
      </c>
      <c r="L53" s="7">
        <f t="shared" ca="1" si="7"/>
        <v>0</v>
      </c>
      <c r="M53" s="7">
        <f t="shared" ca="1" si="8"/>
        <v>0</v>
      </c>
      <c r="N53" s="7">
        <f t="shared" ca="1" si="9"/>
        <v>-240000</v>
      </c>
    </row>
    <row r="54" spans="1:14" x14ac:dyDescent="0.4">
      <c r="A54" s="1">
        <f t="shared" ca="1" si="10"/>
        <v>2076</v>
      </c>
      <c r="B54" s="1">
        <f ca="1">MATCH($A54,月別キャッシュフロー表!$A:$A,0)</f>
        <v>619</v>
      </c>
      <c r="C54" s="1">
        <f ca="1">MATCH($A54+1,月別キャッシュフロー表!$A:$A,0)-1</f>
        <v>630</v>
      </c>
      <c r="D54" s="1" t="str">
        <f t="shared" ca="1" si="0"/>
        <v>81歳</v>
      </c>
      <c r="E54" s="51">
        <f t="shared" ca="1" si="1"/>
        <v>54879425</v>
      </c>
      <c r="F54" s="50">
        <f t="shared" ca="1" si="11"/>
        <v>1800000</v>
      </c>
      <c r="G54" s="7">
        <f t="shared" ca="1" si="2"/>
        <v>-150000</v>
      </c>
      <c r="H54" s="7">
        <f t="shared" ca="1" si="3"/>
        <v>-900000</v>
      </c>
      <c r="I54" s="7">
        <f t="shared" ca="1" si="4"/>
        <v>-324000</v>
      </c>
      <c r="J54" s="7">
        <f t="shared" ca="1" si="5"/>
        <v>-120000</v>
      </c>
      <c r="K54" s="7">
        <f t="shared" ca="1" si="6"/>
        <v>-250000</v>
      </c>
      <c r="L54" s="7">
        <f t="shared" ca="1" si="7"/>
        <v>0</v>
      </c>
      <c r="M54" s="7">
        <f t="shared" ca="1" si="8"/>
        <v>0</v>
      </c>
      <c r="N54" s="7">
        <f t="shared" ca="1" si="9"/>
        <v>-240000</v>
      </c>
    </row>
    <row r="55" spans="1:14" x14ac:dyDescent="0.4">
      <c r="A55" s="1">
        <f t="shared" ca="1" si="10"/>
        <v>2077</v>
      </c>
      <c r="B55" s="1">
        <f ca="1">MATCH($A55,月別キャッシュフロー表!$A:$A,0)</f>
        <v>631</v>
      </c>
      <c r="C55" s="1">
        <f ca="1">MATCH($A55+1,月別キャッシュフロー表!$A:$A,0)-1</f>
        <v>642</v>
      </c>
      <c r="D55" s="1" t="str">
        <f t="shared" ca="1" si="0"/>
        <v>82歳</v>
      </c>
      <c r="E55" s="51">
        <f t="shared" ca="1" si="1"/>
        <v>54645425</v>
      </c>
      <c r="F55" s="50">
        <f t="shared" ca="1" si="11"/>
        <v>1800000</v>
      </c>
      <c r="G55" s="7">
        <f t="shared" ca="1" si="2"/>
        <v>-150000</v>
      </c>
      <c r="H55" s="7">
        <f t="shared" ca="1" si="3"/>
        <v>-900000</v>
      </c>
      <c r="I55" s="7">
        <f t="shared" ca="1" si="4"/>
        <v>-324000</v>
      </c>
      <c r="J55" s="7">
        <f t="shared" ca="1" si="5"/>
        <v>-120000</v>
      </c>
      <c r="K55" s="7">
        <f t="shared" ca="1" si="6"/>
        <v>-300000</v>
      </c>
      <c r="L55" s="7">
        <f t="shared" ca="1" si="7"/>
        <v>0</v>
      </c>
      <c r="M55" s="7">
        <f t="shared" ca="1" si="8"/>
        <v>0</v>
      </c>
      <c r="N55" s="7">
        <f t="shared" ca="1" si="9"/>
        <v>-240000</v>
      </c>
    </row>
    <row r="56" spans="1:14" x14ac:dyDescent="0.4">
      <c r="A56" s="1">
        <f t="shared" ca="1" si="10"/>
        <v>2078</v>
      </c>
      <c r="B56" s="1">
        <f ca="1">MATCH($A56,月別キャッシュフロー表!$A:$A,0)</f>
        <v>643</v>
      </c>
      <c r="C56" s="1">
        <f ca="1">MATCH($A56+1,月別キャッシュフロー表!$A:$A,0)-1</f>
        <v>654</v>
      </c>
      <c r="D56" s="1" t="str">
        <f t="shared" ca="1" si="0"/>
        <v>83歳</v>
      </c>
      <c r="E56" s="51">
        <f t="shared" ca="1" si="1"/>
        <v>54461425</v>
      </c>
      <c r="F56" s="50">
        <f t="shared" ca="1" si="11"/>
        <v>1800000</v>
      </c>
      <c r="G56" s="7">
        <f t="shared" ca="1" si="2"/>
        <v>-150000</v>
      </c>
      <c r="H56" s="7">
        <f t="shared" ca="1" si="3"/>
        <v>-900000</v>
      </c>
      <c r="I56" s="7">
        <f t="shared" ca="1" si="4"/>
        <v>-324000</v>
      </c>
      <c r="J56" s="7">
        <f t="shared" ca="1" si="5"/>
        <v>-120000</v>
      </c>
      <c r="K56" s="7">
        <f t="shared" ca="1" si="6"/>
        <v>-250000</v>
      </c>
      <c r="L56" s="7">
        <f t="shared" ca="1" si="7"/>
        <v>0</v>
      </c>
      <c r="M56" s="7">
        <f t="shared" ca="1" si="8"/>
        <v>0</v>
      </c>
      <c r="N56" s="7">
        <f t="shared" ca="1" si="9"/>
        <v>-240000</v>
      </c>
    </row>
    <row r="57" spans="1:14" x14ac:dyDescent="0.4">
      <c r="A57" s="1">
        <f t="shared" ca="1" si="10"/>
        <v>2079</v>
      </c>
      <c r="B57" s="1">
        <f ca="1">MATCH($A57,月別キャッシュフロー表!$A:$A,0)</f>
        <v>655</v>
      </c>
      <c r="C57" s="1">
        <f ca="1">MATCH($A57+1,月別キャッシュフロー表!$A:$A,0)-1</f>
        <v>666</v>
      </c>
      <c r="D57" s="1" t="str">
        <f t="shared" ca="1" si="0"/>
        <v>84歳</v>
      </c>
      <c r="E57" s="51">
        <f t="shared" ca="1" si="1"/>
        <v>53227425</v>
      </c>
      <c r="F57" s="50">
        <f t="shared" ca="1" si="11"/>
        <v>1800000</v>
      </c>
      <c r="G57" s="7">
        <f t="shared" ca="1" si="2"/>
        <v>-150000</v>
      </c>
      <c r="H57" s="7">
        <f t="shared" ca="1" si="3"/>
        <v>-900000</v>
      </c>
      <c r="I57" s="7">
        <f t="shared" ca="1" si="4"/>
        <v>-324000</v>
      </c>
      <c r="J57" s="7">
        <f t="shared" ca="1" si="5"/>
        <v>-120000</v>
      </c>
      <c r="K57" s="7">
        <f t="shared" ca="1" si="6"/>
        <v>-1300000</v>
      </c>
      <c r="L57" s="7">
        <f t="shared" ca="1" si="7"/>
        <v>0</v>
      </c>
      <c r="M57" s="7">
        <f t="shared" ca="1" si="8"/>
        <v>0</v>
      </c>
      <c r="N57" s="7">
        <f t="shared" ca="1" si="9"/>
        <v>-240000</v>
      </c>
    </row>
    <row r="58" spans="1:14" x14ac:dyDescent="0.4">
      <c r="A58" s="1">
        <f t="shared" ca="1" si="10"/>
        <v>2080</v>
      </c>
      <c r="B58" s="1">
        <f ca="1">MATCH($A58,月別キャッシュフロー表!$A:$A,0)</f>
        <v>667</v>
      </c>
      <c r="C58" s="1">
        <f ca="1">MATCH($A58+1,月別キャッシュフロー表!$A:$A,0)-1</f>
        <v>678</v>
      </c>
      <c r="D58" s="1" t="str">
        <f t="shared" ca="1" si="0"/>
        <v>85歳</v>
      </c>
      <c r="E58" s="51">
        <f t="shared" ca="1" si="1"/>
        <v>53043425</v>
      </c>
      <c r="F58" s="50">
        <f t="shared" ca="1" si="11"/>
        <v>1800000</v>
      </c>
      <c r="G58" s="7">
        <f t="shared" ca="1" si="2"/>
        <v>-150000</v>
      </c>
      <c r="H58" s="7">
        <f t="shared" ca="1" si="3"/>
        <v>-900000</v>
      </c>
      <c r="I58" s="7">
        <f t="shared" ca="1" si="4"/>
        <v>-324000</v>
      </c>
      <c r="J58" s="7">
        <f t="shared" ca="1" si="5"/>
        <v>-120000</v>
      </c>
      <c r="K58" s="7">
        <f t="shared" ca="1" si="6"/>
        <v>-250000</v>
      </c>
      <c r="L58" s="7">
        <f t="shared" ca="1" si="7"/>
        <v>0</v>
      </c>
      <c r="M58" s="7">
        <f t="shared" ca="1" si="8"/>
        <v>0</v>
      </c>
      <c r="N58" s="7">
        <f t="shared" ca="1" si="9"/>
        <v>-240000</v>
      </c>
    </row>
    <row r="59" spans="1:14" x14ac:dyDescent="0.4">
      <c r="A59" s="1">
        <f t="shared" ca="1" si="10"/>
        <v>2081</v>
      </c>
      <c r="B59" s="1">
        <f ca="1">MATCH($A59,月別キャッシュフロー表!$A:$A,0)</f>
        <v>679</v>
      </c>
      <c r="C59" s="1">
        <f ca="1">MATCH($A59+1,月別キャッシュフロー表!$A:$A,0)-1</f>
        <v>690</v>
      </c>
      <c r="D59" s="1" t="str">
        <f t="shared" ca="1" si="0"/>
        <v>86歳</v>
      </c>
      <c r="E59" s="51">
        <f t="shared" ca="1" si="1"/>
        <v>52809425</v>
      </c>
      <c r="F59" s="50">
        <f t="shared" ca="1" si="11"/>
        <v>1800000</v>
      </c>
      <c r="G59" s="7">
        <f t="shared" ca="1" si="2"/>
        <v>-150000</v>
      </c>
      <c r="H59" s="7">
        <f t="shared" ca="1" si="3"/>
        <v>-900000</v>
      </c>
      <c r="I59" s="7">
        <f t="shared" ca="1" si="4"/>
        <v>-324000</v>
      </c>
      <c r="J59" s="7">
        <f t="shared" ca="1" si="5"/>
        <v>-120000</v>
      </c>
      <c r="K59" s="7">
        <f t="shared" ca="1" si="6"/>
        <v>-300000</v>
      </c>
      <c r="L59" s="7">
        <f t="shared" ca="1" si="7"/>
        <v>0</v>
      </c>
      <c r="M59" s="7">
        <f t="shared" ca="1" si="8"/>
        <v>0</v>
      </c>
      <c r="N59" s="7">
        <f t="shared" ca="1" si="9"/>
        <v>-240000</v>
      </c>
    </row>
    <row r="60" spans="1:14" x14ac:dyDescent="0.4">
      <c r="A60" s="1">
        <f t="shared" ca="1" si="10"/>
        <v>2082</v>
      </c>
      <c r="B60" s="1">
        <f ca="1">MATCH($A60,月別キャッシュフロー表!$A:$A,0)</f>
        <v>691</v>
      </c>
      <c r="C60" s="1">
        <f ca="1">MATCH($A60+1,月別キャッシュフロー表!$A:$A,0)-1</f>
        <v>702</v>
      </c>
      <c r="D60" s="1" t="str">
        <f t="shared" ca="1" si="0"/>
        <v>87歳</v>
      </c>
      <c r="E60" s="51">
        <f t="shared" ca="1" si="1"/>
        <v>52625425</v>
      </c>
      <c r="F60" s="50">
        <f t="shared" ca="1" si="11"/>
        <v>1800000</v>
      </c>
      <c r="G60" s="7">
        <f t="shared" ca="1" si="2"/>
        <v>-150000</v>
      </c>
      <c r="H60" s="7">
        <f t="shared" ca="1" si="3"/>
        <v>-900000</v>
      </c>
      <c r="I60" s="7">
        <f t="shared" ca="1" si="4"/>
        <v>-324000</v>
      </c>
      <c r="J60" s="7">
        <f t="shared" ca="1" si="5"/>
        <v>-120000</v>
      </c>
      <c r="K60" s="7">
        <f t="shared" ca="1" si="6"/>
        <v>-250000</v>
      </c>
      <c r="L60" s="7">
        <f t="shared" ca="1" si="7"/>
        <v>0</v>
      </c>
      <c r="M60" s="7">
        <f t="shared" ca="1" si="8"/>
        <v>0</v>
      </c>
      <c r="N60" s="7">
        <f t="shared" ca="1" si="9"/>
        <v>-240000</v>
      </c>
    </row>
    <row r="61" spans="1:14" x14ac:dyDescent="0.4">
      <c r="A61" s="1">
        <f t="shared" ca="1" si="10"/>
        <v>2083</v>
      </c>
      <c r="B61" s="1">
        <f ca="1">MATCH($A61,月別キャッシュフロー表!$A:$A,0)</f>
        <v>703</v>
      </c>
      <c r="C61" s="1">
        <f ca="1">MATCH($A61+1,月別キャッシュフロー表!$A:$A,0)-1</f>
        <v>714</v>
      </c>
      <c r="D61" s="1" t="str">
        <f t="shared" ca="1" si="0"/>
        <v>88歳</v>
      </c>
      <c r="E61" s="51">
        <f t="shared" ca="1" si="1"/>
        <v>52391425</v>
      </c>
      <c r="F61" s="50">
        <f t="shared" ca="1" si="11"/>
        <v>1800000</v>
      </c>
      <c r="G61" s="7">
        <f t="shared" ca="1" si="2"/>
        <v>-150000</v>
      </c>
      <c r="H61" s="7">
        <f t="shared" ca="1" si="3"/>
        <v>-900000</v>
      </c>
      <c r="I61" s="7">
        <f t="shared" ca="1" si="4"/>
        <v>-324000</v>
      </c>
      <c r="J61" s="7">
        <f t="shared" ca="1" si="5"/>
        <v>-120000</v>
      </c>
      <c r="K61" s="7">
        <f t="shared" ca="1" si="6"/>
        <v>-300000</v>
      </c>
      <c r="L61" s="7">
        <f t="shared" ca="1" si="7"/>
        <v>0</v>
      </c>
      <c r="M61" s="7">
        <f t="shared" ca="1" si="8"/>
        <v>0</v>
      </c>
      <c r="N61" s="7">
        <f t="shared" ca="1" si="9"/>
        <v>-240000</v>
      </c>
    </row>
    <row r="62" spans="1:14" x14ac:dyDescent="0.4">
      <c r="A62" s="1">
        <f t="shared" ca="1" si="10"/>
        <v>2084</v>
      </c>
      <c r="B62" s="1">
        <f ca="1">MATCH($A62,月別キャッシュフロー表!$A:$A,0)</f>
        <v>715</v>
      </c>
      <c r="C62" s="1">
        <f ca="1">MATCH($A62+1,月別キャッシュフロー表!$A:$A,0)-1</f>
        <v>726</v>
      </c>
      <c r="D62" s="1" t="str">
        <f t="shared" ca="1" si="0"/>
        <v>89歳</v>
      </c>
      <c r="E62" s="51">
        <f t="shared" ca="1" si="1"/>
        <v>51207425</v>
      </c>
      <c r="F62" s="50">
        <f t="shared" ca="1" si="11"/>
        <v>1800000</v>
      </c>
      <c r="G62" s="7">
        <f t="shared" ca="1" si="2"/>
        <v>-150000</v>
      </c>
      <c r="H62" s="7">
        <f t="shared" ca="1" si="3"/>
        <v>-900000</v>
      </c>
      <c r="I62" s="7">
        <f t="shared" ca="1" si="4"/>
        <v>-324000</v>
      </c>
      <c r="J62" s="7">
        <f t="shared" ca="1" si="5"/>
        <v>-120000</v>
      </c>
      <c r="K62" s="7">
        <f t="shared" ca="1" si="6"/>
        <v>-1250000</v>
      </c>
      <c r="L62" s="7">
        <f t="shared" ca="1" si="7"/>
        <v>0</v>
      </c>
      <c r="M62" s="7">
        <f t="shared" ca="1" si="8"/>
        <v>0</v>
      </c>
      <c r="N62" s="7">
        <f t="shared" ca="1" si="9"/>
        <v>-240000</v>
      </c>
    </row>
  </sheetData>
  <sheetProtection algorithmName="SHA-512" hashValue="rnX+dsrCfKdVciCTzAINwIv9ss1jb3Y/yLNL2I/Z1kv5IiYFEcgwqJX1KmufiBvHt6SyGwsXRghmNbvnAe8Uew==" saltValue="GFt5dFHwZeuE/ikfgW2qXQ==" spinCount="100000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27098-9F3E-4CA9-9EB3-BCE2123F9F47}">
  <sheetPr codeName="Sheet4"/>
  <dimension ref="A1:AM734"/>
  <sheetViews>
    <sheetView topLeftCell="U1" workbookViewId="0">
      <pane ySplit="2" topLeftCell="A3" activePane="bottomLeft" state="frozen"/>
      <selection pane="bottomLeft" activeCell="AD3" sqref="AD3"/>
    </sheetView>
  </sheetViews>
  <sheetFormatPr defaultRowHeight="18.75" x14ac:dyDescent="0.4"/>
  <cols>
    <col min="1" max="1" width="5.5" bestFit="1" customWidth="1"/>
    <col min="2" max="3" width="5.5" customWidth="1"/>
    <col min="4" max="4" width="3.5" bestFit="1" customWidth="1"/>
    <col min="5" max="5" width="11.375" bestFit="1" customWidth="1"/>
    <col min="6" max="7" width="3.625" bestFit="1" customWidth="1"/>
    <col min="8" max="8" width="6.5" bestFit="1" customWidth="1"/>
    <col min="9" max="9" width="8.25" bestFit="1" customWidth="1"/>
    <col min="10" max="10" width="3.625" bestFit="1" customWidth="1"/>
    <col min="11" max="11" width="8.25" bestFit="1" customWidth="1"/>
    <col min="12" max="13" width="5.5" bestFit="1" customWidth="1"/>
    <col min="14" max="15" width="7.375" bestFit="1" customWidth="1"/>
    <col min="16" max="21" width="9.25" bestFit="1" customWidth="1"/>
    <col min="22" max="22" width="13.125" style="10" bestFit="1" customWidth="1"/>
    <col min="23" max="23" width="11.125" bestFit="1" customWidth="1"/>
    <col min="24" max="24" width="9.375" style="10" bestFit="1" customWidth="1"/>
    <col min="25" max="27" width="8.375" style="10" bestFit="1" customWidth="1"/>
    <col min="28" max="28" width="8.5" style="10" bestFit="1" customWidth="1"/>
    <col min="29" max="29" width="7.375" style="10" bestFit="1" customWidth="1"/>
    <col min="30" max="35" width="9.25" bestFit="1" customWidth="1"/>
    <col min="36" max="36" width="8.375" style="10" bestFit="1" customWidth="1"/>
  </cols>
  <sheetData>
    <row r="1" spans="1:39" s="29" customFormat="1" ht="18.75" customHeight="1" x14ac:dyDescent="0.4">
      <c r="A1" s="112" t="s">
        <v>164</v>
      </c>
      <c r="B1" s="112"/>
      <c r="C1" s="112"/>
      <c r="D1" s="112"/>
      <c r="E1" s="112"/>
      <c r="F1" s="113" t="s">
        <v>3</v>
      </c>
      <c r="G1" s="114"/>
      <c r="H1" s="115"/>
      <c r="I1" s="114" t="s">
        <v>176</v>
      </c>
      <c r="J1" s="114"/>
      <c r="K1" s="115"/>
      <c r="L1" s="113" t="s">
        <v>153</v>
      </c>
      <c r="M1" s="114"/>
      <c r="N1" s="114"/>
      <c r="O1" s="115"/>
      <c r="P1" s="31" t="s">
        <v>156</v>
      </c>
      <c r="Q1" s="31" t="s">
        <v>157</v>
      </c>
      <c r="R1" s="31" t="s">
        <v>158</v>
      </c>
      <c r="S1" s="31" t="s">
        <v>159</v>
      </c>
      <c r="T1" s="31" t="s">
        <v>160</v>
      </c>
      <c r="U1" s="31" t="s">
        <v>161</v>
      </c>
      <c r="V1" s="116" t="s">
        <v>152</v>
      </c>
      <c r="W1" s="112" t="s">
        <v>151</v>
      </c>
      <c r="X1" s="116" t="s">
        <v>167</v>
      </c>
      <c r="Y1" s="116" t="s">
        <v>46</v>
      </c>
      <c r="Z1" s="116" t="s">
        <v>49</v>
      </c>
      <c r="AA1" s="116" t="s">
        <v>103</v>
      </c>
      <c r="AB1" s="116" t="s">
        <v>182</v>
      </c>
      <c r="AC1" s="116" t="s">
        <v>180</v>
      </c>
      <c r="AD1" s="112" t="s">
        <v>181</v>
      </c>
      <c r="AE1" s="112"/>
      <c r="AF1" s="112"/>
      <c r="AG1" s="112"/>
      <c r="AH1" s="112"/>
      <c r="AI1" s="112"/>
      <c r="AJ1" s="116" t="s">
        <v>168</v>
      </c>
    </row>
    <row r="2" spans="1:39" s="28" customFormat="1" ht="18" x14ac:dyDescent="0.4">
      <c r="A2" s="31" t="s">
        <v>1</v>
      </c>
      <c r="B2" s="31" t="s">
        <v>163</v>
      </c>
      <c r="C2" s="31" t="s">
        <v>175</v>
      </c>
      <c r="D2" s="31" t="s">
        <v>143</v>
      </c>
      <c r="E2" s="31" t="s">
        <v>142</v>
      </c>
      <c r="F2" s="31" t="s">
        <v>1</v>
      </c>
      <c r="G2" s="31" t="s">
        <v>17</v>
      </c>
      <c r="H2" s="31" t="s">
        <v>172</v>
      </c>
      <c r="I2" s="31" t="s">
        <v>1</v>
      </c>
      <c r="J2" s="31" t="s">
        <v>17</v>
      </c>
      <c r="K2" s="31" t="s">
        <v>172</v>
      </c>
      <c r="L2" s="31" t="s">
        <v>165</v>
      </c>
      <c r="M2" s="31" t="s">
        <v>166</v>
      </c>
      <c r="N2" s="31" t="s">
        <v>234</v>
      </c>
      <c r="O2" s="31" t="s">
        <v>233</v>
      </c>
      <c r="P2" s="31" t="s">
        <v>222</v>
      </c>
      <c r="Q2" s="31" t="s">
        <v>222</v>
      </c>
      <c r="R2" s="31" t="s">
        <v>222</v>
      </c>
      <c r="S2" s="31" t="s">
        <v>222</v>
      </c>
      <c r="T2" s="31" t="s">
        <v>222</v>
      </c>
      <c r="U2" s="31" t="s">
        <v>222</v>
      </c>
      <c r="V2" s="116"/>
      <c r="W2" s="112"/>
      <c r="X2" s="116"/>
      <c r="Y2" s="116"/>
      <c r="Z2" s="116"/>
      <c r="AA2" s="116"/>
      <c r="AB2" s="116"/>
      <c r="AC2" s="116"/>
      <c r="AD2" s="32" t="s">
        <v>156</v>
      </c>
      <c r="AE2" s="32" t="s">
        <v>157</v>
      </c>
      <c r="AF2" s="32" t="s">
        <v>158</v>
      </c>
      <c r="AG2" s="32" t="s">
        <v>159</v>
      </c>
      <c r="AH2" s="32" t="s">
        <v>160</v>
      </c>
      <c r="AI2" s="33" t="s">
        <v>161</v>
      </c>
      <c r="AJ2" s="116"/>
    </row>
    <row r="3" spans="1:39" x14ac:dyDescent="0.4">
      <c r="A3">
        <f ca="1">IF(D3=1,YEAR(TODAY())+1,YEAR(TODAY()))</f>
        <v>2024</v>
      </c>
      <c r="B3">
        <f ca="1">IF(D3=4,YEAR(TODAY())+1,YEAR(TODAY()))</f>
        <v>2024</v>
      </c>
      <c r="C3">
        <v>0</v>
      </c>
      <c r="D3">
        <f ca="1">IF(MONTH(TODAY())=12,1,MONTH(TODAY())+1)</f>
        <v>9</v>
      </c>
      <c r="E3" t="str">
        <f ca="1">A3&amp;"年"&amp;D3&amp;"月"</f>
        <v>2024年9月</v>
      </c>
      <c r="F3">
        <f ca="1">IF(OR(入力項目!$N$5&lt;$A3,AND(入力項目!$N$5=$A3,入力項目!$N$6&lt;$D3)),IF(F2=0,1,IF(G3=12,F2+1,F2)),0)</f>
        <v>0</v>
      </c>
      <c r="G3">
        <f ca="1">IF(OR(入力項目!$N$5&lt;$A3,AND(入力項目!$N$5=$A3,入力項目!$N$6&lt;$D3)),IF(G2=12,1,G2+1),0)</f>
        <v>0</v>
      </c>
      <c r="H3" t="str">
        <f ca="1">F3&amp;"_"&amp;G3</f>
        <v>0_0</v>
      </c>
      <c r="I3">
        <v>0</v>
      </c>
      <c r="J3">
        <f ca="1">IF($D3=入力項目!$N$23,1,IFERROR(J2+1,1))</f>
        <v>1</v>
      </c>
      <c r="K3" t="str">
        <f ca="1">I3&amp;"_"&amp;J3</f>
        <v>0_1</v>
      </c>
      <c r="L3">
        <f ca="1">現在年齢!$B$2+IF(入力項目!$D$4=$D3,1,0)</f>
        <v>28</v>
      </c>
      <c r="M3" t="str">
        <f ca="1">L3&amp;"歳"</f>
        <v>28歳</v>
      </c>
      <c r="N3">
        <f ca="1">IF($D3=1,現在年齢!$C$2+1,現在年齢!$C$2)</f>
        <v>29</v>
      </c>
      <c r="O3" t="str">
        <f ca="1">N3&amp;"歳"</f>
        <v>29歳</v>
      </c>
      <c r="P3">
        <f ca="1">IF($D3=4,現在年齢!$D$3+1,現在年齢!$D$3)</f>
        <v>4</v>
      </c>
      <c r="Q3">
        <f ca="1">IF($D3=4,現在年齢!$D$4+1,現在年齢!$D$4)</f>
        <v>2</v>
      </c>
      <c r="R3">
        <f ca="1">IF($D3=4,現在年齢!$D$5+1,現在年齢!$D$5)</f>
        <v>2025</v>
      </c>
      <c r="S3">
        <f ca="1">IF($D3=4,現在年齢!$D$6+1,現在年齢!$D$6)</f>
        <v>2025</v>
      </c>
      <c r="T3">
        <f ca="1">IF($D3=4,現在年齢!$D$7+1,現在年齢!$D$7)</f>
        <v>2025</v>
      </c>
      <c r="U3">
        <f ca="1">IF($D3=4,現在年齢!$D$8+1,現在年齢!$D$8)</f>
        <v>2025</v>
      </c>
      <c r="V3" s="10">
        <f ca="1">入力項目!$D$6+W3+SUM(X3:AJ3)</f>
        <v>5079000</v>
      </c>
      <c r="W3" s="10">
        <f ca="1">IF($L3&lt;その他マスタ!$B$1,VLOOKUP($D3,月別収支!$A$2:$H$13,2,FALSE),その他マスタ!$B$3)+IF(AND($L3=その他マスタ!$B$1,入力項目!$I$9="あり",$D3=入力項目!$D$4),その他マスタ!$B$2,0)</f>
        <v>300000</v>
      </c>
      <c r="X3" s="10">
        <f ca="1">-IF(入力項目!$K$5=TRUE,
IF($F3+$G3&lt;3,VLOOKUP($D3,月別収支!$A$2:$H$13,8,FALSE),0)+IFERROR(VLOOKUP($H3,住宅ローン計算!C:P,13,FALSE),0)+IF($F3&gt;1,IF(OR($G3=3,$G3=6,$G3=9,$G3=12),ROUNDUP(入力項目!$N$18/4,0),0),0),
VLOOKUP($D3,月別収支!$A$2:$H$13,8,FALSE))</f>
        <v>-50000</v>
      </c>
      <c r="Y3" s="10">
        <f ca="1">-VLOOKUP($D3,月別収支!$A$2:$H$13,3,FALSE)</f>
        <v>-75000</v>
      </c>
      <c r="Z3" s="10">
        <f ca="1">-VLOOKUP($D3,月別収支!$A$2:$H$13,4,FALSE)</f>
        <v>-27000</v>
      </c>
      <c r="AA3" s="10">
        <f ca="1">-VLOOKUP($D3,月別収支!$A$2:$H$13,6,FALSE)</f>
        <v>-10000</v>
      </c>
      <c r="AB3" s="10">
        <f ca="1">-(
VLOOKUP($D3,月別収支!$A$2:$H$13,5,FALSE)+IF(AND(入力項目!$I$27&lt;=$A3,ISEVEN($A3-入力項目!$I$27),入力項目!$I$28=$D3),入力項目!$I$26,0)
+IF(入力項目!$K$26=TRUE,
IFERROR(VLOOKUP($K3,マイカーローン計算!C:P,13,FALSE),0),
IFERROR(
  IF(AND($C3&gt;0,MOD($C3,入力項目!$N$22)=0,$D3=入力項目!$N$23),入力項目!$N$24,0),
 0
)
)
)</f>
        <v>-20000</v>
      </c>
      <c r="AC3" s="10">
        <f ca="1">-IF($A3&lt;入力項目!$N$33,入力項目!$N$35,IF(AND($A3=入力項目!$N$33,$D3&lt;=入力項目!$N$34),入力項目!$N$35,0))</f>
        <v>-5000</v>
      </c>
      <c r="AD3">
        <f ca="1">-(
_xlfn.IFS(
P3&lt;=入力項目!$S$11,0,
AND(P3&gt;=入力項目!$S$11+1,P3&lt;=3),IFERROR(VLOOKUP(入力項目!$S$12,子育て関連マスタ!$I$4:$M$5,4,FALSE),0),
AND(P3&gt;=4,P3&lt;=6),IFERROR(VLOOKUP(入力項目!$S$13,子育て関連マスタ!$I$9:$M$12,4,FALSE),0),
AND(P3&gt;=7,P3&lt;=12),IFERROR(VLOOKUP(入力項目!$S$14,子育て関連マスタ!$I$16:$M$17,4,FALSE),0),
AND(P3&gt;=13,P3&lt;=15),IFERROR(VLOOKUP(入力項目!$S$15,子育て関連マスタ!$I$21:$M$22,4,FALSE),0),
AND(P3&gt;=16,P3&lt;=18),IFERROR(VLOOKUP(入力項目!$S$16,子育て関連マスタ!$I$26:$M$28,4,FALSE),0),
AND(P3&gt;=19,P3&lt;=20,入力項目!$S$16="高専"),IFERROR(VLOOKUP(入力項目!$S$16,子育て関連マスタ!$I$26:$M$28,4,FALSE),0),
AND(P3&gt;=19,P3&lt;=20,入力項目!$S$16&lt;&gt;"高専"),IFERROR(VLOOKUP(入力項目!$S$17,子育て関連マスタ!$I$32:$M$37,4,FALSE),0),
AND(P3&gt;=21,P3&lt;=22,入力項目!$S$16="高専"),IFERROR(VLOOKUP(入力項目!$S$17,子育て関連マスタ!$I$32:$M$34,4,FALSE),0),
AND(P3&gt;=21,P3&lt;=22,入力項目!$S$16&lt;&gt;"高専"),IFERROR(VLOOKUP(入力項目!$S$17,子育て関連マスタ!$I$32:$M$34,4,FALSE),0),
P3&gt;=23,0
) +
IF($D3=4,
  IFERROR(_xlfn.IFS(
  P3&lt;=入力項目!$S$11,0,
  AND(P3=入力項目!$S$11),IFERROR(VLOOKUP(入力項目!$S$12,子育て関連マスタ!$I$4:$M$5,2,FALSE),0),
  AND(P3=4),IFERROR(VLOOKUP(入力項目!$S$13,子育て関連マスタ!$I$9:$M$12,2,FALSE),0),
  AND(P3=7),IFERROR(VLOOKUP(入力項目!$S$14,子育て関連マスタ!$I$16:$M$17,2,FALSE),0),
  AND(P3=13),IFERROR(VLOOKUP(入力項目!$S$15,子育て関連マスタ!$I$21:$M$22,2,FALSE),0),
  AND(P3=16),IFERROR(VLOOKUP(入力項目!$S$16,子育て関連マスタ!$I$26:$M$28,2,FALSE),0),
  AND(P3=19,入力項目!$S$16&lt;&gt;"高専"),IFERROR(VLOOKUP(入力項目!$S$17,子育て関連マスタ!$I$32:$M$37,2,FALSE),0),
  AND(P3=21,入力項目!$S$16="高専"),IFERROR(VLOOKUP(入力項目!$S$17,子育て関連マスタ!$I$32:$M$37,2,FALSE),0),
  P3&gt;=22,0
  ),0),0
) +
IF(AND(P3&gt;=1,P3&lt;=15),IF($D3=入力項目!$S$8,入力項目!$S$3,0),0) +
IF(AND(P3&gt;=1,P3&lt;=15),IF($D3=5,入力項目!$S$4,0),0) +
IF(AND(P3&gt;=1,P3&lt;=15),IF($D3=12,入力項目!$S$5,0),0) +
IF(AND(入力項目!$S$7=$A3,入力項目!$S$8=$D3),子育て関連マスタ!$C$14,0) +
IFERROR(IF(AND(YEAR(EDATE(DATE(入力項目!$S$7,入力項目!$S$8,1),1))=$A3,MONTH(EDATE(DATE(入力項目!$S$7,入力項目!$S$8,1),1))=$D3),子育て関連マスタ!$C$15,0),0) +
IF(AND(OR(P3=3,P3=5,P3=7),$D3=11),子育て関連マスタ!$C$17,0) +
IF(AND(P3=20,$D3=1),子育て関連マスタ!$C$18,0) +
IF(AND(P3=20,$D3=1),
IFERROR(_xlfn.IFS(
入力項目!$S$10="男",子育て関連マスタ!$C$18,
入力項目!$S$10="女",子育て関連マスタ!$C$19
),0),0
) +
IF(AND(P3&gt;=入力項目!$S$18,P3&lt;=入力項目!$S$19),入力項目!$S$20,0) +
IF(AND(P3&gt;=入力項目!$S$21,P3&lt;=入力項目!$S$22),入力項目!$S$23,0) +
IF(AND(P3&gt;=入力項目!$S$24,P3&lt;=入力項目!$S$25),入力項目!$S$26,0)
)</f>
        <v>-14000</v>
      </c>
      <c r="AE3">
        <f ca="1">-(
_xlfn.IFS(
Q3&lt;=入力項目!$S$11,0,
AND(Q3&gt;=入力項目!$S$11+1,Q3&lt;=3),IFERROR(VLOOKUP(入力項目!$S$12,子育て関連マスタ!$I$4:$M$5,4,FALSE),0),
AND(Q3&gt;=4,Q3&lt;=6),IFERROR(VLOOKUP(入力項目!$S$13,子育て関連マスタ!$I$9:$M$12,4,FALSE),0),
AND(Q3&gt;=7,Q3&lt;=12),IFERROR(VLOOKUP(入力項目!$S$14,子育て関連マスタ!$I$16:$M$17,4,FALSE),0),
AND(Q3&gt;=13,Q3&lt;=15),IFERROR(VLOOKUP(入力項目!$S$15,子育て関連マスタ!$I$21:$M$22,4,FALSE),0),
AND(Q3&gt;=16,Q3&lt;=18),IFERROR(VLOOKUP(入力項目!$S$16,子育て関連マスタ!$I$26:$M$28,4,FALSE),0),
AND(Q3&gt;=19,Q3&lt;=20,入力項目!$S$16="高専"),IFERROR(VLOOKUP(入力項目!$S$16,子育て関連マスタ!$I$26:$M$28,4,FALSE),0),
AND(Q3&gt;=19,Q3&lt;=20,入力項目!$S$16&lt;&gt;"高専"),IFERROR(VLOOKUP(入力項目!$S$17,子育て関連マスタ!$I$32:$M$37,4,FALSE),0),
AND(Q3&gt;=21,Q3&lt;=22,入力項目!$S$16="高専"),IFERROR(VLOOKUP(入力項目!$S$17,子育て関連マスタ!$I$32:$M$34,4,FALSE),0),
AND(Q3&gt;=21,Q3&lt;=22,入力項目!$S$16&lt;&gt;"高専"),IFERROR(VLOOKUP(入力項目!$S$17,子育て関連マスタ!$I$32:$M$34,4,FALSE),0),
Q3&gt;=23,0
) +
IF($D3=4,
  IFERROR(_xlfn.IFS(
  Q3&lt;=入力項目!$S$11,0,
  AND(Q3=入力項目!$S$11),IFERROR(VLOOKUP(入力項目!$S$12,子育て関連マスタ!$I$4:$M$5,2,FALSE),0),
  AND(Q3=4),IFERROR(VLOOKUP(入力項目!$S$13,子育て関連マスタ!$I$9:$M$12,2,FALSE),0),
  AND(Q3=7),IFERROR(VLOOKUP(入力項目!$S$14,子育て関連マスタ!$I$16:$M$17,2,FALSE),0),
  AND(Q3=13),IFERROR(VLOOKUP(入力項目!$S$15,子育て関連マスタ!$I$21:$M$22,2,FALSE),0),
  AND(Q3=16),IFERROR(VLOOKUP(入力項目!$S$16,子育て関連マスタ!$I$26:$M$28,2,FALSE),0),
  AND(Q3=19,入力項目!$S$16&lt;&gt;"高専"),IFERROR(VLOOKUP(入力項目!$S$17,子育て関連マスタ!$I$32:$M$37,2,FALSE),0),
  AND(Q3=21,入力項目!$S$16="高専"),IFERROR(VLOOKUP(入力項目!$S$17,子育て関連マスタ!$I$32:$M$37,2,FALSE),0),
  Q3&gt;=22,0
  ),0),0
) +
IF(AND(Q3&gt;=1,Q3&lt;=15),IF($D3=入力項目!$S$8,入力項目!$S$3,0),0) +
IF(AND(Q3&gt;=1,Q3&lt;=15),IF($D3=5,入力項目!$S$4,0),0) +
IF(AND(Q3&gt;=1,Q3&lt;=15),IF($D3=12,入力項目!$S$5,0),0) +
IF(AND(入力項目!$S$7=$A3,入力項目!$S$8=$D3),子育て関連マスタ!$C$14,0) +
IFERROR(IF(AND(YEAR(EDATE(DATE(入力項目!$S$7,入力項目!$S$8,1),1))=$A3,MONTH(EDATE(DATE(入力項目!$S$7,入力項目!$S$8,1),1))=$D3),子育て関連マスタ!$C$15,0),0) +
IF(AND(OR(Q3=3,Q3=5,Q3=7),$D3=11),子育て関連マスタ!$C$17,0) +
IF(AND(Q3=20,$D3=1),子育て関連マスタ!$C$18,0) +
IF(AND(Q3=20,$D3=1),
IFERROR(_xlfn.IFS(
入力項目!$S$10="男",子育て関連マスタ!$C$18,
入力項目!$S$10="女",子育て関連マスタ!$C$19
),0),0
) +
IF(AND(Q3&gt;=入力項目!$S$18,Q3&lt;=入力項目!$S$19),入力項目!$S$20,0) +
IF(AND(Q3&gt;=入力項目!$S$21,Q3&lt;=入力項目!$S$22),入力項目!$S$23,0) +
IF(AND(Q3&gt;=入力項目!$S$24,Q3&lt;=入力項目!$S$25),入力項目!$S$26,0)
)</f>
        <v>0</v>
      </c>
      <c r="AF3">
        <f ca="1">-(
_xlfn.IFS(
R3&lt;=入力項目!$S$11,0,
AND(R3&gt;=入力項目!$S$11+1,R3&lt;=3),IFERROR(VLOOKUP(入力項目!$S$12,子育て関連マスタ!$I$4:$M$5,4,FALSE),0),
AND(R3&gt;=4,R3&lt;=6),IFERROR(VLOOKUP(入力項目!$S$13,子育て関連マスタ!$I$9:$M$12,4,FALSE),0),
AND(R3&gt;=7,R3&lt;=12),IFERROR(VLOOKUP(入力項目!$S$14,子育て関連マスタ!$I$16:$M$17,4,FALSE),0),
AND(R3&gt;=13,R3&lt;=15),IFERROR(VLOOKUP(入力項目!$S$15,子育て関連マスタ!$I$21:$M$22,4,FALSE),0),
AND(R3&gt;=16,R3&lt;=18),IFERROR(VLOOKUP(入力項目!$S$16,子育て関連マスタ!$I$26:$M$28,4,FALSE),0),
AND(R3&gt;=19,R3&lt;=20,入力項目!$S$16="高専"),IFERROR(VLOOKUP(入力項目!$S$16,子育て関連マスタ!$I$26:$M$28,4,FALSE),0),
AND(R3&gt;=19,R3&lt;=20,入力項目!$S$16&lt;&gt;"高専"),IFERROR(VLOOKUP(入力項目!$S$17,子育て関連マスタ!$I$32:$M$37,4,FALSE),0),
AND(R3&gt;=21,R3&lt;=22,入力項目!$S$16="高専"),IFERROR(VLOOKUP(入力項目!$S$17,子育て関連マスタ!$I$32:$M$34,4,FALSE),0),
AND(R3&gt;=21,R3&lt;=22,入力項目!$S$16&lt;&gt;"高専"),IFERROR(VLOOKUP(入力項目!$S$17,子育て関連マスタ!$I$32:$M$34,4,FALSE),0),
R3&gt;=23,0
) +
IF($D3=4,
  IFERROR(_xlfn.IFS(
  R3&lt;=入力項目!$S$11,0,
  AND(R3=入力項目!$S$11),IFERROR(VLOOKUP(入力項目!$S$12,子育て関連マスタ!$I$4:$M$5,2,FALSE),0),
  AND(R3=4),IFERROR(VLOOKUP(入力項目!$S$13,子育て関連マスタ!$I$9:$M$12,2,FALSE),0),
  AND(R3=7),IFERROR(VLOOKUP(入力項目!$S$14,子育て関連マスタ!$I$16:$M$17,2,FALSE),0),
  AND(R3=13),IFERROR(VLOOKUP(入力項目!$S$15,子育て関連マスタ!$I$21:$M$22,2,FALSE),0),
  AND(R3=16),IFERROR(VLOOKUP(入力項目!$S$16,子育て関連マスタ!$I$26:$M$28,2,FALSE),0),
  AND(R3=19,入力項目!$S$16&lt;&gt;"高専"),IFERROR(VLOOKUP(入力項目!$S$17,子育て関連マスタ!$I$32:$M$37,2,FALSE),0),
  AND(R3=21,入力項目!$S$16="高専"),IFERROR(VLOOKUP(入力項目!$S$17,子育て関連マスタ!$I$32:$M$37,2,FALSE),0),
  R3&gt;=22,0
  ),0),0
) +
IF(AND(R3&gt;=1,R3&lt;=15),IF($D3=入力項目!$S$8,入力項目!$S$3,0),0) +
IF(AND(R3&gt;=1,R3&lt;=15),IF($D3=5,入力項目!$S$4,0),0) +
IF(AND(R3&gt;=1,R3&lt;=15),IF($D3=12,入力項目!$S$5,0),0) +
IF(AND(入力項目!$S$7=$A3,入力項目!$S$8=$D3),子育て関連マスタ!$C$14,0) +
IFERROR(IF(AND(YEAR(EDATE(DATE(入力項目!$S$7,入力項目!$S$8,1),1))=$A3,MONTH(EDATE(DATE(入力項目!$S$7,入力項目!$S$8,1),1))=$D3),子育て関連マスタ!$C$15,0),0) +
IF(AND(OR(R3=3,R3=5,R3=7),$D3=11),子育て関連マスタ!$C$17,0) +
IF(AND(R3=20,$D3=1),子育て関連マスタ!$C$18,0) +
IF(AND(R3=20,$D3=1),
IFERROR(_xlfn.IFS(
入力項目!$S$10="男",子育て関連マスタ!$C$18,
入力項目!$S$10="女",子育て関連マスタ!$C$19
),0),0
) +
IF(AND(R3&gt;=入力項目!$S$18,R3&lt;=入力項目!$S$19),入力項目!$S$20,0) +
IF(AND(R3&gt;=入力項目!$S$21,R3&lt;=入力項目!$S$22),入力項目!$S$23,0) +
IF(AND(R3&gt;=入力項目!$S$24,R3&lt;=入力項目!$S$25),入力項目!$S$26,0)
)</f>
        <v>0</v>
      </c>
      <c r="AG3">
        <f ca="1">-(
_xlfn.IFS(
S3&lt;=入力項目!$S$11,0,
AND(S3&gt;=入力項目!$S$11+1,S3&lt;=3),IFERROR(VLOOKUP(入力項目!$S$12,子育て関連マスタ!$I$4:$M$5,4,FALSE),0),
AND(S3&gt;=4,S3&lt;=6),IFERROR(VLOOKUP(入力項目!$S$13,子育て関連マスタ!$I$9:$M$12,4,FALSE),0),
AND(S3&gt;=7,S3&lt;=12),IFERROR(VLOOKUP(入力項目!$S$14,子育て関連マスタ!$I$16:$M$17,4,FALSE),0),
AND(S3&gt;=13,S3&lt;=15),IFERROR(VLOOKUP(入力項目!$S$15,子育て関連マスタ!$I$21:$M$22,4,FALSE),0),
AND(S3&gt;=16,S3&lt;=18),IFERROR(VLOOKUP(入力項目!$S$16,子育て関連マスタ!$I$26:$M$28,4,FALSE),0),
AND(S3&gt;=19,S3&lt;=20,入力項目!$S$16="高専"),IFERROR(VLOOKUP(入力項目!$S$16,子育て関連マスタ!$I$26:$M$28,4,FALSE),0),
AND(S3&gt;=19,S3&lt;=20,入力項目!$S$16&lt;&gt;"高専"),IFERROR(VLOOKUP(入力項目!$S$17,子育て関連マスタ!$I$32:$M$37,4,FALSE),0),
AND(S3&gt;=21,S3&lt;=22,入力項目!$S$16="高専"),IFERROR(VLOOKUP(入力項目!$S$17,子育て関連マスタ!$I$32:$M$34,4,FALSE),0),
AND(S3&gt;=21,S3&lt;=22,入力項目!$S$16&lt;&gt;"高専"),IFERROR(VLOOKUP(入力項目!$S$17,子育て関連マスタ!$I$32:$M$34,4,FALSE),0),
S3&gt;=23,0
) +
IF($D3=4,
  IFERROR(_xlfn.IFS(
  S3&lt;=入力項目!$S$11,0,
  AND(S3=入力項目!$S$11),IFERROR(VLOOKUP(入力項目!$S$12,子育て関連マスタ!$I$4:$M$5,2,FALSE),0),
  AND(S3=4),IFERROR(VLOOKUP(入力項目!$S$13,子育て関連マスタ!$I$9:$M$12,2,FALSE),0),
  AND(S3=7),IFERROR(VLOOKUP(入力項目!$S$14,子育て関連マスタ!$I$16:$M$17,2,FALSE),0),
  AND(S3=13),IFERROR(VLOOKUP(入力項目!$S$15,子育て関連マスタ!$I$21:$M$22,2,FALSE),0),
  AND(S3=16),IFERROR(VLOOKUP(入力項目!$S$16,子育て関連マスタ!$I$26:$M$28,2,FALSE),0),
  AND(S3=19,入力項目!$S$16&lt;&gt;"高専"),IFERROR(VLOOKUP(入力項目!$S$17,子育て関連マスタ!$I$32:$M$37,2,FALSE),0),
  AND(S3=21,入力項目!$S$16="高専"),IFERROR(VLOOKUP(入力項目!$S$17,子育て関連マスタ!$I$32:$M$37,2,FALSE),0),
  S3&gt;=22,0
  ),0),0
) +
IF(AND(S3&gt;=1,S3&lt;=15),IF($D3=入力項目!$S$8,入力項目!$S$3,0),0) +
IF(AND(S3&gt;=1,S3&lt;=15),IF($D3=5,入力項目!$S$4,0),0) +
IF(AND(S3&gt;=1,S3&lt;=15),IF($D3=12,入力項目!$S$5,0),0) +
IF(AND(入力項目!$S$7=$A3,入力項目!$S$8=$D3),子育て関連マスタ!$C$14,0) +
IFERROR(IF(AND(YEAR(EDATE(DATE(入力項目!$S$7,入力項目!$S$8,1),1))=$A3,MONTH(EDATE(DATE(入力項目!$S$7,入力項目!$S$8,1),1))=$D3),子育て関連マスタ!$C$15,0),0) +
IF(AND(OR(S3=3,S3=5,S3=7),$D3=11),子育て関連マスタ!$C$17,0) +
IF(AND(S3=20,$D3=1),子育て関連マスタ!$C$18,0) +
IF(AND(S3=20,$D3=1),
IFERROR(_xlfn.IFS(
入力項目!$S$10="男",子育て関連マスタ!$C$18,
入力項目!$S$10="女",子育て関連マスタ!$C$19
),0),0
) +
IF(AND(S3&gt;=入力項目!$S$18,S3&lt;=入力項目!$S$19),入力項目!$S$20,0) +
IF(AND(S3&gt;=入力項目!$S$21,S3&lt;=入力項目!$S$22),入力項目!$S$23,0) +
IF(AND(S3&gt;=入力項目!$S$24,S3&lt;=入力項目!$S$25),入力項目!$S$26,0)
)</f>
        <v>0</v>
      </c>
      <c r="AH3">
        <f ca="1">-(
_xlfn.IFS(
T3&lt;=入力項目!$S$11,0,
AND(T3&gt;=入力項目!$S$11+1,T3&lt;=3),IFERROR(VLOOKUP(入力項目!$S$12,子育て関連マスタ!$I$4:$M$5,4,FALSE),0),
AND(T3&gt;=4,T3&lt;=6),IFERROR(VLOOKUP(入力項目!$S$13,子育て関連マスタ!$I$9:$M$12,4,FALSE),0),
AND(T3&gt;=7,T3&lt;=12),IFERROR(VLOOKUP(入力項目!$S$14,子育て関連マスタ!$I$16:$M$17,4,FALSE),0),
AND(T3&gt;=13,T3&lt;=15),IFERROR(VLOOKUP(入力項目!$S$15,子育て関連マスタ!$I$21:$M$22,4,FALSE),0),
AND(T3&gt;=16,T3&lt;=18),IFERROR(VLOOKUP(入力項目!$S$16,子育て関連マスタ!$I$26:$M$28,4,FALSE),0),
AND(T3&gt;=19,T3&lt;=20,入力項目!$S$16="高専"),IFERROR(VLOOKUP(入力項目!$S$16,子育て関連マスタ!$I$26:$M$28,4,FALSE),0),
AND(T3&gt;=19,T3&lt;=20,入力項目!$S$16&lt;&gt;"高専"),IFERROR(VLOOKUP(入力項目!$S$17,子育て関連マスタ!$I$32:$M$37,4,FALSE),0),
AND(T3&gt;=21,T3&lt;=22,入力項目!$S$16="高専"),IFERROR(VLOOKUP(入力項目!$S$17,子育て関連マスタ!$I$32:$M$34,4,FALSE),0),
AND(T3&gt;=21,T3&lt;=22,入力項目!$S$16&lt;&gt;"高専"),IFERROR(VLOOKUP(入力項目!$S$17,子育て関連マスタ!$I$32:$M$34,4,FALSE),0),
T3&gt;=23,0
) +
IF($D3=4,
  IFERROR(_xlfn.IFS(
  T3&lt;=入力項目!$S$11,0,
  AND(T3=入力項目!$S$11),IFERROR(VLOOKUP(入力項目!$S$12,子育て関連マスタ!$I$4:$M$5,2,FALSE),0),
  AND(T3=4),IFERROR(VLOOKUP(入力項目!$S$13,子育て関連マスタ!$I$9:$M$12,2,FALSE),0),
  AND(T3=7),IFERROR(VLOOKUP(入力項目!$S$14,子育て関連マスタ!$I$16:$M$17,2,FALSE),0),
  AND(T3=13),IFERROR(VLOOKUP(入力項目!$S$15,子育て関連マスタ!$I$21:$M$22,2,FALSE),0),
  AND(T3=16),IFERROR(VLOOKUP(入力項目!$S$16,子育て関連マスタ!$I$26:$M$28,2,FALSE),0),
  AND(T3=19,入力項目!$S$16&lt;&gt;"高専"),IFERROR(VLOOKUP(入力項目!$S$17,子育て関連マスタ!$I$32:$M$37,2,FALSE),0),
  AND(T3=21,入力項目!$S$16="高専"),IFERROR(VLOOKUP(入力項目!$S$17,子育て関連マスタ!$I$32:$M$37,2,FALSE),0),
  T3&gt;=22,0
  ),0),0
) +
IF(AND(T3&gt;=1,T3&lt;=15),IF($D3=入力項目!$S$8,入力項目!$S$3,0),0) +
IF(AND(T3&gt;=1,T3&lt;=15),IF($D3=5,入力項目!$S$4,0),0) +
IF(AND(T3&gt;=1,T3&lt;=15),IF($D3=12,入力項目!$S$5,0),0) +
IF(AND(入力項目!$S$7=$A3,入力項目!$S$8=$D3),子育て関連マスタ!$C$14,0) +
IFERROR(IF(AND(YEAR(EDATE(DATE(入力項目!$S$7,入力項目!$S$8,1),1))=$A3,MONTH(EDATE(DATE(入力項目!$S$7,入力項目!$S$8,1),1))=$D3),子育て関連マスタ!$C$15,0),0) +
IF(AND(OR(T3=3,T3=5,T3=7),$D3=11),子育て関連マスタ!$C$17,0) +
IF(AND(T3=20,$D3=1),子育て関連マスタ!$C$18,0) +
IF(AND(T3=20,$D3=1),
IFERROR(_xlfn.IFS(
入力項目!$S$10="男",子育て関連マスタ!$C$18,
入力項目!$S$10="女",子育て関連マスタ!$C$19
),0),0
) +
IF(AND(T3&gt;=入力項目!$S$18,T3&lt;=入力項目!$S$19),入力項目!$S$20,0) +
IF(AND(T3&gt;=入力項目!$S$21,T3&lt;=入力項目!$S$22),入力項目!$S$23,0) +
IF(AND(T3&gt;=入力項目!$S$24,T3&lt;=入力項目!$S$25),入力項目!$S$26,0)
)</f>
        <v>0</v>
      </c>
      <c r="AI3">
        <f ca="1">-(
_xlfn.IFS(
U3&lt;=入力項目!$S$11,0,
AND(U3&gt;=入力項目!$S$11+1,U3&lt;=3),IFERROR(VLOOKUP(入力項目!$S$12,子育て関連マスタ!$I$4:$M$5,4,FALSE),0),
AND(U3&gt;=4,U3&lt;=6),IFERROR(VLOOKUP(入力項目!$S$13,子育て関連マスタ!$I$9:$M$12,4,FALSE),0),
AND(U3&gt;=7,U3&lt;=12),IFERROR(VLOOKUP(入力項目!$S$14,子育て関連マスタ!$I$16:$M$17,4,FALSE),0),
AND(U3&gt;=13,U3&lt;=15),IFERROR(VLOOKUP(入力項目!$S$15,子育て関連マスタ!$I$21:$M$22,4,FALSE),0),
AND(U3&gt;=16,U3&lt;=18),IFERROR(VLOOKUP(入力項目!$S$16,子育て関連マスタ!$I$26:$M$28,4,FALSE),0),
AND(U3&gt;=19,U3&lt;=20,入力項目!$S$16="高専"),IFERROR(VLOOKUP(入力項目!$S$16,子育て関連マスタ!$I$26:$M$28,4,FALSE),0),
AND(U3&gt;=19,U3&lt;=20,入力項目!$S$16&lt;&gt;"高専"),IFERROR(VLOOKUP(入力項目!$S$17,子育て関連マスタ!$I$32:$M$37,4,FALSE),0),
AND(U3&gt;=21,U3&lt;=22,入力項目!$S$16="高専"),IFERROR(VLOOKUP(入力項目!$S$17,子育て関連マスタ!$I$32:$M$34,4,FALSE),0),
AND(U3&gt;=21,U3&lt;=22,入力項目!$S$16&lt;&gt;"高専"),IFERROR(VLOOKUP(入力項目!$S$17,子育て関連マスタ!$I$32:$M$34,4,FALSE),0),
U3&gt;=23,0
) +
IF($D3=4,
  IFERROR(_xlfn.IFS(
  U3&lt;=入力項目!$S$11,0,
  AND(U3=入力項目!$S$11),IFERROR(VLOOKUP(入力項目!$S$12,子育て関連マスタ!$I$4:$M$5,2,FALSE),0),
  AND(U3=4),IFERROR(VLOOKUP(入力項目!$S$13,子育て関連マスタ!$I$9:$M$12,2,FALSE),0),
  AND(U3=7),IFERROR(VLOOKUP(入力項目!$S$14,子育て関連マスタ!$I$16:$M$17,2,FALSE),0),
  AND(U3=13),IFERROR(VLOOKUP(入力項目!$S$15,子育て関連マスタ!$I$21:$M$22,2,FALSE),0),
  AND(U3=16),IFERROR(VLOOKUP(入力項目!$S$16,子育て関連マスタ!$I$26:$M$28,2,FALSE),0),
  AND(U3=19,入力項目!$S$16&lt;&gt;"高専"),IFERROR(VLOOKUP(入力項目!$S$17,子育て関連マスタ!$I$32:$M$37,2,FALSE),0),
  AND(U3=21,入力項目!$S$16="高専"),IFERROR(VLOOKUP(入力項目!$S$17,子育て関連マスタ!$I$32:$M$37,2,FALSE),0),
  U3&gt;=22,0
  ),0),0
) +
IF(AND(U3&gt;=1,U3&lt;=15),IF($D3=入力項目!$S$8,入力項目!$S$3,0),0) +
IF(AND(U3&gt;=1,U3&lt;=15),IF($D3=5,入力項目!$S$4,0),0) +
IF(AND(U3&gt;=1,U3&lt;=15),IF($D3=12,入力項目!$S$5,0),0) +
IF(AND(入力項目!$S$7=$A3,入力項目!$S$8=$D3),子育て関連マスタ!$C$14,0) +
IFERROR(IF(AND(YEAR(EDATE(DATE(入力項目!$S$7,入力項目!$S$8,1),1))=$A3,MONTH(EDATE(DATE(入力項目!$S$7,入力項目!$S$8,1),1))=$D3),子育て関連マスタ!$C$15,0),0) +
IF(AND(OR(U3=3,U3=5,U3=7),$D3=11),子育て関連マスタ!$C$17,0) +
IF(AND(U3=20,$D3=1),子育て関連マスタ!$C$18,0) +
IF(AND(U3=20,$D3=1),
IFERROR(_xlfn.IFS(
入力項目!$S$10="男",子育て関連マスタ!$C$18,
入力項目!$S$10="女",子育て関連マスタ!$C$19
),0),0
) +
IF(AND(U3&gt;=入力項目!$S$18,U3&lt;=入力項目!$S$19),入力項目!$S$20,0) +
IF(AND(U3&gt;=入力項目!$S$21,U3&lt;=入力項目!$S$22),入力項目!$S$23,0) +
IF(AND(U3&gt;=入力項目!$S$24,U3&lt;=入力項目!$S$25),入力項目!$S$26,0)
)</f>
        <v>0</v>
      </c>
      <c r="AJ3" s="10">
        <f ca="1">-VLOOKUP($D3,月別収支!$A$2:$H$13,7,FALSE)</f>
        <v>-20000</v>
      </c>
      <c r="AK3" s="9"/>
      <c r="AM3" s="49"/>
    </row>
    <row r="4" spans="1:39" x14ac:dyDescent="0.4">
      <c r="A4">
        <f ca="1">IF(D4=1,A3+1,A3)</f>
        <v>2024</v>
      </c>
      <c r="B4">
        <f ca="1">IF(D4=4,B3+1,B3)</f>
        <v>2024</v>
      </c>
      <c r="C4">
        <f ca="1">IF(D4=1,C3+1,C3)</f>
        <v>0</v>
      </c>
      <c r="D4">
        <f ca="1">IF(D3=12,1,D3+1)</f>
        <v>10</v>
      </c>
      <c r="E4" t="str">
        <f t="shared" ref="E4:E67" ca="1" si="0">A4&amp;"年"&amp;D4&amp;"月"</f>
        <v>2024年10月</v>
      </c>
      <c r="F4">
        <f ca="1">IF(OR(入力項目!$N$5&lt;$A4,AND(入力項目!$N$5=$A4,入力項目!$N$6&lt;$D4)),IF(F3=0,1,IF(G4=12,F3+1,F3)),0)</f>
        <v>0</v>
      </c>
      <c r="G4">
        <f ca="1">IF(OR(入力項目!$N$5&lt;$A4,AND(入力項目!$N$5=$A4,入力項目!$N$6&lt;$D4)),IF(G3=12,1,G3+1),0)</f>
        <v>0</v>
      </c>
      <c r="H4" t="str">
        <f t="shared" ref="H4:H67" ca="1" si="1">F4&amp;"_"&amp;G4</f>
        <v>0_0</v>
      </c>
      <c r="I4">
        <f ca="1">IF(
  IFERROR(AND($C4&gt;0,MOD($C4,入力項目!$N$22)=0,$D4=入力項目!$N$23), FALSE),
  1,
  IF(
    AND(I3&gt;0,J3=12),
    IF(I3=入力項目!$N$28, 0, I3+1),
    I3
  )
)</f>
        <v>0</v>
      </c>
      <c r="J4">
        <f ca="1">IF($D4=入力項目!$N$23,1,IFERROR(J3+1,1))</f>
        <v>2</v>
      </c>
      <c r="K4" t="str">
        <f t="shared" ref="K4:K67" ca="1" si="2">I4&amp;"_"&amp;J4</f>
        <v>0_2</v>
      </c>
      <c r="L4">
        <f ca="1">L3+IF(入力項目!$D$4=$D4,1,0)</f>
        <v>29</v>
      </c>
      <c r="M4" t="str">
        <f t="shared" ref="M4:M67" ca="1" si="3">L4&amp;"歳"</f>
        <v>29歳</v>
      </c>
      <c r="N4">
        <f ca="1">IF($D4=1,N3+1,N3)</f>
        <v>29</v>
      </c>
      <c r="O4" t="str">
        <f t="shared" ref="O4:O67" ca="1" si="4">N4&amp;"歳"</f>
        <v>29歳</v>
      </c>
      <c r="P4">
        <f ca="1">IF($D4=4,P3+1,P3)</f>
        <v>4</v>
      </c>
      <c r="Q4">
        <f ca="1">IF($D4=4,Q3+1,Q3)</f>
        <v>2</v>
      </c>
      <c r="R4">
        <f t="shared" ref="R4:U4" ca="1" si="5">IF($D4=4,R3+1,R3)</f>
        <v>2025</v>
      </c>
      <c r="S4">
        <f t="shared" ca="1" si="5"/>
        <v>2025</v>
      </c>
      <c r="T4">
        <f t="shared" ca="1" si="5"/>
        <v>2025</v>
      </c>
      <c r="U4">
        <f t="shared" ca="1" si="5"/>
        <v>2025</v>
      </c>
      <c r="V4" s="10">
        <f ca="1">V3+W4+SUM(X4:AJ4)</f>
        <v>5158000</v>
      </c>
      <c r="W4" s="10">
        <f ca="1">IF($L4&lt;その他マスタ!$B$1,VLOOKUP($D4,月別収支!$A$2:$H$13,2,FALSE),その他マスタ!$B$3)+IF(AND($L4=その他マスタ!$B$1,入力項目!$I$9="あり",$D4=入力項目!$D$4),その他マスタ!$B$2,0)</f>
        <v>300000</v>
      </c>
      <c r="X4" s="10">
        <f ca="1">-IF(入力項目!$K$5=TRUE,
IF($F4+$G4&lt;3,VLOOKUP($D4,月別収支!$A$2:$H$13,8,FALSE),0)+IFERROR(VLOOKUP($H4,住宅ローン計算!C:P,13,FALSE),0)+IF($F4&gt;1,IF(OR($G4=3,$G4=6,$G4=9,$G4=12),ROUNDUP(入力項目!$N$18/4,0),0),0),
VLOOKUP($D4,月別収支!$A$2:$H$13,8,FALSE))</f>
        <v>-50000</v>
      </c>
      <c r="Y4" s="10">
        <f ca="1">-VLOOKUP($D4,月別収支!$A$2:$H$13,3,FALSE)</f>
        <v>-75000</v>
      </c>
      <c r="Z4" s="10">
        <f ca="1">-VLOOKUP($D4,月別収支!$A$2:$H$13,4,FALSE)</f>
        <v>-27000</v>
      </c>
      <c r="AA4" s="10">
        <f ca="1">-VLOOKUP($D4,月別収支!$A$2:$H$13,6,FALSE)</f>
        <v>-10000</v>
      </c>
      <c r="AB4" s="10">
        <f ca="1">-(
VLOOKUP($D4,月別収支!$A$2:$H$13,5,FALSE)+IF(AND(入力項目!$I$27&lt;=$A4,ISEVEN($A4-入力項目!$I$27),入力項目!$I$28=$D4),入力項目!$I$26,0)
+IF(入力項目!$K$26=TRUE,
IFERROR(VLOOKUP($K4,マイカーローン計算!C:P,13,FALSE),0),
IFERROR(
  IF(AND($C4&gt;0,MOD($C4,入力項目!$N$22)=0,$D4=入力項目!$N$23),入力項目!$N$24,0),
 0
)
)
)</f>
        <v>-20000</v>
      </c>
      <c r="AC4" s="10">
        <f ca="1">-IF($A4&lt;入力項目!$N$33,入力項目!$N$35,IF(AND($A4=入力項目!$N$33,$D4&lt;=入力項目!$N$34),入力項目!$N$35,0))</f>
        <v>-5000</v>
      </c>
      <c r="AD4">
        <f ca="1">-(
_xlfn.IFS(
P4&lt;=入力項目!$S$11,0,
AND(P4&gt;=入力項目!$S$11+1,P4&lt;=3),IFERROR(VLOOKUP(入力項目!$S$12,子育て関連マスタ!$I$4:$M$5,4,FALSE),0),
AND(P4&gt;=4,P4&lt;=6),IFERROR(VLOOKUP(入力項目!$S$13,子育て関連マスタ!$I$9:$M$12,4,FALSE),0),
AND(P4&gt;=7,P4&lt;=12),IFERROR(VLOOKUP(入力項目!$S$14,子育て関連マスタ!$I$16:$M$17,4,FALSE),0),
AND(P4&gt;=13,P4&lt;=15),IFERROR(VLOOKUP(入力項目!$S$15,子育て関連マスタ!$I$21:$M$22,4,FALSE),0),
AND(P4&gt;=16,P4&lt;=18),IFERROR(VLOOKUP(入力項目!$S$16,子育て関連マスタ!$I$26:$M$28,4,FALSE),0),
AND(P4&gt;=19,P4&lt;=20,入力項目!$S$16="高専"),IFERROR(VLOOKUP(入力項目!$S$16,子育て関連マスタ!$I$26:$M$28,4,FALSE),0),
AND(P4&gt;=19,P4&lt;=20,入力項目!$S$16&lt;&gt;"高専"),IFERROR(VLOOKUP(入力項目!$S$17,子育て関連マスタ!$I$32:$M$37,4,FALSE),0),
AND(P4&gt;=21,P4&lt;=22,入力項目!$S$16="高専"),IFERROR(VLOOKUP(入力項目!$S$17,子育て関連マスタ!$I$32:$M$34,4,FALSE),0),
AND(P4&gt;=21,P4&lt;=22,入力項目!$S$16&lt;&gt;"高専"),IFERROR(VLOOKUP(入力項目!$S$17,子育て関連マスタ!$I$32:$M$34,4,FALSE),0),
P4&gt;=23,0
) +
IF($D4=4,
  IFERROR(_xlfn.IFS(
  P4&lt;=入力項目!$S$11,0,
  AND(P4=入力項目!$S$11),IFERROR(VLOOKUP(入力項目!$S$12,子育て関連マスタ!$I$4:$M$5,2,FALSE),0),
  AND(P4=4),IFERROR(VLOOKUP(入力項目!$S$13,子育て関連マスタ!$I$9:$M$12,2,FALSE),0),
  AND(P4=7),IFERROR(VLOOKUP(入力項目!$S$14,子育て関連マスタ!$I$16:$M$17,2,FALSE),0),
  AND(P4=13),IFERROR(VLOOKUP(入力項目!$S$15,子育て関連マスタ!$I$21:$M$22,2,FALSE),0),
  AND(P4=16),IFERROR(VLOOKUP(入力項目!$S$16,子育て関連マスタ!$I$26:$M$28,2,FALSE),0),
  AND(P4=19,入力項目!$S$16&lt;&gt;"高専"),IFERROR(VLOOKUP(入力項目!$S$17,子育て関連マスタ!$I$32:$M$37,2,FALSE),0),
  AND(P4=21,入力項目!$S$16="高専"),IFERROR(VLOOKUP(入力項目!$S$17,子育て関連マスタ!$I$32:$M$37,2,FALSE),0),
  P4&gt;=22,0
  ),0),0
) +
IF(AND(P4&gt;=1,P4&lt;=15),IF($D4=入力項目!$S$8,入力項目!$S$3,0),0) +
IF(AND(P4&gt;=1,P4&lt;=15),IF($D4=5,入力項目!$S$4,0),0) +
IF(AND(P4&gt;=1,P4&lt;=15),IF($D4=12,入力項目!$S$5,0),0) +
IF(AND(入力項目!$S$7=$A4,入力項目!$S$8=$D4),子育て関連マスタ!$C$14,0) +
IFERROR(IF(AND(YEAR(EDATE(DATE(入力項目!$S$7,入力項目!$S$8,1),1))=$A4,MONTH(EDATE(DATE(入力項目!$S$7,入力項目!$S$8,1),1))=$D4),子育て関連マスタ!$C$15,0),0) +
IF(AND(OR(P4=3,P4=5,P4=7),$D4=11),子育て関連マスタ!$C$17,0) +
IF(AND(P4=20,$D4=1),子育て関連マスタ!$C$18,0) +
IF(AND(P4=20,$D4=1),
IFERROR(_xlfn.IFS(
入力項目!$S$10="男",子育て関連マスタ!$C$18,
入力項目!$S$10="女",子育て関連マスタ!$C$19
),0),0
) +
IF(AND(P4&gt;=入力項目!$S$18,P4&lt;=入力項目!$S$19),入力項目!$S$20,0) +
IF(AND(P4&gt;=入力項目!$S$21,P4&lt;=入力項目!$S$22),入力項目!$S$23,0) +
IF(AND(P4&gt;=入力項目!$S$24,P4&lt;=入力項目!$S$25),入力項目!$S$26,0)
)</f>
        <v>-14000</v>
      </c>
      <c r="AE4">
        <f ca="1">-(
_xlfn.IFS(
Q4&lt;=入力項目!$S$11,0,
AND(Q4&gt;=入力項目!$S$11+1,Q4&lt;=3),IFERROR(VLOOKUP(入力項目!$S$12,子育て関連マスタ!$I$4:$M$5,4,FALSE),0),
AND(Q4&gt;=4,Q4&lt;=6),IFERROR(VLOOKUP(入力項目!$S$13,子育て関連マスタ!$I$9:$M$12,4,FALSE),0),
AND(Q4&gt;=7,Q4&lt;=12),IFERROR(VLOOKUP(入力項目!$S$14,子育て関連マスタ!$I$16:$M$17,4,FALSE),0),
AND(Q4&gt;=13,Q4&lt;=15),IFERROR(VLOOKUP(入力項目!$S$15,子育て関連マスタ!$I$21:$M$22,4,FALSE),0),
AND(Q4&gt;=16,Q4&lt;=18),IFERROR(VLOOKUP(入力項目!$S$16,子育て関連マスタ!$I$26:$M$28,4,FALSE),0),
AND(Q4&gt;=19,Q4&lt;=20,入力項目!$S$16="高専"),IFERROR(VLOOKUP(入力項目!$S$16,子育て関連マスタ!$I$26:$M$28,4,FALSE),0),
AND(Q4&gt;=19,Q4&lt;=20,入力項目!$S$16&lt;&gt;"高専"),IFERROR(VLOOKUP(入力項目!$S$17,子育て関連マスタ!$I$32:$M$37,4,FALSE),0),
AND(Q4&gt;=21,Q4&lt;=22,入力項目!$S$16="高専"),IFERROR(VLOOKUP(入力項目!$S$17,子育て関連マスタ!$I$32:$M$34,4,FALSE),0),
AND(Q4&gt;=21,Q4&lt;=22,入力項目!$S$16&lt;&gt;"高専"),IFERROR(VLOOKUP(入力項目!$S$17,子育て関連マスタ!$I$32:$M$34,4,FALSE),0),
Q4&gt;=23,0
) +
IF($D4=4,
  IFERROR(_xlfn.IFS(
  Q4&lt;=入力項目!$S$11,0,
  AND(Q4=入力項目!$S$11),IFERROR(VLOOKUP(入力項目!$S$12,子育て関連マスタ!$I$4:$M$5,2,FALSE),0),
  AND(Q4=4),IFERROR(VLOOKUP(入力項目!$S$13,子育て関連マスタ!$I$9:$M$12,2,FALSE),0),
  AND(Q4=7),IFERROR(VLOOKUP(入力項目!$S$14,子育て関連マスタ!$I$16:$M$17,2,FALSE),0),
  AND(Q4=13),IFERROR(VLOOKUP(入力項目!$S$15,子育て関連マスタ!$I$21:$M$22,2,FALSE),0),
  AND(Q4=16),IFERROR(VLOOKUP(入力項目!$S$16,子育て関連マスタ!$I$26:$M$28,2,FALSE),0),
  AND(Q4=19,入力項目!$S$16&lt;&gt;"高専"),IFERROR(VLOOKUP(入力項目!$S$17,子育て関連マスタ!$I$32:$M$37,2,FALSE),0),
  AND(Q4=21,入力項目!$S$16="高専"),IFERROR(VLOOKUP(入力項目!$S$17,子育て関連マスタ!$I$32:$M$37,2,FALSE),0),
  Q4&gt;=22,0
  ),0),0
) +
IF(AND(Q4&gt;=1,Q4&lt;=15),IF($D4=入力項目!$S$8,入力項目!$S$3,0),0) +
IF(AND(Q4&gt;=1,Q4&lt;=15),IF($D4=5,入力項目!$S$4,0),0) +
IF(AND(Q4&gt;=1,Q4&lt;=15),IF($D4=12,入力項目!$S$5,0),0) +
IF(AND(入力項目!$S$7=$A4,入力項目!$S$8=$D4),子育て関連マスタ!$C$14,0) +
IFERROR(IF(AND(YEAR(EDATE(DATE(入力項目!$S$7,入力項目!$S$8,1),1))=$A4,MONTH(EDATE(DATE(入力項目!$S$7,入力項目!$S$8,1),1))=$D4),子育て関連マスタ!$C$15,0),0) +
IF(AND(OR(Q4=3,Q4=5,Q4=7),$D4=11),子育て関連マスタ!$C$17,0) +
IF(AND(Q4=20,$D4=1),子育て関連マスタ!$C$18,0) +
IF(AND(Q4=20,$D4=1),
IFERROR(_xlfn.IFS(
入力項目!$S$10="男",子育て関連マスタ!$C$18,
入力項目!$S$10="女",子育て関連マスタ!$C$19
),0),0
) +
IF(AND(Q4&gt;=入力項目!$S$18,Q4&lt;=入力項目!$S$19),入力項目!$S$20,0) +
IF(AND(Q4&gt;=入力項目!$S$21,Q4&lt;=入力項目!$S$22),入力項目!$S$23,0) +
IF(AND(Q4&gt;=入力項目!$S$24,Q4&lt;=入力項目!$S$25),入力項目!$S$26,0)
)</f>
        <v>0</v>
      </c>
      <c r="AF4">
        <f ca="1">-(
_xlfn.IFS(
R4&lt;=入力項目!$S$11,0,
AND(R4&gt;=入力項目!$S$11+1,R4&lt;=3),IFERROR(VLOOKUP(入力項目!$S$12,子育て関連マスタ!$I$4:$M$5,4,FALSE),0),
AND(R4&gt;=4,R4&lt;=6),IFERROR(VLOOKUP(入力項目!$S$13,子育て関連マスタ!$I$9:$M$12,4,FALSE),0),
AND(R4&gt;=7,R4&lt;=12),IFERROR(VLOOKUP(入力項目!$S$14,子育て関連マスタ!$I$16:$M$17,4,FALSE),0),
AND(R4&gt;=13,R4&lt;=15),IFERROR(VLOOKUP(入力項目!$S$15,子育て関連マスタ!$I$21:$M$22,4,FALSE),0),
AND(R4&gt;=16,R4&lt;=18),IFERROR(VLOOKUP(入力項目!$S$16,子育て関連マスタ!$I$26:$M$28,4,FALSE),0),
AND(R4&gt;=19,R4&lt;=20,入力項目!$S$16="高専"),IFERROR(VLOOKUP(入力項目!$S$16,子育て関連マスタ!$I$26:$M$28,4,FALSE),0),
AND(R4&gt;=19,R4&lt;=20,入力項目!$S$16&lt;&gt;"高専"),IFERROR(VLOOKUP(入力項目!$S$17,子育て関連マスタ!$I$32:$M$37,4,FALSE),0),
AND(R4&gt;=21,R4&lt;=22,入力項目!$S$16="高専"),IFERROR(VLOOKUP(入力項目!$S$17,子育て関連マスタ!$I$32:$M$34,4,FALSE),0),
AND(R4&gt;=21,R4&lt;=22,入力項目!$S$16&lt;&gt;"高専"),IFERROR(VLOOKUP(入力項目!$S$17,子育て関連マスタ!$I$32:$M$34,4,FALSE),0),
R4&gt;=23,0
) +
IF($D4=4,
  IFERROR(_xlfn.IFS(
  R4&lt;=入力項目!$S$11,0,
  AND(R4=入力項目!$S$11),IFERROR(VLOOKUP(入力項目!$S$12,子育て関連マスタ!$I$4:$M$5,2,FALSE),0),
  AND(R4=4),IFERROR(VLOOKUP(入力項目!$S$13,子育て関連マスタ!$I$9:$M$12,2,FALSE),0),
  AND(R4=7),IFERROR(VLOOKUP(入力項目!$S$14,子育て関連マスタ!$I$16:$M$17,2,FALSE),0),
  AND(R4=13),IFERROR(VLOOKUP(入力項目!$S$15,子育て関連マスタ!$I$21:$M$22,2,FALSE),0),
  AND(R4=16),IFERROR(VLOOKUP(入力項目!$S$16,子育て関連マスタ!$I$26:$M$28,2,FALSE),0),
  AND(R4=19,入力項目!$S$16&lt;&gt;"高専"),IFERROR(VLOOKUP(入力項目!$S$17,子育て関連マスタ!$I$32:$M$37,2,FALSE),0),
  AND(R4=21,入力項目!$S$16="高専"),IFERROR(VLOOKUP(入力項目!$S$17,子育て関連マスタ!$I$32:$M$37,2,FALSE),0),
  R4&gt;=22,0
  ),0),0
) +
IF(AND(R4&gt;=1,R4&lt;=15),IF($D4=入力項目!$S$8,入力項目!$S$3,0),0) +
IF(AND(R4&gt;=1,R4&lt;=15),IF($D4=5,入力項目!$S$4,0),0) +
IF(AND(R4&gt;=1,R4&lt;=15),IF($D4=12,入力項目!$S$5,0),0) +
IF(AND(入力項目!$S$7=$A4,入力項目!$S$8=$D4),子育て関連マスタ!$C$14,0) +
IFERROR(IF(AND(YEAR(EDATE(DATE(入力項目!$S$7,入力項目!$S$8,1),1))=$A4,MONTH(EDATE(DATE(入力項目!$S$7,入力項目!$S$8,1),1))=$D4),子育て関連マスタ!$C$15,0),0) +
IF(AND(OR(R4=3,R4=5,R4=7),$D4=11),子育て関連マスタ!$C$17,0) +
IF(AND(R4=20,$D4=1),子育て関連マスタ!$C$18,0) +
IF(AND(R4=20,$D4=1),
IFERROR(_xlfn.IFS(
入力項目!$S$10="男",子育て関連マスタ!$C$18,
入力項目!$S$10="女",子育て関連マスタ!$C$19
),0),0
) +
IF(AND(R4&gt;=入力項目!$S$18,R4&lt;=入力項目!$S$19),入力項目!$S$20,0) +
IF(AND(R4&gt;=入力項目!$S$21,R4&lt;=入力項目!$S$22),入力項目!$S$23,0) +
IF(AND(R4&gt;=入力項目!$S$24,R4&lt;=入力項目!$S$25),入力項目!$S$26,0)
)</f>
        <v>0</v>
      </c>
      <c r="AG4">
        <f ca="1">-(
_xlfn.IFS(
S4&lt;=入力項目!$S$11,0,
AND(S4&gt;=入力項目!$S$11+1,S4&lt;=3),IFERROR(VLOOKUP(入力項目!$S$12,子育て関連マスタ!$I$4:$M$5,4,FALSE),0),
AND(S4&gt;=4,S4&lt;=6),IFERROR(VLOOKUP(入力項目!$S$13,子育て関連マスタ!$I$9:$M$12,4,FALSE),0),
AND(S4&gt;=7,S4&lt;=12),IFERROR(VLOOKUP(入力項目!$S$14,子育て関連マスタ!$I$16:$M$17,4,FALSE),0),
AND(S4&gt;=13,S4&lt;=15),IFERROR(VLOOKUP(入力項目!$S$15,子育て関連マスタ!$I$21:$M$22,4,FALSE),0),
AND(S4&gt;=16,S4&lt;=18),IFERROR(VLOOKUP(入力項目!$S$16,子育て関連マスタ!$I$26:$M$28,4,FALSE),0),
AND(S4&gt;=19,S4&lt;=20,入力項目!$S$16="高専"),IFERROR(VLOOKUP(入力項目!$S$16,子育て関連マスタ!$I$26:$M$28,4,FALSE),0),
AND(S4&gt;=19,S4&lt;=20,入力項目!$S$16&lt;&gt;"高専"),IFERROR(VLOOKUP(入力項目!$S$17,子育て関連マスタ!$I$32:$M$37,4,FALSE),0),
AND(S4&gt;=21,S4&lt;=22,入力項目!$S$16="高専"),IFERROR(VLOOKUP(入力項目!$S$17,子育て関連マスタ!$I$32:$M$34,4,FALSE),0),
AND(S4&gt;=21,S4&lt;=22,入力項目!$S$16&lt;&gt;"高専"),IFERROR(VLOOKUP(入力項目!$S$17,子育て関連マスタ!$I$32:$M$34,4,FALSE),0),
S4&gt;=23,0
) +
IF($D4=4,
  IFERROR(_xlfn.IFS(
  S4&lt;=入力項目!$S$11,0,
  AND(S4=入力項目!$S$11),IFERROR(VLOOKUP(入力項目!$S$12,子育て関連マスタ!$I$4:$M$5,2,FALSE),0),
  AND(S4=4),IFERROR(VLOOKUP(入力項目!$S$13,子育て関連マスタ!$I$9:$M$12,2,FALSE),0),
  AND(S4=7),IFERROR(VLOOKUP(入力項目!$S$14,子育て関連マスタ!$I$16:$M$17,2,FALSE),0),
  AND(S4=13),IFERROR(VLOOKUP(入力項目!$S$15,子育て関連マスタ!$I$21:$M$22,2,FALSE),0),
  AND(S4=16),IFERROR(VLOOKUP(入力項目!$S$16,子育て関連マスタ!$I$26:$M$28,2,FALSE),0),
  AND(S4=19,入力項目!$S$16&lt;&gt;"高専"),IFERROR(VLOOKUP(入力項目!$S$17,子育て関連マスタ!$I$32:$M$37,2,FALSE),0),
  AND(S4=21,入力項目!$S$16="高専"),IFERROR(VLOOKUP(入力項目!$S$17,子育て関連マスタ!$I$32:$M$37,2,FALSE),0),
  S4&gt;=22,0
  ),0),0
) +
IF(AND(S4&gt;=1,S4&lt;=15),IF($D4=入力項目!$S$8,入力項目!$S$3,0),0) +
IF(AND(S4&gt;=1,S4&lt;=15),IF($D4=5,入力項目!$S$4,0),0) +
IF(AND(S4&gt;=1,S4&lt;=15),IF($D4=12,入力項目!$S$5,0),0) +
IF(AND(入力項目!$S$7=$A4,入力項目!$S$8=$D4),子育て関連マスタ!$C$14,0) +
IFERROR(IF(AND(YEAR(EDATE(DATE(入力項目!$S$7,入力項目!$S$8,1),1))=$A4,MONTH(EDATE(DATE(入力項目!$S$7,入力項目!$S$8,1),1))=$D4),子育て関連マスタ!$C$15,0),0) +
IF(AND(OR(S4=3,S4=5,S4=7),$D4=11),子育て関連マスタ!$C$17,0) +
IF(AND(S4=20,$D4=1),子育て関連マスタ!$C$18,0) +
IF(AND(S4=20,$D4=1),
IFERROR(_xlfn.IFS(
入力項目!$S$10="男",子育て関連マスタ!$C$18,
入力項目!$S$10="女",子育て関連マスタ!$C$19
),0),0
) +
IF(AND(S4&gt;=入力項目!$S$18,S4&lt;=入力項目!$S$19),入力項目!$S$20,0) +
IF(AND(S4&gt;=入力項目!$S$21,S4&lt;=入力項目!$S$22),入力項目!$S$23,0) +
IF(AND(S4&gt;=入力項目!$S$24,S4&lt;=入力項目!$S$25),入力項目!$S$26,0)
)</f>
        <v>0</v>
      </c>
      <c r="AH4">
        <f ca="1">-(
_xlfn.IFS(
T4&lt;=入力項目!$S$11,0,
AND(T4&gt;=入力項目!$S$11+1,T4&lt;=3),IFERROR(VLOOKUP(入力項目!$S$12,子育て関連マスタ!$I$4:$M$5,4,FALSE),0),
AND(T4&gt;=4,T4&lt;=6),IFERROR(VLOOKUP(入力項目!$S$13,子育て関連マスタ!$I$9:$M$12,4,FALSE),0),
AND(T4&gt;=7,T4&lt;=12),IFERROR(VLOOKUP(入力項目!$S$14,子育て関連マスタ!$I$16:$M$17,4,FALSE),0),
AND(T4&gt;=13,T4&lt;=15),IFERROR(VLOOKUP(入力項目!$S$15,子育て関連マスタ!$I$21:$M$22,4,FALSE),0),
AND(T4&gt;=16,T4&lt;=18),IFERROR(VLOOKUP(入力項目!$S$16,子育て関連マスタ!$I$26:$M$28,4,FALSE),0),
AND(T4&gt;=19,T4&lt;=20,入力項目!$S$16="高専"),IFERROR(VLOOKUP(入力項目!$S$16,子育て関連マスタ!$I$26:$M$28,4,FALSE),0),
AND(T4&gt;=19,T4&lt;=20,入力項目!$S$16&lt;&gt;"高専"),IFERROR(VLOOKUP(入力項目!$S$17,子育て関連マスタ!$I$32:$M$37,4,FALSE),0),
AND(T4&gt;=21,T4&lt;=22,入力項目!$S$16="高専"),IFERROR(VLOOKUP(入力項目!$S$17,子育て関連マスタ!$I$32:$M$34,4,FALSE),0),
AND(T4&gt;=21,T4&lt;=22,入力項目!$S$16&lt;&gt;"高専"),IFERROR(VLOOKUP(入力項目!$S$17,子育て関連マスタ!$I$32:$M$34,4,FALSE),0),
T4&gt;=23,0
) +
IF($D4=4,
  IFERROR(_xlfn.IFS(
  T4&lt;=入力項目!$S$11,0,
  AND(T4=入力項目!$S$11),IFERROR(VLOOKUP(入力項目!$S$12,子育て関連マスタ!$I$4:$M$5,2,FALSE),0),
  AND(T4=4),IFERROR(VLOOKUP(入力項目!$S$13,子育て関連マスタ!$I$9:$M$12,2,FALSE),0),
  AND(T4=7),IFERROR(VLOOKUP(入力項目!$S$14,子育て関連マスタ!$I$16:$M$17,2,FALSE),0),
  AND(T4=13),IFERROR(VLOOKUP(入力項目!$S$15,子育て関連マスタ!$I$21:$M$22,2,FALSE),0),
  AND(T4=16),IFERROR(VLOOKUP(入力項目!$S$16,子育て関連マスタ!$I$26:$M$28,2,FALSE),0),
  AND(T4=19,入力項目!$S$16&lt;&gt;"高専"),IFERROR(VLOOKUP(入力項目!$S$17,子育て関連マスタ!$I$32:$M$37,2,FALSE),0),
  AND(T4=21,入力項目!$S$16="高専"),IFERROR(VLOOKUP(入力項目!$S$17,子育て関連マスタ!$I$32:$M$37,2,FALSE),0),
  T4&gt;=22,0
  ),0),0
) +
IF(AND(T4&gt;=1,T4&lt;=15),IF($D4=入力項目!$S$8,入力項目!$S$3,0),0) +
IF(AND(T4&gt;=1,T4&lt;=15),IF($D4=5,入力項目!$S$4,0),0) +
IF(AND(T4&gt;=1,T4&lt;=15),IF($D4=12,入力項目!$S$5,0),0) +
IF(AND(入力項目!$S$7=$A4,入力項目!$S$8=$D4),子育て関連マスタ!$C$14,0) +
IFERROR(IF(AND(YEAR(EDATE(DATE(入力項目!$S$7,入力項目!$S$8,1),1))=$A4,MONTH(EDATE(DATE(入力項目!$S$7,入力項目!$S$8,1),1))=$D4),子育て関連マスタ!$C$15,0),0) +
IF(AND(OR(T4=3,T4=5,T4=7),$D4=11),子育て関連マスタ!$C$17,0) +
IF(AND(T4=20,$D4=1),子育て関連マスタ!$C$18,0) +
IF(AND(T4=20,$D4=1),
IFERROR(_xlfn.IFS(
入力項目!$S$10="男",子育て関連マスタ!$C$18,
入力項目!$S$10="女",子育て関連マスタ!$C$19
),0),0
) +
IF(AND(T4&gt;=入力項目!$S$18,T4&lt;=入力項目!$S$19),入力項目!$S$20,0) +
IF(AND(T4&gt;=入力項目!$S$21,T4&lt;=入力項目!$S$22),入力項目!$S$23,0) +
IF(AND(T4&gt;=入力項目!$S$24,T4&lt;=入力項目!$S$25),入力項目!$S$26,0)
)</f>
        <v>0</v>
      </c>
      <c r="AI4">
        <f ca="1">-(
_xlfn.IFS(
U4&lt;=入力項目!$S$11,0,
AND(U4&gt;=入力項目!$S$11+1,U4&lt;=3),IFERROR(VLOOKUP(入力項目!$S$12,子育て関連マスタ!$I$4:$M$5,4,FALSE),0),
AND(U4&gt;=4,U4&lt;=6),IFERROR(VLOOKUP(入力項目!$S$13,子育て関連マスタ!$I$9:$M$12,4,FALSE),0),
AND(U4&gt;=7,U4&lt;=12),IFERROR(VLOOKUP(入力項目!$S$14,子育て関連マスタ!$I$16:$M$17,4,FALSE),0),
AND(U4&gt;=13,U4&lt;=15),IFERROR(VLOOKUP(入力項目!$S$15,子育て関連マスタ!$I$21:$M$22,4,FALSE),0),
AND(U4&gt;=16,U4&lt;=18),IFERROR(VLOOKUP(入力項目!$S$16,子育て関連マスタ!$I$26:$M$28,4,FALSE),0),
AND(U4&gt;=19,U4&lt;=20,入力項目!$S$16="高専"),IFERROR(VLOOKUP(入力項目!$S$16,子育て関連マスタ!$I$26:$M$28,4,FALSE),0),
AND(U4&gt;=19,U4&lt;=20,入力項目!$S$16&lt;&gt;"高専"),IFERROR(VLOOKUP(入力項目!$S$17,子育て関連マスタ!$I$32:$M$37,4,FALSE),0),
AND(U4&gt;=21,U4&lt;=22,入力項目!$S$16="高専"),IFERROR(VLOOKUP(入力項目!$S$17,子育て関連マスタ!$I$32:$M$34,4,FALSE),0),
AND(U4&gt;=21,U4&lt;=22,入力項目!$S$16&lt;&gt;"高専"),IFERROR(VLOOKUP(入力項目!$S$17,子育て関連マスタ!$I$32:$M$34,4,FALSE),0),
U4&gt;=23,0
) +
IF($D4=4,
  IFERROR(_xlfn.IFS(
  U4&lt;=入力項目!$S$11,0,
  AND(U4=入力項目!$S$11),IFERROR(VLOOKUP(入力項目!$S$12,子育て関連マスタ!$I$4:$M$5,2,FALSE),0),
  AND(U4=4),IFERROR(VLOOKUP(入力項目!$S$13,子育て関連マスタ!$I$9:$M$12,2,FALSE),0),
  AND(U4=7),IFERROR(VLOOKUP(入力項目!$S$14,子育て関連マスタ!$I$16:$M$17,2,FALSE),0),
  AND(U4=13),IFERROR(VLOOKUP(入力項目!$S$15,子育て関連マスタ!$I$21:$M$22,2,FALSE),0),
  AND(U4=16),IFERROR(VLOOKUP(入力項目!$S$16,子育て関連マスタ!$I$26:$M$28,2,FALSE),0),
  AND(U4=19,入力項目!$S$16&lt;&gt;"高専"),IFERROR(VLOOKUP(入力項目!$S$17,子育て関連マスタ!$I$32:$M$37,2,FALSE),0),
  AND(U4=21,入力項目!$S$16="高専"),IFERROR(VLOOKUP(入力項目!$S$17,子育て関連マスタ!$I$32:$M$37,2,FALSE),0),
  U4&gt;=22,0
  ),0),0
) +
IF(AND(U4&gt;=1,U4&lt;=15),IF($D4=入力項目!$S$8,入力項目!$S$3,0),0) +
IF(AND(U4&gt;=1,U4&lt;=15),IF($D4=5,入力項目!$S$4,0),0) +
IF(AND(U4&gt;=1,U4&lt;=15),IF($D4=12,入力項目!$S$5,0),0) +
IF(AND(入力項目!$S$7=$A4,入力項目!$S$8=$D4),子育て関連マスタ!$C$14,0) +
IFERROR(IF(AND(YEAR(EDATE(DATE(入力項目!$S$7,入力項目!$S$8,1),1))=$A4,MONTH(EDATE(DATE(入力項目!$S$7,入力項目!$S$8,1),1))=$D4),子育て関連マスタ!$C$15,0),0) +
IF(AND(OR(U4=3,U4=5,U4=7),$D4=11),子育て関連マスタ!$C$17,0) +
IF(AND(U4=20,$D4=1),子育て関連マスタ!$C$18,0) +
IF(AND(U4=20,$D4=1),
IFERROR(_xlfn.IFS(
入力項目!$S$10="男",子育て関連マスタ!$C$18,
入力項目!$S$10="女",子育て関連マスタ!$C$19
),0),0
) +
IF(AND(U4&gt;=入力項目!$S$18,U4&lt;=入力項目!$S$19),入力項目!$S$20,0) +
IF(AND(U4&gt;=入力項目!$S$21,U4&lt;=入力項目!$S$22),入力項目!$S$23,0) +
IF(AND(U4&gt;=入力項目!$S$24,U4&lt;=入力項目!$S$25),入力項目!$S$26,0)
)</f>
        <v>0</v>
      </c>
      <c r="AJ4" s="10">
        <f ca="1">-VLOOKUP($D4,月別収支!$A$2:$H$13,7,FALSE)</f>
        <v>-20000</v>
      </c>
    </row>
    <row r="5" spans="1:39" x14ac:dyDescent="0.4">
      <c r="A5">
        <f t="shared" ref="A5:A23" ca="1" si="6">IF(D5=1,A4+1,A4)</f>
        <v>2024</v>
      </c>
      <c r="B5">
        <f t="shared" ref="B5:B68" ca="1" si="7">IF(D5=4,B4+1,B4)</f>
        <v>2024</v>
      </c>
      <c r="C5">
        <f t="shared" ref="C5:C68" ca="1" si="8">IF(D5=1,C4+1,C4)</f>
        <v>0</v>
      </c>
      <c r="D5">
        <f t="shared" ref="D5:D23" ca="1" si="9">IF(D4=12,1,D4+1)</f>
        <v>11</v>
      </c>
      <c r="E5" t="str">
        <f t="shared" ca="1" si="0"/>
        <v>2024年11月</v>
      </c>
      <c r="F5">
        <f ca="1">IF(OR(入力項目!$N$5&lt;$A5,AND(入力項目!$N$5=$A5,入力項目!$N$6&lt;$D5)),IF(F4=0,1,IF(G5=12,F4+1,F4)),0)</f>
        <v>0</v>
      </c>
      <c r="G5">
        <f ca="1">IF(OR(入力項目!$N$5&lt;$A5,AND(入力項目!$N$5=$A5,入力項目!$N$6&lt;$D5)),IF(G4=12,1,G4+1),0)</f>
        <v>0</v>
      </c>
      <c r="H5" t="str">
        <f t="shared" ca="1" si="1"/>
        <v>0_0</v>
      </c>
      <c r="I5">
        <f ca="1">IF(
  IFERROR(AND($C5&gt;0,MOD($C5,入力項目!$N$22)=0,$D5=入力項目!$N$23), FALSE),
  1,
  IF(
    AND(I4&gt;0,J4=12),
    IF(I4=入力項目!$N$28, 0, I4+1),
    I4
  )
)</f>
        <v>0</v>
      </c>
      <c r="J5">
        <f ca="1">IF($D5=入力項目!$N$23,1,IFERROR(J4+1,1))</f>
        <v>3</v>
      </c>
      <c r="K5" t="str">
        <f t="shared" ca="1" si="2"/>
        <v>0_3</v>
      </c>
      <c r="L5">
        <f ca="1">L4+IF(入力項目!$D$4=$D5,1,0)</f>
        <v>29</v>
      </c>
      <c r="M5" t="str">
        <f t="shared" ca="1" si="3"/>
        <v>29歳</v>
      </c>
      <c r="N5">
        <f t="shared" ref="N5:N68" ca="1" si="10">IF($D5=1,N4+1,N4)</f>
        <v>29</v>
      </c>
      <c r="O5" t="str">
        <f t="shared" ca="1" si="4"/>
        <v>29歳</v>
      </c>
      <c r="P5">
        <f t="shared" ref="P5:P68" ca="1" si="11">IF($D5=4,P4+1,P4)</f>
        <v>4</v>
      </c>
      <c r="Q5">
        <f t="shared" ref="Q5:Q68" ca="1" si="12">IF($D5=4,Q4+1,Q4)</f>
        <v>2</v>
      </c>
      <c r="R5">
        <f t="shared" ref="R5:R68" ca="1" si="13">IF($D5=4,R4+1,R4)</f>
        <v>2025</v>
      </c>
      <c r="S5">
        <f t="shared" ref="S5:S68" ca="1" si="14">IF($D5=4,S4+1,S4)</f>
        <v>2025</v>
      </c>
      <c r="T5">
        <f t="shared" ref="T5:T68" ca="1" si="15">IF($D5=4,T4+1,T4)</f>
        <v>2025</v>
      </c>
      <c r="U5">
        <f t="shared" ref="U5:U68" ca="1" si="16">IF($D5=4,U4+1,U4)</f>
        <v>2025</v>
      </c>
      <c r="V5" s="10">
        <f ca="1">V4+W5+SUM(X5:AJ5)</f>
        <v>5237000</v>
      </c>
      <c r="W5" s="10">
        <f ca="1">IF($L5&lt;その他マスタ!$B$1,VLOOKUP($D5,月別収支!$A$2:$H$13,2,FALSE),その他マスタ!$B$3)+IF(AND($L5=その他マスタ!$B$1,入力項目!$I$9="あり",$D5=入力項目!$D$4),その他マスタ!$B$2,0)</f>
        <v>300000</v>
      </c>
      <c r="X5" s="10">
        <f ca="1">-IF(入力項目!$K$5=TRUE,
IF($F5+$G5&lt;3,VLOOKUP($D5,月別収支!$A$2:$H$13,8,FALSE),0)+IFERROR(VLOOKUP($H5,住宅ローン計算!C:P,13,FALSE),0)+IF($F5&gt;1,IF(OR($G5=3,$G5=6,$G5=9,$G5=12),ROUNDUP(入力項目!$N$18/4,0),0),0),
VLOOKUP($D5,月別収支!$A$2:$H$13,8,FALSE))</f>
        <v>-50000</v>
      </c>
      <c r="Y5" s="10">
        <f ca="1">-VLOOKUP($D5,月別収支!$A$2:$H$13,3,FALSE)</f>
        <v>-75000</v>
      </c>
      <c r="Z5" s="10">
        <f ca="1">-VLOOKUP($D5,月別収支!$A$2:$H$13,4,FALSE)</f>
        <v>-27000</v>
      </c>
      <c r="AA5" s="10">
        <f ca="1">-VLOOKUP($D5,月別収支!$A$2:$H$13,6,FALSE)</f>
        <v>-10000</v>
      </c>
      <c r="AB5" s="10">
        <f ca="1">-(
VLOOKUP($D5,月別収支!$A$2:$H$13,5,FALSE)+IF(AND(入力項目!$I$27&lt;=$A5,ISEVEN($A5-入力項目!$I$27),入力項目!$I$28=$D5),入力項目!$I$26,0)
+IF(入力項目!$K$26=TRUE,
IFERROR(VLOOKUP($K5,マイカーローン計算!C:P,13,FALSE),0),
IFERROR(
  IF(AND($C5&gt;0,MOD($C5,入力項目!$N$22)=0,$D5=入力項目!$N$23),入力項目!$N$24,0),
 0
)
)
)</f>
        <v>-20000</v>
      </c>
      <c r="AC5" s="10">
        <f ca="1">-IF($A5&lt;入力項目!$N$33,入力項目!$N$35,IF(AND($A5=入力項目!$N$33,$D5&lt;=入力項目!$N$34),入力項目!$N$35,0))</f>
        <v>-5000</v>
      </c>
      <c r="AD5">
        <f ca="1">-(
_xlfn.IFS(
P5&lt;=入力項目!$S$11,0,
AND(P5&gt;=入力項目!$S$11+1,P5&lt;=3),IFERROR(VLOOKUP(入力項目!$S$12,子育て関連マスタ!$I$4:$M$5,4,FALSE),0),
AND(P5&gt;=4,P5&lt;=6),IFERROR(VLOOKUP(入力項目!$S$13,子育て関連マスタ!$I$9:$M$12,4,FALSE),0),
AND(P5&gt;=7,P5&lt;=12),IFERROR(VLOOKUP(入力項目!$S$14,子育て関連マスタ!$I$16:$M$17,4,FALSE),0),
AND(P5&gt;=13,P5&lt;=15),IFERROR(VLOOKUP(入力項目!$S$15,子育て関連マスタ!$I$21:$M$22,4,FALSE),0),
AND(P5&gt;=16,P5&lt;=18),IFERROR(VLOOKUP(入力項目!$S$16,子育て関連マスタ!$I$26:$M$28,4,FALSE),0),
AND(P5&gt;=19,P5&lt;=20,入力項目!$S$16="高専"),IFERROR(VLOOKUP(入力項目!$S$16,子育て関連マスタ!$I$26:$M$28,4,FALSE),0),
AND(P5&gt;=19,P5&lt;=20,入力項目!$S$16&lt;&gt;"高専"),IFERROR(VLOOKUP(入力項目!$S$17,子育て関連マスタ!$I$32:$M$37,4,FALSE),0),
AND(P5&gt;=21,P5&lt;=22,入力項目!$S$16="高専"),IFERROR(VLOOKUP(入力項目!$S$17,子育て関連マスタ!$I$32:$M$34,4,FALSE),0),
AND(P5&gt;=21,P5&lt;=22,入力項目!$S$16&lt;&gt;"高専"),IFERROR(VLOOKUP(入力項目!$S$17,子育て関連マスタ!$I$32:$M$34,4,FALSE),0),
P5&gt;=23,0
) +
IF($D5=4,
  IFERROR(_xlfn.IFS(
  P5&lt;=入力項目!$S$11,0,
  AND(P5=入力項目!$S$11),IFERROR(VLOOKUP(入力項目!$S$12,子育て関連マスタ!$I$4:$M$5,2,FALSE),0),
  AND(P5=4),IFERROR(VLOOKUP(入力項目!$S$13,子育て関連マスタ!$I$9:$M$12,2,FALSE),0),
  AND(P5=7),IFERROR(VLOOKUP(入力項目!$S$14,子育て関連マスタ!$I$16:$M$17,2,FALSE),0),
  AND(P5=13),IFERROR(VLOOKUP(入力項目!$S$15,子育て関連マスタ!$I$21:$M$22,2,FALSE),0),
  AND(P5=16),IFERROR(VLOOKUP(入力項目!$S$16,子育て関連マスタ!$I$26:$M$28,2,FALSE),0),
  AND(P5=19,入力項目!$S$16&lt;&gt;"高専"),IFERROR(VLOOKUP(入力項目!$S$17,子育て関連マスタ!$I$32:$M$37,2,FALSE),0),
  AND(P5=21,入力項目!$S$16="高専"),IFERROR(VLOOKUP(入力項目!$S$17,子育て関連マスタ!$I$32:$M$37,2,FALSE),0),
  P5&gt;=22,0
  ),0),0
) +
IF(AND(P5&gt;=1,P5&lt;=15),IF($D5=入力項目!$S$8,入力項目!$S$3,0),0) +
IF(AND(P5&gt;=1,P5&lt;=15),IF($D5=5,入力項目!$S$4,0),0) +
IF(AND(P5&gt;=1,P5&lt;=15),IF($D5=12,入力項目!$S$5,0),0) +
IF(AND(入力項目!$S$7=$A5,入力項目!$S$8=$D5),子育て関連マスタ!$C$14,0) +
IFERROR(IF(AND(YEAR(EDATE(DATE(入力項目!$S$7,入力項目!$S$8,1),1))=$A5,MONTH(EDATE(DATE(入力項目!$S$7,入力項目!$S$8,1),1))=$D5),子育て関連マスタ!$C$15,0),0) +
IF(AND(OR(P5=3,P5=5,P5=7),$D5=11),子育て関連マスタ!$C$17,0) +
IF(AND(P5=20,$D5=1),子育て関連マスタ!$C$18,0) +
IF(AND(P5=20,$D5=1),
IFERROR(_xlfn.IFS(
入力項目!$S$10="男",子育て関連マスタ!$C$18,
入力項目!$S$10="女",子育て関連マスタ!$C$19
),0),0
) +
IF(AND(P5&gt;=入力項目!$S$18,P5&lt;=入力項目!$S$19),入力項目!$S$20,0) +
IF(AND(P5&gt;=入力項目!$S$21,P5&lt;=入力項目!$S$22),入力項目!$S$23,0) +
IF(AND(P5&gt;=入力項目!$S$24,P5&lt;=入力項目!$S$25),入力項目!$S$26,0)
)</f>
        <v>-14000</v>
      </c>
      <c r="AE5">
        <f ca="1">-(
_xlfn.IFS(
Q5&lt;=入力項目!$S$11,0,
AND(Q5&gt;=入力項目!$S$11+1,Q5&lt;=3),IFERROR(VLOOKUP(入力項目!$S$12,子育て関連マスタ!$I$4:$M$5,4,FALSE),0),
AND(Q5&gt;=4,Q5&lt;=6),IFERROR(VLOOKUP(入力項目!$S$13,子育て関連マスタ!$I$9:$M$12,4,FALSE),0),
AND(Q5&gt;=7,Q5&lt;=12),IFERROR(VLOOKUP(入力項目!$S$14,子育て関連マスタ!$I$16:$M$17,4,FALSE),0),
AND(Q5&gt;=13,Q5&lt;=15),IFERROR(VLOOKUP(入力項目!$S$15,子育て関連マスタ!$I$21:$M$22,4,FALSE),0),
AND(Q5&gt;=16,Q5&lt;=18),IFERROR(VLOOKUP(入力項目!$S$16,子育て関連マスタ!$I$26:$M$28,4,FALSE),0),
AND(Q5&gt;=19,Q5&lt;=20,入力項目!$S$16="高専"),IFERROR(VLOOKUP(入力項目!$S$16,子育て関連マスタ!$I$26:$M$28,4,FALSE),0),
AND(Q5&gt;=19,Q5&lt;=20,入力項目!$S$16&lt;&gt;"高専"),IFERROR(VLOOKUP(入力項目!$S$17,子育て関連マスタ!$I$32:$M$37,4,FALSE),0),
AND(Q5&gt;=21,Q5&lt;=22,入力項目!$S$16="高専"),IFERROR(VLOOKUP(入力項目!$S$17,子育て関連マスタ!$I$32:$M$34,4,FALSE),0),
AND(Q5&gt;=21,Q5&lt;=22,入力項目!$S$16&lt;&gt;"高専"),IFERROR(VLOOKUP(入力項目!$S$17,子育て関連マスタ!$I$32:$M$34,4,FALSE),0),
Q5&gt;=23,0
) +
IF($D5=4,
  IFERROR(_xlfn.IFS(
  Q5&lt;=入力項目!$S$11,0,
  AND(Q5=入力項目!$S$11),IFERROR(VLOOKUP(入力項目!$S$12,子育て関連マスタ!$I$4:$M$5,2,FALSE),0),
  AND(Q5=4),IFERROR(VLOOKUP(入力項目!$S$13,子育て関連マスタ!$I$9:$M$12,2,FALSE),0),
  AND(Q5=7),IFERROR(VLOOKUP(入力項目!$S$14,子育て関連マスタ!$I$16:$M$17,2,FALSE),0),
  AND(Q5=13),IFERROR(VLOOKUP(入力項目!$S$15,子育て関連マスタ!$I$21:$M$22,2,FALSE),0),
  AND(Q5=16),IFERROR(VLOOKUP(入力項目!$S$16,子育て関連マスタ!$I$26:$M$28,2,FALSE),0),
  AND(Q5=19,入力項目!$S$16&lt;&gt;"高専"),IFERROR(VLOOKUP(入力項目!$S$17,子育て関連マスタ!$I$32:$M$37,2,FALSE),0),
  AND(Q5=21,入力項目!$S$16="高専"),IFERROR(VLOOKUP(入力項目!$S$17,子育て関連マスタ!$I$32:$M$37,2,FALSE),0),
  Q5&gt;=22,0
  ),0),0
) +
IF(AND(Q5&gt;=1,Q5&lt;=15),IF($D5=入力項目!$S$8,入力項目!$S$3,0),0) +
IF(AND(Q5&gt;=1,Q5&lt;=15),IF($D5=5,入力項目!$S$4,0),0) +
IF(AND(Q5&gt;=1,Q5&lt;=15),IF($D5=12,入力項目!$S$5,0),0) +
IF(AND(入力項目!$S$7=$A5,入力項目!$S$8=$D5),子育て関連マスタ!$C$14,0) +
IFERROR(IF(AND(YEAR(EDATE(DATE(入力項目!$S$7,入力項目!$S$8,1),1))=$A5,MONTH(EDATE(DATE(入力項目!$S$7,入力項目!$S$8,1),1))=$D5),子育て関連マスタ!$C$15,0),0) +
IF(AND(OR(Q5=3,Q5=5,Q5=7),$D5=11),子育て関連マスタ!$C$17,0) +
IF(AND(Q5=20,$D5=1),子育て関連マスタ!$C$18,0) +
IF(AND(Q5=20,$D5=1),
IFERROR(_xlfn.IFS(
入力項目!$S$10="男",子育て関連マスタ!$C$18,
入力項目!$S$10="女",子育て関連マスタ!$C$19
),0),0
) +
IF(AND(Q5&gt;=入力項目!$S$18,Q5&lt;=入力項目!$S$19),入力項目!$S$20,0) +
IF(AND(Q5&gt;=入力項目!$S$21,Q5&lt;=入力項目!$S$22),入力項目!$S$23,0) +
IF(AND(Q5&gt;=入力項目!$S$24,Q5&lt;=入力項目!$S$25),入力項目!$S$26,0)
)</f>
        <v>0</v>
      </c>
      <c r="AF5">
        <f ca="1">-(
_xlfn.IFS(
R5&lt;=入力項目!$S$11,0,
AND(R5&gt;=入力項目!$S$11+1,R5&lt;=3),IFERROR(VLOOKUP(入力項目!$S$12,子育て関連マスタ!$I$4:$M$5,4,FALSE),0),
AND(R5&gt;=4,R5&lt;=6),IFERROR(VLOOKUP(入力項目!$S$13,子育て関連マスタ!$I$9:$M$12,4,FALSE),0),
AND(R5&gt;=7,R5&lt;=12),IFERROR(VLOOKUP(入力項目!$S$14,子育て関連マスタ!$I$16:$M$17,4,FALSE),0),
AND(R5&gt;=13,R5&lt;=15),IFERROR(VLOOKUP(入力項目!$S$15,子育て関連マスタ!$I$21:$M$22,4,FALSE),0),
AND(R5&gt;=16,R5&lt;=18),IFERROR(VLOOKUP(入力項目!$S$16,子育て関連マスタ!$I$26:$M$28,4,FALSE),0),
AND(R5&gt;=19,R5&lt;=20,入力項目!$S$16="高専"),IFERROR(VLOOKUP(入力項目!$S$16,子育て関連マスタ!$I$26:$M$28,4,FALSE),0),
AND(R5&gt;=19,R5&lt;=20,入力項目!$S$16&lt;&gt;"高専"),IFERROR(VLOOKUP(入力項目!$S$17,子育て関連マスタ!$I$32:$M$37,4,FALSE),0),
AND(R5&gt;=21,R5&lt;=22,入力項目!$S$16="高専"),IFERROR(VLOOKUP(入力項目!$S$17,子育て関連マスタ!$I$32:$M$34,4,FALSE),0),
AND(R5&gt;=21,R5&lt;=22,入力項目!$S$16&lt;&gt;"高専"),IFERROR(VLOOKUP(入力項目!$S$17,子育て関連マスタ!$I$32:$M$34,4,FALSE),0),
R5&gt;=23,0
) +
IF($D5=4,
  IFERROR(_xlfn.IFS(
  R5&lt;=入力項目!$S$11,0,
  AND(R5=入力項目!$S$11),IFERROR(VLOOKUP(入力項目!$S$12,子育て関連マスタ!$I$4:$M$5,2,FALSE),0),
  AND(R5=4),IFERROR(VLOOKUP(入力項目!$S$13,子育て関連マスタ!$I$9:$M$12,2,FALSE),0),
  AND(R5=7),IFERROR(VLOOKUP(入力項目!$S$14,子育て関連マスタ!$I$16:$M$17,2,FALSE),0),
  AND(R5=13),IFERROR(VLOOKUP(入力項目!$S$15,子育て関連マスタ!$I$21:$M$22,2,FALSE),0),
  AND(R5=16),IFERROR(VLOOKUP(入力項目!$S$16,子育て関連マスタ!$I$26:$M$28,2,FALSE),0),
  AND(R5=19,入力項目!$S$16&lt;&gt;"高専"),IFERROR(VLOOKUP(入力項目!$S$17,子育て関連マスタ!$I$32:$M$37,2,FALSE),0),
  AND(R5=21,入力項目!$S$16="高専"),IFERROR(VLOOKUP(入力項目!$S$17,子育て関連マスタ!$I$32:$M$37,2,FALSE),0),
  R5&gt;=22,0
  ),0),0
) +
IF(AND(R5&gt;=1,R5&lt;=15),IF($D5=入力項目!$S$8,入力項目!$S$3,0),0) +
IF(AND(R5&gt;=1,R5&lt;=15),IF($D5=5,入力項目!$S$4,0),0) +
IF(AND(R5&gt;=1,R5&lt;=15),IF($D5=12,入力項目!$S$5,0),0) +
IF(AND(入力項目!$S$7=$A5,入力項目!$S$8=$D5),子育て関連マスタ!$C$14,0) +
IFERROR(IF(AND(YEAR(EDATE(DATE(入力項目!$S$7,入力項目!$S$8,1),1))=$A5,MONTH(EDATE(DATE(入力項目!$S$7,入力項目!$S$8,1),1))=$D5),子育て関連マスタ!$C$15,0),0) +
IF(AND(OR(R5=3,R5=5,R5=7),$D5=11),子育て関連マスタ!$C$17,0) +
IF(AND(R5=20,$D5=1),子育て関連マスタ!$C$18,0) +
IF(AND(R5=20,$D5=1),
IFERROR(_xlfn.IFS(
入力項目!$S$10="男",子育て関連マスタ!$C$18,
入力項目!$S$10="女",子育て関連マスタ!$C$19
),0),0
) +
IF(AND(R5&gt;=入力項目!$S$18,R5&lt;=入力項目!$S$19),入力項目!$S$20,0) +
IF(AND(R5&gt;=入力項目!$S$21,R5&lt;=入力項目!$S$22),入力項目!$S$23,0) +
IF(AND(R5&gt;=入力項目!$S$24,R5&lt;=入力項目!$S$25),入力項目!$S$26,0)
)</f>
        <v>0</v>
      </c>
      <c r="AG5">
        <f ca="1">-(
_xlfn.IFS(
S5&lt;=入力項目!$S$11,0,
AND(S5&gt;=入力項目!$S$11+1,S5&lt;=3),IFERROR(VLOOKUP(入力項目!$S$12,子育て関連マスタ!$I$4:$M$5,4,FALSE),0),
AND(S5&gt;=4,S5&lt;=6),IFERROR(VLOOKUP(入力項目!$S$13,子育て関連マスタ!$I$9:$M$12,4,FALSE),0),
AND(S5&gt;=7,S5&lt;=12),IFERROR(VLOOKUP(入力項目!$S$14,子育て関連マスタ!$I$16:$M$17,4,FALSE),0),
AND(S5&gt;=13,S5&lt;=15),IFERROR(VLOOKUP(入力項目!$S$15,子育て関連マスタ!$I$21:$M$22,4,FALSE),0),
AND(S5&gt;=16,S5&lt;=18),IFERROR(VLOOKUP(入力項目!$S$16,子育て関連マスタ!$I$26:$M$28,4,FALSE),0),
AND(S5&gt;=19,S5&lt;=20,入力項目!$S$16="高専"),IFERROR(VLOOKUP(入力項目!$S$16,子育て関連マスタ!$I$26:$M$28,4,FALSE),0),
AND(S5&gt;=19,S5&lt;=20,入力項目!$S$16&lt;&gt;"高専"),IFERROR(VLOOKUP(入力項目!$S$17,子育て関連マスタ!$I$32:$M$37,4,FALSE),0),
AND(S5&gt;=21,S5&lt;=22,入力項目!$S$16="高専"),IFERROR(VLOOKUP(入力項目!$S$17,子育て関連マスタ!$I$32:$M$34,4,FALSE),0),
AND(S5&gt;=21,S5&lt;=22,入力項目!$S$16&lt;&gt;"高専"),IFERROR(VLOOKUP(入力項目!$S$17,子育て関連マスタ!$I$32:$M$34,4,FALSE),0),
S5&gt;=23,0
) +
IF($D5=4,
  IFERROR(_xlfn.IFS(
  S5&lt;=入力項目!$S$11,0,
  AND(S5=入力項目!$S$11),IFERROR(VLOOKUP(入力項目!$S$12,子育て関連マスタ!$I$4:$M$5,2,FALSE),0),
  AND(S5=4),IFERROR(VLOOKUP(入力項目!$S$13,子育て関連マスタ!$I$9:$M$12,2,FALSE),0),
  AND(S5=7),IFERROR(VLOOKUP(入力項目!$S$14,子育て関連マスタ!$I$16:$M$17,2,FALSE),0),
  AND(S5=13),IFERROR(VLOOKUP(入力項目!$S$15,子育て関連マスタ!$I$21:$M$22,2,FALSE),0),
  AND(S5=16),IFERROR(VLOOKUP(入力項目!$S$16,子育て関連マスタ!$I$26:$M$28,2,FALSE),0),
  AND(S5=19,入力項目!$S$16&lt;&gt;"高専"),IFERROR(VLOOKUP(入力項目!$S$17,子育て関連マスタ!$I$32:$M$37,2,FALSE),0),
  AND(S5=21,入力項目!$S$16="高専"),IFERROR(VLOOKUP(入力項目!$S$17,子育て関連マスタ!$I$32:$M$37,2,FALSE),0),
  S5&gt;=22,0
  ),0),0
) +
IF(AND(S5&gt;=1,S5&lt;=15),IF($D5=入力項目!$S$8,入力項目!$S$3,0),0) +
IF(AND(S5&gt;=1,S5&lt;=15),IF($D5=5,入力項目!$S$4,0),0) +
IF(AND(S5&gt;=1,S5&lt;=15),IF($D5=12,入力項目!$S$5,0),0) +
IF(AND(入力項目!$S$7=$A5,入力項目!$S$8=$D5),子育て関連マスタ!$C$14,0) +
IFERROR(IF(AND(YEAR(EDATE(DATE(入力項目!$S$7,入力項目!$S$8,1),1))=$A5,MONTH(EDATE(DATE(入力項目!$S$7,入力項目!$S$8,1),1))=$D5),子育て関連マスタ!$C$15,0),0) +
IF(AND(OR(S5=3,S5=5,S5=7),$D5=11),子育て関連マスタ!$C$17,0) +
IF(AND(S5=20,$D5=1),子育て関連マスタ!$C$18,0) +
IF(AND(S5=20,$D5=1),
IFERROR(_xlfn.IFS(
入力項目!$S$10="男",子育て関連マスタ!$C$18,
入力項目!$S$10="女",子育て関連マスタ!$C$19
),0),0
) +
IF(AND(S5&gt;=入力項目!$S$18,S5&lt;=入力項目!$S$19),入力項目!$S$20,0) +
IF(AND(S5&gt;=入力項目!$S$21,S5&lt;=入力項目!$S$22),入力項目!$S$23,0) +
IF(AND(S5&gt;=入力項目!$S$24,S5&lt;=入力項目!$S$25),入力項目!$S$26,0)
)</f>
        <v>0</v>
      </c>
      <c r="AH5">
        <f ca="1">-(
_xlfn.IFS(
T5&lt;=入力項目!$S$11,0,
AND(T5&gt;=入力項目!$S$11+1,T5&lt;=3),IFERROR(VLOOKUP(入力項目!$S$12,子育て関連マスタ!$I$4:$M$5,4,FALSE),0),
AND(T5&gt;=4,T5&lt;=6),IFERROR(VLOOKUP(入力項目!$S$13,子育て関連マスタ!$I$9:$M$12,4,FALSE),0),
AND(T5&gt;=7,T5&lt;=12),IFERROR(VLOOKUP(入力項目!$S$14,子育て関連マスタ!$I$16:$M$17,4,FALSE),0),
AND(T5&gt;=13,T5&lt;=15),IFERROR(VLOOKUP(入力項目!$S$15,子育て関連マスタ!$I$21:$M$22,4,FALSE),0),
AND(T5&gt;=16,T5&lt;=18),IFERROR(VLOOKUP(入力項目!$S$16,子育て関連マスタ!$I$26:$M$28,4,FALSE),0),
AND(T5&gt;=19,T5&lt;=20,入力項目!$S$16="高専"),IFERROR(VLOOKUP(入力項目!$S$16,子育て関連マスタ!$I$26:$M$28,4,FALSE),0),
AND(T5&gt;=19,T5&lt;=20,入力項目!$S$16&lt;&gt;"高専"),IFERROR(VLOOKUP(入力項目!$S$17,子育て関連マスタ!$I$32:$M$37,4,FALSE),0),
AND(T5&gt;=21,T5&lt;=22,入力項目!$S$16="高専"),IFERROR(VLOOKUP(入力項目!$S$17,子育て関連マスタ!$I$32:$M$34,4,FALSE),0),
AND(T5&gt;=21,T5&lt;=22,入力項目!$S$16&lt;&gt;"高専"),IFERROR(VLOOKUP(入力項目!$S$17,子育て関連マスタ!$I$32:$M$34,4,FALSE),0),
T5&gt;=23,0
) +
IF($D5=4,
  IFERROR(_xlfn.IFS(
  T5&lt;=入力項目!$S$11,0,
  AND(T5=入力項目!$S$11),IFERROR(VLOOKUP(入力項目!$S$12,子育て関連マスタ!$I$4:$M$5,2,FALSE),0),
  AND(T5=4),IFERROR(VLOOKUP(入力項目!$S$13,子育て関連マスタ!$I$9:$M$12,2,FALSE),0),
  AND(T5=7),IFERROR(VLOOKUP(入力項目!$S$14,子育て関連マスタ!$I$16:$M$17,2,FALSE),0),
  AND(T5=13),IFERROR(VLOOKUP(入力項目!$S$15,子育て関連マスタ!$I$21:$M$22,2,FALSE),0),
  AND(T5=16),IFERROR(VLOOKUP(入力項目!$S$16,子育て関連マスタ!$I$26:$M$28,2,FALSE),0),
  AND(T5=19,入力項目!$S$16&lt;&gt;"高専"),IFERROR(VLOOKUP(入力項目!$S$17,子育て関連マスタ!$I$32:$M$37,2,FALSE),0),
  AND(T5=21,入力項目!$S$16="高専"),IFERROR(VLOOKUP(入力項目!$S$17,子育て関連マスタ!$I$32:$M$37,2,FALSE),0),
  T5&gt;=22,0
  ),0),0
) +
IF(AND(T5&gt;=1,T5&lt;=15),IF($D5=入力項目!$S$8,入力項目!$S$3,0),0) +
IF(AND(T5&gt;=1,T5&lt;=15),IF($D5=5,入力項目!$S$4,0),0) +
IF(AND(T5&gt;=1,T5&lt;=15),IF($D5=12,入力項目!$S$5,0),0) +
IF(AND(入力項目!$S$7=$A5,入力項目!$S$8=$D5),子育て関連マスタ!$C$14,0) +
IFERROR(IF(AND(YEAR(EDATE(DATE(入力項目!$S$7,入力項目!$S$8,1),1))=$A5,MONTH(EDATE(DATE(入力項目!$S$7,入力項目!$S$8,1),1))=$D5),子育て関連マスタ!$C$15,0),0) +
IF(AND(OR(T5=3,T5=5,T5=7),$D5=11),子育て関連マスタ!$C$17,0) +
IF(AND(T5=20,$D5=1),子育て関連マスタ!$C$18,0) +
IF(AND(T5=20,$D5=1),
IFERROR(_xlfn.IFS(
入力項目!$S$10="男",子育て関連マスタ!$C$18,
入力項目!$S$10="女",子育て関連マスタ!$C$19
),0),0
) +
IF(AND(T5&gt;=入力項目!$S$18,T5&lt;=入力項目!$S$19),入力項目!$S$20,0) +
IF(AND(T5&gt;=入力項目!$S$21,T5&lt;=入力項目!$S$22),入力項目!$S$23,0) +
IF(AND(T5&gt;=入力項目!$S$24,T5&lt;=入力項目!$S$25),入力項目!$S$26,0)
)</f>
        <v>0</v>
      </c>
      <c r="AI5">
        <f ca="1">-(
_xlfn.IFS(
U5&lt;=入力項目!$S$11,0,
AND(U5&gt;=入力項目!$S$11+1,U5&lt;=3),IFERROR(VLOOKUP(入力項目!$S$12,子育て関連マスタ!$I$4:$M$5,4,FALSE),0),
AND(U5&gt;=4,U5&lt;=6),IFERROR(VLOOKUP(入力項目!$S$13,子育て関連マスタ!$I$9:$M$12,4,FALSE),0),
AND(U5&gt;=7,U5&lt;=12),IFERROR(VLOOKUP(入力項目!$S$14,子育て関連マスタ!$I$16:$M$17,4,FALSE),0),
AND(U5&gt;=13,U5&lt;=15),IFERROR(VLOOKUP(入力項目!$S$15,子育て関連マスタ!$I$21:$M$22,4,FALSE),0),
AND(U5&gt;=16,U5&lt;=18),IFERROR(VLOOKUP(入力項目!$S$16,子育て関連マスタ!$I$26:$M$28,4,FALSE),0),
AND(U5&gt;=19,U5&lt;=20,入力項目!$S$16="高専"),IFERROR(VLOOKUP(入力項目!$S$16,子育て関連マスタ!$I$26:$M$28,4,FALSE),0),
AND(U5&gt;=19,U5&lt;=20,入力項目!$S$16&lt;&gt;"高専"),IFERROR(VLOOKUP(入力項目!$S$17,子育て関連マスタ!$I$32:$M$37,4,FALSE),0),
AND(U5&gt;=21,U5&lt;=22,入力項目!$S$16="高専"),IFERROR(VLOOKUP(入力項目!$S$17,子育て関連マスタ!$I$32:$M$34,4,FALSE),0),
AND(U5&gt;=21,U5&lt;=22,入力項目!$S$16&lt;&gt;"高専"),IFERROR(VLOOKUP(入力項目!$S$17,子育て関連マスタ!$I$32:$M$34,4,FALSE),0),
U5&gt;=23,0
) +
IF($D5=4,
  IFERROR(_xlfn.IFS(
  U5&lt;=入力項目!$S$11,0,
  AND(U5=入力項目!$S$11),IFERROR(VLOOKUP(入力項目!$S$12,子育て関連マスタ!$I$4:$M$5,2,FALSE),0),
  AND(U5=4),IFERROR(VLOOKUP(入力項目!$S$13,子育て関連マスタ!$I$9:$M$12,2,FALSE),0),
  AND(U5=7),IFERROR(VLOOKUP(入力項目!$S$14,子育て関連マスタ!$I$16:$M$17,2,FALSE),0),
  AND(U5=13),IFERROR(VLOOKUP(入力項目!$S$15,子育て関連マスタ!$I$21:$M$22,2,FALSE),0),
  AND(U5=16),IFERROR(VLOOKUP(入力項目!$S$16,子育て関連マスタ!$I$26:$M$28,2,FALSE),0),
  AND(U5=19,入力項目!$S$16&lt;&gt;"高専"),IFERROR(VLOOKUP(入力項目!$S$17,子育て関連マスタ!$I$32:$M$37,2,FALSE),0),
  AND(U5=21,入力項目!$S$16="高専"),IFERROR(VLOOKUP(入力項目!$S$17,子育て関連マスタ!$I$32:$M$37,2,FALSE),0),
  U5&gt;=22,0
  ),0),0
) +
IF(AND(U5&gt;=1,U5&lt;=15),IF($D5=入力項目!$S$8,入力項目!$S$3,0),0) +
IF(AND(U5&gt;=1,U5&lt;=15),IF($D5=5,入力項目!$S$4,0),0) +
IF(AND(U5&gt;=1,U5&lt;=15),IF($D5=12,入力項目!$S$5,0),0) +
IF(AND(入力項目!$S$7=$A5,入力項目!$S$8=$D5),子育て関連マスタ!$C$14,0) +
IFERROR(IF(AND(YEAR(EDATE(DATE(入力項目!$S$7,入力項目!$S$8,1),1))=$A5,MONTH(EDATE(DATE(入力項目!$S$7,入力項目!$S$8,1),1))=$D5),子育て関連マスタ!$C$15,0),0) +
IF(AND(OR(U5=3,U5=5,U5=7),$D5=11),子育て関連マスタ!$C$17,0) +
IF(AND(U5=20,$D5=1),子育て関連マスタ!$C$18,0) +
IF(AND(U5=20,$D5=1),
IFERROR(_xlfn.IFS(
入力項目!$S$10="男",子育て関連マスタ!$C$18,
入力項目!$S$10="女",子育て関連マスタ!$C$19
),0),0
) +
IF(AND(U5&gt;=入力項目!$S$18,U5&lt;=入力項目!$S$19),入力項目!$S$20,0) +
IF(AND(U5&gt;=入力項目!$S$21,U5&lt;=入力項目!$S$22),入力項目!$S$23,0) +
IF(AND(U5&gt;=入力項目!$S$24,U5&lt;=入力項目!$S$25),入力項目!$S$26,0)
)</f>
        <v>0</v>
      </c>
      <c r="AJ5" s="10">
        <f ca="1">-VLOOKUP($D5,月別収支!$A$2:$H$13,7,FALSE)</f>
        <v>-20000</v>
      </c>
    </row>
    <row r="6" spans="1:39" x14ac:dyDescent="0.4">
      <c r="A6">
        <f t="shared" ca="1" si="6"/>
        <v>2024</v>
      </c>
      <c r="B6">
        <f t="shared" ca="1" si="7"/>
        <v>2024</v>
      </c>
      <c r="C6">
        <f t="shared" ca="1" si="8"/>
        <v>0</v>
      </c>
      <c r="D6">
        <f t="shared" ca="1" si="9"/>
        <v>12</v>
      </c>
      <c r="E6" t="str">
        <f t="shared" ca="1" si="0"/>
        <v>2024年12月</v>
      </c>
      <c r="F6">
        <f ca="1">IF(OR(入力項目!$N$5&lt;$A6,AND(入力項目!$N$5=$A6,入力項目!$N$6&lt;$D6)),IF(F5=0,1,IF(G6=12,F5+1,F5)),0)</f>
        <v>0</v>
      </c>
      <c r="G6">
        <f ca="1">IF(OR(入力項目!$N$5&lt;$A6,AND(入力項目!$N$5=$A6,入力項目!$N$6&lt;$D6)),IF(G5=12,1,G5+1),0)</f>
        <v>0</v>
      </c>
      <c r="H6" t="str">
        <f t="shared" ca="1" si="1"/>
        <v>0_0</v>
      </c>
      <c r="I6">
        <f ca="1">IF(
  IFERROR(AND($C6&gt;0,MOD($C6,入力項目!$N$22)=0,$D6=入力項目!$N$23), FALSE),
  1,
  IF(
    AND(I5&gt;0,J5=12),
    IF(I5=入力項目!$N$28, 0, I5+1),
    I5
  )
)</f>
        <v>0</v>
      </c>
      <c r="J6">
        <f ca="1">IF($D6=入力項目!$N$23,1,IFERROR(J5+1,1))</f>
        <v>4</v>
      </c>
      <c r="K6" t="str">
        <f t="shared" ca="1" si="2"/>
        <v>0_4</v>
      </c>
      <c r="L6">
        <f ca="1">L5+IF(入力項目!$D$4=$D6,1,0)</f>
        <v>29</v>
      </c>
      <c r="M6" t="str">
        <f t="shared" ca="1" si="3"/>
        <v>29歳</v>
      </c>
      <c r="N6">
        <f t="shared" ca="1" si="10"/>
        <v>29</v>
      </c>
      <c r="O6" t="str">
        <f t="shared" ca="1" si="4"/>
        <v>29歳</v>
      </c>
      <c r="P6">
        <f t="shared" ca="1" si="11"/>
        <v>4</v>
      </c>
      <c r="Q6">
        <f t="shared" ca="1" si="12"/>
        <v>2</v>
      </c>
      <c r="R6">
        <f t="shared" ca="1" si="13"/>
        <v>2025</v>
      </c>
      <c r="S6">
        <f t="shared" ca="1" si="14"/>
        <v>2025</v>
      </c>
      <c r="T6">
        <f t="shared" ca="1" si="15"/>
        <v>2025</v>
      </c>
      <c r="U6">
        <f t="shared" ca="1" si="16"/>
        <v>2025</v>
      </c>
      <c r="V6" s="10">
        <f t="shared" ref="V6:V69" ca="1" si="17">V5+W6+SUM(X6:AJ6)</f>
        <v>6096000</v>
      </c>
      <c r="W6" s="10">
        <f ca="1">IF($L6&lt;その他マスタ!$B$1,VLOOKUP($D6,月別収支!$A$2:$H$13,2,FALSE),その他マスタ!$B$3)+IF(AND($L6=その他マスタ!$B$1,入力項目!$I$9="あり",$D6=入力項目!$D$4),その他マスタ!$B$2,0)</f>
        <v>1100000</v>
      </c>
      <c r="X6" s="10">
        <f ca="1">-IF(入力項目!$K$5=TRUE,
IF($F6+$G6&lt;3,VLOOKUP($D6,月別収支!$A$2:$H$13,8,FALSE),0)+IFERROR(VLOOKUP($H6,住宅ローン計算!C:P,13,FALSE),0)+IF($F6&gt;1,IF(OR($G6=3,$G6=6,$G6=9,$G6=12),ROUNDUP(入力項目!$N$18/4,0),0),0),
VLOOKUP($D6,月別収支!$A$2:$H$13,8,FALSE))</f>
        <v>-50000</v>
      </c>
      <c r="Y6" s="10">
        <f ca="1">-VLOOKUP($D6,月別収支!$A$2:$H$13,3,FALSE)</f>
        <v>-75000</v>
      </c>
      <c r="Z6" s="10">
        <f ca="1">-VLOOKUP($D6,月別収支!$A$2:$H$13,4,FALSE)</f>
        <v>-27000</v>
      </c>
      <c r="AA6" s="10">
        <f ca="1">-VLOOKUP($D6,月別収支!$A$2:$H$13,6,FALSE)</f>
        <v>-10000</v>
      </c>
      <c r="AB6" s="10">
        <f ca="1">-(
VLOOKUP($D6,月別収支!$A$2:$H$13,5,FALSE)+IF(AND(入力項目!$I$27&lt;=$A6,ISEVEN($A6-入力項目!$I$27),入力項目!$I$28=$D6),入力項目!$I$26,0)
+IF(入力項目!$K$26=TRUE,
IFERROR(VLOOKUP($K6,マイカーローン計算!C:P,13,FALSE),0),
IFERROR(
  IF(AND($C6&gt;0,MOD($C6,入力項目!$N$22)=0,$D6=入力項目!$N$23),入力項目!$N$24,0),
 0
)
)
)</f>
        <v>-20000</v>
      </c>
      <c r="AC6" s="10">
        <f ca="1">-IF($A6&lt;入力項目!$N$33,入力項目!$N$35,IF(AND($A6=入力項目!$N$33,$D6&lt;=入力項目!$N$34),入力項目!$N$35,0))</f>
        <v>-5000</v>
      </c>
      <c r="AD6">
        <f ca="1">-(
_xlfn.IFS(
P6&lt;=入力項目!$S$11,0,
AND(P6&gt;=入力項目!$S$11+1,P6&lt;=3),IFERROR(VLOOKUP(入力項目!$S$12,子育て関連マスタ!$I$4:$M$5,4,FALSE),0),
AND(P6&gt;=4,P6&lt;=6),IFERROR(VLOOKUP(入力項目!$S$13,子育て関連マスタ!$I$9:$M$12,4,FALSE),0),
AND(P6&gt;=7,P6&lt;=12),IFERROR(VLOOKUP(入力項目!$S$14,子育て関連マスタ!$I$16:$M$17,4,FALSE),0),
AND(P6&gt;=13,P6&lt;=15),IFERROR(VLOOKUP(入力項目!$S$15,子育て関連マスタ!$I$21:$M$22,4,FALSE),0),
AND(P6&gt;=16,P6&lt;=18),IFERROR(VLOOKUP(入力項目!$S$16,子育て関連マスタ!$I$26:$M$28,4,FALSE),0),
AND(P6&gt;=19,P6&lt;=20,入力項目!$S$16="高専"),IFERROR(VLOOKUP(入力項目!$S$16,子育て関連マスタ!$I$26:$M$28,4,FALSE),0),
AND(P6&gt;=19,P6&lt;=20,入力項目!$S$16&lt;&gt;"高専"),IFERROR(VLOOKUP(入力項目!$S$17,子育て関連マスタ!$I$32:$M$37,4,FALSE),0),
AND(P6&gt;=21,P6&lt;=22,入力項目!$S$16="高専"),IFERROR(VLOOKUP(入力項目!$S$17,子育て関連マスタ!$I$32:$M$34,4,FALSE),0),
AND(P6&gt;=21,P6&lt;=22,入力項目!$S$16&lt;&gt;"高専"),IFERROR(VLOOKUP(入力項目!$S$17,子育て関連マスタ!$I$32:$M$34,4,FALSE),0),
P6&gt;=23,0
) +
IF($D6=4,
  IFERROR(_xlfn.IFS(
  P6&lt;=入力項目!$S$11,0,
  AND(P6=入力項目!$S$11),IFERROR(VLOOKUP(入力項目!$S$12,子育て関連マスタ!$I$4:$M$5,2,FALSE),0),
  AND(P6=4),IFERROR(VLOOKUP(入力項目!$S$13,子育て関連マスタ!$I$9:$M$12,2,FALSE),0),
  AND(P6=7),IFERROR(VLOOKUP(入力項目!$S$14,子育て関連マスタ!$I$16:$M$17,2,FALSE),0),
  AND(P6=13),IFERROR(VLOOKUP(入力項目!$S$15,子育て関連マスタ!$I$21:$M$22,2,FALSE),0),
  AND(P6=16),IFERROR(VLOOKUP(入力項目!$S$16,子育て関連マスタ!$I$26:$M$28,2,FALSE),0),
  AND(P6=19,入力項目!$S$16&lt;&gt;"高専"),IFERROR(VLOOKUP(入力項目!$S$17,子育て関連マスタ!$I$32:$M$37,2,FALSE),0),
  AND(P6=21,入力項目!$S$16="高専"),IFERROR(VLOOKUP(入力項目!$S$17,子育て関連マスタ!$I$32:$M$37,2,FALSE),0),
  P6&gt;=22,0
  ),0),0
) +
IF(AND(P6&gt;=1,P6&lt;=15),IF($D6=入力項目!$S$8,入力項目!$S$3,0),0) +
IF(AND(P6&gt;=1,P6&lt;=15),IF($D6=5,入力項目!$S$4,0),0) +
IF(AND(P6&gt;=1,P6&lt;=15),IF($D6=12,入力項目!$S$5,0),0) +
IF(AND(入力項目!$S$7=$A6,入力項目!$S$8=$D6),子育て関連マスタ!$C$14,0) +
IFERROR(IF(AND(YEAR(EDATE(DATE(入力項目!$S$7,入力項目!$S$8,1),1))=$A6,MONTH(EDATE(DATE(入力項目!$S$7,入力項目!$S$8,1),1))=$D6),子育て関連マスタ!$C$15,0),0) +
IF(AND(OR(P6=3,P6=5,P6=7),$D6=11),子育て関連マスタ!$C$17,0) +
IF(AND(P6=20,$D6=1),子育て関連マスタ!$C$18,0) +
IF(AND(P6=20,$D6=1),
IFERROR(_xlfn.IFS(
入力項目!$S$10="男",子育て関連マスタ!$C$18,
入力項目!$S$10="女",子育て関連マスタ!$C$19
),0),0
) +
IF(AND(P6&gt;=入力項目!$S$18,P6&lt;=入力項目!$S$19),入力項目!$S$20,0) +
IF(AND(P6&gt;=入力項目!$S$21,P6&lt;=入力項目!$S$22),入力項目!$S$23,0) +
IF(AND(P6&gt;=入力項目!$S$24,P6&lt;=入力項目!$S$25),入力項目!$S$26,0)
)</f>
        <v>-24000</v>
      </c>
      <c r="AE6">
        <f ca="1">-(
_xlfn.IFS(
Q6&lt;=入力項目!$S$11,0,
AND(Q6&gt;=入力項目!$S$11+1,Q6&lt;=3),IFERROR(VLOOKUP(入力項目!$S$12,子育て関連マスタ!$I$4:$M$5,4,FALSE),0),
AND(Q6&gt;=4,Q6&lt;=6),IFERROR(VLOOKUP(入力項目!$S$13,子育て関連マスタ!$I$9:$M$12,4,FALSE),0),
AND(Q6&gt;=7,Q6&lt;=12),IFERROR(VLOOKUP(入力項目!$S$14,子育て関連マスタ!$I$16:$M$17,4,FALSE),0),
AND(Q6&gt;=13,Q6&lt;=15),IFERROR(VLOOKUP(入力項目!$S$15,子育て関連マスタ!$I$21:$M$22,4,FALSE),0),
AND(Q6&gt;=16,Q6&lt;=18),IFERROR(VLOOKUP(入力項目!$S$16,子育て関連マスタ!$I$26:$M$28,4,FALSE),0),
AND(Q6&gt;=19,Q6&lt;=20,入力項目!$S$16="高専"),IFERROR(VLOOKUP(入力項目!$S$16,子育て関連マスタ!$I$26:$M$28,4,FALSE),0),
AND(Q6&gt;=19,Q6&lt;=20,入力項目!$S$16&lt;&gt;"高専"),IFERROR(VLOOKUP(入力項目!$S$17,子育て関連マスタ!$I$32:$M$37,4,FALSE),0),
AND(Q6&gt;=21,Q6&lt;=22,入力項目!$S$16="高専"),IFERROR(VLOOKUP(入力項目!$S$17,子育て関連マスタ!$I$32:$M$34,4,FALSE),0),
AND(Q6&gt;=21,Q6&lt;=22,入力項目!$S$16&lt;&gt;"高専"),IFERROR(VLOOKUP(入力項目!$S$17,子育て関連マスタ!$I$32:$M$34,4,FALSE),0),
Q6&gt;=23,0
) +
IF($D6=4,
  IFERROR(_xlfn.IFS(
  Q6&lt;=入力項目!$S$11,0,
  AND(Q6=入力項目!$S$11),IFERROR(VLOOKUP(入力項目!$S$12,子育て関連マスタ!$I$4:$M$5,2,FALSE),0),
  AND(Q6=4),IFERROR(VLOOKUP(入力項目!$S$13,子育て関連マスタ!$I$9:$M$12,2,FALSE),0),
  AND(Q6=7),IFERROR(VLOOKUP(入力項目!$S$14,子育て関連マスタ!$I$16:$M$17,2,FALSE),0),
  AND(Q6=13),IFERROR(VLOOKUP(入力項目!$S$15,子育て関連マスタ!$I$21:$M$22,2,FALSE),0),
  AND(Q6=16),IFERROR(VLOOKUP(入力項目!$S$16,子育て関連マスタ!$I$26:$M$28,2,FALSE),0),
  AND(Q6=19,入力項目!$S$16&lt;&gt;"高専"),IFERROR(VLOOKUP(入力項目!$S$17,子育て関連マスタ!$I$32:$M$37,2,FALSE),0),
  AND(Q6=21,入力項目!$S$16="高専"),IFERROR(VLOOKUP(入力項目!$S$17,子育て関連マスタ!$I$32:$M$37,2,FALSE),0),
  Q6&gt;=22,0
  ),0),0
) +
IF(AND(Q6&gt;=1,Q6&lt;=15),IF($D6=入力項目!$S$8,入力項目!$S$3,0),0) +
IF(AND(Q6&gt;=1,Q6&lt;=15),IF($D6=5,入力項目!$S$4,0),0) +
IF(AND(Q6&gt;=1,Q6&lt;=15),IF($D6=12,入力項目!$S$5,0),0) +
IF(AND(入力項目!$S$7=$A6,入力項目!$S$8=$D6),子育て関連マスタ!$C$14,0) +
IFERROR(IF(AND(YEAR(EDATE(DATE(入力項目!$S$7,入力項目!$S$8,1),1))=$A6,MONTH(EDATE(DATE(入力項目!$S$7,入力項目!$S$8,1),1))=$D6),子育て関連マスタ!$C$15,0),0) +
IF(AND(OR(Q6=3,Q6=5,Q6=7),$D6=11),子育て関連マスタ!$C$17,0) +
IF(AND(Q6=20,$D6=1),子育て関連マスタ!$C$18,0) +
IF(AND(Q6=20,$D6=1),
IFERROR(_xlfn.IFS(
入力項目!$S$10="男",子育て関連マスタ!$C$18,
入力項目!$S$10="女",子育て関連マスタ!$C$19
),0),0
) +
IF(AND(Q6&gt;=入力項目!$S$18,Q6&lt;=入力項目!$S$19),入力項目!$S$20,0) +
IF(AND(Q6&gt;=入力項目!$S$21,Q6&lt;=入力項目!$S$22),入力項目!$S$23,0) +
IF(AND(Q6&gt;=入力項目!$S$24,Q6&lt;=入力項目!$S$25),入力項目!$S$26,0)
)</f>
        <v>-10000</v>
      </c>
      <c r="AF6">
        <f ca="1">-(
_xlfn.IFS(
R6&lt;=入力項目!$S$11,0,
AND(R6&gt;=入力項目!$S$11+1,R6&lt;=3),IFERROR(VLOOKUP(入力項目!$S$12,子育て関連マスタ!$I$4:$M$5,4,FALSE),0),
AND(R6&gt;=4,R6&lt;=6),IFERROR(VLOOKUP(入力項目!$S$13,子育て関連マスタ!$I$9:$M$12,4,FALSE),0),
AND(R6&gt;=7,R6&lt;=12),IFERROR(VLOOKUP(入力項目!$S$14,子育て関連マスタ!$I$16:$M$17,4,FALSE),0),
AND(R6&gt;=13,R6&lt;=15),IFERROR(VLOOKUP(入力項目!$S$15,子育て関連マスタ!$I$21:$M$22,4,FALSE),0),
AND(R6&gt;=16,R6&lt;=18),IFERROR(VLOOKUP(入力項目!$S$16,子育て関連マスタ!$I$26:$M$28,4,FALSE),0),
AND(R6&gt;=19,R6&lt;=20,入力項目!$S$16="高専"),IFERROR(VLOOKUP(入力項目!$S$16,子育て関連マスタ!$I$26:$M$28,4,FALSE),0),
AND(R6&gt;=19,R6&lt;=20,入力項目!$S$16&lt;&gt;"高専"),IFERROR(VLOOKUP(入力項目!$S$17,子育て関連マスタ!$I$32:$M$37,4,FALSE),0),
AND(R6&gt;=21,R6&lt;=22,入力項目!$S$16="高専"),IFERROR(VLOOKUP(入力項目!$S$17,子育て関連マスタ!$I$32:$M$34,4,FALSE),0),
AND(R6&gt;=21,R6&lt;=22,入力項目!$S$16&lt;&gt;"高専"),IFERROR(VLOOKUP(入力項目!$S$17,子育て関連マスタ!$I$32:$M$34,4,FALSE),0),
R6&gt;=23,0
) +
IF($D6=4,
  IFERROR(_xlfn.IFS(
  R6&lt;=入力項目!$S$11,0,
  AND(R6=入力項目!$S$11),IFERROR(VLOOKUP(入力項目!$S$12,子育て関連マスタ!$I$4:$M$5,2,FALSE),0),
  AND(R6=4),IFERROR(VLOOKUP(入力項目!$S$13,子育て関連マスタ!$I$9:$M$12,2,FALSE),0),
  AND(R6=7),IFERROR(VLOOKUP(入力項目!$S$14,子育て関連マスタ!$I$16:$M$17,2,FALSE),0),
  AND(R6=13),IFERROR(VLOOKUP(入力項目!$S$15,子育て関連マスタ!$I$21:$M$22,2,FALSE),0),
  AND(R6=16),IFERROR(VLOOKUP(入力項目!$S$16,子育て関連マスタ!$I$26:$M$28,2,FALSE),0),
  AND(R6=19,入力項目!$S$16&lt;&gt;"高専"),IFERROR(VLOOKUP(入力項目!$S$17,子育て関連マスタ!$I$32:$M$37,2,FALSE),0),
  AND(R6=21,入力項目!$S$16="高専"),IFERROR(VLOOKUP(入力項目!$S$17,子育て関連マスタ!$I$32:$M$37,2,FALSE),0),
  R6&gt;=22,0
  ),0),0
) +
IF(AND(R6&gt;=1,R6&lt;=15),IF($D6=入力項目!$S$8,入力項目!$S$3,0),0) +
IF(AND(R6&gt;=1,R6&lt;=15),IF($D6=5,入力項目!$S$4,0),0) +
IF(AND(R6&gt;=1,R6&lt;=15),IF($D6=12,入力項目!$S$5,0),0) +
IF(AND(入力項目!$S$7=$A6,入力項目!$S$8=$D6),子育て関連マスタ!$C$14,0) +
IFERROR(IF(AND(YEAR(EDATE(DATE(入力項目!$S$7,入力項目!$S$8,1),1))=$A6,MONTH(EDATE(DATE(入力項目!$S$7,入力項目!$S$8,1),1))=$D6),子育て関連マスタ!$C$15,0),0) +
IF(AND(OR(R6=3,R6=5,R6=7),$D6=11),子育て関連マスタ!$C$17,0) +
IF(AND(R6=20,$D6=1),子育て関連マスタ!$C$18,0) +
IF(AND(R6=20,$D6=1),
IFERROR(_xlfn.IFS(
入力項目!$S$10="男",子育て関連マスタ!$C$18,
入力項目!$S$10="女",子育て関連マスタ!$C$19
),0),0
) +
IF(AND(R6&gt;=入力項目!$S$18,R6&lt;=入力項目!$S$19),入力項目!$S$20,0) +
IF(AND(R6&gt;=入力項目!$S$21,R6&lt;=入力項目!$S$22),入力項目!$S$23,0) +
IF(AND(R6&gt;=入力項目!$S$24,R6&lt;=入力項目!$S$25),入力項目!$S$26,0)
)</f>
        <v>0</v>
      </c>
      <c r="AG6">
        <f ca="1">-(
_xlfn.IFS(
S6&lt;=入力項目!$S$11,0,
AND(S6&gt;=入力項目!$S$11+1,S6&lt;=3),IFERROR(VLOOKUP(入力項目!$S$12,子育て関連マスタ!$I$4:$M$5,4,FALSE),0),
AND(S6&gt;=4,S6&lt;=6),IFERROR(VLOOKUP(入力項目!$S$13,子育て関連マスタ!$I$9:$M$12,4,FALSE),0),
AND(S6&gt;=7,S6&lt;=12),IFERROR(VLOOKUP(入力項目!$S$14,子育て関連マスタ!$I$16:$M$17,4,FALSE),0),
AND(S6&gt;=13,S6&lt;=15),IFERROR(VLOOKUP(入力項目!$S$15,子育て関連マスタ!$I$21:$M$22,4,FALSE),0),
AND(S6&gt;=16,S6&lt;=18),IFERROR(VLOOKUP(入力項目!$S$16,子育て関連マスタ!$I$26:$M$28,4,FALSE),0),
AND(S6&gt;=19,S6&lt;=20,入力項目!$S$16="高専"),IFERROR(VLOOKUP(入力項目!$S$16,子育て関連マスタ!$I$26:$M$28,4,FALSE),0),
AND(S6&gt;=19,S6&lt;=20,入力項目!$S$16&lt;&gt;"高専"),IFERROR(VLOOKUP(入力項目!$S$17,子育て関連マスタ!$I$32:$M$37,4,FALSE),0),
AND(S6&gt;=21,S6&lt;=22,入力項目!$S$16="高専"),IFERROR(VLOOKUP(入力項目!$S$17,子育て関連マスタ!$I$32:$M$34,4,FALSE),0),
AND(S6&gt;=21,S6&lt;=22,入力項目!$S$16&lt;&gt;"高専"),IFERROR(VLOOKUP(入力項目!$S$17,子育て関連マスタ!$I$32:$M$34,4,FALSE),0),
S6&gt;=23,0
) +
IF($D6=4,
  IFERROR(_xlfn.IFS(
  S6&lt;=入力項目!$S$11,0,
  AND(S6=入力項目!$S$11),IFERROR(VLOOKUP(入力項目!$S$12,子育て関連マスタ!$I$4:$M$5,2,FALSE),0),
  AND(S6=4),IFERROR(VLOOKUP(入力項目!$S$13,子育て関連マスタ!$I$9:$M$12,2,FALSE),0),
  AND(S6=7),IFERROR(VLOOKUP(入力項目!$S$14,子育て関連マスタ!$I$16:$M$17,2,FALSE),0),
  AND(S6=13),IFERROR(VLOOKUP(入力項目!$S$15,子育て関連マスタ!$I$21:$M$22,2,FALSE),0),
  AND(S6=16),IFERROR(VLOOKUP(入力項目!$S$16,子育て関連マスタ!$I$26:$M$28,2,FALSE),0),
  AND(S6=19,入力項目!$S$16&lt;&gt;"高専"),IFERROR(VLOOKUP(入力項目!$S$17,子育て関連マスタ!$I$32:$M$37,2,FALSE),0),
  AND(S6=21,入力項目!$S$16="高専"),IFERROR(VLOOKUP(入力項目!$S$17,子育て関連マスタ!$I$32:$M$37,2,FALSE),0),
  S6&gt;=22,0
  ),0),0
) +
IF(AND(S6&gt;=1,S6&lt;=15),IF($D6=入力項目!$S$8,入力項目!$S$3,0),0) +
IF(AND(S6&gt;=1,S6&lt;=15),IF($D6=5,入力項目!$S$4,0),0) +
IF(AND(S6&gt;=1,S6&lt;=15),IF($D6=12,入力項目!$S$5,0),0) +
IF(AND(入力項目!$S$7=$A6,入力項目!$S$8=$D6),子育て関連マスタ!$C$14,0) +
IFERROR(IF(AND(YEAR(EDATE(DATE(入力項目!$S$7,入力項目!$S$8,1),1))=$A6,MONTH(EDATE(DATE(入力項目!$S$7,入力項目!$S$8,1),1))=$D6),子育て関連マスタ!$C$15,0),0) +
IF(AND(OR(S6=3,S6=5,S6=7),$D6=11),子育て関連マスタ!$C$17,0) +
IF(AND(S6=20,$D6=1),子育て関連マスタ!$C$18,0) +
IF(AND(S6=20,$D6=1),
IFERROR(_xlfn.IFS(
入力項目!$S$10="男",子育て関連マスタ!$C$18,
入力項目!$S$10="女",子育て関連マスタ!$C$19
),0),0
) +
IF(AND(S6&gt;=入力項目!$S$18,S6&lt;=入力項目!$S$19),入力項目!$S$20,0) +
IF(AND(S6&gt;=入力項目!$S$21,S6&lt;=入力項目!$S$22),入力項目!$S$23,0) +
IF(AND(S6&gt;=入力項目!$S$24,S6&lt;=入力項目!$S$25),入力項目!$S$26,0)
)</f>
        <v>0</v>
      </c>
      <c r="AH6">
        <f ca="1">-(
_xlfn.IFS(
T6&lt;=入力項目!$S$11,0,
AND(T6&gt;=入力項目!$S$11+1,T6&lt;=3),IFERROR(VLOOKUP(入力項目!$S$12,子育て関連マスタ!$I$4:$M$5,4,FALSE),0),
AND(T6&gt;=4,T6&lt;=6),IFERROR(VLOOKUP(入力項目!$S$13,子育て関連マスタ!$I$9:$M$12,4,FALSE),0),
AND(T6&gt;=7,T6&lt;=12),IFERROR(VLOOKUP(入力項目!$S$14,子育て関連マスタ!$I$16:$M$17,4,FALSE),0),
AND(T6&gt;=13,T6&lt;=15),IFERROR(VLOOKUP(入力項目!$S$15,子育て関連マスタ!$I$21:$M$22,4,FALSE),0),
AND(T6&gt;=16,T6&lt;=18),IFERROR(VLOOKUP(入力項目!$S$16,子育て関連マスタ!$I$26:$M$28,4,FALSE),0),
AND(T6&gt;=19,T6&lt;=20,入力項目!$S$16="高専"),IFERROR(VLOOKUP(入力項目!$S$16,子育て関連マスタ!$I$26:$M$28,4,FALSE),0),
AND(T6&gt;=19,T6&lt;=20,入力項目!$S$16&lt;&gt;"高専"),IFERROR(VLOOKUP(入力項目!$S$17,子育て関連マスタ!$I$32:$M$37,4,FALSE),0),
AND(T6&gt;=21,T6&lt;=22,入力項目!$S$16="高専"),IFERROR(VLOOKUP(入力項目!$S$17,子育て関連マスタ!$I$32:$M$34,4,FALSE),0),
AND(T6&gt;=21,T6&lt;=22,入力項目!$S$16&lt;&gt;"高専"),IFERROR(VLOOKUP(入力項目!$S$17,子育て関連マスタ!$I$32:$M$34,4,FALSE),0),
T6&gt;=23,0
) +
IF($D6=4,
  IFERROR(_xlfn.IFS(
  T6&lt;=入力項目!$S$11,0,
  AND(T6=入力項目!$S$11),IFERROR(VLOOKUP(入力項目!$S$12,子育て関連マスタ!$I$4:$M$5,2,FALSE),0),
  AND(T6=4),IFERROR(VLOOKUP(入力項目!$S$13,子育て関連マスタ!$I$9:$M$12,2,FALSE),0),
  AND(T6=7),IFERROR(VLOOKUP(入力項目!$S$14,子育て関連マスタ!$I$16:$M$17,2,FALSE),0),
  AND(T6=13),IFERROR(VLOOKUP(入力項目!$S$15,子育て関連マスタ!$I$21:$M$22,2,FALSE),0),
  AND(T6=16),IFERROR(VLOOKUP(入力項目!$S$16,子育て関連マスタ!$I$26:$M$28,2,FALSE),0),
  AND(T6=19,入力項目!$S$16&lt;&gt;"高専"),IFERROR(VLOOKUP(入力項目!$S$17,子育て関連マスタ!$I$32:$M$37,2,FALSE),0),
  AND(T6=21,入力項目!$S$16="高専"),IFERROR(VLOOKUP(入力項目!$S$17,子育て関連マスタ!$I$32:$M$37,2,FALSE),0),
  T6&gt;=22,0
  ),0),0
) +
IF(AND(T6&gt;=1,T6&lt;=15),IF($D6=入力項目!$S$8,入力項目!$S$3,0),0) +
IF(AND(T6&gt;=1,T6&lt;=15),IF($D6=5,入力項目!$S$4,0),0) +
IF(AND(T6&gt;=1,T6&lt;=15),IF($D6=12,入力項目!$S$5,0),0) +
IF(AND(入力項目!$S$7=$A6,入力項目!$S$8=$D6),子育て関連マスタ!$C$14,0) +
IFERROR(IF(AND(YEAR(EDATE(DATE(入力項目!$S$7,入力項目!$S$8,1),1))=$A6,MONTH(EDATE(DATE(入力項目!$S$7,入力項目!$S$8,1),1))=$D6),子育て関連マスタ!$C$15,0),0) +
IF(AND(OR(T6=3,T6=5,T6=7),$D6=11),子育て関連マスタ!$C$17,0) +
IF(AND(T6=20,$D6=1),子育て関連マスタ!$C$18,0) +
IF(AND(T6=20,$D6=1),
IFERROR(_xlfn.IFS(
入力項目!$S$10="男",子育て関連マスタ!$C$18,
入力項目!$S$10="女",子育て関連マスタ!$C$19
),0),0
) +
IF(AND(T6&gt;=入力項目!$S$18,T6&lt;=入力項目!$S$19),入力項目!$S$20,0) +
IF(AND(T6&gt;=入力項目!$S$21,T6&lt;=入力項目!$S$22),入力項目!$S$23,0) +
IF(AND(T6&gt;=入力項目!$S$24,T6&lt;=入力項目!$S$25),入力項目!$S$26,0)
)</f>
        <v>0</v>
      </c>
      <c r="AI6">
        <f ca="1">-(
_xlfn.IFS(
U6&lt;=入力項目!$S$11,0,
AND(U6&gt;=入力項目!$S$11+1,U6&lt;=3),IFERROR(VLOOKUP(入力項目!$S$12,子育て関連マスタ!$I$4:$M$5,4,FALSE),0),
AND(U6&gt;=4,U6&lt;=6),IFERROR(VLOOKUP(入力項目!$S$13,子育て関連マスタ!$I$9:$M$12,4,FALSE),0),
AND(U6&gt;=7,U6&lt;=12),IFERROR(VLOOKUP(入力項目!$S$14,子育て関連マスタ!$I$16:$M$17,4,FALSE),0),
AND(U6&gt;=13,U6&lt;=15),IFERROR(VLOOKUP(入力項目!$S$15,子育て関連マスタ!$I$21:$M$22,4,FALSE),0),
AND(U6&gt;=16,U6&lt;=18),IFERROR(VLOOKUP(入力項目!$S$16,子育て関連マスタ!$I$26:$M$28,4,FALSE),0),
AND(U6&gt;=19,U6&lt;=20,入力項目!$S$16="高専"),IFERROR(VLOOKUP(入力項目!$S$16,子育て関連マスタ!$I$26:$M$28,4,FALSE),0),
AND(U6&gt;=19,U6&lt;=20,入力項目!$S$16&lt;&gt;"高専"),IFERROR(VLOOKUP(入力項目!$S$17,子育て関連マスタ!$I$32:$M$37,4,FALSE),0),
AND(U6&gt;=21,U6&lt;=22,入力項目!$S$16="高専"),IFERROR(VLOOKUP(入力項目!$S$17,子育て関連マスタ!$I$32:$M$34,4,FALSE),0),
AND(U6&gt;=21,U6&lt;=22,入力項目!$S$16&lt;&gt;"高専"),IFERROR(VLOOKUP(入力項目!$S$17,子育て関連マスタ!$I$32:$M$34,4,FALSE),0),
U6&gt;=23,0
) +
IF($D6=4,
  IFERROR(_xlfn.IFS(
  U6&lt;=入力項目!$S$11,0,
  AND(U6=入力項目!$S$11),IFERROR(VLOOKUP(入力項目!$S$12,子育て関連マスタ!$I$4:$M$5,2,FALSE),0),
  AND(U6=4),IFERROR(VLOOKUP(入力項目!$S$13,子育て関連マスタ!$I$9:$M$12,2,FALSE),0),
  AND(U6=7),IFERROR(VLOOKUP(入力項目!$S$14,子育て関連マスタ!$I$16:$M$17,2,FALSE),0),
  AND(U6=13),IFERROR(VLOOKUP(入力項目!$S$15,子育て関連マスタ!$I$21:$M$22,2,FALSE),0),
  AND(U6=16),IFERROR(VLOOKUP(入力項目!$S$16,子育て関連マスタ!$I$26:$M$28,2,FALSE),0),
  AND(U6=19,入力項目!$S$16&lt;&gt;"高専"),IFERROR(VLOOKUP(入力項目!$S$17,子育て関連マスタ!$I$32:$M$37,2,FALSE),0),
  AND(U6=21,入力項目!$S$16="高専"),IFERROR(VLOOKUP(入力項目!$S$17,子育て関連マスタ!$I$32:$M$37,2,FALSE),0),
  U6&gt;=22,0
  ),0),0
) +
IF(AND(U6&gt;=1,U6&lt;=15),IF($D6=入力項目!$S$8,入力項目!$S$3,0),0) +
IF(AND(U6&gt;=1,U6&lt;=15),IF($D6=5,入力項目!$S$4,0),0) +
IF(AND(U6&gt;=1,U6&lt;=15),IF($D6=12,入力項目!$S$5,0),0) +
IF(AND(入力項目!$S$7=$A6,入力項目!$S$8=$D6),子育て関連マスタ!$C$14,0) +
IFERROR(IF(AND(YEAR(EDATE(DATE(入力項目!$S$7,入力項目!$S$8,1),1))=$A6,MONTH(EDATE(DATE(入力項目!$S$7,入力項目!$S$8,1),1))=$D6),子育て関連マスタ!$C$15,0),0) +
IF(AND(OR(U6=3,U6=5,U6=7),$D6=11),子育て関連マスタ!$C$17,0) +
IF(AND(U6=20,$D6=1),子育て関連マスタ!$C$18,0) +
IF(AND(U6=20,$D6=1),
IFERROR(_xlfn.IFS(
入力項目!$S$10="男",子育て関連マスタ!$C$18,
入力項目!$S$10="女",子育て関連マスタ!$C$19
),0),0
) +
IF(AND(U6&gt;=入力項目!$S$18,U6&lt;=入力項目!$S$19),入力項目!$S$20,0) +
IF(AND(U6&gt;=入力項目!$S$21,U6&lt;=入力項目!$S$22),入力項目!$S$23,0) +
IF(AND(U6&gt;=入力項目!$S$24,U6&lt;=入力項目!$S$25),入力項目!$S$26,0)
)</f>
        <v>0</v>
      </c>
      <c r="AJ6" s="10">
        <f ca="1">-VLOOKUP($D6,月別収支!$A$2:$H$13,7,FALSE)</f>
        <v>-20000</v>
      </c>
    </row>
    <row r="7" spans="1:39" x14ac:dyDescent="0.4">
      <c r="A7">
        <f t="shared" ca="1" si="6"/>
        <v>2025</v>
      </c>
      <c r="B7">
        <f t="shared" ca="1" si="7"/>
        <v>2024</v>
      </c>
      <c r="C7">
        <f t="shared" ca="1" si="8"/>
        <v>1</v>
      </c>
      <c r="D7">
        <f t="shared" ca="1" si="9"/>
        <v>1</v>
      </c>
      <c r="E7" t="str">
        <f t="shared" ca="1" si="0"/>
        <v>2025年1月</v>
      </c>
      <c r="F7">
        <f ca="1">IF(OR(入力項目!$N$5&lt;$A7,AND(入力項目!$N$5=$A7,入力項目!$N$6&lt;$D7)),IF(F6=0,1,IF(G7=12,F6+1,F6)),0)</f>
        <v>0</v>
      </c>
      <c r="G7">
        <f ca="1">IF(OR(入力項目!$N$5&lt;$A7,AND(入力項目!$N$5=$A7,入力項目!$N$6&lt;$D7)),IF(G6=12,1,G6+1),0)</f>
        <v>0</v>
      </c>
      <c r="H7" t="str">
        <f t="shared" ca="1" si="1"/>
        <v>0_0</v>
      </c>
      <c r="I7">
        <f ca="1">IF(
  IFERROR(AND($C7&gt;0,MOD($C7,入力項目!$N$22)=0,$D7=入力項目!$N$23), FALSE),
  1,
  IF(
    AND(I6&gt;0,J6=12),
    IF(I6=入力項目!$N$28, 0, I6+1),
    I6
  )
)</f>
        <v>0</v>
      </c>
      <c r="J7">
        <f ca="1">IF($D7=入力項目!$N$23,1,IFERROR(J6+1,1))</f>
        <v>5</v>
      </c>
      <c r="K7" t="str">
        <f t="shared" ca="1" si="2"/>
        <v>0_5</v>
      </c>
      <c r="L7">
        <f ca="1">L6+IF(入力項目!$D$4=$D7,1,0)</f>
        <v>29</v>
      </c>
      <c r="M7" t="str">
        <f t="shared" ca="1" si="3"/>
        <v>29歳</v>
      </c>
      <c r="N7">
        <f t="shared" ca="1" si="10"/>
        <v>30</v>
      </c>
      <c r="O7" t="str">
        <f t="shared" ca="1" si="4"/>
        <v>30歳</v>
      </c>
      <c r="P7">
        <f t="shared" ca="1" si="11"/>
        <v>4</v>
      </c>
      <c r="Q7">
        <f t="shared" ca="1" si="12"/>
        <v>2</v>
      </c>
      <c r="R7">
        <f t="shared" ca="1" si="13"/>
        <v>2025</v>
      </c>
      <c r="S7">
        <f t="shared" ca="1" si="14"/>
        <v>2025</v>
      </c>
      <c r="T7">
        <f t="shared" ca="1" si="15"/>
        <v>2025</v>
      </c>
      <c r="U7">
        <f t="shared" ca="1" si="16"/>
        <v>2025</v>
      </c>
      <c r="V7" s="10">
        <f t="shared" ca="1" si="17"/>
        <v>6175000</v>
      </c>
      <c r="W7" s="10">
        <f ca="1">IF($L7&lt;その他マスタ!$B$1,VLOOKUP($D7,月別収支!$A$2:$H$13,2,FALSE),その他マスタ!$B$3)+IF(AND($L7=その他マスタ!$B$1,入力項目!$I$9="あり",$D7=入力項目!$D$4),その他マスタ!$B$2,0)</f>
        <v>300000</v>
      </c>
      <c r="X7" s="10">
        <f ca="1">-IF(入力項目!$K$5=TRUE,
IF($F7+$G7&lt;3,VLOOKUP($D7,月別収支!$A$2:$H$13,8,FALSE),0)+IFERROR(VLOOKUP($H7,住宅ローン計算!C:P,13,FALSE),0)+IF($F7&gt;1,IF(OR($G7=3,$G7=6,$G7=9,$G7=12),ROUNDUP(入力項目!$N$18/4,0),0),0),
VLOOKUP($D7,月別収支!$A$2:$H$13,8,FALSE))</f>
        <v>-50000</v>
      </c>
      <c r="Y7" s="10">
        <f ca="1">-VLOOKUP($D7,月別収支!$A$2:$H$13,3,FALSE)</f>
        <v>-75000</v>
      </c>
      <c r="Z7" s="10">
        <f ca="1">-VLOOKUP($D7,月別収支!$A$2:$H$13,4,FALSE)</f>
        <v>-27000</v>
      </c>
      <c r="AA7" s="10">
        <f ca="1">-VLOOKUP($D7,月別収支!$A$2:$H$13,6,FALSE)</f>
        <v>-10000</v>
      </c>
      <c r="AB7" s="10">
        <f ca="1">-(
VLOOKUP($D7,月別収支!$A$2:$H$13,5,FALSE)+IF(AND(入力項目!$I$27&lt;=$A7,ISEVEN($A7-入力項目!$I$27),入力項目!$I$28=$D7),入力項目!$I$26,0)
+IF(入力項目!$K$26=TRUE,
IFERROR(VLOOKUP($K7,マイカーローン計算!C:P,13,FALSE),0),
IFERROR(
  IF(AND($C7&gt;0,MOD($C7,入力項目!$N$22)=0,$D7=入力項目!$N$23),入力項目!$N$24,0),
 0
)
)
)</f>
        <v>-20000</v>
      </c>
      <c r="AC7" s="10">
        <f ca="1">-IF($A7&lt;入力項目!$N$33,入力項目!$N$35,IF(AND($A7=入力項目!$N$33,$D7&lt;=入力項目!$N$34),入力項目!$N$35,0))</f>
        <v>-5000</v>
      </c>
      <c r="AD7">
        <f ca="1">-(
_xlfn.IFS(
P7&lt;=入力項目!$S$11,0,
AND(P7&gt;=入力項目!$S$11+1,P7&lt;=3),IFERROR(VLOOKUP(入力項目!$S$12,子育て関連マスタ!$I$4:$M$5,4,FALSE),0),
AND(P7&gt;=4,P7&lt;=6),IFERROR(VLOOKUP(入力項目!$S$13,子育て関連マスタ!$I$9:$M$12,4,FALSE),0),
AND(P7&gt;=7,P7&lt;=12),IFERROR(VLOOKUP(入力項目!$S$14,子育て関連マスタ!$I$16:$M$17,4,FALSE),0),
AND(P7&gt;=13,P7&lt;=15),IFERROR(VLOOKUP(入力項目!$S$15,子育て関連マスタ!$I$21:$M$22,4,FALSE),0),
AND(P7&gt;=16,P7&lt;=18),IFERROR(VLOOKUP(入力項目!$S$16,子育て関連マスタ!$I$26:$M$28,4,FALSE),0),
AND(P7&gt;=19,P7&lt;=20,入力項目!$S$16="高専"),IFERROR(VLOOKUP(入力項目!$S$16,子育て関連マスタ!$I$26:$M$28,4,FALSE),0),
AND(P7&gt;=19,P7&lt;=20,入力項目!$S$16&lt;&gt;"高専"),IFERROR(VLOOKUP(入力項目!$S$17,子育て関連マスタ!$I$32:$M$37,4,FALSE),0),
AND(P7&gt;=21,P7&lt;=22,入力項目!$S$16="高専"),IFERROR(VLOOKUP(入力項目!$S$17,子育て関連マスタ!$I$32:$M$34,4,FALSE),0),
AND(P7&gt;=21,P7&lt;=22,入力項目!$S$16&lt;&gt;"高専"),IFERROR(VLOOKUP(入力項目!$S$17,子育て関連マスタ!$I$32:$M$34,4,FALSE),0),
P7&gt;=23,0
) +
IF($D7=4,
  IFERROR(_xlfn.IFS(
  P7&lt;=入力項目!$S$11,0,
  AND(P7=入力項目!$S$11),IFERROR(VLOOKUP(入力項目!$S$12,子育て関連マスタ!$I$4:$M$5,2,FALSE),0),
  AND(P7=4),IFERROR(VLOOKUP(入力項目!$S$13,子育て関連マスタ!$I$9:$M$12,2,FALSE),0),
  AND(P7=7),IFERROR(VLOOKUP(入力項目!$S$14,子育て関連マスタ!$I$16:$M$17,2,FALSE),0),
  AND(P7=13),IFERROR(VLOOKUP(入力項目!$S$15,子育て関連マスタ!$I$21:$M$22,2,FALSE),0),
  AND(P7=16),IFERROR(VLOOKUP(入力項目!$S$16,子育て関連マスタ!$I$26:$M$28,2,FALSE),0),
  AND(P7=19,入力項目!$S$16&lt;&gt;"高専"),IFERROR(VLOOKUP(入力項目!$S$17,子育て関連マスタ!$I$32:$M$37,2,FALSE),0),
  AND(P7=21,入力項目!$S$16="高専"),IFERROR(VLOOKUP(入力項目!$S$17,子育て関連マスタ!$I$32:$M$37,2,FALSE),0),
  P7&gt;=22,0
  ),0),0
) +
IF(AND(P7&gt;=1,P7&lt;=15),IF($D7=入力項目!$S$8,入力項目!$S$3,0),0) +
IF(AND(P7&gt;=1,P7&lt;=15),IF($D7=5,入力項目!$S$4,0),0) +
IF(AND(P7&gt;=1,P7&lt;=15),IF($D7=12,入力項目!$S$5,0),0) +
IF(AND(入力項目!$S$7=$A7,入力項目!$S$8=$D7),子育て関連マスタ!$C$14,0) +
IFERROR(IF(AND(YEAR(EDATE(DATE(入力項目!$S$7,入力項目!$S$8,1),1))=$A7,MONTH(EDATE(DATE(入力項目!$S$7,入力項目!$S$8,1),1))=$D7),子育て関連マスタ!$C$15,0),0) +
IF(AND(OR(P7=3,P7=5,P7=7),$D7=11),子育て関連マスタ!$C$17,0) +
IF(AND(P7=20,$D7=1),子育て関連マスタ!$C$18,0) +
IF(AND(P7=20,$D7=1),
IFERROR(_xlfn.IFS(
入力項目!$S$10="男",子育て関連マスタ!$C$18,
入力項目!$S$10="女",子育て関連マスタ!$C$19
),0),0
) +
IF(AND(P7&gt;=入力項目!$S$18,P7&lt;=入力項目!$S$19),入力項目!$S$20,0) +
IF(AND(P7&gt;=入力項目!$S$21,P7&lt;=入力項目!$S$22),入力項目!$S$23,0) +
IF(AND(P7&gt;=入力項目!$S$24,P7&lt;=入力項目!$S$25),入力項目!$S$26,0)
)</f>
        <v>-14000</v>
      </c>
      <c r="AE7">
        <f ca="1">-(
_xlfn.IFS(
Q7&lt;=入力項目!$S$11,0,
AND(Q7&gt;=入力項目!$S$11+1,Q7&lt;=3),IFERROR(VLOOKUP(入力項目!$S$12,子育て関連マスタ!$I$4:$M$5,4,FALSE),0),
AND(Q7&gt;=4,Q7&lt;=6),IFERROR(VLOOKUP(入力項目!$S$13,子育て関連マスタ!$I$9:$M$12,4,FALSE),0),
AND(Q7&gt;=7,Q7&lt;=12),IFERROR(VLOOKUP(入力項目!$S$14,子育て関連マスタ!$I$16:$M$17,4,FALSE),0),
AND(Q7&gt;=13,Q7&lt;=15),IFERROR(VLOOKUP(入力項目!$S$15,子育て関連マスタ!$I$21:$M$22,4,FALSE),0),
AND(Q7&gt;=16,Q7&lt;=18),IFERROR(VLOOKUP(入力項目!$S$16,子育て関連マスタ!$I$26:$M$28,4,FALSE),0),
AND(Q7&gt;=19,Q7&lt;=20,入力項目!$S$16="高専"),IFERROR(VLOOKUP(入力項目!$S$16,子育て関連マスタ!$I$26:$M$28,4,FALSE),0),
AND(Q7&gt;=19,Q7&lt;=20,入力項目!$S$16&lt;&gt;"高専"),IFERROR(VLOOKUP(入力項目!$S$17,子育て関連マスタ!$I$32:$M$37,4,FALSE),0),
AND(Q7&gt;=21,Q7&lt;=22,入力項目!$S$16="高専"),IFERROR(VLOOKUP(入力項目!$S$17,子育て関連マスタ!$I$32:$M$34,4,FALSE),0),
AND(Q7&gt;=21,Q7&lt;=22,入力項目!$S$16&lt;&gt;"高専"),IFERROR(VLOOKUP(入力項目!$S$17,子育て関連マスタ!$I$32:$M$34,4,FALSE),0),
Q7&gt;=23,0
) +
IF($D7=4,
  IFERROR(_xlfn.IFS(
  Q7&lt;=入力項目!$S$11,0,
  AND(Q7=入力項目!$S$11),IFERROR(VLOOKUP(入力項目!$S$12,子育て関連マスタ!$I$4:$M$5,2,FALSE),0),
  AND(Q7=4),IFERROR(VLOOKUP(入力項目!$S$13,子育て関連マスタ!$I$9:$M$12,2,FALSE),0),
  AND(Q7=7),IFERROR(VLOOKUP(入力項目!$S$14,子育て関連マスタ!$I$16:$M$17,2,FALSE),0),
  AND(Q7=13),IFERROR(VLOOKUP(入力項目!$S$15,子育て関連マスタ!$I$21:$M$22,2,FALSE),0),
  AND(Q7=16),IFERROR(VLOOKUP(入力項目!$S$16,子育て関連マスタ!$I$26:$M$28,2,FALSE),0),
  AND(Q7=19,入力項目!$S$16&lt;&gt;"高専"),IFERROR(VLOOKUP(入力項目!$S$17,子育て関連マスタ!$I$32:$M$37,2,FALSE),0),
  AND(Q7=21,入力項目!$S$16="高専"),IFERROR(VLOOKUP(入力項目!$S$17,子育て関連マスタ!$I$32:$M$37,2,FALSE),0),
  Q7&gt;=22,0
  ),0),0
) +
IF(AND(Q7&gt;=1,Q7&lt;=15),IF($D7=入力項目!$S$8,入力項目!$S$3,0),0) +
IF(AND(Q7&gt;=1,Q7&lt;=15),IF($D7=5,入力項目!$S$4,0),0) +
IF(AND(Q7&gt;=1,Q7&lt;=15),IF($D7=12,入力項目!$S$5,0),0) +
IF(AND(入力項目!$S$7=$A7,入力項目!$S$8=$D7),子育て関連マスタ!$C$14,0) +
IFERROR(IF(AND(YEAR(EDATE(DATE(入力項目!$S$7,入力項目!$S$8,1),1))=$A7,MONTH(EDATE(DATE(入力項目!$S$7,入力項目!$S$8,1),1))=$D7),子育て関連マスタ!$C$15,0),0) +
IF(AND(OR(Q7=3,Q7=5,Q7=7),$D7=11),子育て関連マスタ!$C$17,0) +
IF(AND(Q7=20,$D7=1),子育て関連マスタ!$C$18,0) +
IF(AND(Q7=20,$D7=1),
IFERROR(_xlfn.IFS(
入力項目!$S$10="男",子育て関連マスタ!$C$18,
入力項目!$S$10="女",子育て関連マスタ!$C$19
),0),0
) +
IF(AND(Q7&gt;=入力項目!$S$18,Q7&lt;=入力項目!$S$19),入力項目!$S$20,0) +
IF(AND(Q7&gt;=入力項目!$S$21,Q7&lt;=入力項目!$S$22),入力項目!$S$23,0) +
IF(AND(Q7&gt;=入力項目!$S$24,Q7&lt;=入力項目!$S$25),入力項目!$S$26,0)
)</f>
        <v>0</v>
      </c>
      <c r="AF7">
        <f ca="1">-(
_xlfn.IFS(
R7&lt;=入力項目!$S$11,0,
AND(R7&gt;=入力項目!$S$11+1,R7&lt;=3),IFERROR(VLOOKUP(入力項目!$S$12,子育て関連マスタ!$I$4:$M$5,4,FALSE),0),
AND(R7&gt;=4,R7&lt;=6),IFERROR(VLOOKUP(入力項目!$S$13,子育て関連マスタ!$I$9:$M$12,4,FALSE),0),
AND(R7&gt;=7,R7&lt;=12),IFERROR(VLOOKUP(入力項目!$S$14,子育て関連マスタ!$I$16:$M$17,4,FALSE),0),
AND(R7&gt;=13,R7&lt;=15),IFERROR(VLOOKUP(入力項目!$S$15,子育て関連マスタ!$I$21:$M$22,4,FALSE),0),
AND(R7&gt;=16,R7&lt;=18),IFERROR(VLOOKUP(入力項目!$S$16,子育て関連マスタ!$I$26:$M$28,4,FALSE),0),
AND(R7&gt;=19,R7&lt;=20,入力項目!$S$16="高専"),IFERROR(VLOOKUP(入力項目!$S$16,子育て関連マスタ!$I$26:$M$28,4,FALSE),0),
AND(R7&gt;=19,R7&lt;=20,入力項目!$S$16&lt;&gt;"高専"),IFERROR(VLOOKUP(入力項目!$S$17,子育て関連マスタ!$I$32:$M$37,4,FALSE),0),
AND(R7&gt;=21,R7&lt;=22,入力項目!$S$16="高専"),IFERROR(VLOOKUP(入力項目!$S$17,子育て関連マスタ!$I$32:$M$34,4,FALSE),0),
AND(R7&gt;=21,R7&lt;=22,入力項目!$S$16&lt;&gt;"高専"),IFERROR(VLOOKUP(入力項目!$S$17,子育て関連マスタ!$I$32:$M$34,4,FALSE),0),
R7&gt;=23,0
) +
IF($D7=4,
  IFERROR(_xlfn.IFS(
  R7&lt;=入力項目!$S$11,0,
  AND(R7=入力項目!$S$11),IFERROR(VLOOKUP(入力項目!$S$12,子育て関連マスタ!$I$4:$M$5,2,FALSE),0),
  AND(R7=4),IFERROR(VLOOKUP(入力項目!$S$13,子育て関連マスタ!$I$9:$M$12,2,FALSE),0),
  AND(R7=7),IFERROR(VLOOKUP(入力項目!$S$14,子育て関連マスタ!$I$16:$M$17,2,FALSE),0),
  AND(R7=13),IFERROR(VLOOKUP(入力項目!$S$15,子育て関連マスタ!$I$21:$M$22,2,FALSE),0),
  AND(R7=16),IFERROR(VLOOKUP(入力項目!$S$16,子育て関連マスタ!$I$26:$M$28,2,FALSE),0),
  AND(R7=19,入力項目!$S$16&lt;&gt;"高専"),IFERROR(VLOOKUP(入力項目!$S$17,子育て関連マスタ!$I$32:$M$37,2,FALSE),0),
  AND(R7=21,入力項目!$S$16="高専"),IFERROR(VLOOKUP(入力項目!$S$17,子育て関連マスタ!$I$32:$M$37,2,FALSE),0),
  R7&gt;=22,0
  ),0),0
) +
IF(AND(R7&gt;=1,R7&lt;=15),IF($D7=入力項目!$S$8,入力項目!$S$3,0),0) +
IF(AND(R7&gt;=1,R7&lt;=15),IF($D7=5,入力項目!$S$4,0),0) +
IF(AND(R7&gt;=1,R7&lt;=15),IF($D7=12,入力項目!$S$5,0),0) +
IF(AND(入力項目!$S$7=$A7,入力項目!$S$8=$D7),子育て関連マスタ!$C$14,0) +
IFERROR(IF(AND(YEAR(EDATE(DATE(入力項目!$S$7,入力項目!$S$8,1),1))=$A7,MONTH(EDATE(DATE(入力項目!$S$7,入力項目!$S$8,1),1))=$D7),子育て関連マスタ!$C$15,0),0) +
IF(AND(OR(R7=3,R7=5,R7=7),$D7=11),子育て関連マスタ!$C$17,0) +
IF(AND(R7=20,$D7=1),子育て関連マスタ!$C$18,0) +
IF(AND(R7=20,$D7=1),
IFERROR(_xlfn.IFS(
入力項目!$S$10="男",子育て関連マスタ!$C$18,
入力項目!$S$10="女",子育て関連マスタ!$C$19
),0),0
) +
IF(AND(R7&gt;=入力項目!$S$18,R7&lt;=入力項目!$S$19),入力項目!$S$20,0) +
IF(AND(R7&gt;=入力項目!$S$21,R7&lt;=入力項目!$S$22),入力項目!$S$23,0) +
IF(AND(R7&gt;=入力項目!$S$24,R7&lt;=入力項目!$S$25),入力項目!$S$26,0)
)</f>
        <v>0</v>
      </c>
      <c r="AG7">
        <f ca="1">-(
_xlfn.IFS(
S7&lt;=入力項目!$S$11,0,
AND(S7&gt;=入力項目!$S$11+1,S7&lt;=3),IFERROR(VLOOKUP(入力項目!$S$12,子育て関連マスタ!$I$4:$M$5,4,FALSE),0),
AND(S7&gt;=4,S7&lt;=6),IFERROR(VLOOKUP(入力項目!$S$13,子育て関連マスタ!$I$9:$M$12,4,FALSE),0),
AND(S7&gt;=7,S7&lt;=12),IFERROR(VLOOKUP(入力項目!$S$14,子育て関連マスタ!$I$16:$M$17,4,FALSE),0),
AND(S7&gt;=13,S7&lt;=15),IFERROR(VLOOKUP(入力項目!$S$15,子育て関連マスタ!$I$21:$M$22,4,FALSE),0),
AND(S7&gt;=16,S7&lt;=18),IFERROR(VLOOKUP(入力項目!$S$16,子育て関連マスタ!$I$26:$M$28,4,FALSE),0),
AND(S7&gt;=19,S7&lt;=20,入力項目!$S$16="高専"),IFERROR(VLOOKUP(入力項目!$S$16,子育て関連マスタ!$I$26:$M$28,4,FALSE),0),
AND(S7&gt;=19,S7&lt;=20,入力項目!$S$16&lt;&gt;"高専"),IFERROR(VLOOKUP(入力項目!$S$17,子育て関連マスタ!$I$32:$M$37,4,FALSE),0),
AND(S7&gt;=21,S7&lt;=22,入力項目!$S$16="高専"),IFERROR(VLOOKUP(入力項目!$S$17,子育て関連マスタ!$I$32:$M$34,4,FALSE),0),
AND(S7&gt;=21,S7&lt;=22,入力項目!$S$16&lt;&gt;"高専"),IFERROR(VLOOKUP(入力項目!$S$17,子育て関連マスタ!$I$32:$M$34,4,FALSE),0),
S7&gt;=23,0
) +
IF($D7=4,
  IFERROR(_xlfn.IFS(
  S7&lt;=入力項目!$S$11,0,
  AND(S7=入力項目!$S$11),IFERROR(VLOOKUP(入力項目!$S$12,子育て関連マスタ!$I$4:$M$5,2,FALSE),0),
  AND(S7=4),IFERROR(VLOOKUP(入力項目!$S$13,子育て関連マスタ!$I$9:$M$12,2,FALSE),0),
  AND(S7=7),IFERROR(VLOOKUP(入力項目!$S$14,子育て関連マスタ!$I$16:$M$17,2,FALSE),0),
  AND(S7=13),IFERROR(VLOOKUP(入力項目!$S$15,子育て関連マスタ!$I$21:$M$22,2,FALSE),0),
  AND(S7=16),IFERROR(VLOOKUP(入力項目!$S$16,子育て関連マスタ!$I$26:$M$28,2,FALSE),0),
  AND(S7=19,入力項目!$S$16&lt;&gt;"高専"),IFERROR(VLOOKUP(入力項目!$S$17,子育て関連マスタ!$I$32:$M$37,2,FALSE),0),
  AND(S7=21,入力項目!$S$16="高専"),IFERROR(VLOOKUP(入力項目!$S$17,子育て関連マスタ!$I$32:$M$37,2,FALSE),0),
  S7&gt;=22,0
  ),0),0
) +
IF(AND(S7&gt;=1,S7&lt;=15),IF($D7=入力項目!$S$8,入力項目!$S$3,0),0) +
IF(AND(S7&gt;=1,S7&lt;=15),IF($D7=5,入力項目!$S$4,0),0) +
IF(AND(S7&gt;=1,S7&lt;=15),IF($D7=12,入力項目!$S$5,0),0) +
IF(AND(入力項目!$S$7=$A7,入力項目!$S$8=$D7),子育て関連マスタ!$C$14,0) +
IFERROR(IF(AND(YEAR(EDATE(DATE(入力項目!$S$7,入力項目!$S$8,1),1))=$A7,MONTH(EDATE(DATE(入力項目!$S$7,入力項目!$S$8,1),1))=$D7),子育て関連マスタ!$C$15,0),0) +
IF(AND(OR(S7=3,S7=5,S7=7),$D7=11),子育て関連マスタ!$C$17,0) +
IF(AND(S7=20,$D7=1),子育て関連マスタ!$C$18,0) +
IF(AND(S7=20,$D7=1),
IFERROR(_xlfn.IFS(
入力項目!$S$10="男",子育て関連マスタ!$C$18,
入力項目!$S$10="女",子育て関連マスタ!$C$19
),0),0
) +
IF(AND(S7&gt;=入力項目!$S$18,S7&lt;=入力項目!$S$19),入力項目!$S$20,0) +
IF(AND(S7&gt;=入力項目!$S$21,S7&lt;=入力項目!$S$22),入力項目!$S$23,0) +
IF(AND(S7&gt;=入力項目!$S$24,S7&lt;=入力項目!$S$25),入力項目!$S$26,0)
)</f>
        <v>0</v>
      </c>
      <c r="AH7">
        <f ca="1">-(
_xlfn.IFS(
T7&lt;=入力項目!$S$11,0,
AND(T7&gt;=入力項目!$S$11+1,T7&lt;=3),IFERROR(VLOOKUP(入力項目!$S$12,子育て関連マスタ!$I$4:$M$5,4,FALSE),0),
AND(T7&gt;=4,T7&lt;=6),IFERROR(VLOOKUP(入力項目!$S$13,子育て関連マスタ!$I$9:$M$12,4,FALSE),0),
AND(T7&gt;=7,T7&lt;=12),IFERROR(VLOOKUP(入力項目!$S$14,子育て関連マスタ!$I$16:$M$17,4,FALSE),0),
AND(T7&gt;=13,T7&lt;=15),IFERROR(VLOOKUP(入力項目!$S$15,子育て関連マスタ!$I$21:$M$22,4,FALSE),0),
AND(T7&gt;=16,T7&lt;=18),IFERROR(VLOOKUP(入力項目!$S$16,子育て関連マスタ!$I$26:$M$28,4,FALSE),0),
AND(T7&gt;=19,T7&lt;=20,入力項目!$S$16="高専"),IFERROR(VLOOKUP(入力項目!$S$16,子育て関連マスタ!$I$26:$M$28,4,FALSE),0),
AND(T7&gt;=19,T7&lt;=20,入力項目!$S$16&lt;&gt;"高専"),IFERROR(VLOOKUP(入力項目!$S$17,子育て関連マスタ!$I$32:$M$37,4,FALSE),0),
AND(T7&gt;=21,T7&lt;=22,入力項目!$S$16="高専"),IFERROR(VLOOKUP(入力項目!$S$17,子育て関連マスタ!$I$32:$M$34,4,FALSE),0),
AND(T7&gt;=21,T7&lt;=22,入力項目!$S$16&lt;&gt;"高専"),IFERROR(VLOOKUP(入力項目!$S$17,子育て関連マスタ!$I$32:$M$34,4,FALSE),0),
T7&gt;=23,0
) +
IF($D7=4,
  IFERROR(_xlfn.IFS(
  T7&lt;=入力項目!$S$11,0,
  AND(T7=入力項目!$S$11),IFERROR(VLOOKUP(入力項目!$S$12,子育て関連マスタ!$I$4:$M$5,2,FALSE),0),
  AND(T7=4),IFERROR(VLOOKUP(入力項目!$S$13,子育て関連マスタ!$I$9:$M$12,2,FALSE),0),
  AND(T7=7),IFERROR(VLOOKUP(入力項目!$S$14,子育て関連マスタ!$I$16:$M$17,2,FALSE),0),
  AND(T7=13),IFERROR(VLOOKUP(入力項目!$S$15,子育て関連マスタ!$I$21:$M$22,2,FALSE),0),
  AND(T7=16),IFERROR(VLOOKUP(入力項目!$S$16,子育て関連マスタ!$I$26:$M$28,2,FALSE),0),
  AND(T7=19,入力項目!$S$16&lt;&gt;"高専"),IFERROR(VLOOKUP(入力項目!$S$17,子育て関連マスタ!$I$32:$M$37,2,FALSE),0),
  AND(T7=21,入力項目!$S$16="高専"),IFERROR(VLOOKUP(入力項目!$S$17,子育て関連マスタ!$I$32:$M$37,2,FALSE),0),
  T7&gt;=22,0
  ),0),0
) +
IF(AND(T7&gt;=1,T7&lt;=15),IF($D7=入力項目!$S$8,入力項目!$S$3,0),0) +
IF(AND(T7&gt;=1,T7&lt;=15),IF($D7=5,入力項目!$S$4,0),0) +
IF(AND(T7&gt;=1,T7&lt;=15),IF($D7=12,入力項目!$S$5,0),0) +
IF(AND(入力項目!$S$7=$A7,入力項目!$S$8=$D7),子育て関連マスタ!$C$14,0) +
IFERROR(IF(AND(YEAR(EDATE(DATE(入力項目!$S$7,入力項目!$S$8,1),1))=$A7,MONTH(EDATE(DATE(入力項目!$S$7,入力項目!$S$8,1),1))=$D7),子育て関連マスタ!$C$15,0),0) +
IF(AND(OR(T7=3,T7=5,T7=7),$D7=11),子育て関連マスタ!$C$17,0) +
IF(AND(T7=20,$D7=1),子育て関連マスタ!$C$18,0) +
IF(AND(T7=20,$D7=1),
IFERROR(_xlfn.IFS(
入力項目!$S$10="男",子育て関連マスタ!$C$18,
入力項目!$S$10="女",子育て関連マスタ!$C$19
),0),0
) +
IF(AND(T7&gt;=入力項目!$S$18,T7&lt;=入力項目!$S$19),入力項目!$S$20,0) +
IF(AND(T7&gt;=入力項目!$S$21,T7&lt;=入力項目!$S$22),入力項目!$S$23,0) +
IF(AND(T7&gt;=入力項目!$S$24,T7&lt;=入力項目!$S$25),入力項目!$S$26,0)
)</f>
        <v>0</v>
      </c>
      <c r="AI7">
        <f ca="1">-(
_xlfn.IFS(
U7&lt;=入力項目!$S$11,0,
AND(U7&gt;=入力項目!$S$11+1,U7&lt;=3),IFERROR(VLOOKUP(入力項目!$S$12,子育て関連マスタ!$I$4:$M$5,4,FALSE),0),
AND(U7&gt;=4,U7&lt;=6),IFERROR(VLOOKUP(入力項目!$S$13,子育て関連マスタ!$I$9:$M$12,4,FALSE),0),
AND(U7&gt;=7,U7&lt;=12),IFERROR(VLOOKUP(入力項目!$S$14,子育て関連マスタ!$I$16:$M$17,4,FALSE),0),
AND(U7&gt;=13,U7&lt;=15),IFERROR(VLOOKUP(入力項目!$S$15,子育て関連マスタ!$I$21:$M$22,4,FALSE),0),
AND(U7&gt;=16,U7&lt;=18),IFERROR(VLOOKUP(入力項目!$S$16,子育て関連マスタ!$I$26:$M$28,4,FALSE),0),
AND(U7&gt;=19,U7&lt;=20,入力項目!$S$16="高専"),IFERROR(VLOOKUP(入力項目!$S$16,子育て関連マスタ!$I$26:$M$28,4,FALSE),0),
AND(U7&gt;=19,U7&lt;=20,入力項目!$S$16&lt;&gt;"高専"),IFERROR(VLOOKUP(入力項目!$S$17,子育て関連マスタ!$I$32:$M$37,4,FALSE),0),
AND(U7&gt;=21,U7&lt;=22,入力項目!$S$16="高専"),IFERROR(VLOOKUP(入力項目!$S$17,子育て関連マスタ!$I$32:$M$34,4,FALSE),0),
AND(U7&gt;=21,U7&lt;=22,入力項目!$S$16&lt;&gt;"高専"),IFERROR(VLOOKUP(入力項目!$S$17,子育て関連マスタ!$I$32:$M$34,4,FALSE),0),
U7&gt;=23,0
) +
IF($D7=4,
  IFERROR(_xlfn.IFS(
  U7&lt;=入力項目!$S$11,0,
  AND(U7=入力項目!$S$11),IFERROR(VLOOKUP(入力項目!$S$12,子育て関連マスタ!$I$4:$M$5,2,FALSE),0),
  AND(U7=4),IFERROR(VLOOKUP(入力項目!$S$13,子育て関連マスタ!$I$9:$M$12,2,FALSE),0),
  AND(U7=7),IFERROR(VLOOKUP(入力項目!$S$14,子育て関連マスタ!$I$16:$M$17,2,FALSE),0),
  AND(U7=13),IFERROR(VLOOKUP(入力項目!$S$15,子育て関連マスタ!$I$21:$M$22,2,FALSE),0),
  AND(U7=16),IFERROR(VLOOKUP(入力項目!$S$16,子育て関連マスタ!$I$26:$M$28,2,FALSE),0),
  AND(U7=19,入力項目!$S$16&lt;&gt;"高専"),IFERROR(VLOOKUP(入力項目!$S$17,子育て関連マスタ!$I$32:$M$37,2,FALSE),0),
  AND(U7=21,入力項目!$S$16="高専"),IFERROR(VLOOKUP(入力項目!$S$17,子育て関連マスタ!$I$32:$M$37,2,FALSE),0),
  U7&gt;=22,0
  ),0),0
) +
IF(AND(U7&gt;=1,U7&lt;=15),IF($D7=入力項目!$S$8,入力項目!$S$3,0),0) +
IF(AND(U7&gt;=1,U7&lt;=15),IF($D7=5,入力項目!$S$4,0),0) +
IF(AND(U7&gt;=1,U7&lt;=15),IF($D7=12,入力項目!$S$5,0),0) +
IF(AND(入力項目!$S$7=$A7,入力項目!$S$8=$D7),子育て関連マスタ!$C$14,0) +
IFERROR(IF(AND(YEAR(EDATE(DATE(入力項目!$S$7,入力項目!$S$8,1),1))=$A7,MONTH(EDATE(DATE(入力項目!$S$7,入力項目!$S$8,1),1))=$D7),子育て関連マスタ!$C$15,0),0) +
IF(AND(OR(U7=3,U7=5,U7=7),$D7=11),子育て関連マスタ!$C$17,0) +
IF(AND(U7=20,$D7=1),子育て関連マスタ!$C$18,0) +
IF(AND(U7=20,$D7=1),
IFERROR(_xlfn.IFS(
入力項目!$S$10="男",子育て関連マスタ!$C$18,
入力項目!$S$10="女",子育て関連マスタ!$C$19
),0),0
) +
IF(AND(U7&gt;=入力項目!$S$18,U7&lt;=入力項目!$S$19),入力項目!$S$20,0) +
IF(AND(U7&gt;=入力項目!$S$21,U7&lt;=入力項目!$S$22),入力項目!$S$23,0) +
IF(AND(U7&gt;=入力項目!$S$24,U7&lt;=入力項目!$S$25),入力項目!$S$26,0)
)</f>
        <v>0</v>
      </c>
      <c r="AJ7" s="10">
        <f ca="1">-VLOOKUP($D7,月別収支!$A$2:$H$13,7,FALSE)</f>
        <v>-20000</v>
      </c>
    </row>
    <row r="8" spans="1:39" x14ac:dyDescent="0.4">
      <c r="A8">
        <f t="shared" ca="1" si="6"/>
        <v>2025</v>
      </c>
      <c r="B8">
        <f t="shared" ca="1" si="7"/>
        <v>2024</v>
      </c>
      <c r="C8">
        <f t="shared" ca="1" si="8"/>
        <v>1</v>
      </c>
      <c r="D8">
        <f t="shared" ca="1" si="9"/>
        <v>2</v>
      </c>
      <c r="E8" t="str">
        <f t="shared" ca="1" si="0"/>
        <v>2025年2月</v>
      </c>
      <c r="F8">
        <f ca="1">IF(OR(入力項目!$N$5&lt;$A8,AND(入力項目!$N$5=$A8,入力項目!$N$6&lt;$D8)),IF(F7=0,1,IF(G8=12,F7+1,F7)),0)</f>
        <v>0</v>
      </c>
      <c r="G8">
        <f ca="1">IF(OR(入力項目!$N$5&lt;$A8,AND(入力項目!$N$5=$A8,入力項目!$N$6&lt;$D8)),IF(G7=12,1,G7+1),0)</f>
        <v>0</v>
      </c>
      <c r="H8" t="str">
        <f t="shared" ca="1" si="1"/>
        <v>0_0</v>
      </c>
      <c r="I8">
        <f ca="1">IF(
  IFERROR(AND($C8&gt;0,MOD($C8,入力項目!$N$22)=0,$D8=入力項目!$N$23), FALSE),
  1,
  IF(
    AND(I7&gt;0,J7=12),
    IF(I7=入力項目!$N$28, 0, I7+1),
    I7
  )
)</f>
        <v>0</v>
      </c>
      <c r="J8">
        <f ca="1">IF($D8=入力項目!$N$23,1,IFERROR(J7+1,1))</f>
        <v>6</v>
      </c>
      <c r="K8" t="str">
        <f t="shared" ca="1" si="2"/>
        <v>0_6</v>
      </c>
      <c r="L8">
        <f ca="1">L7+IF(入力項目!$D$4=$D8,1,0)</f>
        <v>29</v>
      </c>
      <c r="M8" t="str">
        <f t="shared" ca="1" si="3"/>
        <v>29歳</v>
      </c>
      <c r="N8">
        <f t="shared" ca="1" si="10"/>
        <v>30</v>
      </c>
      <c r="O8" t="str">
        <f t="shared" ca="1" si="4"/>
        <v>30歳</v>
      </c>
      <c r="P8">
        <f t="shared" ca="1" si="11"/>
        <v>4</v>
      </c>
      <c r="Q8">
        <f t="shared" ca="1" si="12"/>
        <v>2</v>
      </c>
      <c r="R8">
        <f t="shared" ca="1" si="13"/>
        <v>2025</v>
      </c>
      <c r="S8">
        <f t="shared" ca="1" si="14"/>
        <v>2025</v>
      </c>
      <c r="T8">
        <f t="shared" ca="1" si="15"/>
        <v>2025</v>
      </c>
      <c r="U8">
        <f t="shared" ca="1" si="16"/>
        <v>2025</v>
      </c>
      <c r="V8" s="10">
        <f t="shared" ca="1" si="17"/>
        <v>6254000</v>
      </c>
      <c r="W8" s="10">
        <f ca="1">IF($L8&lt;その他マスタ!$B$1,VLOOKUP($D8,月別収支!$A$2:$H$13,2,FALSE),その他マスタ!$B$3)+IF(AND($L8=その他マスタ!$B$1,入力項目!$I$9="あり",$D8=入力項目!$D$4),その他マスタ!$B$2,0)</f>
        <v>300000</v>
      </c>
      <c r="X8" s="10">
        <f ca="1">-IF(入力項目!$K$5=TRUE,
IF($F8+$G8&lt;3,VLOOKUP($D8,月別収支!$A$2:$H$13,8,FALSE),0)+IFERROR(VLOOKUP($H8,住宅ローン計算!C:P,13,FALSE),0)+IF($F8&gt;1,IF(OR($G8=3,$G8=6,$G8=9,$G8=12),ROUNDUP(入力項目!$N$18/4,0),0),0),
VLOOKUP($D8,月別収支!$A$2:$H$13,8,FALSE))</f>
        <v>-50000</v>
      </c>
      <c r="Y8" s="10">
        <f ca="1">-VLOOKUP($D8,月別収支!$A$2:$H$13,3,FALSE)</f>
        <v>-75000</v>
      </c>
      <c r="Z8" s="10">
        <f ca="1">-VLOOKUP($D8,月別収支!$A$2:$H$13,4,FALSE)</f>
        <v>-27000</v>
      </c>
      <c r="AA8" s="10">
        <f ca="1">-VLOOKUP($D8,月別収支!$A$2:$H$13,6,FALSE)</f>
        <v>-10000</v>
      </c>
      <c r="AB8" s="10">
        <f ca="1">-(
VLOOKUP($D8,月別収支!$A$2:$H$13,5,FALSE)+IF(AND(入力項目!$I$27&lt;=$A8,ISEVEN($A8-入力項目!$I$27),入力項目!$I$28=$D8),入力項目!$I$26,0)
+IF(入力項目!$K$26=TRUE,
IFERROR(VLOOKUP($K8,マイカーローン計算!C:P,13,FALSE),0),
IFERROR(
  IF(AND($C8&gt;0,MOD($C8,入力項目!$N$22)=0,$D8=入力項目!$N$23),入力項目!$N$24,0),
 0
)
)
)</f>
        <v>-20000</v>
      </c>
      <c r="AC8" s="10">
        <f ca="1">-IF($A8&lt;入力項目!$N$33,入力項目!$N$35,IF(AND($A8=入力項目!$N$33,$D8&lt;=入力項目!$N$34),入力項目!$N$35,0))</f>
        <v>-5000</v>
      </c>
      <c r="AD8">
        <f ca="1">-(
_xlfn.IFS(
P8&lt;=入力項目!$S$11,0,
AND(P8&gt;=入力項目!$S$11+1,P8&lt;=3),IFERROR(VLOOKUP(入力項目!$S$12,子育て関連マスタ!$I$4:$M$5,4,FALSE),0),
AND(P8&gt;=4,P8&lt;=6),IFERROR(VLOOKUP(入力項目!$S$13,子育て関連マスタ!$I$9:$M$12,4,FALSE),0),
AND(P8&gt;=7,P8&lt;=12),IFERROR(VLOOKUP(入力項目!$S$14,子育て関連マスタ!$I$16:$M$17,4,FALSE),0),
AND(P8&gt;=13,P8&lt;=15),IFERROR(VLOOKUP(入力項目!$S$15,子育て関連マスタ!$I$21:$M$22,4,FALSE),0),
AND(P8&gt;=16,P8&lt;=18),IFERROR(VLOOKUP(入力項目!$S$16,子育て関連マスタ!$I$26:$M$28,4,FALSE),0),
AND(P8&gt;=19,P8&lt;=20,入力項目!$S$16="高専"),IFERROR(VLOOKUP(入力項目!$S$16,子育て関連マスタ!$I$26:$M$28,4,FALSE),0),
AND(P8&gt;=19,P8&lt;=20,入力項目!$S$16&lt;&gt;"高専"),IFERROR(VLOOKUP(入力項目!$S$17,子育て関連マスタ!$I$32:$M$37,4,FALSE),0),
AND(P8&gt;=21,P8&lt;=22,入力項目!$S$16="高専"),IFERROR(VLOOKUP(入力項目!$S$17,子育て関連マスタ!$I$32:$M$34,4,FALSE),0),
AND(P8&gt;=21,P8&lt;=22,入力項目!$S$16&lt;&gt;"高専"),IFERROR(VLOOKUP(入力項目!$S$17,子育て関連マスタ!$I$32:$M$34,4,FALSE),0),
P8&gt;=23,0
) +
IF($D8=4,
  IFERROR(_xlfn.IFS(
  P8&lt;=入力項目!$S$11,0,
  AND(P8=入力項目!$S$11),IFERROR(VLOOKUP(入力項目!$S$12,子育て関連マスタ!$I$4:$M$5,2,FALSE),0),
  AND(P8=4),IFERROR(VLOOKUP(入力項目!$S$13,子育て関連マスタ!$I$9:$M$12,2,FALSE),0),
  AND(P8=7),IFERROR(VLOOKUP(入力項目!$S$14,子育て関連マスタ!$I$16:$M$17,2,FALSE),0),
  AND(P8=13),IFERROR(VLOOKUP(入力項目!$S$15,子育て関連マスタ!$I$21:$M$22,2,FALSE),0),
  AND(P8=16),IFERROR(VLOOKUP(入力項目!$S$16,子育て関連マスタ!$I$26:$M$28,2,FALSE),0),
  AND(P8=19,入力項目!$S$16&lt;&gt;"高専"),IFERROR(VLOOKUP(入力項目!$S$17,子育て関連マスタ!$I$32:$M$37,2,FALSE),0),
  AND(P8=21,入力項目!$S$16="高専"),IFERROR(VLOOKUP(入力項目!$S$17,子育て関連マスタ!$I$32:$M$37,2,FALSE),0),
  P8&gt;=22,0
  ),0),0
) +
IF(AND(P8&gt;=1,P8&lt;=15),IF($D8=入力項目!$S$8,入力項目!$S$3,0),0) +
IF(AND(P8&gt;=1,P8&lt;=15),IF($D8=5,入力項目!$S$4,0),0) +
IF(AND(P8&gt;=1,P8&lt;=15),IF($D8=12,入力項目!$S$5,0),0) +
IF(AND(入力項目!$S$7=$A8,入力項目!$S$8=$D8),子育て関連マスタ!$C$14,0) +
IFERROR(IF(AND(YEAR(EDATE(DATE(入力項目!$S$7,入力項目!$S$8,1),1))=$A8,MONTH(EDATE(DATE(入力項目!$S$7,入力項目!$S$8,1),1))=$D8),子育て関連マスタ!$C$15,0),0) +
IF(AND(OR(P8=3,P8=5,P8=7),$D8=11),子育て関連マスタ!$C$17,0) +
IF(AND(P8=20,$D8=1),子育て関連マスタ!$C$18,0) +
IF(AND(P8=20,$D8=1),
IFERROR(_xlfn.IFS(
入力項目!$S$10="男",子育て関連マスタ!$C$18,
入力項目!$S$10="女",子育て関連マスタ!$C$19
),0),0
) +
IF(AND(P8&gt;=入力項目!$S$18,P8&lt;=入力項目!$S$19),入力項目!$S$20,0) +
IF(AND(P8&gt;=入力項目!$S$21,P8&lt;=入力項目!$S$22),入力項目!$S$23,0) +
IF(AND(P8&gt;=入力項目!$S$24,P8&lt;=入力項目!$S$25),入力項目!$S$26,0)
)</f>
        <v>-14000</v>
      </c>
      <c r="AE8">
        <f ca="1">-(
_xlfn.IFS(
Q8&lt;=入力項目!$S$11,0,
AND(Q8&gt;=入力項目!$S$11+1,Q8&lt;=3),IFERROR(VLOOKUP(入力項目!$S$12,子育て関連マスタ!$I$4:$M$5,4,FALSE),0),
AND(Q8&gt;=4,Q8&lt;=6),IFERROR(VLOOKUP(入力項目!$S$13,子育て関連マスタ!$I$9:$M$12,4,FALSE),0),
AND(Q8&gt;=7,Q8&lt;=12),IFERROR(VLOOKUP(入力項目!$S$14,子育て関連マスタ!$I$16:$M$17,4,FALSE),0),
AND(Q8&gt;=13,Q8&lt;=15),IFERROR(VLOOKUP(入力項目!$S$15,子育て関連マスタ!$I$21:$M$22,4,FALSE),0),
AND(Q8&gt;=16,Q8&lt;=18),IFERROR(VLOOKUP(入力項目!$S$16,子育て関連マスタ!$I$26:$M$28,4,FALSE),0),
AND(Q8&gt;=19,Q8&lt;=20,入力項目!$S$16="高専"),IFERROR(VLOOKUP(入力項目!$S$16,子育て関連マスタ!$I$26:$M$28,4,FALSE),0),
AND(Q8&gt;=19,Q8&lt;=20,入力項目!$S$16&lt;&gt;"高専"),IFERROR(VLOOKUP(入力項目!$S$17,子育て関連マスタ!$I$32:$M$37,4,FALSE),0),
AND(Q8&gt;=21,Q8&lt;=22,入力項目!$S$16="高専"),IFERROR(VLOOKUP(入力項目!$S$17,子育て関連マスタ!$I$32:$M$34,4,FALSE),0),
AND(Q8&gt;=21,Q8&lt;=22,入力項目!$S$16&lt;&gt;"高専"),IFERROR(VLOOKUP(入力項目!$S$17,子育て関連マスタ!$I$32:$M$34,4,FALSE),0),
Q8&gt;=23,0
) +
IF($D8=4,
  IFERROR(_xlfn.IFS(
  Q8&lt;=入力項目!$S$11,0,
  AND(Q8=入力項目!$S$11),IFERROR(VLOOKUP(入力項目!$S$12,子育て関連マスタ!$I$4:$M$5,2,FALSE),0),
  AND(Q8=4),IFERROR(VLOOKUP(入力項目!$S$13,子育て関連マスタ!$I$9:$M$12,2,FALSE),0),
  AND(Q8=7),IFERROR(VLOOKUP(入力項目!$S$14,子育て関連マスタ!$I$16:$M$17,2,FALSE),0),
  AND(Q8=13),IFERROR(VLOOKUP(入力項目!$S$15,子育て関連マスタ!$I$21:$M$22,2,FALSE),0),
  AND(Q8=16),IFERROR(VLOOKUP(入力項目!$S$16,子育て関連マスタ!$I$26:$M$28,2,FALSE),0),
  AND(Q8=19,入力項目!$S$16&lt;&gt;"高専"),IFERROR(VLOOKUP(入力項目!$S$17,子育て関連マスタ!$I$32:$M$37,2,FALSE),0),
  AND(Q8=21,入力項目!$S$16="高専"),IFERROR(VLOOKUP(入力項目!$S$17,子育て関連マスタ!$I$32:$M$37,2,FALSE),0),
  Q8&gt;=22,0
  ),0),0
) +
IF(AND(Q8&gt;=1,Q8&lt;=15),IF($D8=入力項目!$S$8,入力項目!$S$3,0),0) +
IF(AND(Q8&gt;=1,Q8&lt;=15),IF($D8=5,入力項目!$S$4,0),0) +
IF(AND(Q8&gt;=1,Q8&lt;=15),IF($D8=12,入力項目!$S$5,0),0) +
IF(AND(入力項目!$S$7=$A8,入力項目!$S$8=$D8),子育て関連マスタ!$C$14,0) +
IFERROR(IF(AND(YEAR(EDATE(DATE(入力項目!$S$7,入力項目!$S$8,1),1))=$A8,MONTH(EDATE(DATE(入力項目!$S$7,入力項目!$S$8,1),1))=$D8),子育て関連マスタ!$C$15,0),0) +
IF(AND(OR(Q8=3,Q8=5,Q8=7),$D8=11),子育て関連マスタ!$C$17,0) +
IF(AND(Q8=20,$D8=1),子育て関連マスタ!$C$18,0) +
IF(AND(Q8=20,$D8=1),
IFERROR(_xlfn.IFS(
入力項目!$S$10="男",子育て関連マスタ!$C$18,
入力項目!$S$10="女",子育て関連マスタ!$C$19
),0),0
) +
IF(AND(Q8&gt;=入力項目!$S$18,Q8&lt;=入力項目!$S$19),入力項目!$S$20,0) +
IF(AND(Q8&gt;=入力項目!$S$21,Q8&lt;=入力項目!$S$22),入力項目!$S$23,0) +
IF(AND(Q8&gt;=入力項目!$S$24,Q8&lt;=入力項目!$S$25),入力項目!$S$26,0)
)</f>
        <v>0</v>
      </c>
      <c r="AF8">
        <f ca="1">-(
_xlfn.IFS(
R8&lt;=入力項目!$S$11,0,
AND(R8&gt;=入力項目!$S$11+1,R8&lt;=3),IFERROR(VLOOKUP(入力項目!$S$12,子育て関連マスタ!$I$4:$M$5,4,FALSE),0),
AND(R8&gt;=4,R8&lt;=6),IFERROR(VLOOKUP(入力項目!$S$13,子育て関連マスタ!$I$9:$M$12,4,FALSE),0),
AND(R8&gt;=7,R8&lt;=12),IFERROR(VLOOKUP(入力項目!$S$14,子育て関連マスタ!$I$16:$M$17,4,FALSE),0),
AND(R8&gt;=13,R8&lt;=15),IFERROR(VLOOKUP(入力項目!$S$15,子育て関連マスタ!$I$21:$M$22,4,FALSE),0),
AND(R8&gt;=16,R8&lt;=18),IFERROR(VLOOKUP(入力項目!$S$16,子育て関連マスタ!$I$26:$M$28,4,FALSE),0),
AND(R8&gt;=19,R8&lt;=20,入力項目!$S$16="高専"),IFERROR(VLOOKUP(入力項目!$S$16,子育て関連マスタ!$I$26:$M$28,4,FALSE),0),
AND(R8&gt;=19,R8&lt;=20,入力項目!$S$16&lt;&gt;"高専"),IFERROR(VLOOKUP(入力項目!$S$17,子育て関連マスタ!$I$32:$M$37,4,FALSE),0),
AND(R8&gt;=21,R8&lt;=22,入力項目!$S$16="高専"),IFERROR(VLOOKUP(入力項目!$S$17,子育て関連マスタ!$I$32:$M$34,4,FALSE),0),
AND(R8&gt;=21,R8&lt;=22,入力項目!$S$16&lt;&gt;"高専"),IFERROR(VLOOKUP(入力項目!$S$17,子育て関連マスタ!$I$32:$M$34,4,FALSE),0),
R8&gt;=23,0
) +
IF($D8=4,
  IFERROR(_xlfn.IFS(
  R8&lt;=入力項目!$S$11,0,
  AND(R8=入力項目!$S$11),IFERROR(VLOOKUP(入力項目!$S$12,子育て関連マスタ!$I$4:$M$5,2,FALSE),0),
  AND(R8=4),IFERROR(VLOOKUP(入力項目!$S$13,子育て関連マスタ!$I$9:$M$12,2,FALSE),0),
  AND(R8=7),IFERROR(VLOOKUP(入力項目!$S$14,子育て関連マスタ!$I$16:$M$17,2,FALSE),0),
  AND(R8=13),IFERROR(VLOOKUP(入力項目!$S$15,子育て関連マスタ!$I$21:$M$22,2,FALSE),0),
  AND(R8=16),IFERROR(VLOOKUP(入力項目!$S$16,子育て関連マスタ!$I$26:$M$28,2,FALSE),0),
  AND(R8=19,入力項目!$S$16&lt;&gt;"高専"),IFERROR(VLOOKUP(入力項目!$S$17,子育て関連マスタ!$I$32:$M$37,2,FALSE),0),
  AND(R8=21,入力項目!$S$16="高専"),IFERROR(VLOOKUP(入力項目!$S$17,子育て関連マスタ!$I$32:$M$37,2,FALSE),0),
  R8&gt;=22,0
  ),0),0
) +
IF(AND(R8&gt;=1,R8&lt;=15),IF($D8=入力項目!$S$8,入力項目!$S$3,0),0) +
IF(AND(R8&gt;=1,R8&lt;=15),IF($D8=5,入力項目!$S$4,0),0) +
IF(AND(R8&gt;=1,R8&lt;=15),IF($D8=12,入力項目!$S$5,0),0) +
IF(AND(入力項目!$S$7=$A8,入力項目!$S$8=$D8),子育て関連マスタ!$C$14,0) +
IFERROR(IF(AND(YEAR(EDATE(DATE(入力項目!$S$7,入力項目!$S$8,1),1))=$A8,MONTH(EDATE(DATE(入力項目!$S$7,入力項目!$S$8,1),1))=$D8),子育て関連マスタ!$C$15,0),0) +
IF(AND(OR(R8=3,R8=5,R8=7),$D8=11),子育て関連マスタ!$C$17,0) +
IF(AND(R8=20,$D8=1),子育て関連マスタ!$C$18,0) +
IF(AND(R8=20,$D8=1),
IFERROR(_xlfn.IFS(
入力項目!$S$10="男",子育て関連マスタ!$C$18,
入力項目!$S$10="女",子育て関連マスタ!$C$19
),0),0
) +
IF(AND(R8&gt;=入力項目!$S$18,R8&lt;=入力項目!$S$19),入力項目!$S$20,0) +
IF(AND(R8&gt;=入力項目!$S$21,R8&lt;=入力項目!$S$22),入力項目!$S$23,0) +
IF(AND(R8&gt;=入力項目!$S$24,R8&lt;=入力項目!$S$25),入力項目!$S$26,0)
)</f>
        <v>0</v>
      </c>
      <c r="AG8">
        <f ca="1">-(
_xlfn.IFS(
S8&lt;=入力項目!$S$11,0,
AND(S8&gt;=入力項目!$S$11+1,S8&lt;=3),IFERROR(VLOOKUP(入力項目!$S$12,子育て関連マスタ!$I$4:$M$5,4,FALSE),0),
AND(S8&gt;=4,S8&lt;=6),IFERROR(VLOOKUP(入力項目!$S$13,子育て関連マスタ!$I$9:$M$12,4,FALSE),0),
AND(S8&gt;=7,S8&lt;=12),IFERROR(VLOOKUP(入力項目!$S$14,子育て関連マスタ!$I$16:$M$17,4,FALSE),0),
AND(S8&gt;=13,S8&lt;=15),IFERROR(VLOOKUP(入力項目!$S$15,子育て関連マスタ!$I$21:$M$22,4,FALSE),0),
AND(S8&gt;=16,S8&lt;=18),IFERROR(VLOOKUP(入力項目!$S$16,子育て関連マスタ!$I$26:$M$28,4,FALSE),0),
AND(S8&gt;=19,S8&lt;=20,入力項目!$S$16="高専"),IFERROR(VLOOKUP(入力項目!$S$16,子育て関連マスタ!$I$26:$M$28,4,FALSE),0),
AND(S8&gt;=19,S8&lt;=20,入力項目!$S$16&lt;&gt;"高専"),IFERROR(VLOOKUP(入力項目!$S$17,子育て関連マスタ!$I$32:$M$37,4,FALSE),0),
AND(S8&gt;=21,S8&lt;=22,入力項目!$S$16="高専"),IFERROR(VLOOKUP(入力項目!$S$17,子育て関連マスタ!$I$32:$M$34,4,FALSE),0),
AND(S8&gt;=21,S8&lt;=22,入力項目!$S$16&lt;&gt;"高専"),IFERROR(VLOOKUP(入力項目!$S$17,子育て関連マスタ!$I$32:$M$34,4,FALSE),0),
S8&gt;=23,0
) +
IF($D8=4,
  IFERROR(_xlfn.IFS(
  S8&lt;=入力項目!$S$11,0,
  AND(S8=入力項目!$S$11),IFERROR(VLOOKUP(入力項目!$S$12,子育て関連マスタ!$I$4:$M$5,2,FALSE),0),
  AND(S8=4),IFERROR(VLOOKUP(入力項目!$S$13,子育て関連マスタ!$I$9:$M$12,2,FALSE),0),
  AND(S8=7),IFERROR(VLOOKUP(入力項目!$S$14,子育て関連マスタ!$I$16:$M$17,2,FALSE),0),
  AND(S8=13),IFERROR(VLOOKUP(入力項目!$S$15,子育て関連マスタ!$I$21:$M$22,2,FALSE),0),
  AND(S8=16),IFERROR(VLOOKUP(入力項目!$S$16,子育て関連マスタ!$I$26:$M$28,2,FALSE),0),
  AND(S8=19,入力項目!$S$16&lt;&gt;"高専"),IFERROR(VLOOKUP(入力項目!$S$17,子育て関連マスタ!$I$32:$M$37,2,FALSE),0),
  AND(S8=21,入力項目!$S$16="高専"),IFERROR(VLOOKUP(入力項目!$S$17,子育て関連マスタ!$I$32:$M$37,2,FALSE),0),
  S8&gt;=22,0
  ),0),0
) +
IF(AND(S8&gt;=1,S8&lt;=15),IF($D8=入力項目!$S$8,入力項目!$S$3,0),0) +
IF(AND(S8&gt;=1,S8&lt;=15),IF($D8=5,入力項目!$S$4,0),0) +
IF(AND(S8&gt;=1,S8&lt;=15),IF($D8=12,入力項目!$S$5,0),0) +
IF(AND(入力項目!$S$7=$A8,入力項目!$S$8=$D8),子育て関連マスタ!$C$14,0) +
IFERROR(IF(AND(YEAR(EDATE(DATE(入力項目!$S$7,入力項目!$S$8,1),1))=$A8,MONTH(EDATE(DATE(入力項目!$S$7,入力項目!$S$8,1),1))=$D8),子育て関連マスタ!$C$15,0),0) +
IF(AND(OR(S8=3,S8=5,S8=7),$D8=11),子育て関連マスタ!$C$17,0) +
IF(AND(S8=20,$D8=1),子育て関連マスタ!$C$18,0) +
IF(AND(S8=20,$D8=1),
IFERROR(_xlfn.IFS(
入力項目!$S$10="男",子育て関連マスタ!$C$18,
入力項目!$S$10="女",子育て関連マスタ!$C$19
),0),0
) +
IF(AND(S8&gt;=入力項目!$S$18,S8&lt;=入力項目!$S$19),入力項目!$S$20,0) +
IF(AND(S8&gt;=入力項目!$S$21,S8&lt;=入力項目!$S$22),入力項目!$S$23,0) +
IF(AND(S8&gt;=入力項目!$S$24,S8&lt;=入力項目!$S$25),入力項目!$S$26,0)
)</f>
        <v>0</v>
      </c>
      <c r="AH8">
        <f ca="1">-(
_xlfn.IFS(
T8&lt;=入力項目!$S$11,0,
AND(T8&gt;=入力項目!$S$11+1,T8&lt;=3),IFERROR(VLOOKUP(入力項目!$S$12,子育て関連マスタ!$I$4:$M$5,4,FALSE),0),
AND(T8&gt;=4,T8&lt;=6),IFERROR(VLOOKUP(入力項目!$S$13,子育て関連マスタ!$I$9:$M$12,4,FALSE),0),
AND(T8&gt;=7,T8&lt;=12),IFERROR(VLOOKUP(入力項目!$S$14,子育て関連マスタ!$I$16:$M$17,4,FALSE),0),
AND(T8&gt;=13,T8&lt;=15),IFERROR(VLOOKUP(入力項目!$S$15,子育て関連マスタ!$I$21:$M$22,4,FALSE),0),
AND(T8&gt;=16,T8&lt;=18),IFERROR(VLOOKUP(入力項目!$S$16,子育て関連マスタ!$I$26:$M$28,4,FALSE),0),
AND(T8&gt;=19,T8&lt;=20,入力項目!$S$16="高専"),IFERROR(VLOOKUP(入力項目!$S$16,子育て関連マスタ!$I$26:$M$28,4,FALSE),0),
AND(T8&gt;=19,T8&lt;=20,入力項目!$S$16&lt;&gt;"高専"),IFERROR(VLOOKUP(入力項目!$S$17,子育て関連マスタ!$I$32:$M$37,4,FALSE),0),
AND(T8&gt;=21,T8&lt;=22,入力項目!$S$16="高専"),IFERROR(VLOOKUP(入力項目!$S$17,子育て関連マスタ!$I$32:$M$34,4,FALSE),0),
AND(T8&gt;=21,T8&lt;=22,入力項目!$S$16&lt;&gt;"高専"),IFERROR(VLOOKUP(入力項目!$S$17,子育て関連マスタ!$I$32:$M$34,4,FALSE),0),
T8&gt;=23,0
) +
IF($D8=4,
  IFERROR(_xlfn.IFS(
  T8&lt;=入力項目!$S$11,0,
  AND(T8=入力項目!$S$11),IFERROR(VLOOKUP(入力項目!$S$12,子育て関連マスタ!$I$4:$M$5,2,FALSE),0),
  AND(T8=4),IFERROR(VLOOKUP(入力項目!$S$13,子育て関連マスタ!$I$9:$M$12,2,FALSE),0),
  AND(T8=7),IFERROR(VLOOKUP(入力項目!$S$14,子育て関連マスタ!$I$16:$M$17,2,FALSE),0),
  AND(T8=13),IFERROR(VLOOKUP(入力項目!$S$15,子育て関連マスタ!$I$21:$M$22,2,FALSE),0),
  AND(T8=16),IFERROR(VLOOKUP(入力項目!$S$16,子育て関連マスタ!$I$26:$M$28,2,FALSE),0),
  AND(T8=19,入力項目!$S$16&lt;&gt;"高専"),IFERROR(VLOOKUP(入力項目!$S$17,子育て関連マスタ!$I$32:$M$37,2,FALSE),0),
  AND(T8=21,入力項目!$S$16="高専"),IFERROR(VLOOKUP(入力項目!$S$17,子育て関連マスタ!$I$32:$M$37,2,FALSE),0),
  T8&gt;=22,0
  ),0),0
) +
IF(AND(T8&gt;=1,T8&lt;=15),IF($D8=入力項目!$S$8,入力項目!$S$3,0),0) +
IF(AND(T8&gt;=1,T8&lt;=15),IF($D8=5,入力項目!$S$4,0),0) +
IF(AND(T8&gt;=1,T8&lt;=15),IF($D8=12,入力項目!$S$5,0),0) +
IF(AND(入力項目!$S$7=$A8,入力項目!$S$8=$D8),子育て関連マスタ!$C$14,0) +
IFERROR(IF(AND(YEAR(EDATE(DATE(入力項目!$S$7,入力項目!$S$8,1),1))=$A8,MONTH(EDATE(DATE(入力項目!$S$7,入力項目!$S$8,1),1))=$D8),子育て関連マスタ!$C$15,0),0) +
IF(AND(OR(T8=3,T8=5,T8=7),$D8=11),子育て関連マスタ!$C$17,0) +
IF(AND(T8=20,$D8=1),子育て関連マスタ!$C$18,0) +
IF(AND(T8=20,$D8=1),
IFERROR(_xlfn.IFS(
入力項目!$S$10="男",子育て関連マスタ!$C$18,
入力項目!$S$10="女",子育て関連マスタ!$C$19
),0),0
) +
IF(AND(T8&gt;=入力項目!$S$18,T8&lt;=入力項目!$S$19),入力項目!$S$20,0) +
IF(AND(T8&gt;=入力項目!$S$21,T8&lt;=入力項目!$S$22),入力項目!$S$23,0) +
IF(AND(T8&gt;=入力項目!$S$24,T8&lt;=入力項目!$S$25),入力項目!$S$26,0)
)</f>
        <v>0</v>
      </c>
      <c r="AI8">
        <f ca="1">-(
_xlfn.IFS(
U8&lt;=入力項目!$S$11,0,
AND(U8&gt;=入力項目!$S$11+1,U8&lt;=3),IFERROR(VLOOKUP(入力項目!$S$12,子育て関連マスタ!$I$4:$M$5,4,FALSE),0),
AND(U8&gt;=4,U8&lt;=6),IFERROR(VLOOKUP(入力項目!$S$13,子育て関連マスタ!$I$9:$M$12,4,FALSE),0),
AND(U8&gt;=7,U8&lt;=12),IFERROR(VLOOKUP(入力項目!$S$14,子育て関連マスタ!$I$16:$M$17,4,FALSE),0),
AND(U8&gt;=13,U8&lt;=15),IFERROR(VLOOKUP(入力項目!$S$15,子育て関連マスタ!$I$21:$M$22,4,FALSE),0),
AND(U8&gt;=16,U8&lt;=18),IFERROR(VLOOKUP(入力項目!$S$16,子育て関連マスタ!$I$26:$M$28,4,FALSE),0),
AND(U8&gt;=19,U8&lt;=20,入力項目!$S$16="高専"),IFERROR(VLOOKUP(入力項目!$S$16,子育て関連マスタ!$I$26:$M$28,4,FALSE),0),
AND(U8&gt;=19,U8&lt;=20,入力項目!$S$16&lt;&gt;"高専"),IFERROR(VLOOKUP(入力項目!$S$17,子育て関連マスタ!$I$32:$M$37,4,FALSE),0),
AND(U8&gt;=21,U8&lt;=22,入力項目!$S$16="高専"),IFERROR(VLOOKUP(入力項目!$S$17,子育て関連マスタ!$I$32:$M$34,4,FALSE),0),
AND(U8&gt;=21,U8&lt;=22,入力項目!$S$16&lt;&gt;"高専"),IFERROR(VLOOKUP(入力項目!$S$17,子育て関連マスタ!$I$32:$M$34,4,FALSE),0),
U8&gt;=23,0
) +
IF($D8=4,
  IFERROR(_xlfn.IFS(
  U8&lt;=入力項目!$S$11,0,
  AND(U8=入力項目!$S$11),IFERROR(VLOOKUP(入力項目!$S$12,子育て関連マスタ!$I$4:$M$5,2,FALSE),0),
  AND(U8=4),IFERROR(VLOOKUP(入力項目!$S$13,子育て関連マスタ!$I$9:$M$12,2,FALSE),0),
  AND(U8=7),IFERROR(VLOOKUP(入力項目!$S$14,子育て関連マスタ!$I$16:$M$17,2,FALSE),0),
  AND(U8=13),IFERROR(VLOOKUP(入力項目!$S$15,子育て関連マスタ!$I$21:$M$22,2,FALSE),0),
  AND(U8=16),IFERROR(VLOOKUP(入力項目!$S$16,子育て関連マスタ!$I$26:$M$28,2,FALSE),0),
  AND(U8=19,入力項目!$S$16&lt;&gt;"高専"),IFERROR(VLOOKUP(入力項目!$S$17,子育て関連マスタ!$I$32:$M$37,2,FALSE),0),
  AND(U8=21,入力項目!$S$16="高専"),IFERROR(VLOOKUP(入力項目!$S$17,子育て関連マスタ!$I$32:$M$37,2,FALSE),0),
  U8&gt;=22,0
  ),0),0
) +
IF(AND(U8&gt;=1,U8&lt;=15),IF($D8=入力項目!$S$8,入力項目!$S$3,0),0) +
IF(AND(U8&gt;=1,U8&lt;=15),IF($D8=5,入力項目!$S$4,0),0) +
IF(AND(U8&gt;=1,U8&lt;=15),IF($D8=12,入力項目!$S$5,0),0) +
IF(AND(入力項目!$S$7=$A8,入力項目!$S$8=$D8),子育て関連マスタ!$C$14,0) +
IFERROR(IF(AND(YEAR(EDATE(DATE(入力項目!$S$7,入力項目!$S$8,1),1))=$A8,MONTH(EDATE(DATE(入力項目!$S$7,入力項目!$S$8,1),1))=$D8),子育て関連マスタ!$C$15,0),0) +
IF(AND(OR(U8=3,U8=5,U8=7),$D8=11),子育て関連マスタ!$C$17,0) +
IF(AND(U8=20,$D8=1),子育て関連マスタ!$C$18,0) +
IF(AND(U8=20,$D8=1),
IFERROR(_xlfn.IFS(
入力項目!$S$10="男",子育て関連マスタ!$C$18,
入力項目!$S$10="女",子育て関連マスタ!$C$19
),0),0
) +
IF(AND(U8&gt;=入力項目!$S$18,U8&lt;=入力項目!$S$19),入力項目!$S$20,0) +
IF(AND(U8&gt;=入力項目!$S$21,U8&lt;=入力項目!$S$22),入力項目!$S$23,0) +
IF(AND(U8&gt;=入力項目!$S$24,U8&lt;=入力項目!$S$25),入力項目!$S$26,0)
)</f>
        <v>0</v>
      </c>
      <c r="AJ8" s="10">
        <f ca="1">-VLOOKUP($D8,月別収支!$A$2:$H$13,7,FALSE)</f>
        <v>-20000</v>
      </c>
    </row>
    <row r="9" spans="1:39" x14ac:dyDescent="0.4">
      <c r="A9">
        <f t="shared" ca="1" si="6"/>
        <v>2025</v>
      </c>
      <c r="B9">
        <f t="shared" ca="1" si="7"/>
        <v>2024</v>
      </c>
      <c r="C9">
        <f t="shared" ca="1" si="8"/>
        <v>1</v>
      </c>
      <c r="D9">
        <f t="shared" ca="1" si="9"/>
        <v>3</v>
      </c>
      <c r="E9" t="str">
        <f t="shared" ca="1" si="0"/>
        <v>2025年3月</v>
      </c>
      <c r="F9">
        <f ca="1">IF(OR(入力項目!$N$5&lt;$A9,AND(入力項目!$N$5=$A9,入力項目!$N$6&lt;$D9)),IF(F8=0,1,IF(G9=12,F8+1,F8)),0)</f>
        <v>0</v>
      </c>
      <c r="G9">
        <f ca="1">IF(OR(入力項目!$N$5&lt;$A9,AND(入力項目!$N$5=$A9,入力項目!$N$6&lt;$D9)),IF(G8=12,1,G8+1),0)</f>
        <v>0</v>
      </c>
      <c r="H9" t="str">
        <f t="shared" ca="1" si="1"/>
        <v>0_0</v>
      </c>
      <c r="I9">
        <f ca="1">IF(
  IFERROR(AND($C9&gt;0,MOD($C9,入力項目!$N$22)=0,$D9=入力項目!$N$23), FALSE),
  1,
  IF(
    AND(I8&gt;0,J8=12),
    IF(I8=入力項目!$N$28, 0, I8+1),
    I8
  )
)</f>
        <v>0</v>
      </c>
      <c r="J9">
        <f ca="1">IF($D9=入力項目!$N$23,1,IFERROR(J8+1,1))</f>
        <v>7</v>
      </c>
      <c r="K9" t="str">
        <f t="shared" ca="1" si="2"/>
        <v>0_7</v>
      </c>
      <c r="L9">
        <f ca="1">L8+IF(入力項目!$D$4=$D9,1,0)</f>
        <v>29</v>
      </c>
      <c r="M9" t="str">
        <f t="shared" ca="1" si="3"/>
        <v>29歳</v>
      </c>
      <c r="N9">
        <f t="shared" ca="1" si="10"/>
        <v>30</v>
      </c>
      <c r="O9" t="str">
        <f t="shared" ca="1" si="4"/>
        <v>30歳</v>
      </c>
      <c r="P9">
        <f t="shared" ca="1" si="11"/>
        <v>4</v>
      </c>
      <c r="Q9">
        <f t="shared" ca="1" si="12"/>
        <v>2</v>
      </c>
      <c r="R9">
        <f t="shared" ca="1" si="13"/>
        <v>2025</v>
      </c>
      <c r="S9">
        <f t="shared" ca="1" si="14"/>
        <v>2025</v>
      </c>
      <c r="T9">
        <f t="shared" ca="1" si="15"/>
        <v>2025</v>
      </c>
      <c r="U9">
        <f t="shared" ca="1" si="16"/>
        <v>2025</v>
      </c>
      <c r="V9" s="10">
        <f t="shared" ca="1" si="17"/>
        <v>6333000</v>
      </c>
      <c r="W9" s="10">
        <f ca="1">IF($L9&lt;その他マスタ!$B$1,VLOOKUP($D9,月別収支!$A$2:$H$13,2,FALSE),その他マスタ!$B$3)+IF(AND($L9=その他マスタ!$B$1,入力項目!$I$9="あり",$D9=入力項目!$D$4),その他マスタ!$B$2,0)</f>
        <v>300000</v>
      </c>
      <c r="X9" s="10">
        <f ca="1">-IF(入力項目!$K$5=TRUE,
IF($F9+$G9&lt;3,VLOOKUP($D9,月別収支!$A$2:$H$13,8,FALSE),0)+IFERROR(VLOOKUP($H9,住宅ローン計算!C:P,13,FALSE),0)+IF($F9&gt;1,IF(OR($G9=3,$G9=6,$G9=9,$G9=12),ROUNDUP(入力項目!$N$18/4,0),0),0),
VLOOKUP($D9,月別収支!$A$2:$H$13,8,FALSE))</f>
        <v>-50000</v>
      </c>
      <c r="Y9" s="10">
        <f ca="1">-VLOOKUP($D9,月別収支!$A$2:$H$13,3,FALSE)</f>
        <v>-75000</v>
      </c>
      <c r="Z9" s="10">
        <f ca="1">-VLOOKUP($D9,月別収支!$A$2:$H$13,4,FALSE)</f>
        <v>-27000</v>
      </c>
      <c r="AA9" s="10">
        <f ca="1">-VLOOKUP($D9,月別収支!$A$2:$H$13,6,FALSE)</f>
        <v>-10000</v>
      </c>
      <c r="AB9" s="10">
        <f ca="1">-(
VLOOKUP($D9,月別収支!$A$2:$H$13,5,FALSE)+IF(AND(入力項目!$I$27&lt;=$A9,ISEVEN($A9-入力項目!$I$27),入力項目!$I$28=$D9),入力項目!$I$26,0)
+IF(入力項目!$K$26=TRUE,
IFERROR(VLOOKUP($K9,マイカーローン計算!C:P,13,FALSE),0),
IFERROR(
  IF(AND($C9&gt;0,MOD($C9,入力項目!$N$22)=0,$D9=入力項目!$N$23),入力項目!$N$24,0),
 0
)
)
)</f>
        <v>-20000</v>
      </c>
      <c r="AC9" s="10">
        <f ca="1">-IF($A9&lt;入力項目!$N$33,入力項目!$N$35,IF(AND($A9=入力項目!$N$33,$D9&lt;=入力項目!$N$34),入力項目!$N$35,0))</f>
        <v>-5000</v>
      </c>
      <c r="AD9">
        <f ca="1">-(
_xlfn.IFS(
P9&lt;=入力項目!$S$11,0,
AND(P9&gt;=入力項目!$S$11+1,P9&lt;=3),IFERROR(VLOOKUP(入力項目!$S$12,子育て関連マスタ!$I$4:$M$5,4,FALSE),0),
AND(P9&gt;=4,P9&lt;=6),IFERROR(VLOOKUP(入力項目!$S$13,子育て関連マスタ!$I$9:$M$12,4,FALSE),0),
AND(P9&gt;=7,P9&lt;=12),IFERROR(VLOOKUP(入力項目!$S$14,子育て関連マスタ!$I$16:$M$17,4,FALSE),0),
AND(P9&gt;=13,P9&lt;=15),IFERROR(VLOOKUP(入力項目!$S$15,子育て関連マスタ!$I$21:$M$22,4,FALSE),0),
AND(P9&gt;=16,P9&lt;=18),IFERROR(VLOOKUP(入力項目!$S$16,子育て関連マスタ!$I$26:$M$28,4,FALSE),0),
AND(P9&gt;=19,P9&lt;=20,入力項目!$S$16="高専"),IFERROR(VLOOKUP(入力項目!$S$16,子育て関連マスタ!$I$26:$M$28,4,FALSE),0),
AND(P9&gt;=19,P9&lt;=20,入力項目!$S$16&lt;&gt;"高専"),IFERROR(VLOOKUP(入力項目!$S$17,子育て関連マスタ!$I$32:$M$37,4,FALSE),0),
AND(P9&gt;=21,P9&lt;=22,入力項目!$S$16="高専"),IFERROR(VLOOKUP(入力項目!$S$17,子育て関連マスタ!$I$32:$M$34,4,FALSE),0),
AND(P9&gt;=21,P9&lt;=22,入力項目!$S$16&lt;&gt;"高専"),IFERROR(VLOOKUP(入力項目!$S$17,子育て関連マスタ!$I$32:$M$34,4,FALSE),0),
P9&gt;=23,0
) +
IF($D9=4,
  IFERROR(_xlfn.IFS(
  P9&lt;=入力項目!$S$11,0,
  AND(P9=入力項目!$S$11),IFERROR(VLOOKUP(入力項目!$S$12,子育て関連マスタ!$I$4:$M$5,2,FALSE),0),
  AND(P9=4),IFERROR(VLOOKUP(入力項目!$S$13,子育て関連マスタ!$I$9:$M$12,2,FALSE),0),
  AND(P9=7),IFERROR(VLOOKUP(入力項目!$S$14,子育て関連マスタ!$I$16:$M$17,2,FALSE),0),
  AND(P9=13),IFERROR(VLOOKUP(入力項目!$S$15,子育て関連マスタ!$I$21:$M$22,2,FALSE),0),
  AND(P9=16),IFERROR(VLOOKUP(入力項目!$S$16,子育て関連マスタ!$I$26:$M$28,2,FALSE),0),
  AND(P9=19,入力項目!$S$16&lt;&gt;"高専"),IFERROR(VLOOKUP(入力項目!$S$17,子育て関連マスタ!$I$32:$M$37,2,FALSE),0),
  AND(P9=21,入力項目!$S$16="高専"),IFERROR(VLOOKUP(入力項目!$S$17,子育て関連マスタ!$I$32:$M$37,2,FALSE),0),
  P9&gt;=22,0
  ),0),0
) +
IF(AND(P9&gt;=1,P9&lt;=15),IF($D9=入力項目!$S$8,入力項目!$S$3,0),0) +
IF(AND(P9&gt;=1,P9&lt;=15),IF($D9=5,入力項目!$S$4,0),0) +
IF(AND(P9&gt;=1,P9&lt;=15),IF($D9=12,入力項目!$S$5,0),0) +
IF(AND(入力項目!$S$7=$A9,入力項目!$S$8=$D9),子育て関連マスタ!$C$14,0) +
IFERROR(IF(AND(YEAR(EDATE(DATE(入力項目!$S$7,入力項目!$S$8,1),1))=$A9,MONTH(EDATE(DATE(入力項目!$S$7,入力項目!$S$8,1),1))=$D9),子育て関連マスタ!$C$15,0),0) +
IF(AND(OR(P9=3,P9=5,P9=7),$D9=11),子育て関連マスタ!$C$17,0) +
IF(AND(P9=20,$D9=1),子育て関連マスタ!$C$18,0) +
IF(AND(P9=20,$D9=1),
IFERROR(_xlfn.IFS(
入力項目!$S$10="男",子育て関連マスタ!$C$18,
入力項目!$S$10="女",子育て関連マスタ!$C$19
),0),0
) +
IF(AND(P9&gt;=入力項目!$S$18,P9&lt;=入力項目!$S$19),入力項目!$S$20,0) +
IF(AND(P9&gt;=入力項目!$S$21,P9&lt;=入力項目!$S$22),入力項目!$S$23,0) +
IF(AND(P9&gt;=入力項目!$S$24,P9&lt;=入力項目!$S$25),入力項目!$S$26,0)
)</f>
        <v>-14000</v>
      </c>
      <c r="AE9">
        <f ca="1">-(
_xlfn.IFS(
Q9&lt;=入力項目!$S$11,0,
AND(Q9&gt;=入力項目!$S$11+1,Q9&lt;=3),IFERROR(VLOOKUP(入力項目!$S$12,子育て関連マスタ!$I$4:$M$5,4,FALSE),0),
AND(Q9&gt;=4,Q9&lt;=6),IFERROR(VLOOKUP(入力項目!$S$13,子育て関連マスタ!$I$9:$M$12,4,FALSE),0),
AND(Q9&gt;=7,Q9&lt;=12),IFERROR(VLOOKUP(入力項目!$S$14,子育て関連マスタ!$I$16:$M$17,4,FALSE),0),
AND(Q9&gt;=13,Q9&lt;=15),IFERROR(VLOOKUP(入力項目!$S$15,子育て関連マスタ!$I$21:$M$22,4,FALSE),0),
AND(Q9&gt;=16,Q9&lt;=18),IFERROR(VLOOKUP(入力項目!$S$16,子育て関連マスタ!$I$26:$M$28,4,FALSE),0),
AND(Q9&gt;=19,Q9&lt;=20,入力項目!$S$16="高専"),IFERROR(VLOOKUP(入力項目!$S$16,子育て関連マスタ!$I$26:$M$28,4,FALSE),0),
AND(Q9&gt;=19,Q9&lt;=20,入力項目!$S$16&lt;&gt;"高専"),IFERROR(VLOOKUP(入力項目!$S$17,子育て関連マスタ!$I$32:$M$37,4,FALSE),0),
AND(Q9&gt;=21,Q9&lt;=22,入力項目!$S$16="高専"),IFERROR(VLOOKUP(入力項目!$S$17,子育て関連マスタ!$I$32:$M$34,4,FALSE),0),
AND(Q9&gt;=21,Q9&lt;=22,入力項目!$S$16&lt;&gt;"高専"),IFERROR(VLOOKUP(入力項目!$S$17,子育て関連マスタ!$I$32:$M$34,4,FALSE),0),
Q9&gt;=23,0
) +
IF($D9=4,
  IFERROR(_xlfn.IFS(
  Q9&lt;=入力項目!$S$11,0,
  AND(Q9=入力項目!$S$11),IFERROR(VLOOKUP(入力項目!$S$12,子育て関連マスタ!$I$4:$M$5,2,FALSE),0),
  AND(Q9=4),IFERROR(VLOOKUP(入力項目!$S$13,子育て関連マスタ!$I$9:$M$12,2,FALSE),0),
  AND(Q9=7),IFERROR(VLOOKUP(入力項目!$S$14,子育て関連マスタ!$I$16:$M$17,2,FALSE),0),
  AND(Q9=13),IFERROR(VLOOKUP(入力項目!$S$15,子育て関連マスタ!$I$21:$M$22,2,FALSE),0),
  AND(Q9=16),IFERROR(VLOOKUP(入力項目!$S$16,子育て関連マスタ!$I$26:$M$28,2,FALSE),0),
  AND(Q9=19,入力項目!$S$16&lt;&gt;"高専"),IFERROR(VLOOKUP(入力項目!$S$17,子育て関連マスタ!$I$32:$M$37,2,FALSE),0),
  AND(Q9=21,入力項目!$S$16="高専"),IFERROR(VLOOKUP(入力項目!$S$17,子育て関連マスタ!$I$32:$M$37,2,FALSE),0),
  Q9&gt;=22,0
  ),0),0
) +
IF(AND(Q9&gt;=1,Q9&lt;=15),IF($D9=入力項目!$S$8,入力項目!$S$3,0),0) +
IF(AND(Q9&gt;=1,Q9&lt;=15),IF($D9=5,入力項目!$S$4,0),0) +
IF(AND(Q9&gt;=1,Q9&lt;=15),IF($D9=12,入力項目!$S$5,0),0) +
IF(AND(入力項目!$S$7=$A9,入力項目!$S$8=$D9),子育て関連マスタ!$C$14,0) +
IFERROR(IF(AND(YEAR(EDATE(DATE(入力項目!$S$7,入力項目!$S$8,1),1))=$A9,MONTH(EDATE(DATE(入力項目!$S$7,入力項目!$S$8,1),1))=$D9),子育て関連マスタ!$C$15,0),0) +
IF(AND(OR(Q9=3,Q9=5,Q9=7),$D9=11),子育て関連マスタ!$C$17,0) +
IF(AND(Q9=20,$D9=1),子育て関連マスタ!$C$18,0) +
IF(AND(Q9=20,$D9=1),
IFERROR(_xlfn.IFS(
入力項目!$S$10="男",子育て関連マスタ!$C$18,
入力項目!$S$10="女",子育て関連マスタ!$C$19
),0),0
) +
IF(AND(Q9&gt;=入力項目!$S$18,Q9&lt;=入力項目!$S$19),入力項目!$S$20,0) +
IF(AND(Q9&gt;=入力項目!$S$21,Q9&lt;=入力項目!$S$22),入力項目!$S$23,0) +
IF(AND(Q9&gt;=入力項目!$S$24,Q9&lt;=入力項目!$S$25),入力項目!$S$26,0)
)</f>
        <v>0</v>
      </c>
      <c r="AF9">
        <f ca="1">-(
_xlfn.IFS(
R9&lt;=入力項目!$S$11,0,
AND(R9&gt;=入力項目!$S$11+1,R9&lt;=3),IFERROR(VLOOKUP(入力項目!$S$12,子育て関連マスタ!$I$4:$M$5,4,FALSE),0),
AND(R9&gt;=4,R9&lt;=6),IFERROR(VLOOKUP(入力項目!$S$13,子育て関連マスタ!$I$9:$M$12,4,FALSE),0),
AND(R9&gt;=7,R9&lt;=12),IFERROR(VLOOKUP(入力項目!$S$14,子育て関連マスタ!$I$16:$M$17,4,FALSE),0),
AND(R9&gt;=13,R9&lt;=15),IFERROR(VLOOKUP(入力項目!$S$15,子育て関連マスタ!$I$21:$M$22,4,FALSE),0),
AND(R9&gt;=16,R9&lt;=18),IFERROR(VLOOKUP(入力項目!$S$16,子育て関連マスタ!$I$26:$M$28,4,FALSE),0),
AND(R9&gt;=19,R9&lt;=20,入力項目!$S$16="高専"),IFERROR(VLOOKUP(入力項目!$S$16,子育て関連マスタ!$I$26:$M$28,4,FALSE),0),
AND(R9&gt;=19,R9&lt;=20,入力項目!$S$16&lt;&gt;"高専"),IFERROR(VLOOKUP(入力項目!$S$17,子育て関連マスタ!$I$32:$M$37,4,FALSE),0),
AND(R9&gt;=21,R9&lt;=22,入力項目!$S$16="高専"),IFERROR(VLOOKUP(入力項目!$S$17,子育て関連マスタ!$I$32:$M$34,4,FALSE),0),
AND(R9&gt;=21,R9&lt;=22,入力項目!$S$16&lt;&gt;"高専"),IFERROR(VLOOKUP(入力項目!$S$17,子育て関連マスタ!$I$32:$M$34,4,FALSE),0),
R9&gt;=23,0
) +
IF($D9=4,
  IFERROR(_xlfn.IFS(
  R9&lt;=入力項目!$S$11,0,
  AND(R9=入力項目!$S$11),IFERROR(VLOOKUP(入力項目!$S$12,子育て関連マスタ!$I$4:$M$5,2,FALSE),0),
  AND(R9=4),IFERROR(VLOOKUP(入力項目!$S$13,子育て関連マスタ!$I$9:$M$12,2,FALSE),0),
  AND(R9=7),IFERROR(VLOOKUP(入力項目!$S$14,子育て関連マスタ!$I$16:$M$17,2,FALSE),0),
  AND(R9=13),IFERROR(VLOOKUP(入力項目!$S$15,子育て関連マスタ!$I$21:$M$22,2,FALSE),0),
  AND(R9=16),IFERROR(VLOOKUP(入力項目!$S$16,子育て関連マスタ!$I$26:$M$28,2,FALSE),0),
  AND(R9=19,入力項目!$S$16&lt;&gt;"高専"),IFERROR(VLOOKUP(入力項目!$S$17,子育て関連マスタ!$I$32:$M$37,2,FALSE),0),
  AND(R9=21,入力項目!$S$16="高専"),IFERROR(VLOOKUP(入力項目!$S$17,子育て関連マスタ!$I$32:$M$37,2,FALSE),0),
  R9&gt;=22,0
  ),0),0
) +
IF(AND(R9&gt;=1,R9&lt;=15),IF($D9=入力項目!$S$8,入力項目!$S$3,0),0) +
IF(AND(R9&gt;=1,R9&lt;=15),IF($D9=5,入力項目!$S$4,0),0) +
IF(AND(R9&gt;=1,R9&lt;=15),IF($D9=12,入力項目!$S$5,0),0) +
IF(AND(入力項目!$S$7=$A9,入力項目!$S$8=$D9),子育て関連マスタ!$C$14,0) +
IFERROR(IF(AND(YEAR(EDATE(DATE(入力項目!$S$7,入力項目!$S$8,1),1))=$A9,MONTH(EDATE(DATE(入力項目!$S$7,入力項目!$S$8,1),1))=$D9),子育て関連マスタ!$C$15,0),0) +
IF(AND(OR(R9=3,R9=5,R9=7),$D9=11),子育て関連マスタ!$C$17,0) +
IF(AND(R9=20,$D9=1),子育て関連マスタ!$C$18,0) +
IF(AND(R9=20,$D9=1),
IFERROR(_xlfn.IFS(
入力項目!$S$10="男",子育て関連マスタ!$C$18,
入力項目!$S$10="女",子育て関連マスタ!$C$19
),0),0
) +
IF(AND(R9&gt;=入力項目!$S$18,R9&lt;=入力項目!$S$19),入力項目!$S$20,0) +
IF(AND(R9&gt;=入力項目!$S$21,R9&lt;=入力項目!$S$22),入力項目!$S$23,0) +
IF(AND(R9&gt;=入力項目!$S$24,R9&lt;=入力項目!$S$25),入力項目!$S$26,0)
)</f>
        <v>0</v>
      </c>
      <c r="AG9">
        <f ca="1">-(
_xlfn.IFS(
S9&lt;=入力項目!$S$11,0,
AND(S9&gt;=入力項目!$S$11+1,S9&lt;=3),IFERROR(VLOOKUP(入力項目!$S$12,子育て関連マスタ!$I$4:$M$5,4,FALSE),0),
AND(S9&gt;=4,S9&lt;=6),IFERROR(VLOOKUP(入力項目!$S$13,子育て関連マスタ!$I$9:$M$12,4,FALSE),0),
AND(S9&gt;=7,S9&lt;=12),IFERROR(VLOOKUP(入力項目!$S$14,子育て関連マスタ!$I$16:$M$17,4,FALSE),0),
AND(S9&gt;=13,S9&lt;=15),IFERROR(VLOOKUP(入力項目!$S$15,子育て関連マスタ!$I$21:$M$22,4,FALSE),0),
AND(S9&gt;=16,S9&lt;=18),IFERROR(VLOOKUP(入力項目!$S$16,子育て関連マスタ!$I$26:$M$28,4,FALSE),0),
AND(S9&gt;=19,S9&lt;=20,入力項目!$S$16="高専"),IFERROR(VLOOKUP(入力項目!$S$16,子育て関連マスタ!$I$26:$M$28,4,FALSE),0),
AND(S9&gt;=19,S9&lt;=20,入力項目!$S$16&lt;&gt;"高専"),IFERROR(VLOOKUP(入力項目!$S$17,子育て関連マスタ!$I$32:$M$37,4,FALSE),0),
AND(S9&gt;=21,S9&lt;=22,入力項目!$S$16="高専"),IFERROR(VLOOKUP(入力項目!$S$17,子育て関連マスタ!$I$32:$M$34,4,FALSE),0),
AND(S9&gt;=21,S9&lt;=22,入力項目!$S$16&lt;&gt;"高専"),IFERROR(VLOOKUP(入力項目!$S$17,子育て関連マスタ!$I$32:$M$34,4,FALSE),0),
S9&gt;=23,0
) +
IF($D9=4,
  IFERROR(_xlfn.IFS(
  S9&lt;=入力項目!$S$11,0,
  AND(S9=入力項目!$S$11),IFERROR(VLOOKUP(入力項目!$S$12,子育て関連マスタ!$I$4:$M$5,2,FALSE),0),
  AND(S9=4),IFERROR(VLOOKUP(入力項目!$S$13,子育て関連マスタ!$I$9:$M$12,2,FALSE),0),
  AND(S9=7),IFERROR(VLOOKUP(入力項目!$S$14,子育て関連マスタ!$I$16:$M$17,2,FALSE),0),
  AND(S9=13),IFERROR(VLOOKUP(入力項目!$S$15,子育て関連マスタ!$I$21:$M$22,2,FALSE),0),
  AND(S9=16),IFERROR(VLOOKUP(入力項目!$S$16,子育て関連マスタ!$I$26:$M$28,2,FALSE),0),
  AND(S9=19,入力項目!$S$16&lt;&gt;"高専"),IFERROR(VLOOKUP(入力項目!$S$17,子育て関連マスタ!$I$32:$M$37,2,FALSE),0),
  AND(S9=21,入力項目!$S$16="高専"),IFERROR(VLOOKUP(入力項目!$S$17,子育て関連マスタ!$I$32:$M$37,2,FALSE),0),
  S9&gt;=22,0
  ),0),0
) +
IF(AND(S9&gt;=1,S9&lt;=15),IF($D9=入力項目!$S$8,入力項目!$S$3,0),0) +
IF(AND(S9&gt;=1,S9&lt;=15),IF($D9=5,入力項目!$S$4,0),0) +
IF(AND(S9&gt;=1,S9&lt;=15),IF($D9=12,入力項目!$S$5,0),0) +
IF(AND(入力項目!$S$7=$A9,入力項目!$S$8=$D9),子育て関連マスタ!$C$14,0) +
IFERROR(IF(AND(YEAR(EDATE(DATE(入力項目!$S$7,入力項目!$S$8,1),1))=$A9,MONTH(EDATE(DATE(入力項目!$S$7,入力項目!$S$8,1),1))=$D9),子育て関連マスタ!$C$15,0),0) +
IF(AND(OR(S9=3,S9=5,S9=7),$D9=11),子育て関連マスタ!$C$17,0) +
IF(AND(S9=20,$D9=1),子育て関連マスタ!$C$18,0) +
IF(AND(S9=20,$D9=1),
IFERROR(_xlfn.IFS(
入力項目!$S$10="男",子育て関連マスタ!$C$18,
入力項目!$S$10="女",子育て関連マスタ!$C$19
),0),0
) +
IF(AND(S9&gt;=入力項目!$S$18,S9&lt;=入力項目!$S$19),入力項目!$S$20,0) +
IF(AND(S9&gt;=入力項目!$S$21,S9&lt;=入力項目!$S$22),入力項目!$S$23,0) +
IF(AND(S9&gt;=入力項目!$S$24,S9&lt;=入力項目!$S$25),入力項目!$S$26,0)
)</f>
        <v>0</v>
      </c>
      <c r="AH9">
        <f ca="1">-(
_xlfn.IFS(
T9&lt;=入力項目!$S$11,0,
AND(T9&gt;=入力項目!$S$11+1,T9&lt;=3),IFERROR(VLOOKUP(入力項目!$S$12,子育て関連マスタ!$I$4:$M$5,4,FALSE),0),
AND(T9&gt;=4,T9&lt;=6),IFERROR(VLOOKUP(入力項目!$S$13,子育て関連マスタ!$I$9:$M$12,4,FALSE),0),
AND(T9&gt;=7,T9&lt;=12),IFERROR(VLOOKUP(入力項目!$S$14,子育て関連マスタ!$I$16:$M$17,4,FALSE),0),
AND(T9&gt;=13,T9&lt;=15),IFERROR(VLOOKUP(入力項目!$S$15,子育て関連マスタ!$I$21:$M$22,4,FALSE),0),
AND(T9&gt;=16,T9&lt;=18),IFERROR(VLOOKUP(入力項目!$S$16,子育て関連マスタ!$I$26:$M$28,4,FALSE),0),
AND(T9&gt;=19,T9&lt;=20,入力項目!$S$16="高専"),IFERROR(VLOOKUP(入力項目!$S$16,子育て関連マスタ!$I$26:$M$28,4,FALSE),0),
AND(T9&gt;=19,T9&lt;=20,入力項目!$S$16&lt;&gt;"高専"),IFERROR(VLOOKUP(入力項目!$S$17,子育て関連マスタ!$I$32:$M$37,4,FALSE),0),
AND(T9&gt;=21,T9&lt;=22,入力項目!$S$16="高専"),IFERROR(VLOOKUP(入力項目!$S$17,子育て関連マスタ!$I$32:$M$34,4,FALSE),0),
AND(T9&gt;=21,T9&lt;=22,入力項目!$S$16&lt;&gt;"高専"),IFERROR(VLOOKUP(入力項目!$S$17,子育て関連マスタ!$I$32:$M$34,4,FALSE),0),
T9&gt;=23,0
) +
IF($D9=4,
  IFERROR(_xlfn.IFS(
  T9&lt;=入力項目!$S$11,0,
  AND(T9=入力項目!$S$11),IFERROR(VLOOKUP(入力項目!$S$12,子育て関連マスタ!$I$4:$M$5,2,FALSE),0),
  AND(T9=4),IFERROR(VLOOKUP(入力項目!$S$13,子育て関連マスタ!$I$9:$M$12,2,FALSE),0),
  AND(T9=7),IFERROR(VLOOKUP(入力項目!$S$14,子育て関連マスタ!$I$16:$M$17,2,FALSE),0),
  AND(T9=13),IFERROR(VLOOKUP(入力項目!$S$15,子育て関連マスタ!$I$21:$M$22,2,FALSE),0),
  AND(T9=16),IFERROR(VLOOKUP(入力項目!$S$16,子育て関連マスタ!$I$26:$M$28,2,FALSE),0),
  AND(T9=19,入力項目!$S$16&lt;&gt;"高専"),IFERROR(VLOOKUP(入力項目!$S$17,子育て関連マスタ!$I$32:$M$37,2,FALSE),0),
  AND(T9=21,入力項目!$S$16="高専"),IFERROR(VLOOKUP(入力項目!$S$17,子育て関連マスタ!$I$32:$M$37,2,FALSE),0),
  T9&gt;=22,0
  ),0),0
) +
IF(AND(T9&gt;=1,T9&lt;=15),IF($D9=入力項目!$S$8,入力項目!$S$3,0),0) +
IF(AND(T9&gt;=1,T9&lt;=15),IF($D9=5,入力項目!$S$4,0),0) +
IF(AND(T9&gt;=1,T9&lt;=15),IF($D9=12,入力項目!$S$5,0),0) +
IF(AND(入力項目!$S$7=$A9,入力項目!$S$8=$D9),子育て関連マスタ!$C$14,0) +
IFERROR(IF(AND(YEAR(EDATE(DATE(入力項目!$S$7,入力項目!$S$8,1),1))=$A9,MONTH(EDATE(DATE(入力項目!$S$7,入力項目!$S$8,1),1))=$D9),子育て関連マスタ!$C$15,0),0) +
IF(AND(OR(T9=3,T9=5,T9=7),$D9=11),子育て関連マスタ!$C$17,0) +
IF(AND(T9=20,$D9=1),子育て関連マスタ!$C$18,0) +
IF(AND(T9=20,$D9=1),
IFERROR(_xlfn.IFS(
入力項目!$S$10="男",子育て関連マスタ!$C$18,
入力項目!$S$10="女",子育て関連マスタ!$C$19
),0),0
) +
IF(AND(T9&gt;=入力項目!$S$18,T9&lt;=入力項目!$S$19),入力項目!$S$20,0) +
IF(AND(T9&gt;=入力項目!$S$21,T9&lt;=入力項目!$S$22),入力項目!$S$23,0) +
IF(AND(T9&gt;=入力項目!$S$24,T9&lt;=入力項目!$S$25),入力項目!$S$26,0)
)</f>
        <v>0</v>
      </c>
      <c r="AI9">
        <f ca="1">-(
_xlfn.IFS(
U9&lt;=入力項目!$S$11,0,
AND(U9&gt;=入力項目!$S$11+1,U9&lt;=3),IFERROR(VLOOKUP(入力項目!$S$12,子育て関連マスタ!$I$4:$M$5,4,FALSE),0),
AND(U9&gt;=4,U9&lt;=6),IFERROR(VLOOKUP(入力項目!$S$13,子育て関連マスタ!$I$9:$M$12,4,FALSE),0),
AND(U9&gt;=7,U9&lt;=12),IFERROR(VLOOKUP(入力項目!$S$14,子育て関連マスタ!$I$16:$M$17,4,FALSE),0),
AND(U9&gt;=13,U9&lt;=15),IFERROR(VLOOKUP(入力項目!$S$15,子育て関連マスタ!$I$21:$M$22,4,FALSE),0),
AND(U9&gt;=16,U9&lt;=18),IFERROR(VLOOKUP(入力項目!$S$16,子育て関連マスタ!$I$26:$M$28,4,FALSE),0),
AND(U9&gt;=19,U9&lt;=20,入力項目!$S$16="高専"),IFERROR(VLOOKUP(入力項目!$S$16,子育て関連マスタ!$I$26:$M$28,4,FALSE),0),
AND(U9&gt;=19,U9&lt;=20,入力項目!$S$16&lt;&gt;"高専"),IFERROR(VLOOKUP(入力項目!$S$17,子育て関連マスタ!$I$32:$M$37,4,FALSE),0),
AND(U9&gt;=21,U9&lt;=22,入力項目!$S$16="高専"),IFERROR(VLOOKUP(入力項目!$S$17,子育て関連マスタ!$I$32:$M$34,4,FALSE),0),
AND(U9&gt;=21,U9&lt;=22,入力項目!$S$16&lt;&gt;"高専"),IFERROR(VLOOKUP(入力項目!$S$17,子育て関連マスタ!$I$32:$M$34,4,FALSE),0),
U9&gt;=23,0
) +
IF($D9=4,
  IFERROR(_xlfn.IFS(
  U9&lt;=入力項目!$S$11,0,
  AND(U9=入力項目!$S$11),IFERROR(VLOOKUP(入力項目!$S$12,子育て関連マスタ!$I$4:$M$5,2,FALSE),0),
  AND(U9=4),IFERROR(VLOOKUP(入力項目!$S$13,子育て関連マスタ!$I$9:$M$12,2,FALSE),0),
  AND(U9=7),IFERROR(VLOOKUP(入力項目!$S$14,子育て関連マスタ!$I$16:$M$17,2,FALSE),0),
  AND(U9=13),IFERROR(VLOOKUP(入力項目!$S$15,子育て関連マスタ!$I$21:$M$22,2,FALSE),0),
  AND(U9=16),IFERROR(VLOOKUP(入力項目!$S$16,子育て関連マスタ!$I$26:$M$28,2,FALSE),0),
  AND(U9=19,入力項目!$S$16&lt;&gt;"高専"),IFERROR(VLOOKUP(入力項目!$S$17,子育て関連マスタ!$I$32:$M$37,2,FALSE),0),
  AND(U9=21,入力項目!$S$16="高専"),IFERROR(VLOOKUP(入力項目!$S$17,子育て関連マスタ!$I$32:$M$37,2,FALSE),0),
  U9&gt;=22,0
  ),0),0
) +
IF(AND(U9&gt;=1,U9&lt;=15),IF($D9=入力項目!$S$8,入力項目!$S$3,0),0) +
IF(AND(U9&gt;=1,U9&lt;=15),IF($D9=5,入力項目!$S$4,0),0) +
IF(AND(U9&gt;=1,U9&lt;=15),IF($D9=12,入力項目!$S$5,0),0) +
IF(AND(入力項目!$S$7=$A9,入力項目!$S$8=$D9),子育て関連マスタ!$C$14,0) +
IFERROR(IF(AND(YEAR(EDATE(DATE(入力項目!$S$7,入力項目!$S$8,1),1))=$A9,MONTH(EDATE(DATE(入力項目!$S$7,入力項目!$S$8,1),1))=$D9),子育て関連マスタ!$C$15,0),0) +
IF(AND(OR(U9=3,U9=5,U9=7),$D9=11),子育て関連マスタ!$C$17,0) +
IF(AND(U9=20,$D9=1),子育て関連マスタ!$C$18,0) +
IF(AND(U9=20,$D9=1),
IFERROR(_xlfn.IFS(
入力項目!$S$10="男",子育て関連マスタ!$C$18,
入力項目!$S$10="女",子育て関連マスタ!$C$19
),0),0
) +
IF(AND(U9&gt;=入力項目!$S$18,U9&lt;=入力項目!$S$19),入力項目!$S$20,0) +
IF(AND(U9&gt;=入力項目!$S$21,U9&lt;=入力項目!$S$22),入力項目!$S$23,0) +
IF(AND(U9&gt;=入力項目!$S$24,U9&lt;=入力項目!$S$25),入力項目!$S$26,0)
)</f>
        <v>0</v>
      </c>
      <c r="AJ9" s="10">
        <f ca="1">-VLOOKUP($D9,月別収支!$A$2:$H$13,7,FALSE)</f>
        <v>-20000</v>
      </c>
    </row>
    <row r="10" spans="1:39" x14ac:dyDescent="0.4">
      <c r="A10">
        <f t="shared" ca="1" si="6"/>
        <v>2025</v>
      </c>
      <c r="B10">
        <f t="shared" ca="1" si="7"/>
        <v>2025</v>
      </c>
      <c r="C10">
        <f t="shared" ca="1" si="8"/>
        <v>1</v>
      </c>
      <c r="D10">
        <f t="shared" ca="1" si="9"/>
        <v>4</v>
      </c>
      <c r="E10" t="str">
        <f t="shared" ca="1" si="0"/>
        <v>2025年4月</v>
      </c>
      <c r="F10">
        <f ca="1">IF(OR(入力項目!$N$5&lt;$A10,AND(入力項目!$N$5=$A10,入力項目!$N$6&lt;$D10)),IF(F9=0,1,IF(G10=12,F9+1,F9)),0)</f>
        <v>0</v>
      </c>
      <c r="G10">
        <f ca="1">IF(OR(入力項目!$N$5&lt;$A10,AND(入力項目!$N$5=$A10,入力項目!$N$6&lt;$D10)),IF(G9=12,1,G9+1),0)</f>
        <v>0</v>
      </c>
      <c r="H10" t="str">
        <f t="shared" ca="1" si="1"/>
        <v>0_0</v>
      </c>
      <c r="I10">
        <f ca="1">IF(
  IFERROR(AND($C10&gt;0,MOD($C10,入力項目!$N$22)=0,$D10=入力項目!$N$23), FALSE),
  1,
  IF(
    AND(I9&gt;0,J9=12),
    IF(I9=入力項目!$N$28, 0, I9+1),
    I9
  )
)</f>
        <v>0</v>
      </c>
      <c r="J10">
        <f ca="1">IF($D10=入力項目!$N$23,1,IFERROR(J9+1,1))</f>
        <v>8</v>
      </c>
      <c r="K10" t="str">
        <f t="shared" ca="1" si="2"/>
        <v>0_8</v>
      </c>
      <c r="L10">
        <f ca="1">L9+IF(入力項目!$D$4=$D10,1,0)</f>
        <v>29</v>
      </c>
      <c r="M10" t="str">
        <f t="shared" ca="1" si="3"/>
        <v>29歳</v>
      </c>
      <c r="N10">
        <f t="shared" ca="1" si="10"/>
        <v>30</v>
      </c>
      <c r="O10" t="str">
        <f t="shared" ca="1" si="4"/>
        <v>30歳</v>
      </c>
      <c r="P10">
        <f t="shared" ca="1" si="11"/>
        <v>5</v>
      </c>
      <c r="Q10">
        <f t="shared" ca="1" si="12"/>
        <v>3</v>
      </c>
      <c r="R10">
        <f t="shared" ca="1" si="13"/>
        <v>2026</v>
      </c>
      <c r="S10">
        <f t="shared" ca="1" si="14"/>
        <v>2026</v>
      </c>
      <c r="T10">
        <f t="shared" ca="1" si="15"/>
        <v>2026</v>
      </c>
      <c r="U10">
        <f t="shared" ca="1" si="16"/>
        <v>2026</v>
      </c>
      <c r="V10" s="10">
        <f t="shared" ca="1" si="17"/>
        <v>6392000</v>
      </c>
      <c r="W10" s="10">
        <f ca="1">IF($L10&lt;その他マスタ!$B$1,VLOOKUP($D10,月別収支!$A$2:$H$13,2,FALSE),その他マスタ!$B$3)+IF(AND($L10=その他マスタ!$B$1,入力項目!$I$9="あり",$D10=入力項目!$D$4),その他マスタ!$B$2,0)</f>
        <v>300000</v>
      </c>
      <c r="X10" s="10">
        <f ca="1">-IF(入力項目!$K$5=TRUE,
IF($F10+$G10&lt;3,VLOOKUP($D10,月別収支!$A$2:$H$13,8,FALSE),0)+IFERROR(VLOOKUP($H10,住宅ローン計算!C:P,13,FALSE),0)+IF($F10&gt;1,IF(OR($G10=3,$G10=6,$G10=9,$G10=12),ROUNDUP(入力項目!$N$18/4,0),0),0),
VLOOKUP($D10,月別収支!$A$2:$H$13,8,FALSE))</f>
        <v>-50000</v>
      </c>
      <c r="Y10" s="10">
        <f ca="1">-VLOOKUP($D10,月別収支!$A$2:$H$13,3,FALSE)</f>
        <v>-75000</v>
      </c>
      <c r="Z10" s="10">
        <f ca="1">-VLOOKUP($D10,月別収支!$A$2:$H$13,4,FALSE)</f>
        <v>-27000</v>
      </c>
      <c r="AA10" s="10">
        <f ca="1">-VLOOKUP($D10,月別収支!$A$2:$H$13,6,FALSE)</f>
        <v>-10000</v>
      </c>
      <c r="AB10" s="10">
        <f ca="1">-(
VLOOKUP($D10,月別収支!$A$2:$H$13,5,FALSE)+IF(AND(入力項目!$I$27&lt;=$A10,ISEVEN($A10-入力項目!$I$27),入力項目!$I$28=$D10),入力項目!$I$26,0)
+IF(入力項目!$K$26=TRUE,
IFERROR(VLOOKUP($K10,マイカーローン計算!C:P,13,FALSE),0),
IFERROR(
  IF(AND($C10&gt;0,MOD($C10,入力項目!$N$22)=0,$D10=入力項目!$N$23),入力項目!$N$24,0),
 0
)
)
)</f>
        <v>-20000</v>
      </c>
      <c r="AC10" s="10">
        <f ca="1">-IF($A10&lt;入力項目!$N$33,入力項目!$N$35,IF(AND($A10=入力項目!$N$33,$D10&lt;=入力項目!$N$34),入力項目!$N$35,0))</f>
        <v>-5000</v>
      </c>
      <c r="AD10">
        <f ca="1">-(
_xlfn.IFS(
P10&lt;=入力項目!$S$11,0,
AND(P10&gt;=入力項目!$S$11+1,P10&lt;=3),IFERROR(VLOOKUP(入力項目!$S$12,子育て関連マスタ!$I$4:$M$5,4,FALSE),0),
AND(P10&gt;=4,P10&lt;=6),IFERROR(VLOOKUP(入力項目!$S$13,子育て関連マスタ!$I$9:$M$12,4,FALSE),0),
AND(P10&gt;=7,P10&lt;=12),IFERROR(VLOOKUP(入力項目!$S$14,子育て関連マスタ!$I$16:$M$17,4,FALSE),0),
AND(P10&gt;=13,P10&lt;=15),IFERROR(VLOOKUP(入力項目!$S$15,子育て関連マスタ!$I$21:$M$22,4,FALSE),0),
AND(P10&gt;=16,P10&lt;=18),IFERROR(VLOOKUP(入力項目!$S$16,子育て関連マスタ!$I$26:$M$28,4,FALSE),0),
AND(P10&gt;=19,P10&lt;=20,入力項目!$S$16="高専"),IFERROR(VLOOKUP(入力項目!$S$16,子育て関連マスタ!$I$26:$M$28,4,FALSE),0),
AND(P10&gt;=19,P10&lt;=20,入力項目!$S$16&lt;&gt;"高専"),IFERROR(VLOOKUP(入力項目!$S$17,子育て関連マスタ!$I$32:$M$37,4,FALSE),0),
AND(P10&gt;=21,P10&lt;=22,入力項目!$S$16="高専"),IFERROR(VLOOKUP(入力項目!$S$17,子育て関連マスタ!$I$32:$M$34,4,FALSE),0),
AND(P10&gt;=21,P10&lt;=22,入力項目!$S$16&lt;&gt;"高専"),IFERROR(VLOOKUP(入力項目!$S$17,子育て関連マスタ!$I$32:$M$34,4,FALSE),0),
P10&gt;=23,0
) +
IF($D10=4,
  IFERROR(_xlfn.IFS(
  P10&lt;=入力項目!$S$11,0,
  AND(P10=入力項目!$S$11),IFERROR(VLOOKUP(入力項目!$S$12,子育て関連マスタ!$I$4:$M$5,2,FALSE),0),
  AND(P10=4),IFERROR(VLOOKUP(入力項目!$S$13,子育て関連マスタ!$I$9:$M$12,2,FALSE),0),
  AND(P10=7),IFERROR(VLOOKUP(入力項目!$S$14,子育て関連マスタ!$I$16:$M$17,2,FALSE),0),
  AND(P10=13),IFERROR(VLOOKUP(入力項目!$S$15,子育て関連マスタ!$I$21:$M$22,2,FALSE),0),
  AND(P10=16),IFERROR(VLOOKUP(入力項目!$S$16,子育て関連マスタ!$I$26:$M$28,2,FALSE),0),
  AND(P10=19,入力項目!$S$16&lt;&gt;"高専"),IFERROR(VLOOKUP(入力項目!$S$17,子育て関連マスタ!$I$32:$M$37,2,FALSE),0),
  AND(P10=21,入力項目!$S$16="高専"),IFERROR(VLOOKUP(入力項目!$S$17,子育て関連マスタ!$I$32:$M$37,2,FALSE),0),
  P10&gt;=22,0
  ),0),0
) +
IF(AND(P10&gt;=1,P10&lt;=15),IF($D10=入力項目!$S$8,入力項目!$S$3,0),0) +
IF(AND(P10&gt;=1,P10&lt;=15),IF($D10=5,入力項目!$S$4,0),0) +
IF(AND(P10&gt;=1,P10&lt;=15),IF($D10=12,入力項目!$S$5,0),0) +
IF(AND(入力項目!$S$7=$A10,入力項目!$S$8=$D10),子育て関連マスタ!$C$14,0) +
IFERROR(IF(AND(YEAR(EDATE(DATE(入力項目!$S$7,入力項目!$S$8,1),1))=$A10,MONTH(EDATE(DATE(入力項目!$S$7,入力項目!$S$8,1),1))=$D10),子育て関連マスタ!$C$15,0),0) +
IF(AND(OR(P10=3,P10=5,P10=7),$D10=11),子育て関連マスタ!$C$17,0) +
IF(AND(P10=20,$D10=1),子育て関連マスタ!$C$18,0) +
IF(AND(P10=20,$D10=1),
IFERROR(_xlfn.IFS(
入力項目!$S$10="男",子育て関連マスタ!$C$18,
入力項目!$S$10="女",子育て関連マスタ!$C$19
),0),0
) +
IF(AND(P10&gt;=入力項目!$S$18,P10&lt;=入力項目!$S$19),入力項目!$S$20,0) +
IF(AND(P10&gt;=入力項目!$S$21,P10&lt;=入力項目!$S$22),入力項目!$S$23,0) +
IF(AND(P10&gt;=入力項目!$S$24,P10&lt;=入力項目!$S$25),入力項目!$S$26,0)
)</f>
        <v>-24000</v>
      </c>
      <c r="AE10">
        <f ca="1">-(
_xlfn.IFS(
Q10&lt;=入力項目!$S$11,0,
AND(Q10&gt;=入力項目!$S$11+1,Q10&lt;=3),IFERROR(VLOOKUP(入力項目!$S$12,子育て関連マスタ!$I$4:$M$5,4,FALSE),0),
AND(Q10&gt;=4,Q10&lt;=6),IFERROR(VLOOKUP(入力項目!$S$13,子育て関連マスタ!$I$9:$M$12,4,FALSE),0),
AND(Q10&gt;=7,Q10&lt;=12),IFERROR(VLOOKUP(入力項目!$S$14,子育て関連マスタ!$I$16:$M$17,4,FALSE),0),
AND(Q10&gt;=13,Q10&lt;=15),IFERROR(VLOOKUP(入力項目!$S$15,子育て関連マスタ!$I$21:$M$22,4,FALSE),0),
AND(Q10&gt;=16,Q10&lt;=18),IFERROR(VLOOKUP(入力項目!$S$16,子育て関連マスタ!$I$26:$M$28,4,FALSE),0),
AND(Q10&gt;=19,Q10&lt;=20,入力項目!$S$16="高専"),IFERROR(VLOOKUP(入力項目!$S$16,子育て関連マスタ!$I$26:$M$28,4,FALSE),0),
AND(Q10&gt;=19,Q10&lt;=20,入力項目!$S$16&lt;&gt;"高専"),IFERROR(VLOOKUP(入力項目!$S$17,子育て関連マスタ!$I$32:$M$37,4,FALSE),0),
AND(Q10&gt;=21,Q10&lt;=22,入力項目!$S$16="高専"),IFERROR(VLOOKUP(入力項目!$S$17,子育て関連マスタ!$I$32:$M$34,4,FALSE),0),
AND(Q10&gt;=21,Q10&lt;=22,入力項目!$S$16&lt;&gt;"高専"),IFERROR(VLOOKUP(入力項目!$S$17,子育て関連マスタ!$I$32:$M$34,4,FALSE),0),
Q10&gt;=23,0
) +
IF($D10=4,
  IFERROR(_xlfn.IFS(
  Q10&lt;=入力項目!$S$11,0,
  AND(Q10=入力項目!$S$11),IFERROR(VLOOKUP(入力項目!$S$12,子育て関連マスタ!$I$4:$M$5,2,FALSE),0),
  AND(Q10=4),IFERROR(VLOOKUP(入力項目!$S$13,子育て関連マスタ!$I$9:$M$12,2,FALSE),0),
  AND(Q10=7),IFERROR(VLOOKUP(入力項目!$S$14,子育て関連マスタ!$I$16:$M$17,2,FALSE),0),
  AND(Q10=13),IFERROR(VLOOKUP(入力項目!$S$15,子育て関連マスタ!$I$21:$M$22,2,FALSE),0),
  AND(Q10=16),IFERROR(VLOOKUP(入力項目!$S$16,子育て関連マスタ!$I$26:$M$28,2,FALSE),0),
  AND(Q10=19,入力項目!$S$16&lt;&gt;"高専"),IFERROR(VLOOKUP(入力項目!$S$17,子育て関連マスタ!$I$32:$M$37,2,FALSE),0),
  AND(Q10=21,入力項目!$S$16="高専"),IFERROR(VLOOKUP(入力項目!$S$17,子育て関連マスタ!$I$32:$M$37,2,FALSE),0),
  Q10&gt;=22,0
  ),0),0
) +
IF(AND(Q10&gt;=1,Q10&lt;=15),IF($D10=入力項目!$S$8,入力項目!$S$3,0),0) +
IF(AND(Q10&gt;=1,Q10&lt;=15),IF($D10=5,入力項目!$S$4,0),0) +
IF(AND(Q10&gt;=1,Q10&lt;=15),IF($D10=12,入力項目!$S$5,0),0) +
IF(AND(入力項目!$S$7=$A10,入力項目!$S$8=$D10),子育て関連マスタ!$C$14,0) +
IFERROR(IF(AND(YEAR(EDATE(DATE(入力項目!$S$7,入力項目!$S$8,1),1))=$A10,MONTH(EDATE(DATE(入力項目!$S$7,入力項目!$S$8,1),1))=$D10),子育て関連マスタ!$C$15,0),0) +
IF(AND(OR(Q10=3,Q10=5,Q10=7),$D10=11),子育て関連マスタ!$C$17,0) +
IF(AND(Q10=20,$D10=1),子育て関連マスタ!$C$18,0) +
IF(AND(Q10=20,$D10=1),
IFERROR(_xlfn.IFS(
入力項目!$S$10="男",子育て関連マスタ!$C$18,
入力項目!$S$10="女",子育て関連マスタ!$C$19
),0),0
) +
IF(AND(Q10&gt;=入力項目!$S$18,Q10&lt;=入力項目!$S$19),入力項目!$S$20,0) +
IF(AND(Q10&gt;=入力項目!$S$21,Q10&lt;=入力項目!$S$22),入力項目!$S$23,0) +
IF(AND(Q10&gt;=入力項目!$S$24,Q10&lt;=入力項目!$S$25),入力項目!$S$26,0)
)</f>
        <v>-10000</v>
      </c>
      <c r="AF10">
        <f ca="1">-(
_xlfn.IFS(
R10&lt;=入力項目!$S$11,0,
AND(R10&gt;=入力項目!$S$11+1,R10&lt;=3),IFERROR(VLOOKUP(入力項目!$S$12,子育て関連マスタ!$I$4:$M$5,4,FALSE),0),
AND(R10&gt;=4,R10&lt;=6),IFERROR(VLOOKUP(入力項目!$S$13,子育て関連マスタ!$I$9:$M$12,4,FALSE),0),
AND(R10&gt;=7,R10&lt;=12),IFERROR(VLOOKUP(入力項目!$S$14,子育て関連マスタ!$I$16:$M$17,4,FALSE),0),
AND(R10&gt;=13,R10&lt;=15),IFERROR(VLOOKUP(入力項目!$S$15,子育て関連マスタ!$I$21:$M$22,4,FALSE),0),
AND(R10&gt;=16,R10&lt;=18),IFERROR(VLOOKUP(入力項目!$S$16,子育て関連マスタ!$I$26:$M$28,4,FALSE),0),
AND(R10&gt;=19,R10&lt;=20,入力項目!$S$16="高専"),IFERROR(VLOOKUP(入力項目!$S$16,子育て関連マスタ!$I$26:$M$28,4,FALSE),0),
AND(R10&gt;=19,R10&lt;=20,入力項目!$S$16&lt;&gt;"高専"),IFERROR(VLOOKUP(入力項目!$S$17,子育て関連マスタ!$I$32:$M$37,4,FALSE),0),
AND(R10&gt;=21,R10&lt;=22,入力項目!$S$16="高専"),IFERROR(VLOOKUP(入力項目!$S$17,子育て関連マスタ!$I$32:$M$34,4,FALSE),0),
AND(R10&gt;=21,R10&lt;=22,入力項目!$S$16&lt;&gt;"高専"),IFERROR(VLOOKUP(入力項目!$S$17,子育て関連マスタ!$I$32:$M$34,4,FALSE),0),
R10&gt;=23,0
) +
IF($D10=4,
  IFERROR(_xlfn.IFS(
  R10&lt;=入力項目!$S$11,0,
  AND(R10=入力項目!$S$11),IFERROR(VLOOKUP(入力項目!$S$12,子育て関連マスタ!$I$4:$M$5,2,FALSE),0),
  AND(R10=4),IFERROR(VLOOKUP(入力項目!$S$13,子育て関連マスタ!$I$9:$M$12,2,FALSE),0),
  AND(R10=7),IFERROR(VLOOKUP(入力項目!$S$14,子育て関連マスタ!$I$16:$M$17,2,FALSE),0),
  AND(R10=13),IFERROR(VLOOKUP(入力項目!$S$15,子育て関連マスタ!$I$21:$M$22,2,FALSE),0),
  AND(R10=16),IFERROR(VLOOKUP(入力項目!$S$16,子育て関連マスタ!$I$26:$M$28,2,FALSE),0),
  AND(R10=19,入力項目!$S$16&lt;&gt;"高専"),IFERROR(VLOOKUP(入力項目!$S$17,子育て関連マスタ!$I$32:$M$37,2,FALSE),0),
  AND(R10=21,入力項目!$S$16="高専"),IFERROR(VLOOKUP(入力項目!$S$17,子育て関連マスタ!$I$32:$M$37,2,FALSE),0),
  R10&gt;=22,0
  ),0),0
) +
IF(AND(R10&gt;=1,R10&lt;=15),IF($D10=入力項目!$S$8,入力項目!$S$3,0),0) +
IF(AND(R10&gt;=1,R10&lt;=15),IF($D10=5,入力項目!$S$4,0),0) +
IF(AND(R10&gt;=1,R10&lt;=15),IF($D10=12,入力項目!$S$5,0),0) +
IF(AND(入力項目!$S$7=$A10,入力項目!$S$8=$D10),子育て関連マスタ!$C$14,0) +
IFERROR(IF(AND(YEAR(EDATE(DATE(入力項目!$S$7,入力項目!$S$8,1),1))=$A10,MONTH(EDATE(DATE(入力項目!$S$7,入力項目!$S$8,1),1))=$D10),子育て関連マスタ!$C$15,0),0) +
IF(AND(OR(R10=3,R10=5,R10=7),$D10=11),子育て関連マスタ!$C$17,0) +
IF(AND(R10=20,$D10=1),子育て関連マスタ!$C$18,0) +
IF(AND(R10=20,$D10=1),
IFERROR(_xlfn.IFS(
入力項目!$S$10="男",子育て関連マスタ!$C$18,
入力項目!$S$10="女",子育て関連マスタ!$C$19
),0),0
) +
IF(AND(R10&gt;=入力項目!$S$18,R10&lt;=入力項目!$S$19),入力項目!$S$20,0) +
IF(AND(R10&gt;=入力項目!$S$21,R10&lt;=入力項目!$S$22),入力項目!$S$23,0) +
IF(AND(R10&gt;=入力項目!$S$24,R10&lt;=入力項目!$S$25),入力項目!$S$26,0)
)</f>
        <v>0</v>
      </c>
      <c r="AG10">
        <f ca="1">-(
_xlfn.IFS(
S10&lt;=入力項目!$S$11,0,
AND(S10&gt;=入力項目!$S$11+1,S10&lt;=3),IFERROR(VLOOKUP(入力項目!$S$12,子育て関連マスタ!$I$4:$M$5,4,FALSE),0),
AND(S10&gt;=4,S10&lt;=6),IFERROR(VLOOKUP(入力項目!$S$13,子育て関連マスタ!$I$9:$M$12,4,FALSE),0),
AND(S10&gt;=7,S10&lt;=12),IFERROR(VLOOKUP(入力項目!$S$14,子育て関連マスタ!$I$16:$M$17,4,FALSE),0),
AND(S10&gt;=13,S10&lt;=15),IFERROR(VLOOKUP(入力項目!$S$15,子育て関連マスタ!$I$21:$M$22,4,FALSE),0),
AND(S10&gt;=16,S10&lt;=18),IFERROR(VLOOKUP(入力項目!$S$16,子育て関連マスタ!$I$26:$M$28,4,FALSE),0),
AND(S10&gt;=19,S10&lt;=20,入力項目!$S$16="高専"),IFERROR(VLOOKUP(入力項目!$S$16,子育て関連マスタ!$I$26:$M$28,4,FALSE),0),
AND(S10&gt;=19,S10&lt;=20,入力項目!$S$16&lt;&gt;"高専"),IFERROR(VLOOKUP(入力項目!$S$17,子育て関連マスタ!$I$32:$M$37,4,FALSE),0),
AND(S10&gt;=21,S10&lt;=22,入力項目!$S$16="高専"),IFERROR(VLOOKUP(入力項目!$S$17,子育て関連マスタ!$I$32:$M$34,4,FALSE),0),
AND(S10&gt;=21,S10&lt;=22,入力項目!$S$16&lt;&gt;"高専"),IFERROR(VLOOKUP(入力項目!$S$17,子育て関連マスタ!$I$32:$M$34,4,FALSE),0),
S10&gt;=23,0
) +
IF($D10=4,
  IFERROR(_xlfn.IFS(
  S10&lt;=入力項目!$S$11,0,
  AND(S10=入力項目!$S$11),IFERROR(VLOOKUP(入力項目!$S$12,子育て関連マスタ!$I$4:$M$5,2,FALSE),0),
  AND(S10=4),IFERROR(VLOOKUP(入力項目!$S$13,子育て関連マスタ!$I$9:$M$12,2,FALSE),0),
  AND(S10=7),IFERROR(VLOOKUP(入力項目!$S$14,子育て関連マスタ!$I$16:$M$17,2,FALSE),0),
  AND(S10=13),IFERROR(VLOOKUP(入力項目!$S$15,子育て関連マスタ!$I$21:$M$22,2,FALSE),0),
  AND(S10=16),IFERROR(VLOOKUP(入力項目!$S$16,子育て関連マスタ!$I$26:$M$28,2,FALSE),0),
  AND(S10=19,入力項目!$S$16&lt;&gt;"高専"),IFERROR(VLOOKUP(入力項目!$S$17,子育て関連マスタ!$I$32:$M$37,2,FALSE),0),
  AND(S10=21,入力項目!$S$16="高専"),IFERROR(VLOOKUP(入力項目!$S$17,子育て関連マスタ!$I$32:$M$37,2,FALSE),0),
  S10&gt;=22,0
  ),0),0
) +
IF(AND(S10&gt;=1,S10&lt;=15),IF($D10=入力項目!$S$8,入力項目!$S$3,0),0) +
IF(AND(S10&gt;=1,S10&lt;=15),IF($D10=5,入力項目!$S$4,0),0) +
IF(AND(S10&gt;=1,S10&lt;=15),IF($D10=12,入力項目!$S$5,0),0) +
IF(AND(入力項目!$S$7=$A10,入力項目!$S$8=$D10),子育て関連マスタ!$C$14,0) +
IFERROR(IF(AND(YEAR(EDATE(DATE(入力項目!$S$7,入力項目!$S$8,1),1))=$A10,MONTH(EDATE(DATE(入力項目!$S$7,入力項目!$S$8,1),1))=$D10),子育て関連マスタ!$C$15,0),0) +
IF(AND(OR(S10=3,S10=5,S10=7),$D10=11),子育て関連マスタ!$C$17,0) +
IF(AND(S10=20,$D10=1),子育て関連マスタ!$C$18,0) +
IF(AND(S10=20,$D10=1),
IFERROR(_xlfn.IFS(
入力項目!$S$10="男",子育て関連マスタ!$C$18,
入力項目!$S$10="女",子育て関連マスタ!$C$19
),0),0
) +
IF(AND(S10&gt;=入力項目!$S$18,S10&lt;=入力項目!$S$19),入力項目!$S$20,0) +
IF(AND(S10&gt;=入力項目!$S$21,S10&lt;=入力項目!$S$22),入力項目!$S$23,0) +
IF(AND(S10&gt;=入力項目!$S$24,S10&lt;=入力項目!$S$25),入力項目!$S$26,0)
)</f>
        <v>0</v>
      </c>
      <c r="AH10">
        <f ca="1">-(
_xlfn.IFS(
T10&lt;=入力項目!$S$11,0,
AND(T10&gt;=入力項目!$S$11+1,T10&lt;=3),IFERROR(VLOOKUP(入力項目!$S$12,子育て関連マスタ!$I$4:$M$5,4,FALSE),0),
AND(T10&gt;=4,T10&lt;=6),IFERROR(VLOOKUP(入力項目!$S$13,子育て関連マスタ!$I$9:$M$12,4,FALSE),0),
AND(T10&gt;=7,T10&lt;=12),IFERROR(VLOOKUP(入力項目!$S$14,子育て関連マスタ!$I$16:$M$17,4,FALSE),0),
AND(T10&gt;=13,T10&lt;=15),IFERROR(VLOOKUP(入力項目!$S$15,子育て関連マスタ!$I$21:$M$22,4,FALSE),0),
AND(T10&gt;=16,T10&lt;=18),IFERROR(VLOOKUP(入力項目!$S$16,子育て関連マスタ!$I$26:$M$28,4,FALSE),0),
AND(T10&gt;=19,T10&lt;=20,入力項目!$S$16="高専"),IFERROR(VLOOKUP(入力項目!$S$16,子育て関連マスタ!$I$26:$M$28,4,FALSE),0),
AND(T10&gt;=19,T10&lt;=20,入力項目!$S$16&lt;&gt;"高専"),IFERROR(VLOOKUP(入力項目!$S$17,子育て関連マスタ!$I$32:$M$37,4,FALSE),0),
AND(T10&gt;=21,T10&lt;=22,入力項目!$S$16="高専"),IFERROR(VLOOKUP(入力項目!$S$17,子育て関連マスタ!$I$32:$M$34,4,FALSE),0),
AND(T10&gt;=21,T10&lt;=22,入力項目!$S$16&lt;&gt;"高専"),IFERROR(VLOOKUP(入力項目!$S$17,子育て関連マスタ!$I$32:$M$34,4,FALSE),0),
T10&gt;=23,0
) +
IF($D10=4,
  IFERROR(_xlfn.IFS(
  T10&lt;=入力項目!$S$11,0,
  AND(T10=入力項目!$S$11),IFERROR(VLOOKUP(入力項目!$S$12,子育て関連マスタ!$I$4:$M$5,2,FALSE),0),
  AND(T10=4),IFERROR(VLOOKUP(入力項目!$S$13,子育て関連マスタ!$I$9:$M$12,2,FALSE),0),
  AND(T10=7),IFERROR(VLOOKUP(入力項目!$S$14,子育て関連マスタ!$I$16:$M$17,2,FALSE),0),
  AND(T10=13),IFERROR(VLOOKUP(入力項目!$S$15,子育て関連マスタ!$I$21:$M$22,2,FALSE),0),
  AND(T10=16),IFERROR(VLOOKUP(入力項目!$S$16,子育て関連マスタ!$I$26:$M$28,2,FALSE),0),
  AND(T10=19,入力項目!$S$16&lt;&gt;"高専"),IFERROR(VLOOKUP(入力項目!$S$17,子育て関連マスタ!$I$32:$M$37,2,FALSE),0),
  AND(T10=21,入力項目!$S$16="高専"),IFERROR(VLOOKUP(入力項目!$S$17,子育て関連マスタ!$I$32:$M$37,2,FALSE),0),
  T10&gt;=22,0
  ),0),0
) +
IF(AND(T10&gt;=1,T10&lt;=15),IF($D10=入力項目!$S$8,入力項目!$S$3,0),0) +
IF(AND(T10&gt;=1,T10&lt;=15),IF($D10=5,入力項目!$S$4,0),0) +
IF(AND(T10&gt;=1,T10&lt;=15),IF($D10=12,入力項目!$S$5,0),0) +
IF(AND(入力項目!$S$7=$A10,入力項目!$S$8=$D10),子育て関連マスタ!$C$14,0) +
IFERROR(IF(AND(YEAR(EDATE(DATE(入力項目!$S$7,入力項目!$S$8,1),1))=$A10,MONTH(EDATE(DATE(入力項目!$S$7,入力項目!$S$8,1),1))=$D10),子育て関連マスタ!$C$15,0),0) +
IF(AND(OR(T10=3,T10=5,T10=7),$D10=11),子育て関連マスタ!$C$17,0) +
IF(AND(T10=20,$D10=1),子育て関連マスタ!$C$18,0) +
IF(AND(T10=20,$D10=1),
IFERROR(_xlfn.IFS(
入力項目!$S$10="男",子育て関連マスタ!$C$18,
入力項目!$S$10="女",子育て関連マスタ!$C$19
),0),0
) +
IF(AND(T10&gt;=入力項目!$S$18,T10&lt;=入力項目!$S$19),入力項目!$S$20,0) +
IF(AND(T10&gt;=入力項目!$S$21,T10&lt;=入力項目!$S$22),入力項目!$S$23,0) +
IF(AND(T10&gt;=入力項目!$S$24,T10&lt;=入力項目!$S$25),入力項目!$S$26,0)
)</f>
        <v>0</v>
      </c>
      <c r="AI10">
        <f ca="1">-(
_xlfn.IFS(
U10&lt;=入力項目!$S$11,0,
AND(U10&gt;=入力項目!$S$11+1,U10&lt;=3),IFERROR(VLOOKUP(入力項目!$S$12,子育て関連マスタ!$I$4:$M$5,4,FALSE),0),
AND(U10&gt;=4,U10&lt;=6),IFERROR(VLOOKUP(入力項目!$S$13,子育て関連マスタ!$I$9:$M$12,4,FALSE),0),
AND(U10&gt;=7,U10&lt;=12),IFERROR(VLOOKUP(入力項目!$S$14,子育て関連マスタ!$I$16:$M$17,4,FALSE),0),
AND(U10&gt;=13,U10&lt;=15),IFERROR(VLOOKUP(入力項目!$S$15,子育て関連マスタ!$I$21:$M$22,4,FALSE),0),
AND(U10&gt;=16,U10&lt;=18),IFERROR(VLOOKUP(入力項目!$S$16,子育て関連マスタ!$I$26:$M$28,4,FALSE),0),
AND(U10&gt;=19,U10&lt;=20,入力項目!$S$16="高専"),IFERROR(VLOOKUP(入力項目!$S$16,子育て関連マスタ!$I$26:$M$28,4,FALSE),0),
AND(U10&gt;=19,U10&lt;=20,入力項目!$S$16&lt;&gt;"高専"),IFERROR(VLOOKUP(入力項目!$S$17,子育て関連マスタ!$I$32:$M$37,4,FALSE),0),
AND(U10&gt;=21,U10&lt;=22,入力項目!$S$16="高専"),IFERROR(VLOOKUP(入力項目!$S$17,子育て関連マスタ!$I$32:$M$34,4,FALSE),0),
AND(U10&gt;=21,U10&lt;=22,入力項目!$S$16&lt;&gt;"高専"),IFERROR(VLOOKUP(入力項目!$S$17,子育て関連マスタ!$I$32:$M$34,4,FALSE),0),
U10&gt;=23,0
) +
IF($D10=4,
  IFERROR(_xlfn.IFS(
  U10&lt;=入力項目!$S$11,0,
  AND(U10=入力項目!$S$11),IFERROR(VLOOKUP(入力項目!$S$12,子育て関連マスタ!$I$4:$M$5,2,FALSE),0),
  AND(U10=4),IFERROR(VLOOKUP(入力項目!$S$13,子育て関連マスタ!$I$9:$M$12,2,FALSE),0),
  AND(U10=7),IFERROR(VLOOKUP(入力項目!$S$14,子育て関連マスタ!$I$16:$M$17,2,FALSE),0),
  AND(U10=13),IFERROR(VLOOKUP(入力項目!$S$15,子育て関連マスタ!$I$21:$M$22,2,FALSE),0),
  AND(U10=16),IFERROR(VLOOKUP(入力項目!$S$16,子育て関連マスタ!$I$26:$M$28,2,FALSE),0),
  AND(U10=19,入力項目!$S$16&lt;&gt;"高専"),IFERROR(VLOOKUP(入力項目!$S$17,子育て関連マスタ!$I$32:$M$37,2,FALSE),0),
  AND(U10=21,入力項目!$S$16="高専"),IFERROR(VLOOKUP(入力項目!$S$17,子育て関連マスタ!$I$32:$M$37,2,FALSE),0),
  U10&gt;=22,0
  ),0),0
) +
IF(AND(U10&gt;=1,U10&lt;=15),IF($D10=入力項目!$S$8,入力項目!$S$3,0),0) +
IF(AND(U10&gt;=1,U10&lt;=15),IF($D10=5,入力項目!$S$4,0),0) +
IF(AND(U10&gt;=1,U10&lt;=15),IF($D10=12,入力項目!$S$5,0),0) +
IF(AND(入力項目!$S$7=$A10,入力項目!$S$8=$D10),子育て関連マスタ!$C$14,0) +
IFERROR(IF(AND(YEAR(EDATE(DATE(入力項目!$S$7,入力項目!$S$8,1),1))=$A10,MONTH(EDATE(DATE(入力項目!$S$7,入力項目!$S$8,1),1))=$D10),子育て関連マスタ!$C$15,0),0) +
IF(AND(OR(U10=3,U10=5,U10=7),$D10=11),子育て関連マスタ!$C$17,0) +
IF(AND(U10=20,$D10=1),子育て関連マスタ!$C$18,0) +
IF(AND(U10=20,$D10=1),
IFERROR(_xlfn.IFS(
入力項目!$S$10="男",子育て関連マスタ!$C$18,
入力項目!$S$10="女",子育て関連マスタ!$C$19
),0),0
) +
IF(AND(U10&gt;=入力項目!$S$18,U10&lt;=入力項目!$S$19),入力項目!$S$20,0) +
IF(AND(U10&gt;=入力項目!$S$21,U10&lt;=入力項目!$S$22),入力項目!$S$23,0) +
IF(AND(U10&gt;=入力項目!$S$24,U10&lt;=入力項目!$S$25),入力項目!$S$26,0)
)</f>
        <v>0</v>
      </c>
      <c r="AJ10" s="10">
        <f ca="1">-VLOOKUP($D10,月別収支!$A$2:$H$13,7,FALSE)</f>
        <v>-20000</v>
      </c>
    </row>
    <row r="11" spans="1:39" x14ac:dyDescent="0.4">
      <c r="A11">
        <f t="shared" ca="1" si="6"/>
        <v>2025</v>
      </c>
      <c r="B11">
        <f t="shared" ca="1" si="7"/>
        <v>2025</v>
      </c>
      <c r="C11">
        <f t="shared" ca="1" si="8"/>
        <v>1</v>
      </c>
      <c r="D11">
        <f t="shared" ca="1" si="9"/>
        <v>5</v>
      </c>
      <c r="E11" t="str">
        <f t="shared" ca="1" si="0"/>
        <v>2025年5月</v>
      </c>
      <c r="F11">
        <f ca="1">IF(OR(入力項目!$N$5&lt;$A11,AND(入力項目!$N$5=$A11,入力項目!$N$6&lt;$D11)),IF(F10=0,1,IF(G11=12,F10+1,F10)),0)</f>
        <v>0</v>
      </c>
      <c r="G11">
        <f ca="1">IF(OR(入力項目!$N$5&lt;$A11,AND(入力項目!$N$5=$A11,入力項目!$N$6&lt;$D11)),IF(G10=12,1,G10+1),0)</f>
        <v>0</v>
      </c>
      <c r="H11" t="str">
        <f t="shared" ca="1" si="1"/>
        <v>0_0</v>
      </c>
      <c r="I11">
        <f ca="1">IF(
  IFERROR(AND($C11&gt;0,MOD($C11,入力項目!$N$22)=0,$D11=入力項目!$N$23), FALSE),
  1,
  IF(
    AND(I10&gt;0,J10=12),
    IF(I10=入力項目!$N$28, 0, I10+1),
    I10
  )
)</f>
        <v>0</v>
      </c>
      <c r="J11">
        <f ca="1">IF($D11=入力項目!$N$23,1,IFERROR(J10+1,1))</f>
        <v>9</v>
      </c>
      <c r="K11" t="str">
        <f t="shared" ca="1" si="2"/>
        <v>0_9</v>
      </c>
      <c r="L11">
        <f ca="1">L10+IF(入力項目!$D$4=$D11,1,0)</f>
        <v>29</v>
      </c>
      <c r="M11" t="str">
        <f t="shared" ca="1" si="3"/>
        <v>29歳</v>
      </c>
      <c r="N11">
        <f t="shared" ca="1" si="10"/>
        <v>30</v>
      </c>
      <c r="O11" t="str">
        <f t="shared" ca="1" si="4"/>
        <v>30歳</v>
      </c>
      <c r="P11">
        <f t="shared" ca="1" si="11"/>
        <v>5</v>
      </c>
      <c r="Q11">
        <f t="shared" ca="1" si="12"/>
        <v>3</v>
      </c>
      <c r="R11">
        <f t="shared" ca="1" si="13"/>
        <v>2026</v>
      </c>
      <c r="S11">
        <f t="shared" ca="1" si="14"/>
        <v>2026</v>
      </c>
      <c r="T11">
        <f t="shared" ca="1" si="15"/>
        <v>2026</v>
      </c>
      <c r="U11">
        <f t="shared" ca="1" si="16"/>
        <v>2026</v>
      </c>
      <c r="V11" s="10">
        <f t="shared" ca="1" si="17"/>
        <v>6441000</v>
      </c>
      <c r="W11" s="10">
        <f ca="1">IF($L11&lt;その他マスタ!$B$1,VLOOKUP($D11,月別収支!$A$2:$H$13,2,FALSE),その他マスタ!$B$3)+IF(AND($L11=その他マスタ!$B$1,入力項目!$I$9="あり",$D11=入力項目!$D$4),その他マスタ!$B$2,0)</f>
        <v>300000</v>
      </c>
      <c r="X11" s="10">
        <f ca="1">-IF(入力項目!$K$5=TRUE,
IF($F11+$G11&lt;3,VLOOKUP($D11,月別収支!$A$2:$H$13,8,FALSE),0)+IFERROR(VLOOKUP($H11,住宅ローン計算!C:P,13,FALSE),0)+IF($F11&gt;1,IF(OR($G11=3,$G11=6,$G11=9,$G11=12),ROUNDUP(入力項目!$N$18/4,0),0),0),
VLOOKUP($D11,月別収支!$A$2:$H$13,8,FALSE))</f>
        <v>-50000</v>
      </c>
      <c r="Y11" s="10">
        <f ca="1">-VLOOKUP($D11,月別収支!$A$2:$H$13,3,FALSE)</f>
        <v>-75000</v>
      </c>
      <c r="Z11" s="10">
        <f ca="1">-VLOOKUP($D11,月別収支!$A$2:$H$13,4,FALSE)</f>
        <v>-27000</v>
      </c>
      <c r="AA11" s="10">
        <f ca="1">-VLOOKUP($D11,月別収支!$A$2:$H$13,6,FALSE)</f>
        <v>-10000</v>
      </c>
      <c r="AB11" s="10">
        <f ca="1">-(
VLOOKUP($D11,月別収支!$A$2:$H$13,5,FALSE)+IF(AND(入力項目!$I$27&lt;=$A11,ISEVEN($A11-入力項目!$I$27),入力項目!$I$28=$D11),入力項目!$I$26,0)
+IF(入力項目!$K$26=TRUE,
IFERROR(VLOOKUP($K11,マイカーローン計算!C:P,13,FALSE),0),
IFERROR(
  IF(AND($C11&gt;0,MOD($C11,入力項目!$N$22)=0,$D11=入力項目!$N$23),入力項目!$N$24,0),
 0
)
)
)</f>
        <v>-30000</v>
      </c>
      <c r="AC11" s="10">
        <f ca="1">-IF($A11&lt;入力項目!$N$33,入力項目!$N$35,IF(AND($A11=入力項目!$N$33,$D11&lt;=入力項目!$N$34),入力項目!$N$35,0))</f>
        <v>-5000</v>
      </c>
      <c r="AD11">
        <f ca="1">-(
_xlfn.IFS(
P11&lt;=入力項目!$S$11,0,
AND(P11&gt;=入力項目!$S$11+1,P11&lt;=3),IFERROR(VLOOKUP(入力項目!$S$12,子育て関連マスタ!$I$4:$M$5,4,FALSE),0),
AND(P11&gt;=4,P11&lt;=6),IFERROR(VLOOKUP(入力項目!$S$13,子育て関連マスタ!$I$9:$M$12,4,FALSE),0),
AND(P11&gt;=7,P11&lt;=12),IFERROR(VLOOKUP(入力項目!$S$14,子育て関連マスタ!$I$16:$M$17,4,FALSE),0),
AND(P11&gt;=13,P11&lt;=15),IFERROR(VLOOKUP(入力項目!$S$15,子育て関連マスタ!$I$21:$M$22,4,FALSE),0),
AND(P11&gt;=16,P11&lt;=18),IFERROR(VLOOKUP(入力項目!$S$16,子育て関連マスタ!$I$26:$M$28,4,FALSE),0),
AND(P11&gt;=19,P11&lt;=20,入力項目!$S$16="高専"),IFERROR(VLOOKUP(入力項目!$S$16,子育て関連マスタ!$I$26:$M$28,4,FALSE),0),
AND(P11&gt;=19,P11&lt;=20,入力項目!$S$16&lt;&gt;"高専"),IFERROR(VLOOKUP(入力項目!$S$17,子育て関連マスタ!$I$32:$M$37,4,FALSE),0),
AND(P11&gt;=21,P11&lt;=22,入力項目!$S$16="高専"),IFERROR(VLOOKUP(入力項目!$S$17,子育て関連マスタ!$I$32:$M$34,4,FALSE),0),
AND(P11&gt;=21,P11&lt;=22,入力項目!$S$16&lt;&gt;"高専"),IFERROR(VLOOKUP(入力項目!$S$17,子育て関連マスタ!$I$32:$M$34,4,FALSE),0),
P11&gt;=23,0
) +
IF($D11=4,
  IFERROR(_xlfn.IFS(
  P11&lt;=入力項目!$S$11,0,
  AND(P11=入力項目!$S$11),IFERROR(VLOOKUP(入力項目!$S$12,子育て関連マスタ!$I$4:$M$5,2,FALSE),0),
  AND(P11=4),IFERROR(VLOOKUP(入力項目!$S$13,子育て関連マスタ!$I$9:$M$12,2,FALSE),0),
  AND(P11=7),IFERROR(VLOOKUP(入力項目!$S$14,子育て関連マスタ!$I$16:$M$17,2,FALSE),0),
  AND(P11=13),IFERROR(VLOOKUP(入力項目!$S$15,子育て関連マスタ!$I$21:$M$22,2,FALSE),0),
  AND(P11=16),IFERROR(VLOOKUP(入力項目!$S$16,子育て関連マスタ!$I$26:$M$28,2,FALSE),0),
  AND(P11=19,入力項目!$S$16&lt;&gt;"高専"),IFERROR(VLOOKUP(入力項目!$S$17,子育て関連マスタ!$I$32:$M$37,2,FALSE),0),
  AND(P11=21,入力項目!$S$16="高専"),IFERROR(VLOOKUP(入力項目!$S$17,子育て関連マスタ!$I$32:$M$37,2,FALSE),0),
  P11&gt;=22,0
  ),0),0
) +
IF(AND(P11&gt;=1,P11&lt;=15),IF($D11=入力項目!$S$8,入力項目!$S$3,0),0) +
IF(AND(P11&gt;=1,P11&lt;=15),IF($D11=5,入力項目!$S$4,0),0) +
IF(AND(P11&gt;=1,P11&lt;=15),IF($D11=12,入力項目!$S$5,0),0) +
IF(AND(入力項目!$S$7=$A11,入力項目!$S$8=$D11),子育て関連マスタ!$C$14,0) +
IFERROR(IF(AND(YEAR(EDATE(DATE(入力項目!$S$7,入力項目!$S$8,1),1))=$A11,MONTH(EDATE(DATE(入力項目!$S$7,入力項目!$S$8,1),1))=$D11),子育て関連マスタ!$C$15,0),0) +
IF(AND(OR(P11=3,P11=5,P11=7),$D11=11),子育て関連マスタ!$C$17,0) +
IF(AND(P11=20,$D11=1),子育て関連マスタ!$C$18,0) +
IF(AND(P11=20,$D11=1),
IFERROR(_xlfn.IFS(
入力項目!$S$10="男",子育て関連マスタ!$C$18,
入力項目!$S$10="女",子育て関連マスタ!$C$19
),0),0
) +
IF(AND(P11&gt;=入力項目!$S$18,P11&lt;=入力項目!$S$19),入力項目!$S$20,0) +
IF(AND(P11&gt;=入力項目!$S$21,P11&lt;=入力項目!$S$22),入力項目!$S$23,0) +
IF(AND(P11&gt;=入力項目!$S$24,P11&lt;=入力項目!$S$25),入力項目!$S$26,0)
)</f>
        <v>-24000</v>
      </c>
      <c r="AE11">
        <f ca="1">-(
_xlfn.IFS(
Q11&lt;=入力項目!$S$11,0,
AND(Q11&gt;=入力項目!$S$11+1,Q11&lt;=3),IFERROR(VLOOKUP(入力項目!$S$12,子育て関連マスタ!$I$4:$M$5,4,FALSE),0),
AND(Q11&gt;=4,Q11&lt;=6),IFERROR(VLOOKUP(入力項目!$S$13,子育て関連マスタ!$I$9:$M$12,4,FALSE),0),
AND(Q11&gt;=7,Q11&lt;=12),IFERROR(VLOOKUP(入力項目!$S$14,子育て関連マスタ!$I$16:$M$17,4,FALSE),0),
AND(Q11&gt;=13,Q11&lt;=15),IFERROR(VLOOKUP(入力項目!$S$15,子育て関連マスタ!$I$21:$M$22,4,FALSE),0),
AND(Q11&gt;=16,Q11&lt;=18),IFERROR(VLOOKUP(入力項目!$S$16,子育て関連マスタ!$I$26:$M$28,4,FALSE),0),
AND(Q11&gt;=19,Q11&lt;=20,入力項目!$S$16="高専"),IFERROR(VLOOKUP(入力項目!$S$16,子育て関連マスタ!$I$26:$M$28,4,FALSE),0),
AND(Q11&gt;=19,Q11&lt;=20,入力項目!$S$16&lt;&gt;"高専"),IFERROR(VLOOKUP(入力項目!$S$17,子育て関連マスタ!$I$32:$M$37,4,FALSE),0),
AND(Q11&gt;=21,Q11&lt;=22,入力項目!$S$16="高専"),IFERROR(VLOOKUP(入力項目!$S$17,子育て関連マスタ!$I$32:$M$34,4,FALSE),0),
AND(Q11&gt;=21,Q11&lt;=22,入力項目!$S$16&lt;&gt;"高専"),IFERROR(VLOOKUP(入力項目!$S$17,子育て関連マスタ!$I$32:$M$34,4,FALSE),0),
Q11&gt;=23,0
) +
IF($D11=4,
  IFERROR(_xlfn.IFS(
  Q11&lt;=入力項目!$S$11,0,
  AND(Q11=入力項目!$S$11),IFERROR(VLOOKUP(入力項目!$S$12,子育て関連マスタ!$I$4:$M$5,2,FALSE),0),
  AND(Q11=4),IFERROR(VLOOKUP(入力項目!$S$13,子育て関連マスタ!$I$9:$M$12,2,FALSE),0),
  AND(Q11=7),IFERROR(VLOOKUP(入力項目!$S$14,子育て関連マスタ!$I$16:$M$17,2,FALSE),0),
  AND(Q11=13),IFERROR(VLOOKUP(入力項目!$S$15,子育て関連マスタ!$I$21:$M$22,2,FALSE),0),
  AND(Q11=16),IFERROR(VLOOKUP(入力項目!$S$16,子育て関連マスタ!$I$26:$M$28,2,FALSE),0),
  AND(Q11=19,入力項目!$S$16&lt;&gt;"高専"),IFERROR(VLOOKUP(入力項目!$S$17,子育て関連マスタ!$I$32:$M$37,2,FALSE),0),
  AND(Q11=21,入力項目!$S$16="高専"),IFERROR(VLOOKUP(入力項目!$S$17,子育て関連マスタ!$I$32:$M$37,2,FALSE),0),
  Q11&gt;=22,0
  ),0),0
) +
IF(AND(Q11&gt;=1,Q11&lt;=15),IF($D11=入力項目!$S$8,入力項目!$S$3,0),0) +
IF(AND(Q11&gt;=1,Q11&lt;=15),IF($D11=5,入力項目!$S$4,0),0) +
IF(AND(Q11&gt;=1,Q11&lt;=15),IF($D11=12,入力項目!$S$5,0),0) +
IF(AND(入力項目!$S$7=$A11,入力項目!$S$8=$D11),子育て関連マスタ!$C$14,0) +
IFERROR(IF(AND(YEAR(EDATE(DATE(入力項目!$S$7,入力項目!$S$8,1),1))=$A11,MONTH(EDATE(DATE(入力項目!$S$7,入力項目!$S$8,1),1))=$D11),子育て関連マスタ!$C$15,0),0) +
IF(AND(OR(Q11=3,Q11=5,Q11=7),$D11=11),子育て関連マスタ!$C$17,0) +
IF(AND(Q11=20,$D11=1),子育て関連マスタ!$C$18,0) +
IF(AND(Q11=20,$D11=1),
IFERROR(_xlfn.IFS(
入力項目!$S$10="男",子育て関連マスタ!$C$18,
入力項目!$S$10="女",子育て関連マスタ!$C$19
),0),0
) +
IF(AND(Q11&gt;=入力項目!$S$18,Q11&lt;=入力項目!$S$19),入力項目!$S$20,0) +
IF(AND(Q11&gt;=入力項目!$S$21,Q11&lt;=入力項目!$S$22),入力項目!$S$23,0) +
IF(AND(Q11&gt;=入力項目!$S$24,Q11&lt;=入力項目!$S$25),入力項目!$S$26,0)
)</f>
        <v>-10000</v>
      </c>
      <c r="AF11">
        <f ca="1">-(
_xlfn.IFS(
R11&lt;=入力項目!$S$11,0,
AND(R11&gt;=入力項目!$S$11+1,R11&lt;=3),IFERROR(VLOOKUP(入力項目!$S$12,子育て関連マスタ!$I$4:$M$5,4,FALSE),0),
AND(R11&gt;=4,R11&lt;=6),IFERROR(VLOOKUP(入力項目!$S$13,子育て関連マスタ!$I$9:$M$12,4,FALSE),0),
AND(R11&gt;=7,R11&lt;=12),IFERROR(VLOOKUP(入力項目!$S$14,子育て関連マスタ!$I$16:$M$17,4,FALSE),0),
AND(R11&gt;=13,R11&lt;=15),IFERROR(VLOOKUP(入力項目!$S$15,子育て関連マスタ!$I$21:$M$22,4,FALSE),0),
AND(R11&gt;=16,R11&lt;=18),IFERROR(VLOOKUP(入力項目!$S$16,子育て関連マスタ!$I$26:$M$28,4,FALSE),0),
AND(R11&gt;=19,R11&lt;=20,入力項目!$S$16="高専"),IFERROR(VLOOKUP(入力項目!$S$16,子育て関連マスタ!$I$26:$M$28,4,FALSE),0),
AND(R11&gt;=19,R11&lt;=20,入力項目!$S$16&lt;&gt;"高専"),IFERROR(VLOOKUP(入力項目!$S$17,子育て関連マスタ!$I$32:$M$37,4,FALSE),0),
AND(R11&gt;=21,R11&lt;=22,入力項目!$S$16="高専"),IFERROR(VLOOKUP(入力項目!$S$17,子育て関連マスタ!$I$32:$M$34,4,FALSE),0),
AND(R11&gt;=21,R11&lt;=22,入力項目!$S$16&lt;&gt;"高専"),IFERROR(VLOOKUP(入力項目!$S$17,子育て関連マスタ!$I$32:$M$34,4,FALSE),0),
R11&gt;=23,0
) +
IF($D11=4,
  IFERROR(_xlfn.IFS(
  R11&lt;=入力項目!$S$11,0,
  AND(R11=入力項目!$S$11),IFERROR(VLOOKUP(入力項目!$S$12,子育て関連マスタ!$I$4:$M$5,2,FALSE),0),
  AND(R11=4),IFERROR(VLOOKUP(入力項目!$S$13,子育て関連マスタ!$I$9:$M$12,2,FALSE),0),
  AND(R11=7),IFERROR(VLOOKUP(入力項目!$S$14,子育て関連マスタ!$I$16:$M$17,2,FALSE),0),
  AND(R11=13),IFERROR(VLOOKUP(入力項目!$S$15,子育て関連マスタ!$I$21:$M$22,2,FALSE),0),
  AND(R11=16),IFERROR(VLOOKUP(入力項目!$S$16,子育て関連マスタ!$I$26:$M$28,2,FALSE),0),
  AND(R11=19,入力項目!$S$16&lt;&gt;"高専"),IFERROR(VLOOKUP(入力項目!$S$17,子育て関連マスタ!$I$32:$M$37,2,FALSE),0),
  AND(R11=21,入力項目!$S$16="高専"),IFERROR(VLOOKUP(入力項目!$S$17,子育て関連マスタ!$I$32:$M$37,2,FALSE),0),
  R11&gt;=22,0
  ),0),0
) +
IF(AND(R11&gt;=1,R11&lt;=15),IF($D11=入力項目!$S$8,入力項目!$S$3,0),0) +
IF(AND(R11&gt;=1,R11&lt;=15),IF($D11=5,入力項目!$S$4,0),0) +
IF(AND(R11&gt;=1,R11&lt;=15),IF($D11=12,入力項目!$S$5,0),0) +
IF(AND(入力項目!$S$7=$A11,入力項目!$S$8=$D11),子育て関連マスタ!$C$14,0) +
IFERROR(IF(AND(YEAR(EDATE(DATE(入力項目!$S$7,入力項目!$S$8,1),1))=$A11,MONTH(EDATE(DATE(入力項目!$S$7,入力項目!$S$8,1),1))=$D11),子育て関連マスタ!$C$15,0),0) +
IF(AND(OR(R11=3,R11=5,R11=7),$D11=11),子育て関連マスタ!$C$17,0) +
IF(AND(R11=20,$D11=1),子育て関連マスタ!$C$18,0) +
IF(AND(R11=20,$D11=1),
IFERROR(_xlfn.IFS(
入力項目!$S$10="男",子育て関連マスタ!$C$18,
入力項目!$S$10="女",子育て関連マスタ!$C$19
),0),0
) +
IF(AND(R11&gt;=入力項目!$S$18,R11&lt;=入力項目!$S$19),入力項目!$S$20,0) +
IF(AND(R11&gt;=入力項目!$S$21,R11&lt;=入力項目!$S$22),入力項目!$S$23,0) +
IF(AND(R11&gt;=入力項目!$S$24,R11&lt;=入力項目!$S$25),入力項目!$S$26,0)
)</f>
        <v>0</v>
      </c>
      <c r="AG11">
        <f ca="1">-(
_xlfn.IFS(
S11&lt;=入力項目!$S$11,0,
AND(S11&gt;=入力項目!$S$11+1,S11&lt;=3),IFERROR(VLOOKUP(入力項目!$S$12,子育て関連マスタ!$I$4:$M$5,4,FALSE),0),
AND(S11&gt;=4,S11&lt;=6),IFERROR(VLOOKUP(入力項目!$S$13,子育て関連マスタ!$I$9:$M$12,4,FALSE),0),
AND(S11&gt;=7,S11&lt;=12),IFERROR(VLOOKUP(入力項目!$S$14,子育て関連マスタ!$I$16:$M$17,4,FALSE),0),
AND(S11&gt;=13,S11&lt;=15),IFERROR(VLOOKUP(入力項目!$S$15,子育て関連マスタ!$I$21:$M$22,4,FALSE),0),
AND(S11&gt;=16,S11&lt;=18),IFERROR(VLOOKUP(入力項目!$S$16,子育て関連マスタ!$I$26:$M$28,4,FALSE),0),
AND(S11&gt;=19,S11&lt;=20,入力項目!$S$16="高専"),IFERROR(VLOOKUP(入力項目!$S$16,子育て関連マスタ!$I$26:$M$28,4,FALSE),0),
AND(S11&gt;=19,S11&lt;=20,入力項目!$S$16&lt;&gt;"高専"),IFERROR(VLOOKUP(入力項目!$S$17,子育て関連マスタ!$I$32:$M$37,4,FALSE),0),
AND(S11&gt;=21,S11&lt;=22,入力項目!$S$16="高専"),IFERROR(VLOOKUP(入力項目!$S$17,子育て関連マスタ!$I$32:$M$34,4,FALSE),0),
AND(S11&gt;=21,S11&lt;=22,入力項目!$S$16&lt;&gt;"高専"),IFERROR(VLOOKUP(入力項目!$S$17,子育て関連マスタ!$I$32:$M$34,4,FALSE),0),
S11&gt;=23,0
) +
IF($D11=4,
  IFERROR(_xlfn.IFS(
  S11&lt;=入力項目!$S$11,0,
  AND(S11=入力項目!$S$11),IFERROR(VLOOKUP(入力項目!$S$12,子育て関連マスタ!$I$4:$M$5,2,FALSE),0),
  AND(S11=4),IFERROR(VLOOKUP(入力項目!$S$13,子育て関連マスタ!$I$9:$M$12,2,FALSE),0),
  AND(S11=7),IFERROR(VLOOKUP(入力項目!$S$14,子育て関連マスタ!$I$16:$M$17,2,FALSE),0),
  AND(S11=13),IFERROR(VLOOKUP(入力項目!$S$15,子育て関連マスタ!$I$21:$M$22,2,FALSE),0),
  AND(S11=16),IFERROR(VLOOKUP(入力項目!$S$16,子育て関連マスタ!$I$26:$M$28,2,FALSE),0),
  AND(S11=19,入力項目!$S$16&lt;&gt;"高専"),IFERROR(VLOOKUP(入力項目!$S$17,子育て関連マスタ!$I$32:$M$37,2,FALSE),0),
  AND(S11=21,入力項目!$S$16="高専"),IFERROR(VLOOKUP(入力項目!$S$17,子育て関連マスタ!$I$32:$M$37,2,FALSE),0),
  S11&gt;=22,0
  ),0),0
) +
IF(AND(S11&gt;=1,S11&lt;=15),IF($D11=入力項目!$S$8,入力項目!$S$3,0),0) +
IF(AND(S11&gt;=1,S11&lt;=15),IF($D11=5,入力項目!$S$4,0),0) +
IF(AND(S11&gt;=1,S11&lt;=15),IF($D11=12,入力項目!$S$5,0),0) +
IF(AND(入力項目!$S$7=$A11,入力項目!$S$8=$D11),子育て関連マスタ!$C$14,0) +
IFERROR(IF(AND(YEAR(EDATE(DATE(入力項目!$S$7,入力項目!$S$8,1),1))=$A11,MONTH(EDATE(DATE(入力項目!$S$7,入力項目!$S$8,1),1))=$D11),子育て関連マスタ!$C$15,0),0) +
IF(AND(OR(S11=3,S11=5,S11=7),$D11=11),子育て関連マスタ!$C$17,0) +
IF(AND(S11=20,$D11=1),子育て関連マスタ!$C$18,0) +
IF(AND(S11=20,$D11=1),
IFERROR(_xlfn.IFS(
入力項目!$S$10="男",子育て関連マスタ!$C$18,
入力項目!$S$10="女",子育て関連マスタ!$C$19
),0),0
) +
IF(AND(S11&gt;=入力項目!$S$18,S11&lt;=入力項目!$S$19),入力項目!$S$20,0) +
IF(AND(S11&gt;=入力項目!$S$21,S11&lt;=入力項目!$S$22),入力項目!$S$23,0) +
IF(AND(S11&gt;=入力項目!$S$24,S11&lt;=入力項目!$S$25),入力項目!$S$26,0)
)</f>
        <v>0</v>
      </c>
      <c r="AH11">
        <f ca="1">-(
_xlfn.IFS(
T11&lt;=入力項目!$S$11,0,
AND(T11&gt;=入力項目!$S$11+1,T11&lt;=3),IFERROR(VLOOKUP(入力項目!$S$12,子育て関連マスタ!$I$4:$M$5,4,FALSE),0),
AND(T11&gt;=4,T11&lt;=6),IFERROR(VLOOKUP(入力項目!$S$13,子育て関連マスタ!$I$9:$M$12,4,FALSE),0),
AND(T11&gt;=7,T11&lt;=12),IFERROR(VLOOKUP(入力項目!$S$14,子育て関連マスタ!$I$16:$M$17,4,FALSE),0),
AND(T11&gt;=13,T11&lt;=15),IFERROR(VLOOKUP(入力項目!$S$15,子育て関連マスタ!$I$21:$M$22,4,FALSE),0),
AND(T11&gt;=16,T11&lt;=18),IFERROR(VLOOKUP(入力項目!$S$16,子育て関連マスタ!$I$26:$M$28,4,FALSE),0),
AND(T11&gt;=19,T11&lt;=20,入力項目!$S$16="高専"),IFERROR(VLOOKUP(入力項目!$S$16,子育て関連マスタ!$I$26:$M$28,4,FALSE),0),
AND(T11&gt;=19,T11&lt;=20,入力項目!$S$16&lt;&gt;"高専"),IFERROR(VLOOKUP(入力項目!$S$17,子育て関連マスタ!$I$32:$M$37,4,FALSE),0),
AND(T11&gt;=21,T11&lt;=22,入力項目!$S$16="高専"),IFERROR(VLOOKUP(入力項目!$S$17,子育て関連マスタ!$I$32:$M$34,4,FALSE),0),
AND(T11&gt;=21,T11&lt;=22,入力項目!$S$16&lt;&gt;"高専"),IFERROR(VLOOKUP(入力項目!$S$17,子育て関連マスタ!$I$32:$M$34,4,FALSE),0),
T11&gt;=23,0
) +
IF($D11=4,
  IFERROR(_xlfn.IFS(
  T11&lt;=入力項目!$S$11,0,
  AND(T11=入力項目!$S$11),IFERROR(VLOOKUP(入力項目!$S$12,子育て関連マスタ!$I$4:$M$5,2,FALSE),0),
  AND(T11=4),IFERROR(VLOOKUP(入力項目!$S$13,子育て関連マスタ!$I$9:$M$12,2,FALSE),0),
  AND(T11=7),IFERROR(VLOOKUP(入力項目!$S$14,子育て関連マスタ!$I$16:$M$17,2,FALSE),0),
  AND(T11=13),IFERROR(VLOOKUP(入力項目!$S$15,子育て関連マスタ!$I$21:$M$22,2,FALSE),0),
  AND(T11=16),IFERROR(VLOOKUP(入力項目!$S$16,子育て関連マスタ!$I$26:$M$28,2,FALSE),0),
  AND(T11=19,入力項目!$S$16&lt;&gt;"高専"),IFERROR(VLOOKUP(入力項目!$S$17,子育て関連マスタ!$I$32:$M$37,2,FALSE),0),
  AND(T11=21,入力項目!$S$16="高専"),IFERROR(VLOOKUP(入力項目!$S$17,子育て関連マスタ!$I$32:$M$37,2,FALSE),0),
  T11&gt;=22,0
  ),0),0
) +
IF(AND(T11&gt;=1,T11&lt;=15),IF($D11=入力項目!$S$8,入力項目!$S$3,0),0) +
IF(AND(T11&gt;=1,T11&lt;=15),IF($D11=5,入力項目!$S$4,0),0) +
IF(AND(T11&gt;=1,T11&lt;=15),IF($D11=12,入力項目!$S$5,0),0) +
IF(AND(入力項目!$S$7=$A11,入力項目!$S$8=$D11),子育て関連マスタ!$C$14,0) +
IFERROR(IF(AND(YEAR(EDATE(DATE(入力項目!$S$7,入力項目!$S$8,1),1))=$A11,MONTH(EDATE(DATE(入力項目!$S$7,入力項目!$S$8,1),1))=$D11),子育て関連マスタ!$C$15,0),0) +
IF(AND(OR(T11=3,T11=5,T11=7),$D11=11),子育て関連マスタ!$C$17,0) +
IF(AND(T11=20,$D11=1),子育て関連マスタ!$C$18,0) +
IF(AND(T11=20,$D11=1),
IFERROR(_xlfn.IFS(
入力項目!$S$10="男",子育て関連マスタ!$C$18,
入力項目!$S$10="女",子育て関連マスタ!$C$19
),0),0
) +
IF(AND(T11&gt;=入力項目!$S$18,T11&lt;=入力項目!$S$19),入力項目!$S$20,0) +
IF(AND(T11&gt;=入力項目!$S$21,T11&lt;=入力項目!$S$22),入力項目!$S$23,0) +
IF(AND(T11&gt;=入力項目!$S$24,T11&lt;=入力項目!$S$25),入力項目!$S$26,0)
)</f>
        <v>0</v>
      </c>
      <c r="AI11">
        <f ca="1">-(
_xlfn.IFS(
U11&lt;=入力項目!$S$11,0,
AND(U11&gt;=入力項目!$S$11+1,U11&lt;=3),IFERROR(VLOOKUP(入力項目!$S$12,子育て関連マスタ!$I$4:$M$5,4,FALSE),0),
AND(U11&gt;=4,U11&lt;=6),IFERROR(VLOOKUP(入力項目!$S$13,子育て関連マスタ!$I$9:$M$12,4,FALSE),0),
AND(U11&gt;=7,U11&lt;=12),IFERROR(VLOOKUP(入力項目!$S$14,子育て関連マスタ!$I$16:$M$17,4,FALSE),0),
AND(U11&gt;=13,U11&lt;=15),IFERROR(VLOOKUP(入力項目!$S$15,子育て関連マスタ!$I$21:$M$22,4,FALSE),0),
AND(U11&gt;=16,U11&lt;=18),IFERROR(VLOOKUP(入力項目!$S$16,子育て関連マスタ!$I$26:$M$28,4,FALSE),0),
AND(U11&gt;=19,U11&lt;=20,入力項目!$S$16="高専"),IFERROR(VLOOKUP(入力項目!$S$16,子育て関連マスタ!$I$26:$M$28,4,FALSE),0),
AND(U11&gt;=19,U11&lt;=20,入力項目!$S$16&lt;&gt;"高専"),IFERROR(VLOOKUP(入力項目!$S$17,子育て関連マスタ!$I$32:$M$37,4,FALSE),0),
AND(U11&gt;=21,U11&lt;=22,入力項目!$S$16="高専"),IFERROR(VLOOKUP(入力項目!$S$17,子育て関連マスタ!$I$32:$M$34,4,FALSE),0),
AND(U11&gt;=21,U11&lt;=22,入力項目!$S$16&lt;&gt;"高専"),IFERROR(VLOOKUP(入力項目!$S$17,子育て関連マスタ!$I$32:$M$34,4,FALSE),0),
U11&gt;=23,0
) +
IF($D11=4,
  IFERROR(_xlfn.IFS(
  U11&lt;=入力項目!$S$11,0,
  AND(U11=入力項目!$S$11),IFERROR(VLOOKUP(入力項目!$S$12,子育て関連マスタ!$I$4:$M$5,2,FALSE),0),
  AND(U11=4),IFERROR(VLOOKUP(入力項目!$S$13,子育て関連マスタ!$I$9:$M$12,2,FALSE),0),
  AND(U11=7),IFERROR(VLOOKUP(入力項目!$S$14,子育て関連マスタ!$I$16:$M$17,2,FALSE),0),
  AND(U11=13),IFERROR(VLOOKUP(入力項目!$S$15,子育て関連マスタ!$I$21:$M$22,2,FALSE),0),
  AND(U11=16),IFERROR(VLOOKUP(入力項目!$S$16,子育て関連マスタ!$I$26:$M$28,2,FALSE),0),
  AND(U11=19,入力項目!$S$16&lt;&gt;"高専"),IFERROR(VLOOKUP(入力項目!$S$17,子育て関連マスタ!$I$32:$M$37,2,FALSE),0),
  AND(U11=21,入力項目!$S$16="高専"),IFERROR(VLOOKUP(入力項目!$S$17,子育て関連マスタ!$I$32:$M$37,2,FALSE),0),
  U11&gt;=22,0
  ),0),0
) +
IF(AND(U11&gt;=1,U11&lt;=15),IF($D11=入力項目!$S$8,入力項目!$S$3,0),0) +
IF(AND(U11&gt;=1,U11&lt;=15),IF($D11=5,入力項目!$S$4,0),0) +
IF(AND(U11&gt;=1,U11&lt;=15),IF($D11=12,入力項目!$S$5,0),0) +
IF(AND(入力項目!$S$7=$A11,入力項目!$S$8=$D11),子育て関連マスタ!$C$14,0) +
IFERROR(IF(AND(YEAR(EDATE(DATE(入力項目!$S$7,入力項目!$S$8,1),1))=$A11,MONTH(EDATE(DATE(入力項目!$S$7,入力項目!$S$8,1),1))=$D11),子育て関連マスタ!$C$15,0),0) +
IF(AND(OR(U11=3,U11=5,U11=7),$D11=11),子育て関連マスタ!$C$17,0) +
IF(AND(U11=20,$D11=1),子育て関連マスタ!$C$18,0) +
IF(AND(U11=20,$D11=1),
IFERROR(_xlfn.IFS(
入力項目!$S$10="男",子育て関連マスタ!$C$18,
入力項目!$S$10="女",子育て関連マスタ!$C$19
),0),0
) +
IF(AND(U11&gt;=入力項目!$S$18,U11&lt;=入力項目!$S$19),入力項目!$S$20,0) +
IF(AND(U11&gt;=入力項目!$S$21,U11&lt;=入力項目!$S$22),入力項目!$S$23,0) +
IF(AND(U11&gt;=入力項目!$S$24,U11&lt;=入力項目!$S$25),入力項目!$S$26,0)
)</f>
        <v>0</v>
      </c>
      <c r="AJ11" s="10">
        <f ca="1">-VLOOKUP($D11,月別収支!$A$2:$H$13,7,FALSE)</f>
        <v>-20000</v>
      </c>
    </row>
    <row r="12" spans="1:39" x14ac:dyDescent="0.4">
      <c r="A12">
        <f t="shared" ca="1" si="6"/>
        <v>2025</v>
      </c>
      <c r="B12">
        <f t="shared" ca="1" si="7"/>
        <v>2025</v>
      </c>
      <c r="C12">
        <f t="shared" ca="1" si="8"/>
        <v>1</v>
      </c>
      <c r="D12">
        <f t="shared" ca="1" si="9"/>
        <v>6</v>
      </c>
      <c r="E12" t="str">
        <f t="shared" ca="1" si="0"/>
        <v>2025年6月</v>
      </c>
      <c r="F12">
        <f ca="1">IF(OR(入力項目!$N$5&lt;$A12,AND(入力項目!$N$5=$A12,入力項目!$N$6&lt;$D12)),IF(F11=0,1,IF(G12=12,F11+1,F11)),0)</f>
        <v>0</v>
      </c>
      <c r="G12">
        <f ca="1">IF(OR(入力項目!$N$5&lt;$A12,AND(入力項目!$N$5=$A12,入力項目!$N$6&lt;$D12)),IF(G11=12,1,G11+1),0)</f>
        <v>0</v>
      </c>
      <c r="H12" t="str">
        <f t="shared" ca="1" si="1"/>
        <v>0_0</v>
      </c>
      <c r="I12">
        <f ca="1">IF(
  IFERROR(AND($C12&gt;0,MOD($C12,入力項目!$N$22)=0,$D12=入力項目!$N$23), FALSE),
  1,
  IF(
    AND(I11&gt;0,J11=12),
    IF(I11=入力項目!$N$28, 0, I11+1),
    I11
  )
)</f>
        <v>0</v>
      </c>
      <c r="J12">
        <f ca="1">IF($D12=入力項目!$N$23,1,IFERROR(J11+1,1))</f>
        <v>1</v>
      </c>
      <c r="K12" t="str">
        <f t="shared" ca="1" si="2"/>
        <v>0_1</v>
      </c>
      <c r="L12">
        <f ca="1">L11+IF(入力項目!$D$4=$D12,1,0)</f>
        <v>29</v>
      </c>
      <c r="M12" t="str">
        <f t="shared" ca="1" si="3"/>
        <v>29歳</v>
      </c>
      <c r="N12">
        <f t="shared" ca="1" si="10"/>
        <v>30</v>
      </c>
      <c r="O12" t="str">
        <f t="shared" ca="1" si="4"/>
        <v>30歳</v>
      </c>
      <c r="P12">
        <f t="shared" ca="1" si="11"/>
        <v>5</v>
      </c>
      <c r="Q12">
        <f t="shared" ca="1" si="12"/>
        <v>3</v>
      </c>
      <c r="R12">
        <f t="shared" ca="1" si="13"/>
        <v>2026</v>
      </c>
      <c r="S12">
        <f t="shared" ca="1" si="14"/>
        <v>2026</v>
      </c>
      <c r="T12">
        <f t="shared" ca="1" si="15"/>
        <v>2026</v>
      </c>
      <c r="U12">
        <f t="shared" ca="1" si="16"/>
        <v>2026</v>
      </c>
      <c r="V12" s="10">
        <f t="shared" ca="1" si="17"/>
        <v>7020000</v>
      </c>
      <c r="W12" s="10">
        <f ca="1">IF($L12&lt;その他マスタ!$B$1,VLOOKUP($D12,月別収支!$A$2:$H$13,2,FALSE),その他マスタ!$B$3)+IF(AND($L12=その他マスタ!$B$1,入力項目!$I$9="あり",$D12=入力項目!$D$4),その他マスタ!$B$2,0)</f>
        <v>800000</v>
      </c>
      <c r="X12" s="10">
        <f ca="1">-IF(入力項目!$K$5=TRUE,
IF($F12+$G12&lt;3,VLOOKUP($D12,月別収支!$A$2:$H$13,8,FALSE),0)+IFERROR(VLOOKUP($H12,住宅ローン計算!C:P,13,FALSE),0)+IF($F12&gt;1,IF(OR($G12=3,$G12=6,$G12=9,$G12=12),ROUNDUP(入力項目!$N$18/4,0),0),0),
VLOOKUP($D12,月別収支!$A$2:$H$13,8,FALSE))</f>
        <v>-50000</v>
      </c>
      <c r="Y12" s="10">
        <f ca="1">-VLOOKUP($D12,月別収支!$A$2:$H$13,3,FALSE)</f>
        <v>-75000</v>
      </c>
      <c r="Z12" s="10">
        <f ca="1">-VLOOKUP($D12,月別収支!$A$2:$H$13,4,FALSE)</f>
        <v>-27000</v>
      </c>
      <c r="AA12" s="10">
        <f ca="1">-VLOOKUP($D12,月別収支!$A$2:$H$13,6,FALSE)</f>
        <v>-10000</v>
      </c>
      <c r="AB12" s="10">
        <f ca="1">-(
VLOOKUP($D12,月別収支!$A$2:$H$13,5,FALSE)+IF(AND(入力項目!$I$27&lt;=$A12,ISEVEN($A12-入力項目!$I$27),入力項目!$I$28=$D12),入力項目!$I$26,0)
+IF(入力項目!$K$26=TRUE,
IFERROR(VLOOKUP($K12,マイカーローン計算!C:P,13,FALSE),0),
IFERROR(
  IF(AND($C12&gt;0,MOD($C12,入力項目!$N$22)=0,$D12=入力項目!$N$23),入力項目!$N$24,0),
 0
)
)
)</f>
        <v>-20000</v>
      </c>
      <c r="AC12" s="10">
        <f ca="1">-IF($A12&lt;入力項目!$N$33,入力項目!$N$35,IF(AND($A12=入力項目!$N$33,$D12&lt;=入力項目!$N$34),入力項目!$N$35,0))</f>
        <v>-5000</v>
      </c>
      <c r="AD12">
        <f ca="1">-(
_xlfn.IFS(
P12&lt;=入力項目!$S$11,0,
AND(P12&gt;=入力項目!$S$11+1,P12&lt;=3),IFERROR(VLOOKUP(入力項目!$S$12,子育て関連マスタ!$I$4:$M$5,4,FALSE),0),
AND(P12&gt;=4,P12&lt;=6),IFERROR(VLOOKUP(入力項目!$S$13,子育て関連マスタ!$I$9:$M$12,4,FALSE),0),
AND(P12&gt;=7,P12&lt;=12),IFERROR(VLOOKUP(入力項目!$S$14,子育て関連マスタ!$I$16:$M$17,4,FALSE),0),
AND(P12&gt;=13,P12&lt;=15),IFERROR(VLOOKUP(入力項目!$S$15,子育て関連マスタ!$I$21:$M$22,4,FALSE),0),
AND(P12&gt;=16,P12&lt;=18),IFERROR(VLOOKUP(入力項目!$S$16,子育て関連マスタ!$I$26:$M$28,4,FALSE),0),
AND(P12&gt;=19,P12&lt;=20,入力項目!$S$16="高専"),IFERROR(VLOOKUP(入力項目!$S$16,子育て関連マスタ!$I$26:$M$28,4,FALSE),0),
AND(P12&gt;=19,P12&lt;=20,入力項目!$S$16&lt;&gt;"高専"),IFERROR(VLOOKUP(入力項目!$S$17,子育て関連マスタ!$I$32:$M$37,4,FALSE),0),
AND(P12&gt;=21,P12&lt;=22,入力項目!$S$16="高専"),IFERROR(VLOOKUP(入力項目!$S$17,子育て関連マスタ!$I$32:$M$34,4,FALSE),0),
AND(P12&gt;=21,P12&lt;=22,入力項目!$S$16&lt;&gt;"高専"),IFERROR(VLOOKUP(入力項目!$S$17,子育て関連マスタ!$I$32:$M$34,4,FALSE),0),
P12&gt;=23,0
) +
IF($D12=4,
  IFERROR(_xlfn.IFS(
  P12&lt;=入力項目!$S$11,0,
  AND(P12=入力項目!$S$11),IFERROR(VLOOKUP(入力項目!$S$12,子育て関連マスタ!$I$4:$M$5,2,FALSE),0),
  AND(P12=4),IFERROR(VLOOKUP(入力項目!$S$13,子育て関連マスタ!$I$9:$M$12,2,FALSE),0),
  AND(P12=7),IFERROR(VLOOKUP(入力項目!$S$14,子育て関連マスタ!$I$16:$M$17,2,FALSE),0),
  AND(P12=13),IFERROR(VLOOKUP(入力項目!$S$15,子育て関連マスタ!$I$21:$M$22,2,FALSE),0),
  AND(P12=16),IFERROR(VLOOKUP(入力項目!$S$16,子育て関連マスタ!$I$26:$M$28,2,FALSE),0),
  AND(P12=19,入力項目!$S$16&lt;&gt;"高専"),IFERROR(VLOOKUP(入力項目!$S$17,子育て関連マスタ!$I$32:$M$37,2,FALSE),0),
  AND(P12=21,入力項目!$S$16="高専"),IFERROR(VLOOKUP(入力項目!$S$17,子育て関連マスタ!$I$32:$M$37,2,FALSE),0),
  P12&gt;=22,0
  ),0),0
) +
IF(AND(P12&gt;=1,P12&lt;=15),IF($D12=入力項目!$S$8,入力項目!$S$3,0),0) +
IF(AND(P12&gt;=1,P12&lt;=15),IF($D12=5,入力項目!$S$4,0),0) +
IF(AND(P12&gt;=1,P12&lt;=15),IF($D12=12,入力項目!$S$5,0),0) +
IF(AND(入力項目!$S$7=$A12,入力項目!$S$8=$D12),子育て関連マスタ!$C$14,0) +
IFERROR(IF(AND(YEAR(EDATE(DATE(入力項目!$S$7,入力項目!$S$8,1),1))=$A12,MONTH(EDATE(DATE(入力項目!$S$7,入力項目!$S$8,1),1))=$D12),子育て関連マスタ!$C$15,0),0) +
IF(AND(OR(P12=3,P12=5,P12=7),$D12=11),子育て関連マスタ!$C$17,0) +
IF(AND(P12=20,$D12=1),子育て関連マスタ!$C$18,0) +
IF(AND(P12=20,$D12=1),
IFERROR(_xlfn.IFS(
入力項目!$S$10="男",子育て関連マスタ!$C$18,
入力項目!$S$10="女",子育て関連マスタ!$C$19
),0),0
) +
IF(AND(P12&gt;=入力項目!$S$18,P12&lt;=入力項目!$S$19),入力項目!$S$20,0) +
IF(AND(P12&gt;=入力項目!$S$21,P12&lt;=入力項目!$S$22),入力項目!$S$23,0) +
IF(AND(P12&gt;=入力項目!$S$24,P12&lt;=入力項目!$S$25),入力項目!$S$26,0)
)</f>
        <v>-14000</v>
      </c>
      <c r="AE12">
        <f ca="1">-(
_xlfn.IFS(
Q12&lt;=入力項目!$S$11,0,
AND(Q12&gt;=入力項目!$S$11+1,Q12&lt;=3),IFERROR(VLOOKUP(入力項目!$S$12,子育て関連マスタ!$I$4:$M$5,4,FALSE),0),
AND(Q12&gt;=4,Q12&lt;=6),IFERROR(VLOOKUP(入力項目!$S$13,子育て関連マスタ!$I$9:$M$12,4,FALSE),0),
AND(Q12&gt;=7,Q12&lt;=12),IFERROR(VLOOKUP(入力項目!$S$14,子育て関連マスタ!$I$16:$M$17,4,FALSE),0),
AND(Q12&gt;=13,Q12&lt;=15),IFERROR(VLOOKUP(入力項目!$S$15,子育て関連マスタ!$I$21:$M$22,4,FALSE),0),
AND(Q12&gt;=16,Q12&lt;=18),IFERROR(VLOOKUP(入力項目!$S$16,子育て関連マスタ!$I$26:$M$28,4,FALSE),0),
AND(Q12&gt;=19,Q12&lt;=20,入力項目!$S$16="高専"),IFERROR(VLOOKUP(入力項目!$S$16,子育て関連マスタ!$I$26:$M$28,4,FALSE),0),
AND(Q12&gt;=19,Q12&lt;=20,入力項目!$S$16&lt;&gt;"高専"),IFERROR(VLOOKUP(入力項目!$S$17,子育て関連マスタ!$I$32:$M$37,4,FALSE),0),
AND(Q12&gt;=21,Q12&lt;=22,入力項目!$S$16="高専"),IFERROR(VLOOKUP(入力項目!$S$17,子育て関連マスタ!$I$32:$M$34,4,FALSE),0),
AND(Q12&gt;=21,Q12&lt;=22,入力項目!$S$16&lt;&gt;"高専"),IFERROR(VLOOKUP(入力項目!$S$17,子育て関連マスタ!$I$32:$M$34,4,FALSE),0),
Q12&gt;=23,0
) +
IF($D12=4,
  IFERROR(_xlfn.IFS(
  Q12&lt;=入力項目!$S$11,0,
  AND(Q12=入力項目!$S$11),IFERROR(VLOOKUP(入力項目!$S$12,子育て関連マスタ!$I$4:$M$5,2,FALSE),0),
  AND(Q12=4),IFERROR(VLOOKUP(入力項目!$S$13,子育て関連マスタ!$I$9:$M$12,2,FALSE),0),
  AND(Q12=7),IFERROR(VLOOKUP(入力項目!$S$14,子育て関連マスタ!$I$16:$M$17,2,FALSE),0),
  AND(Q12=13),IFERROR(VLOOKUP(入力項目!$S$15,子育て関連マスタ!$I$21:$M$22,2,FALSE),0),
  AND(Q12=16),IFERROR(VLOOKUP(入力項目!$S$16,子育て関連マスタ!$I$26:$M$28,2,FALSE),0),
  AND(Q12=19,入力項目!$S$16&lt;&gt;"高専"),IFERROR(VLOOKUP(入力項目!$S$17,子育て関連マスタ!$I$32:$M$37,2,FALSE),0),
  AND(Q12=21,入力項目!$S$16="高専"),IFERROR(VLOOKUP(入力項目!$S$17,子育て関連マスタ!$I$32:$M$37,2,FALSE),0),
  Q12&gt;=22,0
  ),0),0
) +
IF(AND(Q12&gt;=1,Q12&lt;=15),IF($D12=入力項目!$S$8,入力項目!$S$3,0),0) +
IF(AND(Q12&gt;=1,Q12&lt;=15),IF($D12=5,入力項目!$S$4,0),0) +
IF(AND(Q12&gt;=1,Q12&lt;=15),IF($D12=12,入力項目!$S$5,0),0) +
IF(AND(入力項目!$S$7=$A12,入力項目!$S$8=$D12),子育て関連マスタ!$C$14,0) +
IFERROR(IF(AND(YEAR(EDATE(DATE(入力項目!$S$7,入力項目!$S$8,1),1))=$A12,MONTH(EDATE(DATE(入力項目!$S$7,入力項目!$S$8,1),1))=$D12),子育て関連マスタ!$C$15,0),0) +
IF(AND(OR(Q12=3,Q12=5,Q12=7),$D12=11),子育て関連マスタ!$C$17,0) +
IF(AND(Q12=20,$D12=1),子育て関連マスタ!$C$18,0) +
IF(AND(Q12=20,$D12=1),
IFERROR(_xlfn.IFS(
入力項目!$S$10="男",子育て関連マスタ!$C$18,
入力項目!$S$10="女",子育て関連マスタ!$C$19
),0),0
) +
IF(AND(Q12&gt;=入力項目!$S$18,Q12&lt;=入力項目!$S$19),入力項目!$S$20,0) +
IF(AND(Q12&gt;=入力項目!$S$21,Q12&lt;=入力項目!$S$22),入力項目!$S$23,0) +
IF(AND(Q12&gt;=入力項目!$S$24,Q12&lt;=入力項目!$S$25),入力項目!$S$26,0)
)</f>
        <v>0</v>
      </c>
      <c r="AF12">
        <f ca="1">-(
_xlfn.IFS(
R12&lt;=入力項目!$S$11,0,
AND(R12&gt;=入力項目!$S$11+1,R12&lt;=3),IFERROR(VLOOKUP(入力項目!$S$12,子育て関連マスタ!$I$4:$M$5,4,FALSE),0),
AND(R12&gt;=4,R12&lt;=6),IFERROR(VLOOKUP(入力項目!$S$13,子育て関連マスタ!$I$9:$M$12,4,FALSE),0),
AND(R12&gt;=7,R12&lt;=12),IFERROR(VLOOKUP(入力項目!$S$14,子育て関連マスタ!$I$16:$M$17,4,FALSE),0),
AND(R12&gt;=13,R12&lt;=15),IFERROR(VLOOKUP(入力項目!$S$15,子育て関連マスタ!$I$21:$M$22,4,FALSE),0),
AND(R12&gt;=16,R12&lt;=18),IFERROR(VLOOKUP(入力項目!$S$16,子育て関連マスタ!$I$26:$M$28,4,FALSE),0),
AND(R12&gt;=19,R12&lt;=20,入力項目!$S$16="高専"),IFERROR(VLOOKUP(入力項目!$S$16,子育て関連マスタ!$I$26:$M$28,4,FALSE),0),
AND(R12&gt;=19,R12&lt;=20,入力項目!$S$16&lt;&gt;"高専"),IFERROR(VLOOKUP(入力項目!$S$17,子育て関連マスタ!$I$32:$M$37,4,FALSE),0),
AND(R12&gt;=21,R12&lt;=22,入力項目!$S$16="高専"),IFERROR(VLOOKUP(入力項目!$S$17,子育て関連マスタ!$I$32:$M$34,4,FALSE),0),
AND(R12&gt;=21,R12&lt;=22,入力項目!$S$16&lt;&gt;"高専"),IFERROR(VLOOKUP(入力項目!$S$17,子育て関連マスタ!$I$32:$M$34,4,FALSE),0),
R12&gt;=23,0
) +
IF($D12=4,
  IFERROR(_xlfn.IFS(
  R12&lt;=入力項目!$S$11,0,
  AND(R12=入力項目!$S$11),IFERROR(VLOOKUP(入力項目!$S$12,子育て関連マスタ!$I$4:$M$5,2,FALSE),0),
  AND(R12=4),IFERROR(VLOOKUP(入力項目!$S$13,子育て関連マスタ!$I$9:$M$12,2,FALSE),0),
  AND(R12=7),IFERROR(VLOOKUP(入力項目!$S$14,子育て関連マスタ!$I$16:$M$17,2,FALSE),0),
  AND(R12=13),IFERROR(VLOOKUP(入力項目!$S$15,子育て関連マスタ!$I$21:$M$22,2,FALSE),0),
  AND(R12=16),IFERROR(VLOOKUP(入力項目!$S$16,子育て関連マスタ!$I$26:$M$28,2,FALSE),0),
  AND(R12=19,入力項目!$S$16&lt;&gt;"高専"),IFERROR(VLOOKUP(入力項目!$S$17,子育て関連マスタ!$I$32:$M$37,2,FALSE),0),
  AND(R12=21,入力項目!$S$16="高専"),IFERROR(VLOOKUP(入力項目!$S$17,子育て関連マスタ!$I$32:$M$37,2,FALSE),0),
  R12&gt;=22,0
  ),0),0
) +
IF(AND(R12&gt;=1,R12&lt;=15),IF($D12=入力項目!$S$8,入力項目!$S$3,0),0) +
IF(AND(R12&gt;=1,R12&lt;=15),IF($D12=5,入力項目!$S$4,0),0) +
IF(AND(R12&gt;=1,R12&lt;=15),IF($D12=12,入力項目!$S$5,0),0) +
IF(AND(入力項目!$S$7=$A12,入力項目!$S$8=$D12),子育て関連マスタ!$C$14,0) +
IFERROR(IF(AND(YEAR(EDATE(DATE(入力項目!$S$7,入力項目!$S$8,1),1))=$A12,MONTH(EDATE(DATE(入力項目!$S$7,入力項目!$S$8,1),1))=$D12),子育て関連マスタ!$C$15,0),0) +
IF(AND(OR(R12=3,R12=5,R12=7),$D12=11),子育て関連マスタ!$C$17,0) +
IF(AND(R12=20,$D12=1),子育て関連マスタ!$C$18,0) +
IF(AND(R12=20,$D12=1),
IFERROR(_xlfn.IFS(
入力項目!$S$10="男",子育て関連マスタ!$C$18,
入力項目!$S$10="女",子育て関連マスタ!$C$19
),0),0
) +
IF(AND(R12&gt;=入力項目!$S$18,R12&lt;=入力項目!$S$19),入力項目!$S$20,0) +
IF(AND(R12&gt;=入力項目!$S$21,R12&lt;=入力項目!$S$22),入力項目!$S$23,0) +
IF(AND(R12&gt;=入力項目!$S$24,R12&lt;=入力項目!$S$25),入力項目!$S$26,0)
)</f>
        <v>0</v>
      </c>
      <c r="AG12">
        <f ca="1">-(
_xlfn.IFS(
S12&lt;=入力項目!$S$11,0,
AND(S12&gt;=入力項目!$S$11+1,S12&lt;=3),IFERROR(VLOOKUP(入力項目!$S$12,子育て関連マスタ!$I$4:$M$5,4,FALSE),0),
AND(S12&gt;=4,S12&lt;=6),IFERROR(VLOOKUP(入力項目!$S$13,子育て関連マスタ!$I$9:$M$12,4,FALSE),0),
AND(S12&gt;=7,S12&lt;=12),IFERROR(VLOOKUP(入力項目!$S$14,子育て関連マスタ!$I$16:$M$17,4,FALSE),0),
AND(S12&gt;=13,S12&lt;=15),IFERROR(VLOOKUP(入力項目!$S$15,子育て関連マスタ!$I$21:$M$22,4,FALSE),0),
AND(S12&gt;=16,S12&lt;=18),IFERROR(VLOOKUP(入力項目!$S$16,子育て関連マスタ!$I$26:$M$28,4,FALSE),0),
AND(S12&gt;=19,S12&lt;=20,入力項目!$S$16="高専"),IFERROR(VLOOKUP(入力項目!$S$16,子育て関連マスタ!$I$26:$M$28,4,FALSE),0),
AND(S12&gt;=19,S12&lt;=20,入力項目!$S$16&lt;&gt;"高専"),IFERROR(VLOOKUP(入力項目!$S$17,子育て関連マスタ!$I$32:$M$37,4,FALSE),0),
AND(S12&gt;=21,S12&lt;=22,入力項目!$S$16="高専"),IFERROR(VLOOKUP(入力項目!$S$17,子育て関連マスタ!$I$32:$M$34,4,FALSE),0),
AND(S12&gt;=21,S12&lt;=22,入力項目!$S$16&lt;&gt;"高専"),IFERROR(VLOOKUP(入力項目!$S$17,子育て関連マスタ!$I$32:$M$34,4,FALSE),0),
S12&gt;=23,0
) +
IF($D12=4,
  IFERROR(_xlfn.IFS(
  S12&lt;=入力項目!$S$11,0,
  AND(S12=入力項目!$S$11),IFERROR(VLOOKUP(入力項目!$S$12,子育て関連マスタ!$I$4:$M$5,2,FALSE),0),
  AND(S12=4),IFERROR(VLOOKUP(入力項目!$S$13,子育て関連マスタ!$I$9:$M$12,2,FALSE),0),
  AND(S12=7),IFERROR(VLOOKUP(入力項目!$S$14,子育て関連マスタ!$I$16:$M$17,2,FALSE),0),
  AND(S12=13),IFERROR(VLOOKUP(入力項目!$S$15,子育て関連マスタ!$I$21:$M$22,2,FALSE),0),
  AND(S12=16),IFERROR(VLOOKUP(入力項目!$S$16,子育て関連マスタ!$I$26:$M$28,2,FALSE),0),
  AND(S12=19,入力項目!$S$16&lt;&gt;"高専"),IFERROR(VLOOKUP(入力項目!$S$17,子育て関連マスタ!$I$32:$M$37,2,FALSE),0),
  AND(S12=21,入力項目!$S$16="高専"),IFERROR(VLOOKUP(入力項目!$S$17,子育て関連マスタ!$I$32:$M$37,2,FALSE),0),
  S12&gt;=22,0
  ),0),0
) +
IF(AND(S12&gt;=1,S12&lt;=15),IF($D12=入力項目!$S$8,入力項目!$S$3,0),0) +
IF(AND(S12&gt;=1,S12&lt;=15),IF($D12=5,入力項目!$S$4,0),0) +
IF(AND(S12&gt;=1,S12&lt;=15),IF($D12=12,入力項目!$S$5,0),0) +
IF(AND(入力項目!$S$7=$A12,入力項目!$S$8=$D12),子育て関連マスタ!$C$14,0) +
IFERROR(IF(AND(YEAR(EDATE(DATE(入力項目!$S$7,入力項目!$S$8,1),1))=$A12,MONTH(EDATE(DATE(入力項目!$S$7,入力項目!$S$8,1),1))=$D12),子育て関連マスタ!$C$15,0),0) +
IF(AND(OR(S12=3,S12=5,S12=7),$D12=11),子育て関連マスタ!$C$17,0) +
IF(AND(S12=20,$D12=1),子育て関連マスタ!$C$18,0) +
IF(AND(S12=20,$D12=1),
IFERROR(_xlfn.IFS(
入力項目!$S$10="男",子育て関連マスタ!$C$18,
入力項目!$S$10="女",子育て関連マスタ!$C$19
),0),0
) +
IF(AND(S12&gt;=入力項目!$S$18,S12&lt;=入力項目!$S$19),入力項目!$S$20,0) +
IF(AND(S12&gt;=入力項目!$S$21,S12&lt;=入力項目!$S$22),入力項目!$S$23,0) +
IF(AND(S12&gt;=入力項目!$S$24,S12&lt;=入力項目!$S$25),入力項目!$S$26,0)
)</f>
        <v>0</v>
      </c>
      <c r="AH12">
        <f ca="1">-(
_xlfn.IFS(
T12&lt;=入力項目!$S$11,0,
AND(T12&gt;=入力項目!$S$11+1,T12&lt;=3),IFERROR(VLOOKUP(入力項目!$S$12,子育て関連マスタ!$I$4:$M$5,4,FALSE),0),
AND(T12&gt;=4,T12&lt;=6),IFERROR(VLOOKUP(入力項目!$S$13,子育て関連マスタ!$I$9:$M$12,4,FALSE),0),
AND(T12&gt;=7,T12&lt;=12),IFERROR(VLOOKUP(入力項目!$S$14,子育て関連マスタ!$I$16:$M$17,4,FALSE),0),
AND(T12&gt;=13,T12&lt;=15),IFERROR(VLOOKUP(入力項目!$S$15,子育て関連マスタ!$I$21:$M$22,4,FALSE),0),
AND(T12&gt;=16,T12&lt;=18),IFERROR(VLOOKUP(入力項目!$S$16,子育て関連マスタ!$I$26:$M$28,4,FALSE),0),
AND(T12&gt;=19,T12&lt;=20,入力項目!$S$16="高専"),IFERROR(VLOOKUP(入力項目!$S$16,子育て関連マスタ!$I$26:$M$28,4,FALSE),0),
AND(T12&gt;=19,T12&lt;=20,入力項目!$S$16&lt;&gt;"高専"),IFERROR(VLOOKUP(入力項目!$S$17,子育て関連マスタ!$I$32:$M$37,4,FALSE),0),
AND(T12&gt;=21,T12&lt;=22,入力項目!$S$16="高専"),IFERROR(VLOOKUP(入力項目!$S$17,子育て関連マスタ!$I$32:$M$34,4,FALSE),0),
AND(T12&gt;=21,T12&lt;=22,入力項目!$S$16&lt;&gt;"高専"),IFERROR(VLOOKUP(入力項目!$S$17,子育て関連マスタ!$I$32:$M$34,4,FALSE),0),
T12&gt;=23,0
) +
IF($D12=4,
  IFERROR(_xlfn.IFS(
  T12&lt;=入力項目!$S$11,0,
  AND(T12=入力項目!$S$11),IFERROR(VLOOKUP(入力項目!$S$12,子育て関連マスタ!$I$4:$M$5,2,FALSE),0),
  AND(T12=4),IFERROR(VLOOKUP(入力項目!$S$13,子育て関連マスタ!$I$9:$M$12,2,FALSE),0),
  AND(T12=7),IFERROR(VLOOKUP(入力項目!$S$14,子育て関連マスタ!$I$16:$M$17,2,FALSE),0),
  AND(T12=13),IFERROR(VLOOKUP(入力項目!$S$15,子育て関連マスタ!$I$21:$M$22,2,FALSE),0),
  AND(T12=16),IFERROR(VLOOKUP(入力項目!$S$16,子育て関連マスタ!$I$26:$M$28,2,FALSE),0),
  AND(T12=19,入力項目!$S$16&lt;&gt;"高専"),IFERROR(VLOOKUP(入力項目!$S$17,子育て関連マスタ!$I$32:$M$37,2,FALSE),0),
  AND(T12=21,入力項目!$S$16="高専"),IFERROR(VLOOKUP(入力項目!$S$17,子育て関連マスタ!$I$32:$M$37,2,FALSE),0),
  T12&gt;=22,0
  ),0),0
) +
IF(AND(T12&gt;=1,T12&lt;=15),IF($D12=入力項目!$S$8,入力項目!$S$3,0),0) +
IF(AND(T12&gt;=1,T12&lt;=15),IF($D12=5,入力項目!$S$4,0),0) +
IF(AND(T12&gt;=1,T12&lt;=15),IF($D12=12,入力項目!$S$5,0),0) +
IF(AND(入力項目!$S$7=$A12,入力項目!$S$8=$D12),子育て関連マスタ!$C$14,0) +
IFERROR(IF(AND(YEAR(EDATE(DATE(入力項目!$S$7,入力項目!$S$8,1),1))=$A12,MONTH(EDATE(DATE(入力項目!$S$7,入力項目!$S$8,1),1))=$D12),子育て関連マスタ!$C$15,0),0) +
IF(AND(OR(T12=3,T12=5,T12=7),$D12=11),子育て関連マスタ!$C$17,0) +
IF(AND(T12=20,$D12=1),子育て関連マスタ!$C$18,0) +
IF(AND(T12=20,$D12=1),
IFERROR(_xlfn.IFS(
入力項目!$S$10="男",子育て関連マスタ!$C$18,
入力項目!$S$10="女",子育て関連マスタ!$C$19
),0),0
) +
IF(AND(T12&gt;=入力項目!$S$18,T12&lt;=入力項目!$S$19),入力項目!$S$20,0) +
IF(AND(T12&gt;=入力項目!$S$21,T12&lt;=入力項目!$S$22),入力項目!$S$23,0) +
IF(AND(T12&gt;=入力項目!$S$24,T12&lt;=入力項目!$S$25),入力項目!$S$26,0)
)</f>
        <v>0</v>
      </c>
      <c r="AI12">
        <f ca="1">-(
_xlfn.IFS(
U12&lt;=入力項目!$S$11,0,
AND(U12&gt;=入力項目!$S$11+1,U12&lt;=3),IFERROR(VLOOKUP(入力項目!$S$12,子育て関連マスタ!$I$4:$M$5,4,FALSE),0),
AND(U12&gt;=4,U12&lt;=6),IFERROR(VLOOKUP(入力項目!$S$13,子育て関連マスタ!$I$9:$M$12,4,FALSE),0),
AND(U12&gt;=7,U12&lt;=12),IFERROR(VLOOKUP(入力項目!$S$14,子育て関連マスタ!$I$16:$M$17,4,FALSE),0),
AND(U12&gt;=13,U12&lt;=15),IFERROR(VLOOKUP(入力項目!$S$15,子育て関連マスタ!$I$21:$M$22,4,FALSE),0),
AND(U12&gt;=16,U12&lt;=18),IFERROR(VLOOKUP(入力項目!$S$16,子育て関連マスタ!$I$26:$M$28,4,FALSE),0),
AND(U12&gt;=19,U12&lt;=20,入力項目!$S$16="高専"),IFERROR(VLOOKUP(入力項目!$S$16,子育て関連マスタ!$I$26:$M$28,4,FALSE),0),
AND(U12&gt;=19,U12&lt;=20,入力項目!$S$16&lt;&gt;"高専"),IFERROR(VLOOKUP(入力項目!$S$17,子育て関連マスタ!$I$32:$M$37,4,FALSE),0),
AND(U12&gt;=21,U12&lt;=22,入力項目!$S$16="高専"),IFERROR(VLOOKUP(入力項目!$S$17,子育て関連マスタ!$I$32:$M$34,4,FALSE),0),
AND(U12&gt;=21,U12&lt;=22,入力項目!$S$16&lt;&gt;"高専"),IFERROR(VLOOKUP(入力項目!$S$17,子育て関連マスタ!$I$32:$M$34,4,FALSE),0),
U12&gt;=23,0
) +
IF($D12=4,
  IFERROR(_xlfn.IFS(
  U12&lt;=入力項目!$S$11,0,
  AND(U12=入力項目!$S$11),IFERROR(VLOOKUP(入力項目!$S$12,子育て関連マスタ!$I$4:$M$5,2,FALSE),0),
  AND(U12=4),IFERROR(VLOOKUP(入力項目!$S$13,子育て関連マスタ!$I$9:$M$12,2,FALSE),0),
  AND(U12=7),IFERROR(VLOOKUP(入力項目!$S$14,子育て関連マスタ!$I$16:$M$17,2,FALSE),0),
  AND(U12=13),IFERROR(VLOOKUP(入力項目!$S$15,子育て関連マスタ!$I$21:$M$22,2,FALSE),0),
  AND(U12=16),IFERROR(VLOOKUP(入力項目!$S$16,子育て関連マスタ!$I$26:$M$28,2,FALSE),0),
  AND(U12=19,入力項目!$S$16&lt;&gt;"高専"),IFERROR(VLOOKUP(入力項目!$S$17,子育て関連マスタ!$I$32:$M$37,2,FALSE),0),
  AND(U12=21,入力項目!$S$16="高専"),IFERROR(VLOOKUP(入力項目!$S$17,子育て関連マスタ!$I$32:$M$37,2,FALSE),0),
  U12&gt;=22,0
  ),0),0
) +
IF(AND(U12&gt;=1,U12&lt;=15),IF($D12=入力項目!$S$8,入力項目!$S$3,0),0) +
IF(AND(U12&gt;=1,U12&lt;=15),IF($D12=5,入力項目!$S$4,0),0) +
IF(AND(U12&gt;=1,U12&lt;=15),IF($D12=12,入力項目!$S$5,0),0) +
IF(AND(入力項目!$S$7=$A12,入力項目!$S$8=$D12),子育て関連マスタ!$C$14,0) +
IFERROR(IF(AND(YEAR(EDATE(DATE(入力項目!$S$7,入力項目!$S$8,1),1))=$A12,MONTH(EDATE(DATE(入力項目!$S$7,入力項目!$S$8,1),1))=$D12),子育て関連マスタ!$C$15,0),0) +
IF(AND(OR(U12=3,U12=5,U12=7),$D12=11),子育て関連マスタ!$C$17,0) +
IF(AND(U12=20,$D12=1),子育て関連マスタ!$C$18,0) +
IF(AND(U12=20,$D12=1),
IFERROR(_xlfn.IFS(
入力項目!$S$10="男",子育て関連マスタ!$C$18,
入力項目!$S$10="女",子育て関連マスタ!$C$19
),0),0
) +
IF(AND(U12&gt;=入力項目!$S$18,U12&lt;=入力項目!$S$19),入力項目!$S$20,0) +
IF(AND(U12&gt;=入力項目!$S$21,U12&lt;=入力項目!$S$22),入力項目!$S$23,0) +
IF(AND(U12&gt;=入力項目!$S$24,U12&lt;=入力項目!$S$25),入力項目!$S$26,0)
)</f>
        <v>0</v>
      </c>
      <c r="AJ12" s="10">
        <f ca="1">-VLOOKUP($D12,月別収支!$A$2:$H$13,7,FALSE)</f>
        <v>-20000</v>
      </c>
    </row>
    <row r="13" spans="1:39" x14ac:dyDescent="0.4">
      <c r="A13">
        <f t="shared" ca="1" si="6"/>
        <v>2025</v>
      </c>
      <c r="B13">
        <f t="shared" ca="1" si="7"/>
        <v>2025</v>
      </c>
      <c r="C13">
        <f t="shared" ca="1" si="8"/>
        <v>1</v>
      </c>
      <c r="D13">
        <f t="shared" ca="1" si="9"/>
        <v>7</v>
      </c>
      <c r="E13" t="str">
        <f t="shared" ca="1" si="0"/>
        <v>2025年7月</v>
      </c>
      <c r="F13">
        <f ca="1">IF(OR(入力項目!$N$5&lt;$A13,AND(入力項目!$N$5=$A13,入力項目!$N$6&lt;$D13)),IF(F12=0,1,IF(G13=12,F12+1,F12)),0)</f>
        <v>0</v>
      </c>
      <c r="G13">
        <f ca="1">IF(OR(入力項目!$N$5&lt;$A13,AND(入力項目!$N$5=$A13,入力項目!$N$6&lt;$D13)),IF(G12=12,1,G12+1),0)</f>
        <v>0</v>
      </c>
      <c r="H13" t="str">
        <f t="shared" ca="1" si="1"/>
        <v>0_0</v>
      </c>
      <c r="I13">
        <f ca="1">IF(
  IFERROR(AND($C13&gt;0,MOD($C13,入力項目!$N$22)=0,$D13=入力項目!$N$23), FALSE),
  1,
  IF(
    AND(I12&gt;0,J12=12),
    IF(I12=入力項目!$N$28, 0, I12+1),
    I12
  )
)</f>
        <v>0</v>
      </c>
      <c r="J13">
        <f ca="1">IF($D13=入力項目!$N$23,1,IFERROR(J12+1,1))</f>
        <v>2</v>
      </c>
      <c r="K13" t="str">
        <f t="shared" ca="1" si="2"/>
        <v>0_2</v>
      </c>
      <c r="L13">
        <f ca="1">L12+IF(入力項目!$D$4=$D13,1,0)</f>
        <v>29</v>
      </c>
      <c r="M13" t="str">
        <f t="shared" ca="1" si="3"/>
        <v>29歳</v>
      </c>
      <c r="N13">
        <f t="shared" ca="1" si="10"/>
        <v>30</v>
      </c>
      <c r="O13" t="str">
        <f t="shared" ca="1" si="4"/>
        <v>30歳</v>
      </c>
      <c r="P13">
        <f t="shared" ca="1" si="11"/>
        <v>5</v>
      </c>
      <c r="Q13">
        <f t="shared" ca="1" si="12"/>
        <v>3</v>
      </c>
      <c r="R13">
        <f t="shared" ca="1" si="13"/>
        <v>2026</v>
      </c>
      <c r="S13">
        <f t="shared" ca="1" si="14"/>
        <v>2026</v>
      </c>
      <c r="T13">
        <f t="shared" ca="1" si="15"/>
        <v>2026</v>
      </c>
      <c r="U13">
        <f t="shared" ca="1" si="16"/>
        <v>2026</v>
      </c>
      <c r="V13" s="10">
        <f t="shared" ca="1" si="17"/>
        <v>7099000</v>
      </c>
      <c r="W13" s="10">
        <f ca="1">IF($L13&lt;その他マスタ!$B$1,VLOOKUP($D13,月別収支!$A$2:$H$13,2,FALSE),その他マスタ!$B$3)+IF(AND($L13=その他マスタ!$B$1,入力項目!$I$9="あり",$D13=入力項目!$D$4),その他マスタ!$B$2,0)</f>
        <v>300000</v>
      </c>
      <c r="X13" s="10">
        <f ca="1">-IF(入力項目!$K$5=TRUE,
IF($F13+$G13&lt;3,VLOOKUP($D13,月別収支!$A$2:$H$13,8,FALSE),0)+IFERROR(VLOOKUP($H13,住宅ローン計算!C:P,13,FALSE),0)+IF($F13&gt;1,IF(OR($G13=3,$G13=6,$G13=9,$G13=12),ROUNDUP(入力項目!$N$18/4,0),0),0),
VLOOKUP($D13,月別収支!$A$2:$H$13,8,FALSE))</f>
        <v>-50000</v>
      </c>
      <c r="Y13" s="10">
        <f ca="1">-VLOOKUP($D13,月別収支!$A$2:$H$13,3,FALSE)</f>
        <v>-75000</v>
      </c>
      <c r="Z13" s="10">
        <f ca="1">-VLOOKUP($D13,月別収支!$A$2:$H$13,4,FALSE)</f>
        <v>-27000</v>
      </c>
      <c r="AA13" s="10">
        <f ca="1">-VLOOKUP($D13,月別収支!$A$2:$H$13,6,FALSE)</f>
        <v>-10000</v>
      </c>
      <c r="AB13" s="10">
        <f ca="1">-(
VLOOKUP($D13,月別収支!$A$2:$H$13,5,FALSE)+IF(AND(入力項目!$I$27&lt;=$A13,ISEVEN($A13-入力項目!$I$27),入力項目!$I$28=$D13),入力項目!$I$26,0)
+IF(入力項目!$K$26=TRUE,
IFERROR(VLOOKUP($K13,マイカーローン計算!C:P,13,FALSE),0),
IFERROR(
  IF(AND($C13&gt;0,MOD($C13,入力項目!$N$22)=0,$D13=入力項目!$N$23),入力項目!$N$24,0),
 0
)
)
)</f>
        <v>-20000</v>
      </c>
      <c r="AC13" s="10">
        <f ca="1">-IF($A13&lt;入力項目!$N$33,入力項目!$N$35,IF(AND($A13=入力項目!$N$33,$D13&lt;=入力項目!$N$34),入力項目!$N$35,0))</f>
        <v>-5000</v>
      </c>
      <c r="AD13">
        <f ca="1">-(
_xlfn.IFS(
P13&lt;=入力項目!$S$11,0,
AND(P13&gt;=入力項目!$S$11+1,P13&lt;=3),IFERROR(VLOOKUP(入力項目!$S$12,子育て関連マスタ!$I$4:$M$5,4,FALSE),0),
AND(P13&gt;=4,P13&lt;=6),IFERROR(VLOOKUP(入力項目!$S$13,子育て関連マスタ!$I$9:$M$12,4,FALSE),0),
AND(P13&gt;=7,P13&lt;=12),IFERROR(VLOOKUP(入力項目!$S$14,子育て関連マスタ!$I$16:$M$17,4,FALSE),0),
AND(P13&gt;=13,P13&lt;=15),IFERROR(VLOOKUP(入力項目!$S$15,子育て関連マスタ!$I$21:$M$22,4,FALSE),0),
AND(P13&gt;=16,P13&lt;=18),IFERROR(VLOOKUP(入力項目!$S$16,子育て関連マスタ!$I$26:$M$28,4,FALSE),0),
AND(P13&gt;=19,P13&lt;=20,入力項目!$S$16="高専"),IFERROR(VLOOKUP(入力項目!$S$16,子育て関連マスタ!$I$26:$M$28,4,FALSE),0),
AND(P13&gt;=19,P13&lt;=20,入力項目!$S$16&lt;&gt;"高専"),IFERROR(VLOOKUP(入力項目!$S$17,子育て関連マスタ!$I$32:$M$37,4,FALSE),0),
AND(P13&gt;=21,P13&lt;=22,入力項目!$S$16="高専"),IFERROR(VLOOKUP(入力項目!$S$17,子育て関連マスタ!$I$32:$M$34,4,FALSE),0),
AND(P13&gt;=21,P13&lt;=22,入力項目!$S$16&lt;&gt;"高専"),IFERROR(VLOOKUP(入力項目!$S$17,子育て関連マスタ!$I$32:$M$34,4,FALSE),0),
P13&gt;=23,0
) +
IF($D13=4,
  IFERROR(_xlfn.IFS(
  P13&lt;=入力項目!$S$11,0,
  AND(P13=入力項目!$S$11),IFERROR(VLOOKUP(入力項目!$S$12,子育て関連マスタ!$I$4:$M$5,2,FALSE),0),
  AND(P13=4),IFERROR(VLOOKUP(入力項目!$S$13,子育て関連マスタ!$I$9:$M$12,2,FALSE),0),
  AND(P13=7),IFERROR(VLOOKUP(入力項目!$S$14,子育て関連マスタ!$I$16:$M$17,2,FALSE),0),
  AND(P13=13),IFERROR(VLOOKUP(入力項目!$S$15,子育て関連マスタ!$I$21:$M$22,2,FALSE),0),
  AND(P13=16),IFERROR(VLOOKUP(入力項目!$S$16,子育て関連マスタ!$I$26:$M$28,2,FALSE),0),
  AND(P13=19,入力項目!$S$16&lt;&gt;"高専"),IFERROR(VLOOKUP(入力項目!$S$17,子育て関連マスタ!$I$32:$M$37,2,FALSE),0),
  AND(P13=21,入力項目!$S$16="高専"),IFERROR(VLOOKUP(入力項目!$S$17,子育て関連マスタ!$I$32:$M$37,2,FALSE),0),
  P13&gt;=22,0
  ),0),0
) +
IF(AND(P13&gt;=1,P13&lt;=15),IF($D13=入力項目!$S$8,入力項目!$S$3,0),0) +
IF(AND(P13&gt;=1,P13&lt;=15),IF($D13=5,入力項目!$S$4,0),0) +
IF(AND(P13&gt;=1,P13&lt;=15),IF($D13=12,入力項目!$S$5,0),0) +
IF(AND(入力項目!$S$7=$A13,入力項目!$S$8=$D13),子育て関連マスタ!$C$14,0) +
IFERROR(IF(AND(YEAR(EDATE(DATE(入力項目!$S$7,入力項目!$S$8,1),1))=$A13,MONTH(EDATE(DATE(入力項目!$S$7,入力項目!$S$8,1),1))=$D13),子育て関連マスタ!$C$15,0),0) +
IF(AND(OR(P13=3,P13=5,P13=7),$D13=11),子育て関連マスタ!$C$17,0) +
IF(AND(P13=20,$D13=1),子育て関連マスタ!$C$18,0) +
IF(AND(P13=20,$D13=1),
IFERROR(_xlfn.IFS(
入力項目!$S$10="男",子育て関連マスタ!$C$18,
入力項目!$S$10="女",子育て関連マスタ!$C$19
),0),0
) +
IF(AND(P13&gt;=入力項目!$S$18,P13&lt;=入力項目!$S$19),入力項目!$S$20,0) +
IF(AND(P13&gt;=入力項目!$S$21,P13&lt;=入力項目!$S$22),入力項目!$S$23,0) +
IF(AND(P13&gt;=入力項目!$S$24,P13&lt;=入力項目!$S$25),入力項目!$S$26,0)
)</f>
        <v>-14000</v>
      </c>
      <c r="AE13">
        <f ca="1">-(
_xlfn.IFS(
Q13&lt;=入力項目!$S$11,0,
AND(Q13&gt;=入力項目!$S$11+1,Q13&lt;=3),IFERROR(VLOOKUP(入力項目!$S$12,子育て関連マスタ!$I$4:$M$5,4,FALSE),0),
AND(Q13&gt;=4,Q13&lt;=6),IFERROR(VLOOKUP(入力項目!$S$13,子育て関連マスタ!$I$9:$M$12,4,FALSE),0),
AND(Q13&gt;=7,Q13&lt;=12),IFERROR(VLOOKUP(入力項目!$S$14,子育て関連マスタ!$I$16:$M$17,4,FALSE),0),
AND(Q13&gt;=13,Q13&lt;=15),IFERROR(VLOOKUP(入力項目!$S$15,子育て関連マスタ!$I$21:$M$22,4,FALSE),0),
AND(Q13&gt;=16,Q13&lt;=18),IFERROR(VLOOKUP(入力項目!$S$16,子育て関連マスタ!$I$26:$M$28,4,FALSE),0),
AND(Q13&gt;=19,Q13&lt;=20,入力項目!$S$16="高専"),IFERROR(VLOOKUP(入力項目!$S$16,子育て関連マスタ!$I$26:$M$28,4,FALSE),0),
AND(Q13&gt;=19,Q13&lt;=20,入力項目!$S$16&lt;&gt;"高専"),IFERROR(VLOOKUP(入力項目!$S$17,子育て関連マスタ!$I$32:$M$37,4,FALSE),0),
AND(Q13&gt;=21,Q13&lt;=22,入力項目!$S$16="高専"),IFERROR(VLOOKUP(入力項目!$S$17,子育て関連マスタ!$I$32:$M$34,4,FALSE),0),
AND(Q13&gt;=21,Q13&lt;=22,入力項目!$S$16&lt;&gt;"高専"),IFERROR(VLOOKUP(入力項目!$S$17,子育て関連マスタ!$I$32:$M$34,4,FALSE),0),
Q13&gt;=23,0
) +
IF($D13=4,
  IFERROR(_xlfn.IFS(
  Q13&lt;=入力項目!$S$11,0,
  AND(Q13=入力項目!$S$11),IFERROR(VLOOKUP(入力項目!$S$12,子育て関連マスタ!$I$4:$M$5,2,FALSE),0),
  AND(Q13=4),IFERROR(VLOOKUP(入力項目!$S$13,子育て関連マスタ!$I$9:$M$12,2,FALSE),0),
  AND(Q13=7),IFERROR(VLOOKUP(入力項目!$S$14,子育て関連マスタ!$I$16:$M$17,2,FALSE),0),
  AND(Q13=13),IFERROR(VLOOKUP(入力項目!$S$15,子育て関連マスタ!$I$21:$M$22,2,FALSE),0),
  AND(Q13=16),IFERROR(VLOOKUP(入力項目!$S$16,子育て関連マスタ!$I$26:$M$28,2,FALSE),0),
  AND(Q13=19,入力項目!$S$16&lt;&gt;"高専"),IFERROR(VLOOKUP(入力項目!$S$17,子育て関連マスタ!$I$32:$M$37,2,FALSE),0),
  AND(Q13=21,入力項目!$S$16="高専"),IFERROR(VLOOKUP(入力項目!$S$17,子育て関連マスタ!$I$32:$M$37,2,FALSE),0),
  Q13&gt;=22,0
  ),0),0
) +
IF(AND(Q13&gt;=1,Q13&lt;=15),IF($D13=入力項目!$S$8,入力項目!$S$3,0),0) +
IF(AND(Q13&gt;=1,Q13&lt;=15),IF($D13=5,入力項目!$S$4,0),0) +
IF(AND(Q13&gt;=1,Q13&lt;=15),IF($D13=12,入力項目!$S$5,0),0) +
IF(AND(入力項目!$S$7=$A13,入力項目!$S$8=$D13),子育て関連マスタ!$C$14,0) +
IFERROR(IF(AND(YEAR(EDATE(DATE(入力項目!$S$7,入力項目!$S$8,1),1))=$A13,MONTH(EDATE(DATE(入力項目!$S$7,入力項目!$S$8,1),1))=$D13),子育て関連マスタ!$C$15,0),0) +
IF(AND(OR(Q13=3,Q13=5,Q13=7),$D13=11),子育て関連マスタ!$C$17,0) +
IF(AND(Q13=20,$D13=1),子育て関連マスタ!$C$18,0) +
IF(AND(Q13=20,$D13=1),
IFERROR(_xlfn.IFS(
入力項目!$S$10="男",子育て関連マスタ!$C$18,
入力項目!$S$10="女",子育て関連マスタ!$C$19
),0),0
) +
IF(AND(Q13&gt;=入力項目!$S$18,Q13&lt;=入力項目!$S$19),入力項目!$S$20,0) +
IF(AND(Q13&gt;=入力項目!$S$21,Q13&lt;=入力項目!$S$22),入力項目!$S$23,0) +
IF(AND(Q13&gt;=入力項目!$S$24,Q13&lt;=入力項目!$S$25),入力項目!$S$26,0)
)</f>
        <v>0</v>
      </c>
      <c r="AF13">
        <f ca="1">-(
_xlfn.IFS(
R13&lt;=入力項目!$S$11,0,
AND(R13&gt;=入力項目!$S$11+1,R13&lt;=3),IFERROR(VLOOKUP(入力項目!$S$12,子育て関連マスタ!$I$4:$M$5,4,FALSE),0),
AND(R13&gt;=4,R13&lt;=6),IFERROR(VLOOKUP(入力項目!$S$13,子育て関連マスタ!$I$9:$M$12,4,FALSE),0),
AND(R13&gt;=7,R13&lt;=12),IFERROR(VLOOKUP(入力項目!$S$14,子育て関連マスタ!$I$16:$M$17,4,FALSE),0),
AND(R13&gt;=13,R13&lt;=15),IFERROR(VLOOKUP(入力項目!$S$15,子育て関連マスタ!$I$21:$M$22,4,FALSE),0),
AND(R13&gt;=16,R13&lt;=18),IFERROR(VLOOKUP(入力項目!$S$16,子育て関連マスタ!$I$26:$M$28,4,FALSE),0),
AND(R13&gt;=19,R13&lt;=20,入力項目!$S$16="高専"),IFERROR(VLOOKUP(入力項目!$S$16,子育て関連マスタ!$I$26:$M$28,4,FALSE),0),
AND(R13&gt;=19,R13&lt;=20,入力項目!$S$16&lt;&gt;"高専"),IFERROR(VLOOKUP(入力項目!$S$17,子育て関連マスタ!$I$32:$M$37,4,FALSE),0),
AND(R13&gt;=21,R13&lt;=22,入力項目!$S$16="高専"),IFERROR(VLOOKUP(入力項目!$S$17,子育て関連マスタ!$I$32:$M$34,4,FALSE),0),
AND(R13&gt;=21,R13&lt;=22,入力項目!$S$16&lt;&gt;"高専"),IFERROR(VLOOKUP(入力項目!$S$17,子育て関連マスタ!$I$32:$M$34,4,FALSE),0),
R13&gt;=23,0
) +
IF($D13=4,
  IFERROR(_xlfn.IFS(
  R13&lt;=入力項目!$S$11,0,
  AND(R13=入力項目!$S$11),IFERROR(VLOOKUP(入力項目!$S$12,子育て関連マスタ!$I$4:$M$5,2,FALSE),0),
  AND(R13=4),IFERROR(VLOOKUP(入力項目!$S$13,子育て関連マスタ!$I$9:$M$12,2,FALSE),0),
  AND(R13=7),IFERROR(VLOOKUP(入力項目!$S$14,子育て関連マスタ!$I$16:$M$17,2,FALSE),0),
  AND(R13=13),IFERROR(VLOOKUP(入力項目!$S$15,子育て関連マスタ!$I$21:$M$22,2,FALSE),0),
  AND(R13=16),IFERROR(VLOOKUP(入力項目!$S$16,子育て関連マスタ!$I$26:$M$28,2,FALSE),0),
  AND(R13=19,入力項目!$S$16&lt;&gt;"高専"),IFERROR(VLOOKUP(入力項目!$S$17,子育て関連マスタ!$I$32:$M$37,2,FALSE),0),
  AND(R13=21,入力項目!$S$16="高専"),IFERROR(VLOOKUP(入力項目!$S$17,子育て関連マスタ!$I$32:$M$37,2,FALSE),0),
  R13&gt;=22,0
  ),0),0
) +
IF(AND(R13&gt;=1,R13&lt;=15),IF($D13=入力項目!$S$8,入力項目!$S$3,0),0) +
IF(AND(R13&gt;=1,R13&lt;=15),IF($D13=5,入力項目!$S$4,0),0) +
IF(AND(R13&gt;=1,R13&lt;=15),IF($D13=12,入力項目!$S$5,0),0) +
IF(AND(入力項目!$S$7=$A13,入力項目!$S$8=$D13),子育て関連マスタ!$C$14,0) +
IFERROR(IF(AND(YEAR(EDATE(DATE(入力項目!$S$7,入力項目!$S$8,1),1))=$A13,MONTH(EDATE(DATE(入力項目!$S$7,入力項目!$S$8,1),1))=$D13),子育て関連マスタ!$C$15,0),0) +
IF(AND(OR(R13=3,R13=5,R13=7),$D13=11),子育て関連マスタ!$C$17,0) +
IF(AND(R13=20,$D13=1),子育て関連マスタ!$C$18,0) +
IF(AND(R13=20,$D13=1),
IFERROR(_xlfn.IFS(
入力項目!$S$10="男",子育て関連マスタ!$C$18,
入力項目!$S$10="女",子育て関連マスタ!$C$19
),0),0
) +
IF(AND(R13&gt;=入力項目!$S$18,R13&lt;=入力項目!$S$19),入力項目!$S$20,0) +
IF(AND(R13&gt;=入力項目!$S$21,R13&lt;=入力項目!$S$22),入力項目!$S$23,0) +
IF(AND(R13&gt;=入力項目!$S$24,R13&lt;=入力項目!$S$25),入力項目!$S$26,0)
)</f>
        <v>0</v>
      </c>
      <c r="AG13">
        <f ca="1">-(
_xlfn.IFS(
S13&lt;=入力項目!$S$11,0,
AND(S13&gt;=入力項目!$S$11+1,S13&lt;=3),IFERROR(VLOOKUP(入力項目!$S$12,子育て関連マスタ!$I$4:$M$5,4,FALSE),0),
AND(S13&gt;=4,S13&lt;=6),IFERROR(VLOOKUP(入力項目!$S$13,子育て関連マスタ!$I$9:$M$12,4,FALSE),0),
AND(S13&gt;=7,S13&lt;=12),IFERROR(VLOOKUP(入力項目!$S$14,子育て関連マスタ!$I$16:$M$17,4,FALSE),0),
AND(S13&gt;=13,S13&lt;=15),IFERROR(VLOOKUP(入力項目!$S$15,子育て関連マスタ!$I$21:$M$22,4,FALSE),0),
AND(S13&gt;=16,S13&lt;=18),IFERROR(VLOOKUP(入力項目!$S$16,子育て関連マスタ!$I$26:$M$28,4,FALSE),0),
AND(S13&gt;=19,S13&lt;=20,入力項目!$S$16="高専"),IFERROR(VLOOKUP(入力項目!$S$16,子育て関連マスタ!$I$26:$M$28,4,FALSE),0),
AND(S13&gt;=19,S13&lt;=20,入力項目!$S$16&lt;&gt;"高専"),IFERROR(VLOOKUP(入力項目!$S$17,子育て関連マスタ!$I$32:$M$37,4,FALSE),0),
AND(S13&gt;=21,S13&lt;=22,入力項目!$S$16="高専"),IFERROR(VLOOKUP(入力項目!$S$17,子育て関連マスタ!$I$32:$M$34,4,FALSE),0),
AND(S13&gt;=21,S13&lt;=22,入力項目!$S$16&lt;&gt;"高専"),IFERROR(VLOOKUP(入力項目!$S$17,子育て関連マスタ!$I$32:$M$34,4,FALSE),0),
S13&gt;=23,0
) +
IF($D13=4,
  IFERROR(_xlfn.IFS(
  S13&lt;=入力項目!$S$11,0,
  AND(S13=入力項目!$S$11),IFERROR(VLOOKUP(入力項目!$S$12,子育て関連マスタ!$I$4:$M$5,2,FALSE),0),
  AND(S13=4),IFERROR(VLOOKUP(入力項目!$S$13,子育て関連マスタ!$I$9:$M$12,2,FALSE),0),
  AND(S13=7),IFERROR(VLOOKUP(入力項目!$S$14,子育て関連マスタ!$I$16:$M$17,2,FALSE),0),
  AND(S13=13),IFERROR(VLOOKUP(入力項目!$S$15,子育て関連マスタ!$I$21:$M$22,2,FALSE),0),
  AND(S13=16),IFERROR(VLOOKUP(入力項目!$S$16,子育て関連マスタ!$I$26:$M$28,2,FALSE),0),
  AND(S13=19,入力項目!$S$16&lt;&gt;"高専"),IFERROR(VLOOKUP(入力項目!$S$17,子育て関連マスタ!$I$32:$M$37,2,FALSE),0),
  AND(S13=21,入力項目!$S$16="高専"),IFERROR(VLOOKUP(入力項目!$S$17,子育て関連マスタ!$I$32:$M$37,2,FALSE),0),
  S13&gt;=22,0
  ),0),0
) +
IF(AND(S13&gt;=1,S13&lt;=15),IF($D13=入力項目!$S$8,入力項目!$S$3,0),0) +
IF(AND(S13&gt;=1,S13&lt;=15),IF($D13=5,入力項目!$S$4,0),0) +
IF(AND(S13&gt;=1,S13&lt;=15),IF($D13=12,入力項目!$S$5,0),0) +
IF(AND(入力項目!$S$7=$A13,入力項目!$S$8=$D13),子育て関連マスタ!$C$14,0) +
IFERROR(IF(AND(YEAR(EDATE(DATE(入力項目!$S$7,入力項目!$S$8,1),1))=$A13,MONTH(EDATE(DATE(入力項目!$S$7,入力項目!$S$8,1),1))=$D13),子育て関連マスタ!$C$15,0),0) +
IF(AND(OR(S13=3,S13=5,S13=7),$D13=11),子育て関連マスタ!$C$17,0) +
IF(AND(S13=20,$D13=1),子育て関連マスタ!$C$18,0) +
IF(AND(S13=20,$D13=1),
IFERROR(_xlfn.IFS(
入力項目!$S$10="男",子育て関連マスタ!$C$18,
入力項目!$S$10="女",子育て関連マスタ!$C$19
),0),0
) +
IF(AND(S13&gt;=入力項目!$S$18,S13&lt;=入力項目!$S$19),入力項目!$S$20,0) +
IF(AND(S13&gt;=入力項目!$S$21,S13&lt;=入力項目!$S$22),入力項目!$S$23,0) +
IF(AND(S13&gt;=入力項目!$S$24,S13&lt;=入力項目!$S$25),入力項目!$S$26,0)
)</f>
        <v>0</v>
      </c>
      <c r="AH13">
        <f ca="1">-(
_xlfn.IFS(
T13&lt;=入力項目!$S$11,0,
AND(T13&gt;=入力項目!$S$11+1,T13&lt;=3),IFERROR(VLOOKUP(入力項目!$S$12,子育て関連マスタ!$I$4:$M$5,4,FALSE),0),
AND(T13&gt;=4,T13&lt;=6),IFERROR(VLOOKUP(入力項目!$S$13,子育て関連マスタ!$I$9:$M$12,4,FALSE),0),
AND(T13&gt;=7,T13&lt;=12),IFERROR(VLOOKUP(入力項目!$S$14,子育て関連マスタ!$I$16:$M$17,4,FALSE),0),
AND(T13&gt;=13,T13&lt;=15),IFERROR(VLOOKUP(入力項目!$S$15,子育て関連マスタ!$I$21:$M$22,4,FALSE),0),
AND(T13&gt;=16,T13&lt;=18),IFERROR(VLOOKUP(入力項目!$S$16,子育て関連マスタ!$I$26:$M$28,4,FALSE),0),
AND(T13&gt;=19,T13&lt;=20,入力項目!$S$16="高専"),IFERROR(VLOOKUP(入力項目!$S$16,子育て関連マスタ!$I$26:$M$28,4,FALSE),0),
AND(T13&gt;=19,T13&lt;=20,入力項目!$S$16&lt;&gt;"高専"),IFERROR(VLOOKUP(入力項目!$S$17,子育て関連マスタ!$I$32:$M$37,4,FALSE),0),
AND(T13&gt;=21,T13&lt;=22,入力項目!$S$16="高専"),IFERROR(VLOOKUP(入力項目!$S$17,子育て関連マスタ!$I$32:$M$34,4,FALSE),0),
AND(T13&gt;=21,T13&lt;=22,入力項目!$S$16&lt;&gt;"高専"),IFERROR(VLOOKUP(入力項目!$S$17,子育て関連マスタ!$I$32:$M$34,4,FALSE),0),
T13&gt;=23,0
) +
IF($D13=4,
  IFERROR(_xlfn.IFS(
  T13&lt;=入力項目!$S$11,0,
  AND(T13=入力項目!$S$11),IFERROR(VLOOKUP(入力項目!$S$12,子育て関連マスタ!$I$4:$M$5,2,FALSE),0),
  AND(T13=4),IFERROR(VLOOKUP(入力項目!$S$13,子育て関連マスタ!$I$9:$M$12,2,FALSE),0),
  AND(T13=7),IFERROR(VLOOKUP(入力項目!$S$14,子育て関連マスタ!$I$16:$M$17,2,FALSE),0),
  AND(T13=13),IFERROR(VLOOKUP(入力項目!$S$15,子育て関連マスタ!$I$21:$M$22,2,FALSE),0),
  AND(T13=16),IFERROR(VLOOKUP(入力項目!$S$16,子育て関連マスタ!$I$26:$M$28,2,FALSE),0),
  AND(T13=19,入力項目!$S$16&lt;&gt;"高専"),IFERROR(VLOOKUP(入力項目!$S$17,子育て関連マスタ!$I$32:$M$37,2,FALSE),0),
  AND(T13=21,入力項目!$S$16="高専"),IFERROR(VLOOKUP(入力項目!$S$17,子育て関連マスタ!$I$32:$M$37,2,FALSE),0),
  T13&gt;=22,0
  ),0),0
) +
IF(AND(T13&gt;=1,T13&lt;=15),IF($D13=入力項目!$S$8,入力項目!$S$3,0),0) +
IF(AND(T13&gt;=1,T13&lt;=15),IF($D13=5,入力項目!$S$4,0),0) +
IF(AND(T13&gt;=1,T13&lt;=15),IF($D13=12,入力項目!$S$5,0),0) +
IF(AND(入力項目!$S$7=$A13,入力項目!$S$8=$D13),子育て関連マスタ!$C$14,0) +
IFERROR(IF(AND(YEAR(EDATE(DATE(入力項目!$S$7,入力項目!$S$8,1),1))=$A13,MONTH(EDATE(DATE(入力項目!$S$7,入力項目!$S$8,1),1))=$D13),子育て関連マスタ!$C$15,0),0) +
IF(AND(OR(T13=3,T13=5,T13=7),$D13=11),子育て関連マスタ!$C$17,0) +
IF(AND(T13=20,$D13=1),子育て関連マスタ!$C$18,0) +
IF(AND(T13=20,$D13=1),
IFERROR(_xlfn.IFS(
入力項目!$S$10="男",子育て関連マスタ!$C$18,
入力項目!$S$10="女",子育て関連マスタ!$C$19
),0),0
) +
IF(AND(T13&gt;=入力項目!$S$18,T13&lt;=入力項目!$S$19),入力項目!$S$20,0) +
IF(AND(T13&gt;=入力項目!$S$21,T13&lt;=入力項目!$S$22),入力項目!$S$23,0) +
IF(AND(T13&gt;=入力項目!$S$24,T13&lt;=入力項目!$S$25),入力項目!$S$26,0)
)</f>
        <v>0</v>
      </c>
      <c r="AI13">
        <f ca="1">-(
_xlfn.IFS(
U13&lt;=入力項目!$S$11,0,
AND(U13&gt;=入力項目!$S$11+1,U13&lt;=3),IFERROR(VLOOKUP(入力項目!$S$12,子育て関連マスタ!$I$4:$M$5,4,FALSE),0),
AND(U13&gt;=4,U13&lt;=6),IFERROR(VLOOKUP(入力項目!$S$13,子育て関連マスタ!$I$9:$M$12,4,FALSE),0),
AND(U13&gt;=7,U13&lt;=12),IFERROR(VLOOKUP(入力項目!$S$14,子育て関連マスタ!$I$16:$M$17,4,FALSE),0),
AND(U13&gt;=13,U13&lt;=15),IFERROR(VLOOKUP(入力項目!$S$15,子育て関連マスタ!$I$21:$M$22,4,FALSE),0),
AND(U13&gt;=16,U13&lt;=18),IFERROR(VLOOKUP(入力項目!$S$16,子育て関連マスタ!$I$26:$M$28,4,FALSE),0),
AND(U13&gt;=19,U13&lt;=20,入力項目!$S$16="高専"),IFERROR(VLOOKUP(入力項目!$S$16,子育て関連マスタ!$I$26:$M$28,4,FALSE),0),
AND(U13&gt;=19,U13&lt;=20,入力項目!$S$16&lt;&gt;"高専"),IFERROR(VLOOKUP(入力項目!$S$17,子育て関連マスタ!$I$32:$M$37,4,FALSE),0),
AND(U13&gt;=21,U13&lt;=22,入力項目!$S$16="高専"),IFERROR(VLOOKUP(入力項目!$S$17,子育て関連マスタ!$I$32:$M$34,4,FALSE),0),
AND(U13&gt;=21,U13&lt;=22,入力項目!$S$16&lt;&gt;"高専"),IFERROR(VLOOKUP(入力項目!$S$17,子育て関連マスタ!$I$32:$M$34,4,FALSE),0),
U13&gt;=23,0
) +
IF($D13=4,
  IFERROR(_xlfn.IFS(
  U13&lt;=入力項目!$S$11,0,
  AND(U13=入力項目!$S$11),IFERROR(VLOOKUP(入力項目!$S$12,子育て関連マスタ!$I$4:$M$5,2,FALSE),0),
  AND(U13=4),IFERROR(VLOOKUP(入力項目!$S$13,子育て関連マスタ!$I$9:$M$12,2,FALSE),0),
  AND(U13=7),IFERROR(VLOOKUP(入力項目!$S$14,子育て関連マスタ!$I$16:$M$17,2,FALSE),0),
  AND(U13=13),IFERROR(VLOOKUP(入力項目!$S$15,子育て関連マスタ!$I$21:$M$22,2,FALSE),0),
  AND(U13=16),IFERROR(VLOOKUP(入力項目!$S$16,子育て関連マスタ!$I$26:$M$28,2,FALSE),0),
  AND(U13=19,入力項目!$S$16&lt;&gt;"高専"),IFERROR(VLOOKUP(入力項目!$S$17,子育て関連マスタ!$I$32:$M$37,2,FALSE),0),
  AND(U13=21,入力項目!$S$16="高専"),IFERROR(VLOOKUP(入力項目!$S$17,子育て関連マスタ!$I$32:$M$37,2,FALSE),0),
  U13&gt;=22,0
  ),0),0
) +
IF(AND(U13&gt;=1,U13&lt;=15),IF($D13=入力項目!$S$8,入力項目!$S$3,0),0) +
IF(AND(U13&gt;=1,U13&lt;=15),IF($D13=5,入力項目!$S$4,0),0) +
IF(AND(U13&gt;=1,U13&lt;=15),IF($D13=12,入力項目!$S$5,0),0) +
IF(AND(入力項目!$S$7=$A13,入力項目!$S$8=$D13),子育て関連マスタ!$C$14,0) +
IFERROR(IF(AND(YEAR(EDATE(DATE(入力項目!$S$7,入力項目!$S$8,1),1))=$A13,MONTH(EDATE(DATE(入力項目!$S$7,入力項目!$S$8,1),1))=$D13),子育て関連マスタ!$C$15,0),0) +
IF(AND(OR(U13=3,U13=5,U13=7),$D13=11),子育て関連マスタ!$C$17,0) +
IF(AND(U13=20,$D13=1),子育て関連マスタ!$C$18,0) +
IF(AND(U13=20,$D13=1),
IFERROR(_xlfn.IFS(
入力項目!$S$10="男",子育て関連マスタ!$C$18,
入力項目!$S$10="女",子育て関連マスタ!$C$19
),0),0
) +
IF(AND(U13&gt;=入力項目!$S$18,U13&lt;=入力項目!$S$19),入力項目!$S$20,0) +
IF(AND(U13&gt;=入力項目!$S$21,U13&lt;=入力項目!$S$22),入力項目!$S$23,0) +
IF(AND(U13&gt;=入力項目!$S$24,U13&lt;=入力項目!$S$25),入力項目!$S$26,0)
)</f>
        <v>0</v>
      </c>
      <c r="AJ13" s="10">
        <f ca="1">-VLOOKUP($D13,月別収支!$A$2:$H$13,7,FALSE)</f>
        <v>-20000</v>
      </c>
    </row>
    <row r="14" spans="1:39" x14ac:dyDescent="0.4">
      <c r="A14">
        <f t="shared" ca="1" si="6"/>
        <v>2025</v>
      </c>
      <c r="B14">
        <f t="shared" ca="1" si="7"/>
        <v>2025</v>
      </c>
      <c r="C14">
        <f t="shared" ca="1" si="8"/>
        <v>1</v>
      </c>
      <c r="D14">
        <f t="shared" ca="1" si="9"/>
        <v>8</v>
      </c>
      <c r="E14" t="str">
        <f t="shared" ca="1" si="0"/>
        <v>2025年8月</v>
      </c>
      <c r="F14">
        <f ca="1">IF(OR(入力項目!$N$5&lt;$A14,AND(入力項目!$N$5=$A14,入力項目!$N$6&lt;$D14)),IF(F13=0,1,IF(G14=12,F13+1,F13)),0)</f>
        <v>0</v>
      </c>
      <c r="G14">
        <f ca="1">IF(OR(入力項目!$N$5&lt;$A14,AND(入力項目!$N$5=$A14,入力項目!$N$6&lt;$D14)),IF(G13=12,1,G13+1),0)</f>
        <v>0</v>
      </c>
      <c r="H14" t="str">
        <f t="shared" ca="1" si="1"/>
        <v>0_0</v>
      </c>
      <c r="I14">
        <f ca="1">IF(
  IFERROR(AND($C14&gt;0,MOD($C14,入力項目!$N$22)=0,$D14=入力項目!$N$23), FALSE),
  1,
  IF(
    AND(I13&gt;0,J13=12),
    IF(I13=入力項目!$N$28, 0, I13+1),
    I13
  )
)</f>
        <v>0</v>
      </c>
      <c r="J14">
        <f ca="1">IF($D14=入力項目!$N$23,1,IFERROR(J13+1,1))</f>
        <v>3</v>
      </c>
      <c r="K14" t="str">
        <f t="shared" ca="1" si="2"/>
        <v>0_3</v>
      </c>
      <c r="L14">
        <f ca="1">L13+IF(入力項目!$D$4=$D14,1,0)</f>
        <v>29</v>
      </c>
      <c r="M14" t="str">
        <f t="shared" ca="1" si="3"/>
        <v>29歳</v>
      </c>
      <c r="N14">
        <f t="shared" ca="1" si="10"/>
        <v>30</v>
      </c>
      <c r="O14" t="str">
        <f t="shared" ca="1" si="4"/>
        <v>30歳</v>
      </c>
      <c r="P14">
        <f t="shared" ca="1" si="11"/>
        <v>5</v>
      </c>
      <c r="Q14">
        <f t="shared" ca="1" si="12"/>
        <v>3</v>
      </c>
      <c r="R14">
        <f t="shared" ca="1" si="13"/>
        <v>2026</v>
      </c>
      <c r="S14">
        <f t="shared" ca="1" si="14"/>
        <v>2026</v>
      </c>
      <c r="T14">
        <f t="shared" ca="1" si="15"/>
        <v>2026</v>
      </c>
      <c r="U14">
        <f t="shared" ca="1" si="16"/>
        <v>2026</v>
      </c>
      <c r="V14" s="10">
        <f t="shared" ca="1" si="17"/>
        <v>7178000</v>
      </c>
      <c r="W14" s="10">
        <f ca="1">IF($L14&lt;その他マスタ!$B$1,VLOOKUP($D14,月別収支!$A$2:$H$13,2,FALSE),その他マスタ!$B$3)+IF(AND($L14=その他マスタ!$B$1,入力項目!$I$9="あり",$D14=入力項目!$D$4),その他マスタ!$B$2,0)</f>
        <v>300000</v>
      </c>
      <c r="X14" s="10">
        <f ca="1">-IF(入力項目!$K$5=TRUE,
IF($F14+$G14&lt;3,VLOOKUP($D14,月別収支!$A$2:$H$13,8,FALSE),0)+IFERROR(VLOOKUP($H14,住宅ローン計算!C:P,13,FALSE),0)+IF($F14&gt;1,IF(OR($G14=3,$G14=6,$G14=9,$G14=12),ROUNDUP(入力項目!$N$18/4,0),0),0),
VLOOKUP($D14,月別収支!$A$2:$H$13,8,FALSE))</f>
        <v>-50000</v>
      </c>
      <c r="Y14" s="10">
        <f ca="1">-VLOOKUP($D14,月別収支!$A$2:$H$13,3,FALSE)</f>
        <v>-75000</v>
      </c>
      <c r="Z14" s="10">
        <f ca="1">-VLOOKUP($D14,月別収支!$A$2:$H$13,4,FALSE)</f>
        <v>-27000</v>
      </c>
      <c r="AA14" s="10">
        <f ca="1">-VLOOKUP($D14,月別収支!$A$2:$H$13,6,FALSE)</f>
        <v>-10000</v>
      </c>
      <c r="AB14" s="10">
        <f ca="1">-(
VLOOKUP($D14,月別収支!$A$2:$H$13,5,FALSE)+IF(AND(入力項目!$I$27&lt;=$A14,ISEVEN($A14-入力項目!$I$27),入力項目!$I$28=$D14),入力項目!$I$26,0)
+IF(入力項目!$K$26=TRUE,
IFERROR(VLOOKUP($K14,マイカーローン計算!C:P,13,FALSE),0),
IFERROR(
  IF(AND($C14&gt;0,MOD($C14,入力項目!$N$22)=0,$D14=入力項目!$N$23),入力項目!$N$24,0),
 0
)
)
)</f>
        <v>-20000</v>
      </c>
      <c r="AC14" s="10">
        <f ca="1">-IF($A14&lt;入力項目!$N$33,入力項目!$N$35,IF(AND($A14=入力項目!$N$33,$D14&lt;=入力項目!$N$34),入力項目!$N$35,0))</f>
        <v>-5000</v>
      </c>
      <c r="AD14">
        <f ca="1">-(
_xlfn.IFS(
P14&lt;=入力項目!$S$11,0,
AND(P14&gt;=入力項目!$S$11+1,P14&lt;=3),IFERROR(VLOOKUP(入力項目!$S$12,子育て関連マスタ!$I$4:$M$5,4,FALSE),0),
AND(P14&gt;=4,P14&lt;=6),IFERROR(VLOOKUP(入力項目!$S$13,子育て関連マスタ!$I$9:$M$12,4,FALSE),0),
AND(P14&gt;=7,P14&lt;=12),IFERROR(VLOOKUP(入力項目!$S$14,子育て関連マスタ!$I$16:$M$17,4,FALSE),0),
AND(P14&gt;=13,P14&lt;=15),IFERROR(VLOOKUP(入力項目!$S$15,子育て関連マスタ!$I$21:$M$22,4,FALSE),0),
AND(P14&gt;=16,P14&lt;=18),IFERROR(VLOOKUP(入力項目!$S$16,子育て関連マスタ!$I$26:$M$28,4,FALSE),0),
AND(P14&gt;=19,P14&lt;=20,入力項目!$S$16="高専"),IFERROR(VLOOKUP(入力項目!$S$16,子育て関連マスタ!$I$26:$M$28,4,FALSE),0),
AND(P14&gt;=19,P14&lt;=20,入力項目!$S$16&lt;&gt;"高専"),IFERROR(VLOOKUP(入力項目!$S$17,子育て関連マスタ!$I$32:$M$37,4,FALSE),0),
AND(P14&gt;=21,P14&lt;=22,入力項目!$S$16="高専"),IFERROR(VLOOKUP(入力項目!$S$17,子育て関連マスタ!$I$32:$M$34,4,FALSE),0),
AND(P14&gt;=21,P14&lt;=22,入力項目!$S$16&lt;&gt;"高専"),IFERROR(VLOOKUP(入力項目!$S$17,子育て関連マスタ!$I$32:$M$34,4,FALSE),0),
P14&gt;=23,0
) +
IF($D14=4,
  IFERROR(_xlfn.IFS(
  P14&lt;=入力項目!$S$11,0,
  AND(P14=入力項目!$S$11),IFERROR(VLOOKUP(入力項目!$S$12,子育て関連マスタ!$I$4:$M$5,2,FALSE),0),
  AND(P14=4),IFERROR(VLOOKUP(入力項目!$S$13,子育て関連マスタ!$I$9:$M$12,2,FALSE),0),
  AND(P14=7),IFERROR(VLOOKUP(入力項目!$S$14,子育て関連マスタ!$I$16:$M$17,2,FALSE),0),
  AND(P14=13),IFERROR(VLOOKUP(入力項目!$S$15,子育て関連マスタ!$I$21:$M$22,2,FALSE),0),
  AND(P14=16),IFERROR(VLOOKUP(入力項目!$S$16,子育て関連マスタ!$I$26:$M$28,2,FALSE),0),
  AND(P14=19,入力項目!$S$16&lt;&gt;"高専"),IFERROR(VLOOKUP(入力項目!$S$17,子育て関連マスタ!$I$32:$M$37,2,FALSE),0),
  AND(P14=21,入力項目!$S$16="高専"),IFERROR(VLOOKUP(入力項目!$S$17,子育て関連マスタ!$I$32:$M$37,2,FALSE),0),
  P14&gt;=22,0
  ),0),0
) +
IF(AND(P14&gt;=1,P14&lt;=15),IF($D14=入力項目!$S$8,入力項目!$S$3,0),0) +
IF(AND(P14&gt;=1,P14&lt;=15),IF($D14=5,入力項目!$S$4,0),0) +
IF(AND(P14&gt;=1,P14&lt;=15),IF($D14=12,入力項目!$S$5,0),0) +
IF(AND(入力項目!$S$7=$A14,入力項目!$S$8=$D14),子育て関連マスタ!$C$14,0) +
IFERROR(IF(AND(YEAR(EDATE(DATE(入力項目!$S$7,入力項目!$S$8,1),1))=$A14,MONTH(EDATE(DATE(入力項目!$S$7,入力項目!$S$8,1),1))=$D14),子育て関連マスタ!$C$15,0),0) +
IF(AND(OR(P14=3,P14=5,P14=7),$D14=11),子育て関連マスタ!$C$17,0) +
IF(AND(P14=20,$D14=1),子育て関連マスタ!$C$18,0) +
IF(AND(P14=20,$D14=1),
IFERROR(_xlfn.IFS(
入力項目!$S$10="男",子育て関連マスタ!$C$18,
入力項目!$S$10="女",子育て関連マスタ!$C$19
),0),0
) +
IF(AND(P14&gt;=入力項目!$S$18,P14&lt;=入力項目!$S$19),入力項目!$S$20,0) +
IF(AND(P14&gt;=入力項目!$S$21,P14&lt;=入力項目!$S$22),入力項目!$S$23,0) +
IF(AND(P14&gt;=入力項目!$S$24,P14&lt;=入力項目!$S$25),入力項目!$S$26,0)
)</f>
        <v>-14000</v>
      </c>
      <c r="AE14">
        <f ca="1">-(
_xlfn.IFS(
Q14&lt;=入力項目!$S$11,0,
AND(Q14&gt;=入力項目!$S$11+1,Q14&lt;=3),IFERROR(VLOOKUP(入力項目!$S$12,子育て関連マスタ!$I$4:$M$5,4,FALSE),0),
AND(Q14&gt;=4,Q14&lt;=6),IFERROR(VLOOKUP(入力項目!$S$13,子育て関連マスタ!$I$9:$M$12,4,FALSE),0),
AND(Q14&gt;=7,Q14&lt;=12),IFERROR(VLOOKUP(入力項目!$S$14,子育て関連マスタ!$I$16:$M$17,4,FALSE),0),
AND(Q14&gt;=13,Q14&lt;=15),IFERROR(VLOOKUP(入力項目!$S$15,子育て関連マスタ!$I$21:$M$22,4,FALSE),0),
AND(Q14&gt;=16,Q14&lt;=18),IFERROR(VLOOKUP(入力項目!$S$16,子育て関連マスタ!$I$26:$M$28,4,FALSE),0),
AND(Q14&gt;=19,Q14&lt;=20,入力項目!$S$16="高専"),IFERROR(VLOOKUP(入力項目!$S$16,子育て関連マスタ!$I$26:$M$28,4,FALSE),0),
AND(Q14&gt;=19,Q14&lt;=20,入力項目!$S$16&lt;&gt;"高専"),IFERROR(VLOOKUP(入力項目!$S$17,子育て関連マスタ!$I$32:$M$37,4,FALSE),0),
AND(Q14&gt;=21,Q14&lt;=22,入力項目!$S$16="高専"),IFERROR(VLOOKUP(入力項目!$S$17,子育て関連マスタ!$I$32:$M$34,4,FALSE),0),
AND(Q14&gt;=21,Q14&lt;=22,入力項目!$S$16&lt;&gt;"高専"),IFERROR(VLOOKUP(入力項目!$S$17,子育て関連マスタ!$I$32:$M$34,4,FALSE),0),
Q14&gt;=23,0
) +
IF($D14=4,
  IFERROR(_xlfn.IFS(
  Q14&lt;=入力項目!$S$11,0,
  AND(Q14=入力項目!$S$11),IFERROR(VLOOKUP(入力項目!$S$12,子育て関連マスタ!$I$4:$M$5,2,FALSE),0),
  AND(Q14=4),IFERROR(VLOOKUP(入力項目!$S$13,子育て関連マスタ!$I$9:$M$12,2,FALSE),0),
  AND(Q14=7),IFERROR(VLOOKUP(入力項目!$S$14,子育て関連マスタ!$I$16:$M$17,2,FALSE),0),
  AND(Q14=13),IFERROR(VLOOKUP(入力項目!$S$15,子育て関連マスタ!$I$21:$M$22,2,FALSE),0),
  AND(Q14=16),IFERROR(VLOOKUP(入力項目!$S$16,子育て関連マスタ!$I$26:$M$28,2,FALSE),0),
  AND(Q14=19,入力項目!$S$16&lt;&gt;"高専"),IFERROR(VLOOKUP(入力項目!$S$17,子育て関連マスタ!$I$32:$M$37,2,FALSE),0),
  AND(Q14=21,入力項目!$S$16="高専"),IFERROR(VLOOKUP(入力項目!$S$17,子育て関連マスタ!$I$32:$M$37,2,FALSE),0),
  Q14&gt;=22,0
  ),0),0
) +
IF(AND(Q14&gt;=1,Q14&lt;=15),IF($D14=入力項目!$S$8,入力項目!$S$3,0),0) +
IF(AND(Q14&gt;=1,Q14&lt;=15),IF($D14=5,入力項目!$S$4,0),0) +
IF(AND(Q14&gt;=1,Q14&lt;=15),IF($D14=12,入力項目!$S$5,0),0) +
IF(AND(入力項目!$S$7=$A14,入力項目!$S$8=$D14),子育て関連マスタ!$C$14,0) +
IFERROR(IF(AND(YEAR(EDATE(DATE(入力項目!$S$7,入力項目!$S$8,1),1))=$A14,MONTH(EDATE(DATE(入力項目!$S$7,入力項目!$S$8,1),1))=$D14),子育て関連マスタ!$C$15,0),0) +
IF(AND(OR(Q14=3,Q14=5,Q14=7),$D14=11),子育て関連マスタ!$C$17,0) +
IF(AND(Q14=20,$D14=1),子育て関連マスタ!$C$18,0) +
IF(AND(Q14=20,$D14=1),
IFERROR(_xlfn.IFS(
入力項目!$S$10="男",子育て関連マスタ!$C$18,
入力項目!$S$10="女",子育て関連マスタ!$C$19
),0),0
) +
IF(AND(Q14&gt;=入力項目!$S$18,Q14&lt;=入力項目!$S$19),入力項目!$S$20,0) +
IF(AND(Q14&gt;=入力項目!$S$21,Q14&lt;=入力項目!$S$22),入力項目!$S$23,0) +
IF(AND(Q14&gt;=入力項目!$S$24,Q14&lt;=入力項目!$S$25),入力項目!$S$26,0)
)</f>
        <v>0</v>
      </c>
      <c r="AF14">
        <f ca="1">-(
_xlfn.IFS(
R14&lt;=入力項目!$S$11,0,
AND(R14&gt;=入力項目!$S$11+1,R14&lt;=3),IFERROR(VLOOKUP(入力項目!$S$12,子育て関連マスタ!$I$4:$M$5,4,FALSE),0),
AND(R14&gt;=4,R14&lt;=6),IFERROR(VLOOKUP(入力項目!$S$13,子育て関連マスタ!$I$9:$M$12,4,FALSE),0),
AND(R14&gt;=7,R14&lt;=12),IFERROR(VLOOKUP(入力項目!$S$14,子育て関連マスタ!$I$16:$M$17,4,FALSE),0),
AND(R14&gt;=13,R14&lt;=15),IFERROR(VLOOKUP(入力項目!$S$15,子育て関連マスタ!$I$21:$M$22,4,FALSE),0),
AND(R14&gt;=16,R14&lt;=18),IFERROR(VLOOKUP(入力項目!$S$16,子育て関連マスタ!$I$26:$M$28,4,FALSE),0),
AND(R14&gt;=19,R14&lt;=20,入力項目!$S$16="高専"),IFERROR(VLOOKUP(入力項目!$S$16,子育て関連マスタ!$I$26:$M$28,4,FALSE),0),
AND(R14&gt;=19,R14&lt;=20,入力項目!$S$16&lt;&gt;"高専"),IFERROR(VLOOKUP(入力項目!$S$17,子育て関連マスタ!$I$32:$M$37,4,FALSE),0),
AND(R14&gt;=21,R14&lt;=22,入力項目!$S$16="高専"),IFERROR(VLOOKUP(入力項目!$S$17,子育て関連マスタ!$I$32:$M$34,4,FALSE),0),
AND(R14&gt;=21,R14&lt;=22,入力項目!$S$16&lt;&gt;"高専"),IFERROR(VLOOKUP(入力項目!$S$17,子育て関連マスタ!$I$32:$M$34,4,FALSE),0),
R14&gt;=23,0
) +
IF($D14=4,
  IFERROR(_xlfn.IFS(
  R14&lt;=入力項目!$S$11,0,
  AND(R14=入力項目!$S$11),IFERROR(VLOOKUP(入力項目!$S$12,子育て関連マスタ!$I$4:$M$5,2,FALSE),0),
  AND(R14=4),IFERROR(VLOOKUP(入力項目!$S$13,子育て関連マスタ!$I$9:$M$12,2,FALSE),0),
  AND(R14=7),IFERROR(VLOOKUP(入力項目!$S$14,子育て関連マスタ!$I$16:$M$17,2,FALSE),0),
  AND(R14=13),IFERROR(VLOOKUP(入力項目!$S$15,子育て関連マスタ!$I$21:$M$22,2,FALSE),0),
  AND(R14=16),IFERROR(VLOOKUP(入力項目!$S$16,子育て関連マスタ!$I$26:$M$28,2,FALSE),0),
  AND(R14=19,入力項目!$S$16&lt;&gt;"高専"),IFERROR(VLOOKUP(入力項目!$S$17,子育て関連マスタ!$I$32:$M$37,2,FALSE),0),
  AND(R14=21,入力項目!$S$16="高専"),IFERROR(VLOOKUP(入力項目!$S$17,子育て関連マスタ!$I$32:$M$37,2,FALSE),0),
  R14&gt;=22,0
  ),0),0
) +
IF(AND(R14&gt;=1,R14&lt;=15),IF($D14=入力項目!$S$8,入力項目!$S$3,0),0) +
IF(AND(R14&gt;=1,R14&lt;=15),IF($D14=5,入力項目!$S$4,0),0) +
IF(AND(R14&gt;=1,R14&lt;=15),IF($D14=12,入力項目!$S$5,0),0) +
IF(AND(入力項目!$S$7=$A14,入力項目!$S$8=$D14),子育て関連マスタ!$C$14,0) +
IFERROR(IF(AND(YEAR(EDATE(DATE(入力項目!$S$7,入力項目!$S$8,1),1))=$A14,MONTH(EDATE(DATE(入力項目!$S$7,入力項目!$S$8,1),1))=$D14),子育て関連マスタ!$C$15,0),0) +
IF(AND(OR(R14=3,R14=5,R14=7),$D14=11),子育て関連マスタ!$C$17,0) +
IF(AND(R14=20,$D14=1),子育て関連マスタ!$C$18,0) +
IF(AND(R14=20,$D14=1),
IFERROR(_xlfn.IFS(
入力項目!$S$10="男",子育て関連マスタ!$C$18,
入力項目!$S$10="女",子育て関連マスタ!$C$19
),0),0
) +
IF(AND(R14&gt;=入力項目!$S$18,R14&lt;=入力項目!$S$19),入力項目!$S$20,0) +
IF(AND(R14&gt;=入力項目!$S$21,R14&lt;=入力項目!$S$22),入力項目!$S$23,0) +
IF(AND(R14&gt;=入力項目!$S$24,R14&lt;=入力項目!$S$25),入力項目!$S$26,0)
)</f>
        <v>0</v>
      </c>
      <c r="AG14">
        <f ca="1">-(
_xlfn.IFS(
S14&lt;=入力項目!$S$11,0,
AND(S14&gt;=入力項目!$S$11+1,S14&lt;=3),IFERROR(VLOOKUP(入力項目!$S$12,子育て関連マスタ!$I$4:$M$5,4,FALSE),0),
AND(S14&gt;=4,S14&lt;=6),IFERROR(VLOOKUP(入力項目!$S$13,子育て関連マスタ!$I$9:$M$12,4,FALSE),0),
AND(S14&gt;=7,S14&lt;=12),IFERROR(VLOOKUP(入力項目!$S$14,子育て関連マスタ!$I$16:$M$17,4,FALSE),0),
AND(S14&gt;=13,S14&lt;=15),IFERROR(VLOOKUP(入力項目!$S$15,子育て関連マスタ!$I$21:$M$22,4,FALSE),0),
AND(S14&gt;=16,S14&lt;=18),IFERROR(VLOOKUP(入力項目!$S$16,子育て関連マスタ!$I$26:$M$28,4,FALSE),0),
AND(S14&gt;=19,S14&lt;=20,入力項目!$S$16="高専"),IFERROR(VLOOKUP(入力項目!$S$16,子育て関連マスタ!$I$26:$M$28,4,FALSE),0),
AND(S14&gt;=19,S14&lt;=20,入力項目!$S$16&lt;&gt;"高専"),IFERROR(VLOOKUP(入力項目!$S$17,子育て関連マスタ!$I$32:$M$37,4,FALSE),0),
AND(S14&gt;=21,S14&lt;=22,入力項目!$S$16="高専"),IFERROR(VLOOKUP(入力項目!$S$17,子育て関連マスタ!$I$32:$M$34,4,FALSE),0),
AND(S14&gt;=21,S14&lt;=22,入力項目!$S$16&lt;&gt;"高専"),IFERROR(VLOOKUP(入力項目!$S$17,子育て関連マスタ!$I$32:$M$34,4,FALSE),0),
S14&gt;=23,0
) +
IF($D14=4,
  IFERROR(_xlfn.IFS(
  S14&lt;=入力項目!$S$11,0,
  AND(S14=入力項目!$S$11),IFERROR(VLOOKUP(入力項目!$S$12,子育て関連マスタ!$I$4:$M$5,2,FALSE),0),
  AND(S14=4),IFERROR(VLOOKUP(入力項目!$S$13,子育て関連マスタ!$I$9:$M$12,2,FALSE),0),
  AND(S14=7),IFERROR(VLOOKUP(入力項目!$S$14,子育て関連マスタ!$I$16:$M$17,2,FALSE),0),
  AND(S14=13),IFERROR(VLOOKUP(入力項目!$S$15,子育て関連マスタ!$I$21:$M$22,2,FALSE),0),
  AND(S14=16),IFERROR(VLOOKUP(入力項目!$S$16,子育て関連マスタ!$I$26:$M$28,2,FALSE),0),
  AND(S14=19,入力項目!$S$16&lt;&gt;"高専"),IFERROR(VLOOKUP(入力項目!$S$17,子育て関連マスタ!$I$32:$M$37,2,FALSE),0),
  AND(S14=21,入力項目!$S$16="高専"),IFERROR(VLOOKUP(入力項目!$S$17,子育て関連マスタ!$I$32:$M$37,2,FALSE),0),
  S14&gt;=22,0
  ),0),0
) +
IF(AND(S14&gt;=1,S14&lt;=15),IF($D14=入力項目!$S$8,入力項目!$S$3,0),0) +
IF(AND(S14&gt;=1,S14&lt;=15),IF($D14=5,入力項目!$S$4,0),0) +
IF(AND(S14&gt;=1,S14&lt;=15),IF($D14=12,入力項目!$S$5,0),0) +
IF(AND(入力項目!$S$7=$A14,入力項目!$S$8=$D14),子育て関連マスタ!$C$14,0) +
IFERROR(IF(AND(YEAR(EDATE(DATE(入力項目!$S$7,入力項目!$S$8,1),1))=$A14,MONTH(EDATE(DATE(入力項目!$S$7,入力項目!$S$8,1),1))=$D14),子育て関連マスタ!$C$15,0),0) +
IF(AND(OR(S14=3,S14=5,S14=7),$D14=11),子育て関連マスタ!$C$17,0) +
IF(AND(S14=20,$D14=1),子育て関連マスタ!$C$18,0) +
IF(AND(S14=20,$D14=1),
IFERROR(_xlfn.IFS(
入力項目!$S$10="男",子育て関連マスタ!$C$18,
入力項目!$S$10="女",子育て関連マスタ!$C$19
),0),0
) +
IF(AND(S14&gt;=入力項目!$S$18,S14&lt;=入力項目!$S$19),入力項目!$S$20,0) +
IF(AND(S14&gt;=入力項目!$S$21,S14&lt;=入力項目!$S$22),入力項目!$S$23,0) +
IF(AND(S14&gt;=入力項目!$S$24,S14&lt;=入力項目!$S$25),入力項目!$S$26,0)
)</f>
        <v>0</v>
      </c>
      <c r="AH14">
        <f ca="1">-(
_xlfn.IFS(
T14&lt;=入力項目!$S$11,0,
AND(T14&gt;=入力項目!$S$11+1,T14&lt;=3),IFERROR(VLOOKUP(入力項目!$S$12,子育て関連マスタ!$I$4:$M$5,4,FALSE),0),
AND(T14&gt;=4,T14&lt;=6),IFERROR(VLOOKUP(入力項目!$S$13,子育て関連マスタ!$I$9:$M$12,4,FALSE),0),
AND(T14&gt;=7,T14&lt;=12),IFERROR(VLOOKUP(入力項目!$S$14,子育て関連マスタ!$I$16:$M$17,4,FALSE),0),
AND(T14&gt;=13,T14&lt;=15),IFERROR(VLOOKUP(入力項目!$S$15,子育て関連マスタ!$I$21:$M$22,4,FALSE),0),
AND(T14&gt;=16,T14&lt;=18),IFERROR(VLOOKUP(入力項目!$S$16,子育て関連マスタ!$I$26:$M$28,4,FALSE),0),
AND(T14&gt;=19,T14&lt;=20,入力項目!$S$16="高専"),IFERROR(VLOOKUP(入力項目!$S$16,子育て関連マスタ!$I$26:$M$28,4,FALSE),0),
AND(T14&gt;=19,T14&lt;=20,入力項目!$S$16&lt;&gt;"高専"),IFERROR(VLOOKUP(入力項目!$S$17,子育て関連マスタ!$I$32:$M$37,4,FALSE),0),
AND(T14&gt;=21,T14&lt;=22,入力項目!$S$16="高専"),IFERROR(VLOOKUP(入力項目!$S$17,子育て関連マスタ!$I$32:$M$34,4,FALSE),0),
AND(T14&gt;=21,T14&lt;=22,入力項目!$S$16&lt;&gt;"高専"),IFERROR(VLOOKUP(入力項目!$S$17,子育て関連マスタ!$I$32:$M$34,4,FALSE),0),
T14&gt;=23,0
) +
IF($D14=4,
  IFERROR(_xlfn.IFS(
  T14&lt;=入力項目!$S$11,0,
  AND(T14=入力項目!$S$11),IFERROR(VLOOKUP(入力項目!$S$12,子育て関連マスタ!$I$4:$M$5,2,FALSE),0),
  AND(T14=4),IFERROR(VLOOKUP(入力項目!$S$13,子育て関連マスタ!$I$9:$M$12,2,FALSE),0),
  AND(T14=7),IFERROR(VLOOKUP(入力項目!$S$14,子育て関連マスタ!$I$16:$M$17,2,FALSE),0),
  AND(T14=13),IFERROR(VLOOKUP(入力項目!$S$15,子育て関連マスタ!$I$21:$M$22,2,FALSE),0),
  AND(T14=16),IFERROR(VLOOKUP(入力項目!$S$16,子育て関連マスタ!$I$26:$M$28,2,FALSE),0),
  AND(T14=19,入力項目!$S$16&lt;&gt;"高専"),IFERROR(VLOOKUP(入力項目!$S$17,子育て関連マスタ!$I$32:$M$37,2,FALSE),0),
  AND(T14=21,入力項目!$S$16="高専"),IFERROR(VLOOKUP(入力項目!$S$17,子育て関連マスタ!$I$32:$M$37,2,FALSE),0),
  T14&gt;=22,0
  ),0),0
) +
IF(AND(T14&gt;=1,T14&lt;=15),IF($D14=入力項目!$S$8,入力項目!$S$3,0),0) +
IF(AND(T14&gt;=1,T14&lt;=15),IF($D14=5,入力項目!$S$4,0),0) +
IF(AND(T14&gt;=1,T14&lt;=15),IF($D14=12,入力項目!$S$5,0),0) +
IF(AND(入力項目!$S$7=$A14,入力項目!$S$8=$D14),子育て関連マスタ!$C$14,0) +
IFERROR(IF(AND(YEAR(EDATE(DATE(入力項目!$S$7,入力項目!$S$8,1),1))=$A14,MONTH(EDATE(DATE(入力項目!$S$7,入力項目!$S$8,1),1))=$D14),子育て関連マスタ!$C$15,0),0) +
IF(AND(OR(T14=3,T14=5,T14=7),$D14=11),子育て関連マスタ!$C$17,0) +
IF(AND(T14=20,$D14=1),子育て関連マスタ!$C$18,0) +
IF(AND(T14=20,$D14=1),
IFERROR(_xlfn.IFS(
入力項目!$S$10="男",子育て関連マスタ!$C$18,
入力項目!$S$10="女",子育て関連マスタ!$C$19
),0),0
) +
IF(AND(T14&gt;=入力項目!$S$18,T14&lt;=入力項目!$S$19),入力項目!$S$20,0) +
IF(AND(T14&gt;=入力項目!$S$21,T14&lt;=入力項目!$S$22),入力項目!$S$23,0) +
IF(AND(T14&gt;=入力項目!$S$24,T14&lt;=入力項目!$S$25),入力項目!$S$26,0)
)</f>
        <v>0</v>
      </c>
      <c r="AI14">
        <f ca="1">-(
_xlfn.IFS(
U14&lt;=入力項目!$S$11,0,
AND(U14&gt;=入力項目!$S$11+1,U14&lt;=3),IFERROR(VLOOKUP(入力項目!$S$12,子育て関連マスタ!$I$4:$M$5,4,FALSE),0),
AND(U14&gt;=4,U14&lt;=6),IFERROR(VLOOKUP(入力項目!$S$13,子育て関連マスタ!$I$9:$M$12,4,FALSE),0),
AND(U14&gt;=7,U14&lt;=12),IFERROR(VLOOKUP(入力項目!$S$14,子育て関連マスタ!$I$16:$M$17,4,FALSE),0),
AND(U14&gt;=13,U14&lt;=15),IFERROR(VLOOKUP(入力項目!$S$15,子育て関連マスタ!$I$21:$M$22,4,FALSE),0),
AND(U14&gt;=16,U14&lt;=18),IFERROR(VLOOKUP(入力項目!$S$16,子育て関連マスタ!$I$26:$M$28,4,FALSE),0),
AND(U14&gt;=19,U14&lt;=20,入力項目!$S$16="高専"),IFERROR(VLOOKUP(入力項目!$S$16,子育て関連マスタ!$I$26:$M$28,4,FALSE),0),
AND(U14&gt;=19,U14&lt;=20,入力項目!$S$16&lt;&gt;"高専"),IFERROR(VLOOKUP(入力項目!$S$17,子育て関連マスタ!$I$32:$M$37,4,FALSE),0),
AND(U14&gt;=21,U14&lt;=22,入力項目!$S$16="高専"),IFERROR(VLOOKUP(入力項目!$S$17,子育て関連マスタ!$I$32:$M$34,4,FALSE),0),
AND(U14&gt;=21,U14&lt;=22,入力項目!$S$16&lt;&gt;"高専"),IFERROR(VLOOKUP(入力項目!$S$17,子育て関連マスタ!$I$32:$M$34,4,FALSE),0),
U14&gt;=23,0
) +
IF($D14=4,
  IFERROR(_xlfn.IFS(
  U14&lt;=入力項目!$S$11,0,
  AND(U14=入力項目!$S$11),IFERROR(VLOOKUP(入力項目!$S$12,子育て関連マスタ!$I$4:$M$5,2,FALSE),0),
  AND(U14=4),IFERROR(VLOOKUP(入力項目!$S$13,子育て関連マスタ!$I$9:$M$12,2,FALSE),0),
  AND(U14=7),IFERROR(VLOOKUP(入力項目!$S$14,子育て関連マスタ!$I$16:$M$17,2,FALSE),0),
  AND(U14=13),IFERROR(VLOOKUP(入力項目!$S$15,子育て関連マスタ!$I$21:$M$22,2,FALSE),0),
  AND(U14=16),IFERROR(VLOOKUP(入力項目!$S$16,子育て関連マスタ!$I$26:$M$28,2,FALSE),0),
  AND(U14=19,入力項目!$S$16&lt;&gt;"高専"),IFERROR(VLOOKUP(入力項目!$S$17,子育て関連マスタ!$I$32:$M$37,2,FALSE),0),
  AND(U14=21,入力項目!$S$16="高専"),IFERROR(VLOOKUP(入力項目!$S$17,子育て関連マスタ!$I$32:$M$37,2,FALSE),0),
  U14&gt;=22,0
  ),0),0
) +
IF(AND(U14&gt;=1,U14&lt;=15),IF($D14=入力項目!$S$8,入力項目!$S$3,0),0) +
IF(AND(U14&gt;=1,U14&lt;=15),IF($D14=5,入力項目!$S$4,0),0) +
IF(AND(U14&gt;=1,U14&lt;=15),IF($D14=12,入力項目!$S$5,0),0) +
IF(AND(入力項目!$S$7=$A14,入力項目!$S$8=$D14),子育て関連マスタ!$C$14,0) +
IFERROR(IF(AND(YEAR(EDATE(DATE(入力項目!$S$7,入力項目!$S$8,1),1))=$A14,MONTH(EDATE(DATE(入力項目!$S$7,入力項目!$S$8,1),1))=$D14),子育て関連マスタ!$C$15,0),0) +
IF(AND(OR(U14=3,U14=5,U14=7),$D14=11),子育て関連マスタ!$C$17,0) +
IF(AND(U14=20,$D14=1),子育て関連マスタ!$C$18,0) +
IF(AND(U14=20,$D14=1),
IFERROR(_xlfn.IFS(
入力項目!$S$10="男",子育て関連マスタ!$C$18,
入力項目!$S$10="女",子育て関連マスタ!$C$19
),0),0
) +
IF(AND(U14&gt;=入力項目!$S$18,U14&lt;=入力項目!$S$19),入力項目!$S$20,0) +
IF(AND(U14&gt;=入力項目!$S$21,U14&lt;=入力項目!$S$22),入力項目!$S$23,0) +
IF(AND(U14&gt;=入力項目!$S$24,U14&lt;=入力項目!$S$25),入力項目!$S$26,0)
)</f>
        <v>0</v>
      </c>
      <c r="AJ14" s="10">
        <f ca="1">-VLOOKUP($D14,月別収支!$A$2:$H$13,7,FALSE)</f>
        <v>-20000</v>
      </c>
    </row>
    <row r="15" spans="1:39" x14ac:dyDescent="0.4">
      <c r="A15">
        <f t="shared" ca="1" si="6"/>
        <v>2025</v>
      </c>
      <c r="B15">
        <f t="shared" ca="1" si="7"/>
        <v>2025</v>
      </c>
      <c r="C15">
        <f t="shared" ca="1" si="8"/>
        <v>1</v>
      </c>
      <c r="D15">
        <f t="shared" ca="1" si="9"/>
        <v>9</v>
      </c>
      <c r="E15" t="str">
        <f t="shared" ca="1" si="0"/>
        <v>2025年9月</v>
      </c>
      <c r="F15">
        <f ca="1">IF(OR(入力項目!$N$5&lt;$A15,AND(入力項目!$N$5=$A15,入力項目!$N$6&lt;$D15)),IF(F14=0,1,IF(G15=12,F14+1,F14)),0)</f>
        <v>0</v>
      </c>
      <c r="G15">
        <f ca="1">IF(OR(入力項目!$N$5&lt;$A15,AND(入力項目!$N$5=$A15,入力項目!$N$6&lt;$D15)),IF(G14=12,1,G14+1),0)</f>
        <v>0</v>
      </c>
      <c r="H15" t="str">
        <f t="shared" ca="1" si="1"/>
        <v>0_0</v>
      </c>
      <c r="I15">
        <f ca="1">IF(
  IFERROR(AND($C15&gt;0,MOD($C15,入力項目!$N$22)=0,$D15=入力項目!$N$23), FALSE),
  1,
  IF(
    AND(I14&gt;0,J14=12),
    IF(I14=入力項目!$N$28, 0, I14+1),
    I14
  )
)</f>
        <v>0</v>
      </c>
      <c r="J15">
        <f ca="1">IF($D15=入力項目!$N$23,1,IFERROR(J14+1,1))</f>
        <v>4</v>
      </c>
      <c r="K15" t="str">
        <f t="shared" ca="1" si="2"/>
        <v>0_4</v>
      </c>
      <c r="L15">
        <f ca="1">L14+IF(入力項目!$D$4=$D15,1,0)</f>
        <v>29</v>
      </c>
      <c r="M15" t="str">
        <f t="shared" ca="1" si="3"/>
        <v>29歳</v>
      </c>
      <c r="N15">
        <f t="shared" ca="1" si="10"/>
        <v>30</v>
      </c>
      <c r="O15" t="str">
        <f t="shared" ca="1" si="4"/>
        <v>30歳</v>
      </c>
      <c r="P15">
        <f t="shared" ca="1" si="11"/>
        <v>5</v>
      </c>
      <c r="Q15">
        <f t="shared" ca="1" si="12"/>
        <v>3</v>
      </c>
      <c r="R15">
        <f t="shared" ca="1" si="13"/>
        <v>2026</v>
      </c>
      <c r="S15">
        <f t="shared" ca="1" si="14"/>
        <v>2026</v>
      </c>
      <c r="T15">
        <f t="shared" ca="1" si="15"/>
        <v>2026</v>
      </c>
      <c r="U15">
        <f t="shared" ca="1" si="16"/>
        <v>2026</v>
      </c>
      <c r="V15" s="10">
        <f t="shared" ca="1" si="17"/>
        <v>7257000</v>
      </c>
      <c r="W15" s="10">
        <f ca="1">IF($L15&lt;その他マスタ!$B$1,VLOOKUP($D15,月別収支!$A$2:$H$13,2,FALSE),その他マスタ!$B$3)+IF(AND($L15=その他マスタ!$B$1,入力項目!$I$9="あり",$D15=入力項目!$D$4),その他マスタ!$B$2,0)</f>
        <v>300000</v>
      </c>
      <c r="X15" s="10">
        <f ca="1">-IF(入力項目!$K$5=TRUE,
IF($F15+$G15&lt;3,VLOOKUP($D15,月別収支!$A$2:$H$13,8,FALSE),0)+IFERROR(VLOOKUP($H15,住宅ローン計算!C:P,13,FALSE),0)+IF($F15&gt;1,IF(OR($G15=3,$G15=6,$G15=9,$G15=12),ROUNDUP(入力項目!$N$18/4,0),0),0),
VLOOKUP($D15,月別収支!$A$2:$H$13,8,FALSE))</f>
        <v>-50000</v>
      </c>
      <c r="Y15" s="10">
        <f ca="1">-VLOOKUP($D15,月別収支!$A$2:$H$13,3,FALSE)</f>
        <v>-75000</v>
      </c>
      <c r="Z15" s="10">
        <f ca="1">-VLOOKUP($D15,月別収支!$A$2:$H$13,4,FALSE)</f>
        <v>-27000</v>
      </c>
      <c r="AA15" s="10">
        <f ca="1">-VLOOKUP($D15,月別収支!$A$2:$H$13,6,FALSE)</f>
        <v>-10000</v>
      </c>
      <c r="AB15" s="10">
        <f ca="1">-(
VLOOKUP($D15,月別収支!$A$2:$H$13,5,FALSE)+IF(AND(入力項目!$I$27&lt;=$A15,ISEVEN($A15-入力項目!$I$27),入力項目!$I$28=$D15),入力項目!$I$26,0)
+IF(入力項目!$K$26=TRUE,
IFERROR(VLOOKUP($K15,マイカーローン計算!C:P,13,FALSE),0),
IFERROR(
  IF(AND($C15&gt;0,MOD($C15,入力項目!$N$22)=0,$D15=入力項目!$N$23),入力項目!$N$24,0),
 0
)
)
)</f>
        <v>-20000</v>
      </c>
      <c r="AC15" s="10">
        <f ca="1">-IF($A15&lt;入力項目!$N$33,入力項目!$N$35,IF(AND($A15=入力項目!$N$33,$D15&lt;=入力項目!$N$34),入力項目!$N$35,0))</f>
        <v>-5000</v>
      </c>
      <c r="AD15">
        <f ca="1">-(
_xlfn.IFS(
P15&lt;=入力項目!$S$11,0,
AND(P15&gt;=入力項目!$S$11+1,P15&lt;=3),IFERROR(VLOOKUP(入力項目!$S$12,子育て関連マスタ!$I$4:$M$5,4,FALSE),0),
AND(P15&gt;=4,P15&lt;=6),IFERROR(VLOOKUP(入力項目!$S$13,子育て関連マスタ!$I$9:$M$12,4,FALSE),0),
AND(P15&gt;=7,P15&lt;=12),IFERROR(VLOOKUP(入力項目!$S$14,子育て関連マスタ!$I$16:$M$17,4,FALSE),0),
AND(P15&gt;=13,P15&lt;=15),IFERROR(VLOOKUP(入力項目!$S$15,子育て関連マスタ!$I$21:$M$22,4,FALSE),0),
AND(P15&gt;=16,P15&lt;=18),IFERROR(VLOOKUP(入力項目!$S$16,子育て関連マスタ!$I$26:$M$28,4,FALSE),0),
AND(P15&gt;=19,P15&lt;=20,入力項目!$S$16="高専"),IFERROR(VLOOKUP(入力項目!$S$16,子育て関連マスタ!$I$26:$M$28,4,FALSE),0),
AND(P15&gt;=19,P15&lt;=20,入力項目!$S$16&lt;&gt;"高専"),IFERROR(VLOOKUP(入力項目!$S$17,子育て関連マスタ!$I$32:$M$37,4,FALSE),0),
AND(P15&gt;=21,P15&lt;=22,入力項目!$S$16="高専"),IFERROR(VLOOKUP(入力項目!$S$17,子育て関連マスタ!$I$32:$M$34,4,FALSE),0),
AND(P15&gt;=21,P15&lt;=22,入力項目!$S$16&lt;&gt;"高専"),IFERROR(VLOOKUP(入力項目!$S$17,子育て関連マスタ!$I$32:$M$34,4,FALSE),0),
P15&gt;=23,0
) +
IF($D15=4,
  IFERROR(_xlfn.IFS(
  P15&lt;=入力項目!$S$11,0,
  AND(P15=入力項目!$S$11),IFERROR(VLOOKUP(入力項目!$S$12,子育て関連マスタ!$I$4:$M$5,2,FALSE),0),
  AND(P15=4),IFERROR(VLOOKUP(入力項目!$S$13,子育て関連マスタ!$I$9:$M$12,2,FALSE),0),
  AND(P15=7),IFERROR(VLOOKUP(入力項目!$S$14,子育て関連マスタ!$I$16:$M$17,2,FALSE),0),
  AND(P15=13),IFERROR(VLOOKUP(入力項目!$S$15,子育て関連マスタ!$I$21:$M$22,2,FALSE),0),
  AND(P15=16),IFERROR(VLOOKUP(入力項目!$S$16,子育て関連マスタ!$I$26:$M$28,2,FALSE),0),
  AND(P15=19,入力項目!$S$16&lt;&gt;"高専"),IFERROR(VLOOKUP(入力項目!$S$17,子育て関連マスタ!$I$32:$M$37,2,FALSE),0),
  AND(P15=21,入力項目!$S$16="高専"),IFERROR(VLOOKUP(入力項目!$S$17,子育て関連マスタ!$I$32:$M$37,2,FALSE),0),
  P15&gt;=22,0
  ),0),0
) +
IF(AND(P15&gt;=1,P15&lt;=15),IF($D15=入力項目!$S$8,入力項目!$S$3,0),0) +
IF(AND(P15&gt;=1,P15&lt;=15),IF($D15=5,入力項目!$S$4,0),0) +
IF(AND(P15&gt;=1,P15&lt;=15),IF($D15=12,入力項目!$S$5,0),0) +
IF(AND(入力項目!$S$7=$A15,入力項目!$S$8=$D15),子育て関連マスタ!$C$14,0) +
IFERROR(IF(AND(YEAR(EDATE(DATE(入力項目!$S$7,入力項目!$S$8,1),1))=$A15,MONTH(EDATE(DATE(入力項目!$S$7,入力項目!$S$8,1),1))=$D15),子育て関連マスタ!$C$15,0),0) +
IF(AND(OR(P15=3,P15=5,P15=7),$D15=11),子育て関連マスタ!$C$17,0) +
IF(AND(P15=20,$D15=1),子育て関連マスタ!$C$18,0) +
IF(AND(P15=20,$D15=1),
IFERROR(_xlfn.IFS(
入力項目!$S$10="男",子育て関連マスタ!$C$18,
入力項目!$S$10="女",子育て関連マスタ!$C$19
),0),0
) +
IF(AND(P15&gt;=入力項目!$S$18,P15&lt;=入力項目!$S$19),入力項目!$S$20,0) +
IF(AND(P15&gt;=入力項目!$S$21,P15&lt;=入力項目!$S$22),入力項目!$S$23,0) +
IF(AND(P15&gt;=入力項目!$S$24,P15&lt;=入力項目!$S$25),入力項目!$S$26,0)
)</f>
        <v>-14000</v>
      </c>
      <c r="AE15">
        <f ca="1">-(
_xlfn.IFS(
Q15&lt;=入力項目!$S$11,0,
AND(Q15&gt;=入力項目!$S$11+1,Q15&lt;=3),IFERROR(VLOOKUP(入力項目!$S$12,子育て関連マスタ!$I$4:$M$5,4,FALSE),0),
AND(Q15&gt;=4,Q15&lt;=6),IFERROR(VLOOKUP(入力項目!$S$13,子育て関連マスタ!$I$9:$M$12,4,FALSE),0),
AND(Q15&gt;=7,Q15&lt;=12),IFERROR(VLOOKUP(入力項目!$S$14,子育て関連マスタ!$I$16:$M$17,4,FALSE),0),
AND(Q15&gt;=13,Q15&lt;=15),IFERROR(VLOOKUP(入力項目!$S$15,子育て関連マスタ!$I$21:$M$22,4,FALSE),0),
AND(Q15&gt;=16,Q15&lt;=18),IFERROR(VLOOKUP(入力項目!$S$16,子育て関連マスタ!$I$26:$M$28,4,FALSE),0),
AND(Q15&gt;=19,Q15&lt;=20,入力項目!$S$16="高専"),IFERROR(VLOOKUP(入力項目!$S$16,子育て関連マスタ!$I$26:$M$28,4,FALSE),0),
AND(Q15&gt;=19,Q15&lt;=20,入力項目!$S$16&lt;&gt;"高専"),IFERROR(VLOOKUP(入力項目!$S$17,子育て関連マスタ!$I$32:$M$37,4,FALSE),0),
AND(Q15&gt;=21,Q15&lt;=22,入力項目!$S$16="高専"),IFERROR(VLOOKUP(入力項目!$S$17,子育て関連マスタ!$I$32:$M$34,4,FALSE),0),
AND(Q15&gt;=21,Q15&lt;=22,入力項目!$S$16&lt;&gt;"高専"),IFERROR(VLOOKUP(入力項目!$S$17,子育て関連マスタ!$I$32:$M$34,4,FALSE),0),
Q15&gt;=23,0
) +
IF($D15=4,
  IFERROR(_xlfn.IFS(
  Q15&lt;=入力項目!$S$11,0,
  AND(Q15=入力項目!$S$11),IFERROR(VLOOKUP(入力項目!$S$12,子育て関連マスタ!$I$4:$M$5,2,FALSE),0),
  AND(Q15=4),IFERROR(VLOOKUP(入力項目!$S$13,子育て関連マスタ!$I$9:$M$12,2,FALSE),0),
  AND(Q15=7),IFERROR(VLOOKUP(入力項目!$S$14,子育て関連マスタ!$I$16:$M$17,2,FALSE),0),
  AND(Q15=13),IFERROR(VLOOKUP(入力項目!$S$15,子育て関連マスタ!$I$21:$M$22,2,FALSE),0),
  AND(Q15=16),IFERROR(VLOOKUP(入力項目!$S$16,子育て関連マスタ!$I$26:$M$28,2,FALSE),0),
  AND(Q15=19,入力項目!$S$16&lt;&gt;"高専"),IFERROR(VLOOKUP(入力項目!$S$17,子育て関連マスタ!$I$32:$M$37,2,FALSE),0),
  AND(Q15=21,入力項目!$S$16="高専"),IFERROR(VLOOKUP(入力項目!$S$17,子育て関連マスタ!$I$32:$M$37,2,FALSE),0),
  Q15&gt;=22,0
  ),0),0
) +
IF(AND(Q15&gt;=1,Q15&lt;=15),IF($D15=入力項目!$S$8,入力項目!$S$3,0),0) +
IF(AND(Q15&gt;=1,Q15&lt;=15),IF($D15=5,入力項目!$S$4,0),0) +
IF(AND(Q15&gt;=1,Q15&lt;=15),IF($D15=12,入力項目!$S$5,0),0) +
IF(AND(入力項目!$S$7=$A15,入力項目!$S$8=$D15),子育て関連マスタ!$C$14,0) +
IFERROR(IF(AND(YEAR(EDATE(DATE(入力項目!$S$7,入力項目!$S$8,1),1))=$A15,MONTH(EDATE(DATE(入力項目!$S$7,入力項目!$S$8,1),1))=$D15),子育て関連マスタ!$C$15,0),0) +
IF(AND(OR(Q15=3,Q15=5,Q15=7),$D15=11),子育て関連マスタ!$C$17,0) +
IF(AND(Q15=20,$D15=1),子育て関連マスタ!$C$18,0) +
IF(AND(Q15=20,$D15=1),
IFERROR(_xlfn.IFS(
入力項目!$S$10="男",子育て関連マスタ!$C$18,
入力項目!$S$10="女",子育て関連マスタ!$C$19
),0),0
) +
IF(AND(Q15&gt;=入力項目!$S$18,Q15&lt;=入力項目!$S$19),入力項目!$S$20,0) +
IF(AND(Q15&gt;=入力項目!$S$21,Q15&lt;=入力項目!$S$22),入力項目!$S$23,0) +
IF(AND(Q15&gt;=入力項目!$S$24,Q15&lt;=入力項目!$S$25),入力項目!$S$26,0)
)</f>
        <v>0</v>
      </c>
      <c r="AF15">
        <f ca="1">-(
_xlfn.IFS(
R15&lt;=入力項目!$S$11,0,
AND(R15&gt;=入力項目!$S$11+1,R15&lt;=3),IFERROR(VLOOKUP(入力項目!$S$12,子育て関連マスタ!$I$4:$M$5,4,FALSE),0),
AND(R15&gt;=4,R15&lt;=6),IFERROR(VLOOKUP(入力項目!$S$13,子育て関連マスタ!$I$9:$M$12,4,FALSE),0),
AND(R15&gt;=7,R15&lt;=12),IFERROR(VLOOKUP(入力項目!$S$14,子育て関連マスタ!$I$16:$M$17,4,FALSE),0),
AND(R15&gt;=13,R15&lt;=15),IFERROR(VLOOKUP(入力項目!$S$15,子育て関連マスタ!$I$21:$M$22,4,FALSE),0),
AND(R15&gt;=16,R15&lt;=18),IFERROR(VLOOKUP(入力項目!$S$16,子育て関連マスタ!$I$26:$M$28,4,FALSE),0),
AND(R15&gt;=19,R15&lt;=20,入力項目!$S$16="高専"),IFERROR(VLOOKUP(入力項目!$S$16,子育て関連マスタ!$I$26:$M$28,4,FALSE),0),
AND(R15&gt;=19,R15&lt;=20,入力項目!$S$16&lt;&gt;"高専"),IFERROR(VLOOKUP(入力項目!$S$17,子育て関連マスタ!$I$32:$M$37,4,FALSE),0),
AND(R15&gt;=21,R15&lt;=22,入力項目!$S$16="高専"),IFERROR(VLOOKUP(入力項目!$S$17,子育て関連マスタ!$I$32:$M$34,4,FALSE),0),
AND(R15&gt;=21,R15&lt;=22,入力項目!$S$16&lt;&gt;"高専"),IFERROR(VLOOKUP(入力項目!$S$17,子育て関連マスタ!$I$32:$M$34,4,FALSE),0),
R15&gt;=23,0
) +
IF($D15=4,
  IFERROR(_xlfn.IFS(
  R15&lt;=入力項目!$S$11,0,
  AND(R15=入力項目!$S$11),IFERROR(VLOOKUP(入力項目!$S$12,子育て関連マスタ!$I$4:$M$5,2,FALSE),0),
  AND(R15=4),IFERROR(VLOOKUP(入力項目!$S$13,子育て関連マスタ!$I$9:$M$12,2,FALSE),0),
  AND(R15=7),IFERROR(VLOOKUP(入力項目!$S$14,子育て関連マスタ!$I$16:$M$17,2,FALSE),0),
  AND(R15=13),IFERROR(VLOOKUP(入力項目!$S$15,子育て関連マスタ!$I$21:$M$22,2,FALSE),0),
  AND(R15=16),IFERROR(VLOOKUP(入力項目!$S$16,子育て関連マスタ!$I$26:$M$28,2,FALSE),0),
  AND(R15=19,入力項目!$S$16&lt;&gt;"高専"),IFERROR(VLOOKUP(入力項目!$S$17,子育て関連マスタ!$I$32:$M$37,2,FALSE),0),
  AND(R15=21,入力項目!$S$16="高専"),IFERROR(VLOOKUP(入力項目!$S$17,子育て関連マスタ!$I$32:$M$37,2,FALSE),0),
  R15&gt;=22,0
  ),0),0
) +
IF(AND(R15&gt;=1,R15&lt;=15),IF($D15=入力項目!$S$8,入力項目!$S$3,0),0) +
IF(AND(R15&gt;=1,R15&lt;=15),IF($D15=5,入力項目!$S$4,0),0) +
IF(AND(R15&gt;=1,R15&lt;=15),IF($D15=12,入力項目!$S$5,0),0) +
IF(AND(入力項目!$S$7=$A15,入力項目!$S$8=$D15),子育て関連マスタ!$C$14,0) +
IFERROR(IF(AND(YEAR(EDATE(DATE(入力項目!$S$7,入力項目!$S$8,1),1))=$A15,MONTH(EDATE(DATE(入力項目!$S$7,入力項目!$S$8,1),1))=$D15),子育て関連マスタ!$C$15,0),0) +
IF(AND(OR(R15=3,R15=5,R15=7),$D15=11),子育て関連マスタ!$C$17,0) +
IF(AND(R15=20,$D15=1),子育て関連マスタ!$C$18,0) +
IF(AND(R15=20,$D15=1),
IFERROR(_xlfn.IFS(
入力項目!$S$10="男",子育て関連マスタ!$C$18,
入力項目!$S$10="女",子育て関連マスタ!$C$19
),0),0
) +
IF(AND(R15&gt;=入力項目!$S$18,R15&lt;=入力項目!$S$19),入力項目!$S$20,0) +
IF(AND(R15&gt;=入力項目!$S$21,R15&lt;=入力項目!$S$22),入力項目!$S$23,0) +
IF(AND(R15&gt;=入力項目!$S$24,R15&lt;=入力項目!$S$25),入力項目!$S$26,0)
)</f>
        <v>0</v>
      </c>
      <c r="AG15">
        <f ca="1">-(
_xlfn.IFS(
S15&lt;=入力項目!$S$11,0,
AND(S15&gt;=入力項目!$S$11+1,S15&lt;=3),IFERROR(VLOOKUP(入力項目!$S$12,子育て関連マスタ!$I$4:$M$5,4,FALSE),0),
AND(S15&gt;=4,S15&lt;=6),IFERROR(VLOOKUP(入力項目!$S$13,子育て関連マスタ!$I$9:$M$12,4,FALSE),0),
AND(S15&gt;=7,S15&lt;=12),IFERROR(VLOOKUP(入力項目!$S$14,子育て関連マスタ!$I$16:$M$17,4,FALSE),0),
AND(S15&gt;=13,S15&lt;=15),IFERROR(VLOOKUP(入力項目!$S$15,子育て関連マスタ!$I$21:$M$22,4,FALSE),0),
AND(S15&gt;=16,S15&lt;=18),IFERROR(VLOOKUP(入力項目!$S$16,子育て関連マスタ!$I$26:$M$28,4,FALSE),0),
AND(S15&gt;=19,S15&lt;=20,入力項目!$S$16="高専"),IFERROR(VLOOKUP(入力項目!$S$16,子育て関連マスタ!$I$26:$M$28,4,FALSE),0),
AND(S15&gt;=19,S15&lt;=20,入力項目!$S$16&lt;&gt;"高専"),IFERROR(VLOOKUP(入力項目!$S$17,子育て関連マスタ!$I$32:$M$37,4,FALSE),0),
AND(S15&gt;=21,S15&lt;=22,入力項目!$S$16="高専"),IFERROR(VLOOKUP(入力項目!$S$17,子育て関連マスタ!$I$32:$M$34,4,FALSE),0),
AND(S15&gt;=21,S15&lt;=22,入力項目!$S$16&lt;&gt;"高専"),IFERROR(VLOOKUP(入力項目!$S$17,子育て関連マスタ!$I$32:$M$34,4,FALSE),0),
S15&gt;=23,0
) +
IF($D15=4,
  IFERROR(_xlfn.IFS(
  S15&lt;=入力項目!$S$11,0,
  AND(S15=入力項目!$S$11),IFERROR(VLOOKUP(入力項目!$S$12,子育て関連マスタ!$I$4:$M$5,2,FALSE),0),
  AND(S15=4),IFERROR(VLOOKUP(入力項目!$S$13,子育て関連マスタ!$I$9:$M$12,2,FALSE),0),
  AND(S15=7),IFERROR(VLOOKUP(入力項目!$S$14,子育て関連マスタ!$I$16:$M$17,2,FALSE),0),
  AND(S15=13),IFERROR(VLOOKUP(入力項目!$S$15,子育て関連マスタ!$I$21:$M$22,2,FALSE),0),
  AND(S15=16),IFERROR(VLOOKUP(入力項目!$S$16,子育て関連マスタ!$I$26:$M$28,2,FALSE),0),
  AND(S15=19,入力項目!$S$16&lt;&gt;"高専"),IFERROR(VLOOKUP(入力項目!$S$17,子育て関連マスタ!$I$32:$M$37,2,FALSE),0),
  AND(S15=21,入力項目!$S$16="高専"),IFERROR(VLOOKUP(入力項目!$S$17,子育て関連マスタ!$I$32:$M$37,2,FALSE),0),
  S15&gt;=22,0
  ),0),0
) +
IF(AND(S15&gt;=1,S15&lt;=15),IF($D15=入力項目!$S$8,入力項目!$S$3,0),0) +
IF(AND(S15&gt;=1,S15&lt;=15),IF($D15=5,入力項目!$S$4,0),0) +
IF(AND(S15&gt;=1,S15&lt;=15),IF($D15=12,入力項目!$S$5,0),0) +
IF(AND(入力項目!$S$7=$A15,入力項目!$S$8=$D15),子育て関連マスタ!$C$14,0) +
IFERROR(IF(AND(YEAR(EDATE(DATE(入力項目!$S$7,入力項目!$S$8,1),1))=$A15,MONTH(EDATE(DATE(入力項目!$S$7,入力項目!$S$8,1),1))=$D15),子育て関連マスタ!$C$15,0),0) +
IF(AND(OR(S15=3,S15=5,S15=7),$D15=11),子育て関連マスタ!$C$17,0) +
IF(AND(S15=20,$D15=1),子育て関連マスタ!$C$18,0) +
IF(AND(S15=20,$D15=1),
IFERROR(_xlfn.IFS(
入力項目!$S$10="男",子育て関連マスタ!$C$18,
入力項目!$S$10="女",子育て関連マスタ!$C$19
),0),0
) +
IF(AND(S15&gt;=入力項目!$S$18,S15&lt;=入力項目!$S$19),入力項目!$S$20,0) +
IF(AND(S15&gt;=入力項目!$S$21,S15&lt;=入力項目!$S$22),入力項目!$S$23,0) +
IF(AND(S15&gt;=入力項目!$S$24,S15&lt;=入力項目!$S$25),入力項目!$S$26,0)
)</f>
        <v>0</v>
      </c>
      <c r="AH15">
        <f ca="1">-(
_xlfn.IFS(
T15&lt;=入力項目!$S$11,0,
AND(T15&gt;=入力項目!$S$11+1,T15&lt;=3),IFERROR(VLOOKUP(入力項目!$S$12,子育て関連マスタ!$I$4:$M$5,4,FALSE),0),
AND(T15&gt;=4,T15&lt;=6),IFERROR(VLOOKUP(入力項目!$S$13,子育て関連マスタ!$I$9:$M$12,4,FALSE),0),
AND(T15&gt;=7,T15&lt;=12),IFERROR(VLOOKUP(入力項目!$S$14,子育て関連マスタ!$I$16:$M$17,4,FALSE),0),
AND(T15&gt;=13,T15&lt;=15),IFERROR(VLOOKUP(入力項目!$S$15,子育て関連マスタ!$I$21:$M$22,4,FALSE),0),
AND(T15&gt;=16,T15&lt;=18),IFERROR(VLOOKUP(入力項目!$S$16,子育て関連マスタ!$I$26:$M$28,4,FALSE),0),
AND(T15&gt;=19,T15&lt;=20,入力項目!$S$16="高専"),IFERROR(VLOOKUP(入力項目!$S$16,子育て関連マスタ!$I$26:$M$28,4,FALSE),0),
AND(T15&gt;=19,T15&lt;=20,入力項目!$S$16&lt;&gt;"高専"),IFERROR(VLOOKUP(入力項目!$S$17,子育て関連マスタ!$I$32:$M$37,4,FALSE),0),
AND(T15&gt;=21,T15&lt;=22,入力項目!$S$16="高専"),IFERROR(VLOOKUP(入力項目!$S$17,子育て関連マスタ!$I$32:$M$34,4,FALSE),0),
AND(T15&gt;=21,T15&lt;=22,入力項目!$S$16&lt;&gt;"高専"),IFERROR(VLOOKUP(入力項目!$S$17,子育て関連マスタ!$I$32:$M$34,4,FALSE),0),
T15&gt;=23,0
) +
IF($D15=4,
  IFERROR(_xlfn.IFS(
  T15&lt;=入力項目!$S$11,0,
  AND(T15=入力項目!$S$11),IFERROR(VLOOKUP(入力項目!$S$12,子育て関連マスタ!$I$4:$M$5,2,FALSE),0),
  AND(T15=4),IFERROR(VLOOKUP(入力項目!$S$13,子育て関連マスタ!$I$9:$M$12,2,FALSE),0),
  AND(T15=7),IFERROR(VLOOKUP(入力項目!$S$14,子育て関連マスタ!$I$16:$M$17,2,FALSE),0),
  AND(T15=13),IFERROR(VLOOKUP(入力項目!$S$15,子育て関連マスタ!$I$21:$M$22,2,FALSE),0),
  AND(T15=16),IFERROR(VLOOKUP(入力項目!$S$16,子育て関連マスタ!$I$26:$M$28,2,FALSE),0),
  AND(T15=19,入力項目!$S$16&lt;&gt;"高専"),IFERROR(VLOOKUP(入力項目!$S$17,子育て関連マスタ!$I$32:$M$37,2,FALSE),0),
  AND(T15=21,入力項目!$S$16="高専"),IFERROR(VLOOKUP(入力項目!$S$17,子育て関連マスタ!$I$32:$M$37,2,FALSE),0),
  T15&gt;=22,0
  ),0),0
) +
IF(AND(T15&gt;=1,T15&lt;=15),IF($D15=入力項目!$S$8,入力項目!$S$3,0),0) +
IF(AND(T15&gt;=1,T15&lt;=15),IF($D15=5,入力項目!$S$4,0),0) +
IF(AND(T15&gt;=1,T15&lt;=15),IF($D15=12,入力項目!$S$5,0),0) +
IF(AND(入力項目!$S$7=$A15,入力項目!$S$8=$D15),子育て関連マスタ!$C$14,0) +
IFERROR(IF(AND(YEAR(EDATE(DATE(入力項目!$S$7,入力項目!$S$8,1),1))=$A15,MONTH(EDATE(DATE(入力項目!$S$7,入力項目!$S$8,1),1))=$D15),子育て関連マスタ!$C$15,0),0) +
IF(AND(OR(T15=3,T15=5,T15=7),$D15=11),子育て関連マスタ!$C$17,0) +
IF(AND(T15=20,$D15=1),子育て関連マスタ!$C$18,0) +
IF(AND(T15=20,$D15=1),
IFERROR(_xlfn.IFS(
入力項目!$S$10="男",子育て関連マスタ!$C$18,
入力項目!$S$10="女",子育て関連マスタ!$C$19
),0),0
) +
IF(AND(T15&gt;=入力項目!$S$18,T15&lt;=入力項目!$S$19),入力項目!$S$20,0) +
IF(AND(T15&gt;=入力項目!$S$21,T15&lt;=入力項目!$S$22),入力項目!$S$23,0) +
IF(AND(T15&gt;=入力項目!$S$24,T15&lt;=入力項目!$S$25),入力項目!$S$26,0)
)</f>
        <v>0</v>
      </c>
      <c r="AI15">
        <f ca="1">-(
_xlfn.IFS(
U15&lt;=入力項目!$S$11,0,
AND(U15&gt;=入力項目!$S$11+1,U15&lt;=3),IFERROR(VLOOKUP(入力項目!$S$12,子育て関連マスタ!$I$4:$M$5,4,FALSE),0),
AND(U15&gt;=4,U15&lt;=6),IFERROR(VLOOKUP(入力項目!$S$13,子育て関連マスタ!$I$9:$M$12,4,FALSE),0),
AND(U15&gt;=7,U15&lt;=12),IFERROR(VLOOKUP(入力項目!$S$14,子育て関連マスタ!$I$16:$M$17,4,FALSE),0),
AND(U15&gt;=13,U15&lt;=15),IFERROR(VLOOKUP(入力項目!$S$15,子育て関連マスタ!$I$21:$M$22,4,FALSE),0),
AND(U15&gt;=16,U15&lt;=18),IFERROR(VLOOKUP(入力項目!$S$16,子育て関連マスタ!$I$26:$M$28,4,FALSE),0),
AND(U15&gt;=19,U15&lt;=20,入力項目!$S$16="高専"),IFERROR(VLOOKUP(入力項目!$S$16,子育て関連マスタ!$I$26:$M$28,4,FALSE),0),
AND(U15&gt;=19,U15&lt;=20,入力項目!$S$16&lt;&gt;"高専"),IFERROR(VLOOKUP(入力項目!$S$17,子育て関連マスタ!$I$32:$M$37,4,FALSE),0),
AND(U15&gt;=21,U15&lt;=22,入力項目!$S$16="高専"),IFERROR(VLOOKUP(入力項目!$S$17,子育て関連マスタ!$I$32:$M$34,4,FALSE),0),
AND(U15&gt;=21,U15&lt;=22,入力項目!$S$16&lt;&gt;"高専"),IFERROR(VLOOKUP(入力項目!$S$17,子育て関連マスタ!$I$32:$M$34,4,FALSE),0),
U15&gt;=23,0
) +
IF($D15=4,
  IFERROR(_xlfn.IFS(
  U15&lt;=入力項目!$S$11,0,
  AND(U15=入力項目!$S$11),IFERROR(VLOOKUP(入力項目!$S$12,子育て関連マスタ!$I$4:$M$5,2,FALSE),0),
  AND(U15=4),IFERROR(VLOOKUP(入力項目!$S$13,子育て関連マスタ!$I$9:$M$12,2,FALSE),0),
  AND(U15=7),IFERROR(VLOOKUP(入力項目!$S$14,子育て関連マスタ!$I$16:$M$17,2,FALSE),0),
  AND(U15=13),IFERROR(VLOOKUP(入力項目!$S$15,子育て関連マスタ!$I$21:$M$22,2,FALSE),0),
  AND(U15=16),IFERROR(VLOOKUP(入力項目!$S$16,子育て関連マスタ!$I$26:$M$28,2,FALSE),0),
  AND(U15=19,入力項目!$S$16&lt;&gt;"高専"),IFERROR(VLOOKUP(入力項目!$S$17,子育て関連マスタ!$I$32:$M$37,2,FALSE),0),
  AND(U15=21,入力項目!$S$16="高専"),IFERROR(VLOOKUP(入力項目!$S$17,子育て関連マスタ!$I$32:$M$37,2,FALSE),0),
  U15&gt;=22,0
  ),0),0
) +
IF(AND(U15&gt;=1,U15&lt;=15),IF($D15=入力項目!$S$8,入力項目!$S$3,0),0) +
IF(AND(U15&gt;=1,U15&lt;=15),IF($D15=5,入力項目!$S$4,0),0) +
IF(AND(U15&gt;=1,U15&lt;=15),IF($D15=12,入力項目!$S$5,0),0) +
IF(AND(入力項目!$S$7=$A15,入力項目!$S$8=$D15),子育て関連マスタ!$C$14,0) +
IFERROR(IF(AND(YEAR(EDATE(DATE(入力項目!$S$7,入力項目!$S$8,1),1))=$A15,MONTH(EDATE(DATE(入力項目!$S$7,入力項目!$S$8,1),1))=$D15),子育て関連マスタ!$C$15,0),0) +
IF(AND(OR(U15=3,U15=5,U15=7),$D15=11),子育て関連マスタ!$C$17,0) +
IF(AND(U15=20,$D15=1),子育て関連マスタ!$C$18,0) +
IF(AND(U15=20,$D15=1),
IFERROR(_xlfn.IFS(
入力項目!$S$10="男",子育て関連マスタ!$C$18,
入力項目!$S$10="女",子育て関連マスタ!$C$19
),0),0
) +
IF(AND(U15&gt;=入力項目!$S$18,U15&lt;=入力項目!$S$19),入力項目!$S$20,0) +
IF(AND(U15&gt;=入力項目!$S$21,U15&lt;=入力項目!$S$22),入力項目!$S$23,0) +
IF(AND(U15&gt;=入力項目!$S$24,U15&lt;=入力項目!$S$25),入力項目!$S$26,0)
)</f>
        <v>0</v>
      </c>
      <c r="AJ15" s="10">
        <f ca="1">-VLOOKUP($D15,月別収支!$A$2:$H$13,7,FALSE)</f>
        <v>-20000</v>
      </c>
    </row>
    <row r="16" spans="1:39" x14ac:dyDescent="0.4">
      <c r="A16">
        <f t="shared" ca="1" si="6"/>
        <v>2025</v>
      </c>
      <c r="B16">
        <f t="shared" ca="1" si="7"/>
        <v>2025</v>
      </c>
      <c r="C16">
        <f t="shared" ca="1" si="8"/>
        <v>1</v>
      </c>
      <c r="D16">
        <f t="shared" ca="1" si="9"/>
        <v>10</v>
      </c>
      <c r="E16" t="str">
        <f t="shared" ca="1" si="0"/>
        <v>2025年10月</v>
      </c>
      <c r="F16">
        <f ca="1">IF(OR(入力項目!$N$5&lt;$A16,AND(入力項目!$N$5=$A16,入力項目!$N$6&lt;$D16)),IF(F15=0,1,IF(G16=12,F15+1,F15)),0)</f>
        <v>0</v>
      </c>
      <c r="G16">
        <f ca="1">IF(OR(入力項目!$N$5&lt;$A16,AND(入力項目!$N$5=$A16,入力項目!$N$6&lt;$D16)),IF(G15=12,1,G15+1),0)</f>
        <v>0</v>
      </c>
      <c r="H16" t="str">
        <f t="shared" ca="1" si="1"/>
        <v>0_0</v>
      </c>
      <c r="I16">
        <f ca="1">IF(
  IFERROR(AND($C16&gt;0,MOD($C16,入力項目!$N$22)=0,$D16=入力項目!$N$23), FALSE),
  1,
  IF(
    AND(I15&gt;0,J15=12),
    IF(I15=入力項目!$N$28, 0, I15+1),
    I15
  )
)</f>
        <v>0</v>
      </c>
      <c r="J16">
        <f ca="1">IF($D16=入力項目!$N$23,1,IFERROR(J15+1,1))</f>
        <v>5</v>
      </c>
      <c r="K16" t="str">
        <f t="shared" ca="1" si="2"/>
        <v>0_5</v>
      </c>
      <c r="L16">
        <f ca="1">L15+IF(入力項目!$D$4=$D16,1,0)</f>
        <v>30</v>
      </c>
      <c r="M16" t="str">
        <f t="shared" ca="1" si="3"/>
        <v>30歳</v>
      </c>
      <c r="N16">
        <f t="shared" ca="1" si="10"/>
        <v>30</v>
      </c>
      <c r="O16" t="str">
        <f t="shared" ca="1" si="4"/>
        <v>30歳</v>
      </c>
      <c r="P16">
        <f t="shared" ca="1" si="11"/>
        <v>5</v>
      </c>
      <c r="Q16">
        <f t="shared" ca="1" si="12"/>
        <v>3</v>
      </c>
      <c r="R16">
        <f t="shared" ca="1" si="13"/>
        <v>2026</v>
      </c>
      <c r="S16">
        <f t="shared" ca="1" si="14"/>
        <v>2026</v>
      </c>
      <c r="T16">
        <f t="shared" ca="1" si="15"/>
        <v>2026</v>
      </c>
      <c r="U16">
        <f t="shared" ca="1" si="16"/>
        <v>2026</v>
      </c>
      <c r="V16" s="10">
        <f t="shared" ca="1" si="17"/>
        <v>7336000</v>
      </c>
      <c r="W16" s="10">
        <f ca="1">IF($L16&lt;その他マスタ!$B$1,VLOOKUP($D16,月別収支!$A$2:$H$13,2,FALSE),その他マスタ!$B$3)+IF(AND($L16=その他マスタ!$B$1,入力項目!$I$9="あり",$D16=入力項目!$D$4),その他マスタ!$B$2,0)</f>
        <v>300000</v>
      </c>
      <c r="X16" s="10">
        <f ca="1">-IF(入力項目!$K$5=TRUE,
IF($F16+$G16&lt;3,VLOOKUP($D16,月別収支!$A$2:$H$13,8,FALSE),0)+IFERROR(VLOOKUP($H16,住宅ローン計算!C:P,13,FALSE),0)+IF($F16&gt;1,IF(OR($G16=3,$G16=6,$G16=9,$G16=12),ROUNDUP(入力項目!$N$18/4,0),0),0),
VLOOKUP($D16,月別収支!$A$2:$H$13,8,FALSE))</f>
        <v>-50000</v>
      </c>
      <c r="Y16" s="10">
        <f ca="1">-VLOOKUP($D16,月別収支!$A$2:$H$13,3,FALSE)</f>
        <v>-75000</v>
      </c>
      <c r="Z16" s="10">
        <f ca="1">-VLOOKUP($D16,月別収支!$A$2:$H$13,4,FALSE)</f>
        <v>-27000</v>
      </c>
      <c r="AA16" s="10">
        <f ca="1">-VLOOKUP($D16,月別収支!$A$2:$H$13,6,FALSE)</f>
        <v>-10000</v>
      </c>
      <c r="AB16" s="10">
        <f ca="1">-(
VLOOKUP($D16,月別収支!$A$2:$H$13,5,FALSE)+IF(AND(入力項目!$I$27&lt;=$A16,ISEVEN($A16-入力項目!$I$27),入力項目!$I$28=$D16),入力項目!$I$26,0)
+IF(入力項目!$K$26=TRUE,
IFERROR(VLOOKUP($K16,マイカーローン計算!C:P,13,FALSE),0),
IFERROR(
  IF(AND($C16&gt;0,MOD($C16,入力項目!$N$22)=0,$D16=入力項目!$N$23),入力項目!$N$24,0),
 0
)
)
)</f>
        <v>-20000</v>
      </c>
      <c r="AC16" s="10">
        <f ca="1">-IF($A16&lt;入力項目!$N$33,入力項目!$N$35,IF(AND($A16=入力項目!$N$33,$D16&lt;=入力項目!$N$34),入力項目!$N$35,0))</f>
        <v>-5000</v>
      </c>
      <c r="AD16">
        <f ca="1">-(
_xlfn.IFS(
P16&lt;=入力項目!$S$11,0,
AND(P16&gt;=入力項目!$S$11+1,P16&lt;=3),IFERROR(VLOOKUP(入力項目!$S$12,子育て関連マスタ!$I$4:$M$5,4,FALSE),0),
AND(P16&gt;=4,P16&lt;=6),IFERROR(VLOOKUP(入力項目!$S$13,子育て関連マスタ!$I$9:$M$12,4,FALSE),0),
AND(P16&gt;=7,P16&lt;=12),IFERROR(VLOOKUP(入力項目!$S$14,子育て関連マスタ!$I$16:$M$17,4,FALSE),0),
AND(P16&gt;=13,P16&lt;=15),IFERROR(VLOOKUP(入力項目!$S$15,子育て関連マスタ!$I$21:$M$22,4,FALSE),0),
AND(P16&gt;=16,P16&lt;=18),IFERROR(VLOOKUP(入力項目!$S$16,子育て関連マスタ!$I$26:$M$28,4,FALSE),0),
AND(P16&gt;=19,P16&lt;=20,入力項目!$S$16="高専"),IFERROR(VLOOKUP(入力項目!$S$16,子育て関連マスタ!$I$26:$M$28,4,FALSE),0),
AND(P16&gt;=19,P16&lt;=20,入力項目!$S$16&lt;&gt;"高専"),IFERROR(VLOOKUP(入力項目!$S$17,子育て関連マスタ!$I$32:$M$37,4,FALSE),0),
AND(P16&gt;=21,P16&lt;=22,入力項目!$S$16="高専"),IFERROR(VLOOKUP(入力項目!$S$17,子育て関連マスタ!$I$32:$M$34,4,FALSE),0),
AND(P16&gt;=21,P16&lt;=22,入力項目!$S$16&lt;&gt;"高専"),IFERROR(VLOOKUP(入力項目!$S$17,子育て関連マスタ!$I$32:$M$34,4,FALSE),0),
P16&gt;=23,0
) +
IF($D16=4,
  IFERROR(_xlfn.IFS(
  P16&lt;=入力項目!$S$11,0,
  AND(P16=入力項目!$S$11),IFERROR(VLOOKUP(入力項目!$S$12,子育て関連マスタ!$I$4:$M$5,2,FALSE),0),
  AND(P16=4),IFERROR(VLOOKUP(入力項目!$S$13,子育て関連マスタ!$I$9:$M$12,2,FALSE),0),
  AND(P16=7),IFERROR(VLOOKUP(入力項目!$S$14,子育て関連マスタ!$I$16:$M$17,2,FALSE),0),
  AND(P16=13),IFERROR(VLOOKUP(入力項目!$S$15,子育て関連マスタ!$I$21:$M$22,2,FALSE),0),
  AND(P16=16),IFERROR(VLOOKUP(入力項目!$S$16,子育て関連マスタ!$I$26:$M$28,2,FALSE),0),
  AND(P16=19,入力項目!$S$16&lt;&gt;"高専"),IFERROR(VLOOKUP(入力項目!$S$17,子育て関連マスタ!$I$32:$M$37,2,FALSE),0),
  AND(P16=21,入力項目!$S$16="高専"),IFERROR(VLOOKUP(入力項目!$S$17,子育て関連マスタ!$I$32:$M$37,2,FALSE),0),
  P16&gt;=22,0
  ),0),0
) +
IF(AND(P16&gt;=1,P16&lt;=15),IF($D16=入力項目!$S$8,入力項目!$S$3,0),0) +
IF(AND(P16&gt;=1,P16&lt;=15),IF($D16=5,入力項目!$S$4,0),0) +
IF(AND(P16&gt;=1,P16&lt;=15),IF($D16=12,入力項目!$S$5,0),0) +
IF(AND(入力項目!$S$7=$A16,入力項目!$S$8=$D16),子育て関連マスタ!$C$14,0) +
IFERROR(IF(AND(YEAR(EDATE(DATE(入力項目!$S$7,入力項目!$S$8,1),1))=$A16,MONTH(EDATE(DATE(入力項目!$S$7,入力項目!$S$8,1),1))=$D16),子育て関連マスタ!$C$15,0),0) +
IF(AND(OR(P16=3,P16=5,P16=7),$D16=11),子育て関連マスタ!$C$17,0) +
IF(AND(P16=20,$D16=1),子育て関連マスタ!$C$18,0) +
IF(AND(P16=20,$D16=1),
IFERROR(_xlfn.IFS(
入力項目!$S$10="男",子育て関連マスタ!$C$18,
入力項目!$S$10="女",子育て関連マスタ!$C$19
),0),0
) +
IF(AND(P16&gt;=入力項目!$S$18,P16&lt;=入力項目!$S$19),入力項目!$S$20,0) +
IF(AND(P16&gt;=入力項目!$S$21,P16&lt;=入力項目!$S$22),入力項目!$S$23,0) +
IF(AND(P16&gt;=入力項目!$S$24,P16&lt;=入力項目!$S$25),入力項目!$S$26,0)
)</f>
        <v>-14000</v>
      </c>
      <c r="AE16">
        <f ca="1">-(
_xlfn.IFS(
Q16&lt;=入力項目!$S$11,0,
AND(Q16&gt;=入力項目!$S$11+1,Q16&lt;=3),IFERROR(VLOOKUP(入力項目!$S$12,子育て関連マスタ!$I$4:$M$5,4,FALSE),0),
AND(Q16&gt;=4,Q16&lt;=6),IFERROR(VLOOKUP(入力項目!$S$13,子育て関連マスタ!$I$9:$M$12,4,FALSE),0),
AND(Q16&gt;=7,Q16&lt;=12),IFERROR(VLOOKUP(入力項目!$S$14,子育て関連マスタ!$I$16:$M$17,4,FALSE),0),
AND(Q16&gt;=13,Q16&lt;=15),IFERROR(VLOOKUP(入力項目!$S$15,子育て関連マスタ!$I$21:$M$22,4,FALSE),0),
AND(Q16&gt;=16,Q16&lt;=18),IFERROR(VLOOKUP(入力項目!$S$16,子育て関連マスタ!$I$26:$M$28,4,FALSE),0),
AND(Q16&gt;=19,Q16&lt;=20,入力項目!$S$16="高専"),IFERROR(VLOOKUP(入力項目!$S$16,子育て関連マスタ!$I$26:$M$28,4,FALSE),0),
AND(Q16&gt;=19,Q16&lt;=20,入力項目!$S$16&lt;&gt;"高専"),IFERROR(VLOOKUP(入力項目!$S$17,子育て関連マスタ!$I$32:$M$37,4,FALSE),0),
AND(Q16&gt;=21,Q16&lt;=22,入力項目!$S$16="高専"),IFERROR(VLOOKUP(入力項目!$S$17,子育て関連マスタ!$I$32:$M$34,4,FALSE),0),
AND(Q16&gt;=21,Q16&lt;=22,入力項目!$S$16&lt;&gt;"高専"),IFERROR(VLOOKUP(入力項目!$S$17,子育て関連マスタ!$I$32:$M$34,4,FALSE),0),
Q16&gt;=23,0
) +
IF($D16=4,
  IFERROR(_xlfn.IFS(
  Q16&lt;=入力項目!$S$11,0,
  AND(Q16=入力項目!$S$11),IFERROR(VLOOKUP(入力項目!$S$12,子育て関連マスタ!$I$4:$M$5,2,FALSE),0),
  AND(Q16=4),IFERROR(VLOOKUP(入力項目!$S$13,子育て関連マスタ!$I$9:$M$12,2,FALSE),0),
  AND(Q16=7),IFERROR(VLOOKUP(入力項目!$S$14,子育て関連マスタ!$I$16:$M$17,2,FALSE),0),
  AND(Q16=13),IFERROR(VLOOKUP(入力項目!$S$15,子育て関連マスタ!$I$21:$M$22,2,FALSE),0),
  AND(Q16=16),IFERROR(VLOOKUP(入力項目!$S$16,子育て関連マスタ!$I$26:$M$28,2,FALSE),0),
  AND(Q16=19,入力項目!$S$16&lt;&gt;"高専"),IFERROR(VLOOKUP(入力項目!$S$17,子育て関連マスタ!$I$32:$M$37,2,FALSE),0),
  AND(Q16=21,入力項目!$S$16="高専"),IFERROR(VLOOKUP(入力項目!$S$17,子育て関連マスタ!$I$32:$M$37,2,FALSE),0),
  Q16&gt;=22,0
  ),0),0
) +
IF(AND(Q16&gt;=1,Q16&lt;=15),IF($D16=入力項目!$S$8,入力項目!$S$3,0),0) +
IF(AND(Q16&gt;=1,Q16&lt;=15),IF($D16=5,入力項目!$S$4,0),0) +
IF(AND(Q16&gt;=1,Q16&lt;=15),IF($D16=12,入力項目!$S$5,0),0) +
IF(AND(入力項目!$S$7=$A16,入力項目!$S$8=$D16),子育て関連マスタ!$C$14,0) +
IFERROR(IF(AND(YEAR(EDATE(DATE(入力項目!$S$7,入力項目!$S$8,1),1))=$A16,MONTH(EDATE(DATE(入力項目!$S$7,入力項目!$S$8,1),1))=$D16),子育て関連マスタ!$C$15,0),0) +
IF(AND(OR(Q16=3,Q16=5,Q16=7),$D16=11),子育て関連マスタ!$C$17,0) +
IF(AND(Q16=20,$D16=1),子育て関連マスタ!$C$18,0) +
IF(AND(Q16=20,$D16=1),
IFERROR(_xlfn.IFS(
入力項目!$S$10="男",子育て関連マスタ!$C$18,
入力項目!$S$10="女",子育て関連マスタ!$C$19
),0),0
) +
IF(AND(Q16&gt;=入力項目!$S$18,Q16&lt;=入力項目!$S$19),入力項目!$S$20,0) +
IF(AND(Q16&gt;=入力項目!$S$21,Q16&lt;=入力項目!$S$22),入力項目!$S$23,0) +
IF(AND(Q16&gt;=入力項目!$S$24,Q16&lt;=入力項目!$S$25),入力項目!$S$26,0)
)</f>
        <v>0</v>
      </c>
      <c r="AF16">
        <f ca="1">-(
_xlfn.IFS(
R16&lt;=入力項目!$S$11,0,
AND(R16&gt;=入力項目!$S$11+1,R16&lt;=3),IFERROR(VLOOKUP(入力項目!$S$12,子育て関連マスタ!$I$4:$M$5,4,FALSE),0),
AND(R16&gt;=4,R16&lt;=6),IFERROR(VLOOKUP(入力項目!$S$13,子育て関連マスタ!$I$9:$M$12,4,FALSE),0),
AND(R16&gt;=7,R16&lt;=12),IFERROR(VLOOKUP(入力項目!$S$14,子育て関連マスタ!$I$16:$M$17,4,FALSE),0),
AND(R16&gt;=13,R16&lt;=15),IFERROR(VLOOKUP(入力項目!$S$15,子育て関連マスタ!$I$21:$M$22,4,FALSE),0),
AND(R16&gt;=16,R16&lt;=18),IFERROR(VLOOKUP(入力項目!$S$16,子育て関連マスタ!$I$26:$M$28,4,FALSE),0),
AND(R16&gt;=19,R16&lt;=20,入力項目!$S$16="高専"),IFERROR(VLOOKUP(入力項目!$S$16,子育て関連マスタ!$I$26:$M$28,4,FALSE),0),
AND(R16&gt;=19,R16&lt;=20,入力項目!$S$16&lt;&gt;"高専"),IFERROR(VLOOKUP(入力項目!$S$17,子育て関連マスタ!$I$32:$M$37,4,FALSE),0),
AND(R16&gt;=21,R16&lt;=22,入力項目!$S$16="高専"),IFERROR(VLOOKUP(入力項目!$S$17,子育て関連マスタ!$I$32:$M$34,4,FALSE),0),
AND(R16&gt;=21,R16&lt;=22,入力項目!$S$16&lt;&gt;"高専"),IFERROR(VLOOKUP(入力項目!$S$17,子育て関連マスタ!$I$32:$M$34,4,FALSE),0),
R16&gt;=23,0
) +
IF($D16=4,
  IFERROR(_xlfn.IFS(
  R16&lt;=入力項目!$S$11,0,
  AND(R16=入力項目!$S$11),IFERROR(VLOOKUP(入力項目!$S$12,子育て関連マスタ!$I$4:$M$5,2,FALSE),0),
  AND(R16=4),IFERROR(VLOOKUP(入力項目!$S$13,子育て関連マスタ!$I$9:$M$12,2,FALSE),0),
  AND(R16=7),IFERROR(VLOOKUP(入力項目!$S$14,子育て関連マスタ!$I$16:$M$17,2,FALSE),0),
  AND(R16=13),IFERROR(VLOOKUP(入力項目!$S$15,子育て関連マスタ!$I$21:$M$22,2,FALSE),0),
  AND(R16=16),IFERROR(VLOOKUP(入力項目!$S$16,子育て関連マスタ!$I$26:$M$28,2,FALSE),0),
  AND(R16=19,入力項目!$S$16&lt;&gt;"高専"),IFERROR(VLOOKUP(入力項目!$S$17,子育て関連マスタ!$I$32:$M$37,2,FALSE),0),
  AND(R16=21,入力項目!$S$16="高専"),IFERROR(VLOOKUP(入力項目!$S$17,子育て関連マスタ!$I$32:$M$37,2,FALSE),0),
  R16&gt;=22,0
  ),0),0
) +
IF(AND(R16&gt;=1,R16&lt;=15),IF($D16=入力項目!$S$8,入力項目!$S$3,0),0) +
IF(AND(R16&gt;=1,R16&lt;=15),IF($D16=5,入力項目!$S$4,0),0) +
IF(AND(R16&gt;=1,R16&lt;=15),IF($D16=12,入力項目!$S$5,0),0) +
IF(AND(入力項目!$S$7=$A16,入力項目!$S$8=$D16),子育て関連マスタ!$C$14,0) +
IFERROR(IF(AND(YEAR(EDATE(DATE(入力項目!$S$7,入力項目!$S$8,1),1))=$A16,MONTH(EDATE(DATE(入力項目!$S$7,入力項目!$S$8,1),1))=$D16),子育て関連マスタ!$C$15,0),0) +
IF(AND(OR(R16=3,R16=5,R16=7),$D16=11),子育て関連マスタ!$C$17,0) +
IF(AND(R16=20,$D16=1),子育て関連マスタ!$C$18,0) +
IF(AND(R16=20,$D16=1),
IFERROR(_xlfn.IFS(
入力項目!$S$10="男",子育て関連マスタ!$C$18,
入力項目!$S$10="女",子育て関連マスタ!$C$19
),0),0
) +
IF(AND(R16&gt;=入力項目!$S$18,R16&lt;=入力項目!$S$19),入力項目!$S$20,0) +
IF(AND(R16&gt;=入力項目!$S$21,R16&lt;=入力項目!$S$22),入力項目!$S$23,0) +
IF(AND(R16&gt;=入力項目!$S$24,R16&lt;=入力項目!$S$25),入力項目!$S$26,0)
)</f>
        <v>0</v>
      </c>
      <c r="AG16">
        <f ca="1">-(
_xlfn.IFS(
S16&lt;=入力項目!$S$11,0,
AND(S16&gt;=入力項目!$S$11+1,S16&lt;=3),IFERROR(VLOOKUP(入力項目!$S$12,子育て関連マスタ!$I$4:$M$5,4,FALSE),0),
AND(S16&gt;=4,S16&lt;=6),IFERROR(VLOOKUP(入力項目!$S$13,子育て関連マスタ!$I$9:$M$12,4,FALSE),0),
AND(S16&gt;=7,S16&lt;=12),IFERROR(VLOOKUP(入力項目!$S$14,子育て関連マスタ!$I$16:$M$17,4,FALSE),0),
AND(S16&gt;=13,S16&lt;=15),IFERROR(VLOOKUP(入力項目!$S$15,子育て関連マスタ!$I$21:$M$22,4,FALSE),0),
AND(S16&gt;=16,S16&lt;=18),IFERROR(VLOOKUP(入力項目!$S$16,子育て関連マスタ!$I$26:$M$28,4,FALSE),0),
AND(S16&gt;=19,S16&lt;=20,入力項目!$S$16="高専"),IFERROR(VLOOKUP(入力項目!$S$16,子育て関連マスタ!$I$26:$M$28,4,FALSE),0),
AND(S16&gt;=19,S16&lt;=20,入力項目!$S$16&lt;&gt;"高専"),IFERROR(VLOOKUP(入力項目!$S$17,子育て関連マスタ!$I$32:$M$37,4,FALSE),0),
AND(S16&gt;=21,S16&lt;=22,入力項目!$S$16="高専"),IFERROR(VLOOKUP(入力項目!$S$17,子育て関連マスタ!$I$32:$M$34,4,FALSE),0),
AND(S16&gt;=21,S16&lt;=22,入力項目!$S$16&lt;&gt;"高専"),IFERROR(VLOOKUP(入力項目!$S$17,子育て関連マスタ!$I$32:$M$34,4,FALSE),0),
S16&gt;=23,0
) +
IF($D16=4,
  IFERROR(_xlfn.IFS(
  S16&lt;=入力項目!$S$11,0,
  AND(S16=入力項目!$S$11),IFERROR(VLOOKUP(入力項目!$S$12,子育て関連マスタ!$I$4:$M$5,2,FALSE),0),
  AND(S16=4),IFERROR(VLOOKUP(入力項目!$S$13,子育て関連マスタ!$I$9:$M$12,2,FALSE),0),
  AND(S16=7),IFERROR(VLOOKUP(入力項目!$S$14,子育て関連マスタ!$I$16:$M$17,2,FALSE),0),
  AND(S16=13),IFERROR(VLOOKUP(入力項目!$S$15,子育て関連マスタ!$I$21:$M$22,2,FALSE),0),
  AND(S16=16),IFERROR(VLOOKUP(入力項目!$S$16,子育て関連マスタ!$I$26:$M$28,2,FALSE),0),
  AND(S16=19,入力項目!$S$16&lt;&gt;"高専"),IFERROR(VLOOKUP(入力項目!$S$17,子育て関連マスタ!$I$32:$M$37,2,FALSE),0),
  AND(S16=21,入力項目!$S$16="高専"),IFERROR(VLOOKUP(入力項目!$S$17,子育て関連マスタ!$I$32:$M$37,2,FALSE),0),
  S16&gt;=22,0
  ),0),0
) +
IF(AND(S16&gt;=1,S16&lt;=15),IF($D16=入力項目!$S$8,入力項目!$S$3,0),0) +
IF(AND(S16&gt;=1,S16&lt;=15),IF($D16=5,入力項目!$S$4,0),0) +
IF(AND(S16&gt;=1,S16&lt;=15),IF($D16=12,入力項目!$S$5,0),0) +
IF(AND(入力項目!$S$7=$A16,入力項目!$S$8=$D16),子育て関連マスタ!$C$14,0) +
IFERROR(IF(AND(YEAR(EDATE(DATE(入力項目!$S$7,入力項目!$S$8,1),1))=$A16,MONTH(EDATE(DATE(入力項目!$S$7,入力項目!$S$8,1),1))=$D16),子育て関連マスタ!$C$15,0),0) +
IF(AND(OR(S16=3,S16=5,S16=7),$D16=11),子育て関連マスタ!$C$17,0) +
IF(AND(S16=20,$D16=1),子育て関連マスタ!$C$18,0) +
IF(AND(S16=20,$D16=1),
IFERROR(_xlfn.IFS(
入力項目!$S$10="男",子育て関連マスタ!$C$18,
入力項目!$S$10="女",子育て関連マスタ!$C$19
),0),0
) +
IF(AND(S16&gt;=入力項目!$S$18,S16&lt;=入力項目!$S$19),入力項目!$S$20,0) +
IF(AND(S16&gt;=入力項目!$S$21,S16&lt;=入力項目!$S$22),入力項目!$S$23,0) +
IF(AND(S16&gt;=入力項目!$S$24,S16&lt;=入力項目!$S$25),入力項目!$S$26,0)
)</f>
        <v>0</v>
      </c>
      <c r="AH16">
        <f ca="1">-(
_xlfn.IFS(
T16&lt;=入力項目!$S$11,0,
AND(T16&gt;=入力項目!$S$11+1,T16&lt;=3),IFERROR(VLOOKUP(入力項目!$S$12,子育て関連マスタ!$I$4:$M$5,4,FALSE),0),
AND(T16&gt;=4,T16&lt;=6),IFERROR(VLOOKUP(入力項目!$S$13,子育て関連マスタ!$I$9:$M$12,4,FALSE),0),
AND(T16&gt;=7,T16&lt;=12),IFERROR(VLOOKUP(入力項目!$S$14,子育て関連マスタ!$I$16:$M$17,4,FALSE),0),
AND(T16&gt;=13,T16&lt;=15),IFERROR(VLOOKUP(入力項目!$S$15,子育て関連マスタ!$I$21:$M$22,4,FALSE),0),
AND(T16&gt;=16,T16&lt;=18),IFERROR(VLOOKUP(入力項目!$S$16,子育て関連マスタ!$I$26:$M$28,4,FALSE),0),
AND(T16&gt;=19,T16&lt;=20,入力項目!$S$16="高専"),IFERROR(VLOOKUP(入力項目!$S$16,子育て関連マスタ!$I$26:$M$28,4,FALSE),0),
AND(T16&gt;=19,T16&lt;=20,入力項目!$S$16&lt;&gt;"高専"),IFERROR(VLOOKUP(入力項目!$S$17,子育て関連マスタ!$I$32:$M$37,4,FALSE),0),
AND(T16&gt;=21,T16&lt;=22,入力項目!$S$16="高専"),IFERROR(VLOOKUP(入力項目!$S$17,子育て関連マスタ!$I$32:$M$34,4,FALSE),0),
AND(T16&gt;=21,T16&lt;=22,入力項目!$S$16&lt;&gt;"高専"),IFERROR(VLOOKUP(入力項目!$S$17,子育て関連マスタ!$I$32:$M$34,4,FALSE),0),
T16&gt;=23,0
) +
IF($D16=4,
  IFERROR(_xlfn.IFS(
  T16&lt;=入力項目!$S$11,0,
  AND(T16=入力項目!$S$11),IFERROR(VLOOKUP(入力項目!$S$12,子育て関連マスタ!$I$4:$M$5,2,FALSE),0),
  AND(T16=4),IFERROR(VLOOKUP(入力項目!$S$13,子育て関連マスタ!$I$9:$M$12,2,FALSE),0),
  AND(T16=7),IFERROR(VLOOKUP(入力項目!$S$14,子育て関連マスタ!$I$16:$M$17,2,FALSE),0),
  AND(T16=13),IFERROR(VLOOKUP(入力項目!$S$15,子育て関連マスタ!$I$21:$M$22,2,FALSE),0),
  AND(T16=16),IFERROR(VLOOKUP(入力項目!$S$16,子育て関連マスタ!$I$26:$M$28,2,FALSE),0),
  AND(T16=19,入力項目!$S$16&lt;&gt;"高専"),IFERROR(VLOOKUP(入力項目!$S$17,子育て関連マスタ!$I$32:$M$37,2,FALSE),0),
  AND(T16=21,入力項目!$S$16="高専"),IFERROR(VLOOKUP(入力項目!$S$17,子育て関連マスタ!$I$32:$M$37,2,FALSE),0),
  T16&gt;=22,0
  ),0),0
) +
IF(AND(T16&gt;=1,T16&lt;=15),IF($D16=入力項目!$S$8,入力項目!$S$3,0),0) +
IF(AND(T16&gt;=1,T16&lt;=15),IF($D16=5,入力項目!$S$4,0),0) +
IF(AND(T16&gt;=1,T16&lt;=15),IF($D16=12,入力項目!$S$5,0),0) +
IF(AND(入力項目!$S$7=$A16,入力項目!$S$8=$D16),子育て関連マスタ!$C$14,0) +
IFERROR(IF(AND(YEAR(EDATE(DATE(入力項目!$S$7,入力項目!$S$8,1),1))=$A16,MONTH(EDATE(DATE(入力項目!$S$7,入力項目!$S$8,1),1))=$D16),子育て関連マスタ!$C$15,0),0) +
IF(AND(OR(T16=3,T16=5,T16=7),$D16=11),子育て関連マスタ!$C$17,0) +
IF(AND(T16=20,$D16=1),子育て関連マスタ!$C$18,0) +
IF(AND(T16=20,$D16=1),
IFERROR(_xlfn.IFS(
入力項目!$S$10="男",子育て関連マスタ!$C$18,
入力項目!$S$10="女",子育て関連マスタ!$C$19
),0),0
) +
IF(AND(T16&gt;=入力項目!$S$18,T16&lt;=入力項目!$S$19),入力項目!$S$20,0) +
IF(AND(T16&gt;=入力項目!$S$21,T16&lt;=入力項目!$S$22),入力項目!$S$23,0) +
IF(AND(T16&gt;=入力項目!$S$24,T16&lt;=入力項目!$S$25),入力項目!$S$26,0)
)</f>
        <v>0</v>
      </c>
      <c r="AI16">
        <f ca="1">-(
_xlfn.IFS(
U16&lt;=入力項目!$S$11,0,
AND(U16&gt;=入力項目!$S$11+1,U16&lt;=3),IFERROR(VLOOKUP(入力項目!$S$12,子育て関連マスタ!$I$4:$M$5,4,FALSE),0),
AND(U16&gt;=4,U16&lt;=6),IFERROR(VLOOKUP(入力項目!$S$13,子育て関連マスタ!$I$9:$M$12,4,FALSE),0),
AND(U16&gt;=7,U16&lt;=12),IFERROR(VLOOKUP(入力項目!$S$14,子育て関連マスタ!$I$16:$M$17,4,FALSE),0),
AND(U16&gt;=13,U16&lt;=15),IFERROR(VLOOKUP(入力項目!$S$15,子育て関連マスタ!$I$21:$M$22,4,FALSE),0),
AND(U16&gt;=16,U16&lt;=18),IFERROR(VLOOKUP(入力項目!$S$16,子育て関連マスタ!$I$26:$M$28,4,FALSE),0),
AND(U16&gt;=19,U16&lt;=20,入力項目!$S$16="高専"),IFERROR(VLOOKUP(入力項目!$S$16,子育て関連マスタ!$I$26:$M$28,4,FALSE),0),
AND(U16&gt;=19,U16&lt;=20,入力項目!$S$16&lt;&gt;"高専"),IFERROR(VLOOKUP(入力項目!$S$17,子育て関連マスタ!$I$32:$M$37,4,FALSE),0),
AND(U16&gt;=21,U16&lt;=22,入力項目!$S$16="高専"),IFERROR(VLOOKUP(入力項目!$S$17,子育て関連マスタ!$I$32:$M$34,4,FALSE),0),
AND(U16&gt;=21,U16&lt;=22,入力項目!$S$16&lt;&gt;"高専"),IFERROR(VLOOKUP(入力項目!$S$17,子育て関連マスタ!$I$32:$M$34,4,FALSE),0),
U16&gt;=23,0
) +
IF($D16=4,
  IFERROR(_xlfn.IFS(
  U16&lt;=入力項目!$S$11,0,
  AND(U16=入力項目!$S$11),IFERROR(VLOOKUP(入力項目!$S$12,子育て関連マスタ!$I$4:$M$5,2,FALSE),0),
  AND(U16=4),IFERROR(VLOOKUP(入力項目!$S$13,子育て関連マスタ!$I$9:$M$12,2,FALSE),0),
  AND(U16=7),IFERROR(VLOOKUP(入力項目!$S$14,子育て関連マスタ!$I$16:$M$17,2,FALSE),0),
  AND(U16=13),IFERROR(VLOOKUP(入力項目!$S$15,子育て関連マスタ!$I$21:$M$22,2,FALSE),0),
  AND(U16=16),IFERROR(VLOOKUP(入力項目!$S$16,子育て関連マスタ!$I$26:$M$28,2,FALSE),0),
  AND(U16=19,入力項目!$S$16&lt;&gt;"高専"),IFERROR(VLOOKUP(入力項目!$S$17,子育て関連マスタ!$I$32:$M$37,2,FALSE),0),
  AND(U16=21,入力項目!$S$16="高専"),IFERROR(VLOOKUP(入力項目!$S$17,子育て関連マスタ!$I$32:$M$37,2,FALSE),0),
  U16&gt;=22,0
  ),0),0
) +
IF(AND(U16&gt;=1,U16&lt;=15),IF($D16=入力項目!$S$8,入力項目!$S$3,0),0) +
IF(AND(U16&gt;=1,U16&lt;=15),IF($D16=5,入力項目!$S$4,0),0) +
IF(AND(U16&gt;=1,U16&lt;=15),IF($D16=12,入力項目!$S$5,0),0) +
IF(AND(入力項目!$S$7=$A16,入力項目!$S$8=$D16),子育て関連マスタ!$C$14,0) +
IFERROR(IF(AND(YEAR(EDATE(DATE(入力項目!$S$7,入力項目!$S$8,1),1))=$A16,MONTH(EDATE(DATE(入力項目!$S$7,入力項目!$S$8,1),1))=$D16),子育て関連マスタ!$C$15,0),0) +
IF(AND(OR(U16=3,U16=5,U16=7),$D16=11),子育て関連マスタ!$C$17,0) +
IF(AND(U16=20,$D16=1),子育て関連マスタ!$C$18,0) +
IF(AND(U16=20,$D16=1),
IFERROR(_xlfn.IFS(
入力項目!$S$10="男",子育て関連マスタ!$C$18,
入力項目!$S$10="女",子育て関連マスタ!$C$19
),0),0
) +
IF(AND(U16&gt;=入力項目!$S$18,U16&lt;=入力項目!$S$19),入力項目!$S$20,0) +
IF(AND(U16&gt;=入力項目!$S$21,U16&lt;=入力項目!$S$22),入力項目!$S$23,0) +
IF(AND(U16&gt;=入力項目!$S$24,U16&lt;=入力項目!$S$25),入力項目!$S$26,0)
)</f>
        <v>0</v>
      </c>
      <c r="AJ16" s="10">
        <f ca="1">-VLOOKUP($D16,月別収支!$A$2:$H$13,7,FALSE)</f>
        <v>-20000</v>
      </c>
    </row>
    <row r="17" spans="1:36" x14ac:dyDescent="0.4">
      <c r="A17">
        <f t="shared" ca="1" si="6"/>
        <v>2025</v>
      </c>
      <c r="B17">
        <f t="shared" ca="1" si="7"/>
        <v>2025</v>
      </c>
      <c r="C17">
        <f t="shared" ca="1" si="8"/>
        <v>1</v>
      </c>
      <c r="D17">
        <f t="shared" ca="1" si="9"/>
        <v>11</v>
      </c>
      <c r="E17" t="str">
        <f t="shared" ca="1" si="0"/>
        <v>2025年11月</v>
      </c>
      <c r="F17">
        <f ca="1">IF(OR(入力項目!$N$5&lt;$A17,AND(入力項目!$N$5=$A17,入力項目!$N$6&lt;$D17)),IF(F16=0,1,IF(G17=12,F16+1,F16)),0)</f>
        <v>1</v>
      </c>
      <c r="G17">
        <f ca="1">IF(OR(入力項目!$N$5&lt;$A17,AND(入力項目!$N$5=$A17,入力項目!$N$6&lt;$D17)),IF(G16=12,1,G16+1),0)</f>
        <v>1</v>
      </c>
      <c r="H17" t="str">
        <f t="shared" ca="1" si="1"/>
        <v>1_1</v>
      </c>
      <c r="I17">
        <f ca="1">IF(
  IFERROR(AND($C17&gt;0,MOD($C17,入力項目!$N$22)=0,$D17=入力項目!$N$23), FALSE),
  1,
  IF(
    AND(I16&gt;0,J16=12),
    IF(I16=入力項目!$N$28, 0, I16+1),
    I16
  )
)</f>
        <v>0</v>
      </c>
      <c r="J17">
        <f ca="1">IF($D17=入力項目!$N$23,1,IFERROR(J16+1,1))</f>
        <v>6</v>
      </c>
      <c r="K17" t="str">
        <f t="shared" ca="1" si="2"/>
        <v>0_6</v>
      </c>
      <c r="L17">
        <f ca="1">L16+IF(入力項目!$D$4=$D17,1,0)</f>
        <v>30</v>
      </c>
      <c r="M17" t="str">
        <f t="shared" ca="1" si="3"/>
        <v>30歳</v>
      </c>
      <c r="N17">
        <f t="shared" ca="1" si="10"/>
        <v>30</v>
      </c>
      <c r="O17" t="str">
        <f t="shared" ca="1" si="4"/>
        <v>30歳</v>
      </c>
      <c r="P17">
        <f t="shared" ca="1" si="11"/>
        <v>5</v>
      </c>
      <c r="Q17">
        <f t="shared" ca="1" si="12"/>
        <v>3</v>
      </c>
      <c r="R17">
        <f t="shared" ca="1" si="13"/>
        <v>2026</v>
      </c>
      <c r="S17">
        <f t="shared" ca="1" si="14"/>
        <v>2026</v>
      </c>
      <c r="T17">
        <f t="shared" ca="1" si="15"/>
        <v>2026</v>
      </c>
      <c r="U17">
        <f t="shared" ca="1" si="16"/>
        <v>2026</v>
      </c>
      <c r="V17" s="10">
        <f t="shared" ca="1" si="17"/>
        <v>7213225</v>
      </c>
      <c r="W17" s="10">
        <f ca="1">IF($L17&lt;その他マスタ!$B$1,VLOOKUP($D17,月別収支!$A$2:$H$13,2,FALSE),その他マスタ!$B$3)+IF(AND($L17=その他マスタ!$B$1,入力項目!$I$9="あり",$D17=入力項目!$D$4),その他マスタ!$B$2,0)</f>
        <v>300000</v>
      </c>
      <c r="X17" s="10">
        <f ca="1">-IF(入力項目!$K$5=TRUE,
IF($F17+$G17&lt;3,VLOOKUP($D17,月別収支!$A$2:$H$13,8,FALSE),0)+IFERROR(VLOOKUP($H17,住宅ローン計算!C:P,13,FALSE),0)+IF($F17&gt;1,IF(OR($G17=3,$G17=6,$G17=9,$G17=12),ROUNDUP(入力項目!$N$18/4,0),0),0),
VLOOKUP($D17,月別収支!$A$2:$H$13,8,FALSE))</f>
        <v>-101775</v>
      </c>
      <c r="Y17" s="10">
        <f ca="1">-VLOOKUP($D17,月別収支!$A$2:$H$13,3,FALSE)</f>
        <v>-75000</v>
      </c>
      <c r="Z17" s="10">
        <f ca="1">-VLOOKUP($D17,月別収支!$A$2:$H$13,4,FALSE)</f>
        <v>-27000</v>
      </c>
      <c r="AA17" s="10">
        <f ca="1">-VLOOKUP($D17,月別収支!$A$2:$H$13,6,FALSE)</f>
        <v>-10000</v>
      </c>
      <c r="AB17" s="10">
        <f ca="1">-(
VLOOKUP($D17,月別収支!$A$2:$H$13,5,FALSE)+IF(AND(入力項目!$I$27&lt;=$A17,ISEVEN($A17-入力項目!$I$27),入力項目!$I$28=$D17),入力項目!$I$26,0)
+IF(入力項目!$K$26=TRUE,
IFERROR(VLOOKUP($K17,マイカーローン計算!C:P,13,FALSE),0),
IFERROR(
  IF(AND($C17&gt;0,MOD($C17,入力項目!$N$22)=0,$D17=入力項目!$N$23),入力項目!$N$24,0),
 0
)
)
)</f>
        <v>-70000</v>
      </c>
      <c r="AC17" s="10">
        <f ca="1">-IF($A17&lt;入力項目!$N$33,入力項目!$N$35,IF(AND($A17=入力項目!$N$33,$D17&lt;=入力項目!$N$34),入力項目!$N$35,0))</f>
        <v>-5000</v>
      </c>
      <c r="AD17">
        <f ca="1">-(
_xlfn.IFS(
P17&lt;=入力項目!$S$11,0,
AND(P17&gt;=入力項目!$S$11+1,P17&lt;=3),IFERROR(VLOOKUP(入力項目!$S$12,子育て関連マスタ!$I$4:$M$5,4,FALSE),0),
AND(P17&gt;=4,P17&lt;=6),IFERROR(VLOOKUP(入力項目!$S$13,子育て関連マスタ!$I$9:$M$12,4,FALSE),0),
AND(P17&gt;=7,P17&lt;=12),IFERROR(VLOOKUP(入力項目!$S$14,子育て関連マスタ!$I$16:$M$17,4,FALSE),0),
AND(P17&gt;=13,P17&lt;=15),IFERROR(VLOOKUP(入力項目!$S$15,子育て関連マスタ!$I$21:$M$22,4,FALSE),0),
AND(P17&gt;=16,P17&lt;=18),IFERROR(VLOOKUP(入力項目!$S$16,子育て関連マスタ!$I$26:$M$28,4,FALSE),0),
AND(P17&gt;=19,P17&lt;=20,入力項目!$S$16="高専"),IFERROR(VLOOKUP(入力項目!$S$16,子育て関連マスタ!$I$26:$M$28,4,FALSE),0),
AND(P17&gt;=19,P17&lt;=20,入力項目!$S$16&lt;&gt;"高専"),IFERROR(VLOOKUP(入力項目!$S$17,子育て関連マスタ!$I$32:$M$37,4,FALSE),0),
AND(P17&gt;=21,P17&lt;=22,入力項目!$S$16="高専"),IFERROR(VLOOKUP(入力項目!$S$17,子育て関連マスタ!$I$32:$M$34,4,FALSE),0),
AND(P17&gt;=21,P17&lt;=22,入力項目!$S$16&lt;&gt;"高専"),IFERROR(VLOOKUP(入力項目!$S$17,子育て関連マスタ!$I$32:$M$34,4,FALSE),0),
P17&gt;=23,0
) +
IF($D17=4,
  IFERROR(_xlfn.IFS(
  P17&lt;=入力項目!$S$11,0,
  AND(P17=入力項目!$S$11),IFERROR(VLOOKUP(入力項目!$S$12,子育て関連マスタ!$I$4:$M$5,2,FALSE),0),
  AND(P17=4),IFERROR(VLOOKUP(入力項目!$S$13,子育て関連マスタ!$I$9:$M$12,2,FALSE),0),
  AND(P17=7),IFERROR(VLOOKUP(入力項目!$S$14,子育て関連マスタ!$I$16:$M$17,2,FALSE),0),
  AND(P17=13),IFERROR(VLOOKUP(入力項目!$S$15,子育て関連マスタ!$I$21:$M$22,2,FALSE),0),
  AND(P17=16),IFERROR(VLOOKUP(入力項目!$S$16,子育て関連マスタ!$I$26:$M$28,2,FALSE),0),
  AND(P17=19,入力項目!$S$16&lt;&gt;"高専"),IFERROR(VLOOKUP(入力項目!$S$17,子育て関連マスタ!$I$32:$M$37,2,FALSE),0),
  AND(P17=21,入力項目!$S$16="高専"),IFERROR(VLOOKUP(入力項目!$S$17,子育て関連マスタ!$I$32:$M$37,2,FALSE),0),
  P17&gt;=22,0
  ),0),0
) +
IF(AND(P17&gt;=1,P17&lt;=15),IF($D17=入力項目!$S$8,入力項目!$S$3,0),0) +
IF(AND(P17&gt;=1,P17&lt;=15),IF($D17=5,入力項目!$S$4,0),0) +
IF(AND(P17&gt;=1,P17&lt;=15),IF($D17=12,入力項目!$S$5,0),0) +
IF(AND(入力項目!$S$7=$A17,入力項目!$S$8=$D17),子育て関連マスタ!$C$14,0) +
IFERROR(IF(AND(YEAR(EDATE(DATE(入力項目!$S$7,入力項目!$S$8,1),1))=$A17,MONTH(EDATE(DATE(入力項目!$S$7,入力項目!$S$8,1),1))=$D17),子育て関連マスタ!$C$15,0),0) +
IF(AND(OR(P17=3,P17=5,P17=7),$D17=11),子育て関連マスタ!$C$17,0) +
IF(AND(P17=20,$D17=1),子育て関連マスタ!$C$18,0) +
IF(AND(P17=20,$D17=1),
IFERROR(_xlfn.IFS(
入力項目!$S$10="男",子育て関連マスタ!$C$18,
入力項目!$S$10="女",子育て関連マスタ!$C$19
),0),0
) +
IF(AND(P17&gt;=入力項目!$S$18,P17&lt;=入力項目!$S$19),入力項目!$S$20,0) +
IF(AND(P17&gt;=入力項目!$S$21,P17&lt;=入力項目!$S$22),入力項目!$S$23,0) +
IF(AND(P17&gt;=入力項目!$S$24,P17&lt;=入力項目!$S$25),入力項目!$S$26,0)
)</f>
        <v>-64000</v>
      </c>
      <c r="AE17">
        <f ca="1">-(
_xlfn.IFS(
Q17&lt;=入力項目!$S$11,0,
AND(Q17&gt;=入力項目!$S$11+1,Q17&lt;=3),IFERROR(VLOOKUP(入力項目!$S$12,子育て関連マスタ!$I$4:$M$5,4,FALSE),0),
AND(Q17&gt;=4,Q17&lt;=6),IFERROR(VLOOKUP(入力項目!$S$13,子育て関連マスタ!$I$9:$M$12,4,FALSE),0),
AND(Q17&gt;=7,Q17&lt;=12),IFERROR(VLOOKUP(入力項目!$S$14,子育て関連マスタ!$I$16:$M$17,4,FALSE),0),
AND(Q17&gt;=13,Q17&lt;=15),IFERROR(VLOOKUP(入力項目!$S$15,子育て関連マスタ!$I$21:$M$22,4,FALSE),0),
AND(Q17&gt;=16,Q17&lt;=18),IFERROR(VLOOKUP(入力項目!$S$16,子育て関連マスタ!$I$26:$M$28,4,FALSE),0),
AND(Q17&gt;=19,Q17&lt;=20,入力項目!$S$16="高専"),IFERROR(VLOOKUP(入力項目!$S$16,子育て関連マスタ!$I$26:$M$28,4,FALSE),0),
AND(Q17&gt;=19,Q17&lt;=20,入力項目!$S$16&lt;&gt;"高専"),IFERROR(VLOOKUP(入力項目!$S$17,子育て関連マスタ!$I$32:$M$37,4,FALSE),0),
AND(Q17&gt;=21,Q17&lt;=22,入力項目!$S$16="高専"),IFERROR(VLOOKUP(入力項目!$S$17,子育て関連マスタ!$I$32:$M$34,4,FALSE),0),
AND(Q17&gt;=21,Q17&lt;=22,入力項目!$S$16&lt;&gt;"高専"),IFERROR(VLOOKUP(入力項目!$S$17,子育て関連マスタ!$I$32:$M$34,4,FALSE),0),
Q17&gt;=23,0
) +
IF($D17=4,
  IFERROR(_xlfn.IFS(
  Q17&lt;=入力項目!$S$11,0,
  AND(Q17=入力項目!$S$11),IFERROR(VLOOKUP(入力項目!$S$12,子育て関連マスタ!$I$4:$M$5,2,FALSE),0),
  AND(Q17=4),IFERROR(VLOOKUP(入力項目!$S$13,子育て関連マスタ!$I$9:$M$12,2,FALSE),0),
  AND(Q17=7),IFERROR(VLOOKUP(入力項目!$S$14,子育て関連マスタ!$I$16:$M$17,2,FALSE),0),
  AND(Q17=13),IFERROR(VLOOKUP(入力項目!$S$15,子育て関連マスタ!$I$21:$M$22,2,FALSE),0),
  AND(Q17=16),IFERROR(VLOOKUP(入力項目!$S$16,子育て関連マスタ!$I$26:$M$28,2,FALSE),0),
  AND(Q17=19,入力項目!$S$16&lt;&gt;"高専"),IFERROR(VLOOKUP(入力項目!$S$17,子育て関連マスタ!$I$32:$M$37,2,FALSE),0),
  AND(Q17=21,入力項目!$S$16="高専"),IFERROR(VLOOKUP(入力項目!$S$17,子育て関連マスタ!$I$32:$M$37,2,FALSE),0),
  Q17&gt;=22,0
  ),0),0
) +
IF(AND(Q17&gt;=1,Q17&lt;=15),IF($D17=入力項目!$S$8,入力項目!$S$3,0),0) +
IF(AND(Q17&gt;=1,Q17&lt;=15),IF($D17=5,入力項目!$S$4,0),0) +
IF(AND(Q17&gt;=1,Q17&lt;=15),IF($D17=12,入力項目!$S$5,0),0) +
IF(AND(入力項目!$S$7=$A17,入力項目!$S$8=$D17),子育て関連マスタ!$C$14,0) +
IFERROR(IF(AND(YEAR(EDATE(DATE(入力項目!$S$7,入力項目!$S$8,1),1))=$A17,MONTH(EDATE(DATE(入力項目!$S$7,入力項目!$S$8,1),1))=$D17),子育て関連マスタ!$C$15,0),0) +
IF(AND(OR(Q17=3,Q17=5,Q17=7),$D17=11),子育て関連マスタ!$C$17,0) +
IF(AND(Q17=20,$D17=1),子育て関連マスタ!$C$18,0) +
IF(AND(Q17=20,$D17=1),
IFERROR(_xlfn.IFS(
入力項目!$S$10="男",子育て関連マスタ!$C$18,
入力項目!$S$10="女",子育て関連マスタ!$C$19
),0),0
) +
IF(AND(Q17&gt;=入力項目!$S$18,Q17&lt;=入力項目!$S$19),入力項目!$S$20,0) +
IF(AND(Q17&gt;=入力項目!$S$21,Q17&lt;=入力項目!$S$22),入力項目!$S$23,0) +
IF(AND(Q17&gt;=入力項目!$S$24,Q17&lt;=入力項目!$S$25),入力項目!$S$26,0)
)</f>
        <v>-50000</v>
      </c>
      <c r="AF17">
        <f ca="1">-(
_xlfn.IFS(
R17&lt;=入力項目!$S$11,0,
AND(R17&gt;=入力項目!$S$11+1,R17&lt;=3),IFERROR(VLOOKUP(入力項目!$S$12,子育て関連マスタ!$I$4:$M$5,4,FALSE),0),
AND(R17&gt;=4,R17&lt;=6),IFERROR(VLOOKUP(入力項目!$S$13,子育て関連マスタ!$I$9:$M$12,4,FALSE),0),
AND(R17&gt;=7,R17&lt;=12),IFERROR(VLOOKUP(入力項目!$S$14,子育て関連マスタ!$I$16:$M$17,4,FALSE),0),
AND(R17&gt;=13,R17&lt;=15),IFERROR(VLOOKUP(入力項目!$S$15,子育て関連マスタ!$I$21:$M$22,4,FALSE),0),
AND(R17&gt;=16,R17&lt;=18),IFERROR(VLOOKUP(入力項目!$S$16,子育て関連マスタ!$I$26:$M$28,4,FALSE),0),
AND(R17&gt;=19,R17&lt;=20,入力項目!$S$16="高専"),IFERROR(VLOOKUP(入力項目!$S$16,子育て関連マスタ!$I$26:$M$28,4,FALSE),0),
AND(R17&gt;=19,R17&lt;=20,入力項目!$S$16&lt;&gt;"高専"),IFERROR(VLOOKUP(入力項目!$S$17,子育て関連マスタ!$I$32:$M$37,4,FALSE),0),
AND(R17&gt;=21,R17&lt;=22,入力項目!$S$16="高専"),IFERROR(VLOOKUP(入力項目!$S$17,子育て関連マスタ!$I$32:$M$34,4,FALSE),0),
AND(R17&gt;=21,R17&lt;=22,入力項目!$S$16&lt;&gt;"高専"),IFERROR(VLOOKUP(入力項目!$S$17,子育て関連マスタ!$I$32:$M$34,4,FALSE),0),
R17&gt;=23,0
) +
IF($D17=4,
  IFERROR(_xlfn.IFS(
  R17&lt;=入力項目!$S$11,0,
  AND(R17=入力項目!$S$11),IFERROR(VLOOKUP(入力項目!$S$12,子育て関連マスタ!$I$4:$M$5,2,FALSE),0),
  AND(R17=4),IFERROR(VLOOKUP(入力項目!$S$13,子育て関連マスタ!$I$9:$M$12,2,FALSE),0),
  AND(R17=7),IFERROR(VLOOKUP(入力項目!$S$14,子育て関連マスタ!$I$16:$M$17,2,FALSE),0),
  AND(R17=13),IFERROR(VLOOKUP(入力項目!$S$15,子育て関連マスタ!$I$21:$M$22,2,FALSE),0),
  AND(R17=16),IFERROR(VLOOKUP(入力項目!$S$16,子育て関連マスタ!$I$26:$M$28,2,FALSE),0),
  AND(R17=19,入力項目!$S$16&lt;&gt;"高専"),IFERROR(VLOOKUP(入力項目!$S$17,子育て関連マスタ!$I$32:$M$37,2,FALSE),0),
  AND(R17=21,入力項目!$S$16="高専"),IFERROR(VLOOKUP(入力項目!$S$17,子育て関連マスタ!$I$32:$M$37,2,FALSE),0),
  R17&gt;=22,0
  ),0),0
) +
IF(AND(R17&gt;=1,R17&lt;=15),IF($D17=入力項目!$S$8,入力項目!$S$3,0),0) +
IF(AND(R17&gt;=1,R17&lt;=15),IF($D17=5,入力項目!$S$4,0),0) +
IF(AND(R17&gt;=1,R17&lt;=15),IF($D17=12,入力項目!$S$5,0),0) +
IF(AND(入力項目!$S$7=$A17,入力項目!$S$8=$D17),子育て関連マスタ!$C$14,0) +
IFERROR(IF(AND(YEAR(EDATE(DATE(入力項目!$S$7,入力項目!$S$8,1),1))=$A17,MONTH(EDATE(DATE(入力項目!$S$7,入力項目!$S$8,1),1))=$D17),子育て関連マスタ!$C$15,0),0) +
IF(AND(OR(R17=3,R17=5,R17=7),$D17=11),子育て関連マスタ!$C$17,0) +
IF(AND(R17=20,$D17=1),子育て関連マスタ!$C$18,0) +
IF(AND(R17=20,$D17=1),
IFERROR(_xlfn.IFS(
入力項目!$S$10="男",子育て関連マスタ!$C$18,
入力項目!$S$10="女",子育て関連マスタ!$C$19
),0),0
) +
IF(AND(R17&gt;=入力項目!$S$18,R17&lt;=入力項目!$S$19),入力項目!$S$20,0) +
IF(AND(R17&gt;=入力項目!$S$21,R17&lt;=入力項目!$S$22),入力項目!$S$23,0) +
IF(AND(R17&gt;=入力項目!$S$24,R17&lt;=入力項目!$S$25),入力項目!$S$26,0)
)</f>
        <v>0</v>
      </c>
      <c r="AG17">
        <f ca="1">-(
_xlfn.IFS(
S17&lt;=入力項目!$S$11,0,
AND(S17&gt;=入力項目!$S$11+1,S17&lt;=3),IFERROR(VLOOKUP(入力項目!$S$12,子育て関連マスタ!$I$4:$M$5,4,FALSE),0),
AND(S17&gt;=4,S17&lt;=6),IFERROR(VLOOKUP(入力項目!$S$13,子育て関連マスタ!$I$9:$M$12,4,FALSE),0),
AND(S17&gt;=7,S17&lt;=12),IFERROR(VLOOKUP(入力項目!$S$14,子育て関連マスタ!$I$16:$M$17,4,FALSE),0),
AND(S17&gt;=13,S17&lt;=15),IFERROR(VLOOKUP(入力項目!$S$15,子育て関連マスタ!$I$21:$M$22,4,FALSE),0),
AND(S17&gt;=16,S17&lt;=18),IFERROR(VLOOKUP(入力項目!$S$16,子育て関連マスタ!$I$26:$M$28,4,FALSE),0),
AND(S17&gt;=19,S17&lt;=20,入力項目!$S$16="高専"),IFERROR(VLOOKUP(入力項目!$S$16,子育て関連マスタ!$I$26:$M$28,4,FALSE),0),
AND(S17&gt;=19,S17&lt;=20,入力項目!$S$16&lt;&gt;"高専"),IFERROR(VLOOKUP(入力項目!$S$17,子育て関連マスタ!$I$32:$M$37,4,FALSE),0),
AND(S17&gt;=21,S17&lt;=22,入力項目!$S$16="高専"),IFERROR(VLOOKUP(入力項目!$S$17,子育て関連マスタ!$I$32:$M$34,4,FALSE),0),
AND(S17&gt;=21,S17&lt;=22,入力項目!$S$16&lt;&gt;"高専"),IFERROR(VLOOKUP(入力項目!$S$17,子育て関連マスタ!$I$32:$M$34,4,FALSE),0),
S17&gt;=23,0
) +
IF($D17=4,
  IFERROR(_xlfn.IFS(
  S17&lt;=入力項目!$S$11,0,
  AND(S17=入力項目!$S$11),IFERROR(VLOOKUP(入力項目!$S$12,子育て関連マスタ!$I$4:$M$5,2,FALSE),0),
  AND(S17=4),IFERROR(VLOOKUP(入力項目!$S$13,子育て関連マスタ!$I$9:$M$12,2,FALSE),0),
  AND(S17=7),IFERROR(VLOOKUP(入力項目!$S$14,子育て関連マスタ!$I$16:$M$17,2,FALSE),0),
  AND(S17=13),IFERROR(VLOOKUP(入力項目!$S$15,子育て関連マスタ!$I$21:$M$22,2,FALSE),0),
  AND(S17=16),IFERROR(VLOOKUP(入力項目!$S$16,子育て関連マスタ!$I$26:$M$28,2,FALSE),0),
  AND(S17=19,入力項目!$S$16&lt;&gt;"高専"),IFERROR(VLOOKUP(入力項目!$S$17,子育て関連マスタ!$I$32:$M$37,2,FALSE),0),
  AND(S17=21,入力項目!$S$16="高専"),IFERROR(VLOOKUP(入力項目!$S$17,子育て関連マスタ!$I$32:$M$37,2,FALSE),0),
  S17&gt;=22,0
  ),0),0
) +
IF(AND(S17&gt;=1,S17&lt;=15),IF($D17=入力項目!$S$8,入力項目!$S$3,0),0) +
IF(AND(S17&gt;=1,S17&lt;=15),IF($D17=5,入力項目!$S$4,0),0) +
IF(AND(S17&gt;=1,S17&lt;=15),IF($D17=12,入力項目!$S$5,0),0) +
IF(AND(入力項目!$S$7=$A17,入力項目!$S$8=$D17),子育て関連マスタ!$C$14,0) +
IFERROR(IF(AND(YEAR(EDATE(DATE(入力項目!$S$7,入力項目!$S$8,1),1))=$A17,MONTH(EDATE(DATE(入力項目!$S$7,入力項目!$S$8,1),1))=$D17),子育て関連マスタ!$C$15,0),0) +
IF(AND(OR(S17=3,S17=5,S17=7),$D17=11),子育て関連マスタ!$C$17,0) +
IF(AND(S17=20,$D17=1),子育て関連マスタ!$C$18,0) +
IF(AND(S17=20,$D17=1),
IFERROR(_xlfn.IFS(
入力項目!$S$10="男",子育て関連マスタ!$C$18,
入力項目!$S$10="女",子育て関連マスタ!$C$19
),0),0
) +
IF(AND(S17&gt;=入力項目!$S$18,S17&lt;=入力項目!$S$19),入力項目!$S$20,0) +
IF(AND(S17&gt;=入力項目!$S$21,S17&lt;=入力項目!$S$22),入力項目!$S$23,0) +
IF(AND(S17&gt;=入力項目!$S$24,S17&lt;=入力項目!$S$25),入力項目!$S$26,0)
)</f>
        <v>0</v>
      </c>
      <c r="AH17">
        <f ca="1">-(
_xlfn.IFS(
T17&lt;=入力項目!$S$11,0,
AND(T17&gt;=入力項目!$S$11+1,T17&lt;=3),IFERROR(VLOOKUP(入力項目!$S$12,子育て関連マスタ!$I$4:$M$5,4,FALSE),0),
AND(T17&gt;=4,T17&lt;=6),IFERROR(VLOOKUP(入力項目!$S$13,子育て関連マスタ!$I$9:$M$12,4,FALSE),0),
AND(T17&gt;=7,T17&lt;=12),IFERROR(VLOOKUP(入力項目!$S$14,子育て関連マスタ!$I$16:$M$17,4,FALSE),0),
AND(T17&gt;=13,T17&lt;=15),IFERROR(VLOOKUP(入力項目!$S$15,子育て関連マスタ!$I$21:$M$22,4,FALSE),0),
AND(T17&gt;=16,T17&lt;=18),IFERROR(VLOOKUP(入力項目!$S$16,子育て関連マスタ!$I$26:$M$28,4,FALSE),0),
AND(T17&gt;=19,T17&lt;=20,入力項目!$S$16="高専"),IFERROR(VLOOKUP(入力項目!$S$16,子育て関連マスタ!$I$26:$M$28,4,FALSE),0),
AND(T17&gt;=19,T17&lt;=20,入力項目!$S$16&lt;&gt;"高専"),IFERROR(VLOOKUP(入力項目!$S$17,子育て関連マスタ!$I$32:$M$37,4,FALSE),0),
AND(T17&gt;=21,T17&lt;=22,入力項目!$S$16="高専"),IFERROR(VLOOKUP(入力項目!$S$17,子育て関連マスタ!$I$32:$M$34,4,FALSE),0),
AND(T17&gt;=21,T17&lt;=22,入力項目!$S$16&lt;&gt;"高専"),IFERROR(VLOOKUP(入力項目!$S$17,子育て関連マスタ!$I$32:$M$34,4,FALSE),0),
T17&gt;=23,0
) +
IF($D17=4,
  IFERROR(_xlfn.IFS(
  T17&lt;=入力項目!$S$11,0,
  AND(T17=入力項目!$S$11),IFERROR(VLOOKUP(入力項目!$S$12,子育て関連マスタ!$I$4:$M$5,2,FALSE),0),
  AND(T17=4),IFERROR(VLOOKUP(入力項目!$S$13,子育て関連マスタ!$I$9:$M$12,2,FALSE),0),
  AND(T17=7),IFERROR(VLOOKUP(入力項目!$S$14,子育て関連マスタ!$I$16:$M$17,2,FALSE),0),
  AND(T17=13),IFERROR(VLOOKUP(入力項目!$S$15,子育て関連マスタ!$I$21:$M$22,2,FALSE),0),
  AND(T17=16),IFERROR(VLOOKUP(入力項目!$S$16,子育て関連マスタ!$I$26:$M$28,2,FALSE),0),
  AND(T17=19,入力項目!$S$16&lt;&gt;"高専"),IFERROR(VLOOKUP(入力項目!$S$17,子育て関連マスタ!$I$32:$M$37,2,FALSE),0),
  AND(T17=21,入力項目!$S$16="高専"),IFERROR(VLOOKUP(入力項目!$S$17,子育て関連マスタ!$I$32:$M$37,2,FALSE),0),
  T17&gt;=22,0
  ),0),0
) +
IF(AND(T17&gt;=1,T17&lt;=15),IF($D17=入力項目!$S$8,入力項目!$S$3,0),0) +
IF(AND(T17&gt;=1,T17&lt;=15),IF($D17=5,入力項目!$S$4,0),0) +
IF(AND(T17&gt;=1,T17&lt;=15),IF($D17=12,入力項目!$S$5,0),0) +
IF(AND(入力項目!$S$7=$A17,入力項目!$S$8=$D17),子育て関連マスタ!$C$14,0) +
IFERROR(IF(AND(YEAR(EDATE(DATE(入力項目!$S$7,入力項目!$S$8,1),1))=$A17,MONTH(EDATE(DATE(入力項目!$S$7,入力項目!$S$8,1),1))=$D17),子育て関連マスタ!$C$15,0),0) +
IF(AND(OR(T17=3,T17=5,T17=7),$D17=11),子育て関連マスタ!$C$17,0) +
IF(AND(T17=20,$D17=1),子育て関連マスタ!$C$18,0) +
IF(AND(T17=20,$D17=1),
IFERROR(_xlfn.IFS(
入力項目!$S$10="男",子育て関連マスタ!$C$18,
入力項目!$S$10="女",子育て関連マスタ!$C$19
),0),0
) +
IF(AND(T17&gt;=入力項目!$S$18,T17&lt;=入力項目!$S$19),入力項目!$S$20,0) +
IF(AND(T17&gt;=入力項目!$S$21,T17&lt;=入力項目!$S$22),入力項目!$S$23,0) +
IF(AND(T17&gt;=入力項目!$S$24,T17&lt;=入力項目!$S$25),入力項目!$S$26,0)
)</f>
        <v>0</v>
      </c>
      <c r="AI17">
        <f ca="1">-(
_xlfn.IFS(
U17&lt;=入力項目!$S$11,0,
AND(U17&gt;=入力項目!$S$11+1,U17&lt;=3),IFERROR(VLOOKUP(入力項目!$S$12,子育て関連マスタ!$I$4:$M$5,4,FALSE),0),
AND(U17&gt;=4,U17&lt;=6),IFERROR(VLOOKUP(入力項目!$S$13,子育て関連マスタ!$I$9:$M$12,4,FALSE),0),
AND(U17&gt;=7,U17&lt;=12),IFERROR(VLOOKUP(入力項目!$S$14,子育て関連マスタ!$I$16:$M$17,4,FALSE),0),
AND(U17&gt;=13,U17&lt;=15),IFERROR(VLOOKUP(入力項目!$S$15,子育て関連マスタ!$I$21:$M$22,4,FALSE),0),
AND(U17&gt;=16,U17&lt;=18),IFERROR(VLOOKUP(入力項目!$S$16,子育て関連マスタ!$I$26:$M$28,4,FALSE),0),
AND(U17&gt;=19,U17&lt;=20,入力項目!$S$16="高専"),IFERROR(VLOOKUP(入力項目!$S$16,子育て関連マスタ!$I$26:$M$28,4,FALSE),0),
AND(U17&gt;=19,U17&lt;=20,入力項目!$S$16&lt;&gt;"高専"),IFERROR(VLOOKUP(入力項目!$S$17,子育て関連マスタ!$I$32:$M$37,4,FALSE),0),
AND(U17&gt;=21,U17&lt;=22,入力項目!$S$16="高専"),IFERROR(VLOOKUP(入力項目!$S$17,子育て関連マスタ!$I$32:$M$34,4,FALSE),0),
AND(U17&gt;=21,U17&lt;=22,入力項目!$S$16&lt;&gt;"高専"),IFERROR(VLOOKUP(入力項目!$S$17,子育て関連マスタ!$I$32:$M$34,4,FALSE),0),
U17&gt;=23,0
) +
IF($D17=4,
  IFERROR(_xlfn.IFS(
  U17&lt;=入力項目!$S$11,0,
  AND(U17=入力項目!$S$11),IFERROR(VLOOKUP(入力項目!$S$12,子育て関連マスタ!$I$4:$M$5,2,FALSE),0),
  AND(U17=4),IFERROR(VLOOKUP(入力項目!$S$13,子育て関連マスタ!$I$9:$M$12,2,FALSE),0),
  AND(U17=7),IFERROR(VLOOKUP(入力項目!$S$14,子育て関連マスタ!$I$16:$M$17,2,FALSE),0),
  AND(U17=13),IFERROR(VLOOKUP(入力項目!$S$15,子育て関連マスタ!$I$21:$M$22,2,FALSE),0),
  AND(U17=16),IFERROR(VLOOKUP(入力項目!$S$16,子育て関連マスタ!$I$26:$M$28,2,FALSE),0),
  AND(U17=19,入力項目!$S$16&lt;&gt;"高専"),IFERROR(VLOOKUP(入力項目!$S$17,子育て関連マスタ!$I$32:$M$37,2,FALSE),0),
  AND(U17=21,入力項目!$S$16="高専"),IFERROR(VLOOKUP(入力項目!$S$17,子育て関連マスタ!$I$32:$M$37,2,FALSE),0),
  U17&gt;=22,0
  ),0),0
) +
IF(AND(U17&gt;=1,U17&lt;=15),IF($D17=入力項目!$S$8,入力項目!$S$3,0),0) +
IF(AND(U17&gt;=1,U17&lt;=15),IF($D17=5,入力項目!$S$4,0),0) +
IF(AND(U17&gt;=1,U17&lt;=15),IF($D17=12,入力項目!$S$5,0),0) +
IF(AND(入力項目!$S$7=$A17,入力項目!$S$8=$D17),子育て関連マスタ!$C$14,0) +
IFERROR(IF(AND(YEAR(EDATE(DATE(入力項目!$S$7,入力項目!$S$8,1),1))=$A17,MONTH(EDATE(DATE(入力項目!$S$7,入力項目!$S$8,1),1))=$D17),子育て関連マスタ!$C$15,0),0) +
IF(AND(OR(U17=3,U17=5,U17=7),$D17=11),子育て関連マスタ!$C$17,0) +
IF(AND(U17=20,$D17=1),子育て関連マスタ!$C$18,0) +
IF(AND(U17=20,$D17=1),
IFERROR(_xlfn.IFS(
入力項目!$S$10="男",子育て関連マスタ!$C$18,
入力項目!$S$10="女",子育て関連マスタ!$C$19
),0),0
) +
IF(AND(U17&gt;=入力項目!$S$18,U17&lt;=入力項目!$S$19),入力項目!$S$20,0) +
IF(AND(U17&gt;=入力項目!$S$21,U17&lt;=入力項目!$S$22),入力項目!$S$23,0) +
IF(AND(U17&gt;=入力項目!$S$24,U17&lt;=入力項目!$S$25),入力項目!$S$26,0)
)</f>
        <v>0</v>
      </c>
      <c r="AJ17" s="10">
        <f ca="1">-VLOOKUP($D17,月別収支!$A$2:$H$13,7,FALSE)</f>
        <v>-20000</v>
      </c>
    </row>
    <row r="18" spans="1:36" x14ac:dyDescent="0.4">
      <c r="A18">
        <f t="shared" ca="1" si="6"/>
        <v>2025</v>
      </c>
      <c r="B18">
        <f t="shared" ca="1" si="7"/>
        <v>2025</v>
      </c>
      <c r="C18">
        <f t="shared" ca="1" si="8"/>
        <v>1</v>
      </c>
      <c r="D18">
        <f t="shared" ca="1" si="9"/>
        <v>12</v>
      </c>
      <c r="E18" t="str">
        <f t="shared" ca="1" si="0"/>
        <v>2025年12月</v>
      </c>
      <c r="F18">
        <f ca="1">IF(OR(入力項目!$N$5&lt;$A18,AND(入力項目!$N$5=$A18,入力項目!$N$6&lt;$D18)),IF(F17=0,1,IF(G18=12,F17+1,F17)),0)</f>
        <v>1</v>
      </c>
      <c r="G18">
        <f ca="1">IF(OR(入力項目!$N$5&lt;$A18,AND(入力項目!$N$5=$A18,入力項目!$N$6&lt;$D18)),IF(G17=12,1,G17+1),0)</f>
        <v>2</v>
      </c>
      <c r="H18" t="str">
        <f t="shared" ca="1" si="1"/>
        <v>1_2</v>
      </c>
      <c r="I18">
        <f ca="1">IF(
  IFERROR(AND($C18&gt;0,MOD($C18,入力項目!$N$22)=0,$D18=入力項目!$N$23), FALSE),
  1,
  IF(
    AND(I17&gt;0,J17=12),
    IF(I17=入力項目!$N$28, 0, I17+1),
    I17
  )
)</f>
        <v>0</v>
      </c>
      <c r="J18">
        <f ca="1">IF($D18=入力項目!$N$23,1,IFERROR(J17+1,1))</f>
        <v>7</v>
      </c>
      <c r="K18" t="str">
        <f t="shared" ca="1" si="2"/>
        <v>0_7</v>
      </c>
      <c r="L18">
        <f ca="1">L17+IF(入力項目!$D$4=$D18,1,0)</f>
        <v>30</v>
      </c>
      <c r="M18" t="str">
        <f t="shared" ca="1" si="3"/>
        <v>30歳</v>
      </c>
      <c r="N18">
        <f t="shared" ca="1" si="10"/>
        <v>30</v>
      </c>
      <c r="O18" t="str">
        <f t="shared" ca="1" si="4"/>
        <v>30歳</v>
      </c>
      <c r="P18">
        <f t="shared" ca="1" si="11"/>
        <v>5</v>
      </c>
      <c r="Q18">
        <f t="shared" ca="1" si="12"/>
        <v>3</v>
      </c>
      <c r="R18">
        <f t="shared" ca="1" si="13"/>
        <v>2026</v>
      </c>
      <c r="S18">
        <f t="shared" ca="1" si="14"/>
        <v>2026</v>
      </c>
      <c r="T18">
        <f t="shared" ca="1" si="15"/>
        <v>2026</v>
      </c>
      <c r="U18">
        <f t="shared" ca="1" si="16"/>
        <v>2026</v>
      </c>
      <c r="V18" s="10">
        <f t="shared" ca="1" si="17"/>
        <v>7937262</v>
      </c>
      <c r="W18" s="10">
        <f ca="1">IF($L18&lt;その他マスタ!$B$1,VLOOKUP($D18,月別収支!$A$2:$H$13,2,FALSE),その他マスタ!$B$3)+IF(AND($L18=その他マスタ!$B$1,入力項目!$I$9="あり",$D18=入力項目!$D$4),その他マスタ!$B$2,0)</f>
        <v>1100000</v>
      </c>
      <c r="X18" s="10">
        <f ca="1">-IF(入力項目!$K$5=TRUE,
IF($F18+$G18&lt;3,VLOOKUP($D18,月別収支!$A$2:$H$13,8,FALSE),0)+IFERROR(VLOOKUP($H18,住宅ローン計算!C:P,13,FALSE),0)+IF($F18&gt;1,IF(OR($G18=3,$G18=6,$G18=9,$G18=12),ROUNDUP(入力項目!$N$18/4,0),0),0),
VLOOKUP($D18,月別収支!$A$2:$H$13,8,FALSE))</f>
        <v>-184963</v>
      </c>
      <c r="Y18" s="10">
        <f ca="1">-VLOOKUP($D18,月別収支!$A$2:$H$13,3,FALSE)</f>
        <v>-75000</v>
      </c>
      <c r="Z18" s="10">
        <f ca="1">-VLOOKUP($D18,月別収支!$A$2:$H$13,4,FALSE)</f>
        <v>-27000</v>
      </c>
      <c r="AA18" s="10">
        <f ca="1">-VLOOKUP($D18,月別収支!$A$2:$H$13,6,FALSE)</f>
        <v>-10000</v>
      </c>
      <c r="AB18" s="10">
        <f ca="1">-(
VLOOKUP($D18,月別収支!$A$2:$H$13,5,FALSE)+IF(AND(入力項目!$I$27&lt;=$A18,ISEVEN($A18-入力項目!$I$27),入力項目!$I$28=$D18),入力項目!$I$26,0)
+IF(入力項目!$K$26=TRUE,
IFERROR(VLOOKUP($K18,マイカーローン計算!C:P,13,FALSE),0),
IFERROR(
  IF(AND($C18&gt;0,MOD($C18,入力項目!$N$22)=0,$D18=入力項目!$N$23),入力項目!$N$24,0),
 0
)
)
)</f>
        <v>-20000</v>
      </c>
      <c r="AC18" s="10">
        <f ca="1">-IF($A18&lt;入力項目!$N$33,入力項目!$N$35,IF(AND($A18=入力項目!$N$33,$D18&lt;=入力項目!$N$34),入力項目!$N$35,0))</f>
        <v>-5000</v>
      </c>
      <c r="AD18">
        <f ca="1">-(
_xlfn.IFS(
P18&lt;=入力項目!$S$11,0,
AND(P18&gt;=入力項目!$S$11+1,P18&lt;=3),IFERROR(VLOOKUP(入力項目!$S$12,子育て関連マスタ!$I$4:$M$5,4,FALSE),0),
AND(P18&gt;=4,P18&lt;=6),IFERROR(VLOOKUP(入力項目!$S$13,子育て関連マスタ!$I$9:$M$12,4,FALSE),0),
AND(P18&gt;=7,P18&lt;=12),IFERROR(VLOOKUP(入力項目!$S$14,子育て関連マスタ!$I$16:$M$17,4,FALSE),0),
AND(P18&gt;=13,P18&lt;=15),IFERROR(VLOOKUP(入力項目!$S$15,子育て関連マスタ!$I$21:$M$22,4,FALSE),0),
AND(P18&gt;=16,P18&lt;=18),IFERROR(VLOOKUP(入力項目!$S$16,子育て関連マスタ!$I$26:$M$28,4,FALSE),0),
AND(P18&gt;=19,P18&lt;=20,入力項目!$S$16="高専"),IFERROR(VLOOKUP(入力項目!$S$16,子育て関連マスタ!$I$26:$M$28,4,FALSE),0),
AND(P18&gt;=19,P18&lt;=20,入力項目!$S$16&lt;&gt;"高専"),IFERROR(VLOOKUP(入力項目!$S$17,子育て関連マスタ!$I$32:$M$37,4,FALSE),0),
AND(P18&gt;=21,P18&lt;=22,入力項目!$S$16="高専"),IFERROR(VLOOKUP(入力項目!$S$17,子育て関連マスタ!$I$32:$M$34,4,FALSE),0),
AND(P18&gt;=21,P18&lt;=22,入力項目!$S$16&lt;&gt;"高専"),IFERROR(VLOOKUP(入力項目!$S$17,子育て関連マスタ!$I$32:$M$34,4,FALSE),0),
P18&gt;=23,0
) +
IF($D18=4,
  IFERROR(_xlfn.IFS(
  P18&lt;=入力項目!$S$11,0,
  AND(P18=入力項目!$S$11),IFERROR(VLOOKUP(入力項目!$S$12,子育て関連マスタ!$I$4:$M$5,2,FALSE),0),
  AND(P18=4),IFERROR(VLOOKUP(入力項目!$S$13,子育て関連マスタ!$I$9:$M$12,2,FALSE),0),
  AND(P18=7),IFERROR(VLOOKUP(入力項目!$S$14,子育て関連マスタ!$I$16:$M$17,2,FALSE),0),
  AND(P18=13),IFERROR(VLOOKUP(入力項目!$S$15,子育て関連マスタ!$I$21:$M$22,2,FALSE),0),
  AND(P18=16),IFERROR(VLOOKUP(入力項目!$S$16,子育て関連マスタ!$I$26:$M$28,2,FALSE),0),
  AND(P18=19,入力項目!$S$16&lt;&gt;"高専"),IFERROR(VLOOKUP(入力項目!$S$17,子育て関連マスタ!$I$32:$M$37,2,FALSE),0),
  AND(P18=21,入力項目!$S$16="高専"),IFERROR(VLOOKUP(入力項目!$S$17,子育て関連マスタ!$I$32:$M$37,2,FALSE),0),
  P18&gt;=22,0
  ),0),0
) +
IF(AND(P18&gt;=1,P18&lt;=15),IF($D18=入力項目!$S$8,入力項目!$S$3,0),0) +
IF(AND(P18&gt;=1,P18&lt;=15),IF($D18=5,入力項目!$S$4,0),0) +
IF(AND(P18&gt;=1,P18&lt;=15),IF($D18=12,入力項目!$S$5,0),0) +
IF(AND(入力項目!$S$7=$A18,入力項目!$S$8=$D18),子育て関連マスタ!$C$14,0) +
IFERROR(IF(AND(YEAR(EDATE(DATE(入力項目!$S$7,入力項目!$S$8,1),1))=$A18,MONTH(EDATE(DATE(入力項目!$S$7,入力項目!$S$8,1),1))=$D18),子育て関連マスタ!$C$15,0),0) +
IF(AND(OR(P18=3,P18=5,P18=7),$D18=11),子育て関連マスタ!$C$17,0) +
IF(AND(P18=20,$D18=1),子育て関連マスタ!$C$18,0) +
IF(AND(P18=20,$D18=1),
IFERROR(_xlfn.IFS(
入力項目!$S$10="男",子育て関連マスタ!$C$18,
入力項目!$S$10="女",子育て関連マスタ!$C$19
),0),0
) +
IF(AND(P18&gt;=入力項目!$S$18,P18&lt;=入力項目!$S$19),入力項目!$S$20,0) +
IF(AND(P18&gt;=入力項目!$S$21,P18&lt;=入力項目!$S$22),入力項目!$S$23,0) +
IF(AND(P18&gt;=入力項目!$S$24,P18&lt;=入力項目!$S$25),入力項目!$S$26,0)
)</f>
        <v>-24000</v>
      </c>
      <c r="AE18">
        <f ca="1">-(
_xlfn.IFS(
Q18&lt;=入力項目!$S$11,0,
AND(Q18&gt;=入力項目!$S$11+1,Q18&lt;=3),IFERROR(VLOOKUP(入力項目!$S$12,子育て関連マスタ!$I$4:$M$5,4,FALSE),0),
AND(Q18&gt;=4,Q18&lt;=6),IFERROR(VLOOKUP(入力項目!$S$13,子育て関連マスタ!$I$9:$M$12,4,FALSE),0),
AND(Q18&gt;=7,Q18&lt;=12),IFERROR(VLOOKUP(入力項目!$S$14,子育て関連マスタ!$I$16:$M$17,4,FALSE),0),
AND(Q18&gt;=13,Q18&lt;=15),IFERROR(VLOOKUP(入力項目!$S$15,子育て関連マスタ!$I$21:$M$22,4,FALSE),0),
AND(Q18&gt;=16,Q18&lt;=18),IFERROR(VLOOKUP(入力項目!$S$16,子育て関連マスタ!$I$26:$M$28,4,FALSE),0),
AND(Q18&gt;=19,Q18&lt;=20,入力項目!$S$16="高専"),IFERROR(VLOOKUP(入力項目!$S$16,子育て関連マスタ!$I$26:$M$28,4,FALSE),0),
AND(Q18&gt;=19,Q18&lt;=20,入力項目!$S$16&lt;&gt;"高専"),IFERROR(VLOOKUP(入力項目!$S$17,子育て関連マスタ!$I$32:$M$37,4,FALSE),0),
AND(Q18&gt;=21,Q18&lt;=22,入力項目!$S$16="高専"),IFERROR(VLOOKUP(入力項目!$S$17,子育て関連マスタ!$I$32:$M$34,4,FALSE),0),
AND(Q18&gt;=21,Q18&lt;=22,入力項目!$S$16&lt;&gt;"高専"),IFERROR(VLOOKUP(入力項目!$S$17,子育て関連マスタ!$I$32:$M$34,4,FALSE),0),
Q18&gt;=23,0
) +
IF($D18=4,
  IFERROR(_xlfn.IFS(
  Q18&lt;=入力項目!$S$11,0,
  AND(Q18=入力項目!$S$11),IFERROR(VLOOKUP(入力項目!$S$12,子育て関連マスタ!$I$4:$M$5,2,FALSE),0),
  AND(Q18=4),IFERROR(VLOOKUP(入力項目!$S$13,子育て関連マスタ!$I$9:$M$12,2,FALSE),0),
  AND(Q18=7),IFERROR(VLOOKUP(入力項目!$S$14,子育て関連マスタ!$I$16:$M$17,2,FALSE),0),
  AND(Q18=13),IFERROR(VLOOKUP(入力項目!$S$15,子育て関連マスタ!$I$21:$M$22,2,FALSE),0),
  AND(Q18=16),IFERROR(VLOOKUP(入力項目!$S$16,子育て関連マスタ!$I$26:$M$28,2,FALSE),0),
  AND(Q18=19,入力項目!$S$16&lt;&gt;"高専"),IFERROR(VLOOKUP(入力項目!$S$17,子育て関連マスタ!$I$32:$M$37,2,FALSE),0),
  AND(Q18=21,入力項目!$S$16="高専"),IFERROR(VLOOKUP(入力項目!$S$17,子育て関連マスタ!$I$32:$M$37,2,FALSE),0),
  Q18&gt;=22,0
  ),0),0
) +
IF(AND(Q18&gt;=1,Q18&lt;=15),IF($D18=入力項目!$S$8,入力項目!$S$3,0),0) +
IF(AND(Q18&gt;=1,Q18&lt;=15),IF($D18=5,入力項目!$S$4,0),0) +
IF(AND(Q18&gt;=1,Q18&lt;=15),IF($D18=12,入力項目!$S$5,0),0) +
IF(AND(入力項目!$S$7=$A18,入力項目!$S$8=$D18),子育て関連マスタ!$C$14,0) +
IFERROR(IF(AND(YEAR(EDATE(DATE(入力項目!$S$7,入力項目!$S$8,1),1))=$A18,MONTH(EDATE(DATE(入力項目!$S$7,入力項目!$S$8,1),1))=$D18),子育て関連マスタ!$C$15,0),0) +
IF(AND(OR(Q18=3,Q18=5,Q18=7),$D18=11),子育て関連マスタ!$C$17,0) +
IF(AND(Q18=20,$D18=1),子育て関連マスタ!$C$18,0) +
IF(AND(Q18=20,$D18=1),
IFERROR(_xlfn.IFS(
入力項目!$S$10="男",子育て関連マスタ!$C$18,
入力項目!$S$10="女",子育て関連マスタ!$C$19
),0),0
) +
IF(AND(Q18&gt;=入力項目!$S$18,Q18&lt;=入力項目!$S$19),入力項目!$S$20,0) +
IF(AND(Q18&gt;=入力項目!$S$21,Q18&lt;=入力項目!$S$22),入力項目!$S$23,0) +
IF(AND(Q18&gt;=入力項目!$S$24,Q18&lt;=入力項目!$S$25),入力項目!$S$26,0)
)</f>
        <v>-10000</v>
      </c>
      <c r="AF18">
        <f ca="1">-(
_xlfn.IFS(
R18&lt;=入力項目!$S$11,0,
AND(R18&gt;=入力項目!$S$11+1,R18&lt;=3),IFERROR(VLOOKUP(入力項目!$S$12,子育て関連マスタ!$I$4:$M$5,4,FALSE),0),
AND(R18&gt;=4,R18&lt;=6),IFERROR(VLOOKUP(入力項目!$S$13,子育て関連マスタ!$I$9:$M$12,4,FALSE),0),
AND(R18&gt;=7,R18&lt;=12),IFERROR(VLOOKUP(入力項目!$S$14,子育て関連マスタ!$I$16:$M$17,4,FALSE),0),
AND(R18&gt;=13,R18&lt;=15),IFERROR(VLOOKUP(入力項目!$S$15,子育て関連マスタ!$I$21:$M$22,4,FALSE),0),
AND(R18&gt;=16,R18&lt;=18),IFERROR(VLOOKUP(入力項目!$S$16,子育て関連マスタ!$I$26:$M$28,4,FALSE),0),
AND(R18&gt;=19,R18&lt;=20,入力項目!$S$16="高専"),IFERROR(VLOOKUP(入力項目!$S$16,子育て関連マスタ!$I$26:$M$28,4,FALSE),0),
AND(R18&gt;=19,R18&lt;=20,入力項目!$S$16&lt;&gt;"高専"),IFERROR(VLOOKUP(入力項目!$S$17,子育て関連マスタ!$I$32:$M$37,4,FALSE),0),
AND(R18&gt;=21,R18&lt;=22,入力項目!$S$16="高専"),IFERROR(VLOOKUP(入力項目!$S$17,子育て関連マスタ!$I$32:$M$34,4,FALSE),0),
AND(R18&gt;=21,R18&lt;=22,入力項目!$S$16&lt;&gt;"高専"),IFERROR(VLOOKUP(入力項目!$S$17,子育て関連マスタ!$I$32:$M$34,4,FALSE),0),
R18&gt;=23,0
) +
IF($D18=4,
  IFERROR(_xlfn.IFS(
  R18&lt;=入力項目!$S$11,0,
  AND(R18=入力項目!$S$11),IFERROR(VLOOKUP(入力項目!$S$12,子育て関連マスタ!$I$4:$M$5,2,FALSE),0),
  AND(R18=4),IFERROR(VLOOKUP(入力項目!$S$13,子育て関連マスタ!$I$9:$M$12,2,FALSE),0),
  AND(R18=7),IFERROR(VLOOKUP(入力項目!$S$14,子育て関連マスタ!$I$16:$M$17,2,FALSE),0),
  AND(R18=13),IFERROR(VLOOKUP(入力項目!$S$15,子育て関連マスタ!$I$21:$M$22,2,FALSE),0),
  AND(R18=16),IFERROR(VLOOKUP(入力項目!$S$16,子育て関連マスタ!$I$26:$M$28,2,FALSE),0),
  AND(R18=19,入力項目!$S$16&lt;&gt;"高専"),IFERROR(VLOOKUP(入力項目!$S$17,子育て関連マスタ!$I$32:$M$37,2,FALSE),0),
  AND(R18=21,入力項目!$S$16="高専"),IFERROR(VLOOKUP(入力項目!$S$17,子育て関連マスタ!$I$32:$M$37,2,FALSE),0),
  R18&gt;=22,0
  ),0),0
) +
IF(AND(R18&gt;=1,R18&lt;=15),IF($D18=入力項目!$S$8,入力項目!$S$3,0),0) +
IF(AND(R18&gt;=1,R18&lt;=15),IF($D18=5,入力項目!$S$4,0),0) +
IF(AND(R18&gt;=1,R18&lt;=15),IF($D18=12,入力項目!$S$5,0),0) +
IF(AND(入力項目!$S$7=$A18,入力項目!$S$8=$D18),子育て関連マスタ!$C$14,0) +
IFERROR(IF(AND(YEAR(EDATE(DATE(入力項目!$S$7,入力項目!$S$8,1),1))=$A18,MONTH(EDATE(DATE(入力項目!$S$7,入力項目!$S$8,1),1))=$D18),子育て関連マスタ!$C$15,0),0) +
IF(AND(OR(R18=3,R18=5,R18=7),$D18=11),子育て関連マスタ!$C$17,0) +
IF(AND(R18=20,$D18=1),子育て関連マスタ!$C$18,0) +
IF(AND(R18=20,$D18=1),
IFERROR(_xlfn.IFS(
入力項目!$S$10="男",子育て関連マスタ!$C$18,
入力項目!$S$10="女",子育て関連マスタ!$C$19
),0),0
) +
IF(AND(R18&gt;=入力項目!$S$18,R18&lt;=入力項目!$S$19),入力項目!$S$20,0) +
IF(AND(R18&gt;=入力項目!$S$21,R18&lt;=入力項目!$S$22),入力項目!$S$23,0) +
IF(AND(R18&gt;=入力項目!$S$24,R18&lt;=入力項目!$S$25),入力項目!$S$26,0)
)</f>
        <v>0</v>
      </c>
      <c r="AG18">
        <f ca="1">-(
_xlfn.IFS(
S18&lt;=入力項目!$S$11,0,
AND(S18&gt;=入力項目!$S$11+1,S18&lt;=3),IFERROR(VLOOKUP(入力項目!$S$12,子育て関連マスタ!$I$4:$M$5,4,FALSE),0),
AND(S18&gt;=4,S18&lt;=6),IFERROR(VLOOKUP(入力項目!$S$13,子育て関連マスタ!$I$9:$M$12,4,FALSE),0),
AND(S18&gt;=7,S18&lt;=12),IFERROR(VLOOKUP(入力項目!$S$14,子育て関連マスタ!$I$16:$M$17,4,FALSE),0),
AND(S18&gt;=13,S18&lt;=15),IFERROR(VLOOKUP(入力項目!$S$15,子育て関連マスタ!$I$21:$M$22,4,FALSE),0),
AND(S18&gt;=16,S18&lt;=18),IFERROR(VLOOKUP(入力項目!$S$16,子育て関連マスタ!$I$26:$M$28,4,FALSE),0),
AND(S18&gt;=19,S18&lt;=20,入力項目!$S$16="高専"),IFERROR(VLOOKUP(入力項目!$S$16,子育て関連マスタ!$I$26:$M$28,4,FALSE),0),
AND(S18&gt;=19,S18&lt;=20,入力項目!$S$16&lt;&gt;"高専"),IFERROR(VLOOKUP(入力項目!$S$17,子育て関連マスタ!$I$32:$M$37,4,FALSE),0),
AND(S18&gt;=21,S18&lt;=22,入力項目!$S$16="高専"),IFERROR(VLOOKUP(入力項目!$S$17,子育て関連マスタ!$I$32:$M$34,4,FALSE),0),
AND(S18&gt;=21,S18&lt;=22,入力項目!$S$16&lt;&gt;"高専"),IFERROR(VLOOKUP(入力項目!$S$17,子育て関連マスタ!$I$32:$M$34,4,FALSE),0),
S18&gt;=23,0
) +
IF($D18=4,
  IFERROR(_xlfn.IFS(
  S18&lt;=入力項目!$S$11,0,
  AND(S18=入力項目!$S$11),IFERROR(VLOOKUP(入力項目!$S$12,子育て関連マスタ!$I$4:$M$5,2,FALSE),0),
  AND(S18=4),IFERROR(VLOOKUP(入力項目!$S$13,子育て関連マスタ!$I$9:$M$12,2,FALSE),0),
  AND(S18=7),IFERROR(VLOOKUP(入力項目!$S$14,子育て関連マスタ!$I$16:$M$17,2,FALSE),0),
  AND(S18=13),IFERROR(VLOOKUP(入力項目!$S$15,子育て関連マスタ!$I$21:$M$22,2,FALSE),0),
  AND(S18=16),IFERROR(VLOOKUP(入力項目!$S$16,子育て関連マスタ!$I$26:$M$28,2,FALSE),0),
  AND(S18=19,入力項目!$S$16&lt;&gt;"高専"),IFERROR(VLOOKUP(入力項目!$S$17,子育て関連マスタ!$I$32:$M$37,2,FALSE),0),
  AND(S18=21,入力項目!$S$16="高専"),IFERROR(VLOOKUP(入力項目!$S$17,子育て関連マスタ!$I$32:$M$37,2,FALSE),0),
  S18&gt;=22,0
  ),0),0
) +
IF(AND(S18&gt;=1,S18&lt;=15),IF($D18=入力項目!$S$8,入力項目!$S$3,0),0) +
IF(AND(S18&gt;=1,S18&lt;=15),IF($D18=5,入力項目!$S$4,0),0) +
IF(AND(S18&gt;=1,S18&lt;=15),IF($D18=12,入力項目!$S$5,0),0) +
IF(AND(入力項目!$S$7=$A18,入力項目!$S$8=$D18),子育て関連マスタ!$C$14,0) +
IFERROR(IF(AND(YEAR(EDATE(DATE(入力項目!$S$7,入力項目!$S$8,1),1))=$A18,MONTH(EDATE(DATE(入力項目!$S$7,入力項目!$S$8,1),1))=$D18),子育て関連マスタ!$C$15,0),0) +
IF(AND(OR(S18=3,S18=5,S18=7),$D18=11),子育て関連マスタ!$C$17,0) +
IF(AND(S18=20,$D18=1),子育て関連マスタ!$C$18,0) +
IF(AND(S18=20,$D18=1),
IFERROR(_xlfn.IFS(
入力項目!$S$10="男",子育て関連マスタ!$C$18,
入力項目!$S$10="女",子育て関連マスタ!$C$19
),0),0
) +
IF(AND(S18&gt;=入力項目!$S$18,S18&lt;=入力項目!$S$19),入力項目!$S$20,0) +
IF(AND(S18&gt;=入力項目!$S$21,S18&lt;=入力項目!$S$22),入力項目!$S$23,0) +
IF(AND(S18&gt;=入力項目!$S$24,S18&lt;=入力項目!$S$25),入力項目!$S$26,0)
)</f>
        <v>0</v>
      </c>
      <c r="AH18">
        <f ca="1">-(
_xlfn.IFS(
T18&lt;=入力項目!$S$11,0,
AND(T18&gt;=入力項目!$S$11+1,T18&lt;=3),IFERROR(VLOOKUP(入力項目!$S$12,子育て関連マスタ!$I$4:$M$5,4,FALSE),0),
AND(T18&gt;=4,T18&lt;=6),IFERROR(VLOOKUP(入力項目!$S$13,子育て関連マスタ!$I$9:$M$12,4,FALSE),0),
AND(T18&gt;=7,T18&lt;=12),IFERROR(VLOOKUP(入力項目!$S$14,子育て関連マスタ!$I$16:$M$17,4,FALSE),0),
AND(T18&gt;=13,T18&lt;=15),IFERROR(VLOOKUP(入力項目!$S$15,子育て関連マスタ!$I$21:$M$22,4,FALSE),0),
AND(T18&gt;=16,T18&lt;=18),IFERROR(VLOOKUP(入力項目!$S$16,子育て関連マスタ!$I$26:$M$28,4,FALSE),0),
AND(T18&gt;=19,T18&lt;=20,入力項目!$S$16="高専"),IFERROR(VLOOKUP(入力項目!$S$16,子育て関連マスタ!$I$26:$M$28,4,FALSE),0),
AND(T18&gt;=19,T18&lt;=20,入力項目!$S$16&lt;&gt;"高専"),IFERROR(VLOOKUP(入力項目!$S$17,子育て関連マスタ!$I$32:$M$37,4,FALSE),0),
AND(T18&gt;=21,T18&lt;=22,入力項目!$S$16="高専"),IFERROR(VLOOKUP(入力項目!$S$17,子育て関連マスタ!$I$32:$M$34,4,FALSE),0),
AND(T18&gt;=21,T18&lt;=22,入力項目!$S$16&lt;&gt;"高専"),IFERROR(VLOOKUP(入力項目!$S$17,子育て関連マスタ!$I$32:$M$34,4,FALSE),0),
T18&gt;=23,0
) +
IF($D18=4,
  IFERROR(_xlfn.IFS(
  T18&lt;=入力項目!$S$11,0,
  AND(T18=入力項目!$S$11),IFERROR(VLOOKUP(入力項目!$S$12,子育て関連マスタ!$I$4:$M$5,2,FALSE),0),
  AND(T18=4),IFERROR(VLOOKUP(入力項目!$S$13,子育て関連マスタ!$I$9:$M$12,2,FALSE),0),
  AND(T18=7),IFERROR(VLOOKUP(入力項目!$S$14,子育て関連マスタ!$I$16:$M$17,2,FALSE),0),
  AND(T18=13),IFERROR(VLOOKUP(入力項目!$S$15,子育て関連マスタ!$I$21:$M$22,2,FALSE),0),
  AND(T18=16),IFERROR(VLOOKUP(入力項目!$S$16,子育て関連マスタ!$I$26:$M$28,2,FALSE),0),
  AND(T18=19,入力項目!$S$16&lt;&gt;"高専"),IFERROR(VLOOKUP(入力項目!$S$17,子育て関連マスタ!$I$32:$M$37,2,FALSE),0),
  AND(T18=21,入力項目!$S$16="高専"),IFERROR(VLOOKUP(入力項目!$S$17,子育て関連マスタ!$I$32:$M$37,2,FALSE),0),
  T18&gt;=22,0
  ),0),0
) +
IF(AND(T18&gt;=1,T18&lt;=15),IF($D18=入力項目!$S$8,入力項目!$S$3,0),0) +
IF(AND(T18&gt;=1,T18&lt;=15),IF($D18=5,入力項目!$S$4,0),0) +
IF(AND(T18&gt;=1,T18&lt;=15),IF($D18=12,入力項目!$S$5,0),0) +
IF(AND(入力項目!$S$7=$A18,入力項目!$S$8=$D18),子育て関連マスタ!$C$14,0) +
IFERROR(IF(AND(YEAR(EDATE(DATE(入力項目!$S$7,入力項目!$S$8,1),1))=$A18,MONTH(EDATE(DATE(入力項目!$S$7,入力項目!$S$8,1),1))=$D18),子育て関連マスタ!$C$15,0),0) +
IF(AND(OR(T18=3,T18=5,T18=7),$D18=11),子育て関連マスタ!$C$17,0) +
IF(AND(T18=20,$D18=1),子育て関連マスタ!$C$18,0) +
IF(AND(T18=20,$D18=1),
IFERROR(_xlfn.IFS(
入力項目!$S$10="男",子育て関連マスタ!$C$18,
入力項目!$S$10="女",子育て関連マスタ!$C$19
),0),0
) +
IF(AND(T18&gt;=入力項目!$S$18,T18&lt;=入力項目!$S$19),入力項目!$S$20,0) +
IF(AND(T18&gt;=入力項目!$S$21,T18&lt;=入力項目!$S$22),入力項目!$S$23,0) +
IF(AND(T18&gt;=入力項目!$S$24,T18&lt;=入力項目!$S$25),入力項目!$S$26,0)
)</f>
        <v>0</v>
      </c>
      <c r="AI18">
        <f ca="1">-(
_xlfn.IFS(
U18&lt;=入力項目!$S$11,0,
AND(U18&gt;=入力項目!$S$11+1,U18&lt;=3),IFERROR(VLOOKUP(入力項目!$S$12,子育て関連マスタ!$I$4:$M$5,4,FALSE),0),
AND(U18&gt;=4,U18&lt;=6),IFERROR(VLOOKUP(入力項目!$S$13,子育て関連マスタ!$I$9:$M$12,4,FALSE),0),
AND(U18&gt;=7,U18&lt;=12),IFERROR(VLOOKUP(入力項目!$S$14,子育て関連マスタ!$I$16:$M$17,4,FALSE),0),
AND(U18&gt;=13,U18&lt;=15),IFERROR(VLOOKUP(入力項目!$S$15,子育て関連マスタ!$I$21:$M$22,4,FALSE),0),
AND(U18&gt;=16,U18&lt;=18),IFERROR(VLOOKUP(入力項目!$S$16,子育て関連マスタ!$I$26:$M$28,4,FALSE),0),
AND(U18&gt;=19,U18&lt;=20,入力項目!$S$16="高専"),IFERROR(VLOOKUP(入力項目!$S$16,子育て関連マスタ!$I$26:$M$28,4,FALSE),0),
AND(U18&gt;=19,U18&lt;=20,入力項目!$S$16&lt;&gt;"高専"),IFERROR(VLOOKUP(入力項目!$S$17,子育て関連マスタ!$I$32:$M$37,4,FALSE),0),
AND(U18&gt;=21,U18&lt;=22,入力項目!$S$16="高専"),IFERROR(VLOOKUP(入力項目!$S$17,子育て関連マスタ!$I$32:$M$34,4,FALSE),0),
AND(U18&gt;=21,U18&lt;=22,入力項目!$S$16&lt;&gt;"高専"),IFERROR(VLOOKUP(入力項目!$S$17,子育て関連マスタ!$I$32:$M$34,4,FALSE),0),
U18&gt;=23,0
) +
IF($D18=4,
  IFERROR(_xlfn.IFS(
  U18&lt;=入力項目!$S$11,0,
  AND(U18=入力項目!$S$11),IFERROR(VLOOKUP(入力項目!$S$12,子育て関連マスタ!$I$4:$M$5,2,FALSE),0),
  AND(U18=4),IFERROR(VLOOKUP(入力項目!$S$13,子育て関連マスタ!$I$9:$M$12,2,FALSE),0),
  AND(U18=7),IFERROR(VLOOKUP(入力項目!$S$14,子育て関連マスタ!$I$16:$M$17,2,FALSE),0),
  AND(U18=13),IFERROR(VLOOKUP(入力項目!$S$15,子育て関連マスタ!$I$21:$M$22,2,FALSE),0),
  AND(U18=16),IFERROR(VLOOKUP(入力項目!$S$16,子育て関連マスタ!$I$26:$M$28,2,FALSE),0),
  AND(U18=19,入力項目!$S$16&lt;&gt;"高専"),IFERROR(VLOOKUP(入力項目!$S$17,子育て関連マスタ!$I$32:$M$37,2,FALSE),0),
  AND(U18=21,入力項目!$S$16="高専"),IFERROR(VLOOKUP(入力項目!$S$17,子育て関連マスタ!$I$32:$M$37,2,FALSE),0),
  U18&gt;=22,0
  ),0),0
) +
IF(AND(U18&gt;=1,U18&lt;=15),IF($D18=入力項目!$S$8,入力項目!$S$3,0),0) +
IF(AND(U18&gt;=1,U18&lt;=15),IF($D18=5,入力項目!$S$4,0),0) +
IF(AND(U18&gt;=1,U18&lt;=15),IF($D18=12,入力項目!$S$5,0),0) +
IF(AND(入力項目!$S$7=$A18,入力項目!$S$8=$D18),子育て関連マスタ!$C$14,0) +
IFERROR(IF(AND(YEAR(EDATE(DATE(入力項目!$S$7,入力項目!$S$8,1),1))=$A18,MONTH(EDATE(DATE(入力項目!$S$7,入力項目!$S$8,1),1))=$D18),子育て関連マスタ!$C$15,0),0) +
IF(AND(OR(U18=3,U18=5,U18=7),$D18=11),子育て関連マスタ!$C$17,0) +
IF(AND(U18=20,$D18=1),子育て関連マスタ!$C$18,0) +
IF(AND(U18=20,$D18=1),
IFERROR(_xlfn.IFS(
入力項目!$S$10="男",子育て関連マスタ!$C$18,
入力項目!$S$10="女",子育て関連マスタ!$C$19
),0),0
) +
IF(AND(U18&gt;=入力項目!$S$18,U18&lt;=入力項目!$S$19),入力項目!$S$20,0) +
IF(AND(U18&gt;=入力項目!$S$21,U18&lt;=入力項目!$S$22),入力項目!$S$23,0) +
IF(AND(U18&gt;=入力項目!$S$24,U18&lt;=入力項目!$S$25),入力項目!$S$26,0)
)</f>
        <v>0</v>
      </c>
      <c r="AJ18" s="10">
        <f ca="1">-VLOOKUP($D18,月別収支!$A$2:$H$13,7,FALSE)</f>
        <v>-20000</v>
      </c>
    </row>
    <row r="19" spans="1:36" x14ac:dyDescent="0.4">
      <c r="A19">
        <f t="shared" ca="1" si="6"/>
        <v>2026</v>
      </c>
      <c r="B19">
        <f t="shared" ca="1" si="7"/>
        <v>2025</v>
      </c>
      <c r="C19">
        <f t="shared" ca="1" si="8"/>
        <v>2</v>
      </c>
      <c r="D19">
        <f t="shared" ca="1" si="9"/>
        <v>1</v>
      </c>
      <c r="E19" t="str">
        <f t="shared" ca="1" si="0"/>
        <v>2026年1月</v>
      </c>
      <c r="F19">
        <f ca="1">IF(OR(入力項目!$N$5&lt;$A19,AND(入力項目!$N$5=$A19,入力項目!$N$6&lt;$D19)),IF(F18=0,1,IF(G19=12,F18+1,F18)),0)</f>
        <v>1</v>
      </c>
      <c r="G19">
        <f ca="1">IF(OR(入力項目!$N$5&lt;$A19,AND(入力項目!$N$5=$A19,入力項目!$N$6&lt;$D19)),IF(G18=12,1,G18+1),0)</f>
        <v>3</v>
      </c>
      <c r="H19" t="str">
        <f t="shared" ca="1" si="1"/>
        <v>1_3</v>
      </c>
      <c r="I19">
        <f ca="1">IF(
  IFERROR(AND($C19&gt;0,MOD($C19,入力項目!$N$22)=0,$D19=入力項目!$N$23), FALSE),
  1,
  IF(
    AND(I18&gt;0,J18=12),
    IF(I18=入力項目!$N$28, 0, I18+1),
    I18
  )
)</f>
        <v>0</v>
      </c>
      <c r="J19">
        <f ca="1">IF($D19=入力項目!$N$23,1,IFERROR(J18+1,1))</f>
        <v>8</v>
      </c>
      <c r="K19" t="str">
        <f t="shared" ca="1" si="2"/>
        <v>0_8</v>
      </c>
      <c r="L19">
        <f ca="1">L18+IF(入力項目!$D$4=$D19,1,0)</f>
        <v>30</v>
      </c>
      <c r="M19" t="str">
        <f t="shared" ca="1" si="3"/>
        <v>30歳</v>
      </c>
      <c r="N19">
        <f t="shared" ca="1" si="10"/>
        <v>31</v>
      </c>
      <c r="O19" t="str">
        <f t="shared" ca="1" si="4"/>
        <v>31歳</v>
      </c>
      <c r="P19">
        <f t="shared" ca="1" si="11"/>
        <v>5</v>
      </c>
      <c r="Q19">
        <f t="shared" ca="1" si="12"/>
        <v>3</v>
      </c>
      <c r="R19">
        <f t="shared" ca="1" si="13"/>
        <v>2026</v>
      </c>
      <c r="S19">
        <f t="shared" ca="1" si="14"/>
        <v>2026</v>
      </c>
      <c r="T19">
        <f t="shared" ca="1" si="15"/>
        <v>2026</v>
      </c>
      <c r="U19">
        <f t="shared" ca="1" si="16"/>
        <v>2026</v>
      </c>
      <c r="V19" s="10">
        <f t="shared" ca="1" si="17"/>
        <v>8014487</v>
      </c>
      <c r="W19" s="10">
        <f ca="1">IF($L19&lt;その他マスタ!$B$1,VLOOKUP($D19,月別収支!$A$2:$H$13,2,FALSE),その他マスタ!$B$3)+IF(AND($L19=その他マスタ!$B$1,入力項目!$I$9="あり",$D19=入力項目!$D$4),その他マスタ!$B$2,0)</f>
        <v>300000</v>
      </c>
      <c r="X19" s="10">
        <f ca="1">-IF(入力項目!$K$5=TRUE,
IF($F19+$G19&lt;3,VLOOKUP($D19,月別収支!$A$2:$H$13,8,FALSE),0)+IFERROR(VLOOKUP($H19,住宅ローン計算!C:P,13,FALSE),0)+IF($F19&gt;1,IF(OR($G19=3,$G19=6,$G19=9,$G19=12),ROUNDUP(入力項目!$N$18/4,0),0),0),
VLOOKUP($D19,月別収支!$A$2:$H$13,8,FALSE))</f>
        <v>-51775</v>
      </c>
      <c r="Y19" s="10">
        <f ca="1">-VLOOKUP($D19,月別収支!$A$2:$H$13,3,FALSE)</f>
        <v>-75000</v>
      </c>
      <c r="Z19" s="10">
        <f ca="1">-VLOOKUP($D19,月別収支!$A$2:$H$13,4,FALSE)</f>
        <v>-27000</v>
      </c>
      <c r="AA19" s="10">
        <f ca="1">-VLOOKUP($D19,月別収支!$A$2:$H$13,6,FALSE)</f>
        <v>-10000</v>
      </c>
      <c r="AB19" s="10">
        <f ca="1">-(
VLOOKUP($D19,月別収支!$A$2:$H$13,5,FALSE)+IF(AND(入力項目!$I$27&lt;=$A19,ISEVEN($A19-入力項目!$I$27),入力項目!$I$28=$D19),入力項目!$I$26,0)
+IF(入力項目!$K$26=TRUE,
IFERROR(VLOOKUP($K19,マイカーローン計算!C:P,13,FALSE),0),
IFERROR(
  IF(AND($C19&gt;0,MOD($C19,入力項目!$N$22)=0,$D19=入力項目!$N$23),入力項目!$N$24,0),
 0
)
)
)</f>
        <v>-20000</v>
      </c>
      <c r="AC19" s="10">
        <f ca="1">-IF($A19&lt;入力項目!$N$33,入力項目!$N$35,IF(AND($A19=入力項目!$N$33,$D19&lt;=入力項目!$N$34),入力項目!$N$35,0))</f>
        <v>-5000</v>
      </c>
      <c r="AD19">
        <f ca="1">-(
_xlfn.IFS(
P19&lt;=入力項目!$S$11,0,
AND(P19&gt;=入力項目!$S$11+1,P19&lt;=3),IFERROR(VLOOKUP(入力項目!$S$12,子育て関連マスタ!$I$4:$M$5,4,FALSE),0),
AND(P19&gt;=4,P19&lt;=6),IFERROR(VLOOKUP(入力項目!$S$13,子育て関連マスタ!$I$9:$M$12,4,FALSE),0),
AND(P19&gt;=7,P19&lt;=12),IFERROR(VLOOKUP(入力項目!$S$14,子育て関連マスタ!$I$16:$M$17,4,FALSE),0),
AND(P19&gt;=13,P19&lt;=15),IFERROR(VLOOKUP(入力項目!$S$15,子育て関連マスタ!$I$21:$M$22,4,FALSE),0),
AND(P19&gt;=16,P19&lt;=18),IFERROR(VLOOKUP(入力項目!$S$16,子育て関連マスタ!$I$26:$M$28,4,FALSE),0),
AND(P19&gt;=19,P19&lt;=20,入力項目!$S$16="高専"),IFERROR(VLOOKUP(入力項目!$S$16,子育て関連マスタ!$I$26:$M$28,4,FALSE),0),
AND(P19&gt;=19,P19&lt;=20,入力項目!$S$16&lt;&gt;"高専"),IFERROR(VLOOKUP(入力項目!$S$17,子育て関連マスタ!$I$32:$M$37,4,FALSE),0),
AND(P19&gt;=21,P19&lt;=22,入力項目!$S$16="高専"),IFERROR(VLOOKUP(入力項目!$S$17,子育て関連マスタ!$I$32:$M$34,4,FALSE),0),
AND(P19&gt;=21,P19&lt;=22,入力項目!$S$16&lt;&gt;"高専"),IFERROR(VLOOKUP(入力項目!$S$17,子育て関連マスタ!$I$32:$M$34,4,FALSE),0),
P19&gt;=23,0
) +
IF($D19=4,
  IFERROR(_xlfn.IFS(
  P19&lt;=入力項目!$S$11,0,
  AND(P19=入力項目!$S$11),IFERROR(VLOOKUP(入力項目!$S$12,子育て関連マスタ!$I$4:$M$5,2,FALSE),0),
  AND(P19=4),IFERROR(VLOOKUP(入力項目!$S$13,子育て関連マスタ!$I$9:$M$12,2,FALSE),0),
  AND(P19=7),IFERROR(VLOOKUP(入力項目!$S$14,子育て関連マスタ!$I$16:$M$17,2,FALSE),0),
  AND(P19=13),IFERROR(VLOOKUP(入力項目!$S$15,子育て関連マスタ!$I$21:$M$22,2,FALSE),0),
  AND(P19=16),IFERROR(VLOOKUP(入力項目!$S$16,子育て関連マスタ!$I$26:$M$28,2,FALSE),0),
  AND(P19=19,入力項目!$S$16&lt;&gt;"高専"),IFERROR(VLOOKUP(入力項目!$S$17,子育て関連マスタ!$I$32:$M$37,2,FALSE),0),
  AND(P19=21,入力項目!$S$16="高専"),IFERROR(VLOOKUP(入力項目!$S$17,子育て関連マスタ!$I$32:$M$37,2,FALSE),0),
  P19&gt;=22,0
  ),0),0
) +
IF(AND(P19&gt;=1,P19&lt;=15),IF($D19=入力項目!$S$8,入力項目!$S$3,0),0) +
IF(AND(P19&gt;=1,P19&lt;=15),IF($D19=5,入力項目!$S$4,0),0) +
IF(AND(P19&gt;=1,P19&lt;=15),IF($D19=12,入力項目!$S$5,0),0) +
IF(AND(入力項目!$S$7=$A19,入力項目!$S$8=$D19),子育て関連マスタ!$C$14,0) +
IFERROR(IF(AND(YEAR(EDATE(DATE(入力項目!$S$7,入力項目!$S$8,1),1))=$A19,MONTH(EDATE(DATE(入力項目!$S$7,入力項目!$S$8,1),1))=$D19),子育て関連マスタ!$C$15,0),0) +
IF(AND(OR(P19=3,P19=5,P19=7),$D19=11),子育て関連マスタ!$C$17,0) +
IF(AND(P19=20,$D19=1),子育て関連マスタ!$C$18,0) +
IF(AND(P19=20,$D19=1),
IFERROR(_xlfn.IFS(
入力項目!$S$10="男",子育て関連マスタ!$C$18,
入力項目!$S$10="女",子育て関連マスタ!$C$19
),0),0
) +
IF(AND(P19&gt;=入力項目!$S$18,P19&lt;=入力項目!$S$19),入力項目!$S$20,0) +
IF(AND(P19&gt;=入力項目!$S$21,P19&lt;=入力項目!$S$22),入力項目!$S$23,0) +
IF(AND(P19&gt;=入力項目!$S$24,P19&lt;=入力項目!$S$25),入力項目!$S$26,0)
)</f>
        <v>-14000</v>
      </c>
      <c r="AE19">
        <f ca="1">-(
_xlfn.IFS(
Q19&lt;=入力項目!$S$11,0,
AND(Q19&gt;=入力項目!$S$11+1,Q19&lt;=3),IFERROR(VLOOKUP(入力項目!$S$12,子育て関連マスタ!$I$4:$M$5,4,FALSE),0),
AND(Q19&gt;=4,Q19&lt;=6),IFERROR(VLOOKUP(入力項目!$S$13,子育て関連マスタ!$I$9:$M$12,4,FALSE),0),
AND(Q19&gt;=7,Q19&lt;=12),IFERROR(VLOOKUP(入力項目!$S$14,子育て関連マスタ!$I$16:$M$17,4,FALSE),0),
AND(Q19&gt;=13,Q19&lt;=15),IFERROR(VLOOKUP(入力項目!$S$15,子育て関連マスタ!$I$21:$M$22,4,FALSE),0),
AND(Q19&gt;=16,Q19&lt;=18),IFERROR(VLOOKUP(入力項目!$S$16,子育て関連マスタ!$I$26:$M$28,4,FALSE),0),
AND(Q19&gt;=19,Q19&lt;=20,入力項目!$S$16="高専"),IFERROR(VLOOKUP(入力項目!$S$16,子育て関連マスタ!$I$26:$M$28,4,FALSE),0),
AND(Q19&gt;=19,Q19&lt;=20,入力項目!$S$16&lt;&gt;"高専"),IFERROR(VLOOKUP(入力項目!$S$17,子育て関連マスタ!$I$32:$M$37,4,FALSE),0),
AND(Q19&gt;=21,Q19&lt;=22,入力項目!$S$16="高専"),IFERROR(VLOOKUP(入力項目!$S$17,子育て関連マスタ!$I$32:$M$34,4,FALSE),0),
AND(Q19&gt;=21,Q19&lt;=22,入力項目!$S$16&lt;&gt;"高専"),IFERROR(VLOOKUP(入力項目!$S$17,子育て関連マスタ!$I$32:$M$34,4,FALSE),0),
Q19&gt;=23,0
) +
IF($D19=4,
  IFERROR(_xlfn.IFS(
  Q19&lt;=入力項目!$S$11,0,
  AND(Q19=入力項目!$S$11),IFERROR(VLOOKUP(入力項目!$S$12,子育て関連マスタ!$I$4:$M$5,2,FALSE),0),
  AND(Q19=4),IFERROR(VLOOKUP(入力項目!$S$13,子育て関連マスタ!$I$9:$M$12,2,FALSE),0),
  AND(Q19=7),IFERROR(VLOOKUP(入力項目!$S$14,子育て関連マスタ!$I$16:$M$17,2,FALSE),0),
  AND(Q19=13),IFERROR(VLOOKUP(入力項目!$S$15,子育て関連マスタ!$I$21:$M$22,2,FALSE),0),
  AND(Q19=16),IFERROR(VLOOKUP(入力項目!$S$16,子育て関連マスタ!$I$26:$M$28,2,FALSE),0),
  AND(Q19=19,入力項目!$S$16&lt;&gt;"高専"),IFERROR(VLOOKUP(入力項目!$S$17,子育て関連マスタ!$I$32:$M$37,2,FALSE),0),
  AND(Q19=21,入力項目!$S$16="高専"),IFERROR(VLOOKUP(入力項目!$S$17,子育て関連マスタ!$I$32:$M$37,2,FALSE),0),
  Q19&gt;=22,0
  ),0),0
) +
IF(AND(Q19&gt;=1,Q19&lt;=15),IF($D19=入力項目!$S$8,入力項目!$S$3,0),0) +
IF(AND(Q19&gt;=1,Q19&lt;=15),IF($D19=5,入力項目!$S$4,0),0) +
IF(AND(Q19&gt;=1,Q19&lt;=15),IF($D19=12,入力項目!$S$5,0),0) +
IF(AND(入力項目!$S$7=$A19,入力項目!$S$8=$D19),子育て関連マスタ!$C$14,0) +
IFERROR(IF(AND(YEAR(EDATE(DATE(入力項目!$S$7,入力項目!$S$8,1),1))=$A19,MONTH(EDATE(DATE(入力項目!$S$7,入力項目!$S$8,1),1))=$D19),子育て関連マスタ!$C$15,0),0) +
IF(AND(OR(Q19=3,Q19=5,Q19=7),$D19=11),子育て関連マスタ!$C$17,0) +
IF(AND(Q19=20,$D19=1),子育て関連マスタ!$C$18,0) +
IF(AND(Q19=20,$D19=1),
IFERROR(_xlfn.IFS(
入力項目!$S$10="男",子育て関連マスタ!$C$18,
入力項目!$S$10="女",子育て関連マスタ!$C$19
),0),0
) +
IF(AND(Q19&gt;=入力項目!$S$18,Q19&lt;=入力項目!$S$19),入力項目!$S$20,0) +
IF(AND(Q19&gt;=入力項目!$S$21,Q19&lt;=入力項目!$S$22),入力項目!$S$23,0) +
IF(AND(Q19&gt;=入力項目!$S$24,Q19&lt;=入力項目!$S$25),入力項目!$S$26,0)
)</f>
        <v>0</v>
      </c>
      <c r="AF19">
        <f ca="1">-(
_xlfn.IFS(
R19&lt;=入力項目!$S$11,0,
AND(R19&gt;=入力項目!$S$11+1,R19&lt;=3),IFERROR(VLOOKUP(入力項目!$S$12,子育て関連マスタ!$I$4:$M$5,4,FALSE),0),
AND(R19&gt;=4,R19&lt;=6),IFERROR(VLOOKUP(入力項目!$S$13,子育て関連マスタ!$I$9:$M$12,4,FALSE),0),
AND(R19&gt;=7,R19&lt;=12),IFERROR(VLOOKUP(入力項目!$S$14,子育て関連マスタ!$I$16:$M$17,4,FALSE),0),
AND(R19&gt;=13,R19&lt;=15),IFERROR(VLOOKUP(入力項目!$S$15,子育て関連マスタ!$I$21:$M$22,4,FALSE),0),
AND(R19&gt;=16,R19&lt;=18),IFERROR(VLOOKUP(入力項目!$S$16,子育て関連マスタ!$I$26:$M$28,4,FALSE),0),
AND(R19&gt;=19,R19&lt;=20,入力項目!$S$16="高専"),IFERROR(VLOOKUP(入力項目!$S$16,子育て関連マスタ!$I$26:$M$28,4,FALSE),0),
AND(R19&gt;=19,R19&lt;=20,入力項目!$S$16&lt;&gt;"高専"),IFERROR(VLOOKUP(入力項目!$S$17,子育て関連マスタ!$I$32:$M$37,4,FALSE),0),
AND(R19&gt;=21,R19&lt;=22,入力項目!$S$16="高専"),IFERROR(VLOOKUP(入力項目!$S$17,子育て関連マスタ!$I$32:$M$34,4,FALSE),0),
AND(R19&gt;=21,R19&lt;=22,入力項目!$S$16&lt;&gt;"高専"),IFERROR(VLOOKUP(入力項目!$S$17,子育て関連マスタ!$I$32:$M$34,4,FALSE),0),
R19&gt;=23,0
) +
IF($D19=4,
  IFERROR(_xlfn.IFS(
  R19&lt;=入力項目!$S$11,0,
  AND(R19=入力項目!$S$11),IFERROR(VLOOKUP(入力項目!$S$12,子育て関連マスタ!$I$4:$M$5,2,FALSE),0),
  AND(R19=4),IFERROR(VLOOKUP(入力項目!$S$13,子育て関連マスタ!$I$9:$M$12,2,FALSE),0),
  AND(R19=7),IFERROR(VLOOKUP(入力項目!$S$14,子育て関連マスタ!$I$16:$M$17,2,FALSE),0),
  AND(R19=13),IFERROR(VLOOKUP(入力項目!$S$15,子育て関連マスタ!$I$21:$M$22,2,FALSE),0),
  AND(R19=16),IFERROR(VLOOKUP(入力項目!$S$16,子育て関連マスタ!$I$26:$M$28,2,FALSE),0),
  AND(R19=19,入力項目!$S$16&lt;&gt;"高専"),IFERROR(VLOOKUP(入力項目!$S$17,子育て関連マスタ!$I$32:$M$37,2,FALSE),0),
  AND(R19=21,入力項目!$S$16="高専"),IFERROR(VLOOKUP(入力項目!$S$17,子育て関連マスタ!$I$32:$M$37,2,FALSE),0),
  R19&gt;=22,0
  ),0),0
) +
IF(AND(R19&gt;=1,R19&lt;=15),IF($D19=入力項目!$S$8,入力項目!$S$3,0),0) +
IF(AND(R19&gt;=1,R19&lt;=15),IF($D19=5,入力項目!$S$4,0),0) +
IF(AND(R19&gt;=1,R19&lt;=15),IF($D19=12,入力項目!$S$5,0),0) +
IF(AND(入力項目!$S$7=$A19,入力項目!$S$8=$D19),子育て関連マスタ!$C$14,0) +
IFERROR(IF(AND(YEAR(EDATE(DATE(入力項目!$S$7,入力項目!$S$8,1),1))=$A19,MONTH(EDATE(DATE(入力項目!$S$7,入力項目!$S$8,1),1))=$D19),子育て関連マスタ!$C$15,0),0) +
IF(AND(OR(R19=3,R19=5,R19=7),$D19=11),子育て関連マスタ!$C$17,0) +
IF(AND(R19=20,$D19=1),子育て関連マスタ!$C$18,0) +
IF(AND(R19=20,$D19=1),
IFERROR(_xlfn.IFS(
入力項目!$S$10="男",子育て関連マスタ!$C$18,
入力項目!$S$10="女",子育て関連マスタ!$C$19
),0),0
) +
IF(AND(R19&gt;=入力項目!$S$18,R19&lt;=入力項目!$S$19),入力項目!$S$20,0) +
IF(AND(R19&gt;=入力項目!$S$21,R19&lt;=入力項目!$S$22),入力項目!$S$23,0) +
IF(AND(R19&gt;=入力項目!$S$24,R19&lt;=入力項目!$S$25),入力項目!$S$26,0)
)</f>
        <v>0</v>
      </c>
      <c r="AG19">
        <f ca="1">-(
_xlfn.IFS(
S19&lt;=入力項目!$S$11,0,
AND(S19&gt;=入力項目!$S$11+1,S19&lt;=3),IFERROR(VLOOKUP(入力項目!$S$12,子育て関連マスタ!$I$4:$M$5,4,FALSE),0),
AND(S19&gt;=4,S19&lt;=6),IFERROR(VLOOKUP(入力項目!$S$13,子育て関連マスタ!$I$9:$M$12,4,FALSE),0),
AND(S19&gt;=7,S19&lt;=12),IFERROR(VLOOKUP(入力項目!$S$14,子育て関連マスタ!$I$16:$M$17,4,FALSE),0),
AND(S19&gt;=13,S19&lt;=15),IFERROR(VLOOKUP(入力項目!$S$15,子育て関連マスタ!$I$21:$M$22,4,FALSE),0),
AND(S19&gt;=16,S19&lt;=18),IFERROR(VLOOKUP(入力項目!$S$16,子育て関連マスタ!$I$26:$M$28,4,FALSE),0),
AND(S19&gt;=19,S19&lt;=20,入力項目!$S$16="高専"),IFERROR(VLOOKUP(入力項目!$S$16,子育て関連マスタ!$I$26:$M$28,4,FALSE),0),
AND(S19&gt;=19,S19&lt;=20,入力項目!$S$16&lt;&gt;"高専"),IFERROR(VLOOKUP(入力項目!$S$17,子育て関連マスタ!$I$32:$M$37,4,FALSE),0),
AND(S19&gt;=21,S19&lt;=22,入力項目!$S$16="高専"),IFERROR(VLOOKUP(入力項目!$S$17,子育て関連マスタ!$I$32:$M$34,4,FALSE),0),
AND(S19&gt;=21,S19&lt;=22,入力項目!$S$16&lt;&gt;"高専"),IFERROR(VLOOKUP(入力項目!$S$17,子育て関連マスタ!$I$32:$M$34,4,FALSE),0),
S19&gt;=23,0
) +
IF($D19=4,
  IFERROR(_xlfn.IFS(
  S19&lt;=入力項目!$S$11,0,
  AND(S19=入力項目!$S$11),IFERROR(VLOOKUP(入力項目!$S$12,子育て関連マスタ!$I$4:$M$5,2,FALSE),0),
  AND(S19=4),IFERROR(VLOOKUP(入力項目!$S$13,子育て関連マスタ!$I$9:$M$12,2,FALSE),0),
  AND(S19=7),IFERROR(VLOOKUP(入力項目!$S$14,子育て関連マスタ!$I$16:$M$17,2,FALSE),0),
  AND(S19=13),IFERROR(VLOOKUP(入力項目!$S$15,子育て関連マスタ!$I$21:$M$22,2,FALSE),0),
  AND(S19=16),IFERROR(VLOOKUP(入力項目!$S$16,子育て関連マスタ!$I$26:$M$28,2,FALSE),0),
  AND(S19=19,入力項目!$S$16&lt;&gt;"高専"),IFERROR(VLOOKUP(入力項目!$S$17,子育て関連マスタ!$I$32:$M$37,2,FALSE),0),
  AND(S19=21,入力項目!$S$16="高専"),IFERROR(VLOOKUP(入力項目!$S$17,子育て関連マスタ!$I$32:$M$37,2,FALSE),0),
  S19&gt;=22,0
  ),0),0
) +
IF(AND(S19&gt;=1,S19&lt;=15),IF($D19=入力項目!$S$8,入力項目!$S$3,0),0) +
IF(AND(S19&gt;=1,S19&lt;=15),IF($D19=5,入力項目!$S$4,0),0) +
IF(AND(S19&gt;=1,S19&lt;=15),IF($D19=12,入力項目!$S$5,0),0) +
IF(AND(入力項目!$S$7=$A19,入力項目!$S$8=$D19),子育て関連マスタ!$C$14,0) +
IFERROR(IF(AND(YEAR(EDATE(DATE(入力項目!$S$7,入力項目!$S$8,1),1))=$A19,MONTH(EDATE(DATE(入力項目!$S$7,入力項目!$S$8,1),1))=$D19),子育て関連マスタ!$C$15,0),0) +
IF(AND(OR(S19=3,S19=5,S19=7),$D19=11),子育て関連マスタ!$C$17,0) +
IF(AND(S19=20,$D19=1),子育て関連マスタ!$C$18,0) +
IF(AND(S19=20,$D19=1),
IFERROR(_xlfn.IFS(
入力項目!$S$10="男",子育て関連マスタ!$C$18,
入力項目!$S$10="女",子育て関連マスタ!$C$19
),0),0
) +
IF(AND(S19&gt;=入力項目!$S$18,S19&lt;=入力項目!$S$19),入力項目!$S$20,0) +
IF(AND(S19&gt;=入力項目!$S$21,S19&lt;=入力項目!$S$22),入力項目!$S$23,0) +
IF(AND(S19&gt;=入力項目!$S$24,S19&lt;=入力項目!$S$25),入力項目!$S$26,0)
)</f>
        <v>0</v>
      </c>
      <c r="AH19">
        <f ca="1">-(
_xlfn.IFS(
T19&lt;=入力項目!$S$11,0,
AND(T19&gt;=入力項目!$S$11+1,T19&lt;=3),IFERROR(VLOOKUP(入力項目!$S$12,子育て関連マスタ!$I$4:$M$5,4,FALSE),0),
AND(T19&gt;=4,T19&lt;=6),IFERROR(VLOOKUP(入力項目!$S$13,子育て関連マスタ!$I$9:$M$12,4,FALSE),0),
AND(T19&gt;=7,T19&lt;=12),IFERROR(VLOOKUP(入力項目!$S$14,子育て関連マスタ!$I$16:$M$17,4,FALSE),0),
AND(T19&gt;=13,T19&lt;=15),IFERROR(VLOOKUP(入力項目!$S$15,子育て関連マスタ!$I$21:$M$22,4,FALSE),0),
AND(T19&gt;=16,T19&lt;=18),IFERROR(VLOOKUP(入力項目!$S$16,子育て関連マスタ!$I$26:$M$28,4,FALSE),0),
AND(T19&gt;=19,T19&lt;=20,入力項目!$S$16="高専"),IFERROR(VLOOKUP(入力項目!$S$16,子育て関連マスタ!$I$26:$M$28,4,FALSE),0),
AND(T19&gt;=19,T19&lt;=20,入力項目!$S$16&lt;&gt;"高専"),IFERROR(VLOOKUP(入力項目!$S$17,子育て関連マスタ!$I$32:$M$37,4,FALSE),0),
AND(T19&gt;=21,T19&lt;=22,入力項目!$S$16="高専"),IFERROR(VLOOKUP(入力項目!$S$17,子育て関連マスタ!$I$32:$M$34,4,FALSE),0),
AND(T19&gt;=21,T19&lt;=22,入力項目!$S$16&lt;&gt;"高専"),IFERROR(VLOOKUP(入力項目!$S$17,子育て関連マスタ!$I$32:$M$34,4,FALSE),0),
T19&gt;=23,0
) +
IF($D19=4,
  IFERROR(_xlfn.IFS(
  T19&lt;=入力項目!$S$11,0,
  AND(T19=入力項目!$S$11),IFERROR(VLOOKUP(入力項目!$S$12,子育て関連マスタ!$I$4:$M$5,2,FALSE),0),
  AND(T19=4),IFERROR(VLOOKUP(入力項目!$S$13,子育て関連マスタ!$I$9:$M$12,2,FALSE),0),
  AND(T19=7),IFERROR(VLOOKUP(入力項目!$S$14,子育て関連マスタ!$I$16:$M$17,2,FALSE),0),
  AND(T19=13),IFERROR(VLOOKUP(入力項目!$S$15,子育て関連マスタ!$I$21:$M$22,2,FALSE),0),
  AND(T19=16),IFERROR(VLOOKUP(入力項目!$S$16,子育て関連マスタ!$I$26:$M$28,2,FALSE),0),
  AND(T19=19,入力項目!$S$16&lt;&gt;"高専"),IFERROR(VLOOKUP(入力項目!$S$17,子育て関連マスタ!$I$32:$M$37,2,FALSE),0),
  AND(T19=21,入力項目!$S$16="高専"),IFERROR(VLOOKUP(入力項目!$S$17,子育て関連マスタ!$I$32:$M$37,2,FALSE),0),
  T19&gt;=22,0
  ),0),0
) +
IF(AND(T19&gt;=1,T19&lt;=15),IF($D19=入力項目!$S$8,入力項目!$S$3,0),0) +
IF(AND(T19&gt;=1,T19&lt;=15),IF($D19=5,入力項目!$S$4,0),0) +
IF(AND(T19&gt;=1,T19&lt;=15),IF($D19=12,入力項目!$S$5,0),0) +
IF(AND(入力項目!$S$7=$A19,入力項目!$S$8=$D19),子育て関連マスタ!$C$14,0) +
IFERROR(IF(AND(YEAR(EDATE(DATE(入力項目!$S$7,入力項目!$S$8,1),1))=$A19,MONTH(EDATE(DATE(入力項目!$S$7,入力項目!$S$8,1),1))=$D19),子育て関連マスタ!$C$15,0),0) +
IF(AND(OR(T19=3,T19=5,T19=7),$D19=11),子育て関連マスタ!$C$17,0) +
IF(AND(T19=20,$D19=1),子育て関連マスタ!$C$18,0) +
IF(AND(T19=20,$D19=1),
IFERROR(_xlfn.IFS(
入力項目!$S$10="男",子育て関連マスタ!$C$18,
入力項目!$S$10="女",子育て関連マスタ!$C$19
),0),0
) +
IF(AND(T19&gt;=入力項目!$S$18,T19&lt;=入力項目!$S$19),入力項目!$S$20,0) +
IF(AND(T19&gt;=入力項目!$S$21,T19&lt;=入力項目!$S$22),入力項目!$S$23,0) +
IF(AND(T19&gt;=入力項目!$S$24,T19&lt;=入力項目!$S$25),入力項目!$S$26,0)
)</f>
        <v>0</v>
      </c>
      <c r="AI19">
        <f ca="1">-(
_xlfn.IFS(
U19&lt;=入力項目!$S$11,0,
AND(U19&gt;=入力項目!$S$11+1,U19&lt;=3),IFERROR(VLOOKUP(入力項目!$S$12,子育て関連マスタ!$I$4:$M$5,4,FALSE),0),
AND(U19&gt;=4,U19&lt;=6),IFERROR(VLOOKUP(入力項目!$S$13,子育て関連マスタ!$I$9:$M$12,4,FALSE),0),
AND(U19&gt;=7,U19&lt;=12),IFERROR(VLOOKUP(入力項目!$S$14,子育て関連マスタ!$I$16:$M$17,4,FALSE),0),
AND(U19&gt;=13,U19&lt;=15),IFERROR(VLOOKUP(入力項目!$S$15,子育て関連マスタ!$I$21:$M$22,4,FALSE),0),
AND(U19&gt;=16,U19&lt;=18),IFERROR(VLOOKUP(入力項目!$S$16,子育て関連マスタ!$I$26:$M$28,4,FALSE),0),
AND(U19&gt;=19,U19&lt;=20,入力項目!$S$16="高専"),IFERROR(VLOOKUP(入力項目!$S$16,子育て関連マスタ!$I$26:$M$28,4,FALSE),0),
AND(U19&gt;=19,U19&lt;=20,入力項目!$S$16&lt;&gt;"高専"),IFERROR(VLOOKUP(入力項目!$S$17,子育て関連マスタ!$I$32:$M$37,4,FALSE),0),
AND(U19&gt;=21,U19&lt;=22,入力項目!$S$16="高専"),IFERROR(VLOOKUP(入力項目!$S$17,子育て関連マスタ!$I$32:$M$34,4,FALSE),0),
AND(U19&gt;=21,U19&lt;=22,入力項目!$S$16&lt;&gt;"高専"),IFERROR(VLOOKUP(入力項目!$S$17,子育て関連マスタ!$I$32:$M$34,4,FALSE),0),
U19&gt;=23,0
) +
IF($D19=4,
  IFERROR(_xlfn.IFS(
  U19&lt;=入力項目!$S$11,0,
  AND(U19=入力項目!$S$11),IFERROR(VLOOKUP(入力項目!$S$12,子育て関連マスタ!$I$4:$M$5,2,FALSE),0),
  AND(U19=4),IFERROR(VLOOKUP(入力項目!$S$13,子育て関連マスタ!$I$9:$M$12,2,FALSE),0),
  AND(U19=7),IFERROR(VLOOKUP(入力項目!$S$14,子育て関連マスタ!$I$16:$M$17,2,FALSE),0),
  AND(U19=13),IFERROR(VLOOKUP(入力項目!$S$15,子育て関連マスタ!$I$21:$M$22,2,FALSE),0),
  AND(U19=16),IFERROR(VLOOKUP(入力項目!$S$16,子育て関連マスタ!$I$26:$M$28,2,FALSE),0),
  AND(U19=19,入力項目!$S$16&lt;&gt;"高専"),IFERROR(VLOOKUP(入力項目!$S$17,子育て関連マスタ!$I$32:$M$37,2,FALSE),0),
  AND(U19=21,入力項目!$S$16="高専"),IFERROR(VLOOKUP(入力項目!$S$17,子育て関連マスタ!$I$32:$M$37,2,FALSE),0),
  U19&gt;=22,0
  ),0),0
) +
IF(AND(U19&gt;=1,U19&lt;=15),IF($D19=入力項目!$S$8,入力項目!$S$3,0),0) +
IF(AND(U19&gt;=1,U19&lt;=15),IF($D19=5,入力項目!$S$4,0),0) +
IF(AND(U19&gt;=1,U19&lt;=15),IF($D19=12,入力項目!$S$5,0),0) +
IF(AND(入力項目!$S$7=$A19,入力項目!$S$8=$D19),子育て関連マスタ!$C$14,0) +
IFERROR(IF(AND(YEAR(EDATE(DATE(入力項目!$S$7,入力項目!$S$8,1),1))=$A19,MONTH(EDATE(DATE(入力項目!$S$7,入力項目!$S$8,1),1))=$D19),子育て関連マスタ!$C$15,0),0) +
IF(AND(OR(U19=3,U19=5,U19=7),$D19=11),子育て関連マスタ!$C$17,0) +
IF(AND(U19=20,$D19=1),子育て関連マスタ!$C$18,0) +
IF(AND(U19=20,$D19=1),
IFERROR(_xlfn.IFS(
入力項目!$S$10="男",子育て関連マスタ!$C$18,
入力項目!$S$10="女",子育て関連マスタ!$C$19
),0),0
) +
IF(AND(U19&gt;=入力項目!$S$18,U19&lt;=入力項目!$S$19),入力項目!$S$20,0) +
IF(AND(U19&gt;=入力項目!$S$21,U19&lt;=入力項目!$S$22),入力項目!$S$23,0) +
IF(AND(U19&gt;=入力項目!$S$24,U19&lt;=入力項目!$S$25),入力項目!$S$26,0)
)</f>
        <v>0</v>
      </c>
      <c r="AJ19" s="10">
        <f ca="1">-VLOOKUP($D19,月別収支!$A$2:$H$13,7,FALSE)</f>
        <v>-20000</v>
      </c>
    </row>
    <row r="20" spans="1:36" x14ac:dyDescent="0.4">
      <c r="A20">
        <f t="shared" ca="1" si="6"/>
        <v>2026</v>
      </c>
      <c r="B20">
        <f t="shared" ca="1" si="7"/>
        <v>2025</v>
      </c>
      <c r="C20">
        <f t="shared" ca="1" si="8"/>
        <v>2</v>
      </c>
      <c r="D20">
        <f t="shared" ca="1" si="9"/>
        <v>2</v>
      </c>
      <c r="E20" t="str">
        <f t="shared" ca="1" si="0"/>
        <v>2026年2月</v>
      </c>
      <c r="F20">
        <f ca="1">IF(OR(入力項目!$N$5&lt;$A20,AND(入力項目!$N$5=$A20,入力項目!$N$6&lt;$D20)),IF(F19=0,1,IF(G20=12,F19+1,F19)),0)</f>
        <v>1</v>
      </c>
      <c r="G20">
        <f ca="1">IF(OR(入力項目!$N$5&lt;$A20,AND(入力項目!$N$5=$A20,入力項目!$N$6&lt;$D20)),IF(G19=12,1,G19+1),0)</f>
        <v>4</v>
      </c>
      <c r="H20" t="str">
        <f t="shared" ca="1" si="1"/>
        <v>1_4</v>
      </c>
      <c r="I20">
        <f ca="1">IF(
  IFERROR(AND($C20&gt;0,MOD($C20,入力項目!$N$22)=0,$D20=入力項目!$N$23), FALSE),
  1,
  IF(
    AND(I19&gt;0,J19=12),
    IF(I19=入力項目!$N$28, 0, I19+1),
    I19
  )
)</f>
        <v>0</v>
      </c>
      <c r="J20">
        <f ca="1">IF($D20=入力項目!$N$23,1,IFERROR(J19+1,1))</f>
        <v>9</v>
      </c>
      <c r="K20" t="str">
        <f t="shared" ca="1" si="2"/>
        <v>0_9</v>
      </c>
      <c r="L20">
        <f ca="1">L19+IF(入力項目!$D$4=$D20,1,0)</f>
        <v>30</v>
      </c>
      <c r="M20" t="str">
        <f t="shared" ca="1" si="3"/>
        <v>30歳</v>
      </c>
      <c r="N20">
        <f t="shared" ca="1" si="10"/>
        <v>31</v>
      </c>
      <c r="O20" t="str">
        <f t="shared" ca="1" si="4"/>
        <v>31歳</v>
      </c>
      <c r="P20">
        <f t="shared" ca="1" si="11"/>
        <v>5</v>
      </c>
      <c r="Q20">
        <f t="shared" ca="1" si="12"/>
        <v>3</v>
      </c>
      <c r="R20">
        <f t="shared" ca="1" si="13"/>
        <v>2026</v>
      </c>
      <c r="S20">
        <f t="shared" ca="1" si="14"/>
        <v>2026</v>
      </c>
      <c r="T20">
        <f t="shared" ca="1" si="15"/>
        <v>2026</v>
      </c>
      <c r="U20">
        <f t="shared" ca="1" si="16"/>
        <v>2026</v>
      </c>
      <c r="V20" s="10">
        <f t="shared" ca="1" si="17"/>
        <v>8091712</v>
      </c>
      <c r="W20" s="10">
        <f ca="1">IF($L20&lt;その他マスタ!$B$1,VLOOKUP($D20,月別収支!$A$2:$H$13,2,FALSE),その他マスタ!$B$3)+IF(AND($L20=その他マスタ!$B$1,入力項目!$I$9="あり",$D20=入力項目!$D$4),その他マスタ!$B$2,0)</f>
        <v>300000</v>
      </c>
      <c r="X20" s="10">
        <f ca="1">-IF(入力項目!$K$5=TRUE,
IF($F20+$G20&lt;3,VLOOKUP($D20,月別収支!$A$2:$H$13,8,FALSE),0)+IFERROR(VLOOKUP($H20,住宅ローン計算!C:P,13,FALSE),0)+IF($F20&gt;1,IF(OR($G20=3,$G20=6,$G20=9,$G20=12),ROUNDUP(入力項目!$N$18/4,0),0),0),
VLOOKUP($D20,月別収支!$A$2:$H$13,8,FALSE))</f>
        <v>-51775</v>
      </c>
      <c r="Y20" s="10">
        <f ca="1">-VLOOKUP($D20,月別収支!$A$2:$H$13,3,FALSE)</f>
        <v>-75000</v>
      </c>
      <c r="Z20" s="10">
        <f ca="1">-VLOOKUP($D20,月別収支!$A$2:$H$13,4,FALSE)</f>
        <v>-27000</v>
      </c>
      <c r="AA20" s="10">
        <f ca="1">-VLOOKUP($D20,月別収支!$A$2:$H$13,6,FALSE)</f>
        <v>-10000</v>
      </c>
      <c r="AB20" s="10">
        <f ca="1">-(
VLOOKUP($D20,月別収支!$A$2:$H$13,5,FALSE)+IF(AND(入力項目!$I$27&lt;=$A20,ISEVEN($A20-入力項目!$I$27),入力項目!$I$28=$D20),入力項目!$I$26,0)
+IF(入力項目!$K$26=TRUE,
IFERROR(VLOOKUP($K20,マイカーローン計算!C:P,13,FALSE),0),
IFERROR(
  IF(AND($C20&gt;0,MOD($C20,入力項目!$N$22)=0,$D20=入力項目!$N$23),入力項目!$N$24,0),
 0
)
)
)</f>
        <v>-20000</v>
      </c>
      <c r="AC20" s="10">
        <f ca="1">-IF($A20&lt;入力項目!$N$33,入力項目!$N$35,IF(AND($A20=入力項目!$N$33,$D20&lt;=入力項目!$N$34),入力項目!$N$35,0))</f>
        <v>-5000</v>
      </c>
      <c r="AD20">
        <f ca="1">-(
_xlfn.IFS(
P20&lt;=入力項目!$S$11,0,
AND(P20&gt;=入力項目!$S$11+1,P20&lt;=3),IFERROR(VLOOKUP(入力項目!$S$12,子育て関連マスタ!$I$4:$M$5,4,FALSE),0),
AND(P20&gt;=4,P20&lt;=6),IFERROR(VLOOKUP(入力項目!$S$13,子育て関連マスタ!$I$9:$M$12,4,FALSE),0),
AND(P20&gt;=7,P20&lt;=12),IFERROR(VLOOKUP(入力項目!$S$14,子育て関連マスタ!$I$16:$M$17,4,FALSE),0),
AND(P20&gt;=13,P20&lt;=15),IFERROR(VLOOKUP(入力項目!$S$15,子育て関連マスタ!$I$21:$M$22,4,FALSE),0),
AND(P20&gt;=16,P20&lt;=18),IFERROR(VLOOKUP(入力項目!$S$16,子育て関連マスタ!$I$26:$M$28,4,FALSE),0),
AND(P20&gt;=19,P20&lt;=20,入力項目!$S$16="高専"),IFERROR(VLOOKUP(入力項目!$S$16,子育て関連マスタ!$I$26:$M$28,4,FALSE),0),
AND(P20&gt;=19,P20&lt;=20,入力項目!$S$16&lt;&gt;"高専"),IFERROR(VLOOKUP(入力項目!$S$17,子育て関連マスタ!$I$32:$M$37,4,FALSE),0),
AND(P20&gt;=21,P20&lt;=22,入力項目!$S$16="高専"),IFERROR(VLOOKUP(入力項目!$S$17,子育て関連マスタ!$I$32:$M$34,4,FALSE),0),
AND(P20&gt;=21,P20&lt;=22,入力項目!$S$16&lt;&gt;"高専"),IFERROR(VLOOKUP(入力項目!$S$17,子育て関連マスタ!$I$32:$M$34,4,FALSE),0),
P20&gt;=23,0
) +
IF($D20=4,
  IFERROR(_xlfn.IFS(
  P20&lt;=入力項目!$S$11,0,
  AND(P20=入力項目!$S$11),IFERROR(VLOOKUP(入力項目!$S$12,子育て関連マスタ!$I$4:$M$5,2,FALSE),0),
  AND(P20=4),IFERROR(VLOOKUP(入力項目!$S$13,子育て関連マスタ!$I$9:$M$12,2,FALSE),0),
  AND(P20=7),IFERROR(VLOOKUP(入力項目!$S$14,子育て関連マスタ!$I$16:$M$17,2,FALSE),0),
  AND(P20=13),IFERROR(VLOOKUP(入力項目!$S$15,子育て関連マスタ!$I$21:$M$22,2,FALSE),0),
  AND(P20=16),IFERROR(VLOOKUP(入力項目!$S$16,子育て関連マスタ!$I$26:$M$28,2,FALSE),0),
  AND(P20=19,入力項目!$S$16&lt;&gt;"高専"),IFERROR(VLOOKUP(入力項目!$S$17,子育て関連マスタ!$I$32:$M$37,2,FALSE),0),
  AND(P20=21,入力項目!$S$16="高専"),IFERROR(VLOOKUP(入力項目!$S$17,子育て関連マスタ!$I$32:$M$37,2,FALSE),0),
  P20&gt;=22,0
  ),0),0
) +
IF(AND(P20&gt;=1,P20&lt;=15),IF($D20=入力項目!$S$8,入力項目!$S$3,0),0) +
IF(AND(P20&gt;=1,P20&lt;=15),IF($D20=5,入力項目!$S$4,0),0) +
IF(AND(P20&gt;=1,P20&lt;=15),IF($D20=12,入力項目!$S$5,0),0) +
IF(AND(入力項目!$S$7=$A20,入力項目!$S$8=$D20),子育て関連マスタ!$C$14,0) +
IFERROR(IF(AND(YEAR(EDATE(DATE(入力項目!$S$7,入力項目!$S$8,1),1))=$A20,MONTH(EDATE(DATE(入力項目!$S$7,入力項目!$S$8,1),1))=$D20),子育て関連マスタ!$C$15,0),0) +
IF(AND(OR(P20=3,P20=5,P20=7),$D20=11),子育て関連マスタ!$C$17,0) +
IF(AND(P20=20,$D20=1),子育て関連マスタ!$C$18,0) +
IF(AND(P20=20,$D20=1),
IFERROR(_xlfn.IFS(
入力項目!$S$10="男",子育て関連マスタ!$C$18,
入力項目!$S$10="女",子育て関連マスタ!$C$19
),0),0
) +
IF(AND(P20&gt;=入力項目!$S$18,P20&lt;=入力項目!$S$19),入力項目!$S$20,0) +
IF(AND(P20&gt;=入力項目!$S$21,P20&lt;=入力項目!$S$22),入力項目!$S$23,0) +
IF(AND(P20&gt;=入力項目!$S$24,P20&lt;=入力項目!$S$25),入力項目!$S$26,0)
)</f>
        <v>-14000</v>
      </c>
      <c r="AE20">
        <f ca="1">-(
_xlfn.IFS(
Q20&lt;=入力項目!$S$11,0,
AND(Q20&gt;=入力項目!$S$11+1,Q20&lt;=3),IFERROR(VLOOKUP(入力項目!$S$12,子育て関連マスタ!$I$4:$M$5,4,FALSE),0),
AND(Q20&gt;=4,Q20&lt;=6),IFERROR(VLOOKUP(入力項目!$S$13,子育て関連マスタ!$I$9:$M$12,4,FALSE),0),
AND(Q20&gt;=7,Q20&lt;=12),IFERROR(VLOOKUP(入力項目!$S$14,子育て関連マスタ!$I$16:$M$17,4,FALSE),0),
AND(Q20&gt;=13,Q20&lt;=15),IFERROR(VLOOKUP(入力項目!$S$15,子育て関連マスタ!$I$21:$M$22,4,FALSE),0),
AND(Q20&gt;=16,Q20&lt;=18),IFERROR(VLOOKUP(入力項目!$S$16,子育て関連マスタ!$I$26:$M$28,4,FALSE),0),
AND(Q20&gt;=19,Q20&lt;=20,入力項目!$S$16="高専"),IFERROR(VLOOKUP(入力項目!$S$16,子育て関連マスタ!$I$26:$M$28,4,FALSE),0),
AND(Q20&gt;=19,Q20&lt;=20,入力項目!$S$16&lt;&gt;"高専"),IFERROR(VLOOKUP(入力項目!$S$17,子育て関連マスタ!$I$32:$M$37,4,FALSE),0),
AND(Q20&gt;=21,Q20&lt;=22,入力項目!$S$16="高専"),IFERROR(VLOOKUP(入力項目!$S$17,子育て関連マスタ!$I$32:$M$34,4,FALSE),0),
AND(Q20&gt;=21,Q20&lt;=22,入力項目!$S$16&lt;&gt;"高専"),IFERROR(VLOOKUP(入力項目!$S$17,子育て関連マスタ!$I$32:$M$34,4,FALSE),0),
Q20&gt;=23,0
) +
IF($D20=4,
  IFERROR(_xlfn.IFS(
  Q20&lt;=入力項目!$S$11,0,
  AND(Q20=入力項目!$S$11),IFERROR(VLOOKUP(入力項目!$S$12,子育て関連マスタ!$I$4:$M$5,2,FALSE),0),
  AND(Q20=4),IFERROR(VLOOKUP(入力項目!$S$13,子育て関連マスタ!$I$9:$M$12,2,FALSE),0),
  AND(Q20=7),IFERROR(VLOOKUP(入力項目!$S$14,子育て関連マスタ!$I$16:$M$17,2,FALSE),0),
  AND(Q20=13),IFERROR(VLOOKUP(入力項目!$S$15,子育て関連マスタ!$I$21:$M$22,2,FALSE),0),
  AND(Q20=16),IFERROR(VLOOKUP(入力項目!$S$16,子育て関連マスタ!$I$26:$M$28,2,FALSE),0),
  AND(Q20=19,入力項目!$S$16&lt;&gt;"高専"),IFERROR(VLOOKUP(入力項目!$S$17,子育て関連マスタ!$I$32:$M$37,2,FALSE),0),
  AND(Q20=21,入力項目!$S$16="高専"),IFERROR(VLOOKUP(入力項目!$S$17,子育て関連マスタ!$I$32:$M$37,2,FALSE),0),
  Q20&gt;=22,0
  ),0),0
) +
IF(AND(Q20&gt;=1,Q20&lt;=15),IF($D20=入力項目!$S$8,入力項目!$S$3,0),0) +
IF(AND(Q20&gt;=1,Q20&lt;=15),IF($D20=5,入力項目!$S$4,0),0) +
IF(AND(Q20&gt;=1,Q20&lt;=15),IF($D20=12,入力項目!$S$5,0),0) +
IF(AND(入力項目!$S$7=$A20,入力項目!$S$8=$D20),子育て関連マスタ!$C$14,0) +
IFERROR(IF(AND(YEAR(EDATE(DATE(入力項目!$S$7,入力項目!$S$8,1),1))=$A20,MONTH(EDATE(DATE(入力項目!$S$7,入力項目!$S$8,1),1))=$D20),子育て関連マスタ!$C$15,0),0) +
IF(AND(OR(Q20=3,Q20=5,Q20=7),$D20=11),子育て関連マスタ!$C$17,0) +
IF(AND(Q20=20,$D20=1),子育て関連マスタ!$C$18,0) +
IF(AND(Q20=20,$D20=1),
IFERROR(_xlfn.IFS(
入力項目!$S$10="男",子育て関連マスタ!$C$18,
入力項目!$S$10="女",子育て関連マスタ!$C$19
),0),0
) +
IF(AND(Q20&gt;=入力項目!$S$18,Q20&lt;=入力項目!$S$19),入力項目!$S$20,0) +
IF(AND(Q20&gt;=入力項目!$S$21,Q20&lt;=入力項目!$S$22),入力項目!$S$23,0) +
IF(AND(Q20&gt;=入力項目!$S$24,Q20&lt;=入力項目!$S$25),入力項目!$S$26,0)
)</f>
        <v>0</v>
      </c>
      <c r="AF20">
        <f ca="1">-(
_xlfn.IFS(
R20&lt;=入力項目!$S$11,0,
AND(R20&gt;=入力項目!$S$11+1,R20&lt;=3),IFERROR(VLOOKUP(入力項目!$S$12,子育て関連マスタ!$I$4:$M$5,4,FALSE),0),
AND(R20&gt;=4,R20&lt;=6),IFERROR(VLOOKUP(入力項目!$S$13,子育て関連マスタ!$I$9:$M$12,4,FALSE),0),
AND(R20&gt;=7,R20&lt;=12),IFERROR(VLOOKUP(入力項目!$S$14,子育て関連マスタ!$I$16:$M$17,4,FALSE),0),
AND(R20&gt;=13,R20&lt;=15),IFERROR(VLOOKUP(入力項目!$S$15,子育て関連マスタ!$I$21:$M$22,4,FALSE),0),
AND(R20&gt;=16,R20&lt;=18),IFERROR(VLOOKUP(入力項目!$S$16,子育て関連マスタ!$I$26:$M$28,4,FALSE),0),
AND(R20&gt;=19,R20&lt;=20,入力項目!$S$16="高専"),IFERROR(VLOOKUP(入力項目!$S$16,子育て関連マスタ!$I$26:$M$28,4,FALSE),0),
AND(R20&gt;=19,R20&lt;=20,入力項目!$S$16&lt;&gt;"高専"),IFERROR(VLOOKUP(入力項目!$S$17,子育て関連マスタ!$I$32:$M$37,4,FALSE),0),
AND(R20&gt;=21,R20&lt;=22,入力項目!$S$16="高専"),IFERROR(VLOOKUP(入力項目!$S$17,子育て関連マスタ!$I$32:$M$34,4,FALSE),0),
AND(R20&gt;=21,R20&lt;=22,入力項目!$S$16&lt;&gt;"高専"),IFERROR(VLOOKUP(入力項目!$S$17,子育て関連マスタ!$I$32:$M$34,4,FALSE),0),
R20&gt;=23,0
) +
IF($D20=4,
  IFERROR(_xlfn.IFS(
  R20&lt;=入力項目!$S$11,0,
  AND(R20=入力項目!$S$11),IFERROR(VLOOKUP(入力項目!$S$12,子育て関連マスタ!$I$4:$M$5,2,FALSE),0),
  AND(R20=4),IFERROR(VLOOKUP(入力項目!$S$13,子育て関連マスタ!$I$9:$M$12,2,FALSE),0),
  AND(R20=7),IFERROR(VLOOKUP(入力項目!$S$14,子育て関連マスタ!$I$16:$M$17,2,FALSE),0),
  AND(R20=13),IFERROR(VLOOKUP(入力項目!$S$15,子育て関連マスタ!$I$21:$M$22,2,FALSE),0),
  AND(R20=16),IFERROR(VLOOKUP(入力項目!$S$16,子育て関連マスタ!$I$26:$M$28,2,FALSE),0),
  AND(R20=19,入力項目!$S$16&lt;&gt;"高専"),IFERROR(VLOOKUP(入力項目!$S$17,子育て関連マスタ!$I$32:$M$37,2,FALSE),0),
  AND(R20=21,入力項目!$S$16="高専"),IFERROR(VLOOKUP(入力項目!$S$17,子育て関連マスタ!$I$32:$M$37,2,FALSE),0),
  R20&gt;=22,0
  ),0),0
) +
IF(AND(R20&gt;=1,R20&lt;=15),IF($D20=入力項目!$S$8,入力項目!$S$3,0),0) +
IF(AND(R20&gt;=1,R20&lt;=15),IF($D20=5,入力項目!$S$4,0),0) +
IF(AND(R20&gt;=1,R20&lt;=15),IF($D20=12,入力項目!$S$5,0),0) +
IF(AND(入力項目!$S$7=$A20,入力項目!$S$8=$D20),子育て関連マスタ!$C$14,0) +
IFERROR(IF(AND(YEAR(EDATE(DATE(入力項目!$S$7,入力項目!$S$8,1),1))=$A20,MONTH(EDATE(DATE(入力項目!$S$7,入力項目!$S$8,1),1))=$D20),子育て関連マスタ!$C$15,0),0) +
IF(AND(OR(R20=3,R20=5,R20=7),$D20=11),子育て関連マスタ!$C$17,0) +
IF(AND(R20=20,$D20=1),子育て関連マスタ!$C$18,0) +
IF(AND(R20=20,$D20=1),
IFERROR(_xlfn.IFS(
入力項目!$S$10="男",子育て関連マスタ!$C$18,
入力項目!$S$10="女",子育て関連マスタ!$C$19
),0),0
) +
IF(AND(R20&gt;=入力項目!$S$18,R20&lt;=入力項目!$S$19),入力項目!$S$20,0) +
IF(AND(R20&gt;=入力項目!$S$21,R20&lt;=入力項目!$S$22),入力項目!$S$23,0) +
IF(AND(R20&gt;=入力項目!$S$24,R20&lt;=入力項目!$S$25),入力項目!$S$26,0)
)</f>
        <v>0</v>
      </c>
      <c r="AG20">
        <f ca="1">-(
_xlfn.IFS(
S20&lt;=入力項目!$S$11,0,
AND(S20&gt;=入力項目!$S$11+1,S20&lt;=3),IFERROR(VLOOKUP(入力項目!$S$12,子育て関連マスタ!$I$4:$M$5,4,FALSE),0),
AND(S20&gt;=4,S20&lt;=6),IFERROR(VLOOKUP(入力項目!$S$13,子育て関連マスタ!$I$9:$M$12,4,FALSE),0),
AND(S20&gt;=7,S20&lt;=12),IFERROR(VLOOKUP(入力項目!$S$14,子育て関連マスタ!$I$16:$M$17,4,FALSE),0),
AND(S20&gt;=13,S20&lt;=15),IFERROR(VLOOKUP(入力項目!$S$15,子育て関連マスタ!$I$21:$M$22,4,FALSE),0),
AND(S20&gt;=16,S20&lt;=18),IFERROR(VLOOKUP(入力項目!$S$16,子育て関連マスタ!$I$26:$M$28,4,FALSE),0),
AND(S20&gt;=19,S20&lt;=20,入力項目!$S$16="高専"),IFERROR(VLOOKUP(入力項目!$S$16,子育て関連マスタ!$I$26:$M$28,4,FALSE),0),
AND(S20&gt;=19,S20&lt;=20,入力項目!$S$16&lt;&gt;"高専"),IFERROR(VLOOKUP(入力項目!$S$17,子育て関連マスタ!$I$32:$M$37,4,FALSE),0),
AND(S20&gt;=21,S20&lt;=22,入力項目!$S$16="高専"),IFERROR(VLOOKUP(入力項目!$S$17,子育て関連マスタ!$I$32:$M$34,4,FALSE),0),
AND(S20&gt;=21,S20&lt;=22,入力項目!$S$16&lt;&gt;"高専"),IFERROR(VLOOKUP(入力項目!$S$17,子育て関連マスタ!$I$32:$M$34,4,FALSE),0),
S20&gt;=23,0
) +
IF($D20=4,
  IFERROR(_xlfn.IFS(
  S20&lt;=入力項目!$S$11,0,
  AND(S20=入力項目!$S$11),IFERROR(VLOOKUP(入力項目!$S$12,子育て関連マスタ!$I$4:$M$5,2,FALSE),0),
  AND(S20=4),IFERROR(VLOOKUP(入力項目!$S$13,子育て関連マスタ!$I$9:$M$12,2,FALSE),0),
  AND(S20=7),IFERROR(VLOOKUP(入力項目!$S$14,子育て関連マスタ!$I$16:$M$17,2,FALSE),0),
  AND(S20=13),IFERROR(VLOOKUP(入力項目!$S$15,子育て関連マスタ!$I$21:$M$22,2,FALSE),0),
  AND(S20=16),IFERROR(VLOOKUP(入力項目!$S$16,子育て関連マスタ!$I$26:$M$28,2,FALSE),0),
  AND(S20=19,入力項目!$S$16&lt;&gt;"高専"),IFERROR(VLOOKUP(入力項目!$S$17,子育て関連マスタ!$I$32:$M$37,2,FALSE),0),
  AND(S20=21,入力項目!$S$16="高専"),IFERROR(VLOOKUP(入力項目!$S$17,子育て関連マスタ!$I$32:$M$37,2,FALSE),0),
  S20&gt;=22,0
  ),0),0
) +
IF(AND(S20&gt;=1,S20&lt;=15),IF($D20=入力項目!$S$8,入力項目!$S$3,0),0) +
IF(AND(S20&gt;=1,S20&lt;=15),IF($D20=5,入力項目!$S$4,0),0) +
IF(AND(S20&gt;=1,S20&lt;=15),IF($D20=12,入力項目!$S$5,0),0) +
IF(AND(入力項目!$S$7=$A20,入力項目!$S$8=$D20),子育て関連マスタ!$C$14,0) +
IFERROR(IF(AND(YEAR(EDATE(DATE(入力項目!$S$7,入力項目!$S$8,1),1))=$A20,MONTH(EDATE(DATE(入力項目!$S$7,入力項目!$S$8,1),1))=$D20),子育て関連マスタ!$C$15,0),0) +
IF(AND(OR(S20=3,S20=5,S20=7),$D20=11),子育て関連マスタ!$C$17,0) +
IF(AND(S20=20,$D20=1),子育て関連マスタ!$C$18,0) +
IF(AND(S20=20,$D20=1),
IFERROR(_xlfn.IFS(
入力項目!$S$10="男",子育て関連マスタ!$C$18,
入力項目!$S$10="女",子育て関連マスタ!$C$19
),0),0
) +
IF(AND(S20&gt;=入力項目!$S$18,S20&lt;=入力項目!$S$19),入力項目!$S$20,0) +
IF(AND(S20&gt;=入力項目!$S$21,S20&lt;=入力項目!$S$22),入力項目!$S$23,0) +
IF(AND(S20&gt;=入力項目!$S$24,S20&lt;=入力項目!$S$25),入力項目!$S$26,0)
)</f>
        <v>0</v>
      </c>
      <c r="AH20">
        <f ca="1">-(
_xlfn.IFS(
T20&lt;=入力項目!$S$11,0,
AND(T20&gt;=入力項目!$S$11+1,T20&lt;=3),IFERROR(VLOOKUP(入力項目!$S$12,子育て関連マスタ!$I$4:$M$5,4,FALSE),0),
AND(T20&gt;=4,T20&lt;=6),IFERROR(VLOOKUP(入力項目!$S$13,子育て関連マスタ!$I$9:$M$12,4,FALSE),0),
AND(T20&gt;=7,T20&lt;=12),IFERROR(VLOOKUP(入力項目!$S$14,子育て関連マスタ!$I$16:$M$17,4,FALSE),0),
AND(T20&gt;=13,T20&lt;=15),IFERROR(VLOOKUP(入力項目!$S$15,子育て関連マスタ!$I$21:$M$22,4,FALSE),0),
AND(T20&gt;=16,T20&lt;=18),IFERROR(VLOOKUP(入力項目!$S$16,子育て関連マスタ!$I$26:$M$28,4,FALSE),0),
AND(T20&gt;=19,T20&lt;=20,入力項目!$S$16="高専"),IFERROR(VLOOKUP(入力項目!$S$16,子育て関連マスタ!$I$26:$M$28,4,FALSE),0),
AND(T20&gt;=19,T20&lt;=20,入力項目!$S$16&lt;&gt;"高専"),IFERROR(VLOOKUP(入力項目!$S$17,子育て関連マスタ!$I$32:$M$37,4,FALSE),0),
AND(T20&gt;=21,T20&lt;=22,入力項目!$S$16="高専"),IFERROR(VLOOKUP(入力項目!$S$17,子育て関連マスタ!$I$32:$M$34,4,FALSE),0),
AND(T20&gt;=21,T20&lt;=22,入力項目!$S$16&lt;&gt;"高専"),IFERROR(VLOOKUP(入力項目!$S$17,子育て関連マスタ!$I$32:$M$34,4,FALSE),0),
T20&gt;=23,0
) +
IF($D20=4,
  IFERROR(_xlfn.IFS(
  T20&lt;=入力項目!$S$11,0,
  AND(T20=入力項目!$S$11),IFERROR(VLOOKUP(入力項目!$S$12,子育て関連マスタ!$I$4:$M$5,2,FALSE),0),
  AND(T20=4),IFERROR(VLOOKUP(入力項目!$S$13,子育て関連マスタ!$I$9:$M$12,2,FALSE),0),
  AND(T20=7),IFERROR(VLOOKUP(入力項目!$S$14,子育て関連マスタ!$I$16:$M$17,2,FALSE),0),
  AND(T20=13),IFERROR(VLOOKUP(入力項目!$S$15,子育て関連マスタ!$I$21:$M$22,2,FALSE),0),
  AND(T20=16),IFERROR(VLOOKUP(入力項目!$S$16,子育て関連マスタ!$I$26:$M$28,2,FALSE),0),
  AND(T20=19,入力項目!$S$16&lt;&gt;"高専"),IFERROR(VLOOKUP(入力項目!$S$17,子育て関連マスタ!$I$32:$M$37,2,FALSE),0),
  AND(T20=21,入力項目!$S$16="高専"),IFERROR(VLOOKUP(入力項目!$S$17,子育て関連マスタ!$I$32:$M$37,2,FALSE),0),
  T20&gt;=22,0
  ),0),0
) +
IF(AND(T20&gt;=1,T20&lt;=15),IF($D20=入力項目!$S$8,入力項目!$S$3,0),0) +
IF(AND(T20&gt;=1,T20&lt;=15),IF($D20=5,入力項目!$S$4,0),0) +
IF(AND(T20&gt;=1,T20&lt;=15),IF($D20=12,入力項目!$S$5,0),0) +
IF(AND(入力項目!$S$7=$A20,入力項目!$S$8=$D20),子育て関連マスタ!$C$14,0) +
IFERROR(IF(AND(YEAR(EDATE(DATE(入力項目!$S$7,入力項目!$S$8,1),1))=$A20,MONTH(EDATE(DATE(入力項目!$S$7,入力項目!$S$8,1),1))=$D20),子育て関連マスタ!$C$15,0),0) +
IF(AND(OR(T20=3,T20=5,T20=7),$D20=11),子育て関連マスタ!$C$17,0) +
IF(AND(T20=20,$D20=1),子育て関連マスタ!$C$18,0) +
IF(AND(T20=20,$D20=1),
IFERROR(_xlfn.IFS(
入力項目!$S$10="男",子育て関連マスタ!$C$18,
入力項目!$S$10="女",子育て関連マスタ!$C$19
),0),0
) +
IF(AND(T20&gt;=入力項目!$S$18,T20&lt;=入力項目!$S$19),入力項目!$S$20,0) +
IF(AND(T20&gt;=入力項目!$S$21,T20&lt;=入力項目!$S$22),入力項目!$S$23,0) +
IF(AND(T20&gt;=入力項目!$S$24,T20&lt;=入力項目!$S$25),入力項目!$S$26,0)
)</f>
        <v>0</v>
      </c>
      <c r="AI20">
        <f ca="1">-(
_xlfn.IFS(
U20&lt;=入力項目!$S$11,0,
AND(U20&gt;=入力項目!$S$11+1,U20&lt;=3),IFERROR(VLOOKUP(入力項目!$S$12,子育て関連マスタ!$I$4:$M$5,4,FALSE),0),
AND(U20&gt;=4,U20&lt;=6),IFERROR(VLOOKUP(入力項目!$S$13,子育て関連マスタ!$I$9:$M$12,4,FALSE),0),
AND(U20&gt;=7,U20&lt;=12),IFERROR(VLOOKUP(入力項目!$S$14,子育て関連マスタ!$I$16:$M$17,4,FALSE),0),
AND(U20&gt;=13,U20&lt;=15),IFERROR(VLOOKUP(入力項目!$S$15,子育て関連マスタ!$I$21:$M$22,4,FALSE),0),
AND(U20&gt;=16,U20&lt;=18),IFERROR(VLOOKUP(入力項目!$S$16,子育て関連マスタ!$I$26:$M$28,4,FALSE),0),
AND(U20&gt;=19,U20&lt;=20,入力項目!$S$16="高専"),IFERROR(VLOOKUP(入力項目!$S$16,子育て関連マスタ!$I$26:$M$28,4,FALSE),0),
AND(U20&gt;=19,U20&lt;=20,入力項目!$S$16&lt;&gt;"高専"),IFERROR(VLOOKUP(入力項目!$S$17,子育て関連マスタ!$I$32:$M$37,4,FALSE),0),
AND(U20&gt;=21,U20&lt;=22,入力項目!$S$16="高専"),IFERROR(VLOOKUP(入力項目!$S$17,子育て関連マスタ!$I$32:$M$34,4,FALSE),0),
AND(U20&gt;=21,U20&lt;=22,入力項目!$S$16&lt;&gt;"高専"),IFERROR(VLOOKUP(入力項目!$S$17,子育て関連マスタ!$I$32:$M$34,4,FALSE),0),
U20&gt;=23,0
) +
IF($D20=4,
  IFERROR(_xlfn.IFS(
  U20&lt;=入力項目!$S$11,0,
  AND(U20=入力項目!$S$11),IFERROR(VLOOKUP(入力項目!$S$12,子育て関連マスタ!$I$4:$M$5,2,FALSE),0),
  AND(U20=4),IFERROR(VLOOKUP(入力項目!$S$13,子育て関連マスタ!$I$9:$M$12,2,FALSE),0),
  AND(U20=7),IFERROR(VLOOKUP(入力項目!$S$14,子育て関連マスタ!$I$16:$M$17,2,FALSE),0),
  AND(U20=13),IFERROR(VLOOKUP(入力項目!$S$15,子育て関連マスタ!$I$21:$M$22,2,FALSE),0),
  AND(U20=16),IFERROR(VLOOKUP(入力項目!$S$16,子育て関連マスタ!$I$26:$M$28,2,FALSE),0),
  AND(U20=19,入力項目!$S$16&lt;&gt;"高専"),IFERROR(VLOOKUP(入力項目!$S$17,子育て関連マスタ!$I$32:$M$37,2,FALSE),0),
  AND(U20=21,入力項目!$S$16="高専"),IFERROR(VLOOKUP(入力項目!$S$17,子育て関連マスタ!$I$32:$M$37,2,FALSE),0),
  U20&gt;=22,0
  ),0),0
) +
IF(AND(U20&gt;=1,U20&lt;=15),IF($D20=入力項目!$S$8,入力項目!$S$3,0),0) +
IF(AND(U20&gt;=1,U20&lt;=15),IF($D20=5,入力項目!$S$4,0),0) +
IF(AND(U20&gt;=1,U20&lt;=15),IF($D20=12,入力項目!$S$5,0),0) +
IF(AND(入力項目!$S$7=$A20,入力項目!$S$8=$D20),子育て関連マスタ!$C$14,0) +
IFERROR(IF(AND(YEAR(EDATE(DATE(入力項目!$S$7,入力項目!$S$8,1),1))=$A20,MONTH(EDATE(DATE(入力項目!$S$7,入力項目!$S$8,1),1))=$D20),子育て関連マスタ!$C$15,0),0) +
IF(AND(OR(U20=3,U20=5,U20=7),$D20=11),子育て関連マスタ!$C$17,0) +
IF(AND(U20=20,$D20=1),子育て関連マスタ!$C$18,0) +
IF(AND(U20=20,$D20=1),
IFERROR(_xlfn.IFS(
入力項目!$S$10="男",子育て関連マスタ!$C$18,
入力項目!$S$10="女",子育て関連マスタ!$C$19
),0),0
) +
IF(AND(U20&gt;=入力項目!$S$18,U20&lt;=入力項目!$S$19),入力項目!$S$20,0) +
IF(AND(U20&gt;=入力項目!$S$21,U20&lt;=入力項目!$S$22),入力項目!$S$23,0) +
IF(AND(U20&gt;=入力項目!$S$24,U20&lt;=入力項目!$S$25),入力項目!$S$26,0)
)</f>
        <v>0</v>
      </c>
      <c r="AJ20" s="10">
        <f ca="1">-VLOOKUP($D20,月別収支!$A$2:$H$13,7,FALSE)</f>
        <v>-20000</v>
      </c>
    </row>
    <row r="21" spans="1:36" x14ac:dyDescent="0.4">
      <c r="A21">
        <f t="shared" ca="1" si="6"/>
        <v>2026</v>
      </c>
      <c r="B21">
        <f t="shared" ca="1" si="7"/>
        <v>2025</v>
      </c>
      <c r="C21">
        <f t="shared" ca="1" si="8"/>
        <v>2</v>
      </c>
      <c r="D21">
        <f t="shared" ca="1" si="9"/>
        <v>3</v>
      </c>
      <c r="E21" t="str">
        <f t="shared" ca="1" si="0"/>
        <v>2026年3月</v>
      </c>
      <c r="F21">
        <f ca="1">IF(OR(入力項目!$N$5&lt;$A21,AND(入力項目!$N$5=$A21,入力項目!$N$6&lt;$D21)),IF(F20=0,1,IF(G21=12,F20+1,F20)),0)</f>
        <v>1</v>
      </c>
      <c r="G21">
        <f ca="1">IF(OR(入力項目!$N$5&lt;$A21,AND(入力項目!$N$5=$A21,入力項目!$N$6&lt;$D21)),IF(G20=12,1,G20+1),0)</f>
        <v>5</v>
      </c>
      <c r="H21" t="str">
        <f t="shared" ca="1" si="1"/>
        <v>1_5</v>
      </c>
      <c r="I21">
        <f ca="1">IF(
  IFERROR(AND($C21&gt;0,MOD($C21,入力項目!$N$22)=0,$D21=入力項目!$N$23), FALSE),
  1,
  IF(
    AND(I20&gt;0,J20=12),
    IF(I20=入力項目!$N$28, 0, I20+1),
    I20
  )
)</f>
        <v>0</v>
      </c>
      <c r="J21">
        <f ca="1">IF($D21=入力項目!$N$23,1,IFERROR(J20+1,1))</f>
        <v>10</v>
      </c>
      <c r="K21" t="str">
        <f t="shared" ca="1" si="2"/>
        <v>0_10</v>
      </c>
      <c r="L21">
        <f ca="1">L20+IF(入力項目!$D$4=$D21,1,0)</f>
        <v>30</v>
      </c>
      <c r="M21" t="str">
        <f t="shared" ca="1" si="3"/>
        <v>30歳</v>
      </c>
      <c r="N21">
        <f t="shared" ca="1" si="10"/>
        <v>31</v>
      </c>
      <c r="O21" t="str">
        <f t="shared" ca="1" si="4"/>
        <v>31歳</v>
      </c>
      <c r="P21">
        <f t="shared" ca="1" si="11"/>
        <v>5</v>
      </c>
      <c r="Q21">
        <f t="shared" ca="1" si="12"/>
        <v>3</v>
      </c>
      <c r="R21">
        <f t="shared" ca="1" si="13"/>
        <v>2026</v>
      </c>
      <c r="S21">
        <f t="shared" ca="1" si="14"/>
        <v>2026</v>
      </c>
      <c r="T21">
        <f t="shared" ca="1" si="15"/>
        <v>2026</v>
      </c>
      <c r="U21">
        <f t="shared" ca="1" si="16"/>
        <v>2026</v>
      </c>
      <c r="V21" s="10">
        <f t="shared" ca="1" si="17"/>
        <v>8168937</v>
      </c>
      <c r="W21" s="10">
        <f ca="1">IF($L21&lt;その他マスタ!$B$1,VLOOKUP($D21,月別収支!$A$2:$H$13,2,FALSE),その他マスタ!$B$3)+IF(AND($L21=その他マスタ!$B$1,入力項目!$I$9="あり",$D21=入力項目!$D$4),その他マスタ!$B$2,0)</f>
        <v>300000</v>
      </c>
      <c r="X21" s="10">
        <f ca="1">-IF(入力項目!$K$5=TRUE,
IF($F21+$G21&lt;3,VLOOKUP($D21,月別収支!$A$2:$H$13,8,FALSE),0)+IFERROR(VLOOKUP($H21,住宅ローン計算!C:P,13,FALSE),0)+IF($F21&gt;1,IF(OR($G21=3,$G21=6,$G21=9,$G21=12),ROUNDUP(入力項目!$N$18/4,0),0),0),
VLOOKUP($D21,月別収支!$A$2:$H$13,8,FALSE))</f>
        <v>-51775</v>
      </c>
      <c r="Y21" s="10">
        <f ca="1">-VLOOKUP($D21,月別収支!$A$2:$H$13,3,FALSE)</f>
        <v>-75000</v>
      </c>
      <c r="Z21" s="10">
        <f ca="1">-VLOOKUP($D21,月別収支!$A$2:$H$13,4,FALSE)</f>
        <v>-27000</v>
      </c>
      <c r="AA21" s="10">
        <f ca="1">-VLOOKUP($D21,月別収支!$A$2:$H$13,6,FALSE)</f>
        <v>-10000</v>
      </c>
      <c r="AB21" s="10">
        <f ca="1">-(
VLOOKUP($D21,月別収支!$A$2:$H$13,5,FALSE)+IF(AND(入力項目!$I$27&lt;=$A21,ISEVEN($A21-入力項目!$I$27),入力項目!$I$28=$D21),入力項目!$I$26,0)
+IF(入力項目!$K$26=TRUE,
IFERROR(VLOOKUP($K21,マイカーローン計算!C:P,13,FALSE),0),
IFERROR(
  IF(AND($C21&gt;0,MOD($C21,入力項目!$N$22)=0,$D21=入力項目!$N$23),入力項目!$N$24,0),
 0
)
)
)</f>
        <v>-20000</v>
      </c>
      <c r="AC21" s="10">
        <f ca="1">-IF($A21&lt;入力項目!$N$33,入力項目!$N$35,IF(AND($A21=入力項目!$N$33,$D21&lt;=入力項目!$N$34),入力項目!$N$35,0))</f>
        <v>-5000</v>
      </c>
      <c r="AD21">
        <f ca="1">-(
_xlfn.IFS(
P21&lt;=入力項目!$S$11,0,
AND(P21&gt;=入力項目!$S$11+1,P21&lt;=3),IFERROR(VLOOKUP(入力項目!$S$12,子育て関連マスタ!$I$4:$M$5,4,FALSE),0),
AND(P21&gt;=4,P21&lt;=6),IFERROR(VLOOKUP(入力項目!$S$13,子育て関連マスタ!$I$9:$M$12,4,FALSE),0),
AND(P21&gt;=7,P21&lt;=12),IFERROR(VLOOKUP(入力項目!$S$14,子育て関連マスタ!$I$16:$M$17,4,FALSE),0),
AND(P21&gt;=13,P21&lt;=15),IFERROR(VLOOKUP(入力項目!$S$15,子育て関連マスタ!$I$21:$M$22,4,FALSE),0),
AND(P21&gt;=16,P21&lt;=18),IFERROR(VLOOKUP(入力項目!$S$16,子育て関連マスタ!$I$26:$M$28,4,FALSE),0),
AND(P21&gt;=19,P21&lt;=20,入力項目!$S$16="高専"),IFERROR(VLOOKUP(入力項目!$S$16,子育て関連マスタ!$I$26:$M$28,4,FALSE),0),
AND(P21&gt;=19,P21&lt;=20,入力項目!$S$16&lt;&gt;"高専"),IFERROR(VLOOKUP(入力項目!$S$17,子育て関連マスタ!$I$32:$M$37,4,FALSE),0),
AND(P21&gt;=21,P21&lt;=22,入力項目!$S$16="高専"),IFERROR(VLOOKUP(入力項目!$S$17,子育て関連マスタ!$I$32:$M$34,4,FALSE),0),
AND(P21&gt;=21,P21&lt;=22,入力項目!$S$16&lt;&gt;"高専"),IFERROR(VLOOKUP(入力項目!$S$17,子育て関連マスタ!$I$32:$M$34,4,FALSE),0),
P21&gt;=23,0
) +
IF($D21=4,
  IFERROR(_xlfn.IFS(
  P21&lt;=入力項目!$S$11,0,
  AND(P21=入力項目!$S$11),IFERROR(VLOOKUP(入力項目!$S$12,子育て関連マスタ!$I$4:$M$5,2,FALSE),0),
  AND(P21=4),IFERROR(VLOOKUP(入力項目!$S$13,子育て関連マスタ!$I$9:$M$12,2,FALSE),0),
  AND(P21=7),IFERROR(VLOOKUP(入力項目!$S$14,子育て関連マスタ!$I$16:$M$17,2,FALSE),0),
  AND(P21=13),IFERROR(VLOOKUP(入力項目!$S$15,子育て関連マスタ!$I$21:$M$22,2,FALSE),0),
  AND(P21=16),IFERROR(VLOOKUP(入力項目!$S$16,子育て関連マスタ!$I$26:$M$28,2,FALSE),0),
  AND(P21=19,入力項目!$S$16&lt;&gt;"高専"),IFERROR(VLOOKUP(入力項目!$S$17,子育て関連マスタ!$I$32:$M$37,2,FALSE),0),
  AND(P21=21,入力項目!$S$16="高専"),IFERROR(VLOOKUP(入力項目!$S$17,子育て関連マスタ!$I$32:$M$37,2,FALSE),0),
  P21&gt;=22,0
  ),0),0
) +
IF(AND(P21&gt;=1,P21&lt;=15),IF($D21=入力項目!$S$8,入力項目!$S$3,0),0) +
IF(AND(P21&gt;=1,P21&lt;=15),IF($D21=5,入力項目!$S$4,0),0) +
IF(AND(P21&gt;=1,P21&lt;=15),IF($D21=12,入力項目!$S$5,0),0) +
IF(AND(入力項目!$S$7=$A21,入力項目!$S$8=$D21),子育て関連マスタ!$C$14,0) +
IFERROR(IF(AND(YEAR(EDATE(DATE(入力項目!$S$7,入力項目!$S$8,1),1))=$A21,MONTH(EDATE(DATE(入力項目!$S$7,入力項目!$S$8,1),1))=$D21),子育て関連マスタ!$C$15,0),0) +
IF(AND(OR(P21=3,P21=5,P21=7),$D21=11),子育て関連マスタ!$C$17,0) +
IF(AND(P21=20,$D21=1),子育て関連マスタ!$C$18,0) +
IF(AND(P21=20,$D21=1),
IFERROR(_xlfn.IFS(
入力項目!$S$10="男",子育て関連マスタ!$C$18,
入力項目!$S$10="女",子育て関連マスタ!$C$19
),0),0
) +
IF(AND(P21&gt;=入力項目!$S$18,P21&lt;=入力項目!$S$19),入力項目!$S$20,0) +
IF(AND(P21&gt;=入力項目!$S$21,P21&lt;=入力項目!$S$22),入力項目!$S$23,0) +
IF(AND(P21&gt;=入力項目!$S$24,P21&lt;=入力項目!$S$25),入力項目!$S$26,0)
)</f>
        <v>-14000</v>
      </c>
      <c r="AE21">
        <f ca="1">-(
_xlfn.IFS(
Q21&lt;=入力項目!$S$11,0,
AND(Q21&gt;=入力項目!$S$11+1,Q21&lt;=3),IFERROR(VLOOKUP(入力項目!$S$12,子育て関連マスタ!$I$4:$M$5,4,FALSE),0),
AND(Q21&gt;=4,Q21&lt;=6),IFERROR(VLOOKUP(入力項目!$S$13,子育て関連マスタ!$I$9:$M$12,4,FALSE),0),
AND(Q21&gt;=7,Q21&lt;=12),IFERROR(VLOOKUP(入力項目!$S$14,子育て関連マスタ!$I$16:$M$17,4,FALSE),0),
AND(Q21&gt;=13,Q21&lt;=15),IFERROR(VLOOKUP(入力項目!$S$15,子育て関連マスタ!$I$21:$M$22,4,FALSE),0),
AND(Q21&gt;=16,Q21&lt;=18),IFERROR(VLOOKUP(入力項目!$S$16,子育て関連マスタ!$I$26:$M$28,4,FALSE),0),
AND(Q21&gt;=19,Q21&lt;=20,入力項目!$S$16="高専"),IFERROR(VLOOKUP(入力項目!$S$16,子育て関連マスタ!$I$26:$M$28,4,FALSE),0),
AND(Q21&gt;=19,Q21&lt;=20,入力項目!$S$16&lt;&gt;"高専"),IFERROR(VLOOKUP(入力項目!$S$17,子育て関連マスタ!$I$32:$M$37,4,FALSE),0),
AND(Q21&gt;=21,Q21&lt;=22,入力項目!$S$16="高専"),IFERROR(VLOOKUP(入力項目!$S$17,子育て関連マスタ!$I$32:$M$34,4,FALSE),0),
AND(Q21&gt;=21,Q21&lt;=22,入力項目!$S$16&lt;&gt;"高専"),IFERROR(VLOOKUP(入力項目!$S$17,子育て関連マスタ!$I$32:$M$34,4,FALSE),0),
Q21&gt;=23,0
) +
IF($D21=4,
  IFERROR(_xlfn.IFS(
  Q21&lt;=入力項目!$S$11,0,
  AND(Q21=入力項目!$S$11),IFERROR(VLOOKUP(入力項目!$S$12,子育て関連マスタ!$I$4:$M$5,2,FALSE),0),
  AND(Q21=4),IFERROR(VLOOKUP(入力項目!$S$13,子育て関連マスタ!$I$9:$M$12,2,FALSE),0),
  AND(Q21=7),IFERROR(VLOOKUP(入力項目!$S$14,子育て関連マスタ!$I$16:$M$17,2,FALSE),0),
  AND(Q21=13),IFERROR(VLOOKUP(入力項目!$S$15,子育て関連マスタ!$I$21:$M$22,2,FALSE),0),
  AND(Q21=16),IFERROR(VLOOKUP(入力項目!$S$16,子育て関連マスタ!$I$26:$M$28,2,FALSE),0),
  AND(Q21=19,入力項目!$S$16&lt;&gt;"高専"),IFERROR(VLOOKUP(入力項目!$S$17,子育て関連マスタ!$I$32:$M$37,2,FALSE),0),
  AND(Q21=21,入力項目!$S$16="高専"),IFERROR(VLOOKUP(入力項目!$S$17,子育て関連マスタ!$I$32:$M$37,2,FALSE),0),
  Q21&gt;=22,0
  ),0),0
) +
IF(AND(Q21&gt;=1,Q21&lt;=15),IF($D21=入力項目!$S$8,入力項目!$S$3,0),0) +
IF(AND(Q21&gt;=1,Q21&lt;=15),IF($D21=5,入力項目!$S$4,0),0) +
IF(AND(Q21&gt;=1,Q21&lt;=15),IF($D21=12,入力項目!$S$5,0),0) +
IF(AND(入力項目!$S$7=$A21,入力項目!$S$8=$D21),子育て関連マスタ!$C$14,0) +
IFERROR(IF(AND(YEAR(EDATE(DATE(入力項目!$S$7,入力項目!$S$8,1),1))=$A21,MONTH(EDATE(DATE(入力項目!$S$7,入力項目!$S$8,1),1))=$D21),子育て関連マスタ!$C$15,0),0) +
IF(AND(OR(Q21=3,Q21=5,Q21=7),$D21=11),子育て関連マスタ!$C$17,0) +
IF(AND(Q21=20,$D21=1),子育て関連マスタ!$C$18,0) +
IF(AND(Q21=20,$D21=1),
IFERROR(_xlfn.IFS(
入力項目!$S$10="男",子育て関連マスタ!$C$18,
入力項目!$S$10="女",子育て関連マスタ!$C$19
),0),0
) +
IF(AND(Q21&gt;=入力項目!$S$18,Q21&lt;=入力項目!$S$19),入力項目!$S$20,0) +
IF(AND(Q21&gt;=入力項目!$S$21,Q21&lt;=入力項目!$S$22),入力項目!$S$23,0) +
IF(AND(Q21&gt;=入力項目!$S$24,Q21&lt;=入力項目!$S$25),入力項目!$S$26,0)
)</f>
        <v>0</v>
      </c>
      <c r="AF21">
        <f ca="1">-(
_xlfn.IFS(
R21&lt;=入力項目!$S$11,0,
AND(R21&gt;=入力項目!$S$11+1,R21&lt;=3),IFERROR(VLOOKUP(入力項目!$S$12,子育て関連マスタ!$I$4:$M$5,4,FALSE),0),
AND(R21&gt;=4,R21&lt;=6),IFERROR(VLOOKUP(入力項目!$S$13,子育て関連マスタ!$I$9:$M$12,4,FALSE),0),
AND(R21&gt;=7,R21&lt;=12),IFERROR(VLOOKUP(入力項目!$S$14,子育て関連マスタ!$I$16:$M$17,4,FALSE),0),
AND(R21&gt;=13,R21&lt;=15),IFERROR(VLOOKUP(入力項目!$S$15,子育て関連マスタ!$I$21:$M$22,4,FALSE),0),
AND(R21&gt;=16,R21&lt;=18),IFERROR(VLOOKUP(入力項目!$S$16,子育て関連マスタ!$I$26:$M$28,4,FALSE),0),
AND(R21&gt;=19,R21&lt;=20,入力項目!$S$16="高専"),IFERROR(VLOOKUP(入力項目!$S$16,子育て関連マスタ!$I$26:$M$28,4,FALSE),0),
AND(R21&gt;=19,R21&lt;=20,入力項目!$S$16&lt;&gt;"高専"),IFERROR(VLOOKUP(入力項目!$S$17,子育て関連マスタ!$I$32:$M$37,4,FALSE),0),
AND(R21&gt;=21,R21&lt;=22,入力項目!$S$16="高専"),IFERROR(VLOOKUP(入力項目!$S$17,子育て関連マスタ!$I$32:$M$34,4,FALSE),0),
AND(R21&gt;=21,R21&lt;=22,入力項目!$S$16&lt;&gt;"高専"),IFERROR(VLOOKUP(入力項目!$S$17,子育て関連マスタ!$I$32:$M$34,4,FALSE),0),
R21&gt;=23,0
) +
IF($D21=4,
  IFERROR(_xlfn.IFS(
  R21&lt;=入力項目!$S$11,0,
  AND(R21=入力項目!$S$11),IFERROR(VLOOKUP(入力項目!$S$12,子育て関連マスタ!$I$4:$M$5,2,FALSE),0),
  AND(R21=4),IFERROR(VLOOKUP(入力項目!$S$13,子育て関連マスタ!$I$9:$M$12,2,FALSE),0),
  AND(R21=7),IFERROR(VLOOKUP(入力項目!$S$14,子育て関連マスタ!$I$16:$M$17,2,FALSE),0),
  AND(R21=13),IFERROR(VLOOKUP(入力項目!$S$15,子育て関連マスタ!$I$21:$M$22,2,FALSE),0),
  AND(R21=16),IFERROR(VLOOKUP(入力項目!$S$16,子育て関連マスタ!$I$26:$M$28,2,FALSE),0),
  AND(R21=19,入力項目!$S$16&lt;&gt;"高専"),IFERROR(VLOOKUP(入力項目!$S$17,子育て関連マスタ!$I$32:$M$37,2,FALSE),0),
  AND(R21=21,入力項目!$S$16="高専"),IFERROR(VLOOKUP(入力項目!$S$17,子育て関連マスタ!$I$32:$M$37,2,FALSE),0),
  R21&gt;=22,0
  ),0),0
) +
IF(AND(R21&gt;=1,R21&lt;=15),IF($D21=入力項目!$S$8,入力項目!$S$3,0),0) +
IF(AND(R21&gt;=1,R21&lt;=15),IF($D21=5,入力項目!$S$4,0),0) +
IF(AND(R21&gt;=1,R21&lt;=15),IF($D21=12,入力項目!$S$5,0),0) +
IF(AND(入力項目!$S$7=$A21,入力項目!$S$8=$D21),子育て関連マスタ!$C$14,0) +
IFERROR(IF(AND(YEAR(EDATE(DATE(入力項目!$S$7,入力項目!$S$8,1),1))=$A21,MONTH(EDATE(DATE(入力項目!$S$7,入力項目!$S$8,1),1))=$D21),子育て関連マスタ!$C$15,0),0) +
IF(AND(OR(R21=3,R21=5,R21=7),$D21=11),子育て関連マスタ!$C$17,0) +
IF(AND(R21=20,$D21=1),子育て関連マスタ!$C$18,0) +
IF(AND(R21=20,$D21=1),
IFERROR(_xlfn.IFS(
入力項目!$S$10="男",子育て関連マスタ!$C$18,
入力項目!$S$10="女",子育て関連マスタ!$C$19
),0),0
) +
IF(AND(R21&gt;=入力項目!$S$18,R21&lt;=入力項目!$S$19),入力項目!$S$20,0) +
IF(AND(R21&gt;=入力項目!$S$21,R21&lt;=入力項目!$S$22),入力項目!$S$23,0) +
IF(AND(R21&gt;=入力項目!$S$24,R21&lt;=入力項目!$S$25),入力項目!$S$26,0)
)</f>
        <v>0</v>
      </c>
      <c r="AG21">
        <f ca="1">-(
_xlfn.IFS(
S21&lt;=入力項目!$S$11,0,
AND(S21&gt;=入力項目!$S$11+1,S21&lt;=3),IFERROR(VLOOKUP(入力項目!$S$12,子育て関連マスタ!$I$4:$M$5,4,FALSE),0),
AND(S21&gt;=4,S21&lt;=6),IFERROR(VLOOKUP(入力項目!$S$13,子育て関連マスタ!$I$9:$M$12,4,FALSE),0),
AND(S21&gt;=7,S21&lt;=12),IFERROR(VLOOKUP(入力項目!$S$14,子育て関連マスタ!$I$16:$M$17,4,FALSE),0),
AND(S21&gt;=13,S21&lt;=15),IFERROR(VLOOKUP(入力項目!$S$15,子育て関連マスタ!$I$21:$M$22,4,FALSE),0),
AND(S21&gt;=16,S21&lt;=18),IFERROR(VLOOKUP(入力項目!$S$16,子育て関連マスタ!$I$26:$M$28,4,FALSE),0),
AND(S21&gt;=19,S21&lt;=20,入力項目!$S$16="高専"),IFERROR(VLOOKUP(入力項目!$S$16,子育て関連マスタ!$I$26:$M$28,4,FALSE),0),
AND(S21&gt;=19,S21&lt;=20,入力項目!$S$16&lt;&gt;"高専"),IFERROR(VLOOKUP(入力項目!$S$17,子育て関連マスタ!$I$32:$M$37,4,FALSE),0),
AND(S21&gt;=21,S21&lt;=22,入力項目!$S$16="高専"),IFERROR(VLOOKUP(入力項目!$S$17,子育て関連マスタ!$I$32:$M$34,4,FALSE),0),
AND(S21&gt;=21,S21&lt;=22,入力項目!$S$16&lt;&gt;"高専"),IFERROR(VLOOKUP(入力項目!$S$17,子育て関連マスタ!$I$32:$M$34,4,FALSE),0),
S21&gt;=23,0
) +
IF($D21=4,
  IFERROR(_xlfn.IFS(
  S21&lt;=入力項目!$S$11,0,
  AND(S21=入力項目!$S$11),IFERROR(VLOOKUP(入力項目!$S$12,子育て関連マスタ!$I$4:$M$5,2,FALSE),0),
  AND(S21=4),IFERROR(VLOOKUP(入力項目!$S$13,子育て関連マスタ!$I$9:$M$12,2,FALSE),0),
  AND(S21=7),IFERROR(VLOOKUP(入力項目!$S$14,子育て関連マスタ!$I$16:$M$17,2,FALSE),0),
  AND(S21=13),IFERROR(VLOOKUP(入力項目!$S$15,子育て関連マスタ!$I$21:$M$22,2,FALSE),0),
  AND(S21=16),IFERROR(VLOOKUP(入力項目!$S$16,子育て関連マスタ!$I$26:$M$28,2,FALSE),0),
  AND(S21=19,入力項目!$S$16&lt;&gt;"高専"),IFERROR(VLOOKUP(入力項目!$S$17,子育て関連マスタ!$I$32:$M$37,2,FALSE),0),
  AND(S21=21,入力項目!$S$16="高専"),IFERROR(VLOOKUP(入力項目!$S$17,子育て関連マスタ!$I$32:$M$37,2,FALSE),0),
  S21&gt;=22,0
  ),0),0
) +
IF(AND(S21&gt;=1,S21&lt;=15),IF($D21=入力項目!$S$8,入力項目!$S$3,0),0) +
IF(AND(S21&gt;=1,S21&lt;=15),IF($D21=5,入力項目!$S$4,0),0) +
IF(AND(S21&gt;=1,S21&lt;=15),IF($D21=12,入力項目!$S$5,0),0) +
IF(AND(入力項目!$S$7=$A21,入力項目!$S$8=$D21),子育て関連マスタ!$C$14,0) +
IFERROR(IF(AND(YEAR(EDATE(DATE(入力項目!$S$7,入力項目!$S$8,1),1))=$A21,MONTH(EDATE(DATE(入力項目!$S$7,入力項目!$S$8,1),1))=$D21),子育て関連マスタ!$C$15,0),0) +
IF(AND(OR(S21=3,S21=5,S21=7),$D21=11),子育て関連マスタ!$C$17,0) +
IF(AND(S21=20,$D21=1),子育て関連マスタ!$C$18,0) +
IF(AND(S21=20,$D21=1),
IFERROR(_xlfn.IFS(
入力項目!$S$10="男",子育て関連マスタ!$C$18,
入力項目!$S$10="女",子育て関連マスタ!$C$19
),0),0
) +
IF(AND(S21&gt;=入力項目!$S$18,S21&lt;=入力項目!$S$19),入力項目!$S$20,0) +
IF(AND(S21&gt;=入力項目!$S$21,S21&lt;=入力項目!$S$22),入力項目!$S$23,0) +
IF(AND(S21&gt;=入力項目!$S$24,S21&lt;=入力項目!$S$25),入力項目!$S$26,0)
)</f>
        <v>0</v>
      </c>
      <c r="AH21">
        <f ca="1">-(
_xlfn.IFS(
T21&lt;=入力項目!$S$11,0,
AND(T21&gt;=入力項目!$S$11+1,T21&lt;=3),IFERROR(VLOOKUP(入力項目!$S$12,子育て関連マスタ!$I$4:$M$5,4,FALSE),0),
AND(T21&gt;=4,T21&lt;=6),IFERROR(VLOOKUP(入力項目!$S$13,子育て関連マスタ!$I$9:$M$12,4,FALSE),0),
AND(T21&gt;=7,T21&lt;=12),IFERROR(VLOOKUP(入力項目!$S$14,子育て関連マスタ!$I$16:$M$17,4,FALSE),0),
AND(T21&gt;=13,T21&lt;=15),IFERROR(VLOOKUP(入力項目!$S$15,子育て関連マスタ!$I$21:$M$22,4,FALSE),0),
AND(T21&gt;=16,T21&lt;=18),IFERROR(VLOOKUP(入力項目!$S$16,子育て関連マスタ!$I$26:$M$28,4,FALSE),0),
AND(T21&gt;=19,T21&lt;=20,入力項目!$S$16="高専"),IFERROR(VLOOKUP(入力項目!$S$16,子育て関連マスタ!$I$26:$M$28,4,FALSE),0),
AND(T21&gt;=19,T21&lt;=20,入力項目!$S$16&lt;&gt;"高専"),IFERROR(VLOOKUP(入力項目!$S$17,子育て関連マスタ!$I$32:$M$37,4,FALSE),0),
AND(T21&gt;=21,T21&lt;=22,入力項目!$S$16="高専"),IFERROR(VLOOKUP(入力項目!$S$17,子育て関連マスタ!$I$32:$M$34,4,FALSE),0),
AND(T21&gt;=21,T21&lt;=22,入力項目!$S$16&lt;&gt;"高専"),IFERROR(VLOOKUP(入力項目!$S$17,子育て関連マスタ!$I$32:$M$34,4,FALSE),0),
T21&gt;=23,0
) +
IF($D21=4,
  IFERROR(_xlfn.IFS(
  T21&lt;=入力項目!$S$11,0,
  AND(T21=入力項目!$S$11),IFERROR(VLOOKUP(入力項目!$S$12,子育て関連マスタ!$I$4:$M$5,2,FALSE),0),
  AND(T21=4),IFERROR(VLOOKUP(入力項目!$S$13,子育て関連マスタ!$I$9:$M$12,2,FALSE),0),
  AND(T21=7),IFERROR(VLOOKUP(入力項目!$S$14,子育て関連マスタ!$I$16:$M$17,2,FALSE),0),
  AND(T21=13),IFERROR(VLOOKUP(入力項目!$S$15,子育て関連マスタ!$I$21:$M$22,2,FALSE),0),
  AND(T21=16),IFERROR(VLOOKUP(入力項目!$S$16,子育て関連マスタ!$I$26:$M$28,2,FALSE),0),
  AND(T21=19,入力項目!$S$16&lt;&gt;"高専"),IFERROR(VLOOKUP(入力項目!$S$17,子育て関連マスタ!$I$32:$M$37,2,FALSE),0),
  AND(T21=21,入力項目!$S$16="高専"),IFERROR(VLOOKUP(入力項目!$S$17,子育て関連マスタ!$I$32:$M$37,2,FALSE),0),
  T21&gt;=22,0
  ),0),0
) +
IF(AND(T21&gt;=1,T21&lt;=15),IF($D21=入力項目!$S$8,入力項目!$S$3,0),0) +
IF(AND(T21&gt;=1,T21&lt;=15),IF($D21=5,入力項目!$S$4,0),0) +
IF(AND(T21&gt;=1,T21&lt;=15),IF($D21=12,入力項目!$S$5,0),0) +
IF(AND(入力項目!$S$7=$A21,入力項目!$S$8=$D21),子育て関連マスタ!$C$14,0) +
IFERROR(IF(AND(YEAR(EDATE(DATE(入力項目!$S$7,入力項目!$S$8,1),1))=$A21,MONTH(EDATE(DATE(入力項目!$S$7,入力項目!$S$8,1),1))=$D21),子育て関連マスタ!$C$15,0),0) +
IF(AND(OR(T21=3,T21=5,T21=7),$D21=11),子育て関連マスタ!$C$17,0) +
IF(AND(T21=20,$D21=1),子育て関連マスタ!$C$18,0) +
IF(AND(T21=20,$D21=1),
IFERROR(_xlfn.IFS(
入力項目!$S$10="男",子育て関連マスタ!$C$18,
入力項目!$S$10="女",子育て関連マスタ!$C$19
),0),0
) +
IF(AND(T21&gt;=入力項目!$S$18,T21&lt;=入力項目!$S$19),入力項目!$S$20,0) +
IF(AND(T21&gt;=入力項目!$S$21,T21&lt;=入力項目!$S$22),入力項目!$S$23,0) +
IF(AND(T21&gt;=入力項目!$S$24,T21&lt;=入力項目!$S$25),入力項目!$S$26,0)
)</f>
        <v>0</v>
      </c>
      <c r="AI21">
        <f ca="1">-(
_xlfn.IFS(
U21&lt;=入力項目!$S$11,0,
AND(U21&gt;=入力項目!$S$11+1,U21&lt;=3),IFERROR(VLOOKUP(入力項目!$S$12,子育て関連マスタ!$I$4:$M$5,4,FALSE),0),
AND(U21&gt;=4,U21&lt;=6),IFERROR(VLOOKUP(入力項目!$S$13,子育て関連マスタ!$I$9:$M$12,4,FALSE),0),
AND(U21&gt;=7,U21&lt;=12),IFERROR(VLOOKUP(入力項目!$S$14,子育て関連マスタ!$I$16:$M$17,4,FALSE),0),
AND(U21&gt;=13,U21&lt;=15),IFERROR(VLOOKUP(入力項目!$S$15,子育て関連マスタ!$I$21:$M$22,4,FALSE),0),
AND(U21&gt;=16,U21&lt;=18),IFERROR(VLOOKUP(入力項目!$S$16,子育て関連マスタ!$I$26:$M$28,4,FALSE),0),
AND(U21&gt;=19,U21&lt;=20,入力項目!$S$16="高専"),IFERROR(VLOOKUP(入力項目!$S$16,子育て関連マスタ!$I$26:$M$28,4,FALSE),0),
AND(U21&gt;=19,U21&lt;=20,入力項目!$S$16&lt;&gt;"高専"),IFERROR(VLOOKUP(入力項目!$S$17,子育て関連マスタ!$I$32:$M$37,4,FALSE),0),
AND(U21&gt;=21,U21&lt;=22,入力項目!$S$16="高専"),IFERROR(VLOOKUP(入力項目!$S$17,子育て関連マスタ!$I$32:$M$34,4,FALSE),0),
AND(U21&gt;=21,U21&lt;=22,入力項目!$S$16&lt;&gt;"高専"),IFERROR(VLOOKUP(入力項目!$S$17,子育て関連マスタ!$I$32:$M$34,4,FALSE),0),
U21&gt;=23,0
) +
IF($D21=4,
  IFERROR(_xlfn.IFS(
  U21&lt;=入力項目!$S$11,0,
  AND(U21=入力項目!$S$11),IFERROR(VLOOKUP(入力項目!$S$12,子育て関連マスタ!$I$4:$M$5,2,FALSE),0),
  AND(U21=4),IFERROR(VLOOKUP(入力項目!$S$13,子育て関連マスタ!$I$9:$M$12,2,FALSE),0),
  AND(U21=7),IFERROR(VLOOKUP(入力項目!$S$14,子育て関連マスタ!$I$16:$M$17,2,FALSE),0),
  AND(U21=13),IFERROR(VLOOKUP(入力項目!$S$15,子育て関連マスタ!$I$21:$M$22,2,FALSE),0),
  AND(U21=16),IFERROR(VLOOKUP(入力項目!$S$16,子育て関連マスタ!$I$26:$M$28,2,FALSE),0),
  AND(U21=19,入力項目!$S$16&lt;&gt;"高専"),IFERROR(VLOOKUP(入力項目!$S$17,子育て関連マスタ!$I$32:$M$37,2,FALSE),0),
  AND(U21=21,入力項目!$S$16="高専"),IFERROR(VLOOKUP(入力項目!$S$17,子育て関連マスタ!$I$32:$M$37,2,FALSE),0),
  U21&gt;=22,0
  ),0),0
) +
IF(AND(U21&gt;=1,U21&lt;=15),IF($D21=入力項目!$S$8,入力項目!$S$3,0),0) +
IF(AND(U21&gt;=1,U21&lt;=15),IF($D21=5,入力項目!$S$4,0),0) +
IF(AND(U21&gt;=1,U21&lt;=15),IF($D21=12,入力項目!$S$5,0),0) +
IF(AND(入力項目!$S$7=$A21,入力項目!$S$8=$D21),子育て関連マスタ!$C$14,0) +
IFERROR(IF(AND(YEAR(EDATE(DATE(入力項目!$S$7,入力項目!$S$8,1),1))=$A21,MONTH(EDATE(DATE(入力項目!$S$7,入力項目!$S$8,1),1))=$D21),子育て関連マスタ!$C$15,0),0) +
IF(AND(OR(U21=3,U21=5,U21=7),$D21=11),子育て関連マスタ!$C$17,0) +
IF(AND(U21=20,$D21=1),子育て関連マスタ!$C$18,0) +
IF(AND(U21=20,$D21=1),
IFERROR(_xlfn.IFS(
入力項目!$S$10="男",子育て関連マスタ!$C$18,
入力項目!$S$10="女",子育て関連マスタ!$C$19
),0),0
) +
IF(AND(U21&gt;=入力項目!$S$18,U21&lt;=入力項目!$S$19),入力項目!$S$20,0) +
IF(AND(U21&gt;=入力項目!$S$21,U21&lt;=入力項目!$S$22),入力項目!$S$23,0) +
IF(AND(U21&gt;=入力項目!$S$24,U21&lt;=入力項目!$S$25),入力項目!$S$26,0)
)</f>
        <v>0</v>
      </c>
      <c r="AJ21" s="10">
        <f ca="1">-VLOOKUP($D21,月別収支!$A$2:$H$13,7,FALSE)</f>
        <v>-20000</v>
      </c>
    </row>
    <row r="22" spans="1:36" x14ac:dyDescent="0.4">
      <c r="A22">
        <f t="shared" ca="1" si="6"/>
        <v>2026</v>
      </c>
      <c r="B22">
        <f t="shared" ca="1" si="7"/>
        <v>2026</v>
      </c>
      <c r="C22">
        <f t="shared" ca="1" si="8"/>
        <v>2</v>
      </c>
      <c r="D22">
        <f t="shared" ca="1" si="9"/>
        <v>4</v>
      </c>
      <c r="E22" t="str">
        <f t="shared" ca="1" si="0"/>
        <v>2026年4月</v>
      </c>
      <c r="F22">
        <f ca="1">IF(OR(入力項目!$N$5&lt;$A22,AND(入力項目!$N$5=$A22,入力項目!$N$6&lt;$D22)),IF(F21=0,1,IF(G22=12,F21+1,F21)),0)</f>
        <v>1</v>
      </c>
      <c r="G22">
        <f ca="1">IF(OR(入力項目!$N$5&lt;$A22,AND(入力項目!$N$5=$A22,入力項目!$N$6&lt;$D22)),IF(G21=12,1,G21+1),0)</f>
        <v>6</v>
      </c>
      <c r="H22" t="str">
        <f t="shared" ca="1" si="1"/>
        <v>1_6</v>
      </c>
      <c r="I22">
        <f ca="1">IF(
  IFERROR(AND($C22&gt;0,MOD($C22,入力項目!$N$22)=0,$D22=入力項目!$N$23), FALSE),
  1,
  IF(
    AND(I21&gt;0,J21=12),
    IF(I21=入力項目!$N$28, 0, I21+1),
    I21
  )
)</f>
        <v>0</v>
      </c>
      <c r="J22">
        <f ca="1">IF($D22=入力項目!$N$23,1,IFERROR(J21+1,1))</f>
        <v>11</v>
      </c>
      <c r="K22" t="str">
        <f t="shared" ca="1" si="2"/>
        <v>0_11</v>
      </c>
      <c r="L22">
        <f ca="1">L21+IF(入力項目!$D$4=$D22,1,0)</f>
        <v>30</v>
      </c>
      <c r="M22" t="str">
        <f t="shared" ca="1" si="3"/>
        <v>30歳</v>
      </c>
      <c r="N22">
        <f t="shared" ca="1" si="10"/>
        <v>31</v>
      </c>
      <c r="O22" t="str">
        <f t="shared" ca="1" si="4"/>
        <v>31歳</v>
      </c>
      <c r="P22">
        <f t="shared" ca="1" si="11"/>
        <v>6</v>
      </c>
      <c r="Q22">
        <f t="shared" ca="1" si="12"/>
        <v>4</v>
      </c>
      <c r="R22">
        <f t="shared" ca="1" si="13"/>
        <v>2027</v>
      </c>
      <c r="S22">
        <f t="shared" ca="1" si="14"/>
        <v>2027</v>
      </c>
      <c r="T22">
        <f t="shared" ca="1" si="15"/>
        <v>2027</v>
      </c>
      <c r="U22">
        <f t="shared" ca="1" si="16"/>
        <v>2027</v>
      </c>
      <c r="V22" s="10">
        <f t="shared" ca="1" si="17"/>
        <v>8152162</v>
      </c>
      <c r="W22" s="10">
        <f ca="1">IF($L22&lt;その他マスタ!$B$1,VLOOKUP($D22,月別収支!$A$2:$H$13,2,FALSE),その他マスタ!$B$3)+IF(AND($L22=その他マスタ!$B$1,入力項目!$I$9="あり",$D22=入力項目!$D$4),その他マスタ!$B$2,0)</f>
        <v>300000</v>
      </c>
      <c r="X22" s="10">
        <f ca="1">-IF(入力項目!$K$5=TRUE,
IF($F22+$G22&lt;3,VLOOKUP($D22,月別収支!$A$2:$H$13,8,FALSE),0)+IFERROR(VLOOKUP($H22,住宅ローン計算!C:P,13,FALSE),0)+IF($F22&gt;1,IF(OR($G22=3,$G22=6,$G22=9,$G22=12),ROUNDUP(入力項目!$N$18/4,0),0),0),
VLOOKUP($D22,月別収支!$A$2:$H$13,8,FALSE))</f>
        <v>-51775</v>
      </c>
      <c r="Y22" s="10">
        <f ca="1">-VLOOKUP($D22,月別収支!$A$2:$H$13,3,FALSE)</f>
        <v>-75000</v>
      </c>
      <c r="Z22" s="10">
        <f ca="1">-VLOOKUP($D22,月別収支!$A$2:$H$13,4,FALSE)</f>
        <v>-27000</v>
      </c>
      <c r="AA22" s="10">
        <f ca="1">-VLOOKUP($D22,月別収支!$A$2:$H$13,6,FALSE)</f>
        <v>-10000</v>
      </c>
      <c r="AB22" s="10">
        <f ca="1">-(
VLOOKUP($D22,月別収支!$A$2:$H$13,5,FALSE)+IF(AND(入力項目!$I$27&lt;=$A22,ISEVEN($A22-入力項目!$I$27),入力項目!$I$28=$D22),入力項目!$I$26,0)
+IF(入力項目!$K$26=TRUE,
IFERROR(VLOOKUP($K22,マイカーローン計算!C:P,13,FALSE),0),
IFERROR(
  IF(AND($C22&gt;0,MOD($C22,入力項目!$N$22)=0,$D22=入力項目!$N$23),入力項目!$N$24,0),
 0
)
)
)</f>
        <v>-20000</v>
      </c>
      <c r="AC22" s="10">
        <f ca="1">-IF($A22&lt;入力項目!$N$33,入力項目!$N$35,IF(AND($A22=入力項目!$N$33,$D22&lt;=入力項目!$N$34),入力項目!$N$35,0))</f>
        <v>-5000</v>
      </c>
      <c r="AD22">
        <f ca="1">-(
_xlfn.IFS(
P22&lt;=入力項目!$S$11,0,
AND(P22&gt;=入力項目!$S$11+1,P22&lt;=3),IFERROR(VLOOKUP(入力項目!$S$12,子育て関連マスタ!$I$4:$M$5,4,FALSE),0),
AND(P22&gt;=4,P22&lt;=6),IFERROR(VLOOKUP(入力項目!$S$13,子育て関連マスタ!$I$9:$M$12,4,FALSE),0),
AND(P22&gt;=7,P22&lt;=12),IFERROR(VLOOKUP(入力項目!$S$14,子育て関連マスタ!$I$16:$M$17,4,FALSE),0),
AND(P22&gt;=13,P22&lt;=15),IFERROR(VLOOKUP(入力項目!$S$15,子育て関連マスタ!$I$21:$M$22,4,FALSE),0),
AND(P22&gt;=16,P22&lt;=18),IFERROR(VLOOKUP(入力項目!$S$16,子育て関連マスタ!$I$26:$M$28,4,FALSE),0),
AND(P22&gt;=19,P22&lt;=20,入力項目!$S$16="高専"),IFERROR(VLOOKUP(入力項目!$S$16,子育て関連マスタ!$I$26:$M$28,4,FALSE),0),
AND(P22&gt;=19,P22&lt;=20,入力項目!$S$16&lt;&gt;"高専"),IFERROR(VLOOKUP(入力項目!$S$17,子育て関連マスタ!$I$32:$M$37,4,FALSE),0),
AND(P22&gt;=21,P22&lt;=22,入力項目!$S$16="高専"),IFERROR(VLOOKUP(入力項目!$S$17,子育て関連マスタ!$I$32:$M$34,4,FALSE),0),
AND(P22&gt;=21,P22&lt;=22,入力項目!$S$16&lt;&gt;"高専"),IFERROR(VLOOKUP(入力項目!$S$17,子育て関連マスタ!$I$32:$M$34,4,FALSE),0),
P22&gt;=23,0
) +
IF($D22=4,
  IFERROR(_xlfn.IFS(
  P22&lt;=入力項目!$S$11,0,
  AND(P22=入力項目!$S$11),IFERROR(VLOOKUP(入力項目!$S$12,子育て関連マスタ!$I$4:$M$5,2,FALSE),0),
  AND(P22=4),IFERROR(VLOOKUP(入力項目!$S$13,子育て関連マスタ!$I$9:$M$12,2,FALSE),0),
  AND(P22=7),IFERROR(VLOOKUP(入力項目!$S$14,子育て関連マスタ!$I$16:$M$17,2,FALSE),0),
  AND(P22=13),IFERROR(VLOOKUP(入力項目!$S$15,子育て関連マスタ!$I$21:$M$22,2,FALSE),0),
  AND(P22=16),IFERROR(VLOOKUP(入力項目!$S$16,子育て関連マスタ!$I$26:$M$28,2,FALSE),0),
  AND(P22=19,入力項目!$S$16&lt;&gt;"高専"),IFERROR(VLOOKUP(入力項目!$S$17,子育て関連マスタ!$I$32:$M$37,2,FALSE),0),
  AND(P22=21,入力項目!$S$16="高専"),IFERROR(VLOOKUP(入力項目!$S$17,子育て関連マスタ!$I$32:$M$37,2,FALSE),0),
  P22&gt;=22,0
  ),0),0
) +
IF(AND(P22&gt;=1,P22&lt;=15),IF($D22=入力項目!$S$8,入力項目!$S$3,0),0) +
IF(AND(P22&gt;=1,P22&lt;=15),IF($D22=5,入力項目!$S$4,0),0) +
IF(AND(P22&gt;=1,P22&lt;=15),IF($D22=12,入力項目!$S$5,0),0) +
IF(AND(入力項目!$S$7=$A22,入力項目!$S$8=$D22),子育て関連マスタ!$C$14,0) +
IFERROR(IF(AND(YEAR(EDATE(DATE(入力項目!$S$7,入力項目!$S$8,1),1))=$A22,MONTH(EDATE(DATE(入力項目!$S$7,入力項目!$S$8,1),1))=$D22),子育て関連マスタ!$C$15,0),0) +
IF(AND(OR(P22=3,P22=5,P22=7),$D22=11),子育て関連マスタ!$C$17,0) +
IF(AND(P22=20,$D22=1),子育て関連マスタ!$C$18,0) +
IF(AND(P22=20,$D22=1),
IFERROR(_xlfn.IFS(
入力項目!$S$10="男",子育て関連マスタ!$C$18,
入力項目!$S$10="女",子育て関連マスタ!$C$19
),0),0
) +
IF(AND(P22&gt;=入力項目!$S$18,P22&lt;=入力項目!$S$19),入力項目!$S$20,0) +
IF(AND(P22&gt;=入力項目!$S$21,P22&lt;=入力項目!$S$22),入力項目!$S$23,0) +
IF(AND(P22&gt;=入力項目!$S$24,P22&lt;=入力項目!$S$25),入力項目!$S$26,0)
)</f>
        <v>-34000</v>
      </c>
      <c r="AE22">
        <f ca="1">-(
_xlfn.IFS(
Q22&lt;=入力項目!$S$11,0,
AND(Q22&gt;=入力項目!$S$11+1,Q22&lt;=3),IFERROR(VLOOKUP(入力項目!$S$12,子育て関連マスタ!$I$4:$M$5,4,FALSE),0),
AND(Q22&gt;=4,Q22&lt;=6),IFERROR(VLOOKUP(入力項目!$S$13,子育て関連マスタ!$I$9:$M$12,4,FALSE),0),
AND(Q22&gt;=7,Q22&lt;=12),IFERROR(VLOOKUP(入力項目!$S$14,子育て関連マスタ!$I$16:$M$17,4,FALSE),0),
AND(Q22&gt;=13,Q22&lt;=15),IFERROR(VLOOKUP(入力項目!$S$15,子育て関連マスタ!$I$21:$M$22,4,FALSE),0),
AND(Q22&gt;=16,Q22&lt;=18),IFERROR(VLOOKUP(入力項目!$S$16,子育て関連マスタ!$I$26:$M$28,4,FALSE),0),
AND(Q22&gt;=19,Q22&lt;=20,入力項目!$S$16="高専"),IFERROR(VLOOKUP(入力項目!$S$16,子育て関連マスタ!$I$26:$M$28,4,FALSE),0),
AND(Q22&gt;=19,Q22&lt;=20,入力項目!$S$16&lt;&gt;"高専"),IFERROR(VLOOKUP(入力項目!$S$17,子育て関連マスタ!$I$32:$M$37,4,FALSE),0),
AND(Q22&gt;=21,Q22&lt;=22,入力項目!$S$16="高専"),IFERROR(VLOOKUP(入力項目!$S$17,子育て関連マスタ!$I$32:$M$34,4,FALSE),0),
AND(Q22&gt;=21,Q22&lt;=22,入力項目!$S$16&lt;&gt;"高専"),IFERROR(VLOOKUP(入力項目!$S$17,子育て関連マスタ!$I$32:$M$34,4,FALSE),0),
Q22&gt;=23,0
) +
IF($D22=4,
  IFERROR(_xlfn.IFS(
  Q22&lt;=入力項目!$S$11,0,
  AND(Q22=入力項目!$S$11),IFERROR(VLOOKUP(入力項目!$S$12,子育て関連マスタ!$I$4:$M$5,2,FALSE),0),
  AND(Q22=4),IFERROR(VLOOKUP(入力項目!$S$13,子育て関連マスタ!$I$9:$M$12,2,FALSE),0),
  AND(Q22=7),IFERROR(VLOOKUP(入力項目!$S$14,子育て関連マスタ!$I$16:$M$17,2,FALSE),0),
  AND(Q22=13),IFERROR(VLOOKUP(入力項目!$S$15,子育て関連マスタ!$I$21:$M$22,2,FALSE),0),
  AND(Q22=16),IFERROR(VLOOKUP(入力項目!$S$16,子育て関連マスタ!$I$26:$M$28,2,FALSE),0),
  AND(Q22=19,入力項目!$S$16&lt;&gt;"高専"),IFERROR(VLOOKUP(入力項目!$S$17,子育て関連マスタ!$I$32:$M$37,2,FALSE),0),
  AND(Q22=21,入力項目!$S$16="高専"),IFERROR(VLOOKUP(入力項目!$S$17,子育て関連マスタ!$I$32:$M$37,2,FALSE),0),
  Q22&gt;=22,0
  ),0),0
) +
IF(AND(Q22&gt;=1,Q22&lt;=15),IF($D22=入力項目!$S$8,入力項目!$S$3,0),0) +
IF(AND(Q22&gt;=1,Q22&lt;=15),IF($D22=5,入力項目!$S$4,0),0) +
IF(AND(Q22&gt;=1,Q22&lt;=15),IF($D22=12,入力項目!$S$5,0),0) +
IF(AND(入力項目!$S$7=$A22,入力項目!$S$8=$D22),子育て関連マスタ!$C$14,0) +
IFERROR(IF(AND(YEAR(EDATE(DATE(入力項目!$S$7,入力項目!$S$8,1),1))=$A22,MONTH(EDATE(DATE(入力項目!$S$7,入力項目!$S$8,1),1))=$D22),子育て関連マスタ!$C$15,0),0) +
IF(AND(OR(Q22=3,Q22=5,Q22=7),$D22=11),子育て関連マスタ!$C$17,0) +
IF(AND(Q22=20,$D22=1),子育て関連マスタ!$C$18,0) +
IF(AND(Q22=20,$D22=1),
IFERROR(_xlfn.IFS(
入力項目!$S$10="男",子育て関連マスタ!$C$18,
入力項目!$S$10="女",子育て関連マスタ!$C$19
),0),0
) +
IF(AND(Q22&gt;=入力項目!$S$18,Q22&lt;=入力項目!$S$19),入力項目!$S$20,0) +
IF(AND(Q22&gt;=入力項目!$S$21,Q22&lt;=入力項目!$S$22),入力項目!$S$23,0) +
IF(AND(Q22&gt;=入力項目!$S$24,Q22&lt;=入力項目!$S$25),入力項目!$S$26,0)
)</f>
        <v>-74000</v>
      </c>
      <c r="AF22">
        <f ca="1">-(
_xlfn.IFS(
R22&lt;=入力項目!$S$11,0,
AND(R22&gt;=入力項目!$S$11+1,R22&lt;=3),IFERROR(VLOOKUP(入力項目!$S$12,子育て関連マスタ!$I$4:$M$5,4,FALSE),0),
AND(R22&gt;=4,R22&lt;=6),IFERROR(VLOOKUP(入力項目!$S$13,子育て関連マスタ!$I$9:$M$12,4,FALSE),0),
AND(R22&gt;=7,R22&lt;=12),IFERROR(VLOOKUP(入力項目!$S$14,子育て関連マスタ!$I$16:$M$17,4,FALSE),0),
AND(R22&gt;=13,R22&lt;=15),IFERROR(VLOOKUP(入力項目!$S$15,子育て関連マスタ!$I$21:$M$22,4,FALSE),0),
AND(R22&gt;=16,R22&lt;=18),IFERROR(VLOOKUP(入力項目!$S$16,子育て関連マスタ!$I$26:$M$28,4,FALSE),0),
AND(R22&gt;=19,R22&lt;=20,入力項目!$S$16="高専"),IFERROR(VLOOKUP(入力項目!$S$16,子育て関連マスタ!$I$26:$M$28,4,FALSE),0),
AND(R22&gt;=19,R22&lt;=20,入力項目!$S$16&lt;&gt;"高専"),IFERROR(VLOOKUP(入力項目!$S$17,子育て関連マスタ!$I$32:$M$37,4,FALSE),0),
AND(R22&gt;=21,R22&lt;=22,入力項目!$S$16="高専"),IFERROR(VLOOKUP(入力項目!$S$17,子育て関連マスタ!$I$32:$M$34,4,FALSE),0),
AND(R22&gt;=21,R22&lt;=22,入力項目!$S$16&lt;&gt;"高専"),IFERROR(VLOOKUP(入力項目!$S$17,子育て関連マスタ!$I$32:$M$34,4,FALSE),0),
R22&gt;=23,0
) +
IF($D22=4,
  IFERROR(_xlfn.IFS(
  R22&lt;=入力項目!$S$11,0,
  AND(R22=入力項目!$S$11),IFERROR(VLOOKUP(入力項目!$S$12,子育て関連マスタ!$I$4:$M$5,2,FALSE),0),
  AND(R22=4),IFERROR(VLOOKUP(入力項目!$S$13,子育て関連マスタ!$I$9:$M$12,2,FALSE),0),
  AND(R22=7),IFERROR(VLOOKUP(入力項目!$S$14,子育て関連マスタ!$I$16:$M$17,2,FALSE),0),
  AND(R22=13),IFERROR(VLOOKUP(入力項目!$S$15,子育て関連マスタ!$I$21:$M$22,2,FALSE),0),
  AND(R22=16),IFERROR(VLOOKUP(入力項目!$S$16,子育て関連マスタ!$I$26:$M$28,2,FALSE),0),
  AND(R22=19,入力項目!$S$16&lt;&gt;"高専"),IFERROR(VLOOKUP(入力項目!$S$17,子育て関連マスタ!$I$32:$M$37,2,FALSE),0),
  AND(R22=21,入力項目!$S$16="高専"),IFERROR(VLOOKUP(入力項目!$S$17,子育て関連マスタ!$I$32:$M$37,2,FALSE),0),
  R22&gt;=22,0
  ),0),0
) +
IF(AND(R22&gt;=1,R22&lt;=15),IF($D22=入力項目!$S$8,入力項目!$S$3,0),0) +
IF(AND(R22&gt;=1,R22&lt;=15),IF($D22=5,入力項目!$S$4,0),0) +
IF(AND(R22&gt;=1,R22&lt;=15),IF($D22=12,入力項目!$S$5,0),0) +
IF(AND(入力項目!$S$7=$A22,入力項目!$S$8=$D22),子育て関連マスタ!$C$14,0) +
IFERROR(IF(AND(YEAR(EDATE(DATE(入力項目!$S$7,入力項目!$S$8,1),1))=$A22,MONTH(EDATE(DATE(入力項目!$S$7,入力項目!$S$8,1),1))=$D22),子育て関連マスタ!$C$15,0),0) +
IF(AND(OR(R22=3,R22=5,R22=7),$D22=11),子育て関連マスタ!$C$17,0) +
IF(AND(R22=20,$D22=1),子育て関連マスタ!$C$18,0) +
IF(AND(R22=20,$D22=1),
IFERROR(_xlfn.IFS(
入力項目!$S$10="男",子育て関連マスタ!$C$18,
入力項目!$S$10="女",子育て関連マスタ!$C$19
),0),0
) +
IF(AND(R22&gt;=入力項目!$S$18,R22&lt;=入力項目!$S$19),入力項目!$S$20,0) +
IF(AND(R22&gt;=入力項目!$S$21,R22&lt;=入力項目!$S$22),入力項目!$S$23,0) +
IF(AND(R22&gt;=入力項目!$S$24,R22&lt;=入力項目!$S$25),入力項目!$S$26,0)
)</f>
        <v>0</v>
      </c>
      <c r="AG22">
        <f ca="1">-(
_xlfn.IFS(
S22&lt;=入力項目!$S$11,0,
AND(S22&gt;=入力項目!$S$11+1,S22&lt;=3),IFERROR(VLOOKUP(入力項目!$S$12,子育て関連マスタ!$I$4:$M$5,4,FALSE),0),
AND(S22&gt;=4,S22&lt;=6),IFERROR(VLOOKUP(入力項目!$S$13,子育て関連マスタ!$I$9:$M$12,4,FALSE),0),
AND(S22&gt;=7,S22&lt;=12),IFERROR(VLOOKUP(入力項目!$S$14,子育て関連マスタ!$I$16:$M$17,4,FALSE),0),
AND(S22&gt;=13,S22&lt;=15),IFERROR(VLOOKUP(入力項目!$S$15,子育て関連マスタ!$I$21:$M$22,4,FALSE),0),
AND(S22&gt;=16,S22&lt;=18),IFERROR(VLOOKUP(入力項目!$S$16,子育て関連マスタ!$I$26:$M$28,4,FALSE),0),
AND(S22&gt;=19,S22&lt;=20,入力項目!$S$16="高専"),IFERROR(VLOOKUP(入力項目!$S$16,子育て関連マスタ!$I$26:$M$28,4,FALSE),0),
AND(S22&gt;=19,S22&lt;=20,入力項目!$S$16&lt;&gt;"高専"),IFERROR(VLOOKUP(入力項目!$S$17,子育て関連マスタ!$I$32:$M$37,4,FALSE),0),
AND(S22&gt;=21,S22&lt;=22,入力項目!$S$16="高専"),IFERROR(VLOOKUP(入力項目!$S$17,子育て関連マスタ!$I$32:$M$34,4,FALSE),0),
AND(S22&gt;=21,S22&lt;=22,入力項目!$S$16&lt;&gt;"高専"),IFERROR(VLOOKUP(入力項目!$S$17,子育て関連マスタ!$I$32:$M$34,4,FALSE),0),
S22&gt;=23,0
) +
IF($D22=4,
  IFERROR(_xlfn.IFS(
  S22&lt;=入力項目!$S$11,0,
  AND(S22=入力項目!$S$11),IFERROR(VLOOKUP(入力項目!$S$12,子育て関連マスタ!$I$4:$M$5,2,FALSE),0),
  AND(S22=4),IFERROR(VLOOKUP(入力項目!$S$13,子育て関連マスタ!$I$9:$M$12,2,FALSE),0),
  AND(S22=7),IFERROR(VLOOKUP(入力項目!$S$14,子育て関連マスタ!$I$16:$M$17,2,FALSE),0),
  AND(S22=13),IFERROR(VLOOKUP(入力項目!$S$15,子育て関連マスタ!$I$21:$M$22,2,FALSE),0),
  AND(S22=16),IFERROR(VLOOKUP(入力項目!$S$16,子育て関連マスタ!$I$26:$M$28,2,FALSE),0),
  AND(S22=19,入力項目!$S$16&lt;&gt;"高専"),IFERROR(VLOOKUP(入力項目!$S$17,子育て関連マスタ!$I$32:$M$37,2,FALSE),0),
  AND(S22=21,入力項目!$S$16="高専"),IFERROR(VLOOKUP(入力項目!$S$17,子育て関連マスタ!$I$32:$M$37,2,FALSE),0),
  S22&gt;=22,0
  ),0),0
) +
IF(AND(S22&gt;=1,S22&lt;=15),IF($D22=入力項目!$S$8,入力項目!$S$3,0),0) +
IF(AND(S22&gt;=1,S22&lt;=15),IF($D22=5,入力項目!$S$4,0),0) +
IF(AND(S22&gt;=1,S22&lt;=15),IF($D22=12,入力項目!$S$5,0),0) +
IF(AND(入力項目!$S$7=$A22,入力項目!$S$8=$D22),子育て関連マスタ!$C$14,0) +
IFERROR(IF(AND(YEAR(EDATE(DATE(入力項目!$S$7,入力項目!$S$8,1),1))=$A22,MONTH(EDATE(DATE(入力項目!$S$7,入力項目!$S$8,1),1))=$D22),子育て関連マスタ!$C$15,0),0) +
IF(AND(OR(S22=3,S22=5,S22=7),$D22=11),子育て関連マスタ!$C$17,0) +
IF(AND(S22=20,$D22=1),子育て関連マスタ!$C$18,0) +
IF(AND(S22=20,$D22=1),
IFERROR(_xlfn.IFS(
入力項目!$S$10="男",子育て関連マスタ!$C$18,
入力項目!$S$10="女",子育て関連マスタ!$C$19
),0),0
) +
IF(AND(S22&gt;=入力項目!$S$18,S22&lt;=入力項目!$S$19),入力項目!$S$20,0) +
IF(AND(S22&gt;=入力項目!$S$21,S22&lt;=入力項目!$S$22),入力項目!$S$23,0) +
IF(AND(S22&gt;=入力項目!$S$24,S22&lt;=入力項目!$S$25),入力項目!$S$26,0)
)</f>
        <v>0</v>
      </c>
      <c r="AH22">
        <f ca="1">-(
_xlfn.IFS(
T22&lt;=入力項目!$S$11,0,
AND(T22&gt;=入力項目!$S$11+1,T22&lt;=3),IFERROR(VLOOKUP(入力項目!$S$12,子育て関連マスタ!$I$4:$M$5,4,FALSE),0),
AND(T22&gt;=4,T22&lt;=6),IFERROR(VLOOKUP(入力項目!$S$13,子育て関連マスタ!$I$9:$M$12,4,FALSE),0),
AND(T22&gt;=7,T22&lt;=12),IFERROR(VLOOKUP(入力項目!$S$14,子育て関連マスタ!$I$16:$M$17,4,FALSE),0),
AND(T22&gt;=13,T22&lt;=15),IFERROR(VLOOKUP(入力項目!$S$15,子育て関連マスタ!$I$21:$M$22,4,FALSE),0),
AND(T22&gt;=16,T22&lt;=18),IFERROR(VLOOKUP(入力項目!$S$16,子育て関連マスタ!$I$26:$M$28,4,FALSE),0),
AND(T22&gt;=19,T22&lt;=20,入力項目!$S$16="高専"),IFERROR(VLOOKUP(入力項目!$S$16,子育て関連マスタ!$I$26:$M$28,4,FALSE),0),
AND(T22&gt;=19,T22&lt;=20,入力項目!$S$16&lt;&gt;"高専"),IFERROR(VLOOKUP(入力項目!$S$17,子育て関連マスタ!$I$32:$M$37,4,FALSE),0),
AND(T22&gt;=21,T22&lt;=22,入力項目!$S$16="高専"),IFERROR(VLOOKUP(入力項目!$S$17,子育て関連マスタ!$I$32:$M$34,4,FALSE),0),
AND(T22&gt;=21,T22&lt;=22,入力項目!$S$16&lt;&gt;"高専"),IFERROR(VLOOKUP(入力項目!$S$17,子育て関連マスタ!$I$32:$M$34,4,FALSE),0),
T22&gt;=23,0
) +
IF($D22=4,
  IFERROR(_xlfn.IFS(
  T22&lt;=入力項目!$S$11,0,
  AND(T22=入力項目!$S$11),IFERROR(VLOOKUP(入力項目!$S$12,子育て関連マスタ!$I$4:$M$5,2,FALSE),0),
  AND(T22=4),IFERROR(VLOOKUP(入力項目!$S$13,子育て関連マスタ!$I$9:$M$12,2,FALSE),0),
  AND(T22=7),IFERROR(VLOOKUP(入力項目!$S$14,子育て関連マスタ!$I$16:$M$17,2,FALSE),0),
  AND(T22=13),IFERROR(VLOOKUP(入力項目!$S$15,子育て関連マスタ!$I$21:$M$22,2,FALSE),0),
  AND(T22=16),IFERROR(VLOOKUP(入力項目!$S$16,子育て関連マスタ!$I$26:$M$28,2,FALSE),0),
  AND(T22=19,入力項目!$S$16&lt;&gt;"高専"),IFERROR(VLOOKUP(入力項目!$S$17,子育て関連マスタ!$I$32:$M$37,2,FALSE),0),
  AND(T22=21,入力項目!$S$16="高専"),IFERROR(VLOOKUP(入力項目!$S$17,子育て関連マスタ!$I$32:$M$37,2,FALSE),0),
  T22&gt;=22,0
  ),0),0
) +
IF(AND(T22&gt;=1,T22&lt;=15),IF($D22=入力項目!$S$8,入力項目!$S$3,0),0) +
IF(AND(T22&gt;=1,T22&lt;=15),IF($D22=5,入力項目!$S$4,0),0) +
IF(AND(T22&gt;=1,T22&lt;=15),IF($D22=12,入力項目!$S$5,0),0) +
IF(AND(入力項目!$S$7=$A22,入力項目!$S$8=$D22),子育て関連マスタ!$C$14,0) +
IFERROR(IF(AND(YEAR(EDATE(DATE(入力項目!$S$7,入力項目!$S$8,1),1))=$A22,MONTH(EDATE(DATE(入力項目!$S$7,入力項目!$S$8,1),1))=$D22),子育て関連マスタ!$C$15,0),0) +
IF(AND(OR(T22=3,T22=5,T22=7),$D22=11),子育て関連マスタ!$C$17,0) +
IF(AND(T22=20,$D22=1),子育て関連マスタ!$C$18,0) +
IF(AND(T22=20,$D22=1),
IFERROR(_xlfn.IFS(
入力項目!$S$10="男",子育て関連マスタ!$C$18,
入力項目!$S$10="女",子育て関連マスタ!$C$19
),0),0
) +
IF(AND(T22&gt;=入力項目!$S$18,T22&lt;=入力項目!$S$19),入力項目!$S$20,0) +
IF(AND(T22&gt;=入力項目!$S$21,T22&lt;=入力項目!$S$22),入力項目!$S$23,0) +
IF(AND(T22&gt;=入力項目!$S$24,T22&lt;=入力項目!$S$25),入力項目!$S$26,0)
)</f>
        <v>0</v>
      </c>
      <c r="AI22">
        <f ca="1">-(
_xlfn.IFS(
U22&lt;=入力項目!$S$11,0,
AND(U22&gt;=入力項目!$S$11+1,U22&lt;=3),IFERROR(VLOOKUP(入力項目!$S$12,子育て関連マスタ!$I$4:$M$5,4,FALSE),0),
AND(U22&gt;=4,U22&lt;=6),IFERROR(VLOOKUP(入力項目!$S$13,子育て関連マスタ!$I$9:$M$12,4,FALSE),0),
AND(U22&gt;=7,U22&lt;=12),IFERROR(VLOOKUP(入力項目!$S$14,子育て関連マスタ!$I$16:$M$17,4,FALSE),0),
AND(U22&gt;=13,U22&lt;=15),IFERROR(VLOOKUP(入力項目!$S$15,子育て関連マスタ!$I$21:$M$22,4,FALSE),0),
AND(U22&gt;=16,U22&lt;=18),IFERROR(VLOOKUP(入力項目!$S$16,子育て関連マスタ!$I$26:$M$28,4,FALSE),0),
AND(U22&gt;=19,U22&lt;=20,入力項目!$S$16="高専"),IFERROR(VLOOKUP(入力項目!$S$16,子育て関連マスタ!$I$26:$M$28,4,FALSE),0),
AND(U22&gt;=19,U22&lt;=20,入力項目!$S$16&lt;&gt;"高専"),IFERROR(VLOOKUP(入力項目!$S$17,子育て関連マスタ!$I$32:$M$37,4,FALSE),0),
AND(U22&gt;=21,U22&lt;=22,入力項目!$S$16="高専"),IFERROR(VLOOKUP(入力項目!$S$17,子育て関連マスタ!$I$32:$M$34,4,FALSE),0),
AND(U22&gt;=21,U22&lt;=22,入力項目!$S$16&lt;&gt;"高専"),IFERROR(VLOOKUP(入力項目!$S$17,子育て関連マスタ!$I$32:$M$34,4,FALSE),0),
U22&gt;=23,0
) +
IF($D22=4,
  IFERROR(_xlfn.IFS(
  U22&lt;=入力項目!$S$11,0,
  AND(U22=入力項目!$S$11),IFERROR(VLOOKUP(入力項目!$S$12,子育て関連マスタ!$I$4:$M$5,2,FALSE),0),
  AND(U22=4),IFERROR(VLOOKUP(入力項目!$S$13,子育て関連マスタ!$I$9:$M$12,2,FALSE),0),
  AND(U22=7),IFERROR(VLOOKUP(入力項目!$S$14,子育て関連マスタ!$I$16:$M$17,2,FALSE),0),
  AND(U22=13),IFERROR(VLOOKUP(入力項目!$S$15,子育て関連マスタ!$I$21:$M$22,2,FALSE),0),
  AND(U22=16),IFERROR(VLOOKUP(入力項目!$S$16,子育て関連マスタ!$I$26:$M$28,2,FALSE),0),
  AND(U22=19,入力項目!$S$16&lt;&gt;"高専"),IFERROR(VLOOKUP(入力項目!$S$17,子育て関連マスタ!$I$32:$M$37,2,FALSE),0),
  AND(U22=21,入力項目!$S$16="高専"),IFERROR(VLOOKUP(入力項目!$S$17,子育て関連マスタ!$I$32:$M$37,2,FALSE),0),
  U22&gt;=22,0
  ),0),0
) +
IF(AND(U22&gt;=1,U22&lt;=15),IF($D22=入力項目!$S$8,入力項目!$S$3,0),0) +
IF(AND(U22&gt;=1,U22&lt;=15),IF($D22=5,入力項目!$S$4,0),0) +
IF(AND(U22&gt;=1,U22&lt;=15),IF($D22=12,入力項目!$S$5,0),0) +
IF(AND(入力項目!$S$7=$A22,入力項目!$S$8=$D22),子育て関連マスタ!$C$14,0) +
IFERROR(IF(AND(YEAR(EDATE(DATE(入力項目!$S$7,入力項目!$S$8,1),1))=$A22,MONTH(EDATE(DATE(入力項目!$S$7,入力項目!$S$8,1),1))=$D22),子育て関連マスタ!$C$15,0),0) +
IF(AND(OR(U22=3,U22=5,U22=7),$D22=11),子育て関連マスタ!$C$17,0) +
IF(AND(U22=20,$D22=1),子育て関連マスタ!$C$18,0) +
IF(AND(U22=20,$D22=1),
IFERROR(_xlfn.IFS(
入力項目!$S$10="男",子育て関連マスタ!$C$18,
入力項目!$S$10="女",子育て関連マスタ!$C$19
),0),0
) +
IF(AND(U22&gt;=入力項目!$S$18,U22&lt;=入力項目!$S$19),入力項目!$S$20,0) +
IF(AND(U22&gt;=入力項目!$S$21,U22&lt;=入力項目!$S$22),入力項目!$S$23,0) +
IF(AND(U22&gt;=入力項目!$S$24,U22&lt;=入力項目!$S$25),入力項目!$S$26,0)
)</f>
        <v>0</v>
      </c>
      <c r="AJ22" s="10">
        <f ca="1">-VLOOKUP($D22,月別収支!$A$2:$H$13,7,FALSE)</f>
        <v>-20000</v>
      </c>
    </row>
    <row r="23" spans="1:36" x14ac:dyDescent="0.4">
      <c r="A23">
        <f t="shared" ca="1" si="6"/>
        <v>2026</v>
      </c>
      <c r="B23">
        <f t="shared" ca="1" si="7"/>
        <v>2026</v>
      </c>
      <c r="C23">
        <f t="shared" ca="1" si="8"/>
        <v>2</v>
      </c>
      <c r="D23">
        <f t="shared" ca="1" si="9"/>
        <v>5</v>
      </c>
      <c r="E23" t="str">
        <f t="shared" ca="1" si="0"/>
        <v>2026年5月</v>
      </c>
      <c r="F23">
        <f ca="1">IF(OR(入力項目!$N$5&lt;$A23,AND(入力項目!$N$5=$A23,入力項目!$N$6&lt;$D23)),IF(F22=0,1,IF(G23=12,F22+1,F22)),0)</f>
        <v>1</v>
      </c>
      <c r="G23">
        <f ca="1">IF(OR(入力項目!$N$5&lt;$A23,AND(入力項目!$N$5=$A23,入力項目!$N$6&lt;$D23)),IF(G22=12,1,G22+1),0)</f>
        <v>7</v>
      </c>
      <c r="H23" t="str">
        <f t="shared" ca="1" si="1"/>
        <v>1_7</v>
      </c>
      <c r="I23">
        <f ca="1">IF(
  IFERROR(AND($C23&gt;0,MOD($C23,入力項目!$N$22)=0,$D23=入力項目!$N$23), FALSE),
  1,
  IF(
    AND(I22&gt;0,J22=12),
    IF(I22=入力項目!$N$28, 0, I22+1),
    I22
  )
)</f>
        <v>0</v>
      </c>
      <c r="J23">
        <f ca="1">IF($D23=入力項目!$N$23,1,IFERROR(J22+1,1))</f>
        <v>12</v>
      </c>
      <c r="K23" t="str">
        <f t="shared" ca="1" si="2"/>
        <v>0_12</v>
      </c>
      <c r="L23">
        <f ca="1">L22+IF(入力項目!$D$4=$D23,1,0)</f>
        <v>30</v>
      </c>
      <c r="M23" t="str">
        <f t="shared" ca="1" si="3"/>
        <v>30歳</v>
      </c>
      <c r="N23">
        <f t="shared" ca="1" si="10"/>
        <v>31</v>
      </c>
      <c r="O23" t="str">
        <f t="shared" ca="1" si="4"/>
        <v>31歳</v>
      </c>
      <c r="P23">
        <f t="shared" ca="1" si="11"/>
        <v>6</v>
      </c>
      <c r="Q23">
        <f t="shared" ca="1" si="12"/>
        <v>4</v>
      </c>
      <c r="R23">
        <f t="shared" ca="1" si="13"/>
        <v>2027</v>
      </c>
      <c r="S23">
        <f t="shared" ca="1" si="14"/>
        <v>2027</v>
      </c>
      <c r="T23">
        <f t="shared" ca="1" si="15"/>
        <v>2027</v>
      </c>
      <c r="U23">
        <f t="shared" ca="1" si="16"/>
        <v>2027</v>
      </c>
      <c r="V23" s="10">
        <f t="shared" ca="1" si="17"/>
        <v>8175387</v>
      </c>
      <c r="W23" s="10">
        <f ca="1">IF($L23&lt;その他マスタ!$B$1,VLOOKUP($D23,月別収支!$A$2:$H$13,2,FALSE),その他マスタ!$B$3)+IF(AND($L23=その他マスタ!$B$1,入力項目!$I$9="あり",$D23=入力項目!$D$4),その他マスタ!$B$2,0)</f>
        <v>300000</v>
      </c>
      <c r="X23" s="10">
        <f ca="1">-IF(入力項目!$K$5=TRUE,
IF($F23+$G23&lt;3,VLOOKUP($D23,月別収支!$A$2:$H$13,8,FALSE),0)+IFERROR(VLOOKUP($H23,住宅ローン計算!C:P,13,FALSE),0)+IF($F23&gt;1,IF(OR($G23=3,$G23=6,$G23=9,$G23=12),ROUNDUP(入力項目!$N$18/4,0),0),0),
VLOOKUP($D23,月別収支!$A$2:$H$13,8,FALSE))</f>
        <v>-51775</v>
      </c>
      <c r="Y23" s="10">
        <f ca="1">-VLOOKUP($D23,月別収支!$A$2:$H$13,3,FALSE)</f>
        <v>-75000</v>
      </c>
      <c r="Z23" s="10">
        <f ca="1">-VLOOKUP($D23,月別収支!$A$2:$H$13,4,FALSE)</f>
        <v>-27000</v>
      </c>
      <c r="AA23" s="10">
        <f ca="1">-VLOOKUP($D23,月別収支!$A$2:$H$13,6,FALSE)</f>
        <v>-10000</v>
      </c>
      <c r="AB23" s="10">
        <f ca="1">-(
VLOOKUP($D23,月別収支!$A$2:$H$13,5,FALSE)+IF(AND(入力項目!$I$27&lt;=$A23,ISEVEN($A23-入力項目!$I$27),入力項目!$I$28=$D23),入力項目!$I$26,0)
+IF(入力項目!$K$26=TRUE,
IFERROR(VLOOKUP($K23,マイカーローン計算!C:P,13,FALSE),0),
IFERROR(
  IF(AND($C23&gt;0,MOD($C23,入力項目!$N$22)=0,$D23=入力項目!$N$23),入力項目!$N$24,0),
 0
)
)
)</f>
        <v>-30000</v>
      </c>
      <c r="AC23" s="10">
        <f ca="1">-IF($A23&lt;入力項目!$N$33,入力項目!$N$35,IF(AND($A23=入力項目!$N$33,$D23&lt;=入力項目!$N$34),入力項目!$N$35,0))</f>
        <v>-5000</v>
      </c>
      <c r="AD23">
        <f ca="1">-(
_xlfn.IFS(
P23&lt;=入力項目!$S$11,0,
AND(P23&gt;=入力項目!$S$11+1,P23&lt;=3),IFERROR(VLOOKUP(入力項目!$S$12,子育て関連マスタ!$I$4:$M$5,4,FALSE),0),
AND(P23&gt;=4,P23&lt;=6),IFERROR(VLOOKUP(入力項目!$S$13,子育て関連マスタ!$I$9:$M$12,4,FALSE),0),
AND(P23&gt;=7,P23&lt;=12),IFERROR(VLOOKUP(入力項目!$S$14,子育て関連マスタ!$I$16:$M$17,4,FALSE),0),
AND(P23&gt;=13,P23&lt;=15),IFERROR(VLOOKUP(入力項目!$S$15,子育て関連マスタ!$I$21:$M$22,4,FALSE),0),
AND(P23&gt;=16,P23&lt;=18),IFERROR(VLOOKUP(入力項目!$S$16,子育て関連マスタ!$I$26:$M$28,4,FALSE),0),
AND(P23&gt;=19,P23&lt;=20,入力項目!$S$16="高専"),IFERROR(VLOOKUP(入力項目!$S$16,子育て関連マスタ!$I$26:$M$28,4,FALSE),0),
AND(P23&gt;=19,P23&lt;=20,入力項目!$S$16&lt;&gt;"高専"),IFERROR(VLOOKUP(入力項目!$S$17,子育て関連マスタ!$I$32:$M$37,4,FALSE),0),
AND(P23&gt;=21,P23&lt;=22,入力項目!$S$16="高専"),IFERROR(VLOOKUP(入力項目!$S$17,子育て関連マスタ!$I$32:$M$34,4,FALSE),0),
AND(P23&gt;=21,P23&lt;=22,入力項目!$S$16&lt;&gt;"高専"),IFERROR(VLOOKUP(入力項目!$S$17,子育て関連マスタ!$I$32:$M$34,4,FALSE),0),
P23&gt;=23,0
) +
IF($D23=4,
  IFERROR(_xlfn.IFS(
  P23&lt;=入力項目!$S$11,0,
  AND(P23=入力項目!$S$11),IFERROR(VLOOKUP(入力項目!$S$12,子育て関連マスタ!$I$4:$M$5,2,FALSE),0),
  AND(P23=4),IFERROR(VLOOKUP(入力項目!$S$13,子育て関連マスタ!$I$9:$M$12,2,FALSE),0),
  AND(P23=7),IFERROR(VLOOKUP(入力項目!$S$14,子育て関連マスタ!$I$16:$M$17,2,FALSE),0),
  AND(P23=13),IFERROR(VLOOKUP(入力項目!$S$15,子育て関連マスタ!$I$21:$M$22,2,FALSE),0),
  AND(P23=16),IFERROR(VLOOKUP(入力項目!$S$16,子育て関連マスタ!$I$26:$M$28,2,FALSE),0),
  AND(P23=19,入力項目!$S$16&lt;&gt;"高専"),IFERROR(VLOOKUP(入力項目!$S$17,子育て関連マスタ!$I$32:$M$37,2,FALSE),0),
  AND(P23=21,入力項目!$S$16="高専"),IFERROR(VLOOKUP(入力項目!$S$17,子育て関連マスタ!$I$32:$M$37,2,FALSE),0),
  P23&gt;=22,0
  ),0),0
) +
IF(AND(P23&gt;=1,P23&lt;=15),IF($D23=入力項目!$S$8,入力項目!$S$3,0),0) +
IF(AND(P23&gt;=1,P23&lt;=15),IF($D23=5,入力項目!$S$4,0),0) +
IF(AND(P23&gt;=1,P23&lt;=15),IF($D23=12,入力項目!$S$5,0),0) +
IF(AND(入力項目!$S$7=$A23,入力項目!$S$8=$D23),子育て関連マスタ!$C$14,0) +
IFERROR(IF(AND(YEAR(EDATE(DATE(入力項目!$S$7,入力項目!$S$8,1),1))=$A23,MONTH(EDATE(DATE(入力項目!$S$7,入力項目!$S$8,1),1))=$D23),子育て関連マスタ!$C$15,0),0) +
IF(AND(OR(P23=3,P23=5,P23=7),$D23=11),子育て関連マスタ!$C$17,0) +
IF(AND(P23=20,$D23=1),子育て関連マスタ!$C$18,0) +
IF(AND(P23=20,$D23=1),
IFERROR(_xlfn.IFS(
入力項目!$S$10="男",子育て関連マスタ!$C$18,
入力項目!$S$10="女",子育て関連マスタ!$C$19
),0),0
) +
IF(AND(P23&gt;=入力項目!$S$18,P23&lt;=入力項目!$S$19),入力項目!$S$20,0) +
IF(AND(P23&gt;=入力項目!$S$21,P23&lt;=入力項目!$S$22),入力項目!$S$23,0) +
IF(AND(P23&gt;=入力項目!$S$24,P23&lt;=入力項目!$S$25),入力項目!$S$26,0)
)</f>
        <v>-34000</v>
      </c>
      <c r="AE23">
        <f ca="1">-(
_xlfn.IFS(
Q23&lt;=入力項目!$S$11,0,
AND(Q23&gt;=入力項目!$S$11+1,Q23&lt;=3),IFERROR(VLOOKUP(入力項目!$S$12,子育て関連マスタ!$I$4:$M$5,4,FALSE),0),
AND(Q23&gt;=4,Q23&lt;=6),IFERROR(VLOOKUP(入力項目!$S$13,子育て関連マスタ!$I$9:$M$12,4,FALSE),0),
AND(Q23&gt;=7,Q23&lt;=12),IFERROR(VLOOKUP(入力項目!$S$14,子育て関連マスタ!$I$16:$M$17,4,FALSE),0),
AND(Q23&gt;=13,Q23&lt;=15),IFERROR(VLOOKUP(入力項目!$S$15,子育て関連マスタ!$I$21:$M$22,4,FALSE),0),
AND(Q23&gt;=16,Q23&lt;=18),IFERROR(VLOOKUP(入力項目!$S$16,子育て関連マスタ!$I$26:$M$28,4,FALSE),0),
AND(Q23&gt;=19,Q23&lt;=20,入力項目!$S$16="高専"),IFERROR(VLOOKUP(入力項目!$S$16,子育て関連マスタ!$I$26:$M$28,4,FALSE),0),
AND(Q23&gt;=19,Q23&lt;=20,入力項目!$S$16&lt;&gt;"高専"),IFERROR(VLOOKUP(入力項目!$S$17,子育て関連マスタ!$I$32:$M$37,4,FALSE),0),
AND(Q23&gt;=21,Q23&lt;=22,入力項目!$S$16="高専"),IFERROR(VLOOKUP(入力項目!$S$17,子育て関連マスタ!$I$32:$M$34,4,FALSE),0),
AND(Q23&gt;=21,Q23&lt;=22,入力項目!$S$16&lt;&gt;"高専"),IFERROR(VLOOKUP(入力項目!$S$17,子育て関連マスタ!$I$32:$M$34,4,FALSE),0),
Q23&gt;=23,0
) +
IF($D23=4,
  IFERROR(_xlfn.IFS(
  Q23&lt;=入力項目!$S$11,0,
  AND(Q23=入力項目!$S$11),IFERROR(VLOOKUP(入力項目!$S$12,子育て関連マスタ!$I$4:$M$5,2,FALSE),0),
  AND(Q23=4),IFERROR(VLOOKUP(入力項目!$S$13,子育て関連マスタ!$I$9:$M$12,2,FALSE),0),
  AND(Q23=7),IFERROR(VLOOKUP(入力項目!$S$14,子育て関連マスタ!$I$16:$M$17,2,FALSE),0),
  AND(Q23=13),IFERROR(VLOOKUP(入力項目!$S$15,子育て関連マスタ!$I$21:$M$22,2,FALSE),0),
  AND(Q23=16),IFERROR(VLOOKUP(入力項目!$S$16,子育て関連マスタ!$I$26:$M$28,2,FALSE),0),
  AND(Q23=19,入力項目!$S$16&lt;&gt;"高専"),IFERROR(VLOOKUP(入力項目!$S$17,子育て関連マスタ!$I$32:$M$37,2,FALSE),0),
  AND(Q23=21,入力項目!$S$16="高専"),IFERROR(VLOOKUP(入力項目!$S$17,子育て関連マスタ!$I$32:$M$37,2,FALSE),0),
  Q23&gt;=22,0
  ),0),0
) +
IF(AND(Q23&gt;=1,Q23&lt;=15),IF($D23=入力項目!$S$8,入力項目!$S$3,0),0) +
IF(AND(Q23&gt;=1,Q23&lt;=15),IF($D23=5,入力項目!$S$4,0),0) +
IF(AND(Q23&gt;=1,Q23&lt;=15),IF($D23=12,入力項目!$S$5,0),0) +
IF(AND(入力項目!$S$7=$A23,入力項目!$S$8=$D23),子育て関連マスタ!$C$14,0) +
IFERROR(IF(AND(YEAR(EDATE(DATE(入力項目!$S$7,入力項目!$S$8,1),1))=$A23,MONTH(EDATE(DATE(入力項目!$S$7,入力項目!$S$8,1),1))=$D23),子育て関連マスタ!$C$15,0),0) +
IF(AND(OR(Q23=3,Q23=5,Q23=7),$D23=11),子育て関連マスタ!$C$17,0) +
IF(AND(Q23=20,$D23=1),子育て関連マスタ!$C$18,0) +
IF(AND(Q23=20,$D23=1),
IFERROR(_xlfn.IFS(
入力項目!$S$10="男",子育て関連マスタ!$C$18,
入力項目!$S$10="女",子育て関連マスタ!$C$19
),0),0
) +
IF(AND(Q23&gt;=入力項目!$S$18,Q23&lt;=入力項目!$S$19),入力項目!$S$20,0) +
IF(AND(Q23&gt;=入力項目!$S$21,Q23&lt;=入力項目!$S$22),入力項目!$S$23,0) +
IF(AND(Q23&gt;=入力項目!$S$24,Q23&lt;=入力項目!$S$25),入力項目!$S$26,0)
)</f>
        <v>-24000</v>
      </c>
      <c r="AF23">
        <f ca="1">-(
_xlfn.IFS(
R23&lt;=入力項目!$S$11,0,
AND(R23&gt;=入力項目!$S$11+1,R23&lt;=3),IFERROR(VLOOKUP(入力項目!$S$12,子育て関連マスタ!$I$4:$M$5,4,FALSE),0),
AND(R23&gt;=4,R23&lt;=6),IFERROR(VLOOKUP(入力項目!$S$13,子育て関連マスタ!$I$9:$M$12,4,FALSE),0),
AND(R23&gt;=7,R23&lt;=12),IFERROR(VLOOKUP(入力項目!$S$14,子育て関連マスタ!$I$16:$M$17,4,FALSE),0),
AND(R23&gt;=13,R23&lt;=15),IFERROR(VLOOKUP(入力項目!$S$15,子育て関連マスタ!$I$21:$M$22,4,FALSE),0),
AND(R23&gt;=16,R23&lt;=18),IFERROR(VLOOKUP(入力項目!$S$16,子育て関連マスタ!$I$26:$M$28,4,FALSE),0),
AND(R23&gt;=19,R23&lt;=20,入力項目!$S$16="高専"),IFERROR(VLOOKUP(入力項目!$S$16,子育て関連マスタ!$I$26:$M$28,4,FALSE),0),
AND(R23&gt;=19,R23&lt;=20,入力項目!$S$16&lt;&gt;"高専"),IFERROR(VLOOKUP(入力項目!$S$17,子育て関連マスタ!$I$32:$M$37,4,FALSE),0),
AND(R23&gt;=21,R23&lt;=22,入力項目!$S$16="高専"),IFERROR(VLOOKUP(入力項目!$S$17,子育て関連マスタ!$I$32:$M$34,4,FALSE),0),
AND(R23&gt;=21,R23&lt;=22,入力項目!$S$16&lt;&gt;"高専"),IFERROR(VLOOKUP(入力項目!$S$17,子育て関連マスタ!$I$32:$M$34,4,FALSE),0),
R23&gt;=23,0
) +
IF($D23=4,
  IFERROR(_xlfn.IFS(
  R23&lt;=入力項目!$S$11,0,
  AND(R23=入力項目!$S$11),IFERROR(VLOOKUP(入力項目!$S$12,子育て関連マスタ!$I$4:$M$5,2,FALSE),0),
  AND(R23=4),IFERROR(VLOOKUP(入力項目!$S$13,子育て関連マスタ!$I$9:$M$12,2,FALSE),0),
  AND(R23=7),IFERROR(VLOOKUP(入力項目!$S$14,子育て関連マスタ!$I$16:$M$17,2,FALSE),0),
  AND(R23=13),IFERROR(VLOOKUP(入力項目!$S$15,子育て関連マスタ!$I$21:$M$22,2,FALSE),0),
  AND(R23=16),IFERROR(VLOOKUP(入力項目!$S$16,子育て関連マスタ!$I$26:$M$28,2,FALSE),0),
  AND(R23=19,入力項目!$S$16&lt;&gt;"高専"),IFERROR(VLOOKUP(入力項目!$S$17,子育て関連マスタ!$I$32:$M$37,2,FALSE),0),
  AND(R23=21,入力項目!$S$16="高専"),IFERROR(VLOOKUP(入力項目!$S$17,子育て関連マスタ!$I$32:$M$37,2,FALSE),0),
  R23&gt;=22,0
  ),0),0
) +
IF(AND(R23&gt;=1,R23&lt;=15),IF($D23=入力項目!$S$8,入力項目!$S$3,0),0) +
IF(AND(R23&gt;=1,R23&lt;=15),IF($D23=5,入力項目!$S$4,0),0) +
IF(AND(R23&gt;=1,R23&lt;=15),IF($D23=12,入力項目!$S$5,0),0) +
IF(AND(入力項目!$S$7=$A23,入力項目!$S$8=$D23),子育て関連マスタ!$C$14,0) +
IFERROR(IF(AND(YEAR(EDATE(DATE(入力項目!$S$7,入力項目!$S$8,1),1))=$A23,MONTH(EDATE(DATE(入力項目!$S$7,入力項目!$S$8,1),1))=$D23),子育て関連マスタ!$C$15,0),0) +
IF(AND(OR(R23=3,R23=5,R23=7),$D23=11),子育て関連マスタ!$C$17,0) +
IF(AND(R23=20,$D23=1),子育て関連マスタ!$C$18,0) +
IF(AND(R23=20,$D23=1),
IFERROR(_xlfn.IFS(
入力項目!$S$10="男",子育て関連マスタ!$C$18,
入力項目!$S$10="女",子育て関連マスタ!$C$19
),0),0
) +
IF(AND(R23&gt;=入力項目!$S$18,R23&lt;=入力項目!$S$19),入力項目!$S$20,0) +
IF(AND(R23&gt;=入力項目!$S$21,R23&lt;=入力項目!$S$22),入力項目!$S$23,0) +
IF(AND(R23&gt;=入力項目!$S$24,R23&lt;=入力項目!$S$25),入力項目!$S$26,0)
)</f>
        <v>0</v>
      </c>
      <c r="AG23">
        <f ca="1">-(
_xlfn.IFS(
S23&lt;=入力項目!$S$11,0,
AND(S23&gt;=入力項目!$S$11+1,S23&lt;=3),IFERROR(VLOOKUP(入力項目!$S$12,子育て関連マスタ!$I$4:$M$5,4,FALSE),0),
AND(S23&gt;=4,S23&lt;=6),IFERROR(VLOOKUP(入力項目!$S$13,子育て関連マスタ!$I$9:$M$12,4,FALSE),0),
AND(S23&gt;=7,S23&lt;=12),IFERROR(VLOOKUP(入力項目!$S$14,子育て関連マスタ!$I$16:$M$17,4,FALSE),0),
AND(S23&gt;=13,S23&lt;=15),IFERROR(VLOOKUP(入力項目!$S$15,子育て関連マスタ!$I$21:$M$22,4,FALSE),0),
AND(S23&gt;=16,S23&lt;=18),IFERROR(VLOOKUP(入力項目!$S$16,子育て関連マスタ!$I$26:$M$28,4,FALSE),0),
AND(S23&gt;=19,S23&lt;=20,入力項目!$S$16="高専"),IFERROR(VLOOKUP(入力項目!$S$16,子育て関連マスタ!$I$26:$M$28,4,FALSE),0),
AND(S23&gt;=19,S23&lt;=20,入力項目!$S$16&lt;&gt;"高専"),IFERROR(VLOOKUP(入力項目!$S$17,子育て関連マスタ!$I$32:$M$37,4,FALSE),0),
AND(S23&gt;=21,S23&lt;=22,入力項目!$S$16="高専"),IFERROR(VLOOKUP(入力項目!$S$17,子育て関連マスタ!$I$32:$M$34,4,FALSE),0),
AND(S23&gt;=21,S23&lt;=22,入力項目!$S$16&lt;&gt;"高専"),IFERROR(VLOOKUP(入力項目!$S$17,子育て関連マスタ!$I$32:$M$34,4,FALSE),0),
S23&gt;=23,0
) +
IF($D23=4,
  IFERROR(_xlfn.IFS(
  S23&lt;=入力項目!$S$11,0,
  AND(S23=入力項目!$S$11),IFERROR(VLOOKUP(入力項目!$S$12,子育て関連マスタ!$I$4:$M$5,2,FALSE),0),
  AND(S23=4),IFERROR(VLOOKUP(入力項目!$S$13,子育て関連マスタ!$I$9:$M$12,2,FALSE),0),
  AND(S23=7),IFERROR(VLOOKUP(入力項目!$S$14,子育て関連マスタ!$I$16:$M$17,2,FALSE),0),
  AND(S23=13),IFERROR(VLOOKUP(入力項目!$S$15,子育て関連マスタ!$I$21:$M$22,2,FALSE),0),
  AND(S23=16),IFERROR(VLOOKUP(入力項目!$S$16,子育て関連マスタ!$I$26:$M$28,2,FALSE),0),
  AND(S23=19,入力項目!$S$16&lt;&gt;"高専"),IFERROR(VLOOKUP(入力項目!$S$17,子育て関連マスタ!$I$32:$M$37,2,FALSE),0),
  AND(S23=21,入力項目!$S$16="高専"),IFERROR(VLOOKUP(入力項目!$S$17,子育て関連マスタ!$I$32:$M$37,2,FALSE),0),
  S23&gt;=22,0
  ),0),0
) +
IF(AND(S23&gt;=1,S23&lt;=15),IF($D23=入力項目!$S$8,入力項目!$S$3,0),0) +
IF(AND(S23&gt;=1,S23&lt;=15),IF($D23=5,入力項目!$S$4,0),0) +
IF(AND(S23&gt;=1,S23&lt;=15),IF($D23=12,入力項目!$S$5,0),0) +
IF(AND(入力項目!$S$7=$A23,入力項目!$S$8=$D23),子育て関連マスタ!$C$14,0) +
IFERROR(IF(AND(YEAR(EDATE(DATE(入力項目!$S$7,入力項目!$S$8,1),1))=$A23,MONTH(EDATE(DATE(入力項目!$S$7,入力項目!$S$8,1),1))=$D23),子育て関連マスタ!$C$15,0),0) +
IF(AND(OR(S23=3,S23=5,S23=7),$D23=11),子育て関連マスタ!$C$17,0) +
IF(AND(S23=20,$D23=1),子育て関連マスタ!$C$18,0) +
IF(AND(S23=20,$D23=1),
IFERROR(_xlfn.IFS(
入力項目!$S$10="男",子育て関連マスタ!$C$18,
入力項目!$S$10="女",子育て関連マスタ!$C$19
),0),0
) +
IF(AND(S23&gt;=入力項目!$S$18,S23&lt;=入力項目!$S$19),入力項目!$S$20,0) +
IF(AND(S23&gt;=入力項目!$S$21,S23&lt;=入力項目!$S$22),入力項目!$S$23,0) +
IF(AND(S23&gt;=入力項目!$S$24,S23&lt;=入力項目!$S$25),入力項目!$S$26,0)
)</f>
        <v>0</v>
      </c>
      <c r="AH23">
        <f ca="1">-(
_xlfn.IFS(
T23&lt;=入力項目!$S$11,0,
AND(T23&gt;=入力項目!$S$11+1,T23&lt;=3),IFERROR(VLOOKUP(入力項目!$S$12,子育て関連マスタ!$I$4:$M$5,4,FALSE),0),
AND(T23&gt;=4,T23&lt;=6),IFERROR(VLOOKUP(入力項目!$S$13,子育て関連マスタ!$I$9:$M$12,4,FALSE),0),
AND(T23&gt;=7,T23&lt;=12),IFERROR(VLOOKUP(入力項目!$S$14,子育て関連マスタ!$I$16:$M$17,4,FALSE),0),
AND(T23&gt;=13,T23&lt;=15),IFERROR(VLOOKUP(入力項目!$S$15,子育て関連マスタ!$I$21:$M$22,4,FALSE),0),
AND(T23&gt;=16,T23&lt;=18),IFERROR(VLOOKUP(入力項目!$S$16,子育て関連マスタ!$I$26:$M$28,4,FALSE),0),
AND(T23&gt;=19,T23&lt;=20,入力項目!$S$16="高専"),IFERROR(VLOOKUP(入力項目!$S$16,子育て関連マスタ!$I$26:$M$28,4,FALSE),0),
AND(T23&gt;=19,T23&lt;=20,入力項目!$S$16&lt;&gt;"高専"),IFERROR(VLOOKUP(入力項目!$S$17,子育て関連マスタ!$I$32:$M$37,4,FALSE),0),
AND(T23&gt;=21,T23&lt;=22,入力項目!$S$16="高専"),IFERROR(VLOOKUP(入力項目!$S$17,子育て関連マスタ!$I$32:$M$34,4,FALSE),0),
AND(T23&gt;=21,T23&lt;=22,入力項目!$S$16&lt;&gt;"高専"),IFERROR(VLOOKUP(入力項目!$S$17,子育て関連マスタ!$I$32:$M$34,4,FALSE),0),
T23&gt;=23,0
) +
IF($D23=4,
  IFERROR(_xlfn.IFS(
  T23&lt;=入力項目!$S$11,0,
  AND(T23=入力項目!$S$11),IFERROR(VLOOKUP(入力項目!$S$12,子育て関連マスタ!$I$4:$M$5,2,FALSE),0),
  AND(T23=4),IFERROR(VLOOKUP(入力項目!$S$13,子育て関連マスタ!$I$9:$M$12,2,FALSE),0),
  AND(T23=7),IFERROR(VLOOKUP(入力項目!$S$14,子育て関連マスタ!$I$16:$M$17,2,FALSE),0),
  AND(T23=13),IFERROR(VLOOKUP(入力項目!$S$15,子育て関連マスタ!$I$21:$M$22,2,FALSE),0),
  AND(T23=16),IFERROR(VLOOKUP(入力項目!$S$16,子育て関連マスタ!$I$26:$M$28,2,FALSE),0),
  AND(T23=19,入力項目!$S$16&lt;&gt;"高専"),IFERROR(VLOOKUP(入力項目!$S$17,子育て関連マスタ!$I$32:$M$37,2,FALSE),0),
  AND(T23=21,入力項目!$S$16="高専"),IFERROR(VLOOKUP(入力項目!$S$17,子育て関連マスタ!$I$32:$M$37,2,FALSE),0),
  T23&gt;=22,0
  ),0),0
) +
IF(AND(T23&gt;=1,T23&lt;=15),IF($D23=入力項目!$S$8,入力項目!$S$3,0),0) +
IF(AND(T23&gt;=1,T23&lt;=15),IF($D23=5,入力項目!$S$4,0),0) +
IF(AND(T23&gt;=1,T23&lt;=15),IF($D23=12,入力項目!$S$5,0),0) +
IF(AND(入力項目!$S$7=$A23,入力項目!$S$8=$D23),子育て関連マスタ!$C$14,0) +
IFERROR(IF(AND(YEAR(EDATE(DATE(入力項目!$S$7,入力項目!$S$8,1),1))=$A23,MONTH(EDATE(DATE(入力項目!$S$7,入力項目!$S$8,1),1))=$D23),子育て関連マスタ!$C$15,0),0) +
IF(AND(OR(T23=3,T23=5,T23=7),$D23=11),子育て関連マスタ!$C$17,0) +
IF(AND(T23=20,$D23=1),子育て関連マスタ!$C$18,0) +
IF(AND(T23=20,$D23=1),
IFERROR(_xlfn.IFS(
入力項目!$S$10="男",子育て関連マスタ!$C$18,
入力項目!$S$10="女",子育て関連マスタ!$C$19
),0),0
) +
IF(AND(T23&gt;=入力項目!$S$18,T23&lt;=入力項目!$S$19),入力項目!$S$20,0) +
IF(AND(T23&gt;=入力項目!$S$21,T23&lt;=入力項目!$S$22),入力項目!$S$23,0) +
IF(AND(T23&gt;=入力項目!$S$24,T23&lt;=入力項目!$S$25),入力項目!$S$26,0)
)</f>
        <v>0</v>
      </c>
      <c r="AI23">
        <f ca="1">-(
_xlfn.IFS(
U23&lt;=入力項目!$S$11,0,
AND(U23&gt;=入力項目!$S$11+1,U23&lt;=3),IFERROR(VLOOKUP(入力項目!$S$12,子育て関連マスタ!$I$4:$M$5,4,FALSE),0),
AND(U23&gt;=4,U23&lt;=6),IFERROR(VLOOKUP(入力項目!$S$13,子育て関連マスタ!$I$9:$M$12,4,FALSE),0),
AND(U23&gt;=7,U23&lt;=12),IFERROR(VLOOKUP(入力項目!$S$14,子育て関連マスタ!$I$16:$M$17,4,FALSE),0),
AND(U23&gt;=13,U23&lt;=15),IFERROR(VLOOKUP(入力項目!$S$15,子育て関連マスタ!$I$21:$M$22,4,FALSE),0),
AND(U23&gt;=16,U23&lt;=18),IFERROR(VLOOKUP(入力項目!$S$16,子育て関連マスタ!$I$26:$M$28,4,FALSE),0),
AND(U23&gt;=19,U23&lt;=20,入力項目!$S$16="高専"),IFERROR(VLOOKUP(入力項目!$S$16,子育て関連マスタ!$I$26:$M$28,4,FALSE),0),
AND(U23&gt;=19,U23&lt;=20,入力項目!$S$16&lt;&gt;"高専"),IFERROR(VLOOKUP(入力項目!$S$17,子育て関連マスタ!$I$32:$M$37,4,FALSE),0),
AND(U23&gt;=21,U23&lt;=22,入力項目!$S$16="高専"),IFERROR(VLOOKUP(入力項目!$S$17,子育て関連マスタ!$I$32:$M$34,4,FALSE),0),
AND(U23&gt;=21,U23&lt;=22,入力項目!$S$16&lt;&gt;"高専"),IFERROR(VLOOKUP(入力項目!$S$17,子育て関連マスタ!$I$32:$M$34,4,FALSE),0),
U23&gt;=23,0
) +
IF($D23=4,
  IFERROR(_xlfn.IFS(
  U23&lt;=入力項目!$S$11,0,
  AND(U23=入力項目!$S$11),IFERROR(VLOOKUP(入力項目!$S$12,子育て関連マスタ!$I$4:$M$5,2,FALSE),0),
  AND(U23=4),IFERROR(VLOOKUP(入力項目!$S$13,子育て関連マスタ!$I$9:$M$12,2,FALSE),0),
  AND(U23=7),IFERROR(VLOOKUP(入力項目!$S$14,子育て関連マスタ!$I$16:$M$17,2,FALSE),0),
  AND(U23=13),IFERROR(VLOOKUP(入力項目!$S$15,子育て関連マスタ!$I$21:$M$22,2,FALSE),0),
  AND(U23=16),IFERROR(VLOOKUP(入力項目!$S$16,子育て関連マスタ!$I$26:$M$28,2,FALSE),0),
  AND(U23=19,入力項目!$S$16&lt;&gt;"高専"),IFERROR(VLOOKUP(入力項目!$S$17,子育て関連マスタ!$I$32:$M$37,2,FALSE),0),
  AND(U23=21,入力項目!$S$16="高専"),IFERROR(VLOOKUP(入力項目!$S$17,子育て関連マスタ!$I$32:$M$37,2,FALSE),0),
  U23&gt;=22,0
  ),0),0
) +
IF(AND(U23&gt;=1,U23&lt;=15),IF($D23=入力項目!$S$8,入力項目!$S$3,0),0) +
IF(AND(U23&gt;=1,U23&lt;=15),IF($D23=5,入力項目!$S$4,0),0) +
IF(AND(U23&gt;=1,U23&lt;=15),IF($D23=12,入力項目!$S$5,0),0) +
IF(AND(入力項目!$S$7=$A23,入力項目!$S$8=$D23),子育て関連マスタ!$C$14,0) +
IFERROR(IF(AND(YEAR(EDATE(DATE(入力項目!$S$7,入力項目!$S$8,1),1))=$A23,MONTH(EDATE(DATE(入力項目!$S$7,入力項目!$S$8,1),1))=$D23),子育て関連マスタ!$C$15,0),0) +
IF(AND(OR(U23=3,U23=5,U23=7),$D23=11),子育て関連マスタ!$C$17,0) +
IF(AND(U23=20,$D23=1),子育て関連マスタ!$C$18,0) +
IF(AND(U23=20,$D23=1),
IFERROR(_xlfn.IFS(
入力項目!$S$10="男",子育て関連マスタ!$C$18,
入力項目!$S$10="女",子育て関連マスタ!$C$19
),0),0
) +
IF(AND(U23&gt;=入力項目!$S$18,U23&lt;=入力項目!$S$19),入力項目!$S$20,0) +
IF(AND(U23&gt;=入力項目!$S$21,U23&lt;=入力項目!$S$22),入力項目!$S$23,0) +
IF(AND(U23&gt;=入力項目!$S$24,U23&lt;=入力項目!$S$25),入力項目!$S$26,0)
)</f>
        <v>0</v>
      </c>
      <c r="AJ23" s="10">
        <f ca="1">-VLOOKUP($D23,月別収支!$A$2:$H$13,7,FALSE)</f>
        <v>-20000</v>
      </c>
    </row>
    <row r="24" spans="1:36" x14ac:dyDescent="0.4">
      <c r="A24">
        <f t="shared" ref="A24:A43" ca="1" si="18">IF(D24=1,A23+1,A23)</f>
        <v>2026</v>
      </c>
      <c r="B24">
        <f t="shared" ca="1" si="7"/>
        <v>2026</v>
      </c>
      <c r="C24">
        <f t="shared" ca="1" si="8"/>
        <v>2</v>
      </c>
      <c r="D24">
        <f t="shared" ref="D24:D43" ca="1" si="19">IF(D23=12,1,D23+1)</f>
        <v>6</v>
      </c>
      <c r="E24" t="str">
        <f t="shared" ca="1" si="0"/>
        <v>2026年6月</v>
      </c>
      <c r="F24">
        <f ca="1">IF(OR(入力項目!$N$5&lt;$A24,AND(入力項目!$N$5=$A24,入力項目!$N$6&lt;$D24)),IF(F23=0,1,IF(G24=12,F23+1,F23)),0)</f>
        <v>1</v>
      </c>
      <c r="G24">
        <f ca="1">IF(OR(入力項目!$N$5&lt;$A24,AND(入力項目!$N$5=$A24,入力項目!$N$6&lt;$D24)),IF(G23=12,1,G23+1),0)</f>
        <v>8</v>
      </c>
      <c r="H24" t="str">
        <f t="shared" ca="1" si="1"/>
        <v>1_8</v>
      </c>
      <c r="I24">
        <f ca="1">IF(
  IFERROR(AND($C24&gt;0,MOD($C24,入力項目!$N$22)=0,$D24=入力項目!$N$23), FALSE),
  1,
  IF(
    AND(I23&gt;0,J23=12),
    IF(I23=入力項目!$N$28, 0, I23+1),
    I23
  )
)</f>
        <v>0</v>
      </c>
      <c r="J24">
        <f ca="1">IF($D24=入力項目!$N$23,1,IFERROR(J23+1,1))</f>
        <v>1</v>
      </c>
      <c r="K24" t="str">
        <f t="shared" ca="1" si="2"/>
        <v>0_1</v>
      </c>
      <c r="L24">
        <f ca="1">L23+IF(入力項目!$D$4=$D24,1,0)</f>
        <v>30</v>
      </c>
      <c r="M24" t="str">
        <f t="shared" ca="1" si="3"/>
        <v>30歳</v>
      </c>
      <c r="N24">
        <f t="shared" ca="1" si="10"/>
        <v>31</v>
      </c>
      <c r="O24" t="str">
        <f t="shared" ca="1" si="4"/>
        <v>31歳</v>
      </c>
      <c r="P24">
        <f t="shared" ca="1" si="11"/>
        <v>6</v>
      </c>
      <c r="Q24">
        <f t="shared" ca="1" si="12"/>
        <v>4</v>
      </c>
      <c r="R24">
        <f t="shared" ca="1" si="13"/>
        <v>2027</v>
      </c>
      <c r="S24">
        <f t="shared" ca="1" si="14"/>
        <v>2027</v>
      </c>
      <c r="T24">
        <f t="shared" ca="1" si="15"/>
        <v>2027</v>
      </c>
      <c r="U24">
        <f t="shared" ca="1" si="16"/>
        <v>2027</v>
      </c>
      <c r="V24" s="10">
        <f t="shared" ca="1" si="17"/>
        <v>8595424</v>
      </c>
      <c r="W24" s="10">
        <f ca="1">IF($L24&lt;その他マスタ!$B$1,VLOOKUP($D24,月別収支!$A$2:$H$13,2,FALSE),その他マスタ!$B$3)+IF(AND($L24=その他マスタ!$B$1,入力項目!$I$9="あり",$D24=入力項目!$D$4),その他マスタ!$B$2,0)</f>
        <v>800000</v>
      </c>
      <c r="X24" s="10">
        <f ca="1">-IF(入力項目!$K$5=TRUE,
IF($F24+$G24&lt;3,VLOOKUP($D24,月別収支!$A$2:$H$13,8,FALSE),0)+IFERROR(VLOOKUP($H24,住宅ローン計算!C:P,13,FALSE),0)+IF($F24&gt;1,IF(OR($G24=3,$G24=6,$G24=9,$G24=12),ROUNDUP(入力項目!$N$18/4,0),0),0),
VLOOKUP($D24,月別収支!$A$2:$H$13,8,FALSE))</f>
        <v>-184963</v>
      </c>
      <c r="Y24" s="10">
        <f ca="1">-VLOOKUP($D24,月別収支!$A$2:$H$13,3,FALSE)</f>
        <v>-75000</v>
      </c>
      <c r="Z24" s="10">
        <f ca="1">-VLOOKUP($D24,月別収支!$A$2:$H$13,4,FALSE)</f>
        <v>-27000</v>
      </c>
      <c r="AA24" s="10">
        <f ca="1">-VLOOKUP($D24,月別収支!$A$2:$H$13,6,FALSE)</f>
        <v>-10000</v>
      </c>
      <c r="AB24" s="10">
        <f ca="1">-(
VLOOKUP($D24,月別収支!$A$2:$H$13,5,FALSE)+IF(AND(入力項目!$I$27&lt;=$A24,ISEVEN($A24-入力項目!$I$27),入力項目!$I$28=$D24),入力項目!$I$26,0)
+IF(入力項目!$K$26=TRUE,
IFERROR(VLOOKUP($K24,マイカーローン計算!C:P,13,FALSE),0),
IFERROR(
  IF(AND($C24&gt;0,MOD($C24,入力項目!$N$22)=0,$D24=入力項目!$N$23),入力項目!$N$24,0),
 0
)
)
)</f>
        <v>-20000</v>
      </c>
      <c r="AC24" s="10">
        <f ca="1">-IF($A24&lt;入力項目!$N$33,入力項目!$N$35,IF(AND($A24=入力項目!$N$33,$D24&lt;=入力項目!$N$34),入力項目!$N$35,0))</f>
        <v>-5000</v>
      </c>
      <c r="AD24">
        <f ca="1">-(
_xlfn.IFS(
P24&lt;=入力項目!$S$11,0,
AND(P24&gt;=入力項目!$S$11+1,P24&lt;=3),IFERROR(VLOOKUP(入力項目!$S$12,子育て関連マスタ!$I$4:$M$5,4,FALSE),0),
AND(P24&gt;=4,P24&lt;=6),IFERROR(VLOOKUP(入力項目!$S$13,子育て関連マスタ!$I$9:$M$12,4,FALSE),0),
AND(P24&gt;=7,P24&lt;=12),IFERROR(VLOOKUP(入力項目!$S$14,子育て関連マスタ!$I$16:$M$17,4,FALSE),0),
AND(P24&gt;=13,P24&lt;=15),IFERROR(VLOOKUP(入力項目!$S$15,子育て関連マスタ!$I$21:$M$22,4,FALSE),0),
AND(P24&gt;=16,P24&lt;=18),IFERROR(VLOOKUP(入力項目!$S$16,子育て関連マスタ!$I$26:$M$28,4,FALSE),0),
AND(P24&gt;=19,P24&lt;=20,入力項目!$S$16="高専"),IFERROR(VLOOKUP(入力項目!$S$16,子育て関連マスタ!$I$26:$M$28,4,FALSE),0),
AND(P24&gt;=19,P24&lt;=20,入力項目!$S$16&lt;&gt;"高専"),IFERROR(VLOOKUP(入力項目!$S$17,子育て関連マスタ!$I$32:$M$37,4,FALSE),0),
AND(P24&gt;=21,P24&lt;=22,入力項目!$S$16="高専"),IFERROR(VLOOKUP(入力項目!$S$17,子育て関連マスタ!$I$32:$M$34,4,FALSE),0),
AND(P24&gt;=21,P24&lt;=22,入力項目!$S$16&lt;&gt;"高専"),IFERROR(VLOOKUP(入力項目!$S$17,子育て関連マスタ!$I$32:$M$34,4,FALSE),0),
P24&gt;=23,0
) +
IF($D24=4,
  IFERROR(_xlfn.IFS(
  P24&lt;=入力項目!$S$11,0,
  AND(P24=入力項目!$S$11),IFERROR(VLOOKUP(入力項目!$S$12,子育て関連マスタ!$I$4:$M$5,2,FALSE),0),
  AND(P24=4),IFERROR(VLOOKUP(入力項目!$S$13,子育て関連マスタ!$I$9:$M$12,2,FALSE),0),
  AND(P24=7),IFERROR(VLOOKUP(入力項目!$S$14,子育て関連マスタ!$I$16:$M$17,2,FALSE),0),
  AND(P24=13),IFERROR(VLOOKUP(入力項目!$S$15,子育て関連マスタ!$I$21:$M$22,2,FALSE),0),
  AND(P24=16),IFERROR(VLOOKUP(入力項目!$S$16,子育て関連マスタ!$I$26:$M$28,2,FALSE),0),
  AND(P24=19,入力項目!$S$16&lt;&gt;"高専"),IFERROR(VLOOKUP(入力項目!$S$17,子育て関連マスタ!$I$32:$M$37,2,FALSE),0),
  AND(P24=21,入力項目!$S$16="高専"),IFERROR(VLOOKUP(入力項目!$S$17,子育て関連マスタ!$I$32:$M$37,2,FALSE),0),
  P24&gt;=22,0
  ),0),0
) +
IF(AND(P24&gt;=1,P24&lt;=15),IF($D24=入力項目!$S$8,入力項目!$S$3,0),0) +
IF(AND(P24&gt;=1,P24&lt;=15),IF($D24=5,入力項目!$S$4,0),0) +
IF(AND(P24&gt;=1,P24&lt;=15),IF($D24=12,入力項目!$S$5,0),0) +
IF(AND(入力項目!$S$7=$A24,入力項目!$S$8=$D24),子育て関連マスタ!$C$14,0) +
IFERROR(IF(AND(YEAR(EDATE(DATE(入力項目!$S$7,入力項目!$S$8,1),1))=$A24,MONTH(EDATE(DATE(入力項目!$S$7,入力項目!$S$8,1),1))=$D24),子育て関連マスタ!$C$15,0),0) +
IF(AND(OR(P24=3,P24=5,P24=7),$D24=11),子育て関連マスタ!$C$17,0) +
IF(AND(P24=20,$D24=1),子育て関連マスタ!$C$18,0) +
IF(AND(P24=20,$D24=1),
IFERROR(_xlfn.IFS(
入力項目!$S$10="男",子育て関連マスタ!$C$18,
入力項目!$S$10="女",子育て関連マスタ!$C$19
),0),0
) +
IF(AND(P24&gt;=入力項目!$S$18,P24&lt;=入力項目!$S$19),入力項目!$S$20,0) +
IF(AND(P24&gt;=入力項目!$S$21,P24&lt;=入力項目!$S$22),入力項目!$S$23,0) +
IF(AND(P24&gt;=入力項目!$S$24,P24&lt;=入力項目!$S$25),入力項目!$S$26,0)
)</f>
        <v>-24000</v>
      </c>
      <c r="AE24">
        <f ca="1">-(
_xlfn.IFS(
Q24&lt;=入力項目!$S$11,0,
AND(Q24&gt;=入力項目!$S$11+1,Q24&lt;=3),IFERROR(VLOOKUP(入力項目!$S$12,子育て関連マスタ!$I$4:$M$5,4,FALSE),0),
AND(Q24&gt;=4,Q24&lt;=6),IFERROR(VLOOKUP(入力項目!$S$13,子育て関連マスタ!$I$9:$M$12,4,FALSE),0),
AND(Q24&gt;=7,Q24&lt;=12),IFERROR(VLOOKUP(入力項目!$S$14,子育て関連マスタ!$I$16:$M$17,4,FALSE),0),
AND(Q24&gt;=13,Q24&lt;=15),IFERROR(VLOOKUP(入力項目!$S$15,子育て関連マスタ!$I$21:$M$22,4,FALSE),0),
AND(Q24&gt;=16,Q24&lt;=18),IFERROR(VLOOKUP(入力項目!$S$16,子育て関連マスタ!$I$26:$M$28,4,FALSE),0),
AND(Q24&gt;=19,Q24&lt;=20,入力項目!$S$16="高専"),IFERROR(VLOOKUP(入力項目!$S$16,子育て関連マスタ!$I$26:$M$28,4,FALSE),0),
AND(Q24&gt;=19,Q24&lt;=20,入力項目!$S$16&lt;&gt;"高専"),IFERROR(VLOOKUP(入力項目!$S$17,子育て関連マスタ!$I$32:$M$37,4,FALSE),0),
AND(Q24&gt;=21,Q24&lt;=22,入力項目!$S$16="高専"),IFERROR(VLOOKUP(入力項目!$S$17,子育て関連マスタ!$I$32:$M$34,4,FALSE),0),
AND(Q24&gt;=21,Q24&lt;=22,入力項目!$S$16&lt;&gt;"高専"),IFERROR(VLOOKUP(入力項目!$S$17,子育て関連マスタ!$I$32:$M$34,4,FALSE),0),
Q24&gt;=23,0
) +
IF($D24=4,
  IFERROR(_xlfn.IFS(
  Q24&lt;=入力項目!$S$11,0,
  AND(Q24=入力項目!$S$11),IFERROR(VLOOKUP(入力項目!$S$12,子育て関連マスタ!$I$4:$M$5,2,FALSE),0),
  AND(Q24=4),IFERROR(VLOOKUP(入力項目!$S$13,子育て関連マスタ!$I$9:$M$12,2,FALSE),0),
  AND(Q24=7),IFERROR(VLOOKUP(入力項目!$S$14,子育て関連マスタ!$I$16:$M$17,2,FALSE),0),
  AND(Q24=13),IFERROR(VLOOKUP(入力項目!$S$15,子育て関連マスタ!$I$21:$M$22,2,FALSE),0),
  AND(Q24=16),IFERROR(VLOOKUP(入力項目!$S$16,子育て関連マスタ!$I$26:$M$28,2,FALSE),0),
  AND(Q24=19,入力項目!$S$16&lt;&gt;"高専"),IFERROR(VLOOKUP(入力項目!$S$17,子育て関連マスタ!$I$32:$M$37,2,FALSE),0),
  AND(Q24=21,入力項目!$S$16="高専"),IFERROR(VLOOKUP(入力項目!$S$17,子育て関連マスタ!$I$32:$M$37,2,FALSE),0),
  Q24&gt;=22,0
  ),0),0
) +
IF(AND(Q24&gt;=1,Q24&lt;=15),IF($D24=入力項目!$S$8,入力項目!$S$3,0),0) +
IF(AND(Q24&gt;=1,Q24&lt;=15),IF($D24=5,入力項目!$S$4,0),0) +
IF(AND(Q24&gt;=1,Q24&lt;=15),IF($D24=12,入力項目!$S$5,0),0) +
IF(AND(入力項目!$S$7=$A24,入力項目!$S$8=$D24),子育て関連マスタ!$C$14,0) +
IFERROR(IF(AND(YEAR(EDATE(DATE(入力項目!$S$7,入力項目!$S$8,1),1))=$A24,MONTH(EDATE(DATE(入力項目!$S$7,入力項目!$S$8,1),1))=$D24),子育て関連マスタ!$C$15,0),0) +
IF(AND(OR(Q24=3,Q24=5,Q24=7),$D24=11),子育て関連マスタ!$C$17,0) +
IF(AND(Q24=20,$D24=1),子育て関連マスタ!$C$18,0) +
IF(AND(Q24=20,$D24=1),
IFERROR(_xlfn.IFS(
入力項目!$S$10="男",子育て関連マスタ!$C$18,
入力項目!$S$10="女",子育て関連マスタ!$C$19
),0),0
) +
IF(AND(Q24&gt;=入力項目!$S$18,Q24&lt;=入力項目!$S$19),入力項目!$S$20,0) +
IF(AND(Q24&gt;=入力項目!$S$21,Q24&lt;=入力項目!$S$22),入力項目!$S$23,0) +
IF(AND(Q24&gt;=入力項目!$S$24,Q24&lt;=入力項目!$S$25),入力項目!$S$26,0)
)</f>
        <v>-14000</v>
      </c>
      <c r="AF24">
        <f ca="1">-(
_xlfn.IFS(
R24&lt;=入力項目!$S$11,0,
AND(R24&gt;=入力項目!$S$11+1,R24&lt;=3),IFERROR(VLOOKUP(入力項目!$S$12,子育て関連マスタ!$I$4:$M$5,4,FALSE),0),
AND(R24&gt;=4,R24&lt;=6),IFERROR(VLOOKUP(入力項目!$S$13,子育て関連マスタ!$I$9:$M$12,4,FALSE),0),
AND(R24&gt;=7,R24&lt;=12),IFERROR(VLOOKUP(入力項目!$S$14,子育て関連マスタ!$I$16:$M$17,4,FALSE),0),
AND(R24&gt;=13,R24&lt;=15),IFERROR(VLOOKUP(入力項目!$S$15,子育て関連マスタ!$I$21:$M$22,4,FALSE),0),
AND(R24&gt;=16,R24&lt;=18),IFERROR(VLOOKUP(入力項目!$S$16,子育て関連マスタ!$I$26:$M$28,4,FALSE),0),
AND(R24&gt;=19,R24&lt;=20,入力項目!$S$16="高専"),IFERROR(VLOOKUP(入力項目!$S$16,子育て関連マスタ!$I$26:$M$28,4,FALSE),0),
AND(R24&gt;=19,R24&lt;=20,入力項目!$S$16&lt;&gt;"高専"),IFERROR(VLOOKUP(入力項目!$S$17,子育て関連マスタ!$I$32:$M$37,4,FALSE),0),
AND(R24&gt;=21,R24&lt;=22,入力項目!$S$16="高専"),IFERROR(VLOOKUP(入力項目!$S$17,子育て関連マスタ!$I$32:$M$34,4,FALSE),0),
AND(R24&gt;=21,R24&lt;=22,入力項目!$S$16&lt;&gt;"高専"),IFERROR(VLOOKUP(入力項目!$S$17,子育て関連マスタ!$I$32:$M$34,4,FALSE),0),
R24&gt;=23,0
) +
IF($D24=4,
  IFERROR(_xlfn.IFS(
  R24&lt;=入力項目!$S$11,0,
  AND(R24=入力項目!$S$11),IFERROR(VLOOKUP(入力項目!$S$12,子育て関連マスタ!$I$4:$M$5,2,FALSE),0),
  AND(R24=4),IFERROR(VLOOKUP(入力項目!$S$13,子育て関連マスタ!$I$9:$M$12,2,FALSE),0),
  AND(R24=7),IFERROR(VLOOKUP(入力項目!$S$14,子育て関連マスタ!$I$16:$M$17,2,FALSE),0),
  AND(R24=13),IFERROR(VLOOKUP(入力項目!$S$15,子育て関連マスタ!$I$21:$M$22,2,FALSE),0),
  AND(R24=16),IFERROR(VLOOKUP(入力項目!$S$16,子育て関連マスタ!$I$26:$M$28,2,FALSE),0),
  AND(R24=19,入力項目!$S$16&lt;&gt;"高専"),IFERROR(VLOOKUP(入力項目!$S$17,子育て関連マスタ!$I$32:$M$37,2,FALSE),0),
  AND(R24=21,入力項目!$S$16="高専"),IFERROR(VLOOKUP(入力項目!$S$17,子育て関連マスタ!$I$32:$M$37,2,FALSE),0),
  R24&gt;=22,0
  ),0),0
) +
IF(AND(R24&gt;=1,R24&lt;=15),IF($D24=入力項目!$S$8,入力項目!$S$3,0),0) +
IF(AND(R24&gt;=1,R24&lt;=15),IF($D24=5,入力項目!$S$4,0),0) +
IF(AND(R24&gt;=1,R24&lt;=15),IF($D24=12,入力項目!$S$5,0),0) +
IF(AND(入力項目!$S$7=$A24,入力項目!$S$8=$D24),子育て関連マスタ!$C$14,0) +
IFERROR(IF(AND(YEAR(EDATE(DATE(入力項目!$S$7,入力項目!$S$8,1),1))=$A24,MONTH(EDATE(DATE(入力項目!$S$7,入力項目!$S$8,1),1))=$D24),子育て関連マスタ!$C$15,0),0) +
IF(AND(OR(R24=3,R24=5,R24=7),$D24=11),子育て関連マスタ!$C$17,0) +
IF(AND(R24=20,$D24=1),子育て関連マスタ!$C$18,0) +
IF(AND(R24=20,$D24=1),
IFERROR(_xlfn.IFS(
入力項目!$S$10="男",子育て関連マスタ!$C$18,
入力項目!$S$10="女",子育て関連マスタ!$C$19
),0),0
) +
IF(AND(R24&gt;=入力項目!$S$18,R24&lt;=入力項目!$S$19),入力項目!$S$20,0) +
IF(AND(R24&gt;=入力項目!$S$21,R24&lt;=入力項目!$S$22),入力項目!$S$23,0) +
IF(AND(R24&gt;=入力項目!$S$24,R24&lt;=入力項目!$S$25),入力項目!$S$26,0)
)</f>
        <v>0</v>
      </c>
      <c r="AG24">
        <f ca="1">-(
_xlfn.IFS(
S24&lt;=入力項目!$S$11,0,
AND(S24&gt;=入力項目!$S$11+1,S24&lt;=3),IFERROR(VLOOKUP(入力項目!$S$12,子育て関連マスタ!$I$4:$M$5,4,FALSE),0),
AND(S24&gt;=4,S24&lt;=6),IFERROR(VLOOKUP(入力項目!$S$13,子育て関連マスタ!$I$9:$M$12,4,FALSE),0),
AND(S24&gt;=7,S24&lt;=12),IFERROR(VLOOKUP(入力項目!$S$14,子育て関連マスタ!$I$16:$M$17,4,FALSE),0),
AND(S24&gt;=13,S24&lt;=15),IFERROR(VLOOKUP(入力項目!$S$15,子育て関連マスタ!$I$21:$M$22,4,FALSE),0),
AND(S24&gt;=16,S24&lt;=18),IFERROR(VLOOKUP(入力項目!$S$16,子育て関連マスタ!$I$26:$M$28,4,FALSE),0),
AND(S24&gt;=19,S24&lt;=20,入力項目!$S$16="高専"),IFERROR(VLOOKUP(入力項目!$S$16,子育て関連マスタ!$I$26:$M$28,4,FALSE),0),
AND(S24&gt;=19,S24&lt;=20,入力項目!$S$16&lt;&gt;"高専"),IFERROR(VLOOKUP(入力項目!$S$17,子育て関連マスタ!$I$32:$M$37,4,FALSE),0),
AND(S24&gt;=21,S24&lt;=22,入力項目!$S$16="高専"),IFERROR(VLOOKUP(入力項目!$S$17,子育て関連マスタ!$I$32:$M$34,4,FALSE),0),
AND(S24&gt;=21,S24&lt;=22,入力項目!$S$16&lt;&gt;"高専"),IFERROR(VLOOKUP(入力項目!$S$17,子育て関連マスタ!$I$32:$M$34,4,FALSE),0),
S24&gt;=23,0
) +
IF($D24=4,
  IFERROR(_xlfn.IFS(
  S24&lt;=入力項目!$S$11,0,
  AND(S24=入力項目!$S$11),IFERROR(VLOOKUP(入力項目!$S$12,子育て関連マスタ!$I$4:$M$5,2,FALSE),0),
  AND(S24=4),IFERROR(VLOOKUP(入力項目!$S$13,子育て関連マスタ!$I$9:$M$12,2,FALSE),0),
  AND(S24=7),IFERROR(VLOOKUP(入力項目!$S$14,子育て関連マスタ!$I$16:$M$17,2,FALSE),0),
  AND(S24=13),IFERROR(VLOOKUP(入力項目!$S$15,子育て関連マスタ!$I$21:$M$22,2,FALSE),0),
  AND(S24=16),IFERROR(VLOOKUP(入力項目!$S$16,子育て関連マスタ!$I$26:$M$28,2,FALSE),0),
  AND(S24=19,入力項目!$S$16&lt;&gt;"高専"),IFERROR(VLOOKUP(入力項目!$S$17,子育て関連マスタ!$I$32:$M$37,2,FALSE),0),
  AND(S24=21,入力項目!$S$16="高専"),IFERROR(VLOOKUP(入力項目!$S$17,子育て関連マスタ!$I$32:$M$37,2,FALSE),0),
  S24&gt;=22,0
  ),0),0
) +
IF(AND(S24&gt;=1,S24&lt;=15),IF($D24=入力項目!$S$8,入力項目!$S$3,0),0) +
IF(AND(S24&gt;=1,S24&lt;=15),IF($D24=5,入力項目!$S$4,0),0) +
IF(AND(S24&gt;=1,S24&lt;=15),IF($D24=12,入力項目!$S$5,0),0) +
IF(AND(入力項目!$S$7=$A24,入力項目!$S$8=$D24),子育て関連マスタ!$C$14,0) +
IFERROR(IF(AND(YEAR(EDATE(DATE(入力項目!$S$7,入力項目!$S$8,1),1))=$A24,MONTH(EDATE(DATE(入力項目!$S$7,入力項目!$S$8,1),1))=$D24),子育て関連マスタ!$C$15,0),0) +
IF(AND(OR(S24=3,S24=5,S24=7),$D24=11),子育て関連マスタ!$C$17,0) +
IF(AND(S24=20,$D24=1),子育て関連マスタ!$C$18,0) +
IF(AND(S24=20,$D24=1),
IFERROR(_xlfn.IFS(
入力項目!$S$10="男",子育て関連マスタ!$C$18,
入力項目!$S$10="女",子育て関連マスタ!$C$19
),0),0
) +
IF(AND(S24&gt;=入力項目!$S$18,S24&lt;=入力項目!$S$19),入力項目!$S$20,0) +
IF(AND(S24&gt;=入力項目!$S$21,S24&lt;=入力項目!$S$22),入力項目!$S$23,0) +
IF(AND(S24&gt;=入力項目!$S$24,S24&lt;=入力項目!$S$25),入力項目!$S$26,0)
)</f>
        <v>0</v>
      </c>
      <c r="AH24">
        <f ca="1">-(
_xlfn.IFS(
T24&lt;=入力項目!$S$11,0,
AND(T24&gt;=入力項目!$S$11+1,T24&lt;=3),IFERROR(VLOOKUP(入力項目!$S$12,子育て関連マスタ!$I$4:$M$5,4,FALSE),0),
AND(T24&gt;=4,T24&lt;=6),IFERROR(VLOOKUP(入力項目!$S$13,子育て関連マスタ!$I$9:$M$12,4,FALSE),0),
AND(T24&gt;=7,T24&lt;=12),IFERROR(VLOOKUP(入力項目!$S$14,子育て関連マスタ!$I$16:$M$17,4,FALSE),0),
AND(T24&gt;=13,T24&lt;=15),IFERROR(VLOOKUP(入力項目!$S$15,子育て関連マスタ!$I$21:$M$22,4,FALSE),0),
AND(T24&gt;=16,T24&lt;=18),IFERROR(VLOOKUP(入力項目!$S$16,子育て関連マスタ!$I$26:$M$28,4,FALSE),0),
AND(T24&gt;=19,T24&lt;=20,入力項目!$S$16="高専"),IFERROR(VLOOKUP(入力項目!$S$16,子育て関連マスタ!$I$26:$M$28,4,FALSE),0),
AND(T24&gt;=19,T24&lt;=20,入力項目!$S$16&lt;&gt;"高専"),IFERROR(VLOOKUP(入力項目!$S$17,子育て関連マスタ!$I$32:$M$37,4,FALSE),0),
AND(T24&gt;=21,T24&lt;=22,入力項目!$S$16="高専"),IFERROR(VLOOKUP(入力項目!$S$17,子育て関連マスタ!$I$32:$M$34,4,FALSE),0),
AND(T24&gt;=21,T24&lt;=22,入力項目!$S$16&lt;&gt;"高専"),IFERROR(VLOOKUP(入力項目!$S$17,子育て関連マスタ!$I$32:$M$34,4,FALSE),0),
T24&gt;=23,0
) +
IF($D24=4,
  IFERROR(_xlfn.IFS(
  T24&lt;=入力項目!$S$11,0,
  AND(T24=入力項目!$S$11),IFERROR(VLOOKUP(入力項目!$S$12,子育て関連マスタ!$I$4:$M$5,2,FALSE),0),
  AND(T24=4),IFERROR(VLOOKUP(入力項目!$S$13,子育て関連マスタ!$I$9:$M$12,2,FALSE),0),
  AND(T24=7),IFERROR(VLOOKUP(入力項目!$S$14,子育て関連マスタ!$I$16:$M$17,2,FALSE),0),
  AND(T24=13),IFERROR(VLOOKUP(入力項目!$S$15,子育て関連マスタ!$I$21:$M$22,2,FALSE),0),
  AND(T24=16),IFERROR(VLOOKUP(入力項目!$S$16,子育て関連マスタ!$I$26:$M$28,2,FALSE),0),
  AND(T24=19,入力項目!$S$16&lt;&gt;"高専"),IFERROR(VLOOKUP(入力項目!$S$17,子育て関連マスタ!$I$32:$M$37,2,FALSE),0),
  AND(T24=21,入力項目!$S$16="高専"),IFERROR(VLOOKUP(入力項目!$S$17,子育て関連マスタ!$I$32:$M$37,2,FALSE),0),
  T24&gt;=22,0
  ),0),0
) +
IF(AND(T24&gt;=1,T24&lt;=15),IF($D24=入力項目!$S$8,入力項目!$S$3,0),0) +
IF(AND(T24&gt;=1,T24&lt;=15),IF($D24=5,入力項目!$S$4,0),0) +
IF(AND(T24&gt;=1,T24&lt;=15),IF($D24=12,入力項目!$S$5,0),0) +
IF(AND(入力項目!$S$7=$A24,入力項目!$S$8=$D24),子育て関連マスタ!$C$14,0) +
IFERROR(IF(AND(YEAR(EDATE(DATE(入力項目!$S$7,入力項目!$S$8,1),1))=$A24,MONTH(EDATE(DATE(入力項目!$S$7,入力項目!$S$8,1),1))=$D24),子育て関連マスタ!$C$15,0),0) +
IF(AND(OR(T24=3,T24=5,T24=7),$D24=11),子育て関連マスタ!$C$17,0) +
IF(AND(T24=20,$D24=1),子育て関連マスタ!$C$18,0) +
IF(AND(T24=20,$D24=1),
IFERROR(_xlfn.IFS(
入力項目!$S$10="男",子育て関連マスタ!$C$18,
入力項目!$S$10="女",子育て関連マスタ!$C$19
),0),0
) +
IF(AND(T24&gt;=入力項目!$S$18,T24&lt;=入力項目!$S$19),入力項目!$S$20,0) +
IF(AND(T24&gt;=入力項目!$S$21,T24&lt;=入力項目!$S$22),入力項目!$S$23,0) +
IF(AND(T24&gt;=入力項目!$S$24,T24&lt;=入力項目!$S$25),入力項目!$S$26,0)
)</f>
        <v>0</v>
      </c>
      <c r="AI24">
        <f ca="1">-(
_xlfn.IFS(
U24&lt;=入力項目!$S$11,0,
AND(U24&gt;=入力項目!$S$11+1,U24&lt;=3),IFERROR(VLOOKUP(入力項目!$S$12,子育て関連マスタ!$I$4:$M$5,4,FALSE),0),
AND(U24&gt;=4,U24&lt;=6),IFERROR(VLOOKUP(入力項目!$S$13,子育て関連マスタ!$I$9:$M$12,4,FALSE),0),
AND(U24&gt;=7,U24&lt;=12),IFERROR(VLOOKUP(入力項目!$S$14,子育て関連マスタ!$I$16:$M$17,4,FALSE),0),
AND(U24&gt;=13,U24&lt;=15),IFERROR(VLOOKUP(入力項目!$S$15,子育て関連マスタ!$I$21:$M$22,4,FALSE),0),
AND(U24&gt;=16,U24&lt;=18),IFERROR(VLOOKUP(入力項目!$S$16,子育て関連マスタ!$I$26:$M$28,4,FALSE),0),
AND(U24&gt;=19,U24&lt;=20,入力項目!$S$16="高専"),IFERROR(VLOOKUP(入力項目!$S$16,子育て関連マスタ!$I$26:$M$28,4,FALSE),0),
AND(U24&gt;=19,U24&lt;=20,入力項目!$S$16&lt;&gt;"高専"),IFERROR(VLOOKUP(入力項目!$S$17,子育て関連マスタ!$I$32:$M$37,4,FALSE),0),
AND(U24&gt;=21,U24&lt;=22,入力項目!$S$16="高専"),IFERROR(VLOOKUP(入力項目!$S$17,子育て関連マスタ!$I$32:$M$34,4,FALSE),0),
AND(U24&gt;=21,U24&lt;=22,入力項目!$S$16&lt;&gt;"高専"),IFERROR(VLOOKUP(入力項目!$S$17,子育て関連マスタ!$I$32:$M$34,4,FALSE),0),
U24&gt;=23,0
) +
IF($D24=4,
  IFERROR(_xlfn.IFS(
  U24&lt;=入力項目!$S$11,0,
  AND(U24=入力項目!$S$11),IFERROR(VLOOKUP(入力項目!$S$12,子育て関連マスタ!$I$4:$M$5,2,FALSE),0),
  AND(U24=4),IFERROR(VLOOKUP(入力項目!$S$13,子育て関連マスタ!$I$9:$M$12,2,FALSE),0),
  AND(U24=7),IFERROR(VLOOKUP(入力項目!$S$14,子育て関連マスタ!$I$16:$M$17,2,FALSE),0),
  AND(U24=13),IFERROR(VLOOKUP(入力項目!$S$15,子育て関連マスタ!$I$21:$M$22,2,FALSE),0),
  AND(U24=16),IFERROR(VLOOKUP(入力項目!$S$16,子育て関連マスタ!$I$26:$M$28,2,FALSE),0),
  AND(U24=19,入力項目!$S$16&lt;&gt;"高専"),IFERROR(VLOOKUP(入力項目!$S$17,子育て関連マスタ!$I$32:$M$37,2,FALSE),0),
  AND(U24=21,入力項目!$S$16="高専"),IFERROR(VLOOKUP(入力項目!$S$17,子育て関連マスタ!$I$32:$M$37,2,FALSE),0),
  U24&gt;=22,0
  ),0),0
) +
IF(AND(U24&gt;=1,U24&lt;=15),IF($D24=入力項目!$S$8,入力項目!$S$3,0),0) +
IF(AND(U24&gt;=1,U24&lt;=15),IF($D24=5,入力項目!$S$4,0),0) +
IF(AND(U24&gt;=1,U24&lt;=15),IF($D24=12,入力項目!$S$5,0),0) +
IF(AND(入力項目!$S$7=$A24,入力項目!$S$8=$D24),子育て関連マスタ!$C$14,0) +
IFERROR(IF(AND(YEAR(EDATE(DATE(入力項目!$S$7,入力項目!$S$8,1),1))=$A24,MONTH(EDATE(DATE(入力項目!$S$7,入力項目!$S$8,1),1))=$D24),子育て関連マスタ!$C$15,0),0) +
IF(AND(OR(U24=3,U24=5,U24=7),$D24=11),子育て関連マスタ!$C$17,0) +
IF(AND(U24=20,$D24=1),子育て関連マスタ!$C$18,0) +
IF(AND(U24=20,$D24=1),
IFERROR(_xlfn.IFS(
入力項目!$S$10="男",子育て関連マスタ!$C$18,
入力項目!$S$10="女",子育て関連マスタ!$C$19
),0),0
) +
IF(AND(U24&gt;=入力項目!$S$18,U24&lt;=入力項目!$S$19),入力項目!$S$20,0) +
IF(AND(U24&gt;=入力項目!$S$21,U24&lt;=入力項目!$S$22),入力項目!$S$23,0) +
IF(AND(U24&gt;=入力項目!$S$24,U24&lt;=入力項目!$S$25),入力項目!$S$26,0)
)</f>
        <v>0</v>
      </c>
      <c r="AJ24" s="10">
        <f ca="1">-VLOOKUP($D24,月別収支!$A$2:$H$13,7,FALSE)</f>
        <v>-20000</v>
      </c>
    </row>
    <row r="25" spans="1:36" x14ac:dyDescent="0.4">
      <c r="A25">
        <f t="shared" ca="1" si="18"/>
        <v>2026</v>
      </c>
      <c r="B25">
        <f t="shared" ca="1" si="7"/>
        <v>2026</v>
      </c>
      <c r="C25">
        <f t="shared" ca="1" si="8"/>
        <v>2</v>
      </c>
      <c r="D25">
        <f t="shared" ca="1" si="19"/>
        <v>7</v>
      </c>
      <c r="E25" t="str">
        <f t="shared" ca="1" si="0"/>
        <v>2026年7月</v>
      </c>
      <c r="F25">
        <f ca="1">IF(OR(入力項目!$N$5&lt;$A25,AND(入力項目!$N$5=$A25,入力項目!$N$6&lt;$D25)),IF(F24=0,1,IF(G25=12,F24+1,F24)),0)</f>
        <v>1</v>
      </c>
      <c r="G25">
        <f ca="1">IF(OR(入力項目!$N$5&lt;$A25,AND(入力項目!$N$5=$A25,入力項目!$N$6&lt;$D25)),IF(G24=12,1,G24+1),0)</f>
        <v>9</v>
      </c>
      <c r="H25" t="str">
        <f t="shared" ca="1" si="1"/>
        <v>1_9</v>
      </c>
      <c r="I25">
        <f ca="1">IF(
  IFERROR(AND($C25&gt;0,MOD($C25,入力項目!$N$22)=0,$D25=入力項目!$N$23), FALSE),
  1,
  IF(
    AND(I24&gt;0,J24=12),
    IF(I24=入力項目!$N$28, 0, I24+1),
    I24
  )
)</f>
        <v>0</v>
      </c>
      <c r="J25">
        <f ca="1">IF($D25=入力項目!$N$23,1,IFERROR(J24+1,1))</f>
        <v>2</v>
      </c>
      <c r="K25" t="str">
        <f t="shared" ca="1" si="2"/>
        <v>0_2</v>
      </c>
      <c r="L25">
        <f ca="1">L24+IF(入力項目!$D$4=$D25,1,0)</f>
        <v>30</v>
      </c>
      <c r="M25" t="str">
        <f t="shared" ca="1" si="3"/>
        <v>30歳</v>
      </c>
      <c r="N25">
        <f t="shared" ca="1" si="10"/>
        <v>31</v>
      </c>
      <c r="O25" t="str">
        <f t="shared" ca="1" si="4"/>
        <v>31歳</v>
      </c>
      <c r="P25">
        <f t="shared" ca="1" si="11"/>
        <v>6</v>
      </c>
      <c r="Q25">
        <f t="shared" ca="1" si="12"/>
        <v>4</v>
      </c>
      <c r="R25">
        <f t="shared" ca="1" si="13"/>
        <v>2027</v>
      </c>
      <c r="S25">
        <f t="shared" ca="1" si="14"/>
        <v>2027</v>
      </c>
      <c r="T25">
        <f t="shared" ca="1" si="15"/>
        <v>2027</v>
      </c>
      <c r="U25">
        <f t="shared" ca="1" si="16"/>
        <v>2027</v>
      </c>
      <c r="V25" s="10">
        <f t="shared" ca="1" si="17"/>
        <v>8648649</v>
      </c>
      <c r="W25" s="10">
        <f ca="1">IF($L25&lt;その他マスタ!$B$1,VLOOKUP($D25,月別収支!$A$2:$H$13,2,FALSE),その他マスタ!$B$3)+IF(AND($L25=その他マスタ!$B$1,入力項目!$I$9="あり",$D25=入力項目!$D$4),その他マスタ!$B$2,0)</f>
        <v>300000</v>
      </c>
      <c r="X25" s="10">
        <f ca="1">-IF(入力項目!$K$5=TRUE,
IF($F25+$G25&lt;3,VLOOKUP($D25,月別収支!$A$2:$H$13,8,FALSE),0)+IFERROR(VLOOKUP($H25,住宅ローン計算!C:P,13,FALSE),0)+IF($F25&gt;1,IF(OR($G25=3,$G25=6,$G25=9,$G25=12),ROUNDUP(入力項目!$N$18/4,0),0),0),
VLOOKUP($D25,月別収支!$A$2:$H$13,8,FALSE))</f>
        <v>-51775</v>
      </c>
      <c r="Y25" s="10">
        <f ca="1">-VLOOKUP($D25,月別収支!$A$2:$H$13,3,FALSE)</f>
        <v>-75000</v>
      </c>
      <c r="Z25" s="10">
        <f ca="1">-VLOOKUP($D25,月別収支!$A$2:$H$13,4,FALSE)</f>
        <v>-27000</v>
      </c>
      <c r="AA25" s="10">
        <f ca="1">-VLOOKUP($D25,月別収支!$A$2:$H$13,6,FALSE)</f>
        <v>-10000</v>
      </c>
      <c r="AB25" s="10">
        <f ca="1">-(
VLOOKUP($D25,月別収支!$A$2:$H$13,5,FALSE)+IF(AND(入力項目!$I$27&lt;=$A25,ISEVEN($A25-入力項目!$I$27),入力項目!$I$28=$D25),入力項目!$I$26,0)
+IF(入力項目!$K$26=TRUE,
IFERROR(VLOOKUP($K25,マイカーローン計算!C:P,13,FALSE),0),
IFERROR(
  IF(AND($C25&gt;0,MOD($C25,入力項目!$N$22)=0,$D25=入力項目!$N$23),入力項目!$N$24,0),
 0
)
)
)</f>
        <v>-20000</v>
      </c>
      <c r="AC25" s="10">
        <f ca="1">-IF($A25&lt;入力項目!$N$33,入力項目!$N$35,IF(AND($A25=入力項目!$N$33,$D25&lt;=入力項目!$N$34),入力項目!$N$35,0))</f>
        <v>-5000</v>
      </c>
      <c r="AD25">
        <f ca="1">-(
_xlfn.IFS(
P25&lt;=入力項目!$S$11,0,
AND(P25&gt;=入力項目!$S$11+1,P25&lt;=3),IFERROR(VLOOKUP(入力項目!$S$12,子育て関連マスタ!$I$4:$M$5,4,FALSE),0),
AND(P25&gt;=4,P25&lt;=6),IFERROR(VLOOKUP(入力項目!$S$13,子育て関連マスタ!$I$9:$M$12,4,FALSE),0),
AND(P25&gt;=7,P25&lt;=12),IFERROR(VLOOKUP(入力項目!$S$14,子育て関連マスタ!$I$16:$M$17,4,FALSE),0),
AND(P25&gt;=13,P25&lt;=15),IFERROR(VLOOKUP(入力項目!$S$15,子育て関連マスタ!$I$21:$M$22,4,FALSE),0),
AND(P25&gt;=16,P25&lt;=18),IFERROR(VLOOKUP(入力項目!$S$16,子育て関連マスタ!$I$26:$M$28,4,FALSE),0),
AND(P25&gt;=19,P25&lt;=20,入力項目!$S$16="高専"),IFERROR(VLOOKUP(入力項目!$S$16,子育て関連マスタ!$I$26:$M$28,4,FALSE),0),
AND(P25&gt;=19,P25&lt;=20,入力項目!$S$16&lt;&gt;"高専"),IFERROR(VLOOKUP(入力項目!$S$17,子育て関連マスタ!$I$32:$M$37,4,FALSE),0),
AND(P25&gt;=21,P25&lt;=22,入力項目!$S$16="高専"),IFERROR(VLOOKUP(入力項目!$S$17,子育て関連マスタ!$I$32:$M$34,4,FALSE),0),
AND(P25&gt;=21,P25&lt;=22,入力項目!$S$16&lt;&gt;"高専"),IFERROR(VLOOKUP(入力項目!$S$17,子育て関連マスタ!$I$32:$M$34,4,FALSE),0),
P25&gt;=23,0
) +
IF($D25=4,
  IFERROR(_xlfn.IFS(
  P25&lt;=入力項目!$S$11,0,
  AND(P25=入力項目!$S$11),IFERROR(VLOOKUP(入力項目!$S$12,子育て関連マスタ!$I$4:$M$5,2,FALSE),0),
  AND(P25=4),IFERROR(VLOOKUP(入力項目!$S$13,子育て関連マスタ!$I$9:$M$12,2,FALSE),0),
  AND(P25=7),IFERROR(VLOOKUP(入力項目!$S$14,子育て関連マスタ!$I$16:$M$17,2,FALSE),0),
  AND(P25=13),IFERROR(VLOOKUP(入力項目!$S$15,子育て関連マスタ!$I$21:$M$22,2,FALSE),0),
  AND(P25=16),IFERROR(VLOOKUP(入力項目!$S$16,子育て関連マスタ!$I$26:$M$28,2,FALSE),0),
  AND(P25=19,入力項目!$S$16&lt;&gt;"高専"),IFERROR(VLOOKUP(入力項目!$S$17,子育て関連マスタ!$I$32:$M$37,2,FALSE),0),
  AND(P25=21,入力項目!$S$16="高専"),IFERROR(VLOOKUP(入力項目!$S$17,子育て関連マスタ!$I$32:$M$37,2,FALSE),0),
  P25&gt;=22,0
  ),0),0
) +
IF(AND(P25&gt;=1,P25&lt;=15),IF($D25=入力項目!$S$8,入力項目!$S$3,0),0) +
IF(AND(P25&gt;=1,P25&lt;=15),IF($D25=5,入力項目!$S$4,0),0) +
IF(AND(P25&gt;=1,P25&lt;=15),IF($D25=12,入力項目!$S$5,0),0) +
IF(AND(入力項目!$S$7=$A25,入力項目!$S$8=$D25),子育て関連マスタ!$C$14,0) +
IFERROR(IF(AND(YEAR(EDATE(DATE(入力項目!$S$7,入力項目!$S$8,1),1))=$A25,MONTH(EDATE(DATE(入力項目!$S$7,入力項目!$S$8,1),1))=$D25),子育て関連マスタ!$C$15,0),0) +
IF(AND(OR(P25=3,P25=5,P25=7),$D25=11),子育て関連マスタ!$C$17,0) +
IF(AND(P25=20,$D25=1),子育て関連マスタ!$C$18,0) +
IF(AND(P25=20,$D25=1),
IFERROR(_xlfn.IFS(
入力項目!$S$10="男",子育て関連マスタ!$C$18,
入力項目!$S$10="女",子育て関連マスタ!$C$19
),0),0
) +
IF(AND(P25&gt;=入力項目!$S$18,P25&lt;=入力項目!$S$19),入力項目!$S$20,0) +
IF(AND(P25&gt;=入力項目!$S$21,P25&lt;=入力項目!$S$22),入力項目!$S$23,0) +
IF(AND(P25&gt;=入力項目!$S$24,P25&lt;=入力項目!$S$25),入力項目!$S$26,0)
)</f>
        <v>-24000</v>
      </c>
      <c r="AE25">
        <f ca="1">-(
_xlfn.IFS(
Q25&lt;=入力項目!$S$11,0,
AND(Q25&gt;=入力項目!$S$11+1,Q25&lt;=3),IFERROR(VLOOKUP(入力項目!$S$12,子育て関連マスタ!$I$4:$M$5,4,FALSE),0),
AND(Q25&gt;=4,Q25&lt;=6),IFERROR(VLOOKUP(入力項目!$S$13,子育て関連マスタ!$I$9:$M$12,4,FALSE),0),
AND(Q25&gt;=7,Q25&lt;=12),IFERROR(VLOOKUP(入力項目!$S$14,子育て関連マスタ!$I$16:$M$17,4,FALSE),0),
AND(Q25&gt;=13,Q25&lt;=15),IFERROR(VLOOKUP(入力項目!$S$15,子育て関連マスタ!$I$21:$M$22,4,FALSE),0),
AND(Q25&gt;=16,Q25&lt;=18),IFERROR(VLOOKUP(入力項目!$S$16,子育て関連マスタ!$I$26:$M$28,4,FALSE),0),
AND(Q25&gt;=19,Q25&lt;=20,入力項目!$S$16="高専"),IFERROR(VLOOKUP(入力項目!$S$16,子育て関連マスタ!$I$26:$M$28,4,FALSE),0),
AND(Q25&gt;=19,Q25&lt;=20,入力項目!$S$16&lt;&gt;"高専"),IFERROR(VLOOKUP(入力項目!$S$17,子育て関連マスタ!$I$32:$M$37,4,FALSE),0),
AND(Q25&gt;=21,Q25&lt;=22,入力項目!$S$16="高専"),IFERROR(VLOOKUP(入力項目!$S$17,子育て関連マスタ!$I$32:$M$34,4,FALSE),0),
AND(Q25&gt;=21,Q25&lt;=22,入力項目!$S$16&lt;&gt;"高専"),IFERROR(VLOOKUP(入力項目!$S$17,子育て関連マスタ!$I$32:$M$34,4,FALSE),0),
Q25&gt;=23,0
) +
IF($D25=4,
  IFERROR(_xlfn.IFS(
  Q25&lt;=入力項目!$S$11,0,
  AND(Q25=入力項目!$S$11),IFERROR(VLOOKUP(入力項目!$S$12,子育て関連マスタ!$I$4:$M$5,2,FALSE),0),
  AND(Q25=4),IFERROR(VLOOKUP(入力項目!$S$13,子育て関連マスタ!$I$9:$M$12,2,FALSE),0),
  AND(Q25=7),IFERROR(VLOOKUP(入力項目!$S$14,子育て関連マスタ!$I$16:$M$17,2,FALSE),0),
  AND(Q25=13),IFERROR(VLOOKUP(入力項目!$S$15,子育て関連マスタ!$I$21:$M$22,2,FALSE),0),
  AND(Q25=16),IFERROR(VLOOKUP(入力項目!$S$16,子育て関連マスタ!$I$26:$M$28,2,FALSE),0),
  AND(Q25=19,入力項目!$S$16&lt;&gt;"高専"),IFERROR(VLOOKUP(入力項目!$S$17,子育て関連マスタ!$I$32:$M$37,2,FALSE),0),
  AND(Q25=21,入力項目!$S$16="高専"),IFERROR(VLOOKUP(入力項目!$S$17,子育て関連マスタ!$I$32:$M$37,2,FALSE),0),
  Q25&gt;=22,0
  ),0),0
) +
IF(AND(Q25&gt;=1,Q25&lt;=15),IF($D25=入力項目!$S$8,入力項目!$S$3,0),0) +
IF(AND(Q25&gt;=1,Q25&lt;=15),IF($D25=5,入力項目!$S$4,0),0) +
IF(AND(Q25&gt;=1,Q25&lt;=15),IF($D25=12,入力項目!$S$5,0),0) +
IF(AND(入力項目!$S$7=$A25,入力項目!$S$8=$D25),子育て関連マスタ!$C$14,0) +
IFERROR(IF(AND(YEAR(EDATE(DATE(入力項目!$S$7,入力項目!$S$8,1),1))=$A25,MONTH(EDATE(DATE(入力項目!$S$7,入力項目!$S$8,1),1))=$D25),子育て関連マスタ!$C$15,0),0) +
IF(AND(OR(Q25=3,Q25=5,Q25=7),$D25=11),子育て関連マスタ!$C$17,0) +
IF(AND(Q25=20,$D25=1),子育て関連マスタ!$C$18,0) +
IF(AND(Q25=20,$D25=1),
IFERROR(_xlfn.IFS(
入力項目!$S$10="男",子育て関連マスタ!$C$18,
入力項目!$S$10="女",子育て関連マスタ!$C$19
),0),0
) +
IF(AND(Q25&gt;=入力項目!$S$18,Q25&lt;=入力項目!$S$19),入力項目!$S$20,0) +
IF(AND(Q25&gt;=入力項目!$S$21,Q25&lt;=入力項目!$S$22),入力項目!$S$23,0) +
IF(AND(Q25&gt;=入力項目!$S$24,Q25&lt;=入力項目!$S$25),入力項目!$S$26,0)
)</f>
        <v>-14000</v>
      </c>
      <c r="AF25">
        <f ca="1">-(
_xlfn.IFS(
R25&lt;=入力項目!$S$11,0,
AND(R25&gt;=入力項目!$S$11+1,R25&lt;=3),IFERROR(VLOOKUP(入力項目!$S$12,子育て関連マスタ!$I$4:$M$5,4,FALSE),0),
AND(R25&gt;=4,R25&lt;=6),IFERROR(VLOOKUP(入力項目!$S$13,子育て関連マスタ!$I$9:$M$12,4,FALSE),0),
AND(R25&gt;=7,R25&lt;=12),IFERROR(VLOOKUP(入力項目!$S$14,子育て関連マスタ!$I$16:$M$17,4,FALSE),0),
AND(R25&gt;=13,R25&lt;=15),IFERROR(VLOOKUP(入力項目!$S$15,子育て関連マスタ!$I$21:$M$22,4,FALSE),0),
AND(R25&gt;=16,R25&lt;=18),IFERROR(VLOOKUP(入力項目!$S$16,子育て関連マスタ!$I$26:$M$28,4,FALSE),0),
AND(R25&gt;=19,R25&lt;=20,入力項目!$S$16="高専"),IFERROR(VLOOKUP(入力項目!$S$16,子育て関連マスタ!$I$26:$M$28,4,FALSE),0),
AND(R25&gt;=19,R25&lt;=20,入力項目!$S$16&lt;&gt;"高専"),IFERROR(VLOOKUP(入力項目!$S$17,子育て関連マスタ!$I$32:$M$37,4,FALSE),0),
AND(R25&gt;=21,R25&lt;=22,入力項目!$S$16="高専"),IFERROR(VLOOKUP(入力項目!$S$17,子育て関連マスタ!$I$32:$M$34,4,FALSE),0),
AND(R25&gt;=21,R25&lt;=22,入力項目!$S$16&lt;&gt;"高専"),IFERROR(VLOOKUP(入力項目!$S$17,子育て関連マスタ!$I$32:$M$34,4,FALSE),0),
R25&gt;=23,0
) +
IF($D25=4,
  IFERROR(_xlfn.IFS(
  R25&lt;=入力項目!$S$11,0,
  AND(R25=入力項目!$S$11),IFERROR(VLOOKUP(入力項目!$S$12,子育て関連マスタ!$I$4:$M$5,2,FALSE),0),
  AND(R25=4),IFERROR(VLOOKUP(入力項目!$S$13,子育て関連マスタ!$I$9:$M$12,2,FALSE),0),
  AND(R25=7),IFERROR(VLOOKUP(入力項目!$S$14,子育て関連マスタ!$I$16:$M$17,2,FALSE),0),
  AND(R25=13),IFERROR(VLOOKUP(入力項目!$S$15,子育て関連マスタ!$I$21:$M$22,2,FALSE),0),
  AND(R25=16),IFERROR(VLOOKUP(入力項目!$S$16,子育て関連マスタ!$I$26:$M$28,2,FALSE),0),
  AND(R25=19,入力項目!$S$16&lt;&gt;"高専"),IFERROR(VLOOKUP(入力項目!$S$17,子育て関連マスタ!$I$32:$M$37,2,FALSE),0),
  AND(R25=21,入力項目!$S$16="高専"),IFERROR(VLOOKUP(入力項目!$S$17,子育て関連マスタ!$I$32:$M$37,2,FALSE),0),
  R25&gt;=22,0
  ),0),0
) +
IF(AND(R25&gt;=1,R25&lt;=15),IF($D25=入力項目!$S$8,入力項目!$S$3,0),0) +
IF(AND(R25&gt;=1,R25&lt;=15),IF($D25=5,入力項目!$S$4,0),0) +
IF(AND(R25&gt;=1,R25&lt;=15),IF($D25=12,入力項目!$S$5,0),0) +
IF(AND(入力項目!$S$7=$A25,入力項目!$S$8=$D25),子育て関連マスタ!$C$14,0) +
IFERROR(IF(AND(YEAR(EDATE(DATE(入力項目!$S$7,入力項目!$S$8,1),1))=$A25,MONTH(EDATE(DATE(入力項目!$S$7,入力項目!$S$8,1),1))=$D25),子育て関連マスタ!$C$15,0),0) +
IF(AND(OR(R25=3,R25=5,R25=7),$D25=11),子育て関連マスタ!$C$17,0) +
IF(AND(R25=20,$D25=1),子育て関連マスタ!$C$18,0) +
IF(AND(R25=20,$D25=1),
IFERROR(_xlfn.IFS(
入力項目!$S$10="男",子育て関連マスタ!$C$18,
入力項目!$S$10="女",子育て関連マスタ!$C$19
),0),0
) +
IF(AND(R25&gt;=入力項目!$S$18,R25&lt;=入力項目!$S$19),入力項目!$S$20,0) +
IF(AND(R25&gt;=入力項目!$S$21,R25&lt;=入力項目!$S$22),入力項目!$S$23,0) +
IF(AND(R25&gt;=入力項目!$S$24,R25&lt;=入力項目!$S$25),入力項目!$S$26,0)
)</f>
        <v>0</v>
      </c>
      <c r="AG25">
        <f ca="1">-(
_xlfn.IFS(
S25&lt;=入力項目!$S$11,0,
AND(S25&gt;=入力項目!$S$11+1,S25&lt;=3),IFERROR(VLOOKUP(入力項目!$S$12,子育て関連マスタ!$I$4:$M$5,4,FALSE),0),
AND(S25&gt;=4,S25&lt;=6),IFERROR(VLOOKUP(入力項目!$S$13,子育て関連マスタ!$I$9:$M$12,4,FALSE),0),
AND(S25&gt;=7,S25&lt;=12),IFERROR(VLOOKUP(入力項目!$S$14,子育て関連マスタ!$I$16:$M$17,4,FALSE),0),
AND(S25&gt;=13,S25&lt;=15),IFERROR(VLOOKUP(入力項目!$S$15,子育て関連マスタ!$I$21:$M$22,4,FALSE),0),
AND(S25&gt;=16,S25&lt;=18),IFERROR(VLOOKUP(入力項目!$S$16,子育て関連マスタ!$I$26:$M$28,4,FALSE),0),
AND(S25&gt;=19,S25&lt;=20,入力項目!$S$16="高専"),IFERROR(VLOOKUP(入力項目!$S$16,子育て関連マスタ!$I$26:$M$28,4,FALSE),0),
AND(S25&gt;=19,S25&lt;=20,入力項目!$S$16&lt;&gt;"高専"),IFERROR(VLOOKUP(入力項目!$S$17,子育て関連マスタ!$I$32:$M$37,4,FALSE),0),
AND(S25&gt;=21,S25&lt;=22,入力項目!$S$16="高専"),IFERROR(VLOOKUP(入力項目!$S$17,子育て関連マスタ!$I$32:$M$34,4,FALSE),0),
AND(S25&gt;=21,S25&lt;=22,入力項目!$S$16&lt;&gt;"高専"),IFERROR(VLOOKUP(入力項目!$S$17,子育て関連マスタ!$I$32:$M$34,4,FALSE),0),
S25&gt;=23,0
) +
IF($D25=4,
  IFERROR(_xlfn.IFS(
  S25&lt;=入力項目!$S$11,0,
  AND(S25=入力項目!$S$11),IFERROR(VLOOKUP(入力項目!$S$12,子育て関連マスタ!$I$4:$M$5,2,FALSE),0),
  AND(S25=4),IFERROR(VLOOKUP(入力項目!$S$13,子育て関連マスタ!$I$9:$M$12,2,FALSE),0),
  AND(S25=7),IFERROR(VLOOKUP(入力項目!$S$14,子育て関連マスタ!$I$16:$M$17,2,FALSE),0),
  AND(S25=13),IFERROR(VLOOKUP(入力項目!$S$15,子育て関連マスタ!$I$21:$M$22,2,FALSE),0),
  AND(S25=16),IFERROR(VLOOKUP(入力項目!$S$16,子育て関連マスタ!$I$26:$M$28,2,FALSE),0),
  AND(S25=19,入力項目!$S$16&lt;&gt;"高専"),IFERROR(VLOOKUP(入力項目!$S$17,子育て関連マスタ!$I$32:$M$37,2,FALSE),0),
  AND(S25=21,入力項目!$S$16="高専"),IFERROR(VLOOKUP(入力項目!$S$17,子育て関連マスタ!$I$32:$M$37,2,FALSE),0),
  S25&gt;=22,0
  ),0),0
) +
IF(AND(S25&gt;=1,S25&lt;=15),IF($D25=入力項目!$S$8,入力項目!$S$3,0),0) +
IF(AND(S25&gt;=1,S25&lt;=15),IF($D25=5,入力項目!$S$4,0),0) +
IF(AND(S25&gt;=1,S25&lt;=15),IF($D25=12,入力項目!$S$5,0),0) +
IF(AND(入力項目!$S$7=$A25,入力項目!$S$8=$D25),子育て関連マスタ!$C$14,0) +
IFERROR(IF(AND(YEAR(EDATE(DATE(入力項目!$S$7,入力項目!$S$8,1),1))=$A25,MONTH(EDATE(DATE(入力項目!$S$7,入力項目!$S$8,1),1))=$D25),子育て関連マスタ!$C$15,0),0) +
IF(AND(OR(S25=3,S25=5,S25=7),$D25=11),子育て関連マスタ!$C$17,0) +
IF(AND(S25=20,$D25=1),子育て関連マスタ!$C$18,0) +
IF(AND(S25=20,$D25=1),
IFERROR(_xlfn.IFS(
入力項目!$S$10="男",子育て関連マスタ!$C$18,
入力項目!$S$10="女",子育て関連マスタ!$C$19
),0),0
) +
IF(AND(S25&gt;=入力項目!$S$18,S25&lt;=入力項目!$S$19),入力項目!$S$20,0) +
IF(AND(S25&gt;=入力項目!$S$21,S25&lt;=入力項目!$S$22),入力項目!$S$23,0) +
IF(AND(S25&gt;=入力項目!$S$24,S25&lt;=入力項目!$S$25),入力項目!$S$26,0)
)</f>
        <v>0</v>
      </c>
      <c r="AH25">
        <f ca="1">-(
_xlfn.IFS(
T25&lt;=入力項目!$S$11,0,
AND(T25&gt;=入力項目!$S$11+1,T25&lt;=3),IFERROR(VLOOKUP(入力項目!$S$12,子育て関連マスタ!$I$4:$M$5,4,FALSE),0),
AND(T25&gt;=4,T25&lt;=6),IFERROR(VLOOKUP(入力項目!$S$13,子育て関連マスタ!$I$9:$M$12,4,FALSE),0),
AND(T25&gt;=7,T25&lt;=12),IFERROR(VLOOKUP(入力項目!$S$14,子育て関連マスタ!$I$16:$M$17,4,FALSE),0),
AND(T25&gt;=13,T25&lt;=15),IFERROR(VLOOKUP(入力項目!$S$15,子育て関連マスタ!$I$21:$M$22,4,FALSE),0),
AND(T25&gt;=16,T25&lt;=18),IFERROR(VLOOKUP(入力項目!$S$16,子育て関連マスタ!$I$26:$M$28,4,FALSE),0),
AND(T25&gt;=19,T25&lt;=20,入力項目!$S$16="高専"),IFERROR(VLOOKUP(入力項目!$S$16,子育て関連マスタ!$I$26:$M$28,4,FALSE),0),
AND(T25&gt;=19,T25&lt;=20,入力項目!$S$16&lt;&gt;"高専"),IFERROR(VLOOKUP(入力項目!$S$17,子育て関連マスタ!$I$32:$M$37,4,FALSE),0),
AND(T25&gt;=21,T25&lt;=22,入力項目!$S$16="高専"),IFERROR(VLOOKUP(入力項目!$S$17,子育て関連マスタ!$I$32:$M$34,4,FALSE),0),
AND(T25&gt;=21,T25&lt;=22,入力項目!$S$16&lt;&gt;"高専"),IFERROR(VLOOKUP(入力項目!$S$17,子育て関連マスタ!$I$32:$M$34,4,FALSE),0),
T25&gt;=23,0
) +
IF($D25=4,
  IFERROR(_xlfn.IFS(
  T25&lt;=入力項目!$S$11,0,
  AND(T25=入力項目!$S$11),IFERROR(VLOOKUP(入力項目!$S$12,子育て関連マスタ!$I$4:$M$5,2,FALSE),0),
  AND(T25=4),IFERROR(VLOOKUP(入力項目!$S$13,子育て関連マスタ!$I$9:$M$12,2,FALSE),0),
  AND(T25=7),IFERROR(VLOOKUP(入力項目!$S$14,子育て関連マスタ!$I$16:$M$17,2,FALSE),0),
  AND(T25=13),IFERROR(VLOOKUP(入力項目!$S$15,子育て関連マスタ!$I$21:$M$22,2,FALSE),0),
  AND(T25=16),IFERROR(VLOOKUP(入力項目!$S$16,子育て関連マスタ!$I$26:$M$28,2,FALSE),0),
  AND(T25=19,入力項目!$S$16&lt;&gt;"高専"),IFERROR(VLOOKUP(入力項目!$S$17,子育て関連マスタ!$I$32:$M$37,2,FALSE),0),
  AND(T25=21,入力項目!$S$16="高専"),IFERROR(VLOOKUP(入力項目!$S$17,子育て関連マスタ!$I$32:$M$37,2,FALSE),0),
  T25&gt;=22,0
  ),0),0
) +
IF(AND(T25&gt;=1,T25&lt;=15),IF($D25=入力項目!$S$8,入力項目!$S$3,0),0) +
IF(AND(T25&gt;=1,T25&lt;=15),IF($D25=5,入力項目!$S$4,0),0) +
IF(AND(T25&gt;=1,T25&lt;=15),IF($D25=12,入力項目!$S$5,0),0) +
IF(AND(入力項目!$S$7=$A25,入力項目!$S$8=$D25),子育て関連マスタ!$C$14,0) +
IFERROR(IF(AND(YEAR(EDATE(DATE(入力項目!$S$7,入力項目!$S$8,1),1))=$A25,MONTH(EDATE(DATE(入力項目!$S$7,入力項目!$S$8,1),1))=$D25),子育て関連マスタ!$C$15,0),0) +
IF(AND(OR(T25=3,T25=5,T25=7),$D25=11),子育て関連マスタ!$C$17,0) +
IF(AND(T25=20,$D25=1),子育て関連マスタ!$C$18,0) +
IF(AND(T25=20,$D25=1),
IFERROR(_xlfn.IFS(
入力項目!$S$10="男",子育て関連マスタ!$C$18,
入力項目!$S$10="女",子育て関連マスタ!$C$19
),0),0
) +
IF(AND(T25&gt;=入力項目!$S$18,T25&lt;=入力項目!$S$19),入力項目!$S$20,0) +
IF(AND(T25&gt;=入力項目!$S$21,T25&lt;=入力項目!$S$22),入力項目!$S$23,0) +
IF(AND(T25&gt;=入力項目!$S$24,T25&lt;=入力項目!$S$25),入力項目!$S$26,0)
)</f>
        <v>0</v>
      </c>
      <c r="AI25">
        <f ca="1">-(
_xlfn.IFS(
U25&lt;=入力項目!$S$11,0,
AND(U25&gt;=入力項目!$S$11+1,U25&lt;=3),IFERROR(VLOOKUP(入力項目!$S$12,子育て関連マスタ!$I$4:$M$5,4,FALSE),0),
AND(U25&gt;=4,U25&lt;=6),IFERROR(VLOOKUP(入力項目!$S$13,子育て関連マスタ!$I$9:$M$12,4,FALSE),0),
AND(U25&gt;=7,U25&lt;=12),IFERROR(VLOOKUP(入力項目!$S$14,子育て関連マスタ!$I$16:$M$17,4,FALSE),0),
AND(U25&gt;=13,U25&lt;=15),IFERROR(VLOOKUP(入力項目!$S$15,子育て関連マスタ!$I$21:$M$22,4,FALSE),0),
AND(U25&gt;=16,U25&lt;=18),IFERROR(VLOOKUP(入力項目!$S$16,子育て関連マスタ!$I$26:$M$28,4,FALSE),0),
AND(U25&gt;=19,U25&lt;=20,入力項目!$S$16="高専"),IFERROR(VLOOKUP(入力項目!$S$16,子育て関連マスタ!$I$26:$M$28,4,FALSE),0),
AND(U25&gt;=19,U25&lt;=20,入力項目!$S$16&lt;&gt;"高専"),IFERROR(VLOOKUP(入力項目!$S$17,子育て関連マスタ!$I$32:$M$37,4,FALSE),0),
AND(U25&gt;=21,U25&lt;=22,入力項目!$S$16="高専"),IFERROR(VLOOKUP(入力項目!$S$17,子育て関連マスタ!$I$32:$M$34,4,FALSE),0),
AND(U25&gt;=21,U25&lt;=22,入力項目!$S$16&lt;&gt;"高専"),IFERROR(VLOOKUP(入力項目!$S$17,子育て関連マスタ!$I$32:$M$34,4,FALSE),0),
U25&gt;=23,0
) +
IF($D25=4,
  IFERROR(_xlfn.IFS(
  U25&lt;=入力項目!$S$11,0,
  AND(U25=入力項目!$S$11),IFERROR(VLOOKUP(入力項目!$S$12,子育て関連マスタ!$I$4:$M$5,2,FALSE),0),
  AND(U25=4),IFERROR(VLOOKUP(入力項目!$S$13,子育て関連マスタ!$I$9:$M$12,2,FALSE),0),
  AND(U25=7),IFERROR(VLOOKUP(入力項目!$S$14,子育て関連マスタ!$I$16:$M$17,2,FALSE),0),
  AND(U25=13),IFERROR(VLOOKUP(入力項目!$S$15,子育て関連マスタ!$I$21:$M$22,2,FALSE),0),
  AND(U25=16),IFERROR(VLOOKUP(入力項目!$S$16,子育て関連マスタ!$I$26:$M$28,2,FALSE),0),
  AND(U25=19,入力項目!$S$16&lt;&gt;"高専"),IFERROR(VLOOKUP(入力項目!$S$17,子育て関連マスタ!$I$32:$M$37,2,FALSE),0),
  AND(U25=21,入力項目!$S$16="高専"),IFERROR(VLOOKUP(入力項目!$S$17,子育て関連マスタ!$I$32:$M$37,2,FALSE),0),
  U25&gt;=22,0
  ),0),0
) +
IF(AND(U25&gt;=1,U25&lt;=15),IF($D25=入力項目!$S$8,入力項目!$S$3,0),0) +
IF(AND(U25&gt;=1,U25&lt;=15),IF($D25=5,入力項目!$S$4,0),0) +
IF(AND(U25&gt;=1,U25&lt;=15),IF($D25=12,入力項目!$S$5,0),0) +
IF(AND(入力項目!$S$7=$A25,入力項目!$S$8=$D25),子育て関連マスタ!$C$14,0) +
IFERROR(IF(AND(YEAR(EDATE(DATE(入力項目!$S$7,入力項目!$S$8,1),1))=$A25,MONTH(EDATE(DATE(入力項目!$S$7,入力項目!$S$8,1),1))=$D25),子育て関連マスタ!$C$15,0),0) +
IF(AND(OR(U25=3,U25=5,U25=7),$D25=11),子育て関連マスタ!$C$17,0) +
IF(AND(U25=20,$D25=1),子育て関連マスタ!$C$18,0) +
IF(AND(U25=20,$D25=1),
IFERROR(_xlfn.IFS(
入力項目!$S$10="男",子育て関連マスタ!$C$18,
入力項目!$S$10="女",子育て関連マスタ!$C$19
),0),0
) +
IF(AND(U25&gt;=入力項目!$S$18,U25&lt;=入力項目!$S$19),入力項目!$S$20,0) +
IF(AND(U25&gt;=入力項目!$S$21,U25&lt;=入力項目!$S$22),入力項目!$S$23,0) +
IF(AND(U25&gt;=入力項目!$S$24,U25&lt;=入力項目!$S$25),入力項目!$S$26,0)
)</f>
        <v>0</v>
      </c>
      <c r="AJ25" s="10">
        <f ca="1">-VLOOKUP($D25,月別収支!$A$2:$H$13,7,FALSE)</f>
        <v>-20000</v>
      </c>
    </row>
    <row r="26" spans="1:36" x14ac:dyDescent="0.4">
      <c r="A26">
        <f t="shared" ca="1" si="18"/>
        <v>2026</v>
      </c>
      <c r="B26">
        <f t="shared" ca="1" si="7"/>
        <v>2026</v>
      </c>
      <c r="C26">
        <f t="shared" ca="1" si="8"/>
        <v>2</v>
      </c>
      <c r="D26">
        <f t="shared" ca="1" si="19"/>
        <v>8</v>
      </c>
      <c r="E26" t="str">
        <f t="shared" ca="1" si="0"/>
        <v>2026年8月</v>
      </c>
      <c r="F26">
        <f ca="1">IF(OR(入力項目!$N$5&lt;$A26,AND(入力項目!$N$5=$A26,入力項目!$N$6&lt;$D26)),IF(F25=0,1,IF(G26=12,F25+1,F25)),0)</f>
        <v>1</v>
      </c>
      <c r="G26">
        <f ca="1">IF(OR(入力項目!$N$5&lt;$A26,AND(入力項目!$N$5=$A26,入力項目!$N$6&lt;$D26)),IF(G25=12,1,G25+1),0)</f>
        <v>10</v>
      </c>
      <c r="H26" t="str">
        <f t="shared" ca="1" si="1"/>
        <v>1_10</v>
      </c>
      <c r="I26">
        <f ca="1">IF(
  IFERROR(AND($C26&gt;0,MOD($C26,入力項目!$N$22)=0,$D26=入力項目!$N$23), FALSE),
  1,
  IF(
    AND(I25&gt;0,J25=12),
    IF(I25=入力項目!$N$28, 0, I25+1),
    I25
  )
)</f>
        <v>0</v>
      </c>
      <c r="J26">
        <f ca="1">IF($D26=入力項目!$N$23,1,IFERROR(J25+1,1))</f>
        <v>3</v>
      </c>
      <c r="K26" t="str">
        <f t="shared" ca="1" si="2"/>
        <v>0_3</v>
      </c>
      <c r="L26">
        <f ca="1">L25+IF(入力項目!$D$4=$D26,1,0)</f>
        <v>30</v>
      </c>
      <c r="M26" t="str">
        <f t="shared" ca="1" si="3"/>
        <v>30歳</v>
      </c>
      <c r="N26">
        <f t="shared" ca="1" si="10"/>
        <v>31</v>
      </c>
      <c r="O26" t="str">
        <f t="shared" ca="1" si="4"/>
        <v>31歳</v>
      </c>
      <c r="P26">
        <f t="shared" ca="1" si="11"/>
        <v>6</v>
      </c>
      <c r="Q26">
        <f t="shared" ca="1" si="12"/>
        <v>4</v>
      </c>
      <c r="R26">
        <f t="shared" ca="1" si="13"/>
        <v>2027</v>
      </c>
      <c r="S26">
        <f t="shared" ca="1" si="14"/>
        <v>2027</v>
      </c>
      <c r="T26">
        <f t="shared" ca="1" si="15"/>
        <v>2027</v>
      </c>
      <c r="U26">
        <f t="shared" ca="1" si="16"/>
        <v>2027</v>
      </c>
      <c r="V26" s="10">
        <f t="shared" ca="1" si="17"/>
        <v>8701874</v>
      </c>
      <c r="W26" s="10">
        <f ca="1">IF($L26&lt;その他マスタ!$B$1,VLOOKUP($D26,月別収支!$A$2:$H$13,2,FALSE),その他マスタ!$B$3)+IF(AND($L26=その他マスタ!$B$1,入力項目!$I$9="あり",$D26=入力項目!$D$4),その他マスタ!$B$2,0)</f>
        <v>300000</v>
      </c>
      <c r="X26" s="10">
        <f ca="1">-IF(入力項目!$K$5=TRUE,
IF($F26+$G26&lt;3,VLOOKUP($D26,月別収支!$A$2:$H$13,8,FALSE),0)+IFERROR(VLOOKUP($H26,住宅ローン計算!C:P,13,FALSE),0)+IF($F26&gt;1,IF(OR($G26=3,$G26=6,$G26=9,$G26=12),ROUNDUP(入力項目!$N$18/4,0),0),0),
VLOOKUP($D26,月別収支!$A$2:$H$13,8,FALSE))</f>
        <v>-51775</v>
      </c>
      <c r="Y26" s="10">
        <f ca="1">-VLOOKUP($D26,月別収支!$A$2:$H$13,3,FALSE)</f>
        <v>-75000</v>
      </c>
      <c r="Z26" s="10">
        <f ca="1">-VLOOKUP($D26,月別収支!$A$2:$H$13,4,FALSE)</f>
        <v>-27000</v>
      </c>
      <c r="AA26" s="10">
        <f ca="1">-VLOOKUP($D26,月別収支!$A$2:$H$13,6,FALSE)</f>
        <v>-10000</v>
      </c>
      <c r="AB26" s="10">
        <f ca="1">-(
VLOOKUP($D26,月別収支!$A$2:$H$13,5,FALSE)+IF(AND(入力項目!$I$27&lt;=$A26,ISEVEN($A26-入力項目!$I$27),入力項目!$I$28=$D26),入力項目!$I$26,0)
+IF(入力項目!$K$26=TRUE,
IFERROR(VLOOKUP($K26,マイカーローン計算!C:P,13,FALSE),0),
IFERROR(
  IF(AND($C26&gt;0,MOD($C26,入力項目!$N$22)=0,$D26=入力項目!$N$23),入力項目!$N$24,0),
 0
)
)
)</f>
        <v>-20000</v>
      </c>
      <c r="AC26" s="10">
        <f ca="1">-IF($A26&lt;入力項目!$N$33,入力項目!$N$35,IF(AND($A26=入力項目!$N$33,$D26&lt;=入力項目!$N$34),入力項目!$N$35,0))</f>
        <v>-5000</v>
      </c>
      <c r="AD26">
        <f ca="1">-(
_xlfn.IFS(
P26&lt;=入力項目!$S$11,0,
AND(P26&gt;=入力項目!$S$11+1,P26&lt;=3),IFERROR(VLOOKUP(入力項目!$S$12,子育て関連マスタ!$I$4:$M$5,4,FALSE),0),
AND(P26&gt;=4,P26&lt;=6),IFERROR(VLOOKUP(入力項目!$S$13,子育て関連マスタ!$I$9:$M$12,4,FALSE),0),
AND(P26&gt;=7,P26&lt;=12),IFERROR(VLOOKUP(入力項目!$S$14,子育て関連マスタ!$I$16:$M$17,4,FALSE),0),
AND(P26&gt;=13,P26&lt;=15),IFERROR(VLOOKUP(入力項目!$S$15,子育て関連マスタ!$I$21:$M$22,4,FALSE),0),
AND(P26&gt;=16,P26&lt;=18),IFERROR(VLOOKUP(入力項目!$S$16,子育て関連マスタ!$I$26:$M$28,4,FALSE),0),
AND(P26&gt;=19,P26&lt;=20,入力項目!$S$16="高専"),IFERROR(VLOOKUP(入力項目!$S$16,子育て関連マスタ!$I$26:$M$28,4,FALSE),0),
AND(P26&gt;=19,P26&lt;=20,入力項目!$S$16&lt;&gt;"高専"),IFERROR(VLOOKUP(入力項目!$S$17,子育て関連マスタ!$I$32:$M$37,4,FALSE),0),
AND(P26&gt;=21,P26&lt;=22,入力項目!$S$16="高専"),IFERROR(VLOOKUP(入力項目!$S$17,子育て関連マスタ!$I$32:$M$34,4,FALSE),0),
AND(P26&gt;=21,P26&lt;=22,入力項目!$S$16&lt;&gt;"高専"),IFERROR(VLOOKUP(入力項目!$S$17,子育て関連マスタ!$I$32:$M$34,4,FALSE),0),
P26&gt;=23,0
) +
IF($D26=4,
  IFERROR(_xlfn.IFS(
  P26&lt;=入力項目!$S$11,0,
  AND(P26=入力項目!$S$11),IFERROR(VLOOKUP(入力項目!$S$12,子育て関連マスタ!$I$4:$M$5,2,FALSE),0),
  AND(P26=4),IFERROR(VLOOKUP(入力項目!$S$13,子育て関連マスタ!$I$9:$M$12,2,FALSE),0),
  AND(P26=7),IFERROR(VLOOKUP(入力項目!$S$14,子育て関連マスタ!$I$16:$M$17,2,FALSE),0),
  AND(P26=13),IFERROR(VLOOKUP(入力項目!$S$15,子育て関連マスタ!$I$21:$M$22,2,FALSE),0),
  AND(P26=16),IFERROR(VLOOKUP(入力項目!$S$16,子育て関連マスタ!$I$26:$M$28,2,FALSE),0),
  AND(P26=19,入力項目!$S$16&lt;&gt;"高専"),IFERROR(VLOOKUP(入力項目!$S$17,子育て関連マスタ!$I$32:$M$37,2,FALSE),0),
  AND(P26=21,入力項目!$S$16="高専"),IFERROR(VLOOKUP(入力項目!$S$17,子育て関連マスタ!$I$32:$M$37,2,FALSE),0),
  P26&gt;=22,0
  ),0),0
) +
IF(AND(P26&gt;=1,P26&lt;=15),IF($D26=入力項目!$S$8,入力項目!$S$3,0),0) +
IF(AND(P26&gt;=1,P26&lt;=15),IF($D26=5,入力項目!$S$4,0),0) +
IF(AND(P26&gt;=1,P26&lt;=15),IF($D26=12,入力項目!$S$5,0),0) +
IF(AND(入力項目!$S$7=$A26,入力項目!$S$8=$D26),子育て関連マスタ!$C$14,0) +
IFERROR(IF(AND(YEAR(EDATE(DATE(入力項目!$S$7,入力項目!$S$8,1),1))=$A26,MONTH(EDATE(DATE(入力項目!$S$7,入力項目!$S$8,1),1))=$D26),子育て関連マスタ!$C$15,0),0) +
IF(AND(OR(P26=3,P26=5,P26=7),$D26=11),子育て関連マスタ!$C$17,0) +
IF(AND(P26=20,$D26=1),子育て関連マスタ!$C$18,0) +
IF(AND(P26=20,$D26=1),
IFERROR(_xlfn.IFS(
入力項目!$S$10="男",子育て関連マスタ!$C$18,
入力項目!$S$10="女",子育て関連マスタ!$C$19
),0),0
) +
IF(AND(P26&gt;=入力項目!$S$18,P26&lt;=入力項目!$S$19),入力項目!$S$20,0) +
IF(AND(P26&gt;=入力項目!$S$21,P26&lt;=入力項目!$S$22),入力項目!$S$23,0) +
IF(AND(P26&gt;=入力項目!$S$24,P26&lt;=入力項目!$S$25),入力項目!$S$26,0)
)</f>
        <v>-24000</v>
      </c>
      <c r="AE26">
        <f ca="1">-(
_xlfn.IFS(
Q26&lt;=入力項目!$S$11,0,
AND(Q26&gt;=入力項目!$S$11+1,Q26&lt;=3),IFERROR(VLOOKUP(入力項目!$S$12,子育て関連マスタ!$I$4:$M$5,4,FALSE),0),
AND(Q26&gt;=4,Q26&lt;=6),IFERROR(VLOOKUP(入力項目!$S$13,子育て関連マスタ!$I$9:$M$12,4,FALSE),0),
AND(Q26&gt;=7,Q26&lt;=12),IFERROR(VLOOKUP(入力項目!$S$14,子育て関連マスタ!$I$16:$M$17,4,FALSE),0),
AND(Q26&gt;=13,Q26&lt;=15),IFERROR(VLOOKUP(入力項目!$S$15,子育て関連マスタ!$I$21:$M$22,4,FALSE),0),
AND(Q26&gt;=16,Q26&lt;=18),IFERROR(VLOOKUP(入力項目!$S$16,子育て関連マスタ!$I$26:$M$28,4,FALSE),0),
AND(Q26&gt;=19,Q26&lt;=20,入力項目!$S$16="高専"),IFERROR(VLOOKUP(入力項目!$S$16,子育て関連マスタ!$I$26:$M$28,4,FALSE),0),
AND(Q26&gt;=19,Q26&lt;=20,入力項目!$S$16&lt;&gt;"高専"),IFERROR(VLOOKUP(入力項目!$S$17,子育て関連マスタ!$I$32:$M$37,4,FALSE),0),
AND(Q26&gt;=21,Q26&lt;=22,入力項目!$S$16="高専"),IFERROR(VLOOKUP(入力項目!$S$17,子育て関連マスタ!$I$32:$M$34,4,FALSE),0),
AND(Q26&gt;=21,Q26&lt;=22,入力項目!$S$16&lt;&gt;"高専"),IFERROR(VLOOKUP(入力項目!$S$17,子育て関連マスタ!$I$32:$M$34,4,FALSE),0),
Q26&gt;=23,0
) +
IF($D26=4,
  IFERROR(_xlfn.IFS(
  Q26&lt;=入力項目!$S$11,0,
  AND(Q26=入力項目!$S$11),IFERROR(VLOOKUP(入力項目!$S$12,子育て関連マスタ!$I$4:$M$5,2,FALSE),0),
  AND(Q26=4),IFERROR(VLOOKUP(入力項目!$S$13,子育て関連マスタ!$I$9:$M$12,2,FALSE),0),
  AND(Q26=7),IFERROR(VLOOKUP(入力項目!$S$14,子育て関連マスタ!$I$16:$M$17,2,FALSE),0),
  AND(Q26=13),IFERROR(VLOOKUP(入力項目!$S$15,子育て関連マスタ!$I$21:$M$22,2,FALSE),0),
  AND(Q26=16),IFERROR(VLOOKUP(入力項目!$S$16,子育て関連マスタ!$I$26:$M$28,2,FALSE),0),
  AND(Q26=19,入力項目!$S$16&lt;&gt;"高専"),IFERROR(VLOOKUP(入力項目!$S$17,子育て関連マスタ!$I$32:$M$37,2,FALSE),0),
  AND(Q26=21,入力項目!$S$16="高専"),IFERROR(VLOOKUP(入力項目!$S$17,子育て関連マスタ!$I$32:$M$37,2,FALSE),0),
  Q26&gt;=22,0
  ),0),0
) +
IF(AND(Q26&gt;=1,Q26&lt;=15),IF($D26=入力項目!$S$8,入力項目!$S$3,0),0) +
IF(AND(Q26&gt;=1,Q26&lt;=15),IF($D26=5,入力項目!$S$4,0),0) +
IF(AND(Q26&gt;=1,Q26&lt;=15),IF($D26=12,入力項目!$S$5,0),0) +
IF(AND(入力項目!$S$7=$A26,入力項目!$S$8=$D26),子育て関連マスタ!$C$14,0) +
IFERROR(IF(AND(YEAR(EDATE(DATE(入力項目!$S$7,入力項目!$S$8,1),1))=$A26,MONTH(EDATE(DATE(入力項目!$S$7,入力項目!$S$8,1),1))=$D26),子育て関連マスタ!$C$15,0),0) +
IF(AND(OR(Q26=3,Q26=5,Q26=7),$D26=11),子育て関連マスタ!$C$17,0) +
IF(AND(Q26=20,$D26=1),子育て関連マスタ!$C$18,0) +
IF(AND(Q26=20,$D26=1),
IFERROR(_xlfn.IFS(
入力項目!$S$10="男",子育て関連マスタ!$C$18,
入力項目!$S$10="女",子育て関連マスタ!$C$19
),0),0
) +
IF(AND(Q26&gt;=入力項目!$S$18,Q26&lt;=入力項目!$S$19),入力項目!$S$20,0) +
IF(AND(Q26&gt;=入力項目!$S$21,Q26&lt;=入力項目!$S$22),入力項目!$S$23,0) +
IF(AND(Q26&gt;=入力項目!$S$24,Q26&lt;=入力項目!$S$25),入力項目!$S$26,0)
)</f>
        <v>-14000</v>
      </c>
      <c r="AF26">
        <f ca="1">-(
_xlfn.IFS(
R26&lt;=入力項目!$S$11,0,
AND(R26&gt;=入力項目!$S$11+1,R26&lt;=3),IFERROR(VLOOKUP(入力項目!$S$12,子育て関連マスタ!$I$4:$M$5,4,FALSE),0),
AND(R26&gt;=4,R26&lt;=6),IFERROR(VLOOKUP(入力項目!$S$13,子育て関連マスタ!$I$9:$M$12,4,FALSE),0),
AND(R26&gt;=7,R26&lt;=12),IFERROR(VLOOKUP(入力項目!$S$14,子育て関連マスタ!$I$16:$M$17,4,FALSE),0),
AND(R26&gt;=13,R26&lt;=15),IFERROR(VLOOKUP(入力項目!$S$15,子育て関連マスタ!$I$21:$M$22,4,FALSE),0),
AND(R26&gt;=16,R26&lt;=18),IFERROR(VLOOKUP(入力項目!$S$16,子育て関連マスタ!$I$26:$M$28,4,FALSE),0),
AND(R26&gt;=19,R26&lt;=20,入力項目!$S$16="高専"),IFERROR(VLOOKUP(入力項目!$S$16,子育て関連マスタ!$I$26:$M$28,4,FALSE),0),
AND(R26&gt;=19,R26&lt;=20,入力項目!$S$16&lt;&gt;"高専"),IFERROR(VLOOKUP(入力項目!$S$17,子育て関連マスタ!$I$32:$M$37,4,FALSE),0),
AND(R26&gt;=21,R26&lt;=22,入力項目!$S$16="高専"),IFERROR(VLOOKUP(入力項目!$S$17,子育て関連マスタ!$I$32:$M$34,4,FALSE),0),
AND(R26&gt;=21,R26&lt;=22,入力項目!$S$16&lt;&gt;"高専"),IFERROR(VLOOKUP(入力項目!$S$17,子育て関連マスタ!$I$32:$M$34,4,FALSE),0),
R26&gt;=23,0
) +
IF($D26=4,
  IFERROR(_xlfn.IFS(
  R26&lt;=入力項目!$S$11,0,
  AND(R26=入力項目!$S$11),IFERROR(VLOOKUP(入力項目!$S$12,子育て関連マスタ!$I$4:$M$5,2,FALSE),0),
  AND(R26=4),IFERROR(VLOOKUP(入力項目!$S$13,子育て関連マスタ!$I$9:$M$12,2,FALSE),0),
  AND(R26=7),IFERROR(VLOOKUP(入力項目!$S$14,子育て関連マスタ!$I$16:$M$17,2,FALSE),0),
  AND(R26=13),IFERROR(VLOOKUP(入力項目!$S$15,子育て関連マスタ!$I$21:$M$22,2,FALSE),0),
  AND(R26=16),IFERROR(VLOOKUP(入力項目!$S$16,子育て関連マスタ!$I$26:$M$28,2,FALSE),0),
  AND(R26=19,入力項目!$S$16&lt;&gt;"高専"),IFERROR(VLOOKUP(入力項目!$S$17,子育て関連マスタ!$I$32:$M$37,2,FALSE),0),
  AND(R26=21,入力項目!$S$16="高専"),IFERROR(VLOOKUP(入力項目!$S$17,子育て関連マスタ!$I$32:$M$37,2,FALSE),0),
  R26&gt;=22,0
  ),0),0
) +
IF(AND(R26&gt;=1,R26&lt;=15),IF($D26=入力項目!$S$8,入力項目!$S$3,0),0) +
IF(AND(R26&gt;=1,R26&lt;=15),IF($D26=5,入力項目!$S$4,0),0) +
IF(AND(R26&gt;=1,R26&lt;=15),IF($D26=12,入力項目!$S$5,0),0) +
IF(AND(入力項目!$S$7=$A26,入力項目!$S$8=$D26),子育て関連マスタ!$C$14,0) +
IFERROR(IF(AND(YEAR(EDATE(DATE(入力項目!$S$7,入力項目!$S$8,1),1))=$A26,MONTH(EDATE(DATE(入力項目!$S$7,入力項目!$S$8,1),1))=$D26),子育て関連マスタ!$C$15,0),0) +
IF(AND(OR(R26=3,R26=5,R26=7),$D26=11),子育て関連マスタ!$C$17,0) +
IF(AND(R26=20,$D26=1),子育て関連マスタ!$C$18,0) +
IF(AND(R26=20,$D26=1),
IFERROR(_xlfn.IFS(
入力項目!$S$10="男",子育て関連マスタ!$C$18,
入力項目!$S$10="女",子育て関連マスタ!$C$19
),0),0
) +
IF(AND(R26&gt;=入力項目!$S$18,R26&lt;=入力項目!$S$19),入力項目!$S$20,0) +
IF(AND(R26&gt;=入力項目!$S$21,R26&lt;=入力項目!$S$22),入力項目!$S$23,0) +
IF(AND(R26&gt;=入力項目!$S$24,R26&lt;=入力項目!$S$25),入力項目!$S$26,0)
)</f>
        <v>0</v>
      </c>
      <c r="AG26">
        <f ca="1">-(
_xlfn.IFS(
S26&lt;=入力項目!$S$11,0,
AND(S26&gt;=入力項目!$S$11+1,S26&lt;=3),IFERROR(VLOOKUP(入力項目!$S$12,子育て関連マスタ!$I$4:$M$5,4,FALSE),0),
AND(S26&gt;=4,S26&lt;=6),IFERROR(VLOOKUP(入力項目!$S$13,子育て関連マスタ!$I$9:$M$12,4,FALSE),0),
AND(S26&gt;=7,S26&lt;=12),IFERROR(VLOOKUP(入力項目!$S$14,子育て関連マスタ!$I$16:$M$17,4,FALSE),0),
AND(S26&gt;=13,S26&lt;=15),IFERROR(VLOOKUP(入力項目!$S$15,子育て関連マスタ!$I$21:$M$22,4,FALSE),0),
AND(S26&gt;=16,S26&lt;=18),IFERROR(VLOOKUP(入力項目!$S$16,子育て関連マスタ!$I$26:$M$28,4,FALSE),0),
AND(S26&gt;=19,S26&lt;=20,入力項目!$S$16="高専"),IFERROR(VLOOKUP(入力項目!$S$16,子育て関連マスタ!$I$26:$M$28,4,FALSE),0),
AND(S26&gt;=19,S26&lt;=20,入力項目!$S$16&lt;&gt;"高専"),IFERROR(VLOOKUP(入力項目!$S$17,子育て関連マスタ!$I$32:$M$37,4,FALSE),0),
AND(S26&gt;=21,S26&lt;=22,入力項目!$S$16="高専"),IFERROR(VLOOKUP(入力項目!$S$17,子育て関連マスタ!$I$32:$M$34,4,FALSE),0),
AND(S26&gt;=21,S26&lt;=22,入力項目!$S$16&lt;&gt;"高専"),IFERROR(VLOOKUP(入力項目!$S$17,子育て関連マスタ!$I$32:$M$34,4,FALSE),0),
S26&gt;=23,0
) +
IF($D26=4,
  IFERROR(_xlfn.IFS(
  S26&lt;=入力項目!$S$11,0,
  AND(S26=入力項目!$S$11),IFERROR(VLOOKUP(入力項目!$S$12,子育て関連マスタ!$I$4:$M$5,2,FALSE),0),
  AND(S26=4),IFERROR(VLOOKUP(入力項目!$S$13,子育て関連マスタ!$I$9:$M$12,2,FALSE),0),
  AND(S26=7),IFERROR(VLOOKUP(入力項目!$S$14,子育て関連マスタ!$I$16:$M$17,2,FALSE),0),
  AND(S26=13),IFERROR(VLOOKUP(入力項目!$S$15,子育て関連マスタ!$I$21:$M$22,2,FALSE),0),
  AND(S26=16),IFERROR(VLOOKUP(入力項目!$S$16,子育て関連マスタ!$I$26:$M$28,2,FALSE),0),
  AND(S26=19,入力項目!$S$16&lt;&gt;"高専"),IFERROR(VLOOKUP(入力項目!$S$17,子育て関連マスタ!$I$32:$M$37,2,FALSE),0),
  AND(S26=21,入力項目!$S$16="高専"),IFERROR(VLOOKUP(入力項目!$S$17,子育て関連マスタ!$I$32:$M$37,2,FALSE),0),
  S26&gt;=22,0
  ),0),0
) +
IF(AND(S26&gt;=1,S26&lt;=15),IF($D26=入力項目!$S$8,入力項目!$S$3,0),0) +
IF(AND(S26&gt;=1,S26&lt;=15),IF($D26=5,入力項目!$S$4,0),0) +
IF(AND(S26&gt;=1,S26&lt;=15),IF($D26=12,入力項目!$S$5,0),0) +
IF(AND(入力項目!$S$7=$A26,入力項目!$S$8=$D26),子育て関連マスタ!$C$14,0) +
IFERROR(IF(AND(YEAR(EDATE(DATE(入力項目!$S$7,入力項目!$S$8,1),1))=$A26,MONTH(EDATE(DATE(入力項目!$S$7,入力項目!$S$8,1),1))=$D26),子育て関連マスタ!$C$15,0),0) +
IF(AND(OR(S26=3,S26=5,S26=7),$D26=11),子育て関連マスタ!$C$17,0) +
IF(AND(S26=20,$D26=1),子育て関連マスタ!$C$18,0) +
IF(AND(S26=20,$D26=1),
IFERROR(_xlfn.IFS(
入力項目!$S$10="男",子育て関連マスタ!$C$18,
入力項目!$S$10="女",子育て関連マスタ!$C$19
),0),0
) +
IF(AND(S26&gt;=入力項目!$S$18,S26&lt;=入力項目!$S$19),入力項目!$S$20,0) +
IF(AND(S26&gt;=入力項目!$S$21,S26&lt;=入力項目!$S$22),入力項目!$S$23,0) +
IF(AND(S26&gt;=入力項目!$S$24,S26&lt;=入力項目!$S$25),入力項目!$S$26,0)
)</f>
        <v>0</v>
      </c>
      <c r="AH26">
        <f ca="1">-(
_xlfn.IFS(
T26&lt;=入力項目!$S$11,0,
AND(T26&gt;=入力項目!$S$11+1,T26&lt;=3),IFERROR(VLOOKUP(入力項目!$S$12,子育て関連マスタ!$I$4:$M$5,4,FALSE),0),
AND(T26&gt;=4,T26&lt;=6),IFERROR(VLOOKUP(入力項目!$S$13,子育て関連マスタ!$I$9:$M$12,4,FALSE),0),
AND(T26&gt;=7,T26&lt;=12),IFERROR(VLOOKUP(入力項目!$S$14,子育て関連マスタ!$I$16:$M$17,4,FALSE),0),
AND(T26&gt;=13,T26&lt;=15),IFERROR(VLOOKUP(入力項目!$S$15,子育て関連マスタ!$I$21:$M$22,4,FALSE),0),
AND(T26&gt;=16,T26&lt;=18),IFERROR(VLOOKUP(入力項目!$S$16,子育て関連マスタ!$I$26:$M$28,4,FALSE),0),
AND(T26&gt;=19,T26&lt;=20,入力項目!$S$16="高専"),IFERROR(VLOOKUP(入力項目!$S$16,子育て関連マスタ!$I$26:$M$28,4,FALSE),0),
AND(T26&gt;=19,T26&lt;=20,入力項目!$S$16&lt;&gt;"高専"),IFERROR(VLOOKUP(入力項目!$S$17,子育て関連マスタ!$I$32:$M$37,4,FALSE),0),
AND(T26&gt;=21,T26&lt;=22,入力項目!$S$16="高専"),IFERROR(VLOOKUP(入力項目!$S$17,子育て関連マスタ!$I$32:$M$34,4,FALSE),0),
AND(T26&gt;=21,T26&lt;=22,入力項目!$S$16&lt;&gt;"高専"),IFERROR(VLOOKUP(入力項目!$S$17,子育て関連マスタ!$I$32:$M$34,4,FALSE),0),
T26&gt;=23,0
) +
IF($D26=4,
  IFERROR(_xlfn.IFS(
  T26&lt;=入力項目!$S$11,0,
  AND(T26=入力項目!$S$11),IFERROR(VLOOKUP(入力項目!$S$12,子育て関連マスタ!$I$4:$M$5,2,FALSE),0),
  AND(T26=4),IFERROR(VLOOKUP(入力項目!$S$13,子育て関連マスタ!$I$9:$M$12,2,FALSE),0),
  AND(T26=7),IFERROR(VLOOKUP(入力項目!$S$14,子育て関連マスタ!$I$16:$M$17,2,FALSE),0),
  AND(T26=13),IFERROR(VLOOKUP(入力項目!$S$15,子育て関連マスタ!$I$21:$M$22,2,FALSE),0),
  AND(T26=16),IFERROR(VLOOKUP(入力項目!$S$16,子育て関連マスタ!$I$26:$M$28,2,FALSE),0),
  AND(T26=19,入力項目!$S$16&lt;&gt;"高専"),IFERROR(VLOOKUP(入力項目!$S$17,子育て関連マスタ!$I$32:$M$37,2,FALSE),0),
  AND(T26=21,入力項目!$S$16="高専"),IFERROR(VLOOKUP(入力項目!$S$17,子育て関連マスタ!$I$32:$M$37,2,FALSE),0),
  T26&gt;=22,0
  ),0),0
) +
IF(AND(T26&gt;=1,T26&lt;=15),IF($D26=入力項目!$S$8,入力項目!$S$3,0),0) +
IF(AND(T26&gt;=1,T26&lt;=15),IF($D26=5,入力項目!$S$4,0),0) +
IF(AND(T26&gt;=1,T26&lt;=15),IF($D26=12,入力項目!$S$5,0),0) +
IF(AND(入力項目!$S$7=$A26,入力項目!$S$8=$D26),子育て関連マスタ!$C$14,0) +
IFERROR(IF(AND(YEAR(EDATE(DATE(入力項目!$S$7,入力項目!$S$8,1),1))=$A26,MONTH(EDATE(DATE(入力項目!$S$7,入力項目!$S$8,1),1))=$D26),子育て関連マスタ!$C$15,0),0) +
IF(AND(OR(T26=3,T26=5,T26=7),$D26=11),子育て関連マスタ!$C$17,0) +
IF(AND(T26=20,$D26=1),子育て関連マスタ!$C$18,0) +
IF(AND(T26=20,$D26=1),
IFERROR(_xlfn.IFS(
入力項目!$S$10="男",子育て関連マスタ!$C$18,
入力項目!$S$10="女",子育て関連マスタ!$C$19
),0),0
) +
IF(AND(T26&gt;=入力項目!$S$18,T26&lt;=入力項目!$S$19),入力項目!$S$20,0) +
IF(AND(T26&gt;=入力項目!$S$21,T26&lt;=入力項目!$S$22),入力項目!$S$23,0) +
IF(AND(T26&gt;=入力項目!$S$24,T26&lt;=入力項目!$S$25),入力項目!$S$26,0)
)</f>
        <v>0</v>
      </c>
      <c r="AI26">
        <f ca="1">-(
_xlfn.IFS(
U26&lt;=入力項目!$S$11,0,
AND(U26&gt;=入力項目!$S$11+1,U26&lt;=3),IFERROR(VLOOKUP(入力項目!$S$12,子育て関連マスタ!$I$4:$M$5,4,FALSE),0),
AND(U26&gt;=4,U26&lt;=6),IFERROR(VLOOKUP(入力項目!$S$13,子育て関連マスタ!$I$9:$M$12,4,FALSE),0),
AND(U26&gt;=7,U26&lt;=12),IFERROR(VLOOKUP(入力項目!$S$14,子育て関連マスタ!$I$16:$M$17,4,FALSE),0),
AND(U26&gt;=13,U26&lt;=15),IFERROR(VLOOKUP(入力項目!$S$15,子育て関連マスタ!$I$21:$M$22,4,FALSE),0),
AND(U26&gt;=16,U26&lt;=18),IFERROR(VLOOKUP(入力項目!$S$16,子育て関連マスタ!$I$26:$M$28,4,FALSE),0),
AND(U26&gt;=19,U26&lt;=20,入力項目!$S$16="高専"),IFERROR(VLOOKUP(入力項目!$S$16,子育て関連マスタ!$I$26:$M$28,4,FALSE),0),
AND(U26&gt;=19,U26&lt;=20,入力項目!$S$16&lt;&gt;"高専"),IFERROR(VLOOKUP(入力項目!$S$17,子育て関連マスタ!$I$32:$M$37,4,FALSE),0),
AND(U26&gt;=21,U26&lt;=22,入力項目!$S$16="高専"),IFERROR(VLOOKUP(入力項目!$S$17,子育て関連マスタ!$I$32:$M$34,4,FALSE),0),
AND(U26&gt;=21,U26&lt;=22,入力項目!$S$16&lt;&gt;"高専"),IFERROR(VLOOKUP(入力項目!$S$17,子育て関連マスタ!$I$32:$M$34,4,FALSE),0),
U26&gt;=23,0
) +
IF($D26=4,
  IFERROR(_xlfn.IFS(
  U26&lt;=入力項目!$S$11,0,
  AND(U26=入力項目!$S$11),IFERROR(VLOOKUP(入力項目!$S$12,子育て関連マスタ!$I$4:$M$5,2,FALSE),0),
  AND(U26=4),IFERROR(VLOOKUP(入力項目!$S$13,子育て関連マスタ!$I$9:$M$12,2,FALSE),0),
  AND(U26=7),IFERROR(VLOOKUP(入力項目!$S$14,子育て関連マスタ!$I$16:$M$17,2,FALSE),0),
  AND(U26=13),IFERROR(VLOOKUP(入力項目!$S$15,子育て関連マスタ!$I$21:$M$22,2,FALSE),0),
  AND(U26=16),IFERROR(VLOOKUP(入力項目!$S$16,子育て関連マスタ!$I$26:$M$28,2,FALSE),0),
  AND(U26=19,入力項目!$S$16&lt;&gt;"高専"),IFERROR(VLOOKUP(入力項目!$S$17,子育て関連マスタ!$I$32:$M$37,2,FALSE),0),
  AND(U26=21,入力項目!$S$16="高専"),IFERROR(VLOOKUP(入力項目!$S$17,子育て関連マスタ!$I$32:$M$37,2,FALSE),0),
  U26&gt;=22,0
  ),0),0
) +
IF(AND(U26&gt;=1,U26&lt;=15),IF($D26=入力項目!$S$8,入力項目!$S$3,0),0) +
IF(AND(U26&gt;=1,U26&lt;=15),IF($D26=5,入力項目!$S$4,0),0) +
IF(AND(U26&gt;=1,U26&lt;=15),IF($D26=12,入力項目!$S$5,0),0) +
IF(AND(入力項目!$S$7=$A26,入力項目!$S$8=$D26),子育て関連マスタ!$C$14,0) +
IFERROR(IF(AND(YEAR(EDATE(DATE(入力項目!$S$7,入力項目!$S$8,1),1))=$A26,MONTH(EDATE(DATE(入力項目!$S$7,入力項目!$S$8,1),1))=$D26),子育て関連マスタ!$C$15,0),0) +
IF(AND(OR(U26=3,U26=5,U26=7),$D26=11),子育て関連マスタ!$C$17,0) +
IF(AND(U26=20,$D26=1),子育て関連マスタ!$C$18,0) +
IF(AND(U26=20,$D26=1),
IFERROR(_xlfn.IFS(
入力項目!$S$10="男",子育て関連マスタ!$C$18,
入力項目!$S$10="女",子育て関連マスタ!$C$19
),0),0
) +
IF(AND(U26&gt;=入力項目!$S$18,U26&lt;=入力項目!$S$19),入力項目!$S$20,0) +
IF(AND(U26&gt;=入力項目!$S$21,U26&lt;=入力項目!$S$22),入力項目!$S$23,0) +
IF(AND(U26&gt;=入力項目!$S$24,U26&lt;=入力項目!$S$25),入力項目!$S$26,0)
)</f>
        <v>0</v>
      </c>
      <c r="AJ26" s="10">
        <f ca="1">-VLOOKUP($D26,月別収支!$A$2:$H$13,7,FALSE)</f>
        <v>-20000</v>
      </c>
    </row>
    <row r="27" spans="1:36" x14ac:dyDescent="0.4">
      <c r="A27">
        <f t="shared" ca="1" si="18"/>
        <v>2026</v>
      </c>
      <c r="B27">
        <f t="shared" ca="1" si="7"/>
        <v>2026</v>
      </c>
      <c r="C27">
        <f t="shared" ca="1" si="8"/>
        <v>2</v>
      </c>
      <c r="D27">
        <f t="shared" ca="1" si="19"/>
        <v>9</v>
      </c>
      <c r="E27" t="str">
        <f t="shared" ca="1" si="0"/>
        <v>2026年9月</v>
      </c>
      <c r="F27">
        <f ca="1">IF(OR(入力項目!$N$5&lt;$A27,AND(入力項目!$N$5=$A27,入力項目!$N$6&lt;$D27)),IF(F26=0,1,IF(G27=12,F26+1,F26)),0)</f>
        <v>1</v>
      </c>
      <c r="G27">
        <f ca="1">IF(OR(入力項目!$N$5&lt;$A27,AND(入力項目!$N$5=$A27,入力項目!$N$6&lt;$D27)),IF(G26=12,1,G26+1),0)</f>
        <v>11</v>
      </c>
      <c r="H27" t="str">
        <f t="shared" ca="1" si="1"/>
        <v>1_11</v>
      </c>
      <c r="I27">
        <f ca="1">IF(
  IFERROR(AND($C27&gt;0,MOD($C27,入力項目!$N$22)=0,$D27=入力項目!$N$23), FALSE),
  1,
  IF(
    AND(I26&gt;0,J26=12),
    IF(I26=入力項目!$N$28, 0, I26+1),
    I26
  )
)</f>
        <v>0</v>
      </c>
      <c r="J27">
        <f ca="1">IF($D27=入力項目!$N$23,1,IFERROR(J26+1,1))</f>
        <v>4</v>
      </c>
      <c r="K27" t="str">
        <f t="shared" ca="1" si="2"/>
        <v>0_4</v>
      </c>
      <c r="L27">
        <f ca="1">L26+IF(入力項目!$D$4=$D27,1,0)</f>
        <v>30</v>
      </c>
      <c r="M27" t="str">
        <f t="shared" ca="1" si="3"/>
        <v>30歳</v>
      </c>
      <c r="N27">
        <f t="shared" ca="1" si="10"/>
        <v>31</v>
      </c>
      <c r="O27" t="str">
        <f t="shared" ca="1" si="4"/>
        <v>31歳</v>
      </c>
      <c r="P27">
        <f t="shared" ca="1" si="11"/>
        <v>6</v>
      </c>
      <c r="Q27">
        <f t="shared" ca="1" si="12"/>
        <v>4</v>
      </c>
      <c r="R27">
        <f t="shared" ca="1" si="13"/>
        <v>2027</v>
      </c>
      <c r="S27">
        <f t="shared" ca="1" si="14"/>
        <v>2027</v>
      </c>
      <c r="T27">
        <f t="shared" ca="1" si="15"/>
        <v>2027</v>
      </c>
      <c r="U27">
        <f t="shared" ca="1" si="16"/>
        <v>2027</v>
      </c>
      <c r="V27" s="10">
        <f t="shared" ca="1" si="17"/>
        <v>8755099</v>
      </c>
      <c r="W27" s="10">
        <f ca="1">IF($L27&lt;その他マスタ!$B$1,VLOOKUP($D27,月別収支!$A$2:$H$13,2,FALSE),その他マスタ!$B$3)+IF(AND($L27=その他マスタ!$B$1,入力項目!$I$9="あり",$D27=入力項目!$D$4),その他マスタ!$B$2,0)</f>
        <v>300000</v>
      </c>
      <c r="X27" s="10">
        <f ca="1">-IF(入力項目!$K$5=TRUE,
IF($F27+$G27&lt;3,VLOOKUP($D27,月別収支!$A$2:$H$13,8,FALSE),0)+IFERROR(VLOOKUP($H27,住宅ローン計算!C:P,13,FALSE),0)+IF($F27&gt;1,IF(OR($G27=3,$G27=6,$G27=9,$G27=12),ROUNDUP(入力項目!$N$18/4,0),0),0),
VLOOKUP($D27,月別収支!$A$2:$H$13,8,FALSE))</f>
        <v>-51775</v>
      </c>
      <c r="Y27" s="10">
        <f ca="1">-VLOOKUP($D27,月別収支!$A$2:$H$13,3,FALSE)</f>
        <v>-75000</v>
      </c>
      <c r="Z27" s="10">
        <f ca="1">-VLOOKUP($D27,月別収支!$A$2:$H$13,4,FALSE)</f>
        <v>-27000</v>
      </c>
      <c r="AA27" s="10">
        <f ca="1">-VLOOKUP($D27,月別収支!$A$2:$H$13,6,FALSE)</f>
        <v>-10000</v>
      </c>
      <c r="AB27" s="10">
        <f ca="1">-(
VLOOKUP($D27,月別収支!$A$2:$H$13,5,FALSE)+IF(AND(入力項目!$I$27&lt;=$A27,ISEVEN($A27-入力項目!$I$27),入力項目!$I$28=$D27),入力項目!$I$26,0)
+IF(入力項目!$K$26=TRUE,
IFERROR(VLOOKUP($K27,マイカーローン計算!C:P,13,FALSE),0),
IFERROR(
  IF(AND($C27&gt;0,MOD($C27,入力項目!$N$22)=0,$D27=入力項目!$N$23),入力項目!$N$24,0),
 0
)
)
)</f>
        <v>-20000</v>
      </c>
      <c r="AC27" s="10">
        <f ca="1">-IF($A27&lt;入力項目!$N$33,入力項目!$N$35,IF(AND($A27=入力項目!$N$33,$D27&lt;=入力項目!$N$34),入力項目!$N$35,0))</f>
        <v>-5000</v>
      </c>
      <c r="AD27">
        <f ca="1">-(
_xlfn.IFS(
P27&lt;=入力項目!$S$11,0,
AND(P27&gt;=入力項目!$S$11+1,P27&lt;=3),IFERROR(VLOOKUP(入力項目!$S$12,子育て関連マスタ!$I$4:$M$5,4,FALSE),0),
AND(P27&gt;=4,P27&lt;=6),IFERROR(VLOOKUP(入力項目!$S$13,子育て関連マスタ!$I$9:$M$12,4,FALSE),0),
AND(P27&gt;=7,P27&lt;=12),IFERROR(VLOOKUP(入力項目!$S$14,子育て関連マスタ!$I$16:$M$17,4,FALSE),0),
AND(P27&gt;=13,P27&lt;=15),IFERROR(VLOOKUP(入力項目!$S$15,子育て関連マスタ!$I$21:$M$22,4,FALSE),0),
AND(P27&gt;=16,P27&lt;=18),IFERROR(VLOOKUP(入力項目!$S$16,子育て関連マスタ!$I$26:$M$28,4,FALSE),0),
AND(P27&gt;=19,P27&lt;=20,入力項目!$S$16="高専"),IFERROR(VLOOKUP(入力項目!$S$16,子育て関連マスタ!$I$26:$M$28,4,FALSE),0),
AND(P27&gt;=19,P27&lt;=20,入力項目!$S$16&lt;&gt;"高専"),IFERROR(VLOOKUP(入力項目!$S$17,子育て関連マスタ!$I$32:$M$37,4,FALSE),0),
AND(P27&gt;=21,P27&lt;=22,入力項目!$S$16="高専"),IFERROR(VLOOKUP(入力項目!$S$17,子育て関連マスタ!$I$32:$M$34,4,FALSE),0),
AND(P27&gt;=21,P27&lt;=22,入力項目!$S$16&lt;&gt;"高専"),IFERROR(VLOOKUP(入力項目!$S$17,子育て関連マスタ!$I$32:$M$34,4,FALSE),0),
P27&gt;=23,0
) +
IF($D27=4,
  IFERROR(_xlfn.IFS(
  P27&lt;=入力項目!$S$11,0,
  AND(P27=入力項目!$S$11),IFERROR(VLOOKUP(入力項目!$S$12,子育て関連マスタ!$I$4:$M$5,2,FALSE),0),
  AND(P27=4),IFERROR(VLOOKUP(入力項目!$S$13,子育て関連マスタ!$I$9:$M$12,2,FALSE),0),
  AND(P27=7),IFERROR(VLOOKUP(入力項目!$S$14,子育て関連マスタ!$I$16:$M$17,2,FALSE),0),
  AND(P27=13),IFERROR(VLOOKUP(入力項目!$S$15,子育て関連マスタ!$I$21:$M$22,2,FALSE),0),
  AND(P27=16),IFERROR(VLOOKUP(入力項目!$S$16,子育て関連マスタ!$I$26:$M$28,2,FALSE),0),
  AND(P27=19,入力項目!$S$16&lt;&gt;"高専"),IFERROR(VLOOKUP(入力項目!$S$17,子育て関連マスタ!$I$32:$M$37,2,FALSE),0),
  AND(P27=21,入力項目!$S$16="高専"),IFERROR(VLOOKUP(入力項目!$S$17,子育て関連マスタ!$I$32:$M$37,2,FALSE),0),
  P27&gt;=22,0
  ),0),0
) +
IF(AND(P27&gt;=1,P27&lt;=15),IF($D27=入力項目!$S$8,入力項目!$S$3,0),0) +
IF(AND(P27&gt;=1,P27&lt;=15),IF($D27=5,入力項目!$S$4,0),0) +
IF(AND(P27&gt;=1,P27&lt;=15),IF($D27=12,入力項目!$S$5,0),0) +
IF(AND(入力項目!$S$7=$A27,入力項目!$S$8=$D27),子育て関連マスタ!$C$14,0) +
IFERROR(IF(AND(YEAR(EDATE(DATE(入力項目!$S$7,入力項目!$S$8,1),1))=$A27,MONTH(EDATE(DATE(入力項目!$S$7,入力項目!$S$8,1),1))=$D27),子育て関連マスタ!$C$15,0),0) +
IF(AND(OR(P27=3,P27=5,P27=7),$D27=11),子育て関連マスタ!$C$17,0) +
IF(AND(P27=20,$D27=1),子育て関連マスタ!$C$18,0) +
IF(AND(P27=20,$D27=1),
IFERROR(_xlfn.IFS(
入力項目!$S$10="男",子育て関連マスタ!$C$18,
入力項目!$S$10="女",子育て関連マスタ!$C$19
),0),0
) +
IF(AND(P27&gt;=入力項目!$S$18,P27&lt;=入力項目!$S$19),入力項目!$S$20,0) +
IF(AND(P27&gt;=入力項目!$S$21,P27&lt;=入力項目!$S$22),入力項目!$S$23,0) +
IF(AND(P27&gt;=入力項目!$S$24,P27&lt;=入力項目!$S$25),入力項目!$S$26,0)
)</f>
        <v>-24000</v>
      </c>
      <c r="AE27">
        <f ca="1">-(
_xlfn.IFS(
Q27&lt;=入力項目!$S$11,0,
AND(Q27&gt;=入力項目!$S$11+1,Q27&lt;=3),IFERROR(VLOOKUP(入力項目!$S$12,子育て関連マスタ!$I$4:$M$5,4,FALSE),0),
AND(Q27&gt;=4,Q27&lt;=6),IFERROR(VLOOKUP(入力項目!$S$13,子育て関連マスタ!$I$9:$M$12,4,FALSE),0),
AND(Q27&gt;=7,Q27&lt;=12),IFERROR(VLOOKUP(入力項目!$S$14,子育て関連マスタ!$I$16:$M$17,4,FALSE),0),
AND(Q27&gt;=13,Q27&lt;=15),IFERROR(VLOOKUP(入力項目!$S$15,子育て関連マスタ!$I$21:$M$22,4,FALSE),0),
AND(Q27&gt;=16,Q27&lt;=18),IFERROR(VLOOKUP(入力項目!$S$16,子育て関連マスタ!$I$26:$M$28,4,FALSE),0),
AND(Q27&gt;=19,Q27&lt;=20,入力項目!$S$16="高専"),IFERROR(VLOOKUP(入力項目!$S$16,子育て関連マスタ!$I$26:$M$28,4,FALSE),0),
AND(Q27&gt;=19,Q27&lt;=20,入力項目!$S$16&lt;&gt;"高専"),IFERROR(VLOOKUP(入力項目!$S$17,子育て関連マスタ!$I$32:$M$37,4,FALSE),0),
AND(Q27&gt;=21,Q27&lt;=22,入力項目!$S$16="高専"),IFERROR(VLOOKUP(入力項目!$S$17,子育て関連マスタ!$I$32:$M$34,4,FALSE),0),
AND(Q27&gt;=21,Q27&lt;=22,入力項目!$S$16&lt;&gt;"高専"),IFERROR(VLOOKUP(入力項目!$S$17,子育て関連マスタ!$I$32:$M$34,4,FALSE),0),
Q27&gt;=23,0
) +
IF($D27=4,
  IFERROR(_xlfn.IFS(
  Q27&lt;=入力項目!$S$11,0,
  AND(Q27=入力項目!$S$11),IFERROR(VLOOKUP(入力項目!$S$12,子育て関連マスタ!$I$4:$M$5,2,FALSE),0),
  AND(Q27=4),IFERROR(VLOOKUP(入力項目!$S$13,子育て関連マスタ!$I$9:$M$12,2,FALSE),0),
  AND(Q27=7),IFERROR(VLOOKUP(入力項目!$S$14,子育て関連マスタ!$I$16:$M$17,2,FALSE),0),
  AND(Q27=13),IFERROR(VLOOKUP(入力項目!$S$15,子育て関連マスタ!$I$21:$M$22,2,FALSE),0),
  AND(Q27=16),IFERROR(VLOOKUP(入力項目!$S$16,子育て関連マスタ!$I$26:$M$28,2,FALSE),0),
  AND(Q27=19,入力項目!$S$16&lt;&gt;"高専"),IFERROR(VLOOKUP(入力項目!$S$17,子育て関連マスタ!$I$32:$M$37,2,FALSE),0),
  AND(Q27=21,入力項目!$S$16="高専"),IFERROR(VLOOKUP(入力項目!$S$17,子育て関連マスタ!$I$32:$M$37,2,FALSE),0),
  Q27&gt;=22,0
  ),0),0
) +
IF(AND(Q27&gt;=1,Q27&lt;=15),IF($D27=入力項目!$S$8,入力項目!$S$3,0),0) +
IF(AND(Q27&gt;=1,Q27&lt;=15),IF($D27=5,入力項目!$S$4,0),0) +
IF(AND(Q27&gt;=1,Q27&lt;=15),IF($D27=12,入力項目!$S$5,0),0) +
IF(AND(入力項目!$S$7=$A27,入力項目!$S$8=$D27),子育て関連マスタ!$C$14,0) +
IFERROR(IF(AND(YEAR(EDATE(DATE(入力項目!$S$7,入力項目!$S$8,1),1))=$A27,MONTH(EDATE(DATE(入力項目!$S$7,入力項目!$S$8,1),1))=$D27),子育て関連マスタ!$C$15,0),0) +
IF(AND(OR(Q27=3,Q27=5,Q27=7),$D27=11),子育て関連マスタ!$C$17,0) +
IF(AND(Q27=20,$D27=1),子育て関連マスタ!$C$18,0) +
IF(AND(Q27=20,$D27=1),
IFERROR(_xlfn.IFS(
入力項目!$S$10="男",子育て関連マスタ!$C$18,
入力項目!$S$10="女",子育て関連マスタ!$C$19
),0),0
) +
IF(AND(Q27&gt;=入力項目!$S$18,Q27&lt;=入力項目!$S$19),入力項目!$S$20,0) +
IF(AND(Q27&gt;=入力項目!$S$21,Q27&lt;=入力項目!$S$22),入力項目!$S$23,0) +
IF(AND(Q27&gt;=入力項目!$S$24,Q27&lt;=入力項目!$S$25),入力項目!$S$26,0)
)</f>
        <v>-14000</v>
      </c>
      <c r="AF27">
        <f ca="1">-(
_xlfn.IFS(
R27&lt;=入力項目!$S$11,0,
AND(R27&gt;=入力項目!$S$11+1,R27&lt;=3),IFERROR(VLOOKUP(入力項目!$S$12,子育て関連マスタ!$I$4:$M$5,4,FALSE),0),
AND(R27&gt;=4,R27&lt;=6),IFERROR(VLOOKUP(入力項目!$S$13,子育て関連マスタ!$I$9:$M$12,4,FALSE),0),
AND(R27&gt;=7,R27&lt;=12),IFERROR(VLOOKUP(入力項目!$S$14,子育て関連マスタ!$I$16:$M$17,4,FALSE),0),
AND(R27&gt;=13,R27&lt;=15),IFERROR(VLOOKUP(入力項目!$S$15,子育て関連マスタ!$I$21:$M$22,4,FALSE),0),
AND(R27&gt;=16,R27&lt;=18),IFERROR(VLOOKUP(入力項目!$S$16,子育て関連マスタ!$I$26:$M$28,4,FALSE),0),
AND(R27&gt;=19,R27&lt;=20,入力項目!$S$16="高専"),IFERROR(VLOOKUP(入力項目!$S$16,子育て関連マスタ!$I$26:$M$28,4,FALSE),0),
AND(R27&gt;=19,R27&lt;=20,入力項目!$S$16&lt;&gt;"高専"),IFERROR(VLOOKUP(入力項目!$S$17,子育て関連マスタ!$I$32:$M$37,4,FALSE),0),
AND(R27&gt;=21,R27&lt;=22,入力項目!$S$16="高専"),IFERROR(VLOOKUP(入力項目!$S$17,子育て関連マスタ!$I$32:$M$34,4,FALSE),0),
AND(R27&gt;=21,R27&lt;=22,入力項目!$S$16&lt;&gt;"高専"),IFERROR(VLOOKUP(入力項目!$S$17,子育て関連マスタ!$I$32:$M$34,4,FALSE),0),
R27&gt;=23,0
) +
IF($D27=4,
  IFERROR(_xlfn.IFS(
  R27&lt;=入力項目!$S$11,0,
  AND(R27=入力項目!$S$11),IFERROR(VLOOKUP(入力項目!$S$12,子育て関連マスタ!$I$4:$M$5,2,FALSE),0),
  AND(R27=4),IFERROR(VLOOKUP(入力項目!$S$13,子育て関連マスタ!$I$9:$M$12,2,FALSE),0),
  AND(R27=7),IFERROR(VLOOKUP(入力項目!$S$14,子育て関連マスタ!$I$16:$M$17,2,FALSE),0),
  AND(R27=13),IFERROR(VLOOKUP(入力項目!$S$15,子育て関連マスタ!$I$21:$M$22,2,FALSE),0),
  AND(R27=16),IFERROR(VLOOKUP(入力項目!$S$16,子育て関連マスタ!$I$26:$M$28,2,FALSE),0),
  AND(R27=19,入力項目!$S$16&lt;&gt;"高専"),IFERROR(VLOOKUP(入力項目!$S$17,子育て関連マスタ!$I$32:$M$37,2,FALSE),0),
  AND(R27=21,入力項目!$S$16="高専"),IFERROR(VLOOKUP(入力項目!$S$17,子育て関連マスタ!$I$32:$M$37,2,FALSE),0),
  R27&gt;=22,0
  ),0),0
) +
IF(AND(R27&gt;=1,R27&lt;=15),IF($D27=入力項目!$S$8,入力項目!$S$3,0),0) +
IF(AND(R27&gt;=1,R27&lt;=15),IF($D27=5,入力項目!$S$4,0),0) +
IF(AND(R27&gt;=1,R27&lt;=15),IF($D27=12,入力項目!$S$5,0),0) +
IF(AND(入力項目!$S$7=$A27,入力項目!$S$8=$D27),子育て関連マスタ!$C$14,0) +
IFERROR(IF(AND(YEAR(EDATE(DATE(入力項目!$S$7,入力項目!$S$8,1),1))=$A27,MONTH(EDATE(DATE(入力項目!$S$7,入力項目!$S$8,1),1))=$D27),子育て関連マスタ!$C$15,0),0) +
IF(AND(OR(R27=3,R27=5,R27=7),$D27=11),子育て関連マスタ!$C$17,0) +
IF(AND(R27=20,$D27=1),子育て関連マスタ!$C$18,0) +
IF(AND(R27=20,$D27=1),
IFERROR(_xlfn.IFS(
入力項目!$S$10="男",子育て関連マスタ!$C$18,
入力項目!$S$10="女",子育て関連マスタ!$C$19
),0),0
) +
IF(AND(R27&gt;=入力項目!$S$18,R27&lt;=入力項目!$S$19),入力項目!$S$20,0) +
IF(AND(R27&gt;=入力項目!$S$21,R27&lt;=入力項目!$S$22),入力項目!$S$23,0) +
IF(AND(R27&gt;=入力項目!$S$24,R27&lt;=入力項目!$S$25),入力項目!$S$26,0)
)</f>
        <v>0</v>
      </c>
      <c r="AG27">
        <f ca="1">-(
_xlfn.IFS(
S27&lt;=入力項目!$S$11,0,
AND(S27&gt;=入力項目!$S$11+1,S27&lt;=3),IFERROR(VLOOKUP(入力項目!$S$12,子育て関連マスタ!$I$4:$M$5,4,FALSE),0),
AND(S27&gt;=4,S27&lt;=6),IFERROR(VLOOKUP(入力項目!$S$13,子育て関連マスタ!$I$9:$M$12,4,FALSE),0),
AND(S27&gt;=7,S27&lt;=12),IFERROR(VLOOKUP(入力項目!$S$14,子育て関連マスタ!$I$16:$M$17,4,FALSE),0),
AND(S27&gt;=13,S27&lt;=15),IFERROR(VLOOKUP(入力項目!$S$15,子育て関連マスタ!$I$21:$M$22,4,FALSE),0),
AND(S27&gt;=16,S27&lt;=18),IFERROR(VLOOKUP(入力項目!$S$16,子育て関連マスタ!$I$26:$M$28,4,FALSE),0),
AND(S27&gt;=19,S27&lt;=20,入力項目!$S$16="高専"),IFERROR(VLOOKUP(入力項目!$S$16,子育て関連マスタ!$I$26:$M$28,4,FALSE),0),
AND(S27&gt;=19,S27&lt;=20,入力項目!$S$16&lt;&gt;"高専"),IFERROR(VLOOKUP(入力項目!$S$17,子育て関連マスタ!$I$32:$M$37,4,FALSE),0),
AND(S27&gt;=21,S27&lt;=22,入力項目!$S$16="高専"),IFERROR(VLOOKUP(入力項目!$S$17,子育て関連マスタ!$I$32:$M$34,4,FALSE),0),
AND(S27&gt;=21,S27&lt;=22,入力項目!$S$16&lt;&gt;"高専"),IFERROR(VLOOKUP(入力項目!$S$17,子育て関連マスタ!$I$32:$M$34,4,FALSE),0),
S27&gt;=23,0
) +
IF($D27=4,
  IFERROR(_xlfn.IFS(
  S27&lt;=入力項目!$S$11,0,
  AND(S27=入力項目!$S$11),IFERROR(VLOOKUP(入力項目!$S$12,子育て関連マスタ!$I$4:$M$5,2,FALSE),0),
  AND(S27=4),IFERROR(VLOOKUP(入力項目!$S$13,子育て関連マスタ!$I$9:$M$12,2,FALSE),0),
  AND(S27=7),IFERROR(VLOOKUP(入力項目!$S$14,子育て関連マスタ!$I$16:$M$17,2,FALSE),0),
  AND(S27=13),IFERROR(VLOOKUP(入力項目!$S$15,子育て関連マスタ!$I$21:$M$22,2,FALSE),0),
  AND(S27=16),IFERROR(VLOOKUP(入力項目!$S$16,子育て関連マスタ!$I$26:$M$28,2,FALSE),0),
  AND(S27=19,入力項目!$S$16&lt;&gt;"高専"),IFERROR(VLOOKUP(入力項目!$S$17,子育て関連マスタ!$I$32:$M$37,2,FALSE),0),
  AND(S27=21,入力項目!$S$16="高専"),IFERROR(VLOOKUP(入力項目!$S$17,子育て関連マスタ!$I$32:$M$37,2,FALSE),0),
  S27&gt;=22,0
  ),0),0
) +
IF(AND(S27&gt;=1,S27&lt;=15),IF($D27=入力項目!$S$8,入力項目!$S$3,0),0) +
IF(AND(S27&gt;=1,S27&lt;=15),IF($D27=5,入力項目!$S$4,0),0) +
IF(AND(S27&gt;=1,S27&lt;=15),IF($D27=12,入力項目!$S$5,0),0) +
IF(AND(入力項目!$S$7=$A27,入力項目!$S$8=$D27),子育て関連マスタ!$C$14,0) +
IFERROR(IF(AND(YEAR(EDATE(DATE(入力項目!$S$7,入力項目!$S$8,1),1))=$A27,MONTH(EDATE(DATE(入力項目!$S$7,入力項目!$S$8,1),1))=$D27),子育て関連マスタ!$C$15,0),0) +
IF(AND(OR(S27=3,S27=5,S27=7),$D27=11),子育て関連マスタ!$C$17,0) +
IF(AND(S27=20,$D27=1),子育て関連マスタ!$C$18,0) +
IF(AND(S27=20,$D27=1),
IFERROR(_xlfn.IFS(
入力項目!$S$10="男",子育て関連マスタ!$C$18,
入力項目!$S$10="女",子育て関連マスタ!$C$19
),0),0
) +
IF(AND(S27&gt;=入力項目!$S$18,S27&lt;=入力項目!$S$19),入力項目!$S$20,0) +
IF(AND(S27&gt;=入力項目!$S$21,S27&lt;=入力項目!$S$22),入力項目!$S$23,0) +
IF(AND(S27&gt;=入力項目!$S$24,S27&lt;=入力項目!$S$25),入力項目!$S$26,0)
)</f>
        <v>0</v>
      </c>
      <c r="AH27">
        <f ca="1">-(
_xlfn.IFS(
T27&lt;=入力項目!$S$11,0,
AND(T27&gt;=入力項目!$S$11+1,T27&lt;=3),IFERROR(VLOOKUP(入力項目!$S$12,子育て関連マスタ!$I$4:$M$5,4,FALSE),0),
AND(T27&gt;=4,T27&lt;=6),IFERROR(VLOOKUP(入力項目!$S$13,子育て関連マスタ!$I$9:$M$12,4,FALSE),0),
AND(T27&gt;=7,T27&lt;=12),IFERROR(VLOOKUP(入力項目!$S$14,子育て関連マスタ!$I$16:$M$17,4,FALSE),0),
AND(T27&gt;=13,T27&lt;=15),IFERROR(VLOOKUP(入力項目!$S$15,子育て関連マスタ!$I$21:$M$22,4,FALSE),0),
AND(T27&gt;=16,T27&lt;=18),IFERROR(VLOOKUP(入力項目!$S$16,子育て関連マスタ!$I$26:$M$28,4,FALSE),0),
AND(T27&gt;=19,T27&lt;=20,入力項目!$S$16="高専"),IFERROR(VLOOKUP(入力項目!$S$16,子育て関連マスタ!$I$26:$M$28,4,FALSE),0),
AND(T27&gt;=19,T27&lt;=20,入力項目!$S$16&lt;&gt;"高専"),IFERROR(VLOOKUP(入力項目!$S$17,子育て関連マスタ!$I$32:$M$37,4,FALSE),0),
AND(T27&gt;=21,T27&lt;=22,入力項目!$S$16="高専"),IFERROR(VLOOKUP(入力項目!$S$17,子育て関連マスタ!$I$32:$M$34,4,FALSE),0),
AND(T27&gt;=21,T27&lt;=22,入力項目!$S$16&lt;&gt;"高専"),IFERROR(VLOOKUP(入力項目!$S$17,子育て関連マスタ!$I$32:$M$34,4,FALSE),0),
T27&gt;=23,0
) +
IF($D27=4,
  IFERROR(_xlfn.IFS(
  T27&lt;=入力項目!$S$11,0,
  AND(T27=入力項目!$S$11),IFERROR(VLOOKUP(入力項目!$S$12,子育て関連マスタ!$I$4:$M$5,2,FALSE),0),
  AND(T27=4),IFERROR(VLOOKUP(入力項目!$S$13,子育て関連マスタ!$I$9:$M$12,2,FALSE),0),
  AND(T27=7),IFERROR(VLOOKUP(入力項目!$S$14,子育て関連マスタ!$I$16:$M$17,2,FALSE),0),
  AND(T27=13),IFERROR(VLOOKUP(入力項目!$S$15,子育て関連マスタ!$I$21:$M$22,2,FALSE),0),
  AND(T27=16),IFERROR(VLOOKUP(入力項目!$S$16,子育て関連マスタ!$I$26:$M$28,2,FALSE),0),
  AND(T27=19,入力項目!$S$16&lt;&gt;"高専"),IFERROR(VLOOKUP(入力項目!$S$17,子育て関連マスタ!$I$32:$M$37,2,FALSE),0),
  AND(T27=21,入力項目!$S$16="高専"),IFERROR(VLOOKUP(入力項目!$S$17,子育て関連マスタ!$I$32:$M$37,2,FALSE),0),
  T27&gt;=22,0
  ),0),0
) +
IF(AND(T27&gt;=1,T27&lt;=15),IF($D27=入力項目!$S$8,入力項目!$S$3,0),0) +
IF(AND(T27&gt;=1,T27&lt;=15),IF($D27=5,入力項目!$S$4,0),0) +
IF(AND(T27&gt;=1,T27&lt;=15),IF($D27=12,入力項目!$S$5,0),0) +
IF(AND(入力項目!$S$7=$A27,入力項目!$S$8=$D27),子育て関連マスタ!$C$14,0) +
IFERROR(IF(AND(YEAR(EDATE(DATE(入力項目!$S$7,入力項目!$S$8,1),1))=$A27,MONTH(EDATE(DATE(入力項目!$S$7,入力項目!$S$8,1),1))=$D27),子育て関連マスタ!$C$15,0),0) +
IF(AND(OR(T27=3,T27=5,T27=7),$D27=11),子育て関連マスタ!$C$17,0) +
IF(AND(T27=20,$D27=1),子育て関連マスタ!$C$18,0) +
IF(AND(T27=20,$D27=1),
IFERROR(_xlfn.IFS(
入力項目!$S$10="男",子育て関連マスタ!$C$18,
入力項目!$S$10="女",子育て関連マスタ!$C$19
),0),0
) +
IF(AND(T27&gt;=入力項目!$S$18,T27&lt;=入力項目!$S$19),入力項目!$S$20,0) +
IF(AND(T27&gt;=入力項目!$S$21,T27&lt;=入力項目!$S$22),入力項目!$S$23,0) +
IF(AND(T27&gt;=入力項目!$S$24,T27&lt;=入力項目!$S$25),入力項目!$S$26,0)
)</f>
        <v>0</v>
      </c>
      <c r="AI27">
        <f ca="1">-(
_xlfn.IFS(
U27&lt;=入力項目!$S$11,0,
AND(U27&gt;=入力項目!$S$11+1,U27&lt;=3),IFERROR(VLOOKUP(入力項目!$S$12,子育て関連マスタ!$I$4:$M$5,4,FALSE),0),
AND(U27&gt;=4,U27&lt;=6),IFERROR(VLOOKUP(入力項目!$S$13,子育て関連マスタ!$I$9:$M$12,4,FALSE),0),
AND(U27&gt;=7,U27&lt;=12),IFERROR(VLOOKUP(入力項目!$S$14,子育て関連マスタ!$I$16:$M$17,4,FALSE),0),
AND(U27&gt;=13,U27&lt;=15),IFERROR(VLOOKUP(入力項目!$S$15,子育て関連マスタ!$I$21:$M$22,4,FALSE),0),
AND(U27&gt;=16,U27&lt;=18),IFERROR(VLOOKUP(入力項目!$S$16,子育て関連マスタ!$I$26:$M$28,4,FALSE),0),
AND(U27&gt;=19,U27&lt;=20,入力項目!$S$16="高専"),IFERROR(VLOOKUP(入力項目!$S$16,子育て関連マスタ!$I$26:$M$28,4,FALSE),0),
AND(U27&gt;=19,U27&lt;=20,入力項目!$S$16&lt;&gt;"高専"),IFERROR(VLOOKUP(入力項目!$S$17,子育て関連マスタ!$I$32:$M$37,4,FALSE),0),
AND(U27&gt;=21,U27&lt;=22,入力項目!$S$16="高専"),IFERROR(VLOOKUP(入力項目!$S$17,子育て関連マスタ!$I$32:$M$34,4,FALSE),0),
AND(U27&gt;=21,U27&lt;=22,入力項目!$S$16&lt;&gt;"高専"),IFERROR(VLOOKUP(入力項目!$S$17,子育て関連マスタ!$I$32:$M$34,4,FALSE),0),
U27&gt;=23,0
) +
IF($D27=4,
  IFERROR(_xlfn.IFS(
  U27&lt;=入力項目!$S$11,0,
  AND(U27=入力項目!$S$11),IFERROR(VLOOKUP(入力項目!$S$12,子育て関連マスタ!$I$4:$M$5,2,FALSE),0),
  AND(U27=4),IFERROR(VLOOKUP(入力項目!$S$13,子育て関連マスタ!$I$9:$M$12,2,FALSE),0),
  AND(U27=7),IFERROR(VLOOKUP(入力項目!$S$14,子育て関連マスタ!$I$16:$M$17,2,FALSE),0),
  AND(U27=13),IFERROR(VLOOKUP(入力項目!$S$15,子育て関連マスタ!$I$21:$M$22,2,FALSE),0),
  AND(U27=16),IFERROR(VLOOKUP(入力項目!$S$16,子育て関連マスタ!$I$26:$M$28,2,FALSE),0),
  AND(U27=19,入力項目!$S$16&lt;&gt;"高専"),IFERROR(VLOOKUP(入力項目!$S$17,子育て関連マスタ!$I$32:$M$37,2,FALSE),0),
  AND(U27=21,入力項目!$S$16="高専"),IFERROR(VLOOKUP(入力項目!$S$17,子育て関連マスタ!$I$32:$M$37,2,FALSE),0),
  U27&gt;=22,0
  ),0),0
) +
IF(AND(U27&gt;=1,U27&lt;=15),IF($D27=入力項目!$S$8,入力項目!$S$3,0),0) +
IF(AND(U27&gt;=1,U27&lt;=15),IF($D27=5,入力項目!$S$4,0),0) +
IF(AND(U27&gt;=1,U27&lt;=15),IF($D27=12,入力項目!$S$5,0),0) +
IF(AND(入力項目!$S$7=$A27,入力項目!$S$8=$D27),子育て関連マスタ!$C$14,0) +
IFERROR(IF(AND(YEAR(EDATE(DATE(入力項目!$S$7,入力項目!$S$8,1),1))=$A27,MONTH(EDATE(DATE(入力項目!$S$7,入力項目!$S$8,1),1))=$D27),子育て関連マスタ!$C$15,0),0) +
IF(AND(OR(U27=3,U27=5,U27=7),$D27=11),子育て関連マスタ!$C$17,0) +
IF(AND(U27=20,$D27=1),子育て関連マスタ!$C$18,0) +
IF(AND(U27=20,$D27=1),
IFERROR(_xlfn.IFS(
入力項目!$S$10="男",子育て関連マスタ!$C$18,
入力項目!$S$10="女",子育て関連マスタ!$C$19
),0),0
) +
IF(AND(U27&gt;=入力項目!$S$18,U27&lt;=入力項目!$S$19),入力項目!$S$20,0) +
IF(AND(U27&gt;=入力項目!$S$21,U27&lt;=入力項目!$S$22),入力項目!$S$23,0) +
IF(AND(U27&gt;=入力項目!$S$24,U27&lt;=入力項目!$S$25),入力項目!$S$26,0)
)</f>
        <v>0</v>
      </c>
      <c r="AJ27" s="10">
        <f ca="1">-VLOOKUP($D27,月別収支!$A$2:$H$13,7,FALSE)</f>
        <v>-20000</v>
      </c>
    </row>
    <row r="28" spans="1:36" x14ac:dyDescent="0.4">
      <c r="A28">
        <f t="shared" ca="1" si="18"/>
        <v>2026</v>
      </c>
      <c r="B28">
        <f t="shared" ca="1" si="7"/>
        <v>2026</v>
      </c>
      <c r="C28">
        <f t="shared" ca="1" si="8"/>
        <v>2</v>
      </c>
      <c r="D28">
        <f t="shared" ca="1" si="19"/>
        <v>10</v>
      </c>
      <c r="E28" t="str">
        <f t="shared" ca="1" si="0"/>
        <v>2026年10月</v>
      </c>
      <c r="F28">
        <f ca="1">IF(OR(入力項目!$N$5&lt;$A28,AND(入力項目!$N$5=$A28,入力項目!$N$6&lt;$D28)),IF(F27=0,1,IF(G28=12,F27+1,F27)),0)</f>
        <v>2</v>
      </c>
      <c r="G28">
        <f ca="1">IF(OR(入力項目!$N$5&lt;$A28,AND(入力項目!$N$5=$A28,入力項目!$N$6&lt;$D28)),IF(G27=12,1,G27+1),0)</f>
        <v>12</v>
      </c>
      <c r="H28" t="str">
        <f t="shared" ca="1" si="1"/>
        <v>2_12</v>
      </c>
      <c r="I28">
        <f ca="1">IF(
  IFERROR(AND($C28&gt;0,MOD($C28,入力項目!$N$22)=0,$D28=入力項目!$N$23), FALSE),
  1,
  IF(
    AND(I27&gt;0,J27=12),
    IF(I27=入力項目!$N$28, 0, I27+1),
    I27
  )
)</f>
        <v>0</v>
      </c>
      <c r="J28">
        <f ca="1">IF($D28=入力項目!$N$23,1,IFERROR(J27+1,1))</f>
        <v>5</v>
      </c>
      <c r="K28" t="str">
        <f t="shared" ca="1" si="2"/>
        <v>0_5</v>
      </c>
      <c r="L28">
        <f ca="1">L27+IF(入力項目!$D$4=$D28,1,0)</f>
        <v>31</v>
      </c>
      <c r="M28" t="str">
        <f t="shared" ca="1" si="3"/>
        <v>31歳</v>
      </c>
      <c r="N28">
        <f t="shared" ca="1" si="10"/>
        <v>31</v>
      </c>
      <c r="O28" t="str">
        <f t="shared" ca="1" si="4"/>
        <v>31歳</v>
      </c>
      <c r="P28">
        <f t="shared" ca="1" si="11"/>
        <v>6</v>
      </c>
      <c r="Q28">
        <f t="shared" ca="1" si="12"/>
        <v>4</v>
      </c>
      <c r="R28">
        <f t="shared" ca="1" si="13"/>
        <v>2027</v>
      </c>
      <c r="S28">
        <f t="shared" ca="1" si="14"/>
        <v>2027</v>
      </c>
      <c r="T28">
        <f t="shared" ca="1" si="15"/>
        <v>2027</v>
      </c>
      <c r="U28">
        <f t="shared" ca="1" si="16"/>
        <v>2027</v>
      </c>
      <c r="V28" s="10">
        <f t="shared" ca="1" si="17"/>
        <v>8770824</v>
      </c>
      <c r="W28" s="10">
        <f ca="1">IF($L28&lt;その他マスタ!$B$1,VLOOKUP($D28,月別収支!$A$2:$H$13,2,FALSE),その他マスタ!$B$3)+IF(AND($L28=その他マスタ!$B$1,入力項目!$I$9="あり",$D28=入力項目!$D$4),その他マスタ!$B$2,0)</f>
        <v>300000</v>
      </c>
      <c r="X28" s="10">
        <f ca="1">-IF(入力項目!$K$5=TRUE,
IF($F28+$G28&lt;3,VLOOKUP($D28,月別収支!$A$2:$H$13,8,FALSE),0)+IFERROR(VLOOKUP($H28,住宅ローン計算!C:P,13,FALSE),0)+IF($F28&gt;1,IF(OR($G28=3,$G28=6,$G28=9,$G28=12),ROUNDUP(入力項目!$N$18/4,0),0),0),
VLOOKUP($D28,月別収支!$A$2:$H$13,8,FALSE))</f>
        <v>-89275</v>
      </c>
      <c r="Y28" s="10">
        <f ca="1">-VLOOKUP($D28,月別収支!$A$2:$H$13,3,FALSE)</f>
        <v>-75000</v>
      </c>
      <c r="Z28" s="10">
        <f ca="1">-VLOOKUP($D28,月別収支!$A$2:$H$13,4,FALSE)</f>
        <v>-27000</v>
      </c>
      <c r="AA28" s="10">
        <f ca="1">-VLOOKUP($D28,月別収支!$A$2:$H$13,6,FALSE)</f>
        <v>-10000</v>
      </c>
      <c r="AB28" s="10">
        <f ca="1">-(
VLOOKUP($D28,月別収支!$A$2:$H$13,5,FALSE)+IF(AND(入力項目!$I$27&lt;=$A28,ISEVEN($A28-入力項目!$I$27),入力項目!$I$28=$D28),入力項目!$I$26,0)
+IF(入力項目!$K$26=TRUE,
IFERROR(VLOOKUP($K28,マイカーローン計算!C:P,13,FALSE),0),
IFERROR(
  IF(AND($C28&gt;0,MOD($C28,入力項目!$N$22)=0,$D28=入力項目!$N$23),入力項目!$N$24,0),
 0
)
)
)</f>
        <v>-20000</v>
      </c>
      <c r="AC28" s="10">
        <f ca="1">-IF($A28&lt;入力項目!$N$33,入力項目!$N$35,IF(AND($A28=入力項目!$N$33,$D28&lt;=入力項目!$N$34),入力項目!$N$35,0))</f>
        <v>-5000</v>
      </c>
      <c r="AD28">
        <f ca="1">-(
_xlfn.IFS(
P28&lt;=入力項目!$S$11,0,
AND(P28&gt;=入力項目!$S$11+1,P28&lt;=3),IFERROR(VLOOKUP(入力項目!$S$12,子育て関連マスタ!$I$4:$M$5,4,FALSE),0),
AND(P28&gt;=4,P28&lt;=6),IFERROR(VLOOKUP(入力項目!$S$13,子育て関連マスタ!$I$9:$M$12,4,FALSE),0),
AND(P28&gt;=7,P28&lt;=12),IFERROR(VLOOKUP(入力項目!$S$14,子育て関連マスタ!$I$16:$M$17,4,FALSE),0),
AND(P28&gt;=13,P28&lt;=15),IFERROR(VLOOKUP(入力項目!$S$15,子育て関連マスタ!$I$21:$M$22,4,FALSE),0),
AND(P28&gt;=16,P28&lt;=18),IFERROR(VLOOKUP(入力項目!$S$16,子育て関連マスタ!$I$26:$M$28,4,FALSE),0),
AND(P28&gt;=19,P28&lt;=20,入力項目!$S$16="高専"),IFERROR(VLOOKUP(入力項目!$S$16,子育て関連マスタ!$I$26:$M$28,4,FALSE),0),
AND(P28&gt;=19,P28&lt;=20,入力項目!$S$16&lt;&gt;"高専"),IFERROR(VLOOKUP(入力項目!$S$17,子育て関連マスタ!$I$32:$M$37,4,FALSE),0),
AND(P28&gt;=21,P28&lt;=22,入力項目!$S$16="高専"),IFERROR(VLOOKUP(入力項目!$S$17,子育て関連マスタ!$I$32:$M$34,4,FALSE),0),
AND(P28&gt;=21,P28&lt;=22,入力項目!$S$16&lt;&gt;"高専"),IFERROR(VLOOKUP(入力項目!$S$17,子育て関連マスタ!$I$32:$M$34,4,FALSE),0),
P28&gt;=23,0
) +
IF($D28=4,
  IFERROR(_xlfn.IFS(
  P28&lt;=入力項目!$S$11,0,
  AND(P28=入力項目!$S$11),IFERROR(VLOOKUP(入力項目!$S$12,子育て関連マスタ!$I$4:$M$5,2,FALSE),0),
  AND(P28=4),IFERROR(VLOOKUP(入力項目!$S$13,子育て関連マスタ!$I$9:$M$12,2,FALSE),0),
  AND(P28=7),IFERROR(VLOOKUP(入力項目!$S$14,子育て関連マスタ!$I$16:$M$17,2,FALSE),0),
  AND(P28=13),IFERROR(VLOOKUP(入力項目!$S$15,子育て関連マスタ!$I$21:$M$22,2,FALSE),0),
  AND(P28=16),IFERROR(VLOOKUP(入力項目!$S$16,子育て関連マスタ!$I$26:$M$28,2,FALSE),0),
  AND(P28=19,入力項目!$S$16&lt;&gt;"高専"),IFERROR(VLOOKUP(入力項目!$S$17,子育て関連マスタ!$I$32:$M$37,2,FALSE),0),
  AND(P28=21,入力項目!$S$16="高専"),IFERROR(VLOOKUP(入力項目!$S$17,子育て関連マスタ!$I$32:$M$37,2,FALSE),0),
  P28&gt;=22,0
  ),0),0
) +
IF(AND(P28&gt;=1,P28&lt;=15),IF($D28=入力項目!$S$8,入力項目!$S$3,0),0) +
IF(AND(P28&gt;=1,P28&lt;=15),IF($D28=5,入力項目!$S$4,0),0) +
IF(AND(P28&gt;=1,P28&lt;=15),IF($D28=12,入力項目!$S$5,0),0) +
IF(AND(入力項目!$S$7=$A28,入力項目!$S$8=$D28),子育て関連マスタ!$C$14,0) +
IFERROR(IF(AND(YEAR(EDATE(DATE(入力項目!$S$7,入力項目!$S$8,1),1))=$A28,MONTH(EDATE(DATE(入力項目!$S$7,入力項目!$S$8,1),1))=$D28),子育て関連マスタ!$C$15,0),0) +
IF(AND(OR(P28=3,P28=5,P28=7),$D28=11),子育て関連マスタ!$C$17,0) +
IF(AND(P28=20,$D28=1),子育て関連マスタ!$C$18,0) +
IF(AND(P28=20,$D28=1),
IFERROR(_xlfn.IFS(
入力項目!$S$10="男",子育て関連マスタ!$C$18,
入力項目!$S$10="女",子育て関連マスタ!$C$19
),0),0
) +
IF(AND(P28&gt;=入力項目!$S$18,P28&lt;=入力項目!$S$19),入力項目!$S$20,0) +
IF(AND(P28&gt;=入力項目!$S$21,P28&lt;=入力項目!$S$22),入力項目!$S$23,0) +
IF(AND(P28&gt;=入力項目!$S$24,P28&lt;=入力項目!$S$25),入力項目!$S$26,0)
)</f>
        <v>-24000</v>
      </c>
      <c r="AE28">
        <f ca="1">-(
_xlfn.IFS(
Q28&lt;=入力項目!$S$11,0,
AND(Q28&gt;=入力項目!$S$11+1,Q28&lt;=3),IFERROR(VLOOKUP(入力項目!$S$12,子育て関連マスタ!$I$4:$M$5,4,FALSE),0),
AND(Q28&gt;=4,Q28&lt;=6),IFERROR(VLOOKUP(入力項目!$S$13,子育て関連マスタ!$I$9:$M$12,4,FALSE),0),
AND(Q28&gt;=7,Q28&lt;=12),IFERROR(VLOOKUP(入力項目!$S$14,子育て関連マスタ!$I$16:$M$17,4,FALSE),0),
AND(Q28&gt;=13,Q28&lt;=15),IFERROR(VLOOKUP(入力項目!$S$15,子育て関連マスタ!$I$21:$M$22,4,FALSE),0),
AND(Q28&gt;=16,Q28&lt;=18),IFERROR(VLOOKUP(入力項目!$S$16,子育て関連マスタ!$I$26:$M$28,4,FALSE),0),
AND(Q28&gt;=19,Q28&lt;=20,入力項目!$S$16="高専"),IFERROR(VLOOKUP(入力項目!$S$16,子育て関連マスタ!$I$26:$M$28,4,FALSE),0),
AND(Q28&gt;=19,Q28&lt;=20,入力項目!$S$16&lt;&gt;"高専"),IFERROR(VLOOKUP(入力項目!$S$17,子育て関連マスタ!$I$32:$M$37,4,FALSE),0),
AND(Q28&gt;=21,Q28&lt;=22,入力項目!$S$16="高専"),IFERROR(VLOOKUP(入力項目!$S$17,子育て関連マスタ!$I$32:$M$34,4,FALSE),0),
AND(Q28&gt;=21,Q28&lt;=22,入力項目!$S$16&lt;&gt;"高専"),IFERROR(VLOOKUP(入力項目!$S$17,子育て関連マスタ!$I$32:$M$34,4,FALSE),0),
Q28&gt;=23,0
) +
IF($D28=4,
  IFERROR(_xlfn.IFS(
  Q28&lt;=入力項目!$S$11,0,
  AND(Q28=入力項目!$S$11),IFERROR(VLOOKUP(入力項目!$S$12,子育て関連マスタ!$I$4:$M$5,2,FALSE),0),
  AND(Q28=4),IFERROR(VLOOKUP(入力項目!$S$13,子育て関連マスタ!$I$9:$M$12,2,FALSE),0),
  AND(Q28=7),IFERROR(VLOOKUP(入力項目!$S$14,子育て関連マスタ!$I$16:$M$17,2,FALSE),0),
  AND(Q28=13),IFERROR(VLOOKUP(入力項目!$S$15,子育て関連マスタ!$I$21:$M$22,2,FALSE),0),
  AND(Q28=16),IFERROR(VLOOKUP(入力項目!$S$16,子育て関連マスタ!$I$26:$M$28,2,FALSE),0),
  AND(Q28=19,入力項目!$S$16&lt;&gt;"高専"),IFERROR(VLOOKUP(入力項目!$S$17,子育て関連マスタ!$I$32:$M$37,2,FALSE),0),
  AND(Q28=21,入力項目!$S$16="高専"),IFERROR(VLOOKUP(入力項目!$S$17,子育て関連マスタ!$I$32:$M$37,2,FALSE),0),
  Q28&gt;=22,0
  ),0),0
) +
IF(AND(Q28&gt;=1,Q28&lt;=15),IF($D28=入力項目!$S$8,入力項目!$S$3,0),0) +
IF(AND(Q28&gt;=1,Q28&lt;=15),IF($D28=5,入力項目!$S$4,0),0) +
IF(AND(Q28&gt;=1,Q28&lt;=15),IF($D28=12,入力項目!$S$5,0),0) +
IF(AND(入力項目!$S$7=$A28,入力項目!$S$8=$D28),子育て関連マスタ!$C$14,0) +
IFERROR(IF(AND(YEAR(EDATE(DATE(入力項目!$S$7,入力項目!$S$8,1),1))=$A28,MONTH(EDATE(DATE(入力項目!$S$7,入力項目!$S$8,1),1))=$D28),子育て関連マスタ!$C$15,0),0) +
IF(AND(OR(Q28=3,Q28=5,Q28=7),$D28=11),子育て関連マスタ!$C$17,0) +
IF(AND(Q28=20,$D28=1),子育て関連マスタ!$C$18,0) +
IF(AND(Q28=20,$D28=1),
IFERROR(_xlfn.IFS(
入力項目!$S$10="男",子育て関連マスタ!$C$18,
入力項目!$S$10="女",子育て関連マスタ!$C$19
),0),0
) +
IF(AND(Q28&gt;=入力項目!$S$18,Q28&lt;=入力項目!$S$19),入力項目!$S$20,0) +
IF(AND(Q28&gt;=入力項目!$S$21,Q28&lt;=入力項目!$S$22),入力項目!$S$23,0) +
IF(AND(Q28&gt;=入力項目!$S$24,Q28&lt;=入力項目!$S$25),入力項目!$S$26,0)
)</f>
        <v>-14000</v>
      </c>
      <c r="AF28">
        <f ca="1">-(
_xlfn.IFS(
R28&lt;=入力項目!$S$11,0,
AND(R28&gt;=入力項目!$S$11+1,R28&lt;=3),IFERROR(VLOOKUP(入力項目!$S$12,子育て関連マスタ!$I$4:$M$5,4,FALSE),0),
AND(R28&gt;=4,R28&lt;=6),IFERROR(VLOOKUP(入力項目!$S$13,子育て関連マスタ!$I$9:$M$12,4,FALSE),0),
AND(R28&gt;=7,R28&lt;=12),IFERROR(VLOOKUP(入力項目!$S$14,子育て関連マスタ!$I$16:$M$17,4,FALSE),0),
AND(R28&gt;=13,R28&lt;=15),IFERROR(VLOOKUP(入力項目!$S$15,子育て関連マスタ!$I$21:$M$22,4,FALSE),0),
AND(R28&gt;=16,R28&lt;=18),IFERROR(VLOOKUP(入力項目!$S$16,子育て関連マスタ!$I$26:$M$28,4,FALSE),0),
AND(R28&gt;=19,R28&lt;=20,入力項目!$S$16="高専"),IFERROR(VLOOKUP(入力項目!$S$16,子育て関連マスタ!$I$26:$M$28,4,FALSE),0),
AND(R28&gt;=19,R28&lt;=20,入力項目!$S$16&lt;&gt;"高専"),IFERROR(VLOOKUP(入力項目!$S$17,子育て関連マスタ!$I$32:$M$37,4,FALSE),0),
AND(R28&gt;=21,R28&lt;=22,入力項目!$S$16="高専"),IFERROR(VLOOKUP(入力項目!$S$17,子育て関連マスタ!$I$32:$M$34,4,FALSE),0),
AND(R28&gt;=21,R28&lt;=22,入力項目!$S$16&lt;&gt;"高専"),IFERROR(VLOOKUP(入力項目!$S$17,子育て関連マスタ!$I$32:$M$34,4,FALSE),0),
R28&gt;=23,0
) +
IF($D28=4,
  IFERROR(_xlfn.IFS(
  R28&lt;=入力項目!$S$11,0,
  AND(R28=入力項目!$S$11),IFERROR(VLOOKUP(入力項目!$S$12,子育て関連マスタ!$I$4:$M$5,2,FALSE),0),
  AND(R28=4),IFERROR(VLOOKUP(入力項目!$S$13,子育て関連マスタ!$I$9:$M$12,2,FALSE),0),
  AND(R28=7),IFERROR(VLOOKUP(入力項目!$S$14,子育て関連マスタ!$I$16:$M$17,2,FALSE),0),
  AND(R28=13),IFERROR(VLOOKUP(入力項目!$S$15,子育て関連マスタ!$I$21:$M$22,2,FALSE),0),
  AND(R28=16),IFERROR(VLOOKUP(入力項目!$S$16,子育て関連マスタ!$I$26:$M$28,2,FALSE),0),
  AND(R28=19,入力項目!$S$16&lt;&gt;"高専"),IFERROR(VLOOKUP(入力項目!$S$17,子育て関連マスタ!$I$32:$M$37,2,FALSE),0),
  AND(R28=21,入力項目!$S$16="高専"),IFERROR(VLOOKUP(入力項目!$S$17,子育て関連マスタ!$I$32:$M$37,2,FALSE),0),
  R28&gt;=22,0
  ),0),0
) +
IF(AND(R28&gt;=1,R28&lt;=15),IF($D28=入力項目!$S$8,入力項目!$S$3,0),0) +
IF(AND(R28&gt;=1,R28&lt;=15),IF($D28=5,入力項目!$S$4,0),0) +
IF(AND(R28&gt;=1,R28&lt;=15),IF($D28=12,入力項目!$S$5,0),0) +
IF(AND(入力項目!$S$7=$A28,入力項目!$S$8=$D28),子育て関連マスタ!$C$14,0) +
IFERROR(IF(AND(YEAR(EDATE(DATE(入力項目!$S$7,入力項目!$S$8,1),1))=$A28,MONTH(EDATE(DATE(入力項目!$S$7,入力項目!$S$8,1),1))=$D28),子育て関連マスタ!$C$15,0),0) +
IF(AND(OR(R28=3,R28=5,R28=7),$D28=11),子育て関連マスタ!$C$17,0) +
IF(AND(R28=20,$D28=1),子育て関連マスタ!$C$18,0) +
IF(AND(R28=20,$D28=1),
IFERROR(_xlfn.IFS(
入力項目!$S$10="男",子育て関連マスタ!$C$18,
入力項目!$S$10="女",子育て関連マスタ!$C$19
),0),0
) +
IF(AND(R28&gt;=入力項目!$S$18,R28&lt;=入力項目!$S$19),入力項目!$S$20,0) +
IF(AND(R28&gt;=入力項目!$S$21,R28&lt;=入力項目!$S$22),入力項目!$S$23,0) +
IF(AND(R28&gt;=入力項目!$S$24,R28&lt;=入力項目!$S$25),入力項目!$S$26,0)
)</f>
        <v>0</v>
      </c>
      <c r="AG28">
        <f ca="1">-(
_xlfn.IFS(
S28&lt;=入力項目!$S$11,0,
AND(S28&gt;=入力項目!$S$11+1,S28&lt;=3),IFERROR(VLOOKUP(入力項目!$S$12,子育て関連マスタ!$I$4:$M$5,4,FALSE),0),
AND(S28&gt;=4,S28&lt;=6),IFERROR(VLOOKUP(入力項目!$S$13,子育て関連マスタ!$I$9:$M$12,4,FALSE),0),
AND(S28&gt;=7,S28&lt;=12),IFERROR(VLOOKUP(入力項目!$S$14,子育て関連マスタ!$I$16:$M$17,4,FALSE),0),
AND(S28&gt;=13,S28&lt;=15),IFERROR(VLOOKUP(入力項目!$S$15,子育て関連マスタ!$I$21:$M$22,4,FALSE),0),
AND(S28&gt;=16,S28&lt;=18),IFERROR(VLOOKUP(入力項目!$S$16,子育て関連マスタ!$I$26:$M$28,4,FALSE),0),
AND(S28&gt;=19,S28&lt;=20,入力項目!$S$16="高専"),IFERROR(VLOOKUP(入力項目!$S$16,子育て関連マスタ!$I$26:$M$28,4,FALSE),0),
AND(S28&gt;=19,S28&lt;=20,入力項目!$S$16&lt;&gt;"高専"),IFERROR(VLOOKUP(入力項目!$S$17,子育て関連マスタ!$I$32:$M$37,4,FALSE),0),
AND(S28&gt;=21,S28&lt;=22,入力項目!$S$16="高専"),IFERROR(VLOOKUP(入力項目!$S$17,子育て関連マスタ!$I$32:$M$34,4,FALSE),0),
AND(S28&gt;=21,S28&lt;=22,入力項目!$S$16&lt;&gt;"高専"),IFERROR(VLOOKUP(入力項目!$S$17,子育て関連マスタ!$I$32:$M$34,4,FALSE),0),
S28&gt;=23,0
) +
IF($D28=4,
  IFERROR(_xlfn.IFS(
  S28&lt;=入力項目!$S$11,0,
  AND(S28=入力項目!$S$11),IFERROR(VLOOKUP(入力項目!$S$12,子育て関連マスタ!$I$4:$M$5,2,FALSE),0),
  AND(S28=4),IFERROR(VLOOKUP(入力項目!$S$13,子育て関連マスタ!$I$9:$M$12,2,FALSE),0),
  AND(S28=7),IFERROR(VLOOKUP(入力項目!$S$14,子育て関連マスタ!$I$16:$M$17,2,FALSE),0),
  AND(S28=13),IFERROR(VLOOKUP(入力項目!$S$15,子育て関連マスタ!$I$21:$M$22,2,FALSE),0),
  AND(S28=16),IFERROR(VLOOKUP(入力項目!$S$16,子育て関連マスタ!$I$26:$M$28,2,FALSE),0),
  AND(S28=19,入力項目!$S$16&lt;&gt;"高専"),IFERROR(VLOOKUP(入力項目!$S$17,子育て関連マスタ!$I$32:$M$37,2,FALSE),0),
  AND(S28=21,入力項目!$S$16="高専"),IFERROR(VLOOKUP(入力項目!$S$17,子育て関連マスタ!$I$32:$M$37,2,FALSE),0),
  S28&gt;=22,0
  ),0),0
) +
IF(AND(S28&gt;=1,S28&lt;=15),IF($D28=入力項目!$S$8,入力項目!$S$3,0),0) +
IF(AND(S28&gt;=1,S28&lt;=15),IF($D28=5,入力項目!$S$4,0),0) +
IF(AND(S28&gt;=1,S28&lt;=15),IF($D28=12,入力項目!$S$5,0),0) +
IF(AND(入力項目!$S$7=$A28,入力項目!$S$8=$D28),子育て関連マスタ!$C$14,0) +
IFERROR(IF(AND(YEAR(EDATE(DATE(入力項目!$S$7,入力項目!$S$8,1),1))=$A28,MONTH(EDATE(DATE(入力項目!$S$7,入力項目!$S$8,1),1))=$D28),子育て関連マスタ!$C$15,0),0) +
IF(AND(OR(S28=3,S28=5,S28=7),$D28=11),子育て関連マスタ!$C$17,0) +
IF(AND(S28=20,$D28=1),子育て関連マスタ!$C$18,0) +
IF(AND(S28=20,$D28=1),
IFERROR(_xlfn.IFS(
入力項目!$S$10="男",子育て関連マスタ!$C$18,
入力項目!$S$10="女",子育て関連マスタ!$C$19
),0),0
) +
IF(AND(S28&gt;=入力項目!$S$18,S28&lt;=入力項目!$S$19),入力項目!$S$20,0) +
IF(AND(S28&gt;=入力項目!$S$21,S28&lt;=入力項目!$S$22),入力項目!$S$23,0) +
IF(AND(S28&gt;=入力項目!$S$24,S28&lt;=入力項目!$S$25),入力項目!$S$26,0)
)</f>
        <v>0</v>
      </c>
      <c r="AH28">
        <f ca="1">-(
_xlfn.IFS(
T28&lt;=入力項目!$S$11,0,
AND(T28&gt;=入力項目!$S$11+1,T28&lt;=3),IFERROR(VLOOKUP(入力項目!$S$12,子育て関連マスタ!$I$4:$M$5,4,FALSE),0),
AND(T28&gt;=4,T28&lt;=6),IFERROR(VLOOKUP(入力項目!$S$13,子育て関連マスタ!$I$9:$M$12,4,FALSE),0),
AND(T28&gt;=7,T28&lt;=12),IFERROR(VLOOKUP(入力項目!$S$14,子育て関連マスタ!$I$16:$M$17,4,FALSE),0),
AND(T28&gt;=13,T28&lt;=15),IFERROR(VLOOKUP(入力項目!$S$15,子育て関連マスタ!$I$21:$M$22,4,FALSE),0),
AND(T28&gt;=16,T28&lt;=18),IFERROR(VLOOKUP(入力項目!$S$16,子育て関連マスタ!$I$26:$M$28,4,FALSE),0),
AND(T28&gt;=19,T28&lt;=20,入力項目!$S$16="高専"),IFERROR(VLOOKUP(入力項目!$S$16,子育て関連マスタ!$I$26:$M$28,4,FALSE),0),
AND(T28&gt;=19,T28&lt;=20,入力項目!$S$16&lt;&gt;"高専"),IFERROR(VLOOKUP(入力項目!$S$17,子育て関連マスタ!$I$32:$M$37,4,FALSE),0),
AND(T28&gt;=21,T28&lt;=22,入力項目!$S$16="高専"),IFERROR(VLOOKUP(入力項目!$S$17,子育て関連マスタ!$I$32:$M$34,4,FALSE),0),
AND(T28&gt;=21,T28&lt;=22,入力項目!$S$16&lt;&gt;"高専"),IFERROR(VLOOKUP(入力項目!$S$17,子育て関連マスタ!$I$32:$M$34,4,FALSE),0),
T28&gt;=23,0
) +
IF($D28=4,
  IFERROR(_xlfn.IFS(
  T28&lt;=入力項目!$S$11,0,
  AND(T28=入力項目!$S$11),IFERROR(VLOOKUP(入力項目!$S$12,子育て関連マスタ!$I$4:$M$5,2,FALSE),0),
  AND(T28=4),IFERROR(VLOOKUP(入力項目!$S$13,子育て関連マスタ!$I$9:$M$12,2,FALSE),0),
  AND(T28=7),IFERROR(VLOOKUP(入力項目!$S$14,子育て関連マスタ!$I$16:$M$17,2,FALSE),0),
  AND(T28=13),IFERROR(VLOOKUP(入力項目!$S$15,子育て関連マスタ!$I$21:$M$22,2,FALSE),0),
  AND(T28=16),IFERROR(VLOOKUP(入力項目!$S$16,子育て関連マスタ!$I$26:$M$28,2,FALSE),0),
  AND(T28=19,入力項目!$S$16&lt;&gt;"高専"),IFERROR(VLOOKUP(入力項目!$S$17,子育て関連マスタ!$I$32:$M$37,2,FALSE),0),
  AND(T28=21,入力項目!$S$16="高専"),IFERROR(VLOOKUP(入力項目!$S$17,子育て関連マスタ!$I$32:$M$37,2,FALSE),0),
  T28&gt;=22,0
  ),0),0
) +
IF(AND(T28&gt;=1,T28&lt;=15),IF($D28=入力項目!$S$8,入力項目!$S$3,0),0) +
IF(AND(T28&gt;=1,T28&lt;=15),IF($D28=5,入力項目!$S$4,0),0) +
IF(AND(T28&gt;=1,T28&lt;=15),IF($D28=12,入力項目!$S$5,0),0) +
IF(AND(入力項目!$S$7=$A28,入力項目!$S$8=$D28),子育て関連マスタ!$C$14,0) +
IFERROR(IF(AND(YEAR(EDATE(DATE(入力項目!$S$7,入力項目!$S$8,1),1))=$A28,MONTH(EDATE(DATE(入力項目!$S$7,入力項目!$S$8,1),1))=$D28),子育て関連マスタ!$C$15,0),0) +
IF(AND(OR(T28=3,T28=5,T28=7),$D28=11),子育て関連マスタ!$C$17,0) +
IF(AND(T28=20,$D28=1),子育て関連マスタ!$C$18,0) +
IF(AND(T28=20,$D28=1),
IFERROR(_xlfn.IFS(
入力項目!$S$10="男",子育て関連マスタ!$C$18,
入力項目!$S$10="女",子育て関連マスタ!$C$19
),0),0
) +
IF(AND(T28&gt;=入力項目!$S$18,T28&lt;=入力項目!$S$19),入力項目!$S$20,0) +
IF(AND(T28&gt;=入力項目!$S$21,T28&lt;=入力項目!$S$22),入力項目!$S$23,0) +
IF(AND(T28&gt;=入力項目!$S$24,T28&lt;=入力項目!$S$25),入力項目!$S$26,0)
)</f>
        <v>0</v>
      </c>
      <c r="AI28">
        <f ca="1">-(
_xlfn.IFS(
U28&lt;=入力項目!$S$11,0,
AND(U28&gt;=入力項目!$S$11+1,U28&lt;=3),IFERROR(VLOOKUP(入力項目!$S$12,子育て関連マスタ!$I$4:$M$5,4,FALSE),0),
AND(U28&gt;=4,U28&lt;=6),IFERROR(VLOOKUP(入力項目!$S$13,子育て関連マスタ!$I$9:$M$12,4,FALSE),0),
AND(U28&gt;=7,U28&lt;=12),IFERROR(VLOOKUP(入力項目!$S$14,子育て関連マスタ!$I$16:$M$17,4,FALSE),0),
AND(U28&gt;=13,U28&lt;=15),IFERROR(VLOOKUP(入力項目!$S$15,子育て関連マスタ!$I$21:$M$22,4,FALSE),0),
AND(U28&gt;=16,U28&lt;=18),IFERROR(VLOOKUP(入力項目!$S$16,子育て関連マスタ!$I$26:$M$28,4,FALSE),0),
AND(U28&gt;=19,U28&lt;=20,入力項目!$S$16="高専"),IFERROR(VLOOKUP(入力項目!$S$16,子育て関連マスタ!$I$26:$M$28,4,FALSE),0),
AND(U28&gt;=19,U28&lt;=20,入力項目!$S$16&lt;&gt;"高専"),IFERROR(VLOOKUP(入力項目!$S$17,子育て関連マスタ!$I$32:$M$37,4,FALSE),0),
AND(U28&gt;=21,U28&lt;=22,入力項目!$S$16="高専"),IFERROR(VLOOKUP(入力項目!$S$17,子育て関連マスタ!$I$32:$M$34,4,FALSE),0),
AND(U28&gt;=21,U28&lt;=22,入力項目!$S$16&lt;&gt;"高専"),IFERROR(VLOOKUP(入力項目!$S$17,子育て関連マスタ!$I$32:$M$34,4,FALSE),0),
U28&gt;=23,0
) +
IF($D28=4,
  IFERROR(_xlfn.IFS(
  U28&lt;=入力項目!$S$11,0,
  AND(U28=入力項目!$S$11),IFERROR(VLOOKUP(入力項目!$S$12,子育て関連マスタ!$I$4:$M$5,2,FALSE),0),
  AND(U28=4),IFERROR(VLOOKUP(入力項目!$S$13,子育て関連マスタ!$I$9:$M$12,2,FALSE),0),
  AND(U28=7),IFERROR(VLOOKUP(入力項目!$S$14,子育て関連マスタ!$I$16:$M$17,2,FALSE),0),
  AND(U28=13),IFERROR(VLOOKUP(入力項目!$S$15,子育て関連マスタ!$I$21:$M$22,2,FALSE),0),
  AND(U28=16),IFERROR(VLOOKUP(入力項目!$S$16,子育て関連マスタ!$I$26:$M$28,2,FALSE),0),
  AND(U28=19,入力項目!$S$16&lt;&gt;"高専"),IFERROR(VLOOKUP(入力項目!$S$17,子育て関連マスタ!$I$32:$M$37,2,FALSE),0),
  AND(U28=21,入力項目!$S$16="高専"),IFERROR(VLOOKUP(入力項目!$S$17,子育て関連マスタ!$I$32:$M$37,2,FALSE),0),
  U28&gt;=22,0
  ),0),0
) +
IF(AND(U28&gt;=1,U28&lt;=15),IF($D28=入力項目!$S$8,入力項目!$S$3,0),0) +
IF(AND(U28&gt;=1,U28&lt;=15),IF($D28=5,入力項目!$S$4,0),0) +
IF(AND(U28&gt;=1,U28&lt;=15),IF($D28=12,入力項目!$S$5,0),0) +
IF(AND(入力項目!$S$7=$A28,入力項目!$S$8=$D28),子育て関連マスタ!$C$14,0) +
IFERROR(IF(AND(YEAR(EDATE(DATE(入力項目!$S$7,入力項目!$S$8,1),1))=$A28,MONTH(EDATE(DATE(入力項目!$S$7,入力項目!$S$8,1),1))=$D28),子育て関連マスタ!$C$15,0),0) +
IF(AND(OR(U28=3,U28=5,U28=7),$D28=11),子育て関連マスタ!$C$17,0) +
IF(AND(U28=20,$D28=1),子育て関連マスタ!$C$18,0) +
IF(AND(U28=20,$D28=1),
IFERROR(_xlfn.IFS(
入力項目!$S$10="男",子育て関連マスタ!$C$18,
入力項目!$S$10="女",子育て関連マスタ!$C$19
),0),0
) +
IF(AND(U28&gt;=入力項目!$S$18,U28&lt;=入力項目!$S$19),入力項目!$S$20,0) +
IF(AND(U28&gt;=入力項目!$S$21,U28&lt;=入力項目!$S$22),入力項目!$S$23,0) +
IF(AND(U28&gt;=入力項目!$S$24,U28&lt;=入力項目!$S$25),入力項目!$S$26,0)
)</f>
        <v>0</v>
      </c>
      <c r="AJ28" s="10">
        <f ca="1">-VLOOKUP($D28,月別収支!$A$2:$H$13,7,FALSE)</f>
        <v>-20000</v>
      </c>
    </row>
    <row r="29" spans="1:36" x14ac:dyDescent="0.4">
      <c r="A29">
        <f t="shared" ca="1" si="18"/>
        <v>2026</v>
      </c>
      <c r="B29">
        <f t="shared" ca="1" si="7"/>
        <v>2026</v>
      </c>
      <c r="C29">
        <f t="shared" ca="1" si="8"/>
        <v>2</v>
      </c>
      <c r="D29">
        <f t="shared" ca="1" si="19"/>
        <v>11</v>
      </c>
      <c r="E29" t="str">
        <f t="shared" ca="1" si="0"/>
        <v>2026年11月</v>
      </c>
      <c r="F29">
        <f ca="1">IF(OR(入力項目!$N$5&lt;$A29,AND(入力項目!$N$5=$A29,入力項目!$N$6&lt;$D29)),IF(F28=0,1,IF(G29=12,F28+1,F28)),0)</f>
        <v>2</v>
      </c>
      <c r="G29">
        <f ca="1">IF(OR(入力項目!$N$5&lt;$A29,AND(入力項目!$N$5=$A29,入力項目!$N$6&lt;$D29)),IF(G28=12,1,G28+1),0)</f>
        <v>1</v>
      </c>
      <c r="H29" t="str">
        <f t="shared" ca="1" si="1"/>
        <v>2_1</v>
      </c>
      <c r="I29">
        <f ca="1">IF(
  IFERROR(AND($C29&gt;0,MOD($C29,入力項目!$N$22)=0,$D29=入力項目!$N$23), FALSE),
  1,
  IF(
    AND(I28&gt;0,J28=12),
    IF(I28=入力項目!$N$28, 0, I28+1),
    I28
  )
)</f>
        <v>0</v>
      </c>
      <c r="J29">
        <f ca="1">IF($D29=入力項目!$N$23,1,IFERROR(J28+1,1))</f>
        <v>6</v>
      </c>
      <c r="K29" t="str">
        <f t="shared" ca="1" si="2"/>
        <v>0_6</v>
      </c>
      <c r="L29">
        <f ca="1">L28+IF(入力項目!$D$4=$D29,1,0)</f>
        <v>31</v>
      </c>
      <c r="M29" t="str">
        <f t="shared" ca="1" si="3"/>
        <v>31歳</v>
      </c>
      <c r="N29">
        <f t="shared" ca="1" si="10"/>
        <v>31</v>
      </c>
      <c r="O29" t="str">
        <f t="shared" ca="1" si="4"/>
        <v>31歳</v>
      </c>
      <c r="P29">
        <f t="shared" ca="1" si="11"/>
        <v>6</v>
      </c>
      <c r="Q29">
        <f t="shared" ca="1" si="12"/>
        <v>4</v>
      </c>
      <c r="R29">
        <f t="shared" ca="1" si="13"/>
        <v>2027</v>
      </c>
      <c r="S29">
        <f t="shared" ca="1" si="14"/>
        <v>2027</v>
      </c>
      <c r="T29">
        <f t="shared" ca="1" si="15"/>
        <v>2027</v>
      </c>
      <c r="U29">
        <f t="shared" ca="1" si="16"/>
        <v>2027</v>
      </c>
      <c r="V29" s="10">
        <f t="shared" ca="1" si="17"/>
        <v>8824049</v>
      </c>
      <c r="W29" s="10">
        <f ca="1">IF($L29&lt;その他マスタ!$B$1,VLOOKUP($D29,月別収支!$A$2:$H$13,2,FALSE),その他マスタ!$B$3)+IF(AND($L29=その他マスタ!$B$1,入力項目!$I$9="あり",$D29=入力項目!$D$4),その他マスタ!$B$2,0)</f>
        <v>300000</v>
      </c>
      <c r="X29" s="10">
        <f ca="1">-IF(入力項目!$K$5=TRUE,
IF($F29+$G29&lt;3,VLOOKUP($D29,月別収支!$A$2:$H$13,8,FALSE),0)+IFERROR(VLOOKUP($H29,住宅ローン計算!C:P,13,FALSE),0)+IF($F29&gt;1,IF(OR($G29=3,$G29=6,$G29=9,$G29=12),ROUNDUP(入力項目!$N$18/4,0),0),0),
VLOOKUP($D29,月別収支!$A$2:$H$13,8,FALSE))</f>
        <v>-51775</v>
      </c>
      <c r="Y29" s="10">
        <f ca="1">-VLOOKUP($D29,月別収支!$A$2:$H$13,3,FALSE)</f>
        <v>-75000</v>
      </c>
      <c r="Z29" s="10">
        <f ca="1">-VLOOKUP($D29,月別収支!$A$2:$H$13,4,FALSE)</f>
        <v>-27000</v>
      </c>
      <c r="AA29" s="10">
        <f ca="1">-VLOOKUP($D29,月別収支!$A$2:$H$13,6,FALSE)</f>
        <v>-10000</v>
      </c>
      <c r="AB29" s="10">
        <f ca="1">-(
VLOOKUP($D29,月別収支!$A$2:$H$13,5,FALSE)+IF(AND(入力項目!$I$27&lt;=$A29,ISEVEN($A29-入力項目!$I$27),入力項目!$I$28=$D29),入力項目!$I$26,0)
+IF(入力項目!$K$26=TRUE,
IFERROR(VLOOKUP($K29,マイカーローン計算!C:P,13,FALSE),0),
IFERROR(
  IF(AND($C29&gt;0,MOD($C29,入力項目!$N$22)=0,$D29=入力項目!$N$23),入力項目!$N$24,0),
 0
)
)
)</f>
        <v>-20000</v>
      </c>
      <c r="AC29" s="10">
        <f ca="1">-IF($A29&lt;入力項目!$N$33,入力項目!$N$35,IF(AND($A29=入力項目!$N$33,$D29&lt;=入力項目!$N$34),入力項目!$N$35,0))</f>
        <v>-5000</v>
      </c>
      <c r="AD29">
        <f ca="1">-(
_xlfn.IFS(
P29&lt;=入力項目!$S$11,0,
AND(P29&gt;=入力項目!$S$11+1,P29&lt;=3),IFERROR(VLOOKUP(入力項目!$S$12,子育て関連マスタ!$I$4:$M$5,4,FALSE),0),
AND(P29&gt;=4,P29&lt;=6),IFERROR(VLOOKUP(入力項目!$S$13,子育て関連マスタ!$I$9:$M$12,4,FALSE),0),
AND(P29&gt;=7,P29&lt;=12),IFERROR(VLOOKUP(入力項目!$S$14,子育て関連マスタ!$I$16:$M$17,4,FALSE),0),
AND(P29&gt;=13,P29&lt;=15),IFERROR(VLOOKUP(入力項目!$S$15,子育て関連マスタ!$I$21:$M$22,4,FALSE),0),
AND(P29&gt;=16,P29&lt;=18),IFERROR(VLOOKUP(入力項目!$S$16,子育て関連マスタ!$I$26:$M$28,4,FALSE),0),
AND(P29&gt;=19,P29&lt;=20,入力項目!$S$16="高専"),IFERROR(VLOOKUP(入力項目!$S$16,子育て関連マスタ!$I$26:$M$28,4,FALSE),0),
AND(P29&gt;=19,P29&lt;=20,入力項目!$S$16&lt;&gt;"高専"),IFERROR(VLOOKUP(入力項目!$S$17,子育て関連マスタ!$I$32:$M$37,4,FALSE),0),
AND(P29&gt;=21,P29&lt;=22,入力項目!$S$16="高専"),IFERROR(VLOOKUP(入力項目!$S$17,子育て関連マスタ!$I$32:$M$34,4,FALSE),0),
AND(P29&gt;=21,P29&lt;=22,入力項目!$S$16&lt;&gt;"高専"),IFERROR(VLOOKUP(入力項目!$S$17,子育て関連マスタ!$I$32:$M$34,4,FALSE),0),
P29&gt;=23,0
) +
IF($D29=4,
  IFERROR(_xlfn.IFS(
  P29&lt;=入力項目!$S$11,0,
  AND(P29=入力項目!$S$11),IFERROR(VLOOKUP(入力項目!$S$12,子育て関連マスタ!$I$4:$M$5,2,FALSE),0),
  AND(P29=4),IFERROR(VLOOKUP(入力項目!$S$13,子育て関連マスタ!$I$9:$M$12,2,FALSE),0),
  AND(P29=7),IFERROR(VLOOKUP(入力項目!$S$14,子育て関連マスタ!$I$16:$M$17,2,FALSE),0),
  AND(P29=13),IFERROR(VLOOKUP(入力項目!$S$15,子育て関連マスタ!$I$21:$M$22,2,FALSE),0),
  AND(P29=16),IFERROR(VLOOKUP(入力項目!$S$16,子育て関連マスタ!$I$26:$M$28,2,FALSE),0),
  AND(P29=19,入力項目!$S$16&lt;&gt;"高専"),IFERROR(VLOOKUP(入力項目!$S$17,子育て関連マスタ!$I$32:$M$37,2,FALSE),0),
  AND(P29=21,入力項目!$S$16="高専"),IFERROR(VLOOKUP(入力項目!$S$17,子育て関連マスタ!$I$32:$M$37,2,FALSE),0),
  P29&gt;=22,0
  ),0),0
) +
IF(AND(P29&gt;=1,P29&lt;=15),IF($D29=入力項目!$S$8,入力項目!$S$3,0),0) +
IF(AND(P29&gt;=1,P29&lt;=15),IF($D29=5,入力項目!$S$4,0),0) +
IF(AND(P29&gt;=1,P29&lt;=15),IF($D29=12,入力項目!$S$5,0),0) +
IF(AND(入力項目!$S$7=$A29,入力項目!$S$8=$D29),子育て関連マスタ!$C$14,0) +
IFERROR(IF(AND(YEAR(EDATE(DATE(入力項目!$S$7,入力項目!$S$8,1),1))=$A29,MONTH(EDATE(DATE(入力項目!$S$7,入力項目!$S$8,1),1))=$D29),子育て関連マスタ!$C$15,0),0) +
IF(AND(OR(P29=3,P29=5,P29=7),$D29=11),子育て関連マスタ!$C$17,0) +
IF(AND(P29=20,$D29=1),子育て関連マスタ!$C$18,0) +
IF(AND(P29=20,$D29=1),
IFERROR(_xlfn.IFS(
入力項目!$S$10="男",子育て関連マスタ!$C$18,
入力項目!$S$10="女",子育て関連マスタ!$C$19
),0),0
) +
IF(AND(P29&gt;=入力項目!$S$18,P29&lt;=入力項目!$S$19),入力項目!$S$20,0) +
IF(AND(P29&gt;=入力項目!$S$21,P29&lt;=入力項目!$S$22),入力項目!$S$23,0) +
IF(AND(P29&gt;=入力項目!$S$24,P29&lt;=入力項目!$S$25),入力項目!$S$26,0)
)</f>
        <v>-24000</v>
      </c>
      <c r="AE29">
        <f ca="1">-(
_xlfn.IFS(
Q29&lt;=入力項目!$S$11,0,
AND(Q29&gt;=入力項目!$S$11+1,Q29&lt;=3),IFERROR(VLOOKUP(入力項目!$S$12,子育て関連マスタ!$I$4:$M$5,4,FALSE),0),
AND(Q29&gt;=4,Q29&lt;=6),IFERROR(VLOOKUP(入力項目!$S$13,子育て関連マスタ!$I$9:$M$12,4,FALSE),0),
AND(Q29&gt;=7,Q29&lt;=12),IFERROR(VLOOKUP(入力項目!$S$14,子育て関連マスタ!$I$16:$M$17,4,FALSE),0),
AND(Q29&gt;=13,Q29&lt;=15),IFERROR(VLOOKUP(入力項目!$S$15,子育て関連マスタ!$I$21:$M$22,4,FALSE),0),
AND(Q29&gt;=16,Q29&lt;=18),IFERROR(VLOOKUP(入力項目!$S$16,子育て関連マスタ!$I$26:$M$28,4,FALSE),0),
AND(Q29&gt;=19,Q29&lt;=20,入力項目!$S$16="高専"),IFERROR(VLOOKUP(入力項目!$S$16,子育て関連マスタ!$I$26:$M$28,4,FALSE),0),
AND(Q29&gt;=19,Q29&lt;=20,入力項目!$S$16&lt;&gt;"高専"),IFERROR(VLOOKUP(入力項目!$S$17,子育て関連マスタ!$I$32:$M$37,4,FALSE),0),
AND(Q29&gt;=21,Q29&lt;=22,入力項目!$S$16="高専"),IFERROR(VLOOKUP(入力項目!$S$17,子育て関連マスタ!$I$32:$M$34,4,FALSE),0),
AND(Q29&gt;=21,Q29&lt;=22,入力項目!$S$16&lt;&gt;"高専"),IFERROR(VLOOKUP(入力項目!$S$17,子育て関連マスタ!$I$32:$M$34,4,FALSE),0),
Q29&gt;=23,0
) +
IF($D29=4,
  IFERROR(_xlfn.IFS(
  Q29&lt;=入力項目!$S$11,0,
  AND(Q29=入力項目!$S$11),IFERROR(VLOOKUP(入力項目!$S$12,子育て関連マスタ!$I$4:$M$5,2,FALSE),0),
  AND(Q29=4),IFERROR(VLOOKUP(入力項目!$S$13,子育て関連マスタ!$I$9:$M$12,2,FALSE),0),
  AND(Q29=7),IFERROR(VLOOKUP(入力項目!$S$14,子育て関連マスタ!$I$16:$M$17,2,FALSE),0),
  AND(Q29=13),IFERROR(VLOOKUP(入力項目!$S$15,子育て関連マスタ!$I$21:$M$22,2,FALSE),0),
  AND(Q29=16),IFERROR(VLOOKUP(入力項目!$S$16,子育て関連マスタ!$I$26:$M$28,2,FALSE),0),
  AND(Q29=19,入力項目!$S$16&lt;&gt;"高専"),IFERROR(VLOOKUP(入力項目!$S$17,子育て関連マスタ!$I$32:$M$37,2,FALSE),0),
  AND(Q29=21,入力項目!$S$16="高専"),IFERROR(VLOOKUP(入力項目!$S$17,子育て関連マスタ!$I$32:$M$37,2,FALSE),0),
  Q29&gt;=22,0
  ),0),0
) +
IF(AND(Q29&gt;=1,Q29&lt;=15),IF($D29=入力項目!$S$8,入力項目!$S$3,0),0) +
IF(AND(Q29&gt;=1,Q29&lt;=15),IF($D29=5,入力項目!$S$4,0),0) +
IF(AND(Q29&gt;=1,Q29&lt;=15),IF($D29=12,入力項目!$S$5,0),0) +
IF(AND(入力項目!$S$7=$A29,入力項目!$S$8=$D29),子育て関連マスタ!$C$14,0) +
IFERROR(IF(AND(YEAR(EDATE(DATE(入力項目!$S$7,入力項目!$S$8,1),1))=$A29,MONTH(EDATE(DATE(入力項目!$S$7,入力項目!$S$8,1),1))=$D29),子育て関連マスタ!$C$15,0),0) +
IF(AND(OR(Q29=3,Q29=5,Q29=7),$D29=11),子育て関連マスタ!$C$17,0) +
IF(AND(Q29=20,$D29=1),子育て関連マスタ!$C$18,0) +
IF(AND(Q29=20,$D29=1),
IFERROR(_xlfn.IFS(
入力項目!$S$10="男",子育て関連マスタ!$C$18,
入力項目!$S$10="女",子育て関連マスタ!$C$19
),0),0
) +
IF(AND(Q29&gt;=入力項目!$S$18,Q29&lt;=入力項目!$S$19),入力項目!$S$20,0) +
IF(AND(Q29&gt;=入力項目!$S$21,Q29&lt;=入力項目!$S$22),入力項目!$S$23,0) +
IF(AND(Q29&gt;=入力項目!$S$24,Q29&lt;=入力項目!$S$25),入力項目!$S$26,0)
)</f>
        <v>-14000</v>
      </c>
      <c r="AF29">
        <f ca="1">-(
_xlfn.IFS(
R29&lt;=入力項目!$S$11,0,
AND(R29&gt;=入力項目!$S$11+1,R29&lt;=3),IFERROR(VLOOKUP(入力項目!$S$12,子育て関連マスタ!$I$4:$M$5,4,FALSE),0),
AND(R29&gt;=4,R29&lt;=6),IFERROR(VLOOKUP(入力項目!$S$13,子育て関連マスタ!$I$9:$M$12,4,FALSE),0),
AND(R29&gt;=7,R29&lt;=12),IFERROR(VLOOKUP(入力項目!$S$14,子育て関連マスタ!$I$16:$M$17,4,FALSE),0),
AND(R29&gt;=13,R29&lt;=15),IFERROR(VLOOKUP(入力項目!$S$15,子育て関連マスタ!$I$21:$M$22,4,FALSE),0),
AND(R29&gt;=16,R29&lt;=18),IFERROR(VLOOKUP(入力項目!$S$16,子育て関連マスタ!$I$26:$M$28,4,FALSE),0),
AND(R29&gt;=19,R29&lt;=20,入力項目!$S$16="高専"),IFERROR(VLOOKUP(入力項目!$S$16,子育て関連マスタ!$I$26:$M$28,4,FALSE),0),
AND(R29&gt;=19,R29&lt;=20,入力項目!$S$16&lt;&gt;"高専"),IFERROR(VLOOKUP(入力項目!$S$17,子育て関連マスタ!$I$32:$M$37,4,FALSE),0),
AND(R29&gt;=21,R29&lt;=22,入力項目!$S$16="高専"),IFERROR(VLOOKUP(入力項目!$S$17,子育て関連マスタ!$I$32:$M$34,4,FALSE),0),
AND(R29&gt;=21,R29&lt;=22,入力項目!$S$16&lt;&gt;"高専"),IFERROR(VLOOKUP(入力項目!$S$17,子育て関連マスタ!$I$32:$M$34,4,FALSE),0),
R29&gt;=23,0
) +
IF($D29=4,
  IFERROR(_xlfn.IFS(
  R29&lt;=入力項目!$S$11,0,
  AND(R29=入力項目!$S$11),IFERROR(VLOOKUP(入力項目!$S$12,子育て関連マスタ!$I$4:$M$5,2,FALSE),0),
  AND(R29=4),IFERROR(VLOOKUP(入力項目!$S$13,子育て関連マスタ!$I$9:$M$12,2,FALSE),0),
  AND(R29=7),IFERROR(VLOOKUP(入力項目!$S$14,子育て関連マスタ!$I$16:$M$17,2,FALSE),0),
  AND(R29=13),IFERROR(VLOOKUP(入力項目!$S$15,子育て関連マスタ!$I$21:$M$22,2,FALSE),0),
  AND(R29=16),IFERROR(VLOOKUP(入力項目!$S$16,子育て関連マスタ!$I$26:$M$28,2,FALSE),0),
  AND(R29=19,入力項目!$S$16&lt;&gt;"高専"),IFERROR(VLOOKUP(入力項目!$S$17,子育て関連マスタ!$I$32:$M$37,2,FALSE),0),
  AND(R29=21,入力項目!$S$16="高専"),IFERROR(VLOOKUP(入力項目!$S$17,子育て関連マスタ!$I$32:$M$37,2,FALSE),0),
  R29&gt;=22,0
  ),0),0
) +
IF(AND(R29&gt;=1,R29&lt;=15),IF($D29=入力項目!$S$8,入力項目!$S$3,0),0) +
IF(AND(R29&gt;=1,R29&lt;=15),IF($D29=5,入力項目!$S$4,0),0) +
IF(AND(R29&gt;=1,R29&lt;=15),IF($D29=12,入力項目!$S$5,0),0) +
IF(AND(入力項目!$S$7=$A29,入力項目!$S$8=$D29),子育て関連マスタ!$C$14,0) +
IFERROR(IF(AND(YEAR(EDATE(DATE(入力項目!$S$7,入力項目!$S$8,1),1))=$A29,MONTH(EDATE(DATE(入力項目!$S$7,入力項目!$S$8,1),1))=$D29),子育て関連マスタ!$C$15,0),0) +
IF(AND(OR(R29=3,R29=5,R29=7),$D29=11),子育て関連マスタ!$C$17,0) +
IF(AND(R29=20,$D29=1),子育て関連マスタ!$C$18,0) +
IF(AND(R29=20,$D29=1),
IFERROR(_xlfn.IFS(
入力項目!$S$10="男",子育て関連マスタ!$C$18,
入力項目!$S$10="女",子育て関連マスタ!$C$19
),0),0
) +
IF(AND(R29&gt;=入力項目!$S$18,R29&lt;=入力項目!$S$19),入力項目!$S$20,0) +
IF(AND(R29&gt;=入力項目!$S$21,R29&lt;=入力項目!$S$22),入力項目!$S$23,0) +
IF(AND(R29&gt;=入力項目!$S$24,R29&lt;=入力項目!$S$25),入力項目!$S$26,0)
)</f>
        <v>0</v>
      </c>
      <c r="AG29">
        <f ca="1">-(
_xlfn.IFS(
S29&lt;=入力項目!$S$11,0,
AND(S29&gt;=入力項目!$S$11+1,S29&lt;=3),IFERROR(VLOOKUP(入力項目!$S$12,子育て関連マスタ!$I$4:$M$5,4,FALSE),0),
AND(S29&gt;=4,S29&lt;=6),IFERROR(VLOOKUP(入力項目!$S$13,子育て関連マスタ!$I$9:$M$12,4,FALSE),0),
AND(S29&gt;=7,S29&lt;=12),IFERROR(VLOOKUP(入力項目!$S$14,子育て関連マスタ!$I$16:$M$17,4,FALSE),0),
AND(S29&gt;=13,S29&lt;=15),IFERROR(VLOOKUP(入力項目!$S$15,子育て関連マスタ!$I$21:$M$22,4,FALSE),0),
AND(S29&gt;=16,S29&lt;=18),IFERROR(VLOOKUP(入力項目!$S$16,子育て関連マスタ!$I$26:$M$28,4,FALSE),0),
AND(S29&gt;=19,S29&lt;=20,入力項目!$S$16="高専"),IFERROR(VLOOKUP(入力項目!$S$16,子育て関連マスタ!$I$26:$M$28,4,FALSE),0),
AND(S29&gt;=19,S29&lt;=20,入力項目!$S$16&lt;&gt;"高専"),IFERROR(VLOOKUP(入力項目!$S$17,子育て関連マスタ!$I$32:$M$37,4,FALSE),0),
AND(S29&gt;=21,S29&lt;=22,入力項目!$S$16="高専"),IFERROR(VLOOKUP(入力項目!$S$17,子育て関連マスタ!$I$32:$M$34,4,FALSE),0),
AND(S29&gt;=21,S29&lt;=22,入力項目!$S$16&lt;&gt;"高専"),IFERROR(VLOOKUP(入力項目!$S$17,子育て関連マスタ!$I$32:$M$34,4,FALSE),0),
S29&gt;=23,0
) +
IF($D29=4,
  IFERROR(_xlfn.IFS(
  S29&lt;=入力項目!$S$11,0,
  AND(S29=入力項目!$S$11),IFERROR(VLOOKUP(入力項目!$S$12,子育て関連マスタ!$I$4:$M$5,2,FALSE),0),
  AND(S29=4),IFERROR(VLOOKUP(入力項目!$S$13,子育て関連マスタ!$I$9:$M$12,2,FALSE),0),
  AND(S29=7),IFERROR(VLOOKUP(入力項目!$S$14,子育て関連マスタ!$I$16:$M$17,2,FALSE),0),
  AND(S29=13),IFERROR(VLOOKUP(入力項目!$S$15,子育て関連マスタ!$I$21:$M$22,2,FALSE),0),
  AND(S29=16),IFERROR(VLOOKUP(入力項目!$S$16,子育て関連マスタ!$I$26:$M$28,2,FALSE),0),
  AND(S29=19,入力項目!$S$16&lt;&gt;"高専"),IFERROR(VLOOKUP(入力項目!$S$17,子育て関連マスタ!$I$32:$M$37,2,FALSE),0),
  AND(S29=21,入力項目!$S$16="高専"),IFERROR(VLOOKUP(入力項目!$S$17,子育て関連マスタ!$I$32:$M$37,2,FALSE),0),
  S29&gt;=22,0
  ),0),0
) +
IF(AND(S29&gt;=1,S29&lt;=15),IF($D29=入力項目!$S$8,入力項目!$S$3,0),0) +
IF(AND(S29&gt;=1,S29&lt;=15),IF($D29=5,入力項目!$S$4,0),0) +
IF(AND(S29&gt;=1,S29&lt;=15),IF($D29=12,入力項目!$S$5,0),0) +
IF(AND(入力項目!$S$7=$A29,入力項目!$S$8=$D29),子育て関連マスタ!$C$14,0) +
IFERROR(IF(AND(YEAR(EDATE(DATE(入力項目!$S$7,入力項目!$S$8,1),1))=$A29,MONTH(EDATE(DATE(入力項目!$S$7,入力項目!$S$8,1),1))=$D29),子育て関連マスタ!$C$15,0),0) +
IF(AND(OR(S29=3,S29=5,S29=7),$D29=11),子育て関連マスタ!$C$17,0) +
IF(AND(S29=20,$D29=1),子育て関連マスタ!$C$18,0) +
IF(AND(S29=20,$D29=1),
IFERROR(_xlfn.IFS(
入力項目!$S$10="男",子育て関連マスタ!$C$18,
入力項目!$S$10="女",子育て関連マスタ!$C$19
),0),0
) +
IF(AND(S29&gt;=入力項目!$S$18,S29&lt;=入力項目!$S$19),入力項目!$S$20,0) +
IF(AND(S29&gt;=入力項目!$S$21,S29&lt;=入力項目!$S$22),入力項目!$S$23,0) +
IF(AND(S29&gt;=入力項目!$S$24,S29&lt;=入力項目!$S$25),入力項目!$S$26,0)
)</f>
        <v>0</v>
      </c>
      <c r="AH29">
        <f ca="1">-(
_xlfn.IFS(
T29&lt;=入力項目!$S$11,0,
AND(T29&gt;=入力項目!$S$11+1,T29&lt;=3),IFERROR(VLOOKUP(入力項目!$S$12,子育て関連マスタ!$I$4:$M$5,4,FALSE),0),
AND(T29&gt;=4,T29&lt;=6),IFERROR(VLOOKUP(入力項目!$S$13,子育て関連マスタ!$I$9:$M$12,4,FALSE),0),
AND(T29&gt;=7,T29&lt;=12),IFERROR(VLOOKUP(入力項目!$S$14,子育て関連マスタ!$I$16:$M$17,4,FALSE),0),
AND(T29&gt;=13,T29&lt;=15),IFERROR(VLOOKUP(入力項目!$S$15,子育て関連マスタ!$I$21:$M$22,4,FALSE),0),
AND(T29&gt;=16,T29&lt;=18),IFERROR(VLOOKUP(入力項目!$S$16,子育て関連マスタ!$I$26:$M$28,4,FALSE),0),
AND(T29&gt;=19,T29&lt;=20,入力項目!$S$16="高専"),IFERROR(VLOOKUP(入力項目!$S$16,子育て関連マスタ!$I$26:$M$28,4,FALSE),0),
AND(T29&gt;=19,T29&lt;=20,入力項目!$S$16&lt;&gt;"高専"),IFERROR(VLOOKUP(入力項目!$S$17,子育て関連マスタ!$I$32:$M$37,4,FALSE),0),
AND(T29&gt;=21,T29&lt;=22,入力項目!$S$16="高専"),IFERROR(VLOOKUP(入力項目!$S$17,子育て関連マスタ!$I$32:$M$34,4,FALSE),0),
AND(T29&gt;=21,T29&lt;=22,入力項目!$S$16&lt;&gt;"高専"),IFERROR(VLOOKUP(入力項目!$S$17,子育て関連マスタ!$I$32:$M$34,4,FALSE),0),
T29&gt;=23,0
) +
IF($D29=4,
  IFERROR(_xlfn.IFS(
  T29&lt;=入力項目!$S$11,0,
  AND(T29=入力項目!$S$11),IFERROR(VLOOKUP(入力項目!$S$12,子育て関連マスタ!$I$4:$M$5,2,FALSE),0),
  AND(T29=4),IFERROR(VLOOKUP(入力項目!$S$13,子育て関連マスタ!$I$9:$M$12,2,FALSE),0),
  AND(T29=7),IFERROR(VLOOKUP(入力項目!$S$14,子育て関連マスタ!$I$16:$M$17,2,FALSE),0),
  AND(T29=13),IFERROR(VLOOKUP(入力項目!$S$15,子育て関連マスタ!$I$21:$M$22,2,FALSE),0),
  AND(T29=16),IFERROR(VLOOKUP(入力項目!$S$16,子育て関連マスタ!$I$26:$M$28,2,FALSE),0),
  AND(T29=19,入力項目!$S$16&lt;&gt;"高専"),IFERROR(VLOOKUP(入力項目!$S$17,子育て関連マスタ!$I$32:$M$37,2,FALSE),0),
  AND(T29=21,入力項目!$S$16="高専"),IFERROR(VLOOKUP(入力項目!$S$17,子育て関連マスタ!$I$32:$M$37,2,FALSE),0),
  T29&gt;=22,0
  ),0),0
) +
IF(AND(T29&gt;=1,T29&lt;=15),IF($D29=入力項目!$S$8,入力項目!$S$3,0),0) +
IF(AND(T29&gt;=1,T29&lt;=15),IF($D29=5,入力項目!$S$4,0),0) +
IF(AND(T29&gt;=1,T29&lt;=15),IF($D29=12,入力項目!$S$5,0),0) +
IF(AND(入力項目!$S$7=$A29,入力項目!$S$8=$D29),子育て関連マスタ!$C$14,0) +
IFERROR(IF(AND(YEAR(EDATE(DATE(入力項目!$S$7,入力項目!$S$8,1),1))=$A29,MONTH(EDATE(DATE(入力項目!$S$7,入力項目!$S$8,1),1))=$D29),子育て関連マスタ!$C$15,0),0) +
IF(AND(OR(T29=3,T29=5,T29=7),$D29=11),子育て関連マスタ!$C$17,0) +
IF(AND(T29=20,$D29=1),子育て関連マスタ!$C$18,0) +
IF(AND(T29=20,$D29=1),
IFERROR(_xlfn.IFS(
入力項目!$S$10="男",子育て関連マスタ!$C$18,
入力項目!$S$10="女",子育て関連マスタ!$C$19
),0),0
) +
IF(AND(T29&gt;=入力項目!$S$18,T29&lt;=入力項目!$S$19),入力項目!$S$20,0) +
IF(AND(T29&gt;=入力項目!$S$21,T29&lt;=入力項目!$S$22),入力項目!$S$23,0) +
IF(AND(T29&gt;=入力項目!$S$24,T29&lt;=入力項目!$S$25),入力項目!$S$26,0)
)</f>
        <v>0</v>
      </c>
      <c r="AI29">
        <f ca="1">-(
_xlfn.IFS(
U29&lt;=入力項目!$S$11,0,
AND(U29&gt;=入力項目!$S$11+1,U29&lt;=3),IFERROR(VLOOKUP(入力項目!$S$12,子育て関連マスタ!$I$4:$M$5,4,FALSE),0),
AND(U29&gt;=4,U29&lt;=6),IFERROR(VLOOKUP(入力項目!$S$13,子育て関連マスタ!$I$9:$M$12,4,FALSE),0),
AND(U29&gt;=7,U29&lt;=12),IFERROR(VLOOKUP(入力項目!$S$14,子育て関連マスタ!$I$16:$M$17,4,FALSE),0),
AND(U29&gt;=13,U29&lt;=15),IFERROR(VLOOKUP(入力項目!$S$15,子育て関連マスタ!$I$21:$M$22,4,FALSE),0),
AND(U29&gt;=16,U29&lt;=18),IFERROR(VLOOKUP(入力項目!$S$16,子育て関連マスタ!$I$26:$M$28,4,FALSE),0),
AND(U29&gt;=19,U29&lt;=20,入力項目!$S$16="高専"),IFERROR(VLOOKUP(入力項目!$S$16,子育て関連マスタ!$I$26:$M$28,4,FALSE),0),
AND(U29&gt;=19,U29&lt;=20,入力項目!$S$16&lt;&gt;"高専"),IFERROR(VLOOKUP(入力項目!$S$17,子育て関連マスタ!$I$32:$M$37,4,FALSE),0),
AND(U29&gt;=21,U29&lt;=22,入力項目!$S$16="高専"),IFERROR(VLOOKUP(入力項目!$S$17,子育て関連マスタ!$I$32:$M$34,4,FALSE),0),
AND(U29&gt;=21,U29&lt;=22,入力項目!$S$16&lt;&gt;"高専"),IFERROR(VLOOKUP(入力項目!$S$17,子育て関連マスタ!$I$32:$M$34,4,FALSE),0),
U29&gt;=23,0
) +
IF($D29=4,
  IFERROR(_xlfn.IFS(
  U29&lt;=入力項目!$S$11,0,
  AND(U29=入力項目!$S$11),IFERROR(VLOOKUP(入力項目!$S$12,子育て関連マスタ!$I$4:$M$5,2,FALSE),0),
  AND(U29=4),IFERROR(VLOOKUP(入力項目!$S$13,子育て関連マスタ!$I$9:$M$12,2,FALSE),0),
  AND(U29=7),IFERROR(VLOOKUP(入力項目!$S$14,子育て関連マスタ!$I$16:$M$17,2,FALSE),0),
  AND(U29=13),IFERROR(VLOOKUP(入力項目!$S$15,子育て関連マスタ!$I$21:$M$22,2,FALSE),0),
  AND(U29=16),IFERROR(VLOOKUP(入力項目!$S$16,子育て関連マスタ!$I$26:$M$28,2,FALSE),0),
  AND(U29=19,入力項目!$S$16&lt;&gt;"高専"),IFERROR(VLOOKUP(入力項目!$S$17,子育て関連マスタ!$I$32:$M$37,2,FALSE),0),
  AND(U29=21,入力項目!$S$16="高専"),IFERROR(VLOOKUP(入力項目!$S$17,子育て関連マスタ!$I$32:$M$37,2,FALSE),0),
  U29&gt;=22,0
  ),0),0
) +
IF(AND(U29&gt;=1,U29&lt;=15),IF($D29=入力項目!$S$8,入力項目!$S$3,0),0) +
IF(AND(U29&gt;=1,U29&lt;=15),IF($D29=5,入力項目!$S$4,0),0) +
IF(AND(U29&gt;=1,U29&lt;=15),IF($D29=12,入力項目!$S$5,0),0) +
IF(AND(入力項目!$S$7=$A29,入力項目!$S$8=$D29),子育て関連マスタ!$C$14,0) +
IFERROR(IF(AND(YEAR(EDATE(DATE(入力項目!$S$7,入力項目!$S$8,1),1))=$A29,MONTH(EDATE(DATE(入力項目!$S$7,入力項目!$S$8,1),1))=$D29),子育て関連マスタ!$C$15,0),0) +
IF(AND(OR(U29=3,U29=5,U29=7),$D29=11),子育て関連マスタ!$C$17,0) +
IF(AND(U29=20,$D29=1),子育て関連マスタ!$C$18,0) +
IF(AND(U29=20,$D29=1),
IFERROR(_xlfn.IFS(
入力項目!$S$10="男",子育て関連マスタ!$C$18,
入力項目!$S$10="女",子育て関連マスタ!$C$19
),0),0
) +
IF(AND(U29&gt;=入力項目!$S$18,U29&lt;=入力項目!$S$19),入力項目!$S$20,0) +
IF(AND(U29&gt;=入力項目!$S$21,U29&lt;=入力項目!$S$22),入力項目!$S$23,0) +
IF(AND(U29&gt;=入力項目!$S$24,U29&lt;=入力項目!$S$25),入力項目!$S$26,0)
)</f>
        <v>0</v>
      </c>
      <c r="AJ29" s="10">
        <f ca="1">-VLOOKUP($D29,月別収支!$A$2:$H$13,7,FALSE)</f>
        <v>-20000</v>
      </c>
    </row>
    <row r="30" spans="1:36" x14ac:dyDescent="0.4">
      <c r="A30">
        <f t="shared" ca="1" si="18"/>
        <v>2026</v>
      </c>
      <c r="B30">
        <f t="shared" ca="1" si="7"/>
        <v>2026</v>
      </c>
      <c r="C30">
        <f t="shared" ca="1" si="8"/>
        <v>2</v>
      </c>
      <c r="D30">
        <f t="shared" ca="1" si="19"/>
        <v>12</v>
      </c>
      <c r="E30" t="str">
        <f t="shared" ca="1" si="0"/>
        <v>2026年12月</v>
      </c>
      <c r="F30">
        <f ca="1">IF(OR(入力項目!$N$5&lt;$A30,AND(入力項目!$N$5=$A30,入力項目!$N$6&lt;$D30)),IF(F29=0,1,IF(G30=12,F29+1,F29)),0)</f>
        <v>2</v>
      </c>
      <c r="G30">
        <f ca="1">IF(OR(入力項目!$N$5&lt;$A30,AND(入力項目!$N$5=$A30,入力項目!$N$6&lt;$D30)),IF(G29=12,1,G29+1),0)</f>
        <v>2</v>
      </c>
      <c r="H30" t="str">
        <f t="shared" ca="1" si="1"/>
        <v>2_2</v>
      </c>
      <c r="I30">
        <f ca="1">IF(
  IFERROR(AND($C30&gt;0,MOD($C30,入力項目!$N$22)=0,$D30=入力項目!$N$23), FALSE),
  1,
  IF(
    AND(I29&gt;0,J29=12),
    IF(I29=入力項目!$N$28, 0, I29+1),
    I29
  )
)</f>
        <v>0</v>
      </c>
      <c r="J30">
        <f ca="1">IF($D30=入力項目!$N$23,1,IFERROR(J29+1,1))</f>
        <v>7</v>
      </c>
      <c r="K30" t="str">
        <f t="shared" ca="1" si="2"/>
        <v>0_7</v>
      </c>
      <c r="L30">
        <f ca="1">L29+IF(入力項目!$D$4=$D30,1,0)</f>
        <v>31</v>
      </c>
      <c r="M30" t="str">
        <f t="shared" ca="1" si="3"/>
        <v>31歳</v>
      </c>
      <c r="N30">
        <f t="shared" ca="1" si="10"/>
        <v>31</v>
      </c>
      <c r="O30" t="str">
        <f t="shared" ca="1" si="4"/>
        <v>31歳</v>
      </c>
      <c r="P30">
        <f t="shared" ca="1" si="11"/>
        <v>6</v>
      </c>
      <c r="Q30">
        <f t="shared" ca="1" si="12"/>
        <v>4</v>
      </c>
      <c r="R30">
        <f t="shared" ca="1" si="13"/>
        <v>2027</v>
      </c>
      <c r="S30">
        <f t="shared" ca="1" si="14"/>
        <v>2027</v>
      </c>
      <c r="T30">
        <f t="shared" ca="1" si="15"/>
        <v>2027</v>
      </c>
      <c r="U30">
        <f t="shared" ca="1" si="16"/>
        <v>2027</v>
      </c>
      <c r="V30" s="10">
        <f t="shared" ca="1" si="17"/>
        <v>9524086</v>
      </c>
      <c r="W30" s="10">
        <f ca="1">IF($L30&lt;その他マスタ!$B$1,VLOOKUP($D30,月別収支!$A$2:$H$13,2,FALSE),その他マスタ!$B$3)+IF(AND($L30=その他マスタ!$B$1,入力項目!$I$9="あり",$D30=入力項目!$D$4),その他マスタ!$B$2,0)</f>
        <v>1100000</v>
      </c>
      <c r="X30" s="10">
        <f ca="1">-IF(入力項目!$K$5=TRUE,
IF($F30+$G30&lt;3,VLOOKUP($D30,月別収支!$A$2:$H$13,8,FALSE),0)+IFERROR(VLOOKUP($H30,住宅ローン計算!C:P,13,FALSE),0)+IF($F30&gt;1,IF(OR($G30=3,$G30=6,$G30=9,$G30=12),ROUNDUP(入力項目!$N$18/4,0),0),0),
VLOOKUP($D30,月別収支!$A$2:$H$13,8,FALSE))</f>
        <v>-184963</v>
      </c>
      <c r="Y30" s="10">
        <f ca="1">-VLOOKUP($D30,月別収支!$A$2:$H$13,3,FALSE)</f>
        <v>-75000</v>
      </c>
      <c r="Z30" s="10">
        <f ca="1">-VLOOKUP($D30,月別収支!$A$2:$H$13,4,FALSE)</f>
        <v>-27000</v>
      </c>
      <c r="AA30" s="10">
        <f ca="1">-VLOOKUP($D30,月別収支!$A$2:$H$13,6,FALSE)</f>
        <v>-10000</v>
      </c>
      <c r="AB30" s="10">
        <f ca="1">-(
VLOOKUP($D30,月別収支!$A$2:$H$13,5,FALSE)+IF(AND(入力項目!$I$27&lt;=$A30,ISEVEN($A30-入力項目!$I$27),入力項目!$I$28=$D30),入力項目!$I$26,0)
+IF(入力項目!$K$26=TRUE,
IFERROR(VLOOKUP($K30,マイカーローン計算!C:P,13,FALSE),0),
IFERROR(
  IF(AND($C30&gt;0,MOD($C30,入力項目!$N$22)=0,$D30=入力項目!$N$23),入力項目!$N$24,0),
 0
)
)
)</f>
        <v>-20000</v>
      </c>
      <c r="AC30" s="10">
        <f ca="1">-IF($A30&lt;入力項目!$N$33,入力項目!$N$35,IF(AND($A30=入力項目!$N$33,$D30&lt;=入力項目!$N$34),入力項目!$N$35,0))</f>
        <v>-5000</v>
      </c>
      <c r="AD30">
        <f ca="1">-(
_xlfn.IFS(
P30&lt;=入力項目!$S$11,0,
AND(P30&gt;=入力項目!$S$11+1,P30&lt;=3),IFERROR(VLOOKUP(入力項目!$S$12,子育て関連マスタ!$I$4:$M$5,4,FALSE),0),
AND(P30&gt;=4,P30&lt;=6),IFERROR(VLOOKUP(入力項目!$S$13,子育て関連マスタ!$I$9:$M$12,4,FALSE),0),
AND(P30&gt;=7,P30&lt;=12),IFERROR(VLOOKUP(入力項目!$S$14,子育て関連マスタ!$I$16:$M$17,4,FALSE),0),
AND(P30&gt;=13,P30&lt;=15),IFERROR(VLOOKUP(入力項目!$S$15,子育て関連マスタ!$I$21:$M$22,4,FALSE),0),
AND(P30&gt;=16,P30&lt;=18),IFERROR(VLOOKUP(入力項目!$S$16,子育て関連マスタ!$I$26:$M$28,4,FALSE),0),
AND(P30&gt;=19,P30&lt;=20,入力項目!$S$16="高専"),IFERROR(VLOOKUP(入力項目!$S$16,子育て関連マスタ!$I$26:$M$28,4,FALSE),0),
AND(P30&gt;=19,P30&lt;=20,入力項目!$S$16&lt;&gt;"高専"),IFERROR(VLOOKUP(入力項目!$S$17,子育て関連マスタ!$I$32:$M$37,4,FALSE),0),
AND(P30&gt;=21,P30&lt;=22,入力項目!$S$16="高専"),IFERROR(VLOOKUP(入力項目!$S$17,子育て関連マスタ!$I$32:$M$34,4,FALSE),0),
AND(P30&gt;=21,P30&lt;=22,入力項目!$S$16&lt;&gt;"高専"),IFERROR(VLOOKUP(入力項目!$S$17,子育て関連マスタ!$I$32:$M$34,4,FALSE),0),
P30&gt;=23,0
) +
IF($D30=4,
  IFERROR(_xlfn.IFS(
  P30&lt;=入力項目!$S$11,0,
  AND(P30=入力項目!$S$11),IFERROR(VLOOKUP(入力項目!$S$12,子育て関連マスタ!$I$4:$M$5,2,FALSE),0),
  AND(P30=4),IFERROR(VLOOKUP(入力項目!$S$13,子育て関連マスタ!$I$9:$M$12,2,FALSE),0),
  AND(P30=7),IFERROR(VLOOKUP(入力項目!$S$14,子育て関連マスタ!$I$16:$M$17,2,FALSE),0),
  AND(P30=13),IFERROR(VLOOKUP(入力項目!$S$15,子育て関連マスタ!$I$21:$M$22,2,FALSE),0),
  AND(P30=16),IFERROR(VLOOKUP(入力項目!$S$16,子育て関連マスタ!$I$26:$M$28,2,FALSE),0),
  AND(P30=19,入力項目!$S$16&lt;&gt;"高専"),IFERROR(VLOOKUP(入力項目!$S$17,子育て関連マスタ!$I$32:$M$37,2,FALSE),0),
  AND(P30=21,入力項目!$S$16="高専"),IFERROR(VLOOKUP(入力項目!$S$17,子育て関連マスタ!$I$32:$M$37,2,FALSE),0),
  P30&gt;=22,0
  ),0),0
) +
IF(AND(P30&gt;=1,P30&lt;=15),IF($D30=入力項目!$S$8,入力項目!$S$3,0),0) +
IF(AND(P30&gt;=1,P30&lt;=15),IF($D30=5,入力項目!$S$4,0),0) +
IF(AND(P30&gt;=1,P30&lt;=15),IF($D30=12,入力項目!$S$5,0),0) +
IF(AND(入力項目!$S$7=$A30,入力項目!$S$8=$D30),子育て関連マスタ!$C$14,0) +
IFERROR(IF(AND(YEAR(EDATE(DATE(入力項目!$S$7,入力項目!$S$8,1),1))=$A30,MONTH(EDATE(DATE(入力項目!$S$7,入力項目!$S$8,1),1))=$D30),子育て関連マスタ!$C$15,0),0) +
IF(AND(OR(P30=3,P30=5,P30=7),$D30=11),子育て関連マスタ!$C$17,0) +
IF(AND(P30=20,$D30=1),子育て関連マスタ!$C$18,0) +
IF(AND(P30=20,$D30=1),
IFERROR(_xlfn.IFS(
入力項目!$S$10="男",子育て関連マスタ!$C$18,
入力項目!$S$10="女",子育て関連マスタ!$C$19
),0),0
) +
IF(AND(P30&gt;=入力項目!$S$18,P30&lt;=入力項目!$S$19),入力項目!$S$20,0) +
IF(AND(P30&gt;=入力項目!$S$21,P30&lt;=入力項目!$S$22),入力項目!$S$23,0) +
IF(AND(P30&gt;=入力項目!$S$24,P30&lt;=入力項目!$S$25),入力項目!$S$26,0)
)</f>
        <v>-34000</v>
      </c>
      <c r="AE30">
        <f ca="1">-(
_xlfn.IFS(
Q30&lt;=入力項目!$S$11,0,
AND(Q30&gt;=入力項目!$S$11+1,Q30&lt;=3),IFERROR(VLOOKUP(入力項目!$S$12,子育て関連マスタ!$I$4:$M$5,4,FALSE),0),
AND(Q30&gt;=4,Q30&lt;=6),IFERROR(VLOOKUP(入力項目!$S$13,子育て関連マスタ!$I$9:$M$12,4,FALSE),0),
AND(Q30&gt;=7,Q30&lt;=12),IFERROR(VLOOKUP(入力項目!$S$14,子育て関連マスタ!$I$16:$M$17,4,FALSE),0),
AND(Q30&gt;=13,Q30&lt;=15),IFERROR(VLOOKUP(入力項目!$S$15,子育て関連マスタ!$I$21:$M$22,4,FALSE),0),
AND(Q30&gt;=16,Q30&lt;=18),IFERROR(VLOOKUP(入力項目!$S$16,子育て関連マスタ!$I$26:$M$28,4,FALSE),0),
AND(Q30&gt;=19,Q30&lt;=20,入力項目!$S$16="高専"),IFERROR(VLOOKUP(入力項目!$S$16,子育て関連マスタ!$I$26:$M$28,4,FALSE),0),
AND(Q30&gt;=19,Q30&lt;=20,入力項目!$S$16&lt;&gt;"高専"),IFERROR(VLOOKUP(入力項目!$S$17,子育て関連マスタ!$I$32:$M$37,4,FALSE),0),
AND(Q30&gt;=21,Q30&lt;=22,入力項目!$S$16="高専"),IFERROR(VLOOKUP(入力項目!$S$17,子育て関連マスタ!$I$32:$M$34,4,FALSE),0),
AND(Q30&gt;=21,Q30&lt;=22,入力項目!$S$16&lt;&gt;"高専"),IFERROR(VLOOKUP(入力項目!$S$17,子育て関連マスタ!$I$32:$M$34,4,FALSE),0),
Q30&gt;=23,0
) +
IF($D30=4,
  IFERROR(_xlfn.IFS(
  Q30&lt;=入力項目!$S$11,0,
  AND(Q30=入力項目!$S$11),IFERROR(VLOOKUP(入力項目!$S$12,子育て関連マスタ!$I$4:$M$5,2,FALSE),0),
  AND(Q30=4),IFERROR(VLOOKUP(入力項目!$S$13,子育て関連マスタ!$I$9:$M$12,2,FALSE),0),
  AND(Q30=7),IFERROR(VLOOKUP(入力項目!$S$14,子育て関連マスタ!$I$16:$M$17,2,FALSE),0),
  AND(Q30=13),IFERROR(VLOOKUP(入力項目!$S$15,子育て関連マスタ!$I$21:$M$22,2,FALSE),0),
  AND(Q30=16),IFERROR(VLOOKUP(入力項目!$S$16,子育て関連マスタ!$I$26:$M$28,2,FALSE),0),
  AND(Q30=19,入力項目!$S$16&lt;&gt;"高専"),IFERROR(VLOOKUP(入力項目!$S$17,子育て関連マスタ!$I$32:$M$37,2,FALSE),0),
  AND(Q30=21,入力項目!$S$16="高専"),IFERROR(VLOOKUP(入力項目!$S$17,子育て関連マスタ!$I$32:$M$37,2,FALSE),0),
  Q30&gt;=22,0
  ),0),0
) +
IF(AND(Q30&gt;=1,Q30&lt;=15),IF($D30=入力項目!$S$8,入力項目!$S$3,0),0) +
IF(AND(Q30&gt;=1,Q30&lt;=15),IF($D30=5,入力項目!$S$4,0),0) +
IF(AND(Q30&gt;=1,Q30&lt;=15),IF($D30=12,入力項目!$S$5,0),0) +
IF(AND(入力項目!$S$7=$A30,入力項目!$S$8=$D30),子育て関連マスタ!$C$14,0) +
IFERROR(IF(AND(YEAR(EDATE(DATE(入力項目!$S$7,入力項目!$S$8,1),1))=$A30,MONTH(EDATE(DATE(入力項目!$S$7,入力項目!$S$8,1),1))=$D30),子育て関連マスタ!$C$15,0),0) +
IF(AND(OR(Q30=3,Q30=5,Q30=7),$D30=11),子育て関連マスタ!$C$17,0) +
IF(AND(Q30=20,$D30=1),子育て関連マスタ!$C$18,0) +
IF(AND(Q30=20,$D30=1),
IFERROR(_xlfn.IFS(
入力項目!$S$10="男",子育て関連マスタ!$C$18,
入力項目!$S$10="女",子育て関連マスタ!$C$19
),0),0
) +
IF(AND(Q30&gt;=入力項目!$S$18,Q30&lt;=入力項目!$S$19),入力項目!$S$20,0) +
IF(AND(Q30&gt;=入力項目!$S$21,Q30&lt;=入力項目!$S$22),入力項目!$S$23,0) +
IF(AND(Q30&gt;=入力項目!$S$24,Q30&lt;=入力項目!$S$25),入力項目!$S$26,0)
)</f>
        <v>-24000</v>
      </c>
      <c r="AF30">
        <f ca="1">-(
_xlfn.IFS(
R30&lt;=入力項目!$S$11,0,
AND(R30&gt;=入力項目!$S$11+1,R30&lt;=3),IFERROR(VLOOKUP(入力項目!$S$12,子育て関連マスタ!$I$4:$M$5,4,FALSE),0),
AND(R30&gt;=4,R30&lt;=6),IFERROR(VLOOKUP(入力項目!$S$13,子育て関連マスタ!$I$9:$M$12,4,FALSE),0),
AND(R30&gt;=7,R30&lt;=12),IFERROR(VLOOKUP(入力項目!$S$14,子育て関連マスタ!$I$16:$M$17,4,FALSE),0),
AND(R30&gt;=13,R30&lt;=15),IFERROR(VLOOKUP(入力項目!$S$15,子育て関連マスタ!$I$21:$M$22,4,FALSE),0),
AND(R30&gt;=16,R30&lt;=18),IFERROR(VLOOKUP(入力項目!$S$16,子育て関連マスタ!$I$26:$M$28,4,FALSE),0),
AND(R30&gt;=19,R30&lt;=20,入力項目!$S$16="高専"),IFERROR(VLOOKUP(入力項目!$S$16,子育て関連マスタ!$I$26:$M$28,4,FALSE),0),
AND(R30&gt;=19,R30&lt;=20,入力項目!$S$16&lt;&gt;"高専"),IFERROR(VLOOKUP(入力項目!$S$17,子育て関連マスタ!$I$32:$M$37,4,FALSE),0),
AND(R30&gt;=21,R30&lt;=22,入力項目!$S$16="高専"),IFERROR(VLOOKUP(入力項目!$S$17,子育て関連マスタ!$I$32:$M$34,4,FALSE),0),
AND(R30&gt;=21,R30&lt;=22,入力項目!$S$16&lt;&gt;"高専"),IFERROR(VLOOKUP(入力項目!$S$17,子育て関連マスタ!$I$32:$M$34,4,FALSE),0),
R30&gt;=23,0
) +
IF($D30=4,
  IFERROR(_xlfn.IFS(
  R30&lt;=入力項目!$S$11,0,
  AND(R30=入力項目!$S$11),IFERROR(VLOOKUP(入力項目!$S$12,子育て関連マスタ!$I$4:$M$5,2,FALSE),0),
  AND(R30=4),IFERROR(VLOOKUP(入力項目!$S$13,子育て関連マスタ!$I$9:$M$12,2,FALSE),0),
  AND(R30=7),IFERROR(VLOOKUP(入力項目!$S$14,子育て関連マスタ!$I$16:$M$17,2,FALSE),0),
  AND(R30=13),IFERROR(VLOOKUP(入力項目!$S$15,子育て関連マスタ!$I$21:$M$22,2,FALSE),0),
  AND(R30=16),IFERROR(VLOOKUP(入力項目!$S$16,子育て関連マスタ!$I$26:$M$28,2,FALSE),0),
  AND(R30=19,入力項目!$S$16&lt;&gt;"高専"),IFERROR(VLOOKUP(入力項目!$S$17,子育て関連マスタ!$I$32:$M$37,2,FALSE),0),
  AND(R30=21,入力項目!$S$16="高専"),IFERROR(VLOOKUP(入力項目!$S$17,子育て関連マスタ!$I$32:$M$37,2,FALSE),0),
  R30&gt;=22,0
  ),0),0
) +
IF(AND(R30&gt;=1,R30&lt;=15),IF($D30=入力項目!$S$8,入力項目!$S$3,0),0) +
IF(AND(R30&gt;=1,R30&lt;=15),IF($D30=5,入力項目!$S$4,0),0) +
IF(AND(R30&gt;=1,R30&lt;=15),IF($D30=12,入力項目!$S$5,0),0) +
IF(AND(入力項目!$S$7=$A30,入力項目!$S$8=$D30),子育て関連マスタ!$C$14,0) +
IFERROR(IF(AND(YEAR(EDATE(DATE(入力項目!$S$7,入力項目!$S$8,1),1))=$A30,MONTH(EDATE(DATE(入力項目!$S$7,入力項目!$S$8,1),1))=$D30),子育て関連マスタ!$C$15,0),0) +
IF(AND(OR(R30=3,R30=5,R30=7),$D30=11),子育て関連マスタ!$C$17,0) +
IF(AND(R30=20,$D30=1),子育て関連マスタ!$C$18,0) +
IF(AND(R30=20,$D30=1),
IFERROR(_xlfn.IFS(
入力項目!$S$10="男",子育て関連マスタ!$C$18,
入力項目!$S$10="女",子育て関連マスタ!$C$19
),0),0
) +
IF(AND(R30&gt;=入力項目!$S$18,R30&lt;=入力項目!$S$19),入力項目!$S$20,0) +
IF(AND(R30&gt;=入力項目!$S$21,R30&lt;=入力項目!$S$22),入力項目!$S$23,0) +
IF(AND(R30&gt;=入力項目!$S$24,R30&lt;=入力項目!$S$25),入力項目!$S$26,0)
)</f>
        <v>0</v>
      </c>
      <c r="AG30">
        <f ca="1">-(
_xlfn.IFS(
S30&lt;=入力項目!$S$11,0,
AND(S30&gt;=入力項目!$S$11+1,S30&lt;=3),IFERROR(VLOOKUP(入力項目!$S$12,子育て関連マスタ!$I$4:$M$5,4,FALSE),0),
AND(S30&gt;=4,S30&lt;=6),IFERROR(VLOOKUP(入力項目!$S$13,子育て関連マスタ!$I$9:$M$12,4,FALSE),0),
AND(S30&gt;=7,S30&lt;=12),IFERROR(VLOOKUP(入力項目!$S$14,子育て関連マスタ!$I$16:$M$17,4,FALSE),0),
AND(S30&gt;=13,S30&lt;=15),IFERROR(VLOOKUP(入力項目!$S$15,子育て関連マスタ!$I$21:$M$22,4,FALSE),0),
AND(S30&gt;=16,S30&lt;=18),IFERROR(VLOOKUP(入力項目!$S$16,子育て関連マスタ!$I$26:$M$28,4,FALSE),0),
AND(S30&gt;=19,S30&lt;=20,入力項目!$S$16="高専"),IFERROR(VLOOKUP(入力項目!$S$16,子育て関連マスタ!$I$26:$M$28,4,FALSE),0),
AND(S30&gt;=19,S30&lt;=20,入力項目!$S$16&lt;&gt;"高専"),IFERROR(VLOOKUP(入力項目!$S$17,子育て関連マスタ!$I$32:$M$37,4,FALSE),0),
AND(S30&gt;=21,S30&lt;=22,入力項目!$S$16="高専"),IFERROR(VLOOKUP(入力項目!$S$17,子育て関連マスタ!$I$32:$M$34,4,FALSE),0),
AND(S30&gt;=21,S30&lt;=22,入力項目!$S$16&lt;&gt;"高専"),IFERROR(VLOOKUP(入力項目!$S$17,子育て関連マスタ!$I$32:$M$34,4,FALSE),0),
S30&gt;=23,0
) +
IF($D30=4,
  IFERROR(_xlfn.IFS(
  S30&lt;=入力項目!$S$11,0,
  AND(S30=入力項目!$S$11),IFERROR(VLOOKUP(入力項目!$S$12,子育て関連マスタ!$I$4:$M$5,2,FALSE),0),
  AND(S30=4),IFERROR(VLOOKUP(入力項目!$S$13,子育て関連マスタ!$I$9:$M$12,2,FALSE),0),
  AND(S30=7),IFERROR(VLOOKUP(入力項目!$S$14,子育て関連マスタ!$I$16:$M$17,2,FALSE),0),
  AND(S30=13),IFERROR(VLOOKUP(入力項目!$S$15,子育て関連マスタ!$I$21:$M$22,2,FALSE),0),
  AND(S30=16),IFERROR(VLOOKUP(入力項目!$S$16,子育て関連マスタ!$I$26:$M$28,2,FALSE),0),
  AND(S30=19,入力項目!$S$16&lt;&gt;"高専"),IFERROR(VLOOKUP(入力項目!$S$17,子育て関連マスタ!$I$32:$M$37,2,FALSE),0),
  AND(S30=21,入力項目!$S$16="高専"),IFERROR(VLOOKUP(入力項目!$S$17,子育て関連マスタ!$I$32:$M$37,2,FALSE),0),
  S30&gt;=22,0
  ),0),0
) +
IF(AND(S30&gt;=1,S30&lt;=15),IF($D30=入力項目!$S$8,入力項目!$S$3,0),0) +
IF(AND(S30&gt;=1,S30&lt;=15),IF($D30=5,入力項目!$S$4,0),0) +
IF(AND(S30&gt;=1,S30&lt;=15),IF($D30=12,入力項目!$S$5,0),0) +
IF(AND(入力項目!$S$7=$A30,入力項目!$S$8=$D30),子育て関連マスタ!$C$14,0) +
IFERROR(IF(AND(YEAR(EDATE(DATE(入力項目!$S$7,入力項目!$S$8,1),1))=$A30,MONTH(EDATE(DATE(入力項目!$S$7,入力項目!$S$8,1),1))=$D30),子育て関連マスタ!$C$15,0),0) +
IF(AND(OR(S30=3,S30=5,S30=7),$D30=11),子育て関連マスタ!$C$17,0) +
IF(AND(S30=20,$D30=1),子育て関連マスタ!$C$18,0) +
IF(AND(S30=20,$D30=1),
IFERROR(_xlfn.IFS(
入力項目!$S$10="男",子育て関連マスタ!$C$18,
入力項目!$S$10="女",子育て関連マスタ!$C$19
),0),0
) +
IF(AND(S30&gt;=入力項目!$S$18,S30&lt;=入力項目!$S$19),入力項目!$S$20,0) +
IF(AND(S30&gt;=入力項目!$S$21,S30&lt;=入力項目!$S$22),入力項目!$S$23,0) +
IF(AND(S30&gt;=入力項目!$S$24,S30&lt;=入力項目!$S$25),入力項目!$S$26,0)
)</f>
        <v>0</v>
      </c>
      <c r="AH30">
        <f ca="1">-(
_xlfn.IFS(
T30&lt;=入力項目!$S$11,0,
AND(T30&gt;=入力項目!$S$11+1,T30&lt;=3),IFERROR(VLOOKUP(入力項目!$S$12,子育て関連マスタ!$I$4:$M$5,4,FALSE),0),
AND(T30&gt;=4,T30&lt;=6),IFERROR(VLOOKUP(入力項目!$S$13,子育て関連マスタ!$I$9:$M$12,4,FALSE),0),
AND(T30&gt;=7,T30&lt;=12),IFERROR(VLOOKUP(入力項目!$S$14,子育て関連マスタ!$I$16:$M$17,4,FALSE),0),
AND(T30&gt;=13,T30&lt;=15),IFERROR(VLOOKUP(入力項目!$S$15,子育て関連マスタ!$I$21:$M$22,4,FALSE),0),
AND(T30&gt;=16,T30&lt;=18),IFERROR(VLOOKUP(入力項目!$S$16,子育て関連マスタ!$I$26:$M$28,4,FALSE),0),
AND(T30&gt;=19,T30&lt;=20,入力項目!$S$16="高専"),IFERROR(VLOOKUP(入力項目!$S$16,子育て関連マスタ!$I$26:$M$28,4,FALSE),0),
AND(T30&gt;=19,T30&lt;=20,入力項目!$S$16&lt;&gt;"高専"),IFERROR(VLOOKUP(入力項目!$S$17,子育て関連マスタ!$I$32:$M$37,4,FALSE),0),
AND(T30&gt;=21,T30&lt;=22,入力項目!$S$16="高専"),IFERROR(VLOOKUP(入力項目!$S$17,子育て関連マスタ!$I$32:$M$34,4,FALSE),0),
AND(T30&gt;=21,T30&lt;=22,入力項目!$S$16&lt;&gt;"高専"),IFERROR(VLOOKUP(入力項目!$S$17,子育て関連マスタ!$I$32:$M$34,4,FALSE),0),
T30&gt;=23,0
) +
IF($D30=4,
  IFERROR(_xlfn.IFS(
  T30&lt;=入力項目!$S$11,0,
  AND(T30=入力項目!$S$11),IFERROR(VLOOKUP(入力項目!$S$12,子育て関連マスタ!$I$4:$M$5,2,FALSE),0),
  AND(T30=4),IFERROR(VLOOKUP(入力項目!$S$13,子育て関連マスタ!$I$9:$M$12,2,FALSE),0),
  AND(T30=7),IFERROR(VLOOKUP(入力項目!$S$14,子育て関連マスタ!$I$16:$M$17,2,FALSE),0),
  AND(T30=13),IFERROR(VLOOKUP(入力項目!$S$15,子育て関連マスタ!$I$21:$M$22,2,FALSE),0),
  AND(T30=16),IFERROR(VLOOKUP(入力項目!$S$16,子育て関連マスタ!$I$26:$M$28,2,FALSE),0),
  AND(T30=19,入力項目!$S$16&lt;&gt;"高専"),IFERROR(VLOOKUP(入力項目!$S$17,子育て関連マスタ!$I$32:$M$37,2,FALSE),0),
  AND(T30=21,入力項目!$S$16="高専"),IFERROR(VLOOKUP(入力項目!$S$17,子育て関連マスタ!$I$32:$M$37,2,FALSE),0),
  T30&gt;=22,0
  ),0),0
) +
IF(AND(T30&gt;=1,T30&lt;=15),IF($D30=入力項目!$S$8,入力項目!$S$3,0),0) +
IF(AND(T30&gt;=1,T30&lt;=15),IF($D30=5,入力項目!$S$4,0),0) +
IF(AND(T30&gt;=1,T30&lt;=15),IF($D30=12,入力項目!$S$5,0),0) +
IF(AND(入力項目!$S$7=$A30,入力項目!$S$8=$D30),子育て関連マスタ!$C$14,0) +
IFERROR(IF(AND(YEAR(EDATE(DATE(入力項目!$S$7,入力項目!$S$8,1),1))=$A30,MONTH(EDATE(DATE(入力項目!$S$7,入力項目!$S$8,1),1))=$D30),子育て関連マスタ!$C$15,0),0) +
IF(AND(OR(T30=3,T30=5,T30=7),$D30=11),子育て関連マスタ!$C$17,0) +
IF(AND(T30=20,$D30=1),子育て関連マスタ!$C$18,0) +
IF(AND(T30=20,$D30=1),
IFERROR(_xlfn.IFS(
入力項目!$S$10="男",子育て関連マスタ!$C$18,
入力項目!$S$10="女",子育て関連マスタ!$C$19
),0),0
) +
IF(AND(T30&gt;=入力項目!$S$18,T30&lt;=入力項目!$S$19),入力項目!$S$20,0) +
IF(AND(T30&gt;=入力項目!$S$21,T30&lt;=入力項目!$S$22),入力項目!$S$23,0) +
IF(AND(T30&gt;=入力項目!$S$24,T30&lt;=入力項目!$S$25),入力項目!$S$26,0)
)</f>
        <v>0</v>
      </c>
      <c r="AI30">
        <f ca="1">-(
_xlfn.IFS(
U30&lt;=入力項目!$S$11,0,
AND(U30&gt;=入力項目!$S$11+1,U30&lt;=3),IFERROR(VLOOKUP(入力項目!$S$12,子育て関連マスタ!$I$4:$M$5,4,FALSE),0),
AND(U30&gt;=4,U30&lt;=6),IFERROR(VLOOKUP(入力項目!$S$13,子育て関連マスタ!$I$9:$M$12,4,FALSE),0),
AND(U30&gt;=7,U30&lt;=12),IFERROR(VLOOKUP(入力項目!$S$14,子育て関連マスタ!$I$16:$M$17,4,FALSE),0),
AND(U30&gt;=13,U30&lt;=15),IFERROR(VLOOKUP(入力項目!$S$15,子育て関連マスタ!$I$21:$M$22,4,FALSE),0),
AND(U30&gt;=16,U30&lt;=18),IFERROR(VLOOKUP(入力項目!$S$16,子育て関連マスタ!$I$26:$M$28,4,FALSE),0),
AND(U30&gt;=19,U30&lt;=20,入力項目!$S$16="高専"),IFERROR(VLOOKUP(入力項目!$S$16,子育て関連マスタ!$I$26:$M$28,4,FALSE),0),
AND(U30&gt;=19,U30&lt;=20,入力項目!$S$16&lt;&gt;"高専"),IFERROR(VLOOKUP(入力項目!$S$17,子育て関連マスタ!$I$32:$M$37,4,FALSE),0),
AND(U30&gt;=21,U30&lt;=22,入力項目!$S$16="高専"),IFERROR(VLOOKUP(入力項目!$S$17,子育て関連マスタ!$I$32:$M$34,4,FALSE),0),
AND(U30&gt;=21,U30&lt;=22,入力項目!$S$16&lt;&gt;"高専"),IFERROR(VLOOKUP(入力項目!$S$17,子育て関連マスタ!$I$32:$M$34,4,FALSE),0),
U30&gt;=23,0
) +
IF($D30=4,
  IFERROR(_xlfn.IFS(
  U30&lt;=入力項目!$S$11,0,
  AND(U30=入力項目!$S$11),IFERROR(VLOOKUP(入力項目!$S$12,子育て関連マスタ!$I$4:$M$5,2,FALSE),0),
  AND(U30=4),IFERROR(VLOOKUP(入力項目!$S$13,子育て関連マスタ!$I$9:$M$12,2,FALSE),0),
  AND(U30=7),IFERROR(VLOOKUP(入力項目!$S$14,子育て関連マスタ!$I$16:$M$17,2,FALSE),0),
  AND(U30=13),IFERROR(VLOOKUP(入力項目!$S$15,子育て関連マスタ!$I$21:$M$22,2,FALSE),0),
  AND(U30=16),IFERROR(VLOOKUP(入力項目!$S$16,子育て関連マスタ!$I$26:$M$28,2,FALSE),0),
  AND(U30=19,入力項目!$S$16&lt;&gt;"高専"),IFERROR(VLOOKUP(入力項目!$S$17,子育て関連マスタ!$I$32:$M$37,2,FALSE),0),
  AND(U30=21,入力項目!$S$16="高専"),IFERROR(VLOOKUP(入力項目!$S$17,子育て関連マスタ!$I$32:$M$37,2,FALSE),0),
  U30&gt;=22,0
  ),0),0
) +
IF(AND(U30&gt;=1,U30&lt;=15),IF($D30=入力項目!$S$8,入力項目!$S$3,0),0) +
IF(AND(U30&gt;=1,U30&lt;=15),IF($D30=5,入力項目!$S$4,0),0) +
IF(AND(U30&gt;=1,U30&lt;=15),IF($D30=12,入力項目!$S$5,0),0) +
IF(AND(入力項目!$S$7=$A30,入力項目!$S$8=$D30),子育て関連マスタ!$C$14,0) +
IFERROR(IF(AND(YEAR(EDATE(DATE(入力項目!$S$7,入力項目!$S$8,1),1))=$A30,MONTH(EDATE(DATE(入力項目!$S$7,入力項目!$S$8,1),1))=$D30),子育て関連マスタ!$C$15,0),0) +
IF(AND(OR(U30=3,U30=5,U30=7),$D30=11),子育て関連マスタ!$C$17,0) +
IF(AND(U30=20,$D30=1),子育て関連マスタ!$C$18,0) +
IF(AND(U30=20,$D30=1),
IFERROR(_xlfn.IFS(
入力項目!$S$10="男",子育て関連マスタ!$C$18,
入力項目!$S$10="女",子育て関連マスタ!$C$19
),0),0
) +
IF(AND(U30&gt;=入力項目!$S$18,U30&lt;=入力項目!$S$19),入力項目!$S$20,0) +
IF(AND(U30&gt;=入力項目!$S$21,U30&lt;=入力項目!$S$22),入力項目!$S$23,0) +
IF(AND(U30&gt;=入力項目!$S$24,U30&lt;=入力項目!$S$25),入力項目!$S$26,0)
)</f>
        <v>0</v>
      </c>
      <c r="AJ30" s="10">
        <f ca="1">-VLOOKUP($D30,月別収支!$A$2:$H$13,7,FALSE)</f>
        <v>-20000</v>
      </c>
    </row>
    <row r="31" spans="1:36" x14ac:dyDescent="0.4">
      <c r="A31">
        <f t="shared" ca="1" si="18"/>
        <v>2027</v>
      </c>
      <c r="B31">
        <f t="shared" ca="1" si="7"/>
        <v>2026</v>
      </c>
      <c r="C31">
        <f t="shared" ca="1" si="8"/>
        <v>3</v>
      </c>
      <c r="D31">
        <f t="shared" ca="1" si="19"/>
        <v>1</v>
      </c>
      <c r="E31" t="str">
        <f t="shared" ca="1" si="0"/>
        <v>2027年1月</v>
      </c>
      <c r="F31">
        <f ca="1">IF(OR(入力項目!$N$5&lt;$A31,AND(入力項目!$N$5=$A31,入力項目!$N$6&lt;$D31)),IF(F30=0,1,IF(G31=12,F30+1,F30)),0)</f>
        <v>2</v>
      </c>
      <c r="G31">
        <f ca="1">IF(OR(入力項目!$N$5&lt;$A31,AND(入力項目!$N$5=$A31,入力項目!$N$6&lt;$D31)),IF(G30=12,1,G30+1),0)</f>
        <v>3</v>
      </c>
      <c r="H31" t="str">
        <f t="shared" ca="1" si="1"/>
        <v>2_3</v>
      </c>
      <c r="I31">
        <f ca="1">IF(
  IFERROR(AND($C31&gt;0,MOD($C31,入力項目!$N$22)=0,$D31=入力項目!$N$23), FALSE),
  1,
  IF(
    AND(I30&gt;0,J30=12),
    IF(I30=入力項目!$N$28, 0, I30+1),
    I30
  )
)</f>
        <v>0</v>
      </c>
      <c r="J31">
        <f ca="1">IF($D31=入力項目!$N$23,1,IFERROR(J30+1,1))</f>
        <v>8</v>
      </c>
      <c r="K31" t="str">
        <f t="shared" ca="1" si="2"/>
        <v>0_8</v>
      </c>
      <c r="L31">
        <f ca="1">L30+IF(入力項目!$D$4=$D31,1,0)</f>
        <v>31</v>
      </c>
      <c r="M31" t="str">
        <f t="shared" ca="1" si="3"/>
        <v>31歳</v>
      </c>
      <c r="N31">
        <f t="shared" ca="1" si="10"/>
        <v>32</v>
      </c>
      <c r="O31" t="str">
        <f t="shared" ca="1" si="4"/>
        <v>32歳</v>
      </c>
      <c r="P31">
        <f t="shared" ca="1" si="11"/>
        <v>6</v>
      </c>
      <c r="Q31">
        <f t="shared" ca="1" si="12"/>
        <v>4</v>
      </c>
      <c r="R31">
        <f t="shared" ca="1" si="13"/>
        <v>2027</v>
      </c>
      <c r="S31">
        <f t="shared" ca="1" si="14"/>
        <v>2027</v>
      </c>
      <c r="T31">
        <f t="shared" ca="1" si="15"/>
        <v>2027</v>
      </c>
      <c r="U31">
        <f t="shared" ca="1" si="16"/>
        <v>2027</v>
      </c>
      <c r="V31" s="10">
        <f t="shared" ca="1" si="17"/>
        <v>9539811</v>
      </c>
      <c r="W31" s="10">
        <f ca="1">IF($L31&lt;その他マスタ!$B$1,VLOOKUP($D31,月別収支!$A$2:$H$13,2,FALSE),その他マスタ!$B$3)+IF(AND($L31=その他マスタ!$B$1,入力項目!$I$9="あり",$D31=入力項目!$D$4),その他マスタ!$B$2,0)</f>
        <v>300000</v>
      </c>
      <c r="X31" s="10">
        <f ca="1">-IF(入力項目!$K$5=TRUE,
IF($F31+$G31&lt;3,VLOOKUP($D31,月別収支!$A$2:$H$13,8,FALSE),0)+IFERROR(VLOOKUP($H31,住宅ローン計算!C:P,13,FALSE),0)+IF($F31&gt;1,IF(OR($G31=3,$G31=6,$G31=9,$G31=12),ROUNDUP(入力項目!$N$18/4,0),0),0),
VLOOKUP($D31,月別収支!$A$2:$H$13,8,FALSE))</f>
        <v>-89275</v>
      </c>
      <c r="Y31" s="10">
        <f ca="1">-VLOOKUP($D31,月別収支!$A$2:$H$13,3,FALSE)</f>
        <v>-75000</v>
      </c>
      <c r="Z31" s="10">
        <f ca="1">-VLOOKUP($D31,月別収支!$A$2:$H$13,4,FALSE)</f>
        <v>-27000</v>
      </c>
      <c r="AA31" s="10">
        <f ca="1">-VLOOKUP($D31,月別収支!$A$2:$H$13,6,FALSE)</f>
        <v>-10000</v>
      </c>
      <c r="AB31" s="10">
        <f ca="1">-(
VLOOKUP($D31,月別収支!$A$2:$H$13,5,FALSE)+IF(AND(入力項目!$I$27&lt;=$A31,ISEVEN($A31-入力項目!$I$27),入力項目!$I$28=$D31),入力項目!$I$26,0)
+IF(入力項目!$K$26=TRUE,
IFERROR(VLOOKUP($K31,マイカーローン計算!C:P,13,FALSE),0),
IFERROR(
  IF(AND($C31&gt;0,MOD($C31,入力項目!$N$22)=0,$D31=入力項目!$N$23),入力項目!$N$24,0),
 0
)
)
)</f>
        <v>-20000</v>
      </c>
      <c r="AC31" s="10">
        <f ca="1">-IF($A31&lt;入力項目!$N$33,入力項目!$N$35,IF(AND($A31=入力項目!$N$33,$D31&lt;=入力項目!$N$34),入力項目!$N$35,0))</f>
        <v>-5000</v>
      </c>
      <c r="AD31">
        <f ca="1">-(
_xlfn.IFS(
P31&lt;=入力項目!$S$11,0,
AND(P31&gt;=入力項目!$S$11+1,P31&lt;=3),IFERROR(VLOOKUP(入力項目!$S$12,子育て関連マスタ!$I$4:$M$5,4,FALSE),0),
AND(P31&gt;=4,P31&lt;=6),IFERROR(VLOOKUP(入力項目!$S$13,子育て関連マスタ!$I$9:$M$12,4,FALSE),0),
AND(P31&gt;=7,P31&lt;=12),IFERROR(VLOOKUP(入力項目!$S$14,子育て関連マスタ!$I$16:$M$17,4,FALSE),0),
AND(P31&gt;=13,P31&lt;=15),IFERROR(VLOOKUP(入力項目!$S$15,子育て関連マスタ!$I$21:$M$22,4,FALSE),0),
AND(P31&gt;=16,P31&lt;=18),IFERROR(VLOOKUP(入力項目!$S$16,子育て関連マスタ!$I$26:$M$28,4,FALSE),0),
AND(P31&gt;=19,P31&lt;=20,入力項目!$S$16="高専"),IFERROR(VLOOKUP(入力項目!$S$16,子育て関連マスタ!$I$26:$M$28,4,FALSE),0),
AND(P31&gt;=19,P31&lt;=20,入力項目!$S$16&lt;&gt;"高専"),IFERROR(VLOOKUP(入力項目!$S$17,子育て関連マスタ!$I$32:$M$37,4,FALSE),0),
AND(P31&gt;=21,P31&lt;=22,入力項目!$S$16="高専"),IFERROR(VLOOKUP(入力項目!$S$17,子育て関連マスタ!$I$32:$M$34,4,FALSE),0),
AND(P31&gt;=21,P31&lt;=22,入力項目!$S$16&lt;&gt;"高専"),IFERROR(VLOOKUP(入力項目!$S$17,子育て関連マスタ!$I$32:$M$34,4,FALSE),0),
P31&gt;=23,0
) +
IF($D31=4,
  IFERROR(_xlfn.IFS(
  P31&lt;=入力項目!$S$11,0,
  AND(P31=入力項目!$S$11),IFERROR(VLOOKUP(入力項目!$S$12,子育て関連マスタ!$I$4:$M$5,2,FALSE),0),
  AND(P31=4),IFERROR(VLOOKUP(入力項目!$S$13,子育て関連マスタ!$I$9:$M$12,2,FALSE),0),
  AND(P31=7),IFERROR(VLOOKUP(入力項目!$S$14,子育て関連マスタ!$I$16:$M$17,2,FALSE),0),
  AND(P31=13),IFERROR(VLOOKUP(入力項目!$S$15,子育て関連マスタ!$I$21:$M$22,2,FALSE),0),
  AND(P31=16),IFERROR(VLOOKUP(入力項目!$S$16,子育て関連マスタ!$I$26:$M$28,2,FALSE),0),
  AND(P31=19,入力項目!$S$16&lt;&gt;"高専"),IFERROR(VLOOKUP(入力項目!$S$17,子育て関連マスタ!$I$32:$M$37,2,FALSE),0),
  AND(P31=21,入力項目!$S$16="高専"),IFERROR(VLOOKUP(入力項目!$S$17,子育て関連マスタ!$I$32:$M$37,2,FALSE),0),
  P31&gt;=22,0
  ),0),0
) +
IF(AND(P31&gt;=1,P31&lt;=15),IF($D31=入力項目!$S$8,入力項目!$S$3,0),0) +
IF(AND(P31&gt;=1,P31&lt;=15),IF($D31=5,入力項目!$S$4,0),0) +
IF(AND(P31&gt;=1,P31&lt;=15),IF($D31=12,入力項目!$S$5,0),0) +
IF(AND(入力項目!$S$7=$A31,入力項目!$S$8=$D31),子育て関連マスタ!$C$14,0) +
IFERROR(IF(AND(YEAR(EDATE(DATE(入力項目!$S$7,入力項目!$S$8,1),1))=$A31,MONTH(EDATE(DATE(入力項目!$S$7,入力項目!$S$8,1),1))=$D31),子育て関連マスタ!$C$15,0),0) +
IF(AND(OR(P31=3,P31=5,P31=7),$D31=11),子育て関連マスタ!$C$17,0) +
IF(AND(P31=20,$D31=1),子育て関連マスタ!$C$18,0) +
IF(AND(P31=20,$D31=1),
IFERROR(_xlfn.IFS(
入力項目!$S$10="男",子育て関連マスタ!$C$18,
入力項目!$S$10="女",子育て関連マスタ!$C$19
),0),0
) +
IF(AND(P31&gt;=入力項目!$S$18,P31&lt;=入力項目!$S$19),入力項目!$S$20,0) +
IF(AND(P31&gt;=入力項目!$S$21,P31&lt;=入力項目!$S$22),入力項目!$S$23,0) +
IF(AND(P31&gt;=入力項目!$S$24,P31&lt;=入力項目!$S$25),入力項目!$S$26,0)
)</f>
        <v>-24000</v>
      </c>
      <c r="AE31">
        <f ca="1">-(
_xlfn.IFS(
Q31&lt;=入力項目!$S$11,0,
AND(Q31&gt;=入力項目!$S$11+1,Q31&lt;=3),IFERROR(VLOOKUP(入力項目!$S$12,子育て関連マスタ!$I$4:$M$5,4,FALSE),0),
AND(Q31&gt;=4,Q31&lt;=6),IFERROR(VLOOKUP(入力項目!$S$13,子育て関連マスタ!$I$9:$M$12,4,FALSE),0),
AND(Q31&gt;=7,Q31&lt;=12),IFERROR(VLOOKUP(入力項目!$S$14,子育て関連マスタ!$I$16:$M$17,4,FALSE),0),
AND(Q31&gt;=13,Q31&lt;=15),IFERROR(VLOOKUP(入力項目!$S$15,子育て関連マスタ!$I$21:$M$22,4,FALSE),0),
AND(Q31&gt;=16,Q31&lt;=18),IFERROR(VLOOKUP(入力項目!$S$16,子育て関連マスタ!$I$26:$M$28,4,FALSE),0),
AND(Q31&gt;=19,Q31&lt;=20,入力項目!$S$16="高専"),IFERROR(VLOOKUP(入力項目!$S$16,子育て関連マスタ!$I$26:$M$28,4,FALSE),0),
AND(Q31&gt;=19,Q31&lt;=20,入力項目!$S$16&lt;&gt;"高専"),IFERROR(VLOOKUP(入力項目!$S$17,子育て関連マスタ!$I$32:$M$37,4,FALSE),0),
AND(Q31&gt;=21,Q31&lt;=22,入力項目!$S$16="高専"),IFERROR(VLOOKUP(入力項目!$S$17,子育て関連マスタ!$I$32:$M$34,4,FALSE),0),
AND(Q31&gt;=21,Q31&lt;=22,入力項目!$S$16&lt;&gt;"高専"),IFERROR(VLOOKUP(入力項目!$S$17,子育て関連マスタ!$I$32:$M$34,4,FALSE),0),
Q31&gt;=23,0
) +
IF($D31=4,
  IFERROR(_xlfn.IFS(
  Q31&lt;=入力項目!$S$11,0,
  AND(Q31=入力項目!$S$11),IFERROR(VLOOKUP(入力項目!$S$12,子育て関連マスタ!$I$4:$M$5,2,FALSE),0),
  AND(Q31=4),IFERROR(VLOOKUP(入力項目!$S$13,子育て関連マスタ!$I$9:$M$12,2,FALSE),0),
  AND(Q31=7),IFERROR(VLOOKUP(入力項目!$S$14,子育て関連マスタ!$I$16:$M$17,2,FALSE),0),
  AND(Q31=13),IFERROR(VLOOKUP(入力項目!$S$15,子育て関連マスタ!$I$21:$M$22,2,FALSE),0),
  AND(Q31=16),IFERROR(VLOOKUP(入力項目!$S$16,子育て関連マスタ!$I$26:$M$28,2,FALSE),0),
  AND(Q31=19,入力項目!$S$16&lt;&gt;"高専"),IFERROR(VLOOKUP(入力項目!$S$17,子育て関連マスタ!$I$32:$M$37,2,FALSE),0),
  AND(Q31=21,入力項目!$S$16="高専"),IFERROR(VLOOKUP(入力項目!$S$17,子育て関連マスタ!$I$32:$M$37,2,FALSE),0),
  Q31&gt;=22,0
  ),0),0
) +
IF(AND(Q31&gt;=1,Q31&lt;=15),IF($D31=入力項目!$S$8,入力項目!$S$3,0),0) +
IF(AND(Q31&gt;=1,Q31&lt;=15),IF($D31=5,入力項目!$S$4,0),0) +
IF(AND(Q31&gt;=1,Q31&lt;=15),IF($D31=12,入力項目!$S$5,0),0) +
IF(AND(入力項目!$S$7=$A31,入力項目!$S$8=$D31),子育て関連マスタ!$C$14,0) +
IFERROR(IF(AND(YEAR(EDATE(DATE(入力項目!$S$7,入力項目!$S$8,1),1))=$A31,MONTH(EDATE(DATE(入力項目!$S$7,入力項目!$S$8,1),1))=$D31),子育て関連マスタ!$C$15,0),0) +
IF(AND(OR(Q31=3,Q31=5,Q31=7),$D31=11),子育て関連マスタ!$C$17,0) +
IF(AND(Q31=20,$D31=1),子育て関連マスタ!$C$18,0) +
IF(AND(Q31=20,$D31=1),
IFERROR(_xlfn.IFS(
入力項目!$S$10="男",子育て関連マスタ!$C$18,
入力項目!$S$10="女",子育て関連マスタ!$C$19
),0),0
) +
IF(AND(Q31&gt;=入力項目!$S$18,Q31&lt;=入力項目!$S$19),入力項目!$S$20,0) +
IF(AND(Q31&gt;=入力項目!$S$21,Q31&lt;=入力項目!$S$22),入力項目!$S$23,0) +
IF(AND(Q31&gt;=入力項目!$S$24,Q31&lt;=入力項目!$S$25),入力項目!$S$26,0)
)</f>
        <v>-14000</v>
      </c>
      <c r="AF31">
        <f ca="1">-(
_xlfn.IFS(
R31&lt;=入力項目!$S$11,0,
AND(R31&gt;=入力項目!$S$11+1,R31&lt;=3),IFERROR(VLOOKUP(入力項目!$S$12,子育て関連マスタ!$I$4:$M$5,4,FALSE),0),
AND(R31&gt;=4,R31&lt;=6),IFERROR(VLOOKUP(入力項目!$S$13,子育て関連マスタ!$I$9:$M$12,4,FALSE),0),
AND(R31&gt;=7,R31&lt;=12),IFERROR(VLOOKUP(入力項目!$S$14,子育て関連マスタ!$I$16:$M$17,4,FALSE),0),
AND(R31&gt;=13,R31&lt;=15),IFERROR(VLOOKUP(入力項目!$S$15,子育て関連マスタ!$I$21:$M$22,4,FALSE),0),
AND(R31&gt;=16,R31&lt;=18),IFERROR(VLOOKUP(入力項目!$S$16,子育て関連マスタ!$I$26:$M$28,4,FALSE),0),
AND(R31&gt;=19,R31&lt;=20,入力項目!$S$16="高専"),IFERROR(VLOOKUP(入力項目!$S$16,子育て関連マスタ!$I$26:$M$28,4,FALSE),0),
AND(R31&gt;=19,R31&lt;=20,入力項目!$S$16&lt;&gt;"高専"),IFERROR(VLOOKUP(入力項目!$S$17,子育て関連マスタ!$I$32:$M$37,4,FALSE),0),
AND(R31&gt;=21,R31&lt;=22,入力項目!$S$16="高専"),IFERROR(VLOOKUP(入力項目!$S$17,子育て関連マスタ!$I$32:$M$34,4,FALSE),0),
AND(R31&gt;=21,R31&lt;=22,入力項目!$S$16&lt;&gt;"高専"),IFERROR(VLOOKUP(入力項目!$S$17,子育て関連マスタ!$I$32:$M$34,4,FALSE),0),
R31&gt;=23,0
) +
IF($D31=4,
  IFERROR(_xlfn.IFS(
  R31&lt;=入力項目!$S$11,0,
  AND(R31=入力項目!$S$11),IFERROR(VLOOKUP(入力項目!$S$12,子育て関連マスタ!$I$4:$M$5,2,FALSE),0),
  AND(R31=4),IFERROR(VLOOKUP(入力項目!$S$13,子育て関連マスタ!$I$9:$M$12,2,FALSE),0),
  AND(R31=7),IFERROR(VLOOKUP(入力項目!$S$14,子育て関連マスタ!$I$16:$M$17,2,FALSE),0),
  AND(R31=13),IFERROR(VLOOKUP(入力項目!$S$15,子育て関連マスタ!$I$21:$M$22,2,FALSE),0),
  AND(R31=16),IFERROR(VLOOKUP(入力項目!$S$16,子育て関連マスタ!$I$26:$M$28,2,FALSE),0),
  AND(R31=19,入力項目!$S$16&lt;&gt;"高専"),IFERROR(VLOOKUP(入力項目!$S$17,子育て関連マスタ!$I$32:$M$37,2,FALSE),0),
  AND(R31=21,入力項目!$S$16="高専"),IFERROR(VLOOKUP(入力項目!$S$17,子育て関連マスタ!$I$32:$M$37,2,FALSE),0),
  R31&gt;=22,0
  ),0),0
) +
IF(AND(R31&gt;=1,R31&lt;=15),IF($D31=入力項目!$S$8,入力項目!$S$3,0),0) +
IF(AND(R31&gt;=1,R31&lt;=15),IF($D31=5,入力項目!$S$4,0),0) +
IF(AND(R31&gt;=1,R31&lt;=15),IF($D31=12,入力項目!$S$5,0),0) +
IF(AND(入力項目!$S$7=$A31,入力項目!$S$8=$D31),子育て関連マスタ!$C$14,0) +
IFERROR(IF(AND(YEAR(EDATE(DATE(入力項目!$S$7,入力項目!$S$8,1),1))=$A31,MONTH(EDATE(DATE(入力項目!$S$7,入力項目!$S$8,1),1))=$D31),子育て関連マスタ!$C$15,0),0) +
IF(AND(OR(R31=3,R31=5,R31=7),$D31=11),子育て関連マスタ!$C$17,0) +
IF(AND(R31=20,$D31=1),子育て関連マスタ!$C$18,0) +
IF(AND(R31=20,$D31=1),
IFERROR(_xlfn.IFS(
入力項目!$S$10="男",子育て関連マスタ!$C$18,
入力項目!$S$10="女",子育て関連マスタ!$C$19
),0),0
) +
IF(AND(R31&gt;=入力項目!$S$18,R31&lt;=入力項目!$S$19),入力項目!$S$20,0) +
IF(AND(R31&gt;=入力項目!$S$21,R31&lt;=入力項目!$S$22),入力項目!$S$23,0) +
IF(AND(R31&gt;=入力項目!$S$24,R31&lt;=入力項目!$S$25),入力項目!$S$26,0)
)</f>
        <v>0</v>
      </c>
      <c r="AG31">
        <f ca="1">-(
_xlfn.IFS(
S31&lt;=入力項目!$S$11,0,
AND(S31&gt;=入力項目!$S$11+1,S31&lt;=3),IFERROR(VLOOKUP(入力項目!$S$12,子育て関連マスタ!$I$4:$M$5,4,FALSE),0),
AND(S31&gt;=4,S31&lt;=6),IFERROR(VLOOKUP(入力項目!$S$13,子育て関連マスタ!$I$9:$M$12,4,FALSE),0),
AND(S31&gt;=7,S31&lt;=12),IFERROR(VLOOKUP(入力項目!$S$14,子育て関連マスタ!$I$16:$M$17,4,FALSE),0),
AND(S31&gt;=13,S31&lt;=15),IFERROR(VLOOKUP(入力項目!$S$15,子育て関連マスタ!$I$21:$M$22,4,FALSE),0),
AND(S31&gt;=16,S31&lt;=18),IFERROR(VLOOKUP(入力項目!$S$16,子育て関連マスタ!$I$26:$M$28,4,FALSE),0),
AND(S31&gt;=19,S31&lt;=20,入力項目!$S$16="高専"),IFERROR(VLOOKUP(入力項目!$S$16,子育て関連マスタ!$I$26:$M$28,4,FALSE),0),
AND(S31&gt;=19,S31&lt;=20,入力項目!$S$16&lt;&gt;"高専"),IFERROR(VLOOKUP(入力項目!$S$17,子育て関連マスタ!$I$32:$M$37,4,FALSE),0),
AND(S31&gt;=21,S31&lt;=22,入力項目!$S$16="高専"),IFERROR(VLOOKUP(入力項目!$S$17,子育て関連マスタ!$I$32:$M$34,4,FALSE),0),
AND(S31&gt;=21,S31&lt;=22,入力項目!$S$16&lt;&gt;"高専"),IFERROR(VLOOKUP(入力項目!$S$17,子育て関連マスタ!$I$32:$M$34,4,FALSE),0),
S31&gt;=23,0
) +
IF($D31=4,
  IFERROR(_xlfn.IFS(
  S31&lt;=入力項目!$S$11,0,
  AND(S31=入力項目!$S$11),IFERROR(VLOOKUP(入力項目!$S$12,子育て関連マスタ!$I$4:$M$5,2,FALSE),0),
  AND(S31=4),IFERROR(VLOOKUP(入力項目!$S$13,子育て関連マスタ!$I$9:$M$12,2,FALSE),0),
  AND(S31=7),IFERROR(VLOOKUP(入力項目!$S$14,子育て関連マスタ!$I$16:$M$17,2,FALSE),0),
  AND(S31=13),IFERROR(VLOOKUP(入力項目!$S$15,子育て関連マスタ!$I$21:$M$22,2,FALSE),0),
  AND(S31=16),IFERROR(VLOOKUP(入力項目!$S$16,子育て関連マスタ!$I$26:$M$28,2,FALSE),0),
  AND(S31=19,入力項目!$S$16&lt;&gt;"高専"),IFERROR(VLOOKUP(入力項目!$S$17,子育て関連マスタ!$I$32:$M$37,2,FALSE),0),
  AND(S31=21,入力項目!$S$16="高専"),IFERROR(VLOOKUP(入力項目!$S$17,子育て関連マスタ!$I$32:$M$37,2,FALSE),0),
  S31&gt;=22,0
  ),0),0
) +
IF(AND(S31&gt;=1,S31&lt;=15),IF($D31=入力項目!$S$8,入力項目!$S$3,0),0) +
IF(AND(S31&gt;=1,S31&lt;=15),IF($D31=5,入力項目!$S$4,0),0) +
IF(AND(S31&gt;=1,S31&lt;=15),IF($D31=12,入力項目!$S$5,0),0) +
IF(AND(入力項目!$S$7=$A31,入力項目!$S$8=$D31),子育て関連マスタ!$C$14,0) +
IFERROR(IF(AND(YEAR(EDATE(DATE(入力項目!$S$7,入力項目!$S$8,1),1))=$A31,MONTH(EDATE(DATE(入力項目!$S$7,入力項目!$S$8,1),1))=$D31),子育て関連マスタ!$C$15,0),0) +
IF(AND(OR(S31=3,S31=5,S31=7),$D31=11),子育て関連マスタ!$C$17,0) +
IF(AND(S31=20,$D31=1),子育て関連マスタ!$C$18,0) +
IF(AND(S31=20,$D31=1),
IFERROR(_xlfn.IFS(
入力項目!$S$10="男",子育て関連マスタ!$C$18,
入力項目!$S$10="女",子育て関連マスタ!$C$19
),0),0
) +
IF(AND(S31&gt;=入力項目!$S$18,S31&lt;=入力項目!$S$19),入力項目!$S$20,0) +
IF(AND(S31&gt;=入力項目!$S$21,S31&lt;=入力項目!$S$22),入力項目!$S$23,0) +
IF(AND(S31&gt;=入力項目!$S$24,S31&lt;=入力項目!$S$25),入力項目!$S$26,0)
)</f>
        <v>0</v>
      </c>
      <c r="AH31">
        <f ca="1">-(
_xlfn.IFS(
T31&lt;=入力項目!$S$11,0,
AND(T31&gt;=入力項目!$S$11+1,T31&lt;=3),IFERROR(VLOOKUP(入力項目!$S$12,子育て関連マスタ!$I$4:$M$5,4,FALSE),0),
AND(T31&gt;=4,T31&lt;=6),IFERROR(VLOOKUP(入力項目!$S$13,子育て関連マスタ!$I$9:$M$12,4,FALSE),0),
AND(T31&gt;=7,T31&lt;=12),IFERROR(VLOOKUP(入力項目!$S$14,子育て関連マスタ!$I$16:$M$17,4,FALSE),0),
AND(T31&gt;=13,T31&lt;=15),IFERROR(VLOOKUP(入力項目!$S$15,子育て関連マスタ!$I$21:$M$22,4,FALSE),0),
AND(T31&gt;=16,T31&lt;=18),IFERROR(VLOOKUP(入力項目!$S$16,子育て関連マスタ!$I$26:$M$28,4,FALSE),0),
AND(T31&gt;=19,T31&lt;=20,入力項目!$S$16="高専"),IFERROR(VLOOKUP(入力項目!$S$16,子育て関連マスタ!$I$26:$M$28,4,FALSE),0),
AND(T31&gt;=19,T31&lt;=20,入力項目!$S$16&lt;&gt;"高専"),IFERROR(VLOOKUP(入力項目!$S$17,子育て関連マスタ!$I$32:$M$37,4,FALSE),0),
AND(T31&gt;=21,T31&lt;=22,入力項目!$S$16="高専"),IFERROR(VLOOKUP(入力項目!$S$17,子育て関連マスタ!$I$32:$M$34,4,FALSE),0),
AND(T31&gt;=21,T31&lt;=22,入力項目!$S$16&lt;&gt;"高専"),IFERROR(VLOOKUP(入力項目!$S$17,子育て関連マスタ!$I$32:$M$34,4,FALSE),0),
T31&gt;=23,0
) +
IF($D31=4,
  IFERROR(_xlfn.IFS(
  T31&lt;=入力項目!$S$11,0,
  AND(T31=入力項目!$S$11),IFERROR(VLOOKUP(入力項目!$S$12,子育て関連マスタ!$I$4:$M$5,2,FALSE),0),
  AND(T31=4),IFERROR(VLOOKUP(入力項目!$S$13,子育て関連マスタ!$I$9:$M$12,2,FALSE),0),
  AND(T31=7),IFERROR(VLOOKUP(入力項目!$S$14,子育て関連マスタ!$I$16:$M$17,2,FALSE),0),
  AND(T31=13),IFERROR(VLOOKUP(入力項目!$S$15,子育て関連マスタ!$I$21:$M$22,2,FALSE),0),
  AND(T31=16),IFERROR(VLOOKUP(入力項目!$S$16,子育て関連マスタ!$I$26:$M$28,2,FALSE),0),
  AND(T31=19,入力項目!$S$16&lt;&gt;"高専"),IFERROR(VLOOKUP(入力項目!$S$17,子育て関連マスタ!$I$32:$M$37,2,FALSE),0),
  AND(T31=21,入力項目!$S$16="高専"),IFERROR(VLOOKUP(入力項目!$S$17,子育て関連マスタ!$I$32:$M$37,2,FALSE),0),
  T31&gt;=22,0
  ),0),0
) +
IF(AND(T31&gt;=1,T31&lt;=15),IF($D31=入力項目!$S$8,入力項目!$S$3,0),0) +
IF(AND(T31&gt;=1,T31&lt;=15),IF($D31=5,入力項目!$S$4,0),0) +
IF(AND(T31&gt;=1,T31&lt;=15),IF($D31=12,入力項目!$S$5,0),0) +
IF(AND(入力項目!$S$7=$A31,入力項目!$S$8=$D31),子育て関連マスタ!$C$14,0) +
IFERROR(IF(AND(YEAR(EDATE(DATE(入力項目!$S$7,入力項目!$S$8,1),1))=$A31,MONTH(EDATE(DATE(入力項目!$S$7,入力項目!$S$8,1),1))=$D31),子育て関連マスタ!$C$15,0),0) +
IF(AND(OR(T31=3,T31=5,T31=7),$D31=11),子育て関連マスタ!$C$17,0) +
IF(AND(T31=20,$D31=1),子育て関連マスタ!$C$18,0) +
IF(AND(T31=20,$D31=1),
IFERROR(_xlfn.IFS(
入力項目!$S$10="男",子育て関連マスタ!$C$18,
入力項目!$S$10="女",子育て関連マスタ!$C$19
),0),0
) +
IF(AND(T31&gt;=入力項目!$S$18,T31&lt;=入力項目!$S$19),入力項目!$S$20,0) +
IF(AND(T31&gt;=入力項目!$S$21,T31&lt;=入力項目!$S$22),入力項目!$S$23,0) +
IF(AND(T31&gt;=入力項目!$S$24,T31&lt;=入力項目!$S$25),入力項目!$S$26,0)
)</f>
        <v>0</v>
      </c>
      <c r="AI31">
        <f ca="1">-(
_xlfn.IFS(
U31&lt;=入力項目!$S$11,0,
AND(U31&gt;=入力項目!$S$11+1,U31&lt;=3),IFERROR(VLOOKUP(入力項目!$S$12,子育て関連マスタ!$I$4:$M$5,4,FALSE),0),
AND(U31&gt;=4,U31&lt;=6),IFERROR(VLOOKUP(入力項目!$S$13,子育て関連マスタ!$I$9:$M$12,4,FALSE),0),
AND(U31&gt;=7,U31&lt;=12),IFERROR(VLOOKUP(入力項目!$S$14,子育て関連マスタ!$I$16:$M$17,4,FALSE),0),
AND(U31&gt;=13,U31&lt;=15),IFERROR(VLOOKUP(入力項目!$S$15,子育て関連マスタ!$I$21:$M$22,4,FALSE),0),
AND(U31&gt;=16,U31&lt;=18),IFERROR(VLOOKUP(入力項目!$S$16,子育て関連マスタ!$I$26:$M$28,4,FALSE),0),
AND(U31&gt;=19,U31&lt;=20,入力項目!$S$16="高専"),IFERROR(VLOOKUP(入力項目!$S$16,子育て関連マスタ!$I$26:$M$28,4,FALSE),0),
AND(U31&gt;=19,U31&lt;=20,入力項目!$S$16&lt;&gt;"高専"),IFERROR(VLOOKUP(入力項目!$S$17,子育て関連マスタ!$I$32:$M$37,4,FALSE),0),
AND(U31&gt;=21,U31&lt;=22,入力項目!$S$16="高専"),IFERROR(VLOOKUP(入力項目!$S$17,子育て関連マスタ!$I$32:$M$34,4,FALSE),0),
AND(U31&gt;=21,U31&lt;=22,入力項目!$S$16&lt;&gt;"高専"),IFERROR(VLOOKUP(入力項目!$S$17,子育て関連マスタ!$I$32:$M$34,4,FALSE),0),
U31&gt;=23,0
) +
IF($D31=4,
  IFERROR(_xlfn.IFS(
  U31&lt;=入力項目!$S$11,0,
  AND(U31=入力項目!$S$11),IFERROR(VLOOKUP(入力項目!$S$12,子育て関連マスタ!$I$4:$M$5,2,FALSE),0),
  AND(U31=4),IFERROR(VLOOKUP(入力項目!$S$13,子育て関連マスタ!$I$9:$M$12,2,FALSE),0),
  AND(U31=7),IFERROR(VLOOKUP(入力項目!$S$14,子育て関連マスタ!$I$16:$M$17,2,FALSE),0),
  AND(U31=13),IFERROR(VLOOKUP(入力項目!$S$15,子育て関連マスタ!$I$21:$M$22,2,FALSE),0),
  AND(U31=16),IFERROR(VLOOKUP(入力項目!$S$16,子育て関連マスタ!$I$26:$M$28,2,FALSE),0),
  AND(U31=19,入力項目!$S$16&lt;&gt;"高専"),IFERROR(VLOOKUP(入力項目!$S$17,子育て関連マスタ!$I$32:$M$37,2,FALSE),0),
  AND(U31=21,入力項目!$S$16="高専"),IFERROR(VLOOKUP(入力項目!$S$17,子育て関連マスタ!$I$32:$M$37,2,FALSE),0),
  U31&gt;=22,0
  ),0),0
) +
IF(AND(U31&gt;=1,U31&lt;=15),IF($D31=入力項目!$S$8,入力項目!$S$3,0),0) +
IF(AND(U31&gt;=1,U31&lt;=15),IF($D31=5,入力項目!$S$4,0),0) +
IF(AND(U31&gt;=1,U31&lt;=15),IF($D31=12,入力項目!$S$5,0),0) +
IF(AND(入力項目!$S$7=$A31,入力項目!$S$8=$D31),子育て関連マスタ!$C$14,0) +
IFERROR(IF(AND(YEAR(EDATE(DATE(入力項目!$S$7,入力項目!$S$8,1),1))=$A31,MONTH(EDATE(DATE(入力項目!$S$7,入力項目!$S$8,1),1))=$D31),子育て関連マスタ!$C$15,0),0) +
IF(AND(OR(U31=3,U31=5,U31=7),$D31=11),子育て関連マスタ!$C$17,0) +
IF(AND(U31=20,$D31=1),子育て関連マスタ!$C$18,0) +
IF(AND(U31=20,$D31=1),
IFERROR(_xlfn.IFS(
入力項目!$S$10="男",子育て関連マスタ!$C$18,
入力項目!$S$10="女",子育て関連マスタ!$C$19
),0),0
) +
IF(AND(U31&gt;=入力項目!$S$18,U31&lt;=入力項目!$S$19),入力項目!$S$20,0) +
IF(AND(U31&gt;=入力項目!$S$21,U31&lt;=入力項目!$S$22),入力項目!$S$23,0) +
IF(AND(U31&gt;=入力項目!$S$24,U31&lt;=入力項目!$S$25),入力項目!$S$26,0)
)</f>
        <v>0</v>
      </c>
      <c r="AJ31" s="10">
        <f ca="1">-VLOOKUP($D31,月別収支!$A$2:$H$13,7,FALSE)</f>
        <v>-20000</v>
      </c>
    </row>
    <row r="32" spans="1:36" x14ac:dyDescent="0.4">
      <c r="A32">
        <f t="shared" ca="1" si="18"/>
        <v>2027</v>
      </c>
      <c r="B32">
        <f t="shared" ca="1" si="7"/>
        <v>2026</v>
      </c>
      <c r="C32">
        <f t="shared" ca="1" si="8"/>
        <v>3</v>
      </c>
      <c r="D32">
        <f t="shared" ca="1" si="19"/>
        <v>2</v>
      </c>
      <c r="E32" t="str">
        <f t="shared" ca="1" si="0"/>
        <v>2027年2月</v>
      </c>
      <c r="F32">
        <f ca="1">IF(OR(入力項目!$N$5&lt;$A32,AND(入力項目!$N$5=$A32,入力項目!$N$6&lt;$D32)),IF(F31=0,1,IF(G32=12,F31+1,F31)),0)</f>
        <v>2</v>
      </c>
      <c r="G32">
        <f ca="1">IF(OR(入力項目!$N$5&lt;$A32,AND(入力項目!$N$5=$A32,入力項目!$N$6&lt;$D32)),IF(G31=12,1,G31+1),0)</f>
        <v>4</v>
      </c>
      <c r="H32" t="str">
        <f t="shared" ca="1" si="1"/>
        <v>2_4</v>
      </c>
      <c r="I32">
        <f ca="1">IF(
  IFERROR(AND($C32&gt;0,MOD($C32,入力項目!$N$22)=0,$D32=入力項目!$N$23), FALSE),
  1,
  IF(
    AND(I31&gt;0,J31=12),
    IF(I31=入力項目!$N$28, 0, I31+1),
    I31
  )
)</f>
        <v>0</v>
      </c>
      <c r="J32">
        <f ca="1">IF($D32=入力項目!$N$23,1,IFERROR(J31+1,1))</f>
        <v>9</v>
      </c>
      <c r="K32" t="str">
        <f t="shared" ca="1" si="2"/>
        <v>0_9</v>
      </c>
      <c r="L32">
        <f ca="1">L31+IF(入力項目!$D$4=$D32,1,0)</f>
        <v>31</v>
      </c>
      <c r="M32" t="str">
        <f t="shared" ca="1" si="3"/>
        <v>31歳</v>
      </c>
      <c r="N32">
        <f t="shared" ca="1" si="10"/>
        <v>32</v>
      </c>
      <c r="O32" t="str">
        <f t="shared" ca="1" si="4"/>
        <v>32歳</v>
      </c>
      <c r="P32">
        <f t="shared" ca="1" si="11"/>
        <v>6</v>
      </c>
      <c r="Q32">
        <f t="shared" ca="1" si="12"/>
        <v>4</v>
      </c>
      <c r="R32">
        <f t="shared" ca="1" si="13"/>
        <v>2027</v>
      </c>
      <c r="S32">
        <f t="shared" ca="1" si="14"/>
        <v>2027</v>
      </c>
      <c r="T32">
        <f t="shared" ca="1" si="15"/>
        <v>2027</v>
      </c>
      <c r="U32">
        <f t="shared" ca="1" si="16"/>
        <v>2027</v>
      </c>
      <c r="V32" s="10">
        <f t="shared" ca="1" si="17"/>
        <v>9593036</v>
      </c>
      <c r="W32" s="10">
        <f ca="1">IF($L32&lt;その他マスタ!$B$1,VLOOKUP($D32,月別収支!$A$2:$H$13,2,FALSE),その他マスタ!$B$3)+IF(AND($L32=その他マスタ!$B$1,入力項目!$I$9="あり",$D32=入力項目!$D$4),その他マスタ!$B$2,0)</f>
        <v>300000</v>
      </c>
      <c r="X32" s="10">
        <f ca="1">-IF(入力項目!$K$5=TRUE,
IF($F32+$G32&lt;3,VLOOKUP($D32,月別収支!$A$2:$H$13,8,FALSE),0)+IFERROR(VLOOKUP($H32,住宅ローン計算!C:P,13,FALSE),0)+IF($F32&gt;1,IF(OR($G32=3,$G32=6,$G32=9,$G32=12),ROUNDUP(入力項目!$N$18/4,0),0),0),
VLOOKUP($D32,月別収支!$A$2:$H$13,8,FALSE))</f>
        <v>-51775</v>
      </c>
      <c r="Y32" s="10">
        <f ca="1">-VLOOKUP($D32,月別収支!$A$2:$H$13,3,FALSE)</f>
        <v>-75000</v>
      </c>
      <c r="Z32" s="10">
        <f ca="1">-VLOOKUP($D32,月別収支!$A$2:$H$13,4,FALSE)</f>
        <v>-27000</v>
      </c>
      <c r="AA32" s="10">
        <f ca="1">-VLOOKUP($D32,月別収支!$A$2:$H$13,6,FALSE)</f>
        <v>-10000</v>
      </c>
      <c r="AB32" s="10">
        <f ca="1">-(
VLOOKUP($D32,月別収支!$A$2:$H$13,5,FALSE)+IF(AND(入力項目!$I$27&lt;=$A32,ISEVEN($A32-入力項目!$I$27),入力項目!$I$28=$D32),入力項目!$I$26,0)
+IF(入力項目!$K$26=TRUE,
IFERROR(VLOOKUP($K32,マイカーローン計算!C:P,13,FALSE),0),
IFERROR(
  IF(AND($C32&gt;0,MOD($C32,入力項目!$N$22)=0,$D32=入力項目!$N$23),入力項目!$N$24,0),
 0
)
)
)</f>
        <v>-20000</v>
      </c>
      <c r="AC32" s="10">
        <f ca="1">-IF($A32&lt;入力項目!$N$33,入力項目!$N$35,IF(AND($A32=入力項目!$N$33,$D32&lt;=入力項目!$N$34),入力項目!$N$35,0))</f>
        <v>-5000</v>
      </c>
      <c r="AD32">
        <f ca="1">-(
_xlfn.IFS(
P32&lt;=入力項目!$S$11,0,
AND(P32&gt;=入力項目!$S$11+1,P32&lt;=3),IFERROR(VLOOKUP(入力項目!$S$12,子育て関連マスタ!$I$4:$M$5,4,FALSE),0),
AND(P32&gt;=4,P32&lt;=6),IFERROR(VLOOKUP(入力項目!$S$13,子育て関連マスタ!$I$9:$M$12,4,FALSE),0),
AND(P32&gt;=7,P32&lt;=12),IFERROR(VLOOKUP(入力項目!$S$14,子育て関連マスタ!$I$16:$M$17,4,FALSE),0),
AND(P32&gt;=13,P32&lt;=15),IFERROR(VLOOKUP(入力項目!$S$15,子育て関連マスタ!$I$21:$M$22,4,FALSE),0),
AND(P32&gt;=16,P32&lt;=18),IFERROR(VLOOKUP(入力項目!$S$16,子育て関連マスタ!$I$26:$M$28,4,FALSE),0),
AND(P32&gt;=19,P32&lt;=20,入力項目!$S$16="高専"),IFERROR(VLOOKUP(入力項目!$S$16,子育て関連マスタ!$I$26:$M$28,4,FALSE),0),
AND(P32&gt;=19,P32&lt;=20,入力項目!$S$16&lt;&gt;"高専"),IFERROR(VLOOKUP(入力項目!$S$17,子育て関連マスタ!$I$32:$M$37,4,FALSE),0),
AND(P32&gt;=21,P32&lt;=22,入力項目!$S$16="高専"),IFERROR(VLOOKUP(入力項目!$S$17,子育て関連マスタ!$I$32:$M$34,4,FALSE),0),
AND(P32&gt;=21,P32&lt;=22,入力項目!$S$16&lt;&gt;"高専"),IFERROR(VLOOKUP(入力項目!$S$17,子育て関連マスタ!$I$32:$M$34,4,FALSE),0),
P32&gt;=23,0
) +
IF($D32=4,
  IFERROR(_xlfn.IFS(
  P32&lt;=入力項目!$S$11,0,
  AND(P32=入力項目!$S$11),IFERROR(VLOOKUP(入力項目!$S$12,子育て関連マスタ!$I$4:$M$5,2,FALSE),0),
  AND(P32=4),IFERROR(VLOOKUP(入力項目!$S$13,子育て関連マスタ!$I$9:$M$12,2,FALSE),0),
  AND(P32=7),IFERROR(VLOOKUP(入力項目!$S$14,子育て関連マスタ!$I$16:$M$17,2,FALSE),0),
  AND(P32=13),IFERROR(VLOOKUP(入力項目!$S$15,子育て関連マスタ!$I$21:$M$22,2,FALSE),0),
  AND(P32=16),IFERROR(VLOOKUP(入力項目!$S$16,子育て関連マスタ!$I$26:$M$28,2,FALSE),0),
  AND(P32=19,入力項目!$S$16&lt;&gt;"高専"),IFERROR(VLOOKUP(入力項目!$S$17,子育て関連マスタ!$I$32:$M$37,2,FALSE),0),
  AND(P32=21,入力項目!$S$16="高専"),IFERROR(VLOOKUP(入力項目!$S$17,子育て関連マスタ!$I$32:$M$37,2,FALSE),0),
  P32&gt;=22,0
  ),0),0
) +
IF(AND(P32&gt;=1,P32&lt;=15),IF($D32=入力項目!$S$8,入力項目!$S$3,0),0) +
IF(AND(P32&gt;=1,P32&lt;=15),IF($D32=5,入力項目!$S$4,0),0) +
IF(AND(P32&gt;=1,P32&lt;=15),IF($D32=12,入力項目!$S$5,0),0) +
IF(AND(入力項目!$S$7=$A32,入力項目!$S$8=$D32),子育て関連マスタ!$C$14,0) +
IFERROR(IF(AND(YEAR(EDATE(DATE(入力項目!$S$7,入力項目!$S$8,1),1))=$A32,MONTH(EDATE(DATE(入力項目!$S$7,入力項目!$S$8,1),1))=$D32),子育て関連マスタ!$C$15,0),0) +
IF(AND(OR(P32=3,P32=5,P32=7),$D32=11),子育て関連マスタ!$C$17,0) +
IF(AND(P32=20,$D32=1),子育て関連マスタ!$C$18,0) +
IF(AND(P32=20,$D32=1),
IFERROR(_xlfn.IFS(
入力項目!$S$10="男",子育て関連マスタ!$C$18,
入力項目!$S$10="女",子育て関連マスタ!$C$19
),0),0
) +
IF(AND(P32&gt;=入力項目!$S$18,P32&lt;=入力項目!$S$19),入力項目!$S$20,0) +
IF(AND(P32&gt;=入力項目!$S$21,P32&lt;=入力項目!$S$22),入力項目!$S$23,0) +
IF(AND(P32&gt;=入力項目!$S$24,P32&lt;=入力項目!$S$25),入力項目!$S$26,0)
)</f>
        <v>-24000</v>
      </c>
      <c r="AE32">
        <f ca="1">-(
_xlfn.IFS(
Q32&lt;=入力項目!$S$11,0,
AND(Q32&gt;=入力項目!$S$11+1,Q32&lt;=3),IFERROR(VLOOKUP(入力項目!$S$12,子育て関連マスタ!$I$4:$M$5,4,FALSE),0),
AND(Q32&gt;=4,Q32&lt;=6),IFERROR(VLOOKUP(入力項目!$S$13,子育て関連マスタ!$I$9:$M$12,4,FALSE),0),
AND(Q32&gt;=7,Q32&lt;=12),IFERROR(VLOOKUP(入力項目!$S$14,子育て関連マスタ!$I$16:$M$17,4,FALSE),0),
AND(Q32&gt;=13,Q32&lt;=15),IFERROR(VLOOKUP(入力項目!$S$15,子育て関連マスタ!$I$21:$M$22,4,FALSE),0),
AND(Q32&gt;=16,Q32&lt;=18),IFERROR(VLOOKUP(入力項目!$S$16,子育て関連マスタ!$I$26:$M$28,4,FALSE),0),
AND(Q32&gt;=19,Q32&lt;=20,入力項目!$S$16="高専"),IFERROR(VLOOKUP(入力項目!$S$16,子育て関連マスタ!$I$26:$M$28,4,FALSE),0),
AND(Q32&gt;=19,Q32&lt;=20,入力項目!$S$16&lt;&gt;"高専"),IFERROR(VLOOKUP(入力項目!$S$17,子育て関連マスタ!$I$32:$M$37,4,FALSE),0),
AND(Q32&gt;=21,Q32&lt;=22,入力項目!$S$16="高専"),IFERROR(VLOOKUP(入力項目!$S$17,子育て関連マスタ!$I$32:$M$34,4,FALSE),0),
AND(Q32&gt;=21,Q32&lt;=22,入力項目!$S$16&lt;&gt;"高専"),IFERROR(VLOOKUP(入力項目!$S$17,子育て関連マスタ!$I$32:$M$34,4,FALSE),0),
Q32&gt;=23,0
) +
IF($D32=4,
  IFERROR(_xlfn.IFS(
  Q32&lt;=入力項目!$S$11,0,
  AND(Q32=入力項目!$S$11),IFERROR(VLOOKUP(入力項目!$S$12,子育て関連マスタ!$I$4:$M$5,2,FALSE),0),
  AND(Q32=4),IFERROR(VLOOKUP(入力項目!$S$13,子育て関連マスタ!$I$9:$M$12,2,FALSE),0),
  AND(Q32=7),IFERROR(VLOOKUP(入力項目!$S$14,子育て関連マスタ!$I$16:$M$17,2,FALSE),0),
  AND(Q32=13),IFERROR(VLOOKUP(入力項目!$S$15,子育て関連マスタ!$I$21:$M$22,2,FALSE),0),
  AND(Q32=16),IFERROR(VLOOKUP(入力項目!$S$16,子育て関連マスタ!$I$26:$M$28,2,FALSE),0),
  AND(Q32=19,入力項目!$S$16&lt;&gt;"高専"),IFERROR(VLOOKUP(入力項目!$S$17,子育て関連マスタ!$I$32:$M$37,2,FALSE),0),
  AND(Q32=21,入力項目!$S$16="高専"),IFERROR(VLOOKUP(入力項目!$S$17,子育て関連マスタ!$I$32:$M$37,2,FALSE),0),
  Q32&gt;=22,0
  ),0),0
) +
IF(AND(Q32&gt;=1,Q32&lt;=15),IF($D32=入力項目!$S$8,入力項目!$S$3,0),0) +
IF(AND(Q32&gt;=1,Q32&lt;=15),IF($D32=5,入力項目!$S$4,0),0) +
IF(AND(Q32&gt;=1,Q32&lt;=15),IF($D32=12,入力項目!$S$5,0),0) +
IF(AND(入力項目!$S$7=$A32,入力項目!$S$8=$D32),子育て関連マスタ!$C$14,0) +
IFERROR(IF(AND(YEAR(EDATE(DATE(入力項目!$S$7,入力項目!$S$8,1),1))=$A32,MONTH(EDATE(DATE(入力項目!$S$7,入力項目!$S$8,1),1))=$D32),子育て関連マスタ!$C$15,0),0) +
IF(AND(OR(Q32=3,Q32=5,Q32=7),$D32=11),子育て関連マスタ!$C$17,0) +
IF(AND(Q32=20,$D32=1),子育て関連マスタ!$C$18,0) +
IF(AND(Q32=20,$D32=1),
IFERROR(_xlfn.IFS(
入力項目!$S$10="男",子育て関連マスタ!$C$18,
入力項目!$S$10="女",子育て関連マスタ!$C$19
),0),0
) +
IF(AND(Q32&gt;=入力項目!$S$18,Q32&lt;=入力項目!$S$19),入力項目!$S$20,0) +
IF(AND(Q32&gt;=入力項目!$S$21,Q32&lt;=入力項目!$S$22),入力項目!$S$23,0) +
IF(AND(Q32&gt;=入力項目!$S$24,Q32&lt;=入力項目!$S$25),入力項目!$S$26,0)
)</f>
        <v>-14000</v>
      </c>
      <c r="AF32">
        <f ca="1">-(
_xlfn.IFS(
R32&lt;=入力項目!$S$11,0,
AND(R32&gt;=入力項目!$S$11+1,R32&lt;=3),IFERROR(VLOOKUP(入力項目!$S$12,子育て関連マスタ!$I$4:$M$5,4,FALSE),0),
AND(R32&gt;=4,R32&lt;=6),IFERROR(VLOOKUP(入力項目!$S$13,子育て関連マスタ!$I$9:$M$12,4,FALSE),0),
AND(R32&gt;=7,R32&lt;=12),IFERROR(VLOOKUP(入力項目!$S$14,子育て関連マスタ!$I$16:$M$17,4,FALSE),0),
AND(R32&gt;=13,R32&lt;=15),IFERROR(VLOOKUP(入力項目!$S$15,子育て関連マスタ!$I$21:$M$22,4,FALSE),0),
AND(R32&gt;=16,R32&lt;=18),IFERROR(VLOOKUP(入力項目!$S$16,子育て関連マスタ!$I$26:$M$28,4,FALSE),0),
AND(R32&gt;=19,R32&lt;=20,入力項目!$S$16="高専"),IFERROR(VLOOKUP(入力項目!$S$16,子育て関連マスタ!$I$26:$M$28,4,FALSE),0),
AND(R32&gt;=19,R32&lt;=20,入力項目!$S$16&lt;&gt;"高専"),IFERROR(VLOOKUP(入力項目!$S$17,子育て関連マスタ!$I$32:$M$37,4,FALSE),0),
AND(R32&gt;=21,R32&lt;=22,入力項目!$S$16="高専"),IFERROR(VLOOKUP(入力項目!$S$17,子育て関連マスタ!$I$32:$M$34,4,FALSE),0),
AND(R32&gt;=21,R32&lt;=22,入力項目!$S$16&lt;&gt;"高専"),IFERROR(VLOOKUP(入力項目!$S$17,子育て関連マスタ!$I$32:$M$34,4,FALSE),0),
R32&gt;=23,0
) +
IF($D32=4,
  IFERROR(_xlfn.IFS(
  R32&lt;=入力項目!$S$11,0,
  AND(R32=入力項目!$S$11),IFERROR(VLOOKUP(入力項目!$S$12,子育て関連マスタ!$I$4:$M$5,2,FALSE),0),
  AND(R32=4),IFERROR(VLOOKUP(入力項目!$S$13,子育て関連マスタ!$I$9:$M$12,2,FALSE),0),
  AND(R32=7),IFERROR(VLOOKUP(入力項目!$S$14,子育て関連マスタ!$I$16:$M$17,2,FALSE),0),
  AND(R32=13),IFERROR(VLOOKUP(入力項目!$S$15,子育て関連マスタ!$I$21:$M$22,2,FALSE),0),
  AND(R32=16),IFERROR(VLOOKUP(入力項目!$S$16,子育て関連マスタ!$I$26:$M$28,2,FALSE),0),
  AND(R32=19,入力項目!$S$16&lt;&gt;"高専"),IFERROR(VLOOKUP(入力項目!$S$17,子育て関連マスタ!$I$32:$M$37,2,FALSE),0),
  AND(R32=21,入力項目!$S$16="高専"),IFERROR(VLOOKUP(入力項目!$S$17,子育て関連マスタ!$I$32:$M$37,2,FALSE),0),
  R32&gt;=22,0
  ),0),0
) +
IF(AND(R32&gt;=1,R32&lt;=15),IF($D32=入力項目!$S$8,入力項目!$S$3,0),0) +
IF(AND(R32&gt;=1,R32&lt;=15),IF($D32=5,入力項目!$S$4,0),0) +
IF(AND(R32&gt;=1,R32&lt;=15),IF($D32=12,入力項目!$S$5,0),0) +
IF(AND(入力項目!$S$7=$A32,入力項目!$S$8=$D32),子育て関連マスタ!$C$14,0) +
IFERROR(IF(AND(YEAR(EDATE(DATE(入力項目!$S$7,入力項目!$S$8,1),1))=$A32,MONTH(EDATE(DATE(入力項目!$S$7,入力項目!$S$8,1),1))=$D32),子育て関連マスタ!$C$15,0),0) +
IF(AND(OR(R32=3,R32=5,R32=7),$D32=11),子育て関連マスタ!$C$17,0) +
IF(AND(R32=20,$D32=1),子育て関連マスタ!$C$18,0) +
IF(AND(R32=20,$D32=1),
IFERROR(_xlfn.IFS(
入力項目!$S$10="男",子育て関連マスタ!$C$18,
入力項目!$S$10="女",子育て関連マスタ!$C$19
),0),0
) +
IF(AND(R32&gt;=入力項目!$S$18,R32&lt;=入力項目!$S$19),入力項目!$S$20,0) +
IF(AND(R32&gt;=入力項目!$S$21,R32&lt;=入力項目!$S$22),入力項目!$S$23,0) +
IF(AND(R32&gt;=入力項目!$S$24,R32&lt;=入力項目!$S$25),入力項目!$S$26,0)
)</f>
        <v>0</v>
      </c>
      <c r="AG32">
        <f ca="1">-(
_xlfn.IFS(
S32&lt;=入力項目!$S$11,0,
AND(S32&gt;=入力項目!$S$11+1,S32&lt;=3),IFERROR(VLOOKUP(入力項目!$S$12,子育て関連マスタ!$I$4:$M$5,4,FALSE),0),
AND(S32&gt;=4,S32&lt;=6),IFERROR(VLOOKUP(入力項目!$S$13,子育て関連マスタ!$I$9:$M$12,4,FALSE),0),
AND(S32&gt;=7,S32&lt;=12),IFERROR(VLOOKUP(入力項目!$S$14,子育て関連マスタ!$I$16:$M$17,4,FALSE),0),
AND(S32&gt;=13,S32&lt;=15),IFERROR(VLOOKUP(入力項目!$S$15,子育て関連マスタ!$I$21:$M$22,4,FALSE),0),
AND(S32&gt;=16,S32&lt;=18),IFERROR(VLOOKUP(入力項目!$S$16,子育て関連マスタ!$I$26:$M$28,4,FALSE),0),
AND(S32&gt;=19,S32&lt;=20,入力項目!$S$16="高専"),IFERROR(VLOOKUP(入力項目!$S$16,子育て関連マスタ!$I$26:$M$28,4,FALSE),0),
AND(S32&gt;=19,S32&lt;=20,入力項目!$S$16&lt;&gt;"高専"),IFERROR(VLOOKUP(入力項目!$S$17,子育て関連マスタ!$I$32:$M$37,4,FALSE),0),
AND(S32&gt;=21,S32&lt;=22,入力項目!$S$16="高専"),IFERROR(VLOOKUP(入力項目!$S$17,子育て関連マスタ!$I$32:$M$34,4,FALSE),0),
AND(S32&gt;=21,S32&lt;=22,入力項目!$S$16&lt;&gt;"高専"),IFERROR(VLOOKUP(入力項目!$S$17,子育て関連マスタ!$I$32:$M$34,4,FALSE),0),
S32&gt;=23,0
) +
IF($D32=4,
  IFERROR(_xlfn.IFS(
  S32&lt;=入力項目!$S$11,0,
  AND(S32=入力項目!$S$11),IFERROR(VLOOKUP(入力項目!$S$12,子育て関連マスタ!$I$4:$M$5,2,FALSE),0),
  AND(S32=4),IFERROR(VLOOKUP(入力項目!$S$13,子育て関連マスタ!$I$9:$M$12,2,FALSE),0),
  AND(S32=7),IFERROR(VLOOKUP(入力項目!$S$14,子育て関連マスタ!$I$16:$M$17,2,FALSE),0),
  AND(S32=13),IFERROR(VLOOKUP(入力項目!$S$15,子育て関連マスタ!$I$21:$M$22,2,FALSE),0),
  AND(S32=16),IFERROR(VLOOKUP(入力項目!$S$16,子育て関連マスタ!$I$26:$M$28,2,FALSE),0),
  AND(S32=19,入力項目!$S$16&lt;&gt;"高専"),IFERROR(VLOOKUP(入力項目!$S$17,子育て関連マスタ!$I$32:$M$37,2,FALSE),0),
  AND(S32=21,入力項目!$S$16="高専"),IFERROR(VLOOKUP(入力項目!$S$17,子育て関連マスタ!$I$32:$M$37,2,FALSE),0),
  S32&gt;=22,0
  ),0),0
) +
IF(AND(S32&gt;=1,S32&lt;=15),IF($D32=入力項目!$S$8,入力項目!$S$3,0),0) +
IF(AND(S32&gt;=1,S32&lt;=15),IF($D32=5,入力項目!$S$4,0),0) +
IF(AND(S32&gt;=1,S32&lt;=15),IF($D32=12,入力項目!$S$5,0),0) +
IF(AND(入力項目!$S$7=$A32,入力項目!$S$8=$D32),子育て関連マスタ!$C$14,0) +
IFERROR(IF(AND(YEAR(EDATE(DATE(入力項目!$S$7,入力項目!$S$8,1),1))=$A32,MONTH(EDATE(DATE(入力項目!$S$7,入力項目!$S$8,1),1))=$D32),子育て関連マスタ!$C$15,0),0) +
IF(AND(OR(S32=3,S32=5,S32=7),$D32=11),子育て関連マスタ!$C$17,0) +
IF(AND(S32=20,$D32=1),子育て関連マスタ!$C$18,0) +
IF(AND(S32=20,$D32=1),
IFERROR(_xlfn.IFS(
入力項目!$S$10="男",子育て関連マスタ!$C$18,
入力項目!$S$10="女",子育て関連マスタ!$C$19
),0),0
) +
IF(AND(S32&gt;=入力項目!$S$18,S32&lt;=入力項目!$S$19),入力項目!$S$20,0) +
IF(AND(S32&gt;=入力項目!$S$21,S32&lt;=入力項目!$S$22),入力項目!$S$23,0) +
IF(AND(S32&gt;=入力項目!$S$24,S32&lt;=入力項目!$S$25),入力項目!$S$26,0)
)</f>
        <v>0</v>
      </c>
      <c r="AH32">
        <f ca="1">-(
_xlfn.IFS(
T32&lt;=入力項目!$S$11,0,
AND(T32&gt;=入力項目!$S$11+1,T32&lt;=3),IFERROR(VLOOKUP(入力項目!$S$12,子育て関連マスタ!$I$4:$M$5,4,FALSE),0),
AND(T32&gt;=4,T32&lt;=6),IFERROR(VLOOKUP(入力項目!$S$13,子育て関連マスタ!$I$9:$M$12,4,FALSE),0),
AND(T32&gt;=7,T32&lt;=12),IFERROR(VLOOKUP(入力項目!$S$14,子育て関連マスタ!$I$16:$M$17,4,FALSE),0),
AND(T32&gt;=13,T32&lt;=15),IFERROR(VLOOKUP(入力項目!$S$15,子育て関連マスタ!$I$21:$M$22,4,FALSE),0),
AND(T32&gt;=16,T32&lt;=18),IFERROR(VLOOKUP(入力項目!$S$16,子育て関連マスタ!$I$26:$M$28,4,FALSE),0),
AND(T32&gt;=19,T32&lt;=20,入力項目!$S$16="高専"),IFERROR(VLOOKUP(入力項目!$S$16,子育て関連マスタ!$I$26:$M$28,4,FALSE),0),
AND(T32&gt;=19,T32&lt;=20,入力項目!$S$16&lt;&gt;"高専"),IFERROR(VLOOKUP(入力項目!$S$17,子育て関連マスタ!$I$32:$M$37,4,FALSE),0),
AND(T32&gt;=21,T32&lt;=22,入力項目!$S$16="高専"),IFERROR(VLOOKUP(入力項目!$S$17,子育て関連マスタ!$I$32:$M$34,4,FALSE),0),
AND(T32&gt;=21,T32&lt;=22,入力項目!$S$16&lt;&gt;"高専"),IFERROR(VLOOKUP(入力項目!$S$17,子育て関連マスタ!$I$32:$M$34,4,FALSE),0),
T32&gt;=23,0
) +
IF($D32=4,
  IFERROR(_xlfn.IFS(
  T32&lt;=入力項目!$S$11,0,
  AND(T32=入力項目!$S$11),IFERROR(VLOOKUP(入力項目!$S$12,子育て関連マスタ!$I$4:$M$5,2,FALSE),0),
  AND(T32=4),IFERROR(VLOOKUP(入力項目!$S$13,子育て関連マスタ!$I$9:$M$12,2,FALSE),0),
  AND(T32=7),IFERROR(VLOOKUP(入力項目!$S$14,子育て関連マスタ!$I$16:$M$17,2,FALSE),0),
  AND(T32=13),IFERROR(VLOOKUP(入力項目!$S$15,子育て関連マスタ!$I$21:$M$22,2,FALSE),0),
  AND(T32=16),IFERROR(VLOOKUP(入力項目!$S$16,子育て関連マスタ!$I$26:$M$28,2,FALSE),0),
  AND(T32=19,入力項目!$S$16&lt;&gt;"高専"),IFERROR(VLOOKUP(入力項目!$S$17,子育て関連マスタ!$I$32:$M$37,2,FALSE),0),
  AND(T32=21,入力項目!$S$16="高専"),IFERROR(VLOOKUP(入力項目!$S$17,子育て関連マスタ!$I$32:$M$37,2,FALSE),0),
  T32&gt;=22,0
  ),0),0
) +
IF(AND(T32&gt;=1,T32&lt;=15),IF($D32=入力項目!$S$8,入力項目!$S$3,0),0) +
IF(AND(T32&gt;=1,T32&lt;=15),IF($D32=5,入力項目!$S$4,0),0) +
IF(AND(T32&gt;=1,T32&lt;=15),IF($D32=12,入力項目!$S$5,0),0) +
IF(AND(入力項目!$S$7=$A32,入力項目!$S$8=$D32),子育て関連マスタ!$C$14,0) +
IFERROR(IF(AND(YEAR(EDATE(DATE(入力項目!$S$7,入力項目!$S$8,1),1))=$A32,MONTH(EDATE(DATE(入力項目!$S$7,入力項目!$S$8,1),1))=$D32),子育て関連マスタ!$C$15,0),0) +
IF(AND(OR(T32=3,T32=5,T32=7),$D32=11),子育て関連マスタ!$C$17,0) +
IF(AND(T32=20,$D32=1),子育て関連マスタ!$C$18,0) +
IF(AND(T32=20,$D32=1),
IFERROR(_xlfn.IFS(
入力項目!$S$10="男",子育て関連マスタ!$C$18,
入力項目!$S$10="女",子育て関連マスタ!$C$19
),0),0
) +
IF(AND(T32&gt;=入力項目!$S$18,T32&lt;=入力項目!$S$19),入力項目!$S$20,0) +
IF(AND(T32&gt;=入力項目!$S$21,T32&lt;=入力項目!$S$22),入力項目!$S$23,0) +
IF(AND(T32&gt;=入力項目!$S$24,T32&lt;=入力項目!$S$25),入力項目!$S$26,0)
)</f>
        <v>0</v>
      </c>
      <c r="AI32">
        <f ca="1">-(
_xlfn.IFS(
U32&lt;=入力項目!$S$11,0,
AND(U32&gt;=入力項目!$S$11+1,U32&lt;=3),IFERROR(VLOOKUP(入力項目!$S$12,子育て関連マスタ!$I$4:$M$5,4,FALSE),0),
AND(U32&gt;=4,U32&lt;=6),IFERROR(VLOOKUP(入力項目!$S$13,子育て関連マスタ!$I$9:$M$12,4,FALSE),0),
AND(U32&gt;=7,U32&lt;=12),IFERROR(VLOOKUP(入力項目!$S$14,子育て関連マスタ!$I$16:$M$17,4,FALSE),0),
AND(U32&gt;=13,U32&lt;=15),IFERROR(VLOOKUP(入力項目!$S$15,子育て関連マスタ!$I$21:$M$22,4,FALSE),0),
AND(U32&gt;=16,U32&lt;=18),IFERROR(VLOOKUP(入力項目!$S$16,子育て関連マスタ!$I$26:$M$28,4,FALSE),0),
AND(U32&gt;=19,U32&lt;=20,入力項目!$S$16="高専"),IFERROR(VLOOKUP(入力項目!$S$16,子育て関連マスタ!$I$26:$M$28,4,FALSE),0),
AND(U32&gt;=19,U32&lt;=20,入力項目!$S$16&lt;&gt;"高専"),IFERROR(VLOOKUP(入力項目!$S$17,子育て関連マスタ!$I$32:$M$37,4,FALSE),0),
AND(U32&gt;=21,U32&lt;=22,入力項目!$S$16="高専"),IFERROR(VLOOKUP(入力項目!$S$17,子育て関連マスタ!$I$32:$M$34,4,FALSE),0),
AND(U32&gt;=21,U32&lt;=22,入力項目!$S$16&lt;&gt;"高専"),IFERROR(VLOOKUP(入力項目!$S$17,子育て関連マスタ!$I$32:$M$34,4,FALSE),0),
U32&gt;=23,0
) +
IF($D32=4,
  IFERROR(_xlfn.IFS(
  U32&lt;=入力項目!$S$11,0,
  AND(U32=入力項目!$S$11),IFERROR(VLOOKUP(入力項目!$S$12,子育て関連マスタ!$I$4:$M$5,2,FALSE),0),
  AND(U32=4),IFERROR(VLOOKUP(入力項目!$S$13,子育て関連マスタ!$I$9:$M$12,2,FALSE),0),
  AND(U32=7),IFERROR(VLOOKUP(入力項目!$S$14,子育て関連マスタ!$I$16:$M$17,2,FALSE),0),
  AND(U32=13),IFERROR(VLOOKUP(入力項目!$S$15,子育て関連マスタ!$I$21:$M$22,2,FALSE),0),
  AND(U32=16),IFERROR(VLOOKUP(入力項目!$S$16,子育て関連マスタ!$I$26:$M$28,2,FALSE),0),
  AND(U32=19,入力項目!$S$16&lt;&gt;"高専"),IFERROR(VLOOKUP(入力項目!$S$17,子育て関連マスタ!$I$32:$M$37,2,FALSE),0),
  AND(U32=21,入力項目!$S$16="高専"),IFERROR(VLOOKUP(入力項目!$S$17,子育て関連マスタ!$I$32:$M$37,2,FALSE),0),
  U32&gt;=22,0
  ),0),0
) +
IF(AND(U32&gt;=1,U32&lt;=15),IF($D32=入力項目!$S$8,入力項目!$S$3,0),0) +
IF(AND(U32&gt;=1,U32&lt;=15),IF($D32=5,入力項目!$S$4,0),0) +
IF(AND(U32&gt;=1,U32&lt;=15),IF($D32=12,入力項目!$S$5,0),0) +
IF(AND(入力項目!$S$7=$A32,入力項目!$S$8=$D32),子育て関連マスタ!$C$14,0) +
IFERROR(IF(AND(YEAR(EDATE(DATE(入力項目!$S$7,入力項目!$S$8,1),1))=$A32,MONTH(EDATE(DATE(入力項目!$S$7,入力項目!$S$8,1),1))=$D32),子育て関連マスタ!$C$15,0),0) +
IF(AND(OR(U32=3,U32=5,U32=7),$D32=11),子育て関連マスタ!$C$17,0) +
IF(AND(U32=20,$D32=1),子育て関連マスタ!$C$18,0) +
IF(AND(U32=20,$D32=1),
IFERROR(_xlfn.IFS(
入力項目!$S$10="男",子育て関連マスタ!$C$18,
入力項目!$S$10="女",子育て関連マスタ!$C$19
),0),0
) +
IF(AND(U32&gt;=入力項目!$S$18,U32&lt;=入力項目!$S$19),入力項目!$S$20,0) +
IF(AND(U32&gt;=入力項目!$S$21,U32&lt;=入力項目!$S$22),入力項目!$S$23,0) +
IF(AND(U32&gt;=入力項目!$S$24,U32&lt;=入力項目!$S$25),入力項目!$S$26,0)
)</f>
        <v>0</v>
      </c>
      <c r="AJ32" s="10">
        <f ca="1">-VLOOKUP($D32,月別収支!$A$2:$H$13,7,FALSE)</f>
        <v>-20000</v>
      </c>
    </row>
    <row r="33" spans="1:36" x14ac:dyDescent="0.4">
      <c r="A33">
        <f t="shared" ca="1" si="18"/>
        <v>2027</v>
      </c>
      <c r="B33">
        <f t="shared" ca="1" si="7"/>
        <v>2026</v>
      </c>
      <c r="C33">
        <f t="shared" ca="1" si="8"/>
        <v>3</v>
      </c>
      <c r="D33">
        <f t="shared" ca="1" si="19"/>
        <v>3</v>
      </c>
      <c r="E33" t="str">
        <f t="shared" ca="1" si="0"/>
        <v>2027年3月</v>
      </c>
      <c r="F33">
        <f ca="1">IF(OR(入力項目!$N$5&lt;$A33,AND(入力項目!$N$5=$A33,入力項目!$N$6&lt;$D33)),IF(F32=0,1,IF(G33=12,F32+1,F32)),0)</f>
        <v>2</v>
      </c>
      <c r="G33">
        <f ca="1">IF(OR(入力項目!$N$5&lt;$A33,AND(入力項目!$N$5=$A33,入力項目!$N$6&lt;$D33)),IF(G32=12,1,G32+1),0)</f>
        <v>5</v>
      </c>
      <c r="H33" t="str">
        <f t="shared" ca="1" si="1"/>
        <v>2_5</v>
      </c>
      <c r="I33">
        <f ca="1">IF(
  IFERROR(AND($C33&gt;0,MOD($C33,入力項目!$N$22)=0,$D33=入力項目!$N$23), FALSE),
  1,
  IF(
    AND(I32&gt;0,J32=12),
    IF(I32=入力項目!$N$28, 0, I32+1),
    I32
  )
)</f>
        <v>0</v>
      </c>
      <c r="J33">
        <f ca="1">IF($D33=入力項目!$N$23,1,IFERROR(J32+1,1))</f>
        <v>10</v>
      </c>
      <c r="K33" t="str">
        <f t="shared" ca="1" si="2"/>
        <v>0_10</v>
      </c>
      <c r="L33">
        <f ca="1">L32+IF(入力項目!$D$4=$D33,1,0)</f>
        <v>31</v>
      </c>
      <c r="M33" t="str">
        <f t="shared" ca="1" si="3"/>
        <v>31歳</v>
      </c>
      <c r="N33">
        <f t="shared" ca="1" si="10"/>
        <v>32</v>
      </c>
      <c r="O33" t="str">
        <f t="shared" ca="1" si="4"/>
        <v>32歳</v>
      </c>
      <c r="P33">
        <f t="shared" ca="1" si="11"/>
        <v>6</v>
      </c>
      <c r="Q33">
        <f t="shared" ca="1" si="12"/>
        <v>4</v>
      </c>
      <c r="R33">
        <f t="shared" ca="1" si="13"/>
        <v>2027</v>
      </c>
      <c r="S33">
        <f t="shared" ca="1" si="14"/>
        <v>2027</v>
      </c>
      <c r="T33">
        <f t="shared" ca="1" si="15"/>
        <v>2027</v>
      </c>
      <c r="U33">
        <f t="shared" ca="1" si="16"/>
        <v>2027</v>
      </c>
      <c r="V33" s="10">
        <f t="shared" ca="1" si="17"/>
        <v>9646261</v>
      </c>
      <c r="W33" s="10">
        <f ca="1">IF($L33&lt;その他マスタ!$B$1,VLOOKUP($D33,月別収支!$A$2:$H$13,2,FALSE),その他マスタ!$B$3)+IF(AND($L33=その他マスタ!$B$1,入力項目!$I$9="あり",$D33=入力項目!$D$4),その他マスタ!$B$2,0)</f>
        <v>300000</v>
      </c>
      <c r="X33" s="10">
        <f ca="1">-IF(入力項目!$K$5=TRUE,
IF($F33+$G33&lt;3,VLOOKUP($D33,月別収支!$A$2:$H$13,8,FALSE),0)+IFERROR(VLOOKUP($H33,住宅ローン計算!C:P,13,FALSE),0)+IF($F33&gt;1,IF(OR($G33=3,$G33=6,$G33=9,$G33=12),ROUNDUP(入力項目!$N$18/4,0),0),0),
VLOOKUP($D33,月別収支!$A$2:$H$13,8,FALSE))</f>
        <v>-51775</v>
      </c>
      <c r="Y33" s="10">
        <f ca="1">-VLOOKUP($D33,月別収支!$A$2:$H$13,3,FALSE)</f>
        <v>-75000</v>
      </c>
      <c r="Z33" s="10">
        <f ca="1">-VLOOKUP($D33,月別収支!$A$2:$H$13,4,FALSE)</f>
        <v>-27000</v>
      </c>
      <c r="AA33" s="10">
        <f ca="1">-VLOOKUP($D33,月別収支!$A$2:$H$13,6,FALSE)</f>
        <v>-10000</v>
      </c>
      <c r="AB33" s="10">
        <f ca="1">-(
VLOOKUP($D33,月別収支!$A$2:$H$13,5,FALSE)+IF(AND(入力項目!$I$27&lt;=$A33,ISEVEN($A33-入力項目!$I$27),入力項目!$I$28=$D33),入力項目!$I$26,0)
+IF(入力項目!$K$26=TRUE,
IFERROR(VLOOKUP($K33,マイカーローン計算!C:P,13,FALSE),0),
IFERROR(
  IF(AND($C33&gt;0,MOD($C33,入力項目!$N$22)=0,$D33=入力項目!$N$23),入力項目!$N$24,0),
 0
)
)
)</f>
        <v>-20000</v>
      </c>
      <c r="AC33" s="10">
        <f ca="1">-IF($A33&lt;入力項目!$N$33,入力項目!$N$35,IF(AND($A33=入力項目!$N$33,$D33&lt;=入力項目!$N$34),入力項目!$N$35,0))</f>
        <v>-5000</v>
      </c>
      <c r="AD33">
        <f ca="1">-(
_xlfn.IFS(
P33&lt;=入力項目!$S$11,0,
AND(P33&gt;=入力項目!$S$11+1,P33&lt;=3),IFERROR(VLOOKUP(入力項目!$S$12,子育て関連マスタ!$I$4:$M$5,4,FALSE),0),
AND(P33&gt;=4,P33&lt;=6),IFERROR(VLOOKUP(入力項目!$S$13,子育て関連マスタ!$I$9:$M$12,4,FALSE),0),
AND(P33&gt;=7,P33&lt;=12),IFERROR(VLOOKUP(入力項目!$S$14,子育て関連マスタ!$I$16:$M$17,4,FALSE),0),
AND(P33&gt;=13,P33&lt;=15),IFERROR(VLOOKUP(入力項目!$S$15,子育て関連マスタ!$I$21:$M$22,4,FALSE),0),
AND(P33&gt;=16,P33&lt;=18),IFERROR(VLOOKUP(入力項目!$S$16,子育て関連マスタ!$I$26:$M$28,4,FALSE),0),
AND(P33&gt;=19,P33&lt;=20,入力項目!$S$16="高専"),IFERROR(VLOOKUP(入力項目!$S$16,子育て関連マスタ!$I$26:$M$28,4,FALSE),0),
AND(P33&gt;=19,P33&lt;=20,入力項目!$S$16&lt;&gt;"高専"),IFERROR(VLOOKUP(入力項目!$S$17,子育て関連マスタ!$I$32:$M$37,4,FALSE),0),
AND(P33&gt;=21,P33&lt;=22,入力項目!$S$16="高専"),IFERROR(VLOOKUP(入力項目!$S$17,子育て関連マスタ!$I$32:$M$34,4,FALSE),0),
AND(P33&gt;=21,P33&lt;=22,入力項目!$S$16&lt;&gt;"高専"),IFERROR(VLOOKUP(入力項目!$S$17,子育て関連マスタ!$I$32:$M$34,4,FALSE),0),
P33&gt;=23,0
) +
IF($D33=4,
  IFERROR(_xlfn.IFS(
  P33&lt;=入力項目!$S$11,0,
  AND(P33=入力項目!$S$11),IFERROR(VLOOKUP(入力項目!$S$12,子育て関連マスタ!$I$4:$M$5,2,FALSE),0),
  AND(P33=4),IFERROR(VLOOKUP(入力項目!$S$13,子育て関連マスタ!$I$9:$M$12,2,FALSE),0),
  AND(P33=7),IFERROR(VLOOKUP(入力項目!$S$14,子育て関連マスタ!$I$16:$M$17,2,FALSE),0),
  AND(P33=13),IFERROR(VLOOKUP(入力項目!$S$15,子育て関連マスタ!$I$21:$M$22,2,FALSE),0),
  AND(P33=16),IFERROR(VLOOKUP(入力項目!$S$16,子育て関連マスタ!$I$26:$M$28,2,FALSE),0),
  AND(P33=19,入力項目!$S$16&lt;&gt;"高専"),IFERROR(VLOOKUP(入力項目!$S$17,子育て関連マスタ!$I$32:$M$37,2,FALSE),0),
  AND(P33=21,入力項目!$S$16="高専"),IFERROR(VLOOKUP(入力項目!$S$17,子育て関連マスタ!$I$32:$M$37,2,FALSE),0),
  P33&gt;=22,0
  ),0),0
) +
IF(AND(P33&gt;=1,P33&lt;=15),IF($D33=入力項目!$S$8,入力項目!$S$3,0),0) +
IF(AND(P33&gt;=1,P33&lt;=15),IF($D33=5,入力項目!$S$4,0),0) +
IF(AND(P33&gt;=1,P33&lt;=15),IF($D33=12,入力項目!$S$5,0),0) +
IF(AND(入力項目!$S$7=$A33,入力項目!$S$8=$D33),子育て関連マスタ!$C$14,0) +
IFERROR(IF(AND(YEAR(EDATE(DATE(入力項目!$S$7,入力項目!$S$8,1),1))=$A33,MONTH(EDATE(DATE(入力項目!$S$7,入力項目!$S$8,1),1))=$D33),子育て関連マスタ!$C$15,0),0) +
IF(AND(OR(P33=3,P33=5,P33=7),$D33=11),子育て関連マスタ!$C$17,0) +
IF(AND(P33=20,$D33=1),子育て関連マスタ!$C$18,0) +
IF(AND(P33=20,$D33=1),
IFERROR(_xlfn.IFS(
入力項目!$S$10="男",子育て関連マスタ!$C$18,
入力項目!$S$10="女",子育て関連マスタ!$C$19
),0),0
) +
IF(AND(P33&gt;=入力項目!$S$18,P33&lt;=入力項目!$S$19),入力項目!$S$20,0) +
IF(AND(P33&gt;=入力項目!$S$21,P33&lt;=入力項目!$S$22),入力項目!$S$23,0) +
IF(AND(P33&gt;=入力項目!$S$24,P33&lt;=入力項目!$S$25),入力項目!$S$26,0)
)</f>
        <v>-24000</v>
      </c>
      <c r="AE33">
        <f ca="1">-(
_xlfn.IFS(
Q33&lt;=入力項目!$S$11,0,
AND(Q33&gt;=入力項目!$S$11+1,Q33&lt;=3),IFERROR(VLOOKUP(入力項目!$S$12,子育て関連マスタ!$I$4:$M$5,4,FALSE),0),
AND(Q33&gt;=4,Q33&lt;=6),IFERROR(VLOOKUP(入力項目!$S$13,子育て関連マスタ!$I$9:$M$12,4,FALSE),0),
AND(Q33&gt;=7,Q33&lt;=12),IFERROR(VLOOKUP(入力項目!$S$14,子育て関連マスタ!$I$16:$M$17,4,FALSE),0),
AND(Q33&gt;=13,Q33&lt;=15),IFERROR(VLOOKUP(入力項目!$S$15,子育て関連マスタ!$I$21:$M$22,4,FALSE),0),
AND(Q33&gt;=16,Q33&lt;=18),IFERROR(VLOOKUP(入力項目!$S$16,子育て関連マスタ!$I$26:$M$28,4,FALSE),0),
AND(Q33&gt;=19,Q33&lt;=20,入力項目!$S$16="高専"),IFERROR(VLOOKUP(入力項目!$S$16,子育て関連マスタ!$I$26:$M$28,4,FALSE),0),
AND(Q33&gt;=19,Q33&lt;=20,入力項目!$S$16&lt;&gt;"高専"),IFERROR(VLOOKUP(入力項目!$S$17,子育て関連マスタ!$I$32:$M$37,4,FALSE),0),
AND(Q33&gt;=21,Q33&lt;=22,入力項目!$S$16="高専"),IFERROR(VLOOKUP(入力項目!$S$17,子育て関連マスタ!$I$32:$M$34,4,FALSE),0),
AND(Q33&gt;=21,Q33&lt;=22,入力項目!$S$16&lt;&gt;"高専"),IFERROR(VLOOKUP(入力項目!$S$17,子育て関連マスタ!$I$32:$M$34,4,FALSE),0),
Q33&gt;=23,0
) +
IF($D33=4,
  IFERROR(_xlfn.IFS(
  Q33&lt;=入力項目!$S$11,0,
  AND(Q33=入力項目!$S$11),IFERROR(VLOOKUP(入力項目!$S$12,子育て関連マスタ!$I$4:$M$5,2,FALSE),0),
  AND(Q33=4),IFERROR(VLOOKUP(入力項目!$S$13,子育て関連マスタ!$I$9:$M$12,2,FALSE),0),
  AND(Q33=7),IFERROR(VLOOKUP(入力項目!$S$14,子育て関連マスタ!$I$16:$M$17,2,FALSE),0),
  AND(Q33=13),IFERROR(VLOOKUP(入力項目!$S$15,子育て関連マスタ!$I$21:$M$22,2,FALSE),0),
  AND(Q33=16),IFERROR(VLOOKUP(入力項目!$S$16,子育て関連マスタ!$I$26:$M$28,2,FALSE),0),
  AND(Q33=19,入力項目!$S$16&lt;&gt;"高専"),IFERROR(VLOOKUP(入力項目!$S$17,子育て関連マスタ!$I$32:$M$37,2,FALSE),0),
  AND(Q33=21,入力項目!$S$16="高専"),IFERROR(VLOOKUP(入力項目!$S$17,子育て関連マスタ!$I$32:$M$37,2,FALSE),0),
  Q33&gt;=22,0
  ),0),0
) +
IF(AND(Q33&gt;=1,Q33&lt;=15),IF($D33=入力項目!$S$8,入力項目!$S$3,0),0) +
IF(AND(Q33&gt;=1,Q33&lt;=15),IF($D33=5,入力項目!$S$4,0),0) +
IF(AND(Q33&gt;=1,Q33&lt;=15),IF($D33=12,入力項目!$S$5,0),0) +
IF(AND(入力項目!$S$7=$A33,入力項目!$S$8=$D33),子育て関連マスタ!$C$14,0) +
IFERROR(IF(AND(YEAR(EDATE(DATE(入力項目!$S$7,入力項目!$S$8,1),1))=$A33,MONTH(EDATE(DATE(入力項目!$S$7,入力項目!$S$8,1),1))=$D33),子育て関連マスタ!$C$15,0),0) +
IF(AND(OR(Q33=3,Q33=5,Q33=7),$D33=11),子育て関連マスタ!$C$17,0) +
IF(AND(Q33=20,$D33=1),子育て関連マスタ!$C$18,0) +
IF(AND(Q33=20,$D33=1),
IFERROR(_xlfn.IFS(
入力項目!$S$10="男",子育て関連マスタ!$C$18,
入力項目!$S$10="女",子育て関連マスタ!$C$19
),0),0
) +
IF(AND(Q33&gt;=入力項目!$S$18,Q33&lt;=入力項目!$S$19),入力項目!$S$20,0) +
IF(AND(Q33&gt;=入力項目!$S$21,Q33&lt;=入力項目!$S$22),入力項目!$S$23,0) +
IF(AND(Q33&gt;=入力項目!$S$24,Q33&lt;=入力項目!$S$25),入力項目!$S$26,0)
)</f>
        <v>-14000</v>
      </c>
      <c r="AF33">
        <f ca="1">-(
_xlfn.IFS(
R33&lt;=入力項目!$S$11,0,
AND(R33&gt;=入力項目!$S$11+1,R33&lt;=3),IFERROR(VLOOKUP(入力項目!$S$12,子育て関連マスタ!$I$4:$M$5,4,FALSE),0),
AND(R33&gt;=4,R33&lt;=6),IFERROR(VLOOKUP(入力項目!$S$13,子育て関連マスタ!$I$9:$M$12,4,FALSE),0),
AND(R33&gt;=7,R33&lt;=12),IFERROR(VLOOKUP(入力項目!$S$14,子育て関連マスタ!$I$16:$M$17,4,FALSE),0),
AND(R33&gt;=13,R33&lt;=15),IFERROR(VLOOKUP(入力項目!$S$15,子育て関連マスタ!$I$21:$M$22,4,FALSE),0),
AND(R33&gt;=16,R33&lt;=18),IFERROR(VLOOKUP(入力項目!$S$16,子育て関連マスタ!$I$26:$M$28,4,FALSE),0),
AND(R33&gt;=19,R33&lt;=20,入力項目!$S$16="高専"),IFERROR(VLOOKUP(入力項目!$S$16,子育て関連マスタ!$I$26:$M$28,4,FALSE),0),
AND(R33&gt;=19,R33&lt;=20,入力項目!$S$16&lt;&gt;"高専"),IFERROR(VLOOKUP(入力項目!$S$17,子育て関連マスタ!$I$32:$M$37,4,FALSE),0),
AND(R33&gt;=21,R33&lt;=22,入力項目!$S$16="高専"),IFERROR(VLOOKUP(入力項目!$S$17,子育て関連マスタ!$I$32:$M$34,4,FALSE),0),
AND(R33&gt;=21,R33&lt;=22,入力項目!$S$16&lt;&gt;"高専"),IFERROR(VLOOKUP(入力項目!$S$17,子育て関連マスタ!$I$32:$M$34,4,FALSE),0),
R33&gt;=23,0
) +
IF($D33=4,
  IFERROR(_xlfn.IFS(
  R33&lt;=入力項目!$S$11,0,
  AND(R33=入力項目!$S$11),IFERROR(VLOOKUP(入力項目!$S$12,子育て関連マスタ!$I$4:$M$5,2,FALSE),0),
  AND(R33=4),IFERROR(VLOOKUP(入力項目!$S$13,子育て関連マスタ!$I$9:$M$12,2,FALSE),0),
  AND(R33=7),IFERROR(VLOOKUP(入力項目!$S$14,子育て関連マスタ!$I$16:$M$17,2,FALSE),0),
  AND(R33=13),IFERROR(VLOOKUP(入力項目!$S$15,子育て関連マスタ!$I$21:$M$22,2,FALSE),0),
  AND(R33=16),IFERROR(VLOOKUP(入力項目!$S$16,子育て関連マスタ!$I$26:$M$28,2,FALSE),0),
  AND(R33=19,入力項目!$S$16&lt;&gt;"高専"),IFERROR(VLOOKUP(入力項目!$S$17,子育て関連マスタ!$I$32:$M$37,2,FALSE),0),
  AND(R33=21,入力項目!$S$16="高専"),IFERROR(VLOOKUP(入力項目!$S$17,子育て関連マスタ!$I$32:$M$37,2,FALSE),0),
  R33&gt;=22,0
  ),0),0
) +
IF(AND(R33&gt;=1,R33&lt;=15),IF($D33=入力項目!$S$8,入力項目!$S$3,0),0) +
IF(AND(R33&gt;=1,R33&lt;=15),IF($D33=5,入力項目!$S$4,0),0) +
IF(AND(R33&gt;=1,R33&lt;=15),IF($D33=12,入力項目!$S$5,0),0) +
IF(AND(入力項目!$S$7=$A33,入力項目!$S$8=$D33),子育て関連マスタ!$C$14,0) +
IFERROR(IF(AND(YEAR(EDATE(DATE(入力項目!$S$7,入力項目!$S$8,1),1))=$A33,MONTH(EDATE(DATE(入力項目!$S$7,入力項目!$S$8,1),1))=$D33),子育て関連マスタ!$C$15,0),0) +
IF(AND(OR(R33=3,R33=5,R33=7),$D33=11),子育て関連マスタ!$C$17,0) +
IF(AND(R33=20,$D33=1),子育て関連マスタ!$C$18,0) +
IF(AND(R33=20,$D33=1),
IFERROR(_xlfn.IFS(
入力項目!$S$10="男",子育て関連マスタ!$C$18,
入力項目!$S$10="女",子育て関連マスタ!$C$19
),0),0
) +
IF(AND(R33&gt;=入力項目!$S$18,R33&lt;=入力項目!$S$19),入力項目!$S$20,0) +
IF(AND(R33&gt;=入力項目!$S$21,R33&lt;=入力項目!$S$22),入力項目!$S$23,0) +
IF(AND(R33&gt;=入力項目!$S$24,R33&lt;=入力項目!$S$25),入力項目!$S$26,0)
)</f>
        <v>0</v>
      </c>
      <c r="AG33">
        <f ca="1">-(
_xlfn.IFS(
S33&lt;=入力項目!$S$11,0,
AND(S33&gt;=入力項目!$S$11+1,S33&lt;=3),IFERROR(VLOOKUP(入力項目!$S$12,子育て関連マスタ!$I$4:$M$5,4,FALSE),0),
AND(S33&gt;=4,S33&lt;=6),IFERROR(VLOOKUP(入力項目!$S$13,子育て関連マスタ!$I$9:$M$12,4,FALSE),0),
AND(S33&gt;=7,S33&lt;=12),IFERROR(VLOOKUP(入力項目!$S$14,子育て関連マスタ!$I$16:$M$17,4,FALSE),0),
AND(S33&gt;=13,S33&lt;=15),IFERROR(VLOOKUP(入力項目!$S$15,子育て関連マスタ!$I$21:$M$22,4,FALSE),0),
AND(S33&gt;=16,S33&lt;=18),IFERROR(VLOOKUP(入力項目!$S$16,子育て関連マスタ!$I$26:$M$28,4,FALSE),0),
AND(S33&gt;=19,S33&lt;=20,入力項目!$S$16="高専"),IFERROR(VLOOKUP(入力項目!$S$16,子育て関連マスタ!$I$26:$M$28,4,FALSE),0),
AND(S33&gt;=19,S33&lt;=20,入力項目!$S$16&lt;&gt;"高専"),IFERROR(VLOOKUP(入力項目!$S$17,子育て関連マスタ!$I$32:$M$37,4,FALSE),0),
AND(S33&gt;=21,S33&lt;=22,入力項目!$S$16="高専"),IFERROR(VLOOKUP(入力項目!$S$17,子育て関連マスタ!$I$32:$M$34,4,FALSE),0),
AND(S33&gt;=21,S33&lt;=22,入力項目!$S$16&lt;&gt;"高専"),IFERROR(VLOOKUP(入力項目!$S$17,子育て関連マスタ!$I$32:$M$34,4,FALSE),0),
S33&gt;=23,0
) +
IF($D33=4,
  IFERROR(_xlfn.IFS(
  S33&lt;=入力項目!$S$11,0,
  AND(S33=入力項目!$S$11),IFERROR(VLOOKUP(入力項目!$S$12,子育て関連マスタ!$I$4:$M$5,2,FALSE),0),
  AND(S33=4),IFERROR(VLOOKUP(入力項目!$S$13,子育て関連マスタ!$I$9:$M$12,2,FALSE),0),
  AND(S33=7),IFERROR(VLOOKUP(入力項目!$S$14,子育て関連マスタ!$I$16:$M$17,2,FALSE),0),
  AND(S33=13),IFERROR(VLOOKUP(入力項目!$S$15,子育て関連マスタ!$I$21:$M$22,2,FALSE),0),
  AND(S33=16),IFERROR(VLOOKUP(入力項目!$S$16,子育て関連マスタ!$I$26:$M$28,2,FALSE),0),
  AND(S33=19,入力項目!$S$16&lt;&gt;"高専"),IFERROR(VLOOKUP(入力項目!$S$17,子育て関連マスタ!$I$32:$M$37,2,FALSE),0),
  AND(S33=21,入力項目!$S$16="高専"),IFERROR(VLOOKUP(入力項目!$S$17,子育て関連マスタ!$I$32:$M$37,2,FALSE),0),
  S33&gt;=22,0
  ),0),0
) +
IF(AND(S33&gt;=1,S33&lt;=15),IF($D33=入力項目!$S$8,入力項目!$S$3,0),0) +
IF(AND(S33&gt;=1,S33&lt;=15),IF($D33=5,入力項目!$S$4,0),0) +
IF(AND(S33&gt;=1,S33&lt;=15),IF($D33=12,入力項目!$S$5,0),0) +
IF(AND(入力項目!$S$7=$A33,入力項目!$S$8=$D33),子育て関連マスタ!$C$14,0) +
IFERROR(IF(AND(YEAR(EDATE(DATE(入力項目!$S$7,入力項目!$S$8,1),1))=$A33,MONTH(EDATE(DATE(入力項目!$S$7,入力項目!$S$8,1),1))=$D33),子育て関連マスタ!$C$15,0),0) +
IF(AND(OR(S33=3,S33=5,S33=7),$D33=11),子育て関連マスタ!$C$17,0) +
IF(AND(S33=20,$D33=1),子育て関連マスタ!$C$18,0) +
IF(AND(S33=20,$D33=1),
IFERROR(_xlfn.IFS(
入力項目!$S$10="男",子育て関連マスタ!$C$18,
入力項目!$S$10="女",子育て関連マスタ!$C$19
),0),0
) +
IF(AND(S33&gt;=入力項目!$S$18,S33&lt;=入力項目!$S$19),入力項目!$S$20,0) +
IF(AND(S33&gt;=入力項目!$S$21,S33&lt;=入力項目!$S$22),入力項目!$S$23,0) +
IF(AND(S33&gt;=入力項目!$S$24,S33&lt;=入力項目!$S$25),入力項目!$S$26,0)
)</f>
        <v>0</v>
      </c>
      <c r="AH33">
        <f ca="1">-(
_xlfn.IFS(
T33&lt;=入力項目!$S$11,0,
AND(T33&gt;=入力項目!$S$11+1,T33&lt;=3),IFERROR(VLOOKUP(入力項目!$S$12,子育て関連マスタ!$I$4:$M$5,4,FALSE),0),
AND(T33&gt;=4,T33&lt;=6),IFERROR(VLOOKUP(入力項目!$S$13,子育て関連マスタ!$I$9:$M$12,4,FALSE),0),
AND(T33&gt;=7,T33&lt;=12),IFERROR(VLOOKUP(入力項目!$S$14,子育て関連マスタ!$I$16:$M$17,4,FALSE),0),
AND(T33&gt;=13,T33&lt;=15),IFERROR(VLOOKUP(入力項目!$S$15,子育て関連マスタ!$I$21:$M$22,4,FALSE),0),
AND(T33&gt;=16,T33&lt;=18),IFERROR(VLOOKUP(入力項目!$S$16,子育て関連マスタ!$I$26:$M$28,4,FALSE),0),
AND(T33&gt;=19,T33&lt;=20,入力項目!$S$16="高専"),IFERROR(VLOOKUP(入力項目!$S$16,子育て関連マスタ!$I$26:$M$28,4,FALSE),0),
AND(T33&gt;=19,T33&lt;=20,入力項目!$S$16&lt;&gt;"高専"),IFERROR(VLOOKUP(入力項目!$S$17,子育て関連マスタ!$I$32:$M$37,4,FALSE),0),
AND(T33&gt;=21,T33&lt;=22,入力項目!$S$16="高専"),IFERROR(VLOOKUP(入力項目!$S$17,子育て関連マスタ!$I$32:$M$34,4,FALSE),0),
AND(T33&gt;=21,T33&lt;=22,入力項目!$S$16&lt;&gt;"高専"),IFERROR(VLOOKUP(入力項目!$S$17,子育て関連マスタ!$I$32:$M$34,4,FALSE),0),
T33&gt;=23,0
) +
IF($D33=4,
  IFERROR(_xlfn.IFS(
  T33&lt;=入力項目!$S$11,0,
  AND(T33=入力項目!$S$11),IFERROR(VLOOKUP(入力項目!$S$12,子育て関連マスタ!$I$4:$M$5,2,FALSE),0),
  AND(T33=4),IFERROR(VLOOKUP(入力項目!$S$13,子育て関連マスタ!$I$9:$M$12,2,FALSE),0),
  AND(T33=7),IFERROR(VLOOKUP(入力項目!$S$14,子育て関連マスタ!$I$16:$M$17,2,FALSE),0),
  AND(T33=13),IFERROR(VLOOKUP(入力項目!$S$15,子育て関連マスタ!$I$21:$M$22,2,FALSE),0),
  AND(T33=16),IFERROR(VLOOKUP(入力項目!$S$16,子育て関連マスタ!$I$26:$M$28,2,FALSE),0),
  AND(T33=19,入力項目!$S$16&lt;&gt;"高専"),IFERROR(VLOOKUP(入力項目!$S$17,子育て関連マスタ!$I$32:$M$37,2,FALSE),0),
  AND(T33=21,入力項目!$S$16="高専"),IFERROR(VLOOKUP(入力項目!$S$17,子育て関連マスタ!$I$32:$M$37,2,FALSE),0),
  T33&gt;=22,0
  ),0),0
) +
IF(AND(T33&gt;=1,T33&lt;=15),IF($D33=入力項目!$S$8,入力項目!$S$3,0),0) +
IF(AND(T33&gt;=1,T33&lt;=15),IF($D33=5,入力項目!$S$4,0),0) +
IF(AND(T33&gt;=1,T33&lt;=15),IF($D33=12,入力項目!$S$5,0),0) +
IF(AND(入力項目!$S$7=$A33,入力項目!$S$8=$D33),子育て関連マスタ!$C$14,0) +
IFERROR(IF(AND(YEAR(EDATE(DATE(入力項目!$S$7,入力項目!$S$8,1),1))=$A33,MONTH(EDATE(DATE(入力項目!$S$7,入力項目!$S$8,1),1))=$D33),子育て関連マスタ!$C$15,0),0) +
IF(AND(OR(T33=3,T33=5,T33=7),$D33=11),子育て関連マスタ!$C$17,0) +
IF(AND(T33=20,$D33=1),子育て関連マスタ!$C$18,0) +
IF(AND(T33=20,$D33=1),
IFERROR(_xlfn.IFS(
入力項目!$S$10="男",子育て関連マスタ!$C$18,
入力項目!$S$10="女",子育て関連マスタ!$C$19
),0),0
) +
IF(AND(T33&gt;=入力項目!$S$18,T33&lt;=入力項目!$S$19),入力項目!$S$20,0) +
IF(AND(T33&gt;=入力項目!$S$21,T33&lt;=入力項目!$S$22),入力項目!$S$23,0) +
IF(AND(T33&gt;=入力項目!$S$24,T33&lt;=入力項目!$S$25),入力項目!$S$26,0)
)</f>
        <v>0</v>
      </c>
      <c r="AI33">
        <f ca="1">-(
_xlfn.IFS(
U33&lt;=入力項目!$S$11,0,
AND(U33&gt;=入力項目!$S$11+1,U33&lt;=3),IFERROR(VLOOKUP(入力項目!$S$12,子育て関連マスタ!$I$4:$M$5,4,FALSE),0),
AND(U33&gt;=4,U33&lt;=6),IFERROR(VLOOKUP(入力項目!$S$13,子育て関連マスタ!$I$9:$M$12,4,FALSE),0),
AND(U33&gt;=7,U33&lt;=12),IFERROR(VLOOKUP(入力項目!$S$14,子育て関連マスタ!$I$16:$M$17,4,FALSE),0),
AND(U33&gt;=13,U33&lt;=15),IFERROR(VLOOKUP(入力項目!$S$15,子育て関連マスタ!$I$21:$M$22,4,FALSE),0),
AND(U33&gt;=16,U33&lt;=18),IFERROR(VLOOKUP(入力項目!$S$16,子育て関連マスタ!$I$26:$M$28,4,FALSE),0),
AND(U33&gt;=19,U33&lt;=20,入力項目!$S$16="高専"),IFERROR(VLOOKUP(入力項目!$S$16,子育て関連マスタ!$I$26:$M$28,4,FALSE),0),
AND(U33&gt;=19,U33&lt;=20,入力項目!$S$16&lt;&gt;"高専"),IFERROR(VLOOKUP(入力項目!$S$17,子育て関連マスタ!$I$32:$M$37,4,FALSE),0),
AND(U33&gt;=21,U33&lt;=22,入力項目!$S$16="高専"),IFERROR(VLOOKUP(入力項目!$S$17,子育て関連マスタ!$I$32:$M$34,4,FALSE),0),
AND(U33&gt;=21,U33&lt;=22,入力項目!$S$16&lt;&gt;"高専"),IFERROR(VLOOKUP(入力項目!$S$17,子育て関連マスタ!$I$32:$M$34,4,FALSE),0),
U33&gt;=23,0
) +
IF($D33=4,
  IFERROR(_xlfn.IFS(
  U33&lt;=入力項目!$S$11,0,
  AND(U33=入力項目!$S$11),IFERROR(VLOOKUP(入力項目!$S$12,子育て関連マスタ!$I$4:$M$5,2,FALSE),0),
  AND(U33=4),IFERROR(VLOOKUP(入力項目!$S$13,子育て関連マスタ!$I$9:$M$12,2,FALSE),0),
  AND(U33=7),IFERROR(VLOOKUP(入力項目!$S$14,子育て関連マスタ!$I$16:$M$17,2,FALSE),0),
  AND(U33=13),IFERROR(VLOOKUP(入力項目!$S$15,子育て関連マスタ!$I$21:$M$22,2,FALSE),0),
  AND(U33=16),IFERROR(VLOOKUP(入力項目!$S$16,子育て関連マスタ!$I$26:$M$28,2,FALSE),0),
  AND(U33=19,入力項目!$S$16&lt;&gt;"高専"),IFERROR(VLOOKUP(入力項目!$S$17,子育て関連マスタ!$I$32:$M$37,2,FALSE),0),
  AND(U33=21,入力項目!$S$16="高専"),IFERROR(VLOOKUP(入力項目!$S$17,子育て関連マスタ!$I$32:$M$37,2,FALSE),0),
  U33&gt;=22,0
  ),0),0
) +
IF(AND(U33&gt;=1,U33&lt;=15),IF($D33=入力項目!$S$8,入力項目!$S$3,0),0) +
IF(AND(U33&gt;=1,U33&lt;=15),IF($D33=5,入力項目!$S$4,0),0) +
IF(AND(U33&gt;=1,U33&lt;=15),IF($D33=12,入力項目!$S$5,0),0) +
IF(AND(入力項目!$S$7=$A33,入力項目!$S$8=$D33),子育て関連マスタ!$C$14,0) +
IFERROR(IF(AND(YEAR(EDATE(DATE(入力項目!$S$7,入力項目!$S$8,1),1))=$A33,MONTH(EDATE(DATE(入力項目!$S$7,入力項目!$S$8,1),1))=$D33),子育て関連マスタ!$C$15,0),0) +
IF(AND(OR(U33=3,U33=5,U33=7),$D33=11),子育て関連マスタ!$C$17,0) +
IF(AND(U33=20,$D33=1),子育て関連マスタ!$C$18,0) +
IF(AND(U33=20,$D33=1),
IFERROR(_xlfn.IFS(
入力項目!$S$10="男",子育て関連マスタ!$C$18,
入力項目!$S$10="女",子育て関連マスタ!$C$19
),0),0
) +
IF(AND(U33&gt;=入力項目!$S$18,U33&lt;=入力項目!$S$19),入力項目!$S$20,0) +
IF(AND(U33&gt;=入力項目!$S$21,U33&lt;=入力項目!$S$22),入力項目!$S$23,0) +
IF(AND(U33&gt;=入力項目!$S$24,U33&lt;=入力項目!$S$25),入力項目!$S$26,0)
)</f>
        <v>0</v>
      </c>
      <c r="AJ33" s="10">
        <f ca="1">-VLOOKUP($D33,月別収支!$A$2:$H$13,7,FALSE)</f>
        <v>-20000</v>
      </c>
    </row>
    <row r="34" spans="1:36" x14ac:dyDescent="0.4">
      <c r="A34">
        <f t="shared" ca="1" si="18"/>
        <v>2027</v>
      </c>
      <c r="B34">
        <f t="shared" ca="1" si="7"/>
        <v>2027</v>
      </c>
      <c r="C34">
        <f t="shared" ca="1" si="8"/>
        <v>3</v>
      </c>
      <c r="D34">
        <f t="shared" ca="1" si="19"/>
        <v>4</v>
      </c>
      <c r="E34" t="str">
        <f t="shared" ca="1" si="0"/>
        <v>2027年4月</v>
      </c>
      <c r="F34">
        <f ca="1">IF(OR(入力項目!$N$5&lt;$A34,AND(入力項目!$N$5=$A34,入力項目!$N$6&lt;$D34)),IF(F33=0,1,IF(G34=12,F33+1,F33)),0)</f>
        <v>2</v>
      </c>
      <c r="G34">
        <f ca="1">IF(OR(入力項目!$N$5&lt;$A34,AND(入力項目!$N$5=$A34,入力項目!$N$6&lt;$D34)),IF(G33=12,1,G33+1),0)</f>
        <v>6</v>
      </c>
      <c r="H34" t="str">
        <f t="shared" ca="1" si="1"/>
        <v>2_6</v>
      </c>
      <c r="I34">
        <f ca="1">IF(
  IFERROR(AND($C34&gt;0,MOD($C34,入力項目!$N$22)=0,$D34=入力項目!$N$23), FALSE),
  1,
  IF(
    AND(I33&gt;0,J33=12),
    IF(I33=入力項目!$N$28, 0, I33+1),
    I33
  )
)</f>
        <v>0</v>
      </c>
      <c r="J34">
        <f ca="1">IF($D34=入力項目!$N$23,1,IFERROR(J33+1,1))</f>
        <v>11</v>
      </c>
      <c r="K34" t="str">
        <f t="shared" ca="1" si="2"/>
        <v>0_11</v>
      </c>
      <c r="L34">
        <f ca="1">L33+IF(入力項目!$D$4=$D34,1,0)</f>
        <v>31</v>
      </c>
      <c r="M34" t="str">
        <f t="shared" ca="1" si="3"/>
        <v>31歳</v>
      </c>
      <c r="N34">
        <f t="shared" ca="1" si="10"/>
        <v>32</v>
      </c>
      <c r="O34" t="str">
        <f t="shared" ca="1" si="4"/>
        <v>32歳</v>
      </c>
      <c r="P34">
        <f t="shared" ca="1" si="11"/>
        <v>7</v>
      </c>
      <c r="Q34">
        <f t="shared" ca="1" si="12"/>
        <v>5</v>
      </c>
      <c r="R34">
        <f t="shared" ca="1" si="13"/>
        <v>2028</v>
      </c>
      <c r="S34">
        <f t="shared" ca="1" si="14"/>
        <v>2028</v>
      </c>
      <c r="T34">
        <f t="shared" ca="1" si="15"/>
        <v>2028</v>
      </c>
      <c r="U34">
        <f t="shared" ca="1" si="16"/>
        <v>2028</v>
      </c>
      <c r="V34" s="10">
        <f t="shared" ca="1" si="17"/>
        <v>9565986</v>
      </c>
      <c r="W34" s="10">
        <f ca="1">IF($L34&lt;その他マスタ!$B$1,VLOOKUP($D34,月別収支!$A$2:$H$13,2,FALSE),その他マスタ!$B$3)+IF(AND($L34=その他マスタ!$B$1,入力項目!$I$9="あり",$D34=入力項目!$D$4),その他マスタ!$B$2,0)</f>
        <v>300000</v>
      </c>
      <c r="X34" s="10">
        <f ca="1">-IF(入力項目!$K$5=TRUE,
IF($F34+$G34&lt;3,VLOOKUP($D34,月別収支!$A$2:$H$13,8,FALSE),0)+IFERROR(VLOOKUP($H34,住宅ローン計算!C:P,13,FALSE),0)+IF($F34&gt;1,IF(OR($G34=3,$G34=6,$G34=9,$G34=12),ROUNDUP(入力項目!$N$18/4,0),0),0),
VLOOKUP($D34,月別収支!$A$2:$H$13,8,FALSE))</f>
        <v>-89275</v>
      </c>
      <c r="Y34" s="10">
        <f ca="1">-VLOOKUP($D34,月別収支!$A$2:$H$13,3,FALSE)</f>
        <v>-75000</v>
      </c>
      <c r="Z34" s="10">
        <f ca="1">-VLOOKUP($D34,月別収支!$A$2:$H$13,4,FALSE)</f>
        <v>-27000</v>
      </c>
      <c r="AA34" s="10">
        <f ca="1">-VLOOKUP($D34,月別収支!$A$2:$H$13,6,FALSE)</f>
        <v>-10000</v>
      </c>
      <c r="AB34" s="10">
        <f ca="1">-(
VLOOKUP($D34,月別収支!$A$2:$H$13,5,FALSE)+IF(AND(入力項目!$I$27&lt;=$A34,ISEVEN($A34-入力項目!$I$27),入力項目!$I$28=$D34),入力項目!$I$26,0)
+IF(入力項目!$K$26=TRUE,
IFERROR(VLOOKUP($K34,マイカーローン計算!C:P,13,FALSE),0),
IFERROR(
  IF(AND($C34&gt;0,MOD($C34,入力項目!$N$22)=0,$D34=入力項目!$N$23),入力項目!$N$24,0),
 0
)
)
)</f>
        <v>-20000</v>
      </c>
      <c r="AC34" s="10">
        <f ca="1">-IF($A34&lt;入力項目!$N$33,入力項目!$N$35,IF(AND($A34=入力項目!$N$33,$D34&lt;=入力項目!$N$34),入力項目!$N$35,0))</f>
        <v>-5000</v>
      </c>
      <c r="AD34">
        <f ca="1">-(
_xlfn.IFS(
P34&lt;=入力項目!$S$11,0,
AND(P34&gt;=入力項目!$S$11+1,P34&lt;=3),IFERROR(VLOOKUP(入力項目!$S$12,子育て関連マスタ!$I$4:$M$5,4,FALSE),0),
AND(P34&gt;=4,P34&lt;=6),IFERROR(VLOOKUP(入力項目!$S$13,子育て関連マスタ!$I$9:$M$12,4,FALSE),0),
AND(P34&gt;=7,P34&lt;=12),IFERROR(VLOOKUP(入力項目!$S$14,子育て関連マスタ!$I$16:$M$17,4,FALSE),0),
AND(P34&gt;=13,P34&lt;=15),IFERROR(VLOOKUP(入力項目!$S$15,子育て関連マスタ!$I$21:$M$22,4,FALSE),0),
AND(P34&gt;=16,P34&lt;=18),IFERROR(VLOOKUP(入力項目!$S$16,子育て関連マスタ!$I$26:$M$28,4,FALSE),0),
AND(P34&gt;=19,P34&lt;=20,入力項目!$S$16="高専"),IFERROR(VLOOKUP(入力項目!$S$16,子育て関連マスタ!$I$26:$M$28,4,FALSE),0),
AND(P34&gt;=19,P34&lt;=20,入力項目!$S$16&lt;&gt;"高専"),IFERROR(VLOOKUP(入力項目!$S$17,子育て関連マスタ!$I$32:$M$37,4,FALSE),0),
AND(P34&gt;=21,P34&lt;=22,入力項目!$S$16="高専"),IFERROR(VLOOKUP(入力項目!$S$17,子育て関連マスタ!$I$32:$M$34,4,FALSE),0),
AND(P34&gt;=21,P34&lt;=22,入力項目!$S$16&lt;&gt;"高専"),IFERROR(VLOOKUP(入力項目!$S$17,子育て関連マスタ!$I$32:$M$34,4,FALSE),0),
P34&gt;=23,0
) +
IF($D34=4,
  IFERROR(_xlfn.IFS(
  P34&lt;=入力項目!$S$11,0,
  AND(P34=入力項目!$S$11),IFERROR(VLOOKUP(入力項目!$S$12,子育て関連マスタ!$I$4:$M$5,2,FALSE),0),
  AND(P34=4),IFERROR(VLOOKUP(入力項目!$S$13,子育て関連マスタ!$I$9:$M$12,2,FALSE),0),
  AND(P34=7),IFERROR(VLOOKUP(入力項目!$S$14,子育て関連マスタ!$I$16:$M$17,2,FALSE),0),
  AND(P34=13),IFERROR(VLOOKUP(入力項目!$S$15,子育て関連マスタ!$I$21:$M$22,2,FALSE),0),
  AND(P34=16),IFERROR(VLOOKUP(入力項目!$S$16,子育て関連マスタ!$I$26:$M$28,2,FALSE),0),
  AND(P34=19,入力項目!$S$16&lt;&gt;"高専"),IFERROR(VLOOKUP(入力項目!$S$17,子育て関連マスタ!$I$32:$M$37,2,FALSE),0),
  AND(P34=21,入力項目!$S$16="高専"),IFERROR(VLOOKUP(入力項目!$S$17,子育て関連マスタ!$I$32:$M$37,2,FALSE),0),
  P34&gt;=22,0
  ),0),0
) +
IF(AND(P34&gt;=1,P34&lt;=15),IF($D34=入力項目!$S$8,入力項目!$S$3,0),0) +
IF(AND(P34&gt;=1,P34&lt;=15),IF($D34=5,入力項目!$S$4,0),0) +
IF(AND(P34&gt;=1,P34&lt;=15),IF($D34=12,入力項目!$S$5,0),0) +
IF(AND(入力項目!$S$7=$A34,入力項目!$S$8=$D34),子育て関連マスタ!$C$14,0) +
IFERROR(IF(AND(YEAR(EDATE(DATE(入力項目!$S$7,入力項目!$S$8,1),1))=$A34,MONTH(EDATE(DATE(入力項目!$S$7,入力項目!$S$8,1),1))=$D34),子育て関連マスタ!$C$15,0),0) +
IF(AND(OR(P34=3,P34=5,P34=7),$D34=11),子育て関連マスタ!$C$17,0) +
IF(AND(P34=20,$D34=1),子育て関連マスタ!$C$18,0) +
IF(AND(P34=20,$D34=1),
IFERROR(_xlfn.IFS(
入力項目!$S$10="男",子育て関連マスタ!$C$18,
入力項目!$S$10="女",子育て関連マスタ!$C$19
),0),0
) +
IF(AND(P34&gt;=入力項目!$S$18,P34&lt;=入力項目!$S$19),入力項目!$S$20,0) +
IF(AND(P34&gt;=入力項目!$S$21,P34&lt;=入力項目!$S$22),入力項目!$S$23,0) +
IF(AND(P34&gt;=入力項目!$S$24,P34&lt;=入力項目!$S$25),入力項目!$S$26,0)
)</f>
        <v>-110000</v>
      </c>
      <c r="AE34">
        <f ca="1">-(
_xlfn.IFS(
Q34&lt;=入力項目!$S$11,0,
AND(Q34&gt;=入力項目!$S$11+1,Q34&lt;=3),IFERROR(VLOOKUP(入力項目!$S$12,子育て関連マスタ!$I$4:$M$5,4,FALSE),0),
AND(Q34&gt;=4,Q34&lt;=6),IFERROR(VLOOKUP(入力項目!$S$13,子育て関連マスタ!$I$9:$M$12,4,FALSE),0),
AND(Q34&gt;=7,Q34&lt;=12),IFERROR(VLOOKUP(入力項目!$S$14,子育て関連マスタ!$I$16:$M$17,4,FALSE),0),
AND(Q34&gt;=13,Q34&lt;=15),IFERROR(VLOOKUP(入力項目!$S$15,子育て関連マスタ!$I$21:$M$22,4,FALSE),0),
AND(Q34&gt;=16,Q34&lt;=18),IFERROR(VLOOKUP(入力項目!$S$16,子育て関連マスタ!$I$26:$M$28,4,FALSE),0),
AND(Q34&gt;=19,Q34&lt;=20,入力項目!$S$16="高専"),IFERROR(VLOOKUP(入力項目!$S$16,子育て関連マスタ!$I$26:$M$28,4,FALSE),0),
AND(Q34&gt;=19,Q34&lt;=20,入力項目!$S$16&lt;&gt;"高専"),IFERROR(VLOOKUP(入力項目!$S$17,子育て関連マスタ!$I$32:$M$37,4,FALSE),0),
AND(Q34&gt;=21,Q34&lt;=22,入力項目!$S$16="高専"),IFERROR(VLOOKUP(入力項目!$S$17,子育て関連マスタ!$I$32:$M$34,4,FALSE),0),
AND(Q34&gt;=21,Q34&lt;=22,入力項目!$S$16&lt;&gt;"高専"),IFERROR(VLOOKUP(入力項目!$S$17,子育て関連マスタ!$I$32:$M$34,4,FALSE),0),
Q34&gt;=23,0
) +
IF($D34=4,
  IFERROR(_xlfn.IFS(
  Q34&lt;=入力項目!$S$11,0,
  AND(Q34=入力項目!$S$11),IFERROR(VLOOKUP(入力項目!$S$12,子育て関連マスタ!$I$4:$M$5,2,FALSE),0),
  AND(Q34=4),IFERROR(VLOOKUP(入力項目!$S$13,子育て関連マスタ!$I$9:$M$12,2,FALSE),0),
  AND(Q34=7),IFERROR(VLOOKUP(入力項目!$S$14,子育て関連マスタ!$I$16:$M$17,2,FALSE),0),
  AND(Q34=13),IFERROR(VLOOKUP(入力項目!$S$15,子育て関連マスタ!$I$21:$M$22,2,FALSE),0),
  AND(Q34=16),IFERROR(VLOOKUP(入力項目!$S$16,子育て関連マスタ!$I$26:$M$28,2,FALSE),0),
  AND(Q34=19,入力項目!$S$16&lt;&gt;"高専"),IFERROR(VLOOKUP(入力項目!$S$17,子育て関連マスタ!$I$32:$M$37,2,FALSE),0),
  AND(Q34=21,入力項目!$S$16="高専"),IFERROR(VLOOKUP(入力項目!$S$17,子育て関連マスタ!$I$32:$M$37,2,FALSE),0),
  Q34&gt;=22,0
  ),0),0
) +
IF(AND(Q34&gt;=1,Q34&lt;=15),IF($D34=入力項目!$S$8,入力項目!$S$3,0),0) +
IF(AND(Q34&gt;=1,Q34&lt;=15),IF($D34=5,入力項目!$S$4,0),0) +
IF(AND(Q34&gt;=1,Q34&lt;=15),IF($D34=12,入力項目!$S$5,0),0) +
IF(AND(入力項目!$S$7=$A34,入力項目!$S$8=$D34),子育て関連マスタ!$C$14,0) +
IFERROR(IF(AND(YEAR(EDATE(DATE(入力項目!$S$7,入力項目!$S$8,1),1))=$A34,MONTH(EDATE(DATE(入力項目!$S$7,入力項目!$S$8,1),1))=$D34),子育て関連マスタ!$C$15,0),0) +
IF(AND(OR(Q34=3,Q34=5,Q34=7),$D34=11),子育て関連マスタ!$C$17,0) +
IF(AND(Q34=20,$D34=1),子育て関連マスタ!$C$18,0) +
IF(AND(Q34=20,$D34=1),
IFERROR(_xlfn.IFS(
入力項目!$S$10="男",子育て関連マスタ!$C$18,
入力項目!$S$10="女",子育て関連マスタ!$C$19
),0),0
) +
IF(AND(Q34&gt;=入力項目!$S$18,Q34&lt;=入力項目!$S$19),入力項目!$S$20,0) +
IF(AND(Q34&gt;=入力項目!$S$21,Q34&lt;=入力項目!$S$22),入力項目!$S$23,0) +
IF(AND(Q34&gt;=入力項目!$S$24,Q34&lt;=入力項目!$S$25),入力項目!$S$26,0)
)</f>
        <v>-24000</v>
      </c>
      <c r="AF34">
        <f ca="1">-(
_xlfn.IFS(
R34&lt;=入力項目!$S$11,0,
AND(R34&gt;=入力項目!$S$11+1,R34&lt;=3),IFERROR(VLOOKUP(入力項目!$S$12,子育て関連マスタ!$I$4:$M$5,4,FALSE),0),
AND(R34&gt;=4,R34&lt;=6),IFERROR(VLOOKUP(入力項目!$S$13,子育て関連マスタ!$I$9:$M$12,4,FALSE),0),
AND(R34&gt;=7,R34&lt;=12),IFERROR(VLOOKUP(入力項目!$S$14,子育て関連マスタ!$I$16:$M$17,4,FALSE),0),
AND(R34&gt;=13,R34&lt;=15),IFERROR(VLOOKUP(入力項目!$S$15,子育て関連マスタ!$I$21:$M$22,4,FALSE),0),
AND(R34&gt;=16,R34&lt;=18),IFERROR(VLOOKUP(入力項目!$S$16,子育て関連マスタ!$I$26:$M$28,4,FALSE),0),
AND(R34&gt;=19,R34&lt;=20,入力項目!$S$16="高専"),IFERROR(VLOOKUP(入力項目!$S$16,子育て関連マスタ!$I$26:$M$28,4,FALSE),0),
AND(R34&gt;=19,R34&lt;=20,入力項目!$S$16&lt;&gt;"高専"),IFERROR(VLOOKUP(入力項目!$S$17,子育て関連マスタ!$I$32:$M$37,4,FALSE),0),
AND(R34&gt;=21,R34&lt;=22,入力項目!$S$16="高専"),IFERROR(VLOOKUP(入力項目!$S$17,子育て関連マスタ!$I$32:$M$34,4,FALSE),0),
AND(R34&gt;=21,R34&lt;=22,入力項目!$S$16&lt;&gt;"高専"),IFERROR(VLOOKUP(入力項目!$S$17,子育て関連マスタ!$I$32:$M$34,4,FALSE),0),
R34&gt;=23,0
) +
IF($D34=4,
  IFERROR(_xlfn.IFS(
  R34&lt;=入力項目!$S$11,0,
  AND(R34=入力項目!$S$11),IFERROR(VLOOKUP(入力項目!$S$12,子育て関連マスタ!$I$4:$M$5,2,FALSE),0),
  AND(R34=4),IFERROR(VLOOKUP(入力項目!$S$13,子育て関連マスタ!$I$9:$M$12,2,FALSE),0),
  AND(R34=7),IFERROR(VLOOKUP(入力項目!$S$14,子育て関連マスタ!$I$16:$M$17,2,FALSE),0),
  AND(R34=13),IFERROR(VLOOKUP(入力項目!$S$15,子育て関連マスタ!$I$21:$M$22,2,FALSE),0),
  AND(R34=16),IFERROR(VLOOKUP(入力項目!$S$16,子育て関連マスタ!$I$26:$M$28,2,FALSE),0),
  AND(R34=19,入力項目!$S$16&lt;&gt;"高専"),IFERROR(VLOOKUP(入力項目!$S$17,子育て関連マスタ!$I$32:$M$37,2,FALSE),0),
  AND(R34=21,入力項目!$S$16="高専"),IFERROR(VLOOKUP(入力項目!$S$17,子育て関連マスタ!$I$32:$M$37,2,FALSE),0),
  R34&gt;=22,0
  ),0),0
) +
IF(AND(R34&gt;=1,R34&lt;=15),IF($D34=入力項目!$S$8,入力項目!$S$3,0),0) +
IF(AND(R34&gt;=1,R34&lt;=15),IF($D34=5,入力項目!$S$4,0),0) +
IF(AND(R34&gt;=1,R34&lt;=15),IF($D34=12,入力項目!$S$5,0),0) +
IF(AND(入力項目!$S$7=$A34,入力項目!$S$8=$D34),子育て関連マスタ!$C$14,0) +
IFERROR(IF(AND(YEAR(EDATE(DATE(入力項目!$S$7,入力項目!$S$8,1),1))=$A34,MONTH(EDATE(DATE(入力項目!$S$7,入力項目!$S$8,1),1))=$D34),子育て関連マスタ!$C$15,0),0) +
IF(AND(OR(R34=3,R34=5,R34=7),$D34=11),子育て関連マスタ!$C$17,0) +
IF(AND(R34=20,$D34=1),子育て関連マスタ!$C$18,0) +
IF(AND(R34=20,$D34=1),
IFERROR(_xlfn.IFS(
入力項目!$S$10="男",子育て関連マスタ!$C$18,
入力項目!$S$10="女",子育て関連マスタ!$C$19
),0),0
) +
IF(AND(R34&gt;=入力項目!$S$18,R34&lt;=入力項目!$S$19),入力項目!$S$20,0) +
IF(AND(R34&gt;=入力項目!$S$21,R34&lt;=入力項目!$S$22),入力項目!$S$23,0) +
IF(AND(R34&gt;=入力項目!$S$24,R34&lt;=入力項目!$S$25),入力項目!$S$26,0)
)</f>
        <v>0</v>
      </c>
      <c r="AG34">
        <f ca="1">-(
_xlfn.IFS(
S34&lt;=入力項目!$S$11,0,
AND(S34&gt;=入力項目!$S$11+1,S34&lt;=3),IFERROR(VLOOKUP(入力項目!$S$12,子育て関連マスタ!$I$4:$M$5,4,FALSE),0),
AND(S34&gt;=4,S34&lt;=6),IFERROR(VLOOKUP(入力項目!$S$13,子育て関連マスタ!$I$9:$M$12,4,FALSE),0),
AND(S34&gt;=7,S34&lt;=12),IFERROR(VLOOKUP(入力項目!$S$14,子育て関連マスタ!$I$16:$M$17,4,FALSE),0),
AND(S34&gt;=13,S34&lt;=15),IFERROR(VLOOKUP(入力項目!$S$15,子育て関連マスタ!$I$21:$M$22,4,FALSE),0),
AND(S34&gt;=16,S34&lt;=18),IFERROR(VLOOKUP(入力項目!$S$16,子育て関連マスタ!$I$26:$M$28,4,FALSE),0),
AND(S34&gt;=19,S34&lt;=20,入力項目!$S$16="高専"),IFERROR(VLOOKUP(入力項目!$S$16,子育て関連マスタ!$I$26:$M$28,4,FALSE),0),
AND(S34&gt;=19,S34&lt;=20,入力項目!$S$16&lt;&gt;"高専"),IFERROR(VLOOKUP(入力項目!$S$17,子育て関連マスタ!$I$32:$M$37,4,FALSE),0),
AND(S34&gt;=21,S34&lt;=22,入力項目!$S$16="高専"),IFERROR(VLOOKUP(入力項目!$S$17,子育て関連マスタ!$I$32:$M$34,4,FALSE),0),
AND(S34&gt;=21,S34&lt;=22,入力項目!$S$16&lt;&gt;"高専"),IFERROR(VLOOKUP(入力項目!$S$17,子育て関連マスタ!$I$32:$M$34,4,FALSE),0),
S34&gt;=23,0
) +
IF($D34=4,
  IFERROR(_xlfn.IFS(
  S34&lt;=入力項目!$S$11,0,
  AND(S34=入力項目!$S$11),IFERROR(VLOOKUP(入力項目!$S$12,子育て関連マスタ!$I$4:$M$5,2,FALSE),0),
  AND(S34=4),IFERROR(VLOOKUP(入力項目!$S$13,子育て関連マスタ!$I$9:$M$12,2,FALSE),0),
  AND(S34=7),IFERROR(VLOOKUP(入力項目!$S$14,子育て関連マスタ!$I$16:$M$17,2,FALSE),0),
  AND(S34=13),IFERROR(VLOOKUP(入力項目!$S$15,子育て関連マスタ!$I$21:$M$22,2,FALSE),0),
  AND(S34=16),IFERROR(VLOOKUP(入力項目!$S$16,子育て関連マスタ!$I$26:$M$28,2,FALSE),0),
  AND(S34=19,入力項目!$S$16&lt;&gt;"高専"),IFERROR(VLOOKUP(入力項目!$S$17,子育て関連マスタ!$I$32:$M$37,2,FALSE),0),
  AND(S34=21,入力項目!$S$16="高専"),IFERROR(VLOOKUP(入力項目!$S$17,子育て関連マスタ!$I$32:$M$37,2,FALSE),0),
  S34&gt;=22,0
  ),0),0
) +
IF(AND(S34&gt;=1,S34&lt;=15),IF($D34=入力項目!$S$8,入力項目!$S$3,0),0) +
IF(AND(S34&gt;=1,S34&lt;=15),IF($D34=5,入力項目!$S$4,0),0) +
IF(AND(S34&gt;=1,S34&lt;=15),IF($D34=12,入力項目!$S$5,0),0) +
IF(AND(入力項目!$S$7=$A34,入力項目!$S$8=$D34),子育て関連マスタ!$C$14,0) +
IFERROR(IF(AND(YEAR(EDATE(DATE(入力項目!$S$7,入力項目!$S$8,1),1))=$A34,MONTH(EDATE(DATE(入力項目!$S$7,入力項目!$S$8,1),1))=$D34),子育て関連マスタ!$C$15,0),0) +
IF(AND(OR(S34=3,S34=5,S34=7),$D34=11),子育て関連マスタ!$C$17,0) +
IF(AND(S34=20,$D34=1),子育て関連マスタ!$C$18,0) +
IF(AND(S34=20,$D34=1),
IFERROR(_xlfn.IFS(
入力項目!$S$10="男",子育て関連マスタ!$C$18,
入力項目!$S$10="女",子育て関連マスタ!$C$19
),0),0
) +
IF(AND(S34&gt;=入力項目!$S$18,S34&lt;=入力項目!$S$19),入力項目!$S$20,0) +
IF(AND(S34&gt;=入力項目!$S$21,S34&lt;=入力項目!$S$22),入力項目!$S$23,0) +
IF(AND(S34&gt;=入力項目!$S$24,S34&lt;=入力項目!$S$25),入力項目!$S$26,0)
)</f>
        <v>0</v>
      </c>
      <c r="AH34">
        <f ca="1">-(
_xlfn.IFS(
T34&lt;=入力項目!$S$11,0,
AND(T34&gt;=入力項目!$S$11+1,T34&lt;=3),IFERROR(VLOOKUP(入力項目!$S$12,子育て関連マスタ!$I$4:$M$5,4,FALSE),0),
AND(T34&gt;=4,T34&lt;=6),IFERROR(VLOOKUP(入力項目!$S$13,子育て関連マスタ!$I$9:$M$12,4,FALSE),0),
AND(T34&gt;=7,T34&lt;=12),IFERROR(VLOOKUP(入力項目!$S$14,子育て関連マスタ!$I$16:$M$17,4,FALSE),0),
AND(T34&gt;=13,T34&lt;=15),IFERROR(VLOOKUP(入力項目!$S$15,子育て関連マスタ!$I$21:$M$22,4,FALSE),0),
AND(T34&gt;=16,T34&lt;=18),IFERROR(VLOOKUP(入力項目!$S$16,子育て関連マスタ!$I$26:$M$28,4,FALSE),0),
AND(T34&gt;=19,T34&lt;=20,入力項目!$S$16="高専"),IFERROR(VLOOKUP(入力項目!$S$16,子育て関連マスタ!$I$26:$M$28,4,FALSE),0),
AND(T34&gt;=19,T34&lt;=20,入力項目!$S$16&lt;&gt;"高専"),IFERROR(VLOOKUP(入力項目!$S$17,子育て関連マスタ!$I$32:$M$37,4,FALSE),0),
AND(T34&gt;=21,T34&lt;=22,入力項目!$S$16="高専"),IFERROR(VLOOKUP(入力項目!$S$17,子育て関連マスタ!$I$32:$M$34,4,FALSE),0),
AND(T34&gt;=21,T34&lt;=22,入力項目!$S$16&lt;&gt;"高専"),IFERROR(VLOOKUP(入力項目!$S$17,子育て関連マスタ!$I$32:$M$34,4,FALSE),0),
T34&gt;=23,0
) +
IF($D34=4,
  IFERROR(_xlfn.IFS(
  T34&lt;=入力項目!$S$11,0,
  AND(T34=入力項目!$S$11),IFERROR(VLOOKUP(入力項目!$S$12,子育て関連マスタ!$I$4:$M$5,2,FALSE),0),
  AND(T34=4),IFERROR(VLOOKUP(入力項目!$S$13,子育て関連マスタ!$I$9:$M$12,2,FALSE),0),
  AND(T34=7),IFERROR(VLOOKUP(入力項目!$S$14,子育て関連マスタ!$I$16:$M$17,2,FALSE),0),
  AND(T34=13),IFERROR(VLOOKUP(入力項目!$S$15,子育て関連マスタ!$I$21:$M$22,2,FALSE),0),
  AND(T34=16),IFERROR(VLOOKUP(入力項目!$S$16,子育て関連マスタ!$I$26:$M$28,2,FALSE),0),
  AND(T34=19,入力項目!$S$16&lt;&gt;"高専"),IFERROR(VLOOKUP(入力項目!$S$17,子育て関連マスタ!$I$32:$M$37,2,FALSE),0),
  AND(T34=21,入力項目!$S$16="高専"),IFERROR(VLOOKUP(入力項目!$S$17,子育て関連マスタ!$I$32:$M$37,2,FALSE),0),
  T34&gt;=22,0
  ),0),0
) +
IF(AND(T34&gt;=1,T34&lt;=15),IF($D34=入力項目!$S$8,入力項目!$S$3,0),0) +
IF(AND(T34&gt;=1,T34&lt;=15),IF($D34=5,入力項目!$S$4,0),0) +
IF(AND(T34&gt;=1,T34&lt;=15),IF($D34=12,入力項目!$S$5,0),0) +
IF(AND(入力項目!$S$7=$A34,入力項目!$S$8=$D34),子育て関連マスタ!$C$14,0) +
IFERROR(IF(AND(YEAR(EDATE(DATE(入力項目!$S$7,入力項目!$S$8,1),1))=$A34,MONTH(EDATE(DATE(入力項目!$S$7,入力項目!$S$8,1),1))=$D34),子育て関連マスタ!$C$15,0),0) +
IF(AND(OR(T34=3,T34=5,T34=7),$D34=11),子育て関連マスタ!$C$17,0) +
IF(AND(T34=20,$D34=1),子育て関連マスタ!$C$18,0) +
IF(AND(T34=20,$D34=1),
IFERROR(_xlfn.IFS(
入力項目!$S$10="男",子育て関連マスタ!$C$18,
入力項目!$S$10="女",子育て関連マスタ!$C$19
),0),0
) +
IF(AND(T34&gt;=入力項目!$S$18,T34&lt;=入力項目!$S$19),入力項目!$S$20,0) +
IF(AND(T34&gt;=入力項目!$S$21,T34&lt;=入力項目!$S$22),入力項目!$S$23,0) +
IF(AND(T34&gt;=入力項目!$S$24,T34&lt;=入力項目!$S$25),入力項目!$S$26,0)
)</f>
        <v>0</v>
      </c>
      <c r="AI34">
        <f ca="1">-(
_xlfn.IFS(
U34&lt;=入力項目!$S$11,0,
AND(U34&gt;=入力項目!$S$11+1,U34&lt;=3),IFERROR(VLOOKUP(入力項目!$S$12,子育て関連マスタ!$I$4:$M$5,4,FALSE),0),
AND(U34&gt;=4,U34&lt;=6),IFERROR(VLOOKUP(入力項目!$S$13,子育て関連マスタ!$I$9:$M$12,4,FALSE),0),
AND(U34&gt;=7,U34&lt;=12),IFERROR(VLOOKUP(入力項目!$S$14,子育て関連マスタ!$I$16:$M$17,4,FALSE),0),
AND(U34&gt;=13,U34&lt;=15),IFERROR(VLOOKUP(入力項目!$S$15,子育て関連マスタ!$I$21:$M$22,4,FALSE),0),
AND(U34&gt;=16,U34&lt;=18),IFERROR(VLOOKUP(入力項目!$S$16,子育て関連マスタ!$I$26:$M$28,4,FALSE),0),
AND(U34&gt;=19,U34&lt;=20,入力項目!$S$16="高専"),IFERROR(VLOOKUP(入力項目!$S$16,子育て関連マスタ!$I$26:$M$28,4,FALSE),0),
AND(U34&gt;=19,U34&lt;=20,入力項目!$S$16&lt;&gt;"高専"),IFERROR(VLOOKUP(入力項目!$S$17,子育て関連マスタ!$I$32:$M$37,4,FALSE),0),
AND(U34&gt;=21,U34&lt;=22,入力項目!$S$16="高専"),IFERROR(VLOOKUP(入力項目!$S$17,子育て関連マスタ!$I$32:$M$34,4,FALSE),0),
AND(U34&gt;=21,U34&lt;=22,入力項目!$S$16&lt;&gt;"高専"),IFERROR(VLOOKUP(入力項目!$S$17,子育て関連マスタ!$I$32:$M$34,4,FALSE),0),
U34&gt;=23,0
) +
IF($D34=4,
  IFERROR(_xlfn.IFS(
  U34&lt;=入力項目!$S$11,0,
  AND(U34=入力項目!$S$11),IFERROR(VLOOKUP(入力項目!$S$12,子育て関連マスタ!$I$4:$M$5,2,FALSE),0),
  AND(U34=4),IFERROR(VLOOKUP(入力項目!$S$13,子育て関連マスタ!$I$9:$M$12,2,FALSE),0),
  AND(U34=7),IFERROR(VLOOKUP(入力項目!$S$14,子育て関連マスタ!$I$16:$M$17,2,FALSE),0),
  AND(U34=13),IFERROR(VLOOKUP(入力項目!$S$15,子育て関連マスタ!$I$21:$M$22,2,FALSE),0),
  AND(U34=16),IFERROR(VLOOKUP(入力項目!$S$16,子育て関連マスタ!$I$26:$M$28,2,FALSE),0),
  AND(U34=19,入力項目!$S$16&lt;&gt;"高専"),IFERROR(VLOOKUP(入力項目!$S$17,子育て関連マスタ!$I$32:$M$37,2,FALSE),0),
  AND(U34=21,入力項目!$S$16="高専"),IFERROR(VLOOKUP(入力項目!$S$17,子育て関連マスタ!$I$32:$M$37,2,FALSE),0),
  U34&gt;=22,0
  ),0),0
) +
IF(AND(U34&gt;=1,U34&lt;=15),IF($D34=入力項目!$S$8,入力項目!$S$3,0),0) +
IF(AND(U34&gt;=1,U34&lt;=15),IF($D34=5,入力項目!$S$4,0),0) +
IF(AND(U34&gt;=1,U34&lt;=15),IF($D34=12,入力項目!$S$5,0),0) +
IF(AND(入力項目!$S$7=$A34,入力項目!$S$8=$D34),子育て関連マスタ!$C$14,0) +
IFERROR(IF(AND(YEAR(EDATE(DATE(入力項目!$S$7,入力項目!$S$8,1),1))=$A34,MONTH(EDATE(DATE(入力項目!$S$7,入力項目!$S$8,1),1))=$D34),子育て関連マスタ!$C$15,0),0) +
IF(AND(OR(U34=3,U34=5,U34=7),$D34=11),子育て関連マスタ!$C$17,0) +
IF(AND(U34=20,$D34=1),子育て関連マスタ!$C$18,0) +
IF(AND(U34=20,$D34=1),
IFERROR(_xlfn.IFS(
入力項目!$S$10="男",子育て関連マスタ!$C$18,
入力項目!$S$10="女",子育て関連マスタ!$C$19
),0),0
) +
IF(AND(U34&gt;=入力項目!$S$18,U34&lt;=入力項目!$S$19),入力項目!$S$20,0) +
IF(AND(U34&gt;=入力項目!$S$21,U34&lt;=入力項目!$S$22),入力項目!$S$23,0) +
IF(AND(U34&gt;=入力項目!$S$24,U34&lt;=入力項目!$S$25),入力項目!$S$26,0)
)</f>
        <v>0</v>
      </c>
      <c r="AJ34" s="10">
        <f ca="1">-VLOOKUP($D34,月別収支!$A$2:$H$13,7,FALSE)</f>
        <v>-20000</v>
      </c>
    </row>
    <row r="35" spans="1:36" x14ac:dyDescent="0.4">
      <c r="A35">
        <f t="shared" ca="1" si="18"/>
        <v>2027</v>
      </c>
      <c r="B35">
        <f t="shared" ca="1" si="7"/>
        <v>2027</v>
      </c>
      <c r="C35">
        <f t="shared" ca="1" si="8"/>
        <v>3</v>
      </c>
      <c r="D35">
        <f t="shared" ca="1" si="19"/>
        <v>5</v>
      </c>
      <c r="E35" t="str">
        <f t="shared" ca="1" si="0"/>
        <v>2027年5月</v>
      </c>
      <c r="F35">
        <f ca="1">IF(OR(入力項目!$N$5&lt;$A35,AND(入力項目!$N$5=$A35,入力項目!$N$6&lt;$D35)),IF(F34=0,1,IF(G35=12,F34+1,F34)),0)</f>
        <v>2</v>
      </c>
      <c r="G35">
        <f ca="1">IF(OR(入力項目!$N$5&lt;$A35,AND(入力項目!$N$5=$A35,入力項目!$N$6&lt;$D35)),IF(G34=12,1,G34+1),0)</f>
        <v>7</v>
      </c>
      <c r="H35" t="str">
        <f t="shared" ca="1" si="1"/>
        <v>2_7</v>
      </c>
      <c r="I35">
        <f ca="1">IF(
  IFERROR(AND($C35&gt;0,MOD($C35,入力項目!$N$22)=0,$D35=入力項目!$N$23), FALSE),
  1,
  IF(
    AND(I34&gt;0,J34=12),
    IF(I34=入力項目!$N$28, 0, I34+1),
    I34
  )
)</f>
        <v>0</v>
      </c>
      <c r="J35">
        <f ca="1">IF($D35=入力項目!$N$23,1,IFERROR(J34+1,1))</f>
        <v>12</v>
      </c>
      <c r="K35" t="str">
        <f t="shared" ca="1" si="2"/>
        <v>0_12</v>
      </c>
      <c r="L35">
        <f ca="1">L34+IF(入力項目!$D$4=$D35,1,0)</f>
        <v>31</v>
      </c>
      <c r="M35" t="str">
        <f t="shared" ca="1" si="3"/>
        <v>31歳</v>
      </c>
      <c r="N35">
        <f t="shared" ca="1" si="10"/>
        <v>32</v>
      </c>
      <c r="O35" t="str">
        <f t="shared" ca="1" si="4"/>
        <v>32歳</v>
      </c>
      <c r="P35">
        <f t="shared" ca="1" si="11"/>
        <v>7</v>
      </c>
      <c r="Q35">
        <f t="shared" ca="1" si="12"/>
        <v>5</v>
      </c>
      <c r="R35">
        <f t="shared" ca="1" si="13"/>
        <v>2028</v>
      </c>
      <c r="S35">
        <f t="shared" ca="1" si="14"/>
        <v>2028</v>
      </c>
      <c r="T35">
        <f t="shared" ca="1" si="15"/>
        <v>2028</v>
      </c>
      <c r="U35">
        <f t="shared" ca="1" si="16"/>
        <v>2028</v>
      </c>
      <c r="V35" s="10">
        <f t="shared" ca="1" si="17"/>
        <v>9573211</v>
      </c>
      <c r="W35" s="10">
        <f ca="1">IF($L35&lt;その他マスタ!$B$1,VLOOKUP($D35,月別収支!$A$2:$H$13,2,FALSE),その他マスタ!$B$3)+IF(AND($L35=その他マスタ!$B$1,入力項目!$I$9="あり",$D35=入力項目!$D$4),その他マスタ!$B$2,0)</f>
        <v>300000</v>
      </c>
      <c r="X35" s="10">
        <f ca="1">-IF(入力項目!$K$5=TRUE,
IF($F35+$G35&lt;3,VLOOKUP($D35,月別収支!$A$2:$H$13,8,FALSE),0)+IFERROR(VLOOKUP($H35,住宅ローン計算!C:P,13,FALSE),0)+IF($F35&gt;1,IF(OR($G35=3,$G35=6,$G35=9,$G35=12),ROUNDUP(入力項目!$N$18/4,0),0),0),
VLOOKUP($D35,月別収支!$A$2:$H$13,8,FALSE))</f>
        <v>-51775</v>
      </c>
      <c r="Y35" s="10">
        <f ca="1">-VLOOKUP($D35,月別収支!$A$2:$H$13,3,FALSE)</f>
        <v>-75000</v>
      </c>
      <c r="Z35" s="10">
        <f ca="1">-VLOOKUP($D35,月別収支!$A$2:$H$13,4,FALSE)</f>
        <v>-27000</v>
      </c>
      <c r="AA35" s="10">
        <f ca="1">-VLOOKUP($D35,月別収支!$A$2:$H$13,6,FALSE)</f>
        <v>-10000</v>
      </c>
      <c r="AB35" s="10">
        <f ca="1">-(
VLOOKUP($D35,月別収支!$A$2:$H$13,5,FALSE)+IF(AND(入力項目!$I$27&lt;=$A35,ISEVEN($A35-入力項目!$I$27),入力項目!$I$28=$D35),入力項目!$I$26,0)
+IF(入力項目!$K$26=TRUE,
IFERROR(VLOOKUP($K35,マイカーローン計算!C:P,13,FALSE),0),
IFERROR(
  IF(AND($C35&gt;0,MOD($C35,入力項目!$N$22)=0,$D35=入力項目!$N$23),入力項目!$N$24,0),
 0
)
)
)</f>
        <v>-30000</v>
      </c>
      <c r="AC35" s="10">
        <f ca="1">-IF($A35&lt;入力項目!$N$33,入力項目!$N$35,IF(AND($A35=入力項目!$N$33,$D35&lt;=入力項目!$N$34),入力項目!$N$35,0))</f>
        <v>-5000</v>
      </c>
      <c r="AD35">
        <f ca="1">-(
_xlfn.IFS(
P35&lt;=入力項目!$S$11,0,
AND(P35&gt;=入力項目!$S$11+1,P35&lt;=3),IFERROR(VLOOKUP(入力項目!$S$12,子育て関連マスタ!$I$4:$M$5,4,FALSE),0),
AND(P35&gt;=4,P35&lt;=6),IFERROR(VLOOKUP(入力項目!$S$13,子育て関連マスタ!$I$9:$M$12,4,FALSE),0),
AND(P35&gt;=7,P35&lt;=12),IFERROR(VLOOKUP(入力項目!$S$14,子育て関連マスタ!$I$16:$M$17,4,FALSE),0),
AND(P35&gt;=13,P35&lt;=15),IFERROR(VLOOKUP(入力項目!$S$15,子育て関連マスタ!$I$21:$M$22,4,FALSE),0),
AND(P35&gt;=16,P35&lt;=18),IFERROR(VLOOKUP(入力項目!$S$16,子育て関連マスタ!$I$26:$M$28,4,FALSE),0),
AND(P35&gt;=19,P35&lt;=20,入力項目!$S$16="高専"),IFERROR(VLOOKUP(入力項目!$S$16,子育て関連マスタ!$I$26:$M$28,4,FALSE),0),
AND(P35&gt;=19,P35&lt;=20,入力項目!$S$16&lt;&gt;"高専"),IFERROR(VLOOKUP(入力項目!$S$17,子育て関連マスタ!$I$32:$M$37,4,FALSE),0),
AND(P35&gt;=21,P35&lt;=22,入力項目!$S$16="高専"),IFERROR(VLOOKUP(入力項目!$S$17,子育て関連マスタ!$I$32:$M$34,4,FALSE),0),
AND(P35&gt;=21,P35&lt;=22,入力項目!$S$16&lt;&gt;"高専"),IFERROR(VLOOKUP(入力項目!$S$17,子育て関連マスタ!$I$32:$M$34,4,FALSE),0),
P35&gt;=23,0
) +
IF($D35=4,
  IFERROR(_xlfn.IFS(
  P35&lt;=入力項目!$S$11,0,
  AND(P35=入力項目!$S$11),IFERROR(VLOOKUP(入力項目!$S$12,子育て関連マスタ!$I$4:$M$5,2,FALSE),0),
  AND(P35=4),IFERROR(VLOOKUP(入力項目!$S$13,子育て関連マスタ!$I$9:$M$12,2,FALSE),0),
  AND(P35=7),IFERROR(VLOOKUP(入力項目!$S$14,子育て関連マスタ!$I$16:$M$17,2,FALSE),0),
  AND(P35=13),IFERROR(VLOOKUP(入力項目!$S$15,子育て関連マスタ!$I$21:$M$22,2,FALSE),0),
  AND(P35=16),IFERROR(VLOOKUP(入力項目!$S$16,子育て関連マスタ!$I$26:$M$28,2,FALSE),0),
  AND(P35=19,入力項目!$S$16&lt;&gt;"高専"),IFERROR(VLOOKUP(入力項目!$S$17,子育て関連マスタ!$I$32:$M$37,2,FALSE),0),
  AND(P35=21,入力項目!$S$16="高専"),IFERROR(VLOOKUP(入力項目!$S$17,子育て関連マスタ!$I$32:$M$37,2,FALSE),0),
  P35&gt;=22,0
  ),0),0
) +
IF(AND(P35&gt;=1,P35&lt;=15),IF($D35=入力項目!$S$8,入力項目!$S$3,0),0) +
IF(AND(P35&gt;=1,P35&lt;=15),IF($D35=5,入力項目!$S$4,0),0) +
IF(AND(P35&gt;=1,P35&lt;=15),IF($D35=12,入力項目!$S$5,0),0) +
IF(AND(入力項目!$S$7=$A35,入力項目!$S$8=$D35),子育て関連マスタ!$C$14,0) +
IFERROR(IF(AND(YEAR(EDATE(DATE(入力項目!$S$7,入力項目!$S$8,1),1))=$A35,MONTH(EDATE(DATE(入力項目!$S$7,入力項目!$S$8,1),1))=$D35),子育て関連マスタ!$C$15,0),0) +
IF(AND(OR(P35=3,P35=5,P35=7),$D35=11),子育て関連マスタ!$C$17,0) +
IF(AND(P35=20,$D35=1),子育て関連マスタ!$C$18,0) +
IF(AND(P35=20,$D35=1),
IFERROR(_xlfn.IFS(
入力項目!$S$10="男",子育て関連マスタ!$C$18,
入力項目!$S$10="女",子育て関連マスタ!$C$19
),0),0
) +
IF(AND(P35&gt;=入力項目!$S$18,P35&lt;=入力項目!$S$19),入力項目!$S$20,0) +
IF(AND(P35&gt;=入力項目!$S$21,P35&lt;=入力項目!$S$22),入力項目!$S$23,0) +
IF(AND(P35&gt;=入力項目!$S$24,P35&lt;=入力項目!$S$25),入力項目!$S$26,0)
)</f>
        <v>-50000</v>
      </c>
      <c r="AE35">
        <f ca="1">-(
_xlfn.IFS(
Q35&lt;=入力項目!$S$11,0,
AND(Q35&gt;=入力項目!$S$11+1,Q35&lt;=3),IFERROR(VLOOKUP(入力項目!$S$12,子育て関連マスタ!$I$4:$M$5,4,FALSE),0),
AND(Q35&gt;=4,Q35&lt;=6),IFERROR(VLOOKUP(入力項目!$S$13,子育て関連マスタ!$I$9:$M$12,4,FALSE),0),
AND(Q35&gt;=7,Q35&lt;=12),IFERROR(VLOOKUP(入力項目!$S$14,子育て関連マスタ!$I$16:$M$17,4,FALSE),0),
AND(Q35&gt;=13,Q35&lt;=15),IFERROR(VLOOKUP(入力項目!$S$15,子育て関連マスタ!$I$21:$M$22,4,FALSE),0),
AND(Q35&gt;=16,Q35&lt;=18),IFERROR(VLOOKUP(入力項目!$S$16,子育て関連マスタ!$I$26:$M$28,4,FALSE),0),
AND(Q35&gt;=19,Q35&lt;=20,入力項目!$S$16="高専"),IFERROR(VLOOKUP(入力項目!$S$16,子育て関連マスタ!$I$26:$M$28,4,FALSE),0),
AND(Q35&gt;=19,Q35&lt;=20,入力項目!$S$16&lt;&gt;"高専"),IFERROR(VLOOKUP(入力項目!$S$17,子育て関連マスタ!$I$32:$M$37,4,FALSE),0),
AND(Q35&gt;=21,Q35&lt;=22,入力項目!$S$16="高専"),IFERROR(VLOOKUP(入力項目!$S$17,子育て関連マスタ!$I$32:$M$34,4,FALSE),0),
AND(Q35&gt;=21,Q35&lt;=22,入力項目!$S$16&lt;&gt;"高専"),IFERROR(VLOOKUP(入力項目!$S$17,子育て関連マスタ!$I$32:$M$34,4,FALSE),0),
Q35&gt;=23,0
) +
IF($D35=4,
  IFERROR(_xlfn.IFS(
  Q35&lt;=入力項目!$S$11,0,
  AND(Q35=入力項目!$S$11),IFERROR(VLOOKUP(入力項目!$S$12,子育て関連マスタ!$I$4:$M$5,2,FALSE),0),
  AND(Q35=4),IFERROR(VLOOKUP(入力項目!$S$13,子育て関連マスタ!$I$9:$M$12,2,FALSE),0),
  AND(Q35=7),IFERROR(VLOOKUP(入力項目!$S$14,子育て関連マスタ!$I$16:$M$17,2,FALSE),0),
  AND(Q35=13),IFERROR(VLOOKUP(入力項目!$S$15,子育て関連マスタ!$I$21:$M$22,2,FALSE),0),
  AND(Q35=16),IFERROR(VLOOKUP(入力項目!$S$16,子育て関連マスタ!$I$26:$M$28,2,FALSE),0),
  AND(Q35=19,入力項目!$S$16&lt;&gt;"高専"),IFERROR(VLOOKUP(入力項目!$S$17,子育て関連マスタ!$I$32:$M$37,2,FALSE),0),
  AND(Q35=21,入力項目!$S$16="高専"),IFERROR(VLOOKUP(入力項目!$S$17,子育て関連マスタ!$I$32:$M$37,2,FALSE),0),
  Q35&gt;=22,0
  ),0),0
) +
IF(AND(Q35&gt;=1,Q35&lt;=15),IF($D35=入力項目!$S$8,入力項目!$S$3,0),0) +
IF(AND(Q35&gt;=1,Q35&lt;=15),IF($D35=5,入力項目!$S$4,0),0) +
IF(AND(Q35&gt;=1,Q35&lt;=15),IF($D35=12,入力項目!$S$5,0),0) +
IF(AND(入力項目!$S$7=$A35,入力項目!$S$8=$D35),子育て関連マスタ!$C$14,0) +
IFERROR(IF(AND(YEAR(EDATE(DATE(入力項目!$S$7,入力項目!$S$8,1),1))=$A35,MONTH(EDATE(DATE(入力項目!$S$7,入力項目!$S$8,1),1))=$D35),子育て関連マスタ!$C$15,0),0) +
IF(AND(OR(Q35=3,Q35=5,Q35=7),$D35=11),子育て関連マスタ!$C$17,0) +
IF(AND(Q35=20,$D35=1),子育て関連マスタ!$C$18,0) +
IF(AND(Q35=20,$D35=1),
IFERROR(_xlfn.IFS(
入力項目!$S$10="男",子育て関連マスタ!$C$18,
入力項目!$S$10="女",子育て関連マスタ!$C$19
),0),0
) +
IF(AND(Q35&gt;=入力項目!$S$18,Q35&lt;=入力項目!$S$19),入力項目!$S$20,0) +
IF(AND(Q35&gt;=入力項目!$S$21,Q35&lt;=入力項目!$S$22),入力項目!$S$23,0) +
IF(AND(Q35&gt;=入力項目!$S$24,Q35&lt;=入力項目!$S$25),入力項目!$S$26,0)
)</f>
        <v>-24000</v>
      </c>
      <c r="AF35">
        <f ca="1">-(
_xlfn.IFS(
R35&lt;=入力項目!$S$11,0,
AND(R35&gt;=入力項目!$S$11+1,R35&lt;=3),IFERROR(VLOOKUP(入力項目!$S$12,子育て関連マスタ!$I$4:$M$5,4,FALSE),0),
AND(R35&gt;=4,R35&lt;=6),IFERROR(VLOOKUP(入力項目!$S$13,子育て関連マスタ!$I$9:$M$12,4,FALSE),0),
AND(R35&gt;=7,R35&lt;=12),IFERROR(VLOOKUP(入力項目!$S$14,子育て関連マスタ!$I$16:$M$17,4,FALSE),0),
AND(R35&gt;=13,R35&lt;=15),IFERROR(VLOOKUP(入力項目!$S$15,子育て関連マスタ!$I$21:$M$22,4,FALSE),0),
AND(R35&gt;=16,R35&lt;=18),IFERROR(VLOOKUP(入力項目!$S$16,子育て関連マスタ!$I$26:$M$28,4,FALSE),0),
AND(R35&gt;=19,R35&lt;=20,入力項目!$S$16="高専"),IFERROR(VLOOKUP(入力項目!$S$16,子育て関連マスタ!$I$26:$M$28,4,FALSE),0),
AND(R35&gt;=19,R35&lt;=20,入力項目!$S$16&lt;&gt;"高専"),IFERROR(VLOOKUP(入力項目!$S$17,子育て関連マスタ!$I$32:$M$37,4,FALSE),0),
AND(R35&gt;=21,R35&lt;=22,入力項目!$S$16="高専"),IFERROR(VLOOKUP(入力項目!$S$17,子育て関連マスタ!$I$32:$M$34,4,FALSE),0),
AND(R35&gt;=21,R35&lt;=22,入力項目!$S$16&lt;&gt;"高専"),IFERROR(VLOOKUP(入力項目!$S$17,子育て関連マスタ!$I$32:$M$34,4,FALSE),0),
R35&gt;=23,0
) +
IF($D35=4,
  IFERROR(_xlfn.IFS(
  R35&lt;=入力項目!$S$11,0,
  AND(R35=入力項目!$S$11),IFERROR(VLOOKUP(入力項目!$S$12,子育て関連マスタ!$I$4:$M$5,2,FALSE),0),
  AND(R35=4),IFERROR(VLOOKUP(入力項目!$S$13,子育て関連マスタ!$I$9:$M$12,2,FALSE),0),
  AND(R35=7),IFERROR(VLOOKUP(入力項目!$S$14,子育て関連マスタ!$I$16:$M$17,2,FALSE),0),
  AND(R35=13),IFERROR(VLOOKUP(入力項目!$S$15,子育て関連マスタ!$I$21:$M$22,2,FALSE),0),
  AND(R35=16),IFERROR(VLOOKUP(入力項目!$S$16,子育て関連マスタ!$I$26:$M$28,2,FALSE),0),
  AND(R35=19,入力項目!$S$16&lt;&gt;"高専"),IFERROR(VLOOKUP(入力項目!$S$17,子育て関連マスタ!$I$32:$M$37,2,FALSE),0),
  AND(R35=21,入力項目!$S$16="高専"),IFERROR(VLOOKUP(入力項目!$S$17,子育て関連マスタ!$I$32:$M$37,2,FALSE),0),
  R35&gt;=22,0
  ),0),0
) +
IF(AND(R35&gt;=1,R35&lt;=15),IF($D35=入力項目!$S$8,入力項目!$S$3,0),0) +
IF(AND(R35&gt;=1,R35&lt;=15),IF($D35=5,入力項目!$S$4,0),0) +
IF(AND(R35&gt;=1,R35&lt;=15),IF($D35=12,入力項目!$S$5,0),0) +
IF(AND(入力項目!$S$7=$A35,入力項目!$S$8=$D35),子育て関連マスタ!$C$14,0) +
IFERROR(IF(AND(YEAR(EDATE(DATE(入力項目!$S$7,入力項目!$S$8,1),1))=$A35,MONTH(EDATE(DATE(入力項目!$S$7,入力項目!$S$8,1),1))=$D35),子育て関連マスタ!$C$15,0),0) +
IF(AND(OR(R35=3,R35=5,R35=7),$D35=11),子育て関連マスタ!$C$17,0) +
IF(AND(R35=20,$D35=1),子育て関連マスタ!$C$18,0) +
IF(AND(R35=20,$D35=1),
IFERROR(_xlfn.IFS(
入力項目!$S$10="男",子育て関連マスタ!$C$18,
入力項目!$S$10="女",子育て関連マスタ!$C$19
),0),0
) +
IF(AND(R35&gt;=入力項目!$S$18,R35&lt;=入力項目!$S$19),入力項目!$S$20,0) +
IF(AND(R35&gt;=入力項目!$S$21,R35&lt;=入力項目!$S$22),入力項目!$S$23,0) +
IF(AND(R35&gt;=入力項目!$S$24,R35&lt;=入力項目!$S$25),入力項目!$S$26,0)
)</f>
        <v>0</v>
      </c>
      <c r="AG35">
        <f ca="1">-(
_xlfn.IFS(
S35&lt;=入力項目!$S$11,0,
AND(S35&gt;=入力項目!$S$11+1,S35&lt;=3),IFERROR(VLOOKUP(入力項目!$S$12,子育て関連マスタ!$I$4:$M$5,4,FALSE),0),
AND(S35&gt;=4,S35&lt;=6),IFERROR(VLOOKUP(入力項目!$S$13,子育て関連マスタ!$I$9:$M$12,4,FALSE),0),
AND(S35&gt;=7,S35&lt;=12),IFERROR(VLOOKUP(入力項目!$S$14,子育て関連マスタ!$I$16:$M$17,4,FALSE),0),
AND(S35&gt;=13,S35&lt;=15),IFERROR(VLOOKUP(入力項目!$S$15,子育て関連マスタ!$I$21:$M$22,4,FALSE),0),
AND(S35&gt;=16,S35&lt;=18),IFERROR(VLOOKUP(入力項目!$S$16,子育て関連マスタ!$I$26:$M$28,4,FALSE),0),
AND(S35&gt;=19,S35&lt;=20,入力項目!$S$16="高専"),IFERROR(VLOOKUP(入力項目!$S$16,子育て関連マスタ!$I$26:$M$28,4,FALSE),0),
AND(S35&gt;=19,S35&lt;=20,入力項目!$S$16&lt;&gt;"高専"),IFERROR(VLOOKUP(入力項目!$S$17,子育て関連マスタ!$I$32:$M$37,4,FALSE),0),
AND(S35&gt;=21,S35&lt;=22,入力項目!$S$16="高専"),IFERROR(VLOOKUP(入力項目!$S$17,子育て関連マスタ!$I$32:$M$34,4,FALSE),0),
AND(S35&gt;=21,S35&lt;=22,入力項目!$S$16&lt;&gt;"高専"),IFERROR(VLOOKUP(入力項目!$S$17,子育て関連マスタ!$I$32:$M$34,4,FALSE),0),
S35&gt;=23,0
) +
IF($D35=4,
  IFERROR(_xlfn.IFS(
  S35&lt;=入力項目!$S$11,0,
  AND(S35=入力項目!$S$11),IFERROR(VLOOKUP(入力項目!$S$12,子育て関連マスタ!$I$4:$M$5,2,FALSE),0),
  AND(S35=4),IFERROR(VLOOKUP(入力項目!$S$13,子育て関連マスタ!$I$9:$M$12,2,FALSE),0),
  AND(S35=7),IFERROR(VLOOKUP(入力項目!$S$14,子育て関連マスタ!$I$16:$M$17,2,FALSE),0),
  AND(S35=13),IFERROR(VLOOKUP(入力項目!$S$15,子育て関連マスタ!$I$21:$M$22,2,FALSE),0),
  AND(S35=16),IFERROR(VLOOKUP(入力項目!$S$16,子育て関連マスタ!$I$26:$M$28,2,FALSE),0),
  AND(S35=19,入力項目!$S$16&lt;&gt;"高専"),IFERROR(VLOOKUP(入力項目!$S$17,子育て関連マスタ!$I$32:$M$37,2,FALSE),0),
  AND(S35=21,入力項目!$S$16="高専"),IFERROR(VLOOKUP(入力項目!$S$17,子育て関連マスタ!$I$32:$M$37,2,FALSE),0),
  S35&gt;=22,0
  ),0),0
) +
IF(AND(S35&gt;=1,S35&lt;=15),IF($D35=入力項目!$S$8,入力項目!$S$3,0),0) +
IF(AND(S35&gt;=1,S35&lt;=15),IF($D35=5,入力項目!$S$4,0),0) +
IF(AND(S35&gt;=1,S35&lt;=15),IF($D35=12,入力項目!$S$5,0),0) +
IF(AND(入力項目!$S$7=$A35,入力項目!$S$8=$D35),子育て関連マスタ!$C$14,0) +
IFERROR(IF(AND(YEAR(EDATE(DATE(入力項目!$S$7,入力項目!$S$8,1),1))=$A35,MONTH(EDATE(DATE(入力項目!$S$7,入力項目!$S$8,1),1))=$D35),子育て関連マスタ!$C$15,0),0) +
IF(AND(OR(S35=3,S35=5,S35=7),$D35=11),子育て関連マスタ!$C$17,0) +
IF(AND(S35=20,$D35=1),子育て関連マスタ!$C$18,0) +
IF(AND(S35=20,$D35=1),
IFERROR(_xlfn.IFS(
入力項目!$S$10="男",子育て関連マスタ!$C$18,
入力項目!$S$10="女",子育て関連マスタ!$C$19
),0),0
) +
IF(AND(S35&gt;=入力項目!$S$18,S35&lt;=入力項目!$S$19),入力項目!$S$20,0) +
IF(AND(S35&gt;=入力項目!$S$21,S35&lt;=入力項目!$S$22),入力項目!$S$23,0) +
IF(AND(S35&gt;=入力項目!$S$24,S35&lt;=入力項目!$S$25),入力項目!$S$26,0)
)</f>
        <v>0</v>
      </c>
      <c r="AH35">
        <f ca="1">-(
_xlfn.IFS(
T35&lt;=入力項目!$S$11,0,
AND(T35&gt;=入力項目!$S$11+1,T35&lt;=3),IFERROR(VLOOKUP(入力項目!$S$12,子育て関連マスタ!$I$4:$M$5,4,FALSE),0),
AND(T35&gt;=4,T35&lt;=6),IFERROR(VLOOKUP(入力項目!$S$13,子育て関連マスタ!$I$9:$M$12,4,FALSE),0),
AND(T35&gt;=7,T35&lt;=12),IFERROR(VLOOKUP(入力項目!$S$14,子育て関連マスタ!$I$16:$M$17,4,FALSE),0),
AND(T35&gt;=13,T35&lt;=15),IFERROR(VLOOKUP(入力項目!$S$15,子育て関連マスタ!$I$21:$M$22,4,FALSE),0),
AND(T35&gt;=16,T35&lt;=18),IFERROR(VLOOKUP(入力項目!$S$16,子育て関連マスタ!$I$26:$M$28,4,FALSE),0),
AND(T35&gt;=19,T35&lt;=20,入力項目!$S$16="高専"),IFERROR(VLOOKUP(入力項目!$S$16,子育て関連マスタ!$I$26:$M$28,4,FALSE),0),
AND(T35&gt;=19,T35&lt;=20,入力項目!$S$16&lt;&gt;"高専"),IFERROR(VLOOKUP(入力項目!$S$17,子育て関連マスタ!$I$32:$M$37,4,FALSE),0),
AND(T35&gt;=21,T35&lt;=22,入力項目!$S$16="高専"),IFERROR(VLOOKUP(入力項目!$S$17,子育て関連マスタ!$I$32:$M$34,4,FALSE),0),
AND(T35&gt;=21,T35&lt;=22,入力項目!$S$16&lt;&gt;"高専"),IFERROR(VLOOKUP(入力項目!$S$17,子育て関連マスタ!$I$32:$M$34,4,FALSE),0),
T35&gt;=23,0
) +
IF($D35=4,
  IFERROR(_xlfn.IFS(
  T35&lt;=入力項目!$S$11,0,
  AND(T35=入力項目!$S$11),IFERROR(VLOOKUP(入力項目!$S$12,子育て関連マスタ!$I$4:$M$5,2,FALSE),0),
  AND(T35=4),IFERROR(VLOOKUP(入力項目!$S$13,子育て関連マスタ!$I$9:$M$12,2,FALSE),0),
  AND(T35=7),IFERROR(VLOOKUP(入力項目!$S$14,子育て関連マスタ!$I$16:$M$17,2,FALSE),0),
  AND(T35=13),IFERROR(VLOOKUP(入力項目!$S$15,子育て関連マスタ!$I$21:$M$22,2,FALSE),0),
  AND(T35=16),IFERROR(VLOOKUP(入力項目!$S$16,子育て関連マスタ!$I$26:$M$28,2,FALSE),0),
  AND(T35=19,入力項目!$S$16&lt;&gt;"高専"),IFERROR(VLOOKUP(入力項目!$S$17,子育て関連マスタ!$I$32:$M$37,2,FALSE),0),
  AND(T35=21,入力項目!$S$16="高専"),IFERROR(VLOOKUP(入力項目!$S$17,子育て関連マスタ!$I$32:$M$37,2,FALSE),0),
  T35&gt;=22,0
  ),0),0
) +
IF(AND(T35&gt;=1,T35&lt;=15),IF($D35=入力項目!$S$8,入力項目!$S$3,0),0) +
IF(AND(T35&gt;=1,T35&lt;=15),IF($D35=5,入力項目!$S$4,0),0) +
IF(AND(T35&gt;=1,T35&lt;=15),IF($D35=12,入力項目!$S$5,0),0) +
IF(AND(入力項目!$S$7=$A35,入力項目!$S$8=$D35),子育て関連マスタ!$C$14,0) +
IFERROR(IF(AND(YEAR(EDATE(DATE(入力項目!$S$7,入力項目!$S$8,1),1))=$A35,MONTH(EDATE(DATE(入力項目!$S$7,入力項目!$S$8,1),1))=$D35),子育て関連マスタ!$C$15,0),0) +
IF(AND(OR(T35=3,T35=5,T35=7),$D35=11),子育て関連マスタ!$C$17,0) +
IF(AND(T35=20,$D35=1),子育て関連マスタ!$C$18,0) +
IF(AND(T35=20,$D35=1),
IFERROR(_xlfn.IFS(
入力項目!$S$10="男",子育て関連マスタ!$C$18,
入力項目!$S$10="女",子育て関連マスタ!$C$19
),0),0
) +
IF(AND(T35&gt;=入力項目!$S$18,T35&lt;=入力項目!$S$19),入力項目!$S$20,0) +
IF(AND(T35&gt;=入力項目!$S$21,T35&lt;=入力項目!$S$22),入力項目!$S$23,0) +
IF(AND(T35&gt;=入力項目!$S$24,T35&lt;=入力項目!$S$25),入力項目!$S$26,0)
)</f>
        <v>0</v>
      </c>
      <c r="AI35">
        <f ca="1">-(
_xlfn.IFS(
U35&lt;=入力項目!$S$11,0,
AND(U35&gt;=入力項目!$S$11+1,U35&lt;=3),IFERROR(VLOOKUP(入力項目!$S$12,子育て関連マスタ!$I$4:$M$5,4,FALSE),0),
AND(U35&gt;=4,U35&lt;=6),IFERROR(VLOOKUP(入力項目!$S$13,子育て関連マスタ!$I$9:$M$12,4,FALSE),0),
AND(U35&gt;=7,U35&lt;=12),IFERROR(VLOOKUP(入力項目!$S$14,子育て関連マスタ!$I$16:$M$17,4,FALSE),0),
AND(U35&gt;=13,U35&lt;=15),IFERROR(VLOOKUP(入力項目!$S$15,子育て関連マスタ!$I$21:$M$22,4,FALSE),0),
AND(U35&gt;=16,U35&lt;=18),IFERROR(VLOOKUP(入力項目!$S$16,子育て関連マスタ!$I$26:$M$28,4,FALSE),0),
AND(U35&gt;=19,U35&lt;=20,入力項目!$S$16="高専"),IFERROR(VLOOKUP(入力項目!$S$16,子育て関連マスタ!$I$26:$M$28,4,FALSE),0),
AND(U35&gt;=19,U35&lt;=20,入力項目!$S$16&lt;&gt;"高専"),IFERROR(VLOOKUP(入力項目!$S$17,子育て関連マスタ!$I$32:$M$37,4,FALSE),0),
AND(U35&gt;=21,U35&lt;=22,入力項目!$S$16="高専"),IFERROR(VLOOKUP(入力項目!$S$17,子育て関連マスタ!$I$32:$M$34,4,FALSE),0),
AND(U35&gt;=21,U35&lt;=22,入力項目!$S$16&lt;&gt;"高専"),IFERROR(VLOOKUP(入力項目!$S$17,子育て関連マスタ!$I$32:$M$34,4,FALSE),0),
U35&gt;=23,0
) +
IF($D35=4,
  IFERROR(_xlfn.IFS(
  U35&lt;=入力項目!$S$11,0,
  AND(U35=入力項目!$S$11),IFERROR(VLOOKUP(入力項目!$S$12,子育て関連マスタ!$I$4:$M$5,2,FALSE),0),
  AND(U35=4),IFERROR(VLOOKUP(入力項目!$S$13,子育て関連マスタ!$I$9:$M$12,2,FALSE),0),
  AND(U35=7),IFERROR(VLOOKUP(入力項目!$S$14,子育て関連マスタ!$I$16:$M$17,2,FALSE),0),
  AND(U35=13),IFERROR(VLOOKUP(入力項目!$S$15,子育て関連マスタ!$I$21:$M$22,2,FALSE),0),
  AND(U35=16),IFERROR(VLOOKUP(入力項目!$S$16,子育て関連マスタ!$I$26:$M$28,2,FALSE),0),
  AND(U35=19,入力項目!$S$16&lt;&gt;"高専"),IFERROR(VLOOKUP(入力項目!$S$17,子育て関連マスタ!$I$32:$M$37,2,FALSE),0),
  AND(U35=21,入力項目!$S$16="高専"),IFERROR(VLOOKUP(入力項目!$S$17,子育て関連マスタ!$I$32:$M$37,2,FALSE),0),
  U35&gt;=22,0
  ),0),0
) +
IF(AND(U35&gt;=1,U35&lt;=15),IF($D35=入力項目!$S$8,入力項目!$S$3,0),0) +
IF(AND(U35&gt;=1,U35&lt;=15),IF($D35=5,入力項目!$S$4,0),0) +
IF(AND(U35&gt;=1,U35&lt;=15),IF($D35=12,入力項目!$S$5,0),0) +
IF(AND(入力項目!$S$7=$A35,入力項目!$S$8=$D35),子育て関連マスタ!$C$14,0) +
IFERROR(IF(AND(YEAR(EDATE(DATE(入力項目!$S$7,入力項目!$S$8,1),1))=$A35,MONTH(EDATE(DATE(入力項目!$S$7,入力項目!$S$8,1),1))=$D35),子育て関連マスタ!$C$15,0),0) +
IF(AND(OR(U35=3,U35=5,U35=7),$D35=11),子育て関連マスタ!$C$17,0) +
IF(AND(U35=20,$D35=1),子育て関連マスタ!$C$18,0) +
IF(AND(U35=20,$D35=1),
IFERROR(_xlfn.IFS(
入力項目!$S$10="男",子育て関連マスタ!$C$18,
入力項目!$S$10="女",子育て関連マスタ!$C$19
),0),0
) +
IF(AND(U35&gt;=入力項目!$S$18,U35&lt;=入力項目!$S$19),入力項目!$S$20,0) +
IF(AND(U35&gt;=入力項目!$S$21,U35&lt;=入力項目!$S$22),入力項目!$S$23,0) +
IF(AND(U35&gt;=入力項目!$S$24,U35&lt;=入力項目!$S$25),入力項目!$S$26,0)
)</f>
        <v>0</v>
      </c>
      <c r="AJ35" s="10">
        <f ca="1">-VLOOKUP($D35,月別収支!$A$2:$H$13,7,FALSE)</f>
        <v>-20000</v>
      </c>
    </row>
    <row r="36" spans="1:36" x14ac:dyDescent="0.4">
      <c r="A36">
        <f t="shared" ca="1" si="18"/>
        <v>2027</v>
      </c>
      <c r="B36">
        <f t="shared" ca="1" si="7"/>
        <v>2027</v>
      </c>
      <c r="C36">
        <f t="shared" ca="1" si="8"/>
        <v>3</v>
      </c>
      <c r="D36">
        <f t="shared" ca="1" si="19"/>
        <v>6</v>
      </c>
      <c r="E36" t="str">
        <f t="shared" ca="1" si="0"/>
        <v>2027年6月</v>
      </c>
      <c r="F36">
        <f ca="1">IF(OR(入力項目!$N$5&lt;$A36,AND(入力項目!$N$5=$A36,入力項目!$N$6&lt;$D36)),IF(F35=0,1,IF(G36=12,F35+1,F35)),0)</f>
        <v>2</v>
      </c>
      <c r="G36">
        <f ca="1">IF(OR(入力項目!$N$5&lt;$A36,AND(入力項目!$N$5=$A36,入力項目!$N$6&lt;$D36)),IF(G35=12,1,G35+1),0)</f>
        <v>8</v>
      </c>
      <c r="H36" t="str">
        <f t="shared" ca="1" si="1"/>
        <v>2_8</v>
      </c>
      <c r="I36">
        <f ca="1">IF(
  IFERROR(AND($C36&gt;0,MOD($C36,入力項目!$N$22)=0,$D36=入力項目!$N$23), FALSE),
  1,
  IF(
    AND(I35&gt;0,J35=12),
    IF(I35=入力項目!$N$28, 0, I35+1),
    I35
  )
)</f>
        <v>0</v>
      </c>
      <c r="J36">
        <f ca="1">IF($D36=入力項目!$N$23,1,IFERROR(J35+1,1))</f>
        <v>1</v>
      </c>
      <c r="K36" t="str">
        <f t="shared" ca="1" si="2"/>
        <v>0_1</v>
      </c>
      <c r="L36">
        <f ca="1">L35+IF(入力項目!$D$4=$D36,1,0)</f>
        <v>31</v>
      </c>
      <c r="M36" t="str">
        <f t="shared" ca="1" si="3"/>
        <v>31歳</v>
      </c>
      <c r="N36">
        <f t="shared" ca="1" si="10"/>
        <v>32</v>
      </c>
      <c r="O36" t="str">
        <f t="shared" ca="1" si="4"/>
        <v>32歳</v>
      </c>
      <c r="P36">
        <f t="shared" ca="1" si="11"/>
        <v>7</v>
      </c>
      <c r="Q36">
        <f t="shared" ca="1" si="12"/>
        <v>5</v>
      </c>
      <c r="R36">
        <f t="shared" ca="1" si="13"/>
        <v>2028</v>
      </c>
      <c r="S36">
        <f t="shared" ca="1" si="14"/>
        <v>2028</v>
      </c>
      <c r="T36">
        <f t="shared" ca="1" si="15"/>
        <v>2028</v>
      </c>
      <c r="U36">
        <f t="shared" ca="1" si="16"/>
        <v>2028</v>
      </c>
      <c r="V36" s="10">
        <f t="shared" ca="1" si="17"/>
        <v>9977248</v>
      </c>
      <c r="W36" s="10">
        <f ca="1">IF($L36&lt;その他マスタ!$B$1,VLOOKUP($D36,月別収支!$A$2:$H$13,2,FALSE),その他マスタ!$B$3)+IF(AND($L36=その他マスタ!$B$1,入力項目!$I$9="あり",$D36=入力項目!$D$4),その他マスタ!$B$2,0)</f>
        <v>800000</v>
      </c>
      <c r="X36" s="10">
        <f ca="1">-IF(入力項目!$K$5=TRUE,
IF($F36+$G36&lt;3,VLOOKUP($D36,月別収支!$A$2:$H$13,8,FALSE),0)+IFERROR(VLOOKUP($H36,住宅ローン計算!C:P,13,FALSE),0)+IF($F36&gt;1,IF(OR($G36=3,$G36=6,$G36=9,$G36=12),ROUNDUP(入力項目!$N$18/4,0),0),0),
VLOOKUP($D36,月別収支!$A$2:$H$13,8,FALSE))</f>
        <v>-184963</v>
      </c>
      <c r="Y36" s="10">
        <f ca="1">-VLOOKUP($D36,月別収支!$A$2:$H$13,3,FALSE)</f>
        <v>-75000</v>
      </c>
      <c r="Z36" s="10">
        <f ca="1">-VLOOKUP($D36,月別収支!$A$2:$H$13,4,FALSE)</f>
        <v>-27000</v>
      </c>
      <c r="AA36" s="10">
        <f ca="1">-VLOOKUP($D36,月別収支!$A$2:$H$13,6,FALSE)</f>
        <v>-10000</v>
      </c>
      <c r="AB36" s="10">
        <f ca="1">-(
VLOOKUP($D36,月別収支!$A$2:$H$13,5,FALSE)+IF(AND(入力項目!$I$27&lt;=$A36,ISEVEN($A36-入力項目!$I$27),入力項目!$I$28=$D36),入力項目!$I$26,0)
+IF(入力項目!$K$26=TRUE,
IFERROR(VLOOKUP($K36,マイカーローン計算!C:P,13,FALSE),0),
IFERROR(
  IF(AND($C36&gt;0,MOD($C36,入力項目!$N$22)=0,$D36=入力項目!$N$23),入力項目!$N$24,0),
 0
)
)
)</f>
        <v>-20000</v>
      </c>
      <c r="AC36" s="10">
        <f ca="1">-IF($A36&lt;入力項目!$N$33,入力項目!$N$35,IF(AND($A36=入力項目!$N$33,$D36&lt;=入力項目!$N$34),入力項目!$N$35,0))</f>
        <v>-5000</v>
      </c>
      <c r="AD36">
        <f ca="1">-(
_xlfn.IFS(
P36&lt;=入力項目!$S$11,0,
AND(P36&gt;=入力項目!$S$11+1,P36&lt;=3),IFERROR(VLOOKUP(入力項目!$S$12,子育て関連マスタ!$I$4:$M$5,4,FALSE),0),
AND(P36&gt;=4,P36&lt;=6),IFERROR(VLOOKUP(入力項目!$S$13,子育て関連マスタ!$I$9:$M$12,4,FALSE),0),
AND(P36&gt;=7,P36&lt;=12),IFERROR(VLOOKUP(入力項目!$S$14,子育て関連マスタ!$I$16:$M$17,4,FALSE),0),
AND(P36&gt;=13,P36&lt;=15),IFERROR(VLOOKUP(入力項目!$S$15,子育て関連マスタ!$I$21:$M$22,4,FALSE),0),
AND(P36&gt;=16,P36&lt;=18),IFERROR(VLOOKUP(入力項目!$S$16,子育て関連マスタ!$I$26:$M$28,4,FALSE),0),
AND(P36&gt;=19,P36&lt;=20,入力項目!$S$16="高専"),IFERROR(VLOOKUP(入力項目!$S$16,子育て関連マスタ!$I$26:$M$28,4,FALSE),0),
AND(P36&gt;=19,P36&lt;=20,入力項目!$S$16&lt;&gt;"高専"),IFERROR(VLOOKUP(入力項目!$S$17,子育て関連マスタ!$I$32:$M$37,4,FALSE),0),
AND(P36&gt;=21,P36&lt;=22,入力項目!$S$16="高専"),IFERROR(VLOOKUP(入力項目!$S$17,子育て関連マスタ!$I$32:$M$34,4,FALSE),0),
AND(P36&gt;=21,P36&lt;=22,入力項目!$S$16&lt;&gt;"高専"),IFERROR(VLOOKUP(入力項目!$S$17,子育て関連マスタ!$I$32:$M$34,4,FALSE),0),
P36&gt;=23,0
) +
IF($D36=4,
  IFERROR(_xlfn.IFS(
  P36&lt;=入力項目!$S$11,0,
  AND(P36=入力項目!$S$11),IFERROR(VLOOKUP(入力項目!$S$12,子育て関連マスタ!$I$4:$M$5,2,FALSE),0),
  AND(P36=4),IFERROR(VLOOKUP(入力項目!$S$13,子育て関連マスタ!$I$9:$M$12,2,FALSE),0),
  AND(P36=7),IFERROR(VLOOKUP(入力項目!$S$14,子育て関連マスタ!$I$16:$M$17,2,FALSE),0),
  AND(P36=13),IFERROR(VLOOKUP(入力項目!$S$15,子育て関連マスタ!$I$21:$M$22,2,FALSE),0),
  AND(P36=16),IFERROR(VLOOKUP(入力項目!$S$16,子育て関連マスタ!$I$26:$M$28,2,FALSE),0),
  AND(P36=19,入力項目!$S$16&lt;&gt;"高専"),IFERROR(VLOOKUP(入力項目!$S$17,子育て関連マスタ!$I$32:$M$37,2,FALSE),0),
  AND(P36=21,入力項目!$S$16="高専"),IFERROR(VLOOKUP(入力項目!$S$17,子育て関連マスタ!$I$32:$M$37,2,FALSE),0),
  P36&gt;=22,0
  ),0),0
) +
IF(AND(P36&gt;=1,P36&lt;=15),IF($D36=入力項目!$S$8,入力項目!$S$3,0),0) +
IF(AND(P36&gt;=1,P36&lt;=15),IF($D36=5,入力項目!$S$4,0),0) +
IF(AND(P36&gt;=1,P36&lt;=15),IF($D36=12,入力項目!$S$5,0),0) +
IF(AND(入力項目!$S$7=$A36,入力項目!$S$8=$D36),子育て関連マスタ!$C$14,0) +
IFERROR(IF(AND(YEAR(EDATE(DATE(入力項目!$S$7,入力項目!$S$8,1),1))=$A36,MONTH(EDATE(DATE(入力項目!$S$7,入力項目!$S$8,1),1))=$D36),子育て関連マスタ!$C$15,0),0) +
IF(AND(OR(P36=3,P36=5,P36=7),$D36=11),子育て関連マスタ!$C$17,0) +
IF(AND(P36=20,$D36=1),子育て関連マスタ!$C$18,0) +
IF(AND(P36=20,$D36=1),
IFERROR(_xlfn.IFS(
入力項目!$S$10="男",子育て関連マスタ!$C$18,
入力項目!$S$10="女",子育て関連マスタ!$C$19
),0),0
) +
IF(AND(P36&gt;=入力項目!$S$18,P36&lt;=入力項目!$S$19),入力項目!$S$20,0) +
IF(AND(P36&gt;=入力項目!$S$21,P36&lt;=入力項目!$S$22),入力項目!$S$23,0) +
IF(AND(P36&gt;=入力項目!$S$24,P36&lt;=入力項目!$S$25),入力項目!$S$26,0)
)</f>
        <v>-40000</v>
      </c>
      <c r="AE36">
        <f ca="1">-(
_xlfn.IFS(
Q36&lt;=入力項目!$S$11,0,
AND(Q36&gt;=入力項目!$S$11+1,Q36&lt;=3),IFERROR(VLOOKUP(入力項目!$S$12,子育て関連マスタ!$I$4:$M$5,4,FALSE),0),
AND(Q36&gt;=4,Q36&lt;=6),IFERROR(VLOOKUP(入力項目!$S$13,子育て関連マスタ!$I$9:$M$12,4,FALSE),0),
AND(Q36&gt;=7,Q36&lt;=12),IFERROR(VLOOKUP(入力項目!$S$14,子育て関連マスタ!$I$16:$M$17,4,FALSE),0),
AND(Q36&gt;=13,Q36&lt;=15),IFERROR(VLOOKUP(入力項目!$S$15,子育て関連マスタ!$I$21:$M$22,4,FALSE),0),
AND(Q36&gt;=16,Q36&lt;=18),IFERROR(VLOOKUP(入力項目!$S$16,子育て関連マスタ!$I$26:$M$28,4,FALSE),0),
AND(Q36&gt;=19,Q36&lt;=20,入力項目!$S$16="高専"),IFERROR(VLOOKUP(入力項目!$S$16,子育て関連マスタ!$I$26:$M$28,4,FALSE),0),
AND(Q36&gt;=19,Q36&lt;=20,入力項目!$S$16&lt;&gt;"高専"),IFERROR(VLOOKUP(入力項目!$S$17,子育て関連マスタ!$I$32:$M$37,4,FALSE),0),
AND(Q36&gt;=21,Q36&lt;=22,入力項目!$S$16="高専"),IFERROR(VLOOKUP(入力項目!$S$17,子育て関連マスタ!$I$32:$M$34,4,FALSE),0),
AND(Q36&gt;=21,Q36&lt;=22,入力項目!$S$16&lt;&gt;"高専"),IFERROR(VLOOKUP(入力項目!$S$17,子育て関連マスタ!$I$32:$M$34,4,FALSE),0),
Q36&gt;=23,0
) +
IF($D36=4,
  IFERROR(_xlfn.IFS(
  Q36&lt;=入力項目!$S$11,0,
  AND(Q36=入力項目!$S$11),IFERROR(VLOOKUP(入力項目!$S$12,子育て関連マスタ!$I$4:$M$5,2,FALSE),0),
  AND(Q36=4),IFERROR(VLOOKUP(入力項目!$S$13,子育て関連マスタ!$I$9:$M$12,2,FALSE),0),
  AND(Q36=7),IFERROR(VLOOKUP(入力項目!$S$14,子育て関連マスタ!$I$16:$M$17,2,FALSE),0),
  AND(Q36=13),IFERROR(VLOOKUP(入力項目!$S$15,子育て関連マスタ!$I$21:$M$22,2,FALSE),0),
  AND(Q36=16),IFERROR(VLOOKUP(入力項目!$S$16,子育て関連マスタ!$I$26:$M$28,2,FALSE),0),
  AND(Q36=19,入力項目!$S$16&lt;&gt;"高専"),IFERROR(VLOOKUP(入力項目!$S$17,子育て関連マスタ!$I$32:$M$37,2,FALSE),0),
  AND(Q36=21,入力項目!$S$16="高専"),IFERROR(VLOOKUP(入力項目!$S$17,子育て関連マスタ!$I$32:$M$37,2,FALSE),0),
  Q36&gt;=22,0
  ),0),0
) +
IF(AND(Q36&gt;=1,Q36&lt;=15),IF($D36=入力項目!$S$8,入力項目!$S$3,0),0) +
IF(AND(Q36&gt;=1,Q36&lt;=15),IF($D36=5,入力項目!$S$4,0),0) +
IF(AND(Q36&gt;=1,Q36&lt;=15),IF($D36=12,入力項目!$S$5,0),0) +
IF(AND(入力項目!$S$7=$A36,入力項目!$S$8=$D36),子育て関連マスタ!$C$14,0) +
IFERROR(IF(AND(YEAR(EDATE(DATE(入力項目!$S$7,入力項目!$S$8,1),1))=$A36,MONTH(EDATE(DATE(入力項目!$S$7,入力項目!$S$8,1),1))=$D36),子育て関連マスタ!$C$15,0),0) +
IF(AND(OR(Q36=3,Q36=5,Q36=7),$D36=11),子育て関連マスタ!$C$17,0) +
IF(AND(Q36=20,$D36=1),子育て関連マスタ!$C$18,0) +
IF(AND(Q36=20,$D36=1),
IFERROR(_xlfn.IFS(
入力項目!$S$10="男",子育て関連マスタ!$C$18,
入力項目!$S$10="女",子育て関連マスタ!$C$19
),0),0
) +
IF(AND(Q36&gt;=入力項目!$S$18,Q36&lt;=入力項目!$S$19),入力項目!$S$20,0) +
IF(AND(Q36&gt;=入力項目!$S$21,Q36&lt;=入力項目!$S$22),入力項目!$S$23,0) +
IF(AND(Q36&gt;=入力項目!$S$24,Q36&lt;=入力項目!$S$25),入力項目!$S$26,0)
)</f>
        <v>-14000</v>
      </c>
      <c r="AF36">
        <f ca="1">-(
_xlfn.IFS(
R36&lt;=入力項目!$S$11,0,
AND(R36&gt;=入力項目!$S$11+1,R36&lt;=3),IFERROR(VLOOKUP(入力項目!$S$12,子育て関連マスタ!$I$4:$M$5,4,FALSE),0),
AND(R36&gt;=4,R36&lt;=6),IFERROR(VLOOKUP(入力項目!$S$13,子育て関連マスタ!$I$9:$M$12,4,FALSE),0),
AND(R36&gt;=7,R36&lt;=12),IFERROR(VLOOKUP(入力項目!$S$14,子育て関連マスタ!$I$16:$M$17,4,FALSE),0),
AND(R36&gt;=13,R36&lt;=15),IFERROR(VLOOKUP(入力項目!$S$15,子育て関連マスタ!$I$21:$M$22,4,FALSE),0),
AND(R36&gt;=16,R36&lt;=18),IFERROR(VLOOKUP(入力項目!$S$16,子育て関連マスタ!$I$26:$M$28,4,FALSE),0),
AND(R36&gt;=19,R36&lt;=20,入力項目!$S$16="高専"),IFERROR(VLOOKUP(入力項目!$S$16,子育て関連マスタ!$I$26:$M$28,4,FALSE),0),
AND(R36&gt;=19,R36&lt;=20,入力項目!$S$16&lt;&gt;"高専"),IFERROR(VLOOKUP(入力項目!$S$17,子育て関連マスタ!$I$32:$M$37,4,FALSE),0),
AND(R36&gt;=21,R36&lt;=22,入力項目!$S$16="高専"),IFERROR(VLOOKUP(入力項目!$S$17,子育て関連マスタ!$I$32:$M$34,4,FALSE),0),
AND(R36&gt;=21,R36&lt;=22,入力項目!$S$16&lt;&gt;"高専"),IFERROR(VLOOKUP(入力項目!$S$17,子育て関連マスタ!$I$32:$M$34,4,FALSE),0),
R36&gt;=23,0
) +
IF($D36=4,
  IFERROR(_xlfn.IFS(
  R36&lt;=入力項目!$S$11,0,
  AND(R36=入力項目!$S$11),IFERROR(VLOOKUP(入力項目!$S$12,子育て関連マスタ!$I$4:$M$5,2,FALSE),0),
  AND(R36=4),IFERROR(VLOOKUP(入力項目!$S$13,子育て関連マスタ!$I$9:$M$12,2,FALSE),0),
  AND(R36=7),IFERROR(VLOOKUP(入力項目!$S$14,子育て関連マスタ!$I$16:$M$17,2,FALSE),0),
  AND(R36=13),IFERROR(VLOOKUP(入力項目!$S$15,子育て関連マスタ!$I$21:$M$22,2,FALSE),0),
  AND(R36=16),IFERROR(VLOOKUP(入力項目!$S$16,子育て関連マスタ!$I$26:$M$28,2,FALSE),0),
  AND(R36=19,入力項目!$S$16&lt;&gt;"高専"),IFERROR(VLOOKUP(入力項目!$S$17,子育て関連マスタ!$I$32:$M$37,2,FALSE),0),
  AND(R36=21,入力項目!$S$16="高専"),IFERROR(VLOOKUP(入力項目!$S$17,子育て関連マスタ!$I$32:$M$37,2,FALSE),0),
  R36&gt;=22,0
  ),0),0
) +
IF(AND(R36&gt;=1,R36&lt;=15),IF($D36=入力項目!$S$8,入力項目!$S$3,0),0) +
IF(AND(R36&gt;=1,R36&lt;=15),IF($D36=5,入力項目!$S$4,0),0) +
IF(AND(R36&gt;=1,R36&lt;=15),IF($D36=12,入力項目!$S$5,0),0) +
IF(AND(入力項目!$S$7=$A36,入力項目!$S$8=$D36),子育て関連マスタ!$C$14,0) +
IFERROR(IF(AND(YEAR(EDATE(DATE(入力項目!$S$7,入力項目!$S$8,1),1))=$A36,MONTH(EDATE(DATE(入力項目!$S$7,入力項目!$S$8,1),1))=$D36),子育て関連マスタ!$C$15,0),0) +
IF(AND(OR(R36=3,R36=5,R36=7),$D36=11),子育て関連マスタ!$C$17,0) +
IF(AND(R36=20,$D36=1),子育て関連マスタ!$C$18,0) +
IF(AND(R36=20,$D36=1),
IFERROR(_xlfn.IFS(
入力項目!$S$10="男",子育て関連マスタ!$C$18,
入力項目!$S$10="女",子育て関連マスタ!$C$19
),0),0
) +
IF(AND(R36&gt;=入力項目!$S$18,R36&lt;=入力項目!$S$19),入力項目!$S$20,0) +
IF(AND(R36&gt;=入力項目!$S$21,R36&lt;=入力項目!$S$22),入力項目!$S$23,0) +
IF(AND(R36&gt;=入力項目!$S$24,R36&lt;=入力項目!$S$25),入力項目!$S$26,0)
)</f>
        <v>0</v>
      </c>
      <c r="AG36">
        <f ca="1">-(
_xlfn.IFS(
S36&lt;=入力項目!$S$11,0,
AND(S36&gt;=入力項目!$S$11+1,S36&lt;=3),IFERROR(VLOOKUP(入力項目!$S$12,子育て関連マスタ!$I$4:$M$5,4,FALSE),0),
AND(S36&gt;=4,S36&lt;=6),IFERROR(VLOOKUP(入力項目!$S$13,子育て関連マスタ!$I$9:$M$12,4,FALSE),0),
AND(S36&gt;=7,S36&lt;=12),IFERROR(VLOOKUP(入力項目!$S$14,子育て関連マスタ!$I$16:$M$17,4,FALSE),0),
AND(S36&gt;=13,S36&lt;=15),IFERROR(VLOOKUP(入力項目!$S$15,子育て関連マスタ!$I$21:$M$22,4,FALSE),0),
AND(S36&gt;=16,S36&lt;=18),IFERROR(VLOOKUP(入力項目!$S$16,子育て関連マスタ!$I$26:$M$28,4,FALSE),0),
AND(S36&gt;=19,S36&lt;=20,入力項目!$S$16="高専"),IFERROR(VLOOKUP(入力項目!$S$16,子育て関連マスタ!$I$26:$M$28,4,FALSE),0),
AND(S36&gt;=19,S36&lt;=20,入力項目!$S$16&lt;&gt;"高専"),IFERROR(VLOOKUP(入力項目!$S$17,子育て関連マスタ!$I$32:$M$37,4,FALSE),0),
AND(S36&gt;=21,S36&lt;=22,入力項目!$S$16="高専"),IFERROR(VLOOKUP(入力項目!$S$17,子育て関連マスタ!$I$32:$M$34,4,FALSE),0),
AND(S36&gt;=21,S36&lt;=22,入力項目!$S$16&lt;&gt;"高専"),IFERROR(VLOOKUP(入力項目!$S$17,子育て関連マスタ!$I$32:$M$34,4,FALSE),0),
S36&gt;=23,0
) +
IF($D36=4,
  IFERROR(_xlfn.IFS(
  S36&lt;=入力項目!$S$11,0,
  AND(S36=入力項目!$S$11),IFERROR(VLOOKUP(入力項目!$S$12,子育て関連マスタ!$I$4:$M$5,2,FALSE),0),
  AND(S36=4),IFERROR(VLOOKUP(入力項目!$S$13,子育て関連マスタ!$I$9:$M$12,2,FALSE),0),
  AND(S36=7),IFERROR(VLOOKUP(入力項目!$S$14,子育て関連マスタ!$I$16:$M$17,2,FALSE),0),
  AND(S36=13),IFERROR(VLOOKUP(入力項目!$S$15,子育て関連マスタ!$I$21:$M$22,2,FALSE),0),
  AND(S36=16),IFERROR(VLOOKUP(入力項目!$S$16,子育て関連マスタ!$I$26:$M$28,2,FALSE),0),
  AND(S36=19,入力項目!$S$16&lt;&gt;"高専"),IFERROR(VLOOKUP(入力項目!$S$17,子育て関連マスタ!$I$32:$M$37,2,FALSE),0),
  AND(S36=21,入力項目!$S$16="高専"),IFERROR(VLOOKUP(入力項目!$S$17,子育て関連マスタ!$I$32:$M$37,2,FALSE),0),
  S36&gt;=22,0
  ),0),0
) +
IF(AND(S36&gt;=1,S36&lt;=15),IF($D36=入力項目!$S$8,入力項目!$S$3,0),0) +
IF(AND(S36&gt;=1,S36&lt;=15),IF($D36=5,入力項目!$S$4,0),0) +
IF(AND(S36&gt;=1,S36&lt;=15),IF($D36=12,入力項目!$S$5,0),0) +
IF(AND(入力項目!$S$7=$A36,入力項目!$S$8=$D36),子育て関連マスタ!$C$14,0) +
IFERROR(IF(AND(YEAR(EDATE(DATE(入力項目!$S$7,入力項目!$S$8,1),1))=$A36,MONTH(EDATE(DATE(入力項目!$S$7,入力項目!$S$8,1),1))=$D36),子育て関連マスタ!$C$15,0),0) +
IF(AND(OR(S36=3,S36=5,S36=7),$D36=11),子育て関連マスタ!$C$17,0) +
IF(AND(S36=20,$D36=1),子育て関連マスタ!$C$18,0) +
IF(AND(S36=20,$D36=1),
IFERROR(_xlfn.IFS(
入力項目!$S$10="男",子育て関連マスタ!$C$18,
入力項目!$S$10="女",子育て関連マスタ!$C$19
),0),0
) +
IF(AND(S36&gt;=入力項目!$S$18,S36&lt;=入力項目!$S$19),入力項目!$S$20,0) +
IF(AND(S36&gt;=入力項目!$S$21,S36&lt;=入力項目!$S$22),入力項目!$S$23,0) +
IF(AND(S36&gt;=入力項目!$S$24,S36&lt;=入力項目!$S$25),入力項目!$S$26,0)
)</f>
        <v>0</v>
      </c>
      <c r="AH36">
        <f ca="1">-(
_xlfn.IFS(
T36&lt;=入力項目!$S$11,0,
AND(T36&gt;=入力項目!$S$11+1,T36&lt;=3),IFERROR(VLOOKUP(入力項目!$S$12,子育て関連マスタ!$I$4:$M$5,4,FALSE),0),
AND(T36&gt;=4,T36&lt;=6),IFERROR(VLOOKUP(入力項目!$S$13,子育て関連マスタ!$I$9:$M$12,4,FALSE),0),
AND(T36&gt;=7,T36&lt;=12),IFERROR(VLOOKUP(入力項目!$S$14,子育て関連マスタ!$I$16:$M$17,4,FALSE),0),
AND(T36&gt;=13,T36&lt;=15),IFERROR(VLOOKUP(入力項目!$S$15,子育て関連マスタ!$I$21:$M$22,4,FALSE),0),
AND(T36&gt;=16,T36&lt;=18),IFERROR(VLOOKUP(入力項目!$S$16,子育て関連マスタ!$I$26:$M$28,4,FALSE),0),
AND(T36&gt;=19,T36&lt;=20,入力項目!$S$16="高専"),IFERROR(VLOOKUP(入力項目!$S$16,子育て関連マスタ!$I$26:$M$28,4,FALSE),0),
AND(T36&gt;=19,T36&lt;=20,入力項目!$S$16&lt;&gt;"高専"),IFERROR(VLOOKUP(入力項目!$S$17,子育て関連マスタ!$I$32:$M$37,4,FALSE),0),
AND(T36&gt;=21,T36&lt;=22,入力項目!$S$16="高専"),IFERROR(VLOOKUP(入力項目!$S$17,子育て関連マスタ!$I$32:$M$34,4,FALSE),0),
AND(T36&gt;=21,T36&lt;=22,入力項目!$S$16&lt;&gt;"高専"),IFERROR(VLOOKUP(入力項目!$S$17,子育て関連マスタ!$I$32:$M$34,4,FALSE),0),
T36&gt;=23,0
) +
IF($D36=4,
  IFERROR(_xlfn.IFS(
  T36&lt;=入力項目!$S$11,0,
  AND(T36=入力項目!$S$11),IFERROR(VLOOKUP(入力項目!$S$12,子育て関連マスタ!$I$4:$M$5,2,FALSE),0),
  AND(T36=4),IFERROR(VLOOKUP(入力項目!$S$13,子育て関連マスタ!$I$9:$M$12,2,FALSE),0),
  AND(T36=7),IFERROR(VLOOKUP(入力項目!$S$14,子育て関連マスタ!$I$16:$M$17,2,FALSE),0),
  AND(T36=13),IFERROR(VLOOKUP(入力項目!$S$15,子育て関連マスタ!$I$21:$M$22,2,FALSE),0),
  AND(T36=16),IFERROR(VLOOKUP(入力項目!$S$16,子育て関連マスタ!$I$26:$M$28,2,FALSE),0),
  AND(T36=19,入力項目!$S$16&lt;&gt;"高専"),IFERROR(VLOOKUP(入力項目!$S$17,子育て関連マスタ!$I$32:$M$37,2,FALSE),0),
  AND(T36=21,入力項目!$S$16="高専"),IFERROR(VLOOKUP(入力項目!$S$17,子育て関連マスタ!$I$32:$M$37,2,FALSE),0),
  T36&gt;=22,0
  ),0),0
) +
IF(AND(T36&gt;=1,T36&lt;=15),IF($D36=入力項目!$S$8,入力項目!$S$3,0),0) +
IF(AND(T36&gt;=1,T36&lt;=15),IF($D36=5,入力項目!$S$4,0),0) +
IF(AND(T36&gt;=1,T36&lt;=15),IF($D36=12,入力項目!$S$5,0),0) +
IF(AND(入力項目!$S$7=$A36,入力項目!$S$8=$D36),子育て関連マスタ!$C$14,0) +
IFERROR(IF(AND(YEAR(EDATE(DATE(入力項目!$S$7,入力項目!$S$8,1),1))=$A36,MONTH(EDATE(DATE(入力項目!$S$7,入力項目!$S$8,1),1))=$D36),子育て関連マスタ!$C$15,0),0) +
IF(AND(OR(T36=3,T36=5,T36=7),$D36=11),子育て関連マスタ!$C$17,0) +
IF(AND(T36=20,$D36=1),子育て関連マスタ!$C$18,0) +
IF(AND(T36=20,$D36=1),
IFERROR(_xlfn.IFS(
入力項目!$S$10="男",子育て関連マスタ!$C$18,
入力項目!$S$10="女",子育て関連マスタ!$C$19
),0),0
) +
IF(AND(T36&gt;=入力項目!$S$18,T36&lt;=入力項目!$S$19),入力項目!$S$20,0) +
IF(AND(T36&gt;=入力項目!$S$21,T36&lt;=入力項目!$S$22),入力項目!$S$23,0) +
IF(AND(T36&gt;=入力項目!$S$24,T36&lt;=入力項目!$S$25),入力項目!$S$26,0)
)</f>
        <v>0</v>
      </c>
      <c r="AI36">
        <f ca="1">-(
_xlfn.IFS(
U36&lt;=入力項目!$S$11,0,
AND(U36&gt;=入力項目!$S$11+1,U36&lt;=3),IFERROR(VLOOKUP(入力項目!$S$12,子育て関連マスタ!$I$4:$M$5,4,FALSE),0),
AND(U36&gt;=4,U36&lt;=6),IFERROR(VLOOKUP(入力項目!$S$13,子育て関連マスタ!$I$9:$M$12,4,FALSE),0),
AND(U36&gt;=7,U36&lt;=12),IFERROR(VLOOKUP(入力項目!$S$14,子育て関連マスタ!$I$16:$M$17,4,FALSE),0),
AND(U36&gt;=13,U36&lt;=15),IFERROR(VLOOKUP(入力項目!$S$15,子育て関連マスタ!$I$21:$M$22,4,FALSE),0),
AND(U36&gt;=16,U36&lt;=18),IFERROR(VLOOKUP(入力項目!$S$16,子育て関連マスタ!$I$26:$M$28,4,FALSE),0),
AND(U36&gt;=19,U36&lt;=20,入力項目!$S$16="高専"),IFERROR(VLOOKUP(入力項目!$S$16,子育て関連マスタ!$I$26:$M$28,4,FALSE),0),
AND(U36&gt;=19,U36&lt;=20,入力項目!$S$16&lt;&gt;"高専"),IFERROR(VLOOKUP(入力項目!$S$17,子育て関連マスタ!$I$32:$M$37,4,FALSE),0),
AND(U36&gt;=21,U36&lt;=22,入力項目!$S$16="高専"),IFERROR(VLOOKUP(入力項目!$S$17,子育て関連マスタ!$I$32:$M$34,4,FALSE),0),
AND(U36&gt;=21,U36&lt;=22,入力項目!$S$16&lt;&gt;"高専"),IFERROR(VLOOKUP(入力項目!$S$17,子育て関連マスタ!$I$32:$M$34,4,FALSE),0),
U36&gt;=23,0
) +
IF($D36=4,
  IFERROR(_xlfn.IFS(
  U36&lt;=入力項目!$S$11,0,
  AND(U36=入力項目!$S$11),IFERROR(VLOOKUP(入力項目!$S$12,子育て関連マスタ!$I$4:$M$5,2,FALSE),0),
  AND(U36=4),IFERROR(VLOOKUP(入力項目!$S$13,子育て関連マスタ!$I$9:$M$12,2,FALSE),0),
  AND(U36=7),IFERROR(VLOOKUP(入力項目!$S$14,子育て関連マスタ!$I$16:$M$17,2,FALSE),0),
  AND(U36=13),IFERROR(VLOOKUP(入力項目!$S$15,子育て関連マスタ!$I$21:$M$22,2,FALSE),0),
  AND(U36=16),IFERROR(VLOOKUP(入力項目!$S$16,子育て関連マスタ!$I$26:$M$28,2,FALSE),0),
  AND(U36=19,入力項目!$S$16&lt;&gt;"高専"),IFERROR(VLOOKUP(入力項目!$S$17,子育て関連マスタ!$I$32:$M$37,2,FALSE),0),
  AND(U36=21,入力項目!$S$16="高専"),IFERROR(VLOOKUP(入力項目!$S$17,子育て関連マスタ!$I$32:$M$37,2,FALSE),0),
  U36&gt;=22,0
  ),0),0
) +
IF(AND(U36&gt;=1,U36&lt;=15),IF($D36=入力項目!$S$8,入力項目!$S$3,0),0) +
IF(AND(U36&gt;=1,U36&lt;=15),IF($D36=5,入力項目!$S$4,0),0) +
IF(AND(U36&gt;=1,U36&lt;=15),IF($D36=12,入力項目!$S$5,0),0) +
IF(AND(入力項目!$S$7=$A36,入力項目!$S$8=$D36),子育て関連マスタ!$C$14,0) +
IFERROR(IF(AND(YEAR(EDATE(DATE(入力項目!$S$7,入力項目!$S$8,1),1))=$A36,MONTH(EDATE(DATE(入力項目!$S$7,入力項目!$S$8,1),1))=$D36),子育て関連マスタ!$C$15,0),0) +
IF(AND(OR(U36=3,U36=5,U36=7),$D36=11),子育て関連マスタ!$C$17,0) +
IF(AND(U36=20,$D36=1),子育て関連マスタ!$C$18,0) +
IF(AND(U36=20,$D36=1),
IFERROR(_xlfn.IFS(
入力項目!$S$10="男",子育て関連マスタ!$C$18,
入力項目!$S$10="女",子育て関連マスタ!$C$19
),0),0
) +
IF(AND(U36&gt;=入力項目!$S$18,U36&lt;=入力項目!$S$19),入力項目!$S$20,0) +
IF(AND(U36&gt;=入力項目!$S$21,U36&lt;=入力項目!$S$22),入力項目!$S$23,0) +
IF(AND(U36&gt;=入力項目!$S$24,U36&lt;=入力項目!$S$25),入力項目!$S$26,0)
)</f>
        <v>0</v>
      </c>
      <c r="AJ36" s="10">
        <f ca="1">-VLOOKUP($D36,月別収支!$A$2:$H$13,7,FALSE)</f>
        <v>-20000</v>
      </c>
    </row>
    <row r="37" spans="1:36" x14ac:dyDescent="0.4">
      <c r="A37">
        <f t="shared" ca="1" si="18"/>
        <v>2027</v>
      </c>
      <c r="B37">
        <f t="shared" ca="1" si="7"/>
        <v>2027</v>
      </c>
      <c r="C37">
        <f t="shared" ca="1" si="8"/>
        <v>3</v>
      </c>
      <c r="D37">
        <f t="shared" ca="1" si="19"/>
        <v>7</v>
      </c>
      <c r="E37" t="str">
        <f t="shared" ca="1" si="0"/>
        <v>2027年7月</v>
      </c>
      <c r="F37">
        <f ca="1">IF(OR(入力項目!$N$5&lt;$A37,AND(入力項目!$N$5=$A37,入力項目!$N$6&lt;$D37)),IF(F36=0,1,IF(G37=12,F36+1,F36)),0)</f>
        <v>2</v>
      </c>
      <c r="G37">
        <f ca="1">IF(OR(入力項目!$N$5&lt;$A37,AND(入力項目!$N$5=$A37,入力項目!$N$6&lt;$D37)),IF(G36=12,1,G36+1),0)</f>
        <v>9</v>
      </c>
      <c r="H37" t="str">
        <f t="shared" ca="1" si="1"/>
        <v>2_9</v>
      </c>
      <c r="I37">
        <f ca="1">IF(
  IFERROR(AND($C37&gt;0,MOD($C37,入力項目!$N$22)=0,$D37=入力項目!$N$23), FALSE),
  1,
  IF(
    AND(I36&gt;0,J36=12),
    IF(I36=入力項目!$N$28, 0, I36+1),
    I36
  )
)</f>
        <v>0</v>
      </c>
      <c r="J37">
        <f ca="1">IF($D37=入力項目!$N$23,1,IFERROR(J36+1,1))</f>
        <v>2</v>
      </c>
      <c r="K37" t="str">
        <f t="shared" ca="1" si="2"/>
        <v>0_2</v>
      </c>
      <c r="L37">
        <f ca="1">L36+IF(入力項目!$D$4=$D37,1,0)</f>
        <v>31</v>
      </c>
      <c r="M37" t="str">
        <f t="shared" ca="1" si="3"/>
        <v>31歳</v>
      </c>
      <c r="N37">
        <f t="shared" ca="1" si="10"/>
        <v>32</v>
      </c>
      <c r="O37" t="str">
        <f t="shared" ca="1" si="4"/>
        <v>32歳</v>
      </c>
      <c r="P37">
        <f t="shared" ca="1" si="11"/>
        <v>7</v>
      </c>
      <c r="Q37">
        <f t="shared" ca="1" si="12"/>
        <v>5</v>
      </c>
      <c r="R37">
        <f t="shared" ca="1" si="13"/>
        <v>2028</v>
      </c>
      <c r="S37">
        <f t="shared" ca="1" si="14"/>
        <v>2028</v>
      </c>
      <c r="T37">
        <f t="shared" ca="1" si="15"/>
        <v>2028</v>
      </c>
      <c r="U37">
        <f t="shared" ca="1" si="16"/>
        <v>2028</v>
      </c>
      <c r="V37" s="10">
        <f t="shared" ca="1" si="17"/>
        <v>9976973</v>
      </c>
      <c r="W37" s="10">
        <f ca="1">IF($L37&lt;その他マスタ!$B$1,VLOOKUP($D37,月別収支!$A$2:$H$13,2,FALSE),その他マスタ!$B$3)+IF(AND($L37=その他マスタ!$B$1,入力項目!$I$9="あり",$D37=入力項目!$D$4),その他マスタ!$B$2,0)</f>
        <v>300000</v>
      </c>
      <c r="X37" s="10">
        <f ca="1">-IF(入力項目!$K$5=TRUE,
IF($F37+$G37&lt;3,VLOOKUP($D37,月別収支!$A$2:$H$13,8,FALSE),0)+IFERROR(VLOOKUP($H37,住宅ローン計算!C:P,13,FALSE),0)+IF($F37&gt;1,IF(OR($G37=3,$G37=6,$G37=9,$G37=12),ROUNDUP(入力項目!$N$18/4,0),0),0),
VLOOKUP($D37,月別収支!$A$2:$H$13,8,FALSE))</f>
        <v>-89275</v>
      </c>
      <c r="Y37" s="10">
        <f ca="1">-VLOOKUP($D37,月別収支!$A$2:$H$13,3,FALSE)</f>
        <v>-75000</v>
      </c>
      <c r="Z37" s="10">
        <f ca="1">-VLOOKUP($D37,月別収支!$A$2:$H$13,4,FALSE)</f>
        <v>-27000</v>
      </c>
      <c r="AA37" s="10">
        <f ca="1">-VLOOKUP($D37,月別収支!$A$2:$H$13,6,FALSE)</f>
        <v>-10000</v>
      </c>
      <c r="AB37" s="10">
        <f ca="1">-(
VLOOKUP($D37,月別収支!$A$2:$H$13,5,FALSE)+IF(AND(入力項目!$I$27&lt;=$A37,ISEVEN($A37-入力項目!$I$27),入力項目!$I$28=$D37),入力項目!$I$26,0)
+IF(入力項目!$K$26=TRUE,
IFERROR(VLOOKUP($K37,マイカーローン計算!C:P,13,FALSE),0),
IFERROR(
  IF(AND($C37&gt;0,MOD($C37,入力項目!$N$22)=0,$D37=入力項目!$N$23),入力項目!$N$24,0),
 0
)
)
)</f>
        <v>-20000</v>
      </c>
      <c r="AC37" s="10">
        <f ca="1">-IF($A37&lt;入力項目!$N$33,入力項目!$N$35,IF(AND($A37=入力項目!$N$33,$D37&lt;=入力項目!$N$34),入力項目!$N$35,0))</f>
        <v>-5000</v>
      </c>
      <c r="AD37">
        <f ca="1">-(
_xlfn.IFS(
P37&lt;=入力項目!$S$11,0,
AND(P37&gt;=入力項目!$S$11+1,P37&lt;=3),IFERROR(VLOOKUP(入力項目!$S$12,子育て関連マスタ!$I$4:$M$5,4,FALSE),0),
AND(P37&gt;=4,P37&lt;=6),IFERROR(VLOOKUP(入力項目!$S$13,子育て関連マスタ!$I$9:$M$12,4,FALSE),0),
AND(P37&gt;=7,P37&lt;=12),IFERROR(VLOOKUP(入力項目!$S$14,子育て関連マスタ!$I$16:$M$17,4,FALSE),0),
AND(P37&gt;=13,P37&lt;=15),IFERROR(VLOOKUP(入力項目!$S$15,子育て関連マスタ!$I$21:$M$22,4,FALSE),0),
AND(P37&gt;=16,P37&lt;=18),IFERROR(VLOOKUP(入力項目!$S$16,子育て関連マスタ!$I$26:$M$28,4,FALSE),0),
AND(P37&gt;=19,P37&lt;=20,入力項目!$S$16="高専"),IFERROR(VLOOKUP(入力項目!$S$16,子育て関連マスタ!$I$26:$M$28,4,FALSE),0),
AND(P37&gt;=19,P37&lt;=20,入力項目!$S$16&lt;&gt;"高専"),IFERROR(VLOOKUP(入力項目!$S$17,子育て関連マスタ!$I$32:$M$37,4,FALSE),0),
AND(P37&gt;=21,P37&lt;=22,入力項目!$S$16="高専"),IFERROR(VLOOKUP(入力項目!$S$17,子育て関連マスタ!$I$32:$M$34,4,FALSE),0),
AND(P37&gt;=21,P37&lt;=22,入力項目!$S$16&lt;&gt;"高専"),IFERROR(VLOOKUP(入力項目!$S$17,子育て関連マスタ!$I$32:$M$34,4,FALSE),0),
P37&gt;=23,0
) +
IF($D37=4,
  IFERROR(_xlfn.IFS(
  P37&lt;=入力項目!$S$11,0,
  AND(P37=入力項目!$S$11),IFERROR(VLOOKUP(入力項目!$S$12,子育て関連マスタ!$I$4:$M$5,2,FALSE),0),
  AND(P37=4),IFERROR(VLOOKUP(入力項目!$S$13,子育て関連マスタ!$I$9:$M$12,2,FALSE),0),
  AND(P37=7),IFERROR(VLOOKUP(入力項目!$S$14,子育て関連マスタ!$I$16:$M$17,2,FALSE),0),
  AND(P37=13),IFERROR(VLOOKUP(入力項目!$S$15,子育て関連マスタ!$I$21:$M$22,2,FALSE),0),
  AND(P37=16),IFERROR(VLOOKUP(入力項目!$S$16,子育て関連マスタ!$I$26:$M$28,2,FALSE),0),
  AND(P37=19,入力項目!$S$16&lt;&gt;"高専"),IFERROR(VLOOKUP(入力項目!$S$17,子育て関連マスタ!$I$32:$M$37,2,FALSE),0),
  AND(P37=21,入力項目!$S$16="高専"),IFERROR(VLOOKUP(入力項目!$S$17,子育て関連マスタ!$I$32:$M$37,2,FALSE),0),
  P37&gt;=22,0
  ),0),0
) +
IF(AND(P37&gt;=1,P37&lt;=15),IF($D37=入力項目!$S$8,入力項目!$S$3,0),0) +
IF(AND(P37&gt;=1,P37&lt;=15),IF($D37=5,入力項目!$S$4,0),0) +
IF(AND(P37&gt;=1,P37&lt;=15),IF($D37=12,入力項目!$S$5,0),0) +
IF(AND(入力項目!$S$7=$A37,入力項目!$S$8=$D37),子育て関連マスタ!$C$14,0) +
IFERROR(IF(AND(YEAR(EDATE(DATE(入力項目!$S$7,入力項目!$S$8,1),1))=$A37,MONTH(EDATE(DATE(入力項目!$S$7,入力項目!$S$8,1),1))=$D37),子育て関連マスタ!$C$15,0),0) +
IF(AND(OR(P37=3,P37=5,P37=7),$D37=11),子育て関連マスタ!$C$17,0) +
IF(AND(P37=20,$D37=1),子育て関連マスタ!$C$18,0) +
IF(AND(P37=20,$D37=1),
IFERROR(_xlfn.IFS(
入力項目!$S$10="男",子育て関連マスタ!$C$18,
入力項目!$S$10="女",子育て関連マスタ!$C$19
),0),0
) +
IF(AND(P37&gt;=入力項目!$S$18,P37&lt;=入力項目!$S$19),入力項目!$S$20,0) +
IF(AND(P37&gt;=入力項目!$S$21,P37&lt;=入力項目!$S$22),入力項目!$S$23,0) +
IF(AND(P37&gt;=入力項目!$S$24,P37&lt;=入力項目!$S$25),入力項目!$S$26,0)
)</f>
        <v>-40000</v>
      </c>
      <c r="AE37">
        <f ca="1">-(
_xlfn.IFS(
Q37&lt;=入力項目!$S$11,0,
AND(Q37&gt;=入力項目!$S$11+1,Q37&lt;=3),IFERROR(VLOOKUP(入力項目!$S$12,子育て関連マスタ!$I$4:$M$5,4,FALSE),0),
AND(Q37&gt;=4,Q37&lt;=6),IFERROR(VLOOKUP(入力項目!$S$13,子育て関連マスタ!$I$9:$M$12,4,FALSE),0),
AND(Q37&gt;=7,Q37&lt;=12),IFERROR(VLOOKUP(入力項目!$S$14,子育て関連マスタ!$I$16:$M$17,4,FALSE),0),
AND(Q37&gt;=13,Q37&lt;=15),IFERROR(VLOOKUP(入力項目!$S$15,子育て関連マスタ!$I$21:$M$22,4,FALSE),0),
AND(Q37&gt;=16,Q37&lt;=18),IFERROR(VLOOKUP(入力項目!$S$16,子育て関連マスタ!$I$26:$M$28,4,FALSE),0),
AND(Q37&gt;=19,Q37&lt;=20,入力項目!$S$16="高専"),IFERROR(VLOOKUP(入力項目!$S$16,子育て関連マスタ!$I$26:$M$28,4,FALSE),0),
AND(Q37&gt;=19,Q37&lt;=20,入力項目!$S$16&lt;&gt;"高専"),IFERROR(VLOOKUP(入力項目!$S$17,子育て関連マスタ!$I$32:$M$37,4,FALSE),0),
AND(Q37&gt;=21,Q37&lt;=22,入力項目!$S$16="高専"),IFERROR(VLOOKUP(入力項目!$S$17,子育て関連マスタ!$I$32:$M$34,4,FALSE),0),
AND(Q37&gt;=21,Q37&lt;=22,入力項目!$S$16&lt;&gt;"高専"),IFERROR(VLOOKUP(入力項目!$S$17,子育て関連マスタ!$I$32:$M$34,4,FALSE),0),
Q37&gt;=23,0
) +
IF($D37=4,
  IFERROR(_xlfn.IFS(
  Q37&lt;=入力項目!$S$11,0,
  AND(Q37=入力項目!$S$11),IFERROR(VLOOKUP(入力項目!$S$12,子育て関連マスタ!$I$4:$M$5,2,FALSE),0),
  AND(Q37=4),IFERROR(VLOOKUP(入力項目!$S$13,子育て関連マスタ!$I$9:$M$12,2,FALSE),0),
  AND(Q37=7),IFERROR(VLOOKUP(入力項目!$S$14,子育て関連マスタ!$I$16:$M$17,2,FALSE),0),
  AND(Q37=13),IFERROR(VLOOKUP(入力項目!$S$15,子育て関連マスタ!$I$21:$M$22,2,FALSE),0),
  AND(Q37=16),IFERROR(VLOOKUP(入力項目!$S$16,子育て関連マスタ!$I$26:$M$28,2,FALSE),0),
  AND(Q37=19,入力項目!$S$16&lt;&gt;"高専"),IFERROR(VLOOKUP(入力項目!$S$17,子育て関連マスタ!$I$32:$M$37,2,FALSE),0),
  AND(Q37=21,入力項目!$S$16="高専"),IFERROR(VLOOKUP(入力項目!$S$17,子育て関連マスタ!$I$32:$M$37,2,FALSE),0),
  Q37&gt;=22,0
  ),0),0
) +
IF(AND(Q37&gt;=1,Q37&lt;=15),IF($D37=入力項目!$S$8,入力項目!$S$3,0),0) +
IF(AND(Q37&gt;=1,Q37&lt;=15),IF($D37=5,入力項目!$S$4,0),0) +
IF(AND(Q37&gt;=1,Q37&lt;=15),IF($D37=12,入力項目!$S$5,0),0) +
IF(AND(入力項目!$S$7=$A37,入力項目!$S$8=$D37),子育て関連マスタ!$C$14,0) +
IFERROR(IF(AND(YEAR(EDATE(DATE(入力項目!$S$7,入力項目!$S$8,1),1))=$A37,MONTH(EDATE(DATE(入力項目!$S$7,入力項目!$S$8,1),1))=$D37),子育て関連マスタ!$C$15,0),0) +
IF(AND(OR(Q37=3,Q37=5,Q37=7),$D37=11),子育て関連マスタ!$C$17,0) +
IF(AND(Q37=20,$D37=1),子育て関連マスタ!$C$18,0) +
IF(AND(Q37=20,$D37=1),
IFERROR(_xlfn.IFS(
入力項目!$S$10="男",子育て関連マスタ!$C$18,
入力項目!$S$10="女",子育て関連マスタ!$C$19
),0),0
) +
IF(AND(Q37&gt;=入力項目!$S$18,Q37&lt;=入力項目!$S$19),入力項目!$S$20,0) +
IF(AND(Q37&gt;=入力項目!$S$21,Q37&lt;=入力項目!$S$22),入力項目!$S$23,0) +
IF(AND(Q37&gt;=入力項目!$S$24,Q37&lt;=入力項目!$S$25),入力項目!$S$26,0)
)</f>
        <v>-14000</v>
      </c>
      <c r="AF37">
        <f ca="1">-(
_xlfn.IFS(
R37&lt;=入力項目!$S$11,0,
AND(R37&gt;=入力項目!$S$11+1,R37&lt;=3),IFERROR(VLOOKUP(入力項目!$S$12,子育て関連マスタ!$I$4:$M$5,4,FALSE),0),
AND(R37&gt;=4,R37&lt;=6),IFERROR(VLOOKUP(入力項目!$S$13,子育て関連マスタ!$I$9:$M$12,4,FALSE),0),
AND(R37&gt;=7,R37&lt;=12),IFERROR(VLOOKUP(入力項目!$S$14,子育て関連マスタ!$I$16:$M$17,4,FALSE),0),
AND(R37&gt;=13,R37&lt;=15),IFERROR(VLOOKUP(入力項目!$S$15,子育て関連マスタ!$I$21:$M$22,4,FALSE),0),
AND(R37&gt;=16,R37&lt;=18),IFERROR(VLOOKUP(入力項目!$S$16,子育て関連マスタ!$I$26:$M$28,4,FALSE),0),
AND(R37&gt;=19,R37&lt;=20,入力項目!$S$16="高専"),IFERROR(VLOOKUP(入力項目!$S$16,子育て関連マスタ!$I$26:$M$28,4,FALSE),0),
AND(R37&gt;=19,R37&lt;=20,入力項目!$S$16&lt;&gt;"高専"),IFERROR(VLOOKUP(入力項目!$S$17,子育て関連マスタ!$I$32:$M$37,4,FALSE),0),
AND(R37&gt;=21,R37&lt;=22,入力項目!$S$16="高専"),IFERROR(VLOOKUP(入力項目!$S$17,子育て関連マスタ!$I$32:$M$34,4,FALSE),0),
AND(R37&gt;=21,R37&lt;=22,入力項目!$S$16&lt;&gt;"高専"),IFERROR(VLOOKUP(入力項目!$S$17,子育て関連マスタ!$I$32:$M$34,4,FALSE),0),
R37&gt;=23,0
) +
IF($D37=4,
  IFERROR(_xlfn.IFS(
  R37&lt;=入力項目!$S$11,0,
  AND(R37=入力項目!$S$11),IFERROR(VLOOKUP(入力項目!$S$12,子育て関連マスタ!$I$4:$M$5,2,FALSE),0),
  AND(R37=4),IFERROR(VLOOKUP(入力項目!$S$13,子育て関連マスタ!$I$9:$M$12,2,FALSE),0),
  AND(R37=7),IFERROR(VLOOKUP(入力項目!$S$14,子育て関連マスタ!$I$16:$M$17,2,FALSE),0),
  AND(R37=13),IFERROR(VLOOKUP(入力項目!$S$15,子育て関連マスタ!$I$21:$M$22,2,FALSE),0),
  AND(R37=16),IFERROR(VLOOKUP(入力項目!$S$16,子育て関連マスタ!$I$26:$M$28,2,FALSE),0),
  AND(R37=19,入力項目!$S$16&lt;&gt;"高専"),IFERROR(VLOOKUP(入力項目!$S$17,子育て関連マスタ!$I$32:$M$37,2,FALSE),0),
  AND(R37=21,入力項目!$S$16="高専"),IFERROR(VLOOKUP(入力項目!$S$17,子育て関連マスタ!$I$32:$M$37,2,FALSE),0),
  R37&gt;=22,0
  ),0),0
) +
IF(AND(R37&gt;=1,R37&lt;=15),IF($D37=入力項目!$S$8,入力項目!$S$3,0),0) +
IF(AND(R37&gt;=1,R37&lt;=15),IF($D37=5,入力項目!$S$4,0),0) +
IF(AND(R37&gt;=1,R37&lt;=15),IF($D37=12,入力項目!$S$5,0),0) +
IF(AND(入力項目!$S$7=$A37,入力項目!$S$8=$D37),子育て関連マスタ!$C$14,0) +
IFERROR(IF(AND(YEAR(EDATE(DATE(入力項目!$S$7,入力項目!$S$8,1),1))=$A37,MONTH(EDATE(DATE(入力項目!$S$7,入力項目!$S$8,1),1))=$D37),子育て関連マスタ!$C$15,0),0) +
IF(AND(OR(R37=3,R37=5,R37=7),$D37=11),子育て関連マスタ!$C$17,0) +
IF(AND(R37=20,$D37=1),子育て関連マスタ!$C$18,0) +
IF(AND(R37=20,$D37=1),
IFERROR(_xlfn.IFS(
入力項目!$S$10="男",子育て関連マスタ!$C$18,
入力項目!$S$10="女",子育て関連マスタ!$C$19
),0),0
) +
IF(AND(R37&gt;=入力項目!$S$18,R37&lt;=入力項目!$S$19),入力項目!$S$20,0) +
IF(AND(R37&gt;=入力項目!$S$21,R37&lt;=入力項目!$S$22),入力項目!$S$23,0) +
IF(AND(R37&gt;=入力項目!$S$24,R37&lt;=入力項目!$S$25),入力項目!$S$26,0)
)</f>
        <v>0</v>
      </c>
      <c r="AG37">
        <f ca="1">-(
_xlfn.IFS(
S37&lt;=入力項目!$S$11,0,
AND(S37&gt;=入力項目!$S$11+1,S37&lt;=3),IFERROR(VLOOKUP(入力項目!$S$12,子育て関連マスタ!$I$4:$M$5,4,FALSE),0),
AND(S37&gt;=4,S37&lt;=6),IFERROR(VLOOKUP(入力項目!$S$13,子育て関連マスタ!$I$9:$M$12,4,FALSE),0),
AND(S37&gt;=7,S37&lt;=12),IFERROR(VLOOKUP(入力項目!$S$14,子育て関連マスタ!$I$16:$M$17,4,FALSE),0),
AND(S37&gt;=13,S37&lt;=15),IFERROR(VLOOKUP(入力項目!$S$15,子育て関連マスタ!$I$21:$M$22,4,FALSE),0),
AND(S37&gt;=16,S37&lt;=18),IFERROR(VLOOKUP(入力項目!$S$16,子育て関連マスタ!$I$26:$M$28,4,FALSE),0),
AND(S37&gt;=19,S37&lt;=20,入力項目!$S$16="高専"),IFERROR(VLOOKUP(入力項目!$S$16,子育て関連マスタ!$I$26:$M$28,4,FALSE),0),
AND(S37&gt;=19,S37&lt;=20,入力項目!$S$16&lt;&gt;"高専"),IFERROR(VLOOKUP(入力項目!$S$17,子育て関連マスタ!$I$32:$M$37,4,FALSE),0),
AND(S37&gt;=21,S37&lt;=22,入力項目!$S$16="高専"),IFERROR(VLOOKUP(入力項目!$S$17,子育て関連マスタ!$I$32:$M$34,4,FALSE),0),
AND(S37&gt;=21,S37&lt;=22,入力項目!$S$16&lt;&gt;"高専"),IFERROR(VLOOKUP(入力項目!$S$17,子育て関連マスタ!$I$32:$M$34,4,FALSE),0),
S37&gt;=23,0
) +
IF($D37=4,
  IFERROR(_xlfn.IFS(
  S37&lt;=入力項目!$S$11,0,
  AND(S37=入力項目!$S$11),IFERROR(VLOOKUP(入力項目!$S$12,子育て関連マスタ!$I$4:$M$5,2,FALSE),0),
  AND(S37=4),IFERROR(VLOOKUP(入力項目!$S$13,子育て関連マスタ!$I$9:$M$12,2,FALSE),0),
  AND(S37=7),IFERROR(VLOOKUP(入力項目!$S$14,子育て関連マスタ!$I$16:$M$17,2,FALSE),0),
  AND(S37=13),IFERROR(VLOOKUP(入力項目!$S$15,子育て関連マスタ!$I$21:$M$22,2,FALSE),0),
  AND(S37=16),IFERROR(VLOOKUP(入力項目!$S$16,子育て関連マスタ!$I$26:$M$28,2,FALSE),0),
  AND(S37=19,入力項目!$S$16&lt;&gt;"高専"),IFERROR(VLOOKUP(入力項目!$S$17,子育て関連マスタ!$I$32:$M$37,2,FALSE),0),
  AND(S37=21,入力項目!$S$16="高専"),IFERROR(VLOOKUP(入力項目!$S$17,子育て関連マスタ!$I$32:$M$37,2,FALSE),0),
  S37&gt;=22,0
  ),0),0
) +
IF(AND(S37&gt;=1,S37&lt;=15),IF($D37=入力項目!$S$8,入力項目!$S$3,0),0) +
IF(AND(S37&gt;=1,S37&lt;=15),IF($D37=5,入力項目!$S$4,0),0) +
IF(AND(S37&gt;=1,S37&lt;=15),IF($D37=12,入力項目!$S$5,0),0) +
IF(AND(入力項目!$S$7=$A37,入力項目!$S$8=$D37),子育て関連マスタ!$C$14,0) +
IFERROR(IF(AND(YEAR(EDATE(DATE(入力項目!$S$7,入力項目!$S$8,1),1))=$A37,MONTH(EDATE(DATE(入力項目!$S$7,入力項目!$S$8,1),1))=$D37),子育て関連マスタ!$C$15,0),0) +
IF(AND(OR(S37=3,S37=5,S37=7),$D37=11),子育て関連マスタ!$C$17,0) +
IF(AND(S37=20,$D37=1),子育て関連マスタ!$C$18,0) +
IF(AND(S37=20,$D37=1),
IFERROR(_xlfn.IFS(
入力項目!$S$10="男",子育て関連マスタ!$C$18,
入力項目!$S$10="女",子育て関連マスタ!$C$19
),0),0
) +
IF(AND(S37&gt;=入力項目!$S$18,S37&lt;=入力項目!$S$19),入力項目!$S$20,0) +
IF(AND(S37&gt;=入力項目!$S$21,S37&lt;=入力項目!$S$22),入力項目!$S$23,0) +
IF(AND(S37&gt;=入力項目!$S$24,S37&lt;=入力項目!$S$25),入力項目!$S$26,0)
)</f>
        <v>0</v>
      </c>
      <c r="AH37">
        <f ca="1">-(
_xlfn.IFS(
T37&lt;=入力項目!$S$11,0,
AND(T37&gt;=入力項目!$S$11+1,T37&lt;=3),IFERROR(VLOOKUP(入力項目!$S$12,子育て関連マスタ!$I$4:$M$5,4,FALSE),0),
AND(T37&gt;=4,T37&lt;=6),IFERROR(VLOOKUP(入力項目!$S$13,子育て関連マスタ!$I$9:$M$12,4,FALSE),0),
AND(T37&gt;=7,T37&lt;=12),IFERROR(VLOOKUP(入力項目!$S$14,子育て関連マスタ!$I$16:$M$17,4,FALSE),0),
AND(T37&gt;=13,T37&lt;=15),IFERROR(VLOOKUP(入力項目!$S$15,子育て関連マスタ!$I$21:$M$22,4,FALSE),0),
AND(T37&gt;=16,T37&lt;=18),IFERROR(VLOOKUP(入力項目!$S$16,子育て関連マスタ!$I$26:$M$28,4,FALSE),0),
AND(T37&gt;=19,T37&lt;=20,入力項目!$S$16="高専"),IFERROR(VLOOKUP(入力項目!$S$16,子育て関連マスタ!$I$26:$M$28,4,FALSE),0),
AND(T37&gt;=19,T37&lt;=20,入力項目!$S$16&lt;&gt;"高専"),IFERROR(VLOOKUP(入力項目!$S$17,子育て関連マスタ!$I$32:$M$37,4,FALSE),0),
AND(T37&gt;=21,T37&lt;=22,入力項目!$S$16="高専"),IFERROR(VLOOKUP(入力項目!$S$17,子育て関連マスタ!$I$32:$M$34,4,FALSE),0),
AND(T37&gt;=21,T37&lt;=22,入力項目!$S$16&lt;&gt;"高専"),IFERROR(VLOOKUP(入力項目!$S$17,子育て関連マスタ!$I$32:$M$34,4,FALSE),0),
T37&gt;=23,0
) +
IF($D37=4,
  IFERROR(_xlfn.IFS(
  T37&lt;=入力項目!$S$11,0,
  AND(T37=入力項目!$S$11),IFERROR(VLOOKUP(入力項目!$S$12,子育て関連マスタ!$I$4:$M$5,2,FALSE),0),
  AND(T37=4),IFERROR(VLOOKUP(入力項目!$S$13,子育て関連マスタ!$I$9:$M$12,2,FALSE),0),
  AND(T37=7),IFERROR(VLOOKUP(入力項目!$S$14,子育て関連マスタ!$I$16:$M$17,2,FALSE),0),
  AND(T37=13),IFERROR(VLOOKUP(入力項目!$S$15,子育て関連マスタ!$I$21:$M$22,2,FALSE),0),
  AND(T37=16),IFERROR(VLOOKUP(入力項目!$S$16,子育て関連マスタ!$I$26:$M$28,2,FALSE),0),
  AND(T37=19,入力項目!$S$16&lt;&gt;"高専"),IFERROR(VLOOKUP(入力項目!$S$17,子育て関連マスタ!$I$32:$M$37,2,FALSE),0),
  AND(T37=21,入力項目!$S$16="高専"),IFERROR(VLOOKUP(入力項目!$S$17,子育て関連マスタ!$I$32:$M$37,2,FALSE),0),
  T37&gt;=22,0
  ),0),0
) +
IF(AND(T37&gt;=1,T37&lt;=15),IF($D37=入力項目!$S$8,入力項目!$S$3,0),0) +
IF(AND(T37&gt;=1,T37&lt;=15),IF($D37=5,入力項目!$S$4,0),0) +
IF(AND(T37&gt;=1,T37&lt;=15),IF($D37=12,入力項目!$S$5,0),0) +
IF(AND(入力項目!$S$7=$A37,入力項目!$S$8=$D37),子育て関連マスタ!$C$14,0) +
IFERROR(IF(AND(YEAR(EDATE(DATE(入力項目!$S$7,入力項目!$S$8,1),1))=$A37,MONTH(EDATE(DATE(入力項目!$S$7,入力項目!$S$8,1),1))=$D37),子育て関連マスタ!$C$15,0),0) +
IF(AND(OR(T37=3,T37=5,T37=7),$D37=11),子育て関連マスタ!$C$17,0) +
IF(AND(T37=20,$D37=1),子育て関連マスタ!$C$18,0) +
IF(AND(T37=20,$D37=1),
IFERROR(_xlfn.IFS(
入力項目!$S$10="男",子育て関連マスタ!$C$18,
入力項目!$S$10="女",子育て関連マスタ!$C$19
),0),0
) +
IF(AND(T37&gt;=入力項目!$S$18,T37&lt;=入力項目!$S$19),入力項目!$S$20,0) +
IF(AND(T37&gt;=入力項目!$S$21,T37&lt;=入力項目!$S$22),入力項目!$S$23,0) +
IF(AND(T37&gt;=入力項目!$S$24,T37&lt;=入力項目!$S$25),入力項目!$S$26,0)
)</f>
        <v>0</v>
      </c>
      <c r="AI37">
        <f ca="1">-(
_xlfn.IFS(
U37&lt;=入力項目!$S$11,0,
AND(U37&gt;=入力項目!$S$11+1,U37&lt;=3),IFERROR(VLOOKUP(入力項目!$S$12,子育て関連マスタ!$I$4:$M$5,4,FALSE),0),
AND(U37&gt;=4,U37&lt;=6),IFERROR(VLOOKUP(入力項目!$S$13,子育て関連マスタ!$I$9:$M$12,4,FALSE),0),
AND(U37&gt;=7,U37&lt;=12),IFERROR(VLOOKUP(入力項目!$S$14,子育て関連マスタ!$I$16:$M$17,4,FALSE),0),
AND(U37&gt;=13,U37&lt;=15),IFERROR(VLOOKUP(入力項目!$S$15,子育て関連マスタ!$I$21:$M$22,4,FALSE),0),
AND(U37&gt;=16,U37&lt;=18),IFERROR(VLOOKUP(入力項目!$S$16,子育て関連マスタ!$I$26:$M$28,4,FALSE),0),
AND(U37&gt;=19,U37&lt;=20,入力項目!$S$16="高専"),IFERROR(VLOOKUP(入力項目!$S$16,子育て関連マスタ!$I$26:$M$28,4,FALSE),0),
AND(U37&gt;=19,U37&lt;=20,入力項目!$S$16&lt;&gt;"高専"),IFERROR(VLOOKUP(入力項目!$S$17,子育て関連マスタ!$I$32:$M$37,4,FALSE),0),
AND(U37&gt;=21,U37&lt;=22,入力項目!$S$16="高専"),IFERROR(VLOOKUP(入力項目!$S$17,子育て関連マスタ!$I$32:$M$34,4,FALSE),0),
AND(U37&gt;=21,U37&lt;=22,入力項目!$S$16&lt;&gt;"高専"),IFERROR(VLOOKUP(入力項目!$S$17,子育て関連マスタ!$I$32:$M$34,4,FALSE),0),
U37&gt;=23,0
) +
IF($D37=4,
  IFERROR(_xlfn.IFS(
  U37&lt;=入力項目!$S$11,0,
  AND(U37=入力項目!$S$11),IFERROR(VLOOKUP(入力項目!$S$12,子育て関連マスタ!$I$4:$M$5,2,FALSE),0),
  AND(U37=4),IFERROR(VLOOKUP(入力項目!$S$13,子育て関連マスタ!$I$9:$M$12,2,FALSE),0),
  AND(U37=7),IFERROR(VLOOKUP(入力項目!$S$14,子育て関連マスタ!$I$16:$M$17,2,FALSE),0),
  AND(U37=13),IFERROR(VLOOKUP(入力項目!$S$15,子育て関連マスタ!$I$21:$M$22,2,FALSE),0),
  AND(U37=16),IFERROR(VLOOKUP(入力項目!$S$16,子育て関連マスタ!$I$26:$M$28,2,FALSE),0),
  AND(U37=19,入力項目!$S$16&lt;&gt;"高専"),IFERROR(VLOOKUP(入力項目!$S$17,子育て関連マスタ!$I$32:$M$37,2,FALSE),0),
  AND(U37=21,入力項目!$S$16="高専"),IFERROR(VLOOKUP(入力項目!$S$17,子育て関連マスタ!$I$32:$M$37,2,FALSE),0),
  U37&gt;=22,0
  ),0),0
) +
IF(AND(U37&gt;=1,U37&lt;=15),IF($D37=入力項目!$S$8,入力項目!$S$3,0),0) +
IF(AND(U37&gt;=1,U37&lt;=15),IF($D37=5,入力項目!$S$4,0),0) +
IF(AND(U37&gt;=1,U37&lt;=15),IF($D37=12,入力項目!$S$5,0),0) +
IF(AND(入力項目!$S$7=$A37,入力項目!$S$8=$D37),子育て関連マスタ!$C$14,0) +
IFERROR(IF(AND(YEAR(EDATE(DATE(入力項目!$S$7,入力項目!$S$8,1),1))=$A37,MONTH(EDATE(DATE(入力項目!$S$7,入力項目!$S$8,1),1))=$D37),子育て関連マスタ!$C$15,0),0) +
IF(AND(OR(U37=3,U37=5,U37=7),$D37=11),子育て関連マスタ!$C$17,0) +
IF(AND(U37=20,$D37=1),子育て関連マスタ!$C$18,0) +
IF(AND(U37=20,$D37=1),
IFERROR(_xlfn.IFS(
入力項目!$S$10="男",子育て関連マスタ!$C$18,
入力項目!$S$10="女",子育て関連マスタ!$C$19
),0),0
) +
IF(AND(U37&gt;=入力項目!$S$18,U37&lt;=入力項目!$S$19),入力項目!$S$20,0) +
IF(AND(U37&gt;=入力項目!$S$21,U37&lt;=入力項目!$S$22),入力項目!$S$23,0) +
IF(AND(U37&gt;=入力項目!$S$24,U37&lt;=入力項目!$S$25),入力項目!$S$26,0)
)</f>
        <v>0</v>
      </c>
      <c r="AJ37" s="10">
        <f ca="1">-VLOOKUP($D37,月別収支!$A$2:$H$13,7,FALSE)</f>
        <v>-20000</v>
      </c>
    </row>
    <row r="38" spans="1:36" x14ac:dyDescent="0.4">
      <c r="A38">
        <f t="shared" ca="1" si="18"/>
        <v>2027</v>
      </c>
      <c r="B38">
        <f t="shared" ca="1" si="7"/>
        <v>2027</v>
      </c>
      <c r="C38">
        <f t="shared" ca="1" si="8"/>
        <v>3</v>
      </c>
      <c r="D38">
        <f t="shared" ca="1" si="19"/>
        <v>8</v>
      </c>
      <c r="E38" t="str">
        <f t="shared" ca="1" si="0"/>
        <v>2027年8月</v>
      </c>
      <c r="F38">
        <f ca="1">IF(OR(入力項目!$N$5&lt;$A38,AND(入力項目!$N$5=$A38,入力項目!$N$6&lt;$D38)),IF(F37=0,1,IF(G38=12,F37+1,F37)),0)</f>
        <v>2</v>
      </c>
      <c r="G38">
        <f ca="1">IF(OR(入力項目!$N$5&lt;$A38,AND(入力項目!$N$5=$A38,入力項目!$N$6&lt;$D38)),IF(G37=12,1,G37+1),0)</f>
        <v>10</v>
      </c>
      <c r="H38" t="str">
        <f t="shared" ca="1" si="1"/>
        <v>2_10</v>
      </c>
      <c r="I38">
        <f ca="1">IF(
  IFERROR(AND($C38&gt;0,MOD($C38,入力項目!$N$22)=0,$D38=入力項目!$N$23), FALSE),
  1,
  IF(
    AND(I37&gt;0,J37=12),
    IF(I37=入力項目!$N$28, 0, I37+1),
    I37
  )
)</f>
        <v>0</v>
      </c>
      <c r="J38">
        <f ca="1">IF($D38=入力項目!$N$23,1,IFERROR(J37+1,1))</f>
        <v>3</v>
      </c>
      <c r="K38" t="str">
        <f t="shared" ca="1" si="2"/>
        <v>0_3</v>
      </c>
      <c r="L38">
        <f ca="1">L37+IF(入力項目!$D$4=$D38,1,0)</f>
        <v>31</v>
      </c>
      <c r="M38" t="str">
        <f t="shared" ca="1" si="3"/>
        <v>31歳</v>
      </c>
      <c r="N38">
        <f t="shared" ca="1" si="10"/>
        <v>32</v>
      </c>
      <c r="O38" t="str">
        <f t="shared" ca="1" si="4"/>
        <v>32歳</v>
      </c>
      <c r="P38">
        <f t="shared" ca="1" si="11"/>
        <v>7</v>
      </c>
      <c r="Q38">
        <f t="shared" ca="1" si="12"/>
        <v>5</v>
      </c>
      <c r="R38">
        <f t="shared" ca="1" si="13"/>
        <v>2028</v>
      </c>
      <c r="S38">
        <f t="shared" ca="1" si="14"/>
        <v>2028</v>
      </c>
      <c r="T38">
        <f t="shared" ca="1" si="15"/>
        <v>2028</v>
      </c>
      <c r="U38">
        <f t="shared" ca="1" si="16"/>
        <v>2028</v>
      </c>
      <c r="V38" s="10">
        <f t="shared" ca="1" si="17"/>
        <v>10014198</v>
      </c>
      <c r="W38" s="10">
        <f ca="1">IF($L38&lt;その他マスタ!$B$1,VLOOKUP($D38,月別収支!$A$2:$H$13,2,FALSE),その他マスタ!$B$3)+IF(AND($L38=その他マスタ!$B$1,入力項目!$I$9="あり",$D38=入力項目!$D$4),その他マスタ!$B$2,0)</f>
        <v>300000</v>
      </c>
      <c r="X38" s="10">
        <f ca="1">-IF(入力項目!$K$5=TRUE,
IF($F38+$G38&lt;3,VLOOKUP($D38,月別収支!$A$2:$H$13,8,FALSE),0)+IFERROR(VLOOKUP($H38,住宅ローン計算!C:P,13,FALSE),0)+IF($F38&gt;1,IF(OR($G38=3,$G38=6,$G38=9,$G38=12),ROUNDUP(入力項目!$N$18/4,0),0),0),
VLOOKUP($D38,月別収支!$A$2:$H$13,8,FALSE))</f>
        <v>-51775</v>
      </c>
      <c r="Y38" s="10">
        <f ca="1">-VLOOKUP($D38,月別収支!$A$2:$H$13,3,FALSE)</f>
        <v>-75000</v>
      </c>
      <c r="Z38" s="10">
        <f ca="1">-VLOOKUP($D38,月別収支!$A$2:$H$13,4,FALSE)</f>
        <v>-27000</v>
      </c>
      <c r="AA38" s="10">
        <f ca="1">-VLOOKUP($D38,月別収支!$A$2:$H$13,6,FALSE)</f>
        <v>-10000</v>
      </c>
      <c r="AB38" s="10">
        <f ca="1">-(
VLOOKUP($D38,月別収支!$A$2:$H$13,5,FALSE)+IF(AND(入力項目!$I$27&lt;=$A38,ISEVEN($A38-入力項目!$I$27),入力項目!$I$28=$D38),入力項目!$I$26,0)
+IF(入力項目!$K$26=TRUE,
IFERROR(VLOOKUP($K38,マイカーローン計算!C:P,13,FALSE),0),
IFERROR(
  IF(AND($C38&gt;0,MOD($C38,入力項目!$N$22)=0,$D38=入力項目!$N$23),入力項目!$N$24,0),
 0
)
)
)</f>
        <v>-20000</v>
      </c>
      <c r="AC38" s="10">
        <f ca="1">-IF($A38&lt;入力項目!$N$33,入力項目!$N$35,IF(AND($A38=入力項目!$N$33,$D38&lt;=入力項目!$N$34),入力項目!$N$35,0))</f>
        <v>-5000</v>
      </c>
      <c r="AD38">
        <f ca="1">-(
_xlfn.IFS(
P38&lt;=入力項目!$S$11,0,
AND(P38&gt;=入力項目!$S$11+1,P38&lt;=3),IFERROR(VLOOKUP(入力項目!$S$12,子育て関連マスタ!$I$4:$M$5,4,FALSE),0),
AND(P38&gt;=4,P38&lt;=6),IFERROR(VLOOKUP(入力項目!$S$13,子育て関連マスタ!$I$9:$M$12,4,FALSE),0),
AND(P38&gt;=7,P38&lt;=12),IFERROR(VLOOKUP(入力項目!$S$14,子育て関連マスタ!$I$16:$M$17,4,FALSE),0),
AND(P38&gt;=13,P38&lt;=15),IFERROR(VLOOKUP(入力項目!$S$15,子育て関連マスタ!$I$21:$M$22,4,FALSE),0),
AND(P38&gt;=16,P38&lt;=18),IFERROR(VLOOKUP(入力項目!$S$16,子育て関連マスタ!$I$26:$M$28,4,FALSE),0),
AND(P38&gt;=19,P38&lt;=20,入力項目!$S$16="高専"),IFERROR(VLOOKUP(入力項目!$S$16,子育て関連マスタ!$I$26:$M$28,4,FALSE),0),
AND(P38&gt;=19,P38&lt;=20,入力項目!$S$16&lt;&gt;"高専"),IFERROR(VLOOKUP(入力項目!$S$17,子育て関連マスタ!$I$32:$M$37,4,FALSE),0),
AND(P38&gt;=21,P38&lt;=22,入力項目!$S$16="高専"),IFERROR(VLOOKUP(入力項目!$S$17,子育て関連マスタ!$I$32:$M$34,4,FALSE),0),
AND(P38&gt;=21,P38&lt;=22,入力項目!$S$16&lt;&gt;"高専"),IFERROR(VLOOKUP(入力項目!$S$17,子育て関連マスタ!$I$32:$M$34,4,FALSE),0),
P38&gt;=23,0
) +
IF($D38=4,
  IFERROR(_xlfn.IFS(
  P38&lt;=入力項目!$S$11,0,
  AND(P38=入力項目!$S$11),IFERROR(VLOOKUP(入力項目!$S$12,子育て関連マスタ!$I$4:$M$5,2,FALSE),0),
  AND(P38=4),IFERROR(VLOOKUP(入力項目!$S$13,子育て関連マスタ!$I$9:$M$12,2,FALSE),0),
  AND(P38=7),IFERROR(VLOOKUP(入力項目!$S$14,子育て関連マスタ!$I$16:$M$17,2,FALSE),0),
  AND(P38=13),IFERROR(VLOOKUP(入力項目!$S$15,子育て関連マスタ!$I$21:$M$22,2,FALSE),0),
  AND(P38=16),IFERROR(VLOOKUP(入力項目!$S$16,子育て関連マスタ!$I$26:$M$28,2,FALSE),0),
  AND(P38=19,入力項目!$S$16&lt;&gt;"高専"),IFERROR(VLOOKUP(入力項目!$S$17,子育て関連マスタ!$I$32:$M$37,2,FALSE),0),
  AND(P38=21,入力項目!$S$16="高専"),IFERROR(VLOOKUP(入力項目!$S$17,子育て関連マスタ!$I$32:$M$37,2,FALSE),0),
  P38&gt;=22,0
  ),0),0
) +
IF(AND(P38&gt;=1,P38&lt;=15),IF($D38=入力項目!$S$8,入力項目!$S$3,0),0) +
IF(AND(P38&gt;=1,P38&lt;=15),IF($D38=5,入力項目!$S$4,0),0) +
IF(AND(P38&gt;=1,P38&lt;=15),IF($D38=12,入力項目!$S$5,0),0) +
IF(AND(入力項目!$S$7=$A38,入力項目!$S$8=$D38),子育て関連マスタ!$C$14,0) +
IFERROR(IF(AND(YEAR(EDATE(DATE(入力項目!$S$7,入力項目!$S$8,1),1))=$A38,MONTH(EDATE(DATE(入力項目!$S$7,入力項目!$S$8,1),1))=$D38),子育て関連マスタ!$C$15,0),0) +
IF(AND(OR(P38=3,P38=5,P38=7),$D38=11),子育て関連マスタ!$C$17,0) +
IF(AND(P38=20,$D38=1),子育て関連マスタ!$C$18,0) +
IF(AND(P38=20,$D38=1),
IFERROR(_xlfn.IFS(
入力項目!$S$10="男",子育て関連マスタ!$C$18,
入力項目!$S$10="女",子育て関連マスタ!$C$19
),0),0
) +
IF(AND(P38&gt;=入力項目!$S$18,P38&lt;=入力項目!$S$19),入力項目!$S$20,0) +
IF(AND(P38&gt;=入力項目!$S$21,P38&lt;=入力項目!$S$22),入力項目!$S$23,0) +
IF(AND(P38&gt;=入力項目!$S$24,P38&lt;=入力項目!$S$25),入力項目!$S$26,0)
)</f>
        <v>-40000</v>
      </c>
      <c r="AE38">
        <f ca="1">-(
_xlfn.IFS(
Q38&lt;=入力項目!$S$11,0,
AND(Q38&gt;=入力項目!$S$11+1,Q38&lt;=3),IFERROR(VLOOKUP(入力項目!$S$12,子育て関連マスタ!$I$4:$M$5,4,FALSE),0),
AND(Q38&gt;=4,Q38&lt;=6),IFERROR(VLOOKUP(入力項目!$S$13,子育て関連マスタ!$I$9:$M$12,4,FALSE),0),
AND(Q38&gt;=7,Q38&lt;=12),IFERROR(VLOOKUP(入力項目!$S$14,子育て関連マスタ!$I$16:$M$17,4,FALSE),0),
AND(Q38&gt;=13,Q38&lt;=15),IFERROR(VLOOKUP(入力項目!$S$15,子育て関連マスタ!$I$21:$M$22,4,FALSE),0),
AND(Q38&gt;=16,Q38&lt;=18),IFERROR(VLOOKUP(入力項目!$S$16,子育て関連マスタ!$I$26:$M$28,4,FALSE),0),
AND(Q38&gt;=19,Q38&lt;=20,入力項目!$S$16="高専"),IFERROR(VLOOKUP(入力項目!$S$16,子育て関連マスタ!$I$26:$M$28,4,FALSE),0),
AND(Q38&gt;=19,Q38&lt;=20,入力項目!$S$16&lt;&gt;"高専"),IFERROR(VLOOKUP(入力項目!$S$17,子育て関連マスタ!$I$32:$M$37,4,FALSE),0),
AND(Q38&gt;=21,Q38&lt;=22,入力項目!$S$16="高専"),IFERROR(VLOOKUP(入力項目!$S$17,子育て関連マスタ!$I$32:$M$34,4,FALSE),0),
AND(Q38&gt;=21,Q38&lt;=22,入力項目!$S$16&lt;&gt;"高専"),IFERROR(VLOOKUP(入力項目!$S$17,子育て関連マスタ!$I$32:$M$34,4,FALSE),0),
Q38&gt;=23,0
) +
IF($D38=4,
  IFERROR(_xlfn.IFS(
  Q38&lt;=入力項目!$S$11,0,
  AND(Q38=入力項目!$S$11),IFERROR(VLOOKUP(入力項目!$S$12,子育て関連マスタ!$I$4:$M$5,2,FALSE),0),
  AND(Q38=4),IFERROR(VLOOKUP(入力項目!$S$13,子育て関連マスタ!$I$9:$M$12,2,FALSE),0),
  AND(Q38=7),IFERROR(VLOOKUP(入力項目!$S$14,子育て関連マスタ!$I$16:$M$17,2,FALSE),0),
  AND(Q38=13),IFERROR(VLOOKUP(入力項目!$S$15,子育て関連マスタ!$I$21:$M$22,2,FALSE),0),
  AND(Q38=16),IFERROR(VLOOKUP(入力項目!$S$16,子育て関連マスタ!$I$26:$M$28,2,FALSE),0),
  AND(Q38=19,入力項目!$S$16&lt;&gt;"高専"),IFERROR(VLOOKUP(入力項目!$S$17,子育て関連マスタ!$I$32:$M$37,2,FALSE),0),
  AND(Q38=21,入力項目!$S$16="高専"),IFERROR(VLOOKUP(入力項目!$S$17,子育て関連マスタ!$I$32:$M$37,2,FALSE),0),
  Q38&gt;=22,0
  ),0),0
) +
IF(AND(Q38&gt;=1,Q38&lt;=15),IF($D38=入力項目!$S$8,入力項目!$S$3,0),0) +
IF(AND(Q38&gt;=1,Q38&lt;=15),IF($D38=5,入力項目!$S$4,0),0) +
IF(AND(Q38&gt;=1,Q38&lt;=15),IF($D38=12,入力項目!$S$5,0),0) +
IF(AND(入力項目!$S$7=$A38,入力項目!$S$8=$D38),子育て関連マスタ!$C$14,0) +
IFERROR(IF(AND(YEAR(EDATE(DATE(入力項目!$S$7,入力項目!$S$8,1),1))=$A38,MONTH(EDATE(DATE(入力項目!$S$7,入力項目!$S$8,1),1))=$D38),子育て関連マスタ!$C$15,0),0) +
IF(AND(OR(Q38=3,Q38=5,Q38=7),$D38=11),子育て関連マスタ!$C$17,0) +
IF(AND(Q38=20,$D38=1),子育て関連マスタ!$C$18,0) +
IF(AND(Q38=20,$D38=1),
IFERROR(_xlfn.IFS(
入力項目!$S$10="男",子育て関連マスタ!$C$18,
入力項目!$S$10="女",子育て関連マスタ!$C$19
),0),0
) +
IF(AND(Q38&gt;=入力項目!$S$18,Q38&lt;=入力項目!$S$19),入力項目!$S$20,0) +
IF(AND(Q38&gt;=入力項目!$S$21,Q38&lt;=入力項目!$S$22),入力項目!$S$23,0) +
IF(AND(Q38&gt;=入力項目!$S$24,Q38&lt;=入力項目!$S$25),入力項目!$S$26,0)
)</f>
        <v>-14000</v>
      </c>
      <c r="AF38">
        <f ca="1">-(
_xlfn.IFS(
R38&lt;=入力項目!$S$11,0,
AND(R38&gt;=入力項目!$S$11+1,R38&lt;=3),IFERROR(VLOOKUP(入力項目!$S$12,子育て関連マスタ!$I$4:$M$5,4,FALSE),0),
AND(R38&gt;=4,R38&lt;=6),IFERROR(VLOOKUP(入力項目!$S$13,子育て関連マスタ!$I$9:$M$12,4,FALSE),0),
AND(R38&gt;=7,R38&lt;=12),IFERROR(VLOOKUP(入力項目!$S$14,子育て関連マスタ!$I$16:$M$17,4,FALSE),0),
AND(R38&gt;=13,R38&lt;=15),IFERROR(VLOOKUP(入力項目!$S$15,子育て関連マスタ!$I$21:$M$22,4,FALSE),0),
AND(R38&gt;=16,R38&lt;=18),IFERROR(VLOOKUP(入力項目!$S$16,子育て関連マスタ!$I$26:$M$28,4,FALSE),0),
AND(R38&gt;=19,R38&lt;=20,入力項目!$S$16="高専"),IFERROR(VLOOKUP(入力項目!$S$16,子育て関連マスタ!$I$26:$M$28,4,FALSE),0),
AND(R38&gt;=19,R38&lt;=20,入力項目!$S$16&lt;&gt;"高専"),IFERROR(VLOOKUP(入力項目!$S$17,子育て関連マスタ!$I$32:$M$37,4,FALSE),0),
AND(R38&gt;=21,R38&lt;=22,入力項目!$S$16="高専"),IFERROR(VLOOKUP(入力項目!$S$17,子育て関連マスタ!$I$32:$M$34,4,FALSE),0),
AND(R38&gt;=21,R38&lt;=22,入力項目!$S$16&lt;&gt;"高専"),IFERROR(VLOOKUP(入力項目!$S$17,子育て関連マスタ!$I$32:$M$34,4,FALSE),0),
R38&gt;=23,0
) +
IF($D38=4,
  IFERROR(_xlfn.IFS(
  R38&lt;=入力項目!$S$11,0,
  AND(R38=入力項目!$S$11),IFERROR(VLOOKUP(入力項目!$S$12,子育て関連マスタ!$I$4:$M$5,2,FALSE),0),
  AND(R38=4),IFERROR(VLOOKUP(入力項目!$S$13,子育て関連マスタ!$I$9:$M$12,2,FALSE),0),
  AND(R38=7),IFERROR(VLOOKUP(入力項目!$S$14,子育て関連マスタ!$I$16:$M$17,2,FALSE),0),
  AND(R38=13),IFERROR(VLOOKUP(入力項目!$S$15,子育て関連マスタ!$I$21:$M$22,2,FALSE),0),
  AND(R38=16),IFERROR(VLOOKUP(入力項目!$S$16,子育て関連マスタ!$I$26:$M$28,2,FALSE),0),
  AND(R38=19,入力項目!$S$16&lt;&gt;"高専"),IFERROR(VLOOKUP(入力項目!$S$17,子育て関連マスタ!$I$32:$M$37,2,FALSE),0),
  AND(R38=21,入力項目!$S$16="高専"),IFERROR(VLOOKUP(入力項目!$S$17,子育て関連マスタ!$I$32:$M$37,2,FALSE),0),
  R38&gt;=22,0
  ),0),0
) +
IF(AND(R38&gt;=1,R38&lt;=15),IF($D38=入力項目!$S$8,入力項目!$S$3,0),0) +
IF(AND(R38&gt;=1,R38&lt;=15),IF($D38=5,入力項目!$S$4,0),0) +
IF(AND(R38&gt;=1,R38&lt;=15),IF($D38=12,入力項目!$S$5,0),0) +
IF(AND(入力項目!$S$7=$A38,入力項目!$S$8=$D38),子育て関連マスタ!$C$14,0) +
IFERROR(IF(AND(YEAR(EDATE(DATE(入力項目!$S$7,入力項目!$S$8,1),1))=$A38,MONTH(EDATE(DATE(入力項目!$S$7,入力項目!$S$8,1),1))=$D38),子育て関連マスタ!$C$15,0),0) +
IF(AND(OR(R38=3,R38=5,R38=7),$D38=11),子育て関連マスタ!$C$17,0) +
IF(AND(R38=20,$D38=1),子育て関連マスタ!$C$18,0) +
IF(AND(R38=20,$D38=1),
IFERROR(_xlfn.IFS(
入力項目!$S$10="男",子育て関連マスタ!$C$18,
入力項目!$S$10="女",子育て関連マスタ!$C$19
),0),0
) +
IF(AND(R38&gt;=入力項目!$S$18,R38&lt;=入力項目!$S$19),入力項目!$S$20,0) +
IF(AND(R38&gt;=入力項目!$S$21,R38&lt;=入力項目!$S$22),入力項目!$S$23,0) +
IF(AND(R38&gt;=入力項目!$S$24,R38&lt;=入力項目!$S$25),入力項目!$S$26,0)
)</f>
        <v>0</v>
      </c>
      <c r="AG38">
        <f ca="1">-(
_xlfn.IFS(
S38&lt;=入力項目!$S$11,0,
AND(S38&gt;=入力項目!$S$11+1,S38&lt;=3),IFERROR(VLOOKUP(入力項目!$S$12,子育て関連マスタ!$I$4:$M$5,4,FALSE),0),
AND(S38&gt;=4,S38&lt;=6),IFERROR(VLOOKUP(入力項目!$S$13,子育て関連マスタ!$I$9:$M$12,4,FALSE),0),
AND(S38&gt;=7,S38&lt;=12),IFERROR(VLOOKUP(入力項目!$S$14,子育て関連マスタ!$I$16:$M$17,4,FALSE),0),
AND(S38&gt;=13,S38&lt;=15),IFERROR(VLOOKUP(入力項目!$S$15,子育て関連マスタ!$I$21:$M$22,4,FALSE),0),
AND(S38&gt;=16,S38&lt;=18),IFERROR(VLOOKUP(入力項目!$S$16,子育て関連マスタ!$I$26:$M$28,4,FALSE),0),
AND(S38&gt;=19,S38&lt;=20,入力項目!$S$16="高専"),IFERROR(VLOOKUP(入力項目!$S$16,子育て関連マスタ!$I$26:$M$28,4,FALSE),0),
AND(S38&gt;=19,S38&lt;=20,入力項目!$S$16&lt;&gt;"高専"),IFERROR(VLOOKUP(入力項目!$S$17,子育て関連マスタ!$I$32:$M$37,4,FALSE),0),
AND(S38&gt;=21,S38&lt;=22,入力項目!$S$16="高専"),IFERROR(VLOOKUP(入力項目!$S$17,子育て関連マスタ!$I$32:$M$34,4,FALSE),0),
AND(S38&gt;=21,S38&lt;=22,入力項目!$S$16&lt;&gt;"高専"),IFERROR(VLOOKUP(入力項目!$S$17,子育て関連マスタ!$I$32:$M$34,4,FALSE),0),
S38&gt;=23,0
) +
IF($D38=4,
  IFERROR(_xlfn.IFS(
  S38&lt;=入力項目!$S$11,0,
  AND(S38=入力項目!$S$11),IFERROR(VLOOKUP(入力項目!$S$12,子育て関連マスタ!$I$4:$M$5,2,FALSE),0),
  AND(S38=4),IFERROR(VLOOKUP(入力項目!$S$13,子育て関連マスタ!$I$9:$M$12,2,FALSE),0),
  AND(S38=7),IFERROR(VLOOKUP(入力項目!$S$14,子育て関連マスタ!$I$16:$M$17,2,FALSE),0),
  AND(S38=13),IFERROR(VLOOKUP(入力項目!$S$15,子育て関連マスタ!$I$21:$M$22,2,FALSE),0),
  AND(S38=16),IFERROR(VLOOKUP(入力項目!$S$16,子育て関連マスタ!$I$26:$M$28,2,FALSE),0),
  AND(S38=19,入力項目!$S$16&lt;&gt;"高専"),IFERROR(VLOOKUP(入力項目!$S$17,子育て関連マスタ!$I$32:$M$37,2,FALSE),0),
  AND(S38=21,入力項目!$S$16="高専"),IFERROR(VLOOKUP(入力項目!$S$17,子育て関連マスタ!$I$32:$M$37,2,FALSE),0),
  S38&gt;=22,0
  ),0),0
) +
IF(AND(S38&gt;=1,S38&lt;=15),IF($D38=入力項目!$S$8,入力項目!$S$3,0),0) +
IF(AND(S38&gt;=1,S38&lt;=15),IF($D38=5,入力項目!$S$4,0),0) +
IF(AND(S38&gt;=1,S38&lt;=15),IF($D38=12,入力項目!$S$5,0),0) +
IF(AND(入力項目!$S$7=$A38,入力項目!$S$8=$D38),子育て関連マスタ!$C$14,0) +
IFERROR(IF(AND(YEAR(EDATE(DATE(入力項目!$S$7,入力項目!$S$8,1),1))=$A38,MONTH(EDATE(DATE(入力項目!$S$7,入力項目!$S$8,1),1))=$D38),子育て関連マスタ!$C$15,0),0) +
IF(AND(OR(S38=3,S38=5,S38=7),$D38=11),子育て関連マスタ!$C$17,0) +
IF(AND(S38=20,$D38=1),子育て関連マスタ!$C$18,0) +
IF(AND(S38=20,$D38=1),
IFERROR(_xlfn.IFS(
入力項目!$S$10="男",子育て関連マスタ!$C$18,
入力項目!$S$10="女",子育て関連マスタ!$C$19
),0),0
) +
IF(AND(S38&gt;=入力項目!$S$18,S38&lt;=入力項目!$S$19),入力項目!$S$20,0) +
IF(AND(S38&gt;=入力項目!$S$21,S38&lt;=入力項目!$S$22),入力項目!$S$23,0) +
IF(AND(S38&gt;=入力項目!$S$24,S38&lt;=入力項目!$S$25),入力項目!$S$26,0)
)</f>
        <v>0</v>
      </c>
      <c r="AH38">
        <f ca="1">-(
_xlfn.IFS(
T38&lt;=入力項目!$S$11,0,
AND(T38&gt;=入力項目!$S$11+1,T38&lt;=3),IFERROR(VLOOKUP(入力項目!$S$12,子育て関連マスタ!$I$4:$M$5,4,FALSE),0),
AND(T38&gt;=4,T38&lt;=6),IFERROR(VLOOKUP(入力項目!$S$13,子育て関連マスタ!$I$9:$M$12,4,FALSE),0),
AND(T38&gt;=7,T38&lt;=12),IFERROR(VLOOKUP(入力項目!$S$14,子育て関連マスタ!$I$16:$M$17,4,FALSE),0),
AND(T38&gt;=13,T38&lt;=15),IFERROR(VLOOKUP(入力項目!$S$15,子育て関連マスタ!$I$21:$M$22,4,FALSE),0),
AND(T38&gt;=16,T38&lt;=18),IFERROR(VLOOKUP(入力項目!$S$16,子育て関連マスタ!$I$26:$M$28,4,FALSE),0),
AND(T38&gt;=19,T38&lt;=20,入力項目!$S$16="高専"),IFERROR(VLOOKUP(入力項目!$S$16,子育て関連マスタ!$I$26:$M$28,4,FALSE),0),
AND(T38&gt;=19,T38&lt;=20,入力項目!$S$16&lt;&gt;"高専"),IFERROR(VLOOKUP(入力項目!$S$17,子育て関連マスタ!$I$32:$M$37,4,FALSE),0),
AND(T38&gt;=21,T38&lt;=22,入力項目!$S$16="高専"),IFERROR(VLOOKUP(入力項目!$S$17,子育て関連マスタ!$I$32:$M$34,4,FALSE),0),
AND(T38&gt;=21,T38&lt;=22,入力項目!$S$16&lt;&gt;"高専"),IFERROR(VLOOKUP(入力項目!$S$17,子育て関連マスタ!$I$32:$M$34,4,FALSE),0),
T38&gt;=23,0
) +
IF($D38=4,
  IFERROR(_xlfn.IFS(
  T38&lt;=入力項目!$S$11,0,
  AND(T38=入力項目!$S$11),IFERROR(VLOOKUP(入力項目!$S$12,子育て関連マスタ!$I$4:$M$5,2,FALSE),0),
  AND(T38=4),IFERROR(VLOOKUP(入力項目!$S$13,子育て関連マスタ!$I$9:$M$12,2,FALSE),0),
  AND(T38=7),IFERROR(VLOOKUP(入力項目!$S$14,子育て関連マスタ!$I$16:$M$17,2,FALSE),0),
  AND(T38=13),IFERROR(VLOOKUP(入力項目!$S$15,子育て関連マスタ!$I$21:$M$22,2,FALSE),0),
  AND(T38=16),IFERROR(VLOOKUP(入力項目!$S$16,子育て関連マスタ!$I$26:$M$28,2,FALSE),0),
  AND(T38=19,入力項目!$S$16&lt;&gt;"高専"),IFERROR(VLOOKUP(入力項目!$S$17,子育て関連マスタ!$I$32:$M$37,2,FALSE),0),
  AND(T38=21,入力項目!$S$16="高専"),IFERROR(VLOOKUP(入力項目!$S$17,子育て関連マスタ!$I$32:$M$37,2,FALSE),0),
  T38&gt;=22,0
  ),0),0
) +
IF(AND(T38&gt;=1,T38&lt;=15),IF($D38=入力項目!$S$8,入力項目!$S$3,0),0) +
IF(AND(T38&gt;=1,T38&lt;=15),IF($D38=5,入力項目!$S$4,0),0) +
IF(AND(T38&gt;=1,T38&lt;=15),IF($D38=12,入力項目!$S$5,0),0) +
IF(AND(入力項目!$S$7=$A38,入力項目!$S$8=$D38),子育て関連マスタ!$C$14,0) +
IFERROR(IF(AND(YEAR(EDATE(DATE(入力項目!$S$7,入力項目!$S$8,1),1))=$A38,MONTH(EDATE(DATE(入力項目!$S$7,入力項目!$S$8,1),1))=$D38),子育て関連マスタ!$C$15,0),0) +
IF(AND(OR(T38=3,T38=5,T38=7),$D38=11),子育て関連マスタ!$C$17,0) +
IF(AND(T38=20,$D38=1),子育て関連マスタ!$C$18,0) +
IF(AND(T38=20,$D38=1),
IFERROR(_xlfn.IFS(
入力項目!$S$10="男",子育て関連マスタ!$C$18,
入力項目!$S$10="女",子育て関連マスタ!$C$19
),0),0
) +
IF(AND(T38&gt;=入力項目!$S$18,T38&lt;=入力項目!$S$19),入力項目!$S$20,0) +
IF(AND(T38&gt;=入力項目!$S$21,T38&lt;=入力項目!$S$22),入力項目!$S$23,0) +
IF(AND(T38&gt;=入力項目!$S$24,T38&lt;=入力項目!$S$25),入力項目!$S$26,0)
)</f>
        <v>0</v>
      </c>
      <c r="AI38">
        <f ca="1">-(
_xlfn.IFS(
U38&lt;=入力項目!$S$11,0,
AND(U38&gt;=入力項目!$S$11+1,U38&lt;=3),IFERROR(VLOOKUP(入力項目!$S$12,子育て関連マスタ!$I$4:$M$5,4,FALSE),0),
AND(U38&gt;=4,U38&lt;=6),IFERROR(VLOOKUP(入力項目!$S$13,子育て関連マスタ!$I$9:$M$12,4,FALSE),0),
AND(U38&gt;=7,U38&lt;=12),IFERROR(VLOOKUP(入力項目!$S$14,子育て関連マスタ!$I$16:$M$17,4,FALSE),0),
AND(U38&gt;=13,U38&lt;=15),IFERROR(VLOOKUP(入力項目!$S$15,子育て関連マスタ!$I$21:$M$22,4,FALSE),0),
AND(U38&gt;=16,U38&lt;=18),IFERROR(VLOOKUP(入力項目!$S$16,子育て関連マスタ!$I$26:$M$28,4,FALSE),0),
AND(U38&gt;=19,U38&lt;=20,入力項目!$S$16="高専"),IFERROR(VLOOKUP(入力項目!$S$16,子育て関連マスタ!$I$26:$M$28,4,FALSE),0),
AND(U38&gt;=19,U38&lt;=20,入力項目!$S$16&lt;&gt;"高専"),IFERROR(VLOOKUP(入力項目!$S$17,子育て関連マスタ!$I$32:$M$37,4,FALSE),0),
AND(U38&gt;=21,U38&lt;=22,入力項目!$S$16="高専"),IFERROR(VLOOKUP(入力項目!$S$17,子育て関連マスタ!$I$32:$M$34,4,FALSE),0),
AND(U38&gt;=21,U38&lt;=22,入力項目!$S$16&lt;&gt;"高専"),IFERROR(VLOOKUP(入力項目!$S$17,子育て関連マスタ!$I$32:$M$34,4,FALSE),0),
U38&gt;=23,0
) +
IF($D38=4,
  IFERROR(_xlfn.IFS(
  U38&lt;=入力項目!$S$11,0,
  AND(U38=入力項目!$S$11),IFERROR(VLOOKUP(入力項目!$S$12,子育て関連マスタ!$I$4:$M$5,2,FALSE),0),
  AND(U38=4),IFERROR(VLOOKUP(入力項目!$S$13,子育て関連マスタ!$I$9:$M$12,2,FALSE),0),
  AND(U38=7),IFERROR(VLOOKUP(入力項目!$S$14,子育て関連マスタ!$I$16:$M$17,2,FALSE),0),
  AND(U38=13),IFERROR(VLOOKUP(入力項目!$S$15,子育て関連マスタ!$I$21:$M$22,2,FALSE),0),
  AND(U38=16),IFERROR(VLOOKUP(入力項目!$S$16,子育て関連マスタ!$I$26:$M$28,2,FALSE),0),
  AND(U38=19,入力項目!$S$16&lt;&gt;"高専"),IFERROR(VLOOKUP(入力項目!$S$17,子育て関連マスタ!$I$32:$M$37,2,FALSE),0),
  AND(U38=21,入力項目!$S$16="高専"),IFERROR(VLOOKUP(入力項目!$S$17,子育て関連マスタ!$I$32:$M$37,2,FALSE),0),
  U38&gt;=22,0
  ),0),0
) +
IF(AND(U38&gt;=1,U38&lt;=15),IF($D38=入力項目!$S$8,入力項目!$S$3,0),0) +
IF(AND(U38&gt;=1,U38&lt;=15),IF($D38=5,入力項目!$S$4,0),0) +
IF(AND(U38&gt;=1,U38&lt;=15),IF($D38=12,入力項目!$S$5,0),0) +
IF(AND(入力項目!$S$7=$A38,入力項目!$S$8=$D38),子育て関連マスタ!$C$14,0) +
IFERROR(IF(AND(YEAR(EDATE(DATE(入力項目!$S$7,入力項目!$S$8,1),1))=$A38,MONTH(EDATE(DATE(入力項目!$S$7,入力項目!$S$8,1),1))=$D38),子育て関連マスタ!$C$15,0),0) +
IF(AND(OR(U38=3,U38=5,U38=7),$D38=11),子育て関連マスタ!$C$17,0) +
IF(AND(U38=20,$D38=1),子育て関連マスタ!$C$18,0) +
IF(AND(U38=20,$D38=1),
IFERROR(_xlfn.IFS(
入力項目!$S$10="男",子育て関連マスタ!$C$18,
入力項目!$S$10="女",子育て関連マスタ!$C$19
),0),0
) +
IF(AND(U38&gt;=入力項目!$S$18,U38&lt;=入力項目!$S$19),入力項目!$S$20,0) +
IF(AND(U38&gt;=入力項目!$S$21,U38&lt;=入力項目!$S$22),入力項目!$S$23,0) +
IF(AND(U38&gt;=入力項目!$S$24,U38&lt;=入力項目!$S$25),入力項目!$S$26,0)
)</f>
        <v>0</v>
      </c>
      <c r="AJ38" s="10">
        <f ca="1">-VLOOKUP($D38,月別収支!$A$2:$H$13,7,FALSE)</f>
        <v>-20000</v>
      </c>
    </row>
    <row r="39" spans="1:36" x14ac:dyDescent="0.4">
      <c r="A39">
        <f t="shared" ca="1" si="18"/>
        <v>2027</v>
      </c>
      <c r="B39">
        <f t="shared" ca="1" si="7"/>
        <v>2027</v>
      </c>
      <c r="C39">
        <f t="shared" ca="1" si="8"/>
        <v>3</v>
      </c>
      <c r="D39">
        <f t="shared" ca="1" si="19"/>
        <v>9</v>
      </c>
      <c r="E39" t="str">
        <f t="shared" ca="1" si="0"/>
        <v>2027年9月</v>
      </c>
      <c r="F39">
        <f ca="1">IF(OR(入力項目!$N$5&lt;$A39,AND(入力項目!$N$5=$A39,入力項目!$N$6&lt;$D39)),IF(F38=0,1,IF(G39=12,F38+1,F38)),0)</f>
        <v>2</v>
      </c>
      <c r="G39">
        <f ca="1">IF(OR(入力項目!$N$5&lt;$A39,AND(入力項目!$N$5=$A39,入力項目!$N$6&lt;$D39)),IF(G38=12,1,G38+1),0)</f>
        <v>11</v>
      </c>
      <c r="H39" t="str">
        <f t="shared" ca="1" si="1"/>
        <v>2_11</v>
      </c>
      <c r="I39">
        <f ca="1">IF(
  IFERROR(AND($C39&gt;0,MOD($C39,入力項目!$N$22)=0,$D39=入力項目!$N$23), FALSE),
  1,
  IF(
    AND(I38&gt;0,J38=12),
    IF(I38=入力項目!$N$28, 0, I38+1),
    I38
  )
)</f>
        <v>0</v>
      </c>
      <c r="J39">
        <f ca="1">IF($D39=入力項目!$N$23,1,IFERROR(J38+1,1))</f>
        <v>4</v>
      </c>
      <c r="K39" t="str">
        <f t="shared" ca="1" si="2"/>
        <v>0_4</v>
      </c>
      <c r="L39">
        <f ca="1">L38+IF(入力項目!$D$4=$D39,1,0)</f>
        <v>31</v>
      </c>
      <c r="M39" t="str">
        <f t="shared" ca="1" si="3"/>
        <v>31歳</v>
      </c>
      <c r="N39">
        <f t="shared" ca="1" si="10"/>
        <v>32</v>
      </c>
      <c r="O39" t="str">
        <f t="shared" ca="1" si="4"/>
        <v>32歳</v>
      </c>
      <c r="P39">
        <f t="shared" ca="1" si="11"/>
        <v>7</v>
      </c>
      <c r="Q39">
        <f t="shared" ca="1" si="12"/>
        <v>5</v>
      </c>
      <c r="R39">
        <f t="shared" ca="1" si="13"/>
        <v>2028</v>
      </c>
      <c r="S39">
        <f t="shared" ca="1" si="14"/>
        <v>2028</v>
      </c>
      <c r="T39">
        <f t="shared" ca="1" si="15"/>
        <v>2028</v>
      </c>
      <c r="U39">
        <f t="shared" ca="1" si="16"/>
        <v>2028</v>
      </c>
      <c r="V39" s="10">
        <f t="shared" ca="1" si="17"/>
        <v>10051423</v>
      </c>
      <c r="W39" s="10">
        <f ca="1">IF($L39&lt;その他マスタ!$B$1,VLOOKUP($D39,月別収支!$A$2:$H$13,2,FALSE),その他マスタ!$B$3)+IF(AND($L39=その他マスタ!$B$1,入力項目!$I$9="あり",$D39=入力項目!$D$4),その他マスタ!$B$2,0)</f>
        <v>300000</v>
      </c>
      <c r="X39" s="10">
        <f ca="1">-IF(入力項目!$K$5=TRUE,
IF($F39+$G39&lt;3,VLOOKUP($D39,月別収支!$A$2:$H$13,8,FALSE),0)+IFERROR(VLOOKUP($H39,住宅ローン計算!C:P,13,FALSE),0)+IF($F39&gt;1,IF(OR($G39=3,$G39=6,$G39=9,$G39=12),ROUNDUP(入力項目!$N$18/4,0),0),0),
VLOOKUP($D39,月別収支!$A$2:$H$13,8,FALSE))</f>
        <v>-51775</v>
      </c>
      <c r="Y39" s="10">
        <f ca="1">-VLOOKUP($D39,月別収支!$A$2:$H$13,3,FALSE)</f>
        <v>-75000</v>
      </c>
      <c r="Z39" s="10">
        <f ca="1">-VLOOKUP($D39,月別収支!$A$2:$H$13,4,FALSE)</f>
        <v>-27000</v>
      </c>
      <c r="AA39" s="10">
        <f ca="1">-VLOOKUP($D39,月別収支!$A$2:$H$13,6,FALSE)</f>
        <v>-10000</v>
      </c>
      <c r="AB39" s="10">
        <f ca="1">-(
VLOOKUP($D39,月別収支!$A$2:$H$13,5,FALSE)+IF(AND(入力項目!$I$27&lt;=$A39,ISEVEN($A39-入力項目!$I$27),入力項目!$I$28=$D39),入力項目!$I$26,0)
+IF(入力項目!$K$26=TRUE,
IFERROR(VLOOKUP($K39,マイカーローン計算!C:P,13,FALSE),0),
IFERROR(
  IF(AND($C39&gt;0,MOD($C39,入力項目!$N$22)=0,$D39=入力項目!$N$23),入力項目!$N$24,0),
 0
)
)
)</f>
        <v>-20000</v>
      </c>
      <c r="AC39" s="10">
        <f ca="1">-IF($A39&lt;入力項目!$N$33,入力項目!$N$35,IF(AND($A39=入力項目!$N$33,$D39&lt;=入力項目!$N$34),入力項目!$N$35,0))</f>
        <v>-5000</v>
      </c>
      <c r="AD39">
        <f ca="1">-(
_xlfn.IFS(
P39&lt;=入力項目!$S$11,0,
AND(P39&gt;=入力項目!$S$11+1,P39&lt;=3),IFERROR(VLOOKUP(入力項目!$S$12,子育て関連マスタ!$I$4:$M$5,4,FALSE),0),
AND(P39&gt;=4,P39&lt;=6),IFERROR(VLOOKUP(入力項目!$S$13,子育て関連マスタ!$I$9:$M$12,4,FALSE),0),
AND(P39&gt;=7,P39&lt;=12),IFERROR(VLOOKUP(入力項目!$S$14,子育て関連マスタ!$I$16:$M$17,4,FALSE),0),
AND(P39&gt;=13,P39&lt;=15),IFERROR(VLOOKUP(入力項目!$S$15,子育て関連マスタ!$I$21:$M$22,4,FALSE),0),
AND(P39&gt;=16,P39&lt;=18),IFERROR(VLOOKUP(入力項目!$S$16,子育て関連マスタ!$I$26:$M$28,4,FALSE),0),
AND(P39&gt;=19,P39&lt;=20,入力項目!$S$16="高専"),IFERROR(VLOOKUP(入力項目!$S$16,子育て関連マスタ!$I$26:$M$28,4,FALSE),0),
AND(P39&gt;=19,P39&lt;=20,入力項目!$S$16&lt;&gt;"高専"),IFERROR(VLOOKUP(入力項目!$S$17,子育て関連マスタ!$I$32:$M$37,4,FALSE),0),
AND(P39&gt;=21,P39&lt;=22,入力項目!$S$16="高専"),IFERROR(VLOOKUP(入力項目!$S$17,子育て関連マスタ!$I$32:$M$34,4,FALSE),0),
AND(P39&gt;=21,P39&lt;=22,入力項目!$S$16&lt;&gt;"高専"),IFERROR(VLOOKUP(入力項目!$S$17,子育て関連マスタ!$I$32:$M$34,4,FALSE),0),
P39&gt;=23,0
) +
IF($D39=4,
  IFERROR(_xlfn.IFS(
  P39&lt;=入力項目!$S$11,0,
  AND(P39=入力項目!$S$11),IFERROR(VLOOKUP(入力項目!$S$12,子育て関連マスタ!$I$4:$M$5,2,FALSE),0),
  AND(P39=4),IFERROR(VLOOKUP(入力項目!$S$13,子育て関連マスタ!$I$9:$M$12,2,FALSE),0),
  AND(P39=7),IFERROR(VLOOKUP(入力項目!$S$14,子育て関連マスタ!$I$16:$M$17,2,FALSE),0),
  AND(P39=13),IFERROR(VLOOKUP(入力項目!$S$15,子育て関連マスタ!$I$21:$M$22,2,FALSE),0),
  AND(P39=16),IFERROR(VLOOKUP(入力項目!$S$16,子育て関連マスタ!$I$26:$M$28,2,FALSE),0),
  AND(P39=19,入力項目!$S$16&lt;&gt;"高専"),IFERROR(VLOOKUP(入力項目!$S$17,子育て関連マスタ!$I$32:$M$37,2,FALSE),0),
  AND(P39=21,入力項目!$S$16="高専"),IFERROR(VLOOKUP(入力項目!$S$17,子育て関連マスタ!$I$32:$M$37,2,FALSE),0),
  P39&gt;=22,0
  ),0),0
) +
IF(AND(P39&gt;=1,P39&lt;=15),IF($D39=入力項目!$S$8,入力項目!$S$3,0),0) +
IF(AND(P39&gt;=1,P39&lt;=15),IF($D39=5,入力項目!$S$4,0),0) +
IF(AND(P39&gt;=1,P39&lt;=15),IF($D39=12,入力項目!$S$5,0),0) +
IF(AND(入力項目!$S$7=$A39,入力項目!$S$8=$D39),子育て関連マスタ!$C$14,0) +
IFERROR(IF(AND(YEAR(EDATE(DATE(入力項目!$S$7,入力項目!$S$8,1),1))=$A39,MONTH(EDATE(DATE(入力項目!$S$7,入力項目!$S$8,1),1))=$D39),子育て関連マスタ!$C$15,0),0) +
IF(AND(OR(P39=3,P39=5,P39=7),$D39=11),子育て関連マスタ!$C$17,0) +
IF(AND(P39=20,$D39=1),子育て関連マスタ!$C$18,0) +
IF(AND(P39=20,$D39=1),
IFERROR(_xlfn.IFS(
入力項目!$S$10="男",子育て関連マスタ!$C$18,
入力項目!$S$10="女",子育て関連マスタ!$C$19
),0),0
) +
IF(AND(P39&gt;=入力項目!$S$18,P39&lt;=入力項目!$S$19),入力項目!$S$20,0) +
IF(AND(P39&gt;=入力項目!$S$21,P39&lt;=入力項目!$S$22),入力項目!$S$23,0) +
IF(AND(P39&gt;=入力項目!$S$24,P39&lt;=入力項目!$S$25),入力項目!$S$26,0)
)</f>
        <v>-40000</v>
      </c>
      <c r="AE39">
        <f ca="1">-(
_xlfn.IFS(
Q39&lt;=入力項目!$S$11,0,
AND(Q39&gt;=入力項目!$S$11+1,Q39&lt;=3),IFERROR(VLOOKUP(入力項目!$S$12,子育て関連マスタ!$I$4:$M$5,4,FALSE),0),
AND(Q39&gt;=4,Q39&lt;=6),IFERROR(VLOOKUP(入力項目!$S$13,子育て関連マスタ!$I$9:$M$12,4,FALSE),0),
AND(Q39&gt;=7,Q39&lt;=12),IFERROR(VLOOKUP(入力項目!$S$14,子育て関連マスタ!$I$16:$M$17,4,FALSE),0),
AND(Q39&gt;=13,Q39&lt;=15),IFERROR(VLOOKUP(入力項目!$S$15,子育て関連マスタ!$I$21:$M$22,4,FALSE),0),
AND(Q39&gt;=16,Q39&lt;=18),IFERROR(VLOOKUP(入力項目!$S$16,子育て関連マスタ!$I$26:$M$28,4,FALSE),0),
AND(Q39&gt;=19,Q39&lt;=20,入力項目!$S$16="高専"),IFERROR(VLOOKUP(入力項目!$S$16,子育て関連マスタ!$I$26:$M$28,4,FALSE),0),
AND(Q39&gt;=19,Q39&lt;=20,入力項目!$S$16&lt;&gt;"高専"),IFERROR(VLOOKUP(入力項目!$S$17,子育て関連マスタ!$I$32:$M$37,4,FALSE),0),
AND(Q39&gt;=21,Q39&lt;=22,入力項目!$S$16="高専"),IFERROR(VLOOKUP(入力項目!$S$17,子育て関連マスタ!$I$32:$M$34,4,FALSE),0),
AND(Q39&gt;=21,Q39&lt;=22,入力項目!$S$16&lt;&gt;"高専"),IFERROR(VLOOKUP(入力項目!$S$17,子育て関連マスタ!$I$32:$M$34,4,FALSE),0),
Q39&gt;=23,0
) +
IF($D39=4,
  IFERROR(_xlfn.IFS(
  Q39&lt;=入力項目!$S$11,0,
  AND(Q39=入力項目!$S$11),IFERROR(VLOOKUP(入力項目!$S$12,子育て関連マスタ!$I$4:$M$5,2,FALSE),0),
  AND(Q39=4),IFERROR(VLOOKUP(入力項目!$S$13,子育て関連マスタ!$I$9:$M$12,2,FALSE),0),
  AND(Q39=7),IFERROR(VLOOKUP(入力項目!$S$14,子育て関連マスタ!$I$16:$M$17,2,FALSE),0),
  AND(Q39=13),IFERROR(VLOOKUP(入力項目!$S$15,子育て関連マスタ!$I$21:$M$22,2,FALSE),0),
  AND(Q39=16),IFERROR(VLOOKUP(入力項目!$S$16,子育て関連マスタ!$I$26:$M$28,2,FALSE),0),
  AND(Q39=19,入力項目!$S$16&lt;&gt;"高専"),IFERROR(VLOOKUP(入力項目!$S$17,子育て関連マスタ!$I$32:$M$37,2,FALSE),0),
  AND(Q39=21,入力項目!$S$16="高専"),IFERROR(VLOOKUP(入力項目!$S$17,子育て関連マスタ!$I$32:$M$37,2,FALSE),0),
  Q39&gt;=22,0
  ),0),0
) +
IF(AND(Q39&gt;=1,Q39&lt;=15),IF($D39=入力項目!$S$8,入力項目!$S$3,0),0) +
IF(AND(Q39&gt;=1,Q39&lt;=15),IF($D39=5,入力項目!$S$4,0),0) +
IF(AND(Q39&gt;=1,Q39&lt;=15),IF($D39=12,入力項目!$S$5,0),0) +
IF(AND(入力項目!$S$7=$A39,入力項目!$S$8=$D39),子育て関連マスタ!$C$14,0) +
IFERROR(IF(AND(YEAR(EDATE(DATE(入力項目!$S$7,入力項目!$S$8,1),1))=$A39,MONTH(EDATE(DATE(入力項目!$S$7,入力項目!$S$8,1),1))=$D39),子育て関連マスタ!$C$15,0),0) +
IF(AND(OR(Q39=3,Q39=5,Q39=7),$D39=11),子育て関連マスタ!$C$17,0) +
IF(AND(Q39=20,$D39=1),子育て関連マスタ!$C$18,0) +
IF(AND(Q39=20,$D39=1),
IFERROR(_xlfn.IFS(
入力項目!$S$10="男",子育て関連マスタ!$C$18,
入力項目!$S$10="女",子育て関連マスタ!$C$19
),0),0
) +
IF(AND(Q39&gt;=入力項目!$S$18,Q39&lt;=入力項目!$S$19),入力項目!$S$20,0) +
IF(AND(Q39&gt;=入力項目!$S$21,Q39&lt;=入力項目!$S$22),入力項目!$S$23,0) +
IF(AND(Q39&gt;=入力項目!$S$24,Q39&lt;=入力項目!$S$25),入力項目!$S$26,0)
)</f>
        <v>-14000</v>
      </c>
      <c r="AF39">
        <f ca="1">-(
_xlfn.IFS(
R39&lt;=入力項目!$S$11,0,
AND(R39&gt;=入力項目!$S$11+1,R39&lt;=3),IFERROR(VLOOKUP(入力項目!$S$12,子育て関連マスタ!$I$4:$M$5,4,FALSE),0),
AND(R39&gt;=4,R39&lt;=6),IFERROR(VLOOKUP(入力項目!$S$13,子育て関連マスタ!$I$9:$M$12,4,FALSE),0),
AND(R39&gt;=7,R39&lt;=12),IFERROR(VLOOKUP(入力項目!$S$14,子育て関連マスタ!$I$16:$M$17,4,FALSE),0),
AND(R39&gt;=13,R39&lt;=15),IFERROR(VLOOKUP(入力項目!$S$15,子育て関連マスタ!$I$21:$M$22,4,FALSE),0),
AND(R39&gt;=16,R39&lt;=18),IFERROR(VLOOKUP(入力項目!$S$16,子育て関連マスタ!$I$26:$M$28,4,FALSE),0),
AND(R39&gt;=19,R39&lt;=20,入力項目!$S$16="高専"),IFERROR(VLOOKUP(入力項目!$S$16,子育て関連マスタ!$I$26:$M$28,4,FALSE),0),
AND(R39&gt;=19,R39&lt;=20,入力項目!$S$16&lt;&gt;"高専"),IFERROR(VLOOKUP(入力項目!$S$17,子育て関連マスタ!$I$32:$M$37,4,FALSE),0),
AND(R39&gt;=21,R39&lt;=22,入力項目!$S$16="高専"),IFERROR(VLOOKUP(入力項目!$S$17,子育て関連マスタ!$I$32:$M$34,4,FALSE),0),
AND(R39&gt;=21,R39&lt;=22,入力項目!$S$16&lt;&gt;"高専"),IFERROR(VLOOKUP(入力項目!$S$17,子育て関連マスタ!$I$32:$M$34,4,FALSE),0),
R39&gt;=23,0
) +
IF($D39=4,
  IFERROR(_xlfn.IFS(
  R39&lt;=入力項目!$S$11,0,
  AND(R39=入力項目!$S$11),IFERROR(VLOOKUP(入力項目!$S$12,子育て関連マスタ!$I$4:$M$5,2,FALSE),0),
  AND(R39=4),IFERROR(VLOOKUP(入力項目!$S$13,子育て関連マスタ!$I$9:$M$12,2,FALSE),0),
  AND(R39=7),IFERROR(VLOOKUP(入力項目!$S$14,子育て関連マスタ!$I$16:$M$17,2,FALSE),0),
  AND(R39=13),IFERROR(VLOOKUP(入力項目!$S$15,子育て関連マスタ!$I$21:$M$22,2,FALSE),0),
  AND(R39=16),IFERROR(VLOOKUP(入力項目!$S$16,子育て関連マスタ!$I$26:$M$28,2,FALSE),0),
  AND(R39=19,入力項目!$S$16&lt;&gt;"高専"),IFERROR(VLOOKUP(入力項目!$S$17,子育て関連マスタ!$I$32:$M$37,2,FALSE),0),
  AND(R39=21,入力項目!$S$16="高専"),IFERROR(VLOOKUP(入力項目!$S$17,子育て関連マスタ!$I$32:$M$37,2,FALSE),0),
  R39&gt;=22,0
  ),0),0
) +
IF(AND(R39&gt;=1,R39&lt;=15),IF($D39=入力項目!$S$8,入力項目!$S$3,0),0) +
IF(AND(R39&gt;=1,R39&lt;=15),IF($D39=5,入力項目!$S$4,0),0) +
IF(AND(R39&gt;=1,R39&lt;=15),IF($D39=12,入力項目!$S$5,0),0) +
IF(AND(入力項目!$S$7=$A39,入力項目!$S$8=$D39),子育て関連マスタ!$C$14,0) +
IFERROR(IF(AND(YEAR(EDATE(DATE(入力項目!$S$7,入力項目!$S$8,1),1))=$A39,MONTH(EDATE(DATE(入力項目!$S$7,入力項目!$S$8,1),1))=$D39),子育て関連マスタ!$C$15,0),0) +
IF(AND(OR(R39=3,R39=5,R39=7),$D39=11),子育て関連マスタ!$C$17,0) +
IF(AND(R39=20,$D39=1),子育て関連マスタ!$C$18,0) +
IF(AND(R39=20,$D39=1),
IFERROR(_xlfn.IFS(
入力項目!$S$10="男",子育て関連マスタ!$C$18,
入力項目!$S$10="女",子育て関連マスタ!$C$19
),0),0
) +
IF(AND(R39&gt;=入力項目!$S$18,R39&lt;=入力項目!$S$19),入力項目!$S$20,0) +
IF(AND(R39&gt;=入力項目!$S$21,R39&lt;=入力項目!$S$22),入力項目!$S$23,0) +
IF(AND(R39&gt;=入力項目!$S$24,R39&lt;=入力項目!$S$25),入力項目!$S$26,0)
)</f>
        <v>0</v>
      </c>
      <c r="AG39">
        <f ca="1">-(
_xlfn.IFS(
S39&lt;=入力項目!$S$11,0,
AND(S39&gt;=入力項目!$S$11+1,S39&lt;=3),IFERROR(VLOOKUP(入力項目!$S$12,子育て関連マスタ!$I$4:$M$5,4,FALSE),0),
AND(S39&gt;=4,S39&lt;=6),IFERROR(VLOOKUP(入力項目!$S$13,子育て関連マスタ!$I$9:$M$12,4,FALSE),0),
AND(S39&gt;=7,S39&lt;=12),IFERROR(VLOOKUP(入力項目!$S$14,子育て関連マスタ!$I$16:$M$17,4,FALSE),0),
AND(S39&gt;=13,S39&lt;=15),IFERROR(VLOOKUP(入力項目!$S$15,子育て関連マスタ!$I$21:$M$22,4,FALSE),0),
AND(S39&gt;=16,S39&lt;=18),IFERROR(VLOOKUP(入力項目!$S$16,子育て関連マスタ!$I$26:$M$28,4,FALSE),0),
AND(S39&gt;=19,S39&lt;=20,入力項目!$S$16="高専"),IFERROR(VLOOKUP(入力項目!$S$16,子育て関連マスタ!$I$26:$M$28,4,FALSE),0),
AND(S39&gt;=19,S39&lt;=20,入力項目!$S$16&lt;&gt;"高専"),IFERROR(VLOOKUP(入力項目!$S$17,子育て関連マスタ!$I$32:$M$37,4,FALSE),0),
AND(S39&gt;=21,S39&lt;=22,入力項目!$S$16="高専"),IFERROR(VLOOKUP(入力項目!$S$17,子育て関連マスタ!$I$32:$M$34,4,FALSE),0),
AND(S39&gt;=21,S39&lt;=22,入力項目!$S$16&lt;&gt;"高専"),IFERROR(VLOOKUP(入力項目!$S$17,子育て関連マスタ!$I$32:$M$34,4,FALSE),0),
S39&gt;=23,0
) +
IF($D39=4,
  IFERROR(_xlfn.IFS(
  S39&lt;=入力項目!$S$11,0,
  AND(S39=入力項目!$S$11),IFERROR(VLOOKUP(入力項目!$S$12,子育て関連マスタ!$I$4:$M$5,2,FALSE),0),
  AND(S39=4),IFERROR(VLOOKUP(入力項目!$S$13,子育て関連マスタ!$I$9:$M$12,2,FALSE),0),
  AND(S39=7),IFERROR(VLOOKUP(入力項目!$S$14,子育て関連マスタ!$I$16:$M$17,2,FALSE),0),
  AND(S39=13),IFERROR(VLOOKUP(入力項目!$S$15,子育て関連マスタ!$I$21:$M$22,2,FALSE),0),
  AND(S39=16),IFERROR(VLOOKUP(入力項目!$S$16,子育て関連マスタ!$I$26:$M$28,2,FALSE),0),
  AND(S39=19,入力項目!$S$16&lt;&gt;"高専"),IFERROR(VLOOKUP(入力項目!$S$17,子育て関連マスタ!$I$32:$M$37,2,FALSE),0),
  AND(S39=21,入力項目!$S$16="高専"),IFERROR(VLOOKUP(入力項目!$S$17,子育て関連マスタ!$I$32:$M$37,2,FALSE),0),
  S39&gt;=22,0
  ),0),0
) +
IF(AND(S39&gt;=1,S39&lt;=15),IF($D39=入力項目!$S$8,入力項目!$S$3,0),0) +
IF(AND(S39&gt;=1,S39&lt;=15),IF($D39=5,入力項目!$S$4,0),0) +
IF(AND(S39&gt;=1,S39&lt;=15),IF($D39=12,入力項目!$S$5,0),0) +
IF(AND(入力項目!$S$7=$A39,入力項目!$S$8=$D39),子育て関連マスタ!$C$14,0) +
IFERROR(IF(AND(YEAR(EDATE(DATE(入力項目!$S$7,入力項目!$S$8,1),1))=$A39,MONTH(EDATE(DATE(入力項目!$S$7,入力項目!$S$8,1),1))=$D39),子育て関連マスタ!$C$15,0),0) +
IF(AND(OR(S39=3,S39=5,S39=7),$D39=11),子育て関連マスタ!$C$17,0) +
IF(AND(S39=20,$D39=1),子育て関連マスタ!$C$18,0) +
IF(AND(S39=20,$D39=1),
IFERROR(_xlfn.IFS(
入力項目!$S$10="男",子育て関連マスタ!$C$18,
入力項目!$S$10="女",子育て関連マスタ!$C$19
),0),0
) +
IF(AND(S39&gt;=入力項目!$S$18,S39&lt;=入力項目!$S$19),入力項目!$S$20,0) +
IF(AND(S39&gt;=入力項目!$S$21,S39&lt;=入力項目!$S$22),入力項目!$S$23,0) +
IF(AND(S39&gt;=入力項目!$S$24,S39&lt;=入力項目!$S$25),入力項目!$S$26,0)
)</f>
        <v>0</v>
      </c>
      <c r="AH39">
        <f ca="1">-(
_xlfn.IFS(
T39&lt;=入力項目!$S$11,0,
AND(T39&gt;=入力項目!$S$11+1,T39&lt;=3),IFERROR(VLOOKUP(入力項目!$S$12,子育て関連マスタ!$I$4:$M$5,4,FALSE),0),
AND(T39&gt;=4,T39&lt;=6),IFERROR(VLOOKUP(入力項目!$S$13,子育て関連マスタ!$I$9:$M$12,4,FALSE),0),
AND(T39&gt;=7,T39&lt;=12),IFERROR(VLOOKUP(入力項目!$S$14,子育て関連マスタ!$I$16:$M$17,4,FALSE),0),
AND(T39&gt;=13,T39&lt;=15),IFERROR(VLOOKUP(入力項目!$S$15,子育て関連マスタ!$I$21:$M$22,4,FALSE),0),
AND(T39&gt;=16,T39&lt;=18),IFERROR(VLOOKUP(入力項目!$S$16,子育て関連マスタ!$I$26:$M$28,4,FALSE),0),
AND(T39&gt;=19,T39&lt;=20,入力項目!$S$16="高専"),IFERROR(VLOOKUP(入力項目!$S$16,子育て関連マスタ!$I$26:$M$28,4,FALSE),0),
AND(T39&gt;=19,T39&lt;=20,入力項目!$S$16&lt;&gt;"高専"),IFERROR(VLOOKUP(入力項目!$S$17,子育て関連マスタ!$I$32:$M$37,4,FALSE),0),
AND(T39&gt;=21,T39&lt;=22,入力項目!$S$16="高専"),IFERROR(VLOOKUP(入力項目!$S$17,子育て関連マスタ!$I$32:$M$34,4,FALSE),0),
AND(T39&gt;=21,T39&lt;=22,入力項目!$S$16&lt;&gt;"高専"),IFERROR(VLOOKUP(入力項目!$S$17,子育て関連マスタ!$I$32:$M$34,4,FALSE),0),
T39&gt;=23,0
) +
IF($D39=4,
  IFERROR(_xlfn.IFS(
  T39&lt;=入力項目!$S$11,0,
  AND(T39=入力項目!$S$11),IFERROR(VLOOKUP(入力項目!$S$12,子育て関連マスタ!$I$4:$M$5,2,FALSE),0),
  AND(T39=4),IFERROR(VLOOKUP(入力項目!$S$13,子育て関連マスタ!$I$9:$M$12,2,FALSE),0),
  AND(T39=7),IFERROR(VLOOKUP(入力項目!$S$14,子育て関連マスタ!$I$16:$M$17,2,FALSE),0),
  AND(T39=13),IFERROR(VLOOKUP(入力項目!$S$15,子育て関連マスタ!$I$21:$M$22,2,FALSE),0),
  AND(T39=16),IFERROR(VLOOKUP(入力項目!$S$16,子育て関連マスタ!$I$26:$M$28,2,FALSE),0),
  AND(T39=19,入力項目!$S$16&lt;&gt;"高専"),IFERROR(VLOOKUP(入力項目!$S$17,子育て関連マスタ!$I$32:$M$37,2,FALSE),0),
  AND(T39=21,入力項目!$S$16="高専"),IFERROR(VLOOKUP(入力項目!$S$17,子育て関連マスタ!$I$32:$M$37,2,FALSE),0),
  T39&gt;=22,0
  ),0),0
) +
IF(AND(T39&gt;=1,T39&lt;=15),IF($D39=入力項目!$S$8,入力項目!$S$3,0),0) +
IF(AND(T39&gt;=1,T39&lt;=15),IF($D39=5,入力項目!$S$4,0),0) +
IF(AND(T39&gt;=1,T39&lt;=15),IF($D39=12,入力項目!$S$5,0),0) +
IF(AND(入力項目!$S$7=$A39,入力項目!$S$8=$D39),子育て関連マスタ!$C$14,0) +
IFERROR(IF(AND(YEAR(EDATE(DATE(入力項目!$S$7,入力項目!$S$8,1),1))=$A39,MONTH(EDATE(DATE(入力項目!$S$7,入力項目!$S$8,1),1))=$D39),子育て関連マスタ!$C$15,0),0) +
IF(AND(OR(T39=3,T39=5,T39=7),$D39=11),子育て関連マスタ!$C$17,0) +
IF(AND(T39=20,$D39=1),子育て関連マスタ!$C$18,0) +
IF(AND(T39=20,$D39=1),
IFERROR(_xlfn.IFS(
入力項目!$S$10="男",子育て関連マスタ!$C$18,
入力項目!$S$10="女",子育て関連マスタ!$C$19
),0),0
) +
IF(AND(T39&gt;=入力項目!$S$18,T39&lt;=入力項目!$S$19),入力項目!$S$20,0) +
IF(AND(T39&gt;=入力項目!$S$21,T39&lt;=入力項目!$S$22),入力項目!$S$23,0) +
IF(AND(T39&gt;=入力項目!$S$24,T39&lt;=入力項目!$S$25),入力項目!$S$26,0)
)</f>
        <v>0</v>
      </c>
      <c r="AI39">
        <f ca="1">-(
_xlfn.IFS(
U39&lt;=入力項目!$S$11,0,
AND(U39&gt;=入力項目!$S$11+1,U39&lt;=3),IFERROR(VLOOKUP(入力項目!$S$12,子育て関連マスタ!$I$4:$M$5,4,FALSE),0),
AND(U39&gt;=4,U39&lt;=6),IFERROR(VLOOKUP(入力項目!$S$13,子育て関連マスタ!$I$9:$M$12,4,FALSE),0),
AND(U39&gt;=7,U39&lt;=12),IFERROR(VLOOKUP(入力項目!$S$14,子育て関連マスタ!$I$16:$M$17,4,FALSE),0),
AND(U39&gt;=13,U39&lt;=15),IFERROR(VLOOKUP(入力項目!$S$15,子育て関連マスタ!$I$21:$M$22,4,FALSE),0),
AND(U39&gt;=16,U39&lt;=18),IFERROR(VLOOKUP(入力項目!$S$16,子育て関連マスタ!$I$26:$M$28,4,FALSE),0),
AND(U39&gt;=19,U39&lt;=20,入力項目!$S$16="高専"),IFERROR(VLOOKUP(入力項目!$S$16,子育て関連マスタ!$I$26:$M$28,4,FALSE),0),
AND(U39&gt;=19,U39&lt;=20,入力項目!$S$16&lt;&gt;"高専"),IFERROR(VLOOKUP(入力項目!$S$17,子育て関連マスタ!$I$32:$M$37,4,FALSE),0),
AND(U39&gt;=21,U39&lt;=22,入力項目!$S$16="高専"),IFERROR(VLOOKUP(入力項目!$S$17,子育て関連マスタ!$I$32:$M$34,4,FALSE),0),
AND(U39&gt;=21,U39&lt;=22,入力項目!$S$16&lt;&gt;"高専"),IFERROR(VLOOKUP(入力項目!$S$17,子育て関連マスタ!$I$32:$M$34,4,FALSE),0),
U39&gt;=23,0
) +
IF($D39=4,
  IFERROR(_xlfn.IFS(
  U39&lt;=入力項目!$S$11,0,
  AND(U39=入力項目!$S$11),IFERROR(VLOOKUP(入力項目!$S$12,子育て関連マスタ!$I$4:$M$5,2,FALSE),0),
  AND(U39=4),IFERROR(VLOOKUP(入力項目!$S$13,子育て関連マスタ!$I$9:$M$12,2,FALSE),0),
  AND(U39=7),IFERROR(VLOOKUP(入力項目!$S$14,子育て関連マスタ!$I$16:$M$17,2,FALSE),0),
  AND(U39=13),IFERROR(VLOOKUP(入力項目!$S$15,子育て関連マスタ!$I$21:$M$22,2,FALSE),0),
  AND(U39=16),IFERROR(VLOOKUP(入力項目!$S$16,子育て関連マスタ!$I$26:$M$28,2,FALSE),0),
  AND(U39=19,入力項目!$S$16&lt;&gt;"高専"),IFERROR(VLOOKUP(入力項目!$S$17,子育て関連マスタ!$I$32:$M$37,2,FALSE),0),
  AND(U39=21,入力項目!$S$16="高専"),IFERROR(VLOOKUP(入力項目!$S$17,子育て関連マスタ!$I$32:$M$37,2,FALSE),0),
  U39&gt;=22,0
  ),0),0
) +
IF(AND(U39&gt;=1,U39&lt;=15),IF($D39=入力項目!$S$8,入力項目!$S$3,0),0) +
IF(AND(U39&gt;=1,U39&lt;=15),IF($D39=5,入力項目!$S$4,0),0) +
IF(AND(U39&gt;=1,U39&lt;=15),IF($D39=12,入力項目!$S$5,0),0) +
IF(AND(入力項目!$S$7=$A39,入力項目!$S$8=$D39),子育て関連マスタ!$C$14,0) +
IFERROR(IF(AND(YEAR(EDATE(DATE(入力項目!$S$7,入力項目!$S$8,1),1))=$A39,MONTH(EDATE(DATE(入力項目!$S$7,入力項目!$S$8,1),1))=$D39),子育て関連マスタ!$C$15,0),0) +
IF(AND(OR(U39=3,U39=5,U39=7),$D39=11),子育て関連マスタ!$C$17,0) +
IF(AND(U39=20,$D39=1),子育て関連マスタ!$C$18,0) +
IF(AND(U39=20,$D39=1),
IFERROR(_xlfn.IFS(
入力項目!$S$10="男",子育て関連マスタ!$C$18,
入力項目!$S$10="女",子育て関連マスタ!$C$19
),0),0
) +
IF(AND(U39&gt;=入力項目!$S$18,U39&lt;=入力項目!$S$19),入力項目!$S$20,0) +
IF(AND(U39&gt;=入力項目!$S$21,U39&lt;=入力項目!$S$22),入力項目!$S$23,0) +
IF(AND(U39&gt;=入力項目!$S$24,U39&lt;=入力項目!$S$25),入力項目!$S$26,0)
)</f>
        <v>0</v>
      </c>
      <c r="AJ39" s="10">
        <f ca="1">-VLOOKUP($D39,月別収支!$A$2:$H$13,7,FALSE)</f>
        <v>-20000</v>
      </c>
    </row>
    <row r="40" spans="1:36" x14ac:dyDescent="0.4">
      <c r="A40">
        <f t="shared" ca="1" si="18"/>
        <v>2027</v>
      </c>
      <c r="B40">
        <f t="shared" ca="1" si="7"/>
        <v>2027</v>
      </c>
      <c r="C40">
        <f t="shared" ca="1" si="8"/>
        <v>3</v>
      </c>
      <c r="D40">
        <f t="shared" ca="1" si="19"/>
        <v>10</v>
      </c>
      <c r="E40" t="str">
        <f t="shared" ca="1" si="0"/>
        <v>2027年10月</v>
      </c>
      <c r="F40">
        <f ca="1">IF(OR(入力項目!$N$5&lt;$A40,AND(入力項目!$N$5=$A40,入力項目!$N$6&lt;$D40)),IF(F39=0,1,IF(G40=12,F39+1,F39)),0)</f>
        <v>3</v>
      </c>
      <c r="G40">
        <f ca="1">IF(OR(入力項目!$N$5&lt;$A40,AND(入力項目!$N$5=$A40,入力項目!$N$6&lt;$D40)),IF(G39=12,1,G39+1),0)</f>
        <v>12</v>
      </c>
      <c r="H40" t="str">
        <f t="shared" ca="1" si="1"/>
        <v>3_12</v>
      </c>
      <c r="I40">
        <f ca="1">IF(
  IFERROR(AND($C40&gt;0,MOD($C40,入力項目!$N$22)=0,$D40=入力項目!$N$23), FALSE),
  1,
  IF(
    AND(I39&gt;0,J39=12),
    IF(I39=入力項目!$N$28, 0, I39+1),
    I39
  )
)</f>
        <v>0</v>
      </c>
      <c r="J40">
        <f ca="1">IF($D40=入力項目!$N$23,1,IFERROR(J39+1,1))</f>
        <v>5</v>
      </c>
      <c r="K40" t="str">
        <f t="shared" ca="1" si="2"/>
        <v>0_5</v>
      </c>
      <c r="L40">
        <f ca="1">L39+IF(入力項目!$D$4=$D40,1,0)</f>
        <v>32</v>
      </c>
      <c r="M40" t="str">
        <f t="shared" ca="1" si="3"/>
        <v>32歳</v>
      </c>
      <c r="N40">
        <f t="shared" ca="1" si="10"/>
        <v>32</v>
      </c>
      <c r="O40" t="str">
        <f t="shared" ca="1" si="4"/>
        <v>32歳</v>
      </c>
      <c r="P40">
        <f t="shared" ca="1" si="11"/>
        <v>7</v>
      </c>
      <c r="Q40">
        <f t="shared" ca="1" si="12"/>
        <v>5</v>
      </c>
      <c r="R40">
        <f t="shared" ca="1" si="13"/>
        <v>2028</v>
      </c>
      <c r="S40">
        <f t="shared" ca="1" si="14"/>
        <v>2028</v>
      </c>
      <c r="T40">
        <f t="shared" ca="1" si="15"/>
        <v>2028</v>
      </c>
      <c r="U40">
        <f t="shared" ca="1" si="16"/>
        <v>2028</v>
      </c>
      <c r="V40" s="10">
        <f t="shared" ca="1" si="17"/>
        <v>10051148</v>
      </c>
      <c r="W40" s="10">
        <f ca="1">IF($L40&lt;その他マスタ!$B$1,VLOOKUP($D40,月別収支!$A$2:$H$13,2,FALSE),その他マスタ!$B$3)+IF(AND($L40=その他マスタ!$B$1,入力項目!$I$9="あり",$D40=入力項目!$D$4),その他マスタ!$B$2,0)</f>
        <v>300000</v>
      </c>
      <c r="X40" s="10">
        <f ca="1">-IF(入力項目!$K$5=TRUE,
IF($F40+$G40&lt;3,VLOOKUP($D40,月別収支!$A$2:$H$13,8,FALSE),0)+IFERROR(VLOOKUP($H40,住宅ローン計算!C:P,13,FALSE),0)+IF($F40&gt;1,IF(OR($G40=3,$G40=6,$G40=9,$G40=12),ROUNDUP(入力項目!$N$18/4,0),0),0),
VLOOKUP($D40,月別収支!$A$2:$H$13,8,FALSE))</f>
        <v>-89275</v>
      </c>
      <c r="Y40" s="10">
        <f ca="1">-VLOOKUP($D40,月別収支!$A$2:$H$13,3,FALSE)</f>
        <v>-75000</v>
      </c>
      <c r="Z40" s="10">
        <f ca="1">-VLOOKUP($D40,月別収支!$A$2:$H$13,4,FALSE)</f>
        <v>-27000</v>
      </c>
      <c r="AA40" s="10">
        <f ca="1">-VLOOKUP($D40,月別収支!$A$2:$H$13,6,FALSE)</f>
        <v>-10000</v>
      </c>
      <c r="AB40" s="10">
        <f ca="1">-(
VLOOKUP($D40,月別収支!$A$2:$H$13,5,FALSE)+IF(AND(入力項目!$I$27&lt;=$A40,ISEVEN($A40-入力項目!$I$27),入力項目!$I$28=$D40),入力項目!$I$26,0)
+IF(入力項目!$K$26=TRUE,
IFERROR(VLOOKUP($K40,マイカーローン計算!C:P,13,FALSE),0),
IFERROR(
  IF(AND($C40&gt;0,MOD($C40,入力項目!$N$22)=0,$D40=入力項目!$N$23),入力項目!$N$24,0),
 0
)
)
)</f>
        <v>-20000</v>
      </c>
      <c r="AC40" s="10">
        <f ca="1">-IF($A40&lt;入力項目!$N$33,入力項目!$N$35,IF(AND($A40=入力項目!$N$33,$D40&lt;=入力項目!$N$34),入力項目!$N$35,0))</f>
        <v>-5000</v>
      </c>
      <c r="AD40">
        <f ca="1">-(
_xlfn.IFS(
P40&lt;=入力項目!$S$11,0,
AND(P40&gt;=入力項目!$S$11+1,P40&lt;=3),IFERROR(VLOOKUP(入力項目!$S$12,子育て関連マスタ!$I$4:$M$5,4,FALSE),0),
AND(P40&gt;=4,P40&lt;=6),IFERROR(VLOOKUP(入力項目!$S$13,子育て関連マスタ!$I$9:$M$12,4,FALSE),0),
AND(P40&gt;=7,P40&lt;=12),IFERROR(VLOOKUP(入力項目!$S$14,子育て関連マスタ!$I$16:$M$17,4,FALSE),0),
AND(P40&gt;=13,P40&lt;=15),IFERROR(VLOOKUP(入力項目!$S$15,子育て関連マスタ!$I$21:$M$22,4,FALSE),0),
AND(P40&gt;=16,P40&lt;=18),IFERROR(VLOOKUP(入力項目!$S$16,子育て関連マスタ!$I$26:$M$28,4,FALSE),0),
AND(P40&gt;=19,P40&lt;=20,入力項目!$S$16="高専"),IFERROR(VLOOKUP(入力項目!$S$16,子育て関連マスタ!$I$26:$M$28,4,FALSE),0),
AND(P40&gt;=19,P40&lt;=20,入力項目!$S$16&lt;&gt;"高専"),IFERROR(VLOOKUP(入力項目!$S$17,子育て関連マスタ!$I$32:$M$37,4,FALSE),0),
AND(P40&gt;=21,P40&lt;=22,入力項目!$S$16="高専"),IFERROR(VLOOKUP(入力項目!$S$17,子育て関連マスタ!$I$32:$M$34,4,FALSE),0),
AND(P40&gt;=21,P40&lt;=22,入力項目!$S$16&lt;&gt;"高専"),IFERROR(VLOOKUP(入力項目!$S$17,子育て関連マスタ!$I$32:$M$34,4,FALSE),0),
P40&gt;=23,0
) +
IF($D40=4,
  IFERROR(_xlfn.IFS(
  P40&lt;=入力項目!$S$11,0,
  AND(P40=入力項目!$S$11),IFERROR(VLOOKUP(入力項目!$S$12,子育て関連マスタ!$I$4:$M$5,2,FALSE),0),
  AND(P40=4),IFERROR(VLOOKUP(入力項目!$S$13,子育て関連マスタ!$I$9:$M$12,2,FALSE),0),
  AND(P40=7),IFERROR(VLOOKUP(入力項目!$S$14,子育て関連マスタ!$I$16:$M$17,2,FALSE),0),
  AND(P40=13),IFERROR(VLOOKUP(入力項目!$S$15,子育て関連マスタ!$I$21:$M$22,2,FALSE),0),
  AND(P40=16),IFERROR(VLOOKUP(入力項目!$S$16,子育て関連マスタ!$I$26:$M$28,2,FALSE),0),
  AND(P40=19,入力項目!$S$16&lt;&gt;"高専"),IFERROR(VLOOKUP(入力項目!$S$17,子育て関連マスタ!$I$32:$M$37,2,FALSE),0),
  AND(P40=21,入力項目!$S$16="高専"),IFERROR(VLOOKUP(入力項目!$S$17,子育て関連マスタ!$I$32:$M$37,2,FALSE),0),
  P40&gt;=22,0
  ),0),0
) +
IF(AND(P40&gt;=1,P40&lt;=15),IF($D40=入力項目!$S$8,入力項目!$S$3,0),0) +
IF(AND(P40&gt;=1,P40&lt;=15),IF($D40=5,入力項目!$S$4,0),0) +
IF(AND(P40&gt;=1,P40&lt;=15),IF($D40=12,入力項目!$S$5,0),0) +
IF(AND(入力項目!$S$7=$A40,入力項目!$S$8=$D40),子育て関連マスタ!$C$14,0) +
IFERROR(IF(AND(YEAR(EDATE(DATE(入力項目!$S$7,入力項目!$S$8,1),1))=$A40,MONTH(EDATE(DATE(入力項目!$S$7,入力項目!$S$8,1),1))=$D40),子育て関連マスタ!$C$15,0),0) +
IF(AND(OR(P40=3,P40=5,P40=7),$D40=11),子育て関連マスタ!$C$17,0) +
IF(AND(P40=20,$D40=1),子育て関連マスタ!$C$18,0) +
IF(AND(P40=20,$D40=1),
IFERROR(_xlfn.IFS(
入力項目!$S$10="男",子育て関連マスタ!$C$18,
入力項目!$S$10="女",子育て関連マスタ!$C$19
),0),0
) +
IF(AND(P40&gt;=入力項目!$S$18,P40&lt;=入力項目!$S$19),入力項目!$S$20,0) +
IF(AND(P40&gt;=入力項目!$S$21,P40&lt;=入力項目!$S$22),入力項目!$S$23,0) +
IF(AND(P40&gt;=入力項目!$S$24,P40&lt;=入力項目!$S$25),入力項目!$S$26,0)
)</f>
        <v>-40000</v>
      </c>
      <c r="AE40">
        <f ca="1">-(
_xlfn.IFS(
Q40&lt;=入力項目!$S$11,0,
AND(Q40&gt;=入力項目!$S$11+1,Q40&lt;=3),IFERROR(VLOOKUP(入力項目!$S$12,子育て関連マスタ!$I$4:$M$5,4,FALSE),0),
AND(Q40&gt;=4,Q40&lt;=6),IFERROR(VLOOKUP(入力項目!$S$13,子育て関連マスタ!$I$9:$M$12,4,FALSE),0),
AND(Q40&gt;=7,Q40&lt;=12),IFERROR(VLOOKUP(入力項目!$S$14,子育て関連マスタ!$I$16:$M$17,4,FALSE),0),
AND(Q40&gt;=13,Q40&lt;=15),IFERROR(VLOOKUP(入力項目!$S$15,子育て関連マスタ!$I$21:$M$22,4,FALSE),0),
AND(Q40&gt;=16,Q40&lt;=18),IFERROR(VLOOKUP(入力項目!$S$16,子育て関連マスタ!$I$26:$M$28,4,FALSE),0),
AND(Q40&gt;=19,Q40&lt;=20,入力項目!$S$16="高専"),IFERROR(VLOOKUP(入力項目!$S$16,子育て関連マスタ!$I$26:$M$28,4,FALSE),0),
AND(Q40&gt;=19,Q40&lt;=20,入力項目!$S$16&lt;&gt;"高専"),IFERROR(VLOOKUP(入力項目!$S$17,子育て関連マスタ!$I$32:$M$37,4,FALSE),0),
AND(Q40&gt;=21,Q40&lt;=22,入力項目!$S$16="高専"),IFERROR(VLOOKUP(入力項目!$S$17,子育て関連マスタ!$I$32:$M$34,4,FALSE),0),
AND(Q40&gt;=21,Q40&lt;=22,入力項目!$S$16&lt;&gt;"高専"),IFERROR(VLOOKUP(入力項目!$S$17,子育て関連マスタ!$I$32:$M$34,4,FALSE),0),
Q40&gt;=23,0
) +
IF($D40=4,
  IFERROR(_xlfn.IFS(
  Q40&lt;=入力項目!$S$11,0,
  AND(Q40=入力項目!$S$11),IFERROR(VLOOKUP(入力項目!$S$12,子育て関連マスタ!$I$4:$M$5,2,FALSE),0),
  AND(Q40=4),IFERROR(VLOOKUP(入力項目!$S$13,子育て関連マスタ!$I$9:$M$12,2,FALSE),0),
  AND(Q40=7),IFERROR(VLOOKUP(入力項目!$S$14,子育て関連マスタ!$I$16:$M$17,2,FALSE),0),
  AND(Q40=13),IFERROR(VLOOKUP(入力項目!$S$15,子育て関連マスタ!$I$21:$M$22,2,FALSE),0),
  AND(Q40=16),IFERROR(VLOOKUP(入力項目!$S$16,子育て関連マスタ!$I$26:$M$28,2,FALSE),0),
  AND(Q40=19,入力項目!$S$16&lt;&gt;"高専"),IFERROR(VLOOKUP(入力項目!$S$17,子育て関連マスタ!$I$32:$M$37,2,FALSE),0),
  AND(Q40=21,入力項目!$S$16="高専"),IFERROR(VLOOKUP(入力項目!$S$17,子育て関連マスタ!$I$32:$M$37,2,FALSE),0),
  Q40&gt;=22,0
  ),0),0
) +
IF(AND(Q40&gt;=1,Q40&lt;=15),IF($D40=入力項目!$S$8,入力項目!$S$3,0),0) +
IF(AND(Q40&gt;=1,Q40&lt;=15),IF($D40=5,入力項目!$S$4,0),0) +
IF(AND(Q40&gt;=1,Q40&lt;=15),IF($D40=12,入力項目!$S$5,0),0) +
IF(AND(入力項目!$S$7=$A40,入力項目!$S$8=$D40),子育て関連マスタ!$C$14,0) +
IFERROR(IF(AND(YEAR(EDATE(DATE(入力項目!$S$7,入力項目!$S$8,1),1))=$A40,MONTH(EDATE(DATE(入力項目!$S$7,入力項目!$S$8,1),1))=$D40),子育て関連マスタ!$C$15,0),0) +
IF(AND(OR(Q40=3,Q40=5,Q40=7),$D40=11),子育て関連マスタ!$C$17,0) +
IF(AND(Q40=20,$D40=1),子育て関連マスタ!$C$18,0) +
IF(AND(Q40=20,$D40=1),
IFERROR(_xlfn.IFS(
入力項目!$S$10="男",子育て関連マスタ!$C$18,
入力項目!$S$10="女",子育て関連マスタ!$C$19
),0),0
) +
IF(AND(Q40&gt;=入力項目!$S$18,Q40&lt;=入力項目!$S$19),入力項目!$S$20,0) +
IF(AND(Q40&gt;=入力項目!$S$21,Q40&lt;=入力項目!$S$22),入力項目!$S$23,0) +
IF(AND(Q40&gt;=入力項目!$S$24,Q40&lt;=入力項目!$S$25),入力項目!$S$26,0)
)</f>
        <v>-14000</v>
      </c>
      <c r="AF40">
        <f ca="1">-(
_xlfn.IFS(
R40&lt;=入力項目!$S$11,0,
AND(R40&gt;=入力項目!$S$11+1,R40&lt;=3),IFERROR(VLOOKUP(入力項目!$S$12,子育て関連マスタ!$I$4:$M$5,4,FALSE),0),
AND(R40&gt;=4,R40&lt;=6),IFERROR(VLOOKUP(入力項目!$S$13,子育て関連マスタ!$I$9:$M$12,4,FALSE),0),
AND(R40&gt;=7,R40&lt;=12),IFERROR(VLOOKUP(入力項目!$S$14,子育て関連マスタ!$I$16:$M$17,4,FALSE),0),
AND(R40&gt;=13,R40&lt;=15),IFERROR(VLOOKUP(入力項目!$S$15,子育て関連マスタ!$I$21:$M$22,4,FALSE),0),
AND(R40&gt;=16,R40&lt;=18),IFERROR(VLOOKUP(入力項目!$S$16,子育て関連マスタ!$I$26:$M$28,4,FALSE),0),
AND(R40&gt;=19,R40&lt;=20,入力項目!$S$16="高専"),IFERROR(VLOOKUP(入力項目!$S$16,子育て関連マスタ!$I$26:$M$28,4,FALSE),0),
AND(R40&gt;=19,R40&lt;=20,入力項目!$S$16&lt;&gt;"高専"),IFERROR(VLOOKUP(入力項目!$S$17,子育て関連マスタ!$I$32:$M$37,4,FALSE),0),
AND(R40&gt;=21,R40&lt;=22,入力項目!$S$16="高専"),IFERROR(VLOOKUP(入力項目!$S$17,子育て関連マスタ!$I$32:$M$34,4,FALSE),0),
AND(R40&gt;=21,R40&lt;=22,入力項目!$S$16&lt;&gt;"高専"),IFERROR(VLOOKUP(入力項目!$S$17,子育て関連マスタ!$I$32:$M$34,4,FALSE),0),
R40&gt;=23,0
) +
IF($D40=4,
  IFERROR(_xlfn.IFS(
  R40&lt;=入力項目!$S$11,0,
  AND(R40=入力項目!$S$11),IFERROR(VLOOKUP(入力項目!$S$12,子育て関連マスタ!$I$4:$M$5,2,FALSE),0),
  AND(R40=4),IFERROR(VLOOKUP(入力項目!$S$13,子育て関連マスタ!$I$9:$M$12,2,FALSE),0),
  AND(R40=7),IFERROR(VLOOKUP(入力項目!$S$14,子育て関連マスタ!$I$16:$M$17,2,FALSE),0),
  AND(R40=13),IFERROR(VLOOKUP(入力項目!$S$15,子育て関連マスタ!$I$21:$M$22,2,FALSE),0),
  AND(R40=16),IFERROR(VLOOKUP(入力項目!$S$16,子育て関連マスタ!$I$26:$M$28,2,FALSE),0),
  AND(R40=19,入力項目!$S$16&lt;&gt;"高専"),IFERROR(VLOOKUP(入力項目!$S$17,子育て関連マスタ!$I$32:$M$37,2,FALSE),0),
  AND(R40=21,入力項目!$S$16="高専"),IFERROR(VLOOKUP(入力項目!$S$17,子育て関連マスタ!$I$32:$M$37,2,FALSE),0),
  R40&gt;=22,0
  ),0),0
) +
IF(AND(R40&gt;=1,R40&lt;=15),IF($D40=入力項目!$S$8,入力項目!$S$3,0),0) +
IF(AND(R40&gt;=1,R40&lt;=15),IF($D40=5,入力項目!$S$4,0),0) +
IF(AND(R40&gt;=1,R40&lt;=15),IF($D40=12,入力項目!$S$5,0),0) +
IF(AND(入力項目!$S$7=$A40,入力項目!$S$8=$D40),子育て関連マスタ!$C$14,0) +
IFERROR(IF(AND(YEAR(EDATE(DATE(入力項目!$S$7,入力項目!$S$8,1),1))=$A40,MONTH(EDATE(DATE(入力項目!$S$7,入力項目!$S$8,1),1))=$D40),子育て関連マスタ!$C$15,0),0) +
IF(AND(OR(R40=3,R40=5,R40=7),$D40=11),子育て関連マスタ!$C$17,0) +
IF(AND(R40=20,$D40=1),子育て関連マスタ!$C$18,0) +
IF(AND(R40=20,$D40=1),
IFERROR(_xlfn.IFS(
入力項目!$S$10="男",子育て関連マスタ!$C$18,
入力項目!$S$10="女",子育て関連マスタ!$C$19
),0),0
) +
IF(AND(R40&gt;=入力項目!$S$18,R40&lt;=入力項目!$S$19),入力項目!$S$20,0) +
IF(AND(R40&gt;=入力項目!$S$21,R40&lt;=入力項目!$S$22),入力項目!$S$23,0) +
IF(AND(R40&gt;=入力項目!$S$24,R40&lt;=入力項目!$S$25),入力項目!$S$26,0)
)</f>
        <v>0</v>
      </c>
      <c r="AG40">
        <f ca="1">-(
_xlfn.IFS(
S40&lt;=入力項目!$S$11,0,
AND(S40&gt;=入力項目!$S$11+1,S40&lt;=3),IFERROR(VLOOKUP(入力項目!$S$12,子育て関連マスタ!$I$4:$M$5,4,FALSE),0),
AND(S40&gt;=4,S40&lt;=6),IFERROR(VLOOKUP(入力項目!$S$13,子育て関連マスタ!$I$9:$M$12,4,FALSE),0),
AND(S40&gt;=7,S40&lt;=12),IFERROR(VLOOKUP(入力項目!$S$14,子育て関連マスタ!$I$16:$M$17,4,FALSE),0),
AND(S40&gt;=13,S40&lt;=15),IFERROR(VLOOKUP(入力項目!$S$15,子育て関連マスタ!$I$21:$M$22,4,FALSE),0),
AND(S40&gt;=16,S40&lt;=18),IFERROR(VLOOKUP(入力項目!$S$16,子育て関連マスタ!$I$26:$M$28,4,FALSE),0),
AND(S40&gt;=19,S40&lt;=20,入力項目!$S$16="高専"),IFERROR(VLOOKUP(入力項目!$S$16,子育て関連マスタ!$I$26:$M$28,4,FALSE),0),
AND(S40&gt;=19,S40&lt;=20,入力項目!$S$16&lt;&gt;"高専"),IFERROR(VLOOKUP(入力項目!$S$17,子育て関連マスタ!$I$32:$M$37,4,FALSE),0),
AND(S40&gt;=21,S40&lt;=22,入力項目!$S$16="高専"),IFERROR(VLOOKUP(入力項目!$S$17,子育て関連マスタ!$I$32:$M$34,4,FALSE),0),
AND(S40&gt;=21,S40&lt;=22,入力項目!$S$16&lt;&gt;"高専"),IFERROR(VLOOKUP(入力項目!$S$17,子育て関連マスタ!$I$32:$M$34,4,FALSE),0),
S40&gt;=23,0
) +
IF($D40=4,
  IFERROR(_xlfn.IFS(
  S40&lt;=入力項目!$S$11,0,
  AND(S40=入力項目!$S$11),IFERROR(VLOOKUP(入力項目!$S$12,子育て関連マスタ!$I$4:$M$5,2,FALSE),0),
  AND(S40=4),IFERROR(VLOOKUP(入力項目!$S$13,子育て関連マスタ!$I$9:$M$12,2,FALSE),0),
  AND(S40=7),IFERROR(VLOOKUP(入力項目!$S$14,子育て関連マスタ!$I$16:$M$17,2,FALSE),0),
  AND(S40=13),IFERROR(VLOOKUP(入力項目!$S$15,子育て関連マスタ!$I$21:$M$22,2,FALSE),0),
  AND(S40=16),IFERROR(VLOOKUP(入力項目!$S$16,子育て関連マスタ!$I$26:$M$28,2,FALSE),0),
  AND(S40=19,入力項目!$S$16&lt;&gt;"高専"),IFERROR(VLOOKUP(入力項目!$S$17,子育て関連マスタ!$I$32:$M$37,2,FALSE),0),
  AND(S40=21,入力項目!$S$16="高専"),IFERROR(VLOOKUP(入力項目!$S$17,子育て関連マスタ!$I$32:$M$37,2,FALSE),0),
  S40&gt;=22,0
  ),0),0
) +
IF(AND(S40&gt;=1,S40&lt;=15),IF($D40=入力項目!$S$8,入力項目!$S$3,0),0) +
IF(AND(S40&gt;=1,S40&lt;=15),IF($D40=5,入力項目!$S$4,0),0) +
IF(AND(S40&gt;=1,S40&lt;=15),IF($D40=12,入力項目!$S$5,0),0) +
IF(AND(入力項目!$S$7=$A40,入力項目!$S$8=$D40),子育て関連マスタ!$C$14,0) +
IFERROR(IF(AND(YEAR(EDATE(DATE(入力項目!$S$7,入力項目!$S$8,1),1))=$A40,MONTH(EDATE(DATE(入力項目!$S$7,入力項目!$S$8,1),1))=$D40),子育て関連マスタ!$C$15,0),0) +
IF(AND(OR(S40=3,S40=5,S40=7),$D40=11),子育て関連マスタ!$C$17,0) +
IF(AND(S40=20,$D40=1),子育て関連マスタ!$C$18,0) +
IF(AND(S40=20,$D40=1),
IFERROR(_xlfn.IFS(
入力項目!$S$10="男",子育て関連マスタ!$C$18,
入力項目!$S$10="女",子育て関連マスタ!$C$19
),0),0
) +
IF(AND(S40&gt;=入力項目!$S$18,S40&lt;=入力項目!$S$19),入力項目!$S$20,0) +
IF(AND(S40&gt;=入力項目!$S$21,S40&lt;=入力項目!$S$22),入力項目!$S$23,0) +
IF(AND(S40&gt;=入力項目!$S$24,S40&lt;=入力項目!$S$25),入力項目!$S$26,0)
)</f>
        <v>0</v>
      </c>
      <c r="AH40">
        <f ca="1">-(
_xlfn.IFS(
T40&lt;=入力項目!$S$11,0,
AND(T40&gt;=入力項目!$S$11+1,T40&lt;=3),IFERROR(VLOOKUP(入力項目!$S$12,子育て関連マスタ!$I$4:$M$5,4,FALSE),0),
AND(T40&gt;=4,T40&lt;=6),IFERROR(VLOOKUP(入力項目!$S$13,子育て関連マスタ!$I$9:$M$12,4,FALSE),0),
AND(T40&gt;=7,T40&lt;=12),IFERROR(VLOOKUP(入力項目!$S$14,子育て関連マスタ!$I$16:$M$17,4,FALSE),0),
AND(T40&gt;=13,T40&lt;=15),IFERROR(VLOOKUP(入力項目!$S$15,子育て関連マスタ!$I$21:$M$22,4,FALSE),0),
AND(T40&gt;=16,T40&lt;=18),IFERROR(VLOOKUP(入力項目!$S$16,子育て関連マスタ!$I$26:$M$28,4,FALSE),0),
AND(T40&gt;=19,T40&lt;=20,入力項目!$S$16="高専"),IFERROR(VLOOKUP(入力項目!$S$16,子育て関連マスタ!$I$26:$M$28,4,FALSE),0),
AND(T40&gt;=19,T40&lt;=20,入力項目!$S$16&lt;&gt;"高専"),IFERROR(VLOOKUP(入力項目!$S$17,子育て関連マスタ!$I$32:$M$37,4,FALSE),0),
AND(T40&gt;=21,T40&lt;=22,入力項目!$S$16="高専"),IFERROR(VLOOKUP(入力項目!$S$17,子育て関連マスタ!$I$32:$M$34,4,FALSE),0),
AND(T40&gt;=21,T40&lt;=22,入力項目!$S$16&lt;&gt;"高専"),IFERROR(VLOOKUP(入力項目!$S$17,子育て関連マスタ!$I$32:$M$34,4,FALSE),0),
T40&gt;=23,0
) +
IF($D40=4,
  IFERROR(_xlfn.IFS(
  T40&lt;=入力項目!$S$11,0,
  AND(T40=入力項目!$S$11),IFERROR(VLOOKUP(入力項目!$S$12,子育て関連マスタ!$I$4:$M$5,2,FALSE),0),
  AND(T40=4),IFERROR(VLOOKUP(入力項目!$S$13,子育て関連マスタ!$I$9:$M$12,2,FALSE),0),
  AND(T40=7),IFERROR(VLOOKUP(入力項目!$S$14,子育て関連マスタ!$I$16:$M$17,2,FALSE),0),
  AND(T40=13),IFERROR(VLOOKUP(入力項目!$S$15,子育て関連マスタ!$I$21:$M$22,2,FALSE),0),
  AND(T40=16),IFERROR(VLOOKUP(入力項目!$S$16,子育て関連マスタ!$I$26:$M$28,2,FALSE),0),
  AND(T40=19,入力項目!$S$16&lt;&gt;"高専"),IFERROR(VLOOKUP(入力項目!$S$17,子育て関連マスタ!$I$32:$M$37,2,FALSE),0),
  AND(T40=21,入力項目!$S$16="高専"),IFERROR(VLOOKUP(入力項目!$S$17,子育て関連マスタ!$I$32:$M$37,2,FALSE),0),
  T40&gt;=22,0
  ),0),0
) +
IF(AND(T40&gt;=1,T40&lt;=15),IF($D40=入力項目!$S$8,入力項目!$S$3,0),0) +
IF(AND(T40&gt;=1,T40&lt;=15),IF($D40=5,入力項目!$S$4,0),0) +
IF(AND(T40&gt;=1,T40&lt;=15),IF($D40=12,入力項目!$S$5,0),0) +
IF(AND(入力項目!$S$7=$A40,入力項目!$S$8=$D40),子育て関連マスタ!$C$14,0) +
IFERROR(IF(AND(YEAR(EDATE(DATE(入力項目!$S$7,入力項目!$S$8,1),1))=$A40,MONTH(EDATE(DATE(入力項目!$S$7,入力項目!$S$8,1),1))=$D40),子育て関連マスタ!$C$15,0),0) +
IF(AND(OR(T40=3,T40=5,T40=7),$D40=11),子育て関連マスタ!$C$17,0) +
IF(AND(T40=20,$D40=1),子育て関連マスタ!$C$18,0) +
IF(AND(T40=20,$D40=1),
IFERROR(_xlfn.IFS(
入力項目!$S$10="男",子育て関連マスタ!$C$18,
入力項目!$S$10="女",子育て関連マスタ!$C$19
),0),0
) +
IF(AND(T40&gt;=入力項目!$S$18,T40&lt;=入力項目!$S$19),入力項目!$S$20,0) +
IF(AND(T40&gt;=入力項目!$S$21,T40&lt;=入力項目!$S$22),入力項目!$S$23,0) +
IF(AND(T40&gt;=入力項目!$S$24,T40&lt;=入力項目!$S$25),入力項目!$S$26,0)
)</f>
        <v>0</v>
      </c>
      <c r="AI40">
        <f ca="1">-(
_xlfn.IFS(
U40&lt;=入力項目!$S$11,0,
AND(U40&gt;=入力項目!$S$11+1,U40&lt;=3),IFERROR(VLOOKUP(入力項目!$S$12,子育て関連マスタ!$I$4:$M$5,4,FALSE),0),
AND(U40&gt;=4,U40&lt;=6),IFERROR(VLOOKUP(入力項目!$S$13,子育て関連マスタ!$I$9:$M$12,4,FALSE),0),
AND(U40&gt;=7,U40&lt;=12),IFERROR(VLOOKUP(入力項目!$S$14,子育て関連マスタ!$I$16:$M$17,4,FALSE),0),
AND(U40&gt;=13,U40&lt;=15),IFERROR(VLOOKUP(入力項目!$S$15,子育て関連マスタ!$I$21:$M$22,4,FALSE),0),
AND(U40&gt;=16,U40&lt;=18),IFERROR(VLOOKUP(入力項目!$S$16,子育て関連マスタ!$I$26:$M$28,4,FALSE),0),
AND(U40&gt;=19,U40&lt;=20,入力項目!$S$16="高専"),IFERROR(VLOOKUP(入力項目!$S$16,子育て関連マスタ!$I$26:$M$28,4,FALSE),0),
AND(U40&gt;=19,U40&lt;=20,入力項目!$S$16&lt;&gt;"高専"),IFERROR(VLOOKUP(入力項目!$S$17,子育て関連マスタ!$I$32:$M$37,4,FALSE),0),
AND(U40&gt;=21,U40&lt;=22,入力項目!$S$16="高専"),IFERROR(VLOOKUP(入力項目!$S$17,子育て関連マスタ!$I$32:$M$34,4,FALSE),0),
AND(U40&gt;=21,U40&lt;=22,入力項目!$S$16&lt;&gt;"高専"),IFERROR(VLOOKUP(入力項目!$S$17,子育て関連マスタ!$I$32:$M$34,4,FALSE),0),
U40&gt;=23,0
) +
IF($D40=4,
  IFERROR(_xlfn.IFS(
  U40&lt;=入力項目!$S$11,0,
  AND(U40=入力項目!$S$11),IFERROR(VLOOKUP(入力項目!$S$12,子育て関連マスタ!$I$4:$M$5,2,FALSE),0),
  AND(U40=4),IFERROR(VLOOKUP(入力項目!$S$13,子育て関連マスタ!$I$9:$M$12,2,FALSE),0),
  AND(U40=7),IFERROR(VLOOKUP(入力項目!$S$14,子育て関連マスタ!$I$16:$M$17,2,FALSE),0),
  AND(U40=13),IFERROR(VLOOKUP(入力項目!$S$15,子育て関連マスタ!$I$21:$M$22,2,FALSE),0),
  AND(U40=16),IFERROR(VLOOKUP(入力項目!$S$16,子育て関連マスタ!$I$26:$M$28,2,FALSE),0),
  AND(U40=19,入力項目!$S$16&lt;&gt;"高専"),IFERROR(VLOOKUP(入力項目!$S$17,子育て関連マスタ!$I$32:$M$37,2,FALSE),0),
  AND(U40=21,入力項目!$S$16="高専"),IFERROR(VLOOKUP(入力項目!$S$17,子育て関連マスタ!$I$32:$M$37,2,FALSE),0),
  U40&gt;=22,0
  ),0),0
) +
IF(AND(U40&gt;=1,U40&lt;=15),IF($D40=入力項目!$S$8,入力項目!$S$3,0),0) +
IF(AND(U40&gt;=1,U40&lt;=15),IF($D40=5,入力項目!$S$4,0),0) +
IF(AND(U40&gt;=1,U40&lt;=15),IF($D40=12,入力項目!$S$5,0),0) +
IF(AND(入力項目!$S$7=$A40,入力項目!$S$8=$D40),子育て関連マスタ!$C$14,0) +
IFERROR(IF(AND(YEAR(EDATE(DATE(入力項目!$S$7,入力項目!$S$8,1),1))=$A40,MONTH(EDATE(DATE(入力項目!$S$7,入力項目!$S$8,1),1))=$D40),子育て関連マスタ!$C$15,0),0) +
IF(AND(OR(U40=3,U40=5,U40=7),$D40=11),子育て関連マスタ!$C$17,0) +
IF(AND(U40=20,$D40=1),子育て関連マスタ!$C$18,0) +
IF(AND(U40=20,$D40=1),
IFERROR(_xlfn.IFS(
入力項目!$S$10="男",子育て関連マスタ!$C$18,
入力項目!$S$10="女",子育て関連マスタ!$C$19
),0),0
) +
IF(AND(U40&gt;=入力項目!$S$18,U40&lt;=入力項目!$S$19),入力項目!$S$20,0) +
IF(AND(U40&gt;=入力項目!$S$21,U40&lt;=入力項目!$S$22),入力項目!$S$23,0) +
IF(AND(U40&gt;=入力項目!$S$24,U40&lt;=入力項目!$S$25),入力項目!$S$26,0)
)</f>
        <v>0</v>
      </c>
      <c r="AJ40" s="10">
        <f ca="1">-VLOOKUP($D40,月別収支!$A$2:$H$13,7,FALSE)</f>
        <v>-20000</v>
      </c>
    </row>
    <row r="41" spans="1:36" x14ac:dyDescent="0.4">
      <c r="A41">
        <f t="shared" ca="1" si="18"/>
        <v>2027</v>
      </c>
      <c r="B41">
        <f t="shared" ca="1" si="7"/>
        <v>2027</v>
      </c>
      <c r="C41">
        <f t="shared" ca="1" si="8"/>
        <v>3</v>
      </c>
      <c r="D41">
        <f t="shared" ca="1" si="19"/>
        <v>11</v>
      </c>
      <c r="E41" t="str">
        <f t="shared" ca="1" si="0"/>
        <v>2027年11月</v>
      </c>
      <c r="F41">
        <f ca="1">IF(OR(入力項目!$N$5&lt;$A41,AND(入力項目!$N$5=$A41,入力項目!$N$6&lt;$D41)),IF(F40=0,1,IF(G41=12,F40+1,F40)),0)</f>
        <v>3</v>
      </c>
      <c r="G41">
        <f ca="1">IF(OR(入力項目!$N$5&lt;$A41,AND(入力項目!$N$5=$A41,入力項目!$N$6&lt;$D41)),IF(G40=12,1,G40+1),0)</f>
        <v>1</v>
      </c>
      <c r="H41" t="str">
        <f t="shared" ca="1" si="1"/>
        <v>3_1</v>
      </c>
      <c r="I41">
        <f ca="1">IF(
  IFERROR(AND($C41&gt;0,MOD($C41,入力項目!$N$22)=0,$D41=入力項目!$N$23), FALSE),
  1,
  IF(
    AND(I40&gt;0,J40=12),
    IF(I40=入力項目!$N$28, 0, I40+1),
    I40
  )
)</f>
        <v>0</v>
      </c>
      <c r="J41">
        <f ca="1">IF($D41=入力項目!$N$23,1,IFERROR(J40+1,1))</f>
        <v>6</v>
      </c>
      <c r="K41" t="str">
        <f t="shared" ca="1" si="2"/>
        <v>0_6</v>
      </c>
      <c r="L41">
        <f ca="1">L40+IF(入力項目!$D$4=$D41,1,0)</f>
        <v>32</v>
      </c>
      <c r="M41" t="str">
        <f t="shared" ca="1" si="3"/>
        <v>32歳</v>
      </c>
      <c r="N41">
        <f t="shared" ca="1" si="10"/>
        <v>32</v>
      </c>
      <c r="O41" t="str">
        <f t="shared" ca="1" si="4"/>
        <v>32歳</v>
      </c>
      <c r="P41">
        <f t="shared" ca="1" si="11"/>
        <v>7</v>
      </c>
      <c r="Q41">
        <f t="shared" ca="1" si="12"/>
        <v>5</v>
      </c>
      <c r="R41">
        <f t="shared" ca="1" si="13"/>
        <v>2028</v>
      </c>
      <c r="S41">
        <f t="shared" ca="1" si="14"/>
        <v>2028</v>
      </c>
      <c r="T41">
        <f t="shared" ca="1" si="15"/>
        <v>2028</v>
      </c>
      <c r="U41">
        <f t="shared" ca="1" si="16"/>
        <v>2028</v>
      </c>
      <c r="V41" s="10">
        <f t="shared" ca="1" si="17"/>
        <v>9938373</v>
      </c>
      <c r="W41" s="10">
        <f ca="1">IF($L41&lt;その他マスタ!$B$1,VLOOKUP($D41,月別収支!$A$2:$H$13,2,FALSE),その他マスタ!$B$3)+IF(AND($L41=その他マスタ!$B$1,入力項目!$I$9="あり",$D41=入力項目!$D$4),その他マスタ!$B$2,0)</f>
        <v>300000</v>
      </c>
      <c r="X41" s="10">
        <f ca="1">-IF(入力項目!$K$5=TRUE,
IF($F41+$G41&lt;3,VLOOKUP($D41,月別収支!$A$2:$H$13,8,FALSE),0)+IFERROR(VLOOKUP($H41,住宅ローン計算!C:P,13,FALSE),0)+IF($F41&gt;1,IF(OR($G41=3,$G41=6,$G41=9,$G41=12),ROUNDUP(入力項目!$N$18/4,0),0),0),
VLOOKUP($D41,月別収支!$A$2:$H$13,8,FALSE))</f>
        <v>-51775</v>
      </c>
      <c r="Y41" s="10">
        <f ca="1">-VLOOKUP($D41,月別収支!$A$2:$H$13,3,FALSE)</f>
        <v>-75000</v>
      </c>
      <c r="Z41" s="10">
        <f ca="1">-VLOOKUP($D41,月別収支!$A$2:$H$13,4,FALSE)</f>
        <v>-27000</v>
      </c>
      <c r="AA41" s="10">
        <f ca="1">-VLOOKUP($D41,月別収支!$A$2:$H$13,6,FALSE)</f>
        <v>-10000</v>
      </c>
      <c r="AB41" s="10">
        <f ca="1">-(
VLOOKUP($D41,月別収支!$A$2:$H$13,5,FALSE)+IF(AND(入力項目!$I$27&lt;=$A41,ISEVEN($A41-入力項目!$I$27),入力項目!$I$28=$D41),入力項目!$I$26,0)
+IF(入力項目!$K$26=TRUE,
IFERROR(VLOOKUP($K41,マイカーローン計算!C:P,13,FALSE),0),
IFERROR(
  IF(AND($C41&gt;0,MOD($C41,入力項目!$N$22)=0,$D41=入力項目!$N$23),入力項目!$N$24,0),
 0
)
)
)</f>
        <v>-70000</v>
      </c>
      <c r="AC41" s="10">
        <f ca="1">-IF($A41&lt;入力項目!$N$33,入力項目!$N$35,IF(AND($A41=入力項目!$N$33,$D41&lt;=入力項目!$N$34),入力項目!$N$35,0))</f>
        <v>-5000</v>
      </c>
      <c r="AD41">
        <f ca="1">-(
_xlfn.IFS(
P41&lt;=入力項目!$S$11,0,
AND(P41&gt;=入力項目!$S$11+1,P41&lt;=3),IFERROR(VLOOKUP(入力項目!$S$12,子育て関連マスタ!$I$4:$M$5,4,FALSE),0),
AND(P41&gt;=4,P41&lt;=6),IFERROR(VLOOKUP(入力項目!$S$13,子育て関連マスタ!$I$9:$M$12,4,FALSE),0),
AND(P41&gt;=7,P41&lt;=12),IFERROR(VLOOKUP(入力項目!$S$14,子育て関連マスタ!$I$16:$M$17,4,FALSE),0),
AND(P41&gt;=13,P41&lt;=15),IFERROR(VLOOKUP(入力項目!$S$15,子育て関連マスタ!$I$21:$M$22,4,FALSE),0),
AND(P41&gt;=16,P41&lt;=18),IFERROR(VLOOKUP(入力項目!$S$16,子育て関連マスタ!$I$26:$M$28,4,FALSE),0),
AND(P41&gt;=19,P41&lt;=20,入力項目!$S$16="高専"),IFERROR(VLOOKUP(入力項目!$S$16,子育て関連マスタ!$I$26:$M$28,4,FALSE),0),
AND(P41&gt;=19,P41&lt;=20,入力項目!$S$16&lt;&gt;"高専"),IFERROR(VLOOKUP(入力項目!$S$17,子育て関連マスタ!$I$32:$M$37,4,FALSE),0),
AND(P41&gt;=21,P41&lt;=22,入力項目!$S$16="高専"),IFERROR(VLOOKUP(入力項目!$S$17,子育て関連マスタ!$I$32:$M$34,4,FALSE),0),
AND(P41&gt;=21,P41&lt;=22,入力項目!$S$16&lt;&gt;"高専"),IFERROR(VLOOKUP(入力項目!$S$17,子育て関連マスタ!$I$32:$M$34,4,FALSE),0),
P41&gt;=23,0
) +
IF($D41=4,
  IFERROR(_xlfn.IFS(
  P41&lt;=入力項目!$S$11,0,
  AND(P41=入力項目!$S$11),IFERROR(VLOOKUP(入力項目!$S$12,子育て関連マスタ!$I$4:$M$5,2,FALSE),0),
  AND(P41=4),IFERROR(VLOOKUP(入力項目!$S$13,子育て関連マスタ!$I$9:$M$12,2,FALSE),0),
  AND(P41=7),IFERROR(VLOOKUP(入力項目!$S$14,子育て関連マスタ!$I$16:$M$17,2,FALSE),0),
  AND(P41=13),IFERROR(VLOOKUP(入力項目!$S$15,子育て関連マスタ!$I$21:$M$22,2,FALSE),0),
  AND(P41=16),IFERROR(VLOOKUP(入力項目!$S$16,子育て関連マスタ!$I$26:$M$28,2,FALSE),0),
  AND(P41=19,入力項目!$S$16&lt;&gt;"高専"),IFERROR(VLOOKUP(入力項目!$S$17,子育て関連マスタ!$I$32:$M$37,2,FALSE),0),
  AND(P41=21,入力項目!$S$16="高専"),IFERROR(VLOOKUP(入力項目!$S$17,子育て関連マスタ!$I$32:$M$37,2,FALSE),0),
  P41&gt;=22,0
  ),0),0
) +
IF(AND(P41&gt;=1,P41&lt;=15),IF($D41=入力項目!$S$8,入力項目!$S$3,0),0) +
IF(AND(P41&gt;=1,P41&lt;=15),IF($D41=5,入力項目!$S$4,0),0) +
IF(AND(P41&gt;=1,P41&lt;=15),IF($D41=12,入力項目!$S$5,0),0) +
IF(AND(入力項目!$S$7=$A41,入力項目!$S$8=$D41),子育て関連マスタ!$C$14,0) +
IFERROR(IF(AND(YEAR(EDATE(DATE(入力項目!$S$7,入力項目!$S$8,1),1))=$A41,MONTH(EDATE(DATE(入力項目!$S$7,入力項目!$S$8,1),1))=$D41),子育て関連マスタ!$C$15,0),0) +
IF(AND(OR(P41=3,P41=5,P41=7),$D41=11),子育て関連マスタ!$C$17,0) +
IF(AND(P41=20,$D41=1),子育て関連マスタ!$C$18,0) +
IF(AND(P41=20,$D41=1),
IFERROR(_xlfn.IFS(
入力項目!$S$10="男",子育て関連マスタ!$C$18,
入力項目!$S$10="女",子育て関連マスタ!$C$19
),0),0
) +
IF(AND(P41&gt;=入力項目!$S$18,P41&lt;=入力項目!$S$19),入力項目!$S$20,0) +
IF(AND(P41&gt;=入力項目!$S$21,P41&lt;=入力項目!$S$22),入力項目!$S$23,0) +
IF(AND(P41&gt;=入力項目!$S$24,P41&lt;=入力項目!$S$25),入力項目!$S$26,0)
)</f>
        <v>-90000</v>
      </c>
      <c r="AE41">
        <f ca="1">-(
_xlfn.IFS(
Q41&lt;=入力項目!$S$11,0,
AND(Q41&gt;=入力項目!$S$11+1,Q41&lt;=3),IFERROR(VLOOKUP(入力項目!$S$12,子育て関連マスタ!$I$4:$M$5,4,FALSE),0),
AND(Q41&gt;=4,Q41&lt;=6),IFERROR(VLOOKUP(入力項目!$S$13,子育て関連マスタ!$I$9:$M$12,4,FALSE),0),
AND(Q41&gt;=7,Q41&lt;=12),IFERROR(VLOOKUP(入力項目!$S$14,子育て関連マスタ!$I$16:$M$17,4,FALSE),0),
AND(Q41&gt;=13,Q41&lt;=15),IFERROR(VLOOKUP(入力項目!$S$15,子育て関連マスタ!$I$21:$M$22,4,FALSE),0),
AND(Q41&gt;=16,Q41&lt;=18),IFERROR(VLOOKUP(入力項目!$S$16,子育て関連マスタ!$I$26:$M$28,4,FALSE),0),
AND(Q41&gt;=19,Q41&lt;=20,入力項目!$S$16="高専"),IFERROR(VLOOKUP(入力項目!$S$16,子育て関連マスタ!$I$26:$M$28,4,FALSE),0),
AND(Q41&gt;=19,Q41&lt;=20,入力項目!$S$16&lt;&gt;"高専"),IFERROR(VLOOKUP(入力項目!$S$17,子育て関連マスタ!$I$32:$M$37,4,FALSE),0),
AND(Q41&gt;=21,Q41&lt;=22,入力項目!$S$16="高専"),IFERROR(VLOOKUP(入力項目!$S$17,子育て関連マスタ!$I$32:$M$34,4,FALSE),0),
AND(Q41&gt;=21,Q41&lt;=22,入力項目!$S$16&lt;&gt;"高専"),IFERROR(VLOOKUP(入力項目!$S$17,子育て関連マスタ!$I$32:$M$34,4,FALSE),0),
Q41&gt;=23,0
) +
IF($D41=4,
  IFERROR(_xlfn.IFS(
  Q41&lt;=入力項目!$S$11,0,
  AND(Q41=入力項目!$S$11),IFERROR(VLOOKUP(入力項目!$S$12,子育て関連マスタ!$I$4:$M$5,2,FALSE),0),
  AND(Q41=4),IFERROR(VLOOKUP(入力項目!$S$13,子育て関連マスタ!$I$9:$M$12,2,FALSE),0),
  AND(Q41=7),IFERROR(VLOOKUP(入力項目!$S$14,子育て関連マスタ!$I$16:$M$17,2,FALSE),0),
  AND(Q41=13),IFERROR(VLOOKUP(入力項目!$S$15,子育て関連マスタ!$I$21:$M$22,2,FALSE),0),
  AND(Q41=16),IFERROR(VLOOKUP(入力項目!$S$16,子育て関連マスタ!$I$26:$M$28,2,FALSE),0),
  AND(Q41=19,入力項目!$S$16&lt;&gt;"高専"),IFERROR(VLOOKUP(入力項目!$S$17,子育て関連マスタ!$I$32:$M$37,2,FALSE),0),
  AND(Q41=21,入力項目!$S$16="高専"),IFERROR(VLOOKUP(入力項目!$S$17,子育て関連マスタ!$I$32:$M$37,2,FALSE),0),
  Q41&gt;=22,0
  ),0),0
) +
IF(AND(Q41&gt;=1,Q41&lt;=15),IF($D41=入力項目!$S$8,入力項目!$S$3,0),0) +
IF(AND(Q41&gt;=1,Q41&lt;=15),IF($D41=5,入力項目!$S$4,0),0) +
IF(AND(Q41&gt;=1,Q41&lt;=15),IF($D41=12,入力項目!$S$5,0),0) +
IF(AND(入力項目!$S$7=$A41,入力項目!$S$8=$D41),子育て関連マスタ!$C$14,0) +
IFERROR(IF(AND(YEAR(EDATE(DATE(入力項目!$S$7,入力項目!$S$8,1),1))=$A41,MONTH(EDATE(DATE(入力項目!$S$7,入力項目!$S$8,1),1))=$D41),子育て関連マスタ!$C$15,0),0) +
IF(AND(OR(Q41=3,Q41=5,Q41=7),$D41=11),子育て関連マスタ!$C$17,0) +
IF(AND(Q41=20,$D41=1),子育て関連マスタ!$C$18,0) +
IF(AND(Q41=20,$D41=1),
IFERROR(_xlfn.IFS(
入力項目!$S$10="男",子育て関連マスタ!$C$18,
入力項目!$S$10="女",子育て関連マスタ!$C$19
),0),0
) +
IF(AND(Q41&gt;=入力項目!$S$18,Q41&lt;=入力項目!$S$19),入力項目!$S$20,0) +
IF(AND(Q41&gt;=入力項目!$S$21,Q41&lt;=入力項目!$S$22),入力項目!$S$23,0) +
IF(AND(Q41&gt;=入力項目!$S$24,Q41&lt;=入力項目!$S$25),入力項目!$S$26,0)
)</f>
        <v>-64000</v>
      </c>
      <c r="AF41">
        <f ca="1">-(
_xlfn.IFS(
R41&lt;=入力項目!$S$11,0,
AND(R41&gt;=入力項目!$S$11+1,R41&lt;=3),IFERROR(VLOOKUP(入力項目!$S$12,子育て関連マスタ!$I$4:$M$5,4,FALSE),0),
AND(R41&gt;=4,R41&lt;=6),IFERROR(VLOOKUP(入力項目!$S$13,子育て関連マスタ!$I$9:$M$12,4,FALSE),0),
AND(R41&gt;=7,R41&lt;=12),IFERROR(VLOOKUP(入力項目!$S$14,子育て関連マスタ!$I$16:$M$17,4,FALSE),0),
AND(R41&gt;=13,R41&lt;=15),IFERROR(VLOOKUP(入力項目!$S$15,子育て関連マスタ!$I$21:$M$22,4,FALSE),0),
AND(R41&gt;=16,R41&lt;=18),IFERROR(VLOOKUP(入力項目!$S$16,子育て関連マスタ!$I$26:$M$28,4,FALSE),0),
AND(R41&gt;=19,R41&lt;=20,入力項目!$S$16="高専"),IFERROR(VLOOKUP(入力項目!$S$16,子育て関連マスタ!$I$26:$M$28,4,FALSE),0),
AND(R41&gt;=19,R41&lt;=20,入力項目!$S$16&lt;&gt;"高専"),IFERROR(VLOOKUP(入力項目!$S$17,子育て関連マスタ!$I$32:$M$37,4,FALSE),0),
AND(R41&gt;=21,R41&lt;=22,入力項目!$S$16="高専"),IFERROR(VLOOKUP(入力項目!$S$17,子育て関連マスタ!$I$32:$M$34,4,FALSE),0),
AND(R41&gt;=21,R41&lt;=22,入力項目!$S$16&lt;&gt;"高専"),IFERROR(VLOOKUP(入力項目!$S$17,子育て関連マスタ!$I$32:$M$34,4,FALSE),0),
R41&gt;=23,0
) +
IF($D41=4,
  IFERROR(_xlfn.IFS(
  R41&lt;=入力項目!$S$11,0,
  AND(R41=入力項目!$S$11),IFERROR(VLOOKUP(入力項目!$S$12,子育て関連マスタ!$I$4:$M$5,2,FALSE),0),
  AND(R41=4),IFERROR(VLOOKUP(入力項目!$S$13,子育て関連マスタ!$I$9:$M$12,2,FALSE),0),
  AND(R41=7),IFERROR(VLOOKUP(入力項目!$S$14,子育て関連マスタ!$I$16:$M$17,2,FALSE),0),
  AND(R41=13),IFERROR(VLOOKUP(入力項目!$S$15,子育て関連マスタ!$I$21:$M$22,2,FALSE),0),
  AND(R41=16),IFERROR(VLOOKUP(入力項目!$S$16,子育て関連マスタ!$I$26:$M$28,2,FALSE),0),
  AND(R41=19,入力項目!$S$16&lt;&gt;"高専"),IFERROR(VLOOKUP(入力項目!$S$17,子育て関連マスタ!$I$32:$M$37,2,FALSE),0),
  AND(R41=21,入力項目!$S$16="高専"),IFERROR(VLOOKUP(入力項目!$S$17,子育て関連マスタ!$I$32:$M$37,2,FALSE),0),
  R41&gt;=22,0
  ),0),0
) +
IF(AND(R41&gt;=1,R41&lt;=15),IF($D41=入力項目!$S$8,入力項目!$S$3,0),0) +
IF(AND(R41&gt;=1,R41&lt;=15),IF($D41=5,入力項目!$S$4,0),0) +
IF(AND(R41&gt;=1,R41&lt;=15),IF($D41=12,入力項目!$S$5,0),0) +
IF(AND(入力項目!$S$7=$A41,入力項目!$S$8=$D41),子育て関連マスタ!$C$14,0) +
IFERROR(IF(AND(YEAR(EDATE(DATE(入力項目!$S$7,入力項目!$S$8,1),1))=$A41,MONTH(EDATE(DATE(入力項目!$S$7,入力項目!$S$8,1),1))=$D41),子育て関連マスタ!$C$15,0),0) +
IF(AND(OR(R41=3,R41=5,R41=7),$D41=11),子育て関連マスタ!$C$17,0) +
IF(AND(R41=20,$D41=1),子育て関連マスタ!$C$18,0) +
IF(AND(R41=20,$D41=1),
IFERROR(_xlfn.IFS(
入力項目!$S$10="男",子育て関連マスタ!$C$18,
入力項目!$S$10="女",子育て関連マスタ!$C$19
),0),0
) +
IF(AND(R41&gt;=入力項目!$S$18,R41&lt;=入力項目!$S$19),入力項目!$S$20,0) +
IF(AND(R41&gt;=入力項目!$S$21,R41&lt;=入力項目!$S$22),入力項目!$S$23,0) +
IF(AND(R41&gt;=入力項目!$S$24,R41&lt;=入力項目!$S$25),入力項目!$S$26,0)
)</f>
        <v>0</v>
      </c>
      <c r="AG41">
        <f ca="1">-(
_xlfn.IFS(
S41&lt;=入力項目!$S$11,0,
AND(S41&gt;=入力項目!$S$11+1,S41&lt;=3),IFERROR(VLOOKUP(入力項目!$S$12,子育て関連マスタ!$I$4:$M$5,4,FALSE),0),
AND(S41&gt;=4,S41&lt;=6),IFERROR(VLOOKUP(入力項目!$S$13,子育て関連マスタ!$I$9:$M$12,4,FALSE),0),
AND(S41&gt;=7,S41&lt;=12),IFERROR(VLOOKUP(入力項目!$S$14,子育て関連マスタ!$I$16:$M$17,4,FALSE),0),
AND(S41&gt;=13,S41&lt;=15),IFERROR(VLOOKUP(入力項目!$S$15,子育て関連マスタ!$I$21:$M$22,4,FALSE),0),
AND(S41&gt;=16,S41&lt;=18),IFERROR(VLOOKUP(入力項目!$S$16,子育て関連マスタ!$I$26:$M$28,4,FALSE),0),
AND(S41&gt;=19,S41&lt;=20,入力項目!$S$16="高専"),IFERROR(VLOOKUP(入力項目!$S$16,子育て関連マスタ!$I$26:$M$28,4,FALSE),0),
AND(S41&gt;=19,S41&lt;=20,入力項目!$S$16&lt;&gt;"高専"),IFERROR(VLOOKUP(入力項目!$S$17,子育て関連マスタ!$I$32:$M$37,4,FALSE),0),
AND(S41&gt;=21,S41&lt;=22,入力項目!$S$16="高専"),IFERROR(VLOOKUP(入力項目!$S$17,子育て関連マスタ!$I$32:$M$34,4,FALSE),0),
AND(S41&gt;=21,S41&lt;=22,入力項目!$S$16&lt;&gt;"高専"),IFERROR(VLOOKUP(入力項目!$S$17,子育て関連マスタ!$I$32:$M$34,4,FALSE),0),
S41&gt;=23,0
) +
IF($D41=4,
  IFERROR(_xlfn.IFS(
  S41&lt;=入力項目!$S$11,0,
  AND(S41=入力項目!$S$11),IFERROR(VLOOKUP(入力項目!$S$12,子育て関連マスタ!$I$4:$M$5,2,FALSE),0),
  AND(S41=4),IFERROR(VLOOKUP(入力項目!$S$13,子育て関連マスタ!$I$9:$M$12,2,FALSE),0),
  AND(S41=7),IFERROR(VLOOKUP(入力項目!$S$14,子育て関連マスタ!$I$16:$M$17,2,FALSE),0),
  AND(S41=13),IFERROR(VLOOKUP(入力項目!$S$15,子育て関連マスタ!$I$21:$M$22,2,FALSE),0),
  AND(S41=16),IFERROR(VLOOKUP(入力項目!$S$16,子育て関連マスタ!$I$26:$M$28,2,FALSE),0),
  AND(S41=19,入力項目!$S$16&lt;&gt;"高専"),IFERROR(VLOOKUP(入力項目!$S$17,子育て関連マスタ!$I$32:$M$37,2,FALSE),0),
  AND(S41=21,入力項目!$S$16="高専"),IFERROR(VLOOKUP(入力項目!$S$17,子育て関連マスタ!$I$32:$M$37,2,FALSE),0),
  S41&gt;=22,0
  ),0),0
) +
IF(AND(S41&gt;=1,S41&lt;=15),IF($D41=入力項目!$S$8,入力項目!$S$3,0),0) +
IF(AND(S41&gt;=1,S41&lt;=15),IF($D41=5,入力項目!$S$4,0),0) +
IF(AND(S41&gt;=1,S41&lt;=15),IF($D41=12,入力項目!$S$5,0),0) +
IF(AND(入力項目!$S$7=$A41,入力項目!$S$8=$D41),子育て関連マスタ!$C$14,0) +
IFERROR(IF(AND(YEAR(EDATE(DATE(入力項目!$S$7,入力項目!$S$8,1),1))=$A41,MONTH(EDATE(DATE(入力項目!$S$7,入力項目!$S$8,1),1))=$D41),子育て関連マスタ!$C$15,0),0) +
IF(AND(OR(S41=3,S41=5,S41=7),$D41=11),子育て関連マスタ!$C$17,0) +
IF(AND(S41=20,$D41=1),子育て関連マスタ!$C$18,0) +
IF(AND(S41=20,$D41=1),
IFERROR(_xlfn.IFS(
入力項目!$S$10="男",子育て関連マスタ!$C$18,
入力項目!$S$10="女",子育て関連マスタ!$C$19
),0),0
) +
IF(AND(S41&gt;=入力項目!$S$18,S41&lt;=入力項目!$S$19),入力項目!$S$20,0) +
IF(AND(S41&gt;=入力項目!$S$21,S41&lt;=入力項目!$S$22),入力項目!$S$23,0) +
IF(AND(S41&gt;=入力項目!$S$24,S41&lt;=入力項目!$S$25),入力項目!$S$26,0)
)</f>
        <v>0</v>
      </c>
      <c r="AH41">
        <f ca="1">-(
_xlfn.IFS(
T41&lt;=入力項目!$S$11,0,
AND(T41&gt;=入力項目!$S$11+1,T41&lt;=3),IFERROR(VLOOKUP(入力項目!$S$12,子育て関連マスタ!$I$4:$M$5,4,FALSE),0),
AND(T41&gt;=4,T41&lt;=6),IFERROR(VLOOKUP(入力項目!$S$13,子育て関連マスタ!$I$9:$M$12,4,FALSE),0),
AND(T41&gt;=7,T41&lt;=12),IFERROR(VLOOKUP(入力項目!$S$14,子育て関連マスタ!$I$16:$M$17,4,FALSE),0),
AND(T41&gt;=13,T41&lt;=15),IFERROR(VLOOKUP(入力項目!$S$15,子育て関連マスタ!$I$21:$M$22,4,FALSE),0),
AND(T41&gt;=16,T41&lt;=18),IFERROR(VLOOKUP(入力項目!$S$16,子育て関連マスタ!$I$26:$M$28,4,FALSE),0),
AND(T41&gt;=19,T41&lt;=20,入力項目!$S$16="高専"),IFERROR(VLOOKUP(入力項目!$S$16,子育て関連マスタ!$I$26:$M$28,4,FALSE),0),
AND(T41&gt;=19,T41&lt;=20,入力項目!$S$16&lt;&gt;"高専"),IFERROR(VLOOKUP(入力項目!$S$17,子育て関連マスタ!$I$32:$M$37,4,FALSE),0),
AND(T41&gt;=21,T41&lt;=22,入力項目!$S$16="高専"),IFERROR(VLOOKUP(入力項目!$S$17,子育て関連マスタ!$I$32:$M$34,4,FALSE),0),
AND(T41&gt;=21,T41&lt;=22,入力項目!$S$16&lt;&gt;"高専"),IFERROR(VLOOKUP(入力項目!$S$17,子育て関連マスタ!$I$32:$M$34,4,FALSE),0),
T41&gt;=23,0
) +
IF($D41=4,
  IFERROR(_xlfn.IFS(
  T41&lt;=入力項目!$S$11,0,
  AND(T41=入力項目!$S$11),IFERROR(VLOOKUP(入力項目!$S$12,子育て関連マスタ!$I$4:$M$5,2,FALSE),0),
  AND(T41=4),IFERROR(VLOOKUP(入力項目!$S$13,子育て関連マスタ!$I$9:$M$12,2,FALSE),0),
  AND(T41=7),IFERROR(VLOOKUP(入力項目!$S$14,子育て関連マスタ!$I$16:$M$17,2,FALSE),0),
  AND(T41=13),IFERROR(VLOOKUP(入力項目!$S$15,子育て関連マスタ!$I$21:$M$22,2,FALSE),0),
  AND(T41=16),IFERROR(VLOOKUP(入力項目!$S$16,子育て関連マスタ!$I$26:$M$28,2,FALSE),0),
  AND(T41=19,入力項目!$S$16&lt;&gt;"高専"),IFERROR(VLOOKUP(入力項目!$S$17,子育て関連マスタ!$I$32:$M$37,2,FALSE),0),
  AND(T41=21,入力項目!$S$16="高専"),IFERROR(VLOOKUP(入力項目!$S$17,子育て関連マスタ!$I$32:$M$37,2,FALSE),0),
  T41&gt;=22,0
  ),0),0
) +
IF(AND(T41&gt;=1,T41&lt;=15),IF($D41=入力項目!$S$8,入力項目!$S$3,0),0) +
IF(AND(T41&gt;=1,T41&lt;=15),IF($D41=5,入力項目!$S$4,0),0) +
IF(AND(T41&gt;=1,T41&lt;=15),IF($D41=12,入力項目!$S$5,0),0) +
IF(AND(入力項目!$S$7=$A41,入力項目!$S$8=$D41),子育て関連マスタ!$C$14,0) +
IFERROR(IF(AND(YEAR(EDATE(DATE(入力項目!$S$7,入力項目!$S$8,1),1))=$A41,MONTH(EDATE(DATE(入力項目!$S$7,入力項目!$S$8,1),1))=$D41),子育て関連マスタ!$C$15,0),0) +
IF(AND(OR(T41=3,T41=5,T41=7),$D41=11),子育て関連マスタ!$C$17,0) +
IF(AND(T41=20,$D41=1),子育て関連マスタ!$C$18,0) +
IF(AND(T41=20,$D41=1),
IFERROR(_xlfn.IFS(
入力項目!$S$10="男",子育て関連マスタ!$C$18,
入力項目!$S$10="女",子育て関連マスタ!$C$19
),0),0
) +
IF(AND(T41&gt;=入力項目!$S$18,T41&lt;=入力項目!$S$19),入力項目!$S$20,0) +
IF(AND(T41&gt;=入力項目!$S$21,T41&lt;=入力項目!$S$22),入力項目!$S$23,0) +
IF(AND(T41&gt;=入力項目!$S$24,T41&lt;=入力項目!$S$25),入力項目!$S$26,0)
)</f>
        <v>0</v>
      </c>
      <c r="AI41">
        <f ca="1">-(
_xlfn.IFS(
U41&lt;=入力項目!$S$11,0,
AND(U41&gt;=入力項目!$S$11+1,U41&lt;=3),IFERROR(VLOOKUP(入力項目!$S$12,子育て関連マスタ!$I$4:$M$5,4,FALSE),0),
AND(U41&gt;=4,U41&lt;=6),IFERROR(VLOOKUP(入力項目!$S$13,子育て関連マスタ!$I$9:$M$12,4,FALSE),0),
AND(U41&gt;=7,U41&lt;=12),IFERROR(VLOOKUP(入力項目!$S$14,子育て関連マスタ!$I$16:$M$17,4,FALSE),0),
AND(U41&gt;=13,U41&lt;=15),IFERROR(VLOOKUP(入力項目!$S$15,子育て関連マスタ!$I$21:$M$22,4,FALSE),0),
AND(U41&gt;=16,U41&lt;=18),IFERROR(VLOOKUP(入力項目!$S$16,子育て関連マスタ!$I$26:$M$28,4,FALSE),0),
AND(U41&gt;=19,U41&lt;=20,入力項目!$S$16="高専"),IFERROR(VLOOKUP(入力項目!$S$16,子育て関連マスタ!$I$26:$M$28,4,FALSE),0),
AND(U41&gt;=19,U41&lt;=20,入力項目!$S$16&lt;&gt;"高専"),IFERROR(VLOOKUP(入力項目!$S$17,子育て関連マスタ!$I$32:$M$37,4,FALSE),0),
AND(U41&gt;=21,U41&lt;=22,入力項目!$S$16="高専"),IFERROR(VLOOKUP(入力項目!$S$17,子育て関連マスタ!$I$32:$M$34,4,FALSE),0),
AND(U41&gt;=21,U41&lt;=22,入力項目!$S$16&lt;&gt;"高専"),IFERROR(VLOOKUP(入力項目!$S$17,子育て関連マスタ!$I$32:$M$34,4,FALSE),0),
U41&gt;=23,0
) +
IF($D41=4,
  IFERROR(_xlfn.IFS(
  U41&lt;=入力項目!$S$11,0,
  AND(U41=入力項目!$S$11),IFERROR(VLOOKUP(入力項目!$S$12,子育て関連マスタ!$I$4:$M$5,2,FALSE),0),
  AND(U41=4),IFERROR(VLOOKUP(入力項目!$S$13,子育て関連マスタ!$I$9:$M$12,2,FALSE),0),
  AND(U41=7),IFERROR(VLOOKUP(入力項目!$S$14,子育て関連マスタ!$I$16:$M$17,2,FALSE),0),
  AND(U41=13),IFERROR(VLOOKUP(入力項目!$S$15,子育て関連マスタ!$I$21:$M$22,2,FALSE),0),
  AND(U41=16),IFERROR(VLOOKUP(入力項目!$S$16,子育て関連マスタ!$I$26:$M$28,2,FALSE),0),
  AND(U41=19,入力項目!$S$16&lt;&gt;"高専"),IFERROR(VLOOKUP(入力項目!$S$17,子育て関連マスタ!$I$32:$M$37,2,FALSE),0),
  AND(U41=21,入力項目!$S$16="高専"),IFERROR(VLOOKUP(入力項目!$S$17,子育て関連マスタ!$I$32:$M$37,2,FALSE),0),
  U41&gt;=22,0
  ),0),0
) +
IF(AND(U41&gt;=1,U41&lt;=15),IF($D41=入力項目!$S$8,入力項目!$S$3,0),0) +
IF(AND(U41&gt;=1,U41&lt;=15),IF($D41=5,入力項目!$S$4,0),0) +
IF(AND(U41&gt;=1,U41&lt;=15),IF($D41=12,入力項目!$S$5,0),0) +
IF(AND(入力項目!$S$7=$A41,入力項目!$S$8=$D41),子育て関連マスタ!$C$14,0) +
IFERROR(IF(AND(YEAR(EDATE(DATE(入力項目!$S$7,入力項目!$S$8,1),1))=$A41,MONTH(EDATE(DATE(入力項目!$S$7,入力項目!$S$8,1),1))=$D41),子育て関連マスタ!$C$15,0),0) +
IF(AND(OR(U41=3,U41=5,U41=7),$D41=11),子育て関連マスタ!$C$17,0) +
IF(AND(U41=20,$D41=1),子育て関連マスタ!$C$18,0) +
IF(AND(U41=20,$D41=1),
IFERROR(_xlfn.IFS(
入力項目!$S$10="男",子育て関連マスタ!$C$18,
入力項目!$S$10="女",子育て関連マスタ!$C$19
),0),0
) +
IF(AND(U41&gt;=入力項目!$S$18,U41&lt;=入力項目!$S$19),入力項目!$S$20,0) +
IF(AND(U41&gt;=入力項目!$S$21,U41&lt;=入力項目!$S$22),入力項目!$S$23,0) +
IF(AND(U41&gt;=入力項目!$S$24,U41&lt;=入力項目!$S$25),入力項目!$S$26,0)
)</f>
        <v>0</v>
      </c>
      <c r="AJ41" s="10">
        <f ca="1">-VLOOKUP($D41,月別収支!$A$2:$H$13,7,FALSE)</f>
        <v>-20000</v>
      </c>
    </row>
    <row r="42" spans="1:36" x14ac:dyDescent="0.4">
      <c r="A42">
        <f t="shared" ca="1" si="18"/>
        <v>2027</v>
      </c>
      <c r="B42">
        <f t="shared" ca="1" si="7"/>
        <v>2027</v>
      </c>
      <c r="C42">
        <f t="shared" ca="1" si="8"/>
        <v>3</v>
      </c>
      <c r="D42">
        <f t="shared" ca="1" si="19"/>
        <v>12</v>
      </c>
      <c r="E42" t="str">
        <f t="shared" ca="1" si="0"/>
        <v>2027年12月</v>
      </c>
      <c r="F42">
        <f ca="1">IF(OR(入力項目!$N$5&lt;$A42,AND(入力項目!$N$5=$A42,入力項目!$N$6&lt;$D42)),IF(F41=0,1,IF(G42=12,F41+1,F41)),0)</f>
        <v>3</v>
      </c>
      <c r="G42">
        <f ca="1">IF(OR(入力項目!$N$5&lt;$A42,AND(入力項目!$N$5=$A42,入力項目!$N$6&lt;$D42)),IF(G41=12,1,G41+1),0)</f>
        <v>2</v>
      </c>
      <c r="H42" t="str">
        <f t="shared" ca="1" si="1"/>
        <v>3_2</v>
      </c>
      <c r="I42">
        <f ca="1">IF(
  IFERROR(AND($C42&gt;0,MOD($C42,入力項目!$N$22)=0,$D42=入力項目!$N$23), FALSE),
  1,
  IF(
    AND(I41&gt;0,J41=12),
    IF(I41=入力項目!$N$28, 0, I41+1),
    I41
  )
)</f>
        <v>0</v>
      </c>
      <c r="J42">
        <f ca="1">IF($D42=入力項目!$N$23,1,IFERROR(J41+1,1))</f>
        <v>7</v>
      </c>
      <c r="K42" t="str">
        <f t="shared" ca="1" si="2"/>
        <v>0_7</v>
      </c>
      <c r="L42">
        <f ca="1">L41+IF(入力項目!$D$4=$D42,1,0)</f>
        <v>32</v>
      </c>
      <c r="M42" t="str">
        <f t="shared" ca="1" si="3"/>
        <v>32歳</v>
      </c>
      <c r="N42">
        <f t="shared" ca="1" si="10"/>
        <v>32</v>
      </c>
      <c r="O42" t="str">
        <f t="shared" ca="1" si="4"/>
        <v>32歳</v>
      </c>
      <c r="P42">
        <f t="shared" ca="1" si="11"/>
        <v>7</v>
      </c>
      <c r="Q42">
        <f t="shared" ca="1" si="12"/>
        <v>5</v>
      </c>
      <c r="R42">
        <f t="shared" ca="1" si="13"/>
        <v>2028</v>
      </c>
      <c r="S42">
        <f t="shared" ca="1" si="14"/>
        <v>2028</v>
      </c>
      <c r="T42">
        <f t="shared" ca="1" si="15"/>
        <v>2028</v>
      </c>
      <c r="U42">
        <f t="shared" ca="1" si="16"/>
        <v>2028</v>
      </c>
      <c r="V42" s="10">
        <f t="shared" ca="1" si="17"/>
        <v>10622410</v>
      </c>
      <c r="W42" s="10">
        <f ca="1">IF($L42&lt;その他マスタ!$B$1,VLOOKUP($D42,月別収支!$A$2:$H$13,2,FALSE),その他マスタ!$B$3)+IF(AND($L42=その他マスタ!$B$1,入力項目!$I$9="あり",$D42=入力項目!$D$4),その他マスタ!$B$2,0)</f>
        <v>1100000</v>
      </c>
      <c r="X42" s="10">
        <f ca="1">-IF(入力項目!$K$5=TRUE,
IF($F42+$G42&lt;3,VLOOKUP($D42,月別収支!$A$2:$H$13,8,FALSE),0)+IFERROR(VLOOKUP($H42,住宅ローン計算!C:P,13,FALSE),0)+IF($F42&gt;1,IF(OR($G42=3,$G42=6,$G42=9,$G42=12),ROUNDUP(入力項目!$N$18/4,0),0),0),
VLOOKUP($D42,月別収支!$A$2:$H$13,8,FALSE))</f>
        <v>-184963</v>
      </c>
      <c r="Y42" s="10">
        <f ca="1">-VLOOKUP($D42,月別収支!$A$2:$H$13,3,FALSE)</f>
        <v>-75000</v>
      </c>
      <c r="Z42" s="10">
        <f ca="1">-VLOOKUP($D42,月別収支!$A$2:$H$13,4,FALSE)</f>
        <v>-27000</v>
      </c>
      <c r="AA42" s="10">
        <f ca="1">-VLOOKUP($D42,月別収支!$A$2:$H$13,6,FALSE)</f>
        <v>-10000</v>
      </c>
      <c r="AB42" s="10">
        <f ca="1">-(
VLOOKUP($D42,月別収支!$A$2:$H$13,5,FALSE)+IF(AND(入力項目!$I$27&lt;=$A42,ISEVEN($A42-入力項目!$I$27),入力項目!$I$28=$D42),入力項目!$I$26,0)
+IF(入力項目!$K$26=TRUE,
IFERROR(VLOOKUP($K42,マイカーローン計算!C:P,13,FALSE),0),
IFERROR(
  IF(AND($C42&gt;0,MOD($C42,入力項目!$N$22)=0,$D42=入力項目!$N$23),入力項目!$N$24,0),
 0
)
)
)</f>
        <v>-20000</v>
      </c>
      <c r="AC42" s="10">
        <f ca="1">-IF($A42&lt;入力項目!$N$33,入力項目!$N$35,IF(AND($A42=入力項目!$N$33,$D42&lt;=入力項目!$N$34),入力項目!$N$35,0))</f>
        <v>-5000</v>
      </c>
      <c r="AD42">
        <f ca="1">-(
_xlfn.IFS(
P42&lt;=入力項目!$S$11,0,
AND(P42&gt;=入力項目!$S$11+1,P42&lt;=3),IFERROR(VLOOKUP(入力項目!$S$12,子育て関連マスタ!$I$4:$M$5,4,FALSE),0),
AND(P42&gt;=4,P42&lt;=6),IFERROR(VLOOKUP(入力項目!$S$13,子育て関連マスタ!$I$9:$M$12,4,FALSE),0),
AND(P42&gt;=7,P42&lt;=12),IFERROR(VLOOKUP(入力項目!$S$14,子育て関連マスタ!$I$16:$M$17,4,FALSE),0),
AND(P42&gt;=13,P42&lt;=15),IFERROR(VLOOKUP(入力項目!$S$15,子育て関連マスタ!$I$21:$M$22,4,FALSE),0),
AND(P42&gt;=16,P42&lt;=18),IFERROR(VLOOKUP(入力項目!$S$16,子育て関連マスタ!$I$26:$M$28,4,FALSE),0),
AND(P42&gt;=19,P42&lt;=20,入力項目!$S$16="高専"),IFERROR(VLOOKUP(入力項目!$S$16,子育て関連マスタ!$I$26:$M$28,4,FALSE),0),
AND(P42&gt;=19,P42&lt;=20,入力項目!$S$16&lt;&gt;"高専"),IFERROR(VLOOKUP(入力項目!$S$17,子育て関連マスタ!$I$32:$M$37,4,FALSE),0),
AND(P42&gt;=21,P42&lt;=22,入力項目!$S$16="高専"),IFERROR(VLOOKUP(入力項目!$S$17,子育て関連マスタ!$I$32:$M$34,4,FALSE),0),
AND(P42&gt;=21,P42&lt;=22,入力項目!$S$16&lt;&gt;"高専"),IFERROR(VLOOKUP(入力項目!$S$17,子育て関連マスタ!$I$32:$M$34,4,FALSE),0),
P42&gt;=23,0
) +
IF($D42=4,
  IFERROR(_xlfn.IFS(
  P42&lt;=入力項目!$S$11,0,
  AND(P42=入力項目!$S$11),IFERROR(VLOOKUP(入力項目!$S$12,子育て関連マスタ!$I$4:$M$5,2,FALSE),0),
  AND(P42=4),IFERROR(VLOOKUP(入力項目!$S$13,子育て関連マスタ!$I$9:$M$12,2,FALSE),0),
  AND(P42=7),IFERROR(VLOOKUP(入力項目!$S$14,子育て関連マスタ!$I$16:$M$17,2,FALSE),0),
  AND(P42=13),IFERROR(VLOOKUP(入力項目!$S$15,子育て関連マスタ!$I$21:$M$22,2,FALSE),0),
  AND(P42=16),IFERROR(VLOOKUP(入力項目!$S$16,子育て関連マスタ!$I$26:$M$28,2,FALSE),0),
  AND(P42=19,入力項目!$S$16&lt;&gt;"高専"),IFERROR(VLOOKUP(入力項目!$S$17,子育て関連マスタ!$I$32:$M$37,2,FALSE),0),
  AND(P42=21,入力項目!$S$16="高専"),IFERROR(VLOOKUP(入力項目!$S$17,子育て関連マスタ!$I$32:$M$37,2,FALSE),0),
  P42&gt;=22,0
  ),0),0
) +
IF(AND(P42&gt;=1,P42&lt;=15),IF($D42=入力項目!$S$8,入力項目!$S$3,0),0) +
IF(AND(P42&gt;=1,P42&lt;=15),IF($D42=5,入力項目!$S$4,0),0) +
IF(AND(P42&gt;=1,P42&lt;=15),IF($D42=12,入力項目!$S$5,0),0) +
IF(AND(入力項目!$S$7=$A42,入力項目!$S$8=$D42),子育て関連マスタ!$C$14,0) +
IFERROR(IF(AND(YEAR(EDATE(DATE(入力項目!$S$7,入力項目!$S$8,1),1))=$A42,MONTH(EDATE(DATE(入力項目!$S$7,入力項目!$S$8,1),1))=$D42),子育て関連マスタ!$C$15,0),0) +
IF(AND(OR(P42=3,P42=5,P42=7),$D42=11),子育て関連マスタ!$C$17,0) +
IF(AND(P42=20,$D42=1),子育て関連マスタ!$C$18,0) +
IF(AND(P42=20,$D42=1),
IFERROR(_xlfn.IFS(
入力項目!$S$10="男",子育て関連マスタ!$C$18,
入力項目!$S$10="女",子育て関連マスタ!$C$19
),0),0
) +
IF(AND(P42&gt;=入力項目!$S$18,P42&lt;=入力項目!$S$19),入力項目!$S$20,0) +
IF(AND(P42&gt;=入力項目!$S$21,P42&lt;=入力項目!$S$22),入力項目!$S$23,0) +
IF(AND(P42&gt;=入力項目!$S$24,P42&lt;=入力項目!$S$25),入力項目!$S$26,0)
)</f>
        <v>-50000</v>
      </c>
      <c r="AE42">
        <f ca="1">-(
_xlfn.IFS(
Q42&lt;=入力項目!$S$11,0,
AND(Q42&gt;=入力項目!$S$11+1,Q42&lt;=3),IFERROR(VLOOKUP(入力項目!$S$12,子育て関連マスタ!$I$4:$M$5,4,FALSE),0),
AND(Q42&gt;=4,Q42&lt;=6),IFERROR(VLOOKUP(入力項目!$S$13,子育て関連マスタ!$I$9:$M$12,4,FALSE),0),
AND(Q42&gt;=7,Q42&lt;=12),IFERROR(VLOOKUP(入力項目!$S$14,子育て関連マスタ!$I$16:$M$17,4,FALSE),0),
AND(Q42&gt;=13,Q42&lt;=15),IFERROR(VLOOKUP(入力項目!$S$15,子育て関連マスタ!$I$21:$M$22,4,FALSE),0),
AND(Q42&gt;=16,Q42&lt;=18),IFERROR(VLOOKUP(入力項目!$S$16,子育て関連マスタ!$I$26:$M$28,4,FALSE),0),
AND(Q42&gt;=19,Q42&lt;=20,入力項目!$S$16="高専"),IFERROR(VLOOKUP(入力項目!$S$16,子育て関連マスタ!$I$26:$M$28,4,FALSE),0),
AND(Q42&gt;=19,Q42&lt;=20,入力項目!$S$16&lt;&gt;"高専"),IFERROR(VLOOKUP(入力項目!$S$17,子育て関連マスタ!$I$32:$M$37,4,FALSE),0),
AND(Q42&gt;=21,Q42&lt;=22,入力項目!$S$16="高専"),IFERROR(VLOOKUP(入力項目!$S$17,子育て関連マスタ!$I$32:$M$34,4,FALSE),0),
AND(Q42&gt;=21,Q42&lt;=22,入力項目!$S$16&lt;&gt;"高専"),IFERROR(VLOOKUP(入力項目!$S$17,子育て関連マスタ!$I$32:$M$34,4,FALSE),0),
Q42&gt;=23,0
) +
IF($D42=4,
  IFERROR(_xlfn.IFS(
  Q42&lt;=入力項目!$S$11,0,
  AND(Q42=入力項目!$S$11),IFERROR(VLOOKUP(入力項目!$S$12,子育て関連マスタ!$I$4:$M$5,2,FALSE),0),
  AND(Q42=4),IFERROR(VLOOKUP(入力項目!$S$13,子育て関連マスタ!$I$9:$M$12,2,FALSE),0),
  AND(Q42=7),IFERROR(VLOOKUP(入力項目!$S$14,子育て関連マスタ!$I$16:$M$17,2,FALSE),0),
  AND(Q42=13),IFERROR(VLOOKUP(入力項目!$S$15,子育て関連マスタ!$I$21:$M$22,2,FALSE),0),
  AND(Q42=16),IFERROR(VLOOKUP(入力項目!$S$16,子育て関連マスタ!$I$26:$M$28,2,FALSE),0),
  AND(Q42=19,入力項目!$S$16&lt;&gt;"高専"),IFERROR(VLOOKUP(入力項目!$S$17,子育て関連マスタ!$I$32:$M$37,2,FALSE),0),
  AND(Q42=21,入力項目!$S$16="高専"),IFERROR(VLOOKUP(入力項目!$S$17,子育て関連マスタ!$I$32:$M$37,2,FALSE),0),
  Q42&gt;=22,0
  ),0),0
) +
IF(AND(Q42&gt;=1,Q42&lt;=15),IF($D42=入力項目!$S$8,入力項目!$S$3,0),0) +
IF(AND(Q42&gt;=1,Q42&lt;=15),IF($D42=5,入力項目!$S$4,0),0) +
IF(AND(Q42&gt;=1,Q42&lt;=15),IF($D42=12,入力項目!$S$5,0),0) +
IF(AND(入力項目!$S$7=$A42,入力項目!$S$8=$D42),子育て関連マスタ!$C$14,0) +
IFERROR(IF(AND(YEAR(EDATE(DATE(入力項目!$S$7,入力項目!$S$8,1),1))=$A42,MONTH(EDATE(DATE(入力項目!$S$7,入力項目!$S$8,1),1))=$D42),子育て関連マスタ!$C$15,0),0) +
IF(AND(OR(Q42=3,Q42=5,Q42=7),$D42=11),子育て関連マスタ!$C$17,0) +
IF(AND(Q42=20,$D42=1),子育て関連マスタ!$C$18,0) +
IF(AND(Q42=20,$D42=1),
IFERROR(_xlfn.IFS(
入力項目!$S$10="男",子育て関連マスタ!$C$18,
入力項目!$S$10="女",子育て関連マスタ!$C$19
),0),0
) +
IF(AND(Q42&gt;=入力項目!$S$18,Q42&lt;=入力項目!$S$19),入力項目!$S$20,0) +
IF(AND(Q42&gt;=入力項目!$S$21,Q42&lt;=入力項目!$S$22),入力項目!$S$23,0) +
IF(AND(Q42&gt;=入力項目!$S$24,Q42&lt;=入力項目!$S$25),入力項目!$S$26,0)
)</f>
        <v>-24000</v>
      </c>
      <c r="AF42">
        <f ca="1">-(
_xlfn.IFS(
R42&lt;=入力項目!$S$11,0,
AND(R42&gt;=入力項目!$S$11+1,R42&lt;=3),IFERROR(VLOOKUP(入力項目!$S$12,子育て関連マスタ!$I$4:$M$5,4,FALSE),0),
AND(R42&gt;=4,R42&lt;=6),IFERROR(VLOOKUP(入力項目!$S$13,子育て関連マスタ!$I$9:$M$12,4,FALSE),0),
AND(R42&gt;=7,R42&lt;=12),IFERROR(VLOOKUP(入力項目!$S$14,子育て関連マスタ!$I$16:$M$17,4,FALSE),0),
AND(R42&gt;=13,R42&lt;=15),IFERROR(VLOOKUP(入力項目!$S$15,子育て関連マスタ!$I$21:$M$22,4,FALSE),0),
AND(R42&gt;=16,R42&lt;=18),IFERROR(VLOOKUP(入力項目!$S$16,子育て関連マスタ!$I$26:$M$28,4,FALSE),0),
AND(R42&gt;=19,R42&lt;=20,入力項目!$S$16="高専"),IFERROR(VLOOKUP(入力項目!$S$16,子育て関連マスタ!$I$26:$M$28,4,FALSE),0),
AND(R42&gt;=19,R42&lt;=20,入力項目!$S$16&lt;&gt;"高専"),IFERROR(VLOOKUP(入力項目!$S$17,子育て関連マスタ!$I$32:$M$37,4,FALSE),0),
AND(R42&gt;=21,R42&lt;=22,入力項目!$S$16="高専"),IFERROR(VLOOKUP(入力項目!$S$17,子育て関連マスタ!$I$32:$M$34,4,FALSE),0),
AND(R42&gt;=21,R42&lt;=22,入力項目!$S$16&lt;&gt;"高専"),IFERROR(VLOOKUP(入力項目!$S$17,子育て関連マスタ!$I$32:$M$34,4,FALSE),0),
R42&gt;=23,0
) +
IF($D42=4,
  IFERROR(_xlfn.IFS(
  R42&lt;=入力項目!$S$11,0,
  AND(R42=入力項目!$S$11),IFERROR(VLOOKUP(入力項目!$S$12,子育て関連マスタ!$I$4:$M$5,2,FALSE),0),
  AND(R42=4),IFERROR(VLOOKUP(入力項目!$S$13,子育て関連マスタ!$I$9:$M$12,2,FALSE),0),
  AND(R42=7),IFERROR(VLOOKUP(入力項目!$S$14,子育て関連マスタ!$I$16:$M$17,2,FALSE),0),
  AND(R42=13),IFERROR(VLOOKUP(入力項目!$S$15,子育て関連マスタ!$I$21:$M$22,2,FALSE),0),
  AND(R42=16),IFERROR(VLOOKUP(入力項目!$S$16,子育て関連マスタ!$I$26:$M$28,2,FALSE),0),
  AND(R42=19,入力項目!$S$16&lt;&gt;"高専"),IFERROR(VLOOKUP(入力項目!$S$17,子育て関連マスタ!$I$32:$M$37,2,FALSE),0),
  AND(R42=21,入力項目!$S$16="高専"),IFERROR(VLOOKUP(入力項目!$S$17,子育て関連マスタ!$I$32:$M$37,2,FALSE),0),
  R42&gt;=22,0
  ),0),0
) +
IF(AND(R42&gt;=1,R42&lt;=15),IF($D42=入力項目!$S$8,入力項目!$S$3,0),0) +
IF(AND(R42&gt;=1,R42&lt;=15),IF($D42=5,入力項目!$S$4,0),0) +
IF(AND(R42&gt;=1,R42&lt;=15),IF($D42=12,入力項目!$S$5,0),0) +
IF(AND(入力項目!$S$7=$A42,入力項目!$S$8=$D42),子育て関連マスタ!$C$14,0) +
IFERROR(IF(AND(YEAR(EDATE(DATE(入力項目!$S$7,入力項目!$S$8,1),1))=$A42,MONTH(EDATE(DATE(入力項目!$S$7,入力項目!$S$8,1),1))=$D42),子育て関連マスタ!$C$15,0),0) +
IF(AND(OR(R42=3,R42=5,R42=7),$D42=11),子育て関連マスタ!$C$17,0) +
IF(AND(R42=20,$D42=1),子育て関連マスタ!$C$18,0) +
IF(AND(R42=20,$D42=1),
IFERROR(_xlfn.IFS(
入力項目!$S$10="男",子育て関連マスタ!$C$18,
入力項目!$S$10="女",子育て関連マスタ!$C$19
),0),0
) +
IF(AND(R42&gt;=入力項目!$S$18,R42&lt;=入力項目!$S$19),入力項目!$S$20,0) +
IF(AND(R42&gt;=入力項目!$S$21,R42&lt;=入力項目!$S$22),入力項目!$S$23,0) +
IF(AND(R42&gt;=入力項目!$S$24,R42&lt;=入力項目!$S$25),入力項目!$S$26,0)
)</f>
        <v>0</v>
      </c>
      <c r="AG42">
        <f ca="1">-(
_xlfn.IFS(
S42&lt;=入力項目!$S$11,0,
AND(S42&gt;=入力項目!$S$11+1,S42&lt;=3),IFERROR(VLOOKUP(入力項目!$S$12,子育て関連マスタ!$I$4:$M$5,4,FALSE),0),
AND(S42&gt;=4,S42&lt;=6),IFERROR(VLOOKUP(入力項目!$S$13,子育て関連マスタ!$I$9:$M$12,4,FALSE),0),
AND(S42&gt;=7,S42&lt;=12),IFERROR(VLOOKUP(入力項目!$S$14,子育て関連マスタ!$I$16:$M$17,4,FALSE),0),
AND(S42&gt;=13,S42&lt;=15),IFERROR(VLOOKUP(入力項目!$S$15,子育て関連マスタ!$I$21:$M$22,4,FALSE),0),
AND(S42&gt;=16,S42&lt;=18),IFERROR(VLOOKUP(入力項目!$S$16,子育て関連マスタ!$I$26:$M$28,4,FALSE),0),
AND(S42&gt;=19,S42&lt;=20,入力項目!$S$16="高専"),IFERROR(VLOOKUP(入力項目!$S$16,子育て関連マスタ!$I$26:$M$28,4,FALSE),0),
AND(S42&gt;=19,S42&lt;=20,入力項目!$S$16&lt;&gt;"高専"),IFERROR(VLOOKUP(入力項目!$S$17,子育て関連マスタ!$I$32:$M$37,4,FALSE),0),
AND(S42&gt;=21,S42&lt;=22,入力項目!$S$16="高専"),IFERROR(VLOOKUP(入力項目!$S$17,子育て関連マスタ!$I$32:$M$34,4,FALSE),0),
AND(S42&gt;=21,S42&lt;=22,入力項目!$S$16&lt;&gt;"高専"),IFERROR(VLOOKUP(入力項目!$S$17,子育て関連マスタ!$I$32:$M$34,4,FALSE),0),
S42&gt;=23,0
) +
IF($D42=4,
  IFERROR(_xlfn.IFS(
  S42&lt;=入力項目!$S$11,0,
  AND(S42=入力項目!$S$11),IFERROR(VLOOKUP(入力項目!$S$12,子育て関連マスタ!$I$4:$M$5,2,FALSE),0),
  AND(S42=4),IFERROR(VLOOKUP(入力項目!$S$13,子育て関連マスタ!$I$9:$M$12,2,FALSE),0),
  AND(S42=7),IFERROR(VLOOKUP(入力項目!$S$14,子育て関連マスタ!$I$16:$M$17,2,FALSE),0),
  AND(S42=13),IFERROR(VLOOKUP(入力項目!$S$15,子育て関連マスタ!$I$21:$M$22,2,FALSE),0),
  AND(S42=16),IFERROR(VLOOKUP(入力項目!$S$16,子育て関連マスタ!$I$26:$M$28,2,FALSE),0),
  AND(S42=19,入力項目!$S$16&lt;&gt;"高専"),IFERROR(VLOOKUP(入力項目!$S$17,子育て関連マスタ!$I$32:$M$37,2,FALSE),0),
  AND(S42=21,入力項目!$S$16="高専"),IFERROR(VLOOKUP(入力項目!$S$17,子育て関連マスタ!$I$32:$M$37,2,FALSE),0),
  S42&gt;=22,0
  ),0),0
) +
IF(AND(S42&gt;=1,S42&lt;=15),IF($D42=入力項目!$S$8,入力項目!$S$3,0),0) +
IF(AND(S42&gt;=1,S42&lt;=15),IF($D42=5,入力項目!$S$4,0),0) +
IF(AND(S42&gt;=1,S42&lt;=15),IF($D42=12,入力項目!$S$5,0),0) +
IF(AND(入力項目!$S$7=$A42,入力項目!$S$8=$D42),子育て関連マスタ!$C$14,0) +
IFERROR(IF(AND(YEAR(EDATE(DATE(入力項目!$S$7,入力項目!$S$8,1),1))=$A42,MONTH(EDATE(DATE(入力項目!$S$7,入力項目!$S$8,1),1))=$D42),子育て関連マスタ!$C$15,0),0) +
IF(AND(OR(S42=3,S42=5,S42=7),$D42=11),子育て関連マスタ!$C$17,0) +
IF(AND(S42=20,$D42=1),子育て関連マスタ!$C$18,0) +
IF(AND(S42=20,$D42=1),
IFERROR(_xlfn.IFS(
入力項目!$S$10="男",子育て関連マスタ!$C$18,
入力項目!$S$10="女",子育て関連マスタ!$C$19
),0),0
) +
IF(AND(S42&gt;=入力項目!$S$18,S42&lt;=入力項目!$S$19),入力項目!$S$20,0) +
IF(AND(S42&gt;=入力項目!$S$21,S42&lt;=入力項目!$S$22),入力項目!$S$23,0) +
IF(AND(S42&gt;=入力項目!$S$24,S42&lt;=入力項目!$S$25),入力項目!$S$26,0)
)</f>
        <v>0</v>
      </c>
      <c r="AH42">
        <f ca="1">-(
_xlfn.IFS(
T42&lt;=入力項目!$S$11,0,
AND(T42&gt;=入力項目!$S$11+1,T42&lt;=3),IFERROR(VLOOKUP(入力項目!$S$12,子育て関連マスタ!$I$4:$M$5,4,FALSE),0),
AND(T42&gt;=4,T42&lt;=6),IFERROR(VLOOKUP(入力項目!$S$13,子育て関連マスタ!$I$9:$M$12,4,FALSE),0),
AND(T42&gt;=7,T42&lt;=12),IFERROR(VLOOKUP(入力項目!$S$14,子育て関連マスタ!$I$16:$M$17,4,FALSE),0),
AND(T42&gt;=13,T42&lt;=15),IFERROR(VLOOKUP(入力項目!$S$15,子育て関連マスタ!$I$21:$M$22,4,FALSE),0),
AND(T42&gt;=16,T42&lt;=18),IFERROR(VLOOKUP(入力項目!$S$16,子育て関連マスタ!$I$26:$M$28,4,FALSE),0),
AND(T42&gt;=19,T42&lt;=20,入力項目!$S$16="高専"),IFERROR(VLOOKUP(入力項目!$S$16,子育て関連マスタ!$I$26:$M$28,4,FALSE),0),
AND(T42&gt;=19,T42&lt;=20,入力項目!$S$16&lt;&gt;"高専"),IFERROR(VLOOKUP(入力項目!$S$17,子育て関連マスタ!$I$32:$M$37,4,FALSE),0),
AND(T42&gt;=21,T42&lt;=22,入力項目!$S$16="高専"),IFERROR(VLOOKUP(入力項目!$S$17,子育て関連マスタ!$I$32:$M$34,4,FALSE),0),
AND(T42&gt;=21,T42&lt;=22,入力項目!$S$16&lt;&gt;"高専"),IFERROR(VLOOKUP(入力項目!$S$17,子育て関連マスタ!$I$32:$M$34,4,FALSE),0),
T42&gt;=23,0
) +
IF($D42=4,
  IFERROR(_xlfn.IFS(
  T42&lt;=入力項目!$S$11,0,
  AND(T42=入力項目!$S$11),IFERROR(VLOOKUP(入力項目!$S$12,子育て関連マスタ!$I$4:$M$5,2,FALSE),0),
  AND(T42=4),IFERROR(VLOOKUP(入力項目!$S$13,子育て関連マスタ!$I$9:$M$12,2,FALSE),0),
  AND(T42=7),IFERROR(VLOOKUP(入力項目!$S$14,子育て関連マスタ!$I$16:$M$17,2,FALSE),0),
  AND(T42=13),IFERROR(VLOOKUP(入力項目!$S$15,子育て関連マスタ!$I$21:$M$22,2,FALSE),0),
  AND(T42=16),IFERROR(VLOOKUP(入力項目!$S$16,子育て関連マスタ!$I$26:$M$28,2,FALSE),0),
  AND(T42=19,入力項目!$S$16&lt;&gt;"高専"),IFERROR(VLOOKUP(入力項目!$S$17,子育て関連マスタ!$I$32:$M$37,2,FALSE),0),
  AND(T42=21,入力項目!$S$16="高専"),IFERROR(VLOOKUP(入力項目!$S$17,子育て関連マスタ!$I$32:$M$37,2,FALSE),0),
  T42&gt;=22,0
  ),0),0
) +
IF(AND(T42&gt;=1,T42&lt;=15),IF($D42=入力項目!$S$8,入力項目!$S$3,0),0) +
IF(AND(T42&gt;=1,T42&lt;=15),IF($D42=5,入力項目!$S$4,0),0) +
IF(AND(T42&gt;=1,T42&lt;=15),IF($D42=12,入力項目!$S$5,0),0) +
IF(AND(入力項目!$S$7=$A42,入力項目!$S$8=$D42),子育て関連マスタ!$C$14,0) +
IFERROR(IF(AND(YEAR(EDATE(DATE(入力項目!$S$7,入力項目!$S$8,1),1))=$A42,MONTH(EDATE(DATE(入力項目!$S$7,入力項目!$S$8,1),1))=$D42),子育て関連マスタ!$C$15,0),0) +
IF(AND(OR(T42=3,T42=5,T42=7),$D42=11),子育て関連マスタ!$C$17,0) +
IF(AND(T42=20,$D42=1),子育て関連マスタ!$C$18,0) +
IF(AND(T42=20,$D42=1),
IFERROR(_xlfn.IFS(
入力項目!$S$10="男",子育て関連マスタ!$C$18,
入力項目!$S$10="女",子育て関連マスタ!$C$19
),0),0
) +
IF(AND(T42&gt;=入力項目!$S$18,T42&lt;=入力項目!$S$19),入力項目!$S$20,0) +
IF(AND(T42&gt;=入力項目!$S$21,T42&lt;=入力項目!$S$22),入力項目!$S$23,0) +
IF(AND(T42&gt;=入力項目!$S$24,T42&lt;=入力項目!$S$25),入力項目!$S$26,0)
)</f>
        <v>0</v>
      </c>
      <c r="AI42">
        <f ca="1">-(
_xlfn.IFS(
U42&lt;=入力項目!$S$11,0,
AND(U42&gt;=入力項目!$S$11+1,U42&lt;=3),IFERROR(VLOOKUP(入力項目!$S$12,子育て関連マスタ!$I$4:$M$5,4,FALSE),0),
AND(U42&gt;=4,U42&lt;=6),IFERROR(VLOOKUP(入力項目!$S$13,子育て関連マスタ!$I$9:$M$12,4,FALSE),0),
AND(U42&gt;=7,U42&lt;=12),IFERROR(VLOOKUP(入力項目!$S$14,子育て関連マスタ!$I$16:$M$17,4,FALSE),0),
AND(U42&gt;=13,U42&lt;=15),IFERROR(VLOOKUP(入力項目!$S$15,子育て関連マスタ!$I$21:$M$22,4,FALSE),0),
AND(U42&gt;=16,U42&lt;=18),IFERROR(VLOOKUP(入力項目!$S$16,子育て関連マスタ!$I$26:$M$28,4,FALSE),0),
AND(U42&gt;=19,U42&lt;=20,入力項目!$S$16="高専"),IFERROR(VLOOKUP(入力項目!$S$16,子育て関連マスタ!$I$26:$M$28,4,FALSE),0),
AND(U42&gt;=19,U42&lt;=20,入力項目!$S$16&lt;&gt;"高専"),IFERROR(VLOOKUP(入力項目!$S$17,子育て関連マスタ!$I$32:$M$37,4,FALSE),0),
AND(U42&gt;=21,U42&lt;=22,入力項目!$S$16="高専"),IFERROR(VLOOKUP(入力項目!$S$17,子育て関連マスタ!$I$32:$M$34,4,FALSE),0),
AND(U42&gt;=21,U42&lt;=22,入力項目!$S$16&lt;&gt;"高専"),IFERROR(VLOOKUP(入力項目!$S$17,子育て関連マスタ!$I$32:$M$34,4,FALSE),0),
U42&gt;=23,0
) +
IF($D42=4,
  IFERROR(_xlfn.IFS(
  U42&lt;=入力項目!$S$11,0,
  AND(U42=入力項目!$S$11),IFERROR(VLOOKUP(入力項目!$S$12,子育て関連マスタ!$I$4:$M$5,2,FALSE),0),
  AND(U42=4),IFERROR(VLOOKUP(入力項目!$S$13,子育て関連マスタ!$I$9:$M$12,2,FALSE),0),
  AND(U42=7),IFERROR(VLOOKUP(入力項目!$S$14,子育て関連マスタ!$I$16:$M$17,2,FALSE),0),
  AND(U42=13),IFERROR(VLOOKUP(入力項目!$S$15,子育て関連マスタ!$I$21:$M$22,2,FALSE),0),
  AND(U42=16),IFERROR(VLOOKUP(入力項目!$S$16,子育て関連マスタ!$I$26:$M$28,2,FALSE),0),
  AND(U42=19,入力項目!$S$16&lt;&gt;"高専"),IFERROR(VLOOKUP(入力項目!$S$17,子育て関連マスタ!$I$32:$M$37,2,FALSE),0),
  AND(U42=21,入力項目!$S$16="高専"),IFERROR(VLOOKUP(入力項目!$S$17,子育て関連マスタ!$I$32:$M$37,2,FALSE),0),
  U42&gt;=22,0
  ),0),0
) +
IF(AND(U42&gt;=1,U42&lt;=15),IF($D42=入力項目!$S$8,入力項目!$S$3,0),0) +
IF(AND(U42&gt;=1,U42&lt;=15),IF($D42=5,入力項目!$S$4,0),0) +
IF(AND(U42&gt;=1,U42&lt;=15),IF($D42=12,入力項目!$S$5,0),0) +
IF(AND(入力項目!$S$7=$A42,入力項目!$S$8=$D42),子育て関連マスタ!$C$14,0) +
IFERROR(IF(AND(YEAR(EDATE(DATE(入力項目!$S$7,入力項目!$S$8,1),1))=$A42,MONTH(EDATE(DATE(入力項目!$S$7,入力項目!$S$8,1),1))=$D42),子育て関連マスタ!$C$15,0),0) +
IF(AND(OR(U42=3,U42=5,U42=7),$D42=11),子育て関連マスタ!$C$17,0) +
IF(AND(U42=20,$D42=1),子育て関連マスタ!$C$18,0) +
IF(AND(U42=20,$D42=1),
IFERROR(_xlfn.IFS(
入力項目!$S$10="男",子育て関連マスタ!$C$18,
入力項目!$S$10="女",子育て関連マスタ!$C$19
),0),0
) +
IF(AND(U42&gt;=入力項目!$S$18,U42&lt;=入力項目!$S$19),入力項目!$S$20,0) +
IF(AND(U42&gt;=入力項目!$S$21,U42&lt;=入力項目!$S$22),入力項目!$S$23,0) +
IF(AND(U42&gt;=入力項目!$S$24,U42&lt;=入力項目!$S$25),入力項目!$S$26,0)
)</f>
        <v>0</v>
      </c>
      <c r="AJ42" s="10">
        <f ca="1">-VLOOKUP($D42,月別収支!$A$2:$H$13,7,FALSE)</f>
        <v>-20000</v>
      </c>
    </row>
    <row r="43" spans="1:36" x14ac:dyDescent="0.4">
      <c r="A43">
        <f t="shared" ca="1" si="18"/>
        <v>2028</v>
      </c>
      <c r="B43">
        <f t="shared" ca="1" si="7"/>
        <v>2027</v>
      </c>
      <c r="C43">
        <f t="shared" ca="1" si="8"/>
        <v>4</v>
      </c>
      <c r="D43">
        <f t="shared" ca="1" si="19"/>
        <v>1</v>
      </c>
      <c r="E43" t="str">
        <f t="shared" ca="1" si="0"/>
        <v>2028年1月</v>
      </c>
      <c r="F43">
        <f ca="1">IF(OR(入力項目!$N$5&lt;$A43,AND(入力項目!$N$5=$A43,入力項目!$N$6&lt;$D43)),IF(F42=0,1,IF(G43=12,F42+1,F42)),0)</f>
        <v>3</v>
      </c>
      <c r="G43">
        <f ca="1">IF(OR(入力項目!$N$5&lt;$A43,AND(入力項目!$N$5=$A43,入力項目!$N$6&lt;$D43)),IF(G42=12,1,G42+1),0)</f>
        <v>3</v>
      </c>
      <c r="H43" t="str">
        <f t="shared" ca="1" si="1"/>
        <v>3_3</v>
      </c>
      <c r="I43">
        <f ca="1">IF(
  IFERROR(AND($C43&gt;0,MOD($C43,入力項目!$N$22)=0,$D43=入力項目!$N$23), FALSE),
  1,
  IF(
    AND(I42&gt;0,J42=12),
    IF(I42=入力項目!$N$28, 0, I42+1),
    I42
  )
)</f>
        <v>0</v>
      </c>
      <c r="J43">
        <f ca="1">IF($D43=入力項目!$N$23,1,IFERROR(J42+1,1))</f>
        <v>8</v>
      </c>
      <c r="K43" t="str">
        <f t="shared" ca="1" si="2"/>
        <v>0_8</v>
      </c>
      <c r="L43">
        <f ca="1">L42+IF(入力項目!$D$4=$D43,1,0)</f>
        <v>32</v>
      </c>
      <c r="M43" t="str">
        <f t="shared" ca="1" si="3"/>
        <v>32歳</v>
      </c>
      <c r="N43">
        <f t="shared" ca="1" si="10"/>
        <v>33</v>
      </c>
      <c r="O43" t="str">
        <f t="shared" ca="1" si="4"/>
        <v>33歳</v>
      </c>
      <c r="P43">
        <f t="shared" ca="1" si="11"/>
        <v>7</v>
      </c>
      <c r="Q43">
        <f t="shared" ca="1" si="12"/>
        <v>5</v>
      </c>
      <c r="R43">
        <f t="shared" ca="1" si="13"/>
        <v>2028</v>
      </c>
      <c r="S43">
        <f t="shared" ca="1" si="14"/>
        <v>2028</v>
      </c>
      <c r="T43">
        <f t="shared" ca="1" si="15"/>
        <v>2028</v>
      </c>
      <c r="U43">
        <f t="shared" ca="1" si="16"/>
        <v>2028</v>
      </c>
      <c r="V43" s="10">
        <f t="shared" ca="1" si="17"/>
        <v>10622135</v>
      </c>
      <c r="W43" s="10">
        <f ca="1">IF($L43&lt;その他マスタ!$B$1,VLOOKUP($D43,月別収支!$A$2:$H$13,2,FALSE),その他マスタ!$B$3)+IF(AND($L43=その他マスタ!$B$1,入力項目!$I$9="あり",$D43=入力項目!$D$4),その他マスタ!$B$2,0)</f>
        <v>300000</v>
      </c>
      <c r="X43" s="10">
        <f ca="1">-IF(入力項目!$K$5=TRUE,
IF($F43+$G43&lt;3,VLOOKUP($D43,月別収支!$A$2:$H$13,8,FALSE),0)+IFERROR(VLOOKUP($H43,住宅ローン計算!C:P,13,FALSE),0)+IF($F43&gt;1,IF(OR($G43=3,$G43=6,$G43=9,$G43=12),ROUNDUP(入力項目!$N$18/4,0),0),0),
VLOOKUP($D43,月別収支!$A$2:$H$13,8,FALSE))</f>
        <v>-89275</v>
      </c>
      <c r="Y43" s="10">
        <f ca="1">-VLOOKUP($D43,月別収支!$A$2:$H$13,3,FALSE)</f>
        <v>-75000</v>
      </c>
      <c r="Z43" s="10">
        <f ca="1">-VLOOKUP($D43,月別収支!$A$2:$H$13,4,FALSE)</f>
        <v>-27000</v>
      </c>
      <c r="AA43" s="10">
        <f ca="1">-VLOOKUP($D43,月別収支!$A$2:$H$13,6,FALSE)</f>
        <v>-10000</v>
      </c>
      <c r="AB43" s="10">
        <f ca="1">-(
VLOOKUP($D43,月別収支!$A$2:$H$13,5,FALSE)+IF(AND(入力項目!$I$27&lt;=$A43,ISEVEN($A43-入力項目!$I$27),入力項目!$I$28=$D43),入力項目!$I$26,0)
+IF(入力項目!$K$26=TRUE,
IFERROR(VLOOKUP($K43,マイカーローン計算!C:P,13,FALSE),0),
IFERROR(
  IF(AND($C43&gt;0,MOD($C43,入力項目!$N$22)=0,$D43=入力項目!$N$23),入力項目!$N$24,0),
 0
)
)
)</f>
        <v>-20000</v>
      </c>
      <c r="AC43" s="10">
        <f ca="1">-IF($A43&lt;入力項目!$N$33,入力項目!$N$35,IF(AND($A43=入力項目!$N$33,$D43&lt;=入力項目!$N$34),入力項目!$N$35,0))</f>
        <v>-5000</v>
      </c>
      <c r="AD43">
        <f ca="1">-(
_xlfn.IFS(
P43&lt;=入力項目!$S$11,0,
AND(P43&gt;=入力項目!$S$11+1,P43&lt;=3),IFERROR(VLOOKUP(入力項目!$S$12,子育て関連マスタ!$I$4:$M$5,4,FALSE),0),
AND(P43&gt;=4,P43&lt;=6),IFERROR(VLOOKUP(入力項目!$S$13,子育て関連マスタ!$I$9:$M$12,4,FALSE),0),
AND(P43&gt;=7,P43&lt;=12),IFERROR(VLOOKUP(入力項目!$S$14,子育て関連マスタ!$I$16:$M$17,4,FALSE),0),
AND(P43&gt;=13,P43&lt;=15),IFERROR(VLOOKUP(入力項目!$S$15,子育て関連マスタ!$I$21:$M$22,4,FALSE),0),
AND(P43&gt;=16,P43&lt;=18),IFERROR(VLOOKUP(入力項目!$S$16,子育て関連マスタ!$I$26:$M$28,4,FALSE),0),
AND(P43&gt;=19,P43&lt;=20,入力項目!$S$16="高専"),IFERROR(VLOOKUP(入力項目!$S$16,子育て関連マスタ!$I$26:$M$28,4,FALSE),0),
AND(P43&gt;=19,P43&lt;=20,入力項目!$S$16&lt;&gt;"高専"),IFERROR(VLOOKUP(入力項目!$S$17,子育て関連マスタ!$I$32:$M$37,4,FALSE),0),
AND(P43&gt;=21,P43&lt;=22,入力項目!$S$16="高専"),IFERROR(VLOOKUP(入力項目!$S$17,子育て関連マスタ!$I$32:$M$34,4,FALSE),0),
AND(P43&gt;=21,P43&lt;=22,入力項目!$S$16&lt;&gt;"高専"),IFERROR(VLOOKUP(入力項目!$S$17,子育て関連マスタ!$I$32:$M$34,4,FALSE),0),
P43&gt;=23,0
) +
IF($D43=4,
  IFERROR(_xlfn.IFS(
  P43&lt;=入力項目!$S$11,0,
  AND(P43=入力項目!$S$11),IFERROR(VLOOKUP(入力項目!$S$12,子育て関連マスタ!$I$4:$M$5,2,FALSE),0),
  AND(P43=4),IFERROR(VLOOKUP(入力項目!$S$13,子育て関連マスタ!$I$9:$M$12,2,FALSE),0),
  AND(P43=7),IFERROR(VLOOKUP(入力項目!$S$14,子育て関連マスタ!$I$16:$M$17,2,FALSE),0),
  AND(P43=13),IFERROR(VLOOKUP(入力項目!$S$15,子育て関連マスタ!$I$21:$M$22,2,FALSE),0),
  AND(P43=16),IFERROR(VLOOKUP(入力項目!$S$16,子育て関連マスタ!$I$26:$M$28,2,FALSE),0),
  AND(P43=19,入力項目!$S$16&lt;&gt;"高専"),IFERROR(VLOOKUP(入力項目!$S$17,子育て関連マスタ!$I$32:$M$37,2,FALSE),0),
  AND(P43=21,入力項目!$S$16="高専"),IFERROR(VLOOKUP(入力項目!$S$17,子育て関連マスタ!$I$32:$M$37,2,FALSE),0),
  P43&gt;=22,0
  ),0),0
) +
IF(AND(P43&gt;=1,P43&lt;=15),IF($D43=入力項目!$S$8,入力項目!$S$3,0),0) +
IF(AND(P43&gt;=1,P43&lt;=15),IF($D43=5,入力項目!$S$4,0),0) +
IF(AND(P43&gt;=1,P43&lt;=15),IF($D43=12,入力項目!$S$5,0),0) +
IF(AND(入力項目!$S$7=$A43,入力項目!$S$8=$D43),子育て関連マスタ!$C$14,0) +
IFERROR(IF(AND(YEAR(EDATE(DATE(入力項目!$S$7,入力項目!$S$8,1),1))=$A43,MONTH(EDATE(DATE(入力項目!$S$7,入力項目!$S$8,1),1))=$D43),子育て関連マスタ!$C$15,0),0) +
IF(AND(OR(P43=3,P43=5,P43=7),$D43=11),子育て関連マスタ!$C$17,0) +
IF(AND(P43=20,$D43=1),子育て関連マスタ!$C$18,0) +
IF(AND(P43=20,$D43=1),
IFERROR(_xlfn.IFS(
入力項目!$S$10="男",子育て関連マスタ!$C$18,
入力項目!$S$10="女",子育て関連マスタ!$C$19
),0),0
) +
IF(AND(P43&gt;=入力項目!$S$18,P43&lt;=入力項目!$S$19),入力項目!$S$20,0) +
IF(AND(P43&gt;=入力項目!$S$21,P43&lt;=入力項目!$S$22),入力項目!$S$23,0) +
IF(AND(P43&gt;=入力項目!$S$24,P43&lt;=入力項目!$S$25),入力項目!$S$26,0)
)</f>
        <v>-40000</v>
      </c>
      <c r="AE43">
        <f ca="1">-(
_xlfn.IFS(
Q43&lt;=入力項目!$S$11,0,
AND(Q43&gt;=入力項目!$S$11+1,Q43&lt;=3),IFERROR(VLOOKUP(入力項目!$S$12,子育て関連マスタ!$I$4:$M$5,4,FALSE),0),
AND(Q43&gt;=4,Q43&lt;=6),IFERROR(VLOOKUP(入力項目!$S$13,子育て関連マスタ!$I$9:$M$12,4,FALSE),0),
AND(Q43&gt;=7,Q43&lt;=12),IFERROR(VLOOKUP(入力項目!$S$14,子育て関連マスタ!$I$16:$M$17,4,FALSE),0),
AND(Q43&gt;=13,Q43&lt;=15),IFERROR(VLOOKUP(入力項目!$S$15,子育て関連マスタ!$I$21:$M$22,4,FALSE),0),
AND(Q43&gt;=16,Q43&lt;=18),IFERROR(VLOOKUP(入力項目!$S$16,子育て関連マスタ!$I$26:$M$28,4,FALSE),0),
AND(Q43&gt;=19,Q43&lt;=20,入力項目!$S$16="高専"),IFERROR(VLOOKUP(入力項目!$S$16,子育て関連マスタ!$I$26:$M$28,4,FALSE),0),
AND(Q43&gt;=19,Q43&lt;=20,入力項目!$S$16&lt;&gt;"高専"),IFERROR(VLOOKUP(入力項目!$S$17,子育て関連マスタ!$I$32:$M$37,4,FALSE),0),
AND(Q43&gt;=21,Q43&lt;=22,入力項目!$S$16="高専"),IFERROR(VLOOKUP(入力項目!$S$17,子育て関連マスタ!$I$32:$M$34,4,FALSE),0),
AND(Q43&gt;=21,Q43&lt;=22,入力項目!$S$16&lt;&gt;"高専"),IFERROR(VLOOKUP(入力項目!$S$17,子育て関連マスタ!$I$32:$M$34,4,FALSE),0),
Q43&gt;=23,0
) +
IF($D43=4,
  IFERROR(_xlfn.IFS(
  Q43&lt;=入力項目!$S$11,0,
  AND(Q43=入力項目!$S$11),IFERROR(VLOOKUP(入力項目!$S$12,子育て関連マスタ!$I$4:$M$5,2,FALSE),0),
  AND(Q43=4),IFERROR(VLOOKUP(入力項目!$S$13,子育て関連マスタ!$I$9:$M$12,2,FALSE),0),
  AND(Q43=7),IFERROR(VLOOKUP(入力項目!$S$14,子育て関連マスタ!$I$16:$M$17,2,FALSE),0),
  AND(Q43=13),IFERROR(VLOOKUP(入力項目!$S$15,子育て関連マスタ!$I$21:$M$22,2,FALSE),0),
  AND(Q43=16),IFERROR(VLOOKUP(入力項目!$S$16,子育て関連マスタ!$I$26:$M$28,2,FALSE),0),
  AND(Q43=19,入力項目!$S$16&lt;&gt;"高専"),IFERROR(VLOOKUP(入力項目!$S$17,子育て関連マスタ!$I$32:$M$37,2,FALSE),0),
  AND(Q43=21,入力項目!$S$16="高専"),IFERROR(VLOOKUP(入力項目!$S$17,子育て関連マスタ!$I$32:$M$37,2,FALSE),0),
  Q43&gt;=22,0
  ),0),0
) +
IF(AND(Q43&gt;=1,Q43&lt;=15),IF($D43=入力項目!$S$8,入力項目!$S$3,0),0) +
IF(AND(Q43&gt;=1,Q43&lt;=15),IF($D43=5,入力項目!$S$4,0),0) +
IF(AND(Q43&gt;=1,Q43&lt;=15),IF($D43=12,入力項目!$S$5,0),0) +
IF(AND(入力項目!$S$7=$A43,入力項目!$S$8=$D43),子育て関連マスタ!$C$14,0) +
IFERROR(IF(AND(YEAR(EDATE(DATE(入力項目!$S$7,入力項目!$S$8,1),1))=$A43,MONTH(EDATE(DATE(入力項目!$S$7,入力項目!$S$8,1),1))=$D43),子育て関連マスタ!$C$15,0),0) +
IF(AND(OR(Q43=3,Q43=5,Q43=7),$D43=11),子育て関連マスタ!$C$17,0) +
IF(AND(Q43=20,$D43=1),子育て関連マスタ!$C$18,0) +
IF(AND(Q43=20,$D43=1),
IFERROR(_xlfn.IFS(
入力項目!$S$10="男",子育て関連マスタ!$C$18,
入力項目!$S$10="女",子育て関連マスタ!$C$19
),0),0
) +
IF(AND(Q43&gt;=入力項目!$S$18,Q43&lt;=入力項目!$S$19),入力項目!$S$20,0) +
IF(AND(Q43&gt;=入力項目!$S$21,Q43&lt;=入力項目!$S$22),入力項目!$S$23,0) +
IF(AND(Q43&gt;=入力項目!$S$24,Q43&lt;=入力項目!$S$25),入力項目!$S$26,0)
)</f>
        <v>-14000</v>
      </c>
      <c r="AF43">
        <f ca="1">-(
_xlfn.IFS(
R43&lt;=入力項目!$S$11,0,
AND(R43&gt;=入力項目!$S$11+1,R43&lt;=3),IFERROR(VLOOKUP(入力項目!$S$12,子育て関連マスタ!$I$4:$M$5,4,FALSE),0),
AND(R43&gt;=4,R43&lt;=6),IFERROR(VLOOKUP(入力項目!$S$13,子育て関連マスタ!$I$9:$M$12,4,FALSE),0),
AND(R43&gt;=7,R43&lt;=12),IFERROR(VLOOKUP(入力項目!$S$14,子育て関連マスタ!$I$16:$M$17,4,FALSE),0),
AND(R43&gt;=13,R43&lt;=15),IFERROR(VLOOKUP(入力項目!$S$15,子育て関連マスタ!$I$21:$M$22,4,FALSE),0),
AND(R43&gt;=16,R43&lt;=18),IFERROR(VLOOKUP(入力項目!$S$16,子育て関連マスタ!$I$26:$M$28,4,FALSE),0),
AND(R43&gt;=19,R43&lt;=20,入力項目!$S$16="高専"),IFERROR(VLOOKUP(入力項目!$S$16,子育て関連マスタ!$I$26:$M$28,4,FALSE),0),
AND(R43&gt;=19,R43&lt;=20,入力項目!$S$16&lt;&gt;"高専"),IFERROR(VLOOKUP(入力項目!$S$17,子育て関連マスタ!$I$32:$M$37,4,FALSE),0),
AND(R43&gt;=21,R43&lt;=22,入力項目!$S$16="高専"),IFERROR(VLOOKUP(入力項目!$S$17,子育て関連マスタ!$I$32:$M$34,4,FALSE),0),
AND(R43&gt;=21,R43&lt;=22,入力項目!$S$16&lt;&gt;"高専"),IFERROR(VLOOKUP(入力項目!$S$17,子育て関連マスタ!$I$32:$M$34,4,FALSE),0),
R43&gt;=23,0
) +
IF($D43=4,
  IFERROR(_xlfn.IFS(
  R43&lt;=入力項目!$S$11,0,
  AND(R43=入力項目!$S$11),IFERROR(VLOOKUP(入力項目!$S$12,子育て関連マスタ!$I$4:$M$5,2,FALSE),0),
  AND(R43=4),IFERROR(VLOOKUP(入力項目!$S$13,子育て関連マスタ!$I$9:$M$12,2,FALSE),0),
  AND(R43=7),IFERROR(VLOOKUP(入力項目!$S$14,子育て関連マスタ!$I$16:$M$17,2,FALSE),0),
  AND(R43=13),IFERROR(VLOOKUP(入力項目!$S$15,子育て関連マスタ!$I$21:$M$22,2,FALSE),0),
  AND(R43=16),IFERROR(VLOOKUP(入力項目!$S$16,子育て関連マスタ!$I$26:$M$28,2,FALSE),0),
  AND(R43=19,入力項目!$S$16&lt;&gt;"高専"),IFERROR(VLOOKUP(入力項目!$S$17,子育て関連マスタ!$I$32:$M$37,2,FALSE),0),
  AND(R43=21,入力項目!$S$16="高専"),IFERROR(VLOOKUP(入力項目!$S$17,子育て関連マスタ!$I$32:$M$37,2,FALSE),0),
  R43&gt;=22,0
  ),0),0
) +
IF(AND(R43&gt;=1,R43&lt;=15),IF($D43=入力項目!$S$8,入力項目!$S$3,0),0) +
IF(AND(R43&gt;=1,R43&lt;=15),IF($D43=5,入力項目!$S$4,0),0) +
IF(AND(R43&gt;=1,R43&lt;=15),IF($D43=12,入力項目!$S$5,0),0) +
IF(AND(入力項目!$S$7=$A43,入力項目!$S$8=$D43),子育て関連マスタ!$C$14,0) +
IFERROR(IF(AND(YEAR(EDATE(DATE(入力項目!$S$7,入力項目!$S$8,1),1))=$A43,MONTH(EDATE(DATE(入力項目!$S$7,入力項目!$S$8,1),1))=$D43),子育て関連マスタ!$C$15,0),0) +
IF(AND(OR(R43=3,R43=5,R43=7),$D43=11),子育て関連マスタ!$C$17,0) +
IF(AND(R43=20,$D43=1),子育て関連マスタ!$C$18,0) +
IF(AND(R43=20,$D43=1),
IFERROR(_xlfn.IFS(
入力項目!$S$10="男",子育て関連マスタ!$C$18,
入力項目!$S$10="女",子育て関連マスタ!$C$19
),0),0
) +
IF(AND(R43&gt;=入力項目!$S$18,R43&lt;=入力項目!$S$19),入力項目!$S$20,0) +
IF(AND(R43&gt;=入力項目!$S$21,R43&lt;=入力項目!$S$22),入力項目!$S$23,0) +
IF(AND(R43&gt;=入力項目!$S$24,R43&lt;=入力項目!$S$25),入力項目!$S$26,0)
)</f>
        <v>0</v>
      </c>
      <c r="AG43">
        <f ca="1">-(
_xlfn.IFS(
S43&lt;=入力項目!$S$11,0,
AND(S43&gt;=入力項目!$S$11+1,S43&lt;=3),IFERROR(VLOOKUP(入力項目!$S$12,子育て関連マスタ!$I$4:$M$5,4,FALSE),0),
AND(S43&gt;=4,S43&lt;=6),IFERROR(VLOOKUP(入力項目!$S$13,子育て関連マスタ!$I$9:$M$12,4,FALSE),0),
AND(S43&gt;=7,S43&lt;=12),IFERROR(VLOOKUP(入力項目!$S$14,子育て関連マスタ!$I$16:$M$17,4,FALSE),0),
AND(S43&gt;=13,S43&lt;=15),IFERROR(VLOOKUP(入力項目!$S$15,子育て関連マスタ!$I$21:$M$22,4,FALSE),0),
AND(S43&gt;=16,S43&lt;=18),IFERROR(VLOOKUP(入力項目!$S$16,子育て関連マスタ!$I$26:$M$28,4,FALSE),0),
AND(S43&gt;=19,S43&lt;=20,入力項目!$S$16="高専"),IFERROR(VLOOKUP(入力項目!$S$16,子育て関連マスタ!$I$26:$M$28,4,FALSE),0),
AND(S43&gt;=19,S43&lt;=20,入力項目!$S$16&lt;&gt;"高専"),IFERROR(VLOOKUP(入力項目!$S$17,子育て関連マスタ!$I$32:$M$37,4,FALSE),0),
AND(S43&gt;=21,S43&lt;=22,入力項目!$S$16="高専"),IFERROR(VLOOKUP(入力項目!$S$17,子育て関連マスタ!$I$32:$M$34,4,FALSE),0),
AND(S43&gt;=21,S43&lt;=22,入力項目!$S$16&lt;&gt;"高専"),IFERROR(VLOOKUP(入力項目!$S$17,子育て関連マスタ!$I$32:$M$34,4,FALSE),0),
S43&gt;=23,0
) +
IF($D43=4,
  IFERROR(_xlfn.IFS(
  S43&lt;=入力項目!$S$11,0,
  AND(S43=入力項目!$S$11),IFERROR(VLOOKUP(入力項目!$S$12,子育て関連マスタ!$I$4:$M$5,2,FALSE),0),
  AND(S43=4),IFERROR(VLOOKUP(入力項目!$S$13,子育て関連マスタ!$I$9:$M$12,2,FALSE),0),
  AND(S43=7),IFERROR(VLOOKUP(入力項目!$S$14,子育て関連マスタ!$I$16:$M$17,2,FALSE),0),
  AND(S43=13),IFERROR(VLOOKUP(入力項目!$S$15,子育て関連マスタ!$I$21:$M$22,2,FALSE),0),
  AND(S43=16),IFERROR(VLOOKUP(入力項目!$S$16,子育て関連マスタ!$I$26:$M$28,2,FALSE),0),
  AND(S43=19,入力項目!$S$16&lt;&gt;"高専"),IFERROR(VLOOKUP(入力項目!$S$17,子育て関連マスタ!$I$32:$M$37,2,FALSE),0),
  AND(S43=21,入力項目!$S$16="高専"),IFERROR(VLOOKUP(入力項目!$S$17,子育て関連マスタ!$I$32:$M$37,2,FALSE),0),
  S43&gt;=22,0
  ),0),0
) +
IF(AND(S43&gt;=1,S43&lt;=15),IF($D43=入力項目!$S$8,入力項目!$S$3,0),0) +
IF(AND(S43&gt;=1,S43&lt;=15),IF($D43=5,入力項目!$S$4,0),0) +
IF(AND(S43&gt;=1,S43&lt;=15),IF($D43=12,入力項目!$S$5,0),0) +
IF(AND(入力項目!$S$7=$A43,入力項目!$S$8=$D43),子育て関連マスタ!$C$14,0) +
IFERROR(IF(AND(YEAR(EDATE(DATE(入力項目!$S$7,入力項目!$S$8,1),1))=$A43,MONTH(EDATE(DATE(入力項目!$S$7,入力項目!$S$8,1),1))=$D43),子育て関連マスタ!$C$15,0),0) +
IF(AND(OR(S43=3,S43=5,S43=7),$D43=11),子育て関連マスタ!$C$17,0) +
IF(AND(S43=20,$D43=1),子育て関連マスタ!$C$18,0) +
IF(AND(S43=20,$D43=1),
IFERROR(_xlfn.IFS(
入力項目!$S$10="男",子育て関連マスタ!$C$18,
入力項目!$S$10="女",子育て関連マスタ!$C$19
),0),0
) +
IF(AND(S43&gt;=入力項目!$S$18,S43&lt;=入力項目!$S$19),入力項目!$S$20,0) +
IF(AND(S43&gt;=入力項目!$S$21,S43&lt;=入力項目!$S$22),入力項目!$S$23,0) +
IF(AND(S43&gt;=入力項目!$S$24,S43&lt;=入力項目!$S$25),入力項目!$S$26,0)
)</f>
        <v>0</v>
      </c>
      <c r="AH43">
        <f ca="1">-(
_xlfn.IFS(
T43&lt;=入力項目!$S$11,0,
AND(T43&gt;=入力項目!$S$11+1,T43&lt;=3),IFERROR(VLOOKUP(入力項目!$S$12,子育て関連マスタ!$I$4:$M$5,4,FALSE),0),
AND(T43&gt;=4,T43&lt;=6),IFERROR(VLOOKUP(入力項目!$S$13,子育て関連マスタ!$I$9:$M$12,4,FALSE),0),
AND(T43&gt;=7,T43&lt;=12),IFERROR(VLOOKUP(入力項目!$S$14,子育て関連マスタ!$I$16:$M$17,4,FALSE),0),
AND(T43&gt;=13,T43&lt;=15),IFERROR(VLOOKUP(入力項目!$S$15,子育て関連マスタ!$I$21:$M$22,4,FALSE),0),
AND(T43&gt;=16,T43&lt;=18),IFERROR(VLOOKUP(入力項目!$S$16,子育て関連マスタ!$I$26:$M$28,4,FALSE),0),
AND(T43&gt;=19,T43&lt;=20,入力項目!$S$16="高専"),IFERROR(VLOOKUP(入力項目!$S$16,子育て関連マスタ!$I$26:$M$28,4,FALSE),0),
AND(T43&gt;=19,T43&lt;=20,入力項目!$S$16&lt;&gt;"高専"),IFERROR(VLOOKUP(入力項目!$S$17,子育て関連マスタ!$I$32:$M$37,4,FALSE),0),
AND(T43&gt;=21,T43&lt;=22,入力項目!$S$16="高専"),IFERROR(VLOOKUP(入力項目!$S$17,子育て関連マスタ!$I$32:$M$34,4,FALSE),0),
AND(T43&gt;=21,T43&lt;=22,入力項目!$S$16&lt;&gt;"高専"),IFERROR(VLOOKUP(入力項目!$S$17,子育て関連マスタ!$I$32:$M$34,4,FALSE),0),
T43&gt;=23,0
) +
IF($D43=4,
  IFERROR(_xlfn.IFS(
  T43&lt;=入力項目!$S$11,0,
  AND(T43=入力項目!$S$11),IFERROR(VLOOKUP(入力項目!$S$12,子育て関連マスタ!$I$4:$M$5,2,FALSE),0),
  AND(T43=4),IFERROR(VLOOKUP(入力項目!$S$13,子育て関連マスタ!$I$9:$M$12,2,FALSE),0),
  AND(T43=7),IFERROR(VLOOKUP(入力項目!$S$14,子育て関連マスタ!$I$16:$M$17,2,FALSE),0),
  AND(T43=13),IFERROR(VLOOKUP(入力項目!$S$15,子育て関連マスタ!$I$21:$M$22,2,FALSE),0),
  AND(T43=16),IFERROR(VLOOKUP(入力項目!$S$16,子育て関連マスタ!$I$26:$M$28,2,FALSE),0),
  AND(T43=19,入力項目!$S$16&lt;&gt;"高専"),IFERROR(VLOOKUP(入力項目!$S$17,子育て関連マスタ!$I$32:$M$37,2,FALSE),0),
  AND(T43=21,入力項目!$S$16="高専"),IFERROR(VLOOKUP(入力項目!$S$17,子育て関連マスタ!$I$32:$M$37,2,FALSE),0),
  T43&gt;=22,0
  ),0),0
) +
IF(AND(T43&gt;=1,T43&lt;=15),IF($D43=入力項目!$S$8,入力項目!$S$3,0),0) +
IF(AND(T43&gt;=1,T43&lt;=15),IF($D43=5,入力項目!$S$4,0),0) +
IF(AND(T43&gt;=1,T43&lt;=15),IF($D43=12,入力項目!$S$5,0),0) +
IF(AND(入力項目!$S$7=$A43,入力項目!$S$8=$D43),子育て関連マスタ!$C$14,0) +
IFERROR(IF(AND(YEAR(EDATE(DATE(入力項目!$S$7,入力項目!$S$8,1),1))=$A43,MONTH(EDATE(DATE(入力項目!$S$7,入力項目!$S$8,1),1))=$D43),子育て関連マスタ!$C$15,0),0) +
IF(AND(OR(T43=3,T43=5,T43=7),$D43=11),子育て関連マスタ!$C$17,0) +
IF(AND(T43=20,$D43=1),子育て関連マスタ!$C$18,0) +
IF(AND(T43=20,$D43=1),
IFERROR(_xlfn.IFS(
入力項目!$S$10="男",子育て関連マスタ!$C$18,
入力項目!$S$10="女",子育て関連マスタ!$C$19
),0),0
) +
IF(AND(T43&gt;=入力項目!$S$18,T43&lt;=入力項目!$S$19),入力項目!$S$20,0) +
IF(AND(T43&gt;=入力項目!$S$21,T43&lt;=入力項目!$S$22),入力項目!$S$23,0) +
IF(AND(T43&gt;=入力項目!$S$24,T43&lt;=入力項目!$S$25),入力項目!$S$26,0)
)</f>
        <v>0</v>
      </c>
      <c r="AI43">
        <f ca="1">-(
_xlfn.IFS(
U43&lt;=入力項目!$S$11,0,
AND(U43&gt;=入力項目!$S$11+1,U43&lt;=3),IFERROR(VLOOKUP(入力項目!$S$12,子育て関連マスタ!$I$4:$M$5,4,FALSE),0),
AND(U43&gt;=4,U43&lt;=6),IFERROR(VLOOKUP(入力項目!$S$13,子育て関連マスタ!$I$9:$M$12,4,FALSE),0),
AND(U43&gt;=7,U43&lt;=12),IFERROR(VLOOKUP(入力項目!$S$14,子育て関連マスタ!$I$16:$M$17,4,FALSE),0),
AND(U43&gt;=13,U43&lt;=15),IFERROR(VLOOKUP(入力項目!$S$15,子育て関連マスタ!$I$21:$M$22,4,FALSE),0),
AND(U43&gt;=16,U43&lt;=18),IFERROR(VLOOKUP(入力項目!$S$16,子育て関連マスタ!$I$26:$M$28,4,FALSE),0),
AND(U43&gt;=19,U43&lt;=20,入力項目!$S$16="高専"),IFERROR(VLOOKUP(入力項目!$S$16,子育て関連マスタ!$I$26:$M$28,4,FALSE),0),
AND(U43&gt;=19,U43&lt;=20,入力項目!$S$16&lt;&gt;"高専"),IFERROR(VLOOKUP(入力項目!$S$17,子育て関連マスタ!$I$32:$M$37,4,FALSE),0),
AND(U43&gt;=21,U43&lt;=22,入力項目!$S$16="高専"),IFERROR(VLOOKUP(入力項目!$S$17,子育て関連マスタ!$I$32:$M$34,4,FALSE),0),
AND(U43&gt;=21,U43&lt;=22,入力項目!$S$16&lt;&gt;"高専"),IFERROR(VLOOKUP(入力項目!$S$17,子育て関連マスタ!$I$32:$M$34,4,FALSE),0),
U43&gt;=23,0
) +
IF($D43=4,
  IFERROR(_xlfn.IFS(
  U43&lt;=入力項目!$S$11,0,
  AND(U43=入力項目!$S$11),IFERROR(VLOOKUP(入力項目!$S$12,子育て関連マスタ!$I$4:$M$5,2,FALSE),0),
  AND(U43=4),IFERROR(VLOOKUP(入力項目!$S$13,子育て関連マスタ!$I$9:$M$12,2,FALSE),0),
  AND(U43=7),IFERROR(VLOOKUP(入力項目!$S$14,子育て関連マスタ!$I$16:$M$17,2,FALSE),0),
  AND(U43=13),IFERROR(VLOOKUP(入力項目!$S$15,子育て関連マスタ!$I$21:$M$22,2,FALSE),0),
  AND(U43=16),IFERROR(VLOOKUP(入力項目!$S$16,子育て関連マスタ!$I$26:$M$28,2,FALSE),0),
  AND(U43=19,入力項目!$S$16&lt;&gt;"高専"),IFERROR(VLOOKUP(入力項目!$S$17,子育て関連マスタ!$I$32:$M$37,2,FALSE),0),
  AND(U43=21,入力項目!$S$16="高専"),IFERROR(VLOOKUP(入力項目!$S$17,子育て関連マスタ!$I$32:$M$37,2,FALSE),0),
  U43&gt;=22,0
  ),0),0
) +
IF(AND(U43&gt;=1,U43&lt;=15),IF($D43=入力項目!$S$8,入力項目!$S$3,0),0) +
IF(AND(U43&gt;=1,U43&lt;=15),IF($D43=5,入力項目!$S$4,0),0) +
IF(AND(U43&gt;=1,U43&lt;=15),IF($D43=12,入力項目!$S$5,0),0) +
IF(AND(入力項目!$S$7=$A43,入力項目!$S$8=$D43),子育て関連マスタ!$C$14,0) +
IFERROR(IF(AND(YEAR(EDATE(DATE(入力項目!$S$7,入力項目!$S$8,1),1))=$A43,MONTH(EDATE(DATE(入力項目!$S$7,入力項目!$S$8,1),1))=$D43),子育て関連マスタ!$C$15,0),0) +
IF(AND(OR(U43=3,U43=5,U43=7),$D43=11),子育て関連マスタ!$C$17,0) +
IF(AND(U43=20,$D43=1),子育て関連マスタ!$C$18,0) +
IF(AND(U43=20,$D43=1),
IFERROR(_xlfn.IFS(
入力項目!$S$10="男",子育て関連マスタ!$C$18,
入力項目!$S$10="女",子育て関連マスタ!$C$19
),0),0
) +
IF(AND(U43&gt;=入力項目!$S$18,U43&lt;=入力項目!$S$19),入力項目!$S$20,0) +
IF(AND(U43&gt;=入力項目!$S$21,U43&lt;=入力項目!$S$22),入力項目!$S$23,0) +
IF(AND(U43&gt;=入力項目!$S$24,U43&lt;=入力項目!$S$25),入力項目!$S$26,0)
)</f>
        <v>0</v>
      </c>
      <c r="AJ43" s="10">
        <f ca="1">-VLOOKUP($D43,月別収支!$A$2:$H$13,7,FALSE)</f>
        <v>-20000</v>
      </c>
    </row>
    <row r="44" spans="1:36" x14ac:dyDescent="0.4">
      <c r="A44">
        <f t="shared" ref="A44:A107" ca="1" si="20">IF(D44=1,A43+1,A43)</f>
        <v>2028</v>
      </c>
      <c r="B44">
        <f t="shared" ca="1" si="7"/>
        <v>2027</v>
      </c>
      <c r="C44">
        <f t="shared" ca="1" si="8"/>
        <v>4</v>
      </c>
      <c r="D44">
        <f t="shared" ref="D44:D107" ca="1" si="21">IF(D43=12,1,D43+1)</f>
        <v>2</v>
      </c>
      <c r="E44" t="str">
        <f t="shared" ca="1" si="0"/>
        <v>2028年2月</v>
      </c>
      <c r="F44">
        <f ca="1">IF(OR(入力項目!$N$5&lt;$A44,AND(入力項目!$N$5=$A44,入力項目!$N$6&lt;$D44)),IF(F43=0,1,IF(G44=12,F43+1,F43)),0)</f>
        <v>3</v>
      </c>
      <c r="G44">
        <f ca="1">IF(OR(入力項目!$N$5&lt;$A44,AND(入力項目!$N$5=$A44,入力項目!$N$6&lt;$D44)),IF(G43=12,1,G43+1),0)</f>
        <v>4</v>
      </c>
      <c r="H44" t="str">
        <f t="shared" ca="1" si="1"/>
        <v>3_4</v>
      </c>
      <c r="I44">
        <f ca="1">IF(
  IFERROR(AND($C44&gt;0,MOD($C44,入力項目!$N$22)=0,$D44=入力項目!$N$23), FALSE),
  1,
  IF(
    AND(I43&gt;0,J43=12),
    IF(I43=入力項目!$N$28, 0, I43+1),
    I43
  )
)</f>
        <v>0</v>
      </c>
      <c r="J44">
        <f ca="1">IF($D44=入力項目!$N$23,1,IFERROR(J43+1,1))</f>
        <v>9</v>
      </c>
      <c r="K44" t="str">
        <f t="shared" ca="1" si="2"/>
        <v>0_9</v>
      </c>
      <c r="L44">
        <f ca="1">L43+IF(入力項目!$D$4=$D44,1,0)</f>
        <v>32</v>
      </c>
      <c r="M44" t="str">
        <f t="shared" ca="1" si="3"/>
        <v>32歳</v>
      </c>
      <c r="N44">
        <f t="shared" ca="1" si="10"/>
        <v>33</v>
      </c>
      <c r="O44" t="str">
        <f t="shared" ca="1" si="4"/>
        <v>33歳</v>
      </c>
      <c r="P44">
        <f t="shared" ca="1" si="11"/>
        <v>7</v>
      </c>
      <c r="Q44">
        <f t="shared" ca="1" si="12"/>
        <v>5</v>
      </c>
      <c r="R44">
        <f t="shared" ca="1" si="13"/>
        <v>2028</v>
      </c>
      <c r="S44">
        <f t="shared" ca="1" si="14"/>
        <v>2028</v>
      </c>
      <c r="T44">
        <f t="shared" ca="1" si="15"/>
        <v>2028</v>
      </c>
      <c r="U44">
        <f t="shared" ca="1" si="16"/>
        <v>2028</v>
      </c>
      <c r="V44" s="10">
        <f t="shared" ca="1" si="17"/>
        <v>10659360</v>
      </c>
      <c r="W44" s="10">
        <f ca="1">IF($L44&lt;その他マスタ!$B$1,VLOOKUP($D44,月別収支!$A$2:$H$13,2,FALSE),その他マスタ!$B$3)+IF(AND($L44=その他マスタ!$B$1,入力項目!$I$9="あり",$D44=入力項目!$D$4),その他マスタ!$B$2,0)</f>
        <v>300000</v>
      </c>
      <c r="X44" s="10">
        <f ca="1">-IF(入力項目!$K$5=TRUE,
IF($F44+$G44&lt;3,VLOOKUP($D44,月別収支!$A$2:$H$13,8,FALSE),0)+IFERROR(VLOOKUP($H44,住宅ローン計算!C:P,13,FALSE),0)+IF($F44&gt;1,IF(OR($G44=3,$G44=6,$G44=9,$G44=12),ROUNDUP(入力項目!$N$18/4,0),0),0),
VLOOKUP($D44,月別収支!$A$2:$H$13,8,FALSE))</f>
        <v>-51775</v>
      </c>
      <c r="Y44" s="10">
        <f ca="1">-VLOOKUP($D44,月別収支!$A$2:$H$13,3,FALSE)</f>
        <v>-75000</v>
      </c>
      <c r="Z44" s="10">
        <f ca="1">-VLOOKUP($D44,月別収支!$A$2:$H$13,4,FALSE)</f>
        <v>-27000</v>
      </c>
      <c r="AA44" s="10">
        <f ca="1">-VLOOKUP($D44,月別収支!$A$2:$H$13,6,FALSE)</f>
        <v>-10000</v>
      </c>
      <c r="AB44" s="10">
        <f ca="1">-(
VLOOKUP($D44,月別収支!$A$2:$H$13,5,FALSE)+IF(AND(入力項目!$I$27&lt;=$A44,ISEVEN($A44-入力項目!$I$27),入力項目!$I$28=$D44),入力項目!$I$26,0)
+IF(入力項目!$K$26=TRUE,
IFERROR(VLOOKUP($K44,マイカーローン計算!C:P,13,FALSE),0),
IFERROR(
  IF(AND($C44&gt;0,MOD($C44,入力項目!$N$22)=0,$D44=入力項目!$N$23),入力項目!$N$24,0),
 0
)
)
)</f>
        <v>-20000</v>
      </c>
      <c r="AC44" s="10">
        <f ca="1">-IF($A44&lt;入力項目!$N$33,入力項目!$N$35,IF(AND($A44=入力項目!$N$33,$D44&lt;=入力項目!$N$34),入力項目!$N$35,0))</f>
        <v>-5000</v>
      </c>
      <c r="AD44">
        <f ca="1">-(
_xlfn.IFS(
P44&lt;=入力項目!$S$11,0,
AND(P44&gt;=入力項目!$S$11+1,P44&lt;=3),IFERROR(VLOOKUP(入力項目!$S$12,子育て関連マスタ!$I$4:$M$5,4,FALSE),0),
AND(P44&gt;=4,P44&lt;=6),IFERROR(VLOOKUP(入力項目!$S$13,子育て関連マスタ!$I$9:$M$12,4,FALSE),0),
AND(P44&gt;=7,P44&lt;=12),IFERROR(VLOOKUP(入力項目!$S$14,子育て関連マスタ!$I$16:$M$17,4,FALSE),0),
AND(P44&gt;=13,P44&lt;=15),IFERROR(VLOOKUP(入力項目!$S$15,子育て関連マスタ!$I$21:$M$22,4,FALSE),0),
AND(P44&gt;=16,P44&lt;=18),IFERROR(VLOOKUP(入力項目!$S$16,子育て関連マスタ!$I$26:$M$28,4,FALSE),0),
AND(P44&gt;=19,P44&lt;=20,入力項目!$S$16="高専"),IFERROR(VLOOKUP(入力項目!$S$16,子育て関連マスタ!$I$26:$M$28,4,FALSE),0),
AND(P44&gt;=19,P44&lt;=20,入力項目!$S$16&lt;&gt;"高専"),IFERROR(VLOOKUP(入力項目!$S$17,子育て関連マスタ!$I$32:$M$37,4,FALSE),0),
AND(P44&gt;=21,P44&lt;=22,入力項目!$S$16="高専"),IFERROR(VLOOKUP(入力項目!$S$17,子育て関連マスタ!$I$32:$M$34,4,FALSE),0),
AND(P44&gt;=21,P44&lt;=22,入力項目!$S$16&lt;&gt;"高専"),IFERROR(VLOOKUP(入力項目!$S$17,子育て関連マスタ!$I$32:$M$34,4,FALSE),0),
P44&gt;=23,0
) +
IF($D44=4,
  IFERROR(_xlfn.IFS(
  P44&lt;=入力項目!$S$11,0,
  AND(P44=入力項目!$S$11),IFERROR(VLOOKUP(入力項目!$S$12,子育て関連マスタ!$I$4:$M$5,2,FALSE),0),
  AND(P44=4),IFERROR(VLOOKUP(入力項目!$S$13,子育て関連マスタ!$I$9:$M$12,2,FALSE),0),
  AND(P44=7),IFERROR(VLOOKUP(入力項目!$S$14,子育て関連マスタ!$I$16:$M$17,2,FALSE),0),
  AND(P44=13),IFERROR(VLOOKUP(入力項目!$S$15,子育て関連マスタ!$I$21:$M$22,2,FALSE),0),
  AND(P44=16),IFERROR(VLOOKUP(入力項目!$S$16,子育て関連マスタ!$I$26:$M$28,2,FALSE),0),
  AND(P44=19,入力項目!$S$16&lt;&gt;"高専"),IFERROR(VLOOKUP(入力項目!$S$17,子育て関連マスタ!$I$32:$M$37,2,FALSE),0),
  AND(P44=21,入力項目!$S$16="高専"),IFERROR(VLOOKUP(入力項目!$S$17,子育て関連マスタ!$I$32:$M$37,2,FALSE),0),
  P44&gt;=22,0
  ),0),0
) +
IF(AND(P44&gt;=1,P44&lt;=15),IF($D44=入力項目!$S$8,入力項目!$S$3,0),0) +
IF(AND(P44&gt;=1,P44&lt;=15),IF($D44=5,入力項目!$S$4,0),0) +
IF(AND(P44&gt;=1,P44&lt;=15),IF($D44=12,入力項目!$S$5,0),0) +
IF(AND(入力項目!$S$7=$A44,入力項目!$S$8=$D44),子育て関連マスタ!$C$14,0) +
IFERROR(IF(AND(YEAR(EDATE(DATE(入力項目!$S$7,入力項目!$S$8,1),1))=$A44,MONTH(EDATE(DATE(入力項目!$S$7,入力項目!$S$8,1),1))=$D44),子育て関連マスタ!$C$15,0),0) +
IF(AND(OR(P44=3,P44=5,P44=7),$D44=11),子育て関連マスタ!$C$17,0) +
IF(AND(P44=20,$D44=1),子育て関連マスタ!$C$18,0) +
IF(AND(P44=20,$D44=1),
IFERROR(_xlfn.IFS(
入力項目!$S$10="男",子育て関連マスタ!$C$18,
入力項目!$S$10="女",子育て関連マスタ!$C$19
),0),0
) +
IF(AND(P44&gt;=入力項目!$S$18,P44&lt;=入力項目!$S$19),入力項目!$S$20,0) +
IF(AND(P44&gt;=入力項目!$S$21,P44&lt;=入力項目!$S$22),入力項目!$S$23,0) +
IF(AND(P44&gt;=入力項目!$S$24,P44&lt;=入力項目!$S$25),入力項目!$S$26,0)
)</f>
        <v>-40000</v>
      </c>
      <c r="AE44">
        <f ca="1">-(
_xlfn.IFS(
Q44&lt;=入力項目!$S$11,0,
AND(Q44&gt;=入力項目!$S$11+1,Q44&lt;=3),IFERROR(VLOOKUP(入力項目!$S$12,子育て関連マスタ!$I$4:$M$5,4,FALSE),0),
AND(Q44&gt;=4,Q44&lt;=6),IFERROR(VLOOKUP(入力項目!$S$13,子育て関連マスタ!$I$9:$M$12,4,FALSE),0),
AND(Q44&gt;=7,Q44&lt;=12),IFERROR(VLOOKUP(入力項目!$S$14,子育て関連マスタ!$I$16:$M$17,4,FALSE),0),
AND(Q44&gt;=13,Q44&lt;=15),IFERROR(VLOOKUP(入力項目!$S$15,子育て関連マスタ!$I$21:$M$22,4,FALSE),0),
AND(Q44&gt;=16,Q44&lt;=18),IFERROR(VLOOKUP(入力項目!$S$16,子育て関連マスタ!$I$26:$M$28,4,FALSE),0),
AND(Q44&gt;=19,Q44&lt;=20,入力項目!$S$16="高専"),IFERROR(VLOOKUP(入力項目!$S$16,子育て関連マスタ!$I$26:$M$28,4,FALSE),0),
AND(Q44&gt;=19,Q44&lt;=20,入力項目!$S$16&lt;&gt;"高専"),IFERROR(VLOOKUP(入力項目!$S$17,子育て関連マスタ!$I$32:$M$37,4,FALSE),0),
AND(Q44&gt;=21,Q44&lt;=22,入力項目!$S$16="高専"),IFERROR(VLOOKUP(入力項目!$S$17,子育て関連マスタ!$I$32:$M$34,4,FALSE),0),
AND(Q44&gt;=21,Q44&lt;=22,入力項目!$S$16&lt;&gt;"高専"),IFERROR(VLOOKUP(入力項目!$S$17,子育て関連マスタ!$I$32:$M$34,4,FALSE),0),
Q44&gt;=23,0
) +
IF($D44=4,
  IFERROR(_xlfn.IFS(
  Q44&lt;=入力項目!$S$11,0,
  AND(Q44=入力項目!$S$11),IFERROR(VLOOKUP(入力項目!$S$12,子育て関連マスタ!$I$4:$M$5,2,FALSE),0),
  AND(Q44=4),IFERROR(VLOOKUP(入力項目!$S$13,子育て関連マスタ!$I$9:$M$12,2,FALSE),0),
  AND(Q44=7),IFERROR(VLOOKUP(入力項目!$S$14,子育て関連マスタ!$I$16:$M$17,2,FALSE),0),
  AND(Q44=13),IFERROR(VLOOKUP(入力項目!$S$15,子育て関連マスタ!$I$21:$M$22,2,FALSE),0),
  AND(Q44=16),IFERROR(VLOOKUP(入力項目!$S$16,子育て関連マスタ!$I$26:$M$28,2,FALSE),0),
  AND(Q44=19,入力項目!$S$16&lt;&gt;"高専"),IFERROR(VLOOKUP(入力項目!$S$17,子育て関連マスタ!$I$32:$M$37,2,FALSE),0),
  AND(Q44=21,入力項目!$S$16="高専"),IFERROR(VLOOKUP(入力項目!$S$17,子育て関連マスタ!$I$32:$M$37,2,FALSE),0),
  Q44&gt;=22,0
  ),0),0
) +
IF(AND(Q44&gt;=1,Q44&lt;=15),IF($D44=入力項目!$S$8,入力項目!$S$3,0),0) +
IF(AND(Q44&gt;=1,Q44&lt;=15),IF($D44=5,入力項目!$S$4,0),0) +
IF(AND(Q44&gt;=1,Q44&lt;=15),IF($D44=12,入力項目!$S$5,0),0) +
IF(AND(入力項目!$S$7=$A44,入力項目!$S$8=$D44),子育て関連マスタ!$C$14,0) +
IFERROR(IF(AND(YEAR(EDATE(DATE(入力項目!$S$7,入力項目!$S$8,1),1))=$A44,MONTH(EDATE(DATE(入力項目!$S$7,入力項目!$S$8,1),1))=$D44),子育て関連マスタ!$C$15,0),0) +
IF(AND(OR(Q44=3,Q44=5,Q44=7),$D44=11),子育て関連マスタ!$C$17,0) +
IF(AND(Q44=20,$D44=1),子育て関連マスタ!$C$18,0) +
IF(AND(Q44=20,$D44=1),
IFERROR(_xlfn.IFS(
入力項目!$S$10="男",子育て関連マスタ!$C$18,
入力項目!$S$10="女",子育て関連マスタ!$C$19
),0),0
) +
IF(AND(Q44&gt;=入力項目!$S$18,Q44&lt;=入力項目!$S$19),入力項目!$S$20,0) +
IF(AND(Q44&gt;=入力項目!$S$21,Q44&lt;=入力項目!$S$22),入力項目!$S$23,0) +
IF(AND(Q44&gt;=入力項目!$S$24,Q44&lt;=入力項目!$S$25),入力項目!$S$26,0)
)</f>
        <v>-14000</v>
      </c>
      <c r="AF44">
        <f ca="1">-(
_xlfn.IFS(
R44&lt;=入力項目!$S$11,0,
AND(R44&gt;=入力項目!$S$11+1,R44&lt;=3),IFERROR(VLOOKUP(入力項目!$S$12,子育て関連マスタ!$I$4:$M$5,4,FALSE),0),
AND(R44&gt;=4,R44&lt;=6),IFERROR(VLOOKUP(入力項目!$S$13,子育て関連マスタ!$I$9:$M$12,4,FALSE),0),
AND(R44&gt;=7,R44&lt;=12),IFERROR(VLOOKUP(入力項目!$S$14,子育て関連マスタ!$I$16:$M$17,4,FALSE),0),
AND(R44&gt;=13,R44&lt;=15),IFERROR(VLOOKUP(入力項目!$S$15,子育て関連マスタ!$I$21:$M$22,4,FALSE),0),
AND(R44&gt;=16,R44&lt;=18),IFERROR(VLOOKUP(入力項目!$S$16,子育て関連マスタ!$I$26:$M$28,4,FALSE),0),
AND(R44&gt;=19,R44&lt;=20,入力項目!$S$16="高専"),IFERROR(VLOOKUP(入力項目!$S$16,子育て関連マスタ!$I$26:$M$28,4,FALSE),0),
AND(R44&gt;=19,R44&lt;=20,入力項目!$S$16&lt;&gt;"高専"),IFERROR(VLOOKUP(入力項目!$S$17,子育て関連マスタ!$I$32:$M$37,4,FALSE),0),
AND(R44&gt;=21,R44&lt;=22,入力項目!$S$16="高専"),IFERROR(VLOOKUP(入力項目!$S$17,子育て関連マスタ!$I$32:$M$34,4,FALSE),0),
AND(R44&gt;=21,R44&lt;=22,入力項目!$S$16&lt;&gt;"高専"),IFERROR(VLOOKUP(入力項目!$S$17,子育て関連マスタ!$I$32:$M$34,4,FALSE),0),
R44&gt;=23,0
) +
IF($D44=4,
  IFERROR(_xlfn.IFS(
  R44&lt;=入力項目!$S$11,0,
  AND(R44=入力項目!$S$11),IFERROR(VLOOKUP(入力項目!$S$12,子育て関連マスタ!$I$4:$M$5,2,FALSE),0),
  AND(R44=4),IFERROR(VLOOKUP(入力項目!$S$13,子育て関連マスタ!$I$9:$M$12,2,FALSE),0),
  AND(R44=7),IFERROR(VLOOKUP(入力項目!$S$14,子育て関連マスタ!$I$16:$M$17,2,FALSE),0),
  AND(R44=13),IFERROR(VLOOKUP(入力項目!$S$15,子育て関連マスタ!$I$21:$M$22,2,FALSE),0),
  AND(R44=16),IFERROR(VLOOKUP(入力項目!$S$16,子育て関連マスタ!$I$26:$M$28,2,FALSE),0),
  AND(R44=19,入力項目!$S$16&lt;&gt;"高専"),IFERROR(VLOOKUP(入力項目!$S$17,子育て関連マスタ!$I$32:$M$37,2,FALSE),0),
  AND(R44=21,入力項目!$S$16="高専"),IFERROR(VLOOKUP(入力項目!$S$17,子育て関連マスタ!$I$32:$M$37,2,FALSE),0),
  R44&gt;=22,0
  ),0),0
) +
IF(AND(R44&gt;=1,R44&lt;=15),IF($D44=入力項目!$S$8,入力項目!$S$3,0),0) +
IF(AND(R44&gt;=1,R44&lt;=15),IF($D44=5,入力項目!$S$4,0),0) +
IF(AND(R44&gt;=1,R44&lt;=15),IF($D44=12,入力項目!$S$5,0),0) +
IF(AND(入力項目!$S$7=$A44,入力項目!$S$8=$D44),子育て関連マスタ!$C$14,0) +
IFERROR(IF(AND(YEAR(EDATE(DATE(入力項目!$S$7,入力項目!$S$8,1),1))=$A44,MONTH(EDATE(DATE(入力項目!$S$7,入力項目!$S$8,1),1))=$D44),子育て関連マスタ!$C$15,0),0) +
IF(AND(OR(R44=3,R44=5,R44=7),$D44=11),子育て関連マスタ!$C$17,0) +
IF(AND(R44=20,$D44=1),子育て関連マスタ!$C$18,0) +
IF(AND(R44=20,$D44=1),
IFERROR(_xlfn.IFS(
入力項目!$S$10="男",子育て関連マスタ!$C$18,
入力項目!$S$10="女",子育て関連マスタ!$C$19
),0),0
) +
IF(AND(R44&gt;=入力項目!$S$18,R44&lt;=入力項目!$S$19),入力項目!$S$20,0) +
IF(AND(R44&gt;=入力項目!$S$21,R44&lt;=入力項目!$S$22),入力項目!$S$23,0) +
IF(AND(R44&gt;=入力項目!$S$24,R44&lt;=入力項目!$S$25),入力項目!$S$26,0)
)</f>
        <v>0</v>
      </c>
      <c r="AG44">
        <f ca="1">-(
_xlfn.IFS(
S44&lt;=入力項目!$S$11,0,
AND(S44&gt;=入力項目!$S$11+1,S44&lt;=3),IFERROR(VLOOKUP(入力項目!$S$12,子育て関連マスタ!$I$4:$M$5,4,FALSE),0),
AND(S44&gt;=4,S44&lt;=6),IFERROR(VLOOKUP(入力項目!$S$13,子育て関連マスタ!$I$9:$M$12,4,FALSE),0),
AND(S44&gt;=7,S44&lt;=12),IFERROR(VLOOKUP(入力項目!$S$14,子育て関連マスタ!$I$16:$M$17,4,FALSE),0),
AND(S44&gt;=13,S44&lt;=15),IFERROR(VLOOKUP(入力項目!$S$15,子育て関連マスタ!$I$21:$M$22,4,FALSE),0),
AND(S44&gt;=16,S44&lt;=18),IFERROR(VLOOKUP(入力項目!$S$16,子育て関連マスタ!$I$26:$M$28,4,FALSE),0),
AND(S44&gt;=19,S44&lt;=20,入力項目!$S$16="高専"),IFERROR(VLOOKUP(入力項目!$S$16,子育て関連マスタ!$I$26:$M$28,4,FALSE),0),
AND(S44&gt;=19,S44&lt;=20,入力項目!$S$16&lt;&gt;"高専"),IFERROR(VLOOKUP(入力項目!$S$17,子育て関連マスタ!$I$32:$M$37,4,FALSE),0),
AND(S44&gt;=21,S44&lt;=22,入力項目!$S$16="高専"),IFERROR(VLOOKUP(入力項目!$S$17,子育て関連マスタ!$I$32:$M$34,4,FALSE),0),
AND(S44&gt;=21,S44&lt;=22,入力項目!$S$16&lt;&gt;"高専"),IFERROR(VLOOKUP(入力項目!$S$17,子育て関連マスタ!$I$32:$M$34,4,FALSE),0),
S44&gt;=23,0
) +
IF($D44=4,
  IFERROR(_xlfn.IFS(
  S44&lt;=入力項目!$S$11,0,
  AND(S44=入力項目!$S$11),IFERROR(VLOOKUP(入力項目!$S$12,子育て関連マスタ!$I$4:$M$5,2,FALSE),0),
  AND(S44=4),IFERROR(VLOOKUP(入力項目!$S$13,子育て関連マスタ!$I$9:$M$12,2,FALSE),0),
  AND(S44=7),IFERROR(VLOOKUP(入力項目!$S$14,子育て関連マスタ!$I$16:$M$17,2,FALSE),0),
  AND(S44=13),IFERROR(VLOOKUP(入力項目!$S$15,子育て関連マスタ!$I$21:$M$22,2,FALSE),0),
  AND(S44=16),IFERROR(VLOOKUP(入力項目!$S$16,子育て関連マスタ!$I$26:$M$28,2,FALSE),0),
  AND(S44=19,入力項目!$S$16&lt;&gt;"高専"),IFERROR(VLOOKUP(入力項目!$S$17,子育て関連マスタ!$I$32:$M$37,2,FALSE),0),
  AND(S44=21,入力項目!$S$16="高専"),IFERROR(VLOOKUP(入力項目!$S$17,子育て関連マスタ!$I$32:$M$37,2,FALSE),0),
  S44&gt;=22,0
  ),0),0
) +
IF(AND(S44&gt;=1,S44&lt;=15),IF($D44=入力項目!$S$8,入力項目!$S$3,0),0) +
IF(AND(S44&gt;=1,S44&lt;=15),IF($D44=5,入力項目!$S$4,0),0) +
IF(AND(S44&gt;=1,S44&lt;=15),IF($D44=12,入力項目!$S$5,0),0) +
IF(AND(入力項目!$S$7=$A44,入力項目!$S$8=$D44),子育て関連マスタ!$C$14,0) +
IFERROR(IF(AND(YEAR(EDATE(DATE(入力項目!$S$7,入力項目!$S$8,1),1))=$A44,MONTH(EDATE(DATE(入力項目!$S$7,入力項目!$S$8,1),1))=$D44),子育て関連マスタ!$C$15,0),0) +
IF(AND(OR(S44=3,S44=5,S44=7),$D44=11),子育て関連マスタ!$C$17,0) +
IF(AND(S44=20,$D44=1),子育て関連マスタ!$C$18,0) +
IF(AND(S44=20,$D44=1),
IFERROR(_xlfn.IFS(
入力項目!$S$10="男",子育て関連マスタ!$C$18,
入力項目!$S$10="女",子育て関連マスタ!$C$19
),0),0
) +
IF(AND(S44&gt;=入力項目!$S$18,S44&lt;=入力項目!$S$19),入力項目!$S$20,0) +
IF(AND(S44&gt;=入力項目!$S$21,S44&lt;=入力項目!$S$22),入力項目!$S$23,0) +
IF(AND(S44&gt;=入力項目!$S$24,S44&lt;=入力項目!$S$25),入力項目!$S$26,0)
)</f>
        <v>0</v>
      </c>
      <c r="AH44">
        <f ca="1">-(
_xlfn.IFS(
T44&lt;=入力項目!$S$11,0,
AND(T44&gt;=入力項目!$S$11+1,T44&lt;=3),IFERROR(VLOOKUP(入力項目!$S$12,子育て関連マスタ!$I$4:$M$5,4,FALSE),0),
AND(T44&gt;=4,T44&lt;=6),IFERROR(VLOOKUP(入力項目!$S$13,子育て関連マスタ!$I$9:$M$12,4,FALSE),0),
AND(T44&gt;=7,T44&lt;=12),IFERROR(VLOOKUP(入力項目!$S$14,子育て関連マスタ!$I$16:$M$17,4,FALSE),0),
AND(T44&gt;=13,T44&lt;=15),IFERROR(VLOOKUP(入力項目!$S$15,子育て関連マスタ!$I$21:$M$22,4,FALSE),0),
AND(T44&gt;=16,T44&lt;=18),IFERROR(VLOOKUP(入力項目!$S$16,子育て関連マスタ!$I$26:$M$28,4,FALSE),0),
AND(T44&gt;=19,T44&lt;=20,入力項目!$S$16="高専"),IFERROR(VLOOKUP(入力項目!$S$16,子育て関連マスタ!$I$26:$M$28,4,FALSE),0),
AND(T44&gt;=19,T44&lt;=20,入力項目!$S$16&lt;&gt;"高専"),IFERROR(VLOOKUP(入力項目!$S$17,子育て関連マスタ!$I$32:$M$37,4,FALSE),0),
AND(T44&gt;=21,T44&lt;=22,入力項目!$S$16="高専"),IFERROR(VLOOKUP(入力項目!$S$17,子育て関連マスタ!$I$32:$M$34,4,FALSE),0),
AND(T44&gt;=21,T44&lt;=22,入力項目!$S$16&lt;&gt;"高専"),IFERROR(VLOOKUP(入力項目!$S$17,子育て関連マスタ!$I$32:$M$34,4,FALSE),0),
T44&gt;=23,0
) +
IF($D44=4,
  IFERROR(_xlfn.IFS(
  T44&lt;=入力項目!$S$11,0,
  AND(T44=入力項目!$S$11),IFERROR(VLOOKUP(入力項目!$S$12,子育て関連マスタ!$I$4:$M$5,2,FALSE),0),
  AND(T44=4),IFERROR(VLOOKUP(入力項目!$S$13,子育て関連マスタ!$I$9:$M$12,2,FALSE),0),
  AND(T44=7),IFERROR(VLOOKUP(入力項目!$S$14,子育て関連マスタ!$I$16:$M$17,2,FALSE),0),
  AND(T44=13),IFERROR(VLOOKUP(入力項目!$S$15,子育て関連マスタ!$I$21:$M$22,2,FALSE),0),
  AND(T44=16),IFERROR(VLOOKUP(入力項目!$S$16,子育て関連マスタ!$I$26:$M$28,2,FALSE),0),
  AND(T44=19,入力項目!$S$16&lt;&gt;"高専"),IFERROR(VLOOKUP(入力項目!$S$17,子育て関連マスタ!$I$32:$M$37,2,FALSE),0),
  AND(T44=21,入力項目!$S$16="高専"),IFERROR(VLOOKUP(入力項目!$S$17,子育て関連マスタ!$I$32:$M$37,2,FALSE),0),
  T44&gt;=22,0
  ),0),0
) +
IF(AND(T44&gt;=1,T44&lt;=15),IF($D44=入力項目!$S$8,入力項目!$S$3,0),0) +
IF(AND(T44&gt;=1,T44&lt;=15),IF($D44=5,入力項目!$S$4,0),0) +
IF(AND(T44&gt;=1,T44&lt;=15),IF($D44=12,入力項目!$S$5,0),0) +
IF(AND(入力項目!$S$7=$A44,入力項目!$S$8=$D44),子育て関連マスタ!$C$14,0) +
IFERROR(IF(AND(YEAR(EDATE(DATE(入力項目!$S$7,入力項目!$S$8,1),1))=$A44,MONTH(EDATE(DATE(入力項目!$S$7,入力項目!$S$8,1),1))=$D44),子育て関連マスタ!$C$15,0),0) +
IF(AND(OR(T44=3,T44=5,T44=7),$D44=11),子育て関連マスタ!$C$17,0) +
IF(AND(T44=20,$D44=1),子育て関連マスタ!$C$18,0) +
IF(AND(T44=20,$D44=1),
IFERROR(_xlfn.IFS(
入力項目!$S$10="男",子育て関連マスタ!$C$18,
入力項目!$S$10="女",子育て関連マスタ!$C$19
),0),0
) +
IF(AND(T44&gt;=入力項目!$S$18,T44&lt;=入力項目!$S$19),入力項目!$S$20,0) +
IF(AND(T44&gt;=入力項目!$S$21,T44&lt;=入力項目!$S$22),入力項目!$S$23,0) +
IF(AND(T44&gt;=入力項目!$S$24,T44&lt;=入力項目!$S$25),入力項目!$S$26,0)
)</f>
        <v>0</v>
      </c>
      <c r="AI44">
        <f ca="1">-(
_xlfn.IFS(
U44&lt;=入力項目!$S$11,0,
AND(U44&gt;=入力項目!$S$11+1,U44&lt;=3),IFERROR(VLOOKUP(入力項目!$S$12,子育て関連マスタ!$I$4:$M$5,4,FALSE),0),
AND(U44&gt;=4,U44&lt;=6),IFERROR(VLOOKUP(入力項目!$S$13,子育て関連マスタ!$I$9:$M$12,4,FALSE),0),
AND(U44&gt;=7,U44&lt;=12),IFERROR(VLOOKUP(入力項目!$S$14,子育て関連マスタ!$I$16:$M$17,4,FALSE),0),
AND(U44&gt;=13,U44&lt;=15),IFERROR(VLOOKUP(入力項目!$S$15,子育て関連マスタ!$I$21:$M$22,4,FALSE),0),
AND(U44&gt;=16,U44&lt;=18),IFERROR(VLOOKUP(入力項目!$S$16,子育て関連マスタ!$I$26:$M$28,4,FALSE),0),
AND(U44&gt;=19,U44&lt;=20,入力項目!$S$16="高専"),IFERROR(VLOOKUP(入力項目!$S$16,子育て関連マスタ!$I$26:$M$28,4,FALSE),0),
AND(U44&gt;=19,U44&lt;=20,入力項目!$S$16&lt;&gt;"高専"),IFERROR(VLOOKUP(入力項目!$S$17,子育て関連マスタ!$I$32:$M$37,4,FALSE),0),
AND(U44&gt;=21,U44&lt;=22,入力項目!$S$16="高専"),IFERROR(VLOOKUP(入力項目!$S$17,子育て関連マスタ!$I$32:$M$34,4,FALSE),0),
AND(U44&gt;=21,U44&lt;=22,入力項目!$S$16&lt;&gt;"高専"),IFERROR(VLOOKUP(入力項目!$S$17,子育て関連マスタ!$I$32:$M$34,4,FALSE),0),
U44&gt;=23,0
) +
IF($D44=4,
  IFERROR(_xlfn.IFS(
  U44&lt;=入力項目!$S$11,0,
  AND(U44=入力項目!$S$11),IFERROR(VLOOKUP(入力項目!$S$12,子育て関連マスタ!$I$4:$M$5,2,FALSE),0),
  AND(U44=4),IFERROR(VLOOKUP(入力項目!$S$13,子育て関連マスタ!$I$9:$M$12,2,FALSE),0),
  AND(U44=7),IFERROR(VLOOKUP(入力項目!$S$14,子育て関連マスタ!$I$16:$M$17,2,FALSE),0),
  AND(U44=13),IFERROR(VLOOKUP(入力項目!$S$15,子育て関連マスタ!$I$21:$M$22,2,FALSE),0),
  AND(U44=16),IFERROR(VLOOKUP(入力項目!$S$16,子育て関連マスタ!$I$26:$M$28,2,FALSE),0),
  AND(U44=19,入力項目!$S$16&lt;&gt;"高専"),IFERROR(VLOOKUP(入力項目!$S$17,子育て関連マスタ!$I$32:$M$37,2,FALSE),0),
  AND(U44=21,入力項目!$S$16="高専"),IFERROR(VLOOKUP(入力項目!$S$17,子育て関連マスタ!$I$32:$M$37,2,FALSE),0),
  U44&gt;=22,0
  ),0),0
) +
IF(AND(U44&gt;=1,U44&lt;=15),IF($D44=入力項目!$S$8,入力項目!$S$3,0),0) +
IF(AND(U44&gt;=1,U44&lt;=15),IF($D44=5,入力項目!$S$4,0),0) +
IF(AND(U44&gt;=1,U44&lt;=15),IF($D44=12,入力項目!$S$5,0),0) +
IF(AND(入力項目!$S$7=$A44,入力項目!$S$8=$D44),子育て関連マスタ!$C$14,0) +
IFERROR(IF(AND(YEAR(EDATE(DATE(入力項目!$S$7,入力項目!$S$8,1),1))=$A44,MONTH(EDATE(DATE(入力項目!$S$7,入力項目!$S$8,1),1))=$D44),子育て関連マスタ!$C$15,0),0) +
IF(AND(OR(U44=3,U44=5,U44=7),$D44=11),子育て関連マスタ!$C$17,0) +
IF(AND(U44=20,$D44=1),子育て関連マスタ!$C$18,0) +
IF(AND(U44=20,$D44=1),
IFERROR(_xlfn.IFS(
入力項目!$S$10="男",子育て関連マスタ!$C$18,
入力項目!$S$10="女",子育て関連マスタ!$C$19
),0),0
) +
IF(AND(U44&gt;=入力項目!$S$18,U44&lt;=入力項目!$S$19),入力項目!$S$20,0) +
IF(AND(U44&gt;=入力項目!$S$21,U44&lt;=入力項目!$S$22),入力項目!$S$23,0) +
IF(AND(U44&gt;=入力項目!$S$24,U44&lt;=入力項目!$S$25),入力項目!$S$26,0)
)</f>
        <v>0</v>
      </c>
      <c r="AJ44" s="10">
        <f ca="1">-VLOOKUP($D44,月別収支!$A$2:$H$13,7,FALSE)</f>
        <v>-20000</v>
      </c>
    </row>
    <row r="45" spans="1:36" x14ac:dyDescent="0.4">
      <c r="A45">
        <f t="shared" ca="1" si="20"/>
        <v>2028</v>
      </c>
      <c r="B45">
        <f t="shared" ca="1" si="7"/>
        <v>2027</v>
      </c>
      <c r="C45">
        <f t="shared" ca="1" si="8"/>
        <v>4</v>
      </c>
      <c r="D45">
        <f t="shared" ca="1" si="21"/>
        <v>3</v>
      </c>
      <c r="E45" t="str">
        <f t="shared" ca="1" si="0"/>
        <v>2028年3月</v>
      </c>
      <c r="F45">
        <f ca="1">IF(OR(入力項目!$N$5&lt;$A45,AND(入力項目!$N$5=$A45,入力項目!$N$6&lt;$D45)),IF(F44=0,1,IF(G45=12,F44+1,F44)),0)</f>
        <v>3</v>
      </c>
      <c r="G45">
        <f ca="1">IF(OR(入力項目!$N$5&lt;$A45,AND(入力項目!$N$5=$A45,入力項目!$N$6&lt;$D45)),IF(G44=12,1,G44+1),0)</f>
        <v>5</v>
      </c>
      <c r="H45" t="str">
        <f t="shared" ca="1" si="1"/>
        <v>3_5</v>
      </c>
      <c r="I45">
        <f ca="1">IF(
  IFERROR(AND($C45&gt;0,MOD($C45,入力項目!$N$22)=0,$D45=入力項目!$N$23), FALSE),
  1,
  IF(
    AND(I44&gt;0,J44=12),
    IF(I44=入力項目!$N$28, 0, I44+1),
    I44
  )
)</f>
        <v>0</v>
      </c>
      <c r="J45">
        <f ca="1">IF($D45=入力項目!$N$23,1,IFERROR(J44+1,1))</f>
        <v>10</v>
      </c>
      <c r="K45" t="str">
        <f t="shared" ca="1" si="2"/>
        <v>0_10</v>
      </c>
      <c r="L45">
        <f ca="1">L44+IF(入力項目!$D$4=$D45,1,0)</f>
        <v>32</v>
      </c>
      <c r="M45" t="str">
        <f t="shared" ca="1" si="3"/>
        <v>32歳</v>
      </c>
      <c r="N45">
        <f t="shared" ca="1" si="10"/>
        <v>33</v>
      </c>
      <c r="O45" t="str">
        <f t="shared" ca="1" si="4"/>
        <v>33歳</v>
      </c>
      <c r="P45">
        <f t="shared" ca="1" si="11"/>
        <v>7</v>
      </c>
      <c r="Q45">
        <f t="shared" ca="1" si="12"/>
        <v>5</v>
      </c>
      <c r="R45">
        <f t="shared" ca="1" si="13"/>
        <v>2028</v>
      </c>
      <c r="S45">
        <f t="shared" ca="1" si="14"/>
        <v>2028</v>
      </c>
      <c r="T45">
        <f t="shared" ca="1" si="15"/>
        <v>2028</v>
      </c>
      <c r="U45">
        <f t="shared" ca="1" si="16"/>
        <v>2028</v>
      </c>
      <c r="V45" s="10">
        <f t="shared" ca="1" si="17"/>
        <v>10696585</v>
      </c>
      <c r="W45" s="10">
        <f ca="1">IF($L45&lt;その他マスタ!$B$1,VLOOKUP($D45,月別収支!$A$2:$H$13,2,FALSE),その他マスタ!$B$3)+IF(AND($L45=その他マスタ!$B$1,入力項目!$I$9="あり",$D45=入力項目!$D$4),その他マスタ!$B$2,0)</f>
        <v>300000</v>
      </c>
      <c r="X45" s="10">
        <f ca="1">-IF(入力項目!$K$5=TRUE,
IF($F45+$G45&lt;3,VLOOKUP($D45,月別収支!$A$2:$H$13,8,FALSE),0)+IFERROR(VLOOKUP($H45,住宅ローン計算!C:P,13,FALSE),0)+IF($F45&gt;1,IF(OR($G45=3,$G45=6,$G45=9,$G45=12),ROUNDUP(入力項目!$N$18/4,0),0),0),
VLOOKUP($D45,月別収支!$A$2:$H$13,8,FALSE))</f>
        <v>-51775</v>
      </c>
      <c r="Y45" s="10">
        <f ca="1">-VLOOKUP($D45,月別収支!$A$2:$H$13,3,FALSE)</f>
        <v>-75000</v>
      </c>
      <c r="Z45" s="10">
        <f ca="1">-VLOOKUP($D45,月別収支!$A$2:$H$13,4,FALSE)</f>
        <v>-27000</v>
      </c>
      <c r="AA45" s="10">
        <f ca="1">-VLOOKUP($D45,月別収支!$A$2:$H$13,6,FALSE)</f>
        <v>-10000</v>
      </c>
      <c r="AB45" s="10">
        <f ca="1">-(
VLOOKUP($D45,月別収支!$A$2:$H$13,5,FALSE)+IF(AND(入力項目!$I$27&lt;=$A45,ISEVEN($A45-入力項目!$I$27),入力項目!$I$28=$D45),入力項目!$I$26,0)
+IF(入力項目!$K$26=TRUE,
IFERROR(VLOOKUP($K45,マイカーローン計算!C:P,13,FALSE),0),
IFERROR(
  IF(AND($C45&gt;0,MOD($C45,入力項目!$N$22)=0,$D45=入力項目!$N$23),入力項目!$N$24,0),
 0
)
)
)</f>
        <v>-20000</v>
      </c>
      <c r="AC45" s="10">
        <f ca="1">-IF($A45&lt;入力項目!$N$33,入力項目!$N$35,IF(AND($A45=入力項目!$N$33,$D45&lt;=入力項目!$N$34),入力項目!$N$35,0))</f>
        <v>-5000</v>
      </c>
      <c r="AD45">
        <f ca="1">-(
_xlfn.IFS(
P45&lt;=入力項目!$S$11,0,
AND(P45&gt;=入力項目!$S$11+1,P45&lt;=3),IFERROR(VLOOKUP(入力項目!$S$12,子育て関連マスタ!$I$4:$M$5,4,FALSE),0),
AND(P45&gt;=4,P45&lt;=6),IFERROR(VLOOKUP(入力項目!$S$13,子育て関連マスタ!$I$9:$M$12,4,FALSE),0),
AND(P45&gt;=7,P45&lt;=12),IFERROR(VLOOKUP(入力項目!$S$14,子育て関連マスタ!$I$16:$M$17,4,FALSE),0),
AND(P45&gt;=13,P45&lt;=15),IFERROR(VLOOKUP(入力項目!$S$15,子育て関連マスタ!$I$21:$M$22,4,FALSE),0),
AND(P45&gt;=16,P45&lt;=18),IFERROR(VLOOKUP(入力項目!$S$16,子育て関連マスタ!$I$26:$M$28,4,FALSE),0),
AND(P45&gt;=19,P45&lt;=20,入力項目!$S$16="高専"),IFERROR(VLOOKUP(入力項目!$S$16,子育て関連マスタ!$I$26:$M$28,4,FALSE),0),
AND(P45&gt;=19,P45&lt;=20,入力項目!$S$16&lt;&gt;"高専"),IFERROR(VLOOKUP(入力項目!$S$17,子育て関連マスタ!$I$32:$M$37,4,FALSE),0),
AND(P45&gt;=21,P45&lt;=22,入力項目!$S$16="高専"),IFERROR(VLOOKUP(入力項目!$S$17,子育て関連マスタ!$I$32:$M$34,4,FALSE),0),
AND(P45&gt;=21,P45&lt;=22,入力項目!$S$16&lt;&gt;"高専"),IFERROR(VLOOKUP(入力項目!$S$17,子育て関連マスタ!$I$32:$M$34,4,FALSE),0),
P45&gt;=23,0
) +
IF($D45=4,
  IFERROR(_xlfn.IFS(
  P45&lt;=入力項目!$S$11,0,
  AND(P45=入力項目!$S$11),IFERROR(VLOOKUP(入力項目!$S$12,子育て関連マスタ!$I$4:$M$5,2,FALSE),0),
  AND(P45=4),IFERROR(VLOOKUP(入力項目!$S$13,子育て関連マスタ!$I$9:$M$12,2,FALSE),0),
  AND(P45=7),IFERROR(VLOOKUP(入力項目!$S$14,子育て関連マスタ!$I$16:$M$17,2,FALSE),0),
  AND(P45=13),IFERROR(VLOOKUP(入力項目!$S$15,子育て関連マスタ!$I$21:$M$22,2,FALSE),0),
  AND(P45=16),IFERROR(VLOOKUP(入力項目!$S$16,子育て関連マスタ!$I$26:$M$28,2,FALSE),0),
  AND(P45=19,入力項目!$S$16&lt;&gt;"高専"),IFERROR(VLOOKUP(入力項目!$S$17,子育て関連マスタ!$I$32:$M$37,2,FALSE),0),
  AND(P45=21,入力項目!$S$16="高専"),IFERROR(VLOOKUP(入力項目!$S$17,子育て関連マスタ!$I$32:$M$37,2,FALSE),0),
  P45&gt;=22,0
  ),0),0
) +
IF(AND(P45&gt;=1,P45&lt;=15),IF($D45=入力項目!$S$8,入力項目!$S$3,0),0) +
IF(AND(P45&gt;=1,P45&lt;=15),IF($D45=5,入力項目!$S$4,0),0) +
IF(AND(P45&gt;=1,P45&lt;=15),IF($D45=12,入力項目!$S$5,0),0) +
IF(AND(入力項目!$S$7=$A45,入力項目!$S$8=$D45),子育て関連マスタ!$C$14,0) +
IFERROR(IF(AND(YEAR(EDATE(DATE(入力項目!$S$7,入力項目!$S$8,1),1))=$A45,MONTH(EDATE(DATE(入力項目!$S$7,入力項目!$S$8,1),1))=$D45),子育て関連マスタ!$C$15,0),0) +
IF(AND(OR(P45=3,P45=5,P45=7),$D45=11),子育て関連マスタ!$C$17,0) +
IF(AND(P45=20,$D45=1),子育て関連マスタ!$C$18,0) +
IF(AND(P45=20,$D45=1),
IFERROR(_xlfn.IFS(
入力項目!$S$10="男",子育て関連マスタ!$C$18,
入力項目!$S$10="女",子育て関連マスタ!$C$19
),0),0
) +
IF(AND(P45&gt;=入力項目!$S$18,P45&lt;=入力項目!$S$19),入力項目!$S$20,0) +
IF(AND(P45&gt;=入力項目!$S$21,P45&lt;=入力項目!$S$22),入力項目!$S$23,0) +
IF(AND(P45&gt;=入力項目!$S$24,P45&lt;=入力項目!$S$25),入力項目!$S$26,0)
)</f>
        <v>-40000</v>
      </c>
      <c r="AE45">
        <f ca="1">-(
_xlfn.IFS(
Q45&lt;=入力項目!$S$11,0,
AND(Q45&gt;=入力項目!$S$11+1,Q45&lt;=3),IFERROR(VLOOKUP(入力項目!$S$12,子育て関連マスタ!$I$4:$M$5,4,FALSE),0),
AND(Q45&gt;=4,Q45&lt;=6),IFERROR(VLOOKUP(入力項目!$S$13,子育て関連マスタ!$I$9:$M$12,4,FALSE),0),
AND(Q45&gt;=7,Q45&lt;=12),IFERROR(VLOOKUP(入力項目!$S$14,子育て関連マスタ!$I$16:$M$17,4,FALSE),0),
AND(Q45&gt;=13,Q45&lt;=15),IFERROR(VLOOKUP(入力項目!$S$15,子育て関連マスタ!$I$21:$M$22,4,FALSE),0),
AND(Q45&gt;=16,Q45&lt;=18),IFERROR(VLOOKUP(入力項目!$S$16,子育て関連マスタ!$I$26:$M$28,4,FALSE),0),
AND(Q45&gt;=19,Q45&lt;=20,入力項目!$S$16="高専"),IFERROR(VLOOKUP(入力項目!$S$16,子育て関連マスタ!$I$26:$M$28,4,FALSE),0),
AND(Q45&gt;=19,Q45&lt;=20,入力項目!$S$16&lt;&gt;"高専"),IFERROR(VLOOKUP(入力項目!$S$17,子育て関連マスタ!$I$32:$M$37,4,FALSE),0),
AND(Q45&gt;=21,Q45&lt;=22,入力項目!$S$16="高専"),IFERROR(VLOOKUP(入力項目!$S$17,子育て関連マスタ!$I$32:$M$34,4,FALSE),0),
AND(Q45&gt;=21,Q45&lt;=22,入力項目!$S$16&lt;&gt;"高専"),IFERROR(VLOOKUP(入力項目!$S$17,子育て関連マスタ!$I$32:$M$34,4,FALSE),0),
Q45&gt;=23,0
) +
IF($D45=4,
  IFERROR(_xlfn.IFS(
  Q45&lt;=入力項目!$S$11,0,
  AND(Q45=入力項目!$S$11),IFERROR(VLOOKUP(入力項目!$S$12,子育て関連マスタ!$I$4:$M$5,2,FALSE),0),
  AND(Q45=4),IFERROR(VLOOKUP(入力項目!$S$13,子育て関連マスタ!$I$9:$M$12,2,FALSE),0),
  AND(Q45=7),IFERROR(VLOOKUP(入力項目!$S$14,子育て関連マスタ!$I$16:$M$17,2,FALSE),0),
  AND(Q45=13),IFERROR(VLOOKUP(入力項目!$S$15,子育て関連マスタ!$I$21:$M$22,2,FALSE),0),
  AND(Q45=16),IFERROR(VLOOKUP(入力項目!$S$16,子育て関連マスタ!$I$26:$M$28,2,FALSE),0),
  AND(Q45=19,入力項目!$S$16&lt;&gt;"高専"),IFERROR(VLOOKUP(入力項目!$S$17,子育て関連マスタ!$I$32:$M$37,2,FALSE),0),
  AND(Q45=21,入力項目!$S$16="高専"),IFERROR(VLOOKUP(入力項目!$S$17,子育て関連マスタ!$I$32:$M$37,2,FALSE),0),
  Q45&gt;=22,0
  ),0),0
) +
IF(AND(Q45&gt;=1,Q45&lt;=15),IF($D45=入力項目!$S$8,入力項目!$S$3,0),0) +
IF(AND(Q45&gt;=1,Q45&lt;=15),IF($D45=5,入力項目!$S$4,0),0) +
IF(AND(Q45&gt;=1,Q45&lt;=15),IF($D45=12,入力項目!$S$5,0),0) +
IF(AND(入力項目!$S$7=$A45,入力項目!$S$8=$D45),子育て関連マスタ!$C$14,0) +
IFERROR(IF(AND(YEAR(EDATE(DATE(入力項目!$S$7,入力項目!$S$8,1),1))=$A45,MONTH(EDATE(DATE(入力項目!$S$7,入力項目!$S$8,1),1))=$D45),子育て関連マスタ!$C$15,0),0) +
IF(AND(OR(Q45=3,Q45=5,Q45=7),$D45=11),子育て関連マスタ!$C$17,0) +
IF(AND(Q45=20,$D45=1),子育て関連マスタ!$C$18,0) +
IF(AND(Q45=20,$D45=1),
IFERROR(_xlfn.IFS(
入力項目!$S$10="男",子育て関連マスタ!$C$18,
入力項目!$S$10="女",子育て関連マスタ!$C$19
),0),0
) +
IF(AND(Q45&gt;=入力項目!$S$18,Q45&lt;=入力項目!$S$19),入力項目!$S$20,0) +
IF(AND(Q45&gt;=入力項目!$S$21,Q45&lt;=入力項目!$S$22),入力項目!$S$23,0) +
IF(AND(Q45&gt;=入力項目!$S$24,Q45&lt;=入力項目!$S$25),入力項目!$S$26,0)
)</f>
        <v>-14000</v>
      </c>
      <c r="AF45">
        <f ca="1">-(
_xlfn.IFS(
R45&lt;=入力項目!$S$11,0,
AND(R45&gt;=入力項目!$S$11+1,R45&lt;=3),IFERROR(VLOOKUP(入力項目!$S$12,子育て関連マスタ!$I$4:$M$5,4,FALSE),0),
AND(R45&gt;=4,R45&lt;=6),IFERROR(VLOOKUP(入力項目!$S$13,子育て関連マスタ!$I$9:$M$12,4,FALSE),0),
AND(R45&gt;=7,R45&lt;=12),IFERROR(VLOOKUP(入力項目!$S$14,子育て関連マスタ!$I$16:$M$17,4,FALSE),0),
AND(R45&gt;=13,R45&lt;=15),IFERROR(VLOOKUP(入力項目!$S$15,子育て関連マスタ!$I$21:$M$22,4,FALSE),0),
AND(R45&gt;=16,R45&lt;=18),IFERROR(VLOOKUP(入力項目!$S$16,子育て関連マスタ!$I$26:$M$28,4,FALSE),0),
AND(R45&gt;=19,R45&lt;=20,入力項目!$S$16="高専"),IFERROR(VLOOKUP(入力項目!$S$16,子育て関連マスタ!$I$26:$M$28,4,FALSE),0),
AND(R45&gt;=19,R45&lt;=20,入力項目!$S$16&lt;&gt;"高専"),IFERROR(VLOOKUP(入力項目!$S$17,子育て関連マスタ!$I$32:$M$37,4,FALSE),0),
AND(R45&gt;=21,R45&lt;=22,入力項目!$S$16="高専"),IFERROR(VLOOKUP(入力項目!$S$17,子育て関連マスタ!$I$32:$M$34,4,FALSE),0),
AND(R45&gt;=21,R45&lt;=22,入力項目!$S$16&lt;&gt;"高専"),IFERROR(VLOOKUP(入力項目!$S$17,子育て関連マスタ!$I$32:$M$34,4,FALSE),0),
R45&gt;=23,0
) +
IF($D45=4,
  IFERROR(_xlfn.IFS(
  R45&lt;=入力項目!$S$11,0,
  AND(R45=入力項目!$S$11),IFERROR(VLOOKUP(入力項目!$S$12,子育て関連マスタ!$I$4:$M$5,2,FALSE),0),
  AND(R45=4),IFERROR(VLOOKUP(入力項目!$S$13,子育て関連マスタ!$I$9:$M$12,2,FALSE),0),
  AND(R45=7),IFERROR(VLOOKUP(入力項目!$S$14,子育て関連マスタ!$I$16:$M$17,2,FALSE),0),
  AND(R45=13),IFERROR(VLOOKUP(入力項目!$S$15,子育て関連マスタ!$I$21:$M$22,2,FALSE),0),
  AND(R45=16),IFERROR(VLOOKUP(入力項目!$S$16,子育て関連マスタ!$I$26:$M$28,2,FALSE),0),
  AND(R45=19,入力項目!$S$16&lt;&gt;"高専"),IFERROR(VLOOKUP(入力項目!$S$17,子育て関連マスタ!$I$32:$M$37,2,FALSE),0),
  AND(R45=21,入力項目!$S$16="高専"),IFERROR(VLOOKUP(入力項目!$S$17,子育て関連マスタ!$I$32:$M$37,2,FALSE),0),
  R45&gt;=22,0
  ),0),0
) +
IF(AND(R45&gt;=1,R45&lt;=15),IF($D45=入力項目!$S$8,入力項目!$S$3,0),0) +
IF(AND(R45&gt;=1,R45&lt;=15),IF($D45=5,入力項目!$S$4,0),0) +
IF(AND(R45&gt;=1,R45&lt;=15),IF($D45=12,入力項目!$S$5,0),0) +
IF(AND(入力項目!$S$7=$A45,入力項目!$S$8=$D45),子育て関連マスタ!$C$14,0) +
IFERROR(IF(AND(YEAR(EDATE(DATE(入力項目!$S$7,入力項目!$S$8,1),1))=$A45,MONTH(EDATE(DATE(入力項目!$S$7,入力項目!$S$8,1),1))=$D45),子育て関連マスタ!$C$15,0),0) +
IF(AND(OR(R45=3,R45=5,R45=7),$D45=11),子育て関連マスタ!$C$17,0) +
IF(AND(R45=20,$D45=1),子育て関連マスタ!$C$18,0) +
IF(AND(R45=20,$D45=1),
IFERROR(_xlfn.IFS(
入力項目!$S$10="男",子育て関連マスタ!$C$18,
入力項目!$S$10="女",子育て関連マスタ!$C$19
),0),0
) +
IF(AND(R45&gt;=入力項目!$S$18,R45&lt;=入力項目!$S$19),入力項目!$S$20,0) +
IF(AND(R45&gt;=入力項目!$S$21,R45&lt;=入力項目!$S$22),入力項目!$S$23,0) +
IF(AND(R45&gt;=入力項目!$S$24,R45&lt;=入力項目!$S$25),入力項目!$S$26,0)
)</f>
        <v>0</v>
      </c>
      <c r="AG45">
        <f ca="1">-(
_xlfn.IFS(
S45&lt;=入力項目!$S$11,0,
AND(S45&gt;=入力項目!$S$11+1,S45&lt;=3),IFERROR(VLOOKUP(入力項目!$S$12,子育て関連マスタ!$I$4:$M$5,4,FALSE),0),
AND(S45&gt;=4,S45&lt;=6),IFERROR(VLOOKUP(入力項目!$S$13,子育て関連マスタ!$I$9:$M$12,4,FALSE),0),
AND(S45&gt;=7,S45&lt;=12),IFERROR(VLOOKUP(入力項目!$S$14,子育て関連マスタ!$I$16:$M$17,4,FALSE),0),
AND(S45&gt;=13,S45&lt;=15),IFERROR(VLOOKUP(入力項目!$S$15,子育て関連マスタ!$I$21:$M$22,4,FALSE),0),
AND(S45&gt;=16,S45&lt;=18),IFERROR(VLOOKUP(入力項目!$S$16,子育て関連マスタ!$I$26:$M$28,4,FALSE),0),
AND(S45&gt;=19,S45&lt;=20,入力項目!$S$16="高専"),IFERROR(VLOOKUP(入力項目!$S$16,子育て関連マスタ!$I$26:$M$28,4,FALSE),0),
AND(S45&gt;=19,S45&lt;=20,入力項目!$S$16&lt;&gt;"高専"),IFERROR(VLOOKUP(入力項目!$S$17,子育て関連マスタ!$I$32:$M$37,4,FALSE),0),
AND(S45&gt;=21,S45&lt;=22,入力項目!$S$16="高専"),IFERROR(VLOOKUP(入力項目!$S$17,子育て関連マスタ!$I$32:$M$34,4,FALSE),0),
AND(S45&gt;=21,S45&lt;=22,入力項目!$S$16&lt;&gt;"高専"),IFERROR(VLOOKUP(入力項目!$S$17,子育て関連マスタ!$I$32:$M$34,4,FALSE),0),
S45&gt;=23,0
) +
IF($D45=4,
  IFERROR(_xlfn.IFS(
  S45&lt;=入力項目!$S$11,0,
  AND(S45=入力項目!$S$11),IFERROR(VLOOKUP(入力項目!$S$12,子育て関連マスタ!$I$4:$M$5,2,FALSE),0),
  AND(S45=4),IFERROR(VLOOKUP(入力項目!$S$13,子育て関連マスタ!$I$9:$M$12,2,FALSE),0),
  AND(S45=7),IFERROR(VLOOKUP(入力項目!$S$14,子育て関連マスタ!$I$16:$M$17,2,FALSE),0),
  AND(S45=13),IFERROR(VLOOKUP(入力項目!$S$15,子育て関連マスタ!$I$21:$M$22,2,FALSE),0),
  AND(S45=16),IFERROR(VLOOKUP(入力項目!$S$16,子育て関連マスタ!$I$26:$M$28,2,FALSE),0),
  AND(S45=19,入力項目!$S$16&lt;&gt;"高専"),IFERROR(VLOOKUP(入力項目!$S$17,子育て関連マスタ!$I$32:$M$37,2,FALSE),0),
  AND(S45=21,入力項目!$S$16="高専"),IFERROR(VLOOKUP(入力項目!$S$17,子育て関連マスタ!$I$32:$M$37,2,FALSE),0),
  S45&gt;=22,0
  ),0),0
) +
IF(AND(S45&gt;=1,S45&lt;=15),IF($D45=入力項目!$S$8,入力項目!$S$3,0),0) +
IF(AND(S45&gt;=1,S45&lt;=15),IF($D45=5,入力項目!$S$4,0),0) +
IF(AND(S45&gt;=1,S45&lt;=15),IF($D45=12,入力項目!$S$5,0),0) +
IF(AND(入力項目!$S$7=$A45,入力項目!$S$8=$D45),子育て関連マスタ!$C$14,0) +
IFERROR(IF(AND(YEAR(EDATE(DATE(入力項目!$S$7,入力項目!$S$8,1),1))=$A45,MONTH(EDATE(DATE(入力項目!$S$7,入力項目!$S$8,1),1))=$D45),子育て関連マスタ!$C$15,0),0) +
IF(AND(OR(S45=3,S45=5,S45=7),$D45=11),子育て関連マスタ!$C$17,0) +
IF(AND(S45=20,$D45=1),子育て関連マスタ!$C$18,0) +
IF(AND(S45=20,$D45=1),
IFERROR(_xlfn.IFS(
入力項目!$S$10="男",子育て関連マスタ!$C$18,
入力項目!$S$10="女",子育て関連マスタ!$C$19
),0),0
) +
IF(AND(S45&gt;=入力項目!$S$18,S45&lt;=入力項目!$S$19),入力項目!$S$20,0) +
IF(AND(S45&gt;=入力項目!$S$21,S45&lt;=入力項目!$S$22),入力項目!$S$23,0) +
IF(AND(S45&gt;=入力項目!$S$24,S45&lt;=入力項目!$S$25),入力項目!$S$26,0)
)</f>
        <v>0</v>
      </c>
      <c r="AH45">
        <f ca="1">-(
_xlfn.IFS(
T45&lt;=入力項目!$S$11,0,
AND(T45&gt;=入力項目!$S$11+1,T45&lt;=3),IFERROR(VLOOKUP(入力項目!$S$12,子育て関連マスタ!$I$4:$M$5,4,FALSE),0),
AND(T45&gt;=4,T45&lt;=6),IFERROR(VLOOKUP(入力項目!$S$13,子育て関連マスタ!$I$9:$M$12,4,FALSE),0),
AND(T45&gt;=7,T45&lt;=12),IFERROR(VLOOKUP(入力項目!$S$14,子育て関連マスタ!$I$16:$M$17,4,FALSE),0),
AND(T45&gt;=13,T45&lt;=15),IFERROR(VLOOKUP(入力項目!$S$15,子育て関連マスタ!$I$21:$M$22,4,FALSE),0),
AND(T45&gt;=16,T45&lt;=18),IFERROR(VLOOKUP(入力項目!$S$16,子育て関連マスタ!$I$26:$M$28,4,FALSE),0),
AND(T45&gt;=19,T45&lt;=20,入力項目!$S$16="高専"),IFERROR(VLOOKUP(入力項目!$S$16,子育て関連マスタ!$I$26:$M$28,4,FALSE),0),
AND(T45&gt;=19,T45&lt;=20,入力項目!$S$16&lt;&gt;"高専"),IFERROR(VLOOKUP(入力項目!$S$17,子育て関連マスタ!$I$32:$M$37,4,FALSE),0),
AND(T45&gt;=21,T45&lt;=22,入力項目!$S$16="高専"),IFERROR(VLOOKUP(入力項目!$S$17,子育て関連マスタ!$I$32:$M$34,4,FALSE),0),
AND(T45&gt;=21,T45&lt;=22,入力項目!$S$16&lt;&gt;"高専"),IFERROR(VLOOKUP(入力項目!$S$17,子育て関連マスタ!$I$32:$M$34,4,FALSE),0),
T45&gt;=23,0
) +
IF($D45=4,
  IFERROR(_xlfn.IFS(
  T45&lt;=入力項目!$S$11,0,
  AND(T45=入力項目!$S$11),IFERROR(VLOOKUP(入力項目!$S$12,子育て関連マスタ!$I$4:$M$5,2,FALSE),0),
  AND(T45=4),IFERROR(VLOOKUP(入力項目!$S$13,子育て関連マスタ!$I$9:$M$12,2,FALSE),0),
  AND(T45=7),IFERROR(VLOOKUP(入力項目!$S$14,子育て関連マスタ!$I$16:$M$17,2,FALSE),0),
  AND(T45=13),IFERROR(VLOOKUP(入力項目!$S$15,子育て関連マスタ!$I$21:$M$22,2,FALSE),0),
  AND(T45=16),IFERROR(VLOOKUP(入力項目!$S$16,子育て関連マスタ!$I$26:$M$28,2,FALSE),0),
  AND(T45=19,入力項目!$S$16&lt;&gt;"高専"),IFERROR(VLOOKUP(入力項目!$S$17,子育て関連マスタ!$I$32:$M$37,2,FALSE),0),
  AND(T45=21,入力項目!$S$16="高専"),IFERROR(VLOOKUP(入力項目!$S$17,子育て関連マスタ!$I$32:$M$37,2,FALSE),0),
  T45&gt;=22,0
  ),0),0
) +
IF(AND(T45&gt;=1,T45&lt;=15),IF($D45=入力項目!$S$8,入力項目!$S$3,0),0) +
IF(AND(T45&gt;=1,T45&lt;=15),IF($D45=5,入力項目!$S$4,0),0) +
IF(AND(T45&gt;=1,T45&lt;=15),IF($D45=12,入力項目!$S$5,0),0) +
IF(AND(入力項目!$S$7=$A45,入力項目!$S$8=$D45),子育て関連マスタ!$C$14,0) +
IFERROR(IF(AND(YEAR(EDATE(DATE(入力項目!$S$7,入力項目!$S$8,1),1))=$A45,MONTH(EDATE(DATE(入力項目!$S$7,入力項目!$S$8,1),1))=$D45),子育て関連マスタ!$C$15,0),0) +
IF(AND(OR(T45=3,T45=5,T45=7),$D45=11),子育て関連マスタ!$C$17,0) +
IF(AND(T45=20,$D45=1),子育て関連マスタ!$C$18,0) +
IF(AND(T45=20,$D45=1),
IFERROR(_xlfn.IFS(
入力項目!$S$10="男",子育て関連マスタ!$C$18,
入力項目!$S$10="女",子育て関連マスタ!$C$19
),0),0
) +
IF(AND(T45&gt;=入力項目!$S$18,T45&lt;=入力項目!$S$19),入力項目!$S$20,0) +
IF(AND(T45&gt;=入力項目!$S$21,T45&lt;=入力項目!$S$22),入力項目!$S$23,0) +
IF(AND(T45&gt;=入力項目!$S$24,T45&lt;=入力項目!$S$25),入力項目!$S$26,0)
)</f>
        <v>0</v>
      </c>
      <c r="AI45">
        <f ca="1">-(
_xlfn.IFS(
U45&lt;=入力項目!$S$11,0,
AND(U45&gt;=入力項目!$S$11+1,U45&lt;=3),IFERROR(VLOOKUP(入力項目!$S$12,子育て関連マスタ!$I$4:$M$5,4,FALSE),0),
AND(U45&gt;=4,U45&lt;=6),IFERROR(VLOOKUP(入力項目!$S$13,子育て関連マスタ!$I$9:$M$12,4,FALSE),0),
AND(U45&gt;=7,U45&lt;=12),IFERROR(VLOOKUP(入力項目!$S$14,子育て関連マスタ!$I$16:$M$17,4,FALSE),0),
AND(U45&gt;=13,U45&lt;=15),IFERROR(VLOOKUP(入力項目!$S$15,子育て関連マスタ!$I$21:$M$22,4,FALSE),0),
AND(U45&gt;=16,U45&lt;=18),IFERROR(VLOOKUP(入力項目!$S$16,子育て関連マスタ!$I$26:$M$28,4,FALSE),0),
AND(U45&gt;=19,U45&lt;=20,入力項目!$S$16="高専"),IFERROR(VLOOKUP(入力項目!$S$16,子育て関連マスタ!$I$26:$M$28,4,FALSE),0),
AND(U45&gt;=19,U45&lt;=20,入力項目!$S$16&lt;&gt;"高専"),IFERROR(VLOOKUP(入力項目!$S$17,子育て関連マスタ!$I$32:$M$37,4,FALSE),0),
AND(U45&gt;=21,U45&lt;=22,入力項目!$S$16="高専"),IFERROR(VLOOKUP(入力項目!$S$17,子育て関連マスタ!$I$32:$M$34,4,FALSE),0),
AND(U45&gt;=21,U45&lt;=22,入力項目!$S$16&lt;&gt;"高専"),IFERROR(VLOOKUP(入力項目!$S$17,子育て関連マスタ!$I$32:$M$34,4,FALSE),0),
U45&gt;=23,0
) +
IF($D45=4,
  IFERROR(_xlfn.IFS(
  U45&lt;=入力項目!$S$11,0,
  AND(U45=入力項目!$S$11),IFERROR(VLOOKUP(入力項目!$S$12,子育て関連マスタ!$I$4:$M$5,2,FALSE),0),
  AND(U45=4),IFERROR(VLOOKUP(入力項目!$S$13,子育て関連マスタ!$I$9:$M$12,2,FALSE),0),
  AND(U45=7),IFERROR(VLOOKUP(入力項目!$S$14,子育て関連マスタ!$I$16:$M$17,2,FALSE),0),
  AND(U45=13),IFERROR(VLOOKUP(入力項目!$S$15,子育て関連マスタ!$I$21:$M$22,2,FALSE),0),
  AND(U45=16),IFERROR(VLOOKUP(入力項目!$S$16,子育て関連マスタ!$I$26:$M$28,2,FALSE),0),
  AND(U45=19,入力項目!$S$16&lt;&gt;"高専"),IFERROR(VLOOKUP(入力項目!$S$17,子育て関連マスタ!$I$32:$M$37,2,FALSE),0),
  AND(U45=21,入力項目!$S$16="高専"),IFERROR(VLOOKUP(入力項目!$S$17,子育て関連マスタ!$I$32:$M$37,2,FALSE),0),
  U45&gt;=22,0
  ),0),0
) +
IF(AND(U45&gt;=1,U45&lt;=15),IF($D45=入力項目!$S$8,入力項目!$S$3,0),0) +
IF(AND(U45&gt;=1,U45&lt;=15),IF($D45=5,入力項目!$S$4,0),0) +
IF(AND(U45&gt;=1,U45&lt;=15),IF($D45=12,入力項目!$S$5,0),0) +
IF(AND(入力項目!$S$7=$A45,入力項目!$S$8=$D45),子育て関連マスタ!$C$14,0) +
IFERROR(IF(AND(YEAR(EDATE(DATE(入力項目!$S$7,入力項目!$S$8,1),1))=$A45,MONTH(EDATE(DATE(入力項目!$S$7,入力項目!$S$8,1),1))=$D45),子育て関連マスタ!$C$15,0),0) +
IF(AND(OR(U45=3,U45=5,U45=7),$D45=11),子育て関連マスタ!$C$17,0) +
IF(AND(U45=20,$D45=1),子育て関連マスタ!$C$18,0) +
IF(AND(U45=20,$D45=1),
IFERROR(_xlfn.IFS(
入力項目!$S$10="男",子育て関連マスタ!$C$18,
入力項目!$S$10="女",子育て関連マスタ!$C$19
),0),0
) +
IF(AND(U45&gt;=入力項目!$S$18,U45&lt;=入力項目!$S$19),入力項目!$S$20,0) +
IF(AND(U45&gt;=入力項目!$S$21,U45&lt;=入力項目!$S$22),入力項目!$S$23,0) +
IF(AND(U45&gt;=入力項目!$S$24,U45&lt;=入力項目!$S$25),入力項目!$S$26,0)
)</f>
        <v>0</v>
      </c>
      <c r="AJ45" s="10">
        <f ca="1">-VLOOKUP($D45,月別収支!$A$2:$H$13,7,FALSE)</f>
        <v>-20000</v>
      </c>
    </row>
    <row r="46" spans="1:36" x14ac:dyDescent="0.4">
      <c r="A46">
        <f t="shared" ca="1" si="20"/>
        <v>2028</v>
      </c>
      <c r="B46">
        <f t="shared" ca="1" si="7"/>
        <v>2028</v>
      </c>
      <c r="C46">
        <f t="shared" ca="1" si="8"/>
        <v>4</v>
      </c>
      <c r="D46">
        <f t="shared" ca="1" si="21"/>
        <v>4</v>
      </c>
      <c r="E46" t="str">
        <f t="shared" ca="1" si="0"/>
        <v>2028年4月</v>
      </c>
      <c r="F46">
        <f ca="1">IF(OR(入力項目!$N$5&lt;$A46,AND(入力項目!$N$5=$A46,入力項目!$N$6&lt;$D46)),IF(F45=0,1,IF(G46=12,F45+1,F45)),0)</f>
        <v>3</v>
      </c>
      <c r="G46">
        <f ca="1">IF(OR(入力項目!$N$5&lt;$A46,AND(入力項目!$N$5=$A46,入力項目!$N$6&lt;$D46)),IF(G45=12,1,G45+1),0)</f>
        <v>6</v>
      </c>
      <c r="H46" t="str">
        <f t="shared" ca="1" si="1"/>
        <v>3_6</v>
      </c>
      <c r="I46">
        <f ca="1">IF(
  IFERROR(AND($C46&gt;0,MOD($C46,入力項目!$N$22)=0,$D46=入力項目!$N$23), FALSE),
  1,
  IF(
    AND(I45&gt;0,J45=12),
    IF(I45=入力項目!$N$28, 0, I45+1),
    I45
  )
)</f>
        <v>0</v>
      </c>
      <c r="J46">
        <f ca="1">IF($D46=入力項目!$N$23,1,IFERROR(J45+1,1))</f>
        <v>11</v>
      </c>
      <c r="K46" t="str">
        <f t="shared" ca="1" si="2"/>
        <v>0_11</v>
      </c>
      <c r="L46">
        <f ca="1">L45+IF(入力項目!$D$4=$D46,1,0)</f>
        <v>32</v>
      </c>
      <c r="M46" t="str">
        <f t="shared" ca="1" si="3"/>
        <v>32歳</v>
      </c>
      <c r="N46">
        <f t="shared" ca="1" si="10"/>
        <v>33</v>
      </c>
      <c r="O46" t="str">
        <f t="shared" ca="1" si="4"/>
        <v>33歳</v>
      </c>
      <c r="P46">
        <f t="shared" ca="1" si="11"/>
        <v>8</v>
      </c>
      <c r="Q46">
        <f t="shared" ca="1" si="12"/>
        <v>6</v>
      </c>
      <c r="R46">
        <f t="shared" ca="1" si="13"/>
        <v>2029</v>
      </c>
      <c r="S46">
        <f t="shared" ca="1" si="14"/>
        <v>2029</v>
      </c>
      <c r="T46">
        <f t="shared" ca="1" si="15"/>
        <v>2029</v>
      </c>
      <c r="U46">
        <f t="shared" ca="1" si="16"/>
        <v>2029</v>
      </c>
      <c r="V46" s="10">
        <f t="shared" ca="1" si="17"/>
        <v>10666310</v>
      </c>
      <c r="W46" s="10">
        <f ca="1">IF($L46&lt;その他マスタ!$B$1,VLOOKUP($D46,月別収支!$A$2:$H$13,2,FALSE),その他マスタ!$B$3)+IF(AND($L46=その他マスタ!$B$1,入力項目!$I$9="あり",$D46=入力項目!$D$4),その他マスタ!$B$2,0)</f>
        <v>300000</v>
      </c>
      <c r="X46" s="10">
        <f ca="1">-IF(入力項目!$K$5=TRUE,
IF($F46+$G46&lt;3,VLOOKUP($D46,月別収支!$A$2:$H$13,8,FALSE),0)+IFERROR(VLOOKUP($H46,住宅ローン計算!C:P,13,FALSE),0)+IF($F46&gt;1,IF(OR($G46=3,$G46=6,$G46=9,$G46=12),ROUNDUP(入力項目!$N$18/4,0),0),0),
VLOOKUP($D46,月別収支!$A$2:$H$13,8,FALSE))</f>
        <v>-89275</v>
      </c>
      <c r="Y46" s="10">
        <f ca="1">-VLOOKUP($D46,月別収支!$A$2:$H$13,3,FALSE)</f>
        <v>-75000</v>
      </c>
      <c r="Z46" s="10">
        <f ca="1">-VLOOKUP($D46,月別収支!$A$2:$H$13,4,FALSE)</f>
        <v>-27000</v>
      </c>
      <c r="AA46" s="10">
        <f ca="1">-VLOOKUP($D46,月別収支!$A$2:$H$13,6,FALSE)</f>
        <v>-10000</v>
      </c>
      <c r="AB46" s="10">
        <f ca="1">-(
VLOOKUP($D46,月別収支!$A$2:$H$13,5,FALSE)+IF(AND(入力項目!$I$27&lt;=$A46,ISEVEN($A46-入力項目!$I$27),入力項目!$I$28=$D46),入力項目!$I$26,0)
+IF(入力項目!$K$26=TRUE,
IFERROR(VLOOKUP($K46,マイカーローン計算!C:P,13,FALSE),0),
IFERROR(
  IF(AND($C46&gt;0,MOD($C46,入力項目!$N$22)=0,$D46=入力項目!$N$23),入力項目!$N$24,0),
 0
)
)
)</f>
        <v>-20000</v>
      </c>
      <c r="AC46" s="10">
        <f ca="1">-IF($A46&lt;入力項目!$N$33,入力項目!$N$35,IF(AND($A46=入力項目!$N$33,$D46&lt;=入力項目!$N$34),入力項目!$N$35,0))</f>
        <v>-5000</v>
      </c>
      <c r="AD46">
        <f ca="1">-(
_xlfn.IFS(
P46&lt;=入力項目!$S$11,0,
AND(P46&gt;=入力項目!$S$11+1,P46&lt;=3),IFERROR(VLOOKUP(入力項目!$S$12,子育て関連マスタ!$I$4:$M$5,4,FALSE),0),
AND(P46&gt;=4,P46&lt;=6),IFERROR(VLOOKUP(入力項目!$S$13,子育て関連マスタ!$I$9:$M$12,4,FALSE),0),
AND(P46&gt;=7,P46&lt;=12),IFERROR(VLOOKUP(入力項目!$S$14,子育て関連マスタ!$I$16:$M$17,4,FALSE),0),
AND(P46&gt;=13,P46&lt;=15),IFERROR(VLOOKUP(入力項目!$S$15,子育て関連マスタ!$I$21:$M$22,4,FALSE),0),
AND(P46&gt;=16,P46&lt;=18),IFERROR(VLOOKUP(入力項目!$S$16,子育て関連マスタ!$I$26:$M$28,4,FALSE),0),
AND(P46&gt;=19,P46&lt;=20,入力項目!$S$16="高専"),IFERROR(VLOOKUP(入力項目!$S$16,子育て関連マスタ!$I$26:$M$28,4,FALSE),0),
AND(P46&gt;=19,P46&lt;=20,入力項目!$S$16&lt;&gt;"高専"),IFERROR(VLOOKUP(入力項目!$S$17,子育て関連マスタ!$I$32:$M$37,4,FALSE),0),
AND(P46&gt;=21,P46&lt;=22,入力項目!$S$16="高専"),IFERROR(VLOOKUP(入力項目!$S$17,子育て関連マスタ!$I$32:$M$34,4,FALSE),0),
AND(P46&gt;=21,P46&lt;=22,入力項目!$S$16&lt;&gt;"高専"),IFERROR(VLOOKUP(入力項目!$S$17,子育て関連マスタ!$I$32:$M$34,4,FALSE),0),
P46&gt;=23,0
) +
IF($D46=4,
  IFERROR(_xlfn.IFS(
  P46&lt;=入力項目!$S$11,0,
  AND(P46=入力項目!$S$11),IFERROR(VLOOKUP(入力項目!$S$12,子育て関連マスタ!$I$4:$M$5,2,FALSE),0),
  AND(P46=4),IFERROR(VLOOKUP(入力項目!$S$13,子育て関連マスタ!$I$9:$M$12,2,FALSE),0),
  AND(P46=7),IFERROR(VLOOKUP(入力項目!$S$14,子育て関連マスタ!$I$16:$M$17,2,FALSE),0),
  AND(P46=13),IFERROR(VLOOKUP(入力項目!$S$15,子育て関連マスタ!$I$21:$M$22,2,FALSE),0),
  AND(P46=16),IFERROR(VLOOKUP(入力項目!$S$16,子育て関連マスタ!$I$26:$M$28,2,FALSE),0),
  AND(P46=19,入力項目!$S$16&lt;&gt;"高専"),IFERROR(VLOOKUP(入力項目!$S$17,子育て関連マスタ!$I$32:$M$37,2,FALSE),0),
  AND(P46=21,入力項目!$S$16="高専"),IFERROR(VLOOKUP(入力項目!$S$17,子育て関連マスタ!$I$32:$M$37,2,FALSE),0),
  P46&gt;=22,0
  ),0),0
) +
IF(AND(P46&gt;=1,P46&lt;=15),IF($D46=入力項目!$S$8,入力項目!$S$3,0),0) +
IF(AND(P46&gt;=1,P46&lt;=15),IF($D46=5,入力項目!$S$4,0),0) +
IF(AND(P46&gt;=1,P46&lt;=15),IF($D46=12,入力項目!$S$5,0),0) +
IF(AND(入力項目!$S$7=$A46,入力項目!$S$8=$D46),子育て関連マスタ!$C$14,0) +
IFERROR(IF(AND(YEAR(EDATE(DATE(入力項目!$S$7,入力項目!$S$8,1),1))=$A46,MONTH(EDATE(DATE(入力項目!$S$7,入力項目!$S$8,1),1))=$D46),子育て関連マスタ!$C$15,0),0) +
IF(AND(OR(P46=3,P46=5,P46=7),$D46=11),子育て関連マスタ!$C$17,0) +
IF(AND(P46=20,$D46=1),子育て関連マスタ!$C$18,0) +
IF(AND(P46=20,$D46=1),
IFERROR(_xlfn.IFS(
入力項目!$S$10="男",子育て関連マスタ!$C$18,
入力項目!$S$10="女",子育て関連マスタ!$C$19
),0),0
) +
IF(AND(P46&gt;=入力項目!$S$18,P46&lt;=入力項目!$S$19),入力項目!$S$20,0) +
IF(AND(P46&gt;=入力項目!$S$21,P46&lt;=入力項目!$S$22),入力項目!$S$23,0) +
IF(AND(P46&gt;=入力項目!$S$24,P46&lt;=入力項目!$S$25),入力項目!$S$26,0)
)</f>
        <v>-50000</v>
      </c>
      <c r="AE46">
        <f ca="1">-(
_xlfn.IFS(
Q46&lt;=入力項目!$S$11,0,
AND(Q46&gt;=入力項目!$S$11+1,Q46&lt;=3),IFERROR(VLOOKUP(入力項目!$S$12,子育て関連マスタ!$I$4:$M$5,4,FALSE),0),
AND(Q46&gt;=4,Q46&lt;=6),IFERROR(VLOOKUP(入力項目!$S$13,子育て関連マスタ!$I$9:$M$12,4,FALSE),0),
AND(Q46&gt;=7,Q46&lt;=12),IFERROR(VLOOKUP(入力項目!$S$14,子育て関連マスタ!$I$16:$M$17,4,FALSE),0),
AND(Q46&gt;=13,Q46&lt;=15),IFERROR(VLOOKUP(入力項目!$S$15,子育て関連マスタ!$I$21:$M$22,4,FALSE),0),
AND(Q46&gt;=16,Q46&lt;=18),IFERROR(VLOOKUP(入力項目!$S$16,子育て関連マスタ!$I$26:$M$28,4,FALSE),0),
AND(Q46&gt;=19,Q46&lt;=20,入力項目!$S$16="高専"),IFERROR(VLOOKUP(入力項目!$S$16,子育て関連マスタ!$I$26:$M$28,4,FALSE),0),
AND(Q46&gt;=19,Q46&lt;=20,入力項目!$S$16&lt;&gt;"高専"),IFERROR(VLOOKUP(入力項目!$S$17,子育て関連マスタ!$I$32:$M$37,4,FALSE),0),
AND(Q46&gt;=21,Q46&lt;=22,入力項目!$S$16="高専"),IFERROR(VLOOKUP(入力項目!$S$17,子育て関連マスタ!$I$32:$M$34,4,FALSE),0),
AND(Q46&gt;=21,Q46&lt;=22,入力項目!$S$16&lt;&gt;"高専"),IFERROR(VLOOKUP(入力項目!$S$17,子育て関連マスタ!$I$32:$M$34,4,FALSE),0),
Q46&gt;=23,0
) +
IF($D46=4,
  IFERROR(_xlfn.IFS(
  Q46&lt;=入力項目!$S$11,0,
  AND(Q46=入力項目!$S$11),IFERROR(VLOOKUP(入力項目!$S$12,子育て関連マスタ!$I$4:$M$5,2,FALSE),0),
  AND(Q46=4),IFERROR(VLOOKUP(入力項目!$S$13,子育て関連マスタ!$I$9:$M$12,2,FALSE),0),
  AND(Q46=7),IFERROR(VLOOKUP(入力項目!$S$14,子育て関連マスタ!$I$16:$M$17,2,FALSE),0),
  AND(Q46=13),IFERROR(VLOOKUP(入力項目!$S$15,子育て関連マスタ!$I$21:$M$22,2,FALSE),0),
  AND(Q46=16),IFERROR(VLOOKUP(入力項目!$S$16,子育て関連マスタ!$I$26:$M$28,2,FALSE),0),
  AND(Q46=19,入力項目!$S$16&lt;&gt;"高専"),IFERROR(VLOOKUP(入力項目!$S$17,子育て関連マスタ!$I$32:$M$37,2,FALSE),0),
  AND(Q46=21,入力項目!$S$16="高専"),IFERROR(VLOOKUP(入力項目!$S$17,子育て関連マスタ!$I$32:$M$37,2,FALSE),0),
  Q46&gt;=22,0
  ),0),0
) +
IF(AND(Q46&gt;=1,Q46&lt;=15),IF($D46=入力項目!$S$8,入力項目!$S$3,0),0) +
IF(AND(Q46&gt;=1,Q46&lt;=15),IF($D46=5,入力項目!$S$4,0),0) +
IF(AND(Q46&gt;=1,Q46&lt;=15),IF($D46=12,入力項目!$S$5,0),0) +
IF(AND(入力項目!$S$7=$A46,入力項目!$S$8=$D46),子育て関連マスタ!$C$14,0) +
IFERROR(IF(AND(YEAR(EDATE(DATE(入力項目!$S$7,入力項目!$S$8,1),1))=$A46,MONTH(EDATE(DATE(入力項目!$S$7,入力項目!$S$8,1),1))=$D46),子育て関連マスタ!$C$15,0),0) +
IF(AND(OR(Q46=3,Q46=5,Q46=7),$D46=11),子育て関連マスタ!$C$17,0) +
IF(AND(Q46=20,$D46=1),子育て関連マスタ!$C$18,0) +
IF(AND(Q46=20,$D46=1),
IFERROR(_xlfn.IFS(
入力項目!$S$10="男",子育て関連マスタ!$C$18,
入力項目!$S$10="女",子育て関連マスタ!$C$19
),0),0
) +
IF(AND(Q46&gt;=入力項目!$S$18,Q46&lt;=入力項目!$S$19),入力項目!$S$20,0) +
IF(AND(Q46&gt;=入力項目!$S$21,Q46&lt;=入力項目!$S$22),入力項目!$S$23,0) +
IF(AND(Q46&gt;=入力項目!$S$24,Q46&lt;=入力項目!$S$25),入力項目!$S$26,0)
)</f>
        <v>-34000</v>
      </c>
      <c r="AF46">
        <f ca="1">-(
_xlfn.IFS(
R46&lt;=入力項目!$S$11,0,
AND(R46&gt;=入力項目!$S$11+1,R46&lt;=3),IFERROR(VLOOKUP(入力項目!$S$12,子育て関連マスタ!$I$4:$M$5,4,FALSE),0),
AND(R46&gt;=4,R46&lt;=6),IFERROR(VLOOKUP(入力項目!$S$13,子育て関連マスタ!$I$9:$M$12,4,FALSE),0),
AND(R46&gt;=7,R46&lt;=12),IFERROR(VLOOKUP(入力項目!$S$14,子育て関連マスタ!$I$16:$M$17,4,FALSE),0),
AND(R46&gt;=13,R46&lt;=15),IFERROR(VLOOKUP(入力項目!$S$15,子育て関連マスタ!$I$21:$M$22,4,FALSE),0),
AND(R46&gt;=16,R46&lt;=18),IFERROR(VLOOKUP(入力項目!$S$16,子育て関連マスタ!$I$26:$M$28,4,FALSE),0),
AND(R46&gt;=19,R46&lt;=20,入力項目!$S$16="高専"),IFERROR(VLOOKUP(入力項目!$S$16,子育て関連マスタ!$I$26:$M$28,4,FALSE),0),
AND(R46&gt;=19,R46&lt;=20,入力項目!$S$16&lt;&gt;"高専"),IFERROR(VLOOKUP(入力項目!$S$17,子育て関連マスタ!$I$32:$M$37,4,FALSE),0),
AND(R46&gt;=21,R46&lt;=22,入力項目!$S$16="高専"),IFERROR(VLOOKUP(入力項目!$S$17,子育て関連マスタ!$I$32:$M$34,4,FALSE),0),
AND(R46&gt;=21,R46&lt;=22,入力項目!$S$16&lt;&gt;"高専"),IFERROR(VLOOKUP(入力項目!$S$17,子育て関連マスタ!$I$32:$M$34,4,FALSE),0),
R46&gt;=23,0
) +
IF($D46=4,
  IFERROR(_xlfn.IFS(
  R46&lt;=入力項目!$S$11,0,
  AND(R46=入力項目!$S$11),IFERROR(VLOOKUP(入力項目!$S$12,子育て関連マスタ!$I$4:$M$5,2,FALSE),0),
  AND(R46=4),IFERROR(VLOOKUP(入力項目!$S$13,子育て関連マスタ!$I$9:$M$12,2,FALSE),0),
  AND(R46=7),IFERROR(VLOOKUP(入力項目!$S$14,子育て関連マスタ!$I$16:$M$17,2,FALSE),0),
  AND(R46=13),IFERROR(VLOOKUP(入力項目!$S$15,子育て関連マスタ!$I$21:$M$22,2,FALSE),0),
  AND(R46=16),IFERROR(VLOOKUP(入力項目!$S$16,子育て関連マスタ!$I$26:$M$28,2,FALSE),0),
  AND(R46=19,入力項目!$S$16&lt;&gt;"高専"),IFERROR(VLOOKUP(入力項目!$S$17,子育て関連マスタ!$I$32:$M$37,2,FALSE),0),
  AND(R46=21,入力項目!$S$16="高専"),IFERROR(VLOOKUP(入力項目!$S$17,子育て関連マスタ!$I$32:$M$37,2,FALSE),0),
  R46&gt;=22,0
  ),0),0
) +
IF(AND(R46&gt;=1,R46&lt;=15),IF($D46=入力項目!$S$8,入力項目!$S$3,0),0) +
IF(AND(R46&gt;=1,R46&lt;=15),IF($D46=5,入力項目!$S$4,0),0) +
IF(AND(R46&gt;=1,R46&lt;=15),IF($D46=12,入力項目!$S$5,0),0) +
IF(AND(入力項目!$S$7=$A46,入力項目!$S$8=$D46),子育て関連マスタ!$C$14,0) +
IFERROR(IF(AND(YEAR(EDATE(DATE(入力項目!$S$7,入力項目!$S$8,1),1))=$A46,MONTH(EDATE(DATE(入力項目!$S$7,入力項目!$S$8,1),1))=$D46),子育て関連マスタ!$C$15,0),0) +
IF(AND(OR(R46=3,R46=5,R46=7),$D46=11),子育て関連マスタ!$C$17,0) +
IF(AND(R46=20,$D46=1),子育て関連マスタ!$C$18,0) +
IF(AND(R46=20,$D46=1),
IFERROR(_xlfn.IFS(
入力項目!$S$10="男",子育て関連マスタ!$C$18,
入力項目!$S$10="女",子育て関連マスタ!$C$19
),0),0
) +
IF(AND(R46&gt;=入力項目!$S$18,R46&lt;=入力項目!$S$19),入力項目!$S$20,0) +
IF(AND(R46&gt;=入力項目!$S$21,R46&lt;=入力項目!$S$22),入力項目!$S$23,0) +
IF(AND(R46&gt;=入力項目!$S$24,R46&lt;=入力項目!$S$25),入力項目!$S$26,0)
)</f>
        <v>0</v>
      </c>
      <c r="AG46">
        <f ca="1">-(
_xlfn.IFS(
S46&lt;=入力項目!$S$11,0,
AND(S46&gt;=入力項目!$S$11+1,S46&lt;=3),IFERROR(VLOOKUP(入力項目!$S$12,子育て関連マスタ!$I$4:$M$5,4,FALSE),0),
AND(S46&gt;=4,S46&lt;=6),IFERROR(VLOOKUP(入力項目!$S$13,子育て関連マスタ!$I$9:$M$12,4,FALSE),0),
AND(S46&gt;=7,S46&lt;=12),IFERROR(VLOOKUP(入力項目!$S$14,子育て関連マスタ!$I$16:$M$17,4,FALSE),0),
AND(S46&gt;=13,S46&lt;=15),IFERROR(VLOOKUP(入力項目!$S$15,子育て関連マスタ!$I$21:$M$22,4,FALSE),0),
AND(S46&gt;=16,S46&lt;=18),IFERROR(VLOOKUP(入力項目!$S$16,子育て関連マスタ!$I$26:$M$28,4,FALSE),0),
AND(S46&gt;=19,S46&lt;=20,入力項目!$S$16="高専"),IFERROR(VLOOKUP(入力項目!$S$16,子育て関連マスタ!$I$26:$M$28,4,FALSE),0),
AND(S46&gt;=19,S46&lt;=20,入力項目!$S$16&lt;&gt;"高専"),IFERROR(VLOOKUP(入力項目!$S$17,子育て関連マスタ!$I$32:$M$37,4,FALSE),0),
AND(S46&gt;=21,S46&lt;=22,入力項目!$S$16="高専"),IFERROR(VLOOKUP(入力項目!$S$17,子育て関連マスタ!$I$32:$M$34,4,FALSE),0),
AND(S46&gt;=21,S46&lt;=22,入力項目!$S$16&lt;&gt;"高専"),IFERROR(VLOOKUP(入力項目!$S$17,子育て関連マスタ!$I$32:$M$34,4,FALSE),0),
S46&gt;=23,0
) +
IF($D46=4,
  IFERROR(_xlfn.IFS(
  S46&lt;=入力項目!$S$11,0,
  AND(S46=入力項目!$S$11),IFERROR(VLOOKUP(入力項目!$S$12,子育て関連マスタ!$I$4:$M$5,2,FALSE),0),
  AND(S46=4),IFERROR(VLOOKUP(入力項目!$S$13,子育て関連マスタ!$I$9:$M$12,2,FALSE),0),
  AND(S46=7),IFERROR(VLOOKUP(入力項目!$S$14,子育て関連マスタ!$I$16:$M$17,2,FALSE),0),
  AND(S46=13),IFERROR(VLOOKUP(入力項目!$S$15,子育て関連マスタ!$I$21:$M$22,2,FALSE),0),
  AND(S46=16),IFERROR(VLOOKUP(入力項目!$S$16,子育て関連マスタ!$I$26:$M$28,2,FALSE),0),
  AND(S46=19,入力項目!$S$16&lt;&gt;"高専"),IFERROR(VLOOKUP(入力項目!$S$17,子育て関連マスタ!$I$32:$M$37,2,FALSE),0),
  AND(S46=21,入力項目!$S$16="高専"),IFERROR(VLOOKUP(入力項目!$S$17,子育て関連マスタ!$I$32:$M$37,2,FALSE),0),
  S46&gt;=22,0
  ),0),0
) +
IF(AND(S46&gt;=1,S46&lt;=15),IF($D46=入力項目!$S$8,入力項目!$S$3,0),0) +
IF(AND(S46&gt;=1,S46&lt;=15),IF($D46=5,入力項目!$S$4,0),0) +
IF(AND(S46&gt;=1,S46&lt;=15),IF($D46=12,入力項目!$S$5,0),0) +
IF(AND(入力項目!$S$7=$A46,入力項目!$S$8=$D46),子育て関連マスタ!$C$14,0) +
IFERROR(IF(AND(YEAR(EDATE(DATE(入力項目!$S$7,入力項目!$S$8,1),1))=$A46,MONTH(EDATE(DATE(入力項目!$S$7,入力項目!$S$8,1),1))=$D46),子育て関連マスタ!$C$15,0),0) +
IF(AND(OR(S46=3,S46=5,S46=7),$D46=11),子育て関連マスタ!$C$17,0) +
IF(AND(S46=20,$D46=1),子育て関連マスタ!$C$18,0) +
IF(AND(S46=20,$D46=1),
IFERROR(_xlfn.IFS(
入力項目!$S$10="男",子育て関連マスタ!$C$18,
入力項目!$S$10="女",子育て関連マスタ!$C$19
),0),0
) +
IF(AND(S46&gt;=入力項目!$S$18,S46&lt;=入力項目!$S$19),入力項目!$S$20,0) +
IF(AND(S46&gt;=入力項目!$S$21,S46&lt;=入力項目!$S$22),入力項目!$S$23,0) +
IF(AND(S46&gt;=入力項目!$S$24,S46&lt;=入力項目!$S$25),入力項目!$S$26,0)
)</f>
        <v>0</v>
      </c>
      <c r="AH46">
        <f ca="1">-(
_xlfn.IFS(
T46&lt;=入力項目!$S$11,0,
AND(T46&gt;=入力項目!$S$11+1,T46&lt;=3),IFERROR(VLOOKUP(入力項目!$S$12,子育て関連マスタ!$I$4:$M$5,4,FALSE),0),
AND(T46&gt;=4,T46&lt;=6),IFERROR(VLOOKUP(入力項目!$S$13,子育て関連マスタ!$I$9:$M$12,4,FALSE),0),
AND(T46&gt;=7,T46&lt;=12),IFERROR(VLOOKUP(入力項目!$S$14,子育て関連マスタ!$I$16:$M$17,4,FALSE),0),
AND(T46&gt;=13,T46&lt;=15),IFERROR(VLOOKUP(入力項目!$S$15,子育て関連マスタ!$I$21:$M$22,4,FALSE),0),
AND(T46&gt;=16,T46&lt;=18),IFERROR(VLOOKUP(入力項目!$S$16,子育て関連マスタ!$I$26:$M$28,4,FALSE),0),
AND(T46&gt;=19,T46&lt;=20,入力項目!$S$16="高専"),IFERROR(VLOOKUP(入力項目!$S$16,子育て関連マスタ!$I$26:$M$28,4,FALSE),0),
AND(T46&gt;=19,T46&lt;=20,入力項目!$S$16&lt;&gt;"高専"),IFERROR(VLOOKUP(入力項目!$S$17,子育て関連マスタ!$I$32:$M$37,4,FALSE),0),
AND(T46&gt;=21,T46&lt;=22,入力項目!$S$16="高専"),IFERROR(VLOOKUP(入力項目!$S$17,子育て関連マスタ!$I$32:$M$34,4,FALSE),0),
AND(T46&gt;=21,T46&lt;=22,入力項目!$S$16&lt;&gt;"高専"),IFERROR(VLOOKUP(入力項目!$S$17,子育て関連マスタ!$I$32:$M$34,4,FALSE),0),
T46&gt;=23,0
) +
IF($D46=4,
  IFERROR(_xlfn.IFS(
  T46&lt;=入力項目!$S$11,0,
  AND(T46=入力項目!$S$11),IFERROR(VLOOKUP(入力項目!$S$12,子育て関連マスタ!$I$4:$M$5,2,FALSE),0),
  AND(T46=4),IFERROR(VLOOKUP(入力項目!$S$13,子育て関連マスタ!$I$9:$M$12,2,FALSE),0),
  AND(T46=7),IFERROR(VLOOKUP(入力項目!$S$14,子育て関連マスタ!$I$16:$M$17,2,FALSE),0),
  AND(T46=13),IFERROR(VLOOKUP(入力項目!$S$15,子育て関連マスタ!$I$21:$M$22,2,FALSE),0),
  AND(T46=16),IFERROR(VLOOKUP(入力項目!$S$16,子育て関連マスタ!$I$26:$M$28,2,FALSE),0),
  AND(T46=19,入力項目!$S$16&lt;&gt;"高専"),IFERROR(VLOOKUP(入力項目!$S$17,子育て関連マスタ!$I$32:$M$37,2,FALSE),0),
  AND(T46=21,入力項目!$S$16="高専"),IFERROR(VLOOKUP(入力項目!$S$17,子育て関連マスタ!$I$32:$M$37,2,FALSE),0),
  T46&gt;=22,0
  ),0),0
) +
IF(AND(T46&gt;=1,T46&lt;=15),IF($D46=入力項目!$S$8,入力項目!$S$3,0),0) +
IF(AND(T46&gt;=1,T46&lt;=15),IF($D46=5,入力項目!$S$4,0),0) +
IF(AND(T46&gt;=1,T46&lt;=15),IF($D46=12,入力項目!$S$5,0),0) +
IF(AND(入力項目!$S$7=$A46,入力項目!$S$8=$D46),子育て関連マスタ!$C$14,0) +
IFERROR(IF(AND(YEAR(EDATE(DATE(入力項目!$S$7,入力項目!$S$8,1),1))=$A46,MONTH(EDATE(DATE(入力項目!$S$7,入力項目!$S$8,1),1))=$D46),子育て関連マスタ!$C$15,0),0) +
IF(AND(OR(T46=3,T46=5,T46=7),$D46=11),子育て関連マスタ!$C$17,0) +
IF(AND(T46=20,$D46=1),子育て関連マスタ!$C$18,0) +
IF(AND(T46=20,$D46=1),
IFERROR(_xlfn.IFS(
入力項目!$S$10="男",子育て関連マスタ!$C$18,
入力項目!$S$10="女",子育て関連マスタ!$C$19
),0),0
) +
IF(AND(T46&gt;=入力項目!$S$18,T46&lt;=入力項目!$S$19),入力項目!$S$20,0) +
IF(AND(T46&gt;=入力項目!$S$21,T46&lt;=入力項目!$S$22),入力項目!$S$23,0) +
IF(AND(T46&gt;=入力項目!$S$24,T46&lt;=入力項目!$S$25),入力項目!$S$26,0)
)</f>
        <v>0</v>
      </c>
      <c r="AI46">
        <f ca="1">-(
_xlfn.IFS(
U46&lt;=入力項目!$S$11,0,
AND(U46&gt;=入力項目!$S$11+1,U46&lt;=3),IFERROR(VLOOKUP(入力項目!$S$12,子育て関連マスタ!$I$4:$M$5,4,FALSE),0),
AND(U46&gt;=4,U46&lt;=6),IFERROR(VLOOKUP(入力項目!$S$13,子育て関連マスタ!$I$9:$M$12,4,FALSE),0),
AND(U46&gt;=7,U46&lt;=12),IFERROR(VLOOKUP(入力項目!$S$14,子育て関連マスタ!$I$16:$M$17,4,FALSE),0),
AND(U46&gt;=13,U46&lt;=15),IFERROR(VLOOKUP(入力項目!$S$15,子育て関連マスタ!$I$21:$M$22,4,FALSE),0),
AND(U46&gt;=16,U46&lt;=18),IFERROR(VLOOKUP(入力項目!$S$16,子育て関連マスタ!$I$26:$M$28,4,FALSE),0),
AND(U46&gt;=19,U46&lt;=20,入力項目!$S$16="高専"),IFERROR(VLOOKUP(入力項目!$S$16,子育て関連マスタ!$I$26:$M$28,4,FALSE),0),
AND(U46&gt;=19,U46&lt;=20,入力項目!$S$16&lt;&gt;"高専"),IFERROR(VLOOKUP(入力項目!$S$17,子育て関連マスタ!$I$32:$M$37,4,FALSE),0),
AND(U46&gt;=21,U46&lt;=22,入力項目!$S$16="高専"),IFERROR(VLOOKUP(入力項目!$S$17,子育て関連マスタ!$I$32:$M$34,4,FALSE),0),
AND(U46&gt;=21,U46&lt;=22,入力項目!$S$16&lt;&gt;"高専"),IFERROR(VLOOKUP(入力項目!$S$17,子育て関連マスタ!$I$32:$M$34,4,FALSE),0),
U46&gt;=23,0
) +
IF($D46=4,
  IFERROR(_xlfn.IFS(
  U46&lt;=入力項目!$S$11,0,
  AND(U46=入力項目!$S$11),IFERROR(VLOOKUP(入力項目!$S$12,子育て関連マスタ!$I$4:$M$5,2,FALSE),0),
  AND(U46=4),IFERROR(VLOOKUP(入力項目!$S$13,子育て関連マスタ!$I$9:$M$12,2,FALSE),0),
  AND(U46=7),IFERROR(VLOOKUP(入力項目!$S$14,子育て関連マスタ!$I$16:$M$17,2,FALSE),0),
  AND(U46=13),IFERROR(VLOOKUP(入力項目!$S$15,子育て関連マスタ!$I$21:$M$22,2,FALSE),0),
  AND(U46=16),IFERROR(VLOOKUP(入力項目!$S$16,子育て関連マスタ!$I$26:$M$28,2,FALSE),0),
  AND(U46=19,入力項目!$S$16&lt;&gt;"高専"),IFERROR(VLOOKUP(入力項目!$S$17,子育て関連マスタ!$I$32:$M$37,2,FALSE),0),
  AND(U46=21,入力項目!$S$16="高専"),IFERROR(VLOOKUP(入力項目!$S$17,子育て関連マスタ!$I$32:$M$37,2,FALSE),0),
  U46&gt;=22,0
  ),0),0
) +
IF(AND(U46&gt;=1,U46&lt;=15),IF($D46=入力項目!$S$8,入力項目!$S$3,0),0) +
IF(AND(U46&gt;=1,U46&lt;=15),IF($D46=5,入力項目!$S$4,0),0) +
IF(AND(U46&gt;=1,U46&lt;=15),IF($D46=12,入力項目!$S$5,0),0) +
IF(AND(入力項目!$S$7=$A46,入力項目!$S$8=$D46),子育て関連マスタ!$C$14,0) +
IFERROR(IF(AND(YEAR(EDATE(DATE(入力項目!$S$7,入力項目!$S$8,1),1))=$A46,MONTH(EDATE(DATE(入力項目!$S$7,入力項目!$S$8,1),1))=$D46),子育て関連マスタ!$C$15,0),0) +
IF(AND(OR(U46=3,U46=5,U46=7),$D46=11),子育て関連マスタ!$C$17,0) +
IF(AND(U46=20,$D46=1),子育て関連マスタ!$C$18,0) +
IF(AND(U46=20,$D46=1),
IFERROR(_xlfn.IFS(
入力項目!$S$10="男",子育て関連マスタ!$C$18,
入力項目!$S$10="女",子育て関連マスタ!$C$19
),0),0
) +
IF(AND(U46&gt;=入力項目!$S$18,U46&lt;=入力項目!$S$19),入力項目!$S$20,0) +
IF(AND(U46&gt;=入力項目!$S$21,U46&lt;=入力項目!$S$22),入力項目!$S$23,0) +
IF(AND(U46&gt;=入力項目!$S$24,U46&lt;=入力項目!$S$25),入力項目!$S$26,0)
)</f>
        <v>0</v>
      </c>
      <c r="AJ46" s="10">
        <f ca="1">-VLOOKUP($D46,月別収支!$A$2:$H$13,7,FALSE)</f>
        <v>-20000</v>
      </c>
    </row>
    <row r="47" spans="1:36" x14ac:dyDescent="0.4">
      <c r="A47">
        <f t="shared" ca="1" si="20"/>
        <v>2028</v>
      </c>
      <c r="B47">
        <f t="shared" ca="1" si="7"/>
        <v>2028</v>
      </c>
      <c r="C47">
        <f t="shared" ca="1" si="8"/>
        <v>4</v>
      </c>
      <c r="D47">
        <f t="shared" ca="1" si="21"/>
        <v>5</v>
      </c>
      <c r="E47" t="str">
        <f t="shared" ca="1" si="0"/>
        <v>2028年5月</v>
      </c>
      <c r="F47">
        <f ca="1">IF(OR(入力項目!$N$5&lt;$A47,AND(入力項目!$N$5=$A47,入力項目!$N$6&lt;$D47)),IF(F46=0,1,IF(G47=12,F46+1,F46)),0)</f>
        <v>3</v>
      </c>
      <c r="G47">
        <f ca="1">IF(OR(入力項目!$N$5&lt;$A47,AND(入力項目!$N$5=$A47,入力項目!$N$6&lt;$D47)),IF(G46=12,1,G46+1),0)</f>
        <v>7</v>
      </c>
      <c r="H47" t="str">
        <f t="shared" ca="1" si="1"/>
        <v>3_7</v>
      </c>
      <c r="I47">
        <f ca="1">IF(
  IFERROR(AND($C47&gt;0,MOD($C47,入力項目!$N$22)=0,$D47=入力項目!$N$23), FALSE),
  1,
  IF(
    AND(I46&gt;0,J46=12),
    IF(I46=入力項目!$N$28, 0, I46+1),
    I46
  )
)</f>
        <v>0</v>
      </c>
      <c r="J47">
        <f ca="1">IF($D47=入力項目!$N$23,1,IFERROR(J46+1,1))</f>
        <v>12</v>
      </c>
      <c r="K47" t="str">
        <f t="shared" ca="1" si="2"/>
        <v>0_12</v>
      </c>
      <c r="L47">
        <f ca="1">L46+IF(入力項目!$D$4=$D47,1,0)</f>
        <v>32</v>
      </c>
      <c r="M47" t="str">
        <f t="shared" ca="1" si="3"/>
        <v>32歳</v>
      </c>
      <c r="N47">
        <f t="shared" ca="1" si="10"/>
        <v>33</v>
      </c>
      <c r="O47" t="str">
        <f t="shared" ca="1" si="4"/>
        <v>33歳</v>
      </c>
      <c r="P47">
        <f t="shared" ca="1" si="11"/>
        <v>8</v>
      </c>
      <c r="Q47">
        <f t="shared" ca="1" si="12"/>
        <v>6</v>
      </c>
      <c r="R47">
        <f t="shared" ca="1" si="13"/>
        <v>2029</v>
      </c>
      <c r="S47">
        <f t="shared" ca="1" si="14"/>
        <v>2029</v>
      </c>
      <c r="T47">
        <f t="shared" ca="1" si="15"/>
        <v>2029</v>
      </c>
      <c r="U47">
        <f t="shared" ca="1" si="16"/>
        <v>2029</v>
      </c>
      <c r="V47" s="10">
        <f t="shared" ca="1" si="17"/>
        <v>10663535</v>
      </c>
      <c r="W47" s="10">
        <f ca="1">IF($L47&lt;その他マスタ!$B$1,VLOOKUP($D47,月別収支!$A$2:$H$13,2,FALSE),その他マスタ!$B$3)+IF(AND($L47=その他マスタ!$B$1,入力項目!$I$9="あり",$D47=入力項目!$D$4),その他マスタ!$B$2,0)</f>
        <v>300000</v>
      </c>
      <c r="X47" s="10">
        <f ca="1">-IF(入力項目!$K$5=TRUE,
IF($F47+$G47&lt;3,VLOOKUP($D47,月別収支!$A$2:$H$13,8,FALSE),0)+IFERROR(VLOOKUP($H47,住宅ローン計算!C:P,13,FALSE),0)+IF($F47&gt;1,IF(OR($G47=3,$G47=6,$G47=9,$G47=12),ROUNDUP(入力項目!$N$18/4,0),0),0),
VLOOKUP($D47,月別収支!$A$2:$H$13,8,FALSE))</f>
        <v>-51775</v>
      </c>
      <c r="Y47" s="10">
        <f ca="1">-VLOOKUP($D47,月別収支!$A$2:$H$13,3,FALSE)</f>
        <v>-75000</v>
      </c>
      <c r="Z47" s="10">
        <f ca="1">-VLOOKUP($D47,月別収支!$A$2:$H$13,4,FALSE)</f>
        <v>-27000</v>
      </c>
      <c r="AA47" s="10">
        <f ca="1">-VLOOKUP($D47,月別収支!$A$2:$H$13,6,FALSE)</f>
        <v>-10000</v>
      </c>
      <c r="AB47" s="10">
        <f ca="1">-(
VLOOKUP($D47,月別収支!$A$2:$H$13,5,FALSE)+IF(AND(入力項目!$I$27&lt;=$A47,ISEVEN($A47-入力項目!$I$27),入力項目!$I$28=$D47),入力項目!$I$26,0)
+IF(入力項目!$K$26=TRUE,
IFERROR(VLOOKUP($K47,マイカーローン計算!C:P,13,FALSE),0),
IFERROR(
  IF(AND($C47&gt;0,MOD($C47,入力項目!$N$22)=0,$D47=入力項目!$N$23),入力項目!$N$24,0),
 0
)
)
)</f>
        <v>-30000</v>
      </c>
      <c r="AC47" s="10">
        <f ca="1">-IF($A47&lt;入力項目!$N$33,入力項目!$N$35,IF(AND($A47=入力項目!$N$33,$D47&lt;=入力項目!$N$34),入力項目!$N$35,0))</f>
        <v>-5000</v>
      </c>
      <c r="AD47">
        <f ca="1">-(
_xlfn.IFS(
P47&lt;=入力項目!$S$11,0,
AND(P47&gt;=入力項目!$S$11+1,P47&lt;=3),IFERROR(VLOOKUP(入力項目!$S$12,子育て関連マスタ!$I$4:$M$5,4,FALSE),0),
AND(P47&gt;=4,P47&lt;=6),IFERROR(VLOOKUP(入力項目!$S$13,子育て関連マスタ!$I$9:$M$12,4,FALSE),0),
AND(P47&gt;=7,P47&lt;=12),IFERROR(VLOOKUP(入力項目!$S$14,子育て関連マスタ!$I$16:$M$17,4,FALSE),0),
AND(P47&gt;=13,P47&lt;=15),IFERROR(VLOOKUP(入力項目!$S$15,子育て関連マスタ!$I$21:$M$22,4,FALSE),0),
AND(P47&gt;=16,P47&lt;=18),IFERROR(VLOOKUP(入力項目!$S$16,子育て関連マスタ!$I$26:$M$28,4,FALSE),0),
AND(P47&gt;=19,P47&lt;=20,入力項目!$S$16="高専"),IFERROR(VLOOKUP(入力項目!$S$16,子育て関連マスタ!$I$26:$M$28,4,FALSE),0),
AND(P47&gt;=19,P47&lt;=20,入力項目!$S$16&lt;&gt;"高専"),IFERROR(VLOOKUP(入力項目!$S$17,子育て関連マスタ!$I$32:$M$37,4,FALSE),0),
AND(P47&gt;=21,P47&lt;=22,入力項目!$S$16="高専"),IFERROR(VLOOKUP(入力項目!$S$17,子育て関連マスタ!$I$32:$M$34,4,FALSE),0),
AND(P47&gt;=21,P47&lt;=22,入力項目!$S$16&lt;&gt;"高専"),IFERROR(VLOOKUP(入力項目!$S$17,子育て関連マスタ!$I$32:$M$34,4,FALSE),0),
P47&gt;=23,0
) +
IF($D47=4,
  IFERROR(_xlfn.IFS(
  P47&lt;=入力項目!$S$11,0,
  AND(P47=入力項目!$S$11),IFERROR(VLOOKUP(入力項目!$S$12,子育て関連マスタ!$I$4:$M$5,2,FALSE),0),
  AND(P47=4),IFERROR(VLOOKUP(入力項目!$S$13,子育て関連マスタ!$I$9:$M$12,2,FALSE),0),
  AND(P47=7),IFERROR(VLOOKUP(入力項目!$S$14,子育て関連マスタ!$I$16:$M$17,2,FALSE),0),
  AND(P47=13),IFERROR(VLOOKUP(入力項目!$S$15,子育て関連マスタ!$I$21:$M$22,2,FALSE),0),
  AND(P47=16),IFERROR(VLOOKUP(入力項目!$S$16,子育て関連マスタ!$I$26:$M$28,2,FALSE),0),
  AND(P47=19,入力項目!$S$16&lt;&gt;"高専"),IFERROR(VLOOKUP(入力項目!$S$17,子育て関連マスタ!$I$32:$M$37,2,FALSE),0),
  AND(P47=21,入力項目!$S$16="高専"),IFERROR(VLOOKUP(入力項目!$S$17,子育て関連マスタ!$I$32:$M$37,2,FALSE),0),
  P47&gt;=22,0
  ),0),0
) +
IF(AND(P47&gt;=1,P47&lt;=15),IF($D47=入力項目!$S$8,入力項目!$S$3,0),0) +
IF(AND(P47&gt;=1,P47&lt;=15),IF($D47=5,入力項目!$S$4,0),0) +
IF(AND(P47&gt;=1,P47&lt;=15),IF($D47=12,入力項目!$S$5,0),0) +
IF(AND(入力項目!$S$7=$A47,入力項目!$S$8=$D47),子育て関連マスタ!$C$14,0) +
IFERROR(IF(AND(YEAR(EDATE(DATE(入力項目!$S$7,入力項目!$S$8,1),1))=$A47,MONTH(EDATE(DATE(入力項目!$S$7,入力項目!$S$8,1),1))=$D47),子育て関連マスタ!$C$15,0),0) +
IF(AND(OR(P47=3,P47=5,P47=7),$D47=11),子育て関連マスタ!$C$17,0) +
IF(AND(P47=20,$D47=1),子育て関連マスタ!$C$18,0) +
IF(AND(P47=20,$D47=1),
IFERROR(_xlfn.IFS(
入力項目!$S$10="男",子育て関連マスタ!$C$18,
入力項目!$S$10="女",子育て関連マスタ!$C$19
),0),0
) +
IF(AND(P47&gt;=入力項目!$S$18,P47&lt;=入力項目!$S$19),入力項目!$S$20,0) +
IF(AND(P47&gt;=入力項目!$S$21,P47&lt;=入力項目!$S$22),入力項目!$S$23,0) +
IF(AND(P47&gt;=入力項目!$S$24,P47&lt;=入力項目!$S$25),入力項目!$S$26,0)
)</f>
        <v>-50000</v>
      </c>
      <c r="AE47">
        <f ca="1">-(
_xlfn.IFS(
Q47&lt;=入力項目!$S$11,0,
AND(Q47&gt;=入力項目!$S$11+1,Q47&lt;=3),IFERROR(VLOOKUP(入力項目!$S$12,子育て関連マスタ!$I$4:$M$5,4,FALSE),0),
AND(Q47&gt;=4,Q47&lt;=6),IFERROR(VLOOKUP(入力項目!$S$13,子育て関連マスタ!$I$9:$M$12,4,FALSE),0),
AND(Q47&gt;=7,Q47&lt;=12),IFERROR(VLOOKUP(入力項目!$S$14,子育て関連マスタ!$I$16:$M$17,4,FALSE),0),
AND(Q47&gt;=13,Q47&lt;=15),IFERROR(VLOOKUP(入力項目!$S$15,子育て関連マスタ!$I$21:$M$22,4,FALSE),0),
AND(Q47&gt;=16,Q47&lt;=18),IFERROR(VLOOKUP(入力項目!$S$16,子育て関連マスタ!$I$26:$M$28,4,FALSE),0),
AND(Q47&gt;=19,Q47&lt;=20,入力項目!$S$16="高専"),IFERROR(VLOOKUP(入力項目!$S$16,子育て関連マスタ!$I$26:$M$28,4,FALSE),0),
AND(Q47&gt;=19,Q47&lt;=20,入力項目!$S$16&lt;&gt;"高専"),IFERROR(VLOOKUP(入力項目!$S$17,子育て関連マスタ!$I$32:$M$37,4,FALSE),0),
AND(Q47&gt;=21,Q47&lt;=22,入力項目!$S$16="高専"),IFERROR(VLOOKUP(入力項目!$S$17,子育て関連マスタ!$I$32:$M$34,4,FALSE),0),
AND(Q47&gt;=21,Q47&lt;=22,入力項目!$S$16&lt;&gt;"高専"),IFERROR(VLOOKUP(入力項目!$S$17,子育て関連マスタ!$I$32:$M$34,4,FALSE),0),
Q47&gt;=23,0
) +
IF($D47=4,
  IFERROR(_xlfn.IFS(
  Q47&lt;=入力項目!$S$11,0,
  AND(Q47=入力項目!$S$11),IFERROR(VLOOKUP(入力項目!$S$12,子育て関連マスタ!$I$4:$M$5,2,FALSE),0),
  AND(Q47=4),IFERROR(VLOOKUP(入力項目!$S$13,子育て関連マスタ!$I$9:$M$12,2,FALSE),0),
  AND(Q47=7),IFERROR(VLOOKUP(入力項目!$S$14,子育て関連マスタ!$I$16:$M$17,2,FALSE),0),
  AND(Q47=13),IFERROR(VLOOKUP(入力項目!$S$15,子育て関連マスタ!$I$21:$M$22,2,FALSE),0),
  AND(Q47=16),IFERROR(VLOOKUP(入力項目!$S$16,子育て関連マスタ!$I$26:$M$28,2,FALSE),0),
  AND(Q47=19,入力項目!$S$16&lt;&gt;"高専"),IFERROR(VLOOKUP(入力項目!$S$17,子育て関連マスタ!$I$32:$M$37,2,FALSE),0),
  AND(Q47=21,入力項目!$S$16="高専"),IFERROR(VLOOKUP(入力項目!$S$17,子育て関連マスタ!$I$32:$M$37,2,FALSE),0),
  Q47&gt;=22,0
  ),0),0
) +
IF(AND(Q47&gt;=1,Q47&lt;=15),IF($D47=入力項目!$S$8,入力項目!$S$3,0),0) +
IF(AND(Q47&gt;=1,Q47&lt;=15),IF($D47=5,入力項目!$S$4,0),0) +
IF(AND(Q47&gt;=1,Q47&lt;=15),IF($D47=12,入力項目!$S$5,0),0) +
IF(AND(入力項目!$S$7=$A47,入力項目!$S$8=$D47),子育て関連マスタ!$C$14,0) +
IFERROR(IF(AND(YEAR(EDATE(DATE(入力項目!$S$7,入力項目!$S$8,1),1))=$A47,MONTH(EDATE(DATE(入力項目!$S$7,入力項目!$S$8,1),1))=$D47),子育て関連マスタ!$C$15,0),0) +
IF(AND(OR(Q47=3,Q47=5,Q47=7),$D47=11),子育て関連マスタ!$C$17,0) +
IF(AND(Q47=20,$D47=1),子育て関連マスタ!$C$18,0) +
IF(AND(Q47=20,$D47=1),
IFERROR(_xlfn.IFS(
入力項目!$S$10="男",子育て関連マスタ!$C$18,
入力項目!$S$10="女",子育て関連マスタ!$C$19
),0),0
) +
IF(AND(Q47&gt;=入力項目!$S$18,Q47&lt;=入力項目!$S$19),入力項目!$S$20,0) +
IF(AND(Q47&gt;=入力項目!$S$21,Q47&lt;=入力項目!$S$22),入力項目!$S$23,0) +
IF(AND(Q47&gt;=入力項目!$S$24,Q47&lt;=入力項目!$S$25),入力項目!$S$26,0)
)</f>
        <v>-34000</v>
      </c>
      <c r="AF47">
        <f ca="1">-(
_xlfn.IFS(
R47&lt;=入力項目!$S$11,0,
AND(R47&gt;=入力項目!$S$11+1,R47&lt;=3),IFERROR(VLOOKUP(入力項目!$S$12,子育て関連マスタ!$I$4:$M$5,4,FALSE),0),
AND(R47&gt;=4,R47&lt;=6),IFERROR(VLOOKUP(入力項目!$S$13,子育て関連マスタ!$I$9:$M$12,4,FALSE),0),
AND(R47&gt;=7,R47&lt;=12),IFERROR(VLOOKUP(入力項目!$S$14,子育て関連マスタ!$I$16:$M$17,4,FALSE),0),
AND(R47&gt;=13,R47&lt;=15),IFERROR(VLOOKUP(入力項目!$S$15,子育て関連マスタ!$I$21:$M$22,4,FALSE),0),
AND(R47&gt;=16,R47&lt;=18),IFERROR(VLOOKUP(入力項目!$S$16,子育て関連マスタ!$I$26:$M$28,4,FALSE),0),
AND(R47&gt;=19,R47&lt;=20,入力項目!$S$16="高専"),IFERROR(VLOOKUP(入力項目!$S$16,子育て関連マスタ!$I$26:$M$28,4,FALSE),0),
AND(R47&gt;=19,R47&lt;=20,入力項目!$S$16&lt;&gt;"高専"),IFERROR(VLOOKUP(入力項目!$S$17,子育て関連マスタ!$I$32:$M$37,4,FALSE),0),
AND(R47&gt;=21,R47&lt;=22,入力項目!$S$16="高専"),IFERROR(VLOOKUP(入力項目!$S$17,子育て関連マスタ!$I$32:$M$34,4,FALSE),0),
AND(R47&gt;=21,R47&lt;=22,入力項目!$S$16&lt;&gt;"高専"),IFERROR(VLOOKUP(入力項目!$S$17,子育て関連マスタ!$I$32:$M$34,4,FALSE),0),
R47&gt;=23,0
) +
IF($D47=4,
  IFERROR(_xlfn.IFS(
  R47&lt;=入力項目!$S$11,0,
  AND(R47=入力項目!$S$11),IFERROR(VLOOKUP(入力項目!$S$12,子育て関連マスタ!$I$4:$M$5,2,FALSE),0),
  AND(R47=4),IFERROR(VLOOKUP(入力項目!$S$13,子育て関連マスタ!$I$9:$M$12,2,FALSE),0),
  AND(R47=7),IFERROR(VLOOKUP(入力項目!$S$14,子育て関連マスタ!$I$16:$M$17,2,FALSE),0),
  AND(R47=13),IFERROR(VLOOKUP(入力項目!$S$15,子育て関連マスタ!$I$21:$M$22,2,FALSE),0),
  AND(R47=16),IFERROR(VLOOKUP(入力項目!$S$16,子育て関連マスタ!$I$26:$M$28,2,FALSE),0),
  AND(R47=19,入力項目!$S$16&lt;&gt;"高専"),IFERROR(VLOOKUP(入力項目!$S$17,子育て関連マスタ!$I$32:$M$37,2,FALSE),0),
  AND(R47=21,入力項目!$S$16="高専"),IFERROR(VLOOKUP(入力項目!$S$17,子育て関連マスタ!$I$32:$M$37,2,FALSE),0),
  R47&gt;=22,0
  ),0),0
) +
IF(AND(R47&gt;=1,R47&lt;=15),IF($D47=入力項目!$S$8,入力項目!$S$3,0),0) +
IF(AND(R47&gt;=1,R47&lt;=15),IF($D47=5,入力項目!$S$4,0),0) +
IF(AND(R47&gt;=1,R47&lt;=15),IF($D47=12,入力項目!$S$5,0),0) +
IF(AND(入力項目!$S$7=$A47,入力項目!$S$8=$D47),子育て関連マスタ!$C$14,0) +
IFERROR(IF(AND(YEAR(EDATE(DATE(入力項目!$S$7,入力項目!$S$8,1),1))=$A47,MONTH(EDATE(DATE(入力項目!$S$7,入力項目!$S$8,1),1))=$D47),子育て関連マスタ!$C$15,0),0) +
IF(AND(OR(R47=3,R47=5,R47=7),$D47=11),子育て関連マスタ!$C$17,0) +
IF(AND(R47=20,$D47=1),子育て関連マスタ!$C$18,0) +
IF(AND(R47=20,$D47=1),
IFERROR(_xlfn.IFS(
入力項目!$S$10="男",子育て関連マスタ!$C$18,
入力項目!$S$10="女",子育て関連マスタ!$C$19
),0),0
) +
IF(AND(R47&gt;=入力項目!$S$18,R47&lt;=入力項目!$S$19),入力項目!$S$20,0) +
IF(AND(R47&gt;=入力項目!$S$21,R47&lt;=入力項目!$S$22),入力項目!$S$23,0) +
IF(AND(R47&gt;=入力項目!$S$24,R47&lt;=入力項目!$S$25),入力項目!$S$26,0)
)</f>
        <v>0</v>
      </c>
      <c r="AG47">
        <f ca="1">-(
_xlfn.IFS(
S47&lt;=入力項目!$S$11,0,
AND(S47&gt;=入力項目!$S$11+1,S47&lt;=3),IFERROR(VLOOKUP(入力項目!$S$12,子育て関連マスタ!$I$4:$M$5,4,FALSE),0),
AND(S47&gt;=4,S47&lt;=6),IFERROR(VLOOKUP(入力項目!$S$13,子育て関連マスタ!$I$9:$M$12,4,FALSE),0),
AND(S47&gt;=7,S47&lt;=12),IFERROR(VLOOKUP(入力項目!$S$14,子育て関連マスタ!$I$16:$M$17,4,FALSE),0),
AND(S47&gt;=13,S47&lt;=15),IFERROR(VLOOKUP(入力項目!$S$15,子育て関連マスタ!$I$21:$M$22,4,FALSE),0),
AND(S47&gt;=16,S47&lt;=18),IFERROR(VLOOKUP(入力項目!$S$16,子育て関連マスタ!$I$26:$M$28,4,FALSE),0),
AND(S47&gt;=19,S47&lt;=20,入力項目!$S$16="高専"),IFERROR(VLOOKUP(入力項目!$S$16,子育て関連マスタ!$I$26:$M$28,4,FALSE),0),
AND(S47&gt;=19,S47&lt;=20,入力項目!$S$16&lt;&gt;"高専"),IFERROR(VLOOKUP(入力項目!$S$17,子育て関連マスタ!$I$32:$M$37,4,FALSE),0),
AND(S47&gt;=21,S47&lt;=22,入力項目!$S$16="高専"),IFERROR(VLOOKUP(入力項目!$S$17,子育て関連マスタ!$I$32:$M$34,4,FALSE),0),
AND(S47&gt;=21,S47&lt;=22,入力項目!$S$16&lt;&gt;"高専"),IFERROR(VLOOKUP(入力項目!$S$17,子育て関連マスタ!$I$32:$M$34,4,FALSE),0),
S47&gt;=23,0
) +
IF($D47=4,
  IFERROR(_xlfn.IFS(
  S47&lt;=入力項目!$S$11,0,
  AND(S47=入力項目!$S$11),IFERROR(VLOOKUP(入力項目!$S$12,子育て関連マスタ!$I$4:$M$5,2,FALSE),0),
  AND(S47=4),IFERROR(VLOOKUP(入力項目!$S$13,子育て関連マスタ!$I$9:$M$12,2,FALSE),0),
  AND(S47=7),IFERROR(VLOOKUP(入力項目!$S$14,子育て関連マスタ!$I$16:$M$17,2,FALSE),0),
  AND(S47=13),IFERROR(VLOOKUP(入力項目!$S$15,子育て関連マスタ!$I$21:$M$22,2,FALSE),0),
  AND(S47=16),IFERROR(VLOOKUP(入力項目!$S$16,子育て関連マスタ!$I$26:$M$28,2,FALSE),0),
  AND(S47=19,入力項目!$S$16&lt;&gt;"高専"),IFERROR(VLOOKUP(入力項目!$S$17,子育て関連マスタ!$I$32:$M$37,2,FALSE),0),
  AND(S47=21,入力項目!$S$16="高専"),IFERROR(VLOOKUP(入力項目!$S$17,子育て関連マスタ!$I$32:$M$37,2,FALSE),0),
  S47&gt;=22,0
  ),0),0
) +
IF(AND(S47&gt;=1,S47&lt;=15),IF($D47=入力項目!$S$8,入力項目!$S$3,0),0) +
IF(AND(S47&gt;=1,S47&lt;=15),IF($D47=5,入力項目!$S$4,0),0) +
IF(AND(S47&gt;=1,S47&lt;=15),IF($D47=12,入力項目!$S$5,0),0) +
IF(AND(入力項目!$S$7=$A47,入力項目!$S$8=$D47),子育て関連マスタ!$C$14,0) +
IFERROR(IF(AND(YEAR(EDATE(DATE(入力項目!$S$7,入力項目!$S$8,1),1))=$A47,MONTH(EDATE(DATE(入力項目!$S$7,入力項目!$S$8,1),1))=$D47),子育て関連マスタ!$C$15,0),0) +
IF(AND(OR(S47=3,S47=5,S47=7),$D47=11),子育て関連マスタ!$C$17,0) +
IF(AND(S47=20,$D47=1),子育て関連マスタ!$C$18,0) +
IF(AND(S47=20,$D47=1),
IFERROR(_xlfn.IFS(
入力項目!$S$10="男",子育て関連マスタ!$C$18,
入力項目!$S$10="女",子育て関連マスタ!$C$19
),0),0
) +
IF(AND(S47&gt;=入力項目!$S$18,S47&lt;=入力項目!$S$19),入力項目!$S$20,0) +
IF(AND(S47&gt;=入力項目!$S$21,S47&lt;=入力項目!$S$22),入力項目!$S$23,0) +
IF(AND(S47&gt;=入力項目!$S$24,S47&lt;=入力項目!$S$25),入力項目!$S$26,0)
)</f>
        <v>0</v>
      </c>
      <c r="AH47">
        <f ca="1">-(
_xlfn.IFS(
T47&lt;=入力項目!$S$11,0,
AND(T47&gt;=入力項目!$S$11+1,T47&lt;=3),IFERROR(VLOOKUP(入力項目!$S$12,子育て関連マスタ!$I$4:$M$5,4,FALSE),0),
AND(T47&gt;=4,T47&lt;=6),IFERROR(VLOOKUP(入力項目!$S$13,子育て関連マスタ!$I$9:$M$12,4,FALSE),0),
AND(T47&gt;=7,T47&lt;=12),IFERROR(VLOOKUP(入力項目!$S$14,子育て関連マスタ!$I$16:$M$17,4,FALSE),0),
AND(T47&gt;=13,T47&lt;=15),IFERROR(VLOOKUP(入力項目!$S$15,子育て関連マスタ!$I$21:$M$22,4,FALSE),0),
AND(T47&gt;=16,T47&lt;=18),IFERROR(VLOOKUP(入力項目!$S$16,子育て関連マスタ!$I$26:$M$28,4,FALSE),0),
AND(T47&gt;=19,T47&lt;=20,入力項目!$S$16="高専"),IFERROR(VLOOKUP(入力項目!$S$16,子育て関連マスタ!$I$26:$M$28,4,FALSE),0),
AND(T47&gt;=19,T47&lt;=20,入力項目!$S$16&lt;&gt;"高専"),IFERROR(VLOOKUP(入力項目!$S$17,子育て関連マスタ!$I$32:$M$37,4,FALSE),0),
AND(T47&gt;=21,T47&lt;=22,入力項目!$S$16="高専"),IFERROR(VLOOKUP(入力項目!$S$17,子育て関連マスタ!$I$32:$M$34,4,FALSE),0),
AND(T47&gt;=21,T47&lt;=22,入力項目!$S$16&lt;&gt;"高専"),IFERROR(VLOOKUP(入力項目!$S$17,子育て関連マスタ!$I$32:$M$34,4,FALSE),0),
T47&gt;=23,0
) +
IF($D47=4,
  IFERROR(_xlfn.IFS(
  T47&lt;=入力項目!$S$11,0,
  AND(T47=入力項目!$S$11),IFERROR(VLOOKUP(入力項目!$S$12,子育て関連マスタ!$I$4:$M$5,2,FALSE),0),
  AND(T47=4),IFERROR(VLOOKUP(入力項目!$S$13,子育て関連マスタ!$I$9:$M$12,2,FALSE),0),
  AND(T47=7),IFERROR(VLOOKUP(入力項目!$S$14,子育て関連マスタ!$I$16:$M$17,2,FALSE),0),
  AND(T47=13),IFERROR(VLOOKUP(入力項目!$S$15,子育て関連マスタ!$I$21:$M$22,2,FALSE),0),
  AND(T47=16),IFERROR(VLOOKUP(入力項目!$S$16,子育て関連マスタ!$I$26:$M$28,2,FALSE),0),
  AND(T47=19,入力項目!$S$16&lt;&gt;"高専"),IFERROR(VLOOKUP(入力項目!$S$17,子育て関連マスタ!$I$32:$M$37,2,FALSE),0),
  AND(T47=21,入力項目!$S$16="高専"),IFERROR(VLOOKUP(入力項目!$S$17,子育て関連マスタ!$I$32:$M$37,2,FALSE),0),
  T47&gt;=22,0
  ),0),0
) +
IF(AND(T47&gt;=1,T47&lt;=15),IF($D47=入力項目!$S$8,入力項目!$S$3,0),0) +
IF(AND(T47&gt;=1,T47&lt;=15),IF($D47=5,入力項目!$S$4,0),0) +
IF(AND(T47&gt;=1,T47&lt;=15),IF($D47=12,入力項目!$S$5,0),0) +
IF(AND(入力項目!$S$7=$A47,入力項目!$S$8=$D47),子育て関連マスタ!$C$14,0) +
IFERROR(IF(AND(YEAR(EDATE(DATE(入力項目!$S$7,入力項目!$S$8,1),1))=$A47,MONTH(EDATE(DATE(入力項目!$S$7,入力項目!$S$8,1),1))=$D47),子育て関連マスタ!$C$15,0),0) +
IF(AND(OR(T47=3,T47=5,T47=7),$D47=11),子育て関連マスタ!$C$17,0) +
IF(AND(T47=20,$D47=1),子育て関連マスタ!$C$18,0) +
IF(AND(T47=20,$D47=1),
IFERROR(_xlfn.IFS(
入力項目!$S$10="男",子育て関連マスタ!$C$18,
入力項目!$S$10="女",子育て関連マスタ!$C$19
),0),0
) +
IF(AND(T47&gt;=入力項目!$S$18,T47&lt;=入力項目!$S$19),入力項目!$S$20,0) +
IF(AND(T47&gt;=入力項目!$S$21,T47&lt;=入力項目!$S$22),入力項目!$S$23,0) +
IF(AND(T47&gt;=入力項目!$S$24,T47&lt;=入力項目!$S$25),入力項目!$S$26,0)
)</f>
        <v>0</v>
      </c>
      <c r="AI47">
        <f ca="1">-(
_xlfn.IFS(
U47&lt;=入力項目!$S$11,0,
AND(U47&gt;=入力項目!$S$11+1,U47&lt;=3),IFERROR(VLOOKUP(入力項目!$S$12,子育て関連マスタ!$I$4:$M$5,4,FALSE),0),
AND(U47&gt;=4,U47&lt;=6),IFERROR(VLOOKUP(入力項目!$S$13,子育て関連マスタ!$I$9:$M$12,4,FALSE),0),
AND(U47&gt;=7,U47&lt;=12),IFERROR(VLOOKUP(入力項目!$S$14,子育て関連マスタ!$I$16:$M$17,4,FALSE),0),
AND(U47&gt;=13,U47&lt;=15),IFERROR(VLOOKUP(入力項目!$S$15,子育て関連マスタ!$I$21:$M$22,4,FALSE),0),
AND(U47&gt;=16,U47&lt;=18),IFERROR(VLOOKUP(入力項目!$S$16,子育て関連マスタ!$I$26:$M$28,4,FALSE),0),
AND(U47&gt;=19,U47&lt;=20,入力項目!$S$16="高専"),IFERROR(VLOOKUP(入力項目!$S$16,子育て関連マスタ!$I$26:$M$28,4,FALSE),0),
AND(U47&gt;=19,U47&lt;=20,入力項目!$S$16&lt;&gt;"高専"),IFERROR(VLOOKUP(入力項目!$S$17,子育て関連マスタ!$I$32:$M$37,4,FALSE),0),
AND(U47&gt;=21,U47&lt;=22,入力項目!$S$16="高専"),IFERROR(VLOOKUP(入力項目!$S$17,子育て関連マスタ!$I$32:$M$34,4,FALSE),0),
AND(U47&gt;=21,U47&lt;=22,入力項目!$S$16&lt;&gt;"高専"),IFERROR(VLOOKUP(入力項目!$S$17,子育て関連マスタ!$I$32:$M$34,4,FALSE),0),
U47&gt;=23,0
) +
IF($D47=4,
  IFERROR(_xlfn.IFS(
  U47&lt;=入力項目!$S$11,0,
  AND(U47=入力項目!$S$11),IFERROR(VLOOKUP(入力項目!$S$12,子育て関連マスタ!$I$4:$M$5,2,FALSE),0),
  AND(U47=4),IFERROR(VLOOKUP(入力項目!$S$13,子育て関連マスタ!$I$9:$M$12,2,FALSE),0),
  AND(U47=7),IFERROR(VLOOKUP(入力項目!$S$14,子育て関連マスタ!$I$16:$M$17,2,FALSE),0),
  AND(U47=13),IFERROR(VLOOKUP(入力項目!$S$15,子育て関連マスタ!$I$21:$M$22,2,FALSE),0),
  AND(U47=16),IFERROR(VLOOKUP(入力項目!$S$16,子育て関連マスタ!$I$26:$M$28,2,FALSE),0),
  AND(U47=19,入力項目!$S$16&lt;&gt;"高専"),IFERROR(VLOOKUP(入力項目!$S$17,子育て関連マスタ!$I$32:$M$37,2,FALSE),0),
  AND(U47=21,入力項目!$S$16="高専"),IFERROR(VLOOKUP(入力項目!$S$17,子育て関連マスタ!$I$32:$M$37,2,FALSE),0),
  U47&gt;=22,0
  ),0),0
) +
IF(AND(U47&gt;=1,U47&lt;=15),IF($D47=入力項目!$S$8,入力項目!$S$3,0),0) +
IF(AND(U47&gt;=1,U47&lt;=15),IF($D47=5,入力項目!$S$4,0),0) +
IF(AND(U47&gt;=1,U47&lt;=15),IF($D47=12,入力項目!$S$5,0),0) +
IF(AND(入力項目!$S$7=$A47,入力項目!$S$8=$D47),子育て関連マスタ!$C$14,0) +
IFERROR(IF(AND(YEAR(EDATE(DATE(入力項目!$S$7,入力項目!$S$8,1),1))=$A47,MONTH(EDATE(DATE(入力項目!$S$7,入力項目!$S$8,1),1))=$D47),子育て関連マスタ!$C$15,0),0) +
IF(AND(OR(U47=3,U47=5,U47=7),$D47=11),子育て関連マスタ!$C$17,0) +
IF(AND(U47=20,$D47=1),子育て関連マスタ!$C$18,0) +
IF(AND(U47=20,$D47=1),
IFERROR(_xlfn.IFS(
入力項目!$S$10="男",子育て関連マスタ!$C$18,
入力項目!$S$10="女",子育て関連マスタ!$C$19
),0),0
) +
IF(AND(U47&gt;=入力項目!$S$18,U47&lt;=入力項目!$S$19),入力項目!$S$20,0) +
IF(AND(U47&gt;=入力項目!$S$21,U47&lt;=入力項目!$S$22),入力項目!$S$23,0) +
IF(AND(U47&gt;=入力項目!$S$24,U47&lt;=入力項目!$S$25),入力項目!$S$26,0)
)</f>
        <v>0</v>
      </c>
      <c r="AJ47" s="10">
        <f ca="1">-VLOOKUP($D47,月別収支!$A$2:$H$13,7,FALSE)</f>
        <v>-20000</v>
      </c>
    </row>
    <row r="48" spans="1:36" x14ac:dyDescent="0.4">
      <c r="A48">
        <f t="shared" ca="1" si="20"/>
        <v>2028</v>
      </c>
      <c r="B48">
        <f t="shared" ca="1" si="7"/>
        <v>2028</v>
      </c>
      <c r="C48">
        <f t="shared" ca="1" si="8"/>
        <v>4</v>
      </c>
      <c r="D48">
        <f t="shared" ca="1" si="21"/>
        <v>6</v>
      </c>
      <c r="E48" t="str">
        <f t="shared" ca="1" si="0"/>
        <v>2028年6月</v>
      </c>
      <c r="F48">
        <f ca="1">IF(OR(入力項目!$N$5&lt;$A48,AND(入力項目!$N$5=$A48,入力項目!$N$6&lt;$D48)),IF(F47=0,1,IF(G48=12,F47+1,F47)),0)</f>
        <v>3</v>
      </c>
      <c r="G48">
        <f ca="1">IF(OR(入力項目!$N$5&lt;$A48,AND(入力項目!$N$5=$A48,入力項目!$N$6&lt;$D48)),IF(G47=12,1,G47+1),0)</f>
        <v>8</v>
      </c>
      <c r="H48" t="str">
        <f t="shared" ca="1" si="1"/>
        <v>3_8</v>
      </c>
      <c r="I48">
        <f ca="1">IF(
  IFERROR(AND($C48&gt;0,MOD($C48,入力項目!$N$22)=0,$D48=入力項目!$N$23), FALSE),
  1,
  IF(
    AND(I47&gt;0,J47=12),
    IF(I47=入力項目!$N$28, 0, I47+1),
    I47
  )
)</f>
        <v>0</v>
      </c>
      <c r="J48">
        <f ca="1">IF($D48=入力項目!$N$23,1,IFERROR(J47+1,1))</f>
        <v>1</v>
      </c>
      <c r="K48" t="str">
        <f t="shared" ca="1" si="2"/>
        <v>0_1</v>
      </c>
      <c r="L48">
        <f ca="1">L47+IF(入力項目!$D$4=$D48,1,0)</f>
        <v>32</v>
      </c>
      <c r="M48" t="str">
        <f t="shared" ca="1" si="3"/>
        <v>32歳</v>
      </c>
      <c r="N48">
        <f t="shared" ca="1" si="10"/>
        <v>33</v>
      </c>
      <c r="O48" t="str">
        <f t="shared" ca="1" si="4"/>
        <v>33歳</v>
      </c>
      <c r="P48">
        <f t="shared" ca="1" si="11"/>
        <v>8</v>
      </c>
      <c r="Q48">
        <f t="shared" ca="1" si="12"/>
        <v>6</v>
      </c>
      <c r="R48">
        <f t="shared" ca="1" si="13"/>
        <v>2029</v>
      </c>
      <c r="S48">
        <f t="shared" ca="1" si="14"/>
        <v>2029</v>
      </c>
      <c r="T48">
        <f t="shared" ca="1" si="15"/>
        <v>2029</v>
      </c>
      <c r="U48">
        <f t="shared" ca="1" si="16"/>
        <v>2029</v>
      </c>
      <c r="V48" s="10">
        <f t="shared" ca="1" si="17"/>
        <v>11057572</v>
      </c>
      <c r="W48" s="10">
        <f ca="1">IF($L48&lt;その他マスタ!$B$1,VLOOKUP($D48,月別収支!$A$2:$H$13,2,FALSE),その他マスタ!$B$3)+IF(AND($L48=その他マスタ!$B$1,入力項目!$I$9="あり",$D48=入力項目!$D$4),その他マスタ!$B$2,0)</f>
        <v>800000</v>
      </c>
      <c r="X48" s="10">
        <f ca="1">-IF(入力項目!$K$5=TRUE,
IF($F48+$G48&lt;3,VLOOKUP($D48,月別収支!$A$2:$H$13,8,FALSE),0)+IFERROR(VLOOKUP($H48,住宅ローン計算!C:P,13,FALSE),0)+IF($F48&gt;1,IF(OR($G48=3,$G48=6,$G48=9,$G48=12),ROUNDUP(入力項目!$N$18/4,0),0),0),
VLOOKUP($D48,月別収支!$A$2:$H$13,8,FALSE))</f>
        <v>-184963</v>
      </c>
      <c r="Y48" s="10">
        <f ca="1">-VLOOKUP($D48,月別収支!$A$2:$H$13,3,FALSE)</f>
        <v>-75000</v>
      </c>
      <c r="Z48" s="10">
        <f ca="1">-VLOOKUP($D48,月別収支!$A$2:$H$13,4,FALSE)</f>
        <v>-27000</v>
      </c>
      <c r="AA48" s="10">
        <f ca="1">-VLOOKUP($D48,月別収支!$A$2:$H$13,6,FALSE)</f>
        <v>-10000</v>
      </c>
      <c r="AB48" s="10">
        <f ca="1">-(
VLOOKUP($D48,月別収支!$A$2:$H$13,5,FALSE)+IF(AND(入力項目!$I$27&lt;=$A48,ISEVEN($A48-入力項目!$I$27),入力項目!$I$28=$D48),入力項目!$I$26,0)
+IF(入力項目!$K$26=TRUE,
IFERROR(VLOOKUP($K48,マイカーローン計算!C:P,13,FALSE),0),
IFERROR(
  IF(AND($C48&gt;0,MOD($C48,入力項目!$N$22)=0,$D48=入力項目!$N$23),入力項目!$N$24,0),
 0
)
)
)</f>
        <v>-20000</v>
      </c>
      <c r="AC48" s="10">
        <f ca="1">-IF($A48&lt;入力項目!$N$33,入力項目!$N$35,IF(AND($A48=入力項目!$N$33,$D48&lt;=入力項目!$N$34),入力項目!$N$35,0))</f>
        <v>-5000</v>
      </c>
      <c r="AD48">
        <f ca="1">-(
_xlfn.IFS(
P48&lt;=入力項目!$S$11,0,
AND(P48&gt;=入力項目!$S$11+1,P48&lt;=3),IFERROR(VLOOKUP(入力項目!$S$12,子育て関連マスタ!$I$4:$M$5,4,FALSE),0),
AND(P48&gt;=4,P48&lt;=6),IFERROR(VLOOKUP(入力項目!$S$13,子育て関連マスタ!$I$9:$M$12,4,FALSE),0),
AND(P48&gt;=7,P48&lt;=12),IFERROR(VLOOKUP(入力項目!$S$14,子育て関連マスタ!$I$16:$M$17,4,FALSE),0),
AND(P48&gt;=13,P48&lt;=15),IFERROR(VLOOKUP(入力項目!$S$15,子育て関連マスタ!$I$21:$M$22,4,FALSE),0),
AND(P48&gt;=16,P48&lt;=18),IFERROR(VLOOKUP(入力項目!$S$16,子育て関連マスタ!$I$26:$M$28,4,FALSE),0),
AND(P48&gt;=19,P48&lt;=20,入力項目!$S$16="高専"),IFERROR(VLOOKUP(入力項目!$S$16,子育て関連マスタ!$I$26:$M$28,4,FALSE),0),
AND(P48&gt;=19,P48&lt;=20,入力項目!$S$16&lt;&gt;"高専"),IFERROR(VLOOKUP(入力項目!$S$17,子育て関連マスタ!$I$32:$M$37,4,FALSE),0),
AND(P48&gt;=21,P48&lt;=22,入力項目!$S$16="高専"),IFERROR(VLOOKUP(入力項目!$S$17,子育て関連マスタ!$I$32:$M$34,4,FALSE),0),
AND(P48&gt;=21,P48&lt;=22,入力項目!$S$16&lt;&gt;"高専"),IFERROR(VLOOKUP(入力項目!$S$17,子育て関連マスタ!$I$32:$M$34,4,FALSE),0),
P48&gt;=23,0
) +
IF($D48=4,
  IFERROR(_xlfn.IFS(
  P48&lt;=入力項目!$S$11,0,
  AND(P48=入力項目!$S$11),IFERROR(VLOOKUP(入力項目!$S$12,子育て関連マスタ!$I$4:$M$5,2,FALSE),0),
  AND(P48=4),IFERROR(VLOOKUP(入力項目!$S$13,子育て関連マスタ!$I$9:$M$12,2,FALSE),0),
  AND(P48=7),IFERROR(VLOOKUP(入力項目!$S$14,子育て関連マスタ!$I$16:$M$17,2,FALSE),0),
  AND(P48=13),IFERROR(VLOOKUP(入力項目!$S$15,子育て関連マスタ!$I$21:$M$22,2,FALSE),0),
  AND(P48=16),IFERROR(VLOOKUP(入力項目!$S$16,子育て関連マスタ!$I$26:$M$28,2,FALSE),0),
  AND(P48=19,入力項目!$S$16&lt;&gt;"高専"),IFERROR(VLOOKUP(入力項目!$S$17,子育て関連マスタ!$I$32:$M$37,2,FALSE),0),
  AND(P48=21,入力項目!$S$16="高専"),IFERROR(VLOOKUP(入力項目!$S$17,子育て関連マスタ!$I$32:$M$37,2,FALSE),0),
  P48&gt;=22,0
  ),0),0
) +
IF(AND(P48&gt;=1,P48&lt;=15),IF($D48=入力項目!$S$8,入力項目!$S$3,0),0) +
IF(AND(P48&gt;=1,P48&lt;=15),IF($D48=5,入力項目!$S$4,0),0) +
IF(AND(P48&gt;=1,P48&lt;=15),IF($D48=12,入力項目!$S$5,0),0) +
IF(AND(入力項目!$S$7=$A48,入力項目!$S$8=$D48),子育て関連マスタ!$C$14,0) +
IFERROR(IF(AND(YEAR(EDATE(DATE(入力項目!$S$7,入力項目!$S$8,1),1))=$A48,MONTH(EDATE(DATE(入力項目!$S$7,入力項目!$S$8,1),1))=$D48),子育て関連マスタ!$C$15,0),0) +
IF(AND(OR(P48=3,P48=5,P48=7),$D48=11),子育て関連マスタ!$C$17,0) +
IF(AND(P48=20,$D48=1),子育て関連マスタ!$C$18,0) +
IF(AND(P48=20,$D48=1),
IFERROR(_xlfn.IFS(
入力項目!$S$10="男",子育て関連マスタ!$C$18,
入力項目!$S$10="女",子育て関連マスタ!$C$19
),0),0
) +
IF(AND(P48&gt;=入力項目!$S$18,P48&lt;=入力項目!$S$19),入力項目!$S$20,0) +
IF(AND(P48&gt;=入力項目!$S$21,P48&lt;=入力項目!$S$22),入力項目!$S$23,0) +
IF(AND(P48&gt;=入力項目!$S$24,P48&lt;=入力項目!$S$25),入力項目!$S$26,0)
)</f>
        <v>-40000</v>
      </c>
      <c r="AE48">
        <f ca="1">-(
_xlfn.IFS(
Q48&lt;=入力項目!$S$11,0,
AND(Q48&gt;=入力項目!$S$11+1,Q48&lt;=3),IFERROR(VLOOKUP(入力項目!$S$12,子育て関連マスタ!$I$4:$M$5,4,FALSE),0),
AND(Q48&gt;=4,Q48&lt;=6),IFERROR(VLOOKUP(入力項目!$S$13,子育て関連マスタ!$I$9:$M$12,4,FALSE),0),
AND(Q48&gt;=7,Q48&lt;=12),IFERROR(VLOOKUP(入力項目!$S$14,子育て関連マスタ!$I$16:$M$17,4,FALSE),0),
AND(Q48&gt;=13,Q48&lt;=15),IFERROR(VLOOKUP(入力項目!$S$15,子育て関連マスタ!$I$21:$M$22,4,FALSE),0),
AND(Q48&gt;=16,Q48&lt;=18),IFERROR(VLOOKUP(入力項目!$S$16,子育て関連マスタ!$I$26:$M$28,4,FALSE),0),
AND(Q48&gt;=19,Q48&lt;=20,入力項目!$S$16="高専"),IFERROR(VLOOKUP(入力項目!$S$16,子育て関連マスタ!$I$26:$M$28,4,FALSE),0),
AND(Q48&gt;=19,Q48&lt;=20,入力項目!$S$16&lt;&gt;"高専"),IFERROR(VLOOKUP(入力項目!$S$17,子育て関連マスタ!$I$32:$M$37,4,FALSE),0),
AND(Q48&gt;=21,Q48&lt;=22,入力項目!$S$16="高専"),IFERROR(VLOOKUP(入力項目!$S$17,子育て関連マスタ!$I$32:$M$34,4,FALSE),0),
AND(Q48&gt;=21,Q48&lt;=22,入力項目!$S$16&lt;&gt;"高専"),IFERROR(VLOOKUP(入力項目!$S$17,子育て関連マスタ!$I$32:$M$34,4,FALSE),0),
Q48&gt;=23,0
) +
IF($D48=4,
  IFERROR(_xlfn.IFS(
  Q48&lt;=入力項目!$S$11,0,
  AND(Q48=入力項目!$S$11),IFERROR(VLOOKUP(入力項目!$S$12,子育て関連マスタ!$I$4:$M$5,2,FALSE),0),
  AND(Q48=4),IFERROR(VLOOKUP(入力項目!$S$13,子育て関連マスタ!$I$9:$M$12,2,FALSE),0),
  AND(Q48=7),IFERROR(VLOOKUP(入力項目!$S$14,子育て関連マスタ!$I$16:$M$17,2,FALSE),0),
  AND(Q48=13),IFERROR(VLOOKUP(入力項目!$S$15,子育て関連マスタ!$I$21:$M$22,2,FALSE),0),
  AND(Q48=16),IFERROR(VLOOKUP(入力項目!$S$16,子育て関連マスタ!$I$26:$M$28,2,FALSE),0),
  AND(Q48=19,入力項目!$S$16&lt;&gt;"高専"),IFERROR(VLOOKUP(入力項目!$S$17,子育て関連マスタ!$I$32:$M$37,2,FALSE),0),
  AND(Q48=21,入力項目!$S$16="高専"),IFERROR(VLOOKUP(入力項目!$S$17,子育て関連マスタ!$I$32:$M$37,2,FALSE),0),
  Q48&gt;=22,0
  ),0),0
) +
IF(AND(Q48&gt;=1,Q48&lt;=15),IF($D48=入力項目!$S$8,入力項目!$S$3,0),0) +
IF(AND(Q48&gt;=1,Q48&lt;=15),IF($D48=5,入力項目!$S$4,0),0) +
IF(AND(Q48&gt;=1,Q48&lt;=15),IF($D48=12,入力項目!$S$5,0),0) +
IF(AND(入力項目!$S$7=$A48,入力項目!$S$8=$D48),子育て関連マスタ!$C$14,0) +
IFERROR(IF(AND(YEAR(EDATE(DATE(入力項目!$S$7,入力項目!$S$8,1),1))=$A48,MONTH(EDATE(DATE(入力項目!$S$7,入力項目!$S$8,1),1))=$D48),子育て関連マスタ!$C$15,0),0) +
IF(AND(OR(Q48=3,Q48=5,Q48=7),$D48=11),子育て関連マスタ!$C$17,0) +
IF(AND(Q48=20,$D48=1),子育て関連マスタ!$C$18,0) +
IF(AND(Q48=20,$D48=1),
IFERROR(_xlfn.IFS(
入力項目!$S$10="男",子育て関連マスタ!$C$18,
入力項目!$S$10="女",子育て関連マスタ!$C$19
),0),0
) +
IF(AND(Q48&gt;=入力項目!$S$18,Q48&lt;=入力項目!$S$19),入力項目!$S$20,0) +
IF(AND(Q48&gt;=入力項目!$S$21,Q48&lt;=入力項目!$S$22),入力項目!$S$23,0) +
IF(AND(Q48&gt;=入力項目!$S$24,Q48&lt;=入力項目!$S$25),入力項目!$S$26,0)
)</f>
        <v>-24000</v>
      </c>
      <c r="AF48">
        <f ca="1">-(
_xlfn.IFS(
R48&lt;=入力項目!$S$11,0,
AND(R48&gt;=入力項目!$S$11+1,R48&lt;=3),IFERROR(VLOOKUP(入力項目!$S$12,子育て関連マスタ!$I$4:$M$5,4,FALSE),0),
AND(R48&gt;=4,R48&lt;=6),IFERROR(VLOOKUP(入力項目!$S$13,子育て関連マスタ!$I$9:$M$12,4,FALSE),0),
AND(R48&gt;=7,R48&lt;=12),IFERROR(VLOOKUP(入力項目!$S$14,子育て関連マスタ!$I$16:$M$17,4,FALSE),0),
AND(R48&gt;=13,R48&lt;=15),IFERROR(VLOOKUP(入力項目!$S$15,子育て関連マスタ!$I$21:$M$22,4,FALSE),0),
AND(R48&gt;=16,R48&lt;=18),IFERROR(VLOOKUP(入力項目!$S$16,子育て関連マスタ!$I$26:$M$28,4,FALSE),0),
AND(R48&gt;=19,R48&lt;=20,入力項目!$S$16="高専"),IFERROR(VLOOKUP(入力項目!$S$16,子育て関連マスタ!$I$26:$M$28,4,FALSE),0),
AND(R48&gt;=19,R48&lt;=20,入力項目!$S$16&lt;&gt;"高専"),IFERROR(VLOOKUP(入力項目!$S$17,子育て関連マスタ!$I$32:$M$37,4,FALSE),0),
AND(R48&gt;=21,R48&lt;=22,入力項目!$S$16="高専"),IFERROR(VLOOKUP(入力項目!$S$17,子育て関連マスタ!$I$32:$M$34,4,FALSE),0),
AND(R48&gt;=21,R48&lt;=22,入力項目!$S$16&lt;&gt;"高専"),IFERROR(VLOOKUP(入力項目!$S$17,子育て関連マスタ!$I$32:$M$34,4,FALSE),0),
R48&gt;=23,0
) +
IF($D48=4,
  IFERROR(_xlfn.IFS(
  R48&lt;=入力項目!$S$11,0,
  AND(R48=入力項目!$S$11),IFERROR(VLOOKUP(入力項目!$S$12,子育て関連マスタ!$I$4:$M$5,2,FALSE),0),
  AND(R48=4),IFERROR(VLOOKUP(入力項目!$S$13,子育て関連マスタ!$I$9:$M$12,2,FALSE),0),
  AND(R48=7),IFERROR(VLOOKUP(入力項目!$S$14,子育て関連マスタ!$I$16:$M$17,2,FALSE),0),
  AND(R48=13),IFERROR(VLOOKUP(入力項目!$S$15,子育て関連マスタ!$I$21:$M$22,2,FALSE),0),
  AND(R48=16),IFERROR(VLOOKUP(入力項目!$S$16,子育て関連マスタ!$I$26:$M$28,2,FALSE),0),
  AND(R48=19,入力項目!$S$16&lt;&gt;"高専"),IFERROR(VLOOKUP(入力項目!$S$17,子育て関連マスタ!$I$32:$M$37,2,FALSE),0),
  AND(R48=21,入力項目!$S$16="高専"),IFERROR(VLOOKUP(入力項目!$S$17,子育て関連マスタ!$I$32:$M$37,2,FALSE),0),
  R48&gt;=22,0
  ),0),0
) +
IF(AND(R48&gt;=1,R48&lt;=15),IF($D48=入力項目!$S$8,入力項目!$S$3,0),0) +
IF(AND(R48&gt;=1,R48&lt;=15),IF($D48=5,入力項目!$S$4,0),0) +
IF(AND(R48&gt;=1,R48&lt;=15),IF($D48=12,入力項目!$S$5,0),0) +
IF(AND(入力項目!$S$7=$A48,入力項目!$S$8=$D48),子育て関連マスタ!$C$14,0) +
IFERROR(IF(AND(YEAR(EDATE(DATE(入力項目!$S$7,入力項目!$S$8,1),1))=$A48,MONTH(EDATE(DATE(入力項目!$S$7,入力項目!$S$8,1),1))=$D48),子育て関連マスタ!$C$15,0),0) +
IF(AND(OR(R48=3,R48=5,R48=7),$D48=11),子育て関連マスタ!$C$17,0) +
IF(AND(R48=20,$D48=1),子育て関連マスタ!$C$18,0) +
IF(AND(R48=20,$D48=1),
IFERROR(_xlfn.IFS(
入力項目!$S$10="男",子育て関連マスタ!$C$18,
入力項目!$S$10="女",子育て関連マスタ!$C$19
),0),0
) +
IF(AND(R48&gt;=入力項目!$S$18,R48&lt;=入力項目!$S$19),入力項目!$S$20,0) +
IF(AND(R48&gt;=入力項目!$S$21,R48&lt;=入力項目!$S$22),入力項目!$S$23,0) +
IF(AND(R48&gt;=入力項目!$S$24,R48&lt;=入力項目!$S$25),入力項目!$S$26,0)
)</f>
        <v>0</v>
      </c>
      <c r="AG48">
        <f ca="1">-(
_xlfn.IFS(
S48&lt;=入力項目!$S$11,0,
AND(S48&gt;=入力項目!$S$11+1,S48&lt;=3),IFERROR(VLOOKUP(入力項目!$S$12,子育て関連マスタ!$I$4:$M$5,4,FALSE),0),
AND(S48&gt;=4,S48&lt;=6),IFERROR(VLOOKUP(入力項目!$S$13,子育て関連マスタ!$I$9:$M$12,4,FALSE),0),
AND(S48&gt;=7,S48&lt;=12),IFERROR(VLOOKUP(入力項目!$S$14,子育て関連マスタ!$I$16:$M$17,4,FALSE),0),
AND(S48&gt;=13,S48&lt;=15),IFERROR(VLOOKUP(入力項目!$S$15,子育て関連マスタ!$I$21:$M$22,4,FALSE),0),
AND(S48&gt;=16,S48&lt;=18),IFERROR(VLOOKUP(入力項目!$S$16,子育て関連マスタ!$I$26:$M$28,4,FALSE),0),
AND(S48&gt;=19,S48&lt;=20,入力項目!$S$16="高専"),IFERROR(VLOOKUP(入力項目!$S$16,子育て関連マスタ!$I$26:$M$28,4,FALSE),0),
AND(S48&gt;=19,S48&lt;=20,入力項目!$S$16&lt;&gt;"高専"),IFERROR(VLOOKUP(入力項目!$S$17,子育て関連マスタ!$I$32:$M$37,4,FALSE),0),
AND(S48&gt;=21,S48&lt;=22,入力項目!$S$16="高専"),IFERROR(VLOOKUP(入力項目!$S$17,子育て関連マスタ!$I$32:$M$34,4,FALSE),0),
AND(S48&gt;=21,S48&lt;=22,入力項目!$S$16&lt;&gt;"高専"),IFERROR(VLOOKUP(入力項目!$S$17,子育て関連マスタ!$I$32:$M$34,4,FALSE),0),
S48&gt;=23,0
) +
IF($D48=4,
  IFERROR(_xlfn.IFS(
  S48&lt;=入力項目!$S$11,0,
  AND(S48=入力項目!$S$11),IFERROR(VLOOKUP(入力項目!$S$12,子育て関連マスタ!$I$4:$M$5,2,FALSE),0),
  AND(S48=4),IFERROR(VLOOKUP(入力項目!$S$13,子育て関連マスタ!$I$9:$M$12,2,FALSE),0),
  AND(S48=7),IFERROR(VLOOKUP(入力項目!$S$14,子育て関連マスタ!$I$16:$M$17,2,FALSE),0),
  AND(S48=13),IFERROR(VLOOKUP(入力項目!$S$15,子育て関連マスタ!$I$21:$M$22,2,FALSE),0),
  AND(S48=16),IFERROR(VLOOKUP(入力項目!$S$16,子育て関連マスタ!$I$26:$M$28,2,FALSE),0),
  AND(S48=19,入力項目!$S$16&lt;&gt;"高専"),IFERROR(VLOOKUP(入力項目!$S$17,子育て関連マスタ!$I$32:$M$37,2,FALSE),0),
  AND(S48=21,入力項目!$S$16="高専"),IFERROR(VLOOKUP(入力項目!$S$17,子育て関連マスタ!$I$32:$M$37,2,FALSE),0),
  S48&gt;=22,0
  ),0),0
) +
IF(AND(S48&gt;=1,S48&lt;=15),IF($D48=入力項目!$S$8,入力項目!$S$3,0),0) +
IF(AND(S48&gt;=1,S48&lt;=15),IF($D48=5,入力項目!$S$4,0),0) +
IF(AND(S48&gt;=1,S48&lt;=15),IF($D48=12,入力項目!$S$5,0),0) +
IF(AND(入力項目!$S$7=$A48,入力項目!$S$8=$D48),子育て関連マスタ!$C$14,0) +
IFERROR(IF(AND(YEAR(EDATE(DATE(入力項目!$S$7,入力項目!$S$8,1),1))=$A48,MONTH(EDATE(DATE(入力項目!$S$7,入力項目!$S$8,1),1))=$D48),子育て関連マスタ!$C$15,0),0) +
IF(AND(OR(S48=3,S48=5,S48=7),$D48=11),子育て関連マスタ!$C$17,0) +
IF(AND(S48=20,$D48=1),子育て関連マスタ!$C$18,0) +
IF(AND(S48=20,$D48=1),
IFERROR(_xlfn.IFS(
入力項目!$S$10="男",子育て関連マスタ!$C$18,
入力項目!$S$10="女",子育て関連マスタ!$C$19
),0),0
) +
IF(AND(S48&gt;=入力項目!$S$18,S48&lt;=入力項目!$S$19),入力項目!$S$20,0) +
IF(AND(S48&gt;=入力項目!$S$21,S48&lt;=入力項目!$S$22),入力項目!$S$23,0) +
IF(AND(S48&gt;=入力項目!$S$24,S48&lt;=入力項目!$S$25),入力項目!$S$26,0)
)</f>
        <v>0</v>
      </c>
      <c r="AH48">
        <f ca="1">-(
_xlfn.IFS(
T48&lt;=入力項目!$S$11,0,
AND(T48&gt;=入力項目!$S$11+1,T48&lt;=3),IFERROR(VLOOKUP(入力項目!$S$12,子育て関連マスタ!$I$4:$M$5,4,FALSE),0),
AND(T48&gt;=4,T48&lt;=6),IFERROR(VLOOKUP(入力項目!$S$13,子育て関連マスタ!$I$9:$M$12,4,FALSE),0),
AND(T48&gt;=7,T48&lt;=12),IFERROR(VLOOKUP(入力項目!$S$14,子育て関連マスタ!$I$16:$M$17,4,FALSE),0),
AND(T48&gt;=13,T48&lt;=15),IFERROR(VLOOKUP(入力項目!$S$15,子育て関連マスタ!$I$21:$M$22,4,FALSE),0),
AND(T48&gt;=16,T48&lt;=18),IFERROR(VLOOKUP(入力項目!$S$16,子育て関連マスタ!$I$26:$M$28,4,FALSE),0),
AND(T48&gt;=19,T48&lt;=20,入力項目!$S$16="高専"),IFERROR(VLOOKUP(入力項目!$S$16,子育て関連マスタ!$I$26:$M$28,4,FALSE),0),
AND(T48&gt;=19,T48&lt;=20,入力項目!$S$16&lt;&gt;"高専"),IFERROR(VLOOKUP(入力項目!$S$17,子育て関連マスタ!$I$32:$M$37,4,FALSE),0),
AND(T48&gt;=21,T48&lt;=22,入力項目!$S$16="高専"),IFERROR(VLOOKUP(入力項目!$S$17,子育て関連マスタ!$I$32:$M$34,4,FALSE),0),
AND(T48&gt;=21,T48&lt;=22,入力項目!$S$16&lt;&gt;"高専"),IFERROR(VLOOKUP(入力項目!$S$17,子育て関連マスタ!$I$32:$M$34,4,FALSE),0),
T48&gt;=23,0
) +
IF($D48=4,
  IFERROR(_xlfn.IFS(
  T48&lt;=入力項目!$S$11,0,
  AND(T48=入力項目!$S$11),IFERROR(VLOOKUP(入力項目!$S$12,子育て関連マスタ!$I$4:$M$5,2,FALSE),0),
  AND(T48=4),IFERROR(VLOOKUP(入力項目!$S$13,子育て関連マスタ!$I$9:$M$12,2,FALSE),0),
  AND(T48=7),IFERROR(VLOOKUP(入力項目!$S$14,子育て関連マスタ!$I$16:$M$17,2,FALSE),0),
  AND(T48=13),IFERROR(VLOOKUP(入力項目!$S$15,子育て関連マスタ!$I$21:$M$22,2,FALSE),0),
  AND(T48=16),IFERROR(VLOOKUP(入力項目!$S$16,子育て関連マスタ!$I$26:$M$28,2,FALSE),0),
  AND(T48=19,入力項目!$S$16&lt;&gt;"高専"),IFERROR(VLOOKUP(入力項目!$S$17,子育て関連マスタ!$I$32:$M$37,2,FALSE),0),
  AND(T48=21,入力項目!$S$16="高専"),IFERROR(VLOOKUP(入力項目!$S$17,子育て関連マスタ!$I$32:$M$37,2,FALSE),0),
  T48&gt;=22,0
  ),0),0
) +
IF(AND(T48&gt;=1,T48&lt;=15),IF($D48=入力項目!$S$8,入力項目!$S$3,0),0) +
IF(AND(T48&gt;=1,T48&lt;=15),IF($D48=5,入力項目!$S$4,0),0) +
IF(AND(T48&gt;=1,T48&lt;=15),IF($D48=12,入力項目!$S$5,0),0) +
IF(AND(入力項目!$S$7=$A48,入力項目!$S$8=$D48),子育て関連マスタ!$C$14,0) +
IFERROR(IF(AND(YEAR(EDATE(DATE(入力項目!$S$7,入力項目!$S$8,1),1))=$A48,MONTH(EDATE(DATE(入力項目!$S$7,入力項目!$S$8,1),1))=$D48),子育て関連マスタ!$C$15,0),0) +
IF(AND(OR(T48=3,T48=5,T48=7),$D48=11),子育て関連マスタ!$C$17,0) +
IF(AND(T48=20,$D48=1),子育て関連マスタ!$C$18,0) +
IF(AND(T48=20,$D48=1),
IFERROR(_xlfn.IFS(
入力項目!$S$10="男",子育て関連マスタ!$C$18,
入力項目!$S$10="女",子育て関連マスタ!$C$19
),0),0
) +
IF(AND(T48&gt;=入力項目!$S$18,T48&lt;=入力項目!$S$19),入力項目!$S$20,0) +
IF(AND(T48&gt;=入力項目!$S$21,T48&lt;=入力項目!$S$22),入力項目!$S$23,0) +
IF(AND(T48&gt;=入力項目!$S$24,T48&lt;=入力項目!$S$25),入力項目!$S$26,0)
)</f>
        <v>0</v>
      </c>
      <c r="AI48">
        <f ca="1">-(
_xlfn.IFS(
U48&lt;=入力項目!$S$11,0,
AND(U48&gt;=入力項目!$S$11+1,U48&lt;=3),IFERROR(VLOOKUP(入力項目!$S$12,子育て関連マスタ!$I$4:$M$5,4,FALSE),0),
AND(U48&gt;=4,U48&lt;=6),IFERROR(VLOOKUP(入力項目!$S$13,子育て関連マスタ!$I$9:$M$12,4,FALSE),0),
AND(U48&gt;=7,U48&lt;=12),IFERROR(VLOOKUP(入力項目!$S$14,子育て関連マスタ!$I$16:$M$17,4,FALSE),0),
AND(U48&gt;=13,U48&lt;=15),IFERROR(VLOOKUP(入力項目!$S$15,子育て関連マスタ!$I$21:$M$22,4,FALSE),0),
AND(U48&gt;=16,U48&lt;=18),IFERROR(VLOOKUP(入力項目!$S$16,子育て関連マスタ!$I$26:$M$28,4,FALSE),0),
AND(U48&gt;=19,U48&lt;=20,入力項目!$S$16="高専"),IFERROR(VLOOKUP(入力項目!$S$16,子育て関連マスタ!$I$26:$M$28,4,FALSE),0),
AND(U48&gt;=19,U48&lt;=20,入力項目!$S$16&lt;&gt;"高専"),IFERROR(VLOOKUP(入力項目!$S$17,子育て関連マスタ!$I$32:$M$37,4,FALSE),0),
AND(U48&gt;=21,U48&lt;=22,入力項目!$S$16="高専"),IFERROR(VLOOKUP(入力項目!$S$17,子育て関連マスタ!$I$32:$M$34,4,FALSE),0),
AND(U48&gt;=21,U48&lt;=22,入力項目!$S$16&lt;&gt;"高専"),IFERROR(VLOOKUP(入力項目!$S$17,子育て関連マスタ!$I$32:$M$34,4,FALSE),0),
U48&gt;=23,0
) +
IF($D48=4,
  IFERROR(_xlfn.IFS(
  U48&lt;=入力項目!$S$11,0,
  AND(U48=入力項目!$S$11),IFERROR(VLOOKUP(入力項目!$S$12,子育て関連マスタ!$I$4:$M$5,2,FALSE),0),
  AND(U48=4),IFERROR(VLOOKUP(入力項目!$S$13,子育て関連マスタ!$I$9:$M$12,2,FALSE),0),
  AND(U48=7),IFERROR(VLOOKUP(入力項目!$S$14,子育て関連マスタ!$I$16:$M$17,2,FALSE),0),
  AND(U48=13),IFERROR(VLOOKUP(入力項目!$S$15,子育て関連マスタ!$I$21:$M$22,2,FALSE),0),
  AND(U48=16),IFERROR(VLOOKUP(入力項目!$S$16,子育て関連マスタ!$I$26:$M$28,2,FALSE),0),
  AND(U48=19,入力項目!$S$16&lt;&gt;"高専"),IFERROR(VLOOKUP(入力項目!$S$17,子育て関連マスタ!$I$32:$M$37,2,FALSE),0),
  AND(U48=21,入力項目!$S$16="高専"),IFERROR(VLOOKUP(入力項目!$S$17,子育て関連マスタ!$I$32:$M$37,2,FALSE),0),
  U48&gt;=22,0
  ),0),0
) +
IF(AND(U48&gt;=1,U48&lt;=15),IF($D48=入力項目!$S$8,入力項目!$S$3,0),0) +
IF(AND(U48&gt;=1,U48&lt;=15),IF($D48=5,入力項目!$S$4,0),0) +
IF(AND(U48&gt;=1,U48&lt;=15),IF($D48=12,入力項目!$S$5,0),0) +
IF(AND(入力項目!$S$7=$A48,入力項目!$S$8=$D48),子育て関連マスタ!$C$14,0) +
IFERROR(IF(AND(YEAR(EDATE(DATE(入力項目!$S$7,入力項目!$S$8,1),1))=$A48,MONTH(EDATE(DATE(入力項目!$S$7,入力項目!$S$8,1),1))=$D48),子育て関連マスタ!$C$15,0),0) +
IF(AND(OR(U48=3,U48=5,U48=7),$D48=11),子育て関連マスタ!$C$17,0) +
IF(AND(U48=20,$D48=1),子育て関連マスタ!$C$18,0) +
IF(AND(U48=20,$D48=1),
IFERROR(_xlfn.IFS(
入力項目!$S$10="男",子育て関連マスタ!$C$18,
入力項目!$S$10="女",子育て関連マスタ!$C$19
),0),0
) +
IF(AND(U48&gt;=入力項目!$S$18,U48&lt;=入力項目!$S$19),入力項目!$S$20,0) +
IF(AND(U48&gt;=入力項目!$S$21,U48&lt;=入力項目!$S$22),入力項目!$S$23,0) +
IF(AND(U48&gt;=入力項目!$S$24,U48&lt;=入力項目!$S$25),入力項目!$S$26,0)
)</f>
        <v>0</v>
      </c>
      <c r="AJ48" s="10">
        <f ca="1">-VLOOKUP($D48,月別収支!$A$2:$H$13,7,FALSE)</f>
        <v>-20000</v>
      </c>
    </row>
    <row r="49" spans="1:36" x14ac:dyDescent="0.4">
      <c r="A49">
        <f t="shared" ca="1" si="20"/>
        <v>2028</v>
      </c>
      <c r="B49">
        <f t="shared" ca="1" si="7"/>
        <v>2028</v>
      </c>
      <c r="C49">
        <f t="shared" ca="1" si="8"/>
        <v>4</v>
      </c>
      <c r="D49">
        <f t="shared" ca="1" si="21"/>
        <v>7</v>
      </c>
      <c r="E49" t="str">
        <f t="shared" ca="1" si="0"/>
        <v>2028年7月</v>
      </c>
      <c r="F49">
        <f ca="1">IF(OR(入力項目!$N$5&lt;$A49,AND(入力項目!$N$5=$A49,入力項目!$N$6&lt;$D49)),IF(F48=0,1,IF(G49=12,F48+1,F48)),0)</f>
        <v>3</v>
      </c>
      <c r="G49">
        <f ca="1">IF(OR(入力項目!$N$5&lt;$A49,AND(入力項目!$N$5=$A49,入力項目!$N$6&lt;$D49)),IF(G48=12,1,G48+1),0)</f>
        <v>9</v>
      </c>
      <c r="H49" t="str">
        <f t="shared" ca="1" si="1"/>
        <v>3_9</v>
      </c>
      <c r="I49">
        <f ca="1">IF(
  IFERROR(AND($C49&gt;0,MOD($C49,入力項目!$N$22)=0,$D49=入力項目!$N$23), FALSE),
  1,
  IF(
    AND(I48&gt;0,J48=12),
    IF(I48=入力項目!$N$28, 0, I48+1),
    I48
  )
)</f>
        <v>0</v>
      </c>
      <c r="J49">
        <f ca="1">IF($D49=入力項目!$N$23,1,IFERROR(J48+1,1))</f>
        <v>2</v>
      </c>
      <c r="K49" t="str">
        <f t="shared" ca="1" si="2"/>
        <v>0_2</v>
      </c>
      <c r="L49">
        <f ca="1">L48+IF(入力項目!$D$4=$D49,1,0)</f>
        <v>32</v>
      </c>
      <c r="M49" t="str">
        <f t="shared" ca="1" si="3"/>
        <v>32歳</v>
      </c>
      <c r="N49">
        <f t="shared" ca="1" si="10"/>
        <v>33</v>
      </c>
      <c r="O49" t="str">
        <f t="shared" ca="1" si="4"/>
        <v>33歳</v>
      </c>
      <c r="P49">
        <f t="shared" ca="1" si="11"/>
        <v>8</v>
      </c>
      <c r="Q49">
        <f t="shared" ca="1" si="12"/>
        <v>6</v>
      </c>
      <c r="R49">
        <f t="shared" ca="1" si="13"/>
        <v>2029</v>
      </c>
      <c r="S49">
        <f t="shared" ca="1" si="14"/>
        <v>2029</v>
      </c>
      <c r="T49">
        <f t="shared" ca="1" si="15"/>
        <v>2029</v>
      </c>
      <c r="U49">
        <f t="shared" ca="1" si="16"/>
        <v>2029</v>
      </c>
      <c r="V49" s="10">
        <f t="shared" ca="1" si="17"/>
        <v>11047297</v>
      </c>
      <c r="W49" s="10">
        <f ca="1">IF($L49&lt;その他マスタ!$B$1,VLOOKUP($D49,月別収支!$A$2:$H$13,2,FALSE),その他マスタ!$B$3)+IF(AND($L49=その他マスタ!$B$1,入力項目!$I$9="あり",$D49=入力項目!$D$4),その他マスタ!$B$2,0)</f>
        <v>300000</v>
      </c>
      <c r="X49" s="10">
        <f ca="1">-IF(入力項目!$K$5=TRUE,
IF($F49+$G49&lt;3,VLOOKUP($D49,月別収支!$A$2:$H$13,8,FALSE),0)+IFERROR(VLOOKUP($H49,住宅ローン計算!C:P,13,FALSE),0)+IF($F49&gt;1,IF(OR($G49=3,$G49=6,$G49=9,$G49=12),ROUNDUP(入力項目!$N$18/4,0),0),0),
VLOOKUP($D49,月別収支!$A$2:$H$13,8,FALSE))</f>
        <v>-89275</v>
      </c>
      <c r="Y49" s="10">
        <f ca="1">-VLOOKUP($D49,月別収支!$A$2:$H$13,3,FALSE)</f>
        <v>-75000</v>
      </c>
      <c r="Z49" s="10">
        <f ca="1">-VLOOKUP($D49,月別収支!$A$2:$H$13,4,FALSE)</f>
        <v>-27000</v>
      </c>
      <c r="AA49" s="10">
        <f ca="1">-VLOOKUP($D49,月別収支!$A$2:$H$13,6,FALSE)</f>
        <v>-10000</v>
      </c>
      <c r="AB49" s="10">
        <f ca="1">-(
VLOOKUP($D49,月別収支!$A$2:$H$13,5,FALSE)+IF(AND(入力項目!$I$27&lt;=$A49,ISEVEN($A49-入力項目!$I$27),入力項目!$I$28=$D49),入力項目!$I$26,0)
+IF(入力項目!$K$26=TRUE,
IFERROR(VLOOKUP($K49,マイカーローン計算!C:P,13,FALSE),0),
IFERROR(
  IF(AND($C49&gt;0,MOD($C49,入力項目!$N$22)=0,$D49=入力項目!$N$23),入力項目!$N$24,0),
 0
)
)
)</f>
        <v>-20000</v>
      </c>
      <c r="AC49" s="10">
        <f ca="1">-IF($A49&lt;入力項目!$N$33,入力項目!$N$35,IF(AND($A49=入力項目!$N$33,$D49&lt;=入力項目!$N$34),入力項目!$N$35,0))</f>
        <v>-5000</v>
      </c>
      <c r="AD49">
        <f ca="1">-(
_xlfn.IFS(
P49&lt;=入力項目!$S$11,0,
AND(P49&gt;=入力項目!$S$11+1,P49&lt;=3),IFERROR(VLOOKUP(入力項目!$S$12,子育て関連マスタ!$I$4:$M$5,4,FALSE),0),
AND(P49&gt;=4,P49&lt;=6),IFERROR(VLOOKUP(入力項目!$S$13,子育て関連マスタ!$I$9:$M$12,4,FALSE),0),
AND(P49&gt;=7,P49&lt;=12),IFERROR(VLOOKUP(入力項目!$S$14,子育て関連マスタ!$I$16:$M$17,4,FALSE),0),
AND(P49&gt;=13,P49&lt;=15),IFERROR(VLOOKUP(入力項目!$S$15,子育て関連マスタ!$I$21:$M$22,4,FALSE),0),
AND(P49&gt;=16,P49&lt;=18),IFERROR(VLOOKUP(入力項目!$S$16,子育て関連マスタ!$I$26:$M$28,4,FALSE),0),
AND(P49&gt;=19,P49&lt;=20,入力項目!$S$16="高専"),IFERROR(VLOOKUP(入力項目!$S$16,子育て関連マスタ!$I$26:$M$28,4,FALSE),0),
AND(P49&gt;=19,P49&lt;=20,入力項目!$S$16&lt;&gt;"高専"),IFERROR(VLOOKUP(入力項目!$S$17,子育て関連マスタ!$I$32:$M$37,4,FALSE),0),
AND(P49&gt;=21,P49&lt;=22,入力項目!$S$16="高専"),IFERROR(VLOOKUP(入力項目!$S$17,子育て関連マスタ!$I$32:$M$34,4,FALSE),0),
AND(P49&gt;=21,P49&lt;=22,入力項目!$S$16&lt;&gt;"高専"),IFERROR(VLOOKUP(入力項目!$S$17,子育て関連マスタ!$I$32:$M$34,4,FALSE),0),
P49&gt;=23,0
) +
IF($D49=4,
  IFERROR(_xlfn.IFS(
  P49&lt;=入力項目!$S$11,0,
  AND(P49=入力項目!$S$11),IFERROR(VLOOKUP(入力項目!$S$12,子育て関連マスタ!$I$4:$M$5,2,FALSE),0),
  AND(P49=4),IFERROR(VLOOKUP(入力項目!$S$13,子育て関連マスタ!$I$9:$M$12,2,FALSE),0),
  AND(P49=7),IFERROR(VLOOKUP(入力項目!$S$14,子育て関連マスタ!$I$16:$M$17,2,FALSE),0),
  AND(P49=13),IFERROR(VLOOKUP(入力項目!$S$15,子育て関連マスタ!$I$21:$M$22,2,FALSE),0),
  AND(P49=16),IFERROR(VLOOKUP(入力項目!$S$16,子育て関連マスタ!$I$26:$M$28,2,FALSE),0),
  AND(P49=19,入力項目!$S$16&lt;&gt;"高専"),IFERROR(VLOOKUP(入力項目!$S$17,子育て関連マスタ!$I$32:$M$37,2,FALSE),0),
  AND(P49=21,入力項目!$S$16="高専"),IFERROR(VLOOKUP(入力項目!$S$17,子育て関連マスタ!$I$32:$M$37,2,FALSE),0),
  P49&gt;=22,0
  ),0),0
) +
IF(AND(P49&gt;=1,P49&lt;=15),IF($D49=入力項目!$S$8,入力項目!$S$3,0),0) +
IF(AND(P49&gt;=1,P49&lt;=15),IF($D49=5,入力項目!$S$4,0),0) +
IF(AND(P49&gt;=1,P49&lt;=15),IF($D49=12,入力項目!$S$5,0),0) +
IF(AND(入力項目!$S$7=$A49,入力項目!$S$8=$D49),子育て関連マスタ!$C$14,0) +
IFERROR(IF(AND(YEAR(EDATE(DATE(入力項目!$S$7,入力項目!$S$8,1),1))=$A49,MONTH(EDATE(DATE(入力項目!$S$7,入力項目!$S$8,1),1))=$D49),子育て関連マスタ!$C$15,0),0) +
IF(AND(OR(P49=3,P49=5,P49=7),$D49=11),子育て関連マスタ!$C$17,0) +
IF(AND(P49=20,$D49=1),子育て関連マスタ!$C$18,0) +
IF(AND(P49=20,$D49=1),
IFERROR(_xlfn.IFS(
入力項目!$S$10="男",子育て関連マスタ!$C$18,
入力項目!$S$10="女",子育て関連マスタ!$C$19
),0),0
) +
IF(AND(P49&gt;=入力項目!$S$18,P49&lt;=入力項目!$S$19),入力項目!$S$20,0) +
IF(AND(P49&gt;=入力項目!$S$21,P49&lt;=入力項目!$S$22),入力項目!$S$23,0) +
IF(AND(P49&gt;=入力項目!$S$24,P49&lt;=入力項目!$S$25),入力項目!$S$26,0)
)</f>
        <v>-40000</v>
      </c>
      <c r="AE49">
        <f ca="1">-(
_xlfn.IFS(
Q49&lt;=入力項目!$S$11,0,
AND(Q49&gt;=入力項目!$S$11+1,Q49&lt;=3),IFERROR(VLOOKUP(入力項目!$S$12,子育て関連マスタ!$I$4:$M$5,4,FALSE),0),
AND(Q49&gt;=4,Q49&lt;=6),IFERROR(VLOOKUP(入力項目!$S$13,子育て関連マスタ!$I$9:$M$12,4,FALSE),0),
AND(Q49&gt;=7,Q49&lt;=12),IFERROR(VLOOKUP(入力項目!$S$14,子育て関連マスタ!$I$16:$M$17,4,FALSE),0),
AND(Q49&gt;=13,Q49&lt;=15),IFERROR(VLOOKUP(入力項目!$S$15,子育て関連マスタ!$I$21:$M$22,4,FALSE),0),
AND(Q49&gt;=16,Q49&lt;=18),IFERROR(VLOOKUP(入力項目!$S$16,子育て関連マスタ!$I$26:$M$28,4,FALSE),0),
AND(Q49&gt;=19,Q49&lt;=20,入力項目!$S$16="高専"),IFERROR(VLOOKUP(入力項目!$S$16,子育て関連マスタ!$I$26:$M$28,4,FALSE),0),
AND(Q49&gt;=19,Q49&lt;=20,入力項目!$S$16&lt;&gt;"高専"),IFERROR(VLOOKUP(入力項目!$S$17,子育て関連マスタ!$I$32:$M$37,4,FALSE),0),
AND(Q49&gt;=21,Q49&lt;=22,入力項目!$S$16="高専"),IFERROR(VLOOKUP(入力項目!$S$17,子育て関連マスタ!$I$32:$M$34,4,FALSE),0),
AND(Q49&gt;=21,Q49&lt;=22,入力項目!$S$16&lt;&gt;"高専"),IFERROR(VLOOKUP(入力項目!$S$17,子育て関連マスタ!$I$32:$M$34,4,FALSE),0),
Q49&gt;=23,0
) +
IF($D49=4,
  IFERROR(_xlfn.IFS(
  Q49&lt;=入力項目!$S$11,0,
  AND(Q49=入力項目!$S$11),IFERROR(VLOOKUP(入力項目!$S$12,子育て関連マスタ!$I$4:$M$5,2,FALSE),0),
  AND(Q49=4),IFERROR(VLOOKUP(入力項目!$S$13,子育て関連マスタ!$I$9:$M$12,2,FALSE),0),
  AND(Q49=7),IFERROR(VLOOKUP(入力項目!$S$14,子育て関連マスタ!$I$16:$M$17,2,FALSE),0),
  AND(Q49=13),IFERROR(VLOOKUP(入力項目!$S$15,子育て関連マスタ!$I$21:$M$22,2,FALSE),0),
  AND(Q49=16),IFERROR(VLOOKUP(入力項目!$S$16,子育て関連マスタ!$I$26:$M$28,2,FALSE),0),
  AND(Q49=19,入力項目!$S$16&lt;&gt;"高専"),IFERROR(VLOOKUP(入力項目!$S$17,子育て関連マスタ!$I$32:$M$37,2,FALSE),0),
  AND(Q49=21,入力項目!$S$16="高専"),IFERROR(VLOOKUP(入力項目!$S$17,子育て関連マスタ!$I$32:$M$37,2,FALSE),0),
  Q49&gt;=22,0
  ),0),0
) +
IF(AND(Q49&gt;=1,Q49&lt;=15),IF($D49=入力項目!$S$8,入力項目!$S$3,0),0) +
IF(AND(Q49&gt;=1,Q49&lt;=15),IF($D49=5,入力項目!$S$4,0),0) +
IF(AND(Q49&gt;=1,Q49&lt;=15),IF($D49=12,入力項目!$S$5,0),0) +
IF(AND(入力項目!$S$7=$A49,入力項目!$S$8=$D49),子育て関連マスタ!$C$14,0) +
IFERROR(IF(AND(YEAR(EDATE(DATE(入力項目!$S$7,入力項目!$S$8,1),1))=$A49,MONTH(EDATE(DATE(入力項目!$S$7,入力項目!$S$8,1),1))=$D49),子育て関連マスタ!$C$15,0),0) +
IF(AND(OR(Q49=3,Q49=5,Q49=7),$D49=11),子育て関連マスタ!$C$17,0) +
IF(AND(Q49=20,$D49=1),子育て関連マスタ!$C$18,0) +
IF(AND(Q49=20,$D49=1),
IFERROR(_xlfn.IFS(
入力項目!$S$10="男",子育て関連マスタ!$C$18,
入力項目!$S$10="女",子育て関連マスタ!$C$19
),0),0
) +
IF(AND(Q49&gt;=入力項目!$S$18,Q49&lt;=入力項目!$S$19),入力項目!$S$20,0) +
IF(AND(Q49&gt;=入力項目!$S$21,Q49&lt;=入力項目!$S$22),入力項目!$S$23,0) +
IF(AND(Q49&gt;=入力項目!$S$24,Q49&lt;=入力項目!$S$25),入力項目!$S$26,0)
)</f>
        <v>-24000</v>
      </c>
      <c r="AF49">
        <f ca="1">-(
_xlfn.IFS(
R49&lt;=入力項目!$S$11,0,
AND(R49&gt;=入力項目!$S$11+1,R49&lt;=3),IFERROR(VLOOKUP(入力項目!$S$12,子育て関連マスタ!$I$4:$M$5,4,FALSE),0),
AND(R49&gt;=4,R49&lt;=6),IFERROR(VLOOKUP(入力項目!$S$13,子育て関連マスタ!$I$9:$M$12,4,FALSE),0),
AND(R49&gt;=7,R49&lt;=12),IFERROR(VLOOKUP(入力項目!$S$14,子育て関連マスタ!$I$16:$M$17,4,FALSE),0),
AND(R49&gt;=13,R49&lt;=15),IFERROR(VLOOKUP(入力項目!$S$15,子育て関連マスタ!$I$21:$M$22,4,FALSE),0),
AND(R49&gt;=16,R49&lt;=18),IFERROR(VLOOKUP(入力項目!$S$16,子育て関連マスタ!$I$26:$M$28,4,FALSE),0),
AND(R49&gt;=19,R49&lt;=20,入力項目!$S$16="高専"),IFERROR(VLOOKUP(入力項目!$S$16,子育て関連マスタ!$I$26:$M$28,4,FALSE),0),
AND(R49&gt;=19,R49&lt;=20,入力項目!$S$16&lt;&gt;"高専"),IFERROR(VLOOKUP(入力項目!$S$17,子育て関連マスタ!$I$32:$M$37,4,FALSE),0),
AND(R49&gt;=21,R49&lt;=22,入力項目!$S$16="高専"),IFERROR(VLOOKUP(入力項目!$S$17,子育て関連マスタ!$I$32:$M$34,4,FALSE),0),
AND(R49&gt;=21,R49&lt;=22,入力項目!$S$16&lt;&gt;"高専"),IFERROR(VLOOKUP(入力項目!$S$17,子育て関連マスタ!$I$32:$M$34,4,FALSE),0),
R49&gt;=23,0
) +
IF($D49=4,
  IFERROR(_xlfn.IFS(
  R49&lt;=入力項目!$S$11,0,
  AND(R49=入力項目!$S$11),IFERROR(VLOOKUP(入力項目!$S$12,子育て関連マスタ!$I$4:$M$5,2,FALSE),0),
  AND(R49=4),IFERROR(VLOOKUP(入力項目!$S$13,子育て関連マスタ!$I$9:$M$12,2,FALSE),0),
  AND(R49=7),IFERROR(VLOOKUP(入力項目!$S$14,子育て関連マスタ!$I$16:$M$17,2,FALSE),0),
  AND(R49=13),IFERROR(VLOOKUP(入力項目!$S$15,子育て関連マスタ!$I$21:$M$22,2,FALSE),0),
  AND(R49=16),IFERROR(VLOOKUP(入力項目!$S$16,子育て関連マスタ!$I$26:$M$28,2,FALSE),0),
  AND(R49=19,入力項目!$S$16&lt;&gt;"高専"),IFERROR(VLOOKUP(入力項目!$S$17,子育て関連マスタ!$I$32:$M$37,2,FALSE),0),
  AND(R49=21,入力項目!$S$16="高専"),IFERROR(VLOOKUP(入力項目!$S$17,子育て関連マスタ!$I$32:$M$37,2,FALSE),0),
  R49&gt;=22,0
  ),0),0
) +
IF(AND(R49&gt;=1,R49&lt;=15),IF($D49=入力項目!$S$8,入力項目!$S$3,0),0) +
IF(AND(R49&gt;=1,R49&lt;=15),IF($D49=5,入力項目!$S$4,0),0) +
IF(AND(R49&gt;=1,R49&lt;=15),IF($D49=12,入力項目!$S$5,0),0) +
IF(AND(入力項目!$S$7=$A49,入力項目!$S$8=$D49),子育て関連マスタ!$C$14,0) +
IFERROR(IF(AND(YEAR(EDATE(DATE(入力項目!$S$7,入力項目!$S$8,1),1))=$A49,MONTH(EDATE(DATE(入力項目!$S$7,入力項目!$S$8,1),1))=$D49),子育て関連マスタ!$C$15,0),0) +
IF(AND(OR(R49=3,R49=5,R49=7),$D49=11),子育て関連マスタ!$C$17,0) +
IF(AND(R49=20,$D49=1),子育て関連マスタ!$C$18,0) +
IF(AND(R49=20,$D49=1),
IFERROR(_xlfn.IFS(
入力項目!$S$10="男",子育て関連マスタ!$C$18,
入力項目!$S$10="女",子育て関連マスタ!$C$19
),0),0
) +
IF(AND(R49&gt;=入力項目!$S$18,R49&lt;=入力項目!$S$19),入力項目!$S$20,0) +
IF(AND(R49&gt;=入力項目!$S$21,R49&lt;=入力項目!$S$22),入力項目!$S$23,0) +
IF(AND(R49&gt;=入力項目!$S$24,R49&lt;=入力項目!$S$25),入力項目!$S$26,0)
)</f>
        <v>0</v>
      </c>
      <c r="AG49">
        <f ca="1">-(
_xlfn.IFS(
S49&lt;=入力項目!$S$11,0,
AND(S49&gt;=入力項目!$S$11+1,S49&lt;=3),IFERROR(VLOOKUP(入力項目!$S$12,子育て関連マスタ!$I$4:$M$5,4,FALSE),0),
AND(S49&gt;=4,S49&lt;=6),IFERROR(VLOOKUP(入力項目!$S$13,子育て関連マスタ!$I$9:$M$12,4,FALSE),0),
AND(S49&gt;=7,S49&lt;=12),IFERROR(VLOOKUP(入力項目!$S$14,子育て関連マスタ!$I$16:$M$17,4,FALSE),0),
AND(S49&gt;=13,S49&lt;=15),IFERROR(VLOOKUP(入力項目!$S$15,子育て関連マスタ!$I$21:$M$22,4,FALSE),0),
AND(S49&gt;=16,S49&lt;=18),IFERROR(VLOOKUP(入力項目!$S$16,子育て関連マスタ!$I$26:$M$28,4,FALSE),0),
AND(S49&gt;=19,S49&lt;=20,入力項目!$S$16="高専"),IFERROR(VLOOKUP(入力項目!$S$16,子育て関連マスタ!$I$26:$M$28,4,FALSE),0),
AND(S49&gt;=19,S49&lt;=20,入力項目!$S$16&lt;&gt;"高専"),IFERROR(VLOOKUP(入力項目!$S$17,子育て関連マスタ!$I$32:$M$37,4,FALSE),0),
AND(S49&gt;=21,S49&lt;=22,入力項目!$S$16="高専"),IFERROR(VLOOKUP(入力項目!$S$17,子育て関連マスタ!$I$32:$M$34,4,FALSE),0),
AND(S49&gt;=21,S49&lt;=22,入力項目!$S$16&lt;&gt;"高専"),IFERROR(VLOOKUP(入力項目!$S$17,子育て関連マスタ!$I$32:$M$34,4,FALSE),0),
S49&gt;=23,0
) +
IF($D49=4,
  IFERROR(_xlfn.IFS(
  S49&lt;=入力項目!$S$11,0,
  AND(S49=入力項目!$S$11),IFERROR(VLOOKUP(入力項目!$S$12,子育て関連マスタ!$I$4:$M$5,2,FALSE),0),
  AND(S49=4),IFERROR(VLOOKUP(入力項目!$S$13,子育て関連マスタ!$I$9:$M$12,2,FALSE),0),
  AND(S49=7),IFERROR(VLOOKUP(入力項目!$S$14,子育て関連マスタ!$I$16:$M$17,2,FALSE),0),
  AND(S49=13),IFERROR(VLOOKUP(入力項目!$S$15,子育て関連マスタ!$I$21:$M$22,2,FALSE),0),
  AND(S49=16),IFERROR(VLOOKUP(入力項目!$S$16,子育て関連マスタ!$I$26:$M$28,2,FALSE),0),
  AND(S49=19,入力項目!$S$16&lt;&gt;"高専"),IFERROR(VLOOKUP(入力項目!$S$17,子育て関連マスタ!$I$32:$M$37,2,FALSE),0),
  AND(S49=21,入力項目!$S$16="高専"),IFERROR(VLOOKUP(入力項目!$S$17,子育て関連マスタ!$I$32:$M$37,2,FALSE),0),
  S49&gt;=22,0
  ),0),0
) +
IF(AND(S49&gt;=1,S49&lt;=15),IF($D49=入力項目!$S$8,入力項目!$S$3,0),0) +
IF(AND(S49&gt;=1,S49&lt;=15),IF($D49=5,入力項目!$S$4,0),0) +
IF(AND(S49&gt;=1,S49&lt;=15),IF($D49=12,入力項目!$S$5,0),0) +
IF(AND(入力項目!$S$7=$A49,入力項目!$S$8=$D49),子育て関連マスタ!$C$14,0) +
IFERROR(IF(AND(YEAR(EDATE(DATE(入力項目!$S$7,入力項目!$S$8,1),1))=$A49,MONTH(EDATE(DATE(入力項目!$S$7,入力項目!$S$8,1),1))=$D49),子育て関連マスタ!$C$15,0),0) +
IF(AND(OR(S49=3,S49=5,S49=7),$D49=11),子育て関連マスタ!$C$17,0) +
IF(AND(S49=20,$D49=1),子育て関連マスタ!$C$18,0) +
IF(AND(S49=20,$D49=1),
IFERROR(_xlfn.IFS(
入力項目!$S$10="男",子育て関連マスタ!$C$18,
入力項目!$S$10="女",子育て関連マスタ!$C$19
),0),0
) +
IF(AND(S49&gt;=入力項目!$S$18,S49&lt;=入力項目!$S$19),入力項目!$S$20,0) +
IF(AND(S49&gt;=入力項目!$S$21,S49&lt;=入力項目!$S$22),入力項目!$S$23,0) +
IF(AND(S49&gt;=入力項目!$S$24,S49&lt;=入力項目!$S$25),入力項目!$S$26,0)
)</f>
        <v>0</v>
      </c>
      <c r="AH49">
        <f ca="1">-(
_xlfn.IFS(
T49&lt;=入力項目!$S$11,0,
AND(T49&gt;=入力項目!$S$11+1,T49&lt;=3),IFERROR(VLOOKUP(入力項目!$S$12,子育て関連マスタ!$I$4:$M$5,4,FALSE),0),
AND(T49&gt;=4,T49&lt;=6),IFERROR(VLOOKUP(入力項目!$S$13,子育て関連マスタ!$I$9:$M$12,4,FALSE),0),
AND(T49&gt;=7,T49&lt;=12),IFERROR(VLOOKUP(入力項目!$S$14,子育て関連マスタ!$I$16:$M$17,4,FALSE),0),
AND(T49&gt;=13,T49&lt;=15),IFERROR(VLOOKUP(入力項目!$S$15,子育て関連マスタ!$I$21:$M$22,4,FALSE),0),
AND(T49&gt;=16,T49&lt;=18),IFERROR(VLOOKUP(入力項目!$S$16,子育て関連マスタ!$I$26:$M$28,4,FALSE),0),
AND(T49&gt;=19,T49&lt;=20,入力項目!$S$16="高専"),IFERROR(VLOOKUP(入力項目!$S$16,子育て関連マスタ!$I$26:$M$28,4,FALSE),0),
AND(T49&gt;=19,T49&lt;=20,入力項目!$S$16&lt;&gt;"高専"),IFERROR(VLOOKUP(入力項目!$S$17,子育て関連マスタ!$I$32:$M$37,4,FALSE),0),
AND(T49&gt;=21,T49&lt;=22,入力項目!$S$16="高専"),IFERROR(VLOOKUP(入力項目!$S$17,子育て関連マスタ!$I$32:$M$34,4,FALSE),0),
AND(T49&gt;=21,T49&lt;=22,入力項目!$S$16&lt;&gt;"高専"),IFERROR(VLOOKUP(入力項目!$S$17,子育て関連マスタ!$I$32:$M$34,4,FALSE),0),
T49&gt;=23,0
) +
IF($D49=4,
  IFERROR(_xlfn.IFS(
  T49&lt;=入力項目!$S$11,0,
  AND(T49=入力項目!$S$11),IFERROR(VLOOKUP(入力項目!$S$12,子育て関連マスタ!$I$4:$M$5,2,FALSE),0),
  AND(T49=4),IFERROR(VLOOKUP(入力項目!$S$13,子育て関連マスタ!$I$9:$M$12,2,FALSE),0),
  AND(T49=7),IFERROR(VLOOKUP(入力項目!$S$14,子育て関連マスタ!$I$16:$M$17,2,FALSE),0),
  AND(T49=13),IFERROR(VLOOKUP(入力項目!$S$15,子育て関連マスタ!$I$21:$M$22,2,FALSE),0),
  AND(T49=16),IFERROR(VLOOKUP(入力項目!$S$16,子育て関連マスタ!$I$26:$M$28,2,FALSE),0),
  AND(T49=19,入力項目!$S$16&lt;&gt;"高専"),IFERROR(VLOOKUP(入力項目!$S$17,子育て関連マスタ!$I$32:$M$37,2,FALSE),0),
  AND(T49=21,入力項目!$S$16="高専"),IFERROR(VLOOKUP(入力項目!$S$17,子育て関連マスタ!$I$32:$M$37,2,FALSE),0),
  T49&gt;=22,0
  ),0),0
) +
IF(AND(T49&gt;=1,T49&lt;=15),IF($D49=入力項目!$S$8,入力項目!$S$3,0),0) +
IF(AND(T49&gt;=1,T49&lt;=15),IF($D49=5,入力項目!$S$4,0),0) +
IF(AND(T49&gt;=1,T49&lt;=15),IF($D49=12,入力項目!$S$5,0),0) +
IF(AND(入力項目!$S$7=$A49,入力項目!$S$8=$D49),子育て関連マスタ!$C$14,0) +
IFERROR(IF(AND(YEAR(EDATE(DATE(入力項目!$S$7,入力項目!$S$8,1),1))=$A49,MONTH(EDATE(DATE(入力項目!$S$7,入力項目!$S$8,1),1))=$D49),子育て関連マスタ!$C$15,0),0) +
IF(AND(OR(T49=3,T49=5,T49=7),$D49=11),子育て関連マスタ!$C$17,0) +
IF(AND(T49=20,$D49=1),子育て関連マスタ!$C$18,0) +
IF(AND(T49=20,$D49=1),
IFERROR(_xlfn.IFS(
入力項目!$S$10="男",子育て関連マスタ!$C$18,
入力項目!$S$10="女",子育て関連マスタ!$C$19
),0),0
) +
IF(AND(T49&gt;=入力項目!$S$18,T49&lt;=入力項目!$S$19),入力項目!$S$20,0) +
IF(AND(T49&gt;=入力項目!$S$21,T49&lt;=入力項目!$S$22),入力項目!$S$23,0) +
IF(AND(T49&gt;=入力項目!$S$24,T49&lt;=入力項目!$S$25),入力項目!$S$26,0)
)</f>
        <v>0</v>
      </c>
      <c r="AI49">
        <f ca="1">-(
_xlfn.IFS(
U49&lt;=入力項目!$S$11,0,
AND(U49&gt;=入力項目!$S$11+1,U49&lt;=3),IFERROR(VLOOKUP(入力項目!$S$12,子育て関連マスタ!$I$4:$M$5,4,FALSE),0),
AND(U49&gt;=4,U49&lt;=6),IFERROR(VLOOKUP(入力項目!$S$13,子育て関連マスタ!$I$9:$M$12,4,FALSE),0),
AND(U49&gt;=7,U49&lt;=12),IFERROR(VLOOKUP(入力項目!$S$14,子育て関連マスタ!$I$16:$M$17,4,FALSE),0),
AND(U49&gt;=13,U49&lt;=15),IFERROR(VLOOKUP(入力項目!$S$15,子育て関連マスタ!$I$21:$M$22,4,FALSE),0),
AND(U49&gt;=16,U49&lt;=18),IFERROR(VLOOKUP(入力項目!$S$16,子育て関連マスタ!$I$26:$M$28,4,FALSE),0),
AND(U49&gt;=19,U49&lt;=20,入力項目!$S$16="高専"),IFERROR(VLOOKUP(入力項目!$S$16,子育て関連マスタ!$I$26:$M$28,4,FALSE),0),
AND(U49&gt;=19,U49&lt;=20,入力項目!$S$16&lt;&gt;"高専"),IFERROR(VLOOKUP(入力項目!$S$17,子育て関連マスタ!$I$32:$M$37,4,FALSE),0),
AND(U49&gt;=21,U49&lt;=22,入力項目!$S$16="高専"),IFERROR(VLOOKUP(入力項目!$S$17,子育て関連マスタ!$I$32:$M$34,4,FALSE),0),
AND(U49&gt;=21,U49&lt;=22,入力項目!$S$16&lt;&gt;"高専"),IFERROR(VLOOKUP(入力項目!$S$17,子育て関連マスタ!$I$32:$M$34,4,FALSE),0),
U49&gt;=23,0
) +
IF($D49=4,
  IFERROR(_xlfn.IFS(
  U49&lt;=入力項目!$S$11,0,
  AND(U49=入力項目!$S$11),IFERROR(VLOOKUP(入力項目!$S$12,子育て関連マスタ!$I$4:$M$5,2,FALSE),0),
  AND(U49=4),IFERROR(VLOOKUP(入力項目!$S$13,子育て関連マスタ!$I$9:$M$12,2,FALSE),0),
  AND(U49=7),IFERROR(VLOOKUP(入力項目!$S$14,子育て関連マスタ!$I$16:$M$17,2,FALSE),0),
  AND(U49=13),IFERROR(VLOOKUP(入力項目!$S$15,子育て関連マスタ!$I$21:$M$22,2,FALSE),0),
  AND(U49=16),IFERROR(VLOOKUP(入力項目!$S$16,子育て関連マスタ!$I$26:$M$28,2,FALSE),0),
  AND(U49=19,入力項目!$S$16&lt;&gt;"高専"),IFERROR(VLOOKUP(入力項目!$S$17,子育て関連マスタ!$I$32:$M$37,2,FALSE),0),
  AND(U49=21,入力項目!$S$16="高専"),IFERROR(VLOOKUP(入力項目!$S$17,子育て関連マスタ!$I$32:$M$37,2,FALSE),0),
  U49&gt;=22,0
  ),0),0
) +
IF(AND(U49&gt;=1,U49&lt;=15),IF($D49=入力項目!$S$8,入力項目!$S$3,0),0) +
IF(AND(U49&gt;=1,U49&lt;=15),IF($D49=5,入力項目!$S$4,0),0) +
IF(AND(U49&gt;=1,U49&lt;=15),IF($D49=12,入力項目!$S$5,0),0) +
IF(AND(入力項目!$S$7=$A49,入力項目!$S$8=$D49),子育て関連マスタ!$C$14,0) +
IFERROR(IF(AND(YEAR(EDATE(DATE(入力項目!$S$7,入力項目!$S$8,1),1))=$A49,MONTH(EDATE(DATE(入力項目!$S$7,入力項目!$S$8,1),1))=$D49),子育て関連マスタ!$C$15,0),0) +
IF(AND(OR(U49=3,U49=5,U49=7),$D49=11),子育て関連マスタ!$C$17,0) +
IF(AND(U49=20,$D49=1),子育て関連マスタ!$C$18,0) +
IF(AND(U49=20,$D49=1),
IFERROR(_xlfn.IFS(
入力項目!$S$10="男",子育て関連マスタ!$C$18,
入力項目!$S$10="女",子育て関連マスタ!$C$19
),0),0
) +
IF(AND(U49&gt;=入力項目!$S$18,U49&lt;=入力項目!$S$19),入力項目!$S$20,0) +
IF(AND(U49&gt;=入力項目!$S$21,U49&lt;=入力項目!$S$22),入力項目!$S$23,0) +
IF(AND(U49&gt;=入力項目!$S$24,U49&lt;=入力項目!$S$25),入力項目!$S$26,0)
)</f>
        <v>0</v>
      </c>
      <c r="AJ49" s="10">
        <f ca="1">-VLOOKUP($D49,月別収支!$A$2:$H$13,7,FALSE)</f>
        <v>-20000</v>
      </c>
    </row>
    <row r="50" spans="1:36" x14ac:dyDescent="0.4">
      <c r="A50">
        <f t="shared" ca="1" si="20"/>
        <v>2028</v>
      </c>
      <c r="B50">
        <f t="shared" ca="1" si="7"/>
        <v>2028</v>
      </c>
      <c r="C50">
        <f t="shared" ca="1" si="8"/>
        <v>4</v>
      </c>
      <c r="D50">
        <f t="shared" ca="1" si="21"/>
        <v>8</v>
      </c>
      <c r="E50" t="str">
        <f t="shared" ca="1" si="0"/>
        <v>2028年8月</v>
      </c>
      <c r="F50">
        <f ca="1">IF(OR(入力項目!$N$5&lt;$A50,AND(入力項目!$N$5=$A50,入力項目!$N$6&lt;$D50)),IF(F49=0,1,IF(G50=12,F49+1,F49)),0)</f>
        <v>3</v>
      </c>
      <c r="G50">
        <f ca="1">IF(OR(入力項目!$N$5&lt;$A50,AND(入力項目!$N$5=$A50,入力項目!$N$6&lt;$D50)),IF(G49=12,1,G49+1),0)</f>
        <v>10</v>
      </c>
      <c r="H50" t="str">
        <f t="shared" ca="1" si="1"/>
        <v>3_10</v>
      </c>
      <c r="I50">
        <f ca="1">IF(
  IFERROR(AND($C50&gt;0,MOD($C50,入力項目!$N$22)=0,$D50=入力項目!$N$23), FALSE),
  1,
  IF(
    AND(I49&gt;0,J49=12),
    IF(I49=入力項目!$N$28, 0, I49+1),
    I49
  )
)</f>
        <v>0</v>
      </c>
      <c r="J50">
        <f ca="1">IF($D50=入力項目!$N$23,1,IFERROR(J49+1,1))</f>
        <v>3</v>
      </c>
      <c r="K50" t="str">
        <f t="shared" ca="1" si="2"/>
        <v>0_3</v>
      </c>
      <c r="L50">
        <f ca="1">L49+IF(入力項目!$D$4=$D50,1,0)</f>
        <v>32</v>
      </c>
      <c r="M50" t="str">
        <f t="shared" ca="1" si="3"/>
        <v>32歳</v>
      </c>
      <c r="N50">
        <f t="shared" ca="1" si="10"/>
        <v>33</v>
      </c>
      <c r="O50" t="str">
        <f t="shared" ca="1" si="4"/>
        <v>33歳</v>
      </c>
      <c r="P50">
        <f t="shared" ca="1" si="11"/>
        <v>8</v>
      </c>
      <c r="Q50">
        <f t="shared" ca="1" si="12"/>
        <v>6</v>
      </c>
      <c r="R50">
        <f t="shared" ca="1" si="13"/>
        <v>2029</v>
      </c>
      <c r="S50">
        <f t="shared" ca="1" si="14"/>
        <v>2029</v>
      </c>
      <c r="T50">
        <f t="shared" ca="1" si="15"/>
        <v>2029</v>
      </c>
      <c r="U50">
        <f t="shared" ca="1" si="16"/>
        <v>2029</v>
      </c>
      <c r="V50" s="10">
        <f t="shared" ca="1" si="17"/>
        <v>11074522</v>
      </c>
      <c r="W50" s="10">
        <f ca="1">IF($L50&lt;その他マスタ!$B$1,VLOOKUP($D50,月別収支!$A$2:$H$13,2,FALSE),その他マスタ!$B$3)+IF(AND($L50=その他マスタ!$B$1,入力項目!$I$9="あり",$D50=入力項目!$D$4),その他マスタ!$B$2,0)</f>
        <v>300000</v>
      </c>
      <c r="X50" s="10">
        <f ca="1">-IF(入力項目!$K$5=TRUE,
IF($F50+$G50&lt;3,VLOOKUP($D50,月別収支!$A$2:$H$13,8,FALSE),0)+IFERROR(VLOOKUP($H50,住宅ローン計算!C:P,13,FALSE),0)+IF($F50&gt;1,IF(OR($G50=3,$G50=6,$G50=9,$G50=12),ROUNDUP(入力項目!$N$18/4,0),0),0),
VLOOKUP($D50,月別収支!$A$2:$H$13,8,FALSE))</f>
        <v>-51775</v>
      </c>
      <c r="Y50" s="10">
        <f ca="1">-VLOOKUP($D50,月別収支!$A$2:$H$13,3,FALSE)</f>
        <v>-75000</v>
      </c>
      <c r="Z50" s="10">
        <f ca="1">-VLOOKUP($D50,月別収支!$A$2:$H$13,4,FALSE)</f>
        <v>-27000</v>
      </c>
      <c r="AA50" s="10">
        <f ca="1">-VLOOKUP($D50,月別収支!$A$2:$H$13,6,FALSE)</f>
        <v>-10000</v>
      </c>
      <c r="AB50" s="10">
        <f ca="1">-(
VLOOKUP($D50,月別収支!$A$2:$H$13,5,FALSE)+IF(AND(入力項目!$I$27&lt;=$A50,ISEVEN($A50-入力項目!$I$27),入力項目!$I$28=$D50),入力項目!$I$26,0)
+IF(入力項目!$K$26=TRUE,
IFERROR(VLOOKUP($K50,マイカーローン計算!C:P,13,FALSE),0),
IFERROR(
  IF(AND($C50&gt;0,MOD($C50,入力項目!$N$22)=0,$D50=入力項目!$N$23),入力項目!$N$24,0),
 0
)
)
)</f>
        <v>-20000</v>
      </c>
      <c r="AC50" s="10">
        <f ca="1">-IF($A50&lt;入力項目!$N$33,入力項目!$N$35,IF(AND($A50=入力項目!$N$33,$D50&lt;=入力項目!$N$34),入力項目!$N$35,0))</f>
        <v>-5000</v>
      </c>
      <c r="AD50">
        <f ca="1">-(
_xlfn.IFS(
P50&lt;=入力項目!$S$11,0,
AND(P50&gt;=入力項目!$S$11+1,P50&lt;=3),IFERROR(VLOOKUP(入力項目!$S$12,子育て関連マスタ!$I$4:$M$5,4,FALSE),0),
AND(P50&gt;=4,P50&lt;=6),IFERROR(VLOOKUP(入力項目!$S$13,子育て関連マスタ!$I$9:$M$12,4,FALSE),0),
AND(P50&gt;=7,P50&lt;=12),IFERROR(VLOOKUP(入力項目!$S$14,子育て関連マスタ!$I$16:$M$17,4,FALSE),0),
AND(P50&gt;=13,P50&lt;=15),IFERROR(VLOOKUP(入力項目!$S$15,子育て関連マスタ!$I$21:$M$22,4,FALSE),0),
AND(P50&gt;=16,P50&lt;=18),IFERROR(VLOOKUP(入力項目!$S$16,子育て関連マスタ!$I$26:$M$28,4,FALSE),0),
AND(P50&gt;=19,P50&lt;=20,入力項目!$S$16="高専"),IFERROR(VLOOKUP(入力項目!$S$16,子育て関連マスタ!$I$26:$M$28,4,FALSE),0),
AND(P50&gt;=19,P50&lt;=20,入力項目!$S$16&lt;&gt;"高専"),IFERROR(VLOOKUP(入力項目!$S$17,子育て関連マスタ!$I$32:$M$37,4,FALSE),0),
AND(P50&gt;=21,P50&lt;=22,入力項目!$S$16="高専"),IFERROR(VLOOKUP(入力項目!$S$17,子育て関連マスタ!$I$32:$M$34,4,FALSE),0),
AND(P50&gt;=21,P50&lt;=22,入力項目!$S$16&lt;&gt;"高専"),IFERROR(VLOOKUP(入力項目!$S$17,子育て関連マスタ!$I$32:$M$34,4,FALSE),0),
P50&gt;=23,0
) +
IF($D50=4,
  IFERROR(_xlfn.IFS(
  P50&lt;=入力項目!$S$11,0,
  AND(P50=入力項目!$S$11),IFERROR(VLOOKUP(入力項目!$S$12,子育て関連マスタ!$I$4:$M$5,2,FALSE),0),
  AND(P50=4),IFERROR(VLOOKUP(入力項目!$S$13,子育て関連マスタ!$I$9:$M$12,2,FALSE),0),
  AND(P50=7),IFERROR(VLOOKUP(入力項目!$S$14,子育て関連マスタ!$I$16:$M$17,2,FALSE),0),
  AND(P50=13),IFERROR(VLOOKUP(入力項目!$S$15,子育て関連マスタ!$I$21:$M$22,2,FALSE),0),
  AND(P50=16),IFERROR(VLOOKUP(入力項目!$S$16,子育て関連マスタ!$I$26:$M$28,2,FALSE),0),
  AND(P50=19,入力項目!$S$16&lt;&gt;"高専"),IFERROR(VLOOKUP(入力項目!$S$17,子育て関連マスタ!$I$32:$M$37,2,FALSE),0),
  AND(P50=21,入力項目!$S$16="高専"),IFERROR(VLOOKUP(入力項目!$S$17,子育て関連マスタ!$I$32:$M$37,2,FALSE),0),
  P50&gt;=22,0
  ),0),0
) +
IF(AND(P50&gt;=1,P50&lt;=15),IF($D50=入力項目!$S$8,入力項目!$S$3,0),0) +
IF(AND(P50&gt;=1,P50&lt;=15),IF($D50=5,入力項目!$S$4,0),0) +
IF(AND(P50&gt;=1,P50&lt;=15),IF($D50=12,入力項目!$S$5,0),0) +
IF(AND(入力項目!$S$7=$A50,入力項目!$S$8=$D50),子育て関連マスタ!$C$14,0) +
IFERROR(IF(AND(YEAR(EDATE(DATE(入力項目!$S$7,入力項目!$S$8,1),1))=$A50,MONTH(EDATE(DATE(入力項目!$S$7,入力項目!$S$8,1),1))=$D50),子育て関連マスタ!$C$15,0),0) +
IF(AND(OR(P50=3,P50=5,P50=7),$D50=11),子育て関連マスタ!$C$17,0) +
IF(AND(P50=20,$D50=1),子育て関連マスタ!$C$18,0) +
IF(AND(P50=20,$D50=1),
IFERROR(_xlfn.IFS(
入力項目!$S$10="男",子育て関連マスタ!$C$18,
入力項目!$S$10="女",子育て関連マスタ!$C$19
),0),0
) +
IF(AND(P50&gt;=入力項目!$S$18,P50&lt;=入力項目!$S$19),入力項目!$S$20,0) +
IF(AND(P50&gt;=入力項目!$S$21,P50&lt;=入力項目!$S$22),入力項目!$S$23,0) +
IF(AND(P50&gt;=入力項目!$S$24,P50&lt;=入力項目!$S$25),入力項目!$S$26,0)
)</f>
        <v>-40000</v>
      </c>
      <c r="AE50">
        <f ca="1">-(
_xlfn.IFS(
Q50&lt;=入力項目!$S$11,0,
AND(Q50&gt;=入力項目!$S$11+1,Q50&lt;=3),IFERROR(VLOOKUP(入力項目!$S$12,子育て関連マスタ!$I$4:$M$5,4,FALSE),0),
AND(Q50&gt;=4,Q50&lt;=6),IFERROR(VLOOKUP(入力項目!$S$13,子育て関連マスタ!$I$9:$M$12,4,FALSE),0),
AND(Q50&gt;=7,Q50&lt;=12),IFERROR(VLOOKUP(入力項目!$S$14,子育て関連マスタ!$I$16:$M$17,4,FALSE),0),
AND(Q50&gt;=13,Q50&lt;=15),IFERROR(VLOOKUP(入力項目!$S$15,子育て関連マスタ!$I$21:$M$22,4,FALSE),0),
AND(Q50&gt;=16,Q50&lt;=18),IFERROR(VLOOKUP(入力項目!$S$16,子育て関連マスタ!$I$26:$M$28,4,FALSE),0),
AND(Q50&gt;=19,Q50&lt;=20,入力項目!$S$16="高専"),IFERROR(VLOOKUP(入力項目!$S$16,子育て関連マスタ!$I$26:$M$28,4,FALSE),0),
AND(Q50&gt;=19,Q50&lt;=20,入力項目!$S$16&lt;&gt;"高専"),IFERROR(VLOOKUP(入力項目!$S$17,子育て関連マスタ!$I$32:$M$37,4,FALSE),0),
AND(Q50&gt;=21,Q50&lt;=22,入力項目!$S$16="高専"),IFERROR(VLOOKUP(入力項目!$S$17,子育て関連マスタ!$I$32:$M$34,4,FALSE),0),
AND(Q50&gt;=21,Q50&lt;=22,入力項目!$S$16&lt;&gt;"高専"),IFERROR(VLOOKUP(入力項目!$S$17,子育て関連マスタ!$I$32:$M$34,4,FALSE),0),
Q50&gt;=23,0
) +
IF($D50=4,
  IFERROR(_xlfn.IFS(
  Q50&lt;=入力項目!$S$11,0,
  AND(Q50=入力項目!$S$11),IFERROR(VLOOKUP(入力項目!$S$12,子育て関連マスタ!$I$4:$M$5,2,FALSE),0),
  AND(Q50=4),IFERROR(VLOOKUP(入力項目!$S$13,子育て関連マスタ!$I$9:$M$12,2,FALSE),0),
  AND(Q50=7),IFERROR(VLOOKUP(入力項目!$S$14,子育て関連マスタ!$I$16:$M$17,2,FALSE),0),
  AND(Q50=13),IFERROR(VLOOKUP(入力項目!$S$15,子育て関連マスタ!$I$21:$M$22,2,FALSE),0),
  AND(Q50=16),IFERROR(VLOOKUP(入力項目!$S$16,子育て関連マスタ!$I$26:$M$28,2,FALSE),0),
  AND(Q50=19,入力項目!$S$16&lt;&gt;"高専"),IFERROR(VLOOKUP(入力項目!$S$17,子育て関連マスタ!$I$32:$M$37,2,FALSE),0),
  AND(Q50=21,入力項目!$S$16="高専"),IFERROR(VLOOKUP(入力項目!$S$17,子育て関連マスタ!$I$32:$M$37,2,FALSE),0),
  Q50&gt;=22,0
  ),0),0
) +
IF(AND(Q50&gt;=1,Q50&lt;=15),IF($D50=入力項目!$S$8,入力項目!$S$3,0),0) +
IF(AND(Q50&gt;=1,Q50&lt;=15),IF($D50=5,入力項目!$S$4,0),0) +
IF(AND(Q50&gt;=1,Q50&lt;=15),IF($D50=12,入力項目!$S$5,0),0) +
IF(AND(入力項目!$S$7=$A50,入力項目!$S$8=$D50),子育て関連マスタ!$C$14,0) +
IFERROR(IF(AND(YEAR(EDATE(DATE(入力項目!$S$7,入力項目!$S$8,1),1))=$A50,MONTH(EDATE(DATE(入力項目!$S$7,入力項目!$S$8,1),1))=$D50),子育て関連マスタ!$C$15,0),0) +
IF(AND(OR(Q50=3,Q50=5,Q50=7),$D50=11),子育て関連マスタ!$C$17,0) +
IF(AND(Q50=20,$D50=1),子育て関連マスタ!$C$18,0) +
IF(AND(Q50=20,$D50=1),
IFERROR(_xlfn.IFS(
入力項目!$S$10="男",子育て関連マスタ!$C$18,
入力項目!$S$10="女",子育て関連マスタ!$C$19
),0),0
) +
IF(AND(Q50&gt;=入力項目!$S$18,Q50&lt;=入力項目!$S$19),入力項目!$S$20,0) +
IF(AND(Q50&gt;=入力項目!$S$21,Q50&lt;=入力項目!$S$22),入力項目!$S$23,0) +
IF(AND(Q50&gt;=入力項目!$S$24,Q50&lt;=入力項目!$S$25),入力項目!$S$26,0)
)</f>
        <v>-24000</v>
      </c>
      <c r="AF50">
        <f ca="1">-(
_xlfn.IFS(
R50&lt;=入力項目!$S$11,0,
AND(R50&gt;=入力項目!$S$11+1,R50&lt;=3),IFERROR(VLOOKUP(入力項目!$S$12,子育て関連マスタ!$I$4:$M$5,4,FALSE),0),
AND(R50&gt;=4,R50&lt;=6),IFERROR(VLOOKUP(入力項目!$S$13,子育て関連マスタ!$I$9:$M$12,4,FALSE),0),
AND(R50&gt;=7,R50&lt;=12),IFERROR(VLOOKUP(入力項目!$S$14,子育て関連マスタ!$I$16:$M$17,4,FALSE),0),
AND(R50&gt;=13,R50&lt;=15),IFERROR(VLOOKUP(入力項目!$S$15,子育て関連マスタ!$I$21:$M$22,4,FALSE),0),
AND(R50&gt;=16,R50&lt;=18),IFERROR(VLOOKUP(入力項目!$S$16,子育て関連マスタ!$I$26:$M$28,4,FALSE),0),
AND(R50&gt;=19,R50&lt;=20,入力項目!$S$16="高専"),IFERROR(VLOOKUP(入力項目!$S$16,子育て関連マスタ!$I$26:$M$28,4,FALSE),0),
AND(R50&gt;=19,R50&lt;=20,入力項目!$S$16&lt;&gt;"高専"),IFERROR(VLOOKUP(入力項目!$S$17,子育て関連マスタ!$I$32:$M$37,4,FALSE),0),
AND(R50&gt;=21,R50&lt;=22,入力項目!$S$16="高専"),IFERROR(VLOOKUP(入力項目!$S$17,子育て関連マスタ!$I$32:$M$34,4,FALSE),0),
AND(R50&gt;=21,R50&lt;=22,入力項目!$S$16&lt;&gt;"高専"),IFERROR(VLOOKUP(入力項目!$S$17,子育て関連マスタ!$I$32:$M$34,4,FALSE),0),
R50&gt;=23,0
) +
IF($D50=4,
  IFERROR(_xlfn.IFS(
  R50&lt;=入力項目!$S$11,0,
  AND(R50=入力項目!$S$11),IFERROR(VLOOKUP(入力項目!$S$12,子育て関連マスタ!$I$4:$M$5,2,FALSE),0),
  AND(R50=4),IFERROR(VLOOKUP(入力項目!$S$13,子育て関連マスタ!$I$9:$M$12,2,FALSE),0),
  AND(R50=7),IFERROR(VLOOKUP(入力項目!$S$14,子育て関連マスタ!$I$16:$M$17,2,FALSE),0),
  AND(R50=13),IFERROR(VLOOKUP(入力項目!$S$15,子育て関連マスタ!$I$21:$M$22,2,FALSE),0),
  AND(R50=16),IFERROR(VLOOKUP(入力項目!$S$16,子育て関連マスタ!$I$26:$M$28,2,FALSE),0),
  AND(R50=19,入力項目!$S$16&lt;&gt;"高専"),IFERROR(VLOOKUP(入力項目!$S$17,子育て関連マスタ!$I$32:$M$37,2,FALSE),0),
  AND(R50=21,入力項目!$S$16="高専"),IFERROR(VLOOKUP(入力項目!$S$17,子育て関連マスタ!$I$32:$M$37,2,FALSE),0),
  R50&gt;=22,0
  ),0),0
) +
IF(AND(R50&gt;=1,R50&lt;=15),IF($D50=入力項目!$S$8,入力項目!$S$3,0),0) +
IF(AND(R50&gt;=1,R50&lt;=15),IF($D50=5,入力項目!$S$4,0),0) +
IF(AND(R50&gt;=1,R50&lt;=15),IF($D50=12,入力項目!$S$5,0),0) +
IF(AND(入力項目!$S$7=$A50,入力項目!$S$8=$D50),子育て関連マスタ!$C$14,0) +
IFERROR(IF(AND(YEAR(EDATE(DATE(入力項目!$S$7,入力項目!$S$8,1),1))=$A50,MONTH(EDATE(DATE(入力項目!$S$7,入力項目!$S$8,1),1))=$D50),子育て関連マスタ!$C$15,0),0) +
IF(AND(OR(R50=3,R50=5,R50=7),$D50=11),子育て関連マスタ!$C$17,0) +
IF(AND(R50=20,$D50=1),子育て関連マスタ!$C$18,0) +
IF(AND(R50=20,$D50=1),
IFERROR(_xlfn.IFS(
入力項目!$S$10="男",子育て関連マスタ!$C$18,
入力項目!$S$10="女",子育て関連マスタ!$C$19
),0),0
) +
IF(AND(R50&gt;=入力項目!$S$18,R50&lt;=入力項目!$S$19),入力項目!$S$20,0) +
IF(AND(R50&gt;=入力項目!$S$21,R50&lt;=入力項目!$S$22),入力項目!$S$23,0) +
IF(AND(R50&gt;=入力項目!$S$24,R50&lt;=入力項目!$S$25),入力項目!$S$26,0)
)</f>
        <v>0</v>
      </c>
      <c r="AG50">
        <f ca="1">-(
_xlfn.IFS(
S50&lt;=入力項目!$S$11,0,
AND(S50&gt;=入力項目!$S$11+1,S50&lt;=3),IFERROR(VLOOKUP(入力項目!$S$12,子育て関連マスタ!$I$4:$M$5,4,FALSE),0),
AND(S50&gt;=4,S50&lt;=6),IFERROR(VLOOKUP(入力項目!$S$13,子育て関連マスタ!$I$9:$M$12,4,FALSE),0),
AND(S50&gt;=7,S50&lt;=12),IFERROR(VLOOKUP(入力項目!$S$14,子育て関連マスタ!$I$16:$M$17,4,FALSE),0),
AND(S50&gt;=13,S50&lt;=15),IFERROR(VLOOKUP(入力項目!$S$15,子育て関連マスタ!$I$21:$M$22,4,FALSE),0),
AND(S50&gt;=16,S50&lt;=18),IFERROR(VLOOKUP(入力項目!$S$16,子育て関連マスタ!$I$26:$M$28,4,FALSE),0),
AND(S50&gt;=19,S50&lt;=20,入力項目!$S$16="高専"),IFERROR(VLOOKUP(入力項目!$S$16,子育て関連マスタ!$I$26:$M$28,4,FALSE),0),
AND(S50&gt;=19,S50&lt;=20,入力項目!$S$16&lt;&gt;"高専"),IFERROR(VLOOKUP(入力項目!$S$17,子育て関連マスタ!$I$32:$M$37,4,FALSE),0),
AND(S50&gt;=21,S50&lt;=22,入力項目!$S$16="高専"),IFERROR(VLOOKUP(入力項目!$S$17,子育て関連マスタ!$I$32:$M$34,4,FALSE),0),
AND(S50&gt;=21,S50&lt;=22,入力項目!$S$16&lt;&gt;"高専"),IFERROR(VLOOKUP(入力項目!$S$17,子育て関連マスタ!$I$32:$M$34,4,FALSE),0),
S50&gt;=23,0
) +
IF($D50=4,
  IFERROR(_xlfn.IFS(
  S50&lt;=入力項目!$S$11,0,
  AND(S50=入力項目!$S$11),IFERROR(VLOOKUP(入力項目!$S$12,子育て関連マスタ!$I$4:$M$5,2,FALSE),0),
  AND(S50=4),IFERROR(VLOOKUP(入力項目!$S$13,子育て関連マスタ!$I$9:$M$12,2,FALSE),0),
  AND(S50=7),IFERROR(VLOOKUP(入力項目!$S$14,子育て関連マスタ!$I$16:$M$17,2,FALSE),0),
  AND(S50=13),IFERROR(VLOOKUP(入力項目!$S$15,子育て関連マスタ!$I$21:$M$22,2,FALSE),0),
  AND(S50=16),IFERROR(VLOOKUP(入力項目!$S$16,子育て関連マスタ!$I$26:$M$28,2,FALSE),0),
  AND(S50=19,入力項目!$S$16&lt;&gt;"高専"),IFERROR(VLOOKUP(入力項目!$S$17,子育て関連マスタ!$I$32:$M$37,2,FALSE),0),
  AND(S50=21,入力項目!$S$16="高専"),IFERROR(VLOOKUP(入力項目!$S$17,子育て関連マスタ!$I$32:$M$37,2,FALSE),0),
  S50&gt;=22,0
  ),0),0
) +
IF(AND(S50&gt;=1,S50&lt;=15),IF($D50=入力項目!$S$8,入力項目!$S$3,0),0) +
IF(AND(S50&gt;=1,S50&lt;=15),IF($D50=5,入力項目!$S$4,0),0) +
IF(AND(S50&gt;=1,S50&lt;=15),IF($D50=12,入力項目!$S$5,0),0) +
IF(AND(入力項目!$S$7=$A50,入力項目!$S$8=$D50),子育て関連マスタ!$C$14,0) +
IFERROR(IF(AND(YEAR(EDATE(DATE(入力項目!$S$7,入力項目!$S$8,1),1))=$A50,MONTH(EDATE(DATE(入力項目!$S$7,入力項目!$S$8,1),1))=$D50),子育て関連マスタ!$C$15,0),0) +
IF(AND(OR(S50=3,S50=5,S50=7),$D50=11),子育て関連マスタ!$C$17,0) +
IF(AND(S50=20,$D50=1),子育て関連マスタ!$C$18,0) +
IF(AND(S50=20,$D50=1),
IFERROR(_xlfn.IFS(
入力項目!$S$10="男",子育て関連マスタ!$C$18,
入力項目!$S$10="女",子育て関連マスタ!$C$19
),0),0
) +
IF(AND(S50&gt;=入力項目!$S$18,S50&lt;=入力項目!$S$19),入力項目!$S$20,0) +
IF(AND(S50&gt;=入力項目!$S$21,S50&lt;=入力項目!$S$22),入力項目!$S$23,0) +
IF(AND(S50&gt;=入力項目!$S$24,S50&lt;=入力項目!$S$25),入力項目!$S$26,0)
)</f>
        <v>0</v>
      </c>
      <c r="AH50">
        <f ca="1">-(
_xlfn.IFS(
T50&lt;=入力項目!$S$11,0,
AND(T50&gt;=入力項目!$S$11+1,T50&lt;=3),IFERROR(VLOOKUP(入力項目!$S$12,子育て関連マスタ!$I$4:$M$5,4,FALSE),0),
AND(T50&gt;=4,T50&lt;=6),IFERROR(VLOOKUP(入力項目!$S$13,子育て関連マスタ!$I$9:$M$12,4,FALSE),0),
AND(T50&gt;=7,T50&lt;=12),IFERROR(VLOOKUP(入力項目!$S$14,子育て関連マスタ!$I$16:$M$17,4,FALSE),0),
AND(T50&gt;=13,T50&lt;=15),IFERROR(VLOOKUP(入力項目!$S$15,子育て関連マスタ!$I$21:$M$22,4,FALSE),0),
AND(T50&gt;=16,T50&lt;=18),IFERROR(VLOOKUP(入力項目!$S$16,子育て関連マスタ!$I$26:$M$28,4,FALSE),0),
AND(T50&gt;=19,T50&lt;=20,入力項目!$S$16="高専"),IFERROR(VLOOKUP(入力項目!$S$16,子育て関連マスタ!$I$26:$M$28,4,FALSE),0),
AND(T50&gt;=19,T50&lt;=20,入力項目!$S$16&lt;&gt;"高専"),IFERROR(VLOOKUP(入力項目!$S$17,子育て関連マスタ!$I$32:$M$37,4,FALSE),0),
AND(T50&gt;=21,T50&lt;=22,入力項目!$S$16="高専"),IFERROR(VLOOKUP(入力項目!$S$17,子育て関連マスタ!$I$32:$M$34,4,FALSE),0),
AND(T50&gt;=21,T50&lt;=22,入力項目!$S$16&lt;&gt;"高専"),IFERROR(VLOOKUP(入力項目!$S$17,子育て関連マスタ!$I$32:$M$34,4,FALSE),0),
T50&gt;=23,0
) +
IF($D50=4,
  IFERROR(_xlfn.IFS(
  T50&lt;=入力項目!$S$11,0,
  AND(T50=入力項目!$S$11),IFERROR(VLOOKUP(入力項目!$S$12,子育て関連マスタ!$I$4:$M$5,2,FALSE),0),
  AND(T50=4),IFERROR(VLOOKUP(入力項目!$S$13,子育て関連マスタ!$I$9:$M$12,2,FALSE),0),
  AND(T50=7),IFERROR(VLOOKUP(入力項目!$S$14,子育て関連マスタ!$I$16:$M$17,2,FALSE),0),
  AND(T50=13),IFERROR(VLOOKUP(入力項目!$S$15,子育て関連マスタ!$I$21:$M$22,2,FALSE),0),
  AND(T50=16),IFERROR(VLOOKUP(入力項目!$S$16,子育て関連マスタ!$I$26:$M$28,2,FALSE),0),
  AND(T50=19,入力項目!$S$16&lt;&gt;"高専"),IFERROR(VLOOKUP(入力項目!$S$17,子育て関連マスタ!$I$32:$M$37,2,FALSE),0),
  AND(T50=21,入力項目!$S$16="高専"),IFERROR(VLOOKUP(入力項目!$S$17,子育て関連マスタ!$I$32:$M$37,2,FALSE),0),
  T50&gt;=22,0
  ),0),0
) +
IF(AND(T50&gt;=1,T50&lt;=15),IF($D50=入力項目!$S$8,入力項目!$S$3,0),0) +
IF(AND(T50&gt;=1,T50&lt;=15),IF($D50=5,入力項目!$S$4,0),0) +
IF(AND(T50&gt;=1,T50&lt;=15),IF($D50=12,入力項目!$S$5,0),0) +
IF(AND(入力項目!$S$7=$A50,入力項目!$S$8=$D50),子育て関連マスタ!$C$14,0) +
IFERROR(IF(AND(YEAR(EDATE(DATE(入力項目!$S$7,入力項目!$S$8,1),1))=$A50,MONTH(EDATE(DATE(入力項目!$S$7,入力項目!$S$8,1),1))=$D50),子育て関連マスタ!$C$15,0),0) +
IF(AND(OR(T50=3,T50=5,T50=7),$D50=11),子育て関連マスタ!$C$17,0) +
IF(AND(T50=20,$D50=1),子育て関連マスタ!$C$18,0) +
IF(AND(T50=20,$D50=1),
IFERROR(_xlfn.IFS(
入力項目!$S$10="男",子育て関連マスタ!$C$18,
入力項目!$S$10="女",子育て関連マスタ!$C$19
),0),0
) +
IF(AND(T50&gt;=入力項目!$S$18,T50&lt;=入力項目!$S$19),入力項目!$S$20,0) +
IF(AND(T50&gt;=入力項目!$S$21,T50&lt;=入力項目!$S$22),入力項目!$S$23,0) +
IF(AND(T50&gt;=入力項目!$S$24,T50&lt;=入力項目!$S$25),入力項目!$S$26,0)
)</f>
        <v>0</v>
      </c>
      <c r="AI50">
        <f ca="1">-(
_xlfn.IFS(
U50&lt;=入力項目!$S$11,0,
AND(U50&gt;=入力項目!$S$11+1,U50&lt;=3),IFERROR(VLOOKUP(入力項目!$S$12,子育て関連マスタ!$I$4:$M$5,4,FALSE),0),
AND(U50&gt;=4,U50&lt;=6),IFERROR(VLOOKUP(入力項目!$S$13,子育て関連マスタ!$I$9:$M$12,4,FALSE),0),
AND(U50&gt;=7,U50&lt;=12),IFERROR(VLOOKUP(入力項目!$S$14,子育て関連マスタ!$I$16:$M$17,4,FALSE),0),
AND(U50&gt;=13,U50&lt;=15),IFERROR(VLOOKUP(入力項目!$S$15,子育て関連マスタ!$I$21:$M$22,4,FALSE),0),
AND(U50&gt;=16,U50&lt;=18),IFERROR(VLOOKUP(入力項目!$S$16,子育て関連マスタ!$I$26:$M$28,4,FALSE),0),
AND(U50&gt;=19,U50&lt;=20,入力項目!$S$16="高専"),IFERROR(VLOOKUP(入力項目!$S$16,子育て関連マスタ!$I$26:$M$28,4,FALSE),0),
AND(U50&gt;=19,U50&lt;=20,入力項目!$S$16&lt;&gt;"高専"),IFERROR(VLOOKUP(入力項目!$S$17,子育て関連マスタ!$I$32:$M$37,4,FALSE),0),
AND(U50&gt;=21,U50&lt;=22,入力項目!$S$16="高専"),IFERROR(VLOOKUP(入力項目!$S$17,子育て関連マスタ!$I$32:$M$34,4,FALSE),0),
AND(U50&gt;=21,U50&lt;=22,入力項目!$S$16&lt;&gt;"高専"),IFERROR(VLOOKUP(入力項目!$S$17,子育て関連マスタ!$I$32:$M$34,4,FALSE),0),
U50&gt;=23,0
) +
IF($D50=4,
  IFERROR(_xlfn.IFS(
  U50&lt;=入力項目!$S$11,0,
  AND(U50=入力項目!$S$11),IFERROR(VLOOKUP(入力項目!$S$12,子育て関連マスタ!$I$4:$M$5,2,FALSE),0),
  AND(U50=4),IFERROR(VLOOKUP(入力項目!$S$13,子育て関連マスタ!$I$9:$M$12,2,FALSE),0),
  AND(U50=7),IFERROR(VLOOKUP(入力項目!$S$14,子育て関連マスタ!$I$16:$M$17,2,FALSE),0),
  AND(U50=13),IFERROR(VLOOKUP(入力項目!$S$15,子育て関連マスタ!$I$21:$M$22,2,FALSE),0),
  AND(U50=16),IFERROR(VLOOKUP(入力項目!$S$16,子育て関連マスタ!$I$26:$M$28,2,FALSE),0),
  AND(U50=19,入力項目!$S$16&lt;&gt;"高専"),IFERROR(VLOOKUP(入力項目!$S$17,子育て関連マスタ!$I$32:$M$37,2,FALSE),0),
  AND(U50=21,入力項目!$S$16="高専"),IFERROR(VLOOKUP(入力項目!$S$17,子育て関連マスタ!$I$32:$M$37,2,FALSE),0),
  U50&gt;=22,0
  ),0),0
) +
IF(AND(U50&gt;=1,U50&lt;=15),IF($D50=入力項目!$S$8,入力項目!$S$3,0),0) +
IF(AND(U50&gt;=1,U50&lt;=15),IF($D50=5,入力項目!$S$4,0),0) +
IF(AND(U50&gt;=1,U50&lt;=15),IF($D50=12,入力項目!$S$5,0),0) +
IF(AND(入力項目!$S$7=$A50,入力項目!$S$8=$D50),子育て関連マスタ!$C$14,0) +
IFERROR(IF(AND(YEAR(EDATE(DATE(入力項目!$S$7,入力項目!$S$8,1),1))=$A50,MONTH(EDATE(DATE(入力項目!$S$7,入力項目!$S$8,1),1))=$D50),子育て関連マスタ!$C$15,0),0) +
IF(AND(OR(U50=3,U50=5,U50=7),$D50=11),子育て関連マスタ!$C$17,0) +
IF(AND(U50=20,$D50=1),子育て関連マスタ!$C$18,0) +
IF(AND(U50=20,$D50=1),
IFERROR(_xlfn.IFS(
入力項目!$S$10="男",子育て関連マスタ!$C$18,
入力項目!$S$10="女",子育て関連マスタ!$C$19
),0),0
) +
IF(AND(U50&gt;=入力項目!$S$18,U50&lt;=入力項目!$S$19),入力項目!$S$20,0) +
IF(AND(U50&gt;=入力項目!$S$21,U50&lt;=入力項目!$S$22),入力項目!$S$23,0) +
IF(AND(U50&gt;=入力項目!$S$24,U50&lt;=入力項目!$S$25),入力項目!$S$26,0)
)</f>
        <v>0</v>
      </c>
      <c r="AJ50" s="10">
        <f ca="1">-VLOOKUP($D50,月別収支!$A$2:$H$13,7,FALSE)</f>
        <v>-20000</v>
      </c>
    </row>
    <row r="51" spans="1:36" x14ac:dyDescent="0.4">
      <c r="A51">
        <f t="shared" ca="1" si="20"/>
        <v>2028</v>
      </c>
      <c r="B51">
        <f t="shared" ca="1" si="7"/>
        <v>2028</v>
      </c>
      <c r="C51">
        <f t="shared" ca="1" si="8"/>
        <v>4</v>
      </c>
      <c r="D51">
        <f t="shared" ca="1" si="21"/>
        <v>9</v>
      </c>
      <c r="E51" t="str">
        <f t="shared" ca="1" si="0"/>
        <v>2028年9月</v>
      </c>
      <c r="F51">
        <f ca="1">IF(OR(入力項目!$N$5&lt;$A51,AND(入力項目!$N$5=$A51,入力項目!$N$6&lt;$D51)),IF(F50=0,1,IF(G51=12,F50+1,F50)),0)</f>
        <v>3</v>
      </c>
      <c r="G51">
        <f ca="1">IF(OR(入力項目!$N$5&lt;$A51,AND(入力項目!$N$5=$A51,入力項目!$N$6&lt;$D51)),IF(G50=12,1,G50+1),0)</f>
        <v>11</v>
      </c>
      <c r="H51" t="str">
        <f t="shared" ca="1" si="1"/>
        <v>3_11</v>
      </c>
      <c r="I51">
        <f ca="1">IF(
  IFERROR(AND($C51&gt;0,MOD($C51,入力項目!$N$22)=0,$D51=入力項目!$N$23), FALSE),
  1,
  IF(
    AND(I50&gt;0,J50=12),
    IF(I50=入力項目!$N$28, 0, I50+1),
    I50
  )
)</f>
        <v>0</v>
      </c>
      <c r="J51">
        <f ca="1">IF($D51=入力項目!$N$23,1,IFERROR(J50+1,1))</f>
        <v>4</v>
      </c>
      <c r="K51" t="str">
        <f t="shared" ca="1" si="2"/>
        <v>0_4</v>
      </c>
      <c r="L51">
        <f ca="1">L50+IF(入力項目!$D$4=$D51,1,0)</f>
        <v>32</v>
      </c>
      <c r="M51" t="str">
        <f t="shared" ca="1" si="3"/>
        <v>32歳</v>
      </c>
      <c r="N51">
        <f t="shared" ca="1" si="10"/>
        <v>33</v>
      </c>
      <c r="O51" t="str">
        <f t="shared" ca="1" si="4"/>
        <v>33歳</v>
      </c>
      <c r="P51">
        <f t="shared" ca="1" si="11"/>
        <v>8</v>
      </c>
      <c r="Q51">
        <f t="shared" ca="1" si="12"/>
        <v>6</v>
      </c>
      <c r="R51">
        <f t="shared" ca="1" si="13"/>
        <v>2029</v>
      </c>
      <c r="S51">
        <f t="shared" ca="1" si="14"/>
        <v>2029</v>
      </c>
      <c r="T51">
        <f t="shared" ca="1" si="15"/>
        <v>2029</v>
      </c>
      <c r="U51">
        <f t="shared" ca="1" si="16"/>
        <v>2029</v>
      </c>
      <c r="V51" s="10">
        <f t="shared" ca="1" si="17"/>
        <v>11101747</v>
      </c>
      <c r="W51" s="10">
        <f ca="1">IF($L51&lt;その他マスタ!$B$1,VLOOKUP($D51,月別収支!$A$2:$H$13,2,FALSE),その他マスタ!$B$3)+IF(AND($L51=その他マスタ!$B$1,入力項目!$I$9="あり",$D51=入力項目!$D$4),その他マスタ!$B$2,0)</f>
        <v>300000</v>
      </c>
      <c r="X51" s="10">
        <f ca="1">-IF(入力項目!$K$5=TRUE,
IF($F51+$G51&lt;3,VLOOKUP($D51,月別収支!$A$2:$H$13,8,FALSE),0)+IFERROR(VLOOKUP($H51,住宅ローン計算!C:P,13,FALSE),0)+IF($F51&gt;1,IF(OR($G51=3,$G51=6,$G51=9,$G51=12),ROUNDUP(入力項目!$N$18/4,0),0),0),
VLOOKUP($D51,月別収支!$A$2:$H$13,8,FALSE))</f>
        <v>-51775</v>
      </c>
      <c r="Y51" s="10">
        <f ca="1">-VLOOKUP($D51,月別収支!$A$2:$H$13,3,FALSE)</f>
        <v>-75000</v>
      </c>
      <c r="Z51" s="10">
        <f ca="1">-VLOOKUP($D51,月別収支!$A$2:$H$13,4,FALSE)</f>
        <v>-27000</v>
      </c>
      <c r="AA51" s="10">
        <f ca="1">-VLOOKUP($D51,月別収支!$A$2:$H$13,6,FALSE)</f>
        <v>-10000</v>
      </c>
      <c r="AB51" s="10">
        <f ca="1">-(
VLOOKUP($D51,月別収支!$A$2:$H$13,5,FALSE)+IF(AND(入力項目!$I$27&lt;=$A51,ISEVEN($A51-入力項目!$I$27),入力項目!$I$28=$D51),入力項目!$I$26,0)
+IF(入力項目!$K$26=TRUE,
IFERROR(VLOOKUP($K51,マイカーローン計算!C:P,13,FALSE),0),
IFERROR(
  IF(AND($C51&gt;0,MOD($C51,入力項目!$N$22)=0,$D51=入力項目!$N$23),入力項目!$N$24,0),
 0
)
)
)</f>
        <v>-20000</v>
      </c>
      <c r="AC51" s="10">
        <f ca="1">-IF($A51&lt;入力項目!$N$33,入力項目!$N$35,IF(AND($A51=入力項目!$N$33,$D51&lt;=入力項目!$N$34),入力項目!$N$35,0))</f>
        <v>-5000</v>
      </c>
      <c r="AD51">
        <f ca="1">-(
_xlfn.IFS(
P51&lt;=入力項目!$S$11,0,
AND(P51&gt;=入力項目!$S$11+1,P51&lt;=3),IFERROR(VLOOKUP(入力項目!$S$12,子育て関連マスタ!$I$4:$M$5,4,FALSE),0),
AND(P51&gt;=4,P51&lt;=6),IFERROR(VLOOKUP(入力項目!$S$13,子育て関連マスタ!$I$9:$M$12,4,FALSE),0),
AND(P51&gt;=7,P51&lt;=12),IFERROR(VLOOKUP(入力項目!$S$14,子育て関連マスタ!$I$16:$M$17,4,FALSE),0),
AND(P51&gt;=13,P51&lt;=15),IFERROR(VLOOKUP(入力項目!$S$15,子育て関連マスタ!$I$21:$M$22,4,FALSE),0),
AND(P51&gt;=16,P51&lt;=18),IFERROR(VLOOKUP(入力項目!$S$16,子育て関連マスタ!$I$26:$M$28,4,FALSE),0),
AND(P51&gt;=19,P51&lt;=20,入力項目!$S$16="高専"),IFERROR(VLOOKUP(入力項目!$S$16,子育て関連マスタ!$I$26:$M$28,4,FALSE),0),
AND(P51&gt;=19,P51&lt;=20,入力項目!$S$16&lt;&gt;"高専"),IFERROR(VLOOKUP(入力項目!$S$17,子育て関連マスタ!$I$32:$M$37,4,FALSE),0),
AND(P51&gt;=21,P51&lt;=22,入力項目!$S$16="高専"),IFERROR(VLOOKUP(入力項目!$S$17,子育て関連マスタ!$I$32:$M$34,4,FALSE),0),
AND(P51&gt;=21,P51&lt;=22,入力項目!$S$16&lt;&gt;"高専"),IFERROR(VLOOKUP(入力項目!$S$17,子育て関連マスタ!$I$32:$M$34,4,FALSE),0),
P51&gt;=23,0
) +
IF($D51=4,
  IFERROR(_xlfn.IFS(
  P51&lt;=入力項目!$S$11,0,
  AND(P51=入力項目!$S$11),IFERROR(VLOOKUP(入力項目!$S$12,子育て関連マスタ!$I$4:$M$5,2,FALSE),0),
  AND(P51=4),IFERROR(VLOOKUP(入力項目!$S$13,子育て関連マスタ!$I$9:$M$12,2,FALSE),0),
  AND(P51=7),IFERROR(VLOOKUP(入力項目!$S$14,子育て関連マスタ!$I$16:$M$17,2,FALSE),0),
  AND(P51=13),IFERROR(VLOOKUP(入力項目!$S$15,子育て関連マスタ!$I$21:$M$22,2,FALSE),0),
  AND(P51=16),IFERROR(VLOOKUP(入力項目!$S$16,子育て関連マスタ!$I$26:$M$28,2,FALSE),0),
  AND(P51=19,入力項目!$S$16&lt;&gt;"高専"),IFERROR(VLOOKUP(入力項目!$S$17,子育て関連マスタ!$I$32:$M$37,2,FALSE),0),
  AND(P51=21,入力項目!$S$16="高専"),IFERROR(VLOOKUP(入力項目!$S$17,子育て関連マスタ!$I$32:$M$37,2,FALSE),0),
  P51&gt;=22,0
  ),0),0
) +
IF(AND(P51&gt;=1,P51&lt;=15),IF($D51=入力項目!$S$8,入力項目!$S$3,0),0) +
IF(AND(P51&gt;=1,P51&lt;=15),IF($D51=5,入力項目!$S$4,0),0) +
IF(AND(P51&gt;=1,P51&lt;=15),IF($D51=12,入力項目!$S$5,0),0) +
IF(AND(入力項目!$S$7=$A51,入力項目!$S$8=$D51),子育て関連マスタ!$C$14,0) +
IFERROR(IF(AND(YEAR(EDATE(DATE(入力項目!$S$7,入力項目!$S$8,1),1))=$A51,MONTH(EDATE(DATE(入力項目!$S$7,入力項目!$S$8,1),1))=$D51),子育て関連マスタ!$C$15,0),0) +
IF(AND(OR(P51=3,P51=5,P51=7),$D51=11),子育て関連マスタ!$C$17,0) +
IF(AND(P51=20,$D51=1),子育て関連マスタ!$C$18,0) +
IF(AND(P51=20,$D51=1),
IFERROR(_xlfn.IFS(
入力項目!$S$10="男",子育て関連マスタ!$C$18,
入力項目!$S$10="女",子育て関連マスタ!$C$19
),0),0
) +
IF(AND(P51&gt;=入力項目!$S$18,P51&lt;=入力項目!$S$19),入力項目!$S$20,0) +
IF(AND(P51&gt;=入力項目!$S$21,P51&lt;=入力項目!$S$22),入力項目!$S$23,0) +
IF(AND(P51&gt;=入力項目!$S$24,P51&lt;=入力項目!$S$25),入力項目!$S$26,0)
)</f>
        <v>-40000</v>
      </c>
      <c r="AE51">
        <f ca="1">-(
_xlfn.IFS(
Q51&lt;=入力項目!$S$11,0,
AND(Q51&gt;=入力項目!$S$11+1,Q51&lt;=3),IFERROR(VLOOKUP(入力項目!$S$12,子育て関連マスタ!$I$4:$M$5,4,FALSE),0),
AND(Q51&gt;=4,Q51&lt;=6),IFERROR(VLOOKUP(入力項目!$S$13,子育て関連マスタ!$I$9:$M$12,4,FALSE),0),
AND(Q51&gt;=7,Q51&lt;=12),IFERROR(VLOOKUP(入力項目!$S$14,子育て関連マスタ!$I$16:$M$17,4,FALSE),0),
AND(Q51&gt;=13,Q51&lt;=15),IFERROR(VLOOKUP(入力項目!$S$15,子育て関連マスタ!$I$21:$M$22,4,FALSE),0),
AND(Q51&gt;=16,Q51&lt;=18),IFERROR(VLOOKUP(入力項目!$S$16,子育て関連マスタ!$I$26:$M$28,4,FALSE),0),
AND(Q51&gt;=19,Q51&lt;=20,入力項目!$S$16="高専"),IFERROR(VLOOKUP(入力項目!$S$16,子育て関連マスタ!$I$26:$M$28,4,FALSE),0),
AND(Q51&gt;=19,Q51&lt;=20,入力項目!$S$16&lt;&gt;"高専"),IFERROR(VLOOKUP(入力項目!$S$17,子育て関連マスタ!$I$32:$M$37,4,FALSE),0),
AND(Q51&gt;=21,Q51&lt;=22,入力項目!$S$16="高専"),IFERROR(VLOOKUP(入力項目!$S$17,子育て関連マスタ!$I$32:$M$34,4,FALSE),0),
AND(Q51&gt;=21,Q51&lt;=22,入力項目!$S$16&lt;&gt;"高専"),IFERROR(VLOOKUP(入力項目!$S$17,子育て関連マスタ!$I$32:$M$34,4,FALSE),0),
Q51&gt;=23,0
) +
IF($D51=4,
  IFERROR(_xlfn.IFS(
  Q51&lt;=入力項目!$S$11,0,
  AND(Q51=入力項目!$S$11),IFERROR(VLOOKUP(入力項目!$S$12,子育て関連マスタ!$I$4:$M$5,2,FALSE),0),
  AND(Q51=4),IFERROR(VLOOKUP(入力項目!$S$13,子育て関連マスタ!$I$9:$M$12,2,FALSE),0),
  AND(Q51=7),IFERROR(VLOOKUP(入力項目!$S$14,子育て関連マスタ!$I$16:$M$17,2,FALSE),0),
  AND(Q51=13),IFERROR(VLOOKUP(入力項目!$S$15,子育て関連マスタ!$I$21:$M$22,2,FALSE),0),
  AND(Q51=16),IFERROR(VLOOKUP(入力項目!$S$16,子育て関連マスタ!$I$26:$M$28,2,FALSE),0),
  AND(Q51=19,入力項目!$S$16&lt;&gt;"高専"),IFERROR(VLOOKUP(入力項目!$S$17,子育て関連マスタ!$I$32:$M$37,2,FALSE),0),
  AND(Q51=21,入力項目!$S$16="高専"),IFERROR(VLOOKUP(入力項目!$S$17,子育て関連マスタ!$I$32:$M$37,2,FALSE),0),
  Q51&gt;=22,0
  ),0),0
) +
IF(AND(Q51&gt;=1,Q51&lt;=15),IF($D51=入力項目!$S$8,入力項目!$S$3,0),0) +
IF(AND(Q51&gt;=1,Q51&lt;=15),IF($D51=5,入力項目!$S$4,0),0) +
IF(AND(Q51&gt;=1,Q51&lt;=15),IF($D51=12,入力項目!$S$5,0),0) +
IF(AND(入力項目!$S$7=$A51,入力項目!$S$8=$D51),子育て関連マスタ!$C$14,0) +
IFERROR(IF(AND(YEAR(EDATE(DATE(入力項目!$S$7,入力項目!$S$8,1),1))=$A51,MONTH(EDATE(DATE(入力項目!$S$7,入力項目!$S$8,1),1))=$D51),子育て関連マスタ!$C$15,0),0) +
IF(AND(OR(Q51=3,Q51=5,Q51=7),$D51=11),子育て関連マスタ!$C$17,0) +
IF(AND(Q51=20,$D51=1),子育て関連マスタ!$C$18,0) +
IF(AND(Q51=20,$D51=1),
IFERROR(_xlfn.IFS(
入力項目!$S$10="男",子育て関連マスタ!$C$18,
入力項目!$S$10="女",子育て関連マスタ!$C$19
),0),0
) +
IF(AND(Q51&gt;=入力項目!$S$18,Q51&lt;=入力項目!$S$19),入力項目!$S$20,0) +
IF(AND(Q51&gt;=入力項目!$S$21,Q51&lt;=入力項目!$S$22),入力項目!$S$23,0) +
IF(AND(Q51&gt;=入力項目!$S$24,Q51&lt;=入力項目!$S$25),入力項目!$S$26,0)
)</f>
        <v>-24000</v>
      </c>
      <c r="AF51">
        <f ca="1">-(
_xlfn.IFS(
R51&lt;=入力項目!$S$11,0,
AND(R51&gt;=入力項目!$S$11+1,R51&lt;=3),IFERROR(VLOOKUP(入力項目!$S$12,子育て関連マスタ!$I$4:$M$5,4,FALSE),0),
AND(R51&gt;=4,R51&lt;=6),IFERROR(VLOOKUP(入力項目!$S$13,子育て関連マスタ!$I$9:$M$12,4,FALSE),0),
AND(R51&gt;=7,R51&lt;=12),IFERROR(VLOOKUP(入力項目!$S$14,子育て関連マスタ!$I$16:$M$17,4,FALSE),0),
AND(R51&gt;=13,R51&lt;=15),IFERROR(VLOOKUP(入力項目!$S$15,子育て関連マスタ!$I$21:$M$22,4,FALSE),0),
AND(R51&gt;=16,R51&lt;=18),IFERROR(VLOOKUP(入力項目!$S$16,子育て関連マスタ!$I$26:$M$28,4,FALSE),0),
AND(R51&gt;=19,R51&lt;=20,入力項目!$S$16="高専"),IFERROR(VLOOKUP(入力項目!$S$16,子育て関連マスタ!$I$26:$M$28,4,FALSE),0),
AND(R51&gt;=19,R51&lt;=20,入力項目!$S$16&lt;&gt;"高専"),IFERROR(VLOOKUP(入力項目!$S$17,子育て関連マスタ!$I$32:$M$37,4,FALSE),0),
AND(R51&gt;=21,R51&lt;=22,入力項目!$S$16="高専"),IFERROR(VLOOKUP(入力項目!$S$17,子育て関連マスタ!$I$32:$M$34,4,FALSE),0),
AND(R51&gt;=21,R51&lt;=22,入力項目!$S$16&lt;&gt;"高専"),IFERROR(VLOOKUP(入力項目!$S$17,子育て関連マスタ!$I$32:$M$34,4,FALSE),0),
R51&gt;=23,0
) +
IF($D51=4,
  IFERROR(_xlfn.IFS(
  R51&lt;=入力項目!$S$11,0,
  AND(R51=入力項目!$S$11),IFERROR(VLOOKUP(入力項目!$S$12,子育て関連マスタ!$I$4:$M$5,2,FALSE),0),
  AND(R51=4),IFERROR(VLOOKUP(入力項目!$S$13,子育て関連マスタ!$I$9:$M$12,2,FALSE),0),
  AND(R51=7),IFERROR(VLOOKUP(入力項目!$S$14,子育て関連マスタ!$I$16:$M$17,2,FALSE),0),
  AND(R51=13),IFERROR(VLOOKUP(入力項目!$S$15,子育て関連マスタ!$I$21:$M$22,2,FALSE),0),
  AND(R51=16),IFERROR(VLOOKUP(入力項目!$S$16,子育て関連マスタ!$I$26:$M$28,2,FALSE),0),
  AND(R51=19,入力項目!$S$16&lt;&gt;"高専"),IFERROR(VLOOKUP(入力項目!$S$17,子育て関連マスタ!$I$32:$M$37,2,FALSE),0),
  AND(R51=21,入力項目!$S$16="高専"),IFERROR(VLOOKUP(入力項目!$S$17,子育て関連マスタ!$I$32:$M$37,2,FALSE),0),
  R51&gt;=22,0
  ),0),0
) +
IF(AND(R51&gt;=1,R51&lt;=15),IF($D51=入力項目!$S$8,入力項目!$S$3,0),0) +
IF(AND(R51&gt;=1,R51&lt;=15),IF($D51=5,入力項目!$S$4,0),0) +
IF(AND(R51&gt;=1,R51&lt;=15),IF($D51=12,入力項目!$S$5,0),0) +
IF(AND(入力項目!$S$7=$A51,入力項目!$S$8=$D51),子育て関連マスタ!$C$14,0) +
IFERROR(IF(AND(YEAR(EDATE(DATE(入力項目!$S$7,入力項目!$S$8,1),1))=$A51,MONTH(EDATE(DATE(入力項目!$S$7,入力項目!$S$8,1),1))=$D51),子育て関連マスタ!$C$15,0),0) +
IF(AND(OR(R51=3,R51=5,R51=7),$D51=11),子育て関連マスタ!$C$17,0) +
IF(AND(R51=20,$D51=1),子育て関連マスタ!$C$18,0) +
IF(AND(R51=20,$D51=1),
IFERROR(_xlfn.IFS(
入力項目!$S$10="男",子育て関連マスタ!$C$18,
入力項目!$S$10="女",子育て関連マスタ!$C$19
),0),0
) +
IF(AND(R51&gt;=入力項目!$S$18,R51&lt;=入力項目!$S$19),入力項目!$S$20,0) +
IF(AND(R51&gt;=入力項目!$S$21,R51&lt;=入力項目!$S$22),入力項目!$S$23,0) +
IF(AND(R51&gt;=入力項目!$S$24,R51&lt;=入力項目!$S$25),入力項目!$S$26,0)
)</f>
        <v>0</v>
      </c>
      <c r="AG51">
        <f ca="1">-(
_xlfn.IFS(
S51&lt;=入力項目!$S$11,0,
AND(S51&gt;=入力項目!$S$11+1,S51&lt;=3),IFERROR(VLOOKUP(入力項目!$S$12,子育て関連マスタ!$I$4:$M$5,4,FALSE),0),
AND(S51&gt;=4,S51&lt;=6),IFERROR(VLOOKUP(入力項目!$S$13,子育て関連マスタ!$I$9:$M$12,4,FALSE),0),
AND(S51&gt;=7,S51&lt;=12),IFERROR(VLOOKUP(入力項目!$S$14,子育て関連マスタ!$I$16:$M$17,4,FALSE),0),
AND(S51&gt;=13,S51&lt;=15),IFERROR(VLOOKUP(入力項目!$S$15,子育て関連マスタ!$I$21:$M$22,4,FALSE),0),
AND(S51&gt;=16,S51&lt;=18),IFERROR(VLOOKUP(入力項目!$S$16,子育て関連マスタ!$I$26:$M$28,4,FALSE),0),
AND(S51&gt;=19,S51&lt;=20,入力項目!$S$16="高専"),IFERROR(VLOOKUP(入力項目!$S$16,子育て関連マスタ!$I$26:$M$28,4,FALSE),0),
AND(S51&gt;=19,S51&lt;=20,入力項目!$S$16&lt;&gt;"高専"),IFERROR(VLOOKUP(入力項目!$S$17,子育て関連マスタ!$I$32:$M$37,4,FALSE),0),
AND(S51&gt;=21,S51&lt;=22,入力項目!$S$16="高専"),IFERROR(VLOOKUP(入力項目!$S$17,子育て関連マスタ!$I$32:$M$34,4,FALSE),0),
AND(S51&gt;=21,S51&lt;=22,入力項目!$S$16&lt;&gt;"高専"),IFERROR(VLOOKUP(入力項目!$S$17,子育て関連マスタ!$I$32:$M$34,4,FALSE),0),
S51&gt;=23,0
) +
IF($D51=4,
  IFERROR(_xlfn.IFS(
  S51&lt;=入力項目!$S$11,0,
  AND(S51=入力項目!$S$11),IFERROR(VLOOKUP(入力項目!$S$12,子育て関連マスタ!$I$4:$M$5,2,FALSE),0),
  AND(S51=4),IFERROR(VLOOKUP(入力項目!$S$13,子育て関連マスタ!$I$9:$M$12,2,FALSE),0),
  AND(S51=7),IFERROR(VLOOKUP(入力項目!$S$14,子育て関連マスタ!$I$16:$M$17,2,FALSE),0),
  AND(S51=13),IFERROR(VLOOKUP(入力項目!$S$15,子育て関連マスタ!$I$21:$M$22,2,FALSE),0),
  AND(S51=16),IFERROR(VLOOKUP(入力項目!$S$16,子育て関連マスタ!$I$26:$M$28,2,FALSE),0),
  AND(S51=19,入力項目!$S$16&lt;&gt;"高専"),IFERROR(VLOOKUP(入力項目!$S$17,子育て関連マスタ!$I$32:$M$37,2,FALSE),0),
  AND(S51=21,入力項目!$S$16="高専"),IFERROR(VLOOKUP(入力項目!$S$17,子育て関連マスタ!$I$32:$M$37,2,FALSE),0),
  S51&gt;=22,0
  ),0),0
) +
IF(AND(S51&gt;=1,S51&lt;=15),IF($D51=入力項目!$S$8,入力項目!$S$3,0),0) +
IF(AND(S51&gt;=1,S51&lt;=15),IF($D51=5,入力項目!$S$4,0),0) +
IF(AND(S51&gt;=1,S51&lt;=15),IF($D51=12,入力項目!$S$5,0),0) +
IF(AND(入力項目!$S$7=$A51,入力項目!$S$8=$D51),子育て関連マスタ!$C$14,0) +
IFERROR(IF(AND(YEAR(EDATE(DATE(入力項目!$S$7,入力項目!$S$8,1),1))=$A51,MONTH(EDATE(DATE(入力項目!$S$7,入力項目!$S$8,1),1))=$D51),子育て関連マスタ!$C$15,0),0) +
IF(AND(OR(S51=3,S51=5,S51=7),$D51=11),子育て関連マスタ!$C$17,0) +
IF(AND(S51=20,$D51=1),子育て関連マスタ!$C$18,0) +
IF(AND(S51=20,$D51=1),
IFERROR(_xlfn.IFS(
入力項目!$S$10="男",子育て関連マスタ!$C$18,
入力項目!$S$10="女",子育て関連マスタ!$C$19
),0),0
) +
IF(AND(S51&gt;=入力項目!$S$18,S51&lt;=入力項目!$S$19),入力項目!$S$20,0) +
IF(AND(S51&gt;=入力項目!$S$21,S51&lt;=入力項目!$S$22),入力項目!$S$23,0) +
IF(AND(S51&gt;=入力項目!$S$24,S51&lt;=入力項目!$S$25),入力項目!$S$26,0)
)</f>
        <v>0</v>
      </c>
      <c r="AH51">
        <f ca="1">-(
_xlfn.IFS(
T51&lt;=入力項目!$S$11,0,
AND(T51&gt;=入力項目!$S$11+1,T51&lt;=3),IFERROR(VLOOKUP(入力項目!$S$12,子育て関連マスタ!$I$4:$M$5,4,FALSE),0),
AND(T51&gt;=4,T51&lt;=6),IFERROR(VLOOKUP(入力項目!$S$13,子育て関連マスタ!$I$9:$M$12,4,FALSE),0),
AND(T51&gt;=7,T51&lt;=12),IFERROR(VLOOKUP(入力項目!$S$14,子育て関連マスタ!$I$16:$M$17,4,FALSE),0),
AND(T51&gt;=13,T51&lt;=15),IFERROR(VLOOKUP(入力項目!$S$15,子育て関連マスタ!$I$21:$M$22,4,FALSE),0),
AND(T51&gt;=16,T51&lt;=18),IFERROR(VLOOKUP(入力項目!$S$16,子育て関連マスタ!$I$26:$M$28,4,FALSE),0),
AND(T51&gt;=19,T51&lt;=20,入力項目!$S$16="高専"),IFERROR(VLOOKUP(入力項目!$S$16,子育て関連マスタ!$I$26:$M$28,4,FALSE),0),
AND(T51&gt;=19,T51&lt;=20,入力項目!$S$16&lt;&gt;"高専"),IFERROR(VLOOKUP(入力項目!$S$17,子育て関連マスタ!$I$32:$M$37,4,FALSE),0),
AND(T51&gt;=21,T51&lt;=22,入力項目!$S$16="高専"),IFERROR(VLOOKUP(入力項目!$S$17,子育て関連マスタ!$I$32:$M$34,4,FALSE),0),
AND(T51&gt;=21,T51&lt;=22,入力項目!$S$16&lt;&gt;"高専"),IFERROR(VLOOKUP(入力項目!$S$17,子育て関連マスタ!$I$32:$M$34,4,FALSE),0),
T51&gt;=23,0
) +
IF($D51=4,
  IFERROR(_xlfn.IFS(
  T51&lt;=入力項目!$S$11,0,
  AND(T51=入力項目!$S$11),IFERROR(VLOOKUP(入力項目!$S$12,子育て関連マスタ!$I$4:$M$5,2,FALSE),0),
  AND(T51=4),IFERROR(VLOOKUP(入力項目!$S$13,子育て関連マスタ!$I$9:$M$12,2,FALSE),0),
  AND(T51=7),IFERROR(VLOOKUP(入力項目!$S$14,子育て関連マスタ!$I$16:$M$17,2,FALSE),0),
  AND(T51=13),IFERROR(VLOOKUP(入力項目!$S$15,子育て関連マスタ!$I$21:$M$22,2,FALSE),0),
  AND(T51=16),IFERROR(VLOOKUP(入力項目!$S$16,子育て関連マスタ!$I$26:$M$28,2,FALSE),0),
  AND(T51=19,入力項目!$S$16&lt;&gt;"高専"),IFERROR(VLOOKUP(入力項目!$S$17,子育て関連マスタ!$I$32:$M$37,2,FALSE),0),
  AND(T51=21,入力項目!$S$16="高専"),IFERROR(VLOOKUP(入力項目!$S$17,子育て関連マスタ!$I$32:$M$37,2,FALSE),0),
  T51&gt;=22,0
  ),0),0
) +
IF(AND(T51&gt;=1,T51&lt;=15),IF($D51=入力項目!$S$8,入力項目!$S$3,0),0) +
IF(AND(T51&gt;=1,T51&lt;=15),IF($D51=5,入力項目!$S$4,0),0) +
IF(AND(T51&gt;=1,T51&lt;=15),IF($D51=12,入力項目!$S$5,0),0) +
IF(AND(入力項目!$S$7=$A51,入力項目!$S$8=$D51),子育て関連マスタ!$C$14,0) +
IFERROR(IF(AND(YEAR(EDATE(DATE(入力項目!$S$7,入力項目!$S$8,1),1))=$A51,MONTH(EDATE(DATE(入力項目!$S$7,入力項目!$S$8,1),1))=$D51),子育て関連マスタ!$C$15,0),0) +
IF(AND(OR(T51=3,T51=5,T51=7),$D51=11),子育て関連マスタ!$C$17,0) +
IF(AND(T51=20,$D51=1),子育て関連マスタ!$C$18,0) +
IF(AND(T51=20,$D51=1),
IFERROR(_xlfn.IFS(
入力項目!$S$10="男",子育て関連マスタ!$C$18,
入力項目!$S$10="女",子育て関連マスタ!$C$19
),0),0
) +
IF(AND(T51&gt;=入力項目!$S$18,T51&lt;=入力項目!$S$19),入力項目!$S$20,0) +
IF(AND(T51&gt;=入力項目!$S$21,T51&lt;=入力項目!$S$22),入力項目!$S$23,0) +
IF(AND(T51&gt;=入力項目!$S$24,T51&lt;=入力項目!$S$25),入力項目!$S$26,0)
)</f>
        <v>0</v>
      </c>
      <c r="AI51">
        <f ca="1">-(
_xlfn.IFS(
U51&lt;=入力項目!$S$11,0,
AND(U51&gt;=入力項目!$S$11+1,U51&lt;=3),IFERROR(VLOOKUP(入力項目!$S$12,子育て関連マスタ!$I$4:$M$5,4,FALSE),0),
AND(U51&gt;=4,U51&lt;=6),IFERROR(VLOOKUP(入力項目!$S$13,子育て関連マスタ!$I$9:$M$12,4,FALSE),0),
AND(U51&gt;=7,U51&lt;=12),IFERROR(VLOOKUP(入力項目!$S$14,子育て関連マスタ!$I$16:$M$17,4,FALSE),0),
AND(U51&gt;=13,U51&lt;=15),IFERROR(VLOOKUP(入力項目!$S$15,子育て関連マスタ!$I$21:$M$22,4,FALSE),0),
AND(U51&gt;=16,U51&lt;=18),IFERROR(VLOOKUP(入力項目!$S$16,子育て関連マスタ!$I$26:$M$28,4,FALSE),0),
AND(U51&gt;=19,U51&lt;=20,入力項目!$S$16="高専"),IFERROR(VLOOKUP(入力項目!$S$16,子育て関連マスタ!$I$26:$M$28,4,FALSE),0),
AND(U51&gt;=19,U51&lt;=20,入力項目!$S$16&lt;&gt;"高専"),IFERROR(VLOOKUP(入力項目!$S$17,子育て関連マスタ!$I$32:$M$37,4,FALSE),0),
AND(U51&gt;=21,U51&lt;=22,入力項目!$S$16="高専"),IFERROR(VLOOKUP(入力項目!$S$17,子育て関連マスタ!$I$32:$M$34,4,FALSE),0),
AND(U51&gt;=21,U51&lt;=22,入力項目!$S$16&lt;&gt;"高専"),IFERROR(VLOOKUP(入力項目!$S$17,子育て関連マスタ!$I$32:$M$34,4,FALSE),0),
U51&gt;=23,0
) +
IF($D51=4,
  IFERROR(_xlfn.IFS(
  U51&lt;=入力項目!$S$11,0,
  AND(U51=入力項目!$S$11),IFERROR(VLOOKUP(入力項目!$S$12,子育て関連マスタ!$I$4:$M$5,2,FALSE),0),
  AND(U51=4),IFERROR(VLOOKUP(入力項目!$S$13,子育て関連マスタ!$I$9:$M$12,2,FALSE),0),
  AND(U51=7),IFERROR(VLOOKUP(入力項目!$S$14,子育て関連マスタ!$I$16:$M$17,2,FALSE),0),
  AND(U51=13),IFERROR(VLOOKUP(入力項目!$S$15,子育て関連マスタ!$I$21:$M$22,2,FALSE),0),
  AND(U51=16),IFERROR(VLOOKUP(入力項目!$S$16,子育て関連マスタ!$I$26:$M$28,2,FALSE),0),
  AND(U51=19,入力項目!$S$16&lt;&gt;"高専"),IFERROR(VLOOKUP(入力項目!$S$17,子育て関連マスタ!$I$32:$M$37,2,FALSE),0),
  AND(U51=21,入力項目!$S$16="高専"),IFERROR(VLOOKUP(入力項目!$S$17,子育て関連マスタ!$I$32:$M$37,2,FALSE),0),
  U51&gt;=22,0
  ),0),0
) +
IF(AND(U51&gt;=1,U51&lt;=15),IF($D51=入力項目!$S$8,入力項目!$S$3,0),0) +
IF(AND(U51&gt;=1,U51&lt;=15),IF($D51=5,入力項目!$S$4,0),0) +
IF(AND(U51&gt;=1,U51&lt;=15),IF($D51=12,入力項目!$S$5,0),0) +
IF(AND(入力項目!$S$7=$A51,入力項目!$S$8=$D51),子育て関連マスタ!$C$14,0) +
IFERROR(IF(AND(YEAR(EDATE(DATE(入力項目!$S$7,入力項目!$S$8,1),1))=$A51,MONTH(EDATE(DATE(入力項目!$S$7,入力項目!$S$8,1),1))=$D51),子育て関連マスタ!$C$15,0),0) +
IF(AND(OR(U51=3,U51=5,U51=7),$D51=11),子育て関連マスタ!$C$17,0) +
IF(AND(U51=20,$D51=1),子育て関連マスタ!$C$18,0) +
IF(AND(U51=20,$D51=1),
IFERROR(_xlfn.IFS(
入力項目!$S$10="男",子育て関連マスタ!$C$18,
入力項目!$S$10="女",子育て関連マスタ!$C$19
),0),0
) +
IF(AND(U51&gt;=入力項目!$S$18,U51&lt;=入力項目!$S$19),入力項目!$S$20,0) +
IF(AND(U51&gt;=入力項目!$S$21,U51&lt;=入力項目!$S$22),入力項目!$S$23,0) +
IF(AND(U51&gt;=入力項目!$S$24,U51&lt;=入力項目!$S$25),入力項目!$S$26,0)
)</f>
        <v>0</v>
      </c>
      <c r="AJ51" s="10">
        <f ca="1">-VLOOKUP($D51,月別収支!$A$2:$H$13,7,FALSE)</f>
        <v>-20000</v>
      </c>
    </row>
    <row r="52" spans="1:36" x14ac:dyDescent="0.4">
      <c r="A52">
        <f t="shared" ca="1" si="20"/>
        <v>2028</v>
      </c>
      <c r="B52">
        <f t="shared" ca="1" si="7"/>
        <v>2028</v>
      </c>
      <c r="C52">
        <f t="shared" ca="1" si="8"/>
        <v>4</v>
      </c>
      <c r="D52">
        <f t="shared" ca="1" si="21"/>
        <v>10</v>
      </c>
      <c r="E52" t="str">
        <f t="shared" ca="1" si="0"/>
        <v>2028年10月</v>
      </c>
      <c r="F52">
        <f ca="1">IF(OR(入力項目!$N$5&lt;$A52,AND(入力項目!$N$5=$A52,入力項目!$N$6&lt;$D52)),IF(F51=0,1,IF(G52=12,F51+1,F51)),0)</f>
        <v>4</v>
      </c>
      <c r="G52">
        <f ca="1">IF(OR(入力項目!$N$5&lt;$A52,AND(入力項目!$N$5=$A52,入力項目!$N$6&lt;$D52)),IF(G51=12,1,G51+1),0)</f>
        <v>12</v>
      </c>
      <c r="H52" t="str">
        <f t="shared" ca="1" si="1"/>
        <v>4_12</v>
      </c>
      <c r="I52">
        <f ca="1">IF(
  IFERROR(AND($C52&gt;0,MOD($C52,入力項目!$N$22)=0,$D52=入力項目!$N$23), FALSE),
  1,
  IF(
    AND(I51&gt;0,J51=12),
    IF(I51=入力項目!$N$28, 0, I51+1),
    I51
  )
)</f>
        <v>0</v>
      </c>
      <c r="J52">
        <f ca="1">IF($D52=入力項目!$N$23,1,IFERROR(J51+1,1))</f>
        <v>5</v>
      </c>
      <c r="K52" t="str">
        <f t="shared" ca="1" si="2"/>
        <v>0_5</v>
      </c>
      <c r="L52">
        <f ca="1">L51+IF(入力項目!$D$4=$D52,1,0)</f>
        <v>33</v>
      </c>
      <c r="M52" t="str">
        <f t="shared" ca="1" si="3"/>
        <v>33歳</v>
      </c>
      <c r="N52">
        <f t="shared" ca="1" si="10"/>
        <v>33</v>
      </c>
      <c r="O52" t="str">
        <f t="shared" ca="1" si="4"/>
        <v>33歳</v>
      </c>
      <c r="P52">
        <f t="shared" ca="1" si="11"/>
        <v>8</v>
      </c>
      <c r="Q52">
        <f t="shared" ca="1" si="12"/>
        <v>6</v>
      </c>
      <c r="R52">
        <f t="shared" ca="1" si="13"/>
        <v>2029</v>
      </c>
      <c r="S52">
        <f t="shared" ca="1" si="14"/>
        <v>2029</v>
      </c>
      <c r="T52">
        <f t="shared" ca="1" si="15"/>
        <v>2029</v>
      </c>
      <c r="U52">
        <f t="shared" ca="1" si="16"/>
        <v>2029</v>
      </c>
      <c r="V52" s="10">
        <f t="shared" ca="1" si="17"/>
        <v>11091472</v>
      </c>
      <c r="W52" s="10">
        <f ca="1">IF($L52&lt;その他マスタ!$B$1,VLOOKUP($D52,月別収支!$A$2:$H$13,2,FALSE),その他マスタ!$B$3)+IF(AND($L52=その他マスタ!$B$1,入力項目!$I$9="あり",$D52=入力項目!$D$4),その他マスタ!$B$2,0)</f>
        <v>300000</v>
      </c>
      <c r="X52" s="10">
        <f ca="1">-IF(入力項目!$K$5=TRUE,
IF($F52+$G52&lt;3,VLOOKUP($D52,月別収支!$A$2:$H$13,8,FALSE),0)+IFERROR(VLOOKUP($H52,住宅ローン計算!C:P,13,FALSE),0)+IF($F52&gt;1,IF(OR($G52=3,$G52=6,$G52=9,$G52=12),ROUNDUP(入力項目!$N$18/4,0),0),0),
VLOOKUP($D52,月別収支!$A$2:$H$13,8,FALSE))</f>
        <v>-89275</v>
      </c>
      <c r="Y52" s="10">
        <f ca="1">-VLOOKUP($D52,月別収支!$A$2:$H$13,3,FALSE)</f>
        <v>-75000</v>
      </c>
      <c r="Z52" s="10">
        <f ca="1">-VLOOKUP($D52,月別収支!$A$2:$H$13,4,FALSE)</f>
        <v>-27000</v>
      </c>
      <c r="AA52" s="10">
        <f ca="1">-VLOOKUP($D52,月別収支!$A$2:$H$13,6,FALSE)</f>
        <v>-10000</v>
      </c>
      <c r="AB52" s="10">
        <f ca="1">-(
VLOOKUP($D52,月別収支!$A$2:$H$13,5,FALSE)+IF(AND(入力項目!$I$27&lt;=$A52,ISEVEN($A52-入力項目!$I$27),入力項目!$I$28=$D52),入力項目!$I$26,0)
+IF(入力項目!$K$26=TRUE,
IFERROR(VLOOKUP($K52,マイカーローン計算!C:P,13,FALSE),0),
IFERROR(
  IF(AND($C52&gt;0,MOD($C52,入力項目!$N$22)=0,$D52=入力項目!$N$23),入力項目!$N$24,0),
 0
)
)
)</f>
        <v>-20000</v>
      </c>
      <c r="AC52" s="10">
        <f ca="1">-IF($A52&lt;入力項目!$N$33,入力項目!$N$35,IF(AND($A52=入力項目!$N$33,$D52&lt;=入力項目!$N$34),入力項目!$N$35,0))</f>
        <v>-5000</v>
      </c>
      <c r="AD52">
        <f ca="1">-(
_xlfn.IFS(
P52&lt;=入力項目!$S$11,0,
AND(P52&gt;=入力項目!$S$11+1,P52&lt;=3),IFERROR(VLOOKUP(入力項目!$S$12,子育て関連マスタ!$I$4:$M$5,4,FALSE),0),
AND(P52&gt;=4,P52&lt;=6),IFERROR(VLOOKUP(入力項目!$S$13,子育て関連マスタ!$I$9:$M$12,4,FALSE),0),
AND(P52&gt;=7,P52&lt;=12),IFERROR(VLOOKUP(入力項目!$S$14,子育て関連マスタ!$I$16:$M$17,4,FALSE),0),
AND(P52&gt;=13,P52&lt;=15),IFERROR(VLOOKUP(入力項目!$S$15,子育て関連マスタ!$I$21:$M$22,4,FALSE),0),
AND(P52&gt;=16,P52&lt;=18),IFERROR(VLOOKUP(入力項目!$S$16,子育て関連マスタ!$I$26:$M$28,4,FALSE),0),
AND(P52&gt;=19,P52&lt;=20,入力項目!$S$16="高専"),IFERROR(VLOOKUP(入力項目!$S$16,子育て関連マスタ!$I$26:$M$28,4,FALSE),0),
AND(P52&gt;=19,P52&lt;=20,入力項目!$S$16&lt;&gt;"高専"),IFERROR(VLOOKUP(入力項目!$S$17,子育て関連マスタ!$I$32:$M$37,4,FALSE),0),
AND(P52&gt;=21,P52&lt;=22,入力項目!$S$16="高専"),IFERROR(VLOOKUP(入力項目!$S$17,子育て関連マスタ!$I$32:$M$34,4,FALSE),0),
AND(P52&gt;=21,P52&lt;=22,入力項目!$S$16&lt;&gt;"高専"),IFERROR(VLOOKUP(入力項目!$S$17,子育て関連マスタ!$I$32:$M$34,4,FALSE),0),
P52&gt;=23,0
) +
IF($D52=4,
  IFERROR(_xlfn.IFS(
  P52&lt;=入力項目!$S$11,0,
  AND(P52=入力項目!$S$11),IFERROR(VLOOKUP(入力項目!$S$12,子育て関連マスタ!$I$4:$M$5,2,FALSE),0),
  AND(P52=4),IFERROR(VLOOKUP(入力項目!$S$13,子育て関連マスタ!$I$9:$M$12,2,FALSE),0),
  AND(P52=7),IFERROR(VLOOKUP(入力項目!$S$14,子育て関連マスタ!$I$16:$M$17,2,FALSE),0),
  AND(P52=13),IFERROR(VLOOKUP(入力項目!$S$15,子育て関連マスタ!$I$21:$M$22,2,FALSE),0),
  AND(P52=16),IFERROR(VLOOKUP(入力項目!$S$16,子育て関連マスタ!$I$26:$M$28,2,FALSE),0),
  AND(P52=19,入力項目!$S$16&lt;&gt;"高専"),IFERROR(VLOOKUP(入力項目!$S$17,子育て関連マスタ!$I$32:$M$37,2,FALSE),0),
  AND(P52=21,入力項目!$S$16="高専"),IFERROR(VLOOKUP(入力項目!$S$17,子育て関連マスタ!$I$32:$M$37,2,FALSE),0),
  P52&gt;=22,0
  ),0),0
) +
IF(AND(P52&gt;=1,P52&lt;=15),IF($D52=入力項目!$S$8,入力項目!$S$3,0),0) +
IF(AND(P52&gt;=1,P52&lt;=15),IF($D52=5,入力項目!$S$4,0),0) +
IF(AND(P52&gt;=1,P52&lt;=15),IF($D52=12,入力項目!$S$5,0),0) +
IF(AND(入力項目!$S$7=$A52,入力項目!$S$8=$D52),子育て関連マスタ!$C$14,0) +
IFERROR(IF(AND(YEAR(EDATE(DATE(入力項目!$S$7,入力項目!$S$8,1),1))=$A52,MONTH(EDATE(DATE(入力項目!$S$7,入力項目!$S$8,1),1))=$D52),子育て関連マスタ!$C$15,0),0) +
IF(AND(OR(P52=3,P52=5,P52=7),$D52=11),子育て関連マスタ!$C$17,0) +
IF(AND(P52=20,$D52=1),子育て関連マスタ!$C$18,0) +
IF(AND(P52=20,$D52=1),
IFERROR(_xlfn.IFS(
入力項目!$S$10="男",子育て関連マスタ!$C$18,
入力項目!$S$10="女",子育て関連マスタ!$C$19
),0),0
) +
IF(AND(P52&gt;=入力項目!$S$18,P52&lt;=入力項目!$S$19),入力項目!$S$20,0) +
IF(AND(P52&gt;=入力項目!$S$21,P52&lt;=入力項目!$S$22),入力項目!$S$23,0) +
IF(AND(P52&gt;=入力項目!$S$24,P52&lt;=入力項目!$S$25),入力項目!$S$26,0)
)</f>
        <v>-40000</v>
      </c>
      <c r="AE52">
        <f ca="1">-(
_xlfn.IFS(
Q52&lt;=入力項目!$S$11,0,
AND(Q52&gt;=入力項目!$S$11+1,Q52&lt;=3),IFERROR(VLOOKUP(入力項目!$S$12,子育て関連マスタ!$I$4:$M$5,4,FALSE),0),
AND(Q52&gt;=4,Q52&lt;=6),IFERROR(VLOOKUP(入力項目!$S$13,子育て関連マスタ!$I$9:$M$12,4,FALSE),0),
AND(Q52&gt;=7,Q52&lt;=12),IFERROR(VLOOKUP(入力項目!$S$14,子育て関連マスタ!$I$16:$M$17,4,FALSE),0),
AND(Q52&gt;=13,Q52&lt;=15),IFERROR(VLOOKUP(入力項目!$S$15,子育て関連マスタ!$I$21:$M$22,4,FALSE),0),
AND(Q52&gt;=16,Q52&lt;=18),IFERROR(VLOOKUP(入力項目!$S$16,子育て関連マスタ!$I$26:$M$28,4,FALSE),0),
AND(Q52&gt;=19,Q52&lt;=20,入力項目!$S$16="高専"),IFERROR(VLOOKUP(入力項目!$S$16,子育て関連マスタ!$I$26:$M$28,4,FALSE),0),
AND(Q52&gt;=19,Q52&lt;=20,入力項目!$S$16&lt;&gt;"高専"),IFERROR(VLOOKUP(入力項目!$S$17,子育て関連マスタ!$I$32:$M$37,4,FALSE),0),
AND(Q52&gt;=21,Q52&lt;=22,入力項目!$S$16="高専"),IFERROR(VLOOKUP(入力項目!$S$17,子育て関連マスタ!$I$32:$M$34,4,FALSE),0),
AND(Q52&gt;=21,Q52&lt;=22,入力項目!$S$16&lt;&gt;"高専"),IFERROR(VLOOKUP(入力項目!$S$17,子育て関連マスタ!$I$32:$M$34,4,FALSE),0),
Q52&gt;=23,0
) +
IF($D52=4,
  IFERROR(_xlfn.IFS(
  Q52&lt;=入力項目!$S$11,0,
  AND(Q52=入力項目!$S$11),IFERROR(VLOOKUP(入力項目!$S$12,子育て関連マスタ!$I$4:$M$5,2,FALSE),0),
  AND(Q52=4),IFERROR(VLOOKUP(入力項目!$S$13,子育て関連マスタ!$I$9:$M$12,2,FALSE),0),
  AND(Q52=7),IFERROR(VLOOKUP(入力項目!$S$14,子育て関連マスタ!$I$16:$M$17,2,FALSE),0),
  AND(Q52=13),IFERROR(VLOOKUP(入力項目!$S$15,子育て関連マスタ!$I$21:$M$22,2,FALSE),0),
  AND(Q52=16),IFERROR(VLOOKUP(入力項目!$S$16,子育て関連マスタ!$I$26:$M$28,2,FALSE),0),
  AND(Q52=19,入力項目!$S$16&lt;&gt;"高専"),IFERROR(VLOOKUP(入力項目!$S$17,子育て関連マスタ!$I$32:$M$37,2,FALSE),0),
  AND(Q52=21,入力項目!$S$16="高専"),IFERROR(VLOOKUP(入力項目!$S$17,子育て関連マスタ!$I$32:$M$37,2,FALSE),0),
  Q52&gt;=22,0
  ),0),0
) +
IF(AND(Q52&gt;=1,Q52&lt;=15),IF($D52=入力項目!$S$8,入力項目!$S$3,0),0) +
IF(AND(Q52&gt;=1,Q52&lt;=15),IF($D52=5,入力項目!$S$4,0),0) +
IF(AND(Q52&gt;=1,Q52&lt;=15),IF($D52=12,入力項目!$S$5,0),0) +
IF(AND(入力項目!$S$7=$A52,入力項目!$S$8=$D52),子育て関連マスタ!$C$14,0) +
IFERROR(IF(AND(YEAR(EDATE(DATE(入力項目!$S$7,入力項目!$S$8,1),1))=$A52,MONTH(EDATE(DATE(入力項目!$S$7,入力項目!$S$8,1),1))=$D52),子育て関連マスタ!$C$15,0),0) +
IF(AND(OR(Q52=3,Q52=5,Q52=7),$D52=11),子育て関連マスタ!$C$17,0) +
IF(AND(Q52=20,$D52=1),子育て関連マスタ!$C$18,0) +
IF(AND(Q52=20,$D52=1),
IFERROR(_xlfn.IFS(
入力項目!$S$10="男",子育て関連マスタ!$C$18,
入力項目!$S$10="女",子育て関連マスタ!$C$19
),0),0
) +
IF(AND(Q52&gt;=入力項目!$S$18,Q52&lt;=入力項目!$S$19),入力項目!$S$20,0) +
IF(AND(Q52&gt;=入力項目!$S$21,Q52&lt;=入力項目!$S$22),入力項目!$S$23,0) +
IF(AND(Q52&gt;=入力項目!$S$24,Q52&lt;=入力項目!$S$25),入力項目!$S$26,0)
)</f>
        <v>-24000</v>
      </c>
      <c r="AF52">
        <f ca="1">-(
_xlfn.IFS(
R52&lt;=入力項目!$S$11,0,
AND(R52&gt;=入力項目!$S$11+1,R52&lt;=3),IFERROR(VLOOKUP(入力項目!$S$12,子育て関連マスタ!$I$4:$M$5,4,FALSE),0),
AND(R52&gt;=4,R52&lt;=6),IFERROR(VLOOKUP(入力項目!$S$13,子育て関連マスタ!$I$9:$M$12,4,FALSE),0),
AND(R52&gt;=7,R52&lt;=12),IFERROR(VLOOKUP(入力項目!$S$14,子育て関連マスタ!$I$16:$M$17,4,FALSE),0),
AND(R52&gt;=13,R52&lt;=15),IFERROR(VLOOKUP(入力項目!$S$15,子育て関連マスタ!$I$21:$M$22,4,FALSE),0),
AND(R52&gt;=16,R52&lt;=18),IFERROR(VLOOKUP(入力項目!$S$16,子育て関連マスタ!$I$26:$M$28,4,FALSE),0),
AND(R52&gt;=19,R52&lt;=20,入力項目!$S$16="高専"),IFERROR(VLOOKUP(入力項目!$S$16,子育て関連マスタ!$I$26:$M$28,4,FALSE),0),
AND(R52&gt;=19,R52&lt;=20,入力項目!$S$16&lt;&gt;"高専"),IFERROR(VLOOKUP(入力項目!$S$17,子育て関連マスタ!$I$32:$M$37,4,FALSE),0),
AND(R52&gt;=21,R52&lt;=22,入力項目!$S$16="高専"),IFERROR(VLOOKUP(入力項目!$S$17,子育て関連マスタ!$I$32:$M$34,4,FALSE),0),
AND(R52&gt;=21,R52&lt;=22,入力項目!$S$16&lt;&gt;"高専"),IFERROR(VLOOKUP(入力項目!$S$17,子育て関連マスタ!$I$32:$M$34,4,FALSE),0),
R52&gt;=23,0
) +
IF($D52=4,
  IFERROR(_xlfn.IFS(
  R52&lt;=入力項目!$S$11,0,
  AND(R52=入力項目!$S$11),IFERROR(VLOOKUP(入力項目!$S$12,子育て関連マスタ!$I$4:$M$5,2,FALSE),0),
  AND(R52=4),IFERROR(VLOOKUP(入力項目!$S$13,子育て関連マスタ!$I$9:$M$12,2,FALSE),0),
  AND(R52=7),IFERROR(VLOOKUP(入力項目!$S$14,子育て関連マスタ!$I$16:$M$17,2,FALSE),0),
  AND(R52=13),IFERROR(VLOOKUP(入力項目!$S$15,子育て関連マスタ!$I$21:$M$22,2,FALSE),0),
  AND(R52=16),IFERROR(VLOOKUP(入力項目!$S$16,子育て関連マスタ!$I$26:$M$28,2,FALSE),0),
  AND(R52=19,入力項目!$S$16&lt;&gt;"高専"),IFERROR(VLOOKUP(入力項目!$S$17,子育て関連マスタ!$I$32:$M$37,2,FALSE),0),
  AND(R52=21,入力項目!$S$16="高専"),IFERROR(VLOOKUP(入力項目!$S$17,子育て関連マスタ!$I$32:$M$37,2,FALSE),0),
  R52&gt;=22,0
  ),0),0
) +
IF(AND(R52&gt;=1,R52&lt;=15),IF($D52=入力項目!$S$8,入力項目!$S$3,0),0) +
IF(AND(R52&gt;=1,R52&lt;=15),IF($D52=5,入力項目!$S$4,0),0) +
IF(AND(R52&gt;=1,R52&lt;=15),IF($D52=12,入力項目!$S$5,0),0) +
IF(AND(入力項目!$S$7=$A52,入力項目!$S$8=$D52),子育て関連マスタ!$C$14,0) +
IFERROR(IF(AND(YEAR(EDATE(DATE(入力項目!$S$7,入力項目!$S$8,1),1))=$A52,MONTH(EDATE(DATE(入力項目!$S$7,入力項目!$S$8,1),1))=$D52),子育て関連マスタ!$C$15,0),0) +
IF(AND(OR(R52=3,R52=5,R52=7),$D52=11),子育て関連マスタ!$C$17,0) +
IF(AND(R52=20,$D52=1),子育て関連マスタ!$C$18,0) +
IF(AND(R52=20,$D52=1),
IFERROR(_xlfn.IFS(
入力項目!$S$10="男",子育て関連マスタ!$C$18,
入力項目!$S$10="女",子育て関連マスタ!$C$19
),0),0
) +
IF(AND(R52&gt;=入力項目!$S$18,R52&lt;=入力項目!$S$19),入力項目!$S$20,0) +
IF(AND(R52&gt;=入力項目!$S$21,R52&lt;=入力項目!$S$22),入力項目!$S$23,0) +
IF(AND(R52&gt;=入力項目!$S$24,R52&lt;=入力項目!$S$25),入力項目!$S$26,0)
)</f>
        <v>0</v>
      </c>
      <c r="AG52">
        <f ca="1">-(
_xlfn.IFS(
S52&lt;=入力項目!$S$11,0,
AND(S52&gt;=入力項目!$S$11+1,S52&lt;=3),IFERROR(VLOOKUP(入力項目!$S$12,子育て関連マスタ!$I$4:$M$5,4,FALSE),0),
AND(S52&gt;=4,S52&lt;=6),IFERROR(VLOOKUP(入力項目!$S$13,子育て関連マスタ!$I$9:$M$12,4,FALSE),0),
AND(S52&gt;=7,S52&lt;=12),IFERROR(VLOOKUP(入力項目!$S$14,子育て関連マスタ!$I$16:$M$17,4,FALSE),0),
AND(S52&gt;=13,S52&lt;=15),IFERROR(VLOOKUP(入力項目!$S$15,子育て関連マスタ!$I$21:$M$22,4,FALSE),0),
AND(S52&gt;=16,S52&lt;=18),IFERROR(VLOOKUP(入力項目!$S$16,子育て関連マスタ!$I$26:$M$28,4,FALSE),0),
AND(S52&gt;=19,S52&lt;=20,入力項目!$S$16="高専"),IFERROR(VLOOKUP(入力項目!$S$16,子育て関連マスタ!$I$26:$M$28,4,FALSE),0),
AND(S52&gt;=19,S52&lt;=20,入力項目!$S$16&lt;&gt;"高専"),IFERROR(VLOOKUP(入力項目!$S$17,子育て関連マスタ!$I$32:$M$37,4,FALSE),0),
AND(S52&gt;=21,S52&lt;=22,入力項目!$S$16="高専"),IFERROR(VLOOKUP(入力項目!$S$17,子育て関連マスタ!$I$32:$M$34,4,FALSE),0),
AND(S52&gt;=21,S52&lt;=22,入力項目!$S$16&lt;&gt;"高専"),IFERROR(VLOOKUP(入力項目!$S$17,子育て関連マスタ!$I$32:$M$34,4,FALSE),0),
S52&gt;=23,0
) +
IF($D52=4,
  IFERROR(_xlfn.IFS(
  S52&lt;=入力項目!$S$11,0,
  AND(S52=入力項目!$S$11),IFERROR(VLOOKUP(入力項目!$S$12,子育て関連マスタ!$I$4:$M$5,2,FALSE),0),
  AND(S52=4),IFERROR(VLOOKUP(入力項目!$S$13,子育て関連マスタ!$I$9:$M$12,2,FALSE),0),
  AND(S52=7),IFERROR(VLOOKUP(入力項目!$S$14,子育て関連マスタ!$I$16:$M$17,2,FALSE),0),
  AND(S52=13),IFERROR(VLOOKUP(入力項目!$S$15,子育て関連マスタ!$I$21:$M$22,2,FALSE),0),
  AND(S52=16),IFERROR(VLOOKUP(入力項目!$S$16,子育て関連マスタ!$I$26:$M$28,2,FALSE),0),
  AND(S52=19,入力項目!$S$16&lt;&gt;"高専"),IFERROR(VLOOKUP(入力項目!$S$17,子育て関連マスタ!$I$32:$M$37,2,FALSE),0),
  AND(S52=21,入力項目!$S$16="高専"),IFERROR(VLOOKUP(入力項目!$S$17,子育て関連マスタ!$I$32:$M$37,2,FALSE),0),
  S52&gt;=22,0
  ),0),0
) +
IF(AND(S52&gt;=1,S52&lt;=15),IF($D52=入力項目!$S$8,入力項目!$S$3,0),0) +
IF(AND(S52&gt;=1,S52&lt;=15),IF($D52=5,入力項目!$S$4,0),0) +
IF(AND(S52&gt;=1,S52&lt;=15),IF($D52=12,入力項目!$S$5,0),0) +
IF(AND(入力項目!$S$7=$A52,入力項目!$S$8=$D52),子育て関連マスタ!$C$14,0) +
IFERROR(IF(AND(YEAR(EDATE(DATE(入力項目!$S$7,入力項目!$S$8,1),1))=$A52,MONTH(EDATE(DATE(入力項目!$S$7,入力項目!$S$8,1),1))=$D52),子育て関連マスタ!$C$15,0),0) +
IF(AND(OR(S52=3,S52=5,S52=7),$D52=11),子育て関連マスタ!$C$17,0) +
IF(AND(S52=20,$D52=1),子育て関連マスタ!$C$18,0) +
IF(AND(S52=20,$D52=1),
IFERROR(_xlfn.IFS(
入力項目!$S$10="男",子育て関連マスタ!$C$18,
入力項目!$S$10="女",子育て関連マスタ!$C$19
),0),0
) +
IF(AND(S52&gt;=入力項目!$S$18,S52&lt;=入力項目!$S$19),入力項目!$S$20,0) +
IF(AND(S52&gt;=入力項目!$S$21,S52&lt;=入力項目!$S$22),入力項目!$S$23,0) +
IF(AND(S52&gt;=入力項目!$S$24,S52&lt;=入力項目!$S$25),入力項目!$S$26,0)
)</f>
        <v>0</v>
      </c>
      <c r="AH52">
        <f ca="1">-(
_xlfn.IFS(
T52&lt;=入力項目!$S$11,0,
AND(T52&gt;=入力項目!$S$11+1,T52&lt;=3),IFERROR(VLOOKUP(入力項目!$S$12,子育て関連マスタ!$I$4:$M$5,4,FALSE),0),
AND(T52&gt;=4,T52&lt;=6),IFERROR(VLOOKUP(入力項目!$S$13,子育て関連マスタ!$I$9:$M$12,4,FALSE),0),
AND(T52&gt;=7,T52&lt;=12),IFERROR(VLOOKUP(入力項目!$S$14,子育て関連マスタ!$I$16:$M$17,4,FALSE),0),
AND(T52&gt;=13,T52&lt;=15),IFERROR(VLOOKUP(入力項目!$S$15,子育て関連マスタ!$I$21:$M$22,4,FALSE),0),
AND(T52&gt;=16,T52&lt;=18),IFERROR(VLOOKUP(入力項目!$S$16,子育て関連マスタ!$I$26:$M$28,4,FALSE),0),
AND(T52&gt;=19,T52&lt;=20,入力項目!$S$16="高専"),IFERROR(VLOOKUP(入力項目!$S$16,子育て関連マスタ!$I$26:$M$28,4,FALSE),0),
AND(T52&gt;=19,T52&lt;=20,入力項目!$S$16&lt;&gt;"高専"),IFERROR(VLOOKUP(入力項目!$S$17,子育て関連マスタ!$I$32:$M$37,4,FALSE),0),
AND(T52&gt;=21,T52&lt;=22,入力項目!$S$16="高専"),IFERROR(VLOOKUP(入力項目!$S$17,子育て関連マスタ!$I$32:$M$34,4,FALSE),0),
AND(T52&gt;=21,T52&lt;=22,入力項目!$S$16&lt;&gt;"高専"),IFERROR(VLOOKUP(入力項目!$S$17,子育て関連マスタ!$I$32:$M$34,4,FALSE),0),
T52&gt;=23,0
) +
IF($D52=4,
  IFERROR(_xlfn.IFS(
  T52&lt;=入力項目!$S$11,0,
  AND(T52=入力項目!$S$11),IFERROR(VLOOKUP(入力項目!$S$12,子育て関連マスタ!$I$4:$M$5,2,FALSE),0),
  AND(T52=4),IFERROR(VLOOKUP(入力項目!$S$13,子育て関連マスタ!$I$9:$M$12,2,FALSE),0),
  AND(T52=7),IFERROR(VLOOKUP(入力項目!$S$14,子育て関連マスタ!$I$16:$M$17,2,FALSE),0),
  AND(T52=13),IFERROR(VLOOKUP(入力項目!$S$15,子育て関連マスタ!$I$21:$M$22,2,FALSE),0),
  AND(T52=16),IFERROR(VLOOKUP(入力項目!$S$16,子育て関連マスタ!$I$26:$M$28,2,FALSE),0),
  AND(T52=19,入力項目!$S$16&lt;&gt;"高専"),IFERROR(VLOOKUP(入力項目!$S$17,子育て関連マスタ!$I$32:$M$37,2,FALSE),0),
  AND(T52=21,入力項目!$S$16="高専"),IFERROR(VLOOKUP(入力項目!$S$17,子育て関連マスタ!$I$32:$M$37,2,FALSE),0),
  T52&gt;=22,0
  ),0),0
) +
IF(AND(T52&gt;=1,T52&lt;=15),IF($D52=入力項目!$S$8,入力項目!$S$3,0),0) +
IF(AND(T52&gt;=1,T52&lt;=15),IF($D52=5,入力項目!$S$4,0),0) +
IF(AND(T52&gt;=1,T52&lt;=15),IF($D52=12,入力項目!$S$5,0),0) +
IF(AND(入力項目!$S$7=$A52,入力項目!$S$8=$D52),子育て関連マスタ!$C$14,0) +
IFERROR(IF(AND(YEAR(EDATE(DATE(入力項目!$S$7,入力項目!$S$8,1),1))=$A52,MONTH(EDATE(DATE(入力項目!$S$7,入力項目!$S$8,1),1))=$D52),子育て関連マスタ!$C$15,0),0) +
IF(AND(OR(T52=3,T52=5,T52=7),$D52=11),子育て関連マスタ!$C$17,0) +
IF(AND(T52=20,$D52=1),子育て関連マスタ!$C$18,0) +
IF(AND(T52=20,$D52=1),
IFERROR(_xlfn.IFS(
入力項目!$S$10="男",子育て関連マスタ!$C$18,
入力項目!$S$10="女",子育て関連マスタ!$C$19
),0),0
) +
IF(AND(T52&gt;=入力項目!$S$18,T52&lt;=入力項目!$S$19),入力項目!$S$20,0) +
IF(AND(T52&gt;=入力項目!$S$21,T52&lt;=入力項目!$S$22),入力項目!$S$23,0) +
IF(AND(T52&gt;=入力項目!$S$24,T52&lt;=入力項目!$S$25),入力項目!$S$26,0)
)</f>
        <v>0</v>
      </c>
      <c r="AI52">
        <f ca="1">-(
_xlfn.IFS(
U52&lt;=入力項目!$S$11,0,
AND(U52&gt;=入力項目!$S$11+1,U52&lt;=3),IFERROR(VLOOKUP(入力項目!$S$12,子育て関連マスタ!$I$4:$M$5,4,FALSE),0),
AND(U52&gt;=4,U52&lt;=6),IFERROR(VLOOKUP(入力項目!$S$13,子育て関連マスタ!$I$9:$M$12,4,FALSE),0),
AND(U52&gt;=7,U52&lt;=12),IFERROR(VLOOKUP(入力項目!$S$14,子育て関連マスタ!$I$16:$M$17,4,FALSE),0),
AND(U52&gt;=13,U52&lt;=15),IFERROR(VLOOKUP(入力項目!$S$15,子育て関連マスタ!$I$21:$M$22,4,FALSE),0),
AND(U52&gt;=16,U52&lt;=18),IFERROR(VLOOKUP(入力項目!$S$16,子育て関連マスタ!$I$26:$M$28,4,FALSE),0),
AND(U52&gt;=19,U52&lt;=20,入力項目!$S$16="高専"),IFERROR(VLOOKUP(入力項目!$S$16,子育て関連マスタ!$I$26:$M$28,4,FALSE),0),
AND(U52&gt;=19,U52&lt;=20,入力項目!$S$16&lt;&gt;"高専"),IFERROR(VLOOKUP(入力項目!$S$17,子育て関連マスタ!$I$32:$M$37,4,FALSE),0),
AND(U52&gt;=21,U52&lt;=22,入力項目!$S$16="高専"),IFERROR(VLOOKUP(入力項目!$S$17,子育て関連マスタ!$I$32:$M$34,4,FALSE),0),
AND(U52&gt;=21,U52&lt;=22,入力項目!$S$16&lt;&gt;"高専"),IFERROR(VLOOKUP(入力項目!$S$17,子育て関連マスタ!$I$32:$M$34,4,FALSE),0),
U52&gt;=23,0
) +
IF($D52=4,
  IFERROR(_xlfn.IFS(
  U52&lt;=入力項目!$S$11,0,
  AND(U52=入力項目!$S$11),IFERROR(VLOOKUP(入力項目!$S$12,子育て関連マスタ!$I$4:$M$5,2,FALSE),0),
  AND(U52=4),IFERROR(VLOOKUP(入力項目!$S$13,子育て関連マスタ!$I$9:$M$12,2,FALSE),0),
  AND(U52=7),IFERROR(VLOOKUP(入力項目!$S$14,子育て関連マスタ!$I$16:$M$17,2,FALSE),0),
  AND(U52=13),IFERROR(VLOOKUP(入力項目!$S$15,子育て関連マスタ!$I$21:$M$22,2,FALSE),0),
  AND(U52=16),IFERROR(VLOOKUP(入力項目!$S$16,子育て関連マスタ!$I$26:$M$28,2,FALSE),0),
  AND(U52=19,入力項目!$S$16&lt;&gt;"高専"),IFERROR(VLOOKUP(入力項目!$S$17,子育て関連マスタ!$I$32:$M$37,2,FALSE),0),
  AND(U52=21,入力項目!$S$16="高専"),IFERROR(VLOOKUP(入力項目!$S$17,子育て関連マスタ!$I$32:$M$37,2,FALSE),0),
  U52&gt;=22,0
  ),0),0
) +
IF(AND(U52&gt;=1,U52&lt;=15),IF($D52=入力項目!$S$8,入力項目!$S$3,0),0) +
IF(AND(U52&gt;=1,U52&lt;=15),IF($D52=5,入力項目!$S$4,0),0) +
IF(AND(U52&gt;=1,U52&lt;=15),IF($D52=12,入力項目!$S$5,0),0) +
IF(AND(入力項目!$S$7=$A52,入力項目!$S$8=$D52),子育て関連マスタ!$C$14,0) +
IFERROR(IF(AND(YEAR(EDATE(DATE(入力項目!$S$7,入力項目!$S$8,1),1))=$A52,MONTH(EDATE(DATE(入力項目!$S$7,入力項目!$S$8,1),1))=$D52),子育て関連マスタ!$C$15,0),0) +
IF(AND(OR(U52=3,U52=5,U52=7),$D52=11),子育て関連マスタ!$C$17,0) +
IF(AND(U52=20,$D52=1),子育て関連マスタ!$C$18,0) +
IF(AND(U52=20,$D52=1),
IFERROR(_xlfn.IFS(
入力項目!$S$10="男",子育て関連マスタ!$C$18,
入力項目!$S$10="女",子育て関連マスタ!$C$19
),0),0
) +
IF(AND(U52&gt;=入力項目!$S$18,U52&lt;=入力項目!$S$19),入力項目!$S$20,0) +
IF(AND(U52&gt;=入力項目!$S$21,U52&lt;=入力項目!$S$22),入力項目!$S$23,0) +
IF(AND(U52&gt;=入力項目!$S$24,U52&lt;=入力項目!$S$25),入力項目!$S$26,0)
)</f>
        <v>0</v>
      </c>
      <c r="AJ52" s="10">
        <f ca="1">-VLOOKUP($D52,月別収支!$A$2:$H$13,7,FALSE)</f>
        <v>-20000</v>
      </c>
    </row>
    <row r="53" spans="1:36" x14ac:dyDescent="0.4">
      <c r="A53">
        <f t="shared" ca="1" si="20"/>
        <v>2028</v>
      </c>
      <c r="B53">
        <f t="shared" ca="1" si="7"/>
        <v>2028</v>
      </c>
      <c r="C53">
        <f t="shared" ca="1" si="8"/>
        <v>4</v>
      </c>
      <c r="D53">
        <f t="shared" ca="1" si="21"/>
        <v>11</v>
      </c>
      <c r="E53" t="str">
        <f t="shared" ca="1" si="0"/>
        <v>2028年11月</v>
      </c>
      <c r="F53">
        <f ca="1">IF(OR(入力項目!$N$5&lt;$A53,AND(入力項目!$N$5=$A53,入力項目!$N$6&lt;$D53)),IF(F52=0,1,IF(G53=12,F52+1,F52)),0)</f>
        <v>4</v>
      </c>
      <c r="G53">
        <f ca="1">IF(OR(入力項目!$N$5&lt;$A53,AND(入力項目!$N$5=$A53,入力項目!$N$6&lt;$D53)),IF(G52=12,1,G52+1),0)</f>
        <v>1</v>
      </c>
      <c r="H53" t="str">
        <f t="shared" ca="1" si="1"/>
        <v>4_1</v>
      </c>
      <c r="I53">
        <f ca="1">IF(
  IFERROR(AND($C53&gt;0,MOD($C53,入力項目!$N$22)=0,$D53=入力項目!$N$23), FALSE),
  1,
  IF(
    AND(I52&gt;0,J52=12),
    IF(I52=入力項目!$N$28, 0, I52+1),
    I52
  )
)</f>
        <v>0</v>
      </c>
      <c r="J53">
        <f ca="1">IF($D53=入力項目!$N$23,1,IFERROR(J52+1,1))</f>
        <v>6</v>
      </c>
      <c r="K53" t="str">
        <f t="shared" ca="1" si="2"/>
        <v>0_6</v>
      </c>
      <c r="L53">
        <f ca="1">L52+IF(入力項目!$D$4=$D53,1,0)</f>
        <v>33</v>
      </c>
      <c r="M53" t="str">
        <f t="shared" ca="1" si="3"/>
        <v>33歳</v>
      </c>
      <c r="N53">
        <f t="shared" ca="1" si="10"/>
        <v>33</v>
      </c>
      <c r="O53" t="str">
        <f t="shared" ca="1" si="4"/>
        <v>33歳</v>
      </c>
      <c r="P53">
        <f t="shared" ca="1" si="11"/>
        <v>8</v>
      </c>
      <c r="Q53">
        <f t="shared" ca="1" si="12"/>
        <v>6</v>
      </c>
      <c r="R53">
        <f t="shared" ca="1" si="13"/>
        <v>2029</v>
      </c>
      <c r="S53">
        <f t="shared" ca="1" si="14"/>
        <v>2029</v>
      </c>
      <c r="T53">
        <f t="shared" ca="1" si="15"/>
        <v>2029</v>
      </c>
      <c r="U53">
        <f t="shared" ca="1" si="16"/>
        <v>2029</v>
      </c>
      <c r="V53" s="10">
        <f t="shared" ca="1" si="17"/>
        <v>11118697</v>
      </c>
      <c r="W53" s="10">
        <f ca="1">IF($L53&lt;その他マスタ!$B$1,VLOOKUP($D53,月別収支!$A$2:$H$13,2,FALSE),その他マスタ!$B$3)+IF(AND($L53=その他マスタ!$B$1,入力項目!$I$9="あり",$D53=入力項目!$D$4),その他マスタ!$B$2,0)</f>
        <v>300000</v>
      </c>
      <c r="X53" s="10">
        <f ca="1">-IF(入力項目!$K$5=TRUE,
IF($F53+$G53&lt;3,VLOOKUP($D53,月別収支!$A$2:$H$13,8,FALSE),0)+IFERROR(VLOOKUP($H53,住宅ローン計算!C:P,13,FALSE),0)+IF($F53&gt;1,IF(OR($G53=3,$G53=6,$G53=9,$G53=12),ROUNDUP(入力項目!$N$18/4,0),0),0),
VLOOKUP($D53,月別収支!$A$2:$H$13,8,FALSE))</f>
        <v>-51775</v>
      </c>
      <c r="Y53" s="10">
        <f ca="1">-VLOOKUP($D53,月別収支!$A$2:$H$13,3,FALSE)</f>
        <v>-75000</v>
      </c>
      <c r="Z53" s="10">
        <f ca="1">-VLOOKUP($D53,月別収支!$A$2:$H$13,4,FALSE)</f>
        <v>-27000</v>
      </c>
      <c r="AA53" s="10">
        <f ca="1">-VLOOKUP($D53,月別収支!$A$2:$H$13,6,FALSE)</f>
        <v>-10000</v>
      </c>
      <c r="AB53" s="10">
        <f ca="1">-(
VLOOKUP($D53,月別収支!$A$2:$H$13,5,FALSE)+IF(AND(入力項目!$I$27&lt;=$A53,ISEVEN($A53-入力項目!$I$27),入力項目!$I$28=$D53),入力項目!$I$26,0)
+IF(入力項目!$K$26=TRUE,
IFERROR(VLOOKUP($K53,マイカーローン計算!C:P,13,FALSE),0),
IFERROR(
  IF(AND($C53&gt;0,MOD($C53,入力項目!$N$22)=0,$D53=入力項目!$N$23),入力項目!$N$24,0),
 0
)
)
)</f>
        <v>-20000</v>
      </c>
      <c r="AC53" s="10">
        <f ca="1">-IF($A53&lt;入力項目!$N$33,入力項目!$N$35,IF(AND($A53=入力項目!$N$33,$D53&lt;=入力項目!$N$34),入力項目!$N$35,0))</f>
        <v>-5000</v>
      </c>
      <c r="AD53">
        <f ca="1">-(
_xlfn.IFS(
P53&lt;=入力項目!$S$11,0,
AND(P53&gt;=入力項目!$S$11+1,P53&lt;=3),IFERROR(VLOOKUP(入力項目!$S$12,子育て関連マスタ!$I$4:$M$5,4,FALSE),0),
AND(P53&gt;=4,P53&lt;=6),IFERROR(VLOOKUP(入力項目!$S$13,子育て関連マスタ!$I$9:$M$12,4,FALSE),0),
AND(P53&gt;=7,P53&lt;=12),IFERROR(VLOOKUP(入力項目!$S$14,子育て関連マスタ!$I$16:$M$17,4,FALSE),0),
AND(P53&gt;=13,P53&lt;=15),IFERROR(VLOOKUP(入力項目!$S$15,子育て関連マスタ!$I$21:$M$22,4,FALSE),0),
AND(P53&gt;=16,P53&lt;=18),IFERROR(VLOOKUP(入力項目!$S$16,子育て関連マスタ!$I$26:$M$28,4,FALSE),0),
AND(P53&gt;=19,P53&lt;=20,入力項目!$S$16="高専"),IFERROR(VLOOKUP(入力項目!$S$16,子育て関連マスタ!$I$26:$M$28,4,FALSE),0),
AND(P53&gt;=19,P53&lt;=20,入力項目!$S$16&lt;&gt;"高専"),IFERROR(VLOOKUP(入力項目!$S$17,子育て関連マスタ!$I$32:$M$37,4,FALSE),0),
AND(P53&gt;=21,P53&lt;=22,入力項目!$S$16="高専"),IFERROR(VLOOKUP(入力項目!$S$17,子育て関連マスタ!$I$32:$M$34,4,FALSE),0),
AND(P53&gt;=21,P53&lt;=22,入力項目!$S$16&lt;&gt;"高専"),IFERROR(VLOOKUP(入力項目!$S$17,子育て関連マスタ!$I$32:$M$34,4,FALSE),0),
P53&gt;=23,0
) +
IF($D53=4,
  IFERROR(_xlfn.IFS(
  P53&lt;=入力項目!$S$11,0,
  AND(P53=入力項目!$S$11),IFERROR(VLOOKUP(入力項目!$S$12,子育て関連マスタ!$I$4:$M$5,2,FALSE),0),
  AND(P53=4),IFERROR(VLOOKUP(入力項目!$S$13,子育て関連マスタ!$I$9:$M$12,2,FALSE),0),
  AND(P53=7),IFERROR(VLOOKUP(入力項目!$S$14,子育て関連マスタ!$I$16:$M$17,2,FALSE),0),
  AND(P53=13),IFERROR(VLOOKUP(入力項目!$S$15,子育て関連マスタ!$I$21:$M$22,2,FALSE),0),
  AND(P53=16),IFERROR(VLOOKUP(入力項目!$S$16,子育て関連マスタ!$I$26:$M$28,2,FALSE),0),
  AND(P53=19,入力項目!$S$16&lt;&gt;"高専"),IFERROR(VLOOKUP(入力項目!$S$17,子育て関連マスタ!$I$32:$M$37,2,FALSE),0),
  AND(P53=21,入力項目!$S$16="高専"),IFERROR(VLOOKUP(入力項目!$S$17,子育て関連マスタ!$I$32:$M$37,2,FALSE),0),
  P53&gt;=22,0
  ),0),0
) +
IF(AND(P53&gt;=1,P53&lt;=15),IF($D53=入力項目!$S$8,入力項目!$S$3,0),0) +
IF(AND(P53&gt;=1,P53&lt;=15),IF($D53=5,入力項目!$S$4,0),0) +
IF(AND(P53&gt;=1,P53&lt;=15),IF($D53=12,入力項目!$S$5,0),0) +
IF(AND(入力項目!$S$7=$A53,入力項目!$S$8=$D53),子育て関連マスタ!$C$14,0) +
IFERROR(IF(AND(YEAR(EDATE(DATE(入力項目!$S$7,入力項目!$S$8,1),1))=$A53,MONTH(EDATE(DATE(入力項目!$S$7,入力項目!$S$8,1),1))=$D53),子育て関連マスタ!$C$15,0),0) +
IF(AND(OR(P53=3,P53=5,P53=7),$D53=11),子育て関連マスタ!$C$17,0) +
IF(AND(P53=20,$D53=1),子育て関連マスタ!$C$18,0) +
IF(AND(P53=20,$D53=1),
IFERROR(_xlfn.IFS(
入力項目!$S$10="男",子育て関連マスタ!$C$18,
入力項目!$S$10="女",子育て関連マスタ!$C$19
),0),0
) +
IF(AND(P53&gt;=入力項目!$S$18,P53&lt;=入力項目!$S$19),入力項目!$S$20,0) +
IF(AND(P53&gt;=入力項目!$S$21,P53&lt;=入力項目!$S$22),入力項目!$S$23,0) +
IF(AND(P53&gt;=入力項目!$S$24,P53&lt;=入力項目!$S$25),入力項目!$S$26,0)
)</f>
        <v>-40000</v>
      </c>
      <c r="AE53">
        <f ca="1">-(
_xlfn.IFS(
Q53&lt;=入力項目!$S$11,0,
AND(Q53&gt;=入力項目!$S$11+1,Q53&lt;=3),IFERROR(VLOOKUP(入力項目!$S$12,子育て関連マスタ!$I$4:$M$5,4,FALSE),0),
AND(Q53&gt;=4,Q53&lt;=6),IFERROR(VLOOKUP(入力項目!$S$13,子育て関連マスタ!$I$9:$M$12,4,FALSE),0),
AND(Q53&gt;=7,Q53&lt;=12),IFERROR(VLOOKUP(入力項目!$S$14,子育て関連マスタ!$I$16:$M$17,4,FALSE),0),
AND(Q53&gt;=13,Q53&lt;=15),IFERROR(VLOOKUP(入力項目!$S$15,子育て関連マスタ!$I$21:$M$22,4,FALSE),0),
AND(Q53&gt;=16,Q53&lt;=18),IFERROR(VLOOKUP(入力項目!$S$16,子育て関連マスタ!$I$26:$M$28,4,FALSE),0),
AND(Q53&gt;=19,Q53&lt;=20,入力項目!$S$16="高専"),IFERROR(VLOOKUP(入力項目!$S$16,子育て関連マスタ!$I$26:$M$28,4,FALSE),0),
AND(Q53&gt;=19,Q53&lt;=20,入力項目!$S$16&lt;&gt;"高専"),IFERROR(VLOOKUP(入力項目!$S$17,子育て関連マスタ!$I$32:$M$37,4,FALSE),0),
AND(Q53&gt;=21,Q53&lt;=22,入力項目!$S$16="高専"),IFERROR(VLOOKUP(入力項目!$S$17,子育て関連マスタ!$I$32:$M$34,4,FALSE),0),
AND(Q53&gt;=21,Q53&lt;=22,入力項目!$S$16&lt;&gt;"高専"),IFERROR(VLOOKUP(入力項目!$S$17,子育て関連マスタ!$I$32:$M$34,4,FALSE),0),
Q53&gt;=23,0
) +
IF($D53=4,
  IFERROR(_xlfn.IFS(
  Q53&lt;=入力項目!$S$11,0,
  AND(Q53=入力項目!$S$11),IFERROR(VLOOKUP(入力項目!$S$12,子育て関連マスタ!$I$4:$M$5,2,FALSE),0),
  AND(Q53=4),IFERROR(VLOOKUP(入力項目!$S$13,子育て関連マスタ!$I$9:$M$12,2,FALSE),0),
  AND(Q53=7),IFERROR(VLOOKUP(入力項目!$S$14,子育て関連マスタ!$I$16:$M$17,2,FALSE),0),
  AND(Q53=13),IFERROR(VLOOKUP(入力項目!$S$15,子育て関連マスタ!$I$21:$M$22,2,FALSE),0),
  AND(Q53=16),IFERROR(VLOOKUP(入力項目!$S$16,子育て関連マスタ!$I$26:$M$28,2,FALSE),0),
  AND(Q53=19,入力項目!$S$16&lt;&gt;"高専"),IFERROR(VLOOKUP(入力項目!$S$17,子育て関連マスタ!$I$32:$M$37,2,FALSE),0),
  AND(Q53=21,入力項目!$S$16="高専"),IFERROR(VLOOKUP(入力項目!$S$17,子育て関連マスタ!$I$32:$M$37,2,FALSE),0),
  Q53&gt;=22,0
  ),0),0
) +
IF(AND(Q53&gt;=1,Q53&lt;=15),IF($D53=入力項目!$S$8,入力項目!$S$3,0),0) +
IF(AND(Q53&gt;=1,Q53&lt;=15),IF($D53=5,入力項目!$S$4,0),0) +
IF(AND(Q53&gt;=1,Q53&lt;=15),IF($D53=12,入力項目!$S$5,0),0) +
IF(AND(入力項目!$S$7=$A53,入力項目!$S$8=$D53),子育て関連マスタ!$C$14,0) +
IFERROR(IF(AND(YEAR(EDATE(DATE(入力項目!$S$7,入力項目!$S$8,1),1))=$A53,MONTH(EDATE(DATE(入力項目!$S$7,入力項目!$S$8,1),1))=$D53),子育て関連マスタ!$C$15,0),0) +
IF(AND(OR(Q53=3,Q53=5,Q53=7),$D53=11),子育て関連マスタ!$C$17,0) +
IF(AND(Q53=20,$D53=1),子育て関連マスタ!$C$18,0) +
IF(AND(Q53=20,$D53=1),
IFERROR(_xlfn.IFS(
入力項目!$S$10="男",子育て関連マスタ!$C$18,
入力項目!$S$10="女",子育て関連マスタ!$C$19
),0),0
) +
IF(AND(Q53&gt;=入力項目!$S$18,Q53&lt;=入力項目!$S$19),入力項目!$S$20,0) +
IF(AND(Q53&gt;=入力項目!$S$21,Q53&lt;=入力項目!$S$22),入力項目!$S$23,0) +
IF(AND(Q53&gt;=入力項目!$S$24,Q53&lt;=入力項目!$S$25),入力項目!$S$26,0)
)</f>
        <v>-24000</v>
      </c>
      <c r="AF53">
        <f ca="1">-(
_xlfn.IFS(
R53&lt;=入力項目!$S$11,0,
AND(R53&gt;=入力項目!$S$11+1,R53&lt;=3),IFERROR(VLOOKUP(入力項目!$S$12,子育て関連マスタ!$I$4:$M$5,4,FALSE),0),
AND(R53&gt;=4,R53&lt;=6),IFERROR(VLOOKUP(入力項目!$S$13,子育て関連マスタ!$I$9:$M$12,4,FALSE),0),
AND(R53&gt;=7,R53&lt;=12),IFERROR(VLOOKUP(入力項目!$S$14,子育て関連マスタ!$I$16:$M$17,4,FALSE),0),
AND(R53&gt;=13,R53&lt;=15),IFERROR(VLOOKUP(入力項目!$S$15,子育て関連マスタ!$I$21:$M$22,4,FALSE),0),
AND(R53&gt;=16,R53&lt;=18),IFERROR(VLOOKUP(入力項目!$S$16,子育て関連マスタ!$I$26:$M$28,4,FALSE),0),
AND(R53&gt;=19,R53&lt;=20,入力項目!$S$16="高専"),IFERROR(VLOOKUP(入力項目!$S$16,子育て関連マスタ!$I$26:$M$28,4,FALSE),0),
AND(R53&gt;=19,R53&lt;=20,入力項目!$S$16&lt;&gt;"高専"),IFERROR(VLOOKUP(入力項目!$S$17,子育て関連マスタ!$I$32:$M$37,4,FALSE),0),
AND(R53&gt;=21,R53&lt;=22,入力項目!$S$16="高専"),IFERROR(VLOOKUP(入力項目!$S$17,子育て関連マスタ!$I$32:$M$34,4,FALSE),0),
AND(R53&gt;=21,R53&lt;=22,入力項目!$S$16&lt;&gt;"高専"),IFERROR(VLOOKUP(入力項目!$S$17,子育て関連マスタ!$I$32:$M$34,4,FALSE),0),
R53&gt;=23,0
) +
IF($D53=4,
  IFERROR(_xlfn.IFS(
  R53&lt;=入力項目!$S$11,0,
  AND(R53=入力項目!$S$11),IFERROR(VLOOKUP(入力項目!$S$12,子育て関連マスタ!$I$4:$M$5,2,FALSE),0),
  AND(R53=4),IFERROR(VLOOKUP(入力項目!$S$13,子育て関連マスタ!$I$9:$M$12,2,FALSE),0),
  AND(R53=7),IFERROR(VLOOKUP(入力項目!$S$14,子育て関連マスタ!$I$16:$M$17,2,FALSE),0),
  AND(R53=13),IFERROR(VLOOKUP(入力項目!$S$15,子育て関連マスタ!$I$21:$M$22,2,FALSE),0),
  AND(R53=16),IFERROR(VLOOKUP(入力項目!$S$16,子育て関連マスタ!$I$26:$M$28,2,FALSE),0),
  AND(R53=19,入力項目!$S$16&lt;&gt;"高専"),IFERROR(VLOOKUP(入力項目!$S$17,子育て関連マスタ!$I$32:$M$37,2,FALSE),0),
  AND(R53=21,入力項目!$S$16="高専"),IFERROR(VLOOKUP(入力項目!$S$17,子育て関連マスタ!$I$32:$M$37,2,FALSE),0),
  R53&gt;=22,0
  ),0),0
) +
IF(AND(R53&gt;=1,R53&lt;=15),IF($D53=入力項目!$S$8,入力項目!$S$3,0),0) +
IF(AND(R53&gt;=1,R53&lt;=15),IF($D53=5,入力項目!$S$4,0),0) +
IF(AND(R53&gt;=1,R53&lt;=15),IF($D53=12,入力項目!$S$5,0),0) +
IF(AND(入力項目!$S$7=$A53,入力項目!$S$8=$D53),子育て関連マスタ!$C$14,0) +
IFERROR(IF(AND(YEAR(EDATE(DATE(入力項目!$S$7,入力項目!$S$8,1),1))=$A53,MONTH(EDATE(DATE(入力項目!$S$7,入力項目!$S$8,1),1))=$D53),子育て関連マスタ!$C$15,0),0) +
IF(AND(OR(R53=3,R53=5,R53=7),$D53=11),子育て関連マスタ!$C$17,0) +
IF(AND(R53=20,$D53=1),子育て関連マスタ!$C$18,0) +
IF(AND(R53=20,$D53=1),
IFERROR(_xlfn.IFS(
入力項目!$S$10="男",子育て関連マスタ!$C$18,
入力項目!$S$10="女",子育て関連マスタ!$C$19
),0),0
) +
IF(AND(R53&gt;=入力項目!$S$18,R53&lt;=入力項目!$S$19),入力項目!$S$20,0) +
IF(AND(R53&gt;=入力項目!$S$21,R53&lt;=入力項目!$S$22),入力項目!$S$23,0) +
IF(AND(R53&gt;=入力項目!$S$24,R53&lt;=入力項目!$S$25),入力項目!$S$26,0)
)</f>
        <v>0</v>
      </c>
      <c r="AG53">
        <f ca="1">-(
_xlfn.IFS(
S53&lt;=入力項目!$S$11,0,
AND(S53&gt;=入力項目!$S$11+1,S53&lt;=3),IFERROR(VLOOKUP(入力項目!$S$12,子育て関連マスタ!$I$4:$M$5,4,FALSE),0),
AND(S53&gt;=4,S53&lt;=6),IFERROR(VLOOKUP(入力項目!$S$13,子育て関連マスタ!$I$9:$M$12,4,FALSE),0),
AND(S53&gt;=7,S53&lt;=12),IFERROR(VLOOKUP(入力項目!$S$14,子育て関連マスタ!$I$16:$M$17,4,FALSE),0),
AND(S53&gt;=13,S53&lt;=15),IFERROR(VLOOKUP(入力項目!$S$15,子育て関連マスタ!$I$21:$M$22,4,FALSE),0),
AND(S53&gt;=16,S53&lt;=18),IFERROR(VLOOKUP(入力項目!$S$16,子育て関連マスタ!$I$26:$M$28,4,FALSE),0),
AND(S53&gt;=19,S53&lt;=20,入力項目!$S$16="高専"),IFERROR(VLOOKUP(入力項目!$S$16,子育て関連マスタ!$I$26:$M$28,4,FALSE),0),
AND(S53&gt;=19,S53&lt;=20,入力項目!$S$16&lt;&gt;"高専"),IFERROR(VLOOKUP(入力項目!$S$17,子育て関連マスタ!$I$32:$M$37,4,FALSE),0),
AND(S53&gt;=21,S53&lt;=22,入力項目!$S$16="高専"),IFERROR(VLOOKUP(入力項目!$S$17,子育て関連マスタ!$I$32:$M$34,4,FALSE),0),
AND(S53&gt;=21,S53&lt;=22,入力項目!$S$16&lt;&gt;"高専"),IFERROR(VLOOKUP(入力項目!$S$17,子育て関連マスタ!$I$32:$M$34,4,FALSE),0),
S53&gt;=23,0
) +
IF($D53=4,
  IFERROR(_xlfn.IFS(
  S53&lt;=入力項目!$S$11,0,
  AND(S53=入力項目!$S$11),IFERROR(VLOOKUP(入力項目!$S$12,子育て関連マスタ!$I$4:$M$5,2,FALSE),0),
  AND(S53=4),IFERROR(VLOOKUP(入力項目!$S$13,子育て関連マスタ!$I$9:$M$12,2,FALSE),0),
  AND(S53=7),IFERROR(VLOOKUP(入力項目!$S$14,子育て関連マスタ!$I$16:$M$17,2,FALSE),0),
  AND(S53=13),IFERROR(VLOOKUP(入力項目!$S$15,子育て関連マスタ!$I$21:$M$22,2,FALSE),0),
  AND(S53=16),IFERROR(VLOOKUP(入力項目!$S$16,子育て関連マスタ!$I$26:$M$28,2,FALSE),0),
  AND(S53=19,入力項目!$S$16&lt;&gt;"高専"),IFERROR(VLOOKUP(入力項目!$S$17,子育て関連マスタ!$I$32:$M$37,2,FALSE),0),
  AND(S53=21,入力項目!$S$16="高専"),IFERROR(VLOOKUP(入力項目!$S$17,子育て関連マスタ!$I$32:$M$37,2,FALSE),0),
  S53&gt;=22,0
  ),0),0
) +
IF(AND(S53&gt;=1,S53&lt;=15),IF($D53=入力項目!$S$8,入力項目!$S$3,0),0) +
IF(AND(S53&gt;=1,S53&lt;=15),IF($D53=5,入力項目!$S$4,0),0) +
IF(AND(S53&gt;=1,S53&lt;=15),IF($D53=12,入力項目!$S$5,0),0) +
IF(AND(入力項目!$S$7=$A53,入力項目!$S$8=$D53),子育て関連マスタ!$C$14,0) +
IFERROR(IF(AND(YEAR(EDATE(DATE(入力項目!$S$7,入力項目!$S$8,1),1))=$A53,MONTH(EDATE(DATE(入力項目!$S$7,入力項目!$S$8,1),1))=$D53),子育て関連マスタ!$C$15,0),0) +
IF(AND(OR(S53=3,S53=5,S53=7),$D53=11),子育て関連マスタ!$C$17,0) +
IF(AND(S53=20,$D53=1),子育て関連マスタ!$C$18,0) +
IF(AND(S53=20,$D53=1),
IFERROR(_xlfn.IFS(
入力項目!$S$10="男",子育て関連マスタ!$C$18,
入力項目!$S$10="女",子育て関連マスタ!$C$19
),0),0
) +
IF(AND(S53&gt;=入力項目!$S$18,S53&lt;=入力項目!$S$19),入力項目!$S$20,0) +
IF(AND(S53&gt;=入力項目!$S$21,S53&lt;=入力項目!$S$22),入力項目!$S$23,0) +
IF(AND(S53&gt;=入力項目!$S$24,S53&lt;=入力項目!$S$25),入力項目!$S$26,0)
)</f>
        <v>0</v>
      </c>
      <c r="AH53">
        <f ca="1">-(
_xlfn.IFS(
T53&lt;=入力項目!$S$11,0,
AND(T53&gt;=入力項目!$S$11+1,T53&lt;=3),IFERROR(VLOOKUP(入力項目!$S$12,子育て関連マスタ!$I$4:$M$5,4,FALSE),0),
AND(T53&gt;=4,T53&lt;=6),IFERROR(VLOOKUP(入力項目!$S$13,子育て関連マスタ!$I$9:$M$12,4,FALSE),0),
AND(T53&gt;=7,T53&lt;=12),IFERROR(VLOOKUP(入力項目!$S$14,子育て関連マスタ!$I$16:$M$17,4,FALSE),0),
AND(T53&gt;=13,T53&lt;=15),IFERROR(VLOOKUP(入力項目!$S$15,子育て関連マスタ!$I$21:$M$22,4,FALSE),0),
AND(T53&gt;=16,T53&lt;=18),IFERROR(VLOOKUP(入力項目!$S$16,子育て関連マスタ!$I$26:$M$28,4,FALSE),0),
AND(T53&gt;=19,T53&lt;=20,入力項目!$S$16="高専"),IFERROR(VLOOKUP(入力項目!$S$16,子育て関連マスタ!$I$26:$M$28,4,FALSE),0),
AND(T53&gt;=19,T53&lt;=20,入力項目!$S$16&lt;&gt;"高専"),IFERROR(VLOOKUP(入力項目!$S$17,子育て関連マスタ!$I$32:$M$37,4,FALSE),0),
AND(T53&gt;=21,T53&lt;=22,入力項目!$S$16="高専"),IFERROR(VLOOKUP(入力項目!$S$17,子育て関連マスタ!$I$32:$M$34,4,FALSE),0),
AND(T53&gt;=21,T53&lt;=22,入力項目!$S$16&lt;&gt;"高専"),IFERROR(VLOOKUP(入力項目!$S$17,子育て関連マスタ!$I$32:$M$34,4,FALSE),0),
T53&gt;=23,0
) +
IF($D53=4,
  IFERROR(_xlfn.IFS(
  T53&lt;=入力項目!$S$11,0,
  AND(T53=入力項目!$S$11),IFERROR(VLOOKUP(入力項目!$S$12,子育て関連マスタ!$I$4:$M$5,2,FALSE),0),
  AND(T53=4),IFERROR(VLOOKUP(入力項目!$S$13,子育て関連マスタ!$I$9:$M$12,2,FALSE),0),
  AND(T53=7),IFERROR(VLOOKUP(入力項目!$S$14,子育て関連マスタ!$I$16:$M$17,2,FALSE),0),
  AND(T53=13),IFERROR(VLOOKUP(入力項目!$S$15,子育て関連マスタ!$I$21:$M$22,2,FALSE),0),
  AND(T53=16),IFERROR(VLOOKUP(入力項目!$S$16,子育て関連マスタ!$I$26:$M$28,2,FALSE),0),
  AND(T53=19,入力項目!$S$16&lt;&gt;"高専"),IFERROR(VLOOKUP(入力項目!$S$17,子育て関連マスタ!$I$32:$M$37,2,FALSE),0),
  AND(T53=21,入力項目!$S$16="高専"),IFERROR(VLOOKUP(入力項目!$S$17,子育て関連マスタ!$I$32:$M$37,2,FALSE),0),
  T53&gt;=22,0
  ),0),0
) +
IF(AND(T53&gt;=1,T53&lt;=15),IF($D53=入力項目!$S$8,入力項目!$S$3,0),0) +
IF(AND(T53&gt;=1,T53&lt;=15),IF($D53=5,入力項目!$S$4,0),0) +
IF(AND(T53&gt;=1,T53&lt;=15),IF($D53=12,入力項目!$S$5,0),0) +
IF(AND(入力項目!$S$7=$A53,入力項目!$S$8=$D53),子育て関連マスタ!$C$14,0) +
IFERROR(IF(AND(YEAR(EDATE(DATE(入力項目!$S$7,入力項目!$S$8,1),1))=$A53,MONTH(EDATE(DATE(入力項目!$S$7,入力項目!$S$8,1),1))=$D53),子育て関連マスタ!$C$15,0),0) +
IF(AND(OR(T53=3,T53=5,T53=7),$D53=11),子育て関連マスタ!$C$17,0) +
IF(AND(T53=20,$D53=1),子育て関連マスタ!$C$18,0) +
IF(AND(T53=20,$D53=1),
IFERROR(_xlfn.IFS(
入力項目!$S$10="男",子育て関連マスタ!$C$18,
入力項目!$S$10="女",子育て関連マスタ!$C$19
),0),0
) +
IF(AND(T53&gt;=入力項目!$S$18,T53&lt;=入力項目!$S$19),入力項目!$S$20,0) +
IF(AND(T53&gt;=入力項目!$S$21,T53&lt;=入力項目!$S$22),入力項目!$S$23,0) +
IF(AND(T53&gt;=入力項目!$S$24,T53&lt;=入力項目!$S$25),入力項目!$S$26,0)
)</f>
        <v>0</v>
      </c>
      <c r="AI53">
        <f ca="1">-(
_xlfn.IFS(
U53&lt;=入力項目!$S$11,0,
AND(U53&gt;=入力項目!$S$11+1,U53&lt;=3),IFERROR(VLOOKUP(入力項目!$S$12,子育て関連マスタ!$I$4:$M$5,4,FALSE),0),
AND(U53&gt;=4,U53&lt;=6),IFERROR(VLOOKUP(入力項目!$S$13,子育て関連マスタ!$I$9:$M$12,4,FALSE),0),
AND(U53&gt;=7,U53&lt;=12),IFERROR(VLOOKUP(入力項目!$S$14,子育て関連マスタ!$I$16:$M$17,4,FALSE),0),
AND(U53&gt;=13,U53&lt;=15),IFERROR(VLOOKUP(入力項目!$S$15,子育て関連マスタ!$I$21:$M$22,4,FALSE),0),
AND(U53&gt;=16,U53&lt;=18),IFERROR(VLOOKUP(入力項目!$S$16,子育て関連マスタ!$I$26:$M$28,4,FALSE),0),
AND(U53&gt;=19,U53&lt;=20,入力項目!$S$16="高専"),IFERROR(VLOOKUP(入力項目!$S$16,子育て関連マスタ!$I$26:$M$28,4,FALSE),0),
AND(U53&gt;=19,U53&lt;=20,入力項目!$S$16&lt;&gt;"高専"),IFERROR(VLOOKUP(入力項目!$S$17,子育て関連マスタ!$I$32:$M$37,4,FALSE),0),
AND(U53&gt;=21,U53&lt;=22,入力項目!$S$16="高専"),IFERROR(VLOOKUP(入力項目!$S$17,子育て関連マスタ!$I$32:$M$34,4,FALSE),0),
AND(U53&gt;=21,U53&lt;=22,入力項目!$S$16&lt;&gt;"高専"),IFERROR(VLOOKUP(入力項目!$S$17,子育て関連マスタ!$I$32:$M$34,4,FALSE),0),
U53&gt;=23,0
) +
IF($D53=4,
  IFERROR(_xlfn.IFS(
  U53&lt;=入力項目!$S$11,0,
  AND(U53=入力項目!$S$11),IFERROR(VLOOKUP(入力項目!$S$12,子育て関連マスタ!$I$4:$M$5,2,FALSE),0),
  AND(U53=4),IFERROR(VLOOKUP(入力項目!$S$13,子育て関連マスタ!$I$9:$M$12,2,FALSE),0),
  AND(U53=7),IFERROR(VLOOKUP(入力項目!$S$14,子育て関連マスタ!$I$16:$M$17,2,FALSE),0),
  AND(U53=13),IFERROR(VLOOKUP(入力項目!$S$15,子育て関連マスタ!$I$21:$M$22,2,FALSE),0),
  AND(U53=16),IFERROR(VLOOKUP(入力項目!$S$16,子育て関連マスタ!$I$26:$M$28,2,FALSE),0),
  AND(U53=19,入力項目!$S$16&lt;&gt;"高専"),IFERROR(VLOOKUP(入力項目!$S$17,子育て関連マスタ!$I$32:$M$37,2,FALSE),0),
  AND(U53=21,入力項目!$S$16="高専"),IFERROR(VLOOKUP(入力項目!$S$17,子育て関連マスタ!$I$32:$M$37,2,FALSE),0),
  U53&gt;=22,0
  ),0),0
) +
IF(AND(U53&gt;=1,U53&lt;=15),IF($D53=入力項目!$S$8,入力項目!$S$3,0),0) +
IF(AND(U53&gt;=1,U53&lt;=15),IF($D53=5,入力項目!$S$4,0),0) +
IF(AND(U53&gt;=1,U53&lt;=15),IF($D53=12,入力項目!$S$5,0),0) +
IF(AND(入力項目!$S$7=$A53,入力項目!$S$8=$D53),子育て関連マスタ!$C$14,0) +
IFERROR(IF(AND(YEAR(EDATE(DATE(入力項目!$S$7,入力項目!$S$8,1),1))=$A53,MONTH(EDATE(DATE(入力項目!$S$7,入力項目!$S$8,1),1))=$D53),子育て関連マスタ!$C$15,0),0) +
IF(AND(OR(U53=3,U53=5,U53=7),$D53=11),子育て関連マスタ!$C$17,0) +
IF(AND(U53=20,$D53=1),子育て関連マスタ!$C$18,0) +
IF(AND(U53=20,$D53=1),
IFERROR(_xlfn.IFS(
入力項目!$S$10="男",子育て関連マスタ!$C$18,
入力項目!$S$10="女",子育て関連マスタ!$C$19
),0),0
) +
IF(AND(U53&gt;=入力項目!$S$18,U53&lt;=入力項目!$S$19),入力項目!$S$20,0) +
IF(AND(U53&gt;=入力項目!$S$21,U53&lt;=入力項目!$S$22),入力項目!$S$23,0) +
IF(AND(U53&gt;=入力項目!$S$24,U53&lt;=入力項目!$S$25),入力項目!$S$26,0)
)</f>
        <v>0</v>
      </c>
      <c r="AJ53" s="10">
        <f ca="1">-VLOOKUP($D53,月別収支!$A$2:$H$13,7,FALSE)</f>
        <v>-20000</v>
      </c>
    </row>
    <row r="54" spans="1:36" x14ac:dyDescent="0.4">
      <c r="A54">
        <f t="shared" ca="1" si="20"/>
        <v>2028</v>
      </c>
      <c r="B54">
        <f t="shared" ca="1" si="7"/>
        <v>2028</v>
      </c>
      <c r="C54">
        <f t="shared" ca="1" si="8"/>
        <v>4</v>
      </c>
      <c r="D54">
        <f t="shared" ca="1" si="21"/>
        <v>12</v>
      </c>
      <c r="E54" t="str">
        <f t="shared" ca="1" si="0"/>
        <v>2028年12月</v>
      </c>
      <c r="F54">
        <f ca="1">IF(OR(入力項目!$N$5&lt;$A54,AND(入力項目!$N$5=$A54,入力項目!$N$6&lt;$D54)),IF(F53=0,1,IF(G54=12,F53+1,F53)),0)</f>
        <v>4</v>
      </c>
      <c r="G54">
        <f ca="1">IF(OR(入力項目!$N$5&lt;$A54,AND(入力項目!$N$5=$A54,入力項目!$N$6&lt;$D54)),IF(G53=12,1,G53+1),0)</f>
        <v>2</v>
      </c>
      <c r="H54" t="str">
        <f t="shared" ca="1" si="1"/>
        <v>4_2</v>
      </c>
      <c r="I54">
        <f ca="1">IF(
  IFERROR(AND($C54&gt;0,MOD($C54,入力項目!$N$22)=0,$D54=入力項目!$N$23), FALSE),
  1,
  IF(
    AND(I53&gt;0,J53=12),
    IF(I53=入力項目!$N$28, 0, I53+1),
    I53
  )
)</f>
        <v>0</v>
      </c>
      <c r="J54">
        <f ca="1">IF($D54=入力項目!$N$23,1,IFERROR(J53+1,1))</f>
        <v>7</v>
      </c>
      <c r="K54" t="str">
        <f t="shared" ca="1" si="2"/>
        <v>0_7</v>
      </c>
      <c r="L54">
        <f ca="1">L53+IF(入力項目!$D$4=$D54,1,0)</f>
        <v>33</v>
      </c>
      <c r="M54" t="str">
        <f t="shared" ca="1" si="3"/>
        <v>33歳</v>
      </c>
      <c r="N54">
        <f t="shared" ca="1" si="10"/>
        <v>33</v>
      </c>
      <c r="O54" t="str">
        <f t="shared" ca="1" si="4"/>
        <v>33歳</v>
      </c>
      <c r="P54">
        <f t="shared" ca="1" si="11"/>
        <v>8</v>
      </c>
      <c r="Q54">
        <f t="shared" ca="1" si="12"/>
        <v>6</v>
      </c>
      <c r="R54">
        <f t="shared" ca="1" si="13"/>
        <v>2029</v>
      </c>
      <c r="S54">
        <f t="shared" ca="1" si="14"/>
        <v>2029</v>
      </c>
      <c r="T54">
        <f t="shared" ca="1" si="15"/>
        <v>2029</v>
      </c>
      <c r="U54">
        <f t="shared" ca="1" si="16"/>
        <v>2029</v>
      </c>
      <c r="V54" s="10">
        <f t="shared" ca="1" si="17"/>
        <v>11792734</v>
      </c>
      <c r="W54" s="10">
        <f ca="1">IF($L54&lt;その他マスタ!$B$1,VLOOKUP($D54,月別収支!$A$2:$H$13,2,FALSE),その他マスタ!$B$3)+IF(AND($L54=その他マスタ!$B$1,入力項目!$I$9="あり",$D54=入力項目!$D$4),その他マスタ!$B$2,0)</f>
        <v>1100000</v>
      </c>
      <c r="X54" s="10">
        <f ca="1">-IF(入力項目!$K$5=TRUE,
IF($F54+$G54&lt;3,VLOOKUP($D54,月別収支!$A$2:$H$13,8,FALSE),0)+IFERROR(VLOOKUP($H54,住宅ローン計算!C:P,13,FALSE),0)+IF($F54&gt;1,IF(OR($G54=3,$G54=6,$G54=9,$G54=12),ROUNDUP(入力項目!$N$18/4,0),0),0),
VLOOKUP($D54,月別収支!$A$2:$H$13,8,FALSE))</f>
        <v>-184963</v>
      </c>
      <c r="Y54" s="10">
        <f ca="1">-VLOOKUP($D54,月別収支!$A$2:$H$13,3,FALSE)</f>
        <v>-75000</v>
      </c>
      <c r="Z54" s="10">
        <f ca="1">-VLOOKUP($D54,月別収支!$A$2:$H$13,4,FALSE)</f>
        <v>-27000</v>
      </c>
      <c r="AA54" s="10">
        <f ca="1">-VLOOKUP($D54,月別収支!$A$2:$H$13,6,FALSE)</f>
        <v>-10000</v>
      </c>
      <c r="AB54" s="10">
        <f ca="1">-(
VLOOKUP($D54,月別収支!$A$2:$H$13,5,FALSE)+IF(AND(入力項目!$I$27&lt;=$A54,ISEVEN($A54-入力項目!$I$27),入力項目!$I$28=$D54),入力項目!$I$26,0)
+IF(入力項目!$K$26=TRUE,
IFERROR(VLOOKUP($K54,マイカーローン計算!C:P,13,FALSE),0),
IFERROR(
  IF(AND($C54&gt;0,MOD($C54,入力項目!$N$22)=0,$D54=入力項目!$N$23),入力項目!$N$24,0),
 0
)
)
)</f>
        <v>-20000</v>
      </c>
      <c r="AC54" s="10">
        <f ca="1">-IF($A54&lt;入力項目!$N$33,入力項目!$N$35,IF(AND($A54=入力項目!$N$33,$D54&lt;=入力項目!$N$34),入力項目!$N$35,0))</f>
        <v>-5000</v>
      </c>
      <c r="AD54">
        <f ca="1">-(
_xlfn.IFS(
P54&lt;=入力項目!$S$11,0,
AND(P54&gt;=入力項目!$S$11+1,P54&lt;=3),IFERROR(VLOOKUP(入力項目!$S$12,子育て関連マスタ!$I$4:$M$5,4,FALSE),0),
AND(P54&gt;=4,P54&lt;=6),IFERROR(VLOOKUP(入力項目!$S$13,子育て関連マスタ!$I$9:$M$12,4,FALSE),0),
AND(P54&gt;=7,P54&lt;=12),IFERROR(VLOOKUP(入力項目!$S$14,子育て関連マスタ!$I$16:$M$17,4,FALSE),0),
AND(P54&gt;=13,P54&lt;=15),IFERROR(VLOOKUP(入力項目!$S$15,子育て関連マスタ!$I$21:$M$22,4,FALSE),0),
AND(P54&gt;=16,P54&lt;=18),IFERROR(VLOOKUP(入力項目!$S$16,子育て関連マスタ!$I$26:$M$28,4,FALSE),0),
AND(P54&gt;=19,P54&lt;=20,入力項目!$S$16="高専"),IFERROR(VLOOKUP(入力項目!$S$16,子育て関連マスタ!$I$26:$M$28,4,FALSE),0),
AND(P54&gt;=19,P54&lt;=20,入力項目!$S$16&lt;&gt;"高専"),IFERROR(VLOOKUP(入力項目!$S$17,子育て関連マスタ!$I$32:$M$37,4,FALSE),0),
AND(P54&gt;=21,P54&lt;=22,入力項目!$S$16="高専"),IFERROR(VLOOKUP(入力項目!$S$17,子育て関連マスタ!$I$32:$M$34,4,FALSE),0),
AND(P54&gt;=21,P54&lt;=22,入力項目!$S$16&lt;&gt;"高専"),IFERROR(VLOOKUP(入力項目!$S$17,子育て関連マスタ!$I$32:$M$34,4,FALSE),0),
P54&gt;=23,0
) +
IF($D54=4,
  IFERROR(_xlfn.IFS(
  P54&lt;=入力項目!$S$11,0,
  AND(P54=入力項目!$S$11),IFERROR(VLOOKUP(入力項目!$S$12,子育て関連マスタ!$I$4:$M$5,2,FALSE),0),
  AND(P54=4),IFERROR(VLOOKUP(入力項目!$S$13,子育て関連マスタ!$I$9:$M$12,2,FALSE),0),
  AND(P54=7),IFERROR(VLOOKUP(入力項目!$S$14,子育て関連マスタ!$I$16:$M$17,2,FALSE),0),
  AND(P54=13),IFERROR(VLOOKUP(入力項目!$S$15,子育て関連マスタ!$I$21:$M$22,2,FALSE),0),
  AND(P54=16),IFERROR(VLOOKUP(入力項目!$S$16,子育て関連マスタ!$I$26:$M$28,2,FALSE),0),
  AND(P54=19,入力項目!$S$16&lt;&gt;"高専"),IFERROR(VLOOKUP(入力項目!$S$17,子育て関連マスタ!$I$32:$M$37,2,FALSE),0),
  AND(P54=21,入力項目!$S$16="高専"),IFERROR(VLOOKUP(入力項目!$S$17,子育て関連マスタ!$I$32:$M$37,2,FALSE),0),
  P54&gt;=22,0
  ),0),0
) +
IF(AND(P54&gt;=1,P54&lt;=15),IF($D54=入力項目!$S$8,入力項目!$S$3,0),0) +
IF(AND(P54&gt;=1,P54&lt;=15),IF($D54=5,入力項目!$S$4,0),0) +
IF(AND(P54&gt;=1,P54&lt;=15),IF($D54=12,入力項目!$S$5,0),0) +
IF(AND(入力項目!$S$7=$A54,入力項目!$S$8=$D54),子育て関連マスタ!$C$14,0) +
IFERROR(IF(AND(YEAR(EDATE(DATE(入力項目!$S$7,入力項目!$S$8,1),1))=$A54,MONTH(EDATE(DATE(入力項目!$S$7,入力項目!$S$8,1),1))=$D54),子育て関連マスタ!$C$15,0),0) +
IF(AND(OR(P54=3,P54=5,P54=7),$D54=11),子育て関連マスタ!$C$17,0) +
IF(AND(P54=20,$D54=1),子育て関連マスタ!$C$18,0) +
IF(AND(P54=20,$D54=1),
IFERROR(_xlfn.IFS(
入力項目!$S$10="男",子育て関連マスタ!$C$18,
入力項目!$S$10="女",子育て関連マスタ!$C$19
),0),0
) +
IF(AND(P54&gt;=入力項目!$S$18,P54&lt;=入力項目!$S$19),入力項目!$S$20,0) +
IF(AND(P54&gt;=入力項目!$S$21,P54&lt;=入力項目!$S$22),入力項目!$S$23,0) +
IF(AND(P54&gt;=入力項目!$S$24,P54&lt;=入力項目!$S$25),入力項目!$S$26,0)
)</f>
        <v>-50000</v>
      </c>
      <c r="AE54">
        <f ca="1">-(
_xlfn.IFS(
Q54&lt;=入力項目!$S$11,0,
AND(Q54&gt;=入力項目!$S$11+1,Q54&lt;=3),IFERROR(VLOOKUP(入力項目!$S$12,子育て関連マスタ!$I$4:$M$5,4,FALSE),0),
AND(Q54&gt;=4,Q54&lt;=6),IFERROR(VLOOKUP(入力項目!$S$13,子育て関連マスタ!$I$9:$M$12,4,FALSE),0),
AND(Q54&gt;=7,Q54&lt;=12),IFERROR(VLOOKUP(入力項目!$S$14,子育て関連マスタ!$I$16:$M$17,4,FALSE),0),
AND(Q54&gt;=13,Q54&lt;=15),IFERROR(VLOOKUP(入力項目!$S$15,子育て関連マスタ!$I$21:$M$22,4,FALSE),0),
AND(Q54&gt;=16,Q54&lt;=18),IFERROR(VLOOKUP(入力項目!$S$16,子育て関連マスタ!$I$26:$M$28,4,FALSE),0),
AND(Q54&gt;=19,Q54&lt;=20,入力項目!$S$16="高専"),IFERROR(VLOOKUP(入力項目!$S$16,子育て関連マスタ!$I$26:$M$28,4,FALSE),0),
AND(Q54&gt;=19,Q54&lt;=20,入力項目!$S$16&lt;&gt;"高専"),IFERROR(VLOOKUP(入力項目!$S$17,子育て関連マスタ!$I$32:$M$37,4,FALSE),0),
AND(Q54&gt;=21,Q54&lt;=22,入力項目!$S$16="高専"),IFERROR(VLOOKUP(入力項目!$S$17,子育て関連マスタ!$I$32:$M$34,4,FALSE),0),
AND(Q54&gt;=21,Q54&lt;=22,入力項目!$S$16&lt;&gt;"高専"),IFERROR(VLOOKUP(入力項目!$S$17,子育て関連マスタ!$I$32:$M$34,4,FALSE),0),
Q54&gt;=23,0
) +
IF($D54=4,
  IFERROR(_xlfn.IFS(
  Q54&lt;=入力項目!$S$11,0,
  AND(Q54=入力項目!$S$11),IFERROR(VLOOKUP(入力項目!$S$12,子育て関連マスタ!$I$4:$M$5,2,FALSE),0),
  AND(Q54=4),IFERROR(VLOOKUP(入力項目!$S$13,子育て関連マスタ!$I$9:$M$12,2,FALSE),0),
  AND(Q54=7),IFERROR(VLOOKUP(入力項目!$S$14,子育て関連マスタ!$I$16:$M$17,2,FALSE),0),
  AND(Q54=13),IFERROR(VLOOKUP(入力項目!$S$15,子育て関連マスタ!$I$21:$M$22,2,FALSE),0),
  AND(Q54=16),IFERROR(VLOOKUP(入力項目!$S$16,子育て関連マスタ!$I$26:$M$28,2,FALSE),0),
  AND(Q54=19,入力項目!$S$16&lt;&gt;"高専"),IFERROR(VLOOKUP(入力項目!$S$17,子育て関連マスタ!$I$32:$M$37,2,FALSE),0),
  AND(Q54=21,入力項目!$S$16="高専"),IFERROR(VLOOKUP(入力項目!$S$17,子育て関連マスタ!$I$32:$M$37,2,FALSE),0),
  Q54&gt;=22,0
  ),0),0
) +
IF(AND(Q54&gt;=1,Q54&lt;=15),IF($D54=入力項目!$S$8,入力項目!$S$3,0),0) +
IF(AND(Q54&gt;=1,Q54&lt;=15),IF($D54=5,入力項目!$S$4,0),0) +
IF(AND(Q54&gt;=1,Q54&lt;=15),IF($D54=12,入力項目!$S$5,0),0) +
IF(AND(入力項目!$S$7=$A54,入力項目!$S$8=$D54),子育て関連マスタ!$C$14,0) +
IFERROR(IF(AND(YEAR(EDATE(DATE(入力項目!$S$7,入力項目!$S$8,1),1))=$A54,MONTH(EDATE(DATE(入力項目!$S$7,入力項目!$S$8,1),1))=$D54),子育て関連マスタ!$C$15,0),0) +
IF(AND(OR(Q54=3,Q54=5,Q54=7),$D54=11),子育て関連マスタ!$C$17,0) +
IF(AND(Q54=20,$D54=1),子育て関連マスタ!$C$18,0) +
IF(AND(Q54=20,$D54=1),
IFERROR(_xlfn.IFS(
入力項目!$S$10="男",子育て関連マスタ!$C$18,
入力項目!$S$10="女",子育て関連マスタ!$C$19
),0),0
) +
IF(AND(Q54&gt;=入力項目!$S$18,Q54&lt;=入力項目!$S$19),入力項目!$S$20,0) +
IF(AND(Q54&gt;=入力項目!$S$21,Q54&lt;=入力項目!$S$22),入力項目!$S$23,0) +
IF(AND(Q54&gt;=入力項目!$S$24,Q54&lt;=入力項目!$S$25),入力項目!$S$26,0)
)</f>
        <v>-34000</v>
      </c>
      <c r="AF54">
        <f ca="1">-(
_xlfn.IFS(
R54&lt;=入力項目!$S$11,0,
AND(R54&gt;=入力項目!$S$11+1,R54&lt;=3),IFERROR(VLOOKUP(入力項目!$S$12,子育て関連マスタ!$I$4:$M$5,4,FALSE),0),
AND(R54&gt;=4,R54&lt;=6),IFERROR(VLOOKUP(入力項目!$S$13,子育て関連マスタ!$I$9:$M$12,4,FALSE),0),
AND(R54&gt;=7,R54&lt;=12),IFERROR(VLOOKUP(入力項目!$S$14,子育て関連マスタ!$I$16:$M$17,4,FALSE),0),
AND(R54&gt;=13,R54&lt;=15),IFERROR(VLOOKUP(入力項目!$S$15,子育て関連マスタ!$I$21:$M$22,4,FALSE),0),
AND(R54&gt;=16,R54&lt;=18),IFERROR(VLOOKUP(入力項目!$S$16,子育て関連マスタ!$I$26:$M$28,4,FALSE),0),
AND(R54&gt;=19,R54&lt;=20,入力項目!$S$16="高専"),IFERROR(VLOOKUP(入力項目!$S$16,子育て関連マスタ!$I$26:$M$28,4,FALSE),0),
AND(R54&gt;=19,R54&lt;=20,入力項目!$S$16&lt;&gt;"高専"),IFERROR(VLOOKUP(入力項目!$S$17,子育て関連マスタ!$I$32:$M$37,4,FALSE),0),
AND(R54&gt;=21,R54&lt;=22,入力項目!$S$16="高専"),IFERROR(VLOOKUP(入力項目!$S$17,子育て関連マスタ!$I$32:$M$34,4,FALSE),0),
AND(R54&gt;=21,R54&lt;=22,入力項目!$S$16&lt;&gt;"高専"),IFERROR(VLOOKUP(入力項目!$S$17,子育て関連マスタ!$I$32:$M$34,4,FALSE),0),
R54&gt;=23,0
) +
IF($D54=4,
  IFERROR(_xlfn.IFS(
  R54&lt;=入力項目!$S$11,0,
  AND(R54=入力項目!$S$11),IFERROR(VLOOKUP(入力項目!$S$12,子育て関連マスタ!$I$4:$M$5,2,FALSE),0),
  AND(R54=4),IFERROR(VLOOKUP(入力項目!$S$13,子育て関連マスタ!$I$9:$M$12,2,FALSE),0),
  AND(R54=7),IFERROR(VLOOKUP(入力項目!$S$14,子育て関連マスタ!$I$16:$M$17,2,FALSE),0),
  AND(R54=13),IFERROR(VLOOKUP(入力項目!$S$15,子育て関連マスタ!$I$21:$M$22,2,FALSE),0),
  AND(R54=16),IFERROR(VLOOKUP(入力項目!$S$16,子育て関連マスタ!$I$26:$M$28,2,FALSE),0),
  AND(R54=19,入力項目!$S$16&lt;&gt;"高専"),IFERROR(VLOOKUP(入力項目!$S$17,子育て関連マスタ!$I$32:$M$37,2,FALSE),0),
  AND(R54=21,入力項目!$S$16="高専"),IFERROR(VLOOKUP(入力項目!$S$17,子育て関連マスタ!$I$32:$M$37,2,FALSE),0),
  R54&gt;=22,0
  ),0),0
) +
IF(AND(R54&gt;=1,R54&lt;=15),IF($D54=入力項目!$S$8,入力項目!$S$3,0),0) +
IF(AND(R54&gt;=1,R54&lt;=15),IF($D54=5,入力項目!$S$4,0),0) +
IF(AND(R54&gt;=1,R54&lt;=15),IF($D54=12,入力項目!$S$5,0),0) +
IF(AND(入力項目!$S$7=$A54,入力項目!$S$8=$D54),子育て関連マスタ!$C$14,0) +
IFERROR(IF(AND(YEAR(EDATE(DATE(入力項目!$S$7,入力項目!$S$8,1),1))=$A54,MONTH(EDATE(DATE(入力項目!$S$7,入力項目!$S$8,1),1))=$D54),子育て関連マスタ!$C$15,0),0) +
IF(AND(OR(R54=3,R54=5,R54=7),$D54=11),子育て関連マスタ!$C$17,0) +
IF(AND(R54=20,$D54=1),子育て関連マスタ!$C$18,0) +
IF(AND(R54=20,$D54=1),
IFERROR(_xlfn.IFS(
入力項目!$S$10="男",子育て関連マスタ!$C$18,
入力項目!$S$10="女",子育て関連マスタ!$C$19
),0),0
) +
IF(AND(R54&gt;=入力項目!$S$18,R54&lt;=入力項目!$S$19),入力項目!$S$20,0) +
IF(AND(R54&gt;=入力項目!$S$21,R54&lt;=入力項目!$S$22),入力項目!$S$23,0) +
IF(AND(R54&gt;=入力項目!$S$24,R54&lt;=入力項目!$S$25),入力項目!$S$26,0)
)</f>
        <v>0</v>
      </c>
      <c r="AG54">
        <f ca="1">-(
_xlfn.IFS(
S54&lt;=入力項目!$S$11,0,
AND(S54&gt;=入力項目!$S$11+1,S54&lt;=3),IFERROR(VLOOKUP(入力項目!$S$12,子育て関連マスタ!$I$4:$M$5,4,FALSE),0),
AND(S54&gt;=4,S54&lt;=6),IFERROR(VLOOKUP(入力項目!$S$13,子育て関連マスタ!$I$9:$M$12,4,FALSE),0),
AND(S54&gt;=7,S54&lt;=12),IFERROR(VLOOKUP(入力項目!$S$14,子育て関連マスタ!$I$16:$M$17,4,FALSE),0),
AND(S54&gt;=13,S54&lt;=15),IFERROR(VLOOKUP(入力項目!$S$15,子育て関連マスタ!$I$21:$M$22,4,FALSE),0),
AND(S54&gt;=16,S54&lt;=18),IFERROR(VLOOKUP(入力項目!$S$16,子育て関連マスタ!$I$26:$M$28,4,FALSE),0),
AND(S54&gt;=19,S54&lt;=20,入力項目!$S$16="高専"),IFERROR(VLOOKUP(入力項目!$S$16,子育て関連マスタ!$I$26:$M$28,4,FALSE),0),
AND(S54&gt;=19,S54&lt;=20,入力項目!$S$16&lt;&gt;"高専"),IFERROR(VLOOKUP(入力項目!$S$17,子育て関連マスタ!$I$32:$M$37,4,FALSE),0),
AND(S54&gt;=21,S54&lt;=22,入力項目!$S$16="高専"),IFERROR(VLOOKUP(入力項目!$S$17,子育て関連マスタ!$I$32:$M$34,4,FALSE),0),
AND(S54&gt;=21,S54&lt;=22,入力項目!$S$16&lt;&gt;"高専"),IFERROR(VLOOKUP(入力項目!$S$17,子育て関連マスタ!$I$32:$M$34,4,FALSE),0),
S54&gt;=23,0
) +
IF($D54=4,
  IFERROR(_xlfn.IFS(
  S54&lt;=入力項目!$S$11,0,
  AND(S54=入力項目!$S$11),IFERROR(VLOOKUP(入力項目!$S$12,子育て関連マスタ!$I$4:$M$5,2,FALSE),0),
  AND(S54=4),IFERROR(VLOOKUP(入力項目!$S$13,子育て関連マスタ!$I$9:$M$12,2,FALSE),0),
  AND(S54=7),IFERROR(VLOOKUP(入力項目!$S$14,子育て関連マスタ!$I$16:$M$17,2,FALSE),0),
  AND(S54=13),IFERROR(VLOOKUP(入力項目!$S$15,子育て関連マスタ!$I$21:$M$22,2,FALSE),0),
  AND(S54=16),IFERROR(VLOOKUP(入力項目!$S$16,子育て関連マスタ!$I$26:$M$28,2,FALSE),0),
  AND(S54=19,入力項目!$S$16&lt;&gt;"高専"),IFERROR(VLOOKUP(入力項目!$S$17,子育て関連マスタ!$I$32:$M$37,2,FALSE),0),
  AND(S54=21,入力項目!$S$16="高専"),IFERROR(VLOOKUP(入力項目!$S$17,子育て関連マスタ!$I$32:$M$37,2,FALSE),0),
  S54&gt;=22,0
  ),0),0
) +
IF(AND(S54&gt;=1,S54&lt;=15),IF($D54=入力項目!$S$8,入力項目!$S$3,0),0) +
IF(AND(S54&gt;=1,S54&lt;=15),IF($D54=5,入力項目!$S$4,0),0) +
IF(AND(S54&gt;=1,S54&lt;=15),IF($D54=12,入力項目!$S$5,0),0) +
IF(AND(入力項目!$S$7=$A54,入力項目!$S$8=$D54),子育て関連マスタ!$C$14,0) +
IFERROR(IF(AND(YEAR(EDATE(DATE(入力項目!$S$7,入力項目!$S$8,1),1))=$A54,MONTH(EDATE(DATE(入力項目!$S$7,入力項目!$S$8,1),1))=$D54),子育て関連マスタ!$C$15,0),0) +
IF(AND(OR(S54=3,S54=5,S54=7),$D54=11),子育て関連マスタ!$C$17,0) +
IF(AND(S54=20,$D54=1),子育て関連マスタ!$C$18,0) +
IF(AND(S54=20,$D54=1),
IFERROR(_xlfn.IFS(
入力項目!$S$10="男",子育て関連マスタ!$C$18,
入力項目!$S$10="女",子育て関連マスタ!$C$19
),0),0
) +
IF(AND(S54&gt;=入力項目!$S$18,S54&lt;=入力項目!$S$19),入力項目!$S$20,0) +
IF(AND(S54&gt;=入力項目!$S$21,S54&lt;=入力項目!$S$22),入力項目!$S$23,0) +
IF(AND(S54&gt;=入力項目!$S$24,S54&lt;=入力項目!$S$25),入力項目!$S$26,0)
)</f>
        <v>0</v>
      </c>
      <c r="AH54">
        <f ca="1">-(
_xlfn.IFS(
T54&lt;=入力項目!$S$11,0,
AND(T54&gt;=入力項目!$S$11+1,T54&lt;=3),IFERROR(VLOOKUP(入力項目!$S$12,子育て関連マスタ!$I$4:$M$5,4,FALSE),0),
AND(T54&gt;=4,T54&lt;=6),IFERROR(VLOOKUP(入力項目!$S$13,子育て関連マスタ!$I$9:$M$12,4,FALSE),0),
AND(T54&gt;=7,T54&lt;=12),IFERROR(VLOOKUP(入力項目!$S$14,子育て関連マスタ!$I$16:$M$17,4,FALSE),0),
AND(T54&gt;=13,T54&lt;=15),IFERROR(VLOOKUP(入力項目!$S$15,子育て関連マスタ!$I$21:$M$22,4,FALSE),0),
AND(T54&gt;=16,T54&lt;=18),IFERROR(VLOOKUP(入力項目!$S$16,子育て関連マスタ!$I$26:$M$28,4,FALSE),0),
AND(T54&gt;=19,T54&lt;=20,入力項目!$S$16="高専"),IFERROR(VLOOKUP(入力項目!$S$16,子育て関連マスタ!$I$26:$M$28,4,FALSE),0),
AND(T54&gt;=19,T54&lt;=20,入力項目!$S$16&lt;&gt;"高専"),IFERROR(VLOOKUP(入力項目!$S$17,子育て関連マスタ!$I$32:$M$37,4,FALSE),0),
AND(T54&gt;=21,T54&lt;=22,入力項目!$S$16="高専"),IFERROR(VLOOKUP(入力項目!$S$17,子育て関連マスタ!$I$32:$M$34,4,FALSE),0),
AND(T54&gt;=21,T54&lt;=22,入力項目!$S$16&lt;&gt;"高専"),IFERROR(VLOOKUP(入力項目!$S$17,子育て関連マスタ!$I$32:$M$34,4,FALSE),0),
T54&gt;=23,0
) +
IF($D54=4,
  IFERROR(_xlfn.IFS(
  T54&lt;=入力項目!$S$11,0,
  AND(T54=入力項目!$S$11),IFERROR(VLOOKUP(入力項目!$S$12,子育て関連マスタ!$I$4:$M$5,2,FALSE),0),
  AND(T54=4),IFERROR(VLOOKUP(入力項目!$S$13,子育て関連マスタ!$I$9:$M$12,2,FALSE),0),
  AND(T54=7),IFERROR(VLOOKUP(入力項目!$S$14,子育て関連マスタ!$I$16:$M$17,2,FALSE),0),
  AND(T54=13),IFERROR(VLOOKUP(入力項目!$S$15,子育て関連マスタ!$I$21:$M$22,2,FALSE),0),
  AND(T54=16),IFERROR(VLOOKUP(入力項目!$S$16,子育て関連マスタ!$I$26:$M$28,2,FALSE),0),
  AND(T54=19,入力項目!$S$16&lt;&gt;"高専"),IFERROR(VLOOKUP(入力項目!$S$17,子育て関連マスタ!$I$32:$M$37,2,FALSE),0),
  AND(T54=21,入力項目!$S$16="高専"),IFERROR(VLOOKUP(入力項目!$S$17,子育て関連マスタ!$I$32:$M$37,2,FALSE),0),
  T54&gt;=22,0
  ),0),0
) +
IF(AND(T54&gt;=1,T54&lt;=15),IF($D54=入力項目!$S$8,入力項目!$S$3,0),0) +
IF(AND(T54&gt;=1,T54&lt;=15),IF($D54=5,入力項目!$S$4,0),0) +
IF(AND(T54&gt;=1,T54&lt;=15),IF($D54=12,入力項目!$S$5,0),0) +
IF(AND(入力項目!$S$7=$A54,入力項目!$S$8=$D54),子育て関連マスタ!$C$14,0) +
IFERROR(IF(AND(YEAR(EDATE(DATE(入力項目!$S$7,入力項目!$S$8,1),1))=$A54,MONTH(EDATE(DATE(入力項目!$S$7,入力項目!$S$8,1),1))=$D54),子育て関連マスタ!$C$15,0),0) +
IF(AND(OR(T54=3,T54=5,T54=7),$D54=11),子育て関連マスタ!$C$17,0) +
IF(AND(T54=20,$D54=1),子育て関連マスタ!$C$18,0) +
IF(AND(T54=20,$D54=1),
IFERROR(_xlfn.IFS(
入力項目!$S$10="男",子育て関連マスタ!$C$18,
入力項目!$S$10="女",子育て関連マスタ!$C$19
),0),0
) +
IF(AND(T54&gt;=入力項目!$S$18,T54&lt;=入力項目!$S$19),入力項目!$S$20,0) +
IF(AND(T54&gt;=入力項目!$S$21,T54&lt;=入力項目!$S$22),入力項目!$S$23,0) +
IF(AND(T54&gt;=入力項目!$S$24,T54&lt;=入力項目!$S$25),入力項目!$S$26,0)
)</f>
        <v>0</v>
      </c>
      <c r="AI54">
        <f ca="1">-(
_xlfn.IFS(
U54&lt;=入力項目!$S$11,0,
AND(U54&gt;=入力項目!$S$11+1,U54&lt;=3),IFERROR(VLOOKUP(入力項目!$S$12,子育て関連マスタ!$I$4:$M$5,4,FALSE),0),
AND(U54&gt;=4,U54&lt;=6),IFERROR(VLOOKUP(入力項目!$S$13,子育て関連マスタ!$I$9:$M$12,4,FALSE),0),
AND(U54&gt;=7,U54&lt;=12),IFERROR(VLOOKUP(入力項目!$S$14,子育て関連マスタ!$I$16:$M$17,4,FALSE),0),
AND(U54&gt;=13,U54&lt;=15),IFERROR(VLOOKUP(入力項目!$S$15,子育て関連マスタ!$I$21:$M$22,4,FALSE),0),
AND(U54&gt;=16,U54&lt;=18),IFERROR(VLOOKUP(入力項目!$S$16,子育て関連マスタ!$I$26:$M$28,4,FALSE),0),
AND(U54&gt;=19,U54&lt;=20,入力項目!$S$16="高専"),IFERROR(VLOOKUP(入力項目!$S$16,子育て関連マスタ!$I$26:$M$28,4,FALSE),0),
AND(U54&gt;=19,U54&lt;=20,入力項目!$S$16&lt;&gt;"高専"),IFERROR(VLOOKUP(入力項目!$S$17,子育て関連マスタ!$I$32:$M$37,4,FALSE),0),
AND(U54&gt;=21,U54&lt;=22,入力項目!$S$16="高専"),IFERROR(VLOOKUP(入力項目!$S$17,子育て関連マスタ!$I$32:$M$34,4,FALSE),0),
AND(U54&gt;=21,U54&lt;=22,入力項目!$S$16&lt;&gt;"高専"),IFERROR(VLOOKUP(入力項目!$S$17,子育て関連マスタ!$I$32:$M$34,4,FALSE),0),
U54&gt;=23,0
) +
IF($D54=4,
  IFERROR(_xlfn.IFS(
  U54&lt;=入力項目!$S$11,0,
  AND(U54=入力項目!$S$11),IFERROR(VLOOKUP(入力項目!$S$12,子育て関連マスタ!$I$4:$M$5,2,FALSE),0),
  AND(U54=4),IFERROR(VLOOKUP(入力項目!$S$13,子育て関連マスタ!$I$9:$M$12,2,FALSE),0),
  AND(U54=7),IFERROR(VLOOKUP(入力項目!$S$14,子育て関連マスタ!$I$16:$M$17,2,FALSE),0),
  AND(U54=13),IFERROR(VLOOKUP(入力項目!$S$15,子育て関連マスタ!$I$21:$M$22,2,FALSE),0),
  AND(U54=16),IFERROR(VLOOKUP(入力項目!$S$16,子育て関連マスタ!$I$26:$M$28,2,FALSE),0),
  AND(U54=19,入力項目!$S$16&lt;&gt;"高専"),IFERROR(VLOOKUP(入力項目!$S$17,子育て関連マスタ!$I$32:$M$37,2,FALSE),0),
  AND(U54=21,入力項目!$S$16="高専"),IFERROR(VLOOKUP(入力項目!$S$17,子育て関連マスタ!$I$32:$M$37,2,FALSE),0),
  U54&gt;=22,0
  ),0),0
) +
IF(AND(U54&gt;=1,U54&lt;=15),IF($D54=入力項目!$S$8,入力項目!$S$3,0),0) +
IF(AND(U54&gt;=1,U54&lt;=15),IF($D54=5,入力項目!$S$4,0),0) +
IF(AND(U54&gt;=1,U54&lt;=15),IF($D54=12,入力項目!$S$5,0),0) +
IF(AND(入力項目!$S$7=$A54,入力項目!$S$8=$D54),子育て関連マスタ!$C$14,0) +
IFERROR(IF(AND(YEAR(EDATE(DATE(入力項目!$S$7,入力項目!$S$8,1),1))=$A54,MONTH(EDATE(DATE(入力項目!$S$7,入力項目!$S$8,1),1))=$D54),子育て関連マスタ!$C$15,0),0) +
IF(AND(OR(U54=3,U54=5,U54=7),$D54=11),子育て関連マスタ!$C$17,0) +
IF(AND(U54=20,$D54=1),子育て関連マスタ!$C$18,0) +
IF(AND(U54=20,$D54=1),
IFERROR(_xlfn.IFS(
入力項目!$S$10="男",子育て関連マスタ!$C$18,
入力項目!$S$10="女",子育て関連マスタ!$C$19
),0),0
) +
IF(AND(U54&gt;=入力項目!$S$18,U54&lt;=入力項目!$S$19),入力項目!$S$20,0) +
IF(AND(U54&gt;=入力項目!$S$21,U54&lt;=入力項目!$S$22),入力項目!$S$23,0) +
IF(AND(U54&gt;=入力項目!$S$24,U54&lt;=入力項目!$S$25),入力項目!$S$26,0)
)</f>
        <v>0</v>
      </c>
      <c r="AJ54" s="10">
        <f ca="1">-VLOOKUP($D54,月別収支!$A$2:$H$13,7,FALSE)</f>
        <v>-20000</v>
      </c>
    </row>
    <row r="55" spans="1:36" x14ac:dyDescent="0.4">
      <c r="A55">
        <f t="shared" ca="1" si="20"/>
        <v>2029</v>
      </c>
      <c r="B55">
        <f t="shared" ca="1" si="7"/>
        <v>2028</v>
      </c>
      <c r="C55">
        <f t="shared" ca="1" si="8"/>
        <v>5</v>
      </c>
      <c r="D55">
        <f t="shared" ca="1" si="21"/>
        <v>1</v>
      </c>
      <c r="E55" t="str">
        <f t="shared" ca="1" si="0"/>
        <v>2029年1月</v>
      </c>
      <c r="F55">
        <f ca="1">IF(OR(入力項目!$N$5&lt;$A55,AND(入力項目!$N$5=$A55,入力項目!$N$6&lt;$D55)),IF(F54=0,1,IF(G55=12,F54+1,F54)),0)</f>
        <v>4</v>
      </c>
      <c r="G55">
        <f ca="1">IF(OR(入力項目!$N$5&lt;$A55,AND(入力項目!$N$5=$A55,入力項目!$N$6&lt;$D55)),IF(G54=12,1,G54+1),0)</f>
        <v>3</v>
      </c>
      <c r="H55" t="str">
        <f t="shared" ca="1" si="1"/>
        <v>4_3</v>
      </c>
      <c r="I55">
        <f ca="1">IF(
  IFERROR(AND($C55&gt;0,MOD($C55,入力項目!$N$22)=0,$D55=入力項目!$N$23), FALSE),
  1,
  IF(
    AND(I54&gt;0,J54=12),
    IF(I54=入力項目!$N$28, 0, I54+1),
    I54
  )
)</f>
        <v>0</v>
      </c>
      <c r="J55">
        <f ca="1">IF($D55=入力項目!$N$23,1,IFERROR(J54+1,1))</f>
        <v>8</v>
      </c>
      <c r="K55" t="str">
        <f t="shared" ca="1" si="2"/>
        <v>0_8</v>
      </c>
      <c r="L55">
        <f ca="1">L54+IF(入力項目!$D$4=$D55,1,0)</f>
        <v>33</v>
      </c>
      <c r="M55" t="str">
        <f t="shared" ca="1" si="3"/>
        <v>33歳</v>
      </c>
      <c r="N55">
        <f t="shared" ca="1" si="10"/>
        <v>34</v>
      </c>
      <c r="O55" t="str">
        <f t="shared" ca="1" si="4"/>
        <v>34歳</v>
      </c>
      <c r="P55">
        <f t="shared" ca="1" si="11"/>
        <v>8</v>
      </c>
      <c r="Q55">
        <f t="shared" ca="1" si="12"/>
        <v>6</v>
      </c>
      <c r="R55">
        <f t="shared" ca="1" si="13"/>
        <v>2029</v>
      </c>
      <c r="S55">
        <f t="shared" ca="1" si="14"/>
        <v>2029</v>
      </c>
      <c r="T55">
        <f t="shared" ca="1" si="15"/>
        <v>2029</v>
      </c>
      <c r="U55">
        <f t="shared" ca="1" si="16"/>
        <v>2029</v>
      </c>
      <c r="V55" s="10">
        <f t="shared" ca="1" si="17"/>
        <v>11782459</v>
      </c>
      <c r="W55" s="10">
        <f ca="1">IF($L55&lt;その他マスタ!$B$1,VLOOKUP($D55,月別収支!$A$2:$H$13,2,FALSE),その他マスタ!$B$3)+IF(AND($L55=その他マスタ!$B$1,入力項目!$I$9="あり",$D55=入力項目!$D$4),その他マスタ!$B$2,0)</f>
        <v>300000</v>
      </c>
      <c r="X55" s="10">
        <f ca="1">-IF(入力項目!$K$5=TRUE,
IF($F55+$G55&lt;3,VLOOKUP($D55,月別収支!$A$2:$H$13,8,FALSE),0)+IFERROR(VLOOKUP($H55,住宅ローン計算!C:P,13,FALSE),0)+IF($F55&gt;1,IF(OR($G55=3,$G55=6,$G55=9,$G55=12),ROUNDUP(入力項目!$N$18/4,0),0),0),
VLOOKUP($D55,月別収支!$A$2:$H$13,8,FALSE))</f>
        <v>-89275</v>
      </c>
      <c r="Y55" s="10">
        <f ca="1">-VLOOKUP($D55,月別収支!$A$2:$H$13,3,FALSE)</f>
        <v>-75000</v>
      </c>
      <c r="Z55" s="10">
        <f ca="1">-VLOOKUP($D55,月別収支!$A$2:$H$13,4,FALSE)</f>
        <v>-27000</v>
      </c>
      <c r="AA55" s="10">
        <f ca="1">-VLOOKUP($D55,月別収支!$A$2:$H$13,6,FALSE)</f>
        <v>-10000</v>
      </c>
      <c r="AB55" s="10">
        <f ca="1">-(
VLOOKUP($D55,月別収支!$A$2:$H$13,5,FALSE)+IF(AND(入力項目!$I$27&lt;=$A55,ISEVEN($A55-入力項目!$I$27),入力項目!$I$28=$D55),入力項目!$I$26,0)
+IF(入力項目!$K$26=TRUE,
IFERROR(VLOOKUP($K55,マイカーローン計算!C:P,13,FALSE),0),
IFERROR(
  IF(AND($C55&gt;0,MOD($C55,入力項目!$N$22)=0,$D55=入力項目!$N$23),入力項目!$N$24,0),
 0
)
)
)</f>
        <v>-20000</v>
      </c>
      <c r="AC55" s="10">
        <f ca="1">-IF($A55&lt;入力項目!$N$33,入力項目!$N$35,IF(AND($A55=入力項目!$N$33,$D55&lt;=入力項目!$N$34),入力項目!$N$35,0))</f>
        <v>-5000</v>
      </c>
      <c r="AD55">
        <f ca="1">-(
_xlfn.IFS(
P55&lt;=入力項目!$S$11,0,
AND(P55&gt;=入力項目!$S$11+1,P55&lt;=3),IFERROR(VLOOKUP(入力項目!$S$12,子育て関連マスタ!$I$4:$M$5,4,FALSE),0),
AND(P55&gt;=4,P55&lt;=6),IFERROR(VLOOKUP(入力項目!$S$13,子育て関連マスタ!$I$9:$M$12,4,FALSE),0),
AND(P55&gt;=7,P55&lt;=12),IFERROR(VLOOKUP(入力項目!$S$14,子育て関連マスタ!$I$16:$M$17,4,FALSE),0),
AND(P55&gt;=13,P55&lt;=15),IFERROR(VLOOKUP(入力項目!$S$15,子育て関連マスタ!$I$21:$M$22,4,FALSE),0),
AND(P55&gt;=16,P55&lt;=18),IFERROR(VLOOKUP(入力項目!$S$16,子育て関連マスタ!$I$26:$M$28,4,FALSE),0),
AND(P55&gt;=19,P55&lt;=20,入力項目!$S$16="高専"),IFERROR(VLOOKUP(入力項目!$S$16,子育て関連マスタ!$I$26:$M$28,4,FALSE),0),
AND(P55&gt;=19,P55&lt;=20,入力項目!$S$16&lt;&gt;"高専"),IFERROR(VLOOKUP(入力項目!$S$17,子育て関連マスタ!$I$32:$M$37,4,FALSE),0),
AND(P55&gt;=21,P55&lt;=22,入力項目!$S$16="高専"),IFERROR(VLOOKUP(入力項目!$S$17,子育て関連マスタ!$I$32:$M$34,4,FALSE),0),
AND(P55&gt;=21,P55&lt;=22,入力項目!$S$16&lt;&gt;"高専"),IFERROR(VLOOKUP(入力項目!$S$17,子育て関連マスタ!$I$32:$M$34,4,FALSE),0),
P55&gt;=23,0
) +
IF($D55=4,
  IFERROR(_xlfn.IFS(
  P55&lt;=入力項目!$S$11,0,
  AND(P55=入力項目!$S$11),IFERROR(VLOOKUP(入力項目!$S$12,子育て関連マスタ!$I$4:$M$5,2,FALSE),0),
  AND(P55=4),IFERROR(VLOOKUP(入力項目!$S$13,子育て関連マスタ!$I$9:$M$12,2,FALSE),0),
  AND(P55=7),IFERROR(VLOOKUP(入力項目!$S$14,子育て関連マスタ!$I$16:$M$17,2,FALSE),0),
  AND(P55=13),IFERROR(VLOOKUP(入力項目!$S$15,子育て関連マスタ!$I$21:$M$22,2,FALSE),0),
  AND(P55=16),IFERROR(VLOOKUP(入力項目!$S$16,子育て関連マスタ!$I$26:$M$28,2,FALSE),0),
  AND(P55=19,入力項目!$S$16&lt;&gt;"高専"),IFERROR(VLOOKUP(入力項目!$S$17,子育て関連マスタ!$I$32:$M$37,2,FALSE),0),
  AND(P55=21,入力項目!$S$16="高専"),IFERROR(VLOOKUP(入力項目!$S$17,子育て関連マスタ!$I$32:$M$37,2,FALSE),0),
  P55&gt;=22,0
  ),0),0
) +
IF(AND(P55&gt;=1,P55&lt;=15),IF($D55=入力項目!$S$8,入力項目!$S$3,0),0) +
IF(AND(P55&gt;=1,P55&lt;=15),IF($D55=5,入力項目!$S$4,0),0) +
IF(AND(P55&gt;=1,P55&lt;=15),IF($D55=12,入力項目!$S$5,0),0) +
IF(AND(入力項目!$S$7=$A55,入力項目!$S$8=$D55),子育て関連マスタ!$C$14,0) +
IFERROR(IF(AND(YEAR(EDATE(DATE(入力項目!$S$7,入力項目!$S$8,1),1))=$A55,MONTH(EDATE(DATE(入力項目!$S$7,入力項目!$S$8,1),1))=$D55),子育て関連マスタ!$C$15,0),0) +
IF(AND(OR(P55=3,P55=5,P55=7),$D55=11),子育て関連マスタ!$C$17,0) +
IF(AND(P55=20,$D55=1),子育て関連マスタ!$C$18,0) +
IF(AND(P55=20,$D55=1),
IFERROR(_xlfn.IFS(
入力項目!$S$10="男",子育て関連マスタ!$C$18,
入力項目!$S$10="女",子育て関連マスタ!$C$19
),0),0
) +
IF(AND(P55&gt;=入力項目!$S$18,P55&lt;=入力項目!$S$19),入力項目!$S$20,0) +
IF(AND(P55&gt;=入力項目!$S$21,P55&lt;=入力項目!$S$22),入力項目!$S$23,0) +
IF(AND(P55&gt;=入力項目!$S$24,P55&lt;=入力項目!$S$25),入力項目!$S$26,0)
)</f>
        <v>-40000</v>
      </c>
      <c r="AE55">
        <f ca="1">-(
_xlfn.IFS(
Q55&lt;=入力項目!$S$11,0,
AND(Q55&gt;=入力項目!$S$11+1,Q55&lt;=3),IFERROR(VLOOKUP(入力項目!$S$12,子育て関連マスタ!$I$4:$M$5,4,FALSE),0),
AND(Q55&gt;=4,Q55&lt;=6),IFERROR(VLOOKUP(入力項目!$S$13,子育て関連マスタ!$I$9:$M$12,4,FALSE),0),
AND(Q55&gt;=7,Q55&lt;=12),IFERROR(VLOOKUP(入力項目!$S$14,子育て関連マスタ!$I$16:$M$17,4,FALSE),0),
AND(Q55&gt;=13,Q55&lt;=15),IFERROR(VLOOKUP(入力項目!$S$15,子育て関連マスタ!$I$21:$M$22,4,FALSE),0),
AND(Q55&gt;=16,Q55&lt;=18),IFERROR(VLOOKUP(入力項目!$S$16,子育て関連マスタ!$I$26:$M$28,4,FALSE),0),
AND(Q55&gt;=19,Q55&lt;=20,入力項目!$S$16="高専"),IFERROR(VLOOKUP(入力項目!$S$16,子育て関連マスタ!$I$26:$M$28,4,FALSE),0),
AND(Q55&gt;=19,Q55&lt;=20,入力項目!$S$16&lt;&gt;"高専"),IFERROR(VLOOKUP(入力項目!$S$17,子育て関連マスタ!$I$32:$M$37,4,FALSE),0),
AND(Q55&gt;=21,Q55&lt;=22,入力項目!$S$16="高専"),IFERROR(VLOOKUP(入力項目!$S$17,子育て関連マスタ!$I$32:$M$34,4,FALSE),0),
AND(Q55&gt;=21,Q55&lt;=22,入力項目!$S$16&lt;&gt;"高専"),IFERROR(VLOOKUP(入力項目!$S$17,子育て関連マスタ!$I$32:$M$34,4,FALSE),0),
Q55&gt;=23,0
) +
IF($D55=4,
  IFERROR(_xlfn.IFS(
  Q55&lt;=入力項目!$S$11,0,
  AND(Q55=入力項目!$S$11),IFERROR(VLOOKUP(入力項目!$S$12,子育て関連マスタ!$I$4:$M$5,2,FALSE),0),
  AND(Q55=4),IFERROR(VLOOKUP(入力項目!$S$13,子育て関連マスタ!$I$9:$M$12,2,FALSE),0),
  AND(Q55=7),IFERROR(VLOOKUP(入力項目!$S$14,子育て関連マスタ!$I$16:$M$17,2,FALSE),0),
  AND(Q55=13),IFERROR(VLOOKUP(入力項目!$S$15,子育て関連マスタ!$I$21:$M$22,2,FALSE),0),
  AND(Q55=16),IFERROR(VLOOKUP(入力項目!$S$16,子育て関連マスタ!$I$26:$M$28,2,FALSE),0),
  AND(Q55=19,入力項目!$S$16&lt;&gt;"高専"),IFERROR(VLOOKUP(入力項目!$S$17,子育て関連マスタ!$I$32:$M$37,2,FALSE),0),
  AND(Q55=21,入力項目!$S$16="高専"),IFERROR(VLOOKUP(入力項目!$S$17,子育て関連マスタ!$I$32:$M$37,2,FALSE),0),
  Q55&gt;=22,0
  ),0),0
) +
IF(AND(Q55&gt;=1,Q55&lt;=15),IF($D55=入力項目!$S$8,入力項目!$S$3,0),0) +
IF(AND(Q55&gt;=1,Q55&lt;=15),IF($D55=5,入力項目!$S$4,0),0) +
IF(AND(Q55&gt;=1,Q55&lt;=15),IF($D55=12,入力項目!$S$5,0),0) +
IF(AND(入力項目!$S$7=$A55,入力項目!$S$8=$D55),子育て関連マスタ!$C$14,0) +
IFERROR(IF(AND(YEAR(EDATE(DATE(入力項目!$S$7,入力項目!$S$8,1),1))=$A55,MONTH(EDATE(DATE(入力項目!$S$7,入力項目!$S$8,1),1))=$D55),子育て関連マスタ!$C$15,0),0) +
IF(AND(OR(Q55=3,Q55=5,Q55=7),$D55=11),子育て関連マスタ!$C$17,0) +
IF(AND(Q55=20,$D55=1),子育て関連マスタ!$C$18,0) +
IF(AND(Q55=20,$D55=1),
IFERROR(_xlfn.IFS(
入力項目!$S$10="男",子育て関連マスタ!$C$18,
入力項目!$S$10="女",子育て関連マスタ!$C$19
),0),0
) +
IF(AND(Q55&gt;=入力項目!$S$18,Q55&lt;=入力項目!$S$19),入力項目!$S$20,0) +
IF(AND(Q55&gt;=入力項目!$S$21,Q55&lt;=入力項目!$S$22),入力項目!$S$23,0) +
IF(AND(Q55&gt;=入力項目!$S$24,Q55&lt;=入力項目!$S$25),入力項目!$S$26,0)
)</f>
        <v>-24000</v>
      </c>
      <c r="AF55">
        <f ca="1">-(
_xlfn.IFS(
R55&lt;=入力項目!$S$11,0,
AND(R55&gt;=入力項目!$S$11+1,R55&lt;=3),IFERROR(VLOOKUP(入力項目!$S$12,子育て関連マスタ!$I$4:$M$5,4,FALSE),0),
AND(R55&gt;=4,R55&lt;=6),IFERROR(VLOOKUP(入力項目!$S$13,子育て関連マスタ!$I$9:$M$12,4,FALSE),0),
AND(R55&gt;=7,R55&lt;=12),IFERROR(VLOOKUP(入力項目!$S$14,子育て関連マスタ!$I$16:$M$17,4,FALSE),0),
AND(R55&gt;=13,R55&lt;=15),IFERROR(VLOOKUP(入力項目!$S$15,子育て関連マスタ!$I$21:$M$22,4,FALSE),0),
AND(R55&gt;=16,R55&lt;=18),IFERROR(VLOOKUP(入力項目!$S$16,子育て関連マスタ!$I$26:$M$28,4,FALSE),0),
AND(R55&gt;=19,R55&lt;=20,入力項目!$S$16="高専"),IFERROR(VLOOKUP(入力項目!$S$16,子育て関連マスタ!$I$26:$M$28,4,FALSE),0),
AND(R55&gt;=19,R55&lt;=20,入力項目!$S$16&lt;&gt;"高専"),IFERROR(VLOOKUP(入力項目!$S$17,子育て関連マスタ!$I$32:$M$37,4,FALSE),0),
AND(R55&gt;=21,R55&lt;=22,入力項目!$S$16="高専"),IFERROR(VLOOKUP(入力項目!$S$17,子育て関連マスタ!$I$32:$M$34,4,FALSE),0),
AND(R55&gt;=21,R55&lt;=22,入力項目!$S$16&lt;&gt;"高専"),IFERROR(VLOOKUP(入力項目!$S$17,子育て関連マスタ!$I$32:$M$34,4,FALSE),0),
R55&gt;=23,0
) +
IF($D55=4,
  IFERROR(_xlfn.IFS(
  R55&lt;=入力項目!$S$11,0,
  AND(R55=入力項目!$S$11),IFERROR(VLOOKUP(入力項目!$S$12,子育て関連マスタ!$I$4:$M$5,2,FALSE),0),
  AND(R55=4),IFERROR(VLOOKUP(入力項目!$S$13,子育て関連マスタ!$I$9:$M$12,2,FALSE),0),
  AND(R55=7),IFERROR(VLOOKUP(入力項目!$S$14,子育て関連マスタ!$I$16:$M$17,2,FALSE),0),
  AND(R55=13),IFERROR(VLOOKUP(入力項目!$S$15,子育て関連マスタ!$I$21:$M$22,2,FALSE),0),
  AND(R55=16),IFERROR(VLOOKUP(入力項目!$S$16,子育て関連マスタ!$I$26:$M$28,2,FALSE),0),
  AND(R55=19,入力項目!$S$16&lt;&gt;"高専"),IFERROR(VLOOKUP(入力項目!$S$17,子育て関連マスタ!$I$32:$M$37,2,FALSE),0),
  AND(R55=21,入力項目!$S$16="高専"),IFERROR(VLOOKUP(入力項目!$S$17,子育て関連マスタ!$I$32:$M$37,2,FALSE),0),
  R55&gt;=22,0
  ),0),0
) +
IF(AND(R55&gt;=1,R55&lt;=15),IF($D55=入力項目!$S$8,入力項目!$S$3,0),0) +
IF(AND(R55&gt;=1,R55&lt;=15),IF($D55=5,入力項目!$S$4,0),0) +
IF(AND(R55&gt;=1,R55&lt;=15),IF($D55=12,入力項目!$S$5,0),0) +
IF(AND(入力項目!$S$7=$A55,入力項目!$S$8=$D55),子育て関連マスタ!$C$14,0) +
IFERROR(IF(AND(YEAR(EDATE(DATE(入力項目!$S$7,入力項目!$S$8,1),1))=$A55,MONTH(EDATE(DATE(入力項目!$S$7,入力項目!$S$8,1),1))=$D55),子育て関連マスタ!$C$15,0),0) +
IF(AND(OR(R55=3,R55=5,R55=7),$D55=11),子育て関連マスタ!$C$17,0) +
IF(AND(R55=20,$D55=1),子育て関連マスタ!$C$18,0) +
IF(AND(R55=20,$D55=1),
IFERROR(_xlfn.IFS(
入力項目!$S$10="男",子育て関連マスタ!$C$18,
入力項目!$S$10="女",子育て関連マスタ!$C$19
),0),0
) +
IF(AND(R55&gt;=入力項目!$S$18,R55&lt;=入力項目!$S$19),入力項目!$S$20,0) +
IF(AND(R55&gt;=入力項目!$S$21,R55&lt;=入力項目!$S$22),入力項目!$S$23,0) +
IF(AND(R55&gt;=入力項目!$S$24,R55&lt;=入力項目!$S$25),入力項目!$S$26,0)
)</f>
        <v>0</v>
      </c>
      <c r="AG55">
        <f ca="1">-(
_xlfn.IFS(
S55&lt;=入力項目!$S$11,0,
AND(S55&gt;=入力項目!$S$11+1,S55&lt;=3),IFERROR(VLOOKUP(入力項目!$S$12,子育て関連マスタ!$I$4:$M$5,4,FALSE),0),
AND(S55&gt;=4,S55&lt;=6),IFERROR(VLOOKUP(入力項目!$S$13,子育て関連マスタ!$I$9:$M$12,4,FALSE),0),
AND(S55&gt;=7,S55&lt;=12),IFERROR(VLOOKUP(入力項目!$S$14,子育て関連マスタ!$I$16:$M$17,4,FALSE),0),
AND(S55&gt;=13,S55&lt;=15),IFERROR(VLOOKUP(入力項目!$S$15,子育て関連マスタ!$I$21:$M$22,4,FALSE),0),
AND(S55&gt;=16,S55&lt;=18),IFERROR(VLOOKUP(入力項目!$S$16,子育て関連マスタ!$I$26:$M$28,4,FALSE),0),
AND(S55&gt;=19,S55&lt;=20,入力項目!$S$16="高専"),IFERROR(VLOOKUP(入力項目!$S$16,子育て関連マスタ!$I$26:$M$28,4,FALSE),0),
AND(S55&gt;=19,S55&lt;=20,入力項目!$S$16&lt;&gt;"高専"),IFERROR(VLOOKUP(入力項目!$S$17,子育て関連マスタ!$I$32:$M$37,4,FALSE),0),
AND(S55&gt;=21,S55&lt;=22,入力項目!$S$16="高専"),IFERROR(VLOOKUP(入力項目!$S$17,子育て関連マスタ!$I$32:$M$34,4,FALSE),0),
AND(S55&gt;=21,S55&lt;=22,入力項目!$S$16&lt;&gt;"高専"),IFERROR(VLOOKUP(入力項目!$S$17,子育て関連マスタ!$I$32:$M$34,4,FALSE),0),
S55&gt;=23,0
) +
IF($D55=4,
  IFERROR(_xlfn.IFS(
  S55&lt;=入力項目!$S$11,0,
  AND(S55=入力項目!$S$11),IFERROR(VLOOKUP(入力項目!$S$12,子育て関連マスタ!$I$4:$M$5,2,FALSE),0),
  AND(S55=4),IFERROR(VLOOKUP(入力項目!$S$13,子育て関連マスタ!$I$9:$M$12,2,FALSE),0),
  AND(S55=7),IFERROR(VLOOKUP(入力項目!$S$14,子育て関連マスタ!$I$16:$M$17,2,FALSE),0),
  AND(S55=13),IFERROR(VLOOKUP(入力項目!$S$15,子育て関連マスタ!$I$21:$M$22,2,FALSE),0),
  AND(S55=16),IFERROR(VLOOKUP(入力項目!$S$16,子育て関連マスタ!$I$26:$M$28,2,FALSE),0),
  AND(S55=19,入力項目!$S$16&lt;&gt;"高専"),IFERROR(VLOOKUP(入力項目!$S$17,子育て関連マスタ!$I$32:$M$37,2,FALSE),0),
  AND(S55=21,入力項目!$S$16="高専"),IFERROR(VLOOKUP(入力項目!$S$17,子育て関連マスタ!$I$32:$M$37,2,FALSE),0),
  S55&gt;=22,0
  ),0),0
) +
IF(AND(S55&gt;=1,S55&lt;=15),IF($D55=入力項目!$S$8,入力項目!$S$3,0),0) +
IF(AND(S55&gt;=1,S55&lt;=15),IF($D55=5,入力項目!$S$4,0),0) +
IF(AND(S55&gt;=1,S55&lt;=15),IF($D55=12,入力項目!$S$5,0),0) +
IF(AND(入力項目!$S$7=$A55,入力項目!$S$8=$D55),子育て関連マスタ!$C$14,0) +
IFERROR(IF(AND(YEAR(EDATE(DATE(入力項目!$S$7,入力項目!$S$8,1),1))=$A55,MONTH(EDATE(DATE(入力項目!$S$7,入力項目!$S$8,1),1))=$D55),子育て関連マスタ!$C$15,0),0) +
IF(AND(OR(S55=3,S55=5,S55=7),$D55=11),子育て関連マスタ!$C$17,0) +
IF(AND(S55=20,$D55=1),子育て関連マスタ!$C$18,0) +
IF(AND(S55=20,$D55=1),
IFERROR(_xlfn.IFS(
入力項目!$S$10="男",子育て関連マスタ!$C$18,
入力項目!$S$10="女",子育て関連マスタ!$C$19
),0),0
) +
IF(AND(S55&gt;=入力項目!$S$18,S55&lt;=入力項目!$S$19),入力項目!$S$20,0) +
IF(AND(S55&gt;=入力項目!$S$21,S55&lt;=入力項目!$S$22),入力項目!$S$23,0) +
IF(AND(S55&gt;=入力項目!$S$24,S55&lt;=入力項目!$S$25),入力項目!$S$26,0)
)</f>
        <v>0</v>
      </c>
      <c r="AH55">
        <f ca="1">-(
_xlfn.IFS(
T55&lt;=入力項目!$S$11,0,
AND(T55&gt;=入力項目!$S$11+1,T55&lt;=3),IFERROR(VLOOKUP(入力項目!$S$12,子育て関連マスタ!$I$4:$M$5,4,FALSE),0),
AND(T55&gt;=4,T55&lt;=6),IFERROR(VLOOKUP(入力項目!$S$13,子育て関連マスタ!$I$9:$M$12,4,FALSE),0),
AND(T55&gt;=7,T55&lt;=12),IFERROR(VLOOKUP(入力項目!$S$14,子育て関連マスタ!$I$16:$M$17,4,FALSE),0),
AND(T55&gt;=13,T55&lt;=15),IFERROR(VLOOKUP(入力項目!$S$15,子育て関連マスタ!$I$21:$M$22,4,FALSE),0),
AND(T55&gt;=16,T55&lt;=18),IFERROR(VLOOKUP(入力項目!$S$16,子育て関連マスタ!$I$26:$M$28,4,FALSE),0),
AND(T55&gt;=19,T55&lt;=20,入力項目!$S$16="高専"),IFERROR(VLOOKUP(入力項目!$S$16,子育て関連マスタ!$I$26:$M$28,4,FALSE),0),
AND(T55&gt;=19,T55&lt;=20,入力項目!$S$16&lt;&gt;"高専"),IFERROR(VLOOKUP(入力項目!$S$17,子育て関連マスタ!$I$32:$M$37,4,FALSE),0),
AND(T55&gt;=21,T55&lt;=22,入力項目!$S$16="高専"),IFERROR(VLOOKUP(入力項目!$S$17,子育て関連マスタ!$I$32:$M$34,4,FALSE),0),
AND(T55&gt;=21,T55&lt;=22,入力項目!$S$16&lt;&gt;"高専"),IFERROR(VLOOKUP(入力項目!$S$17,子育て関連マスタ!$I$32:$M$34,4,FALSE),0),
T55&gt;=23,0
) +
IF($D55=4,
  IFERROR(_xlfn.IFS(
  T55&lt;=入力項目!$S$11,0,
  AND(T55=入力項目!$S$11),IFERROR(VLOOKUP(入力項目!$S$12,子育て関連マスタ!$I$4:$M$5,2,FALSE),0),
  AND(T55=4),IFERROR(VLOOKUP(入力項目!$S$13,子育て関連マスタ!$I$9:$M$12,2,FALSE),0),
  AND(T55=7),IFERROR(VLOOKUP(入力項目!$S$14,子育て関連マスタ!$I$16:$M$17,2,FALSE),0),
  AND(T55=13),IFERROR(VLOOKUP(入力項目!$S$15,子育て関連マスタ!$I$21:$M$22,2,FALSE),0),
  AND(T55=16),IFERROR(VLOOKUP(入力項目!$S$16,子育て関連マスタ!$I$26:$M$28,2,FALSE),0),
  AND(T55=19,入力項目!$S$16&lt;&gt;"高専"),IFERROR(VLOOKUP(入力項目!$S$17,子育て関連マスタ!$I$32:$M$37,2,FALSE),0),
  AND(T55=21,入力項目!$S$16="高専"),IFERROR(VLOOKUP(入力項目!$S$17,子育て関連マスタ!$I$32:$M$37,2,FALSE),0),
  T55&gt;=22,0
  ),0),0
) +
IF(AND(T55&gt;=1,T55&lt;=15),IF($D55=入力項目!$S$8,入力項目!$S$3,0),0) +
IF(AND(T55&gt;=1,T55&lt;=15),IF($D55=5,入力項目!$S$4,0),0) +
IF(AND(T55&gt;=1,T55&lt;=15),IF($D55=12,入力項目!$S$5,0),0) +
IF(AND(入力項目!$S$7=$A55,入力項目!$S$8=$D55),子育て関連マスタ!$C$14,0) +
IFERROR(IF(AND(YEAR(EDATE(DATE(入力項目!$S$7,入力項目!$S$8,1),1))=$A55,MONTH(EDATE(DATE(入力項目!$S$7,入力項目!$S$8,1),1))=$D55),子育て関連マスタ!$C$15,0),0) +
IF(AND(OR(T55=3,T55=5,T55=7),$D55=11),子育て関連マスタ!$C$17,0) +
IF(AND(T55=20,$D55=1),子育て関連マスタ!$C$18,0) +
IF(AND(T55=20,$D55=1),
IFERROR(_xlfn.IFS(
入力項目!$S$10="男",子育て関連マスタ!$C$18,
入力項目!$S$10="女",子育て関連マスタ!$C$19
),0),0
) +
IF(AND(T55&gt;=入力項目!$S$18,T55&lt;=入力項目!$S$19),入力項目!$S$20,0) +
IF(AND(T55&gt;=入力項目!$S$21,T55&lt;=入力項目!$S$22),入力項目!$S$23,0) +
IF(AND(T55&gt;=入力項目!$S$24,T55&lt;=入力項目!$S$25),入力項目!$S$26,0)
)</f>
        <v>0</v>
      </c>
      <c r="AI55">
        <f ca="1">-(
_xlfn.IFS(
U55&lt;=入力項目!$S$11,0,
AND(U55&gt;=入力項目!$S$11+1,U55&lt;=3),IFERROR(VLOOKUP(入力項目!$S$12,子育て関連マスタ!$I$4:$M$5,4,FALSE),0),
AND(U55&gt;=4,U55&lt;=6),IFERROR(VLOOKUP(入力項目!$S$13,子育て関連マスタ!$I$9:$M$12,4,FALSE),0),
AND(U55&gt;=7,U55&lt;=12),IFERROR(VLOOKUP(入力項目!$S$14,子育て関連マスタ!$I$16:$M$17,4,FALSE),0),
AND(U55&gt;=13,U55&lt;=15),IFERROR(VLOOKUP(入力項目!$S$15,子育て関連マスタ!$I$21:$M$22,4,FALSE),0),
AND(U55&gt;=16,U55&lt;=18),IFERROR(VLOOKUP(入力項目!$S$16,子育て関連マスタ!$I$26:$M$28,4,FALSE),0),
AND(U55&gt;=19,U55&lt;=20,入力項目!$S$16="高専"),IFERROR(VLOOKUP(入力項目!$S$16,子育て関連マスタ!$I$26:$M$28,4,FALSE),0),
AND(U55&gt;=19,U55&lt;=20,入力項目!$S$16&lt;&gt;"高専"),IFERROR(VLOOKUP(入力項目!$S$17,子育て関連マスタ!$I$32:$M$37,4,FALSE),0),
AND(U55&gt;=21,U55&lt;=22,入力項目!$S$16="高専"),IFERROR(VLOOKUP(入力項目!$S$17,子育て関連マスタ!$I$32:$M$34,4,FALSE),0),
AND(U55&gt;=21,U55&lt;=22,入力項目!$S$16&lt;&gt;"高専"),IFERROR(VLOOKUP(入力項目!$S$17,子育て関連マスタ!$I$32:$M$34,4,FALSE),0),
U55&gt;=23,0
) +
IF($D55=4,
  IFERROR(_xlfn.IFS(
  U55&lt;=入力項目!$S$11,0,
  AND(U55=入力項目!$S$11),IFERROR(VLOOKUP(入力項目!$S$12,子育て関連マスタ!$I$4:$M$5,2,FALSE),0),
  AND(U55=4),IFERROR(VLOOKUP(入力項目!$S$13,子育て関連マスタ!$I$9:$M$12,2,FALSE),0),
  AND(U55=7),IFERROR(VLOOKUP(入力項目!$S$14,子育て関連マスタ!$I$16:$M$17,2,FALSE),0),
  AND(U55=13),IFERROR(VLOOKUP(入力項目!$S$15,子育て関連マスタ!$I$21:$M$22,2,FALSE),0),
  AND(U55=16),IFERROR(VLOOKUP(入力項目!$S$16,子育て関連マスタ!$I$26:$M$28,2,FALSE),0),
  AND(U55=19,入力項目!$S$16&lt;&gt;"高専"),IFERROR(VLOOKUP(入力項目!$S$17,子育て関連マスタ!$I$32:$M$37,2,FALSE),0),
  AND(U55=21,入力項目!$S$16="高専"),IFERROR(VLOOKUP(入力項目!$S$17,子育て関連マスタ!$I$32:$M$37,2,FALSE),0),
  U55&gt;=22,0
  ),0),0
) +
IF(AND(U55&gt;=1,U55&lt;=15),IF($D55=入力項目!$S$8,入力項目!$S$3,0),0) +
IF(AND(U55&gt;=1,U55&lt;=15),IF($D55=5,入力項目!$S$4,0),0) +
IF(AND(U55&gt;=1,U55&lt;=15),IF($D55=12,入力項目!$S$5,0),0) +
IF(AND(入力項目!$S$7=$A55,入力項目!$S$8=$D55),子育て関連マスタ!$C$14,0) +
IFERROR(IF(AND(YEAR(EDATE(DATE(入力項目!$S$7,入力項目!$S$8,1),1))=$A55,MONTH(EDATE(DATE(入力項目!$S$7,入力項目!$S$8,1),1))=$D55),子育て関連マスタ!$C$15,0),0) +
IF(AND(OR(U55=3,U55=5,U55=7),$D55=11),子育て関連マスタ!$C$17,0) +
IF(AND(U55=20,$D55=1),子育て関連マスタ!$C$18,0) +
IF(AND(U55=20,$D55=1),
IFERROR(_xlfn.IFS(
入力項目!$S$10="男",子育て関連マスタ!$C$18,
入力項目!$S$10="女",子育て関連マスタ!$C$19
),0),0
) +
IF(AND(U55&gt;=入力項目!$S$18,U55&lt;=入力項目!$S$19),入力項目!$S$20,0) +
IF(AND(U55&gt;=入力項目!$S$21,U55&lt;=入力項目!$S$22),入力項目!$S$23,0) +
IF(AND(U55&gt;=入力項目!$S$24,U55&lt;=入力項目!$S$25),入力項目!$S$26,0)
)</f>
        <v>0</v>
      </c>
      <c r="AJ55" s="10">
        <f ca="1">-VLOOKUP($D55,月別収支!$A$2:$H$13,7,FALSE)</f>
        <v>-20000</v>
      </c>
    </row>
    <row r="56" spans="1:36" x14ac:dyDescent="0.4">
      <c r="A56">
        <f t="shared" ca="1" si="20"/>
        <v>2029</v>
      </c>
      <c r="B56">
        <f t="shared" ca="1" si="7"/>
        <v>2028</v>
      </c>
      <c r="C56">
        <f t="shared" ca="1" si="8"/>
        <v>5</v>
      </c>
      <c r="D56">
        <f t="shared" ca="1" si="21"/>
        <v>2</v>
      </c>
      <c r="E56" t="str">
        <f t="shared" ca="1" si="0"/>
        <v>2029年2月</v>
      </c>
      <c r="F56">
        <f ca="1">IF(OR(入力項目!$N$5&lt;$A56,AND(入力項目!$N$5=$A56,入力項目!$N$6&lt;$D56)),IF(F55=0,1,IF(G56=12,F55+1,F55)),0)</f>
        <v>4</v>
      </c>
      <c r="G56">
        <f ca="1">IF(OR(入力項目!$N$5&lt;$A56,AND(入力項目!$N$5=$A56,入力項目!$N$6&lt;$D56)),IF(G55=12,1,G55+1),0)</f>
        <v>4</v>
      </c>
      <c r="H56" t="str">
        <f t="shared" ca="1" si="1"/>
        <v>4_4</v>
      </c>
      <c r="I56">
        <f ca="1">IF(
  IFERROR(AND($C56&gt;0,MOD($C56,入力項目!$N$22)=0,$D56=入力項目!$N$23), FALSE),
  1,
  IF(
    AND(I55&gt;0,J55=12),
    IF(I55=入力項目!$N$28, 0, I55+1),
    I55
  )
)</f>
        <v>0</v>
      </c>
      <c r="J56">
        <f ca="1">IF($D56=入力項目!$N$23,1,IFERROR(J55+1,1))</f>
        <v>9</v>
      </c>
      <c r="K56" t="str">
        <f t="shared" ca="1" si="2"/>
        <v>0_9</v>
      </c>
      <c r="L56">
        <f ca="1">L55+IF(入力項目!$D$4=$D56,1,0)</f>
        <v>33</v>
      </c>
      <c r="M56" t="str">
        <f t="shared" ca="1" si="3"/>
        <v>33歳</v>
      </c>
      <c r="N56">
        <f t="shared" ca="1" si="10"/>
        <v>34</v>
      </c>
      <c r="O56" t="str">
        <f t="shared" ca="1" si="4"/>
        <v>34歳</v>
      </c>
      <c r="P56">
        <f t="shared" ca="1" si="11"/>
        <v>8</v>
      </c>
      <c r="Q56">
        <f t="shared" ca="1" si="12"/>
        <v>6</v>
      </c>
      <c r="R56">
        <f t="shared" ca="1" si="13"/>
        <v>2029</v>
      </c>
      <c r="S56">
        <f t="shared" ca="1" si="14"/>
        <v>2029</v>
      </c>
      <c r="T56">
        <f t="shared" ca="1" si="15"/>
        <v>2029</v>
      </c>
      <c r="U56">
        <f t="shared" ca="1" si="16"/>
        <v>2029</v>
      </c>
      <c r="V56" s="10">
        <f t="shared" ca="1" si="17"/>
        <v>11809684</v>
      </c>
      <c r="W56" s="10">
        <f ca="1">IF($L56&lt;その他マスタ!$B$1,VLOOKUP($D56,月別収支!$A$2:$H$13,2,FALSE),その他マスタ!$B$3)+IF(AND($L56=その他マスタ!$B$1,入力項目!$I$9="あり",$D56=入力項目!$D$4),その他マスタ!$B$2,0)</f>
        <v>300000</v>
      </c>
      <c r="X56" s="10">
        <f ca="1">-IF(入力項目!$K$5=TRUE,
IF($F56+$G56&lt;3,VLOOKUP($D56,月別収支!$A$2:$H$13,8,FALSE),0)+IFERROR(VLOOKUP($H56,住宅ローン計算!C:P,13,FALSE),0)+IF($F56&gt;1,IF(OR($G56=3,$G56=6,$G56=9,$G56=12),ROUNDUP(入力項目!$N$18/4,0),0),0),
VLOOKUP($D56,月別収支!$A$2:$H$13,8,FALSE))</f>
        <v>-51775</v>
      </c>
      <c r="Y56" s="10">
        <f ca="1">-VLOOKUP($D56,月別収支!$A$2:$H$13,3,FALSE)</f>
        <v>-75000</v>
      </c>
      <c r="Z56" s="10">
        <f ca="1">-VLOOKUP($D56,月別収支!$A$2:$H$13,4,FALSE)</f>
        <v>-27000</v>
      </c>
      <c r="AA56" s="10">
        <f ca="1">-VLOOKUP($D56,月別収支!$A$2:$H$13,6,FALSE)</f>
        <v>-10000</v>
      </c>
      <c r="AB56" s="10">
        <f ca="1">-(
VLOOKUP($D56,月別収支!$A$2:$H$13,5,FALSE)+IF(AND(入力項目!$I$27&lt;=$A56,ISEVEN($A56-入力項目!$I$27),入力項目!$I$28=$D56),入力項目!$I$26,0)
+IF(入力項目!$K$26=TRUE,
IFERROR(VLOOKUP($K56,マイカーローン計算!C:P,13,FALSE),0),
IFERROR(
  IF(AND($C56&gt;0,MOD($C56,入力項目!$N$22)=0,$D56=入力項目!$N$23),入力項目!$N$24,0),
 0
)
)
)</f>
        <v>-20000</v>
      </c>
      <c r="AC56" s="10">
        <f ca="1">-IF($A56&lt;入力項目!$N$33,入力項目!$N$35,IF(AND($A56=入力項目!$N$33,$D56&lt;=入力項目!$N$34),入力項目!$N$35,0))</f>
        <v>-5000</v>
      </c>
      <c r="AD56">
        <f ca="1">-(
_xlfn.IFS(
P56&lt;=入力項目!$S$11,0,
AND(P56&gt;=入力項目!$S$11+1,P56&lt;=3),IFERROR(VLOOKUP(入力項目!$S$12,子育て関連マスタ!$I$4:$M$5,4,FALSE),0),
AND(P56&gt;=4,P56&lt;=6),IFERROR(VLOOKUP(入力項目!$S$13,子育て関連マスタ!$I$9:$M$12,4,FALSE),0),
AND(P56&gt;=7,P56&lt;=12),IFERROR(VLOOKUP(入力項目!$S$14,子育て関連マスタ!$I$16:$M$17,4,FALSE),0),
AND(P56&gt;=13,P56&lt;=15),IFERROR(VLOOKUP(入力項目!$S$15,子育て関連マスタ!$I$21:$M$22,4,FALSE),0),
AND(P56&gt;=16,P56&lt;=18),IFERROR(VLOOKUP(入力項目!$S$16,子育て関連マスタ!$I$26:$M$28,4,FALSE),0),
AND(P56&gt;=19,P56&lt;=20,入力項目!$S$16="高専"),IFERROR(VLOOKUP(入力項目!$S$16,子育て関連マスタ!$I$26:$M$28,4,FALSE),0),
AND(P56&gt;=19,P56&lt;=20,入力項目!$S$16&lt;&gt;"高専"),IFERROR(VLOOKUP(入力項目!$S$17,子育て関連マスタ!$I$32:$M$37,4,FALSE),0),
AND(P56&gt;=21,P56&lt;=22,入力項目!$S$16="高専"),IFERROR(VLOOKUP(入力項目!$S$17,子育て関連マスタ!$I$32:$M$34,4,FALSE),0),
AND(P56&gt;=21,P56&lt;=22,入力項目!$S$16&lt;&gt;"高専"),IFERROR(VLOOKUP(入力項目!$S$17,子育て関連マスタ!$I$32:$M$34,4,FALSE),0),
P56&gt;=23,0
) +
IF($D56=4,
  IFERROR(_xlfn.IFS(
  P56&lt;=入力項目!$S$11,0,
  AND(P56=入力項目!$S$11),IFERROR(VLOOKUP(入力項目!$S$12,子育て関連マスタ!$I$4:$M$5,2,FALSE),0),
  AND(P56=4),IFERROR(VLOOKUP(入力項目!$S$13,子育て関連マスタ!$I$9:$M$12,2,FALSE),0),
  AND(P56=7),IFERROR(VLOOKUP(入力項目!$S$14,子育て関連マスタ!$I$16:$M$17,2,FALSE),0),
  AND(P56=13),IFERROR(VLOOKUP(入力項目!$S$15,子育て関連マスタ!$I$21:$M$22,2,FALSE),0),
  AND(P56=16),IFERROR(VLOOKUP(入力項目!$S$16,子育て関連マスタ!$I$26:$M$28,2,FALSE),0),
  AND(P56=19,入力項目!$S$16&lt;&gt;"高専"),IFERROR(VLOOKUP(入力項目!$S$17,子育て関連マスタ!$I$32:$M$37,2,FALSE),0),
  AND(P56=21,入力項目!$S$16="高専"),IFERROR(VLOOKUP(入力項目!$S$17,子育て関連マスタ!$I$32:$M$37,2,FALSE),0),
  P56&gt;=22,0
  ),0),0
) +
IF(AND(P56&gt;=1,P56&lt;=15),IF($D56=入力項目!$S$8,入力項目!$S$3,0),0) +
IF(AND(P56&gt;=1,P56&lt;=15),IF($D56=5,入力項目!$S$4,0),0) +
IF(AND(P56&gt;=1,P56&lt;=15),IF($D56=12,入力項目!$S$5,0),0) +
IF(AND(入力項目!$S$7=$A56,入力項目!$S$8=$D56),子育て関連マスタ!$C$14,0) +
IFERROR(IF(AND(YEAR(EDATE(DATE(入力項目!$S$7,入力項目!$S$8,1),1))=$A56,MONTH(EDATE(DATE(入力項目!$S$7,入力項目!$S$8,1),1))=$D56),子育て関連マスタ!$C$15,0),0) +
IF(AND(OR(P56=3,P56=5,P56=7),$D56=11),子育て関連マスタ!$C$17,0) +
IF(AND(P56=20,$D56=1),子育て関連マスタ!$C$18,0) +
IF(AND(P56=20,$D56=1),
IFERROR(_xlfn.IFS(
入力項目!$S$10="男",子育て関連マスタ!$C$18,
入力項目!$S$10="女",子育て関連マスタ!$C$19
),0),0
) +
IF(AND(P56&gt;=入力項目!$S$18,P56&lt;=入力項目!$S$19),入力項目!$S$20,0) +
IF(AND(P56&gt;=入力項目!$S$21,P56&lt;=入力項目!$S$22),入力項目!$S$23,0) +
IF(AND(P56&gt;=入力項目!$S$24,P56&lt;=入力項目!$S$25),入力項目!$S$26,0)
)</f>
        <v>-40000</v>
      </c>
      <c r="AE56">
        <f ca="1">-(
_xlfn.IFS(
Q56&lt;=入力項目!$S$11,0,
AND(Q56&gt;=入力項目!$S$11+1,Q56&lt;=3),IFERROR(VLOOKUP(入力項目!$S$12,子育て関連マスタ!$I$4:$M$5,4,FALSE),0),
AND(Q56&gt;=4,Q56&lt;=6),IFERROR(VLOOKUP(入力項目!$S$13,子育て関連マスタ!$I$9:$M$12,4,FALSE),0),
AND(Q56&gt;=7,Q56&lt;=12),IFERROR(VLOOKUP(入力項目!$S$14,子育て関連マスタ!$I$16:$M$17,4,FALSE),0),
AND(Q56&gt;=13,Q56&lt;=15),IFERROR(VLOOKUP(入力項目!$S$15,子育て関連マスタ!$I$21:$M$22,4,FALSE),0),
AND(Q56&gt;=16,Q56&lt;=18),IFERROR(VLOOKUP(入力項目!$S$16,子育て関連マスタ!$I$26:$M$28,4,FALSE),0),
AND(Q56&gt;=19,Q56&lt;=20,入力項目!$S$16="高専"),IFERROR(VLOOKUP(入力項目!$S$16,子育て関連マスタ!$I$26:$M$28,4,FALSE),0),
AND(Q56&gt;=19,Q56&lt;=20,入力項目!$S$16&lt;&gt;"高専"),IFERROR(VLOOKUP(入力項目!$S$17,子育て関連マスタ!$I$32:$M$37,4,FALSE),0),
AND(Q56&gt;=21,Q56&lt;=22,入力項目!$S$16="高専"),IFERROR(VLOOKUP(入力項目!$S$17,子育て関連マスタ!$I$32:$M$34,4,FALSE),0),
AND(Q56&gt;=21,Q56&lt;=22,入力項目!$S$16&lt;&gt;"高専"),IFERROR(VLOOKUP(入力項目!$S$17,子育て関連マスタ!$I$32:$M$34,4,FALSE),0),
Q56&gt;=23,0
) +
IF($D56=4,
  IFERROR(_xlfn.IFS(
  Q56&lt;=入力項目!$S$11,0,
  AND(Q56=入力項目!$S$11),IFERROR(VLOOKUP(入力項目!$S$12,子育て関連マスタ!$I$4:$M$5,2,FALSE),0),
  AND(Q56=4),IFERROR(VLOOKUP(入力項目!$S$13,子育て関連マスタ!$I$9:$M$12,2,FALSE),0),
  AND(Q56=7),IFERROR(VLOOKUP(入力項目!$S$14,子育て関連マスタ!$I$16:$M$17,2,FALSE),0),
  AND(Q56=13),IFERROR(VLOOKUP(入力項目!$S$15,子育て関連マスタ!$I$21:$M$22,2,FALSE),0),
  AND(Q56=16),IFERROR(VLOOKUP(入力項目!$S$16,子育て関連マスタ!$I$26:$M$28,2,FALSE),0),
  AND(Q56=19,入力項目!$S$16&lt;&gt;"高専"),IFERROR(VLOOKUP(入力項目!$S$17,子育て関連マスタ!$I$32:$M$37,2,FALSE),0),
  AND(Q56=21,入力項目!$S$16="高専"),IFERROR(VLOOKUP(入力項目!$S$17,子育て関連マスタ!$I$32:$M$37,2,FALSE),0),
  Q56&gt;=22,0
  ),0),0
) +
IF(AND(Q56&gt;=1,Q56&lt;=15),IF($D56=入力項目!$S$8,入力項目!$S$3,0),0) +
IF(AND(Q56&gt;=1,Q56&lt;=15),IF($D56=5,入力項目!$S$4,0),0) +
IF(AND(Q56&gt;=1,Q56&lt;=15),IF($D56=12,入力項目!$S$5,0),0) +
IF(AND(入力項目!$S$7=$A56,入力項目!$S$8=$D56),子育て関連マスタ!$C$14,0) +
IFERROR(IF(AND(YEAR(EDATE(DATE(入力項目!$S$7,入力項目!$S$8,1),1))=$A56,MONTH(EDATE(DATE(入力項目!$S$7,入力項目!$S$8,1),1))=$D56),子育て関連マスタ!$C$15,0),0) +
IF(AND(OR(Q56=3,Q56=5,Q56=7),$D56=11),子育て関連マスタ!$C$17,0) +
IF(AND(Q56=20,$D56=1),子育て関連マスタ!$C$18,0) +
IF(AND(Q56=20,$D56=1),
IFERROR(_xlfn.IFS(
入力項目!$S$10="男",子育て関連マスタ!$C$18,
入力項目!$S$10="女",子育て関連マスタ!$C$19
),0),0
) +
IF(AND(Q56&gt;=入力項目!$S$18,Q56&lt;=入力項目!$S$19),入力項目!$S$20,0) +
IF(AND(Q56&gt;=入力項目!$S$21,Q56&lt;=入力項目!$S$22),入力項目!$S$23,0) +
IF(AND(Q56&gt;=入力項目!$S$24,Q56&lt;=入力項目!$S$25),入力項目!$S$26,0)
)</f>
        <v>-24000</v>
      </c>
      <c r="AF56">
        <f ca="1">-(
_xlfn.IFS(
R56&lt;=入力項目!$S$11,0,
AND(R56&gt;=入力項目!$S$11+1,R56&lt;=3),IFERROR(VLOOKUP(入力項目!$S$12,子育て関連マスタ!$I$4:$M$5,4,FALSE),0),
AND(R56&gt;=4,R56&lt;=6),IFERROR(VLOOKUP(入力項目!$S$13,子育て関連マスタ!$I$9:$M$12,4,FALSE),0),
AND(R56&gt;=7,R56&lt;=12),IFERROR(VLOOKUP(入力項目!$S$14,子育て関連マスタ!$I$16:$M$17,4,FALSE),0),
AND(R56&gt;=13,R56&lt;=15),IFERROR(VLOOKUP(入力項目!$S$15,子育て関連マスタ!$I$21:$M$22,4,FALSE),0),
AND(R56&gt;=16,R56&lt;=18),IFERROR(VLOOKUP(入力項目!$S$16,子育て関連マスタ!$I$26:$M$28,4,FALSE),0),
AND(R56&gt;=19,R56&lt;=20,入力項目!$S$16="高専"),IFERROR(VLOOKUP(入力項目!$S$16,子育て関連マスタ!$I$26:$M$28,4,FALSE),0),
AND(R56&gt;=19,R56&lt;=20,入力項目!$S$16&lt;&gt;"高専"),IFERROR(VLOOKUP(入力項目!$S$17,子育て関連マスタ!$I$32:$M$37,4,FALSE),0),
AND(R56&gt;=21,R56&lt;=22,入力項目!$S$16="高専"),IFERROR(VLOOKUP(入力項目!$S$17,子育て関連マスタ!$I$32:$M$34,4,FALSE),0),
AND(R56&gt;=21,R56&lt;=22,入力項目!$S$16&lt;&gt;"高専"),IFERROR(VLOOKUP(入力項目!$S$17,子育て関連マスタ!$I$32:$M$34,4,FALSE),0),
R56&gt;=23,0
) +
IF($D56=4,
  IFERROR(_xlfn.IFS(
  R56&lt;=入力項目!$S$11,0,
  AND(R56=入力項目!$S$11),IFERROR(VLOOKUP(入力項目!$S$12,子育て関連マスタ!$I$4:$M$5,2,FALSE),0),
  AND(R56=4),IFERROR(VLOOKUP(入力項目!$S$13,子育て関連マスタ!$I$9:$M$12,2,FALSE),0),
  AND(R56=7),IFERROR(VLOOKUP(入力項目!$S$14,子育て関連マスタ!$I$16:$M$17,2,FALSE),0),
  AND(R56=13),IFERROR(VLOOKUP(入力項目!$S$15,子育て関連マスタ!$I$21:$M$22,2,FALSE),0),
  AND(R56=16),IFERROR(VLOOKUP(入力項目!$S$16,子育て関連マスタ!$I$26:$M$28,2,FALSE),0),
  AND(R56=19,入力項目!$S$16&lt;&gt;"高専"),IFERROR(VLOOKUP(入力項目!$S$17,子育て関連マスタ!$I$32:$M$37,2,FALSE),0),
  AND(R56=21,入力項目!$S$16="高専"),IFERROR(VLOOKUP(入力項目!$S$17,子育て関連マスタ!$I$32:$M$37,2,FALSE),0),
  R56&gt;=22,0
  ),0),0
) +
IF(AND(R56&gt;=1,R56&lt;=15),IF($D56=入力項目!$S$8,入力項目!$S$3,0),0) +
IF(AND(R56&gt;=1,R56&lt;=15),IF($D56=5,入力項目!$S$4,0),0) +
IF(AND(R56&gt;=1,R56&lt;=15),IF($D56=12,入力項目!$S$5,0),0) +
IF(AND(入力項目!$S$7=$A56,入力項目!$S$8=$D56),子育て関連マスタ!$C$14,0) +
IFERROR(IF(AND(YEAR(EDATE(DATE(入力項目!$S$7,入力項目!$S$8,1),1))=$A56,MONTH(EDATE(DATE(入力項目!$S$7,入力項目!$S$8,1),1))=$D56),子育て関連マスタ!$C$15,0),0) +
IF(AND(OR(R56=3,R56=5,R56=7),$D56=11),子育て関連マスタ!$C$17,0) +
IF(AND(R56=20,$D56=1),子育て関連マスタ!$C$18,0) +
IF(AND(R56=20,$D56=1),
IFERROR(_xlfn.IFS(
入力項目!$S$10="男",子育て関連マスタ!$C$18,
入力項目!$S$10="女",子育て関連マスタ!$C$19
),0),0
) +
IF(AND(R56&gt;=入力項目!$S$18,R56&lt;=入力項目!$S$19),入力項目!$S$20,0) +
IF(AND(R56&gt;=入力項目!$S$21,R56&lt;=入力項目!$S$22),入力項目!$S$23,0) +
IF(AND(R56&gt;=入力項目!$S$24,R56&lt;=入力項目!$S$25),入力項目!$S$26,0)
)</f>
        <v>0</v>
      </c>
      <c r="AG56">
        <f ca="1">-(
_xlfn.IFS(
S56&lt;=入力項目!$S$11,0,
AND(S56&gt;=入力項目!$S$11+1,S56&lt;=3),IFERROR(VLOOKUP(入力項目!$S$12,子育て関連マスタ!$I$4:$M$5,4,FALSE),0),
AND(S56&gt;=4,S56&lt;=6),IFERROR(VLOOKUP(入力項目!$S$13,子育て関連マスタ!$I$9:$M$12,4,FALSE),0),
AND(S56&gt;=7,S56&lt;=12),IFERROR(VLOOKUP(入力項目!$S$14,子育て関連マスタ!$I$16:$M$17,4,FALSE),0),
AND(S56&gt;=13,S56&lt;=15),IFERROR(VLOOKUP(入力項目!$S$15,子育て関連マスタ!$I$21:$M$22,4,FALSE),0),
AND(S56&gt;=16,S56&lt;=18),IFERROR(VLOOKUP(入力項目!$S$16,子育て関連マスタ!$I$26:$M$28,4,FALSE),0),
AND(S56&gt;=19,S56&lt;=20,入力項目!$S$16="高専"),IFERROR(VLOOKUP(入力項目!$S$16,子育て関連マスタ!$I$26:$M$28,4,FALSE),0),
AND(S56&gt;=19,S56&lt;=20,入力項目!$S$16&lt;&gt;"高専"),IFERROR(VLOOKUP(入力項目!$S$17,子育て関連マスタ!$I$32:$M$37,4,FALSE),0),
AND(S56&gt;=21,S56&lt;=22,入力項目!$S$16="高専"),IFERROR(VLOOKUP(入力項目!$S$17,子育て関連マスタ!$I$32:$M$34,4,FALSE),0),
AND(S56&gt;=21,S56&lt;=22,入力項目!$S$16&lt;&gt;"高専"),IFERROR(VLOOKUP(入力項目!$S$17,子育て関連マスタ!$I$32:$M$34,4,FALSE),0),
S56&gt;=23,0
) +
IF($D56=4,
  IFERROR(_xlfn.IFS(
  S56&lt;=入力項目!$S$11,0,
  AND(S56=入力項目!$S$11),IFERROR(VLOOKUP(入力項目!$S$12,子育て関連マスタ!$I$4:$M$5,2,FALSE),0),
  AND(S56=4),IFERROR(VLOOKUP(入力項目!$S$13,子育て関連マスタ!$I$9:$M$12,2,FALSE),0),
  AND(S56=7),IFERROR(VLOOKUP(入力項目!$S$14,子育て関連マスタ!$I$16:$M$17,2,FALSE),0),
  AND(S56=13),IFERROR(VLOOKUP(入力項目!$S$15,子育て関連マスタ!$I$21:$M$22,2,FALSE),0),
  AND(S56=16),IFERROR(VLOOKUP(入力項目!$S$16,子育て関連マスタ!$I$26:$M$28,2,FALSE),0),
  AND(S56=19,入力項目!$S$16&lt;&gt;"高専"),IFERROR(VLOOKUP(入力項目!$S$17,子育て関連マスタ!$I$32:$M$37,2,FALSE),0),
  AND(S56=21,入力項目!$S$16="高専"),IFERROR(VLOOKUP(入力項目!$S$17,子育て関連マスタ!$I$32:$M$37,2,FALSE),0),
  S56&gt;=22,0
  ),0),0
) +
IF(AND(S56&gt;=1,S56&lt;=15),IF($D56=入力項目!$S$8,入力項目!$S$3,0),0) +
IF(AND(S56&gt;=1,S56&lt;=15),IF($D56=5,入力項目!$S$4,0),0) +
IF(AND(S56&gt;=1,S56&lt;=15),IF($D56=12,入力項目!$S$5,0),0) +
IF(AND(入力項目!$S$7=$A56,入力項目!$S$8=$D56),子育て関連マスタ!$C$14,0) +
IFERROR(IF(AND(YEAR(EDATE(DATE(入力項目!$S$7,入力項目!$S$8,1),1))=$A56,MONTH(EDATE(DATE(入力項目!$S$7,入力項目!$S$8,1),1))=$D56),子育て関連マスタ!$C$15,0),0) +
IF(AND(OR(S56=3,S56=5,S56=7),$D56=11),子育て関連マスタ!$C$17,0) +
IF(AND(S56=20,$D56=1),子育て関連マスタ!$C$18,0) +
IF(AND(S56=20,$D56=1),
IFERROR(_xlfn.IFS(
入力項目!$S$10="男",子育て関連マスタ!$C$18,
入力項目!$S$10="女",子育て関連マスタ!$C$19
),0),0
) +
IF(AND(S56&gt;=入力項目!$S$18,S56&lt;=入力項目!$S$19),入力項目!$S$20,0) +
IF(AND(S56&gt;=入力項目!$S$21,S56&lt;=入力項目!$S$22),入力項目!$S$23,0) +
IF(AND(S56&gt;=入力項目!$S$24,S56&lt;=入力項目!$S$25),入力項目!$S$26,0)
)</f>
        <v>0</v>
      </c>
      <c r="AH56">
        <f ca="1">-(
_xlfn.IFS(
T56&lt;=入力項目!$S$11,0,
AND(T56&gt;=入力項目!$S$11+1,T56&lt;=3),IFERROR(VLOOKUP(入力項目!$S$12,子育て関連マスタ!$I$4:$M$5,4,FALSE),0),
AND(T56&gt;=4,T56&lt;=6),IFERROR(VLOOKUP(入力項目!$S$13,子育て関連マスタ!$I$9:$M$12,4,FALSE),0),
AND(T56&gt;=7,T56&lt;=12),IFERROR(VLOOKUP(入力項目!$S$14,子育て関連マスタ!$I$16:$M$17,4,FALSE),0),
AND(T56&gt;=13,T56&lt;=15),IFERROR(VLOOKUP(入力項目!$S$15,子育て関連マスタ!$I$21:$M$22,4,FALSE),0),
AND(T56&gt;=16,T56&lt;=18),IFERROR(VLOOKUP(入力項目!$S$16,子育て関連マスタ!$I$26:$M$28,4,FALSE),0),
AND(T56&gt;=19,T56&lt;=20,入力項目!$S$16="高専"),IFERROR(VLOOKUP(入力項目!$S$16,子育て関連マスタ!$I$26:$M$28,4,FALSE),0),
AND(T56&gt;=19,T56&lt;=20,入力項目!$S$16&lt;&gt;"高専"),IFERROR(VLOOKUP(入力項目!$S$17,子育て関連マスタ!$I$32:$M$37,4,FALSE),0),
AND(T56&gt;=21,T56&lt;=22,入力項目!$S$16="高専"),IFERROR(VLOOKUP(入力項目!$S$17,子育て関連マスタ!$I$32:$M$34,4,FALSE),0),
AND(T56&gt;=21,T56&lt;=22,入力項目!$S$16&lt;&gt;"高専"),IFERROR(VLOOKUP(入力項目!$S$17,子育て関連マスタ!$I$32:$M$34,4,FALSE),0),
T56&gt;=23,0
) +
IF($D56=4,
  IFERROR(_xlfn.IFS(
  T56&lt;=入力項目!$S$11,0,
  AND(T56=入力項目!$S$11),IFERROR(VLOOKUP(入力項目!$S$12,子育て関連マスタ!$I$4:$M$5,2,FALSE),0),
  AND(T56=4),IFERROR(VLOOKUP(入力項目!$S$13,子育て関連マスタ!$I$9:$M$12,2,FALSE),0),
  AND(T56=7),IFERROR(VLOOKUP(入力項目!$S$14,子育て関連マスタ!$I$16:$M$17,2,FALSE),0),
  AND(T56=13),IFERROR(VLOOKUP(入力項目!$S$15,子育て関連マスタ!$I$21:$M$22,2,FALSE),0),
  AND(T56=16),IFERROR(VLOOKUP(入力項目!$S$16,子育て関連マスタ!$I$26:$M$28,2,FALSE),0),
  AND(T56=19,入力項目!$S$16&lt;&gt;"高専"),IFERROR(VLOOKUP(入力項目!$S$17,子育て関連マスタ!$I$32:$M$37,2,FALSE),0),
  AND(T56=21,入力項目!$S$16="高専"),IFERROR(VLOOKUP(入力項目!$S$17,子育て関連マスタ!$I$32:$M$37,2,FALSE),0),
  T56&gt;=22,0
  ),0),0
) +
IF(AND(T56&gt;=1,T56&lt;=15),IF($D56=入力項目!$S$8,入力項目!$S$3,0),0) +
IF(AND(T56&gt;=1,T56&lt;=15),IF($D56=5,入力項目!$S$4,0),0) +
IF(AND(T56&gt;=1,T56&lt;=15),IF($D56=12,入力項目!$S$5,0),0) +
IF(AND(入力項目!$S$7=$A56,入力項目!$S$8=$D56),子育て関連マスタ!$C$14,0) +
IFERROR(IF(AND(YEAR(EDATE(DATE(入力項目!$S$7,入力項目!$S$8,1),1))=$A56,MONTH(EDATE(DATE(入力項目!$S$7,入力項目!$S$8,1),1))=$D56),子育て関連マスタ!$C$15,0),0) +
IF(AND(OR(T56=3,T56=5,T56=7),$D56=11),子育て関連マスタ!$C$17,0) +
IF(AND(T56=20,$D56=1),子育て関連マスタ!$C$18,0) +
IF(AND(T56=20,$D56=1),
IFERROR(_xlfn.IFS(
入力項目!$S$10="男",子育て関連マスタ!$C$18,
入力項目!$S$10="女",子育て関連マスタ!$C$19
),0),0
) +
IF(AND(T56&gt;=入力項目!$S$18,T56&lt;=入力項目!$S$19),入力項目!$S$20,0) +
IF(AND(T56&gt;=入力項目!$S$21,T56&lt;=入力項目!$S$22),入力項目!$S$23,0) +
IF(AND(T56&gt;=入力項目!$S$24,T56&lt;=入力項目!$S$25),入力項目!$S$26,0)
)</f>
        <v>0</v>
      </c>
      <c r="AI56">
        <f ca="1">-(
_xlfn.IFS(
U56&lt;=入力項目!$S$11,0,
AND(U56&gt;=入力項目!$S$11+1,U56&lt;=3),IFERROR(VLOOKUP(入力項目!$S$12,子育て関連マスタ!$I$4:$M$5,4,FALSE),0),
AND(U56&gt;=4,U56&lt;=6),IFERROR(VLOOKUP(入力項目!$S$13,子育て関連マスタ!$I$9:$M$12,4,FALSE),0),
AND(U56&gt;=7,U56&lt;=12),IFERROR(VLOOKUP(入力項目!$S$14,子育て関連マスタ!$I$16:$M$17,4,FALSE),0),
AND(U56&gt;=13,U56&lt;=15),IFERROR(VLOOKUP(入力項目!$S$15,子育て関連マスタ!$I$21:$M$22,4,FALSE),0),
AND(U56&gt;=16,U56&lt;=18),IFERROR(VLOOKUP(入力項目!$S$16,子育て関連マスタ!$I$26:$M$28,4,FALSE),0),
AND(U56&gt;=19,U56&lt;=20,入力項目!$S$16="高専"),IFERROR(VLOOKUP(入力項目!$S$16,子育て関連マスタ!$I$26:$M$28,4,FALSE),0),
AND(U56&gt;=19,U56&lt;=20,入力項目!$S$16&lt;&gt;"高専"),IFERROR(VLOOKUP(入力項目!$S$17,子育て関連マスタ!$I$32:$M$37,4,FALSE),0),
AND(U56&gt;=21,U56&lt;=22,入力項目!$S$16="高専"),IFERROR(VLOOKUP(入力項目!$S$17,子育て関連マスタ!$I$32:$M$34,4,FALSE),0),
AND(U56&gt;=21,U56&lt;=22,入力項目!$S$16&lt;&gt;"高専"),IFERROR(VLOOKUP(入力項目!$S$17,子育て関連マスタ!$I$32:$M$34,4,FALSE),0),
U56&gt;=23,0
) +
IF($D56=4,
  IFERROR(_xlfn.IFS(
  U56&lt;=入力項目!$S$11,0,
  AND(U56=入力項目!$S$11),IFERROR(VLOOKUP(入力項目!$S$12,子育て関連マスタ!$I$4:$M$5,2,FALSE),0),
  AND(U56=4),IFERROR(VLOOKUP(入力項目!$S$13,子育て関連マスタ!$I$9:$M$12,2,FALSE),0),
  AND(U56=7),IFERROR(VLOOKUP(入力項目!$S$14,子育て関連マスタ!$I$16:$M$17,2,FALSE),0),
  AND(U56=13),IFERROR(VLOOKUP(入力項目!$S$15,子育て関連マスタ!$I$21:$M$22,2,FALSE),0),
  AND(U56=16),IFERROR(VLOOKUP(入力項目!$S$16,子育て関連マスタ!$I$26:$M$28,2,FALSE),0),
  AND(U56=19,入力項目!$S$16&lt;&gt;"高専"),IFERROR(VLOOKUP(入力項目!$S$17,子育て関連マスタ!$I$32:$M$37,2,FALSE),0),
  AND(U56=21,入力項目!$S$16="高専"),IFERROR(VLOOKUP(入力項目!$S$17,子育て関連マスタ!$I$32:$M$37,2,FALSE),0),
  U56&gt;=22,0
  ),0),0
) +
IF(AND(U56&gt;=1,U56&lt;=15),IF($D56=入力項目!$S$8,入力項目!$S$3,0),0) +
IF(AND(U56&gt;=1,U56&lt;=15),IF($D56=5,入力項目!$S$4,0),0) +
IF(AND(U56&gt;=1,U56&lt;=15),IF($D56=12,入力項目!$S$5,0),0) +
IF(AND(入力項目!$S$7=$A56,入力項目!$S$8=$D56),子育て関連マスタ!$C$14,0) +
IFERROR(IF(AND(YEAR(EDATE(DATE(入力項目!$S$7,入力項目!$S$8,1),1))=$A56,MONTH(EDATE(DATE(入力項目!$S$7,入力項目!$S$8,1),1))=$D56),子育て関連マスタ!$C$15,0),0) +
IF(AND(OR(U56=3,U56=5,U56=7),$D56=11),子育て関連マスタ!$C$17,0) +
IF(AND(U56=20,$D56=1),子育て関連マスタ!$C$18,0) +
IF(AND(U56=20,$D56=1),
IFERROR(_xlfn.IFS(
入力項目!$S$10="男",子育て関連マスタ!$C$18,
入力項目!$S$10="女",子育て関連マスタ!$C$19
),0),0
) +
IF(AND(U56&gt;=入力項目!$S$18,U56&lt;=入力項目!$S$19),入力項目!$S$20,0) +
IF(AND(U56&gt;=入力項目!$S$21,U56&lt;=入力項目!$S$22),入力項目!$S$23,0) +
IF(AND(U56&gt;=入力項目!$S$24,U56&lt;=入力項目!$S$25),入力項目!$S$26,0)
)</f>
        <v>0</v>
      </c>
      <c r="AJ56" s="10">
        <f ca="1">-VLOOKUP($D56,月別収支!$A$2:$H$13,7,FALSE)</f>
        <v>-20000</v>
      </c>
    </row>
    <row r="57" spans="1:36" x14ac:dyDescent="0.4">
      <c r="A57">
        <f t="shared" ca="1" si="20"/>
        <v>2029</v>
      </c>
      <c r="B57">
        <f t="shared" ca="1" si="7"/>
        <v>2028</v>
      </c>
      <c r="C57">
        <f t="shared" ca="1" si="8"/>
        <v>5</v>
      </c>
      <c r="D57">
        <f t="shared" ca="1" si="21"/>
        <v>3</v>
      </c>
      <c r="E57" t="str">
        <f t="shared" ca="1" si="0"/>
        <v>2029年3月</v>
      </c>
      <c r="F57">
        <f ca="1">IF(OR(入力項目!$N$5&lt;$A57,AND(入力項目!$N$5=$A57,入力項目!$N$6&lt;$D57)),IF(F56=0,1,IF(G57=12,F56+1,F56)),0)</f>
        <v>4</v>
      </c>
      <c r="G57">
        <f ca="1">IF(OR(入力項目!$N$5&lt;$A57,AND(入力項目!$N$5=$A57,入力項目!$N$6&lt;$D57)),IF(G56=12,1,G56+1),0)</f>
        <v>5</v>
      </c>
      <c r="H57" t="str">
        <f t="shared" ca="1" si="1"/>
        <v>4_5</v>
      </c>
      <c r="I57">
        <f ca="1">IF(
  IFERROR(AND($C57&gt;0,MOD($C57,入力項目!$N$22)=0,$D57=入力項目!$N$23), FALSE),
  1,
  IF(
    AND(I56&gt;0,J56=12),
    IF(I56=入力項目!$N$28, 0, I56+1),
    I56
  )
)</f>
        <v>0</v>
      </c>
      <c r="J57">
        <f ca="1">IF($D57=入力項目!$N$23,1,IFERROR(J56+1,1))</f>
        <v>10</v>
      </c>
      <c r="K57" t="str">
        <f t="shared" ca="1" si="2"/>
        <v>0_10</v>
      </c>
      <c r="L57">
        <f ca="1">L56+IF(入力項目!$D$4=$D57,1,0)</f>
        <v>33</v>
      </c>
      <c r="M57" t="str">
        <f t="shared" ca="1" si="3"/>
        <v>33歳</v>
      </c>
      <c r="N57">
        <f t="shared" ca="1" si="10"/>
        <v>34</v>
      </c>
      <c r="O57" t="str">
        <f t="shared" ca="1" si="4"/>
        <v>34歳</v>
      </c>
      <c r="P57">
        <f t="shared" ca="1" si="11"/>
        <v>8</v>
      </c>
      <c r="Q57">
        <f t="shared" ca="1" si="12"/>
        <v>6</v>
      </c>
      <c r="R57">
        <f t="shared" ca="1" si="13"/>
        <v>2029</v>
      </c>
      <c r="S57">
        <f t="shared" ca="1" si="14"/>
        <v>2029</v>
      </c>
      <c r="T57">
        <f t="shared" ca="1" si="15"/>
        <v>2029</v>
      </c>
      <c r="U57">
        <f t="shared" ca="1" si="16"/>
        <v>2029</v>
      </c>
      <c r="V57" s="10">
        <f t="shared" ca="1" si="17"/>
        <v>11836909</v>
      </c>
      <c r="W57" s="10">
        <f ca="1">IF($L57&lt;その他マスタ!$B$1,VLOOKUP($D57,月別収支!$A$2:$H$13,2,FALSE),その他マスタ!$B$3)+IF(AND($L57=その他マスタ!$B$1,入力項目!$I$9="あり",$D57=入力項目!$D$4),その他マスタ!$B$2,0)</f>
        <v>300000</v>
      </c>
      <c r="X57" s="10">
        <f ca="1">-IF(入力項目!$K$5=TRUE,
IF($F57+$G57&lt;3,VLOOKUP($D57,月別収支!$A$2:$H$13,8,FALSE),0)+IFERROR(VLOOKUP($H57,住宅ローン計算!C:P,13,FALSE),0)+IF($F57&gt;1,IF(OR($G57=3,$G57=6,$G57=9,$G57=12),ROUNDUP(入力項目!$N$18/4,0),0),0),
VLOOKUP($D57,月別収支!$A$2:$H$13,8,FALSE))</f>
        <v>-51775</v>
      </c>
      <c r="Y57" s="10">
        <f ca="1">-VLOOKUP($D57,月別収支!$A$2:$H$13,3,FALSE)</f>
        <v>-75000</v>
      </c>
      <c r="Z57" s="10">
        <f ca="1">-VLOOKUP($D57,月別収支!$A$2:$H$13,4,FALSE)</f>
        <v>-27000</v>
      </c>
      <c r="AA57" s="10">
        <f ca="1">-VLOOKUP($D57,月別収支!$A$2:$H$13,6,FALSE)</f>
        <v>-10000</v>
      </c>
      <c r="AB57" s="10">
        <f ca="1">-(
VLOOKUP($D57,月別収支!$A$2:$H$13,5,FALSE)+IF(AND(入力項目!$I$27&lt;=$A57,ISEVEN($A57-入力項目!$I$27),入力項目!$I$28=$D57),入力項目!$I$26,0)
+IF(入力項目!$K$26=TRUE,
IFERROR(VLOOKUP($K57,マイカーローン計算!C:P,13,FALSE),0),
IFERROR(
  IF(AND($C57&gt;0,MOD($C57,入力項目!$N$22)=0,$D57=入力項目!$N$23),入力項目!$N$24,0),
 0
)
)
)</f>
        <v>-20000</v>
      </c>
      <c r="AC57" s="10">
        <f ca="1">-IF($A57&lt;入力項目!$N$33,入力項目!$N$35,IF(AND($A57=入力項目!$N$33,$D57&lt;=入力項目!$N$34),入力項目!$N$35,0))</f>
        <v>-5000</v>
      </c>
      <c r="AD57">
        <f ca="1">-(
_xlfn.IFS(
P57&lt;=入力項目!$S$11,0,
AND(P57&gt;=入力項目!$S$11+1,P57&lt;=3),IFERROR(VLOOKUP(入力項目!$S$12,子育て関連マスタ!$I$4:$M$5,4,FALSE),0),
AND(P57&gt;=4,P57&lt;=6),IFERROR(VLOOKUP(入力項目!$S$13,子育て関連マスタ!$I$9:$M$12,4,FALSE),0),
AND(P57&gt;=7,P57&lt;=12),IFERROR(VLOOKUP(入力項目!$S$14,子育て関連マスタ!$I$16:$M$17,4,FALSE),0),
AND(P57&gt;=13,P57&lt;=15),IFERROR(VLOOKUP(入力項目!$S$15,子育て関連マスタ!$I$21:$M$22,4,FALSE),0),
AND(P57&gt;=16,P57&lt;=18),IFERROR(VLOOKUP(入力項目!$S$16,子育て関連マスタ!$I$26:$M$28,4,FALSE),0),
AND(P57&gt;=19,P57&lt;=20,入力項目!$S$16="高専"),IFERROR(VLOOKUP(入力項目!$S$16,子育て関連マスタ!$I$26:$M$28,4,FALSE),0),
AND(P57&gt;=19,P57&lt;=20,入力項目!$S$16&lt;&gt;"高専"),IFERROR(VLOOKUP(入力項目!$S$17,子育て関連マスタ!$I$32:$M$37,4,FALSE),0),
AND(P57&gt;=21,P57&lt;=22,入力項目!$S$16="高専"),IFERROR(VLOOKUP(入力項目!$S$17,子育て関連マスタ!$I$32:$M$34,4,FALSE),0),
AND(P57&gt;=21,P57&lt;=22,入力項目!$S$16&lt;&gt;"高専"),IFERROR(VLOOKUP(入力項目!$S$17,子育て関連マスタ!$I$32:$M$34,4,FALSE),0),
P57&gt;=23,0
) +
IF($D57=4,
  IFERROR(_xlfn.IFS(
  P57&lt;=入力項目!$S$11,0,
  AND(P57=入力項目!$S$11),IFERROR(VLOOKUP(入力項目!$S$12,子育て関連マスタ!$I$4:$M$5,2,FALSE),0),
  AND(P57=4),IFERROR(VLOOKUP(入力項目!$S$13,子育て関連マスタ!$I$9:$M$12,2,FALSE),0),
  AND(P57=7),IFERROR(VLOOKUP(入力項目!$S$14,子育て関連マスタ!$I$16:$M$17,2,FALSE),0),
  AND(P57=13),IFERROR(VLOOKUP(入力項目!$S$15,子育て関連マスタ!$I$21:$M$22,2,FALSE),0),
  AND(P57=16),IFERROR(VLOOKUP(入力項目!$S$16,子育て関連マスタ!$I$26:$M$28,2,FALSE),0),
  AND(P57=19,入力項目!$S$16&lt;&gt;"高専"),IFERROR(VLOOKUP(入力項目!$S$17,子育て関連マスタ!$I$32:$M$37,2,FALSE),0),
  AND(P57=21,入力項目!$S$16="高専"),IFERROR(VLOOKUP(入力項目!$S$17,子育て関連マスタ!$I$32:$M$37,2,FALSE),0),
  P57&gt;=22,0
  ),0),0
) +
IF(AND(P57&gt;=1,P57&lt;=15),IF($D57=入力項目!$S$8,入力項目!$S$3,0),0) +
IF(AND(P57&gt;=1,P57&lt;=15),IF($D57=5,入力項目!$S$4,0),0) +
IF(AND(P57&gt;=1,P57&lt;=15),IF($D57=12,入力項目!$S$5,0),0) +
IF(AND(入力項目!$S$7=$A57,入力項目!$S$8=$D57),子育て関連マスタ!$C$14,0) +
IFERROR(IF(AND(YEAR(EDATE(DATE(入力項目!$S$7,入力項目!$S$8,1),1))=$A57,MONTH(EDATE(DATE(入力項目!$S$7,入力項目!$S$8,1),1))=$D57),子育て関連マスタ!$C$15,0),0) +
IF(AND(OR(P57=3,P57=5,P57=7),$D57=11),子育て関連マスタ!$C$17,0) +
IF(AND(P57=20,$D57=1),子育て関連マスタ!$C$18,0) +
IF(AND(P57=20,$D57=1),
IFERROR(_xlfn.IFS(
入力項目!$S$10="男",子育て関連マスタ!$C$18,
入力項目!$S$10="女",子育て関連マスタ!$C$19
),0),0
) +
IF(AND(P57&gt;=入力項目!$S$18,P57&lt;=入力項目!$S$19),入力項目!$S$20,0) +
IF(AND(P57&gt;=入力項目!$S$21,P57&lt;=入力項目!$S$22),入力項目!$S$23,0) +
IF(AND(P57&gt;=入力項目!$S$24,P57&lt;=入力項目!$S$25),入力項目!$S$26,0)
)</f>
        <v>-40000</v>
      </c>
      <c r="AE57">
        <f ca="1">-(
_xlfn.IFS(
Q57&lt;=入力項目!$S$11,0,
AND(Q57&gt;=入力項目!$S$11+1,Q57&lt;=3),IFERROR(VLOOKUP(入力項目!$S$12,子育て関連マスタ!$I$4:$M$5,4,FALSE),0),
AND(Q57&gt;=4,Q57&lt;=6),IFERROR(VLOOKUP(入力項目!$S$13,子育て関連マスタ!$I$9:$M$12,4,FALSE),0),
AND(Q57&gt;=7,Q57&lt;=12),IFERROR(VLOOKUP(入力項目!$S$14,子育て関連マスタ!$I$16:$M$17,4,FALSE),0),
AND(Q57&gt;=13,Q57&lt;=15),IFERROR(VLOOKUP(入力項目!$S$15,子育て関連マスタ!$I$21:$M$22,4,FALSE),0),
AND(Q57&gt;=16,Q57&lt;=18),IFERROR(VLOOKUP(入力項目!$S$16,子育て関連マスタ!$I$26:$M$28,4,FALSE),0),
AND(Q57&gt;=19,Q57&lt;=20,入力項目!$S$16="高専"),IFERROR(VLOOKUP(入力項目!$S$16,子育て関連マスタ!$I$26:$M$28,4,FALSE),0),
AND(Q57&gt;=19,Q57&lt;=20,入力項目!$S$16&lt;&gt;"高専"),IFERROR(VLOOKUP(入力項目!$S$17,子育て関連マスタ!$I$32:$M$37,4,FALSE),0),
AND(Q57&gt;=21,Q57&lt;=22,入力項目!$S$16="高専"),IFERROR(VLOOKUP(入力項目!$S$17,子育て関連マスタ!$I$32:$M$34,4,FALSE),0),
AND(Q57&gt;=21,Q57&lt;=22,入力項目!$S$16&lt;&gt;"高専"),IFERROR(VLOOKUP(入力項目!$S$17,子育て関連マスタ!$I$32:$M$34,4,FALSE),0),
Q57&gt;=23,0
) +
IF($D57=4,
  IFERROR(_xlfn.IFS(
  Q57&lt;=入力項目!$S$11,0,
  AND(Q57=入力項目!$S$11),IFERROR(VLOOKUP(入力項目!$S$12,子育て関連マスタ!$I$4:$M$5,2,FALSE),0),
  AND(Q57=4),IFERROR(VLOOKUP(入力項目!$S$13,子育て関連マスタ!$I$9:$M$12,2,FALSE),0),
  AND(Q57=7),IFERROR(VLOOKUP(入力項目!$S$14,子育て関連マスタ!$I$16:$M$17,2,FALSE),0),
  AND(Q57=13),IFERROR(VLOOKUP(入力項目!$S$15,子育て関連マスタ!$I$21:$M$22,2,FALSE),0),
  AND(Q57=16),IFERROR(VLOOKUP(入力項目!$S$16,子育て関連マスタ!$I$26:$M$28,2,FALSE),0),
  AND(Q57=19,入力項目!$S$16&lt;&gt;"高専"),IFERROR(VLOOKUP(入力項目!$S$17,子育て関連マスタ!$I$32:$M$37,2,FALSE),0),
  AND(Q57=21,入力項目!$S$16="高専"),IFERROR(VLOOKUP(入力項目!$S$17,子育て関連マスタ!$I$32:$M$37,2,FALSE),0),
  Q57&gt;=22,0
  ),0),0
) +
IF(AND(Q57&gt;=1,Q57&lt;=15),IF($D57=入力項目!$S$8,入力項目!$S$3,0),0) +
IF(AND(Q57&gt;=1,Q57&lt;=15),IF($D57=5,入力項目!$S$4,0),0) +
IF(AND(Q57&gt;=1,Q57&lt;=15),IF($D57=12,入力項目!$S$5,0),0) +
IF(AND(入力項目!$S$7=$A57,入力項目!$S$8=$D57),子育て関連マスタ!$C$14,0) +
IFERROR(IF(AND(YEAR(EDATE(DATE(入力項目!$S$7,入力項目!$S$8,1),1))=$A57,MONTH(EDATE(DATE(入力項目!$S$7,入力項目!$S$8,1),1))=$D57),子育て関連マスタ!$C$15,0),0) +
IF(AND(OR(Q57=3,Q57=5,Q57=7),$D57=11),子育て関連マスタ!$C$17,0) +
IF(AND(Q57=20,$D57=1),子育て関連マスタ!$C$18,0) +
IF(AND(Q57=20,$D57=1),
IFERROR(_xlfn.IFS(
入力項目!$S$10="男",子育て関連マスタ!$C$18,
入力項目!$S$10="女",子育て関連マスタ!$C$19
),0),0
) +
IF(AND(Q57&gt;=入力項目!$S$18,Q57&lt;=入力項目!$S$19),入力項目!$S$20,0) +
IF(AND(Q57&gt;=入力項目!$S$21,Q57&lt;=入力項目!$S$22),入力項目!$S$23,0) +
IF(AND(Q57&gt;=入力項目!$S$24,Q57&lt;=入力項目!$S$25),入力項目!$S$26,0)
)</f>
        <v>-24000</v>
      </c>
      <c r="AF57">
        <f ca="1">-(
_xlfn.IFS(
R57&lt;=入力項目!$S$11,0,
AND(R57&gt;=入力項目!$S$11+1,R57&lt;=3),IFERROR(VLOOKUP(入力項目!$S$12,子育て関連マスタ!$I$4:$M$5,4,FALSE),0),
AND(R57&gt;=4,R57&lt;=6),IFERROR(VLOOKUP(入力項目!$S$13,子育て関連マスタ!$I$9:$M$12,4,FALSE),0),
AND(R57&gt;=7,R57&lt;=12),IFERROR(VLOOKUP(入力項目!$S$14,子育て関連マスタ!$I$16:$M$17,4,FALSE),0),
AND(R57&gt;=13,R57&lt;=15),IFERROR(VLOOKUP(入力項目!$S$15,子育て関連マスタ!$I$21:$M$22,4,FALSE),0),
AND(R57&gt;=16,R57&lt;=18),IFERROR(VLOOKUP(入力項目!$S$16,子育て関連マスタ!$I$26:$M$28,4,FALSE),0),
AND(R57&gt;=19,R57&lt;=20,入力項目!$S$16="高専"),IFERROR(VLOOKUP(入力項目!$S$16,子育て関連マスタ!$I$26:$M$28,4,FALSE),0),
AND(R57&gt;=19,R57&lt;=20,入力項目!$S$16&lt;&gt;"高専"),IFERROR(VLOOKUP(入力項目!$S$17,子育て関連マスタ!$I$32:$M$37,4,FALSE),0),
AND(R57&gt;=21,R57&lt;=22,入力項目!$S$16="高専"),IFERROR(VLOOKUP(入力項目!$S$17,子育て関連マスタ!$I$32:$M$34,4,FALSE),0),
AND(R57&gt;=21,R57&lt;=22,入力項目!$S$16&lt;&gt;"高専"),IFERROR(VLOOKUP(入力項目!$S$17,子育て関連マスタ!$I$32:$M$34,4,FALSE),0),
R57&gt;=23,0
) +
IF($D57=4,
  IFERROR(_xlfn.IFS(
  R57&lt;=入力項目!$S$11,0,
  AND(R57=入力項目!$S$11),IFERROR(VLOOKUP(入力項目!$S$12,子育て関連マスタ!$I$4:$M$5,2,FALSE),0),
  AND(R57=4),IFERROR(VLOOKUP(入力項目!$S$13,子育て関連マスタ!$I$9:$M$12,2,FALSE),0),
  AND(R57=7),IFERROR(VLOOKUP(入力項目!$S$14,子育て関連マスタ!$I$16:$M$17,2,FALSE),0),
  AND(R57=13),IFERROR(VLOOKUP(入力項目!$S$15,子育て関連マスタ!$I$21:$M$22,2,FALSE),0),
  AND(R57=16),IFERROR(VLOOKUP(入力項目!$S$16,子育て関連マスタ!$I$26:$M$28,2,FALSE),0),
  AND(R57=19,入力項目!$S$16&lt;&gt;"高専"),IFERROR(VLOOKUP(入力項目!$S$17,子育て関連マスタ!$I$32:$M$37,2,FALSE),0),
  AND(R57=21,入力項目!$S$16="高専"),IFERROR(VLOOKUP(入力項目!$S$17,子育て関連マスタ!$I$32:$M$37,2,FALSE),0),
  R57&gt;=22,0
  ),0),0
) +
IF(AND(R57&gt;=1,R57&lt;=15),IF($D57=入力項目!$S$8,入力項目!$S$3,0),0) +
IF(AND(R57&gt;=1,R57&lt;=15),IF($D57=5,入力項目!$S$4,0),0) +
IF(AND(R57&gt;=1,R57&lt;=15),IF($D57=12,入力項目!$S$5,0),0) +
IF(AND(入力項目!$S$7=$A57,入力項目!$S$8=$D57),子育て関連マスタ!$C$14,0) +
IFERROR(IF(AND(YEAR(EDATE(DATE(入力項目!$S$7,入力項目!$S$8,1),1))=$A57,MONTH(EDATE(DATE(入力項目!$S$7,入力項目!$S$8,1),1))=$D57),子育て関連マスタ!$C$15,0),0) +
IF(AND(OR(R57=3,R57=5,R57=7),$D57=11),子育て関連マスタ!$C$17,0) +
IF(AND(R57=20,$D57=1),子育て関連マスタ!$C$18,0) +
IF(AND(R57=20,$D57=1),
IFERROR(_xlfn.IFS(
入力項目!$S$10="男",子育て関連マスタ!$C$18,
入力項目!$S$10="女",子育て関連マスタ!$C$19
),0),0
) +
IF(AND(R57&gt;=入力項目!$S$18,R57&lt;=入力項目!$S$19),入力項目!$S$20,0) +
IF(AND(R57&gt;=入力項目!$S$21,R57&lt;=入力項目!$S$22),入力項目!$S$23,0) +
IF(AND(R57&gt;=入力項目!$S$24,R57&lt;=入力項目!$S$25),入力項目!$S$26,0)
)</f>
        <v>0</v>
      </c>
      <c r="AG57">
        <f ca="1">-(
_xlfn.IFS(
S57&lt;=入力項目!$S$11,0,
AND(S57&gt;=入力項目!$S$11+1,S57&lt;=3),IFERROR(VLOOKUP(入力項目!$S$12,子育て関連マスタ!$I$4:$M$5,4,FALSE),0),
AND(S57&gt;=4,S57&lt;=6),IFERROR(VLOOKUP(入力項目!$S$13,子育て関連マスタ!$I$9:$M$12,4,FALSE),0),
AND(S57&gt;=7,S57&lt;=12),IFERROR(VLOOKUP(入力項目!$S$14,子育て関連マスタ!$I$16:$M$17,4,FALSE),0),
AND(S57&gt;=13,S57&lt;=15),IFERROR(VLOOKUP(入力項目!$S$15,子育て関連マスタ!$I$21:$M$22,4,FALSE),0),
AND(S57&gt;=16,S57&lt;=18),IFERROR(VLOOKUP(入力項目!$S$16,子育て関連マスタ!$I$26:$M$28,4,FALSE),0),
AND(S57&gt;=19,S57&lt;=20,入力項目!$S$16="高専"),IFERROR(VLOOKUP(入力項目!$S$16,子育て関連マスタ!$I$26:$M$28,4,FALSE),0),
AND(S57&gt;=19,S57&lt;=20,入力項目!$S$16&lt;&gt;"高専"),IFERROR(VLOOKUP(入力項目!$S$17,子育て関連マスタ!$I$32:$M$37,4,FALSE),0),
AND(S57&gt;=21,S57&lt;=22,入力項目!$S$16="高専"),IFERROR(VLOOKUP(入力項目!$S$17,子育て関連マスタ!$I$32:$M$34,4,FALSE),0),
AND(S57&gt;=21,S57&lt;=22,入力項目!$S$16&lt;&gt;"高専"),IFERROR(VLOOKUP(入力項目!$S$17,子育て関連マスタ!$I$32:$M$34,4,FALSE),0),
S57&gt;=23,0
) +
IF($D57=4,
  IFERROR(_xlfn.IFS(
  S57&lt;=入力項目!$S$11,0,
  AND(S57=入力項目!$S$11),IFERROR(VLOOKUP(入力項目!$S$12,子育て関連マスタ!$I$4:$M$5,2,FALSE),0),
  AND(S57=4),IFERROR(VLOOKUP(入力項目!$S$13,子育て関連マスタ!$I$9:$M$12,2,FALSE),0),
  AND(S57=7),IFERROR(VLOOKUP(入力項目!$S$14,子育て関連マスタ!$I$16:$M$17,2,FALSE),0),
  AND(S57=13),IFERROR(VLOOKUP(入力項目!$S$15,子育て関連マスタ!$I$21:$M$22,2,FALSE),0),
  AND(S57=16),IFERROR(VLOOKUP(入力項目!$S$16,子育て関連マスタ!$I$26:$M$28,2,FALSE),0),
  AND(S57=19,入力項目!$S$16&lt;&gt;"高専"),IFERROR(VLOOKUP(入力項目!$S$17,子育て関連マスタ!$I$32:$M$37,2,FALSE),0),
  AND(S57=21,入力項目!$S$16="高専"),IFERROR(VLOOKUP(入力項目!$S$17,子育て関連マスタ!$I$32:$M$37,2,FALSE),0),
  S57&gt;=22,0
  ),0),0
) +
IF(AND(S57&gt;=1,S57&lt;=15),IF($D57=入力項目!$S$8,入力項目!$S$3,0),0) +
IF(AND(S57&gt;=1,S57&lt;=15),IF($D57=5,入力項目!$S$4,0),0) +
IF(AND(S57&gt;=1,S57&lt;=15),IF($D57=12,入力項目!$S$5,0),0) +
IF(AND(入力項目!$S$7=$A57,入力項目!$S$8=$D57),子育て関連マスタ!$C$14,0) +
IFERROR(IF(AND(YEAR(EDATE(DATE(入力項目!$S$7,入力項目!$S$8,1),1))=$A57,MONTH(EDATE(DATE(入力項目!$S$7,入力項目!$S$8,1),1))=$D57),子育て関連マスタ!$C$15,0),0) +
IF(AND(OR(S57=3,S57=5,S57=7),$D57=11),子育て関連マスタ!$C$17,0) +
IF(AND(S57=20,$D57=1),子育て関連マスタ!$C$18,0) +
IF(AND(S57=20,$D57=1),
IFERROR(_xlfn.IFS(
入力項目!$S$10="男",子育て関連マスタ!$C$18,
入力項目!$S$10="女",子育て関連マスタ!$C$19
),0),0
) +
IF(AND(S57&gt;=入力項目!$S$18,S57&lt;=入力項目!$S$19),入力項目!$S$20,0) +
IF(AND(S57&gt;=入力項目!$S$21,S57&lt;=入力項目!$S$22),入力項目!$S$23,0) +
IF(AND(S57&gt;=入力項目!$S$24,S57&lt;=入力項目!$S$25),入力項目!$S$26,0)
)</f>
        <v>0</v>
      </c>
      <c r="AH57">
        <f ca="1">-(
_xlfn.IFS(
T57&lt;=入力項目!$S$11,0,
AND(T57&gt;=入力項目!$S$11+1,T57&lt;=3),IFERROR(VLOOKUP(入力項目!$S$12,子育て関連マスタ!$I$4:$M$5,4,FALSE),0),
AND(T57&gt;=4,T57&lt;=6),IFERROR(VLOOKUP(入力項目!$S$13,子育て関連マスタ!$I$9:$M$12,4,FALSE),0),
AND(T57&gt;=7,T57&lt;=12),IFERROR(VLOOKUP(入力項目!$S$14,子育て関連マスタ!$I$16:$M$17,4,FALSE),0),
AND(T57&gt;=13,T57&lt;=15),IFERROR(VLOOKUP(入力項目!$S$15,子育て関連マスタ!$I$21:$M$22,4,FALSE),0),
AND(T57&gt;=16,T57&lt;=18),IFERROR(VLOOKUP(入力項目!$S$16,子育て関連マスタ!$I$26:$M$28,4,FALSE),0),
AND(T57&gt;=19,T57&lt;=20,入力項目!$S$16="高専"),IFERROR(VLOOKUP(入力項目!$S$16,子育て関連マスタ!$I$26:$M$28,4,FALSE),0),
AND(T57&gt;=19,T57&lt;=20,入力項目!$S$16&lt;&gt;"高専"),IFERROR(VLOOKUP(入力項目!$S$17,子育て関連マスタ!$I$32:$M$37,4,FALSE),0),
AND(T57&gt;=21,T57&lt;=22,入力項目!$S$16="高専"),IFERROR(VLOOKUP(入力項目!$S$17,子育て関連マスタ!$I$32:$M$34,4,FALSE),0),
AND(T57&gt;=21,T57&lt;=22,入力項目!$S$16&lt;&gt;"高専"),IFERROR(VLOOKUP(入力項目!$S$17,子育て関連マスタ!$I$32:$M$34,4,FALSE),0),
T57&gt;=23,0
) +
IF($D57=4,
  IFERROR(_xlfn.IFS(
  T57&lt;=入力項目!$S$11,0,
  AND(T57=入力項目!$S$11),IFERROR(VLOOKUP(入力項目!$S$12,子育て関連マスタ!$I$4:$M$5,2,FALSE),0),
  AND(T57=4),IFERROR(VLOOKUP(入力項目!$S$13,子育て関連マスタ!$I$9:$M$12,2,FALSE),0),
  AND(T57=7),IFERROR(VLOOKUP(入力項目!$S$14,子育て関連マスタ!$I$16:$M$17,2,FALSE),0),
  AND(T57=13),IFERROR(VLOOKUP(入力項目!$S$15,子育て関連マスタ!$I$21:$M$22,2,FALSE),0),
  AND(T57=16),IFERROR(VLOOKUP(入力項目!$S$16,子育て関連マスタ!$I$26:$M$28,2,FALSE),0),
  AND(T57=19,入力項目!$S$16&lt;&gt;"高専"),IFERROR(VLOOKUP(入力項目!$S$17,子育て関連マスタ!$I$32:$M$37,2,FALSE),0),
  AND(T57=21,入力項目!$S$16="高専"),IFERROR(VLOOKUP(入力項目!$S$17,子育て関連マスタ!$I$32:$M$37,2,FALSE),0),
  T57&gt;=22,0
  ),0),0
) +
IF(AND(T57&gt;=1,T57&lt;=15),IF($D57=入力項目!$S$8,入力項目!$S$3,0),0) +
IF(AND(T57&gt;=1,T57&lt;=15),IF($D57=5,入力項目!$S$4,0),0) +
IF(AND(T57&gt;=1,T57&lt;=15),IF($D57=12,入力項目!$S$5,0),0) +
IF(AND(入力項目!$S$7=$A57,入力項目!$S$8=$D57),子育て関連マスタ!$C$14,0) +
IFERROR(IF(AND(YEAR(EDATE(DATE(入力項目!$S$7,入力項目!$S$8,1),1))=$A57,MONTH(EDATE(DATE(入力項目!$S$7,入力項目!$S$8,1),1))=$D57),子育て関連マスタ!$C$15,0),0) +
IF(AND(OR(T57=3,T57=5,T57=7),$D57=11),子育て関連マスタ!$C$17,0) +
IF(AND(T57=20,$D57=1),子育て関連マスタ!$C$18,0) +
IF(AND(T57=20,$D57=1),
IFERROR(_xlfn.IFS(
入力項目!$S$10="男",子育て関連マスタ!$C$18,
入力項目!$S$10="女",子育て関連マスタ!$C$19
),0),0
) +
IF(AND(T57&gt;=入力項目!$S$18,T57&lt;=入力項目!$S$19),入力項目!$S$20,0) +
IF(AND(T57&gt;=入力項目!$S$21,T57&lt;=入力項目!$S$22),入力項目!$S$23,0) +
IF(AND(T57&gt;=入力項目!$S$24,T57&lt;=入力項目!$S$25),入力項目!$S$26,0)
)</f>
        <v>0</v>
      </c>
      <c r="AI57">
        <f ca="1">-(
_xlfn.IFS(
U57&lt;=入力項目!$S$11,0,
AND(U57&gt;=入力項目!$S$11+1,U57&lt;=3),IFERROR(VLOOKUP(入力項目!$S$12,子育て関連マスタ!$I$4:$M$5,4,FALSE),0),
AND(U57&gt;=4,U57&lt;=6),IFERROR(VLOOKUP(入力項目!$S$13,子育て関連マスタ!$I$9:$M$12,4,FALSE),0),
AND(U57&gt;=7,U57&lt;=12),IFERROR(VLOOKUP(入力項目!$S$14,子育て関連マスタ!$I$16:$M$17,4,FALSE),0),
AND(U57&gt;=13,U57&lt;=15),IFERROR(VLOOKUP(入力項目!$S$15,子育て関連マスタ!$I$21:$M$22,4,FALSE),0),
AND(U57&gt;=16,U57&lt;=18),IFERROR(VLOOKUP(入力項目!$S$16,子育て関連マスタ!$I$26:$M$28,4,FALSE),0),
AND(U57&gt;=19,U57&lt;=20,入力項目!$S$16="高専"),IFERROR(VLOOKUP(入力項目!$S$16,子育て関連マスタ!$I$26:$M$28,4,FALSE),0),
AND(U57&gt;=19,U57&lt;=20,入力項目!$S$16&lt;&gt;"高専"),IFERROR(VLOOKUP(入力項目!$S$17,子育て関連マスタ!$I$32:$M$37,4,FALSE),0),
AND(U57&gt;=21,U57&lt;=22,入力項目!$S$16="高専"),IFERROR(VLOOKUP(入力項目!$S$17,子育て関連マスタ!$I$32:$M$34,4,FALSE),0),
AND(U57&gt;=21,U57&lt;=22,入力項目!$S$16&lt;&gt;"高専"),IFERROR(VLOOKUP(入力項目!$S$17,子育て関連マスタ!$I$32:$M$34,4,FALSE),0),
U57&gt;=23,0
) +
IF($D57=4,
  IFERROR(_xlfn.IFS(
  U57&lt;=入力項目!$S$11,0,
  AND(U57=入力項目!$S$11),IFERROR(VLOOKUP(入力項目!$S$12,子育て関連マスタ!$I$4:$M$5,2,FALSE),0),
  AND(U57=4),IFERROR(VLOOKUP(入力項目!$S$13,子育て関連マスタ!$I$9:$M$12,2,FALSE),0),
  AND(U57=7),IFERROR(VLOOKUP(入力項目!$S$14,子育て関連マスタ!$I$16:$M$17,2,FALSE),0),
  AND(U57=13),IFERROR(VLOOKUP(入力項目!$S$15,子育て関連マスタ!$I$21:$M$22,2,FALSE),0),
  AND(U57=16),IFERROR(VLOOKUP(入力項目!$S$16,子育て関連マスタ!$I$26:$M$28,2,FALSE),0),
  AND(U57=19,入力項目!$S$16&lt;&gt;"高専"),IFERROR(VLOOKUP(入力項目!$S$17,子育て関連マスタ!$I$32:$M$37,2,FALSE),0),
  AND(U57=21,入力項目!$S$16="高専"),IFERROR(VLOOKUP(入力項目!$S$17,子育て関連マスタ!$I$32:$M$37,2,FALSE),0),
  U57&gt;=22,0
  ),0),0
) +
IF(AND(U57&gt;=1,U57&lt;=15),IF($D57=入力項目!$S$8,入力項目!$S$3,0),0) +
IF(AND(U57&gt;=1,U57&lt;=15),IF($D57=5,入力項目!$S$4,0),0) +
IF(AND(U57&gt;=1,U57&lt;=15),IF($D57=12,入力項目!$S$5,0),0) +
IF(AND(入力項目!$S$7=$A57,入力項目!$S$8=$D57),子育て関連マスタ!$C$14,0) +
IFERROR(IF(AND(YEAR(EDATE(DATE(入力項目!$S$7,入力項目!$S$8,1),1))=$A57,MONTH(EDATE(DATE(入力項目!$S$7,入力項目!$S$8,1),1))=$D57),子育て関連マスタ!$C$15,0),0) +
IF(AND(OR(U57=3,U57=5,U57=7),$D57=11),子育て関連マスタ!$C$17,0) +
IF(AND(U57=20,$D57=1),子育て関連マスタ!$C$18,0) +
IF(AND(U57=20,$D57=1),
IFERROR(_xlfn.IFS(
入力項目!$S$10="男",子育て関連マスタ!$C$18,
入力項目!$S$10="女",子育て関連マスタ!$C$19
),0),0
) +
IF(AND(U57&gt;=入力項目!$S$18,U57&lt;=入力項目!$S$19),入力項目!$S$20,0) +
IF(AND(U57&gt;=入力項目!$S$21,U57&lt;=入力項目!$S$22),入力項目!$S$23,0) +
IF(AND(U57&gt;=入力項目!$S$24,U57&lt;=入力項目!$S$25),入力項目!$S$26,0)
)</f>
        <v>0</v>
      </c>
      <c r="AJ57" s="10">
        <f ca="1">-VLOOKUP($D57,月別収支!$A$2:$H$13,7,FALSE)</f>
        <v>-20000</v>
      </c>
    </row>
    <row r="58" spans="1:36" x14ac:dyDescent="0.4">
      <c r="A58">
        <f t="shared" ca="1" si="20"/>
        <v>2029</v>
      </c>
      <c r="B58">
        <f t="shared" ca="1" si="7"/>
        <v>2029</v>
      </c>
      <c r="C58">
        <f t="shared" ca="1" si="8"/>
        <v>5</v>
      </c>
      <c r="D58">
        <f t="shared" ca="1" si="21"/>
        <v>4</v>
      </c>
      <c r="E58" t="str">
        <f t="shared" ca="1" si="0"/>
        <v>2029年4月</v>
      </c>
      <c r="F58">
        <f ca="1">IF(OR(入力項目!$N$5&lt;$A58,AND(入力項目!$N$5=$A58,入力項目!$N$6&lt;$D58)),IF(F57=0,1,IF(G58=12,F57+1,F57)),0)</f>
        <v>4</v>
      </c>
      <c r="G58">
        <f ca="1">IF(OR(入力項目!$N$5&lt;$A58,AND(入力項目!$N$5=$A58,入力項目!$N$6&lt;$D58)),IF(G57=12,1,G57+1),0)</f>
        <v>6</v>
      </c>
      <c r="H58" t="str">
        <f t="shared" ca="1" si="1"/>
        <v>4_6</v>
      </c>
      <c r="I58">
        <f ca="1">IF(
  IFERROR(AND($C58&gt;0,MOD($C58,入力項目!$N$22)=0,$D58=入力項目!$N$23), FALSE),
  1,
  IF(
    AND(I57&gt;0,J57=12),
    IF(I57=入力項目!$N$28, 0, I57+1),
    I57
  )
)</f>
        <v>0</v>
      </c>
      <c r="J58">
        <f ca="1">IF($D58=入力項目!$N$23,1,IFERROR(J57+1,1))</f>
        <v>11</v>
      </c>
      <c r="K58" t="str">
        <f t="shared" ca="1" si="2"/>
        <v>0_11</v>
      </c>
      <c r="L58">
        <f ca="1">L57+IF(入力項目!$D$4=$D58,1,0)</f>
        <v>33</v>
      </c>
      <c r="M58" t="str">
        <f t="shared" ca="1" si="3"/>
        <v>33歳</v>
      </c>
      <c r="N58">
        <f t="shared" ca="1" si="10"/>
        <v>34</v>
      </c>
      <c r="O58" t="str">
        <f t="shared" ca="1" si="4"/>
        <v>34歳</v>
      </c>
      <c r="P58">
        <f t="shared" ca="1" si="11"/>
        <v>9</v>
      </c>
      <c r="Q58">
        <f t="shared" ca="1" si="12"/>
        <v>7</v>
      </c>
      <c r="R58">
        <f t="shared" ca="1" si="13"/>
        <v>2030</v>
      </c>
      <c r="S58">
        <f t="shared" ca="1" si="14"/>
        <v>2030</v>
      </c>
      <c r="T58">
        <f t="shared" ca="1" si="15"/>
        <v>2030</v>
      </c>
      <c r="U58">
        <f t="shared" ca="1" si="16"/>
        <v>2030</v>
      </c>
      <c r="V58" s="10">
        <f t="shared" ca="1" si="17"/>
        <v>11730634</v>
      </c>
      <c r="W58" s="10">
        <f ca="1">IF($L58&lt;その他マスタ!$B$1,VLOOKUP($D58,月別収支!$A$2:$H$13,2,FALSE),その他マスタ!$B$3)+IF(AND($L58=その他マスタ!$B$1,入力項目!$I$9="あり",$D58=入力項目!$D$4),その他マスタ!$B$2,0)</f>
        <v>300000</v>
      </c>
      <c r="X58" s="10">
        <f ca="1">-IF(入力項目!$K$5=TRUE,
IF($F58+$G58&lt;3,VLOOKUP($D58,月別収支!$A$2:$H$13,8,FALSE),0)+IFERROR(VLOOKUP($H58,住宅ローン計算!C:P,13,FALSE),0)+IF($F58&gt;1,IF(OR($G58=3,$G58=6,$G58=9,$G58=12),ROUNDUP(入力項目!$N$18/4,0),0),0),
VLOOKUP($D58,月別収支!$A$2:$H$13,8,FALSE))</f>
        <v>-89275</v>
      </c>
      <c r="Y58" s="10">
        <f ca="1">-VLOOKUP($D58,月別収支!$A$2:$H$13,3,FALSE)</f>
        <v>-75000</v>
      </c>
      <c r="Z58" s="10">
        <f ca="1">-VLOOKUP($D58,月別収支!$A$2:$H$13,4,FALSE)</f>
        <v>-27000</v>
      </c>
      <c r="AA58" s="10">
        <f ca="1">-VLOOKUP($D58,月別収支!$A$2:$H$13,6,FALSE)</f>
        <v>-10000</v>
      </c>
      <c r="AB58" s="10">
        <f ca="1">-(
VLOOKUP($D58,月別収支!$A$2:$H$13,5,FALSE)+IF(AND(入力項目!$I$27&lt;=$A58,ISEVEN($A58-入力項目!$I$27),入力項目!$I$28=$D58),入力項目!$I$26,0)
+IF(入力項目!$K$26=TRUE,
IFERROR(VLOOKUP($K58,マイカーローン計算!C:P,13,FALSE),0),
IFERROR(
  IF(AND($C58&gt;0,MOD($C58,入力項目!$N$22)=0,$D58=入力項目!$N$23),入力項目!$N$24,0),
 0
)
)
)</f>
        <v>-20000</v>
      </c>
      <c r="AC58" s="10">
        <f ca="1">-IF($A58&lt;入力項目!$N$33,入力項目!$N$35,IF(AND($A58=入力項目!$N$33,$D58&lt;=入力項目!$N$34),入力項目!$N$35,0))</f>
        <v>-5000</v>
      </c>
      <c r="AD58">
        <f ca="1">-(
_xlfn.IFS(
P58&lt;=入力項目!$S$11,0,
AND(P58&gt;=入力項目!$S$11+1,P58&lt;=3),IFERROR(VLOOKUP(入力項目!$S$12,子育て関連マスタ!$I$4:$M$5,4,FALSE),0),
AND(P58&gt;=4,P58&lt;=6),IFERROR(VLOOKUP(入力項目!$S$13,子育て関連マスタ!$I$9:$M$12,4,FALSE),0),
AND(P58&gt;=7,P58&lt;=12),IFERROR(VLOOKUP(入力項目!$S$14,子育て関連マスタ!$I$16:$M$17,4,FALSE),0),
AND(P58&gt;=13,P58&lt;=15),IFERROR(VLOOKUP(入力項目!$S$15,子育て関連マスタ!$I$21:$M$22,4,FALSE),0),
AND(P58&gt;=16,P58&lt;=18),IFERROR(VLOOKUP(入力項目!$S$16,子育て関連マスタ!$I$26:$M$28,4,FALSE),0),
AND(P58&gt;=19,P58&lt;=20,入力項目!$S$16="高専"),IFERROR(VLOOKUP(入力項目!$S$16,子育て関連マスタ!$I$26:$M$28,4,FALSE),0),
AND(P58&gt;=19,P58&lt;=20,入力項目!$S$16&lt;&gt;"高専"),IFERROR(VLOOKUP(入力項目!$S$17,子育て関連マスタ!$I$32:$M$37,4,FALSE),0),
AND(P58&gt;=21,P58&lt;=22,入力項目!$S$16="高専"),IFERROR(VLOOKUP(入力項目!$S$17,子育て関連マスタ!$I$32:$M$34,4,FALSE),0),
AND(P58&gt;=21,P58&lt;=22,入力項目!$S$16&lt;&gt;"高専"),IFERROR(VLOOKUP(入力項目!$S$17,子育て関連マスタ!$I$32:$M$34,4,FALSE),0),
P58&gt;=23,0
) +
IF($D58=4,
  IFERROR(_xlfn.IFS(
  P58&lt;=入力項目!$S$11,0,
  AND(P58=入力項目!$S$11),IFERROR(VLOOKUP(入力項目!$S$12,子育て関連マスタ!$I$4:$M$5,2,FALSE),0),
  AND(P58=4),IFERROR(VLOOKUP(入力項目!$S$13,子育て関連マスタ!$I$9:$M$12,2,FALSE),0),
  AND(P58=7),IFERROR(VLOOKUP(入力項目!$S$14,子育て関連マスタ!$I$16:$M$17,2,FALSE),0),
  AND(P58=13),IFERROR(VLOOKUP(入力項目!$S$15,子育て関連マスタ!$I$21:$M$22,2,FALSE),0),
  AND(P58=16),IFERROR(VLOOKUP(入力項目!$S$16,子育て関連マスタ!$I$26:$M$28,2,FALSE),0),
  AND(P58=19,入力項目!$S$16&lt;&gt;"高専"),IFERROR(VLOOKUP(入力項目!$S$17,子育て関連マスタ!$I$32:$M$37,2,FALSE),0),
  AND(P58=21,入力項目!$S$16="高専"),IFERROR(VLOOKUP(入力項目!$S$17,子育て関連マスタ!$I$32:$M$37,2,FALSE),0),
  P58&gt;=22,0
  ),0),0
) +
IF(AND(P58&gt;=1,P58&lt;=15),IF($D58=入力項目!$S$8,入力項目!$S$3,0),0) +
IF(AND(P58&gt;=1,P58&lt;=15),IF($D58=5,入力項目!$S$4,0),0) +
IF(AND(P58&gt;=1,P58&lt;=15),IF($D58=12,入力項目!$S$5,0),0) +
IF(AND(入力項目!$S$7=$A58,入力項目!$S$8=$D58),子育て関連マスタ!$C$14,0) +
IFERROR(IF(AND(YEAR(EDATE(DATE(入力項目!$S$7,入力項目!$S$8,1),1))=$A58,MONTH(EDATE(DATE(入力項目!$S$7,入力項目!$S$8,1),1))=$D58),子育て関連マスタ!$C$15,0),0) +
IF(AND(OR(P58=3,P58=5,P58=7),$D58=11),子育て関連マスタ!$C$17,0) +
IF(AND(P58=20,$D58=1),子育て関連マスタ!$C$18,0) +
IF(AND(P58=20,$D58=1),
IFERROR(_xlfn.IFS(
入力項目!$S$10="男",子育て関連マスタ!$C$18,
入力項目!$S$10="女",子育て関連マスタ!$C$19
),0),0
) +
IF(AND(P58&gt;=入力項目!$S$18,P58&lt;=入力項目!$S$19),入力項目!$S$20,0) +
IF(AND(P58&gt;=入力項目!$S$21,P58&lt;=入力項目!$S$22),入力項目!$S$23,0) +
IF(AND(P58&gt;=入力項目!$S$24,P58&lt;=入力項目!$S$25),入力項目!$S$26,0)
)</f>
        <v>-50000</v>
      </c>
      <c r="AE58">
        <f ca="1">-(
_xlfn.IFS(
Q58&lt;=入力項目!$S$11,0,
AND(Q58&gt;=入力項目!$S$11+1,Q58&lt;=3),IFERROR(VLOOKUP(入力項目!$S$12,子育て関連マスタ!$I$4:$M$5,4,FALSE),0),
AND(Q58&gt;=4,Q58&lt;=6),IFERROR(VLOOKUP(入力項目!$S$13,子育て関連マスタ!$I$9:$M$12,4,FALSE),0),
AND(Q58&gt;=7,Q58&lt;=12),IFERROR(VLOOKUP(入力項目!$S$14,子育て関連マスタ!$I$16:$M$17,4,FALSE),0),
AND(Q58&gt;=13,Q58&lt;=15),IFERROR(VLOOKUP(入力項目!$S$15,子育て関連マスタ!$I$21:$M$22,4,FALSE),0),
AND(Q58&gt;=16,Q58&lt;=18),IFERROR(VLOOKUP(入力項目!$S$16,子育て関連マスタ!$I$26:$M$28,4,FALSE),0),
AND(Q58&gt;=19,Q58&lt;=20,入力項目!$S$16="高専"),IFERROR(VLOOKUP(入力項目!$S$16,子育て関連マスタ!$I$26:$M$28,4,FALSE),0),
AND(Q58&gt;=19,Q58&lt;=20,入力項目!$S$16&lt;&gt;"高専"),IFERROR(VLOOKUP(入力項目!$S$17,子育て関連マスタ!$I$32:$M$37,4,FALSE),0),
AND(Q58&gt;=21,Q58&lt;=22,入力項目!$S$16="高専"),IFERROR(VLOOKUP(入力項目!$S$17,子育て関連マスタ!$I$32:$M$34,4,FALSE),0),
AND(Q58&gt;=21,Q58&lt;=22,入力項目!$S$16&lt;&gt;"高専"),IFERROR(VLOOKUP(入力項目!$S$17,子育て関連マスタ!$I$32:$M$34,4,FALSE),0),
Q58&gt;=23,0
) +
IF($D58=4,
  IFERROR(_xlfn.IFS(
  Q58&lt;=入力項目!$S$11,0,
  AND(Q58=入力項目!$S$11),IFERROR(VLOOKUP(入力項目!$S$12,子育て関連マスタ!$I$4:$M$5,2,FALSE),0),
  AND(Q58=4),IFERROR(VLOOKUP(入力項目!$S$13,子育て関連マスタ!$I$9:$M$12,2,FALSE),0),
  AND(Q58=7),IFERROR(VLOOKUP(入力項目!$S$14,子育て関連マスタ!$I$16:$M$17,2,FALSE),0),
  AND(Q58=13),IFERROR(VLOOKUP(入力項目!$S$15,子育て関連マスタ!$I$21:$M$22,2,FALSE),0),
  AND(Q58=16),IFERROR(VLOOKUP(入力項目!$S$16,子育て関連マスタ!$I$26:$M$28,2,FALSE),0),
  AND(Q58=19,入力項目!$S$16&lt;&gt;"高専"),IFERROR(VLOOKUP(入力項目!$S$17,子育て関連マスタ!$I$32:$M$37,2,FALSE),0),
  AND(Q58=21,入力項目!$S$16="高専"),IFERROR(VLOOKUP(入力項目!$S$17,子育て関連マスタ!$I$32:$M$37,2,FALSE),0),
  Q58&gt;=22,0
  ),0),0
) +
IF(AND(Q58&gt;=1,Q58&lt;=15),IF($D58=入力項目!$S$8,入力項目!$S$3,0),0) +
IF(AND(Q58&gt;=1,Q58&lt;=15),IF($D58=5,入力項目!$S$4,0),0) +
IF(AND(Q58&gt;=1,Q58&lt;=15),IF($D58=12,入力項目!$S$5,0),0) +
IF(AND(入力項目!$S$7=$A58,入力項目!$S$8=$D58),子育て関連マスタ!$C$14,0) +
IFERROR(IF(AND(YEAR(EDATE(DATE(入力項目!$S$7,入力項目!$S$8,1),1))=$A58,MONTH(EDATE(DATE(入力項目!$S$7,入力項目!$S$8,1),1))=$D58),子育て関連マスタ!$C$15,0),0) +
IF(AND(OR(Q58=3,Q58=5,Q58=7),$D58=11),子育て関連マスタ!$C$17,0) +
IF(AND(Q58=20,$D58=1),子育て関連マスタ!$C$18,0) +
IF(AND(Q58=20,$D58=1),
IFERROR(_xlfn.IFS(
入力項目!$S$10="男",子育て関連マスタ!$C$18,
入力項目!$S$10="女",子育て関連マスタ!$C$19
),0),0
) +
IF(AND(Q58&gt;=入力項目!$S$18,Q58&lt;=入力項目!$S$19),入力項目!$S$20,0) +
IF(AND(Q58&gt;=入力項目!$S$21,Q58&lt;=入力項目!$S$22),入力項目!$S$23,0) +
IF(AND(Q58&gt;=入力項目!$S$24,Q58&lt;=入力項目!$S$25),入力項目!$S$26,0)
)</f>
        <v>-110000</v>
      </c>
      <c r="AF58">
        <f ca="1">-(
_xlfn.IFS(
R58&lt;=入力項目!$S$11,0,
AND(R58&gt;=入力項目!$S$11+1,R58&lt;=3),IFERROR(VLOOKUP(入力項目!$S$12,子育て関連マスタ!$I$4:$M$5,4,FALSE),0),
AND(R58&gt;=4,R58&lt;=6),IFERROR(VLOOKUP(入力項目!$S$13,子育て関連マスタ!$I$9:$M$12,4,FALSE),0),
AND(R58&gt;=7,R58&lt;=12),IFERROR(VLOOKUP(入力項目!$S$14,子育て関連マスタ!$I$16:$M$17,4,FALSE),0),
AND(R58&gt;=13,R58&lt;=15),IFERROR(VLOOKUP(入力項目!$S$15,子育て関連マスタ!$I$21:$M$22,4,FALSE),0),
AND(R58&gt;=16,R58&lt;=18),IFERROR(VLOOKUP(入力項目!$S$16,子育て関連マスタ!$I$26:$M$28,4,FALSE),0),
AND(R58&gt;=19,R58&lt;=20,入力項目!$S$16="高専"),IFERROR(VLOOKUP(入力項目!$S$16,子育て関連マスタ!$I$26:$M$28,4,FALSE),0),
AND(R58&gt;=19,R58&lt;=20,入力項目!$S$16&lt;&gt;"高専"),IFERROR(VLOOKUP(入力項目!$S$17,子育て関連マスタ!$I$32:$M$37,4,FALSE),0),
AND(R58&gt;=21,R58&lt;=22,入力項目!$S$16="高専"),IFERROR(VLOOKUP(入力項目!$S$17,子育て関連マスタ!$I$32:$M$34,4,FALSE),0),
AND(R58&gt;=21,R58&lt;=22,入力項目!$S$16&lt;&gt;"高専"),IFERROR(VLOOKUP(入力項目!$S$17,子育て関連マスタ!$I$32:$M$34,4,FALSE),0),
R58&gt;=23,0
) +
IF($D58=4,
  IFERROR(_xlfn.IFS(
  R58&lt;=入力項目!$S$11,0,
  AND(R58=入力項目!$S$11),IFERROR(VLOOKUP(入力項目!$S$12,子育て関連マスタ!$I$4:$M$5,2,FALSE),0),
  AND(R58=4),IFERROR(VLOOKUP(入力項目!$S$13,子育て関連マスタ!$I$9:$M$12,2,FALSE),0),
  AND(R58=7),IFERROR(VLOOKUP(入力項目!$S$14,子育て関連マスタ!$I$16:$M$17,2,FALSE),0),
  AND(R58=13),IFERROR(VLOOKUP(入力項目!$S$15,子育て関連マスタ!$I$21:$M$22,2,FALSE),0),
  AND(R58=16),IFERROR(VLOOKUP(入力項目!$S$16,子育て関連マスタ!$I$26:$M$28,2,FALSE),0),
  AND(R58=19,入力項目!$S$16&lt;&gt;"高専"),IFERROR(VLOOKUP(入力項目!$S$17,子育て関連マスタ!$I$32:$M$37,2,FALSE),0),
  AND(R58=21,入力項目!$S$16="高専"),IFERROR(VLOOKUP(入力項目!$S$17,子育て関連マスタ!$I$32:$M$37,2,FALSE),0),
  R58&gt;=22,0
  ),0),0
) +
IF(AND(R58&gt;=1,R58&lt;=15),IF($D58=入力項目!$S$8,入力項目!$S$3,0),0) +
IF(AND(R58&gt;=1,R58&lt;=15),IF($D58=5,入力項目!$S$4,0),0) +
IF(AND(R58&gt;=1,R58&lt;=15),IF($D58=12,入力項目!$S$5,0),0) +
IF(AND(入力項目!$S$7=$A58,入力項目!$S$8=$D58),子育て関連マスタ!$C$14,0) +
IFERROR(IF(AND(YEAR(EDATE(DATE(入力項目!$S$7,入力項目!$S$8,1),1))=$A58,MONTH(EDATE(DATE(入力項目!$S$7,入力項目!$S$8,1),1))=$D58),子育て関連マスタ!$C$15,0),0) +
IF(AND(OR(R58=3,R58=5,R58=7),$D58=11),子育て関連マスタ!$C$17,0) +
IF(AND(R58=20,$D58=1),子育て関連マスタ!$C$18,0) +
IF(AND(R58=20,$D58=1),
IFERROR(_xlfn.IFS(
入力項目!$S$10="男",子育て関連マスタ!$C$18,
入力項目!$S$10="女",子育て関連マスタ!$C$19
),0),0
) +
IF(AND(R58&gt;=入力項目!$S$18,R58&lt;=入力項目!$S$19),入力項目!$S$20,0) +
IF(AND(R58&gt;=入力項目!$S$21,R58&lt;=入力項目!$S$22),入力項目!$S$23,0) +
IF(AND(R58&gt;=入力項目!$S$24,R58&lt;=入力項目!$S$25),入力項目!$S$26,0)
)</f>
        <v>0</v>
      </c>
      <c r="AG58">
        <f ca="1">-(
_xlfn.IFS(
S58&lt;=入力項目!$S$11,0,
AND(S58&gt;=入力項目!$S$11+1,S58&lt;=3),IFERROR(VLOOKUP(入力項目!$S$12,子育て関連マスタ!$I$4:$M$5,4,FALSE),0),
AND(S58&gt;=4,S58&lt;=6),IFERROR(VLOOKUP(入力項目!$S$13,子育て関連マスタ!$I$9:$M$12,4,FALSE),0),
AND(S58&gt;=7,S58&lt;=12),IFERROR(VLOOKUP(入力項目!$S$14,子育て関連マスタ!$I$16:$M$17,4,FALSE),0),
AND(S58&gt;=13,S58&lt;=15),IFERROR(VLOOKUP(入力項目!$S$15,子育て関連マスタ!$I$21:$M$22,4,FALSE),0),
AND(S58&gt;=16,S58&lt;=18),IFERROR(VLOOKUP(入力項目!$S$16,子育て関連マスタ!$I$26:$M$28,4,FALSE),0),
AND(S58&gt;=19,S58&lt;=20,入力項目!$S$16="高専"),IFERROR(VLOOKUP(入力項目!$S$16,子育て関連マスタ!$I$26:$M$28,4,FALSE),0),
AND(S58&gt;=19,S58&lt;=20,入力項目!$S$16&lt;&gt;"高専"),IFERROR(VLOOKUP(入力項目!$S$17,子育て関連マスタ!$I$32:$M$37,4,FALSE),0),
AND(S58&gt;=21,S58&lt;=22,入力項目!$S$16="高専"),IFERROR(VLOOKUP(入力項目!$S$17,子育て関連マスタ!$I$32:$M$34,4,FALSE),0),
AND(S58&gt;=21,S58&lt;=22,入力項目!$S$16&lt;&gt;"高専"),IFERROR(VLOOKUP(入力項目!$S$17,子育て関連マスタ!$I$32:$M$34,4,FALSE),0),
S58&gt;=23,0
) +
IF($D58=4,
  IFERROR(_xlfn.IFS(
  S58&lt;=入力項目!$S$11,0,
  AND(S58=入力項目!$S$11),IFERROR(VLOOKUP(入力項目!$S$12,子育て関連マスタ!$I$4:$M$5,2,FALSE),0),
  AND(S58=4),IFERROR(VLOOKUP(入力項目!$S$13,子育て関連マスタ!$I$9:$M$12,2,FALSE),0),
  AND(S58=7),IFERROR(VLOOKUP(入力項目!$S$14,子育て関連マスタ!$I$16:$M$17,2,FALSE),0),
  AND(S58=13),IFERROR(VLOOKUP(入力項目!$S$15,子育て関連マスタ!$I$21:$M$22,2,FALSE),0),
  AND(S58=16),IFERROR(VLOOKUP(入力項目!$S$16,子育て関連マスタ!$I$26:$M$28,2,FALSE),0),
  AND(S58=19,入力項目!$S$16&lt;&gt;"高専"),IFERROR(VLOOKUP(入力項目!$S$17,子育て関連マスタ!$I$32:$M$37,2,FALSE),0),
  AND(S58=21,入力項目!$S$16="高専"),IFERROR(VLOOKUP(入力項目!$S$17,子育て関連マスタ!$I$32:$M$37,2,FALSE),0),
  S58&gt;=22,0
  ),0),0
) +
IF(AND(S58&gt;=1,S58&lt;=15),IF($D58=入力項目!$S$8,入力項目!$S$3,0),0) +
IF(AND(S58&gt;=1,S58&lt;=15),IF($D58=5,入力項目!$S$4,0),0) +
IF(AND(S58&gt;=1,S58&lt;=15),IF($D58=12,入力項目!$S$5,0),0) +
IF(AND(入力項目!$S$7=$A58,入力項目!$S$8=$D58),子育て関連マスタ!$C$14,0) +
IFERROR(IF(AND(YEAR(EDATE(DATE(入力項目!$S$7,入力項目!$S$8,1),1))=$A58,MONTH(EDATE(DATE(入力項目!$S$7,入力項目!$S$8,1),1))=$D58),子育て関連マスタ!$C$15,0),0) +
IF(AND(OR(S58=3,S58=5,S58=7),$D58=11),子育て関連マスタ!$C$17,0) +
IF(AND(S58=20,$D58=1),子育て関連マスタ!$C$18,0) +
IF(AND(S58=20,$D58=1),
IFERROR(_xlfn.IFS(
入力項目!$S$10="男",子育て関連マスタ!$C$18,
入力項目!$S$10="女",子育て関連マスタ!$C$19
),0),0
) +
IF(AND(S58&gt;=入力項目!$S$18,S58&lt;=入力項目!$S$19),入力項目!$S$20,0) +
IF(AND(S58&gt;=入力項目!$S$21,S58&lt;=入力項目!$S$22),入力項目!$S$23,0) +
IF(AND(S58&gt;=入力項目!$S$24,S58&lt;=入力項目!$S$25),入力項目!$S$26,0)
)</f>
        <v>0</v>
      </c>
      <c r="AH58">
        <f ca="1">-(
_xlfn.IFS(
T58&lt;=入力項目!$S$11,0,
AND(T58&gt;=入力項目!$S$11+1,T58&lt;=3),IFERROR(VLOOKUP(入力項目!$S$12,子育て関連マスタ!$I$4:$M$5,4,FALSE),0),
AND(T58&gt;=4,T58&lt;=6),IFERROR(VLOOKUP(入力項目!$S$13,子育て関連マスタ!$I$9:$M$12,4,FALSE),0),
AND(T58&gt;=7,T58&lt;=12),IFERROR(VLOOKUP(入力項目!$S$14,子育て関連マスタ!$I$16:$M$17,4,FALSE),0),
AND(T58&gt;=13,T58&lt;=15),IFERROR(VLOOKUP(入力項目!$S$15,子育て関連マスタ!$I$21:$M$22,4,FALSE),0),
AND(T58&gt;=16,T58&lt;=18),IFERROR(VLOOKUP(入力項目!$S$16,子育て関連マスタ!$I$26:$M$28,4,FALSE),0),
AND(T58&gt;=19,T58&lt;=20,入力項目!$S$16="高専"),IFERROR(VLOOKUP(入力項目!$S$16,子育て関連マスタ!$I$26:$M$28,4,FALSE),0),
AND(T58&gt;=19,T58&lt;=20,入力項目!$S$16&lt;&gt;"高専"),IFERROR(VLOOKUP(入力項目!$S$17,子育て関連マスタ!$I$32:$M$37,4,FALSE),0),
AND(T58&gt;=21,T58&lt;=22,入力項目!$S$16="高専"),IFERROR(VLOOKUP(入力項目!$S$17,子育て関連マスタ!$I$32:$M$34,4,FALSE),0),
AND(T58&gt;=21,T58&lt;=22,入力項目!$S$16&lt;&gt;"高専"),IFERROR(VLOOKUP(入力項目!$S$17,子育て関連マスタ!$I$32:$M$34,4,FALSE),0),
T58&gt;=23,0
) +
IF($D58=4,
  IFERROR(_xlfn.IFS(
  T58&lt;=入力項目!$S$11,0,
  AND(T58=入力項目!$S$11),IFERROR(VLOOKUP(入力項目!$S$12,子育て関連マスタ!$I$4:$M$5,2,FALSE),0),
  AND(T58=4),IFERROR(VLOOKUP(入力項目!$S$13,子育て関連マスタ!$I$9:$M$12,2,FALSE),0),
  AND(T58=7),IFERROR(VLOOKUP(入力項目!$S$14,子育て関連マスタ!$I$16:$M$17,2,FALSE),0),
  AND(T58=13),IFERROR(VLOOKUP(入力項目!$S$15,子育て関連マスタ!$I$21:$M$22,2,FALSE),0),
  AND(T58=16),IFERROR(VLOOKUP(入力項目!$S$16,子育て関連マスタ!$I$26:$M$28,2,FALSE),0),
  AND(T58=19,入力項目!$S$16&lt;&gt;"高専"),IFERROR(VLOOKUP(入力項目!$S$17,子育て関連マスタ!$I$32:$M$37,2,FALSE),0),
  AND(T58=21,入力項目!$S$16="高専"),IFERROR(VLOOKUP(入力項目!$S$17,子育て関連マスタ!$I$32:$M$37,2,FALSE),0),
  T58&gt;=22,0
  ),0),0
) +
IF(AND(T58&gt;=1,T58&lt;=15),IF($D58=入力項目!$S$8,入力項目!$S$3,0),0) +
IF(AND(T58&gt;=1,T58&lt;=15),IF($D58=5,入力項目!$S$4,0),0) +
IF(AND(T58&gt;=1,T58&lt;=15),IF($D58=12,入力項目!$S$5,0),0) +
IF(AND(入力項目!$S$7=$A58,入力項目!$S$8=$D58),子育て関連マスタ!$C$14,0) +
IFERROR(IF(AND(YEAR(EDATE(DATE(入力項目!$S$7,入力項目!$S$8,1),1))=$A58,MONTH(EDATE(DATE(入力項目!$S$7,入力項目!$S$8,1),1))=$D58),子育て関連マスタ!$C$15,0),0) +
IF(AND(OR(T58=3,T58=5,T58=7),$D58=11),子育て関連マスタ!$C$17,0) +
IF(AND(T58=20,$D58=1),子育て関連マスタ!$C$18,0) +
IF(AND(T58=20,$D58=1),
IFERROR(_xlfn.IFS(
入力項目!$S$10="男",子育て関連マスタ!$C$18,
入力項目!$S$10="女",子育て関連マスタ!$C$19
),0),0
) +
IF(AND(T58&gt;=入力項目!$S$18,T58&lt;=入力項目!$S$19),入力項目!$S$20,0) +
IF(AND(T58&gt;=入力項目!$S$21,T58&lt;=入力項目!$S$22),入力項目!$S$23,0) +
IF(AND(T58&gt;=入力項目!$S$24,T58&lt;=入力項目!$S$25),入力項目!$S$26,0)
)</f>
        <v>0</v>
      </c>
      <c r="AI58">
        <f ca="1">-(
_xlfn.IFS(
U58&lt;=入力項目!$S$11,0,
AND(U58&gt;=入力項目!$S$11+1,U58&lt;=3),IFERROR(VLOOKUP(入力項目!$S$12,子育て関連マスタ!$I$4:$M$5,4,FALSE),0),
AND(U58&gt;=4,U58&lt;=6),IFERROR(VLOOKUP(入力項目!$S$13,子育て関連マスタ!$I$9:$M$12,4,FALSE),0),
AND(U58&gt;=7,U58&lt;=12),IFERROR(VLOOKUP(入力項目!$S$14,子育て関連マスタ!$I$16:$M$17,4,FALSE),0),
AND(U58&gt;=13,U58&lt;=15),IFERROR(VLOOKUP(入力項目!$S$15,子育て関連マスタ!$I$21:$M$22,4,FALSE),0),
AND(U58&gt;=16,U58&lt;=18),IFERROR(VLOOKUP(入力項目!$S$16,子育て関連マスタ!$I$26:$M$28,4,FALSE),0),
AND(U58&gt;=19,U58&lt;=20,入力項目!$S$16="高専"),IFERROR(VLOOKUP(入力項目!$S$16,子育て関連マスタ!$I$26:$M$28,4,FALSE),0),
AND(U58&gt;=19,U58&lt;=20,入力項目!$S$16&lt;&gt;"高専"),IFERROR(VLOOKUP(入力項目!$S$17,子育て関連マスタ!$I$32:$M$37,4,FALSE),0),
AND(U58&gt;=21,U58&lt;=22,入力項目!$S$16="高専"),IFERROR(VLOOKUP(入力項目!$S$17,子育て関連マスタ!$I$32:$M$34,4,FALSE),0),
AND(U58&gt;=21,U58&lt;=22,入力項目!$S$16&lt;&gt;"高専"),IFERROR(VLOOKUP(入力項目!$S$17,子育て関連マスタ!$I$32:$M$34,4,FALSE),0),
U58&gt;=23,0
) +
IF($D58=4,
  IFERROR(_xlfn.IFS(
  U58&lt;=入力項目!$S$11,0,
  AND(U58=入力項目!$S$11),IFERROR(VLOOKUP(入力項目!$S$12,子育て関連マスタ!$I$4:$M$5,2,FALSE),0),
  AND(U58=4),IFERROR(VLOOKUP(入力項目!$S$13,子育て関連マスタ!$I$9:$M$12,2,FALSE),0),
  AND(U58=7),IFERROR(VLOOKUP(入力項目!$S$14,子育て関連マスタ!$I$16:$M$17,2,FALSE),0),
  AND(U58=13),IFERROR(VLOOKUP(入力項目!$S$15,子育て関連マスタ!$I$21:$M$22,2,FALSE),0),
  AND(U58=16),IFERROR(VLOOKUP(入力項目!$S$16,子育て関連マスタ!$I$26:$M$28,2,FALSE),0),
  AND(U58=19,入力項目!$S$16&lt;&gt;"高専"),IFERROR(VLOOKUP(入力項目!$S$17,子育て関連マスタ!$I$32:$M$37,2,FALSE),0),
  AND(U58=21,入力項目!$S$16="高専"),IFERROR(VLOOKUP(入力項目!$S$17,子育て関連マスタ!$I$32:$M$37,2,FALSE),0),
  U58&gt;=22,0
  ),0),0
) +
IF(AND(U58&gt;=1,U58&lt;=15),IF($D58=入力項目!$S$8,入力項目!$S$3,0),0) +
IF(AND(U58&gt;=1,U58&lt;=15),IF($D58=5,入力項目!$S$4,0),0) +
IF(AND(U58&gt;=1,U58&lt;=15),IF($D58=12,入力項目!$S$5,0),0) +
IF(AND(入力項目!$S$7=$A58,入力項目!$S$8=$D58),子育て関連マスタ!$C$14,0) +
IFERROR(IF(AND(YEAR(EDATE(DATE(入力項目!$S$7,入力項目!$S$8,1),1))=$A58,MONTH(EDATE(DATE(入力項目!$S$7,入力項目!$S$8,1),1))=$D58),子育て関連マスタ!$C$15,0),0) +
IF(AND(OR(U58=3,U58=5,U58=7),$D58=11),子育て関連マスタ!$C$17,0) +
IF(AND(U58=20,$D58=1),子育て関連マスタ!$C$18,0) +
IF(AND(U58=20,$D58=1),
IFERROR(_xlfn.IFS(
入力項目!$S$10="男",子育て関連マスタ!$C$18,
入力項目!$S$10="女",子育て関連マスタ!$C$19
),0),0
) +
IF(AND(U58&gt;=入力項目!$S$18,U58&lt;=入力項目!$S$19),入力項目!$S$20,0) +
IF(AND(U58&gt;=入力項目!$S$21,U58&lt;=入力項目!$S$22),入力項目!$S$23,0) +
IF(AND(U58&gt;=入力項目!$S$24,U58&lt;=入力項目!$S$25),入力項目!$S$26,0)
)</f>
        <v>0</v>
      </c>
      <c r="AJ58" s="10">
        <f ca="1">-VLOOKUP($D58,月別収支!$A$2:$H$13,7,FALSE)</f>
        <v>-20000</v>
      </c>
    </row>
    <row r="59" spans="1:36" x14ac:dyDescent="0.4">
      <c r="A59">
        <f t="shared" ca="1" si="20"/>
        <v>2029</v>
      </c>
      <c r="B59">
        <f t="shared" ca="1" si="7"/>
        <v>2029</v>
      </c>
      <c r="C59">
        <f t="shared" ca="1" si="8"/>
        <v>5</v>
      </c>
      <c r="D59">
        <f t="shared" ca="1" si="21"/>
        <v>5</v>
      </c>
      <c r="E59" t="str">
        <f t="shared" ca="1" si="0"/>
        <v>2029年5月</v>
      </c>
      <c r="F59">
        <f ca="1">IF(OR(入力項目!$N$5&lt;$A59,AND(入力項目!$N$5=$A59,入力項目!$N$6&lt;$D59)),IF(F58=0,1,IF(G59=12,F58+1,F58)),0)</f>
        <v>4</v>
      </c>
      <c r="G59">
        <f ca="1">IF(OR(入力項目!$N$5&lt;$A59,AND(入力項目!$N$5=$A59,入力項目!$N$6&lt;$D59)),IF(G58=12,1,G58+1),0)</f>
        <v>7</v>
      </c>
      <c r="H59" t="str">
        <f t="shared" ca="1" si="1"/>
        <v>4_7</v>
      </c>
      <c r="I59">
        <f ca="1">IF(
  IFERROR(AND($C59&gt;0,MOD($C59,入力項目!$N$22)=0,$D59=入力項目!$N$23), FALSE),
  1,
  IF(
    AND(I58&gt;0,J58=12),
    IF(I58=入力項目!$N$28, 0, I58+1),
    I58
  )
)</f>
        <v>0</v>
      </c>
      <c r="J59">
        <f ca="1">IF($D59=入力項目!$N$23,1,IFERROR(J58+1,1))</f>
        <v>12</v>
      </c>
      <c r="K59" t="str">
        <f t="shared" ca="1" si="2"/>
        <v>0_12</v>
      </c>
      <c r="L59">
        <f ca="1">L58+IF(入力項目!$D$4=$D59,1,0)</f>
        <v>33</v>
      </c>
      <c r="M59" t="str">
        <f t="shared" ca="1" si="3"/>
        <v>33歳</v>
      </c>
      <c r="N59">
        <f t="shared" ca="1" si="10"/>
        <v>34</v>
      </c>
      <c r="O59" t="str">
        <f t="shared" ca="1" si="4"/>
        <v>34歳</v>
      </c>
      <c r="P59">
        <f t="shared" ca="1" si="11"/>
        <v>9</v>
      </c>
      <c r="Q59">
        <f t="shared" ca="1" si="12"/>
        <v>7</v>
      </c>
      <c r="R59">
        <f t="shared" ca="1" si="13"/>
        <v>2030</v>
      </c>
      <c r="S59">
        <f t="shared" ca="1" si="14"/>
        <v>2030</v>
      </c>
      <c r="T59">
        <f t="shared" ca="1" si="15"/>
        <v>2030</v>
      </c>
      <c r="U59">
        <f t="shared" ca="1" si="16"/>
        <v>2030</v>
      </c>
      <c r="V59" s="10">
        <f t="shared" ca="1" si="17"/>
        <v>11711859</v>
      </c>
      <c r="W59" s="10">
        <f ca="1">IF($L59&lt;その他マスタ!$B$1,VLOOKUP($D59,月別収支!$A$2:$H$13,2,FALSE),その他マスタ!$B$3)+IF(AND($L59=その他マスタ!$B$1,入力項目!$I$9="あり",$D59=入力項目!$D$4),その他マスタ!$B$2,0)</f>
        <v>300000</v>
      </c>
      <c r="X59" s="10">
        <f ca="1">-IF(入力項目!$K$5=TRUE,
IF($F59+$G59&lt;3,VLOOKUP($D59,月別収支!$A$2:$H$13,8,FALSE),0)+IFERROR(VLOOKUP($H59,住宅ローン計算!C:P,13,FALSE),0)+IF($F59&gt;1,IF(OR($G59=3,$G59=6,$G59=9,$G59=12),ROUNDUP(入力項目!$N$18/4,0),0),0),
VLOOKUP($D59,月別収支!$A$2:$H$13,8,FALSE))</f>
        <v>-51775</v>
      </c>
      <c r="Y59" s="10">
        <f ca="1">-VLOOKUP($D59,月別収支!$A$2:$H$13,3,FALSE)</f>
        <v>-75000</v>
      </c>
      <c r="Z59" s="10">
        <f ca="1">-VLOOKUP($D59,月別収支!$A$2:$H$13,4,FALSE)</f>
        <v>-27000</v>
      </c>
      <c r="AA59" s="10">
        <f ca="1">-VLOOKUP($D59,月別収支!$A$2:$H$13,6,FALSE)</f>
        <v>-10000</v>
      </c>
      <c r="AB59" s="10">
        <f ca="1">-(
VLOOKUP($D59,月別収支!$A$2:$H$13,5,FALSE)+IF(AND(入力項目!$I$27&lt;=$A59,ISEVEN($A59-入力項目!$I$27),入力項目!$I$28=$D59),入力項目!$I$26,0)
+IF(入力項目!$K$26=TRUE,
IFERROR(VLOOKUP($K59,マイカーローン計算!C:P,13,FALSE),0),
IFERROR(
  IF(AND($C59&gt;0,MOD($C59,入力項目!$N$22)=0,$D59=入力項目!$N$23),入力項目!$N$24,0),
 0
)
)
)</f>
        <v>-30000</v>
      </c>
      <c r="AC59" s="10">
        <f ca="1">-IF($A59&lt;入力項目!$N$33,入力項目!$N$35,IF(AND($A59=入力項目!$N$33,$D59&lt;=入力項目!$N$34),入力項目!$N$35,0))</f>
        <v>-5000</v>
      </c>
      <c r="AD59">
        <f ca="1">-(
_xlfn.IFS(
P59&lt;=入力項目!$S$11,0,
AND(P59&gt;=入力項目!$S$11+1,P59&lt;=3),IFERROR(VLOOKUP(入力項目!$S$12,子育て関連マスタ!$I$4:$M$5,4,FALSE),0),
AND(P59&gt;=4,P59&lt;=6),IFERROR(VLOOKUP(入力項目!$S$13,子育て関連マスタ!$I$9:$M$12,4,FALSE),0),
AND(P59&gt;=7,P59&lt;=12),IFERROR(VLOOKUP(入力項目!$S$14,子育て関連マスタ!$I$16:$M$17,4,FALSE),0),
AND(P59&gt;=13,P59&lt;=15),IFERROR(VLOOKUP(入力項目!$S$15,子育て関連マスタ!$I$21:$M$22,4,FALSE),0),
AND(P59&gt;=16,P59&lt;=18),IFERROR(VLOOKUP(入力項目!$S$16,子育て関連マスタ!$I$26:$M$28,4,FALSE),0),
AND(P59&gt;=19,P59&lt;=20,入力項目!$S$16="高専"),IFERROR(VLOOKUP(入力項目!$S$16,子育て関連マスタ!$I$26:$M$28,4,FALSE),0),
AND(P59&gt;=19,P59&lt;=20,入力項目!$S$16&lt;&gt;"高専"),IFERROR(VLOOKUP(入力項目!$S$17,子育て関連マスタ!$I$32:$M$37,4,FALSE),0),
AND(P59&gt;=21,P59&lt;=22,入力項目!$S$16="高専"),IFERROR(VLOOKUP(入力項目!$S$17,子育て関連マスタ!$I$32:$M$34,4,FALSE),0),
AND(P59&gt;=21,P59&lt;=22,入力項目!$S$16&lt;&gt;"高専"),IFERROR(VLOOKUP(入力項目!$S$17,子育て関連マスタ!$I$32:$M$34,4,FALSE),0),
P59&gt;=23,0
) +
IF($D59=4,
  IFERROR(_xlfn.IFS(
  P59&lt;=入力項目!$S$11,0,
  AND(P59=入力項目!$S$11),IFERROR(VLOOKUP(入力項目!$S$12,子育て関連マスタ!$I$4:$M$5,2,FALSE),0),
  AND(P59=4),IFERROR(VLOOKUP(入力項目!$S$13,子育て関連マスタ!$I$9:$M$12,2,FALSE),0),
  AND(P59=7),IFERROR(VLOOKUP(入力項目!$S$14,子育て関連マスタ!$I$16:$M$17,2,FALSE),0),
  AND(P59=13),IFERROR(VLOOKUP(入力項目!$S$15,子育て関連マスタ!$I$21:$M$22,2,FALSE),0),
  AND(P59=16),IFERROR(VLOOKUP(入力項目!$S$16,子育て関連マスタ!$I$26:$M$28,2,FALSE),0),
  AND(P59=19,入力項目!$S$16&lt;&gt;"高専"),IFERROR(VLOOKUP(入力項目!$S$17,子育て関連マスタ!$I$32:$M$37,2,FALSE),0),
  AND(P59=21,入力項目!$S$16="高専"),IFERROR(VLOOKUP(入力項目!$S$17,子育て関連マスタ!$I$32:$M$37,2,FALSE),0),
  P59&gt;=22,0
  ),0),0
) +
IF(AND(P59&gt;=1,P59&lt;=15),IF($D59=入力項目!$S$8,入力項目!$S$3,0),0) +
IF(AND(P59&gt;=1,P59&lt;=15),IF($D59=5,入力項目!$S$4,0),0) +
IF(AND(P59&gt;=1,P59&lt;=15),IF($D59=12,入力項目!$S$5,0),0) +
IF(AND(入力項目!$S$7=$A59,入力項目!$S$8=$D59),子育て関連マスタ!$C$14,0) +
IFERROR(IF(AND(YEAR(EDATE(DATE(入力項目!$S$7,入力項目!$S$8,1),1))=$A59,MONTH(EDATE(DATE(入力項目!$S$7,入力項目!$S$8,1),1))=$D59),子育て関連マスタ!$C$15,0),0) +
IF(AND(OR(P59=3,P59=5,P59=7),$D59=11),子育て関連マスタ!$C$17,0) +
IF(AND(P59=20,$D59=1),子育て関連マスタ!$C$18,0) +
IF(AND(P59=20,$D59=1),
IFERROR(_xlfn.IFS(
入力項目!$S$10="男",子育て関連マスタ!$C$18,
入力項目!$S$10="女",子育て関連マスタ!$C$19
),0),0
) +
IF(AND(P59&gt;=入力項目!$S$18,P59&lt;=入力項目!$S$19),入力項目!$S$20,0) +
IF(AND(P59&gt;=入力項目!$S$21,P59&lt;=入力項目!$S$22),入力項目!$S$23,0) +
IF(AND(P59&gt;=入力項目!$S$24,P59&lt;=入力項目!$S$25),入力項目!$S$26,0)
)</f>
        <v>-50000</v>
      </c>
      <c r="AE59">
        <f ca="1">-(
_xlfn.IFS(
Q59&lt;=入力項目!$S$11,0,
AND(Q59&gt;=入力項目!$S$11+1,Q59&lt;=3),IFERROR(VLOOKUP(入力項目!$S$12,子育て関連マスタ!$I$4:$M$5,4,FALSE),0),
AND(Q59&gt;=4,Q59&lt;=6),IFERROR(VLOOKUP(入力項目!$S$13,子育て関連マスタ!$I$9:$M$12,4,FALSE),0),
AND(Q59&gt;=7,Q59&lt;=12),IFERROR(VLOOKUP(入力項目!$S$14,子育て関連マスタ!$I$16:$M$17,4,FALSE),0),
AND(Q59&gt;=13,Q59&lt;=15),IFERROR(VLOOKUP(入力項目!$S$15,子育て関連マスタ!$I$21:$M$22,4,FALSE),0),
AND(Q59&gt;=16,Q59&lt;=18),IFERROR(VLOOKUP(入力項目!$S$16,子育て関連マスタ!$I$26:$M$28,4,FALSE),0),
AND(Q59&gt;=19,Q59&lt;=20,入力項目!$S$16="高専"),IFERROR(VLOOKUP(入力項目!$S$16,子育て関連マスタ!$I$26:$M$28,4,FALSE),0),
AND(Q59&gt;=19,Q59&lt;=20,入力項目!$S$16&lt;&gt;"高専"),IFERROR(VLOOKUP(入力項目!$S$17,子育て関連マスタ!$I$32:$M$37,4,FALSE),0),
AND(Q59&gt;=21,Q59&lt;=22,入力項目!$S$16="高専"),IFERROR(VLOOKUP(入力項目!$S$17,子育て関連マスタ!$I$32:$M$34,4,FALSE),0),
AND(Q59&gt;=21,Q59&lt;=22,入力項目!$S$16&lt;&gt;"高専"),IFERROR(VLOOKUP(入力項目!$S$17,子育て関連マスタ!$I$32:$M$34,4,FALSE),0),
Q59&gt;=23,0
) +
IF($D59=4,
  IFERROR(_xlfn.IFS(
  Q59&lt;=入力項目!$S$11,0,
  AND(Q59=入力項目!$S$11),IFERROR(VLOOKUP(入力項目!$S$12,子育て関連マスタ!$I$4:$M$5,2,FALSE),0),
  AND(Q59=4),IFERROR(VLOOKUP(入力項目!$S$13,子育て関連マスタ!$I$9:$M$12,2,FALSE),0),
  AND(Q59=7),IFERROR(VLOOKUP(入力項目!$S$14,子育て関連マスタ!$I$16:$M$17,2,FALSE),0),
  AND(Q59=13),IFERROR(VLOOKUP(入力項目!$S$15,子育て関連マスタ!$I$21:$M$22,2,FALSE),0),
  AND(Q59=16),IFERROR(VLOOKUP(入力項目!$S$16,子育て関連マスタ!$I$26:$M$28,2,FALSE),0),
  AND(Q59=19,入力項目!$S$16&lt;&gt;"高専"),IFERROR(VLOOKUP(入力項目!$S$17,子育て関連マスタ!$I$32:$M$37,2,FALSE),0),
  AND(Q59=21,入力項目!$S$16="高専"),IFERROR(VLOOKUP(入力項目!$S$17,子育て関連マスタ!$I$32:$M$37,2,FALSE),0),
  Q59&gt;=22,0
  ),0),0
) +
IF(AND(Q59&gt;=1,Q59&lt;=15),IF($D59=入力項目!$S$8,入力項目!$S$3,0),0) +
IF(AND(Q59&gt;=1,Q59&lt;=15),IF($D59=5,入力項目!$S$4,0),0) +
IF(AND(Q59&gt;=1,Q59&lt;=15),IF($D59=12,入力項目!$S$5,0),0) +
IF(AND(入力項目!$S$7=$A59,入力項目!$S$8=$D59),子育て関連マスタ!$C$14,0) +
IFERROR(IF(AND(YEAR(EDATE(DATE(入力項目!$S$7,入力項目!$S$8,1),1))=$A59,MONTH(EDATE(DATE(入力項目!$S$7,入力項目!$S$8,1),1))=$D59),子育て関連マスタ!$C$15,0),0) +
IF(AND(OR(Q59=3,Q59=5,Q59=7),$D59=11),子育て関連マスタ!$C$17,0) +
IF(AND(Q59=20,$D59=1),子育て関連マスタ!$C$18,0) +
IF(AND(Q59=20,$D59=1),
IFERROR(_xlfn.IFS(
入力項目!$S$10="男",子育て関連マスタ!$C$18,
入力項目!$S$10="女",子育て関連マスタ!$C$19
),0),0
) +
IF(AND(Q59&gt;=入力項目!$S$18,Q59&lt;=入力項目!$S$19),入力項目!$S$20,0) +
IF(AND(Q59&gt;=入力項目!$S$21,Q59&lt;=入力項目!$S$22),入力項目!$S$23,0) +
IF(AND(Q59&gt;=入力項目!$S$24,Q59&lt;=入力項目!$S$25),入力項目!$S$26,0)
)</f>
        <v>-50000</v>
      </c>
      <c r="AF59">
        <f ca="1">-(
_xlfn.IFS(
R59&lt;=入力項目!$S$11,0,
AND(R59&gt;=入力項目!$S$11+1,R59&lt;=3),IFERROR(VLOOKUP(入力項目!$S$12,子育て関連マスタ!$I$4:$M$5,4,FALSE),0),
AND(R59&gt;=4,R59&lt;=6),IFERROR(VLOOKUP(入力項目!$S$13,子育て関連マスタ!$I$9:$M$12,4,FALSE),0),
AND(R59&gt;=7,R59&lt;=12),IFERROR(VLOOKUP(入力項目!$S$14,子育て関連マスタ!$I$16:$M$17,4,FALSE),0),
AND(R59&gt;=13,R59&lt;=15),IFERROR(VLOOKUP(入力項目!$S$15,子育て関連マスタ!$I$21:$M$22,4,FALSE),0),
AND(R59&gt;=16,R59&lt;=18),IFERROR(VLOOKUP(入力項目!$S$16,子育て関連マスタ!$I$26:$M$28,4,FALSE),0),
AND(R59&gt;=19,R59&lt;=20,入力項目!$S$16="高専"),IFERROR(VLOOKUP(入力項目!$S$16,子育て関連マスタ!$I$26:$M$28,4,FALSE),0),
AND(R59&gt;=19,R59&lt;=20,入力項目!$S$16&lt;&gt;"高専"),IFERROR(VLOOKUP(入力項目!$S$17,子育て関連マスタ!$I$32:$M$37,4,FALSE),0),
AND(R59&gt;=21,R59&lt;=22,入力項目!$S$16="高専"),IFERROR(VLOOKUP(入力項目!$S$17,子育て関連マスタ!$I$32:$M$34,4,FALSE),0),
AND(R59&gt;=21,R59&lt;=22,入力項目!$S$16&lt;&gt;"高専"),IFERROR(VLOOKUP(入力項目!$S$17,子育て関連マスタ!$I$32:$M$34,4,FALSE),0),
R59&gt;=23,0
) +
IF($D59=4,
  IFERROR(_xlfn.IFS(
  R59&lt;=入力項目!$S$11,0,
  AND(R59=入力項目!$S$11),IFERROR(VLOOKUP(入力項目!$S$12,子育て関連マスタ!$I$4:$M$5,2,FALSE),0),
  AND(R59=4),IFERROR(VLOOKUP(入力項目!$S$13,子育て関連マスタ!$I$9:$M$12,2,FALSE),0),
  AND(R59=7),IFERROR(VLOOKUP(入力項目!$S$14,子育て関連マスタ!$I$16:$M$17,2,FALSE),0),
  AND(R59=13),IFERROR(VLOOKUP(入力項目!$S$15,子育て関連マスタ!$I$21:$M$22,2,FALSE),0),
  AND(R59=16),IFERROR(VLOOKUP(入力項目!$S$16,子育て関連マスタ!$I$26:$M$28,2,FALSE),0),
  AND(R59=19,入力項目!$S$16&lt;&gt;"高専"),IFERROR(VLOOKUP(入力項目!$S$17,子育て関連マスタ!$I$32:$M$37,2,FALSE),0),
  AND(R59=21,入力項目!$S$16="高専"),IFERROR(VLOOKUP(入力項目!$S$17,子育て関連マスタ!$I$32:$M$37,2,FALSE),0),
  R59&gt;=22,0
  ),0),0
) +
IF(AND(R59&gt;=1,R59&lt;=15),IF($D59=入力項目!$S$8,入力項目!$S$3,0),0) +
IF(AND(R59&gt;=1,R59&lt;=15),IF($D59=5,入力項目!$S$4,0),0) +
IF(AND(R59&gt;=1,R59&lt;=15),IF($D59=12,入力項目!$S$5,0),0) +
IF(AND(入力項目!$S$7=$A59,入力項目!$S$8=$D59),子育て関連マスタ!$C$14,0) +
IFERROR(IF(AND(YEAR(EDATE(DATE(入力項目!$S$7,入力項目!$S$8,1),1))=$A59,MONTH(EDATE(DATE(入力項目!$S$7,入力項目!$S$8,1),1))=$D59),子育て関連マスタ!$C$15,0),0) +
IF(AND(OR(R59=3,R59=5,R59=7),$D59=11),子育て関連マスタ!$C$17,0) +
IF(AND(R59=20,$D59=1),子育て関連マスタ!$C$18,0) +
IF(AND(R59=20,$D59=1),
IFERROR(_xlfn.IFS(
入力項目!$S$10="男",子育て関連マスタ!$C$18,
入力項目!$S$10="女",子育て関連マスタ!$C$19
),0),0
) +
IF(AND(R59&gt;=入力項目!$S$18,R59&lt;=入力項目!$S$19),入力項目!$S$20,0) +
IF(AND(R59&gt;=入力項目!$S$21,R59&lt;=入力項目!$S$22),入力項目!$S$23,0) +
IF(AND(R59&gt;=入力項目!$S$24,R59&lt;=入力項目!$S$25),入力項目!$S$26,0)
)</f>
        <v>0</v>
      </c>
      <c r="AG59">
        <f ca="1">-(
_xlfn.IFS(
S59&lt;=入力項目!$S$11,0,
AND(S59&gt;=入力項目!$S$11+1,S59&lt;=3),IFERROR(VLOOKUP(入力項目!$S$12,子育て関連マスタ!$I$4:$M$5,4,FALSE),0),
AND(S59&gt;=4,S59&lt;=6),IFERROR(VLOOKUP(入力項目!$S$13,子育て関連マスタ!$I$9:$M$12,4,FALSE),0),
AND(S59&gt;=7,S59&lt;=12),IFERROR(VLOOKUP(入力項目!$S$14,子育て関連マスタ!$I$16:$M$17,4,FALSE),0),
AND(S59&gt;=13,S59&lt;=15),IFERROR(VLOOKUP(入力項目!$S$15,子育て関連マスタ!$I$21:$M$22,4,FALSE),0),
AND(S59&gt;=16,S59&lt;=18),IFERROR(VLOOKUP(入力項目!$S$16,子育て関連マスタ!$I$26:$M$28,4,FALSE),0),
AND(S59&gt;=19,S59&lt;=20,入力項目!$S$16="高専"),IFERROR(VLOOKUP(入力項目!$S$16,子育て関連マスタ!$I$26:$M$28,4,FALSE),0),
AND(S59&gt;=19,S59&lt;=20,入力項目!$S$16&lt;&gt;"高専"),IFERROR(VLOOKUP(入力項目!$S$17,子育て関連マスタ!$I$32:$M$37,4,FALSE),0),
AND(S59&gt;=21,S59&lt;=22,入力項目!$S$16="高専"),IFERROR(VLOOKUP(入力項目!$S$17,子育て関連マスタ!$I$32:$M$34,4,FALSE),0),
AND(S59&gt;=21,S59&lt;=22,入力項目!$S$16&lt;&gt;"高専"),IFERROR(VLOOKUP(入力項目!$S$17,子育て関連マスタ!$I$32:$M$34,4,FALSE),0),
S59&gt;=23,0
) +
IF($D59=4,
  IFERROR(_xlfn.IFS(
  S59&lt;=入力項目!$S$11,0,
  AND(S59=入力項目!$S$11),IFERROR(VLOOKUP(入力項目!$S$12,子育て関連マスタ!$I$4:$M$5,2,FALSE),0),
  AND(S59=4),IFERROR(VLOOKUP(入力項目!$S$13,子育て関連マスタ!$I$9:$M$12,2,FALSE),0),
  AND(S59=7),IFERROR(VLOOKUP(入力項目!$S$14,子育て関連マスタ!$I$16:$M$17,2,FALSE),0),
  AND(S59=13),IFERROR(VLOOKUP(入力項目!$S$15,子育て関連マスタ!$I$21:$M$22,2,FALSE),0),
  AND(S59=16),IFERROR(VLOOKUP(入力項目!$S$16,子育て関連マスタ!$I$26:$M$28,2,FALSE),0),
  AND(S59=19,入力項目!$S$16&lt;&gt;"高専"),IFERROR(VLOOKUP(入力項目!$S$17,子育て関連マスタ!$I$32:$M$37,2,FALSE),0),
  AND(S59=21,入力項目!$S$16="高専"),IFERROR(VLOOKUP(入力項目!$S$17,子育て関連マスタ!$I$32:$M$37,2,FALSE),0),
  S59&gt;=22,0
  ),0),0
) +
IF(AND(S59&gt;=1,S59&lt;=15),IF($D59=入力項目!$S$8,入力項目!$S$3,0),0) +
IF(AND(S59&gt;=1,S59&lt;=15),IF($D59=5,入力項目!$S$4,0),0) +
IF(AND(S59&gt;=1,S59&lt;=15),IF($D59=12,入力項目!$S$5,0),0) +
IF(AND(入力項目!$S$7=$A59,入力項目!$S$8=$D59),子育て関連マスタ!$C$14,0) +
IFERROR(IF(AND(YEAR(EDATE(DATE(入力項目!$S$7,入力項目!$S$8,1),1))=$A59,MONTH(EDATE(DATE(入力項目!$S$7,入力項目!$S$8,1),1))=$D59),子育て関連マスタ!$C$15,0),0) +
IF(AND(OR(S59=3,S59=5,S59=7),$D59=11),子育て関連マスタ!$C$17,0) +
IF(AND(S59=20,$D59=1),子育て関連マスタ!$C$18,0) +
IF(AND(S59=20,$D59=1),
IFERROR(_xlfn.IFS(
入力項目!$S$10="男",子育て関連マスタ!$C$18,
入力項目!$S$10="女",子育て関連マスタ!$C$19
),0),0
) +
IF(AND(S59&gt;=入力項目!$S$18,S59&lt;=入力項目!$S$19),入力項目!$S$20,0) +
IF(AND(S59&gt;=入力項目!$S$21,S59&lt;=入力項目!$S$22),入力項目!$S$23,0) +
IF(AND(S59&gt;=入力項目!$S$24,S59&lt;=入力項目!$S$25),入力項目!$S$26,0)
)</f>
        <v>0</v>
      </c>
      <c r="AH59">
        <f ca="1">-(
_xlfn.IFS(
T59&lt;=入力項目!$S$11,0,
AND(T59&gt;=入力項目!$S$11+1,T59&lt;=3),IFERROR(VLOOKUP(入力項目!$S$12,子育て関連マスタ!$I$4:$M$5,4,FALSE),0),
AND(T59&gt;=4,T59&lt;=6),IFERROR(VLOOKUP(入力項目!$S$13,子育て関連マスタ!$I$9:$M$12,4,FALSE),0),
AND(T59&gt;=7,T59&lt;=12),IFERROR(VLOOKUP(入力項目!$S$14,子育て関連マスタ!$I$16:$M$17,4,FALSE),0),
AND(T59&gt;=13,T59&lt;=15),IFERROR(VLOOKUP(入力項目!$S$15,子育て関連マスタ!$I$21:$M$22,4,FALSE),0),
AND(T59&gt;=16,T59&lt;=18),IFERROR(VLOOKUP(入力項目!$S$16,子育て関連マスタ!$I$26:$M$28,4,FALSE),0),
AND(T59&gt;=19,T59&lt;=20,入力項目!$S$16="高専"),IFERROR(VLOOKUP(入力項目!$S$16,子育て関連マスタ!$I$26:$M$28,4,FALSE),0),
AND(T59&gt;=19,T59&lt;=20,入力項目!$S$16&lt;&gt;"高専"),IFERROR(VLOOKUP(入力項目!$S$17,子育て関連マスタ!$I$32:$M$37,4,FALSE),0),
AND(T59&gt;=21,T59&lt;=22,入力項目!$S$16="高専"),IFERROR(VLOOKUP(入力項目!$S$17,子育て関連マスタ!$I$32:$M$34,4,FALSE),0),
AND(T59&gt;=21,T59&lt;=22,入力項目!$S$16&lt;&gt;"高専"),IFERROR(VLOOKUP(入力項目!$S$17,子育て関連マスタ!$I$32:$M$34,4,FALSE),0),
T59&gt;=23,0
) +
IF($D59=4,
  IFERROR(_xlfn.IFS(
  T59&lt;=入力項目!$S$11,0,
  AND(T59=入力項目!$S$11),IFERROR(VLOOKUP(入力項目!$S$12,子育て関連マスタ!$I$4:$M$5,2,FALSE),0),
  AND(T59=4),IFERROR(VLOOKUP(入力項目!$S$13,子育て関連マスタ!$I$9:$M$12,2,FALSE),0),
  AND(T59=7),IFERROR(VLOOKUP(入力項目!$S$14,子育て関連マスタ!$I$16:$M$17,2,FALSE),0),
  AND(T59=13),IFERROR(VLOOKUP(入力項目!$S$15,子育て関連マスタ!$I$21:$M$22,2,FALSE),0),
  AND(T59=16),IFERROR(VLOOKUP(入力項目!$S$16,子育て関連マスタ!$I$26:$M$28,2,FALSE),0),
  AND(T59=19,入力項目!$S$16&lt;&gt;"高専"),IFERROR(VLOOKUP(入力項目!$S$17,子育て関連マスタ!$I$32:$M$37,2,FALSE),0),
  AND(T59=21,入力項目!$S$16="高専"),IFERROR(VLOOKUP(入力項目!$S$17,子育て関連マスタ!$I$32:$M$37,2,FALSE),0),
  T59&gt;=22,0
  ),0),0
) +
IF(AND(T59&gt;=1,T59&lt;=15),IF($D59=入力項目!$S$8,入力項目!$S$3,0),0) +
IF(AND(T59&gt;=1,T59&lt;=15),IF($D59=5,入力項目!$S$4,0),0) +
IF(AND(T59&gt;=1,T59&lt;=15),IF($D59=12,入力項目!$S$5,0),0) +
IF(AND(入力項目!$S$7=$A59,入力項目!$S$8=$D59),子育て関連マスタ!$C$14,0) +
IFERROR(IF(AND(YEAR(EDATE(DATE(入力項目!$S$7,入力項目!$S$8,1),1))=$A59,MONTH(EDATE(DATE(入力項目!$S$7,入力項目!$S$8,1),1))=$D59),子育て関連マスタ!$C$15,0),0) +
IF(AND(OR(T59=3,T59=5,T59=7),$D59=11),子育て関連マスタ!$C$17,0) +
IF(AND(T59=20,$D59=1),子育て関連マスタ!$C$18,0) +
IF(AND(T59=20,$D59=1),
IFERROR(_xlfn.IFS(
入力項目!$S$10="男",子育て関連マスタ!$C$18,
入力項目!$S$10="女",子育て関連マスタ!$C$19
),0),0
) +
IF(AND(T59&gt;=入力項目!$S$18,T59&lt;=入力項目!$S$19),入力項目!$S$20,0) +
IF(AND(T59&gt;=入力項目!$S$21,T59&lt;=入力項目!$S$22),入力項目!$S$23,0) +
IF(AND(T59&gt;=入力項目!$S$24,T59&lt;=入力項目!$S$25),入力項目!$S$26,0)
)</f>
        <v>0</v>
      </c>
      <c r="AI59">
        <f ca="1">-(
_xlfn.IFS(
U59&lt;=入力項目!$S$11,0,
AND(U59&gt;=入力項目!$S$11+1,U59&lt;=3),IFERROR(VLOOKUP(入力項目!$S$12,子育て関連マスタ!$I$4:$M$5,4,FALSE),0),
AND(U59&gt;=4,U59&lt;=6),IFERROR(VLOOKUP(入力項目!$S$13,子育て関連マスタ!$I$9:$M$12,4,FALSE),0),
AND(U59&gt;=7,U59&lt;=12),IFERROR(VLOOKUP(入力項目!$S$14,子育て関連マスタ!$I$16:$M$17,4,FALSE),0),
AND(U59&gt;=13,U59&lt;=15),IFERROR(VLOOKUP(入力項目!$S$15,子育て関連マスタ!$I$21:$M$22,4,FALSE),0),
AND(U59&gt;=16,U59&lt;=18),IFERROR(VLOOKUP(入力項目!$S$16,子育て関連マスタ!$I$26:$M$28,4,FALSE),0),
AND(U59&gt;=19,U59&lt;=20,入力項目!$S$16="高専"),IFERROR(VLOOKUP(入力項目!$S$16,子育て関連マスタ!$I$26:$M$28,4,FALSE),0),
AND(U59&gt;=19,U59&lt;=20,入力項目!$S$16&lt;&gt;"高専"),IFERROR(VLOOKUP(入力項目!$S$17,子育て関連マスタ!$I$32:$M$37,4,FALSE),0),
AND(U59&gt;=21,U59&lt;=22,入力項目!$S$16="高専"),IFERROR(VLOOKUP(入力項目!$S$17,子育て関連マスタ!$I$32:$M$34,4,FALSE),0),
AND(U59&gt;=21,U59&lt;=22,入力項目!$S$16&lt;&gt;"高専"),IFERROR(VLOOKUP(入力項目!$S$17,子育て関連マスタ!$I$32:$M$34,4,FALSE),0),
U59&gt;=23,0
) +
IF($D59=4,
  IFERROR(_xlfn.IFS(
  U59&lt;=入力項目!$S$11,0,
  AND(U59=入力項目!$S$11),IFERROR(VLOOKUP(入力項目!$S$12,子育て関連マスタ!$I$4:$M$5,2,FALSE),0),
  AND(U59=4),IFERROR(VLOOKUP(入力項目!$S$13,子育て関連マスタ!$I$9:$M$12,2,FALSE),0),
  AND(U59=7),IFERROR(VLOOKUP(入力項目!$S$14,子育て関連マスタ!$I$16:$M$17,2,FALSE),0),
  AND(U59=13),IFERROR(VLOOKUP(入力項目!$S$15,子育て関連マスタ!$I$21:$M$22,2,FALSE),0),
  AND(U59=16),IFERROR(VLOOKUP(入力項目!$S$16,子育て関連マスタ!$I$26:$M$28,2,FALSE),0),
  AND(U59=19,入力項目!$S$16&lt;&gt;"高専"),IFERROR(VLOOKUP(入力項目!$S$17,子育て関連マスタ!$I$32:$M$37,2,FALSE),0),
  AND(U59=21,入力項目!$S$16="高専"),IFERROR(VLOOKUP(入力項目!$S$17,子育て関連マスタ!$I$32:$M$37,2,FALSE),0),
  U59&gt;=22,0
  ),0),0
) +
IF(AND(U59&gt;=1,U59&lt;=15),IF($D59=入力項目!$S$8,入力項目!$S$3,0),0) +
IF(AND(U59&gt;=1,U59&lt;=15),IF($D59=5,入力項目!$S$4,0),0) +
IF(AND(U59&gt;=1,U59&lt;=15),IF($D59=12,入力項目!$S$5,0),0) +
IF(AND(入力項目!$S$7=$A59,入力項目!$S$8=$D59),子育て関連マスタ!$C$14,0) +
IFERROR(IF(AND(YEAR(EDATE(DATE(入力項目!$S$7,入力項目!$S$8,1),1))=$A59,MONTH(EDATE(DATE(入力項目!$S$7,入力項目!$S$8,1),1))=$D59),子育て関連マスタ!$C$15,0),0) +
IF(AND(OR(U59=3,U59=5,U59=7),$D59=11),子育て関連マスタ!$C$17,0) +
IF(AND(U59=20,$D59=1),子育て関連マスタ!$C$18,0) +
IF(AND(U59=20,$D59=1),
IFERROR(_xlfn.IFS(
入力項目!$S$10="男",子育て関連マスタ!$C$18,
入力項目!$S$10="女",子育て関連マスタ!$C$19
),0),0
) +
IF(AND(U59&gt;=入力項目!$S$18,U59&lt;=入力項目!$S$19),入力項目!$S$20,0) +
IF(AND(U59&gt;=入力項目!$S$21,U59&lt;=入力項目!$S$22),入力項目!$S$23,0) +
IF(AND(U59&gt;=入力項目!$S$24,U59&lt;=入力項目!$S$25),入力項目!$S$26,0)
)</f>
        <v>0</v>
      </c>
      <c r="AJ59" s="10">
        <f ca="1">-VLOOKUP($D59,月別収支!$A$2:$H$13,7,FALSE)</f>
        <v>-20000</v>
      </c>
    </row>
    <row r="60" spans="1:36" x14ac:dyDescent="0.4">
      <c r="A60">
        <f t="shared" ca="1" si="20"/>
        <v>2029</v>
      </c>
      <c r="B60">
        <f t="shared" ca="1" si="7"/>
        <v>2029</v>
      </c>
      <c r="C60">
        <f t="shared" ca="1" si="8"/>
        <v>5</v>
      </c>
      <c r="D60">
        <f t="shared" ca="1" si="21"/>
        <v>6</v>
      </c>
      <c r="E60" t="str">
        <f t="shared" ca="1" si="0"/>
        <v>2029年6月</v>
      </c>
      <c r="F60">
        <f ca="1">IF(OR(入力項目!$N$5&lt;$A60,AND(入力項目!$N$5=$A60,入力項目!$N$6&lt;$D60)),IF(F59=0,1,IF(G60=12,F59+1,F59)),0)</f>
        <v>4</v>
      </c>
      <c r="G60">
        <f ca="1">IF(OR(入力項目!$N$5&lt;$A60,AND(入力項目!$N$5=$A60,入力項目!$N$6&lt;$D60)),IF(G59=12,1,G59+1),0)</f>
        <v>8</v>
      </c>
      <c r="H60" t="str">
        <f t="shared" ca="1" si="1"/>
        <v>4_8</v>
      </c>
      <c r="I60">
        <f ca="1">IF(
  IFERROR(AND($C60&gt;0,MOD($C60,入力項目!$N$22)=0,$D60=入力項目!$N$23), FALSE),
  1,
  IF(
    AND(I59&gt;0,J59=12),
    IF(I59=入力項目!$N$28, 0, I59+1),
    I59
  )
)</f>
        <v>1</v>
      </c>
      <c r="J60">
        <f ca="1">IF($D60=入力項目!$N$23,1,IFERROR(J59+1,1))</f>
        <v>1</v>
      </c>
      <c r="K60" t="str">
        <f t="shared" ca="1" si="2"/>
        <v>1_1</v>
      </c>
      <c r="L60">
        <f ca="1">L59+IF(入力項目!$D$4=$D60,1,0)</f>
        <v>33</v>
      </c>
      <c r="M60" t="str">
        <f t="shared" ca="1" si="3"/>
        <v>33歳</v>
      </c>
      <c r="N60">
        <f t="shared" ca="1" si="10"/>
        <v>34</v>
      </c>
      <c r="O60" t="str">
        <f t="shared" ca="1" si="4"/>
        <v>34歳</v>
      </c>
      <c r="P60">
        <f t="shared" ca="1" si="11"/>
        <v>9</v>
      </c>
      <c r="Q60">
        <f t="shared" ca="1" si="12"/>
        <v>7</v>
      </c>
      <c r="R60">
        <f t="shared" ca="1" si="13"/>
        <v>2030</v>
      </c>
      <c r="S60">
        <f t="shared" ca="1" si="14"/>
        <v>2030</v>
      </c>
      <c r="T60">
        <f t="shared" ca="1" si="15"/>
        <v>2030</v>
      </c>
      <c r="U60">
        <f t="shared" ca="1" si="16"/>
        <v>2030</v>
      </c>
      <c r="V60" s="10">
        <f t="shared" ca="1" si="17"/>
        <v>11089896</v>
      </c>
      <c r="W60" s="10">
        <f ca="1">IF($L60&lt;その他マスタ!$B$1,VLOOKUP($D60,月別収支!$A$2:$H$13,2,FALSE),その他マスタ!$B$3)+IF(AND($L60=その他マスタ!$B$1,入力項目!$I$9="あり",$D60=入力項目!$D$4),その他マスタ!$B$2,0)</f>
        <v>800000</v>
      </c>
      <c r="X60" s="10">
        <f ca="1">-IF(入力項目!$K$5=TRUE,
IF($F60+$G60&lt;3,VLOOKUP($D60,月別収支!$A$2:$H$13,8,FALSE),0)+IFERROR(VLOOKUP($H60,住宅ローン計算!C:P,13,FALSE),0)+IF($F60&gt;1,IF(OR($G60=3,$G60=6,$G60=9,$G60=12),ROUNDUP(入力項目!$N$18/4,0),0),0),
VLOOKUP($D60,月別収支!$A$2:$H$13,8,FALSE))</f>
        <v>-184963</v>
      </c>
      <c r="Y60" s="10">
        <f ca="1">-VLOOKUP($D60,月別収支!$A$2:$H$13,3,FALSE)</f>
        <v>-75000</v>
      </c>
      <c r="Z60" s="10">
        <f ca="1">-VLOOKUP($D60,月別収支!$A$2:$H$13,4,FALSE)</f>
        <v>-27000</v>
      </c>
      <c r="AA60" s="10">
        <f ca="1">-VLOOKUP($D60,月別収支!$A$2:$H$13,6,FALSE)</f>
        <v>-10000</v>
      </c>
      <c r="AB60" s="10">
        <f ca="1">-(
VLOOKUP($D60,月別収支!$A$2:$H$13,5,FALSE)+IF(AND(入力項目!$I$27&lt;=$A60,ISEVEN($A60-入力項目!$I$27),入力項目!$I$28=$D60),入力項目!$I$26,0)
+IF(入力項目!$K$26=TRUE,
IFERROR(VLOOKUP($K60,マイカーローン計算!C:P,13,FALSE),0),
IFERROR(
  IF(AND($C60&gt;0,MOD($C60,入力項目!$N$22)=0,$D60=入力項目!$N$23),入力項目!$N$24,0),
 0
)
)
)</f>
        <v>-1020000</v>
      </c>
      <c r="AC60" s="10">
        <f ca="1">-IF($A60&lt;入力項目!$N$33,入力項目!$N$35,IF(AND($A60=入力項目!$N$33,$D60&lt;=入力項目!$N$34),入力項目!$N$35,0))</f>
        <v>-5000</v>
      </c>
      <c r="AD60">
        <f ca="1">-(
_xlfn.IFS(
P60&lt;=入力項目!$S$11,0,
AND(P60&gt;=入力項目!$S$11+1,P60&lt;=3),IFERROR(VLOOKUP(入力項目!$S$12,子育て関連マスタ!$I$4:$M$5,4,FALSE),0),
AND(P60&gt;=4,P60&lt;=6),IFERROR(VLOOKUP(入力項目!$S$13,子育て関連マスタ!$I$9:$M$12,4,FALSE),0),
AND(P60&gt;=7,P60&lt;=12),IFERROR(VLOOKUP(入力項目!$S$14,子育て関連マスタ!$I$16:$M$17,4,FALSE),0),
AND(P60&gt;=13,P60&lt;=15),IFERROR(VLOOKUP(入力項目!$S$15,子育て関連マスタ!$I$21:$M$22,4,FALSE),0),
AND(P60&gt;=16,P60&lt;=18),IFERROR(VLOOKUP(入力項目!$S$16,子育て関連マスタ!$I$26:$M$28,4,FALSE),0),
AND(P60&gt;=19,P60&lt;=20,入力項目!$S$16="高専"),IFERROR(VLOOKUP(入力項目!$S$16,子育て関連マスタ!$I$26:$M$28,4,FALSE),0),
AND(P60&gt;=19,P60&lt;=20,入力項目!$S$16&lt;&gt;"高専"),IFERROR(VLOOKUP(入力項目!$S$17,子育て関連マスタ!$I$32:$M$37,4,FALSE),0),
AND(P60&gt;=21,P60&lt;=22,入力項目!$S$16="高専"),IFERROR(VLOOKUP(入力項目!$S$17,子育て関連マスタ!$I$32:$M$34,4,FALSE),0),
AND(P60&gt;=21,P60&lt;=22,入力項目!$S$16&lt;&gt;"高専"),IFERROR(VLOOKUP(入力項目!$S$17,子育て関連マスタ!$I$32:$M$34,4,FALSE),0),
P60&gt;=23,0
) +
IF($D60=4,
  IFERROR(_xlfn.IFS(
  P60&lt;=入力項目!$S$11,0,
  AND(P60=入力項目!$S$11),IFERROR(VLOOKUP(入力項目!$S$12,子育て関連マスタ!$I$4:$M$5,2,FALSE),0),
  AND(P60=4),IFERROR(VLOOKUP(入力項目!$S$13,子育て関連マスタ!$I$9:$M$12,2,FALSE),0),
  AND(P60=7),IFERROR(VLOOKUP(入力項目!$S$14,子育て関連マスタ!$I$16:$M$17,2,FALSE),0),
  AND(P60=13),IFERROR(VLOOKUP(入力項目!$S$15,子育て関連マスタ!$I$21:$M$22,2,FALSE),0),
  AND(P60=16),IFERROR(VLOOKUP(入力項目!$S$16,子育て関連マスタ!$I$26:$M$28,2,FALSE),0),
  AND(P60=19,入力項目!$S$16&lt;&gt;"高専"),IFERROR(VLOOKUP(入力項目!$S$17,子育て関連マスタ!$I$32:$M$37,2,FALSE),0),
  AND(P60=21,入力項目!$S$16="高専"),IFERROR(VLOOKUP(入力項目!$S$17,子育て関連マスタ!$I$32:$M$37,2,FALSE),0),
  P60&gt;=22,0
  ),0),0
) +
IF(AND(P60&gt;=1,P60&lt;=15),IF($D60=入力項目!$S$8,入力項目!$S$3,0),0) +
IF(AND(P60&gt;=1,P60&lt;=15),IF($D60=5,入力項目!$S$4,0),0) +
IF(AND(P60&gt;=1,P60&lt;=15),IF($D60=12,入力項目!$S$5,0),0) +
IF(AND(入力項目!$S$7=$A60,入力項目!$S$8=$D60),子育て関連マスタ!$C$14,0) +
IFERROR(IF(AND(YEAR(EDATE(DATE(入力項目!$S$7,入力項目!$S$8,1),1))=$A60,MONTH(EDATE(DATE(入力項目!$S$7,入力項目!$S$8,1),1))=$D60),子育て関連マスタ!$C$15,0),0) +
IF(AND(OR(P60=3,P60=5,P60=7),$D60=11),子育て関連マスタ!$C$17,0) +
IF(AND(P60=20,$D60=1),子育て関連マスタ!$C$18,0) +
IF(AND(P60=20,$D60=1),
IFERROR(_xlfn.IFS(
入力項目!$S$10="男",子育て関連マスタ!$C$18,
入力項目!$S$10="女",子育て関連マスタ!$C$19
),0),0
) +
IF(AND(P60&gt;=入力項目!$S$18,P60&lt;=入力項目!$S$19),入力項目!$S$20,0) +
IF(AND(P60&gt;=入力項目!$S$21,P60&lt;=入力項目!$S$22),入力項目!$S$23,0) +
IF(AND(P60&gt;=入力項目!$S$24,P60&lt;=入力項目!$S$25),入力項目!$S$26,0)
)</f>
        <v>-40000</v>
      </c>
      <c r="AE60">
        <f ca="1">-(
_xlfn.IFS(
Q60&lt;=入力項目!$S$11,0,
AND(Q60&gt;=入力項目!$S$11+1,Q60&lt;=3),IFERROR(VLOOKUP(入力項目!$S$12,子育て関連マスタ!$I$4:$M$5,4,FALSE),0),
AND(Q60&gt;=4,Q60&lt;=6),IFERROR(VLOOKUP(入力項目!$S$13,子育て関連マスタ!$I$9:$M$12,4,FALSE),0),
AND(Q60&gt;=7,Q60&lt;=12),IFERROR(VLOOKUP(入力項目!$S$14,子育て関連マスタ!$I$16:$M$17,4,FALSE),0),
AND(Q60&gt;=13,Q60&lt;=15),IFERROR(VLOOKUP(入力項目!$S$15,子育て関連マスタ!$I$21:$M$22,4,FALSE),0),
AND(Q60&gt;=16,Q60&lt;=18),IFERROR(VLOOKUP(入力項目!$S$16,子育て関連マスタ!$I$26:$M$28,4,FALSE),0),
AND(Q60&gt;=19,Q60&lt;=20,入力項目!$S$16="高専"),IFERROR(VLOOKUP(入力項目!$S$16,子育て関連マスタ!$I$26:$M$28,4,FALSE),0),
AND(Q60&gt;=19,Q60&lt;=20,入力項目!$S$16&lt;&gt;"高専"),IFERROR(VLOOKUP(入力項目!$S$17,子育て関連マスタ!$I$32:$M$37,4,FALSE),0),
AND(Q60&gt;=21,Q60&lt;=22,入力項目!$S$16="高専"),IFERROR(VLOOKUP(入力項目!$S$17,子育て関連マスタ!$I$32:$M$34,4,FALSE),0),
AND(Q60&gt;=21,Q60&lt;=22,入力項目!$S$16&lt;&gt;"高専"),IFERROR(VLOOKUP(入力項目!$S$17,子育て関連マスタ!$I$32:$M$34,4,FALSE),0),
Q60&gt;=23,0
) +
IF($D60=4,
  IFERROR(_xlfn.IFS(
  Q60&lt;=入力項目!$S$11,0,
  AND(Q60=入力項目!$S$11),IFERROR(VLOOKUP(入力項目!$S$12,子育て関連マスタ!$I$4:$M$5,2,FALSE),0),
  AND(Q60=4),IFERROR(VLOOKUP(入力項目!$S$13,子育て関連マスタ!$I$9:$M$12,2,FALSE),0),
  AND(Q60=7),IFERROR(VLOOKUP(入力項目!$S$14,子育て関連マスタ!$I$16:$M$17,2,FALSE),0),
  AND(Q60=13),IFERROR(VLOOKUP(入力項目!$S$15,子育て関連マスタ!$I$21:$M$22,2,FALSE),0),
  AND(Q60=16),IFERROR(VLOOKUP(入力項目!$S$16,子育て関連マスタ!$I$26:$M$28,2,FALSE),0),
  AND(Q60=19,入力項目!$S$16&lt;&gt;"高専"),IFERROR(VLOOKUP(入力項目!$S$17,子育て関連マスタ!$I$32:$M$37,2,FALSE),0),
  AND(Q60=21,入力項目!$S$16="高専"),IFERROR(VLOOKUP(入力項目!$S$17,子育て関連マスタ!$I$32:$M$37,2,FALSE),0),
  Q60&gt;=22,0
  ),0),0
) +
IF(AND(Q60&gt;=1,Q60&lt;=15),IF($D60=入力項目!$S$8,入力項目!$S$3,0),0) +
IF(AND(Q60&gt;=1,Q60&lt;=15),IF($D60=5,入力項目!$S$4,0),0) +
IF(AND(Q60&gt;=1,Q60&lt;=15),IF($D60=12,入力項目!$S$5,0),0) +
IF(AND(入力項目!$S$7=$A60,入力項目!$S$8=$D60),子育て関連マスタ!$C$14,0) +
IFERROR(IF(AND(YEAR(EDATE(DATE(入力項目!$S$7,入力項目!$S$8,1),1))=$A60,MONTH(EDATE(DATE(入力項目!$S$7,入力項目!$S$8,1),1))=$D60),子育て関連マスタ!$C$15,0),0) +
IF(AND(OR(Q60=3,Q60=5,Q60=7),$D60=11),子育て関連マスタ!$C$17,0) +
IF(AND(Q60=20,$D60=1),子育て関連マスタ!$C$18,0) +
IF(AND(Q60=20,$D60=1),
IFERROR(_xlfn.IFS(
入力項目!$S$10="男",子育て関連マスタ!$C$18,
入力項目!$S$10="女",子育て関連マスタ!$C$19
),0),0
) +
IF(AND(Q60&gt;=入力項目!$S$18,Q60&lt;=入力項目!$S$19),入力項目!$S$20,0) +
IF(AND(Q60&gt;=入力項目!$S$21,Q60&lt;=入力項目!$S$22),入力項目!$S$23,0) +
IF(AND(Q60&gt;=入力項目!$S$24,Q60&lt;=入力項目!$S$25),入力項目!$S$26,0)
)</f>
        <v>-40000</v>
      </c>
      <c r="AF60">
        <f ca="1">-(
_xlfn.IFS(
R60&lt;=入力項目!$S$11,0,
AND(R60&gt;=入力項目!$S$11+1,R60&lt;=3),IFERROR(VLOOKUP(入力項目!$S$12,子育て関連マスタ!$I$4:$M$5,4,FALSE),0),
AND(R60&gt;=4,R60&lt;=6),IFERROR(VLOOKUP(入力項目!$S$13,子育て関連マスタ!$I$9:$M$12,4,FALSE),0),
AND(R60&gt;=7,R60&lt;=12),IFERROR(VLOOKUP(入力項目!$S$14,子育て関連マスタ!$I$16:$M$17,4,FALSE),0),
AND(R60&gt;=13,R60&lt;=15),IFERROR(VLOOKUP(入力項目!$S$15,子育て関連マスタ!$I$21:$M$22,4,FALSE),0),
AND(R60&gt;=16,R60&lt;=18),IFERROR(VLOOKUP(入力項目!$S$16,子育て関連マスタ!$I$26:$M$28,4,FALSE),0),
AND(R60&gt;=19,R60&lt;=20,入力項目!$S$16="高専"),IFERROR(VLOOKUP(入力項目!$S$16,子育て関連マスタ!$I$26:$M$28,4,FALSE),0),
AND(R60&gt;=19,R60&lt;=20,入力項目!$S$16&lt;&gt;"高専"),IFERROR(VLOOKUP(入力項目!$S$17,子育て関連マスタ!$I$32:$M$37,4,FALSE),0),
AND(R60&gt;=21,R60&lt;=22,入力項目!$S$16="高専"),IFERROR(VLOOKUP(入力項目!$S$17,子育て関連マスタ!$I$32:$M$34,4,FALSE),0),
AND(R60&gt;=21,R60&lt;=22,入力項目!$S$16&lt;&gt;"高専"),IFERROR(VLOOKUP(入力項目!$S$17,子育て関連マスタ!$I$32:$M$34,4,FALSE),0),
R60&gt;=23,0
) +
IF($D60=4,
  IFERROR(_xlfn.IFS(
  R60&lt;=入力項目!$S$11,0,
  AND(R60=入力項目!$S$11),IFERROR(VLOOKUP(入力項目!$S$12,子育て関連マスタ!$I$4:$M$5,2,FALSE),0),
  AND(R60=4),IFERROR(VLOOKUP(入力項目!$S$13,子育て関連マスタ!$I$9:$M$12,2,FALSE),0),
  AND(R60=7),IFERROR(VLOOKUP(入力項目!$S$14,子育て関連マスタ!$I$16:$M$17,2,FALSE),0),
  AND(R60=13),IFERROR(VLOOKUP(入力項目!$S$15,子育て関連マスタ!$I$21:$M$22,2,FALSE),0),
  AND(R60=16),IFERROR(VLOOKUP(入力項目!$S$16,子育て関連マスタ!$I$26:$M$28,2,FALSE),0),
  AND(R60=19,入力項目!$S$16&lt;&gt;"高専"),IFERROR(VLOOKUP(入力項目!$S$17,子育て関連マスタ!$I$32:$M$37,2,FALSE),0),
  AND(R60=21,入力項目!$S$16="高専"),IFERROR(VLOOKUP(入力項目!$S$17,子育て関連マスタ!$I$32:$M$37,2,FALSE),0),
  R60&gt;=22,0
  ),0),0
) +
IF(AND(R60&gt;=1,R60&lt;=15),IF($D60=入力項目!$S$8,入力項目!$S$3,0),0) +
IF(AND(R60&gt;=1,R60&lt;=15),IF($D60=5,入力項目!$S$4,0),0) +
IF(AND(R60&gt;=1,R60&lt;=15),IF($D60=12,入力項目!$S$5,0),0) +
IF(AND(入力項目!$S$7=$A60,入力項目!$S$8=$D60),子育て関連マスタ!$C$14,0) +
IFERROR(IF(AND(YEAR(EDATE(DATE(入力項目!$S$7,入力項目!$S$8,1),1))=$A60,MONTH(EDATE(DATE(入力項目!$S$7,入力項目!$S$8,1),1))=$D60),子育て関連マスタ!$C$15,0),0) +
IF(AND(OR(R60=3,R60=5,R60=7),$D60=11),子育て関連マスタ!$C$17,0) +
IF(AND(R60=20,$D60=1),子育て関連マスタ!$C$18,0) +
IF(AND(R60=20,$D60=1),
IFERROR(_xlfn.IFS(
入力項目!$S$10="男",子育て関連マスタ!$C$18,
入力項目!$S$10="女",子育て関連マスタ!$C$19
),0),0
) +
IF(AND(R60&gt;=入力項目!$S$18,R60&lt;=入力項目!$S$19),入力項目!$S$20,0) +
IF(AND(R60&gt;=入力項目!$S$21,R60&lt;=入力項目!$S$22),入力項目!$S$23,0) +
IF(AND(R60&gt;=入力項目!$S$24,R60&lt;=入力項目!$S$25),入力項目!$S$26,0)
)</f>
        <v>0</v>
      </c>
      <c r="AG60">
        <f ca="1">-(
_xlfn.IFS(
S60&lt;=入力項目!$S$11,0,
AND(S60&gt;=入力項目!$S$11+1,S60&lt;=3),IFERROR(VLOOKUP(入力項目!$S$12,子育て関連マスタ!$I$4:$M$5,4,FALSE),0),
AND(S60&gt;=4,S60&lt;=6),IFERROR(VLOOKUP(入力項目!$S$13,子育て関連マスタ!$I$9:$M$12,4,FALSE),0),
AND(S60&gt;=7,S60&lt;=12),IFERROR(VLOOKUP(入力項目!$S$14,子育て関連マスタ!$I$16:$M$17,4,FALSE),0),
AND(S60&gt;=13,S60&lt;=15),IFERROR(VLOOKUP(入力項目!$S$15,子育て関連マスタ!$I$21:$M$22,4,FALSE),0),
AND(S60&gt;=16,S60&lt;=18),IFERROR(VLOOKUP(入力項目!$S$16,子育て関連マスタ!$I$26:$M$28,4,FALSE),0),
AND(S60&gt;=19,S60&lt;=20,入力項目!$S$16="高専"),IFERROR(VLOOKUP(入力項目!$S$16,子育て関連マスタ!$I$26:$M$28,4,FALSE),0),
AND(S60&gt;=19,S60&lt;=20,入力項目!$S$16&lt;&gt;"高専"),IFERROR(VLOOKUP(入力項目!$S$17,子育て関連マスタ!$I$32:$M$37,4,FALSE),0),
AND(S60&gt;=21,S60&lt;=22,入力項目!$S$16="高専"),IFERROR(VLOOKUP(入力項目!$S$17,子育て関連マスタ!$I$32:$M$34,4,FALSE),0),
AND(S60&gt;=21,S60&lt;=22,入力項目!$S$16&lt;&gt;"高専"),IFERROR(VLOOKUP(入力項目!$S$17,子育て関連マスタ!$I$32:$M$34,4,FALSE),0),
S60&gt;=23,0
) +
IF($D60=4,
  IFERROR(_xlfn.IFS(
  S60&lt;=入力項目!$S$11,0,
  AND(S60=入力項目!$S$11),IFERROR(VLOOKUP(入力項目!$S$12,子育て関連マスタ!$I$4:$M$5,2,FALSE),0),
  AND(S60=4),IFERROR(VLOOKUP(入力項目!$S$13,子育て関連マスタ!$I$9:$M$12,2,FALSE),0),
  AND(S60=7),IFERROR(VLOOKUP(入力項目!$S$14,子育て関連マスタ!$I$16:$M$17,2,FALSE),0),
  AND(S60=13),IFERROR(VLOOKUP(入力項目!$S$15,子育て関連マスタ!$I$21:$M$22,2,FALSE),0),
  AND(S60=16),IFERROR(VLOOKUP(入力項目!$S$16,子育て関連マスタ!$I$26:$M$28,2,FALSE),0),
  AND(S60=19,入力項目!$S$16&lt;&gt;"高専"),IFERROR(VLOOKUP(入力項目!$S$17,子育て関連マスタ!$I$32:$M$37,2,FALSE),0),
  AND(S60=21,入力項目!$S$16="高専"),IFERROR(VLOOKUP(入力項目!$S$17,子育て関連マスタ!$I$32:$M$37,2,FALSE),0),
  S60&gt;=22,0
  ),0),0
) +
IF(AND(S60&gt;=1,S60&lt;=15),IF($D60=入力項目!$S$8,入力項目!$S$3,0),0) +
IF(AND(S60&gt;=1,S60&lt;=15),IF($D60=5,入力項目!$S$4,0),0) +
IF(AND(S60&gt;=1,S60&lt;=15),IF($D60=12,入力項目!$S$5,0),0) +
IF(AND(入力項目!$S$7=$A60,入力項目!$S$8=$D60),子育て関連マスタ!$C$14,0) +
IFERROR(IF(AND(YEAR(EDATE(DATE(入力項目!$S$7,入力項目!$S$8,1),1))=$A60,MONTH(EDATE(DATE(入力項目!$S$7,入力項目!$S$8,1),1))=$D60),子育て関連マスタ!$C$15,0),0) +
IF(AND(OR(S60=3,S60=5,S60=7),$D60=11),子育て関連マスタ!$C$17,0) +
IF(AND(S60=20,$D60=1),子育て関連マスタ!$C$18,0) +
IF(AND(S60=20,$D60=1),
IFERROR(_xlfn.IFS(
入力項目!$S$10="男",子育て関連マスタ!$C$18,
入力項目!$S$10="女",子育て関連マスタ!$C$19
),0),0
) +
IF(AND(S60&gt;=入力項目!$S$18,S60&lt;=入力項目!$S$19),入力項目!$S$20,0) +
IF(AND(S60&gt;=入力項目!$S$21,S60&lt;=入力項目!$S$22),入力項目!$S$23,0) +
IF(AND(S60&gt;=入力項目!$S$24,S60&lt;=入力項目!$S$25),入力項目!$S$26,0)
)</f>
        <v>0</v>
      </c>
      <c r="AH60">
        <f ca="1">-(
_xlfn.IFS(
T60&lt;=入力項目!$S$11,0,
AND(T60&gt;=入力項目!$S$11+1,T60&lt;=3),IFERROR(VLOOKUP(入力項目!$S$12,子育て関連マスタ!$I$4:$M$5,4,FALSE),0),
AND(T60&gt;=4,T60&lt;=6),IFERROR(VLOOKUP(入力項目!$S$13,子育て関連マスタ!$I$9:$M$12,4,FALSE),0),
AND(T60&gt;=7,T60&lt;=12),IFERROR(VLOOKUP(入力項目!$S$14,子育て関連マスタ!$I$16:$M$17,4,FALSE),0),
AND(T60&gt;=13,T60&lt;=15),IFERROR(VLOOKUP(入力項目!$S$15,子育て関連マスタ!$I$21:$M$22,4,FALSE),0),
AND(T60&gt;=16,T60&lt;=18),IFERROR(VLOOKUP(入力項目!$S$16,子育て関連マスタ!$I$26:$M$28,4,FALSE),0),
AND(T60&gt;=19,T60&lt;=20,入力項目!$S$16="高専"),IFERROR(VLOOKUP(入力項目!$S$16,子育て関連マスタ!$I$26:$M$28,4,FALSE),0),
AND(T60&gt;=19,T60&lt;=20,入力項目!$S$16&lt;&gt;"高専"),IFERROR(VLOOKUP(入力項目!$S$17,子育て関連マスタ!$I$32:$M$37,4,FALSE),0),
AND(T60&gt;=21,T60&lt;=22,入力項目!$S$16="高専"),IFERROR(VLOOKUP(入力項目!$S$17,子育て関連マスタ!$I$32:$M$34,4,FALSE),0),
AND(T60&gt;=21,T60&lt;=22,入力項目!$S$16&lt;&gt;"高専"),IFERROR(VLOOKUP(入力項目!$S$17,子育て関連マスタ!$I$32:$M$34,4,FALSE),0),
T60&gt;=23,0
) +
IF($D60=4,
  IFERROR(_xlfn.IFS(
  T60&lt;=入力項目!$S$11,0,
  AND(T60=入力項目!$S$11),IFERROR(VLOOKUP(入力項目!$S$12,子育て関連マスタ!$I$4:$M$5,2,FALSE),0),
  AND(T60=4),IFERROR(VLOOKUP(入力項目!$S$13,子育て関連マスタ!$I$9:$M$12,2,FALSE),0),
  AND(T60=7),IFERROR(VLOOKUP(入力項目!$S$14,子育て関連マスタ!$I$16:$M$17,2,FALSE),0),
  AND(T60=13),IFERROR(VLOOKUP(入力項目!$S$15,子育て関連マスタ!$I$21:$M$22,2,FALSE),0),
  AND(T60=16),IFERROR(VLOOKUP(入力項目!$S$16,子育て関連マスタ!$I$26:$M$28,2,FALSE),0),
  AND(T60=19,入力項目!$S$16&lt;&gt;"高専"),IFERROR(VLOOKUP(入力項目!$S$17,子育て関連マスタ!$I$32:$M$37,2,FALSE),0),
  AND(T60=21,入力項目!$S$16="高専"),IFERROR(VLOOKUP(入力項目!$S$17,子育て関連マスタ!$I$32:$M$37,2,FALSE),0),
  T60&gt;=22,0
  ),0),0
) +
IF(AND(T60&gt;=1,T60&lt;=15),IF($D60=入力項目!$S$8,入力項目!$S$3,0),0) +
IF(AND(T60&gt;=1,T60&lt;=15),IF($D60=5,入力項目!$S$4,0),0) +
IF(AND(T60&gt;=1,T60&lt;=15),IF($D60=12,入力項目!$S$5,0),0) +
IF(AND(入力項目!$S$7=$A60,入力項目!$S$8=$D60),子育て関連マスタ!$C$14,0) +
IFERROR(IF(AND(YEAR(EDATE(DATE(入力項目!$S$7,入力項目!$S$8,1),1))=$A60,MONTH(EDATE(DATE(入力項目!$S$7,入力項目!$S$8,1),1))=$D60),子育て関連マスタ!$C$15,0),0) +
IF(AND(OR(T60=3,T60=5,T60=7),$D60=11),子育て関連マスタ!$C$17,0) +
IF(AND(T60=20,$D60=1),子育て関連マスタ!$C$18,0) +
IF(AND(T60=20,$D60=1),
IFERROR(_xlfn.IFS(
入力項目!$S$10="男",子育て関連マスタ!$C$18,
入力項目!$S$10="女",子育て関連マスタ!$C$19
),0),0
) +
IF(AND(T60&gt;=入力項目!$S$18,T60&lt;=入力項目!$S$19),入力項目!$S$20,0) +
IF(AND(T60&gt;=入力項目!$S$21,T60&lt;=入力項目!$S$22),入力項目!$S$23,0) +
IF(AND(T60&gt;=入力項目!$S$24,T60&lt;=入力項目!$S$25),入力項目!$S$26,0)
)</f>
        <v>0</v>
      </c>
      <c r="AI60">
        <f ca="1">-(
_xlfn.IFS(
U60&lt;=入力項目!$S$11,0,
AND(U60&gt;=入力項目!$S$11+1,U60&lt;=3),IFERROR(VLOOKUP(入力項目!$S$12,子育て関連マスタ!$I$4:$M$5,4,FALSE),0),
AND(U60&gt;=4,U60&lt;=6),IFERROR(VLOOKUP(入力項目!$S$13,子育て関連マスタ!$I$9:$M$12,4,FALSE),0),
AND(U60&gt;=7,U60&lt;=12),IFERROR(VLOOKUP(入力項目!$S$14,子育て関連マスタ!$I$16:$M$17,4,FALSE),0),
AND(U60&gt;=13,U60&lt;=15),IFERROR(VLOOKUP(入力項目!$S$15,子育て関連マスタ!$I$21:$M$22,4,FALSE),0),
AND(U60&gt;=16,U60&lt;=18),IFERROR(VLOOKUP(入力項目!$S$16,子育て関連マスタ!$I$26:$M$28,4,FALSE),0),
AND(U60&gt;=19,U60&lt;=20,入力項目!$S$16="高専"),IFERROR(VLOOKUP(入力項目!$S$16,子育て関連マスタ!$I$26:$M$28,4,FALSE),0),
AND(U60&gt;=19,U60&lt;=20,入力項目!$S$16&lt;&gt;"高専"),IFERROR(VLOOKUP(入力項目!$S$17,子育て関連マスタ!$I$32:$M$37,4,FALSE),0),
AND(U60&gt;=21,U60&lt;=22,入力項目!$S$16="高専"),IFERROR(VLOOKUP(入力項目!$S$17,子育て関連マスタ!$I$32:$M$34,4,FALSE),0),
AND(U60&gt;=21,U60&lt;=22,入力項目!$S$16&lt;&gt;"高専"),IFERROR(VLOOKUP(入力項目!$S$17,子育て関連マスタ!$I$32:$M$34,4,FALSE),0),
U60&gt;=23,0
) +
IF($D60=4,
  IFERROR(_xlfn.IFS(
  U60&lt;=入力項目!$S$11,0,
  AND(U60=入力項目!$S$11),IFERROR(VLOOKUP(入力項目!$S$12,子育て関連マスタ!$I$4:$M$5,2,FALSE),0),
  AND(U60=4),IFERROR(VLOOKUP(入力項目!$S$13,子育て関連マスタ!$I$9:$M$12,2,FALSE),0),
  AND(U60=7),IFERROR(VLOOKUP(入力項目!$S$14,子育て関連マスタ!$I$16:$M$17,2,FALSE),0),
  AND(U60=13),IFERROR(VLOOKUP(入力項目!$S$15,子育て関連マスタ!$I$21:$M$22,2,FALSE),0),
  AND(U60=16),IFERROR(VLOOKUP(入力項目!$S$16,子育て関連マスタ!$I$26:$M$28,2,FALSE),0),
  AND(U60=19,入力項目!$S$16&lt;&gt;"高専"),IFERROR(VLOOKUP(入力項目!$S$17,子育て関連マスタ!$I$32:$M$37,2,FALSE),0),
  AND(U60=21,入力項目!$S$16="高専"),IFERROR(VLOOKUP(入力項目!$S$17,子育て関連マスタ!$I$32:$M$37,2,FALSE),0),
  U60&gt;=22,0
  ),0),0
) +
IF(AND(U60&gt;=1,U60&lt;=15),IF($D60=入力項目!$S$8,入力項目!$S$3,0),0) +
IF(AND(U60&gt;=1,U60&lt;=15),IF($D60=5,入力項目!$S$4,0),0) +
IF(AND(U60&gt;=1,U60&lt;=15),IF($D60=12,入力項目!$S$5,0),0) +
IF(AND(入力項目!$S$7=$A60,入力項目!$S$8=$D60),子育て関連マスタ!$C$14,0) +
IFERROR(IF(AND(YEAR(EDATE(DATE(入力項目!$S$7,入力項目!$S$8,1),1))=$A60,MONTH(EDATE(DATE(入力項目!$S$7,入力項目!$S$8,1),1))=$D60),子育て関連マスタ!$C$15,0),0) +
IF(AND(OR(U60=3,U60=5,U60=7),$D60=11),子育て関連マスタ!$C$17,0) +
IF(AND(U60=20,$D60=1),子育て関連マスタ!$C$18,0) +
IF(AND(U60=20,$D60=1),
IFERROR(_xlfn.IFS(
入力項目!$S$10="男",子育て関連マスタ!$C$18,
入力項目!$S$10="女",子育て関連マスタ!$C$19
),0),0
) +
IF(AND(U60&gt;=入力項目!$S$18,U60&lt;=入力項目!$S$19),入力項目!$S$20,0) +
IF(AND(U60&gt;=入力項目!$S$21,U60&lt;=入力項目!$S$22),入力項目!$S$23,0) +
IF(AND(U60&gt;=入力項目!$S$24,U60&lt;=入力項目!$S$25),入力項目!$S$26,0)
)</f>
        <v>0</v>
      </c>
      <c r="AJ60" s="10">
        <f ca="1">-VLOOKUP($D60,月別収支!$A$2:$H$13,7,FALSE)</f>
        <v>-20000</v>
      </c>
    </row>
    <row r="61" spans="1:36" x14ac:dyDescent="0.4">
      <c r="A61">
        <f t="shared" ca="1" si="20"/>
        <v>2029</v>
      </c>
      <c r="B61">
        <f t="shared" ca="1" si="7"/>
        <v>2029</v>
      </c>
      <c r="C61">
        <f t="shared" ca="1" si="8"/>
        <v>5</v>
      </c>
      <c r="D61">
        <f t="shared" ca="1" si="21"/>
        <v>7</v>
      </c>
      <c r="E61" t="str">
        <f t="shared" ca="1" si="0"/>
        <v>2029年7月</v>
      </c>
      <c r="F61">
        <f ca="1">IF(OR(入力項目!$N$5&lt;$A61,AND(入力項目!$N$5=$A61,入力項目!$N$6&lt;$D61)),IF(F60=0,1,IF(G61=12,F60+1,F60)),0)</f>
        <v>4</v>
      </c>
      <c r="G61">
        <f ca="1">IF(OR(入力項目!$N$5&lt;$A61,AND(入力項目!$N$5=$A61,入力項目!$N$6&lt;$D61)),IF(G60=12,1,G60+1),0)</f>
        <v>9</v>
      </c>
      <c r="H61" t="str">
        <f t="shared" ca="1" si="1"/>
        <v>4_9</v>
      </c>
      <c r="I61">
        <f ca="1">IF(
  IFERROR(AND($C61&gt;0,MOD($C61,入力項目!$N$22)=0,$D61=入力項目!$N$23), FALSE),
  1,
  IF(
    AND(I60&gt;0,J60=12),
    IF(I60=入力項目!$N$28, 0, I60+1),
    I60
  )
)</f>
        <v>1</v>
      </c>
      <c r="J61">
        <f ca="1">IF($D61=入力項目!$N$23,1,IFERROR(J60+1,1))</f>
        <v>2</v>
      </c>
      <c r="K61" t="str">
        <f t="shared" ca="1" si="2"/>
        <v>1_2</v>
      </c>
      <c r="L61">
        <f ca="1">L60+IF(入力項目!$D$4=$D61,1,0)</f>
        <v>33</v>
      </c>
      <c r="M61" t="str">
        <f t="shared" ca="1" si="3"/>
        <v>33歳</v>
      </c>
      <c r="N61">
        <f t="shared" ca="1" si="10"/>
        <v>34</v>
      </c>
      <c r="O61" t="str">
        <f t="shared" ca="1" si="4"/>
        <v>34歳</v>
      </c>
      <c r="P61">
        <f t="shared" ca="1" si="11"/>
        <v>9</v>
      </c>
      <c r="Q61">
        <f t="shared" ca="1" si="12"/>
        <v>7</v>
      </c>
      <c r="R61">
        <f t="shared" ca="1" si="13"/>
        <v>2030</v>
      </c>
      <c r="S61">
        <f t="shared" ca="1" si="14"/>
        <v>2030</v>
      </c>
      <c r="T61">
        <f t="shared" ca="1" si="15"/>
        <v>2030</v>
      </c>
      <c r="U61">
        <f t="shared" ca="1" si="16"/>
        <v>2030</v>
      </c>
      <c r="V61" s="10">
        <f t="shared" ca="1" si="17"/>
        <v>11063621</v>
      </c>
      <c r="W61" s="10">
        <f ca="1">IF($L61&lt;その他マスタ!$B$1,VLOOKUP($D61,月別収支!$A$2:$H$13,2,FALSE),その他マスタ!$B$3)+IF(AND($L61=その他マスタ!$B$1,入力項目!$I$9="あり",$D61=入力項目!$D$4),その他マスタ!$B$2,0)</f>
        <v>300000</v>
      </c>
      <c r="X61" s="10">
        <f ca="1">-IF(入力項目!$K$5=TRUE,
IF($F61+$G61&lt;3,VLOOKUP($D61,月別収支!$A$2:$H$13,8,FALSE),0)+IFERROR(VLOOKUP($H61,住宅ローン計算!C:P,13,FALSE),0)+IF($F61&gt;1,IF(OR($G61=3,$G61=6,$G61=9,$G61=12),ROUNDUP(入力項目!$N$18/4,0),0),0),
VLOOKUP($D61,月別収支!$A$2:$H$13,8,FALSE))</f>
        <v>-89275</v>
      </c>
      <c r="Y61" s="10">
        <f ca="1">-VLOOKUP($D61,月別収支!$A$2:$H$13,3,FALSE)</f>
        <v>-75000</v>
      </c>
      <c r="Z61" s="10">
        <f ca="1">-VLOOKUP($D61,月別収支!$A$2:$H$13,4,FALSE)</f>
        <v>-27000</v>
      </c>
      <c r="AA61" s="10">
        <f ca="1">-VLOOKUP($D61,月別収支!$A$2:$H$13,6,FALSE)</f>
        <v>-10000</v>
      </c>
      <c r="AB61" s="10">
        <f ca="1">-(
VLOOKUP($D61,月別収支!$A$2:$H$13,5,FALSE)+IF(AND(入力項目!$I$27&lt;=$A61,ISEVEN($A61-入力項目!$I$27),入力項目!$I$28=$D61),入力項目!$I$26,0)
+IF(入力項目!$K$26=TRUE,
IFERROR(VLOOKUP($K61,マイカーローン計算!C:P,13,FALSE),0),
IFERROR(
  IF(AND($C61&gt;0,MOD($C61,入力項目!$N$22)=0,$D61=入力項目!$N$23),入力項目!$N$24,0),
 0
)
)
)</f>
        <v>-20000</v>
      </c>
      <c r="AC61" s="10">
        <f ca="1">-IF($A61&lt;入力項目!$N$33,入力項目!$N$35,IF(AND($A61=入力項目!$N$33,$D61&lt;=入力項目!$N$34),入力項目!$N$35,0))</f>
        <v>-5000</v>
      </c>
      <c r="AD61">
        <f ca="1">-(
_xlfn.IFS(
P61&lt;=入力項目!$S$11,0,
AND(P61&gt;=入力項目!$S$11+1,P61&lt;=3),IFERROR(VLOOKUP(入力項目!$S$12,子育て関連マスタ!$I$4:$M$5,4,FALSE),0),
AND(P61&gt;=4,P61&lt;=6),IFERROR(VLOOKUP(入力項目!$S$13,子育て関連マスタ!$I$9:$M$12,4,FALSE),0),
AND(P61&gt;=7,P61&lt;=12),IFERROR(VLOOKUP(入力項目!$S$14,子育て関連マスタ!$I$16:$M$17,4,FALSE),0),
AND(P61&gt;=13,P61&lt;=15),IFERROR(VLOOKUP(入力項目!$S$15,子育て関連マスタ!$I$21:$M$22,4,FALSE),0),
AND(P61&gt;=16,P61&lt;=18),IFERROR(VLOOKUP(入力項目!$S$16,子育て関連マスタ!$I$26:$M$28,4,FALSE),0),
AND(P61&gt;=19,P61&lt;=20,入力項目!$S$16="高専"),IFERROR(VLOOKUP(入力項目!$S$16,子育て関連マスタ!$I$26:$M$28,4,FALSE),0),
AND(P61&gt;=19,P61&lt;=20,入力項目!$S$16&lt;&gt;"高専"),IFERROR(VLOOKUP(入力項目!$S$17,子育て関連マスタ!$I$32:$M$37,4,FALSE),0),
AND(P61&gt;=21,P61&lt;=22,入力項目!$S$16="高専"),IFERROR(VLOOKUP(入力項目!$S$17,子育て関連マスタ!$I$32:$M$34,4,FALSE),0),
AND(P61&gt;=21,P61&lt;=22,入力項目!$S$16&lt;&gt;"高専"),IFERROR(VLOOKUP(入力項目!$S$17,子育て関連マスタ!$I$32:$M$34,4,FALSE),0),
P61&gt;=23,0
) +
IF($D61=4,
  IFERROR(_xlfn.IFS(
  P61&lt;=入力項目!$S$11,0,
  AND(P61=入力項目!$S$11),IFERROR(VLOOKUP(入力項目!$S$12,子育て関連マスタ!$I$4:$M$5,2,FALSE),0),
  AND(P61=4),IFERROR(VLOOKUP(入力項目!$S$13,子育て関連マスタ!$I$9:$M$12,2,FALSE),0),
  AND(P61=7),IFERROR(VLOOKUP(入力項目!$S$14,子育て関連マスタ!$I$16:$M$17,2,FALSE),0),
  AND(P61=13),IFERROR(VLOOKUP(入力項目!$S$15,子育て関連マスタ!$I$21:$M$22,2,FALSE),0),
  AND(P61=16),IFERROR(VLOOKUP(入力項目!$S$16,子育て関連マスタ!$I$26:$M$28,2,FALSE),0),
  AND(P61=19,入力項目!$S$16&lt;&gt;"高専"),IFERROR(VLOOKUP(入力項目!$S$17,子育て関連マスタ!$I$32:$M$37,2,FALSE),0),
  AND(P61=21,入力項目!$S$16="高専"),IFERROR(VLOOKUP(入力項目!$S$17,子育て関連マスタ!$I$32:$M$37,2,FALSE),0),
  P61&gt;=22,0
  ),0),0
) +
IF(AND(P61&gt;=1,P61&lt;=15),IF($D61=入力項目!$S$8,入力項目!$S$3,0),0) +
IF(AND(P61&gt;=1,P61&lt;=15),IF($D61=5,入力項目!$S$4,0),0) +
IF(AND(P61&gt;=1,P61&lt;=15),IF($D61=12,入力項目!$S$5,0),0) +
IF(AND(入力項目!$S$7=$A61,入力項目!$S$8=$D61),子育て関連マスタ!$C$14,0) +
IFERROR(IF(AND(YEAR(EDATE(DATE(入力項目!$S$7,入力項目!$S$8,1),1))=$A61,MONTH(EDATE(DATE(入力項目!$S$7,入力項目!$S$8,1),1))=$D61),子育て関連マスタ!$C$15,0),0) +
IF(AND(OR(P61=3,P61=5,P61=7),$D61=11),子育て関連マスタ!$C$17,0) +
IF(AND(P61=20,$D61=1),子育て関連マスタ!$C$18,0) +
IF(AND(P61=20,$D61=1),
IFERROR(_xlfn.IFS(
入力項目!$S$10="男",子育て関連マスタ!$C$18,
入力項目!$S$10="女",子育て関連マスタ!$C$19
),0),0
) +
IF(AND(P61&gt;=入力項目!$S$18,P61&lt;=入力項目!$S$19),入力項目!$S$20,0) +
IF(AND(P61&gt;=入力項目!$S$21,P61&lt;=入力項目!$S$22),入力項目!$S$23,0) +
IF(AND(P61&gt;=入力項目!$S$24,P61&lt;=入力項目!$S$25),入力項目!$S$26,0)
)</f>
        <v>-40000</v>
      </c>
      <c r="AE61">
        <f ca="1">-(
_xlfn.IFS(
Q61&lt;=入力項目!$S$11,0,
AND(Q61&gt;=入力項目!$S$11+1,Q61&lt;=3),IFERROR(VLOOKUP(入力項目!$S$12,子育て関連マスタ!$I$4:$M$5,4,FALSE),0),
AND(Q61&gt;=4,Q61&lt;=6),IFERROR(VLOOKUP(入力項目!$S$13,子育て関連マスタ!$I$9:$M$12,4,FALSE),0),
AND(Q61&gt;=7,Q61&lt;=12),IFERROR(VLOOKUP(入力項目!$S$14,子育て関連マスタ!$I$16:$M$17,4,FALSE),0),
AND(Q61&gt;=13,Q61&lt;=15),IFERROR(VLOOKUP(入力項目!$S$15,子育て関連マスタ!$I$21:$M$22,4,FALSE),0),
AND(Q61&gt;=16,Q61&lt;=18),IFERROR(VLOOKUP(入力項目!$S$16,子育て関連マスタ!$I$26:$M$28,4,FALSE),0),
AND(Q61&gt;=19,Q61&lt;=20,入力項目!$S$16="高専"),IFERROR(VLOOKUP(入力項目!$S$16,子育て関連マスタ!$I$26:$M$28,4,FALSE),0),
AND(Q61&gt;=19,Q61&lt;=20,入力項目!$S$16&lt;&gt;"高専"),IFERROR(VLOOKUP(入力項目!$S$17,子育て関連マスタ!$I$32:$M$37,4,FALSE),0),
AND(Q61&gt;=21,Q61&lt;=22,入力項目!$S$16="高専"),IFERROR(VLOOKUP(入力項目!$S$17,子育て関連マスタ!$I$32:$M$34,4,FALSE),0),
AND(Q61&gt;=21,Q61&lt;=22,入力項目!$S$16&lt;&gt;"高専"),IFERROR(VLOOKUP(入力項目!$S$17,子育て関連マスタ!$I$32:$M$34,4,FALSE),0),
Q61&gt;=23,0
) +
IF($D61=4,
  IFERROR(_xlfn.IFS(
  Q61&lt;=入力項目!$S$11,0,
  AND(Q61=入力項目!$S$11),IFERROR(VLOOKUP(入力項目!$S$12,子育て関連マスタ!$I$4:$M$5,2,FALSE),0),
  AND(Q61=4),IFERROR(VLOOKUP(入力項目!$S$13,子育て関連マスタ!$I$9:$M$12,2,FALSE),0),
  AND(Q61=7),IFERROR(VLOOKUP(入力項目!$S$14,子育て関連マスタ!$I$16:$M$17,2,FALSE),0),
  AND(Q61=13),IFERROR(VLOOKUP(入力項目!$S$15,子育て関連マスタ!$I$21:$M$22,2,FALSE),0),
  AND(Q61=16),IFERROR(VLOOKUP(入力項目!$S$16,子育て関連マスタ!$I$26:$M$28,2,FALSE),0),
  AND(Q61=19,入力項目!$S$16&lt;&gt;"高専"),IFERROR(VLOOKUP(入力項目!$S$17,子育て関連マスタ!$I$32:$M$37,2,FALSE),0),
  AND(Q61=21,入力項目!$S$16="高専"),IFERROR(VLOOKUP(入力項目!$S$17,子育て関連マスタ!$I$32:$M$37,2,FALSE),0),
  Q61&gt;=22,0
  ),0),0
) +
IF(AND(Q61&gt;=1,Q61&lt;=15),IF($D61=入力項目!$S$8,入力項目!$S$3,0),0) +
IF(AND(Q61&gt;=1,Q61&lt;=15),IF($D61=5,入力項目!$S$4,0),0) +
IF(AND(Q61&gt;=1,Q61&lt;=15),IF($D61=12,入力項目!$S$5,0),0) +
IF(AND(入力項目!$S$7=$A61,入力項目!$S$8=$D61),子育て関連マスタ!$C$14,0) +
IFERROR(IF(AND(YEAR(EDATE(DATE(入力項目!$S$7,入力項目!$S$8,1),1))=$A61,MONTH(EDATE(DATE(入力項目!$S$7,入力項目!$S$8,1),1))=$D61),子育て関連マスタ!$C$15,0),0) +
IF(AND(OR(Q61=3,Q61=5,Q61=7),$D61=11),子育て関連マスタ!$C$17,0) +
IF(AND(Q61=20,$D61=1),子育て関連マスタ!$C$18,0) +
IF(AND(Q61=20,$D61=1),
IFERROR(_xlfn.IFS(
入力項目!$S$10="男",子育て関連マスタ!$C$18,
入力項目!$S$10="女",子育て関連マスタ!$C$19
),0),0
) +
IF(AND(Q61&gt;=入力項目!$S$18,Q61&lt;=入力項目!$S$19),入力項目!$S$20,0) +
IF(AND(Q61&gt;=入力項目!$S$21,Q61&lt;=入力項目!$S$22),入力項目!$S$23,0) +
IF(AND(Q61&gt;=入力項目!$S$24,Q61&lt;=入力項目!$S$25),入力項目!$S$26,0)
)</f>
        <v>-40000</v>
      </c>
      <c r="AF61">
        <f ca="1">-(
_xlfn.IFS(
R61&lt;=入力項目!$S$11,0,
AND(R61&gt;=入力項目!$S$11+1,R61&lt;=3),IFERROR(VLOOKUP(入力項目!$S$12,子育て関連マスタ!$I$4:$M$5,4,FALSE),0),
AND(R61&gt;=4,R61&lt;=6),IFERROR(VLOOKUP(入力項目!$S$13,子育て関連マスタ!$I$9:$M$12,4,FALSE),0),
AND(R61&gt;=7,R61&lt;=12),IFERROR(VLOOKUP(入力項目!$S$14,子育て関連マスタ!$I$16:$M$17,4,FALSE),0),
AND(R61&gt;=13,R61&lt;=15),IFERROR(VLOOKUP(入力項目!$S$15,子育て関連マスタ!$I$21:$M$22,4,FALSE),0),
AND(R61&gt;=16,R61&lt;=18),IFERROR(VLOOKUP(入力項目!$S$16,子育て関連マスタ!$I$26:$M$28,4,FALSE),0),
AND(R61&gt;=19,R61&lt;=20,入力項目!$S$16="高専"),IFERROR(VLOOKUP(入力項目!$S$16,子育て関連マスタ!$I$26:$M$28,4,FALSE),0),
AND(R61&gt;=19,R61&lt;=20,入力項目!$S$16&lt;&gt;"高専"),IFERROR(VLOOKUP(入力項目!$S$17,子育て関連マスタ!$I$32:$M$37,4,FALSE),0),
AND(R61&gt;=21,R61&lt;=22,入力項目!$S$16="高専"),IFERROR(VLOOKUP(入力項目!$S$17,子育て関連マスタ!$I$32:$M$34,4,FALSE),0),
AND(R61&gt;=21,R61&lt;=22,入力項目!$S$16&lt;&gt;"高専"),IFERROR(VLOOKUP(入力項目!$S$17,子育て関連マスタ!$I$32:$M$34,4,FALSE),0),
R61&gt;=23,0
) +
IF($D61=4,
  IFERROR(_xlfn.IFS(
  R61&lt;=入力項目!$S$11,0,
  AND(R61=入力項目!$S$11),IFERROR(VLOOKUP(入力項目!$S$12,子育て関連マスタ!$I$4:$M$5,2,FALSE),0),
  AND(R61=4),IFERROR(VLOOKUP(入力項目!$S$13,子育て関連マスタ!$I$9:$M$12,2,FALSE),0),
  AND(R61=7),IFERROR(VLOOKUP(入力項目!$S$14,子育て関連マスタ!$I$16:$M$17,2,FALSE),0),
  AND(R61=13),IFERROR(VLOOKUP(入力項目!$S$15,子育て関連マスタ!$I$21:$M$22,2,FALSE),0),
  AND(R61=16),IFERROR(VLOOKUP(入力項目!$S$16,子育て関連マスタ!$I$26:$M$28,2,FALSE),0),
  AND(R61=19,入力項目!$S$16&lt;&gt;"高専"),IFERROR(VLOOKUP(入力項目!$S$17,子育て関連マスタ!$I$32:$M$37,2,FALSE),0),
  AND(R61=21,入力項目!$S$16="高専"),IFERROR(VLOOKUP(入力項目!$S$17,子育て関連マスタ!$I$32:$M$37,2,FALSE),0),
  R61&gt;=22,0
  ),0),0
) +
IF(AND(R61&gt;=1,R61&lt;=15),IF($D61=入力項目!$S$8,入力項目!$S$3,0),0) +
IF(AND(R61&gt;=1,R61&lt;=15),IF($D61=5,入力項目!$S$4,0),0) +
IF(AND(R61&gt;=1,R61&lt;=15),IF($D61=12,入力項目!$S$5,0),0) +
IF(AND(入力項目!$S$7=$A61,入力項目!$S$8=$D61),子育て関連マスタ!$C$14,0) +
IFERROR(IF(AND(YEAR(EDATE(DATE(入力項目!$S$7,入力項目!$S$8,1),1))=$A61,MONTH(EDATE(DATE(入力項目!$S$7,入力項目!$S$8,1),1))=$D61),子育て関連マスタ!$C$15,0),0) +
IF(AND(OR(R61=3,R61=5,R61=7),$D61=11),子育て関連マスタ!$C$17,0) +
IF(AND(R61=20,$D61=1),子育て関連マスタ!$C$18,0) +
IF(AND(R61=20,$D61=1),
IFERROR(_xlfn.IFS(
入力項目!$S$10="男",子育て関連マスタ!$C$18,
入力項目!$S$10="女",子育て関連マスタ!$C$19
),0),0
) +
IF(AND(R61&gt;=入力項目!$S$18,R61&lt;=入力項目!$S$19),入力項目!$S$20,0) +
IF(AND(R61&gt;=入力項目!$S$21,R61&lt;=入力項目!$S$22),入力項目!$S$23,0) +
IF(AND(R61&gt;=入力項目!$S$24,R61&lt;=入力項目!$S$25),入力項目!$S$26,0)
)</f>
        <v>0</v>
      </c>
      <c r="AG61">
        <f ca="1">-(
_xlfn.IFS(
S61&lt;=入力項目!$S$11,0,
AND(S61&gt;=入力項目!$S$11+1,S61&lt;=3),IFERROR(VLOOKUP(入力項目!$S$12,子育て関連マスタ!$I$4:$M$5,4,FALSE),0),
AND(S61&gt;=4,S61&lt;=6),IFERROR(VLOOKUP(入力項目!$S$13,子育て関連マスタ!$I$9:$M$12,4,FALSE),0),
AND(S61&gt;=7,S61&lt;=12),IFERROR(VLOOKUP(入力項目!$S$14,子育て関連マスタ!$I$16:$M$17,4,FALSE),0),
AND(S61&gt;=13,S61&lt;=15),IFERROR(VLOOKUP(入力項目!$S$15,子育て関連マスタ!$I$21:$M$22,4,FALSE),0),
AND(S61&gt;=16,S61&lt;=18),IFERROR(VLOOKUP(入力項目!$S$16,子育て関連マスタ!$I$26:$M$28,4,FALSE),0),
AND(S61&gt;=19,S61&lt;=20,入力項目!$S$16="高専"),IFERROR(VLOOKUP(入力項目!$S$16,子育て関連マスタ!$I$26:$M$28,4,FALSE),0),
AND(S61&gt;=19,S61&lt;=20,入力項目!$S$16&lt;&gt;"高専"),IFERROR(VLOOKUP(入力項目!$S$17,子育て関連マスタ!$I$32:$M$37,4,FALSE),0),
AND(S61&gt;=21,S61&lt;=22,入力項目!$S$16="高専"),IFERROR(VLOOKUP(入力項目!$S$17,子育て関連マスタ!$I$32:$M$34,4,FALSE),0),
AND(S61&gt;=21,S61&lt;=22,入力項目!$S$16&lt;&gt;"高専"),IFERROR(VLOOKUP(入力項目!$S$17,子育て関連マスタ!$I$32:$M$34,4,FALSE),0),
S61&gt;=23,0
) +
IF($D61=4,
  IFERROR(_xlfn.IFS(
  S61&lt;=入力項目!$S$11,0,
  AND(S61=入力項目!$S$11),IFERROR(VLOOKUP(入力項目!$S$12,子育て関連マスタ!$I$4:$M$5,2,FALSE),0),
  AND(S61=4),IFERROR(VLOOKUP(入力項目!$S$13,子育て関連マスタ!$I$9:$M$12,2,FALSE),0),
  AND(S61=7),IFERROR(VLOOKUP(入力項目!$S$14,子育て関連マスタ!$I$16:$M$17,2,FALSE),0),
  AND(S61=13),IFERROR(VLOOKUP(入力項目!$S$15,子育て関連マスタ!$I$21:$M$22,2,FALSE),0),
  AND(S61=16),IFERROR(VLOOKUP(入力項目!$S$16,子育て関連マスタ!$I$26:$M$28,2,FALSE),0),
  AND(S61=19,入力項目!$S$16&lt;&gt;"高専"),IFERROR(VLOOKUP(入力項目!$S$17,子育て関連マスタ!$I$32:$M$37,2,FALSE),0),
  AND(S61=21,入力項目!$S$16="高専"),IFERROR(VLOOKUP(入力項目!$S$17,子育て関連マスタ!$I$32:$M$37,2,FALSE),0),
  S61&gt;=22,0
  ),0),0
) +
IF(AND(S61&gt;=1,S61&lt;=15),IF($D61=入力項目!$S$8,入力項目!$S$3,0),0) +
IF(AND(S61&gt;=1,S61&lt;=15),IF($D61=5,入力項目!$S$4,0),0) +
IF(AND(S61&gt;=1,S61&lt;=15),IF($D61=12,入力項目!$S$5,0),0) +
IF(AND(入力項目!$S$7=$A61,入力項目!$S$8=$D61),子育て関連マスタ!$C$14,0) +
IFERROR(IF(AND(YEAR(EDATE(DATE(入力項目!$S$7,入力項目!$S$8,1),1))=$A61,MONTH(EDATE(DATE(入力項目!$S$7,入力項目!$S$8,1),1))=$D61),子育て関連マスタ!$C$15,0),0) +
IF(AND(OR(S61=3,S61=5,S61=7),$D61=11),子育て関連マスタ!$C$17,0) +
IF(AND(S61=20,$D61=1),子育て関連マスタ!$C$18,0) +
IF(AND(S61=20,$D61=1),
IFERROR(_xlfn.IFS(
入力項目!$S$10="男",子育て関連マスタ!$C$18,
入力項目!$S$10="女",子育て関連マスタ!$C$19
),0),0
) +
IF(AND(S61&gt;=入力項目!$S$18,S61&lt;=入力項目!$S$19),入力項目!$S$20,0) +
IF(AND(S61&gt;=入力項目!$S$21,S61&lt;=入力項目!$S$22),入力項目!$S$23,0) +
IF(AND(S61&gt;=入力項目!$S$24,S61&lt;=入力項目!$S$25),入力項目!$S$26,0)
)</f>
        <v>0</v>
      </c>
      <c r="AH61">
        <f ca="1">-(
_xlfn.IFS(
T61&lt;=入力項目!$S$11,0,
AND(T61&gt;=入力項目!$S$11+1,T61&lt;=3),IFERROR(VLOOKUP(入力項目!$S$12,子育て関連マスタ!$I$4:$M$5,4,FALSE),0),
AND(T61&gt;=4,T61&lt;=6),IFERROR(VLOOKUP(入力項目!$S$13,子育て関連マスタ!$I$9:$M$12,4,FALSE),0),
AND(T61&gt;=7,T61&lt;=12),IFERROR(VLOOKUP(入力項目!$S$14,子育て関連マスタ!$I$16:$M$17,4,FALSE),0),
AND(T61&gt;=13,T61&lt;=15),IFERROR(VLOOKUP(入力項目!$S$15,子育て関連マスタ!$I$21:$M$22,4,FALSE),0),
AND(T61&gt;=16,T61&lt;=18),IFERROR(VLOOKUP(入力項目!$S$16,子育て関連マスタ!$I$26:$M$28,4,FALSE),0),
AND(T61&gt;=19,T61&lt;=20,入力項目!$S$16="高専"),IFERROR(VLOOKUP(入力項目!$S$16,子育て関連マスタ!$I$26:$M$28,4,FALSE),0),
AND(T61&gt;=19,T61&lt;=20,入力項目!$S$16&lt;&gt;"高専"),IFERROR(VLOOKUP(入力項目!$S$17,子育て関連マスタ!$I$32:$M$37,4,FALSE),0),
AND(T61&gt;=21,T61&lt;=22,入力項目!$S$16="高専"),IFERROR(VLOOKUP(入力項目!$S$17,子育て関連マスタ!$I$32:$M$34,4,FALSE),0),
AND(T61&gt;=21,T61&lt;=22,入力項目!$S$16&lt;&gt;"高専"),IFERROR(VLOOKUP(入力項目!$S$17,子育て関連マスタ!$I$32:$M$34,4,FALSE),0),
T61&gt;=23,0
) +
IF($D61=4,
  IFERROR(_xlfn.IFS(
  T61&lt;=入力項目!$S$11,0,
  AND(T61=入力項目!$S$11),IFERROR(VLOOKUP(入力項目!$S$12,子育て関連マスタ!$I$4:$M$5,2,FALSE),0),
  AND(T61=4),IFERROR(VLOOKUP(入力項目!$S$13,子育て関連マスタ!$I$9:$M$12,2,FALSE),0),
  AND(T61=7),IFERROR(VLOOKUP(入力項目!$S$14,子育て関連マスタ!$I$16:$M$17,2,FALSE),0),
  AND(T61=13),IFERROR(VLOOKUP(入力項目!$S$15,子育て関連マスタ!$I$21:$M$22,2,FALSE),0),
  AND(T61=16),IFERROR(VLOOKUP(入力項目!$S$16,子育て関連マスタ!$I$26:$M$28,2,FALSE),0),
  AND(T61=19,入力項目!$S$16&lt;&gt;"高専"),IFERROR(VLOOKUP(入力項目!$S$17,子育て関連マスタ!$I$32:$M$37,2,FALSE),0),
  AND(T61=21,入力項目!$S$16="高専"),IFERROR(VLOOKUP(入力項目!$S$17,子育て関連マスタ!$I$32:$M$37,2,FALSE),0),
  T61&gt;=22,0
  ),0),0
) +
IF(AND(T61&gt;=1,T61&lt;=15),IF($D61=入力項目!$S$8,入力項目!$S$3,0),0) +
IF(AND(T61&gt;=1,T61&lt;=15),IF($D61=5,入力項目!$S$4,0),0) +
IF(AND(T61&gt;=1,T61&lt;=15),IF($D61=12,入力項目!$S$5,0),0) +
IF(AND(入力項目!$S$7=$A61,入力項目!$S$8=$D61),子育て関連マスタ!$C$14,0) +
IFERROR(IF(AND(YEAR(EDATE(DATE(入力項目!$S$7,入力項目!$S$8,1),1))=$A61,MONTH(EDATE(DATE(入力項目!$S$7,入力項目!$S$8,1),1))=$D61),子育て関連マスタ!$C$15,0),0) +
IF(AND(OR(T61=3,T61=5,T61=7),$D61=11),子育て関連マスタ!$C$17,0) +
IF(AND(T61=20,$D61=1),子育て関連マスタ!$C$18,0) +
IF(AND(T61=20,$D61=1),
IFERROR(_xlfn.IFS(
入力項目!$S$10="男",子育て関連マスタ!$C$18,
入力項目!$S$10="女",子育て関連マスタ!$C$19
),0),0
) +
IF(AND(T61&gt;=入力項目!$S$18,T61&lt;=入力項目!$S$19),入力項目!$S$20,0) +
IF(AND(T61&gt;=入力項目!$S$21,T61&lt;=入力項目!$S$22),入力項目!$S$23,0) +
IF(AND(T61&gt;=入力項目!$S$24,T61&lt;=入力項目!$S$25),入力項目!$S$26,0)
)</f>
        <v>0</v>
      </c>
      <c r="AI61">
        <f ca="1">-(
_xlfn.IFS(
U61&lt;=入力項目!$S$11,0,
AND(U61&gt;=入力項目!$S$11+1,U61&lt;=3),IFERROR(VLOOKUP(入力項目!$S$12,子育て関連マスタ!$I$4:$M$5,4,FALSE),0),
AND(U61&gt;=4,U61&lt;=6),IFERROR(VLOOKUP(入力項目!$S$13,子育て関連マスタ!$I$9:$M$12,4,FALSE),0),
AND(U61&gt;=7,U61&lt;=12),IFERROR(VLOOKUP(入力項目!$S$14,子育て関連マスタ!$I$16:$M$17,4,FALSE),0),
AND(U61&gt;=13,U61&lt;=15),IFERROR(VLOOKUP(入力項目!$S$15,子育て関連マスタ!$I$21:$M$22,4,FALSE),0),
AND(U61&gt;=16,U61&lt;=18),IFERROR(VLOOKUP(入力項目!$S$16,子育て関連マスタ!$I$26:$M$28,4,FALSE),0),
AND(U61&gt;=19,U61&lt;=20,入力項目!$S$16="高専"),IFERROR(VLOOKUP(入力項目!$S$16,子育て関連マスタ!$I$26:$M$28,4,FALSE),0),
AND(U61&gt;=19,U61&lt;=20,入力項目!$S$16&lt;&gt;"高専"),IFERROR(VLOOKUP(入力項目!$S$17,子育て関連マスタ!$I$32:$M$37,4,FALSE),0),
AND(U61&gt;=21,U61&lt;=22,入力項目!$S$16="高専"),IFERROR(VLOOKUP(入力項目!$S$17,子育て関連マスタ!$I$32:$M$34,4,FALSE),0),
AND(U61&gt;=21,U61&lt;=22,入力項目!$S$16&lt;&gt;"高専"),IFERROR(VLOOKUP(入力項目!$S$17,子育て関連マスタ!$I$32:$M$34,4,FALSE),0),
U61&gt;=23,0
) +
IF($D61=4,
  IFERROR(_xlfn.IFS(
  U61&lt;=入力項目!$S$11,0,
  AND(U61=入力項目!$S$11),IFERROR(VLOOKUP(入力項目!$S$12,子育て関連マスタ!$I$4:$M$5,2,FALSE),0),
  AND(U61=4),IFERROR(VLOOKUP(入力項目!$S$13,子育て関連マスタ!$I$9:$M$12,2,FALSE),0),
  AND(U61=7),IFERROR(VLOOKUP(入力項目!$S$14,子育て関連マスタ!$I$16:$M$17,2,FALSE),0),
  AND(U61=13),IFERROR(VLOOKUP(入力項目!$S$15,子育て関連マスタ!$I$21:$M$22,2,FALSE),0),
  AND(U61=16),IFERROR(VLOOKUP(入力項目!$S$16,子育て関連マスタ!$I$26:$M$28,2,FALSE),0),
  AND(U61=19,入力項目!$S$16&lt;&gt;"高専"),IFERROR(VLOOKUP(入力項目!$S$17,子育て関連マスタ!$I$32:$M$37,2,FALSE),0),
  AND(U61=21,入力項目!$S$16="高専"),IFERROR(VLOOKUP(入力項目!$S$17,子育て関連マスタ!$I$32:$M$37,2,FALSE),0),
  U61&gt;=22,0
  ),0),0
) +
IF(AND(U61&gt;=1,U61&lt;=15),IF($D61=入力項目!$S$8,入力項目!$S$3,0),0) +
IF(AND(U61&gt;=1,U61&lt;=15),IF($D61=5,入力項目!$S$4,0),0) +
IF(AND(U61&gt;=1,U61&lt;=15),IF($D61=12,入力項目!$S$5,0),0) +
IF(AND(入力項目!$S$7=$A61,入力項目!$S$8=$D61),子育て関連マスタ!$C$14,0) +
IFERROR(IF(AND(YEAR(EDATE(DATE(入力項目!$S$7,入力項目!$S$8,1),1))=$A61,MONTH(EDATE(DATE(入力項目!$S$7,入力項目!$S$8,1),1))=$D61),子育て関連マスタ!$C$15,0),0) +
IF(AND(OR(U61=3,U61=5,U61=7),$D61=11),子育て関連マスタ!$C$17,0) +
IF(AND(U61=20,$D61=1),子育て関連マスタ!$C$18,0) +
IF(AND(U61=20,$D61=1),
IFERROR(_xlfn.IFS(
入力項目!$S$10="男",子育て関連マスタ!$C$18,
入力項目!$S$10="女",子育て関連マスタ!$C$19
),0),0
) +
IF(AND(U61&gt;=入力項目!$S$18,U61&lt;=入力項目!$S$19),入力項目!$S$20,0) +
IF(AND(U61&gt;=入力項目!$S$21,U61&lt;=入力項目!$S$22),入力項目!$S$23,0) +
IF(AND(U61&gt;=入力項目!$S$24,U61&lt;=入力項目!$S$25),入力項目!$S$26,0)
)</f>
        <v>0</v>
      </c>
      <c r="AJ61" s="10">
        <f ca="1">-VLOOKUP($D61,月別収支!$A$2:$H$13,7,FALSE)</f>
        <v>-20000</v>
      </c>
    </row>
    <row r="62" spans="1:36" x14ac:dyDescent="0.4">
      <c r="A62">
        <f t="shared" ca="1" si="20"/>
        <v>2029</v>
      </c>
      <c r="B62">
        <f t="shared" ca="1" si="7"/>
        <v>2029</v>
      </c>
      <c r="C62">
        <f t="shared" ca="1" si="8"/>
        <v>5</v>
      </c>
      <c r="D62">
        <f t="shared" ca="1" si="21"/>
        <v>8</v>
      </c>
      <c r="E62" t="str">
        <f t="shared" ca="1" si="0"/>
        <v>2029年8月</v>
      </c>
      <c r="F62">
        <f ca="1">IF(OR(入力項目!$N$5&lt;$A62,AND(入力項目!$N$5=$A62,入力項目!$N$6&lt;$D62)),IF(F61=0,1,IF(G62=12,F61+1,F61)),0)</f>
        <v>4</v>
      </c>
      <c r="G62">
        <f ca="1">IF(OR(入力項目!$N$5&lt;$A62,AND(入力項目!$N$5=$A62,入力項目!$N$6&lt;$D62)),IF(G61=12,1,G61+1),0)</f>
        <v>10</v>
      </c>
      <c r="H62" t="str">
        <f t="shared" ca="1" si="1"/>
        <v>4_10</v>
      </c>
      <c r="I62">
        <f ca="1">IF(
  IFERROR(AND($C62&gt;0,MOD($C62,入力項目!$N$22)=0,$D62=入力項目!$N$23), FALSE),
  1,
  IF(
    AND(I61&gt;0,J61=12),
    IF(I61=入力項目!$N$28, 0, I61+1),
    I61
  )
)</f>
        <v>1</v>
      </c>
      <c r="J62">
        <f ca="1">IF($D62=入力項目!$N$23,1,IFERROR(J61+1,1))</f>
        <v>3</v>
      </c>
      <c r="K62" t="str">
        <f t="shared" ca="1" si="2"/>
        <v>1_3</v>
      </c>
      <c r="L62">
        <f ca="1">L61+IF(入力項目!$D$4=$D62,1,0)</f>
        <v>33</v>
      </c>
      <c r="M62" t="str">
        <f t="shared" ca="1" si="3"/>
        <v>33歳</v>
      </c>
      <c r="N62">
        <f t="shared" ca="1" si="10"/>
        <v>34</v>
      </c>
      <c r="O62" t="str">
        <f t="shared" ca="1" si="4"/>
        <v>34歳</v>
      </c>
      <c r="P62">
        <f t="shared" ca="1" si="11"/>
        <v>9</v>
      </c>
      <c r="Q62">
        <f t="shared" ca="1" si="12"/>
        <v>7</v>
      </c>
      <c r="R62">
        <f t="shared" ca="1" si="13"/>
        <v>2030</v>
      </c>
      <c r="S62">
        <f t="shared" ca="1" si="14"/>
        <v>2030</v>
      </c>
      <c r="T62">
        <f t="shared" ca="1" si="15"/>
        <v>2030</v>
      </c>
      <c r="U62">
        <f t="shared" ca="1" si="16"/>
        <v>2030</v>
      </c>
      <c r="V62" s="10">
        <f t="shared" ca="1" si="17"/>
        <v>11074846</v>
      </c>
      <c r="W62" s="10">
        <f ca="1">IF($L62&lt;その他マスタ!$B$1,VLOOKUP($D62,月別収支!$A$2:$H$13,2,FALSE),その他マスタ!$B$3)+IF(AND($L62=その他マスタ!$B$1,入力項目!$I$9="あり",$D62=入力項目!$D$4),その他マスタ!$B$2,0)</f>
        <v>300000</v>
      </c>
      <c r="X62" s="10">
        <f ca="1">-IF(入力項目!$K$5=TRUE,
IF($F62+$G62&lt;3,VLOOKUP($D62,月別収支!$A$2:$H$13,8,FALSE),0)+IFERROR(VLOOKUP($H62,住宅ローン計算!C:P,13,FALSE),0)+IF($F62&gt;1,IF(OR($G62=3,$G62=6,$G62=9,$G62=12),ROUNDUP(入力項目!$N$18/4,0),0),0),
VLOOKUP($D62,月別収支!$A$2:$H$13,8,FALSE))</f>
        <v>-51775</v>
      </c>
      <c r="Y62" s="10">
        <f ca="1">-VLOOKUP($D62,月別収支!$A$2:$H$13,3,FALSE)</f>
        <v>-75000</v>
      </c>
      <c r="Z62" s="10">
        <f ca="1">-VLOOKUP($D62,月別収支!$A$2:$H$13,4,FALSE)</f>
        <v>-27000</v>
      </c>
      <c r="AA62" s="10">
        <f ca="1">-VLOOKUP($D62,月別収支!$A$2:$H$13,6,FALSE)</f>
        <v>-10000</v>
      </c>
      <c r="AB62" s="10">
        <f ca="1">-(
VLOOKUP($D62,月別収支!$A$2:$H$13,5,FALSE)+IF(AND(入力項目!$I$27&lt;=$A62,ISEVEN($A62-入力項目!$I$27),入力項目!$I$28=$D62),入力項目!$I$26,0)
+IF(入力項目!$K$26=TRUE,
IFERROR(VLOOKUP($K62,マイカーローン計算!C:P,13,FALSE),0),
IFERROR(
  IF(AND($C62&gt;0,MOD($C62,入力項目!$N$22)=0,$D62=入力項目!$N$23),入力項目!$N$24,0),
 0
)
)
)</f>
        <v>-20000</v>
      </c>
      <c r="AC62" s="10">
        <f ca="1">-IF($A62&lt;入力項目!$N$33,入力項目!$N$35,IF(AND($A62=入力項目!$N$33,$D62&lt;=入力項目!$N$34),入力項目!$N$35,0))</f>
        <v>-5000</v>
      </c>
      <c r="AD62">
        <f ca="1">-(
_xlfn.IFS(
P62&lt;=入力項目!$S$11,0,
AND(P62&gt;=入力項目!$S$11+1,P62&lt;=3),IFERROR(VLOOKUP(入力項目!$S$12,子育て関連マスタ!$I$4:$M$5,4,FALSE),0),
AND(P62&gt;=4,P62&lt;=6),IFERROR(VLOOKUP(入力項目!$S$13,子育て関連マスタ!$I$9:$M$12,4,FALSE),0),
AND(P62&gt;=7,P62&lt;=12),IFERROR(VLOOKUP(入力項目!$S$14,子育て関連マスタ!$I$16:$M$17,4,FALSE),0),
AND(P62&gt;=13,P62&lt;=15),IFERROR(VLOOKUP(入力項目!$S$15,子育て関連マスタ!$I$21:$M$22,4,FALSE),0),
AND(P62&gt;=16,P62&lt;=18),IFERROR(VLOOKUP(入力項目!$S$16,子育て関連マスタ!$I$26:$M$28,4,FALSE),0),
AND(P62&gt;=19,P62&lt;=20,入力項目!$S$16="高専"),IFERROR(VLOOKUP(入力項目!$S$16,子育て関連マスタ!$I$26:$M$28,4,FALSE),0),
AND(P62&gt;=19,P62&lt;=20,入力項目!$S$16&lt;&gt;"高専"),IFERROR(VLOOKUP(入力項目!$S$17,子育て関連マスタ!$I$32:$M$37,4,FALSE),0),
AND(P62&gt;=21,P62&lt;=22,入力項目!$S$16="高専"),IFERROR(VLOOKUP(入力項目!$S$17,子育て関連マスタ!$I$32:$M$34,4,FALSE),0),
AND(P62&gt;=21,P62&lt;=22,入力項目!$S$16&lt;&gt;"高専"),IFERROR(VLOOKUP(入力項目!$S$17,子育て関連マスタ!$I$32:$M$34,4,FALSE),0),
P62&gt;=23,0
) +
IF($D62=4,
  IFERROR(_xlfn.IFS(
  P62&lt;=入力項目!$S$11,0,
  AND(P62=入力項目!$S$11),IFERROR(VLOOKUP(入力項目!$S$12,子育て関連マスタ!$I$4:$M$5,2,FALSE),0),
  AND(P62=4),IFERROR(VLOOKUP(入力項目!$S$13,子育て関連マスタ!$I$9:$M$12,2,FALSE),0),
  AND(P62=7),IFERROR(VLOOKUP(入力項目!$S$14,子育て関連マスタ!$I$16:$M$17,2,FALSE),0),
  AND(P62=13),IFERROR(VLOOKUP(入力項目!$S$15,子育て関連マスタ!$I$21:$M$22,2,FALSE),0),
  AND(P62=16),IFERROR(VLOOKUP(入力項目!$S$16,子育て関連マスタ!$I$26:$M$28,2,FALSE),0),
  AND(P62=19,入力項目!$S$16&lt;&gt;"高専"),IFERROR(VLOOKUP(入力項目!$S$17,子育て関連マスタ!$I$32:$M$37,2,FALSE),0),
  AND(P62=21,入力項目!$S$16="高専"),IFERROR(VLOOKUP(入力項目!$S$17,子育て関連マスタ!$I$32:$M$37,2,FALSE),0),
  P62&gt;=22,0
  ),0),0
) +
IF(AND(P62&gt;=1,P62&lt;=15),IF($D62=入力項目!$S$8,入力項目!$S$3,0),0) +
IF(AND(P62&gt;=1,P62&lt;=15),IF($D62=5,入力項目!$S$4,0),0) +
IF(AND(P62&gt;=1,P62&lt;=15),IF($D62=12,入力項目!$S$5,0),0) +
IF(AND(入力項目!$S$7=$A62,入力項目!$S$8=$D62),子育て関連マスタ!$C$14,0) +
IFERROR(IF(AND(YEAR(EDATE(DATE(入力項目!$S$7,入力項目!$S$8,1),1))=$A62,MONTH(EDATE(DATE(入力項目!$S$7,入力項目!$S$8,1),1))=$D62),子育て関連マスタ!$C$15,0),0) +
IF(AND(OR(P62=3,P62=5,P62=7),$D62=11),子育て関連マスタ!$C$17,0) +
IF(AND(P62=20,$D62=1),子育て関連マスタ!$C$18,0) +
IF(AND(P62=20,$D62=1),
IFERROR(_xlfn.IFS(
入力項目!$S$10="男",子育て関連マスタ!$C$18,
入力項目!$S$10="女",子育て関連マスタ!$C$19
),0),0
) +
IF(AND(P62&gt;=入力項目!$S$18,P62&lt;=入力項目!$S$19),入力項目!$S$20,0) +
IF(AND(P62&gt;=入力項目!$S$21,P62&lt;=入力項目!$S$22),入力項目!$S$23,0) +
IF(AND(P62&gt;=入力項目!$S$24,P62&lt;=入力項目!$S$25),入力項目!$S$26,0)
)</f>
        <v>-40000</v>
      </c>
      <c r="AE62">
        <f ca="1">-(
_xlfn.IFS(
Q62&lt;=入力項目!$S$11,0,
AND(Q62&gt;=入力項目!$S$11+1,Q62&lt;=3),IFERROR(VLOOKUP(入力項目!$S$12,子育て関連マスタ!$I$4:$M$5,4,FALSE),0),
AND(Q62&gt;=4,Q62&lt;=6),IFERROR(VLOOKUP(入力項目!$S$13,子育て関連マスタ!$I$9:$M$12,4,FALSE),0),
AND(Q62&gt;=7,Q62&lt;=12),IFERROR(VLOOKUP(入力項目!$S$14,子育て関連マスタ!$I$16:$M$17,4,FALSE),0),
AND(Q62&gt;=13,Q62&lt;=15),IFERROR(VLOOKUP(入力項目!$S$15,子育て関連マスタ!$I$21:$M$22,4,FALSE),0),
AND(Q62&gt;=16,Q62&lt;=18),IFERROR(VLOOKUP(入力項目!$S$16,子育て関連マスタ!$I$26:$M$28,4,FALSE),0),
AND(Q62&gt;=19,Q62&lt;=20,入力項目!$S$16="高専"),IFERROR(VLOOKUP(入力項目!$S$16,子育て関連マスタ!$I$26:$M$28,4,FALSE),0),
AND(Q62&gt;=19,Q62&lt;=20,入力項目!$S$16&lt;&gt;"高専"),IFERROR(VLOOKUP(入力項目!$S$17,子育て関連マスタ!$I$32:$M$37,4,FALSE),0),
AND(Q62&gt;=21,Q62&lt;=22,入力項目!$S$16="高専"),IFERROR(VLOOKUP(入力項目!$S$17,子育て関連マスタ!$I$32:$M$34,4,FALSE),0),
AND(Q62&gt;=21,Q62&lt;=22,入力項目!$S$16&lt;&gt;"高専"),IFERROR(VLOOKUP(入力項目!$S$17,子育て関連マスタ!$I$32:$M$34,4,FALSE),0),
Q62&gt;=23,0
) +
IF($D62=4,
  IFERROR(_xlfn.IFS(
  Q62&lt;=入力項目!$S$11,0,
  AND(Q62=入力項目!$S$11),IFERROR(VLOOKUP(入力項目!$S$12,子育て関連マスタ!$I$4:$M$5,2,FALSE),0),
  AND(Q62=4),IFERROR(VLOOKUP(入力項目!$S$13,子育て関連マスタ!$I$9:$M$12,2,FALSE),0),
  AND(Q62=7),IFERROR(VLOOKUP(入力項目!$S$14,子育て関連マスタ!$I$16:$M$17,2,FALSE),0),
  AND(Q62=13),IFERROR(VLOOKUP(入力項目!$S$15,子育て関連マスタ!$I$21:$M$22,2,FALSE),0),
  AND(Q62=16),IFERROR(VLOOKUP(入力項目!$S$16,子育て関連マスタ!$I$26:$M$28,2,FALSE),0),
  AND(Q62=19,入力項目!$S$16&lt;&gt;"高専"),IFERROR(VLOOKUP(入力項目!$S$17,子育て関連マスタ!$I$32:$M$37,2,FALSE),0),
  AND(Q62=21,入力項目!$S$16="高専"),IFERROR(VLOOKUP(入力項目!$S$17,子育て関連マスタ!$I$32:$M$37,2,FALSE),0),
  Q62&gt;=22,0
  ),0),0
) +
IF(AND(Q62&gt;=1,Q62&lt;=15),IF($D62=入力項目!$S$8,入力項目!$S$3,0),0) +
IF(AND(Q62&gt;=1,Q62&lt;=15),IF($D62=5,入力項目!$S$4,0),0) +
IF(AND(Q62&gt;=1,Q62&lt;=15),IF($D62=12,入力項目!$S$5,0),0) +
IF(AND(入力項目!$S$7=$A62,入力項目!$S$8=$D62),子育て関連マスタ!$C$14,0) +
IFERROR(IF(AND(YEAR(EDATE(DATE(入力項目!$S$7,入力項目!$S$8,1),1))=$A62,MONTH(EDATE(DATE(入力項目!$S$7,入力項目!$S$8,1),1))=$D62),子育て関連マスタ!$C$15,0),0) +
IF(AND(OR(Q62=3,Q62=5,Q62=7),$D62=11),子育て関連マスタ!$C$17,0) +
IF(AND(Q62=20,$D62=1),子育て関連マスタ!$C$18,0) +
IF(AND(Q62=20,$D62=1),
IFERROR(_xlfn.IFS(
入力項目!$S$10="男",子育て関連マスタ!$C$18,
入力項目!$S$10="女",子育て関連マスタ!$C$19
),0),0
) +
IF(AND(Q62&gt;=入力項目!$S$18,Q62&lt;=入力項目!$S$19),入力項目!$S$20,0) +
IF(AND(Q62&gt;=入力項目!$S$21,Q62&lt;=入力項目!$S$22),入力項目!$S$23,0) +
IF(AND(Q62&gt;=入力項目!$S$24,Q62&lt;=入力項目!$S$25),入力項目!$S$26,0)
)</f>
        <v>-40000</v>
      </c>
      <c r="AF62">
        <f ca="1">-(
_xlfn.IFS(
R62&lt;=入力項目!$S$11,0,
AND(R62&gt;=入力項目!$S$11+1,R62&lt;=3),IFERROR(VLOOKUP(入力項目!$S$12,子育て関連マスタ!$I$4:$M$5,4,FALSE),0),
AND(R62&gt;=4,R62&lt;=6),IFERROR(VLOOKUP(入力項目!$S$13,子育て関連マスタ!$I$9:$M$12,4,FALSE),0),
AND(R62&gt;=7,R62&lt;=12),IFERROR(VLOOKUP(入力項目!$S$14,子育て関連マスタ!$I$16:$M$17,4,FALSE),0),
AND(R62&gt;=13,R62&lt;=15),IFERROR(VLOOKUP(入力項目!$S$15,子育て関連マスタ!$I$21:$M$22,4,FALSE),0),
AND(R62&gt;=16,R62&lt;=18),IFERROR(VLOOKUP(入力項目!$S$16,子育て関連マスタ!$I$26:$M$28,4,FALSE),0),
AND(R62&gt;=19,R62&lt;=20,入力項目!$S$16="高専"),IFERROR(VLOOKUP(入力項目!$S$16,子育て関連マスタ!$I$26:$M$28,4,FALSE),0),
AND(R62&gt;=19,R62&lt;=20,入力項目!$S$16&lt;&gt;"高専"),IFERROR(VLOOKUP(入力項目!$S$17,子育て関連マスタ!$I$32:$M$37,4,FALSE),0),
AND(R62&gt;=21,R62&lt;=22,入力項目!$S$16="高専"),IFERROR(VLOOKUP(入力項目!$S$17,子育て関連マスタ!$I$32:$M$34,4,FALSE),0),
AND(R62&gt;=21,R62&lt;=22,入力項目!$S$16&lt;&gt;"高専"),IFERROR(VLOOKUP(入力項目!$S$17,子育て関連マスタ!$I$32:$M$34,4,FALSE),0),
R62&gt;=23,0
) +
IF($D62=4,
  IFERROR(_xlfn.IFS(
  R62&lt;=入力項目!$S$11,0,
  AND(R62=入力項目!$S$11),IFERROR(VLOOKUP(入力項目!$S$12,子育て関連マスタ!$I$4:$M$5,2,FALSE),0),
  AND(R62=4),IFERROR(VLOOKUP(入力項目!$S$13,子育て関連マスタ!$I$9:$M$12,2,FALSE),0),
  AND(R62=7),IFERROR(VLOOKUP(入力項目!$S$14,子育て関連マスタ!$I$16:$M$17,2,FALSE),0),
  AND(R62=13),IFERROR(VLOOKUP(入力項目!$S$15,子育て関連マスタ!$I$21:$M$22,2,FALSE),0),
  AND(R62=16),IFERROR(VLOOKUP(入力項目!$S$16,子育て関連マスタ!$I$26:$M$28,2,FALSE),0),
  AND(R62=19,入力項目!$S$16&lt;&gt;"高専"),IFERROR(VLOOKUP(入力項目!$S$17,子育て関連マスタ!$I$32:$M$37,2,FALSE),0),
  AND(R62=21,入力項目!$S$16="高専"),IFERROR(VLOOKUP(入力項目!$S$17,子育て関連マスタ!$I$32:$M$37,2,FALSE),0),
  R62&gt;=22,0
  ),0),0
) +
IF(AND(R62&gt;=1,R62&lt;=15),IF($D62=入力項目!$S$8,入力項目!$S$3,0),0) +
IF(AND(R62&gt;=1,R62&lt;=15),IF($D62=5,入力項目!$S$4,0),0) +
IF(AND(R62&gt;=1,R62&lt;=15),IF($D62=12,入力項目!$S$5,0),0) +
IF(AND(入力項目!$S$7=$A62,入力項目!$S$8=$D62),子育て関連マスタ!$C$14,0) +
IFERROR(IF(AND(YEAR(EDATE(DATE(入力項目!$S$7,入力項目!$S$8,1),1))=$A62,MONTH(EDATE(DATE(入力項目!$S$7,入力項目!$S$8,1),1))=$D62),子育て関連マスタ!$C$15,0),0) +
IF(AND(OR(R62=3,R62=5,R62=7),$D62=11),子育て関連マスタ!$C$17,0) +
IF(AND(R62=20,$D62=1),子育て関連マスタ!$C$18,0) +
IF(AND(R62=20,$D62=1),
IFERROR(_xlfn.IFS(
入力項目!$S$10="男",子育て関連マスタ!$C$18,
入力項目!$S$10="女",子育て関連マスタ!$C$19
),0),0
) +
IF(AND(R62&gt;=入力項目!$S$18,R62&lt;=入力項目!$S$19),入力項目!$S$20,0) +
IF(AND(R62&gt;=入力項目!$S$21,R62&lt;=入力項目!$S$22),入力項目!$S$23,0) +
IF(AND(R62&gt;=入力項目!$S$24,R62&lt;=入力項目!$S$25),入力項目!$S$26,0)
)</f>
        <v>0</v>
      </c>
      <c r="AG62">
        <f ca="1">-(
_xlfn.IFS(
S62&lt;=入力項目!$S$11,0,
AND(S62&gt;=入力項目!$S$11+1,S62&lt;=3),IFERROR(VLOOKUP(入力項目!$S$12,子育て関連マスタ!$I$4:$M$5,4,FALSE),0),
AND(S62&gt;=4,S62&lt;=6),IFERROR(VLOOKUP(入力項目!$S$13,子育て関連マスタ!$I$9:$M$12,4,FALSE),0),
AND(S62&gt;=7,S62&lt;=12),IFERROR(VLOOKUP(入力項目!$S$14,子育て関連マスタ!$I$16:$M$17,4,FALSE),0),
AND(S62&gt;=13,S62&lt;=15),IFERROR(VLOOKUP(入力項目!$S$15,子育て関連マスタ!$I$21:$M$22,4,FALSE),0),
AND(S62&gt;=16,S62&lt;=18),IFERROR(VLOOKUP(入力項目!$S$16,子育て関連マスタ!$I$26:$M$28,4,FALSE),0),
AND(S62&gt;=19,S62&lt;=20,入力項目!$S$16="高専"),IFERROR(VLOOKUP(入力項目!$S$16,子育て関連マスタ!$I$26:$M$28,4,FALSE),0),
AND(S62&gt;=19,S62&lt;=20,入力項目!$S$16&lt;&gt;"高専"),IFERROR(VLOOKUP(入力項目!$S$17,子育て関連マスタ!$I$32:$M$37,4,FALSE),0),
AND(S62&gt;=21,S62&lt;=22,入力項目!$S$16="高専"),IFERROR(VLOOKUP(入力項目!$S$17,子育て関連マスタ!$I$32:$M$34,4,FALSE),0),
AND(S62&gt;=21,S62&lt;=22,入力項目!$S$16&lt;&gt;"高専"),IFERROR(VLOOKUP(入力項目!$S$17,子育て関連マスタ!$I$32:$M$34,4,FALSE),0),
S62&gt;=23,0
) +
IF($D62=4,
  IFERROR(_xlfn.IFS(
  S62&lt;=入力項目!$S$11,0,
  AND(S62=入力項目!$S$11),IFERROR(VLOOKUP(入力項目!$S$12,子育て関連マスタ!$I$4:$M$5,2,FALSE),0),
  AND(S62=4),IFERROR(VLOOKUP(入力項目!$S$13,子育て関連マスタ!$I$9:$M$12,2,FALSE),0),
  AND(S62=7),IFERROR(VLOOKUP(入力項目!$S$14,子育て関連マスタ!$I$16:$M$17,2,FALSE),0),
  AND(S62=13),IFERROR(VLOOKUP(入力項目!$S$15,子育て関連マスタ!$I$21:$M$22,2,FALSE),0),
  AND(S62=16),IFERROR(VLOOKUP(入力項目!$S$16,子育て関連マスタ!$I$26:$M$28,2,FALSE),0),
  AND(S62=19,入力項目!$S$16&lt;&gt;"高専"),IFERROR(VLOOKUP(入力項目!$S$17,子育て関連マスタ!$I$32:$M$37,2,FALSE),0),
  AND(S62=21,入力項目!$S$16="高専"),IFERROR(VLOOKUP(入力項目!$S$17,子育て関連マスタ!$I$32:$M$37,2,FALSE),0),
  S62&gt;=22,0
  ),0),0
) +
IF(AND(S62&gt;=1,S62&lt;=15),IF($D62=入力項目!$S$8,入力項目!$S$3,0),0) +
IF(AND(S62&gt;=1,S62&lt;=15),IF($D62=5,入力項目!$S$4,0),0) +
IF(AND(S62&gt;=1,S62&lt;=15),IF($D62=12,入力項目!$S$5,0),0) +
IF(AND(入力項目!$S$7=$A62,入力項目!$S$8=$D62),子育て関連マスタ!$C$14,0) +
IFERROR(IF(AND(YEAR(EDATE(DATE(入力項目!$S$7,入力項目!$S$8,1),1))=$A62,MONTH(EDATE(DATE(入力項目!$S$7,入力項目!$S$8,1),1))=$D62),子育て関連マスタ!$C$15,0),0) +
IF(AND(OR(S62=3,S62=5,S62=7),$D62=11),子育て関連マスタ!$C$17,0) +
IF(AND(S62=20,$D62=1),子育て関連マスタ!$C$18,0) +
IF(AND(S62=20,$D62=1),
IFERROR(_xlfn.IFS(
入力項目!$S$10="男",子育て関連マスタ!$C$18,
入力項目!$S$10="女",子育て関連マスタ!$C$19
),0),0
) +
IF(AND(S62&gt;=入力項目!$S$18,S62&lt;=入力項目!$S$19),入力項目!$S$20,0) +
IF(AND(S62&gt;=入力項目!$S$21,S62&lt;=入力項目!$S$22),入力項目!$S$23,0) +
IF(AND(S62&gt;=入力項目!$S$24,S62&lt;=入力項目!$S$25),入力項目!$S$26,0)
)</f>
        <v>0</v>
      </c>
      <c r="AH62">
        <f ca="1">-(
_xlfn.IFS(
T62&lt;=入力項目!$S$11,0,
AND(T62&gt;=入力項目!$S$11+1,T62&lt;=3),IFERROR(VLOOKUP(入力項目!$S$12,子育て関連マスタ!$I$4:$M$5,4,FALSE),0),
AND(T62&gt;=4,T62&lt;=6),IFERROR(VLOOKUP(入力項目!$S$13,子育て関連マスタ!$I$9:$M$12,4,FALSE),0),
AND(T62&gt;=7,T62&lt;=12),IFERROR(VLOOKUP(入力項目!$S$14,子育て関連マスタ!$I$16:$M$17,4,FALSE),0),
AND(T62&gt;=13,T62&lt;=15),IFERROR(VLOOKUP(入力項目!$S$15,子育て関連マスタ!$I$21:$M$22,4,FALSE),0),
AND(T62&gt;=16,T62&lt;=18),IFERROR(VLOOKUP(入力項目!$S$16,子育て関連マスタ!$I$26:$M$28,4,FALSE),0),
AND(T62&gt;=19,T62&lt;=20,入力項目!$S$16="高専"),IFERROR(VLOOKUP(入力項目!$S$16,子育て関連マスタ!$I$26:$M$28,4,FALSE),0),
AND(T62&gt;=19,T62&lt;=20,入力項目!$S$16&lt;&gt;"高専"),IFERROR(VLOOKUP(入力項目!$S$17,子育て関連マスタ!$I$32:$M$37,4,FALSE),0),
AND(T62&gt;=21,T62&lt;=22,入力項目!$S$16="高専"),IFERROR(VLOOKUP(入力項目!$S$17,子育て関連マスタ!$I$32:$M$34,4,FALSE),0),
AND(T62&gt;=21,T62&lt;=22,入力項目!$S$16&lt;&gt;"高専"),IFERROR(VLOOKUP(入力項目!$S$17,子育て関連マスタ!$I$32:$M$34,4,FALSE),0),
T62&gt;=23,0
) +
IF($D62=4,
  IFERROR(_xlfn.IFS(
  T62&lt;=入力項目!$S$11,0,
  AND(T62=入力項目!$S$11),IFERROR(VLOOKUP(入力項目!$S$12,子育て関連マスタ!$I$4:$M$5,2,FALSE),0),
  AND(T62=4),IFERROR(VLOOKUP(入力項目!$S$13,子育て関連マスタ!$I$9:$M$12,2,FALSE),0),
  AND(T62=7),IFERROR(VLOOKUP(入力項目!$S$14,子育て関連マスタ!$I$16:$M$17,2,FALSE),0),
  AND(T62=13),IFERROR(VLOOKUP(入力項目!$S$15,子育て関連マスタ!$I$21:$M$22,2,FALSE),0),
  AND(T62=16),IFERROR(VLOOKUP(入力項目!$S$16,子育て関連マスタ!$I$26:$M$28,2,FALSE),0),
  AND(T62=19,入力項目!$S$16&lt;&gt;"高専"),IFERROR(VLOOKUP(入力項目!$S$17,子育て関連マスタ!$I$32:$M$37,2,FALSE),0),
  AND(T62=21,入力項目!$S$16="高専"),IFERROR(VLOOKUP(入力項目!$S$17,子育て関連マスタ!$I$32:$M$37,2,FALSE),0),
  T62&gt;=22,0
  ),0),0
) +
IF(AND(T62&gt;=1,T62&lt;=15),IF($D62=入力項目!$S$8,入力項目!$S$3,0),0) +
IF(AND(T62&gt;=1,T62&lt;=15),IF($D62=5,入力項目!$S$4,0),0) +
IF(AND(T62&gt;=1,T62&lt;=15),IF($D62=12,入力項目!$S$5,0),0) +
IF(AND(入力項目!$S$7=$A62,入力項目!$S$8=$D62),子育て関連マスタ!$C$14,0) +
IFERROR(IF(AND(YEAR(EDATE(DATE(入力項目!$S$7,入力項目!$S$8,1),1))=$A62,MONTH(EDATE(DATE(入力項目!$S$7,入力項目!$S$8,1),1))=$D62),子育て関連マスタ!$C$15,0),0) +
IF(AND(OR(T62=3,T62=5,T62=7),$D62=11),子育て関連マスタ!$C$17,0) +
IF(AND(T62=20,$D62=1),子育て関連マスタ!$C$18,0) +
IF(AND(T62=20,$D62=1),
IFERROR(_xlfn.IFS(
入力項目!$S$10="男",子育て関連マスタ!$C$18,
入力項目!$S$10="女",子育て関連マスタ!$C$19
),0),0
) +
IF(AND(T62&gt;=入力項目!$S$18,T62&lt;=入力項目!$S$19),入力項目!$S$20,0) +
IF(AND(T62&gt;=入力項目!$S$21,T62&lt;=入力項目!$S$22),入力項目!$S$23,0) +
IF(AND(T62&gt;=入力項目!$S$24,T62&lt;=入力項目!$S$25),入力項目!$S$26,0)
)</f>
        <v>0</v>
      </c>
      <c r="AI62">
        <f ca="1">-(
_xlfn.IFS(
U62&lt;=入力項目!$S$11,0,
AND(U62&gt;=入力項目!$S$11+1,U62&lt;=3),IFERROR(VLOOKUP(入力項目!$S$12,子育て関連マスタ!$I$4:$M$5,4,FALSE),0),
AND(U62&gt;=4,U62&lt;=6),IFERROR(VLOOKUP(入力項目!$S$13,子育て関連マスタ!$I$9:$M$12,4,FALSE),0),
AND(U62&gt;=7,U62&lt;=12),IFERROR(VLOOKUP(入力項目!$S$14,子育て関連マスタ!$I$16:$M$17,4,FALSE),0),
AND(U62&gt;=13,U62&lt;=15),IFERROR(VLOOKUP(入力項目!$S$15,子育て関連マスタ!$I$21:$M$22,4,FALSE),0),
AND(U62&gt;=16,U62&lt;=18),IFERROR(VLOOKUP(入力項目!$S$16,子育て関連マスタ!$I$26:$M$28,4,FALSE),0),
AND(U62&gt;=19,U62&lt;=20,入力項目!$S$16="高専"),IFERROR(VLOOKUP(入力項目!$S$16,子育て関連マスタ!$I$26:$M$28,4,FALSE),0),
AND(U62&gt;=19,U62&lt;=20,入力項目!$S$16&lt;&gt;"高専"),IFERROR(VLOOKUP(入力項目!$S$17,子育て関連マスタ!$I$32:$M$37,4,FALSE),0),
AND(U62&gt;=21,U62&lt;=22,入力項目!$S$16="高専"),IFERROR(VLOOKUP(入力項目!$S$17,子育て関連マスタ!$I$32:$M$34,4,FALSE),0),
AND(U62&gt;=21,U62&lt;=22,入力項目!$S$16&lt;&gt;"高専"),IFERROR(VLOOKUP(入力項目!$S$17,子育て関連マスタ!$I$32:$M$34,4,FALSE),0),
U62&gt;=23,0
) +
IF($D62=4,
  IFERROR(_xlfn.IFS(
  U62&lt;=入力項目!$S$11,0,
  AND(U62=入力項目!$S$11),IFERROR(VLOOKUP(入力項目!$S$12,子育て関連マスタ!$I$4:$M$5,2,FALSE),0),
  AND(U62=4),IFERROR(VLOOKUP(入力項目!$S$13,子育て関連マスタ!$I$9:$M$12,2,FALSE),0),
  AND(U62=7),IFERROR(VLOOKUP(入力項目!$S$14,子育て関連マスタ!$I$16:$M$17,2,FALSE),0),
  AND(U62=13),IFERROR(VLOOKUP(入力項目!$S$15,子育て関連マスタ!$I$21:$M$22,2,FALSE),0),
  AND(U62=16),IFERROR(VLOOKUP(入力項目!$S$16,子育て関連マスタ!$I$26:$M$28,2,FALSE),0),
  AND(U62=19,入力項目!$S$16&lt;&gt;"高専"),IFERROR(VLOOKUP(入力項目!$S$17,子育て関連マスタ!$I$32:$M$37,2,FALSE),0),
  AND(U62=21,入力項目!$S$16="高専"),IFERROR(VLOOKUP(入力項目!$S$17,子育て関連マスタ!$I$32:$M$37,2,FALSE),0),
  U62&gt;=22,0
  ),0),0
) +
IF(AND(U62&gt;=1,U62&lt;=15),IF($D62=入力項目!$S$8,入力項目!$S$3,0),0) +
IF(AND(U62&gt;=1,U62&lt;=15),IF($D62=5,入力項目!$S$4,0),0) +
IF(AND(U62&gt;=1,U62&lt;=15),IF($D62=12,入力項目!$S$5,0),0) +
IF(AND(入力項目!$S$7=$A62,入力項目!$S$8=$D62),子育て関連マスタ!$C$14,0) +
IFERROR(IF(AND(YEAR(EDATE(DATE(入力項目!$S$7,入力項目!$S$8,1),1))=$A62,MONTH(EDATE(DATE(入力項目!$S$7,入力項目!$S$8,1),1))=$D62),子育て関連マスタ!$C$15,0),0) +
IF(AND(OR(U62=3,U62=5,U62=7),$D62=11),子育て関連マスタ!$C$17,0) +
IF(AND(U62=20,$D62=1),子育て関連マスタ!$C$18,0) +
IF(AND(U62=20,$D62=1),
IFERROR(_xlfn.IFS(
入力項目!$S$10="男",子育て関連マスタ!$C$18,
入力項目!$S$10="女",子育て関連マスタ!$C$19
),0),0
) +
IF(AND(U62&gt;=入力項目!$S$18,U62&lt;=入力項目!$S$19),入力項目!$S$20,0) +
IF(AND(U62&gt;=入力項目!$S$21,U62&lt;=入力項目!$S$22),入力項目!$S$23,0) +
IF(AND(U62&gt;=入力項目!$S$24,U62&lt;=入力項目!$S$25),入力項目!$S$26,0)
)</f>
        <v>0</v>
      </c>
      <c r="AJ62" s="10">
        <f ca="1">-VLOOKUP($D62,月別収支!$A$2:$H$13,7,FALSE)</f>
        <v>-20000</v>
      </c>
    </row>
    <row r="63" spans="1:36" x14ac:dyDescent="0.4">
      <c r="A63">
        <f t="shared" ca="1" si="20"/>
        <v>2029</v>
      </c>
      <c r="B63">
        <f t="shared" ca="1" si="7"/>
        <v>2029</v>
      </c>
      <c r="C63">
        <f t="shared" ca="1" si="8"/>
        <v>5</v>
      </c>
      <c r="D63">
        <f t="shared" ca="1" si="21"/>
        <v>9</v>
      </c>
      <c r="E63" t="str">
        <f t="shared" ca="1" si="0"/>
        <v>2029年9月</v>
      </c>
      <c r="F63">
        <f ca="1">IF(OR(入力項目!$N$5&lt;$A63,AND(入力項目!$N$5=$A63,入力項目!$N$6&lt;$D63)),IF(F62=0,1,IF(G63=12,F62+1,F62)),0)</f>
        <v>4</v>
      </c>
      <c r="G63">
        <f ca="1">IF(OR(入力項目!$N$5&lt;$A63,AND(入力項目!$N$5=$A63,入力項目!$N$6&lt;$D63)),IF(G62=12,1,G62+1),0)</f>
        <v>11</v>
      </c>
      <c r="H63" t="str">
        <f t="shared" ca="1" si="1"/>
        <v>4_11</v>
      </c>
      <c r="I63">
        <f ca="1">IF(
  IFERROR(AND($C63&gt;0,MOD($C63,入力項目!$N$22)=0,$D63=入力項目!$N$23), FALSE),
  1,
  IF(
    AND(I62&gt;0,J62=12),
    IF(I62=入力項目!$N$28, 0, I62+1),
    I62
  )
)</f>
        <v>1</v>
      </c>
      <c r="J63">
        <f ca="1">IF($D63=入力項目!$N$23,1,IFERROR(J62+1,1))</f>
        <v>4</v>
      </c>
      <c r="K63" t="str">
        <f t="shared" ca="1" si="2"/>
        <v>1_4</v>
      </c>
      <c r="L63">
        <f ca="1">L62+IF(入力項目!$D$4=$D63,1,0)</f>
        <v>33</v>
      </c>
      <c r="M63" t="str">
        <f t="shared" ca="1" si="3"/>
        <v>33歳</v>
      </c>
      <c r="N63">
        <f t="shared" ca="1" si="10"/>
        <v>34</v>
      </c>
      <c r="O63" t="str">
        <f t="shared" ca="1" si="4"/>
        <v>34歳</v>
      </c>
      <c r="P63">
        <f t="shared" ca="1" si="11"/>
        <v>9</v>
      </c>
      <c r="Q63">
        <f t="shared" ca="1" si="12"/>
        <v>7</v>
      </c>
      <c r="R63">
        <f t="shared" ca="1" si="13"/>
        <v>2030</v>
      </c>
      <c r="S63">
        <f t="shared" ca="1" si="14"/>
        <v>2030</v>
      </c>
      <c r="T63">
        <f t="shared" ca="1" si="15"/>
        <v>2030</v>
      </c>
      <c r="U63">
        <f t="shared" ca="1" si="16"/>
        <v>2030</v>
      </c>
      <c r="V63" s="10">
        <f t="shared" ca="1" si="17"/>
        <v>11086071</v>
      </c>
      <c r="W63" s="10">
        <f ca="1">IF($L63&lt;その他マスタ!$B$1,VLOOKUP($D63,月別収支!$A$2:$H$13,2,FALSE),その他マスタ!$B$3)+IF(AND($L63=その他マスタ!$B$1,入力項目!$I$9="あり",$D63=入力項目!$D$4),その他マスタ!$B$2,0)</f>
        <v>300000</v>
      </c>
      <c r="X63" s="10">
        <f ca="1">-IF(入力項目!$K$5=TRUE,
IF($F63+$G63&lt;3,VLOOKUP($D63,月別収支!$A$2:$H$13,8,FALSE),0)+IFERROR(VLOOKUP($H63,住宅ローン計算!C:P,13,FALSE),0)+IF($F63&gt;1,IF(OR($G63=3,$G63=6,$G63=9,$G63=12),ROUNDUP(入力項目!$N$18/4,0),0),0),
VLOOKUP($D63,月別収支!$A$2:$H$13,8,FALSE))</f>
        <v>-51775</v>
      </c>
      <c r="Y63" s="10">
        <f ca="1">-VLOOKUP($D63,月別収支!$A$2:$H$13,3,FALSE)</f>
        <v>-75000</v>
      </c>
      <c r="Z63" s="10">
        <f ca="1">-VLOOKUP($D63,月別収支!$A$2:$H$13,4,FALSE)</f>
        <v>-27000</v>
      </c>
      <c r="AA63" s="10">
        <f ca="1">-VLOOKUP($D63,月別収支!$A$2:$H$13,6,FALSE)</f>
        <v>-10000</v>
      </c>
      <c r="AB63" s="10">
        <f ca="1">-(
VLOOKUP($D63,月別収支!$A$2:$H$13,5,FALSE)+IF(AND(入力項目!$I$27&lt;=$A63,ISEVEN($A63-入力項目!$I$27),入力項目!$I$28=$D63),入力項目!$I$26,0)
+IF(入力項目!$K$26=TRUE,
IFERROR(VLOOKUP($K63,マイカーローン計算!C:P,13,FALSE),0),
IFERROR(
  IF(AND($C63&gt;0,MOD($C63,入力項目!$N$22)=0,$D63=入力項目!$N$23),入力項目!$N$24,0),
 0
)
)
)</f>
        <v>-20000</v>
      </c>
      <c r="AC63" s="10">
        <f ca="1">-IF($A63&lt;入力項目!$N$33,入力項目!$N$35,IF(AND($A63=入力項目!$N$33,$D63&lt;=入力項目!$N$34),入力項目!$N$35,0))</f>
        <v>-5000</v>
      </c>
      <c r="AD63">
        <f ca="1">-(
_xlfn.IFS(
P63&lt;=入力項目!$S$11,0,
AND(P63&gt;=入力項目!$S$11+1,P63&lt;=3),IFERROR(VLOOKUP(入力項目!$S$12,子育て関連マスタ!$I$4:$M$5,4,FALSE),0),
AND(P63&gt;=4,P63&lt;=6),IFERROR(VLOOKUP(入力項目!$S$13,子育て関連マスタ!$I$9:$M$12,4,FALSE),0),
AND(P63&gt;=7,P63&lt;=12),IFERROR(VLOOKUP(入力項目!$S$14,子育て関連マスタ!$I$16:$M$17,4,FALSE),0),
AND(P63&gt;=13,P63&lt;=15),IFERROR(VLOOKUP(入力項目!$S$15,子育て関連マスタ!$I$21:$M$22,4,FALSE),0),
AND(P63&gt;=16,P63&lt;=18),IFERROR(VLOOKUP(入力項目!$S$16,子育て関連マスタ!$I$26:$M$28,4,FALSE),0),
AND(P63&gt;=19,P63&lt;=20,入力項目!$S$16="高専"),IFERROR(VLOOKUP(入力項目!$S$16,子育て関連マスタ!$I$26:$M$28,4,FALSE),0),
AND(P63&gt;=19,P63&lt;=20,入力項目!$S$16&lt;&gt;"高専"),IFERROR(VLOOKUP(入力項目!$S$17,子育て関連マスタ!$I$32:$M$37,4,FALSE),0),
AND(P63&gt;=21,P63&lt;=22,入力項目!$S$16="高専"),IFERROR(VLOOKUP(入力項目!$S$17,子育て関連マスタ!$I$32:$M$34,4,FALSE),0),
AND(P63&gt;=21,P63&lt;=22,入力項目!$S$16&lt;&gt;"高専"),IFERROR(VLOOKUP(入力項目!$S$17,子育て関連マスタ!$I$32:$M$34,4,FALSE),0),
P63&gt;=23,0
) +
IF($D63=4,
  IFERROR(_xlfn.IFS(
  P63&lt;=入力項目!$S$11,0,
  AND(P63=入力項目!$S$11),IFERROR(VLOOKUP(入力項目!$S$12,子育て関連マスタ!$I$4:$M$5,2,FALSE),0),
  AND(P63=4),IFERROR(VLOOKUP(入力項目!$S$13,子育て関連マスタ!$I$9:$M$12,2,FALSE),0),
  AND(P63=7),IFERROR(VLOOKUP(入力項目!$S$14,子育て関連マスタ!$I$16:$M$17,2,FALSE),0),
  AND(P63=13),IFERROR(VLOOKUP(入力項目!$S$15,子育て関連マスタ!$I$21:$M$22,2,FALSE),0),
  AND(P63=16),IFERROR(VLOOKUP(入力項目!$S$16,子育て関連マスタ!$I$26:$M$28,2,FALSE),0),
  AND(P63=19,入力項目!$S$16&lt;&gt;"高専"),IFERROR(VLOOKUP(入力項目!$S$17,子育て関連マスタ!$I$32:$M$37,2,FALSE),0),
  AND(P63=21,入力項目!$S$16="高専"),IFERROR(VLOOKUP(入力項目!$S$17,子育て関連マスタ!$I$32:$M$37,2,FALSE),0),
  P63&gt;=22,0
  ),0),0
) +
IF(AND(P63&gt;=1,P63&lt;=15),IF($D63=入力項目!$S$8,入力項目!$S$3,0),0) +
IF(AND(P63&gt;=1,P63&lt;=15),IF($D63=5,入力項目!$S$4,0),0) +
IF(AND(P63&gt;=1,P63&lt;=15),IF($D63=12,入力項目!$S$5,0),0) +
IF(AND(入力項目!$S$7=$A63,入力項目!$S$8=$D63),子育て関連マスタ!$C$14,0) +
IFERROR(IF(AND(YEAR(EDATE(DATE(入力項目!$S$7,入力項目!$S$8,1),1))=$A63,MONTH(EDATE(DATE(入力項目!$S$7,入力項目!$S$8,1),1))=$D63),子育て関連マスタ!$C$15,0),0) +
IF(AND(OR(P63=3,P63=5,P63=7),$D63=11),子育て関連マスタ!$C$17,0) +
IF(AND(P63=20,$D63=1),子育て関連マスタ!$C$18,0) +
IF(AND(P63=20,$D63=1),
IFERROR(_xlfn.IFS(
入力項目!$S$10="男",子育て関連マスタ!$C$18,
入力項目!$S$10="女",子育て関連マスタ!$C$19
),0),0
) +
IF(AND(P63&gt;=入力項目!$S$18,P63&lt;=入力項目!$S$19),入力項目!$S$20,0) +
IF(AND(P63&gt;=入力項目!$S$21,P63&lt;=入力項目!$S$22),入力項目!$S$23,0) +
IF(AND(P63&gt;=入力項目!$S$24,P63&lt;=入力項目!$S$25),入力項目!$S$26,0)
)</f>
        <v>-40000</v>
      </c>
      <c r="AE63">
        <f ca="1">-(
_xlfn.IFS(
Q63&lt;=入力項目!$S$11,0,
AND(Q63&gt;=入力項目!$S$11+1,Q63&lt;=3),IFERROR(VLOOKUP(入力項目!$S$12,子育て関連マスタ!$I$4:$M$5,4,FALSE),0),
AND(Q63&gt;=4,Q63&lt;=6),IFERROR(VLOOKUP(入力項目!$S$13,子育て関連マスタ!$I$9:$M$12,4,FALSE),0),
AND(Q63&gt;=7,Q63&lt;=12),IFERROR(VLOOKUP(入力項目!$S$14,子育て関連マスタ!$I$16:$M$17,4,FALSE),0),
AND(Q63&gt;=13,Q63&lt;=15),IFERROR(VLOOKUP(入力項目!$S$15,子育て関連マスタ!$I$21:$M$22,4,FALSE),0),
AND(Q63&gt;=16,Q63&lt;=18),IFERROR(VLOOKUP(入力項目!$S$16,子育て関連マスタ!$I$26:$M$28,4,FALSE),0),
AND(Q63&gt;=19,Q63&lt;=20,入力項目!$S$16="高専"),IFERROR(VLOOKUP(入力項目!$S$16,子育て関連マスタ!$I$26:$M$28,4,FALSE),0),
AND(Q63&gt;=19,Q63&lt;=20,入力項目!$S$16&lt;&gt;"高専"),IFERROR(VLOOKUP(入力項目!$S$17,子育て関連マスタ!$I$32:$M$37,4,FALSE),0),
AND(Q63&gt;=21,Q63&lt;=22,入力項目!$S$16="高専"),IFERROR(VLOOKUP(入力項目!$S$17,子育て関連マスタ!$I$32:$M$34,4,FALSE),0),
AND(Q63&gt;=21,Q63&lt;=22,入力項目!$S$16&lt;&gt;"高専"),IFERROR(VLOOKUP(入力項目!$S$17,子育て関連マスタ!$I$32:$M$34,4,FALSE),0),
Q63&gt;=23,0
) +
IF($D63=4,
  IFERROR(_xlfn.IFS(
  Q63&lt;=入力項目!$S$11,0,
  AND(Q63=入力項目!$S$11),IFERROR(VLOOKUP(入力項目!$S$12,子育て関連マスタ!$I$4:$M$5,2,FALSE),0),
  AND(Q63=4),IFERROR(VLOOKUP(入力項目!$S$13,子育て関連マスタ!$I$9:$M$12,2,FALSE),0),
  AND(Q63=7),IFERROR(VLOOKUP(入力項目!$S$14,子育て関連マスタ!$I$16:$M$17,2,FALSE),0),
  AND(Q63=13),IFERROR(VLOOKUP(入力項目!$S$15,子育て関連マスタ!$I$21:$M$22,2,FALSE),0),
  AND(Q63=16),IFERROR(VLOOKUP(入力項目!$S$16,子育て関連マスタ!$I$26:$M$28,2,FALSE),0),
  AND(Q63=19,入力項目!$S$16&lt;&gt;"高専"),IFERROR(VLOOKUP(入力項目!$S$17,子育て関連マスタ!$I$32:$M$37,2,FALSE),0),
  AND(Q63=21,入力項目!$S$16="高専"),IFERROR(VLOOKUP(入力項目!$S$17,子育て関連マスタ!$I$32:$M$37,2,FALSE),0),
  Q63&gt;=22,0
  ),0),0
) +
IF(AND(Q63&gt;=1,Q63&lt;=15),IF($D63=入力項目!$S$8,入力項目!$S$3,0),0) +
IF(AND(Q63&gt;=1,Q63&lt;=15),IF($D63=5,入力項目!$S$4,0),0) +
IF(AND(Q63&gt;=1,Q63&lt;=15),IF($D63=12,入力項目!$S$5,0),0) +
IF(AND(入力項目!$S$7=$A63,入力項目!$S$8=$D63),子育て関連マスタ!$C$14,0) +
IFERROR(IF(AND(YEAR(EDATE(DATE(入力項目!$S$7,入力項目!$S$8,1),1))=$A63,MONTH(EDATE(DATE(入力項目!$S$7,入力項目!$S$8,1),1))=$D63),子育て関連マスタ!$C$15,0),0) +
IF(AND(OR(Q63=3,Q63=5,Q63=7),$D63=11),子育て関連マスタ!$C$17,0) +
IF(AND(Q63=20,$D63=1),子育て関連マスタ!$C$18,0) +
IF(AND(Q63=20,$D63=1),
IFERROR(_xlfn.IFS(
入力項目!$S$10="男",子育て関連マスタ!$C$18,
入力項目!$S$10="女",子育て関連マスタ!$C$19
),0),0
) +
IF(AND(Q63&gt;=入力項目!$S$18,Q63&lt;=入力項目!$S$19),入力項目!$S$20,0) +
IF(AND(Q63&gt;=入力項目!$S$21,Q63&lt;=入力項目!$S$22),入力項目!$S$23,0) +
IF(AND(Q63&gt;=入力項目!$S$24,Q63&lt;=入力項目!$S$25),入力項目!$S$26,0)
)</f>
        <v>-40000</v>
      </c>
      <c r="AF63">
        <f ca="1">-(
_xlfn.IFS(
R63&lt;=入力項目!$S$11,0,
AND(R63&gt;=入力項目!$S$11+1,R63&lt;=3),IFERROR(VLOOKUP(入力項目!$S$12,子育て関連マスタ!$I$4:$M$5,4,FALSE),0),
AND(R63&gt;=4,R63&lt;=6),IFERROR(VLOOKUP(入力項目!$S$13,子育て関連マスタ!$I$9:$M$12,4,FALSE),0),
AND(R63&gt;=7,R63&lt;=12),IFERROR(VLOOKUP(入力項目!$S$14,子育て関連マスタ!$I$16:$M$17,4,FALSE),0),
AND(R63&gt;=13,R63&lt;=15),IFERROR(VLOOKUP(入力項目!$S$15,子育て関連マスタ!$I$21:$M$22,4,FALSE),0),
AND(R63&gt;=16,R63&lt;=18),IFERROR(VLOOKUP(入力項目!$S$16,子育て関連マスタ!$I$26:$M$28,4,FALSE),0),
AND(R63&gt;=19,R63&lt;=20,入力項目!$S$16="高専"),IFERROR(VLOOKUP(入力項目!$S$16,子育て関連マスタ!$I$26:$M$28,4,FALSE),0),
AND(R63&gt;=19,R63&lt;=20,入力項目!$S$16&lt;&gt;"高専"),IFERROR(VLOOKUP(入力項目!$S$17,子育て関連マスタ!$I$32:$M$37,4,FALSE),0),
AND(R63&gt;=21,R63&lt;=22,入力項目!$S$16="高専"),IFERROR(VLOOKUP(入力項目!$S$17,子育て関連マスタ!$I$32:$M$34,4,FALSE),0),
AND(R63&gt;=21,R63&lt;=22,入力項目!$S$16&lt;&gt;"高専"),IFERROR(VLOOKUP(入力項目!$S$17,子育て関連マスタ!$I$32:$M$34,4,FALSE),0),
R63&gt;=23,0
) +
IF($D63=4,
  IFERROR(_xlfn.IFS(
  R63&lt;=入力項目!$S$11,0,
  AND(R63=入力項目!$S$11),IFERROR(VLOOKUP(入力項目!$S$12,子育て関連マスタ!$I$4:$M$5,2,FALSE),0),
  AND(R63=4),IFERROR(VLOOKUP(入力項目!$S$13,子育て関連マスタ!$I$9:$M$12,2,FALSE),0),
  AND(R63=7),IFERROR(VLOOKUP(入力項目!$S$14,子育て関連マスタ!$I$16:$M$17,2,FALSE),0),
  AND(R63=13),IFERROR(VLOOKUP(入力項目!$S$15,子育て関連マスタ!$I$21:$M$22,2,FALSE),0),
  AND(R63=16),IFERROR(VLOOKUP(入力項目!$S$16,子育て関連マスタ!$I$26:$M$28,2,FALSE),0),
  AND(R63=19,入力項目!$S$16&lt;&gt;"高専"),IFERROR(VLOOKUP(入力項目!$S$17,子育て関連マスタ!$I$32:$M$37,2,FALSE),0),
  AND(R63=21,入力項目!$S$16="高専"),IFERROR(VLOOKUP(入力項目!$S$17,子育て関連マスタ!$I$32:$M$37,2,FALSE),0),
  R63&gt;=22,0
  ),0),0
) +
IF(AND(R63&gt;=1,R63&lt;=15),IF($D63=入力項目!$S$8,入力項目!$S$3,0),0) +
IF(AND(R63&gt;=1,R63&lt;=15),IF($D63=5,入力項目!$S$4,0),0) +
IF(AND(R63&gt;=1,R63&lt;=15),IF($D63=12,入力項目!$S$5,0),0) +
IF(AND(入力項目!$S$7=$A63,入力項目!$S$8=$D63),子育て関連マスタ!$C$14,0) +
IFERROR(IF(AND(YEAR(EDATE(DATE(入力項目!$S$7,入力項目!$S$8,1),1))=$A63,MONTH(EDATE(DATE(入力項目!$S$7,入力項目!$S$8,1),1))=$D63),子育て関連マスタ!$C$15,0),0) +
IF(AND(OR(R63=3,R63=5,R63=7),$D63=11),子育て関連マスタ!$C$17,0) +
IF(AND(R63=20,$D63=1),子育て関連マスタ!$C$18,0) +
IF(AND(R63=20,$D63=1),
IFERROR(_xlfn.IFS(
入力項目!$S$10="男",子育て関連マスタ!$C$18,
入力項目!$S$10="女",子育て関連マスタ!$C$19
),0),0
) +
IF(AND(R63&gt;=入力項目!$S$18,R63&lt;=入力項目!$S$19),入力項目!$S$20,0) +
IF(AND(R63&gt;=入力項目!$S$21,R63&lt;=入力項目!$S$22),入力項目!$S$23,0) +
IF(AND(R63&gt;=入力項目!$S$24,R63&lt;=入力項目!$S$25),入力項目!$S$26,0)
)</f>
        <v>0</v>
      </c>
      <c r="AG63">
        <f ca="1">-(
_xlfn.IFS(
S63&lt;=入力項目!$S$11,0,
AND(S63&gt;=入力項目!$S$11+1,S63&lt;=3),IFERROR(VLOOKUP(入力項目!$S$12,子育て関連マスタ!$I$4:$M$5,4,FALSE),0),
AND(S63&gt;=4,S63&lt;=6),IFERROR(VLOOKUP(入力項目!$S$13,子育て関連マスタ!$I$9:$M$12,4,FALSE),0),
AND(S63&gt;=7,S63&lt;=12),IFERROR(VLOOKUP(入力項目!$S$14,子育て関連マスタ!$I$16:$M$17,4,FALSE),0),
AND(S63&gt;=13,S63&lt;=15),IFERROR(VLOOKUP(入力項目!$S$15,子育て関連マスタ!$I$21:$M$22,4,FALSE),0),
AND(S63&gt;=16,S63&lt;=18),IFERROR(VLOOKUP(入力項目!$S$16,子育て関連マスタ!$I$26:$M$28,4,FALSE),0),
AND(S63&gt;=19,S63&lt;=20,入力項目!$S$16="高専"),IFERROR(VLOOKUP(入力項目!$S$16,子育て関連マスタ!$I$26:$M$28,4,FALSE),0),
AND(S63&gt;=19,S63&lt;=20,入力項目!$S$16&lt;&gt;"高専"),IFERROR(VLOOKUP(入力項目!$S$17,子育て関連マスタ!$I$32:$M$37,4,FALSE),0),
AND(S63&gt;=21,S63&lt;=22,入力項目!$S$16="高専"),IFERROR(VLOOKUP(入力項目!$S$17,子育て関連マスタ!$I$32:$M$34,4,FALSE),0),
AND(S63&gt;=21,S63&lt;=22,入力項目!$S$16&lt;&gt;"高専"),IFERROR(VLOOKUP(入力項目!$S$17,子育て関連マスタ!$I$32:$M$34,4,FALSE),0),
S63&gt;=23,0
) +
IF($D63=4,
  IFERROR(_xlfn.IFS(
  S63&lt;=入力項目!$S$11,0,
  AND(S63=入力項目!$S$11),IFERROR(VLOOKUP(入力項目!$S$12,子育て関連マスタ!$I$4:$M$5,2,FALSE),0),
  AND(S63=4),IFERROR(VLOOKUP(入力項目!$S$13,子育て関連マスタ!$I$9:$M$12,2,FALSE),0),
  AND(S63=7),IFERROR(VLOOKUP(入力項目!$S$14,子育て関連マスタ!$I$16:$M$17,2,FALSE),0),
  AND(S63=13),IFERROR(VLOOKUP(入力項目!$S$15,子育て関連マスタ!$I$21:$M$22,2,FALSE),0),
  AND(S63=16),IFERROR(VLOOKUP(入力項目!$S$16,子育て関連マスタ!$I$26:$M$28,2,FALSE),0),
  AND(S63=19,入力項目!$S$16&lt;&gt;"高専"),IFERROR(VLOOKUP(入力項目!$S$17,子育て関連マスタ!$I$32:$M$37,2,FALSE),0),
  AND(S63=21,入力項目!$S$16="高専"),IFERROR(VLOOKUP(入力項目!$S$17,子育て関連マスタ!$I$32:$M$37,2,FALSE),0),
  S63&gt;=22,0
  ),0),0
) +
IF(AND(S63&gt;=1,S63&lt;=15),IF($D63=入力項目!$S$8,入力項目!$S$3,0),0) +
IF(AND(S63&gt;=1,S63&lt;=15),IF($D63=5,入力項目!$S$4,0),0) +
IF(AND(S63&gt;=1,S63&lt;=15),IF($D63=12,入力項目!$S$5,0),0) +
IF(AND(入力項目!$S$7=$A63,入力項目!$S$8=$D63),子育て関連マスタ!$C$14,0) +
IFERROR(IF(AND(YEAR(EDATE(DATE(入力項目!$S$7,入力項目!$S$8,1),1))=$A63,MONTH(EDATE(DATE(入力項目!$S$7,入力項目!$S$8,1),1))=$D63),子育て関連マスタ!$C$15,0),0) +
IF(AND(OR(S63=3,S63=5,S63=7),$D63=11),子育て関連マスタ!$C$17,0) +
IF(AND(S63=20,$D63=1),子育て関連マスタ!$C$18,0) +
IF(AND(S63=20,$D63=1),
IFERROR(_xlfn.IFS(
入力項目!$S$10="男",子育て関連マスタ!$C$18,
入力項目!$S$10="女",子育て関連マスタ!$C$19
),0),0
) +
IF(AND(S63&gt;=入力項目!$S$18,S63&lt;=入力項目!$S$19),入力項目!$S$20,0) +
IF(AND(S63&gt;=入力項目!$S$21,S63&lt;=入力項目!$S$22),入力項目!$S$23,0) +
IF(AND(S63&gt;=入力項目!$S$24,S63&lt;=入力項目!$S$25),入力項目!$S$26,0)
)</f>
        <v>0</v>
      </c>
      <c r="AH63">
        <f ca="1">-(
_xlfn.IFS(
T63&lt;=入力項目!$S$11,0,
AND(T63&gt;=入力項目!$S$11+1,T63&lt;=3),IFERROR(VLOOKUP(入力項目!$S$12,子育て関連マスタ!$I$4:$M$5,4,FALSE),0),
AND(T63&gt;=4,T63&lt;=6),IFERROR(VLOOKUP(入力項目!$S$13,子育て関連マスタ!$I$9:$M$12,4,FALSE),0),
AND(T63&gt;=7,T63&lt;=12),IFERROR(VLOOKUP(入力項目!$S$14,子育て関連マスタ!$I$16:$M$17,4,FALSE),0),
AND(T63&gt;=13,T63&lt;=15),IFERROR(VLOOKUP(入力項目!$S$15,子育て関連マスタ!$I$21:$M$22,4,FALSE),0),
AND(T63&gt;=16,T63&lt;=18),IFERROR(VLOOKUP(入力項目!$S$16,子育て関連マスタ!$I$26:$M$28,4,FALSE),0),
AND(T63&gt;=19,T63&lt;=20,入力項目!$S$16="高専"),IFERROR(VLOOKUP(入力項目!$S$16,子育て関連マスタ!$I$26:$M$28,4,FALSE),0),
AND(T63&gt;=19,T63&lt;=20,入力項目!$S$16&lt;&gt;"高専"),IFERROR(VLOOKUP(入力項目!$S$17,子育て関連マスタ!$I$32:$M$37,4,FALSE),0),
AND(T63&gt;=21,T63&lt;=22,入力項目!$S$16="高専"),IFERROR(VLOOKUP(入力項目!$S$17,子育て関連マスタ!$I$32:$M$34,4,FALSE),0),
AND(T63&gt;=21,T63&lt;=22,入力項目!$S$16&lt;&gt;"高専"),IFERROR(VLOOKUP(入力項目!$S$17,子育て関連マスタ!$I$32:$M$34,4,FALSE),0),
T63&gt;=23,0
) +
IF($D63=4,
  IFERROR(_xlfn.IFS(
  T63&lt;=入力項目!$S$11,0,
  AND(T63=入力項目!$S$11),IFERROR(VLOOKUP(入力項目!$S$12,子育て関連マスタ!$I$4:$M$5,2,FALSE),0),
  AND(T63=4),IFERROR(VLOOKUP(入力項目!$S$13,子育て関連マスタ!$I$9:$M$12,2,FALSE),0),
  AND(T63=7),IFERROR(VLOOKUP(入力項目!$S$14,子育て関連マスタ!$I$16:$M$17,2,FALSE),0),
  AND(T63=13),IFERROR(VLOOKUP(入力項目!$S$15,子育て関連マスタ!$I$21:$M$22,2,FALSE),0),
  AND(T63=16),IFERROR(VLOOKUP(入力項目!$S$16,子育て関連マスタ!$I$26:$M$28,2,FALSE),0),
  AND(T63=19,入力項目!$S$16&lt;&gt;"高専"),IFERROR(VLOOKUP(入力項目!$S$17,子育て関連マスタ!$I$32:$M$37,2,FALSE),0),
  AND(T63=21,入力項目!$S$16="高専"),IFERROR(VLOOKUP(入力項目!$S$17,子育て関連マスタ!$I$32:$M$37,2,FALSE),0),
  T63&gt;=22,0
  ),0),0
) +
IF(AND(T63&gt;=1,T63&lt;=15),IF($D63=入力項目!$S$8,入力項目!$S$3,0),0) +
IF(AND(T63&gt;=1,T63&lt;=15),IF($D63=5,入力項目!$S$4,0),0) +
IF(AND(T63&gt;=1,T63&lt;=15),IF($D63=12,入力項目!$S$5,0),0) +
IF(AND(入力項目!$S$7=$A63,入力項目!$S$8=$D63),子育て関連マスタ!$C$14,0) +
IFERROR(IF(AND(YEAR(EDATE(DATE(入力項目!$S$7,入力項目!$S$8,1),1))=$A63,MONTH(EDATE(DATE(入力項目!$S$7,入力項目!$S$8,1),1))=$D63),子育て関連マスタ!$C$15,0),0) +
IF(AND(OR(T63=3,T63=5,T63=7),$D63=11),子育て関連マスタ!$C$17,0) +
IF(AND(T63=20,$D63=1),子育て関連マスタ!$C$18,0) +
IF(AND(T63=20,$D63=1),
IFERROR(_xlfn.IFS(
入力項目!$S$10="男",子育て関連マスタ!$C$18,
入力項目!$S$10="女",子育て関連マスタ!$C$19
),0),0
) +
IF(AND(T63&gt;=入力項目!$S$18,T63&lt;=入力項目!$S$19),入力項目!$S$20,0) +
IF(AND(T63&gt;=入力項目!$S$21,T63&lt;=入力項目!$S$22),入力項目!$S$23,0) +
IF(AND(T63&gt;=入力項目!$S$24,T63&lt;=入力項目!$S$25),入力項目!$S$26,0)
)</f>
        <v>0</v>
      </c>
      <c r="AI63">
        <f ca="1">-(
_xlfn.IFS(
U63&lt;=入力項目!$S$11,0,
AND(U63&gt;=入力項目!$S$11+1,U63&lt;=3),IFERROR(VLOOKUP(入力項目!$S$12,子育て関連マスタ!$I$4:$M$5,4,FALSE),0),
AND(U63&gt;=4,U63&lt;=6),IFERROR(VLOOKUP(入力項目!$S$13,子育て関連マスタ!$I$9:$M$12,4,FALSE),0),
AND(U63&gt;=7,U63&lt;=12),IFERROR(VLOOKUP(入力項目!$S$14,子育て関連マスタ!$I$16:$M$17,4,FALSE),0),
AND(U63&gt;=13,U63&lt;=15),IFERROR(VLOOKUP(入力項目!$S$15,子育て関連マスタ!$I$21:$M$22,4,FALSE),0),
AND(U63&gt;=16,U63&lt;=18),IFERROR(VLOOKUP(入力項目!$S$16,子育て関連マスタ!$I$26:$M$28,4,FALSE),0),
AND(U63&gt;=19,U63&lt;=20,入力項目!$S$16="高専"),IFERROR(VLOOKUP(入力項目!$S$16,子育て関連マスタ!$I$26:$M$28,4,FALSE),0),
AND(U63&gt;=19,U63&lt;=20,入力項目!$S$16&lt;&gt;"高専"),IFERROR(VLOOKUP(入力項目!$S$17,子育て関連マスタ!$I$32:$M$37,4,FALSE),0),
AND(U63&gt;=21,U63&lt;=22,入力項目!$S$16="高専"),IFERROR(VLOOKUP(入力項目!$S$17,子育て関連マスタ!$I$32:$M$34,4,FALSE),0),
AND(U63&gt;=21,U63&lt;=22,入力項目!$S$16&lt;&gt;"高専"),IFERROR(VLOOKUP(入力項目!$S$17,子育て関連マスタ!$I$32:$M$34,4,FALSE),0),
U63&gt;=23,0
) +
IF($D63=4,
  IFERROR(_xlfn.IFS(
  U63&lt;=入力項目!$S$11,0,
  AND(U63=入力項目!$S$11),IFERROR(VLOOKUP(入力項目!$S$12,子育て関連マスタ!$I$4:$M$5,2,FALSE),0),
  AND(U63=4),IFERROR(VLOOKUP(入力項目!$S$13,子育て関連マスタ!$I$9:$M$12,2,FALSE),0),
  AND(U63=7),IFERROR(VLOOKUP(入力項目!$S$14,子育て関連マスタ!$I$16:$M$17,2,FALSE),0),
  AND(U63=13),IFERROR(VLOOKUP(入力項目!$S$15,子育て関連マスタ!$I$21:$M$22,2,FALSE),0),
  AND(U63=16),IFERROR(VLOOKUP(入力項目!$S$16,子育て関連マスタ!$I$26:$M$28,2,FALSE),0),
  AND(U63=19,入力項目!$S$16&lt;&gt;"高専"),IFERROR(VLOOKUP(入力項目!$S$17,子育て関連マスタ!$I$32:$M$37,2,FALSE),0),
  AND(U63=21,入力項目!$S$16="高専"),IFERROR(VLOOKUP(入力項目!$S$17,子育て関連マスタ!$I$32:$M$37,2,FALSE),0),
  U63&gt;=22,0
  ),0),0
) +
IF(AND(U63&gt;=1,U63&lt;=15),IF($D63=入力項目!$S$8,入力項目!$S$3,0),0) +
IF(AND(U63&gt;=1,U63&lt;=15),IF($D63=5,入力項目!$S$4,0),0) +
IF(AND(U63&gt;=1,U63&lt;=15),IF($D63=12,入力項目!$S$5,0),0) +
IF(AND(入力項目!$S$7=$A63,入力項目!$S$8=$D63),子育て関連マスタ!$C$14,0) +
IFERROR(IF(AND(YEAR(EDATE(DATE(入力項目!$S$7,入力項目!$S$8,1),1))=$A63,MONTH(EDATE(DATE(入力項目!$S$7,入力項目!$S$8,1),1))=$D63),子育て関連マスタ!$C$15,0),0) +
IF(AND(OR(U63=3,U63=5,U63=7),$D63=11),子育て関連マスタ!$C$17,0) +
IF(AND(U63=20,$D63=1),子育て関連マスタ!$C$18,0) +
IF(AND(U63=20,$D63=1),
IFERROR(_xlfn.IFS(
入力項目!$S$10="男",子育て関連マスタ!$C$18,
入力項目!$S$10="女",子育て関連マスタ!$C$19
),0),0
) +
IF(AND(U63&gt;=入力項目!$S$18,U63&lt;=入力項目!$S$19),入力項目!$S$20,0) +
IF(AND(U63&gt;=入力項目!$S$21,U63&lt;=入力項目!$S$22),入力項目!$S$23,0) +
IF(AND(U63&gt;=入力項目!$S$24,U63&lt;=入力項目!$S$25),入力項目!$S$26,0)
)</f>
        <v>0</v>
      </c>
      <c r="AJ63" s="10">
        <f ca="1">-VLOOKUP($D63,月別収支!$A$2:$H$13,7,FALSE)</f>
        <v>-20000</v>
      </c>
    </row>
    <row r="64" spans="1:36" x14ac:dyDescent="0.4">
      <c r="A64">
        <f t="shared" ca="1" si="20"/>
        <v>2029</v>
      </c>
      <c r="B64">
        <f t="shared" ca="1" si="7"/>
        <v>2029</v>
      </c>
      <c r="C64">
        <f t="shared" ca="1" si="8"/>
        <v>5</v>
      </c>
      <c r="D64">
        <f t="shared" ca="1" si="21"/>
        <v>10</v>
      </c>
      <c r="E64" t="str">
        <f t="shared" ca="1" si="0"/>
        <v>2029年10月</v>
      </c>
      <c r="F64">
        <f ca="1">IF(OR(入力項目!$N$5&lt;$A64,AND(入力項目!$N$5=$A64,入力項目!$N$6&lt;$D64)),IF(F63=0,1,IF(G64=12,F63+1,F63)),0)</f>
        <v>5</v>
      </c>
      <c r="G64">
        <f ca="1">IF(OR(入力項目!$N$5&lt;$A64,AND(入力項目!$N$5=$A64,入力項目!$N$6&lt;$D64)),IF(G63=12,1,G63+1),0)</f>
        <v>12</v>
      </c>
      <c r="H64" t="str">
        <f t="shared" ca="1" si="1"/>
        <v>5_12</v>
      </c>
      <c r="I64">
        <f ca="1">IF(
  IFERROR(AND($C64&gt;0,MOD($C64,入力項目!$N$22)=0,$D64=入力項目!$N$23), FALSE),
  1,
  IF(
    AND(I63&gt;0,J63=12),
    IF(I63=入力項目!$N$28, 0, I63+1),
    I63
  )
)</f>
        <v>1</v>
      </c>
      <c r="J64">
        <f ca="1">IF($D64=入力項目!$N$23,1,IFERROR(J63+1,1))</f>
        <v>5</v>
      </c>
      <c r="K64" t="str">
        <f t="shared" ca="1" si="2"/>
        <v>1_5</v>
      </c>
      <c r="L64">
        <f ca="1">L63+IF(入力項目!$D$4=$D64,1,0)</f>
        <v>34</v>
      </c>
      <c r="M64" t="str">
        <f t="shared" ca="1" si="3"/>
        <v>34歳</v>
      </c>
      <c r="N64">
        <f t="shared" ca="1" si="10"/>
        <v>34</v>
      </c>
      <c r="O64" t="str">
        <f t="shared" ca="1" si="4"/>
        <v>34歳</v>
      </c>
      <c r="P64">
        <f t="shared" ca="1" si="11"/>
        <v>9</v>
      </c>
      <c r="Q64">
        <f t="shared" ca="1" si="12"/>
        <v>7</v>
      </c>
      <c r="R64">
        <f t="shared" ca="1" si="13"/>
        <v>2030</v>
      </c>
      <c r="S64">
        <f t="shared" ca="1" si="14"/>
        <v>2030</v>
      </c>
      <c r="T64">
        <f t="shared" ca="1" si="15"/>
        <v>2030</v>
      </c>
      <c r="U64">
        <f t="shared" ca="1" si="16"/>
        <v>2030</v>
      </c>
      <c r="V64" s="10">
        <f t="shared" ca="1" si="17"/>
        <v>11059796</v>
      </c>
      <c r="W64" s="10">
        <f ca="1">IF($L64&lt;その他マスタ!$B$1,VLOOKUP($D64,月別収支!$A$2:$H$13,2,FALSE),その他マスタ!$B$3)+IF(AND($L64=その他マスタ!$B$1,入力項目!$I$9="あり",$D64=入力項目!$D$4),その他マスタ!$B$2,0)</f>
        <v>300000</v>
      </c>
      <c r="X64" s="10">
        <f ca="1">-IF(入力項目!$K$5=TRUE,
IF($F64+$G64&lt;3,VLOOKUP($D64,月別収支!$A$2:$H$13,8,FALSE),0)+IFERROR(VLOOKUP($H64,住宅ローン計算!C:P,13,FALSE),0)+IF($F64&gt;1,IF(OR($G64=3,$G64=6,$G64=9,$G64=12),ROUNDUP(入力項目!$N$18/4,0),0),0),
VLOOKUP($D64,月別収支!$A$2:$H$13,8,FALSE))</f>
        <v>-89275</v>
      </c>
      <c r="Y64" s="10">
        <f ca="1">-VLOOKUP($D64,月別収支!$A$2:$H$13,3,FALSE)</f>
        <v>-75000</v>
      </c>
      <c r="Z64" s="10">
        <f ca="1">-VLOOKUP($D64,月別収支!$A$2:$H$13,4,FALSE)</f>
        <v>-27000</v>
      </c>
      <c r="AA64" s="10">
        <f ca="1">-VLOOKUP($D64,月別収支!$A$2:$H$13,6,FALSE)</f>
        <v>-10000</v>
      </c>
      <c r="AB64" s="10">
        <f ca="1">-(
VLOOKUP($D64,月別収支!$A$2:$H$13,5,FALSE)+IF(AND(入力項目!$I$27&lt;=$A64,ISEVEN($A64-入力項目!$I$27),入力項目!$I$28=$D64),入力項目!$I$26,0)
+IF(入力項目!$K$26=TRUE,
IFERROR(VLOOKUP($K64,マイカーローン計算!C:P,13,FALSE),0),
IFERROR(
  IF(AND($C64&gt;0,MOD($C64,入力項目!$N$22)=0,$D64=入力項目!$N$23),入力項目!$N$24,0),
 0
)
)
)</f>
        <v>-20000</v>
      </c>
      <c r="AC64" s="10">
        <f ca="1">-IF($A64&lt;入力項目!$N$33,入力項目!$N$35,IF(AND($A64=入力項目!$N$33,$D64&lt;=入力項目!$N$34),入力項目!$N$35,0))</f>
        <v>-5000</v>
      </c>
      <c r="AD64">
        <f ca="1">-(
_xlfn.IFS(
P64&lt;=入力項目!$S$11,0,
AND(P64&gt;=入力項目!$S$11+1,P64&lt;=3),IFERROR(VLOOKUP(入力項目!$S$12,子育て関連マスタ!$I$4:$M$5,4,FALSE),0),
AND(P64&gt;=4,P64&lt;=6),IFERROR(VLOOKUP(入力項目!$S$13,子育て関連マスタ!$I$9:$M$12,4,FALSE),0),
AND(P64&gt;=7,P64&lt;=12),IFERROR(VLOOKUP(入力項目!$S$14,子育て関連マスタ!$I$16:$M$17,4,FALSE),0),
AND(P64&gt;=13,P64&lt;=15),IFERROR(VLOOKUP(入力項目!$S$15,子育て関連マスタ!$I$21:$M$22,4,FALSE),0),
AND(P64&gt;=16,P64&lt;=18),IFERROR(VLOOKUP(入力項目!$S$16,子育て関連マスタ!$I$26:$M$28,4,FALSE),0),
AND(P64&gt;=19,P64&lt;=20,入力項目!$S$16="高専"),IFERROR(VLOOKUP(入力項目!$S$16,子育て関連マスタ!$I$26:$M$28,4,FALSE),0),
AND(P64&gt;=19,P64&lt;=20,入力項目!$S$16&lt;&gt;"高専"),IFERROR(VLOOKUP(入力項目!$S$17,子育て関連マスタ!$I$32:$M$37,4,FALSE),0),
AND(P64&gt;=21,P64&lt;=22,入力項目!$S$16="高専"),IFERROR(VLOOKUP(入力項目!$S$17,子育て関連マスタ!$I$32:$M$34,4,FALSE),0),
AND(P64&gt;=21,P64&lt;=22,入力項目!$S$16&lt;&gt;"高専"),IFERROR(VLOOKUP(入力項目!$S$17,子育て関連マスタ!$I$32:$M$34,4,FALSE),0),
P64&gt;=23,0
) +
IF($D64=4,
  IFERROR(_xlfn.IFS(
  P64&lt;=入力項目!$S$11,0,
  AND(P64=入力項目!$S$11),IFERROR(VLOOKUP(入力項目!$S$12,子育て関連マスタ!$I$4:$M$5,2,FALSE),0),
  AND(P64=4),IFERROR(VLOOKUP(入力項目!$S$13,子育て関連マスタ!$I$9:$M$12,2,FALSE),0),
  AND(P64=7),IFERROR(VLOOKUP(入力項目!$S$14,子育て関連マスタ!$I$16:$M$17,2,FALSE),0),
  AND(P64=13),IFERROR(VLOOKUP(入力項目!$S$15,子育て関連マスタ!$I$21:$M$22,2,FALSE),0),
  AND(P64=16),IFERROR(VLOOKUP(入力項目!$S$16,子育て関連マスタ!$I$26:$M$28,2,FALSE),0),
  AND(P64=19,入力項目!$S$16&lt;&gt;"高専"),IFERROR(VLOOKUP(入力項目!$S$17,子育て関連マスタ!$I$32:$M$37,2,FALSE),0),
  AND(P64=21,入力項目!$S$16="高専"),IFERROR(VLOOKUP(入力項目!$S$17,子育て関連マスタ!$I$32:$M$37,2,FALSE),0),
  P64&gt;=22,0
  ),0),0
) +
IF(AND(P64&gt;=1,P64&lt;=15),IF($D64=入力項目!$S$8,入力項目!$S$3,0),0) +
IF(AND(P64&gt;=1,P64&lt;=15),IF($D64=5,入力項目!$S$4,0),0) +
IF(AND(P64&gt;=1,P64&lt;=15),IF($D64=12,入力項目!$S$5,0),0) +
IF(AND(入力項目!$S$7=$A64,入力項目!$S$8=$D64),子育て関連マスタ!$C$14,0) +
IFERROR(IF(AND(YEAR(EDATE(DATE(入力項目!$S$7,入力項目!$S$8,1),1))=$A64,MONTH(EDATE(DATE(入力項目!$S$7,入力項目!$S$8,1),1))=$D64),子育て関連マスタ!$C$15,0),0) +
IF(AND(OR(P64=3,P64=5,P64=7),$D64=11),子育て関連マスタ!$C$17,0) +
IF(AND(P64=20,$D64=1),子育て関連マスタ!$C$18,0) +
IF(AND(P64=20,$D64=1),
IFERROR(_xlfn.IFS(
入力項目!$S$10="男",子育て関連マスタ!$C$18,
入力項目!$S$10="女",子育て関連マスタ!$C$19
),0),0
) +
IF(AND(P64&gt;=入力項目!$S$18,P64&lt;=入力項目!$S$19),入力項目!$S$20,0) +
IF(AND(P64&gt;=入力項目!$S$21,P64&lt;=入力項目!$S$22),入力項目!$S$23,0) +
IF(AND(P64&gt;=入力項目!$S$24,P64&lt;=入力項目!$S$25),入力項目!$S$26,0)
)</f>
        <v>-40000</v>
      </c>
      <c r="AE64">
        <f ca="1">-(
_xlfn.IFS(
Q64&lt;=入力項目!$S$11,0,
AND(Q64&gt;=入力項目!$S$11+1,Q64&lt;=3),IFERROR(VLOOKUP(入力項目!$S$12,子育て関連マスタ!$I$4:$M$5,4,FALSE),0),
AND(Q64&gt;=4,Q64&lt;=6),IFERROR(VLOOKUP(入力項目!$S$13,子育て関連マスタ!$I$9:$M$12,4,FALSE),0),
AND(Q64&gt;=7,Q64&lt;=12),IFERROR(VLOOKUP(入力項目!$S$14,子育て関連マスタ!$I$16:$M$17,4,FALSE),0),
AND(Q64&gt;=13,Q64&lt;=15),IFERROR(VLOOKUP(入力項目!$S$15,子育て関連マスタ!$I$21:$M$22,4,FALSE),0),
AND(Q64&gt;=16,Q64&lt;=18),IFERROR(VLOOKUP(入力項目!$S$16,子育て関連マスタ!$I$26:$M$28,4,FALSE),0),
AND(Q64&gt;=19,Q64&lt;=20,入力項目!$S$16="高専"),IFERROR(VLOOKUP(入力項目!$S$16,子育て関連マスタ!$I$26:$M$28,4,FALSE),0),
AND(Q64&gt;=19,Q64&lt;=20,入力項目!$S$16&lt;&gt;"高専"),IFERROR(VLOOKUP(入力項目!$S$17,子育て関連マスタ!$I$32:$M$37,4,FALSE),0),
AND(Q64&gt;=21,Q64&lt;=22,入力項目!$S$16="高専"),IFERROR(VLOOKUP(入力項目!$S$17,子育て関連マスタ!$I$32:$M$34,4,FALSE),0),
AND(Q64&gt;=21,Q64&lt;=22,入力項目!$S$16&lt;&gt;"高専"),IFERROR(VLOOKUP(入力項目!$S$17,子育て関連マスタ!$I$32:$M$34,4,FALSE),0),
Q64&gt;=23,0
) +
IF($D64=4,
  IFERROR(_xlfn.IFS(
  Q64&lt;=入力項目!$S$11,0,
  AND(Q64=入力項目!$S$11),IFERROR(VLOOKUP(入力項目!$S$12,子育て関連マスタ!$I$4:$M$5,2,FALSE),0),
  AND(Q64=4),IFERROR(VLOOKUP(入力項目!$S$13,子育て関連マスタ!$I$9:$M$12,2,FALSE),0),
  AND(Q64=7),IFERROR(VLOOKUP(入力項目!$S$14,子育て関連マスタ!$I$16:$M$17,2,FALSE),0),
  AND(Q64=13),IFERROR(VLOOKUP(入力項目!$S$15,子育て関連マスタ!$I$21:$M$22,2,FALSE),0),
  AND(Q64=16),IFERROR(VLOOKUP(入力項目!$S$16,子育て関連マスタ!$I$26:$M$28,2,FALSE),0),
  AND(Q64=19,入力項目!$S$16&lt;&gt;"高専"),IFERROR(VLOOKUP(入力項目!$S$17,子育て関連マスタ!$I$32:$M$37,2,FALSE),0),
  AND(Q64=21,入力項目!$S$16="高専"),IFERROR(VLOOKUP(入力項目!$S$17,子育て関連マスタ!$I$32:$M$37,2,FALSE),0),
  Q64&gt;=22,0
  ),0),0
) +
IF(AND(Q64&gt;=1,Q64&lt;=15),IF($D64=入力項目!$S$8,入力項目!$S$3,0),0) +
IF(AND(Q64&gt;=1,Q64&lt;=15),IF($D64=5,入力項目!$S$4,0),0) +
IF(AND(Q64&gt;=1,Q64&lt;=15),IF($D64=12,入力項目!$S$5,0),0) +
IF(AND(入力項目!$S$7=$A64,入力項目!$S$8=$D64),子育て関連マスタ!$C$14,0) +
IFERROR(IF(AND(YEAR(EDATE(DATE(入力項目!$S$7,入力項目!$S$8,1),1))=$A64,MONTH(EDATE(DATE(入力項目!$S$7,入力項目!$S$8,1),1))=$D64),子育て関連マスタ!$C$15,0),0) +
IF(AND(OR(Q64=3,Q64=5,Q64=7),$D64=11),子育て関連マスタ!$C$17,0) +
IF(AND(Q64=20,$D64=1),子育て関連マスタ!$C$18,0) +
IF(AND(Q64=20,$D64=1),
IFERROR(_xlfn.IFS(
入力項目!$S$10="男",子育て関連マスタ!$C$18,
入力項目!$S$10="女",子育て関連マスタ!$C$19
),0),0
) +
IF(AND(Q64&gt;=入力項目!$S$18,Q64&lt;=入力項目!$S$19),入力項目!$S$20,0) +
IF(AND(Q64&gt;=入力項目!$S$21,Q64&lt;=入力項目!$S$22),入力項目!$S$23,0) +
IF(AND(Q64&gt;=入力項目!$S$24,Q64&lt;=入力項目!$S$25),入力項目!$S$26,0)
)</f>
        <v>-40000</v>
      </c>
      <c r="AF64">
        <f ca="1">-(
_xlfn.IFS(
R64&lt;=入力項目!$S$11,0,
AND(R64&gt;=入力項目!$S$11+1,R64&lt;=3),IFERROR(VLOOKUP(入力項目!$S$12,子育て関連マスタ!$I$4:$M$5,4,FALSE),0),
AND(R64&gt;=4,R64&lt;=6),IFERROR(VLOOKUP(入力項目!$S$13,子育て関連マスタ!$I$9:$M$12,4,FALSE),0),
AND(R64&gt;=7,R64&lt;=12),IFERROR(VLOOKUP(入力項目!$S$14,子育て関連マスタ!$I$16:$M$17,4,FALSE),0),
AND(R64&gt;=13,R64&lt;=15),IFERROR(VLOOKUP(入力項目!$S$15,子育て関連マスタ!$I$21:$M$22,4,FALSE),0),
AND(R64&gt;=16,R64&lt;=18),IFERROR(VLOOKUP(入力項目!$S$16,子育て関連マスタ!$I$26:$M$28,4,FALSE),0),
AND(R64&gt;=19,R64&lt;=20,入力項目!$S$16="高専"),IFERROR(VLOOKUP(入力項目!$S$16,子育て関連マスタ!$I$26:$M$28,4,FALSE),0),
AND(R64&gt;=19,R64&lt;=20,入力項目!$S$16&lt;&gt;"高専"),IFERROR(VLOOKUP(入力項目!$S$17,子育て関連マスタ!$I$32:$M$37,4,FALSE),0),
AND(R64&gt;=21,R64&lt;=22,入力項目!$S$16="高専"),IFERROR(VLOOKUP(入力項目!$S$17,子育て関連マスタ!$I$32:$M$34,4,FALSE),0),
AND(R64&gt;=21,R64&lt;=22,入力項目!$S$16&lt;&gt;"高専"),IFERROR(VLOOKUP(入力項目!$S$17,子育て関連マスタ!$I$32:$M$34,4,FALSE),0),
R64&gt;=23,0
) +
IF($D64=4,
  IFERROR(_xlfn.IFS(
  R64&lt;=入力項目!$S$11,0,
  AND(R64=入力項目!$S$11),IFERROR(VLOOKUP(入力項目!$S$12,子育て関連マスタ!$I$4:$M$5,2,FALSE),0),
  AND(R64=4),IFERROR(VLOOKUP(入力項目!$S$13,子育て関連マスタ!$I$9:$M$12,2,FALSE),0),
  AND(R64=7),IFERROR(VLOOKUP(入力項目!$S$14,子育て関連マスタ!$I$16:$M$17,2,FALSE),0),
  AND(R64=13),IFERROR(VLOOKUP(入力項目!$S$15,子育て関連マスタ!$I$21:$M$22,2,FALSE),0),
  AND(R64=16),IFERROR(VLOOKUP(入力項目!$S$16,子育て関連マスタ!$I$26:$M$28,2,FALSE),0),
  AND(R64=19,入力項目!$S$16&lt;&gt;"高専"),IFERROR(VLOOKUP(入力項目!$S$17,子育て関連マスタ!$I$32:$M$37,2,FALSE),0),
  AND(R64=21,入力項目!$S$16="高専"),IFERROR(VLOOKUP(入力項目!$S$17,子育て関連マスタ!$I$32:$M$37,2,FALSE),0),
  R64&gt;=22,0
  ),0),0
) +
IF(AND(R64&gt;=1,R64&lt;=15),IF($D64=入力項目!$S$8,入力項目!$S$3,0),0) +
IF(AND(R64&gt;=1,R64&lt;=15),IF($D64=5,入力項目!$S$4,0),0) +
IF(AND(R64&gt;=1,R64&lt;=15),IF($D64=12,入力項目!$S$5,0),0) +
IF(AND(入力項目!$S$7=$A64,入力項目!$S$8=$D64),子育て関連マスタ!$C$14,0) +
IFERROR(IF(AND(YEAR(EDATE(DATE(入力項目!$S$7,入力項目!$S$8,1),1))=$A64,MONTH(EDATE(DATE(入力項目!$S$7,入力項目!$S$8,1),1))=$D64),子育て関連マスタ!$C$15,0),0) +
IF(AND(OR(R64=3,R64=5,R64=7),$D64=11),子育て関連マスタ!$C$17,0) +
IF(AND(R64=20,$D64=1),子育て関連マスタ!$C$18,0) +
IF(AND(R64=20,$D64=1),
IFERROR(_xlfn.IFS(
入力項目!$S$10="男",子育て関連マスタ!$C$18,
入力項目!$S$10="女",子育て関連マスタ!$C$19
),0),0
) +
IF(AND(R64&gt;=入力項目!$S$18,R64&lt;=入力項目!$S$19),入力項目!$S$20,0) +
IF(AND(R64&gt;=入力項目!$S$21,R64&lt;=入力項目!$S$22),入力項目!$S$23,0) +
IF(AND(R64&gt;=入力項目!$S$24,R64&lt;=入力項目!$S$25),入力項目!$S$26,0)
)</f>
        <v>0</v>
      </c>
      <c r="AG64">
        <f ca="1">-(
_xlfn.IFS(
S64&lt;=入力項目!$S$11,0,
AND(S64&gt;=入力項目!$S$11+1,S64&lt;=3),IFERROR(VLOOKUP(入力項目!$S$12,子育て関連マスタ!$I$4:$M$5,4,FALSE),0),
AND(S64&gt;=4,S64&lt;=6),IFERROR(VLOOKUP(入力項目!$S$13,子育て関連マスタ!$I$9:$M$12,4,FALSE),0),
AND(S64&gt;=7,S64&lt;=12),IFERROR(VLOOKUP(入力項目!$S$14,子育て関連マスタ!$I$16:$M$17,4,FALSE),0),
AND(S64&gt;=13,S64&lt;=15),IFERROR(VLOOKUP(入力項目!$S$15,子育て関連マスタ!$I$21:$M$22,4,FALSE),0),
AND(S64&gt;=16,S64&lt;=18),IFERROR(VLOOKUP(入力項目!$S$16,子育て関連マスタ!$I$26:$M$28,4,FALSE),0),
AND(S64&gt;=19,S64&lt;=20,入力項目!$S$16="高専"),IFERROR(VLOOKUP(入力項目!$S$16,子育て関連マスタ!$I$26:$M$28,4,FALSE),0),
AND(S64&gt;=19,S64&lt;=20,入力項目!$S$16&lt;&gt;"高専"),IFERROR(VLOOKUP(入力項目!$S$17,子育て関連マスタ!$I$32:$M$37,4,FALSE),0),
AND(S64&gt;=21,S64&lt;=22,入力項目!$S$16="高専"),IFERROR(VLOOKUP(入力項目!$S$17,子育て関連マスタ!$I$32:$M$34,4,FALSE),0),
AND(S64&gt;=21,S64&lt;=22,入力項目!$S$16&lt;&gt;"高専"),IFERROR(VLOOKUP(入力項目!$S$17,子育て関連マスタ!$I$32:$M$34,4,FALSE),0),
S64&gt;=23,0
) +
IF($D64=4,
  IFERROR(_xlfn.IFS(
  S64&lt;=入力項目!$S$11,0,
  AND(S64=入力項目!$S$11),IFERROR(VLOOKUP(入力項目!$S$12,子育て関連マスタ!$I$4:$M$5,2,FALSE),0),
  AND(S64=4),IFERROR(VLOOKUP(入力項目!$S$13,子育て関連マスタ!$I$9:$M$12,2,FALSE),0),
  AND(S64=7),IFERROR(VLOOKUP(入力項目!$S$14,子育て関連マスタ!$I$16:$M$17,2,FALSE),0),
  AND(S64=13),IFERROR(VLOOKUP(入力項目!$S$15,子育て関連マスタ!$I$21:$M$22,2,FALSE),0),
  AND(S64=16),IFERROR(VLOOKUP(入力項目!$S$16,子育て関連マスタ!$I$26:$M$28,2,FALSE),0),
  AND(S64=19,入力項目!$S$16&lt;&gt;"高専"),IFERROR(VLOOKUP(入力項目!$S$17,子育て関連マスタ!$I$32:$M$37,2,FALSE),0),
  AND(S64=21,入力項目!$S$16="高専"),IFERROR(VLOOKUP(入力項目!$S$17,子育て関連マスタ!$I$32:$M$37,2,FALSE),0),
  S64&gt;=22,0
  ),0),0
) +
IF(AND(S64&gt;=1,S64&lt;=15),IF($D64=入力項目!$S$8,入力項目!$S$3,0),0) +
IF(AND(S64&gt;=1,S64&lt;=15),IF($D64=5,入力項目!$S$4,0),0) +
IF(AND(S64&gt;=1,S64&lt;=15),IF($D64=12,入力項目!$S$5,0),0) +
IF(AND(入力項目!$S$7=$A64,入力項目!$S$8=$D64),子育て関連マスタ!$C$14,0) +
IFERROR(IF(AND(YEAR(EDATE(DATE(入力項目!$S$7,入力項目!$S$8,1),1))=$A64,MONTH(EDATE(DATE(入力項目!$S$7,入力項目!$S$8,1),1))=$D64),子育て関連マスタ!$C$15,0),0) +
IF(AND(OR(S64=3,S64=5,S64=7),$D64=11),子育て関連マスタ!$C$17,0) +
IF(AND(S64=20,$D64=1),子育て関連マスタ!$C$18,0) +
IF(AND(S64=20,$D64=1),
IFERROR(_xlfn.IFS(
入力項目!$S$10="男",子育て関連マスタ!$C$18,
入力項目!$S$10="女",子育て関連マスタ!$C$19
),0),0
) +
IF(AND(S64&gt;=入力項目!$S$18,S64&lt;=入力項目!$S$19),入力項目!$S$20,0) +
IF(AND(S64&gt;=入力項目!$S$21,S64&lt;=入力項目!$S$22),入力項目!$S$23,0) +
IF(AND(S64&gt;=入力項目!$S$24,S64&lt;=入力項目!$S$25),入力項目!$S$26,0)
)</f>
        <v>0</v>
      </c>
      <c r="AH64">
        <f ca="1">-(
_xlfn.IFS(
T64&lt;=入力項目!$S$11,0,
AND(T64&gt;=入力項目!$S$11+1,T64&lt;=3),IFERROR(VLOOKUP(入力項目!$S$12,子育て関連マスタ!$I$4:$M$5,4,FALSE),0),
AND(T64&gt;=4,T64&lt;=6),IFERROR(VLOOKUP(入力項目!$S$13,子育て関連マスタ!$I$9:$M$12,4,FALSE),0),
AND(T64&gt;=7,T64&lt;=12),IFERROR(VLOOKUP(入力項目!$S$14,子育て関連マスタ!$I$16:$M$17,4,FALSE),0),
AND(T64&gt;=13,T64&lt;=15),IFERROR(VLOOKUP(入力項目!$S$15,子育て関連マスタ!$I$21:$M$22,4,FALSE),0),
AND(T64&gt;=16,T64&lt;=18),IFERROR(VLOOKUP(入力項目!$S$16,子育て関連マスタ!$I$26:$M$28,4,FALSE),0),
AND(T64&gt;=19,T64&lt;=20,入力項目!$S$16="高専"),IFERROR(VLOOKUP(入力項目!$S$16,子育て関連マスタ!$I$26:$M$28,4,FALSE),0),
AND(T64&gt;=19,T64&lt;=20,入力項目!$S$16&lt;&gt;"高専"),IFERROR(VLOOKUP(入力項目!$S$17,子育て関連マスタ!$I$32:$M$37,4,FALSE),0),
AND(T64&gt;=21,T64&lt;=22,入力項目!$S$16="高専"),IFERROR(VLOOKUP(入力項目!$S$17,子育て関連マスタ!$I$32:$M$34,4,FALSE),0),
AND(T64&gt;=21,T64&lt;=22,入力項目!$S$16&lt;&gt;"高専"),IFERROR(VLOOKUP(入力項目!$S$17,子育て関連マスタ!$I$32:$M$34,4,FALSE),0),
T64&gt;=23,0
) +
IF($D64=4,
  IFERROR(_xlfn.IFS(
  T64&lt;=入力項目!$S$11,0,
  AND(T64=入力項目!$S$11),IFERROR(VLOOKUP(入力項目!$S$12,子育て関連マスタ!$I$4:$M$5,2,FALSE),0),
  AND(T64=4),IFERROR(VLOOKUP(入力項目!$S$13,子育て関連マスタ!$I$9:$M$12,2,FALSE),0),
  AND(T64=7),IFERROR(VLOOKUP(入力項目!$S$14,子育て関連マスタ!$I$16:$M$17,2,FALSE),0),
  AND(T64=13),IFERROR(VLOOKUP(入力項目!$S$15,子育て関連マスタ!$I$21:$M$22,2,FALSE),0),
  AND(T64=16),IFERROR(VLOOKUP(入力項目!$S$16,子育て関連マスタ!$I$26:$M$28,2,FALSE),0),
  AND(T64=19,入力項目!$S$16&lt;&gt;"高専"),IFERROR(VLOOKUP(入力項目!$S$17,子育て関連マスタ!$I$32:$M$37,2,FALSE),0),
  AND(T64=21,入力項目!$S$16="高専"),IFERROR(VLOOKUP(入力項目!$S$17,子育て関連マスタ!$I$32:$M$37,2,FALSE),0),
  T64&gt;=22,0
  ),0),0
) +
IF(AND(T64&gt;=1,T64&lt;=15),IF($D64=入力項目!$S$8,入力項目!$S$3,0),0) +
IF(AND(T64&gt;=1,T64&lt;=15),IF($D64=5,入力項目!$S$4,0),0) +
IF(AND(T64&gt;=1,T64&lt;=15),IF($D64=12,入力項目!$S$5,0),0) +
IF(AND(入力項目!$S$7=$A64,入力項目!$S$8=$D64),子育て関連マスタ!$C$14,0) +
IFERROR(IF(AND(YEAR(EDATE(DATE(入力項目!$S$7,入力項目!$S$8,1),1))=$A64,MONTH(EDATE(DATE(入力項目!$S$7,入力項目!$S$8,1),1))=$D64),子育て関連マスタ!$C$15,0),0) +
IF(AND(OR(T64=3,T64=5,T64=7),$D64=11),子育て関連マスタ!$C$17,0) +
IF(AND(T64=20,$D64=1),子育て関連マスタ!$C$18,0) +
IF(AND(T64=20,$D64=1),
IFERROR(_xlfn.IFS(
入力項目!$S$10="男",子育て関連マスタ!$C$18,
入力項目!$S$10="女",子育て関連マスタ!$C$19
),0),0
) +
IF(AND(T64&gt;=入力項目!$S$18,T64&lt;=入力項目!$S$19),入力項目!$S$20,0) +
IF(AND(T64&gt;=入力項目!$S$21,T64&lt;=入力項目!$S$22),入力項目!$S$23,0) +
IF(AND(T64&gt;=入力項目!$S$24,T64&lt;=入力項目!$S$25),入力項目!$S$26,0)
)</f>
        <v>0</v>
      </c>
      <c r="AI64">
        <f ca="1">-(
_xlfn.IFS(
U64&lt;=入力項目!$S$11,0,
AND(U64&gt;=入力項目!$S$11+1,U64&lt;=3),IFERROR(VLOOKUP(入力項目!$S$12,子育て関連マスタ!$I$4:$M$5,4,FALSE),0),
AND(U64&gt;=4,U64&lt;=6),IFERROR(VLOOKUP(入力項目!$S$13,子育て関連マスタ!$I$9:$M$12,4,FALSE),0),
AND(U64&gt;=7,U64&lt;=12),IFERROR(VLOOKUP(入力項目!$S$14,子育て関連マスタ!$I$16:$M$17,4,FALSE),0),
AND(U64&gt;=13,U64&lt;=15),IFERROR(VLOOKUP(入力項目!$S$15,子育て関連マスタ!$I$21:$M$22,4,FALSE),0),
AND(U64&gt;=16,U64&lt;=18),IFERROR(VLOOKUP(入力項目!$S$16,子育て関連マスタ!$I$26:$M$28,4,FALSE),0),
AND(U64&gt;=19,U64&lt;=20,入力項目!$S$16="高専"),IFERROR(VLOOKUP(入力項目!$S$16,子育て関連マスタ!$I$26:$M$28,4,FALSE),0),
AND(U64&gt;=19,U64&lt;=20,入力項目!$S$16&lt;&gt;"高専"),IFERROR(VLOOKUP(入力項目!$S$17,子育て関連マスタ!$I$32:$M$37,4,FALSE),0),
AND(U64&gt;=21,U64&lt;=22,入力項目!$S$16="高専"),IFERROR(VLOOKUP(入力項目!$S$17,子育て関連マスタ!$I$32:$M$34,4,FALSE),0),
AND(U64&gt;=21,U64&lt;=22,入力項目!$S$16&lt;&gt;"高専"),IFERROR(VLOOKUP(入力項目!$S$17,子育て関連マスタ!$I$32:$M$34,4,FALSE),0),
U64&gt;=23,0
) +
IF($D64=4,
  IFERROR(_xlfn.IFS(
  U64&lt;=入力項目!$S$11,0,
  AND(U64=入力項目!$S$11),IFERROR(VLOOKUP(入力項目!$S$12,子育て関連マスタ!$I$4:$M$5,2,FALSE),0),
  AND(U64=4),IFERROR(VLOOKUP(入力項目!$S$13,子育て関連マスタ!$I$9:$M$12,2,FALSE),0),
  AND(U64=7),IFERROR(VLOOKUP(入力項目!$S$14,子育て関連マスタ!$I$16:$M$17,2,FALSE),0),
  AND(U64=13),IFERROR(VLOOKUP(入力項目!$S$15,子育て関連マスタ!$I$21:$M$22,2,FALSE),0),
  AND(U64=16),IFERROR(VLOOKUP(入力項目!$S$16,子育て関連マスタ!$I$26:$M$28,2,FALSE),0),
  AND(U64=19,入力項目!$S$16&lt;&gt;"高専"),IFERROR(VLOOKUP(入力項目!$S$17,子育て関連マスタ!$I$32:$M$37,2,FALSE),0),
  AND(U64=21,入力項目!$S$16="高専"),IFERROR(VLOOKUP(入力項目!$S$17,子育て関連マスタ!$I$32:$M$37,2,FALSE),0),
  U64&gt;=22,0
  ),0),0
) +
IF(AND(U64&gt;=1,U64&lt;=15),IF($D64=入力項目!$S$8,入力項目!$S$3,0),0) +
IF(AND(U64&gt;=1,U64&lt;=15),IF($D64=5,入力項目!$S$4,0),0) +
IF(AND(U64&gt;=1,U64&lt;=15),IF($D64=12,入力項目!$S$5,0),0) +
IF(AND(入力項目!$S$7=$A64,入力項目!$S$8=$D64),子育て関連マスタ!$C$14,0) +
IFERROR(IF(AND(YEAR(EDATE(DATE(入力項目!$S$7,入力項目!$S$8,1),1))=$A64,MONTH(EDATE(DATE(入力項目!$S$7,入力項目!$S$8,1),1))=$D64),子育て関連マスタ!$C$15,0),0) +
IF(AND(OR(U64=3,U64=5,U64=7),$D64=11),子育て関連マスタ!$C$17,0) +
IF(AND(U64=20,$D64=1),子育て関連マスタ!$C$18,0) +
IF(AND(U64=20,$D64=1),
IFERROR(_xlfn.IFS(
入力項目!$S$10="男",子育て関連マスタ!$C$18,
入力項目!$S$10="女",子育て関連マスタ!$C$19
),0),0
) +
IF(AND(U64&gt;=入力項目!$S$18,U64&lt;=入力項目!$S$19),入力項目!$S$20,0) +
IF(AND(U64&gt;=入力項目!$S$21,U64&lt;=入力項目!$S$22),入力項目!$S$23,0) +
IF(AND(U64&gt;=入力項目!$S$24,U64&lt;=入力項目!$S$25),入力項目!$S$26,0)
)</f>
        <v>0</v>
      </c>
      <c r="AJ64" s="10">
        <f ca="1">-VLOOKUP($D64,月別収支!$A$2:$H$13,7,FALSE)</f>
        <v>-20000</v>
      </c>
    </row>
    <row r="65" spans="1:36" x14ac:dyDescent="0.4">
      <c r="A65">
        <f t="shared" ca="1" si="20"/>
        <v>2029</v>
      </c>
      <c r="B65">
        <f t="shared" ca="1" si="7"/>
        <v>2029</v>
      </c>
      <c r="C65">
        <f t="shared" ca="1" si="8"/>
        <v>5</v>
      </c>
      <c r="D65">
        <f t="shared" ca="1" si="21"/>
        <v>11</v>
      </c>
      <c r="E65" t="str">
        <f t="shared" ca="1" si="0"/>
        <v>2029年11月</v>
      </c>
      <c r="F65">
        <f ca="1">IF(OR(入力項目!$N$5&lt;$A65,AND(入力項目!$N$5=$A65,入力項目!$N$6&lt;$D65)),IF(F64=0,1,IF(G65=12,F64+1,F64)),0)</f>
        <v>5</v>
      </c>
      <c r="G65">
        <f ca="1">IF(OR(入力項目!$N$5&lt;$A65,AND(入力項目!$N$5=$A65,入力項目!$N$6&lt;$D65)),IF(G64=12,1,G64+1),0)</f>
        <v>1</v>
      </c>
      <c r="H65" t="str">
        <f t="shared" ca="1" si="1"/>
        <v>5_1</v>
      </c>
      <c r="I65">
        <f ca="1">IF(
  IFERROR(AND($C65&gt;0,MOD($C65,入力項目!$N$22)=0,$D65=入力項目!$N$23), FALSE),
  1,
  IF(
    AND(I64&gt;0,J64=12),
    IF(I64=入力項目!$N$28, 0, I64+1),
    I64
  )
)</f>
        <v>1</v>
      </c>
      <c r="J65">
        <f ca="1">IF($D65=入力項目!$N$23,1,IFERROR(J64+1,1))</f>
        <v>6</v>
      </c>
      <c r="K65" t="str">
        <f t="shared" ca="1" si="2"/>
        <v>1_6</v>
      </c>
      <c r="L65">
        <f ca="1">L64+IF(入力項目!$D$4=$D65,1,0)</f>
        <v>34</v>
      </c>
      <c r="M65" t="str">
        <f t="shared" ca="1" si="3"/>
        <v>34歳</v>
      </c>
      <c r="N65">
        <f t="shared" ca="1" si="10"/>
        <v>34</v>
      </c>
      <c r="O65" t="str">
        <f t="shared" ca="1" si="4"/>
        <v>34歳</v>
      </c>
      <c r="P65">
        <f t="shared" ca="1" si="11"/>
        <v>9</v>
      </c>
      <c r="Q65">
        <f t="shared" ca="1" si="12"/>
        <v>7</v>
      </c>
      <c r="R65">
        <f t="shared" ca="1" si="13"/>
        <v>2030</v>
      </c>
      <c r="S65">
        <f t="shared" ca="1" si="14"/>
        <v>2030</v>
      </c>
      <c r="T65">
        <f t="shared" ca="1" si="15"/>
        <v>2030</v>
      </c>
      <c r="U65">
        <f t="shared" ca="1" si="16"/>
        <v>2030</v>
      </c>
      <c r="V65" s="10">
        <f t="shared" ca="1" si="17"/>
        <v>10971021</v>
      </c>
      <c r="W65" s="10">
        <f ca="1">IF($L65&lt;その他マスタ!$B$1,VLOOKUP($D65,月別収支!$A$2:$H$13,2,FALSE),その他マスタ!$B$3)+IF(AND($L65=その他マスタ!$B$1,入力項目!$I$9="あり",$D65=入力項目!$D$4),その他マスタ!$B$2,0)</f>
        <v>300000</v>
      </c>
      <c r="X65" s="10">
        <f ca="1">-IF(入力項目!$K$5=TRUE,
IF($F65+$G65&lt;3,VLOOKUP($D65,月別収支!$A$2:$H$13,8,FALSE),0)+IFERROR(VLOOKUP($H65,住宅ローン計算!C:P,13,FALSE),0)+IF($F65&gt;1,IF(OR($G65=3,$G65=6,$G65=9,$G65=12),ROUNDUP(入力項目!$N$18/4,0),0),0),
VLOOKUP($D65,月別収支!$A$2:$H$13,8,FALSE))</f>
        <v>-51775</v>
      </c>
      <c r="Y65" s="10">
        <f ca="1">-VLOOKUP($D65,月別収支!$A$2:$H$13,3,FALSE)</f>
        <v>-75000</v>
      </c>
      <c r="Z65" s="10">
        <f ca="1">-VLOOKUP($D65,月別収支!$A$2:$H$13,4,FALSE)</f>
        <v>-27000</v>
      </c>
      <c r="AA65" s="10">
        <f ca="1">-VLOOKUP($D65,月別収支!$A$2:$H$13,6,FALSE)</f>
        <v>-10000</v>
      </c>
      <c r="AB65" s="10">
        <f ca="1">-(
VLOOKUP($D65,月別収支!$A$2:$H$13,5,FALSE)+IF(AND(入力項目!$I$27&lt;=$A65,ISEVEN($A65-入力項目!$I$27),入力項目!$I$28=$D65),入力項目!$I$26,0)
+IF(入力項目!$K$26=TRUE,
IFERROR(VLOOKUP($K65,マイカーローン計算!C:P,13,FALSE),0),
IFERROR(
  IF(AND($C65&gt;0,MOD($C65,入力項目!$N$22)=0,$D65=入力項目!$N$23),入力項目!$N$24,0),
 0
)
)
)</f>
        <v>-70000</v>
      </c>
      <c r="AC65" s="10">
        <f ca="1">-IF($A65&lt;入力項目!$N$33,入力項目!$N$35,IF(AND($A65=入力項目!$N$33,$D65&lt;=入力項目!$N$34),入力項目!$N$35,0))</f>
        <v>-5000</v>
      </c>
      <c r="AD65">
        <f ca="1">-(
_xlfn.IFS(
P65&lt;=入力項目!$S$11,0,
AND(P65&gt;=入力項目!$S$11+1,P65&lt;=3),IFERROR(VLOOKUP(入力項目!$S$12,子育て関連マスタ!$I$4:$M$5,4,FALSE),0),
AND(P65&gt;=4,P65&lt;=6),IFERROR(VLOOKUP(入力項目!$S$13,子育て関連マスタ!$I$9:$M$12,4,FALSE),0),
AND(P65&gt;=7,P65&lt;=12),IFERROR(VLOOKUP(入力項目!$S$14,子育て関連マスタ!$I$16:$M$17,4,FALSE),0),
AND(P65&gt;=13,P65&lt;=15),IFERROR(VLOOKUP(入力項目!$S$15,子育て関連マスタ!$I$21:$M$22,4,FALSE),0),
AND(P65&gt;=16,P65&lt;=18),IFERROR(VLOOKUP(入力項目!$S$16,子育て関連マスタ!$I$26:$M$28,4,FALSE),0),
AND(P65&gt;=19,P65&lt;=20,入力項目!$S$16="高専"),IFERROR(VLOOKUP(入力項目!$S$16,子育て関連マスタ!$I$26:$M$28,4,FALSE),0),
AND(P65&gt;=19,P65&lt;=20,入力項目!$S$16&lt;&gt;"高専"),IFERROR(VLOOKUP(入力項目!$S$17,子育て関連マスタ!$I$32:$M$37,4,FALSE),0),
AND(P65&gt;=21,P65&lt;=22,入力項目!$S$16="高専"),IFERROR(VLOOKUP(入力項目!$S$17,子育て関連マスタ!$I$32:$M$34,4,FALSE),0),
AND(P65&gt;=21,P65&lt;=22,入力項目!$S$16&lt;&gt;"高専"),IFERROR(VLOOKUP(入力項目!$S$17,子育て関連マスタ!$I$32:$M$34,4,FALSE),0),
P65&gt;=23,0
) +
IF($D65=4,
  IFERROR(_xlfn.IFS(
  P65&lt;=入力項目!$S$11,0,
  AND(P65=入力項目!$S$11),IFERROR(VLOOKUP(入力項目!$S$12,子育て関連マスタ!$I$4:$M$5,2,FALSE),0),
  AND(P65=4),IFERROR(VLOOKUP(入力項目!$S$13,子育て関連マスタ!$I$9:$M$12,2,FALSE),0),
  AND(P65=7),IFERROR(VLOOKUP(入力項目!$S$14,子育て関連マスタ!$I$16:$M$17,2,FALSE),0),
  AND(P65=13),IFERROR(VLOOKUP(入力項目!$S$15,子育て関連マスタ!$I$21:$M$22,2,FALSE),0),
  AND(P65=16),IFERROR(VLOOKUP(入力項目!$S$16,子育て関連マスタ!$I$26:$M$28,2,FALSE),0),
  AND(P65=19,入力項目!$S$16&lt;&gt;"高専"),IFERROR(VLOOKUP(入力項目!$S$17,子育て関連マスタ!$I$32:$M$37,2,FALSE),0),
  AND(P65=21,入力項目!$S$16="高専"),IFERROR(VLOOKUP(入力項目!$S$17,子育て関連マスタ!$I$32:$M$37,2,FALSE),0),
  P65&gt;=22,0
  ),0),0
) +
IF(AND(P65&gt;=1,P65&lt;=15),IF($D65=入力項目!$S$8,入力項目!$S$3,0),0) +
IF(AND(P65&gt;=1,P65&lt;=15),IF($D65=5,入力項目!$S$4,0),0) +
IF(AND(P65&gt;=1,P65&lt;=15),IF($D65=12,入力項目!$S$5,0),0) +
IF(AND(入力項目!$S$7=$A65,入力項目!$S$8=$D65),子育て関連マスタ!$C$14,0) +
IFERROR(IF(AND(YEAR(EDATE(DATE(入力項目!$S$7,入力項目!$S$8,1),1))=$A65,MONTH(EDATE(DATE(入力項目!$S$7,入力項目!$S$8,1),1))=$D65),子育て関連マスタ!$C$15,0),0) +
IF(AND(OR(P65=3,P65=5,P65=7),$D65=11),子育て関連マスタ!$C$17,0) +
IF(AND(P65=20,$D65=1),子育て関連マスタ!$C$18,0) +
IF(AND(P65=20,$D65=1),
IFERROR(_xlfn.IFS(
入力項目!$S$10="男",子育て関連マスタ!$C$18,
入力項目!$S$10="女",子育て関連マスタ!$C$19
),0),0
) +
IF(AND(P65&gt;=入力項目!$S$18,P65&lt;=入力項目!$S$19),入力項目!$S$20,0) +
IF(AND(P65&gt;=入力項目!$S$21,P65&lt;=入力項目!$S$22),入力項目!$S$23,0) +
IF(AND(P65&gt;=入力項目!$S$24,P65&lt;=入力項目!$S$25),入力項目!$S$26,0)
)</f>
        <v>-40000</v>
      </c>
      <c r="AE65">
        <f ca="1">-(
_xlfn.IFS(
Q65&lt;=入力項目!$S$11,0,
AND(Q65&gt;=入力項目!$S$11+1,Q65&lt;=3),IFERROR(VLOOKUP(入力項目!$S$12,子育て関連マスタ!$I$4:$M$5,4,FALSE),0),
AND(Q65&gt;=4,Q65&lt;=6),IFERROR(VLOOKUP(入力項目!$S$13,子育て関連マスタ!$I$9:$M$12,4,FALSE),0),
AND(Q65&gt;=7,Q65&lt;=12),IFERROR(VLOOKUP(入力項目!$S$14,子育て関連マスタ!$I$16:$M$17,4,FALSE),0),
AND(Q65&gt;=13,Q65&lt;=15),IFERROR(VLOOKUP(入力項目!$S$15,子育て関連マスタ!$I$21:$M$22,4,FALSE),0),
AND(Q65&gt;=16,Q65&lt;=18),IFERROR(VLOOKUP(入力項目!$S$16,子育て関連マスタ!$I$26:$M$28,4,FALSE),0),
AND(Q65&gt;=19,Q65&lt;=20,入力項目!$S$16="高専"),IFERROR(VLOOKUP(入力項目!$S$16,子育て関連マスタ!$I$26:$M$28,4,FALSE),0),
AND(Q65&gt;=19,Q65&lt;=20,入力項目!$S$16&lt;&gt;"高専"),IFERROR(VLOOKUP(入力項目!$S$17,子育て関連マスタ!$I$32:$M$37,4,FALSE),0),
AND(Q65&gt;=21,Q65&lt;=22,入力項目!$S$16="高専"),IFERROR(VLOOKUP(入力項目!$S$17,子育て関連マスタ!$I$32:$M$34,4,FALSE),0),
AND(Q65&gt;=21,Q65&lt;=22,入力項目!$S$16&lt;&gt;"高専"),IFERROR(VLOOKUP(入力項目!$S$17,子育て関連マスタ!$I$32:$M$34,4,FALSE),0),
Q65&gt;=23,0
) +
IF($D65=4,
  IFERROR(_xlfn.IFS(
  Q65&lt;=入力項目!$S$11,0,
  AND(Q65=入力項目!$S$11),IFERROR(VLOOKUP(入力項目!$S$12,子育て関連マスタ!$I$4:$M$5,2,FALSE),0),
  AND(Q65=4),IFERROR(VLOOKUP(入力項目!$S$13,子育て関連マスタ!$I$9:$M$12,2,FALSE),0),
  AND(Q65=7),IFERROR(VLOOKUP(入力項目!$S$14,子育て関連マスタ!$I$16:$M$17,2,FALSE),0),
  AND(Q65=13),IFERROR(VLOOKUP(入力項目!$S$15,子育て関連マスタ!$I$21:$M$22,2,FALSE),0),
  AND(Q65=16),IFERROR(VLOOKUP(入力項目!$S$16,子育て関連マスタ!$I$26:$M$28,2,FALSE),0),
  AND(Q65=19,入力項目!$S$16&lt;&gt;"高専"),IFERROR(VLOOKUP(入力項目!$S$17,子育て関連マスタ!$I$32:$M$37,2,FALSE),0),
  AND(Q65=21,入力項目!$S$16="高専"),IFERROR(VLOOKUP(入力項目!$S$17,子育て関連マスタ!$I$32:$M$37,2,FALSE),0),
  Q65&gt;=22,0
  ),0),0
) +
IF(AND(Q65&gt;=1,Q65&lt;=15),IF($D65=入力項目!$S$8,入力項目!$S$3,0),0) +
IF(AND(Q65&gt;=1,Q65&lt;=15),IF($D65=5,入力項目!$S$4,0),0) +
IF(AND(Q65&gt;=1,Q65&lt;=15),IF($D65=12,入力項目!$S$5,0),0) +
IF(AND(入力項目!$S$7=$A65,入力項目!$S$8=$D65),子育て関連マスタ!$C$14,0) +
IFERROR(IF(AND(YEAR(EDATE(DATE(入力項目!$S$7,入力項目!$S$8,1),1))=$A65,MONTH(EDATE(DATE(入力項目!$S$7,入力項目!$S$8,1),1))=$D65),子育て関連マスタ!$C$15,0),0) +
IF(AND(OR(Q65=3,Q65=5,Q65=7),$D65=11),子育て関連マスタ!$C$17,0) +
IF(AND(Q65=20,$D65=1),子育て関連マスタ!$C$18,0) +
IF(AND(Q65=20,$D65=1),
IFERROR(_xlfn.IFS(
入力項目!$S$10="男",子育て関連マスタ!$C$18,
入力項目!$S$10="女",子育て関連マスタ!$C$19
),0),0
) +
IF(AND(Q65&gt;=入力項目!$S$18,Q65&lt;=入力項目!$S$19),入力項目!$S$20,0) +
IF(AND(Q65&gt;=入力項目!$S$21,Q65&lt;=入力項目!$S$22),入力項目!$S$23,0) +
IF(AND(Q65&gt;=入力項目!$S$24,Q65&lt;=入力項目!$S$25),入力項目!$S$26,0)
)</f>
        <v>-90000</v>
      </c>
      <c r="AF65">
        <f ca="1">-(
_xlfn.IFS(
R65&lt;=入力項目!$S$11,0,
AND(R65&gt;=入力項目!$S$11+1,R65&lt;=3),IFERROR(VLOOKUP(入力項目!$S$12,子育て関連マスタ!$I$4:$M$5,4,FALSE),0),
AND(R65&gt;=4,R65&lt;=6),IFERROR(VLOOKUP(入力項目!$S$13,子育て関連マスタ!$I$9:$M$12,4,FALSE),0),
AND(R65&gt;=7,R65&lt;=12),IFERROR(VLOOKUP(入力項目!$S$14,子育て関連マスタ!$I$16:$M$17,4,FALSE),0),
AND(R65&gt;=13,R65&lt;=15),IFERROR(VLOOKUP(入力項目!$S$15,子育て関連マスタ!$I$21:$M$22,4,FALSE),0),
AND(R65&gt;=16,R65&lt;=18),IFERROR(VLOOKUP(入力項目!$S$16,子育て関連マスタ!$I$26:$M$28,4,FALSE),0),
AND(R65&gt;=19,R65&lt;=20,入力項目!$S$16="高専"),IFERROR(VLOOKUP(入力項目!$S$16,子育て関連マスタ!$I$26:$M$28,4,FALSE),0),
AND(R65&gt;=19,R65&lt;=20,入力項目!$S$16&lt;&gt;"高専"),IFERROR(VLOOKUP(入力項目!$S$17,子育て関連マスタ!$I$32:$M$37,4,FALSE),0),
AND(R65&gt;=21,R65&lt;=22,入力項目!$S$16="高専"),IFERROR(VLOOKUP(入力項目!$S$17,子育て関連マスタ!$I$32:$M$34,4,FALSE),0),
AND(R65&gt;=21,R65&lt;=22,入力項目!$S$16&lt;&gt;"高専"),IFERROR(VLOOKUP(入力項目!$S$17,子育て関連マスタ!$I$32:$M$34,4,FALSE),0),
R65&gt;=23,0
) +
IF($D65=4,
  IFERROR(_xlfn.IFS(
  R65&lt;=入力項目!$S$11,0,
  AND(R65=入力項目!$S$11),IFERROR(VLOOKUP(入力項目!$S$12,子育て関連マスタ!$I$4:$M$5,2,FALSE),0),
  AND(R65=4),IFERROR(VLOOKUP(入力項目!$S$13,子育て関連マスタ!$I$9:$M$12,2,FALSE),0),
  AND(R65=7),IFERROR(VLOOKUP(入力項目!$S$14,子育て関連マスタ!$I$16:$M$17,2,FALSE),0),
  AND(R65=13),IFERROR(VLOOKUP(入力項目!$S$15,子育て関連マスタ!$I$21:$M$22,2,FALSE),0),
  AND(R65=16),IFERROR(VLOOKUP(入力項目!$S$16,子育て関連マスタ!$I$26:$M$28,2,FALSE),0),
  AND(R65=19,入力項目!$S$16&lt;&gt;"高専"),IFERROR(VLOOKUP(入力項目!$S$17,子育て関連マスタ!$I$32:$M$37,2,FALSE),0),
  AND(R65=21,入力項目!$S$16="高専"),IFERROR(VLOOKUP(入力項目!$S$17,子育て関連マスタ!$I$32:$M$37,2,FALSE),0),
  R65&gt;=22,0
  ),0),0
) +
IF(AND(R65&gt;=1,R65&lt;=15),IF($D65=入力項目!$S$8,入力項目!$S$3,0),0) +
IF(AND(R65&gt;=1,R65&lt;=15),IF($D65=5,入力項目!$S$4,0),0) +
IF(AND(R65&gt;=1,R65&lt;=15),IF($D65=12,入力項目!$S$5,0),0) +
IF(AND(入力項目!$S$7=$A65,入力項目!$S$8=$D65),子育て関連マスタ!$C$14,0) +
IFERROR(IF(AND(YEAR(EDATE(DATE(入力項目!$S$7,入力項目!$S$8,1),1))=$A65,MONTH(EDATE(DATE(入力項目!$S$7,入力項目!$S$8,1),1))=$D65),子育て関連マスタ!$C$15,0),0) +
IF(AND(OR(R65=3,R65=5,R65=7),$D65=11),子育て関連マスタ!$C$17,0) +
IF(AND(R65=20,$D65=1),子育て関連マスタ!$C$18,0) +
IF(AND(R65=20,$D65=1),
IFERROR(_xlfn.IFS(
入力項目!$S$10="男",子育て関連マスタ!$C$18,
入力項目!$S$10="女",子育て関連マスタ!$C$19
),0),0
) +
IF(AND(R65&gt;=入力項目!$S$18,R65&lt;=入力項目!$S$19),入力項目!$S$20,0) +
IF(AND(R65&gt;=入力項目!$S$21,R65&lt;=入力項目!$S$22),入力項目!$S$23,0) +
IF(AND(R65&gt;=入力項目!$S$24,R65&lt;=入力項目!$S$25),入力項目!$S$26,0)
)</f>
        <v>0</v>
      </c>
      <c r="AG65">
        <f ca="1">-(
_xlfn.IFS(
S65&lt;=入力項目!$S$11,0,
AND(S65&gt;=入力項目!$S$11+1,S65&lt;=3),IFERROR(VLOOKUP(入力項目!$S$12,子育て関連マスタ!$I$4:$M$5,4,FALSE),0),
AND(S65&gt;=4,S65&lt;=6),IFERROR(VLOOKUP(入力項目!$S$13,子育て関連マスタ!$I$9:$M$12,4,FALSE),0),
AND(S65&gt;=7,S65&lt;=12),IFERROR(VLOOKUP(入力項目!$S$14,子育て関連マスタ!$I$16:$M$17,4,FALSE),0),
AND(S65&gt;=13,S65&lt;=15),IFERROR(VLOOKUP(入力項目!$S$15,子育て関連マスタ!$I$21:$M$22,4,FALSE),0),
AND(S65&gt;=16,S65&lt;=18),IFERROR(VLOOKUP(入力項目!$S$16,子育て関連マスタ!$I$26:$M$28,4,FALSE),0),
AND(S65&gt;=19,S65&lt;=20,入力項目!$S$16="高専"),IFERROR(VLOOKUP(入力項目!$S$16,子育て関連マスタ!$I$26:$M$28,4,FALSE),0),
AND(S65&gt;=19,S65&lt;=20,入力項目!$S$16&lt;&gt;"高専"),IFERROR(VLOOKUP(入力項目!$S$17,子育て関連マスタ!$I$32:$M$37,4,FALSE),0),
AND(S65&gt;=21,S65&lt;=22,入力項目!$S$16="高専"),IFERROR(VLOOKUP(入力項目!$S$17,子育て関連マスタ!$I$32:$M$34,4,FALSE),0),
AND(S65&gt;=21,S65&lt;=22,入力項目!$S$16&lt;&gt;"高専"),IFERROR(VLOOKUP(入力項目!$S$17,子育て関連マスタ!$I$32:$M$34,4,FALSE),0),
S65&gt;=23,0
) +
IF($D65=4,
  IFERROR(_xlfn.IFS(
  S65&lt;=入力項目!$S$11,0,
  AND(S65=入力項目!$S$11),IFERROR(VLOOKUP(入力項目!$S$12,子育て関連マスタ!$I$4:$M$5,2,FALSE),0),
  AND(S65=4),IFERROR(VLOOKUP(入力項目!$S$13,子育て関連マスタ!$I$9:$M$12,2,FALSE),0),
  AND(S65=7),IFERROR(VLOOKUP(入力項目!$S$14,子育て関連マスタ!$I$16:$M$17,2,FALSE),0),
  AND(S65=13),IFERROR(VLOOKUP(入力項目!$S$15,子育て関連マスタ!$I$21:$M$22,2,FALSE),0),
  AND(S65=16),IFERROR(VLOOKUP(入力項目!$S$16,子育て関連マスタ!$I$26:$M$28,2,FALSE),0),
  AND(S65=19,入力項目!$S$16&lt;&gt;"高専"),IFERROR(VLOOKUP(入力項目!$S$17,子育て関連マスタ!$I$32:$M$37,2,FALSE),0),
  AND(S65=21,入力項目!$S$16="高専"),IFERROR(VLOOKUP(入力項目!$S$17,子育て関連マスタ!$I$32:$M$37,2,FALSE),0),
  S65&gt;=22,0
  ),0),0
) +
IF(AND(S65&gt;=1,S65&lt;=15),IF($D65=入力項目!$S$8,入力項目!$S$3,0),0) +
IF(AND(S65&gt;=1,S65&lt;=15),IF($D65=5,入力項目!$S$4,0),0) +
IF(AND(S65&gt;=1,S65&lt;=15),IF($D65=12,入力項目!$S$5,0),0) +
IF(AND(入力項目!$S$7=$A65,入力項目!$S$8=$D65),子育て関連マスタ!$C$14,0) +
IFERROR(IF(AND(YEAR(EDATE(DATE(入力項目!$S$7,入力項目!$S$8,1),1))=$A65,MONTH(EDATE(DATE(入力項目!$S$7,入力項目!$S$8,1),1))=$D65),子育て関連マスタ!$C$15,0),0) +
IF(AND(OR(S65=3,S65=5,S65=7),$D65=11),子育て関連マスタ!$C$17,0) +
IF(AND(S65=20,$D65=1),子育て関連マスタ!$C$18,0) +
IF(AND(S65=20,$D65=1),
IFERROR(_xlfn.IFS(
入力項目!$S$10="男",子育て関連マスタ!$C$18,
入力項目!$S$10="女",子育て関連マスタ!$C$19
),0),0
) +
IF(AND(S65&gt;=入力項目!$S$18,S65&lt;=入力項目!$S$19),入力項目!$S$20,0) +
IF(AND(S65&gt;=入力項目!$S$21,S65&lt;=入力項目!$S$22),入力項目!$S$23,0) +
IF(AND(S65&gt;=入力項目!$S$24,S65&lt;=入力項目!$S$25),入力項目!$S$26,0)
)</f>
        <v>0</v>
      </c>
      <c r="AH65">
        <f ca="1">-(
_xlfn.IFS(
T65&lt;=入力項目!$S$11,0,
AND(T65&gt;=入力項目!$S$11+1,T65&lt;=3),IFERROR(VLOOKUP(入力項目!$S$12,子育て関連マスタ!$I$4:$M$5,4,FALSE),0),
AND(T65&gt;=4,T65&lt;=6),IFERROR(VLOOKUP(入力項目!$S$13,子育て関連マスタ!$I$9:$M$12,4,FALSE),0),
AND(T65&gt;=7,T65&lt;=12),IFERROR(VLOOKUP(入力項目!$S$14,子育て関連マスタ!$I$16:$M$17,4,FALSE),0),
AND(T65&gt;=13,T65&lt;=15),IFERROR(VLOOKUP(入力項目!$S$15,子育て関連マスタ!$I$21:$M$22,4,FALSE),0),
AND(T65&gt;=16,T65&lt;=18),IFERROR(VLOOKUP(入力項目!$S$16,子育て関連マスタ!$I$26:$M$28,4,FALSE),0),
AND(T65&gt;=19,T65&lt;=20,入力項目!$S$16="高専"),IFERROR(VLOOKUP(入力項目!$S$16,子育て関連マスタ!$I$26:$M$28,4,FALSE),0),
AND(T65&gt;=19,T65&lt;=20,入力項目!$S$16&lt;&gt;"高専"),IFERROR(VLOOKUP(入力項目!$S$17,子育て関連マスタ!$I$32:$M$37,4,FALSE),0),
AND(T65&gt;=21,T65&lt;=22,入力項目!$S$16="高専"),IFERROR(VLOOKUP(入力項目!$S$17,子育て関連マスタ!$I$32:$M$34,4,FALSE),0),
AND(T65&gt;=21,T65&lt;=22,入力項目!$S$16&lt;&gt;"高専"),IFERROR(VLOOKUP(入力項目!$S$17,子育て関連マスタ!$I$32:$M$34,4,FALSE),0),
T65&gt;=23,0
) +
IF($D65=4,
  IFERROR(_xlfn.IFS(
  T65&lt;=入力項目!$S$11,0,
  AND(T65=入力項目!$S$11),IFERROR(VLOOKUP(入力項目!$S$12,子育て関連マスタ!$I$4:$M$5,2,FALSE),0),
  AND(T65=4),IFERROR(VLOOKUP(入力項目!$S$13,子育て関連マスタ!$I$9:$M$12,2,FALSE),0),
  AND(T65=7),IFERROR(VLOOKUP(入力項目!$S$14,子育て関連マスタ!$I$16:$M$17,2,FALSE),0),
  AND(T65=13),IFERROR(VLOOKUP(入力項目!$S$15,子育て関連マスタ!$I$21:$M$22,2,FALSE),0),
  AND(T65=16),IFERROR(VLOOKUP(入力項目!$S$16,子育て関連マスタ!$I$26:$M$28,2,FALSE),0),
  AND(T65=19,入力項目!$S$16&lt;&gt;"高専"),IFERROR(VLOOKUP(入力項目!$S$17,子育て関連マスタ!$I$32:$M$37,2,FALSE),0),
  AND(T65=21,入力項目!$S$16="高専"),IFERROR(VLOOKUP(入力項目!$S$17,子育て関連マスタ!$I$32:$M$37,2,FALSE),0),
  T65&gt;=22,0
  ),0),0
) +
IF(AND(T65&gt;=1,T65&lt;=15),IF($D65=入力項目!$S$8,入力項目!$S$3,0),0) +
IF(AND(T65&gt;=1,T65&lt;=15),IF($D65=5,入力項目!$S$4,0),0) +
IF(AND(T65&gt;=1,T65&lt;=15),IF($D65=12,入力項目!$S$5,0),0) +
IF(AND(入力項目!$S$7=$A65,入力項目!$S$8=$D65),子育て関連マスタ!$C$14,0) +
IFERROR(IF(AND(YEAR(EDATE(DATE(入力項目!$S$7,入力項目!$S$8,1),1))=$A65,MONTH(EDATE(DATE(入力項目!$S$7,入力項目!$S$8,1),1))=$D65),子育て関連マスタ!$C$15,0),0) +
IF(AND(OR(T65=3,T65=5,T65=7),$D65=11),子育て関連マスタ!$C$17,0) +
IF(AND(T65=20,$D65=1),子育て関連マスタ!$C$18,0) +
IF(AND(T65=20,$D65=1),
IFERROR(_xlfn.IFS(
入力項目!$S$10="男",子育て関連マスタ!$C$18,
入力項目!$S$10="女",子育て関連マスタ!$C$19
),0),0
) +
IF(AND(T65&gt;=入力項目!$S$18,T65&lt;=入力項目!$S$19),入力項目!$S$20,0) +
IF(AND(T65&gt;=入力項目!$S$21,T65&lt;=入力項目!$S$22),入力項目!$S$23,0) +
IF(AND(T65&gt;=入力項目!$S$24,T65&lt;=入力項目!$S$25),入力項目!$S$26,0)
)</f>
        <v>0</v>
      </c>
      <c r="AI65">
        <f ca="1">-(
_xlfn.IFS(
U65&lt;=入力項目!$S$11,0,
AND(U65&gt;=入力項目!$S$11+1,U65&lt;=3),IFERROR(VLOOKUP(入力項目!$S$12,子育て関連マスタ!$I$4:$M$5,4,FALSE),0),
AND(U65&gt;=4,U65&lt;=6),IFERROR(VLOOKUP(入力項目!$S$13,子育て関連マスタ!$I$9:$M$12,4,FALSE),0),
AND(U65&gt;=7,U65&lt;=12),IFERROR(VLOOKUP(入力項目!$S$14,子育て関連マスタ!$I$16:$M$17,4,FALSE),0),
AND(U65&gt;=13,U65&lt;=15),IFERROR(VLOOKUP(入力項目!$S$15,子育て関連マスタ!$I$21:$M$22,4,FALSE),0),
AND(U65&gt;=16,U65&lt;=18),IFERROR(VLOOKUP(入力項目!$S$16,子育て関連マスタ!$I$26:$M$28,4,FALSE),0),
AND(U65&gt;=19,U65&lt;=20,入力項目!$S$16="高専"),IFERROR(VLOOKUP(入力項目!$S$16,子育て関連マスタ!$I$26:$M$28,4,FALSE),0),
AND(U65&gt;=19,U65&lt;=20,入力項目!$S$16&lt;&gt;"高専"),IFERROR(VLOOKUP(入力項目!$S$17,子育て関連マスタ!$I$32:$M$37,4,FALSE),0),
AND(U65&gt;=21,U65&lt;=22,入力項目!$S$16="高専"),IFERROR(VLOOKUP(入力項目!$S$17,子育て関連マスタ!$I$32:$M$34,4,FALSE),0),
AND(U65&gt;=21,U65&lt;=22,入力項目!$S$16&lt;&gt;"高専"),IFERROR(VLOOKUP(入力項目!$S$17,子育て関連マスタ!$I$32:$M$34,4,FALSE),0),
U65&gt;=23,0
) +
IF($D65=4,
  IFERROR(_xlfn.IFS(
  U65&lt;=入力項目!$S$11,0,
  AND(U65=入力項目!$S$11),IFERROR(VLOOKUP(入力項目!$S$12,子育て関連マスタ!$I$4:$M$5,2,FALSE),0),
  AND(U65=4),IFERROR(VLOOKUP(入力項目!$S$13,子育て関連マスタ!$I$9:$M$12,2,FALSE),0),
  AND(U65=7),IFERROR(VLOOKUP(入力項目!$S$14,子育て関連マスタ!$I$16:$M$17,2,FALSE),0),
  AND(U65=13),IFERROR(VLOOKUP(入力項目!$S$15,子育て関連マスタ!$I$21:$M$22,2,FALSE),0),
  AND(U65=16),IFERROR(VLOOKUP(入力項目!$S$16,子育て関連マスタ!$I$26:$M$28,2,FALSE),0),
  AND(U65=19,入力項目!$S$16&lt;&gt;"高専"),IFERROR(VLOOKUP(入力項目!$S$17,子育て関連マスタ!$I$32:$M$37,2,FALSE),0),
  AND(U65=21,入力項目!$S$16="高専"),IFERROR(VLOOKUP(入力項目!$S$17,子育て関連マスタ!$I$32:$M$37,2,FALSE),0),
  U65&gt;=22,0
  ),0),0
) +
IF(AND(U65&gt;=1,U65&lt;=15),IF($D65=入力項目!$S$8,入力項目!$S$3,0),0) +
IF(AND(U65&gt;=1,U65&lt;=15),IF($D65=5,入力項目!$S$4,0),0) +
IF(AND(U65&gt;=1,U65&lt;=15),IF($D65=12,入力項目!$S$5,0),0) +
IF(AND(入力項目!$S$7=$A65,入力項目!$S$8=$D65),子育て関連マスタ!$C$14,0) +
IFERROR(IF(AND(YEAR(EDATE(DATE(入力項目!$S$7,入力項目!$S$8,1),1))=$A65,MONTH(EDATE(DATE(入力項目!$S$7,入力項目!$S$8,1),1))=$D65),子育て関連マスタ!$C$15,0),0) +
IF(AND(OR(U65=3,U65=5,U65=7),$D65=11),子育て関連マスタ!$C$17,0) +
IF(AND(U65=20,$D65=1),子育て関連マスタ!$C$18,0) +
IF(AND(U65=20,$D65=1),
IFERROR(_xlfn.IFS(
入力項目!$S$10="男",子育て関連マスタ!$C$18,
入力項目!$S$10="女",子育て関連マスタ!$C$19
),0),0
) +
IF(AND(U65&gt;=入力項目!$S$18,U65&lt;=入力項目!$S$19),入力項目!$S$20,0) +
IF(AND(U65&gt;=入力項目!$S$21,U65&lt;=入力項目!$S$22),入力項目!$S$23,0) +
IF(AND(U65&gt;=入力項目!$S$24,U65&lt;=入力項目!$S$25),入力項目!$S$26,0)
)</f>
        <v>0</v>
      </c>
      <c r="AJ65" s="10">
        <f ca="1">-VLOOKUP($D65,月別収支!$A$2:$H$13,7,FALSE)</f>
        <v>-20000</v>
      </c>
    </row>
    <row r="66" spans="1:36" x14ac:dyDescent="0.4">
      <c r="A66">
        <f t="shared" ca="1" si="20"/>
        <v>2029</v>
      </c>
      <c r="B66">
        <f t="shared" ca="1" si="7"/>
        <v>2029</v>
      </c>
      <c r="C66">
        <f t="shared" ca="1" si="8"/>
        <v>5</v>
      </c>
      <c r="D66">
        <f t="shared" ca="1" si="21"/>
        <v>12</v>
      </c>
      <c r="E66" t="str">
        <f t="shared" ca="1" si="0"/>
        <v>2029年12月</v>
      </c>
      <c r="F66">
        <f ca="1">IF(OR(入力項目!$N$5&lt;$A66,AND(入力項目!$N$5=$A66,入力項目!$N$6&lt;$D66)),IF(F65=0,1,IF(G66=12,F65+1,F65)),0)</f>
        <v>5</v>
      </c>
      <c r="G66">
        <f ca="1">IF(OR(入力項目!$N$5&lt;$A66,AND(入力項目!$N$5=$A66,入力項目!$N$6&lt;$D66)),IF(G65=12,1,G65+1),0)</f>
        <v>2</v>
      </c>
      <c r="H66" t="str">
        <f t="shared" ca="1" si="1"/>
        <v>5_2</v>
      </c>
      <c r="I66">
        <f ca="1">IF(
  IFERROR(AND($C66&gt;0,MOD($C66,入力項目!$N$22)=0,$D66=入力項目!$N$23), FALSE),
  1,
  IF(
    AND(I65&gt;0,J65=12),
    IF(I65=入力項目!$N$28, 0, I65+1),
    I65
  )
)</f>
        <v>1</v>
      </c>
      <c r="J66">
        <f ca="1">IF($D66=入力項目!$N$23,1,IFERROR(J65+1,1))</f>
        <v>7</v>
      </c>
      <c r="K66" t="str">
        <f t="shared" ca="1" si="2"/>
        <v>1_7</v>
      </c>
      <c r="L66">
        <f ca="1">L65+IF(入力項目!$D$4=$D66,1,0)</f>
        <v>34</v>
      </c>
      <c r="M66" t="str">
        <f t="shared" ca="1" si="3"/>
        <v>34歳</v>
      </c>
      <c r="N66">
        <f t="shared" ca="1" si="10"/>
        <v>34</v>
      </c>
      <c r="O66" t="str">
        <f t="shared" ca="1" si="4"/>
        <v>34歳</v>
      </c>
      <c r="P66">
        <f t="shared" ca="1" si="11"/>
        <v>9</v>
      </c>
      <c r="Q66">
        <f t="shared" ca="1" si="12"/>
        <v>7</v>
      </c>
      <c r="R66">
        <f t="shared" ca="1" si="13"/>
        <v>2030</v>
      </c>
      <c r="S66">
        <f t="shared" ca="1" si="14"/>
        <v>2030</v>
      </c>
      <c r="T66">
        <f t="shared" ca="1" si="15"/>
        <v>2030</v>
      </c>
      <c r="U66">
        <f t="shared" ca="1" si="16"/>
        <v>2030</v>
      </c>
      <c r="V66" s="10">
        <f t="shared" ca="1" si="17"/>
        <v>11629058</v>
      </c>
      <c r="W66" s="10">
        <f ca="1">IF($L66&lt;その他マスタ!$B$1,VLOOKUP($D66,月別収支!$A$2:$H$13,2,FALSE),その他マスタ!$B$3)+IF(AND($L66=その他マスタ!$B$1,入力項目!$I$9="あり",$D66=入力項目!$D$4),その他マスタ!$B$2,0)</f>
        <v>1100000</v>
      </c>
      <c r="X66" s="10">
        <f ca="1">-IF(入力項目!$K$5=TRUE,
IF($F66+$G66&lt;3,VLOOKUP($D66,月別収支!$A$2:$H$13,8,FALSE),0)+IFERROR(VLOOKUP($H66,住宅ローン計算!C:P,13,FALSE),0)+IF($F66&gt;1,IF(OR($G66=3,$G66=6,$G66=9,$G66=12),ROUNDUP(入力項目!$N$18/4,0),0),0),
VLOOKUP($D66,月別収支!$A$2:$H$13,8,FALSE))</f>
        <v>-184963</v>
      </c>
      <c r="Y66" s="10">
        <f ca="1">-VLOOKUP($D66,月別収支!$A$2:$H$13,3,FALSE)</f>
        <v>-75000</v>
      </c>
      <c r="Z66" s="10">
        <f ca="1">-VLOOKUP($D66,月別収支!$A$2:$H$13,4,FALSE)</f>
        <v>-27000</v>
      </c>
      <c r="AA66" s="10">
        <f ca="1">-VLOOKUP($D66,月別収支!$A$2:$H$13,6,FALSE)</f>
        <v>-10000</v>
      </c>
      <c r="AB66" s="10">
        <f ca="1">-(
VLOOKUP($D66,月別収支!$A$2:$H$13,5,FALSE)+IF(AND(入力項目!$I$27&lt;=$A66,ISEVEN($A66-入力項目!$I$27),入力項目!$I$28=$D66),入力項目!$I$26,0)
+IF(入力項目!$K$26=TRUE,
IFERROR(VLOOKUP($K66,マイカーローン計算!C:P,13,FALSE),0),
IFERROR(
  IF(AND($C66&gt;0,MOD($C66,入力項目!$N$22)=0,$D66=入力項目!$N$23),入力項目!$N$24,0),
 0
)
)
)</f>
        <v>-20000</v>
      </c>
      <c r="AC66" s="10">
        <f ca="1">-IF($A66&lt;入力項目!$N$33,入力項目!$N$35,IF(AND($A66=入力項目!$N$33,$D66&lt;=入力項目!$N$34),入力項目!$N$35,0))</f>
        <v>-5000</v>
      </c>
      <c r="AD66">
        <f ca="1">-(
_xlfn.IFS(
P66&lt;=入力項目!$S$11,0,
AND(P66&gt;=入力項目!$S$11+1,P66&lt;=3),IFERROR(VLOOKUP(入力項目!$S$12,子育て関連マスタ!$I$4:$M$5,4,FALSE),0),
AND(P66&gt;=4,P66&lt;=6),IFERROR(VLOOKUP(入力項目!$S$13,子育て関連マスタ!$I$9:$M$12,4,FALSE),0),
AND(P66&gt;=7,P66&lt;=12),IFERROR(VLOOKUP(入力項目!$S$14,子育て関連マスタ!$I$16:$M$17,4,FALSE),0),
AND(P66&gt;=13,P66&lt;=15),IFERROR(VLOOKUP(入力項目!$S$15,子育て関連マスタ!$I$21:$M$22,4,FALSE),0),
AND(P66&gt;=16,P66&lt;=18),IFERROR(VLOOKUP(入力項目!$S$16,子育て関連マスタ!$I$26:$M$28,4,FALSE),0),
AND(P66&gt;=19,P66&lt;=20,入力項目!$S$16="高専"),IFERROR(VLOOKUP(入力項目!$S$16,子育て関連マスタ!$I$26:$M$28,4,FALSE),0),
AND(P66&gt;=19,P66&lt;=20,入力項目!$S$16&lt;&gt;"高専"),IFERROR(VLOOKUP(入力項目!$S$17,子育て関連マスタ!$I$32:$M$37,4,FALSE),0),
AND(P66&gt;=21,P66&lt;=22,入力項目!$S$16="高専"),IFERROR(VLOOKUP(入力項目!$S$17,子育て関連マスタ!$I$32:$M$34,4,FALSE),0),
AND(P66&gt;=21,P66&lt;=22,入力項目!$S$16&lt;&gt;"高専"),IFERROR(VLOOKUP(入力項目!$S$17,子育て関連マスタ!$I$32:$M$34,4,FALSE),0),
P66&gt;=23,0
) +
IF($D66=4,
  IFERROR(_xlfn.IFS(
  P66&lt;=入力項目!$S$11,0,
  AND(P66=入力項目!$S$11),IFERROR(VLOOKUP(入力項目!$S$12,子育て関連マスタ!$I$4:$M$5,2,FALSE),0),
  AND(P66=4),IFERROR(VLOOKUP(入力項目!$S$13,子育て関連マスタ!$I$9:$M$12,2,FALSE),0),
  AND(P66=7),IFERROR(VLOOKUP(入力項目!$S$14,子育て関連マスタ!$I$16:$M$17,2,FALSE),0),
  AND(P66=13),IFERROR(VLOOKUP(入力項目!$S$15,子育て関連マスタ!$I$21:$M$22,2,FALSE),0),
  AND(P66=16),IFERROR(VLOOKUP(入力項目!$S$16,子育て関連マスタ!$I$26:$M$28,2,FALSE),0),
  AND(P66=19,入力項目!$S$16&lt;&gt;"高専"),IFERROR(VLOOKUP(入力項目!$S$17,子育て関連マスタ!$I$32:$M$37,2,FALSE),0),
  AND(P66=21,入力項目!$S$16="高専"),IFERROR(VLOOKUP(入力項目!$S$17,子育て関連マスタ!$I$32:$M$37,2,FALSE),0),
  P66&gt;=22,0
  ),0),0
) +
IF(AND(P66&gt;=1,P66&lt;=15),IF($D66=入力項目!$S$8,入力項目!$S$3,0),0) +
IF(AND(P66&gt;=1,P66&lt;=15),IF($D66=5,入力項目!$S$4,0),0) +
IF(AND(P66&gt;=1,P66&lt;=15),IF($D66=12,入力項目!$S$5,0),0) +
IF(AND(入力項目!$S$7=$A66,入力項目!$S$8=$D66),子育て関連マスタ!$C$14,0) +
IFERROR(IF(AND(YEAR(EDATE(DATE(入力項目!$S$7,入力項目!$S$8,1),1))=$A66,MONTH(EDATE(DATE(入力項目!$S$7,入力項目!$S$8,1),1))=$D66),子育て関連マスタ!$C$15,0),0) +
IF(AND(OR(P66=3,P66=5,P66=7),$D66=11),子育て関連マスタ!$C$17,0) +
IF(AND(P66=20,$D66=1),子育て関連マスタ!$C$18,0) +
IF(AND(P66=20,$D66=1),
IFERROR(_xlfn.IFS(
入力項目!$S$10="男",子育て関連マスタ!$C$18,
入力項目!$S$10="女",子育て関連マスタ!$C$19
),0),0
) +
IF(AND(P66&gt;=入力項目!$S$18,P66&lt;=入力項目!$S$19),入力項目!$S$20,0) +
IF(AND(P66&gt;=入力項目!$S$21,P66&lt;=入力項目!$S$22),入力項目!$S$23,0) +
IF(AND(P66&gt;=入力項目!$S$24,P66&lt;=入力項目!$S$25),入力項目!$S$26,0)
)</f>
        <v>-50000</v>
      </c>
      <c r="AE66">
        <f ca="1">-(
_xlfn.IFS(
Q66&lt;=入力項目!$S$11,0,
AND(Q66&gt;=入力項目!$S$11+1,Q66&lt;=3),IFERROR(VLOOKUP(入力項目!$S$12,子育て関連マスタ!$I$4:$M$5,4,FALSE),0),
AND(Q66&gt;=4,Q66&lt;=6),IFERROR(VLOOKUP(入力項目!$S$13,子育て関連マスタ!$I$9:$M$12,4,FALSE),0),
AND(Q66&gt;=7,Q66&lt;=12),IFERROR(VLOOKUP(入力項目!$S$14,子育て関連マスタ!$I$16:$M$17,4,FALSE),0),
AND(Q66&gt;=13,Q66&lt;=15),IFERROR(VLOOKUP(入力項目!$S$15,子育て関連マスタ!$I$21:$M$22,4,FALSE),0),
AND(Q66&gt;=16,Q66&lt;=18),IFERROR(VLOOKUP(入力項目!$S$16,子育て関連マスタ!$I$26:$M$28,4,FALSE),0),
AND(Q66&gt;=19,Q66&lt;=20,入力項目!$S$16="高専"),IFERROR(VLOOKUP(入力項目!$S$16,子育て関連マスタ!$I$26:$M$28,4,FALSE),0),
AND(Q66&gt;=19,Q66&lt;=20,入力項目!$S$16&lt;&gt;"高専"),IFERROR(VLOOKUP(入力項目!$S$17,子育て関連マスタ!$I$32:$M$37,4,FALSE),0),
AND(Q66&gt;=21,Q66&lt;=22,入力項目!$S$16="高専"),IFERROR(VLOOKUP(入力項目!$S$17,子育て関連マスタ!$I$32:$M$34,4,FALSE),0),
AND(Q66&gt;=21,Q66&lt;=22,入力項目!$S$16&lt;&gt;"高専"),IFERROR(VLOOKUP(入力項目!$S$17,子育て関連マスタ!$I$32:$M$34,4,FALSE),0),
Q66&gt;=23,0
) +
IF($D66=4,
  IFERROR(_xlfn.IFS(
  Q66&lt;=入力項目!$S$11,0,
  AND(Q66=入力項目!$S$11),IFERROR(VLOOKUP(入力項目!$S$12,子育て関連マスタ!$I$4:$M$5,2,FALSE),0),
  AND(Q66=4),IFERROR(VLOOKUP(入力項目!$S$13,子育て関連マスタ!$I$9:$M$12,2,FALSE),0),
  AND(Q66=7),IFERROR(VLOOKUP(入力項目!$S$14,子育て関連マスタ!$I$16:$M$17,2,FALSE),0),
  AND(Q66=13),IFERROR(VLOOKUP(入力項目!$S$15,子育て関連マスタ!$I$21:$M$22,2,FALSE),0),
  AND(Q66=16),IFERROR(VLOOKUP(入力項目!$S$16,子育て関連マスタ!$I$26:$M$28,2,FALSE),0),
  AND(Q66=19,入力項目!$S$16&lt;&gt;"高専"),IFERROR(VLOOKUP(入力項目!$S$17,子育て関連マスタ!$I$32:$M$37,2,FALSE),0),
  AND(Q66=21,入力項目!$S$16="高専"),IFERROR(VLOOKUP(入力項目!$S$17,子育て関連マスタ!$I$32:$M$37,2,FALSE),0),
  Q66&gt;=22,0
  ),0),0
) +
IF(AND(Q66&gt;=1,Q66&lt;=15),IF($D66=入力項目!$S$8,入力項目!$S$3,0),0) +
IF(AND(Q66&gt;=1,Q66&lt;=15),IF($D66=5,入力項目!$S$4,0),0) +
IF(AND(Q66&gt;=1,Q66&lt;=15),IF($D66=12,入力項目!$S$5,0),0) +
IF(AND(入力項目!$S$7=$A66,入力項目!$S$8=$D66),子育て関連マスタ!$C$14,0) +
IFERROR(IF(AND(YEAR(EDATE(DATE(入力項目!$S$7,入力項目!$S$8,1),1))=$A66,MONTH(EDATE(DATE(入力項目!$S$7,入力項目!$S$8,1),1))=$D66),子育て関連マスタ!$C$15,0),0) +
IF(AND(OR(Q66=3,Q66=5,Q66=7),$D66=11),子育て関連マスタ!$C$17,0) +
IF(AND(Q66=20,$D66=1),子育て関連マスタ!$C$18,0) +
IF(AND(Q66=20,$D66=1),
IFERROR(_xlfn.IFS(
入力項目!$S$10="男",子育て関連マスタ!$C$18,
入力項目!$S$10="女",子育て関連マスタ!$C$19
),0),0
) +
IF(AND(Q66&gt;=入力項目!$S$18,Q66&lt;=入力項目!$S$19),入力項目!$S$20,0) +
IF(AND(Q66&gt;=入力項目!$S$21,Q66&lt;=入力項目!$S$22),入力項目!$S$23,0) +
IF(AND(Q66&gt;=入力項目!$S$24,Q66&lt;=入力項目!$S$25),入力項目!$S$26,0)
)</f>
        <v>-50000</v>
      </c>
      <c r="AF66">
        <f ca="1">-(
_xlfn.IFS(
R66&lt;=入力項目!$S$11,0,
AND(R66&gt;=入力項目!$S$11+1,R66&lt;=3),IFERROR(VLOOKUP(入力項目!$S$12,子育て関連マスタ!$I$4:$M$5,4,FALSE),0),
AND(R66&gt;=4,R66&lt;=6),IFERROR(VLOOKUP(入力項目!$S$13,子育て関連マスタ!$I$9:$M$12,4,FALSE),0),
AND(R66&gt;=7,R66&lt;=12),IFERROR(VLOOKUP(入力項目!$S$14,子育て関連マスタ!$I$16:$M$17,4,FALSE),0),
AND(R66&gt;=13,R66&lt;=15),IFERROR(VLOOKUP(入力項目!$S$15,子育て関連マスタ!$I$21:$M$22,4,FALSE),0),
AND(R66&gt;=16,R66&lt;=18),IFERROR(VLOOKUP(入力項目!$S$16,子育て関連マスタ!$I$26:$M$28,4,FALSE),0),
AND(R66&gt;=19,R66&lt;=20,入力項目!$S$16="高専"),IFERROR(VLOOKUP(入力項目!$S$16,子育て関連マスタ!$I$26:$M$28,4,FALSE),0),
AND(R66&gt;=19,R66&lt;=20,入力項目!$S$16&lt;&gt;"高専"),IFERROR(VLOOKUP(入力項目!$S$17,子育て関連マスタ!$I$32:$M$37,4,FALSE),0),
AND(R66&gt;=21,R66&lt;=22,入力項目!$S$16="高専"),IFERROR(VLOOKUP(入力項目!$S$17,子育て関連マスタ!$I$32:$M$34,4,FALSE),0),
AND(R66&gt;=21,R66&lt;=22,入力項目!$S$16&lt;&gt;"高専"),IFERROR(VLOOKUP(入力項目!$S$17,子育て関連マスタ!$I$32:$M$34,4,FALSE),0),
R66&gt;=23,0
) +
IF($D66=4,
  IFERROR(_xlfn.IFS(
  R66&lt;=入力項目!$S$11,0,
  AND(R66=入力項目!$S$11),IFERROR(VLOOKUP(入力項目!$S$12,子育て関連マスタ!$I$4:$M$5,2,FALSE),0),
  AND(R66=4),IFERROR(VLOOKUP(入力項目!$S$13,子育て関連マスタ!$I$9:$M$12,2,FALSE),0),
  AND(R66=7),IFERROR(VLOOKUP(入力項目!$S$14,子育て関連マスタ!$I$16:$M$17,2,FALSE),0),
  AND(R66=13),IFERROR(VLOOKUP(入力項目!$S$15,子育て関連マスタ!$I$21:$M$22,2,FALSE),0),
  AND(R66=16),IFERROR(VLOOKUP(入力項目!$S$16,子育て関連マスタ!$I$26:$M$28,2,FALSE),0),
  AND(R66=19,入力項目!$S$16&lt;&gt;"高専"),IFERROR(VLOOKUP(入力項目!$S$17,子育て関連マスタ!$I$32:$M$37,2,FALSE),0),
  AND(R66=21,入力項目!$S$16="高専"),IFERROR(VLOOKUP(入力項目!$S$17,子育て関連マスタ!$I$32:$M$37,2,FALSE),0),
  R66&gt;=22,0
  ),0),0
) +
IF(AND(R66&gt;=1,R66&lt;=15),IF($D66=入力項目!$S$8,入力項目!$S$3,0),0) +
IF(AND(R66&gt;=1,R66&lt;=15),IF($D66=5,入力項目!$S$4,0),0) +
IF(AND(R66&gt;=1,R66&lt;=15),IF($D66=12,入力項目!$S$5,0),0) +
IF(AND(入力項目!$S$7=$A66,入力項目!$S$8=$D66),子育て関連マスタ!$C$14,0) +
IFERROR(IF(AND(YEAR(EDATE(DATE(入力項目!$S$7,入力項目!$S$8,1),1))=$A66,MONTH(EDATE(DATE(入力項目!$S$7,入力項目!$S$8,1),1))=$D66),子育て関連マスタ!$C$15,0),0) +
IF(AND(OR(R66=3,R66=5,R66=7),$D66=11),子育て関連マスタ!$C$17,0) +
IF(AND(R66=20,$D66=1),子育て関連マスタ!$C$18,0) +
IF(AND(R66=20,$D66=1),
IFERROR(_xlfn.IFS(
入力項目!$S$10="男",子育て関連マスタ!$C$18,
入力項目!$S$10="女",子育て関連マスタ!$C$19
),0),0
) +
IF(AND(R66&gt;=入力項目!$S$18,R66&lt;=入力項目!$S$19),入力項目!$S$20,0) +
IF(AND(R66&gt;=入力項目!$S$21,R66&lt;=入力項目!$S$22),入力項目!$S$23,0) +
IF(AND(R66&gt;=入力項目!$S$24,R66&lt;=入力項目!$S$25),入力項目!$S$26,0)
)</f>
        <v>0</v>
      </c>
      <c r="AG66">
        <f ca="1">-(
_xlfn.IFS(
S66&lt;=入力項目!$S$11,0,
AND(S66&gt;=入力項目!$S$11+1,S66&lt;=3),IFERROR(VLOOKUP(入力項目!$S$12,子育て関連マスタ!$I$4:$M$5,4,FALSE),0),
AND(S66&gt;=4,S66&lt;=6),IFERROR(VLOOKUP(入力項目!$S$13,子育て関連マスタ!$I$9:$M$12,4,FALSE),0),
AND(S66&gt;=7,S66&lt;=12),IFERROR(VLOOKUP(入力項目!$S$14,子育て関連マスタ!$I$16:$M$17,4,FALSE),0),
AND(S66&gt;=13,S66&lt;=15),IFERROR(VLOOKUP(入力項目!$S$15,子育て関連マスタ!$I$21:$M$22,4,FALSE),0),
AND(S66&gt;=16,S66&lt;=18),IFERROR(VLOOKUP(入力項目!$S$16,子育て関連マスタ!$I$26:$M$28,4,FALSE),0),
AND(S66&gt;=19,S66&lt;=20,入力項目!$S$16="高専"),IFERROR(VLOOKUP(入力項目!$S$16,子育て関連マスタ!$I$26:$M$28,4,FALSE),0),
AND(S66&gt;=19,S66&lt;=20,入力項目!$S$16&lt;&gt;"高専"),IFERROR(VLOOKUP(入力項目!$S$17,子育て関連マスタ!$I$32:$M$37,4,FALSE),0),
AND(S66&gt;=21,S66&lt;=22,入力項目!$S$16="高専"),IFERROR(VLOOKUP(入力項目!$S$17,子育て関連マスタ!$I$32:$M$34,4,FALSE),0),
AND(S66&gt;=21,S66&lt;=22,入力項目!$S$16&lt;&gt;"高専"),IFERROR(VLOOKUP(入力項目!$S$17,子育て関連マスタ!$I$32:$M$34,4,FALSE),0),
S66&gt;=23,0
) +
IF($D66=4,
  IFERROR(_xlfn.IFS(
  S66&lt;=入力項目!$S$11,0,
  AND(S66=入力項目!$S$11),IFERROR(VLOOKUP(入力項目!$S$12,子育て関連マスタ!$I$4:$M$5,2,FALSE),0),
  AND(S66=4),IFERROR(VLOOKUP(入力項目!$S$13,子育て関連マスタ!$I$9:$M$12,2,FALSE),0),
  AND(S66=7),IFERROR(VLOOKUP(入力項目!$S$14,子育て関連マスタ!$I$16:$M$17,2,FALSE),0),
  AND(S66=13),IFERROR(VLOOKUP(入力項目!$S$15,子育て関連マスタ!$I$21:$M$22,2,FALSE),0),
  AND(S66=16),IFERROR(VLOOKUP(入力項目!$S$16,子育て関連マスタ!$I$26:$M$28,2,FALSE),0),
  AND(S66=19,入力項目!$S$16&lt;&gt;"高専"),IFERROR(VLOOKUP(入力項目!$S$17,子育て関連マスタ!$I$32:$M$37,2,FALSE),0),
  AND(S66=21,入力項目!$S$16="高専"),IFERROR(VLOOKUP(入力項目!$S$17,子育て関連マスタ!$I$32:$M$37,2,FALSE),0),
  S66&gt;=22,0
  ),0),0
) +
IF(AND(S66&gt;=1,S66&lt;=15),IF($D66=入力項目!$S$8,入力項目!$S$3,0),0) +
IF(AND(S66&gt;=1,S66&lt;=15),IF($D66=5,入力項目!$S$4,0),0) +
IF(AND(S66&gt;=1,S66&lt;=15),IF($D66=12,入力項目!$S$5,0),0) +
IF(AND(入力項目!$S$7=$A66,入力項目!$S$8=$D66),子育て関連マスタ!$C$14,0) +
IFERROR(IF(AND(YEAR(EDATE(DATE(入力項目!$S$7,入力項目!$S$8,1),1))=$A66,MONTH(EDATE(DATE(入力項目!$S$7,入力項目!$S$8,1),1))=$D66),子育て関連マスタ!$C$15,0),0) +
IF(AND(OR(S66=3,S66=5,S66=7),$D66=11),子育て関連マスタ!$C$17,0) +
IF(AND(S66=20,$D66=1),子育て関連マスタ!$C$18,0) +
IF(AND(S66=20,$D66=1),
IFERROR(_xlfn.IFS(
入力項目!$S$10="男",子育て関連マスタ!$C$18,
入力項目!$S$10="女",子育て関連マスタ!$C$19
),0),0
) +
IF(AND(S66&gt;=入力項目!$S$18,S66&lt;=入力項目!$S$19),入力項目!$S$20,0) +
IF(AND(S66&gt;=入力項目!$S$21,S66&lt;=入力項目!$S$22),入力項目!$S$23,0) +
IF(AND(S66&gt;=入力項目!$S$24,S66&lt;=入力項目!$S$25),入力項目!$S$26,0)
)</f>
        <v>0</v>
      </c>
      <c r="AH66">
        <f ca="1">-(
_xlfn.IFS(
T66&lt;=入力項目!$S$11,0,
AND(T66&gt;=入力項目!$S$11+1,T66&lt;=3),IFERROR(VLOOKUP(入力項目!$S$12,子育て関連マスタ!$I$4:$M$5,4,FALSE),0),
AND(T66&gt;=4,T66&lt;=6),IFERROR(VLOOKUP(入力項目!$S$13,子育て関連マスタ!$I$9:$M$12,4,FALSE),0),
AND(T66&gt;=7,T66&lt;=12),IFERROR(VLOOKUP(入力項目!$S$14,子育て関連マスタ!$I$16:$M$17,4,FALSE),0),
AND(T66&gt;=13,T66&lt;=15),IFERROR(VLOOKUP(入力項目!$S$15,子育て関連マスタ!$I$21:$M$22,4,FALSE),0),
AND(T66&gt;=16,T66&lt;=18),IFERROR(VLOOKUP(入力項目!$S$16,子育て関連マスタ!$I$26:$M$28,4,FALSE),0),
AND(T66&gt;=19,T66&lt;=20,入力項目!$S$16="高専"),IFERROR(VLOOKUP(入力項目!$S$16,子育て関連マスタ!$I$26:$M$28,4,FALSE),0),
AND(T66&gt;=19,T66&lt;=20,入力項目!$S$16&lt;&gt;"高専"),IFERROR(VLOOKUP(入力項目!$S$17,子育て関連マスタ!$I$32:$M$37,4,FALSE),0),
AND(T66&gt;=21,T66&lt;=22,入力項目!$S$16="高専"),IFERROR(VLOOKUP(入力項目!$S$17,子育て関連マスタ!$I$32:$M$34,4,FALSE),0),
AND(T66&gt;=21,T66&lt;=22,入力項目!$S$16&lt;&gt;"高専"),IFERROR(VLOOKUP(入力項目!$S$17,子育て関連マスタ!$I$32:$M$34,4,FALSE),0),
T66&gt;=23,0
) +
IF($D66=4,
  IFERROR(_xlfn.IFS(
  T66&lt;=入力項目!$S$11,0,
  AND(T66=入力項目!$S$11),IFERROR(VLOOKUP(入力項目!$S$12,子育て関連マスタ!$I$4:$M$5,2,FALSE),0),
  AND(T66=4),IFERROR(VLOOKUP(入力項目!$S$13,子育て関連マスタ!$I$9:$M$12,2,FALSE),0),
  AND(T66=7),IFERROR(VLOOKUP(入力項目!$S$14,子育て関連マスタ!$I$16:$M$17,2,FALSE),0),
  AND(T66=13),IFERROR(VLOOKUP(入力項目!$S$15,子育て関連マスタ!$I$21:$M$22,2,FALSE),0),
  AND(T66=16),IFERROR(VLOOKUP(入力項目!$S$16,子育て関連マスタ!$I$26:$M$28,2,FALSE),0),
  AND(T66=19,入力項目!$S$16&lt;&gt;"高専"),IFERROR(VLOOKUP(入力項目!$S$17,子育て関連マスタ!$I$32:$M$37,2,FALSE),0),
  AND(T66=21,入力項目!$S$16="高専"),IFERROR(VLOOKUP(入力項目!$S$17,子育て関連マスタ!$I$32:$M$37,2,FALSE),0),
  T66&gt;=22,0
  ),0),0
) +
IF(AND(T66&gt;=1,T66&lt;=15),IF($D66=入力項目!$S$8,入力項目!$S$3,0),0) +
IF(AND(T66&gt;=1,T66&lt;=15),IF($D66=5,入力項目!$S$4,0),0) +
IF(AND(T66&gt;=1,T66&lt;=15),IF($D66=12,入力項目!$S$5,0),0) +
IF(AND(入力項目!$S$7=$A66,入力項目!$S$8=$D66),子育て関連マスタ!$C$14,0) +
IFERROR(IF(AND(YEAR(EDATE(DATE(入力項目!$S$7,入力項目!$S$8,1),1))=$A66,MONTH(EDATE(DATE(入力項目!$S$7,入力項目!$S$8,1),1))=$D66),子育て関連マスタ!$C$15,0),0) +
IF(AND(OR(T66=3,T66=5,T66=7),$D66=11),子育て関連マスタ!$C$17,0) +
IF(AND(T66=20,$D66=1),子育て関連マスタ!$C$18,0) +
IF(AND(T66=20,$D66=1),
IFERROR(_xlfn.IFS(
入力項目!$S$10="男",子育て関連マスタ!$C$18,
入力項目!$S$10="女",子育て関連マスタ!$C$19
),0),0
) +
IF(AND(T66&gt;=入力項目!$S$18,T66&lt;=入力項目!$S$19),入力項目!$S$20,0) +
IF(AND(T66&gt;=入力項目!$S$21,T66&lt;=入力項目!$S$22),入力項目!$S$23,0) +
IF(AND(T66&gt;=入力項目!$S$24,T66&lt;=入力項目!$S$25),入力項目!$S$26,0)
)</f>
        <v>0</v>
      </c>
      <c r="AI66">
        <f ca="1">-(
_xlfn.IFS(
U66&lt;=入力項目!$S$11,0,
AND(U66&gt;=入力項目!$S$11+1,U66&lt;=3),IFERROR(VLOOKUP(入力項目!$S$12,子育て関連マスタ!$I$4:$M$5,4,FALSE),0),
AND(U66&gt;=4,U66&lt;=6),IFERROR(VLOOKUP(入力項目!$S$13,子育て関連マスタ!$I$9:$M$12,4,FALSE),0),
AND(U66&gt;=7,U66&lt;=12),IFERROR(VLOOKUP(入力項目!$S$14,子育て関連マスタ!$I$16:$M$17,4,FALSE),0),
AND(U66&gt;=13,U66&lt;=15),IFERROR(VLOOKUP(入力項目!$S$15,子育て関連マスタ!$I$21:$M$22,4,FALSE),0),
AND(U66&gt;=16,U66&lt;=18),IFERROR(VLOOKUP(入力項目!$S$16,子育て関連マスタ!$I$26:$M$28,4,FALSE),0),
AND(U66&gt;=19,U66&lt;=20,入力項目!$S$16="高専"),IFERROR(VLOOKUP(入力項目!$S$16,子育て関連マスタ!$I$26:$M$28,4,FALSE),0),
AND(U66&gt;=19,U66&lt;=20,入力項目!$S$16&lt;&gt;"高専"),IFERROR(VLOOKUP(入力項目!$S$17,子育て関連マスタ!$I$32:$M$37,4,FALSE),0),
AND(U66&gt;=21,U66&lt;=22,入力項目!$S$16="高専"),IFERROR(VLOOKUP(入力項目!$S$17,子育て関連マスタ!$I$32:$M$34,4,FALSE),0),
AND(U66&gt;=21,U66&lt;=22,入力項目!$S$16&lt;&gt;"高専"),IFERROR(VLOOKUP(入力項目!$S$17,子育て関連マスタ!$I$32:$M$34,4,FALSE),0),
U66&gt;=23,0
) +
IF($D66=4,
  IFERROR(_xlfn.IFS(
  U66&lt;=入力項目!$S$11,0,
  AND(U66=入力項目!$S$11),IFERROR(VLOOKUP(入力項目!$S$12,子育て関連マスタ!$I$4:$M$5,2,FALSE),0),
  AND(U66=4),IFERROR(VLOOKUP(入力項目!$S$13,子育て関連マスタ!$I$9:$M$12,2,FALSE),0),
  AND(U66=7),IFERROR(VLOOKUP(入力項目!$S$14,子育て関連マスタ!$I$16:$M$17,2,FALSE),0),
  AND(U66=13),IFERROR(VLOOKUP(入力項目!$S$15,子育て関連マスタ!$I$21:$M$22,2,FALSE),0),
  AND(U66=16),IFERROR(VLOOKUP(入力項目!$S$16,子育て関連マスタ!$I$26:$M$28,2,FALSE),0),
  AND(U66=19,入力項目!$S$16&lt;&gt;"高専"),IFERROR(VLOOKUP(入力項目!$S$17,子育て関連マスタ!$I$32:$M$37,2,FALSE),0),
  AND(U66=21,入力項目!$S$16="高専"),IFERROR(VLOOKUP(入力項目!$S$17,子育て関連マスタ!$I$32:$M$37,2,FALSE),0),
  U66&gt;=22,0
  ),0),0
) +
IF(AND(U66&gt;=1,U66&lt;=15),IF($D66=入力項目!$S$8,入力項目!$S$3,0),0) +
IF(AND(U66&gt;=1,U66&lt;=15),IF($D66=5,入力項目!$S$4,0),0) +
IF(AND(U66&gt;=1,U66&lt;=15),IF($D66=12,入力項目!$S$5,0),0) +
IF(AND(入力項目!$S$7=$A66,入力項目!$S$8=$D66),子育て関連マスタ!$C$14,0) +
IFERROR(IF(AND(YEAR(EDATE(DATE(入力項目!$S$7,入力項目!$S$8,1),1))=$A66,MONTH(EDATE(DATE(入力項目!$S$7,入力項目!$S$8,1),1))=$D66),子育て関連マスタ!$C$15,0),0) +
IF(AND(OR(U66=3,U66=5,U66=7),$D66=11),子育て関連マスタ!$C$17,0) +
IF(AND(U66=20,$D66=1),子育て関連マスタ!$C$18,0) +
IF(AND(U66=20,$D66=1),
IFERROR(_xlfn.IFS(
入力項目!$S$10="男",子育て関連マスタ!$C$18,
入力項目!$S$10="女",子育て関連マスタ!$C$19
),0),0
) +
IF(AND(U66&gt;=入力項目!$S$18,U66&lt;=入力項目!$S$19),入力項目!$S$20,0) +
IF(AND(U66&gt;=入力項目!$S$21,U66&lt;=入力項目!$S$22),入力項目!$S$23,0) +
IF(AND(U66&gt;=入力項目!$S$24,U66&lt;=入力項目!$S$25),入力項目!$S$26,0)
)</f>
        <v>0</v>
      </c>
      <c r="AJ66" s="10">
        <f ca="1">-VLOOKUP($D66,月別収支!$A$2:$H$13,7,FALSE)</f>
        <v>-20000</v>
      </c>
    </row>
    <row r="67" spans="1:36" x14ac:dyDescent="0.4">
      <c r="A67">
        <f t="shared" ca="1" si="20"/>
        <v>2030</v>
      </c>
      <c r="B67">
        <f t="shared" ca="1" si="7"/>
        <v>2029</v>
      </c>
      <c r="C67">
        <f t="shared" ca="1" si="8"/>
        <v>6</v>
      </c>
      <c r="D67">
        <f t="shared" ca="1" si="21"/>
        <v>1</v>
      </c>
      <c r="E67" t="str">
        <f t="shared" ca="1" si="0"/>
        <v>2030年1月</v>
      </c>
      <c r="F67">
        <f ca="1">IF(OR(入力項目!$N$5&lt;$A67,AND(入力項目!$N$5=$A67,入力項目!$N$6&lt;$D67)),IF(F66=0,1,IF(G67=12,F66+1,F66)),0)</f>
        <v>5</v>
      </c>
      <c r="G67">
        <f ca="1">IF(OR(入力項目!$N$5&lt;$A67,AND(入力項目!$N$5=$A67,入力項目!$N$6&lt;$D67)),IF(G66=12,1,G66+1),0)</f>
        <v>3</v>
      </c>
      <c r="H67" t="str">
        <f t="shared" ca="1" si="1"/>
        <v>5_3</v>
      </c>
      <c r="I67">
        <f ca="1">IF(
  IFERROR(AND($C67&gt;0,MOD($C67,入力項目!$N$22)=0,$D67=入力項目!$N$23), FALSE),
  1,
  IF(
    AND(I66&gt;0,J66=12),
    IF(I66=入力項目!$N$28, 0, I66+1),
    I66
  )
)</f>
        <v>1</v>
      </c>
      <c r="J67">
        <f ca="1">IF($D67=入力項目!$N$23,1,IFERROR(J66+1,1))</f>
        <v>8</v>
      </c>
      <c r="K67" t="str">
        <f t="shared" ca="1" si="2"/>
        <v>1_8</v>
      </c>
      <c r="L67">
        <f ca="1">L66+IF(入力項目!$D$4=$D67,1,0)</f>
        <v>34</v>
      </c>
      <c r="M67" t="str">
        <f t="shared" ca="1" si="3"/>
        <v>34歳</v>
      </c>
      <c r="N67">
        <f t="shared" ca="1" si="10"/>
        <v>35</v>
      </c>
      <c r="O67" t="str">
        <f t="shared" ca="1" si="4"/>
        <v>35歳</v>
      </c>
      <c r="P67">
        <f t="shared" ca="1" si="11"/>
        <v>9</v>
      </c>
      <c r="Q67">
        <f t="shared" ca="1" si="12"/>
        <v>7</v>
      </c>
      <c r="R67">
        <f t="shared" ca="1" si="13"/>
        <v>2030</v>
      </c>
      <c r="S67">
        <f t="shared" ca="1" si="14"/>
        <v>2030</v>
      </c>
      <c r="T67">
        <f t="shared" ca="1" si="15"/>
        <v>2030</v>
      </c>
      <c r="U67">
        <f t="shared" ca="1" si="16"/>
        <v>2030</v>
      </c>
      <c r="V67" s="10">
        <f t="shared" ca="1" si="17"/>
        <v>11602783</v>
      </c>
      <c r="W67" s="10">
        <f ca="1">IF($L67&lt;その他マスタ!$B$1,VLOOKUP($D67,月別収支!$A$2:$H$13,2,FALSE),その他マスタ!$B$3)+IF(AND($L67=その他マスタ!$B$1,入力項目!$I$9="あり",$D67=入力項目!$D$4),その他マスタ!$B$2,0)</f>
        <v>300000</v>
      </c>
      <c r="X67" s="10">
        <f ca="1">-IF(入力項目!$K$5=TRUE,
IF($F67+$G67&lt;3,VLOOKUP($D67,月別収支!$A$2:$H$13,8,FALSE),0)+IFERROR(VLOOKUP($H67,住宅ローン計算!C:P,13,FALSE),0)+IF($F67&gt;1,IF(OR($G67=3,$G67=6,$G67=9,$G67=12),ROUNDUP(入力項目!$N$18/4,0),0),0),
VLOOKUP($D67,月別収支!$A$2:$H$13,8,FALSE))</f>
        <v>-89275</v>
      </c>
      <c r="Y67" s="10">
        <f ca="1">-VLOOKUP($D67,月別収支!$A$2:$H$13,3,FALSE)</f>
        <v>-75000</v>
      </c>
      <c r="Z67" s="10">
        <f ca="1">-VLOOKUP($D67,月別収支!$A$2:$H$13,4,FALSE)</f>
        <v>-27000</v>
      </c>
      <c r="AA67" s="10">
        <f ca="1">-VLOOKUP($D67,月別収支!$A$2:$H$13,6,FALSE)</f>
        <v>-10000</v>
      </c>
      <c r="AB67" s="10">
        <f ca="1">-(
VLOOKUP($D67,月別収支!$A$2:$H$13,5,FALSE)+IF(AND(入力項目!$I$27&lt;=$A67,ISEVEN($A67-入力項目!$I$27),入力項目!$I$28=$D67),入力項目!$I$26,0)
+IF(入力項目!$K$26=TRUE,
IFERROR(VLOOKUP($K67,マイカーローン計算!C:P,13,FALSE),0),
IFERROR(
  IF(AND($C67&gt;0,MOD($C67,入力項目!$N$22)=0,$D67=入力項目!$N$23),入力項目!$N$24,0),
 0
)
)
)</f>
        <v>-20000</v>
      </c>
      <c r="AC67" s="10">
        <f ca="1">-IF($A67&lt;入力項目!$N$33,入力項目!$N$35,IF(AND($A67=入力項目!$N$33,$D67&lt;=入力項目!$N$34),入力項目!$N$35,0))</f>
        <v>-5000</v>
      </c>
      <c r="AD67">
        <f ca="1">-(
_xlfn.IFS(
P67&lt;=入力項目!$S$11,0,
AND(P67&gt;=入力項目!$S$11+1,P67&lt;=3),IFERROR(VLOOKUP(入力項目!$S$12,子育て関連マスタ!$I$4:$M$5,4,FALSE),0),
AND(P67&gt;=4,P67&lt;=6),IFERROR(VLOOKUP(入力項目!$S$13,子育て関連マスタ!$I$9:$M$12,4,FALSE),0),
AND(P67&gt;=7,P67&lt;=12),IFERROR(VLOOKUP(入力項目!$S$14,子育て関連マスタ!$I$16:$M$17,4,FALSE),0),
AND(P67&gt;=13,P67&lt;=15),IFERROR(VLOOKUP(入力項目!$S$15,子育て関連マスタ!$I$21:$M$22,4,FALSE),0),
AND(P67&gt;=16,P67&lt;=18),IFERROR(VLOOKUP(入力項目!$S$16,子育て関連マスタ!$I$26:$M$28,4,FALSE),0),
AND(P67&gt;=19,P67&lt;=20,入力項目!$S$16="高専"),IFERROR(VLOOKUP(入力項目!$S$16,子育て関連マスタ!$I$26:$M$28,4,FALSE),0),
AND(P67&gt;=19,P67&lt;=20,入力項目!$S$16&lt;&gt;"高専"),IFERROR(VLOOKUP(入力項目!$S$17,子育て関連マスタ!$I$32:$M$37,4,FALSE),0),
AND(P67&gt;=21,P67&lt;=22,入力項目!$S$16="高専"),IFERROR(VLOOKUP(入力項目!$S$17,子育て関連マスタ!$I$32:$M$34,4,FALSE),0),
AND(P67&gt;=21,P67&lt;=22,入力項目!$S$16&lt;&gt;"高専"),IFERROR(VLOOKUP(入力項目!$S$17,子育て関連マスタ!$I$32:$M$34,4,FALSE),0),
P67&gt;=23,0
) +
IF($D67=4,
  IFERROR(_xlfn.IFS(
  P67&lt;=入力項目!$S$11,0,
  AND(P67=入力項目!$S$11),IFERROR(VLOOKUP(入力項目!$S$12,子育て関連マスタ!$I$4:$M$5,2,FALSE),0),
  AND(P67=4),IFERROR(VLOOKUP(入力項目!$S$13,子育て関連マスタ!$I$9:$M$12,2,FALSE),0),
  AND(P67=7),IFERROR(VLOOKUP(入力項目!$S$14,子育て関連マスタ!$I$16:$M$17,2,FALSE),0),
  AND(P67=13),IFERROR(VLOOKUP(入力項目!$S$15,子育て関連マスタ!$I$21:$M$22,2,FALSE),0),
  AND(P67=16),IFERROR(VLOOKUP(入力項目!$S$16,子育て関連マスタ!$I$26:$M$28,2,FALSE),0),
  AND(P67=19,入力項目!$S$16&lt;&gt;"高専"),IFERROR(VLOOKUP(入力項目!$S$17,子育て関連マスタ!$I$32:$M$37,2,FALSE),0),
  AND(P67=21,入力項目!$S$16="高専"),IFERROR(VLOOKUP(入力項目!$S$17,子育て関連マスタ!$I$32:$M$37,2,FALSE),0),
  P67&gt;=22,0
  ),0),0
) +
IF(AND(P67&gt;=1,P67&lt;=15),IF($D67=入力項目!$S$8,入力項目!$S$3,0),0) +
IF(AND(P67&gt;=1,P67&lt;=15),IF($D67=5,入力項目!$S$4,0),0) +
IF(AND(P67&gt;=1,P67&lt;=15),IF($D67=12,入力項目!$S$5,0),0) +
IF(AND(入力項目!$S$7=$A67,入力項目!$S$8=$D67),子育て関連マスタ!$C$14,0) +
IFERROR(IF(AND(YEAR(EDATE(DATE(入力項目!$S$7,入力項目!$S$8,1),1))=$A67,MONTH(EDATE(DATE(入力項目!$S$7,入力項目!$S$8,1),1))=$D67),子育て関連マスタ!$C$15,0),0) +
IF(AND(OR(P67=3,P67=5,P67=7),$D67=11),子育て関連マスタ!$C$17,0) +
IF(AND(P67=20,$D67=1),子育て関連マスタ!$C$18,0) +
IF(AND(P67=20,$D67=1),
IFERROR(_xlfn.IFS(
入力項目!$S$10="男",子育て関連マスタ!$C$18,
入力項目!$S$10="女",子育て関連マスタ!$C$19
),0),0
) +
IF(AND(P67&gt;=入力項目!$S$18,P67&lt;=入力項目!$S$19),入力項目!$S$20,0) +
IF(AND(P67&gt;=入力項目!$S$21,P67&lt;=入力項目!$S$22),入力項目!$S$23,0) +
IF(AND(P67&gt;=入力項目!$S$24,P67&lt;=入力項目!$S$25),入力項目!$S$26,0)
)</f>
        <v>-40000</v>
      </c>
      <c r="AE67">
        <f ca="1">-(
_xlfn.IFS(
Q67&lt;=入力項目!$S$11,0,
AND(Q67&gt;=入力項目!$S$11+1,Q67&lt;=3),IFERROR(VLOOKUP(入力項目!$S$12,子育て関連マスタ!$I$4:$M$5,4,FALSE),0),
AND(Q67&gt;=4,Q67&lt;=6),IFERROR(VLOOKUP(入力項目!$S$13,子育て関連マスタ!$I$9:$M$12,4,FALSE),0),
AND(Q67&gt;=7,Q67&lt;=12),IFERROR(VLOOKUP(入力項目!$S$14,子育て関連マスタ!$I$16:$M$17,4,FALSE),0),
AND(Q67&gt;=13,Q67&lt;=15),IFERROR(VLOOKUP(入力項目!$S$15,子育て関連マスタ!$I$21:$M$22,4,FALSE),0),
AND(Q67&gt;=16,Q67&lt;=18),IFERROR(VLOOKUP(入力項目!$S$16,子育て関連マスタ!$I$26:$M$28,4,FALSE),0),
AND(Q67&gt;=19,Q67&lt;=20,入力項目!$S$16="高専"),IFERROR(VLOOKUP(入力項目!$S$16,子育て関連マスタ!$I$26:$M$28,4,FALSE),0),
AND(Q67&gt;=19,Q67&lt;=20,入力項目!$S$16&lt;&gt;"高専"),IFERROR(VLOOKUP(入力項目!$S$17,子育て関連マスタ!$I$32:$M$37,4,FALSE),0),
AND(Q67&gt;=21,Q67&lt;=22,入力項目!$S$16="高専"),IFERROR(VLOOKUP(入力項目!$S$17,子育て関連マスタ!$I$32:$M$34,4,FALSE),0),
AND(Q67&gt;=21,Q67&lt;=22,入力項目!$S$16&lt;&gt;"高専"),IFERROR(VLOOKUP(入力項目!$S$17,子育て関連マスタ!$I$32:$M$34,4,FALSE),0),
Q67&gt;=23,0
) +
IF($D67=4,
  IFERROR(_xlfn.IFS(
  Q67&lt;=入力項目!$S$11,0,
  AND(Q67=入力項目!$S$11),IFERROR(VLOOKUP(入力項目!$S$12,子育て関連マスタ!$I$4:$M$5,2,FALSE),0),
  AND(Q67=4),IFERROR(VLOOKUP(入力項目!$S$13,子育て関連マスタ!$I$9:$M$12,2,FALSE),0),
  AND(Q67=7),IFERROR(VLOOKUP(入力項目!$S$14,子育て関連マスタ!$I$16:$M$17,2,FALSE),0),
  AND(Q67=13),IFERROR(VLOOKUP(入力項目!$S$15,子育て関連マスタ!$I$21:$M$22,2,FALSE),0),
  AND(Q67=16),IFERROR(VLOOKUP(入力項目!$S$16,子育て関連マスタ!$I$26:$M$28,2,FALSE),0),
  AND(Q67=19,入力項目!$S$16&lt;&gt;"高専"),IFERROR(VLOOKUP(入力項目!$S$17,子育て関連マスタ!$I$32:$M$37,2,FALSE),0),
  AND(Q67=21,入力項目!$S$16="高専"),IFERROR(VLOOKUP(入力項目!$S$17,子育て関連マスタ!$I$32:$M$37,2,FALSE),0),
  Q67&gt;=22,0
  ),0),0
) +
IF(AND(Q67&gt;=1,Q67&lt;=15),IF($D67=入力項目!$S$8,入力項目!$S$3,0),0) +
IF(AND(Q67&gt;=1,Q67&lt;=15),IF($D67=5,入力項目!$S$4,0),0) +
IF(AND(Q67&gt;=1,Q67&lt;=15),IF($D67=12,入力項目!$S$5,0),0) +
IF(AND(入力項目!$S$7=$A67,入力項目!$S$8=$D67),子育て関連マスタ!$C$14,0) +
IFERROR(IF(AND(YEAR(EDATE(DATE(入力項目!$S$7,入力項目!$S$8,1),1))=$A67,MONTH(EDATE(DATE(入力項目!$S$7,入力項目!$S$8,1),1))=$D67),子育て関連マスタ!$C$15,0),0) +
IF(AND(OR(Q67=3,Q67=5,Q67=7),$D67=11),子育て関連マスタ!$C$17,0) +
IF(AND(Q67=20,$D67=1),子育て関連マスタ!$C$18,0) +
IF(AND(Q67=20,$D67=1),
IFERROR(_xlfn.IFS(
入力項目!$S$10="男",子育て関連マスタ!$C$18,
入力項目!$S$10="女",子育て関連マスタ!$C$19
),0),0
) +
IF(AND(Q67&gt;=入力項目!$S$18,Q67&lt;=入力項目!$S$19),入力項目!$S$20,0) +
IF(AND(Q67&gt;=入力項目!$S$21,Q67&lt;=入力項目!$S$22),入力項目!$S$23,0) +
IF(AND(Q67&gt;=入力項目!$S$24,Q67&lt;=入力項目!$S$25),入力項目!$S$26,0)
)</f>
        <v>-40000</v>
      </c>
      <c r="AF67">
        <f ca="1">-(
_xlfn.IFS(
R67&lt;=入力項目!$S$11,0,
AND(R67&gt;=入力項目!$S$11+1,R67&lt;=3),IFERROR(VLOOKUP(入力項目!$S$12,子育て関連マスタ!$I$4:$M$5,4,FALSE),0),
AND(R67&gt;=4,R67&lt;=6),IFERROR(VLOOKUP(入力項目!$S$13,子育て関連マスタ!$I$9:$M$12,4,FALSE),0),
AND(R67&gt;=7,R67&lt;=12),IFERROR(VLOOKUP(入力項目!$S$14,子育て関連マスタ!$I$16:$M$17,4,FALSE),0),
AND(R67&gt;=13,R67&lt;=15),IFERROR(VLOOKUP(入力項目!$S$15,子育て関連マスタ!$I$21:$M$22,4,FALSE),0),
AND(R67&gt;=16,R67&lt;=18),IFERROR(VLOOKUP(入力項目!$S$16,子育て関連マスタ!$I$26:$M$28,4,FALSE),0),
AND(R67&gt;=19,R67&lt;=20,入力項目!$S$16="高専"),IFERROR(VLOOKUP(入力項目!$S$16,子育て関連マスタ!$I$26:$M$28,4,FALSE),0),
AND(R67&gt;=19,R67&lt;=20,入力項目!$S$16&lt;&gt;"高専"),IFERROR(VLOOKUP(入力項目!$S$17,子育て関連マスタ!$I$32:$M$37,4,FALSE),0),
AND(R67&gt;=21,R67&lt;=22,入力項目!$S$16="高専"),IFERROR(VLOOKUP(入力項目!$S$17,子育て関連マスタ!$I$32:$M$34,4,FALSE),0),
AND(R67&gt;=21,R67&lt;=22,入力項目!$S$16&lt;&gt;"高専"),IFERROR(VLOOKUP(入力項目!$S$17,子育て関連マスタ!$I$32:$M$34,4,FALSE),0),
R67&gt;=23,0
) +
IF($D67=4,
  IFERROR(_xlfn.IFS(
  R67&lt;=入力項目!$S$11,0,
  AND(R67=入力項目!$S$11),IFERROR(VLOOKUP(入力項目!$S$12,子育て関連マスタ!$I$4:$M$5,2,FALSE),0),
  AND(R67=4),IFERROR(VLOOKUP(入力項目!$S$13,子育て関連マスタ!$I$9:$M$12,2,FALSE),0),
  AND(R67=7),IFERROR(VLOOKUP(入力項目!$S$14,子育て関連マスタ!$I$16:$M$17,2,FALSE),0),
  AND(R67=13),IFERROR(VLOOKUP(入力項目!$S$15,子育て関連マスタ!$I$21:$M$22,2,FALSE),0),
  AND(R67=16),IFERROR(VLOOKUP(入力項目!$S$16,子育て関連マスタ!$I$26:$M$28,2,FALSE),0),
  AND(R67=19,入力項目!$S$16&lt;&gt;"高専"),IFERROR(VLOOKUP(入力項目!$S$17,子育て関連マスタ!$I$32:$M$37,2,FALSE),0),
  AND(R67=21,入力項目!$S$16="高専"),IFERROR(VLOOKUP(入力項目!$S$17,子育て関連マスタ!$I$32:$M$37,2,FALSE),0),
  R67&gt;=22,0
  ),0),0
) +
IF(AND(R67&gt;=1,R67&lt;=15),IF($D67=入力項目!$S$8,入力項目!$S$3,0),0) +
IF(AND(R67&gt;=1,R67&lt;=15),IF($D67=5,入力項目!$S$4,0),0) +
IF(AND(R67&gt;=1,R67&lt;=15),IF($D67=12,入力項目!$S$5,0),0) +
IF(AND(入力項目!$S$7=$A67,入力項目!$S$8=$D67),子育て関連マスタ!$C$14,0) +
IFERROR(IF(AND(YEAR(EDATE(DATE(入力項目!$S$7,入力項目!$S$8,1),1))=$A67,MONTH(EDATE(DATE(入力項目!$S$7,入力項目!$S$8,1),1))=$D67),子育て関連マスタ!$C$15,0),0) +
IF(AND(OR(R67=3,R67=5,R67=7),$D67=11),子育て関連マスタ!$C$17,0) +
IF(AND(R67=20,$D67=1),子育て関連マスタ!$C$18,0) +
IF(AND(R67=20,$D67=1),
IFERROR(_xlfn.IFS(
入力項目!$S$10="男",子育て関連マスタ!$C$18,
入力項目!$S$10="女",子育て関連マスタ!$C$19
),0),0
) +
IF(AND(R67&gt;=入力項目!$S$18,R67&lt;=入力項目!$S$19),入力項目!$S$20,0) +
IF(AND(R67&gt;=入力項目!$S$21,R67&lt;=入力項目!$S$22),入力項目!$S$23,0) +
IF(AND(R67&gt;=入力項目!$S$24,R67&lt;=入力項目!$S$25),入力項目!$S$26,0)
)</f>
        <v>0</v>
      </c>
      <c r="AG67">
        <f ca="1">-(
_xlfn.IFS(
S67&lt;=入力項目!$S$11,0,
AND(S67&gt;=入力項目!$S$11+1,S67&lt;=3),IFERROR(VLOOKUP(入力項目!$S$12,子育て関連マスタ!$I$4:$M$5,4,FALSE),0),
AND(S67&gt;=4,S67&lt;=6),IFERROR(VLOOKUP(入力項目!$S$13,子育て関連マスタ!$I$9:$M$12,4,FALSE),0),
AND(S67&gt;=7,S67&lt;=12),IFERROR(VLOOKUP(入力項目!$S$14,子育て関連マスタ!$I$16:$M$17,4,FALSE),0),
AND(S67&gt;=13,S67&lt;=15),IFERROR(VLOOKUP(入力項目!$S$15,子育て関連マスタ!$I$21:$M$22,4,FALSE),0),
AND(S67&gt;=16,S67&lt;=18),IFERROR(VLOOKUP(入力項目!$S$16,子育て関連マスタ!$I$26:$M$28,4,FALSE),0),
AND(S67&gt;=19,S67&lt;=20,入力項目!$S$16="高専"),IFERROR(VLOOKUP(入力項目!$S$16,子育て関連マスタ!$I$26:$M$28,4,FALSE),0),
AND(S67&gt;=19,S67&lt;=20,入力項目!$S$16&lt;&gt;"高専"),IFERROR(VLOOKUP(入力項目!$S$17,子育て関連マスタ!$I$32:$M$37,4,FALSE),0),
AND(S67&gt;=21,S67&lt;=22,入力項目!$S$16="高専"),IFERROR(VLOOKUP(入力項目!$S$17,子育て関連マスタ!$I$32:$M$34,4,FALSE),0),
AND(S67&gt;=21,S67&lt;=22,入力項目!$S$16&lt;&gt;"高専"),IFERROR(VLOOKUP(入力項目!$S$17,子育て関連マスタ!$I$32:$M$34,4,FALSE),0),
S67&gt;=23,0
) +
IF($D67=4,
  IFERROR(_xlfn.IFS(
  S67&lt;=入力項目!$S$11,0,
  AND(S67=入力項目!$S$11),IFERROR(VLOOKUP(入力項目!$S$12,子育て関連マスタ!$I$4:$M$5,2,FALSE),0),
  AND(S67=4),IFERROR(VLOOKUP(入力項目!$S$13,子育て関連マスタ!$I$9:$M$12,2,FALSE),0),
  AND(S67=7),IFERROR(VLOOKUP(入力項目!$S$14,子育て関連マスタ!$I$16:$M$17,2,FALSE),0),
  AND(S67=13),IFERROR(VLOOKUP(入力項目!$S$15,子育て関連マスタ!$I$21:$M$22,2,FALSE),0),
  AND(S67=16),IFERROR(VLOOKUP(入力項目!$S$16,子育て関連マスタ!$I$26:$M$28,2,FALSE),0),
  AND(S67=19,入力項目!$S$16&lt;&gt;"高専"),IFERROR(VLOOKUP(入力項目!$S$17,子育て関連マスタ!$I$32:$M$37,2,FALSE),0),
  AND(S67=21,入力項目!$S$16="高専"),IFERROR(VLOOKUP(入力項目!$S$17,子育て関連マスタ!$I$32:$M$37,2,FALSE),0),
  S67&gt;=22,0
  ),0),0
) +
IF(AND(S67&gt;=1,S67&lt;=15),IF($D67=入力項目!$S$8,入力項目!$S$3,0),0) +
IF(AND(S67&gt;=1,S67&lt;=15),IF($D67=5,入力項目!$S$4,0),0) +
IF(AND(S67&gt;=1,S67&lt;=15),IF($D67=12,入力項目!$S$5,0),0) +
IF(AND(入力項目!$S$7=$A67,入力項目!$S$8=$D67),子育て関連マスタ!$C$14,0) +
IFERROR(IF(AND(YEAR(EDATE(DATE(入力項目!$S$7,入力項目!$S$8,1),1))=$A67,MONTH(EDATE(DATE(入力項目!$S$7,入力項目!$S$8,1),1))=$D67),子育て関連マスタ!$C$15,0),0) +
IF(AND(OR(S67=3,S67=5,S67=7),$D67=11),子育て関連マスタ!$C$17,0) +
IF(AND(S67=20,$D67=1),子育て関連マスタ!$C$18,0) +
IF(AND(S67=20,$D67=1),
IFERROR(_xlfn.IFS(
入力項目!$S$10="男",子育て関連マスタ!$C$18,
入力項目!$S$10="女",子育て関連マスタ!$C$19
),0),0
) +
IF(AND(S67&gt;=入力項目!$S$18,S67&lt;=入力項目!$S$19),入力項目!$S$20,0) +
IF(AND(S67&gt;=入力項目!$S$21,S67&lt;=入力項目!$S$22),入力項目!$S$23,0) +
IF(AND(S67&gt;=入力項目!$S$24,S67&lt;=入力項目!$S$25),入力項目!$S$26,0)
)</f>
        <v>0</v>
      </c>
      <c r="AH67">
        <f ca="1">-(
_xlfn.IFS(
T67&lt;=入力項目!$S$11,0,
AND(T67&gt;=入力項目!$S$11+1,T67&lt;=3),IFERROR(VLOOKUP(入力項目!$S$12,子育て関連マスタ!$I$4:$M$5,4,FALSE),0),
AND(T67&gt;=4,T67&lt;=6),IFERROR(VLOOKUP(入力項目!$S$13,子育て関連マスタ!$I$9:$M$12,4,FALSE),0),
AND(T67&gt;=7,T67&lt;=12),IFERROR(VLOOKUP(入力項目!$S$14,子育て関連マスタ!$I$16:$M$17,4,FALSE),0),
AND(T67&gt;=13,T67&lt;=15),IFERROR(VLOOKUP(入力項目!$S$15,子育て関連マスタ!$I$21:$M$22,4,FALSE),0),
AND(T67&gt;=16,T67&lt;=18),IFERROR(VLOOKUP(入力項目!$S$16,子育て関連マスタ!$I$26:$M$28,4,FALSE),0),
AND(T67&gt;=19,T67&lt;=20,入力項目!$S$16="高専"),IFERROR(VLOOKUP(入力項目!$S$16,子育て関連マスタ!$I$26:$M$28,4,FALSE),0),
AND(T67&gt;=19,T67&lt;=20,入力項目!$S$16&lt;&gt;"高専"),IFERROR(VLOOKUP(入力項目!$S$17,子育て関連マスタ!$I$32:$M$37,4,FALSE),0),
AND(T67&gt;=21,T67&lt;=22,入力項目!$S$16="高専"),IFERROR(VLOOKUP(入力項目!$S$17,子育て関連マスタ!$I$32:$M$34,4,FALSE),0),
AND(T67&gt;=21,T67&lt;=22,入力項目!$S$16&lt;&gt;"高専"),IFERROR(VLOOKUP(入力項目!$S$17,子育て関連マスタ!$I$32:$M$34,4,FALSE),0),
T67&gt;=23,0
) +
IF($D67=4,
  IFERROR(_xlfn.IFS(
  T67&lt;=入力項目!$S$11,0,
  AND(T67=入力項目!$S$11),IFERROR(VLOOKUP(入力項目!$S$12,子育て関連マスタ!$I$4:$M$5,2,FALSE),0),
  AND(T67=4),IFERROR(VLOOKUP(入力項目!$S$13,子育て関連マスタ!$I$9:$M$12,2,FALSE),0),
  AND(T67=7),IFERROR(VLOOKUP(入力項目!$S$14,子育て関連マスタ!$I$16:$M$17,2,FALSE),0),
  AND(T67=13),IFERROR(VLOOKUP(入力項目!$S$15,子育て関連マスタ!$I$21:$M$22,2,FALSE),0),
  AND(T67=16),IFERROR(VLOOKUP(入力項目!$S$16,子育て関連マスタ!$I$26:$M$28,2,FALSE),0),
  AND(T67=19,入力項目!$S$16&lt;&gt;"高専"),IFERROR(VLOOKUP(入力項目!$S$17,子育て関連マスタ!$I$32:$M$37,2,FALSE),0),
  AND(T67=21,入力項目!$S$16="高専"),IFERROR(VLOOKUP(入力項目!$S$17,子育て関連マスタ!$I$32:$M$37,2,FALSE),0),
  T67&gt;=22,0
  ),0),0
) +
IF(AND(T67&gt;=1,T67&lt;=15),IF($D67=入力項目!$S$8,入力項目!$S$3,0),0) +
IF(AND(T67&gt;=1,T67&lt;=15),IF($D67=5,入力項目!$S$4,0),0) +
IF(AND(T67&gt;=1,T67&lt;=15),IF($D67=12,入力項目!$S$5,0),0) +
IF(AND(入力項目!$S$7=$A67,入力項目!$S$8=$D67),子育て関連マスタ!$C$14,0) +
IFERROR(IF(AND(YEAR(EDATE(DATE(入力項目!$S$7,入力項目!$S$8,1),1))=$A67,MONTH(EDATE(DATE(入力項目!$S$7,入力項目!$S$8,1),1))=$D67),子育て関連マスタ!$C$15,0),0) +
IF(AND(OR(T67=3,T67=5,T67=7),$D67=11),子育て関連マスタ!$C$17,0) +
IF(AND(T67=20,$D67=1),子育て関連マスタ!$C$18,0) +
IF(AND(T67=20,$D67=1),
IFERROR(_xlfn.IFS(
入力項目!$S$10="男",子育て関連マスタ!$C$18,
入力項目!$S$10="女",子育て関連マスタ!$C$19
),0),0
) +
IF(AND(T67&gt;=入力項目!$S$18,T67&lt;=入力項目!$S$19),入力項目!$S$20,0) +
IF(AND(T67&gt;=入力項目!$S$21,T67&lt;=入力項目!$S$22),入力項目!$S$23,0) +
IF(AND(T67&gt;=入力項目!$S$24,T67&lt;=入力項目!$S$25),入力項目!$S$26,0)
)</f>
        <v>0</v>
      </c>
      <c r="AI67">
        <f ca="1">-(
_xlfn.IFS(
U67&lt;=入力項目!$S$11,0,
AND(U67&gt;=入力項目!$S$11+1,U67&lt;=3),IFERROR(VLOOKUP(入力項目!$S$12,子育て関連マスタ!$I$4:$M$5,4,FALSE),0),
AND(U67&gt;=4,U67&lt;=6),IFERROR(VLOOKUP(入力項目!$S$13,子育て関連マスタ!$I$9:$M$12,4,FALSE),0),
AND(U67&gt;=7,U67&lt;=12),IFERROR(VLOOKUP(入力項目!$S$14,子育て関連マスタ!$I$16:$M$17,4,FALSE),0),
AND(U67&gt;=13,U67&lt;=15),IFERROR(VLOOKUP(入力項目!$S$15,子育て関連マスタ!$I$21:$M$22,4,FALSE),0),
AND(U67&gt;=16,U67&lt;=18),IFERROR(VLOOKUP(入力項目!$S$16,子育て関連マスタ!$I$26:$M$28,4,FALSE),0),
AND(U67&gt;=19,U67&lt;=20,入力項目!$S$16="高専"),IFERROR(VLOOKUP(入力項目!$S$16,子育て関連マスタ!$I$26:$M$28,4,FALSE),0),
AND(U67&gt;=19,U67&lt;=20,入力項目!$S$16&lt;&gt;"高専"),IFERROR(VLOOKUP(入力項目!$S$17,子育て関連マスタ!$I$32:$M$37,4,FALSE),0),
AND(U67&gt;=21,U67&lt;=22,入力項目!$S$16="高専"),IFERROR(VLOOKUP(入力項目!$S$17,子育て関連マスタ!$I$32:$M$34,4,FALSE),0),
AND(U67&gt;=21,U67&lt;=22,入力項目!$S$16&lt;&gt;"高専"),IFERROR(VLOOKUP(入力項目!$S$17,子育て関連マスタ!$I$32:$M$34,4,FALSE),0),
U67&gt;=23,0
) +
IF($D67=4,
  IFERROR(_xlfn.IFS(
  U67&lt;=入力項目!$S$11,0,
  AND(U67=入力項目!$S$11),IFERROR(VLOOKUP(入力項目!$S$12,子育て関連マスタ!$I$4:$M$5,2,FALSE),0),
  AND(U67=4),IFERROR(VLOOKUP(入力項目!$S$13,子育て関連マスタ!$I$9:$M$12,2,FALSE),0),
  AND(U67=7),IFERROR(VLOOKUP(入力項目!$S$14,子育て関連マスタ!$I$16:$M$17,2,FALSE),0),
  AND(U67=13),IFERROR(VLOOKUP(入力項目!$S$15,子育て関連マスタ!$I$21:$M$22,2,FALSE),0),
  AND(U67=16),IFERROR(VLOOKUP(入力項目!$S$16,子育て関連マスタ!$I$26:$M$28,2,FALSE),0),
  AND(U67=19,入力項目!$S$16&lt;&gt;"高専"),IFERROR(VLOOKUP(入力項目!$S$17,子育て関連マスタ!$I$32:$M$37,2,FALSE),0),
  AND(U67=21,入力項目!$S$16="高専"),IFERROR(VLOOKUP(入力項目!$S$17,子育て関連マスタ!$I$32:$M$37,2,FALSE),0),
  U67&gt;=22,0
  ),0),0
) +
IF(AND(U67&gt;=1,U67&lt;=15),IF($D67=入力項目!$S$8,入力項目!$S$3,0),0) +
IF(AND(U67&gt;=1,U67&lt;=15),IF($D67=5,入力項目!$S$4,0),0) +
IF(AND(U67&gt;=1,U67&lt;=15),IF($D67=12,入力項目!$S$5,0),0) +
IF(AND(入力項目!$S$7=$A67,入力項目!$S$8=$D67),子育て関連マスタ!$C$14,0) +
IFERROR(IF(AND(YEAR(EDATE(DATE(入力項目!$S$7,入力項目!$S$8,1),1))=$A67,MONTH(EDATE(DATE(入力項目!$S$7,入力項目!$S$8,1),1))=$D67),子育て関連マスタ!$C$15,0),0) +
IF(AND(OR(U67=3,U67=5,U67=7),$D67=11),子育て関連マスタ!$C$17,0) +
IF(AND(U67=20,$D67=1),子育て関連マスタ!$C$18,0) +
IF(AND(U67=20,$D67=1),
IFERROR(_xlfn.IFS(
入力項目!$S$10="男",子育て関連マスタ!$C$18,
入力項目!$S$10="女",子育て関連マスタ!$C$19
),0),0
) +
IF(AND(U67&gt;=入力項目!$S$18,U67&lt;=入力項目!$S$19),入力項目!$S$20,0) +
IF(AND(U67&gt;=入力項目!$S$21,U67&lt;=入力項目!$S$22),入力項目!$S$23,0) +
IF(AND(U67&gt;=入力項目!$S$24,U67&lt;=入力項目!$S$25),入力項目!$S$26,0)
)</f>
        <v>0</v>
      </c>
      <c r="AJ67" s="10">
        <f ca="1">-VLOOKUP($D67,月別収支!$A$2:$H$13,7,FALSE)</f>
        <v>-20000</v>
      </c>
    </row>
    <row r="68" spans="1:36" x14ac:dyDescent="0.4">
      <c r="A68">
        <f t="shared" ca="1" si="20"/>
        <v>2030</v>
      </c>
      <c r="B68">
        <f t="shared" ca="1" si="7"/>
        <v>2029</v>
      </c>
      <c r="C68">
        <f t="shared" ca="1" si="8"/>
        <v>6</v>
      </c>
      <c r="D68">
        <f t="shared" ca="1" si="21"/>
        <v>2</v>
      </c>
      <c r="E68" t="str">
        <f t="shared" ref="E68:E131" ca="1" si="22">A68&amp;"年"&amp;D68&amp;"月"</f>
        <v>2030年2月</v>
      </c>
      <c r="F68">
        <f ca="1">IF(OR(入力項目!$N$5&lt;$A68,AND(入力項目!$N$5=$A68,入力項目!$N$6&lt;$D68)),IF(F67=0,1,IF(G68=12,F67+1,F67)),0)</f>
        <v>5</v>
      </c>
      <c r="G68">
        <f ca="1">IF(OR(入力項目!$N$5&lt;$A68,AND(入力項目!$N$5=$A68,入力項目!$N$6&lt;$D68)),IF(G67=12,1,G67+1),0)</f>
        <v>4</v>
      </c>
      <c r="H68" t="str">
        <f t="shared" ref="H68:H131" ca="1" si="23">F68&amp;"_"&amp;G68</f>
        <v>5_4</v>
      </c>
      <c r="I68">
        <f ca="1">IF(
  IFERROR(AND($C68&gt;0,MOD($C68,入力項目!$N$22)=0,$D68=入力項目!$N$23), FALSE),
  1,
  IF(
    AND(I67&gt;0,J67=12),
    IF(I67=入力項目!$N$28, 0, I67+1),
    I67
  )
)</f>
        <v>1</v>
      </c>
      <c r="J68">
        <f ca="1">IF($D68=入力項目!$N$23,1,IFERROR(J67+1,1))</f>
        <v>9</v>
      </c>
      <c r="K68" t="str">
        <f t="shared" ref="K68:K131" ca="1" si="24">I68&amp;"_"&amp;J68</f>
        <v>1_9</v>
      </c>
      <c r="L68">
        <f ca="1">L67+IF(入力項目!$D$4=$D68,1,0)</f>
        <v>34</v>
      </c>
      <c r="M68" t="str">
        <f t="shared" ref="M68:M131" ca="1" si="25">L68&amp;"歳"</f>
        <v>34歳</v>
      </c>
      <c r="N68">
        <f t="shared" ca="1" si="10"/>
        <v>35</v>
      </c>
      <c r="O68" t="str">
        <f t="shared" ref="O68:O131" ca="1" si="26">N68&amp;"歳"</f>
        <v>35歳</v>
      </c>
      <c r="P68">
        <f t="shared" ca="1" si="11"/>
        <v>9</v>
      </c>
      <c r="Q68">
        <f t="shared" ca="1" si="12"/>
        <v>7</v>
      </c>
      <c r="R68">
        <f t="shared" ca="1" si="13"/>
        <v>2030</v>
      </c>
      <c r="S68">
        <f t="shared" ca="1" si="14"/>
        <v>2030</v>
      </c>
      <c r="T68">
        <f t="shared" ca="1" si="15"/>
        <v>2030</v>
      </c>
      <c r="U68">
        <f t="shared" ca="1" si="16"/>
        <v>2030</v>
      </c>
      <c r="V68" s="10">
        <f t="shared" ca="1" si="17"/>
        <v>11614008</v>
      </c>
      <c r="W68" s="10">
        <f ca="1">IF($L68&lt;その他マスタ!$B$1,VLOOKUP($D68,月別収支!$A$2:$H$13,2,FALSE),その他マスタ!$B$3)+IF(AND($L68=その他マスタ!$B$1,入力項目!$I$9="あり",$D68=入力項目!$D$4),その他マスタ!$B$2,0)</f>
        <v>300000</v>
      </c>
      <c r="X68" s="10">
        <f ca="1">-IF(入力項目!$K$5=TRUE,
IF($F68+$G68&lt;3,VLOOKUP($D68,月別収支!$A$2:$H$13,8,FALSE),0)+IFERROR(VLOOKUP($H68,住宅ローン計算!C:P,13,FALSE),0)+IF($F68&gt;1,IF(OR($G68=3,$G68=6,$G68=9,$G68=12),ROUNDUP(入力項目!$N$18/4,0),0),0),
VLOOKUP($D68,月別収支!$A$2:$H$13,8,FALSE))</f>
        <v>-51775</v>
      </c>
      <c r="Y68" s="10">
        <f ca="1">-VLOOKUP($D68,月別収支!$A$2:$H$13,3,FALSE)</f>
        <v>-75000</v>
      </c>
      <c r="Z68" s="10">
        <f ca="1">-VLOOKUP($D68,月別収支!$A$2:$H$13,4,FALSE)</f>
        <v>-27000</v>
      </c>
      <c r="AA68" s="10">
        <f ca="1">-VLOOKUP($D68,月別収支!$A$2:$H$13,6,FALSE)</f>
        <v>-10000</v>
      </c>
      <c r="AB68" s="10">
        <f ca="1">-(
VLOOKUP($D68,月別収支!$A$2:$H$13,5,FALSE)+IF(AND(入力項目!$I$27&lt;=$A68,ISEVEN($A68-入力項目!$I$27),入力項目!$I$28=$D68),入力項目!$I$26,0)
+IF(入力項目!$K$26=TRUE,
IFERROR(VLOOKUP($K68,マイカーローン計算!C:P,13,FALSE),0),
IFERROR(
  IF(AND($C68&gt;0,MOD($C68,入力項目!$N$22)=0,$D68=入力項目!$N$23),入力項目!$N$24,0),
 0
)
)
)</f>
        <v>-20000</v>
      </c>
      <c r="AC68" s="10">
        <f ca="1">-IF($A68&lt;入力項目!$N$33,入力項目!$N$35,IF(AND($A68=入力項目!$N$33,$D68&lt;=入力項目!$N$34),入力項目!$N$35,0))</f>
        <v>-5000</v>
      </c>
      <c r="AD68">
        <f ca="1">-(
_xlfn.IFS(
P68&lt;=入力項目!$S$11,0,
AND(P68&gt;=入力項目!$S$11+1,P68&lt;=3),IFERROR(VLOOKUP(入力項目!$S$12,子育て関連マスタ!$I$4:$M$5,4,FALSE),0),
AND(P68&gt;=4,P68&lt;=6),IFERROR(VLOOKUP(入力項目!$S$13,子育て関連マスタ!$I$9:$M$12,4,FALSE),0),
AND(P68&gt;=7,P68&lt;=12),IFERROR(VLOOKUP(入力項目!$S$14,子育て関連マスタ!$I$16:$M$17,4,FALSE),0),
AND(P68&gt;=13,P68&lt;=15),IFERROR(VLOOKUP(入力項目!$S$15,子育て関連マスタ!$I$21:$M$22,4,FALSE),0),
AND(P68&gt;=16,P68&lt;=18),IFERROR(VLOOKUP(入力項目!$S$16,子育て関連マスタ!$I$26:$M$28,4,FALSE),0),
AND(P68&gt;=19,P68&lt;=20,入力項目!$S$16="高専"),IFERROR(VLOOKUP(入力項目!$S$16,子育て関連マスタ!$I$26:$M$28,4,FALSE),0),
AND(P68&gt;=19,P68&lt;=20,入力項目!$S$16&lt;&gt;"高専"),IFERROR(VLOOKUP(入力項目!$S$17,子育て関連マスタ!$I$32:$M$37,4,FALSE),0),
AND(P68&gt;=21,P68&lt;=22,入力項目!$S$16="高専"),IFERROR(VLOOKUP(入力項目!$S$17,子育て関連マスタ!$I$32:$M$34,4,FALSE),0),
AND(P68&gt;=21,P68&lt;=22,入力項目!$S$16&lt;&gt;"高専"),IFERROR(VLOOKUP(入力項目!$S$17,子育て関連マスタ!$I$32:$M$34,4,FALSE),0),
P68&gt;=23,0
) +
IF($D68=4,
  IFERROR(_xlfn.IFS(
  P68&lt;=入力項目!$S$11,0,
  AND(P68=入力項目!$S$11),IFERROR(VLOOKUP(入力項目!$S$12,子育て関連マスタ!$I$4:$M$5,2,FALSE),0),
  AND(P68=4),IFERROR(VLOOKUP(入力項目!$S$13,子育て関連マスタ!$I$9:$M$12,2,FALSE),0),
  AND(P68=7),IFERROR(VLOOKUP(入力項目!$S$14,子育て関連マスタ!$I$16:$M$17,2,FALSE),0),
  AND(P68=13),IFERROR(VLOOKUP(入力項目!$S$15,子育て関連マスタ!$I$21:$M$22,2,FALSE),0),
  AND(P68=16),IFERROR(VLOOKUP(入力項目!$S$16,子育て関連マスタ!$I$26:$M$28,2,FALSE),0),
  AND(P68=19,入力項目!$S$16&lt;&gt;"高専"),IFERROR(VLOOKUP(入力項目!$S$17,子育て関連マスタ!$I$32:$M$37,2,FALSE),0),
  AND(P68=21,入力項目!$S$16="高専"),IFERROR(VLOOKUP(入力項目!$S$17,子育て関連マスタ!$I$32:$M$37,2,FALSE),0),
  P68&gt;=22,0
  ),0),0
) +
IF(AND(P68&gt;=1,P68&lt;=15),IF($D68=入力項目!$S$8,入力項目!$S$3,0),0) +
IF(AND(P68&gt;=1,P68&lt;=15),IF($D68=5,入力項目!$S$4,0),0) +
IF(AND(P68&gt;=1,P68&lt;=15),IF($D68=12,入力項目!$S$5,0),0) +
IF(AND(入力項目!$S$7=$A68,入力項目!$S$8=$D68),子育て関連マスタ!$C$14,0) +
IFERROR(IF(AND(YEAR(EDATE(DATE(入力項目!$S$7,入力項目!$S$8,1),1))=$A68,MONTH(EDATE(DATE(入力項目!$S$7,入力項目!$S$8,1),1))=$D68),子育て関連マスタ!$C$15,0),0) +
IF(AND(OR(P68=3,P68=5,P68=7),$D68=11),子育て関連マスタ!$C$17,0) +
IF(AND(P68=20,$D68=1),子育て関連マスタ!$C$18,0) +
IF(AND(P68=20,$D68=1),
IFERROR(_xlfn.IFS(
入力項目!$S$10="男",子育て関連マスタ!$C$18,
入力項目!$S$10="女",子育て関連マスタ!$C$19
),0),0
) +
IF(AND(P68&gt;=入力項目!$S$18,P68&lt;=入力項目!$S$19),入力項目!$S$20,0) +
IF(AND(P68&gt;=入力項目!$S$21,P68&lt;=入力項目!$S$22),入力項目!$S$23,0) +
IF(AND(P68&gt;=入力項目!$S$24,P68&lt;=入力項目!$S$25),入力項目!$S$26,0)
)</f>
        <v>-40000</v>
      </c>
      <c r="AE68">
        <f ca="1">-(
_xlfn.IFS(
Q68&lt;=入力項目!$S$11,0,
AND(Q68&gt;=入力項目!$S$11+1,Q68&lt;=3),IFERROR(VLOOKUP(入力項目!$S$12,子育て関連マスタ!$I$4:$M$5,4,FALSE),0),
AND(Q68&gt;=4,Q68&lt;=6),IFERROR(VLOOKUP(入力項目!$S$13,子育て関連マスタ!$I$9:$M$12,4,FALSE),0),
AND(Q68&gt;=7,Q68&lt;=12),IFERROR(VLOOKUP(入力項目!$S$14,子育て関連マスタ!$I$16:$M$17,4,FALSE),0),
AND(Q68&gt;=13,Q68&lt;=15),IFERROR(VLOOKUP(入力項目!$S$15,子育て関連マスタ!$I$21:$M$22,4,FALSE),0),
AND(Q68&gt;=16,Q68&lt;=18),IFERROR(VLOOKUP(入力項目!$S$16,子育て関連マスタ!$I$26:$M$28,4,FALSE),0),
AND(Q68&gt;=19,Q68&lt;=20,入力項目!$S$16="高専"),IFERROR(VLOOKUP(入力項目!$S$16,子育て関連マスタ!$I$26:$M$28,4,FALSE),0),
AND(Q68&gt;=19,Q68&lt;=20,入力項目!$S$16&lt;&gt;"高専"),IFERROR(VLOOKUP(入力項目!$S$17,子育て関連マスタ!$I$32:$M$37,4,FALSE),0),
AND(Q68&gt;=21,Q68&lt;=22,入力項目!$S$16="高専"),IFERROR(VLOOKUP(入力項目!$S$17,子育て関連マスタ!$I$32:$M$34,4,FALSE),0),
AND(Q68&gt;=21,Q68&lt;=22,入力項目!$S$16&lt;&gt;"高専"),IFERROR(VLOOKUP(入力項目!$S$17,子育て関連マスタ!$I$32:$M$34,4,FALSE),0),
Q68&gt;=23,0
) +
IF($D68=4,
  IFERROR(_xlfn.IFS(
  Q68&lt;=入力項目!$S$11,0,
  AND(Q68=入力項目!$S$11),IFERROR(VLOOKUP(入力項目!$S$12,子育て関連マスタ!$I$4:$M$5,2,FALSE),0),
  AND(Q68=4),IFERROR(VLOOKUP(入力項目!$S$13,子育て関連マスタ!$I$9:$M$12,2,FALSE),0),
  AND(Q68=7),IFERROR(VLOOKUP(入力項目!$S$14,子育て関連マスタ!$I$16:$M$17,2,FALSE),0),
  AND(Q68=13),IFERROR(VLOOKUP(入力項目!$S$15,子育て関連マスタ!$I$21:$M$22,2,FALSE),0),
  AND(Q68=16),IFERROR(VLOOKUP(入力項目!$S$16,子育て関連マスタ!$I$26:$M$28,2,FALSE),0),
  AND(Q68=19,入力項目!$S$16&lt;&gt;"高専"),IFERROR(VLOOKUP(入力項目!$S$17,子育て関連マスタ!$I$32:$M$37,2,FALSE),0),
  AND(Q68=21,入力項目!$S$16="高専"),IFERROR(VLOOKUP(入力項目!$S$17,子育て関連マスタ!$I$32:$M$37,2,FALSE),0),
  Q68&gt;=22,0
  ),0),0
) +
IF(AND(Q68&gt;=1,Q68&lt;=15),IF($D68=入力項目!$S$8,入力項目!$S$3,0),0) +
IF(AND(Q68&gt;=1,Q68&lt;=15),IF($D68=5,入力項目!$S$4,0),0) +
IF(AND(Q68&gt;=1,Q68&lt;=15),IF($D68=12,入力項目!$S$5,0),0) +
IF(AND(入力項目!$S$7=$A68,入力項目!$S$8=$D68),子育て関連マスタ!$C$14,0) +
IFERROR(IF(AND(YEAR(EDATE(DATE(入力項目!$S$7,入力項目!$S$8,1),1))=$A68,MONTH(EDATE(DATE(入力項目!$S$7,入力項目!$S$8,1),1))=$D68),子育て関連マスタ!$C$15,0),0) +
IF(AND(OR(Q68=3,Q68=5,Q68=7),$D68=11),子育て関連マスタ!$C$17,0) +
IF(AND(Q68=20,$D68=1),子育て関連マスタ!$C$18,0) +
IF(AND(Q68=20,$D68=1),
IFERROR(_xlfn.IFS(
入力項目!$S$10="男",子育て関連マスタ!$C$18,
入力項目!$S$10="女",子育て関連マスタ!$C$19
),0),0
) +
IF(AND(Q68&gt;=入力項目!$S$18,Q68&lt;=入力項目!$S$19),入力項目!$S$20,0) +
IF(AND(Q68&gt;=入力項目!$S$21,Q68&lt;=入力項目!$S$22),入力項目!$S$23,0) +
IF(AND(Q68&gt;=入力項目!$S$24,Q68&lt;=入力項目!$S$25),入力項目!$S$26,0)
)</f>
        <v>-40000</v>
      </c>
      <c r="AF68">
        <f ca="1">-(
_xlfn.IFS(
R68&lt;=入力項目!$S$11,0,
AND(R68&gt;=入力項目!$S$11+1,R68&lt;=3),IFERROR(VLOOKUP(入力項目!$S$12,子育て関連マスタ!$I$4:$M$5,4,FALSE),0),
AND(R68&gt;=4,R68&lt;=6),IFERROR(VLOOKUP(入力項目!$S$13,子育て関連マスタ!$I$9:$M$12,4,FALSE),0),
AND(R68&gt;=7,R68&lt;=12),IFERROR(VLOOKUP(入力項目!$S$14,子育て関連マスタ!$I$16:$M$17,4,FALSE),0),
AND(R68&gt;=13,R68&lt;=15),IFERROR(VLOOKUP(入力項目!$S$15,子育て関連マスタ!$I$21:$M$22,4,FALSE),0),
AND(R68&gt;=16,R68&lt;=18),IFERROR(VLOOKUP(入力項目!$S$16,子育て関連マスタ!$I$26:$M$28,4,FALSE),0),
AND(R68&gt;=19,R68&lt;=20,入力項目!$S$16="高専"),IFERROR(VLOOKUP(入力項目!$S$16,子育て関連マスタ!$I$26:$M$28,4,FALSE),0),
AND(R68&gt;=19,R68&lt;=20,入力項目!$S$16&lt;&gt;"高専"),IFERROR(VLOOKUP(入力項目!$S$17,子育て関連マスタ!$I$32:$M$37,4,FALSE),0),
AND(R68&gt;=21,R68&lt;=22,入力項目!$S$16="高専"),IFERROR(VLOOKUP(入力項目!$S$17,子育て関連マスタ!$I$32:$M$34,4,FALSE),0),
AND(R68&gt;=21,R68&lt;=22,入力項目!$S$16&lt;&gt;"高専"),IFERROR(VLOOKUP(入力項目!$S$17,子育て関連マスタ!$I$32:$M$34,4,FALSE),0),
R68&gt;=23,0
) +
IF($D68=4,
  IFERROR(_xlfn.IFS(
  R68&lt;=入力項目!$S$11,0,
  AND(R68=入力項目!$S$11),IFERROR(VLOOKUP(入力項目!$S$12,子育て関連マスタ!$I$4:$M$5,2,FALSE),0),
  AND(R68=4),IFERROR(VLOOKUP(入力項目!$S$13,子育て関連マスタ!$I$9:$M$12,2,FALSE),0),
  AND(R68=7),IFERROR(VLOOKUP(入力項目!$S$14,子育て関連マスタ!$I$16:$M$17,2,FALSE),0),
  AND(R68=13),IFERROR(VLOOKUP(入力項目!$S$15,子育て関連マスタ!$I$21:$M$22,2,FALSE),0),
  AND(R68=16),IFERROR(VLOOKUP(入力項目!$S$16,子育て関連マスタ!$I$26:$M$28,2,FALSE),0),
  AND(R68=19,入力項目!$S$16&lt;&gt;"高専"),IFERROR(VLOOKUP(入力項目!$S$17,子育て関連マスタ!$I$32:$M$37,2,FALSE),0),
  AND(R68=21,入力項目!$S$16="高専"),IFERROR(VLOOKUP(入力項目!$S$17,子育て関連マスタ!$I$32:$M$37,2,FALSE),0),
  R68&gt;=22,0
  ),0),0
) +
IF(AND(R68&gt;=1,R68&lt;=15),IF($D68=入力項目!$S$8,入力項目!$S$3,0),0) +
IF(AND(R68&gt;=1,R68&lt;=15),IF($D68=5,入力項目!$S$4,0),0) +
IF(AND(R68&gt;=1,R68&lt;=15),IF($D68=12,入力項目!$S$5,0),0) +
IF(AND(入力項目!$S$7=$A68,入力項目!$S$8=$D68),子育て関連マスタ!$C$14,0) +
IFERROR(IF(AND(YEAR(EDATE(DATE(入力項目!$S$7,入力項目!$S$8,1),1))=$A68,MONTH(EDATE(DATE(入力項目!$S$7,入力項目!$S$8,1),1))=$D68),子育て関連マスタ!$C$15,0),0) +
IF(AND(OR(R68=3,R68=5,R68=7),$D68=11),子育て関連マスタ!$C$17,0) +
IF(AND(R68=20,$D68=1),子育て関連マスタ!$C$18,0) +
IF(AND(R68=20,$D68=1),
IFERROR(_xlfn.IFS(
入力項目!$S$10="男",子育て関連マスタ!$C$18,
入力項目!$S$10="女",子育て関連マスタ!$C$19
),0),0
) +
IF(AND(R68&gt;=入力項目!$S$18,R68&lt;=入力項目!$S$19),入力項目!$S$20,0) +
IF(AND(R68&gt;=入力項目!$S$21,R68&lt;=入力項目!$S$22),入力項目!$S$23,0) +
IF(AND(R68&gt;=入力項目!$S$24,R68&lt;=入力項目!$S$25),入力項目!$S$26,0)
)</f>
        <v>0</v>
      </c>
      <c r="AG68">
        <f ca="1">-(
_xlfn.IFS(
S68&lt;=入力項目!$S$11,0,
AND(S68&gt;=入力項目!$S$11+1,S68&lt;=3),IFERROR(VLOOKUP(入力項目!$S$12,子育て関連マスタ!$I$4:$M$5,4,FALSE),0),
AND(S68&gt;=4,S68&lt;=6),IFERROR(VLOOKUP(入力項目!$S$13,子育て関連マスタ!$I$9:$M$12,4,FALSE),0),
AND(S68&gt;=7,S68&lt;=12),IFERROR(VLOOKUP(入力項目!$S$14,子育て関連マスタ!$I$16:$M$17,4,FALSE),0),
AND(S68&gt;=13,S68&lt;=15),IFERROR(VLOOKUP(入力項目!$S$15,子育て関連マスタ!$I$21:$M$22,4,FALSE),0),
AND(S68&gt;=16,S68&lt;=18),IFERROR(VLOOKUP(入力項目!$S$16,子育て関連マスタ!$I$26:$M$28,4,FALSE),0),
AND(S68&gt;=19,S68&lt;=20,入力項目!$S$16="高専"),IFERROR(VLOOKUP(入力項目!$S$16,子育て関連マスタ!$I$26:$M$28,4,FALSE),0),
AND(S68&gt;=19,S68&lt;=20,入力項目!$S$16&lt;&gt;"高専"),IFERROR(VLOOKUP(入力項目!$S$17,子育て関連マスタ!$I$32:$M$37,4,FALSE),0),
AND(S68&gt;=21,S68&lt;=22,入力項目!$S$16="高専"),IFERROR(VLOOKUP(入力項目!$S$17,子育て関連マスタ!$I$32:$M$34,4,FALSE),0),
AND(S68&gt;=21,S68&lt;=22,入力項目!$S$16&lt;&gt;"高専"),IFERROR(VLOOKUP(入力項目!$S$17,子育て関連マスタ!$I$32:$M$34,4,FALSE),0),
S68&gt;=23,0
) +
IF($D68=4,
  IFERROR(_xlfn.IFS(
  S68&lt;=入力項目!$S$11,0,
  AND(S68=入力項目!$S$11),IFERROR(VLOOKUP(入力項目!$S$12,子育て関連マスタ!$I$4:$M$5,2,FALSE),0),
  AND(S68=4),IFERROR(VLOOKUP(入力項目!$S$13,子育て関連マスタ!$I$9:$M$12,2,FALSE),0),
  AND(S68=7),IFERROR(VLOOKUP(入力項目!$S$14,子育て関連マスタ!$I$16:$M$17,2,FALSE),0),
  AND(S68=13),IFERROR(VLOOKUP(入力項目!$S$15,子育て関連マスタ!$I$21:$M$22,2,FALSE),0),
  AND(S68=16),IFERROR(VLOOKUP(入力項目!$S$16,子育て関連マスタ!$I$26:$M$28,2,FALSE),0),
  AND(S68=19,入力項目!$S$16&lt;&gt;"高専"),IFERROR(VLOOKUP(入力項目!$S$17,子育て関連マスタ!$I$32:$M$37,2,FALSE),0),
  AND(S68=21,入力項目!$S$16="高専"),IFERROR(VLOOKUP(入力項目!$S$17,子育て関連マスタ!$I$32:$M$37,2,FALSE),0),
  S68&gt;=22,0
  ),0),0
) +
IF(AND(S68&gt;=1,S68&lt;=15),IF($D68=入力項目!$S$8,入力項目!$S$3,0),0) +
IF(AND(S68&gt;=1,S68&lt;=15),IF($D68=5,入力項目!$S$4,0),0) +
IF(AND(S68&gt;=1,S68&lt;=15),IF($D68=12,入力項目!$S$5,0),0) +
IF(AND(入力項目!$S$7=$A68,入力項目!$S$8=$D68),子育て関連マスタ!$C$14,0) +
IFERROR(IF(AND(YEAR(EDATE(DATE(入力項目!$S$7,入力項目!$S$8,1),1))=$A68,MONTH(EDATE(DATE(入力項目!$S$7,入力項目!$S$8,1),1))=$D68),子育て関連マスタ!$C$15,0),0) +
IF(AND(OR(S68=3,S68=5,S68=7),$D68=11),子育て関連マスタ!$C$17,0) +
IF(AND(S68=20,$D68=1),子育て関連マスタ!$C$18,0) +
IF(AND(S68=20,$D68=1),
IFERROR(_xlfn.IFS(
入力項目!$S$10="男",子育て関連マスタ!$C$18,
入力項目!$S$10="女",子育て関連マスタ!$C$19
),0),0
) +
IF(AND(S68&gt;=入力項目!$S$18,S68&lt;=入力項目!$S$19),入力項目!$S$20,0) +
IF(AND(S68&gt;=入力項目!$S$21,S68&lt;=入力項目!$S$22),入力項目!$S$23,0) +
IF(AND(S68&gt;=入力項目!$S$24,S68&lt;=入力項目!$S$25),入力項目!$S$26,0)
)</f>
        <v>0</v>
      </c>
      <c r="AH68">
        <f ca="1">-(
_xlfn.IFS(
T68&lt;=入力項目!$S$11,0,
AND(T68&gt;=入力項目!$S$11+1,T68&lt;=3),IFERROR(VLOOKUP(入力項目!$S$12,子育て関連マスタ!$I$4:$M$5,4,FALSE),0),
AND(T68&gt;=4,T68&lt;=6),IFERROR(VLOOKUP(入力項目!$S$13,子育て関連マスタ!$I$9:$M$12,4,FALSE),0),
AND(T68&gt;=7,T68&lt;=12),IFERROR(VLOOKUP(入力項目!$S$14,子育て関連マスタ!$I$16:$M$17,4,FALSE),0),
AND(T68&gt;=13,T68&lt;=15),IFERROR(VLOOKUP(入力項目!$S$15,子育て関連マスタ!$I$21:$M$22,4,FALSE),0),
AND(T68&gt;=16,T68&lt;=18),IFERROR(VLOOKUP(入力項目!$S$16,子育て関連マスタ!$I$26:$M$28,4,FALSE),0),
AND(T68&gt;=19,T68&lt;=20,入力項目!$S$16="高専"),IFERROR(VLOOKUP(入力項目!$S$16,子育て関連マスタ!$I$26:$M$28,4,FALSE),0),
AND(T68&gt;=19,T68&lt;=20,入力項目!$S$16&lt;&gt;"高専"),IFERROR(VLOOKUP(入力項目!$S$17,子育て関連マスタ!$I$32:$M$37,4,FALSE),0),
AND(T68&gt;=21,T68&lt;=22,入力項目!$S$16="高専"),IFERROR(VLOOKUP(入力項目!$S$17,子育て関連マスタ!$I$32:$M$34,4,FALSE),0),
AND(T68&gt;=21,T68&lt;=22,入力項目!$S$16&lt;&gt;"高専"),IFERROR(VLOOKUP(入力項目!$S$17,子育て関連マスタ!$I$32:$M$34,4,FALSE),0),
T68&gt;=23,0
) +
IF($D68=4,
  IFERROR(_xlfn.IFS(
  T68&lt;=入力項目!$S$11,0,
  AND(T68=入力項目!$S$11),IFERROR(VLOOKUP(入力項目!$S$12,子育て関連マスタ!$I$4:$M$5,2,FALSE),0),
  AND(T68=4),IFERROR(VLOOKUP(入力項目!$S$13,子育て関連マスタ!$I$9:$M$12,2,FALSE),0),
  AND(T68=7),IFERROR(VLOOKUP(入力項目!$S$14,子育て関連マスタ!$I$16:$M$17,2,FALSE),0),
  AND(T68=13),IFERROR(VLOOKUP(入力項目!$S$15,子育て関連マスタ!$I$21:$M$22,2,FALSE),0),
  AND(T68=16),IFERROR(VLOOKUP(入力項目!$S$16,子育て関連マスタ!$I$26:$M$28,2,FALSE),0),
  AND(T68=19,入力項目!$S$16&lt;&gt;"高専"),IFERROR(VLOOKUP(入力項目!$S$17,子育て関連マスタ!$I$32:$M$37,2,FALSE),0),
  AND(T68=21,入力項目!$S$16="高専"),IFERROR(VLOOKUP(入力項目!$S$17,子育て関連マスタ!$I$32:$M$37,2,FALSE),0),
  T68&gt;=22,0
  ),0),0
) +
IF(AND(T68&gt;=1,T68&lt;=15),IF($D68=入力項目!$S$8,入力項目!$S$3,0),0) +
IF(AND(T68&gt;=1,T68&lt;=15),IF($D68=5,入力項目!$S$4,0),0) +
IF(AND(T68&gt;=1,T68&lt;=15),IF($D68=12,入力項目!$S$5,0),0) +
IF(AND(入力項目!$S$7=$A68,入力項目!$S$8=$D68),子育て関連マスタ!$C$14,0) +
IFERROR(IF(AND(YEAR(EDATE(DATE(入力項目!$S$7,入力項目!$S$8,1),1))=$A68,MONTH(EDATE(DATE(入力項目!$S$7,入力項目!$S$8,1),1))=$D68),子育て関連マスタ!$C$15,0),0) +
IF(AND(OR(T68=3,T68=5,T68=7),$D68=11),子育て関連マスタ!$C$17,0) +
IF(AND(T68=20,$D68=1),子育て関連マスタ!$C$18,0) +
IF(AND(T68=20,$D68=1),
IFERROR(_xlfn.IFS(
入力項目!$S$10="男",子育て関連マスタ!$C$18,
入力項目!$S$10="女",子育て関連マスタ!$C$19
),0),0
) +
IF(AND(T68&gt;=入力項目!$S$18,T68&lt;=入力項目!$S$19),入力項目!$S$20,0) +
IF(AND(T68&gt;=入力項目!$S$21,T68&lt;=入力項目!$S$22),入力項目!$S$23,0) +
IF(AND(T68&gt;=入力項目!$S$24,T68&lt;=入力項目!$S$25),入力項目!$S$26,0)
)</f>
        <v>0</v>
      </c>
      <c r="AI68">
        <f ca="1">-(
_xlfn.IFS(
U68&lt;=入力項目!$S$11,0,
AND(U68&gt;=入力項目!$S$11+1,U68&lt;=3),IFERROR(VLOOKUP(入力項目!$S$12,子育て関連マスタ!$I$4:$M$5,4,FALSE),0),
AND(U68&gt;=4,U68&lt;=6),IFERROR(VLOOKUP(入力項目!$S$13,子育て関連マスタ!$I$9:$M$12,4,FALSE),0),
AND(U68&gt;=7,U68&lt;=12),IFERROR(VLOOKUP(入力項目!$S$14,子育て関連マスタ!$I$16:$M$17,4,FALSE),0),
AND(U68&gt;=13,U68&lt;=15),IFERROR(VLOOKUP(入力項目!$S$15,子育て関連マスタ!$I$21:$M$22,4,FALSE),0),
AND(U68&gt;=16,U68&lt;=18),IFERROR(VLOOKUP(入力項目!$S$16,子育て関連マスタ!$I$26:$M$28,4,FALSE),0),
AND(U68&gt;=19,U68&lt;=20,入力項目!$S$16="高専"),IFERROR(VLOOKUP(入力項目!$S$16,子育て関連マスタ!$I$26:$M$28,4,FALSE),0),
AND(U68&gt;=19,U68&lt;=20,入力項目!$S$16&lt;&gt;"高専"),IFERROR(VLOOKUP(入力項目!$S$17,子育て関連マスタ!$I$32:$M$37,4,FALSE),0),
AND(U68&gt;=21,U68&lt;=22,入力項目!$S$16="高専"),IFERROR(VLOOKUP(入力項目!$S$17,子育て関連マスタ!$I$32:$M$34,4,FALSE),0),
AND(U68&gt;=21,U68&lt;=22,入力項目!$S$16&lt;&gt;"高専"),IFERROR(VLOOKUP(入力項目!$S$17,子育て関連マスタ!$I$32:$M$34,4,FALSE),0),
U68&gt;=23,0
) +
IF($D68=4,
  IFERROR(_xlfn.IFS(
  U68&lt;=入力項目!$S$11,0,
  AND(U68=入力項目!$S$11),IFERROR(VLOOKUP(入力項目!$S$12,子育て関連マスタ!$I$4:$M$5,2,FALSE),0),
  AND(U68=4),IFERROR(VLOOKUP(入力項目!$S$13,子育て関連マスタ!$I$9:$M$12,2,FALSE),0),
  AND(U68=7),IFERROR(VLOOKUP(入力項目!$S$14,子育て関連マスタ!$I$16:$M$17,2,FALSE),0),
  AND(U68=13),IFERROR(VLOOKUP(入力項目!$S$15,子育て関連マスタ!$I$21:$M$22,2,FALSE),0),
  AND(U68=16),IFERROR(VLOOKUP(入力項目!$S$16,子育て関連マスタ!$I$26:$M$28,2,FALSE),0),
  AND(U68=19,入力項目!$S$16&lt;&gt;"高専"),IFERROR(VLOOKUP(入力項目!$S$17,子育て関連マスタ!$I$32:$M$37,2,FALSE),0),
  AND(U68=21,入力項目!$S$16="高専"),IFERROR(VLOOKUP(入力項目!$S$17,子育て関連マスタ!$I$32:$M$37,2,FALSE),0),
  U68&gt;=22,0
  ),0),0
) +
IF(AND(U68&gt;=1,U68&lt;=15),IF($D68=入力項目!$S$8,入力項目!$S$3,0),0) +
IF(AND(U68&gt;=1,U68&lt;=15),IF($D68=5,入力項目!$S$4,0),0) +
IF(AND(U68&gt;=1,U68&lt;=15),IF($D68=12,入力項目!$S$5,0),0) +
IF(AND(入力項目!$S$7=$A68,入力項目!$S$8=$D68),子育て関連マスタ!$C$14,0) +
IFERROR(IF(AND(YEAR(EDATE(DATE(入力項目!$S$7,入力項目!$S$8,1),1))=$A68,MONTH(EDATE(DATE(入力項目!$S$7,入力項目!$S$8,1),1))=$D68),子育て関連マスタ!$C$15,0),0) +
IF(AND(OR(U68=3,U68=5,U68=7),$D68=11),子育て関連マスタ!$C$17,0) +
IF(AND(U68=20,$D68=1),子育て関連マスタ!$C$18,0) +
IF(AND(U68=20,$D68=1),
IFERROR(_xlfn.IFS(
入力項目!$S$10="男",子育て関連マスタ!$C$18,
入力項目!$S$10="女",子育て関連マスタ!$C$19
),0),0
) +
IF(AND(U68&gt;=入力項目!$S$18,U68&lt;=入力項目!$S$19),入力項目!$S$20,0) +
IF(AND(U68&gt;=入力項目!$S$21,U68&lt;=入力項目!$S$22),入力項目!$S$23,0) +
IF(AND(U68&gt;=入力項目!$S$24,U68&lt;=入力項目!$S$25),入力項目!$S$26,0)
)</f>
        <v>0</v>
      </c>
      <c r="AJ68" s="10">
        <f ca="1">-VLOOKUP($D68,月別収支!$A$2:$H$13,7,FALSE)</f>
        <v>-20000</v>
      </c>
    </row>
    <row r="69" spans="1:36" x14ac:dyDescent="0.4">
      <c r="A69">
        <f t="shared" ca="1" si="20"/>
        <v>2030</v>
      </c>
      <c r="B69">
        <f t="shared" ref="B69:B132" ca="1" si="27">IF(D69=4,B68+1,B68)</f>
        <v>2029</v>
      </c>
      <c r="C69">
        <f t="shared" ref="C69:C132" ca="1" si="28">IF(D69=1,C68+1,C68)</f>
        <v>6</v>
      </c>
      <c r="D69">
        <f t="shared" ca="1" si="21"/>
        <v>3</v>
      </c>
      <c r="E69" t="str">
        <f t="shared" ca="1" si="22"/>
        <v>2030年3月</v>
      </c>
      <c r="F69">
        <f ca="1">IF(OR(入力項目!$N$5&lt;$A69,AND(入力項目!$N$5=$A69,入力項目!$N$6&lt;$D69)),IF(F68=0,1,IF(G69=12,F68+1,F68)),0)</f>
        <v>5</v>
      </c>
      <c r="G69">
        <f ca="1">IF(OR(入力項目!$N$5&lt;$A69,AND(入力項目!$N$5=$A69,入力項目!$N$6&lt;$D69)),IF(G68=12,1,G68+1),0)</f>
        <v>5</v>
      </c>
      <c r="H69" t="str">
        <f t="shared" ca="1" si="23"/>
        <v>5_5</v>
      </c>
      <c r="I69">
        <f ca="1">IF(
  IFERROR(AND($C69&gt;0,MOD($C69,入力項目!$N$22)=0,$D69=入力項目!$N$23), FALSE),
  1,
  IF(
    AND(I68&gt;0,J68=12),
    IF(I68=入力項目!$N$28, 0, I68+1),
    I68
  )
)</f>
        <v>1</v>
      </c>
      <c r="J69">
        <f ca="1">IF($D69=入力項目!$N$23,1,IFERROR(J68+1,1))</f>
        <v>10</v>
      </c>
      <c r="K69" t="str">
        <f t="shared" ca="1" si="24"/>
        <v>1_10</v>
      </c>
      <c r="L69">
        <f ca="1">L68+IF(入力項目!$D$4=$D69,1,0)</f>
        <v>34</v>
      </c>
      <c r="M69" t="str">
        <f t="shared" ca="1" si="25"/>
        <v>34歳</v>
      </c>
      <c r="N69">
        <f t="shared" ref="N69:N132" ca="1" si="29">IF($D69=1,N68+1,N68)</f>
        <v>35</v>
      </c>
      <c r="O69" t="str">
        <f t="shared" ca="1" si="26"/>
        <v>35歳</v>
      </c>
      <c r="P69">
        <f t="shared" ref="P69:P132" ca="1" si="30">IF($D69=4,P68+1,P68)</f>
        <v>9</v>
      </c>
      <c r="Q69">
        <f t="shared" ref="Q69:Q132" ca="1" si="31">IF($D69=4,Q68+1,Q68)</f>
        <v>7</v>
      </c>
      <c r="R69">
        <f t="shared" ref="R69:R132" ca="1" si="32">IF($D69=4,R68+1,R68)</f>
        <v>2030</v>
      </c>
      <c r="S69">
        <f t="shared" ref="S69:S132" ca="1" si="33">IF($D69=4,S68+1,S68)</f>
        <v>2030</v>
      </c>
      <c r="T69">
        <f t="shared" ref="T69:T132" ca="1" si="34">IF($D69=4,T68+1,T68)</f>
        <v>2030</v>
      </c>
      <c r="U69">
        <f t="shared" ref="U69:U132" ca="1" si="35">IF($D69=4,U68+1,U68)</f>
        <v>2030</v>
      </c>
      <c r="V69" s="10">
        <f t="shared" ca="1" si="17"/>
        <v>11625233</v>
      </c>
      <c r="W69" s="10">
        <f ca="1">IF($L69&lt;その他マスタ!$B$1,VLOOKUP($D69,月別収支!$A$2:$H$13,2,FALSE),その他マスタ!$B$3)+IF(AND($L69=その他マスタ!$B$1,入力項目!$I$9="あり",$D69=入力項目!$D$4),その他マスタ!$B$2,0)</f>
        <v>300000</v>
      </c>
      <c r="X69" s="10">
        <f ca="1">-IF(入力項目!$K$5=TRUE,
IF($F69+$G69&lt;3,VLOOKUP($D69,月別収支!$A$2:$H$13,8,FALSE),0)+IFERROR(VLOOKUP($H69,住宅ローン計算!C:P,13,FALSE),0)+IF($F69&gt;1,IF(OR($G69=3,$G69=6,$G69=9,$G69=12),ROUNDUP(入力項目!$N$18/4,0),0),0),
VLOOKUP($D69,月別収支!$A$2:$H$13,8,FALSE))</f>
        <v>-51775</v>
      </c>
      <c r="Y69" s="10">
        <f ca="1">-VLOOKUP($D69,月別収支!$A$2:$H$13,3,FALSE)</f>
        <v>-75000</v>
      </c>
      <c r="Z69" s="10">
        <f ca="1">-VLOOKUP($D69,月別収支!$A$2:$H$13,4,FALSE)</f>
        <v>-27000</v>
      </c>
      <c r="AA69" s="10">
        <f ca="1">-VLOOKUP($D69,月別収支!$A$2:$H$13,6,FALSE)</f>
        <v>-10000</v>
      </c>
      <c r="AB69" s="10">
        <f ca="1">-(
VLOOKUP($D69,月別収支!$A$2:$H$13,5,FALSE)+IF(AND(入力項目!$I$27&lt;=$A69,ISEVEN($A69-入力項目!$I$27),入力項目!$I$28=$D69),入力項目!$I$26,0)
+IF(入力項目!$K$26=TRUE,
IFERROR(VLOOKUP($K69,マイカーローン計算!C:P,13,FALSE),0),
IFERROR(
  IF(AND($C69&gt;0,MOD($C69,入力項目!$N$22)=0,$D69=入力項目!$N$23),入力項目!$N$24,0),
 0
)
)
)</f>
        <v>-20000</v>
      </c>
      <c r="AC69" s="10">
        <f ca="1">-IF($A69&lt;入力項目!$N$33,入力項目!$N$35,IF(AND($A69=入力項目!$N$33,$D69&lt;=入力項目!$N$34),入力項目!$N$35,0))</f>
        <v>-5000</v>
      </c>
      <c r="AD69">
        <f ca="1">-(
_xlfn.IFS(
P69&lt;=入力項目!$S$11,0,
AND(P69&gt;=入力項目!$S$11+1,P69&lt;=3),IFERROR(VLOOKUP(入力項目!$S$12,子育て関連マスタ!$I$4:$M$5,4,FALSE),0),
AND(P69&gt;=4,P69&lt;=6),IFERROR(VLOOKUP(入力項目!$S$13,子育て関連マスタ!$I$9:$M$12,4,FALSE),0),
AND(P69&gt;=7,P69&lt;=12),IFERROR(VLOOKUP(入力項目!$S$14,子育て関連マスタ!$I$16:$M$17,4,FALSE),0),
AND(P69&gt;=13,P69&lt;=15),IFERROR(VLOOKUP(入力項目!$S$15,子育て関連マスタ!$I$21:$M$22,4,FALSE),0),
AND(P69&gt;=16,P69&lt;=18),IFERROR(VLOOKUP(入力項目!$S$16,子育て関連マスタ!$I$26:$M$28,4,FALSE),0),
AND(P69&gt;=19,P69&lt;=20,入力項目!$S$16="高専"),IFERROR(VLOOKUP(入力項目!$S$16,子育て関連マスタ!$I$26:$M$28,4,FALSE),0),
AND(P69&gt;=19,P69&lt;=20,入力項目!$S$16&lt;&gt;"高専"),IFERROR(VLOOKUP(入力項目!$S$17,子育て関連マスタ!$I$32:$M$37,4,FALSE),0),
AND(P69&gt;=21,P69&lt;=22,入力項目!$S$16="高専"),IFERROR(VLOOKUP(入力項目!$S$17,子育て関連マスタ!$I$32:$M$34,4,FALSE),0),
AND(P69&gt;=21,P69&lt;=22,入力項目!$S$16&lt;&gt;"高専"),IFERROR(VLOOKUP(入力項目!$S$17,子育て関連マスタ!$I$32:$M$34,4,FALSE),0),
P69&gt;=23,0
) +
IF($D69=4,
  IFERROR(_xlfn.IFS(
  P69&lt;=入力項目!$S$11,0,
  AND(P69=入力項目!$S$11),IFERROR(VLOOKUP(入力項目!$S$12,子育て関連マスタ!$I$4:$M$5,2,FALSE),0),
  AND(P69=4),IFERROR(VLOOKUP(入力項目!$S$13,子育て関連マスタ!$I$9:$M$12,2,FALSE),0),
  AND(P69=7),IFERROR(VLOOKUP(入力項目!$S$14,子育て関連マスタ!$I$16:$M$17,2,FALSE),0),
  AND(P69=13),IFERROR(VLOOKUP(入力項目!$S$15,子育て関連マスタ!$I$21:$M$22,2,FALSE),0),
  AND(P69=16),IFERROR(VLOOKUP(入力項目!$S$16,子育て関連マスタ!$I$26:$M$28,2,FALSE),0),
  AND(P69=19,入力項目!$S$16&lt;&gt;"高専"),IFERROR(VLOOKUP(入力項目!$S$17,子育て関連マスタ!$I$32:$M$37,2,FALSE),0),
  AND(P69=21,入力項目!$S$16="高専"),IFERROR(VLOOKUP(入力項目!$S$17,子育て関連マスタ!$I$32:$M$37,2,FALSE),0),
  P69&gt;=22,0
  ),0),0
) +
IF(AND(P69&gt;=1,P69&lt;=15),IF($D69=入力項目!$S$8,入力項目!$S$3,0),0) +
IF(AND(P69&gt;=1,P69&lt;=15),IF($D69=5,入力項目!$S$4,0),0) +
IF(AND(P69&gt;=1,P69&lt;=15),IF($D69=12,入力項目!$S$5,0),0) +
IF(AND(入力項目!$S$7=$A69,入力項目!$S$8=$D69),子育て関連マスタ!$C$14,0) +
IFERROR(IF(AND(YEAR(EDATE(DATE(入力項目!$S$7,入力項目!$S$8,1),1))=$A69,MONTH(EDATE(DATE(入力項目!$S$7,入力項目!$S$8,1),1))=$D69),子育て関連マスタ!$C$15,0),0) +
IF(AND(OR(P69=3,P69=5,P69=7),$D69=11),子育て関連マスタ!$C$17,0) +
IF(AND(P69=20,$D69=1),子育て関連マスタ!$C$18,0) +
IF(AND(P69=20,$D69=1),
IFERROR(_xlfn.IFS(
入力項目!$S$10="男",子育て関連マスタ!$C$18,
入力項目!$S$10="女",子育て関連マスタ!$C$19
),0),0
) +
IF(AND(P69&gt;=入力項目!$S$18,P69&lt;=入力項目!$S$19),入力項目!$S$20,0) +
IF(AND(P69&gt;=入力項目!$S$21,P69&lt;=入力項目!$S$22),入力項目!$S$23,0) +
IF(AND(P69&gt;=入力項目!$S$24,P69&lt;=入力項目!$S$25),入力項目!$S$26,0)
)</f>
        <v>-40000</v>
      </c>
      <c r="AE69">
        <f ca="1">-(
_xlfn.IFS(
Q69&lt;=入力項目!$S$11,0,
AND(Q69&gt;=入力項目!$S$11+1,Q69&lt;=3),IFERROR(VLOOKUP(入力項目!$S$12,子育て関連マスタ!$I$4:$M$5,4,FALSE),0),
AND(Q69&gt;=4,Q69&lt;=6),IFERROR(VLOOKUP(入力項目!$S$13,子育て関連マスタ!$I$9:$M$12,4,FALSE),0),
AND(Q69&gt;=7,Q69&lt;=12),IFERROR(VLOOKUP(入力項目!$S$14,子育て関連マスタ!$I$16:$M$17,4,FALSE),0),
AND(Q69&gt;=13,Q69&lt;=15),IFERROR(VLOOKUP(入力項目!$S$15,子育て関連マスタ!$I$21:$M$22,4,FALSE),0),
AND(Q69&gt;=16,Q69&lt;=18),IFERROR(VLOOKUP(入力項目!$S$16,子育て関連マスタ!$I$26:$M$28,4,FALSE),0),
AND(Q69&gt;=19,Q69&lt;=20,入力項目!$S$16="高専"),IFERROR(VLOOKUP(入力項目!$S$16,子育て関連マスタ!$I$26:$M$28,4,FALSE),0),
AND(Q69&gt;=19,Q69&lt;=20,入力項目!$S$16&lt;&gt;"高専"),IFERROR(VLOOKUP(入力項目!$S$17,子育て関連マスタ!$I$32:$M$37,4,FALSE),0),
AND(Q69&gt;=21,Q69&lt;=22,入力項目!$S$16="高専"),IFERROR(VLOOKUP(入力項目!$S$17,子育て関連マスタ!$I$32:$M$34,4,FALSE),0),
AND(Q69&gt;=21,Q69&lt;=22,入力項目!$S$16&lt;&gt;"高専"),IFERROR(VLOOKUP(入力項目!$S$17,子育て関連マスタ!$I$32:$M$34,4,FALSE),0),
Q69&gt;=23,0
) +
IF($D69=4,
  IFERROR(_xlfn.IFS(
  Q69&lt;=入力項目!$S$11,0,
  AND(Q69=入力項目!$S$11),IFERROR(VLOOKUP(入力項目!$S$12,子育て関連マスタ!$I$4:$M$5,2,FALSE),0),
  AND(Q69=4),IFERROR(VLOOKUP(入力項目!$S$13,子育て関連マスタ!$I$9:$M$12,2,FALSE),0),
  AND(Q69=7),IFERROR(VLOOKUP(入力項目!$S$14,子育て関連マスタ!$I$16:$M$17,2,FALSE),0),
  AND(Q69=13),IFERROR(VLOOKUP(入力項目!$S$15,子育て関連マスタ!$I$21:$M$22,2,FALSE),0),
  AND(Q69=16),IFERROR(VLOOKUP(入力項目!$S$16,子育て関連マスタ!$I$26:$M$28,2,FALSE),0),
  AND(Q69=19,入力項目!$S$16&lt;&gt;"高専"),IFERROR(VLOOKUP(入力項目!$S$17,子育て関連マスタ!$I$32:$M$37,2,FALSE),0),
  AND(Q69=21,入力項目!$S$16="高専"),IFERROR(VLOOKUP(入力項目!$S$17,子育て関連マスタ!$I$32:$M$37,2,FALSE),0),
  Q69&gt;=22,0
  ),0),0
) +
IF(AND(Q69&gt;=1,Q69&lt;=15),IF($D69=入力項目!$S$8,入力項目!$S$3,0),0) +
IF(AND(Q69&gt;=1,Q69&lt;=15),IF($D69=5,入力項目!$S$4,0),0) +
IF(AND(Q69&gt;=1,Q69&lt;=15),IF($D69=12,入力項目!$S$5,0),0) +
IF(AND(入力項目!$S$7=$A69,入力項目!$S$8=$D69),子育て関連マスタ!$C$14,0) +
IFERROR(IF(AND(YEAR(EDATE(DATE(入力項目!$S$7,入力項目!$S$8,1),1))=$A69,MONTH(EDATE(DATE(入力項目!$S$7,入力項目!$S$8,1),1))=$D69),子育て関連マスタ!$C$15,0),0) +
IF(AND(OR(Q69=3,Q69=5,Q69=7),$D69=11),子育て関連マスタ!$C$17,0) +
IF(AND(Q69=20,$D69=1),子育て関連マスタ!$C$18,0) +
IF(AND(Q69=20,$D69=1),
IFERROR(_xlfn.IFS(
入力項目!$S$10="男",子育て関連マスタ!$C$18,
入力項目!$S$10="女",子育て関連マスタ!$C$19
),0),0
) +
IF(AND(Q69&gt;=入力項目!$S$18,Q69&lt;=入力項目!$S$19),入力項目!$S$20,0) +
IF(AND(Q69&gt;=入力項目!$S$21,Q69&lt;=入力項目!$S$22),入力項目!$S$23,0) +
IF(AND(Q69&gt;=入力項目!$S$24,Q69&lt;=入力項目!$S$25),入力項目!$S$26,0)
)</f>
        <v>-40000</v>
      </c>
      <c r="AF69">
        <f ca="1">-(
_xlfn.IFS(
R69&lt;=入力項目!$S$11,0,
AND(R69&gt;=入力項目!$S$11+1,R69&lt;=3),IFERROR(VLOOKUP(入力項目!$S$12,子育て関連マスタ!$I$4:$M$5,4,FALSE),0),
AND(R69&gt;=4,R69&lt;=6),IFERROR(VLOOKUP(入力項目!$S$13,子育て関連マスタ!$I$9:$M$12,4,FALSE),0),
AND(R69&gt;=7,R69&lt;=12),IFERROR(VLOOKUP(入力項目!$S$14,子育て関連マスタ!$I$16:$M$17,4,FALSE),0),
AND(R69&gt;=13,R69&lt;=15),IFERROR(VLOOKUP(入力項目!$S$15,子育て関連マスタ!$I$21:$M$22,4,FALSE),0),
AND(R69&gt;=16,R69&lt;=18),IFERROR(VLOOKUP(入力項目!$S$16,子育て関連マスタ!$I$26:$M$28,4,FALSE),0),
AND(R69&gt;=19,R69&lt;=20,入力項目!$S$16="高専"),IFERROR(VLOOKUP(入力項目!$S$16,子育て関連マスタ!$I$26:$M$28,4,FALSE),0),
AND(R69&gt;=19,R69&lt;=20,入力項目!$S$16&lt;&gt;"高専"),IFERROR(VLOOKUP(入力項目!$S$17,子育て関連マスタ!$I$32:$M$37,4,FALSE),0),
AND(R69&gt;=21,R69&lt;=22,入力項目!$S$16="高専"),IFERROR(VLOOKUP(入力項目!$S$17,子育て関連マスタ!$I$32:$M$34,4,FALSE),0),
AND(R69&gt;=21,R69&lt;=22,入力項目!$S$16&lt;&gt;"高専"),IFERROR(VLOOKUP(入力項目!$S$17,子育て関連マスタ!$I$32:$M$34,4,FALSE),0),
R69&gt;=23,0
) +
IF($D69=4,
  IFERROR(_xlfn.IFS(
  R69&lt;=入力項目!$S$11,0,
  AND(R69=入力項目!$S$11),IFERROR(VLOOKUP(入力項目!$S$12,子育て関連マスタ!$I$4:$M$5,2,FALSE),0),
  AND(R69=4),IFERROR(VLOOKUP(入力項目!$S$13,子育て関連マスタ!$I$9:$M$12,2,FALSE),0),
  AND(R69=7),IFERROR(VLOOKUP(入力項目!$S$14,子育て関連マスタ!$I$16:$M$17,2,FALSE),0),
  AND(R69=13),IFERROR(VLOOKUP(入力項目!$S$15,子育て関連マスタ!$I$21:$M$22,2,FALSE),0),
  AND(R69=16),IFERROR(VLOOKUP(入力項目!$S$16,子育て関連マスタ!$I$26:$M$28,2,FALSE),0),
  AND(R69=19,入力項目!$S$16&lt;&gt;"高専"),IFERROR(VLOOKUP(入力項目!$S$17,子育て関連マスタ!$I$32:$M$37,2,FALSE),0),
  AND(R69=21,入力項目!$S$16="高専"),IFERROR(VLOOKUP(入力項目!$S$17,子育て関連マスタ!$I$32:$M$37,2,FALSE),0),
  R69&gt;=22,0
  ),0),0
) +
IF(AND(R69&gt;=1,R69&lt;=15),IF($D69=入力項目!$S$8,入力項目!$S$3,0),0) +
IF(AND(R69&gt;=1,R69&lt;=15),IF($D69=5,入力項目!$S$4,0),0) +
IF(AND(R69&gt;=1,R69&lt;=15),IF($D69=12,入力項目!$S$5,0),0) +
IF(AND(入力項目!$S$7=$A69,入力項目!$S$8=$D69),子育て関連マスタ!$C$14,0) +
IFERROR(IF(AND(YEAR(EDATE(DATE(入力項目!$S$7,入力項目!$S$8,1),1))=$A69,MONTH(EDATE(DATE(入力項目!$S$7,入力項目!$S$8,1),1))=$D69),子育て関連マスタ!$C$15,0),0) +
IF(AND(OR(R69=3,R69=5,R69=7),$D69=11),子育て関連マスタ!$C$17,0) +
IF(AND(R69=20,$D69=1),子育て関連マスタ!$C$18,0) +
IF(AND(R69=20,$D69=1),
IFERROR(_xlfn.IFS(
入力項目!$S$10="男",子育て関連マスタ!$C$18,
入力項目!$S$10="女",子育て関連マスタ!$C$19
),0),0
) +
IF(AND(R69&gt;=入力項目!$S$18,R69&lt;=入力項目!$S$19),入力項目!$S$20,0) +
IF(AND(R69&gt;=入力項目!$S$21,R69&lt;=入力項目!$S$22),入力項目!$S$23,0) +
IF(AND(R69&gt;=入力項目!$S$24,R69&lt;=入力項目!$S$25),入力項目!$S$26,0)
)</f>
        <v>0</v>
      </c>
      <c r="AG69">
        <f ca="1">-(
_xlfn.IFS(
S69&lt;=入力項目!$S$11,0,
AND(S69&gt;=入力項目!$S$11+1,S69&lt;=3),IFERROR(VLOOKUP(入力項目!$S$12,子育て関連マスタ!$I$4:$M$5,4,FALSE),0),
AND(S69&gt;=4,S69&lt;=6),IFERROR(VLOOKUP(入力項目!$S$13,子育て関連マスタ!$I$9:$M$12,4,FALSE),0),
AND(S69&gt;=7,S69&lt;=12),IFERROR(VLOOKUP(入力項目!$S$14,子育て関連マスタ!$I$16:$M$17,4,FALSE),0),
AND(S69&gt;=13,S69&lt;=15),IFERROR(VLOOKUP(入力項目!$S$15,子育て関連マスタ!$I$21:$M$22,4,FALSE),0),
AND(S69&gt;=16,S69&lt;=18),IFERROR(VLOOKUP(入力項目!$S$16,子育て関連マスタ!$I$26:$M$28,4,FALSE),0),
AND(S69&gt;=19,S69&lt;=20,入力項目!$S$16="高専"),IFERROR(VLOOKUP(入力項目!$S$16,子育て関連マスタ!$I$26:$M$28,4,FALSE),0),
AND(S69&gt;=19,S69&lt;=20,入力項目!$S$16&lt;&gt;"高専"),IFERROR(VLOOKUP(入力項目!$S$17,子育て関連マスタ!$I$32:$M$37,4,FALSE),0),
AND(S69&gt;=21,S69&lt;=22,入力項目!$S$16="高専"),IFERROR(VLOOKUP(入力項目!$S$17,子育て関連マスタ!$I$32:$M$34,4,FALSE),0),
AND(S69&gt;=21,S69&lt;=22,入力項目!$S$16&lt;&gt;"高専"),IFERROR(VLOOKUP(入力項目!$S$17,子育て関連マスタ!$I$32:$M$34,4,FALSE),0),
S69&gt;=23,0
) +
IF($D69=4,
  IFERROR(_xlfn.IFS(
  S69&lt;=入力項目!$S$11,0,
  AND(S69=入力項目!$S$11),IFERROR(VLOOKUP(入力項目!$S$12,子育て関連マスタ!$I$4:$M$5,2,FALSE),0),
  AND(S69=4),IFERROR(VLOOKUP(入力項目!$S$13,子育て関連マスタ!$I$9:$M$12,2,FALSE),0),
  AND(S69=7),IFERROR(VLOOKUP(入力項目!$S$14,子育て関連マスタ!$I$16:$M$17,2,FALSE),0),
  AND(S69=13),IFERROR(VLOOKUP(入力項目!$S$15,子育て関連マスタ!$I$21:$M$22,2,FALSE),0),
  AND(S69=16),IFERROR(VLOOKUP(入力項目!$S$16,子育て関連マスタ!$I$26:$M$28,2,FALSE),0),
  AND(S69=19,入力項目!$S$16&lt;&gt;"高専"),IFERROR(VLOOKUP(入力項目!$S$17,子育て関連マスタ!$I$32:$M$37,2,FALSE),0),
  AND(S69=21,入力項目!$S$16="高専"),IFERROR(VLOOKUP(入力項目!$S$17,子育て関連マスタ!$I$32:$M$37,2,FALSE),0),
  S69&gt;=22,0
  ),0),0
) +
IF(AND(S69&gt;=1,S69&lt;=15),IF($D69=入力項目!$S$8,入力項目!$S$3,0),0) +
IF(AND(S69&gt;=1,S69&lt;=15),IF($D69=5,入力項目!$S$4,0),0) +
IF(AND(S69&gt;=1,S69&lt;=15),IF($D69=12,入力項目!$S$5,0),0) +
IF(AND(入力項目!$S$7=$A69,入力項目!$S$8=$D69),子育て関連マスタ!$C$14,0) +
IFERROR(IF(AND(YEAR(EDATE(DATE(入力項目!$S$7,入力項目!$S$8,1),1))=$A69,MONTH(EDATE(DATE(入力項目!$S$7,入力項目!$S$8,1),1))=$D69),子育て関連マスタ!$C$15,0),0) +
IF(AND(OR(S69=3,S69=5,S69=7),$D69=11),子育て関連マスタ!$C$17,0) +
IF(AND(S69=20,$D69=1),子育て関連マスタ!$C$18,0) +
IF(AND(S69=20,$D69=1),
IFERROR(_xlfn.IFS(
入力項目!$S$10="男",子育て関連マスタ!$C$18,
入力項目!$S$10="女",子育て関連マスタ!$C$19
),0),0
) +
IF(AND(S69&gt;=入力項目!$S$18,S69&lt;=入力項目!$S$19),入力項目!$S$20,0) +
IF(AND(S69&gt;=入力項目!$S$21,S69&lt;=入力項目!$S$22),入力項目!$S$23,0) +
IF(AND(S69&gt;=入力項目!$S$24,S69&lt;=入力項目!$S$25),入力項目!$S$26,0)
)</f>
        <v>0</v>
      </c>
      <c r="AH69">
        <f ca="1">-(
_xlfn.IFS(
T69&lt;=入力項目!$S$11,0,
AND(T69&gt;=入力項目!$S$11+1,T69&lt;=3),IFERROR(VLOOKUP(入力項目!$S$12,子育て関連マスタ!$I$4:$M$5,4,FALSE),0),
AND(T69&gt;=4,T69&lt;=6),IFERROR(VLOOKUP(入力項目!$S$13,子育て関連マスタ!$I$9:$M$12,4,FALSE),0),
AND(T69&gt;=7,T69&lt;=12),IFERROR(VLOOKUP(入力項目!$S$14,子育て関連マスタ!$I$16:$M$17,4,FALSE),0),
AND(T69&gt;=13,T69&lt;=15),IFERROR(VLOOKUP(入力項目!$S$15,子育て関連マスタ!$I$21:$M$22,4,FALSE),0),
AND(T69&gt;=16,T69&lt;=18),IFERROR(VLOOKUP(入力項目!$S$16,子育て関連マスタ!$I$26:$M$28,4,FALSE),0),
AND(T69&gt;=19,T69&lt;=20,入力項目!$S$16="高専"),IFERROR(VLOOKUP(入力項目!$S$16,子育て関連マスタ!$I$26:$M$28,4,FALSE),0),
AND(T69&gt;=19,T69&lt;=20,入力項目!$S$16&lt;&gt;"高専"),IFERROR(VLOOKUP(入力項目!$S$17,子育て関連マスタ!$I$32:$M$37,4,FALSE),0),
AND(T69&gt;=21,T69&lt;=22,入力項目!$S$16="高専"),IFERROR(VLOOKUP(入力項目!$S$17,子育て関連マスタ!$I$32:$M$34,4,FALSE),0),
AND(T69&gt;=21,T69&lt;=22,入力項目!$S$16&lt;&gt;"高専"),IFERROR(VLOOKUP(入力項目!$S$17,子育て関連マスタ!$I$32:$M$34,4,FALSE),0),
T69&gt;=23,0
) +
IF($D69=4,
  IFERROR(_xlfn.IFS(
  T69&lt;=入力項目!$S$11,0,
  AND(T69=入力項目!$S$11),IFERROR(VLOOKUP(入力項目!$S$12,子育て関連マスタ!$I$4:$M$5,2,FALSE),0),
  AND(T69=4),IFERROR(VLOOKUP(入力項目!$S$13,子育て関連マスタ!$I$9:$M$12,2,FALSE),0),
  AND(T69=7),IFERROR(VLOOKUP(入力項目!$S$14,子育て関連マスタ!$I$16:$M$17,2,FALSE),0),
  AND(T69=13),IFERROR(VLOOKUP(入力項目!$S$15,子育て関連マスタ!$I$21:$M$22,2,FALSE),0),
  AND(T69=16),IFERROR(VLOOKUP(入力項目!$S$16,子育て関連マスタ!$I$26:$M$28,2,FALSE),0),
  AND(T69=19,入力項目!$S$16&lt;&gt;"高専"),IFERROR(VLOOKUP(入力項目!$S$17,子育て関連マスタ!$I$32:$M$37,2,FALSE),0),
  AND(T69=21,入力項目!$S$16="高専"),IFERROR(VLOOKUP(入力項目!$S$17,子育て関連マスタ!$I$32:$M$37,2,FALSE),0),
  T69&gt;=22,0
  ),0),0
) +
IF(AND(T69&gt;=1,T69&lt;=15),IF($D69=入力項目!$S$8,入力項目!$S$3,0),0) +
IF(AND(T69&gt;=1,T69&lt;=15),IF($D69=5,入力項目!$S$4,0),0) +
IF(AND(T69&gt;=1,T69&lt;=15),IF($D69=12,入力項目!$S$5,0),0) +
IF(AND(入力項目!$S$7=$A69,入力項目!$S$8=$D69),子育て関連マスタ!$C$14,0) +
IFERROR(IF(AND(YEAR(EDATE(DATE(入力項目!$S$7,入力項目!$S$8,1),1))=$A69,MONTH(EDATE(DATE(入力項目!$S$7,入力項目!$S$8,1),1))=$D69),子育て関連マスタ!$C$15,0),0) +
IF(AND(OR(T69=3,T69=5,T69=7),$D69=11),子育て関連マスタ!$C$17,0) +
IF(AND(T69=20,$D69=1),子育て関連マスタ!$C$18,0) +
IF(AND(T69=20,$D69=1),
IFERROR(_xlfn.IFS(
入力項目!$S$10="男",子育て関連マスタ!$C$18,
入力項目!$S$10="女",子育て関連マスタ!$C$19
),0),0
) +
IF(AND(T69&gt;=入力項目!$S$18,T69&lt;=入力項目!$S$19),入力項目!$S$20,0) +
IF(AND(T69&gt;=入力項目!$S$21,T69&lt;=入力項目!$S$22),入力項目!$S$23,0) +
IF(AND(T69&gt;=入力項目!$S$24,T69&lt;=入力項目!$S$25),入力項目!$S$26,0)
)</f>
        <v>0</v>
      </c>
      <c r="AI69">
        <f ca="1">-(
_xlfn.IFS(
U69&lt;=入力項目!$S$11,0,
AND(U69&gt;=入力項目!$S$11+1,U69&lt;=3),IFERROR(VLOOKUP(入力項目!$S$12,子育て関連マスタ!$I$4:$M$5,4,FALSE),0),
AND(U69&gt;=4,U69&lt;=6),IFERROR(VLOOKUP(入力項目!$S$13,子育て関連マスタ!$I$9:$M$12,4,FALSE),0),
AND(U69&gt;=7,U69&lt;=12),IFERROR(VLOOKUP(入力項目!$S$14,子育て関連マスタ!$I$16:$M$17,4,FALSE),0),
AND(U69&gt;=13,U69&lt;=15),IFERROR(VLOOKUP(入力項目!$S$15,子育て関連マスタ!$I$21:$M$22,4,FALSE),0),
AND(U69&gt;=16,U69&lt;=18),IFERROR(VLOOKUP(入力項目!$S$16,子育て関連マスタ!$I$26:$M$28,4,FALSE),0),
AND(U69&gt;=19,U69&lt;=20,入力項目!$S$16="高専"),IFERROR(VLOOKUP(入力項目!$S$16,子育て関連マスタ!$I$26:$M$28,4,FALSE),0),
AND(U69&gt;=19,U69&lt;=20,入力項目!$S$16&lt;&gt;"高専"),IFERROR(VLOOKUP(入力項目!$S$17,子育て関連マスタ!$I$32:$M$37,4,FALSE),0),
AND(U69&gt;=21,U69&lt;=22,入力項目!$S$16="高専"),IFERROR(VLOOKUP(入力項目!$S$17,子育て関連マスタ!$I$32:$M$34,4,FALSE),0),
AND(U69&gt;=21,U69&lt;=22,入力項目!$S$16&lt;&gt;"高専"),IFERROR(VLOOKUP(入力項目!$S$17,子育て関連マスタ!$I$32:$M$34,4,FALSE),0),
U69&gt;=23,0
) +
IF($D69=4,
  IFERROR(_xlfn.IFS(
  U69&lt;=入力項目!$S$11,0,
  AND(U69=入力項目!$S$11),IFERROR(VLOOKUP(入力項目!$S$12,子育て関連マスタ!$I$4:$M$5,2,FALSE),0),
  AND(U69=4),IFERROR(VLOOKUP(入力項目!$S$13,子育て関連マスタ!$I$9:$M$12,2,FALSE),0),
  AND(U69=7),IFERROR(VLOOKUP(入力項目!$S$14,子育て関連マスタ!$I$16:$M$17,2,FALSE),0),
  AND(U69=13),IFERROR(VLOOKUP(入力項目!$S$15,子育て関連マスタ!$I$21:$M$22,2,FALSE),0),
  AND(U69=16),IFERROR(VLOOKUP(入力項目!$S$16,子育て関連マスタ!$I$26:$M$28,2,FALSE),0),
  AND(U69=19,入力項目!$S$16&lt;&gt;"高専"),IFERROR(VLOOKUP(入力項目!$S$17,子育て関連マスタ!$I$32:$M$37,2,FALSE),0),
  AND(U69=21,入力項目!$S$16="高専"),IFERROR(VLOOKUP(入力項目!$S$17,子育て関連マスタ!$I$32:$M$37,2,FALSE),0),
  U69&gt;=22,0
  ),0),0
) +
IF(AND(U69&gt;=1,U69&lt;=15),IF($D69=入力項目!$S$8,入力項目!$S$3,0),0) +
IF(AND(U69&gt;=1,U69&lt;=15),IF($D69=5,入力項目!$S$4,0),0) +
IF(AND(U69&gt;=1,U69&lt;=15),IF($D69=12,入力項目!$S$5,0),0) +
IF(AND(入力項目!$S$7=$A69,入力項目!$S$8=$D69),子育て関連マスタ!$C$14,0) +
IFERROR(IF(AND(YEAR(EDATE(DATE(入力項目!$S$7,入力項目!$S$8,1),1))=$A69,MONTH(EDATE(DATE(入力項目!$S$7,入力項目!$S$8,1),1))=$D69),子育て関連マスタ!$C$15,0),0) +
IF(AND(OR(U69=3,U69=5,U69=7),$D69=11),子育て関連マスタ!$C$17,0) +
IF(AND(U69=20,$D69=1),子育て関連マスタ!$C$18,0) +
IF(AND(U69=20,$D69=1),
IFERROR(_xlfn.IFS(
入力項目!$S$10="男",子育て関連マスタ!$C$18,
入力項目!$S$10="女",子育て関連マスタ!$C$19
),0),0
) +
IF(AND(U69&gt;=入力項目!$S$18,U69&lt;=入力項目!$S$19),入力項目!$S$20,0) +
IF(AND(U69&gt;=入力項目!$S$21,U69&lt;=入力項目!$S$22),入力項目!$S$23,0) +
IF(AND(U69&gt;=入力項目!$S$24,U69&lt;=入力項目!$S$25),入力項目!$S$26,0)
)</f>
        <v>0</v>
      </c>
      <c r="AJ69" s="10">
        <f ca="1">-VLOOKUP($D69,月別収支!$A$2:$H$13,7,FALSE)</f>
        <v>-20000</v>
      </c>
    </row>
    <row r="70" spans="1:36" x14ac:dyDescent="0.4">
      <c r="A70">
        <f t="shared" ca="1" si="20"/>
        <v>2030</v>
      </c>
      <c r="B70">
        <f t="shared" ca="1" si="27"/>
        <v>2030</v>
      </c>
      <c r="C70">
        <f t="shared" ca="1" si="28"/>
        <v>6</v>
      </c>
      <c r="D70">
        <f t="shared" ca="1" si="21"/>
        <v>4</v>
      </c>
      <c r="E70" t="str">
        <f t="shared" ca="1" si="22"/>
        <v>2030年4月</v>
      </c>
      <c r="F70">
        <f ca="1">IF(OR(入力項目!$N$5&lt;$A70,AND(入力項目!$N$5=$A70,入力項目!$N$6&lt;$D70)),IF(F69=0,1,IF(G70=12,F69+1,F69)),0)</f>
        <v>5</v>
      </c>
      <c r="G70">
        <f ca="1">IF(OR(入力項目!$N$5&lt;$A70,AND(入力項目!$N$5=$A70,入力項目!$N$6&lt;$D70)),IF(G69=12,1,G69+1),0)</f>
        <v>6</v>
      </c>
      <c r="H70" t="str">
        <f t="shared" ca="1" si="23"/>
        <v>5_6</v>
      </c>
      <c r="I70">
        <f ca="1">IF(
  IFERROR(AND($C70&gt;0,MOD($C70,入力項目!$N$22)=0,$D70=入力項目!$N$23), FALSE),
  1,
  IF(
    AND(I69&gt;0,J69=12),
    IF(I69=入力項目!$N$28, 0, I69+1),
    I69
  )
)</f>
        <v>1</v>
      </c>
      <c r="J70">
        <f ca="1">IF($D70=入力項目!$N$23,1,IFERROR(J69+1,1))</f>
        <v>11</v>
      </c>
      <c r="K70" t="str">
        <f t="shared" ca="1" si="24"/>
        <v>1_11</v>
      </c>
      <c r="L70">
        <f ca="1">L69+IF(入力項目!$D$4=$D70,1,0)</f>
        <v>34</v>
      </c>
      <c r="M70" t="str">
        <f t="shared" ca="1" si="25"/>
        <v>34歳</v>
      </c>
      <c r="N70">
        <f t="shared" ca="1" si="29"/>
        <v>35</v>
      </c>
      <c r="O70" t="str">
        <f t="shared" ca="1" si="26"/>
        <v>35歳</v>
      </c>
      <c r="P70">
        <f t="shared" ca="1" si="30"/>
        <v>10</v>
      </c>
      <c r="Q70">
        <f t="shared" ca="1" si="31"/>
        <v>8</v>
      </c>
      <c r="R70">
        <f t="shared" ca="1" si="32"/>
        <v>2031</v>
      </c>
      <c r="S70">
        <f t="shared" ca="1" si="33"/>
        <v>2031</v>
      </c>
      <c r="T70">
        <f t="shared" ca="1" si="34"/>
        <v>2031</v>
      </c>
      <c r="U70">
        <f t="shared" ca="1" si="35"/>
        <v>2031</v>
      </c>
      <c r="V70" s="10">
        <f t="shared" ref="V70:V133" ca="1" si="36">V69+W70+SUM(X70:AJ70)</f>
        <v>11578958</v>
      </c>
      <c r="W70" s="10">
        <f ca="1">IF($L70&lt;その他マスタ!$B$1,VLOOKUP($D70,月別収支!$A$2:$H$13,2,FALSE),その他マスタ!$B$3)+IF(AND($L70=その他マスタ!$B$1,入力項目!$I$9="あり",$D70=入力項目!$D$4),その他マスタ!$B$2,0)</f>
        <v>300000</v>
      </c>
      <c r="X70" s="10">
        <f ca="1">-IF(入力項目!$K$5=TRUE,
IF($F70+$G70&lt;3,VLOOKUP($D70,月別収支!$A$2:$H$13,8,FALSE),0)+IFERROR(VLOOKUP($H70,住宅ローン計算!C:P,13,FALSE),0)+IF($F70&gt;1,IF(OR($G70=3,$G70=6,$G70=9,$G70=12),ROUNDUP(入力項目!$N$18/4,0),0),0),
VLOOKUP($D70,月別収支!$A$2:$H$13,8,FALSE))</f>
        <v>-89275</v>
      </c>
      <c r="Y70" s="10">
        <f ca="1">-VLOOKUP($D70,月別収支!$A$2:$H$13,3,FALSE)</f>
        <v>-75000</v>
      </c>
      <c r="Z70" s="10">
        <f ca="1">-VLOOKUP($D70,月別収支!$A$2:$H$13,4,FALSE)</f>
        <v>-27000</v>
      </c>
      <c r="AA70" s="10">
        <f ca="1">-VLOOKUP($D70,月別収支!$A$2:$H$13,6,FALSE)</f>
        <v>-10000</v>
      </c>
      <c r="AB70" s="10">
        <f ca="1">-(
VLOOKUP($D70,月別収支!$A$2:$H$13,5,FALSE)+IF(AND(入力項目!$I$27&lt;=$A70,ISEVEN($A70-入力項目!$I$27),入力項目!$I$28=$D70),入力項目!$I$26,0)
+IF(入力項目!$K$26=TRUE,
IFERROR(VLOOKUP($K70,マイカーローン計算!C:P,13,FALSE),0),
IFERROR(
  IF(AND($C70&gt;0,MOD($C70,入力項目!$N$22)=0,$D70=入力項目!$N$23),入力項目!$N$24,0),
 0
)
)
)</f>
        <v>-20000</v>
      </c>
      <c r="AC70" s="10">
        <f ca="1">-IF($A70&lt;入力項目!$N$33,入力項目!$N$35,IF(AND($A70=入力項目!$N$33,$D70&lt;=入力項目!$N$34),入力項目!$N$35,0))</f>
        <v>-5000</v>
      </c>
      <c r="AD70">
        <f ca="1">-(
_xlfn.IFS(
P70&lt;=入力項目!$S$11,0,
AND(P70&gt;=入力項目!$S$11+1,P70&lt;=3),IFERROR(VLOOKUP(入力項目!$S$12,子育て関連マスタ!$I$4:$M$5,4,FALSE),0),
AND(P70&gt;=4,P70&lt;=6),IFERROR(VLOOKUP(入力項目!$S$13,子育て関連マスタ!$I$9:$M$12,4,FALSE),0),
AND(P70&gt;=7,P70&lt;=12),IFERROR(VLOOKUP(入力項目!$S$14,子育て関連マスタ!$I$16:$M$17,4,FALSE),0),
AND(P70&gt;=13,P70&lt;=15),IFERROR(VLOOKUP(入力項目!$S$15,子育て関連マスタ!$I$21:$M$22,4,FALSE),0),
AND(P70&gt;=16,P70&lt;=18),IFERROR(VLOOKUP(入力項目!$S$16,子育て関連マスタ!$I$26:$M$28,4,FALSE),0),
AND(P70&gt;=19,P70&lt;=20,入力項目!$S$16="高専"),IFERROR(VLOOKUP(入力項目!$S$16,子育て関連マスタ!$I$26:$M$28,4,FALSE),0),
AND(P70&gt;=19,P70&lt;=20,入力項目!$S$16&lt;&gt;"高専"),IFERROR(VLOOKUP(入力項目!$S$17,子育て関連マスタ!$I$32:$M$37,4,FALSE),0),
AND(P70&gt;=21,P70&lt;=22,入力項目!$S$16="高専"),IFERROR(VLOOKUP(入力項目!$S$17,子育て関連マスタ!$I$32:$M$34,4,FALSE),0),
AND(P70&gt;=21,P70&lt;=22,入力項目!$S$16&lt;&gt;"高専"),IFERROR(VLOOKUP(入力項目!$S$17,子育て関連マスタ!$I$32:$M$34,4,FALSE),0),
P70&gt;=23,0
) +
IF($D70=4,
  IFERROR(_xlfn.IFS(
  P70&lt;=入力項目!$S$11,0,
  AND(P70=入力項目!$S$11),IFERROR(VLOOKUP(入力項目!$S$12,子育て関連マスタ!$I$4:$M$5,2,FALSE),0),
  AND(P70=4),IFERROR(VLOOKUP(入力項目!$S$13,子育て関連マスタ!$I$9:$M$12,2,FALSE),0),
  AND(P70=7),IFERROR(VLOOKUP(入力項目!$S$14,子育て関連マスタ!$I$16:$M$17,2,FALSE),0),
  AND(P70=13),IFERROR(VLOOKUP(入力項目!$S$15,子育て関連マスタ!$I$21:$M$22,2,FALSE),0),
  AND(P70=16),IFERROR(VLOOKUP(入力項目!$S$16,子育て関連マスタ!$I$26:$M$28,2,FALSE),0),
  AND(P70=19,入力項目!$S$16&lt;&gt;"高専"),IFERROR(VLOOKUP(入力項目!$S$17,子育て関連マスタ!$I$32:$M$37,2,FALSE),0),
  AND(P70=21,入力項目!$S$16="高専"),IFERROR(VLOOKUP(入力項目!$S$17,子育て関連マスタ!$I$32:$M$37,2,FALSE),0),
  P70&gt;=22,0
  ),0),0
) +
IF(AND(P70&gt;=1,P70&lt;=15),IF($D70=入力項目!$S$8,入力項目!$S$3,0),0) +
IF(AND(P70&gt;=1,P70&lt;=15),IF($D70=5,入力項目!$S$4,0),0) +
IF(AND(P70&gt;=1,P70&lt;=15),IF($D70=12,入力項目!$S$5,0),0) +
IF(AND(入力項目!$S$7=$A70,入力項目!$S$8=$D70),子育て関連マスタ!$C$14,0) +
IFERROR(IF(AND(YEAR(EDATE(DATE(入力項目!$S$7,入力項目!$S$8,1),1))=$A70,MONTH(EDATE(DATE(入力項目!$S$7,入力項目!$S$8,1),1))=$D70),子育て関連マスタ!$C$15,0),0) +
IF(AND(OR(P70=3,P70=5,P70=7),$D70=11),子育て関連マスタ!$C$17,0) +
IF(AND(P70=20,$D70=1),子育て関連マスタ!$C$18,0) +
IF(AND(P70=20,$D70=1),
IFERROR(_xlfn.IFS(
入力項目!$S$10="男",子育て関連マスタ!$C$18,
入力項目!$S$10="女",子育て関連マスタ!$C$19
),0),0
) +
IF(AND(P70&gt;=入力項目!$S$18,P70&lt;=入力項目!$S$19),入力項目!$S$20,0) +
IF(AND(P70&gt;=入力項目!$S$21,P70&lt;=入力項目!$S$22),入力項目!$S$23,0) +
IF(AND(P70&gt;=入力項目!$S$24,P70&lt;=入力項目!$S$25),入力項目!$S$26,0)
)</f>
        <v>-50000</v>
      </c>
      <c r="AE70">
        <f ca="1">-(
_xlfn.IFS(
Q70&lt;=入力項目!$S$11,0,
AND(Q70&gt;=入力項目!$S$11+1,Q70&lt;=3),IFERROR(VLOOKUP(入力項目!$S$12,子育て関連マスタ!$I$4:$M$5,4,FALSE),0),
AND(Q70&gt;=4,Q70&lt;=6),IFERROR(VLOOKUP(入力項目!$S$13,子育て関連マスタ!$I$9:$M$12,4,FALSE),0),
AND(Q70&gt;=7,Q70&lt;=12),IFERROR(VLOOKUP(入力項目!$S$14,子育て関連マスタ!$I$16:$M$17,4,FALSE),0),
AND(Q70&gt;=13,Q70&lt;=15),IFERROR(VLOOKUP(入力項目!$S$15,子育て関連マスタ!$I$21:$M$22,4,FALSE),0),
AND(Q70&gt;=16,Q70&lt;=18),IFERROR(VLOOKUP(入力項目!$S$16,子育て関連マスタ!$I$26:$M$28,4,FALSE),0),
AND(Q70&gt;=19,Q70&lt;=20,入力項目!$S$16="高専"),IFERROR(VLOOKUP(入力項目!$S$16,子育て関連マスタ!$I$26:$M$28,4,FALSE),0),
AND(Q70&gt;=19,Q70&lt;=20,入力項目!$S$16&lt;&gt;"高専"),IFERROR(VLOOKUP(入力項目!$S$17,子育て関連マスタ!$I$32:$M$37,4,FALSE),0),
AND(Q70&gt;=21,Q70&lt;=22,入力項目!$S$16="高専"),IFERROR(VLOOKUP(入力項目!$S$17,子育て関連マスタ!$I$32:$M$34,4,FALSE),0),
AND(Q70&gt;=21,Q70&lt;=22,入力項目!$S$16&lt;&gt;"高専"),IFERROR(VLOOKUP(入力項目!$S$17,子育て関連マスタ!$I$32:$M$34,4,FALSE),0),
Q70&gt;=23,0
) +
IF($D70=4,
  IFERROR(_xlfn.IFS(
  Q70&lt;=入力項目!$S$11,0,
  AND(Q70=入力項目!$S$11),IFERROR(VLOOKUP(入力項目!$S$12,子育て関連マスタ!$I$4:$M$5,2,FALSE),0),
  AND(Q70=4),IFERROR(VLOOKUP(入力項目!$S$13,子育て関連マスタ!$I$9:$M$12,2,FALSE),0),
  AND(Q70=7),IFERROR(VLOOKUP(入力項目!$S$14,子育て関連マスタ!$I$16:$M$17,2,FALSE),0),
  AND(Q70=13),IFERROR(VLOOKUP(入力項目!$S$15,子育て関連マスタ!$I$21:$M$22,2,FALSE),0),
  AND(Q70=16),IFERROR(VLOOKUP(入力項目!$S$16,子育て関連マスタ!$I$26:$M$28,2,FALSE),0),
  AND(Q70=19,入力項目!$S$16&lt;&gt;"高専"),IFERROR(VLOOKUP(入力項目!$S$17,子育て関連マスタ!$I$32:$M$37,2,FALSE),0),
  AND(Q70=21,入力項目!$S$16="高専"),IFERROR(VLOOKUP(入力項目!$S$17,子育て関連マスタ!$I$32:$M$37,2,FALSE),0),
  Q70&gt;=22,0
  ),0),0
) +
IF(AND(Q70&gt;=1,Q70&lt;=15),IF($D70=入力項目!$S$8,入力項目!$S$3,0),0) +
IF(AND(Q70&gt;=1,Q70&lt;=15),IF($D70=5,入力項目!$S$4,0),0) +
IF(AND(Q70&gt;=1,Q70&lt;=15),IF($D70=12,入力項目!$S$5,0),0) +
IF(AND(入力項目!$S$7=$A70,入力項目!$S$8=$D70),子育て関連マスタ!$C$14,0) +
IFERROR(IF(AND(YEAR(EDATE(DATE(入力項目!$S$7,入力項目!$S$8,1),1))=$A70,MONTH(EDATE(DATE(入力項目!$S$7,入力項目!$S$8,1),1))=$D70),子育て関連マスタ!$C$15,0),0) +
IF(AND(OR(Q70=3,Q70=5,Q70=7),$D70=11),子育て関連マスタ!$C$17,0) +
IF(AND(Q70=20,$D70=1),子育て関連マスタ!$C$18,0) +
IF(AND(Q70=20,$D70=1),
IFERROR(_xlfn.IFS(
入力項目!$S$10="男",子育て関連マスタ!$C$18,
入力項目!$S$10="女",子育て関連マスタ!$C$19
),0),0
) +
IF(AND(Q70&gt;=入力項目!$S$18,Q70&lt;=入力項目!$S$19),入力項目!$S$20,0) +
IF(AND(Q70&gt;=入力項目!$S$21,Q70&lt;=入力項目!$S$22),入力項目!$S$23,0) +
IF(AND(Q70&gt;=入力項目!$S$24,Q70&lt;=入力項目!$S$25),入力項目!$S$26,0)
)</f>
        <v>-50000</v>
      </c>
      <c r="AF70">
        <f ca="1">-(
_xlfn.IFS(
R70&lt;=入力項目!$S$11,0,
AND(R70&gt;=入力項目!$S$11+1,R70&lt;=3),IFERROR(VLOOKUP(入力項目!$S$12,子育て関連マスタ!$I$4:$M$5,4,FALSE),0),
AND(R70&gt;=4,R70&lt;=6),IFERROR(VLOOKUP(入力項目!$S$13,子育て関連マスタ!$I$9:$M$12,4,FALSE),0),
AND(R70&gt;=7,R70&lt;=12),IFERROR(VLOOKUP(入力項目!$S$14,子育て関連マスタ!$I$16:$M$17,4,FALSE),0),
AND(R70&gt;=13,R70&lt;=15),IFERROR(VLOOKUP(入力項目!$S$15,子育て関連マスタ!$I$21:$M$22,4,FALSE),0),
AND(R70&gt;=16,R70&lt;=18),IFERROR(VLOOKUP(入力項目!$S$16,子育て関連マスタ!$I$26:$M$28,4,FALSE),0),
AND(R70&gt;=19,R70&lt;=20,入力項目!$S$16="高専"),IFERROR(VLOOKUP(入力項目!$S$16,子育て関連マスタ!$I$26:$M$28,4,FALSE),0),
AND(R70&gt;=19,R70&lt;=20,入力項目!$S$16&lt;&gt;"高専"),IFERROR(VLOOKUP(入力項目!$S$17,子育て関連マスタ!$I$32:$M$37,4,FALSE),0),
AND(R70&gt;=21,R70&lt;=22,入力項目!$S$16="高専"),IFERROR(VLOOKUP(入力項目!$S$17,子育て関連マスタ!$I$32:$M$34,4,FALSE),0),
AND(R70&gt;=21,R70&lt;=22,入力項目!$S$16&lt;&gt;"高専"),IFERROR(VLOOKUP(入力項目!$S$17,子育て関連マスタ!$I$32:$M$34,4,FALSE),0),
R70&gt;=23,0
) +
IF($D70=4,
  IFERROR(_xlfn.IFS(
  R70&lt;=入力項目!$S$11,0,
  AND(R70=入力項目!$S$11),IFERROR(VLOOKUP(入力項目!$S$12,子育て関連マスタ!$I$4:$M$5,2,FALSE),0),
  AND(R70=4),IFERROR(VLOOKUP(入力項目!$S$13,子育て関連マスタ!$I$9:$M$12,2,FALSE),0),
  AND(R70=7),IFERROR(VLOOKUP(入力項目!$S$14,子育て関連マスタ!$I$16:$M$17,2,FALSE),0),
  AND(R70=13),IFERROR(VLOOKUP(入力項目!$S$15,子育て関連マスタ!$I$21:$M$22,2,FALSE),0),
  AND(R70=16),IFERROR(VLOOKUP(入力項目!$S$16,子育て関連マスタ!$I$26:$M$28,2,FALSE),0),
  AND(R70=19,入力項目!$S$16&lt;&gt;"高専"),IFERROR(VLOOKUP(入力項目!$S$17,子育て関連マスタ!$I$32:$M$37,2,FALSE),0),
  AND(R70=21,入力項目!$S$16="高専"),IFERROR(VLOOKUP(入力項目!$S$17,子育て関連マスタ!$I$32:$M$37,2,FALSE),0),
  R70&gt;=22,0
  ),0),0
) +
IF(AND(R70&gt;=1,R70&lt;=15),IF($D70=入力項目!$S$8,入力項目!$S$3,0),0) +
IF(AND(R70&gt;=1,R70&lt;=15),IF($D70=5,入力項目!$S$4,0),0) +
IF(AND(R70&gt;=1,R70&lt;=15),IF($D70=12,入力項目!$S$5,0),0) +
IF(AND(入力項目!$S$7=$A70,入力項目!$S$8=$D70),子育て関連マスタ!$C$14,0) +
IFERROR(IF(AND(YEAR(EDATE(DATE(入力項目!$S$7,入力項目!$S$8,1),1))=$A70,MONTH(EDATE(DATE(入力項目!$S$7,入力項目!$S$8,1),1))=$D70),子育て関連マスタ!$C$15,0),0) +
IF(AND(OR(R70=3,R70=5,R70=7),$D70=11),子育て関連マスタ!$C$17,0) +
IF(AND(R70=20,$D70=1),子育て関連マスタ!$C$18,0) +
IF(AND(R70=20,$D70=1),
IFERROR(_xlfn.IFS(
入力項目!$S$10="男",子育て関連マスタ!$C$18,
入力項目!$S$10="女",子育て関連マスタ!$C$19
),0),0
) +
IF(AND(R70&gt;=入力項目!$S$18,R70&lt;=入力項目!$S$19),入力項目!$S$20,0) +
IF(AND(R70&gt;=入力項目!$S$21,R70&lt;=入力項目!$S$22),入力項目!$S$23,0) +
IF(AND(R70&gt;=入力項目!$S$24,R70&lt;=入力項目!$S$25),入力項目!$S$26,0)
)</f>
        <v>0</v>
      </c>
      <c r="AG70">
        <f ca="1">-(
_xlfn.IFS(
S70&lt;=入力項目!$S$11,0,
AND(S70&gt;=入力項目!$S$11+1,S70&lt;=3),IFERROR(VLOOKUP(入力項目!$S$12,子育て関連マスタ!$I$4:$M$5,4,FALSE),0),
AND(S70&gt;=4,S70&lt;=6),IFERROR(VLOOKUP(入力項目!$S$13,子育て関連マスタ!$I$9:$M$12,4,FALSE),0),
AND(S70&gt;=7,S70&lt;=12),IFERROR(VLOOKUP(入力項目!$S$14,子育て関連マスタ!$I$16:$M$17,4,FALSE),0),
AND(S70&gt;=13,S70&lt;=15),IFERROR(VLOOKUP(入力項目!$S$15,子育て関連マスタ!$I$21:$M$22,4,FALSE),0),
AND(S70&gt;=16,S70&lt;=18),IFERROR(VLOOKUP(入力項目!$S$16,子育て関連マスタ!$I$26:$M$28,4,FALSE),0),
AND(S70&gt;=19,S70&lt;=20,入力項目!$S$16="高専"),IFERROR(VLOOKUP(入力項目!$S$16,子育て関連マスタ!$I$26:$M$28,4,FALSE),0),
AND(S70&gt;=19,S70&lt;=20,入力項目!$S$16&lt;&gt;"高専"),IFERROR(VLOOKUP(入力項目!$S$17,子育て関連マスタ!$I$32:$M$37,4,FALSE),0),
AND(S70&gt;=21,S70&lt;=22,入力項目!$S$16="高専"),IFERROR(VLOOKUP(入力項目!$S$17,子育て関連マスタ!$I$32:$M$34,4,FALSE),0),
AND(S70&gt;=21,S70&lt;=22,入力項目!$S$16&lt;&gt;"高専"),IFERROR(VLOOKUP(入力項目!$S$17,子育て関連マスタ!$I$32:$M$34,4,FALSE),0),
S70&gt;=23,0
) +
IF($D70=4,
  IFERROR(_xlfn.IFS(
  S70&lt;=入力項目!$S$11,0,
  AND(S70=入力項目!$S$11),IFERROR(VLOOKUP(入力項目!$S$12,子育て関連マスタ!$I$4:$M$5,2,FALSE),0),
  AND(S70=4),IFERROR(VLOOKUP(入力項目!$S$13,子育て関連マスタ!$I$9:$M$12,2,FALSE),0),
  AND(S70=7),IFERROR(VLOOKUP(入力項目!$S$14,子育て関連マスタ!$I$16:$M$17,2,FALSE),0),
  AND(S70=13),IFERROR(VLOOKUP(入力項目!$S$15,子育て関連マスタ!$I$21:$M$22,2,FALSE),0),
  AND(S70=16),IFERROR(VLOOKUP(入力項目!$S$16,子育て関連マスタ!$I$26:$M$28,2,FALSE),0),
  AND(S70=19,入力項目!$S$16&lt;&gt;"高専"),IFERROR(VLOOKUP(入力項目!$S$17,子育て関連マスタ!$I$32:$M$37,2,FALSE),0),
  AND(S70=21,入力項目!$S$16="高専"),IFERROR(VLOOKUP(入力項目!$S$17,子育て関連マスタ!$I$32:$M$37,2,FALSE),0),
  S70&gt;=22,0
  ),0),0
) +
IF(AND(S70&gt;=1,S70&lt;=15),IF($D70=入力項目!$S$8,入力項目!$S$3,0),0) +
IF(AND(S70&gt;=1,S70&lt;=15),IF($D70=5,入力項目!$S$4,0),0) +
IF(AND(S70&gt;=1,S70&lt;=15),IF($D70=12,入力項目!$S$5,0),0) +
IF(AND(入力項目!$S$7=$A70,入力項目!$S$8=$D70),子育て関連マスタ!$C$14,0) +
IFERROR(IF(AND(YEAR(EDATE(DATE(入力項目!$S$7,入力項目!$S$8,1),1))=$A70,MONTH(EDATE(DATE(入力項目!$S$7,入力項目!$S$8,1),1))=$D70),子育て関連マスタ!$C$15,0),0) +
IF(AND(OR(S70=3,S70=5,S70=7),$D70=11),子育て関連マスタ!$C$17,0) +
IF(AND(S70=20,$D70=1),子育て関連マスタ!$C$18,0) +
IF(AND(S70=20,$D70=1),
IFERROR(_xlfn.IFS(
入力項目!$S$10="男",子育て関連マスタ!$C$18,
入力項目!$S$10="女",子育て関連マスタ!$C$19
),0),0
) +
IF(AND(S70&gt;=入力項目!$S$18,S70&lt;=入力項目!$S$19),入力項目!$S$20,0) +
IF(AND(S70&gt;=入力項目!$S$21,S70&lt;=入力項目!$S$22),入力項目!$S$23,0) +
IF(AND(S70&gt;=入力項目!$S$24,S70&lt;=入力項目!$S$25),入力項目!$S$26,0)
)</f>
        <v>0</v>
      </c>
      <c r="AH70">
        <f ca="1">-(
_xlfn.IFS(
T70&lt;=入力項目!$S$11,0,
AND(T70&gt;=入力項目!$S$11+1,T70&lt;=3),IFERROR(VLOOKUP(入力項目!$S$12,子育て関連マスタ!$I$4:$M$5,4,FALSE),0),
AND(T70&gt;=4,T70&lt;=6),IFERROR(VLOOKUP(入力項目!$S$13,子育て関連マスタ!$I$9:$M$12,4,FALSE),0),
AND(T70&gt;=7,T70&lt;=12),IFERROR(VLOOKUP(入力項目!$S$14,子育て関連マスタ!$I$16:$M$17,4,FALSE),0),
AND(T70&gt;=13,T70&lt;=15),IFERROR(VLOOKUP(入力項目!$S$15,子育て関連マスタ!$I$21:$M$22,4,FALSE),0),
AND(T70&gt;=16,T70&lt;=18),IFERROR(VLOOKUP(入力項目!$S$16,子育て関連マスタ!$I$26:$M$28,4,FALSE),0),
AND(T70&gt;=19,T70&lt;=20,入力項目!$S$16="高専"),IFERROR(VLOOKUP(入力項目!$S$16,子育て関連マスタ!$I$26:$M$28,4,FALSE),0),
AND(T70&gt;=19,T70&lt;=20,入力項目!$S$16&lt;&gt;"高専"),IFERROR(VLOOKUP(入力項目!$S$17,子育て関連マスタ!$I$32:$M$37,4,FALSE),0),
AND(T70&gt;=21,T70&lt;=22,入力項目!$S$16="高専"),IFERROR(VLOOKUP(入力項目!$S$17,子育て関連マスタ!$I$32:$M$34,4,FALSE),0),
AND(T70&gt;=21,T70&lt;=22,入力項目!$S$16&lt;&gt;"高専"),IFERROR(VLOOKUP(入力項目!$S$17,子育て関連マスタ!$I$32:$M$34,4,FALSE),0),
T70&gt;=23,0
) +
IF($D70=4,
  IFERROR(_xlfn.IFS(
  T70&lt;=入力項目!$S$11,0,
  AND(T70=入力項目!$S$11),IFERROR(VLOOKUP(入力項目!$S$12,子育て関連マスタ!$I$4:$M$5,2,FALSE),0),
  AND(T70=4),IFERROR(VLOOKUP(入力項目!$S$13,子育て関連マスタ!$I$9:$M$12,2,FALSE),0),
  AND(T70=7),IFERROR(VLOOKUP(入力項目!$S$14,子育て関連マスタ!$I$16:$M$17,2,FALSE),0),
  AND(T70=13),IFERROR(VLOOKUP(入力項目!$S$15,子育て関連マスタ!$I$21:$M$22,2,FALSE),0),
  AND(T70=16),IFERROR(VLOOKUP(入力項目!$S$16,子育て関連マスタ!$I$26:$M$28,2,FALSE),0),
  AND(T70=19,入力項目!$S$16&lt;&gt;"高専"),IFERROR(VLOOKUP(入力項目!$S$17,子育て関連マスタ!$I$32:$M$37,2,FALSE),0),
  AND(T70=21,入力項目!$S$16="高専"),IFERROR(VLOOKUP(入力項目!$S$17,子育て関連マスタ!$I$32:$M$37,2,FALSE),0),
  T70&gt;=22,0
  ),0),0
) +
IF(AND(T70&gt;=1,T70&lt;=15),IF($D70=入力項目!$S$8,入力項目!$S$3,0),0) +
IF(AND(T70&gt;=1,T70&lt;=15),IF($D70=5,入力項目!$S$4,0),0) +
IF(AND(T70&gt;=1,T70&lt;=15),IF($D70=12,入力項目!$S$5,0),0) +
IF(AND(入力項目!$S$7=$A70,入力項目!$S$8=$D70),子育て関連マスタ!$C$14,0) +
IFERROR(IF(AND(YEAR(EDATE(DATE(入力項目!$S$7,入力項目!$S$8,1),1))=$A70,MONTH(EDATE(DATE(入力項目!$S$7,入力項目!$S$8,1),1))=$D70),子育て関連マスタ!$C$15,0),0) +
IF(AND(OR(T70=3,T70=5,T70=7),$D70=11),子育て関連マスタ!$C$17,0) +
IF(AND(T70=20,$D70=1),子育て関連マスタ!$C$18,0) +
IF(AND(T70=20,$D70=1),
IFERROR(_xlfn.IFS(
入力項目!$S$10="男",子育て関連マスタ!$C$18,
入力項目!$S$10="女",子育て関連マスタ!$C$19
),0),0
) +
IF(AND(T70&gt;=入力項目!$S$18,T70&lt;=入力項目!$S$19),入力項目!$S$20,0) +
IF(AND(T70&gt;=入力項目!$S$21,T70&lt;=入力項目!$S$22),入力項目!$S$23,0) +
IF(AND(T70&gt;=入力項目!$S$24,T70&lt;=入力項目!$S$25),入力項目!$S$26,0)
)</f>
        <v>0</v>
      </c>
      <c r="AI70">
        <f ca="1">-(
_xlfn.IFS(
U70&lt;=入力項目!$S$11,0,
AND(U70&gt;=入力項目!$S$11+1,U70&lt;=3),IFERROR(VLOOKUP(入力項目!$S$12,子育て関連マスタ!$I$4:$M$5,4,FALSE),0),
AND(U70&gt;=4,U70&lt;=6),IFERROR(VLOOKUP(入力項目!$S$13,子育て関連マスタ!$I$9:$M$12,4,FALSE),0),
AND(U70&gt;=7,U70&lt;=12),IFERROR(VLOOKUP(入力項目!$S$14,子育て関連マスタ!$I$16:$M$17,4,FALSE),0),
AND(U70&gt;=13,U70&lt;=15),IFERROR(VLOOKUP(入力項目!$S$15,子育て関連マスタ!$I$21:$M$22,4,FALSE),0),
AND(U70&gt;=16,U70&lt;=18),IFERROR(VLOOKUP(入力項目!$S$16,子育て関連マスタ!$I$26:$M$28,4,FALSE),0),
AND(U70&gt;=19,U70&lt;=20,入力項目!$S$16="高専"),IFERROR(VLOOKUP(入力項目!$S$16,子育て関連マスタ!$I$26:$M$28,4,FALSE),0),
AND(U70&gt;=19,U70&lt;=20,入力項目!$S$16&lt;&gt;"高専"),IFERROR(VLOOKUP(入力項目!$S$17,子育て関連マスタ!$I$32:$M$37,4,FALSE),0),
AND(U70&gt;=21,U70&lt;=22,入力項目!$S$16="高専"),IFERROR(VLOOKUP(入力項目!$S$17,子育て関連マスタ!$I$32:$M$34,4,FALSE),0),
AND(U70&gt;=21,U70&lt;=22,入力項目!$S$16&lt;&gt;"高専"),IFERROR(VLOOKUP(入力項目!$S$17,子育て関連マスタ!$I$32:$M$34,4,FALSE),0),
U70&gt;=23,0
) +
IF($D70=4,
  IFERROR(_xlfn.IFS(
  U70&lt;=入力項目!$S$11,0,
  AND(U70=入力項目!$S$11),IFERROR(VLOOKUP(入力項目!$S$12,子育て関連マスタ!$I$4:$M$5,2,FALSE),0),
  AND(U70=4),IFERROR(VLOOKUP(入力項目!$S$13,子育て関連マスタ!$I$9:$M$12,2,FALSE),0),
  AND(U70=7),IFERROR(VLOOKUP(入力項目!$S$14,子育て関連マスタ!$I$16:$M$17,2,FALSE),0),
  AND(U70=13),IFERROR(VLOOKUP(入力項目!$S$15,子育て関連マスタ!$I$21:$M$22,2,FALSE),0),
  AND(U70=16),IFERROR(VLOOKUP(入力項目!$S$16,子育て関連マスタ!$I$26:$M$28,2,FALSE),0),
  AND(U70=19,入力項目!$S$16&lt;&gt;"高専"),IFERROR(VLOOKUP(入力項目!$S$17,子育て関連マスタ!$I$32:$M$37,2,FALSE),0),
  AND(U70=21,入力項目!$S$16="高専"),IFERROR(VLOOKUP(入力項目!$S$17,子育て関連マスタ!$I$32:$M$37,2,FALSE),0),
  U70&gt;=22,0
  ),0),0
) +
IF(AND(U70&gt;=1,U70&lt;=15),IF($D70=入力項目!$S$8,入力項目!$S$3,0),0) +
IF(AND(U70&gt;=1,U70&lt;=15),IF($D70=5,入力項目!$S$4,0),0) +
IF(AND(U70&gt;=1,U70&lt;=15),IF($D70=12,入力項目!$S$5,0),0) +
IF(AND(入力項目!$S$7=$A70,入力項目!$S$8=$D70),子育て関連マスタ!$C$14,0) +
IFERROR(IF(AND(YEAR(EDATE(DATE(入力項目!$S$7,入力項目!$S$8,1),1))=$A70,MONTH(EDATE(DATE(入力項目!$S$7,入力項目!$S$8,1),1))=$D70),子育て関連マスタ!$C$15,0),0) +
IF(AND(OR(U70=3,U70=5,U70=7),$D70=11),子育て関連マスタ!$C$17,0) +
IF(AND(U70=20,$D70=1),子育て関連マスタ!$C$18,0) +
IF(AND(U70=20,$D70=1),
IFERROR(_xlfn.IFS(
入力項目!$S$10="男",子育て関連マスタ!$C$18,
入力項目!$S$10="女",子育て関連マスタ!$C$19
),0),0
) +
IF(AND(U70&gt;=入力項目!$S$18,U70&lt;=入力項目!$S$19),入力項目!$S$20,0) +
IF(AND(U70&gt;=入力項目!$S$21,U70&lt;=入力項目!$S$22),入力項目!$S$23,0) +
IF(AND(U70&gt;=入力項目!$S$24,U70&lt;=入力項目!$S$25),入力項目!$S$26,0)
)</f>
        <v>0</v>
      </c>
      <c r="AJ70" s="10">
        <f ca="1">-VLOOKUP($D70,月別収支!$A$2:$H$13,7,FALSE)</f>
        <v>-20000</v>
      </c>
    </row>
    <row r="71" spans="1:36" x14ac:dyDescent="0.4">
      <c r="A71">
        <f t="shared" ca="1" si="20"/>
        <v>2030</v>
      </c>
      <c r="B71">
        <f t="shared" ca="1" si="27"/>
        <v>2030</v>
      </c>
      <c r="C71">
        <f t="shared" ca="1" si="28"/>
        <v>6</v>
      </c>
      <c r="D71">
        <f t="shared" ca="1" si="21"/>
        <v>5</v>
      </c>
      <c r="E71" t="str">
        <f t="shared" ca="1" si="22"/>
        <v>2030年5月</v>
      </c>
      <c r="F71">
        <f ca="1">IF(OR(入力項目!$N$5&lt;$A71,AND(入力項目!$N$5=$A71,入力項目!$N$6&lt;$D71)),IF(F70=0,1,IF(G71=12,F70+1,F70)),0)</f>
        <v>5</v>
      </c>
      <c r="G71">
        <f ca="1">IF(OR(入力項目!$N$5&lt;$A71,AND(入力項目!$N$5=$A71,入力項目!$N$6&lt;$D71)),IF(G70=12,1,G70+1),0)</f>
        <v>7</v>
      </c>
      <c r="H71" t="str">
        <f t="shared" ca="1" si="23"/>
        <v>5_7</v>
      </c>
      <c r="I71">
        <f ca="1">IF(
  IFERROR(AND($C71&gt;0,MOD($C71,入力項目!$N$22)=0,$D71=入力項目!$N$23), FALSE),
  1,
  IF(
    AND(I70&gt;0,J70=12),
    IF(I70=入力項目!$N$28, 0, I70+1),
    I70
  )
)</f>
        <v>1</v>
      </c>
      <c r="J71">
        <f ca="1">IF($D71=入力項目!$N$23,1,IFERROR(J70+1,1))</f>
        <v>12</v>
      </c>
      <c r="K71" t="str">
        <f t="shared" ca="1" si="24"/>
        <v>1_12</v>
      </c>
      <c r="L71">
        <f ca="1">L70+IF(入力項目!$D$4=$D71,1,0)</f>
        <v>34</v>
      </c>
      <c r="M71" t="str">
        <f t="shared" ca="1" si="25"/>
        <v>34歳</v>
      </c>
      <c r="N71">
        <f t="shared" ca="1" si="29"/>
        <v>35</v>
      </c>
      <c r="O71" t="str">
        <f t="shared" ca="1" si="26"/>
        <v>35歳</v>
      </c>
      <c r="P71">
        <f t="shared" ca="1" si="30"/>
        <v>10</v>
      </c>
      <c r="Q71">
        <f t="shared" ca="1" si="31"/>
        <v>8</v>
      </c>
      <c r="R71">
        <f t="shared" ca="1" si="32"/>
        <v>2031</v>
      </c>
      <c r="S71">
        <f t="shared" ca="1" si="33"/>
        <v>2031</v>
      </c>
      <c r="T71">
        <f t="shared" ca="1" si="34"/>
        <v>2031</v>
      </c>
      <c r="U71">
        <f t="shared" ca="1" si="35"/>
        <v>2031</v>
      </c>
      <c r="V71" s="10">
        <f t="shared" ca="1" si="36"/>
        <v>11560183</v>
      </c>
      <c r="W71" s="10">
        <f ca="1">IF($L71&lt;その他マスタ!$B$1,VLOOKUP($D71,月別収支!$A$2:$H$13,2,FALSE),その他マスタ!$B$3)+IF(AND($L71=その他マスタ!$B$1,入力項目!$I$9="あり",$D71=入力項目!$D$4),その他マスタ!$B$2,0)</f>
        <v>300000</v>
      </c>
      <c r="X71" s="10">
        <f ca="1">-IF(入力項目!$K$5=TRUE,
IF($F71+$G71&lt;3,VLOOKUP($D71,月別収支!$A$2:$H$13,8,FALSE),0)+IFERROR(VLOOKUP($H71,住宅ローン計算!C:P,13,FALSE),0)+IF($F71&gt;1,IF(OR($G71=3,$G71=6,$G71=9,$G71=12),ROUNDUP(入力項目!$N$18/4,0),0),0),
VLOOKUP($D71,月別収支!$A$2:$H$13,8,FALSE))</f>
        <v>-51775</v>
      </c>
      <c r="Y71" s="10">
        <f ca="1">-VLOOKUP($D71,月別収支!$A$2:$H$13,3,FALSE)</f>
        <v>-75000</v>
      </c>
      <c r="Z71" s="10">
        <f ca="1">-VLOOKUP($D71,月別収支!$A$2:$H$13,4,FALSE)</f>
        <v>-27000</v>
      </c>
      <c r="AA71" s="10">
        <f ca="1">-VLOOKUP($D71,月別収支!$A$2:$H$13,6,FALSE)</f>
        <v>-10000</v>
      </c>
      <c r="AB71" s="10">
        <f ca="1">-(
VLOOKUP($D71,月別収支!$A$2:$H$13,5,FALSE)+IF(AND(入力項目!$I$27&lt;=$A71,ISEVEN($A71-入力項目!$I$27),入力項目!$I$28=$D71),入力項目!$I$26,0)
+IF(入力項目!$K$26=TRUE,
IFERROR(VLOOKUP($K71,マイカーローン計算!C:P,13,FALSE),0),
IFERROR(
  IF(AND($C71&gt;0,MOD($C71,入力項目!$N$22)=0,$D71=入力項目!$N$23),入力項目!$N$24,0),
 0
)
)
)</f>
        <v>-30000</v>
      </c>
      <c r="AC71" s="10">
        <f ca="1">-IF($A71&lt;入力項目!$N$33,入力項目!$N$35,IF(AND($A71=入力項目!$N$33,$D71&lt;=入力項目!$N$34),入力項目!$N$35,0))</f>
        <v>-5000</v>
      </c>
      <c r="AD71">
        <f ca="1">-(
_xlfn.IFS(
P71&lt;=入力項目!$S$11,0,
AND(P71&gt;=入力項目!$S$11+1,P71&lt;=3),IFERROR(VLOOKUP(入力項目!$S$12,子育て関連マスタ!$I$4:$M$5,4,FALSE),0),
AND(P71&gt;=4,P71&lt;=6),IFERROR(VLOOKUP(入力項目!$S$13,子育て関連マスタ!$I$9:$M$12,4,FALSE),0),
AND(P71&gt;=7,P71&lt;=12),IFERROR(VLOOKUP(入力項目!$S$14,子育て関連マスタ!$I$16:$M$17,4,FALSE),0),
AND(P71&gt;=13,P71&lt;=15),IFERROR(VLOOKUP(入力項目!$S$15,子育て関連マスタ!$I$21:$M$22,4,FALSE),0),
AND(P71&gt;=16,P71&lt;=18),IFERROR(VLOOKUP(入力項目!$S$16,子育て関連マスタ!$I$26:$M$28,4,FALSE),0),
AND(P71&gt;=19,P71&lt;=20,入力項目!$S$16="高専"),IFERROR(VLOOKUP(入力項目!$S$16,子育て関連マスタ!$I$26:$M$28,4,FALSE),0),
AND(P71&gt;=19,P71&lt;=20,入力項目!$S$16&lt;&gt;"高専"),IFERROR(VLOOKUP(入力項目!$S$17,子育て関連マスタ!$I$32:$M$37,4,FALSE),0),
AND(P71&gt;=21,P71&lt;=22,入力項目!$S$16="高専"),IFERROR(VLOOKUP(入力項目!$S$17,子育て関連マスタ!$I$32:$M$34,4,FALSE),0),
AND(P71&gt;=21,P71&lt;=22,入力項目!$S$16&lt;&gt;"高専"),IFERROR(VLOOKUP(入力項目!$S$17,子育て関連マスタ!$I$32:$M$34,4,FALSE),0),
P71&gt;=23,0
) +
IF($D71=4,
  IFERROR(_xlfn.IFS(
  P71&lt;=入力項目!$S$11,0,
  AND(P71=入力項目!$S$11),IFERROR(VLOOKUP(入力項目!$S$12,子育て関連マスタ!$I$4:$M$5,2,FALSE),0),
  AND(P71=4),IFERROR(VLOOKUP(入力項目!$S$13,子育て関連マスタ!$I$9:$M$12,2,FALSE),0),
  AND(P71=7),IFERROR(VLOOKUP(入力項目!$S$14,子育て関連マスタ!$I$16:$M$17,2,FALSE),0),
  AND(P71=13),IFERROR(VLOOKUP(入力項目!$S$15,子育て関連マスタ!$I$21:$M$22,2,FALSE),0),
  AND(P71=16),IFERROR(VLOOKUP(入力項目!$S$16,子育て関連マスタ!$I$26:$M$28,2,FALSE),0),
  AND(P71=19,入力項目!$S$16&lt;&gt;"高専"),IFERROR(VLOOKUP(入力項目!$S$17,子育て関連マスタ!$I$32:$M$37,2,FALSE),0),
  AND(P71=21,入力項目!$S$16="高専"),IFERROR(VLOOKUP(入力項目!$S$17,子育て関連マスタ!$I$32:$M$37,2,FALSE),0),
  P71&gt;=22,0
  ),0),0
) +
IF(AND(P71&gt;=1,P71&lt;=15),IF($D71=入力項目!$S$8,入力項目!$S$3,0),0) +
IF(AND(P71&gt;=1,P71&lt;=15),IF($D71=5,入力項目!$S$4,0),0) +
IF(AND(P71&gt;=1,P71&lt;=15),IF($D71=12,入力項目!$S$5,0),0) +
IF(AND(入力項目!$S$7=$A71,入力項目!$S$8=$D71),子育て関連マスタ!$C$14,0) +
IFERROR(IF(AND(YEAR(EDATE(DATE(入力項目!$S$7,入力項目!$S$8,1),1))=$A71,MONTH(EDATE(DATE(入力項目!$S$7,入力項目!$S$8,1),1))=$D71),子育て関連マスタ!$C$15,0),0) +
IF(AND(OR(P71=3,P71=5,P71=7),$D71=11),子育て関連マスタ!$C$17,0) +
IF(AND(P71=20,$D71=1),子育て関連マスタ!$C$18,0) +
IF(AND(P71=20,$D71=1),
IFERROR(_xlfn.IFS(
入力項目!$S$10="男",子育て関連マスタ!$C$18,
入力項目!$S$10="女",子育て関連マスタ!$C$19
),0),0
) +
IF(AND(P71&gt;=入力項目!$S$18,P71&lt;=入力項目!$S$19),入力項目!$S$20,0) +
IF(AND(P71&gt;=入力項目!$S$21,P71&lt;=入力項目!$S$22),入力項目!$S$23,0) +
IF(AND(P71&gt;=入力項目!$S$24,P71&lt;=入力項目!$S$25),入力項目!$S$26,0)
)</f>
        <v>-50000</v>
      </c>
      <c r="AE71">
        <f ca="1">-(
_xlfn.IFS(
Q71&lt;=入力項目!$S$11,0,
AND(Q71&gt;=入力項目!$S$11+1,Q71&lt;=3),IFERROR(VLOOKUP(入力項目!$S$12,子育て関連マスタ!$I$4:$M$5,4,FALSE),0),
AND(Q71&gt;=4,Q71&lt;=6),IFERROR(VLOOKUP(入力項目!$S$13,子育て関連マスタ!$I$9:$M$12,4,FALSE),0),
AND(Q71&gt;=7,Q71&lt;=12),IFERROR(VLOOKUP(入力項目!$S$14,子育て関連マスタ!$I$16:$M$17,4,FALSE),0),
AND(Q71&gt;=13,Q71&lt;=15),IFERROR(VLOOKUP(入力項目!$S$15,子育て関連マスタ!$I$21:$M$22,4,FALSE),0),
AND(Q71&gt;=16,Q71&lt;=18),IFERROR(VLOOKUP(入力項目!$S$16,子育て関連マスタ!$I$26:$M$28,4,FALSE),0),
AND(Q71&gt;=19,Q71&lt;=20,入力項目!$S$16="高専"),IFERROR(VLOOKUP(入力項目!$S$16,子育て関連マスタ!$I$26:$M$28,4,FALSE),0),
AND(Q71&gt;=19,Q71&lt;=20,入力項目!$S$16&lt;&gt;"高専"),IFERROR(VLOOKUP(入力項目!$S$17,子育て関連マスタ!$I$32:$M$37,4,FALSE),0),
AND(Q71&gt;=21,Q71&lt;=22,入力項目!$S$16="高専"),IFERROR(VLOOKUP(入力項目!$S$17,子育て関連マスタ!$I$32:$M$34,4,FALSE),0),
AND(Q71&gt;=21,Q71&lt;=22,入力項目!$S$16&lt;&gt;"高専"),IFERROR(VLOOKUP(入力項目!$S$17,子育て関連マスタ!$I$32:$M$34,4,FALSE),0),
Q71&gt;=23,0
) +
IF($D71=4,
  IFERROR(_xlfn.IFS(
  Q71&lt;=入力項目!$S$11,0,
  AND(Q71=入力項目!$S$11),IFERROR(VLOOKUP(入力項目!$S$12,子育て関連マスタ!$I$4:$M$5,2,FALSE),0),
  AND(Q71=4),IFERROR(VLOOKUP(入力項目!$S$13,子育て関連マスタ!$I$9:$M$12,2,FALSE),0),
  AND(Q71=7),IFERROR(VLOOKUP(入力項目!$S$14,子育て関連マスタ!$I$16:$M$17,2,FALSE),0),
  AND(Q71=13),IFERROR(VLOOKUP(入力項目!$S$15,子育て関連マスタ!$I$21:$M$22,2,FALSE),0),
  AND(Q71=16),IFERROR(VLOOKUP(入力項目!$S$16,子育て関連マスタ!$I$26:$M$28,2,FALSE),0),
  AND(Q71=19,入力項目!$S$16&lt;&gt;"高専"),IFERROR(VLOOKUP(入力項目!$S$17,子育て関連マスタ!$I$32:$M$37,2,FALSE),0),
  AND(Q71=21,入力項目!$S$16="高専"),IFERROR(VLOOKUP(入力項目!$S$17,子育て関連マスタ!$I$32:$M$37,2,FALSE),0),
  Q71&gt;=22,0
  ),0),0
) +
IF(AND(Q71&gt;=1,Q71&lt;=15),IF($D71=入力項目!$S$8,入力項目!$S$3,0),0) +
IF(AND(Q71&gt;=1,Q71&lt;=15),IF($D71=5,入力項目!$S$4,0),0) +
IF(AND(Q71&gt;=1,Q71&lt;=15),IF($D71=12,入力項目!$S$5,0),0) +
IF(AND(入力項目!$S$7=$A71,入力項目!$S$8=$D71),子育て関連マスタ!$C$14,0) +
IFERROR(IF(AND(YEAR(EDATE(DATE(入力項目!$S$7,入力項目!$S$8,1),1))=$A71,MONTH(EDATE(DATE(入力項目!$S$7,入力項目!$S$8,1),1))=$D71),子育て関連マスタ!$C$15,0),0) +
IF(AND(OR(Q71=3,Q71=5,Q71=7),$D71=11),子育て関連マスタ!$C$17,0) +
IF(AND(Q71=20,$D71=1),子育て関連マスタ!$C$18,0) +
IF(AND(Q71=20,$D71=1),
IFERROR(_xlfn.IFS(
入力項目!$S$10="男",子育て関連マスタ!$C$18,
入力項目!$S$10="女",子育て関連マスタ!$C$19
),0),0
) +
IF(AND(Q71&gt;=入力項目!$S$18,Q71&lt;=入力項目!$S$19),入力項目!$S$20,0) +
IF(AND(Q71&gt;=入力項目!$S$21,Q71&lt;=入力項目!$S$22),入力項目!$S$23,0) +
IF(AND(Q71&gt;=入力項目!$S$24,Q71&lt;=入力項目!$S$25),入力項目!$S$26,0)
)</f>
        <v>-50000</v>
      </c>
      <c r="AF71">
        <f ca="1">-(
_xlfn.IFS(
R71&lt;=入力項目!$S$11,0,
AND(R71&gt;=入力項目!$S$11+1,R71&lt;=3),IFERROR(VLOOKUP(入力項目!$S$12,子育て関連マスタ!$I$4:$M$5,4,FALSE),0),
AND(R71&gt;=4,R71&lt;=6),IFERROR(VLOOKUP(入力項目!$S$13,子育て関連マスタ!$I$9:$M$12,4,FALSE),0),
AND(R71&gt;=7,R71&lt;=12),IFERROR(VLOOKUP(入力項目!$S$14,子育て関連マスタ!$I$16:$M$17,4,FALSE),0),
AND(R71&gt;=13,R71&lt;=15),IFERROR(VLOOKUP(入力項目!$S$15,子育て関連マスタ!$I$21:$M$22,4,FALSE),0),
AND(R71&gt;=16,R71&lt;=18),IFERROR(VLOOKUP(入力項目!$S$16,子育て関連マスタ!$I$26:$M$28,4,FALSE),0),
AND(R71&gt;=19,R71&lt;=20,入力項目!$S$16="高専"),IFERROR(VLOOKUP(入力項目!$S$16,子育て関連マスタ!$I$26:$M$28,4,FALSE),0),
AND(R71&gt;=19,R71&lt;=20,入力項目!$S$16&lt;&gt;"高専"),IFERROR(VLOOKUP(入力項目!$S$17,子育て関連マスタ!$I$32:$M$37,4,FALSE),0),
AND(R71&gt;=21,R71&lt;=22,入力項目!$S$16="高専"),IFERROR(VLOOKUP(入力項目!$S$17,子育て関連マスタ!$I$32:$M$34,4,FALSE),0),
AND(R71&gt;=21,R71&lt;=22,入力項目!$S$16&lt;&gt;"高専"),IFERROR(VLOOKUP(入力項目!$S$17,子育て関連マスタ!$I$32:$M$34,4,FALSE),0),
R71&gt;=23,0
) +
IF($D71=4,
  IFERROR(_xlfn.IFS(
  R71&lt;=入力項目!$S$11,0,
  AND(R71=入力項目!$S$11),IFERROR(VLOOKUP(入力項目!$S$12,子育て関連マスタ!$I$4:$M$5,2,FALSE),0),
  AND(R71=4),IFERROR(VLOOKUP(入力項目!$S$13,子育て関連マスタ!$I$9:$M$12,2,FALSE),0),
  AND(R71=7),IFERROR(VLOOKUP(入力項目!$S$14,子育て関連マスタ!$I$16:$M$17,2,FALSE),0),
  AND(R71=13),IFERROR(VLOOKUP(入力項目!$S$15,子育て関連マスタ!$I$21:$M$22,2,FALSE),0),
  AND(R71=16),IFERROR(VLOOKUP(入力項目!$S$16,子育て関連マスタ!$I$26:$M$28,2,FALSE),0),
  AND(R71=19,入力項目!$S$16&lt;&gt;"高専"),IFERROR(VLOOKUP(入力項目!$S$17,子育て関連マスタ!$I$32:$M$37,2,FALSE),0),
  AND(R71=21,入力項目!$S$16="高専"),IFERROR(VLOOKUP(入力項目!$S$17,子育て関連マスタ!$I$32:$M$37,2,FALSE),0),
  R71&gt;=22,0
  ),0),0
) +
IF(AND(R71&gt;=1,R71&lt;=15),IF($D71=入力項目!$S$8,入力項目!$S$3,0),0) +
IF(AND(R71&gt;=1,R71&lt;=15),IF($D71=5,入力項目!$S$4,0),0) +
IF(AND(R71&gt;=1,R71&lt;=15),IF($D71=12,入力項目!$S$5,0),0) +
IF(AND(入力項目!$S$7=$A71,入力項目!$S$8=$D71),子育て関連マスタ!$C$14,0) +
IFERROR(IF(AND(YEAR(EDATE(DATE(入力項目!$S$7,入力項目!$S$8,1),1))=$A71,MONTH(EDATE(DATE(入力項目!$S$7,入力項目!$S$8,1),1))=$D71),子育て関連マスタ!$C$15,0),0) +
IF(AND(OR(R71=3,R71=5,R71=7),$D71=11),子育て関連マスタ!$C$17,0) +
IF(AND(R71=20,$D71=1),子育て関連マスタ!$C$18,0) +
IF(AND(R71=20,$D71=1),
IFERROR(_xlfn.IFS(
入力項目!$S$10="男",子育て関連マスタ!$C$18,
入力項目!$S$10="女",子育て関連マスタ!$C$19
),0),0
) +
IF(AND(R71&gt;=入力項目!$S$18,R71&lt;=入力項目!$S$19),入力項目!$S$20,0) +
IF(AND(R71&gt;=入力項目!$S$21,R71&lt;=入力項目!$S$22),入力項目!$S$23,0) +
IF(AND(R71&gt;=入力項目!$S$24,R71&lt;=入力項目!$S$25),入力項目!$S$26,0)
)</f>
        <v>0</v>
      </c>
      <c r="AG71">
        <f ca="1">-(
_xlfn.IFS(
S71&lt;=入力項目!$S$11,0,
AND(S71&gt;=入力項目!$S$11+1,S71&lt;=3),IFERROR(VLOOKUP(入力項目!$S$12,子育て関連マスタ!$I$4:$M$5,4,FALSE),0),
AND(S71&gt;=4,S71&lt;=6),IFERROR(VLOOKUP(入力項目!$S$13,子育て関連マスタ!$I$9:$M$12,4,FALSE),0),
AND(S71&gt;=7,S71&lt;=12),IFERROR(VLOOKUP(入力項目!$S$14,子育て関連マスタ!$I$16:$M$17,4,FALSE),0),
AND(S71&gt;=13,S71&lt;=15),IFERROR(VLOOKUP(入力項目!$S$15,子育て関連マスタ!$I$21:$M$22,4,FALSE),0),
AND(S71&gt;=16,S71&lt;=18),IFERROR(VLOOKUP(入力項目!$S$16,子育て関連マスタ!$I$26:$M$28,4,FALSE),0),
AND(S71&gt;=19,S71&lt;=20,入力項目!$S$16="高専"),IFERROR(VLOOKUP(入力項目!$S$16,子育て関連マスタ!$I$26:$M$28,4,FALSE),0),
AND(S71&gt;=19,S71&lt;=20,入力項目!$S$16&lt;&gt;"高専"),IFERROR(VLOOKUP(入力項目!$S$17,子育て関連マスタ!$I$32:$M$37,4,FALSE),0),
AND(S71&gt;=21,S71&lt;=22,入力項目!$S$16="高専"),IFERROR(VLOOKUP(入力項目!$S$17,子育て関連マスタ!$I$32:$M$34,4,FALSE),0),
AND(S71&gt;=21,S71&lt;=22,入力項目!$S$16&lt;&gt;"高専"),IFERROR(VLOOKUP(入力項目!$S$17,子育て関連マスタ!$I$32:$M$34,4,FALSE),0),
S71&gt;=23,0
) +
IF($D71=4,
  IFERROR(_xlfn.IFS(
  S71&lt;=入力項目!$S$11,0,
  AND(S71=入力項目!$S$11),IFERROR(VLOOKUP(入力項目!$S$12,子育て関連マスタ!$I$4:$M$5,2,FALSE),0),
  AND(S71=4),IFERROR(VLOOKUP(入力項目!$S$13,子育て関連マスタ!$I$9:$M$12,2,FALSE),0),
  AND(S71=7),IFERROR(VLOOKUP(入力項目!$S$14,子育て関連マスタ!$I$16:$M$17,2,FALSE),0),
  AND(S71=13),IFERROR(VLOOKUP(入力項目!$S$15,子育て関連マスタ!$I$21:$M$22,2,FALSE),0),
  AND(S71=16),IFERROR(VLOOKUP(入力項目!$S$16,子育て関連マスタ!$I$26:$M$28,2,FALSE),0),
  AND(S71=19,入力項目!$S$16&lt;&gt;"高専"),IFERROR(VLOOKUP(入力項目!$S$17,子育て関連マスタ!$I$32:$M$37,2,FALSE),0),
  AND(S71=21,入力項目!$S$16="高専"),IFERROR(VLOOKUP(入力項目!$S$17,子育て関連マスタ!$I$32:$M$37,2,FALSE),0),
  S71&gt;=22,0
  ),0),0
) +
IF(AND(S71&gt;=1,S71&lt;=15),IF($D71=入力項目!$S$8,入力項目!$S$3,0),0) +
IF(AND(S71&gt;=1,S71&lt;=15),IF($D71=5,入力項目!$S$4,0),0) +
IF(AND(S71&gt;=1,S71&lt;=15),IF($D71=12,入力項目!$S$5,0),0) +
IF(AND(入力項目!$S$7=$A71,入力項目!$S$8=$D71),子育て関連マスタ!$C$14,0) +
IFERROR(IF(AND(YEAR(EDATE(DATE(入力項目!$S$7,入力項目!$S$8,1),1))=$A71,MONTH(EDATE(DATE(入力項目!$S$7,入力項目!$S$8,1),1))=$D71),子育て関連マスタ!$C$15,0),0) +
IF(AND(OR(S71=3,S71=5,S71=7),$D71=11),子育て関連マスタ!$C$17,0) +
IF(AND(S71=20,$D71=1),子育て関連マスタ!$C$18,0) +
IF(AND(S71=20,$D71=1),
IFERROR(_xlfn.IFS(
入力項目!$S$10="男",子育て関連マスタ!$C$18,
入力項目!$S$10="女",子育て関連マスタ!$C$19
),0),0
) +
IF(AND(S71&gt;=入力項目!$S$18,S71&lt;=入力項目!$S$19),入力項目!$S$20,0) +
IF(AND(S71&gt;=入力項目!$S$21,S71&lt;=入力項目!$S$22),入力項目!$S$23,0) +
IF(AND(S71&gt;=入力項目!$S$24,S71&lt;=入力項目!$S$25),入力項目!$S$26,0)
)</f>
        <v>0</v>
      </c>
      <c r="AH71">
        <f ca="1">-(
_xlfn.IFS(
T71&lt;=入力項目!$S$11,0,
AND(T71&gt;=入力項目!$S$11+1,T71&lt;=3),IFERROR(VLOOKUP(入力項目!$S$12,子育て関連マスタ!$I$4:$M$5,4,FALSE),0),
AND(T71&gt;=4,T71&lt;=6),IFERROR(VLOOKUP(入力項目!$S$13,子育て関連マスタ!$I$9:$M$12,4,FALSE),0),
AND(T71&gt;=7,T71&lt;=12),IFERROR(VLOOKUP(入力項目!$S$14,子育て関連マスタ!$I$16:$M$17,4,FALSE),0),
AND(T71&gt;=13,T71&lt;=15),IFERROR(VLOOKUP(入力項目!$S$15,子育て関連マスタ!$I$21:$M$22,4,FALSE),0),
AND(T71&gt;=16,T71&lt;=18),IFERROR(VLOOKUP(入力項目!$S$16,子育て関連マスタ!$I$26:$M$28,4,FALSE),0),
AND(T71&gt;=19,T71&lt;=20,入力項目!$S$16="高専"),IFERROR(VLOOKUP(入力項目!$S$16,子育て関連マスタ!$I$26:$M$28,4,FALSE),0),
AND(T71&gt;=19,T71&lt;=20,入力項目!$S$16&lt;&gt;"高専"),IFERROR(VLOOKUP(入力項目!$S$17,子育て関連マスタ!$I$32:$M$37,4,FALSE),0),
AND(T71&gt;=21,T71&lt;=22,入力項目!$S$16="高専"),IFERROR(VLOOKUP(入力項目!$S$17,子育て関連マスタ!$I$32:$M$34,4,FALSE),0),
AND(T71&gt;=21,T71&lt;=22,入力項目!$S$16&lt;&gt;"高専"),IFERROR(VLOOKUP(入力項目!$S$17,子育て関連マスタ!$I$32:$M$34,4,FALSE),0),
T71&gt;=23,0
) +
IF($D71=4,
  IFERROR(_xlfn.IFS(
  T71&lt;=入力項目!$S$11,0,
  AND(T71=入力項目!$S$11),IFERROR(VLOOKUP(入力項目!$S$12,子育て関連マスタ!$I$4:$M$5,2,FALSE),0),
  AND(T71=4),IFERROR(VLOOKUP(入力項目!$S$13,子育て関連マスタ!$I$9:$M$12,2,FALSE),0),
  AND(T71=7),IFERROR(VLOOKUP(入力項目!$S$14,子育て関連マスタ!$I$16:$M$17,2,FALSE),0),
  AND(T71=13),IFERROR(VLOOKUP(入力項目!$S$15,子育て関連マスタ!$I$21:$M$22,2,FALSE),0),
  AND(T71=16),IFERROR(VLOOKUP(入力項目!$S$16,子育て関連マスタ!$I$26:$M$28,2,FALSE),0),
  AND(T71=19,入力項目!$S$16&lt;&gt;"高専"),IFERROR(VLOOKUP(入力項目!$S$17,子育て関連マスタ!$I$32:$M$37,2,FALSE),0),
  AND(T71=21,入力項目!$S$16="高専"),IFERROR(VLOOKUP(入力項目!$S$17,子育て関連マスタ!$I$32:$M$37,2,FALSE),0),
  T71&gt;=22,0
  ),0),0
) +
IF(AND(T71&gt;=1,T71&lt;=15),IF($D71=入力項目!$S$8,入力項目!$S$3,0),0) +
IF(AND(T71&gt;=1,T71&lt;=15),IF($D71=5,入力項目!$S$4,0),0) +
IF(AND(T71&gt;=1,T71&lt;=15),IF($D71=12,入力項目!$S$5,0),0) +
IF(AND(入力項目!$S$7=$A71,入力項目!$S$8=$D71),子育て関連マスタ!$C$14,0) +
IFERROR(IF(AND(YEAR(EDATE(DATE(入力項目!$S$7,入力項目!$S$8,1),1))=$A71,MONTH(EDATE(DATE(入力項目!$S$7,入力項目!$S$8,1),1))=$D71),子育て関連マスタ!$C$15,0),0) +
IF(AND(OR(T71=3,T71=5,T71=7),$D71=11),子育て関連マスタ!$C$17,0) +
IF(AND(T71=20,$D71=1),子育て関連マスタ!$C$18,0) +
IF(AND(T71=20,$D71=1),
IFERROR(_xlfn.IFS(
入力項目!$S$10="男",子育て関連マスタ!$C$18,
入力項目!$S$10="女",子育て関連マスタ!$C$19
),0),0
) +
IF(AND(T71&gt;=入力項目!$S$18,T71&lt;=入力項目!$S$19),入力項目!$S$20,0) +
IF(AND(T71&gt;=入力項目!$S$21,T71&lt;=入力項目!$S$22),入力項目!$S$23,0) +
IF(AND(T71&gt;=入力項目!$S$24,T71&lt;=入力項目!$S$25),入力項目!$S$26,0)
)</f>
        <v>0</v>
      </c>
      <c r="AI71">
        <f ca="1">-(
_xlfn.IFS(
U71&lt;=入力項目!$S$11,0,
AND(U71&gt;=入力項目!$S$11+1,U71&lt;=3),IFERROR(VLOOKUP(入力項目!$S$12,子育て関連マスタ!$I$4:$M$5,4,FALSE),0),
AND(U71&gt;=4,U71&lt;=6),IFERROR(VLOOKUP(入力項目!$S$13,子育て関連マスタ!$I$9:$M$12,4,FALSE),0),
AND(U71&gt;=7,U71&lt;=12),IFERROR(VLOOKUP(入力項目!$S$14,子育て関連マスタ!$I$16:$M$17,4,FALSE),0),
AND(U71&gt;=13,U71&lt;=15),IFERROR(VLOOKUP(入力項目!$S$15,子育て関連マスタ!$I$21:$M$22,4,FALSE),0),
AND(U71&gt;=16,U71&lt;=18),IFERROR(VLOOKUP(入力項目!$S$16,子育て関連マスタ!$I$26:$M$28,4,FALSE),0),
AND(U71&gt;=19,U71&lt;=20,入力項目!$S$16="高専"),IFERROR(VLOOKUP(入力項目!$S$16,子育て関連マスタ!$I$26:$M$28,4,FALSE),0),
AND(U71&gt;=19,U71&lt;=20,入力項目!$S$16&lt;&gt;"高専"),IFERROR(VLOOKUP(入力項目!$S$17,子育て関連マスタ!$I$32:$M$37,4,FALSE),0),
AND(U71&gt;=21,U71&lt;=22,入力項目!$S$16="高専"),IFERROR(VLOOKUP(入力項目!$S$17,子育て関連マスタ!$I$32:$M$34,4,FALSE),0),
AND(U71&gt;=21,U71&lt;=22,入力項目!$S$16&lt;&gt;"高専"),IFERROR(VLOOKUP(入力項目!$S$17,子育て関連マスタ!$I$32:$M$34,4,FALSE),0),
U71&gt;=23,0
) +
IF($D71=4,
  IFERROR(_xlfn.IFS(
  U71&lt;=入力項目!$S$11,0,
  AND(U71=入力項目!$S$11),IFERROR(VLOOKUP(入力項目!$S$12,子育て関連マスタ!$I$4:$M$5,2,FALSE),0),
  AND(U71=4),IFERROR(VLOOKUP(入力項目!$S$13,子育て関連マスタ!$I$9:$M$12,2,FALSE),0),
  AND(U71=7),IFERROR(VLOOKUP(入力項目!$S$14,子育て関連マスタ!$I$16:$M$17,2,FALSE),0),
  AND(U71=13),IFERROR(VLOOKUP(入力項目!$S$15,子育て関連マスタ!$I$21:$M$22,2,FALSE),0),
  AND(U71=16),IFERROR(VLOOKUP(入力項目!$S$16,子育て関連マスタ!$I$26:$M$28,2,FALSE),0),
  AND(U71=19,入力項目!$S$16&lt;&gt;"高専"),IFERROR(VLOOKUP(入力項目!$S$17,子育て関連マスタ!$I$32:$M$37,2,FALSE),0),
  AND(U71=21,入力項目!$S$16="高専"),IFERROR(VLOOKUP(入力項目!$S$17,子育て関連マスタ!$I$32:$M$37,2,FALSE),0),
  U71&gt;=22,0
  ),0),0
) +
IF(AND(U71&gt;=1,U71&lt;=15),IF($D71=入力項目!$S$8,入力項目!$S$3,0),0) +
IF(AND(U71&gt;=1,U71&lt;=15),IF($D71=5,入力項目!$S$4,0),0) +
IF(AND(U71&gt;=1,U71&lt;=15),IF($D71=12,入力項目!$S$5,0),0) +
IF(AND(入力項目!$S$7=$A71,入力項目!$S$8=$D71),子育て関連マスタ!$C$14,0) +
IFERROR(IF(AND(YEAR(EDATE(DATE(入力項目!$S$7,入力項目!$S$8,1),1))=$A71,MONTH(EDATE(DATE(入力項目!$S$7,入力項目!$S$8,1),1))=$D71),子育て関連マスタ!$C$15,0),0) +
IF(AND(OR(U71=3,U71=5,U71=7),$D71=11),子育て関連マスタ!$C$17,0) +
IF(AND(U71=20,$D71=1),子育て関連マスタ!$C$18,0) +
IF(AND(U71=20,$D71=1),
IFERROR(_xlfn.IFS(
入力項目!$S$10="男",子育て関連マスタ!$C$18,
入力項目!$S$10="女",子育て関連マスタ!$C$19
),0),0
) +
IF(AND(U71&gt;=入力項目!$S$18,U71&lt;=入力項目!$S$19),入力項目!$S$20,0) +
IF(AND(U71&gt;=入力項目!$S$21,U71&lt;=入力項目!$S$22),入力項目!$S$23,0) +
IF(AND(U71&gt;=入力項目!$S$24,U71&lt;=入力項目!$S$25),入力項目!$S$26,0)
)</f>
        <v>0</v>
      </c>
      <c r="AJ71" s="10">
        <f ca="1">-VLOOKUP($D71,月別収支!$A$2:$H$13,7,FALSE)</f>
        <v>-20000</v>
      </c>
    </row>
    <row r="72" spans="1:36" x14ac:dyDescent="0.4">
      <c r="A72">
        <f t="shared" ca="1" si="20"/>
        <v>2030</v>
      </c>
      <c r="B72">
        <f t="shared" ca="1" si="27"/>
        <v>2030</v>
      </c>
      <c r="C72">
        <f t="shared" ca="1" si="28"/>
        <v>6</v>
      </c>
      <c r="D72">
        <f t="shared" ca="1" si="21"/>
        <v>6</v>
      </c>
      <c r="E72" t="str">
        <f t="shared" ca="1" si="22"/>
        <v>2030年6月</v>
      </c>
      <c r="F72">
        <f ca="1">IF(OR(入力項目!$N$5&lt;$A72,AND(入力項目!$N$5=$A72,入力項目!$N$6&lt;$D72)),IF(F71=0,1,IF(G72=12,F71+1,F71)),0)</f>
        <v>5</v>
      </c>
      <c r="G72">
        <f ca="1">IF(OR(入力項目!$N$5&lt;$A72,AND(入力項目!$N$5=$A72,入力項目!$N$6&lt;$D72)),IF(G71=12,1,G71+1),0)</f>
        <v>8</v>
      </c>
      <c r="H72" t="str">
        <f t="shared" ca="1" si="23"/>
        <v>5_8</v>
      </c>
      <c r="I72">
        <f ca="1">IF(
  IFERROR(AND($C72&gt;0,MOD($C72,入力項目!$N$22)=0,$D72=入力項目!$N$23), FALSE),
  1,
  IF(
    AND(I71&gt;0,J71=12),
    IF(I71=入力項目!$N$28, 0, I71+1),
    I71
  )
)</f>
        <v>2</v>
      </c>
      <c r="J72">
        <f ca="1">IF($D72=入力項目!$N$23,1,IFERROR(J71+1,1))</f>
        <v>1</v>
      </c>
      <c r="K72" t="str">
        <f t="shared" ca="1" si="24"/>
        <v>2_1</v>
      </c>
      <c r="L72">
        <f ca="1">L71+IF(入力項目!$D$4=$D72,1,0)</f>
        <v>34</v>
      </c>
      <c r="M72" t="str">
        <f t="shared" ca="1" si="25"/>
        <v>34歳</v>
      </c>
      <c r="N72">
        <f t="shared" ca="1" si="29"/>
        <v>35</v>
      </c>
      <c r="O72" t="str">
        <f t="shared" ca="1" si="26"/>
        <v>35歳</v>
      </c>
      <c r="P72">
        <f t="shared" ca="1" si="30"/>
        <v>10</v>
      </c>
      <c r="Q72">
        <f t="shared" ca="1" si="31"/>
        <v>8</v>
      </c>
      <c r="R72">
        <f t="shared" ca="1" si="32"/>
        <v>2031</v>
      </c>
      <c r="S72">
        <f t="shared" ca="1" si="33"/>
        <v>2031</v>
      </c>
      <c r="T72">
        <f t="shared" ca="1" si="34"/>
        <v>2031</v>
      </c>
      <c r="U72">
        <f t="shared" ca="1" si="35"/>
        <v>2031</v>
      </c>
      <c r="V72" s="10">
        <f t="shared" ca="1" si="36"/>
        <v>11943220</v>
      </c>
      <c r="W72" s="10">
        <f ca="1">IF($L72&lt;その他マスタ!$B$1,VLOOKUP($D72,月別収支!$A$2:$H$13,2,FALSE),その他マスタ!$B$3)+IF(AND($L72=その他マスタ!$B$1,入力項目!$I$9="あり",$D72=入力項目!$D$4),その他マスタ!$B$2,0)</f>
        <v>800000</v>
      </c>
      <c r="X72" s="10">
        <f ca="1">-IF(入力項目!$K$5=TRUE,
IF($F72+$G72&lt;3,VLOOKUP($D72,月別収支!$A$2:$H$13,8,FALSE),0)+IFERROR(VLOOKUP($H72,住宅ローン計算!C:P,13,FALSE),0)+IF($F72&gt;1,IF(OR($G72=3,$G72=6,$G72=9,$G72=12),ROUNDUP(入力項目!$N$18/4,0),0),0),
VLOOKUP($D72,月別収支!$A$2:$H$13,8,FALSE))</f>
        <v>-184963</v>
      </c>
      <c r="Y72" s="10">
        <f ca="1">-VLOOKUP($D72,月別収支!$A$2:$H$13,3,FALSE)</f>
        <v>-75000</v>
      </c>
      <c r="Z72" s="10">
        <f ca="1">-VLOOKUP($D72,月別収支!$A$2:$H$13,4,FALSE)</f>
        <v>-27000</v>
      </c>
      <c r="AA72" s="10">
        <f ca="1">-VLOOKUP($D72,月別収支!$A$2:$H$13,6,FALSE)</f>
        <v>-10000</v>
      </c>
      <c r="AB72" s="10">
        <f ca="1">-(
VLOOKUP($D72,月別収支!$A$2:$H$13,5,FALSE)+IF(AND(入力項目!$I$27&lt;=$A72,ISEVEN($A72-入力項目!$I$27),入力項目!$I$28=$D72),入力項目!$I$26,0)
+IF(入力項目!$K$26=TRUE,
IFERROR(VLOOKUP($K72,マイカーローン計算!C:P,13,FALSE),0),
IFERROR(
  IF(AND($C72&gt;0,MOD($C72,入力項目!$N$22)=0,$D72=入力項目!$N$23),入力項目!$N$24,0),
 0
)
)
)</f>
        <v>-20000</v>
      </c>
      <c r="AC72" s="10">
        <f ca="1">-IF($A72&lt;入力項目!$N$33,入力項目!$N$35,IF(AND($A72=入力項目!$N$33,$D72&lt;=入力項目!$N$34),入力項目!$N$35,0))</f>
        <v>0</v>
      </c>
      <c r="AD72">
        <f ca="1">-(
_xlfn.IFS(
P72&lt;=入力項目!$S$11,0,
AND(P72&gt;=入力項目!$S$11+1,P72&lt;=3),IFERROR(VLOOKUP(入力項目!$S$12,子育て関連マスタ!$I$4:$M$5,4,FALSE),0),
AND(P72&gt;=4,P72&lt;=6),IFERROR(VLOOKUP(入力項目!$S$13,子育て関連マスタ!$I$9:$M$12,4,FALSE),0),
AND(P72&gt;=7,P72&lt;=12),IFERROR(VLOOKUP(入力項目!$S$14,子育て関連マスタ!$I$16:$M$17,4,FALSE),0),
AND(P72&gt;=13,P72&lt;=15),IFERROR(VLOOKUP(入力項目!$S$15,子育て関連マスタ!$I$21:$M$22,4,FALSE),0),
AND(P72&gt;=16,P72&lt;=18),IFERROR(VLOOKUP(入力項目!$S$16,子育て関連マスタ!$I$26:$M$28,4,FALSE),0),
AND(P72&gt;=19,P72&lt;=20,入力項目!$S$16="高専"),IFERROR(VLOOKUP(入力項目!$S$16,子育て関連マスタ!$I$26:$M$28,4,FALSE),0),
AND(P72&gt;=19,P72&lt;=20,入力項目!$S$16&lt;&gt;"高専"),IFERROR(VLOOKUP(入力項目!$S$17,子育て関連マスタ!$I$32:$M$37,4,FALSE),0),
AND(P72&gt;=21,P72&lt;=22,入力項目!$S$16="高専"),IFERROR(VLOOKUP(入力項目!$S$17,子育て関連マスタ!$I$32:$M$34,4,FALSE),0),
AND(P72&gt;=21,P72&lt;=22,入力項目!$S$16&lt;&gt;"高専"),IFERROR(VLOOKUP(入力項目!$S$17,子育て関連マスタ!$I$32:$M$34,4,FALSE),0),
P72&gt;=23,0
) +
IF($D72=4,
  IFERROR(_xlfn.IFS(
  P72&lt;=入力項目!$S$11,0,
  AND(P72=入力項目!$S$11),IFERROR(VLOOKUP(入力項目!$S$12,子育て関連マスタ!$I$4:$M$5,2,FALSE),0),
  AND(P72=4),IFERROR(VLOOKUP(入力項目!$S$13,子育て関連マスタ!$I$9:$M$12,2,FALSE),0),
  AND(P72=7),IFERROR(VLOOKUP(入力項目!$S$14,子育て関連マスタ!$I$16:$M$17,2,FALSE),0),
  AND(P72=13),IFERROR(VLOOKUP(入力項目!$S$15,子育て関連マスタ!$I$21:$M$22,2,FALSE),0),
  AND(P72=16),IFERROR(VLOOKUP(入力項目!$S$16,子育て関連マスタ!$I$26:$M$28,2,FALSE),0),
  AND(P72=19,入力項目!$S$16&lt;&gt;"高専"),IFERROR(VLOOKUP(入力項目!$S$17,子育て関連マスタ!$I$32:$M$37,2,FALSE),0),
  AND(P72=21,入力項目!$S$16="高専"),IFERROR(VLOOKUP(入力項目!$S$17,子育て関連マスタ!$I$32:$M$37,2,FALSE),0),
  P72&gt;=22,0
  ),0),0
) +
IF(AND(P72&gt;=1,P72&lt;=15),IF($D72=入力項目!$S$8,入力項目!$S$3,0),0) +
IF(AND(P72&gt;=1,P72&lt;=15),IF($D72=5,入力項目!$S$4,0),0) +
IF(AND(P72&gt;=1,P72&lt;=15),IF($D72=12,入力項目!$S$5,0),0) +
IF(AND(入力項目!$S$7=$A72,入力項目!$S$8=$D72),子育て関連マスタ!$C$14,0) +
IFERROR(IF(AND(YEAR(EDATE(DATE(入力項目!$S$7,入力項目!$S$8,1),1))=$A72,MONTH(EDATE(DATE(入力項目!$S$7,入力項目!$S$8,1),1))=$D72),子育て関連マスタ!$C$15,0),0) +
IF(AND(OR(P72=3,P72=5,P72=7),$D72=11),子育て関連マスタ!$C$17,0) +
IF(AND(P72=20,$D72=1),子育て関連マスタ!$C$18,0) +
IF(AND(P72=20,$D72=1),
IFERROR(_xlfn.IFS(
入力項目!$S$10="男",子育て関連マスタ!$C$18,
入力項目!$S$10="女",子育て関連マスタ!$C$19
),0),0
) +
IF(AND(P72&gt;=入力項目!$S$18,P72&lt;=入力項目!$S$19),入力項目!$S$20,0) +
IF(AND(P72&gt;=入力項目!$S$21,P72&lt;=入力項目!$S$22),入力項目!$S$23,0) +
IF(AND(P72&gt;=入力項目!$S$24,P72&lt;=入力項目!$S$25),入力項目!$S$26,0)
)</f>
        <v>-40000</v>
      </c>
      <c r="AE72">
        <f ca="1">-(
_xlfn.IFS(
Q72&lt;=入力項目!$S$11,0,
AND(Q72&gt;=入力項目!$S$11+1,Q72&lt;=3),IFERROR(VLOOKUP(入力項目!$S$12,子育て関連マスタ!$I$4:$M$5,4,FALSE),0),
AND(Q72&gt;=4,Q72&lt;=6),IFERROR(VLOOKUP(入力項目!$S$13,子育て関連マスタ!$I$9:$M$12,4,FALSE),0),
AND(Q72&gt;=7,Q72&lt;=12),IFERROR(VLOOKUP(入力項目!$S$14,子育て関連マスタ!$I$16:$M$17,4,FALSE),0),
AND(Q72&gt;=13,Q72&lt;=15),IFERROR(VLOOKUP(入力項目!$S$15,子育て関連マスタ!$I$21:$M$22,4,FALSE),0),
AND(Q72&gt;=16,Q72&lt;=18),IFERROR(VLOOKUP(入力項目!$S$16,子育て関連マスタ!$I$26:$M$28,4,FALSE),0),
AND(Q72&gt;=19,Q72&lt;=20,入力項目!$S$16="高専"),IFERROR(VLOOKUP(入力項目!$S$16,子育て関連マスタ!$I$26:$M$28,4,FALSE),0),
AND(Q72&gt;=19,Q72&lt;=20,入力項目!$S$16&lt;&gt;"高専"),IFERROR(VLOOKUP(入力項目!$S$17,子育て関連マスタ!$I$32:$M$37,4,FALSE),0),
AND(Q72&gt;=21,Q72&lt;=22,入力項目!$S$16="高専"),IFERROR(VLOOKUP(入力項目!$S$17,子育て関連マスタ!$I$32:$M$34,4,FALSE),0),
AND(Q72&gt;=21,Q72&lt;=22,入力項目!$S$16&lt;&gt;"高専"),IFERROR(VLOOKUP(入力項目!$S$17,子育て関連マスタ!$I$32:$M$34,4,FALSE),0),
Q72&gt;=23,0
) +
IF($D72=4,
  IFERROR(_xlfn.IFS(
  Q72&lt;=入力項目!$S$11,0,
  AND(Q72=入力項目!$S$11),IFERROR(VLOOKUP(入力項目!$S$12,子育て関連マスタ!$I$4:$M$5,2,FALSE),0),
  AND(Q72=4),IFERROR(VLOOKUP(入力項目!$S$13,子育て関連マスタ!$I$9:$M$12,2,FALSE),0),
  AND(Q72=7),IFERROR(VLOOKUP(入力項目!$S$14,子育て関連マスタ!$I$16:$M$17,2,FALSE),0),
  AND(Q72=13),IFERROR(VLOOKUP(入力項目!$S$15,子育て関連マスタ!$I$21:$M$22,2,FALSE),0),
  AND(Q72=16),IFERROR(VLOOKUP(入力項目!$S$16,子育て関連マスタ!$I$26:$M$28,2,FALSE),0),
  AND(Q72=19,入力項目!$S$16&lt;&gt;"高専"),IFERROR(VLOOKUP(入力項目!$S$17,子育て関連マスタ!$I$32:$M$37,2,FALSE),0),
  AND(Q72=21,入力項目!$S$16="高専"),IFERROR(VLOOKUP(入力項目!$S$17,子育て関連マスタ!$I$32:$M$37,2,FALSE),0),
  Q72&gt;=22,0
  ),0),0
) +
IF(AND(Q72&gt;=1,Q72&lt;=15),IF($D72=入力項目!$S$8,入力項目!$S$3,0),0) +
IF(AND(Q72&gt;=1,Q72&lt;=15),IF($D72=5,入力項目!$S$4,0),0) +
IF(AND(Q72&gt;=1,Q72&lt;=15),IF($D72=12,入力項目!$S$5,0),0) +
IF(AND(入力項目!$S$7=$A72,入力項目!$S$8=$D72),子育て関連マスタ!$C$14,0) +
IFERROR(IF(AND(YEAR(EDATE(DATE(入力項目!$S$7,入力項目!$S$8,1),1))=$A72,MONTH(EDATE(DATE(入力項目!$S$7,入力項目!$S$8,1),1))=$D72),子育て関連マスタ!$C$15,0),0) +
IF(AND(OR(Q72=3,Q72=5,Q72=7),$D72=11),子育て関連マスタ!$C$17,0) +
IF(AND(Q72=20,$D72=1),子育て関連マスタ!$C$18,0) +
IF(AND(Q72=20,$D72=1),
IFERROR(_xlfn.IFS(
入力項目!$S$10="男",子育て関連マスタ!$C$18,
入力項目!$S$10="女",子育て関連マスタ!$C$19
),0),0
) +
IF(AND(Q72&gt;=入力項目!$S$18,Q72&lt;=入力項目!$S$19),入力項目!$S$20,0) +
IF(AND(Q72&gt;=入力項目!$S$21,Q72&lt;=入力項目!$S$22),入力項目!$S$23,0) +
IF(AND(Q72&gt;=入力項目!$S$24,Q72&lt;=入力項目!$S$25),入力項目!$S$26,0)
)</f>
        <v>-40000</v>
      </c>
      <c r="AF72">
        <f ca="1">-(
_xlfn.IFS(
R72&lt;=入力項目!$S$11,0,
AND(R72&gt;=入力項目!$S$11+1,R72&lt;=3),IFERROR(VLOOKUP(入力項目!$S$12,子育て関連マスタ!$I$4:$M$5,4,FALSE),0),
AND(R72&gt;=4,R72&lt;=6),IFERROR(VLOOKUP(入力項目!$S$13,子育て関連マスタ!$I$9:$M$12,4,FALSE),0),
AND(R72&gt;=7,R72&lt;=12),IFERROR(VLOOKUP(入力項目!$S$14,子育て関連マスタ!$I$16:$M$17,4,FALSE),0),
AND(R72&gt;=13,R72&lt;=15),IFERROR(VLOOKUP(入力項目!$S$15,子育て関連マスタ!$I$21:$M$22,4,FALSE),0),
AND(R72&gt;=16,R72&lt;=18),IFERROR(VLOOKUP(入力項目!$S$16,子育て関連マスタ!$I$26:$M$28,4,FALSE),0),
AND(R72&gt;=19,R72&lt;=20,入力項目!$S$16="高専"),IFERROR(VLOOKUP(入力項目!$S$16,子育て関連マスタ!$I$26:$M$28,4,FALSE),0),
AND(R72&gt;=19,R72&lt;=20,入力項目!$S$16&lt;&gt;"高専"),IFERROR(VLOOKUP(入力項目!$S$17,子育て関連マスタ!$I$32:$M$37,4,FALSE),0),
AND(R72&gt;=21,R72&lt;=22,入力項目!$S$16="高専"),IFERROR(VLOOKUP(入力項目!$S$17,子育て関連マスタ!$I$32:$M$34,4,FALSE),0),
AND(R72&gt;=21,R72&lt;=22,入力項目!$S$16&lt;&gt;"高専"),IFERROR(VLOOKUP(入力項目!$S$17,子育て関連マスタ!$I$32:$M$34,4,FALSE),0),
R72&gt;=23,0
) +
IF($D72=4,
  IFERROR(_xlfn.IFS(
  R72&lt;=入力項目!$S$11,0,
  AND(R72=入力項目!$S$11),IFERROR(VLOOKUP(入力項目!$S$12,子育て関連マスタ!$I$4:$M$5,2,FALSE),0),
  AND(R72=4),IFERROR(VLOOKUP(入力項目!$S$13,子育て関連マスタ!$I$9:$M$12,2,FALSE),0),
  AND(R72=7),IFERROR(VLOOKUP(入力項目!$S$14,子育て関連マスタ!$I$16:$M$17,2,FALSE),0),
  AND(R72=13),IFERROR(VLOOKUP(入力項目!$S$15,子育て関連マスタ!$I$21:$M$22,2,FALSE),0),
  AND(R72=16),IFERROR(VLOOKUP(入力項目!$S$16,子育て関連マスタ!$I$26:$M$28,2,FALSE),0),
  AND(R72=19,入力項目!$S$16&lt;&gt;"高専"),IFERROR(VLOOKUP(入力項目!$S$17,子育て関連マスタ!$I$32:$M$37,2,FALSE),0),
  AND(R72=21,入力項目!$S$16="高専"),IFERROR(VLOOKUP(入力項目!$S$17,子育て関連マスタ!$I$32:$M$37,2,FALSE),0),
  R72&gt;=22,0
  ),0),0
) +
IF(AND(R72&gt;=1,R72&lt;=15),IF($D72=入力項目!$S$8,入力項目!$S$3,0),0) +
IF(AND(R72&gt;=1,R72&lt;=15),IF($D72=5,入力項目!$S$4,0),0) +
IF(AND(R72&gt;=1,R72&lt;=15),IF($D72=12,入力項目!$S$5,0),0) +
IF(AND(入力項目!$S$7=$A72,入力項目!$S$8=$D72),子育て関連マスタ!$C$14,0) +
IFERROR(IF(AND(YEAR(EDATE(DATE(入力項目!$S$7,入力項目!$S$8,1),1))=$A72,MONTH(EDATE(DATE(入力項目!$S$7,入力項目!$S$8,1),1))=$D72),子育て関連マスタ!$C$15,0),0) +
IF(AND(OR(R72=3,R72=5,R72=7),$D72=11),子育て関連マスタ!$C$17,0) +
IF(AND(R72=20,$D72=1),子育て関連マスタ!$C$18,0) +
IF(AND(R72=20,$D72=1),
IFERROR(_xlfn.IFS(
入力項目!$S$10="男",子育て関連マスタ!$C$18,
入力項目!$S$10="女",子育て関連マスタ!$C$19
),0),0
) +
IF(AND(R72&gt;=入力項目!$S$18,R72&lt;=入力項目!$S$19),入力項目!$S$20,0) +
IF(AND(R72&gt;=入力項目!$S$21,R72&lt;=入力項目!$S$22),入力項目!$S$23,0) +
IF(AND(R72&gt;=入力項目!$S$24,R72&lt;=入力項目!$S$25),入力項目!$S$26,0)
)</f>
        <v>0</v>
      </c>
      <c r="AG72">
        <f ca="1">-(
_xlfn.IFS(
S72&lt;=入力項目!$S$11,0,
AND(S72&gt;=入力項目!$S$11+1,S72&lt;=3),IFERROR(VLOOKUP(入力項目!$S$12,子育て関連マスタ!$I$4:$M$5,4,FALSE),0),
AND(S72&gt;=4,S72&lt;=6),IFERROR(VLOOKUP(入力項目!$S$13,子育て関連マスタ!$I$9:$M$12,4,FALSE),0),
AND(S72&gt;=7,S72&lt;=12),IFERROR(VLOOKUP(入力項目!$S$14,子育て関連マスタ!$I$16:$M$17,4,FALSE),0),
AND(S72&gt;=13,S72&lt;=15),IFERROR(VLOOKUP(入力項目!$S$15,子育て関連マスタ!$I$21:$M$22,4,FALSE),0),
AND(S72&gt;=16,S72&lt;=18),IFERROR(VLOOKUP(入力項目!$S$16,子育て関連マスタ!$I$26:$M$28,4,FALSE),0),
AND(S72&gt;=19,S72&lt;=20,入力項目!$S$16="高専"),IFERROR(VLOOKUP(入力項目!$S$16,子育て関連マスタ!$I$26:$M$28,4,FALSE),0),
AND(S72&gt;=19,S72&lt;=20,入力項目!$S$16&lt;&gt;"高専"),IFERROR(VLOOKUP(入力項目!$S$17,子育て関連マスタ!$I$32:$M$37,4,FALSE),0),
AND(S72&gt;=21,S72&lt;=22,入力項目!$S$16="高専"),IFERROR(VLOOKUP(入力項目!$S$17,子育て関連マスタ!$I$32:$M$34,4,FALSE),0),
AND(S72&gt;=21,S72&lt;=22,入力項目!$S$16&lt;&gt;"高専"),IFERROR(VLOOKUP(入力項目!$S$17,子育て関連マスタ!$I$32:$M$34,4,FALSE),0),
S72&gt;=23,0
) +
IF($D72=4,
  IFERROR(_xlfn.IFS(
  S72&lt;=入力項目!$S$11,0,
  AND(S72=入力項目!$S$11),IFERROR(VLOOKUP(入力項目!$S$12,子育て関連マスタ!$I$4:$M$5,2,FALSE),0),
  AND(S72=4),IFERROR(VLOOKUP(入力項目!$S$13,子育て関連マスタ!$I$9:$M$12,2,FALSE),0),
  AND(S72=7),IFERROR(VLOOKUP(入力項目!$S$14,子育て関連マスタ!$I$16:$M$17,2,FALSE),0),
  AND(S72=13),IFERROR(VLOOKUP(入力項目!$S$15,子育て関連マスタ!$I$21:$M$22,2,FALSE),0),
  AND(S72=16),IFERROR(VLOOKUP(入力項目!$S$16,子育て関連マスタ!$I$26:$M$28,2,FALSE),0),
  AND(S72=19,入力項目!$S$16&lt;&gt;"高専"),IFERROR(VLOOKUP(入力項目!$S$17,子育て関連マスタ!$I$32:$M$37,2,FALSE),0),
  AND(S72=21,入力項目!$S$16="高専"),IFERROR(VLOOKUP(入力項目!$S$17,子育て関連マスタ!$I$32:$M$37,2,FALSE),0),
  S72&gt;=22,0
  ),0),0
) +
IF(AND(S72&gt;=1,S72&lt;=15),IF($D72=入力項目!$S$8,入力項目!$S$3,0),0) +
IF(AND(S72&gt;=1,S72&lt;=15),IF($D72=5,入力項目!$S$4,0),0) +
IF(AND(S72&gt;=1,S72&lt;=15),IF($D72=12,入力項目!$S$5,0),0) +
IF(AND(入力項目!$S$7=$A72,入力項目!$S$8=$D72),子育て関連マスタ!$C$14,0) +
IFERROR(IF(AND(YEAR(EDATE(DATE(入力項目!$S$7,入力項目!$S$8,1),1))=$A72,MONTH(EDATE(DATE(入力項目!$S$7,入力項目!$S$8,1),1))=$D72),子育て関連マスタ!$C$15,0),0) +
IF(AND(OR(S72=3,S72=5,S72=7),$D72=11),子育て関連マスタ!$C$17,0) +
IF(AND(S72=20,$D72=1),子育て関連マスタ!$C$18,0) +
IF(AND(S72=20,$D72=1),
IFERROR(_xlfn.IFS(
入力項目!$S$10="男",子育て関連マスタ!$C$18,
入力項目!$S$10="女",子育て関連マスタ!$C$19
),0),0
) +
IF(AND(S72&gt;=入力項目!$S$18,S72&lt;=入力項目!$S$19),入力項目!$S$20,0) +
IF(AND(S72&gt;=入力項目!$S$21,S72&lt;=入力項目!$S$22),入力項目!$S$23,0) +
IF(AND(S72&gt;=入力項目!$S$24,S72&lt;=入力項目!$S$25),入力項目!$S$26,0)
)</f>
        <v>0</v>
      </c>
      <c r="AH72">
        <f ca="1">-(
_xlfn.IFS(
T72&lt;=入力項目!$S$11,0,
AND(T72&gt;=入力項目!$S$11+1,T72&lt;=3),IFERROR(VLOOKUP(入力項目!$S$12,子育て関連マスタ!$I$4:$M$5,4,FALSE),0),
AND(T72&gt;=4,T72&lt;=6),IFERROR(VLOOKUP(入力項目!$S$13,子育て関連マスタ!$I$9:$M$12,4,FALSE),0),
AND(T72&gt;=7,T72&lt;=12),IFERROR(VLOOKUP(入力項目!$S$14,子育て関連マスタ!$I$16:$M$17,4,FALSE),0),
AND(T72&gt;=13,T72&lt;=15),IFERROR(VLOOKUP(入力項目!$S$15,子育て関連マスタ!$I$21:$M$22,4,FALSE),0),
AND(T72&gt;=16,T72&lt;=18),IFERROR(VLOOKUP(入力項目!$S$16,子育て関連マスタ!$I$26:$M$28,4,FALSE),0),
AND(T72&gt;=19,T72&lt;=20,入力項目!$S$16="高専"),IFERROR(VLOOKUP(入力項目!$S$16,子育て関連マスタ!$I$26:$M$28,4,FALSE),0),
AND(T72&gt;=19,T72&lt;=20,入力項目!$S$16&lt;&gt;"高専"),IFERROR(VLOOKUP(入力項目!$S$17,子育て関連マスタ!$I$32:$M$37,4,FALSE),0),
AND(T72&gt;=21,T72&lt;=22,入力項目!$S$16="高専"),IFERROR(VLOOKUP(入力項目!$S$17,子育て関連マスタ!$I$32:$M$34,4,FALSE),0),
AND(T72&gt;=21,T72&lt;=22,入力項目!$S$16&lt;&gt;"高専"),IFERROR(VLOOKUP(入力項目!$S$17,子育て関連マスタ!$I$32:$M$34,4,FALSE),0),
T72&gt;=23,0
) +
IF($D72=4,
  IFERROR(_xlfn.IFS(
  T72&lt;=入力項目!$S$11,0,
  AND(T72=入力項目!$S$11),IFERROR(VLOOKUP(入力項目!$S$12,子育て関連マスタ!$I$4:$M$5,2,FALSE),0),
  AND(T72=4),IFERROR(VLOOKUP(入力項目!$S$13,子育て関連マスタ!$I$9:$M$12,2,FALSE),0),
  AND(T72=7),IFERROR(VLOOKUP(入力項目!$S$14,子育て関連マスタ!$I$16:$M$17,2,FALSE),0),
  AND(T72=13),IFERROR(VLOOKUP(入力項目!$S$15,子育て関連マスタ!$I$21:$M$22,2,FALSE),0),
  AND(T72=16),IFERROR(VLOOKUP(入力項目!$S$16,子育て関連マスタ!$I$26:$M$28,2,FALSE),0),
  AND(T72=19,入力項目!$S$16&lt;&gt;"高専"),IFERROR(VLOOKUP(入力項目!$S$17,子育て関連マスタ!$I$32:$M$37,2,FALSE),0),
  AND(T72=21,入力項目!$S$16="高専"),IFERROR(VLOOKUP(入力項目!$S$17,子育て関連マスタ!$I$32:$M$37,2,FALSE),0),
  T72&gt;=22,0
  ),0),0
) +
IF(AND(T72&gt;=1,T72&lt;=15),IF($D72=入力項目!$S$8,入力項目!$S$3,0),0) +
IF(AND(T72&gt;=1,T72&lt;=15),IF($D72=5,入力項目!$S$4,0),0) +
IF(AND(T72&gt;=1,T72&lt;=15),IF($D72=12,入力項目!$S$5,0),0) +
IF(AND(入力項目!$S$7=$A72,入力項目!$S$8=$D72),子育て関連マスタ!$C$14,0) +
IFERROR(IF(AND(YEAR(EDATE(DATE(入力項目!$S$7,入力項目!$S$8,1),1))=$A72,MONTH(EDATE(DATE(入力項目!$S$7,入力項目!$S$8,1),1))=$D72),子育て関連マスタ!$C$15,0),0) +
IF(AND(OR(T72=3,T72=5,T72=7),$D72=11),子育て関連マスタ!$C$17,0) +
IF(AND(T72=20,$D72=1),子育て関連マスタ!$C$18,0) +
IF(AND(T72=20,$D72=1),
IFERROR(_xlfn.IFS(
入力項目!$S$10="男",子育て関連マスタ!$C$18,
入力項目!$S$10="女",子育て関連マスタ!$C$19
),0),0
) +
IF(AND(T72&gt;=入力項目!$S$18,T72&lt;=入力項目!$S$19),入力項目!$S$20,0) +
IF(AND(T72&gt;=入力項目!$S$21,T72&lt;=入力項目!$S$22),入力項目!$S$23,0) +
IF(AND(T72&gt;=入力項目!$S$24,T72&lt;=入力項目!$S$25),入力項目!$S$26,0)
)</f>
        <v>0</v>
      </c>
      <c r="AI72">
        <f ca="1">-(
_xlfn.IFS(
U72&lt;=入力項目!$S$11,0,
AND(U72&gt;=入力項目!$S$11+1,U72&lt;=3),IFERROR(VLOOKUP(入力項目!$S$12,子育て関連マスタ!$I$4:$M$5,4,FALSE),0),
AND(U72&gt;=4,U72&lt;=6),IFERROR(VLOOKUP(入力項目!$S$13,子育て関連マスタ!$I$9:$M$12,4,FALSE),0),
AND(U72&gt;=7,U72&lt;=12),IFERROR(VLOOKUP(入力項目!$S$14,子育て関連マスタ!$I$16:$M$17,4,FALSE),0),
AND(U72&gt;=13,U72&lt;=15),IFERROR(VLOOKUP(入力項目!$S$15,子育て関連マスタ!$I$21:$M$22,4,FALSE),0),
AND(U72&gt;=16,U72&lt;=18),IFERROR(VLOOKUP(入力項目!$S$16,子育て関連マスタ!$I$26:$M$28,4,FALSE),0),
AND(U72&gt;=19,U72&lt;=20,入力項目!$S$16="高専"),IFERROR(VLOOKUP(入力項目!$S$16,子育て関連マスタ!$I$26:$M$28,4,FALSE),0),
AND(U72&gt;=19,U72&lt;=20,入力項目!$S$16&lt;&gt;"高専"),IFERROR(VLOOKUP(入力項目!$S$17,子育て関連マスタ!$I$32:$M$37,4,FALSE),0),
AND(U72&gt;=21,U72&lt;=22,入力項目!$S$16="高専"),IFERROR(VLOOKUP(入力項目!$S$17,子育て関連マスタ!$I$32:$M$34,4,FALSE),0),
AND(U72&gt;=21,U72&lt;=22,入力項目!$S$16&lt;&gt;"高専"),IFERROR(VLOOKUP(入力項目!$S$17,子育て関連マスタ!$I$32:$M$34,4,FALSE),0),
U72&gt;=23,0
) +
IF($D72=4,
  IFERROR(_xlfn.IFS(
  U72&lt;=入力項目!$S$11,0,
  AND(U72=入力項目!$S$11),IFERROR(VLOOKUP(入力項目!$S$12,子育て関連マスタ!$I$4:$M$5,2,FALSE),0),
  AND(U72=4),IFERROR(VLOOKUP(入力項目!$S$13,子育て関連マスタ!$I$9:$M$12,2,FALSE),0),
  AND(U72=7),IFERROR(VLOOKUP(入力項目!$S$14,子育て関連マスタ!$I$16:$M$17,2,FALSE),0),
  AND(U72=13),IFERROR(VLOOKUP(入力項目!$S$15,子育て関連マスタ!$I$21:$M$22,2,FALSE),0),
  AND(U72=16),IFERROR(VLOOKUP(入力項目!$S$16,子育て関連マスタ!$I$26:$M$28,2,FALSE),0),
  AND(U72=19,入力項目!$S$16&lt;&gt;"高専"),IFERROR(VLOOKUP(入力項目!$S$17,子育て関連マスタ!$I$32:$M$37,2,FALSE),0),
  AND(U72=21,入力項目!$S$16="高専"),IFERROR(VLOOKUP(入力項目!$S$17,子育て関連マスタ!$I$32:$M$37,2,FALSE),0),
  U72&gt;=22,0
  ),0),0
) +
IF(AND(U72&gt;=1,U72&lt;=15),IF($D72=入力項目!$S$8,入力項目!$S$3,0),0) +
IF(AND(U72&gt;=1,U72&lt;=15),IF($D72=5,入力項目!$S$4,0),0) +
IF(AND(U72&gt;=1,U72&lt;=15),IF($D72=12,入力項目!$S$5,0),0) +
IF(AND(入力項目!$S$7=$A72,入力項目!$S$8=$D72),子育て関連マスタ!$C$14,0) +
IFERROR(IF(AND(YEAR(EDATE(DATE(入力項目!$S$7,入力項目!$S$8,1),1))=$A72,MONTH(EDATE(DATE(入力項目!$S$7,入力項目!$S$8,1),1))=$D72),子育て関連マスタ!$C$15,0),0) +
IF(AND(OR(U72=3,U72=5,U72=7),$D72=11),子育て関連マスタ!$C$17,0) +
IF(AND(U72=20,$D72=1),子育て関連マスタ!$C$18,0) +
IF(AND(U72=20,$D72=1),
IFERROR(_xlfn.IFS(
入力項目!$S$10="男",子育て関連マスタ!$C$18,
入力項目!$S$10="女",子育て関連マスタ!$C$19
),0),0
) +
IF(AND(U72&gt;=入力項目!$S$18,U72&lt;=入力項目!$S$19),入力項目!$S$20,0) +
IF(AND(U72&gt;=入力項目!$S$21,U72&lt;=入力項目!$S$22),入力項目!$S$23,0) +
IF(AND(U72&gt;=入力項目!$S$24,U72&lt;=入力項目!$S$25),入力項目!$S$26,0)
)</f>
        <v>0</v>
      </c>
      <c r="AJ72" s="10">
        <f ca="1">-VLOOKUP($D72,月別収支!$A$2:$H$13,7,FALSE)</f>
        <v>-20000</v>
      </c>
    </row>
    <row r="73" spans="1:36" x14ac:dyDescent="0.4">
      <c r="A73">
        <f t="shared" ca="1" si="20"/>
        <v>2030</v>
      </c>
      <c r="B73">
        <f t="shared" ca="1" si="27"/>
        <v>2030</v>
      </c>
      <c r="C73">
        <f t="shared" ca="1" si="28"/>
        <v>6</v>
      </c>
      <c r="D73">
        <f t="shared" ca="1" si="21"/>
        <v>7</v>
      </c>
      <c r="E73" t="str">
        <f t="shared" ca="1" si="22"/>
        <v>2030年7月</v>
      </c>
      <c r="F73">
        <f ca="1">IF(OR(入力項目!$N$5&lt;$A73,AND(入力項目!$N$5=$A73,入力項目!$N$6&lt;$D73)),IF(F72=0,1,IF(G73=12,F72+1,F72)),0)</f>
        <v>5</v>
      </c>
      <c r="G73">
        <f ca="1">IF(OR(入力項目!$N$5&lt;$A73,AND(入力項目!$N$5=$A73,入力項目!$N$6&lt;$D73)),IF(G72=12,1,G72+1),0)</f>
        <v>9</v>
      </c>
      <c r="H73" t="str">
        <f t="shared" ca="1" si="23"/>
        <v>5_9</v>
      </c>
      <c r="I73">
        <f ca="1">IF(
  IFERROR(AND($C73&gt;0,MOD($C73,入力項目!$N$22)=0,$D73=入力項目!$N$23), FALSE),
  1,
  IF(
    AND(I72&gt;0,J72=12),
    IF(I72=入力項目!$N$28, 0, I72+1),
    I72
  )
)</f>
        <v>2</v>
      </c>
      <c r="J73">
        <f ca="1">IF($D73=入力項目!$N$23,1,IFERROR(J72+1,1))</f>
        <v>2</v>
      </c>
      <c r="K73" t="str">
        <f t="shared" ca="1" si="24"/>
        <v>2_2</v>
      </c>
      <c r="L73">
        <f ca="1">L72+IF(入力項目!$D$4=$D73,1,0)</f>
        <v>34</v>
      </c>
      <c r="M73" t="str">
        <f t="shared" ca="1" si="25"/>
        <v>34歳</v>
      </c>
      <c r="N73">
        <f t="shared" ca="1" si="29"/>
        <v>35</v>
      </c>
      <c r="O73" t="str">
        <f t="shared" ca="1" si="26"/>
        <v>35歳</v>
      </c>
      <c r="P73">
        <f t="shared" ca="1" si="30"/>
        <v>10</v>
      </c>
      <c r="Q73">
        <f t="shared" ca="1" si="31"/>
        <v>8</v>
      </c>
      <c r="R73">
        <f t="shared" ca="1" si="32"/>
        <v>2031</v>
      </c>
      <c r="S73">
        <f t="shared" ca="1" si="33"/>
        <v>2031</v>
      </c>
      <c r="T73">
        <f t="shared" ca="1" si="34"/>
        <v>2031</v>
      </c>
      <c r="U73">
        <f t="shared" ca="1" si="35"/>
        <v>2031</v>
      </c>
      <c r="V73" s="10">
        <f t="shared" ca="1" si="36"/>
        <v>11921945</v>
      </c>
      <c r="W73" s="10">
        <f ca="1">IF($L73&lt;その他マスタ!$B$1,VLOOKUP($D73,月別収支!$A$2:$H$13,2,FALSE),その他マスタ!$B$3)+IF(AND($L73=その他マスタ!$B$1,入力項目!$I$9="あり",$D73=入力項目!$D$4),その他マスタ!$B$2,0)</f>
        <v>300000</v>
      </c>
      <c r="X73" s="10">
        <f ca="1">-IF(入力項目!$K$5=TRUE,
IF($F73+$G73&lt;3,VLOOKUP($D73,月別収支!$A$2:$H$13,8,FALSE),0)+IFERROR(VLOOKUP($H73,住宅ローン計算!C:P,13,FALSE),0)+IF($F73&gt;1,IF(OR($G73=3,$G73=6,$G73=9,$G73=12),ROUNDUP(入力項目!$N$18/4,0),0),0),
VLOOKUP($D73,月別収支!$A$2:$H$13,8,FALSE))</f>
        <v>-89275</v>
      </c>
      <c r="Y73" s="10">
        <f ca="1">-VLOOKUP($D73,月別収支!$A$2:$H$13,3,FALSE)</f>
        <v>-75000</v>
      </c>
      <c r="Z73" s="10">
        <f ca="1">-VLOOKUP($D73,月別収支!$A$2:$H$13,4,FALSE)</f>
        <v>-27000</v>
      </c>
      <c r="AA73" s="10">
        <f ca="1">-VLOOKUP($D73,月別収支!$A$2:$H$13,6,FALSE)</f>
        <v>-10000</v>
      </c>
      <c r="AB73" s="10">
        <f ca="1">-(
VLOOKUP($D73,月別収支!$A$2:$H$13,5,FALSE)+IF(AND(入力項目!$I$27&lt;=$A73,ISEVEN($A73-入力項目!$I$27),入力項目!$I$28=$D73),入力項目!$I$26,0)
+IF(入力項目!$K$26=TRUE,
IFERROR(VLOOKUP($K73,マイカーローン計算!C:P,13,FALSE),0),
IFERROR(
  IF(AND($C73&gt;0,MOD($C73,入力項目!$N$22)=0,$D73=入力項目!$N$23),入力項目!$N$24,0),
 0
)
)
)</f>
        <v>-20000</v>
      </c>
      <c r="AC73" s="10">
        <f ca="1">-IF($A73&lt;入力項目!$N$33,入力項目!$N$35,IF(AND($A73=入力項目!$N$33,$D73&lt;=入力項目!$N$34),入力項目!$N$35,0))</f>
        <v>0</v>
      </c>
      <c r="AD73">
        <f ca="1">-(
_xlfn.IFS(
P73&lt;=入力項目!$S$11,0,
AND(P73&gt;=入力項目!$S$11+1,P73&lt;=3),IFERROR(VLOOKUP(入力項目!$S$12,子育て関連マスタ!$I$4:$M$5,4,FALSE),0),
AND(P73&gt;=4,P73&lt;=6),IFERROR(VLOOKUP(入力項目!$S$13,子育て関連マスタ!$I$9:$M$12,4,FALSE),0),
AND(P73&gt;=7,P73&lt;=12),IFERROR(VLOOKUP(入力項目!$S$14,子育て関連マスタ!$I$16:$M$17,4,FALSE),0),
AND(P73&gt;=13,P73&lt;=15),IFERROR(VLOOKUP(入力項目!$S$15,子育て関連マスタ!$I$21:$M$22,4,FALSE),0),
AND(P73&gt;=16,P73&lt;=18),IFERROR(VLOOKUP(入力項目!$S$16,子育て関連マスタ!$I$26:$M$28,4,FALSE),0),
AND(P73&gt;=19,P73&lt;=20,入力項目!$S$16="高専"),IFERROR(VLOOKUP(入力項目!$S$16,子育て関連マスタ!$I$26:$M$28,4,FALSE),0),
AND(P73&gt;=19,P73&lt;=20,入力項目!$S$16&lt;&gt;"高専"),IFERROR(VLOOKUP(入力項目!$S$17,子育て関連マスタ!$I$32:$M$37,4,FALSE),0),
AND(P73&gt;=21,P73&lt;=22,入力項目!$S$16="高専"),IFERROR(VLOOKUP(入力項目!$S$17,子育て関連マスタ!$I$32:$M$34,4,FALSE),0),
AND(P73&gt;=21,P73&lt;=22,入力項目!$S$16&lt;&gt;"高専"),IFERROR(VLOOKUP(入力項目!$S$17,子育て関連マスタ!$I$32:$M$34,4,FALSE),0),
P73&gt;=23,0
) +
IF($D73=4,
  IFERROR(_xlfn.IFS(
  P73&lt;=入力項目!$S$11,0,
  AND(P73=入力項目!$S$11),IFERROR(VLOOKUP(入力項目!$S$12,子育て関連マスタ!$I$4:$M$5,2,FALSE),0),
  AND(P73=4),IFERROR(VLOOKUP(入力項目!$S$13,子育て関連マスタ!$I$9:$M$12,2,FALSE),0),
  AND(P73=7),IFERROR(VLOOKUP(入力項目!$S$14,子育て関連マスタ!$I$16:$M$17,2,FALSE),0),
  AND(P73=13),IFERROR(VLOOKUP(入力項目!$S$15,子育て関連マスタ!$I$21:$M$22,2,FALSE),0),
  AND(P73=16),IFERROR(VLOOKUP(入力項目!$S$16,子育て関連マスタ!$I$26:$M$28,2,FALSE),0),
  AND(P73=19,入力項目!$S$16&lt;&gt;"高専"),IFERROR(VLOOKUP(入力項目!$S$17,子育て関連マスタ!$I$32:$M$37,2,FALSE),0),
  AND(P73=21,入力項目!$S$16="高専"),IFERROR(VLOOKUP(入力項目!$S$17,子育て関連マスタ!$I$32:$M$37,2,FALSE),0),
  P73&gt;=22,0
  ),0),0
) +
IF(AND(P73&gt;=1,P73&lt;=15),IF($D73=入力項目!$S$8,入力項目!$S$3,0),0) +
IF(AND(P73&gt;=1,P73&lt;=15),IF($D73=5,入力項目!$S$4,0),0) +
IF(AND(P73&gt;=1,P73&lt;=15),IF($D73=12,入力項目!$S$5,0),0) +
IF(AND(入力項目!$S$7=$A73,入力項目!$S$8=$D73),子育て関連マスタ!$C$14,0) +
IFERROR(IF(AND(YEAR(EDATE(DATE(入力項目!$S$7,入力項目!$S$8,1),1))=$A73,MONTH(EDATE(DATE(入力項目!$S$7,入力項目!$S$8,1),1))=$D73),子育て関連マスタ!$C$15,0),0) +
IF(AND(OR(P73=3,P73=5,P73=7),$D73=11),子育て関連マスタ!$C$17,0) +
IF(AND(P73=20,$D73=1),子育て関連マスタ!$C$18,0) +
IF(AND(P73=20,$D73=1),
IFERROR(_xlfn.IFS(
入力項目!$S$10="男",子育て関連マスタ!$C$18,
入力項目!$S$10="女",子育て関連マスタ!$C$19
),0),0
) +
IF(AND(P73&gt;=入力項目!$S$18,P73&lt;=入力項目!$S$19),入力項目!$S$20,0) +
IF(AND(P73&gt;=入力項目!$S$21,P73&lt;=入力項目!$S$22),入力項目!$S$23,0) +
IF(AND(P73&gt;=入力項目!$S$24,P73&lt;=入力項目!$S$25),入力項目!$S$26,0)
)</f>
        <v>-40000</v>
      </c>
      <c r="AE73">
        <f ca="1">-(
_xlfn.IFS(
Q73&lt;=入力項目!$S$11,0,
AND(Q73&gt;=入力項目!$S$11+1,Q73&lt;=3),IFERROR(VLOOKUP(入力項目!$S$12,子育て関連マスタ!$I$4:$M$5,4,FALSE),0),
AND(Q73&gt;=4,Q73&lt;=6),IFERROR(VLOOKUP(入力項目!$S$13,子育て関連マスタ!$I$9:$M$12,4,FALSE),0),
AND(Q73&gt;=7,Q73&lt;=12),IFERROR(VLOOKUP(入力項目!$S$14,子育て関連マスタ!$I$16:$M$17,4,FALSE),0),
AND(Q73&gt;=13,Q73&lt;=15),IFERROR(VLOOKUP(入力項目!$S$15,子育て関連マスタ!$I$21:$M$22,4,FALSE),0),
AND(Q73&gt;=16,Q73&lt;=18),IFERROR(VLOOKUP(入力項目!$S$16,子育て関連マスタ!$I$26:$M$28,4,FALSE),0),
AND(Q73&gt;=19,Q73&lt;=20,入力項目!$S$16="高専"),IFERROR(VLOOKUP(入力項目!$S$16,子育て関連マスタ!$I$26:$M$28,4,FALSE),0),
AND(Q73&gt;=19,Q73&lt;=20,入力項目!$S$16&lt;&gt;"高専"),IFERROR(VLOOKUP(入力項目!$S$17,子育て関連マスタ!$I$32:$M$37,4,FALSE),0),
AND(Q73&gt;=21,Q73&lt;=22,入力項目!$S$16="高専"),IFERROR(VLOOKUP(入力項目!$S$17,子育て関連マスタ!$I$32:$M$34,4,FALSE),0),
AND(Q73&gt;=21,Q73&lt;=22,入力項目!$S$16&lt;&gt;"高専"),IFERROR(VLOOKUP(入力項目!$S$17,子育て関連マスタ!$I$32:$M$34,4,FALSE),0),
Q73&gt;=23,0
) +
IF($D73=4,
  IFERROR(_xlfn.IFS(
  Q73&lt;=入力項目!$S$11,0,
  AND(Q73=入力項目!$S$11),IFERROR(VLOOKUP(入力項目!$S$12,子育て関連マスタ!$I$4:$M$5,2,FALSE),0),
  AND(Q73=4),IFERROR(VLOOKUP(入力項目!$S$13,子育て関連マスタ!$I$9:$M$12,2,FALSE),0),
  AND(Q73=7),IFERROR(VLOOKUP(入力項目!$S$14,子育て関連マスタ!$I$16:$M$17,2,FALSE),0),
  AND(Q73=13),IFERROR(VLOOKUP(入力項目!$S$15,子育て関連マスタ!$I$21:$M$22,2,FALSE),0),
  AND(Q73=16),IFERROR(VLOOKUP(入力項目!$S$16,子育て関連マスタ!$I$26:$M$28,2,FALSE),0),
  AND(Q73=19,入力項目!$S$16&lt;&gt;"高専"),IFERROR(VLOOKUP(入力項目!$S$17,子育て関連マスタ!$I$32:$M$37,2,FALSE),0),
  AND(Q73=21,入力項目!$S$16="高専"),IFERROR(VLOOKUP(入力項目!$S$17,子育て関連マスタ!$I$32:$M$37,2,FALSE),0),
  Q73&gt;=22,0
  ),0),0
) +
IF(AND(Q73&gt;=1,Q73&lt;=15),IF($D73=入力項目!$S$8,入力項目!$S$3,0),0) +
IF(AND(Q73&gt;=1,Q73&lt;=15),IF($D73=5,入力項目!$S$4,0),0) +
IF(AND(Q73&gt;=1,Q73&lt;=15),IF($D73=12,入力項目!$S$5,0),0) +
IF(AND(入力項目!$S$7=$A73,入力項目!$S$8=$D73),子育て関連マスタ!$C$14,0) +
IFERROR(IF(AND(YEAR(EDATE(DATE(入力項目!$S$7,入力項目!$S$8,1),1))=$A73,MONTH(EDATE(DATE(入力項目!$S$7,入力項目!$S$8,1),1))=$D73),子育て関連マスタ!$C$15,0),0) +
IF(AND(OR(Q73=3,Q73=5,Q73=7),$D73=11),子育て関連マスタ!$C$17,0) +
IF(AND(Q73=20,$D73=1),子育て関連マスタ!$C$18,0) +
IF(AND(Q73=20,$D73=1),
IFERROR(_xlfn.IFS(
入力項目!$S$10="男",子育て関連マスタ!$C$18,
入力項目!$S$10="女",子育て関連マスタ!$C$19
),0),0
) +
IF(AND(Q73&gt;=入力項目!$S$18,Q73&lt;=入力項目!$S$19),入力項目!$S$20,0) +
IF(AND(Q73&gt;=入力項目!$S$21,Q73&lt;=入力項目!$S$22),入力項目!$S$23,0) +
IF(AND(Q73&gt;=入力項目!$S$24,Q73&lt;=入力項目!$S$25),入力項目!$S$26,0)
)</f>
        <v>-40000</v>
      </c>
      <c r="AF73">
        <f ca="1">-(
_xlfn.IFS(
R73&lt;=入力項目!$S$11,0,
AND(R73&gt;=入力項目!$S$11+1,R73&lt;=3),IFERROR(VLOOKUP(入力項目!$S$12,子育て関連マスタ!$I$4:$M$5,4,FALSE),0),
AND(R73&gt;=4,R73&lt;=6),IFERROR(VLOOKUP(入力項目!$S$13,子育て関連マスタ!$I$9:$M$12,4,FALSE),0),
AND(R73&gt;=7,R73&lt;=12),IFERROR(VLOOKUP(入力項目!$S$14,子育て関連マスタ!$I$16:$M$17,4,FALSE),0),
AND(R73&gt;=13,R73&lt;=15),IFERROR(VLOOKUP(入力項目!$S$15,子育て関連マスタ!$I$21:$M$22,4,FALSE),0),
AND(R73&gt;=16,R73&lt;=18),IFERROR(VLOOKUP(入力項目!$S$16,子育て関連マスタ!$I$26:$M$28,4,FALSE),0),
AND(R73&gt;=19,R73&lt;=20,入力項目!$S$16="高専"),IFERROR(VLOOKUP(入力項目!$S$16,子育て関連マスタ!$I$26:$M$28,4,FALSE),0),
AND(R73&gt;=19,R73&lt;=20,入力項目!$S$16&lt;&gt;"高専"),IFERROR(VLOOKUP(入力項目!$S$17,子育て関連マスタ!$I$32:$M$37,4,FALSE),0),
AND(R73&gt;=21,R73&lt;=22,入力項目!$S$16="高専"),IFERROR(VLOOKUP(入力項目!$S$17,子育て関連マスタ!$I$32:$M$34,4,FALSE),0),
AND(R73&gt;=21,R73&lt;=22,入力項目!$S$16&lt;&gt;"高専"),IFERROR(VLOOKUP(入力項目!$S$17,子育て関連マスタ!$I$32:$M$34,4,FALSE),0),
R73&gt;=23,0
) +
IF($D73=4,
  IFERROR(_xlfn.IFS(
  R73&lt;=入力項目!$S$11,0,
  AND(R73=入力項目!$S$11),IFERROR(VLOOKUP(入力項目!$S$12,子育て関連マスタ!$I$4:$M$5,2,FALSE),0),
  AND(R73=4),IFERROR(VLOOKUP(入力項目!$S$13,子育て関連マスタ!$I$9:$M$12,2,FALSE),0),
  AND(R73=7),IFERROR(VLOOKUP(入力項目!$S$14,子育て関連マスタ!$I$16:$M$17,2,FALSE),0),
  AND(R73=13),IFERROR(VLOOKUP(入力項目!$S$15,子育て関連マスタ!$I$21:$M$22,2,FALSE),0),
  AND(R73=16),IFERROR(VLOOKUP(入力項目!$S$16,子育て関連マスタ!$I$26:$M$28,2,FALSE),0),
  AND(R73=19,入力項目!$S$16&lt;&gt;"高専"),IFERROR(VLOOKUP(入力項目!$S$17,子育て関連マスタ!$I$32:$M$37,2,FALSE),0),
  AND(R73=21,入力項目!$S$16="高専"),IFERROR(VLOOKUP(入力項目!$S$17,子育て関連マスタ!$I$32:$M$37,2,FALSE),0),
  R73&gt;=22,0
  ),0),0
) +
IF(AND(R73&gt;=1,R73&lt;=15),IF($D73=入力項目!$S$8,入力項目!$S$3,0),0) +
IF(AND(R73&gt;=1,R73&lt;=15),IF($D73=5,入力項目!$S$4,0),0) +
IF(AND(R73&gt;=1,R73&lt;=15),IF($D73=12,入力項目!$S$5,0),0) +
IF(AND(入力項目!$S$7=$A73,入力項目!$S$8=$D73),子育て関連マスタ!$C$14,0) +
IFERROR(IF(AND(YEAR(EDATE(DATE(入力項目!$S$7,入力項目!$S$8,1),1))=$A73,MONTH(EDATE(DATE(入力項目!$S$7,入力項目!$S$8,1),1))=$D73),子育て関連マスタ!$C$15,0),0) +
IF(AND(OR(R73=3,R73=5,R73=7),$D73=11),子育て関連マスタ!$C$17,0) +
IF(AND(R73=20,$D73=1),子育て関連マスタ!$C$18,0) +
IF(AND(R73=20,$D73=1),
IFERROR(_xlfn.IFS(
入力項目!$S$10="男",子育て関連マスタ!$C$18,
入力項目!$S$10="女",子育て関連マスタ!$C$19
),0),0
) +
IF(AND(R73&gt;=入力項目!$S$18,R73&lt;=入力項目!$S$19),入力項目!$S$20,0) +
IF(AND(R73&gt;=入力項目!$S$21,R73&lt;=入力項目!$S$22),入力項目!$S$23,0) +
IF(AND(R73&gt;=入力項目!$S$24,R73&lt;=入力項目!$S$25),入力項目!$S$26,0)
)</f>
        <v>0</v>
      </c>
      <c r="AG73">
        <f ca="1">-(
_xlfn.IFS(
S73&lt;=入力項目!$S$11,0,
AND(S73&gt;=入力項目!$S$11+1,S73&lt;=3),IFERROR(VLOOKUP(入力項目!$S$12,子育て関連マスタ!$I$4:$M$5,4,FALSE),0),
AND(S73&gt;=4,S73&lt;=6),IFERROR(VLOOKUP(入力項目!$S$13,子育て関連マスタ!$I$9:$M$12,4,FALSE),0),
AND(S73&gt;=7,S73&lt;=12),IFERROR(VLOOKUP(入力項目!$S$14,子育て関連マスタ!$I$16:$M$17,4,FALSE),0),
AND(S73&gt;=13,S73&lt;=15),IFERROR(VLOOKUP(入力項目!$S$15,子育て関連マスタ!$I$21:$M$22,4,FALSE),0),
AND(S73&gt;=16,S73&lt;=18),IFERROR(VLOOKUP(入力項目!$S$16,子育て関連マスタ!$I$26:$M$28,4,FALSE),0),
AND(S73&gt;=19,S73&lt;=20,入力項目!$S$16="高専"),IFERROR(VLOOKUP(入力項目!$S$16,子育て関連マスタ!$I$26:$M$28,4,FALSE),0),
AND(S73&gt;=19,S73&lt;=20,入力項目!$S$16&lt;&gt;"高専"),IFERROR(VLOOKUP(入力項目!$S$17,子育て関連マスタ!$I$32:$M$37,4,FALSE),0),
AND(S73&gt;=21,S73&lt;=22,入力項目!$S$16="高専"),IFERROR(VLOOKUP(入力項目!$S$17,子育て関連マスタ!$I$32:$M$34,4,FALSE),0),
AND(S73&gt;=21,S73&lt;=22,入力項目!$S$16&lt;&gt;"高専"),IFERROR(VLOOKUP(入力項目!$S$17,子育て関連マスタ!$I$32:$M$34,4,FALSE),0),
S73&gt;=23,0
) +
IF($D73=4,
  IFERROR(_xlfn.IFS(
  S73&lt;=入力項目!$S$11,0,
  AND(S73=入力項目!$S$11),IFERROR(VLOOKUP(入力項目!$S$12,子育て関連マスタ!$I$4:$M$5,2,FALSE),0),
  AND(S73=4),IFERROR(VLOOKUP(入力項目!$S$13,子育て関連マスタ!$I$9:$M$12,2,FALSE),0),
  AND(S73=7),IFERROR(VLOOKUP(入力項目!$S$14,子育て関連マスタ!$I$16:$M$17,2,FALSE),0),
  AND(S73=13),IFERROR(VLOOKUP(入力項目!$S$15,子育て関連マスタ!$I$21:$M$22,2,FALSE),0),
  AND(S73=16),IFERROR(VLOOKUP(入力項目!$S$16,子育て関連マスタ!$I$26:$M$28,2,FALSE),0),
  AND(S73=19,入力項目!$S$16&lt;&gt;"高専"),IFERROR(VLOOKUP(入力項目!$S$17,子育て関連マスタ!$I$32:$M$37,2,FALSE),0),
  AND(S73=21,入力項目!$S$16="高専"),IFERROR(VLOOKUP(入力項目!$S$17,子育て関連マスタ!$I$32:$M$37,2,FALSE),0),
  S73&gt;=22,0
  ),0),0
) +
IF(AND(S73&gt;=1,S73&lt;=15),IF($D73=入力項目!$S$8,入力項目!$S$3,0),0) +
IF(AND(S73&gt;=1,S73&lt;=15),IF($D73=5,入力項目!$S$4,0),0) +
IF(AND(S73&gt;=1,S73&lt;=15),IF($D73=12,入力項目!$S$5,0),0) +
IF(AND(入力項目!$S$7=$A73,入力項目!$S$8=$D73),子育て関連マスタ!$C$14,0) +
IFERROR(IF(AND(YEAR(EDATE(DATE(入力項目!$S$7,入力項目!$S$8,1),1))=$A73,MONTH(EDATE(DATE(入力項目!$S$7,入力項目!$S$8,1),1))=$D73),子育て関連マスタ!$C$15,0),0) +
IF(AND(OR(S73=3,S73=5,S73=7),$D73=11),子育て関連マスタ!$C$17,0) +
IF(AND(S73=20,$D73=1),子育て関連マスタ!$C$18,0) +
IF(AND(S73=20,$D73=1),
IFERROR(_xlfn.IFS(
入力項目!$S$10="男",子育て関連マスタ!$C$18,
入力項目!$S$10="女",子育て関連マスタ!$C$19
),0),0
) +
IF(AND(S73&gt;=入力項目!$S$18,S73&lt;=入力項目!$S$19),入力項目!$S$20,0) +
IF(AND(S73&gt;=入力項目!$S$21,S73&lt;=入力項目!$S$22),入力項目!$S$23,0) +
IF(AND(S73&gt;=入力項目!$S$24,S73&lt;=入力項目!$S$25),入力項目!$S$26,0)
)</f>
        <v>0</v>
      </c>
      <c r="AH73">
        <f ca="1">-(
_xlfn.IFS(
T73&lt;=入力項目!$S$11,0,
AND(T73&gt;=入力項目!$S$11+1,T73&lt;=3),IFERROR(VLOOKUP(入力項目!$S$12,子育て関連マスタ!$I$4:$M$5,4,FALSE),0),
AND(T73&gt;=4,T73&lt;=6),IFERROR(VLOOKUP(入力項目!$S$13,子育て関連マスタ!$I$9:$M$12,4,FALSE),0),
AND(T73&gt;=7,T73&lt;=12),IFERROR(VLOOKUP(入力項目!$S$14,子育て関連マスタ!$I$16:$M$17,4,FALSE),0),
AND(T73&gt;=13,T73&lt;=15),IFERROR(VLOOKUP(入力項目!$S$15,子育て関連マスタ!$I$21:$M$22,4,FALSE),0),
AND(T73&gt;=16,T73&lt;=18),IFERROR(VLOOKUP(入力項目!$S$16,子育て関連マスタ!$I$26:$M$28,4,FALSE),0),
AND(T73&gt;=19,T73&lt;=20,入力項目!$S$16="高専"),IFERROR(VLOOKUP(入力項目!$S$16,子育て関連マスタ!$I$26:$M$28,4,FALSE),0),
AND(T73&gt;=19,T73&lt;=20,入力項目!$S$16&lt;&gt;"高専"),IFERROR(VLOOKUP(入力項目!$S$17,子育て関連マスタ!$I$32:$M$37,4,FALSE),0),
AND(T73&gt;=21,T73&lt;=22,入力項目!$S$16="高専"),IFERROR(VLOOKUP(入力項目!$S$17,子育て関連マスタ!$I$32:$M$34,4,FALSE),0),
AND(T73&gt;=21,T73&lt;=22,入力項目!$S$16&lt;&gt;"高専"),IFERROR(VLOOKUP(入力項目!$S$17,子育て関連マスタ!$I$32:$M$34,4,FALSE),0),
T73&gt;=23,0
) +
IF($D73=4,
  IFERROR(_xlfn.IFS(
  T73&lt;=入力項目!$S$11,0,
  AND(T73=入力項目!$S$11),IFERROR(VLOOKUP(入力項目!$S$12,子育て関連マスタ!$I$4:$M$5,2,FALSE),0),
  AND(T73=4),IFERROR(VLOOKUP(入力項目!$S$13,子育て関連マスタ!$I$9:$M$12,2,FALSE),0),
  AND(T73=7),IFERROR(VLOOKUP(入力項目!$S$14,子育て関連マスタ!$I$16:$M$17,2,FALSE),0),
  AND(T73=13),IFERROR(VLOOKUP(入力項目!$S$15,子育て関連マスタ!$I$21:$M$22,2,FALSE),0),
  AND(T73=16),IFERROR(VLOOKUP(入力項目!$S$16,子育て関連マスタ!$I$26:$M$28,2,FALSE),0),
  AND(T73=19,入力項目!$S$16&lt;&gt;"高専"),IFERROR(VLOOKUP(入力項目!$S$17,子育て関連マスタ!$I$32:$M$37,2,FALSE),0),
  AND(T73=21,入力項目!$S$16="高専"),IFERROR(VLOOKUP(入力項目!$S$17,子育て関連マスタ!$I$32:$M$37,2,FALSE),0),
  T73&gt;=22,0
  ),0),0
) +
IF(AND(T73&gt;=1,T73&lt;=15),IF($D73=入力項目!$S$8,入力項目!$S$3,0),0) +
IF(AND(T73&gt;=1,T73&lt;=15),IF($D73=5,入力項目!$S$4,0),0) +
IF(AND(T73&gt;=1,T73&lt;=15),IF($D73=12,入力項目!$S$5,0),0) +
IF(AND(入力項目!$S$7=$A73,入力項目!$S$8=$D73),子育て関連マスタ!$C$14,0) +
IFERROR(IF(AND(YEAR(EDATE(DATE(入力項目!$S$7,入力項目!$S$8,1),1))=$A73,MONTH(EDATE(DATE(入力項目!$S$7,入力項目!$S$8,1),1))=$D73),子育て関連マスタ!$C$15,0),0) +
IF(AND(OR(T73=3,T73=5,T73=7),$D73=11),子育て関連マスタ!$C$17,0) +
IF(AND(T73=20,$D73=1),子育て関連マスタ!$C$18,0) +
IF(AND(T73=20,$D73=1),
IFERROR(_xlfn.IFS(
入力項目!$S$10="男",子育て関連マスタ!$C$18,
入力項目!$S$10="女",子育て関連マスタ!$C$19
),0),0
) +
IF(AND(T73&gt;=入力項目!$S$18,T73&lt;=入力項目!$S$19),入力項目!$S$20,0) +
IF(AND(T73&gt;=入力項目!$S$21,T73&lt;=入力項目!$S$22),入力項目!$S$23,0) +
IF(AND(T73&gt;=入力項目!$S$24,T73&lt;=入力項目!$S$25),入力項目!$S$26,0)
)</f>
        <v>0</v>
      </c>
      <c r="AI73">
        <f ca="1">-(
_xlfn.IFS(
U73&lt;=入力項目!$S$11,0,
AND(U73&gt;=入力項目!$S$11+1,U73&lt;=3),IFERROR(VLOOKUP(入力項目!$S$12,子育て関連マスタ!$I$4:$M$5,4,FALSE),0),
AND(U73&gt;=4,U73&lt;=6),IFERROR(VLOOKUP(入力項目!$S$13,子育て関連マスタ!$I$9:$M$12,4,FALSE),0),
AND(U73&gt;=7,U73&lt;=12),IFERROR(VLOOKUP(入力項目!$S$14,子育て関連マスタ!$I$16:$M$17,4,FALSE),0),
AND(U73&gt;=13,U73&lt;=15),IFERROR(VLOOKUP(入力項目!$S$15,子育て関連マスタ!$I$21:$M$22,4,FALSE),0),
AND(U73&gt;=16,U73&lt;=18),IFERROR(VLOOKUP(入力項目!$S$16,子育て関連マスタ!$I$26:$M$28,4,FALSE),0),
AND(U73&gt;=19,U73&lt;=20,入力項目!$S$16="高専"),IFERROR(VLOOKUP(入力項目!$S$16,子育て関連マスタ!$I$26:$M$28,4,FALSE),0),
AND(U73&gt;=19,U73&lt;=20,入力項目!$S$16&lt;&gt;"高専"),IFERROR(VLOOKUP(入力項目!$S$17,子育て関連マスタ!$I$32:$M$37,4,FALSE),0),
AND(U73&gt;=21,U73&lt;=22,入力項目!$S$16="高専"),IFERROR(VLOOKUP(入力項目!$S$17,子育て関連マスタ!$I$32:$M$34,4,FALSE),0),
AND(U73&gt;=21,U73&lt;=22,入力項目!$S$16&lt;&gt;"高専"),IFERROR(VLOOKUP(入力項目!$S$17,子育て関連マスタ!$I$32:$M$34,4,FALSE),0),
U73&gt;=23,0
) +
IF($D73=4,
  IFERROR(_xlfn.IFS(
  U73&lt;=入力項目!$S$11,0,
  AND(U73=入力項目!$S$11),IFERROR(VLOOKUP(入力項目!$S$12,子育て関連マスタ!$I$4:$M$5,2,FALSE),0),
  AND(U73=4),IFERROR(VLOOKUP(入力項目!$S$13,子育て関連マスタ!$I$9:$M$12,2,FALSE),0),
  AND(U73=7),IFERROR(VLOOKUP(入力項目!$S$14,子育て関連マスタ!$I$16:$M$17,2,FALSE),0),
  AND(U73=13),IFERROR(VLOOKUP(入力項目!$S$15,子育て関連マスタ!$I$21:$M$22,2,FALSE),0),
  AND(U73=16),IFERROR(VLOOKUP(入力項目!$S$16,子育て関連マスタ!$I$26:$M$28,2,FALSE),0),
  AND(U73=19,入力項目!$S$16&lt;&gt;"高専"),IFERROR(VLOOKUP(入力項目!$S$17,子育て関連マスタ!$I$32:$M$37,2,FALSE),0),
  AND(U73=21,入力項目!$S$16="高専"),IFERROR(VLOOKUP(入力項目!$S$17,子育て関連マスタ!$I$32:$M$37,2,FALSE),0),
  U73&gt;=22,0
  ),0),0
) +
IF(AND(U73&gt;=1,U73&lt;=15),IF($D73=入力項目!$S$8,入力項目!$S$3,0),0) +
IF(AND(U73&gt;=1,U73&lt;=15),IF($D73=5,入力項目!$S$4,0),0) +
IF(AND(U73&gt;=1,U73&lt;=15),IF($D73=12,入力項目!$S$5,0),0) +
IF(AND(入力項目!$S$7=$A73,入力項目!$S$8=$D73),子育て関連マスタ!$C$14,0) +
IFERROR(IF(AND(YEAR(EDATE(DATE(入力項目!$S$7,入力項目!$S$8,1),1))=$A73,MONTH(EDATE(DATE(入力項目!$S$7,入力項目!$S$8,1),1))=$D73),子育て関連マスタ!$C$15,0),0) +
IF(AND(OR(U73=3,U73=5,U73=7),$D73=11),子育て関連マスタ!$C$17,0) +
IF(AND(U73=20,$D73=1),子育て関連マスタ!$C$18,0) +
IF(AND(U73=20,$D73=1),
IFERROR(_xlfn.IFS(
入力項目!$S$10="男",子育て関連マスタ!$C$18,
入力項目!$S$10="女",子育て関連マスタ!$C$19
),0),0
) +
IF(AND(U73&gt;=入力項目!$S$18,U73&lt;=入力項目!$S$19),入力項目!$S$20,0) +
IF(AND(U73&gt;=入力項目!$S$21,U73&lt;=入力項目!$S$22),入力項目!$S$23,0) +
IF(AND(U73&gt;=入力項目!$S$24,U73&lt;=入力項目!$S$25),入力項目!$S$26,0)
)</f>
        <v>0</v>
      </c>
      <c r="AJ73" s="10">
        <f ca="1">-VLOOKUP($D73,月別収支!$A$2:$H$13,7,FALSE)</f>
        <v>-20000</v>
      </c>
    </row>
    <row r="74" spans="1:36" x14ac:dyDescent="0.4">
      <c r="A74">
        <f t="shared" ca="1" si="20"/>
        <v>2030</v>
      </c>
      <c r="B74">
        <f t="shared" ca="1" si="27"/>
        <v>2030</v>
      </c>
      <c r="C74">
        <f t="shared" ca="1" si="28"/>
        <v>6</v>
      </c>
      <c r="D74">
        <f t="shared" ca="1" si="21"/>
        <v>8</v>
      </c>
      <c r="E74" t="str">
        <f t="shared" ca="1" si="22"/>
        <v>2030年8月</v>
      </c>
      <c r="F74">
        <f ca="1">IF(OR(入力項目!$N$5&lt;$A74,AND(入力項目!$N$5=$A74,入力項目!$N$6&lt;$D74)),IF(F73=0,1,IF(G74=12,F73+1,F73)),0)</f>
        <v>5</v>
      </c>
      <c r="G74">
        <f ca="1">IF(OR(入力項目!$N$5&lt;$A74,AND(入力項目!$N$5=$A74,入力項目!$N$6&lt;$D74)),IF(G73=12,1,G73+1),0)</f>
        <v>10</v>
      </c>
      <c r="H74" t="str">
        <f t="shared" ca="1" si="23"/>
        <v>5_10</v>
      </c>
      <c r="I74">
        <f ca="1">IF(
  IFERROR(AND($C74&gt;0,MOD($C74,入力項目!$N$22)=0,$D74=入力項目!$N$23), FALSE),
  1,
  IF(
    AND(I73&gt;0,J73=12),
    IF(I73=入力項目!$N$28, 0, I73+1),
    I73
  )
)</f>
        <v>2</v>
      </c>
      <c r="J74">
        <f ca="1">IF($D74=入力項目!$N$23,1,IFERROR(J73+1,1))</f>
        <v>3</v>
      </c>
      <c r="K74" t="str">
        <f t="shared" ca="1" si="24"/>
        <v>2_3</v>
      </c>
      <c r="L74">
        <f ca="1">L73+IF(入力項目!$D$4=$D74,1,0)</f>
        <v>34</v>
      </c>
      <c r="M74" t="str">
        <f t="shared" ca="1" si="25"/>
        <v>34歳</v>
      </c>
      <c r="N74">
        <f t="shared" ca="1" si="29"/>
        <v>35</v>
      </c>
      <c r="O74" t="str">
        <f t="shared" ca="1" si="26"/>
        <v>35歳</v>
      </c>
      <c r="P74">
        <f t="shared" ca="1" si="30"/>
        <v>10</v>
      </c>
      <c r="Q74">
        <f t="shared" ca="1" si="31"/>
        <v>8</v>
      </c>
      <c r="R74">
        <f t="shared" ca="1" si="32"/>
        <v>2031</v>
      </c>
      <c r="S74">
        <f t="shared" ca="1" si="33"/>
        <v>2031</v>
      </c>
      <c r="T74">
        <f t="shared" ca="1" si="34"/>
        <v>2031</v>
      </c>
      <c r="U74">
        <f t="shared" ca="1" si="35"/>
        <v>2031</v>
      </c>
      <c r="V74" s="10">
        <f t="shared" ca="1" si="36"/>
        <v>11938170</v>
      </c>
      <c r="W74" s="10">
        <f ca="1">IF($L74&lt;その他マスタ!$B$1,VLOOKUP($D74,月別収支!$A$2:$H$13,2,FALSE),その他マスタ!$B$3)+IF(AND($L74=その他マスタ!$B$1,入力項目!$I$9="あり",$D74=入力項目!$D$4),その他マスタ!$B$2,0)</f>
        <v>300000</v>
      </c>
      <c r="X74" s="10">
        <f ca="1">-IF(入力項目!$K$5=TRUE,
IF($F74+$G74&lt;3,VLOOKUP($D74,月別収支!$A$2:$H$13,8,FALSE),0)+IFERROR(VLOOKUP($H74,住宅ローン計算!C:P,13,FALSE),0)+IF($F74&gt;1,IF(OR($G74=3,$G74=6,$G74=9,$G74=12),ROUNDUP(入力項目!$N$18/4,0),0),0),
VLOOKUP($D74,月別収支!$A$2:$H$13,8,FALSE))</f>
        <v>-51775</v>
      </c>
      <c r="Y74" s="10">
        <f ca="1">-VLOOKUP($D74,月別収支!$A$2:$H$13,3,FALSE)</f>
        <v>-75000</v>
      </c>
      <c r="Z74" s="10">
        <f ca="1">-VLOOKUP($D74,月別収支!$A$2:$H$13,4,FALSE)</f>
        <v>-27000</v>
      </c>
      <c r="AA74" s="10">
        <f ca="1">-VLOOKUP($D74,月別収支!$A$2:$H$13,6,FALSE)</f>
        <v>-10000</v>
      </c>
      <c r="AB74" s="10">
        <f ca="1">-(
VLOOKUP($D74,月別収支!$A$2:$H$13,5,FALSE)+IF(AND(入力項目!$I$27&lt;=$A74,ISEVEN($A74-入力項目!$I$27),入力項目!$I$28=$D74),入力項目!$I$26,0)
+IF(入力項目!$K$26=TRUE,
IFERROR(VLOOKUP($K74,マイカーローン計算!C:P,13,FALSE),0),
IFERROR(
  IF(AND($C74&gt;0,MOD($C74,入力項目!$N$22)=0,$D74=入力項目!$N$23),入力項目!$N$24,0),
 0
)
)
)</f>
        <v>-20000</v>
      </c>
      <c r="AC74" s="10">
        <f ca="1">-IF($A74&lt;入力項目!$N$33,入力項目!$N$35,IF(AND($A74=入力項目!$N$33,$D74&lt;=入力項目!$N$34),入力項目!$N$35,0))</f>
        <v>0</v>
      </c>
      <c r="AD74">
        <f ca="1">-(
_xlfn.IFS(
P74&lt;=入力項目!$S$11,0,
AND(P74&gt;=入力項目!$S$11+1,P74&lt;=3),IFERROR(VLOOKUP(入力項目!$S$12,子育て関連マスタ!$I$4:$M$5,4,FALSE),0),
AND(P74&gt;=4,P74&lt;=6),IFERROR(VLOOKUP(入力項目!$S$13,子育て関連マスタ!$I$9:$M$12,4,FALSE),0),
AND(P74&gt;=7,P74&lt;=12),IFERROR(VLOOKUP(入力項目!$S$14,子育て関連マスタ!$I$16:$M$17,4,FALSE),0),
AND(P74&gt;=13,P74&lt;=15),IFERROR(VLOOKUP(入力項目!$S$15,子育て関連マスタ!$I$21:$M$22,4,FALSE),0),
AND(P74&gt;=16,P74&lt;=18),IFERROR(VLOOKUP(入力項目!$S$16,子育て関連マスタ!$I$26:$M$28,4,FALSE),0),
AND(P74&gt;=19,P74&lt;=20,入力項目!$S$16="高専"),IFERROR(VLOOKUP(入力項目!$S$16,子育て関連マスタ!$I$26:$M$28,4,FALSE),0),
AND(P74&gt;=19,P74&lt;=20,入力項目!$S$16&lt;&gt;"高専"),IFERROR(VLOOKUP(入力項目!$S$17,子育て関連マスタ!$I$32:$M$37,4,FALSE),0),
AND(P74&gt;=21,P74&lt;=22,入力項目!$S$16="高専"),IFERROR(VLOOKUP(入力項目!$S$17,子育て関連マスタ!$I$32:$M$34,4,FALSE),0),
AND(P74&gt;=21,P74&lt;=22,入力項目!$S$16&lt;&gt;"高専"),IFERROR(VLOOKUP(入力項目!$S$17,子育て関連マスタ!$I$32:$M$34,4,FALSE),0),
P74&gt;=23,0
) +
IF($D74=4,
  IFERROR(_xlfn.IFS(
  P74&lt;=入力項目!$S$11,0,
  AND(P74=入力項目!$S$11),IFERROR(VLOOKUP(入力項目!$S$12,子育て関連マスタ!$I$4:$M$5,2,FALSE),0),
  AND(P74=4),IFERROR(VLOOKUP(入力項目!$S$13,子育て関連マスタ!$I$9:$M$12,2,FALSE),0),
  AND(P74=7),IFERROR(VLOOKUP(入力項目!$S$14,子育て関連マスタ!$I$16:$M$17,2,FALSE),0),
  AND(P74=13),IFERROR(VLOOKUP(入力項目!$S$15,子育て関連マスタ!$I$21:$M$22,2,FALSE),0),
  AND(P74=16),IFERROR(VLOOKUP(入力項目!$S$16,子育て関連マスタ!$I$26:$M$28,2,FALSE),0),
  AND(P74=19,入力項目!$S$16&lt;&gt;"高専"),IFERROR(VLOOKUP(入力項目!$S$17,子育て関連マスタ!$I$32:$M$37,2,FALSE),0),
  AND(P74=21,入力項目!$S$16="高専"),IFERROR(VLOOKUP(入力項目!$S$17,子育て関連マスタ!$I$32:$M$37,2,FALSE),0),
  P74&gt;=22,0
  ),0),0
) +
IF(AND(P74&gt;=1,P74&lt;=15),IF($D74=入力項目!$S$8,入力項目!$S$3,0),0) +
IF(AND(P74&gt;=1,P74&lt;=15),IF($D74=5,入力項目!$S$4,0),0) +
IF(AND(P74&gt;=1,P74&lt;=15),IF($D74=12,入力項目!$S$5,0),0) +
IF(AND(入力項目!$S$7=$A74,入力項目!$S$8=$D74),子育て関連マスタ!$C$14,0) +
IFERROR(IF(AND(YEAR(EDATE(DATE(入力項目!$S$7,入力項目!$S$8,1),1))=$A74,MONTH(EDATE(DATE(入力項目!$S$7,入力項目!$S$8,1),1))=$D74),子育て関連マスタ!$C$15,0),0) +
IF(AND(OR(P74=3,P74=5,P74=7),$D74=11),子育て関連マスタ!$C$17,0) +
IF(AND(P74=20,$D74=1),子育て関連マスタ!$C$18,0) +
IF(AND(P74=20,$D74=1),
IFERROR(_xlfn.IFS(
入力項目!$S$10="男",子育て関連マスタ!$C$18,
入力項目!$S$10="女",子育て関連マスタ!$C$19
),0),0
) +
IF(AND(P74&gt;=入力項目!$S$18,P74&lt;=入力項目!$S$19),入力項目!$S$20,0) +
IF(AND(P74&gt;=入力項目!$S$21,P74&lt;=入力項目!$S$22),入力項目!$S$23,0) +
IF(AND(P74&gt;=入力項目!$S$24,P74&lt;=入力項目!$S$25),入力項目!$S$26,0)
)</f>
        <v>-40000</v>
      </c>
      <c r="AE74">
        <f ca="1">-(
_xlfn.IFS(
Q74&lt;=入力項目!$S$11,0,
AND(Q74&gt;=入力項目!$S$11+1,Q74&lt;=3),IFERROR(VLOOKUP(入力項目!$S$12,子育て関連マスタ!$I$4:$M$5,4,FALSE),0),
AND(Q74&gt;=4,Q74&lt;=6),IFERROR(VLOOKUP(入力項目!$S$13,子育て関連マスタ!$I$9:$M$12,4,FALSE),0),
AND(Q74&gt;=7,Q74&lt;=12),IFERROR(VLOOKUP(入力項目!$S$14,子育て関連マスタ!$I$16:$M$17,4,FALSE),0),
AND(Q74&gt;=13,Q74&lt;=15),IFERROR(VLOOKUP(入力項目!$S$15,子育て関連マスタ!$I$21:$M$22,4,FALSE),0),
AND(Q74&gt;=16,Q74&lt;=18),IFERROR(VLOOKUP(入力項目!$S$16,子育て関連マスタ!$I$26:$M$28,4,FALSE),0),
AND(Q74&gt;=19,Q74&lt;=20,入力項目!$S$16="高専"),IFERROR(VLOOKUP(入力項目!$S$16,子育て関連マスタ!$I$26:$M$28,4,FALSE),0),
AND(Q74&gt;=19,Q74&lt;=20,入力項目!$S$16&lt;&gt;"高専"),IFERROR(VLOOKUP(入力項目!$S$17,子育て関連マスタ!$I$32:$M$37,4,FALSE),0),
AND(Q74&gt;=21,Q74&lt;=22,入力項目!$S$16="高専"),IFERROR(VLOOKUP(入力項目!$S$17,子育て関連マスタ!$I$32:$M$34,4,FALSE),0),
AND(Q74&gt;=21,Q74&lt;=22,入力項目!$S$16&lt;&gt;"高専"),IFERROR(VLOOKUP(入力項目!$S$17,子育て関連マスタ!$I$32:$M$34,4,FALSE),0),
Q74&gt;=23,0
) +
IF($D74=4,
  IFERROR(_xlfn.IFS(
  Q74&lt;=入力項目!$S$11,0,
  AND(Q74=入力項目!$S$11),IFERROR(VLOOKUP(入力項目!$S$12,子育て関連マスタ!$I$4:$M$5,2,FALSE),0),
  AND(Q74=4),IFERROR(VLOOKUP(入力項目!$S$13,子育て関連マスタ!$I$9:$M$12,2,FALSE),0),
  AND(Q74=7),IFERROR(VLOOKUP(入力項目!$S$14,子育て関連マスタ!$I$16:$M$17,2,FALSE),0),
  AND(Q74=13),IFERROR(VLOOKUP(入力項目!$S$15,子育て関連マスタ!$I$21:$M$22,2,FALSE),0),
  AND(Q74=16),IFERROR(VLOOKUP(入力項目!$S$16,子育て関連マスタ!$I$26:$M$28,2,FALSE),0),
  AND(Q74=19,入力項目!$S$16&lt;&gt;"高専"),IFERROR(VLOOKUP(入力項目!$S$17,子育て関連マスタ!$I$32:$M$37,2,FALSE),0),
  AND(Q74=21,入力項目!$S$16="高専"),IFERROR(VLOOKUP(入力項目!$S$17,子育て関連マスタ!$I$32:$M$37,2,FALSE),0),
  Q74&gt;=22,0
  ),0),0
) +
IF(AND(Q74&gt;=1,Q74&lt;=15),IF($D74=入力項目!$S$8,入力項目!$S$3,0),0) +
IF(AND(Q74&gt;=1,Q74&lt;=15),IF($D74=5,入力項目!$S$4,0),0) +
IF(AND(Q74&gt;=1,Q74&lt;=15),IF($D74=12,入力項目!$S$5,0),0) +
IF(AND(入力項目!$S$7=$A74,入力項目!$S$8=$D74),子育て関連マスタ!$C$14,0) +
IFERROR(IF(AND(YEAR(EDATE(DATE(入力項目!$S$7,入力項目!$S$8,1),1))=$A74,MONTH(EDATE(DATE(入力項目!$S$7,入力項目!$S$8,1),1))=$D74),子育て関連マスタ!$C$15,0),0) +
IF(AND(OR(Q74=3,Q74=5,Q74=7),$D74=11),子育て関連マスタ!$C$17,0) +
IF(AND(Q74=20,$D74=1),子育て関連マスタ!$C$18,0) +
IF(AND(Q74=20,$D74=1),
IFERROR(_xlfn.IFS(
入力項目!$S$10="男",子育て関連マスタ!$C$18,
入力項目!$S$10="女",子育て関連マスタ!$C$19
),0),0
) +
IF(AND(Q74&gt;=入力項目!$S$18,Q74&lt;=入力項目!$S$19),入力項目!$S$20,0) +
IF(AND(Q74&gt;=入力項目!$S$21,Q74&lt;=入力項目!$S$22),入力項目!$S$23,0) +
IF(AND(Q74&gt;=入力項目!$S$24,Q74&lt;=入力項目!$S$25),入力項目!$S$26,0)
)</f>
        <v>-40000</v>
      </c>
      <c r="AF74">
        <f ca="1">-(
_xlfn.IFS(
R74&lt;=入力項目!$S$11,0,
AND(R74&gt;=入力項目!$S$11+1,R74&lt;=3),IFERROR(VLOOKUP(入力項目!$S$12,子育て関連マスタ!$I$4:$M$5,4,FALSE),0),
AND(R74&gt;=4,R74&lt;=6),IFERROR(VLOOKUP(入力項目!$S$13,子育て関連マスタ!$I$9:$M$12,4,FALSE),0),
AND(R74&gt;=7,R74&lt;=12),IFERROR(VLOOKUP(入力項目!$S$14,子育て関連マスタ!$I$16:$M$17,4,FALSE),0),
AND(R74&gt;=13,R74&lt;=15),IFERROR(VLOOKUP(入力項目!$S$15,子育て関連マスタ!$I$21:$M$22,4,FALSE),0),
AND(R74&gt;=16,R74&lt;=18),IFERROR(VLOOKUP(入力項目!$S$16,子育て関連マスタ!$I$26:$M$28,4,FALSE),0),
AND(R74&gt;=19,R74&lt;=20,入力項目!$S$16="高専"),IFERROR(VLOOKUP(入力項目!$S$16,子育て関連マスタ!$I$26:$M$28,4,FALSE),0),
AND(R74&gt;=19,R74&lt;=20,入力項目!$S$16&lt;&gt;"高専"),IFERROR(VLOOKUP(入力項目!$S$17,子育て関連マスタ!$I$32:$M$37,4,FALSE),0),
AND(R74&gt;=21,R74&lt;=22,入力項目!$S$16="高専"),IFERROR(VLOOKUP(入力項目!$S$17,子育て関連マスタ!$I$32:$M$34,4,FALSE),0),
AND(R74&gt;=21,R74&lt;=22,入力項目!$S$16&lt;&gt;"高専"),IFERROR(VLOOKUP(入力項目!$S$17,子育て関連マスタ!$I$32:$M$34,4,FALSE),0),
R74&gt;=23,0
) +
IF($D74=4,
  IFERROR(_xlfn.IFS(
  R74&lt;=入力項目!$S$11,0,
  AND(R74=入力項目!$S$11),IFERROR(VLOOKUP(入力項目!$S$12,子育て関連マスタ!$I$4:$M$5,2,FALSE),0),
  AND(R74=4),IFERROR(VLOOKUP(入力項目!$S$13,子育て関連マスタ!$I$9:$M$12,2,FALSE),0),
  AND(R74=7),IFERROR(VLOOKUP(入力項目!$S$14,子育て関連マスタ!$I$16:$M$17,2,FALSE),0),
  AND(R74=13),IFERROR(VLOOKUP(入力項目!$S$15,子育て関連マスタ!$I$21:$M$22,2,FALSE),0),
  AND(R74=16),IFERROR(VLOOKUP(入力項目!$S$16,子育て関連マスタ!$I$26:$M$28,2,FALSE),0),
  AND(R74=19,入力項目!$S$16&lt;&gt;"高専"),IFERROR(VLOOKUP(入力項目!$S$17,子育て関連マスタ!$I$32:$M$37,2,FALSE),0),
  AND(R74=21,入力項目!$S$16="高専"),IFERROR(VLOOKUP(入力項目!$S$17,子育て関連マスタ!$I$32:$M$37,2,FALSE),0),
  R74&gt;=22,0
  ),0),0
) +
IF(AND(R74&gt;=1,R74&lt;=15),IF($D74=入力項目!$S$8,入力項目!$S$3,0),0) +
IF(AND(R74&gt;=1,R74&lt;=15),IF($D74=5,入力項目!$S$4,0),0) +
IF(AND(R74&gt;=1,R74&lt;=15),IF($D74=12,入力項目!$S$5,0),0) +
IF(AND(入力項目!$S$7=$A74,入力項目!$S$8=$D74),子育て関連マスタ!$C$14,0) +
IFERROR(IF(AND(YEAR(EDATE(DATE(入力項目!$S$7,入力項目!$S$8,1),1))=$A74,MONTH(EDATE(DATE(入力項目!$S$7,入力項目!$S$8,1),1))=$D74),子育て関連マスタ!$C$15,0),0) +
IF(AND(OR(R74=3,R74=5,R74=7),$D74=11),子育て関連マスタ!$C$17,0) +
IF(AND(R74=20,$D74=1),子育て関連マスタ!$C$18,0) +
IF(AND(R74=20,$D74=1),
IFERROR(_xlfn.IFS(
入力項目!$S$10="男",子育て関連マスタ!$C$18,
入力項目!$S$10="女",子育て関連マスタ!$C$19
),0),0
) +
IF(AND(R74&gt;=入力項目!$S$18,R74&lt;=入力項目!$S$19),入力項目!$S$20,0) +
IF(AND(R74&gt;=入力項目!$S$21,R74&lt;=入力項目!$S$22),入力項目!$S$23,0) +
IF(AND(R74&gt;=入力項目!$S$24,R74&lt;=入力項目!$S$25),入力項目!$S$26,0)
)</f>
        <v>0</v>
      </c>
      <c r="AG74">
        <f ca="1">-(
_xlfn.IFS(
S74&lt;=入力項目!$S$11,0,
AND(S74&gt;=入力項目!$S$11+1,S74&lt;=3),IFERROR(VLOOKUP(入力項目!$S$12,子育て関連マスタ!$I$4:$M$5,4,FALSE),0),
AND(S74&gt;=4,S74&lt;=6),IFERROR(VLOOKUP(入力項目!$S$13,子育て関連マスタ!$I$9:$M$12,4,FALSE),0),
AND(S74&gt;=7,S74&lt;=12),IFERROR(VLOOKUP(入力項目!$S$14,子育て関連マスタ!$I$16:$M$17,4,FALSE),0),
AND(S74&gt;=13,S74&lt;=15),IFERROR(VLOOKUP(入力項目!$S$15,子育て関連マスタ!$I$21:$M$22,4,FALSE),0),
AND(S74&gt;=16,S74&lt;=18),IFERROR(VLOOKUP(入力項目!$S$16,子育て関連マスタ!$I$26:$M$28,4,FALSE),0),
AND(S74&gt;=19,S74&lt;=20,入力項目!$S$16="高専"),IFERROR(VLOOKUP(入力項目!$S$16,子育て関連マスタ!$I$26:$M$28,4,FALSE),0),
AND(S74&gt;=19,S74&lt;=20,入力項目!$S$16&lt;&gt;"高専"),IFERROR(VLOOKUP(入力項目!$S$17,子育て関連マスタ!$I$32:$M$37,4,FALSE),0),
AND(S74&gt;=21,S74&lt;=22,入力項目!$S$16="高専"),IFERROR(VLOOKUP(入力項目!$S$17,子育て関連マスタ!$I$32:$M$34,4,FALSE),0),
AND(S74&gt;=21,S74&lt;=22,入力項目!$S$16&lt;&gt;"高専"),IFERROR(VLOOKUP(入力項目!$S$17,子育て関連マスタ!$I$32:$M$34,4,FALSE),0),
S74&gt;=23,0
) +
IF($D74=4,
  IFERROR(_xlfn.IFS(
  S74&lt;=入力項目!$S$11,0,
  AND(S74=入力項目!$S$11),IFERROR(VLOOKUP(入力項目!$S$12,子育て関連マスタ!$I$4:$M$5,2,FALSE),0),
  AND(S74=4),IFERROR(VLOOKUP(入力項目!$S$13,子育て関連マスタ!$I$9:$M$12,2,FALSE),0),
  AND(S74=7),IFERROR(VLOOKUP(入力項目!$S$14,子育て関連マスタ!$I$16:$M$17,2,FALSE),0),
  AND(S74=13),IFERROR(VLOOKUP(入力項目!$S$15,子育て関連マスタ!$I$21:$M$22,2,FALSE),0),
  AND(S74=16),IFERROR(VLOOKUP(入力項目!$S$16,子育て関連マスタ!$I$26:$M$28,2,FALSE),0),
  AND(S74=19,入力項目!$S$16&lt;&gt;"高専"),IFERROR(VLOOKUP(入力項目!$S$17,子育て関連マスタ!$I$32:$M$37,2,FALSE),0),
  AND(S74=21,入力項目!$S$16="高専"),IFERROR(VLOOKUP(入力項目!$S$17,子育て関連マスタ!$I$32:$M$37,2,FALSE),0),
  S74&gt;=22,0
  ),0),0
) +
IF(AND(S74&gt;=1,S74&lt;=15),IF($D74=入力項目!$S$8,入力項目!$S$3,0),0) +
IF(AND(S74&gt;=1,S74&lt;=15),IF($D74=5,入力項目!$S$4,0),0) +
IF(AND(S74&gt;=1,S74&lt;=15),IF($D74=12,入力項目!$S$5,0),0) +
IF(AND(入力項目!$S$7=$A74,入力項目!$S$8=$D74),子育て関連マスタ!$C$14,0) +
IFERROR(IF(AND(YEAR(EDATE(DATE(入力項目!$S$7,入力項目!$S$8,1),1))=$A74,MONTH(EDATE(DATE(入力項目!$S$7,入力項目!$S$8,1),1))=$D74),子育て関連マスタ!$C$15,0),0) +
IF(AND(OR(S74=3,S74=5,S74=7),$D74=11),子育て関連マスタ!$C$17,0) +
IF(AND(S74=20,$D74=1),子育て関連マスタ!$C$18,0) +
IF(AND(S74=20,$D74=1),
IFERROR(_xlfn.IFS(
入力項目!$S$10="男",子育て関連マスタ!$C$18,
入力項目!$S$10="女",子育て関連マスタ!$C$19
),0),0
) +
IF(AND(S74&gt;=入力項目!$S$18,S74&lt;=入力項目!$S$19),入力項目!$S$20,0) +
IF(AND(S74&gt;=入力項目!$S$21,S74&lt;=入力項目!$S$22),入力項目!$S$23,0) +
IF(AND(S74&gt;=入力項目!$S$24,S74&lt;=入力項目!$S$25),入力項目!$S$26,0)
)</f>
        <v>0</v>
      </c>
      <c r="AH74">
        <f ca="1">-(
_xlfn.IFS(
T74&lt;=入力項目!$S$11,0,
AND(T74&gt;=入力項目!$S$11+1,T74&lt;=3),IFERROR(VLOOKUP(入力項目!$S$12,子育て関連マスタ!$I$4:$M$5,4,FALSE),0),
AND(T74&gt;=4,T74&lt;=6),IFERROR(VLOOKUP(入力項目!$S$13,子育て関連マスタ!$I$9:$M$12,4,FALSE),0),
AND(T74&gt;=7,T74&lt;=12),IFERROR(VLOOKUP(入力項目!$S$14,子育て関連マスタ!$I$16:$M$17,4,FALSE),0),
AND(T74&gt;=13,T74&lt;=15),IFERROR(VLOOKUP(入力項目!$S$15,子育て関連マスタ!$I$21:$M$22,4,FALSE),0),
AND(T74&gt;=16,T74&lt;=18),IFERROR(VLOOKUP(入力項目!$S$16,子育て関連マスタ!$I$26:$M$28,4,FALSE),0),
AND(T74&gt;=19,T74&lt;=20,入力項目!$S$16="高専"),IFERROR(VLOOKUP(入力項目!$S$16,子育て関連マスタ!$I$26:$M$28,4,FALSE),0),
AND(T74&gt;=19,T74&lt;=20,入力項目!$S$16&lt;&gt;"高専"),IFERROR(VLOOKUP(入力項目!$S$17,子育て関連マスタ!$I$32:$M$37,4,FALSE),0),
AND(T74&gt;=21,T74&lt;=22,入力項目!$S$16="高専"),IFERROR(VLOOKUP(入力項目!$S$17,子育て関連マスタ!$I$32:$M$34,4,FALSE),0),
AND(T74&gt;=21,T74&lt;=22,入力項目!$S$16&lt;&gt;"高専"),IFERROR(VLOOKUP(入力項目!$S$17,子育て関連マスタ!$I$32:$M$34,4,FALSE),0),
T74&gt;=23,0
) +
IF($D74=4,
  IFERROR(_xlfn.IFS(
  T74&lt;=入力項目!$S$11,0,
  AND(T74=入力項目!$S$11),IFERROR(VLOOKUP(入力項目!$S$12,子育て関連マスタ!$I$4:$M$5,2,FALSE),0),
  AND(T74=4),IFERROR(VLOOKUP(入力項目!$S$13,子育て関連マスタ!$I$9:$M$12,2,FALSE),0),
  AND(T74=7),IFERROR(VLOOKUP(入力項目!$S$14,子育て関連マスタ!$I$16:$M$17,2,FALSE),0),
  AND(T74=13),IFERROR(VLOOKUP(入力項目!$S$15,子育て関連マスタ!$I$21:$M$22,2,FALSE),0),
  AND(T74=16),IFERROR(VLOOKUP(入力項目!$S$16,子育て関連マスタ!$I$26:$M$28,2,FALSE),0),
  AND(T74=19,入力項目!$S$16&lt;&gt;"高専"),IFERROR(VLOOKUP(入力項目!$S$17,子育て関連マスタ!$I$32:$M$37,2,FALSE),0),
  AND(T74=21,入力項目!$S$16="高専"),IFERROR(VLOOKUP(入力項目!$S$17,子育て関連マスタ!$I$32:$M$37,2,FALSE),0),
  T74&gt;=22,0
  ),0),0
) +
IF(AND(T74&gt;=1,T74&lt;=15),IF($D74=入力項目!$S$8,入力項目!$S$3,0),0) +
IF(AND(T74&gt;=1,T74&lt;=15),IF($D74=5,入力項目!$S$4,0),0) +
IF(AND(T74&gt;=1,T74&lt;=15),IF($D74=12,入力項目!$S$5,0),0) +
IF(AND(入力項目!$S$7=$A74,入力項目!$S$8=$D74),子育て関連マスタ!$C$14,0) +
IFERROR(IF(AND(YEAR(EDATE(DATE(入力項目!$S$7,入力項目!$S$8,1),1))=$A74,MONTH(EDATE(DATE(入力項目!$S$7,入力項目!$S$8,1),1))=$D74),子育て関連マスタ!$C$15,0),0) +
IF(AND(OR(T74=3,T74=5,T74=7),$D74=11),子育て関連マスタ!$C$17,0) +
IF(AND(T74=20,$D74=1),子育て関連マスタ!$C$18,0) +
IF(AND(T74=20,$D74=1),
IFERROR(_xlfn.IFS(
入力項目!$S$10="男",子育て関連マスタ!$C$18,
入力項目!$S$10="女",子育て関連マスタ!$C$19
),0),0
) +
IF(AND(T74&gt;=入力項目!$S$18,T74&lt;=入力項目!$S$19),入力項目!$S$20,0) +
IF(AND(T74&gt;=入力項目!$S$21,T74&lt;=入力項目!$S$22),入力項目!$S$23,0) +
IF(AND(T74&gt;=入力項目!$S$24,T74&lt;=入力項目!$S$25),入力項目!$S$26,0)
)</f>
        <v>0</v>
      </c>
      <c r="AI74">
        <f ca="1">-(
_xlfn.IFS(
U74&lt;=入力項目!$S$11,0,
AND(U74&gt;=入力項目!$S$11+1,U74&lt;=3),IFERROR(VLOOKUP(入力項目!$S$12,子育て関連マスタ!$I$4:$M$5,4,FALSE),0),
AND(U74&gt;=4,U74&lt;=6),IFERROR(VLOOKUP(入力項目!$S$13,子育て関連マスタ!$I$9:$M$12,4,FALSE),0),
AND(U74&gt;=7,U74&lt;=12),IFERROR(VLOOKUP(入力項目!$S$14,子育て関連マスタ!$I$16:$M$17,4,FALSE),0),
AND(U74&gt;=13,U74&lt;=15),IFERROR(VLOOKUP(入力項目!$S$15,子育て関連マスタ!$I$21:$M$22,4,FALSE),0),
AND(U74&gt;=16,U74&lt;=18),IFERROR(VLOOKUP(入力項目!$S$16,子育て関連マスタ!$I$26:$M$28,4,FALSE),0),
AND(U74&gt;=19,U74&lt;=20,入力項目!$S$16="高専"),IFERROR(VLOOKUP(入力項目!$S$16,子育て関連マスタ!$I$26:$M$28,4,FALSE),0),
AND(U74&gt;=19,U74&lt;=20,入力項目!$S$16&lt;&gt;"高専"),IFERROR(VLOOKUP(入力項目!$S$17,子育て関連マスタ!$I$32:$M$37,4,FALSE),0),
AND(U74&gt;=21,U74&lt;=22,入力項目!$S$16="高専"),IFERROR(VLOOKUP(入力項目!$S$17,子育て関連マスタ!$I$32:$M$34,4,FALSE),0),
AND(U74&gt;=21,U74&lt;=22,入力項目!$S$16&lt;&gt;"高専"),IFERROR(VLOOKUP(入力項目!$S$17,子育て関連マスタ!$I$32:$M$34,4,FALSE),0),
U74&gt;=23,0
) +
IF($D74=4,
  IFERROR(_xlfn.IFS(
  U74&lt;=入力項目!$S$11,0,
  AND(U74=入力項目!$S$11),IFERROR(VLOOKUP(入力項目!$S$12,子育て関連マスタ!$I$4:$M$5,2,FALSE),0),
  AND(U74=4),IFERROR(VLOOKUP(入力項目!$S$13,子育て関連マスタ!$I$9:$M$12,2,FALSE),0),
  AND(U74=7),IFERROR(VLOOKUP(入力項目!$S$14,子育て関連マスタ!$I$16:$M$17,2,FALSE),0),
  AND(U74=13),IFERROR(VLOOKUP(入力項目!$S$15,子育て関連マスタ!$I$21:$M$22,2,FALSE),0),
  AND(U74=16),IFERROR(VLOOKUP(入力項目!$S$16,子育て関連マスタ!$I$26:$M$28,2,FALSE),0),
  AND(U74=19,入力項目!$S$16&lt;&gt;"高専"),IFERROR(VLOOKUP(入力項目!$S$17,子育て関連マスタ!$I$32:$M$37,2,FALSE),0),
  AND(U74=21,入力項目!$S$16="高専"),IFERROR(VLOOKUP(入力項目!$S$17,子育て関連マスタ!$I$32:$M$37,2,FALSE),0),
  U74&gt;=22,0
  ),0),0
) +
IF(AND(U74&gt;=1,U74&lt;=15),IF($D74=入力項目!$S$8,入力項目!$S$3,0),0) +
IF(AND(U74&gt;=1,U74&lt;=15),IF($D74=5,入力項目!$S$4,0),0) +
IF(AND(U74&gt;=1,U74&lt;=15),IF($D74=12,入力項目!$S$5,0),0) +
IF(AND(入力項目!$S$7=$A74,入力項目!$S$8=$D74),子育て関連マスタ!$C$14,0) +
IFERROR(IF(AND(YEAR(EDATE(DATE(入力項目!$S$7,入力項目!$S$8,1),1))=$A74,MONTH(EDATE(DATE(入力項目!$S$7,入力項目!$S$8,1),1))=$D74),子育て関連マスタ!$C$15,0),0) +
IF(AND(OR(U74=3,U74=5,U74=7),$D74=11),子育て関連マスタ!$C$17,0) +
IF(AND(U74=20,$D74=1),子育て関連マスタ!$C$18,0) +
IF(AND(U74=20,$D74=1),
IFERROR(_xlfn.IFS(
入力項目!$S$10="男",子育て関連マスタ!$C$18,
入力項目!$S$10="女",子育て関連マスタ!$C$19
),0),0
) +
IF(AND(U74&gt;=入力項目!$S$18,U74&lt;=入力項目!$S$19),入力項目!$S$20,0) +
IF(AND(U74&gt;=入力項目!$S$21,U74&lt;=入力項目!$S$22),入力項目!$S$23,0) +
IF(AND(U74&gt;=入力項目!$S$24,U74&lt;=入力項目!$S$25),入力項目!$S$26,0)
)</f>
        <v>0</v>
      </c>
      <c r="AJ74" s="10">
        <f ca="1">-VLOOKUP($D74,月別収支!$A$2:$H$13,7,FALSE)</f>
        <v>-20000</v>
      </c>
    </row>
    <row r="75" spans="1:36" x14ac:dyDescent="0.4">
      <c r="A75">
        <f t="shared" ca="1" si="20"/>
        <v>2030</v>
      </c>
      <c r="B75">
        <f t="shared" ca="1" si="27"/>
        <v>2030</v>
      </c>
      <c r="C75">
        <f t="shared" ca="1" si="28"/>
        <v>6</v>
      </c>
      <c r="D75">
        <f t="shared" ca="1" si="21"/>
        <v>9</v>
      </c>
      <c r="E75" t="str">
        <f t="shared" ca="1" si="22"/>
        <v>2030年9月</v>
      </c>
      <c r="F75">
        <f ca="1">IF(OR(入力項目!$N$5&lt;$A75,AND(入力項目!$N$5=$A75,入力項目!$N$6&lt;$D75)),IF(F74=0,1,IF(G75=12,F74+1,F74)),0)</f>
        <v>5</v>
      </c>
      <c r="G75">
        <f ca="1">IF(OR(入力項目!$N$5&lt;$A75,AND(入力項目!$N$5=$A75,入力項目!$N$6&lt;$D75)),IF(G74=12,1,G74+1),0)</f>
        <v>11</v>
      </c>
      <c r="H75" t="str">
        <f t="shared" ca="1" si="23"/>
        <v>5_11</v>
      </c>
      <c r="I75">
        <f ca="1">IF(
  IFERROR(AND($C75&gt;0,MOD($C75,入力項目!$N$22)=0,$D75=入力項目!$N$23), FALSE),
  1,
  IF(
    AND(I74&gt;0,J74=12),
    IF(I74=入力項目!$N$28, 0, I74+1),
    I74
  )
)</f>
        <v>2</v>
      </c>
      <c r="J75">
        <f ca="1">IF($D75=入力項目!$N$23,1,IFERROR(J74+1,1))</f>
        <v>4</v>
      </c>
      <c r="K75" t="str">
        <f t="shared" ca="1" si="24"/>
        <v>2_4</v>
      </c>
      <c r="L75">
        <f ca="1">L74+IF(入力項目!$D$4=$D75,1,0)</f>
        <v>34</v>
      </c>
      <c r="M75" t="str">
        <f t="shared" ca="1" si="25"/>
        <v>34歳</v>
      </c>
      <c r="N75">
        <f t="shared" ca="1" si="29"/>
        <v>35</v>
      </c>
      <c r="O75" t="str">
        <f t="shared" ca="1" si="26"/>
        <v>35歳</v>
      </c>
      <c r="P75">
        <f t="shared" ca="1" si="30"/>
        <v>10</v>
      </c>
      <c r="Q75">
        <f t="shared" ca="1" si="31"/>
        <v>8</v>
      </c>
      <c r="R75">
        <f t="shared" ca="1" si="32"/>
        <v>2031</v>
      </c>
      <c r="S75">
        <f t="shared" ca="1" si="33"/>
        <v>2031</v>
      </c>
      <c r="T75">
        <f t="shared" ca="1" si="34"/>
        <v>2031</v>
      </c>
      <c r="U75">
        <f t="shared" ca="1" si="35"/>
        <v>2031</v>
      </c>
      <c r="V75" s="10">
        <f t="shared" ca="1" si="36"/>
        <v>11954395</v>
      </c>
      <c r="W75" s="10">
        <f ca="1">IF($L75&lt;その他マスタ!$B$1,VLOOKUP($D75,月別収支!$A$2:$H$13,2,FALSE),その他マスタ!$B$3)+IF(AND($L75=その他マスタ!$B$1,入力項目!$I$9="あり",$D75=入力項目!$D$4),その他マスタ!$B$2,0)</f>
        <v>300000</v>
      </c>
      <c r="X75" s="10">
        <f ca="1">-IF(入力項目!$K$5=TRUE,
IF($F75+$G75&lt;3,VLOOKUP($D75,月別収支!$A$2:$H$13,8,FALSE),0)+IFERROR(VLOOKUP($H75,住宅ローン計算!C:P,13,FALSE),0)+IF($F75&gt;1,IF(OR($G75=3,$G75=6,$G75=9,$G75=12),ROUNDUP(入力項目!$N$18/4,0),0),0),
VLOOKUP($D75,月別収支!$A$2:$H$13,8,FALSE))</f>
        <v>-51775</v>
      </c>
      <c r="Y75" s="10">
        <f ca="1">-VLOOKUP($D75,月別収支!$A$2:$H$13,3,FALSE)</f>
        <v>-75000</v>
      </c>
      <c r="Z75" s="10">
        <f ca="1">-VLOOKUP($D75,月別収支!$A$2:$H$13,4,FALSE)</f>
        <v>-27000</v>
      </c>
      <c r="AA75" s="10">
        <f ca="1">-VLOOKUP($D75,月別収支!$A$2:$H$13,6,FALSE)</f>
        <v>-10000</v>
      </c>
      <c r="AB75" s="10">
        <f ca="1">-(
VLOOKUP($D75,月別収支!$A$2:$H$13,5,FALSE)+IF(AND(入力項目!$I$27&lt;=$A75,ISEVEN($A75-入力項目!$I$27),入力項目!$I$28=$D75),入力項目!$I$26,0)
+IF(入力項目!$K$26=TRUE,
IFERROR(VLOOKUP($K75,マイカーローン計算!C:P,13,FALSE),0),
IFERROR(
  IF(AND($C75&gt;0,MOD($C75,入力項目!$N$22)=0,$D75=入力項目!$N$23),入力項目!$N$24,0),
 0
)
)
)</f>
        <v>-20000</v>
      </c>
      <c r="AC75" s="10">
        <f ca="1">-IF($A75&lt;入力項目!$N$33,入力項目!$N$35,IF(AND($A75=入力項目!$N$33,$D75&lt;=入力項目!$N$34),入力項目!$N$35,0))</f>
        <v>0</v>
      </c>
      <c r="AD75">
        <f ca="1">-(
_xlfn.IFS(
P75&lt;=入力項目!$S$11,0,
AND(P75&gt;=入力項目!$S$11+1,P75&lt;=3),IFERROR(VLOOKUP(入力項目!$S$12,子育て関連マスタ!$I$4:$M$5,4,FALSE),0),
AND(P75&gt;=4,P75&lt;=6),IFERROR(VLOOKUP(入力項目!$S$13,子育て関連マスタ!$I$9:$M$12,4,FALSE),0),
AND(P75&gt;=7,P75&lt;=12),IFERROR(VLOOKUP(入力項目!$S$14,子育て関連マスタ!$I$16:$M$17,4,FALSE),0),
AND(P75&gt;=13,P75&lt;=15),IFERROR(VLOOKUP(入力項目!$S$15,子育て関連マスタ!$I$21:$M$22,4,FALSE),0),
AND(P75&gt;=16,P75&lt;=18),IFERROR(VLOOKUP(入力項目!$S$16,子育て関連マスタ!$I$26:$M$28,4,FALSE),0),
AND(P75&gt;=19,P75&lt;=20,入力項目!$S$16="高専"),IFERROR(VLOOKUP(入力項目!$S$16,子育て関連マスタ!$I$26:$M$28,4,FALSE),0),
AND(P75&gt;=19,P75&lt;=20,入力項目!$S$16&lt;&gt;"高専"),IFERROR(VLOOKUP(入力項目!$S$17,子育て関連マスタ!$I$32:$M$37,4,FALSE),0),
AND(P75&gt;=21,P75&lt;=22,入力項目!$S$16="高専"),IFERROR(VLOOKUP(入力項目!$S$17,子育て関連マスタ!$I$32:$M$34,4,FALSE),0),
AND(P75&gt;=21,P75&lt;=22,入力項目!$S$16&lt;&gt;"高専"),IFERROR(VLOOKUP(入力項目!$S$17,子育て関連マスタ!$I$32:$M$34,4,FALSE),0),
P75&gt;=23,0
) +
IF($D75=4,
  IFERROR(_xlfn.IFS(
  P75&lt;=入力項目!$S$11,0,
  AND(P75=入力項目!$S$11),IFERROR(VLOOKUP(入力項目!$S$12,子育て関連マスタ!$I$4:$M$5,2,FALSE),0),
  AND(P75=4),IFERROR(VLOOKUP(入力項目!$S$13,子育て関連マスタ!$I$9:$M$12,2,FALSE),0),
  AND(P75=7),IFERROR(VLOOKUP(入力項目!$S$14,子育て関連マスタ!$I$16:$M$17,2,FALSE),0),
  AND(P75=13),IFERROR(VLOOKUP(入力項目!$S$15,子育て関連マスタ!$I$21:$M$22,2,FALSE),0),
  AND(P75=16),IFERROR(VLOOKUP(入力項目!$S$16,子育て関連マスタ!$I$26:$M$28,2,FALSE),0),
  AND(P75=19,入力項目!$S$16&lt;&gt;"高専"),IFERROR(VLOOKUP(入力項目!$S$17,子育て関連マスタ!$I$32:$M$37,2,FALSE),0),
  AND(P75=21,入力項目!$S$16="高専"),IFERROR(VLOOKUP(入力項目!$S$17,子育て関連マスタ!$I$32:$M$37,2,FALSE),0),
  P75&gt;=22,0
  ),0),0
) +
IF(AND(P75&gt;=1,P75&lt;=15),IF($D75=入力項目!$S$8,入力項目!$S$3,0),0) +
IF(AND(P75&gt;=1,P75&lt;=15),IF($D75=5,入力項目!$S$4,0),0) +
IF(AND(P75&gt;=1,P75&lt;=15),IF($D75=12,入力項目!$S$5,0),0) +
IF(AND(入力項目!$S$7=$A75,入力項目!$S$8=$D75),子育て関連マスタ!$C$14,0) +
IFERROR(IF(AND(YEAR(EDATE(DATE(入力項目!$S$7,入力項目!$S$8,1),1))=$A75,MONTH(EDATE(DATE(入力項目!$S$7,入力項目!$S$8,1),1))=$D75),子育て関連マスタ!$C$15,0),0) +
IF(AND(OR(P75=3,P75=5,P75=7),$D75=11),子育て関連マスタ!$C$17,0) +
IF(AND(P75=20,$D75=1),子育て関連マスタ!$C$18,0) +
IF(AND(P75=20,$D75=1),
IFERROR(_xlfn.IFS(
入力項目!$S$10="男",子育て関連マスタ!$C$18,
入力項目!$S$10="女",子育て関連マスタ!$C$19
),0),0
) +
IF(AND(P75&gt;=入力項目!$S$18,P75&lt;=入力項目!$S$19),入力項目!$S$20,0) +
IF(AND(P75&gt;=入力項目!$S$21,P75&lt;=入力項目!$S$22),入力項目!$S$23,0) +
IF(AND(P75&gt;=入力項目!$S$24,P75&lt;=入力項目!$S$25),入力項目!$S$26,0)
)</f>
        <v>-40000</v>
      </c>
      <c r="AE75">
        <f ca="1">-(
_xlfn.IFS(
Q75&lt;=入力項目!$S$11,0,
AND(Q75&gt;=入力項目!$S$11+1,Q75&lt;=3),IFERROR(VLOOKUP(入力項目!$S$12,子育て関連マスタ!$I$4:$M$5,4,FALSE),0),
AND(Q75&gt;=4,Q75&lt;=6),IFERROR(VLOOKUP(入力項目!$S$13,子育て関連マスタ!$I$9:$M$12,4,FALSE),0),
AND(Q75&gt;=7,Q75&lt;=12),IFERROR(VLOOKUP(入力項目!$S$14,子育て関連マスタ!$I$16:$M$17,4,FALSE),0),
AND(Q75&gt;=13,Q75&lt;=15),IFERROR(VLOOKUP(入力項目!$S$15,子育て関連マスタ!$I$21:$M$22,4,FALSE),0),
AND(Q75&gt;=16,Q75&lt;=18),IFERROR(VLOOKUP(入力項目!$S$16,子育て関連マスタ!$I$26:$M$28,4,FALSE),0),
AND(Q75&gt;=19,Q75&lt;=20,入力項目!$S$16="高専"),IFERROR(VLOOKUP(入力項目!$S$16,子育て関連マスタ!$I$26:$M$28,4,FALSE),0),
AND(Q75&gt;=19,Q75&lt;=20,入力項目!$S$16&lt;&gt;"高専"),IFERROR(VLOOKUP(入力項目!$S$17,子育て関連マスタ!$I$32:$M$37,4,FALSE),0),
AND(Q75&gt;=21,Q75&lt;=22,入力項目!$S$16="高専"),IFERROR(VLOOKUP(入力項目!$S$17,子育て関連マスタ!$I$32:$M$34,4,FALSE),0),
AND(Q75&gt;=21,Q75&lt;=22,入力項目!$S$16&lt;&gt;"高専"),IFERROR(VLOOKUP(入力項目!$S$17,子育て関連マスタ!$I$32:$M$34,4,FALSE),0),
Q75&gt;=23,0
) +
IF($D75=4,
  IFERROR(_xlfn.IFS(
  Q75&lt;=入力項目!$S$11,0,
  AND(Q75=入力項目!$S$11),IFERROR(VLOOKUP(入力項目!$S$12,子育て関連マスタ!$I$4:$M$5,2,FALSE),0),
  AND(Q75=4),IFERROR(VLOOKUP(入力項目!$S$13,子育て関連マスタ!$I$9:$M$12,2,FALSE),0),
  AND(Q75=7),IFERROR(VLOOKUP(入力項目!$S$14,子育て関連マスタ!$I$16:$M$17,2,FALSE),0),
  AND(Q75=13),IFERROR(VLOOKUP(入力項目!$S$15,子育て関連マスタ!$I$21:$M$22,2,FALSE),0),
  AND(Q75=16),IFERROR(VLOOKUP(入力項目!$S$16,子育て関連マスタ!$I$26:$M$28,2,FALSE),0),
  AND(Q75=19,入力項目!$S$16&lt;&gt;"高専"),IFERROR(VLOOKUP(入力項目!$S$17,子育て関連マスタ!$I$32:$M$37,2,FALSE),0),
  AND(Q75=21,入力項目!$S$16="高専"),IFERROR(VLOOKUP(入力項目!$S$17,子育て関連マスタ!$I$32:$M$37,2,FALSE),0),
  Q75&gt;=22,0
  ),0),0
) +
IF(AND(Q75&gt;=1,Q75&lt;=15),IF($D75=入力項目!$S$8,入力項目!$S$3,0),0) +
IF(AND(Q75&gt;=1,Q75&lt;=15),IF($D75=5,入力項目!$S$4,0),0) +
IF(AND(Q75&gt;=1,Q75&lt;=15),IF($D75=12,入力項目!$S$5,0),0) +
IF(AND(入力項目!$S$7=$A75,入力項目!$S$8=$D75),子育て関連マスタ!$C$14,0) +
IFERROR(IF(AND(YEAR(EDATE(DATE(入力項目!$S$7,入力項目!$S$8,1),1))=$A75,MONTH(EDATE(DATE(入力項目!$S$7,入力項目!$S$8,1),1))=$D75),子育て関連マスタ!$C$15,0),0) +
IF(AND(OR(Q75=3,Q75=5,Q75=7),$D75=11),子育て関連マスタ!$C$17,0) +
IF(AND(Q75=20,$D75=1),子育て関連マスタ!$C$18,0) +
IF(AND(Q75=20,$D75=1),
IFERROR(_xlfn.IFS(
入力項目!$S$10="男",子育て関連マスタ!$C$18,
入力項目!$S$10="女",子育て関連マスタ!$C$19
),0),0
) +
IF(AND(Q75&gt;=入力項目!$S$18,Q75&lt;=入力項目!$S$19),入力項目!$S$20,0) +
IF(AND(Q75&gt;=入力項目!$S$21,Q75&lt;=入力項目!$S$22),入力項目!$S$23,0) +
IF(AND(Q75&gt;=入力項目!$S$24,Q75&lt;=入力項目!$S$25),入力項目!$S$26,0)
)</f>
        <v>-40000</v>
      </c>
      <c r="AF75">
        <f ca="1">-(
_xlfn.IFS(
R75&lt;=入力項目!$S$11,0,
AND(R75&gt;=入力項目!$S$11+1,R75&lt;=3),IFERROR(VLOOKUP(入力項目!$S$12,子育て関連マスタ!$I$4:$M$5,4,FALSE),0),
AND(R75&gt;=4,R75&lt;=6),IFERROR(VLOOKUP(入力項目!$S$13,子育て関連マスタ!$I$9:$M$12,4,FALSE),0),
AND(R75&gt;=7,R75&lt;=12),IFERROR(VLOOKUP(入力項目!$S$14,子育て関連マスタ!$I$16:$M$17,4,FALSE),0),
AND(R75&gt;=13,R75&lt;=15),IFERROR(VLOOKUP(入力項目!$S$15,子育て関連マスタ!$I$21:$M$22,4,FALSE),0),
AND(R75&gt;=16,R75&lt;=18),IFERROR(VLOOKUP(入力項目!$S$16,子育て関連マスタ!$I$26:$M$28,4,FALSE),0),
AND(R75&gt;=19,R75&lt;=20,入力項目!$S$16="高専"),IFERROR(VLOOKUP(入力項目!$S$16,子育て関連マスタ!$I$26:$M$28,4,FALSE),0),
AND(R75&gt;=19,R75&lt;=20,入力項目!$S$16&lt;&gt;"高専"),IFERROR(VLOOKUP(入力項目!$S$17,子育て関連マスタ!$I$32:$M$37,4,FALSE),0),
AND(R75&gt;=21,R75&lt;=22,入力項目!$S$16="高専"),IFERROR(VLOOKUP(入力項目!$S$17,子育て関連マスタ!$I$32:$M$34,4,FALSE),0),
AND(R75&gt;=21,R75&lt;=22,入力項目!$S$16&lt;&gt;"高専"),IFERROR(VLOOKUP(入力項目!$S$17,子育て関連マスタ!$I$32:$M$34,4,FALSE),0),
R75&gt;=23,0
) +
IF($D75=4,
  IFERROR(_xlfn.IFS(
  R75&lt;=入力項目!$S$11,0,
  AND(R75=入力項目!$S$11),IFERROR(VLOOKUP(入力項目!$S$12,子育て関連マスタ!$I$4:$M$5,2,FALSE),0),
  AND(R75=4),IFERROR(VLOOKUP(入力項目!$S$13,子育て関連マスタ!$I$9:$M$12,2,FALSE),0),
  AND(R75=7),IFERROR(VLOOKUP(入力項目!$S$14,子育て関連マスタ!$I$16:$M$17,2,FALSE),0),
  AND(R75=13),IFERROR(VLOOKUP(入力項目!$S$15,子育て関連マスタ!$I$21:$M$22,2,FALSE),0),
  AND(R75=16),IFERROR(VLOOKUP(入力項目!$S$16,子育て関連マスタ!$I$26:$M$28,2,FALSE),0),
  AND(R75=19,入力項目!$S$16&lt;&gt;"高専"),IFERROR(VLOOKUP(入力項目!$S$17,子育て関連マスタ!$I$32:$M$37,2,FALSE),0),
  AND(R75=21,入力項目!$S$16="高専"),IFERROR(VLOOKUP(入力項目!$S$17,子育て関連マスタ!$I$32:$M$37,2,FALSE),0),
  R75&gt;=22,0
  ),0),0
) +
IF(AND(R75&gt;=1,R75&lt;=15),IF($D75=入力項目!$S$8,入力項目!$S$3,0),0) +
IF(AND(R75&gt;=1,R75&lt;=15),IF($D75=5,入力項目!$S$4,0),0) +
IF(AND(R75&gt;=1,R75&lt;=15),IF($D75=12,入力項目!$S$5,0),0) +
IF(AND(入力項目!$S$7=$A75,入力項目!$S$8=$D75),子育て関連マスタ!$C$14,0) +
IFERROR(IF(AND(YEAR(EDATE(DATE(入力項目!$S$7,入力項目!$S$8,1),1))=$A75,MONTH(EDATE(DATE(入力項目!$S$7,入力項目!$S$8,1),1))=$D75),子育て関連マスタ!$C$15,0),0) +
IF(AND(OR(R75=3,R75=5,R75=7),$D75=11),子育て関連マスタ!$C$17,0) +
IF(AND(R75=20,$D75=1),子育て関連マスタ!$C$18,0) +
IF(AND(R75=20,$D75=1),
IFERROR(_xlfn.IFS(
入力項目!$S$10="男",子育て関連マスタ!$C$18,
入力項目!$S$10="女",子育て関連マスタ!$C$19
),0),0
) +
IF(AND(R75&gt;=入力項目!$S$18,R75&lt;=入力項目!$S$19),入力項目!$S$20,0) +
IF(AND(R75&gt;=入力項目!$S$21,R75&lt;=入力項目!$S$22),入力項目!$S$23,0) +
IF(AND(R75&gt;=入力項目!$S$24,R75&lt;=入力項目!$S$25),入力項目!$S$26,0)
)</f>
        <v>0</v>
      </c>
      <c r="AG75">
        <f ca="1">-(
_xlfn.IFS(
S75&lt;=入力項目!$S$11,0,
AND(S75&gt;=入力項目!$S$11+1,S75&lt;=3),IFERROR(VLOOKUP(入力項目!$S$12,子育て関連マスタ!$I$4:$M$5,4,FALSE),0),
AND(S75&gt;=4,S75&lt;=6),IFERROR(VLOOKUP(入力項目!$S$13,子育て関連マスタ!$I$9:$M$12,4,FALSE),0),
AND(S75&gt;=7,S75&lt;=12),IFERROR(VLOOKUP(入力項目!$S$14,子育て関連マスタ!$I$16:$M$17,4,FALSE),0),
AND(S75&gt;=13,S75&lt;=15),IFERROR(VLOOKUP(入力項目!$S$15,子育て関連マスタ!$I$21:$M$22,4,FALSE),0),
AND(S75&gt;=16,S75&lt;=18),IFERROR(VLOOKUP(入力項目!$S$16,子育て関連マスタ!$I$26:$M$28,4,FALSE),0),
AND(S75&gt;=19,S75&lt;=20,入力項目!$S$16="高専"),IFERROR(VLOOKUP(入力項目!$S$16,子育て関連マスタ!$I$26:$M$28,4,FALSE),0),
AND(S75&gt;=19,S75&lt;=20,入力項目!$S$16&lt;&gt;"高専"),IFERROR(VLOOKUP(入力項目!$S$17,子育て関連マスタ!$I$32:$M$37,4,FALSE),0),
AND(S75&gt;=21,S75&lt;=22,入力項目!$S$16="高専"),IFERROR(VLOOKUP(入力項目!$S$17,子育て関連マスタ!$I$32:$M$34,4,FALSE),0),
AND(S75&gt;=21,S75&lt;=22,入力項目!$S$16&lt;&gt;"高専"),IFERROR(VLOOKUP(入力項目!$S$17,子育て関連マスタ!$I$32:$M$34,4,FALSE),0),
S75&gt;=23,0
) +
IF($D75=4,
  IFERROR(_xlfn.IFS(
  S75&lt;=入力項目!$S$11,0,
  AND(S75=入力項目!$S$11),IFERROR(VLOOKUP(入力項目!$S$12,子育て関連マスタ!$I$4:$M$5,2,FALSE),0),
  AND(S75=4),IFERROR(VLOOKUP(入力項目!$S$13,子育て関連マスタ!$I$9:$M$12,2,FALSE),0),
  AND(S75=7),IFERROR(VLOOKUP(入力項目!$S$14,子育て関連マスタ!$I$16:$M$17,2,FALSE),0),
  AND(S75=13),IFERROR(VLOOKUP(入力項目!$S$15,子育て関連マスタ!$I$21:$M$22,2,FALSE),0),
  AND(S75=16),IFERROR(VLOOKUP(入力項目!$S$16,子育て関連マスタ!$I$26:$M$28,2,FALSE),0),
  AND(S75=19,入力項目!$S$16&lt;&gt;"高専"),IFERROR(VLOOKUP(入力項目!$S$17,子育て関連マスタ!$I$32:$M$37,2,FALSE),0),
  AND(S75=21,入力項目!$S$16="高専"),IFERROR(VLOOKUP(入力項目!$S$17,子育て関連マスタ!$I$32:$M$37,2,FALSE),0),
  S75&gt;=22,0
  ),0),0
) +
IF(AND(S75&gt;=1,S75&lt;=15),IF($D75=入力項目!$S$8,入力項目!$S$3,0),0) +
IF(AND(S75&gt;=1,S75&lt;=15),IF($D75=5,入力項目!$S$4,0),0) +
IF(AND(S75&gt;=1,S75&lt;=15),IF($D75=12,入力項目!$S$5,0),0) +
IF(AND(入力項目!$S$7=$A75,入力項目!$S$8=$D75),子育て関連マスタ!$C$14,0) +
IFERROR(IF(AND(YEAR(EDATE(DATE(入力項目!$S$7,入力項目!$S$8,1),1))=$A75,MONTH(EDATE(DATE(入力項目!$S$7,入力項目!$S$8,1),1))=$D75),子育て関連マスタ!$C$15,0),0) +
IF(AND(OR(S75=3,S75=5,S75=7),$D75=11),子育て関連マスタ!$C$17,0) +
IF(AND(S75=20,$D75=1),子育て関連マスタ!$C$18,0) +
IF(AND(S75=20,$D75=1),
IFERROR(_xlfn.IFS(
入力項目!$S$10="男",子育て関連マスタ!$C$18,
入力項目!$S$10="女",子育て関連マスタ!$C$19
),0),0
) +
IF(AND(S75&gt;=入力項目!$S$18,S75&lt;=入力項目!$S$19),入力項目!$S$20,0) +
IF(AND(S75&gt;=入力項目!$S$21,S75&lt;=入力項目!$S$22),入力項目!$S$23,0) +
IF(AND(S75&gt;=入力項目!$S$24,S75&lt;=入力項目!$S$25),入力項目!$S$26,0)
)</f>
        <v>0</v>
      </c>
      <c r="AH75">
        <f ca="1">-(
_xlfn.IFS(
T75&lt;=入力項目!$S$11,0,
AND(T75&gt;=入力項目!$S$11+1,T75&lt;=3),IFERROR(VLOOKUP(入力項目!$S$12,子育て関連マスタ!$I$4:$M$5,4,FALSE),0),
AND(T75&gt;=4,T75&lt;=6),IFERROR(VLOOKUP(入力項目!$S$13,子育て関連マスタ!$I$9:$M$12,4,FALSE),0),
AND(T75&gt;=7,T75&lt;=12),IFERROR(VLOOKUP(入力項目!$S$14,子育て関連マスタ!$I$16:$M$17,4,FALSE),0),
AND(T75&gt;=13,T75&lt;=15),IFERROR(VLOOKUP(入力項目!$S$15,子育て関連マスタ!$I$21:$M$22,4,FALSE),0),
AND(T75&gt;=16,T75&lt;=18),IFERROR(VLOOKUP(入力項目!$S$16,子育て関連マスタ!$I$26:$M$28,4,FALSE),0),
AND(T75&gt;=19,T75&lt;=20,入力項目!$S$16="高専"),IFERROR(VLOOKUP(入力項目!$S$16,子育て関連マスタ!$I$26:$M$28,4,FALSE),0),
AND(T75&gt;=19,T75&lt;=20,入力項目!$S$16&lt;&gt;"高専"),IFERROR(VLOOKUP(入力項目!$S$17,子育て関連マスタ!$I$32:$M$37,4,FALSE),0),
AND(T75&gt;=21,T75&lt;=22,入力項目!$S$16="高専"),IFERROR(VLOOKUP(入力項目!$S$17,子育て関連マスタ!$I$32:$M$34,4,FALSE),0),
AND(T75&gt;=21,T75&lt;=22,入力項目!$S$16&lt;&gt;"高専"),IFERROR(VLOOKUP(入力項目!$S$17,子育て関連マスタ!$I$32:$M$34,4,FALSE),0),
T75&gt;=23,0
) +
IF($D75=4,
  IFERROR(_xlfn.IFS(
  T75&lt;=入力項目!$S$11,0,
  AND(T75=入力項目!$S$11),IFERROR(VLOOKUP(入力項目!$S$12,子育て関連マスタ!$I$4:$M$5,2,FALSE),0),
  AND(T75=4),IFERROR(VLOOKUP(入力項目!$S$13,子育て関連マスタ!$I$9:$M$12,2,FALSE),0),
  AND(T75=7),IFERROR(VLOOKUP(入力項目!$S$14,子育て関連マスタ!$I$16:$M$17,2,FALSE),0),
  AND(T75=13),IFERROR(VLOOKUP(入力項目!$S$15,子育て関連マスタ!$I$21:$M$22,2,FALSE),0),
  AND(T75=16),IFERROR(VLOOKUP(入力項目!$S$16,子育て関連マスタ!$I$26:$M$28,2,FALSE),0),
  AND(T75=19,入力項目!$S$16&lt;&gt;"高専"),IFERROR(VLOOKUP(入力項目!$S$17,子育て関連マスタ!$I$32:$M$37,2,FALSE),0),
  AND(T75=21,入力項目!$S$16="高専"),IFERROR(VLOOKUP(入力項目!$S$17,子育て関連マスタ!$I$32:$M$37,2,FALSE),0),
  T75&gt;=22,0
  ),0),0
) +
IF(AND(T75&gt;=1,T75&lt;=15),IF($D75=入力項目!$S$8,入力項目!$S$3,0),0) +
IF(AND(T75&gt;=1,T75&lt;=15),IF($D75=5,入力項目!$S$4,0),0) +
IF(AND(T75&gt;=1,T75&lt;=15),IF($D75=12,入力項目!$S$5,0),0) +
IF(AND(入力項目!$S$7=$A75,入力項目!$S$8=$D75),子育て関連マスタ!$C$14,0) +
IFERROR(IF(AND(YEAR(EDATE(DATE(入力項目!$S$7,入力項目!$S$8,1),1))=$A75,MONTH(EDATE(DATE(入力項目!$S$7,入力項目!$S$8,1),1))=$D75),子育て関連マスタ!$C$15,0),0) +
IF(AND(OR(T75=3,T75=5,T75=7),$D75=11),子育て関連マスタ!$C$17,0) +
IF(AND(T75=20,$D75=1),子育て関連マスタ!$C$18,0) +
IF(AND(T75=20,$D75=1),
IFERROR(_xlfn.IFS(
入力項目!$S$10="男",子育て関連マスタ!$C$18,
入力項目!$S$10="女",子育て関連マスタ!$C$19
),0),0
) +
IF(AND(T75&gt;=入力項目!$S$18,T75&lt;=入力項目!$S$19),入力項目!$S$20,0) +
IF(AND(T75&gt;=入力項目!$S$21,T75&lt;=入力項目!$S$22),入力項目!$S$23,0) +
IF(AND(T75&gt;=入力項目!$S$24,T75&lt;=入力項目!$S$25),入力項目!$S$26,0)
)</f>
        <v>0</v>
      </c>
      <c r="AI75">
        <f ca="1">-(
_xlfn.IFS(
U75&lt;=入力項目!$S$11,0,
AND(U75&gt;=入力項目!$S$11+1,U75&lt;=3),IFERROR(VLOOKUP(入力項目!$S$12,子育て関連マスタ!$I$4:$M$5,4,FALSE),0),
AND(U75&gt;=4,U75&lt;=6),IFERROR(VLOOKUP(入力項目!$S$13,子育て関連マスタ!$I$9:$M$12,4,FALSE),0),
AND(U75&gt;=7,U75&lt;=12),IFERROR(VLOOKUP(入力項目!$S$14,子育て関連マスタ!$I$16:$M$17,4,FALSE),0),
AND(U75&gt;=13,U75&lt;=15),IFERROR(VLOOKUP(入力項目!$S$15,子育て関連マスタ!$I$21:$M$22,4,FALSE),0),
AND(U75&gt;=16,U75&lt;=18),IFERROR(VLOOKUP(入力項目!$S$16,子育て関連マスタ!$I$26:$M$28,4,FALSE),0),
AND(U75&gt;=19,U75&lt;=20,入力項目!$S$16="高専"),IFERROR(VLOOKUP(入力項目!$S$16,子育て関連マスタ!$I$26:$M$28,4,FALSE),0),
AND(U75&gt;=19,U75&lt;=20,入力項目!$S$16&lt;&gt;"高専"),IFERROR(VLOOKUP(入力項目!$S$17,子育て関連マスタ!$I$32:$M$37,4,FALSE),0),
AND(U75&gt;=21,U75&lt;=22,入力項目!$S$16="高専"),IFERROR(VLOOKUP(入力項目!$S$17,子育て関連マスタ!$I$32:$M$34,4,FALSE),0),
AND(U75&gt;=21,U75&lt;=22,入力項目!$S$16&lt;&gt;"高専"),IFERROR(VLOOKUP(入力項目!$S$17,子育て関連マスタ!$I$32:$M$34,4,FALSE),0),
U75&gt;=23,0
) +
IF($D75=4,
  IFERROR(_xlfn.IFS(
  U75&lt;=入力項目!$S$11,0,
  AND(U75=入力項目!$S$11),IFERROR(VLOOKUP(入力項目!$S$12,子育て関連マスタ!$I$4:$M$5,2,FALSE),0),
  AND(U75=4),IFERROR(VLOOKUP(入力項目!$S$13,子育て関連マスタ!$I$9:$M$12,2,FALSE),0),
  AND(U75=7),IFERROR(VLOOKUP(入力項目!$S$14,子育て関連マスタ!$I$16:$M$17,2,FALSE),0),
  AND(U75=13),IFERROR(VLOOKUP(入力項目!$S$15,子育て関連マスタ!$I$21:$M$22,2,FALSE),0),
  AND(U75=16),IFERROR(VLOOKUP(入力項目!$S$16,子育て関連マスタ!$I$26:$M$28,2,FALSE),0),
  AND(U75=19,入力項目!$S$16&lt;&gt;"高専"),IFERROR(VLOOKUP(入力項目!$S$17,子育て関連マスタ!$I$32:$M$37,2,FALSE),0),
  AND(U75=21,入力項目!$S$16="高専"),IFERROR(VLOOKUP(入力項目!$S$17,子育て関連マスタ!$I$32:$M$37,2,FALSE),0),
  U75&gt;=22,0
  ),0),0
) +
IF(AND(U75&gt;=1,U75&lt;=15),IF($D75=入力項目!$S$8,入力項目!$S$3,0),0) +
IF(AND(U75&gt;=1,U75&lt;=15),IF($D75=5,入力項目!$S$4,0),0) +
IF(AND(U75&gt;=1,U75&lt;=15),IF($D75=12,入力項目!$S$5,0),0) +
IF(AND(入力項目!$S$7=$A75,入力項目!$S$8=$D75),子育て関連マスタ!$C$14,0) +
IFERROR(IF(AND(YEAR(EDATE(DATE(入力項目!$S$7,入力項目!$S$8,1),1))=$A75,MONTH(EDATE(DATE(入力項目!$S$7,入力項目!$S$8,1),1))=$D75),子育て関連マスタ!$C$15,0),0) +
IF(AND(OR(U75=3,U75=5,U75=7),$D75=11),子育て関連マスタ!$C$17,0) +
IF(AND(U75=20,$D75=1),子育て関連マスタ!$C$18,0) +
IF(AND(U75=20,$D75=1),
IFERROR(_xlfn.IFS(
入力項目!$S$10="男",子育て関連マスタ!$C$18,
入力項目!$S$10="女",子育て関連マスタ!$C$19
),0),0
) +
IF(AND(U75&gt;=入力項目!$S$18,U75&lt;=入力項目!$S$19),入力項目!$S$20,0) +
IF(AND(U75&gt;=入力項目!$S$21,U75&lt;=入力項目!$S$22),入力項目!$S$23,0) +
IF(AND(U75&gt;=入力項目!$S$24,U75&lt;=入力項目!$S$25),入力項目!$S$26,0)
)</f>
        <v>0</v>
      </c>
      <c r="AJ75" s="10">
        <f ca="1">-VLOOKUP($D75,月別収支!$A$2:$H$13,7,FALSE)</f>
        <v>-20000</v>
      </c>
    </row>
    <row r="76" spans="1:36" x14ac:dyDescent="0.4">
      <c r="A76">
        <f t="shared" ca="1" si="20"/>
        <v>2030</v>
      </c>
      <c r="B76">
        <f t="shared" ca="1" si="27"/>
        <v>2030</v>
      </c>
      <c r="C76">
        <f t="shared" ca="1" si="28"/>
        <v>6</v>
      </c>
      <c r="D76">
        <f t="shared" ca="1" si="21"/>
        <v>10</v>
      </c>
      <c r="E76" t="str">
        <f t="shared" ca="1" si="22"/>
        <v>2030年10月</v>
      </c>
      <c r="F76">
        <f ca="1">IF(OR(入力項目!$N$5&lt;$A76,AND(入力項目!$N$5=$A76,入力項目!$N$6&lt;$D76)),IF(F75=0,1,IF(G76=12,F75+1,F75)),0)</f>
        <v>6</v>
      </c>
      <c r="G76">
        <f ca="1">IF(OR(入力項目!$N$5&lt;$A76,AND(入力項目!$N$5=$A76,入力項目!$N$6&lt;$D76)),IF(G75=12,1,G75+1),0)</f>
        <v>12</v>
      </c>
      <c r="H76" t="str">
        <f t="shared" ca="1" si="23"/>
        <v>6_12</v>
      </c>
      <c r="I76">
        <f ca="1">IF(
  IFERROR(AND($C76&gt;0,MOD($C76,入力項目!$N$22)=0,$D76=入力項目!$N$23), FALSE),
  1,
  IF(
    AND(I75&gt;0,J75=12),
    IF(I75=入力項目!$N$28, 0, I75+1),
    I75
  )
)</f>
        <v>2</v>
      </c>
      <c r="J76">
        <f ca="1">IF($D76=入力項目!$N$23,1,IFERROR(J75+1,1))</f>
        <v>5</v>
      </c>
      <c r="K76" t="str">
        <f t="shared" ca="1" si="24"/>
        <v>2_5</v>
      </c>
      <c r="L76">
        <f ca="1">L75+IF(入力項目!$D$4=$D76,1,0)</f>
        <v>35</v>
      </c>
      <c r="M76" t="str">
        <f t="shared" ca="1" si="25"/>
        <v>35歳</v>
      </c>
      <c r="N76">
        <f t="shared" ca="1" si="29"/>
        <v>35</v>
      </c>
      <c r="O76" t="str">
        <f t="shared" ca="1" si="26"/>
        <v>35歳</v>
      </c>
      <c r="P76">
        <f t="shared" ca="1" si="30"/>
        <v>10</v>
      </c>
      <c r="Q76">
        <f t="shared" ca="1" si="31"/>
        <v>8</v>
      </c>
      <c r="R76">
        <f t="shared" ca="1" si="32"/>
        <v>2031</v>
      </c>
      <c r="S76">
        <f t="shared" ca="1" si="33"/>
        <v>2031</v>
      </c>
      <c r="T76">
        <f t="shared" ca="1" si="34"/>
        <v>2031</v>
      </c>
      <c r="U76">
        <f t="shared" ca="1" si="35"/>
        <v>2031</v>
      </c>
      <c r="V76" s="10">
        <f t="shared" ca="1" si="36"/>
        <v>11932218</v>
      </c>
      <c r="W76" s="10">
        <f ca="1">IF($L76&lt;その他マスタ!$B$1,VLOOKUP($D76,月別収支!$A$2:$H$13,2,FALSE),その他マスタ!$B$3)+IF(AND($L76=その他マスタ!$B$1,入力項目!$I$9="あり",$D76=入力項目!$D$4),その他マスタ!$B$2,0)</f>
        <v>300000</v>
      </c>
      <c r="X76" s="10">
        <f ca="1">-IF(入力項目!$K$5=TRUE,
IF($F76+$G76&lt;3,VLOOKUP($D76,月別収支!$A$2:$H$13,8,FALSE),0)+IFERROR(VLOOKUP($H76,住宅ローン計算!C:P,13,FALSE),0)+IF($F76&gt;1,IF(OR($G76=3,$G76=6,$G76=9,$G76=12),ROUNDUP(入力項目!$N$18/4,0),0),0),
VLOOKUP($D76,月別収支!$A$2:$H$13,8,FALSE))</f>
        <v>-90177</v>
      </c>
      <c r="Y76" s="10">
        <f ca="1">-VLOOKUP($D76,月別収支!$A$2:$H$13,3,FALSE)</f>
        <v>-75000</v>
      </c>
      <c r="Z76" s="10">
        <f ca="1">-VLOOKUP($D76,月別収支!$A$2:$H$13,4,FALSE)</f>
        <v>-27000</v>
      </c>
      <c r="AA76" s="10">
        <f ca="1">-VLOOKUP($D76,月別収支!$A$2:$H$13,6,FALSE)</f>
        <v>-10000</v>
      </c>
      <c r="AB76" s="10">
        <f ca="1">-(
VLOOKUP($D76,月別収支!$A$2:$H$13,5,FALSE)+IF(AND(入力項目!$I$27&lt;=$A76,ISEVEN($A76-入力項目!$I$27),入力項目!$I$28=$D76),入力項目!$I$26,0)
+IF(入力項目!$K$26=TRUE,
IFERROR(VLOOKUP($K76,マイカーローン計算!C:P,13,FALSE),0),
IFERROR(
  IF(AND($C76&gt;0,MOD($C76,入力項目!$N$22)=0,$D76=入力項目!$N$23),入力項目!$N$24,0),
 0
)
)
)</f>
        <v>-20000</v>
      </c>
      <c r="AC76" s="10">
        <f ca="1">-IF($A76&lt;入力項目!$N$33,入力項目!$N$35,IF(AND($A76=入力項目!$N$33,$D76&lt;=入力項目!$N$34),入力項目!$N$35,0))</f>
        <v>0</v>
      </c>
      <c r="AD76">
        <f ca="1">-(
_xlfn.IFS(
P76&lt;=入力項目!$S$11,0,
AND(P76&gt;=入力項目!$S$11+1,P76&lt;=3),IFERROR(VLOOKUP(入力項目!$S$12,子育て関連マスタ!$I$4:$M$5,4,FALSE),0),
AND(P76&gt;=4,P76&lt;=6),IFERROR(VLOOKUP(入力項目!$S$13,子育て関連マスタ!$I$9:$M$12,4,FALSE),0),
AND(P76&gt;=7,P76&lt;=12),IFERROR(VLOOKUP(入力項目!$S$14,子育て関連マスタ!$I$16:$M$17,4,FALSE),0),
AND(P76&gt;=13,P76&lt;=15),IFERROR(VLOOKUP(入力項目!$S$15,子育て関連マスタ!$I$21:$M$22,4,FALSE),0),
AND(P76&gt;=16,P76&lt;=18),IFERROR(VLOOKUP(入力項目!$S$16,子育て関連マスタ!$I$26:$M$28,4,FALSE),0),
AND(P76&gt;=19,P76&lt;=20,入力項目!$S$16="高専"),IFERROR(VLOOKUP(入力項目!$S$16,子育て関連マスタ!$I$26:$M$28,4,FALSE),0),
AND(P76&gt;=19,P76&lt;=20,入力項目!$S$16&lt;&gt;"高専"),IFERROR(VLOOKUP(入力項目!$S$17,子育て関連マスタ!$I$32:$M$37,4,FALSE),0),
AND(P76&gt;=21,P76&lt;=22,入力項目!$S$16="高専"),IFERROR(VLOOKUP(入力項目!$S$17,子育て関連マスタ!$I$32:$M$34,4,FALSE),0),
AND(P76&gt;=21,P76&lt;=22,入力項目!$S$16&lt;&gt;"高専"),IFERROR(VLOOKUP(入力項目!$S$17,子育て関連マスタ!$I$32:$M$34,4,FALSE),0),
P76&gt;=23,0
) +
IF($D76=4,
  IFERROR(_xlfn.IFS(
  P76&lt;=入力項目!$S$11,0,
  AND(P76=入力項目!$S$11),IFERROR(VLOOKUP(入力項目!$S$12,子育て関連マスタ!$I$4:$M$5,2,FALSE),0),
  AND(P76=4),IFERROR(VLOOKUP(入力項目!$S$13,子育て関連マスタ!$I$9:$M$12,2,FALSE),0),
  AND(P76=7),IFERROR(VLOOKUP(入力項目!$S$14,子育て関連マスタ!$I$16:$M$17,2,FALSE),0),
  AND(P76=13),IFERROR(VLOOKUP(入力項目!$S$15,子育て関連マスタ!$I$21:$M$22,2,FALSE),0),
  AND(P76=16),IFERROR(VLOOKUP(入力項目!$S$16,子育て関連マスタ!$I$26:$M$28,2,FALSE),0),
  AND(P76=19,入力項目!$S$16&lt;&gt;"高専"),IFERROR(VLOOKUP(入力項目!$S$17,子育て関連マスタ!$I$32:$M$37,2,FALSE),0),
  AND(P76=21,入力項目!$S$16="高専"),IFERROR(VLOOKUP(入力項目!$S$17,子育て関連マスタ!$I$32:$M$37,2,FALSE),0),
  P76&gt;=22,0
  ),0),0
) +
IF(AND(P76&gt;=1,P76&lt;=15),IF($D76=入力項目!$S$8,入力項目!$S$3,0),0) +
IF(AND(P76&gt;=1,P76&lt;=15),IF($D76=5,入力項目!$S$4,0),0) +
IF(AND(P76&gt;=1,P76&lt;=15),IF($D76=12,入力項目!$S$5,0),0) +
IF(AND(入力項目!$S$7=$A76,入力項目!$S$8=$D76),子育て関連マスタ!$C$14,0) +
IFERROR(IF(AND(YEAR(EDATE(DATE(入力項目!$S$7,入力項目!$S$8,1),1))=$A76,MONTH(EDATE(DATE(入力項目!$S$7,入力項目!$S$8,1),1))=$D76),子育て関連マスタ!$C$15,0),0) +
IF(AND(OR(P76=3,P76=5,P76=7),$D76=11),子育て関連マスタ!$C$17,0) +
IF(AND(P76=20,$D76=1),子育て関連マスタ!$C$18,0) +
IF(AND(P76=20,$D76=1),
IFERROR(_xlfn.IFS(
入力項目!$S$10="男",子育て関連マスタ!$C$18,
入力項目!$S$10="女",子育て関連マスタ!$C$19
),0),0
) +
IF(AND(P76&gt;=入力項目!$S$18,P76&lt;=入力項目!$S$19),入力項目!$S$20,0) +
IF(AND(P76&gt;=入力項目!$S$21,P76&lt;=入力項目!$S$22),入力項目!$S$23,0) +
IF(AND(P76&gt;=入力項目!$S$24,P76&lt;=入力項目!$S$25),入力項目!$S$26,0)
)</f>
        <v>-40000</v>
      </c>
      <c r="AE76">
        <f ca="1">-(
_xlfn.IFS(
Q76&lt;=入力項目!$S$11,0,
AND(Q76&gt;=入力項目!$S$11+1,Q76&lt;=3),IFERROR(VLOOKUP(入力項目!$S$12,子育て関連マスタ!$I$4:$M$5,4,FALSE),0),
AND(Q76&gt;=4,Q76&lt;=6),IFERROR(VLOOKUP(入力項目!$S$13,子育て関連マスタ!$I$9:$M$12,4,FALSE),0),
AND(Q76&gt;=7,Q76&lt;=12),IFERROR(VLOOKUP(入力項目!$S$14,子育て関連マスタ!$I$16:$M$17,4,FALSE),0),
AND(Q76&gt;=13,Q76&lt;=15),IFERROR(VLOOKUP(入力項目!$S$15,子育て関連マスタ!$I$21:$M$22,4,FALSE),0),
AND(Q76&gt;=16,Q76&lt;=18),IFERROR(VLOOKUP(入力項目!$S$16,子育て関連マスタ!$I$26:$M$28,4,FALSE),0),
AND(Q76&gt;=19,Q76&lt;=20,入力項目!$S$16="高専"),IFERROR(VLOOKUP(入力項目!$S$16,子育て関連マスタ!$I$26:$M$28,4,FALSE),0),
AND(Q76&gt;=19,Q76&lt;=20,入力項目!$S$16&lt;&gt;"高専"),IFERROR(VLOOKUP(入力項目!$S$17,子育て関連マスタ!$I$32:$M$37,4,FALSE),0),
AND(Q76&gt;=21,Q76&lt;=22,入力項目!$S$16="高専"),IFERROR(VLOOKUP(入力項目!$S$17,子育て関連マスタ!$I$32:$M$34,4,FALSE),0),
AND(Q76&gt;=21,Q76&lt;=22,入力項目!$S$16&lt;&gt;"高専"),IFERROR(VLOOKUP(入力項目!$S$17,子育て関連マスタ!$I$32:$M$34,4,FALSE),0),
Q76&gt;=23,0
) +
IF($D76=4,
  IFERROR(_xlfn.IFS(
  Q76&lt;=入力項目!$S$11,0,
  AND(Q76=入力項目!$S$11),IFERROR(VLOOKUP(入力項目!$S$12,子育て関連マスタ!$I$4:$M$5,2,FALSE),0),
  AND(Q76=4),IFERROR(VLOOKUP(入力項目!$S$13,子育て関連マスタ!$I$9:$M$12,2,FALSE),0),
  AND(Q76=7),IFERROR(VLOOKUP(入力項目!$S$14,子育て関連マスタ!$I$16:$M$17,2,FALSE),0),
  AND(Q76=13),IFERROR(VLOOKUP(入力項目!$S$15,子育て関連マスタ!$I$21:$M$22,2,FALSE),0),
  AND(Q76=16),IFERROR(VLOOKUP(入力項目!$S$16,子育て関連マスタ!$I$26:$M$28,2,FALSE),0),
  AND(Q76=19,入力項目!$S$16&lt;&gt;"高専"),IFERROR(VLOOKUP(入力項目!$S$17,子育て関連マスタ!$I$32:$M$37,2,FALSE),0),
  AND(Q76=21,入力項目!$S$16="高専"),IFERROR(VLOOKUP(入力項目!$S$17,子育て関連マスタ!$I$32:$M$37,2,FALSE),0),
  Q76&gt;=22,0
  ),0),0
) +
IF(AND(Q76&gt;=1,Q76&lt;=15),IF($D76=入力項目!$S$8,入力項目!$S$3,0),0) +
IF(AND(Q76&gt;=1,Q76&lt;=15),IF($D76=5,入力項目!$S$4,0),0) +
IF(AND(Q76&gt;=1,Q76&lt;=15),IF($D76=12,入力項目!$S$5,0),0) +
IF(AND(入力項目!$S$7=$A76,入力項目!$S$8=$D76),子育て関連マスタ!$C$14,0) +
IFERROR(IF(AND(YEAR(EDATE(DATE(入力項目!$S$7,入力項目!$S$8,1),1))=$A76,MONTH(EDATE(DATE(入力項目!$S$7,入力項目!$S$8,1),1))=$D76),子育て関連マスタ!$C$15,0),0) +
IF(AND(OR(Q76=3,Q76=5,Q76=7),$D76=11),子育て関連マスタ!$C$17,0) +
IF(AND(Q76=20,$D76=1),子育て関連マスタ!$C$18,0) +
IF(AND(Q76=20,$D76=1),
IFERROR(_xlfn.IFS(
入力項目!$S$10="男",子育て関連マスタ!$C$18,
入力項目!$S$10="女",子育て関連マスタ!$C$19
),0),0
) +
IF(AND(Q76&gt;=入力項目!$S$18,Q76&lt;=入力項目!$S$19),入力項目!$S$20,0) +
IF(AND(Q76&gt;=入力項目!$S$21,Q76&lt;=入力項目!$S$22),入力項目!$S$23,0) +
IF(AND(Q76&gt;=入力項目!$S$24,Q76&lt;=入力項目!$S$25),入力項目!$S$26,0)
)</f>
        <v>-40000</v>
      </c>
      <c r="AF76">
        <f ca="1">-(
_xlfn.IFS(
R76&lt;=入力項目!$S$11,0,
AND(R76&gt;=入力項目!$S$11+1,R76&lt;=3),IFERROR(VLOOKUP(入力項目!$S$12,子育て関連マスタ!$I$4:$M$5,4,FALSE),0),
AND(R76&gt;=4,R76&lt;=6),IFERROR(VLOOKUP(入力項目!$S$13,子育て関連マスタ!$I$9:$M$12,4,FALSE),0),
AND(R76&gt;=7,R76&lt;=12),IFERROR(VLOOKUP(入力項目!$S$14,子育て関連マスタ!$I$16:$M$17,4,FALSE),0),
AND(R76&gt;=13,R76&lt;=15),IFERROR(VLOOKUP(入力項目!$S$15,子育て関連マスタ!$I$21:$M$22,4,FALSE),0),
AND(R76&gt;=16,R76&lt;=18),IFERROR(VLOOKUP(入力項目!$S$16,子育て関連マスタ!$I$26:$M$28,4,FALSE),0),
AND(R76&gt;=19,R76&lt;=20,入力項目!$S$16="高専"),IFERROR(VLOOKUP(入力項目!$S$16,子育て関連マスタ!$I$26:$M$28,4,FALSE),0),
AND(R76&gt;=19,R76&lt;=20,入力項目!$S$16&lt;&gt;"高専"),IFERROR(VLOOKUP(入力項目!$S$17,子育て関連マスタ!$I$32:$M$37,4,FALSE),0),
AND(R76&gt;=21,R76&lt;=22,入力項目!$S$16="高専"),IFERROR(VLOOKUP(入力項目!$S$17,子育て関連マスタ!$I$32:$M$34,4,FALSE),0),
AND(R76&gt;=21,R76&lt;=22,入力項目!$S$16&lt;&gt;"高専"),IFERROR(VLOOKUP(入力項目!$S$17,子育て関連マスタ!$I$32:$M$34,4,FALSE),0),
R76&gt;=23,0
) +
IF($D76=4,
  IFERROR(_xlfn.IFS(
  R76&lt;=入力項目!$S$11,0,
  AND(R76=入力項目!$S$11),IFERROR(VLOOKUP(入力項目!$S$12,子育て関連マスタ!$I$4:$M$5,2,FALSE),0),
  AND(R76=4),IFERROR(VLOOKUP(入力項目!$S$13,子育て関連マスタ!$I$9:$M$12,2,FALSE),0),
  AND(R76=7),IFERROR(VLOOKUP(入力項目!$S$14,子育て関連マスタ!$I$16:$M$17,2,FALSE),0),
  AND(R76=13),IFERROR(VLOOKUP(入力項目!$S$15,子育て関連マスタ!$I$21:$M$22,2,FALSE),0),
  AND(R76=16),IFERROR(VLOOKUP(入力項目!$S$16,子育て関連マスタ!$I$26:$M$28,2,FALSE),0),
  AND(R76=19,入力項目!$S$16&lt;&gt;"高専"),IFERROR(VLOOKUP(入力項目!$S$17,子育て関連マスタ!$I$32:$M$37,2,FALSE),0),
  AND(R76=21,入力項目!$S$16="高専"),IFERROR(VLOOKUP(入力項目!$S$17,子育て関連マスタ!$I$32:$M$37,2,FALSE),0),
  R76&gt;=22,0
  ),0),0
) +
IF(AND(R76&gt;=1,R76&lt;=15),IF($D76=入力項目!$S$8,入力項目!$S$3,0),0) +
IF(AND(R76&gt;=1,R76&lt;=15),IF($D76=5,入力項目!$S$4,0),0) +
IF(AND(R76&gt;=1,R76&lt;=15),IF($D76=12,入力項目!$S$5,0),0) +
IF(AND(入力項目!$S$7=$A76,入力項目!$S$8=$D76),子育て関連マスタ!$C$14,0) +
IFERROR(IF(AND(YEAR(EDATE(DATE(入力項目!$S$7,入力項目!$S$8,1),1))=$A76,MONTH(EDATE(DATE(入力項目!$S$7,入力項目!$S$8,1),1))=$D76),子育て関連マスタ!$C$15,0),0) +
IF(AND(OR(R76=3,R76=5,R76=7),$D76=11),子育て関連マスタ!$C$17,0) +
IF(AND(R76=20,$D76=1),子育て関連マスタ!$C$18,0) +
IF(AND(R76=20,$D76=1),
IFERROR(_xlfn.IFS(
入力項目!$S$10="男",子育て関連マスタ!$C$18,
入力項目!$S$10="女",子育て関連マスタ!$C$19
),0),0
) +
IF(AND(R76&gt;=入力項目!$S$18,R76&lt;=入力項目!$S$19),入力項目!$S$20,0) +
IF(AND(R76&gt;=入力項目!$S$21,R76&lt;=入力項目!$S$22),入力項目!$S$23,0) +
IF(AND(R76&gt;=入力項目!$S$24,R76&lt;=入力項目!$S$25),入力項目!$S$26,0)
)</f>
        <v>0</v>
      </c>
      <c r="AG76">
        <f ca="1">-(
_xlfn.IFS(
S76&lt;=入力項目!$S$11,0,
AND(S76&gt;=入力項目!$S$11+1,S76&lt;=3),IFERROR(VLOOKUP(入力項目!$S$12,子育て関連マスタ!$I$4:$M$5,4,FALSE),0),
AND(S76&gt;=4,S76&lt;=6),IFERROR(VLOOKUP(入力項目!$S$13,子育て関連マスタ!$I$9:$M$12,4,FALSE),0),
AND(S76&gt;=7,S76&lt;=12),IFERROR(VLOOKUP(入力項目!$S$14,子育て関連マスタ!$I$16:$M$17,4,FALSE),0),
AND(S76&gt;=13,S76&lt;=15),IFERROR(VLOOKUP(入力項目!$S$15,子育て関連マスタ!$I$21:$M$22,4,FALSE),0),
AND(S76&gt;=16,S76&lt;=18),IFERROR(VLOOKUP(入力項目!$S$16,子育て関連マスタ!$I$26:$M$28,4,FALSE),0),
AND(S76&gt;=19,S76&lt;=20,入力項目!$S$16="高専"),IFERROR(VLOOKUP(入力項目!$S$16,子育て関連マスタ!$I$26:$M$28,4,FALSE),0),
AND(S76&gt;=19,S76&lt;=20,入力項目!$S$16&lt;&gt;"高専"),IFERROR(VLOOKUP(入力項目!$S$17,子育て関連マスタ!$I$32:$M$37,4,FALSE),0),
AND(S76&gt;=21,S76&lt;=22,入力項目!$S$16="高専"),IFERROR(VLOOKUP(入力項目!$S$17,子育て関連マスタ!$I$32:$M$34,4,FALSE),0),
AND(S76&gt;=21,S76&lt;=22,入力項目!$S$16&lt;&gt;"高専"),IFERROR(VLOOKUP(入力項目!$S$17,子育て関連マスタ!$I$32:$M$34,4,FALSE),0),
S76&gt;=23,0
) +
IF($D76=4,
  IFERROR(_xlfn.IFS(
  S76&lt;=入力項目!$S$11,0,
  AND(S76=入力項目!$S$11),IFERROR(VLOOKUP(入力項目!$S$12,子育て関連マスタ!$I$4:$M$5,2,FALSE),0),
  AND(S76=4),IFERROR(VLOOKUP(入力項目!$S$13,子育て関連マスタ!$I$9:$M$12,2,FALSE),0),
  AND(S76=7),IFERROR(VLOOKUP(入力項目!$S$14,子育て関連マスタ!$I$16:$M$17,2,FALSE),0),
  AND(S76=13),IFERROR(VLOOKUP(入力項目!$S$15,子育て関連マスタ!$I$21:$M$22,2,FALSE),0),
  AND(S76=16),IFERROR(VLOOKUP(入力項目!$S$16,子育て関連マスタ!$I$26:$M$28,2,FALSE),0),
  AND(S76=19,入力項目!$S$16&lt;&gt;"高専"),IFERROR(VLOOKUP(入力項目!$S$17,子育て関連マスタ!$I$32:$M$37,2,FALSE),0),
  AND(S76=21,入力項目!$S$16="高専"),IFERROR(VLOOKUP(入力項目!$S$17,子育て関連マスタ!$I$32:$M$37,2,FALSE),0),
  S76&gt;=22,0
  ),0),0
) +
IF(AND(S76&gt;=1,S76&lt;=15),IF($D76=入力項目!$S$8,入力項目!$S$3,0),0) +
IF(AND(S76&gt;=1,S76&lt;=15),IF($D76=5,入力項目!$S$4,0),0) +
IF(AND(S76&gt;=1,S76&lt;=15),IF($D76=12,入力項目!$S$5,0),0) +
IF(AND(入力項目!$S$7=$A76,入力項目!$S$8=$D76),子育て関連マスタ!$C$14,0) +
IFERROR(IF(AND(YEAR(EDATE(DATE(入力項目!$S$7,入力項目!$S$8,1),1))=$A76,MONTH(EDATE(DATE(入力項目!$S$7,入力項目!$S$8,1),1))=$D76),子育て関連マスタ!$C$15,0),0) +
IF(AND(OR(S76=3,S76=5,S76=7),$D76=11),子育て関連マスタ!$C$17,0) +
IF(AND(S76=20,$D76=1),子育て関連マスタ!$C$18,0) +
IF(AND(S76=20,$D76=1),
IFERROR(_xlfn.IFS(
入力項目!$S$10="男",子育て関連マスタ!$C$18,
入力項目!$S$10="女",子育て関連マスタ!$C$19
),0),0
) +
IF(AND(S76&gt;=入力項目!$S$18,S76&lt;=入力項目!$S$19),入力項目!$S$20,0) +
IF(AND(S76&gt;=入力項目!$S$21,S76&lt;=入力項目!$S$22),入力項目!$S$23,0) +
IF(AND(S76&gt;=入力項目!$S$24,S76&lt;=入力項目!$S$25),入力項目!$S$26,0)
)</f>
        <v>0</v>
      </c>
      <c r="AH76">
        <f ca="1">-(
_xlfn.IFS(
T76&lt;=入力項目!$S$11,0,
AND(T76&gt;=入力項目!$S$11+1,T76&lt;=3),IFERROR(VLOOKUP(入力項目!$S$12,子育て関連マスタ!$I$4:$M$5,4,FALSE),0),
AND(T76&gt;=4,T76&lt;=6),IFERROR(VLOOKUP(入力項目!$S$13,子育て関連マスタ!$I$9:$M$12,4,FALSE),0),
AND(T76&gt;=7,T76&lt;=12),IFERROR(VLOOKUP(入力項目!$S$14,子育て関連マスタ!$I$16:$M$17,4,FALSE),0),
AND(T76&gt;=13,T76&lt;=15),IFERROR(VLOOKUP(入力項目!$S$15,子育て関連マスタ!$I$21:$M$22,4,FALSE),0),
AND(T76&gt;=16,T76&lt;=18),IFERROR(VLOOKUP(入力項目!$S$16,子育て関連マスタ!$I$26:$M$28,4,FALSE),0),
AND(T76&gt;=19,T76&lt;=20,入力項目!$S$16="高専"),IFERROR(VLOOKUP(入力項目!$S$16,子育て関連マスタ!$I$26:$M$28,4,FALSE),0),
AND(T76&gt;=19,T76&lt;=20,入力項目!$S$16&lt;&gt;"高専"),IFERROR(VLOOKUP(入力項目!$S$17,子育て関連マスタ!$I$32:$M$37,4,FALSE),0),
AND(T76&gt;=21,T76&lt;=22,入力項目!$S$16="高専"),IFERROR(VLOOKUP(入力項目!$S$17,子育て関連マスタ!$I$32:$M$34,4,FALSE),0),
AND(T76&gt;=21,T76&lt;=22,入力項目!$S$16&lt;&gt;"高専"),IFERROR(VLOOKUP(入力項目!$S$17,子育て関連マスタ!$I$32:$M$34,4,FALSE),0),
T76&gt;=23,0
) +
IF($D76=4,
  IFERROR(_xlfn.IFS(
  T76&lt;=入力項目!$S$11,0,
  AND(T76=入力項目!$S$11),IFERROR(VLOOKUP(入力項目!$S$12,子育て関連マスタ!$I$4:$M$5,2,FALSE),0),
  AND(T76=4),IFERROR(VLOOKUP(入力項目!$S$13,子育て関連マスタ!$I$9:$M$12,2,FALSE),0),
  AND(T76=7),IFERROR(VLOOKUP(入力項目!$S$14,子育て関連マスタ!$I$16:$M$17,2,FALSE),0),
  AND(T76=13),IFERROR(VLOOKUP(入力項目!$S$15,子育て関連マスタ!$I$21:$M$22,2,FALSE),0),
  AND(T76=16),IFERROR(VLOOKUP(入力項目!$S$16,子育て関連マスタ!$I$26:$M$28,2,FALSE),0),
  AND(T76=19,入力項目!$S$16&lt;&gt;"高専"),IFERROR(VLOOKUP(入力項目!$S$17,子育て関連マスタ!$I$32:$M$37,2,FALSE),0),
  AND(T76=21,入力項目!$S$16="高専"),IFERROR(VLOOKUP(入力項目!$S$17,子育て関連マスタ!$I$32:$M$37,2,FALSE),0),
  T76&gt;=22,0
  ),0),0
) +
IF(AND(T76&gt;=1,T76&lt;=15),IF($D76=入力項目!$S$8,入力項目!$S$3,0),0) +
IF(AND(T76&gt;=1,T76&lt;=15),IF($D76=5,入力項目!$S$4,0),0) +
IF(AND(T76&gt;=1,T76&lt;=15),IF($D76=12,入力項目!$S$5,0),0) +
IF(AND(入力項目!$S$7=$A76,入力項目!$S$8=$D76),子育て関連マスタ!$C$14,0) +
IFERROR(IF(AND(YEAR(EDATE(DATE(入力項目!$S$7,入力項目!$S$8,1),1))=$A76,MONTH(EDATE(DATE(入力項目!$S$7,入力項目!$S$8,1),1))=$D76),子育て関連マスタ!$C$15,0),0) +
IF(AND(OR(T76=3,T76=5,T76=7),$D76=11),子育て関連マスタ!$C$17,0) +
IF(AND(T76=20,$D76=1),子育て関連マスタ!$C$18,0) +
IF(AND(T76=20,$D76=1),
IFERROR(_xlfn.IFS(
入力項目!$S$10="男",子育て関連マスタ!$C$18,
入力項目!$S$10="女",子育て関連マスタ!$C$19
),0),0
) +
IF(AND(T76&gt;=入力項目!$S$18,T76&lt;=入力項目!$S$19),入力項目!$S$20,0) +
IF(AND(T76&gt;=入力項目!$S$21,T76&lt;=入力項目!$S$22),入力項目!$S$23,0) +
IF(AND(T76&gt;=入力項目!$S$24,T76&lt;=入力項目!$S$25),入力項目!$S$26,0)
)</f>
        <v>0</v>
      </c>
      <c r="AI76">
        <f ca="1">-(
_xlfn.IFS(
U76&lt;=入力項目!$S$11,0,
AND(U76&gt;=入力項目!$S$11+1,U76&lt;=3),IFERROR(VLOOKUP(入力項目!$S$12,子育て関連マスタ!$I$4:$M$5,4,FALSE),0),
AND(U76&gt;=4,U76&lt;=6),IFERROR(VLOOKUP(入力項目!$S$13,子育て関連マスタ!$I$9:$M$12,4,FALSE),0),
AND(U76&gt;=7,U76&lt;=12),IFERROR(VLOOKUP(入力項目!$S$14,子育て関連マスタ!$I$16:$M$17,4,FALSE),0),
AND(U76&gt;=13,U76&lt;=15),IFERROR(VLOOKUP(入力項目!$S$15,子育て関連マスタ!$I$21:$M$22,4,FALSE),0),
AND(U76&gt;=16,U76&lt;=18),IFERROR(VLOOKUP(入力項目!$S$16,子育て関連マスタ!$I$26:$M$28,4,FALSE),0),
AND(U76&gt;=19,U76&lt;=20,入力項目!$S$16="高専"),IFERROR(VLOOKUP(入力項目!$S$16,子育て関連マスタ!$I$26:$M$28,4,FALSE),0),
AND(U76&gt;=19,U76&lt;=20,入力項目!$S$16&lt;&gt;"高専"),IFERROR(VLOOKUP(入力項目!$S$17,子育て関連マスタ!$I$32:$M$37,4,FALSE),0),
AND(U76&gt;=21,U76&lt;=22,入力項目!$S$16="高専"),IFERROR(VLOOKUP(入力項目!$S$17,子育て関連マスタ!$I$32:$M$34,4,FALSE),0),
AND(U76&gt;=21,U76&lt;=22,入力項目!$S$16&lt;&gt;"高専"),IFERROR(VLOOKUP(入力項目!$S$17,子育て関連マスタ!$I$32:$M$34,4,FALSE),0),
U76&gt;=23,0
) +
IF($D76=4,
  IFERROR(_xlfn.IFS(
  U76&lt;=入力項目!$S$11,0,
  AND(U76=入力項目!$S$11),IFERROR(VLOOKUP(入力項目!$S$12,子育て関連マスタ!$I$4:$M$5,2,FALSE),0),
  AND(U76=4),IFERROR(VLOOKUP(入力項目!$S$13,子育て関連マスタ!$I$9:$M$12,2,FALSE),0),
  AND(U76=7),IFERROR(VLOOKUP(入力項目!$S$14,子育て関連マスタ!$I$16:$M$17,2,FALSE),0),
  AND(U76=13),IFERROR(VLOOKUP(入力項目!$S$15,子育て関連マスタ!$I$21:$M$22,2,FALSE),0),
  AND(U76=16),IFERROR(VLOOKUP(入力項目!$S$16,子育て関連マスタ!$I$26:$M$28,2,FALSE),0),
  AND(U76=19,入力項目!$S$16&lt;&gt;"高専"),IFERROR(VLOOKUP(入力項目!$S$17,子育て関連マスタ!$I$32:$M$37,2,FALSE),0),
  AND(U76=21,入力項目!$S$16="高専"),IFERROR(VLOOKUP(入力項目!$S$17,子育て関連マスタ!$I$32:$M$37,2,FALSE),0),
  U76&gt;=22,0
  ),0),0
) +
IF(AND(U76&gt;=1,U76&lt;=15),IF($D76=入力項目!$S$8,入力項目!$S$3,0),0) +
IF(AND(U76&gt;=1,U76&lt;=15),IF($D76=5,入力項目!$S$4,0),0) +
IF(AND(U76&gt;=1,U76&lt;=15),IF($D76=12,入力項目!$S$5,0),0) +
IF(AND(入力項目!$S$7=$A76,入力項目!$S$8=$D76),子育て関連マスタ!$C$14,0) +
IFERROR(IF(AND(YEAR(EDATE(DATE(入力項目!$S$7,入力項目!$S$8,1),1))=$A76,MONTH(EDATE(DATE(入力項目!$S$7,入力項目!$S$8,1),1))=$D76),子育て関連マスタ!$C$15,0),0) +
IF(AND(OR(U76=3,U76=5,U76=7),$D76=11),子育て関連マスタ!$C$17,0) +
IF(AND(U76=20,$D76=1),子育て関連マスタ!$C$18,0) +
IF(AND(U76=20,$D76=1),
IFERROR(_xlfn.IFS(
入力項目!$S$10="男",子育て関連マスタ!$C$18,
入力項目!$S$10="女",子育て関連マスタ!$C$19
),0),0
) +
IF(AND(U76&gt;=入力項目!$S$18,U76&lt;=入力項目!$S$19),入力項目!$S$20,0) +
IF(AND(U76&gt;=入力項目!$S$21,U76&lt;=入力項目!$S$22),入力項目!$S$23,0) +
IF(AND(U76&gt;=入力項目!$S$24,U76&lt;=入力項目!$S$25),入力項目!$S$26,0)
)</f>
        <v>0</v>
      </c>
      <c r="AJ76" s="10">
        <f ca="1">-VLOOKUP($D76,月別収支!$A$2:$H$13,7,FALSE)</f>
        <v>-20000</v>
      </c>
    </row>
    <row r="77" spans="1:36" x14ac:dyDescent="0.4">
      <c r="A77">
        <f t="shared" ca="1" si="20"/>
        <v>2030</v>
      </c>
      <c r="B77">
        <f t="shared" ca="1" si="27"/>
        <v>2030</v>
      </c>
      <c r="C77">
        <f t="shared" ca="1" si="28"/>
        <v>6</v>
      </c>
      <c r="D77">
        <f t="shared" ca="1" si="21"/>
        <v>11</v>
      </c>
      <c r="E77" t="str">
        <f t="shared" ca="1" si="22"/>
        <v>2030年11月</v>
      </c>
      <c r="F77">
        <f ca="1">IF(OR(入力項目!$N$5&lt;$A77,AND(入力項目!$N$5=$A77,入力項目!$N$6&lt;$D77)),IF(F76=0,1,IF(G77=12,F76+1,F76)),0)</f>
        <v>6</v>
      </c>
      <c r="G77">
        <f ca="1">IF(OR(入力項目!$N$5&lt;$A77,AND(入力項目!$N$5=$A77,入力項目!$N$6&lt;$D77)),IF(G76=12,1,G76+1),0)</f>
        <v>1</v>
      </c>
      <c r="H77" t="str">
        <f t="shared" ca="1" si="23"/>
        <v>6_1</v>
      </c>
      <c r="I77">
        <f ca="1">IF(
  IFERROR(AND($C77&gt;0,MOD($C77,入力項目!$N$22)=0,$D77=入力項目!$N$23), FALSE),
  1,
  IF(
    AND(I76&gt;0,J76=12),
    IF(I76=入力項目!$N$28, 0, I76+1),
    I76
  )
)</f>
        <v>2</v>
      </c>
      <c r="J77">
        <f ca="1">IF($D77=入力項目!$N$23,1,IFERROR(J76+1,1))</f>
        <v>6</v>
      </c>
      <c r="K77" t="str">
        <f t="shared" ca="1" si="24"/>
        <v>2_6</v>
      </c>
      <c r="L77">
        <f ca="1">L76+IF(入力項目!$D$4=$D77,1,0)</f>
        <v>35</v>
      </c>
      <c r="M77" t="str">
        <f t="shared" ca="1" si="25"/>
        <v>35歳</v>
      </c>
      <c r="N77">
        <f t="shared" ca="1" si="29"/>
        <v>35</v>
      </c>
      <c r="O77" t="str">
        <f t="shared" ca="1" si="26"/>
        <v>35歳</v>
      </c>
      <c r="P77">
        <f t="shared" ca="1" si="30"/>
        <v>10</v>
      </c>
      <c r="Q77">
        <f t="shared" ca="1" si="31"/>
        <v>8</v>
      </c>
      <c r="R77">
        <f t="shared" ca="1" si="32"/>
        <v>2031</v>
      </c>
      <c r="S77">
        <f t="shared" ca="1" si="33"/>
        <v>2031</v>
      </c>
      <c r="T77">
        <f t="shared" ca="1" si="34"/>
        <v>2031</v>
      </c>
      <c r="U77">
        <f t="shared" ca="1" si="35"/>
        <v>2031</v>
      </c>
      <c r="V77" s="10">
        <f t="shared" ca="1" si="36"/>
        <v>11947541</v>
      </c>
      <c r="W77" s="10">
        <f ca="1">IF($L77&lt;その他マスタ!$B$1,VLOOKUP($D77,月別収支!$A$2:$H$13,2,FALSE),その他マスタ!$B$3)+IF(AND($L77=その他マスタ!$B$1,入力項目!$I$9="あり",$D77=入力項目!$D$4),その他マスタ!$B$2,0)</f>
        <v>300000</v>
      </c>
      <c r="X77" s="10">
        <f ca="1">-IF(入力項目!$K$5=TRUE,
IF($F77+$G77&lt;3,VLOOKUP($D77,月別収支!$A$2:$H$13,8,FALSE),0)+IFERROR(VLOOKUP($H77,住宅ローン計算!C:P,13,FALSE),0)+IF($F77&gt;1,IF(OR($G77=3,$G77=6,$G77=9,$G77=12),ROUNDUP(入力項目!$N$18/4,0),0),0),
VLOOKUP($D77,月別収支!$A$2:$H$13,8,FALSE))</f>
        <v>-52677</v>
      </c>
      <c r="Y77" s="10">
        <f ca="1">-VLOOKUP($D77,月別収支!$A$2:$H$13,3,FALSE)</f>
        <v>-75000</v>
      </c>
      <c r="Z77" s="10">
        <f ca="1">-VLOOKUP($D77,月別収支!$A$2:$H$13,4,FALSE)</f>
        <v>-27000</v>
      </c>
      <c r="AA77" s="10">
        <f ca="1">-VLOOKUP($D77,月別収支!$A$2:$H$13,6,FALSE)</f>
        <v>-10000</v>
      </c>
      <c r="AB77" s="10">
        <f ca="1">-(
VLOOKUP($D77,月別収支!$A$2:$H$13,5,FALSE)+IF(AND(入力項目!$I$27&lt;=$A77,ISEVEN($A77-入力項目!$I$27),入力項目!$I$28=$D77),入力項目!$I$26,0)
+IF(入力項目!$K$26=TRUE,
IFERROR(VLOOKUP($K77,マイカーローン計算!C:P,13,FALSE),0),
IFERROR(
  IF(AND($C77&gt;0,MOD($C77,入力項目!$N$22)=0,$D77=入力項目!$N$23),入力項目!$N$24,0),
 0
)
)
)</f>
        <v>-20000</v>
      </c>
      <c r="AC77" s="10">
        <f ca="1">-IF($A77&lt;入力項目!$N$33,入力項目!$N$35,IF(AND($A77=入力項目!$N$33,$D77&lt;=入力項目!$N$34),入力項目!$N$35,0))</f>
        <v>0</v>
      </c>
      <c r="AD77">
        <f ca="1">-(
_xlfn.IFS(
P77&lt;=入力項目!$S$11,0,
AND(P77&gt;=入力項目!$S$11+1,P77&lt;=3),IFERROR(VLOOKUP(入力項目!$S$12,子育て関連マスタ!$I$4:$M$5,4,FALSE),0),
AND(P77&gt;=4,P77&lt;=6),IFERROR(VLOOKUP(入力項目!$S$13,子育て関連マスタ!$I$9:$M$12,4,FALSE),0),
AND(P77&gt;=7,P77&lt;=12),IFERROR(VLOOKUP(入力項目!$S$14,子育て関連マスタ!$I$16:$M$17,4,FALSE),0),
AND(P77&gt;=13,P77&lt;=15),IFERROR(VLOOKUP(入力項目!$S$15,子育て関連マスタ!$I$21:$M$22,4,FALSE),0),
AND(P77&gt;=16,P77&lt;=18),IFERROR(VLOOKUP(入力項目!$S$16,子育て関連マスタ!$I$26:$M$28,4,FALSE),0),
AND(P77&gt;=19,P77&lt;=20,入力項目!$S$16="高専"),IFERROR(VLOOKUP(入力項目!$S$16,子育て関連マスタ!$I$26:$M$28,4,FALSE),0),
AND(P77&gt;=19,P77&lt;=20,入力項目!$S$16&lt;&gt;"高専"),IFERROR(VLOOKUP(入力項目!$S$17,子育て関連マスタ!$I$32:$M$37,4,FALSE),0),
AND(P77&gt;=21,P77&lt;=22,入力項目!$S$16="高専"),IFERROR(VLOOKUP(入力項目!$S$17,子育て関連マスタ!$I$32:$M$34,4,FALSE),0),
AND(P77&gt;=21,P77&lt;=22,入力項目!$S$16&lt;&gt;"高専"),IFERROR(VLOOKUP(入力項目!$S$17,子育て関連マスタ!$I$32:$M$34,4,FALSE),0),
P77&gt;=23,0
) +
IF($D77=4,
  IFERROR(_xlfn.IFS(
  P77&lt;=入力項目!$S$11,0,
  AND(P77=入力項目!$S$11),IFERROR(VLOOKUP(入力項目!$S$12,子育て関連マスタ!$I$4:$M$5,2,FALSE),0),
  AND(P77=4),IFERROR(VLOOKUP(入力項目!$S$13,子育て関連マスタ!$I$9:$M$12,2,FALSE),0),
  AND(P77=7),IFERROR(VLOOKUP(入力項目!$S$14,子育て関連マスタ!$I$16:$M$17,2,FALSE),0),
  AND(P77=13),IFERROR(VLOOKUP(入力項目!$S$15,子育て関連マスタ!$I$21:$M$22,2,FALSE),0),
  AND(P77=16),IFERROR(VLOOKUP(入力項目!$S$16,子育て関連マスタ!$I$26:$M$28,2,FALSE),0),
  AND(P77=19,入力項目!$S$16&lt;&gt;"高専"),IFERROR(VLOOKUP(入力項目!$S$17,子育て関連マスタ!$I$32:$M$37,2,FALSE),0),
  AND(P77=21,入力項目!$S$16="高専"),IFERROR(VLOOKUP(入力項目!$S$17,子育て関連マスタ!$I$32:$M$37,2,FALSE),0),
  P77&gt;=22,0
  ),0),0
) +
IF(AND(P77&gt;=1,P77&lt;=15),IF($D77=入力項目!$S$8,入力項目!$S$3,0),0) +
IF(AND(P77&gt;=1,P77&lt;=15),IF($D77=5,入力項目!$S$4,0),0) +
IF(AND(P77&gt;=1,P77&lt;=15),IF($D77=12,入力項目!$S$5,0),0) +
IF(AND(入力項目!$S$7=$A77,入力項目!$S$8=$D77),子育て関連マスタ!$C$14,0) +
IFERROR(IF(AND(YEAR(EDATE(DATE(入力項目!$S$7,入力項目!$S$8,1),1))=$A77,MONTH(EDATE(DATE(入力項目!$S$7,入力項目!$S$8,1),1))=$D77),子育て関連マスタ!$C$15,0),0) +
IF(AND(OR(P77=3,P77=5,P77=7),$D77=11),子育て関連マスタ!$C$17,0) +
IF(AND(P77=20,$D77=1),子育て関連マスタ!$C$18,0) +
IF(AND(P77=20,$D77=1),
IFERROR(_xlfn.IFS(
入力項目!$S$10="男",子育て関連マスタ!$C$18,
入力項目!$S$10="女",子育て関連マスタ!$C$19
),0),0
) +
IF(AND(P77&gt;=入力項目!$S$18,P77&lt;=入力項目!$S$19),入力項目!$S$20,0) +
IF(AND(P77&gt;=入力項目!$S$21,P77&lt;=入力項目!$S$22),入力項目!$S$23,0) +
IF(AND(P77&gt;=入力項目!$S$24,P77&lt;=入力項目!$S$25),入力項目!$S$26,0)
)</f>
        <v>-40000</v>
      </c>
      <c r="AE77">
        <f ca="1">-(
_xlfn.IFS(
Q77&lt;=入力項目!$S$11,0,
AND(Q77&gt;=入力項目!$S$11+1,Q77&lt;=3),IFERROR(VLOOKUP(入力項目!$S$12,子育て関連マスタ!$I$4:$M$5,4,FALSE),0),
AND(Q77&gt;=4,Q77&lt;=6),IFERROR(VLOOKUP(入力項目!$S$13,子育て関連マスタ!$I$9:$M$12,4,FALSE),0),
AND(Q77&gt;=7,Q77&lt;=12),IFERROR(VLOOKUP(入力項目!$S$14,子育て関連マスタ!$I$16:$M$17,4,FALSE),0),
AND(Q77&gt;=13,Q77&lt;=15),IFERROR(VLOOKUP(入力項目!$S$15,子育て関連マスタ!$I$21:$M$22,4,FALSE),0),
AND(Q77&gt;=16,Q77&lt;=18),IFERROR(VLOOKUP(入力項目!$S$16,子育て関連マスタ!$I$26:$M$28,4,FALSE),0),
AND(Q77&gt;=19,Q77&lt;=20,入力項目!$S$16="高専"),IFERROR(VLOOKUP(入力項目!$S$16,子育て関連マスタ!$I$26:$M$28,4,FALSE),0),
AND(Q77&gt;=19,Q77&lt;=20,入力項目!$S$16&lt;&gt;"高専"),IFERROR(VLOOKUP(入力項目!$S$17,子育て関連マスタ!$I$32:$M$37,4,FALSE),0),
AND(Q77&gt;=21,Q77&lt;=22,入力項目!$S$16="高専"),IFERROR(VLOOKUP(入力項目!$S$17,子育て関連マスタ!$I$32:$M$34,4,FALSE),0),
AND(Q77&gt;=21,Q77&lt;=22,入力項目!$S$16&lt;&gt;"高専"),IFERROR(VLOOKUP(入力項目!$S$17,子育て関連マスタ!$I$32:$M$34,4,FALSE),0),
Q77&gt;=23,0
) +
IF($D77=4,
  IFERROR(_xlfn.IFS(
  Q77&lt;=入力項目!$S$11,0,
  AND(Q77=入力項目!$S$11),IFERROR(VLOOKUP(入力項目!$S$12,子育て関連マスタ!$I$4:$M$5,2,FALSE),0),
  AND(Q77=4),IFERROR(VLOOKUP(入力項目!$S$13,子育て関連マスタ!$I$9:$M$12,2,FALSE),0),
  AND(Q77=7),IFERROR(VLOOKUP(入力項目!$S$14,子育て関連マスタ!$I$16:$M$17,2,FALSE),0),
  AND(Q77=13),IFERROR(VLOOKUP(入力項目!$S$15,子育て関連マスタ!$I$21:$M$22,2,FALSE),0),
  AND(Q77=16),IFERROR(VLOOKUP(入力項目!$S$16,子育て関連マスタ!$I$26:$M$28,2,FALSE),0),
  AND(Q77=19,入力項目!$S$16&lt;&gt;"高専"),IFERROR(VLOOKUP(入力項目!$S$17,子育て関連マスタ!$I$32:$M$37,2,FALSE),0),
  AND(Q77=21,入力項目!$S$16="高専"),IFERROR(VLOOKUP(入力項目!$S$17,子育て関連マスタ!$I$32:$M$37,2,FALSE),0),
  Q77&gt;=22,0
  ),0),0
) +
IF(AND(Q77&gt;=1,Q77&lt;=15),IF($D77=入力項目!$S$8,入力項目!$S$3,0),0) +
IF(AND(Q77&gt;=1,Q77&lt;=15),IF($D77=5,入力項目!$S$4,0),0) +
IF(AND(Q77&gt;=1,Q77&lt;=15),IF($D77=12,入力項目!$S$5,0),0) +
IF(AND(入力項目!$S$7=$A77,入力項目!$S$8=$D77),子育て関連マスタ!$C$14,0) +
IFERROR(IF(AND(YEAR(EDATE(DATE(入力項目!$S$7,入力項目!$S$8,1),1))=$A77,MONTH(EDATE(DATE(入力項目!$S$7,入力項目!$S$8,1),1))=$D77),子育て関連マスタ!$C$15,0),0) +
IF(AND(OR(Q77=3,Q77=5,Q77=7),$D77=11),子育て関連マスタ!$C$17,0) +
IF(AND(Q77=20,$D77=1),子育て関連マスタ!$C$18,0) +
IF(AND(Q77=20,$D77=1),
IFERROR(_xlfn.IFS(
入力項目!$S$10="男",子育て関連マスタ!$C$18,
入力項目!$S$10="女",子育て関連マスタ!$C$19
),0),0
) +
IF(AND(Q77&gt;=入力項目!$S$18,Q77&lt;=入力項目!$S$19),入力項目!$S$20,0) +
IF(AND(Q77&gt;=入力項目!$S$21,Q77&lt;=入力項目!$S$22),入力項目!$S$23,0) +
IF(AND(Q77&gt;=入力項目!$S$24,Q77&lt;=入力項目!$S$25),入力項目!$S$26,0)
)</f>
        <v>-40000</v>
      </c>
      <c r="AF77">
        <f ca="1">-(
_xlfn.IFS(
R77&lt;=入力項目!$S$11,0,
AND(R77&gt;=入力項目!$S$11+1,R77&lt;=3),IFERROR(VLOOKUP(入力項目!$S$12,子育て関連マスタ!$I$4:$M$5,4,FALSE),0),
AND(R77&gt;=4,R77&lt;=6),IFERROR(VLOOKUP(入力項目!$S$13,子育て関連マスタ!$I$9:$M$12,4,FALSE),0),
AND(R77&gt;=7,R77&lt;=12),IFERROR(VLOOKUP(入力項目!$S$14,子育て関連マスタ!$I$16:$M$17,4,FALSE),0),
AND(R77&gt;=13,R77&lt;=15),IFERROR(VLOOKUP(入力項目!$S$15,子育て関連マスタ!$I$21:$M$22,4,FALSE),0),
AND(R77&gt;=16,R77&lt;=18),IFERROR(VLOOKUP(入力項目!$S$16,子育て関連マスタ!$I$26:$M$28,4,FALSE),0),
AND(R77&gt;=19,R77&lt;=20,入力項目!$S$16="高専"),IFERROR(VLOOKUP(入力項目!$S$16,子育て関連マスタ!$I$26:$M$28,4,FALSE),0),
AND(R77&gt;=19,R77&lt;=20,入力項目!$S$16&lt;&gt;"高専"),IFERROR(VLOOKUP(入力項目!$S$17,子育て関連マスタ!$I$32:$M$37,4,FALSE),0),
AND(R77&gt;=21,R77&lt;=22,入力項目!$S$16="高専"),IFERROR(VLOOKUP(入力項目!$S$17,子育て関連マスタ!$I$32:$M$34,4,FALSE),0),
AND(R77&gt;=21,R77&lt;=22,入力項目!$S$16&lt;&gt;"高専"),IFERROR(VLOOKUP(入力項目!$S$17,子育て関連マスタ!$I$32:$M$34,4,FALSE),0),
R77&gt;=23,0
) +
IF($D77=4,
  IFERROR(_xlfn.IFS(
  R77&lt;=入力項目!$S$11,0,
  AND(R77=入力項目!$S$11),IFERROR(VLOOKUP(入力項目!$S$12,子育て関連マスタ!$I$4:$M$5,2,FALSE),0),
  AND(R77=4),IFERROR(VLOOKUP(入力項目!$S$13,子育て関連マスタ!$I$9:$M$12,2,FALSE),0),
  AND(R77=7),IFERROR(VLOOKUP(入力項目!$S$14,子育て関連マスタ!$I$16:$M$17,2,FALSE),0),
  AND(R77=13),IFERROR(VLOOKUP(入力項目!$S$15,子育て関連マスタ!$I$21:$M$22,2,FALSE),0),
  AND(R77=16),IFERROR(VLOOKUP(入力項目!$S$16,子育て関連マスタ!$I$26:$M$28,2,FALSE),0),
  AND(R77=19,入力項目!$S$16&lt;&gt;"高専"),IFERROR(VLOOKUP(入力項目!$S$17,子育て関連マスタ!$I$32:$M$37,2,FALSE),0),
  AND(R77=21,入力項目!$S$16="高専"),IFERROR(VLOOKUP(入力項目!$S$17,子育て関連マスタ!$I$32:$M$37,2,FALSE),0),
  R77&gt;=22,0
  ),0),0
) +
IF(AND(R77&gt;=1,R77&lt;=15),IF($D77=入力項目!$S$8,入力項目!$S$3,0),0) +
IF(AND(R77&gt;=1,R77&lt;=15),IF($D77=5,入力項目!$S$4,0),0) +
IF(AND(R77&gt;=1,R77&lt;=15),IF($D77=12,入力項目!$S$5,0),0) +
IF(AND(入力項目!$S$7=$A77,入力項目!$S$8=$D77),子育て関連マスタ!$C$14,0) +
IFERROR(IF(AND(YEAR(EDATE(DATE(入力項目!$S$7,入力項目!$S$8,1),1))=$A77,MONTH(EDATE(DATE(入力項目!$S$7,入力項目!$S$8,1),1))=$D77),子育て関連マスタ!$C$15,0),0) +
IF(AND(OR(R77=3,R77=5,R77=7),$D77=11),子育て関連マスタ!$C$17,0) +
IF(AND(R77=20,$D77=1),子育て関連マスタ!$C$18,0) +
IF(AND(R77=20,$D77=1),
IFERROR(_xlfn.IFS(
入力項目!$S$10="男",子育て関連マスタ!$C$18,
入力項目!$S$10="女",子育て関連マスタ!$C$19
),0),0
) +
IF(AND(R77&gt;=入力項目!$S$18,R77&lt;=入力項目!$S$19),入力項目!$S$20,0) +
IF(AND(R77&gt;=入力項目!$S$21,R77&lt;=入力項目!$S$22),入力項目!$S$23,0) +
IF(AND(R77&gt;=入力項目!$S$24,R77&lt;=入力項目!$S$25),入力項目!$S$26,0)
)</f>
        <v>0</v>
      </c>
      <c r="AG77">
        <f ca="1">-(
_xlfn.IFS(
S77&lt;=入力項目!$S$11,0,
AND(S77&gt;=入力項目!$S$11+1,S77&lt;=3),IFERROR(VLOOKUP(入力項目!$S$12,子育て関連マスタ!$I$4:$M$5,4,FALSE),0),
AND(S77&gt;=4,S77&lt;=6),IFERROR(VLOOKUP(入力項目!$S$13,子育て関連マスタ!$I$9:$M$12,4,FALSE),0),
AND(S77&gt;=7,S77&lt;=12),IFERROR(VLOOKUP(入力項目!$S$14,子育て関連マスタ!$I$16:$M$17,4,FALSE),0),
AND(S77&gt;=13,S77&lt;=15),IFERROR(VLOOKUP(入力項目!$S$15,子育て関連マスタ!$I$21:$M$22,4,FALSE),0),
AND(S77&gt;=16,S77&lt;=18),IFERROR(VLOOKUP(入力項目!$S$16,子育て関連マスタ!$I$26:$M$28,4,FALSE),0),
AND(S77&gt;=19,S77&lt;=20,入力項目!$S$16="高専"),IFERROR(VLOOKUP(入力項目!$S$16,子育て関連マスタ!$I$26:$M$28,4,FALSE),0),
AND(S77&gt;=19,S77&lt;=20,入力項目!$S$16&lt;&gt;"高専"),IFERROR(VLOOKUP(入力項目!$S$17,子育て関連マスタ!$I$32:$M$37,4,FALSE),0),
AND(S77&gt;=21,S77&lt;=22,入力項目!$S$16="高専"),IFERROR(VLOOKUP(入力項目!$S$17,子育て関連マスタ!$I$32:$M$34,4,FALSE),0),
AND(S77&gt;=21,S77&lt;=22,入力項目!$S$16&lt;&gt;"高専"),IFERROR(VLOOKUP(入力項目!$S$17,子育て関連マスタ!$I$32:$M$34,4,FALSE),0),
S77&gt;=23,0
) +
IF($D77=4,
  IFERROR(_xlfn.IFS(
  S77&lt;=入力項目!$S$11,0,
  AND(S77=入力項目!$S$11),IFERROR(VLOOKUP(入力項目!$S$12,子育て関連マスタ!$I$4:$M$5,2,FALSE),0),
  AND(S77=4),IFERROR(VLOOKUP(入力項目!$S$13,子育て関連マスタ!$I$9:$M$12,2,FALSE),0),
  AND(S77=7),IFERROR(VLOOKUP(入力項目!$S$14,子育て関連マスタ!$I$16:$M$17,2,FALSE),0),
  AND(S77=13),IFERROR(VLOOKUP(入力項目!$S$15,子育て関連マスタ!$I$21:$M$22,2,FALSE),0),
  AND(S77=16),IFERROR(VLOOKUP(入力項目!$S$16,子育て関連マスタ!$I$26:$M$28,2,FALSE),0),
  AND(S77=19,入力項目!$S$16&lt;&gt;"高専"),IFERROR(VLOOKUP(入力項目!$S$17,子育て関連マスタ!$I$32:$M$37,2,FALSE),0),
  AND(S77=21,入力項目!$S$16="高専"),IFERROR(VLOOKUP(入力項目!$S$17,子育て関連マスタ!$I$32:$M$37,2,FALSE),0),
  S77&gt;=22,0
  ),0),0
) +
IF(AND(S77&gt;=1,S77&lt;=15),IF($D77=入力項目!$S$8,入力項目!$S$3,0),0) +
IF(AND(S77&gt;=1,S77&lt;=15),IF($D77=5,入力項目!$S$4,0),0) +
IF(AND(S77&gt;=1,S77&lt;=15),IF($D77=12,入力項目!$S$5,0),0) +
IF(AND(入力項目!$S$7=$A77,入力項目!$S$8=$D77),子育て関連マスタ!$C$14,0) +
IFERROR(IF(AND(YEAR(EDATE(DATE(入力項目!$S$7,入力項目!$S$8,1),1))=$A77,MONTH(EDATE(DATE(入力項目!$S$7,入力項目!$S$8,1),1))=$D77),子育て関連マスタ!$C$15,0),0) +
IF(AND(OR(S77=3,S77=5,S77=7),$D77=11),子育て関連マスタ!$C$17,0) +
IF(AND(S77=20,$D77=1),子育て関連マスタ!$C$18,0) +
IF(AND(S77=20,$D77=1),
IFERROR(_xlfn.IFS(
入力項目!$S$10="男",子育て関連マスタ!$C$18,
入力項目!$S$10="女",子育て関連マスタ!$C$19
),0),0
) +
IF(AND(S77&gt;=入力項目!$S$18,S77&lt;=入力項目!$S$19),入力項目!$S$20,0) +
IF(AND(S77&gt;=入力項目!$S$21,S77&lt;=入力項目!$S$22),入力項目!$S$23,0) +
IF(AND(S77&gt;=入力項目!$S$24,S77&lt;=入力項目!$S$25),入力項目!$S$26,0)
)</f>
        <v>0</v>
      </c>
      <c r="AH77">
        <f ca="1">-(
_xlfn.IFS(
T77&lt;=入力項目!$S$11,0,
AND(T77&gt;=入力項目!$S$11+1,T77&lt;=3),IFERROR(VLOOKUP(入力項目!$S$12,子育て関連マスタ!$I$4:$M$5,4,FALSE),0),
AND(T77&gt;=4,T77&lt;=6),IFERROR(VLOOKUP(入力項目!$S$13,子育て関連マスタ!$I$9:$M$12,4,FALSE),0),
AND(T77&gt;=7,T77&lt;=12),IFERROR(VLOOKUP(入力項目!$S$14,子育て関連マスタ!$I$16:$M$17,4,FALSE),0),
AND(T77&gt;=13,T77&lt;=15),IFERROR(VLOOKUP(入力項目!$S$15,子育て関連マスタ!$I$21:$M$22,4,FALSE),0),
AND(T77&gt;=16,T77&lt;=18),IFERROR(VLOOKUP(入力項目!$S$16,子育て関連マスタ!$I$26:$M$28,4,FALSE),0),
AND(T77&gt;=19,T77&lt;=20,入力項目!$S$16="高専"),IFERROR(VLOOKUP(入力項目!$S$16,子育て関連マスタ!$I$26:$M$28,4,FALSE),0),
AND(T77&gt;=19,T77&lt;=20,入力項目!$S$16&lt;&gt;"高専"),IFERROR(VLOOKUP(入力項目!$S$17,子育て関連マスタ!$I$32:$M$37,4,FALSE),0),
AND(T77&gt;=21,T77&lt;=22,入力項目!$S$16="高専"),IFERROR(VLOOKUP(入力項目!$S$17,子育て関連マスタ!$I$32:$M$34,4,FALSE),0),
AND(T77&gt;=21,T77&lt;=22,入力項目!$S$16&lt;&gt;"高専"),IFERROR(VLOOKUP(入力項目!$S$17,子育て関連マスタ!$I$32:$M$34,4,FALSE),0),
T77&gt;=23,0
) +
IF($D77=4,
  IFERROR(_xlfn.IFS(
  T77&lt;=入力項目!$S$11,0,
  AND(T77=入力項目!$S$11),IFERROR(VLOOKUP(入力項目!$S$12,子育て関連マスタ!$I$4:$M$5,2,FALSE),0),
  AND(T77=4),IFERROR(VLOOKUP(入力項目!$S$13,子育て関連マスタ!$I$9:$M$12,2,FALSE),0),
  AND(T77=7),IFERROR(VLOOKUP(入力項目!$S$14,子育て関連マスタ!$I$16:$M$17,2,FALSE),0),
  AND(T77=13),IFERROR(VLOOKUP(入力項目!$S$15,子育て関連マスタ!$I$21:$M$22,2,FALSE),0),
  AND(T77=16),IFERROR(VLOOKUP(入力項目!$S$16,子育て関連マスタ!$I$26:$M$28,2,FALSE),0),
  AND(T77=19,入力項目!$S$16&lt;&gt;"高専"),IFERROR(VLOOKUP(入力項目!$S$17,子育て関連マスタ!$I$32:$M$37,2,FALSE),0),
  AND(T77=21,入力項目!$S$16="高専"),IFERROR(VLOOKUP(入力項目!$S$17,子育て関連マスタ!$I$32:$M$37,2,FALSE),0),
  T77&gt;=22,0
  ),0),0
) +
IF(AND(T77&gt;=1,T77&lt;=15),IF($D77=入力項目!$S$8,入力項目!$S$3,0),0) +
IF(AND(T77&gt;=1,T77&lt;=15),IF($D77=5,入力項目!$S$4,0),0) +
IF(AND(T77&gt;=1,T77&lt;=15),IF($D77=12,入力項目!$S$5,0),0) +
IF(AND(入力項目!$S$7=$A77,入力項目!$S$8=$D77),子育て関連マスタ!$C$14,0) +
IFERROR(IF(AND(YEAR(EDATE(DATE(入力項目!$S$7,入力項目!$S$8,1),1))=$A77,MONTH(EDATE(DATE(入力項目!$S$7,入力項目!$S$8,1),1))=$D77),子育て関連マスタ!$C$15,0),0) +
IF(AND(OR(T77=3,T77=5,T77=7),$D77=11),子育て関連マスタ!$C$17,0) +
IF(AND(T77=20,$D77=1),子育て関連マスタ!$C$18,0) +
IF(AND(T77=20,$D77=1),
IFERROR(_xlfn.IFS(
入力項目!$S$10="男",子育て関連マスタ!$C$18,
入力項目!$S$10="女",子育て関連マスタ!$C$19
),0),0
) +
IF(AND(T77&gt;=入力項目!$S$18,T77&lt;=入力項目!$S$19),入力項目!$S$20,0) +
IF(AND(T77&gt;=入力項目!$S$21,T77&lt;=入力項目!$S$22),入力項目!$S$23,0) +
IF(AND(T77&gt;=入力項目!$S$24,T77&lt;=入力項目!$S$25),入力項目!$S$26,0)
)</f>
        <v>0</v>
      </c>
      <c r="AI77">
        <f ca="1">-(
_xlfn.IFS(
U77&lt;=入力項目!$S$11,0,
AND(U77&gt;=入力項目!$S$11+1,U77&lt;=3),IFERROR(VLOOKUP(入力項目!$S$12,子育て関連マスタ!$I$4:$M$5,4,FALSE),0),
AND(U77&gt;=4,U77&lt;=6),IFERROR(VLOOKUP(入力項目!$S$13,子育て関連マスタ!$I$9:$M$12,4,FALSE),0),
AND(U77&gt;=7,U77&lt;=12),IFERROR(VLOOKUP(入力項目!$S$14,子育て関連マスタ!$I$16:$M$17,4,FALSE),0),
AND(U77&gt;=13,U77&lt;=15),IFERROR(VLOOKUP(入力項目!$S$15,子育て関連マスタ!$I$21:$M$22,4,FALSE),0),
AND(U77&gt;=16,U77&lt;=18),IFERROR(VLOOKUP(入力項目!$S$16,子育て関連マスタ!$I$26:$M$28,4,FALSE),0),
AND(U77&gt;=19,U77&lt;=20,入力項目!$S$16="高専"),IFERROR(VLOOKUP(入力項目!$S$16,子育て関連マスタ!$I$26:$M$28,4,FALSE),0),
AND(U77&gt;=19,U77&lt;=20,入力項目!$S$16&lt;&gt;"高専"),IFERROR(VLOOKUP(入力項目!$S$17,子育て関連マスタ!$I$32:$M$37,4,FALSE),0),
AND(U77&gt;=21,U77&lt;=22,入力項目!$S$16="高専"),IFERROR(VLOOKUP(入力項目!$S$17,子育て関連マスタ!$I$32:$M$34,4,FALSE),0),
AND(U77&gt;=21,U77&lt;=22,入力項目!$S$16&lt;&gt;"高専"),IFERROR(VLOOKUP(入力項目!$S$17,子育て関連マスタ!$I$32:$M$34,4,FALSE),0),
U77&gt;=23,0
) +
IF($D77=4,
  IFERROR(_xlfn.IFS(
  U77&lt;=入力項目!$S$11,0,
  AND(U77=入力項目!$S$11),IFERROR(VLOOKUP(入力項目!$S$12,子育て関連マスタ!$I$4:$M$5,2,FALSE),0),
  AND(U77=4),IFERROR(VLOOKUP(入力項目!$S$13,子育て関連マスタ!$I$9:$M$12,2,FALSE),0),
  AND(U77=7),IFERROR(VLOOKUP(入力項目!$S$14,子育て関連マスタ!$I$16:$M$17,2,FALSE),0),
  AND(U77=13),IFERROR(VLOOKUP(入力項目!$S$15,子育て関連マスタ!$I$21:$M$22,2,FALSE),0),
  AND(U77=16),IFERROR(VLOOKUP(入力項目!$S$16,子育て関連マスタ!$I$26:$M$28,2,FALSE),0),
  AND(U77=19,入力項目!$S$16&lt;&gt;"高専"),IFERROR(VLOOKUP(入力項目!$S$17,子育て関連マスタ!$I$32:$M$37,2,FALSE),0),
  AND(U77=21,入力項目!$S$16="高専"),IFERROR(VLOOKUP(入力項目!$S$17,子育て関連マスタ!$I$32:$M$37,2,FALSE),0),
  U77&gt;=22,0
  ),0),0
) +
IF(AND(U77&gt;=1,U77&lt;=15),IF($D77=入力項目!$S$8,入力項目!$S$3,0),0) +
IF(AND(U77&gt;=1,U77&lt;=15),IF($D77=5,入力項目!$S$4,0),0) +
IF(AND(U77&gt;=1,U77&lt;=15),IF($D77=12,入力項目!$S$5,0),0) +
IF(AND(入力項目!$S$7=$A77,入力項目!$S$8=$D77),子育て関連マスタ!$C$14,0) +
IFERROR(IF(AND(YEAR(EDATE(DATE(入力項目!$S$7,入力項目!$S$8,1),1))=$A77,MONTH(EDATE(DATE(入力項目!$S$7,入力項目!$S$8,1),1))=$D77),子育て関連マスタ!$C$15,0),0) +
IF(AND(OR(U77=3,U77=5,U77=7),$D77=11),子育て関連マスタ!$C$17,0) +
IF(AND(U77=20,$D77=1),子育て関連マスタ!$C$18,0) +
IF(AND(U77=20,$D77=1),
IFERROR(_xlfn.IFS(
入力項目!$S$10="男",子育て関連マスタ!$C$18,
入力項目!$S$10="女",子育て関連マスタ!$C$19
),0),0
) +
IF(AND(U77&gt;=入力項目!$S$18,U77&lt;=入力項目!$S$19),入力項目!$S$20,0) +
IF(AND(U77&gt;=入力項目!$S$21,U77&lt;=入力項目!$S$22),入力項目!$S$23,0) +
IF(AND(U77&gt;=入力項目!$S$24,U77&lt;=入力項目!$S$25),入力項目!$S$26,0)
)</f>
        <v>0</v>
      </c>
      <c r="AJ77" s="10">
        <f ca="1">-VLOOKUP($D77,月別収支!$A$2:$H$13,7,FALSE)</f>
        <v>-20000</v>
      </c>
    </row>
    <row r="78" spans="1:36" x14ac:dyDescent="0.4">
      <c r="A78">
        <f t="shared" ca="1" si="20"/>
        <v>2030</v>
      </c>
      <c r="B78">
        <f t="shared" ca="1" si="27"/>
        <v>2030</v>
      </c>
      <c r="C78">
        <f t="shared" ca="1" si="28"/>
        <v>6</v>
      </c>
      <c r="D78">
        <f t="shared" ca="1" si="21"/>
        <v>12</v>
      </c>
      <c r="E78" t="str">
        <f t="shared" ca="1" si="22"/>
        <v>2030年12月</v>
      </c>
      <c r="F78">
        <f ca="1">IF(OR(入力項目!$N$5&lt;$A78,AND(入力項目!$N$5=$A78,入力項目!$N$6&lt;$D78)),IF(F77=0,1,IF(G78=12,F77+1,F77)),0)</f>
        <v>6</v>
      </c>
      <c r="G78">
        <f ca="1">IF(OR(入力項目!$N$5&lt;$A78,AND(入力項目!$N$5=$A78,入力項目!$N$6&lt;$D78)),IF(G77=12,1,G77+1),0)</f>
        <v>2</v>
      </c>
      <c r="H78" t="str">
        <f t="shared" ca="1" si="23"/>
        <v>6_2</v>
      </c>
      <c r="I78">
        <f ca="1">IF(
  IFERROR(AND($C78&gt;0,MOD($C78,入力項目!$N$22)=0,$D78=入力項目!$N$23), FALSE),
  1,
  IF(
    AND(I77&gt;0,J77=12),
    IF(I77=入力項目!$N$28, 0, I77+1),
    I77
  )
)</f>
        <v>2</v>
      </c>
      <c r="J78">
        <f ca="1">IF($D78=入力項目!$N$23,1,IFERROR(J77+1,1))</f>
        <v>7</v>
      </c>
      <c r="K78" t="str">
        <f t="shared" ca="1" si="24"/>
        <v>2_7</v>
      </c>
      <c r="L78">
        <f ca="1">L77+IF(入力項目!$D$4=$D78,1,0)</f>
        <v>35</v>
      </c>
      <c r="M78" t="str">
        <f t="shared" ca="1" si="25"/>
        <v>35歳</v>
      </c>
      <c r="N78">
        <f t="shared" ca="1" si="29"/>
        <v>35</v>
      </c>
      <c r="O78" t="str">
        <f t="shared" ca="1" si="26"/>
        <v>35歳</v>
      </c>
      <c r="P78">
        <f t="shared" ca="1" si="30"/>
        <v>10</v>
      </c>
      <c r="Q78">
        <f t="shared" ca="1" si="31"/>
        <v>8</v>
      </c>
      <c r="R78">
        <f t="shared" ca="1" si="32"/>
        <v>2031</v>
      </c>
      <c r="S78">
        <f t="shared" ca="1" si="33"/>
        <v>2031</v>
      </c>
      <c r="T78">
        <f t="shared" ca="1" si="34"/>
        <v>2031</v>
      </c>
      <c r="U78">
        <f t="shared" ca="1" si="35"/>
        <v>2031</v>
      </c>
      <c r="V78" s="10">
        <f t="shared" ca="1" si="36"/>
        <v>12607328</v>
      </c>
      <c r="W78" s="10">
        <f ca="1">IF($L78&lt;その他マスタ!$B$1,VLOOKUP($D78,月別収支!$A$2:$H$13,2,FALSE),その他マスタ!$B$3)+IF(AND($L78=その他マスタ!$B$1,入力項目!$I$9="あり",$D78=入力項目!$D$4),その他マスタ!$B$2,0)</f>
        <v>1100000</v>
      </c>
      <c r="X78" s="10">
        <f ca="1">-IF(入力項目!$K$5=TRUE,
IF($F78+$G78&lt;3,VLOOKUP($D78,月別収支!$A$2:$H$13,8,FALSE),0)+IFERROR(VLOOKUP($H78,住宅ローン計算!C:P,13,FALSE),0)+IF($F78&gt;1,IF(OR($G78=3,$G78=6,$G78=9,$G78=12),ROUNDUP(入力項目!$N$18/4,0),0),0),
VLOOKUP($D78,月別収支!$A$2:$H$13,8,FALSE))</f>
        <v>-188213</v>
      </c>
      <c r="Y78" s="10">
        <f ca="1">-VLOOKUP($D78,月別収支!$A$2:$H$13,3,FALSE)</f>
        <v>-75000</v>
      </c>
      <c r="Z78" s="10">
        <f ca="1">-VLOOKUP($D78,月別収支!$A$2:$H$13,4,FALSE)</f>
        <v>-27000</v>
      </c>
      <c r="AA78" s="10">
        <f ca="1">-VLOOKUP($D78,月別収支!$A$2:$H$13,6,FALSE)</f>
        <v>-10000</v>
      </c>
      <c r="AB78" s="10">
        <f ca="1">-(
VLOOKUP($D78,月別収支!$A$2:$H$13,5,FALSE)+IF(AND(入力項目!$I$27&lt;=$A78,ISEVEN($A78-入力項目!$I$27),入力項目!$I$28=$D78),入力項目!$I$26,0)
+IF(入力項目!$K$26=TRUE,
IFERROR(VLOOKUP($K78,マイカーローン計算!C:P,13,FALSE),0),
IFERROR(
  IF(AND($C78&gt;0,MOD($C78,入力項目!$N$22)=0,$D78=入力項目!$N$23),入力項目!$N$24,0),
 0
)
)
)</f>
        <v>-20000</v>
      </c>
      <c r="AC78" s="10">
        <f ca="1">-IF($A78&lt;入力項目!$N$33,入力項目!$N$35,IF(AND($A78=入力項目!$N$33,$D78&lt;=入力項目!$N$34),入力項目!$N$35,0))</f>
        <v>0</v>
      </c>
      <c r="AD78">
        <f ca="1">-(
_xlfn.IFS(
P78&lt;=入力項目!$S$11,0,
AND(P78&gt;=入力項目!$S$11+1,P78&lt;=3),IFERROR(VLOOKUP(入力項目!$S$12,子育て関連マスタ!$I$4:$M$5,4,FALSE),0),
AND(P78&gt;=4,P78&lt;=6),IFERROR(VLOOKUP(入力項目!$S$13,子育て関連マスタ!$I$9:$M$12,4,FALSE),0),
AND(P78&gt;=7,P78&lt;=12),IFERROR(VLOOKUP(入力項目!$S$14,子育て関連マスタ!$I$16:$M$17,4,FALSE),0),
AND(P78&gt;=13,P78&lt;=15),IFERROR(VLOOKUP(入力項目!$S$15,子育て関連マスタ!$I$21:$M$22,4,FALSE),0),
AND(P78&gt;=16,P78&lt;=18),IFERROR(VLOOKUP(入力項目!$S$16,子育て関連マスタ!$I$26:$M$28,4,FALSE),0),
AND(P78&gt;=19,P78&lt;=20,入力項目!$S$16="高専"),IFERROR(VLOOKUP(入力項目!$S$16,子育て関連マスタ!$I$26:$M$28,4,FALSE),0),
AND(P78&gt;=19,P78&lt;=20,入力項目!$S$16&lt;&gt;"高専"),IFERROR(VLOOKUP(入力項目!$S$17,子育て関連マスタ!$I$32:$M$37,4,FALSE),0),
AND(P78&gt;=21,P78&lt;=22,入力項目!$S$16="高専"),IFERROR(VLOOKUP(入力項目!$S$17,子育て関連マスタ!$I$32:$M$34,4,FALSE),0),
AND(P78&gt;=21,P78&lt;=22,入力項目!$S$16&lt;&gt;"高専"),IFERROR(VLOOKUP(入力項目!$S$17,子育て関連マスタ!$I$32:$M$34,4,FALSE),0),
P78&gt;=23,0
) +
IF($D78=4,
  IFERROR(_xlfn.IFS(
  P78&lt;=入力項目!$S$11,0,
  AND(P78=入力項目!$S$11),IFERROR(VLOOKUP(入力項目!$S$12,子育て関連マスタ!$I$4:$M$5,2,FALSE),0),
  AND(P78=4),IFERROR(VLOOKUP(入力項目!$S$13,子育て関連マスタ!$I$9:$M$12,2,FALSE),0),
  AND(P78=7),IFERROR(VLOOKUP(入力項目!$S$14,子育て関連マスタ!$I$16:$M$17,2,FALSE),0),
  AND(P78=13),IFERROR(VLOOKUP(入力項目!$S$15,子育て関連マスタ!$I$21:$M$22,2,FALSE),0),
  AND(P78=16),IFERROR(VLOOKUP(入力項目!$S$16,子育て関連マスタ!$I$26:$M$28,2,FALSE),0),
  AND(P78=19,入力項目!$S$16&lt;&gt;"高専"),IFERROR(VLOOKUP(入力項目!$S$17,子育て関連マスタ!$I$32:$M$37,2,FALSE),0),
  AND(P78=21,入力項目!$S$16="高専"),IFERROR(VLOOKUP(入力項目!$S$17,子育て関連マスタ!$I$32:$M$37,2,FALSE),0),
  P78&gt;=22,0
  ),0),0
) +
IF(AND(P78&gt;=1,P78&lt;=15),IF($D78=入力項目!$S$8,入力項目!$S$3,0),0) +
IF(AND(P78&gt;=1,P78&lt;=15),IF($D78=5,入力項目!$S$4,0),0) +
IF(AND(P78&gt;=1,P78&lt;=15),IF($D78=12,入力項目!$S$5,0),0) +
IF(AND(入力項目!$S$7=$A78,入力項目!$S$8=$D78),子育て関連マスタ!$C$14,0) +
IFERROR(IF(AND(YEAR(EDATE(DATE(入力項目!$S$7,入力項目!$S$8,1),1))=$A78,MONTH(EDATE(DATE(入力項目!$S$7,入力項目!$S$8,1),1))=$D78),子育て関連マスタ!$C$15,0),0) +
IF(AND(OR(P78=3,P78=5,P78=7),$D78=11),子育て関連マスタ!$C$17,0) +
IF(AND(P78=20,$D78=1),子育て関連マスタ!$C$18,0) +
IF(AND(P78=20,$D78=1),
IFERROR(_xlfn.IFS(
入力項目!$S$10="男",子育て関連マスタ!$C$18,
入力項目!$S$10="女",子育て関連マスタ!$C$19
),0),0
) +
IF(AND(P78&gt;=入力項目!$S$18,P78&lt;=入力項目!$S$19),入力項目!$S$20,0) +
IF(AND(P78&gt;=入力項目!$S$21,P78&lt;=入力項目!$S$22),入力項目!$S$23,0) +
IF(AND(P78&gt;=入力項目!$S$24,P78&lt;=入力項目!$S$25),入力項目!$S$26,0)
)</f>
        <v>-50000</v>
      </c>
      <c r="AE78">
        <f ca="1">-(
_xlfn.IFS(
Q78&lt;=入力項目!$S$11,0,
AND(Q78&gt;=入力項目!$S$11+1,Q78&lt;=3),IFERROR(VLOOKUP(入力項目!$S$12,子育て関連マスタ!$I$4:$M$5,4,FALSE),0),
AND(Q78&gt;=4,Q78&lt;=6),IFERROR(VLOOKUP(入力項目!$S$13,子育て関連マスタ!$I$9:$M$12,4,FALSE),0),
AND(Q78&gt;=7,Q78&lt;=12),IFERROR(VLOOKUP(入力項目!$S$14,子育て関連マスタ!$I$16:$M$17,4,FALSE),0),
AND(Q78&gt;=13,Q78&lt;=15),IFERROR(VLOOKUP(入力項目!$S$15,子育て関連マスタ!$I$21:$M$22,4,FALSE),0),
AND(Q78&gt;=16,Q78&lt;=18),IFERROR(VLOOKUP(入力項目!$S$16,子育て関連マスタ!$I$26:$M$28,4,FALSE),0),
AND(Q78&gt;=19,Q78&lt;=20,入力項目!$S$16="高専"),IFERROR(VLOOKUP(入力項目!$S$16,子育て関連マスタ!$I$26:$M$28,4,FALSE),0),
AND(Q78&gt;=19,Q78&lt;=20,入力項目!$S$16&lt;&gt;"高専"),IFERROR(VLOOKUP(入力項目!$S$17,子育て関連マスタ!$I$32:$M$37,4,FALSE),0),
AND(Q78&gt;=21,Q78&lt;=22,入力項目!$S$16="高専"),IFERROR(VLOOKUP(入力項目!$S$17,子育て関連マスタ!$I$32:$M$34,4,FALSE),0),
AND(Q78&gt;=21,Q78&lt;=22,入力項目!$S$16&lt;&gt;"高専"),IFERROR(VLOOKUP(入力項目!$S$17,子育て関連マスタ!$I$32:$M$34,4,FALSE),0),
Q78&gt;=23,0
) +
IF($D78=4,
  IFERROR(_xlfn.IFS(
  Q78&lt;=入力項目!$S$11,0,
  AND(Q78=入力項目!$S$11),IFERROR(VLOOKUP(入力項目!$S$12,子育て関連マスタ!$I$4:$M$5,2,FALSE),0),
  AND(Q78=4),IFERROR(VLOOKUP(入力項目!$S$13,子育て関連マスタ!$I$9:$M$12,2,FALSE),0),
  AND(Q78=7),IFERROR(VLOOKUP(入力項目!$S$14,子育て関連マスタ!$I$16:$M$17,2,FALSE),0),
  AND(Q78=13),IFERROR(VLOOKUP(入力項目!$S$15,子育て関連マスタ!$I$21:$M$22,2,FALSE),0),
  AND(Q78=16),IFERROR(VLOOKUP(入力項目!$S$16,子育て関連マスタ!$I$26:$M$28,2,FALSE),0),
  AND(Q78=19,入力項目!$S$16&lt;&gt;"高専"),IFERROR(VLOOKUP(入力項目!$S$17,子育て関連マスタ!$I$32:$M$37,2,FALSE),0),
  AND(Q78=21,入力項目!$S$16="高専"),IFERROR(VLOOKUP(入力項目!$S$17,子育て関連マスタ!$I$32:$M$37,2,FALSE),0),
  Q78&gt;=22,0
  ),0),0
) +
IF(AND(Q78&gt;=1,Q78&lt;=15),IF($D78=入力項目!$S$8,入力項目!$S$3,0),0) +
IF(AND(Q78&gt;=1,Q78&lt;=15),IF($D78=5,入力項目!$S$4,0),0) +
IF(AND(Q78&gt;=1,Q78&lt;=15),IF($D78=12,入力項目!$S$5,0),0) +
IF(AND(入力項目!$S$7=$A78,入力項目!$S$8=$D78),子育て関連マスタ!$C$14,0) +
IFERROR(IF(AND(YEAR(EDATE(DATE(入力項目!$S$7,入力項目!$S$8,1),1))=$A78,MONTH(EDATE(DATE(入力項目!$S$7,入力項目!$S$8,1),1))=$D78),子育て関連マスタ!$C$15,0),0) +
IF(AND(OR(Q78=3,Q78=5,Q78=7),$D78=11),子育て関連マスタ!$C$17,0) +
IF(AND(Q78=20,$D78=1),子育て関連マスタ!$C$18,0) +
IF(AND(Q78=20,$D78=1),
IFERROR(_xlfn.IFS(
入力項目!$S$10="男",子育て関連マスタ!$C$18,
入力項目!$S$10="女",子育て関連マスタ!$C$19
),0),0
) +
IF(AND(Q78&gt;=入力項目!$S$18,Q78&lt;=入力項目!$S$19),入力項目!$S$20,0) +
IF(AND(Q78&gt;=入力項目!$S$21,Q78&lt;=入力項目!$S$22),入力項目!$S$23,0) +
IF(AND(Q78&gt;=入力項目!$S$24,Q78&lt;=入力項目!$S$25),入力項目!$S$26,0)
)</f>
        <v>-50000</v>
      </c>
      <c r="AF78">
        <f ca="1">-(
_xlfn.IFS(
R78&lt;=入力項目!$S$11,0,
AND(R78&gt;=入力項目!$S$11+1,R78&lt;=3),IFERROR(VLOOKUP(入力項目!$S$12,子育て関連マスタ!$I$4:$M$5,4,FALSE),0),
AND(R78&gt;=4,R78&lt;=6),IFERROR(VLOOKUP(入力項目!$S$13,子育て関連マスタ!$I$9:$M$12,4,FALSE),0),
AND(R78&gt;=7,R78&lt;=12),IFERROR(VLOOKUP(入力項目!$S$14,子育て関連マスタ!$I$16:$M$17,4,FALSE),0),
AND(R78&gt;=13,R78&lt;=15),IFERROR(VLOOKUP(入力項目!$S$15,子育て関連マスタ!$I$21:$M$22,4,FALSE),0),
AND(R78&gt;=16,R78&lt;=18),IFERROR(VLOOKUP(入力項目!$S$16,子育て関連マスタ!$I$26:$M$28,4,FALSE),0),
AND(R78&gt;=19,R78&lt;=20,入力項目!$S$16="高専"),IFERROR(VLOOKUP(入力項目!$S$16,子育て関連マスタ!$I$26:$M$28,4,FALSE),0),
AND(R78&gt;=19,R78&lt;=20,入力項目!$S$16&lt;&gt;"高専"),IFERROR(VLOOKUP(入力項目!$S$17,子育て関連マスタ!$I$32:$M$37,4,FALSE),0),
AND(R78&gt;=21,R78&lt;=22,入力項目!$S$16="高専"),IFERROR(VLOOKUP(入力項目!$S$17,子育て関連マスタ!$I$32:$M$34,4,FALSE),0),
AND(R78&gt;=21,R78&lt;=22,入力項目!$S$16&lt;&gt;"高専"),IFERROR(VLOOKUP(入力項目!$S$17,子育て関連マスタ!$I$32:$M$34,4,FALSE),0),
R78&gt;=23,0
) +
IF($D78=4,
  IFERROR(_xlfn.IFS(
  R78&lt;=入力項目!$S$11,0,
  AND(R78=入力項目!$S$11),IFERROR(VLOOKUP(入力項目!$S$12,子育て関連マスタ!$I$4:$M$5,2,FALSE),0),
  AND(R78=4),IFERROR(VLOOKUP(入力項目!$S$13,子育て関連マスタ!$I$9:$M$12,2,FALSE),0),
  AND(R78=7),IFERROR(VLOOKUP(入力項目!$S$14,子育て関連マスタ!$I$16:$M$17,2,FALSE),0),
  AND(R78=13),IFERROR(VLOOKUP(入力項目!$S$15,子育て関連マスタ!$I$21:$M$22,2,FALSE),0),
  AND(R78=16),IFERROR(VLOOKUP(入力項目!$S$16,子育て関連マスタ!$I$26:$M$28,2,FALSE),0),
  AND(R78=19,入力項目!$S$16&lt;&gt;"高専"),IFERROR(VLOOKUP(入力項目!$S$17,子育て関連マスタ!$I$32:$M$37,2,FALSE),0),
  AND(R78=21,入力項目!$S$16="高専"),IFERROR(VLOOKUP(入力項目!$S$17,子育て関連マスタ!$I$32:$M$37,2,FALSE),0),
  R78&gt;=22,0
  ),0),0
) +
IF(AND(R78&gt;=1,R78&lt;=15),IF($D78=入力項目!$S$8,入力項目!$S$3,0),0) +
IF(AND(R78&gt;=1,R78&lt;=15),IF($D78=5,入力項目!$S$4,0),0) +
IF(AND(R78&gt;=1,R78&lt;=15),IF($D78=12,入力項目!$S$5,0),0) +
IF(AND(入力項目!$S$7=$A78,入力項目!$S$8=$D78),子育て関連マスタ!$C$14,0) +
IFERROR(IF(AND(YEAR(EDATE(DATE(入力項目!$S$7,入力項目!$S$8,1),1))=$A78,MONTH(EDATE(DATE(入力項目!$S$7,入力項目!$S$8,1),1))=$D78),子育て関連マスタ!$C$15,0),0) +
IF(AND(OR(R78=3,R78=5,R78=7),$D78=11),子育て関連マスタ!$C$17,0) +
IF(AND(R78=20,$D78=1),子育て関連マスタ!$C$18,0) +
IF(AND(R78=20,$D78=1),
IFERROR(_xlfn.IFS(
入力項目!$S$10="男",子育て関連マスタ!$C$18,
入力項目!$S$10="女",子育て関連マスタ!$C$19
),0),0
) +
IF(AND(R78&gt;=入力項目!$S$18,R78&lt;=入力項目!$S$19),入力項目!$S$20,0) +
IF(AND(R78&gt;=入力項目!$S$21,R78&lt;=入力項目!$S$22),入力項目!$S$23,0) +
IF(AND(R78&gt;=入力項目!$S$24,R78&lt;=入力項目!$S$25),入力項目!$S$26,0)
)</f>
        <v>0</v>
      </c>
      <c r="AG78">
        <f ca="1">-(
_xlfn.IFS(
S78&lt;=入力項目!$S$11,0,
AND(S78&gt;=入力項目!$S$11+1,S78&lt;=3),IFERROR(VLOOKUP(入力項目!$S$12,子育て関連マスタ!$I$4:$M$5,4,FALSE),0),
AND(S78&gt;=4,S78&lt;=6),IFERROR(VLOOKUP(入力項目!$S$13,子育て関連マスタ!$I$9:$M$12,4,FALSE),0),
AND(S78&gt;=7,S78&lt;=12),IFERROR(VLOOKUP(入力項目!$S$14,子育て関連マスタ!$I$16:$M$17,4,FALSE),0),
AND(S78&gt;=13,S78&lt;=15),IFERROR(VLOOKUP(入力項目!$S$15,子育て関連マスタ!$I$21:$M$22,4,FALSE),0),
AND(S78&gt;=16,S78&lt;=18),IFERROR(VLOOKUP(入力項目!$S$16,子育て関連マスタ!$I$26:$M$28,4,FALSE),0),
AND(S78&gt;=19,S78&lt;=20,入力項目!$S$16="高専"),IFERROR(VLOOKUP(入力項目!$S$16,子育て関連マスタ!$I$26:$M$28,4,FALSE),0),
AND(S78&gt;=19,S78&lt;=20,入力項目!$S$16&lt;&gt;"高専"),IFERROR(VLOOKUP(入力項目!$S$17,子育て関連マスタ!$I$32:$M$37,4,FALSE),0),
AND(S78&gt;=21,S78&lt;=22,入力項目!$S$16="高専"),IFERROR(VLOOKUP(入力項目!$S$17,子育て関連マスタ!$I$32:$M$34,4,FALSE),0),
AND(S78&gt;=21,S78&lt;=22,入力項目!$S$16&lt;&gt;"高専"),IFERROR(VLOOKUP(入力項目!$S$17,子育て関連マスタ!$I$32:$M$34,4,FALSE),0),
S78&gt;=23,0
) +
IF($D78=4,
  IFERROR(_xlfn.IFS(
  S78&lt;=入力項目!$S$11,0,
  AND(S78=入力項目!$S$11),IFERROR(VLOOKUP(入力項目!$S$12,子育て関連マスタ!$I$4:$M$5,2,FALSE),0),
  AND(S78=4),IFERROR(VLOOKUP(入力項目!$S$13,子育て関連マスタ!$I$9:$M$12,2,FALSE),0),
  AND(S78=7),IFERROR(VLOOKUP(入力項目!$S$14,子育て関連マスタ!$I$16:$M$17,2,FALSE),0),
  AND(S78=13),IFERROR(VLOOKUP(入力項目!$S$15,子育て関連マスタ!$I$21:$M$22,2,FALSE),0),
  AND(S78=16),IFERROR(VLOOKUP(入力項目!$S$16,子育て関連マスタ!$I$26:$M$28,2,FALSE),0),
  AND(S78=19,入力項目!$S$16&lt;&gt;"高専"),IFERROR(VLOOKUP(入力項目!$S$17,子育て関連マスタ!$I$32:$M$37,2,FALSE),0),
  AND(S78=21,入力項目!$S$16="高専"),IFERROR(VLOOKUP(入力項目!$S$17,子育て関連マスタ!$I$32:$M$37,2,FALSE),0),
  S78&gt;=22,0
  ),0),0
) +
IF(AND(S78&gt;=1,S78&lt;=15),IF($D78=入力項目!$S$8,入力項目!$S$3,0),0) +
IF(AND(S78&gt;=1,S78&lt;=15),IF($D78=5,入力項目!$S$4,0),0) +
IF(AND(S78&gt;=1,S78&lt;=15),IF($D78=12,入力項目!$S$5,0),0) +
IF(AND(入力項目!$S$7=$A78,入力項目!$S$8=$D78),子育て関連マスタ!$C$14,0) +
IFERROR(IF(AND(YEAR(EDATE(DATE(入力項目!$S$7,入力項目!$S$8,1),1))=$A78,MONTH(EDATE(DATE(入力項目!$S$7,入力項目!$S$8,1),1))=$D78),子育て関連マスタ!$C$15,0),0) +
IF(AND(OR(S78=3,S78=5,S78=7),$D78=11),子育て関連マスタ!$C$17,0) +
IF(AND(S78=20,$D78=1),子育て関連マスタ!$C$18,0) +
IF(AND(S78=20,$D78=1),
IFERROR(_xlfn.IFS(
入力項目!$S$10="男",子育て関連マスタ!$C$18,
入力項目!$S$10="女",子育て関連マスタ!$C$19
),0),0
) +
IF(AND(S78&gt;=入力項目!$S$18,S78&lt;=入力項目!$S$19),入力項目!$S$20,0) +
IF(AND(S78&gt;=入力項目!$S$21,S78&lt;=入力項目!$S$22),入力項目!$S$23,0) +
IF(AND(S78&gt;=入力項目!$S$24,S78&lt;=入力項目!$S$25),入力項目!$S$26,0)
)</f>
        <v>0</v>
      </c>
      <c r="AH78">
        <f ca="1">-(
_xlfn.IFS(
T78&lt;=入力項目!$S$11,0,
AND(T78&gt;=入力項目!$S$11+1,T78&lt;=3),IFERROR(VLOOKUP(入力項目!$S$12,子育て関連マスタ!$I$4:$M$5,4,FALSE),0),
AND(T78&gt;=4,T78&lt;=6),IFERROR(VLOOKUP(入力項目!$S$13,子育て関連マスタ!$I$9:$M$12,4,FALSE),0),
AND(T78&gt;=7,T78&lt;=12),IFERROR(VLOOKUP(入力項目!$S$14,子育て関連マスタ!$I$16:$M$17,4,FALSE),0),
AND(T78&gt;=13,T78&lt;=15),IFERROR(VLOOKUP(入力項目!$S$15,子育て関連マスタ!$I$21:$M$22,4,FALSE),0),
AND(T78&gt;=16,T78&lt;=18),IFERROR(VLOOKUP(入力項目!$S$16,子育て関連マスタ!$I$26:$M$28,4,FALSE),0),
AND(T78&gt;=19,T78&lt;=20,入力項目!$S$16="高専"),IFERROR(VLOOKUP(入力項目!$S$16,子育て関連マスタ!$I$26:$M$28,4,FALSE),0),
AND(T78&gt;=19,T78&lt;=20,入力項目!$S$16&lt;&gt;"高専"),IFERROR(VLOOKUP(入力項目!$S$17,子育て関連マスタ!$I$32:$M$37,4,FALSE),0),
AND(T78&gt;=21,T78&lt;=22,入力項目!$S$16="高専"),IFERROR(VLOOKUP(入力項目!$S$17,子育て関連マスタ!$I$32:$M$34,4,FALSE),0),
AND(T78&gt;=21,T78&lt;=22,入力項目!$S$16&lt;&gt;"高専"),IFERROR(VLOOKUP(入力項目!$S$17,子育て関連マスタ!$I$32:$M$34,4,FALSE),0),
T78&gt;=23,0
) +
IF($D78=4,
  IFERROR(_xlfn.IFS(
  T78&lt;=入力項目!$S$11,0,
  AND(T78=入力項目!$S$11),IFERROR(VLOOKUP(入力項目!$S$12,子育て関連マスタ!$I$4:$M$5,2,FALSE),0),
  AND(T78=4),IFERROR(VLOOKUP(入力項目!$S$13,子育て関連マスタ!$I$9:$M$12,2,FALSE),0),
  AND(T78=7),IFERROR(VLOOKUP(入力項目!$S$14,子育て関連マスタ!$I$16:$M$17,2,FALSE),0),
  AND(T78=13),IFERROR(VLOOKUP(入力項目!$S$15,子育て関連マスタ!$I$21:$M$22,2,FALSE),0),
  AND(T78=16),IFERROR(VLOOKUP(入力項目!$S$16,子育て関連マスタ!$I$26:$M$28,2,FALSE),0),
  AND(T78=19,入力項目!$S$16&lt;&gt;"高専"),IFERROR(VLOOKUP(入力項目!$S$17,子育て関連マスタ!$I$32:$M$37,2,FALSE),0),
  AND(T78=21,入力項目!$S$16="高専"),IFERROR(VLOOKUP(入力項目!$S$17,子育て関連マスタ!$I$32:$M$37,2,FALSE),0),
  T78&gt;=22,0
  ),0),0
) +
IF(AND(T78&gt;=1,T78&lt;=15),IF($D78=入力項目!$S$8,入力項目!$S$3,0),0) +
IF(AND(T78&gt;=1,T78&lt;=15),IF($D78=5,入力項目!$S$4,0),0) +
IF(AND(T78&gt;=1,T78&lt;=15),IF($D78=12,入力項目!$S$5,0),0) +
IF(AND(入力項目!$S$7=$A78,入力項目!$S$8=$D78),子育て関連マスタ!$C$14,0) +
IFERROR(IF(AND(YEAR(EDATE(DATE(入力項目!$S$7,入力項目!$S$8,1),1))=$A78,MONTH(EDATE(DATE(入力項目!$S$7,入力項目!$S$8,1),1))=$D78),子育て関連マスタ!$C$15,0),0) +
IF(AND(OR(T78=3,T78=5,T78=7),$D78=11),子育て関連マスタ!$C$17,0) +
IF(AND(T78=20,$D78=1),子育て関連マスタ!$C$18,0) +
IF(AND(T78=20,$D78=1),
IFERROR(_xlfn.IFS(
入力項目!$S$10="男",子育て関連マスタ!$C$18,
入力項目!$S$10="女",子育て関連マスタ!$C$19
),0),0
) +
IF(AND(T78&gt;=入力項目!$S$18,T78&lt;=入力項目!$S$19),入力項目!$S$20,0) +
IF(AND(T78&gt;=入力項目!$S$21,T78&lt;=入力項目!$S$22),入力項目!$S$23,0) +
IF(AND(T78&gt;=入力項目!$S$24,T78&lt;=入力項目!$S$25),入力項目!$S$26,0)
)</f>
        <v>0</v>
      </c>
      <c r="AI78">
        <f ca="1">-(
_xlfn.IFS(
U78&lt;=入力項目!$S$11,0,
AND(U78&gt;=入力項目!$S$11+1,U78&lt;=3),IFERROR(VLOOKUP(入力項目!$S$12,子育て関連マスタ!$I$4:$M$5,4,FALSE),0),
AND(U78&gt;=4,U78&lt;=6),IFERROR(VLOOKUP(入力項目!$S$13,子育て関連マスタ!$I$9:$M$12,4,FALSE),0),
AND(U78&gt;=7,U78&lt;=12),IFERROR(VLOOKUP(入力項目!$S$14,子育て関連マスタ!$I$16:$M$17,4,FALSE),0),
AND(U78&gt;=13,U78&lt;=15),IFERROR(VLOOKUP(入力項目!$S$15,子育て関連マスタ!$I$21:$M$22,4,FALSE),0),
AND(U78&gt;=16,U78&lt;=18),IFERROR(VLOOKUP(入力項目!$S$16,子育て関連マスタ!$I$26:$M$28,4,FALSE),0),
AND(U78&gt;=19,U78&lt;=20,入力項目!$S$16="高専"),IFERROR(VLOOKUP(入力項目!$S$16,子育て関連マスタ!$I$26:$M$28,4,FALSE),0),
AND(U78&gt;=19,U78&lt;=20,入力項目!$S$16&lt;&gt;"高専"),IFERROR(VLOOKUP(入力項目!$S$17,子育て関連マスタ!$I$32:$M$37,4,FALSE),0),
AND(U78&gt;=21,U78&lt;=22,入力項目!$S$16="高専"),IFERROR(VLOOKUP(入力項目!$S$17,子育て関連マスタ!$I$32:$M$34,4,FALSE),0),
AND(U78&gt;=21,U78&lt;=22,入力項目!$S$16&lt;&gt;"高専"),IFERROR(VLOOKUP(入力項目!$S$17,子育て関連マスタ!$I$32:$M$34,4,FALSE),0),
U78&gt;=23,0
) +
IF($D78=4,
  IFERROR(_xlfn.IFS(
  U78&lt;=入力項目!$S$11,0,
  AND(U78=入力項目!$S$11),IFERROR(VLOOKUP(入力項目!$S$12,子育て関連マスタ!$I$4:$M$5,2,FALSE),0),
  AND(U78=4),IFERROR(VLOOKUP(入力項目!$S$13,子育て関連マスタ!$I$9:$M$12,2,FALSE),0),
  AND(U78=7),IFERROR(VLOOKUP(入力項目!$S$14,子育て関連マスタ!$I$16:$M$17,2,FALSE),0),
  AND(U78=13),IFERROR(VLOOKUP(入力項目!$S$15,子育て関連マスタ!$I$21:$M$22,2,FALSE),0),
  AND(U78=16),IFERROR(VLOOKUP(入力項目!$S$16,子育て関連マスタ!$I$26:$M$28,2,FALSE),0),
  AND(U78=19,入力項目!$S$16&lt;&gt;"高専"),IFERROR(VLOOKUP(入力項目!$S$17,子育て関連マスタ!$I$32:$M$37,2,FALSE),0),
  AND(U78=21,入力項目!$S$16="高専"),IFERROR(VLOOKUP(入力項目!$S$17,子育て関連マスタ!$I$32:$M$37,2,FALSE),0),
  U78&gt;=22,0
  ),0),0
) +
IF(AND(U78&gt;=1,U78&lt;=15),IF($D78=入力項目!$S$8,入力項目!$S$3,0),0) +
IF(AND(U78&gt;=1,U78&lt;=15),IF($D78=5,入力項目!$S$4,0),0) +
IF(AND(U78&gt;=1,U78&lt;=15),IF($D78=12,入力項目!$S$5,0),0) +
IF(AND(入力項目!$S$7=$A78,入力項目!$S$8=$D78),子育て関連マスタ!$C$14,0) +
IFERROR(IF(AND(YEAR(EDATE(DATE(入力項目!$S$7,入力項目!$S$8,1),1))=$A78,MONTH(EDATE(DATE(入力項目!$S$7,入力項目!$S$8,1),1))=$D78),子育て関連マスタ!$C$15,0),0) +
IF(AND(OR(U78=3,U78=5,U78=7),$D78=11),子育て関連マスタ!$C$17,0) +
IF(AND(U78=20,$D78=1),子育て関連マスタ!$C$18,0) +
IF(AND(U78=20,$D78=1),
IFERROR(_xlfn.IFS(
入力項目!$S$10="男",子育て関連マスタ!$C$18,
入力項目!$S$10="女",子育て関連マスタ!$C$19
),0),0
) +
IF(AND(U78&gt;=入力項目!$S$18,U78&lt;=入力項目!$S$19),入力項目!$S$20,0) +
IF(AND(U78&gt;=入力項目!$S$21,U78&lt;=入力項目!$S$22),入力項目!$S$23,0) +
IF(AND(U78&gt;=入力項目!$S$24,U78&lt;=入力項目!$S$25),入力項目!$S$26,0)
)</f>
        <v>0</v>
      </c>
      <c r="AJ78" s="10">
        <f ca="1">-VLOOKUP($D78,月別収支!$A$2:$H$13,7,FALSE)</f>
        <v>-20000</v>
      </c>
    </row>
    <row r="79" spans="1:36" x14ac:dyDescent="0.4">
      <c r="A79">
        <f t="shared" ca="1" si="20"/>
        <v>2031</v>
      </c>
      <c r="B79">
        <f t="shared" ca="1" si="27"/>
        <v>2030</v>
      </c>
      <c r="C79">
        <f t="shared" ca="1" si="28"/>
        <v>7</v>
      </c>
      <c r="D79">
        <f t="shared" ca="1" si="21"/>
        <v>1</v>
      </c>
      <c r="E79" t="str">
        <f t="shared" ca="1" si="22"/>
        <v>2031年1月</v>
      </c>
      <c r="F79">
        <f ca="1">IF(OR(入力項目!$N$5&lt;$A79,AND(入力項目!$N$5=$A79,入力項目!$N$6&lt;$D79)),IF(F78=0,1,IF(G79=12,F78+1,F78)),0)</f>
        <v>6</v>
      </c>
      <c r="G79">
        <f ca="1">IF(OR(入力項目!$N$5&lt;$A79,AND(入力項目!$N$5=$A79,入力項目!$N$6&lt;$D79)),IF(G78=12,1,G78+1),0)</f>
        <v>3</v>
      </c>
      <c r="H79" t="str">
        <f t="shared" ca="1" si="23"/>
        <v>6_3</v>
      </c>
      <c r="I79">
        <f ca="1">IF(
  IFERROR(AND($C79&gt;0,MOD($C79,入力項目!$N$22)=0,$D79=入力項目!$N$23), FALSE),
  1,
  IF(
    AND(I78&gt;0,J78=12),
    IF(I78=入力項目!$N$28, 0, I78+1),
    I78
  )
)</f>
        <v>2</v>
      </c>
      <c r="J79">
        <f ca="1">IF($D79=入力項目!$N$23,1,IFERROR(J78+1,1))</f>
        <v>8</v>
      </c>
      <c r="K79" t="str">
        <f t="shared" ca="1" si="24"/>
        <v>2_8</v>
      </c>
      <c r="L79">
        <f ca="1">L78+IF(入力項目!$D$4=$D79,1,0)</f>
        <v>35</v>
      </c>
      <c r="M79" t="str">
        <f t="shared" ca="1" si="25"/>
        <v>35歳</v>
      </c>
      <c r="N79">
        <f t="shared" ca="1" si="29"/>
        <v>36</v>
      </c>
      <c r="O79" t="str">
        <f t="shared" ca="1" si="26"/>
        <v>36歳</v>
      </c>
      <c r="P79">
        <f t="shared" ca="1" si="30"/>
        <v>10</v>
      </c>
      <c r="Q79">
        <f t="shared" ca="1" si="31"/>
        <v>8</v>
      </c>
      <c r="R79">
        <f t="shared" ca="1" si="32"/>
        <v>2031</v>
      </c>
      <c r="S79">
        <f t="shared" ca="1" si="33"/>
        <v>2031</v>
      </c>
      <c r="T79">
        <f t="shared" ca="1" si="34"/>
        <v>2031</v>
      </c>
      <c r="U79">
        <f t="shared" ca="1" si="35"/>
        <v>2031</v>
      </c>
      <c r="V79" s="10">
        <f t="shared" ca="1" si="36"/>
        <v>12585151</v>
      </c>
      <c r="W79" s="10">
        <f ca="1">IF($L79&lt;その他マスタ!$B$1,VLOOKUP($D79,月別収支!$A$2:$H$13,2,FALSE),その他マスタ!$B$3)+IF(AND($L79=その他マスタ!$B$1,入力項目!$I$9="あり",$D79=入力項目!$D$4),その他マスタ!$B$2,0)</f>
        <v>300000</v>
      </c>
      <c r="X79" s="10">
        <f ca="1">-IF(入力項目!$K$5=TRUE,
IF($F79+$G79&lt;3,VLOOKUP($D79,月別収支!$A$2:$H$13,8,FALSE),0)+IFERROR(VLOOKUP($H79,住宅ローン計算!C:P,13,FALSE),0)+IF($F79&gt;1,IF(OR($G79=3,$G79=6,$G79=9,$G79=12),ROUNDUP(入力項目!$N$18/4,0),0),0),
VLOOKUP($D79,月別収支!$A$2:$H$13,8,FALSE))</f>
        <v>-90177</v>
      </c>
      <c r="Y79" s="10">
        <f ca="1">-VLOOKUP($D79,月別収支!$A$2:$H$13,3,FALSE)</f>
        <v>-75000</v>
      </c>
      <c r="Z79" s="10">
        <f ca="1">-VLOOKUP($D79,月別収支!$A$2:$H$13,4,FALSE)</f>
        <v>-27000</v>
      </c>
      <c r="AA79" s="10">
        <f ca="1">-VLOOKUP($D79,月別収支!$A$2:$H$13,6,FALSE)</f>
        <v>-10000</v>
      </c>
      <c r="AB79" s="10">
        <f ca="1">-(
VLOOKUP($D79,月別収支!$A$2:$H$13,5,FALSE)+IF(AND(入力項目!$I$27&lt;=$A79,ISEVEN($A79-入力項目!$I$27),入力項目!$I$28=$D79),入力項目!$I$26,0)
+IF(入力項目!$K$26=TRUE,
IFERROR(VLOOKUP($K79,マイカーローン計算!C:P,13,FALSE),0),
IFERROR(
  IF(AND($C79&gt;0,MOD($C79,入力項目!$N$22)=0,$D79=入力項目!$N$23),入力項目!$N$24,0),
 0
)
)
)</f>
        <v>-20000</v>
      </c>
      <c r="AC79" s="10">
        <f ca="1">-IF($A79&lt;入力項目!$N$33,入力項目!$N$35,IF(AND($A79=入力項目!$N$33,$D79&lt;=入力項目!$N$34),入力項目!$N$35,0))</f>
        <v>0</v>
      </c>
      <c r="AD79">
        <f ca="1">-(
_xlfn.IFS(
P79&lt;=入力項目!$S$11,0,
AND(P79&gt;=入力項目!$S$11+1,P79&lt;=3),IFERROR(VLOOKUP(入力項目!$S$12,子育て関連マスタ!$I$4:$M$5,4,FALSE),0),
AND(P79&gt;=4,P79&lt;=6),IFERROR(VLOOKUP(入力項目!$S$13,子育て関連マスタ!$I$9:$M$12,4,FALSE),0),
AND(P79&gt;=7,P79&lt;=12),IFERROR(VLOOKUP(入力項目!$S$14,子育て関連マスタ!$I$16:$M$17,4,FALSE),0),
AND(P79&gt;=13,P79&lt;=15),IFERROR(VLOOKUP(入力項目!$S$15,子育て関連マスタ!$I$21:$M$22,4,FALSE),0),
AND(P79&gt;=16,P79&lt;=18),IFERROR(VLOOKUP(入力項目!$S$16,子育て関連マスタ!$I$26:$M$28,4,FALSE),0),
AND(P79&gt;=19,P79&lt;=20,入力項目!$S$16="高専"),IFERROR(VLOOKUP(入力項目!$S$16,子育て関連マスタ!$I$26:$M$28,4,FALSE),0),
AND(P79&gt;=19,P79&lt;=20,入力項目!$S$16&lt;&gt;"高専"),IFERROR(VLOOKUP(入力項目!$S$17,子育て関連マスタ!$I$32:$M$37,4,FALSE),0),
AND(P79&gt;=21,P79&lt;=22,入力項目!$S$16="高専"),IFERROR(VLOOKUP(入力項目!$S$17,子育て関連マスタ!$I$32:$M$34,4,FALSE),0),
AND(P79&gt;=21,P79&lt;=22,入力項目!$S$16&lt;&gt;"高専"),IFERROR(VLOOKUP(入力項目!$S$17,子育て関連マスタ!$I$32:$M$34,4,FALSE),0),
P79&gt;=23,0
) +
IF($D79=4,
  IFERROR(_xlfn.IFS(
  P79&lt;=入力項目!$S$11,0,
  AND(P79=入力項目!$S$11),IFERROR(VLOOKUP(入力項目!$S$12,子育て関連マスタ!$I$4:$M$5,2,FALSE),0),
  AND(P79=4),IFERROR(VLOOKUP(入力項目!$S$13,子育て関連マスタ!$I$9:$M$12,2,FALSE),0),
  AND(P79=7),IFERROR(VLOOKUP(入力項目!$S$14,子育て関連マスタ!$I$16:$M$17,2,FALSE),0),
  AND(P79=13),IFERROR(VLOOKUP(入力項目!$S$15,子育て関連マスタ!$I$21:$M$22,2,FALSE),0),
  AND(P79=16),IFERROR(VLOOKUP(入力項目!$S$16,子育て関連マスタ!$I$26:$M$28,2,FALSE),0),
  AND(P79=19,入力項目!$S$16&lt;&gt;"高専"),IFERROR(VLOOKUP(入力項目!$S$17,子育て関連マスタ!$I$32:$M$37,2,FALSE),0),
  AND(P79=21,入力項目!$S$16="高専"),IFERROR(VLOOKUP(入力項目!$S$17,子育て関連マスタ!$I$32:$M$37,2,FALSE),0),
  P79&gt;=22,0
  ),0),0
) +
IF(AND(P79&gt;=1,P79&lt;=15),IF($D79=入力項目!$S$8,入力項目!$S$3,0),0) +
IF(AND(P79&gt;=1,P79&lt;=15),IF($D79=5,入力項目!$S$4,0),0) +
IF(AND(P79&gt;=1,P79&lt;=15),IF($D79=12,入力項目!$S$5,0),0) +
IF(AND(入力項目!$S$7=$A79,入力項目!$S$8=$D79),子育て関連マスタ!$C$14,0) +
IFERROR(IF(AND(YEAR(EDATE(DATE(入力項目!$S$7,入力項目!$S$8,1),1))=$A79,MONTH(EDATE(DATE(入力項目!$S$7,入力項目!$S$8,1),1))=$D79),子育て関連マスタ!$C$15,0),0) +
IF(AND(OR(P79=3,P79=5,P79=7),$D79=11),子育て関連マスタ!$C$17,0) +
IF(AND(P79=20,$D79=1),子育て関連マスタ!$C$18,0) +
IF(AND(P79=20,$D79=1),
IFERROR(_xlfn.IFS(
入力項目!$S$10="男",子育て関連マスタ!$C$18,
入力項目!$S$10="女",子育て関連マスタ!$C$19
),0),0
) +
IF(AND(P79&gt;=入力項目!$S$18,P79&lt;=入力項目!$S$19),入力項目!$S$20,0) +
IF(AND(P79&gt;=入力項目!$S$21,P79&lt;=入力項目!$S$22),入力項目!$S$23,0) +
IF(AND(P79&gt;=入力項目!$S$24,P79&lt;=入力項目!$S$25),入力項目!$S$26,0)
)</f>
        <v>-40000</v>
      </c>
      <c r="AE79">
        <f ca="1">-(
_xlfn.IFS(
Q79&lt;=入力項目!$S$11,0,
AND(Q79&gt;=入力項目!$S$11+1,Q79&lt;=3),IFERROR(VLOOKUP(入力項目!$S$12,子育て関連マスタ!$I$4:$M$5,4,FALSE),0),
AND(Q79&gt;=4,Q79&lt;=6),IFERROR(VLOOKUP(入力項目!$S$13,子育て関連マスタ!$I$9:$M$12,4,FALSE),0),
AND(Q79&gt;=7,Q79&lt;=12),IFERROR(VLOOKUP(入力項目!$S$14,子育て関連マスタ!$I$16:$M$17,4,FALSE),0),
AND(Q79&gt;=13,Q79&lt;=15),IFERROR(VLOOKUP(入力項目!$S$15,子育て関連マスタ!$I$21:$M$22,4,FALSE),0),
AND(Q79&gt;=16,Q79&lt;=18),IFERROR(VLOOKUP(入力項目!$S$16,子育て関連マスタ!$I$26:$M$28,4,FALSE),0),
AND(Q79&gt;=19,Q79&lt;=20,入力項目!$S$16="高専"),IFERROR(VLOOKUP(入力項目!$S$16,子育て関連マスタ!$I$26:$M$28,4,FALSE),0),
AND(Q79&gt;=19,Q79&lt;=20,入力項目!$S$16&lt;&gt;"高専"),IFERROR(VLOOKUP(入力項目!$S$17,子育て関連マスタ!$I$32:$M$37,4,FALSE),0),
AND(Q79&gt;=21,Q79&lt;=22,入力項目!$S$16="高専"),IFERROR(VLOOKUP(入力項目!$S$17,子育て関連マスタ!$I$32:$M$34,4,FALSE),0),
AND(Q79&gt;=21,Q79&lt;=22,入力項目!$S$16&lt;&gt;"高専"),IFERROR(VLOOKUP(入力項目!$S$17,子育て関連マスタ!$I$32:$M$34,4,FALSE),0),
Q79&gt;=23,0
) +
IF($D79=4,
  IFERROR(_xlfn.IFS(
  Q79&lt;=入力項目!$S$11,0,
  AND(Q79=入力項目!$S$11),IFERROR(VLOOKUP(入力項目!$S$12,子育て関連マスタ!$I$4:$M$5,2,FALSE),0),
  AND(Q79=4),IFERROR(VLOOKUP(入力項目!$S$13,子育て関連マスタ!$I$9:$M$12,2,FALSE),0),
  AND(Q79=7),IFERROR(VLOOKUP(入力項目!$S$14,子育て関連マスタ!$I$16:$M$17,2,FALSE),0),
  AND(Q79=13),IFERROR(VLOOKUP(入力項目!$S$15,子育て関連マスタ!$I$21:$M$22,2,FALSE),0),
  AND(Q79=16),IFERROR(VLOOKUP(入力項目!$S$16,子育て関連マスタ!$I$26:$M$28,2,FALSE),0),
  AND(Q79=19,入力項目!$S$16&lt;&gt;"高専"),IFERROR(VLOOKUP(入力項目!$S$17,子育て関連マスタ!$I$32:$M$37,2,FALSE),0),
  AND(Q79=21,入力項目!$S$16="高専"),IFERROR(VLOOKUP(入力項目!$S$17,子育て関連マスタ!$I$32:$M$37,2,FALSE),0),
  Q79&gt;=22,0
  ),0),0
) +
IF(AND(Q79&gt;=1,Q79&lt;=15),IF($D79=入力項目!$S$8,入力項目!$S$3,0),0) +
IF(AND(Q79&gt;=1,Q79&lt;=15),IF($D79=5,入力項目!$S$4,0),0) +
IF(AND(Q79&gt;=1,Q79&lt;=15),IF($D79=12,入力項目!$S$5,0),0) +
IF(AND(入力項目!$S$7=$A79,入力項目!$S$8=$D79),子育て関連マスタ!$C$14,0) +
IFERROR(IF(AND(YEAR(EDATE(DATE(入力項目!$S$7,入力項目!$S$8,1),1))=$A79,MONTH(EDATE(DATE(入力項目!$S$7,入力項目!$S$8,1),1))=$D79),子育て関連マスタ!$C$15,0),0) +
IF(AND(OR(Q79=3,Q79=5,Q79=7),$D79=11),子育て関連マスタ!$C$17,0) +
IF(AND(Q79=20,$D79=1),子育て関連マスタ!$C$18,0) +
IF(AND(Q79=20,$D79=1),
IFERROR(_xlfn.IFS(
入力項目!$S$10="男",子育て関連マスタ!$C$18,
入力項目!$S$10="女",子育て関連マスタ!$C$19
),0),0
) +
IF(AND(Q79&gt;=入力項目!$S$18,Q79&lt;=入力項目!$S$19),入力項目!$S$20,0) +
IF(AND(Q79&gt;=入力項目!$S$21,Q79&lt;=入力項目!$S$22),入力項目!$S$23,0) +
IF(AND(Q79&gt;=入力項目!$S$24,Q79&lt;=入力項目!$S$25),入力項目!$S$26,0)
)</f>
        <v>-40000</v>
      </c>
      <c r="AF79">
        <f ca="1">-(
_xlfn.IFS(
R79&lt;=入力項目!$S$11,0,
AND(R79&gt;=入力項目!$S$11+1,R79&lt;=3),IFERROR(VLOOKUP(入力項目!$S$12,子育て関連マスタ!$I$4:$M$5,4,FALSE),0),
AND(R79&gt;=4,R79&lt;=6),IFERROR(VLOOKUP(入力項目!$S$13,子育て関連マスタ!$I$9:$M$12,4,FALSE),0),
AND(R79&gt;=7,R79&lt;=12),IFERROR(VLOOKUP(入力項目!$S$14,子育て関連マスタ!$I$16:$M$17,4,FALSE),0),
AND(R79&gt;=13,R79&lt;=15),IFERROR(VLOOKUP(入力項目!$S$15,子育て関連マスタ!$I$21:$M$22,4,FALSE),0),
AND(R79&gt;=16,R79&lt;=18),IFERROR(VLOOKUP(入力項目!$S$16,子育て関連マスタ!$I$26:$M$28,4,FALSE),0),
AND(R79&gt;=19,R79&lt;=20,入力項目!$S$16="高専"),IFERROR(VLOOKUP(入力項目!$S$16,子育て関連マスタ!$I$26:$M$28,4,FALSE),0),
AND(R79&gt;=19,R79&lt;=20,入力項目!$S$16&lt;&gt;"高専"),IFERROR(VLOOKUP(入力項目!$S$17,子育て関連マスタ!$I$32:$M$37,4,FALSE),0),
AND(R79&gt;=21,R79&lt;=22,入力項目!$S$16="高専"),IFERROR(VLOOKUP(入力項目!$S$17,子育て関連マスタ!$I$32:$M$34,4,FALSE),0),
AND(R79&gt;=21,R79&lt;=22,入力項目!$S$16&lt;&gt;"高専"),IFERROR(VLOOKUP(入力項目!$S$17,子育て関連マスタ!$I$32:$M$34,4,FALSE),0),
R79&gt;=23,0
) +
IF($D79=4,
  IFERROR(_xlfn.IFS(
  R79&lt;=入力項目!$S$11,0,
  AND(R79=入力項目!$S$11),IFERROR(VLOOKUP(入力項目!$S$12,子育て関連マスタ!$I$4:$M$5,2,FALSE),0),
  AND(R79=4),IFERROR(VLOOKUP(入力項目!$S$13,子育て関連マスタ!$I$9:$M$12,2,FALSE),0),
  AND(R79=7),IFERROR(VLOOKUP(入力項目!$S$14,子育て関連マスタ!$I$16:$M$17,2,FALSE),0),
  AND(R79=13),IFERROR(VLOOKUP(入力項目!$S$15,子育て関連マスタ!$I$21:$M$22,2,FALSE),0),
  AND(R79=16),IFERROR(VLOOKUP(入力項目!$S$16,子育て関連マスタ!$I$26:$M$28,2,FALSE),0),
  AND(R79=19,入力項目!$S$16&lt;&gt;"高専"),IFERROR(VLOOKUP(入力項目!$S$17,子育て関連マスタ!$I$32:$M$37,2,FALSE),0),
  AND(R79=21,入力項目!$S$16="高専"),IFERROR(VLOOKUP(入力項目!$S$17,子育て関連マスタ!$I$32:$M$37,2,FALSE),0),
  R79&gt;=22,0
  ),0),0
) +
IF(AND(R79&gt;=1,R79&lt;=15),IF($D79=入力項目!$S$8,入力項目!$S$3,0),0) +
IF(AND(R79&gt;=1,R79&lt;=15),IF($D79=5,入力項目!$S$4,0),0) +
IF(AND(R79&gt;=1,R79&lt;=15),IF($D79=12,入力項目!$S$5,0),0) +
IF(AND(入力項目!$S$7=$A79,入力項目!$S$8=$D79),子育て関連マスタ!$C$14,0) +
IFERROR(IF(AND(YEAR(EDATE(DATE(入力項目!$S$7,入力項目!$S$8,1),1))=$A79,MONTH(EDATE(DATE(入力項目!$S$7,入力項目!$S$8,1),1))=$D79),子育て関連マスタ!$C$15,0),0) +
IF(AND(OR(R79=3,R79=5,R79=7),$D79=11),子育て関連マスタ!$C$17,0) +
IF(AND(R79=20,$D79=1),子育て関連マスタ!$C$18,0) +
IF(AND(R79=20,$D79=1),
IFERROR(_xlfn.IFS(
入力項目!$S$10="男",子育て関連マスタ!$C$18,
入力項目!$S$10="女",子育て関連マスタ!$C$19
),0),0
) +
IF(AND(R79&gt;=入力項目!$S$18,R79&lt;=入力項目!$S$19),入力項目!$S$20,0) +
IF(AND(R79&gt;=入力項目!$S$21,R79&lt;=入力項目!$S$22),入力項目!$S$23,0) +
IF(AND(R79&gt;=入力項目!$S$24,R79&lt;=入力項目!$S$25),入力項目!$S$26,0)
)</f>
        <v>0</v>
      </c>
      <c r="AG79">
        <f ca="1">-(
_xlfn.IFS(
S79&lt;=入力項目!$S$11,0,
AND(S79&gt;=入力項目!$S$11+1,S79&lt;=3),IFERROR(VLOOKUP(入力項目!$S$12,子育て関連マスタ!$I$4:$M$5,4,FALSE),0),
AND(S79&gt;=4,S79&lt;=6),IFERROR(VLOOKUP(入力項目!$S$13,子育て関連マスタ!$I$9:$M$12,4,FALSE),0),
AND(S79&gt;=7,S79&lt;=12),IFERROR(VLOOKUP(入力項目!$S$14,子育て関連マスタ!$I$16:$M$17,4,FALSE),0),
AND(S79&gt;=13,S79&lt;=15),IFERROR(VLOOKUP(入力項目!$S$15,子育て関連マスタ!$I$21:$M$22,4,FALSE),0),
AND(S79&gt;=16,S79&lt;=18),IFERROR(VLOOKUP(入力項目!$S$16,子育て関連マスタ!$I$26:$M$28,4,FALSE),0),
AND(S79&gt;=19,S79&lt;=20,入力項目!$S$16="高専"),IFERROR(VLOOKUP(入力項目!$S$16,子育て関連マスタ!$I$26:$M$28,4,FALSE),0),
AND(S79&gt;=19,S79&lt;=20,入力項目!$S$16&lt;&gt;"高専"),IFERROR(VLOOKUP(入力項目!$S$17,子育て関連マスタ!$I$32:$M$37,4,FALSE),0),
AND(S79&gt;=21,S79&lt;=22,入力項目!$S$16="高専"),IFERROR(VLOOKUP(入力項目!$S$17,子育て関連マスタ!$I$32:$M$34,4,FALSE),0),
AND(S79&gt;=21,S79&lt;=22,入力項目!$S$16&lt;&gt;"高専"),IFERROR(VLOOKUP(入力項目!$S$17,子育て関連マスタ!$I$32:$M$34,4,FALSE),0),
S79&gt;=23,0
) +
IF($D79=4,
  IFERROR(_xlfn.IFS(
  S79&lt;=入力項目!$S$11,0,
  AND(S79=入力項目!$S$11),IFERROR(VLOOKUP(入力項目!$S$12,子育て関連マスタ!$I$4:$M$5,2,FALSE),0),
  AND(S79=4),IFERROR(VLOOKUP(入力項目!$S$13,子育て関連マスタ!$I$9:$M$12,2,FALSE),0),
  AND(S79=7),IFERROR(VLOOKUP(入力項目!$S$14,子育て関連マスタ!$I$16:$M$17,2,FALSE),0),
  AND(S79=13),IFERROR(VLOOKUP(入力項目!$S$15,子育て関連マスタ!$I$21:$M$22,2,FALSE),0),
  AND(S79=16),IFERROR(VLOOKUP(入力項目!$S$16,子育て関連マスタ!$I$26:$M$28,2,FALSE),0),
  AND(S79=19,入力項目!$S$16&lt;&gt;"高専"),IFERROR(VLOOKUP(入力項目!$S$17,子育て関連マスタ!$I$32:$M$37,2,FALSE),0),
  AND(S79=21,入力項目!$S$16="高専"),IFERROR(VLOOKUP(入力項目!$S$17,子育て関連マスタ!$I$32:$M$37,2,FALSE),0),
  S79&gt;=22,0
  ),0),0
) +
IF(AND(S79&gt;=1,S79&lt;=15),IF($D79=入力項目!$S$8,入力項目!$S$3,0),0) +
IF(AND(S79&gt;=1,S79&lt;=15),IF($D79=5,入力項目!$S$4,0),0) +
IF(AND(S79&gt;=1,S79&lt;=15),IF($D79=12,入力項目!$S$5,0),0) +
IF(AND(入力項目!$S$7=$A79,入力項目!$S$8=$D79),子育て関連マスタ!$C$14,0) +
IFERROR(IF(AND(YEAR(EDATE(DATE(入力項目!$S$7,入力項目!$S$8,1),1))=$A79,MONTH(EDATE(DATE(入力項目!$S$7,入力項目!$S$8,1),1))=$D79),子育て関連マスタ!$C$15,0),0) +
IF(AND(OR(S79=3,S79=5,S79=7),$D79=11),子育て関連マスタ!$C$17,0) +
IF(AND(S79=20,$D79=1),子育て関連マスタ!$C$18,0) +
IF(AND(S79=20,$D79=1),
IFERROR(_xlfn.IFS(
入力項目!$S$10="男",子育て関連マスタ!$C$18,
入力項目!$S$10="女",子育て関連マスタ!$C$19
),0),0
) +
IF(AND(S79&gt;=入力項目!$S$18,S79&lt;=入力項目!$S$19),入力項目!$S$20,0) +
IF(AND(S79&gt;=入力項目!$S$21,S79&lt;=入力項目!$S$22),入力項目!$S$23,0) +
IF(AND(S79&gt;=入力項目!$S$24,S79&lt;=入力項目!$S$25),入力項目!$S$26,0)
)</f>
        <v>0</v>
      </c>
      <c r="AH79">
        <f ca="1">-(
_xlfn.IFS(
T79&lt;=入力項目!$S$11,0,
AND(T79&gt;=入力項目!$S$11+1,T79&lt;=3),IFERROR(VLOOKUP(入力項目!$S$12,子育て関連マスタ!$I$4:$M$5,4,FALSE),0),
AND(T79&gt;=4,T79&lt;=6),IFERROR(VLOOKUP(入力項目!$S$13,子育て関連マスタ!$I$9:$M$12,4,FALSE),0),
AND(T79&gt;=7,T79&lt;=12),IFERROR(VLOOKUP(入力項目!$S$14,子育て関連マスタ!$I$16:$M$17,4,FALSE),0),
AND(T79&gt;=13,T79&lt;=15),IFERROR(VLOOKUP(入力項目!$S$15,子育て関連マスタ!$I$21:$M$22,4,FALSE),0),
AND(T79&gt;=16,T79&lt;=18),IFERROR(VLOOKUP(入力項目!$S$16,子育て関連マスタ!$I$26:$M$28,4,FALSE),0),
AND(T79&gt;=19,T79&lt;=20,入力項目!$S$16="高専"),IFERROR(VLOOKUP(入力項目!$S$16,子育て関連マスタ!$I$26:$M$28,4,FALSE),0),
AND(T79&gt;=19,T79&lt;=20,入力項目!$S$16&lt;&gt;"高専"),IFERROR(VLOOKUP(入力項目!$S$17,子育て関連マスタ!$I$32:$M$37,4,FALSE),0),
AND(T79&gt;=21,T79&lt;=22,入力項目!$S$16="高専"),IFERROR(VLOOKUP(入力項目!$S$17,子育て関連マスタ!$I$32:$M$34,4,FALSE),0),
AND(T79&gt;=21,T79&lt;=22,入力項目!$S$16&lt;&gt;"高専"),IFERROR(VLOOKUP(入力項目!$S$17,子育て関連マスタ!$I$32:$M$34,4,FALSE),0),
T79&gt;=23,0
) +
IF($D79=4,
  IFERROR(_xlfn.IFS(
  T79&lt;=入力項目!$S$11,0,
  AND(T79=入力項目!$S$11),IFERROR(VLOOKUP(入力項目!$S$12,子育て関連マスタ!$I$4:$M$5,2,FALSE),0),
  AND(T79=4),IFERROR(VLOOKUP(入力項目!$S$13,子育て関連マスタ!$I$9:$M$12,2,FALSE),0),
  AND(T79=7),IFERROR(VLOOKUP(入力項目!$S$14,子育て関連マスタ!$I$16:$M$17,2,FALSE),0),
  AND(T79=13),IFERROR(VLOOKUP(入力項目!$S$15,子育て関連マスタ!$I$21:$M$22,2,FALSE),0),
  AND(T79=16),IFERROR(VLOOKUP(入力項目!$S$16,子育て関連マスタ!$I$26:$M$28,2,FALSE),0),
  AND(T79=19,入力項目!$S$16&lt;&gt;"高専"),IFERROR(VLOOKUP(入力項目!$S$17,子育て関連マスタ!$I$32:$M$37,2,FALSE),0),
  AND(T79=21,入力項目!$S$16="高専"),IFERROR(VLOOKUP(入力項目!$S$17,子育て関連マスタ!$I$32:$M$37,2,FALSE),0),
  T79&gt;=22,0
  ),0),0
) +
IF(AND(T79&gt;=1,T79&lt;=15),IF($D79=入力項目!$S$8,入力項目!$S$3,0),0) +
IF(AND(T79&gt;=1,T79&lt;=15),IF($D79=5,入力項目!$S$4,0),0) +
IF(AND(T79&gt;=1,T79&lt;=15),IF($D79=12,入力項目!$S$5,0),0) +
IF(AND(入力項目!$S$7=$A79,入力項目!$S$8=$D79),子育て関連マスタ!$C$14,0) +
IFERROR(IF(AND(YEAR(EDATE(DATE(入力項目!$S$7,入力項目!$S$8,1),1))=$A79,MONTH(EDATE(DATE(入力項目!$S$7,入力項目!$S$8,1),1))=$D79),子育て関連マスタ!$C$15,0),0) +
IF(AND(OR(T79=3,T79=5,T79=7),$D79=11),子育て関連マスタ!$C$17,0) +
IF(AND(T79=20,$D79=1),子育て関連マスタ!$C$18,0) +
IF(AND(T79=20,$D79=1),
IFERROR(_xlfn.IFS(
入力項目!$S$10="男",子育て関連マスタ!$C$18,
入力項目!$S$10="女",子育て関連マスタ!$C$19
),0),0
) +
IF(AND(T79&gt;=入力項目!$S$18,T79&lt;=入力項目!$S$19),入力項目!$S$20,0) +
IF(AND(T79&gt;=入力項目!$S$21,T79&lt;=入力項目!$S$22),入力項目!$S$23,0) +
IF(AND(T79&gt;=入力項目!$S$24,T79&lt;=入力項目!$S$25),入力項目!$S$26,0)
)</f>
        <v>0</v>
      </c>
      <c r="AI79">
        <f ca="1">-(
_xlfn.IFS(
U79&lt;=入力項目!$S$11,0,
AND(U79&gt;=入力項目!$S$11+1,U79&lt;=3),IFERROR(VLOOKUP(入力項目!$S$12,子育て関連マスタ!$I$4:$M$5,4,FALSE),0),
AND(U79&gt;=4,U79&lt;=6),IFERROR(VLOOKUP(入力項目!$S$13,子育て関連マスタ!$I$9:$M$12,4,FALSE),0),
AND(U79&gt;=7,U79&lt;=12),IFERROR(VLOOKUP(入力項目!$S$14,子育て関連マスタ!$I$16:$M$17,4,FALSE),0),
AND(U79&gt;=13,U79&lt;=15),IFERROR(VLOOKUP(入力項目!$S$15,子育て関連マスタ!$I$21:$M$22,4,FALSE),0),
AND(U79&gt;=16,U79&lt;=18),IFERROR(VLOOKUP(入力項目!$S$16,子育て関連マスタ!$I$26:$M$28,4,FALSE),0),
AND(U79&gt;=19,U79&lt;=20,入力項目!$S$16="高専"),IFERROR(VLOOKUP(入力項目!$S$16,子育て関連マスタ!$I$26:$M$28,4,FALSE),0),
AND(U79&gt;=19,U79&lt;=20,入力項目!$S$16&lt;&gt;"高専"),IFERROR(VLOOKUP(入力項目!$S$17,子育て関連マスタ!$I$32:$M$37,4,FALSE),0),
AND(U79&gt;=21,U79&lt;=22,入力項目!$S$16="高専"),IFERROR(VLOOKUP(入力項目!$S$17,子育て関連マスタ!$I$32:$M$34,4,FALSE),0),
AND(U79&gt;=21,U79&lt;=22,入力項目!$S$16&lt;&gt;"高専"),IFERROR(VLOOKUP(入力項目!$S$17,子育て関連マスタ!$I$32:$M$34,4,FALSE),0),
U79&gt;=23,0
) +
IF($D79=4,
  IFERROR(_xlfn.IFS(
  U79&lt;=入力項目!$S$11,0,
  AND(U79=入力項目!$S$11),IFERROR(VLOOKUP(入力項目!$S$12,子育て関連マスタ!$I$4:$M$5,2,FALSE),0),
  AND(U79=4),IFERROR(VLOOKUP(入力項目!$S$13,子育て関連マスタ!$I$9:$M$12,2,FALSE),0),
  AND(U79=7),IFERROR(VLOOKUP(入力項目!$S$14,子育て関連マスタ!$I$16:$M$17,2,FALSE),0),
  AND(U79=13),IFERROR(VLOOKUP(入力項目!$S$15,子育て関連マスタ!$I$21:$M$22,2,FALSE),0),
  AND(U79=16),IFERROR(VLOOKUP(入力項目!$S$16,子育て関連マスタ!$I$26:$M$28,2,FALSE),0),
  AND(U79=19,入力項目!$S$16&lt;&gt;"高専"),IFERROR(VLOOKUP(入力項目!$S$17,子育て関連マスタ!$I$32:$M$37,2,FALSE),0),
  AND(U79=21,入力項目!$S$16="高専"),IFERROR(VLOOKUP(入力項目!$S$17,子育て関連マスタ!$I$32:$M$37,2,FALSE),0),
  U79&gt;=22,0
  ),0),0
) +
IF(AND(U79&gt;=1,U79&lt;=15),IF($D79=入力項目!$S$8,入力項目!$S$3,0),0) +
IF(AND(U79&gt;=1,U79&lt;=15),IF($D79=5,入力項目!$S$4,0),0) +
IF(AND(U79&gt;=1,U79&lt;=15),IF($D79=12,入力項目!$S$5,0),0) +
IF(AND(入力項目!$S$7=$A79,入力項目!$S$8=$D79),子育て関連マスタ!$C$14,0) +
IFERROR(IF(AND(YEAR(EDATE(DATE(入力項目!$S$7,入力項目!$S$8,1),1))=$A79,MONTH(EDATE(DATE(入力項目!$S$7,入力項目!$S$8,1),1))=$D79),子育て関連マスタ!$C$15,0),0) +
IF(AND(OR(U79=3,U79=5,U79=7),$D79=11),子育て関連マスタ!$C$17,0) +
IF(AND(U79=20,$D79=1),子育て関連マスタ!$C$18,0) +
IF(AND(U79=20,$D79=1),
IFERROR(_xlfn.IFS(
入力項目!$S$10="男",子育て関連マスタ!$C$18,
入力項目!$S$10="女",子育て関連マスタ!$C$19
),0),0
) +
IF(AND(U79&gt;=入力項目!$S$18,U79&lt;=入力項目!$S$19),入力項目!$S$20,0) +
IF(AND(U79&gt;=入力項目!$S$21,U79&lt;=入力項目!$S$22),入力項目!$S$23,0) +
IF(AND(U79&gt;=入力項目!$S$24,U79&lt;=入力項目!$S$25),入力項目!$S$26,0)
)</f>
        <v>0</v>
      </c>
      <c r="AJ79" s="10">
        <f ca="1">-VLOOKUP($D79,月別収支!$A$2:$H$13,7,FALSE)</f>
        <v>-20000</v>
      </c>
    </row>
    <row r="80" spans="1:36" x14ac:dyDescent="0.4">
      <c r="A80">
        <f t="shared" ca="1" si="20"/>
        <v>2031</v>
      </c>
      <c r="B80">
        <f t="shared" ca="1" si="27"/>
        <v>2030</v>
      </c>
      <c r="C80">
        <f t="shared" ca="1" si="28"/>
        <v>7</v>
      </c>
      <c r="D80">
        <f t="shared" ca="1" si="21"/>
        <v>2</v>
      </c>
      <c r="E80" t="str">
        <f t="shared" ca="1" si="22"/>
        <v>2031年2月</v>
      </c>
      <c r="F80">
        <f ca="1">IF(OR(入力項目!$N$5&lt;$A80,AND(入力項目!$N$5=$A80,入力項目!$N$6&lt;$D80)),IF(F79=0,1,IF(G80=12,F79+1,F79)),0)</f>
        <v>6</v>
      </c>
      <c r="G80">
        <f ca="1">IF(OR(入力項目!$N$5&lt;$A80,AND(入力項目!$N$5=$A80,入力項目!$N$6&lt;$D80)),IF(G79=12,1,G79+1),0)</f>
        <v>4</v>
      </c>
      <c r="H80" t="str">
        <f t="shared" ca="1" si="23"/>
        <v>6_4</v>
      </c>
      <c r="I80">
        <f ca="1">IF(
  IFERROR(AND($C80&gt;0,MOD($C80,入力項目!$N$22)=0,$D80=入力項目!$N$23), FALSE),
  1,
  IF(
    AND(I79&gt;0,J79=12),
    IF(I79=入力項目!$N$28, 0, I79+1),
    I79
  )
)</f>
        <v>2</v>
      </c>
      <c r="J80">
        <f ca="1">IF($D80=入力項目!$N$23,1,IFERROR(J79+1,1))</f>
        <v>9</v>
      </c>
      <c r="K80" t="str">
        <f t="shared" ca="1" si="24"/>
        <v>2_9</v>
      </c>
      <c r="L80">
        <f ca="1">L79+IF(入力項目!$D$4=$D80,1,0)</f>
        <v>35</v>
      </c>
      <c r="M80" t="str">
        <f t="shared" ca="1" si="25"/>
        <v>35歳</v>
      </c>
      <c r="N80">
        <f t="shared" ca="1" si="29"/>
        <v>36</v>
      </c>
      <c r="O80" t="str">
        <f t="shared" ca="1" si="26"/>
        <v>36歳</v>
      </c>
      <c r="P80">
        <f t="shared" ca="1" si="30"/>
        <v>10</v>
      </c>
      <c r="Q80">
        <f t="shared" ca="1" si="31"/>
        <v>8</v>
      </c>
      <c r="R80">
        <f t="shared" ca="1" si="32"/>
        <v>2031</v>
      </c>
      <c r="S80">
        <f t="shared" ca="1" si="33"/>
        <v>2031</v>
      </c>
      <c r="T80">
        <f t="shared" ca="1" si="34"/>
        <v>2031</v>
      </c>
      <c r="U80">
        <f t="shared" ca="1" si="35"/>
        <v>2031</v>
      </c>
      <c r="V80" s="10">
        <f t="shared" ca="1" si="36"/>
        <v>12600474</v>
      </c>
      <c r="W80" s="10">
        <f ca="1">IF($L80&lt;その他マスタ!$B$1,VLOOKUP($D80,月別収支!$A$2:$H$13,2,FALSE),その他マスタ!$B$3)+IF(AND($L80=その他マスタ!$B$1,入力項目!$I$9="あり",$D80=入力項目!$D$4),その他マスタ!$B$2,0)</f>
        <v>300000</v>
      </c>
      <c r="X80" s="10">
        <f ca="1">-IF(入力項目!$K$5=TRUE,
IF($F80+$G80&lt;3,VLOOKUP($D80,月別収支!$A$2:$H$13,8,FALSE),0)+IFERROR(VLOOKUP($H80,住宅ローン計算!C:P,13,FALSE),0)+IF($F80&gt;1,IF(OR($G80=3,$G80=6,$G80=9,$G80=12),ROUNDUP(入力項目!$N$18/4,0),0),0),
VLOOKUP($D80,月別収支!$A$2:$H$13,8,FALSE))</f>
        <v>-52677</v>
      </c>
      <c r="Y80" s="10">
        <f ca="1">-VLOOKUP($D80,月別収支!$A$2:$H$13,3,FALSE)</f>
        <v>-75000</v>
      </c>
      <c r="Z80" s="10">
        <f ca="1">-VLOOKUP($D80,月別収支!$A$2:$H$13,4,FALSE)</f>
        <v>-27000</v>
      </c>
      <c r="AA80" s="10">
        <f ca="1">-VLOOKUP($D80,月別収支!$A$2:$H$13,6,FALSE)</f>
        <v>-10000</v>
      </c>
      <c r="AB80" s="10">
        <f ca="1">-(
VLOOKUP($D80,月別収支!$A$2:$H$13,5,FALSE)+IF(AND(入力項目!$I$27&lt;=$A80,ISEVEN($A80-入力項目!$I$27),入力項目!$I$28=$D80),入力項目!$I$26,0)
+IF(入力項目!$K$26=TRUE,
IFERROR(VLOOKUP($K80,マイカーローン計算!C:P,13,FALSE),0),
IFERROR(
  IF(AND($C80&gt;0,MOD($C80,入力項目!$N$22)=0,$D80=入力項目!$N$23),入力項目!$N$24,0),
 0
)
)
)</f>
        <v>-20000</v>
      </c>
      <c r="AC80" s="10">
        <f ca="1">-IF($A80&lt;入力項目!$N$33,入力項目!$N$35,IF(AND($A80=入力項目!$N$33,$D80&lt;=入力項目!$N$34),入力項目!$N$35,0))</f>
        <v>0</v>
      </c>
      <c r="AD80">
        <f ca="1">-(
_xlfn.IFS(
P80&lt;=入力項目!$S$11,0,
AND(P80&gt;=入力項目!$S$11+1,P80&lt;=3),IFERROR(VLOOKUP(入力項目!$S$12,子育て関連マスタ!$I$4:$M$5,4,FALSE),0),
AND(P80&gt;=4,P80&lt;=6),IFERROR(VLOOKUP(入力項目!$S$13,子育て関連マスタ!$I$9:$M$12,4,FALSE),0),
AND(P80&gt;=7,P80&lt;=12),IFERROR(VLOOKUP(入力項目!$S$14,子育て関連マスタ!$I$16:$M$17,4,FALSE),0),
AND(P80&gt;=13,P80&lt;=15),IFERROR(VLOOKUP(入力項目!$S$15,子育て関連マスタ!$I$21:$M$22,4,FALSE),0),
AND(P80&gt;=16,P80&lt;=18),IFERROR(VLOOKUP(入力項目!$S$16,子育て関連マスタ!$I$26:$M$28,4,FALSE),0),
AND(P80&gt;=19,P80&lt;=20,入力項目!$S$16="高専"),IFERROR(VLOOKUP(入力項目!$S$16,子育て関連マスタ!$I$26:$M$28,4,FALSE),0),
AND(P80&gt;=19,P80&lt;=20,入力項目!$S$16&lt;&gt;"高専"),IFERROR(VLOOKUP(入力項目!$S$17,子育て関連マスタ!$I$32:$M$37,4,FALSE),0),
AND(P80&gt;=21,P80&lt;=22,入力項目!$S$16="高専"),IFERROR(VLOOKUP(入力項目!$S$17,子育て関連マスタ!$I$32:$M$34,4,FALSE),0),
AND(P80&gt;=21,P80&lt;=22,入力項目!$S$16&lt;&gt;"高専"),IFERROR(VLOOKUP(入力項目!$S$17,子育て関連マスタ!$I$32:$M$34,4,FALSE),0),
P80&gt;=23,0
) +
IF($D80=4,
  IFERROR(_xlfn.IFS(
  P80&lt;=入力項目!$S$11,0,
  AND(P80=入力項目!$S$11),IFERROR(VLOOKUP(入力項目!$S$12,子育て関連マスタ!$I$4:$M$5,2,FALSE),0),
  AND(P80=4),IFERROR(VLOOKUP(入力項目!$S$13,子育て関連マスタ!$I$9:$M$12,2,FALSE),0),
  AND(P80=7),IFERROR(VLOOKUP(入力項目!$S$14,子育て関連マスタ!$I$16:$M$17,2,FALSE),0),
  AND(P80=13),IFERROR(VLOOKUP(入力項目!$S$15,子育て関連マスタ!$I$21:$M$22,2,FALSE),0),
  AND(P80=16),IFERROR(VLOOKUP(入力項目!$S$16,子育て関連マスタ!$I$26:$M$28,2,FALSE),0),
  AND(P80=19,入力項目!$S$16&lt;&gt;"高専"),IFERROR(VLOOKUP(入力項目!$S$17,子育て関連マスタ!$I$32:$M$37,2,FALSE),0),
  AND(P80=21,入力項目!$S$16="高専"),IFERROR(VLOOKUP(入力項目!$S$17,子育て関連マスタ!$I$32:$M$37,2,FALSE),0),
  P80&gt;=22,0
  ),0),0
) +
IF(AND(P80&gt;=1,P80&lt;=15),IF($D80=入力項目!$S$8,入力項目!$S$3,0),0) +
IF(AND(P80&gt;=1,P80&lt;=15),IF($D80=5,入力項目!$S$4,0),0) +
IF(AND(P80&gt;=1,P80&lt;=15),IF($D80=12,入力項目!$S$5,0),0) +
IF(AND(入力項目!$S$7=$A80,入力項目!$S$8=$D80),子育て関連マスタ!$C$14,0) +
IFERROR(IF(AND(YEAR(EDATE(DATE(入力項目!$S$7,入力項目!$S$8,1),1))=$A80,MONTH(EDATE(DATE(入力項目!$S$7,入力項目!$S$8,1),1))=$D80),子育て関連マスタ!$C$15,0),0) +
IF(AND(OR(P80=3,P80=5,P80=7),$D80=11),子育て関連マスタ!$C$17,0) +
IF(AND(P80=20,$D80=1),子育て関連マスタ!$C$18,0) +
IF(AND(P80=20,$D80=1),
IFERROR(_xlfn.IFS(
入力項目!$S$10="男",子育て関連マスタ!$C$18,
入力項目!$S$10="女",子育て関連マスタ!$C$19
),0),0
) +
IF(AND(P80&gt;=入力項目!$S$18,P80&lt;=入力項目!$S$19),入力項目!$S$20,0) +
IF(AND(P80&gt;=入力項目!$S$21,P80&lt;=入力項目!$S$22),入力項目!$S$23,0) +
IF(AND(P80&gt;=入力項目!$S$24,P80&lt;=入力項目!$S$25),入力項目!$S$26,0)
)</f>
        <v>-40000</v>
      </c>
      <c r="AE80">
        <f ca="1">-(
_xlfn.IFS(
Q80&lt;=入力項目!$S$11,0,
AND(Q80&gt;=入力項目!$S$11+1,Q80&lt;=3),IFERROR(VLOOKUP(入力項目!$S$12,子育て関連マスタ!$I$4:$M$5,4,FALSE),0),
AND(Q80&gt;=4,Q80&lt;=6),IFERROR(VLOOKUP(入力項目!$S$13,子育て関連マスタ!$I$9:$M$12,4,FALSE),0),
AND(Q80&gt;=7,Q80&lt;=12),IFERROR(VLOOKUP(入力項目!$S$14,子育て関連マスタ!$I$16:$M$17,4,FALSE),0),
AND(Q80&gt;=13,Q80&lt;=15),IFERROR(VLOOKUP(入力項目!$S$15,子育て関連マスタ!$I$21:$M$22,4,FALSE),0),
AND(Q80&gt;=16,Q80&lt;=18),IFERROR(VLOOKUP(入力項目!$S$16,子育て関連マスタ!$I$26:$M$28,4,FALSE),0),
AND(Q80&gt;=19,Q80&lt;=20,入力項目!$S$16="高専"),IFERROR(VLOOKUP(入力項目!$S$16,子育て関連マスタ!$I$26:$M$28,4,FALSE),0),
AND(Q80&gt;=19,Q80&lt;=20,入力項目!$S$16&lt;&gt;"高専"),IFERROR(VLOOKUP(入力項目!$S$17,子育て関連マスタ!$I$32:$M$37,4,FALSE),0),
AND(Q80&gt;=21,Q80&lt;=22,入力項目!$S$16="高専"),IFERROR(VLOOKUP(入力項目!$S$17,子育て関連マスタ!$I$32:$M$34,4,FALSE),0),
AND(Q80&gt;=21,Q80&lt;=22,入力項目!$S$16&lt;&gt;"高専"),IFERROR(VLOOKUP(入力項目!$S$17,子育て関連マスタ!$I$32:$M$34,4,FALSE),0),
Q80&gt;=23,0
) +
IF($D80=4,
  IFERROR(_xlfn.IFS(
  Q80&lt;=入力項目!$S$11,0,
  AND(Q80=入力項目!$S$11),IFERROR(VLOOKUP(入力項目!$S$12,子育て関連マスタ!$I$4:$M$5,2,FALSE),0),
  AND(Q80=4),IFERROR(VLOOKUP(入力項目!$S$13,子育て関連マスタ!$I$9:$M$12,2,FALSE),0),
  AND(Q80=7),IFERROR(VLOOKUP(入力項目!$S$14,子育て関連マスタ!$I$16:$M$17,2,FALSE),0),
  AND(Q80=13),IFERROR(VLOOKUP(入力項目!$S$15,子育て関連マスタ!$I$21:$M$22,2,FALSE),0),
  AND(Q80=16),IFERROR(VLOOKUP(入力項目!$S$16,子育て関連マスタ!$I$26:$M$28,2,FALSE),0),
  AND(Q80=19,入力項目!$S$16&lt;&gt;"高専"),IFERROR(VLOOKUP(入力項目!$S$17,子育て関連マスタ!$I$32:$M$37,2,FALSE),0),
  AND(Q80=21,入力項目!$S$16="高専"),IFERROR(VLOOKUP(入力項目!$S$17,子育て関連マスタ!$I$32:$M$37,2,FALSE),0),
  Q80&gt;=22,0
  ),0),0
) +
IF(AND(Q80&gt;=1,Q80&lt;=15),IF($D80=入力項目!$S$8,入力項目!$S$3,0),0) +
IF(AND(Q80&gt;=1,Q80&lt;=15),IF($D80=5,入力項目!$S$4,0),0) +
IF(AND(Q80&gt;=1,Q80&lt;=15),IF($D80=12,入力項目!$S$5,0),0) +
IF(AND(入力項目!$S$7=$A80,入力項目!$S$8=$D80),子育て関連マスタ!$C$14,0) +
IFERROR(IF(AND(YEAR(EDATE(DATE(入力項目!$S$7,入力項目!$S$8,1),1))=$A80,MONTH(EDATE(DATE(入力項目!$S$7,入力項目!$S$8,1),1))=$D80),子育て関連マスタ!$C$15,0),0) +
IF(AND(OR(Q80=3,Q80=5,Q80=7),$D80=11),子育て関連マスタ!$C$17,0) +
IF(AND(Q80=20,$D80=1),子育て関連マスタ!$C$18,0) +
IF(AND(Q80=20,$D80=1),
IFERROR(_xlfn.IFS(
入力項目!$S$10="男",子育て関連マスタ!$C$18,
入力項目!$S$10="女",子育て関連マスタ!$C$19
),0),0
) +
IF(AND(Q80&gt;=入力項目!$S$18,Q80&lt;=入力項目!$S$19),入力項目!$S$20,0) +
IF(AND(Q80&gt;=入力項目!$S$21,Q80&lt;=入力項目!$S$22),入力項目!$S$23,0) +
IF(AND(Q80&gt;=入力項目!$S$24,Q80&lt;=入力項目!$S$25),入力項目!$S$26,0)
)</f>
        <v>-40000</v>
      </c>
      <c r="AF80">
        <f ca="1">-(
_xlfn.IFS(
R80&lt;=入力項目!$S$11,0,
AND(R80&gt;=入力項目!$S$11+1,R80&lt;=3),IFERROR(VLOOKUP(入力項目!$S$12,子育て関連マスタ!$I$4:$M$5,4,FALSE),0),
AND(R80&gt;=4,R80&lt;=6),IFERROR(VLOOKUP(入力項目!$S$13,子育て関連マスタ!$I$9:$M$12,4,FALSE),0),
AND(R80&gt;=7,R80&lt;=12),IFERROR(VLOOKUP(入力項目!$S$14,子育て関連マスタ!$I$16:$M$17,4,FALSE),0),
AND(R80&gt;=13,R80&lt;=15),IFERROR(VLOOKUP(入力項目!$S$15,子育て関連マスタ!$I$21:$M$22,4,FALSE),0),
AND(R80&gt;=16,R80&lt;=18),IFERROR(VLOOKUP(入力項目!$S$16,子育て関連マスタ!$I$26:$M$28,4,FALSE),0),
AND(R80&gt;=19,R80&lt;=20,入力項目!$S$16="高専"),IFERROR(VLOOKUP(入力項目!$S$16,子育て関連マスタ!$I$26:$M$28,4,FALSE),0),
AND(R80&gt;=19,R80&lt;=20,入力項目!$S$16&lt;&gt;"高専"),IFERROR(VLOOKUP(入力項目!$S$17,子育て関連マスタ!$I$32:$M$37,4,FALSE),0),
AND(R80&gt;=21,R80&lt;=22,入力項目!$S$16="高専"),IFERROR(VLOOKUP(入力項目!$S$17,子育て関連マスタ!$I$32:$M$34,4,FALSE),0),
AND(R80&gt;=21,R80&lt;=22,入力項目!$S$16&lt;&gt;"高専"),IFERROR(VLOOKUP(入力項目!$S$17,子育て関連マスタ!$I$32:$M$34,4,FALSE),0),
R80&gt;=23,0
) +
IF($D80=4,
  IFERROR(_xlfn.IFS(
  R80&lt;=入力項目!$S$11,0,
  AND(R80=入力項目!$S$11),IFERROR(VLOOKUP(入力項目!$S$12,子育て関連マスタ!$I$4:$M$5,2,FALSE),0),
  AND(R80=4),IFERROR(VLOOKUP(入力項目!$S$13,子育て関連マスタ!$I$9:$M$12,2,FALSE),0),
  AND(R80=7),IFERROR(VLOOKUP(入力項目!$S$14,子育て関連マスタ!$I$16:$M$17,2,FALSE),0),
  AND(R80=13),IFERROR(VLOOKUP(入力項目!$S$15,子育て関連マスタ!$I$21:$M$22,2,FALSE),0),
  AND(R80=16),IFERROR(VLOOKUP(入力項目!$S$16,子育て関連マスタ!$I$26:$M$28,2,FALSE),0),
  AND(R80=19,入力項目!$S$16&lt;&gt;"高専"),IFERROR(VLOOKUP(入力項目!$S$17,子育て関連マスタ!$I$32:$M$37,2,FALSE),0),
  AND(R80=21,入力項目!$S$16="高専"),IFERROR(VLOOKUP(入力項目!$S$17,子育て関連マスタ!$I$32:$M$37,2,FALSE),0),
  R80&gt;=22,0
  ),0),0
) +
IF(AND(R80&gt;=1,R80&lt;=15),IF($D80=入力項目!$S$8,入力項目!$S$3,0),0) +
IF(AND(R80&gt;=1,R80&lt;=15),IF($D80=5,入力項目!$S$4,0),0) +
IF(AND(R80&gt;=1,R80&lt;=15),IF($D80=12,入力項目!$S$5,0),0) +
IF(AND(入力項目!$S$7=$A80,入力項目!$S$8=$D80),子育て関連マスタ!$C$14,0) +
IFERROR(IF(AND(YEAR(EDATE(DATE(入力項目!$S$7,入力項目!$S$8,1),1))=$A80,MONTH(EDATE(DATE(入力項目!$S$7,入力項目!$S$8,1),1))=$D80),子育て関連マスタ!$C$15,0),0) +
IF(AND(OR(R80=3,R80=5,R80=7),$D80=11),子育て関連マスタ!$C$17,0) +
IF(AND(R80=20,$D80=1),子育て関連マスタ!$C$18,0) +
IF(AND(R80=20,$D80=1),
IFERROR(_xlfn.IFS(
入力項目!$S$10="男",子育て関連マスタ!$C$18,
入力項目!$S$10="女",子育て関連マスタ!$C$19
),0),0
) +
IF(AND(R80&gt;=入力項目!$S$18,R80&lt;=入力項目!$S$19),入力項目!$S$20,0) +
IF(AND(R80&gt;=入力項目!$S$21,R80&lt;=入力項目!$S$22),入力項目!$S$23,0) +
IF(AND(R80&gt;=入力項目!$S$24,R80&lt;=入力項目!$S$25),入力項目!$S$26,0)
)</f>
        <v>0</v>
      </c>
      <c r="AG80">
        <f ca="1">-(
_xlfn.IFS(
S80&lt;=入力項目!$S$11,0,
AND(S80&gt;=入力項目!$S$11+1,S80&lt;=3),IFERROR(VLOOKUP(入力項目!$S$12,子育て関連マスタ!$I$4:$M$5,4,FALSE),0),
AND(S80&gt;=4,S80&lt;=6),IFERROR(VLOOKUP(入力項目!$S$13,子育て関連マスタ!$I$9:$M$12,4,FALSE),0),
AND(S80&gt;=7,S80&lt;=12),IFERROR(VLOOKUP(入力項目!$S$14,子育て関連マスタ!$I$16:$M$17,4,FALSE),0),
AND(S80&gt;=13,S80&lt;=15),IFERROR(VLOOKUP(入力項目!$S$15,子育て関連マスタ!$I$21:$M$22,4,FALSE),0),
AND(S80&gt;=16,S80&lt;=18),IFERROR(VLOOKUP(入力項目!$S$16,子育て関連マスタ!$I$26:$M$28,4,FALSE),0),
AND(S80&gt;=19,S80&lt;=20,入力項目!$S$16="高専"),IFERROR(VLOOKUP(入力項目!$S$16,子育て関連マスタ!$I$26:$M$28,4,FALSE),0),
AND(S80&gt;=19,S80&lt;=20,入力項目!$S$16&lt;&gt;"高専"),IFERROR(VLOOKUP(入力項目!$S$17,子育て関連マスタ!$I$32:$M$37,4,FALSE),0),
AND(S80&gt;=21,S80&lt;=22,入力項目!$S$16="高専"),IFERROR(VLOOKUP(入力項目!$S$17,子育て関連マスタ!$I$32:$M$34,4,FALSE),0),
AND(S80&gt;=21,S80&lt;=22,入力項目!$S$16&lt;&gt;"高専"),IFERROR(VLOOKUP(入力項目!$S$17,子育て関連マスタ!$I$32:$M$34,4,FALSE),0),
S80&gt;=23,0
) +
IF($D80=4,
  IFERROR(_xlfn.IFS(
  S80&lt;=入力項目!$S$11,0,
  AND(S80=入力項目!$S$11),IFERROR(VLOOKUP(入力項目!$S$12,子育て関連マスタ!$I$4:$M$5,2,FALSE),0),
  AND(S80=4),IFERROR(VLOOKUP(入力項目!$S$13,子育て関連マスタ!$I$9:$M$12,2,FALSE),0),
  AND(S80=7),IFERROR(VLOOKUP(入力項目!$S$14,子育て関連マスタ!$I$16:$M$17,2,FALSE),0),
  AND(S80=13),IFERROR(VLOOKUP(入力項目!$S$15,子育て関連マスタ!$I$21:$M$22,2,FALSE),0),
  AND(S80=16),IFERROR(VLOOKUP(入力項目!$S$16,子育て関連マスタ!$I$26:$M$28,2,FALSE),0),
  AND(S80=19,入力項目!$S$16&lt;&gt;"高専"),IFERROR(VLOOKUP(入力項目!$S$17,子育て関連マスタ!$I$32:$M$37,2,FALSE),0),
  AND(S80=21,入力項目!$S$16="高専"),IFERROR(VLOOKUP(入力項目!$S$17,子育て関連マスタ!$I$32:$M$37,2,FALSE),0),
  S80&gt;=22,0
  ),0),0
) +
IF(AND(S80&gt;=1,S80&lt;=15),IF($D80=入力項目!$S$8,入力項目!$S$3,0),0) +
IF(AND(S80&gt;=1,S80&lt;=15),IF($D80=5,入力項目!$S$4,0),0) +
IF(AND(S80&gt;=1,S80&lt;=15),IF($D80=12,入力項目!$S$5,0),0) +
IF(AND(入力項目!$S$7=$A80,入力項目!$S$8=$D80),子育て関連マスタ!$C$14,0) +
IFERROR(IF(AND(YEAR(EDATE(DATE(入力項目!$S$7,入力項目!$S$8,1),1))=$A80,MONTH(EDATE(DATE(入力項目!$S$7,入力項目!$S$8,1),1))=$D80),子育て関連マスタ!$C$15,0),0) +
IF(AND(OR(S80=3,S80=5,S80=7),$D80=11),子育て関連マスタ!$C$17,0) +
IF(AND(S80=20,$D80=1),子育て関連マスタ!$C$18,0) +
IF(AND(S80=20,$D80=1),
IFERROR(_xlfn.IFS(
入力項目!$S$10="男",子育て関連マスタ!$C$18,
入力項目!$S$10="女",子育て関連マスタ!$C$19
),0),0
) +
IF(AND(S80&gt;=入力項目!$S$18,S80&lt;=入力項目!$S$19),入力項目!$S$20,0) +
IF(AND(S80&gt;=入力項目!$S$21,S80&lt;=入力項目!$S$22),入力項目!$S$23,0) +
IF(AND(S80&gt;=入力項目!$S$24,S80&lt;=入力項目!$S$25),入力項目!$S$26,0)
)</f>
        <v>0</v>
      </c>
      <c r="AH80">
        <f ca="1">-(
_xlfn.IFS(
T80&lt;=入力項目!$S$11,0,
AND(T80&gt;=入力項目!$S$11+1,T80&lt;=3),IFERROR(VLOOKUP(入力項目!$S$12,子育て関連マスタ!$I$4:$M$5,4,FALSE),0),
AND(T80&gt;=4,T80&lt;=6),IFERROR(VLOOKUP(入力項目!$S$13,子育て関連マスタ!$I$9:$M$12,4,FALSE),0),
AND(T80&gt;=7,T80&lt;=12),IFERROR(VLOOKUP(入力項目!$S$14,子育て関連マスタ!$I$16:$M$17,4,FALSE),0),
AND(T80&gt;=13,T80&lt;=15),IFERROR(VLOOKUP(入力項目!$S$15,子育て関連マスタ!$I$21:$M$22,4,FALSE),0),
AND(T80&gt;=16,T80&lt;=18),IFERROR(VLOOKUP(入力項目!$S$16,子育て関連マスタ!$I$26:$M$28,4,FALSE),0),
AND(T80&gt;=19,T80&lt;=20,入力項目!$S$16="高専"),IFERROR(VLOOKUP(入力項目!$S$16,子育て関連マスタ!$I$26:$M$28,4,FALSE),0),
AND(T80&gt;=19,T80&lt;=20,入力項目!$S$16&lt;&gt;"高専"),IFERROR(VLOOKUP(入力項目!$S$17,子育て関連マスタ!$I$32:$M$37,4,FALSE),0),
AND(T80&gt;=21,T80&lt;=22,入力項目!$S$16="高専"),IFERROR(VLOOKUP(入力項目!$S$17,子育て関連マスタ!$I$32:$M$34,4,FALSE),0),
AND(T80&gt;=21,T80&lt;=22,入力項目!$S$16&lt;&gt;"高専"),IFERROR(VLOOKUP(入力項目!$S$17,子育て関連マスタ!$I$32:$M$34,4,FALSE),0),
T80&gt;=23,0
) +
IF($D80=4,
  IFERROR(_xlfn.IFS(
  T80&lt;=入力項目!$S$11,0,
  AND(T80=入力項目!$S$11),IFERROR(VLOOKUP(入力項目!$S$12,子育て関連マスタ!$I$4:$M$5,2,FALSE),0),
  AND(T80=4),IFERROR(VLOOKUP(入力項目!$S$13,子育て関連マスタ!$I$9:$M$12,2,FALSE),0),
  AND(T80=7),IFERROR(VLOOKUP(入力項目!$S$14,子育て関連マスタ!$I$16:$M$17,2,FALSE),0),
  AND(T80=13),IFERROR(VLOOKUP(入力項目!$S$15,子育て関連マスタ!$I$21:$M$22,2,FALSE),0),
  AND(T80=16),IFERROR(VLOOKUP(入力項目!$S$16,子育て関連マスタ!$I$26:$M$28,2,FALSE),0),
  AND(T80=19,入力項目!$S$16&lt;&gt;"高専"),IFERROR(VLOOKUP(入力項目!$S$17,子育て関連マスタ!$I$32:$M$37,2,FALSE),0),
  AND(T80=21,入力項目!$S$16="高専"),IFERROR(VLOOKUP(入力項目!$S$17,子育て関連マスタ!$I$32:$M$37,2,FALSE),0),
  T80&gt;=22,0
  ),0),0
) +
IF(AND(T80&gt;=1,T80&lt;=15),IF($D80=入力項目!$S$8,入力項目!$S$3,0),0) +
IF(AND(T80&gt;=1,T80&lt;=15),IF($D80=5,入力項目!$S$4,0),0) +
IF(AND(T80&gt;=1,T80&lt;=15),IF($D80=12,入力項目!$S$5,0),0) +
IF(AND(入力項目!$S$7=$A80,入力項目!$S$8=$D80),子育て関連マスタ!$C$14,0) +
IFERROR(IF(AND(YEAR(EDATE(DATE(入力項目!$S$7,入力項目!$S$8,1),1))=$A80,MONTH(EDATE(DATE(入力項目!$S$7,入力項目!$S$8,1),1))=$D80),子育て関連マスタ!$C$15,0),0) +
IF(AND(OR(T80=3,T80=5,T80=7),$D80=11),子育て関連マスタ!$C$17,0) +
IF(AND(T80=20,$D80=1),子育て関連マスタ!$C$18,0) +
IF(AND(T80=20,$D80=1),
IFERROR(_xlfn.IFS(
入力項目!$S$10="男",子育て関連マスタ!$C$18,
入力項目!$S$10="女",子育て関連マスタ!$C$19
),0),0
) +
IF(AND(T80&gt;=入力項目!$S$18,T80&lt;=入力項目!$S$19),入力項目!$S$20,0) +
IF(AND(T80&gt;=入力項目!$S$21,T80&lt;=入力項目!$S$22),入力項目!$S$23,0) +
IF(AND(T80&gt;=入力項目!$S$24,T80&lt;=入力項目!$S$25),入力項目!$S$26,0)
)</f>
        <v>0</v>
      </c>
      <c r="AI80">
        <f ca="1">-(
_xlfn.IFS(
U80&lt;=入力項目!$S$11,0,
AND(U80&gt;=入力項目!$S$11+1,U80&lt;=3),IFERROR(VLOOKUP(入力項目!$S$12,子育て関連マスタ!$I$4:$M$5,4,FALSE),0),
AND(U80&gt;=4,U80&lt;=6),IFERROR(VLOOKUP(入力項目!$S$13,子育て関連マスタ!$I$9:$M$12,4,FALSE),0),
AND(U80&gt;=7,U80&lt;=12),IFERROR(VLOOKUP(入力項目!$S$14,子育て関連マスタ!$I$16:$M$17,4,FALSE),0),
AND(U80&gt;=13,U80&lt;=15),IFERROR(VLOOKUP(入力項目!$S$15,子育て関連マスタ!$I$21:$M$22,4,FALSE),0),
AND(U80&gt;=16,U80&lt;=18),IFERROR(VLOOKUP(入力項目!$S$16,子育て関連マスタ!$I$26:$M$28,4,FALSE),0),
AND(U80&gt;=19,U80&lt;=20,入力項目!$S$16="高専"),IFERROR(VLOOKUP(入力項目!$S$16,子育て関連マスタ!$I$26:$M$28,4,FALSE),0),
AND(U80&gt;=19,U80&lt;=20,入力項目!$S$16&lt;&gt;"高専"),IFERROR(VLOOKUP(入力項目!$S$17,子育て関連マスタ!$I$32:$M$37,4,FALSE),0),
AND(U80&gt;=21,U80&lt;=22,入力項目!$S$16="高専"),IFERROR(VLOOKUP(入力項目!$S$17,子育て関連マスタ!$I$32:$M$34,4,FALSE),0),
AND(U80&gt;=21,U80&lt;=22,入力項目!$S$16&lt;&gt;"高専"),IFERROR(VLOOKUP(入力項目!$S$17,子育て関連マスタ!$I$32:$M$34,4,FALSE),0),
U80&gt;=23,0
) +
IF($D80=4,
  IFERROR(_xlfn.IFS(
  U80&lt;=入力項目!$S$11,0,
  AND(U80=入力項目!$S$11),IFERROR(VLOOKUP(入力項目!$S$12,子育て関連マスタ!$I$4:$M$5,2,FALSE),0),
  AND(U80=4),IFERROR(VLOOKUP(入力項目!$S$13,子育て関連マスタ!$I$9:$M$12,2,FALSE),0),
  AND(U80=7),IFERROR(VLOOKUP(入力項目!$S$14,子育て関連マスタ!$I$16:$M$17,2,FALSE),0),
  AND(U80=13),IFERROR(VLOOKUP(入力項目!$S$15,子育て関連マスタ!$I$21:$M$22,2,FALSE),0),
  AND(U80=16),IFERROR(VLOOKUP(入力項目!$S$16,子育て関連マスタ!$I$26:$M$28,2,FALSE),0),
  AND(U80=19,入力項目!$S$16&lt;&gt;"高専"),IFERROR(VLOOKUP(入力項目!$S$17,子育て関連マスタ!$I$32:$M$37,2,FALSE),0),
  AND(U80=21,入力項目!$S$16="高専"),IFERROR(VLOOKUP(入力項目!$S$17,子育て関連マスタ!$I$32:$M$37,2,FALSE),0),
  U80&gt;=22,0
  ),0),0
) +
IF(AND(U80&gt;=1,U80&lt;=15),IF($D80=入力項目!$S$8,入力項目!$S$3,0),0) +
IF(AND(U80&gt;=1,U80&lt;=15),IF($D80=5,入力項目!$S$4,0),0) +
IF(AND(U80&gt;=1,U80&lt;=15),IF($D80=12,入力項目!$S$5,0),0) +
IF(AND(入力項目!$S$7=$A80,入力項目!$S$8=$D80),子育て関連マスタ!$C$14,0) +
IFERROR(IF(AND(YEAR(EDATE(DATE(入力項目!$S$7,入力項目!$S$8,1),1))=$A80,MONTH(EDATE(DATE(入力項目!$S$7,入力項目!$S$8,1),1))=$D80),子育て関連マスタ!$C$15,0),0) +
IF(AND(OR(U80=3,U80=5,U80=7),$D80=11),子育て関連マスタ!$C$17,0) +
IF(AND(U80=20,$D80=1),子育て関連マスタ!$C$18,0) +
IF(AND(U80=20,$D80=1),
IFERROR(_xlfn.IFS(
入力項目!$S$10="男",子育て関連マスタ!$C$18,
入力項目!$S$10="女",子育て関連マスタ!$C$19
),0),0
) +
IF(AND(U80&gt;=入力項目!$S$18,U80&lt;=入力項目!$S$19),入力項目!$S$20,0) +
IF(AND(U80&gt;=入力項目!$S$21,U80&lt;=入力項目!$S$22),入力項目!$S$23,0) +
IF(AND(U80&gt;=入力項目!$S$24,U80&lt;=入力項目!$S$25),入力項目!$S$26,0)
)</f>
        <v>0</v>
      </c>
      <c r="AJ80" s="10">
        <f ca="1">-VLOOKUP($D80,月別収支!$A$2:$H$13,7,FALSE)</f>
        <v>-20000</v>
      </c>
    </row>
    <row r="81" spans="1:36" x14ac:dyDescent="0.4">
      <c r="A81">
        <f t="shared" ca="1" si="20"/>
        <v>2031</v>
      </c>
      <c r="B81">
        <f t="shared" ca="1" si="27"/>
        <v>2030</v>
      </c>
      <c r="C81">
        <f t="shared" ca="1" si="28"/>
        <v>7</v>
      </c>
      <c r="D81">
        <f t="shared" ca="1" si="21"/>
        <v>3</v>
      </c>
      <c r="E81" t="str">
        <f t="shared" ca="1" si="22"/>
        <v>2031年3月</v>
      </c>
      <c r="F81">
        <f ca="1">IF(OR(入力項目!$N$5&lt;$A81,AND(入力項目!$N$5=$A81,入力項目!$N$6&lt;$D81)),IF(F80=0,1,IF(G81=12,F80+1,F80)),0)</f>
        <v>6</v>
      </c>
      <c r="G81">
        <f ca="1">IF(OR(入力項目!$N$5&lt;$A81,AND(入力項目!$N$5=$A81,入力項目!$N$6&lt;$D81)),IF(G80=12,1,G80+1),0)</f>
        <v>5</v>
      </c>
      <c r="H81" t="str">
        <f t="shared" ca="1" si="23"/>
        <v>6_5</v>
      </c>
      <c r="I81">
        <f ca="1">IF(
  IFERROR(AND($C81&gt;0,MOD($C81,入力項目!$N$22)=0,$D81=入力項目!$N$23), FALSE),
  1,
  IF(
    AND(I80&gt;0,J80=12),
    IF(I80=入力項目!$N$28, 0, I80+1),
    I80
  )
)</f>
        <v>2</v>
      </c>
      <c r="J81">
        <f ca="1">IF($D81=入力項目!$N$23,1,IFERROR(J80+1,1))</f>
        <v>10</v>
      </c>
      <c r="K81" t="str">
        <f t="shared" ca="1" si="24"/>
        <v>2_10</v>
      </c>
      <c r="L81">
        <f ca="1">L80+IF(入力項目!$D$4=$D81,1,0)</f>
        <v>35</v>
      </c>
      <c r="M81" t="str">
        <f t="shared" ca="1" si="25"/>
        <v>35歳</v>
      </c>
      <c r="N81">
        <f t="shared" ca="1" si="29"/>
        <v>36</v>
      </c>
      <c r="O81" t="str">
        <f t="shared" ca="1" si="26"/>
        <v>36歳</v>
      </c>
      <c r="P81">
        <f t="shared" ca="1" si="30"/>
        <v>10</v>
      </c>
      <c r="Q81">
        <f t="shared" ca="1" si="31"/>
        <v>8</v>
      </c>
      <c r="R81">
        <f t="shared" ca="1" si="32"/>
        <v>2031</v>
      </c>
      <c r="S81">
        <f t="shared" ca="1" si="33"/>
        <v>2031</v>
      </c>
      <c r="T81">
        <f t="shared" ca="1" si="34"/>
        <v>2031</v>
      </c>
      <c r="U81">
        <f t="shared" ca="1" si="35"/>
        <v>2031</v>
      </c>
      <c r="V81" s="10">
        <f t="shared" ca="1" si="36"/>
        <v>12615797</v>
      </c>
      <c r="W81" s="10">
        <f ca="1">IF($L81&lt;その他マスタ!$B$1,VLOOKUP($D81,月別収支!$A$2:$H$13,2,FALSE),その他マスタ!$B$3)+IF(AND($L81=その他マスタ!$B$1,入力項目!$I$9="あり",$D81=入力項目!$D$4),その他マスタ!$B$2,0)</f>
        <v>300000</v>
      </c>
      <c r="X81" s="10">
        <f ca="1">-IF(入力項目!$K$5=TRUE,
IF($F81+$G81&lt;3,VLOOKUP($D81,月別収支!$A$2:$H$13,8,FALSE),0)+IFERROR(VLOOKUP($H81,住宅ローン計算!C:P,13,FALSE),0)+IF($F81&gt;1,IF(OR($G81=3,$G81=6,$G81=9,$G81=12),ROUNDUP(入力項目!$N$18/4,0),0),0),
VLOOKUP($D81,月別収支!$A$2:$H$13,8,FALSE))</f>
        <v>-52677</v>
      </c>
      <c r="Y81" s="10">
        <f ca="1">-VLOOKUP($D81,月別収支!$A$2:$H$13,3,FALSE)</f>
        <v>-75000</v>
      </c>
      <c r="Z81" s="10">
        <f ca="1">-VLOOKUP($D81,月別収支!$A$2:$H$13,4,FALSE)</f>
        <v>-27000</v>
      </c>
      <c r="AA81" s="10">
        <f ca="1">-VLOOKUP($D81,月別収支!$A$2:$H$13,6,FALSE)</f>
        <v>-10000</v>
      </c>
      <c r="AB81" s="10">
        <f ca="1">-(
VLOOKUP($D81,月別収支!$A$2:$H$13,5,FALSE)+IF(AND(入力項目!$I$27&lt;=$A81,ISEVEN($A81-入力項目!$I$27),入力項目!$I$28=$D81),入力項目!$I$26,0)
+IF(入力項目!$K$26=TRUE,
IFERROR(VLOOKUP($K81,マイカーローン計算!C:P,13,FALSE),0),
IFERROR(
  IF(AND($C81&gt;0,MOD($C81,入力項目!$N$22)=0,$D81=入力項目!$N$23),入力項目!$N$24,0),
 0
)
)
)</f>
        <v>-20000</v>
      </c>
      <c r="AC81" s="10">
        <f ca="1">-IF($A81&lt;入力項目!$N$33,入力項目!$N$35,IF(AND($A81=入力項目!$N$33,$D81&lt;=入力項目!$N$34),入力項目!$N$35,0))</f>
        <v>0</v>
      </c>
      <c r="AD81">
        <f ca="1">-(
_xlfn.IFS(
P81&lt;=入力項目!$S$11,0,
AND(P81&gt;=入力項目!$S$11+1,P81&lt;=3),IFERROR(VLOOKUP(入力項目!$S$12,子育て関連マスタ!$I$4:$M$5,4,FALSE),0),
AND(P81&gt;=4,P81&lt;=6),IFERROR(VLOOKUP(入力項目!$S$13,子育て関連マスタ!$I$9:$M$12,4,FALSE),0),
AND(P81&gt;=7,P81&lt;=12),IFERROR(VLOOKUP(入力項目!$S$14,子育て関連マスタ!$I$16:$M$17,4,FALSE),0),
AND(P81&gt;=13,P81&lt;=15),IFERROR(VLOOKUP(入力項目!$S$15,子育て関連マスタ!$I$21:$M$22,4,FALSE),0),
AND(P81&gt;=16,P81&lt;=18),IFERROR(VLOOKUP(入力項目!$S$16,子育て関連マスタ!$I$26:$M$28,4,FALSE),0),
AND(P81&gt;=19,P81&lt;=20,入力項目!$S$16="高専"),IFERROR(VLOOKUP(入力項目!$S$16,子育て関連マスタ!$I$26:$M$28,4,FALSE),0),
AND(P81&gt;=19,P81&lt;=20,入力項目!$S$16&lt;&gt;"高専"),IFERROR(VLOOKUP(入力項目!$S$17,子育て関連マスタ!$I$32:$M$37,4,FALSE),0),
AND(P81&gt;=21,P81&lt;=22,入力項目!$S$16="高専"),IFERROR(VLOOKUP(入力項目!$S$17,子育て関連マスタ!$I$32:$M$34,4,FALSE),0),
AND(P81&gt;=21,P81&lt;=22,入力項目!$S$16&lt;&gt;"高専"),IFERROR(VLOOKUP(入力項目!$S$17,子育て関連マスタ!$I$32:$M$34,4,FALSE),0),
P81&gt;=23,0
) +
IF($D81=4,
  IFERROR(_xlfn.IFS(
  P81&lt;=入力項目!$S$11,0,
  AND(P81=入力項目!$S$11),IFERROR(VLOOKUP(入力項目!$S$12,子育て関連マスタ!$I$4:$M$5,2,FALSE),0),
  AND(P81=4),IFERROR(VLOOKUP(入力項目!$S$13,子育て関連マスタ!$I$9:$M$12,2,FALSE),0),
  AND(P81=7),IFERROR(VLOOKUP(入力項目!$S$14,子育て関連マスタ!$I$16:$M$17,2,FALSE),0),
  AND(P81=13),IFERROR(VLOOKUP(入力項目!$S$15,子育て関連マスタ!$I$21:$M$22,2,FALSE),0),
  AND(P81=16),IFERROR(VLOOKUP(入力項目!$S$16,子育て関連マスタ!$I$26:$M$28,2,FALSE),0),
  AND(P81=19,入力項目!$S$16&lt;&gt;"高専"),IFERROR(VLOOKUP(入力項目!$S$17,子育て関連マスタ!$I$32:$M$37,2,FALSE),0),
  AND(P81=21,入力項目!$S$16="高専"),IFERROR(VLOOKUP(入力項目!$S$17,子育て関連マスタ!$I$32:$M$37,2,FALSE),0),
  P81&gt;=22,0
  ),0),0
) +
IF(AND(P81&gt;=1,P81&lt;=15),IF($D81=入力項目!$S$8,入力項目!$S$3,0),0) +
IF(AND(P81&gt;=1,P81&lt;=15),IF($D81=5,入力項目!$S$4,0),0) +
IF(AND(P81&gt;=1,P81&lt;=15),IF($D81=12,入力項目!$S$5,0),0) +
IF(AND(入力項目!$S$7=$A81,入力項目!$S$8=$D81),子育て関連マスタ!$C$14,0) +
IFERROR(IF(AND(YEAR(EDATE(DATE(入力項目!$S$7,入力項目!$S$8,1),1))=$A81,MONTH(EDATE(DATE(入力項目!$S$7,入力項目!$S$8,1),1))=$D81),子育て関連マスタ!$C$15,0),0) +
IF(AND(OR(P81=3,P81=5,P81=7),$D81=11),子育て関連マスタ!$C$17,0) +
IF(AND(P81=20,$D81=1),子育て関連マスタ!$C$18,0) +
IF(AND(P81=20,$D81=1),
IFERROR(_xlfn.IFS(
入力項目!$S$10="男",子育て関連マスタ!$C$18,
入力項目!$S$10="女",子育て関連マスタ!$C$19
),0),0
) +
IF(AND(P81&gt;=入力項目!$S$18,P81&lt;=入力項目!$S$19),入力項目!$S$20,0) +
IF(AND(P81&gt;=入力項目!$S$21,P81&lt;=入力項目!$S$22),入力項目!$S$23,0) +
IF(AND(P81&gt;=入力項目!$S$24,P81&lt;=入力項目!$S$25),入力項目!$S$26,0)
)</f>
        <v>-40000</v>
      </c>
      <c r="AE81">
        <f ca="1">-(
_xlfn.IFS(
Q81&lt;=入力項目!$S$11,0,
AND(Q81&gt;=入力項目!$S$11+1,Q81&lt;=3),IFERROR(VLOOKUP(入力項目!$S$12,子育て関連マスタ!$I$4:$M$5,4,FALSE),0),
AND(Q81&gt;=4,Q81&lt;=6),IFERROR(VLOOKUP(入力項目!$S$13,子育て関連マスタ!$I$9:$M$12,4,FALSE),0),
AND(Q81&gt;=7,Q81&lt;=12),IFERROR(VLOOKUP(入力項目!$S$14,子育て関連マスタ!$I$16:$M$17,4,FALSE),0),
AND(Q81&gt;=13,Q81&lt;=15),IFERROR(VLOOKUP(入力項目!$S$15,子育て関連マスタ!$I$21:$M$22,4,FALSE),0),
AND(Q81&gt;=16,Q81&lt;=18),IFERROR(VLOOKUP(入力項目!$S$16,子育て関連マスタ!$I$26:$M$28,4,FALSE),0),
AND(Q81&gt;=19,Q81&lt;=20,入力項目!$S$16="高専"),IFERROR(VLOOKUP(入力項目!$S$16,子育て関連マスタ!$I$26:$M$28,4,FALSE),0),
AND(Q81&gt;=19,Q81&lt;=20,入力項目!$S$16&lt;&gt;"高専"),IFERROR(VLOOKUP(入力項目!$S$17,子育て関連マスタ!$I$32:$M$37,4,FALSE),0),
AND(Q81&gt;=21,Q81&lt;=22,入力項目!$S$16="高専"),IFERROR(VLOOKUP(入力項目!$S$17,子育て関連マスタ!$I$32:$M$34,4,FALSE),0),
AND(Q81&gt;=21,Q81&lt;=22,入力項目!$S$16&lt;&gt;"高専"),IFERROR(VLOOKUP(入力項目!$S$17,子育て関連マスタ!$I$32:$M$34,4,FALSE),0),
Q81&gt;=23,0
) +
IF($D81=4,
  IFERROR(_xlfn.IFS(
  Q81&lt;=入力項目!$S$11,0,
  AND(Q81=入力項目!$S$11),IFERROR(VLOOKUP(入力項目!$S$12,子育て関連マスタ!$I$4:$M$5,2,FALSE),0),
  AND(Q81=4),IFERROR(VLOOKUP(入力項目!$S$13,子育て関連マスタ!$I$9:$M$12,2,FALSE),0),
  AND(Q81=7),IFERROR(VLOOKUP(入力項目!$S$14,子育て関連マスタ!$I$16:$M$17,2,FALSE),0),
  AND(Q81=13),IFERROR(VLOOKUP(入力項目!$S$15,子育て関連マスタ!$I$21:$M$22,2,FALSE),0),
  AND(Q81=16),IFERROR(VLOOKUP(入力項目!$S$16,子育て関連マスタ!$I$26:$M$28,2,FALSE),0),
  AND(Q81=19,入力項目!$S$16&lt;&gt;"高専"),IFERROR(VLOOKUP(入力項目!$S$17,子育て関連マスタ!$I$32:$M$37,2,FALSE),0),
  AND(Q81=21,入力項目!$S$16="高専"),IFERROR(VLOOKUP(入力項目!$S$17,子育て関連マスタ!$I$32:$M$37,2,FALSE),0),
  Q81&gt;=22,0
  ),0),0
) +
IF(AND(Q81&gt;=1,Q81&lt;=15),IF($D81=入力項目!$S$8,入力項目!$S$3,0),0) +
IF(AND(Q81&gt;=1,Q81&lt;=15),IF($D81=5,入力項目!$S$4,0),0) +
IF(AND(Q81&gt;=1,Q81&lt;=15),IF($D81=12,入力項目!$S$5,0),0) +
IF(AND(入力項目!$S$7=$A81,入力項目!$S$8=$D81),子育て関連マスタ!$C$14,0) +
IFERROR(IF(AND(YEAR(EDATE(DATE(入力項目!$S$7,入力項目!$S$8,1),1))=$A81,MONTH(EDATE(DATE(入力項目!$S$7,入力項目!$S$8,1),1))=$D81),子育て関連マスタ!$C$15,0),0) +
IF(AND(OR(Q81=3,Q81=5,Q81=7),$D81=11),子育て関連マスタ!$C$17,0) +
IF(AND(Q81=20,$D81=1),子育て関連マスタ!$C$18,0) +
IF(AND(Q81=20,$D81=1),
IFERROR(_xlfn.IFS(
入力項目!$S$10="男",子育て関連マスタ!$C$18,
入力項目!$S$10="女",子育て関連マスタ!$C$19
),0),0
) +
IF(AND(Q81&gt;=入力項目!$S$18,Q81&lt;=入力項目!$S$19),入力項目!$S$20,0) +
IF(AND(Q81&gt;=入力項目!$S$21,Q81&lt;=入力項目!$S$22),入力項目!$S$23,0) +
IF(AND(Q81&gt;=入力項目!$S$24,Q81&lt;=入力項目!$S$25),入力項目!$S$26,0)
)</f>
        <v>-40000</v>
      </c>
      <c r="AF81">
        <f ca="1">-(
_xlfn.IFS(
R81&lt;=入力項目!$S$11,0,
AND(R81&gt;=入力項目!$S$11+1,R81&lt;=3),IFERROR(VLOOKUP(入力項目!$S$12,子育て関連マスタ!$I$4:$M$5,4,FALSE),0),
AND(R81&gt;=4,R81&lt;=6),IFERROR(VLOOKUP(入力項目!$S$13,子育て関連マスタ!$I$9:$M$12,4,FALSE),0),
AND(R81&gt;=7,R81&lt;=12),IFERROR(VLOOKUP(入力項目!$S$14,子育て関連マスタ!$I$16:$M$17,4,FALSE),0),
AND(R81&gt;=13,R81&lt;=15),IFERROR(VLOOKUP(入力項目!$S$15,子育て関連マスタ!$I$21:$M$22,4,FALSE),0),
AND(R81&gt;=16,R81&lt;=18),IFERROR(VLOOKUP(入力項目!$S$16,子育て関連マスタ!$I$26:$M$28,4,FALSE),0),
AND(R81&gt;=19,R81&lt;=20,入力項目!$S$16="高専"),IFERROR(VLOOKUP(入力項目!$S$16,子育て関連マスタ!$I$26:$M$28,4,FALSE),0),
AND(R81&gt;=19,R81&lt;=20,入力項目!$S$16&lt;&gt;"高専"),IFERROR(VLOOKUP(入力項目!$S$17,子育て関連マスタ!$I$32:$M$37,4,FALSE),0),
AND(R81&gt;=21,R81&lt;=22,入力項目!$S$16="高専"),IFERROR(VLOOKUP(入力項目!$S$17,子育て関連マスタ!$I$32:$M$34,4,FALSE),0),
AND(R81&gt;=21,R81&lt;=22,入力項目!$S$16&lt;&gt;"高専"),IFERROR(VLOOKUP(入力項目!$S$17,子育て関連マスタ!$I$32:$M$34,4,FALSE),0),
R81&gt;=23,0
) +
IF($D81=4,
  IFERROR(_xlfn.IFS(
  R81&lt;=入力項目!$S$11,0,
  AND(R81=入力項目!$S$11),IFERROR(VLOOKUP(入力項目!$S$12,子育て関連マスタ!$I$4:$M$5,2,FALSE),0),
  AND(R81=4),IFERROR(VLOOKUP(入力項目!$S$13,子育て関連マスタ!$I$9:$M$12,2,FALSE),0),
  AND(R81=7),IFERROR(VLOOKUP(入力項目!$S$14,子育て関連マスタ!$I$16:$M$17,2,FALSE),0),
  AND(R81=13),IFERROR(VLOOKUP(入力項目!$S$15,子育て関連マスタ!$I$21:$M$22,2,FALSE),0),
  AND(R81=16),IFERROR(VLOOKUP(入力項目!$S$16,子育て関連マスタ!$I$26:$M$28,2,FALSE),0),
  AND(R81=19,入力項目!$S$16&lt;&gt;"高専"),IFERROR(VLOOKUP(入力項目!$S$17,子育て関連マスタ!$I$32:$M$37,2,FALSE),0),
  AND(R81=21,入力項目!$S$16="高専"),IFERROR(VLOOKUP(入力項目!$S$17,子育て関連マスタ!$I$32:$M$37,2,FALSE),0),
  R81&gt;=22,0
  ),0),0
) +
IF(AND(R81&gt;=1,R81&lt;=15),IF($D81=入力項目!$S$8,入力項目!$S$3,0),0) +
IF(AND(R81&gt;=1,R81&lt;=15),IF($D81=5,入力項目!$S$4,0),0) +
IF(AND(R81&gt;=1,R81&lt;=15),IF($D81=12,入力項目!$S$5,0),0) +
IF(AND(入力項目!$S$7=$A81,入力項目!$S$8=$D81),子育て関連マスタ!$C$14,0) +
IFERROR(IF(AND(YEAR(EDATE(DATE(入力項目!$S$7,入力項目!$S$8,1),1))=$A81,MONTH(EDATE(DATE(入力項目!$S$7,入力項目!$S$8,1),1))=$D81),子育て関連マスタ!$C$15,0),0) +
IF(AND(OR(R81=3,R81=5,R81=7),$D81=11),子育て関連マスタ!$C$17,0) +
IF(AND(R81=20,$D81=1),子育て関連マスタ!$C$18,0) +
IF(AND(R81=20,$D81=1),
IFERROR(_xlfn.IFS(
入力項目!$S$10="男",子育て関連マスタ!$C$18,
入力項目!$S$10="女",子育て関連マスタ!$C$19
),0),0
) +
IF(AND(R81&gt;=入力項目!$S$18,R81&lt;=入力項目!$S$19),入力項目!$S$20,0) +
IF(AND(R81&gt;=入力項目!$S$21,R81&lt;=入力項目!$S$22),入力項目!$S$23,0) +
IF(AND(R81&gt;=入力項目!$S$24,R81&lt;=入力項目!$S$25),入力項目!$S$26,0)
)</f>
        <v>0</v>
      </c>
      <c r="AG81">
        <f ca="1">-(
_xlfn.IFS(
S81&lt;=入力項目!$S$11,0,
AND(S81&gt;=入力項目!$S$11+1,S81&lt;=3),IFERROR(VLOOKUP(入力項目!$S$12,子育て関連マスタ!$I$4:$M$5,4,FALSE),0),
AND(S81&gt;=4,S81&lt;=6),IFERROR(VLOOKUP(入力項目!$S$13,子育て関連マスタ!$I$9:$M$12,4,FALSE),0),
AND(S81&gt;=7,S81&lt;=12),IFERROR(VLOOKUP(入力項目!$S$14,子育て関連マスタ!$I$16:$M$17,4,FALSE),0),
AND(S81&gt;=13,S81&lt;=15),IFERROR(VLOOKUP(入力項目!$S$15,子育て関連マスタ!$I$21:$M$22,4,FALSE),0),
AND(S81&gt;=16,S81&lt;=18),IFERROR(VLOOKUP(入力項目!$S$16,子育て関連マスタ!$I$26:$M$28,4,FALSE),0),
AND(S81&gt;=19,S81&lt;=20,入力項目!$S$16="高専"),IFERROR(VLOOKUP(入力項目!$S$16,子育て関連マスタ!$I$26:$M$28,4,FALSE),0),
AND(S81&gt;=19,S81&lt;=20,入力項目!$S$16&lt;&gt;"高専"),IFERROR(VLOOKUP(入力項目!$S$17,子育て関連マスタ!$I$32:$M$37,4,FALSE),0),
AND(S81&gt;=21,S81&lt;=22,入力項目!$S$16="高専"),IFERROR(VLOOKUP(入力項目!$S$17,子育て関連マスタ!$I$32:$M$34,4,FALSE),0),
AND(S81&gt;=21,S81&lt;=22,入力項目!$S$16&lt;&gt;"高専"),IFERROR(VLOOKUP(入力項目!$S$17,子育て関連マスタ!$I$32:$M$34,4,FALSE),0),
S81&gt;=23,0
) +
IF($D81=4,
  IFERROR(_xlfn.IFS(
  S81&lt;=入力項目!$S$11,0,
  AND(S81=入力項目!$S$11),IFERROR(VLOOKUP(入力項目!$S$12,子育て関連マスタ!$I$4:$M$5,2,FALSE),0),
  AND(S81=4),IFERROR(VLOOKUP(入力項目!$S$13,子育て関連マスタ!$I$9:$M$12,2,FALSE),0),
  AND(S81=7),IFERROR(VLOOKUP(入力項目!$S$14,子育て関連マスタ!$I$16:$M$17,2,FALSE),0),
  AND(S81=13),IFERROR(VLOOKUP(入力項目!$S$15,子育て関連マスタ!$I$21:$M$22,2,FALSE),0),
  AND(S81=16),IFERROR(VLOOKUP(入力項目!$S$16,子育て関連マスタ!$I$26:$M$28,2,FALSE),0),
  AND(S81=19,入力項目!$S$16&lt;&gt;"高専"),IFERROR(VLOOKUP(入力項目!$S$17,子育て関連マスタ!$I$32:$M$37,2,FALSE),0),
  AND(S81=21,入力項目!$S$16="高専"),IFERROR(VLOOKUP(入力項目!$S$17,子育て関連マスタ!$I$32:$M$37,2,FALSE),0),
  S81&gt;=22,0
  ),0),0
) +
IF(AND(S81&gt;=1,S81&lt;=15),IF($D81=入力項目!$S$8,入力項目!$S$3,0),0) +
IF(AND(S81&gt;=1,S81&lt;=15),IF($D81=5,入力項目!$S$4,0),0) +
IF(AND(S81&gt;=1,S81&lt;=15),IF($D81=12,入力項目!$S$5,0),0) +
IF(AND(入力項目!$S$7=$A81,入力項目!$S$8=$D81),子育て関連マスタ!$C$14,0) +
IFERROR(IF(AND(YEAR(EDATE(DATE(入力項目!$S$7,入力項目!$S$8,1),1))=$A81,MONTH(EDATE(DATE(入力項目!$S$7,入力項目!$S$8,1),1))=$D81),子育て関連マスタ!$C$15,0),0) +
IF(AND(OR(S81=3,S81=5,S81=7),$D81=11),子育て関連マスタ!$C$17,0) +
IF(AND(S81=20,$D81=1),子育て関連マスタ!$C$18,0) +
IF(AND(S81=20,$D81=1),
IFERROR(_xlfn.IFS(
入力項目!$S$10="男",子育て関連マスタ!$C$18,
入力項目!$S$10="女",子育て関連マスタ!$C$19
),0),0
) +
IF(AND(S81&gt;=入力項目!$S$18,S81&lt;=入力項目!$S$19),入力項目!$S$20,0) +
IF(AND(S81&gt;=入力項目!$S$21,S81&lt;=入力項目!$S$22),入力項目!$S$23,0) +
IF(AND(S81&gt;=入力項目!$S$24,S81&lt;=入力項目!$S$25),入力項目!$S$26,0)
)</f>
        <v>0</v>
      </c>
      <c r="AH81">
        <f ca="1">-(
_xlfn.IFS(
T81&lt;=入力項目!$S$11,0,
AND(T81&gt;=入力項目!$S$11+1,T81&lt;=3),IFERROR(VLOOKUP(入力項目!$S$12,子育て関連マスタ!$I$4:$M$5,4,FALSE),0),
AND(T81&gt;=4,T81&lt;=6),IFERROR(VLOOKUP(入力項目!$S$13,子育て関連マスタ!$I$9:$M$12,4,FALSE),0),
AND(T81&gt;=7,T81&lt;=12),IFERROR(VLOOKUP(入力項目!$S$14,子育て関連マスタ!$I$16:$M$17,4,FALSE),0),
AND(T81&gt;=13,T81&lt;=15),IFERROR(VLOOKUP(入力項目!$S$15,子育て関連マスタ!$I$21:$M$22,4,FALSE),0),
AND(T81&gt;=16,T81&lt;=18),IFERROR(VLOOKUP(入力項目!$S$16,子育て関連マスタ!$I$26:$M$28,4,FALSE),0),
AND(T81&gt;=19,T81&lt;=20,入力項目!$S$16="高専"),IFERROR(VLOOKUP(入力項目!$S$16,子育て関連マスタ!$I$26:$M$28,4,FALSE),0),
AND(T81&gt;=19,T81&lt;=20,入力項目!$S$16&lt;&gt;"高専"),IFERROR(VLOOKUP(入力項目!$S$17,子育て関連マスタ!$I$32:$M$37,4,FALSE),0),
AND(T81&gt;=21,T81&lt;=22,入力項目!$S$16="高専"),IFERROR(VLOOKUP(入力項目!$S$17,子育て関連マスタ!$I$32:$M$34,4,FALSE),0),
AND(T81&gt;=21,T81&lt;=22,入力項目!$S$16&lt;&gt;"高専"),IFERROR(VLOOKUP(入力項目!$S$17,子育て関連マスタ!$I$32:$M$34,4,FALSE),0),
T81&gt;=23,0
) +
IF($D81=4,
  IFERROR(_xlfn.IFS(
  T81&lt;=入力項目!$S$11,0,
  AND(T81=入力項目!$S$11),IFERROR(VLOOKUP(入力項目!$S$12,子育て関連マスタ!$I$4:$M$5,2,FALSE),0),
  AND(T81=4),IFERROR(VLOOKUP(入力項目!$S$13,子育て関連マスタ!$I$9:$M$12,2,FALSE),0),
  AND(T81=7),IFERROR(VLOOKUP(入力項目!$S$14,子育て関連マスタ!$I$16:$M$17,2,FALSE),0),
  AND(T81=13),IFERROR(VLOOKUP(入力項目!$S$15,子育て関連マスタ!$I$21:$M$22,2,FALSE),0),
  AND(T81=16),IFERROR(VLOOKUP(入力項目!$S$16,子育て関連マスタ!$I$26:$M$28,2,FALSE),0),
  AND(T81=19,入力項目!$S$16&lt;&gt;"高専"),IFERROR(VLOOKUP(入力項目!$S$17,子育て関連マスタ!$I$32:$M$37,2,FALSE),0),
  AND(T81=21,入力項目!$S$16="高専"),IFERROR(VLOOKUP(入力項目!$S$17,子育て関連マスタ!$I$32:$M$37,2,FALSE),0),
  T81&gt;=22,0
  ),0),0
) +
IF(AND(T81&gt;=1,T81&lt;=15),IF($D81=入力項目!$S$8,入力項目!$S$3,0),0) +
IF(AND(T81&gt;=1,T81&lt;=15),IF($D81=5,入力項目!$S$4,0),0) +
IF(AND(T81&gt;=1,T81&lt;=15),IF($D81=12,入力項目!$S$5,0),0) +
IF(AND(入力項目!$S$7=$A81,入力項目!$S$8=$D81),子育て関連マスタ!$C$14,0) +
IFERROR(IF(AND(YEAR(EDATE(DATE(入力項目!$S$7,入力項目!$S$8,1),1))=$A81,MONTH(EDATE(DATE(入力項目!$S$7,入力項目!$S$8,1),1))=$D81),子育て関連マスタ!$C$15,0),0) +
IF(AND(OR(T81=3,T81=5,T81=7),$D81=11),子育て関連マスタ!$C$17,0) +
IF(AND(T81=20,$D81=1),子育て関連マスタ!$C$18,0) +
IF(AND(T81=20,$D81=1),
IFERROR(_xlfn.IFS(
入力項目!$S$10="男",子育て関連マスタ!$C$18,
入力項目!$S$10="女",子育て関連マスタ!$C$19
),0),0
) +
IF(AND(T81&gt;=入力項目!$S$18,T81&lt;=入力項目!$S$19),入力項目!$S$20,0) +
IF(AND(T81&gt;=入力項目!$S$21,T81&lt;=入力項目!$S$22),入力項目!$S$23,0) +
IF(AND(T81&gt;=入力項目!$S$24,T81&lt;=入力項目!$S$25),入力項目!$S$26,0)
)</f>
        <v>0</v>
      </c>
      <c r="AI81">
        <f ca="1">-(
_xlfn.IFS(
U81&lt;=入力項目!$S$11,0,
AND(U81&gt;=入力項目!$S$11+1,U81&lt;=3),IFERROR(VLOOKUP(入力項目!$S$12,子育て関連マスタ!$I$4:$M$5,4,FALSE),0),
AND(U81&gt;=4,U81&lt;=6),IFERROR(VLOOKUP(入力項目!$S$13,子育て関連マスタ!$I$9:$M$12,4,FALSE),0),
AND(U81&gt;=7,U81&lt;=12),IFERROR(VLOOKUP(入力項目!$S$14,子育て関連マスタ!$I$16:$M$17,4,FALSE),0),
AND(U81&gt;=13,U81&lt;=15),IFERROR(VLOOKUP(入力項目!$S$15,子育て関連マスタ!$I$21:$M$22,4,FALSE),0),
AND(U81&gt;=16,U81&lt;=18),IFERROR(VLOOKUP(入力項目!$S$16,子育て関連マスタ!$I$26:$M$28,4,FALSE),0),
AND(U81&gt;=19,U81&lt;=20,入力項目!$S$16="高専"),IFERROR(VLOOKUP(入力項目!$S$16,子育て関連マスタ!$I$26:$M$28,4,FALSE),0),
AND(U81&gt;=19,U81&lt;=20,入力項目!$S$16&lt;&gt;"高専"),IFERROR(VLOOKUP(入力項目!$S$17,子育て関連マスタ!$I$32:$M$37,4,FALSE),0),
AND(U81&gt;=21,U81&lt;=22,入力項目!$S$16="高専"),IFERROR(VLOOKUP(入力項目!$S$17,子育て関連マスタ!$I$32:$M$34,4,FALSE),0),
AND(U81&gt;=21,U81&lt;=22,入力項目!$S$16&lt;&gt;"高専"),IFERROR(VLOOKUP(入力項目!$S$17,子育て関連マスタ!$I$32:$M$34,4,FALSE),0),
U81&gt;=23,0
) +
IF($D81=4,
  IFERROR(_xlfn.IFS(
  U81&lt;=入力項目!$S$11,0,
  AND(U81=入力項目!$S$11),IFERROR(VLOOKUP(入力項目!$S$12,子育て関連マスタ!$I$4:$M$5,2,FALSE),0),
  AND(U81=4),IFERROR(VLOOKUP(入力項目!$S$13,子育て関連マスタ!$I$9:$M$12,2,FALSE),0),
  AND(U81=7),IFERROR(VLOOKUP(入力項目!$S$14,子育て関連マスタ!$I$16:$M$17,2,FALSE),0),
  AND(U81=13),IFERROR(VLOOKUP(入力項目!$S$15,子育て関連マスタ!$I$21:$M$22,2,FALSE),0),
  AND(U81=16),IFERROR(VLOOKUP(入力項目!$S$16,子育て関連マスタ!$I$26:$M$28,2,FALSE),0),
  AND(U81=19,入力項目!$S$16&lt;&gt;"高専"),IFERROR(VLOOKUP(入力項目!$S$17,子育て関連マスタ!$I$32:$M$37,2,FALSE),0),
  AND(U81=21,入力項目!$S$16="高専"),IFERROR(VLOOKUP(入力項目!$S$17,子育て関連マスタ!$I$32:$M$37,2,FALSE),0),
  U81&gt;=22,0
  ),0),0
) +
IF(AND(U81&gt;=1,U81&lt;=15),IF($D81=入力項目!$S$8,入力項目!$S$3,0),0) +
IF(AND(U81&gt;=1,U81&lt;=15),IF($D81=5,入力項目!$S$4,0),0) +
IF(AND(U81&gt;=1,U81&lt;=15),IF($D81=12,入力項目!$S$5,0),0) +
IF(AND(入力項目!$S$7=$A81,入力項目!$S$8=$D81),子育て関連マスタ!$C$14,0) +
IFERROR(IF(AND(YEAR(EDATE(DATE(入力項目!$S$7,入力項目!$S$8,1),1))=$A81,MONTH(EDATE(DATE(入力項目!$S$7,入力項目!$S$8,1),1))=$D81),子育て関連マスタ!$C$15,0),0) +
IF(AND(OR(U81=3,U81=5,U81=7),$D81=11),子育て関連マスタ!$C$17,0) +
IF(AND(U81=20,$D81=1),子育て関連マスタ!$C$18,0) +
IF(AND(U81=20,$D81=1),
IFERROR(_xlfn.IFS(
入力項目!$S$10="男",子育て関連マスタ!$C$18,
入力項目!$S$10="女",子育て関連マスタ!$C$19
),0),0
) +
IF(AND(U81&gt;=入力項目!$S$18,U81&lt;=入力項目!$S$19),入力項目!$S$20,0) +
IF(AND(U81&gt;=入力項目!$S$21,U81&lt;=入力項目!$S$22),入力項目!$S$23,0) +
IF(AND(U81&gt;=入力項目!$S$24,U81&lt;=入力項目!$S$25),入力項目!$S$26,0)
)</f>
        <v>0</v>
      </c>
      <c r="AJ81" s="10">
        <f ca="1">-VLOOKUP($D81,月別収支!$A$2:$H$13,7,FALSE)</f>
        <v>-20000</v>
      </c>
    </row>
    <row r="82" spans="1:36" x14ac:dyDescent="0.4">
      <c r="A82">
        <f t="shared" ca="1" si="20"/>
        <v>2031</v>
      </c>
      <c r="B82">
        <f t="shared" ca="1" si="27"/>
        <v>2031</v>
      </c>
      <c r="C82">
        <f t="shared" ca="1" si="28"/>
        <v>7</v>
      </c>
      <c r="D82">
        <f t="shared" ca="1" si="21"/>
        <v>4</v>
      </c>
      <c r="E82" t="str">
        <f t="shared" ca="1" si="22"/>
        <v>2031年4月</v>
      </c>
      <c r="F82">
        <f ca="1">IF(OR(入力項目!$N$5&lt;$A82,AND(入力項目!$N$5=$A82,入力項目!$N$6&lt;$D82)),IF(F81=0,1,IF(G82=12,F81+1,F81)),0)</f>
        <v>6</v>
      </c>
      <c r="G82">
        <f ca="1">IF(OR(入力項目!$N$5&lt;$A82,AND(入力項目!$N$5=$A82,入力項目!$N$6&lt;$D82)),IF(G81=12,1,G81+1),0)</f>
        <v>6</v>
      </c>
      <c r="H82" t="str">
        <f t="shared" ca="1" si="23"/>
        <v>6_6</v>
      </c>
      <c r="I82">
        <f ca="1">IF(
  IFERROR(AND($C82&gt;0,MOD($C82,入力項目!$N$22)=0,$D82=入力項目!$N$23), FALSE),
  1,
  IF(
    AND(I81&gt;0,J81=12),
    IF(I81=入力項目!$N$28, 0, I81+1),
    I81
  )
)</f>
        <v>2</v>
      </c>
      <c r="J82">
        <f ca="1">IF($D82=入力項目!$N$23,1,IFERROR(J81+1,1))</f>
        <v>11</v>
      </c>
      <c r="K82" t="str">
        <f t="shared" ca="1" si="24"/>
        <v>2_11</v>
      </c>
      <c r="L82">
        <f ca="1">L81+IF(入力項目!$D$4=$D82,1,0)</f>
        <v>35</v>
      </c>
      <c r="M82" t="str">
        <f t="shared" ca="1" si="25"/>
        <v>35歳</v>
      </c>
      <c r="N82">
        <f t="shared" ca="1" si="29"/>
        <v>36</v>
      </c>
      <c r="O82" t="str">
        <f t="shared" ca="1" si="26"/>
        <v>36歳</v>
      </c>
      <c r="P82">
        <f t="shared" ca="1" si="30"/>
        <v>11</v>
      </c>
      <c r="Q82">
        <f t="shared" ca="1" si="31"/>
        <v>9</v>
      </c>
      <c r="R82">
        <f t="shared" ca="1" si="32"/>
        <v>2032</v>
      </c>
      <c r="S82">
        <f t="shared" ca="1" si="33"/>
        <v>2032</v>
      </c>
      <c r="T82">
        <f t="shared" ca="1" si="34"/>
        <v>2032</v>
      </c>
      <c r="U82">
        <f t="shared" ca="1" si="35"/>
        <v>2032</v>
      </c>
      <c r="V82" s="10">
        <f t="shared" ca="1" si="36"/>
        <v>12573620</v>
      </c>
      <c r="W82" s="10">
        <f ca="1">IF($L82&lt;その他マスタ!$B$1,VLOOKUP($D82,月別収支!$A$2:$H$13,2,FALSE),その他マスタ!$B$3)+IF(AND($L82=その他マスタ!$B$1,入力項目!$I$9="あり",$D82=入力項目!$D$4),その他マスタ!$B$2,0)</f>
        <v>300000</v>
      </c>
      <c r="X82" s="10">
        <f ca="1">-IF(入力項目!$K$5=TRUE,
IF($F82+$G82&lt;3,VLOOKUP($D82,月別収支!$A$2:$H$13,8,FALSE),0)+IFERROR(VLOOKUP($H82,住宅ローン計算!C:P,13,FALSE),0)+IF($F82&gt;1,IF(OR($G82=3,$G82=6,$G82=9,$G82=12),ROUNDUP(入力項目!$N$18/4,0),0),0),
VLOOKUP($D82,月別収支!$A$2:$H$13,8,FALSE))</f>
        <v>-90177</v>
      </c>
      <c r="Y82" s="10">
        <f ca="1">-VLOOKUP($D82,月別収支!$A$2:$H$13,3,FALSE)</f>
        <v>-75000</v>
      </c>
      <c r="Z82" s="10">
        <f ca="1">-VLOOKUP($D82,月別収支!$A$2:$H$13,4,FALSE)</f>
        <v>-27000</v>
      </c>
      <c r="AA82" s="10">
        <f ca="1">-VLOOKUP($D82,月別収支!$A$2:$H$13,6,FALSE)</f>
        <v>-10000</v>
      </c>
      <c r="AB82" s="10">
        <f ca="1">-(
VLOOKUP($D82,月別収支!$A$2:$H$13,5,FALSE)+IF(AND(入力項目!$I$27&lt;=$A82,ISEVEN($A82-入力項目!$I$27),入力項目!$I$28=$D82),入力項目!$I$26,0)
+IF(入力項目!$K$26=TRUE,
IFERROR(VLOOKUP($K82,マイカーローン計算!C:P,13,FALSE),0),
IFERROR(
  IF(AND($C82&gt;0,MOD($C82,入力項目!$N$22)=0,$D82=入力項目!$N$23),入力項目!$N$24,0),
 0
)
)
)</f>
        <v>-20000</v>
      </c>
      <c r="AC82" s="10">
        <f ca="1">-IF($A82&lt;入力項目!$N$33,入力項目!$N$35,IF(AND($A82=入力項目!$N$33,$D82&lt;=入力項目!$N$34),入力項目!$N$35,0))</f>
        <v>0</v>
      </c>
      <c r="AD82">
        <f ca="1">-(
_xlfn.IFS(
P82&lt;=入力項目!$S$11,0,
AND(P82&gt;=入力項目!$S$11+1,P82&lt;=3),IFERROR(VLOOKUP(入力項目!$S$12,子育て関連マスタ!$I$4:$M$5,4,FALSE),0),
AND(P82&gt;=4,P82&lt;=6),IFERROR(VLOOKUP(入力項目!$S$13,子育て関連マスタ!$I$9:$M$12,4,FALSE),0),
AND(P82&gt;=7,P82&lt;=12),IFERROR(VLOOKUP(入力項目!$S$14,子育て関連マスタ!$I$16:$M$17,4,FALSE),0),
AND(P82&gt;=13,P82&lt;=15),IFERROR(VLOOKUP(入力項目!$S$15,子育て関連マスタ!$I$21:$M$22,4,FALSE),0),
AND(P82&gt;=16,P82&lt;=18),IFERROR(VLOOKUP(入力項目!$S$16,子育て関連マスタ!$I$26:$M$28,4,FALSE),0),
AND(P82&gt;=19,P82&lt;=20,入力項目!$S$16="高専"),IFERROR(VLOOKUP(入力項目!$S$16,子育て関連マスタ!$I$26:$M$28,4,FALSE),0),
AND(P82&gt;=19,P82&lt;=20,入力項目!$S$16&lt;&gt;"高専"),IFERROR(VLOOKUP(入力項目!$S$17,子育て関連マスタ!$I$32:$M$37,4,FALSE),0),
AND(P82&gt;=21,P82&lt;=22,入力項目!$S$16="高専"),IFERROR(VLOOKUP(入力項目!$S$17,子育て関連マスタ!$I$32:$M$34,4,FALSE),0),
AND(P82&gt;=21,P82&lt;=22,入力項目!$S$16&lt;&gt;"高専"),IFERROR(VLOOKUP(入力項目!$S$17,子育て関連マスタ!$I$32:$M$34,4,FALSE),0),
P82&gt;=23,0
) +
IF($D82=4,
  IFERROR(_xlfn.IFS(
  P82&lt;=入力項目!$S$11,0,
  AND(P82=入力項目!$S$11),IFERROR(VLOOKUP(入力項目!$S$12,子育て関連マスタ!$I$4:$M$5,2,FALSE),0),
  AND(P82=4),IFERROR(VLOOKUP(入力項目!$S$13,子育て関連マスタ!$I$9:$M$12,2,FALSE),0),
  AND(P82=7),IFERROR(VLOOKUP(入力項目!$S$14,子育て関連マスタ!$I$16:$M$17,2,FALSE),0),
  AND(P82=13),IFERROR(VLOOKUP(入力項目!$S$15,子育て関連マスタ!$I$21:$M$22,2,FALSE),0),
  AND(P82=16),IFERROR(VLOOKUP(入力項目!$S$16,子育て関連マスタ!$I$26:$M$28,2,FALSE),0),
  AND(P82=19,入力項目!$S$16&lt;&gt;"高専"),IFERROR(VLOOKUP(入力項目!$S$17,子育て関連マスタ!$I$32:$M$37,2,FALSE),0),
  AND(P82=21,入力項目!$S$16="高専"),IFERROR(VLOOKUP(入力項目!$S$17,子育て関連マスタ!$I$32:$M$37,2,FALSE),0),
  P82&gt;=22,0
  ),0),0
) +
IF(AND(P82&gt;=1,P82&lt;=15),IF($D82=入力項目!$S$8,入力項目!$S$3,0),0) +
IF(AND(P82&gt;=1,P82&lt;=15),IF($D82=5,入力項目!$S$4,0),0) +
IF(AND(P82&gt;=1,P82&lt;=15),IF($D82=12,入力項目!$S$5,0),0) +
IF(AND(入力項目!$S$7=$A82,入力項目!$S$8=$D82),子育て関連マスタ!$C$14,0) +
IFERROR(IF(AND(YEAR(EDATE(DATE(入力項目!$S$7,入力項目!$S$8,1),1))=$A82,MONTH(EDATE(DATE(入力項目!$S$7,入力項目!$S$8,1),1))=$D82),子育て関連マスタ!$C$15,0),0) +
IF(AND(OR(P82=3,P82=5,P82=7),$D82=11),子育て関連マスタ!$C$17,0) +
IF(AND(P82=20,$D82=1),子育て関連マスタ!$C$18,0) +
IF(AND(P82=20,$D82=1),
IFERROR(_xlfn.IFS(
入力項目!$S$10="男",子育て関連マスタ!$C$18,
入力項目!$S$10="女",子育て関連マスタ!$C$19
),0),0
) +
IF(AND(P82&gt;=入力項目!$S$18,P82&lt;=入力項目!$S$19),入力項目!$S$20,0) +
IF(AND(P82&gt;=入力項目!$S$21,P82&lt;=入力項目!$S$22),入力項目!$S$23,0) +
IF(AND(P82&gt;=入力項目!$S$24,P82&lt;=入力項目!$S$25),入力項目!$S$26,0)
)</f>
        <v>-50000</v>
      </c>
      <c r="AE82">
        <f ca="1">-(
_xlfn.IFS(
Q82&lt;=入力項目!$S$11,0,
AND(Q82&gt;=入力項目!$S$11+1,Q82&lt;=3),IFERROR(VLOOKUP(入力項目!$S$12,子育て関連マスタ!$I$4:$M$5,4,FALSE),0),
AND(Q82&gt;=4,Q82&lt;=6),IFERROR(VLOOKUP(入力項目!$S$13,子育て関連マスタ!$I$9:$M$12,4,FALSE),0),
AND(Q82&gt;=7,Q82&lt;=12),IFERROR(VLOOKUP(入力項目!$S$14,子育て関連マスタ!$I$16:$M$17,4,FALSE),0),
AND(Q82&gt;=13,Q82&lt;=15),IFERROR(VLOOKUP(入力項目!$S$15,子育て関連マスタ!$I$21:$M$22,4,FALSE),0),
AND(Q82&gt;=16,Q82&lt;=18),IFERROR(VLOOKUP(入力項目!$S$16,子育て関連マスタ!$I$26:$M$28,4,FALSE),0),
AND(Q82&gt;=19,Q82&lt;=20,入力項目!$S$16="高専"),IFERROR(VLOOKUP(入力項目!$S$16,子育て関連マスタ!$I$26:$M$28,4,FALSE),0),
AND(Q82&gt;=19,Q82&lt;=20,入力項目!$S$16&lt;&gt;"高専"),IFERROR(VLOOKUP(入力項目!$S$17,子育て関連マスタ!$I$32:$M$37,4,FALSE),0),
AND(Q82&gt;=21,Q82&lt;=22,入力項目!$S$16="高専"),IFERROR(VLOOKUP(入力項目!$S$17,子育て関連マスタ!$I$32:$M$34,4,FALSE),0),
AND(Q82&gt;=21,Q82&lt;=22,入力項目!$S$16&lt;&gt;"高専"),IFERROR(VLOOKUP(入力項目!$S$17,子育て関連マスタ!$I$32:$M$34,4,FALSE),0),
Q82&gt;=23,0
) +
IF($D82=4,
  IFERROR(_xlfn.IFS(
  Q82&lt;=入力項目!$S$11,0,
  AND(Q82=入力項目!$S$11),IFERROR(VLOOKUP(入力項目!$S$12,子育て関連マスタ!$I$4:$M$5,2,FALSE),0),
  AND(Q82=4),IFERROR(VLOOKUP(入力項目!$S$13,子育て関連マスタ!$I$9:$M$12,2,FALSE),0),
  AND(Q82=7),IFERROR(VLOOKUP(入力項目!$S$14,子育て関連マスタ!$I$16:$M$17,2,FALSE),0),
  AND(Q82=13),IFERROR(VLOOKUP(入力項目!$S$15,子育て関連マスタ!$I$21:$M$22,2,FALSE),0),
  AND(Q82=16),IFERROR(VLOOKUP(入力項目!$S$16,子育て関連マスタ!$I$26:$M$28,2,FALSE),0),
  AND(Q82=19,入力項目!$S$16&lt;&gt;"高専"),IFERROR(VLOOKUP(入力項目!$S$17,子育て関連マスタ!$I$32:$M$37,2,FALSE),0),
  AND(Q82=21,入力項目!$S$16="高専"),IFERROR(VLOOKUP(入力項目!$S$17,子育て関連マスタ!$I$32:$M$37,2,FALSE),0),
  Q82&gt;=22,0
  ),0),0
) +
IF(AND(Q82&gt;=1,Q82&lt;=15),IF($D82=入力項目!$S$8,入力項目!$S$3,0),0) +
IF(AND(Q82&gt;=1,Q82&lt;=15),IF($D82=5,入力項目!$S$4,0),0) +
IF(AND(Q82&gt;=1,Q82&lt;=15),IF($D82=12,入力項目!$S$5,0),0) +
IF(AND(入力項目!$S$7=$A82,入力項目!$S$8=$D82),子育て関連マスタ!$C$14,0) +
IFERROR(IF(AND(YEAR(EDATE(DATE(入力項目!$S$7,入力項目!$S$8,1),1))=$A82,MONTH(EDATE(DATE(入力項目!$S$7,入力項目!$S$8,1),1))=$D82),子育て関連マスタ!$C$15,0),0) +
IF(AND(OR(Q82=3,Q82=5,Q82=7),$D82=11),子育て関連マスタ!$C$17,0) +
IF(AND(Q82=20,$D82=1),子育て関連マスタ!$C$18,0) +
IF(AND(Q82=20,$D82=1),
IFERROR(_xlfn.IFS(
入力項目!$S$10="男",子育て関連マスタ!$C$18,
入力項目!$S$10="女",子育て関連マスタ!$C$19
),0),0
) +
IF(AND(Q82&gt;=入力項目!$S$18,Q82&lt;=入力項目!$S$19),入力項目!$S$20,0) +
IF(AND(Q82&gt;=入力項目!$S$21,Q82&lt;=入力項目!$S$22),入力項目!$S$23,0) +
IF(AND(Q82&gt;=入力項目!$S$24,Q82&lt;=入力項目!$S$25),入力項目!$S$26,0)
)</f>
        <v>-50000</v>
      </c>
      <c r="AF82">
        <f ca="1">-(
_xlfn.IFS(
R82&lt;=入力項目!$S$11,0,
AND(R82&gt;=入力項目!$S$11+1,R82&lt;=3),IFERROR(VLOOKUP(入力項目!$S$12,子育て関連マスタ!$I$4:$M$5,4,FALSE),0),
AND(R82&gt;=4,R82&lt;=6),IFERROR(VLOOKUP(入力項目!$S$13,子育て関連マスタ!$I$9:$M$12,4,FALSE),0),
AND(R82&gt;=7,R82&lt;=12),IFERROR(VLOOKUP(入力項目!$S$14,子育て関連マスタ!$I$16:$M$17,4,FALSE),0),
AND(R82&gt;=13,R82&lt;=15),IFERROR(VLOOKUP(入力項目!$S$15,子育て関連マスタ!$I$21:$M$22,4,FALSE),0),
AND(R82&gt;=16,R82&lt;=18),IFERROR(VLOOKUP(入力項目!$S$16,子育て関連マスタ!$I$26:$M$28,4,FALSE),0),
AND(R82&gt;=19,R82&lt;=20,入力項目!$S$16="高専"),IFERROR(VLOOKUP(入力項目!$S$16,子育て関連マスタ!$I$26:$M$28,4,FALSE),0),
AND(R82&gt;=19,R82&lt;=20,入力項目!$S$16&lt;&gt;"高専"),IFERROR(VLOOKUP(入力項目!$S$17,子育て関連マスタ!$I$32:$M$37,4,FALSE),0),
AND(R82&gt;=21,R82&lt;=22,入力項目!$S$16="高専"),IFERROR(VLOOKUP(入力項目!$S$17,子育て関連マスタ!$I$32:$M$34,4,FALSE),0),
AND(R82&gt;=21,R82&lt;=22,入力項目!$S$16&lt;&gt;"高専"),IFERROR(VLOOKUP(入力項目!$S$17,子育て関連マスタ!$I$32:$M$34,4,FALSE),0),
R82&gt;=23,0
) +
IF($D82=4,
  IFERROR(_xlfn.IFS(
  R82&lt;=入力項目!$S$11,0,
  AND(R82=入力項目!$S$11),IFERROR(VLOOKUP(入力項目!$S$12,子育て関連マスタ!$I$4:$M$5,2,FALSE),0),
  AND(R82=4),IFERROR(VLOOKUP(入力項目!$S$13,子育て関連マスタ!$I$9:$M$12,2,FALSE),0),
  AND(R82=7),IFERROR(VLOOKUP(入力項目!$S$14,子育て関連マスタ!$I$16:$M$17,2,FALSE),0),
  AND(R82=13),IFERROR(VLOOKUP(入力項目!$S$15,子育て関連マスタ!$I$21:$M$22,2,FALSE),0),
  AND(R82=16),IFERROR(VLOOKUP(入力項目!$S$16,子育て関連マスタ!$I$26:$M$28,2,FALSE),0),
  AND(R82=19,入力項目!$S$16&lt;&gt;"高専"),IFERROR(VLOOKUP(入力項目!$S$17,子育て関連マスタ!$I$32:$M$37,2,FALSE),0),
  AND(R82=21,入力項目!$S$16="高専"),IFERROR(VLOOKUP(入力項目!$S$17,子育て関連マスタ!$I$32:$M$37,2,FALSE),0),
  R82&gt;=22,0
  ),0),0
) +
IF(AND(R82&gt;=1,R82&lt;=15),IF($D82=入力項目!$S$8,入力項目!$S$3,0),0) +
IF(AND(R82&gt;=1,R82&lt;=15),IF($D82=5,入力項目!$S$4,0),0) +
IF(AND(R82&gt;=1,R82&lt;=15),IF($D82=12,入力項目!$S$5,0),0) +
IF(AND(入力項目!$S$7=$A82,入力項目!$S$8=$D82),子育て関連マスタ!$C$14,0) +
IFERROR(IF(AND(YEAR(EDATE(DATE(入力項目!$S$7,入力項目!$S$8,1),1))=$A82,MONTH(EDATE(DATE(入力項目!$S$7,入力項目!$S$8,1),1))=$D82),子育て関連マスタ!$C$15,0),0) +
IF(AND(OR(R82=3,R82=5,R82=7),$D82=11),子育て関連マスタ!$C$17,0) +
IF(AND(R82=20,$D82=1),子育て関連マスタ!$C$18,0) +
IF(AND(R82=20,$D82=1),
IFERROR(_xlfn.IFS(
入力項目!$S$10="男",子育て関連マスタ!$C$18,
入力項目!$S$10="女",子育て関連マスタ!$C$19
),0),0
) +
IF(AND(R82&gt;=入力項目!$S$18,R82&lt;=入力項目!$S$19),入力項目!$S$20,0) +
IF(AND(R82&gt;=入力項目!$S$21,R82&lt;=入力項目!$S$22),入力項目!$S$23,0) +
IF(AND(R82&gt;=入力項目!$S$24,R82&lt;=入力項目!$S$25),入力項目!$S$26,0)
)</f>
        <v>0</v>
      </c>
      <c r="AG82">
        <f ca="1">-(
_xlfn.IFS(
S82&lt;=入力項目!$S$11,0,
AND(S82&gt;=入力項目!$S$11+1,S82&lt;=3),IFERROR(VLOOKUP(入力項目!$S$12,子育て関連マスタ!$I$4:$M$5,4,FALSE),0),
AND(S82&gt;=4,S82&lt;=6),IFERROR(VLOOKUP(入力項目!$S$13,子育て関連マスタ!$I$9:$M$12,4,FALSE),0),
AND(S82&gt;=7,S82&lt;=12),IFERROR(VLOOKUP(入力項目!$S$14,子育て関連マスタ!$I$16:$M$17,4,FALSE),0),
AND(S82&gt;=13,S82&lt;=15),IFERROR(VLOOKUP(入力項目!$S$15,子育て関連マスタ!$I$21:$M$22,4,FALSE),0),
AND(S82&gt;=16,S82&lt;=18),IFERROR(VLOOKUP(入力項目!$S$16,子育て関連マスタ!$I$26:$M$28,4,FALSE),0),
AND(S82&gt;=19,S82&lt;=20,入力項目!$S$16="高専"),IFERROR(VLOOKUP(入力項目!$S$16,子育て関連マスタ!$I$26:$M$28,4,FALSE),0),
AND(S82&gt;=19,S82&lt;=20,入力項目!$S$16&lt;&gt;"高専"),IFERROR(VLOOKUP(入力項目!$S$17,子育て関連マスタ!$I$32:$M$37,4,FALSE),0),
AND(S82&gt;=21,S82&lt;=22,入力項目!$S$16="高専"),IFERROR(VLOOKUP(入力項目!$S$17,子育て関連マスタ!$I$32:$M$34,4,FALSE),0),
AND(S82&gt;=21,S82&lt;=22,入力項目!$S$16&lt;&gt;"高専"),IFERROR(VLOOKUP(入力項目!$S$17,子育て関連マスタ!$I$32:$M$34,4,FALSE),0),
S82&gt;=23,0
) +
IF($D82=4,
  IFERROR(_xlfn.IFS(
  S82&lt;=入力項目!$S$11,0,
  AND(S82=入力項目!$S$11),IFERROR(VLOOKUP(入力項目!$S$12,子育て関連マスタ!$I$4:$M$5,2,FALSE),0),
  AND(S82=4),IFERROR(VLOOKUP(入力項目!$S$13,子育て関連マスタ!$I$9:$M$12,2,FALSE),0),
  AND(S82=7),IFERROR(VLOOKUP(入力項目!$S$14,子育て関連マスタ!$I$16:$M$17,2,FALSE),0),
  AND(S82=13),IFERROR(VLOOKUP(入力項目!$S$15,子育て関連マスタ!$I$21:$M$22,2,FALSE),0),
  AND(S82=16),IFERROR(VLOOKUP(入力項目!$S$16,子育て関連マスタ!$I$26:$M$28,2,FALSE),0),
  AND(S82=19,入力項目!$S$16&lt;&gt;"高専"),IFERROR(VLOOKUP(入力項目!$S$17,子育て関連マスタ!$I$32:$M$37,2,FALSE),0),
  AND(S82=21,入力項目!$S$16="高専"),IFERROR(VLOOKUP(入力項目!$S$17,子育て関連マスタ!$I$32:$M$37,2,FALSE),0),
  S82&gt;=22,0
  ),0),0
) +
IF(AND(S82&gt;=1,S82&lt;=15),IF($D82=入力項目!$S$8,入力項目!$S$3,0),0) +
IF(AND(S82&gt;=1,S82&lt;=15),IF($D82=5,入力項目!$S$4,0),0) +
IF(AND(S82&gt;=1,S82&lt;=15),IF($D82=12,入力項目!$S$5,0),0) +
IF(AND(入力項目!$S$7=$A82,入力項目!$S$8=$D82),子育て関連マスタ!$C$14,0) +
IFERROR(IF(AND(YEAR(EDATE(DATE(入力項目!$S$7,入力項目!$S$8,1),1))=$A82,MONTH(EDATE(DATE(入力項目!$S$7,入力項目!$S$8,1),1))=$D82),子育て関連マスタ!$C$15,0),0) +
IF(AND(OR(S82=3,S82=5,S82=7),$D82=11),子育て関連マスタ!$C$17,0) +
IF(AND(S82=20,$D82=1),子育て関連マスタ!$C$18,0) +
IF(AND(S82=20,$D82=1),
IFERROR(_xlfn.IFS(
入力項目!$S$10="男",子育て関連マスタ!$C$18,
入力項目!$S$10="女",子育て関連マスタ!$C$19
),0),0
) +
IF(AND(S82&gt;=入力項目!$S$18,S82&lt;=入力項目!$S$19),入力項目!$S$20,0) +
IF(AND(S82&gt;=入力項目!$S$21,S82&lt;=入力項目!$S$22),入力項目!$S$23,0) +
IF(AND(S82&gt;=入力項目!$S$24,S82&lt;=入力項目!$S$25),入力項目!$S$26,0)
)</f>
        <v>0</v>
      </c>
      <c r="AH82">
        <f ca="1">-(
_xlfn.IFS(
T82&lt;=入力項目!$S$11,0,
AND(T82&gt;=入力項目!$S$11+1,T82&lt;=3),IFERROR(VLOOKUP(入力項目!$S$12,子育て関連マスタ!$I$4:$M$5,4,FALSE),0),
AND(T82&gt;=4,T82&lt;=6),IFERROR(VLOOKUP(入力項目!$S$13,子育て関連マスタ!$I$9:$M$12,4,FALSE),0),
AND(T82&gt;=7,T82&lt;=12),IFERROR(VLOOKUP(入力項目!$S$14,子育て関連マスタ!$I$16:$M$17,4,FALSE),0),
AND(T82&gt;=13,T82&lt;=15),IFERROR(VLOOKUP(入力項目!$S$15,子育て関連マスタ!$I$21:$M$22,4,FALSE),0),
AND(T82&gt;=16,T82&lt;=18),IFERROR(VLOOKUP(入力項目!$S$16,子育て関連マスタ!$I$26:$M$28,4,FALSE),0),
AND(T82&gt;=19,T82&lt;=20,入力項目!$S$16="高専"),IFERROR(VLOOKUP(入力項目!$S$16,子育て関連マスタ!$I$26:$M$28,4,FALSE),0),
AND(T82&gt;=19,T82&lt;=20,入力項目!$S$16&lt;&gt;"高専"),IFERROR(VLOOKUP(入力項目!$S$17,子育て関連マスタ!$I$32:$M$37,4,FALSE),0),
AND(T82&gt;=21,T82&lt;=22,入力項目!$S$16="高専"),IFERROR(VLOOKUP(入力項目!$S$17,子育て関連マスタ!$I$32:$M$34,4,FALSE),0),
AND(T82&gt;=21,T82&lt;=22,入力項目!$S$16&lt;&gt;"高専"),IFERROR(VLOOKUP(入力項目!$S$17,子育て関連マスタ!$I$32:$M$34,4,FALSE),0),
T82&gt;=23,0
) +
IF($D82=4,
  IFERROR(_xlfn.IFS(
  T82&lt;=入力項目!$S$11,0,
  AND(T82=入力項目!$S$11),IFERROR(VLOOKUP(入力項目!$S$12,子育て関連マスタ!$I$4:$M$5,2,FALSE),0),
  AND(T82=4),IFERROR(VLOOKUP(入力項目!$S$13,子育て関連マスタ!$I$9:$M$12,2,FALSE),0),
  AND(T82=7),IFERROR(VLOOKUP(入力項目!$S$14,子育て関連マスタ!$I$16:$M$17,2,FALSE),0),
  AND(T82=13),IFERROR(VLOOKUP(入力項目!$S$15,子育て関連マスタ!$I$21:$M$22,2,FALSE),0),
  AND(T82=16),IFERROR(VLOOKUP(入力項目!$S$16,子育て関連マスタ!$I$26:$M$28,2,FALSE),0),
  AND(T82=19,入力項目!$S$16&lt;&gt;"高専"),IFERROR(VLOOKUP(入力項目!$S$17,子育て関連マスタ!$I$32:$M$37,2,FALSE),0),
  AND(T82=21,入力項目!$S$16="高専"),IFERROR(VLOOKUP(入力項目!$S$17,子育て関連マスタ!$I$32:$M$37,2,FALSE),0),
  T82&gt;=22,0
  ),0),0
) +
IF(AND(T82&gt;=1,T82&lt;=15),IF($D82=入力項目!$S$8,入力項目!$S$3,0),0) +
IF(AND(T82&gt;=1,T82&lt;=15),IF($D82=5,入力項目!$S$4,0),0) +
IF(AND(T82&gt;=1,T82&lt;=15),IF($D82=12,入力項目!$S$5,0),0) +
IF(AND(入力項目!$S$7=$A82,入力項目!$S$8=$D82),子育て関連マスタ!$C$14,0) +
IFERROR(IF(AND(YEAR(EDATE(DATE(入力項目!$S$7,入力項目!$S$8,1),1))=$A82,MONTH(EDATE(DATE(入力項目!$S$7,入力項目!$S$8,1),1))=$D82),子育て関連マスタ!$C$15,0),0) +
IF(AND(OR(T82=3,T82=5,T82=7),$D82=11),子育て関連マスタ!$C$17,0) +
IF(AND(T82=20,$D82=1),子育て関連マスタ!$C$18,0) +
IF(AND(T82=20,$D82=1),
IFERROR(_xlfn.IFS(
入力項目!$S$10="男",子育て関連マスタ!$C$18,
入力項目!$S$10="女",子育て関連マスタ!$C$19
),0),0
) +
IF(AND(T82&gt;=入力項目!$S$18,T82&lt;=入力項目!$S$19),入力項目!$S$20,0) +
IF(AND(T82&gt;=入力項目!$S$21,T82&lt;=入力項目!$S$22),入力項目!$S$23,0) +
IF(AND(T82&gt;=入力項目!$S$24,T82&lt;=入力項目!$S$25),入力項目!$S$26,0)
)</f>
        <v>0</v>
      </c>
      <c r="AI82">
        <f ca="1">-(
_xlfn.IFS(
U82&lt;=入力項目!$S$11,0,
AND(U82&gt;=入力項目!$S$11+1,U82&lt;=3),IFERROR(VLOOKUP(入力項目!$S$12,子育て関連マスタ!$I$4:$M$5,4,FALSE),0),
AND(U82&gt;=4,U82&lt;=6),IFERROR(VLOOKUP(入力項目!$S$13,子育て関連マスタ!$I$9:$M$12,4,FALSE),0),
AND(U82&gt;=7,U82&lt;=12),IFERROR(VLOOKUP(入力項目!$S$14,子育て関連マスタ!$I$16:$M$17,4,FALSE),0),
AND(U82&gt;=13,U82&lt;=15),IFERROR(VLOOKUP(入力項目!$S$15,子育て関連マスタ!$I$21:$M$22,4,FALSE),0),
AND(U82&gt;=16,U82&lt;=18),IFERROR(VLOOKUP(入力項目!$S$16,子育て関連マスタ!$I$26:$M$28,4,FALSE),0),
AND(U82&gt;=19,U82&lt;=20,入力項目!$S$16="高専"),IFERROR(VLOOKUP(入力項目!$S$16,子育て関連マスタ!$I$26:$M$28,4,FALSE),0),
AND(U82&gt;=19,U82&lt;=20,入力項目!$S$16&lt;&gt;"高専"),IFERROR(VLOOKUP(入力項目!$S$17,子育て関連マスタ!$I$32:$M$37,4,FALSE),0),
AND(U82&gt;=21,U82&lt;=22,入力項目!$S$16="高専"),IFERROR(VLOOKUP(入力項目!$S$17,子育て関連マスタ!$I$32:$M$34,4,FALSE),0),
AND(U82&gt;=21,U82&lt;=22,入力項目!$S$16&lt;&gt;"高専"),IFERROR(VLOOKUP(入力項目!$S$17,子育て関連マスタ!$I$32:$M$34,4,FALSE),0),
U82&gt;=23,0
) +
IF($D82=4,
  IFERROR(_xlfn.IFS(
  U82&lt;=入力項目!$S$11,0,
  AND(U82=入力項目!$S$11),IFERROR(VLOOKUP(入力項目!$S$12,子育て関連マスタ!$I$4:$M$5,2,FALSE),0),
  AND(U82=4),IFERROR(VLOOKUP(入力項目!$S$13,子育て関連マスタ!$I$9:$M$12,2,FALSE),0),
  AND(U82=7),IFERROR(VLOOKUP(入力項目!$S$14,子育て関連マスタ!$I$16:$M$17,2,FALSE),0),
  AND(U82=13),IFERROR(VLOOKUP(入力項目!$S$15,子育て関連マスタ!$I$21:$M$22,2,FALSE),0),
  AND(U82=16),IFERROR(VLOOKUP(入力項目!$S$16,子育て関連マスタ!$I$26:$M$28,2,FALSE),0),
  AND(U82=19,入力項目!$S$16&lt;&gt;"高専"),IFERROR(VLOOKUP(入力項目!$S$17,子育て関連マスタ!$I$32:$M$37,2,FALSE),0),
  AND(U82=21,入力項目!$S$16="高専"),IFERROR(VLOOKUP(入力項目!$S$17,子育て関連マスタ!$I$32:$M$37,2,FALSE),0),
  U82&gt;=22,0
  ),0),0
) +
IF(AND(U82&gt;=1,U82&lt;=15),IF($D82=入力項目!$S$8,入力項目!$S$3,0),0) +
IF(AND(U82&gt;=1,U82&lt;=15),IF($D82=5,入力項目!$S$4,0),0) +
IF(AND(U82&gt;=1,U82&lt;=15),IF($D82=12,入力項目!$S$5,0),0) +
IF(AND(入力項目!$S$7=$A82,入力項目!$S$8=$D82),子育て関連マスタ!$C$14,0) +
IFERROR(IF(AND(YEAR(EDATE(DATE(入力項目!$S$7,入力項目!$S$8,1),1))=$A82,MONTH(EDATE(DATE(入力項目!$S$7,入力項目!$S$8,1),1))=$D82),子育て関連マスタ!$C$15,0),0) +
IF(AND(OR(U82=3,U82=5,U82=7),$D82=11),子育て関連マスタ!$C$17,0) +
IF(AND(U82=20,$D82=1),子育て関連マスタ!$C$18,0) +
IF(AND(U82=20,$D82=1),
IFERROR(_xlfn.IFS(
入力項目!$S$10="男",子育て関連マスタ!$C$18,
入力項目!$S$10="女",子育て関連マスタ!$C$19
),0),0
) +
IF(AND(U82&gt;=入力項目!$S$18,U82&lt;=入力項目!$S$19),入力項目!$S$20,0) +
IF(AND(U82&gt;=入力項目!$S$21,U82&lt;=入力項目!$S$22),入力項目!$S$23,0) +
IF(AND(U82&gt;=入力項目!$S$24,U82&lt;=入力項目!$S$25),入力項目!$S$26,0)
)</f>
        <v>0</v>
      </c>
      <c r="AJ82" s="10">
        <f ca="1">-VLOOKUP($D82,月別収支!$A$2:$H$13,7,FALSE)</f>
        <v>-20000</v>
      </c>
    </row>
    <row r="83" spans="1:36" x14ac:dyDescent="0.4">
      <c r="A83">
        <f t="shared" ca="1" si="20"/>
        <v>2031</v>
      </c>
      <c r="B83">
        <f t="shared" ca="1" si="27"/>
        <v>2031</v>
      </c>
      <c r="C83">
        <f t="shared" ca="1" si="28"/>
        <v>7</v>
      </c>
      <c r="D83">
        <f t="shared" ca="1" si="21"/>
        <v>5</v>
      </c>
      <c r="E83" t="str">
        <f t="shared" ca="1" si="22"/>
        <v>2031年5月</v>
      </c>
      <c r="F83">
        <f ca="1">IF(OR(入力項目!$N$5&lt;$A83,AND(入力項目!$N$5=$A83,入力項目!$N$6&lt;$D83)),IF(F82=0,1,IF(G83=12,F82+1,F82)),0)</f>
        <v>6</v>
      </c>
      <c r="G83">
        <f ca="1">IF(OR(入力項目!$N$5&lt;$A83,AND(入力項目!$N$5=$A83,入力項目!$N$6&lt;$D83)),IF(G82=12,1,G82+1),0)</f>
        <v>7</v>
      </c>
      <c r="H83" t="str">
        <f t="shared" ca="1" si="23"/>
        <v>6_7</v>
      </c>
      <c r="I83">
        <f ca="1">IF(
  IFERROR(AND($C83&gt;0,MOD($C83,入力項目!$N$22)=0,$D83=入力項目!$N$23), FALSE),
  1,
  IF(
    AND(I82&gt;0,J82=12),
    IF(I82=入力項目!$N$28, 0, I82+1),
    I82
  )
)</f>
        <v>2</v>
      </c>
      <c r="J83">
        <f ca="1">IF($D83=入力項目!$N$23,1,IFERROR(J82+1,1))</f>
        <v>12</v>
      </c>
      <c r="K83" t="str">
        <f t="shared" ca="1" si="24"/>
        <v>2_12</v>
      </c>
      <c r="L83">
        <f ca="1">L82+IF(入力項目!$D$4=$D83,1,0)</f>
        <v>35</v>
      </c>
      <c r="M83" t="str">
        <f t="shared" ca="1" si="25"/>
        <v>35歳</v>
      </c>
      <c r="N83">
        <f t="shared" ca="1" si="29"/>
        <v>36</v>
      </c>
      <c r="O83" t="str">
        <f t="shared" ca="1" si="26"/>
        <v>36歳</v>
      </c>
      <c r="P83">
        <f t="shared" ca="1" si="30"/>
        <v>11</v>
      </c>
      <c r="Q83">
        <f t="shared" ca="1" si="31"/>
        <v>9</v>
      </c>
      <c r="R83">
        <f t="shared" ca="1" si="32"/>
        <v>2032</v>
      </c>
      <c r="S83">
        <f t="shared" ca="1" si="33"/>
        <v>2032</v>
      </c>
      <c r="T83">
        <f t="shared" ca="1" si="34"/>
        <v>2032</v>
      </c>
      <c r="U83">
        <f t="shared" ca="1" si="35"/>
        <v>2032</v>
      </c>
      <c r="V83" s="10">
        <f t="shared" ca="1" si="36"/>
        <v>12558943</v>
      </c>
      <c r="W83" s="10">
        <f ca="1">IF($L83&lt;その他マスタ!$B$1,VLOOKUP($D83,月別収支!$A$2:$H$13,2,FALSE),その他マスタ!$B$3)+IF(AND($L83=その他マスタ!$B$1,入力項目!$I$9="あり",$D83=入力項目!$D$4),その他マスタ!$B$2,0)</f>
        <v>300000</v>
      </c>
      <c r="X83" s="10">
        <f ca="1">-IF(入力項目!$K$5=TRUE,
IF($F83+$G83&lt;3,VLOOKUP($D83,月別収支!$A$2:$H$13,8,FALSE),0)+IFERROR(VLOOKUP($H83,住宅ローン計算!C:P,13,FALSE),0)+IF($F83&gt;1,IF(OR($G83=3,$G83=6,$G83=9,$G83=12),ROUNDUP(入力項目!$N$18/4,0),0),0),
VLOOKUP($D83,月別収支!$A$2:$H$13,8,FALSE))</f>
        <v>-52677</v>
      </c>
      <c r="Y83" s="10">
        <f ca="1">-VLOOKUP($D83,月別収支!$A$2:$H$13,3,FALSE)</f>
        <v>-75000</v>
      </c>
      <c r="Z83" s="10">
        <f ca="1">-VLOOKUP($D83,月別収支!$A$2:$H$13,4,FALSE)</f>
        <v>-27000</v>
      </c>
      <c r="AA83" s="10">
        <f ca="1">-VLOOKUP($D83,月別収支!$A$2:$H$13,6,FALSE)</f>
        <v>-10000</v>
      </c>
      <c r="AB83" s="10">
        <f ca="1">-(
VLOOKUP($D83,月別収支!$A$2:$H$13,5,FALSE)+IF(AND(入力項目!$I$27&lt;=$A83,ISEVEN($A83-入力項目!$I$27),入力項目!$I$28=$D83),入力項目!$I$26,0)
+IF(入力項目!$K$26=TRUE,
IFERROR(VLOOKUP($K83,マイカーローン計算!C:P,13,FALSE),0),
IFERROR(
  IF(AND($C83&gt;0,MOD($C83,入力項目!$N$22)=0,$D83=入力項目!$N$23),入力項目!$N$24,0),
 0
)
)
)</f>
        <v>-30000</v>
      </c>
      <c r="AC83" s="10">
        <f ca="1">-IF($A83&lt;入力項目!$N$33,入力項目!$N$35,IF(AND($A83=入力項目!$N$33,$D83&lt;=入力項目!$N$34),入力項目!$N$35,0))</f>
        <v>0</v>
      </c>
      <c r="AD83">
        <f ca="1">-(
_xlfn.IFS(
P83&lt;=入力項目!$S$11,0,
AND(P83&gt;=入力項目!$S$11+1,P83&lt;=3),IFERROR(VLOOKUP(入力項目!$S$12,子育て関連マスタ!$I$4:$M$5,4,FALSE),0),
AND(P83&gt;=4,P83&lt;=6),IFERROR(VLOOKUP(入力項目!$S$13,子育て関連マスタ!$I$9:$M$12,4,FALSE),0),
AND(P83&gt;=7,P83&lt;=12),IFERROR(VLOOKUP(入力項目!$S$14,子育て関連マスタ!$I$16:$M$17,4,FALSE),0),
AND(P83&gt;=13,P83&lt;=15),IFERROR(VLOOKUP(入力項目!$S$15,子育て関連マスタ!$I$21:$M$22,4,FALSE),0),
AND(P83&gt;=16,P83&lt;=18),IFERROR(VLOOKUP(入力項目!$S$16,子育て関連マスタ!$I$26:$M$28,4,FALSE),0),
AND(P83&gt;=19,P83&lt;=20,入力項目!$S$16="高専"),IFERROR(VLOOKUP(入力項目!$S$16,子育て関連マスタ!$I$26:$M$28,4,FALSE),0),
AND(P83&gt;=19,P83&lt;=20,入力項目!$S$16&lt;&gt;"高専"),IFERROR(VLOOKUP(入力項目!$S$17,子育て関連マスタ!$I$32:$M$37,4,FALSE),0),
AND(P83&gt;=21,P83&lt;=22,入力項目!$S$16="高専"),IFERROR(VLOOKUP(入力項目!$S$17,子育て関連マスタ!$I$32:$M$34,4,FALSE),0),
AND(P83&gt;=21,P83&lt;=22,入力項目!$S$16&lt;&gt;"高専"),IFERROR(VLOOKUP(入力項目!$S$17,子育て関連マスタ!$I$32:$M$34,4,FALSE),0),
P83&gt;=23,0
) +
IF($D83=4,
  IFERROR(_xlfn.IFS(
  P83&lt;=入力項目!$S$11,0,
  AND(P83=入力項目!$S$11),IFERROR(VLOOKUP(入力項目!$S$12,子育て関連マスタ!$I$4:$M$5,2,FALSE),0),
  AND(P83=4),IFERROR(VLOOKUP(入力項目!$S$13,子育て関連マスタ!$I$9:$M$12,2,FALSE),0),
  AND(P83=7),IFERROR(VLOOKUP(入力項目!$S$14,子育て関連マスタ!$I$16:$M$17,2,FALSE),0),
  AND(P83=13),IFERROR(VLOOKUP(入力項目!$S$15,子育て関連マスタ!$I$21:$M$22,2,FALSE),0),
  AND(P83=16),IFERROR(VLOOKUP(入力項目!$S$16,子育て関連マスタ!$I$26:$M$28,2,FALSE),0),
  AND(P83=19,入力項目!$S$16&lt;&gt;"高専"),IFERROR(VLOOKUP(入力項目!$S$17,子育て関連マスタ!$I$32:$M$37,2,FALSE),0),
  AND(P83=21,入力項目!$S$16="高専"),IFERROR(VLOOKUP(入力項目!$S$17,子育て関連マスタ!$I$32:$M$37,2,FALSE),0),
  P83&gt;=22,0
  ),0),0
) +
IF(AND(P83&gt;=1,P83&lt;=15),IF($D83=入力項目!$S$8,入力項目!$S$3,0),0) +
IF(AND(P83&gt;=1,P83&lt;=15),IF($D83=5,入力項目!$S$4,0),0) +
IF(AND(P83&gt;=1,P83&lt;=15),IF($D83=12,入力項目!$S$5,0),0) +
IF(AND(入力項目!$S$7=$A83,入力項目!$S$8=$D83),子育て関連マスタ!$C$14,0) +
IFERROR(IF(AND(YEAR(EDATE(DATE(入力項目!$S$7,入力項目!$S$8,1),1))=$A83,MONTH(EDATE(DATE(入力項目!$S$7,入力項目!$S$8,1),1))=$D83),子育て関連マスタ!$C$15,0),0) +
IF(AND(OR(P83=3,P83=5,P83=7),$D83=11),子育て関連マスタ!$C$17,0) +
IF(AND(P83=20,$D83=1),子育て関連マスタ!$C$18,0) +
IF(AND(P83=20,$D83=1),
IFERROR(_xlfn.IFS(
入力項目!$S$10="男",子育て関連マスタ!$C$18,
入力項目!$S$10="女",子育て関連マスタ!$C$19
),0),0
) +
IF(AND(P83&gt;=入力項目!$S$18,P83&lt;=入力項目!$S$19),入力項目!$S$20,0) +
IF(AND(P83&gt;=入力項目!$S$21,P83&lt;=入力項目!$S$22),入力項目!$S$23,0) +
IF(AND(P83&gt;=入力項目!$S$24,P83&lt;=入力項目!$S$25),入力項目!$S$26,0)
)</f>
        <v>-50000</v>
      </c>
      <c r="AE83">
        <f ca="1">-(
_xlfn.IFS(
Q83&lt;=入力項目!$S$11,0,
AND(Q83&gt;=入力項目!$S$11+1,Q83&lt;=3),IFERROR(VLOOKUP(入力項目!$S$12,子育て関連マスタ!$I$4:$M$5,4,FALSE),0),
AND(Q83&gt;=4,Q83&lt;=6),IFERROR(VLOOKUP(入力項目!$S$13,子育て関連マスタ!$I$9:$M$12,4,FALSE),0),
AND(Q83&gt;=7,Q83&lt;=12),IFERROR(VLOOKUP(入力項目!$S$14,子育て関連マスタ!$I$16:$M$17,4,FALSE),0),
AND(Q83&gt;=13,Q83&lt;=15),IFERROR(VLOOKUP(入力項目!$S$15,子育て関連マスタ!$I$21:$M$22,4,FALSE),0),
AND(Q83&gt;=16,Q83&lt;=18),IFERROR(VLOOKUP(入力項目!$S$16,子育て関連マスタ!$I$26:$M$28,4,FALSE),0),
AND(Q83&gt;=19,Q83&lt;=20,入力項目!$S$16="高専"),IFERROR(VLOOKUP(入力項目!$S$16,子育て関連マスタ!$I$26:$M$28,4,FALSE),0),
AND(Q83&gt;=19,Q83&lt;=20,入力項目!$S$16&lt;&gt;"高専"),IFERROR(VLOOKUP(入力項目!$S$17,子育て関連マスタ!$I$32:$M$37,4,FALSE),0),
AND(Q83&gt;=21,Q83&lt;=22,入力項目!$S$16="高専"),IFERROR(VLOOKUP(入力項目!$S$17,子育て関連マスタ!$I$32:$M$34,4,FALSE),0),
AND(Q83&gt;=21,Q83&lt;=22,入力項目!$S$16&lt;&gt;"高専"),IFERROR(VLOOKUP(入力項目!$S$17,子育て関連マスタ!$I$32:$M$34,4,FALSE),0),
Q83&gt;=23,0
) +
IF($D83=4,
  IFERROR(_xlfn.IFS(
  Q83&lt;=入力項目!$S$11,0,
  AND(Q83=入力項目!$S$11),IFERROR(VLOOKUP(入力項目!$S$12,子育て関連マスタ!$I$4:$M$5,2,FALSE),0),
  AND(Q83=4),IFERROR(VLOOKUP(入力項目!$S$13,子育て関連マスタ!$I$9:$M$12,2,FALSE),0),
  AND(Q83=7),IFERROR(VLOOKUP(入力項目!$S$14,子育て関連マスタ!$I$16:$M$17,2,FALSE),0),
  AND(Q83=13),IFERROR(VLOOKUP(入力項目!$S$15,子育て関連マスタ!$I$21:$M$22,2,FALSE),0),
  AND(Q83=16),IFERROR(VLOOKUP(入力項目!$S$16,子育て関連マスタ!$I$26:$M$28,2,FALSE),0),
  AND(Q83=19,入力項目!$S$16&lt;&gt;"高専"),IFERROR(VLOOKUP(入力項目!$S$17,子育て関連マスタ!$I$32:$M$37,2,FALSE),0),
  AND(Q83=21,入力項目!$S$16="高専"),IFERROR(VLOOKUP(入力項目!$S$17,子育て関連マスタ!$I$32:$M$37,2,FALSE),0),
  Q83&gt;=22,0
  ),0),0
) +
IF(AND(Q83&gt;=1,Q83&lt;=15),IF($D83=入力項目!$S$8,入力項目!$S$3,0),0) +
IF(AND(Q83&gt;=1,Q83&lt;=15),IF($D83=5,入力項目!$S$4,0),0) +
IF(AND(Q83&gt;=1,Q83&lt;=15),IF($D83=12,入力項目!$S$5,0),0) +
IF(AND(入力項目!$S$7=$A83,入力項目!$S$8=$D83),子育て関連マスタ!$C$14,0) +
IFERROR(IF(AND(YEAR(EDATE(DATE(入力項目!$S$7,入力項目!$S$8,1),1))=$A83,MONTH(EDATE(DATE(入力項目!$S$7,入力項目!$S$8,1),1))=$D83),子育て関連マスタ!$C$15,0),0) +
IF(AND(OR(Q83=3,Q83=5,Q83=7),$D83=11),子育て関連マスタ!$C$17,0) +
IF(AND(Q83=20,$D83=1),子育て関連マスタ!$C$18,0) +
IF(AND(Q83=20,$D83=1),
IFERROR(_xlfn.IFS(
入力項目!$S$10="男",子育て関連マスタ!$C$18,
入力項目!$S$10="女",子育て関連マスタ!$C$19
),0),0
) +
IF(AND(Q83&gt;=入力項目!$S$18,Q83&lt;=入力項目!$S$19),入力項目!$S$20,0) +
IF(AND(Q83&gt;=入力項目!$S$21,Q83&lt;=入力項目!$S$22),入力項目!$S$23,0) +
IF(AND(Q83&gt;=入力項目!$S$24,Q83&lt;=入力項目!$S$25),入力項目!$S$26,0)
)</f>
        <v>-50000</v>
      </c>
      <c r="AF83">
        <f ca="1">-(
_xlfn.IFS(
R83&lt;=入力項目!$S$11,0,
AND(R83&gt;=入力項目!$S$11+1,R83&lt;=3),IFERROR(VLOOKUP(入力項目!$S$12,子育て関連マスタ!$I$4:$M$5,4,FALSE),0),
AND(R83&gt;=4,R83&lt;=6),IFERROR(VLOOKUP(入力項目!$S$13,子育て関連マスタ!$I$9:$M$12,4,FALSE),0),
AND(R83&gt;=7,R83&lt;=12),IFERROR(VLOOKUP(入力項目!$S$14,子育て関連マスタ!$I$16:$M$17,4,FALSE),0),
AND(R83&gt;=13,R83&lt;=15),IFERROR(VLOOKUP(入力項目!$S$15,子育て関連マスタ!$I$21:$M$22,4,FALSE),0),
AND(R83&gt;=16,R83&lt;=18),IFERROR(VLOOKUP(入力項目!$S$16,子育て関連マスタ!$I$26:$M$28,4,FALSE),0),
AND(R83&gt;=19,R83&lt;=20,入力項目!$S$16="高専"),IFERROR(VLOOKUP(入力項目!$S$16,子育て関連マスタ!$I$26:$M$28,4,FALSE),0),
AND(R83&gt;=19,R83&lt;=20,入力項目!$S$16&lt;&gt;"高専"),IFERROR(VLOOKUP(入力項目!$S$17,子育て関連マスタ!$I$32:$M$37,4,FALSE),0),
AND(R83&gt;=21,R83&lt;=22,入力項目!$S$16="高専"),IFERROR(VLOOKUP(入力項目!$S$17,子育て関連マスタ!$I$32:$M$34,4,FALSE),0),
AND(R83&gt;=21,R83&lt;=22,入力項目!$S$16&lt;&gt;"高専"),IFERROR(VLOOKUP(入力項目!$S$17,子育て関連マスタ!$I$32:$M$34,4,FALSE),0),
R83&gt;=23,0
) +
IF($D83=4,
  IFERROR(_xlfn.IFS(
  R83&lt;=入力項目!$S$11,0,
  AND(R83=入力項目!$S$11),IFERROR(VLOOKUP(入力項目!$S$12,子育て関連マスタ!$I$4:$M$5,2,FALSE),0),
  AND(R83=4),IFERROR(VLOOKUP(入力項目!$S$13,子育て関連マスタ!$I$9:$M$12,2,FALSE),0),
  AND(R83=7),IFERROR(VLOOKUP(入力項目!$S$14,子育て関連マスタ!$I$16:$M$17,2,FALSE),0),
  AND(R83=13),IFERROR(VLOOKUP(入力項目!$S$15,子育て関連マスタ!$I$21:$M$22,2,FALSE),0),
  AND(R83=16),IFERROR(VLOOKUP(入力項目!$S$16,子育て関連マスタ!$I$26:$M$28,2,FALSE),0),
  AND(R83=19,入力項目!$S$16&lt;&gt;"高専"),IFERROR(VLOOKUP(入力項目!$S$17,子育て関連マスタ!$I$32:$M$37,2,FALSE),0),
  AND(R83=21,入力項目!$S$16="高専"),IFERROR(VLOOKUP(入力項目!$S$17,子育て関連マスタ!$I$32:$M$37,2,FALSE),0),
  R83&gt;=22,0
  ),0),0
) +
IF(AND(R83&gt;=1,R83&lt;=15),IF($D83=入力項目!$S$8,入力項目!$S$3,0),0) +
IF(AND(R83&gt;=1,R83&lt;=15),IF($D83=5,入力項目!$S$4,0),0) +
IF(AND(R83&gt;=1,R83&lt;=15),IF($D83=12,入力項目!$S$5,0),0) +
IF(AND(入力項目!$S$7=$A83,入力項目!$S$8=$D83),子育て関連マスタ!$C$14,0) +
IFERROR(IF(AND(YEAR(EDATE(DATE(入力項目!$S$7,入力項目!$S$8,1),1))=$A83,MONTH(EDATE(DATE(入力項目!$S$7,入力項目!$S$8,1),1))=$D83),子育て関連マスタ!$C$15,0),0) +
IF(AND(OR(R83=3,R83=5,R83=7),$D83=11),子育て関連マスタ!$C$17,0) +
IF(AND(R83=20,$D83=1),子育て関連マスタ!$C$18,0) +
IF(AND(R83=20,$D83=1),
IFERROR(_xlfn.IFS(
入力項目!$S$10="男",子育て関連マスタ!$C$18,
入力項目!$S$10="女",子育て関連マスタ!$C$19
),0),0
) +
IF(AND(R83&gt;=入力項目!$S$18,R83&lt;=入力項目!$S$19),入力項目!$S$20,0) +
IF(AND(R83&gt;=入力項目!$S$21,R83&lt;=入力項目!$S$22),入力項目!$S$23,0) +
IF(AND(R83&gt;=入力項目!$S$24,R83&lt;=入力項目!$S$25),入力項目!$S$26,0)
)</f>
        <v>0</v>
      </c>
      <c r="AG83">
        <f ca="1">-(
_xlfn.IFS(
S83&lt;=入力項目!$S$11,0,
AND(S83&gt;=入力項目!$S$11+1,S83&lt;=3),IFERROR(VLOOKUP(入力項目!$S$12,子育て関連マスタ!$I$4:$M$5,4,FALSE),0),
AND(S83&gt;=4,S83&lt;=6),IFERROR(VLOOKUP(入力項目!$S$13,子育て関連マスタ!$I$9:$M$12,4,FALSE),0),
AND(S83&gt;=7,S83&lt;=12),IFERROR(VLOOKUP(入力項目!$S$14,子育て関連マスタ!$I$16:$M$17,4,FALSE),0),
AND(S83&gt;=13,S83&lt;=15),IFERROR(VLOOKUP(入力項目!$S$15,子育て関連マスタ!$I$21:$M$22,4,FALSE),0),
AND(S83&gt;=16,S83&lt;=18),IFERROR(VLOOKUP(入力項目!$S$16,子育て関連マスタ!$I$26:$M$28,4,FALSE),0),
AND(S83&gt;=19,S83&lt;=20,入力項目!$S$16="高専"),IFERROR(VLOOKUP(入力項目!$S$16,子育て関連マスタ!$I$26:$M$28,4,FALSE),0),
AND(S83&gt;=19,S83&lt;=20,入力項目!$S$16&lt;&gt;"高専"),IFERROR(VLOOKUP(入力項目!$S$17,子育て関連マスタ!$I$32:$M$37,4,FALSE),0),
AND(S83&gt;=21,S83&lt;=22,入力項目!$S$16="高専"),IFERROR(VLOOKUP(入力項目!$S$17,子育て関連マスタ!$I$32:$M$34,4,FALSE),0),
AND(S83&gt;=21,S83&lt;=22,入力項目!$S$16&lt;&gt;"高専"),IFERROR(VLOOKUP(入力項目!$S$17,子育て関連マスタ!$I$32:$M$34,4,FALSE),0),
S83&gt;=23,0
) +
IF($D83=4,
  IFERROR(_xlfn.IFS(
  S83&lt;=入力項目!$S$11,0,
  AND(S83=入力項目!$S$11),IFERROR(VLOOKUP(入力項目!$S$12,子育て関連マスタ!$I$4:$M$5,2,FALSE),0),
  AND(S83=4),IFERROR(VLOOKUP(入力項目!$S$13,子育て関連マスタ!$I$9:$M$12,2,FALSE),0),
  AND(S83=7),IFERROR(VLOOKUP(入力項目!$S$14,子育て関連マスタ!$I$16:$M$17,2,FALSE),0),
  AND(S83=13),IFERROR(VLOOKUP(入力項目!$S$15,子育て関連マスタ!$I$21:$M$22,2,FALSE),0),
  AND(S83=16),IFERROR(VLOOKUP(入力項目!$S$16,子育て関連マスタ!$I$26:$M$28,2,FALSE),0),
  AND(S83=19,入力項目!$S$16&lt;&gt;"高専"),IFERROR(VLOOKUP(入力項目!$S$17,子育て関連マスタ!$I$32:$M$37,2,FALSE),0),
  AND(S83=21,入力項目!$S$16="高専"),IFERROR(VLOOKUP(入力項目!$S$17,子育て関連マスタ!$I$32:$M$37,2,FALSE),0),
  S83&gt;=22,0
  ),0),0
) +
IF(AND(S83&gt;=1,S83&lt;=15),IF($D83=入力項目!$S$8,入力項目!$S$3,0),0) +
IF(AND(S83&gt;=1,S83&lt;=15),IF($D83=5,入力項目!$S$4,0),0) +
IF(AND(S83&gt;=1,S83&lt;=15),IF($D83=12,入力項目!$S$5,0),0) +
IF(AND(入力項目!$S$7=$A83,入力項目!$S$8=$D83),子育て関連マスタ!$C$14,0) +
IFERROR(IF(AND(YEAR(EDATE(DATE(入力項目!$S$7,入力項目!$S$8,1),1))=$A83,MONTH(EDATE(DATE(入力項目!$S$7,入力項目!$S$8,1),1))=$D83),子育て関連マスタ!$C$15,0),0) +
IF(AND(OR(S83=3,S83=5,S83=7),$D83=11),子育て関連マスタ!$C$17,0) +
IF(AND(S83=20,$D83=1),子育て関連マスタ!$C$18,0) +
IF(AND(S83=20,$D83=1),
IFERROR(_xlfn.IFS(
入力項目!$S$10="男",子育て関連マスタ!$C$18,
入力項目!$S$10="女",子育て関連マスタ!$C$19
),0),0
) +
IF(AND(S83&gt;=入力項目!$S$18,S83&lt;=入力項目!$S$19),入力項目!$S$20,0) +
IF(AND(S83&gt;=入力項目!$S$21,S83&lt;=入力項目!$S$22),入力項目!$S$23,0) +
IF(AND(S83&gt;=入力項目!$S$24,S83&lt;=入力項目!$S$25),入力項目!$S$26,0)
)</f>
        <v>0</v>
      </c>
      <c r="AH83">
        <f ca="1">-(
_xlfn.IFS(
T83&lt;=入力項目!$S$11,0,
AND(T83&gt;=入力項目!$S$11+1,T83&lt;=3),IFERROR(VLOOKUP(入力項目!$S$12,子育て関連マスタ!$I$4:$M$5,4,FALSE),0),
AND(T83&gt;=4,T83&lt;=6),IFERROR(VLOOKUP(入力項目!$S$13,子育て関連マスタ!$I$9:$M$12,4,FALSE),0),
AND(T83&gt;=7,T83&lt;=12),IFERROR(VLOOKUP(入力項目!$S$14,子育て関連マスタ!$I$16:$M$17,4,FALSE),0),
AND(T83&gt;=13,T83&lt;=15),IFERROR(VLOOKUP(入力項目!$S$15,子育て関連マスタ!$I$21:$M$22,4,FALSE),0),
AND(T83&gt;=16,T83&lt;=18),IFERROR(VLOOKUP(入力項目!$S$16,子育て関連マスタ!$I$26:$M$28,4,FALSE),0),
AND(T83&gt;=19,T83&lt;=20,入力項目!$S$16="高専"),IFERROR(VLOOKUP(入力項目!$S$16,子育て関連マスタ!$I$26:$M$28,4,FALSE),0),
AND(T83&gt;=19,T83&lt;=20,入力項目!$S$16&lt;&gt;"高専"),IFERROR(VLOOKUP(入力項目!$S$17,子育て関連マスタ!$I$32:$M$37,4,FALSE),0),
AND(T83&gt;=21,T83&lt;=22,入力項目!$S$16="高専"),IFERROR(VLOOKUP(入力項目!$S$17,子育て関連マスタ!$I$32:$M$34,4,FALSE),0),
AND(T83&gt;=21,T83&lt;=22,入力項目!$S$16&lt;&gt;"高専"),IFERROR(VLOOKUP(入力項目!$S$17,子育て関連マスタ!$I$32:$M$34,4,FALSE),0),
T83&gt;=23,0
) +
IF($D83=4,
  IFERROR(_xlfn.IFS(
  T83&lt;=入力項目!$S$11,0,
  AND(T83=入力項目!$S$11),IFERROR(VLOOKUP(入力項目!$S$12,子育て関連マスタ!$I$4:$M$5,2,FALSE),0),
  AND(T83=4),IFERROR(VLOOKUP(入力項目!$S$13,子育て関連マスタ!$I$9:$M$12,2,FALSE),0),
  AND(T83=7),IFERROR(VLOOKUP(入力項目!$S$14,子育て関連マスタ!$I$16:$M$17,2,FALSE),0),
  AND(T83=13),IFERROR(VLOOKUP(入力項目!$S$15,子育て関連マスタ!$I$21:$M$22,2,FALSE),0),
  AND(T83=16),IFERROR(VLOOKUP(入力項目!$S$16,子育て関連マスタ!$I$26:$M$28,2,FALSE),0),
  AND(T83=19,入力項目!$S$16&lt;&gt;"高専"),IFERROR(VLOOKUP(入力項目!$S$17,子育て関連マスタ!$I$32:$M$37,2,FALSE),0),
  AND(T83=21,入力項目!$S$16="高専"),IFERROR(VLOOKUP(入力項目!$S$17,子育て関連マスタ!$I$32:$M$37,2,FALSE),0),
  T83&gt;=22,0
  ),0),0
) +
IF(AND(T83&gt;=1,T83&lt;=15),IF($D83=入力項目!$S$8,入力項目!$S$3,0),0) +
IF(AND(T83&gt;=1,T83&lt;=15),IF($D83=5,入力項目!$S$4,0),0) +
IF(AND(T83&gt;=1,T83&lt;=15),IF($D83=12,入力項目!$S$5,0),0) +
IF(AND(入力項目!$S$7=$A83,入力項目!$S$8=$D83),子育て関連マスタ!$C$14,0) +
IFERROR(IF(AND(YEAR(EDATE(DATE(入力項目!$S$7,入力項目!$S$8,1),1))=$A83,MONTH(EDATE(DATE(入力項目!$S$7,入力項目!$S$8,1),1))=$D83),子育て関連マスタ!$C$15,0),0) +
IF(AND(OR(T83=3,T83=5,T83=7),$D83=11),子育て関連マスタ!$C$17,0) +
IF(AND(T83=20,$D83=1),子育て関連マスタ!$C$18,0) +
IF(AND(T83=20,$D83=1),
IFERROR(_xlfn.IFS(
入力項目!$S$10="男",子育て関連マスタ!$C$18,
入力項目!$S$10="女",子育て関連マスタ!$C$19
),0),0
) +
IF(AND(T83&gt;=入力項目!$S$18,T83&lt;=入力項目!$S$19),入力項目!$S$20,0) +
IF(AND(T83&gt;=入力項目!$S$21,T83&lt;=入力項目!$S$22),入力項目!$S$23,0) +
IF(AND(T83&gt;=入力項目!$S$24,T83&lt;=入力項目!$S$25),入力項目!$S$26,0)
)</f>
        <v>0</v>
      </c>
      <c r="AI83">
        <f ca="1">-(
_xlfn.IFS(
U83&lt;=入力項目!$S$11,0,
AND(U83&gt;=入力項目!$S$11+1,U83&lt;=3),IFERROR(VLOOKUP(入力項目!$S$12,子育て関連マスタ!$I$4:$M$5,4,FALSE),0),
AND(U83&gt;=4,U83&lt;=6),IFERROR(VLOOKUP(入力項目!$S$13,子育て関連マスタ!$I$9:$M$12,4,FALSE),0),
AND(U83&gt;=7,U83&lt;=12),IFERROR(VLOOKUP(入力項目!$S$14,子育て関連マスタ!$I$16:$M$17,4,FALSE),0),
AND(U83&gt;=13,U83&lt;=15),IFERROR(VLOOKUP(入力項目!$S$15,子育て関連マスタ!$I$21:$M$22,4,FALSE),0),
AND(U83&gt;=16,U83&lt;=18),IFERROR(VLOOKUP(入力項目!$S$16,子育て関連マスタ!$I$26:$M$28,4,FALSE),0),
AND(U83&gt;=19,U83&lt;=20,入力項目!$S$16="高専"),IFERROR(VLOOKUP(入力項目!$S$16,子育て関連マスタ!$I$26:$M$28,4,FALSE),0),
AND(U83&gt;=19,U83&lt;=20,入力項目!$S$16&lt;&gt;"高専"),IFERROR(VLOOKUP(入力項目!$S$17,子育て関連マスタ!$I$32:$M$37,4,FALSE),0),
AND(U83&gt;=21,U83&lt;=22,入力項目!$S$16="高専"),IFERROR(VLOOKUP(入力項目!$S$17,子育て関連マスタ!$I$32:$M$34,4,FALSE),0),
AND(U83&gt;=21,U83&lt;=22,入力項目!$S$16&lt;&gt;"高専"),IFERROR(VLOOKUP(入力項目!$S$17,子育て関連マスタ!$I$32:$M$34,4,FALSE),0),
U83&gt;=23,0
) +
IF($D83=4,
  IFERROR(_xlfn.IFS(
  U83&lt;=入力項目!$S$11,0,
  AND(U83=入力項目!$S$11),IFERROR(VLOOKUP(入力項目!$S$12,子育て関連マスタ!$I$4:$M$5,2,FALSE),0),
  AND(U83=4),IFERROR(VLOOKUP(入力項目!$S$13,子育て関連マスタ!$I$9:$M$12,2,FALSE),0),
  AND(U83=7),IFERROR(VLOOKUP(入力項目!$S$14,子育て関連マスタ!$I$16:$M$17,2,FALSE),0),
  AND(U83=13),IFERROR(VLOOKUP(入力項目!$S$15,子育て関連マスタ!$I$21:$M$22,2,FALSE),0),
  AND(U83=16),IFERROR(VLOOKUP(入力項目!$S$16,子育て関連マスタ!$I$26:$M$28,2,FALSE),0),
  AND(U83=19,入力項目!$S$16&lt;&gt;"高専"),IFERROR(VLOOKUP(入力項目!$S$17,子育て関連マスタ!$I$32:$M$37,2,FALSE),0),
  AND(U83=21,入力項目!$S$16="高専"),IFERROR(VLOOKUP(入力項目!$S$17,子育て関連マスタ!$I$32:$M$37,2,FALSE),0),
  U83&gt;=22,0
  ),0),0
) +
IF(AND(U83&gt;=1,U83&lt;=15),IF($D83=入力項目!$S$8,入力項目!$S$3,0),0) +
IF(AND(U83&gt;=1,U83&lt;=15),IF($D83=5,入力項目!$S$4,0),0) +
IF(AND(U83&gt;=1,U83&lt;=15),IF($D83=12,入力項目!$S$5,0),0) +
IF(AND(入力項目!$S$7=$A83,入力項目!$S$8=$D83),子育て関連マスタ!$C$14,0) +
IFERROR(IF(AND(YEAR(EDATE(DATE(入力項目!$S$7,入力項目!$S$8,1),1))=$A83,MONTH(EDATE(DATE(入力項目!$S$7,入力項目!$S$8,1),1))=$D83),子育て関連マスタ!$C$15,0),0) +
IF(AND(OR(U83=3,U83=5,U83=7),$D83=11),子育て関連マスタ!$C$17,0) +
IF(AND(U83=20,$D83=1),子育て関連マスタ!$C$18,0) +
IF(AND(U83=20,$D83=1),
IFERROR(_xlfn.IFS(
入力項目!$S$10="男",子育て関連マスタ!$C$18,
入力項目!$S$10="女",子育て関連マスタ!$C$19
),0),0
) +
IF(AND(U83&gt;=入力項目!$S$18,U83&lt;=入力項目!$S$19),入力項目!$S$20,0) +
IF(AND(U83&gt;=入力項目!$S$21,U83&lt;=入力項目!$S$22),入力項目!$S$23,0) +
IF(AND(U83&gt;=入力項目!$S$24,U83&lt;=入力項目!$S$25),入力項目!$S$26,0)
)</f>
        <v>0</v>
      </c>
      <c r="AJ83" s="10">
        <f ca="1">-VLOOKUP($D83,月別収支!$A$2:$H$13,7,FALSE)</f>
        <v>-20000</v>
      </c>
    </row>
    <row r="84" spans="1:36" x14ac:dyDescent="0.4">
      <c r="A84">
        <f t="shared" ca="1" si="20"/>
        <v>2031</v>
      </c>
      <c r="B84">
        <f t="shared" ca="1" si="27"/>
        <v>2031</v>
      </c>
      <c r="C84">
        <f t="shared" ca="1" si="28"/>
        <v>7</v>
      </c>
      <c r="D84">
        <f t="shared" ca="1" si="21"/>
        <v>6</v>
      </c>
      <c r="E84" t="str">
        <f t="shared" ca="1" si="22"/>
        <v>2031年6月</v>
      </c>
      <c r="F84">
        <f ca="1">IF(OR(入力項目!$N$5&lt;$A84,AND(入力項目!$N$5=$A84,入力項目!$N$6&lt;$D84)),IF(F83=0,1,IF(G84=12,F83+1,F83)),0)</f>
        <v>6</v>
      </c>
      <c r="G84">
        <f ca="1">IF(OR(入力項目!$N$5&lt;$A84,AND(入力項目!$N$5=$A84,入力項目!$N$6&lt;$D84)),IF(G83=12,1,G83+1),0)</f>
        <v>8</v>
      </c>
      <c r="H84" t="str">
        <f t="shared" ca="1" si="23"/>
        <v>6_8</v>
      </c>
      <c r="I84">
        <f ca="1">IF(
  IFERROR(AND($C84&gt;0,MOD($C84,入力項目!$N$22)=0,$D84=入力項目!$N$23), FALSE),
  1,
  IF(
    AND(I83&gt;0,J83=12),
    IF(I83=入力項目!$N$28, 0, I83+1),
    I83
  )
)</f>
        <v>3</v>
      </c>
      <c r="J84">
        <f ca="1">IF($D84=入力項目!$N$23,1,IFERROR(J83+1,1))</f>
        <v>1</v>
      </c>
      <c r="K84" t="str">
        <f t="shared" ca="1" si="24"/>
        <v>3_1</v>
      </c>
      <c r="L84">
        <f ca="1">L83+IF(入力項目!$D$4=$D84,1,0)</f>
        <v>35</v>
      </c>
      <c r="M84" t="str">
        <f t="shared" ca="1" si="25"/>
        <v>35歳</v>
      </c>
      <c r="N84">
        <f t="shared" ca="1" si="29"/>
        <v>36</v>
      </c>
      <c r="O84" t="str">
        <f t="shared" ca="1" si="26"/>
        <v>36歳</v>
      </c>
      <c r="P84">
        <f t="shared" ca="1" si="30"/>
        <v>11</v>
      </c>
      <c r="Q84">
        <f t="shared" ca="1" si="31"/>
        <v>9</v>
      </c>
      <c r="R84">
        <f t="shared" ca="1" si="32"/>
        <v>2032</v>
      </c>
      <c r="S84">
        <f t="shared" ca="1" si="33"/>
        <v>2032</v>
      </c>
      <c r="T84">
        <f t="shared" ca="1" si="34"/>
        <v>2032</v>
      </c>
      <c r="U84">
        <f t="shared" ca="1" si="35"/>
        <v>2032</v>
      </c>
      <c r="V84" s="10">
        <f t="shared" ca="1" si="36"/>
        <v>12938730</v>
      </c>
      <c r="W84" s="10">
        <f ca="1">IF($L84&lt;その他マスタ!$B$1,VLOOKUP($D84,月別収支!$A$2:$H$13,2,FALSE),その他マスタ!$B$3)+IF(AND($L84=その他マスタ!$B$1,入力項目!$I$9="あり",$D84=入力項目!$D$4),その他マスタ!$B$2,0)</f>
        <v>800000</v>
      </c>
      <c r="X84" s="10">
        <f ca="1">-IF(入力項目!$K$5=TRUE,
IF($F84+$G84&lt;3,VLOOKUP($D84,月別収支!$A$2:$H$13,8,FALSE),0)+IFERROR(VLOOKUP($H84,住宅ローン計算!C:P,13,FALSE),0)+IF($F84&gt;1,IF(OR($G84=3,$G84=6,$G84=9,$G84=12),ROUNDUP(入力項目!$N$18/4,0),0),0),
VLOOKUP($D84,月別収支!$A$2:$H$13,8,FALSE))</f>
        <v>-188213</v>
      </c>
      <c r="Y84" s="10">
        <f ca="1">-VLOOKUP($D84,月別収支!$A$2:$H$13,3,FALSE)</f>
        <v>-75000</v>
      </c>
      <c r="Z84" s="10">
        <f ca="1">-VLOOKUP($D84,月別収支!$A$2:$H$13,4,FALSE)</f>
        <v>-27000</v>
      </c>
      <c r="AA84" s="10">
        <f ca="1">-VLOOKUP($D84,月別収支!$A$2:$H$13,6,FALSE)</f>
        <v>-10000</v>
      </c>
      <c r="AB84" s="10">
        <f ca="1">-(
VLOOKUP($D84,月別収支!$A$2:$H$13,5,FALSE)+IF(AND(入力項目!$I$27&lt;=$A84,ISEVEN($A84-入力項目!$I$27),入力項目!$I$28=$D84),入力項目!$I$26,0)
+IF(入力項目!$K$26=TRUE,
IFERROR(VLOOKUP($K84,マイカーローン計算!C:P,13,FALSE),0),
IFERROR(
  IF(AND($C84&gt;0,MOD($C84,入力項目!$N$22)=0,$D84=入力項目!$N$23),入力項目!$N$24,0),
 0
)
)
)</f>
        <v>-20000</v>
      </c>
      <c r="AC84" s="10">
        <f ca="1">-IF($A84&lt;入力項目!$N$33,入力項目!$N$35,IF(AND($A84=入力項目!$N$33,$D84&lt;=入力項目!$N$34),入力項目!$N$35,0))</f>
        <v>0</v>
      </c>
      <c r="AD84">
        <f ca="1">-(
_xlfn.IFS(
P84&lt;=入力項目!$S$11,0,
AND(P84&gt;=入力項目!$S$11+1,P84&lt;=3),IFERROR(VLOOKUP(入力項目!$S$12,子育て関連マスタ!$I$4:$M$5,4,FALSE),0),
AND(P84&gt;=4,P84&lt;=6),IFERROR(VLOOKUP(入力項目!$S$13,子育て関連マスタ!$I$9:$M$12,4,FALSE),0),
AND(P84&gt;=7,P84&lt;=12),IFERROR(VLOOKUP(入力項目!$S$14,子育て関連マスタ!$I$16:$M$17,4,FALSE),0),
AND(P84&gt;=13,P84&lt;=15),IFERROR(VLOOKUP(入力項目!$S$15,子育て関連マスタ!$I$21:$M$22,4,FALSE),0),
AND(P84&gt;=16,P84&lt;=18),IFERROR(VLOOKUP(入力項目!$S$16,子育て関連マスタ!$I$26:$M$28,4,FALSE),0),
AND(P84&gt;=19,P84&lt;=20,入力項目!$S$16="高専"),IFERROR(VLOOKUP(入力項目!$S$16,子育て関連マスタ!$I$26:$M$28,4,FALSE),0),
AND(P84&gt;=19,P84&lt;=20,入力項目!$S$16&lt;&gt;"高専"),IFERROR(VLOOKUP(入力項目!$S$17,子育て関連マスタ!$I$32:$M$37,4,FALSE),0),
AND(P84&gt;=21,P84&lt;=22,入力項目!$S$16="高専"),IFERROR(VLOOKUP(入力項目!$S$17,子育て関連マスタ!$I$32:$M$34,4,FALSE),0),
AND(P84&gt;=21,P84&lt;=22,入力項目!$S$16&lt;&gt;"高専"),IFERROR(VLOOKUP(入力項目!$S$17,子育て関連マスタ!$I$32:$M$34,4,FALSE),0),
P84&gt;=23,0
) +
IF($D84=4,
  IFERROR(_xlfn.IFS(
  P84&lt;=入力項目!$S$11,0,
  AND(P84=入力項目!$S$11),IFERROR(VLOOKUP(入力項目!$S$12,子育て関連マスタ!$I$4:$M$5,2,FALSE),0),
  AND(P84=4),IFERROR(VLOOKUP(入力項目!$S$13,子育て関連マスタ!$I$9:$M$12,2,FALSE),0),
  AND(P84=7),IFERROR(VLOOKUP(入力項目!$S$14,子育て関連マスタ!$I$16:$M$17,2,FALSE),0),
  AND(P84=13),IFERROR(VLOOKUP(入力項目!$S$15,子育て関連マスタ!$I$21:$M$22,2,FALSE),0),
  AND(P84=16),IFERROR(VLOOKUP(入力項目!$S$16,子育て関連マスタ!$I$26:$M$28,2,FALSE),0),
  AND(P84=19,入力項目!$S$16&lt;&gt;"高専"),IFERROR(VLOOKUP(入力項目!$S$17,子育て関連マスタ!$I$32:$M$37,2,FALSE),0),
  AND(P84=21,入力項目!$S$16="高専"),IFERROR(VLOOKUP(入力項目!$S$17,子育て関連マスタ!$I$32:$M$37,2,FALSE),0),
  P84&gt;=22,0
  ),0),0
) +
IF(AND(P84&gt;=1,P84&lt;=15),IF($D84=入力項目!$S$8,入力項目!$S$3,0),0) +
IF(AND(P84&gt;=1,P84&lt;=15),IF($D84=5,入力項目!$S$4,0),0) +
IF(AND(P84&gt;=1,P84&lt;=15),IF($D84=12,入力項目!$S$5,0),0) +
IF(AND(入力項目!$S$7=$A84,入力項目!$S$8=$D84),子育て関連マスタ!$C$14,0) +
IFERROR(IF(AND(YEAR(EDATE(DATE(入力項目!$S$7,入力項目!$S$8,1),1))=$A84,MONTH(EDATE(DATE(入力項目!$S$7,入力項目!$S$8,1),1))=$D84),子育て関連マスタ!$C$15,0),0) +
IF(AND(OR(P84=3,P84=5,P84=7),$D84=11),子育て関連マスタ!$C$17,0) +
IF(AND(P84=20,$D84=1),子育て関連マスタ!$C$18,0) +
IF(AND(P84=20,$D84=1),
IFERROR(_xlfn.IFS(
入力項目!$S$10="男",子育て関連マスタ!$C$18,
入力項目!$S$10="女",子育て関連マスタ!$C$19
),0),0
) +
IF(AND(P84&gt;=入力項目!$S$18,P84&lt;=入力項目!$S$19),入力項目!$S$20,0) +
IF(AND(P84&gt;=入力項目!$S$21,P84&lt;=入力項目!$S$22),入力項目!$S$23,0) +
IF(AND(P84&gt;=入力項目!$S$24,P84&lt;=入力項目!$S$25),入力項目!$S$26,0)
)</f>
        <v>-40000</v>
      </c>
      <c r="AE84">
        <f ca="1">-(
_xlfn.IFS(
Q84&lt;=入力項目!$S$11,0,
AND(Q84&gt;=入力項目!$S$11+1,Q84&lt;=3),IFERROR(VLOOKUP(入力項目!$S$12,子育て関連マスタ!$I$4:$M$5,4,FALSE),0),
AND(Q84&gt;=4,Q84&lt;=6),IFERROR(VLOOKUP(入力項目!$S$13,子育て関連マスタ!$I$9:$M$12,4,FALSE),0),
AND(Q84&gt;=7,Q84&lt;=12),IFERROR(VLOOKUP(入力項目!$S$14,子育て関連マスタ!$I$16:$M$17,4,FALSE),0),
AND(Q84&gt;=13,Q84&lt;=15),IFERROR(VLOOKUP(入力項目!$S$15,子育て関連マスタ!$I$21:$M$22,4,FALSE),0),
AND(Q84&gt;=16,Q84&lt;=18),IFERROR(VLOOKUP(入力項目!$S$16,子育て関連マスタ!$I$26:$M$28,4,FALSE),0),
AND(Q84&gt;=19,Q84&lt;=20,入力項目!$S$16="高専"),IFERROR(VLOOKUP(入力項目!$S$16,子育て関連マスタ!$I$26:$M$28,4,FALSE),0),
AND(Q84&gt;=19,Q84&lt;=20,入力項目!$S$16&lt;&gt;"高専"),IFERROR(VLOOKUP(入力項目!$S$17,子育て関連マスタ!$I$32:$M$37,4,FALSE),0),
AND(Q84&gt;=21,Q84&lt;=22,入力項目!$S$16="高専"),IFERROR(VLOOKUP(入力項目!$S$17,子育て関連マスタ!$I$32:$M$34,4,FALSE),0),
AND(Q84&gt;=21,Q84&lt;=22,入力項目!$S$16&lt;&gt;"高専"),IFERROR(VLOOKUP(入力項目!$S$17,子育て関連マスタ!$I$32:$M$34,4,FALSE),0),
Q84&gt;=23,0
) +
IF($D84=4,
  IFERROR(_xlfn.IFS(
  Q84&lt;=入力項目!$S$11,0,
  AND(Q84=入力項目!$S$11),IFERROR(VLOOKUP(入力項目!$S$12,子育て関連マスタ!$I$4:$M$5,2,FALSE),0),
  AND(Q84=4),IFERROR(VLOOKUP(入力項目!$S$13,子育て関連マスタ!$I$9:$M$12,2,FALSE),0),
  AND(Q84=7),IFERROR(VLOOKUP(入力項目!$S$14,子育て関連マスタ!$I$16:$M$17,2,FALSE),0),
  AND(Q84=13),IFERROR(VLOOKUP(入力項目!$S$15,子育て関連マスタ!$I$21:$M$22,2,FALSE),0),
  AND(Q84=16),IFERROR(VLOOKUP(入力項目!$S$16,子育て関連マスタ!$I$26:$M$28,2,FALSE),0),
  AND(Q84=19,入力項目!$S$16&lt;&gt;"高専"),IFERROR(VLOOKUP(入力項目!$S$17,子育て関連マスタ!$I$32:$M$37,2,FALSE),0),
  AND(Q84=21,入力項目!$S$16="高専"),IFERROR(VLOOKUP(入力項目!$S$17,子育て関連マスタ!$I$32:$M$37,2,FALSE),0),
  Q84&gt;=22,0
  ),0),0
) +
IF(AND(Q84&gt;=1,Q84&lt;=15),IF($D84=入力項目!$S$8,入力項目!$S$3,0),0) +
IF(AND(Q84&gt;=1,Q84&lt;=15),IF($D84=5,入力項目!$S$4,0),0) +
IF(AND(Q84&gt;=1,Q84&lt;=15),IF($D84=12,入力項目!$S$5,0),0) +
IF(AND(入力項目!$S$7=$A84,入力項目!$S$8=$D84),子育て関連マスタ!$C$14,0) +
IFERROR(IF(AND(YEAR(EDATE(DATE(入力項目!$S$7,入力項目!$S$8,1),1))=$A84,MONTH(EDATE(DATE(入力項目!$S$7,入力項目!$S$8,1),1))=$D84),子育て関連マスタ!$C$15,0),0) +
IF(AND(OR(Q84=3,Q84=5,Q84=7),$D84=11),子育て関連マスタ!$C$17,0) +
IF(AND(Q84=20,$D84=1),子育て関連マスタ!$C$18,0) +
IF(AND(Q84=20,$D84=1),
IFERROR(_xlfn.IFS(
入力項目!$S$10="男",子育て関連マスタ!$C$18,
入力項目!$S$10="女",子育て関連マスタ!$C$19
),0),0
) +
IF(AND(Q84&gt;=入力項目!$S$18,Q84&lt;=入力項目!$S$19),入力項目!$S$20,0) +
IF(AND(Q84&gt;=入力項目!$S$21,Q84&lt;=入力項目!$S$22),入力項目!$S$23,0) +
IF(AND(Q84&gt;=入力項目!$S$24,Q84&lt;=入力項目!$S$25),入力項目!$S$26,0)
)</f>
        <v>-40000</v>
      </c>
      <c r="AF84">
        <f ca="1">-(
_xlfn.IFS(
R84&lt;=入力項目!$S$11,0,
AND(R84&gt;=入力項目!$S$11+1,R84&lt;=3),IFERROR(VLOOKUP(入力項目!$S$12,子育て関連マスタ!$I$4:$M$5,4,FALSE),0),
AND(R84&gt;=4,R84&lt;=6),IFERROR(VLOOKUP(入力項目!$S$13,子育て関連マスタ!$I$9:$M$12,4,FALSE),0),
AND(R84&gt;=7,R84&lt;=12),IFERROR(VLOOKUP(入力項目!$S$14,子育て関連マスタ!$I$16:$M$17,4,FALSE),0),
AND(R84&gt;=13,R84&lt;=15),IFERROR(VLOOKUP(入力項目!$S$15,子育て関連マスタ!$I$21:$M$22,4,FALSE),0),
AND(R84&gt;=16,R84&lt;=18),IFERROR(VLOOKUP(入力項目!$S$16,子育て関連マスタ!$I$26:$M$28,4,FALSE),0),
AND(R84&gt;=19,R84&lt;=20,入力項目!$S$16="高専"),IFERROR(VLOOKUP(入力項目!$S$16,子育て関連マスタ!$I$26:$M$28,4,FALSE),0),
AND(R84&gt;=19,R84&lt;=20,入力項目!$S$16&lt;&gt;"高専"),IFERROR(VLOOKUP(入力項目!$S$17,子育て関連マスタ!$I$32:$M$37,4,FALSE),0),
AND(R84&gt;=21,R84&lt;=22,入力項目!$S$16="高専"),IFERROR(VLOOKUP(入力項目!$S$17,子育て関連マスタ!$I$32:$M$34,4,FALSE),0),
AND(R84&gt;=21,R84&lt;=22,入力項目!$S$16&lt;&gt;"高専"),IFERROR(VLOOKUP(入力項目!$S$17,子育て関連マスタ!$I$32:$M$34,4,FALSE),0),
R84&gt;=23,0
) +
IF($D84=4,
  IFERROR(_xlfn.IFS(
  R84&lt;=入力項目!$S$11,0,
  AND(R84=入力項目!$S$11),IFERROR(VLOOKUP(入力項目!$S$12,子育て関連マスタ!$I$4:$M$5,2,FALSE),0),
  AND(R84=4),IFERROR(VLOOKUP(入力項目!$S$13,子育て関連マスタ!$I$9:$M$12,2,FALSE),0),
  AND(R84=7),IFERROR(VLOOKUP(入力項目!$S$14,子育て関連マスタ!$I$16:$M$17,2,FALSE),0),
  AND(R84=13),IFERROR(VLOOKUP(入力項目!$S$15,子育て関連マスタ!$I$21:$M$22,2,FALSE),0),
  AND(R84=16),IFERROR(VLOOKUP(入力項目!$S$16,子育て関連マスタ!$I$26:$M$28,2,FALSE),0),
  AND(R84=19,入力項目!$S$16&lt;&gt;"高専"),IFERROR(VLOOKUP(入力項目!$S$17,子育て関連マスタ!$I$32:$M$37,2,FALSE),0),
  AND(R84=21,入力項目!$S$16="高専"),IFERROR(VLOOKUP(入力項目!$S$17,子育て関連マスタ!$I$32:$M$37,2,FALSE),0),
  R84&gt;=22,0
  ),0),0
) +
IF(AND(R84&gt;=1,R84&lt;=15),IF($D84=入力項目!$S$8,入力項目!$S$3,0),0) +
IF(AND(R84&gt;=1,R84&lt;=15),IF($D84=5,入力項目!$S$4,0),0) +
IF(AND(R84&gt;=1,R84&lt;=15),IF($D84=12,入力項目!$S$5,0),0) +
IF(AND(入力項目!$S$7=$A84,入力項目!$S$8=$D84),子育て関連マスタ!$C$14,0) +
IFERROR(IF(AND(YEAR(EDATE(DATE(入力項目!$S$7,入力項目!$S$8,1),1))=$A84,MONTH(EDATE(DATE(入力項目!$S$7,入力項目!$S$8,1),1))=$D84),子育て関連マスタ!$C$15,0),0) +
IF(AND(OR(R84=3,R84=5,R84=7),$D84=11),子育て関連マスタ!$C$17,0) +
IF(AND(R84=20,$D84=1),子育て関連マスタ!$C$18,0) +
IF(AND(R84=20,$D84=1),
IFERROR(_xlfn.IFS(
入力項目!$S$10="男",子育て関連マスタ!$C$18,
入力項目!$S$10="女",子育て関連マスタ!$C$19
),0),0
) +
IF(AND(R84&gt;=入力項目!$S$18,R84&lt;=入力項目!$S$19),入力項目!$S$20,0) +
IF(AND(R84&gt;=入力項目!$S$21,R84&lt;=入力項目!$S$22),入力項目!$S$23,0) +
IF(AND(R84&gt;=入力項目!$S$24,R84&lt;=入力項目!$S$25),入力項目!$S$26,0)
)</f>
        <v>0</v>
      </c>
      <c r="AG84">
        <f ca="1">-(
_xlfn.IFS(
S84&lt;=入力項目!$S$11,0,
AND(S84&gt;=入力項目!$S$11+1,S84&lt;=3),IFERROR(VLOOKUP(入力項目!$S$12,子育て関連マスタ!$I$4:$M$5,4,FALSE),0),
AND(S84&gt;=4,S84&lt;=6),IFERROR(VLOOKUP(入力項目!$S$13,子育て関連マスタ!$I$9:$M$12,4,FALSE),0),
AND(S84&gt;=7,S84&lt;=12),IFERROR(VLOOKUP(入力項目!$S$14,子育て関連マスタ!$I$16:$M$17,4,FALSE),0),
AND(S84&gt;=13,S84&lt;=15),IFERROR(VLOOKUP(入力項目!$S$15,子育て関連マスタ!$I$21:$M$22,4,FALSE),0),
AND(S84&gt;=16,S84&lt;=18),IFERROR(VLOOKUP(入力項目!$S$16,子育て関連マスタ!$I$26:$M$28,4,FALSE),0),
AND(S84&gt;=19,S84&lt;=20,入力項目!$S$16="高専"),IFERROR(VLOOKUP(入力項目!$S$16,子育て関連マスタ!$I$26:$M$28,4,FALSE),0),
AND(S84&gt;=19,S84&lt;=20,入力項目!$S$16&lt;&gt;"高専"),IFERROR(VLOOKUP(入力項目!$S$17,子育て関連マスタ!$I$32:$M$37,4,FALSE),0),
AND(S84&gt;=21,S84&lt;=22,入力項目!$S$16="高専"),IFERROR(VLOOKUP(入力項目!$S$17,子育て関連マスタ!$I$32:$M$34,4,FALSE),0),
AND(S84&gt;=21,S84&lt;=22,入力項目!$S$16&lt;&gt;"高専"),IFERROR(VLOOKUP(入力項目!$S$17,子育て関連マスタ!$I$32:$M$34,4,FALSE),0),
S84&gt;=23,0
) +
IF($D84=4,
  IFERROR(_xlfn.IFS(
  S84&lt;=入力項目!$S$11,0,
  AND(S84=入力項目!$S$11),IFERROR(VLOOKUP(入力項目!$S$12,子育て関連マスタ!$I$4:$M$5,2,FALSE),0),
  AND(S84=4),IFERROR(VLOOKUP(入力項目!$S$13,子育て関連マスタ!$I$9:$M$12,2,FALSE),0),
  AND(S84=7),IFERROR(VLOOKUP(入力項目!$S$14,子育て関連マスタ!$I$16:$M$17,2,FALSE),0),
  AND(S84=13),IFERROR(VLOOKUP(入力項目!$S$15,子育て関連マスタ!$I$21:$M$22,2,FALSE),0),
  AND(S84=16),IFERROR(VLOOKUP(入力項目!$S$16,子育て関連マスタ!$I$26:$M$28,2,FALSE),0),
  AND(S84=19,入力項目!$S$16&lt;&gt;"高専"),IFERROR(VLOOKUP(入力項目!$S$17,子育て関連マスタ!$I$32:$M$37,2,FALSE),0),
  AND(S84=21,入力項目!$S$16="高専"),IFERROR(VLOOKUP(入力項目!$S$17,子育て関連マスタ!$I$32:$M$37,2,FALSE),0),
  S84&gt;=22,0
  ),0),0
) +
IF(AND(S84&gt;=1,S84&lt;=15),IF($D84=入力項目!$S$8,入力項目!$S$3,0),0) +
IF(AND(S84&gt;=1,S84&lt;=15),IF($D84=5,入力項目!$S$4,0),0) +
IF(AND(S84&gt;=1,S84&lt;=15),IF($D84=12,入力項目!$S$5,0),0) +
IF(AND(入力項目!$S$7=$A84,入力項目!$S$8=$D84),子育て関連マスタ!$C$14,0) +
IFERROR(IF(AND(YEAR(EDATE(DATE(入力項目!$S$7,入力項目!$S$8,1),1))=$A84,MONTH(EDATE(DATE(入力項目!$S$7,入力項目!$S$8,1),1))=$D84),子育て関連マスタ!$C$15,0),0) +
IF(AND(OR(S84=3,S84=5,S84=7),$D84=11),子育て関連マスタ!$C$17,0) +
IF(AND(S84=20,$D84=1),子育て関連マスタ!$C$18,0) +
IF(AND(S84=20,$D84=1),
IFERROR(_xlfn.IFS(
入力項目!$S$10="男",子育て関連マスタ!$C$18,
入力項目!$S$10="女",子育て関連マスタ!$C$19
),0),0
) +
IF(AND(S84&gt;=入力項目!$S$18,S84&lt;=入力項目!$S$19),入力項目!$S$20,0) +
IF(AND(S84&gt;=入力項目!$S$21,S84&lt;=入力項目!$S$22),入力項目!$S$23,0) +
IF(AND(S84&gt;=入力項目!$S$24,S84&lt;=入力項目!$S$25),入力項目!$S$26,0)
)</f>
        <v>0</v>
      </c>
      <c r="AH84">
        <f ca="1">-(
_xlfn.IFS(
T84&lt;=入力項目!$S$11,0,
AND(T84&gt;=入力項目!$S$11+1,T84&lt;=3),IFERROR(VLOOKUP(入力項目!$S$12,子育て関連マスタ!$I$4:$M$5,4,FALSE),0),
AND(T84&gt;=4,T84&lt;=6),IFERROR(VLOOKUP(入力項目!$S$13,子育て関連マスタ!$I$9:$M$12,4,FALSE),0),
AND(T84&gt;=7,T84&lt;=12),IFERROR(VLOOKUP(入力項目!$S$14,子育て関連マスタ!$I$16:$M$17,4,FALSE),0),
AND(T84&gt;=13,T84&lt;=15),IFERROR(VLOOKUP(入力項目!$S$15,子育て関連マスタ!$I$21:$M$22,4,FALSE),0),
AND(T84&gt;=16,T84&lt;=18),IFERROR(VLOOKUP(入力項目!$S$16,子育て関連マスタ!$I$26:$M$28,4,FALSE),0),
AND(T84&gt;=19,T84&lt;=20,入力項目!$S$16="高専"),IFERROR(VLOOKUP(入力項目!$S$16,子育て関連マスタ!$I$26:$M$28,4,FALSE),0),
AND(T84&gt;=19,T84&lt;=20,入力項目!$S$16&lt;&gt;"高専"),IFERROR(VLOOKUP(入力項目!$S$17,子育て関連マスタ!$I$32:$M$37,4,FALSE),0),
AND(T84&gt;=21,T84&lt;=22,入力項目!$S$16="高専"),IFERROR(VLOOKUP(入力項目!$S$17,子育て関連マスタ!$I$32:$M$34,4,FALSE),0),
AND(T84&gt;=21,T84&lt;=22,入力項目!$S$16&lt;&gt;"高専"),IFERROR(VLOOKUP(入力項目!$S$17,子育て関連マスタ!$I$32:$M$34,4,FALSE),0),
T84&gt;=23,0
) +
IF($D84=4,
  IFERROR(_xlfn.IFS(
  T84&lt;=入力項目!$S$11,0,
  AND(T84=入力項目!$S$11),IFERROR(VLOOKUP(入力項目!$S$12,子育て関連マスタ!$I$4:$M$5,2,FALSE),0),
  AND(T84=4),IFERROR(VLOOKUP(入力項目!$S$13,子育て関連マスタ!$I$9:$M$12,2,FALSE),0),
  AND(T84=7),IFERROR(VLOOKUP(入力項目!$S$14,子育て関連マスタ!$I$16:$M$17,2,FALSE),0),
  AND(T84=13),IFERROR(VLOOKUP(入力項目!$S$15,子育て関連マスタ!$I$21:$M$22,2,FALSE),0),
  AND(T84=16),IFERROR(VLOOKUP(入力項目!$S$16,子育て関連マスタ!$I$26:$M$28,2,FALSE),0),
  AND(T84=19,入力項目!$S$16&lt;&gt;"高専"),IFERROR(VLOOKUP(入力項目!$S$17,子育て関連マスタ!$I$32:$M$37,2,FALSE),0),
  AND(T84=21,入力項目!$S$16="高専"),IFERROR(VLOOKUP(入力項目!$S$17,子育て関連マスタ!$I$32:$M$37,2,FALSE),0),
  T84&gt;=22,0
  ),0),0
) +
IF(AND(T84&gt;=1,T84&lt;=15),IF($D84=入力項目!$S$8,入力項目!$S$3,0),0) +
IF(AND(T84&gt;=1,T84&lt;=15),IF($D84=5,入力項目!$S$4,0),0) +
IF(AND(T84&gt;=1,T84&lt;=15),IF($D84=12,入力項目!$S$5,0),0) +
IF(AND(入力項目!$S$7=$A84,入力項目!$S$8=$D84),子育て関連マスタ!$C$14,0) +
IFERROR(IF(AND(YEAR(EDATE(DATE(入力項目!$S$7,入力項目!$S$8,1),1))=$A84,MONTH(EDATE(DATE(入力項目!$S$7,入力項目!$S$8,1),1))=$D84),子育て関連マスタ!$C$15,0),0) +
IF(AND(OR(T84=3,T84=5,T84=7),$D84=11),子育て関連マスタ!$C$17,0) +
IF(AND(T84=20,$D84=1),子育て関連マスタ!$C$18,0) +
IF(AND(T84=20,$D84=1),
IFERROR(_xlfn.IFS(
入力項目!$S$10="男",子育て関連マスタ!$C$18,
入力項目!$S$10="女",子育て関連マスタ!$C$19
),0),0
) +
IF(AND(T84&gt;=入力項目!$S$18,T84&lt;=入力項目!$S$19),入力項目!$S$20,0) +
IF(AND(T84&gt;=入力項目!$S$21,T84&lt;=入力項目!$S$22),入力項目!$S$23,0) +
IF(AND(T84&gt;=入力項目!$S$24,T84&lt;=入力項目!$S$25),入力項目!$S$26,0)
)</f>
        <v>0</v>
      </c>
      <c r="AI84">
        <f ca="1">-(
_xlfn.IFS(
U84&lt;=入力項目!$S$11,0,
AND(U84&gt;=入力項目!$S$11+1,U84&lt;=3),IFERROR(VLOOKUP(入力項目!$S$12,子育て関連マスタ!$I$4:$M$5,4,FALSE),0),
AND(U84&gt;=4,U84&lt;=6),IFERROR(VLOOKUP(入力項目!$S$13,子育て関連マスタ!$I$9:$M$12,4,FALSE),0),
AND(U84&gt;=7,U84&lt;=12),IFERROR(VLOOKUP(入力項目!$S$14,子育て関連マスタ!$I$16:$M$17,4,FALSE),0),
AND(U84&gt;=13,U84&lt;=15),IFERROR(VLOOKUP(入力項目!$S$15,子育て関連マスタ!$I$21:$M$22,4,FALSE),0),
AND(U84&gt;=16,U84&lt;=18),IFERROR(VLOOKUP(入力項目!$S$16,子育て関連マスタ!$I$26:$M$28,4,FALSE),0),
AND(U84&gt;=19,U84&lt;=20,入力項目!$S$16="高専"),IFERROR(VLOOKUP(入力項目!$S$16,子育て関連マスタ!$I$26:$M$28,4,FALSE),0),
AND(U84&gt;=19,U84&lt;=20,入力項目!$S$16&lt;&gt;"高専"),IFERROR(VLOOKUP(入力項目!$S$17,子育て関連マスタ!$I$32:$M$37,4,FALSE),0),
AND(U84&gt;=21,U84&lt;=22,入力項目!$S$16="高専"),IFERROR(VLOOKUP(入力項目!$S$17,子育て関連マスタ!$I$32:$M$34,4,FALSE),0),
AND(U84&gt;=21,U84&lt;=22,入力項目!$S$16&lt;&gt;"高専"),IFERROR(VLOOKUP(入力項目!$S$17,子育て関連マスタ!$I$32:$M$34,4,FALSE),0),
U84&gt;=23,0
) +
IF($D84=4,
  IFERROR(_xlfn.IFS(
  U84&lt;=入力項目!$S$11,0,
  AND(U84=入力項目!$S$11),IFERROR(VLOOKUP(入力項目!$S$12,子育て関連マスタ!$I$4:$M$5,2,FALSE),0),
  AND(U84=4),IFERROR(VLOOKUP(入力項目!$S$13,子育て関連マスタ!$I$9:$M$12,2,FALSE),0),
  AND(U84=7),IFERROR(VLOOKUP(入力項目!$S$14,子育て関連マスタ!$I$16:$M$17,2,FALSE),0),
  AND(U84=13),IFERROR(VLOOKUP(入力項目!$S$15,子育て関連マスタ!$I$21:$M$22,2,FALSE),0),
  AND(U84=16),IFERROR(VLOOKUP(入力項目!$S$16,子育て関連マスタ!$I$26:$M$28,2,FALSE),0),
  AND(U84=19,入力項目!$S$16&lt;&gt;"高専"),IFERROR(VLOOKUP(入力項目!$S$17,子育て関連マスタ!$I$32:$M$37,2,FALSE),0),
  AND(U84=21,入力項目!$S$16="高専"),IFERROR(VLOOKUP(入力項目!$S$17,子育て関連マスタ!$I$32:$M$37,2,FALSE),0),
  U84&gt;=22,0
  ),0),0
) +
IF(AND(U84&gt;=1,U84&lt;=15),IF($D84=入力項目!$S$8,入力項目!$S$3,0),0) +
IF(AND(U84&gt;=1,U84&lt;=15),IF($D84=5,入力項目!$S$4,0),0) +
IF(AND(U84&gt;=1,U84&lt;=15),IF($D84=12,入力項目!$S$5,0),0) +
IF(AND(入力項目!$S$7=$A84,入力項目!$S$8=$D84),子育て関連マスタ!$C$14,0) +
IFERROR(IF(AND(YEAR(EDATE(DATE(入力項目!$S$7,入力項目!$S$8,1),1))=$A84,MONTH(EDATE(DATE(入力項目!$S$7,入力項目!$S$8,1),1))=$D84),子育て関連マスタ!$C$15,0),0) +
IF(AND(OR(U84=3,U84=5,U84=7),$D84=11),子育て関連マスタ!$C$17,0) +
IF(AND(U84=20,$D84=1),子育て関連マスタ!$C$18,0) +
IF(AND(U84=20,$D84=1),
IFERROR(_xlfn.IFS(
入力項目!$S$10="男",子育て関連マスタ!$C$18,
入力項目!$S$10="女",子育て関連マスタ!$C$19
),0),0
) +
IF(AND(U84&gt;=入力項目!$S$18,U84&lt;=入力項目!$S$19),入力項目!$S$20,0) +
IF(AND(U84&gt;=入力項目!$S$21,U84&lt;=入力項目!$S$22),入力項目!$S$23,0) +
IF(AND(U84&gt;=入力項目!$S$24,U84&lt;=入力項目!$S$25),入力項目!$S$26,0)
)</f>
        <v>0</v>
      </c>
      <c r="AJ84" s="10">
        <f ca="1">-VLOOKUP($D84,月別収支!$A$2:$H$13,7,FALSE)</f>
        <v>-20000</v>
      </c>
    </row>
    <row r="85" spans="1:36" x14ac:dyDescent="0.4">
      <c r="A85">
        <f t="shared" ca="1" si="20"/>
        <v>2031</v>
      </c>
      <c r="B85">
        <f t="shared" ca="1" si="27"/>
        <v>2031</v>
      </c>
      <c r="C85">
        <f t="shared" ca="1" si="28"/>
        <v>7</v>
      </c>
      <c r="D85">
        <f t="shared" ca="1" si="21"/>
        <v>7</v>
      </c>
      <c r="E85" t="str">
        <f t="shared" ca="1" si="22"/>
        <v>2031年7月</v>
      </c>
      <c r="F85">
        <f ca="1">IF(OR(入力項目!$N$5&lt;$A85,AND(入力項目!$N$5=$A85,入力項目!$N$6&lt;$D85)),IF(F84=0,1,IF(G85=12,F84+1,F84)),0)</f>
        <v>6</v>
      </c>
      <c r="G85">
        <f ca="1">IF(OR(入力項目!$N$5&lt;$A85,AND(入力項目!$N$5=$A85,入力項目!$N$6&lt;$D85)),IF(G84=12,1,G84+1),0)</f>
        <v>9</v>
      </c>
      <c r="H85" t="str">
        <f t="shared" ca="1" si="23"/>
        <v>6_9</v>
      </c>
      <c r="I85">
        <f ca="1">IF(
  IFERROR(AND($C85&gt;0,MOD($C85,入力項目!$N$22)=0,$D85=入力項目!$N$23), FALSE),
  1,
  IF(
    AND(I84&gt;0,J84=12),
    IF(I84=入力項目!$N$28, 0, I84+1),
    I84
  )
)</f>
        <v>3</v>
      </c>
      <c r="J85">
        <f ca="1">IF($D85=入力項目!$N$23,1,IFERROR(J84+1,1))</f>
        <v>2</v>
      </c>
      <c r="K85" t="str">
        <f t="shared" ca="1" si="24"/>
        <v>3_2</v>
      </c>
      <c r="L85">
        <f ca="1">L84+IF(入力項目!$D$4=$D85,1,0)</f>
        <v>35</v>
      </c>
      <c r="M85" t="str">
        <f t="shared" ca="1" si="25"/>
        <v>35歳</v>
      </c>
      <c r="N85">
        <f t="shared" ca="1" si="29"/>
        <v>36</v>
      </c>
      <c r="O85" t="str">
        <f t="shared" ca="1" si="26"/>
        <v>36歳</v>
      </c>
      <c r="P85">
        <f t="shared" ca="1" si="30"/>
        <v>11</v>
      </c>
      <c r="Q85">
        <f t="shared" ca="1" si="31"/>
        <v>9</v>
      </c>
      <c r="R85">
        <f t="shared" ca="1" si="32"/>
        <v>2032</v>
      </c>
      <c r="S85">
        <f t="shared" ca="1" si="33"/>
        <v>2032</v>
      </c>
      <c r="T85">
        <f t="shared" ca="1" si="34"/>
        <v>2032</v>
      </c>
      <c r="U85">
        <f t="shared" ca="1" si="35"/>
        <v>2032</v>
      </c>
      <c r="V85" s="10">
        <f t="shared" ca="1" si="36"/>
        <v>12916553</v>
      </c>
      <c r="W85" s="10">
        <f ca="1">IF($L85&lt;その他マスタ!$B$1,VLOOKUP($D85,月別収支!$A$2:$H$13,2,FALSE),その他マスタ!$B$3)+IF(AND($L85=その他マスタ!$B$1,入力項目!$I$9="あり",$D85=入力項目!$D$4),その他マスタ!$B$2,0)</f>
        <v>300000</v>
      </c>
      <c r="X85" s="10">
        <f ca="1">-IF(入力項目!$K$5=TRUE,
IF($F85+$G85&lt;3,VLOOKUP($D85,月別収支!$A$2:$H$13,8,FALSE),0)+IFERROR(VLOOKUP($H85,住宅ローン計算!C:P,13,FALSE),0)+IF($F85&gt;1,IF(OR($G85=3,$G85=6,$G85=9,$G85=12),ROUNDUP(入力項目!$N$18/4,0),0),0),
VLOOKUP($D85,月別収支!$A$2:$H$13,8,FALSE))</f>
        <v>-90177</v>
      </c>
      <c r="Y85" s="10">
        <f ca="1">-VLOOKUP($D85,月別収支!$A$2:$H$13,3,FALSE)</f>
        <v>-75000</v>
      </c>
      <c r="Z85" s="10">
        <f ca="1">-VLOOKUP($D85,月別収支!$A$2:$H$13,4,FALSE)</f>
        <v>-27000</v>
      </c>
      <c r="AA85" s="10">
        <f ca="1">-VLOOKUP($D85,月別収支!$A$2:$H$13,6,FALSE)</f>
        <v>-10000</v>
      </c>
      <c r="AB85" s="10">
        <f ca="1">-(
VLOOKUP($D85,月別収支!$A$2:$H$13,5,FALSE)+IF(AND(入力項目!$I$27&lt;=$A85,ISEVEN($A85-入力項目!$I$27),入力項目!$I$28=$D85),入力項目!$I$26,0)
+IF(入力項目!$K$26=TRUE,
IFERROR(VLOOKUP($K85,マイカーローン計算!C:P,13,FALSE),0),
IFERROR(
  IF(AND($C85&gt;0,MOD($C85,入力項目!$N$22)=0,$D85=入力項目!$N$23),入力項目!$N$24,0),
 0
)
)
)</f>
        <v>-20000</v>
      </c>
      <c r="AC85" s="10">
        <f ca="1">-IF($A85&lt;入力項目!$N$33,入力項目!$N$35,IF(AND($A85=入力項目!$N$33,$D85&lt;=入力項目!$N$34),入力項目!$N$35,0))</f>
        <v>0</v>
      </c>
      <c r="AD85">
        <f ca="1">-(
_xlfn.IFS(
P85&lt;=入力項目!$S$11,0,
AND(P85&gt;=入力項目!$S$11+1,P85&lt;=3),IFERROR(VLOOKUP(入力項目!$S$12,子育て関連マスタ!$I$4:$M$5,4,FALSE),0),
AND(P85&gt;=4,P85&lt;=6),IFERROR(VLOOKUP(入力項目!$S$13,子育て関連マスタ!$I$9:$M$12,4,FALSE),0),
AND(P85&gt;=7,P85&lt;=12),IFERROR(VLOOKUP(入力項目!$S$14,子育て関連マスタ!$I$16:$M$17,4,FALSE),0),
AND(P85&gt;=13,P85&lt;=15),IFERROR(VLOOKUP(入力項目!$S$15,子育て関連マスタ!$I$21:$M$22,4,FALSE),0),
AND(P85&gt;=16,P85&lt;=18),IFERROR(VLOOKUP(入力項目!$S$16,子育て関連マスタ!$I$26:$M$28,4,FALSE),0),
AND(P85&gt;=19,P85&lt;=20,入力項目!$S$16="高専"),IFERROR(VLOOKUP(入力項目!$S$16,子育て関連マスタ!$I$26:$M$28,4,FALSE),0),
AND(P85&gt;=19,P85&lt;=20,入力項目!$S$16&lt;&gt;"高専"),IFERROR(VLOOKUP(入力項目!$S$17,子育て関連マスタ!$I$32:$M$37,4,FALSE),0),
AND(P85&gt;=21,P85&lt;=22,入力項目!$S$16="高専"),IFERROR(VLOOKUP(入力項目!$S$17,子育て関連マスタ!$I$32:$M$34,4,FALSE),0),
AND(P85&gt;=21,P85&lt;=22,入力項目!$S$16&lt;&gt;"高専"),IFERROR(VLOOKUP(入力項目!$S$17,子育て関連マスタ!$I$32:$M$34,4,FALSE),0),
P85&gt;=23,0
) +
IF($D85=4,
  IFERROR(_xlfn.IFS(
  P85&lt;=入力項目!$S$11,0,
  AND(P85=入力項目!$S$11),IFERROR(VLOOKUP(入力項目!$S$12,子育て関連マスタ!$I$4:$M$5,2,FALSE),0),
  AND(P85=4),IFERROR(VLOOKUP(入力項目!$S$13,子育て関連マスタ!$I$9:$M$12,2,FALSE),0),
  AND(P85=7),IFERROR(VLOOKUP(入力項目!$S$14,子育て関連マスタ!$I$16:$M$17,2,FALSE),0),
  AND(P85=13),IFERROR(VLOOKUP(入力項目!$S$15,子育て関連マスタ!$I$21:$M$22,2,FALSE),0),
  AND(P85=16),IFERROR(VLOOKUP(入力項目!$S$16,子育て関連マスタ!$I$26:$M$28,2,FALSE),0),
  AND(P85=19,入力項目!$S$16&lt;&gt;"高専"),IFERROR(VLOOKUP(入力項目!$S$17,子育て関連マスタ!$I$32:$M$37,2,FALSE),0),
  AND(P85=21,入力項目!$S$16="高専"),IFERROR(VLOOKUP(入力項目!$S$17,子育て関連マスタ!$I$32:$M$37,2,FALSE),0),
  P85&gt;=22,0
  ),0),0
) +
IF(AND(P85&gt;=1,P85&lt;=15),IF($D85=入力項目!$S$8,入力項目!$S$3,0),0) +
IF(AND(P85&gt;=1,P85&lt;=15),IF($D85=5,入力項目!$S$4,0),0) +
IF(AND(P85&gt;=1,P85&lt;=15),IF($D85=12,入力項目!$S$5,0),0) +
IF(AND(入力項目!$S$7=$A85,入力項目!$S$8=$D85),子育て関連マスタ!$C$14,0) +
IFERROR(IF(AND(YEAR(EDATE(DATE(入力項目!$S$7,入力項目!$S$8,1),1))=$A85,MONTH(EDATE(DATE(入力項目!$S$7,入力項目!$S$8,1),1))=$D85),子育て関連マスタ!$C$15,0),0) +
IF(AND(OR(P85=3,P85=5,P85=7),$D85=11),子育て関連マスタ!$C$17,0) +
IF(AND(P85=20,$D85=1),子育て関連マスタ!$C$18,0) +
IF(AND(P85=20,$D85=1),
IFERROR(_xlfn.IFS(
入力項目!$S$10="男",子育て関連マスタ!$C$18,
入力項目!$S$10="女",子育て関連マスタ!$C$19
),0),0
) +
IF(AND(P85&gt;=入力項目!$S$18,P85&lt;=入力項目!$S$19),入力項目!$S$20,0) +
IF(AND(P85&gt;=入力項目!$S$21,P85&lt;=入力項目!$S$22),入力項目!$S$23,0) +
IF(AND(P85&gt;=入力項目!$S$24,P85&lt;=入力項目!$S$25),入力項目!$S$26,0)
)</f>
        <v>-40000</v>
      </c>
      <c r="AE85">
        <f ca="1">-(
_xlfn.IFS(
Q85&lt;=入力項目!$S$11,0,
AND(Q85&gt;=入力項目!$S$11+1,Q85&lt;=3),IFERROR(VLOOKUP(入力項目!$S$12,子育て関連マスタ!$I$4:$M$5,4,FALSE),0),
AND(Q85&gt;=4,Q85&lt;=6),IFERROR(VLOOKUP(入力項目!$S$13,子育て関連マスタ!$I$9:$M$12,4,FALSE),0),
AND(Q85&gt;=7,Q85&lt;=12),IFERROR(VLOOKUP(入力項目!$S$14,子育て関連マスタ!$I$16:$M$17,4,FALSE),0),
AND(Q85&gt;=13,Q85&lt;=15),IFERROR(VLOOKUP(入力項目!$S$15,子育て関連マスタ!$I$21:$M$22,4,FALSE),0),
AND(Q85&gt;=16,Q85&lt;=18),IFERROR(VLOOKUP(入力項目!$S$16,子育て関連マスタ!$I$26:$M$28,4,FALSE),0),
AND(Q85&gt;=19,Q85&lt;=20,入力項目!$S$16="高専"),IFERROR(VLOOKUP(入力項目!$S$16,子育て関連マスタ!$I$26:$M$28,4,FALSE),0),
AND(Q85&gt;=19,Q85&lt;=20,入力項目!$S$16&lt;&gt;"高専"),IFERROR(VLOOKUP(入力項目!$S$17,子育て関連マスタ!$I$32:$M$37,4,FALSE),0),
AND(Q85&gt;=21,Q85&lt;=22,入力項目!$S$16="高専"),IFERROR(VLOOKUP(入力項目!$S$17,子育て関連マスタ!$I$32:$M$34,4,FALSE),0),
AND(Q85&gt;=21,Q85&lt;=22,入力項目!$S$16&lt;&gt;"高専"),IFERROR(VLOOKUP(入力項目!$S$17,子育て関連マスタ!$I$32:$M$34,4,FALSE),0),
Q85&gt;=23,0
) +
IF($D85=4,
  IFERROR(_xlfn.IFS(
  Q85&lt;=入力項目!$S$11,0,
  AND(Q85=入力項目!$S$11),IFERROR(VLOOKUP(入力項目!$S$12,子育て関連マスタ!$I$4:$M$5,2,FALSE),0),
  AND(Q85=4),IFERROR(VLOOKUP(入力項目!$S$13,子育て関連マスタ!$I$9:$M$12,2,FALSE),0),
  AND(Q85=7),IFERROR(VLOOKUP(入力項目!$S$14,子育て関連マスタ!$I$16:$M$17,2,FALSE),0),
  AND(Q85=13),IFERROR(VLOOKUP(入力項目!$S$15,子育て関連マスタ!$I$21:$M$22,2,FALSE),0),
  AND(Q85=16),IFERROR(VLOOKUP(入力項目!$S$16,子育て関連マスタ!$I$26:$M$28,2,FALSE),0),
  AND(Q85=19,入力項目!$S$16&lt;&gt;"高専"),IFERROR(VLOOKUP(入力項目!$S$17,子育て関連マスタ!$I$32:$M$37,2,FALSE),0),
  AND(Q85=21,入力項目!$S$16="高専"),IFERROR(VLOOKUP(入力項目!$S$17,子育て関連マスタ!$I$32:$M$37,2,FALSE),0),
  Q85&gt;=22,0
  ),0),0
) +
IF(AND(Q85&gt;=1,Q85&lt;=15),IF($D85=入力項目!$S$8,入力項目!$S$3,0),0) +
IF(AND(Q85&gt;=1,Q85&lt;=15),IF($D85=5,入力項目!$S$4,0),0) +
IF(AND(Q85&gt;=1,Q85&lt;=15),IF($D85=12,入力項目!$S$5,0),0) +
IF(AND(入力項目!$S$7=$A85,入力項目!$S$8=$D85),子育て関連マスタ!$C$14,0) +
IFERROR(IF(AND(YEAR(EDATE(DATE(入力項目!$S$7,入力項目!$S$8,1),1))=$A85,MONTH(EDATE(DATE(入力項目!$S$7,入力項目!$S$8,1),1))=$D85),子育て関連マスタ!$C$15,0),0) +
IF(AND(OR(Q85=3,Q85=5,Q85=7),$D85=11),子育て関連マスタ!$C$17,0) +
IF(AND(Q85=20,$D85=1),子育て関連マスタ!$C$18,0) +
IF(AND(Q85=20,$D85=1),
IFERROR(_xlfn.IFS(
入力項目!$S$10="男",子育て関連マスタ!$C$18,
入力項目!$S$10="女",子育て関連マスタ!$C$19
),0),0
) +
IF(AND(Q85&gt;=入力項目!$S$18,Q85&lt;=入力項目!$S$19),入力項目!$S$20,0) +
IF(AND(Q85&gt;=入力項目!$S$21,Q85&lt;=入力項目!$S$22),入力項目!$S$23,0) +
IF(AND(Q85&gt;=入力項目!$S$24,Q85&lt;=入力項目!$S$25),入力項目!$S$26,0)
)</f>
        <v>-40000</v>
      </c>
      <c r="AF85">
        <f ca="1">-(
_xlfn.IFS(
R85&lt;=入力項目!$S$11,0,
AND(R85&gt;=入力項目!$S$11+1,R85&lt;=3),IFERROR(VLOOKUP(入力項目!$S$12,子育て関連マスタ!$I$4:$M$5,4,FALSE),0),
AND(R85&gt;=4,R85&lt;=6),IFERROR(VLOOKUP(入力項目!$S$13,子育て関連マスタ!$I$9:$M$12,4,FALSE),0),
AND(R85&gt;=7,R85&lt;=12),IFERROR(VLOOKUP(入力項目!$S$14,子育て関連マスタ!$I$16:$M$17,4,FALSE),0),
AND(R85&gt;=13,R85&lt;=15),IFERROR(VLOOKUP(入力項目!$S$15,子育て関連マスタ!$I$21:$M$22,4,FALSE),0),
AND(R85&gt;=16,R85&lt;=18),IFERROR(VLOOKUP(入力項目!$S$16,子育て関連マスタ!$I$26:$M$28,4,FALSE),0),
AND(R85&gt;=19,R85&lt;=20,入力項目!$S$16="高専"),IFERROR(VLOOKUP(入力項目!$S$16,子育て関連マスタ!$I$26:$M$28,4,FALSE),0),
AND(R85&gt;=19,R85&lt;=20,入力項目!$S$16&lt;&gt;"高専"),IFERROR(VLOOKUP(入力項目!$S$17,子育て関連マスタ!$I$32:$M$37,4,FALSE),0),
AND(R85&gt;=21,R85&lt;=22,入力項目!$S$16="高専"),IFERROR(VLOOKUP(入力項目!$S$17,子育て関連マスタ!$I$32:$M$34,4,FALSE),0),
AND(R85&gt;=21,R85&lt;=22,入力項目!$S$16&lt;&gt;"高専"),IFERROR(VLOOKUP(入力項目!$S$17,子育て関連マスタ!$I$32:$M$34,4,FALSE),0),
R85&gt;=23,0
) +
IF($D85=4,
  IFERROR(_xlfn.IFS(
  R85&lt;=入力項目!$S$11,0,
  AND(R85=入力項目!$S$11),IFERROR(VLOOKUP(入力項目!$S$12,子育て関連マスタ!$I$4:$M$5,2,FALSE),0),
  AND(R85=4),IFERROR(VLOOKUP(入力項目!$S$13,子育て関連マスタ!$I$9:$M$12,2,FALSE),0),
  AND(R85=7),IFERROR(VLOOKUP(入力項目!$S$14,子育て関連マスタ!$I$16:$M$17,2,FALSE),0),
  AND(R85=13),IFERROR(VLOOKUP(入力項目!$S$15,子育て関連マスタ!$I$21:$M$22,2,FALSE),0),
  AND(R85=16),IFERROR(VLOOKUP(入力項目!$S$16,子育て関連マスタ!$I$26:$M$28,2,FALSE),0),
  AND(R85=19,入力項目!$S$16&lt;&gt;"高専"),IFERROR(VLOOKUP(入力項目!$S$17,子育て関連マスタ!$I$32:$M$37,2,FALSE),0),
  AND(R85=21,入力項目!$S$16="高専"),IFERROR(VLOOKUP(入力項目!$S$17,子育て関連マスタ!$I$32:$M$37,2,FALSE),0),
  R85&gt;=22,0
  ),0),0
) +
IF(AND(R85&gt;=1,R85&lt;=15),IF($D85=入力項目!$S$8,入力項目!$S$3,0),0) +
IF(AND(R85&gt;=1,R85&lt;=15),IF($D85=5,入力項目!$S$4,0),0) +
IF(AND(R85&gt;=1,R85&lt;=15),IF($D85=12,入力項目!$S$5,0),0) +
IF(AND(入力項目!$S$7=$A85,入力項目!$S$8=$D85),子育て関連マスタ!$C$14,0) +
IFERROR(IF(AND(YEAR(EDATE(DATE(入力項目!$S$7,入力項目!$S$8,1),1))=$A85,MONTH(EDATE(DATE(入力項目!$S$7,入力項目!$S$8,1),1))=$D85),子育て関連マスタ!$C$15,0),0) +
IF(AND(OR(R85=3,R85=5,R85=7),$D85=11),子育て関連マスタ!$C$17,0) +
IF(AND(R85=20,$D85=1),子育て関連マスタ!$C$18,0) +
IF(AND(R85=20,$D85=1),
IFERROR(_xlfn.IFS(
入力項目!$S$10="男",子育て関連マスタ!$C$18,
入力項目!$S$10="女",子育て関連マスタ!$C$19
),0),0
) +
IF(AND(R85&gt;=入力項目!$S$18,R85&lt;=入力項目!$S$19),入力項目!$S$20,0) +
IF(AND(R85&gt;=入力項目!$S$21,R85&lt;=入力項目!$S$22),入力項目!$S$23,0) +
IF(AND(R85&gt;=入力項目!$S$24,R85&lt;=入力項目!$S$25),入力項目!$S$26,0)
)</f>
        <v>0</v>
      </c>
      <c r="AG85">
        <f ca="1">-(
_xlfn.IFS(
S85&lt;=入力項目!$S$11,0,
AND(S85&gt;=入力項目!$S$11+1,S85&lt;=3),IFERROR(VLOOKUP(入力項目!$S$12,子育て関連マスタ!$I$4:$M$5,4,FALSE),0),
AND(S85&gt;=4,S85&lt;=6),IFERROR(VLOOKUP(入力項目!$S$13,子育て関連マスタ!$I$9:$M$12,4,FALSE),0),
AND(S85&gt;=7,S85&lt;=12),IFERROR(VLOOKUP(入力項目!$S$14,子育て関連マスタ!$I$16:$M$17,4,FALSE),0),
AND(S85&gt;=13,S85&lt;=15),IFERROR(VLOOKUP(入力項目!$S$15,子育て関連マスタ!$I$21:$M$22,4,FALSE),0),
AND(S85&gt;=16,S85&lt;=18),IFERROR(VLOOKUP(入力項目!$S$16,子育て関連マスタ!$I$26:$M$28,4,FALSE),0),
AND(S85&gt;=19,S85&lt;=20,入力項目!$S$16="高専"),IFERROR(VLOOKUP(入力項目!$S$16,子育て関連マスタ!$I$26:$M$28,4,FALSE),0),
AND(S85&gt;=19,S85&lt;=20,入力項目!$S$16&lt;&gt;"高専"),IFERROR(VLOOKUP(入力項目!$S$17,子育て関連マスタ!$I$32:$M$37,4,FALSE),0),
AND(S85&gt;=21,S85&lt;=22,入力項目!$S$16="高専"),IFERROR(VLOOKUP(入力項目!$S$17,子育て関連マスタ!$I$32:$M$34,4,FALSE),0),
AND(S85&gt;=21,S85&lt;=22,入力項目!$S$16&lt;&gt;"高専"),IFERROR(VLOOKUP(入力項目!$S$17,子育て関連マスタ!$I$32:$M$34,4,FALSE),0),
S85&gt;=23,0
) +
IF($D85=4,
  IFERROR(_xlfn.IFS(
  S85&lt;=入力項目!$S$11,0,
  AND(S85=入力項目!$S$11),IFERROR(VLOOKUP(入力項目!$S$12,子育て関連マスタ!$I$4:$M$5,2,FALSE),0),
  AND(S85=4),IFERROR(VLOOKUP(入力項目!$S$13,子育て関連マスタ!$I$9:$M$12,2,FALSE),0),
  AND(S85=7),IFERROR(VLOOKUP(入力項目!$S$14,子育て関連マスタ!$I$16:$M$17,2,FALSE),0),
  AND(S85=13),IFERROR(VLOOKUP(入力項目!$S$15,子育て関連マスタ!$I$21:$M$22,2,FALSE),0),
  AND(S85=16),IFERROR(VLOOKUP(入力項目!$S$16,子育て関連マスタ!$I$26:$M$28,2,FALSE),0),
  AND(S85=19,入力項目!$S$16&lt;&gt;"高専"),IFERROR(VLOOKUP(入力項目!$S$17,子育て関連マスタ!$I$32:$M$37,2,FALSE),0),
  AND(S85=21,入力項目!$S$16="高専"),IFERROR(VLOOKUP(入力項目!$S$17,子育て関連マスタ!$I$32:$M$37,2,FALSE),0),
  S85&gt;=22,0
  ),0),0
) +
IF(AND(S85&gt;=1,S85&lt;=15),IF($D85=入力項目!$S$8,入力項目!$S$3,0),0) +
IF(AND(S85&gt;=1,S85&lt;=15),IF($D85=5,入力項目!$S$4,0),0) +
IF(AND(S85&gt;=1,S85&lt;=15),IF($D85=12,入力項目!$S$5,0),0) +
IF(AND(入力項目!$S$7=$A85,入力項目!$S$8=$D85),子育て関連マスタ!$C$14,0) +
IFERROR(IF(AND(YEAR(EDATE(DATE(入力項目!$S$7,入力項目!$S$8,1),1))=$A85,MONTH(EDATE(DATE(入力項目!$S$7,入力項目!$S$8,1),1))=$D85),子育て関連マスタ!$C$15,0),0) +
IF(AND(OR(S85=3,S85=5,S85=7),$D85=11),子育て関連マスタ!$C$17,0) +
IF(AND(S85=20,$D85=1),子育て関連マスタ!$C$18,0) +
IF(AND(S85=20,$D85=1),
IFERROR(_xlfn.IFS(
入力項目!$S$10="男",子育て関連マスタ!$C$18,
入力項目!$S$10="女",子育て関連マスタ!$C$19
),0),0
) +
IF(AND(S85&gt;=入力項目!$S$18,S85&lt;=入力項目!$S$19),入力項目!$S$20,0) +
IF(AND(S85&gt;=入力項目!$S$21,S85&lt;=入力項目!$S$22),入力項目!$S$23,0) +
IF(AND(S85&gt;=入力項目!$S$24,S85&lt;=入力項目!$S$25),入力項目!$S$26,0)
)</f>
        <v>0</v>
      </c>
      <c r="AH85">
        <f ca="1">-(
_xlfn.IFS(
T85&lt;=入力項目!$S$11,0,
AND(T85&gt;=入力項目!$S$11+1,T85&lt;=3),IFERROR(VLOOKUP(入力項目!$S$12,子育て関連マスタ!$I$4:$M$5,4,FALSE),0),
AND(T85&gt;=4,T85&lt;=6),IFERROR(VLOOKUP(入力項目!$S$13,子育て関連マスタ!$I$9:$M$12,4,FALSE),0),
AND(T85&gt;=7,T85&lt;=12),IFERROR(VLOOKUP(入力項目!$S$14,子育て関連マスタ!$I$16:$M$17,4,FALSE),0),
AND(T85&gt;=13,T85&lt;=15),IFERROR(VLOOKUP(入力項目!$S$15,子育て関連マスタ!$I$21:$M$22,4,FALSE),0),
AND(T85&gt;=16,T85&lt;=18),IFERROR(VLOOKUP(入力項目!$S$16,子育て関連マスタ!$I$26:$M$28,4,FALSE),0),
AND(T85&gt;=19,T85&lt;=20,入力項目!$S$16="高専"),IFERROR(VLOOKUP(入力項目!$S$16,子育て関連マスタ!$I$26:$M$28,4,FALSE),0),
AND(T85&gt;=19,T85&lt;=20,入力項目!$S$16&lt;&gt;"高専"),IFERROR(VLOOKUP(入力項目!$S$17,子育て関連マスタ!$I$32:$M$37,4,FALSE),0),
AND(T85&gt;=21,T85&lt;=22,入力項目!$S$16="高専"),IFERROR(VLOOKUP(入力項目!$S$17,子育て関連マスタ!$I$32:$M$34,4,FALSE),0),
AND(T85&gt;=21,T85&lt;=22,入力項目!$S$16&lt;&gt;"高専"),IFERROR(VLOOKUP(入力項目!$S$17,子育て関連マスタ!$I$32:$M$34,4,FALSE),0),
T85&gt;=23,0
) +
IF($D85=4,
  IFERROR(_xlfn.IFS(
  T85&lt;=入力項目!$S$11,0,
  AND(T85=入力項目!$S$11),IFERROR(VLOOKUP(入力項目!$S$12,子育て関連マスタ!$I$4:$M$5,2,FALSE),0),
  AND(T85=4),IFERROR(VLOOKUP(入力項目!$S$13,子育て関連マスタ!$I$9:$M$12,2,FALSE),0),
  AND(T85=7),IFERROR(VLOOKUP(入力項目!$S$14,子育て関連マスタ!$I$16:$M$17,2,FALSE),0),
  AND(T85=13),IFERROR(VLOOKUP(入力項目!$S$15,子育て関連マスタ!$I$21:$M$22,2,FALSE),0),
  AND(T85=16),IFERROR(VLOOKUP(入力項目!$S$16,子育て関連マスタ!$I$26:$M$28,2,FALSE),0),
  AND(T85=19,入力項目!$S$16&lt;&gt;"高専"),IFERROR(VLOOKUP(入力項目!$S$17,子育て関連マスタ!$I$32:$M$37,2,FALSE),0),
  AND(T85=21,入力項目!$S$16="高専"),IFERROR(VLOOKUP(入力項目!$S$17,子育て関連マスタ!$I$32:$M$37,2,FALSE),0),
  T85&gt;=22,0
  ),0),0
) +
IF(AND(T85&gt;=1,T85&lt;=15),IF($D85=入力項目!$S$8,入力項目!$S$3,0),0) +
IF(AND(T85&gt;=1,T85&lt;=15),IF($D85=5,入力項目!$S$4,0),0) +
IF(AND(T85&gt;=1,T85&lt;=15),IF($D85=12,入力項目!$S$5,0),0) +
IF(AND(入力項目!$S$7=$A85,入力項目!$S$8=$D85),子育て関連マスタ!$C$14,0) +
IFERROR(IF(AND(YEAR(EDATE(DATE(入力項目!$S$7,入力項目!$S$8,1),1))=$A85,MONTH(EDATE(DATE(入力項目!$S$7,入力項目!$S$8,1),1))=$D85),子育て関連マスタ!$C$15,0),0) +
IF(AND(OR(T85=3,T85=5,T85=7),$D85=11),子育て関連マスタ!$C$17,0) +
IF(AND(T85=20,$D85=1),子育て関連マスタ!$C$18,0) +
IF(AND(T85=20,$D85=1),
IFERROR(_xlfn.IFS(
入力項目!$S$10="男",子育て関連マスタ!$C$18,
入力項目!$S$10="女",子育て関連マスタ!$C$19
),0),0
) +
IF(AND(T85&gt;=入力項目!$S$18,T85&lt;=入力項目!$S$19),入力項目!$S$20,0) +
IF(AND(T85&gt;=入力項目!$S$21,T85&lt;=入力項目!$S$22),入力項目!$S$23,0) +
IF(AND(T85&gt;=入力項目!$S$24,T85&lt;=入力項目!$S$25),入力項目!$S$26,0)
)</f>
        <v>0</v>
      </c>
      <c r="AI85">
        <f ca="1">-(
_xlfn.IFS(
U85&lt;=入力項目!$S$11,0,
AND(U85&gt;=入力項目!$S$11+1,U85&lt;=3),IFERROR(VLOOKUP(入力項目!$S$12,子育て関連マスタ!$I$4:$M$5,4,FALSE),0),
AND(U85&gt;=4,U85&lt;=6),IFERROR(VLOOKUP(入力項目!$S$13,子育て関連マスタ!$I$9:$M$12,4,FALSE),0),
AND(U85&gt;=7,U85&lt;=12),IFERROR(VLOOKUP(入力項目!$S$14,子育て関連マスタ!$I$16:$M$17,4,FALSE),0),
AND(U85&gt;=13,U85&lt;=15),IFERROR(VLOOKUP(入力項目!$S$15,子育て関連マスタ!$I$21:$M$22,4,FALSE),0),
AND(U85&gt;=16,U85&lt;=18),IFERROR(VLOOKUP(入力項目!$S$16,子育て関連マスタ!$I$26:$M$28,4,FALSE),0),
AND(U85&gt;=19,U85&lt;=20,入力項目!$S$16="高専"),IFERROR(VLOOKUP(入力項目!$S$16,子育て関連マスタ!$I$26:$M$28,4,FALSE),0),
AND(U85&gt;=19,U85&lt;=20,入力項目!$S$16&lt;&gt;"高専"),IFERROR(VLOOKUP(入力項目!$S$17,子育て関連マスタ!$I$32:$M$37,4,FALSE),0),
AND(U85&gt;=21,U85&lt;=22,入力項目!$S$16="高専"),IFERROR(VLOOKUP(入力項目!$S$17,子育て関連マスタ!$I$32:$M$34,4,FALSE),0),
AND(U85&gt;=21,U85&lt;=22,入力項目!$S$16&lt;&gt;"高専"),IFERROR(VLOOKUP(入力項目!$S$17,子育て関連マスタ!$I$32:$M$34,4,FALSE),0),
U85&gt;=23,0
) +
IF($D85=4,
  IFERROR(_xlfn.IFS(
  U85&lt;=入力項目!$S$11,0,
  AND(U85=入力項目!$S$11),IFERROR(VLOOKUP(入力項目!$S$12,子育て関連マスタ!$I$4:$M$5,2,FALSE),0),
  AND(U85=4),IFERROR(VLOOKUP(入力項目!$S$13,子育て関連マスタ!$I$9:$M$12,2,FALSE),0),
  AND(U85=7),IFERROR(VLOOKUP(入力項目!$S$14,子育て関連マスタ!$I$16:$M$17,2,FALSE),0),
  AND(U85=13),IFERROR(VLOOKUP(入力項目!$S$15,子育て関連マスタ!$I$21:$M$22,2,FALSE),0),
  AND(U85=16),IFERROR(VLOOKUP(入力項目!$S$16,子育て関連マスタ!$I$26:$M$28,2,FALSE),0),
  AND(U85=19,入力項目!$S$16&lt;&gt;"高専"),IFERROR(VLOOKUP(入力項目!$S$17,子育て関連マスタ!$I$32:$M$37,2,FALSE),0),
  AND(U85=21,入力項目!$S$16="高専"),IFERROR(VLOOKUP(入力項目!$S$17,子育て関連マスタ!$I$32:$M$37,2,FALSE),0),
  U85&gt;=22,0
  ),0),0
) +
IF(AND(U85&gt;=1,U85&lt;=15),IF($D85=入力項目!$S$8,入力項目!$S$3,0),0) +
IF(AND(U85&gt;=1,U85&lt;=15),IF($D85=5,入力項目!$S$4,0),0) +
IF(AND(U85&gt;=1,U85&lt;=15),IF($D85=12,入力項目!$S$5,0),0) +
IF(AND(入力項目!$S$7=$A85,入力項目!$S$8=$D85),子育て関連マスタ!$C$14,0) +
IFERROR(IF(AND(YEAR(EDATE(DATE(入力項目!$S$7,入力項目!$S$8,1),1))=$A85,MONTH(EDATE(DATE(入力項目!$S$7,入力項目!$S$8,1),1))=$D85),子育て関連マスタ!$C$15,0),0) +
IF(AND(OR(U85=3,U85=5,U85=7),$D85=11),子育て関連マスタ!$C$17,0) +
IF(AND(U85=20,$D85=1),子育て関連マスタ!$C$18,0) +
IF(AND(U85=20,$D85=1),
IFERROR(_xlfn.IFS(
入力項目!$S$10="男",子育て関連マスタ!$C$18,
入力項目!$S$10="女",子育て関連マスタ!$C$19
),0),0
) +
IF(AND(U85&gt;=入力項目!$S$18,U85&lt;=入力項目!$S$19),入力項目!$S$20,0) +
IF(AND(U85&gt;=入力項目!$S$21,U85&lt;=入力項目!$S$22),入力項目!$S$23,0) +
IF(AND(U85&gt;=入力項目!$S$24,U85&lt;=入力項目!$S$25),入力項目!$S$26,0)
)</f>
        <v>0</v>
      </c>
      <c r="AJ85" s="10">
        <f ca="1">-VLOOKUP($D85,月別収支!$A$2:$H$13,7,FALSE)</f>
        <v>-20000</v>
      </c>
    </row>
    <row r="86" spans="1:36" x14ac:dyDescent="0.4">
      <c r="A86">
        <f t="shared" ca="1" si="20"/>
        <v>2031</v>
      </c>
      <c r="B86">
        <f t="shared" ca="1" si="27"/>
        <v>2031</v>
      </c>
      <c r="C86">
        <f t="shared" ca="1" si="28"/>
        <v>7</v>
      </c>
      <c r="D86">
        <f t="shared" ca="1" si="21"/>
        <v>8</v>
      </c>
      <c r="E86" t="str">
        <f t="shared" ca="1" si="22"/>
        <v>2031年8月</v>
      </c>
      <c r="F86">
        <f ca="1">IF(OR(入力項目!$N$5&lt;$A86,AND(入力項目!$N$5=$A86,入力項目!$N$6&lt;$D86)),IF(F85=0,1,IF(G86=12,F85+1,F85)),0)</f>
        <v>6</v>
      </c>
      <c r="G86">
        <f ca="1">IF(OR(入力項目!$N$5&lt;$A86,AND(入力項目!$N$5=$A86,入力項目!$N$6&lt;$D86)),IF(G85=12,1,G85+1),0)</f>
        <v>10</v>
      </c>
      <c r="H86" t="str">
        <f t="shared" ca="1" si="23"/>
        <v>6_10</v>
      </c>
      <c r="I86">
        <f ca="1">IF(
  IFERROR(AND($C86&gt;0,MOD($C86,入力項目!$N$22)=0,$D86=入力項目!$N$23), FALSE),
  1,
  IF(
    AND(I85&gt;0,J85=12),
    IF(I85=入力項目!$N$28, 0, I85+1),
    I85
  )
)</f>
        <v>3</v>
      </c>
      <c r="J86">
        <f ca="1">IF($D86=入力項目!$N$23,1,IFERROR(J85+1,1))</f>
        <v>3</v>
      </c>
      <c r="K86" t="str">
        <f t="shared" ca="1" si="24"/>
        <v>3_3</v>
      </c>
      <c r="L86">
        <f ca="1">L85+IF(入力項目!$D$4=$D86,1,0)</f>
        <v>35</v>
      </c>
      <c r="M86" t="str">
        <f t="shared" ca="1" si="25"/>
        <v>35歳</v>
      </c>
      <c r="N86">
        <f t="shared" ca="1" si="29"/>
        <v>36</v>
      </c>
      <c r="O86" t="str">
        <f t="shared" ca="1" si="26"/>
        <v>36歳</v>
      </c>
      <c r="P86">
        <f t="shared" ca="1" si="30"/>
        <v>11</v>
      </c>
      <c r="Q86">
        <f t="shared" ca="1" si="31"/>
        <v>9</v>
      </c>
      <c r="R86">
        <f t="shared" ca="1" si="32"/>
        <v>2032</v>
      </c>
      <c r="S86">
        <f t="shared" ca="1" si="33"/>
        <v>2032</v>
      </c>
      <c r="T86">
        <f t="shared" ca="1" si="34"/>
        <v>2032</v>
      </c>
      <c r="U86">
        <f t="shared" ca="1" si="35"/>
        <v>2032</v>
      </c>
      <c r="V86" s="10">
        <f t="shared" ca="1" si="36"/>
        <v>12931876</v>
      </c>
      <c r="W86" s="10">
        <f ca="1">IF($L86&lt;その他マスタ!$B$1,VLOOKUP($D86,月別収支!$A$2:$H$13,2,FALSE),その他マスタ!$B$3)+IF(AND($L86=その他マスタ!$B$1,入力項目!$I$9="あり",$D86=入力項目!$D$4),その他マスタ!$B$2,0)</f>
        <v>300000</v>
      </c>
      <c r="X86" s="10">
        <f ca="1">-IF(入力項目!$K$5=TRUE,
IF($F86+$G86&lt;3,VLOOKUP($D86,月別収支!$A$2:$H$13,8,FALSE),0)+IFERROR(VLOOKUP($H86,住宅ローン計算!C:P,13,FALSE),0)+IF($F86&gt;1,IF(OR($G86=3,$G86=6,$G86=9,$G86=12),ROUNDUP(入力項目!$N$18/4,0),0),0),
VLOOKUP($D86,月別収支!$A$2:$H$13,8,FALSE))</f>
        <v>-52677</v>
      </c>
      <c r="Y86" s="10">
        <f ca="1">-VLOOKUP($D86,月別収支!$A$2:$H$13,3,FALSE)</f>
        <v>-75000</v>
      </c>
      <c r="Z86" s="10">
        <f ca="1">-VLOOKUP($D86,月別収支!$A$2:$H$13,4,FALSE)</f>
        <v>-27000</v>
      </c>
      <c r="AA86" s="10">
        <f ca="1">-VLOOKUP($D86,月別収支!$A$2:$H$13,6,FALSE)</f>
        <v>-10000</v>
      </c>
      <c r="AB86" s="10">
        <f ca="1">-(
VLOOKUP($D86,月別収支!$A$2:$H$13,5,FALSE)+IF(AND(入力項目!$I$27&lt;=$A86,ISEVEN($A86-入力項目!$I$27),入力項目!$I$28=$D86),入力項目!$I$26,0)
+IF(入力項目!$K$26=TRUE,
IFERROR(VLOOKUP($K86,マイカーローン計算!C:P,13,FALSE),0),
IFERROR(
  IF(AND($C86&gt;0,MOD($C86,入力項目!$N$22)=0,$D86=入力項目!$N$23),入力項目!$N$24,0),
 0
)
)
)</f>
        <v>-20000</v>
      </c>
      <c r="AC86" s="10">
        <f ca="1">-IF($A86&lt;入力項目!$N$33,入力項目!$N$35,IF(AND($A86=入力項目!$N$33,$D86&lt;=入力項目!$N$34),入力項目!$N$35,0))</f>
        <v>0</v>
      </c>
      <c r="AD86">
        <f ca="1">-(
_xlfn.IFS(
P86&lt;=入力項目!$S$11,0,
AND(P86&gt;=入力項目!$S$11+1,P86&lt;=3),IFERROR(VLOOKUP(入力項目!$S$12,子育て関連マスタ!$I$4:$M$5,4,FALSE),0),
AND(P86&gt;=4,P86&lt;=6),IFERROR(VLOOKUP(入力項目!$S$13,子育て関連マスタ!$I$9:$M$12,4,FALSE),0),
AND(P86&gt;=7,P86&lt;=12),IFERROR(VLOOKUP(入力項目!$S$14,子育て関連マスタ!$I$16:$M$17,4,FALSE),0),
AND(P86&gt;=13,P86&lt;=15),IFERROR(VLOOKUP(入力項目!$S$15,子育て関連マスタ!$I$21:$M$22,4,FALSE),0),
AND(P86&gt;=16,P86&lt;=18),IFERROR(VLOOKUP(入力項目!$S$16,子育て関連マスタ!$I$26:$M$28,4,FALSE),0),
AND(P86&gt;=19,P86&lt;=20,入力項目!$S$16="高専"),IFERROR(VLOOKUP(入力項目!$S$16,子育て関連マスタ!$I$26:$M$28,4,FALSE),0),
AND(P86&gt;=19,P86&lt;=20,入力項目!$S$16&lt;&gt;"高専"),IFERROR(VLOOKUP(入力項目!$S$17,子育て関連マスタ!$I$32:$M$37,4,FALSE),0),
AND(P86&gt;=21,P86&lt;=22,入力項目!$S$16="高専"),IFERROR(VLOOKUP(入力項目!$S$17,子育て関連マスタ!$I$32:$M$34,4,FALSE),0),
AND(P86&gt;=21,P86&lt;=22,入力項目!$S$16&lt;&gt;"高専"),IFERROR(VLOOKUP(入力項目!$S$17,子育て関連マスタ!$I$32:$M$34,4,FALSE),0),
P86&gt;=23,0
) +
IF($D86=4,
  IFERROR(_xlfn.IFS(
  P86&lt;=入力項目!$S$11,0,
  AND(P86=入力項目!$S$11),IFERROR(VLOOKUP(入力項目!$S$12,子育て関連マスタ!$I$4:$M$5,2,FALSE),0),
  AND(P86=4),IFERROR(VLOOKUP(入力項目!$S$13,子育て関連マスタ!$I$9:$M$12,2,FALSE),0),
  AND(P86=7),IFERROR(VLOOKUP(入力項目!$S$14,子育て関連マスタ!$I$16:$M$17,2,FALSE),0),
  AND(P86=13),IFERROR(VLOOKUP(入力項目!$S$15,子育て関連マスタ!$I$21:$M$22,2,FALSE),0),
  AND(P86=16),IFERROR(VLOOKUP(入力項目!$S$16,子育て関連マスタ!$I$26:$M$28,2,FALSE),0),
  AND(P86=19,入力項目!$S$16&lt;&gt;"高専"),IFERROR(VLOOKUP(入力項目!$S$17,子育て関連マスタ!$I$32:$M$37,2,FALSE),0),
  AND(P86=21,入力項目!$S$16="高専"),IFERROR(VLOOKUP(入力項目!$S$17,子育て関連マスタ!$I$32:$M$37,2,FALSE),0),
  P86&gt;=22,0
  ),0),0
) +
IF(AND(P86&gt;=1,P86&lt;=15),IF($D86=入力項目!$S$8,入力項目!$S$3,0),0) +
IF(AND(P86&gt;=1,P86&lt;=15),IF($D86=5,入力項目!$S$4,0),0) +
IF(AND(P86&gt;=1,P86&lt;=15),IF($D86=12,入力項目!$S$5,0),0) +
IF(AND(入力項目!$S$7=$A86,入力項目!$S$8=$D86),子育て関連マスタ!$C$14,0) +
IFERROR(IF(AND(YEAR(EDATE(DATE(入力項目!$S$7,入力項目!$S$8,1),1))=$A86,MONTH(EDATE(DATE(入力項目!$S$7,入力項目!$S$8,1),1))=$D86),子育て関連マスタ!$C$15,0),0) +
IF(AND(OR(P86=3,P86=5,P86=7),$D86=11),子育て関連マスタ!$C$17,0) +
IF(AND(P86=20,$D86=1),子育て関連マスタ!$C$18,0) +
IF(AND(P86=20,$D86=1),
IFERROR(_xlfn.IFS(
入力項目!$S$10="男",子育て関連マスタ!$C$18,
入力項目!$S$10="女",子育て関連マスタ!$C$19
),0),0
) +
IF(AND(P86&gt;=入力項目!$S$18,P86&lt;=入力項目!$S$19),入力項目!$S$20,0) +
IF(AND(P86&gt;=入力項目!$S$21,P86&lt;=入力項目!$S$22),入力項目!$S$23,0) +
IF(AND(P86&gt;=入力項目!$S$24,P86&lt;=入力項目!$S$25),入力項目!$S$26,0)
)</f>
        <v>-40000</v>
      </c>
      <c r="AE86">
        <f ca="1">-(
_xlfn.IFS(
Q86&lt;=入力項目!$S$11,0,
AND(Q86&gt;=入力項目!$S$11+1,Q86&lt;=3),IFERROR(VLOOKUP(入力項目!$S$12,子育て関連マスタ!$I$4:$M$5,4,FALSE),0),
AND(Q86&gt;=4,Q86&lt;=6),IFERROR(VLOOKUP(入力項目!$S$13,子育て関連マスタ!$I$9:$M$12,4,FALSE),0),
AND(Q86&gt;=7,Q86&lt;=12),IFERROR(VLOOKUP(入力項目!$S$14,子育て関連マスタ!$I$16:$M$17,4,FALSE),0),
AND(Q86&gt;=13,Q86&lt;=15),IFERROR(VLOOKUP(入力項目!$S$15,子育て関連マスタ!$I$21:$M$22,4,FALSE),0),
AND(Q86&gt;=16,Q86&lt;=18),IFERROR(VLOOKUP(入力項目!$S$16,子育て関連マスタ!$I$26:$M$28,4,FALSE),0),
AND(Q86&gt;=19,Q86&lt;=20,入力項目!$S$16="高専"),IFERROR(VLOOKUP(入力項目!$S$16,子育て関連マスタ!$I$26:$M$28,4,FALSE),0),
AND(Q86&gt;=19,Q86&lt;=20,入力項目!$S$16&lt;&gt;"高専"),IFERROR(VLOOKUP(入力項目!$S$17,子育て関連マスタ!$I$32:$M$37,4,FALSE),0),
AND(Q86&gt;=21,Q86&lt;=22,入力項目!$S$16="高専"),IFERROR(VLOOKUP(入力項目!$S$17,子育て関連マスタ!$I$32:$M$34,4,FALSE),0),
AND(Q86&gt;=21,Q86&lt;=22,入力項目!$S$16&lt;&gt;"高専"),IFERROR(VLOOKUP(入力項目!$S$17,子育て関連マスタ!$I$32:$M$34,4,FALSE),0),
Q86&gt;=23,0
) +
IF($D86=4,
  IFERROR(_xlfn.IFS(
  Q86&lt;=入力項目!$S$11,0,
  AND(Q86=入力項目!$S$11),IFERROR(VLOOKUP(入力項目!$S$12,子育て関連マスタ!$I$4:$M$5,2,FALSE),0),
  AND(Q86=4),IFERROR(VLOOKUP(入力項目!$S$13,子育て関連マスタ!$I$9:$M$12,2,FALSE),0),
  AND(Q86=7),IFERROR(VLOOKUP(入力項目!$S$14,子育て関連マスタ!$I$16:$M$17,2,FALSE),0),
  AND(Q86=13),IFERROR(VLOOKUP(入力項目!$S$15,子育て関連マスタ!$I$21:$M$22,2,FALSE),0),
  AND(Q86=16),IFERROR(VLOOKUP(入力項目!$S$16,子育て関連マスタ!$I$26:$M$28,2,FALSE),0),
  AND(Q86=19,入力項目!$S$16&lt;&gt;"高専"),IFERROR(VLOOKUP(入力項目!$S$17,子育て関連マスタ!$I$32:$M$37,2,FALSE),0),
  AND(Q86=21,入力項目!$S$16="高専"),IFERROR(VLOOKUP(入力項目!$S$17,子育て関連マスタ!$I$32:$M$37,2,FALSE),0),
  Q86&gt;=22,0
  ),0),0
) +
IF(AND(Q86&gt;=1,Q86&lt;=15),IF($D86=入力項目!$S$8,入力項目!$S$3,0),0) +
IF(AND(Q86&gt;=1,Q86&lt;=15),IF($D86=5,入力項目!$S$4,0),0) +
IF(AND(Q86&gt;=1,Q86&lt;=15),IF($D86=12,入力項目!$S$5,0),0) +
IF(AND(入力項目!$S$7=$A86,入力項目!$S$8=$D86),子育て関連マスタ!$C$14,0) +
IFERROR(IF(AND(YEAR(EDATE(DATE(入力項目!$S$7,入力項目!$S$8,1),1))=$A86,MONTH(EDATE(DATE(入力項目!$S$7,入力項目!$S$8,1),1))=$D86),子育て関連マスタ!$C$15,0),0) +
IF(AND(OR(Q86=3,Q86=5,Q86=7),$D86=11),子育て関連マスタ!$C$17,0) +
IF(AND(Q86=20,$D86=1),子育て関連マスタ!$C$18,0) +
IF(AND(Q86=20,$D86=1),
IFERROR(_xlfn.IFS(
入力項目!$S$10="男",子育て関連マスタ!$C$18,
入力項目!$S$10="女",子育て関連マスタ!$C$19
),0),0
) +
IF(AND(Q86&gt;=入力項目!$S$18,Q86&lt;=入力項目!$S$19),入力項目!$S$20,0) +
IF(AND(Q86&gt;=入力項目!$S$21,Q86&lt;=入力項目!$S$22),入力項目!$S$23,0) +
IF(AND(Q86&gt;=入力項目!$S$24,Q86&lt;=入力項目!$S$25),入力項目!$S$26,0)
)</f>
        <v>-40000</v>
      </c>
      <c r="AF86">
        <f ca="1">-(
_xlfn.IFS(
R86&lt;=入力項目!$S$11,0,
AND(R86&gt;=入力項目!$S$11+1,R86&lt;=3),IFERROR(VLOOKUP(入力項目!$S$12,子育て関連マスタ!$I$4:$M$5,4,FALSE),0),
AND(R86&gt;=4,R86&lt;=6),IFERROR(VLOOKUP(入力項目!$S$13,子育て関連マスタ!$I$9:$M$12,4,FALSE),0),
AND(R86&gt;=7,R86&lt;=12),IFERROR(VLOOKUP(入力項目!$S$14,子育て関連マスタ!$I$16:$M$17,4,FALSE),0),
AND(R86&gt;=13,R86&lt;=15),IFERROR(VLOOKUP(入力項目!$S$15,子育て関連マスタ!$I$21:$M$22,4,FALSE),0),
AND(R86&gt;=16,R86&lt;=18),IFERROR(VLOOKUP(入力項目!$S$16,子育て関連マスタ!$I$26:$M$28,4,FALSE),0),
AND(R86&gt;=19,R86&lt;=20,入力項目!$S$16="高専"),IFERROR(VLOOKUP(入力項目!$S$16,子育て関連マスタ!$I$26:$M$28,4,FALSE),0),
AND(R86&gt;=19,R86&lt;=20,入力項目!$S$16&lt;&gt;"高専"),IFERROR(VLOOKUP(入力項目!$S$17,子育て関連マスタ!$I$32:$M$37,4,FALSE),0),
AND(R86&gt;=21,R86&lt;=22,入力項目!$S$16="高専"),IFERROR(VLOOKUP(入力項目!$S$17,子育て関連マスタ!$I$32:$M$34,4,FALSE),0),
AND(R86&gt;=21,R86&lt;=22,入力項目!$S$16&lt;&gt;"高専"),IFERROR(VLOOKUP(入力項目!$S$17,子育て関連マスタ!$I$32:$M$34,4,FALSE),0),
R86&gt;=23,0
) +
IF($D86=4,
  IFERROR(_xlfn.IFS(
  R86&lt;=入力項目!$S$11,0,
  AND(R86=入力項目!$S$11),IFERROR(VLOOKUP(入力項目!$S$12,子育て関連マスタ!$I$4:$M$5,2,FALSE),0),
  AND(R86=4),IFERROR(VLOOKUP(入力項目!$S$13,子育て関連マスタ!$I$9:$M$12,2,FALSE),0),
  AND(R86=7),IFERROR(VLOOKUP(入力項目!$S$14,子育て関連マスタ!$I$16:$M$17,2,FALSE),0),
  AND(R86=13),IFERROR(VLOOKUP(入力項目!$S$15,子育て関連マスタ!$I$21:$M$22,2,FALSE),0),
  AND(R86=16),IFERROR(VLOOKUP(入力項目!$S$16,子育て関連マスタ!$I$26:$M$28,2,FALSE),0),
  AND(R86=19,入力項目!$S$16&lt;&gt;"高専"),IFERROR(VLOOKUP(入力項目!$S$17,子育て関連マスタ!$I$32:$M$37,2,FALSE),0),
  AND(R86=21,入力項目!$S$16="高専"),IFERROR(VLOOKUP(入力項目!$S$17,子育て関連マスタ!$I$32:$M$37,2,FALSE),0),
  R86&gt;=22,0
  ),0),0
) +
IF(AND(R86&gt;=1,R86&lt;=15),IF($D86=入力項目!$S$8,入力項目!$S$3,0),0) +
IF(AND(R86&gt;=1,R86&lt;=15),IF($D86=5,入力項目!$S$4,0),0) +
IF(AND(R86&gt;=1,R86&lt;=15),IF($D86=12,入力項目!$S$5,0),0) +
IF(AND(入力項目!$S$7=$A86,入力項目!$S$8=$D86),子育て関連マスタ!$C$14,0) +
IFERROR(IF(AND(YEAR(EDATE(DATE(入力項目!$S$7,入力項目!$S$8,1),1))=$A86,MONTH(EDATE(DATE(入力項目!$S$7,入力項目!$S$8,1),1))=$D86),子育て関連マスタ!$C$15,0),0) +
IF(AND(OR(R86=3,R86=5,R86=7),$D86=11),子育て関連マスタ!$C$17,0) +
IF(AND(R86=20,$D86=1),子育て関連マスタ!$C$18,0) +
IF(AND(R86=20,$D86=1),
IFERROR(_xlfn.IFS(
入力項目!$S$10="男",子育て関連マスタ!$C$18,
入力項目!$S$10="女",子育て関連マスタ!$C$19
),0),0
) +
IF(AND(R86&gt;=入力項目!$S$18,R86&lt;=入力項目!$S$19),入力項目!$S$20,0) +
IF(AND(R86&gt;=入力項目!$S$21,R86&lt;=入力項目!$S$22),入力項目!$S$23,0) +
IF(AND(R86&gt;=入力項目!$S$24,R86&lt;=入力項目!$S$25),入力項目!$S$26,0)
)</f>
        <v>0</v>
      </c>
      <c r="AG86">
        <f ca="1">-(
_xlfn.IFS(
S86&lt;=入力項目!$S$11,0,
AND(S86&gt;=入力項目!$S$11+1,S86&lt;=3),IFERROR(VLOOKUP(入力項目!$S$12,子育て関連マスタ!$I$4:$M$5,4,FALSE),0),
AND(S86&gt;=4,S86&lt;=6),IFERROR(VLOOKUP(入力項目!$S$13,子育て関連マスタ!$I$9:$M$12,4,FALSE),0),
AND(S86&gt;=7,S86&lt;=12),IFERROR(VLOOKUP(入力項目!$S$14,子育て関連マスタ!$I$16:$M$17,4,FALSE),0),
AND(S86&gt;=13,S86&lt;=15),IFERROR(VLOOKUP(入力項目!$S$15,子育て関連マスタ!$I$21:$M$22,4,FALSE),0),
AND(S86&gt;=16,S86&lt;=18),IFERROR(VLOOKUP(入力項目!$S$16,子育て関連マスタ!$I$26:$M$28,4,FALSE),0),
AND(S86&gt;=19,S86&lt;=20,入力項目!$S$16="高専"),IFERROR(VLOOKUP(入力項目!$S$16,子育て関連マスタ!$I$26:$M$28,4,FALSE),0),
AND(S86&gt;=19,S86&lt;=20,入力項目!$S$16&lt;&gt;"高専"),IFERROR(VLOOKUP(入力項目!$S$17,子育て関連マスタ!$I$32:$M$37,4,FALSE),0),
AND(S86&gt;=21,S86&lt;=22,入力項目!$S$16="高専"),IFERROR(VLOOKUP(入力項目!$S$17,子育て関連マスタ!$I$32:$M$34,4,FALSE),0),
AND(S86&gt;=21,S86&lt;=22,入力項目!$S$16&lt;&gt;"高専"),IFERROR(VLOOKUP(入力項目!$S$17,子育て関連マスタ!$I$32:$M$34,4,FALSE),0),
S86&gt;=23,0
) +
IF($D86=4,
  IFERROR(_xlfn.IFS(
  S86&lt;=入力項目!$S$11,0,
  AND(S86=入力項目!$S$11),IFERROR(VLOOKUP(入力項目!$S$12,子育て関連マスタ!$I$4:$M$5,2,FALSE),0),
  AND(S86=4),IFERROR(VLOOKUP(入力項目!$S$13,子育て関連マスタ!$I$9:$M$12,2,FALSE),0),
  AND(S86=7),IFERROR(VLOOKUP(入力項目!$S$14,子育て関連マスタ!$I$16:$M$17,2,FALSE),0),
  AND(S86=13),IFERROR(VLOOKUP(入力項目!$S$15,子育て関連マスタ!$I$21:$M$22,2,FALSE),0),
  AND(S86=16),IFERROR(VLOOKUP(入力項目!$S$16,子育て関連マスタ!$I$26:$M$28,2,FALSE),0),
  AND(S86=19,入力項目!$S$16&lt;&gt;"高専"),IFERROR(VLOOKUP(入力項目!$S$17,子育て関連マスタ!$I$32:$M$37,2,FALSE),0),
  AND(S86=21,入力項目!$S$16="高専"),IFERROR(VLOOKUP(入力項目!$S$17,子育て関連マスタ!$I$32:$M$37,2,FALSE),0),
  S86&gt;=22,0
  ),0),0
) +
IF(AND(S86&gt;=1,S86&lt;=15),IF($D86=入力項目!$S$8,入力項目!$S$3,0),0) +
IF(AND(S86&gt;=1,S86&lt;=15),IF($D86=5,入力項目!$S$4,0),0) +
IF(AND(S86&gt;=1,S86&lt;=15),IF($D86=12,入力項目!$S$5,0),0) +
IF(AND(入力項目!$S$7=$A86,入力項目!$S$8=$D86),子育て関連マスタ!$C$14,0) +
IFERROR(IF(AND(YEAR(EDATE(DATE(入力項目!$S$7,入力項目!$S$8,1),1))=$A86,MONTH(EDATE(DATE(入力項目!$S$7,入力項目!$S$8,1),1))=$D86),子育て関連マスタ!$C$15,0),0) +
IF(AND(OR(S86=3,S86=5,S86=7),$D86=11),子育て関連マスタ!$C$17,0) +
IF(AND(S86=20,$D86=1),子育て関連マスタ!$C$18,0) +
IF(AND(S86=20,$D86=1),
IFERROR(_xlfn.IFS(
入力項目!$S$10="男",子育て関連マスタ!$C$18,
入力項目!$S$10="女",子育て関連マスタ!$C$19
),0),0
) +
IF(AND(S86&gt;=入力項目!$S$18,S86&lt;=入力項目!$S$19),入力項目!$S$20,0) +
IF(AND(S86&gt;=入力項目!$S$21,S86&lt;=入力項目!$S$22),入力項目!$S$23,0) +
IF(AND(S86&gt;=入力項目!$S$24,S86&lt;=入力項目!$S$25),入力項目!$S$26,0)
)</f>
        <v>0</v>
      </c>
      <c r="AH86">
        <f ca="1">-(
_xlfn.IFS(
T86&lt;=入力項目!$S$11,0,
AND(T86&gt;=入力項目!$S$11+1,T86&lt;=3),IFERROR(VLOOKUP(入力項目!$S$12,子育て関連マスタ!$I$4:$M$5,4,FALSE),0),
AND(T86&gt;=4,T86&lt;=6),IFERROR(VLOOKUP(入力項目!$S$13,子育て関連マスタ!$I$9:$M$12,4,FALSE),0),
AND(T86&gt;=7,T86&lt;=12),IFERROR(VLOOKUP(入力項目!$S$14,子育て関連マスタ!$I$16:$M$17,4,FALSE),0),
AND(T86&gt;=13,T86&lt;=15),IFERROR(VLOOKUP(入力項目!$S$15,子育て関連マスタ!$I$21:$M$22,4,FALSE),0),
AND(T86&gt;=16,T86&lt;=18),IFERROR(VLOOKUP(入力項目!$S$16,子育て関連マスタ!$I$26:$M$28,4,FALSE),0),
AND(T86&gt;=19,T86&lt;=20,入力項目!$S$16="高専"),IFERROR(VLOOKUP(入力項目!$S$16,子育て関連マスタ!$I$26:$M$28,4,FALSE),0),
AND(T86&gt;=19,T86&lt;=20,入力項目!$S$16&lt;&gt;"高専"),IFERROR(VLOOKUP(入力項目!$S$17,子育て関連マスタ!$I$32:$M$37,4,FALSE),0),
AND(T86&gt;=21,T86&lt;=22,入力項目!$S$16="高専"),IFERROR(VLOOKUP(入力項目!$S$17,子育て関連マスタ!$I$32:$M$34,4,FALSE),0),
AND(T86&gt;=21,T86&lt;=22,入力項目!$S$16&lt;&gt;"高専"),IFERROR(VLOOKUP(入力項目!$S$17,子育て関連マスタ!$I$32:$M$34,4,FALSE),0),
T86&gt;=23,0
) +
IF($D86=4,
  IFERROR(_xlfn.IFS(
  T86&lt;=入力項目!$S$11,0,
  AND(T86=入力項目!$S$11),IFERROR(VLOOKUP(入力項目!$S$12,子育て関連マスタ!$I$4:$M$5,2,FALSE),0),
  AND(T86=4),IFERROR(VLOOKUP(入力項目!$S$13,子育て関連マスタ!$I$9:$M$12,2,FALSE),0),
  AND(T86=7),IFERROR(VLOOKUP(入力項目!$S$14,子育て関連マスタ!$I$16:$M$17,2,FALSE),0),
  AND(T86=13),IFERROR(VLOOKUP(入力項目!$S$15,子育て関連マスタ!$I$21:$M$22,2,FALSE),0),
  AND(T86=16),IFERROR(VLOOKUP(入力項目!$S$16,子育て関連マスタ!$I$26:$M$28,2,FALSE),0),
  AND(T86=19,入力項目!$S$16&lt;&gt;"高専"),IFERROR(VLOOKUP(入力項目!$S$17,子育て関連マスタ!$I$32:$M$37,2,FALSE),0),
  AND(T86=21,入力項目!$S$16="高専"),IFERROR(VLOOKUP(入力項目!$S$17,子育て関連マスタ!$I$32:$M$37,2,FALSE),0),
  T86&gt;=22,0
  ),0),0
) +
IF(AND(T86&gt;=1,T86&lt;=15),IF($D86=入力項目!$S$8,入力項目!$S$3,0),0) +
IF(AND(T86&gt;=1,T86&lt;=15),IF($D86=5,入力項目!$S$4,0),0) +
IF(AND(T86&gt;=1,T86&lt;=15),IF($D86=12,入力項目!$S$5,0),0) +
IF(AND(入力項目!$S$7=$A86,入力項目!$S$8=$D86),子育て関連マスタ!$C$14,0) +
IFERROR(IF(AND(YEAR(EDATE(DATE(入力項目!$S$7,入力項目!$S$8,1),1))=$A86,MONTH(EDATE(DATE(入力項目!$S$7,入力項目!$S$8,1),1))=$D86),子育て関連マスタ!$C$15,0),0) +
IF(AND(OR(T86=3,T86=5,T86=7),$D86=11),子育て関連マスタ!$C$17,0) +
IF(AND(T86=20,$D86=1),子育て関連マスタ!$C$18,0) +
IF(AND(T86=20,$D86=1),
IFERROR(_xlfn.IFS(
入力項目!$S$10="男",子育て関連マスタ!$C$18,
入力項目!$S$10="女",子育て関連マスタ!$C$19
),0),0
) +
IF(AND(T86&gt;=入力項目!$S$18,T86&lt;=入力項目!$S$19),入力項目!$S$20,0) +
IF(AND(T86&gt;=入力項目!$S$21,T86&lt;=入力項目!$S$22),入力項目!$S$23,0) +
IF(AND(T86&gt;=入力項目!$S$24,T86&lt;=入力項目!$S$25),入力項目!$S$26,0)
)</f>
        <v>0</v>
      </c>
      <c r="AI86">
        <f ca="1">-(
_xlfn.IFS(
U86&lt;=入力項目!$S$11,0,
AND(U86&gt;=入力項目!$S$11+1,U86&lt;=3),IFERROR(VLOOKUP(入力項目!$S$12,子育て関連マスタ!$I$4:$M$5,4,FALSE),0),
AND(U86&gt;=4,U86&lt;=6),IFERROR(VLOOKUP(入力項目!$S$13,子育て関連マスタ!$I$9:$M$12,4,FALSE),0),
AND(U86&gt;=7,U86&lt;=12),IFERROR(VLOOKUP(入力項目!$S$14,子育て関連マスタ!$I$16:$M$17,4,FALSE),0),
AND(U86&gt;=13,U86&lt;=15),IFERROR(VLOOKUP(入力項目!$S$15,子育て関連マスタ!$I$21:$M$22,4,FALSE),0),
AND(U86&gt;=16,U86&lt;=18),IFERROR(VLOOKUP(入力項目!$S$16,子育て関連マスタ!$I$26:$M$28,4,FALSE),0),
AND(U86&gt;=19,U86&lt;=20,入力項目!$S$16="高専"),IFERROR(VLOOKUP(入力項目!$S$16,子育て関連マスタ!$I$26:$M$28,4,FALSE),0),
AND(U86&gt;=19,U86&lt;=20,入力項目!$S$16&lt;&gt;"高専"),IFERROR(VLOOKUP(入力項目!$S$17,子育て関連マスタ!$I$32:$M$37,4,FALSE),0),
AND(U86&gt;=21,U86&lt;=22,入力項目!$S$16="高専"),IFERROR(VLOOKUP(入力項目!$S$17,子育て関連マスタ!$I$32:$M$34,4,FALSE),0),
AND(U86&gt;=21,U86&lt;=22,入力項目!$S$16&lt;&gt;"高専"),IFERROR(VLOOKUP(入力項目!$S$17,子育て関連マスタ!$I$32:$M$34,4,FALSE),0),
U86&gt;=23,0
) +
IF($D86=4,
  IFERROR(_xlfn.IFS(
  U86&lt;=入力項目!$S$11,0,
  AND(U86=入力項目!$S$11),IFERROR(VLOOKUP(入力項目!$S$12,子育て関連マスタ!$I$4:$M$5,2,FALSE),0),
  AND(U86=4),IFERROR(VLOOKUP(入力項目!$S$13,子育て関連マスタ!$I$9:$M$12,2,FALSE),0),
  AND(U86=7),IFERROR(VLOOKUP(入力項目!$S$14,子育て関連マスタ!$I$16:$M$17,2,FALSE),0),
  AND(U86=13),IFERROR(VLOOKUP(入力項目!$S$15,子育て関連マスタ!$I$21:$M$22,2,FALSE),0),
  AND(U86=16),IFERROR(VLOOKUP(入力項目!$S$16,子育て関連マスタ!$I$26:$M$28,2,FALSE),0),
  AND(U86=19,入力項目!$S$16&lt;&gt;"高専"),IFERROR(VLOOKUP(入力項目!$S$17,子育て関連マスタ!$I$32:$M$37,2,FALSE),0),
  AND(U86=21,入力項目!$S$16="高専"),IFERROR(VLOOKUP(入力項目!$S$17,子育て関連マスタ!$I$32:$M$37,2,FALSE),0),
  U86&gt;=22,0
  ),0),0
) +
IF(AND(U86&gt;=1,U86&lt;=15),IF($D86=入力項目!$S$8,入力項目!$S$3,0),0) +
IF(AND(U86&gt;=1,U86&lt;=15),IF($D86=5,入力項目!$S$4,0),0) +
IF(AND(U86&gt;=1,U86&lt;=15),IF($D86=12,入力項目!$S$5,0),0) +
IF(AND(入力項目!$S$7=$A86,入力項目!$S$8=$D86),子育て関連マスタ!$C$14,0) +
IFERROR(IF(AND(YEAR(EDATE(DATE(入力項目!$S$7,入力項目!$S$8,1),1))=$A86,MONTH(EDATE(DATE(入力項目!$S$7,入力項目!$S$8,1),1))=$D86),子育て関連マスタ!$C$15,0),0) +
IF(AND(OR(U86=3,U86=5,U86=7),$D86=11),子育て関連マスタ!$C$17,0) +
IF(AND(U86=20,$D86=1),子育て関連マスタ!$C$18,0) +
IF(AND(U86=20,$D86=1),
IFERROR(_xlfn.IFS(
入力項目!$S$10="男",子育て関連マスタ!$C$18,
入力項目!$S$10="女",子育て関連マスタ!$C$19
),0),0
) +
IF(AND(U86&gt;=入力項目!$S$18,U86&lt;=入力項目!$S$19),入力項目!$S$20,0) +
IF(AND(U86&gt;=入力項目!$S$21,U86&lt;=入力項目!$S$22),入力項目!$S$23,0) +
IF(AND(U86&gt;=入力項目!$S$24,U86&lt;=入力項目!$S$25),入力項目!$S$26,0)
)</f>
        <v>0</v>
      </c>
      <c r="AJ86" s="10">
        <f ca="1">-VLOOKUP($D86,月別収支!$A$2:$H$13,7,FALSE)</f>
        <v>-20000</v>
      </c>
    </row>
    <row r="87" spans="1:36" x14ac:dyDescent="0.4">
      <c r="A87">
        <f t="shared" ca="1" si="20"/>
        <v>2031</v>
      </c>
      <c r="B87">
        <f t="shared" ca="1" si="27"/>
        <v>2031</v>
      </c>
      <c r="C87">
        <f t="shared" ca="1" si="28"/>
        <v>7</v>
      </c>
      <c r="D87">
        <f t="shared" ca="1" si="21"/>
        <v>9</v>
      </c>
      <c r="E87" t="str">
        <f t="shared" ca="1" si="22"/>
        <v>2031年9月</v>
      </c>
      <c r="F87">
        <f ca="1">IF(OR(入力項目!$N$5&lt;$A87,AND(入力項目!$N$5=$A87,入力項目!$N$6&lt;$D87)),IF(F86=0,1,IF(G87=12,F86+1,F86)),0)</f>
        <v>6</v>
      </c>
      <c r="G87">
        <f ca="1">IF(OR(入力項目!$N$5&lt;$A87,AND(入力項目!$N$5=$A87,入力項目!$N$6&lt;$D87)),IF(G86=12,1,G86+1),0)</f>
        <v>11</v>
      </c>
      <c r="H87" t="str">
        <f t="shared" ca="1" si="23"/>
        <v>6_11</v>
      </c>
      <c r="I87">
        <f ca="1">IF(
  IFERROR(AND($C87&gt;0,MOD($C87,入力項目!$N$22)=0,$D87=入力項目!$N$23), FALSE),
  1,
  IF(
    AND(I86&gt;0,J86=12),
    IF(I86=入力項目!$N$28, 0, I86+1),
    I86
  )
)</f>
        <v>3</v>
      </c>
      <c r="J87">
        <f ca="1">IF($D87=入力項目!$N$23,1,IFERROR(J86+1,1))</f>
        <v>4</v>
      </c>
      <c r="K87" t="str">
        <f t="shared" ca="1" si="24"/>
        <v>3_4</v>
      </c>
      <c r="L87">
        <f ca="1">L86+IF(入力項目!$D$4=$D87,1,0)</f>
        <v>35</v>
      </c>
      <c r="M87" t="str">
        <f t="shared" ca="1" si="25"/>
        <v>35歳</v>
      </c>
      <c r="N87">
        <f t="shared" ca="1" si="29"/>
        <v>36</v>
      </c>
      <c r="O87" t="str">
        <f t="shared" ca="1" si="26"/>
        <v>36歳</v>
      </c>
      <c r="P87">
        <f t="shared" ca="1" si="30"/>
        <v>11</v>
      </c>
      <c r="Q87">
        <f t="shared" ca="1" si="31"/>
        <v>9</v>
      </c>
      <c r="R87">
        <f t="shared" ca="1" si="32"/>
        <v>2032</v>
      </c>
      <c r="S87">
        <f t="shared" ca="1" si="33"/>
        <v>2032</v>
      </c>
      <c r="T87">
        <f t="shared" ca="1" si="34"/>
        <v>2032</v>
      </c>
      <c r="U87">
        <f t="shared" ca="1" si="35"/>
        <v>2032</v>
      </c>
      <c r="V87" s="10">
        <f t="shared" ca="1" si="36"/>
        <v>12947199</v>
      </c>
      <c r="W87" s="10">
        <f ca="1">IF($L87&lt;その他マスタ!$B$1,VLOOKUP($D87,月別収支!$A$2:$H$13,2,FALSE),その他マスタ!$B$3)+IF(AND($L87=その他マスタ!$B$1,入力項目!$I$9="あり",$D87=入力項目!$D$4),その他マスタ!$B$2,0)</f>
        <v>300000</v>
      </c>
      <c r="X87" s="10">
        <f ca="1">-IF(入力項目!$K$5=TRUE,
IF($F87+$G87&lt;3,VLOOKUP($D87,月別収支!$A$2:$H$13,8,FALSE),0)+IFERROR(VLOOKUP($H87,住宅ローン計算!C:P,13,FALSE),0)+IF($F87&gt;1,IF(OR($G87=3,$G87=6,$G87=9,$G87=12),ROUNDUP(入力項目!$N$18/4,0),0),0),
VLOOKUP($D87,月別収支!$A$2:$H$13,8,FALSE))</f>
        <v>-52677</v>
      </c>
      <c r="Y87" s="10">
        <f ca="1">-VLOOKUP($D87,月別収支!$A$2:$H$13,3,FALSE)</f>
        <v>-75000</v>
      </c>
      <c r="Z87" s="10">
        <f ca="1">-VLOOKUP($D87,月別収支!$A$2:$H$13,4,FALSE)</f>
        <v>-27000</v>
      </c>
      <c r="AA87" s="10">
        <f ca="1">-VLOOKUP($D87,月別収支!$A$2:$H$13,6,FALSE)</f>
        <v>-10000</v>
      </c>
      <c r="AB87" s="10">
        <f ca="1">-(
VLOOKUP($D87,月別収支!$A$2:$H$13,5,FALSE)+IF(AND(入力項目!$I$27&lt;=$A87,ISEVEN($A87-入力項目!$I$27),入力項目!$I$28=$D87),入力項目!$I$26,0)
+IF(入力項目!$K$26=TRUE,
IFERROR(VLOOKUP($K87,マイカーローン計算!C:P,13,FALSE),0),
IFERROR(
  IF(AND($C87&gt;0,MOD($C87,入力項目!$N$22)=0,$D87=入力項目!$N$23),入力項目!$N$24,0),
 0
)
)
)</f>
        <v>-20000</v>
      </c>
      <c r="AC87" s="10">
        <f ca="1">-IF($A87&lt;入力項目!$N$33,入力項目!$N$35,IF(AND($A87=入力項目!$N$33,$D87&lt;=入力項目!$N$34),入力項目!$N$35,0))</f>
        <v>0</v>
      </c>
      <c r="AD87">
        <f ca="1">-(
_xlfn.IFS(
P87&lt;=入力項目!$S$11,0,
AND(P87&gt;=入力項目!$S$11+1,P87&lt;=3),IFERROR(VLOOKUP(入力項目!$S$12,子育て関連マスタ!$I$4:$M$5,4,FALSE),0),
AND(P87&gt;=4,P87&lt;=6),IFERROR(VLOOKUP(入力項目!$S$13,子育て関連マスタ!$I$9:$M$12,4,FALSE),0),
AND(P87&gt;=7,P87&lt;=12),IFERROR(VLOOKUP(入力項目!$S$14,子育て関連マスタ!$I$16:$M$17,4,FALSE),0),
AND(P87&gt;=13,P87&lt;=15),IFERROR(VLOOKUP(入力項目!$S$15,子育て関連マスタ!$I$21:$M$22,4,FALSE),0),
AND(P87&gt;=16,P87&lt;=18),IFERROR(VLOOKUP(入力項目!$S$16,子育て関連マスタ!$I$26:$M$28,4,FALSE),0),
AND(P87&gt;=19,P87&lt;=20,入力項目!$S$16="高専"),IFERROR(VLOOKUP(入力項目!$S$16,子育て関連マスタ!$I$26:$M$28,4,FALSE),0),
AND(P87&gt;=19,P87&lt;=20,入力項目!$S$16&lt;&gt;"高専"),IFERROR(VLOOKUP(入力項目!$S$17,子育て関連マスタ!$I$32:$M$37,4,FALSE),0),
AND(P87&gt;=21,P87&lt;=22,入力項目!$S$16="高専"),IFERROR(VLOOKUP(入力項目!$S$17,子育て関連マスタ!$I$32:$M$34,4,FALSE),0),
AND(P87&gt;=21,P87&lt;=22,入力項目!$S$16&lt;&gt;"高専"),IFERROR(VLOOKUP(入力項目!$S$17,子育て関連マスタ!$I$32:$M$34,4,FALSE),0),
P87&gt;=23,0
) +
IF($D87=4,
  IFERROR(_xlfn.IFS(
  P87&lt;=入力項目!$S$11,0,
  AND(P87=入力項目!$S$11),IFERROR(VLOOKUP(入力項目!$S$12,子育て関連マスタ!$I$4:$M$5,2,FALSE),0),
  AND(P87=4),IFERROR(VLOOKUP(入力項目!$S$13,子育て関連マスタ!$I$9:$M$12,2,FALSE),0),
  AND(P87=7),IFERROR(VLOOKUP(入力項目!$S$14,子育て関連マスタ!$I$16:$M$17,2,FALSE),0),
  AND(P87=13),IFERROR(VLOOKUP(入力項目!$S$15,子育て関連マスタ!$I$21:$M$22,2,FALSE),0),
  AND(P87=16),IFERROR(VLOOKUP(入力項目!$S$16,子育て関連マスタ!$I$26:$M$28,2,FALSE),0),
  AND(P87=19,入力項目!$S$16&lt;&gt;"高専"),IFERROR(VLOOKUP(入力項目!$S$17,子育て関連マスタ!$I$32:$M$37,2,FALSE),0),
  AND(P87=21,入力項目!$S$16="高専"),IFERROR(VLOOKUP(入力項目!$S$17,子育て関連マスタ!$I$32:$M$37,2,FALSE),0),
  P87&gt;=22,0
  ),0),0
) +
IF(AND(P87&gt;=1,P87&lt;=15),IF($D87=入力項目!$S$8,入力項目!$S$3,0),0) +
IF(AND(P87&gt;=1,P87&lt;=15),IF($D87=5,入力項目!$S$4,0),0) +
IF(AND(P87&gt;=1,P87&lt;=15),IF($D87=12,入力項目!$S$5,0),0) +
IF(AND(入力項目!$S$7=$A87,入力項目!$S$8=$D87),子育て関連マスタ!$C$14,0) +
IFERROR(IF(AND(YEAR(EDATE(DATE(入力項目!$S$7,入力項目!$S$8,1),1))=$A87,MONTH(EDATE(DATE(入力項目!$S$7,入力項目!$S$8,1),1))=$D87),子育て関連マスタ!$C$15,0),0) +
IF(AND(OR(P87=3,P87=5,P87=7),$D87=11),子育て関連マスタ!$C$17,0) +
IF(AND(P87=20,$D87=1),子育て関連マスタ!$C$18,0) +
IF(AND(P87=20,$D87=1),
IFERROR(_xlfn.IFS(
入力項目!$S$10="男",子育て関連マスタ!$C$18,
入力項目!$S$10="女",子育て関連マスタ!$C$19
),0),0
) +
IF(AND(P87&gt;=入力項目!$S$18,P87&lt;=入力項目!$S$19),入力項目!$S$20,0) +
IF(AND(P87&gt;=入力項目!$S$21,P87&lt;=入力項目!$S$22),入力項目!$S$23,0) +
IF(AND(P87&gt;=入力項目!$S$24,P87&lt;=入力項目!$S$25),入力項目!$S$26,0)
)</f>
        <v>-40000</v>
      </c>
      <c r="AE87">
        <f ca="1">-(
_xlfn.IFS(
Q87&lt;=入力項目!$S$11,0,
AND(Q87&gt;=入力項目!$S$11+1,Q87&lt;=3),IFERROR(VLOOKUP(入力項目!$S$12,子育て関連マスタ!$I$4:$M$5,4,FALSE),0),
AND(Q87&gt;=4,Q87&lt;=6),IFERROR(VLOOKUP(入力項目!$S$13,子育て関連マスタ!$I$9:$M$12,4,FALSE),0),
AND(Q87&gt;=7,Q87&lt;=12),IFERROR(VLOOKUP(入力項目!$S$14,子育て関連マスタ!$I$16:$M$17,4,FALSE),0),
AND(Q87&gt;=13,Q87&lt;=15),IFERROR(VLOOKUP(入力項目!$S$15,子育て関連マスタ!$I$21:$M$22,4,FALSE),0),
AND(Q87&gt;=16,Q87&lt;=18),IFERROR(VLOOKUP(入力項目!$S$16,子育て関連マスタ!$I$26:$M$28,4,FALSE),0),
AND(Q87&gt;=19,Q87&lt;=20,入力項目!$S$16="高専"),IFERROR(VLOOKUP(入力項目!$S$16,子育て関連マスタ!$I$26:$M$28,4,FALSE),0),
AND(Q87&gt;=19,Q87&lt;=20,入力項目!$S$16&lt;&gt;"高専"),IFERROR(VLOOKUP(入力項目!$S$17,子育て関連マスタ!$I$32:$M$37,4,FALSE),0),
AND(Q87&gt;=21,Q87&lt;=22,入力項目!$S$16="高専"),IFERROR(VLOOKUP(入力項目!$S$17,子育て関連マスタ!$I$32:$M$34,4,FALSE),0),
AND(Q87&gt;=21,Q87&lt;=22,入力項目!$S$16&lt;&gt;"高専"),IFERROR(VLOOKUP(入力項目!$S$17,子育て関連マスタ!$I$32:$M$34,4,FALSE),0),
Q87&gt;=23,0
) +
IF($D87=4,
  IFERROR(_xlfn.IFS(
  Q87&lt;=入力項目!$S$11,0,
  AND(Q87=入力項目!$S$11),IFERROR(VLOOKUP(入力項目!$S$12,子育て関連マスタ!$I$4:$M$5,2,FALSE),0),
  AND(Q87=4),IFERROR(VLOOKUP(入力項目!$S$13,子育て関連マスタ!$I$9:$M$12,2,FALSE),0),
  AND(Q87=7),IFERROR(VLOOKUP(入力項目!$S$14,子育て関連マスタ!$I$16:$M$17,2,FALSE),0),
  AND(Q87=13),IFERROR(VLOOKUP(入力項目!$S$15,子育て関連マスタ!$I$21:$M$22,2,FALSE),0),
  AND(Q87=16),IFERROR(VLOOKUP(入力項目!$S$16,子育て関連マスタ!$I$26:$M$28,2,FALSE),0),
  AND(Q87=19,入力項目!$S$16&lt;&gt;"高専"),IFERROR(VLOOKUP(入力項目!$S$17,子育て関連マスタ!$I$32:$M$37,2,FALSE),0),
  AND(Q87=21,入力項目!$S$16="高専"),IFERROR(VLOOKUP(入力項目!$S$17,子育て関連マスタ!$I$32:$M$37,2,FALSE),0),
  Q87&gt;=22,0
  ),0),0
) +
IF(AND(Q87&gt;=1,Q87&lt;=15),IF($D87=入力項目!$S$8,入力項目!$S$3,0),0) +
IF(AND(Q87&gt;=1,Q87&lt;=15),IF($D87=5,入力項目!$S$4,0),0) +
IF(AND(Q87&gt;=1,Q87&lt;=15),IF($D87=12,入力項目!$S$5,0),0) +
IF(AND(入力項目!$S$7=$A87,入力項目!$S$8=$D87),子育て関連マスタ!$C$14,0) +
IFERROR(IF(AND(YEAR(EDATE(DATE(入力項目!$S$7,入力項目!$S$8,1),1))=$A87,MONTH(EDATE(DATE(入力項目!$S$7,入力項目!$S$8,1),1))=$D87),子育て関連マスタ!$C$15,0),0) +
IF(AND(OR(Q87=3,Q87=5,Q87=7),$D87=11),子育て関連マスタ!$C$17,0) +
IF(AND(Q87=20,$D87=1),子育て関連マスタ!$C$18,0) +
IF(AND(Q87=20,$D87=1),
IFERROR(_xlfn.IFS(
入力項目!$S$10="男",子育て関連マスタ!$C$18,
入力項目!$S$10="女",子育て関連マスタ!$C$19
),0),0
) +
IF(AND(Q87&gt;=入力項目!$S$18,Q87&lt;=入力項目!$S$19),入力項目!$S$20,0) +
IF(AND(Q87&gt;=入力項目!$S$21,Q87&lt;=入力項目!$S$22),入力項目!$S$23,0) +
IF(AND(Q87&gt;=入力項目!$S$24,Q87&lt;=入力項目!$S$25),入力項目!$S$26,0)
)</f>
        <v>-40000</v>
      </c>
      <c r="AF87">
        <f ca="1">-(
_xlfn.IFS(
R87&lt;=入力項目!$S$11,0,
AND(R87&gt;=入力項目!$S$11+1,R87&lt;=3),IFERROR(VLOOKUP(入力項目!$S$12,子育て関連マスタ!$I$4:$M$5,4,FALSE),0),
AND(R87&gt;=4,R87&lt;=6),IFERROR(VLOOKUP(入力項目!$S$13,子育て関連マスタ!$I$9:$M$12,4,FALSE),0),
AND(R87&gt;=7,R87&lt;=12),IFERROR(VLOOKUP(入力項目!$S$14,子育て関連マスタ!$I$16:$M$17,4,FALSE),0),
AND(R87&gt;=13,R87&lt;=15),IFERROR(VLOOKUP(入力項目!$S$15,子育て関連マスタ!$I$21:$M$22,4,FALSE),0),
AND(R87&gt;=16,R87&lt;=18),IFERROR(VLOOKUP(入力項目!$S$16,子育て関連マスタ!$I$26:$M$28,4,FALSE),0),
AND(R87&gt;=19,R87&lt;=20,入力項目!$S$16="高専"),IFERROR(VLOOKUP(入力項目!$S$16,子育て関連マスタ!$I$26:$M$28,4,FALSE),0),
AND(R87&gt;=19,R87&lt;=20,入力項目!$S$16&lt;&gt;"高専"),IFERROR(VLOOKUP(入力項目!$S$17,子育て関連マスタ!$I$32:$M$37,4,FALSE),0),
AND(R87&gt;=21,R87&lt;=22,入力項目!$S$16="高専"),IFERROR(VLOOKUP(入力項目!$S$17,子育て関連マスタ!$I$32:$M$34,4,FALSE),0),
AND(R87&gt;=21,R87&lt;=22,入力項目!$S$16&lt;&gt;"高専"),IFERROR(VLOOKUP(入力項目!$S$17,子育て関連マスタ!$I$32:$M$34,4,FALSE),0),
R87&gt;=23,0
) +
IF($D87=4,
  IFERROR(_xlfn.IFS(
  R87&lt;=入力項目!$S$11,0,
  AND(R87=入力項目!$S$11),IFERROR(VLOOKUP(入力項目!$S$12,子育て関連マスタ!$I$4:$M$5,2,FALSE),0),
  AND(R87=4),IFERROR(VLOOKUP(入力項目!$S$13,子育て関連マスタ!$I$9:$M$12,2,FALSE),0),
  AND(R87=7),IFERROR(VLOOKUP(入力項目!$S$14,子育て関連マスタ!$I$16:$M$17,2,FALSE),0),
  AND(R87=13),IFERROR(VLOOKUP(入力項目!$S$15,子育て関連マスタ!$I$21:$M$22,2,FALSE),0),
  AND(R87=16),IFERROR(VLOOKUP(入力項目!$S$16,子育て関連マスタ!$I$26:$M$28,2,FALSE),0),
  AND(R87=19,入力項目!$S$16&lt;&gt;"高専"),IFERROR(VLOOKUP(入力項目!$S$17,子育て関連マスタ!$I$32:$M$37,2,FALSE),0),
  AND(R87=21,入力項目!$S$16="高専"),IFERROR(VLOOKUP(入力項目!$S$17,子育て関連マスタ!$I$32:$M$37,2,FALSE),0),
  R87&gt;=22,0
  ),0),0
) +
IF(AND(R87&gt;=1,R87&lt;=15),IF($D87=入力項目!$S$8,入力項目!$S$3,0),0) +
IF(AND(R87&gt;=1,R87&lt;=15),IF($D87=5,入力項目!$S$4,0),0) +
IF(AND(R87&gt;=1,R87&lt;=15),IF($D87=12,入力項目!$S$5,0),0) +
IF(AND(入力項目!$S$7=$A87,入力項目!$S$8=$D87),子育て関連マスタ!$C$14,0) +
IFERROR(IF(AND(YEAR(EDATE(DATE(入力項目!$S$7,入力項目!$S$8,1),1))=$A87,MONTH(EDATE(DATE(入力項目!$S$7,入力項目!$S$8,1),1))=$D87),子育て関連マスタ!$C$15,0),0) +
IF(AND(OR(R87=3,R87=5,R87=7),$D87=11),子育て関連マスタ!$C$17,0) +
IF(AND(R87=20,$D87=1),子育て関連マスタ!$C$18,0) +
IF(AND(R87=20,$D87=1),
IFERROR(_xlfn.IFS(
入力項目!$S$10="男",子育て関連マスタ!$C$18,
入力項目!$S$10="女",子育て関連マスタ!$C$19
),0),0
) +
IF(AND(R87&gt;=入力項目!$S$18,R87&lt;=入力項目!$S$19),入力項目!$S$20,0) +
IF(AND(R87&gt;=入力項目!$S$21,R87&lt;=入力項目!$S$22),入力項目!$S$23,0) +
IF(AND(R87&gt;=入力項目!$S$24,R87&lt;=入力項目!$S$25),入力項目!$S$26,0)
)</f>
        <v>0</v>
      </c>
      <c r="AG87">
        <f ca="1">-(
_xlfn.IFS(
S87&lt;=入力項目!$S$11,0,
AND(S87&gt;=入力項目!$S$11+1,S87&lt;=3),IFERROR(VLOOKUP(入力項目!$S$12,子育て関連マスタ!$I$4:$M$5,4,FALSE),0),
AND(S87&gt;=4,S87&lt;=6),IFERROR(VLOOKUP(入力項目!$S$13,子育て関連マスタ!$I$9:$M$12,4,FALSE),0),
AND(S87&gt;=7,S87&lt;=12),IFERROR(VLOOKUP(入力項目!$S$14,子育て関連マスタ!$I$16:$M$17,4,FALSE),0),
AND(S87&gt;=13,S87&lt;=15),IFERROR(VLOOKUP(入力項目!$S$15,子育て関連マスタ!$I$21:$M$22,4,FALSE),0),
AND(S87&gt;=16,S87&lt;=18),IFERROR(VLOOKUP(入力項目!$S$16,子育て関連マスタ!$I$26:$M$28,4,FALSE),0),
AND(S87&gt;=19,S87&lt;=20,入力項目!$S$16="高専"),IFERROR(VLOOKUP(入力項目!$S$16,子育て関連マスタ!$I$26:$M$28,4,FALSE),0),
AND(S87&gt;=19,S87&lt;=20,入力項目!$S$16&lt;&gt;"高専"),IFERROR(VLOOKUP(入力項目!$S$17,子育て関連マスタ!$I$32:$M$37,4,FALSE),0),
AND(S87&gt;=21,S87&lt;=22,入力項目!$S$16="高専"),IFERROR(VLOOKUP(入力項目!$S$17,子育て関連マスタ!$I$32:$M$34,4,FALSE),0),
AND(S87&gt;=21,S87&lt;=22,入力項目!$S$16&lt;&gt;"高専"),IFERROR(VLOOKUP(入力項目!$S$17,子育て関連マスタ!$I$32:$M$34,4,FALSE),0),
S87&gt;=23,0
) +
IF($D87=4,
  IFERROR(_xlfn.IFS(
  S87&lt;=入力項目!$S$11,0,
  AND(S87=入力項目!$S$11),IFERROR(VLOOKUP(入力項目!$S$12,子育て関連マスタ!$I$4:$M$5,2,FALSE),0),
  AND(S87=4),IFERROR(VLOOKUP(入力項目!$S$13,子育て関連マスタ!$I$9:$M$12,2,FALSE),0),
  AND(S87=7),IFERROR(VLOOKUP(入力項目!$S$14,子育て関連マスタ!$I$16:$M$17,2,FALSE),0),
  AND(S87=13),IFERROR(VLOOKUP(入力項目!$S$15,子育て関連マスタ!$I$21:$M$22,2,FALSE),0),
  AND(S87=16),IFERROR(VLOOKUP(入力項目!$S$16,子育て関連マスタ!$I$26:$M$28,2,FALSE),0),
  AND(S87=19,入力項目!$S$16&lt;&gt;"高専"),IFERROR(VLOOKUP(入力項目!$S$17,子育て関連マスタ!$I$32:$M$37,2,FALSE),0),
  AND(S87=21,入力項目!$S$16="高専"),IFERROR(VLOOKUP(入力項目!$S$17,子育て関連マスタ!$I$32:$M$37,2,FALSE),0),
  S87&gt;=22,0
  ),0),0
) +
IF(AND(S87&gt;=1,S87&lt;=15),IF($D87=入力項目!$S$8,入力項目!$S$3,0),0) +
IF(AND(S87&gt;=1,S87&lt;=15),IF($D87=5,入力項目!$S$4,0),0) +
IF(AND(S87&gt;=1,S87&lt;=15),IF($D87=12,入力項目!$S$5,0),0) +
IF(AND(入力項目!$S$7=$A87,入力項目!$S$8=$D87),子育て関連マスタ!$C$14,0) +
IFERROR(IF(AND(YEAR(EDATE(DATE(入力項目!$S$7,入力項目!$S$8,1),1))=$A87,MONTH(EDATE(DATE(入力項目!$S$7,入力項目!$S$8,1),1))=$D87),子育て関連マスタ!$C$15,0),0) +
IF(AND(OR(S87=3,S87=5,S87=7),$D87=11),子育て関連マスタ!$C$17,0) +
IF(AND(S87=20,$D87=1),子育て関連マスタ!$C$18,0) +
IF(AND(S87=20,$D87=1),
IFERROR(_xlfn.IFS(
入力項目!$S$10="男",子育て関連マスタ!$C$18,
入力項目!$S$10="女",子育て関連マスタ!$C$19
),0),0
) +
IF(AND(S87&gt;=入力項目!$S$18,S87&lt;=入力項目!$S$19),入力項目!$S$20,0) +
IF(AND(S87&gt;=入力項目!$S$21,S87&lt;=入力項目!$S$22),入力項目!$S$23,0) +
IF(AND(S87&gt;=入力項目!$S$24,S87&lt;=入力項目!$S$25),入力項目!$S$26,0)
)</f>
        <v>0</v>
      </c>
      <c r="AH87">
        <f ca="1">-(
_xlfn.IFS(
T87&lt;=入力項目!$S$11,0,
AND(T87&gt;=入力項目!$S$11+1,T87&lt;=3),IFERROR(VLOOKUP(入力項目!$S$12,子育て関連マスタ!$I$4:$M$5,4,FALSE),0),
AND(T87&gt;=4,T87&lt;=6),IFERROR(VLOOKUP(入力項目!$S$13,子育て関連マスタ!$I$9:$M$12,4,FALSE),0),
AND(T87&gt;=7,T87&lt;=12),IFERROR(VLOOKUP(入力項目!$S$14,子育て関連マスタ!$I$16:$M$17,4,FALSE),0),
AND(T87&gt;=13,T87&lt;=15),IFERROR(VLOOKUP(入力項目!$S$15,子育て関連マスタ!$I$21:$M$22,4,FALSE),0),
AND(T87&gt;=16,T87&lt;=18),IFERROR(VLOOKUP(入力項目!$S$16,子育て関連マスタ!$I$26:$M$28,4,FALSE),0),
AND(T87&gt;=19,T87&lt;=20,入力項目!$S$16="高専"),IFERROR(VLOOKUP(入力項目!$S$16,子育て関連マスタ!$I$26:$M$28,4,FALSE),0),
AND(T87&gt;=19,T87&lt;=20,入力項目!$S$16&lt;&gt;"高専"),IFERROR(VLOOKUP(入力項目!$S$17,子育て関連マスタ!$I$32:$M$37,4,FALSE),0),
AND(T87&gt;=21,T87&lt;=22,入力項目!$S$16="高専"),IFERROR(VLOOKUP(入力項目!$S$17,子育て関連マスタ!$I$32:$M$34,4,FALSE),0),
AND(T87&gt;=21,T87&lt;=22,入力項目!$S$16&lt;&gt;"高専"),IFERROR(VLOOKUP(入力項目!$S$17,子育て関連マスタ!$I$32:$M$34,4,FALSE),0),
T87&gt;=23,0
) +
IF($D87=4,
  IFERROR(_xlfn.IFS(
  T87&lt;=入力項目!$S$11,0,
  AND(T87=入力項目!$S$11),IFERROR(VLOOKUP(入力項目!$S$12,子育て関連マスタ!$I$4:$M$5,2,FALSE),0),
  AND(T87=4),IFERROR(VLOOKUP(入力項目!$S$13,子育て関連マスタ!$I$9:$M$12,2,FALSE),0),
  AND(T87=7),IFERROR(VLOOKUP(入力項目!$S$14,子育て関連マスタ!$I$16:$M$17,2,FALSE),0),
  AND(T87=13),IFERROR(VLOOKUP(入力項目!$S$15,子育て関連マスタ!$I$21:$M$22,2,FALSE),0),
  AND(T87=16),IFERROR(VLOOKUP(入力項目!$S$16,子育て関連マスタ!$I$26:$M$28,2,FALSE),0),
  AND(T87=19,入力項目!$S$16&lt;&gt;"高専"),IFERROR(VLOOKUP(入力項目!$S$17,子育て関連マスタ!$I$32:$M$37,2,FALSE),0),
  AND(T87=21,入力項目!$S$16="高専"),IFERROR(VLOOKUP(入力項目!$S$17,子育て関連マスタ!$I$32:$M$37,2,FALSE),0),
  T87&gt;=22,0
  ),0),0
) +
IF(AND(T87&gt;=1,T87&lt;=15),IF($D87=入力項目!$S$8,入力項目!$S$3,0),0) +
IF(AND(T87&gt;=1,T87&lt;=15),IF($D87=5,入力項目!$S$4,0),0) +
IF(AND(T87&gt;=1,T87&lt;=15),IF($D87=12,入力項目!$S$5,0),0) +
IF(AND(入力項目!$S$7=$A87,入力項目!$S$8=$D87),子育て関連マスタ!$C$14,0) +
IFERROR(IF(AND(YEAR(EDATE(DATE(入力項目!$S$7,入力項目!$S$8,1),1))=$A87,MONTH(EDATE(DATE(入力項目!$S$7,入力項目!$S$8,1),1))=$D87),子育て関連マスタ!$C$15,0),0) +
IF(AND(OR(T87=3,T87=5,T87=7),$D87=11),子育て関連マスタ!$C$17,0) +
IF(AND(T87=20,$D87=1),子育て関連マスタ!$C$18,0) +
IF(AND(T87=20,$D87=1),
IFERROR(_xlfn.IFS(
入力項目!$S$10="男",子育て関連マスタ!$C$18,
入力項目!$S$10="女",子育て関連マスタ!$C$19
),0),0
) +
IF(AND(T87&gt;=入力項目!$S$18,T87&lt;=入力項目!$S$19),入力項目!$S$20,0) +
IF(AND(T87&gt;=入力項目!$S$21,T87&lt;=入力項目!$S$22),入力項目!$S$23,0) +
IF(AND(T87&gt;=入力項目!$S$24,T87&lt;=入力項目!$S$25),入力項目!$S$26,0)
)</f>
        <v>0</v>
      </c>
      <c r="AI87">
        <f ca="1">-(
_xlfn.IFS(
U87&lt;=入力項目!$S$11,0,
AND(U87&gt;=入力項目!$S$11+1,U87&lt;=3),IFERROR(VLOOKUP(入力項目!$S$12,子育て関連マスタ!$I$4:$M$5,4,FALSE),0),
AND(U87&gt;=4,U87&lt;=6),IFERROR(VLOOKUP(入力項目!$S$13,子育て関連マスタ!$I$9:$M$12,4,FALSE),0),
AND(U87&gt;=7,U87&lt;=12),IFERROR(VLOOKUP(入力項目!$S$14,子育て関連マスタ!$I$16:$M$17,4,FALSE),0),
AND(U87&gt;=13,U87&lt;=15),IFERROR(VLOOKUP(入力項目!$S$15,子育て関連マスタ!$I$21:$M$22,4,FALSE),0),
AND(U87&gt;=16,U87&lt;=18),IFERROR(VLOOKUP(入力項目!$S$16,子育て関連マスタ!$I$26:$M$28,4,FALSE),0),
AND(U87&gt;=19,U87&lt;=20,入力項目!$S$16="高専"),IFERROR(VLOOKUP(入力項目!$S$16,子育て関連マスタ!$I$26:$M$28,4,FALSE),0),
AND(U87&gt;=19,U87&lt;=20,入力項目!$S$16&lt;&gt;"高専"),IFERROR(VLOOKUP(入力項目!$S$17,子育て関連マスタ!$I$32:$M$37,4,FALSE),0),
AND(U87&gt;=21,U87&lt;=22,入力項目!$S$16="高専"),IFERROR(VLOOKUP(入力項目!$S$17,子育て関連マスタ!$I$32:$M$34,4,FALSE),0),
AND(U87&gt;=21,U87&lt;=22,入力項目!$S$16&lt;&gt;"高専"),IFERROR(VLOOKUP(入力項目!$S$17,子育て関連マスタ!$I$32:$M$34,4,FALSE),0),
U87&gt;=23,0
) +
IF($D87=4,
  IFERROR(_xlfn.IFS(
  U87&lt;=入力項目!$S$11,0,
  AND(U87=入力項目!$S$11),IFERROR(VLOOKUP(入力項目!$S$12,子育て関連マスタ!$I$4:$M$5,2,FALSE),0),
  AND(U87=4),IFERROR(VLOOKUP(入力項目!$S$13,子育て関連マスタ!$I$9:$M$12,2,FALSE),0),
  AND(U87=7),IFERROR(VLOOKUP(入力項目!$S$14,子育て関連マスタ!$I$16:$M$17,2,FALSE),0),
  AND(U87=13),IFERROR(VLOOKUP(入力項目!$S$15,子育て関連マスタ!$I$21:$M$22,2,FALSE),0),
  AND(U87=16),IFERROR(VLOOKUP(入力項目!$S$16,子育て関連マスタ!$I$26:$M$28,2,FALSE),0),
  AND(U87=19,入力項目!$S$16&lt;&gt;"高専"),IFERROR(VLOOKUP(入力項目!$S$17,子育て関連マスタ!$I$32:$M$37,2,FALSE),0),
  AND(U87=21,入力項目!$S$16="高専"),IFERROR(VLOOKUP(入力項目!$S$17,子育て関連マスタ!$I$32:$M$37,2,FALSE),0),
  U87&gt;=22,0
  ),0),0
) +
IF(AND(U87&gt;=1,U87&lt;=15),IF($D87=入力項目!$S$8,入力項目!$S$3,0),0) +
IF(AND(U87&gt;=1,U87&lt;=15),IF($D87=5,入力項目!$S$4,0),0) +
IF(AND(U87&gt;=1,U87&lt;=15),IF($D87=12,入力項目!$S$5,0),0) +
IF(AND(入力項目!$S$7=$A87,入力項目!$S$8=$D87),子育て関連マスタ!$C$14,0) +
IFERROR(IF(AND(YEAR(EDATE(DATE(入力項目!$S$7,入力項目!$S$8,1),1))=$A87,MONTH(EDATE(DATE(入力項目!$S$7,入力項目!$S$8,1),1))=$D87),子育て関連マスタ!$C$15,0),0) +
IF(AND(OR(U87=3,U87=5,U87=7),$D87=11),子育て関連マスタ!$C$17,0) +
IF(AND(U87=20,$D87=1),子育て関連マスタ!$C$18,0) +
IF(AND(U87=20,$D87=1),
IFERROR(_xlfn.IFS(
入力項目!$S$10="男",子育て関連マスタ!$C$18,
入力項目!$S$10="女",子育て関連マスタ!$C$19
),0),0
) +
IF(AND(U87&gt;=入力項目!$S$18,U87&lt;=入力項目!$S$19),入力項目!$S$20,0) +
IF(AND(U87&gt;=入力項目!$S$21,U87&lt;=入力項目!$S$22),入力項目!$S$23,0) +
IF(AND(U87&gt;=入力項目!$S$24,U87&lt;=入力項目!$S$25),入力項目!$S$26,0)
)</f>
        <v>0</v>
      </c>
      <c r="AJ87" s="10">
        <f ca="1">-VLOOKUP($D87,月別収支!$A$2:$H$13,7,FALSE)</f>
        <v>-20000</v>
      </c>
    </row>
    <row r="88" spans="1:36" x14ac:dyDescent="0.4">
      <c r="A88">
        <f t="shared" ca="1" si="20"/>
        <v>2031</v>
      </c>
      <c r="B88">
        <f t="shared" ca="1" si="27"/>
        <v>2031</v>
      </c>
      <c r="C88">
        <f t="shared" ca="1" si="28"/>
        <v>7</v>
      </c>
      <c r="D88">
        <f t="shared" ca="1" si="21"/>
        <v>10</v>
      </c>
      <c r="E88" t="str">
        <f t="shared" ca="1" si="22"/>
        <v>2031年10月</v>
      </c>
      <c r="F88">
        <f ca="1">IF(OR(入力項目!$N$5&lt;$A88,AND(入力項目!$N$5=$A88,入力項目!$N$6&lt;$D88)),IF(F87=0,1,IF(G88=12,F87+1,F87)),0)</f>
        <v>7</v>
      </c>
      <c r="G88">
        <f ca="1">IF(OR(入力項目!$N$5&lt;$A88,AND(入力項目!$N$5=$A88,入力項目!$N$6&lt;$D88)),IF(G87=12,1,G87+1),0)</f>
        <v>12</v>
      </c>
      <c r="H88" t="str">
        <f t="shared" ca="1" si="23"/>
        <v>7_12</v>
      </c>
      <c r="I88">
        <f ca="1">IF(
  IFERROR(AND($C88&gt;0,MOD($C88,入力項目!$N$22)=0,$D88=入力項目!$N$23), FALSE),
  1,
  IF(
    AND(I87&gt;0,J87=12),
    IF(I87=入力項目!$N$28, 0, I87+1),
    I87
  )
)</f>
        <v>3</v>
      </c>
      <c r="J88">
        <f ca="1">IF($D88=入力項目!$N$23,1,IFERROR(J87+1,1))</f>
        <v>5</v>
      </c>
      <c r="K88" t="str">
        <f t="shared" ca="1" si="24"/>
        <v>3_5</v>
      </c>
      <c r="L88">
        <f ca="1">L87+IF(入力項目!$D$4=$D88,1,0)</f>
        <v>36</v>
      </c>
      <c r="M88" t="str">
        <f t="shared" ca="1" si="25"/>
        <v>36歳</v>
      </c>
      <c r="N88">
        <f t="shared" ca="1" si="29"/>
        <v>36</v>
      </c>
      <c r="O88" t="str">
        <f t="shared" ca="1" si="26"/>
        <v>36歳</v>
      </c>
      <c r="P88">
        <f t="shared" ca="1" si="30"/>
        <v>11</v>
      </c>
      <c r="Q88">
        <f t="shared" ca="1" si="31"/>
        <v>9</v>
      </c>
      <c r="R88">
        <f t="shared" ca="1" si="32"/>
        <v>2032</v>
      </c>
      <c r="S88">
        <f t="shared" ca="1" si="33"/>
        <v>2032</v>
      </c>
      <c r="T88">
        <f t="shared" ca="1" si="34"/>
        <v>2032</v>
      </c>
      <c r="U88">
        <f t="shared" ca="1" si="35"/>
        <v>2032</v>
      </c>
      <c r="V88" s="10">
        <f t="shared" ca="1" si="36"/>
        <v>12925022</v>
      </c>
      <c r="W88" s="10">
        <f ca="1">IF($L88&lt;その他マスタ!$B$1,VLOOKUP($D88,月別収支!$A$2:$H$13,2,FALSE),その他マスタ!$B$3)+IF(AND($L88=その他マスタ!$B$1,入力項目!$I$9="あり",$D88=入力項目!$D$4),その他マスタ!$B$2,0)</f>
        <v>300000</v>
      </c>
      <c r="X88" s="10">
        <f ca="1">-IF(入力項目!$K$5=TRUE,
IF($F88+$G88&lt;3,VLOOKUP($D88,月別収支!$A$2:$H$13,8,FALSE),0)+IFERROR(VLOOKUP($H88,住宅ローン計算!C:P,13,FALSE),0)+IF($F88&gt;1,IF(OR($G88=3,$G88=6,$G88=9,$G88=12),ROUNDUP(入力項目!$N$18/4,0),0),0),
VLOOKUP($D88,月別収支!$A$2:$H$13,8,FALSE))</f>
        <v>-90177</v>
      </c>
      <c r="Y88" s="10">
        <f ca="1">-VLOOKUP($D88,月別収支!$A$2:$H$13,3,FALSE)</f>
        <v>-75000</v>
      </c>
      <c r="Z88" s="10">
        <f ca="1">-VLOOKUP($D88,月別収支!$A$2:$H$13,4,FALSE)</f>
        <v>-27000</v>
      </c>
      <c r="AA88" s="10">
        <f ca="1">-VLOOKUP($D88,月別収支!$A$2:$H$13,6,FALSE)</f>
        <v>-10000</v>
      </c>
      <c r="AB88" s="10">
        <f ca="1">-(
VLOOKUP($D88,月別収支!$A$2:$H$13,5,FALSE)+IF(AND(入力項目!$I$27&lt;=$A88,ISEVEN($A88-入力項目!$I$27),入力項目!$I$28=$D88),入力項目!$I$26,0)
+IF(入力項目!$K$26=TRUE,
IFERROR(VLOOKUP($K88,マイカーローン計算!C:P,13,FALSE),0),
IFERROR(
  IF(AND($C88&gt;0,MOD($C88,入力項目!$N$22)=0,$D88=入力項目!$N$23),入力項目!$N$24,0),
 0
)
)
)</f>
        <v>-20000</v>
      </c>
      <c r="AC88" s="10">
        <f ca="1">-IF($A88&lt;入力項目!$N$33,入力項目!$N$35,IF(AND($A88=入力項目!$N$33,$D88&lt;=入力項目!$N$34),入力項目!$N$35,0))</f>
        <v>0</v>
      </c>
      <c r="AD88">
        <f ca="1">-(
_xlfn.IFS(
P88&lt;=入力項目!$S$11,0,
AND(P88&gt;=入力項目!$S$11+1,P88&lt;=3),IFERROR(VLOOKUP(入力項目!$S$12,子育て関連マスタ!$I$4:$M$5,4,FALSE),0),
AND(P88&gt;=4,P88&lt;=6),IFERROR(VLOOKUP(入力項目!$S$13,子育て関連マスタ!$I$9:$M$12,4,FALSE),0),
AND(P88&gt;=7,P88&lt;=12),IFERROR(VLOOKUP(入力項目!$S$14,子育て関連マスタ!$I$16:$M$17,4,FALSE),0),
AND(P88&gt;=13,P88&lt;=15),IFERROR(VLOOKUP(入力項目!$S$15,子育て関連マスタ!$I$21:$M$22,4,FALSE),0),
AND(P88&gt;=16,P88&lt;=18),IFERROR(VLOOKUP(入力項目!$S$16,子育て関連マスタ!$I$26:$M$28,4,FALSE),0),
AND(P88&gt;=19,P88&lt;=20,入力項目!$S$16="高専"),IFERROR(VLOOKUP(入力項目!$S$16,子育て関連マスタ!$I$26:$M$28,4,FALSE),0),
AND(P88&gt;=19,P88&lt;=20,入力項目!$S$16&lt;&gt;"高専"),IFERROR(VLOOKUP(入力項目!$S$17,子育て関連マスタ!$I$32:$M$37,4,FALSE),0),
AND(P88&gt;=21,P88&lt;=22,入力項目!$S$16="高専"),IFERROR(VLOOKUP(入力項目!$S$17,子育て関連マスタ!$I$32:$M$34,4,FALSE),0),
AND(P88&gt;=21,P88&lt;=22,入力項目!$S$16&lt;&gt;"高専"),IFERROR(VLOOKUP(入力項目!$S$17,子育て関連マスタ!$I$32:$M$34,4,FALSE),0),
P88&gt;=23,0
) +
IF($D88=4,
  IFERROR(_xlfn.IFS(
  P88&lt;=入力項目!$S$11,0,
  AND(P88=入力項目!$S$11),IFERROR(VLOOKUP(入力項目!$S$12,子育て関連マスタ!$I$4:$M$5,2,FALSE),0),
  AND(P88=4),IFERROR(VLOOKUP(入力項目!$S$13,子育て関連マスタ!$I$9:$M$12,2,FALSE),0),
  AND(P88=7),IFERROR(VLOOKUP(入力項目!$S$14,子育て関連マスタ!$I$16:$M$17,2,FALSE),0),
  AND(P88=13),IFERROR(VLOOKUP(入力項目!$S$15,子育て関連マスタ!$I$21:$M$22,2,FALSE),0),
  AND(P88=16),IFERROR(VLOOKUP(入力項目!$S$16,子育て関連マスタ!$I$26:$M$28,2,FALSE),0),
  AND(P88=19,入力項目!$S$16&lt;&gt;"高専"),IFERROR(VLOOKUP(入力項目!$S$17,子育て関連マスタ!$I$32:$M$37,2,FALSE),0),
  AND(P88=21,入力項目!$S$16="高専"),IFERROR(VLOOKUP(入力項目!$S$17,子育て関連マスタ!$I$32:$M$37,2,FALSE),0),
  P88&gt;=22,0
  ),0),0
) +
IF(AND(P88&gt;=1,P88&lt;=15),IF($D88=入力項目!$S$8,入力項目!$S$3,0),0) +
IF(AND(P88&gt;=1,P88&lt;=15),IF($D88=5,入力項目!$S$4,0),0) +
IF(AND(P88&gt;=1,P88&lt;=15),IF($D88=12,入力項目!$S$5,0),0) +
IF(AND(入力項目!$S$7=$A88,入力項目!$S$8=$D88),子育て関連マスタ!$C$14,0) +
IFERROR(IF(AND(YEAR(EDATE(DATE(入力項目!$S$7,入力項目!$S$8,1),1))=$A88,MONTH(EDATE(DATE(入力項目!$S$7,入力項目!$S$8,1),1))=$D88),子育て関連マスタ!$C$15,0),0) +
IF(AND(OR(P88=3,P88=5,P88=7),$D88=11),子育て関連マスタ!$C$17,0) +
IF(AND(P88=20,$D88=1),子育て関連マスタ!$C$18,0) +
IF(AND(P88=20,$D88=1),
IFERROR(_xlfn.IFS(
入力項目!$S$10="男",子育て関連マスタ!$C$18,
入力項目!$S$10="女",子育て関連マスタ!$C$19
),0),0
) +
IF(AND(P88&gt;=入力項目!$S$18,P88&lt;=入力項目!$S$19),入力項目!$S$20,0) +
IF(AND(P88&gt;=入力項目!$S$21,P88&lt;=入力項目!$S$22),入力項目!$S$23,0) +
IF(AND(P88&gt;=入力項目!$S$24,P88&lt;=入力項目!$S$25),入力項目!$S$26,0)
)</f>
        <v>-40000</v>
      </c>
      <c r="AE88">
        <f ca="1">-(
_xlfn.IFS(
Q88&lt;=入力項目!$S$11,0,
AND(Q88&gt;=入力項目!$S$11+1,Q88&lt;=3),IFERROR(VLOOKUP(入力項目!$S$12,子育て関連マスタ!$I$4:$M$5,4,FALSE),0),
AND(Q88&gt;=4,Q88&lt;=6),IFERROR(VLOOKUP(入力項目!$S$13,子育て関連マスタ!$I$9:$M$12,4,FALSE),0),
AND(Q88&gt;=7,Q88&lt;=12),IFERROR(VLOOKUP(入力項目!$S$14,子育て関連マスタ!$I$16:$M$17,4,FALSE),0),
AND(Q88&gt;=13,Q88&lt;=15),IFERROR(VLOOKUP(入力項目!$S$15,子育て関連マスタ!$I$21:$M$22,4,FALSE),0),
AND(Q88&gt;=16,Q88&lt;=18),IFERROR(VLOOKUP(入力項目!$S$16,子育て関連マスタ!$I$26:$M$28,4,FALSE),0),
AND(Q88&gt;=19,Q88&lt;=20,入力項目!$S$16="高専"),IFERROR(VLOOKUP(入力項目!$S$16,子育て関連マスタ!$I$26:$M$28,4,FALSE),0),
AND(Q88&gt;=19,Q88&lt;=20,入力項目!$S$16&lt;&gt;"高専"),IFERROR(VLOOKUP(入力項目!$S$17,子育て関連マスタ!$I$32:$M$37,4,FALSE),0),
AND(Q88&gt;=21,Q88&lt;=22,入力項目!$S$16="高専"),IFERROR(VLOOKUP(入力項目!$S$17,子育て関連マスタ!$I$32:$M$34,4,FALSE),0),
AND(Q88&gt;=21,Q88&lt;=22,入力項目!$S$16&lt;&gt;"高専"),IFERROR(VLOOKUP(入力項目!$S$17,子育て関連マスタ!$I$32:$M$34,4,FALSE),0),
Q88&gt;=23,0
) +
IF($D88=4,
  IFERROR(_xlfn.IFS(
  Q88&lt;=入力項目!$S$11,0,
  AND(Q88=入力項目!$S$11),IFERROR(VLOOKUP(入力項目!$S$12,子育て関連マスタ!$I$4:$M$5,2,FALSE),0),
  AND(Q88=4),IFERROR(VLOOKUP(入力項目!$S$13,子育て関連マスタ!$I$9:$M$12,2,FALSE),0),
  AND(Q88=7),IFERROR(VLOOKUP(入力項目!$S$14,子育て関連マスタ!$I$16:$M$17,2,FALSE),0),
  AND(Q88=13),IFERROR(VLOOKUP(入力項目!$S$15,子育て関連マスタ!$I$21:$M$22,2,FALSE),0),
  AND(Q88=16),IFERROR(VLOOKUP(入力項目!$S$16,子育て関連マスタ!$I$26:$M$28,2,FALSE),0),
  AND(Q88=19,入力項目!$S$16&lt;&gt;"高専"),IFERROR(VLOOKUP(入力項目!$S$17,子育て関連マスタ!$I$32:$M$37,2,FALSE),0),
  AND(Q88=21,入力項目!$S$16="高専"),IFERROR(VLOOKUP(入力項目!$S$17,子育て関連マスタ!$I$32:$M$37,2,FALSE),0),
  Q88&gt;=22,0
  ),0),0
) +
IF(AND(Q88&gt;=1,Q88&lt;=15),IF($D88=入力項目!$S$8,入力項目!$S$3,0),0) +
IF(AND(Q88&gt;=1,Q88&lt;=15),IF($D88=5,入力項目!$S$4,0),0) +
IF(AND(Q88&gt;=1,Q88&lt;=15),IF($D88=12,入力項目!$S$5,0),0) +
IF(AND(入力項目!$S$7=$A88,入力項目!$S$8=$D88),子育て関連マスタ!$C$14,0) +
IFERROR(IF(AND(YEAR(EDATE(DATE(入力項目!$S$7,入力項目!$S$8,1),1))=$A88,MONTH(EDATE(DATE(入力項目!$S$7,入力項目!$S$8,1),1))=$D88),子育て関連マスタ!$C$15,0),0) +
IF(AND(OR(Q88=3,Q88=5,Q88=7),$D88=11),子育て関連マスタ!$C$17,0) +
IF(AND(Q88=20,$D88=1),子育て関連マスタ!$C$18,0) +
IF(AND(Q88=20,$D88=1),
IFERROR(_xlfn.IFS(
入力項目!$S$10="男",子育て関連マスタ!$C$18,
入力項目!$S$10="女",子育て関連マスタ!$C$19
),0),0
) +
IF(AND(Q88&gt;=入力項目!$S$18,Q88&lt;=入力項目!$S$19),入力項目!$S$20,0) +
IF(AND(Q88&gt;=入力項目!$S$21,Q88&lt;=入力項目!$S$22),入力項目!$S$23,0) +
IF(AND(Q88&gt;=入力項目!$S$24,Q88&lt;=入力項目!$S$25),入力項目!$S$26,0)
)</f>
        <v>-40000</v>
      </c>
      <c r="AF88">
        <f ca="1">-(
_xlfn.IFS(
R88&lt;=入力項目!$S$11,0,
AND(R88&gt;=入力項目!$S$11+1,R88&lt;=3),IFERROR(VLOOKUP(入力項目!$S$12,子育て関連マスタ!$I$4:$M$5,4,FALSE),0),
AND(R88&gt;=4,R88&lt;=6),IFERROR(VLOOKUP(入力項目!$S$13,子育て関連マスタ!$I$9:$M$12,4,FALSE),0),
AND(R88&gt;=7,R88&lt;=12),IFERROR(VLOOKUP(入力項目!$S$14,子育て関連マスタ!$I$16:$M$17,4,FALSE),0),
AND(R88&gt;=13,R88&lt;=15),IFERROR(VLOOKUP(入力項目!$S$15,子育て関連マスタ!$I$21:$M$22,4,FALSE),0),
AND(R88&gt;=16,R88&lt;=18),IFERROR(VLOOKUP(入力項目!$S$16,子育て関連マスタ!$I$26:$M$28,4,FALSE),0),
AND(R88&gt;=19,R88&lt;=20,入力項目!$S$16="高専"),IFERROR(VLOOKUP(入力項目!$S$16,子育て関連マスタ!$I$26:$M$28,4,FALSE),0),
AND(R88&gt;=19,R88&lt;=20,入力項目!$S$16&lt;&gt;"高専"),IFERROR(VLOOKUP(入力項目!$S$17,子育て関連マスタ!$I$32:$M$37,4,FALSE),0),
AND(R88&gt;=21,R88&lt;=22,入力項目!$S$16="高専"),IFERROR(VLOOKUP(入力項目!$S$17,子育て関連マスタ!$I$32:$M$34,4,FALSE),0),
AND(R88&gt;=21,R88&lt;=22,入力項目!$S$16&lt;&gt;"高専"),IFERROR(VLOOKUP(入力項目!$S$17,子育て関連マスタ!$I$32:$M$34,4,FALSE),0),
R88&gt;=23,0
) +
IF($D88=4,
  IFERROR(_xlfn.IFS(
  R88&lt;=入力項目!$S$11,0,
  AND(R88=入力項目!$S$11),IFERROR(VLOOKUP(入力項目!$S$12,子育て関連マスタ!$I$4:$M$5,2,FALSE),0),
  AND(R88=4),IFERROR(VLOOKUP(入力項目!$S$13,子育て関連マスタ!$I$9:$M$12,2,FALSE),0),
  AND(R88=7),IFERROR(VLOOKUP(入力項目!$S$14,子育て関連マスタ!$I$16:$M$17,2,FALSE),0),
  AND(R88=13),IFERROR(VLOOKUP(入力項目!$S$15,子育て関連マスタ!$I$21:$M$22,2,FALSE),0),
  AND(R88=16),IFERROR(VLOOKUP(入力項目!$S$16,子育て関連マスタ!$I$26:$M$28,2,FALSE),0),
  AND(R88=19,入力項目!$S$16&lt;&gt;"高専"),IFERROR(VLOOKUP(入力項目!$S$17,子育て関連マスタ!$I$32:$M$37,2,FALSE),0),
  AND(R88=21,入力項目!$S$16="高専"),IFERROR(VLOOKUP(入力項目!$S$17,子育て関連マスタ!$I$32:$M$37,2,FALSE),0),
  R88&gt;=22,0
  ),0),0
) +
IF(AND(R88&gt;=1,R88&lt;=15),IF($D88=入力項目!$S$8,入力項目!$S$3,0),0) +
IF(AND(R88&gt;=1,R88&lt;=15),IF($D88=5,入力項目!$S$4,0),0) +
IF(AND(R88&gt;=1,R88&lt;=15),IF($D88=12,入力項目!$S$5,0),0) +
IF(AND(入力項目!$S$7=$A88,入力項目!$S$8=$D88),子育て関連マスタ!$C$14,0) +
IFERROR(IF(AND(YEAR(EDATE(DATE(入力項目!$S$7,入力項目!$S$8,1),1))=$A88,MONTH(EDATE(DATE(入力項目!$S$7,入力項目!$S$8,1),1))=$D88),子育て関連マスタ!$C$15,0),0) +
IF(AND(OR(R88=3,R88=5,R88=7),$D88=11),子育て関連マスタ!$C$17,0) +
IF(AND(R88=20,$D88=1),子育て関連マスタ!$C$18,0) +
IF(AND(R88=20,$D88=1),
IFERROR(_xlfn.IFS(
入力項目!$S$10="男",子育て関連マスタ!$C$18,
入力項目!$S$10="女",子育て関連マスタ!$C$19
),0),0
) +
IF(AND(R88&gt;=入力項目!$S$18,R88&lt;=入力項目!$S$19),入力項目!$S$20,0) +
IF(AND(R88&gt;=入力項目!$S$21,R88&lt;=入力項目!$S$22),入力項目!$S$23,0) +
IF(AND(R88&gt;=入力項目!$S$24,R88&lt;=入力項目!$S$25),入力項目!$S$26,0)
)</f>
        <v>0</v>
      </c>
      <c r="AG88">
        <f ca="1">-(
_xlfn.IFS(
S88&lt;=入力項目!$S$11,0,
AND(S88&gt;=入力項目!$S$11+1,S88&lt;=3),IFERROR(VLOOKUP(入力項目!$S$12,子育て関連マスタ!$I$4:$M$5,4,FALSE),0),
AND(S88&gt;=4,S88&lt;=6),IFERROR(VLOOKUP(入力項目!$S$13,子育て関連マスタ!$I$9:$M$12,4,FALSE),0),
AND(S88&gt;=7,S88&lt;=12),IFERROR(VLOOKUP(入力項目!$S$14,子育て関連マスタ!$I$16:$M$17,4,FALSE),0),
AND(S88&gt;=13,S88&lt;=15),IFERROR(VLOOKUP(入力項目!$S$15,子育て関連マスタ!$I$21:$M$22,4,FALSE),0),
AND(S88&gt;=16,S88&lt;=18),IFERROR(VLOOKUP(入力項目!$S$16,子育て関連マスタ!$I$26:$M$28,4,FALSE),0),
AND(S88&gt;=19,S88&lt;=20,入力項目!$S$16="高専"),IFERROR(VLOOKUP(入力項目!$S$16,子育て関連マスタ!$I$26:$M$28,4,FALSE),0),
AND(S88&gt;=19,S88&lt;=20,入力項目!$S$16&lt;&gt;"高専"),IFERROR(VLOOKUP(入力項目!$S$17,子育て関連マスタ!$I$32:$M$37,4,FALSE),0),
AND(S88&gt;=21,S88&lt;=22,入力項目!$S$16="高専"),IFERROR(VLOOKUP(入力項目!$S$17,子育て関連マスタ!$I$32:$M$34,4,FALSE),0),
AND(S88&gt;=21,S88&lt;=22,入力項目!$S$16&lt;&gt;"高専"),IFERROR(VLOOKUP(入力項目!$S$17,子育て関連マスタ!$I$32:$M$34,4,FALSE),0),
S88&gt;=23,0
) +
IF($D88=4,
  IFERROR(_xlfn.IFS(
  S88&lt;=入力項目!$S$11,0,
  AND(S88=入力項目!$S$11),IFERROR(VLOOKUP(入力項目!$S$12,子育て関連マスタ!$I$4:$M$5,2,FALSE),0),
  AND(S88=4),IFERROR(VLOOKUP(入力項目!$S$13,子育て関連マスタ!$I$9:$M$12,2,FALSE),0),
  AND(S88=7),IFERROR(VLOOKUP(入力項目!$S$14,子育て関連マスタ!$I$16:$M$17,2,FALSE),0),
  AND(S88=13),IFERROR(VLOOKUP(入力項目!$S$15,子育て関連マスタ!$I$21:$M$22,2,FALSE),0),
  AND(S88=16),IFERROR(VLOOKUP(入力項目!$S$16,子育て関連マスタ!$I$26:$M$28,2,FALSE),0),
  AND(S88=19,入力項目!$S$16&lt;&gt;"高専"),IFERROR(VLOOKUP(入力項目!$S$17,子育て関連マスタ!$I$32:$M$37,2,FALSE),0),
  AND(S88=21,入力項目!$S$16="高専"),IFERROR(VLOOKUP(入力項目!$S$17,子育て関連マスタ!$I$32:$M$37,2,FALSE),0),
  S88&gt;=22,0
  ),0),0
) +
IF(AND(S88&gt;=1,S88&lt;=15),IF($D88=入力項目!$S$8,入力項目!$S$3,0),0) +
IF(AND(S88&gt;=1,S88&lt;=15),IF($D88=5,入力項目!$S$4,0),0) +
IF(AND(S88&gt;=1,S88&lt;=15),IF($D88=12,入力項目!$S$5,0),0) +
IF(AND(入力項目!$S$7=$A88,入力項目!$S$8=$D88),子育て関連マスタ!$C$14,0) +
IFERROR(IF(AND(YEAR(EDATE(DATE(入力項目!$S$7,入力項目!$S$8,1),1))=$A88,MONTH(EDATE(DATE(入力項目!$S$7,入力項目!$S$8,1),1))=$D88),子育て関連マスタ!$C$15,0),0) +
IF(AND(OR(S88=3,S88=5,S88=7),$D88=11),子育て関連マスタ!$C$17,0) +
IF(AND(S88=20,$D88=1),子育て関連マスタ!$C$18,0) +
IF(AND(S88=20,$D88=1),
IFERROR(_xlfn.IFS(
入力項目!$S$10="男",子育て関連マスタ!$C$18,
入力項目!$S$10="女",子育て関連マスタ!$C$19
),0),0
) +
IF(AND(S88&gt;=入力項目!$S$18,S88&lt;=入力項目!$S$19),入力項目!$S$20,0) +
IF(AND(S88&gt;=入力項目!$S$21,S88&lt;=入力項目!$S$22),入力項目!$S$23,0) +
IF(AND(S88&gt;=入力項目!$S$24,S88&lt;=入力項目!$S$25),入力項目!$S$26,0)
)</f>
        <v>0</v>
      </c>
      <c r="AH88">
        <f ca="1">-(
_xlfn.IFS(
T88&lt;=入力項目!$S$11,0,
AND(T88&gt;=入力項目!$S$11+1,T88&lt;=3),IFERROR(VLOOKUP(入力項目!$S$12,子育て関連マスタ!$I$4:$M$5,4,FALSE),0),
AND(T88&gt;=4,T88&lt;=6),IFERROR(VLOOKUP(入力項目!$S$13,子育て関連マスタ!$I$9:$M$12,4,FALSE),0),
AND(T88&gt;=7,T88&lt;=12),IFERROR(VLOOKUP(入力項目!$S$14,子育て関連マスタ!$I$16:$M$17,4,FALSE),0),
AND(T88&gt;=13,T88&lt;=15),IFERROR(VLOOKUP(入力項目!$S$15,子育て関連マスタ!$I$21:$M$22,4,FALSE),0),
AND(T88&gt;=16,T88&lt;=18),IFERROR(VLOOKUP(入力項目!$S$16,子育て関連マスタ!$I$26:$M$28,4,FALSE),0),
AND(T88&gt;=19,T88&lt;=20,入力項目!$S$16="高専"),IFERROR(VLOOKUP(入力項目!$S$16,子育て関連マスタ!$I$26:$M$28,4,FALSE),0),
AND(T88&gt;=19,T88&lt;=20,入力項目!$S$16&lt;&gt;"高専"),IFERROR(VLOOKUP(入力項目!$S$17,子育て関連マスタ!$I$32:$M$37,4,FALSE),0),
AND(T88&gt;=21,T88&lt;=22,入力項目!$S$16="高専"),IFERROR(VLOOKUP(入力項目!$S$17,子育て関連マスタ!$I$32:$M$34,4,FALSE),0),
AND(T88&gt;=21,T88&lt;=22,入力項目!$S$16&lt;&gt;"高専"),IFERROR(VLOOKUP(入力項目!$S$17,子育て関連マスタ!$I$32:$M$34,4,FALSE),0),
T88&gt;=23,0
) +
IF($D88=4,
  IFERROR(_xlfn.IFS(
  T88&lt;=入力項目!$S$11,0,
  AND(T88=入力項目!$S$11),IFERROR(VLOOKUP(入力項目!$S$12,子育て関連マスタ!$I$4:$M$5,2,FALSE),0),
  AND(T88=4),IFERROR(VLOOKUP(入力項目!$S$13,子育て関連マスタ!$I$9:$M$12,2,FALSE),0),
  AND(T88=7),IFERROR(VLOOKUP(入力項目!$S$14,子育て関連マスタ!$I$16:$M$17,2,FALSE),0),
  AND(T88=13),IFERROR(VLOOKUP(入力項目!$S$15,子育て関連マスタ!$I$21:$M$22,2,FALSE),0),
  AND(T88=16),IFERROR(VLOOKUP(入力項目!$S$16,子育て関連マスタ!$I$26:$M$28,2,FALSE),0),
  AND(T88=19,入力項目!$S$16&lt;&gt;"高専"),IFERROR(VLOOKUP(入力項目!$S$17,子育て関連マスタ!$I$32:$M$37,2,FALSE),0),
  AND(T88=21,入力項目!$S$16="高専"),IFERROR(VLOOKUP(入力項目!$S$17,子育て関連マスタ!$I$32:$M$37,2,FALSE),0),
  T88&gt;=22,0
  ),0),0
) +
IF(AND(T88&gt;=1,T88&lt;=15),IF($D88=入力項目!$S$8,入力項目!$S$3,0),0) +
IF(AND(T88&gt;=1,T88&lt;=15),IF($D88=5,入力項目!$S$4,0),0) +
IF(AND(T88&gt;=1,T88&lt;=15),IF($D88=12,入力項目!$S$5,0),0) +
IF(AND(入力項目!$S$7=$A88,入力項目!$S$8=$D88),子育て関連マスタ!$C$14,0) +
IFERROR(IF(AND(YEAR(EDATE(DATE(入力項目!$S$7,入力項目!$S$8,1),1))=$A88,MONTH(EDATE(DATE(入力項目!$S$7,入力項目!$S$8,1),1))=$D88),子育て関連マスタ!$C$15,0),0) +
IF(AND(OR(T88=3,T88=5,T88=7),$D88=11),子育て関連マスタ!$C$17,0) +
IF(AND(T88=20,$D88=1),子育て関連マスタ!$C$18,0) +
IF(AND(T88=20,$D88=1),
IFERROR(_xlfn.IFS(
入力項目!$S$10="男",子育て関連マスタ!$C$18,
入力項目!$S$10="女",子育て関連マスタ!$C$19
),0),0
) +
IF(AND(T88&gt;=入力項目!$S$18,T88&lt;=入力項目!$S$19),入力項目!$S$20,0) +
IF(AND(T88&gt;=入力項目!$S$21,T88&lt;=入力項目!$S$22),入力項目!$S$23,0) +
IF(AND(T88&gt;=入力項目!$S$24,T88&lt;=入力項目!$S$25),入力項目!$S$26,0)
)</f>
        <v>0</v>
      </c>
      <c r="AI88">
        <f ca="1">-(
_xlfn.IFS(
U88&lt;=入力項目!$S$11,0,
AND(U88&gt;=入力項目!$S$11+1,U88&lt;=3),IFERROR(VLOOKUP(入力項目!$S$12,子育て関連マスタ!$I$4:$M$5,4,FALSE),0),
AND(U88&gt;=4,U88&lt;=6),IFERROR(VLOOKUP(入力項目!$S$13,子育て関連マスタ!$I$9:$M$12,4,FALSE),0),
AND(U88&gt;=7,U88&lt;=12),IFERROR(VLOOKUP(入力項目!$S$14,子育て関連マスタ!$I$16:$M$17,4,FALSE),0),
AND(U88&gt;=13,U88&lt;=15),IFERROR(VLOOKUP(入力項目!$S$15,子育て関連マスタ!$I$21:$M$22,4,FALSE),0),
AND(U88&gt;=16,U88&lt;=18),IFERROR(VLOOKUP(入力項目!$S$16,子育て関連マスタ!$I$26:$M$28,4,FALSE),0),
AND(U88&gt;=19,U88&lt;=20,入力項目!$S$16="高専"),IFERROR(VLOOKUP(入力項目!$S$16,子育て関連マスタ!$I$26:$M$28,4,FALSE),0),
AND(U88&gt;=19,U88&lt;=20,入力項目!$S$16&lt;&gt;"高専"),IFERROR(VLOOKUP(入力項目!$S$17,子育て関連マスタ!$I$32:$M$37,4,FALSE),0),
AND(U88&gt;=21,U88&lt;=22,入力項目!$S$16="高専"),IFERROR(VLOOKUP(入力項目!$S$17,子育て関連マスタ!$I$32:$M$34,4,FALSE),0),
AND(U88&gt;=21,U88&lt;=22,入力項目!$S$16&lt;&gt;"高専"),IFERROR(VLOOKUP(入力項目!$S$17,子育て関連マスタ!$I$32:$M$34,4,FALSE),0),
U88&gt;=23,0
) +
IF($D88=4,
  IFERROR(_xlfn.IFS(
  U88&lt;=入力項目!$S$11,0,
  AND(U88=入力項目!$S$11),IFERROR(VLOOKUP(入力項目!$S$12,子育て関連マスタ!$I$4:$M$5,2,FALSE),0),
  AND(U88=4),IFERROR(VLOOKUP(入力項目!$S$13,子育て関連マスタ!$I$9:$M$12,2,FALSE),0),
  AND(U88=7),IFERROR(VLOOKUP(入力項目!$S$14,子育て関連マスタ!$I$16:$M$17,2,FALSE),0),
  AND(U88=13),IFERROR(VLOOKUP(入力項目!$S$15,子育て関連マスタ!$I$21:$M$22,2,FALSE),0),
  AND(U88=16),IFERROR(VLOOKUP(入力項目!$S$16,子育て関連マスタ!$I$26:$M$28,2,FALSE),0),
  AND(U88=19,入力項目!$S$16&lt;&gt;"高専"),IFERROR(VLOOKUP(入力項目!$S$17,子育て関連マスタ!$I$32:$M$37,2,FALSE),0),
  AND(U88=21,入力項目!$S$16="高専"),IFERROR(VLOOKUP(入力項目!$S$17,子育て関連マスタ!$I$32:$M$37,2,FALSE),0),
  U88&gt;=22,0
  ),0),0
) +
IF(AND(U88&gt;=1,U88&lt;=15),IF($D88=入力項目!$S$8,入力項目!$S$3,0),0) +
IF(AND(U88&gt;=1,U88&lt;=15),IF($D88=5,入力項目!$S$4,0),0) +
IF(AND(U88&gt;=1,U88&lt;=15),IF($D88=12,入力項目!$S$5,0),0) +
IF(AND(入力項目!$S$7=$A88,入力項目!$S$8=$D88),子育て関連マスタ!$C$14,0) +
IFERROR(IF(AND(YEAR(EDATE(DATE(入力項目!$S$7,入力項目!$S$8,1),1))=$A88,MONTH(EDATE(DATE(入力項目!$S$7,入力項目!$S$8,1),1))=$D88),子育て関連マスタ!$C$15,0),0) +
IF(AND(OR(U88=3,U88=5,U88=7),$D88=11),子育て関連マスタ!$C$17,0) +
IF(AND(U88=20,$D88=1),子育て関連マスタ!$C$18,0) +
IF(AND(U88=20,$D88=1),
IFERROR(_xlfn.IFS(
入力項目!$S$10="男",子育て関連マスタ!$C$18,
入力項目!$S$10="女",子育て関連マスタ!$C$19
),0),0
) +
IF(AND(U88&gt;=入力項目!$S$18,U88&lt;=入力項目!$S$19),入力項目!$S$20,0) +
IF(AND(U88&gt;=入力項目!$S$21,U88&lt;=入力項目!$S$22),入力項目!$S$23,0) +
IF(AND(U88&gt;=入力項目!$S$24,U88&lt;=入力項目!$S$25),入力項目!$S$26,0)
)</f>
        <v>0</v>
      </c>
      <c r="AJ88" s="10">
        <f ca="1">-VLOOKUP($D88,月別収支!$A$2:$H$13,7,FALSE)</f>
        <v>-20000</v>
      </c>
    </row>
    <row r="89" spans="1:36" x14ac:dyDescent="0.4">
      <c r="A89">
        <f t="shared" ca="1" si="20"/>
        <v>2031</v>
      </c>
      <c r="B89">
        <f t="shared" ca="1" si="27"/>
        <v>2031</v>
      </c>
      <c r="C89">
        <f t="shared" ca="1" si="28"/>
        <v>7</v>
      </c>
      <c r="D89">
        <f t="shared" ca="1" si="21"/>
        <v>11</v>
      </c>
      <c r="E89" t="str">
        <f t="shared" ca="1" si="22"/>
        <v>2031年11月</v>
      </c>
      <c r="F89">
        <f ca="1">IF(OR(入力項目!$N$5&lt;$A89,AND(入力項目!$N$5=$A89,入力項目!$N$6&lt;$D89)),IF(F88=0,1,IF(G89=12,F88+1,F88)),0)</f>
        <v>7</v>
      </c>
      <c r="G89">
        <f ca="1">IF(OR(入力項目!$N$5&lt;$A89,AND(入力項目!$N$5=$A89,入力項目!$N$6&lt;$D89)),IF(G88=12,1,G88+1),0)</f>
        <v>1</v>
      </c>
      <c r="H89" t="str">
        <f t="shared" ca="1" si="23"/>
        <v>7_1</v>
      </c>
      <c r="I89">
        <f ca="1">IF(
  IFERROR(AND($C89&gt;0,MOD($C89,入力項目!$N$22)=0,$D89=入力項目!$N$23), FALSE),
  1,
  IF(
    AND(I88&gt;0,J88=12),
    IF(I88=入力項目!$N$28, 0, I88+1),
    I88
  )
)</f>
        <v>3</v>
      </c>
      <c r="J89">
        <f ca="1">IF($D89=入力項目!$N$23,1,IFERROR(J88+1,1))</f>
        <v>6</v>
      </c>
      <c r="K89" t="str">
        <f t="shared" ca="1" si="24"/>
        <v>3_6</v>
      </c>
      <c r="L89">
        <f ca="1">L88+IF(入力項目!$D$4=$D89,1,0)</f>
        <v>36</v>
      </c>
      <c r="M89" t="str">
        <f t="shared" ca="1" si="25"/>
        <v>36歳</v>
      </c>
      <c r="N89">
        <f t="shared" ca="1" si="29"/>
        <v>36</v>
      </c>
      <c r="O89" t="str">
        <f t="shared" ca="1" si="26"/>
        <v>36歳</v>
      </c>
      <c r="P89">
        <f t="shared" ca="1" si="30"/>
        <v>11</v>
      </c>
      <c r="Q89">
        <f t="shared" ca="1" si="31"/>
        <v>9</v>
      </c>
      <c r="R89">
        <f t="shared" ca="1" si="32"/>
        <v>2032</v>
      </c>
      <c r="S89">
        <f t="shared" ca="1" si="33"/>
        <v>2032</v>
      </c>
      <c r="T89">
        <f t="shared" ca="1" si="34"/>
        <v>2032</v>
      </c>
      <c r="U89">
        <f t="shared" ca="1" si="35"/>
        <v>2032</v>
      </c>
      <c r="V89" s="10">
        <f t="shared" ca="1" si="36"/>
        <v>12890345</v>
      </c>
      <c r="W89" s="10">
        <f ca="1">IF($L89&lt;その他マスタ!$B$1,VLOOKUP($D89,月別収支!$A$2:$H$13,2,FALSE),その他マスタ!$B$3)+IF(AND($L89=その他マスタ!$B$1,入力項目!$I$9="あり",$D89=入力項目!$D$4),その他マスタ!$B$2,0)</f>
        <v>300000</v>
      </c>
      <c r="X89" s="10">
        <f ca="1">-IF(入力項目!$K$5=TRUE,
IF($F89+$G89&lt;3,VLOOKUP($D89,月別収支!$A$2:$H$13,8,FALSE),0)+IFERROR(VLOOKUP($H89,住宅ローン計算!C:P,13,FALSE),0)+IF($F89&gt;1,IF(OR($G89=3,$G89=6,$G89=9,$G89=12),ROUNDUP(入力項目!$N$18/4,0),0),0),
VLOOKUP($D89,月別収支!$A$2:$H$13,8,FALSE))</f>
        <v>-52677</v>
      </c>
      <c r="Y89" s="10">
        <f ca="1">-VLOOKUP($D89,月別収支!$A$2:$H$13,3,FALSE)</f>
        <v>-75000</v>
      </c>
      <c r="Z89" s="10">
        <f ca="1">-VLOOKUP($D89,月別収支!$A$2:$H$13,4,FALSE)</f>
        <v>-27000</v>
      </c>
      <c r="AA89" s="10">
        <f ca="1">-VLOOKUP($D89,月別収支!$A$2:$H$13,6,FALSE)</f>
        <v>-10000</v>
      </c>
      <c r="AB89" s="10">
        <f ca="1">-(
VLOOKUP($D89,月別収支!$A$2:$H$13,5,FALSE)+IF(AND(入力項目!$I$27&lt;=$A89,ISEVEN($A89-入力項目!$I$27),入力項目!$I$28=$D89),入力項目!$I$26,0)
+IF(入力項目!$K$26=TRUE,
IFERROR(VLOOKUP($K89,マイカーローン計算!C:P,13,FALSE),0),
IFERROR(
  IF(AND($C89&gt;0,MOD($C89,入力項目!$N$22)=0,$D89=入力項目!$N$23),入力項目!$N$24,0),
 0
)
)
)</f>
        <v>-70000</v>
      </c>
      <c r="AC89" s="10">
        <f ca="1">-IF($A89&lt;入力項目!$N$33,入力項目!$N$35,IF(AND($A89=入力項目!$N$33,$D89&lt;=入力項目!$N$34),入力項目!$N$35,0))</f>
        <v>0</v>
      </c>
      <c r="AD89">
        <f ca="1">-(
_xlfn.IFS(
P89&lt;=入力項目!$S$11,0,
AND(P89&gt;=入力項目!$S$11+1,P89&lt;=3),IFERROR(VLOOKUP(入力項目!$S$12,子育て関連マスタ!$I$4:$M$5,4,FALSE),0),
AND(P89&gt;=4,P89&lt;=6),IFERROR(VLOOKUP(入力項目!$S$13,子育て関連マスタ!$I$9:$M$12,4,FALSE),0),
AND(P89&gt;=7,P89&lt;=12),IFERROR(VLOOKUP(入力項目!$S$14,子育て関連マスタ!$I$16:$M$17,4,FALSE),0),
AND(P89&gt;=13,P89&lt;=15),IFERROR(VLOOKUP(入力項目!$S$15,子育て関連マスタ!$I$21:$M$22,4,FALSE),0),
AND(P89&gt;=16,P89&lt;=18),IFERROR(VLOOKUP(入力項目!$S$16,子育て関連マスタ!$I$26:$M$28,4,FALSE),0),
AND(P89&gt;=19,P89&lt;=20,入力項目!$S$16="高専"),IFERROR(VLOOKUP(入力項目!$S$16,子育て関連マスタ!$I$26:$M$28,4,FALSE),0),
AND(P89&gt;=19,P89&lt;=20,入力項目!$S$16&lt;&gt;"高専"),IFERROR(VLOOKUP(入力項目!$S$17,子育て関連マスタ!$I$32:$M$37,4,FALSE),0),
AND(P89&gt;=21,P89&lt;=22,入力項目!$S$16="高専"),IFERROR(VLOOKUP(入力項目!$S$17,子育て関連マスタ!$I$32:$M$34,4,FALSE),0),
AND(P89&gt;=21,P89&lt;=22,入力項目!$S$16&lt;&gt;"高専"),IFERROR(VLOOKUP(入力項目!$S$17,子育て関連マスタ!$I$32:$M$34,4,FALSE),0),
P89&gt;=23,0
) +
IF($D89=4,
  IFERROR(_xlfn.IFS(
  P89&lt;=入力項目!$S$11,0,
  AND(P89=入力項目!$S$11),IFERROR(VLOOKUP(入力項目!$S$12,子育て関連マスタ!$I$4:$M$5,2,FALSE),0),
  AND(P89=4),IFERROR(VLOOKUP(入力項目!$S$13,子育て関連マスタ!$I$9:$M$12,2,FALSE),0),
  AND(P89=7),IFERROR(VLOOKUP(入力項目!$S$14,子育て関連マスタ!$I$16:$M$17,2,FALSE),0),
  AND(P89=13),IFERROR(VLOOKUP(入力項目!$S$15,子育て関連マスタ!$I$21:$M$22,2,FALSE),0),
  AND(P89=16),IFERROR(VLOOKUP(入力項目!$S$16,子育て関連マスタ!$I$26:$M$28,2,FALSE),0),
  AND(P89=19,入力項目!$S$16&lt;&gt;"高専"),IFERROR(VLOOKUP(入力項目!$S$17,子育て関連マスタ!$I$32:$M$37,2,FALSE),0),
  AND(P89=21,入力項目!$S$16="高専"),IFERROR(VLOOKUP(入力項目!$S$17,子育て関連マスタ!$I$32:$M$37,2,FALSE),0),
  P89&gt;=22,0
  ),0),0
) +
IF(AND(P89&gt;=1,P89&lt;=15),IF($D89=入力項目!$S$8,入力項目!$S$3,0),0) +
IF(AND(P89&gt;=1,P89&lt;=15),IF($D89=5,入力項目!$S$4,0),0) +
IF(AND(P89&gt;=1,P89&lt;=15),IF($D89=12,入力項目!$S$5,0),0) +
IF(AND(入力項目!$S$7=$A89,入力項目!$S$8=$D89),子育て関連マスタ!$C$14,0) +
IFERROR(IF(AND(YEAR(EDATE(DATE(入力項目!$S$7,入力項目!$S$8,1),1))=$A89,MONTH(EDATE(DATE(入力項目!$S$7,入力項目!$S$8,1),1))=$D89),子育て関連マスタ!$C$15,0),0) +
IF(AND(OR(P89=3,P89=5,P89=7),$D89=11),子育て関連マスタ!$C$17,0) +
IF(AND(P89=20,$D89=1),子育て関連マスタ!$C$18,0) +
IF(AND(P89=20,$D89=1),
IFERROR(_xlfn.IFS(
入力項目!$S$10="男",子育て関連マスタ!$C$18,
入力項目!$S$10="女",子育て関連マスタ!$C$19
),0),0
) +
IF(AND(P89&gt;=入力項目!$S$18,P89&lt;=入力項目!$S$19),入力項目!$S$20,0) +
IF(AND(P89&gt;=入力項目!$S$21,P89&lt;=入力項目!$S$22),入力項目!$S$23,0) +
IF(AND(P89&gt;=入力項目!$S$24,P89&lt;=入力項目!$S$25),入力項目!$S$26,0)
)</f>
        <v>-40000</v>
      </c>
      <c r="AE89">
        <f ca="1">-(
_xlfn.IFS(
Q89&lt;=入力項目!$S$11,0,
AND(Q89&gt;=入力項目!$S$11+1,Q89&lt;=3),IFERROR(VLOOKUP(入力項目!$S$12,子育て関連マスタ!$I$4:$M$5,4,FALSE),0),
AND(Q89&gt;=4,Q89&lt;=6),IFERROR(VLOOKUP(入力項目!$S$13,子育て関連マスタ!$I$9:$M$12,4,FALSE),0),
AND(Q89&gt;=7,Q89&lt;=12),IFERROR(VLOOKUP(入力項目!$S$14,子育て関連マスタ!$I$16:$M$17,4,FALSE),0),
AND(Q89&gt;=13,Q89&lt;=15),IFERROR(VLOOKUP(入力項目!$S$15,子育て関連マスタ!$I$21:$M$22,4,FALSE),0),
AND(Q89&gt;=16,Q89&lt;=18),IFERROR(VLOOKUP(入力項目!$S$16,子育て関連マスタ!$I$26:$M$28,4,FALSE),0),
AND(Q89&gt;=19,Q89&lt;=20,入力項目!$S$16="高専"),IFERROR(VLOOKUP(入力項目!$S$16,子育て関連マスタ!$I$26:$M$28,4,FALSE),0),
AND(Q89&gt;=19,Q89&lt;=20,入力項目!$S$16&lt;&gt;"高専"),IFERROR(VLOOKUP(入力項目!$S$17,子育て関連マスタ!$I$32:$M$37,4,FALSE),0),
AND(Q89&gt;=21,Q89&lt;=22,入力項目!$S$16="高専"),IFERROR(VLOOKUP(入力項目!$S$17,子育て関連マスタ!$I$32:$M$34,4,FALSE),0),
AND(Q89&gt;=21,Q89&lt;=22,入力項目!$S$16&lt;&gt;"高専"),IFERROR(VLOOKUP(入力項目!$S$17,子育て関連マスタ!$I$32:$M$34,4,FALSE),0),
Q89&gt;=23,0
) +
IF($D89=4,
  IFERROR(_xlfn.IFS(
  Q89&lt;=入力項目!$S$11,0,
  AND(Q89=入力項目!$S$11),IFERROR(VLOOKUP(入力項目!$S$12,子育て関連マスタ!$I$4:$M$5,2,FALSE),0),
  AND(Q89=4),IFERROR(VLOOKUP(入力項目!$S$13,子育て関連マスタ!$I$9:$M$12,2,FALSE),0),
  AND(Q89=7),IFERROR(VLOOKUP(入力項目!$S$14,子育て関連マスタ!$I$16:$M$17,2,FALSE),0),
  AND(Q89=13),IFERROR(VLOOKUP(入力項目!$S$15,子育て関連マスタ!$I$21:$M$22,2,FALSE),0),
  AND(Q89=16),IFERROR(VLOOKUP(入力項目!$S$16,子育て関連マスタ!$I$26:$M$28,2,FALSE),0),
  AND(Q89=19,入力項目!$S$16&lt;&gt;"高専"),IFERROR(VLOOKUP(入力項目!$S$17,子育て関連マスタ!$I$32:$M$37,2,FALSE),0),
  AND(Q89=21,入力項目!$S$16="高専"),IFERROR(VLOOKUP(入力項目!$S$17,子育て関連マスタ!$I$32:$M$37,2,FALSE),0),
  Q89&gt;=22,0
  ),0),0
) +
IF(AND(Q89&gt;=1,Q89&lt;=15),IF($D89=入力項目!$S$8,入力項目!$S$3,0),0) +
IF(AND(Q89&gt;=1,Q89&lt;=15),IF($D89=5,入力項目!$S$4,0),0) +
IF(AND(Q89&gt;=1,Q89&lt;=15),IF($D89=12,入力項目!$S$5,0),0) +
IF(AND(入力項目!$S$7=$A89,入力項目!$S$8=$D89),子育て関連マスタ!$C$14,0) +
IFERROR(IF(AND(YEAR(EDATE(DATE(入力項目!$S$7,入力項目!$S$8,1),1))=$A89,MONTH(EDATE(DATE(入力項目!$S$7,入力項目!$S$8,1),1))=$D89),子育て関連マスタ!$C$15,0),0) +
IF(AND(OR(Q89=3,Q89=5,Q89=7),$D89=11),子育て関連マスタ!$C$17,0) +
IF(AND(Q89=20,$D89=1),子育て関連マスタ!$C$18,0) +
IF(AND(Q89=20,$D89=1),
IFERROR(_xlfn.IFS(
入力項目!$S$10="男",子育て関連マスタ!$C$18,
入力項目!$S$10="女",子育て関連マスタ!$C$19
),0),0
) +
IF(AND(Q89&gt;=入力項目!$S$18,Q89&lt;=入力項目!$S$19),入力項目!$S$20,0) +
IF(AND(Q89&gt;=入力項目!$S$21,Q89&lt;=入力項目!$S$22),入力項目!$S$23,0) +
IF(AND(Q89&gt;=入力項目!$S$24,Q89&lt;=入力項目!$S$25),入力項目!$S$26,0)
)</f>
        <v>-40000</v>
      </c>
      <c r="AF89">
        <f ca="1">-(
_xlfn.IFS(
R89&lt;=入力項目!$S$11,0,
AND(R89&gt;=入力項目!$S$11+1,R89&lt;=3),IFERROR(VLOOKUP(入力項目!$S$12,子育て関連マスタ!$I$4:$M$5,4,FALSE),0),
AND(R89&gt;=4,R89&lt;=6),IFERROR(VLOOKUP(入力項目!$S$13,子育て関連マスタ!$I$9:$M$12,4,FALSE),0),
AND(R89&gt;=7,R89&lt;=12),IFERROR(VLOOKUP(入力項目!$S$14,子育て関連マスタ!$I$16:$M$17,4,FALSE),0),
AND(R89&gt;=13,R89&lt;=15),IFERROR(VLOOKUP(入力項目!$S$15,子育て関連マスタ!$I$21:$M$22,4,FALSE),0),
AND(R89&gt;=16,R89&lt;=18),IFERROR(VLOOKUP(入力項目!$S$16,子育て関連マスタ!$I$26:$M$28,4,FALSE),0),
AND(R89&gt;=19,R89&lt;=20,入力項目!$S$16="高専"),IFERROR(VLOOKUP(入力項目!$S$16,子育て関連マスタ!$I$26:$M$28,4,FALSE),0),
AND(R89&gt;=19,R89&lt;=20,入力項目!$S$16&lt;&gt;"高専"),IFERROR(VLOOKUP(入力項目!$S$17,子育て関連マスタ!$I$32:$M$37,4,FALSE),0),
AND(R89&gt;=21,R89&lt;=22,入力項目!$S$16="高専"),IFERROR(VLOOKUP(入力項目!$S$17,子育て関連マスタ!$I$32:$M$34,4,FALSE),0),
AND(R89&gt;=21,R89&lt;=22,入力項目!$S$16&lt;&gt;"高専"),IFERROR(VLOOKUP(入力項目!$S$17,子育て関連マスタ!$I$32:$M$34,4,FALSE),0),
R89&gt;=23,0
) +
IF($D89=4,
  IFERROR(_xlfn.IFS(
  R89&lt;=入力項目!$S$11,0,
  AND(R89=入力項目!$S$11),IFERROR(VLOOKUP(入力項目!$S$12,子育て関連マスタ!$I$4:$M$5,2,FALSE),0),
  AND(R89=4),IFERROR(VLOOKUP(入力項目!$S$13,子育て関連マスタ!$I$9:$M$12,2,FALSE),0),
  AND(R89=7),IFERROR(VLOOKUP(入力項目!$S$14,子育て関連マスタ!$I$16:$M$17,2,FALSE),0),
  AND(R89=13),IFERROR(VLOOKUP(入力項目!$S$15,子育て関連マスタ!$I$21:$M$22,2,FALSE),0),
  AND(R89=16),IFERROR(VLOOKUP(入力項目!$S$16,子育て関連マスタ!$I$26:$M$28,2,FALSE),0),
  AND(R89=19,入力項目!$S$16&lt;&gt;"高専"),IFERROR(VLOOKUP(入力項目!$S$17,子育て関連マスタ!$I$32:$M$37,2,FALSE),0),
  AND(R89=21,入力項目!$S$16="高専"),IFERROR(VLOOKUP(入力項目!$S$17,子育て関連マスタ!$I$32:$M$37,2,FALSE),0),
  R89&gt;=22,0
  ),0),0
) +
IF(AND(R89&gt;=1,R89&lt;=15),IF($D89=入力項目!$S$8,入力項目!$S$3,0),0) +
IF(AND(R89&gt;=1,R89&lt;=15),IF($D89=5,入力項目!$S$4,0),0) +
IF(AND(R89&gt;=1,R89&lt;=15),IF($D89=12,入力項目!$S$5,0),0) +
IF(AND(入力項目!$S$7=$A89,入力項目!$S$8=$D89),子育て関連マスタ!$C$14,0) +
IFERROR(IF(AND(YEAR(EDATE(DATE(入力項目!$S$7,入力項目!$S$8,1),1))=$A89,MONTH(EDATE(DATE(入力項目!$S$7,入力項目!$S$8,1),1))=$D89),子育て関連マスタ!$C$15,0),0) +
IF(AND(OR(R89=3,R89=5,R89=7),$D89=11),子育て関連マスタ!$C$17,0) +
IF(AND(R89=20,$D89=1),子育て関連マスタ!$C$18,0) +
IF(AND(R89=20,$D89=1),
IFERROR(_xlfn.IFS(
入力項目!$S$10="男",子育て関連マスタ!$C$18,
入力項目!$S$10="女",子育て関連マスタ!$C$19
),0),0
) +
IF(AND(R89&gt;=入力項目!$S$18,R89&lt;=入力項目!$S$19),入力項目!$S$20,0) +
IF(AND(R89&gt;=入力項目!$S$21,R89&lt;=入力項目!$S$22),入力項目!$S$23,0) +
IF(AND(R89&gt;=入力項目!$S$24,R89&lt;=入力項目!$S$25),入力項目!$S$26,0)
)</f>
        <v>0</v>
      </c>
      <c r="AG89">
        <f ca="1">-(
_xlfn.IFS(
S89&lt;=入力項目!$S$11,0,
AND(S89&gt;=入力項目!$S$11+1,S89&lt;=3),IFERROR(VLOOKUP(入力項目!$S$12,子育て関連マスタ!$I$4:$M$5,4,FALSE),0),
AND(S89&gt;=4,S89&lt;=6),IFERROR(VLOOKUP(入力項目!$S$13,子育て関連マスタ!$I$9:$M$12,4,FALSE),0),
AND(S89&gt;=7,S89&lt;=12),IFERROR(VLOOKUP(入力項目!$S$14,子育て関連マスタ!$I$16:$M$17,4,FALSE),0),
AND(S89&gt;=13,S89&lt;=15),IFERROR(VLOOKUP(入力項目!$S$15,子育て関連マスタ!$I$21:$M$22,4,FALSE),0),
AND(S89&gt;=16,S89&lt;=18),IFERROR(VLOOKUP(入力項目!$S$16,子育て関連マスタ!$I$26:$M$28,4,FALSE),0),
AND(S89&gt;=19,S89&lt;=20,入力項目!$S$16="高専"),IFERROR(VLOOKUP(入力項目!$S$16,子育て関連マスタ!$I$26:$M$28,4,FALSE),0),
AND(S89&gt;=19,S89&lt;=20,入力項目!$S$16&lt;&gt;"高専"),IFERROR(VLOOKUP(入力項目!$S$17,子育て関連マスタ!$I$32:$M$37,4,FALSE),0),
AND(S89&gt;=21,S89&lt;=22,入力項目!$S$16="高専"),IFERROR(VLOOKUP(入力項目!$S$17,子育て関連マスタ!$I$32:$M$34,4,FALSE),0),
AND(S89&gt;=21,S89&lt;=22,入力項目!$S$16&lt;&gt;"高専"),IFERROR(VLOOKUP(入力項目!$S$17,子育て関連マスタ!$I$32:$M$34,4,FALSE),0),
S89&gt;=23,0
) +
IF($D89=4,
  IFERROR(_xlfn.IFS(
  S89&lt;=入力項目!$S$11,0,
  AND(S89=入力項目!$S$11),IFERROR(VLOOKUP(入力項目!$S$12,子育て関連マスタ!$I$4:$M$5,2,FALSE),0),
  AND(S89=4),IFERROR(VLOOKUP(入力項目!$S$13,子育て関連マスタ!$I$9:$M$12,2,FALSE),0),
  AND(S89=7),IFERROR(VLOOKUP(入力項目!$S$14,子育て関連マスタ!$I$16:$M$17,2,FALSE),0),
  AND(S89=13),IFERROR(VLOOKUP(入力項目!$S$15,子育て関連マスタ!$I$21:$M$22,2,FALSE),0),
  AND(S89=16),IFERROR(VLOOKUP(入力項目!$S$16,子育て関連マスタ!$I$26:$M$28,2,FALSE),0),
  AND(S89=19,入力項目!$S$16&lt;&gt;"高専"),IFERROR(VLOOKUP(入力項目!$S$17,子育て関連マスタ!$I$32:$M$37,2,FALSE),0),
  AND(S89=21,入力項目!$S$16="高専"),IFERROR(VLOOKUP(入力項目!$S$17,子育て関連マスタ!$I$32:$M$37,2,FALSE),0),
  S89&gt;=22,0
  ),0),0
) +
IF(AND(S89&gt;=1,S89&lt;=15),IF($D89=入力項目!$S$8,入力項目!$S$3,0),0) +
IF(AND(S89&gt;=1,S89&lt;=15),IF($D89=5,入力項目!$S$4,0),0) +
IF(AND(S89&gt;=1,S89&lt;=15),IF($D89=12,入力項目!$S$5,0),0) +
IF(AND(入力項目!$S$7=$A89,入力項目!$S$8=$D89),子育て関連マスタ!$C$14,0) +
IFERROR(IF(AND(YEAR(EDATE(DATE(入力項目!$S$7,入力項目!$S$8,1),1))=$A89,MONTH(EDATE(DATE(入力項目!$S$7,入力項目!$S$8,1),1))=$D89),子育て関連マスタ!$C$15,0),0) +
IF(AND(OR(S89=3,S89=5,S89=7),$D89=11),子育て関連マスタ!$C$17,0) +
IF(AND(S89=20,$D89=1),子育て関連マスタ!$C$18,0) +
IF(AND(S89=20,$D89=1),
IFERROR(_xlfn.IFS(
入力項目!$S$10="男",子育て関連マスタ!$C$18,
入力項目!$S$10="女",子育て関連マスタ!$C$19
),0),0
) +
IF(AND(S89&gt;=入力項目!$S$18,S89&lt;=入力項目!$S$19),入力項目!$S$20,0) +
IF(AND(S89&gt;=入力項目!$S$21,S89&lt;=入力項目!$S$22),入力項目!$S$23,0) +
IF(AND(S89&gt;=入力項目!$S$24,S89&lt;=入力項目!$S$25),入力項目!$S$26,0)
)</f>
        <v>0</v>
      </c>
      <c r="AH89">
        <f ca="1">-(
_xlfn.IFS(
T89&lt;=入力項目!$S$11,0,
AND(T89&gt;=入力項目!$S$11+1,T89&lt;=3),IFERROR(VLOOKUP(入力項目!$S$12,子育て関連マスタ!$I$4:$M$5,4,FALSE),0),
AND(T89&gt;=4,T89&lt;=6),IFERROR(VLOOKUP(入力項目!$S$13,子育て関連マスタ!$I$9:$M$12,4,FALSE),0),
AND(T89&gt;=7,T89&lt;=12),IFERROR(VLOOKUP(入力項目!$S$14,子育て関連マスタ!$I$16:$M$17,4,FALSE),0),
AND(T89&gt;=13,T89&lt;=15),IFERROR(VLOOKUP(入力項目!$S$15,子育て関連マスタ!$I$21:$M$22,4,FALSE),0),
AND(T89&gt;=16,T89&lt;=18),IFERROR(VLOOKUP(入力項目!$S$16,子育て関連マスタ!$I$26:$M$28,4,FALSE),0),
AND(T89&gt;=19,T89&lt;=20,入力項目!$S$16="高専"),IFERROR(VLOOKUP(入力項目!$S$16,子育て関連マスタ!$I$26:$M$28,4,FALSE),0),
AND(T89&gt;=19,T89&lt;=20,入力項目!$S$16&lt;&gt;"高専"),IFERROR(VLOOKUP(入力項目!$S$17,子育て関連マスタ!$I$32:$M$37,4,FALSE),0),
AND(T89&gt;=21,T89&lt;=22,入力項目!$S$16="高専"),IFERROR(VLOOKUP(入力項目!$S$17,子育て関連マスタ!$I$32:$M$34,4,FALSE),0),
AND(T89&gt;=21,T89&lt;=22,入力項目!$S$16&lt;&gt;"高専"),IFERROR(VLOOKUP(入力項目!$S$17,子育て関連マスタ!$I$32:$M$34,4,FALSE),0),
T89&gt;=23,0
) +
IF($D89=4,
  IFERROR(_xlfn.IFS(
  T89&lt;=入力項目!$S$11,0,
  AND(T89=入力項目!$S$11),IFERROR(VLOOKUP(入力項目!$S$12,子育て関連マスタ!$I$4:$M$5,2,FALSE),0),
  AND(T89=4),IFERROR(VLOOKUP(入力項目!$S$13,子育て関連マスタ!$I$9:$M$12,2,FALSE),0),
  AND(T89=7),IFERROR(VLOOKUP(入力項目!$S$14,子育て関連マスタ!$I$16:$M$17,2,FALSE),0),
  AND(T89=13),IFERROR(VLOOKUP(入力項目!$S$15,子育て関連マスタ!$I$21:$M$22,2,FALSE),0),
  AND(T89=16),IFERROR(VLOOKUP(入力項目!$S$16,子育て関連マスタ!$I$26:$M$28,2,FALSE),0),
  AND(T89=19,入力項目!$S$16&lt;&gt;"高専"),IFERROR(VLOOKUP(入力項目!$S$17,子育て関連マスタ!$I$32:$M$37,2,FALSE),0),
  AND(T89=21,入力項目!$S$16="高専"),IFERROR(VLOOKUP(入力項目!$S$17,子育て関連マスタ!$I$32:$M$37,2,FALSE),0),
  T89&gt;=22,0
  ),0),0
) +
IF(AND(T89&gt;=1,T89&lt;=15),IF($D89=入力項目!$S$8,入力項目!$S$3,0),0) +
IF(AND(T89&gt;=1,T89&lt;=15),IF($D89=5,入力項目!$S$4,0),0) +
IF(AND(T89&gt;=1,T89&lt;=15),IF($D89=12,入力項目!$S$5,0),0) +
IF(AND(入力項目!$S$7=$A89,入力項目!$S$8=$D89),子育て関連マスタ!$C$14,0) +
IFERROR(IF(AND(YEAR(EDATE(DATE(入力項目!$S$7,入力項目!$S$8,1),1))=$A89,MONTH(EDATE(DATE(入力項目!$S$7,入力項目!$S$8,1),1))=$D89),子育て関連マスタ!$C$15,0),0) +
IF(AND(OR(T89=3,T89=5,T89=7),$D89=11),子育て関連マスタ!$C$17,0) +
IF(AND(T89=20,$D89=1),子育て関連マスタ!$C$18,0) +
IF(AND(T89=20,$D89=1),
IFERROR(_xlfn.IFS(
入力項目!$S$10="男",子育て関連マスタ!$C$18,
入力項目!$S$10="女",子育て関連マスタ!$C$19
),0),0
) +
IF(AND(T89&gt;=入力項目!$S$18,T89&lt;=入力項目!$S$19),入力項目!$S$20,0) +
IF(AND(T89&gt;=入力項目!$S$21,T89&lt;=入力項目!$S$22),入力項目!$S$23,0) +
IF(AND(T89&gt;=入力項目!$S$24,T89&lt;=入力項目!$S$25),入力項目!$S$26,0)
)</f>
        <v>0</v>
      </c>
      <c r="AI89">
        <f ca="1">-(
_xlfn.IFS(
U89&lt;=入力項目!$S$11,0,
AND(U89&gt;=入力項目!$S$11+1,U89&lt;=3),IFERROR(VLOOKUP(入力項目!$S$12,子育て関連マスタ!$I$4:$M$5,4,FALSE),0),
AND(U89&gt;=4,U89&lt;=6),IFERROR(VLOOKUP(入力項目!$S$13,子育て関連マスタ!$I$9:$M$12,4,FALSE),0),
AND(U89&gt;=7,U89&lt;=12),IFERROR(VLOOKUP(入力項目!$S$14,子育て関連マスタ!$I$16:$M$17,4,FALSE),0),
AND(U89&gt;=13,U89&lt;=15),IFERROR(VLOOKUP(入力項目!$S$15,子育て関連マスタ!$I$21:$M$22,4,FALSE),0),
AND(U89&gt;=16,U89&lt;=18),IFERROR(VLOOKUP(入力項目!$S$16,子育て関連マスタ!$I$26:$M$28,4,FALSE),0),
AND(U89&gt;=19,U89&lt;=20,入力項目!$S$16="高専"),IFERROR(VLOOKUP(入力項目!$S$16,子育て関連マスタ!$I$26:$M$28,4,FALSE),0),
AND(U89&gt;=19,U89&lt;=20,入力項目!$S$16&lt;&gt;"高専"),IFERROR(VLOOKUP(入力項目!$S$17,子育て関連マスタ!$I$32:$M$37,4,FALSE),0),
AND(U89&gt;=21,U89&lt;=22,入力項目!$S$16="高専"),IFERROR(VLOOKUP(入力項目!$S$17,子育て関連マスタ!$I$32:$M$34,4,FALSE),0),
AND(U89&gt;=21,U89&lt;=22,入力項目!$S$16&lt;&gt;"高専"),IFERROR(VLOOKUP(入力項目!$S$17,子育て関連マスタ!$I$32:$M$34,4,FALSE),0),
U89&gt;=23,0
) +
IF($D89=4,
  IFERROR(_xlfn.IFS(
  U89&lt;=入力項目!$S$11,0,
  AND(U89=入力項目!$S$11),IFERROR(VLOOKUP(入力項目!$S$12,子育て関連マスタ!$I$4:$M$5,2,FALSE),0),
  AND(U89=4),IFERROR(VLOOKUP(入力項目!$S$13,子育て関連マスタ!$I$9:$M$12,2,FALSE),0),
  AND(U89=7),IFERROR(VLOOKUP(入力項目!$S$14,子育て関連マスタ!$I$16:$M$17,2,FALSE),0),
  AND(U89=13),IFERROR(VLOOKUP(入力項目!$S$15,子育て関連マスタ!$I$21:$M$22,2,FALSE),0),
  AND(U89=16),IFERROR(VLOOKUP(入力項目!$S$16,子育て関連マスタ!$I$26:$M$28,2,FALSE),0),
  AND(U89=19,入力項目!$S$16&lt;&gt;"高専"),IFERROR(VLOOKUP(入力項目!$S$17,子育て関連マスタ!$I$32:$M$37,2,FALSE),0),
  AND(U89=21,入力項目!$S$16="高専"),IFERROR(VLOOKUP(入力項目!$S$17,子育て関連マスタ!$I$32:$M$37,2,FALSE),0),
  U89&gt;=22,0
  ),0),0
) +
IF(AND(U89&gt;=1,U89&lt;=15),IF($D89=入力項目!$S$8,入力項目!$S$3,0),0) +
IF(AND(U89&gt;=1,U89&lt;=15),IF($D89=5,入力項目!$S$4,0),0) +
IF(AND(U89&gt;=1,U89&lt;=15),IF($D89=12,入力項目!$S$5,0),0) +
IF(AND(入力項目!$S$7=$A89,入力項目!$S$8=$D89),子育て関連マスタ!$C$14,0) +
IFERROR(IF(AND(YEAR(EDATE(DATE(入力項目!$S$7,入力項目!$S$8,1),1))=$A89,MONTH(EDATE(DATE(入力項目!$S$7,入力項目!$S$8,1),1))=$D89),子育て関連マスタ!$C$15,0),0) +
IF(AND(OR(U89=3,U89=5,U89=7),$D89=11),子育て関連マスタ!$C$17,0) +
IF(AND(U89=20,$D89=1),子育て関連マスタ!$C$18,0) +
IF(AND(U89=20,$D89=1),
IFERROR(_xlfn.IFS(
入力項目!$S$10="男",子育て関連マスタ!$C$18,
入力項目!$S$10="女",子育て関連マスタ!$C$19
),0),0
) +
IF(AND(U89&gt;=入力項目!$S$18,U89&lt;=入力項目!$S$19),入力項目!$S$20,0) +
IF(AND(U89&gt;=入力項目!$S$21,U89&lt;=入力項目!$S$22),入力項目!$S$23,0) +
IF(AND(U89&gt;=入力項目!$S$24,U89&lt;=入力項目!$S$25),入力項目!$S$26,0)
)</f>
        <v>0</v>
      </c>
      <c r="AJ89" s="10">
        <f ca="1">-VLOOKUP($D89,月別収支!$A$2:$H$13,7,FALSE)</f>
        <v>-20000</v>
      </c>
    </row>
    <row r="90" spans="1:36" x14ac:dyDescent="0.4">
      <c r="A90">
        <f t="shared" ca="1" si="20"/>
        <v>2031</v>
      </c>
      <c r="B90">
        <f t="shared" ca="1" si="27"/>
        <v>2031</v>
      </c>
      <c r="C90">
        <f t="shared" ca="1" si="28"/>
        <v>7</v>
      </c>
      <c r="D90">
        <f t="shared" ca="1" si="21"/>
        <v>12</v>
      </c>
      <c r="E90" t="str">
        <f t="shared" ca="1" si="22"/>
        <v>2031年12月</v>
      </c>
      <c r="F90">
        <f ca="1">IF(OR(入力項目!$N$5&lt;$A90,AND(入力項目!$N$5=$A90,入力項目!$N$6&lt;$D90)),IF(F89=0,1,IF(G90=12,F89+1,F89)),0)</f>
        <v>7</v>
      </c>
      <c r="G90">
        <f ca="1">IF(OR(入力項目!$N$5&lt;$A90,AND(入力項目!$N$5=$A90,入力項目!$N$6&lt;$D90)),IF(G89=12,1,G89+1),0)</f>
        <v>2</v>
      </c>
      <c r="H90" t="str">
        <f t="shared" ca="1" si="23"/>
        <v>7_2</v>
      </c>
      <c r="I90">
        <f ca="1">IF(
  IFERROR(AND($C90&gt;0,MOD($C90,入力項目!$N$22)=0,$D90=入力項目!$N$23), FALSE),
  1,
  IF(
    AND(I89&gt;0,J89=12),
    IF(I89=入力項目!$N$28, 0, I89+1),
    I89
  )
)</f>
        <v>3</v>
      </c>
      <c r="J90">
        <f ca="1">IF($D90=入力項目!$N$23,1,IFERROR(J89+1,1))</f>
        <v>7</v>
      </c>
      <c r="K90" t="str">
        <f t="shared" ca="1" si="24"/>
        <v>3_7</v>
      </c>
      <c r="L90">
        <f ca="1">L89+IF(入力項目!$D$4=$D90,1,0)</f>
        <v>36</v>
      </c>
      <c r="M90" t="str">
        <f t="shared" ca="1" si="25"/>
        <v>36歳</v>
      </c>
      <c r="N90">
        <f t="shared" ca="1" si="29"/>
        <v>36</v>
      </c>
      <c r="O90" t="str">
        <f t="shared" ca="1" si="26"/>
        <v>36歳</v>
      </c>
      <c r="P90">
        <f t="shared" ca="1" si="30"/>
        <v>11</v>
      </c>
      <c r="Q90">
        <f t="shared" ca="1" si="31"/>
        <v>9</v>
      </c>
      <c r="R90">
        <f t="shared" ca="1" si="32"/>
        <v>2032</v>
      </c>
      <c r="S90">
        <f t="shared" ca="1" si="33"/>
        <v>2032</v>
      </c>
      <c r="T90">
        <f t="shared" ca="1" si="34"/>
        <v>2032</v>
      </c>
      <c r="U90">
        <f t="shared" ca="1" si="35"/>
        <v>2032</v>
      </c>
      <c r="V90" s="10">
        <f t="shared" ca="1" si="36"/>
        <v>13550132</v>
      </c>
      <c r="W90" s="10">
        <f ca="1">IF($L90&lt;その他マスタ!$B$1,VLOOKUP($D90,月別収支!$A$2:$H$13,2,FALSE),その他マスタ!$B$3)+IF(AND($L90=その他マスタ!$B$1,入力項目!$I$9="あり",$D90=入力項目!$D$4),その他マスタ!$B$2,0)</f>
        <v>1100000</v>
      </c>
      <c r="X90" s="10">
        <f ca="1">-IF(入力項目!$K$5=TRUE,
IF($F90+$G90&lt;3,VLOOKUP($D90,月別収支!$A$2:$H$13,8,FALSE),0)+IFERROR(VLOOKUP($H90,住宅ローン計算!C:P,13,FALSE),0)+IF($F90&gt;1,IF(OR($G90=3,$G90=6,$G90=9,$G90=12),ROUNDUP(入力項目!$N$18/4,0),0),0),
VLOOKUP($D90,月別収支!$A$2:$H$13,8,FALSE))</f>
        <v>-188213</v>
      </c>
      <c r="Y90" s="10">
        <f ca="1">-VLOOKUP($D90,月別収支!$A$2:$H$13,3,FALSE)</f>
        <v>-75000</v>
      </c>
      <c r="Z90" s="10">
        <f ca="1">-VLOOKUP($D90,月別収支!$A$2:$H$13,4,FALSE)</f>
        <v>-27000</v>
      </c>
      <c r="AA90" s="10">
        <f ca="1">-VLOOKUP($D90,月別収支!$A$2:$H$13,6,FALSE)</f>
        <v>-10000</v>
      </c>
      <c r="AB90" s="10">
        <f ca="1">-(
VLOOKUP($D90,月別収支!$A$2:$H$13,5,FALSE)+IF(AND(入力項目!$I$27&lt;=$A90,ISEVEN($A90-入力項目!$I$27),入力項目!$I$28=$D90),入力項目!$I$26,0)
+IF(入力項目!$K$26=TRUE,
IFERROR(VLOOKUP($K90,マイカーローン計算!C:P,13,FALSE),0),
IFERROR(
  IF(AND($C90&gt;0,MOD($C90,入力項目!$N$22)=0,$D90=入力項目!$N$23),入力項目!$N$24,0),
 0
)
)
)</f>
        <v>-20000</v>
      </c>
      <c r="AC90" s="10">
        <f ca="1">-IF($A90&lt;入力項目!$N$33,入力項目!$N$35,IF(AND($A90=入力項目!$N$33,$D90&lt;=入力項目!$N$34),入力項目!$N$35,0))</f>
        <v>0</v>
      </c>
      <c r="AD90">
        <f ca="1">-(
_xlfn.IFS(
P90&lt;=入力項目!$S$11,0,
AND(P90&gt;=入力項目!$S$11+1,P90&lt;=3),IFERROR(VLOOKUP(入力項目!$S$12,子育て関連マスタ!$I$4:$M$5,4,FALSE),0),
AND(P90&gt;=4,P90&lt;=6),IFERROR(VLOOKUP(入力項目!$S$13,子育て関連マスタ!$I$9:$M$12,4,FALSE),0),
AND(P90&gt;=7,P90&lt;=12),IFERROR(VLOOKUP(入力項目!$S$14,子育て関連マスタ!$I$16:$M$17,4,FALSE),0),
AND(P90&gt;=13,P90&lt;=15),IFERROR(VLOOKUP(入力項目!$S$15,子育て関連マスタ!$I$21:$M$22,4,FALSE),0),
AND(P90&gt;=16,P90&lt;=18),IFERROR(VLOOKUP(入力項目!$S$16,子育て関連マスタ!$I$26:$M$28,4,FALSE),0),
AND(P90&gt;=19,P90&lt;=20,入力項目!$S$16="高専"),IFERROR(VLOOKUP(入力項目!$S$16,子育て関連マスタ!$I$26:$M$28,4,FALSE),0),
AND(P90&gt;=19,P90&lt;=20,入力項目!$S$16&lt;&gt;"高専"),IFERROR(VLOOKUP(入力項目!$S$17,子育て関連マスタ!$I$32:$M$37,4,FALSE),0),
AND(P90&gt;=21,P90&lt;=22,入力項目!$S$16="高専"),IFERROR(VLOOKUP(入力項目!$S$17,子育て関連マスタ!$I$32:$M$34,4,FALSE),0),
AND(P90&gt;=21,P90&lt;=22,入力項目!$S$16&lt;&gt;"高専"),IFERROR(VLOOKUP(入力項目!$S$17,子育て関連マスタ!$I$32:$M$34,4,FALSE),0),
P90&gt;=23,0
) +
IF($D90=4,
  IFERROR(_xlfn.IFS(
  P90&lt;=入力項目!$S$11,0,
  AND(P90=入力項目!$S$11),IFERROR(VLOOKUP(入力項目!$S$12,子育て関連マスタ!$I$4:$M$5,2,FALSE),0),
  AND(P90=4),IFERROR(VLOOKUP(入力項目!$S$13,子育て関連マスタ!$I$9:$M$12,2,FALSE),0),
  AND(P90=7),IFERROR(VLOOKUP(入力項目!$S$14,子育て関連マスタ!$I$16:$M$17,2,FALSE),0),
  AND(P90=13),IFERROR(VLOOKUP(入力項目!$S$15,子育て関連マスタ!$I$21:$M$22,2,FALSE),0),
  AND(P90=16),IFERROR(VLOOKUP(入力項目!$S$16,子育て関連マスタ!$I$26:$M$28,2,FALSE),0),
  AND(P90=19,入力項目!$S$16&lt;&gt;"高専"),IFERROR(VLOOKUP(入力項目!$S$17,子育て関連マスタ!$I$32:$M$37,2,FALSE),0),
  AND(P90=21,入力項目!$S$16="高専"),IFERROR(VLOOKUP(入力項目!$S$17,子育て関連マスタ!$I$32:$M$37,2,FALSE),0),
  P90&gt;=22,0
  ),0),0
) +
IF(AND(P90&gt;=1,P90&lt;=15),IF($D90=入力項目!$S$8,入力項目!$S$3,0),0) +
IF(AND(P90&gt;=1,P90&lt;=15),IF($D90=5,入力項目!$S$4,0),0) +
IF(AND(P90&gt;=1,P90&lt;=15),IF($D90=12,入力項目!$S$5,0),0) +
IF(AND(入力項目!$S$7=$A90,入力項目!$S$8=$D90),子育て関連マスタ!$C$14,0) +
IFERROR(IF(AND(YEAR(EDATE(DATE(入力項目!$S$7,入力項目!$S$8,1),1))=$A90,MONTH(EDATE(DATE(入力項目!$S$7,入力項目!$S$8,1),1))=$D90),子育て関連マスタ!$C$15,0),0) +
IF(AND(OR(P90=3,P90=5,P90=7),$D90=11),子育て関連マスタ!$C$17,0) +
IF(AND(P90=20,$D90=1),子育て関連マスタ!$C$18,0) +
IF(AND(P90=20,$D90=1),
IFERROR(_xlfn.IFS(
入力項目!$S$10="男",子育て関連マスタ!$C$18,
入力項目!$S$10="女",子育て関連マスタ!$C$19
),0),0
) +
IF(AND(P90&gt;=入力項目!$S$18,P90&lt;=入力項目!$S$19),入力項目!$S$20,0) +
IF(AND(P90&gt;=入力項目!$S$21,P90&lt;=入力項目!$S$22),入力項目!$S$23,0) +
IF(AND(P90&gt;=入力項目!$S$24,P90&lt;=入力項目!$S$25),入力項目!$S$26,0)
)</f>
        <v>-50000</v>
      </c>
      <c r="AE90">
        <f ca="1">-(
_xlfn.IFS(
Q90&lt;=入力項目!$S$11,0,
AND(Q90&gt;=入力項目!$S$11+1,Q90&lt;=3),IFERROR(VLOOKUP(入力項目!$S$12,子育て関連マスタ!$I$4:$M$5,4,FALSE),0),
AND(Q90&gt;=4,Q90&lt;=6),IFERROR(VLOOKUP(入力項目!$S$13,子育て関連マスタ!$I$9:$M$12,4,FALSE),0),
AND(Q90&gt;=7,Q90&lt;=12),IFERROR(VLOOKUP(入力項目!$S$14,子育て関連マスタ!$I$16:$M$17,4,FALSE),0),
AND(Q90&gt;=13,Q90&lt;=15),IFERROR(VLOOKUP(入力項目!$S$15,子育て関連マスタ!$I$21:$M$22,4,FALSE),0),
AND(Q90&gt;=16,Q90&lt;=18),IFERROR(VLOOKUP(入力項目!$S$16,子育て関連マスタ!$I$26:$M$28,4,FALSE),0),
AND(Q90&gt;=19,Q90&lt;=20,入力項目!$S$16="高専"),IFERROR(VLOOKUP(入力項目!$S$16,子育て関連マスタ!$I$26:$M$28,4,FALSE),0),
AND(Q90&gt;=19,Q90&lt;=20,入力項目!$S$16&lt;&gt;"高専"),IFERROR(VLOOKUP(入力項目!$S$17,子育て関連マスタ!$I$32:$M$37,4,FALSE),0),
AND(Q90&gt;=21,Q90&lt;=22,入力項目!$S$16="高専"),IFERROR(VLOOKUP(入力項目!$S$17,子育て関連マスタ!$I$32:$M$34,4,FALSE),0),
AND(Q90&gt;=21,Q90&lt;=22,入力項目!$S$16&lt;&gt;"高専"),IFERROR(VLOOKUP(入力項目!$S$17,子育て関連マスタ!$I$32:$M$34,4,FALSE),0),
Q90&gt;=23,0
) +
IF($D90=4,
  IFERROR(_xlfn.IFS(
  Q90&lt;=入力項目!$S$11,0,
  AND(Q90=入力項目!$S$11),IFERROR(VLOOKUP(入力項目!$S$12,子育て関連マスタ!$I$4:$M$5,2,FALSE),0),
  AND(Q90=4),IFERROR(VLOOKUP(入力項目!$S$13,子育て関連マスタ!$I$9:$M$12,2,FALSE),0),
  AND(Q90=7),IFERROR(VLOOKUP(入力項目!$S$14,子育て関連マスタ!$I$16:$M$17,2,FALSE),0),
  AND(Q90=13),IFERROR(VLOOKUP(入力項目!$S$15,子育て関連マスタ!$I$21:$M$22,2,FALSE),0),
  AND(Q90=16),IFERROR(VLOOKUP(入力項目!$S$16,子育て関連マスタ!$I$26:$M$28,2,FALSE),0),
  AND(Q90=19,入力項目!$S$16&lt;&gt;"高専"),IFERROR(VLOOKUP(入力項目!$S$17,子育て関連マスタ!$I$32:$M$37,2,FALSE),0),
  AND(Q90=21,入力項目!$S$16="高専"),IFERROR(VLOOKUP(入力項目!$S$17,子育て関連マスタ!$I$32:$M$37,2,FALSE),0),
  Q90&gt;=22,0
  ),0),0
) +
IF(AND(Q90&gt;=1,Q90&lt;=15),IF($D90=入力項目!$S$8,入力項目!$S$3,0),0) +
IF(AND(Q90&gt;=1,Q90&lt;=15),IF($D90=5,入力項目!$S$4,0),0) +
IF(AND(Q90&gt;=1,Q90&lt;=15),IF($D90=12,入力項目!$S$5,0),0) +
IF(AND(入力項目!$S$7=$A90,入力項目!$S$8=$D90),子育て関連マスタ!$C$14,0) +
IFERROR(IF(AND(YEAR(EDATE(DATE(入力項目!$S$7,入力項目!$S$8,1),1))=$A90,MONTH(EDATE(DATE(入力項目!$S$7,入力項目!$S$8,1),1))=$D90),子育て関連マスタ!$C$15,0),0) +
IF(AND(OR(Q90=3,Q90=5,Q90=7),$D90=11),子育て関連マスタ!$C$17,0) +
IF(AND(Q90=20,$D90=1),子育て関連マスタ!$C$18,0) +
IF(AND(Q90=20,$D90=1),
IFERROR(_xlfn.IFS(
入力項目!$S$10="男",子育て関連マスタ!$C$18,
入力項目!$S$10="女",子育て関連マスタ!$C$19
),0),0
) +
IF(AND(Q90&gt;=入力項目!$S$18,Q90&lt;=入力項目!$S$19),入力項目!$S$20,0) +
IF(AND(Q90&gt;=入力項目!$S$21,Q90&lt;=入力項目!$S$22),入力項目!$S$23,0) +
IF(AND(Q90&gt;=入力項目!$S$24,Q90&lt;=入力項目!$S$25),入力項目!$S$26,0)
)</f>
        <v>-50000</v>
      </c>
      <c r="AF90">
        <f ca="1">-(
_xlfn.IFS(
R90&lt;=入力項目!$S$11,0,
AND(R90&gt;=入力項目!$S$11+1,R90&lt;=3),IFERROR(VLOOKUP(入力項目!$S$12,子育て関連マスタ!$I$4:$M$5,4,FALSE),0),
AND(R90&gt;=4,R90&lt;=6),IFERROR(VLOOKUP(入力項目!$S$13,子育て関連マスタ!$I$9:$M$12,4,FALSE),0),
AND(R90&gt;=7,R90&lt;=12),IFERROR(VLOOKUP(入力項目!$S$14,子育て関連マスタ!$I$16:$M$17,4,FALSE),0),
AND(R90&gt;=13,R90&lt;=15),IFERROR(VLOOKUP(入力項目!$S$15,子育て関連マスタ!$I$21:$M$22,4,FALSE),0),
AND(R90&gt;=16,R90&lt;=18),IFERROR(VLOOKUP(入力項目!$S$16,子育て関連マスタ!$I$26:$M$28,4,FALSE),0),
AND(R90&gt;=19,R90&lt;=20,入力項目!$S$16="高専"),IFERROR(VLOOKUP(入力項目!$S$16,子育て関連マスタ!$I$26:$M$28,4,FALSE),0),
AND(R90&gt;=19,R90&lt;=20,入力項目!$S$16&lt;&gt;"高専"),IFERROR(VLOOKUP(入力項目!$S$17,子育て関連マスタ!$I$32:$M$37,4,FALSE),0),
AND(R90&gt;=21,R90&lt;=22,入力項目!$S$16="高専"),IFERROR(VLOOKUP(入力項目!$S$17,子育て関連マスタ!$I$32:$M$34,4,FALSE),0),
AND(R90&gt;=21,R90&lt;=22,入力項目!$S$16&lt;&gt;"高専"),IFERROR(VLOOKUP(入力項目!$S$17,子育て関連マスタ!$I$32:$M$34,4,FALSE),0),
R90&gt;=23,0
) +
IF($D90=4,
  IFERROR(_xlfn.IFS(
  R90&lt;=入力項目!$S$11,0,
  AND(R90=入力項目!$S$11),IFERROR(VLOOKUP(入力項目!$S$12,子育て関連マスタ!$I$4:$M$5,2,FALSE),0),
  AND(R90=4),IFERROR(VLOOKUP(入力項目!$S$13,子育て関連マスタ!$I$9:$M$12,2,FALSE),0),
  AND(R90=7),IFERROR(VLOOKUP(入力項目!$S$14,子育て関連マスタ!$I$16:$M$17,2,FALSE),0),
  AND(R90=13),IFERROR(VLOOKUP(入力項目!$S$15,子育て関連マスタ!$I$21:$M$22,2,FALSE),0),
  AND(R90=16),IFERROR(VLOOKUP(入力項目!$S$16,子育て関連マスタ!$I$26:$M$28,2,FALSE),0),
  AND(R90=19,入力項目!$S$16&lt;&gt;"高専"),IFERROR(VLOOKUP(入力項目!$S$17,子育て関連マスタ!$I$32:$M$37,2,FALSE),0),
  AND(R90=21,入力項目!$S$16="高専"),IFERROR(VLOOKUP(入力項目!$S$17,子育て関連マスタ!$I$32:$M$37,2,FALSE),0),
  R90&gt;=22,0
  ),0),0
) +
IF(AND(R90&gt;=1,R90&lt;=15),IF($D90=入力項目!$S$8,入力項目!$S$3,0),0) +
IF(AND(R90&gt;=1,R90&lt;=15),IF($D90=5,入力項目!$S$4,0),0) +
IF(AND(R90&gt;=1,R90&lt;=15),IF($D90=12,入力項目!$S$5,0),0) +
IF(AND(入力項目!$S$7=$A90,入力項目!$S$8=$D90),子育て関連マスタ!$C$14,0) +
IFERROR(IF(AND(YEAR(EDATE(DATE(入力項目!$S$7,入力項目!$S$8,1),1))=$A90,MONTH(EDATE(DATE(入力項目!$S$7,入力項目!$S$8,1),1))=$D90),子育て関連マスタ!$C$15,0),0) +
IF(AND(OR(R90=3,R90=5,R90=7),$D90=11),子育て関連マスタ!$C$17,0) +
IF(AND(R90=20,$D90=1),子育て関連マスタ!$C$18,0) +
IF(AND(R90=20,$D90=1),
IFERROR(_xlfn.IFS(
入力項目!$S$10="男",子育て関連マスタ!$C$18,
入力項目!$S$10="女",子育て関連マスタ!$C$19
),0),0
) +
IF(AND(R90&gt;=入力項目!$S$18,R90&lt;=入力項目!$S$19),入力項目!$S$20,0) +
IF(AND(R90&gt;=入力項目!$S$21,R90&lt;=入力項目!$S$22),入力項目!$S$23,0) +
IF(AND(R90&gt;=入力項目!$S$24,R90&lt;=入力項目!$S$25),入力項目!$S$26,0)
)</f>
        <v>0</v>
      </c>
      <c r="AG90">
        <f ca="1">-(
_xlfn.IFS(
S90&lt;=入力項目!$S$11,0,
AND(S90&gt;=入力項目!$S$11+1,S90&lt;=3),IFERROR(VLOOKUP(入力項目!$S$12,子育て関連マスタ!$I$4:$M$5,4,FALSE),0),
AND(S90&gt;=4,S90&lt;=6),IFERROR(VLOOKUP(入力項目!$S$13,子育て関連マスタ!$I$9:$M$12,4,FALSE),0),
AND(S90&gt;=7,S90&lt;=12),IFERROR(VLOOKUP(入力項目!$S$14,子育て関連マスタ!$I$16:$M$17,4,FALSE),0),
AND(S90&gt;=13,S90&lt;=15),IFERROR(VLOOKUP(入力項目!$S$15,子育て関連マスタ!$I$21:$M$22,4,FALSE),0),
AND(S90&gt;=16,S90&lt;=18),IFERROR(VLOOKUP(入力項目!$S$16,子育て関連マスタ!$I$26:$M$28,4,FALSE),0),
AND(S90&gt;=19,S90&lt;=20,入力項目!$S$16="高専"),IFERROR(VLOOKUP(入力項目!$S$16,子育て関連マスタ!$I$26:$M$28,4,FALSE),0),
AND(S90&gt;=19,S90&lt;=20,入力項目!$S$16&lt;&gt;"高専"),IFERROR(VLOOKUP(入力項目!$S$17,子育て関連マスタ!$I$32:$M$37,4,FALSE),0),
AND(S90&gt;=21,S90&lt;=22,入力項目!$S$16="高専"),IFERROR(VLOOKUP(入力項目!$S$17,子育て関連マスタ!$I$32:$M$34,4,FALSE),0),
AND(S90&gt;=21,S90&lt;=22,入力項目!$S$16&lt;&gt;"高専"),IFERROR(VLOOKUP(入力項目!$S$17,子育て関連マスタ!$I$32:$M$34,4,FALSE),0),
S90&gt;=23,0
) +
IF($D90=4,
  IFERROR(_xlfn.IFS(
  S90&lt;=入力項目!$S$11,0,
  AND(S90=入力項目!$S$11),IFERROR(VLOOKUP(入力項目!$S$12,子育て関連マスタ!$I$4:$M$5,2,FALSE),0),
  AND(S90=4),IFERROR(VLOOKUP(入力項目!$S$13,子育て関連マスタ!$I$9:$M$12,2,FALSE),0),
  AND(S90=7),IFERROR(VLOOKUP(入力項目!$S$14,子育て関連マスタ!$I$16:$M$17,2,FALSE),0),
  AND(S90=13),IFERROR(VLOOKUP(入力項目!$S$15,子育て関連マスタ!$I$21:$M$22,2,FALSE),0),
  AND(S90=16),IFERROR(VLOOKUP(入力項目!$S$16,子育て関連マスタ!$I$26:$M$28,2,FALSE),0),
  AND(S90=19,入力項目!$S$16&lt;&gt;"高専"),IFERROR(VLOOKUP(入力項目!$S$17,子育て関連マスタ!$I$32:$M$37,2,FALSE),0),
  AND(S90=21,入力項目!$S$16="高専"),IFERROR(VLOOKUP(入力項目!$S$17,子育て関連マスタ!$I$32:$M$37,2,FALSE),0),
  S90&gt;=22,0
  ),0),0
) +
IF(AND(S90&gt;=1,S90&lt;=15),IF($D90=入力項目!$S$8,入力項目!$S$3,0),0) +
IF(AND(S90&gt;=1,S90&lt;=15),IF($D90=5,入力項目!$S$4,0),0) +
IF(AND(S90&gt;=1,S90&lt;=15),IF($D90=12,入力項目!$S$5,0),0) +
IF(AND(入力項目!$S$7=$A90,入力項目!$S$8=$D90),子育て関連マスタ!$C$14,0) +
IFERROR(IF(AND(YEAR(EDATE(DATE(入力項目!$S$7,入力項目!$S$8,1),1))=$A90,MONTH(EDATE(DATE(入力項目!$S$7,入力項目!$S$8,1),1))=$D90),子育て関連マスタ!$C$15,0),0) +
IF(AND(OR(S90=3,S90=5,S90=7),$D90=11),子育て関連マスタ!$C$17,0) +
IF(AND(S90=20,$D90=1),子育て関連マスタ!$C$18,0) +
IF(AND(S90=20,$D90=1),
IFERROR(_xlfn.IFS(
入力項目!$S$10="男",子育て関連マスタ!$C$18,
入力項目!$S$10="女",子育て関連マスタ!$C$19
),0),0
) +
IF(AND(S90&gt;=入力項目!$S$18,S90&lt;=入力項目!$S$19),入力項目!$S$20,0) +
IF(AND(S90&gt;=入力項目!$S$21,S90&lt;=入力項目!$S$22),入力項目!$S$23,0) +
IF(AND(S90&gt;=入力項目!$S$24,S90&lt;=入力項目!$S$25),入力項目!$S$26,0)
)</f>
        <v>0</v>
      </c>
      <c r="AH90">
        <f ca="1">-(
_xlfn.IFS(
T90&lt;=入力項目!$S$11,0,
AND(T90&gt;=入力項目!$S$11+1,T90&lt;=3),IFERROR(VLOOKUP(入力項目!$S$12,子育て関連マスタ!$I$4:$M$5,4,FALSE),0),
AND(T90&gt;=4,T90&lt;=6),IFERROR(VLOOKUP(入力項目!$S$13,子育て関連マスタ!$I$9:$M$12,4,FALSE),0),
AND(T90&gt;=7,T90&lt;=12),IFERROR(VLOOKUP(入力項目!$S$14,子育て関連マスタ!$I$16:$M$17,4,FALSE),0),
AND(T90&gt;=13,T90&lt;=15),IFERROR(VLOOKUP(入力項目!$S$15,子育て関連マスタ!$I$21:$M$22,4,FALSE),0),
AND(T90&gt;=16,T90&lt;=18),IFERROR(VLOOKUP(入力項目!$S$16,子育て関連マスタ!$I$26:$M$28,4,FALSE),0),
AND(T90&gt;=19,T90&lt;=20,入力項目!$S$16="高専"),IFERROR(VLOOKUP(入力項目!$S$16,子育て関連マスタ!$I$26:$M$28,4,FALSE),0),
AND(T90&gt;=19,T90&lt;=20,入力項目!$S$16&lt;&gt;"高専"),IFERROR(VLOOKUP(入力項目!$S$17,子育て関連マスタ!$I$32:$M$37,4,FALSE),0),
AND(T90&gt;=21,T90&lt;=22,入力項目!$S$16="高専"),IFERROR(VLOOKUP(入力項目!$S$17,子育て関連マスタ!$I$32:$M$34,4,FALSE),0),
AND(T90&gt;=21,T90&lt;=22,入力項目!$S$16&lt;&gt;"高専"),IFERROR(VLOOKUP(入力項目!$S$17,子育て関連マスタ!$I$32:$M$34,4,FALSE),0),
T90&gt;=23,0
) +
IF($D90=4,
  IFERROR(_xlfn.IFS(
  T90&lt;=入力項目!$S$11,0,
  AND(T90=入力項目!$S$11),IFERROR(VLOOKUP(入力項目!$S$12,子育て関連マスタ!$I$4:$M$5,2,FALSE),0),
  AND(T90=4),IFERROR(VLOOKUP(入力項目!$S$13,子育て関連マスタ!$I$9:$M$12,2,FALSE),0),
  AND(T90=7),IFERROR(VLOOKUP(入力項目!$S$14,子育て関連マスタ!$I$16:$M$17,2,FALSE),0),
  AND(T90=13),IFERROR(VLOOKUP(入力項目!$S$15,子育て関連マスタ!$I$21:$M$22,2,FALSE),0),
  AND(T90=16),IFERROR(VLOOKUP(入力項目!$S$16,子育て関連マスタ!$I$26:$M$28,2,FALSE),0),
  AND(T90=19,入力項目!$S$16&lt;&gt;"高専"),IFERROR(VLOOKUP(入力項目!$S$17,子育て関連マスタ!$I$32:$M$37,2,FALSE),0),
  AND(T90=21,入力項目!$S$16="高専"),IFERROR(VLOOKUP(入力項目!$S$17,子育て関連マスタ!$I$32:$M$37,2,FALSE),0),
  T90&gt;=22,0
  ),0),0
) +
IF(AND(T90&gt;=1,T90&lt;=15),IF($D90=入力項目!$S$8,入力項目!$S$3,0),0) +
IF(AND(T90&gt;=1,T90&lt;=15),IF($D90=5,入力項目!$S$4,0),0) +
IF(AND(T90&gt;=1,T90&lt;=15),IF($D90=12,入力項目!$S$5,0),0) +
IF(AND(入力項目!$S$7=$A90,入力項目!$S$8=$D90),子育て関連マスタ!$C$14,0) +
IFERROR(IF(AND(YEAR(EDATE(DATE(入力項目!$S$7,入力項目!$S$8,1),1))=$A90,MONTH(EDATE(DATE(入力項目!$S$7,入力項目!$S$8,1),1))=$D90),子育て関連マスタ!$C$15,0),0) +
IF(AND(OR(T90=3,T90=5,T90=7),$D90=11),子育て関連マスタ!$C$17,0) +
IF(AND(T90=20,$D90=1),子育て関連マスタ!$C$18,0) +
IF(AND(T90=20,$D90=1),
IFERROR(_xlfn.IFS(
入力項目!$S$10="男",子育て関連マスタ!$C$18,
入力項目!$S$10="女",子育て関連マスタ!$C$19
),0),0
) +
IF(AND(T90&gt;=入力項目!$S$18,T90&lt;=入力項目!$S$19),入力項目!$S$20,0) +
IF(AND(T90&gt;=入力項目!$S$21,T90&lt;=入力項目!$S$22),入力項目!$S$23,0) +
IF(AND(T90&gt;=入力項目!$S$24,T90&lt;=入力項目!$S$25),入力項目!$S$26,0)
)</f>
        <v>0</v>
      </c>
      <c r="AI90">
        <f ca="1">-(
_xlfn.IFS(
U90&lt;=入力項目!$S$11,0,
AND(U90&gt;=入力項目!$S$11+1,U90&lt;=3),IFERROR(VLOOKUP(入力項目!$S$12,子育て関連マスタ!$I$4:$M$5,4,FALSE),0),
AND(U90&gt;=4,U90&lt;=6),IFERROR(VLOOKUP(入力項目!$S$13,子育て関連マスタ!$I$9:$M$12,4,FALSE),0),
AND(U90&gt;=7,U90&lt;=12),IFERROR(VLOOKUP(入力項目!$S$14,子育て関連マスタ!$I$16:$M$17,4,FALSE),0),
AND(U90&gt;=13,U90&lt;=15),IFERROR(VLOOKUP(入力項目!$S$15,子育て関連マスタ!$I$21:$M$22,4,FALSE),0),
AND(U90&gt;=16,U90&lt;=18),IFERROR(VLOOKUP(入力項目!$S$16,子育て関連マスタ!$I$26:$M$28,4,FALSE),0),
AND(U90&gt;=19,U90&lt;=20,入力項目!$S$16="高専"),IFERROR(VLOOKUP(入力項目!$S$16,子育て関連マスタ!$I$26:$M$28,4,FALSE),0),
AND(U90&gt;=19,U90&lt;=20,入力項目!$S$16&lt;&gt;"高専"),IFERROR(VLOOKUP(入力項目!$S$17,子育て関連マスタ!$I$32:$M$37,4,FALSE),0),
AND(U90&gt;=21,U90&lt;=22,入力項目!$S$16="高専"),IFERROR(VLOOKUP(入力項目!$S$17,子育て関連マスタ!$I$32:$M$34,4,FALSE),0),
AND(U90&gt;=21,U90&lt;=22,入力項目!$S$16&lt;&gt;"高専"),IFERROR(VLOOKUP(入力項目!$S$17,子育て関連マスタ!$I$32:$M$34,4,FALSE),0),
U90&gt;=23,0
) +
IF($D90=4,
  IFERROR(_xlfn.IFS(
  U90&lt;=入力項目!$S$11,0,
  AND(U90=入力項目!$S$11),IFERROR(VLOOKUP(入力項目!$S$12,子育て関連マスタ!$I$4:$M$5,2,FALSE),0),
  AND(U90=4),IFERROR(VLOOKUP(入力項目!$S$13,子育て関連マスタ!$I$9:$M$12,2,FALSE),0),
  AND(U90=7),IFERROR(VLOOKUP(入力項目!$S$14,子育て関連マスタ!$I$16:$M$17,2,FALSE),0),
  AND(U90=13),IFERROR(VLOOKUP(入力項目!$S$15,子育て関連マスタ!$I$21:$M$22,2,FALSE),0),
  AND(U90=16),IFERROR(VLOOKUP(入力項目!$S$16,子育て関連マスタ!$I$26:$M$28,2,FALSE),0),
  AND(U90=19,入力項目!$S$16&lt;&gt;"高専"),IFERROR(VLOOKUP(入力項目!$S$17,子育て関連マスタ!$I$32:$M$37,2,FALSE),0),
  AND(U90=21,入力項目!$S$16="高専"),IFERROR(VLOOKUP(入力項目!$S$17,子育て関連マスタ!$I$32:$M$37,2,FALSE),0),
  U90&gt;=22,0
  ),0),0
) +
IF(AND(U90&gt;=1,U90&lt;=15),IF($D90=入力項目!$S$8,入力項目!$S$3,0),0) +
IF(AND(U90&gt;=1,U90&lt;=15),IF($D90=5,入力項目!$S$4,0),0) +
IF(AND(U90&gt;=1,U90&lt;=15),IF($D90=12,入力項目!$S$5,0),0) +
IF(AND(入力項目!$S$7=$A90,入力項目!$S$8=$D90),子育て関連マスタ!$C$14,0) +
IFERROR(IF(AND(YEAR(EDATE(DATE(入力項目!$S$7,入力項目!$S$8,1),1))=$A90,MONTH(EDATE(DATE(入力項目!$S$7,入力項目!$S$8,1),1))=$D90),子育て関連マスタ!$C$15,0),0) +
IF(AND(OR(U90=3,U90=5,U90=7),$D90=11),子育て関連マスタ!$C$17,0) +
IF(AND(U90=20,$D90=1),子育て関連マスタ!$C$18,0) +
IF(AND(U90=20,$D90=1),
IFERROR(_xlfn.IFS(
入力項目!$S$10="男",子育て関連マスタ!$C$18,
入力項目!$S$10="女",子育て関連マスタ!$C$19
),0),0
) +
IF(AND(U90&gt;=入力項目!$S$18,U90&lt;=入力項目!$S$19),入力項目!$S$20,0) +
IF(AND(U90&gt;=入力項目!$S$21,U90&lt;=入力項目!$S$22),入力項目!$S$23,0) +
IF(AND(U90&gt;=入力項目!$S$24,U90&lt;=入力項目!$S$25),入力項目!$S$26,0)
)</f>
        <v>0</v>
      </c>
      <c r="AJ90" s="10">
        <f ca="1">-VLOOKUP($D90,月別収支!$A$2:$H$13,7,FALSE)</f>
        <v>-20000</v>
      </c>
    </row>
    <row r="91" spans="1:36" x14ac:dyDescent="0.4">
      <c r="A91">
        <f t="shared" ca="1" si="20"/>
        <v>2032</v>
      </c>
      <c r="B91">
        <f t="shared" ca="1" si="27"/>
        <v>2031</v>
      </c>
      <c r="C91">
        <f t="shared" ca="1" si="28"/>
        <v>8</v>
      </c>
      <c r="D91">
        <f t="shared" ca="1" si="21"/>
        <v>1</v>
      </c>
      <c r="E91" t="str">
        <f t="shared" ca="1" si="22"/>
        <v>2032年1月</v>
      </c>
      <c r="F91">
        <f ca="1">IF(OR(入力項目!$N$5&lt;$A91,AND(入力項目!$N$5=$A91,入力項目!$N$6&lt;$D91)),IF(F90=0,1,IF(G91=12,F90+1,F90)),0)</f>
        <v>7</v>
      </c>
      <c r="G91">
        <f ca="1">IF(OR(入力項目!$N$5&lt;$A91,AND(入力項目!$N$5=$A91,入力項目!$N$6&lt;$D91)),IF(G90=12,1,G90+1),0)</f>
        <v>3</v>
      </c>
      <c r="H91" t="str">
        <f t="shared" ca="1" si="23"/>
        <v>7_3</v>
      </c>
      <c r="I91">
        <f ca="1">IF(
  IFERROR(AND($C91&gt;0,MOD($C91,入力項目!$N$22)=0,$D91=入力項目!$N$23), FALSE),
  1,
  IF(
    AND(I90&gt;0,J90=12),
    IF(I90=入力項目!$N$28, 0, I90+1),
    I90
  )
)</f>
        <v>3</v>
      </c>
      <c r="J91">
        <f ca="1">IF($D91=入力項目!$N$23,1,IFERROR(J90+1,1))</f>
        <v>8</v>
      </c>
      <c r="K91" t="str">
        <f t="shared" ca="1" si="24"/>
        <v>3_8</v>
      </c>
      <c r="L91">
        <f ca="1">L90+IF(入力項目!$D$4=$D91,1,0)</f>
        <v>36</v>
      </c>
      <c r="M91" t="str">
        <f t="shared" ca="1" si="25"/>
        <v>36歳</v>
      </c>
      <c r="N91">
        <f t="shared" ca="1" si="29"/>
        <v>37</v>
      </c>
      <c r="O91" t="str">
        <f t="shared" ca="1" si="26"/>
        <v>37歳</v>
      </c>
      <c r="P91">
        <f t="shared" ca="1" si="30"/>
        <v>11</v>
      </c>
      <c r="Q91">
        <f t="shared" ca="1" si="31"/>
        <v>9</v>
      </c>
      <c r="R91">
        <f t="shared" ca="1" si="32"/>
        <v>2032</v>
      </c>
      <c r="S91">
        <f t="shared" ca="1" si="33"/>
        <v>2032</v>
      </c>
      <c r="T91">
        <f t="shared" ca="1" si="34"/>
        <v>2032</v>
      </c>
      <c r="U91">
        <f t="shared" ca="1" si="35"/>
        <v>2032</v>
      </c>
      <c r="V91" s="10">
        <f t="shared" ca="1" si="36"/>
        <v>13527955</v>
      </c>
      <c r="W91" s="10">
        <f ca="1">IF($L91&lt;その他マスタ!$B$1,VLOOKUP($D91,月別収支!$A$2:$H$13,2,FALSE),その他マスタ!$B$3)+IF(AND($L91=その他マスタ!$B$1,入力項目!$I$9="あり",$D91=入力項目!$D$4),その他マスタ!$B$2,0)</f>
        <v>300000</v>
      </c>
      <c r="X91" s="10">
        <f ca="1">-IF(入力項目!$K$5=TRUE,
IF($F91+$G91&lt;3,VLOOKUP($D91,月別収支!$A$2:$H$13,8,FALSE),0)+IFERROR(VLOOKUP($H91,住宅ローン計算!C:P,13,FALSE),0)+IF($F91&gt;1,IF(OR($G91=3,$G91=6,$G91=9,$G91=12),ROUNDUP(入力項目!$N$18/4,0),0),0),
VLOOKUP($D91,月別収支!$A$2:$H$13,8,FALSE))</f>
        <v>-90177</v>
      </c>
      <c r="Y91" s="10">
        <f ca="1">-VLOOKUP($D91,月別収支!$A$2:$H$13,3,FALSE)</f>
        <v>-75000</v>
      </c>
      <c r="Z91" s="10">
        <f ca="1">-VLOOKUP($D91,月別収支!$A$2:$H$13,4,FALSE)</f>
        <v>-27000</v>
      </c>
      <c r="AA91" s="10">
        <f ca="1">-VLOOKUP($D91,月別収支!$A$2:$H$13,6,FALSE)</f>
        <v>-10000</v>
      </c>
      <c r="AB91" s="10">
        <f ca="1">-(
VLOOKUP($D91,月別収支!$A$2:$H$13,5,FALSE)+IF(AND(入力項目!$I$27&lt;=$A91,ISEVEN($A91-入力項目!$I$27),入力項目!$I$28=$D91),入力項目!$I$26,0)
+IF(入力項目!$K$26=TRUE,
IFERROR(VLOOKUP($K91,マイカーローン計算!C:P,13,FALSE),0),
IFERROR(
  IF(AND($C91&gt;0,MOD($C91,入力項目!$N$22)=0,$D91=入力項目!$N$23),入力項目!$N$24,0),
 0
)
)
)</f>
        <v>-20000</v>
      </c>
      <c r="AC91" s="10">
        <f ca="1">-IF($A91&lt;入力項目!$N$33,入力項目!$N$35,IF(AND($A91=入力項目!$N$33,$D91&lt;=入力項目!$N$34),入力項目!$N$35,0))</f>
        <v>0</v>
      </c>
      <c r="AD91">
        <f ca="1">-(
_xlfn.IFS(
P91&lt;=入力項目!$S$11,0,
AND(P91&gt;=入力項目!$S$11+1,P91&lt;=3),IFERROR(VLOOKUP(入力項目!$S$12,子育て関連マスタ!$I$4:$M$5,4,FALSE),0),
AND(P91&gt;=4,P91&lt;=6),IFERROR(VLOOKUP(入力項目!$S$13,子育て関連マスタ!$I$9:$M$12,4,FALSE),0),
AND(P91&gt;=7,P91&lt;=12),IFERROR(VLOOKUP(入力項目!$S$14,子育て関連マスタ!$I$16:$M$17,4,FALSE),0),
AND(P91&gt;=13,P91&lt;=15),IFERROR(VLOOKUP(入力項目!$S$15,子育て関連マスタ!$I$21:$M$22,4,FALSE),0),
AND(P91&gt;=16,P91&lt;=18),IFERROR(VLOOKUP(入力項目!$S$16,子育て関連マスタ!$I$26:$M$28,4,FALSE),0),
AND(P91&gt;=19,P91&lt;=20,入力項目!$S$16="高専"),IFERROR(VLOOKUP(入力項目!$S$16,子育て関連マスタ!$I$26:$M$28,4,FALSE),0),
AND(P91&gt;=19,P91&lt;=20,入力項目!$S$16&lt;&gt;"高専"),IFERROR(VLOOKUP(入力項目!$S$17,子育て関連マスタ!$I$32:$M$37,4,FALSE),0),
AND(P91&gt;=21,P91&lt;=22,入力項目!$S$16="高専"),IFERROR(VLOOKUP(入力項目!$S$17,子育て関連マスタ!$I$32:$M$34,4,FALSE),0),
AND(P91&gt;=21,P91&lt;=22,入力項目!$S$16&lt;&gt;"高専"),IFERROR(VLOOKUP(入力項目!$S$17,子育て関連マスタ!$I$32:$M$34,4,FALSE),0),
P91&gt;=23,0
) +
IF($D91=4,
  IFERROR(_xlfn.IFS(
  P91&lt;=入力項目!$S$11,0,
  AND(P91=入力項目!$S$11),IFERROR(VLOOKUP(入力項目!$S$12,子育て関連マスタ!$I$4:$M$5,2,FALSE),0),
  AND(P91=4),IFERROR(VLOOKUP(入力項目!$S$13,子育て関連マスタ!$I$9:$M$12,2,FALSE),0),
  AND(P91=7),IFERROR(VLOOKUP(入力項目!$S$14,子育て関連マスタ!$I$16:$M$17,2,FALSE),0),
  AND(P91=13),IFERROR(VLOOKUP(入力項目!$S$15,子育て関連マスタ!$I$21:$M$22,2,FALSE),0),
  AND(P91=16),IFERROR(VLOOKUP(入力項目!$S$16,子育て関連マスタ!$I$26:$M$28,2,FALSE),0),
  AND(P91=19,入力項目!$S$16&lt;&gt;"高専"),IFERROR(VLOOKUP(入力項目!$S$17,子育て関連マスタ!$I$32:$M$37,2,FALSE),0),
  AND(P91=21,入力項目!$S$16="高専"),IFERROR(VLOOKUP(入力項目!$S$17,子育て関連マスタ!$I$32:$M$37,2,FALSE),0),
  P91&gt;=22,0
  ),0),0
) +
IF(AND(P91&gt;=1,P91&lt;=15),IF($D91=入力項目!$S$8,入力項目!$S$3,0),0) +
IF(AND(P91&gt;=1,P91&lt;=15),IF($D91=5,入力項目!$S$4,0),0) +
IF(AND(P91&gt;=1,P91&lt;=15),IF($D91=12,入力項目!$S$5,0),0) +
IF(AND(入力項目!$S$7=$A91,入力項目!$S$8=$D91),子育て関連マスタ!$C$14,0) +
IFERROR(IF(AND(YEAR(EDATE(DATE(入力項目!$S$7,入力項目!$S$8,1),1))=$A91,MONTH(EDATE(DATE(入力項目!$S$7,入力項目!$S$8,1),1))=$D91),子育て関連マスタ!$C$15,0),0) +
IF(AND(OR(P91=3,P91=5,P91=7),$D91=11),子育て関連マスタ!$C$17,0) +
IF(AND(P91=20,$D91=1),子育て関連マスタ!$C$18,0) +
IF(AND(P91=20,$D91=1),
IFERROR(_xlfn.IFS(
入力項目!$S$10="男",子育て関連マスタ!$C$18,
入力項目!$S$10="女",子育て関連マスタ!$C$19
),0),0
) +
IF(AND(P91&gt;=入力項目!$S$18,P91&lt;=入力項目!$S$19),入力項目!$S$20,0) +
IF(AND(P91&gt;=入力項目!$S$21,P91&lt;=入力項目!$S$22),入力項目!$S$23,0) +
IF(AND(P91&gt;=入力項目!$S$24,P91&lt;=入力項目!$S$25),入力項目!$S$26,0)
)</f>
        <v>-40000</v>
      </c>
      <c r="AE91">
        <f ca="1">-(
_xlfn.IFS(
Q91&lt;=入力項目!$S$11,0,
AND(Q91&gt;=入力項目!$S$11+1,Q91&lt;=3),IFERROR(VLOOKUP(入力項目!$S$12,子育て関連マスタ!$I$4:$M$5,4,FALSE),0),
AND(Q91&gt;=4,Q91&lt;=6),IFERROR(VLOOKUP(入力項目!$S$13,子育て関連マスタ!$I$9:$M$12,4,FALSE),0),
AND(Q91&gt;=7,Q91&lt;=12),IFERROR(VLOOKUP(入力項目!$S$14,子育て関連マスタ!$I$16:$M$17,4,FALSE),0),
AND(Q91&gt;=13,Q91&lt;=15),IFERROR(VLOOKUP(入力項目!$S$15,子育て関連マスタ!$I$21:$M$22,4,FALSE),0),
AND(Q91&gt;=16,Q91&lt;=18),IFERROR(VLOOKUP(入力項目!$S$16,子育て関連マスタ!$I$26:$M$28,4,FALSE),0),
AND(Q91&gt;=19,Q91&lt;=20,入力項目!$S$16="高専"),IFERROR(VLOOKUP(入力項目!$S$16,子育て関連マスタ!$I$26:$M$28,4,FALSE),0),
AND(Q91&gt;=19,Q91&lt;=20,入力項目!$S$16&lt;&gt;"高専"),IFERROR(VLOOKUP(入力項目!$S$17,子育て関連マスタ!$I$32:$M$37,4,FALSE),0),
AND(Q91&gt;=21,Q91&lt;=22,入力項目!$S$16="高専"),IFERROR(VLOOKUP(入力項目!$S$17,子育て関連マスタ!$I$32:$M$34,4,FALSE),0),
AND(Q91&gt;=21,Q91&lt;=22,入力項目!$S$16&lt;&gt;"高専"),IFERROR(VLOOKUP(入力項目!$S$17,子育て関連マスタ!$I$32:$M$34,4,FALSE),0),
Q91&gt;=23,0
) +
IF($D91=4,
  IFERROR(_xlfn.IFS(
  Q91&lt;=入力項目!$S$11,0,
  AND(Q91=入力項目!$S$11),IFERROR(VLOOKUP(入力項目!$S$12,子育て関連マスタ!$I$4:$M$5,2,FALSE),0),
  AND(Q91=4),IFERROR(VLOOKUP(入力項目!$S$13,子育て関連マスタ!$I$9:$M$12,2,FALSE),0),
  AND(Q91=7),IFERROR(VLOOKUP(入力項目!$S$14,子育て関連マスタ!$I$16:$M$17,2,FALSE),0),
  AND(Q91=13),IFERROR(VLOOKUP(入力項目!$S$15,子育て関連マスタ!$I$21:$M$22,2,FALSE),0),
  AND(Q91=16),IFERROR(VLOOKUP(入力項目!$S$16,子育て関連マスタ!$I$26:$M$28,2,FALSE),0),
  AND(Q91=19,入力項目!$S$16&lt;&gt;"高専"),IFERROR(VLOOKUP(入力項目!$S$17,子育て関連マスタ!$I$32:$M$37,2,FALSE),0),
  AND(Q91=21,入力項目!$S$16="高専"),IFERROR(VLOOKUP(入力項目!$S$17,子育て関連マスタ!$I$32:$M$37,2,FALSE),0),
  Q91&gt;=22,0
  ),0),0
) +
IF(AND(Q91&gt;=1,Q91&lt;=15),IF($D91=入力項目!$S$8,入力項目!$S$3,0),0) +
IF(AND(Q91&gt;=1,Q91&lt;=15),IF($D91=5,入力項目!$S$4,0),0) +
IF(AND(Q91&gt;=1,Q91&lt;=15),IF($D91=12,入力項目!$S$5,0),0) +
IF(AND(入力項目!$S$7=$A91,入力項目!$S$8=$D91),子育て関連マスタ!$C$14,0) +
IFERROR(IF(AND(YEAR(EDATE(DATE(入力項目!$S$7,入力項目!$S$8,1),1))=$A91,MONTH(EDATE(DATE(入力項目!$S$7,入力項目!$S$8,1),1))=$D91),子育て関連マスタ!$C$15,0),0) +
IF(AND(OR(Q91=3,Q91=5,Q91=7),$D91=11),子育て関連マスタ!$C$17,0) +
IF(AND(Q91=20,$D91=1),子育て関連マスタ!$C$18,0) +
IF(AND(Q91=20,$D91=1),
IFERROR(_xlfn.IFS(
入力項目!$S$10="男",子育て関連マスタ!$C$18,
入力項目!$S$10="女",子育て関連マスタ!$C$19
),0),0
) +
IF(AND(Q91&gt;=入力項目!$S$18,Q91&lt;=入力項目!$S$19),入力項目!$S$20,0) +
IF(AND(Q91&gt;=入力項目!$S$21,Q91&lt;=入力項目!$S$22),入力項目!$S$23,0) +
IF(AND(Q91&gt;=入力項目!$S$24,Q91&lt;=入力項目!$S$25),入力項目!$S$26,0)
)</f>
        <v>-40000</v>
      </c>
      <c r="AF91">
        <f ca="1">-(
_xlfn.IFS(
R91&lt;=入力項目!$S$11,0,
AND(R91&gt;=入力項目!$S$11+1,R91&lt;=3),IFERROR(VLOOKUP(入力項目!$S$12,子育て関連マスタ!$I$4:$M$5,4,FALSE),0),
AND(R91&gt;=4,R91&lt;=6),IFERROR(VLOOKUP(入力項目!$S$13,子育て関連マスタ!$I$9:$M$12,4,FALSE),0),
AND(R91&gt;=7,R91&lt;=12),IFERROR(VLOOKUP(入力項目!$S$14,子育て関連マスタ!$I$16:$M$17,4,FALSE),0),
AND(R91&gt;=13,R91&lt;=15),IFERROR(VLOOKUP(入力項目!$S$15,子育て関連マスタ!$I$21:$M$22,4,FALSE),0),
AND(R91&gt;=16,R91&lt;=18),IFERROR(VLOOKUP(入力項目!$S$16,子育て関連マスタ!$I$26:$M$28,4,FALSE),0),
AND(R91&gt;=19,R91&lt;=20,入力項目!$S$16="高専"),IFERROR(VLOOKUP(入力項目!$S$16,子育て関連マスタ!$I$26:$M$28,4,FALSE),0),
AND(R91&gt;=19,R91&lt;=20,入力項目!$S$16&lt;&gt;"高専"),IFERROR(VLOOKUP(入力項目!$S$17,子育て関連マスタ!$I$32:$M$37,4,FALSE),0),
AND(R91&gt;=21,R91&lt;=22,入力項目!$S$16="高専"),IFERROR(VLOOKUP(入力項目!$S$17,子育て関連マスタ!$I$32:$M$34,4,FALSE),0),
AND(R91&gt;=21,R91&lt;=22,入力項目!$S$16&lt;&gt;"高専"),IFERROR(VLOOKUP(入力項目!$S$17,子育て関連マスタ!$I$32:$M$34,4,FALSE),0),
R91&gt;=23,0
) +
IF($D91=4,
  IFERROR(_xlfn.IFS(
  R91&lt;=入力項目!$S$11,0,
  AND(R91=入力項目!$S$11),IFERROR(VLOOKUP(入力項目!$S$12,子育て関連マスタ!$I$4:$M$5,2,FALSE),0),
  AND(R91=4),IFERROR(VLOOKUP(入力項目!$S$13,子育て関連マスタ!$I$9:$M$12,2,FALSE),0),
  AND(R91=7),IFERROR(VLOOKUP(入力項目!$S$14,子育て関連マスタ!$I$16:$M$17,2,FALSE),0),
  AND(R91=13),IFERROR(VLOOKUP(入力項目!$S$15,子育て関連マスタ!$I$21:$M$22,2,FALSE),0),
  AND(R91=16),IFERROR(VLOOKUP(入力項目!$S$16,子育て関連マスタ!$I$26:$M$28,2,FALSE),0),
  AND(R91=19,入力項目!$S$16&lt;&gt;"高専"),IFERROR(VLOOKUP(入力項目!$S$17,子育て関連マスタ!$I$32:$M$37,2,FALSE),0),
  AND(R91=21,入力項目!$S$16="高専"),IFERROR(VLOOKUP(入力項目!$S$17,子育て関連マスタ!$I$32:$M$37,2,FALSE),0),
  R91&gt;=22,0
  ),0),0
) +
IF(AND(R91&gt;=1,R91&lt;=15),IF($D91=入力項目!$S$8,入力項目!$S$3,0),0) +
IF(AND(R91&gt;=1,R91&lt;=15),IF($D91=5,入力項目!$S$4,0),0) +
IF(AND(R91&gt;=1,R91&lt;=15),IF($D91=12,入力項目!$S$5,0),0) +
IF(AND(入力項目!$S$7=$A91,入力項目!$S$8=$D91),子育て関連マスタ!$C$14,0) +
IFERROR(IF(AND(YEAR(EDATE(DATE(入力項目!$S$7,入力項目!$S$8,1),1))=$A91,MONTH(EDATE(DATE(入力項目!$S$7,入力項目!$S$8,1),1))=$D91),子育て関連マスタ!$C$15,0),0) +
IF(AND(OR(R91=3,R91=5,R91=7),$D91=11),子育て関連マスタ!$C$17,0) +
IF(AND(R91=20,$D91=1),子育て関連マスタ!$C$18,0) +
IF(AND(R91=20,$D91=1),
IFERROR(_xlfn.IFS(
入力項目!$S$10="男",子育て関連マスタ!$C$18,
入力項目!$S$10="女",子育て関連マスタ!$C$19
),0),0
) +
IF(AND(R91&gt;=入力項目!$S$18,R91&lt;=入力項目!$S$19),入力項目!$S$20,0) +
IF(AND(R91&gt;=入力項目!$S$21,R91&lt;=入力項目!$S$22),入力項目!$S$23,0) +
IF(AND(R91&gt;=入力項目!$S$24,R91&lt;=入力項目!$S$25),入力項目!$S$26,0)
)</f>
        <v>0</v>
      </c>
      <c r="AG91">
        <f ca="1">-(
_xlfn.IFS(
S91&lt;=入力項目!$S$11,0,
AND(S91&gt;=入力項目!$S$11+1,S91&lt;=3),IFERROR(VLOOKUP(入力項目!$S$12,子育て関連マスタ!$I$4:$M$5,4,FALSE),0),
AND(S91&gt;=4,S91&lt;=6),IFERROR(VLOOKUP(入力項目!$S$13,子育て関連マスタ!$I$9:$M$12,4,FALSE),0),
AND(S91&gt;=7,S91&lt;=12),IFERROR(VLOOKUP(入力項目!$S$14,子育て関連マスタ!$I$16:$M$17,4,FALSE),0),
AND(S91&gt;=13,S91&lt;=15),IFERROR(VLOOKUP(入力項目!$S$15,子育て関連マスタ!$I$21:$M$22,4,FALSE),0),
AND(S91&gt;=16,S91&lt;=18),IFERROR(VLOOKUP(入力項目!$S$16,子育て関連マスタ!$I$26:$M$28,4,FALSE),0),
AND(S91&gt;=19,S91&lt;=20,入力項目!$S$16="高専"),IFERROR(VLOOKUP(入力項目!$S$16,子育て関連マスタ!$I$26:$M$28,4,FALSE),0),
AND(S91&gt;=19,S91&lt;=20,入力項目!$S$16&lt;&gt;"高専"),IFERROR(VLOOKUP(入力項目!$S$17,子育て関連マスタ!$I$32:$M$37,4,FALSE),0),
AND(S91&gt;=21,S91&lt;=22,入力項目!$S$16="高専"),IFERROR(VLOOKUP(入力項目!$S$17,子育て関連マスタ!$I$32:$M$34,4,FALSE),0),
AND(S91&gt;=21,S91&lt;=22,入力項目!$S$16&lt;&gt;"高専"),IFERROR(VLOOKUP(入力項目!$S$17,子育て関連マスタ!$I$32:$M$34,4,FALSE),0),
S91&gt;=23,0
) +
IF($D91=4,
  IFERROR(_xlfn.IFS(
  S91&lt;=入力項目!$S$11,0,
  AND(S91=入力項目!$S$11),IFERROR(VLOOKUP(入力項目!$S$12,子育て関連マスタ!$I$4:$M$5,2,FALSE),0),
  AND(S91=4),IFERROR(VLOOKUP(入力項目!$S$13,子育て関連マスタ!$I$9:$M$12,2,FALSE),0),
  AND(S91=7),IFERROR(VLOOKUP(入力項目!$S$14,子育て関連マスタ!$I$16:$M$17,2,FALSE),0),
  AND(S91=13),IFERROR(VLOOKUP(入力項目!$S$15,子育て関連マスタ!$I$21:$M$22,2,FALSE),0),
  AND(S91=16),IFERROR(VLOOKUP(入力項目!$S$16,子育て関連マスタ!$I$26:$M$28,2,FALSE),0),
  AND(S91=19,入力項目!$S$16&lt;&gt;"高専"),IFERROR(VLOOKUP(入力項目!$S$17,子育て関連マスタ!$I$32:$M$37,2,FALSE),0),
  AND(S91=21,入力項目!$S$16="高専"),IFERROR(VLOOKUP(入力項目!$S$17,子育て関連マスタ!$I$32:$M$37,2,FALSE),0),
  S91&gt;=22,0
  ),0),0
) +
IF(AND(S91&gt;=1,S91&lt;=15),IF($D91=入力項目!$S$8,入力項目!$S$3,0),0) +
IF(AND(S91&gt;=1,S91&lt;=15),IF($D91=5,入力項目!$S$4,0),0) +
IF(AND(S91&gt;=1,S91&lt;=15),IF($D91=12,入力項目!$S$5,0),0) +
IF(AND(入力項目!$S$7=$A91,入力項目!$S$8=$D91),子育て関連マスタ!$C$14,0) +
IFERROR(IF(AND(YEAR(EDATE(DATE(入力項目!$S$7,入力項目!$S$8,1),1))=$A91,MONTH(EDATE(DATE(入力項目!$S$7,入力項目!$S$8,1),1))=$D91),子育て関連マスタ!$C$15,0),0) +
IF(AND(OR(S91=3,S91=5,S91=7),$D91=11),子育て関連マスタ!$C$17,0) +
IF(AND(S91=20,$D91=1),子育て関連マスタ!$C$18,0) +
IF(AND(S91=20,$D91=1),
IFERROR(_xlfn.IFS(
入力項目!$S$10="男",子育て関連マスタ!$C$18,
入力項目!$S$10="女",子育て関連マスタ!$C$19
),0),0
) +
IF(AND(S91&gt;=入力項目!$S$18,S91&lt;=入力項目!$S$19),入力項目!$S$20,0) +
IF(AND(S91&gt;=入力項目!$S$21,S91&lt;=入力項目!$S$22),入力項目!$S$23,0) +
IF(AND(S91&gt;=入力項目!$S$24,S91&lt;=入力項目!$S$25),入力項目!$S$26,0)
)</f>
        <v>0</v>
      </c>
      <c r="AH91">
        <f ca="1">-(
_xlfn.IFS(
T91&lt;=入力項目!$S$11,0,
AND(T91&gt;=入力項目!$S$11+1,T91&lt;=3),IFERROR(VLOOKUP(入力項目!$S$12,子育て関連マスタ!$I$4:$M$5,4,FALSE),0),
AND(T91&gt;=4,T91&lt;=6),IFERROR(VLOOKUP(入力項目!$S$13,子育て関連マスタ!$I$9:$M$12,4,FALSE),0),
AND(T91&gt;=7,T91&lt;=12),IFERROR(VLOOKUP(入力項目!$S$14,子育て関連マスタ!$I$16:$M$17,4,FALSE),0),
AND(T91&gt;=13,T91&lt;=15),IFERROR(VLOOKUP(入力項目!$S$15,子育て関連マスタ!$I$21:$M$22,4,FALSE),0),
AND(T91&gt;=16,T91&lt;=18),IFERROR(VLOOKUP(入力項目!$S$16,子育て関連マスタ!$I$26:$M$28,4,FALSE),0),
AND(T91&gt;=19,T91&lt;=20,入力項目!$S$16="高専"),IFERROR(VLOOKUP(入力項目!$S$16,子育て関連マスタ!$I$26:$M$28,4,FALSE),0),
AND(T91&gt;=19,T91&lt;=20,入力項目!$S$16&lt;&gt;"高専"),IFERROR(VLOOKUP(入力項目!$S$17,子育て関連マスタ!$I$32:$M$37,4,FALSE),0),
AND(T91&gt;=21,T91&lt;=22,入力項目!$S$16="高専"),IFERROR(VLOOKUP(入力項目!$S$17,子育て関連マスタ!$I$32:$M$34,4,FALSE),0),
AND(T91&gt;=21,T91&lt;=22,入力項目!$S$16&lt;&gt;"高専"),IFERROR(VLOOKUP(入力項目!$S$17,子育て関連マスタ!$I$32:$M$34,4,FALSE),0),
T91&gt;=23,0
) +
IF($D91=4,
  IFERROR(_xlfn.IFS(
  T91&lt;=入力項目!$S$11,0,
  AND(T91=入力項目!$S$11),IFERROR(VLOOKUP(入力項目!$S$12,子育て関連マスタ!$I$4:$M$5,2,FALSE),0),
  AND(T91=4),IFERROR(VLOOKUP(入力項目!$S$13,子育て関連マスタ!$I$9:$M$12,2,FALSE),0),
  AND(T91=7),IFERROR(VLOOKUP(入力項目!$S$14,子育て関連マスタ!$I$16:$M$17,2,FALSE),0),
  AND(T91=13),IFERROR(VLOOKUP(入力項目!$S$15,子育て関連マスタ!$I$21:$M$22,2,FALSE),0),
  AND(T91=16),IFERROR(VLOOKUP(入力項目!$S$16,子育て関連マスタ!$I$26:$M$28,2,FALSE),0),
  AND(T91=19,入力項目!$S$16&lt;&gt;"高専"),IFERROR(VLOOKUP(入力項目!$S$17,子育て関連マスタ!$I$32:$M$37,2,FALSE),0),
  AND(T91=21,入力項目!$S$16="高専"),IFERROR(VLOOKUP(入力項目!$S$17,子育て関連マスタ!$I$32:$M$37,2,FALSE),0),
  T91&gt;=22,0
  ),0),0
) +
IF(AND(T91&gt;=1,T91&lt;=15),IF($D91=入力項目!$S$8,入力項目!$S$3,0),0) +
IF(AND(T91&gt;=1,T91&lt;=15),IF($D91=5,入力項目!$S$4,0),0) +
IF(AND(T91&gt;=1,T91&lt;=15),IF($D91=12,入力項目!$S$5,0),0) +
IF(AND(入力項目!$S$7=$A91,入力項目!$S$8=$D91),子育て関連マスタ!$C$14,0) +
IFERROR(IF(AND(YEAR(EDATE(DATE(入力項目!$S$7,入力項目!$S$8,1),1))=$A91,MONTH(EDATE(DATE(入力項目!$S$7,入力項目!$S$8,1),1))=$D91),子育て関連マスタ!$C$15,0),0) +
IF(AND(OR(T91=3,T91=5,T91=7),$D91=11),子育て関連マスタ!$C$17,0) +
IF(AND(T91=20,$D91=1),子育て関連マスタ!$C$18,0) +
IF(AND(T91=20,$D91=1),
IFERROR(_xlfn.IFS(
入力項目!$S$10="男",子育て関連マスタ!$C$18,
入力項目!$S$10="女",子育て関連マスタ!$C$19
),0),0
) +
IF(AND(T91&gt;=入力項目!$S$18,T91&lt;=入力項目!$S$19),入力項目!$S$20,0) +
IF(AND(T91&gt;=入力項目!$S$21,T91&lt;=入力項目!$S$22),入力項目!$S$23,0) +
IF(AND(T91&gt;=入力項目!$S$24,T91&lt;=入力項目!$S$25),入力項目!$S$26,0)
)</f>
        <v>0</v>
      </c>
      <c r="AI91">
        <f ca="1">-(
_xlfn.IFS(
U91&lt;=入力項目!$S$11,0,
AND(U91&gt;=入力項目!$S$11+1,U91&lt;=3),IFERROR(VLOOKUP(入力項目!$S$12,子育て関連マスタ!$I$4:$M$5,4,FALSE),0),
AND(U91&gt;=4,U91&lt;=6),IFERROR(VLOOKUP(入力項目!$S$13,子育て関連マスタ!$I$9:$M$12,4,FALSE),0),
AND(U91&gt;=7,U91&lt;=12),IFERROR(VLOOKUP(入力項目!$S$14,子育て関連マスタ!$I$16:$M$17,4,FALSE),0),
AND(U91&gt;=13,U91&lt;=15),IFERROR(VLOOKUP(入力項目!$S$15,子育て関連マスタ!$I$21:$M$22,4,FALSE),0),
AND(U91&gt;=16,U91&lt;=18),IFERROR(VLOOKUP(入力項目!$S$16,子育て関連マスタ!$I$26:$M$28,4,FALSE),0),
AND(U91&gt;=19,U91&lt;=20,入力項目!$S$16="高専"),IFERROR(VLOOKUP(入力項目!$S$16,子育て関連マスタ!$I$26:$M$28,4,FALSE),0),
AND(U91&gt;=19,U91&lt;=20,入力項目!$S$16&lt;&gt;"高専"),IFERROR(VLOOKUP(入力項目!$S$17,子育て関連マスタ!$I$32:$M$37,4,FALSE),0),
AND(U91&gt;=21,U91&lt;=22,入力項目!$S$16="高専"),IFERROR(VLOOKUP(入力項目!$S$17,子育て関連マスタ!$I$32:$M$34,4,FALSE),0),
AND(U91&gt;=21,U91&lt;=22,入力項目!$S$16&lt;&gt;"高専"),IFERROR(VLOOKUP(入力項目!$S$17,子育て関連マスタ!$I$32:$M$34,4,FALSE),0),
U91&gt;=23,0
) +
IF($D91=4,
  IFERROR(_xlfn.IFS(
  U91&lt;=入力項目!$S$11,0,
  AND(U91=入力項目!$S$11),IFERROR(VLOOKUP(入力項目!$S$12,子育て関連マスタ!$I$4:$M$5,2,FALSE),0),
  AND(U91=4),IFERROR(VLOOKUP(入力項目!$S$13,子育て関連マスタ!$I$9:$M$12,2,FALSE),0),
  AND(U91=7),IFERROR(VLOOKUP(入力項目!$S$14,子育て関連マスタ!$I$16:$M$17,2,FALSE),0),
  AND(U91=13),IFERROR(VLOOKUP(入力項目!$S$15,子育て関連マスタ!$I$21:$M$22,2,FALSE),0),
  AND(U91=16),IFERROR(VLOOKUP(入力項目!$S$16,子育て関連マスタ!$I$26:$M$28,2,FALSE),0),
  AND(U91=19,入力項目!$S$16&lt;&gt;"高専"),IFERROR(VLOOKUP(入力項目!$S$17,子育て関連マスタ!$I$32:$M$37,2,FALSE),0),
  AND(U91=21,入力項目!$S$16="高専"),IFERROR(VLOOKUP(入力項目!$S$17,子育て関連マスタ!$I$32:$M$37,2,FALSE),0),
  U91&gt;=22,0
  ),0),0
) +
IF(AND(U91&gt;=1,U91&lt;=15),IF($D91=入力項目!$S$8,入力項目!$S$3,0),0) +
IF(AND(U91&gt;=1,U91&lt;=15),IF($D91=5,入力項目!$S$4,0),0) +
IF(AND(U91&gt;=1,U91&lt;=15),IF($D91=12,入力項目!$S$5,0),0) +
IF(AND(入力項目!$S$7=$A91,入力項目!$S$8=$D91),子育て関連マスタ!$C$14,0) +
IFERROR(IF(AND(YEAR(EDATE(DATE(入力項目!$S$7,入力項目!$S$8,1),1))=$A91,MONTH(EDATE(DATE(入力項目!$S$7,入力項目!$S$8,1),1))=$D91),子育て関連マスタ!$C$15,0),0) +
IF(AND(OR(U91=3,U91=5,U91=7),$D91=11),子育て関連マスタ!$C$17,0) +
IF(AND(U91=20,$D91=1),子育て関連マスタ!$C$18,0) +
IF(AND(U91=20,$D91=1),
IFERROR(_xlfn.IFS(
入力項目!$S$10="男",子育て関連マスタ!$C$18,
入力項目!$S$10="女",子育て関連マスタ!$C$19
),0),0
) +
IF(AND(U91&gt;=入力項目!$S$18,U91&lt;=入力項目!$S$19),入力項目!$S$20,0) +
IF(AND(U91&gt;=入力項目!$S$21,U91&lt;=入力項目!$S$22),入力項目!$S$23,0) +
IF(AND(U91&gt;=入力項目!$S$24,U91&lt;=入力項目!$S$25),入力項目!$S$26,0)
)</f>
        <v>0</v>
      </c>
      <c r="AJ91" s="10">
        <f ca="1">-VLOOKUP($D91,月別収支!$A$2:$H$13,7,FALSE)</f>
        <v>-20000</v>
      </c>
    </row>
    <row r="92" spans="1:36" x14ac:dyDescent="0.4">
      <c r="A92">
        <f t="shared" ca="1" si="20"/>
        <v>2032</v>
      </c>
      <c r="B92">
        <f t="shared" ca="1" si="27"/>
        <v>2031</v>
      </c>
      <c r="C92">
        <f t="shared" ca="1" si="28"/>
        <v>8</v>
      </c>
      <c r="D92">
        <f t="shared" ca="1" si="21"/>
        <v>2</v>
      </c>
      <c r="E92" t="str">
        <f t="shared" ca="1" si="22"/>
        <v>2032年2月</v>
      </c>
      <c r="F92">
        <f ca="1">IF(OR(入力項目!$N$5&lt;$A92,AND(入力項目!$N$5=$A92,入力項目!$N$6&lt;$D92)),IF(F91=0,1,IF(G92=12,F91+1,F91)),0)</f>
        <v>7</v>
      </c>
      <c r="G92">
        <f ca="1">IF(OR(入力項目!$N$5&lt;$A92,AND(入力項目!$N$5=$A92,入力項目!$N$6&lt;$D92)),IF(G91=12,1,G91+1),0)</f>
        <v>4</v>
      </c>
      <c r="H92" t="str">
        <f t="shared" ca="1" si="23"/>
        <v>7_4</v>
      </c>
      <c r="I92">
        <f ca="1">IF(
  IFERROR(AND($C92&gt;0,MOD($C92,入力項目!$N$22)=0,$D92=入力項目!$N$23), FALSE),
  1,
  IF(
    AND(I91&gt;0,J91=12),
    IF(I91=入力項目!$N$28, 0, I91+1),
    I91
  )
)</f>
        <v>3</v>
      </c>
      <c r="J92">
        <f ca="1">IF($D92=入力項目!$N$23,1,IFERROR(J91+1,1))</f>
        <v>9</v>
      </c>
      <c r="K92" t="str">
        <f t="shared" ca="1" si="24"/>
        <v>3_9</v>
      </c>
      <c r="L92">
        <f ca="1">L91+IF(入力項目!$D$4=$D92,1,0)</f>
        <v>36</v>
      </c>
      <c r="M92" t="str">
        <f t="shared" ca="1" si="25"/>
        <v>36歳</v>
      </c>
      <c r="N92">
        <f t="shared" ca="1" si="29"/>
        <v>37</v>
      </c>
      <c r="O92" t="str">
        <f t="shared" ca="1" si="26"/>
        <v>37歳</v>
      </c>
      <c r="P92">
        <f t="shared" ca="1" si="30"/>
        <v>11</v>
      </c>
      <c r="Q92">
        <f t="shared" ca="1" si="31"/>
        <v>9</v>
      </c>
      <c r="R92">
        <f t="shared" ca="1" si="32"/>
        <v>2032</v>
      </c>
      <c r="S92">
        <f t="shared" ca="1" si="33"/>
        <v>2032</v>
      </c>
      <c r="T92">
        <f t="shared" ca="1" si="34"/>
        <v>2032</v>
      </c>
      <c r="U92">
        <f t="shared" ca="1" si="35"/>
        <v>2032</v>
      </c>
      <c r="V92" s="10">
        <f t="shared" ca="1" si="36"/>
        <v>13543278</v>
      </c>
      <c r="W92" s="10">
        <f ca="1">IF($L92&lt;その他マスタ!$B$1,VLOOKUP($D92,月別収支!$A$2:$H$13,2,FALSE),その他マスタ!$B$3)+IF(AND($L92=その他マスタ!$B$1,入力項目!$I$9="あり",$D92=入力項目!$D$4),その他マスタ!$B$2,0)</f>
        <v>300000</v>
      </c>
      <c r="X92" s="10">
        <f ca="1">-IF(入力項目!$K$5=TRUE,
IF($F92+$G92&lt;3,VLOOKUP($D92,月別収支!$A$2:$H$13,8,FALSE),0)+IFERROR(VLOOKUP($H92,住宅ローン計算!C:P,13,FALSE),0)+IF($F92&gt;1,IF(OR($G92=3,$G92=6,$G92=9,$G92=12),ROUNDUP(入力項目!$N$18/4,0),0),0),
VLOOKUP($D92,月別収支!$A$2:$H$13,8,FALSE))</f>
        <v>-52677</v>
      </c>
      <c r="Y92" s="10">
        <f ca="1">-VLOOKUP($D92,月別収支!$A$2:$H$13,3,FALSE)</f>
        <v>-75000</v>
      </c>
      <c r="Z92" s="10">
        <f ca="1">-VLOOKUP($D92,月別収支!$A$2:$H$13,4,FALSE)</f>
        <v>-27000</v>
      </c>
      <c r="AA92" s="10">
        <f ca="1">-VLOOKUP($D92,月別収支!$A$2:$H$13,6,FALSE)</f>
        <v>-10000</v>
      </c>
      <c r="AB92" s="10">
        <f ca="1">-(
VLOOKUP($D92,月別収支!$A$2:$H$13,5,FALSE)+IF(AND(入力項目!$I$27&lt;=$A92,ISEVEN($A92-入力項目!$I$27),入力項目!$I$28=$D92),入力項目!$I$26,0)
+IF(入力項目!$K$26=TRUE,
IFERROR(VLOOKUP($K92,マイカーローン計算!C:P,13,FALSE),0),
IFERROR(
  IF(AND($C92&gt;0,MOD($C92,入力項目!$N$22)=0,$D92=入力項目!$N$23),入力項目!$N$24,0),
 0
)
)
)</f>
        <v>-20000</v>
      </c>
      <c r="AC92" s="10">
        <f ca="1">-IF($A92&lt;入力項目!$N$33,入力項目!$N$35,IF(AND($A92=入力項目!$N$33,$D92&lt;=入力項目!$N$34),入力項目!$N$35,0))</f>
        <v>0</v>
      </c>
      <c r="AD92">
        <f ca="1">-(
_xlfn.IFS(
P92&lt;=入力項目!$S$11,0,
AND(P92&gt;=入力項目!$S$11+1,P92&lt;=3),IFERROR(VLOOKUP(入力項目!$S$12,子育て関連マスタ!$I$4:$M$5,4,FALSE),0),
AND(P92&gt;=4,P92&lt;=6),IFERROR(VLOOKUP(入力項目!$S$13,子育て関連マスタ!$I$9:$M$12,4,FALSE),0),
AND(P92&gt;=7,P92&lt;=12),IFERROR(VLOOKUP(入力項目!$S$14,子育て関連マスタ!$I$16:$M$17,4,FALSE),0),
AND(P92&gt;=13,P92&lt;=15),IFERROR(VLOOKUP(入力項目!$S$15,子育て関連マスタ!$I$21:$M$22,4,FALSE),0),
AND(P92&gt;=16,P92&lt;=18),IFERROR(VLOOKUP(入力項目!$S$16,子育て関連マスタ!$I$26:$M$28,4,FALSE),0),
AND(P92&gt;=19,P92&lt;=20,入力項目!$S$16="高専"),IFERROR(VLOOKUP(入力項目!$S$16,子育て関連マスタ!$I$26:$M$28,4,FALSE),0),
AND(P92&gt;=19,P92&lt;=20,入力項目!$S$16&lt;&gt;"高専"),IFERROR(VLOOKUP(入力項目!$S$17,子育て関連マスタ!$I$32:$M$37,4,FALSE),0),
AND(P92&gt;=21,P92&lt;=22,入力項目!$S$16="高専"),IFERROR(VLOOKUP(入力項目!$S$17,子育て関連マスタ!$I$32:$M$34,4,FALSE),0),
AND(P92&gt;=21,P92&lt;=22,入力項目!$S$16&lt;&gt;"高専"),IFERROR(VLOOKUP(入力項目!$S$17,子育て関連マスタ!$I$32:$M$34,4,FALSE),0),
P92&gt;=23,0
) +
IF($D92=4,
  IFERROR(_xlfn.IFS(
  P92&lt;=入力項目!$S$11,0,
  AND(P92=入力項目!$S$11),IFERROR(VLOOKUP(入力項目!$S$12,子育て関連マスタ!$I$4:$M$5,2,FALSE),0),
  AND(P92=4),IFERROR(VLOOKUP(入力項目!$S$13,子育て関連マスタ!$I$9:$M$12,2,FALSE),0),
  AND(P92=7),IFERROR(VLOOKUP(入力項目!$S$14,子育て関連マスタ!$I$16:$M$17,2,FALSE),0),
  AND(P92=13),IFERROR(VLOOKUP(入力項目!$S$15,子育て関連マスタ!$I$21:$M$22,2,FALSE),0),
  AND(P92=16),IFERROR(VLOOKUP(入力項目!$S$16,子育て関連マスタ!$I$26:$M$28,2,FALSE),0),
  AND(P92=19,入力項目!$S$16&lt;&gt;"高専"),IFERROR(VLOOKUP(入力項目!$S$17,子育て関連マスタ!$I$32:$M$37,2,FALSE),0),
  AND(P92=21,入力項目!$S$16="高専"),IFERROR(VLOOKUP(入力項目!$S$17,子育て関連マスタ!$I$32:$M$37,2,FALSE),0),
  P92&gt;=22,0
  ),0),0
) +
IF(AND(P92&gt;=1,P92&lt;=15),IF($D92=入力項目!$S$8,入力項目!$S$3,0),0) +
IF(AND(P92&gt;=1,P92&lt;=15),IF($D92=5,入力項目!$S$4,0),0) +
IF(AND(P92&gt;=1,P92&lt;=15),IF($D92=12,入力項目!$S$5,0),0) +
IF(AND(入力項目!$S$7=$A92,入力項目!$S$8=$D92),子育て関連マスタ!$C$14,0) +
IFERROR(IF(AND(YEAR(EDATE(DATE(入力項目!$S$7,入力項目!$S$8,1),1))=$A92,MONTH(EDATE(DATE(入力項目!$S$7,入力項目!$S$8,1),1))=$D92),子育て関連マスタ!$C$15,0),0) +
IF(AND(OR(P92=3,P92=5,P92=7),$D92=11),子育て関連マスタ!$C$17,0) +
IF(AND(P92=20,$D92=1),子育て関連マスタ!$C$18,0) +
IF(AND(P92=20,$D92=1),
IFERROR(_xlfn.IFS(
入力項目!$S$10="男",子育て関連マスタ!$C$18,
入力項目!$S$10="女",子育て関連マスタ!$C$19
),0),0
) +
IF(AND(P92&gt;=入力項目!$S$18,P92&lt;=入力項目!$S$19),入力項目!$S$20,0) +
IF(AND(P92&gt;=入力項目!$S$21,P92&lt;=入力項目!$S$22),入力項目!$S$23,0) +
IF(AND(P92&gt;=入力項目!$S$24,P92&lt;=入力項目!$S$25),入力項目!$S$26,0)
)</f>
        <v>-40000</v>
      </c>
      <c r="AE92">
        <f ca="1">-(
_xlfn.IFS(
Q92&lt;=入力項目!$S$11,0,
AND(Q92&gt;=入力項目!$S$11+1,Q92&lt;=3),IFERROR(VLOOKUP(入力項目!$S$12,子育て関連マスタ!$I$4:$M$5,4,FALSE),0),
AND(Q92&gt;=4,Q92&lt;=6),IFERROR(VLOOKUP(入力項目!$S$13,子育て関連マスタ!$I$9:$M$12,4,FALSE),0),
AND(Q92&gt;=7,Q92&lt;=12),IFERROR(VLOOKUP(入力項目!$S$14,子育て関連マスタ!$I$16:$M$17,4,FALSE),0),
AND(Q92&gt;=13,Q92&lt;=15),IFERROR(VLOOKUP(入力項目!$S$15,子育て関連マスタ!$I$21:$M$22,4,FALSE),0),
AND(Q92&gt;=16,Q92&lt;=18),IFERROR(VLOOKUP(入力項目!$S$16,子育て関連マスタ!$I$26:$M$28,4,FALSE),0),
AND(Q92&gt;=19,Q92&lt;=20,入力項目!$S$16="高専"),IFERROR(VLOOKUP(入力項目!$S$16,子育て関連マスタ!$I$26:$M$28,4,FALSE),0),
AND(Q92&gt;=19,Q92&lt;=20,入力項目!$S$16&lt;&gt;"高専"),IFERROR(VLOOKUP(入力項目!$S$17,子育て関連マスタ!$I$32:$M$37,4,FALSE),0),
AND(Q92&gt;=21,Q92&lt;=22,入力項目!$S$16="高専"),IFERROR(VLOOKUP(入力項目!$S$17,子育て関連マスタ!$I$32:$M$34,4,FALSE),0),
AND(Q92&gt;=21,Q92&lt;=22,入力項目!$S$16&lt;&gt;"高専"),IFERROR(VLOOKUP(入力項目!$S$17,子育て関連マスタ!$I$32:$M$34,4,FALSE),0),
Q92&gt;=23,0
) +
IF($D92=4,
  IFERROR(_xlfn.IFS(
  Q92&lt;=入力項目!$S$11,0,
  AND(Q92=入力項目!$S$11),IFERROR(VLOOKUP(入力項目!$S$12,子育て関連マスタ!$I$4:$M$5,2,FALSE),0),
  AND(Q92=4),IFERROR(VLOOKUP(入力項目!$S$13,子育て関連マスタ!$I$9:$M$12,2,FALSE),0),
  AND(Q92=7),IFERROR(VLOOKUP(入力項目!$S$14,子育て関連マスタ!$I$16:$M$17,2,FALSE),0),
  AND(Q92=13),IFERROR(VLOOKUP(入力項目!$S$15,子育て関連マスタ!$I$21:$M$22,2,FALSE),0),
  AND(Q92=16),IFERROR(VLOOKUP(入力項目!$S$16,子育て関連マスタ!$I$26:$M$28,2,FALSE),0),
  AND(Q92=19,入力項目!$S$16&lt;&gt;"高専"),IFERROR(VLOOKUP(入力項目!$S$17,子育て関連マスタ!$I$32:$M$37,2,FALSE),0),
  AND(Q92=21,入力項目!$S$16="高専"),IFERROR(VLOOKUP(入力項目!$S$17,子育て関連マスタ!$I$32:$M$37,2,FALSE),0),
  Q92&gt;=22,0
  ),0),0
) +
IF(AND(Q92&gt;=1,Q92&lt;=15),IF($D92=入力項目!$S$8,入力項目!$S$3,0),0) +
IF(AND(Q92&gt;=1,Q92&lt;=15),IF($D92=5,入力項目!$S$4,0),0) +
IF(AND(Q92&gt;=1,Q92&lt;=15),IF($D92=12,入力項目!$S$5,0),0) +
IF(AND(入力項目!$S$7=$A92,入力項目!$S$8=$D92),子育て関連マスタ!$C$14,0) +
IFERROR(IF(AND(YEAR(EDATE(DATE(入力項目!$S$7,入力項目!$S$8,1),1))=$A92,MONTH(EDATE(DATE(入力項目!$S$7,入力項目!$S$8,1),1))=$D92),子育て関連マスタ!$C$15,0),0) +
IF(AND(OR(Q92=3,Q92=5,Q92=7),$D92=11),子育て関連マスタ!$C$17,0) +
IF(AND(Q92=20,$D92=1),子育て関連マスタ!$C$18,0) +
IF(AND(Q92=20,$D92=1),
IFERROR(_xlfn.IFS(
入力項目!$S$10="男",子育て関連マスタ!$C$18,
入力項目!$S$10="女",子育て関連マスタ!$C$19
),0),0
) +
IF(AND(Q92&gt;=入力項目!$S$18,Q92&lt;=入力項目!$S$19),入力項目!$S$20,0) +
IF(AND(Q92&gt;=入力項目!$S$21,Q92&lt;=入力項目!$S$22),入力項目!$S$23,0) +
IF(AND(Q92&gt;=入力項目!$S$24,Q92&lt;=入力項目!$S$25),入力項目!$S$26,0)
)</f>
        <v>-40000</v>
      </c>
      <c r="AF92">
        <f ca="1">-(
_xlfn.IFS(
R92&lt;=入力項目!$S$11,0,
AND(R92&gt;=入力項目!$S$11+1,R92&lt;=3),IFERROR(VLOOKUP(入力項目!$S$12,子育て関連マスタ!$I$4:$M$5,4,FALSE),0),
AND(R92&gt;=4,R92&lt;=6),IFERROR(VLOOKUP(入力項目!$S$13,子育て関連マスタ!$I$9:$M$12,4,FALSE),0),
AND(R92&gt;=7,R92&lt;=12),IFERROR(VLOOKUP(入力項目!$S$14,子育て関連マスタ!$I$16:$M$17,4,FALSE),0),
AND(R92&gt;=13,R92&lt;=15),IFERROR(VLOOKUP(入力項目!$S$15,子育て関連マスタ!$I$21:$M$22,4,FALSE),0),
AND(R92&gt;=16,R92&lt;=18),IFERROR(VLOOKUP(入力項目!$S$16,子育て関連マスタ!$I$26:$M$28,4,FALSE),0),
AND(R92&gt;=19,R92&lt;=20,入力項目!$S$16="高専"),IFERROR(VLOOKUP(入力項目!$S$16,子育て関連マスタ!$I$26:$M$28,4,FALSE),0),
AND(R92&gt;=19,R92&lt;=20,入力項目!$S$16&lt;&gt;"高専"),IFERROR(VLOOKUP(入力項目!$S$17,子育て関連マスタ!$I$32:$M$37,4,FALSE),0),
AND(R92&gt;=21,R92&lt;=22,入力項目!$S$16="高専"),IFERROR(VLOOKUP(入力項目!$S$17,子育て関連マスタ!$I$32:$M$34,4,FALSE),0),
AND(R92&gt;=21,R92&lt;=22,入力項目!$S$16&lt;&gt;"高専"),IFERROR(VLOOKUP(入力項目!$S$17,子育て関連マスタ!$I$32:$M$34,4,FALSE),0),
R92&gt;=23,0
) +
IF($D92=4,
  IFERROR(_xlfn.IFS(
  R92&lt;=入力項目!$S$11,0,
  AND(R92=入力項目!$S$11),IFERROR(VLOOKUP(入力項目!$S$12,子育て関連マスタ!$I$4:$M$5,2,FALSE),0),
  AND(R92=4),IFERROR(VLOOKUP(入力項目!$S$13,子育て関連マスタ!$I$9:$M$12,2,FALSE),0),
  AND(R92=7),IFERROR(VLOOKUP(入力項目!$S$14,子育て関連マスタ!$I$16:$M$17,2,FALSE),0),
  AND(R92=13),IFERROR(VLOOKUP(入力項目!$S$15,子育て関連マスタ!$I$21:$M$22,2,FALSE),0),
  AND(R92=16),IFERROR(VLOOKUP(入力項目!$S$16,子育て関連マスタ!$I$26:$M$28,2,FALSE),0),
  AND(R92=19,入力項目!$S$16&lt;&gt;"高専"),IFERROR(VLOOKUP(入力項目!$S$17,子育て関連マスタ!$I$32:$M$37,2,FALSE),0),
  AND(R92=21,入力項目!$S$16="高専"),IFERROR(VLOOKUP(入力項目!$S$17,子育て関連マスタ!$I$32:$M$37,2,FALSE),0),
  R92&gt;=22,0
  ),0),0
) +
IF(AND(R92&gt;=1,R92&lt;=15),IF($D92=入力項目!$S$8,入力項目!$S$3,0),0) +
IF(AND(R92&gt;=1,R92&lt;=15),IF($D92=5,入力項目!$S$4,0),0) +
IF(AND(R92&gt;=1,R92&lt;=15),IF($D92=12,入力項目!$S$5,0),0) +
IF(AND(入力項目!$S$7=$A92,入力項目!$S$8=$D92),子育て関連マスタ!$C$14,0) +
IFERROR(IF(AND(YEAR(EDATE(DATE(入力項目!$S$7,入力項目!$S$8,1),1))=$A92,MONTH(EDATE(DATE(入力項目!$S$7,入力項目!$S$8,1),1))=$D92),子育て関連マスタ!$C$15,0),0) +
IF(AND(OR(R92=3,R92=5,R92=7),$D92=11),子育て関連マスタ!$C$17,0) +
IF(AND(R92=20,$D92=1),子育て関連マスタ!$C$18,0) +
IF(AND(R92=20,$D92=1),
IFERROR(_xlfn.IFS(
入力項目!$S$10="男",子育て関連マスタ!$C$18,
入力項目!$S$10="女",子育て関連マスタ!$C$19
),0),0
) +
IF(AND(R92&gt;=入力項目!$S$18,R92&lt;=入力項目!$S$19),入力項目!$S$20,0) +
IF(AND(R92&gt;=入力項目!$S$21,R92&lt;=入力項目!$S$22),入力項目!$S$23,0) +
IF(AND(R92&gt;=入力項目!$S$24,R92&lt;=入力項目!$S$25),入力項目!$S$26,0)
)</f>
        <v>0</v>
      </c>
      <c r="AG92">
        <f ca="1">-(
_xlfn.IFS(
S92&lt;=入力項目!$S$11,0,
AND(S92&gt;=入力項目!$S$11+1,S92&lt;=3),IFERROR(VLOOKUP(入力項目!$S$12,子育て関連マスタ!$I$4:$M$5,4,FALSE),0),
AND(S92&gt;=4,S92&lt;=6),IFERROR(VLOOKUP(入力項目!$S$13,子育て関連マスタ!$I$9:$M$12,4,FALSE),0),
AND(S92&gt;=7,S92&lt;=12),IFERROR(VLOOKUP(入力項目!$S$14,子育て関連マスタ!$I$16:$M$17,4,FALSE),0),
AND(S92&gt;=13,S92&lt;=15),IFERROR(VLOOKUP(入力項目!$S$15,子育て関連マスタ!$I$21:$M$22,4,FALSE),0),
AND(S92&gt;=16,S92&lt;=18),IFERROR(VLOOKUP(入力項目!$S$16,子育て関連マスタ!$I$26:$M$28,4,FALSE),0),
AND(S92&gt;=19,S92&lt;=20,入力項目!$S$16="高専"),IFERROR(VLOOKUP(入力項目!$S$16,子育て関連マスタ!$I$26:$M$28,4,FALSE),0),
AND(S92&gt;=19,S92&lt;=20,入力項目!$S$16&lt;&gt;"高専"),IFERROR(VLOOKUP(入力項目!$S$17,子育て関連マスタ!$I$32:$M$37,4,FALSE),0),
AND(S92&gt;=21,S92&lt;=22,入力項目!$S$16="高専"),IFERROR(VLOOKUP(入力項目!$S$17,子育て関連マスタ!$I$32:$M$34,4,FALSE),0),
AND(S92&gt;=21,S92&lt;=22,入力項目!$S$16&lt;&gt;"高専"),IFERROR(VLOOKUP(入力項目!$S$17,子育て関連マスタ!$I$32:$M$34,4,FALSE),0),
S92&gt;=23,0
) +
IF($D92=4,
  IFERROR(_xlfn.IFS(
  S92&lt;=入力項目!$S$11,0,
  AND(S92=入力項目!$S$11),IFERROR(VLOOKUP(入力項目!$S$12,子育て関連マスタ!$I$4:$M$5,2,FALSE),0),
  AND(S92=4),IFERROR(VLOOKUP(入力項目!$S$13,子育て関連マスタ!$I$9:$M$12,2,FALSE),0),
  AND(S92=7),IFERROR(VLOOKUP(入力項目!$S$14,子育て関連マスタ!$I$16:$M$17,2,FALSE),0),
  AND(S92=13),IFERROR(VLOOKUP(入力項目!$S$15,子育て関連マスタ!$I$21:$M$22,2,FALSE),0),
  AND(S92=16),IFERROR(VLOOKUP(入力項目!$S$16,子育て関連マスタ!$I$26:$M$28,2,FALSE),0),
  AND(S92=19,入力項目!$S$16&lt;&gt;"高専"),IFERROR(VLOOKUP(入力項目!$S$17,子育て関連マスタ!$I$32:$M$37,2,FALSE),0),
  AND(S92=21,入力項目!$S$16="高専"),IFERROR(VLOOKUP(入力項目!$S$17,子育て関連マスタ!$I$32:$M$37,2,FALSE),0),
  S92&gt;=22,0
  ),0),0
) +
IF(AND(S92&gt;=1,S92&lt;=15),IF($D92=入力項目!$S$8,入力項目!$S$3,0),0) +
IF(AND(S92&gt;=1,S92&lt;=15),IF($D92=5,入力項目!$S$4,0),0) +
IF(AND(S92&gt;=1,S92&lt;=15),IF($D92=12,入力項目!$S$5,0),0) +
IF(AND(入力項目!$S$7=$A92,入力項目!$S$8=$D92),子育て関連マスタ!$C$14,0) +
IFERROR(IF(AND(YEAR(EDATE(DATE(入力項目!$S$7,入力項目!$S$8,1),1))=$A92,MONTH(EDATE(DATE(入力項目!$S$7,入力項目!$S$8,1),1))=$D92),子育て関連マスタ!$C$15,0),0) +
IF(AND(OR(S92=3,S92=5,S92=7),$D92=11),子育て関連マスタ!$C$17,0) +
IF(AND(S92=20,$D92=1),子育て関連マスタ!$C$18,0) +
IF(AND(S92=20,$D92=1),
IFERROR(_xlfn.IFS(
入力項目!$S$10="男",子育て関連マスタ!$C$18,
入力項目!$S$10="女",子育て関連マスタ!$C$19
),0),0
) +
IF(AND(S92&gt;=入力項目!$S$18,S92&lt;=入力項目!$S$19),入力項目!$S$20,0) +
IF(AND(S92&gt;=入力項目!$S$21,S92&lt;=入力項目!$S$22),入力項目!$S$23,0) +
IF(AND(S92&gt;=入力項目!$S$24,S92&lt;=入力項目!$S$25),入力項目!$S$26,0)
)</f>
        <v>0</v>
      </c>
      <c r="AH92">
        <f ca="1">-(
_xlfn.IFS(
T92&lt;=入力項目!$S$11,0,
AND(T92&gt;=入力項目!$S$11+1,T92&lt;=3),IFERROR(VLOOKUP(入力項目!$S$12,子育て関連マスタ!$I$4:$M$5,4,FALSE),0),
AND(T92&gt;=4,T92&lt;=6),IFERROR(VLOOKUP(入力項目!$S$13,子育て関連マスタ!$I$9:$M$12,4,FALSE),0),
AND(T92&gt;=7,T92&lt;=12),IFERROR(VLOOKUP(入力項目!$S$14,子育て関連マスタ!$I$16:$M$17,4,FALSE),0),
AND(T92&gt;=13,T92&lt;=15),IFERROR(VLOOKUP(入力項目!$S$15,子育て関連マスタ!$I$21:$M$22,4,FALSE),0),
AND(T92&gt;=16,T92&lt;=18),IFERROR(VLOOKUP(入力項目!$S$16,子育て関連マスタ!$I$26:$M$28,4,FALSE),0),
AND(T92&gt;=19,T92&lt;=20,入力項目!$S$16="高専"),IFERROR(VLOOKUP(入力項目!$S$16,子育て関連マスタ!$I$26:$M$28,4,FALSE),0),
AND(T92&gt;=19,T92&lt;=20,入力項目!$S$16&lt;&gt;"高専"),IFERROR(VLOOKUP(入力項目!$S$17,子育て関連マスタ!$I$32:$M$37,4,FALSE),0),
AND(T92&gt;=21,T92&lt;=22,入力項目!$S$16="高専"),IFERROR(VLOOKUP(入力項目!$S$17,子育て関連マスタ!$I$32:$M$34,4,FALSE),0),
AND(T92&gt;=21,T92&lt;=22,入力項目!$S$16&lt;&gt;"高専"),IFERROR(VLOOKUP(入力項目!$S$17,子育て関連マスタ!$I$32:$M$34,4,FALSE),0),
T92&gt;=23,0
) +
IF($D92=4,
  IFERROR(_xlfn.IFS(
  T92&lt;=入力項目!$S$11,0,
  AND(T92=入力項目!$S$11),IFERROR(VLOOKUP(入力項目!$S$12,子育て関連マスタ!$I$4:$M$5,2,FALSE),0),
  AND(T92=4),IFERROR(VLOOKUP(入力項目!$S$13,子育て関連マスタ!$I$9:$M$12,2,FALSE),0),
  AND(T92=7),IFERROR(VLOOKUP(入力項目!$S$14,子育て関連マスタ!$I$16:$M$17,2,FALSE),0),
  AND(T92=13),IFERROR(VLOOKUP(入力項目!$S$15,子育て関連マスタ!$I$21:$M$22,2,FALSE),0),
  AND(T92=16),IFERROR(VLOOKUP(入力項目!$S$16,子育て関連マスタ!$I$26:$M$28,2,FALSE),0),
  AND(T92=19,入力項目!$S$16&lt;&gt;"高専"),IFERROR(VLOOKUP(入力項目!$S$17,子育て関連マスタ!$I$32:$M$37,2,FALSE),0),
  AND(T92=21,入力項目!$S$16="高専"),IFERROR(VLOOKUP(入力項目!$S$17,子育て関連マスタ!$I$32:$M$37,2,FALSE),0),
  T92&gt;=22,0
  ),0),0
) +
IF(AND(T92&gt;=1,T92&lt;=15),IF($D92=入力項目!$S$8,入力項目!$S$3,0),0) +
IF(AND(T92&gt;=1,T92&lt;=15),IF($D92=5,入力項目!$S$4,0),0) +
IF(AND(T92&gt;=1,T92&lt;=15),IF($D92=12,入力項目!$S$5,0),0) +
IF(AND(入力項目!$S$7=$A92,入力項目!$S$8=$D92),子育て関連マスタ!$C$14,0) +
IFERROR(IF(AND(YEAR(EDATE(DATE(入力項目!$S$7,入力項目!$S$8,1),1))=$A92,MONTH(EDATE(DATE(入力項目!$S$7,入力項目!$S$8,1),1))=$D92),子育て関連マスタ!$C$15,0),0) +
IF(AND(OR(T92=3,T92=5,T92=7),$D92=11),子育て関連マスタ!$C$17,0) +
IF(AND(T92=20,$D92=1),子育て関連マスタ!$C$18,0) +
IF(AND(T92=20,$D92=1),
IFERROR(_xlfn.IFS(
入力項目!$S$10="男",子育て関連マスタ!$C$18,
入力項目!$S$10="女",子育て関連マスタ!$C$19
),0),0
) +
IF(AND(T92&gt;=入力項目!$S$18,T92&lt;=入力項目!$S$19),入力項目!$S$20,0) +
IF(AND(T92&gt;=入力項目!$S$21,T92&lt;=入力項目!$S$22),入力項目!$S$23,0) +
IF(AND(T92&gt;=入力項目!$S$24,T92&lt;=入力項目!$S$25),入力項目!$S$26,0)
)</f>
        <v>0</v>
      </c>
      <c r="AI92">
        <f ca="1">-(
_xlfn.IFS(
U92&lt;=入力項目!$S$11,0,
AND(U92&gt;=入力項目!$S$11+1,U92&lt;=3),IFERROR(VLOOKUP(入力項目!$S$12,子育て関連マスタ!$I$4:$M$5,4,FALSE),0),
AND(U92&gt;=4,U92&lt;=6),IFERROR(VLOOKUP(入力項目!$S$13,子育て関連マスタ!$I$9:$M$12,4,FALSE),0),
AND(U92&gt;=7,U92&lt;=12),IFERROR(VLOOKUP(入力項目!$S$14,子育て関連マスタ!$I$16:$M$17,4,FALSE),0),
AND(U92&gt;=13,U92&lt;=15),IFERROR(VLOOKUP(入力項目!$S$15,子育て関連マスタ!$I$21:$M$22,4,FALSE),0),
AND(U92&gt;=16,U92&lt;=18),IFERROR(VLOOKUP(入力項目!$S$16,子育て関連マスタ!$I$26:$M$28,4,FALSE),0),
AND(U92&gt;=19,U92&lt;=20,入力項目!$S$16="高専"),IFERROR(VLOOKUP(入力項目!$S$16,子育て関連マスタ!$I$26:$M$28,4,FALSE),0),
AND(U92&gt;=19,U92&lt;=20,入力項目!$S$16&lt;&gt;"高専"),IFERROR(VLOOKUP(入力項目!$S$17,子育て関連マスタ!$I$32:$M$37,4,FALSE),0),
AND(U92&gt;=21,U92&lt;=22,入力項目!$S$16="高専"),IFERROR(VLOOKUP(入力項目!$S$17,子育て関連マスタ!$I$32:$M$34,4,FALSE),0),
AND(U92&gt;=21,U92&lt;=22,入力項目!$S$16&lt;&gt;"高専"),IFERROR(VLOOKUP(入力項目!$S$17,子育て関連マスタ!$I$32:$M$34,4,FALSE),0),
U92&gt;=23,0
) +
IF($D92=4,
  IFERROR(_xlfn.IFS(
  U92&lt;=入力項目!$S$11,0,
  AND(U92=入力項目!$S$11),IFERROR(VLOOKUP(入力項目!$S$12,子育て関連マスタ!$I$4:$M$5,2,FALSE),0),
  AND(U92=4),IFERROR(VLOOKUP(入力項目!$S$13,子育て関連マスタ!$I$9:$M$12,2,FALSE),0),
  AND(U92=7),IFERROR(VLOOKUP(入力項目!$S$14,子育て関連マスタ!$I$16:$M$17,2,FALSE),0),
  AND(U92=13),IFERROR(VLOOKUP(入力項目!$S$15,子育て関連マスタ!$I$21:$M$22,2,FALSE),0),
  AND(U92=16),IFERROR(VLOOKUP(入力項目!$S$16,子育て関連マスタ!$I$26:$M$28,2,FALSE),0),
  AND(U92=19,入力項目!$S$16&lt;&gt;"高専"),IFERROR(VLOOKUP(入力項目!$S$17,子育て関連マスタ!$I$32:$M$37,2,FALSE),0),
  AND(U92=21,入力項目!$S$16="高専"),IFERROR(VLOOKUP(入力項目!$S$17,子育て関連マスタ!$I$32:$M$37,2,FALSE),0),
  U92&gt;=22,0
  ),0),0
) +
IF(AND(U92&gt;=1,U92&lt;=15),IF($D92=入力項目!$S$8,入力項目!$S$3,0),0) +
IF(AND(U92&gt;=1,U92&lt;=15),IF($D92=5,入力項目!$S$4,0),0) +
IF(AND(U92&gt;=1,U92&lt;=15),IF($D92=12,入力項目!$S$5,0),0) +
IF(AND(入力項目!$S$7=$A92,入力項目!$S$8=$D92),子育て関連マスタ!$C$14,0) +
IFERROR(IF(AND(YEAR(EDATE(DATE(入力項目!$S$7,入力項目!$S$8,1),1))=$A92,MONTH(EDATE(DATE(入力項目!$S$7,入力項目!$S$8,1),1))=$D92),子育て関連マスタ!$C$15,0),0) +
IF(AND(OR(U92=3,U92=5,U92=7),$D92=11),子育て関連マスタ!$C$17,0) +
IF(AND(U92=20,$D92=1),子育て関連マスタ!$C$18,0) +
IF(AND(U92=20,$D92=1),
IFERROR(_xlfn.IFS(
入力項目!$S$10="男",子育て関連マスタ!$C$18,
入力項目!$S$10="女",子育て関連マスタ!$C$19
),0),0
) +
IF(AND(U92&gt;=入力項目!$S$18,U92&lt;=入力項目!$S$19),入力項目!$S$20,0) +
IF(AND(U92&gt;=入力項目!$S$21,U92&lt;=入力項目!$S$22),入力項目!$S$23,0) +
IF(AND(U92&gt;=入力項目!$S$24,U92&lt;=入力項目!$S$25),入力項目!$S$26,0)
)</f>
        <v>0</v>
      </c>
      <c r="AJ92" s="10">
        <f ca="1">-VLOOKUP($D92,月別収支!$A$2:$H$13,7,FALSE)</f>
        <v>-20000</v>
      </c>
    </row>
    <row r="93" spans="1:36" x14ac:dyDescent="0.4">
      <c r="A93">
        <f t="shared" ca="1" si="20"/>
        <v>2032</v>
      </c>
      <c r="B93">
        <f t="shared" ca="1" si="27"/>
        <v>2031</v>
      </c>
      <c r="C93">
        <f t="shared" ca="1" si="28"/>
        <v>8</v>
      </c>
      <c r="D93">
        <f t="shared" ca="1" si="21"/>
        <v>3</v>
      </c>
      <c r="E93" t="str">
        <f t="shared" ca="1" si="22"/>
        <v>2032年3月</v>
      </c>
      <c r="F93">
        <f ca="1">IF(OR(入力項目!$N$5&lt;$A93,AND(入力項目!$N$5=$A93,入力項目!$N$6&lt;$D93)),IF(F92=0,1,IF(G93=12,F92+1,F92)),0)</f>
        <v>7</v>
      </c>
      <c r="G93">
        <f ca="1">IF(OR(入力項目!$N$5&lt;$A93,AND(入力項目!$N$5=$A93,入力項目!$N$6&lt;$D93)),IF(G92=12,1,G92+1),0)</f>
        <v>5</v>
      </c>
      <c r="H93" t="str">
        <f t="shared" ca="1" si="23"/>
        <v>7_5</v>
      </c>
      <c r="I93">
        <f ca="1">IF(
  IFERROR(AND($C93&gt;0,MOD($C93,入力項目!$N$22)=0,$D93=入力項目!$N$23), FALSE),
  1,
  IF(
    AND(I92&gt;0,J92=12),
    IF(I92=入力項目!$N$28, 0, I92+1),
    I92
  )
)</f>
        <v>3</v>
      </c>
      <c r="J93">
        <f ca="1">IF($D93=入力項目!$N$23,1,IFERROR(J92+1,1))</f>
        <v>10</v>
      </c>
      <c r="K93" t="str">
        <f t="shared" ca="1" si="24"/>
        <v>3_10</v>
      </c>
      <c r="L93">
        <f ca="1">L92+IF(入力項目!$D$4=$D93,1,0)</f>
        <v>36</v>
      </c>
      <c r="M93" t="str">
        <f t="shared" ca="1" si="25"/>
        <v>36歳</v>
      </c>
      <c r="N93">
        <f t="shared" ca="1" si="29"/>
        <v>37</v>
      </c>
      <c r="O93" t="str">
        <f t="shared" ca="1" si="26"/>
        <v>37歳</v>
      </c>
      <c r="P93">
        <f t="shared" ca="1" si="30"/>
        <v>11</v>
      </c>
      <c r="Q93">
        <f t="shared" ca="1" si="31"/>
        <v>9</v>
      </c>
      <c r="R93">
        <f t="shared" ca="1" si="32"/>
        <v>2032</v>
      </c>
      <c r="S93">
        <f t="shared" ca="1" si="33"/>
        <v>2032</v>
      </c>
      <c r="T93">
        <f t="shared" ca="1" si="34"/>
        <v>2032</v>
      </c>
      <c r="U93">
        <f t="shared" ca="1" si="35"/>
        <v>2032</v>
      </c>
      <c r="V93" s="10">
        <f t="shared" ca="1" si="36"/>
        <v>13558601</v>
      </c>
      <c r="W93" s="10">
        <f ca="1">IF($L93&lt;その他マスタ!$B$1,VLOOKUP($D93,月別収支!$A$2:$H$13,2,FALSE),その他マスタ!$B$3)+IF(AND($L93=その他マスタ!$B$1,入力項目!$I$9="あり",$D93=入力項目!$D$4),その他マスタ!$B$2,0)</f>
        <v>300000</v>
      </c>
      <c r="X93" s="10">
        <f ca="1">-IF(入力項目!$K$5=TRUE,
IF($F93+$G93&lt;3,VLOOKUP($D93,月別収支!$A$2:$H$13,8,FALSE),0)+IFERROR(VLOOKUP($H93,住宅ローン計算!C:P,13,FALSE),0)+IF($F93&gt;1,IF(OR($G93=3,$G93=6,$G93=9,$G93=12),ROUNDUP(入力項目!$N$18/4,0),0),0),
VLOOKUP($D93,月別収支!$A$2:$H$13,8,FALSE))</f>
        <v>-52677</v>
      </c>
      <c r="Y93" s="10">
        <f ca="1">-VLOOKUP($D93,月別収支!$A$2:$H$13,3,FALSE)</f>
        <v>-75000</v>
      </c>
      <c r="Z93" s="10">
        <f ca="1">-VLOOKUP($D93,月別収支!$A$2:$H$13,4,FALSE)</f>
        <v>-27000</v>
      </c>
      <c r="AA93" s="10">
        <f ca="1">-VLOOKUP($D93,月別収支!$A$2:$H$13,6,FALSE)</f>
        <v>-10000</v>
      </c>
      <c r="AB93" s="10">
        <f ca="1">-(
VLOOKUP($D93,月別収支!$A$2:$H$13,5,FALSE)+IF(AND(入力項目!$I$27&lt;=$A93,ISEVEN($A93-入力項目!$I$27),入力項目!$I$28=$D93),入力項目!$I$26,0)
+IF(入力項目!$K$26=TRUE,
IFERROR(VLOOKUP($K93,マイカーローン計算!C:P,13,FALSE),0),
IFERROR(
  IF(AND($C93&gt;0,MOD($C93,入力項目!$N$22)=0,$D93=入力項目!$N$23),入力項目!$N$24,0),
 0
)
)
)</f>
        <v>-20000</v>
      </c>
      <c r="AC93" s="10">
        <f ca="1">-IF($A93&lt;入力項目!$N$33,入力項目!$N$35,IF(AND($A93=入力項目!$N$33,$D93&lt;=入力項目!$N$34),入力項目!$N$35,0))</f>
        <v>0</v>
      </c>
      <c r="AD93">
        <f ca="1">-(
_xlfn.IFS(
P93&lt;=入力項目!$S$11,0,
AND(P93&gt;=入力項目!$S$11+1,P93&lt;=3),IFERROR(VLOOKUP(入力項目!$S$12,子育て関連マスタ!$I$4:$M$5,4,FALSE),0),
AND(P93&gt;=4,P93&lt;=6),IFERROR(VLOOKUP(入力項目!$S$13,子育て関連マスタ!$I$9:$M$12,4,FALSE),0),
AND(P93&gt;=7,P93&lt;=12),IFERROR(VLOOKUP(入力項目!$S$14,子育て関連マスタ!$I$16:$M$17,4,FALSE),0),
AND(P93&gt;=13,P93&lt;=15),IFERROR(VLOOKUP(入力項目!$S$15,子育て関連マスタ!$I$21:$M$22,4,FALSE),0),
AND(P93&gt;=16,P93&lt;=18),IFERROR(VLOOKUP(入力項目!$S$16,子育て関連マスタ!$I$26:$M$28,4,FALSE),0),
AND(P93&gt;=19,P93&lt;=20,入力項目!$S$16="高専"),IFERROR(VLOOKUP(入力項目!$S$16,子育て関連マスタ!$I$26:$M$28,4,FALSE),0),
AND(P93&gt;=19,P93&lt;=20,入力項目!$S$16&lt;&gt;"高専"),IFERROR(VLOOKUP(入力項目!$S$17,子育て関連マスタ!$I$32:$M$37,4,FALSE),0),
AND(P93&gt;=21,P93&lt;=22,入力項目!$S$16="高専"),IFERROR(VLOOKUP(入力項目!$S$17,子育て関連マスタ!$I$32:$M$34,4,FALSE),0),
AND(P93&gt;=21,P93&lt;=22,入力項目!$S$16&lt;&gt;"高専"),IFERROR(VLOOKUP(入力項目!$S$17,子育て関連マスタ!$I$32:$M$34,4,FALSE),0),
P93&gt;=23,0
) +
IF($D93=4,
  IFERROR(_xlfn.IFS(
  P93&lt;=入力項目!$S$11,0,
  AND(P93=入力項目!$S$11),IFERROR(VLOOKUP(入力項目!$S$12,子育て関連マスタ!$I$4:$M$5,2,FALSE),0),
  AND(P93=4),IFERROR(VLOOKUP(入力項目!$S$13,子育て関連マスタ!$I$9:$M$12,2,FALSE),0),
  AND(P93=7),IFERROR(VLOOKUP(入力項目!$S$14,子育て関連マスタ!$I$16:$M$17,2,FALSE),0),
  AND(P93=13),IFERROR(VLOOKUP(入力項目!$S$15,子育て関連マスタ!$I$21:$M$22,2,FALSE),0),
  AND(P93=16),IFERROR(VLOOKUP(入力項目!$S$16,子育て関連マスタ!$I$26:$M$28,2,FALSE),0),
  AND(P93=19,入力項目!$S$16&lt;&gt;"高専"),IFERROR(VLOOKUP(入力項目!$S$17,子育て関連マスタ!$I$32:$M$37,2,FALSE),0),
  AND(P93=21,入力項目!$S$16="高専"),IFERROR(VLOOKUP(入力項目!$S$17,子育て関連マスタ!$I$32:$M$37,2,FALSE),0),
  P93&gt;=22,0
  ),0),0
) +
IF(AND(P93&gt;=1,P93&lt;=15),IF($D93=入力項目!$S$8,入力項目!$S$3,0),0) +
IF(AND(P93&gt;=1,P93&lt;=15),IF($D93=5,入力項目!$S$4,0),0) +
IF(AND(P93&gt;=1,P93&lt;=15),IF($D93=12,入力項目!$S$5,0),0) +
IF(AND(入力項目!$S$7=$A93,入力項目!$S$8=$D93),子育て関連マスタ!$C$14,0) +
IFERROR(IF(AND(YEAR(EDATE(DATE(入力項目!$S$7,入力項目!$S$8,1),1))=$A93,MONTH(EDATE(DATE(入力項目!$S$7,入力項目!$S$8,1),1))=$D93),子育て関連マスタ!$C$15,0),0) +
IF(AND(OR(P93=3,P93=5,P93=7),$D93=11),子育て関連マスタ!$C$17,0) +
IF(AND(P93=20,$D93=1),子育て関連マスタ!$C$18,0) +
IF(AND(P93=20,$D93=1),
IFERROR(_xlfn.IFS(
入力項目!$S$10="男",子育て関連マスタ!$C$18,
入力項目!$S$10="女",子育て関連マスタ!$C$19
),0),0
) +
IF(AND(P93&gt;=入力項目!$S$18,P93&lt;=入力項目!$S$19),入力項目!$S$20,0) +
IF(AND(P93&gt;=入力項目!$S$21,P93&lt;=入力項目!$S$22),入力項目!$S$23,0) +
IF(AND(P93&gt;=入力項目!$S$24,P93&lt;=入力項目!$S$25),入力項目!$S$26,0)
)</f>
        <v>-40000</v>
      </c>
      <c r="AE93">
        <f ca="1">-(
_xlfn.IFS(
Q93&lt;=入力項目!$S$11,0,
AND(Q93&gt;=入力項目!$S$11+1,Q93&lt;=3),IFERROR(VLOOKUP(入力項目!$S$12,子育て関連マスタ!$I$4:$M$5,4,FALSE),0),
AND(Q93&gt;=4,Q93&lt;=6),IFERROR(VLOOKUP(入力項目!$S$13,子育て関連マスタ!$I$9:$M$12,4,FALSE),0),
AND(Q93&gt;=7,Q93&lt;=12),IFERROR(VLOOKUP(入力項目!$S$14,子育て関連マスタ!$I$16:$M$17,4,FALSE),0),
AND(Q93&gt;=13,Q93&lt;=15),IFERROR(VLOOKUP(入力項目!$S$15,子育て関連マスタ!$I$21:$M$22,4,FALSE),0),
AND(Q93&gt;=16,Q93&lt;=18),IFERROR(VLOOKUP(入力項目!$S$16,子育て関連マスタ!$I$26:$M$28,4,FALSE),0),
AND(Q93&gt;=19,Q93&lt;=20,入力項目!$S$16="高専"),IFERROR(VLOOKUP(入力項目!$S$16,子育て関連マスタ!$I$26:$M$28,4,FALSE),0),
AND(Q93&gt;=19,Q93&lt;=20,入力項目!$S$16&lt;&gt;"高専"),IFERROR(VLOOKUP(入力項目!$S$17,子育て関連マスタ!$I$32:$M$37,4,FALSE),0),
AND(Q93&gt;=21,Q93&lt;=22,入力項目!$S$16="高専"),IFERROR(VLOOKUP(入力項目!$S$17,子育て関連マスタ!$I$32:$M$34,4,FALSE),0),
AND(Q93&gt;=21,Q93&lt;=22,入力項目!$S$16&lt;&gt;"高専"),IFERROR(VLOOKUP(入力項目!$S$17,子育て関連マスタ!$I$32:$M$34,4,FALSE),0),
Q93&gt;=23,0
) +
IF($D93=4,
  IFERROR(_xlfn.IFS(
  Q93&lt;=入力項目!$S$11,0,
  AND(Q93=入力項目!$S$11),IFERROR(VLOOKUP(入力項目!$S$12,子育て関連マスタ!$I$4:$M$5,2,FALSE),0),
  AND(Q93=4),IFERROR(VLOOKUP(入力項目!$S$13,子育て関連マスタ!$I$9:$M$12,2,FALSE),0),
  AND(Q93=7),IFERROR(VLOOKUP(入力項目!$S$14,子育て関連マスタ!$I$16:$M$17,2,FALSE),0),
  AND(Q93=13),IFERROR(VLOOKUP(入力項目!$S$15,子育て関連マスタ!$I$21:$M$22,2,FALSE),0),
  AND(Q93=16),IFERROR(VLOOKUP(入力項目!$S$16,子育て関連マスタ!$I$26:$M$28,2,FALSE),0),
  AND(Q93=19,入力項目!$S$16&lt;&gt;"高専"),IFERROR(VLOOKUP(入力項目!$S$17,子育て関連マスタ!$I$32:$M$37,2,FALSE),0),
  AND(Q93=21,入力項目!$S$16="高専"),IFERROR(VLOOKUP(入力項目!$S$17,子育て関連マスタ!$I$32:$M$37,2,FALSE),0),
  Q93&gt;=22,0
  ),0),0
) +
IF(AND(Q93&gt;=1,Q93&lt;=15),IF($D93=入力項目!$S$8,入力項目!$S$3,0),0) +
IF(AND(Q93&gt;=1,Q93&lt;=15),IF($D93=5,入力項目!$S$4,0),0) +
IF(AND(Q93&gt;=1,Q93&lt;=15),IF($D93=12,入力項目!$S$5,0),0) +
IF(AND(入力項目!$S$7=$A93,入力項目!$S$8=$D93),子育て関連マスタ!$C$14,0) +
IFERROR(IF(AND(YEAR(EDATE(DATE(入力項目!$S$7,入力項目!$S$8,1),1))=$A93,MONTH(EDATE(DATE(入力項目!$S$7,入力項目!$S$8,1),1))=$D93),子育て関連マスタ!$C$15,0),0) +
IF(AND(OR(Q93=3,Q93=5,Q93=7),$D93=11),子育て関連マスタ!$C$17,0) +
IF(AND(Q93=20,$D93=1),子育て関連マスタ!$C$18,0) +
IF(AND(Q93=20,$D93=1),
IFERROR(_xlfn.IFS(
入力項目!$S$10="男",子育て関連マスタ!$C$18,
入力項目!$S$10="女",子育て関連マスタ!$C$19
),0),0
) +
IF(AND(Q93&gt;=入力項目!$S$18,Q93&lt;=入力項目!$S$19),入力項目!$S$20,0) +
IF(AND(Q93&gt;=入力項目!$S$21,Q93&lt;=入力項目!$S$22),入力項目!$S$23,0) +
IF(AND(Q93&gt;=入力項目!$S$24,Q93&lt;=入力項目!$S$25),入力項目!$S$26,0)
)</f>
        <v>-40000</v>
      </c>
      <c r="AF93">
        <f ca="1">-(
_xlfn.IFS(
R93&lt;=入力項目!$S$11,0,
AND(R93&gt;=入力項目!$S$11+1,R93&lt;=3),IFERROR(VLOOKUP(入力項目!$S$12,子育て関連マスタ!$I$4:$M$5,4,FALSE),0),
AND(R93&gt;=4,R93&lt;=6),IFERROR(VLOOKUP(入力項目!$S$13,子育て関連マスタ!$I$9:$M$12,4,FALSE),0),
AND(R93&gt;=7,R93&lt;=12),IFERROR(VLOOKUP(入力項目!$S$14,子育て関連マスタ!$I$16:$M$17,4,FALSE),0),
AND(R93&gt;=13,R93&lt;=15),IFERROR(VLOOKUP(入力項目!$S$15,子育て関連マスタ!$I$21:$M$22,4,FALSE),0),
AND(R93&gt;=16,R93&lt;=18),IFERROR(VLOOKUP(入力項目!$S$16,子育て関連マスタ!$I$26:$M$28,4,FALSE),0),
AND(R93&gt;=19,R93&lt;=20,入力項目!$S$16="高専"),IFERROR(VLOOKUP(入力項目!$S$16,子育て関連マスタ!$I$26:$M$28,4,FALSE),0),
AND(R93&gt;=19,R93&lt;=20,入力項目!$S$16&lt;&gt;"高専"),IFERROR(VLOOKUP(入力項目!$S$17,子育て関連マスタ!$I$32:$M$37,4,FALSE),0),
AND(R93&gt;=21,R93&lt;=22,入力項目!$S$16="高専"),IFERROR(VLOOKUP(入力項目!$S$17,子育て関連マスタ!$I$32:$M$34,4,FALSE),0),
AND(R93&gt;=21,R93&lt;=22,入力項目!$S$16&lt;&gt;"高専"),IFERROR(VLOOKUP(入力項目!$S$17,子育て関連マスタ!$I$32:$M$34,4,FALSE),0),
R93&gt;=23,0
) +
IF($D93=4,
  IFERROR(_xlfn.IFS(
  R93&lt;=入力項目!$S$11,0,
  AND(R93=入力項目!$S$11),IFERROR(VLOOKUP(入力項目!$S$12,子育て関連マスタ!$I$4:$M$5,2,FALSE),0),
  AND(R93=4),IFERROR(VLOOKUP(入力項目!$S$13,子育て関連マスタ!$I$9:$M$12,2,FALSE),0),
  AND(R93=7),IFERROR(VLOOKUP(入力項目!$S$14,子育て関連マスタ!$I$16:$M$17,2,FALSE),0),
  AND(R93=13),IFERROR(VLOOKUP(入力項目!$S$15,子育て関連マスタ!$I$21:$M$22,2,FALSE),0),
  AND(R93=16),IFERROR(VLOOKUP(入力項目!$S$16,子育て関連マスタ!$I$26:$M$28,2,FALSE),0),
  AND(R93=19,入力項目!$S$16&lt;&gt;"高専"),IFERROR(VLOOKUP(入力項目!$S$17,子育て関連マスタ!$I$32:$M$37,2,FALSE),0),
  AND(R93=21,入力項目!$S$16="高専"),IFERROR(VLOOKUP(入力項目!$S$17,子育て関連マスタ!$I$32:$M$37,2,FALSE),0),
  R93&gt;=22,0
  ),0),0
) +
IF(AND(R93&gt;=1,R93&lt;=15),IF($D93=入力項目!$S$8,入力項目!$S$3,0),0) +
IF(AND(R93&gt;=1,R93&lt;=15),IF($D93=5,入力項目!$S$4,0),0) +
IF(AND(R93&gt;=1,R93&lt;=15),IF($D93=12,入力項目!$S$5,0),0) +
IF(AND(入力項目!$S$7=$A93,入力項目!$S$8=$D93),子育て関連マスタ!$C$14,0) +
IFERROR(IF(AND(YEAR(EDATE(DATE(入力項目!$S$7,入力項目!$S$8,1),1))=$A93,MONTH(EDATE(DATE(入力項目!$S$7,入力項目!$S$8,1),1))=$D93),子育て関連マスタ!$C$15,0),0) +
IF(AND(OR(R93=3,R93=5,R93=7),$D93=11),子育て関連マスタ!$C$17,0) +
IF(AND(R93=20,$D93=1),子育て関連マスタ!$C$18,0) +
IF(AND(R93=20,$D93=1),
IFERROR(_xlfn.IFS(
入力項目!$S$10="男",子育て関連マスタ!$C$18,
入力項目!$S$10="女",子育て関連マスタ!$C$19
),0),0
) +
IF(AND(R93&gt;=入力項目!$S$18,R93&lt;=入力項目!$S$19),入力項目!$S$20,0) +
IF(AND(R93&gt;=入力項目!$S$21,R93&lt;=入力項目!$S$22),入力項目!$S$23,0) +
IF(AND(R93&gt;=入力項目!$S$24,R93&lt;=入力項目!$S$25),入力項目!$S$26,0)
)</f>
        <v>0</v>
      </c>
      <c r="AG93">
        <f ca="1">-(
_xlfn.IFS(
S93&lt;=入力項目!$S$11,0,
AND(S93&gt;=入力項目!$S$11+1,S93&lt;=3),IFERROR(VLOOKUP(入力項目!$S$12,子育て関連マスタ!$I$4:$M$5,4,FALSE),0),
AND(S93&gt;=4,S93&lt;=6),IFERROR(VLOOKUP(入力項目!$S$13,子育て関連マスタ!$I$9:$M$12,4,FALSE),0),
AND(S93&gt;=7,S93&lt;=12),IFERROR(VLOOKUP(入力項目!$S$14,子育て関連マスタ!$I$16:$M$17,4,FALSE),0),
AND(S93&gt;=13,S93&lt;=15),IFERROR(VLOOKUP(入力項目!$S$15,子育て関連マスタ!$I$21:$M$22,4,FALSE),0),
AND(S93&gt;=16,S93&lt;=18),IFERROR(VLOOKUP(入力項目!$S$16,子育て関連マスタ!$I$26:$M$28,4,FALSE),0),
AND(S93&gt;=19,S93&lt;=20,入力項目!$S$16="高専"),IFERROR(VLOOKUP(入力項目!$S$16,子育て関連マスタ!$I$26:$M$28,4,FALSE),0),
AND(S93&gt;=19,S93&lt;=20,入力項目!$S$16&lt;&gt;"高専"),IFERROR(VLOOKUP(入力項目!$S$17,子育て関連マスタ!$I$32:$M$37,4,FALSE),0),
AND(S93&gt;=21,S93&lt;=22,入力項目!$S$16="高専"),IFERROR(VLOOKUP(入力項目!$S$17,子育て関連マスタ!$I$32:$M$34,4,FALSE),0),
AND(S93&gt;=21,S93&lt;=22,入力項目!$S$16&lt;&gt;"高専"),IFERROR(VLOOKUP(入力項目!$S$17,子育て関連マスタ!$I$32:$M$34,4,FALSE),0),
S93&gt;=23,0
) +
IF($D93=4,
  IFERROR(_xlfn.IFS(
  S93&lt;=入力項目!$S$11,0,
  AND(S93=入力項目!$S$11),IFERROR(VLOOKUP(入力項目!$S$12,子育て関連マスタ!$I$4:$M$5,2,FALSE),0),
  AND(S93=4),IFERROR(VLOOKUP(入力項目!$S$13,子育て関連マスタ!$I$9:$M$12,2,FALSE),0),
  AND(S93=7),IFERROR(VLOOKUP(入力項目!$S$14,子育て関連マスタ!$I$16:$M$17,2,FALSE),0),
  AND(S93=13),IFERROR(VLOOKUP(入力項目!$S$15,子育て関連マスタ!$I$21:$M$22,2,FALSE),0),
  AND(S93=16),IFERROR(VLOOKUP(入力項目!$S$16,子育て関連マスタ!$I$26:$M$28,2,FALSE),0),
  AND(S93=19,入力項目!$S$16&lt;&gt;"高専"),IFERROR(VLOOKUP(入力項目!$S$17,子育て関連マスタ!$I$32:$M$37,2,FALSE),0),
  AND(S93=21,入力項目!$S$16="高専"),IFERROR(VLOOKUP(入力項目!$S$17,子育て関連マスタ!$I$32:$M$37,2,FALSE),0),
  S93&gt;=22,0
  ),0),0
) +
IF(AND(S93&gt;=1,S93&lt;=15),IF($D93=入力項目!$S$8,入力項目!$S$3,0),0) +
IF(AND(S93&gt;=1,S93&lt;=15),IF($D93=5,入力項目!$S$4,0),0) +
IF(AND(S93&gt;=1,S93&lt;=15),IF($D93=12,入力項目!$S$5,0),0) +
IF(AND(入力項目!$S$7=$A93,入力項目!$S$8=$D93),子育て関連マスタ!$C$14,0) +
IFERROR(IF(AND(YEAR(EDATE(DATE(入力項目!$S$7,入力項目!$S$8,1),1))=$A93,MONTH(EDATE(DATE(入力項目!$S$7,入力項目!$S$8,1),1))=$D93),子育て関連マスタ!$C$15,0),0) +
IF(AND(OR(S93=3,S93=5,S93=7),$D93=11),子育て関連マスタ!$C$17,0) +
IF(AND(S93=20,$D93=1),子育て関連マスタ!$C$18,0) +
IF(AND(S93=20,$D93=1),
IFERROR(_xlfn.IFS(
入力項目!$S$10="男",子育て関連マスタ!$C$18,
入力項目!$S$10="女",子育て関連マスタ!$C$19
),0),0
) +
IF(AND(S93&gt;=入力項目!$S$18,S93&lt;=入力項目!$S$19),入力項目!$S$20,0) +
IF(AND(S93&gt;=入力項目!$S$21,S93&lt;=入力項目!$S$22),入力項目!$S$23,0) +
IF(AND(S93&gt;=入力項目!$S$24,S93&lt;=入力項目!$S$25),入力項目!$S$26,0)
)</f>
        <v>0</v>
      </c>
      <c r="AH93">
        <f ca="1">-(
_xlfn.IFS(
T93&lt;=入力項目!$S$11,0,
AND(T93&gt;=入力項目!$S$11+1,T93&lt;=3),IFERROR(VLOOKUP(入力項目!$S$12,子育て関連マスタ!$I$4:$M$5,4,FALSE),0),
AND(T93&gt;=4,T93&lt;=6),IFERROR(VLOOKUP(入力項目!$S$13,子育て関連マスタ!$I$9:$M$12,4,FALSE),0),
AND(T93&gt;=7,T93&lt;=12),IFERROR(VLOOKUP(入力項目!$S$14,子育て関連マスタ!$I$16:$M$17,4,FALSE),0),
AND(T93&gt;=13,T93&lt;=15),IFERROR(VLOOKUP(入力項目!$S$15,子育て関連マスタ!$I$21:$M$22,4,FALSE),0),
AND(T93&gt;=16,T93&lt;=18),IFERROR(VLOOKUP(入力項目!$S$16,子育て関連マスタ!$I$26:$M$28,4,FALSE),0),
AND(T93&gt;=19,T93&lt;=20,入力項目!$S$16="高専"),IFERROR(VLOOKUP(入力項目!$S$16,子育て関連マスタ!$I$26:$M$28,4,FALSE),0),
AND(T93&gt;=19,T93&lt;=20,入力項目!$S$16&lt;&gt;"高専"),IFERROR(VLOOKUP(入力項目!$S$17,子育て関連マスタ!$I$32:$M$37,4,FALSE),0),
AND(T93&gt;=21,T93&lt;=22,入力項目!$S$16="高専"),IFERROR(VLOOKUP(入力項目!$S$17,子育て関連マスタ!$I$32:$M$34,4,FALSE),0),
AND(T93&gt;=21,T93&lt;=22,入力項目!$S$16&lt;&gt;"高専"),IFERROR(VLOOKUP(入力項目!$S$17,子育て関連マスタ!$I$32:$M$34,4,FALSE),0),
T93&gt;=23,0
) +
IF($D93=4,
  IFERROR(_xlfn.IFS(
  T93&lt;=入力項目!$S$11,0,
  AND(T93=入力項目!$S$11),IFERROR(VLOOKUP(入力項目!$S$12,子育て関連マスタ!$I$4:$M$5,2,FALSE),0),
  AND(T93=4),IFERROR(VLOOKUP(入力項目!$S$13,子育て関連マスタ!$I$9:$M$12,2,FALSE),0),
  AND(T93=7),IFERROR(VLOOKUP(入力項目!$S$14,子育て関連マスタ!$I$16:$M$17,2,FALSE),0),
  AND(T93=13),IFERROR(VLOOKUP(入力項目!$S$15,子育て関連マスタ!$I$21:$M$22,2,FALSE),0),
  AND(T93=16),IFERROR(VLOOKUP(入力項目!$S$16,子育て関連マスタ!$I$26:$M$28,2,FALSE),0),
  AND(T93=19,入力項目!$S$16&lt;&gt;"高専"),IFERROR(VLOOKUP(入力項目!$S$17,子育て関連マスタ!$I$32:$M$37,2,FALSE),0),
  AND(T93=21,入力項目!$S$16="高専"),IFERROR(VLOOKUP(入力項目!$S$17,子育て関連マスタ!$I$32:$M$37,2,FALSE),0),
  T93&gt;=22,0
  ),0),0
) +
IF(AND(T93&gt;=1,T93&lt;=15),IF($D93=入力項目!$S$8,入力項目!$S$3,0),0) +
IF(AND(T93&gt;=1,T93&lt;=15),IF($D93=5,入力項目!$S$4,0),0) +
IF(AND(T93&gt;=1,T93&lt;=15),IF($D93=12,入力項目!$S$5,0),0) +
IF(AND(入力項目!$S$7=$A93,入力項目!$S$8=$D93),子育て関連マスタ!$C$14,0) +
IFERROR(IF(AND(YEAR(EDATE(DATE(入力項目!$S$7,入力項目!$S$8,1),1))=$A93,MONTH(EDATE(DATE(入力項目!$S$7,入力項目!$S$8,1),1))=$D93),子育て関連マスタ!$C$15,0),0) +
IF(AND(OR(T93=3,T93=5,T93=7),$D93=11),子育て関連マスタ!$C$17,0) +
IF(AND(T93=20,$D93=1),子育て関連マスタ!$C$18,0) +
IF(AND(T93=20,$D93=1),
IFERROR(_xlfn.IFS(
入力項目!$S$10="男",子育て関連マスタ!$C$18,
入力項目!$S$10="女",子育て関連マスタ!$C$19
),0),0
) +
IF(AND(T93&gt;=入力項目!$S$18,T93&lt;=入力項目!$S$19),入力項目!$S$20,0) +
IF(AND(T93&gt;=入力項目!$S$21,T93&lt;=入力項目!$S$22),入力項目!$S$23,0) +
IF(AND(T93&gt;=入力項目!$S$24,T93&lt;=入力項目!$S$25),入力項目!$S$26,0)
)</f>
        <v>0</v>
      </c>
      <c r="AI93">
        <f ca="1">-(
_xlfn.IFS(
U93&lt;=入力項目!$S$11,0,
AND(U93&gt;=入力項目!$S$11+1,U93&lt;=3),IFERROR(VLOOKUP(入力項目!$S$12,子育て関連マスタ!$I$4:$M$5,4,FALSE),0),
AND(U93&gt;=4,U93&lt;=6),IFERROR(VLOOKUP(入力項目!$S$13,子育て関連マスタ!$I$9:$M$12,4,FALSE),0),
AND(U93&gt;=7,U93&lt;=12),IFERROR(VLOOKUP(入力項目!$S$14,子育て関連マスタ!$I$16:$M$17,4,FALSE),0),
AND(U93&gt;=13,U93&lt;=15),IFERROR(VLOOKUP(入力項目!$S$15,子育て関連マスタ!$I$21:$M$22,4,FALSE),0),
AND(U93&gt;=16,U93&lt;=18),IFERROR(VLOOKUP(入力項目!$S$16,子育て関連マスタ!$I$26:$M$28,4,FALSE),0),
AND(U93&gt;=19,U93&lt;=20,入力項目!$S$16="高専"),IFERROR(VLOOKUP(入力項目!$S$16,子育て関連マスタ!$I$26:$M$28,4,FALSE),0),
AND(U93&gt;=19,U93&lt;=20,入力項目!$S$16&lt;&gt;"高専"),IFERROR(VLOOKUP(入力項目!$S$17,子育て関連マスタ!$I$32:$M$37,4,FALSE),0),
AND(U93&gt;=21,U93&lt;=22,入力項目!$S$16="高専"),IFERROR(VLOOKUP(入力項目!$S$17,子育て関連マスタ!$I$32:$M$34,4,FALSE),0),
AND(U93&gt;=21,U93&lt;=22,入力項目!$S$16&lt;&gt;"高専"),IFERROR(VLOOKUP(入力項目!$S$17,子育て関連マスタ!$I$32:$M$34,4,FALSE),0),
U93&gt;=23,0
) +
IF($D93=4,
  IFERROR(_xlfn.IFS(
  U93&lt;=入力項目!$S$11,0,
  AND(U93=入力項目!$S$11),IFERROR(VLOOKUP(入力項目!$S$12,子育て関連マスタ!$I$4:$M$5,2,FALSE),0),
  AND(U93=4),IFERROR(VLOOKUP(入力項目!$S$13,子育て関連マスタ!$I$9:$M$12,2,FALSE),0),
  AND(U93=7),IFERROR(VLOOKUP(入力項目!$S$14,子育て関連マスタ!$I$16:$M$17,2,FALSE),0),
  AND(U93=13),IFERROR(VLOOKUP(入力項目!$S$15,子育て関連マスタ!$I$21:$M$22,2,FALSE),0),
  AND(U93=16),IFERROR(VLOOKUP(入力項目!$S$16,子育て関連マスタ!$I$26:$M$28,2,FALSE),0),
  AND(U93=19,入力項目!$S$16&lt;&gt;"高専"),IFERROR(VLOOKUP(入力項目!$S$17,子育て関連マスタ!$I$32:$M$37,2,FALSE),0),
  AND(U93=21,入力項目!$S$16="高専"),IFERROR(VLOOKUP(入力項目!$S$17,子育て関連マスタ!$I$32:$M$37,2,FALSE),0),
  U93&gt;=22,0
  ),0),0
) +
IF(AND(U93&gt;=1,U93&lt;=15),IF($D93=入力項目!$S$8,入力項目!$S$3,0),0) +
IF(AND(U93&gt;=1,U93&lt;=15),IF($D93=5,入力項目!$S$4,0),0) +
IF(AND(U93&gt;=1,U93&lt;=15),IF($D93=12,入力項目!$S$5,0),0) +
IF(AND(入力項目!$S$7=$A93,入力項目!$S$8=$D93),子育て関連マスタ!$C$14,0) +
IFERROR(IF(AND(YEAR(EDATE(DATE(入力項目!$S$7,入力項目!$S$8,1),1))=$A93,MONTH(EDATE(DATE(入力項目!$S$7,入力項目!$S$8,1),1))=$D93),子育て関連マスタ!$C$15,0),0) +
IF(AND(OR(U93=3,U93=5,U93=7),$D93=11),子育て関連マスタ!$C$17,0) +
IF(AND(U93=20,$D93=1),子育て関連マスタ!$C$18,0) +
IF(AND(U93=20,$D93=1),
IFERROR(_xlfn.IFS(
入力項目!$S$10="男",子育て関連マスタ!$C$18,
入力項目!$S$10="女",子育て関連マスタ!$C$19
),0),0
) +
IF(AND(U93&gt;=入力項目!$S$18,U93&lt;=入力項目!$S$19),入力項目!$S$20,0) +
IF(AND(U93&gt;=入力項目!$S$21,U93&lt;=入力項目!$S$22),入力項目!$S$23,0) +
IF(AND(U93&gt;=入力項目!$S$24,U93&lt;=入力項目!$S$25),入力項目!$S$26,0)
)</f>
        <v>0</v>
      </c>
      <c r="AJ93" s="10">
        <f ca="1">-VLOOKUP($D93,月別収支!$A$2:$H$13,7,FALSE)</f>
        <v>-20000</v>
      </c>
    </row>
    <row r="94" spans="1:36" x14ac:dyDescent="0.4">
      <c r="A94">
        <f t="shared" ca="1" si="20"/>
        <v>2032</v>
      </c>
      <c r="B94">
        <f t="shared" ca="1" si="27"/>
        <v>2032</v>
      </c>
      <c r="C94">
        <f t="shared" ca="1" si="28"/>
        <v>8</v>
      </c>
      <c r="D94">
        <f t="shared" ca="1" si="21"/>
        <v>4</v>
      </c>
      <c r="E94" t="str">
        <f t="shared" ca="1" si="22"/>
        <v>2032年4月</v>
      </c>
      <c r="F94">
        <f ca="1">IF(OR(入力項目!$N$5&lt;$A94,AND(入力項目!$N$5=$A94,入力項目!$N$6&lt;$D94)),IF(F93=0,1,IF(G94=12,F93+1,F93)),0)</f>
        <v>7</v>
      </c>
      <c r="G94">
        <f ca="1">IF(OR(入力項目!$N$5&lt;$A94,AND(入力項目!$N$5=$A94,入力項目!$N$6&lt;$D94)),IF(G93=12,1,G93+1),0)</f>
        <v>6</v>
      </c>
      <c r="H94" t="str">
        <f t="shared" ca="1" si="23"/>
        <v>7_6</v>
      </c>
      <c r="I94">
        <f ca="1">IF(
  IFERROR(AND($C94&gt;0,MOD($C94,入力項目!$N$22)=0,$D94=入力項目!$N$23), FALSE),
  1,
  IF(
    AND(I93&gt;0,J93=12),
    IF(I93=入力項目!$N$28, 0, I93+1),
    I93
  )
)</f>
        <v>3</v>
      </c>
      <c r="J94">
        <f ca="1">IF($D94=入力項目!$N$23,1,IFERROR(J93+1,1))</f>
        <v>11</v>
      </c>
      <c r="K94" t="str">
        <f t="shared" ca="1" si="24"/>
        <v>3_11</v>
      </c>
      <c r="L94">
        <f ca="1">L93+IF(入力項目!$D$4=$D94,1,0)</f>
        <v>36</v>
      </c>
      <c r="M94" t="str">
        <f t="shared" ca="1" si="25"/>
        <v>36歳</v>
      </c>
      <c r="N94">
        <f t="shared" ca="1" si="29"/>
        <v>37</v>
      </c>
      <c r="O94" t="str">
        <f t="shared" ca="1" si="26"/>
        <v>37歳</v>
      </c>
      <c r="P94">
        <f t="shared" ca="1" si="30"/>
        <v>12</v>
      </c>
      <c r="Q94">
        <f t="shared" ca="1" si="31"/>
        <v>10</v>
      </c>
      <c r="R94">
        <f t="shared" ca="1" si="32"/>
        <v>2033</v>
      </c>
      <c r="S94">
        <f t="shared" ca="1" si="33"/>
        <v>2033</v>
      </c>
      <c r="T94">
        <f t="shared" ca="1" si="34"/>
        <v>2033</v>
      </c>
      <c r="U94">
        <f t="shared" ca="1" si="35"/>
        <v>2033</v>
      </c>
      <c r="V94" s="10">
        <f t="shared" ca="1" si="36"/>
        <v>13526424</v>
      </c>
      <c r="W94" s="10">
        <f ca="1">IF($L94&lt;その他マスタ!$B$1,VLOOKUP($D94,月別収支!$A$2:$H$13,2,FALSE),その他マスタ!$B$3)+IF(AND($L94=その他マスタ!$B$1,入力項目!$I$9="あり",$D94=入力項目!$D$4),その他マスタ!$B$2,0)</f>
        <v>300000</v>
      </c>
      <c r="X94" s="10">
        <f ca="1">-IF(入力項目!$K$5=TRUE,
IF($F94+$G94&lt;3,VLOOKUP($D94,月別収支!$A$2:$H$13,8,FALSE),0)+IFERROR(VLOOKUP($H94,住宅ローン計算!C:P,13,FALSE),0)+IF($F94&gt;1,IF(OR($G94=3,$G94=6,$G94=9,$G94=12),ROUNDUP(入力項目!$N$18/4,0),0),0),
VLOOKUP($D94,月別収支!$A$2:$H$13,8,FALSE))</f>
        <v>-90177</v>
      </c>
      <c r="Y94" s="10">
        <f ca="1">-VLOOKUP($D94,月別収支!$A$2:$H$13,3,FALSE)</f>
        <v>-75000</v>
      </c>
      <c r="Z94" s="10">
        <f ca="1">-VLOOKUP($D94,月別収支!$A$2:$H$13,4,FALSE)</f>
        <v>-27000</v>
      </c>
      <c r="AA94" s="10">
        <f ca="1">-VLOOKUP($D94,月別収支!$A$2:$H$13,6,FALSE)</f>
        <v>-10000</v>
      </c>
      <c r="AB94" s="10">
        <f ca="1">-(
VLOOKUP($D94,月別収支!$A$2:$H$13,5,FALSE)+IF(AND(入力項目!$I$27&lt;=$A94,ISEVEN($A94-入力項目!$I$27),入力項目!$I$28=$D94),入力項目!$I$26,0)
+IF(入力項目!$K$26=TRUE,
IFERROR(VLOOKUP($K94,マイカーローン計算!C:P,13,FALSE),0),
IFERROR(
  IF(AND($C94&gt;0,MOD($C94,入力項目!$N$22)=0,$D94=入力項目!$N$23),入力項目!$N$24,0),
 0
)
)
)</f>
        <v>-20000</v>
      </c>
      <c r="AC94" s="10">
        <f ca="1">-IF($A94&lt;入力項目!$N$33,入力項目!$N$35,IF(AND($A94=入力項目!$N$33,$D94&lt;=入力項目!$N$34),入力項目!$N$35,0))</f>
        <v>0</v>
      </c>
      <c r="AD94">
        <f ca="1">-(
_xlfn.IFS(
P94&lt;=入力項目!$S$11,0,
AND(P94&gt;=入力項目!$S$11+1,P94&lt;=3),IFERROR(VLOOKUP(入力項目!$S$12,子育て関連マスタ!$I$4:$M$5,4,FALSE),0),
AND(P94&gt;=4,P94&lt;=6),IFERROR(VLOOKUP(入力項目!$S$13,子育て関連マスタ!$I$9:$M$12,4,FALSE),0),
AND(P94&gt;=7,P94&lt;=12),IFERROR(VLOOKUP(入力項目!$S$14,子育て関連マスタ!$I$16:$M$17,4,FALSE),0),
AND(P94&gt;=13,P94&lt;=15),IFERROR(VLOOKUP(入力項目!$S$15,子育て関連マスタ!$I$21:$M$22,4,FALSE),0),
AND(P94&gt;=16,P94&lt;=18),IFERROR(VLOOKUP(入力項目!$S$16,子育て関連マスタ!$I$26:$M$28,4,FALSE),0),
AND(P94&gt;=19,P94&lt;=20,入力項目!$S$16="高専"),IFERROR(VLOOKUP(入力項目!$S$16,子育て関連マスタ!$I$26:$M$28,4,FALSE),0),
AND(P94&gt;=19,P94&lt;=20,入力項目!$S$16&lt;&gt;"高専"),IFERROR(VLOOKUP(入力項目!$S$17,子育て関連マスタ!$I$32:$M$37,4,FALSE),0),
AND(P94&gt;=21,P94&lt;=22,入力項目!$S$16="高専"),IFERROR(VLOOKUP(入力項目!$S$17,子育て関連マスタ!$I$32:$M$34,4,FALSE),0),
AND(P94&gt;=21,P94&lt;=22,入力項目!$S$16&lt;&gt;"高専"),IFERROR(VLOOKUP(入力項目!$S$17,子育て関連マスタ!$I$32:$M$34,4,FALSE),0),
P94&gt;=23,0
) +
IF($D94=4,
  IFERROR(_xlfn.IFS(
  P94&lt;=入力項目!$S$11,0,
  AND(P94=入力項目!$S$11),IFERROR(VLOOKUP(入力項目!$S$12,子育て関連マスタ!$I$4:$M$5,2,FALSE),0),
  AND(P94=4),IFERROR(VLOOKUP(入力項目!$S$13,子育て関連マスタ!$I$9:$M$12,2,FALSE),0),
  AND(P94=7),IFERROR(VLOOKUP(入力項目!$S$14,子育て関連マスタ!$I$16:$M$17,2,FALSE),0),
  AND(P94=13),IFERROR(VLOOKUP(入力項目!$S$15,子育て関連マスタ!$I$21:$M$22,2,FALSE),0),
  AND(P94=16),IFERROR(VLOOKUP(入力項目!$S$16,子育て関連マスタ!$I$26:$M$28,2,FALSE),0),
  AND(P94=19,入力項目!$S$16&lt;&gt;"高専"),IFERROR(VLOOKUP(入力項目!$S$17,子育て関連マスタ!$I$32:$M$37,2,FALSE),0),
  AND(P94=21,入力項目!$S$16="高専"),IFERROR(VLOOKUP(入力項目!$S$17,子育て関連マスタ!$I$32:$M$37,2,FALSE),0),
  P94&gt;=22,0
  ),0),0
) +
IF(AND(P94&gt;=1,P94&lt;=15),IF($D94=入力項目!$S$8,入力項目!$S$3,0),0) +
IF(AND(P94&gt;=1,P94&lt;=15),IF($D94=5,入力項目!$S$4,0),0) +
IF(AND(P94&gt;=1,P94&lt;=15),IF($D94=12,入力項目!$S$5,0),0) +
IF(AND(入力項目!$S$7=$A94,入力項目!$S$8=$D94),子育て関連マスタ!$C$14,0) +
IFERROR(IF(AND(YEAR(EDATE(DATE(入力項目!$S$7,入力項目!$S$8,1),1))=$A94,MONTH(EDATE(DATE(入力項目!$S$7,入力項目!$S$8,1),1))=$D94),子育て関連マスタ!$C$15,0),0) +
IF(AND(OR(P94=3,P94=5,P94=7),$D94=11),子育て関連マスタ!$C$17,0) +
IF(AND(P94=20,$D94=1),子育て関連マスタ!$C$18,0) +
IF(AND(P94=20,$D94=1),
IFERROR(_xlfn.IFS(
入力項目!$S$10="男",子育て関連マスタ!$C$18,
入力項目!$S$10="女",子育て関連マスタ!$C$19
),0),0
) +
IF(AND(P94&gt;=入力項目!$S$18,P94&lt;=入力項目!$S$19),入力項目!$S$20,0) +
IF(AND(P94&gt;=入力項目!$S$21,P94&lt;=入力項目!$S$22),入力項目!$S$23,0) +
IF(AND(P94&gt;=入力項目!$S$24,P94&lt;=入力項目!$S$25),入力項目!$S$26,0)
)</f>
        <v>-40000</v>
      </c>
      <c r="AE94">
        <f ca="1">-(
_xlfn.IFS(
Q94&lt;=入力項目!$S$11,0,
AND(Q94&gt;=入力項目!$S$11+1,Q94&lt;=3),IFERROR(VLOOKUP(入力項目!$S$12,子育て関連マスタ!$I$4:$M$5,4,FALSE),0),
AND(Q94&gt;=4,Q94&lt;=6),IFERROR(VLOOKUP(入力項目!$S$13,子育て関連マスタ!$I$9:$M$12,4,FALSE),0),
AND(Q94&gt;=7,Q94&lt;=12),IFERROR(VLOOKUP(入力項目!$S$14,子育て関連マスタ!$I$16:$M$17,4,FALSE),0),
AND(Q94&gt;=13,Q94&lt;=15),IFERROR(VLOOKUP(入力項目!$S$15,子育て関連マスタ!$I$21:$M$22,4,FALSE),0),
AND(Q94&gt;=16,Q94&lt;=18),IFERROR(VLOOKUP(入力項目!$S$16,子育て関連マスタ!$I$26:$M$28,4,FALSE),0),
AND(Q94&gt;=19,Q94&lt;=20,入力項目!$S$16="高専"),IFERROR(VLOOKUP(入力項目!$S$16,子育て関連マスタ!$I$26:$M$28,4,FALSE),0),
AND(Q94&gt;=19,Q94&lt;=20,入力項目!$S$16&lt;&gt;"高専"),IFERROR(VLOOKUP(入力項目!$S$17,子育て関連マスタ!$I$32:$M$37,4,FALSE),0),
AND(Q94&gt;=21,Q94&lt;=22,入力項目!$S$16="高専"),IFERROR(VLOOKUP(入力項目!$S$17,子育て関連マスタ!$I$32:$M$34,4,FALSE),0),
AND(Q94&gt;=21,Q94&lt;=22,入力項目!$S$16&lt;&gt;"高専"),IFERROR(VLOOKUP(入力項目!$S$17,子育て関連マスタ!$I$32:$M$34,4,FALSE),0),
Q94&gt;=23,0
) +
IF($D94=4,
  IFERROR(_xlfn.IFS(
  Q94&lt;=入力項目!$S$11,0,
  AND(Q94=入力項目!$S$11),IFERROR(VLOOKUP(入力項目!$S$12,子育て関連マスタ!$I$4:$M$5,2,FALSE),0),
  AND(Q94=4),IFERROR(VLOOKUP(入力項目!$S$13,子育て関連マスタ!$I$9:$M$12,2,FALSE),0),
  AND(Q94=7),IFERROR(VLOOKUP(入力項目!$S$14,子育て関連マスタ!$I$16:$M$17,2,FALSE),0),
  AND(Q94=13),IFERROR(VLOOKUP(入力項目!$S$15,子育て関連マスタ!$I$21:$M$22,2,FALSE),0),
  AND(Q94=16),IFERROR(VLOOKUP(入力項目!$S$16,子育て関連マスタ!$I$26:$M$28,2,FALSE),0),
  AND(Q94=19,入力項目!$S$16&lt;&gt;"高専"),IFERROR(VLOOKUP(入力項目!$S$17,子育て関連マスタ!$I$32:$M$37,2,FALSE),0),
  AND(Q94=21,入力項目!$S$16="高専"),IFERROR(VLOOKUP(入力項目!$S$17,子育て関連マスタ!$I$32:$M$37,2,FALSE),0),
  Q94&gt;=22,0
  ),0),0
) +
IF(AND(Q94&gt;=1,Q94&lt;=15),IF($D94=入力項目!$S$8,入力項目!$S$3,0),0) +
IF(AND(Q94&gt;=1,Q94&lt;=15),IF($D94=5,入力項目!$S$4,0),0) +
IF(AND(Q94&gt;=1,Q94&lt;=15),IF($D94=12,入力項目!$S$5,0),0) +
IF(AND(入力項目!$S$7=$A94,入力項目!$S$8=$D94),子育て関連マスタ!$C$14,0) +
IFERROR(IF(AND(YEAR(EDATE(DATE(入力項目!$S$7,入力項目!$S$8,1),1))=$A94,MONTH(EDATE(DATE(入力項目!$S$7,入力項目!$S$8,1),1))=$D94),子育て関連マスタ!$C$15,0),0) +
IF(AND(OR(Q94=3,Q94=5,Q94=7),$D94=11),子育て関連マスタ!$C$17,0) +
IF(AND(Q94=20,$D94=1),子育て関連マスタ!$C$18,0) +
IF(AND(Q94=20,$D94=1),
IFERROR(_xlfn.IFS(
入力項目!$S$10="男",子育て関連マスタ!$C$18,
入力項目!$S$10="女",子育て関連マスタ!$C$19
),0),0
) +
IF(AND(Q94&gt;=入力項目!$S$18,Q94&lt;=入力項目!$S$19),入力項目!$S$20,0) +
IF(AND(Q94&gt;=入力項目!$S$21,Q94&lt;=入力項目!$S$22),入力項目!$S$23,0) +
IF(AND(Q94&gt;=入力項目!$S$24,Q94&lt;=入力項目!$S$25),入力項目!$S$26,0)
)</f>
        <v>-50000</v>
      </c>
      <c r="AF94">
        <f ca="1">-(
_xlfn.IFS(
R94&lt;=入力項目!$S$11,0,
AND(R94&gt;=入力項目!$S$11+1,R94&lt;=3),IFERROR(VLOOKUP(入力項目!$S$12,子育て関連マスタ!$I$4:$M$5,4,FALSE),0),
AND(R94&gt;=4,R94&lt;=6),IFERROR(VLOOKUP(入力項目!$S$13,子育て関連マスタ!$I$9:$M$12,4,FALSE),0),
AND(R94&gt;=7,R94&lt;=12),IFERROR(VLOOKUP(入力項目!$S$14,子育て関連マスタ!$I$16:$M$17,4,FALSE),0),
AND(R94&gt;=13,R94&lt;=15),IFERROR(VLOOKUP(入力項目!$S$15,子育て関連マスタ!$I$21:$M$22,4,FALSE),0),
AND(R94&gt;=16,R94&lt;=18),IFERROR(VLOOKUP(入力項目!$S$16,子育て関連マスタ!$I$26:$M$28,4,FALSE),0),
AND(R94&gt;=19,R94&lt;=20,入力項目!$S$16="高専"),IFERROR(VLOOKUP(入力項目!$S$16,子育て関連マスタ!$I$26:$M$28,4,FALSE),0),
AND(R94&gt;=19,R94&lt;=20,入力項目!$S$16&lt;&gt;"高専"),IFERROR(VLOOKUP(入力項目!$S$17,子育て関連マスタ!$I$32:$M$37,4,FALSE),0),
AND(R94&gt;=21,R94&lt;=22,入力項目!$S$16="高専"),IFERROR(VLOOKUP(入力項目!$S$17,子育て関連マスタ!$I$32:$M$34,4,FALSE),0),
AND(R94&gt;=21,R94&lt;=22,入力項目!$S$16&lt;&gt;"高専"),IFERROR(VLOOKUP(入力項目!$S$17,子育て関連マスタ!$I$32:$M$34,4,FALSE),0),
R94&gt;=23,0
) +
IF($D94=4,
  IFERROR(_xlfn.IFS(
  R94&lt;=入力項目!$S$11,0,
  AND(R94=入力項目!$S$11),IFERROR(VLOOKUP(入力項目!$S$12,子育て関連マスタ!$I$4:$M$5,2,FALSE),0),
  AND(R94=4),IFERROR(VLOOKUP(入力項目!$S$13,子育て関連マスタ!$I$9:$M$12,2,FALSE),0),
  AND(R94=7),IFERROR(VLOOKUP(入力項目!$S$14,子育て関連マスタ!$I$16:$M$17,2,FALSE),0),
  AND(R94=13),IFERROR(VLOOKUP(入力項目!$S$15,子育て関連マスタ!$I$21:$M$22,2,FALSE),0),
  AND(R94=16),IFERROR(VLOOKUP(入力項目!$S$16,子育て関連マスタ!$I$26:$M$28,2,FALSE),0),
  AND(R94=19,入力項目!$S$16&lt;&gt;"高専"),IFERROR(VLOOKUP(入力項目!$S$17,子育て関連マスタ!$I$32:$M$37,2,FALSE),0),
  AND(R94=21,入力項目!$S$16="高専"),IFERROR(VLOOKUP(入力項目!$S$17,子育て関連マスタ!$I$32:$M$37,2,FALSE),0),
  R94&gt;=22,0
  ),0),0
) +
IF(AND(R94&gt;=1,R94&lt;=15),IF($D94=入力項目!$S$8,入力項目!$S$3,0),0) +
IF(AND(R94&gt;=1,R94&lt;=15),IF($D94=5,入力項目!$S$4,0),0) +
IF(AND(R94&gt;=1,R94&lt;=15),IF($D94=12,入力項目!$S$5,0),0) +
IF(AND(入力項目!$S$7=$A94,入力項目!$S$8=$D94),子育て関連マスタ!$C$14,0) +
IFERROR(IF(AND(YEAR(EDATE(DATE(入力項目!$S$7,入力項目!$S$8,1),1))=$A94,MONTH(EDATE(DATE(入力項目!$S$7,入力項目!$S$8,1),1))=$D94),子育て関連マスタ!$C$15,0),0) +
IF(AND(OR(R94=3,R94=5,R94=7),$D94=11),子育て関連マスタ!$C$17,0) +
IF(AND(R94=20,$D94=1),子育て関連マスタ!$C$18,0) +
IF(AND(R94=20,$D94=1),
IFERROR(_xlfn.IFS(
入力項目!$S$10="男",子育て関連マスタ!$C$18,
入力項目!$S$10="女",子育て関連マスタ!$C$19
),0),0
) +
IF(AND(R94&gt;=入力項目!$S$18,R94&lt;=入力項目!$S$19),入力項目!$S$20,0) +
IF(AND(R94&gt;=入力項目!$S$21,R94&lt;=入力項目!$S$22),入力項目!$S$23,0) +
IF(AND(R94&gt;=入力項目!$S$24,R94&lt;=入力項目!$S$25),入力項目!$S$26,0)
)</f>
        <v>0</v>
      </c>
      <c r="AG94">
        <f ca="1">-(
_xlfn.IFS(
S94&lt;=入力項目!$S$11,0,
AND(S94&gt;=入力項目!$S$11+1,S94&lt;=3),IFERROR(VLOOKUP(入力項目!$S$12,子育て関連マスタ!$I$4:$M$5,4,FALSE),0),
AND(S94&gt;=4,S94&lt;=6),IFERROR(VLOOKUP(入力項目!$S$13,子育て関連マスタ!$I$9:$M$12,4,FALSE),0),
AND(S94&gt;=7,S94&lt;=12),IFERROR(VLOOKUP(入力項目!$S$14,子育て関連マスタ!$I$16:$M$17,4,FALSE),0),
AND(S94&gt;=13,S94&lt;=15),IFERROR(VLOOKUP(入力項目!$S$15,子育て関連マスタ!$I$21:$M$22,4,FALSE),0),
AND(S94&gt;=16,S94&lt;=18),IFERROR(VLOOKUP(入力項目!$S$16,子育て関連マスタ!$I$26:$M$28,4,FALSE),0),
AND(S94&gt;=19,S94&lt;=20,入力項目!$S$16="高専"),IFERROR(VLOOKUP(入力項目!$S$16,子育て関連マスタ!$I$26:$M$28,4,FALSE),0),
AND(S94&gt;=19,S94&lt;=20,入力項目!$S$16&lt;&gt;"高専"),IFERROR(VLOOKUP(入力項目!$S$17,子育て関連マスタ!$I$32:$M$37,4,FALSE),0),
AND(S94&gt;=21,S94&lt;=22,入力項目!$S$16="高専"),IFERROR(VLOOKUP(入力項目!$S$17,子育て関連マスタ!$I$32:$M$34,4,FALSE),0),
AND(S94&gt;=21,S94&lt;=22,入力項目!$S$16&lt;&gt;"高専"),IFERROR(VLOOKUP(入力項目!$S$17,子育て関連マスタ!$I$32:$M$34,4,FALSE),0),
S94&gt;=23,0
) +
IF($D94=4,
  IFERROR(_xlfn.IFS(
  S94&lt;=入力項目!$S$11,0,
  AND(S94=入力項目!$S$11),IFERROR(VLOOKUP(入力項目!$S$12,子育て関連マスタ!$I$4:$M$5,2,FALSE),0),
  AND(S94=4),IFERROR(VLOOKUP(入力項目!$S$13,子育て関連マスタ!$I$9:$M$12,2,FALSE),0),
  AND(S94=7),IFERROR(VLOOKUP(入力項目!$S$14,子育て関連マスタ!$I$16:$M$17,2,FALSE),0),
  AND(S94=13),IFERROR(VLOOKUP(入力項目!$S$15,子育て関連マスタ!$I$21:$M$22,2,FALSE),0),
  AND(S94=16),IFERROR(VLOOKUP(入力項目!$S$16,子育て関連マスタ!$I$26:$M$28,2,FALSE),0),
  AND(S94=19,入力項目!$S$16&lt;&gt;"高専"),IFERROR(VLOOKUP(入力項目!$S$17,子育て関連マスタ!$I$32:$M$37,2,FALSE),0),
  AND(S94=21,入力項目!$S$16="高専"),IFERROR(VLOOKUP(入力項目!$S$17,子育て関連マスタ!$I$32:$M$37,2,FALSE),0),
  S94&gt;=22,0
  ),0),0
) +
IF(AND(S94&gt;=1,S94&lt;=15),IF($D94=入力項目!$S$8,入力項目!$S$3,0),0) +
IF(AND(S94&gt;=1,S94&lt;=15),IF($D94=5,入力項目!$S$4,0),0) +
IF(AND(S94&gt;=1,S94&lt;=15),IF($D94=12,入力項目!$S$5,0),0) +
IF(AND(入力項目!$S$7=$A94,入力項目!$S$8=$D94),子育て関連マスタ!$C$14,0) +
IFERROR(IF(AND(YEAR(EDATE(DATE(入力項目!$S$7,入力項目!$S$8,1),1))=$A94,MONTH(EDATE(DATE(入力項目!$S$7,入力項目!$S$8,1),1))=$D94),子育て関連マスタ!$C$15,0),0) +
IF(AND(OR(S94=3,S94=5,S94=7),$D94=11),子育て関連マスタ!$C$17,0) +
IF(AND(S94=20,$D94=1),子育て関連マスタ!$C$18,0) +
IF(AND(S94=20,$D94=1),
IFERROR(_xlfn.IFS(
入力項目!$S$10="男",子育て関連マスタ!$C$18,
入力項目!$S$10="女",子育て関連マスタ!$C$19
),0),0
) +
IF(AND(S94&gt;=入力項目!$S$18,S94&lt;=入力項目!$S$19),入力項目!$S$20,0) +
IF(AND(S94&gt;=入力項目!$S$21,S94&lt;=入力項目!$S$22),入力項目!$S$23,0) +
IF(AND(S94&gt;=入力項目!$S$24,S94&lt;=入力項目!$S$25),入力項目!$S$26,0)
)</f>
        <v>0</v>
      </c>
      <c r="AH94">
        <f ca="1">-(
_xlfn.IFS(
T94&lt;=入力項目!$S$11,0,
AND(T94&gt;=入力項目!$S$11+1,T94&lt;=3),IFERROR(VLOOKUP(入力項目!$S$12,子育て関連マスタ!$I$4:$M$5,4,FALSE),0),
AND(T94&gt;=4,T94&lt;=6),IFERROR(VLOOKUP(入力項目!$S$13,子育て関連マスタ!$I$9:$M$12,4,FALSE),0),
AND(T94&gt;=7,T94&lt;=12),IFERROR(VLOOKUP(入力項目!$S$14,子育て関連マスタ!$I$16:$M$17,4,FALSE),0),
AND(T94&gt;=13,T94&lt;=15),IFERROR(VLOOKUP(入力項目!$S$15,子育て関連マスタ!$I$21:$M$22,4,FALSE),0),
AND(T94&gt;=16,T94&lt;=18),IFERROR(VLOOKUP(入力項目!$S$16,子育て関連マスタ!$I$26:$M$28,4,FALSE),0),
AND(T94&gt;=19,T94&lt;=20,入力項目!$S$16="高専"),IFERROR(VLOOKUP(入力項目!$S$16,子育て関連マスタ!$I$26:$M$28,4,FALSE),0),
AND(T94&gt;=19,T94&lt;=20,入力項目!$S$16&lt;&gt;"高専"),IFERROR(VLOOKUP(入力項目!$S$17,子育て関連マスタ!$I$32:$M$37,4,FALSE),0),
AND(T94&gt;=21,T94&lt;=22,入力項目!$S$16="高専"),IFERROR(VLOOKUP(入力項目!$S$17,子育て関連マスタ!$I$32:$M$34,4,FALSE),0),
AND(T94&gt;=21,T94&lt;=22,入力項目!$S$16&lt;&gt;"高専"),IFERROR(VLOOKUP(入力項目!$S$17,子育て関連マスタ!$I$32:$M$34,4,FALSE),0),
T94&gt;=23,0
) +
IF($D94=4,
  IFERROR(_xlfn.IFS(
  T94&lt;=入力項目!$S$11,0,
  AND(T94=入力項目!$S$11),IFERROR(VLOOKUP(入力項目!$S$12,子育て関連マスタ!$I$4:$M$5,2,FALSE),0),
  AND(T94=4),IFERROR(VLOOKUP(入力項目!$S$13,子育て関連マスタ!$I$9:$M$12,2,FALSE),0),
  AND(T94=7),IFERROR(VLOOKUP(入力項目!$S$14,子育て関連マスタ!$I$16:$M$17,2,FALSE),0),
  AND(T94=13),IFERROR(VLOOKUP(入力項目!$S$15,子育て関連マスタ!$I$21:$M$22,2,FALSE),0),
  AND(T94=16),IFERROR(VLOOKUP(入力項目!$S$16,子育て関連マスタ!$I$26:$M$28,2,FALSE),0),
  AND(T94=19,入力項目!$S$16&lt;&gt;"高専"),IFERROR(VLOOKUP(入力項目!$S$17,子育て関連マスタ!$I$32:$M$37,2,FALSE),0),
  AND(T94=21,入力項目!$S$16="高専"),IFERROR(VLOOKUP(入力項目!$S$17,子育て関連マスタ!$I$32:$M$37,2,FALSE),0),
  T94&gt;=22,0
  ),0),0
) +
IF(AND(T94&gt;=1,T94&lt;=15),IF($D94=入力項目!$S$8,入力項目!$S$3,0),0) +
IF(AND(T94&gt;=1,T94&lt;=15),IF($D94=5,入力項目!$S$4,0),0) +
IF(AND(T94&gt;=1,T94&lt;=15),IF($D94=12,入力項目!$S$5,0),0) +
IF(AND(入力項目!$S$7=$A94,入力項目!$S$8=$D94),子育て関連マスタ!$C$14,0) +
IFERROR(IF(AND(YEAR(EDATE(DATE(入力項目!$S$7,入力項目!$S$8,1),1))=$A94,MONTH(EDATE(DATE(入力項目!$S$7,入力項目!$S$8,1),1))=$D94),子育て関連マスタ!$C$15,0),0) +
IF(AND(OR(T94=3,T94=5,T94=7),$D94=11),子育て関連マスタ!$C$17,0) +
IF(AND(T94=20,$D94=1),子育て関連マスタ!$C$18,0) +
IF(AND(T94=20,$D94=1),
IFERROR(_xlfn.IFS(
入力項目!$S$10="男",子育て関連マスタ!$C$18,
入力項目!$S$10="女",子育て関連マスタ!$C$19
),0),0
) +
IF(AND(T94&gt;=入力項目!$S$18,T94&lt;=入力項目!$S$19),入力項目!$S$20,0) +
IF(AND(T94&gt;=入力項目!$S$21,T94&lt;=入力項目!$S$22),入力項目!$S$23,0) +
IF(AND(T94&gt;=入力項目!$S$24,T94&lt;=入力項目!$S$25),入力項目!$S$26,0)
)</f>
        <v>0</v>
      </c>
      <c r="AI94">
        <f ca="1">-(
_xlfn.IFS(
U94&lt;=入力項目!$S$11,0,
AND(U94&gt;=入力項目!$S$11+1,U94&lt;=3),IFERROR(VLOOKUP(入力項目!$S$12,子育て関連マスタ!$I$4:$M$5,4,FALSE),0),
AND(U94&gt;=4,U94&lt;=6),IFERROR(VLOOKUP(入力項目!$S$13,子育て関連マスタ!$I$9:$M$12,4,FALSE),0),
AND(U94&gt;=7,U94&lt;=12),IFERROR(VLOOKUP(入力項目!$S$14,子育て関連マスタ!$I$16:$M$17,4,FALSE),0),
AND(U94&gt;=13,U94&lt;=15),IFERROR(VLOOKUP(入力項目!$S$15,子育て関連マスタ!$I$21:$M$22,4,FALSE),0),
AND(U94&gt;=16,U94&lt;=18),IFERROR(VLOOKUP(入力項目!$S$16,子育て関連マスタ!$I$26:$M$28,4,FALSE),0),
AND(U94&gt;=19,U94&lt;=20,入力項目!$S$16="高専"),IFERROR(VLOOKUP(入力項目!$S$16,子育て関連マスタ!$I$26:$M$28,4,FALSE),0),
AND(U94&gt;=19,U94&lt;=20,入力項目!$S$16&lt;&gt;"高専"),IFERROR(VLOOKUP(入力項目!$S$17,子育て関連マスタ!$I$32:$M$37,4,FALSE),0),
AND(U94&gt;=21,U94&lt;=22,入力項目!$S$16="高専"),IFERROR(VLOOKUP(入力項目!$S$17,子育て関連マスタ!$I$32:$M$34,4,FALSE),0),
AND(U94&gt;=21,U94&lt;=22,入力項目!$S$16&lt;&gt;"高専"),IFERROR(VLOOKUP(入力項目!$S$17,子育て関連マスタ!$I$32:$M$34,4,FALSE),0),
U94&gt;=23,0
) +
IF($D94=4,
  IFERROR(_xlfn.IFS(
  U94&lt;=入力項目!$S$11,0,
  AND(U94=入力項目!$S$11),IFERROR(VLOOKUP(入力項目!$S$12,子育て関連マスタ!$I$4:$M$5,2,FALSE),0),
  AND(U94=4),IFERROR(VLOOKUP(入力項目!$S$13,子育て関連マスタ!$I$9:$M$12,2,FALSE),0),
  AND(U94=7),IFERROR(VLOOKUP(入力項目!$S$14,子育て関連マスタ!$I$16:$M$17,2,FALSE),0),
  AND(U94=13),IFERROR(VLOOKUP(入力項目!$S$15,子育て関連マスタ!$I$21:$M$22,2,FALSE),0),
  AND(U94=16),IFERROR(VLOOKUP(入力項目!$S$16,子育て関連マスタ!$I$26:$M$28,2,FALSE),0),
  AND(U94=19,入力項目!$S$16&lt;&gt;"高専"),IFERROR(VLOOKUP(入力項目!$S$17,子育て関連マスタ!$I$32:$M$37,2,FALSE),0),
  AND(U94=21,入力項目!$S$16="高専"),IFERROR(VLOOKUP(入力項目!$S$17,子育て関連マスタ!$I$32:$M$37,2,FALSE),0),
  U94&gt;=22,0
  ),0),0
) +
IF(AND(U94&gt;=1,U94&lt;=15),IF($D94=入力項目!$S$8,入力項目!$S$3,0),0) +
IF(AND(U94&gt;=1,U94&lt;=15),IF($D94=5,入力項目!$S$4,0),0) +
IF(AND(U94&gt;=1,U94&lt;=15),IF($D94=12,入力項目!$S$5,0),0) +
IF(AND(入力項目!$S$7=$A94,入力項目!$S$8=$D94),子育て関連マスタ!$C$14,0) +
IFERROR(IF(AND(YEAR(EDATE(DATE(入力項目!$S$7,入力項目!$S$8,1),1))=$A94,MONTH(EDATE(DATE(入力項目!$S$7,入力項目!$S$8,1),1))=$D94),子育て関連マスタ!$C$15,0),0) +
IF(AND(OR(U94=3,U94=5,U94=7),$D94=11),子育て関連マスタ!$C$17,0) +
IF(AND(U94=20,$D94=1),子育て関連マスタ!$C$18,0) +
IF(AND(U94=20,$D94=1),
IFERROR(_xlfn.IFS(
入力項目!$S$10="男",子育て関連マスタ!$C$18,
入力項目!$S$10="女",子育て関連マスタ!$C$19
),0),0
) +
IF(AND(U94&gt;=入力項目!$S$18,U94&lt;=入力項目!$S$19),入力項目!$S$20,0) +
IF(AND(U94&gt;=入力項目!$S$21,U94&lt;=入力項目!$S$22),入力項目!$S$23,0) +
IF(AND(U94&gt;=入力項目!$S$24,U94&lt;=入力項目!$S$25),入力項目!$S$26,0)
)</f>
        <v>0</v>
      </c>
      <c r="AJ94" s="10">
        <f ca="1">-VLOOKUP($D94,月別収支!$A$2:$H$13,7,FALSE)</f>
        <v>-20000</v>
      </c>
    </row>
    <row r="95" spans="1:36" x14ac:dyDescent="0.4">
      <c r="A95">
        <f t="shared" ca="1" si="20"/>
        <v>2032</v>
      </c>
      <c r="B95">
        <f t="shared" ca="1" si="27"/>
        <v>2032</v>
      </c>
      <c r="C95">
        <f t="shared" ca="1" si="28"/>
        <v>8</v>
      </c>
      <c r="D95">
        <f t="shared" ca="1" si="21"/>
        <v>5</v>
      </c>
      <c r="E95" t="str">
        <f t="shared" ca="1" si="22"/>
        <v>2032年5月</v>
      </c>
      <c r="F95">
        <f ca="1">IF(OR(入力項目!$N$5&lt;$A95,AND(入力項目!$N$5=$A95,入力項目!$N$6&lt;$D95)),IF(F94=0,1,IF(G95=12,F94+1,F94)),0)</f>
        <v>7</v>
      </c>
      <c r="G95">
        <f ca="1">IF(OR(入力項目!$N$5&lt;$A95,AND(入力項目!$N$5=$A95,入力項目!$N$6&lt;$D95)),IF(G94=12,1,G94+1),0)</f>
        <v>7</v>
      </c>
      <c r="H95" t="str">
        <f t="shared" ca="1" si="23"/>
        <v>7_7</v>
      </c>
      <c r="I95">
        <f ca="1">IF(
  IFERROR(AND($C95&gt;0,MOD($C95,入力項目!$N$22)=0,$D95=入力項目!$N$23), FALSE),
  1,
  IF(
    AND(I94&gt;0,J94=12),
    IF(I94=入力項目!$N$28, 0, I94+1),
    I94
  )
)</f>
        <v>3</v>
      </c>
      <c r="J95">
        <f ca="1">IF($D95=入力項目!$N$23,1,IFERROR(J94+1,1))</f>
        <v>12</v>
      </c>
      <c r="K95" t="str">
        <f t="shared" ca="1" si="24"/>
        <v>3_12</v>
      </c>
      <c r="L95">
        <f ca="1">L94+IF(入力項目!$D$4=$D95,1,0)</f>
        <v>36</v>
      </c>
      <c r="M95" t="str">
        <f t="shared" ca="1" si="25"/>
        <v>36歳</v>
      </c>
      <c r="N95">
        <f t="shared" ca="1" si="29"/>
        <v>37</v>
      </c>
      <c r="O95" t="str">
        <f t="shared" ca="1" si="26"/>
        <v>37歳</v>
      </c>
      <c r="P95">
        <f t="shared" ca="1" si="30"/>
        <v>12</v>
      </c>
      <c r="Q95">
        <f t="shared" ca="1" si="31"/>
        <v>10</v>
      </c>
      <c r="R95">
        <f t="shared" ca="1" si="32"/>
        <v>2033</v>
      </c>
      <c r="S95">
        <f t="shared" ca="1" si="33"/>
        <v>2033</v>
      </c>
      <c r="T95">
        <f t="shared" ca="1" si="34"/>
        <v>2033</v>
      </c>
      <c r="U95">
        <f t="shared" ca="1" si="35"/>
        <v>2033</v>
      </c>
      <c r="V95" s="10">
        <f t="shared" ca="1" si="36"/>
        <v>13521747</v>
      </c>
      <c r="W95" s="10">
        <f ca="1">IF($L95&lt;その他マスタ!$B$1,VLOOKUP($D95,月別収支!$A$2:$H$13,2,FALSE),その他マスタ!$B$3)+IF(AND($L95=その他マスタ!$B$1,入力項目!$I$9="あり",$D95=入力項目!$D$4),その他マスタ!$B$2,0)</f>
        <v>300000</v>
      </c>
      <c r="X95" s="10">
        <f ca="1">-IF(入力項目!$K$5=TRUE,
IF($F95+$G95&lt;3,VLOOKUP($D95,月別収支!$A$2:$H$13,8,FALSE),0)+IFERROR(VLOOKUP($H95,住宅ローン計算!C:P,13,FALSE),0)+IF($F95&gt;1,IF(OR($G95=3,$G95=6,$G95=9,$G95=12),ROUNDUP(入力項目!$N$18/4,0),0),0),
VLOOKUP($D95,月別収支!$A$2:$H$13,8,FALSE))</f>
        <v>-52677</v>
      </c>
      <c r="Y95" s="10">
        <f ca="1">-VLOOKUP($D95,月別収支!$A$2:$H$13,3,FALSE)</f>
        <v>-75000</v>
      </c>
      <c r="Z95" s="10">
        <f ca="1">-VLOOKUP($D95,月別収支!$A$2:$H$13,4,FALSE)</f>
        <v>-27000</v>
      </c>
      <c r="AA95" s="10">
        <f ca="1">-VLOOKUP($D95,月別収支!$A$2:$H$13,6,FALSE)</f>
        <v>-10000</v>
      </c>
      <c r="AB95" s="10">
        <f ca="1">-(
VLOOKUP($D95,月別収支!$A$2:$H$13,5,FALSE)+IF(AND(入力項目!$I$27&lt;=$A95,ISEVEN($A95-入力項目!$I$27),入力項目!$I$28=$D95),入力項目!$I$26,0)
+IF(入力項目!$K$26=TRUE,
IFERROR(VLOOKUP($K95,マイカーローン計算!C:P,13,FALSE),0),
IFERROR(
  IF(AND($C95&gt;0,MOD($C95,入力項目!$N$22)=0,$D95=入力項目!$N$23),入力項目!$N$24,0),
 0
)
)
)</f>
        <v>-30000</v>
      </c>
      <c r="AC95" s="10">
        <f ca="1">-IF($A95&lt;入力項目!$N$33,入力項目!$N$35,IF(AND($A95=入力項目!$N$33,$D95&lt;=入力項目!$N$34),入力項目!$N$35,0))</f>
        <v>0</v>
      </c>
      <c r="AD95">
        <f ca="1">-(
_xlfn.IFS(
P95&lt;=入力項目!$S$11,0,
AND(P95&gt;=入力項目!$S$11+1,P95&lt;=3),IFERROR(VLOOKUP(入力項目!$S$12,子育て関連マスタ!$I$4:$M$5,4,FALSE),0),
AND(P95&gt;=4,P95&lt;=6),IFERROR(VLOOKUP(入力項目!$S$13,子育て関連マスタ!$I$9:$M$12,4,FALSE),0),
AND(P95&gt;=7,P95&lt;=12),IFERROR(VLOOKUP(入力項目!$S$14,子育て関連マスタ!$I$16:$M$17,4,FALSE),0),
AND(P95&gt;=13,P95&lt;=15),IFERROR(VLOOKUP(入力項目!$S$15,子育て関連マスタ!$I$21:$M$22,4,FALSE),0),
AND(P95&gt;=16,P95&lt;=18),IFERROR(VLOOKUP(入力項目!$S$16,子育て関連マスタ!$I$26:$M$28,4,FALSE),0),
AND(P95&gt;=19,P95&lt;=20,入力項目!$S$16="高専"),IFERROR(VLOOKUP(入力項目!$S$16,子育て関連マスタ!$I$26:$M$28,4,FALSE),0),
AND(P95&gt;=19,P95&lt;=20,入力項目!$S$16&lt;&gt;"高専"),IFERROR(VLOOKUP(入力項目!$S$17,子育て関連マスタ!$I$32:$M$37,4,FALSE),0),
AND(P95&gt;=21,P95&lt;=22,入力項目!$S$16="高専"),IFERROR(VLOOKUP(入力項目!$S$17,子育て関連マスタ!$I$32:$M$34,4,FALSE),0),
AND(P95&gt;=21,P95&lt;=22,入力項目!$S$16&lt;&gt;"高専"),IFERROR(VLOOKUP(入力項目!$S$17,子育て関連マスタ!$I$32:$M$34,4,FALSE),0),
P95&gt;=23,0
) +
IF($D95=4,
  IFERROR(_xlfn.IFS(
  P95&lt;=入力項目!$S$11,0,
  AND(P95=入力項目!$S$11),IFERROR(VLOOKUP(入力項目!$S$12,子育て関連マスタ!$I$4:$M$5,2,FALSE),0),
  AND(P95=4),IFERROR(VLOOKUP(入力項目!$S$13,子育て関連マスタ!$I$9:$M$12,2,FALSE),0),
  AND(P95=7),IFERROR(VLOOKUP(入力項目!$S$14,子育て関連マスタ!$I$16:$M$17,2,FALSE),0),
  AND(P95=13),IFERROR(VLOOKUP(入力項目!$S$15,子育て関連マスタ!$I$21:$M$22,2,FALSE),0),
  AND(P95=16),IFERROR(VLOOKUP(入力項目!$S$16,子育て関連マスタ!$I$26:$M$28,2,FALSE),0),
  AND(P95=19,入力項目!$S$16&lt;&gt;"高専"),IFERROR(VLOOKUP(入力項目!$S$17,子育て関連マスタ!$I$32:$M$37,2,FALSE),0),
  AND(P95=21,入力項目!$S$16="高専"),IFERROR(VLOOKUP(入力項目!$S$17,子育て関連マスタ!$I$32:$M$37,2,FALSE),0),
  P95&gt;=22,0
  ),0),0
) +
IF(AND(P95&gt;=1,P95&lt;=15),IF($D95=入力項目!$S$8,入力項目!$S$3,0),0) +
IF(AND(P95&gt;=1,P95&lt;=15),IF($D95=5,入力項目!$S$4,0),0) +
IF(AND(P95&gt;=1,P95&lt;=15),IF($D95=12,入力項目!$S$5,0),0) +
IF(AND(入力項目!$S$7=$A95,入力項目!$S$8=$D95),子育て関連マスタ!$C$14,0) +
IFERROR(IF(AND(YEAR(EDATE(DATE(入力項目!$S$7,入力項目!$S$8,1),1))=$A95,MONTH(EDATE(DATE(入力項目!$S$7,入力項目!$S$8,1),1))=$D95),子育て関連マスタ!$C$15,0),0) +
IF(AND(OR(P95=3,P95=5,P95=7),$D95=11),子育て関連マスタ!$C$17,0) +
IF(AND(P95=20,$D95=1),子育て関連マスタ!$C$18,0) +
IF(AND(P95=20,$D95=1),
IFERROR(_xlfn.IFS(
入力項目!$S$10="男",子育て関連マスタ!$C$18,
入力項目!$S$10="女",子育て関連マスタ!$C$19
),0),0
) +
IF(AND(P95&gt;=入力項目!$S$18,P95&lt;=入力項目!$S$19),入力項目!$S$20,0) +
IF(AND(P95&gt;=入力項目!$S$21,P95&lt;=入力項目!$S$22),入力項目!$S$23,0) +
IF(AND(P95&gt;=入力項目!$S$24,P95&lt;=入力項目!$S$25),入力項目!$S$26,0)
)</f>
        <v>-40000</v>
      </c>
      <c r="AE95">
        <f ca="1">-(
_xlfn.IFS(
Q95&lt;=入力項目!$S$11,0,
AND(Q95&gt;=入力項目!$S$11+1,Q95&lt;=3),IFERROR(VLOOKUP(入力項目!$S$12,子育て関連マスタ!$I$4:$M$5,4,FALSE),0),
AND(Q95&gt;=4,Q95&lt;=6),IFERROR(VLOOKUP(入力項目!$S$13,子育て関連マスタ!$I$9:$M$12,4,FALSE),0),
AND(Q95&gt;=7,Q95&lt;=12),IFERROR(VLOOKUP(入力項目!$S$14,子育て関連マスタ!$I$16:$M$17,4,FALSE),0),
AND(Q95&gt;=13,Q95&lt;=15),IFERROR(VLOOKUP(入力項目!$S$15,子育て関連マスタ!$I$21:$M$22,4,FALSE),0),
AND(Q95&gt;=16,Q95&lt;=18),IFERROR(VLOOKUP(入力項目!$S$16,子育て関連マスタ!$I$26:$M$28,4,FALSE),0),
AND(Q95&gt;=19,Q95&lt;=20,入力項目!$S$16="高専"),IFERROR(VLOOKUP(入力項目!$S$16,子育て関連マスタ!$I$26:$M$28,4,FALSE),0),
AND(Q95&gt;=19,Q95&lt;=20,入力項目!$S$16&lt;&gt;"高専"),IFERROR(VLOOKUP(入力項目!$S$17,子育て関連マスタ!$I$32:$M$37,4,FALSE),0),
AND(Q95&gt;=21,Q95&lt;=22,入力項目!$S$16="高専"),IFERROR(VLOOKUP(入力項目!$S$17,子育て関連マスタ!$I$32:$M$34,4,FALSE),0),
AND(Q95&gt;=21,Q95&lt;=22,入力項目!$S$16&lt;&gt;"高専"),IFERROR(VLOOKUP(入力項目!$S$17,子育て関連マスタ!$I$32:$M$34,4,FALSE),0),
Q95&gt;=23,0
) +
IF($D95=4,
  IFERROR(_xlfn.IFS(
  Q95&lt;=入力項目!$S$11,0,
  AND(Q95=入力項目!$S$11),IFERROR(VLOOKUP(入力項目!$S$12,子育て関連マスタ!$I$4:$M$5,2,FALSE),0),
  AND(Q95=4),IFERROR(VLOOKUP(入力項目!$S$13,子育て関連マスタ!$I$9:$M$12,2,FALSE),0),
  AND(Q95=7),IFERROR(VLOOKUP(入力項目!$S$14,子育て関連マスタ!$I$16:$M$17,2,FALSE),0),
  AND(Q95=13),IFERROR(VLOOKUP(入力項目!$S$15,子育て関連マスタ!$I$21:$M$22,2,FALSE),0),
  AND(Q95=16),IFERROR(VLOOKUP(入力項目!$S$16,子育て関連マスタ!$I$26:$M$28,2,FALSE),0),
  AND(Q95=19,入力項目!$S$16&lt;&gt;"高専"),IFERROR(VLOOKUP(入力項目!$S$17,子育て関連マスタ!$I$32:$M$37,2,FALSE),0),
  AND(Q95=21,入力項目!$S$16="高専"),IFERROR(VLOOKUP(入力項目!$S$17,子育て関連マスタ!$I$32:$M$37,2,FALSE),0),
  Q95&gt;=22,0
  ),0),0
) +
IF(AND(Q95&gt;=1,Q95&lt;=15),IF($D95=入力項目!$S$8,入力項目!$S$3,0),0) +
IF(AND(Q95&gt;=1,Q95&lt;=15),IF($D95=5,入力項目!$S$4,0),0) +
IF(AND(Q95&gt;=1,Q95&lt;=15),IF($D95=12,入力項目!$S$5,0),0) +
IF(AND(入力項目!$S$7=$A95,入力項目!$S$8=$D95),子育て関連マスタ!$C$14,0) +
IFERROR(IF(AND(YEAR(EDATE(DATE(入力項目!$S$7,入力項目!$S$8,1),1))=$A95,MONTH(EDATE(DATE(入力項目!$S$7,入力項目!$S$8,1),1))=$D95),子育て関連マスタ!$C$15,0),0) +
IF(AND(OR(Q95=3,Q95=5,Q95=7),$D95=11),子育て関連マスタ!$C$17,0) +
IF(AND(Q95=20,$D95=1),子育て関連マスタ!$C$18,0) +
IF(AND(Q95=20,$D95=1),
IFERROR(_xlfn.IFS(
入力項目!$S$10="男",子育て関連マスタ!$C$18,
入力項目!$S$10="女",子育て関連マスタ!$C$19
),0),0
) +
IF(AND(Q95&gt;=入力項目!$S$18,Q95&lt;=入力項目!$S$19),入力項目!$S$20,0) +
IF(AND(Q95&gt;=入力項目!$S$21,Q95&lt;=入力項目!$S$22),入力項目!$S$23,0) +
IF(AND(Q95&gt;=入力項目!$S$24,Q95&lt;=入力項目!$S$25),入力項目!$S$26,0)
)</f>
        <v>-50000</v>
      </c>
      <c r="AF95">
        <f ca="1">-(
_xlfn.IFS(
R95&lt;=入力項目!$S$11,0,
AND(R95&gt;=入力項目!$S$11+1,R95&lt;=3),IFERROR(VLOOKUP(入力項目!$S$12,子育て関連マスタ!$I$4:$M$5,4,FALSE),0),
AND(R95&gt;=4,R95&lt;=6),IFERROR(VLOOKUP(入力項目!$S$13,子育て関連マスタ!$I$9:$M$12,4,FALSE),0),
AND(R95&gt;=7,R95&lt;=12),IFERROR(VLOOKUP(入力項目!$S$14,子育て関連マスタ!$I$16:$M$17,4,FALSE),0),
AND(R95&gt;=13,R95&lt;=15),IFERROR(VLOOKUP(入力項目!$S$15,子育て関連マスタ!$I$21:$M$22,4,FALSE),0),
AND(R95&gt;=16,R95&lt;=18),IFERROR(VLOOKUP(入力項目!$S$16,子育て関連マスタ!$I$26:$M$28,4,FALSE),0),
AND(R95&gt;=19,R95&lt;=20,入力項目!$S$16="高専"),IFERROR(VLOOKUP(入力項目!$S$16,子育て関連マスタ!$I$26:$M$28,4,FALSE),0),
AND(R95&gt;=19,R95&lt;=20,入力項目!$S$16&lt;&gt;"高専"),IFERROR(VLOOKUP(入力項目!$S$17,子育て関連マスタ!$I$32:$M$37,4,FALSE),0),
AND(R95&gt;=21,R95&lt;=22,入力項目!$S$16="高専"),IFERROR(VLOOKUP(入力項目!$S$17,子育て関連マスタ!$I$32:$M$34,4,FALSE),0),
AND(R95&gt;=21,R95&lt;=22,入力項目!$S$16&lt;&gt;"高専"),IFERROR(VLOOKUP(入力項目!$S$17,子育て関連マスタ!$I$32:$M$34,4,FALSE),0),
R95&gt;=23,0
) +
IF($D95=4,
  IFERROR(_xlfn.IFS(
  R95&lt;=入力項目!$S$11,0,
  AND(R95=入力項目!$S$11),IFERROR(VLOOKUP(入力項目!$S$12,子育て関連マスタ!$I$4:$M$5,2,FALSE),0),
  AND(R95=4),IFERROR(VLOOKUP(入力項目!$S$13,子育て関連マスタ!$I$9:$M$12,2,FALSE),0),
  AND(R95=7),IFERROR(VLOOKUP(入力項目!$S$14,子育て関連マスタ!$I$16:$M$17,2,FALSE),0),
  AND(R95=13),IFERROR(VLOOKUP(入力項目!$S$15,子育て関連マスタ!$I$21:$M$22,2,FALSE),0),
  AND(R95=16),IFERROR(VLOOKUP(入力項目!$S$16,子育て関連マスタ!$I$26:$M$28,2,FALSE),0),
  AND(R95=19,入力項目!$S$16&lt;&gt;"高専"),IFERROR(VLOOKUP(入力項目!$S$17,子育て関連マスタ!$I$32:$M$37,2,FALSE),0),
  AND(R95=21,入力項目!$S$16="高専"),IFERROR(VLOOKUP(入力項目!$S$17,子育て関連マスタ!$I$32:$M$37,2,FALSE),0),
  R95&gt;=22,0
  ),0),0
) +
IF(AND(R95&gt;=1,R95&lt;=15),IF($D95=入力項目!$S$8,入力項目!$S$3,0),0) +
IF(AND(R95&gt;=1,R95&lt;=15),IF($D95=5,入力項目!$S$4,0),0) +
IF(AND(R95&gt;=1,R95&lt;=15),IF($D95=12,入力項目!$S$5,0),0) +
IF(AND(入力項目!$S$7=$A95,入力項目!$S$8=$D95),子育て関連マスタ!$C$14,0) +
IFERROR(IF(AND(YEAR(EDATE(DATE(入力項目!$S$7,入力項目!$S$8,1),1))=$A95,MONTH(EDATE(DATE(入力項目!$S$7,入力項目!$S$8,1),1))=$D95),子育て関連マスタ!$C$15,0),0) +
IF(AND(OR(R95=3,R95=5,R95=7),$D95=11),子育て関連マスタ!$C$17,0) +
IF(AND(R95=20,$D95=1),子育て関連マスタ!$C$18,0) +
IF(AND(R95=20,$D95=1),
IFERROR(_xlfn.IFS(
入力項目!$S$10="男",子育て関連マスタ!$C$18,
入力項目!$S$10="女",子育て関連マスタ!$C$19
),0),0
) +
IF(AND(R95&gt;=入力項目!$S$18,R95&lt;=入力項目!$S$19),入力項目!$S$20,0) +
IF(AND(R95&gt;=入力項目!$S$21,R95&lt;=入力項目!$S$22),入力項目!$S$23,0) +
IF(AND(R95&gt;=入力項目!$S$24,R95&lt;=入力項目!$S$25),入力項目!$S$26,0)
)</f>
        <v>0</v>
      </c>
      <c r="AG95">
        <f ca="1">-(
_xlfn.IFS(
S95&lt;=入力項目!$S$11,0,
AND(S95&gt;=入力項目!$S$11+1,S95&lt;=3),IFERROR(VLOOKUP(入力項目!$S$12,子育て関連マスタ!$I$4:$M$5,4,FALSE),0),
AND(S95&gt;=4,S95&lt;=6),IFERROR(VLOOKUP(入力項目!$S$13,子育て関連マスタ!$I$9:$M$12,4,FALSE),0),
AND(S95&gt;=7,S95&lt;=12),IFERROR(VLOOKUP(入力項目!$S$14,子育て関連マスタ!$I$16:$M$17,4,FALSE),0),
AND(S95&gt;=13,S95&lt;=15),IFERROR(VLOOKUP(入力項目!$S$15,子育て関連マスタ!$I$21:$M$22,4,FALSE),0),
AND(S95&gt;=16,S95&lt;=18),IFERROR(VLOOKUP(入力項目!$S$16,子育て関連マスタ!$I$26:$M$28,4,FALSE),0),
AND(S95&gt;=19,S95&lt;=20,入力項目!$S$16="高専"),IFERROR(VLOOKUP(入力項目!$S$16,子育て関連マスタ!$I$26:$M$28,4,FALSE),0),
AND(S95&gt;=19,S95&lt;=20,入力項目!$S$16&lt;&gt;"高専"),IFERROR(VLOOKUP(入力項目!$S$17,子育て関連マスタ!$I$32:$M$37,4,FALSE),0),
AND(S95&gt;=21,S95&lt;=22,入力項目!$S$16="高専"),IFERROR(VLOOKUP(入力項目!$S$17,子育て関連マスタ!$I$32:$M$34,4,FALSE),0),
AND(S95&gt;=21,S95&lt;=22,入力項目!$S$16&lt;&gt;"高専"),IFERROR(VLOOKUP(入力項目!$S$17,子育て関連マスタ!$I$32:$M$34,4,FALSE),0),
S95&gt;=23,0
) +
IF($D95=4,
  IFERROR(_xlfn.IFS(
  S95&lt;=入力項目!$S$11,0,
  AND(S95=入力項目!$S$11),IFERROR(VLOOKUP(入力項目!$S$12,子育て関連マスタ!$I$4:$M$5,2,FALSE),0),
  AND(S95=4),IFERROR(VLOOKUP(入力項目!$S$13,子育て関連マスタ!$I$9:$M$12,2,FALSE),0),
  AND(S95=7),IFERROR(VLOOKUP(入力項目!$S$14,子育て関連マスタ!$I$16:$M$17,2,FALSE),0),
  AND(S95=13),IFERROR(VLOOKUP(入力項目!$S$15,子育て関連マスタ!$I$21:$M$22,2,FALSE),0),
  AND(S95=16),IFERROR(VLOOKUP(入力項目!$S$16,子育て関連マスタ!$I$26:$M$28,2,FALSE),0),
  AND(S95=19,入力項目!$S$16&lt;&gt;"高専"),IFERROR(VLOOKUP(入力項目!$S$17,子育て関連マスタ!$I$32:$M$37,2,FALSE),0),
  AND(S95=21,入力項目!$S$16="高専"),IFERROR(VLOOKUP(入力項目!$S$17,子育て関連マスタ!$I$32:$M$37,2,FALSE),0),
  S95&gt;=22,0
  ),0),0
) +
IF(AND(S95&gt;=1,S95&lt;=15),IF($D95=入力項目!$S$8,入力項目!$S$3,0),0) +
IF(AND(S95&gt;=1,S95&lt;=15),IF($D95=5,入力項目!$S$4,0),0) +
IF(AND(S95&gt;=1,S95&lt;=15),IF($D95=12,入力項目!$S$5,0),0) +
IF(AND(入力項目!$S$7=$A95,入力項目!$S$8=$D95),子育て関連マスタ!$C$14,0) +
IFERROR(IF(AND(YEAR(EDATE(DATE(入力項目!$S$7,入力項目!$S$8,1),1))=$A95,MONTH(EDATE(DATE(入力項目!$S$7,入力項目!$S$8,1),1))=$D95),子育て関連マスタ!$C$15,0),0) +
IF(AND(OR(S95=3,S95=5,S95=7),$D95=11),子育て関連マスタ!$C$17,0) +
IF(AND(S95=20,$D95=1),子育て関連マスタ!$C$18,0) +
IF(AND(S95=20,$D95=1),
IFERROR(_xlfn.IFS(
入力項目!$S$10="男",子育て関連マスタ!$C$18,
入力項目!$S$10="女",子育て関連マスタ!$C$19
),0),0
) +
IF(AND(S95&gt;=入力項目!$S$18,S95&lt;=入力項目!$S$19),入力項目!$S$20,0) +
IF(AND(S95&gt;=入力項目!$S$21,S95&lt;=入力項目!$S$22),入力項目!$S$23,0) +
IF(AND(S95&gt;=入力項目!$S$24,S95&lt;=入力項目!$S$25),入力項目!$S$26,0)
)</f>
        <v>0</v>
      </c>
      <c r="AH95">
        <f ca="1">-(
_xlfn.IFS(
T95&lt;=入力項目!$S$11,0,
AND(T95&gt;=入力項目!$S$11+1,T95&lt;=3),IFERROR(VLOOKUP(入力項目!$S$12,子育て関連マスタ!$I$4:$M$5,4,FALSE),0),
AND(T95&gt;=4,T95&lt;=6),IFERROR(VLOOKUP(入力項目!$S$13,子育て関連マスタ!$I$9:$M$12,4,FALSE),0),
AND(T95&gt;=7,T95&lt;=12),IFERROR(VLOOKUP(入力項目!$S$14,子育て関連マスタ!$I$16:$M$17,4,FALSE),0),
AND(T95&gt;=13,T95&lt;=15),IFERROR(VLOOKUP(入力項目!$S$15,子育て関連マスタ!$I$21:$M$22,4,FALSE),0),
AND(T95&gt;=16,T95&lt;=18),IFERROR(VLOOKUP(入力項目!$S$16,子育て関連マスタ!$I$26:$M$28,4,FALSE),0),
AND(T95&gt;=19,T95&lt;=20,入力項目!$S$16="高専"),IFERROR(VLOOKUP(入力項目!$S$16,子育て関連マスタ!$I$26:$M$28,4,FALSE),0),
AND(T95&gt;=19,T95&lt;=20,入力項目!$S$16&lt;&gt;"高専"),IFERROR(VLOOKUP(入力項目!$S$17,子育て関連マスタ!$I$32:$M$37,4,FALSE),0),
AND(T95&gt;=21,T95&lt;=22,入力項目!$S$16="高専"),IFERROR(VLOOKUP(入力項目!$S$17,子育て関連マスタ!$I$32:$M$34,4,FALSE),0),
AND(T95&gt;=21,T95&lt;=22,入力項目!$S$16&lt;&gt;"高専"),IFERROR(VLOOKUP(入力項目!$S$17,子育て関連マスタ!$I$32:$M$34,4,FALSE),0),
T95&gt;=23,0
) +
IF($D95=4,
  IFERROR(_xlfn.IFS(
  T95&lt;=入力項目!$S$11,0,
  AND(T95=入力項目!$S$11),IFERROR(VLOOKUP(入力項目!$S$12,子育て関連マスタ!$I$4:$M$5,2,FALSE),0),
  AND(T95=4),IFERROR(VLOOKUP(入力項目!$S$13,子育て関連マスタ!$I$9:$M$12,2,FALSE),0),
  AND(T95=7),IFERROR(VLOOKUP(入力項目!$S$14,子育て関連マスタ!$I$16:$M$17,2,FALSE),0),
  AND(T95=13),IFERROR(VLOOKUP(入力項目!$S$15,子育て関連マスタ!$I$21:$M$22,2,FALSE),0),
  AND(T95=16),IFERROR(VLOOKUP(入力項目!$S$16,子育て関連マスタ!$I$26:$M$28,2,FALSE),0),
  AND(T95=19,入力項目!$S$16&lt;&gt;"高専"),IFERROR(VLOOKUP(入力項目!$S$17,子育て関連マスタ!$I$32:$M$37,2,FALSE),0),
  AND(T95=21,入力項目!$S$16="高専"),IFERROR(VLOOKUP(入力項目!$S$17,子育て関連マスタ!$I$32:$M$37,2,FALSE),0),
  T95&gt;=22,0
  ),0),0
) +
IF(AND(T95&gt;=1,T95&lt;=15),IF($D95=入力項目!$S$8,入力項目!$S$3,0),0) +
IF(AND(T95&gt;=1,T95&lt;=15),IF($D95=5,入力項目!$S$4,0),0) +
IF(AND(T95&gt;=1,T95&lt;=15),IF($D95=12,入力項目!$S$5,0),0) +
IF(AND(入力項目!$S$7=$A95,入力項目!$S$8=$D95),子育て関連マスタ!$C$14,0) +
IFERROR(IF(AND(YEAR(EDATE(DATE(入力項目!$S$7,入力項目!$S$8,1),1))=$A95,MONTH(EDATE(DATE(入力項目!$S$7,入力項目!$S$8,1),1))=$D95),子育て関連マスタ!$C$15,0),0) +
IF(AND(OR(T95=3,T95=5,T95=7),$D95=11),子育て関連マスタ!$C$17,0) +
IF(AND(T95=20,$D95=1),子育て関連マスタ!$C$18,0) +
IF(AND(T95=20,$D95=1),
IFERROR(_xlfn.IFS(
入力項目!$S$10="男",子育て関連マスタ!$C$18,
入力項目!$S$10="女",子育て関連マスタ!$C$19
),0),0
) +
IF(AND(T95&gt;=入力項目!$S$18,T95&lt;=入力項目!$S$19),入力項目!$S$20,0) +
IF(AND(T95&gt;=入力項目!$S$21,T95&lt;=入力項目!$S$22),入力項目!$S$23,0) +
IF(AND(T95&gt;=入力項目!$S$24,T95&lt;=入力項目!$S$25),入力項目!$S$26,0)
)</f>
        <v>0</v>
      </c>
      <c r="AI95">
        <f ca="1">-(
_xlfn.IFS(
U95&lt;=入力項目!$S$11,0,
AND(U95&gt;=入力項目!$S$11+1,U95&lt;=3),IFERROR(VLOOKUP(入力項目!$S$12,子育て関連マスタ!$I$4:$M$5,4,FALSE),0),
AND(U95&gt;=4,U95&lt;=6),IFERROR(VLOOKUP(入力項目!$S$13,子育て関連マスタ!$I$9:$M$12,4,FALSE),0),
AND(U95&gt;=7,U95&lt;=12),IFERROR(VLOOKUP(入力項目!$S$14,子育て関連マスタ!$I$16:$M$17,4,FALSE),0),
AND(U95&gt;=13,U95&lt;=15),IFERROR(VLOOKUP(入力項目!$S$15,子育て関連マスタ!$I$21:$M$22,4,FALSE),0),
AND(U95&gt;=16,U95&lt;=18),IFERROR(VLOOKUP(入力項目!$S$16,子育て関連マスタ!$I$26:$M$28,4,FALSE),0),
AND(U95&gt;=19,U95&lt;=20,入力項目!$S$16="高専"),IFERROR(VLOOKUP(入力項目!$S$16,子育て関連マスタ!$I$26:$M$28,4,FALSE),0),
AND(U95&gt;=19,U95&lt;=20,入力項目!$S$16&lt;&gt;"高専"),IFERROR(VLOOKUP(入力項目!$S$17,子育て関連マスタ!$I$32:$M$37,4,FALSE),0),
AND(U95&gt;=21,U95&lt;=22,入力項目!$S$16="高専"),IFERROR(VLOOKUP(入力項目!$S$17,子育て関連マスタ!$I$32:$M$34,4,FALSE),0),
AND(U95&gt;=21,U95&lt;=22,入力項目!$S$16&lt;&gt;"高専"),IFERROR(VLOOKUP(入力項目!$S$17,子育て関連マスタ!$I$32:$M$34,4,FALSE),0),
U95&gt;=23,0
) +
IF($D95=4,
  IFERROR(_xlfn.IFS(
  U95&lt;=入力項目!$S$11,0,
  AND(U95=入力項目!$S$11),IFERROR(VLOOKUP(入力項目!$S$12,子育て関連マスタ!$I$4:$M$5,2,FALSE),0),
  AND(U95=4),IFERROR(VLOOKUP(入力項目!$S$13,子育て関連マスタ!$I$9:$M$12,2,FALSE),0),
  AND(U95=7),IFERROR(VLOOKUP(入力項目!$S$14,子育て関連マスタ!$I$16:$M$17,2,FALSE),0),
  AND(U95=13),IFERROR(VLOOKUP(入力項目!$S$15,子育て関連マスタ!$I$21:$M$22,2,FALSE),0),
  AND(U95=16),IFERROR(VLOOKUP(入力項目!$S$16,子育て関連マスタ!$I$26:$M$28,2,FALSE),0),
  AND(U95=19,入力項目!$S$16&lt;&gt;"高専"),IFERROR(VLOOKUP(入力項目!$S$17,子育て関連マスタ!$I$32:$M$37,2,FALSE),0),
  AND(U95=21,入力項目!$S$16="高専"),IFERROR(VLOOKUP(入力項目!$S$17,子育て関連マスタ!$I$32:$M$37,2,FALSE),0),
  U95&gt;=22,0
  ),0),0
) +
IF(AND(U95&gt;=1,U95&lt;=15),IF($D95=入力項目!$S$8,入力項目!$S$3,0),0) +
IF(AND(U95&gt;=1,U95&lt;=15),IF($D95=5,入力項目!$S$4,0),0) +
IF(AND(U95&gt;=1,U95&lt;=15),IF($D95=12,入力項目!$S$5,0),0) +
IF(AND(入力項目!$S$7=$A95,入力項目!$S$8=$D95),子育て関連マスタ!$C$14,0) +
IFERROR(IF(AND(YEAR(EDATE(DATE(入力項目!$S$7,入力項目!$S$8,1),1))=$A95,MONTH(EDATE(DATE(入力項目!$S$7,入力項目!$S$8,1),1))=$D95),子育て関連マスタ!$C$15,0),0) +
IF(AND(OR(U95=3,U95=5,U95=7),$D95=11),子育て関連マスタ!$C$17,0) +
IF(AND(U95=20,$D95=1),子育て関連マスタ!$C$18,0) +
IF(AND(U95=20,$D95=1),
IFERROR(_xlfn.IFS(
入力項目!$S$10="男",子育て関連マスタ!$C$18,
入力項目!$S$10="女",子育て関連マスタ!$C$19
),0),0
) +
IF(AND(U95&gt;=入力項目!$S$18,U95&lt;=入力項目!$S$19),入力項目!$S$20,0) +
IF(AND(U95&gt;=入力項目!$S$21,U95&lt;=入力項目!$S$22),入力項目!$S$23,0) +
IF(AND(U95&gt;=入力項目!$S$24,U95&lt;=入力項目!$S$25),入力項目!$S$26,0)
)</f>
        <v>0</v>
      </c>
      <c r="AJ95" s="10">
        <f ca="1">-VLOOKUP($D95,月別収支!$A$2:$H$13,7,FALSE)</f>
        <v>-20000</v>
      </c>
    </row>
    <row r="96" spans="1:36" x14ac:dyDescent="0.4">
      <c r="A96">
        <f t="shared" ca="1" si="20"/>
        <v>2032</v>
      </c>
      <c r="B96">
        <f t="shared" ca="1" si="27"/>
        <v>2032</v>
      </c>
      <c r="C96">
        <f t="shared" ca="1" si="28"/>
        <v>8</v>
      </c>
      <c r="D96">
        <f t="shared" ca="1" si="21"/>
        <v>6</v>
      </c>
      <c r="E96" t="str">
        <f t="shared" ca="1" si="22"/>
        <v>2032年6月</v>
      </c>
      <c r="F96">
        <f ca="1">IF(OR(入力項目!$N$5&lt;$A96,AND(入力項目!$N$5=$A96,入力項目!$N$6&lt;$D96)),IF(F95=0,1,IF(G96=12,F95+1,F95)),0)</f>
        <v>7</v>
      </c>
      <c r="G96">
        <f ca="1">IF(OR(入力項目!$N$5&lt;$A96,AND(入力項目!$N$5=$A96,入力項目!$N$6&lt;$D96)),IF(G95=12,1,G95+1),0)</f>
        <v>8</v>
      </c>
      <c r="H96" t="str">
        <f t="shared" ca="1" si="23"/>
        <v>7_8</v>
      </c>
      <c r="I96">
        <f ca="1">IF(
  IFERROR(AND($C96&gt;0,MOD($C96,入力項目!$N$22)=0,$D96=入力項目!$N$23), FALSE),
  1,
  IF(
    AND(I95&gt;0,J95=12),
    IF(I95=入力項目!$N$28, 0, I95+1),
    I95
  )
)</f>
        <v>0</v>
      </c>
      <c r="J96">
        <f ca="1">IF($D96=入力項目!$N$23,1,IFERROR(J95+1,1))</f>
        <v>1</v>
      </c>
      <c r="K96" t="str">
        <f t="shared" ca="1" si="24"/>
        <v>0_1</v>
      </c>
      <c r="L96">
        <f ca="1">L95+IF(入力項目!$D$4=$D96,1,0)</f>
        <v>36</v>
      </c>
      <c r="M96" t="str">
        <f t="shared" ca="1" si="25"/>
        <v>36歳</v>
      </c>
      <c r="N96">
        <f t="shared" ca="1" si="29"/>
        <v>37</v>
      </c>
      <c r="O96" t="str">
        <f t="shared" ca="1" si="26"/>
        <v>37歳</v>
      </c>
      <c r="P96">
        <f t="shared" ca="1" si="30"/>
        <v>12</v>
      </c>
      <c r="Q96">
        <f t="shared" ca="1" si="31"/>
        <v>10</v>
      </c>
      <c r="R96">
        <f t="shared" ca="1" si="32"/>
        <v>2033</v>
      </c>
      <c r="S96">
        <f t="shared" ca="1" si="33"/>
        <v>2033</v>
      </c>
      <c r="T96">
        <f t="shared" ca="1" si="34"/>
        <v>2033</v>
      </c>
      <c r="U96">
        <f t="shared" ca="1" si="35"/>
        <v>2033</v>
      </c>
      <c r="V96" s="10">
        <f t="shared" ca="1" si="36"/>
        <v>13911534</v>
      </c>
      <c r="W96" s="10">
        <f ca="1">IF($L96&lt;その他マスタ!$B$1,VLOOKUP($D96,月別収支!$A$2:$H$13,2,FALSE),その他マスタ!$B$3)+IF(AND($L96=その他マスタ!$B$1,入力項目!$I$9="あり",$D96=入力項目!$D$4),その他マスタ!$B$2,0)</f>
        <v>800000</v>
      </c>
      <c r="X96" s="10">
        <f ca="1">-IF(入力項目!$K$5=TRUE,
IF($F96+$G96&lt;3,VLOOKUP($D96,月別収支!$A$2:$H$13,8,FALSE),0)+IFERROR(VLOOKUP($H96,住宅ローン計算!C:P,13,FALSE),0)+IF($F96&gt;1,IF(OR($G96=3,$G96=6,$G96=9,$G96=12),ROUNDUP(入力項目!$N$18/4,0),0),0),
VLOOKUP($D96,月別収支!$A$2:$H$13,8,FALSE))</f>
        <v>-188213</v>
      </c>
      <c r="Y96" s="10">
        <f ca="1">-VLOOKUP($D96,月別収支!$A$2:$H$13,3,FALSE)</f>
        <v>-75000</v>
      </c>
      <c r="Z96" s="10">
        <f ca="1">-VLOOKUP($D96,月別収支!$A$2:$H$13,4,FALSE)</f>
        <v>-27000</v>
      </c>
      <c r="AA96" s="10">
        <f ca="1">-VLOOKUP($D96,月別収支!$A$2:$H$13,6,FALSE)</f>
        <v>-10000</v>
      </c>
      <c r="AB96" s="10">
        <f ca="1">-(
VLOOKUP($D96,月別収支!$A$2:$H$13,5,FALSE)+IF(AND(入力項目!$I$27&lt;=$A96,ISEVEN($A96-入力項目!$I$27),入力項目!$I$28=$D96),入力項目!$I$26,0)
+IF(入力項目!$K$26=TRUE,
IFERROR(VLOOKUP($K96,マイカーローン計算!C:P,13,FALSE),0),
IFERROR(
  IF(AND($C96&gt;0,MOD($C96,入力項目!$N$22)=0,$D96=入力項目!$N$23),入力項目!$N$24,0),
 0
)
)
)</f>
        <v>-20000</v>
      </c>
      <c r="AC96" s="10">
        <f ca="1">-IF($A96&lt;入力項目!$N$33,入力項目!$N$35,IF(AND($A96=入力項目!$N$33,$D96&lt;=入力項目!$N$34),入力項目!$N$35,0))</f>
        <v>0</v>
      </c>
      <c r="AD96">
        <f ca="1">-(
_xlfn.IFS(
P96&lt;=入力項目!$S$11,0,
AND(P96&gt;=入力項目!$S$11+1,P96&lt;=3),IFERROR(VLOOKUP(入力項目!$S$12,子育て関連マスタ!$I$4:$M$5,4,FALSE),0),
AND(P96&gt;=4,P96&lt;=6),IFERROR(VLOOKUP(入力項目!$S$13,子育て関連マスタ!$I$9:$M$12,4,FALSE),0),
AND(P96&gt;=7,P96&lt;=12),IFERROR(VLOOKUP(入力項目!$S$14,子育て関連マスタ!$I$16:$M$17,4,FALSE),0),
AND(P96&gt;=13,P96&lt;=15),IFERROR(VLOOKUP(入力項目!$S$15,子育て関連マスタ!$I$21:$M$22,4,FALSE),0),
AND(P96&gt;=16,P96&lt;=18),IFERROR(VLOOKUP(入力項目!$S$16,子育て関連マスタ!$I$26:$M$28,4,FALSE),0),
AND(P96&gt;=19,P96&lt;=20,入力項目!$S$16="高専"),IFERROR(VLOOKUP(入力項目!$S$16,子育て関連マスタ!$I$26:$M$28,4,FALSE),0),
AND(P96&gt;=19,P96&lt;=20,入力項目!$S$16&lt;&gt;"高専"),IFERROR(VLOOKUP(入力項目!$S$17,子育て関連マスタ!$I$32:$M$37,4,FALSE),0),
AND(P96&gt;=21,P96&lt;=22,入力項目!$S$16="高専"),IFERROR(VLOOKUP(入力項目!$S$17,子育て関連マスタ!$I$32:$M$34,4,FALSE),0),
AND(P96&gt;=21,P96&lt;=22,入力項目!$S$16&lt;&gt;"高専"),IFERROR(VLOOKUP(入力項目!$S$17,子育て関連マスタ!$I$32:$M$34,4,FALSE),0),
P96&gt;=23,0
) +
IF($D96=4,
  IFERROR(_xlfn.IFS(
  P96&lt;=入力項目!$S$11,0,
  AND(P96=入力項目!$S$11),IFERROR(VLOOKUP(入力項目!$S$12,子育て関連マスタ!$I$4:$M$5,2,FALSE),0),
  AND(P96=4),IFERROR(VLOOKUP(入力項目!$S$13,子育て関連マスタ!$I$9:$M$12,2,FALSE),0),
  AND(P96=7),IFERROR(VLOOKUP(入力項目!$S$14,子育て関連マスタ!$I$16:$M$17,2,FALSE),0),
  AND(P96=13),IFERROR(VLOOKUP(入力項目!$S$15,子育て関連マスタ!$I$21:$M$22,2,FALSE),0),
  AND(P96=16),IFERROR(VLOOKUP(入力項目!$S$16,子育て関連マスタ!$I$26:$M$28,2,FALSE),0),
  AND(P96=19,入力項目!$S$16&lt;&gt;"高専"),IFERROR(VLOOKUP(入力項目!$S$17,子育て関連マスタ!$I$32:$M$37,2,FALSE),0),
  AND(P96=21,入力項目!$S$16="高専"),IFERROR(VLOOKUP(入力項目!$S$17,子育て関連マスタ!$I$32:$M$37,2,FALSE),0),
  P96&gt;=22,0
  ),0),0
) +
IF(AND(P96&gt;=1,P96&lt;=15),IF($D96=入力項目!$S$8,入力項目!$S$3,0),0) +
IF(AND(P96&gt;=1,P96&lt;=15),IF($D96=5,入力項目!$S$4,0),0) +
IF(AND(P96&gt;=1,P96&lt;=15),IF($D96=12,入力項目!$S$5,0),0) +
IF(AND(入力項目!$S$7=$A96,入力項目!$S$8=$D96),子育て関連マスタ!$C$14,0) +
IFERROR(IF(AND(YEAR(EDATE(DATE(入力項目!$S$7,入力項目!$S$8,1),1))=$A96,MONTH(EDATE(DATE(入力項目!$S$7,入力項目!$S$8,1),1))=$D96),子育て関連マスタ!$C$15,0),0) +
IF(AND(OR(P96=3,P96=5,P96=7),$D96=11),子育て関連マスタ!$C$17,0) +
IF(AND(P96=20,$D96=1),子育て関連マスタ!$C$18,0) +
IF(AND(P96=20,$D96=1),
IFERROR(_xlfn.IFS(
入力項目!$S$10="男",子育て関連マスタ!$C$18,
入力項目!$S$10="女",子育て関連マスタ!$C$19
),0),0
) +
IF(AND(P96&gt;=入力項目!$S$18,P96&lt;=入力項目!$S$19),入力項目!$S$20,0) +
IF(AND(P96&gt;=入力項目!$S$21,P96&lt;=入力項目!$S$22),入力項目!$S$23,0) +
IF(AND(P96&gt;=入力項目!$S$24,P96&lt;=入力項目!$S$25),入力項目!$S$26,0)
)</f>
        <v>-30000</v>
      </c>
      <c r="AE96">
        <f ca="1">-(
_xlfn.IFS(
Q96&lt;=入力項目!$S$11,0,
AND(Q96&gt;=入力項目!$S$11+1,Q96&lt;=3),IFERROR(VLOOKUP(入力項目!$S$12,子育て関連マスタ!$I$4:$M$5,4,FALSE),0),
AND(Q96&gt;=4,Q96&lt;=6),IFERROR(VLOOKUP(入力項目!$S$13,子育て関連マスタ!$I$9:$M$12,4,FALSE),0),
AND(Q96&gt;=7,Q96&lt;=12),IFERROR(VLOOKUP(入力項目!$S$14,子育て関連マスタ!$I$16:$M$17,4,FALSE),0),
AND(Q96&gt;=13,Q96&lt;=15),IFERROR(VLOOKUP(入力項目!$S$15,子育て関連マスタ!$I$21:$M$22,4,FALSE),0),
AND(Q96&gt;=16,Q96&lt;=18),IFERROR(VLOOKUP(入力項目!$S$16,子育て関連マスタ!$I$26:$M$28,4,FALSE),0),
AND(Q96&gt;=19,Q96&lt;=20,入力項目!$S$16="高専"),IFERROR(VLOOKUP(入力項目!$S$16,子育て関連マスタ!$I$26:$M$28,4,FALSE),0),
AND(Q96&gt;=19,Q96&lt;=20,入力項目!$S$16&lt;&gt;"高専"),IFERROR(VLOOKUP(入力項目!$S$17,子育て関連マスタ!$I$32:$M$37,4,FALSE),0),
AND(Q96&gt;=21,Q96&lt;=22,入力項目!$S$16="高専"),IFERROR(VLOOKUP(入力項目!$S$17,子育て関連マスタ!$I$32:$M$34,4,FALSE),0),
AND(Q96&gt;=21,Q96&lt;=22,入力項目!$S$16&lt;&gt;"高専"),IFERROR(VLOOKUP(入力項目!$S$17,子育て関連マスタ!$I$32:$M$34,4,FALSE),0),
Q96&gt;=23,0
) +
IF($D96=4,
  IFERROR(_xlfn.IFS(
  Q96&lt;=入力項目!$S$11,0,
  AND(Q96=入力項目!$S$11),IFERROR(VLOOKUP(入力項目!$S$12,子育て関連マスタ!$I$4:$M$5,2,FALSE),0),
  AND(Q96=4),IFERROR(VLOOKUP(入力項目!$S$13,子育て関連マスタ!$I$9:$M$12,2,FALSE),0),
  AND(Q96=7),IFERROR(VLOOKUP(入力項目!$S$14,子育て関連マスタ!$I$16:$M$17,2,FALSE),0),
  AND(Q96=13),IFERROR(VLOOKUP(入力項目!$S$15,子育て関連マスタ!$I$21:$M$22,2,FALSE),0),
  AND(Q96=16),IFERROR(VLOOKUP(入力項目!$S$16,子育て関連マスタ!$I$26:$M$28,2,FALSE),0),
  AND(Q96=19,入力項目!$S$16&lt;&gt;"高専"),IFERROR(VLOOKUP(入力項目!$S$17,子育て関連マスタ!$I$32:$M$37,2,FALSE),0),
  AND(Q96=21,入力項目!$S$16="高専"),IFERROR(VLOOKUP(入力項目!$S$17,子育て関連マスタ!$I$32:$M$37,2,FALSE),0),
  Q96&gt;=22,0
  ),0),0
) +
IF(AND(Q96&gt;=1,Q96&lt;=15),IF($D96=入力項目!$S$8,入力項目!$S$3,0),0) +
IF(AND(Q96&gt;=1,Q96&lt;=15),IF($D96=5,入力項目!$S$4,0),0) +
IF(AND(Q96&gt;=1,Q96&lt;=15),IF($D96=12,入力項目!$S$5,0),0) +
IF(AND(入力項目!$S$7=$A96,入力項目!$S$8=$D96),子育て関連マスタ!$C$14,0) +
IFERROR(IF(AND(YEAR(EDATE(DATE(入力項目!$S$7,入力項目!$S$8,1),1))=$A96,MONTH(EDATE(DATE(入力項目!$S$7,入力項目!$S$8,1),1))=$D96),子育て関連マスタ!$C$15,0),0) +
IF(AND(OR(Q96=3,Q96=5,Q96=7),$D96=11),子育て関連マスタ!$C$17,0) +
IF(AND(Q96=20,$D96=1),子育て関連マスタ!$C$18,0) +
IF(AND(Q96=20,$D96=1),
IFERROR(_xlfn.IFS(
入力項目!$S$10="男",子育て関連マスタ!$C$18,
入力項目!$S$10="女",子育て関連マスタ!$C$19
),0),0
) +
IF(AND(Q96&gt;=入力項目!$S$18,Q96&lt;=入力項目!$S$19),入力項目!$S$20,0) +
IF(AND(Q96&gt;=入力項目!$S$21,Q96&lt;=入力項目!$S$22),入力項目!$S$23,0) +
IF(AND(Q96&gt;=入力項目!$S$24,Q96&lt;=入力項目!$S$25),入力項目!$S$26,0)
)</f>
        <v>-40000</v>
      </c>
      <c r="AF96">
        <f ca="1">-(
_xlfn.IFS(
R96&lt;=入力項目!$S$11,0,
AND(R96&gt;=入力項目!$S$11+1,R96&lt;=3),IFERROR(VLOOKUP(入力項目!$S$12,子育て関連マスタ!$I$4:$M$5,4,FALSE),0),
AND(R96&gt;=4,R96&lt;=6),IFERROR(VLOOKUP(入力項目!$S$13,子育て関連マスタ!$I$9:$M$12,4,FALSE),0),
AND(R96&gt;=7,R96&lt;=12),IFERROR(VLOOKUP(入力項目!$S$14,子育て関連マスタ!$I$16:$M$17,4,FALSE),0),
AND(R96&gt;=13,R96&lt;=15),IFERROR(VLOOKUP(入力項目!$S$15,子育て関連マスタ!$I$21:$M$22,4,FALSE),0),
AND(R96&gt;=16,R96&lt;=18),IFERROR(VLOOKUP(入力項目!$S$16,子育て関連マスタ!$I$26:$M$28,4,FALSE),0),
AND(R96&gt;=19,R96&lt;=20,入力項目!$S$16="高専"),IFERROR(VLOOKUP(入力項目!$S$16,子育て関連マスタ!$I$26:$M$28,4,FALSE),0),
AND(R96&gt;=19,R96&lt;=20,入力項目!$S$16&lt;&gt;"高専"),IFERROR(VLOOKUP(入力項目!$S$17,子育て関連マスタ!$I$32:$M$37,4,FALSE),0),
AND(R96&gt;=21,R96&lt;=22,入力項目!$S$16="高専"),IFERROR(VLOOKUP(入力項目!$S$17,子育て関連マスタ!$I$32:$M$34,4,FALSE),0),
AND(R96&gt;=21,R96&lt;=22,入力項目!$S$16&lt;&gt;"高専"),IFERROR(VLOOKUP(入力項目!$S$17,子育て関連マスタ!$I$32:$M$34,4,FALSE),0),
R96&gt;=23,0
) +
IF($D96=4,
  IFERROR(_xlfn.IFS(
  R96&lt;=入力項目!$S$11,0,
  AND(R96=入力項目!$S$11),IFERROR(VLOOKUP(入力項目!$S$12,子育て関連マスタ!$I$4:$M$5,2,FALSE),0),
  AND(R96=4),IFERROR(VLOOKUP(入力項目!$S$13,子育て関連マスタ!$I$9:$M$12,2,FALSE),0),
  AND(R96=7),IFERROR(VLOOKUP(入力項目!$S$14,子育て関連マスタ!$I$16:$M$17,2,FALSE),0),
  AND(R96=13),IFERROR(VLOOKUP(入力項目!$S$15,子育て関連マスタ!$I$21:$M$22,2,FALSE),0),
  AND(R96=16),IFERROR(VLOOKUP(入力項目!$S$16,子育て関連マスタ!$I$26:$M$28,2,FALSE),0),
  AND(R96=19,入力項目!$S$16&lt;&gt;"高専"),IFERROR(VLOOKUP(入力項目!$S$17,子育て関連マスタ!$I$32:$M$37,2,FALSE),0),
  AND(R96=21,入力項目!$S$16="高専"),IFERROR(VLOOKUP(入力項目!$S$17,子育て関連マスタ!$I$32:$M$37,2,FALSE),0),
  R96&gt;=22,0
  ),0),0
) +
IF(AND(R96&gt;=1,R96&lt;=15),IF($D96=入力項目!$S$8,入力項目!$S$3,0),0) +
IF(AND(R96&gt;=1,R96&lt;=15),IF($D96=5,入力項目!$S$4,0),0) +
IF(AND(R96&gt;=1,R96&lt;=15),IF($D96=12,入力項目!$S$5,0),0) +
IF(AND(入力項目!$S$7=$A96,入力項目!$S$8=$D96),子育て関連マスタ!$C$14,0) +
IFERROR(IF(AND(YEAR(EDATE(DATE(入力項目!$S$7,入力項目!$S$8,1),1))=$A96,MONTH(EDATE(DATE(入力項目!$S$7,入力項目!$S$8,1),1))=$D96),子育て関連マスタ!$C$15,0),0) +
IF(AND(OR(R96=3,R96=5,R96=7),$D96=11),子育て関連マスタ!$C$17,0) +
IF(AND(R96=20,$D96=1),子育て関連マスタ!$C$18,0) +
IF(AND(R96=20,$D96=1),
IFERROR(_xlfn.IFS(
入力項目!$S$10="男",子育て関連マスタ!$C$18,
入力項目!$S$10="女",子育て関連マスタ!$C$19
),0),0
) +
IF(AND(R96&gt;=入力項目!$S$18,R96&lt;=入力項目!$S$19),入力項目!$S$20,0) +
IF(AND(R96&gt;=入力項目!$S$21,R96&lt;=入力項目!$S$22),入力項目!$S$23,0) +
IF(AND(R96&gt;=入力項目!$S$24,R96&lt;=入力項目!$S$25),入力項目!$S$26,0)
)</f>
        <v>0</v>
      </c>
      <c r="AG96">
        <f ca="1">-(
_xlfn.IFS(
S96&lt;=入力項目!$S$11,0,
AND(S96&gt;=入力項目!$S$11+1,S96&lt;=3),IFERROR(VLOOKUP(入力項目!$S$12,子育て関連マスタ!$I$4:$M$5,4,FALSE),0),
AND(S96&gt;=4,S96&lt;=6),IFERROR(VLOOKUP(入力項目!$S$13,子育て関連マスタ!$I$9:$M$12,4,FALSE),0),
AND(S96&gt;=7,S96&lt;=12),IFERROR(VLOOKUP(入力項目!$S$14,子育て関連マスタ!$I$16:$M$17,4,FALSE),0),
AND(S96&gt;=13,S96&lt;=15),IFERROR(VLOOKUP(入力項目!$S$15,子育て関連マスタ!$I$21:$M$22,4,FALSE),0),
AND(S96&gt;=16,S96&lt;=18),IFERROR(VLOOKUP(入力項目!$S$16,子育て関連マスタ!$I$26:$M$28,4,FALSE),0),
AND(S96&gt;=19,S96&lt;=20,入力項目!$S$16="高専"),IFERROR(VLOOKUP(入力項目!$S$16,子育て関連マスタ!$I$26:$M$28,4,FALSE),0),
AND(S96&gt;=19,S96&lt;=20,入力項目!$S$16&lt;&gt;"高専"),IFERROR(VLOOKUP(入力項目!$S$17,子育て関連マスタ!$I$32:$M$37,4,FALSE),0),
AND(S96&gt;=21,S96&lt;=22,入力項目!$S$16="高専"),IFERROR(VLOOKUP(入力項目!$S$17,子育て関連マスタ!$I$32:$M$34,4,FALSE),0),
AND(S96&gt;=21,S96&lt;=22,入力項目!$S$16&lt;&gt;"高専"),IFERROR(VLOOKUP(入力項目!$S$17,子育て関連マスタ!$I$32:$M$34,4,FALSE),0),
S96&gt;=23,0
) +
IF($D96=4,
  IFERROR(_xlfn.IFS(
  S96&lt;=入力項目!$S$11,0,
  AND(S96=入力項目!$S$11),IFERROR(VLOOKUP(入力項目!$S$12,子育て関連マスタ!$I$4:$M$5,2,FALSE),0),
  AND(S96=4),IFERROR(VLOOKUP(入力項目!$S$13,子育て関連マスタ!$I$9:$M$12,2,FALSE),0),
  AND(S96=7),IFERROR(VLOOKUP(入力項目!$S$14,子育て関連マスタ!$I$16:$M$17,2,FALSE),0),
  AND(S96=13),IFERROR(VLOOKUP(入力項目!$S$15,子育て関連マスタ!$I$21:$M$22,2,FALSE),0),
  AND(S96=16),IFERROR(VLOOKUP(入力項目!$S$16,子育て関連マスタ!$I$26:$M$28,2,FALSE),0),
  AND(S96=19,入力項目!$S$16&lt;&gt;"高専"),IFERROR(VLOOKUP(入力項目!$S$17,子育て関連マスタ!$I$32:$M$37,2,FALSE),0),
  AND(S96=21,入力項目!$S$16="高専"),IFERROR(VLOOKUP(入力項目!$S$17,子育て関連マスタ!$I$32:$M$37,2,FALSE),0),
  S96&gt;=22,0
  ),0),0
) +
IF(AND(S96&gt;=1,S96&lt;=15),IF($D96=入力項目!$S$8,入力項目!$S$3,0),0) +
IF(AND(S96&gt;=1,S96&lt;=15),IF($D96=5,入力項目!$S$4,0),0) +
IF(AND(S96&gt;=1,S96&lt;=15),IF($D96=12,入力項目!$S$5,0),0) +
IF(AND(入力項目!$S$7=$A96,入力項目!$S$8=$D96),子育て関連マスタ!$C$14,0) +
IFERROR(IF(AND(YEAR(EDATE(DATE(入力項目!$S$7,入力項目!$S$8,1),1))=$A96,MONTH(EDATE(DATE(入力項目!$S$7,入力項目!$S$8,1),1))=$D96),子育て関連マスタ!$C$15,0),0) +
IF(AND(OR(S96=3,S96=5,S96=7),$D96=11),子育て関連マスタ!$C$17,0) +
IF(AND(S96=20,$D96=1),子育て関連マスタ!$C$18,0) +
IF(AND(S96=20,$D96=1),
IFERROR(_xlfn.IFS(
入力項目!$S$10="男",子育て関連マスタ!$C$18,
入力項目!$S$10="女",子育て関連マスタ!$C$19
),0),0
) +
IF(AND(S96&gt;=入力項目!$S$18,S96&lt;=入力項目!$S$19),入力項目!$S$20,0) +
IF(AND(S96&gt;=入力項目!$S$21,S96&lt;=入力項目!$S$22),入力項目!$S$23,0) +
IF(AND(S96&gt;=入力項目!$S$24,S96&lt;=入力項目!$S$25),入力項目!$S$26,0)
)</f>
        <v>0</v>
      </c>
      <c r="AH96">
        <f ca="1">-(
_xlfn.IFS(
T96&lt;=入力項目!$S$11,0,
AND(T96&gt;=入力項目!$S$11+1,T96&lt;=3),IFERROR(VLOOKUP(入力項目!$S$12,子育て関連マスタ!$I$4:$M$5,4,FALSE),0),
AND(T96&gt;=4,T96&lt;=6),IFERROR(VLOOKUP(入力項目!$S$13,子育て関連マスタ!$I$9:$M$12,4,FALSE),0),
AND(T96&gt;=7,T96&lt;=12),IFERROR(VLOOKUP(入力項目!$S$14,子育て関連マスタ!$I$16:$M$17,4,FALSE),0),
AND(T96&gt;=13,T96&lt;=15),IFERROR(VLOOKUP(入力項目!$S$15,子育て関連マスタ!$I$21:$M$22,4,FALSE),0),
AND(T96&gt;=16,T96&lt;=18),IFERROR(VLOOKUP(入力項目!$S$16,子育て関連マスタ!$I$26:$M$28,4,FALSE),0),
AND(T96&gt;=19,T96&lt;=20,入力項目!$S$16="高専"),IFERROR(VLOOKUP(入力項目!$S$16,子育て関連マスタ!$I$26:$M$28,4,FALSE),0),
AND(T96&gt;=19,T96&lt;=20,入力項目!$S$16&lt;&gt;"高専"),IFERROR(VLOOKUP(入力項目!$S$17,子育て関連マスタ!$I$32:$M$37,4,FALSE),0),
AND(T96&gt;=21,T96&lt;=22,入力項目!$S$16="高専"),IFERROR(VLOOKUP(入力項目!$S$17,子育て関連マスタ!$I$32:$M$34,4,FALSE),0),
AND(T96&gt;=21,T96&lt;=22,入力項目!$S$16&lt;&gt;"高専"),IFERROR(VLOOKUP(入力項目!$S$17,子育て関連マスタ!$I$32:$M$34,4,FALSE),0),
T96&gt;=23,0
) +
IF($D96=4,
  IFERROR(_xlfn.IFS(
  T96&lt;=入力項目!$S$11,0,
  AND(T96=入力項目!$S$11),IFERROR(VLOOKUP(入力項目!$S$12,子育て関連マスタ!$I$4:$M$5,2,FALSE),0),
  AND(T96=4),IFERROR(VLOOKUP(入力項目!$S$13,子育て関連マスタ!$I$9:$M$12,2,FALSE),0),
  AND(T96=7),IFERROR(VLOOKUP(入力項目!$S$14,子育て関連マスタ!$I$16:$M$17,2,FALSE),0),
  AND(T96=13),IFERROR(VLOOKUP(入力項目!$S$15,子育て関連マスタ!$I$21:$M$22,2,FALSE),0),
  AND(T96=16),IFERROR(VLOOKUP(入力項目!$S$16,子育て関連マスタ!$I$26:$M$28,2,FALSE),0),
  AND(T96=19,入力項目!$S$16&lt;&gt;"高専"),IFERROR(VLOOKUP(入力項目!$S$17,子育て関連マスタ!$I$32:$M$37,2,FALSE),0),
  AND(T96=21,入力項目!$S$16="高専"),IFERROR(VLOOKUP(入力項目!$S$17,子育て関連マスタ!$I$32:$M$37,2,FALSE),0),
  T96&gt;=22,0
  ),0),0
) +
IF(AND(T96&gt;=1,T96&lt;=15),IF($D96=入力項目!$S$8,入力項目!$S$3,0),0) +
IF(AND(T96&gt;=1,T96&lt;=15),IF($D96=5,入力項目!$S$4,0),0) +
IF(AND(T96&gt;=1,T96&lt;=15),IF($D96=12,入力項目!$S$5,0),0) +
IF(AND(入力項目!$S$7=$A96,入力項目!$S$8=$D96),子育て関連マスタ!$C$14,0) +
IFERROR(IF(AND(YEAR(EDATE(DATE(入力項目!$S$7,入力項目!$S$8,1),1))=$A96,MONTH(EDATE(DATE(入力項目!$S$7,入力項目!$S$8,1),1))=$D96),子育て関連マスタ!$C$15,0),0) +
IF(AND(OR(T96=3,T96=5,T96=7),$D96=11),子育て関連マスタ!$C$17,0) +
IF(AND(T96=20,$D96=1),子育て関連マスタ!$C$18,0) +
IF(AND(T96=20,$D96=1),
IFERROR(_xlfn.IFS(
入力項目!$S$10="男",子育て関連マスタ!$C$18,
入力項目!$S$10="女",子育て関連マスタ!$C$19
),0),0
) +
IF(AND(T96&gt;=入力項目!$S$18,T96&lt;=入力項目!$S$19),入力項目!$S$20,0) +
IF(AND(T96&gt;=入力項目!$S$21,T96&lt;=入力項目!$S$22),入力項目!$S$23,0) +
IF(AND(T96&gt;=入力項目!$S$24,T96&lt;=入力項目!$S$25),入力項目!$S$26,0)
)</f>
        <v>0</v>
      </c>
      <c r="AI96">
        <f ca="1">-(
_xlfn.IFS(
U96&lt;=入力項目!$S$11,0,
AND(U96&gt;=入力項目!$S$11+1,U96&lt;=3),IFERROR(VLOOKUP(入力項目!$S$12,子育て関連マスタ!$I$4:$M$5,4,FALSE),0),
AND(U96&gt;=4,U96&lt;=6),IFERROR(VLOOKUP(入力項目!$S$13,子育て関連マスタ!$I$9:$M$12,4,FALSE),0),
AND(U96&gt;=7,U96&lt;=12),IFERROR(VLOOKUP(入力項目!$S$14,子育て関連マスタ!$I$16:$M$17,4,FALSE),0),
AND(U96&gt;=13,U96&lt;=15),IFERROR(VLOOKUP(入力項目!$S$15,子育て関連マスタ!$I$21:$M$22,4,FALSE),0),
AND(U96&gt;=16,U96&lt;=18),IFERROR(VLOOKUP(入力項目!$S$16,子育て関連マスタ!$I$26:$M$28,4,FALSE),0),
AND(U96&gt;=19,U96&lt;=20,入力項目!$S$16="高専"),IFERROR(VLOOKUP(入力項目!$S$16,子育て関連マスタ!$I$26:$M$28,4,FALSE),0),
AND(U96&gt;=19,U96&lt;=20,入力項目!$S$16&lt;&gt;"高専"),IFERROR(VLOOKUP(入力項目!$S$17,子育て関連マスタ!$I$32:$M$37,4,FALSE),0),
AND(U96&gt;=21,U96&lt;=22,入力項目!$S$16="高専"),IFERROR(VLOOKUP(入力項目!$S$17,子育て関連マスタ!$I$32:$M$34,4,FALSE),0),
AND(U96&gt;=21,U96&lt;=22,入力項目!$S$16&lt;&gt;"高専"),IFERROR(VLOOKUP(入力項目!$S$17,子育て関連マスタ!$I$32:$M$34,4,FALSE),0),
U96&gt;=23,0
) +
IF($D96=4,
  IFERROR(_xlfn.IFS(
  U96&lt;=入力項目!$S$11,0,
  AND(U96=入力項目!$S$11),IFERROR(VLOOKUP(入力項目!$S$12,子育て関連マスタ!$I$4:$M$5,2,FALSE),0),
  AND(U96=4),IFERROR(VLOOKUP(入力項目!$S$13,子育て関連マスタ!$I$9:$M$12,2,FALSE),0),
  AND(U96=7),IFERROR(VLOOKUP(入力項目!$S$14,子育て関連マスタ!$I$16:$M$17,2,FALSE),0),
  AND(U96=13),IFERROR(VLOOKUP(入力項目!$S$15,子育て関連マスタ!$I$21:$M$22,2,FALSE),0),
  AND(U96=16),IFERROR(VLOOKUP(入力項目!$S$16,子育て関連マスタ!$I$26:$M$28,2,FALSE),0),
  AND(U96=19,入力項目!$S$16&lt;&gt;"高専"),IFERROR(VLOOKUP(入力項目!$S$17,子育て関連マスタ!$I$32:$M$37,2,FALSE),0),
  AND(U96=21,入力項目!$S$16="高専"),IFERROR(VLOOKUP(入力項目!$S$17,子育て関連マスタ!$I$32:$M$37,2,FALSE),0),
  U96&gt;=22,0
  ),0),0
) +
IF(AND(U96&gt;=1,U96&lt;=15),IF($D96=入力項目!$S$8,入力項目!$S$3,0),0) +
IF(AND(U96&gt;=1,U96&lt;=15),IF($D96=5,入力項目!$S$4,0),0) +
IF(AND(U96&gt;=1,U96&lt;=15),IF($D96=12,入力項目!$S$5,0),0) +
IF(AND(入力項目!$S$7=$A96,入力項目!$S$8=$D96),子育て関連マスタ!$C$14,0) +
IFERROR(IF(AND(YEAR(EDATE(DATE(入力項目!$S$7,入力項目!$S$8,1),1))=$A96,MONTH(EDATE(DATE(入力項目!$S$7,入力項目!$S$8,1),1))=$D96),子育て関連マスタ!$C$15,0),0) +
IF(AND(OR(U96=3,U96=5,U96=7),$D96=11),子育て関連マスタ!$C$17,0) +
IF(AND(U96=20,$D96=1),子育て関連マスタ!$C$18,0) +
IF(AND(U96=20,$D96=1),
IFERROR(_xlfn.IFS(
入力項目!$S$10="男",子育て関連マスタ!$C$18,
入力項目!$S$10="女",子育て関連マスタ!$C$19
),0),0
) +
IF(AND(U96&gt;=入力項目!$S$18,U96&lt;=入力項目!$S$19),入力項目!$S$20,0) +
IF(AND(U96&gt;=入力項目!$S$21,U96&lt;=入力項目!$S$22),入力項目!$S$23,0) +
IF(AND(U96&gt;=入力項目!$S$24,U96&lt;=入力項目!$S$25),入力項目!$S$26,0)
)</f>
        <v>0</v>
      </c>
      <c r="AJ96" s="10">
        <f ca="1">-VLOOKUP($D96,月別収支!$A$2:$H$13,7,FALSE)</f>
        <v>-20000</v>
      </c>
    </row>
    <row r="97" spans="1:36" x14ac:dyDescent="0.4">
      <c r="A97">
        <f t="shared" ca="1" si="20"/>
        <v>2032</v>
      </c>
      <c r="B97">
        <f t="shared" ca="1" si="27"/>
        <v>2032</v>
      </c>
      <c r="C97">
        <f t="shared" ca="1" si="28"/>
        <v>8</v>
      </c>
      <c r="D97">
        <f t="shared" ca="1" si="21"/>
        <v>7</v>
      </c>
      <c r="E97" t="str">
        <f t="shared" ca="1" si="22"/>
        <v>2032年7月</v>
      </c>
      <c r="F97">
        <f ca="1">IF(OR(入力項目!$N$5&lt;$A97,AND(入力項目!$N$5=$A97,入力項目!$N$6&lt;$D97)),IF(F96=0,1,IF(G97=12,F96+1,F96)),0)</f>
        <v>7</v>
      </c>
      <c r="G97">
        <f ca="1">IF(OR(入力項目!$N$5&lt;$A97,AND(入力項目!$N$5=$A97,入力項目!$N$6&lt;$D97)),IF(G96=12,1,G96+1),0)</f>
        <v>9</v>
      </c>
      <c r="H97" t="str">
        <f t="shared" ca="1" si="23"/>
        <v>7_9</v>
      </c>
      <c r="I97">
        <f ca="1">IF(
  IFERROR(AND($C97&gt;0,MOD($C97,入力項目!$N$22)=0,$D97=入力項目!$N$23), FALSE),
  1,
  IF(
    AND(I96&gt;0,J96=12),
    IF(I96=入力項目!$N$28, 0, I96+1),
    I96
  )
)</f>
        <v>0</v>
      </c>
      <c r="J97">
        <f ca="1">IF($D97=入力項目!$N$23,1,IFERROR(J96+1,1))</f>
        <v>2</v>
      </c>
      <c r="K97" t="str">
        <f t="shared" ca="1" si="24"/>
        <v>0_2</v>
      </c>
      <c r="L97">
        <f ca="1">L96+IF(入力項目!$D$4=$D97,1,0)</f>
        <v>36</v>
      </c>
      <c r="M97" t="str">
        <f t="shared" ca="1" si="25"/>
        <v>36歳</v>
      </c>
      <c r="N97">
        <f t="shared" ca="1" si="29"/>
        <v>37</v>
      </c>
      <c r="O97" t="str">
        <f t="shared" ca="1" si="26"/>
        <v>37歳</v>
      </c>
      <c r="P97">
        <f t="shared" ca="1" si="30"/>
        <v>12</v>
      </c>
      <c r="Q97">
        <f t="shared" ca="1" si="31"/>
        <v>10</v>
      </c>
      <c r="R97">
        <f t="shared" ca="1" si="32"/>
        <v>2033</v>
      </c>
      <c r="S97">
        <f t="shared" ca="1" si="33"/>
        <v>2033</v>
      </c>
      <c r="T97">
        <f t="shared" ca="1" si="34"/>
        <v>2033</v>
      </c>
      <c r="U97">
        <f t="shared" ca="1" si="35"/>
        <v>2033</v>
      </c>
      <c r="V97" s="10">
        <f t="shared" ca="1" si="36"/>
        <v>13899357</v>
      </c>
      <c r="W97" s="10">
        <f ca="1">IF($L97&lt;その他マスタ!$B$1,VLOOKUP($D97,月別収支!$A$2:$H$13,2,FALSE),その他マスタ!$B$3)+IF(AND($L97=その他マスタ!$B$1,入力項目!$I$9="あり",$D97=入力項目!$D$4),その他マスタ!$B$2,0)</f>
        <v>300000</v>
      </c>
      <c r="X97" s="10">
        <f ca="1">-IF(入力項目!$K$5=TRUE,
IF($F97+$G97&lt;3,VLOOKUP($D97,月別収支!$A$2:$H$13,8,FALSE),0)+IFERROR(VLOOKUP($H97,住宅ローン計算!C:P,13,FALSE),0)+IF($F97&gt;1,IF(OR($G97=3,$G97=6,$G97=9,$G97=12),ROUNDUP(入力項目!$N$18/4,0),0),0),
VLOOKUP($D97,月別収支!$A$2:$H$13,8,FALSE))</f>
        <v>-90177</v>
      </c>
      <c r="Y97" s="10">
        <f ca="1">-VLOOKUP($D97,月別収支!$A$2:$H$13,3,FALSE)</f>
        <v>-75000</v>
      </c>
      <c r="Z97" s="10">
        <f ca="1">-VLOOKUP($D97,月別収支!$A$2:$H$13,4,FALSE)</f>
        <v>-27000</v>
      </c>
      <c r="AA97" s="10">
        <f ca="1">-VLOOKUP($D97,月別収支!$A$2:$H$13,6,FALSE)</f>
        <v>-10000</v>
      </c>
      <c r="AB97" s="10">
        <f ca="1">-(
VLOOKUP($D97,月別収支!$A$2:$H$13,5,FALSE)+IF(AND(入力項目!$I$27&lt;=$A97,ISEVEN($A97-入力項目!$I$27),入力項目!$I$28=$D97),入力項目!$I$26,0)
+IF(入力項目!$K$26=TRUE,
IFERROR(VLOOKUP($K97,マイカーローン計算!C:P,13,FALSE),0),
IFERROR(
  IF(AND($C97&gt;0,MOD($C97,入力項目!$N$22)=0,$D97=入力項目!$N$23),入力項目!$N$24,0),
 0
)
)
)</f>
        <v>-20000</v>
      </c>
      <c r="AC97" s="10">
        <f ca="1">-IF($A97&lt;入力項目!$N$33,入力項目!$N$35,IF(AND($A97=入力項目!$N$33,$D97&lt;=入力項目!$N$34),入力項目!$N$35,0))</f>
        <v>0</v>
      </c>
      <c r="AD97">
        <f ca="1">-(
_xlfn.IFS(
P97&lt;=入力項目!$S$11,0,
AND(P97&gt;=入力項目!$S$11+1,P97&lt;=3),IFERROR(VLOOKUP(入力項目!$S$12,子育て関連マスタ!$I$4:$M$5,4,FALSE),0),
AND(P97&gt;=4,P97&lt;=6),IFERROR(VLOOKUP(入力項目!$S$13,子育て関連マスタ!$I$9:$M$12,4,FALSE),0),
AND(P97&gt;=7,P97&lt;=12),IFERROR(VLOOKUP(入力項目!$S$14,子育て関連マスタ!$I$16:$M$17,4,FALSE),0),
AND(P97&gt;=13,P97&lt;=15),IFERROR(VLOOKUP(入力項目!$S$15,子育て関連マスタ!$I$21:$M$22,4,FALSE),0),
AND(P97&gt;=16,P97&lt;=18),IFERROR(VLOOKUP(入力項目!$S$16,子育て関連マスタ!$I$26:$M$28,4,FALSE),0),
AND(P97&gt;=19,P97&lt;=20,入力項目!$S$16="高専"),IFERROR(VLOOKUP(入力項目!$S$16,子育て関連マスタ!$I$26:$M$28,4,FALSE),0),
AND(P97&gt;=19,P97&lt;=20,入力項目!$S$16&lt;&gt;"高専"),IFERROR(VLOOKUP(入力項目!$S$17,子育て関連マスタ!$I$32:$M$37,4,FALSE),0),
AND(P97&gt;=21,P97&lt;=22,入力項目!$S$16="高専"),IFERROR(VLOOKUP(入力項目!$S$17,子育て関連マスタ!$I$32:$M$34,4,FALSE),0),
AND(P97&gt;=21,P97&lt;=22,入力項目!$S$16&lt;&gt;"高専"),IFERROR(VLOOKUP(入力項目!$S$17,子育て関連マスタ!$I$32:$M$34,4,FALSE),0),
P97&gt;=23,0
) +
IF($D97=4,
  IFERROR(_xlfn.IFS(
  P97&lt;=入力項目!$S$11,0,
  AND(P97=入力項目!$S$11),IFERROR(VLOOKUP(入力項目!$S$12,子育て関連マスタ!$I$4:$M$5,2,FALSE),0),
  AND(P97=4),IFERROR(VLOOKUP(入力項目!$S$13,子育て関連マスタ!$I$9:$M$12,2,FALSE),0),
  AND(P97=7),IFERROR(VLOOKUP(入力項目!$S$14,子育て関連マスタ!$I$16:$M$17,2,FALSE),0),
  AND(P97=13),IFERROR(VLOOKUP(入力項目!$S$15,子育て関連マスタ!$I$21:$M$22,2,FALSE),0),
  AND(P97=16),IFERROR(VLOOKUP(入力項目!$S$16,子育て関連マスタ!$I$26:$M$28,2,FALSE),0),
  AND(P97=19,入力項目!$S$16&lt;&gt;"高専"),IFERROR(VLOOKUP(入力項目!$S$17,子育て関連マスタ!$I$32:$M$37,2,FALSE),0),
  AND(P97=21,入力項目!$S$16="高専"),IFERROR(VLOOKUP(入力項目!$S$17,子育て関連マスタ!$I$32:$M$37,2,FALSE),0),
  P97&gt;=22,0
  ),0),0
) +
IF(AND(P97&gt;=1,P97&lt;=15),IF($D97=入力項目!$S$8,入力項目!$S$3,0),0) +
IF(AND(P97&gt;=1,P97&lt;=15),IF($D97=5,入力項目!$S$4,0),0) +
IF(AND(P97&gt;=1,P97&lt;=15),IF($D97=12,入力項目!$S$5,0),0) +
IF(AND(入力項目!$S$7=$A97,入力項目!$S$8=$D97),子育て関連マスタ!$C$14,0) +
IFERROR(IF(AND(YEAR(EDATE(DATE(入力項目!$S$7,入力項目!$S$8,1),1))=$A97,MONTH(EDATE(DATE(入力項目!$S$7,入力項目!$S$8,1),1))=$D97),子育て関連マスタ!$C$15,0),0) +
IF(AND(OR(P97=3,P97=5,P97=7),$D97=11),子育て関連マスタ!$C$17,0) +
IF(AND(P97=20,$D97=1),子育て関連マスタ!$C$18,0) +
IF(AND(P97=20,$D97=1),
IFERROR(_xlfn.IFS(
入力項目!$S$10="男",子育て関連マスタ!$C$18,
入力項目!$S$10="女",子育て関連マスタ!$C$19
),0),0
) +
IF(AND(P97&gt;=入力項目!$S$18,P97&lt;=入力項目!$S$19),入力項目!$S$20,0) +
IF(AND(P97&gt;=入力項目!$S$21,P97&lt;=入力項目!$S$22),入力項目!$S$23,0) +
IF(AND(P97&gt;=入力項目!$S$24,P97&lt;=入力項目!$S$25),入力項目!$S$26,0)
)</f>
        <v>-30000</v>
      </c>
      <c r="AE97">
        <f ca="1">-(
_xlfn.IFS(
Q97&lt;=入力項目!$S$11,0,
AND(Q97&gt;=入力項目!$S$11+1,Q97&lt;=3),IFERROR(VLOOKUP(入力項目!$S$12,子育て関連マスタ!$I$4:$M$5,4,FALSE),0),
AND(Q97&gt;=4,Q97&lt;=6),IFERROR(VLOOKUP(入力項目!$S$13,子育て関連マスタ!$I$9:$M$12,4,FALSE),0),
AND(Q97&gt;=7,Q97&lt;=12),IFERROR(VLOOKUP(入力項目!$S$14,子育て関連マスタ!$I$16:$M$17,4,FALSE),0),
AND(Q97&gt;=13,Q97&lt;=15),IFERROR(VLOOKUP(入力項目!$S$15,子育て関連マスタ!$I$21:$M$22,4,FALSE),0),
AND(Q97&gt;=16,Q97&lt;=18),IFERROR(VLOOKUP(入力項目!$S$16,子育て関連マスタ!$I$26:$M$28,4,FALSE),0),
AND(Q97&gt;=19,Q97&lt;=20,入力項目!$S$16="高専"),IFERROR(VLOOKUP(入力項目!$S$16,子育て関連マスタ!$I$26:$M$28,4,FALSE),0),
AND(Q97&gt;=19,Q97&lt;=20,入力項目!$S$16&lt;&gt;"高専"),IFERROR(VLOOKUP(入力項目!$S$17,子育て関連マスタ!$I$32:$M$37,4,FALSE),0),
AND(Q97&gt;=21,Q97&lt;=22,入力項目!$S$16="高専"),IFERROR(VLOOKUP(入力項目!$S$17,子育て関連マスタ!$I$32:$M$34,4,FALSE),0),
AND(Q97&gt;=21,Q97&lt;=22,入力項目!$S$16&lt;&gt;"高専"),IFERROR(VLOOKUP(入力項目!$S$17,子育て関連マスタ!$I$32:$M$34,4,FALSE),0),
Q97&gt;=23,0
) +
IF($D97=4,
  IFERROR(_xlfn.IFS(
  Q97&lt;=入力項目!$S$11,0,
  AND(Q97=入力項目!$S$11),IFERROR(VLOOKUP(入力項目!$S$12,子育て関連マスタ!$I$4:$M$5,2,FALSE),0),
  AND(Q97=4),IFERROR(VLOOKUP(入力項目!$S$13,子育て関連マスタ!$I$9:$M$12,2,FALSE),0),
  AND(Q97=7),IFERROR(VLOOKUP(入力項目!$S$14,子育て関連マスタ!$I$16:$M$17,2,FALSE),0),
  AND(Q97=13),IFERROR(VLOOKUP(入力項目!$S$15,子育て関連マスタ!$I$21:$M$22,2,FALSE),0),
  AND(Q97=16),IFERROR(VLOOKUP(入力項目!$S$16,子育て関連マスタ!$I$26:$M$28,2,FALSE),0),
  AND(Q97=19,入力項目!$S$16&lt;&gt;"高専"),IFERROR(VLOOKUP(入力項目!$S$17,子育て関連マスタ!$I$32:$M$37,2,FALSE),0),
  AND(Q97=21,入力項目!$S$16="高専"),IFERROR(VLOOKUP(入力項目!$S$17,子育て関連マスタ!$I$32:$M$37,2,FALSE),0),
  Q97&gt;=22,0
  ),0),0
) +
IF(AND(Q97&gt;=1,Q97&lt;=15),IF($D97=入力項目!$S$8,入力項目!$S$3,0),0) +
IF(AND(Q97&gt;=1,Q97&lt;=15),IF($D97=5,入力項目!$S$4,0),0) +
IF(AND(Q97&gt;=1,Q97&lt;=15),IF($D97=12,入力項目!$S$5,0),0) +
IF(AND(入力項目!$S$7=$A97,入力項目!$S$8=$D97),子育て関連マスタ!$C$14,0) +
IFERROR(IF(AND(YEAR(EDATE(DATE(入力項目!$S$7,入力項目!$S$8,1),1))=$A97,MONTH(EDATE(DATE(入力項目!$S$7,入力項目!$S$8,1),1))=$D97),子育て関連マスタ!$C$15,0),0) +
IF(AND(OR(Q97=3,Q97=5,Q97=7),$D97=11),子育て関連マスタ!$C$17,0) +
IF(AND(Q97=20,$D97=1),子育て関連マスタ!$C$18,0) +
IF(AND(Q97=20,$D97=1),
IFERROR(_xlfn.IFS(
入力項目!$S$10="男",子育て関連マスタ!$C$18,
入力項目!$S$10="女",子育て関連マスタ!$C$19
),0),0
) +
IF(AND(Q97&gt;=入力項目!$S$18,Q97&lt;=入力項目!$S$19),入力項目!$S$20,0) +
IF(AND(Q97&gt;=入力項目!$S$21,Q97&lt;=入力項目!$S$22),入力項目!$S$23,0) +
IF(AND(Q97&gt;=入力項目!$S$24,Q97&lt;=入力項目!$S$25),入力項目!$S$26,0)
)</f>
        <v>-40000</v>
      </c>
      <c r="AF97">
        <f ca="1">-(
_xlfn.IFS(
R97&lt;=入力項目!$S$11,0,
AND(R97&gt;=入力項目!$S$11+1,R97&lt;=3),IFERROR(VLOOKUP(入力項目!$S$12,子育て関連マスタ!$I$4:$M$5,4,FALSE),0),
AND(R97&gt;=4,R97&lt;=6),IFERROR(VLOOKUP(入力項目!$S$13,子育て関連マスタ!$I$9:$M$12,4,FALSE),0),
AND(R97&gt;=7,R97&lt;=12),IFERROR(VLOOKUP(入力項目!$S$14,子育て関連マスタ!$I$16:$M$17,4,FALSE),0),
AND(R97&gt;=13,R97&lt;=15),IFERROR(VLOOKUP(入力項目!$S$15,子育て関連マスタ!$I$21:$M$22,4,FALSE),0),
AND(R97&gt;=16,R97&lt;=18),IFERROR(VLOOKUP(入力項目!$S$16,子育て関連マスタ!$I$26:$M$28,4,FALSE),0),
AND(R97&gt;=19,R97&lt;=20,入力項目!$S$16="高専"),IFERROR(VLOOKUP(入力項目!$S$16,子育て関連マスタ!$I$26:$M$28,4,FALSE),0),
AND(R97&gt;=19,R97&lt;=20,入力項目!$S$16&lt;&gt;"高専"),IFERROR(VLOOKUP(入力項目!$S$17,子育て関連マスタ!$I$32:$M$37,4,FALSE),0),
AND(R97&gt;=21,R97&lt;=22,入力項目!$S$16="高専"),IFERROR(VLOOKUP(入力項目!$S$17,子育て関連マスタ!$I$32:$M$34,4,FALSE),0),
AND(R97&gt;=21,R97&lt;=22,入力項目!$S$16&lt;&gt;"高専"),IFERROR(VLOOKUP(入力項目!$S$17,子育て関連マスタ!$I$32:$M$34,4,FALSE),0),
R97&gt;=23,0
) +
IF($D97=4,
  IFERROR(_xlfn.IFS(
  R97&lt;=入力項目!$S$11,0,
  AND(R97=入力項目!$S$11),IFERROR(VLOOKUP(入力項目!$S$12,子育て関連マスタ!$I$4:$M$5,2,FALSE),0),
  AND(R97=4),IFERROR(VLOOKUP(入力項目!$S$13,子育て関連マスタ!$I$9:$M$12,2,FALSE),0),
  AND(R97=7),IFERROR(VLOOKUP(入力項目!$S$14,子育て関連マスタ!$I$16:$M$17,2,FALSE),0),
  AND(R97=13),IFERROR(VLOOKUP(入力項目!$S$15,子育て関連マスタ!$I$21:$M$22,2,FALSE),0),
  AND(R97=16),IFERROR(VLOOKUP(入力項目!$S$16,子育て関連マスタ!$I$26:$M$28,2,FALSE),0),
  AND(R97=19,入力項目!$S$16&lt;&gt;"高専"),IFERROR(VLOOKUP(入力項目!$S$17,子育て関連マスタ!$I$32:$M$37,2,FALSE),0),
  AND(R97=21,入力項目!$S$16="高専"),IFERROR(VLOOKUP(入力項目!$S$17,子育て関連マスタ!$I$32:$M$37,2,FALSE),0),
  R97&gt;=22,0
  ),0),0
) +
IF(AND(R97&gt;=1,R97&lt;=15),IF($D97=入力項目!$S$8,入力項目!$S$3,0),0) +
IF(AND(R97&gt;=1,R97&lt;=15),IF($D97=5,入力項目!$S$4,0),0) +
IF(AND(R97&gt;=1,R97&lt;=15),IF($D97=12,入力項目!$S$5,0),0) +
IF(AND(入力項目!$S$7=$A97,入力項目!$S$8=$D97),子育て関連マスタ!$C$14,0) +
IFERROR(IF(AND(YEAR(EDATE(DATE(入力項目!$S$7,入力項目!$S$8,1),1))=$A97,MONTH(EDATE(DATE(入力項目!$S$7,入力項目!$S$8,1),1))=$D97),子育て関連マスタ!$C$15,0),0) +
IF(AND(OR(R97=3,R97=5,R97=7),$D97=11),子育て関連マスタ!$C$17,0) +
IF(AND(R97=20,$D97=1),子育て関連マスタ!$C$18,0) +
IF(AND(R97=20,$D97=1),
IFERROR(_xlfn.IFS(
入力項目!$S$10="男",子育て関連マスタ!$C$18,
入力項目!$S$10="女",子育て関連マスタ!$C$19
),0),0
) +
IF(AND(R97&gt;=入力項目!$S$18,R97&lt;=入力項目!$S$19),入力項目!$S$20,0) +
IF(AND(R97&gt;=入力項目!$S$21,R97&lt;=入力項目!$S$22),入力項目!$S$23,0) +
IF(AND(R97&gt;=入力項目!$S$24,R97&lt;=入力項目!$S$25),入力項目!$S$26,0)
)</f>
        <v>0</v>
      </c>
      <c r="AG97">
        <f ca="1">-(
_xlfn.IFS(
S97&lt;=入力項目!$S$11,0,
AND(S97&gt;=入力項目!$S$11+1,S97&lt;=3),IFERROR(VLOOKUP(入力項目!$S$12,子育て関連マスタ!$I$4:$M$5,4,FALSE),0),
AND(S97&gt;=4,S97&lt;=6),IFERROR(VLOOKUP(入力項目!$S$13,子育て関連マスタ!$I$9:$M$12,4,FALSE),0),
AND(S97&gt;=7,S97&lt;=12),IFERROR(VLOOKUP(入力項目!$S$14,子育て関連マスタ!$I$16:$M$17,4,FALSE),0),
AND(S97&gt;=13,S97&lt;=15),IFERROR(VLOOKUP(入力項目!$S$15,子育て関連マスタ!$I$21:$M$22,4,FALSE),0),
AND(S97&gt;=16,S97&lt;=18),IFERROR(VLOOKUP(入力項目!$S$16,子育て関連マスタ!$I$26:$M$28,4,FALSE),0),
AND(S97&gt;=19,S97&lt;=20,入力項目!$S$16="高専"),IFERROR(VLOOKUP(入力項目!$S$16,子育て関連マスタ!$I$26:$M$28,4,FALSE),0),
AND(S97&gt;=19,S97&lt;=20,入力項目!$S$16&lt;&gt;"高専"),IFERROR(VLOOKUP(入力項目!$S$17,子育て関連マスタ!$I$32:$M$37,4,FALSE),0),
AND(S97&gt;=21,S97&lt;=22,入力項目!$S$16="高専"),IFERROR(VLOOKUP(入力項目!$S$17,子育て関連マスタ!$I$32:$M$34,4,FALSE),0),
AND(S97&gt;=21,S97&lt;=22,入力項目!$S$16&lt;&gt;"高専"),IFERROR(VLOOKUP(入力項目!$S$17,子育て関連マスタ!$I$32:$M$34,4,FALSE),0),
S97&gt;=23,0
) +
IF($D97=4,
  IFERROR(_xlfn.IFS(
  S97&lt;=入力項目!$S$11,0,
  AND(S97=入力項目!$S$11),IFERROR(VLOOKUP(入力項目!$S$12,子育て関連マスタ!$I$4:$M$5,2,FALSE),0),
  AND(S97=4),IFERROR(VLOOKUP(入力項目!$S$13,子育て関連マスタ!$I$9:$M$12,2,FALSE),0),
  AND(S97=7),IFERROR(VLOOKUP(入力項目!$S$14,子育て関連マスタ!$I$16:$M$17,2,FALSE),0),
  AND(S97=13),IFERROR(VLOOKUP(入力項目!$S$15,子育て関連マスタ!$I$21:$M$22,2,FALSE),0),
  AND(S97=16),IFERROR(VLOOKUP(入力項目!$S$16,子育て関連マスタ!$I$26:$M$28,2,FALSE),0),
  AND(S97=19,入力項目!$S$16&lt;&gt;"高専"),IFERROR(VLOOKUP(入力項目!$S$17,子育て関連マスタ!$I$32:$M$37,2,FALSE),0),
  AND(S97=21,入力項目!$S$16="高専"),IFERROR(VLOOKUP(入力項目!$S$17,子育て関連マスタ!$I$32:$M$37,2,FALSE),0),
  S97&gt;=22,0
  ),0),0
) +
IF(AND(S97&gt;=1,S97&lt;=15),IF($D97=入力項目!$S$8,入力項目!$S$3,0),0) +
IF(AND(S97&gt;=1,S97&lt;=15),IF($D97=5,入力項目!$S$4,0),0) +
IF(AND(S97&gt;=1,S97&lt;=15),IF($D97=12,入力項目!$S$5,0),0) +
IF(AND(入力項目!$S$7=$A97,入力項目!$S$8=$D97),子育て関連マスタ!$C$14,0) +
IFERROR(IF(AND(YEAR(EDATE(DATE(入力項目!$S$7,入力項目!$S$8,1),1))=$A97,MONTH(EDATE(DATE(入力項目!$S$7,入力項目!$S$8,1),1))=$D97),子育て関連マスタ!$C$15,0),0) +
IF(AND(OR(S97=3,S97=5,S97=7),$D97=11),子育て関連マスタ!$C$17,0) +
IF(AND(S97=20,$D97=1),子育て関連マスタ!$C$18,0) +
IF(AND(S97=20,$D97=1),
IFERROR(_xlfn.IFS(
入力項目!$S$10="男",子育て関連マスタ!$C$18,
入力項目!$S$10="女",子育て関連マスタ!$C$19
),0),0
) +
IF(AND(S97&gt;=入力項目!$S$18,S97&lt;=入力項目!$S$19),入力項目!$S$20,0) +
IF(AND(S97&gt;=入力項目!$S$21,S97&lt;=入力項目!$S$22),入力項目!$S$23,0) +
IF(AND(S97&gt;=入力項目!$S$24,S97&lt;=入力項目!$S$25),入力項目!$S$26,0)
)</f>
        <v>0</v>
      </c>
      <c r="AH97">
        <f ca="1">-(
_xlfn.IFS(
T97&lt;=入力項目!$S$11,0,
AND(T97&gt;=入力項目!$S$11+1,T97&lt;=3),IFERROR(VLOOKUP(入力項目!$S$12,子育て関連マスタ!$I$4:$M$5,4,FALSE),0),
AND(T97&gt;=4,T97&lt;=6),IFERROR(VLOOKUP(入力項目!$S$13,子育て関連マスタ!$I$9:$M$12,4,FALSE),0),
AND(T97&gt;=7,T97&lt;=12),IFERROR(VLOOKUP(入力項目!$S$14,子育て関連マスタ!$I$16:$M$17,4,FALSE),0),
AND(T97&gt;=13,T97&lt;=15),IFERROR(VLOOKUP(入力項目!$S$15,子育て関連マスタ!$I$21:$M$22,4,FALSE),0),
AND(T97&gt;=16,T97&lt;=18),IFERROR(VLOOKUP(入力項目!$S$16,子育て関連マスタ!$I$26:$M$28,4,FALSE),0),
AND(T97&gt;=19,T97&lt;=20,入力項目!$S$16="高専"),IFERROR(VLOOKUP(入力項目!$S$16,子育て関連マスタ!$I$26:$M$28,4,FALSE),0),
AND(T97&gt;=19,T97&lt;=20,入力項目!$S$16&lt;&gt;"高専"),IFERROR(VLOOKUP(入力項目!$S$17,子育て関連マスタ!$I$32:$M$37,4,FALSE),0),
AND(T97&gt;=21,T97&lt;=22,入力項目!$S$16="高専"),IFERROR(VLOOKUP(入力項目!$S$17,子育て関連マスタ!$I$32:$M$34,4,FALSE),0),
AND(T97&gt;=21,T97&lt;=22,入力項目!$S$16&lt;&gt;"高専"),IFERROR(VLOOKUP(入力項目!$S$17,子育て関連マスタ!$I$32:$M$34,4,FALSE),0),
T97&gt;=23,0
) +
IF($D97=4,
  IFERROR(_xlfn.IFS(
  T97&lt;=入力項目!$S$11,0,
  AND(T97=入力項目!$S$11),IFERROR(VLOOKUP(入力項目!$S$12,子育て関連マスタ!$I$4:$M$5,2,FALSE),0),
  AND(T97=4),IFERROR(VLOOKUP(入力項目!$S$13,子育て関連マスタ!$I$9:$M$12,2,FALSE),0),
  AND(T97=7),IFERROR(VLOOKUP(入力項目!$S$14,子育て関連マスタ!$I$16:$M$17,2,FALSE),0),
  AND(T97=13),IFERROR(VLOOKUP(入力項目!$S$15,子育て関連マスタ!$I$21:$M$22,2,FALSE),0),
  AND(T97=16),IFERROR(VLOOKUP(入力項目!$S$16,子育て関連マスタ!$I$26:$M$28,2,FALSE),0),
  AND(T97=19,入力項目!$S$16&lt;&gt;"高専"),IFERROR(VLOOKUP(入力項目!$S$17,子育て関連マスタ!$I$32:$M$37,2,FALSE),0),
  AND(T97=21,入力項目!$S$16="高専"),IFERROR(VLOOKUP(入力項目!$S$17,子育て関連マスタ!$I$32:$M$37,2,FALSE),0),
  T97&gt;=22,0
  ),0),0
) +
IF(AND(T97&gt;=1,T97&lt;=15),IF($D97=入力項目!$S$8,入力項目!$S$3,0),0) +
IF(AND(T97&gt;=1,T97&lt;=15),IF($D97=5,入力項目!$S$4,0),0) +
IF(AND(T97&gt;=1,T97&lt;=15),IF($D97=12,入力項目!$S$5,0),0) +
IF(AND(入力項目!$S$7=$A97,入力項目!$S$8=$D97),子育て関連マスタ!$C$14,0) +
IFERROR(IF(AND(YEAR(EDATE(DATE(入力項目!$S$7,入力項目!$S$8,1),1))=$A97,MONTH(EDATE(DATE(入力項目!$S$7,入力項目!$S$8,1),1))=$D97),子育て関連マスタ!$C$15,0),0) +
IF(AND(OR(T97=3,T97=5,T97=7),$D97=11),子育て関連マスタ!$C$17,0) +
IF(AND(T97=20,$D97=1),子育て関連マスタ!$C$18,0) +
IF(AND(T97=20,$D97=1),
IFERROR(_xlfn.IFS(
入力項目!$S$10="男",子育て関連マスタ!$C$18,
入力項目!$S$10="女",子育て関連マスタ!$C$19
),0),0
) +
IF(AND(T97&gt;=入力項目!$S$18,T97&lt;=入力項目!$S$19),入力項目!$S$20,0) +
IF(AND(T97&gt;=入力項目!$S$21,T97&lt;=入力項目!$S$22),入力項目!$S$23,0) +
IF(AND(T97&gt;=入力項目!$S$24,T97&lt;=入力項目!$S$25),入力項目!$S$26,0)
)</f>
        <v>0</v>
      </c>
      <c r="AI97">
        <f ca="1">-(
_xlfn.IFS(
U97&lt;=入力項目!$S$11,0,
AND(U97&gt;=入力項目!$S$11+1,U97&lt;=3),IFERROR(VLOOKUP(入力項目!$S$12,子育て関連マスタ!$I$4:$M$5,4,FALSE),0),
AND(U97&gt;=4,U97&lt;=6),IFERROR(VLOOKUP(入力項目!$S$13,子育て関連マスタ!$I$9:$M$12,4,FALSE),0),
AND(U97&gt;=7,U97&lt;=12),IFERROR(VLOOKUP(入力項目!$S$14,子育て関連マスタ!$I$16:$M$17,4,FALSE),0),
AND(U97&gt;=13,U97&lt;=15),IFERROR(VLOOKUP(入力項目!$S$15,子育て関連マスタ!$I$21:$M$22,4,FALSE),0),
AND(U97&gt;=16,U97&lt;=18),IFERROR(VLOOKUP(入力項目!$S$16,子育て関連マスタ!$I$26:$M$28,4,FALSE),0),
AND(U97&gt;=19,U97&lt;=20,入力項目!$S$16="高専"),IFERROR(VLOOKUP(入力項目!$S$16,子育て関連マスタ!$I$26:$M$28,4,FALSE),0),
AND(U97&gt;=19,U97&lt;=20,入力項目!$S$16&lt;&gt;"高専"),IFERROR(VLOOKUP(入力項目!$S$17,子育て関連マスタ!$I$32:$M$37,4,FALSE),0),
AND(U97&gt;=21,U97&lt;=22,入力項目!$S$16="高専"),IFERROR(VLOOKUP(入力項目!$S$17,子育て関連マスタ!$I$32:$M$34,4,FALSE),0),
AND(U97&gt;=21,U97&lt;=22,入力項目!$S$16&lt;&gt;"高専"),IFERROR(VLOOKUP(入力項目!$S$17,子育て関連マスタ!$I$32:$M$34,4,FALSE),0),
U97&gt;=23,0
) +
IF($D97=4,
  IFERROR(_xlfn.IFS(
  U97&lt;=入力項目!$S$11,0,
  AND(U97=入力項目!$S$11),IFERROR(VLOOKUP(入力項目!$S$12,子育て関連マスタ!$I$4:$M$5,2,FALSE),0),
  AND(U97=4),IFERROR(VLOOKUP(入力項目!$S$13,子育て関連マスタ!$I$9:$M$12,2,FALSE),0),
  AND(U97=7),IFERROR(VLOOKUP(入力項目!$S$14,子育て関連マスタ!$I$16:$M$17,2,FALSE),0),
  AND(U97=13),IFERROR(VLOOKUP(入力項目!$S$15,子育て関連マスタ!$I$21:$M$22,2,FALSE),0),
  AND(U97=16),IFERROR(VLOOKUP(入力項目!$S$16,子育て関連マスタ!$I$26:$M$28,2,FALSE),0),
  AND(U97=19,入力項目!$S$16&lt;&gt;"高専"),IFERROR(VLOOKUP(入力項目!$S$17,子育て関連マスタ!$I$32:$M$37,2,FALSE),0),
  AND(U97=21,入力項目!$S$16="高専"),IFERROR(VLOOKUP(入力項目!$S$17,子育て関連マスタ!$I$32:$M$37,2,FALSE),0),
  U97&gt;=22,0
  ),0),0
) +
IF(AND(U97&gt;=1,U97&lt;=15),IF($D97=入力項目!$S$8,入力項目!$S$3,0),0) +
IF(AND(U97&gt;=1,U97&lt;=15),IF($D97=5,入力項目!$S$4,0),0) +
IF(AND(U97&gt;=1,U97&lt;=15),IF($D97=12,入力項目!$S$5,0),0) +
IF(AND(入力項目!$S$7=$A97,入力項目!$S$8=$D97),子育て関連マスタ!$C$14,0) +
IFERROR(IF(AND(YEAR(EDATE(DATE(入力項目!$S$7,入力項目!$S$8,1),1))=$A97,MONTH(EDATE(DATE(入力項目!$S$7,入力項目!$S$8,1),1))=$D97),子育て関連マスタ!$C$15,0),0) +
IF(AND(OR(U97=3,U97=5,U97=7),$D97=11),子育て関連マスタ!$C$17,0) +
IF(AND(U97=20,$D97=1),子育て関連マスタ!$C$18,0) +
IF(AND(U97=20,$D97=1),
IFERROR(_xlfn.IFS(
入力項目!$S$10="男",子育て関連マスタ!$C$18,
入力項目!$S$10="女",子育て関連マスタ!$C$19
),0),0
) +
IF(AND(U97&gt;=入力項目!$S$18,U97&lt;=入力項目!$S$19),入力項目!$S$20,0) +
IF(AND(U97&gt;=入力項目!$S$21,U97&lt;=入力項目!$S$22),入力項目!$S$23,0) +
IF(AND(U97&gt;=入力項目!$S$24,U97&lt;=入力項目!$S$25),入力項目!$S$26,0)
)</f>
        <v>0</v>
      </c>
      <c r="AJ97" s="10">
        <f ca="1">-VLOOKUP($D97,月別収支!$A$2:$H$13,7,FALSE)</f>
        <v>-20000</v>
      </c>
    </row>
    <row r="98" spans="1:36" x14ac:dyDescent="0.4">
      <c r="A98">
        <f t="shared" ca="1" si="20"/>
        <v>2032</v>
      </c>
      <c r="B98">
        <f t="shared" ca="1" si="27"/>
        <v>2032</v>
      </c>
      <c r="C98">
        <f t="shared" ca="1" si="28"/>
        <v>8</v>
      </c>
      <c r="D98">
        <f t="shared" ca="1" si="21"/>
        <v>8</v>
      </c>
      <c r="E98" t="str">
        <f t="shared" ca="1" si="22"/>
        <v>2032年8月</v>
      </c>
      <c r="F98">
        <f ca="1">IF(OR(入力項目!$N$5&lt;$A98,AND(入力項目!$N$5=$A98,入力項目!$N$6&lt;$D98)),IF(F97=0,1,IF(G98=12,F97+1,F97)),0)</f>
        <v>7</v>
      </c>
      <c r="G98">
        <f ca="1">IF(OR(入力項目!$N$5&lt;$A98,AND(入力項目!$N$5=$A98,入力項目!$N$6&lt;$D98)),IF(G97=12,1,G97+1),0)</f>
        <v>10</v>
      </c>
      <c r="H98" t="str">
        <f t="shared" ca="1" si="23"/>
        <v>7_10</v>
      </c>
      <c r="I98">
        <f ca="1">IF(
  IFERROR(AND($C98&gt;0,MOD($C98,入力項目!$N$22)=0,$D98=入力項目!$N$23), FALSE),
  1,
  IF(
    AND(I97&gt;0,J97=12),
    IF(I97=入力項目!$N$28, 0, I97+1),
    I97
  )
)</f>
        <v>0</v>
      </c>
      <c r="J98">
        <f ca="1">IF($D98=入力項目!$N$23,1,IFERROR(J97+1,1))</f>
        <v>3</v>
      </c>
      <c r="K98" t="str">
        <f t="shared" ca="1" si="24"/>
        <v>0_3</v>
      </c>
      <c r="L98">
        <f ca="1">L97+IF(入力項目!$D$4=$D98,1,0)</f>
        <v>36</v>
      </c>
      <c r="M98" t="str">
        <f t="shared" ca="1" si="25"/>
        <v>36歳</v>
      </c>
      <c r="N98">
        <f t="shared" ca="1" si="29"/>
        <v>37</v>
      </c>
      <c r="O98" t="str">
        <f t="shared" ca="1" si="26"/>
        <v>37歳</v>
      </c>
      <c r="P98">
        <f t="shared" ca="1" si="30"/>
        <v>12</v>
      </c>
      <c r="Q98">
        <f t="shared" ca="1" si="31"/>
        <v>10</v>
      </c>
      <c r="R98">
        <f t="shared" ca="1" si="32"/>
        <v>2033</v>
      </c>
      <c r="S98">
        <f t="shared" ca="1" si="33"/>
        <v>2033</v>
      </c>
      <c r="T98">
        <f t="shared" ca="1" si="34"/>
        <v>2033</v>
      </c>
      <c r="U98">
        <f t="shared" ca="1" si="35"/>
        <v>2033</v>
      </c>
      <c r="V98" s="10">
        <f t="shared" ca="1" si="36"/>
        <v>13924680</v>
      </c>
      <c r="W98" s="10">
        <f ca="1">IF($L98&lt;その他マスタ!$B$1,VLOOKUP($D98,月別収支!$A$2:$H$13,2,FALSE),その他マスタ!$B$3)+IF(AND($L98=その他マスタ!$B$1,入力項目!$I$9="あり",$D98=入力項目!$D$4),その他マスタ!$B$2,0)</f>
        <v>300000</v>
      </c>
      <c r="X98" s="10">
        <f ca="1">-IF(入力項目!$K$5=TRUE,
IF($F98+$G98&lt;3,VLOOKUP($D98,月別収支!$A$2:$H$13,8,FALSE),0)+IFERROR(VLOOKUP($H98,住宅ローン計算!C:P,13,FALSE),0)+IF($F98&gt;1,IF(OR($G98=3,$G98=6,$G98=9,$G98=12),ROUNDUP(入力項目!$N$18/4,0),0),0),
VLOOKUP($D98,月別収支!$A$2:$H$13,8,FALSE))</f>
        <v>-52677</v>
      </c>
      <c r="Y98" s="10">
        <f ca="1">-VLOOKUP($D98,月別収支!$A$2:$H$13,3,FALSE)</f>
        <v>-75000</v>
      </c>
      <c r="Z98" s="10">
        <f ca="1">-VLOOKUP($D98,月別収支!$A$2:$H$13,4,FALSE)</f>
        <v>-27000</v>
      </c>
      <c r="AA98" s="10">
        <f ca="1">-VLOOKUP($D98,月別収支!$A$2:$H$13,6,FALSE)</f>
        <v>-10000</v>
      </c>
      <c r="AB98" s="10">
        <f ca="1">-(
VLOOKUP($D98,月別収支!$A$2:$H$13,5,FALSE)+IF(AND(入力項目!$I$27&lt;=$A98,ISEVEN($A98-入力項目!$I$27),入力項目!$I$28=$D98),入力項目!$I$26,0)
+IF(入力項目!$K$26=TRUE,
IFERROR(VLOOKUP($K98,マイカーローン計算!C:P,13,FALSE),0),
IFERROR(
  IF(AND($C98&gt;0,MOD($C98,入力項目!$N$22)=0,$D98=入力項目!$N$23),入力項目!$N$24,0),
 0
)
)
)</f>
        <v>-20000</v>
      </c>
      <c r="AC98" s="10">
        <f ca="1">-IF($A98&lt;入力項目!$N$33,入力項目!$N$35,IF(AND($A98=入力項目!$N$33,$D98&lt;=入力項目!$N$34),入力項目!$N$35,0))</f>
        <v>0</v>
      </c>
      <c r="AD98">
        <f ca="1">-(
_xlfn.IFS(
P98&lt;=入力項目!$S$11,0,
AND(P98&gt;=入力項目!$S$11+1,P98&lt;=3),IFERROR(VLOOKUP(入力項目!$S$12,子育て関連マスタ!$I$4:$M$5,4,FALSE),0),
AND(P98&gt;=4,P98&lt;=6),IFERROR(VLOOKUP(入力項目!$S$13,子育て関連マスタ!$I$9:$M$12,4,FALSE),0),
AND(P98&gt;=7,P98&lt;=12),IFERROR(VLOOKUP(入力項目!$S$14,子育て関連マスタ!$I$16:$M$17,4,FALSE),0),
AND(P98&gt;=13,P98&lt;=15),IFERROR(VLOOKUP(入力項目!$S$15,子育て関連マスタ!$I$21:$M$22,4,FALSE),0),
AND(P98&gt;=16,P98&lt;=18),IFERROR(VLOOKUP(入力項目!$S$16,子育て関連マスタ!$I$26:$M$28,4,FALSE),0),
AND(P98&gt;=19,P98&lt;=20,入力項目!$S$16="高専"),IFERROR(VLOOKUP(入力項目!$S$16,子育て関連マスタ!$I$26:$M$28,4,FALSE),0),
AND(P98&gt;=19,P98&lt;=20,入力項目!$S$16&lt;&gt;"高専"),IFERROR(VLOOKUP(入力項目!$S$17,子育て関連マスタ!$I$32:$M$37,4,FALSE),0),
AND(P98&gt;=21,P98&lt;=22,入力項目!$S$16="高専"),IFERROR(VLOOKUP(入力項目!$S$17,子育て関連マスタ!$I$32:$M$34,4,FALSE),0),
AND(P98&gt;=21,P98&lt;=22,入力項目!$S$16&lt;&gt;"高専"),IFERROR(VLOOKUP(入力項目!$S$17,子育て関連マスタ!$I$32:$M$34,4,FALSE),0),
P98&gt;=23,0
) +
IF($D98=4,
  IFERROR(_xlfn.IFS(
  P98&lt;=入力項目!$S$11,0,
  AND(P98=入力項目!$S$11),IFERROR(VLOOKUP(入力項目!$S$12,子育て関連マスタ!$I$4:$M$5,2,FALSE),0),
  AND(P98=4),IFERROR(VLOOKUP(入力項目!$S$13,子育て関連マスタ!$I$9:$M$12,2,FALSE),0),
  AND(P98=7),IFERROR(VLOOKUP(入力項目!$S$14,子育て関連マスタ!$I$16:$M$17,2,FALSE),0),
  AND(P98=13),IFERROR(VLOOKUP(入力項目!$S$15,子育て関連マスタ!$I$21:$M$22,2,FALSE),0),
  AND(P98=16),IFERROR(VLOOKUP(入力項目!$S$16,子育て関連マスタ!$I$26:$M$28,2,FALSE),0),
  AND(P98=19,入力項目!$S$16&lt;&gt;"高専"),IFERROR(VLOOKUP(入力項目!$S$17,子育て関連マスタ!$I$32:$M$37,2,FALSE),0),
  AND(P98=21,入力項目!$S$16="高専"),IFERROR(VLOOKUP(入力項目!$S$17,子育て関連マスタ!$I$32:$M$37,2,FALSE),0),
  P98&gt;=22,0
  ),0),0
) +
IF(AND(P98&gt;=1,P98&lt;=15),IF($D98=入力項目!$S$8,入力項目!$S$3,0),0) +
IF(AND(P98&gt;=1,P98&lt;=15),IF($D98=5,入力項目!$S$4,0),0) +
IF(AND(P98&gt;=1,P98&lt;=15),IF($D98=12,入力項目!$S$5,0),0) +
IF(AND(入力項目!$S$7=$A98,入力項目!$S$8=$D98),子育て関連マスタ!$C$14,0) +
IFERROR(IF(AND(YEAR(EDATE(DATE(入力項目!$S$7,入力項目!$S$8,1),1))=$A98,MONTH(EDATE(DATE(入力項目!$S$7,入力項目!$S$8,1),1))=$D98),子育て関連マスタ!$C$15,0),0) +
IF(AND(OR(P98=3,P98=5,P98=7),$D98=11),子育て関連マスタ!$C$17,0) +
IF(AND(P98=20,$D98=1),子育て関連マスタ!$C$18,0) +
IF(AND(P98=20,$D98=1),
IFERROR(_xlfn.IFS(
入力項目!$S$10="男",子育て関連マスタ!$C$18,
入力項目!$S$10="女",子育て関連マスタ!$C$19
),0),0
) +
IF(AND(P98&gt;=入力項目!$S$18,P98&lt;=入力項目!$S$19),入力項目!$S$20,0) +
IF(AND(P98&gt;=入力項目!$S$21,P98&lt;=入力項目!$S$22),入力項目!$S$23,0) +
IF(AND(P98&gt;=入力項目!$S$24,P98&lt;=入力項目!$S$25),入力項目!$S$26,0)
)</f>
        <v>-30000</v>
      </c>
      <c r="AE98">
        <f ca="1">-(
_xlfn.IFS(
Q98&lt;=入力項目!$S$11,0,
AND(Q98&gt;=入力項目!$S$11+1,Q98&lt;=3),IFERROR(VLOOKUP(入力項目!$S$12,子育て関連マスタ!$I$4:$M$5,4,FALSE),0),
AND(Q98&gt;=4,Q98&lt;=6),IFERROR(VLOOKUP(入力項目!$S$13,子育て関連マスタ!$I$9:$M$12,4,FALSE),0),
AND(Q98&gt;=7,Q98&lt;=12),IFERROR(VLOOKUP(入力項目!$S$14,子育て関連マスタ!$I$16:$M$17,4,FALSE),0),
AND(Q98&gt;=13,Q98&lt;=15),IFERROR(VLOOKUP(入力項目!$S$15,子育て関連マスタ!$I$21:$M$22,4,FALSE),0),
AND(Q98&gt;=16,Q98&lt;=18),IFERROR(VLOOKUP(入力項目!$S$16,子育て関連マスタ!$I$26:$M$28,4,FALSE),0),
AND(Q98&gt;=19,Q98&lt;=20,入力項目!$S$16="高専"),IFERROR(VLOOKUP(入力項目!$S$16,子育て関連マスタ!$I$26:$M$28,4,FALSE),0),
AND(Q98&gt;=19,Q98&lt;=20,入力項目!$S$16&lt;&gt;"高専"),IFERROR(VLOOKUP(入力項目!$S$17,子育て関連マスタ!$I$32:$M$37,4,FALSE),0),
AND(Q98&gt;=21,Q98&lt;=22,入力項目!$S$16="高専"),IFERROR(VLOOKUP(入力項目!$S$17,子育て関連マスタ!$I$32:$M$34,4,FALSE),0),
AND(Q98&gt;=21,Q98&lt;=22,入力項目!$S$16&lt;&gt;"高専"),IFERROR(VLOOKUP(入力項目!$S$17,子育て関連マスタ!$I$32:$M$34,4,FALSE),0),
Q98&gt;=23,0
) +
IF($D98=4,
  IFERROR(_xlfn.IFS(
  Q98&lt;=入力項目!$S$11,0,
  AND(Q98=入力項目!$S$11),IFERROR(VLOOKUP(入力項目!$S$12,子育て関連マスタ!$I$4:$M$5,2,FALSE),0),
  AND(Q98=4),IFERROR(VLOOKUP(入力項目!$S$13,子育て関連マスタ!$I$9:$M$12,2,FALSE),0),
  AND(Q98=7),IFERROR(VLOOKUP(入力項目!$S$14,子育て関連マスタ!$I$16:$M$17,2,FALSE),0),
  AND(Q98=13),IFERROR(VLOOKUP(入力項目!$S$15,子育て関連マスタ!$I$21:$M$22,2,FALSE),0),
  AND(Q98=16),IFERROR(VLOOKUP(入力項目!$S$16,子育て関連マスタ!$I$26:$M$28,2,FALSE),0),
  AND(Q98=19,入力項目!$S$16&lt;&gt;"高専"),IFERROR(VLOOKUP(入力項目!$S$17,子育て関連マスタ!$I$32:$M$37,2,FALSE),0),
  AND(Q98=21,入力項目!$S$16="高専"),IFERROR(VLOOKUP(入力項目!$S$17,子育て関連マスタ!$I$32:$M$37,2,FALSE),0),
  Q98&gt;=22,0
  ),0),0
) +
IF(AND(Q98&gt;=1,Q98&lt;=15),IF($D98=入力項目!$S$8,入力項目!$S$3,0),0) +
IF(AND(Q98&gt;=1,Q98&lt;=15),IF($D98=5,入力項目!$S$4,0),0) +
IF(AND(Q98&gt;=1,Q98&lt;=15),IF($D98=12,入力項目!$S$5,0),0) +
IF(AND(入力項目!$S$7=$A98,入力項目!$S$8=$D98),子育て関連マスタ!$C$14,0) +
IFERROR(IF(AND(YEAR(EDATE(DATE(入力項目!$S$7,入力項目!$S$8,1),1))=$A98,MONTH(EDATE(DATE(入力項目!$S$7,入力項目!$S$8,1),1))=$D98),子育て関連マスタ!$C$15,0),0) +
IF(AND(OR(Q98=3,Q98=5,Q98=7),$D98=11),子育て関連マスタ!$C$17,0) +
IF(AND(Q98=20,$D98=1),子育て関連マスタ!$C$18,0) +
IF(AND(Q98=20,$D98=1),
IFERROR(_xlfn.IFS(
入力項目!$S$10="男",子育て関連マスタ!$C$18,
入力項目!$S$10="女",子育て関連マスタ!$C$19
),0),0
) +
IF(AND(Q98&gt;=入力項目!$S$18,Q98&lt;=入力項目!$S$19),入力項目!$S$20,0) +
IF(AND(Q98&gt;=入力項目!$S$21,Q98&lt;=入力項目!$S$22),入力項目!$S$23,0) +
IF(AND(Q98&gt;=入力項目!$S$24,Q98&lt;=入力項目!$S$25),入力項目!$S$26,0)
)</f>
        <v>-40000</v>
      </c>
      <c r="AF98">
        <f ca="1">-(
_xlfn.IFS(
R98&lt;=入力項目!$S$11,0,
AND(R98&gt;=入力項目!$S$11+1,R98&lt;=3),IFERROR(VLOOKUP(入力項目!$S$12,子育て関連マスタ!$I$4:$M$5,4,FALSE),0),
AND(R98&gt;=4,R98&lt;=6),IFERROR(VLOOKUP(入力項目!$S$13,子育て関連マスタ!$I$9:$M$12,4,FALSE),0),
AND(R98&gt;=7,R98&lt;=12),IFERROR(VLOOKUP(入力項目!$S$14,子育て関連マスタ!$I$16:$M$17,4,FALSE),0),
AND(R98&gt;=13,R98&lt;=15),IFERROR(VLOOKUP(入力項目!$S$15,子育て関連マスタ!$I$21:$M$22,4,FALSE),0),
AND(R98&gt;=16,R98&lt;=18),IFERROR(VLOOKUP(入力項目!$S$16,子育て関連マスタ!$I$26:$M$28,4,FALSE),0),
AND(R98&gt;=19,R98&lt;=20,入力項目!$S$16="高専"),IFERROR(VLOOKUP(入力項目!$S$16,子育て関連マスタ!$I$26:$M$28,4,FALSE),0),
AND(R98&gt;=19,R98&lt;=20,入力項目!$S$16&lt;&gt;"高専"),IFERROR(VLOOKUP(入力項目!$S$17,子育て関連マスタ!$I$32:$M$37,4,FALSE),0),
AND(R98&gt;=21,R98&lt;=22,入力項目!$S$16="高専"),IFERROR(VLOOKUP(入力項目!$S$17,子育て関連マスタ!$I$32:$M$34,4,FALSE),0),
AND(R98&gt;=21,R98&lt;=22,入力項目!$S$16&lt;&gt;"高専"),IFERROR(VLOOKUP(入力項目!$S$17,子育て関連マスタ!$I$32:$M$34,4,FALSE),0),
R98&gt;=23,0
) +
IF($D98=4,
  IFERROR(_xlfn.IFS(
  R98&lt;=入力項目!$S$11,0,
  AND(R98=入力項目!$S$11),IFERROR(VLOOKUP(入力項目!$S$12,子育て関連マスタ!$I$4:$M$5,2,FALSE),0),
  AND(R98=4),IFERROR(VLOOKUP(入力項目!$S$13,子育て関連マスタ!$I$9:$M$12,2,FALSE),0),
  AND(R98=7),IFERROR(VLOOKUP(入力項目!$S$14,子育て関連マスタ!$I$16:$M$17,2,FALSE),0),
  AND(R98=13),IFERROR(VLOOKUP(入力項目!$S$15,子育て関連マスタ!$I$21:$M$22,2,FALSE),0),
  AND(R98=16),IFERROR(VLOOKUP(入力項目!$S$16,子育て関連マスタ!$I$26:$M$28,2,FALSE),0),
  AND(R98=19,入力項目!$S$16&lt;&gt;"高専"),IFERROR(VLOOKUP(入力項目!$S$17,子育て関連マスタ!$I$32:$M$37,2,FALSE),0),
  AND(R98=21,入力項目!$S$16="高専"),IFERROR(VLOOKUP(入力項目!$S$17,子育て関連マスタ!$I$32:$M$37,2,FALSE),0),
  R98&gt;=22,0
  ),0),0
) +
IF(AND(R98&gt;=1,R98&lt;=15),IF($D98=入力項目!$S$8,入力項目!$S$3,0),0) +
IF(AND(R98&gt;=1,R98&lt;=15),IF($D98=5,入力項目!$S$4,0),0) +
IF(AND(R98&gt;=1,R98&lt;=15),IF($D98=12,入力項目!$S$5,0),0) +
IF(AND(入力項目!$S$7=$A98,入力項目!$S$8=$D98),子育て関連マスタ!$C$14,0) +
IFERROR(IF(AND(YEAR(EDATE(DATE(入力項目!$S$7,入力項目!$S$8,1),1))=$A98,MONTH(EDATE(DATE(入力項目!$S$7,入力項目!$S$8,1),1))=$D98),子育て関連マスタ!$C$15,0),0) +
IF(AND(OR(R98=3,R98=5,R98=7),$D98=11),子育て関連マスタ!$C$17,0) +
IF(AND(R98=20,$D98=1),子育て関連マスタ!$C$18,0) +
IF(AND(R98=20,$D98=1),
IFERROR(_xlfn.IFS(
入力項目!$S$10="男",子育て関連マスタ!$C$18,
入力項目!$S$10="女",子育て関連マスタ!$C$19
),0),0
) +
IF(AND(R98&gt;=入力項目!$S$18,R98&lt;=入力項目!$S$19),入力項目!$S$20,0) +
IF(AND(R98&gt;=入力項目!$S$21,R98&lt;=入力項目!$S$22),入力項目!$S$23,0) +
IF(AND(R98&gt;=入力項目!$S$24,R98&lt;=入力項目!$S$25),入力項目!$S$26,0)
)</f>
        <v>0</v>
      </c>
      <c r="AG98">
        <f ca="1">-(
_xlfn.IFS(
S98&lt;=入力項目!$S$11,0,
AND(S98&gt;=入力項目!$S$11+1,S98&lt;=3),IFERROR(VLOOKUP(入力項目!$S$12,子育て関連マスタ!$I$4:$M$5,4,FALSE),0),
AND(S98&gt;=4,S98&lt;=6),IFERROR(VLOOKUP(入力項目!$S$13,子育て関連マスタ!$I$9:$M$12,4,FALSE),0),
AND(S98&gt;=7,S98&lt;=12),IFERROR(VLOOKUP(入力項目!$S$14,子育て関連マスタ!$I$16:$M$17,4,FALSE),0),
AND(S98&gt;=13,S98&lt;=15),IFERROR(VLOOKUP(入力項目!$S$15,子育て関連マスタ!$I$21:$M$22,4,FALSE),0),
AND(S98&gt;=16,S98&lt;=18),IFERROR(VLOOKUP(入力項目!$S$16,子育て関連マスタ!$I$26:$M$28,4,FALSE),0),
AND(S98&gt;=19,S98&lt;=20,入力項目!$S$16="高専"),IFERROR(VLOOKUP(入力項目!$S$16,子育て関連マスタ!$I$26:$M$28,4,FALSE),0),
AND(S98&gt;=19,S98&lt;=20,入力項目!$S$16&lt;&gt;"高専"),IFERROR(VLOOKUP(入力項目!$S$17,子育て関連マスタ!$I$32:$M$37,4,FALSE),0),
AND(S98&gt;=21,S98&lt;=22,入力項目!$S$16="高専"),IFERROR(VLOOKUP(入力項目!$S$17,子育て関連マスタ!$I$32:$M$34,4,FALSE),0),
AND(S98&gt;=21,S98&lt;=22,入力項目!$S$16&lt;&gt;"高専"),IFERROR(VLOOKUP(入力項目!$S$17,子育て関連マスタ!$I$32:$M$34,4,FALSE),0),
S98&gt;=23,0
) +
IF($D98=4,
  IFERROR(_xlfn.IFS(
  S98&lt;=入力項目!$S$11,0,
  AND(S98=入力項目!$S$11),IFERROR(VLOOKUP(入力項目!$S$12,子育て関連マスタ!$I$4:$M$5,2,FALSE),0),
  AND(S98=4),IFERROR(VLOOKUP(入力項目!$S$13,子育て関連マスタ!$I$9:$M$12,2,FALSE),0),
  AND(S98=7),IFERROR(VLOOKUP(入力項目!$S$14,子育て関連マスタ!$I$16:$M$17,2,FALSE),0),
  AND(S98=13),IFERROR(VLOOKUP(入力項目!$S$15,子育て関連マスタ!$I$21:$M$22,2,FALSE),0),
  AND(S98=16),IFERROR(VLOOKUP(入力項目!$S$16,子育て関連マスタ!$I$26:$M$28,2,FALSE),0),
  AND(S98=19,入力項目!$S$16&lt;&gt;"高専"),IFERROR(VLOOKUP(入力項目!$S$17,子育て関連マスタ!$I$32:$M$37,2,FALSE),0),
  AND(S98=21,入力項目!$S$16="高専"),IFERROR(VLOOKUP(入力項目!$S$17,子育て関連マスタ!$I$32:$M$37,2,FALSE),0),
  S98&gt;=22,0
  ),0),0
) +
IF(AND(S98&gt;=1,S98&lt;=15),IF($D98=入力項目!$S$8,入力項目!$S$3,0),0) +
IF(AND(S98&gt;=1,S98&lt;=15),IF($D98=5,入力項目!$S$4,0),0) +
IF(AND(S98&gt;=1,S98&lt;=15),IF($D98=12,入力項目!$S$5,0),0) +
IF(AND(入力項目!$S$7=$A98,入力項目!$S$8=$D98),子育て関連マスタ!$C$14,0) +
IFERROR(IF(AND(YEAR(EDATE(DATE(入力項目!$S$7,入力項目!$S$8,1),1))=$A98,MONTH(EDATE(DATE(入力項目!$S$7,入力項目!$S$8,1),1))=$D98),子育て関連マスタ!$C$15,0),0) +
IF(AND(OR(S98=3,S98=5,S98=7),$D98=11),子育て関連マスタ!$C$17,0) +
IF(AND(S98=20,$D98=1),子育て関連マスタ!$C$18,0) +
IF(AND(S98=20,$D98=1),
IFERROR(_xlfn.IFS(
入力項目!$S$10="男",子育て関連マスタ!$C$18,
入力項目!$S$10="女",子育て関連マスタ!$C$19
),0),0
) +
IF(AND(S98&gt;=入力項目!$S$18,S98&lt;=入力項目!$S$19),入力項目!$S$20,0) +
IF(AND(S98&gt;=入力項目!$S$21,S98&lt;=入力項目!$S$22),入力項目!$S$23,0) +
IF(AND(S98&gt;=入力項目!$S$24,S98&lt;=入力項目!$S$25),入力項目!$S$26,0)
)</f>
        <v>0</v>
      </c>
      <c r="AH98">
        <f ca="1">-(
_xlfn.IFS(
T98&lt;=入力項目!$S$11,0,
AND(T98&gt;=入力項目!$S$11+1,T98&lt;=3),IFERROR(VLOOKUP(入力項目!$S$12,子育て関連マスタ!$I$4:$M$5,4,FALSE),0),
AND(T98&gt;=4,T98&lt;=6),IFERROR(VLOOKUP(入力項目!$S$13,子育て関連マスタ!$I$9:$M$12,4,FALSE),0),
AND(T98&gt;=7,T98&lt;=12),IFERROR(VLOOKUP(入力項目!$S$14,子育て関連マスタ!$I$16:$M$17,4,FALSE),0),
AND(T98&gt;=13,T98&lt;=15),IFERROR(VLOOKUP(入力項目!$S$15,子育て関連マスタ!$I$21:$M$22,4,FALSE),0),
AND(T98&gt;=16,T98&lt;=18),IFERROR(VLOOKUP(入力項目!$S$16,子育て関連マスタ!$I$26:$M$28,4,FALSE),0),
AND(T98&gt;=19,T98&lt;=20,入力項目!$S$16="高専"),IFERROR(VLOOKUP(入力項目!$S$16,子育て関連マスタ!$I$26:$M$28,4,FALSE),0),
AND(T98&gt;=19,T98&lt;=20,入力項目!$S$16&lt;&gt;"高専"),IFERROR(VLOOKUP(入力項目!$S$17,子育て関連マスタ!$I$32:$M$37,4,FALSE),0),
AND(T98&gt;=21,T98&lt;=22,入力項目!$S$16="高専"),IFERROR(VLOOKUP(入力項目!$S$17,子育て関連マスタ!$I$32:$M$34,4,FALSE),0),
AND(T98&gt;=21,T98&lt;=22,入力項目!$S$16&lt;&gt;"高専"),IFERROR(VLOOKUP(入力項目!$S$17,子育て関連マスタ!$I$32:$M$34,4,FALSE),0),
T98&gt;=23,0
) +
IF($D98=4,
  IFERROR(_xlfn.IFS(
  T98&lt;=入力項目!$S$11,0,
  AND(T98=入力項目!$S$11),IFERROR(VLOOKUP(入力項目!$S$12,子育て関連マスタ!$I$4:$M$5,2,FALSE),0),
  AND(T98=4),IFERROR(VLOOKUP(入力項目!$S$13,子育て関連マスタ!$I$9:$M$12,2,FALSE),0),
  AND(T98=7),IFERROR(VLOOKUP(入力項目!$S$14,子育て関連マスタ!$I$16:$M$17,2,FALSE),0),
  AND(T98=13),IFERROR(VLOOKUP(入力項目!$S$15,子育て関連マスタ!$I$21:$M$22,2,FALSE),0),
  AND(T98=16),IFERROR(VLOOKUP(入力項目!$S$16,子育て関連マスタ!$I$26:$M$28,2,FALSE),0),
  AND(T98=19,入力項目!$S$16&lt;&gt;"高専"),IFERROR(VLOOKUP(入力項目!$S$17,子育て関連マスタ!$I$32:$M$37,2,FALSE),0),
  AND(T98=21,入力項目!$S$16="高専"),IFERROR(VLOOKUP(入力項目!$S$17,子育て関連マスタ!$I$32:$M$37,2,FALSE),0),
  T98&gt;=22,0
  ),0),0
) +
IF(AND(T98&gt;=1,T98&lt;=15),IF($D98=入力項目!$S$8,入力項目!$S$3,0),0) +
IF(AND(T98&gt;=1,T98&lt;=15),IF($D98=5,入力項目!$S$4,0),0) +
IF(AND(T98&gt;=1,T98&lt;=15),IF($D98=12,入力項目!$S$5,0),0) +
IF(AND(入力項目!$S$7=$A98,入力項目!$S$8=$D98),子育て関連マスタ!$C$14,0) +
IFERROR(IF(AND(YEAR(EDATE(DATE(入力項目!$S$7,入力項目!$S$8,1),1))=$A98,MONTH(EDATE(DATE(入力項目!$S$7,入力項目!$S$8,1),1))=$D98),子育て関連マスタ!$C$15,0),0) +
IF(AND(OR(T98=3,T98=5,T98=7),$D98=11),子育て関連マスタ!$C$17,0) +
IF(AND(T98=20,$D98=1),子育て関連マスタ!$C$18,0) +
IF(AND(T98=20,$D98=1),
IFERROR(_xlfn.IFS(
入力項目!$S$10="男",子育て関連マスタ!$C$18,
入力項目!$S$10="女",子育て関連マスタ!$C$19
),0),0
) +
IF(AND(T98&gt;=入力項目!$S$18,T98&lt;=入力項目!$S$19),入力項目!$S$20,0) +
IF(AND(T98&gt;=入力項目!$S$21,T98&lt;=入力項目!$S$22),入力項目!$S$23,0) +
IF(AND(T98&gt;=入力項目!$S$24,T98&lt;=入力項目!$S$25),入力項目!$S$26,0)
)</f>
        <v>0</v>
      </c>
      <c r="AI98">
        <f ca="1">-(
_xlfn.IFS(
U98&lt;=入力項目!$S$11,0,
AND(U98&gt;=入力項目!$S$11+1,U98&lt;=3),IFERROR(VLOOKUP(入力項目!$S$12,子育て関連マスタ!$I$4:$M$5,4,FALSE),0),
AND(U98&gt;=4,U98&lt;=6),IFERROR(VLOOKUP(入力項目!$S$13,子育て関連マスタ!$I$9:$M$12,4,FALSE),0),
AND(U98&gt;=7,U98&lt;=12),IFERROR(VLOOKUP(入力項目!$S$14,子育て関連マスタ!$I$16:$M$17,4,FALSE),0),
AND(U98&gt;=13,U98&lt;=15),IFERROR(VLOOKUP(入力項目!$S$15,子育て関連マスタ!$I$21:$M$22,4,FALSE),0),
AND(U98&gt;=16,U98&lt;=18),IFERROR(VLOOKUP(入力項目!$S$16,子育て関連マスタ!$I$26:$M$28,4,FALSE),0),
AND(U98&gt;=19,U98&lt;=20,入力項目!$S$16="高専"),IFERROR(VLOOKUP(入力項目!$S$16,子育て関連マスタ!$I$26:$M$28,4,FALSE),0),
AND(U98&gt;=19,U98&lt;=20,入力項目!$S$16&lt;&gt;"高専"),IFERROR(VLOOKUP(入力項目!$S$17,子育て関連マスタ!$I$32:$M$37,4,FALSE),0),
AND(U98&gt;=21,U98&lt;=22,入力項目!$S$16="高専"),IFERROR(VLOOKUP(入力項目!$S$17,子育て関連マスタ!$I$32:$M$34,4,FALSE),0),
AND(U98&gt;=21,U98&lt;=22,入力項目!$S$16&lt;&gt;"高専"),IFERROR(VLOOKUP(入力項目!$S$17,子育て関連マスタ!$I$32:$M$34,4,FALSE),0),
U98&gt;=23,0
) +
IF($D98=4,
  IFERROR(_xlfn.IFS(
  U98&lt;=入力項目!$S$11,0,
  AND(U98=入力項目!$S$11),IFERROR(VLOOKUP(入力項目!$S$12,子育て関連マスタ!$I$4:$M$5,2,FALSE),0),
  AND(U98=4),IFERROR(VLOOKUP(入力項目!$S$13,子育て関連マスタ!$I$9:$M$12,2,FALSE),0),
  AND(U98=7),IFERROR(VLOOKUP(入力項目!$S$14,子育て関連マスタ!$I$16:$M$17,2,FALSE),0),
  AND(U98=13),IFERROR(VLOOKUP(入力項目!$S$15,子育て関連マスタ!$I$21:$M$22,2,FALSE),0),
  AND(U98=16),IFERROR(VLOOKUP(入力項目!$S$16,子育て関連マスタ!$I$26:$M$28,2,FALSE),0),
  AND(U98=19,入力項目!$S$16&lt;&gt;"高専"),IFERROR(VLOOKUP(入力項目!$S$17,子育て関連マスタ!$I$32:$M$37,2,FALSE),0),
  AND(U98=21,入力項目!$S$16="高専"),IFERROR(VLOOKUP(入力項目!$S$17,子育て関連マスタ!$I$32:$M$37,2,FALSE),0),
  U98&gt;=22,0
  ),0),0
) +
IF(AND(U98&gt;=1,U98&lt;=15),IF($D98=入力項目!$S$8,入力項目!$S$3,0),0) +
IF(AND(U98&gt;=1,U98&lt;=15),IF($D98=5,入力項目!$S$4,0),0) +
IF(AND(U98&gt;=1,U98&lt;=15),IF($D98=12,入力項目!$S$5,0),0) +
IF(AND(入力項目!$S$7=$A98,入力項目!$S$8=$D98),子育て関連マスタ!$C$14,0) +
IFERROR(IF(AND(YEAR(EDATE(DATE(入力項目!$S$7,入力項目!$S$8,1),1))=$A98,MONTH(EDATE(DATE(入力項目!$S$7,入力項目!$S$8,1),1))=$D98),子育て関連マスタ!$C$15,0),0) +
IF(AND(OR(U98=3,U98=5,U98=7),$D98=11),子育て関連マスタ!$C$17,0) +
IF(AND(U98=20,$D98=1),子育て関連マスタ!$C$18,0) +
IF(AND(U98=20,$D98=1),
IFERROR(_xlfn.IFS(
入力項目!$S$10="男",子育て関連マスタ!$C$18,
入力項目!$S$10="女",子育て関連マスタ!$C$19
),0),0
) +
IF(AND(U98&gt;=入力項目!$S$18,U98&lt;=入力項目!$S$19),入力項目!$S$20,0) +
IF(AND(U98&gt;=入力項目!$S$21,U98&lt;=入力項目!$S$22),入力項目!$S$23,0) +
IF(AND(U98&gt;=入力項目!$S$24,U98&lt;=入力項目!$S$25),入力項目!$S$26,0)
)</f>
        <v>0</v>
      </c>
      <c r="AJ98" s="10">
        <f ca="1">-VLOOKUP($D98,月別収支!$A$2:$H$13,7,FALSE)</f>
        <v>-20000</v>
      </c>
    </row>
    <row r="99" spans="1:36" x14ac:dyDescent="0.4">
      <c r="A99">
        <f t="shared" ca="1" si="20"/>
        <v>2032</v>
      </c>
      <c r="B99">
        <f t="shared" ca="1" si="27"/>
        <v>2032</v>
      </c>
      <c r="C99">
        <f t="shared" ca="1" si="28"/>
        <v>8</v>
      </c>
      <c r="D99">
        <f t="shared" ca="1" si="21"/>
        <v>9</v>
      </c>
      <c r="E99" t="str">
        <f t="shared" ca="1" si="22"/>
        <v>2032年9月</v>
      </c>
      <c r="F99">
        <f ca="1">IF(OR(入力項目!$N$5&lt;$A99,AND(入力項目!$N$5=$A99,入力項目!$N$6&lt;$D99)),IF(F98=0,1,IF(G99=12,F98+1,F98)),0)</f>
        <v>7</v>
      </c>
      <c r="G99">
        <f ca="1">IF(OR(入力項目!$N$5&lt;$A99,AND(入力項目!$N$5=$A99,入力項目!$N$6&lt;$D99)),IF(G98=12,1,G98+1),0)</f>
        <v>11</v>
      </c>
      <c r="H99" t="str">
        <f t="shared" ca="1" si="23"/>
        <v>7_11</v>
      </c>
      <c r="I99">
        <f ca="1">IF(
  IFERROR(AND($C99&gt;0,MOD($C99,入力項目!$N$22)=0,$D99=入力項目!$N$23), FALSE),
  1,
  IF(
    AND(I98&gt;0,J98=12),
    IF(I98=入力項目!$N$28, 0, I98+1),
    I98
  )
)</f>
        <v>0</v>
      </c>
      <c r="J99">
        <f ca="1">IF($D99=入力項目!$N$23,1,IFERROR(J98+1,1))</f>
        <v>4</v>
      </c>
      <c r="K99" t="str">
        <f t="shared" ca="1" si="24"/>
        <v>0_4</v>
      </c>
      <c r="L99">
        <f ca="1">L98+IF(入力項目!$D$4=$D99,1,0)</f>
        <v>36</v>
      </c>
      <c r="M99" t="str">
        <f t="shared" ca="1" si="25"/>
        <v>36歳</v>
      </c>
      <c r="N99">
        <f t="shared" ca="1" si="29"/>
        <v>37</v>
      </c>
      <c r="O99" t="str">
        <f t="shared" ca="1" si="26"/>
        <v>37歳</v>
      </c>
      <c r="P99">
        <f t="shared" ca="1" si="30"/>
        <v>12</v>
      </c>
      <c r="Q99">
        <f t="shared" ca="1" si="31"/>
        <v>10</v>
      </c>
      <c r="R99">
        <f t="shared" ca="1" si="32"/>
        <v>2033</v>
      </c>
      <c r="S99">
        <f t="shared" ca="1" si="33"/>
        <v>2033</v>
      </c>
      <c r="T99">
        <f t="shared" ca="1" si="34"/>
        <v>2033</v>
      </c>
      <c r="U99">
        <f t="shared" ca="1" si="35"/>
        <v>2033</v>
      </c>
      <c r="V99" s="10">
        <f t="shared" ca="1" si="36"/>
        <v>13950003</v>
      </c>
      <c r="W99" s="10">
        <f ca="1">IF($L99&lt;その他マスタ!$B$1,VLOOKUP($D99,月別収支!$A$2:$H$13,2,FALSE),その他マスタ!$B$3)+IF(AND($L99=その他マスタ!$B$1,入力項目!$I$9="あり",$D99=入力項目!$D$4),その他マスタ!$B$2,0)</f>
        <v>300000</v>
      </c>
      <c r="X99" s="10">
        <f ca="1">-IF(入力項目!$K$5=TRUE,
IF($F99+$G99&lt;3,VLOOKUP($D99,月別収支!$A$2:$H$13,8,FALSE),0)+IFERROR(VLOOKUP($H99,住宅ローン計算!C:P,13,FALSE),0)+IF($F99&gt;1,IF(OR($G99=3,$G99=6,$G99=9,$G99=12),ROUNDUP(入力項目!$N$18/4,0),0),0),
VLOOKUP($D99,月別収支!$A$2:$H$13,8,FALSE))</f>
        <v>-52677</v>
      </c>
      <c r="Y99" s="10">
        <f ca="1">-VLOOKUP($D99,月別収支!$A$2:$H$13,3,FALSE)</f>
        <v>-75000</v>
      </c>
      <c r="Z99" s="10">
        <f ca="1">-VLOOKUP($D99,月別収支!$A$2:$H$13,4,FALSE)</f>
        <v>-27000</v>
      </c>
      <c r="AA99" s="10">
        <f ca="1">-VLOOKUP($D99,月別収支!$A$2:$H$13,6,FALSE)</f>
        <v>-10000</v>
      </c>
      <c r="AB99" s="10">
        <f ca="1">-(
VLOOKUP($D99,月別収支!$A$2:$H$13,5,FALSE)+IF(AND(入力項目!$I$27&lt;=$A99,ISEVEN($A99-入力項目!$I$27),入力項目!$I$28=$D99),入力項目!$I$26,0)
+IF(入力項目!$K$26=TRUE,
IFERROR(VLOOKUP($K99,マイカーローン計算!C:P,13,FALSE),0),
IFERROR(
  IF(AND($C99&gt;0,MOD($C99,入力項目!$N$22)=0,$D99=入力項目!$N$23),入力項目!$N$24,0),
 0
)
)
)</f>
        <v>-20000</v>
      </c>
      <c r="AC99" s="10">
        <f ca="1">-IF($A99&lt;入力項目!$N$33,入力項目!$N$35,IF(AND($A99=入力項目!$N$33,$D99&lt;=入力項目!$N$34),入力項目!$N$35,0))</f>
        <v>0</v>
      </c>
      <c r="AD99">
        <f ca="1">-(
_xlfn.IFS(
P99&lt;=入力項目!$S$11,0,
AND(P99&gt;=入力項目!$S$11+1,P99&lt;=3),IFERROR(VLOOKUP(入力項目!$S$12,子育て関連マスタ!$I$4:$M$5,4,FALSE),0),
AND(P99&gt;=4,P99&lt;=6),IFERROR(VLOOKUP(入力項目!$S$13,子育て関連マスタ!$I$9:$M$12,4,FALSE),0),
AND(P99&gt;=7,P99&lt;=12),IFERROR(VLOOKUP(入力項目!$S$14,子育て関連マスタ!$I$16:$M$17,4,FALSE),0),
AND(P99&gt;=13,P99&lt;=15),IFERROR(VLOOKUP(入力項目!$S$15,子育て関連マスタ!$I$21:$M$22,4,FALSE),0),
AND(P99&gt;=16,P99&lt;=18),IFERROR(VLOOKUP(入力項目!$S$16,子育て関連マスタ!$I$26:$M$28,4,FALSE),0),
AND(P99&gt;=19,P99&lt;=20,入力項目!$S$16="高専"),IFERROR(VLOOKUP(入力項目!$S$16,子育て関連マスタ!$I$26:$M$28,4,FALSE),0),
AND(P99&gt;=19,P99&lt;=20,入力項目!$S$16&lt;&gt;"高専"),IFERROR(VLOOKUP(入力項目!$S$17,子育て関連マスタ!$I$32:$M$37,4,FALSE),0),
AND(P99&gt;=21,P99&lt;=22,入力項目!$S$16="高専"),IFERROR(VLOOKUP(入力項目!$S$17,子育て関連マスタ!$I$32:$M$34,4,FALSE),0),
AND(P99&gt;=21,P99&lt;=22,入力項目!$S$16&lt;&gt;"高専"),IFERROR(VLOOKUP(入力項目!$S$17,子育て関連マスタ!$I$32:$M$34,4,FALSE),0),
P99&gt;=23,0
) +
IF($D99=4,
  IFERROR(_xlfn.IFS(
  P99&lt;=入力項目!$S$11,0,
  AND(P99=入力項目!$S$11),IFERROR(VLOOKUP(入力項目!$S$12,子育て関連マスタ!$I$4:$M$5,2,FALSE),0),
  AND(P99=4),IFERROR(VLOOKUP(入力項目!$S$13,子育て関連マスタ!$I$9:$M$12,2,FALSE),0),
  AND(P99=7),IFERROR(VLOOKUP(入力項目!$S$14,子育て関連マスタ!$I$16:$M$17,2,FALSE),0),
  AND(P99=13),IFERROR(VLOOKUP(入力項目!$S$15,子育て関連マスタ!$I$21:$M$22,2,FALSE),0),
  AND(P99=16),IFERROR(VLOOKUP(入力項目!$S$16,子育て関連マスタ!$I$26:$M$28,2,FALSE),0),
  AND(P99=19,入力項目!$S$16&lt;&gt;"高専"),IFERROR(VLOOKUP(入力項目!$S$17,子育て関連マスタ!$I$32:$M$37,2,FALSE),0),
  AND(P99=21,入力項目!$S$16="高専"),IFERROR(VLOOKUP(入力項目!$S$17,子育て関連マスタ!$I$32:$M$37,2,FALSE),0),
  P99&gt;=22,0
  ),0),0
) +
IF(AND(P99&gt;=1,P99&lt;=15),IF($D99=入力項目!$S$8,入力項目!$S$3,0),0) +
IF(AND(P99&gt;=1,P99&lt;=15),IF($D99=5,入力項目!$S$4,0),0) +
IF(AND(P99&gt;=1,P99&lt;=15),IF($D99=12,入力項目!$S$5,0),0) +
IF(AND(入力項目!$S$7=$A99,入力項目!$S$8=$D99),子育て関連マスタ!$C$14,0) +
IFERROR(IF(AND(YEAR(EDATE(DATE(入力項目!$S$7,入力項目!$S$8,1),1))=$A99,MONTH(EDATE(DATE(入力項目!$S$7,入力項目!$S$8,1),1))=$D99),子育て関連マスタ!$C$15,0),0) +
IF(AND(OR(P99=3,P99=5,P99=7),$D99=11),子育て関連マスタ!$C$17,0) +
IF(AND(P99=20,$D99=1),子育て関連マスタ!$C$18,0) +
IF(AND(P99=20,$D99=1),
IFERROR(_xlfn.IFS(
入力項目!$S$10="男",子育て関連マスタ!$C$18,
入力項目!$S$10="女",子育て関連マスタ!$C$19
),0),0
) +
IF(AND(P99&gt;=入力項目!$S$18,P99&lt;=入力項目!$S$19),入力項目!$S$20,0) +
IF(AND(P99&gt;=入力項目!$S$21,P99&lt;=入力項目!$S$22),入力項目!$S$23,0) +
IF(AND(P99&gt;=入力項目!$S$24,P99&lt;=入力項目!$S$25),入力項目!$S$26,0)
)</f>
        <v>-30000</v>
      </c>
      <c r="AE99">
        <f ca="1">-(
_xlfn.IFS(
Q99&lt;=入力項目!$S$11,0,
AND(Q99&gt;=入力項目!$S$11+1,Q99&lt;=3),IFERROR(VLOOKUP(入力項目!$S$12,子育て関連マスタ!$I$4:$M$5,4,FALSE),0),
AND(Q99&gt;=4,Q99&lt;=6),IFERROR(VLOOKUP(入力項目!$S$13,子育て関連マスタ!$I$9:$M$12,4,FALSE),0),
AND(Q99&gt;=7,Q99&lt;=12),IFERROR(VLOOKUP(入力項目!$S$14,子育て関連マスタ!$I$16:$M$17,4,FALSE),0),
AND(Q99&gt;=13,Q99&lt;=15),IFERROR(VLOOKUP(入力項目!$S$15,子育て関連マスタ!$I$21:$M$22,4,FALSE),0),
AND(Q99&gt;=16,Q99&lt;=18),IFERROR(VLOOKUP(入力項目!$S$16,子育て関連マスタ!$I$26:$M$28,4,FALSE),0),
AND(Q99&gt;=19,Q99&lt;=20,入力項目!$S$16="高専"),IFERROR(VLOOKUP(入力項目!$S$16,子育て関連マスタ!$I$26:$M$28,4,FALSE),0),
AND(Q99&gt;=19,Q99&lt;=20,入力項目!$S$16&lt;&gt;"高専"),IFERROR(VLOOKUP(入力項目!$S$17,子育て関連マスタ!$I$32:$M$37,4,FALSE),0),
AND(Q99&gt;=21,Q99&lt;=22,入力項目!$S$16="高専"),IFERROR(VLOOKUP(入力項目!$S$17,子育て関連マスタ!$I$32:$M$34,4,FALSE),0),
AND(Q99&gt;=21,Q99&lt;=22,入力項目!$S$16&lt;&gt;"高専"),IFERROR(VLOOKUP(入力項目!$S$17,子育て関連マスタ!$I$32:$M$34,4,FALSE),0),
Q99&gt;=23,0
) +
IF($D99=4,
  IFERROR(_xlfn.IFS(
  Q99&lt;=入力項目!$S$11,0,
  AND(Q99=入力項目!$S$11),IFERROR(VLOOKUP(入力項目!$S$12,子育て関連マスタ!$I$4:$M$5,2,FALSE),0),
  AND(Q99=4),IFERROR(VLOOKUP(入力項目!$S$13,子育て関連マスタ!$I$9:$M$12,2,FALSE),0),
  AND(Q99=7),IFERROR(VLOOKUP(入力項目!$S$14,子育て関連マスタ!$I$16:$M$17,2,FALSE),0),
  AND(Q99=13),IFERROR(VLOOKUP(入力項目!$S$15,子育て関連マスタ!$I$21:$M$22,2,FALSE),0),
  AND(Q99=16),IFERROR(VLOOKUP(入力項目!$S$16,子育て関連マスタ!$I$26:$M$28,2,FALSE),0),
  AND(Q99=19,入力項目!$S$16&lt;&gt;"高専"),IFERROR(VLOOKUP(入力項目!$S$17,子育て関連マスタ!$I$32:$M$37,2,FALSE),0),
  AND(Q99=21,入力項目!$S$16="高専"),IFERROR(VLOOKUP(入力項目!$S$17,子育て関連マスタ!$I$32:$M$37,2,FALSE),0),
  Q99&gt;=22,0
  ),0),0
) +
IF(AND(Q99&gt;=1,Q99&lt;=15),IF($D99=入力項目!$S$8,入力項目!$S$3,0),0) +
IF(AND(Q99&gt;=1,Q99&lt;=15),IF($D99=5,入力項目!$S$4,0),0) +
IF(AND(Q99&gt;=1,Q99&lt;=15),IF($D99=12,入力項目!$S$5,0),0) +
IF(AND(入力項目!$S$7=$A99,入力項目!$S$8=$D99),子育て関連マスタ!$C$14,0) +
IFERROR(IF(AND(YEAR(EDATE(DATE(入力項目!$S$7,入力項目!$S$8,1),1))=$A99,MONTH(EDATE(DATE(入力項目!$S$7,入力項目!$S$8,1),1))=$D99),子育て関連マスタ!$C$15,0),0) +
IF(AND(OR(Q99=3,Q99=5,Q99=7),$D99=11),子育て関連マスタ!$C$17,0) +
IF(AND(Q99=20,$D99=1),子育て関連マスタ!$C$18,0) +
IF(AND(Q99=20,$D99=1),
IFERROR(_xlfn.IFS(
入力項目!$S$10="男",子育て関連マスタ!$C$18,
入力項目!$S$10="女",子育て関連マスタ!$C$19
),0),0
) +
IF(AND(Q99&gt;=入力項目!$S$18,Q99&lt;=入力項目!$S$19),入力項目!$S$20,0) +
IF(AND(Q99&gt;=入力項目!$S$21,Q99&lt;=入力項目!$S$22),入力項目!$S$23,0) +
IF(AND(Q99&gt;=入力項目!$S$24,Q99&lt;=入力項目!$S$25),入力項目!$S$26,0)
)</f>
        <v>-40000</v>
      </c>
      <c r="AF99">
        <f ca="1">-(
_xlfn.IFS(
R99&lt;=入力項目!$S$11,0,
AND(R99&gt;=入力項目!$S$11+1,R99&lt;=3),IFERROR(VLOOKUP(入力項目!$S$12,子育て関連マスタ!$I$4:$M$5,4,FALSE),0),
AND(R99&gt;=4,R99&lt;=6),IFERROR(VLOOKUP(入力項目!$S$13,子育て関連マスタ!$I$9:$M$12,4,FALSE),0),
AND(R99&gt;=7,R99&lt;=12),IFERROR(VLOOKUP(入力項目!$S$14,子育て関連マスタ!$I$16:$M$17,4,FALSE),0),
AND(R99&gt;=13,R99&lt;=15),IFERROR(VLOOKUP(入力項目!$S$15,子育て関連マスタ!$I$21:$M$22,4,FALSE),0),
AND(R99&gt;=16,R99&lt;=18),IFERROR(VLOOKUP(入力項目!$S$16,子育て関連マスタ!$I$26:$M$28,4,FALSE),0),
AND(R99&gt;=19,R99&lt;=20,入力項目!$S$16="高専"),IFERROR(VLOOKUP(入力項目!$S$16,子育て関連マスタ!$I$26:$M$28,4,FALSE),0),
AND(R99&gt;=19,R99&lt;=20,入力項目!$S$16&lt;&gt;"高専"),IFERROR(VLOOKUP(入力項目!$S$17,子育て関連マスタ!$I$32:$M$37,4,FALSE),0),
AND(R99&gt;=21,R99&lt;=22,入力項目!$S$16="高専"),IFERROR(VLOOKUP(入力項目!$S$17,子育て関連マスタ!$I$32:$M$34,4,FALSE),0),
AND(R99&gt;=21,R99&lt;=22,入力項目!$S$16&lt;&gt;"高専"),IFERROR(VLOOKUP(入力項目!$S$17,子育て関連マスタ!$I$32:$M$34,4,FALSE),0),
R99&gt;=23,0
) +
IF($D99=4,
  IFERROR(_xlfn.IFS(
  R99&lt;=入力項目!$S$11,0,
  AND(R99=入力項目!$S$11),IFERROR(VLOOKUP(入力項目!$S$12,子育て関連マスタ!$I$4:$M$5,2,FALSE),0),
  AND(R99=4),IFERROR(VLOOKUP(入力項目!$S$13,子育て関連マスタ!$I$9:$M$12,2,FALSE),0),
  AND(R99=7),IFERROR(VLOOKUP(入力項目!$S$14,子育て関連マスタ!$I$16:$M$17,2,FALSE),0),
  AND(R99=13),IFERROR(VLOOKUP(入力項目!$S$15,子育て関連マスタ!$I$21:$M$22,2,FALSE),0),
  AND(R99=16),IFERROR(VLOOKUP(入力項目!$S$16,子育て関連マスタ!$I$26:$M$28,2,FALSE),0),
  AND(R99=19,入力項目!$S$16&lt;&gt;"高専"),IFERROR(VLOOKUP(入力項目!$S$17,子育て関連マスタ!$I$32:$M$37,2,FALSE),0),
  AND(R99=21,入力項目!$S$16="高専"),IFERROR(VLOOKUP(入力項目!$S$17,子育て関連マスタ!$I$32:$M$37,2,FALSE),0),
  R99&gt;=22,0
  ),0),0
) +
IF(AND(R99&gt;=1,R99&lt;=15),IF($D99=入力項目!$S$8,入力項目!$S$3,0),0) +
IF(AND(R99&gt;=1,R99&lt;=15),IF($D99=5,入力項目!$S$4,0),0) +
IF(AND(R99&gt;=1,R99&lt;=15),IF($D99=12,入力項目!$S$5,0),0) +
IF(AND(入力項目!$S$7=$A99,入力項目!$S$8=$D99),子育て関連マスタ!$C$14,0) +
IFERROR(IF(AND(YEAR(EDATE(DATE(入力項目!$S$7,入力項目!$S$8,1),1))=$A99,MONTH(EDATE(DATE(入力項目!$S$7,入力項目!$S$8,1),1))=$D99),子育て関連マスタ!$C$15,0),0) +
IF(AND(OR(R99=3,R99=5,R99=7),$D99=11),子育て関連マスタ!$C$17,0) +
IF(AND(R99=20,$D99=1),子育て関連マスタ!$C$18,0) +
IF(AND(R99=20,$D99=1),
IFERROR(_xlfn.IFS(
入力項目!$S$10="男",子育て関連マスタ!$C$18,
入力項目!$S$10="女",子育て関連マスタ!$C$19
),0),0
) +
IF(AND(R99&gt;=入力項目!$S$18,R99&lt;=入力項目!$S$19),入力項目!$S$20,0) +
IF(AND(R99&gt;=入力項目!$S$21,R99&lt;=入力項目!$S$22),入力項目!$S$23,0) +
IF(AND(R99&gt;=入力項目!$S$24,R99&lt;=入力項目!$S$25),入力項目!$S$26,0)
)</f>
        <v>0</v>
      </c>
      <c r="AG99">
        <f ca="1">-(
_xlfn.IFS(
S99&lt;=入力項目!$S$11,0,
AND(S99&gt;=入力項目!$S$11+1,S99&lt;=3),IFERROR(VLOOKUP(入力項目!$S$12,子育て関連マスタ!$I$4:$M$5,4,FALSE),0),
AND(S99&gt;=4,S99&lt;=6),IFERROR(VLOOKUP(入力項目!$S$13,子育て関連マスタ!$I$9:$M$12,4,FALSE),0),
AND(S99&gt;=7,S99&lt;=12),IFERROR(VLOOKUP(入力項目!$S$14,子育て関連マスタ!$I$16:$M$17,4,FALSE),0),
AND(S99&gt;=13,S99&lt;=15),IFERROR(VLOOKUP(入力項目!$S$15,子育て関連マスタ!$I$21:$M$22,4,FALSE),0),
AND(S99&gt;=16,S99&lt;=18),IFERROR(VLOOKUP(入力項目!$S$16,子育て関連マスタ!$I$26:$M$28,4,FALSE),0),
AND(S99&gt;=19,S99&lt;=20,入力項目!$S$16="高専"),IFERROR(VLOOKUP(入力項目!$S$16,子育て関連マスタ!$I$26:$M$28,4,FALSE),0),
AND(S99&gt;=19,S99&lt;=20,入力項目!$S$16&lt;&gt;"高専"),IFERROR(VLOOKUP(入力項目!$S$17,子育て関連マスタ!$I$32:$M$37,4,FALSE),0),
AND(S99&gt;=21,S99&lt;=22,入力項目!$S$16="高専"),IFERROR(VLOOKUP(入力項目!$S$17,子育て関連マスタ!$I$32:$M$34,4,FALSE),0),
AND(S99&gt;=21,S99&lt;=22,入力項目!$S$16&lt;&gt;"高専"),IFERROR(VLOOKUP(入力項目!$S$17,子育て関連マスタ!$I$32:$M$34,4,FALSE),0),
S99&gt;=23,0
) +
IF($D99=4,
  IFERROR(_xlfn.IFS(
  S99&lt;=入力項目!$S$11,0,
  AND(S99=入力項目!$S$11),IFERROR(VLOOKUP(入力項目!$S$12,子育て関連マスタ!$I$4:$M$5,2,FALSE),0),
  AND(S99=4),IFERROR(VLOOKUP(入力項目!$S$13,子育て関連マスタ!$I$9:$M$12,2,FALSE),0),
  AND(S99=7),IFERROR(VLOOKUP(入力項目!$S$14,子育て関連マスタ!$I$16:$M$17,2,FALSE),0),
  AND(S99=13),IFERROR(VLOOKUP(入力項目!$S$15,子育て関連マスタ!$I$21:$M$22,2,FALSE),0),
  AND(S99=16),IFERROR(VLOOKUP(入力項目!$S$16,子育て関連マスタ!$I$26:$M$28,2,FALSE),0),
  AND(S99=19,入力項目!$S$16&lt;&gt;"高専"),IFERROR(VLOOKUP(入力項目!$S$17,子育て関連マスタ!$I$32:$M$37,2,FALSE),0),
  AND(S99=21,入力項目!$S$16="高専"),IFERROR(VLOOKUP(入力項目!$S$17,子育て関連マスタ!$I$32:$M$37,2,FALSE),0),
  S99&gt;=22,0
  ),0),0
) +
IF(AND(S99&gt;=1,S99&lt;=15),IF($D99=入力項目!$S$8,入力項目!$S$3,0),0) +
IF(AND(S99&gt;=1,S99&lt;=15),IF($D99=5,入力項目!$S$4,0),0) +
IF(AND(S99&gt;=1,S99&lt;=15),IF($D99=12,入力項目!$S$5,0),0) +
IF(AND(入力項目!$S$7=$A99,入力項目!$S$8=$D99),子育て関連マスタ!$C$14,0) +
IFERROR(IF(AND(YEAR(EDATE(DATE(入力項目!$S$7,入力項目!$S$8,1),1))=$A99,MONTH(EDATE(DATE(入力項目!$S$7,入力項目!$S$8,1),1))=$D99),子育て関連マスタ!$C$15,0),0) +
IF(AND(OR(S99=3,S99=5,S99=7),$D99=11),子育て関連マスタ!$C$17,0) +
IF(AND(S99=20,$D99=1),子育て関連マスタ!$C$18,0) +
IF(AND(S99=20,$D99=1),
IFERROR(_xlfn.IFS(
入力項目!$S$10="男",子育て関連マスタ!$C$18,
入力項目!$S$10="女",子育て関連マスタ!$C$19
),0),0
) +
IF(AND(S99&gt;=入力項目!$S$18,S99&lt;=入力項目!$S$19),入力項目!$S$20,0) +
IF(AND(S99&gt;=入力項目!$S$21,S99&lt;=入力項目!$S$22),入力項目!$S$23,0) +
IF(AND(S99&gt;=入力項目!$S$24,S99&lt;=入力項目!$S$25),入力項目!$S$26,0)
)</f>
        <v>0</v>
      </c>
      <c r="AH99">
        <f ca="1">-(
_xlfn.IFS(
T99&lt;=入力項目!$S$11,0,
AND(T99&gt;=入力項目!$S$11+1,T99&lt;=3),IFERROR(VLOOKUP(入力項目!$S$12,子育て関連マスタ!$I$4:$M$5,4,FALSE),0),
AND(T99&gt;=4,T99&lt;=6),IFERROR(VLOOKUP(入力項目!$S$13,子育て関連マスタ!$I$9:$M$12,4,FALSE),0),
AND(T99&gt;=7,T99&lt;=12),IFERROR(VLOOKUP(入力項目!$S$14,子育て関連マスタ!$I$16:$M$17,4,FALSE),0),
AND(T99&gt;=13,T99&lt;=15),IFERROR(VLOOKUP(入力項目!$S$15,子育て関連マスタ!$I$21:$M$22,4,FALSE),0),
AND(T99&gt;=16,T99&lt;=18),IFERROR(VLOOKUP(入力項目!$S$16,子育て関連マスタ!$I$26:$M$28,4,FALSE),0),
AND(T99&gt;=19,T99&lt;=20,入力項目!$S$16="高専"),IFERROR(VLOOKUP(入力項目!$S$16,子育て関連マスタ!$I$26:$M$28,4,FALSE),0),
AND(T99&gt;=19,T99&lt;=20,入力項目!$S$16&lt;&gt;"高専"),IFERROR(VLOOKUP(入力項目!$S$17,子育て関連マスタ!$I$32:$M$37,4,FALSE),0),
AND(T99&gt;=21,T99&lt;=22,入力項目!$S$16="高専"),IFERROR(VLOOKUP(入力項目!$S$17,子育て関連マスタ!$I$32:$M$34,4,FALSE),0),
AND(T99&gt;=21,T99&lt;=22,入力項目!$S$16&lt;&gt;"高専"),IFERROR(VLOOKUP(入力項目!$S$17,子育て関連マスタ!$I$32:$M$34,4,FALSE),0),
T99&gt;=23,0
) +
IF($D99=4,
  IFERROR(_xlfn.IFS(
  T99&lt;=入力項目!$S$11,0,
  AND(T99=入力項目!$S$11),IFERROR(VLOOKUP(入力項目!$S$12,子育て関連マスタ!$I$4:$M$5,2,FALSE),0),
  AND(T99=4),IFERROR(VLOOKUP(入力項目!$S$13,子育て関連マスタ!$I$9:$M$12,2,FALSE),0),
  AND(T99=7),IFERROR(VLOOKUP(入力項目!$S$14,子育て関連マスタ!$I$16:$M$17,2,FALSE),0),
  AND(T99=13),IFERROR(VLOOKUP(入力項目!$S$15,子育て関連マスタ!$I$21:$M$22,2,FALSE),0),
  AND(T99=16),IFERROR(VLOOKUP(入力項目!$S$16,子育て関連マスタ!$I$26:$M$28,2,FALSE),0),
  AND(T99=19,入力項目!$S$16&lt;&gt;"高専"),IFERROR(VLOOKUP(入力項目!$S$17,子育て関連マスタ!$I$32:$M$37,2,FALSE),0),
  AND(T99=21,入力項目!$S$16="高専"),IFERROR(VLOOKUP(入力項目!$S$17,子育て関連マスタ!$I$32:$M$37,2,FALSE),0),
  T99&gt;=22,0
  ),0),0
) +
IF(AND(T99&gt;=1,T99&lt;=15),IF($D99=入力項目!$S$8,入力項目!$S$3,0),0) +
IF(AND(T99&gt;=1,T99&lt;=15),IF($D99=5,入力項目!$S$4,0),0) +
IF(AND(T99&gt;=1,T99&lt;=15),IF($D99=12,入力項目!$S$5,0),0) +
IF(AND(入力項目!$S$7=$A99,入力項目!$S$8=$D99),子育て関連マスタ!$C$14,0) +
IFERROR(IF(AND(YEAR(EDATE(DATE(入力項目!$S$7,入力項目!$S$8,1),1))=$A99,MONTH(EDATE(DATE(入力項目!$S$7,入力項目!$S$8,1),1))=$D99),子育て関連マスタ!$C$15,0),0) +
IF(AND(OR(T99=3,T99=5,T99=7),$D99=11),子育て関連マスタ!$C$17,0) +
IF(AND(T99=20,$D99=1),子育て関連マスタ!$C$18,0) +
IF(AND(T99=20,$D99=1),
IFERROR(_xlfn.IFS(
入力項目!$S$10="男",子育て関連マスタ!$C$18,
入力項目!$S$10="女",子育て関連マスタ!$C$19
),0),0
) +
IF(AND(T99&gt;=入力項目!$S$18,T99&lt;=入力項目!$S$19),入力項目!$S$20,0) +
IF(AND(T99&gt;=入力項目!$S$21,T99&lt;=入力項目!$S$22),入力項目!$S$23,0) +
IF(AND(T99&gt;=入力項目!$S$24,T99&lt;=入力項目!$S$25),入力項目!$S$26,0)
)</f>
        <v>0</v>
      </c>
      <c r="AI99">
        <f ca="1">-(
_xlfn.IFS(
U99&lt;=入力項目!$S$11,0,
AND(U99&gt;=入力項目!$S$11+1,U99&lt;=3),IFERROR(VLOOKUP(入力項目!$S$12,子育て関連マスタ!$I$4:$M$5,4,FALSE),0),
AND(U99&gt;=4,U99&lt;=6),IFERROR(VLOOKUP(入力項目!$S$13,子育て関連マスタ!$I$9:$M$12,4,FALSE),0),
AND(U99&gt;=7,U99&lt;=12),IFERROR(VLOOKUP(入力項目!$S$14,子育て関連マスタ!$I$16:$M$17,4,FALSE),0),
AND(U99&gt;=13,U99&lt;=15),IFERROR(VLOOKUP(入力項目!$S$15,子育て関連マスタ!$I$21:$M$22,4,FALSE),0),
AND(U99&gt;=16,U99&lt;=18),IFERROR(VLOOKUP(入力項目!$S$16,子育て関連マスタ!$I$26:$M$28,4,FALSE),0),
AND(U99&gt;=19,U99&lt;=20,入力項目!$S$16="高専"),IFERROR(VLOOKUP(入力項目!$S$16,子育て関連マスタ!$I$26:$M$28,4,FALSE),0),
AND(U99&gt;=19,U99&lt;=20,入力項目!$S$16&lt;&gt;"高専"),IFERROR(VLOOKUP(入力項目!$S$17,子育て関連マスタ!$I$32:$M$37,4,FALSE),0),
AND(U99&gt;=21,U99&lt;=22,入力項目!$S$16="高専"),IFERROR(VLOOKUP(入力項目!$S$17,子育て関連マスタ!$I$32:$M$34,4,FALSE),0),
AND(U99&gt;=21,U99&lt;=22,入力項目!$S$16&lt;&gt;"高専"),IFERROR(VLOOKUP(入力項目!$S$17,子育て関連マスタ!$I$32:$M$34,4,FALSE),0),
U99&gt;=23,0
) +
IF($D99=4,
  IFERROR(_xlfn.IFS(
  U99&lt;=入力項目!$S$11,0,
  AND(U99=入力項目!$S$11),IFERROR(VLOOKUP(入力項目!$S$12,子育て関連マスタ!$I$4:$M$5,2,FALSE),0),
  AND(U99=4),IFERROR(VLOOKUP(入力項目!$S$13,子育て関連マスタ!$I$9:$M$12,2,FALSE),0),
  AND(U99=7),IFERROR(VLOOKUP(入力項目!$S$14,子育て関連マスタ!$I$16:$M$17,2,FALSE),0),
  AND(U99=13),IFERROR(VLOOKUP(入力項目!$S$15,子育て関連マスタ!$I$21:$M$22,2,FALSE),0),
  AND(U99=16),IFERROR(VLOOKUP(入力項目!$S$16,子育て関連マスタ!$I$26:$M$28,2,FALSE),0),
  AND(U99=19,入力項目!$S$16&lt;&gt;"高専"),IFERROR(VLOOKUP(入力項目!$S$17,子育て関連マスタ!$I$32:$M$37,2,FALSE),0),
  AND(U99=21,入力項目!$S$16="高専"),IFERROR(VLOOKUP(入力項目!$S$17,子育て関連マスタ!$I$32:$M$37,2,FALSE),0),
  U99&gt;=22,0
  ),0),0
) +
IF(AND(U99&gt;=1,U99&lt;=15),IF($D99=入力項目!$S$8,入力項目!$S$3,0),0) +
IF(AND(U99&gt;=1,U99&lt;=15),IF($D99=5,入力項目!$S$4,0),0) +
IF(AND(U99&gt;=1,U99&lt;=15),IF($D99=12,入力項目!$S$5,0),0) +
IF(AND(入力項目!$S$7=$A99,入力項目!$S$8=$D99),子育て関連マスタ!$C$14,0) +
IFERROR(IF(AND(YEAR(EDATE(DATE(入力項目!$S$7,入力項目!$S$8,1),1))=$A99,MONTH(EDATE(DATE(入力項目!$S$7,入力項目!$S$8,1),1))=$D99),子育て関連マスタ!$C$15,0),0) +
IF(AND(OR(U99=3,U99=5,U99=7),$D99=11),子育て関連マスタ!$C$17,0) +
IF(AND(U99=20,$D99=1),子育て関連マスタ!$C$18,0) +
IF(AND(U99=20,$D99=1),
IFERROR(_xlfn.IFS(
入力項目!$S$10="男",子育て関連マスタ!$C$18,
入力項目!$S$10="女",子育て関連マスタ!$C$19
),0),0
) +
IF(AND(U99&gt;=入力項目!$S$18,U99&lt;=入力項目!$S$19),入力項目!$S$20,0) +
IF(AND(U99&gt;=入力項目!$S$21,U99&lt;=入力項目!$S$22),入力項目!$S$23,0) +
IF(AND(U99&gt;=入力項目!$S$24,U99&lt;=入力項目!$S$25),入力項目!$S$26,0)
)</f>
        <v>0</v>
      </c>
      <c r="AJ99" s="10">
        <f ca="1">-VLOOKUP($D99,月別収支!$A$2:$H$13,7,FALSE)</f>
        <v>-20000</v>
      </c>
    </row>
    <row r="100" spans="1:36" x14ac:dyDescent="0.4">
      <c r="A100">
        <f t="shared" ca="1" si="20"/>
        <v>2032</v>
      </c>
      <c r="B100">
        <f t="shared" ca="1" si="27"/>
        <v>2032</v>
      </c>
      <c r="C100">
        <f t="shared" ca="1" si="28"/>
        <v>8</v>
      </c>
      <c r="D100">
        <f t="shared" ca="1" si="21"/>
        <v>10</v>
      </c>
      <c r="E100" t="str">
        <f t="shared" ca="1" si="22"/>
        <v>2032年10月</v>
      </c>
      <c r="F100">
        <f ca="1">IF(OR(入力項目!$N$5&lt;$A100,AND(入力項目!$N$5=$A100,入力項目!$N$6&lt;$D100)),IF(F99=0,1,IF(G100=12,F99+1,F99)),0)</f>
        <v>8</v>
      </c>
      <c r="G100">
        <f ca="1">IF(OR(入力項目!$N$5&lt;$A100,AND(入力項目!$N$5=$A100,入力項目!$N$6&lt;$D100)),IF(G99=12,1,G99+1),0)</f>
        <v>12</v>
      </c>
      <c r="H100" t="str">
        <f t="shared" ca="1" si="23"/>
        <v>8_12</v>
      </c>
      <c r="I100">
        <f ca="1">IF(
  IFERROR(AND($C100&gt;0,MOD($C100,入力項目!$N$22)=0,$D100=入力項目!$N$23), FALSE),
  1,
  IF(
    AND(I99&gt;0,J99=12),
    IF(I99=入力項目!$N$28, 0, I99+1),
    I99
  )
)</f>
        <v>0</v>
      </c>
      <c r="J100">
        <f ca="1">IF($D100=入力項目!$N$23,1,IFERROR(J99+1,1))</f>
        <v>5</v>
      </c>
      <c r="K100" t="str">
        <f t="shared" ca="1" si="24"/>
        <v>0_5</v>
      </c>
      <c r="L100">
        <f ca="1">L99+IF(入力項目!$D$4=$D100,1,0)</f>
        <v>37</v>
      </c>
      <c r="M100" t="str">
        <f t="shared" ca="1" si="25"/>
        <v>37歳</v>
      </c>
      <c r="N100">
        <f t="shared" ca="1" si="29"/>
        <v>37</v>
      </c>
      <c r="O100" t="str">
        <f t="shared" ca="1" si="26"/>
        <v>37歳</v>
      </c>
      <c r="P100">
        <f t="shared" ca="1" si="30"/>
        <v>12</v>
      </c>
      <c r="Q100">
        <f t="shared" ca="1" si="31"/>
        <v>10</v>
      </c>
      <c r="R100">
        <f t="shared" ca="1" si="32"/>
        <v>2033</v>
      </c>
      <c r="S100">
        <f t="shared" ca="1" si="33"/>
        <v>2033</v>
      </c>
      <c r="T100">
        <f t="shared" ca="1" si="34"/>
        <v>2033</v>
      </c>
      <c r="U100">
        <f t="shared" ca="1" si="35"/>
        <v>2033</v>
      </c>
      <c r="V100" s="10">
        <f t="shared" ca="1" si="36"/>
        <v>13937826</v>
      </c>
      <c r="W100" s="10">
        <f ca="1">IF($L100&lt;その他マスタ!$B$1,VLOOKUP($D100,月別収支!$A$2:$H$13,2,FALSE),その他マスタ!$B$3)+IF(AND($L100=その他マスタ!$B$1,入力項目!$I$9="あり",$D100=入力項目!$D$4),その他マスタ!$B$2,0)</f>
        <v>300000</v>
      </c>
      <c r="X100" s="10">
        <f ca="1">-IF(入力項目!$K$5=TRUE,
IF($F100+$G100&lt;3,VLOOKUP($D100,月別収支!$A$2:$H$13,8,FALSE),0)+IFERROR(VLOOKUP($H100,住宅ローン計算!C:P,13,FALSE),0)+IF($F100&gt;1,IF(OR($G100=3,$G100=6,$G100=9,$G100=12),ROUNDUP(入力項目!$N$18/4,0),0),0),
VLOOKUP($D100,月別収支!$A$2:$H$13,8,FALSE))</f>
        <v>-90177</v>
      </c>
      <c r="Y100" s="10">
        <f ca="1">-VLOOKUP($D100,月別収支!$A$2:$H$13,3,FALSE)</f>
        <v>-75000</v>
      </c>
      <c r="Z100" s="10">
        <f ca="1">-VLOOKUP($D100,月別収支!$A$2:$H$13,4,FALSE)</f>
        <v>-27000</v>
      </c>
      <c r="AA100" s="10">
        <f ca="1">-VLOOKUP($D100,月別収支!$A$2:$H$13,6,FALSE)</f>
        <v>-10000</v>
      </c>
      <c r="AB100" s="10">
        <f ca="1">-(
VLOOKUP($D100,月別収支!$A$2:$H$13,5,FALSE)+IF(AND(入力項目!$I$27&lt;=$A100,ISEVEN($A100-入力項目!$I$27),入力項目!$I$28=$D100),入力項目!$I$26,0)
+IF(入力項目!$K$26=TRUE,
IFERROR(VLOOKUP($K100,マイカーローン計算!C:P,13,FALSE),0),
IFERROR(
  IF(AND($C100&gt;0,MOD($C100,入力項目!$N$22)=0,$D100=入力項目!$N$23),入力項目!$N$24,0),
 0
)
)
)</f>
        <v>-20000</v>
      </c>
      <c r="AC100" s="10">
        <f ca="1">-IF($A100&lt;入力項目!$N$33,入力項目!$N$35,IF(AND($A100=入力項目!$N$33,$D100&lt;=入力項目!$N$34),入力項目!$N$35,0))</f>
        <v>0</v>
      </c>
      <c r="AD100">
        <f ca="1">-(
_xlfn.IFS(
P100&lt;=入力項目!$S$11,0,
AND(P100&gt;=入力項目!$S$11+1,P100&lt;=3),IFERROR(VLOOKUP(入力項目!$S$12,子育て関連マスタ!$I$4:$M$5,4,FALSE),0),
AND(P100&gt;=4,P100&lt;=6),IFERROR(VLOOKUP(入力項目!$S$13,子育て関連マスタ!$I$9:$M$12,4,FALSE),0),
AND(P100&gt;=7,P100&lt;=12),IFERROR(VLOOKUP(入力項目!$S$14,子育て関連マスタ!$I$16:$M$17,4,FALSE),0),
AND(P100&gt;=13,P100&lt;=15),IFERROR(VLOOKUP(入力項目!$S$15,子育て関連マスタ!$I$21:$M$22,4,FALSE),0),
AND(P100&gt;=16,P100&lt;=18),IFERROR(VLOOKUP(入力項目!$S$16,子育て関連マスタ!$I$26:$M$28,4,FALSE),0),
AND(P100&gt;=19,P100&lt;=20,入力項目!$S$16="高専"),IFERROR(VLOOKUP(入力項目!$S$16,子育て関連マスタ!$I$26:$M$28,4,FALSE),0),
AND(P100&gt;=19,P100&lt;=20,入力項目!$S$16&lt;&gt;"高専"),IFERROR(VLOOKUP(入力項目!$S$17,子育て関連マスタ!$I$32:$M$37,4,FALSE),0),
AND(P100&gt;=21,P100&lt;=22,入力項目!$S$16="高専"),IFERROR(VLOOKUP(入力項目!$S$17,子育て関連マスタ!$I$32:$M$34,4,FALSE),0),
AND(P100&gt;=21,P100&lt;=22,入力項目!$S$16&lt;&gt;"高専"),IFERROR(VLOOKUP(入力項目!$S$17,子育て関連マスタ!$I$32:$M$34,4,FALSE),0),
P100&gt;=23,0
) +
IF($D100=4,
  IFERROR(_xlfn.IFS(
  P100&lt;=入力項目!$S$11,0,
  AND(P100=入力項目!$S$11),IFERROR(VLOOKUP(入力項目!$S$12,子育て関連マスタ!$I$4:$M$5,2,FALSE),0),
  AND(P100=4),IFERROR(VLOOKUP(入力項目!$S$13,子育て関連マスタ!$I$9:$M$12,2,FALSE),0),
  AND(P100=7),IFERROR(VLOOKUP(入力項目!$S$14,子育て関連マスタ!$I$16:$M$17,2,FALSE),0),
  AND(P100=13),IFERROR(VLOOKUP(入力項目!$S$15,子育て関連マスタ!$I$21:$M$22,2,FALSE),0),
  AND(P100=16),IFERROR(VLOOKUP(入力項目!$S$16,子育て関連マスタ!$I$26:$M$28,2,FALSE),0),
  AND(P100=19,入力項目!$S$16&lt;&gt;"高専"),IFERROR(VLOOKUP(入力項目!$S$17,子育て関連マスタ!$I$32:$M$37,2,FALSE),0),
  AND(P100=21,入力項目!$S$16="高専"),IFERROR(VLOOKUP(入力項目!$S$17,子育て関連マスタ!$I$32:$M$37,2,FALSE),0),
  P100&gt;=22,0
  ),0),0
) +
IF(AND(P100&gt;=1,P100&lt;=15),IF($D100=入力項目!$S$8,入力項目!$S$3,0),0) +
IF(AND(P100&gt;=1,P100&lt;=15),IF($D100=5,入力項目!$S$4,0),0) +
IF(AND(P100&gt;=1,P100&lt;=15),IF($D100=12,入力項目!$S$5,0),0) +
IF(AND(入力項目!$S$7=$A100,入力項目!$S$8=$D100),子育て関連マスタ!$C$14,0) +
IFERROR(IF(AND(YEAR(EDATE(DATE(入力項目!$S$7,入力項目!$S$8,1),1))=$A100,MONTH(EDATE(DATE(入力項目!$S$7,入力項目!$S$8,1),1))=$D100),子育て関連マスタ!$C$15,0),0) +
IF(AND(OR(P100=3,P100=5,P100=7),$D100=11),子育て関連マスタ!$C$17,0) +
IF(AND(P100=20,$D100=1),子育て関連マスタ!$C$18,0) +
IF(AND(P100=20,$D100=1),
IFERROR(_xlfn.IFS(
入力項目!$S$10="男",子育て関連マスタ!$C$18,
入力項目!$S$10="女",子育て関連マスタ!$C$19
),0),0
) +
IF(AND(P100&gt;=入力項目!$S$18,P100&lt;=入力項目!$S$19),入力項目!$S$20,0) +
IF(AND(P100&gt;=入力項目!$S$21,P100&lt;=入力項目!$S$22),入力項目!$S$23,0) +
IF(AND(P100&gt;=入力項目!$S$24,P100&lt;=入力項目!$S$25),入力項目!$S$26,0)
)</f>
        <v>-30000</v>
      </c>
      <c r="AE100">
        <f ca="1">-(
_xlfn.IFS(
Q100&lt;=入力項目!$S$11,0,
AND(Q100&gt;=入力項目!$S$11+1,Q100&lt;=3),IFERROR(VLOOKUP(入力項目!$S$12,子育て関連マスタ!$I$4:$M$5,4,FALSE),0),
AND(Q100&gt;=4,Q100&lt;=6),IFERROR(VLOOKUP(入力項目!$S$13,子育て関連マスタ!$I$9:$M$12,4,FALSE),0),
AND(Q100&gt;=7,Q100&lt;=12),IFERROR(VLOOKUP(入力項目!$S$14,子育て関連マスタ!$I$16:$M$17,4,FALSE),0),
AND(Q100&gt;=13,Q100&lt;=15),IFERROR(VLOOKUP(入力項目!$S$15,子育て関連マスタ!$I$21:$M$22,4,FALSE),0),
AND(Q100&gt;=16,Q100&lt;=18),IFERROR(VLOOKUP(入力項目!$S$16,子育て関連マスタ!$I$26:$M$28,4,FALSE),0),
AND(Q100&gt;=19,Q100&lt;=20,入力項目!$S$16="高専"),IFERROR(VLOOKUP(入力項目!$S$16,子育て関連マスタ!$I$26:$M$28,4,FALSE),0),
AND(Q100&gt;=19,Q100&lt;=20,入力項目!$S$16&lt;&gt;"高専"),IFERROR(VLOOKUP(入力項目!$S$17,子育て関連マスタ!$I$32:$M$37,4,FALSE),0),
AND(Q100&gt;=21,Q100&lt;=22,入力項目!$S$16="高専"),IFERROR(VLOOKUP(入力項目!$S$17,子育て関連マスタ!$I$32:$M$34,4,FALSE),0),
AND(Q100&gt;=21,Q100&lt;=22,入力項目!$S$16&lt;&gt;"高専"),IFERROR(VLOOKUP(入力項目!$S$17,子育て関連マスタ!$I$32:$M$34,4,FALSE),0),
Q100&gt;=23,0
) +
IF($D100=4,
  IFERROR(_xlfn.IFS(
  Q100&lt;=入力項目!$S$11,0,
  AND(Q100=入力項目!$S$11),IFERROR(VLOOKUP(入力項目!$S$12,子育て関連マスタ!$I$4:$M$5,2,FALSE),0),
  AND(Q100=4),IFERROR(VLOOKUP(入力項目!$S$13,子育て関連マスタ!$I$9:$M$12,2,FALSE),0),
  AND(Q100=7),IFERROR(VLOOKUP(入力項目!$S$14,子育て関連マスタ!$I$16:$M$17,2,FALSE),0),
  AND(Q100=13),IFERROR(VLOOKUP(入力項目!$S$15,子育て関連マスタ!$I$21:$M$22,2,FALSE),0),
  AND(Q100=16),IFERROR(VLOOKUP(入力項目!$S$16,子育て関連マスタ!$I$26:$M$28,2,FALSE),0),
  AND(Q100=19,入力項目!$S$16&lt;&gt;"高専"),IFERROR(VLOOKUP(入力項目!$S$17,子育て関連マスタ!$I$32:$M$37,2,FALSE),0),
  AND(Q100=21,入力項目!$S$16="高専"),IFERROR(VLOOKUP(入力項目!$S$17,子育て関連マスタ!$I$32:$M$37,2,FALSE),0),
  Q100&gt;=22,0
  ),0),0
) +
IF(AND(Q100&gt;=1,Q100&lt;=15),IF($D100=入力項目!$S$8,入力項目!$S$3,0),0) +
IF(AND(Q100&gt;=1,Q100&lt;=15),IF($D100=5,入力項目!$S$4,0),0) +
IF(AND(Q100&gt;=1,Q100&lt;=15),IF($D100=12,入力項目!$S$5,0),0) +
IF(AND(入力項目!$S$7=$A100,入力項目!$S$8=$D100),子育て関連マスタ!$C$14,0) +
IFERROR(IF(AND(YEAR(EDATE(DATE(入力項目!$S$7,入力項目!$S$8,1),1))=$A100,MONTH(EDATE(DATE(入力項目!$S$7,入力項目!$S$8,1),1))=$D100),子育て関連マスタ!$C$15,0),0) +
IF(AND(OR(Q100=3,Q100=5,Q100=7),$D100=11),子育て関連マスタ!$C$17,0) +
IF(AND(Q100=20,$D100=1),子育て関連マスタ!$C$18,0) +
IF(AND(Q100=20,$D100=1),
IFERROR(_xlfn.IFS(
入力項目!$S$10="男",子育て関連マスタ!$C$18,
入力項目!$S$10="女",子育て関連マスタ!$C$19
),0),0
) +
IF(AND(Q100&gt;=入力項目!$S$18,Q100&lt;=入力項目!$S$19),入力項目!$S$20,0) +
IF(AND(Q100&gt;=入力項目!$S$21,Q100&lt;=入力項目!$S$22),入力項目!$S$23,0) +
IF(AND(Q100&gt;=入力項目!$S$24,Q100&lt;=入力項目!$S$25),入力項目!$S$26,0)
)</f>
        <v>-40000</v>
      </c>
      <c r="AF100">
        <f ca="1">-(
_xlfn.IFS(
R100&lt;=入力項目!$S$11,0,
AND(R100&gt;=入力項目!$S$11+1,R100&lt;=3),IFERROR(VLOOKUP(入力項目!$S$12,子育て関連マスタ!$I$4:$M$5,4,FALSE),0),
AND(R100&gt;=4,R100&lt;=6),IFERROR(VLOOKUP(入力項目!$S$13,子育て関連マスタ!$I$9:$M$12,4,FALSE),0),
AND(R100&gt;=7,R100&lt;=12),IFERROR(VLOOKUP(入力項目!$S$14,子育て関連マスタ!$I$16:$M$17,4,FALSE),0),
AND(R100&gt;=13,R100&lt;=15),IFERROR(VLOOKUP(入力項目!$S$15,子育て関連マスタ!$I$21:$M$22,4,FALSE),0),
AND(R100&gt;=16,R100&lt;=18),IFERROR(VLOOKUP(入力項目!$S$16,子育て関連マスタ!$I$26:$M$28,4,FALSE),0),
AND(R100&gt;=19,R100&lt;=20,入力項目!$S$16="高専"),IFERROR(VLOOKUP(入力項目!$S$16,子育て関連マスタ!$I$26:$M$28,4,FALSE),0),
AND(R100&gt;=19,R100&lt;=20,入力項目!$S$16&lt;&gt;"高専"),IFERROR(VLOOKUP(入力項目!$S$17,子育て関連マスタ!$I$32:$M$37,4,FALSE),0),
AND(R100&gt;=21,R100&lt;=22,入力項目!$S$16="高専"),IFERROR(VLOOKUP(入力項目!$S$17,子育て関連マスタ!$I$32:$M$34,4,FALSE),0),
AND(R100&gt;=21,R100&lt;=22,入力項目!$S$16&lt;&gt;"高専"),IFERROR(VLOOKUP(入力項目!$S$17,子育て関連マスタ!$I$32:$M$34,4,FALSE),0),
R100&gt;=23,0
) +
IF($D100=4,
  IFERROR(_xlfn.IFS(
  R100&lt;=入力項目!$S$11,0,
  AND(R100=入力項目!$S$11),IFERROR(VLOOKUP(入力項目!$S$12,子育て関連マスタ!$I$4:$M$5,2,FALSE),0),
  AND(R100=4),IFERROR(VLOOKUP(入力項目!$S$13,子育て関連マスタ!$I$9:$M$12,2,FALSE),0),
  AND(R100=7),IFERROR(VLOOKUP(入力項目!$S$14,子育て関連マスタ!$I$16:$M$17,2,FALSE),0),
  AND(R100=13),IFERROR(VLOOKUP(入力項目!$S$15,子育て関連マスタ!$I$21:$M$22,2,FALSE),0),
  AND(R100=16),IFERROR(VLOOKUP(入力項目!$S$16,子育て関連マスタ!$I$26:$M$28,2,FALSE),0),
  AND(R100=19,入力項目!$S$16&lt;&gt;"高専"),IFERROR(VLOOKUP(入力項目!$S$17,子育て関連マスタ!$I$32:$M$37,2,FALSE),0),
  AND(R100=21,入力項目!$S$16="高専"),IFERROR(VLOOKUP(入力項目!$S$17,子育て関連マスタ!$I$32:$M$37,2,FALSE),0),
  R100&gt;=22,0
  ),0),0
) +
IF(AND(R100&gt;=1,R100&lt;=15),IF($D100=入力項目!$S$8,入力項目!$S$3,0),0) +
IF(AND(R100&gt;=1,R100&lt;=15),IF($D100=5,入力項目!$S$4,0),0) +
IF(AND(R100&gt;=1,R100&lt;=15),IF($D100=12,入力項目!$S$5,0),0) +
IF(AND(入力項目!$S$7=$A100,入力項目!$S$8=$D100),子育て関連マスタ!$C$14,0) +
IFERROR(IF(AND(YEAR(EDATE(DATE(入力項目!$S$7,入力項目!$S$8,1),1))=$A100,MONTH(EDATE(DATE(入力項目!$S$7,入力項目!$S$8,1),1))=$D100),子育て関連マスタ!$C$15,0),0) +
IF(AND(OR(R100=3,R100=5,R100=7),$D100=11),子育て関連マスタ!$C$17,0) +
IF(AND(R100=20,$D100=1),子育て関連マスタ!$C$18,0) +
IF(AND(R100=20,$D100=1),
IFERROR(_xlfn.IFS(
入力項目!$S$10="男",子育て関連マスタ!$C$18,
入力項目!$S$10="女",子育て関連マスタ!$C$19
),0),0
) +
IF(AND(R100&gt;=入力項目!$S$18,R100&lt;=入力項目!$S$19),入力項目!$S$20,0) +
IF(AND(R100&gt;=入力項目!$S$21,R100&lt;=入力項目!$S$22),入力項目!$S$23,0) +
IF(AND(R100&gt;=入力項目!$S$24,R100&lt;=入力項目!$S$25),入力項目!$S$26,0)
)</f>
        <v>0</v>
      </c>
      <c r="AG100">
        <f ca="1">-(
_xlfn.IFS(
S100&lt;=入力項目!$S$11,0,
AND(S100&gt;=入力項目!$S$11+1,S100&lt;=3),IFERROR(VLOOKUP(入力項目!$S$12,子育て関連マスタ!$I$4:$M$5,4,FALSE),0),
AND(S100&gt;=4,S100&lt;=6),IFERROR(VLOOKUP(入力項目!$S$13,子育て関連マスタ!$I$9:$M$12,4,FALSE),0),
AND(S100&gt;=7,S100&lt;=12),IFERROR(VLOOKUP(入力項目!$S$14,子育て関連マスタ!$I$16:$M$17,4,FALSE),0),
AND(S100&gt;=13,S100&lt;=15),IFERROR(VLOOKUP(入力項目!$S$15,子育て関連マスタ!$I$21:$M$22,4,FALSE),0),
AND(S100&gt;=16,S100&lt;=18),IFERROR(VLOOKUP(入力項目!$S$16,子育て関連マスタ!$I$26:$M$28,4,FALSE),0),
AND(S100&gt;=19,S100&lt;=20,入力項目!$S$16="高専"),IFERROR(VLOOKUP(入力項目!$S$16,子育て関連マスタ!$I$26:$M$28,4,FALSE),0),
AND(S100&gt;=19,S100&lt;=20,入力項目!$S$16&lt;&gt;"高専"),IFERROR(VLOOKUP(入力項目!$S$17,子育て関連マスタ!$I$32:$M$37,4,FALSE),0),
AND(S100&gt;=21,S100&lt;=22,入力項目!$S$16="高専"),IFERROR(VLOOKUP(入力項目!$S$17,子育て関連マスタ!$I$32:$M$34,4,FALSE),0),
AND(S100&gt;=21,S100&lt;=22,入力項目!$S$16&lt;&gt;"高専"),IFERROR(VLOOKUP(入力項目!$S$17,子育て関連マスタ!$I$32:$M$34,4,FALSE),0),
S100&gt;=23,0
) +
IF($D100=4,
  IFERROR(_xlfn.IFS(
  S100&lt;=入力項目!$S$11,0,
  AND(S100=入力項目!$S$11),IFERROR(VLOOKUP(入力項目!$S$12,子育て関連マスタ!$I$4:$M$5,2,FALSE),0),
  AND(S100=4),IFERROR(VLOOKUP(入力項目!$S$13,子育て関連マスタ!$I$9:$M$12,2,FALSE),0),
  AND(S100=7),IFERROR(VLOOKUP(入力項目!$S$14,子育て関連マスタ!$I$16:$M$17,2,FALSE),0),
  AND(S100=13),IFERROR(VLOOKUP(入力項目!$S$15,子育て関連マスタ!$I$21:$M$22,2,FALSE),0),
  AND(S100=16),IFERROR(VLOOKUP(入力項目!$S$16,子育て関連マスタ!$I$26:$M$28,2,FALSE),0),
  AND(S100=19,入力項目!$S$16&lt;&gt;"高専"),IFERROR(VLOOKUP(入力項目!$S$17,子育て関連マスタ!$I$32:$M$37,2,FALSE),0),
  AND(S100=21,入力項目!$S$16="高専"),IFERROR(VLOOKUP(入力項目!$S$17,子育て関連マスタ!$I$32:$M$37,2,FALSE),0),
  S100&gt;=22,0
  ),0),0
) +
IF(AND(S100&gt;=1,S100&lt;=15),IF($D100=入力項目!$S$8,入力項目!$S$3,0),0) +
IF(AND(S100&gt;=1,S100&lt;=15),IF($D100=5,入力項目!$S$4,0),0) +
IF(AND(S100&gt;=1,S100&lt;=15),IF($D100=12,入力項目!$S$5,0),0) +
IF(AND(入力項目!$S$7=$A100,入力項目!$S$8=$D100),子育て関連マスタ!$C$14,0) +
IFERROR(IF(AND(YEAR(EDATE(DATE(入力項目!$S$7,入力項目!$S$8,1),1))=$A100,MONTH(EDATE(DATE(入力項目!$S$7,入力項目!$S$8,1),1))=$D100),子育て関連マスタ!$C$15,0),0) +
IF(AND(OR(S100=3,S100=5,S100=7),$D100=11),子育て関連マスタ!$C$17,0) +
IF(AND(S100=20,$D100=1),子育て関連マスタ!$C$18,0) +
IF(AND(S100=20,$D100=1),
IFERROR(_xlfn.IFS(
入力項目!$S$10="男",子育て関連マスタ!$C$18,
入力項目!$S$10="女",子育て関連マスタ!$C$19
),0),0
) +
IF(AND(S100&gt;=入力項目!$S$18,S100&lt;=入力項目!$S$19),入力項目!$S$20,0) +
IF(AND(S100&gt;=入力項目!$S$21,S100&lt;=入力項目!$S$22),入力項目!$S$23,0) +
IF(AND(S100&gt;=入力項目!$S$24,S100&lt;=入力項目!$S$25),入力項目!$S$26,0)
)</f>
        <v>0</v>
      </c>
      <c r="AH100">
        <f ca="1">-(
_xlfn.IFS(
T100&lt;=入力項目!$S$11,0,
AND(T100&gt;=入力項目!$S$11+1,T100&lt;=3),IFERROR(VLOOKUP(入力項目!$S$12,子育て関連マスタ!$I$4:$M$5,4,FALSE),0),
AND(T100&gt;=4,T100&lt;=6),IFERROR(VLOOKUP(入力項目!$S$13,子育て関連マスタ!$I$9:$M$12,4,FALSE),0),
AND(T100&gt;=7,T100&lt;=12),IFERROR(VLOOKUP(入力項目!$S$14,子育て関連マスタ!$I$16:$M$17,4,FALSE),0),
AND(T100&gt;=13,T100&lt;=15),IFERROR(VLOOKUP(入力項目!$S$15,子育て関連マスタ!$I$21:$M$22,4,FALSE),0),
AND(T100&gt;=16,T100&lt;=18),IFERROR(VLOOKUP(入力項目!$S$16,子育て関連マスタ!$I$26:$M$28,4,FALSE),0),
AND(T100&gt;=19,T100&lt;=20,入力項目!$S$16="高専"),IFERROR(VLOOKUP(入力項目!$S$16,子育て関連マスタ!$I$26:$M$28,4,FALSE),0),
AND(T100&gt;=19,T100&lt;=20,入力項目!$S$16&lt;&gt;"高専"),IFERROR(VLOOKUP(入力項目!$S$17,子育て関連マスタ!$I$32:$M$37,4,FALSE),0),
AND(T100&gt;=21,T100&lt;=22,入力項目!$S$16="高専"),IFERROR(VLOOKUP(入力項目!$S$17,子育て関連マスタ!$I$32:$M$34,4,FALSE),0),
AND(T100&gt;=21,T100&lt;=22,入力項目!$S$16&lt;&gt;"高専"),IFERROR(VLOOKUP(入力項目!$S$17,子育て関連マスタ!$I$32:$M$34,4,FALSE),0),
T100&gt;=23,0
) +
IF($D100=4,
  IFERROR(_xlfn.IFS(
  T100&lt;=入力項目!$S$11,0,
  AND(T100=入力項目!$S$11),IFERROR(VLOOKUP(入力項目!$S$12,子育て関連マスタ!$I$4:$M$5,2,FALSE),0),
  AND(T100=4),IFERROR(VLOOKUP(入力項目!$S$13,子育て関連マスタ!$I$9:$M$12,2,FALSE),0),
  AND(T100=7),IFERROR(VLOOKUP(入力項目!$S$14,子育て関連マスタ!$I$16:$M$17,2,FALSE),0),
  AND(T100=13),IFERROR(VLOOKUP(入力項目!$S$15,子育て関連マスタ!$I$21:$M$22,2,FALSE),0),
  AND(T100=16),IFERROR(VLOOKUP(入力項目!$S$16,子育て関連マスタ!$I$26:$M$28,2,FALSE),0),
  AND(T100=19,入力項目!$S$16&lt;&gt;"高専"),IFERROR(VLOOKUP(入力項目!$S$17,子育て関連マスタ!$I$32:$M$37,2,FALSE),0),
  AND(T100=21,入力項目!$S$16="高専"),IFERROR(VLOOKUP(入力項目!$S$17,子育て関連マスタ!$I$32:$M$37,2,FALSE),0),
  T100&gt;=22,0
  ),0),0
) +
IF(AND(T100&gt;=1,T100&lt;=15),IF($D100=入力項目!$S$8,入力項目!$S$3,0),0) +
IF(AND(T100&gt;=1,T100&lt;=15),IF($D100=5,入力項目!$S$4,0),0) +
IF(AND(T100&gt;=1,T100&lt;=15),IF($D100=12,入力項目!$S$5,0),0) +
IF(AND(入力項目!$S$7=$A100,入力項目!$S$8=$D100),子育て関連マスタ!$C$14,0) +
IFERROR(IF(AND(YEAR(EDATE(DATE(入力項目!$S$7,入力項目!$S$8,1),1))=$A100,MONTH(EDATE(DATE(入力項目!$S$7,入力項目!$S$8,1),1))=$D100),子育て関連マスタ!$C$15,0),0) +
IF(AND(OR(T100=3,T100=5,T100=7),$D100=11),子育て関連マスタ!$C$17,0) +
IF(AND(T100=20,$D100=1),子育て関連マスタ!$C$18,0) +
IF(AND(T100=20,$D100=1),
IFERROR(_xlfn.IFS(
入力項目!$S$10="男",子育て関連マスタ!$C$18,
入力項目!$S$10="女",子育て関連マスタ!$C$19
),0),0
) +
IF(AND(T100&gt;=入力項目!$S$18,T100&lt;=入力項目!$S$19),入力項目!$S$20,0) +
IF(AND(T100&gt;=入力項目!$S$21,T100&lt;=入力項目!$S$22),入力項目!$S$23,0) +
IF(AND(T100&gt;=入力項目!$S$24,T100&lt;=入力項目!$S$25),入力項目!$S$26,0)
)</f>
        <v>0</v>
      </c>
      <c r="AI100">
        <f ca="1">-(
_xlfn.IFS(
U100&lt;=入力項目!$S$11,0,
AND(U100&gt;=入力項目!$S$11+1,U100&lt;=3),IFERROR(VLOOKUP(入力項目!$S$12,子育て関連マスタ!$I$4:$M$5,4,FALSE),0),
AND(U100&gt;=4,U100&lt;=6),IFERROR(VLOOKUP(入力項目!$S$13,子育て関連マスタ!$I$9:$M$12,4,FALSE),0),
AND(U100&gt;=7,U100&lt;=12),IFERROR(VLOOKUP(入力項目!$S$14,子育て関連マスタ!$I$16:$M$17,4,FALSE),0),
AND(U100&gt;=13,U100&lt;=15),IFERROR(VLOOKUP(入力項目!$S$15,子育て関連マスタ!$I$21:$M$22,4,FALSE),0),
AND(U100&gt;=16,U100&lt;=18),IFERROR(VLOOKUP(入力項目!$S$16,子育て関連マスタ!$I$26:$M$28,4,FALSE),0),
AND(U100&gt;=19,U100&lt;=20,入力項目!$S$16="高専"),IFERROR(VLOOKUP(入力項目!$S$16,子育て関連マスタ!$I$26:$M$28,4,FALSE),0),
AND(U100&gt;=19,U100&lt;=20,入力項目!$S$16&lt;&gt;"高専"),IFERROR(VLOOKUP(入力項目!$S$17,子育て関連マスタ!$I$32:$M$37,4,FALSE),0),
AND(U100&gt;=21,U100&lt;=22,入力項目!$S$16="高専"),IFERROR(VLOOKUP(入力項目!$S$17,子育て関連マスタ!$I$32:$M$34,4,FALSE),0),
AND(U100&gt;=21,U100&lt;=22,入力項目!$S$16&lt;&gt;"高専"),IFERROR(VLOOKUP(入力項目!$S$17,子育て関連マスタ!$I$32:$M$34,4,FALSE),0),
U100&gt;=23,0
) +
IF($D100=4,
  IFERROR(_xlfn.IFS(
  U100&lt;=入力項目!$S$11,0,
  AND(U100=入力項目!$S$11),IFERROR(VLOOKUP(入力項目!$S$12,子育て関連マスタ!$I$4:$M$5,2,FALSE),0),
  AND(U100=4),IFERROR(VLOOKUP(入力項目!$S$13,子育て関連マスタ!$I$9:$M$12,2,FALSE),0),
  AND(U100=7),IFERROR(VLOOKUP(入力項目!$S$14,子育て関連マスタ!$I$16:$M$17,2,FALSE),0),
  AND(U100=13),IFERROR(VLOOKUP(入力項目!$S$15,子育て関連マスタ!$I$21:$M$22,2,FALSE),0),
  AND(U100=16),IFERROR(VLOOKUP(入力項目!$S$16,子育て関連マスタ!$I$26:$M$28,2,FALSE),0),
  AND(U100=19,入力項目!$S$16&lt;&gt;"高専"),IFERROR(VLOOKUP(入力項目!$S$17,子育て関連マスタ!$I$32:$M$37,2,FALSE),0),
  AND(U100=21,入力項目!$S$16="高専"),IFERROR(VLOOKUP(入力項目!$S$17,子育て関連マスタ!$I$32:$M$37,2,FALSE),0),
  U100&gt;=22,0
  ),0),0
) +
IF(AND(U100&gt;=1,U100&lt;=15),IF($D100=入力項目!$S$8,入力項目!$S$3,0),0) +
IF(AND(U100&gt;=1,U100&lt;=15),IF($D100=5,入力項目!$S$4,0),0) +
IF(AND(U100&gt;=1,U100&lt;=15),IF($D100=12,入力項目!$S$5,0),0) +
IF(AND(入力項目!$S$7=$A100,入力項目!$S$8=$D100),子育て関連マスタ!$C$14,0) +
IFERROR(IF(AND(YEAR(EDATE(DATE(入力項目!$S$7,入力項目!$S$8,1),1))=$A100,MONTH(EDATE(DATE(入力項目!$S$7,入力項目!$S$8,1),1))=$D100),子育て関連マスタ!$C$15,0),0) +
IF(AND(OR(U100=3,U100=5,U100=7),$D100=11),子育て関連マスタ!$C$17,0) +
IF(AND(U100=20,$D100=1),子育て関連マスタ!$C$18,0) +
IF(AND(U100=20,$D100=1),
IFERROR(_xlfn.IFS(
入力項目!$S$10="男",子育て関連マスタ!$C$18,
入力項目!$S$10="女",子育て関連マスタ!$C$19
),0),0
) +
IF(AND(U100&gt;=入力項目!$S$18,U100&lt;=入力項目!$S$19),入力項目!$S$20,0) +
IF(AND(U100&gt;=入力項目!$S$21,U100&lt;=入力項目!$S$22),入力項目!$S$23,0) +
IF(AND(U100&gt;=入力項目!$S$24,U100&lt;=入力項目!$S$25),入力項目!$S$26,0)
)</f>
        <v>0</v>
      </c>
      <c r="AJ100" s="10">
        <f ca="1">-VLOOKUP($D100,月別収支!$A$2:$H$13,7,FALSE)</f>
        <v>-20000</v>
      </c>
    </row>
    <row r="101" spans="1:36" x14ac:dyDescent="0.4">
      <c r="A101">
        <f t="shared" ca="1" si="20"/>
        <v>2032</v>
      </c>
      <c r="B101">
        <f t="shared" ca="1" si="27"/>
        <v>2032</v>
      </c>
      <c r="C101">
        <f t="shared" ca="1" si="28"/>
        <v>8</v>
      </c>
      <c r="D101">
        <f t="shared" ca="1" si="21"/>
        <v>11</v>
      </c>
      <c r="E101" t="str">
        <f t="shared" ca="1" si="22"/>
        <v>2032年11月</v>
      </c>
      <c r="F101">
        <f ca="1">IF(OR(入力項目!$N$5&lt;$A101,AND(入力項目!$N$5=$A101,入力項目!$N$6&lt;$D101)),IF(F100=0,1,IF(G101=12,F100+1,F100)),0)</f>
        <v>8</v>
      </c>
      <c r="G101">
        <f ca="1">IF(OR(入力項目!$N$5&lt;$A101,AND(入力項目!$N$5=$A101,入力項目!$N$6&lt;$D101)),IF(G100=12,1,G100+1),0)</f>
        <v>1</v>
      </c>
      <c r="H101" t="str">
        <f t="shared" ca="1" si="23"/>
        <v>8_1</v>
      </c>
      <c r="I101">
        <f ca="1">IF(
  IFERROR(AND($C101&gt;0,MOD($C101,入力項目!$N$22)=0,$D101=入力項目!$N$23), FALSE),
  1,
  IF(
    AND(I100&gt;0,J100=12),
    IF(I100=入力項目!$N$28, 0, I100+1),
    I100
  )
)</f>
        <v>0</v>
      </c>
      <c r="J101">
        <f ca="1">IF($D101=入力項目!$N$23,1,IFERROR(J100+1,1))</f>
        <v>6</v>
      </c>
      <c r="K101" t="str">
        <f t="shared" ca="1" si="24"/>
        <v>0_6</v>
      </c>
      <c r="L101">
        <f ca="1">L100+IF(入力項目!$D$4=$D101,1,0)</f>
        <v>37</v>
      </c>
      <c r="M101" t="str">
        <f t="shared" ca="1" si="25"/>
        <v>37歳</v>
      </c>
      <c r="N101">
        <f t="shared" ca="1" si="29"/>
        <v>37</v>
      </c>
      <c r="O101" t="str">
        <f t="shared" ca="1" si="26"/>
        <v>37歳</v>
      </c>
      <c r="P101">
        <f t="shared" ca="1" si="30"/>
        <v>12</v>
      </c>
      <c r="Q101">
        <f t="shared" ca="1" si="31"/>
        <v>10</v>
      </c>
      <c r="R101">
        <f t="shared" ca="1" si="32"/>
        <v>2033</v>
      </c>
      <c r="S101">
        <f t="shared" ca="1" si="33"/>
        <v>2033</v>
      </c>
      <c r="T101">
        <f t="shared" ca="1" si="34"/>
        <v>2033</v>
      </c>
      <c r="U101">
        <f t="shared" ca="1" si="35"/>
        <v>2033</v>
      </c>
      <c r="V101" s="10">
        <f t="shared" ca="1" si="36"/>
        <v>13963149</v>
      </c>
      <c r="W101" s="10">
        <f ca="1">IF($L101&lt;その他マスタ!$B$1,VLOOKUP($D101,月別収支!$A$2:$H$13,2,FALSE),その他マスタ!$B$3)+IF(AND($L101=その他マスタ!$B$1,入力項目!$I$9="あり",$D101=入力項目!$D$4),その他マスタ!$B$2,0)</f>
        <v>300000</v>
      </c>
      <c r="X101" s="10">
        <f ca="1">-IF(入力項目!$K$5=TRUE,
IF($F101+$G101&lt;3,VLOOKUP($D101,月別収支!$A$2:$H$13,8,FALSE),0)+IFERROR(VLOOKUP($H101,住宅ローン計算!C:P,13,FALSE),0)+IF($F101&gt;1,IF(OR($G101=3,$G101=6,$G101=9,$G101=12),ROUNDUP(入力項目!$N$18/4,0),0),0),
VLOOKUP($D101,月別収支!$A$2:$H$13,8,FALSE))</f>
        <v>-52677</v>
      </c>
      <c r="Y101" s="10">
        <f ca="1">-VLOOKUP($D101,月別収支!$A$2:$H$13,3,FALSE)</f>
        <v>-75000</v>
      </c>
      <c r="Z101" s="10">
        <f ca="1">-VLOOKUP($D101,月別収支!$A$2:$H$13,4,FALSE)</f>
        <v>-27000</v>
      </c>
      <c r="AA101" s="10">
        <f ca="1">-VLOOKUP($D101,月別収支!$A$2:$H$13,6,FALSE)</f>
        <v>-10000</v>
      </c>
      <c r="AB101" s="10">
        <f ca="1">-(
VLOOKUP($D101,月別収支!$A$2:$H$13,5,FALSE)+IF(AND(入力項目!$I$27&lt;=$A101,ISEVEN($A101-入力項目!$I$27),入力項目!$I$28=$D101),入力項目!$I$26,0)
+IF(入力項目!$K$26=TRUE,
IFERROR(VLOOKUP($K101,マイカーローン計算!C:P,13,FALSE),0),
IFERROR(
  IF(AND($C101&gt;0,MOD($C101,入力項目!$N$22)=0,$D101=入力項目!$N$23),入力項目!$N$24,0),
 0
)
)
)</f>
        <v>-20000</v>
      </c>
      <c r="AC101" s="10">
        <f ca="1">-IF($A101&lt;入力項目!$N$33,入力項目!$N$35,IF(AND($A101=入力項目!$N$33,$D101&lt;=入力項目!$N$34),入力項目!$N$35,0))</f>
        <v>0</v>
      </c>
      <c r="AD101">
        <f ca="1">-(
_xlfn.IFS(
P101&lt;=入力項目!$S$11,0,
AND(P101&gt;=入力項目!$S$11+1,P101&lt;=3),IFERROR(VLOOKUP(入力項目!$S$12,子育て関連マスタ!$I$4:$M$5,4,FALSE),0),
AND(P101&gt;=4,P101&lt;=6),IFERROR(VLOOKUP(入力項目!$S$13,子育て関連マスタ!$I$9:$M$12,4,FALSE),0),
AND(P101&gt;=7,P101&lt;=12),IFERROR(VLOOKUP(入力項目!$S$14,子育て関連マスタ!$I$16:$M$17,4,FALSE),0),
AND(P101&gt;=13,P101&lt;=15),IFERROR(VLOOKUP(入力項目!$S$15,子育て関連マスタ!$I$21:$M$22,4,FALSE),0),
AND(P101&gt;=16,P101&lt;=18),IFERROR(VLOOKUP(入力項目!$S$16,子育て関連マスタ!$I$26:$M$28,4,FALSE),0),
AND(P101&gt;=19,P101&lt;=20,入力項目!$S$16="高専"),IFERROR(VLOOKUP(入力項目!$S$16,子育て関連マスタ!$I$26:$M$28,4,FALSE),0),
AND(P101&gt;=19,P101&lt;=20,入力項目!$S$16&lt;&gt;"高専"),IFERROR(VLOOKUP(入力項目!$S$17,子育て関連マスタ!$I$32:$M$37,4,FALSE),0),
AND(P101&gt;=21,P101&lt;=22,入力項目!$S$16="高専"),IFERROR(VLOOKUP(入力項目!$S$17,子育て関連マスタ!$I$32:$M$34,4,FALSE),0),
AND(P101&gt;=21,P101&lt;=22,入力項目!$S$16&lt;&gt;"高専"),IFERROR(VLOOKUP(入力項目!$S$17,子育て関連マスタ!$I$32:$M$34,4,FALSE),0),
P101&gt;=23,0
) +
IF($D101=4,
  IFERROR(_xlfn.IFS(
  P101&lt;=入力項目!$S$11,0,
  AND(P101=入力項目!$S$11),IFERROR(VLOOKUP(入力項目!$S$12,子育て関連マスタ!$I$4:$M$5,2,FALSE),0),
  AND(P101=4),IFERROR(VLOOKUP(入力項目!$S$13,子育て関連マスタ!$I$9:$M$12,2,FALSE),0),
  AND(P101=7),IFERROR(VLOOKUP(入力項目!$S$14,子育て関連マスタ!$I$16:$M$17,2,FALSE),0),
  AND(P101=13),IFERROR(VLOOKUP(入力項目!$S$15,子育て関連マスタ!$I$21:$M$22,2,FALSE),0),
  AND(P101=16),IFERROR(VLOOKUP(入力項目!$S$16,子育て関連マスタ!$I$26:$M$28,2,FALSE),0),
  AND(P101=19,入力項目!$S$16&lt;&gt;"高専"),IFERROR(VLOOKUP(入力項目!$S$17,子育て関連マスタ!$I$32:$M$37,2,FALSE),0),
  AND(P101=21,入力項目!$S$16="高専"),IFERROR(VLOOKUP(入力項目!$S$17,子育て関連マスタ!$I$32:$M$37,2,FALSE),0),
  P101&gt;=22,0
  ),0),0
) +
IF(AND(P101&gt;=1,P101&lt;=15),IF($D101=入力項目!$S$8,入力項目!$S$3,0),0) +
IF(AND(P101&gt;=1,P101&lt;=15),IF($D101=5,入力項目!$S$4,0),0) +
IF(AND(P101&gt;=1,P101&lt;=15),IF($D101=12,入力項目!$S$5,0),0) +
IF(AND(入力項目!$S$7=$A101,入力項目!$S$8=$D101),子育て関連マスタ!$C$14,0) +
IFERROR(IF(AND(YEAR(EDATE(DATE(入力項目!$S$7,入力項目!$S$8,1),1))=$A101,MONTH(EDATE(DATE(入力項目!$S$7,入力項目!$S$8,1),1))=$D101),子育て関連マスタ!$C$15,0),0) +
IF(AND(OR(P101=3,P101=5,P101=7),$D101=11),子育て関連マスタ!$C$17,0) +
IF(AND(P101=20,$D101=1),子育て関連マスタ!$C$18,0) +
IF(AND(P101=20,$D101=1),
IFERROR(_xlfn.IFS(
入力項目!$S$10="男",子育て関連マスタ!$C$18,
入力項目!$S$10="女",子育て関連マスタ!$C$19
),0),0
) +
IF(AND(P101&gt;=入力項目!$S$18,P101&lt;=入力項目!$S$19),入力項目!$S$20,0) +
IF(AND(P101&gt;=入力項目!$S$21,P101&lt;=入力項目!$S$22),入力項目!$S$23,0) +
IF(AND(P101&gt;=入力項目!$S$24,P101&lt;=入力項目!$S$25),入力項目!$S$26,0)
)</f>
        <v>-30000</v>
      </c>
      <c r="AE101">
        <f ca="1">-(
_xlfn.IFS(
Q101&lt;=入力項目!$S$11,0,
AND(Q101&gt;=入力項目!$S$11+1,Q101&lt;=3),IFERROR(VLOOKUP(入力項目!$S$12,子育て関連マスタ!$I$4:$M$5,4,FALSE),0),
AND(Q101&gt;=4,Q101&lt;=6),IFERROR(VLOOKUP(入力項目!$S$13,子育て関連マスタ!$I$9:$M$12,4,FALSE),0),
AND(Q101&gt;=7,Q101&lt;=12),IFERROR(VLOOKUP(入力項目!$S$14,子育て関連マスタ!$I$16:$M$17,4,FALSE),0),
AND(Q101&gt;=13,Q101&lt;=15),IFERROR(VLOOKUP(入力項目!$S$15,子育て関連マスタ!$I$21:$M$22,4,FALSE),0),
AND(Q101&gt;=16,Q101&lt;=18),IFERROR(VLOOKUP(入力項目!$S$16,子育て関連マスタ!$I$26:$M$28,4,FALSE),0),
AND(Q101&gt;=19,Q101&lt;=20,入力項目!$S$16="高専"),IFERROR(VLOOKUP(入力項目!$S$16,子育て関連マスタ!$I$26:$M$28,4,FALSE),0),
AND(Q101&gt;=19,Q101&lt;=20,入力項目!$S$16&lt;&gt;"高専"),IFERROR(VLOOKUP(入力項目!$S$17,子育て関連マスタ!$I$32:$M$37,4,FALSE),0),
AND(Q101&gt;=21,Q101&lt;=22,入力項目!$S$16="高専"),IFERROR(VLOOKUP(入力項目!$S$17,子育て関連マスタ!$I$32:$M$34,4,FALSE),0),
AND(Q101&gt;=21,Q101&lt;=22,入力項目!$S$16&lt;&gt;"高専"),IFERROR(VLOOKUP(入力項目!$S$17,子育て関連マスタ!$I$32:$M$34,4,FALSE),0),
Q101&gt;=23,0
) +
IF($D101=4,
  IFERROR(_xlfn.IFS(
  Q101&lt;=入力項目!$S$11,0,
  AND(Q101=入力項目!$S$11),IFERROR(VLOOKUP(入力項目!$S$12,子育て関連マスタ!$I$4:$M$5,2,FALSE),0),
  AND(Q101=4),IFERROR(VLOOKUP(入力項目!$S$13,子育て関連マスタ!$I$9:$M$12,2,FALSE),0),
  AND(Q101=7),IFERROR(VLOOKUP(入力項目!$S$14,子育て関連マスタ!$I$16:$M$17,2,FALSE),0),
  AND(Q101=13),IFERROR(VLOOKUP(入力項目!$S$15,子育て関連マスタ!$I$21:$M$22,2,FALSE),0),
  AND(Q101=16),IFERROR(VLOOKUP(入力項目!$S$16,子育て関連マスタ!$I$26:$M$28,2,FALSE),0),
  AND(Q101=19,入力項目!$S$16&lt;&gt;"高専"),IFERROR(VLOOKUP(入力項目!$S$17,子育て関連マスタ!$I$32:$M$37,2,FALSE),0),
  AND(Q101=21,入力項目!$S$16="高専"),IFERROR(VLOOKUP(入力項目!$S$17,子育て関連マスタ!$I$32:$M$37,2,FALSE),0),
  Q101&gt;=22,0
  ),0),0
) +
IF(AND(Q101&gt;=1,Q101&lt;=15),IF($D101=入力項目!$S$8,入力項目!$S$3,0),0) +
IF(AND(Q101&gt;=1,Q101&lt;=15),IF($D101=5,入力項目!$S$4,0),0) +
IF(AND(Q101&gt;=1,Q101&lt;=15),IF($D101=12,入力項目!$S$5,0),0) +
IF(AND(入力項目!$S$7=$A101,入力項目!$S$8=$D101),子育て関連マスタ!$C$14,0) +
IFERROR(IF(AND(YEAR(EDATE(DATE(入力項目!$S$7,入力項目!$S$8,1),1))=$A101,MONTH(EDATE(DATE(入力項目!$S$7,入力項目!$S$8,1),1))=$D101),子育て関連マスタ!$C$15,0),0) +
IF(AND(OR(Q101=3,Q101=5,Q101=7),$D101=11),子育て関連マスタ!$C$17,0) +
IF(AND(Q101=20,$D101=1),子育て関連マスタ!$C$18,0) +
IF(AND(Q101=20,$D101=1),
IFERROR(_xlfn.IFS(
入力項目!$S$10="男",子育て関連マスタ!$C$18,
入力項目!$S$10="女",子育て関連マスタ!$C$19
),0),0
) +
IF(AND(Q101&gt;=入力項目!$S$18,Q101&lt;=入力項目!$S$19),入力項目!$S$20,0) +
IF(AND(Q101&gt;=入力項目!$S$21,Q101&lt;=入力項目!$S$22),入力項目!$S$23,0) +
IF(AND(Q101&gt;=入力項目!$S$24,Q101&lt;=入力項目!$S$25),入力項目!$S$26,0)
)</f>
        <v>-40000</v>
      </c>
      <c r="AF101">
        <f ca="1">-(
_xlfn.IFS(
R101&lt;=入力項目!$S$11,0,
AND(R101&gt;=入力項目!$S$11+1,R101&lt;=3),IFERROR(VLOOKUP(入力項目!$S$12,子育て関連マスタ!$I$4:$M$5,4,FALSE),0),
AND(R101&gt;=4,R101&lt;=6),IFERROR(VLOOKUP(入力項目!$S$13,子育て関連マスタ!$I$9:$M$12,4,FALSE),0),
AND(R101&gt;=7,R101&lt;=12),IFERROR(VLOOKUP(入力項目!$S$14,子育て関連マスタ!$I$16:$M$17,4,FALSE),0),
AND(R101&gt;=13,R101&lt;=15),IFERROR(VLOOKUP(入力項目!$S$15,子育て関連マスタ!$I$21:$M$22,4,FALSE),0),
AND(R101&gt;=16,R101&lt;=18),IFERROR(VLOOKUP(入力項目!$S$16,子育て関連マスタ!$I$26:$M$28,4,FALSE),0),
AND(R101&gt;=19,R101&lt;=20,入力項目!$S$16="高専"),IFERROR(VLOOKUP(入力項目!$S$16,子育て関連マスタ!$I$26:$M$28,4,FALSE),0),
AND(R101&gt;=19,R101&lt;=20,入力項目!$S$16&lt;&gt;"高専"),IFERROR(VLOOKUP(入力項目!$S$17,子育て関連マスタ!$I$32:$M$37,4,FALSE),0),
AND(R101&gt;=21,R101&lt;=22,入力項目!$S$16="高専"),IFERROR(VLOOKUP(入力項目!$S$17,子育て関連マスタ!$I$32:$M$34,4,FALSE),0),
AND(R101&gt;=21,R101&lt;=22,入力項目!$S$16&lt;&gt;"高専"),IFERROR(VLOOKUP(入力項目!$S$17,子育て関連マスタ!$I$32:$M$34,4,FALSE),0),
R101&gt;=23,0
) +
IF($D101=4,
  IFERROR(_xlfn.IFS(
  R101&lt;=入力項目!$S$11,0,
  AND(R101=入力項目!$S$11),IFERROR(VLOOKUP(入力項目!$S$12,子育て関連マスタ!$I$4:$M$5,2,FALSE),0),
  AND(R101=4),IFERROR(VLOOKUP(入力項目!$S$13,子育て関連マスタ!$I$9:$M$12,2,FALSE),0),
  AND(R101=7),IFERROR(VLOOKUP(入力項目!$S$14,子育て関連マスタ!$I$16:$M$17,2,FALSE),0),
  AND(R101=13),IFERROR(VLOOKUP(入力項目!$S$15,子育て関連マスタ!$I$21:$M$22,2,FALSE),0),
  AND(R101=16),IFERROR(VLOOKUP(入力項目!$S$16,子育て関連マスタ!$I$26:$M$28,2,FALSE),0),
  AND(R101=19,入力項目!$S$16&lt;&gt;"高専"),IFERROR(VLOOKUP(入力項目!$S$17,子育て関連マスタ!$I$32:$M$37,2,FALSE),0),
  AND(R101=21,入力項目!$S$16="高専"),IFERROR(VLOOKUP(入力項目!$S$17,子育て関連マスタ!$I$32:$M$37,2,FALSE),0),
  R101&gt;=22,0
  ),0),0
) +
IF(AND(R101&gt;=1,R101&lt;=15),IF($D101=入力項目!$S$8,入力項目!$S$3,0),0) +
IF(AND(R101&gt;=1,R101&lt;=15),IF($D101=5,入力項目!$S$4,0),0) +
IF(AND(R101&gt;=1,R101&lt;=15),IF($D101=12,入力項目!$S$5,0),0) +
IF(AND(入力項目!$S$7=$A101,入力項目!$S$8=$D101),子育て関連マスタ!$C$14,0) +
IFERROR(IF(AND(YEAR(EDATE(DATE(入力項目!$S$7,入力項目!$S$8,1),1))=$A101,MONTH(EDATE(DATE(入力項目!$S$7,入力項目!$S$8,1),1))=$D101),子育て関連マスタ!$C$15,0),0) +
IF(AND(OR(R101=3,R101=5,R101=7),$D101=11),子育て関連マスタ!$C$17,0) +
IF(AND(R101=20,$D101=1),子育て関連マスタ!$C$18,0) +
IF(AND(R101=20,$D101=1),
IFERROR(_xlfn.IFS(
入力項目!$S$10="男",子育て関連マスタ!$C$18,
入力項目!$S$10="女",子育て関連マスタ!$C$19
),0),0
) +
IF(AND(R101&gt;=入力項目!$S$18,R101&lt;=入力項目!$S$19),入力項目!$S$20,0) +
IF(AND(R101&gt;=入力項目!$S$21,R101&lt;=入力項目!$S$22),入力項目!$S$23,0) +
IF(AND(R101&gt;=入力項目!$S$24,R101&lt;=入力項目!$S$25),入力項目!$S$26,0)
)</f>
        <v>0</v>
      </c>
      <c r="AG101">
        <f ca="1">-(
_xlfn.IFS(
S101&lt;=入力項目!$S$11,0,
AND(S101&gt;=入力項目!$S$11+1,S101&lt;=3),IFERROR(VLOOKUP(入力項目!$S$12,子育て関連マスタ!$I$4:$M$5,4,FALSE),0),
AND(S101&gt;=4,S101&lt;=6),IFERROR(VLOOKUP(入力項目!$S$13,子育て関連マスタ!$I$9:$M$12,4,FALSE),0),
AND(S101&gt;=7,S101&lt;=12),IFERROR(VLOOKUP(入力項目!$S$14,子育て関連マスタ!$I$16:$M$17,4,FALSE),0),
AND(S101&gt;=13,S101&lt;=15),IFERROR(VLOOKUP(入力項目!$S$15,子育て関連マスタ!$I$21:$M$22,4,FALSE),0),
AND(S101&gt;=16,S101&lt;=18),IFERROR(VLOOKUP(入力項目!$S$16,子育て関連マスタ!$I$26:$M$28,4,FALSE),0),
AND(S101&gt;=19,S101&lt;=20,入力項目!$S$16="高専"),IFERROR(VLOOKUP(入力項目!$S$16,子育て関連マスタ!$I$26:$M$28,4,FALSE),0),
AND(S101&gt;=19,S101&lt;=20,入力項目!$S$16&lt;&gt;"高専"),IFERROR(VLOOKUP(入力項目!$S$17,子育て関連マスタ!$I$32:$M$37,4,FALSE),0),
AND(S101&gt;=21,S101&lt;=22,入力項目!$S$16="高専"),IFERROR(VLOOKUP(入力項目!$S$17,子育て関連マスタ!$I$32:$M$34,4,FALSE),0),
AND(S101&gt;=21,S101&lt;=22,入力項目!$S$16&lt;&gt;"高専"),IFERROR(VLOOKUP(入力項目!$S$17,子育て関連マスタ!$I$32:$M$34,4,FALSE),0),
S101&gt;=23,0
) +
IF($D101=4,
  IFERROR(_xlfn.IFS(
  S101&lt;=入力項目!$S$11,0,
  AND(S101=入力項目!$S$11),IFERROR(VLOOKUP(入力項目!$S$12,子育て関連マスタ!$I$4:$M$5,2,FALSE),0),
  AND(S101=4),IFERROR(VLOOKUP(入力項目!$S$13,子育て関連マスタ!$I$9:$M$12,2,FALSE),0),
  AND(S101=7),IFERROR(VLOOKUP(入力項目!$S$14,子育て関連マスタ!$I$16:$M$17,2,FALSE),0),
  AND(S101=13),IFERROR(VLOOKUP(入力項目!$S$15,子育て関連マスタ!$I$21:$M$22,2,FALSE),0),
  AND(S101=16),IFERROR(VLOOKUP(入力項目!$S$16,子育て関連マスタ!$I$26:$M$28,2,FALSE),0),
  AND(S101=19,入力項目!$S$16&lt;&gt;"高専"),IFERROR(VLOOKUP(入力項目!$S$17,子育て関連マスタ!$I$32:$M$37,2,FALSE),0),
  AND(S101=21,入力項目!$S$16="高専"),IFERROR(VLOOKUP(入力項目!$S$17,子育て関連マスタ!$I$32:$M$37,2,FALSE),0),
  S101&gt;=22,0
  ),0),0
) +
IF(AND(S101&gt;=1,S101&lt;=15),IF($D101=入力項目!$S$8,入力項目!$S$3,0),0) +
IF(AND(S101&gt;=1,S101&lt;=15),IF($D101=5,入力項目!$S$4,0),0) +
IF(AND(S101&gt;=1,S101&lt;=15),IF($D101=12,入力項目!$S$5,0),0) +
IF(AND(入力項目!$S$7=$A101,入力項目!$S$8=$D101),子育て関連マスタ!$C$14,0) +
IFERROR(IF(AND(YEAR(EDATE(DATE(入力項目!$S$7,入力項目!$S$8,1),1))=$A101,MONTH(EDATE(DATE(入力項目!$S$7,入力項目!$S$8,1),1))=$D101),子育て関連マスタ!$C$15,0),0) +
IF(AND(OR(S101=3,S101=5,S101=7),$D101=11),子育て関連マスタ!$C$17,0) +
IF(AND(S101=20,$D101=1),子育て関連マスタ!$C$18,0) +
IF(AND(S101=20,$D101=1),
IFERROR(_xlfn.IFS(
入力項目!$S$10="男",子育て関連マスタ!$C$18,
入力項目!$S$10="女",子育て関連マスタ!$C$19
),0),0
) +
IF(AND(S101&gt;=入力項目!$S$18,S101&lt;=入力項目!$S$19),入力項目!$S$20,0) +
IF(AND(S101&gt;=入力項目!$S$21,S101&lt;=入力項目!$S$22),入力項目!$S$23,0) +
IF(AND(S101&gt;=入力項目!$S$24,S101&lt;=入力項目!$S$25),入力項目!$S$26,0)
)</f>
        <v>0</v>
      </c>
      <c r="AH101">
        <f ca="1">-(
_xlfn.IFS(
T101&lt;=入力項目!$S$11,0,
AND(T101&gt;=入力項目!$S$11+1,T101&lt;=3),IFERROR(VLOOKUP(入力項目!$S$12,子育て関連マスタ!$I$4:$M$5,4,FALSE),0),
AND(T101&gt;=4,T101&lt;=6),IFERROR(VLOOKUP(入力項目!$S$13,子育て関連マスタ!$I$9:$M$12,4,FALSE),0),
AND(T101&gt;=7,T101&lt;=12),IFERROR(VLOOKUP(入力項目!$S$14,子育て関連マスタ!$I$16:$M$17,4,FALSE),0),
AND(T101&gt;=13,T101&lt;=15),IFERROR(VLOOKUP(入力項目!$S$15,子育て関連マスタ!$I$21:$M$22,4,FALSE),0),
AND(T101&gt;=16,T101&lt;=18),IFERROR(VLOOKUP(入力項目!$S$16,子育て関連マスタ!$I$26:$M$28,4,FALSE),0),
AND(T101&gt;=19,T101&lt;=20,入力項目!$S$16="高専"),IFERROR(VLOOKUP(入力項目!$S$16,子育て関連マスタ!$I$26:$M$28,4,FALSE),0),
AND(T101&gt;=19,T101&lt;=20,入力項目!$S$16&lt;&gt;"高専"),IFERROR(VLOOKUP(入力項目!$S$17,子育て関連マスタ!$I$32:$M$37,4,FALSE),0),
AND(T101&gt;=21,T101&lt;=22,入力項目!$S$16="高専"),IFERROR(VLOOKUP(入力項目!$S$17,子育て関連マスタ!$I$32:$M$34,4,FALSE),0),
AND(T101&gt;=21,T101&lt;=22,入力項目!$S$16&lt;&gt;"高専"),IFERROR(VLOOKUP(入力項目!$S$17,子育て関連マスタ!$I$32:$M$34,4,FALSE),0),
T101&gt;=23,0
) +
IF($D101=4,
  IFERROR(_xlfn.IFS(
  T101&lt;=入力項目!$S$11,0,
  AND(T101=入力項目!$S$11),IFERROR(VLOOKUP(入力項目!$S$12,子育て関連マスタ!$I$4:$M$5,2,FALSE),0),
  AND(T101=4),IFERROR(VLOOKUP(入力項目!$S$13,子育て関連マスタ!$I$9:$M$12,2,FALSE),0),
  AND(T101=7),IFERROR(VLOOKUP(入力項目!$S$14,子育て関連マスタ!$I$16:$M$17,2,FALSE),0),
  AND(T101=13),IFERROR(VLOOKUP(入力項目!$S$15,子育て関連マスタ!$I$21:$M$22,2,FALSE),0),
  AND(T101=16),IFERROR(VLOOKUP(入力項目!$S$16,子育て関連マスタ!$I$26:$M$28,2,FALSE),0),
  AND(T101=19,入力項目!$S$16&lt;&gt;"高専"),IFERROR(VLOOKUP(入力項目!$S$17,子育て関連マスタ!$I$32:$M$37,2,FALSE),0),
  AND(T101=21,入力項目!$S$16="高専"),IFERROR(VLOOKUP(入力項目!$S$17,子育て関連マスタ!$I$32:$M$37,2,FALSE),0),
  T101&gt;=22,0
  ),0),0
) +
IF(AND(T101&gt;=1,T101&lt;=15),IF($D101=入力項目!$S$8,入力項目!$S$3,0),0) +
IF(AND(T101&gt;=1,T101&lt;=15),IF($D101=5,入力項目!$S$4,0),0) +
IF(AND(T101&gt;=1,T101&lt;=15),IF($D101=12,入力項目!$S$5,0),0) +
IF(AND(入力項目!$S$7=$A101,入力項目!$S$8=$D101),子育て関連マスタ!$C$14,0) +
IFERROR(IF(AND(YEAR(EDATE(DATE(入力項目!$S$7,入力項目!$S$8,1),1))=$A101,MONTH(EDATE(DATE(入力項目!$S$7,入力項目!$S$8,1),1))=$D101),子育て関連マスタ!$C$15,0),0) +
IF(AND(OR(T101=3,T101=5,T101=7),$D101=11),子育て関連マスタ!$C$17,0) +
IF(AND(T101=20,$D101=1),子育て関連マスタ!$C$18,0) +
IF(AND(T101=20,$D101=1),
IFERROR(_xlfn.IFS(
入力項目!$S$10="男",子育て関連マスタ!$C$18,
入力項目!$S$10="女",子育て関連マスタ!$C$19
),0),0
) +
IF(AND(T101&gt;=入力項目!$S$18,T101&lt;=入力項目!$S$19),入力項目!$S$20,0) +
IF(AND(T101&gt;=入力項目!$S$21,T101&lt;=入力項目!$S$22),入力項目!$S$23,0) +
IF(AND(T101&gt;=入力項目!$S$24,T101&lt;=入力項目!$S$25),入力項目!$S$26,0)
)</f>
        <v>0</v>
      </c>
      <c r="AI101">
        <f ca="1">-(
_xlfn.IFS(
U101&lt;=入力項目!$S$11,0,
AND(U101&gt;=入力項目!$S$11+1,U101&lt;=3),IFERROR(VLOOKUP(入力項目!$S$12,子育て関連マスタ!$I$4:$M$5,4,FALSE),0),
AND(U101&gt;=4,U101&lt;=6),IFERROR(VLOOKUP(入力項目!$S$13,子育て関連マスタ!$I$9:$M$12,4,FALSE),0),
AND(U101&gt;=7,U101&lt;=12),IFERROR(VLOOKUP(入力項目!$S$14,子育て関連マスタ!$I$16:$M$17,4,FALSE),0),
AND(U101&gt;=13,U101&lt;=15),IFERROR(VLOOKUP(入力項目!$S$15,子育て関連マスタ!$I$21:$M$22,4,FALSE),0),
AND(U101&gt;=16,U101&lt;=18),IFERROR(VLOOKUP(入力項目!$S$16,子育て関連マスタ!$I$26:$M$28,4,FALSE),0),
AND(U101&gt;=19,U101&lt;=20,入力項目!$S$16="高専"),IFERROR(VLOOKUP(入力項目!$S$16,子育て関連マスタ!$I$26:$M$28,4,FALSE),0),
AND(U101&gt;=19,U101&lt;=20,入力項目!$S$16&lt;&gt;"高専"),IFERROR(VLOOKUP(入力項目!$S$17,子育て関連マスタ!$I$32:$M$37,4,FALSE),0),
AND(U101&gt;=21,U101&lt;=22,入力項目!$S$16="高専"),IFERROR(VLOOKUP(入力項目!$S$17,子育て関連マスタ!$I$32:$M$34,4,FALSE),0),
AND(U101&gt;=21,U101&lt;=22,入力項目!$S$16&lt;&gt;"高専"),IFERROR(VLOOKUP(入力項目!$S$17,子育て関連マスタ!$I$32:$M$34,4,FALSE),0),
U101&gt;=23,0
) +
IF($D101=4,
  IFERROR(_xlfn.IFS(
  U101&lt;=入力項目!$S$11,0,
  AND(U101=入力項目!$S$11),IFERROR(VLOOKUP(入力項目!$S$12,子育て関連マスタ!$I$4:$M$5,2,FALSE),0),
  AND(U101=4),IFERROR(VLOOKUP(入力項目!$S$13,子育て関連マスタ!$I$9:$M$12,2,FALSE),0),
  AND(U101=7),IFERROR(VLOOKUP(入力項目!$S$14,子育て関連マスタ!$I$16:$M$17,2,FALSE),0),
  AND(U101=13),IFERROR(VLOOKUP(入力項目!$S$15,子育て関連マスタ!$I$21:$M$22,2,FALSE),0),
  AND(U101=16),IFERROR(VLOOKUP(入力項目!$S$16,子育て関連マスタ!$I$26:$M$28,2,FALSE),0),
  AND(U101=19,入力項目!$S$16&lt;&gt;"高専"),IFERROR(VLOOKUP(入力項目!$S$17,子育て関連マスタ!$I$32:$M$37,2,FALSE),0),
  AND(U101=21,入力項目!$S$16="高専"),IFERROR(VLOOKUP(入力項目!$S$17,子育て関連マスタ!$I$32:$M$37,2,FALSE),0),
  U101&gt;=22,0
  ),0),0
) +
IF(AND(U101&gt;=1,U101&lt;=15),IF($D101=入力項目!$S$8,入力項目!$S$3,0),0) +
IF(AND(U101&gt;=1,U101&lt;=15),IF($D101=5,入力項目!$S$4,0),0) +
IF(AND(U101&gt;=1,U101&lt;=15),IF($D101=12,入力項目!$S$5,0),0) +
IF(AND(入力項目!$S$7=$A101,入力項目!$S$8=$D101),子育て関連マスタ!$C$14,0) +
IFERROR(IF(AND(YEAR(EDATE(DATE(入力項目!$S$7,入力項目!$S$8,1),1))=$A101,MONTH(EDATE(DATE(入力項目!$S$7,入力項目!$S$8,1),1))=$D101),子育て関連マスタ!$C$15,0),0) +
IF(AND(OR(U101=3,U101=5,U101=7),$D101=11),子育て関連マスタ!$C$17,0) +
IF(AND(U101=20,$D101=1),子育て関連マスタ!$C$18,0) +
IF(AND(U101=20,$D101=1),
IFERROR(_xlfn.IFS(
入力項目!$S$10="男",子育て関連マスタ!$C$18,
入力項目!$S$10="女",子育て関連マスタ!$C$19
),0),0
) +
IF(AND(U101&gt;=入力項目!$S$18,U101&lt;=入力項目!$S$19),入力項目!$S$20,0) +
IF(AND(U101&gt;=入力項目!$S$21,U101&lt;=入力項目!$S$22),入力項目!$S$23,0) +
IF(AND(U101&gt;=入力項目!$S$24,U101&lt;=入力項目!$S$25),入力項目!$S$26,0)
)</f>
        <v>0</v>
      </c>
      <c r="AJ101" s="10">
        <f ca="1">-VLOOKUP($D101,月別収支!$A$2:$H$13,7,FALSE)</f>
        <v>-20000</v>
      </c>
    </row>
    <row r="102" spans="1:36" x14ac:dyDescent="0.4">
      <c r="A102">
        <f t="shared" ca="1" si="20"/>
        <v>2032</v>
      </c>
      <c r="B102">
        <f t="shared" ca="1" si="27"/>
        <v>2032</v>
      </c>
      <c r="C102">
        <f t="shared" ca="1" si="28"/>
        <v>8</v>
      </c>
      <c r="D102">
        <f t="shared" ca="1" si="21"/>
        <v>12</v>
      </c>
      <c r="E102" t="str">
        <f t="shared" ca="1" si="22"/>
        <v>2032年12月</v>
      </c>
      <c r="F102">
        <f ca="1">IF(OR(入力項目!$N$5&lt;$A102,AND(入力項目!$N$5=$A102,入力項目!$N$6&lt;$D102)),IF(F101=0,1,IF(G102=12,F101+1,F101)),0)</f>
        <v>8</v>
      </c>
      <c r="G102">
        <f ca="1">IF(OR(入力項目!$N$5&lt;$A102,AND(入力項目!$N$5=$A102,入力項目!$N$6&lt;$D102)),IF(G101=12,1,G101+1),0)</f>
        <v>2</v>
      </c>
      <c r="H102" t="str">
        <f t="shared" ca="1" si="23"/>
        <v>8_2</v>
      </c>
      <c r="I102">
        <f ca="1">IF(
  IFERROR(AND($C102&gt;0,MOD($C102,入力項目!$N$22)=0,$D102=入力項目!$N$23), FALSE),
  1,
  IF(
    AND(I101&gt;0,J101=12),
    IF(I101=入力項目!$N$28, 0, I101+1),
    I101
  )
)</f>
        <v>0</v>
      </c>
      <c r="J102">
        <f ca="1">IF($D102=入力項目!$N$23,1,IFERROR(J101+1,1))</f>
        <v>7</v>
      </c>
      <c r="K102" t="str">
        <f t="shared" ca="1" si="24"/>
        <v>0_7</v>
      </c>
      <c r="L102">
        <f ca="1">L101+IF(入力項目!$D$4=$D102,1,0)</f>
        <v>37</v>
      </c>
      <c r="M102" t="str">
        <f t="shared" ca="1" si="25"/>
        <v>37歳</v>
      </c>
      <c r="N102">
        <f t="shared" ca="1" si="29"/>
        <v>37</v>
      </c>
      <c r="O102" t="str">
        <f t="shared" ca="1" si="26"/>
        <v>37歳</v>
      </c>
      <c r="P102">
        <f t="shared" ca="1" si="30"/>
        <v>12</v>
      </c>
      <c r="Q102">
        <f t="shared" ca="1" si="31"/>
        <v>10</v>
      </c>
      <c r="R102">
        <f t="shared" ca="1" si="32"/>
        <v>2033</v>
      </c>
      <c r="S102">
        <f t="shared" ca="1" si="33"/>
        <v>2033</v>
      </c>
      <c r="T102">
        <f t="shared" ca="1" si="34"/>
        <v>2033</v>
      </c>
      <c r="U102">
        <f t="shared" ca="1" si="35"/>
        <v>2033</v>
      </c>
      <c r="V102" s="10">
        <f t="shared" ca="1" si="36"/>
        <v>14632936</v>
      </c>
      <c r="W102" s="10">
        <f ca="1">IF($L102&lt;その他マスタ!$B$1,VLOOKUP($D102,月別収支!$A$2:$H$13,2,FALSE),その他マスタ!$B$3)+IF(AND($L102=その他マスタ!$B$1,入力項目!$I$9="あり",$D102=入力項目!$D$4),その他マスタ!$B$2,0)</f>
        <v>1100000</v>
      </c>
      <c r="X102" s="10">
        <f ca="1">-IF(入力項目!$K$5=TRUE,
IF($F102+$G102&lt;3,VLOOKUP($D102,月別収支!$A$2:$H$13,8,FALSE),0)+IFERROR(VLOOKUP($H102,住宅ローン計算!C:P,13,FALSE),0)+IF($F102&gt;1,IF(OR($G102=3,$G102=6,$G102=9,$G102=12),ROUNDUP(入力項目!$N$18/4,0),0),0),
VLOOKUP($D102,月別収支!$A$2:$H$13,8,FALSE))</f>
        <v>-188213</v>
      </c>
      <c r="Y102" s="10">
        <f ca="1">-VLOOKUP($D102,月別収支!$A$2:$H$13,3,FALSE)</f>
        <v>-75000</v>
      </c>
      <c r="Z102" s="10">
        <f ca="1">-VLOOKUP($D102,月別収支!$A$2:$H$13,4,FALSE)</f>
        <v>-27000</v>
      </c>
      <c r="AA102" s="10">
        <f ca="1">-VLOOKUP($D102,月別収支!$A$2:$H$13,6,FALSE)</f>
        <v>-10000</v>
      </c>
      <c r="AB102" s="10">
        <f ca="1">-(
VLOOKUP($D102,月別収支!$A$2:$H$13,5,FALSE)+IF(AND(入力項目!$I$27&lt;=$A102,ISEVEN($A102-入力項目!$I$27),入力項目!$I$28=$D102),入力項目!$I$26,0)
+IF(入力項目!$K$26=TRUE,
IFERROR(VLOOKUP($K102,マイカーローン計算!C:P,13,FALSE),0),
IFERROR(
  IF(AND($C102&gt;0,MOD($C102,入力項目!$N$22)=0,$D102=入力項目!$N$23),入力項目!$N$24,0),
 0
)
)
)</f>
        <v>-20000</v>
      </c>
      <c r="AC102" s="10">
        <f ca="1">-IF($A102&lt;入力項目!$N$33,入力項目!$N$35,IF(AND($A102=入力項目!$N$33,$D102&lt;=入力項目!$N$34),入力項目!$N$35,0))</f>
        <v>0</v>
      </c>
      <c r="AD102">
        <f ca="1">-(
_xlfn.IFS(
P102&lt;=入力項目!$S$11,0,
AND(P102&gt;=入力項目!$S$11+1,P102&lt;=3),IFERROR(VLOOKUP(入力項目!$S$12,子育て関連マスタ!$I$4:$M$5,4,FALSE),0),
AND(P102&gt;=4,P102&lt;=6),IFERROR(VLOOKUP(入力項目!$S$13,子育て関連マスタ!$I$9:$M$12,4,FALSE),0),
AND(P102&gt;=7,P102&lt;=12),IFERROR(VLOOKUP(入力項目!$S$14,子育て関連マスタ!$I$16:$M$17,4,FALSE),0),
AND(P102&gt;=13,P102&lt;=15),IFERROR(VLOOKUP(入力項目!$S$15,子育て関連マスタ!$I$21:$M$22,4,FALSE),0),
AND(P102&gt;=16,P102&lt;=18),IFERROR(VLOOKUP(入力項目!$S$16,子育て関連マスタ!$I$26:$M$28,4,FALSE),0),
AND(P102&gt;=19,P102&lt;=20,入力項目!$S$16="高専"),IFERROR(VLOOKUP(入力項目!$S$16,子育て関連マスタ!$I$26:$M$28,4,FALSE),0),
AND(P102&gt;=19,P102&lt;=20,入力項目!$S$16&lt;&gt;"高専"),IFERROR(VLOOKUP(入力項目!$S$17,子育て関連マスタ!$I$32:$M$37,4,FALSE),0),
AND(P102&gt;=21,P102&lt;=22,入力項目!$S$16="高専"),IFERROR(VLOOKUP(入力項目!$S$17,子育て関連マスタ!$I$32:$M$34,4,FALSE),0),
AND(P102&gt;=21,P102&lt;=22,入力項目!$S$16&lt;&gt;"高専"),IFERROR(VLOOKUP(入力項目!$S$17,子育て関連マスタ!$I$32:$M$34,4,FALSE),0),
P102&gt;=23,0
) +
IF($D102=4,
  IFERROR(_xlfn.IFS(
  P102&lt;=入力項目!$S$11,0,
  AND(P102=入力項目!$S$11),IFERROR(VLOOKUP(入力項目!$S$12,子育て関連マスタ!$I$4:$M$5,2,FALSE),0),
  AND(P102=4),IFERROR(VLOOKUP(入力項目!$S$13,子育て関連マスタ!$I$9:$M$12,2,FALSE),0),
  AND(P102=7),IFERROR(VLOOKUP(入力項目!$S$14,子育て関連マスタ!$I$16:$M$17,2,FALSE),0),
  AND(P102=13),IFERROR(VLOOKUP(入力項目!$S$15,子育て関連マスタ!$I$21:$M$22,2,FALSE),0),
  AND(P102=16),IFERROR(VLOOKUP(入力項目!$S$16,子育て関連マスタ!$I$26:$M$28,2,FALSE),0),
  AND(P102=19,入力項目!$S$16&lt;&gt;"高専"),IFERROR(VLOOKUP(入力項目!$S$17,子育て関連マスタ!$I$32:$M$37,2,FALSE),0),
  AND(P102=21,入力項目!$S$16="高専"),IFERROR(VLOOKUP(入力項目!$S$17,子育て関連マスタ!$I$32:$M$37,2,FALSE),0),
  P102&gt;=22,0
  ),0),0
) +
IF(AND(P102&gt;=1,P102&lt;=15),IF($D102=入力項目!$S$8,入力項目!$S$3,0),0) +
IF(AND(P102&gt;=1,P102&lt;=15),IF($D102=5,入力項目!$S$4,0),0) +
IF(AND(P102&gt;=1,P102&lt;=15),IF($D102=12,入力項目!$S$5,0),0) +
IF(AND(入力項目!$S$7=$A102,入力項目!$S$8=$D102),子育て関連マスタ!$C$14,0) +
IFERROR(IF(AND(YEAR(EDATE(DATE(入力項目!$S$7,入力項目!$S$8,1),1))=$A102,MONTH(EDATE(DATE(入力項目!$S$7,入力項目!$S$8,1),1))=$D102),子育て関連マスタ!$C$15,0),0) +
IF(AND(OR(P102=3,P102=5,P102=7),$D102=11),子育て関連マスタ!$C$17,0) +
IF(AND(P102=20,$D102=1),子育て関連マスタ!$C$18,0) +
IF(AND(P102=20,$D102=1),
IFERROR(_xlfn.IFS(
入力項目!$S$10="男",子育て関連マスタ!$C$18,
入力項目!$S$10="女",子育て関連マスタ!$C$19
),0),0
) +
IF(AND(P102&gt;=入力項目!$S$18,P102&lt;=入力項目!$S$19),入力項目!$S$20,0) +
IF(AND(P102&gt;=入力項目!$S$21,P102&lt;=入力項目!$S$22),入力項目!$S$23,0) +
IF(AND(P102&gt;=入力項目!$S$24,P102&lt;=入力項目!$S$25),入力項目!$S$26,0)
)</f>
        <v>-40000</v>
      </c>
      <c r="AE102">
        <f ca="1">-(
_xlfn.IFS(
Q102&lt;=入力項目!$S$11,0,
AND(Q102&gt;=入力項目!$S$11+1,Q102&lt;=3),IFERROR(VLOOKUP(入力項目!$S$12,子育て関連マスタ!$I$4:$M$5,4,FALSE),0),
AND(Q102&gt;=4,Q102&lt;=6),IFERROR(VLOOKUP(入力項目!$S$13,子育て関連マスタ!$I$9:$M$12,4,FALSE),0),
AND(Q102&gt;=7,Q102&lt;=12),IFERROR(VLOOKUP(入力項目!$S$14,子育て関連マスタ!$I$16:$M$17,4,FALSE),0),
AND(Q102&gt;=13,Q102&lt;=15),IFERROR(VLOOKUP(入力項目!$S$15,子育て関連マスタ!$I$21:$M$22,4,FALSE),0),
AND(Q102&gt;=16,Q102&lt;=18),IFERROR(VLOOKUP(入力項目!$S$16,子育て関連マスタ!$I$26:$M$28,4,FALSE),0),
AND(Q102&gt;=19,Q102&lt;=20,入力項目!$S$16="高専"),IFERROR(VLOOKUP(入力項目!$S$16,子育て関連マスタ!$I$26:$M$28,4,FALSE),0),
AND(Q102&gt;=19,Q102&lt;=20,入力項目!$S$16&lt;&gt;"高専"),IFERROR(VLOOKUP(入力項目!$S$17,子育て関連マスタ!$I$32:$M$37,4,FALSE),0),
AND(Q102&gt;=21,Q102&lt;=22,入力項目!$S$16="高専"),IFERROR(VLOOKUP(入力項目!$S$17,子育て関連マスタ!$I$32:$M$34,4,FALSE),0),
AND(Q102&gt;=21,Q102&lt;=22,入力項目!$S$16&lt;&gt;"高専"),IFERROR(VLOOKUP(入力項目!$S$17,子育て関連マスタ!$I$32:$M$34,4,FALSE),0),
Q102&gt;=23,0
) +
IF($D102=4,
  IFERROR(_xlfn.IFS(
  Q102&lt;=入力項目!$S$11,0,
  AND(Q102=入力項目!$S$11),IFERROR(VLOOKUP(入力項目!$S$12,子育て関連マスタ!$I$4:$M$5,2,FALSE),0),
  AND(Q102=4),IFERROR(VLOOKUP(入力項目!$S$13,子育て関連マスタ!$I$9:$M$12,2,FALSE),0),
  AND(Q102=7),IFERROR(VLOOKUP(入力項目!$S$14,子育て関連マスタ!$I$16:$M$17,2,FALSE),0),
  AND(Q102=13),IFERROR(VLOOKUP(入力項目!$S$15,子育て関連マスタ!$I$21:$M$22,2,FALSE),0),
  AND(Q102=16),IFERROR(VLOOKUP(入力項目!$S$16,子育て関連マスタ!$I$26:$M$28,2,FALSE),0),
  AND(Q102=19,入力項目!$S$16&lt;&gt;"高専"),IFERROR(VLOOKUP(入力項目!$S$17,子育て関連マスタ!$I$32:$M$37,2,FALSE),0),
  AND(Q102=21,入力項目!$S$16="高専"),IFERROR(VLOOKUP(入力項目!$S$17,子育て関連マスタ!$I$32:$M$37,2,FALSE),0),
  Q102&gt;=22,0
  ),0),0
) +
IF(AND(Q102&gt;=1,Q102&lt;=15),IF($D102=入力項目!$S$8,入力項目!$S$3,0),0) +
IF(AND(Q102&gt;=1,Q102&lt;=15),IF($D102=5,入力項目!$S$4,0),0) +
IF(AND(Q102&gt;=1,Q102&lt;=15),IF($D102=12,入力項目!$S$5,0),0) +
IF(AND(入力項目!$S$7=$A102,入力項目!$S$8=$D102),子育て関連マスタ!$C$14,0) +
IFERROR(IF(AND(YEAR(EDATE(DATE(入力項目!$S$7,入力項目!$S$8,1),1))=$A102,MONTH(EDATE(DATE(入力項目!$S$7,入力項目!$S$8,1),1))=$D102),子育て関連マスタ!$C$15,0),0) +
IF(AND(OR(Q102=3,Q102=5,Q102=7),$D102=11),子育て関連マスタ!$C$17,0) +
IF(AND(Q102=20,$D102=1),子育て関連マスタ!$C$18,0) +
IF(AND(Q102=20,$D102=1),
IFERROR(_xlfn.IFS(
入力項目!$S$10="男",子育て関連マスタ!$C$18,
入力項目!$S$10="女",子育て関連マスタ!$C$19
),0),0
) +
IF(AND(Q102&gt;=入力項目!$S$18,Q102&lt;=入力項目!$S$19),入力項目!$S$20,0) +
IF(AND(Q102&gt;=入力項目!$S$21,Q102&lt;=入力項目!$S$22),入力項目!$S$23,0) +
IF(AND(Q102&gt;=入力項目!$S$24,Q102&lt;=入力項目!$S$25),入力項目!$S$26,0)
)</f>
        <v>-50000</v>
      </c>
      <c r="AF102">
        <f ca="1">-(
_xlfn.IFS(
R102&lt;=入力項目!$S$11,0,
AND(R102&gt;=入力項目!$S$11+1,R102&lt;=3),IFERROR(VLOOKUP(入力項目!$S$12,子育て関連マスタ!$I$4:$M$5,4,FALSE),0),
AND(R102&gt;=4,R102&lt;=6),IFERROR(VLOOKUP(入力項目!$S$13,子育て関連マスタ!$I$9:$M$12,4,FALSE),0),
AND(R102&gt;=7,R102&lt;=12),IFERROR(VLOOKUP(入力項目!$S$14,子育て関連マスタ!$I$16:$M$17,4,FALSE),0),
AND(R102&gt;=13,R102&lt;=15),IFERROR(VLOOKUP(入力項目!$S$15,子育て関連マスタ!$I$21:$M$22,4,FALSE),0),
AND(R102&gt;=16,R102&lt;=18),IFERROR(VLOOKUP(入力項目!$S$16,子育て関連マスタ!$I$26:$M$28,4,FALSE),0),
AND(R102&gt;=19,R102&lt;=20,入力項目!$S$16="高専"),IFERROR(VLOOKUP(入力項目!$S$16,子育て関連マスタ!$I$26:$M$28,4,FALSE),0),
AND(R102&gt;=19,R102&lt;=20,入力項目!$S$16&lt;&gt;"高専"),IFERROR(VLOOKUP(入力項目!$S$17,子育て関連マスタ!$I$32:$M$37,4,FALSE),0),
AND(R102&gt;=21,R102&lt;=22,入力項目!$S$16="高専"),IFERROR(VLOOKUP(入力項目!$S$17,子育て関連マスタ!$I$32:$M$34,4,FALSE),0),
AND(R102&gt;=21,R102&lt;=22,入力項目!$S$16&lt;&gt;"高専"),IFERROR(VLOOKUP(入力項目!$S$17,子育て関連マスタ!$I$32:$M$34,4,FALSE),0),
R102&gt;=23,0
) +
IF($D102=4,
  IFERROR(_xlfn.IFS(
  R102&lt;=入力項目!$S$11,0,
  AND(R102=入力項目!$S$11),IFERROR(VLOOKUP(入力項目!$S$12,子育て関連マスタ!$I$4:$M$5,2,FALSE),0),
  AND(R102=4),IFERROR(VLOOKUP(入力項目!$S$13,子育て関連マスタ!$I$9:$M$12,2,FALSE),0),
  AND(R102=7),IFERROR(VLOOKUP(入力項目!$S$14,子育て関連マスタ!$I$16:$M$17,2,FALSE),0),
  AND(R102=13),IFERROR(VLOOKUP(入力項目!$S$15,子育て関連マスタ!$I$21:$M$22,2,FALSE),0),
  AND(R102=16),IFERROR(VLOOKUP(入力項目!$S$16,子育て関連マスタ!$I$26:$M$28,2,FALSE),0),
  AND(R102=19,入力項目!$S$16&lt;&gt;"高専"),IFERROR(VLOOKUP(入力項目!$S$17,子育て関連マスタ!$I$32:$M$37,2,FALSE),0),
  AND(R102=21,入力項目!$S$16="高専"),IFERROR(VLOOKUP(入力項目!$S$17,子育て関連マスタ!$I$32:$M$37,2,FALSE),0),
  R102&gt;=22,0
  ),0),0
) +
IF(AND(R102&gt;=1,R102&lt;=15),IF($D102=入力項目!$S$8,入力項目!$S$3,0),0) +
IF(AND(R102&gt;=1,R102&lt;=15),IF($D102=5,入力項目!$S$4,0),0) +
IF(AND(R102&gt;=1,R102&lt;=15),IF($D102=12,入力項目!$S$5,0),0) +
IF(AND(入力項目!$S$7=$A102,入力項目!$S$8=$D102),子育て関連マスタ!$C$14,0) +
IFERROR(IF(AND(YEAR(EDATE(DATE(入力項目!$S$7,入力項目!$S$8,1),1))=$A102,MONTH(EDATE(DATE(入力項目!$S$7,入力項目!$S$8,1),1))=$D102),子育て関連マスタ!$C$15,0),0) +
IF(AND(OR(R102=3,R102=5,R102=7),$D102=11),子育て関連マスタ!$C$17,0) +
IF(AND(R102=20,$D102=1),子育て関連マスタ!$C$18,0) +
IF(AND(R102=20,$D102=1),
IFERROR(_xlfn.IFS(
入力項目!$S$10="男",子育て関連マスタ!$C$18,
入力項目!$S$10="女",子育て関連マスタ!$C$19
),0),0
) +
IF(AND(R102&gt;=入力項目!$S$18,R102&lt;=入力項目!$S$19),入力項目!$S$20,0) +
IF(AND(R102&gt;=入力項目!$S$21,R102&lt;=入力項目!$S$22),入力項目!$S$23,0) +
IF(AND(R102&gt;=入力項目!$S$24,R102&lt;=入力項目!$S$25),入力項目!$S$26,0)
)</f>
        <v>0</v>
      </c>
      <c r="AG102">
        <f ca="1">-(
_xlfn.IFS(
S102&lt;=入力項目!$S$11,0,
AND(S102&gt;=入力項目!$S$11+1,S102&lt;=3),IFERROR(VLOOKUP(入力項目!$S$12,子育て関連マスタ!$I$4:$M$5,4,FALSE),0),
AND(S102&gt;=4,S102&lt;=6),IFERROR(VLOOKUP(入力項目!$S$13,子育て関連マスタ!$I$9:$M$12,4,FALSE),0),
AND(S102&gt;=7,S102&lt;=12),IFERROR(VLOOKUP(入力項目!$S$14,子育て関連マスタ!$I$16:$M$17,4,FALSE),0),
AND(S102&gt;=13,S102&lt;=15),IFERROR(VLOOKUP(入力項目!$S$15,子育て関連マスタ!$I$21:$M$22,4,FALSE),0),
AND(S102&gt;=16,S102&lt;=18),IFERROR(VLOOKUP(入力項目!$S$16,子育て関連マスタ!$I$26:$M$28,4,FALSE),0),
AND(S102&gt;=19,S102&lt;=20,入力項目!$S$16="高専"),IFERROR(VLOOKUP(入力項目!$S$16,子育て関連マスタ!$I$26:$M$28,4,FALSE),0),
AND(S102&gt;=19,S102&lt;=20,入力項目!$S$16&lt;&gt;"高専"),IFERROR(VLOOKUP(入力項目!$S$17,子育て関連マスタ!$I$32:$M$37,4,FALSE),0),
AND(S102&gt;=21,S102&lt;=22,入力項目!$S$16="高専"),IFERROR(VLOOKUP(入力項目!$S$17,子育て関連マスタ!$I$32:$M$34,4,FALSE),0),
AND(S102&gt;=21,S102&lt;=22,入力項目!$S$16&lt;&gt;"高専"),IFERROR(VLOOKUP(入力項目!$S$17,子育て関連マスタ!$I$32:$M$34,4,FALSE),0),
S102&gt;=23,0
) +
IF($D102=4,
  IFERROR(_xlfn.IFS(
  S102&lt;=入力項目!$S$11,0,
  AND(S102=入力項目!$S$11),IFERROR(VLOOKUP(入力項目!$S$12,子育て関連マスタ!$I$4:$M$5,2,FALSE),0),
  AND(S102=4),IFERROR(VLOOKUP(入力項目!$S$13,子育て関連マスタ!$I$9:$M$12,2,FALSE),0),
  AND(S102=7),IFERROR(VLOOKUP(入力項目!$S$14,子育て関連マスタ!$I$16:$M$17,2,FALSE),0),
  AND(S102=13),IFERROR(VLOOKUP(入力項目!$S$15,子育て関連マスタ!$I$21:$M$22,2,FALSE),0),
  AND(S102=16),IFERROR(VLOOKUP(入力項目!$S$16,子育て関連マスタ!$I$26:$M$28,2,FALSE),0),
  AND(S102=19,入力項目!$S$16&lt;&gt;"高専"),IFERROR(VLOOKUP(入力項目!$S$17,子育て関連マスタ!$I$32:$M$37,2,FALSE),0),
  AND(S102=21,入力項目!$S$16="高専"),IFERROR(VLOOKUP(入力項目!$S$17,子育て関連マスタ!$I$32:$M$37,2,FALSE),0),
  S102&gt;=22,0
  ),0),0
) +
IF(AND(S102&gt;=1,S102&lt;=15),IF($D102=入力項目!$S$8,入力項目!$S$3,0),0) +
IF(AND(S102&gt;=1,S102&lt;=15),IF($D102=5,入力項目!$S$4,0),0) +
IF(AND(S102&gt;=1,S102&lt;=15),IF($D102=12,入力項目!$S$5,0),0) +
IF(AND(入力項目!$S$7=$A102,入力項目!$S$8=$D102),子育て関連マスタ!$C$14,0) +
IFERROR(IF(AND(YEAR(EDATE(DATE(入力項目!$S$7,入力項目!$S$8,1),1))=$A102,MONTH(EDATE(DATE(入力項目!$S$7,入力項目!$S$8,1),1))=$D102),子育て関連マスタ!$C$15,0),0) +
IF(AND(OR(S102=3,S102=5,S102=7),$D102=11),子育て関連マスタ!$C$17,0) +
IF(AND(S102=20,$D102=1),子育て関連マスタ!$C$18,0) +
IF(AND(S102=20,$D102=1),
IFERROR(_xlfn.IFS(
入力項目!$S$10="男",子育て関連マスタ!$C$18,
入力項目!$S$10="女",子育て関連マスタ!$C$19
),0),0
) +
IF(AND(S102&gt;=入力項目!$S$18,S102&lt;=入力項目!$S$19),入力項目!$S$20,0) +
IF(AND(S102&gt;=入力項目!$S$21,S102&lt;=入力項目!$S$22),入力項目!$S$23,0) +
IF(AND(S102&gt;=入力項目!$S$24,S102&lt;=入力項目!$S$25),入力項目!$S$26,0)
)</f>
        <v>0</v>
      </c>
      <c r="AH102">
        <f ca="1">-(
_xlfn.IFS(
T102&lt;=入力項目!$S$11,0,
AND(T102&gt;=入力項目!$S$11+1,T102&lt;=3),IFERROR(VLOOKUP(入力項目!$S$12,子育て関連マスタ!$I$4:$M$5,4,FALSE),0),
AND(T102&gt;=4,T102&lt;=6),IFERROR(VLOOKUP(入力項目!$S$13,子育て関連マスタ!$I$9:$M$12,4,FALSE),0),
AND(T102&gt;=7,T102&lt;=12),IFERROR(VLOOKUP(入力項目!$S$14,子育て関連マスタ!$I$16:$M$17,4,FALSE),0),
AND(T102&gt;=13,T102&lt;=15),IFERROR(VLOOKUP(入力項目!$S$15,子育て関連マスタ!$I$21:$M$22,4,FALSE),0),
AND(T102&gt;=16,T102&lt;=18),IFERROR(VLOOKUP(入力項目!$S$16,子育て関連マスタ!$I$26:$M$28,4,FALSE),0),
AND(T102&gt;=19,T102&lt;=20,入力項目!$S$16="高専"),IFERROR(VLOOKUP(入力項目!$S$16,子育て関連マスタ!$I$26:$M$28,4,FALSE),0),
AND(T102&gt;=19,T102&lt;=20,入力項目!$S$16&lt;&gt;"高専"),IFERROR(VLOOKUP(入力項目!$S$17,子育て関連マスタ!$I$32:$M$37,4,FALSE),0),
AND(T102&gt;=21,T102&lt;=22,入力項目!$S$16="高専"),IFERROR(VLOOKUP(入力項目!$S$17,子育て関連マスタ!$I$32:$M$34,4,FALSE),0),
AND(T102&gt;=21,T102&lt;=22,入力項目!$S$16&lt;&gt;"高専"),IFERROR(VLOOKUP(入力項目!$S$17,子育て関連マスタ!$I$32:$M$34,4,FALSE),0),
T102&gt;=23,0
) +
IF($D102=4,
  IFERROR(_xlfn.IFS(
  T102&lt;=入力項目!$S$11,0,
  AND(T102=入力項目!$S$11),IFERROR(VLOOKUP(入力項目!$S$12,子育て関連マスタ!$I$4:$M$5,2,FALSE),0),
  AND(T102=4),IFERROR(VLOOKUP(入力項目!$S$13,子育て関連マスタ!$I$9:$M$12,2,FALSE),0),
  AND(T102=7),IFERROR(VLOOKUP(入力項目!$S$14,子育て関連マスタ!$I$16:$M$17,2,FALSE),0),
  AND(T102=13),IFERROR(VLOOKUP(入力項目!$S$15,子育て関連マスタ!$I$21:$M$22,2,FALSE),0),
  AND(T102=16),IFERROR(VLOOKUP(入力項目!$S$16,子育て関連マスタ!$I$26:$M$28,2,FALSE),0),
  AND(T102=19,入力項目!$S$16&lt;&gt;"高専"),IFERROR(VLOOKUP(入力項目!$S$17,子育て関連マスタ!$I$32:$M$37,2,FALSE),0),
  AND(T102=21,入力項目!$S$16="高専"),IFERROR(VLOOKUP(入力項目!$S$17,子育て関連マスタ!$I$32:$M$37,2,FALSE),0),
  T102&gt;=22,0
  ),0),0
) +
IF(AND(T102&gt;=1,T102&lt;=15),IF($D102=入力項目!$S$8,入力項目!$S$3,0),0) +
IF(AND(T102&gt;=1,T102&lt;=15),IF($D102=5,入力項目!$S$4,0),0) +
IF(AND(T102&gt;=1,T102&lt;=15),IF($D102=12,入力項目!$S$5,0),0) +
IF(AND(入力項目!$S$7=$A102,入力項目!$S$8=$D102),子育て関連マスタ!$C$14,0) +
IFERROR(IF(AND(YEAR(EDATE(DATE(入力項目!$S$7,入力項目!$S$8,1),1))=$A102,MONTH(EDATE(DATE(入力項目!$S$7,入力項目!$S$8,1),1))=$D102),子育て関連マスタ!$C$15,0),0) +
IF(AND(OR(T102=3,T102=5,T102=7),$D102=11),子育て関連マスタ!$C$17,0) +
IF(AND(T102=20,$D102=1),子育て関連マスタ!$C$18,0) +
IF(AND(T102=20,$D102=1),
IFERROR(_xlfn.IFS(
入力項目!$S$10="男",子育て関連マスタ!$C$18,
入力項目!$S$10="女",子育て関連マスタ!$C$19
),0),0
) +
IF(AND(T102&gt;=入力項目!$S$18,T102&lt;=入力項目!$S$19),入力項目!$S$20,0) +
IF(AND(T102&gt;=入力項目!$S$21,T102&lt;=入力項目!$S$22),入力項目!$S$23,0) +
IF(AND(T102&gt;=入力項目!$S$24,T102&lt;=入力項目!$S$25),入力項目!$S$26,0)
)</f>
        <v>0</v>
      </c>
      <c r="AI102">
        <f ca="1">-(
_xlfn.IFS(
U102&lt;=入力項目!$S$11,0,
AND(U102&gt;=入力項目!$S$11+1,U102&lt;=3),IFERROR(VLOOKUP(入力項目!$S$12,子育て関連マスタ!$I$4:$M$5,4,FALSE),0),
AND(U102&gt;=4,U102&lt;=6),IFERROR(VLOOKUP(入力項目!$S$13,子育て関連マスタ!$I$9:$M$12,4,FALSE),0),
AND(U102&gt;=7,U102&lt;=12),IFERROR(VLOOKUP(入力項目!$S$14,子育て関連マスタ!$I$16:$M$17,4,FALSE),0),
AND(U102&gt;=13,U102&lt;=15),IFERROR(VLOOKUP(入力項目!$S$15,子育て関連マスタ!$I$21:$M$22,4,FALSE),0),
AND(U102&gt;=16,U102&lt;=18),IFERROR(VLOOKUP(入力項目!$S$16,子育て関連マスタ!$I$26:$M$28,4,FALSE),0),
AND(U102&gt;=19,U102&lt;=20,入力項目!$S$16="高専"),IFERROR(VLOOKUP(入力項目!$S$16,子育て関連マスタ!$I$26:$M$28,4,FALSE),0),
AND(U102&gt;=19,U102&lt;=20,入力項目!$S$16&lt;&gt;"高専"),IFERROR(VLOOKUP(入力項目!$S$17,子育て関連マスタ!$I$32:$M$37,4,FALSE),0),
AND(U102&gt;=21,U102&lt;=22,入力項目!$S$16="高専"),IFERROR(VLOOKUP(入力項目!$S$17,子育て関連マスタ!$I$32:$M$34,4,FALSE),0),
AND(U102&gt;=21,U102&lt;=22,入力項目!$S$16&lt;&gt;"高専"),IFERROR(VLOOKUP(入力項目!$S$17,子育て関連マスタ!$I$32:$M$34,4,FALSE),0),
U102&gt;=23,0
) +
IF($D102=4,
  IFERROR(_xlfn.IFS(
  U102&lt;=入力項目!$S$11,0,
  AND(U102=入力項目!$S$11),IFERROR(VLOOKUP(入力項目!$S$12,子育て関連マスタ!$I$4:$M$5,2,FALSE),0),
  AND(U102=4),IFERROR(VLOOKUP(入力項目!$S$13,子育て関連マスタ!$I$9:$M$12,2,FALSE),0),
  AND(U102=7),IFERROR(VLOOKUP(入力項目!$S$14,子育て関連マスタ!$I$16:$M$17,2,FALSE),0),
  AND(U102=13),IFERROR(VLOOKUP(入力項目!$S$15,子育て関連マスタ!$I$21:$M$22,2,FALSE),0),
  AND(U102=16),IFERROR(VLOOKUP(入力項目!$S$16,子育て関連マスタ!$I$26:$M$28,2,FALSE),0),
  AND(U102=19,入力項目!$S$16&lt;&gt;"高専"),IFERROR(VLOOKUP(入力項目!$S$17,子育て関連マスタ!$I$32:$M$37,2,FALSE),0),
  AND(U102=21,入力項目!$S$16="高専"),IFERROR(VLOOKUP(入力項目!$S$17,子育て関連マスタ!$I$32:$M$37,2,FALSE),0),
  U102&gt;=22,0
  ),0),0
) +
IF(AND(U102&gt;=1,U102&lt;=15),IF($D102=入力項目!$S$8,入力項目!$S$3,0),0) +
IF(AND(U102&gt;=1,U102&lt;=15),IF($D102=5,入力項目!$S$4,0),0) +
IF(AND(U102&gt;=1,U102&lt;=15),IF($D102=12,入力項目!$S$5,0),0) +
IF(AND(入力項目!$S$7=$A102,入力項目!$S$8=$D102),子育て関連マスタ!$C$14,0) +
IFERROR(IF(AND(YEAR(EDATE(DATE(入力項目!$S$7,入力項目!$S$8,1),1))=$A102,MONTH(EDATE(DATE(入力項目!$S$7,入力項目!$S$8,1),1))=$D102),子育て関連マスタ!$C$15,0),0) +
IF(AND(OR(U102=3,U102=5,U102=7),$D102=11),子育て関連マスタ!$C$17,0) +
IF(AND(U102=20,$D102=1),子育て関連マスタ!$C$18,0) +
IF(AND(U102=20,$D102=1),
IFERROR(_xlfn.IFS(
入力項目!$S$10="男",子育て関連マスタ!$C$18,
入力項目!$S$10="女",子育て関連マスタ!$C$19
),0),0
) +
IF(AND(U102&gt;=入力項目!$S$18,U102&lt;=入力項目!$S$19),入力項目!$S$20,0) +
IF(AND(U102&gt;=入力項目!$S$21,U102&lt;=入力項目!$S$22),入力項目!$S$23,0) +
IF(AND(U102&gt;=入力項目!$S$24,U102&lt;=入力項目!$S$25),入力項目!$S$26,0)
)</f>
        <v>0</v>
      </c>
      <c r="AJ102" s="10">
        <f ca="1">-VLOOKUP($D102,月別収支!$A$2:$H$13,7,FALSE)</f>
        <v>-20000</v>
      </c>
    </row>
    <row r="103" spans="1:36" x14ac:dyDescent="0.4">
      <c r="A103">
        <f t="shared" ca="1" si="20"/>
        <v>2033</v>
      </c>
      <c r="B103">
        <f t="shared" ca="1" si="27"/>
        <v>2032</v>
      </c>
      <c r="C103">
        <f t="shared" ca="1" si="28"/>
        <v>9</v>
      </c>
      <c r="D103">
        <f t="shared" ca="1" si="21"/>
        <v>1</v>
      </c>
      <c r="E103" t="str">
        <f t="shared" ca="1" si="22"/>
        <v>2033年1月</v>
      </c>
      <c r="F103">
        <f ca="1">IF(OR(入力項目!$N$5&lt;$A103,AND(入力項目!$N$5=$A103,入力項目!$N$6&lt;$D103)),IF(F102=0,1,IF(G103=12,F102+1,F102)),0)</f>
        <v>8</v>
      </c>
      <c r="G103">
        <f ca="1">IF(OR(入力項目!$N$5&lt;$A103,AND(入力項目!$N$5=$A103,入力項目!$N$6&lt;$D103)),IF(G102=12,1,G102+1),0)</f>
        <v>3</v>
      </c>
      <c r="H103" t="str">
        <f t="shared" ca="1" si="23"/>
        <v>8_3</v>
      </c>
      <c r="I103">
        <f ca="1">IF(
  IFERROR(AND($C103&gt;0,MOD($C103,入力項目!$N$22)=0,$D103=入力項目!$N$23), FALSE),
  1,
  IF(
    AND(I102&gt;0,J102=12),
    IF(I102=入力項目!$N$28, 0, I102+1),
    I102
  )
)</f>
        <v>0</v>
      </c>
      <c r="J103">
        <f ca="1">IF($D103=入力項目!$N$23,1,IFERROR(J102+1,1))</f>
        <v>8</v>
      </c>
      <c r="K103" t="str">
        <f t="shared" ca="1" si="24"/>
        <v>0_8</v>
      </c>
      <c r="L103">
        <f ca="1">L102+IF(入力項目!$D$4=$D103,1,0)</f>
        <v>37</v>
      </c>
      <c r="M103" t="str">
        <f t="shared" ca="1" si="25"/>
        <v>37歳</v>
      </c>
      <c r="N103">
        <f t="shared" ca="1" si="29"/>
        <v>38</v>
      </c>
      <c r="O103" t="str">
        <f t="shared" ca="1" si="26"/>
        <v>38歳</v>
      </c>
      <c r="P103">
        <f t="shared" ca="1" si="30"/>
        <v>12</v>
      </c>
      <c r="Q103">
        <f t="shared" ca="1" si="31"/>
        <v>10</v>
      </c>
      <c r="R103">
        <f t="shared" ca="1" si="32"/>
        <v>2033</v>
      </c>
      <c r="S103">
        <f t="shared" ca="1" si="33"/>
        <v>2033</v>
      </c>
      <c r="T103">
        <f t="shared" ca="1" si="34"/>
        <v>2033</v>
      </c>
      <c r="U103">
        <f t="shared" ca="1" si="35"/>
        <v>2033</v>
      </c>
      <c r="V103" s="10">
        <f t="shared" ca="1" si="36"/>
        <v>14620759</v>
      </c>
      <c r="W103" s="10">
        <f ca="1">IF($L103&lt;その他マスタ!$B$1,VLOOKUP($D103,月別収支!$A$2:$H$13,2,FALSE),その他マスタ!$B$3)+IF(AND($L103=その他マスタ!$B$1,入力項目!$I$9="あり",$D103=入力項目!$D$4),その他マスタ!$B$2,0)</f>
        <v>300000</v>
      </c>
      <c r="X103" s="10">
        <f ca="1">-IF(入力項目!$K$5=TRUE,
IF($F103+$G103&lt;3,VLOOKUP($D103,月別収支!$A$2:$H$13,8,FALSE),0)+IFERROR(VLOOKUP($H103,住宅ローン計算!C:P,13,FALSE),0)+IF($F103&gt;1,IF(OR($G103=3,$G103=6,$G103=9,$G103=12),ROUNDUP(入力項目!$N$18/4,0),0),0),
VLOOKUP($D103,月別収支!$A$2:$H$13,8,FALSE))</f>
        <v>-90177</v>
      </c>
      <c r="Y103" s="10">
        <f ca="1">-VLOOKUP($D103,月別収支!$A$2:$H$13,3,FALSE)</f>
        <v>-75000</v>
      </c>
      <c r="Z103" s="10">
        <f ca="1">-VLOOKUP($D103,月別収支!$A$2:$H$13,4,FALSE)</f>
        <v>-27000</v>
      </c>
      <c r="AA103" s="10">
        <f ca="1">-VLOOKUP($D103,月別収支!$A$2:$H$13,6,FALSE)</f>
        <v>-10000</v>
      </c>
      <c r="AB103" s="10">
        <f ca="1">-(
VLOOKUP($D103,月別収支!$A$2:$H$13,5,FALSE)+IF(AND(入力項目!$I$27&lt;=$A103,ISEVEN($A103-入力項目!$I$27),入力項目!$I$28=$D103),入力項目!$I$26,0)
+IF(入力項目!$K$26=TRUE,
IFERROR(VLOOKUP($K103,マイカーローン計算!C:P,13,FALSE),0),
IFERROR(
  IF(AND($C103&gt;0,MOD($C103,入力項目!$N$22)=0,$D103=入力項目!$N$23),入力項目!$N$24,0),
 0
)
)
)</f>
        <v>-20000</v>
      </c>
      <c r="AC103" s="10">
        <f ca="1">-IF($A103&lt;入力項目!$N$33,入力項目!$N$35,IF(AND($A103=入力項目!$N$33,$D103&lt;=入力項目!$N$34),入力項目!$N$35,0))</f>
        <v>0</v>
      </c>
      <c r="AD103">
        <f ca="1">-(
_xlfn.IFS(
P103&lt;=入力項目!$S$11,0,
AND(P103&gt;=入力項目!$S$11+1,P103&lt;=3),IFERROR(VLOOKUP(入力項目!$S$12,子育て関連マスタ!$I$4:$M$5,4,FALSE),0),
AND(P103&gt;=4,P103&lt;=6),IFERROR(VLOOKUP(入力項目!$S$13,子育て関連マスタ!$I$9:$M$12,4,FALSE),0),
AND(P103&gt;=7,P103&lt;=12),IFERROR(VLOOKUP(入力項目!$S$14,子育て関連マスタ!$I$16:$M$17,4,FALSE),0),
AND(P103&gt;=13,P103&lt;=15),IFERROR(VLOOKUP(入力項目!$S$15,子育て関連マスタ!$I$21:$M$22,4,FALSE),0),
AND(P103&gt;=16,P103&lt;=18),IFERROR(VLOOKUP(入力項目!$S$16,子育て関連マスタ!$I$26:$M$28,4,FALSE),0),
AND(P103&gt;=19,P103&lt;=20,入力項目!$S$16="高専"),IFERROR(VLOOKUP(入力項目!$S$16,子育て関連マスタ!$I$26:$M$28,4,FALSE),0),
AND(P103&gt;=19,P103&lt;=20,入力項目!$S$16&lt;&gt;"高専"),IFERROR(VLOOKUP(入力項目!$S$17,子育て関連マスタ!$I$32:$M$37,4,FALSE),0),
AND(P103&gt;=21,P103&lt;=22,入力項目!$S$16="高専"),IFERROR(VLOOKUP(入力項目!$S$17,子育て関連マスタ!$I$32:$M$34,4,FALSE),0),
AND(P103&gt;=21,P103&lt;=22,入力項目!$S$16&lt;&gt;"高専"),IFERROR(VLOOKUP(入力項目!$S$17,子育て関連マスタ!$I$32:$M$34,4,FALSE),0),
P103&gt;=23,0
) +
IF($D103=4,
  IFERROR(_xlfn.IFS(
  P103&lt;=入力項目!$S$11,0,
  AND(P103=入力項目!$S$11),IFERROR(VLOOKUP(入力項目!$S$12,子育て関連マスタ!$I$4:$M$5,2,FALSE),0),
  AND(P103=4),IFERROR(VLOOKUP(入力項目!$S$13,子育て関連マスタ!$I$9:$M$12,2,FALSE),0),
  AND(P103=7),IFERROR(VLOOKUP(入力項目!$S$14,子育て関連マスタ!$I$16:$M$17,2,FALSE),0),
  AND(P103=13),IFERROR(VLOOKUP(入力項目!$S$15,子育て関連マスタ!$I$21:$M$22,2,FALSE),0),
  AND(P103=16),IFERROR(VLOOKUP(入力項目!$S$16,子育て関連マスタ!$I$26:$M$28,2,FALSE),0),
  AND(P103=19,入力項目!$S$16&lt;&gt;"高専"),IFERROR(VLOOKUP(入力項目!$S$17,子育て関連マスタ!$I$32:$M$37,2,FALSE),0),
  AND(P103=21,入力項目!$S$16="高専"),IFERROR(VLOOKUP(入力項目!$S$17,子育て関連マスタ!$I$32:$M$37,2,FALSE),0),
  P103&gt;=22,0
  ),0),0
) +
IF(AND(P103&gt;=1,P103&lt;=15),IF($D103=入力項目!$S$8,入力項目!$S$3,0),0) +
IF(AND(P103&gt;=1,P103&lt;=15),IF($D103=5,入力項目!$S$4,0),0) +
IF(AND(P103&gt;=1,P103&lt;=15),IF($D103=12,入力項目!$S$5,0),0) +
IF(AND(入力項目!$S$7=$A103,入力項目!$S$8=$D103),子育て関連マスタ!$C$14,0) +
IFERROR(IF(AND(YEAR(EDATE(DATE(入力項目!$S$7,入力項目!$S$8,1),1))=$A103,MONTH(EDATE(DATE(入力項目!$S$7,入力項目!$S$8,1),1))=$D103),子育て関連マスタ!$C$15,0),0) +
IF(AND(OR(P103=3,P103=5,P103=7),$D103=11),子育て関連マスタ!$C$17,0) +
IF(AND(P103=20,$D103=1),子育て関連マスタ!$C$18,0) +
IF(AND(P103=20,$D103=1),
IFERROR(_xlfn.IFS(
入力項目!$S$10="男",子育て関連マスタ!$C$18,
入力項目!$S$10="女",子育て関連マスタ!$C$19
),0),0
) +
IF(AND(P103&gt;=入力項目!$S$18,P103&lt;=入力項目!$S$19),入力項目!$S$20,0) +
IF(AND(P103&gt;=入力項目!$S$21,P103&lt;=入力項目!$S$22),入力項目!$S$23,0) +
IF(AND(P103&gt;=入力項目!$S$24,P103&lt;=入力項目!$S$25),入力項目!$S$26,0)
)</f>
        <v>-30000</v>
      </c>
      <c r="AE103">
        <f ca="1">-(
_xlfn.IFS(
Q103&lt;=入力項目!$S$11,0,
AND(Q103&gt;=入力項目!$S$11+1,Q103&lt;=3),IFERROR(VLOOKUP(入力項目!$S$12,子育て関連マスタ!$I$4:$M$5,4,FALSE),0),
AND(Q103&gt;=4,Q103&lt;=6),IFERROR(VLOOKUP(入力項目!$S$13,子育て関連マスタ!$I$9:$M$12,4,FALSE),0),
AND(Q103&gt;=7,Q103&lt;=12),IFERROR(VLOOKUP(入力項目!$S$14,子育て関連マスタ!$I$16:$M$17,4,FALSE),0),
AND(Q103&gt;=13,Q103&lt;=15),IFERROR(VLOOKUP(入力項目!$S$15,子育て関連マスタ!$I$21:$M$22,4,FALSE),0),
AND(Q103&gt;=16,Q103&lt;=18),IFERROR(VLOOKUP(入力項目!$S$16,子育て関連マスタ!$I$26:$M$28,4,FALSE),0),
AND(Q103&gt;=19,Q103&lt;=20,入力項目!$S$16="高専"),IFERROR(VLOOKUP(入力項目!$S$16,子育て関連マスタ!$I$26:$M$28,4,FALSE),0),
AND(Q103&gt;=19,Q103&lt;=20,入力項目!$S$16&lt;&gt;"高専"),IFERROR(VLOOKUP(入力項目!$S$17,子育て関連マスタ!$I$32:$M$37,4,FALSE),0),
AND(Q103&gt;=21,Q103&lt;=22,入力項目!$S$16="高専"),IFERROR(VLOOKUP(入力項目!$S$17,子育て関連マスタ!$I$32:$M$34,4,FALSE),0),
AND(Q103&gt;=21,Q103&lt;=22,入力項目!$S$16&lt;&gt;"高専"),IFERROR(VLOOKUP(入力項目!$S$17,子育て関連マスタ!$I$32:$M$34,4,FALSE),0),
Q103&gt;=23,0
) +
IF($D103=4,
  IFERROR(_xlfn.IFS(
  Q103&lt;=入力項目!$S$11,0,
  AND(Q103=入力項目!$S$11),IFERROR(VLOOKUP(入力項目!$S$12,子育て関連マスタ!$I$4:$M$5,2,FALSE),0),
  AND(Q103=4),IFERROR(VLOOKUP(入力項目!$S$13,子育て関連マスタ!$I$9:$M$12,2,FALSE),0),
  AND(Q103=7),IFERROR(VLOOKUP(入力項目!$S$14,子育て関連マスタ!$I$16:$M$17,2,FALSE),0),
  AND(Q103=13),IFERROR(VLOOKUP(入力項目!$S$15,子育て関連マスタ!$I$21:$M$22,2,FALSE),0),
  AND(Q103=16),IFERROR(VLOOKUP(入力項目!$S$16,子育て関連マスタ!$I$26:$M$28,2,FALSE),0),
  AND(Q103=19,入力項目!$S$16&lt;&gt;"高専"),IFERROR(VLOOKUP(入力項目!$S$17,子育て関連マスタ!$I$32:$M$37,2,FALSE),0),
  AND(Q103=21,入力項目!$S$16="高専"),IFERROR(VLOOKUP(入力項目!$S$17,子育て関連マスタ!$I$32:$M$37,2,FALSE),0),
  Q103&gt;=22,0
  ),0),0
) +
IF(AND(Q103&gt;=1,Q103&lt;=15),IF($D103=入力項目!$S$8,入力項目!$S$3,0),0) +
IF(AND(Q103&gt;=1,Q103&lt;=15),IF($D103=5,入力項目!$S$4,0),0) +
IF(AND(Q103&gt;=1,Q103&lt;=15),IF($D103=12,入力項目!$S$5,0),0) +
IF(AND(入力項目!$S$7=$A103,入力項目!$S$8=$D103),子育て関連マスタ!$C$14,0) +
IFERROR(IF(AND(YEAR(EDATE(DATE(入力項目!$S$7,入力項目!$S$8,1),1))=$A103,MONTH(EDATE(DATE(入力項目!$S$7,入力項目!$S$8,1),1))=$D103),子育て関連マスタ!$C$15,0),0) +
IF(AND(OR(Q103=3,Q103=5,Q103=7),$D103=11),子育て関連マスタ!$C$17,0) +
IF(AND(Q103=20,$D103=1),子育て関連マスタ!$C$18,0) +
IF(AND(Q103=20,$D103=1),
IFERROR(_xlfn.IFS(
入力項目!$S$10="男",子育て関連マスタ!$C$18,
入力項目!$S$10="女",子育て関連マスタ!$C$19
),0),0
) +
IF(AND(Q103&gt;=入力項目!$S$18,Q103&lt;=入力項目!$S$19),入力項目!$S$20,0) +
IF(AND(Q103&gt;=入力項目!$S$21,Q103&lt;=入力項目!$S$22),入力項目!$S$23,0) +
IF(AND(Q103&gt;=入力項目!$S$24,Q103&lt;=入力項目!$S$25),入力項目!$S$26,0)
)</f>
        <v>-40000</v>
      </c>
      <c r="AF103">
        <f ca="1">-(
_xlfn.IFS(
R103&lt;=入力項目!$S$11,0,
AND(R103&gt;=入力項目!$S$11+1,R103&lt;=3),IFERROR(VLOOKUP(入力項目!$S$12,子育て関連マスタ!$I$4:$M$5,4,FALSE),0),
AND(R103&gt;=4,R103&lt;=6),IFERROR(VLOOKUP(入力項目!$S$13,子育て関連マスタ!$I$9:$M$12,4,FALSE),0),
AND(R103&gt;=7,R103&lt;=12),IFERROR(VLOOKUP(入力項目!$S$14,子育て関連マスタ!$I$16:$M$17,4,FALSE),0),
AND(R103&gt;=13,R103&lt;=15),IFERROR(VLOOKUP(入力項目!$S$15,子育て関連マスタ!$I$21:$M$22,4,FALSE),0),
AND(R103&gt;=16,R103&lt;=18),IFERROR(VLOOKUP(入力項目!$S$16,子育て関連マスタ!$I$26:$M$28,4,FALSE),0),
AND(R103&gt;=19,R103&lt;=20,入力項目!$S$16="高専"),IFERROR(VLOOKUP(入力項目!$S$16,子育て関連マスタ!$I$26:$M$28,4,FALSE),0),
AND(R103&gt;=19,R103&lt;=20,入力項目!$S$16&lt;&gt;"高専"),IFERROR(VLOOKUP(入力項目!$S$17,子育て関連マスタ!$I$32:$M$37,4,FALSE),0),
AND(R103&gt;=21,R103&lt;=22,入力項目!$S$16="高専"),IFERROR(VLOOKUP(入力項目!$S$17,子育て関連マスタ!$I$32:$M$34,4,FALSE),0),
AND(R103&gt;=21,R103&lt;=22,入力項目!$S$16&lt;&gt;"高専"),IFERROR(VLOOKUP(入力項目!$S$17,子育て関連マスタ!$I$32:$M$34,4,FALSE),0),
R103&gt;=23,0
) +
IF($D103=4,
  IFERROR(_xlfn.IFS(
  R103&lt;=入力項目!$S$11,0,
  AND(R103=入力項目!$S$11),IFERROR(VLOOKUP(入力項目!$S$12,子育て関連マスタ!$I$4:$M$5,2,FALSE),0),
  AND(R103=4),IFERROR(VLOOKUP(入力項目!$S$13,子育て関連マスタ!$I$9:$M$12,2,FALSE),0),
  AND(R103=7),IFERROR(VLOOKUP(入力項目!$S$14,子育て関連マスタ!$I$16:$M$17,2,FALSE),0),
  AND(R103=13),IFERROR(VLOOKUP(入力項目!$S$15,子育て関連マスタ!$I$21:$M$22,2,FALSE),0),
  AND(R103=16),IFERROR(VLOOKUP(入力項目!$S$16,子育て関連マスタ!$I$26:$M$28,2,FALSE),0),
  AND(R103=19,入力項目!$S$16&lt;&gt;"高専"),IFERROR(VLOOKUP(入力項目!$S$17,子育て関連マスタ!$I$32:$M$37,2,FALSE),0),
  AND(R103=21,入力項目!$S$16="高専"),IFERROR(VLOOKUP(入力項目!$S$17,子育て関連マスタ!$I$32:$M$37,2,FALSE),0),
  R103&gt;=22,0
  ),0),0
) +
IF(AND(R103&gt;=1,R103&lt;=15),IF($D103=入力項目!$S$8,入力項目!$S$3,0),0) +
IF(AND(R103&gt;=1,R103&lt;=15),IF($D103=5,入力項目!$S$4,0),0) +
IF(AND(R103&gt;=1,R103&lt;=15),IF($D103=12,入力項目!$S$5,0),0) +
IF(AND(入力項目!$S$7=$A103,入力項目!$S$8=$D103),子育て関連マスタ!$C$14,0) +
IFERROR(IF(AND(YEAR(EDATE(DATE(入力項目!$S$7,入力項目!$S$8,1),1))=$A103,MONTH(EDATE(DATE(入力項目!$S$7,入力項目!$S$8,1),1))=$D103),子育て関連マスタ!$C$15,0),0) +
IF(AND(OR(R103=3,R103=5,R103=7),$D103=11),子育て関連マスタ!$C$17,0) +
IF(AND(R103=20,$D103=1),子育て関連マスタ!$C$18,0) +
IF(AND(R103=20,$D103=1),
IFERROR(_xlfn.IFS(
入力項目!$S$10="男",子育て関連マスタ!$C$18,
入力項目!$S$10="女",子育て関連マスタ!$C$19
),0),0
) +
IF(AND(R103&gt;=入力項目!$S$18,R103&lt;=入力項目!$S$19),入力項目!$S$20,0) +
IF(AND(R103&gt;=入力項目!$S$21,R103&lt;=入力項目!$S$22),入力項目!$S$23,0) +
IF(AND(R103&gt;=入力項目!$S$24,R103&lt;=入力項目!$S$25),入力項目!$S$26,0)
)</f>
        <v>0</v>
      </c>
      <c r="AG103">
        <f ca="1">-(
_xlfn.IFS(
S103&lt;=入力項目!$S$11,0,
AND(S103&gt;=入力項目!$S$11+1,S103&lt;=3),IFERROR(VLOOKUP(入力項目!$S$12,子育て関連マスタ!$I$4:$M$5,4,FALSE),0),
AND(S103&gt;=4,S103&lt;=6),IFERROR(VLOOKUP(入力項目!$S$13,子育て関連マスタ!$I$9:$M$12,4,FALSE),0),
AND(S103&gt;=7,S103&lt;=12),IFERROR(VLOOKUP(入力項目!$S$14,子育て関連マスタ!$I$16:$M$17,4,FALSE),0),
AND(S103&gt;=13,S103&lt;=15),IFERROR(VLOOKUP(入力項目!$S$15,子育て関連マスタ!$I$21:$M$22,4,FALSE),0),
AND(S103&gt;=16,S103&lt;=18),IFERROR(VLOOKUP(入力項目!$S$16,子育て関連マスタ!$I$26:$M$28,4,FALSE),0),
AND(S103&gt;=19,S103&lt;=20,入力項目!$S$16="高専"),IFERROR(VLOOKUP(入力項目!$S$16,子育て関連マスタ!$I$26:$M$28,4,FALSE),0),
AND(S103&gt;=19,S103&lt;=20,入力項目!$S$16&lt;&gt;"高専"),IFERROR(VLOOKUP(入力項目!$S$17,子育て関連マスタ!$I$32:$M$37,4,FALSE),0),
AND(S103&gt;=21,S103&lt;=22,入力項目!$S$16="高専"),IFERROR(VLOOKUP(入力項目!$S$17,子育て関連マスタ!$I$32:$M$34,4,FALSE),0),
AND(S103&gt;=21,S103&lt;=22,入力項目!$S$16&lt;&gt;"高専"),IFERROR(VLOOKUP(入力項目!$S$17,子育て関連マスタ!$I$32:$M$34,4,FALSE),0),
S103&gt;=23,0
) +
IF($D103=4,
  IFERROR(_xlfn.IFS(
  S103&lt;=入力項目!$S$11,0,
  AND(S103=入力項目!$S$11),IFERROR(VLOOKUP(入力項目!$S$12,子育て関連マスタ!$I$4:$M$5,2,FALSE),0),
  AND(S103=4),IFERROR(VLOOKUP(入力項目!$S$13,子育て関連マスタ!$I$9:$M$12,2,FALSE),0),
  AND(S103=7),IFERROR(VLOOKUP(入力項目!$S$14,子育て関連マスタ!$I$16:$M$17,2,FALSE),0),
  AND(S103=13),IFERROR(VLOOKUP(入力項目!$S$15,子育て関連マスタ!$I$21:$M$22,2,FALSE),0),
  AND(S103=16),IFERROR(VLOOKUP(入力項目!$S$16,子育て関連マスタ!$I$26:$M$28,2,FALSE),0),
  AND(S103=19,入力項目!$S$16&lt;&gt;"高専"),IFERROR(VLOOKUP(入力項目!$S$17,子育て関連マスタ!$I$32:$M$37,2,FALSE),0),
  AND(S103=21,入力項目!$S$16="高専"),IFERROR(VLOOKUP(入力項目!$S$17,子育て関連マスタ!$I$32:$M$37,2,FALSE),0),
  S103&gt;=22,0
  ),0),0
) +
IF(AND(S103&gt;=1,S103&lt;=15),IF($D103=入力項目!$S$8,入力項目!$S$3,0),0) +
IF(AND(S103&gt;=1,S103&lt;=15),IF($D103=5,入力項目!$S$4,0),0) +
IF(AND(S103&gt;=1,S103&lt;=15),IF($D103=12,入力項目!$S$5,0),0) +
IF(AND(入力項目!$S$7=$A103,入力項目!$S$8=$D103),子育て関連マスタ!$C$14,0) +
IFERROR(IF(AND(YEAR(EDATE(DATE(入力項目!$S$7,入力項目!$S$8,1),1))=$A103,MONTH(EDATE(DATE(入力項目!$S$7,入力項目!$S$8,1),1))=$D103),子育て関連マスタ!$C$15,0),0) +
IF(AND(OR(S103=3,S103=5,S103=7),$D103=11),子育て関連マスタ!$C$17,0) +
IF(AND(S103=20,$D103=1),子育て関連マスタ!$C$18,0) +
IF(AND(S103=20,$D103=1),
IFERROR(_xlfn.IFS(
入力項目!$S$10="男",子育て関連マスタ!$C$18,
入力項目!$S$10="女",子育て関連マスタ!$C$19
),0),0
) +
IF(AND(S103&gt;=入力項目!$S$18,S103&lt;=入力項目!$S$19),入力項目!$S$20,0) +
IF(AND(S103&gt;=入力項目!$S$21,S103&lt;=入力項目!$S$22),入力項目!$S$23,0) +
IF(AND(S103&gt;=入力項目!$S$24,S103&lt;=入力項目!$S$25),入力項目!$S$26,0)
)</f>
        <v>0</v>
      </c>
      <c r="AH103">
        <f ca="1">-(
_xlfn.IFS(
T103&lt;=入力項目!$S$11,0,
AND(T103&gt;=入力項目!$S$11+1,T103&lt;=3),IFERROR(VLOOKUP(入力項目!$S$12,子育て関連マスタ!$I$4:$M$5,4,FALSE),0),
AND(T103&gt;=4,T103&lt;=6),IFERROR(VLOOKUP(入力項目!$S$13,子育て関連マスタ!$I$9:$M$12,4,FALSE),0),
AND(T103&gt;=7,T103&lt;=12),IFERROR(VLOOKUP(入力項目!$S$14,子育て関連マスタ!$I$16:$M$17,4,FALSE),0),
AND(T103&gt;=13,T103&lt;=15),IFERROR(VLOOKUP(入力項目!$S$15,子育て関連マスタ!$I$21:$M$22,4,FALSE),0),
AND(T103&gt;=16,T103&lt;=18),IFERROR(VLOOKUP(入力項目!$S$16,子育て関連マスタ!$I$26:$M$28,4,FALSE),0),
AND(T103&gt;=19,T103&lt;=20,入力項目!$S$16="高専"),IFERROR(VLOOKUP(入力項目!$S$16,子育て関連マスタ!$I$26:$M$28,4,FALSE),0),
AND(T103&gt;=19,T103&lt;=20,入力項目!$S$16&lt;&gt;"高専"),IFERROR(VLOOKUP(入力項目!$S$17,子育て関連マスタ!$I$32:$M$37,4,FALSE),0),
AND(T103&gt;=21,T103&lt;=22,入力項目!$S$16="高専"),IFERROR(VLOOKUP(入力項目!$S$17,子育て関連マスタ!$I$32:$M$34,4,FALSE),0),
AND(T103&gt;=21,T103&lt;=22,入力項目!$S$16&lt;&gt;"高専"),IFERROR(VLOOKUP(入力項目!$S$17,子育て関連マスタ!$I$32:$M$34,4,FALSE),0),
T103&gt;=23,0
) +
IF($D103=4,
  IFERROR(_xlfn.IFS(
  T103&lt;=入力項目!$S$11,0,
  AND(T103=入力項目!$S$11),IFERROR(VLOOKUP(入力項目!$S$12,子育て関連マスタ!$I$4:$M$5,2,FALSE),0),
  AND(T103=4),IFERROR(VLOOKUP(入力項目!$S$13,子育て関連マスタ!$I$9:$M$12,2,FALSE),0),
  AND(T103=7),IFERROR(VLOOKUP(入力項目!$S$14,子育て関連マスタ!$I$16:$M$17,2,FALSE),0),
  AND(T103=13),IFERROR(VLOOKUP(入力項目!$S$15,子育て関連マスタ!$I$21:$M$22,2,FALSE),0),
  AND(T103=16),IFERROR(VLOOKUP(入力項目!$S$16,子育て関連マスタ!$I$26:$M$28,2,FALSE),0),
  AND(T103=19,入力項目!$S$16&lt;&gt;"高専"),IFERROR(VLOOKUP(入力項目!$S$17,子育て関連マスタ!$I$32:$M$37,2,FALSE),0),
  AND(T103=21,入力項目!$S$16="高専"),IFERROR(VLOOKUP(入力項目!$S$17,子育て関連マスタ!$I$32:$M$37,2,FALSE),0),
  T103&gt;=22,0
  ),0),0
) +
IF(AND(T103&gt;=1,T103&lt;=15),IF($D103=入力項目!$S$8,入力項目!$S$3,0),0) +
IF(AND(T103&gt;=1,T103&lt;=15),IF($D103=5,入力項目!$S$4,0),0) +
IF(AND(T103&gt;=1,T103&lt;=15),IF($D103=12,入力項目!$S$5,0),0) +
IF(AND(入力項目!$S$7=$A103,入力項目!$S$8=$D103),子育て関連マスタ!$C$14,0) +
IFERROR(IF(AND(YEAR(EDATE(DATE(入力項目!$S$7,入力項目!$S$8,1),1))=$A103,MONTH(EDATE(DATE(入力項目!$S$7,入力項目!$S$8,1),1))=$D103),子育て関連マスタ!$C$15,0),0) +
IF(AND(OR(T103=3,T103=5,T103=7),$D103=11),子育て関連マスタ!$C$17,0) +
IF(AND(T103=20,$D103=1),子育て関連マスタ!$C$18,0) +
IF(AND(T103=20,$D103=1),
IFERROR(_xlfn.IFS(
入力項目!$S$10="男",子育て関連マスタ!$C$18,
入力項目!$S$10="女",子育て関連マスタ!$C$19
),0),0
) +
IF(AND(T103&gt;=入力項目!$S$18,T103&lt;=入力項目!$S$19),入力項目!$S$20,0) +
IF(AND(T103&gt;=入力項目!$S$21,T103&lt;=入力項目!$S$22),入力項目!$S$23,0) +
IF(AND(T103&gt;=入力項目!$S$24,T103&lt;=入力項目!$S$25),入力項目!$S$26,0)
)</f>
        <v>0</v>
      </c>
      <c r="AI103">
        <f ca="1">-(
_xlfn.IFS(
U103&lt;=入力項目!$S$11,0,
AND(U103&gt;=入力項目!$S$11+1,U103&lt;=3),IFERROR(VLOOKUP(入力項目!$S$12,子育て関連マスタ!$I$4:$M$5,4,FALSE),0),
AND(U103&gt;=4,U103&lt;=6),IFERROR(VLOOKUP(入力項目!$S$13,子育て関連マスタ!$I$9:$M$12,4,FALSE),0),
AND(U103&gt;=7,U103&lt;=12),IFERROR(VLOOKUP(入力項目!$S$14,子育て関連マスタ!$I$16:$M$17,4,FALSE),0),
AND(U103&gt;=13,U103&lt;=15),IFERROR(VLOOKUP(入力項目!$S$15,子育て関連マスタ!$I$21:$M$22,4,FALSE),0),
AND(U103&gt;=16,U103&lt;=18),IFERROR(VLOOKUP(入力項目!$S$16,子育て関連マスタ!$I$26:$M$28,4,FALSE),0),
AND(U103&gt;=19,U103&lt;=20,入力項目!$S$16="高専"),IFERROR(VLOOKUP(入力項目!$S$16,子育て関連マスタ!$I$26:$M$28,4,FALSE),0),
AND(U103&gt;=19,U103&lt;=20,入力項目!$S$16&lt;&gt;"高専"),IFERROR(VLOOKUP(入力項目!$S$17,子育て関連マスタ!$I$32:$M$37,4,FALSE),0),
AND(U103&gt;=21,U103&lt;=22,入力項目!$S$16="高専"),IFERROR(VLOOKUP(入力項目!$S$17,子育て関連マスタ!$I$32:$M$34,4,FALSE),0),
AND(U103&gt;=21,U103&lt;=22,入力項目!$S$16&lt;&gt;"高専"),IFERROR(VLOOKUP(入力項目!$S$17,子育て関連マスタ!$I$32:$M$34,4,FALSE),0),
U103&gt;=23,0
) +
IF($D103=4,
  IFERROR(_xlfn.IFS(
  U103&lt;=入力項目!$S$11,0,
  AND(U103=入力項目!$S$11),IFERROR(VLOOKUP(入力項目!$S$12,子育て関連マスタ!$I$4:$M$5,2,FALSE),0),
  AND(U103=4),IFERROR(VLOOKUP(入力項目!$S$13,子育て関連マスタ!$I$9:$M$12,2,FALSE),0),
  AND(U103=7),IFERROR(VLOOKUP(入力項目!$S$14,子育て関連マスタ!$I$16:$M$17,2,FALSE),0),
  AND(U103=13),IFERROR(VLOOKUP(入力項目!$S$15,子育て関連マスタ!$I$21:$M$22,2,FALSE),0),
  AND(U103=16),IFERROR(VLOOKUP(入力項目!$S$16,子育て関連マスタ!$I$26:$M$28,2,FALSE),0),
  AND(U103=19,入力項目!$S$16&lt;&gt;"高専"),IFERROR(VLOOKUP(入力項目!$S$17,子育て関連マスタ!$I$32:$M$37,2,FALSE),0),
  AND(U103=21,入力項目!$S$16="高専"),IFERROR(VLOOKUP(入力項目!$S$17,子育て関連マスタ!$I$32:$M$37,2,FALSE),0),
  U103&gt;=22,0
  ),0),0
) +
IF(AND(U103&gt;=1,U103&lt;=15),IF($D103=入力項目!$S$8,入力項目!$S$3,0),0) +
IF(AND(U103&gt;=1,U103&lt;=15),IF($D103=5,入力項目!$S$4,0),0) +
IF(AND(U103&gt;=1,U103&lt;=15),IF($D103=12,入力項目!$S$5,0),0) +
IF(AND(入力項目!$S$7=$A103,入力項目!$S$8=$D103),子育て関連マスタ!$C$14,0) +
IFERROR(IF(AND(YEAR(EDATE(DATE(入力項目!$S$7,入力項目!$S$8,1),1))=$A103,MONTH(EDATE(DATE(入力項目!$S$7,入力項目!$S$8,1),1))=$D103),子育て関連マスタ!$C$15,0),0) +
IF(AND(OR(U103=3,U103=5,U103=7),$D103=11),子育て関連マスタ!$C$17,0) +
IF(AND(U103=20,$D103=1),子育て関連マスタ!$C$18,0) +
IF(AND(U103=20,$D103=1),
IFERROR(_xlfn.IFS(
入力項目!$S$10="男",子育て関連マスタ!$C$18,
入力項目!$S$10="女",子育て関連マスタ!$C$19
),0),0
) +
IF(AND(U103&gt;=入力項目!$S$18,U103&lt;=入力項目!$S$19),入力項目!$S$20,0) +
IF(AND(U103&gt;=入力項目!$S$21,U103&lt;=入力項目!$S$22),入力項目!$S$23,0) +
IF(AND(U103&gt;=入力項目!$S$24,U103&lt;=入力項目!$S$25),入力項目!$S$26,0)
)</f>
        <v>0</v>
      </c>
      <c r="AJ103" s="10">
        <f ca="1">-VLOOKUP($D103,月別収支!$A$2:$H$13,7,FALSE)</f>
        <v>-20000</v>
      </c>
    </row>
    <row r="104" spans="1:36" x14ac:dyDescent="0.4">
      <c r="A104">
        <f t="shared" ca="1" si="20"/>
        <v>2033</v>
      </c>
      <c r="B104">
        <f t="shared" ca="1" si="27"/>
        <v>2032</v>
      </c>
      <c r="C104">
        <f t="shared" ca="1" si="28"/>
        <v>9</v>
      </c>
      <c r="D104">
        <f t="shared" ca="1" si="21"/>
        <v>2</v>
      </c>
      <c r="E104" t="str">
        <f t="shared" ca="1" si="22"/>
        <v>2033年2月</v>
      </c>
      <c r="F104">
        <f ca="1">IF(OR(入力項目!$N$5&lt;$A104,AND(入力項目!$N$5=$A104,入力項目!$N$6&lt;$D104)),IF(F103=0,1,IF(G104=12,F103+1,F103)),0)</f>
        <v>8</v>
      </c>
      <c r="G104">
        <f ca="1">IF(OR(入力項目!$N$5&lt;$A104,AND(入力項目!$N$5=$A104,入力項目!$N$6&lt;$D104)),IF(G103=12,1,G103+1),0)</f>
        <v>4</v>
      </c>
      <c r="H104" t="str">
        <f t="shared" ca="1" si="23"/>
        <v>8_4</v>
      </c>
      <c r="I104">
        <f ca="1">IF(
  IFERROR(AND($C104&gt;0,MOD($C104,入力項目!$N$22)=0,$D104=入力項目!$N$23), FALSE),
  1,
  IF(
    AND(I103&gt;0,J103=12),
    IF(I103=入力項目!$N$28, 0, I103+1),
    I103
  )
)</f>
        <v>0</v>
      </c>
      <c r="J104">
        <f ca="1">IF($D104=入力項目!$N$23,1,IFERROR(J103+1,1))</f>
        <v>9</v>
      </c>
      <c r="K104" t="str">
        <f t="shared" ca="1" si="24"/>
        <v>0_9</v>
      </c>
      <c r="L104">
        <f ca="1">L103+IF(入力項目!$D$4=$D104,1,0)</f>
        <v>37</v>
      </c>
      <c r="M104" t="str">
        <f t="shared" ca="1" si="25"/>
        <v>37歳</v>
      </c>
      <c r="N104">
        <f t="shared" ca="1" si="29"/>
        <v>38</v>
      </c>
      <c r="O104" t="str">
        <f t="shared" ca="1" si="26"/>
        <v>38歳</v>
      </c>
      <c r="P104">
        <f t="shared" ca="1" si="30"/>
        <v>12</v>
      </c>
      <c r="Q104">
        <f t="shared" ca="1" si="31"/>
        <v>10</v>
      </c>
      <c r="R104">
        <f t="shared" ca="1" si="32"/>
        <v>2033</v>
      </c>
      <c r="S104">
        <f t="shared" ca="1" si="33"/>
        <v>2033</v>
      </c>
      <c r="T104">
        <f t="shared" ca="1" si="34"/>
        <v>2033</v>
      </c>
      <c r="U104">
        <f t="shared" ca="1" si="35"/>
        <v>2033</v>
      </c>
      <c r="V104" s="10">
        <f t="shared" ca="1" si="36"/>
        <v>14646082</v>
      </c>
      <c r="W104" s="10">
        <f ca="1">IF($L104&lt;その他マスタ!$B$1,VLOOKUP($D104,月別収支!$A$2:$H$13,2,FALSE),その他マスタ!$B$3)+IF(AND($L104=その他マスタ!$B$1,入力項目!$I$9="あり",$D104=入力項目!$D$4),その他マスタ!$B$2,0)</f>
        <v>300000</v>
      </c>
      <c r="X104" s="10">
        <f ca="1">-IF(入力項目!$K$5=TRUE,
IF($F104+$G104&lt;3,VLOOKUP($D104,月別収支!$A$2:$H$13,8,FALSE),0)+IFERROR(VLOOKUP($H104,住宅ローン計算!C:P,13,FALSE),0)+IF($F104&gt;1,IF(OR($G104=3,$G104=6,$G104=9,$G104=12),ROUNDUP(入力項目!$N$18/4,0),0),0),
VLOOKUP($D104,月別収支!$A$2:$H$13,8,FALSE))</f>
        <v>-52677</v>
      </c>
      <c r="Y104" s="10">
        <f ca="1">-VLOOKUP($D104,月別収支!$A$2:$H$13,3,FALSE)</f>
        <v>-75000</v>
      </c>
      <c r="Z104" s="10">
        <f ca="1">-VLOOKUP($D104,月別収支!$A$2:$H$13,4,FALSE)</f>
        <v>-27000</v>
      </c>
      <c r="AA104" s="10">
        <f ca="1">-VLOOKUP($D104,月別収支!$A$2:$H$13,6,FALSE)</f>
        <v>-10000</v>
      </c>
      <c r="AB104" s="10">
        <f ca="1">-(
VLOOKUP($D104,月別収支!$A$2:$H$13,5,FALSE)+IF(AND(入力項目!$I$27&lt;=$A104,ISEVEN($A104-入力項目!$I$27),入力項目!$I$28=$D104),入力項目!$I$26,0)
+IF(入力項目!$K$26=TRUE,
IFERROR(VLOOKUP($K104,マイカーローン計算!C:P,13,FALSE),0),
IFERROR(
  IF(AND($C104&gt;0,MOD($C104,入力項目!$N$22)=0,$D104=入力項目!$N$23),入力項目!$N$24,0),
 0
)
)
)</f>
        <v>-20000</v>
      </c>
      <c r="AC104" s="10">
        <f ca="1">-IF($A104&lt;入力項目!$N$33,入力項目!$N$35,IF(AND($A104=入力項目!$N$33,$D104&lt;=入力項目!$N$34),入力項目!$N$35,0))</f>
        <v>0</v>
      </c>
      <c r="AD104">
        <f ca="1">-(
_xlfn.IFS(
P104&lt;=入力項目!$S$11,0,
AND(P104&gt;=入力項目!$S$11+1,P104&lt;=3),IFERROR(VLOOKUP(入力項目!$S$12,子育て関連マスタ!$I$4:$M$5,4,FALSE),0),
AND(P104&gt;=4,P104&lt;=6),IFERROR(VLOOKUP(入力項目!$S$13,子育て関連マスタ!$I$9:$M$12,4,FALSE),0),
AND(P104&gt;=7,P104&lt;=12),IFERROR(VLOOKUP(入力項目!$S$14,子育て関連マスタ!$I$16:$M$17,4,FALSE),0),
AND(P104&gt;=13,P104&lt;=15),IFERROR(VLOOKUP(入力項目!$S$15,子育て関連マスタ!$I$21:$M$22,4,FALSE),0),
AND(P104&gt;=16,P104&lt;=18),IFERROR(VLOOKUP(入力項目!$S$16,子育て関連マスタ!$I$26:$M$28,4,FALSE),0),
AND(P104&gt;=19,P104&lt;=20,入力項目!$S$16="高専"),IFERROR(VLOOKUP(入力項目!$S$16,子育て関連マスタ!$I$26:$M$28,4,FALSE),0),
AND(P104&gt;=19,P104&lt;=20,入力項目!$S$16&lt;&gt;"高専"),IFERROR(VLOOKUP(入力項目!$S$17,子育て関連マスタ!$I$32:$M$37,4,FALSE),0),
AND(P104&gt;=21,P104&lt;=22,入力項目!$S$16="高専"),IFERROR(VLOOKUP(入力項目!$S$17,子育て関連マスタ!$I$32:$M$34,4,FALSE),0),
AND(P104&gt;=21,P104&lt;=22,入力項目!$S$16&lt;&gt;"高専"),IFERROR(VLOOKUP(入力項目!$S$17,子育て関連マスタ!$I$32:$M$34,4,FALSE),0),
P104&gt;=23,0
) +
IF($D104=4,
  IFERROR(_xlfn.IFS(
  P104&lt;=入力項目!$S$11,0,
  AND(P104=入力項目!$S$11),IFERROR(VLOOKUP(入力項目!$S$12,子育て関連マスタ!$I$4:$M$5,2,FALSE),0),
  AND(P104=4),IFERROR(VLOOKUP(入力項目!$S$13,子育て関連マスタ!$I$9:$M$12,2,FALSE),0),
  AND(P104=7),IFERROR(VLOOKUP(入力項目!$S$14,子育て関連マスタ!$I$16:$M$17,2,FALSE),0),
  AND(P104=13),IFERROR(VLOOKUP(入力項目!$S$15,子育て関連マスタ!$I$21:$M$22,2,FALSE),0),
  AND(P104=16),IFERROR(VLOOKUP(入力項目!$S$16,子育て関連マスタ!$I$26:$M$28,2,FALSE),0),
  AND(P104=19,入力項目!$S$16&lt;&gt;"高専"),IFERROR(VLOOKUP(入力項目!$S$17,子育て関連マスタ!$I$32:$M$37,2,FALSE),0),
  AND(P104=21,入力項目!$S$16="高専"),IFERROR(VLOOKUP(入力項目!$S$17,子育て関連マスタ!$I$32:$M$37,2,FALSE),0),
  P104&gt;=22,0
  ),0),0
) +
IF(AND(P104&gt;=1,P104&lt;=15),IF($D104=入力項目!$S$8,入力項目!$S$3,0),0) +
IF(AND(P104&gt;=1,P104&lt;=15),IF($D104=5,入力項目!$S$4,0),0) +
IF(AND(P104&gt;=1,P104&lt;=15),IF($D104=12,入力項目!$S$5,0),0) +
IF(AND(入力項目!$S$7=$A104,入力項目!$S$8=$D104),子育て関連マスタ!$C$14,0) +
IFERROR(IF(AND(YEAR(EDATE(DATE(入力項目!$S$7,入力項目!$S$8,1),1))=$A104,MONTH(EDATE(DATE(入力項目!$S$7,入力項目!$S$8,1),1))=$D104),子育て関連マスタ!$C$15,0),0) +
IF(AND(OR(P104=3,P104=5,P104=7),$D104=11),子育て関連マスタ!$C$17,0) +
IF(AND(P104=20,$D104=1),子育て関連マスタ!$C$18,0) +
IF(AND(P104=20,$D104=1),
IFERROR(_xlfn.IFS(
入力項目!$S$10="男",子育て関連マスタ!$C$18,
入力項目!$S$10="女",子育て関連マスタ!$C$19
),0),0
) +
IF(AND(P104&gt;=入力項目!$S$18,P104&lt;=入力項目!$S$19),入力項目!$S$20,0) +
IF(AND(P104&gt;=入力項目!$S$21,P104&lt;=入力項目!$S$22),入力項目!$S$23,0) +
IF(AND(P104&gt;=入力項目!$S$24,P104&lt;=入力項目!$S$25),入力項目!$S$26,0)
)</f>
        <v>-30000</v>
      </c>
      <c r="AE104">
        <f ca="1">-(
_xlfn.IFS(
Q104&lt;=入力項目!$S$11,0,
AND(Q104&gt;=入力項目!$S$11+1,Q104&lt;=3),IFERROR(VLOOKUP(入力項目!$S$12,子育て関連マスタ!$I$4:$M$5,4,FALSE),0),
AND(Q104&gt;=4,Q104&lt;=6),IFERROR(VLOOKUP(入力項目!$S$13,子育て関連マスタ!$I$9:$M$12,4,FALSE),0),
AND(Q104&gt;=7,Q104&lt;=12),IFERROR(VLOOKUP(入力項目!$S$14,子育て関連マスタ!$I$16:$M$17,4,FALSE),0),
AND(Q104&gt;=13,Q104&lt;=15),IFERROR(VLOOKUP(入力項目!$S$15,子育て関連マスタ!$I$21:$M$22,4,FALSE),0),
AND(Q104&gt;=16,Q104&lt;=18),IFERROR(VLOOKUP(入力項目!$S$16,子育て関連マスタ!$I$26:$M$28,4,FALSE),0),
AND(Q104&gt;=19,Q104&lt;=20,入力項目!$S$16="高専"),IFERROR(VLOOKUP(入力項目!$S$16,子育て関連マスタ!$I$26:$M$28,4,FALSE),0),
AND(Q104&gt;=19,Q104&lt;=20,入力項目!$S$16&lt;&gt;"高専"),IFERROR(VLOOKUP(入力項目!$S$17,子育て関連マスタ!$I$32:$M$37,4,FALSE),0),
AND(Q104&gt;=21,Q104&lt;=22,入力項目!$S$16="高専"),IFERROR(VLOOKUP(入力項目!$S$17,子育て関連マスタ!$I$32:$M$34,4,FALSE),0),
AND(Q104&gt;=21,Q104&lt;=22,入力項目!$S$16&lt;&gt;"高専"),IFERROR(VLOOKUP(入力項目!$S$17,子育て関連マスタ!$I$32:$M$34,4,FALSE),0),
Q104&gt;=23,0
) +
IF($D104=4,
  IFERROR(_xlfn.IFS(
  Q104&lt;=入力項目!$S$11,0,
  AND(Q104=入力項目!$S$11),IFERROR(VLOOKUP(入力項目!$S$12,子育て関連マスタ!$I$4:$M$5,2,FALSE),0),
  AND(Q104=4),IFERROR(VLOOKUP(入力項目!$S$13,子育て関連マスタ!$I$9:$M$12,2,FALSE),0),
  AND(Q104=7),IFERROR(VLOOKUP(入力項目!$S$14,子育て関連マスタ!$I$16:$M$17,2,FALSE),0),
  AND(Q104=13),IFERROR(VLOOKUP(入力項目!$S$15,子育て関連マスタ!$I$21:$M$22,2,FALSE),0),
  AND(Q104=16),IFERROR(VLOOKUP(入力項目!$S$16,子育て関連マスタ!$I$26:$M$28,2,FALSE),0),
  AND(Q104=19,入力項目!$S$16&lt;&gt;"高専"),IFERROR(VLOOKUP(入力項目!$S$17,子育て関連マスタ!$I$32:$M$37,2,FALSE),0),
  AND(Q104=21,入力項目!$S$16="高専"),IFERROR(VLOOKUP(入力項目!$S$17,子育て関連マスタ!$I$32:$M$37,2,FALSE),0),
  Q104&gt;=22,0
  ),0),0
) +
IF(AND(Q104&gt;=1,Q104&lt;=15),IF($D104=入力項目!$S$8,入力項目!$S$3,0),0) +
IF(AND(Q104&gt;=1,Q104&lt;=15),IF($D104=5,入力項目!$S$4,0),0) +
IF(AND(Q104&gt;=1,Q104&lt;=15),IF($D104=12,入力項目!$S$5,0),0) +
IF(AND(入力項目!$S$7=$A104,入力項目!$S$8=$D104),子育て関連マスタ!$C$14,0) +
IFERROR(IF(AND(YEAR(EDATE(DATE(入力項目!$S$7,入力項目!$S$8,1),1))=$A104,MONTH(EDATE(DATE(入力項目!$S$7,入力項目!$S$8,1),1))=$D104),子育て関連マスタ!$C$15,0),0) +
IF(AND(OR(Q104=3,Q104=5,Q104=7),$D104=11),子育て関連マスタ!$C$17,0) +
IF(AND(Q104=20,$D104=1),子育て関連マスタ!$C$18,0) +
IF(AND(Q104=20,$D104=1),
IFERROR(_xlfn.IFS(
入力項目!$S$10="男",子育て関連マスタ!$C$18,
入力項目!$S$10="女",子育て関連マスタ!$C$19
),0),0
) +
IF(AND(Q104&gt;=入力項目!$S$18,Q104&lt;=入力項目!$S$19),入力項目!$S$20,0) +
IF(AND(Q104&gt;=入力項目!$S$21,Q104&lt;=入力項目!$S$22),入力項目!$S$23,0) +
IF(AND(Q104&gt;=入力項目!$S$24,Q104&lt;=入力項目!$S$25),入力項目!$S$26,0)
)</f>
        <v>-40000</v>
      </c>
      <c r="AF104">
        <f ca="1">-(
_xlfn.IFS(
R104&lt;=入力項目!$S$11,0,
AND(R104&gt;=入力項目!$S$11+1,R104&lt;=3),IFERROR(VLOOKUP(入力項目!$S$12,子育て関連マスタ!$I$4:$M$5,4,FALSE),0),
AND(R104&gt;=4,R104&lt;=6),IFERROR(VLOOKUP(入力項目!$S$13,子育て関連マスタ!$I$9:$M$12,4,FALSE),0),
AND(R104&gt;=7,R104&lt;=12),IFERROR(VLOOKUP(入力項目!$S$14,子育て関連マスタ!$I$16:$M$17,4,FALSE),0),
AND(R104&gt;=13,R104&lt;=15),IFERROR(VLOOKUP(入力項目!$S$15,子育て関連マスタ!$I$21:$M$22,4,FALSE),0),
AND(R104&gt;=16,R104&lt;=18),IFERROR(VLOOKUP(入力項目!$S$16,子育て関連マスタ!$I$26:$M$28,4,FALSE),0),
AND(R104&gt;=19,R104&lt;=20,入力項目!$S$16="高専"),IFERROR(VLOOKUP(入力項目!$S$16,子育て関連マスタ!$I$26:$M$28,4,FALSE),0),
AND(R104&gt;=19,R104&lt;=20,入力項目!$S$16&lt;&gt;"高専"),IFERROR(VLOOKUP(入力項目!$S$17,子育て関連マスタ!$I$32:$M$37,4,FALSE),0),
AND(R104&gt;=21,R104&lt;=22,入力項目!$S$16="高専"),IFERROR(VLOOKUP(入力項目!$S$17,子育て関連マスタ!$I$32:$M$34,4,FALSE),0),
AND(R104&gt;=21,R104&lt;=22,入力項目!$S$16&lt;&gt;"高専"),IFERROR(VLOOKUP(入力項目!$S$17,子育て関連マスタ!$I$32:$M$34,4,FALSE),0),
R104&gt;=23,0
) +
IF($D104=4,
  IFERROR(_xlfn.IFS(
  R104&lt;=入力項目!$S$11,0,
  AND(R104=入力項目!$S$11),IFERROR(VLOOKUP(入力項目!$S$12,子育て関連マスタ!$I$4:$M$5,2,FALSE),0),
  AND(R104=4),IFERROR(VLOOKUP(入力項目!$S$13,子育て関連マスタ!$I$9:$M$12,2,FALSE),0),
  AND(R104=7),IFERROR(VLOOKUP(入力項目!$S$14,子育て関連マスタ!$I$16:$M$17,2,FALSE),0),
  AND(R104=13),IFERROR(VLOOKUP(入力項目!$S$15,子育て関連マスタ!$I$21:$M$22,2,FALSE),0),
  AND(R104=16),IFERROR(VLOOKUP(入力項目!$S$16,子育て関連マスタ!$I$26:$M$28,2,FALSE),0),
  AND(R104=19,入力項目!$S$16&lt;&gt;"高専"),IFERROR(VLOOKUP(入力項目!$S$17,子育て関連マスタ!$I$32:$M$37,2,FALSE),0),
  AND(R104=21,入力項目!$S$16="高専"),IFERROR(VLOOKUP(入力項目!$S$17,子育て関連マスタ!$I$32:$M$37,2,FALSE),0),
  R104&gt;=22,0
  ),0),0
) +
IF(AND(R104&gt;=1,R104&lt;=15),IF($D104=入力項目!$S$8,入力項目!$S$3,0),0) +
IF(AND(R104&gt;=1,R104&lt;=15),IF($D104=5,入力項目!$S$4,0),0) +
IF(AND(R104&gt;=1,R104&lt;=15),IF($D104=12,入力項目!$S$5,0),0) +
IF(AND(入力項目!$S$7=$A104,入力項目!$S$8=$D104),子育て関連マスタ!$C$14,0) +
IFERROR(IF(AND(YEAR(EDATE(DATE(入力項目!$S$7,入力項目!$S$8,1),1))=$A104,MONTH(EDATE(DATE(入力項目!$S$7,入力項目!$S$8,1),1))=$D104),子育て関連マスタ!$C$15,0),0) +
IF(AND(OR(R104=3,R104=5,R104=7),$D104=11),子育て関連マスタ!$C$17,0) +
IF(AND(R104=20,$D104=1),子育て関連マスタ!$C$18,0) +
IF(AND(R104=20,$D104=1),
IFERROR(_xlfn.IFS(
入力項目!$S$10="男",子育て関連マスタ!$C$18,
入力項目!$S$10="女",子育て関連マスタ!$C$19
),0),0
) +
IF(AND(R104&gt;=入力項目!$S$18,R104&lt;=入力項目!$S$19),入力項目!$S$20,0) +
IF(AND(R104&gt;=入力項目!$S$21,R104&lt;=入力項目!$S$22),入力項目!$S$23,0) +
IF(AND(R104&gt;=入力項目!$S$24,R104&lt;=入力項目!$S$25),入力項目!$S$26,0)
)</f>
        <v>0</v>
      </c>
      <c r="AG104">
        <f ca="1">-(
_xlfn.IFS(
S104&lt;=入力項目!$S$11,0,
AND(S104&gt;=入力項目!$S$11+1,S104&lt;=3),IFERROR(VLOOKUP(入力項目!$S$12,子育て関連マスタ!$I$4:$M$5,4,FALSE),0),
AND(S104&gt;=4,S104&lt;=6),IFERROR(VLOOKUP(入力項目!$S$13,子育て関連マスタ!$I$9:$M$12,4,FALSE),0),
AND(S104&gt;=7,S104&lt;=12),IFERROR(VLOOKUP(入力項目!$S$14,子育て関連マスタ!$I$16:$M$17,4,FALSE),0),
AND(S104&gt;=13,S104&lt;=15),IFERROR(VLOOKUP(入力項目!$S$15,子育て関連マスタ!$I$21:$M$22,4,FALSE),0),
AND(S104&gt;=16,S104&lt;=18),IFERROR(VLOOKUP(入力項目!$S$16,子育て関連マスタ!$I$26:$M$28,4,FALSE),0),
AND(S104&gt;=19,S104&lt;=20,入力項目!$S$16="高専"),IFERROR(VLOOKUP(入力項目!$S$16,子育て関連マスタ!$I$26:$M$28,4,FALSE),0),
AND(S104&gt;=19,S104&lt;=20,入力項目!$S$16&lt;&gt;"高専"),IFERROR(VLOOKUP(入力項目!$S$17,子育て関連マスタ!$I$32:$M$37,4,FALSE),0),
AND(S104&gt;=21,S104&lt;=22,入力項目!$S$16="高専"),IFERROR(VLOOKUP(入力項目!$S$17,子育て関連マスタ!$I$32:$M$34,4,FALSE),0),
AND(S104&gt;=21,S104&lt;=22,入力項目!$S$16&lt;&gt;"高専"),IFERROR(VLOOKUP(入力項目!$S$17,子育て関連マスタ!$I$32:$M$34,4,FALSE),0),
S104&gt;=23,0
) +
IF($D104=4,
  IFERROR(_xlfn.IFS(
  S104&lt;=入力項目!$S$11,0,
  AND(S104=入力項目!$S$11),IFERROR(VLOOKUP(入力項目!$S$12,子育て関連マスタ!$I$4:$M$5,2,FALSE),0),
  AND(S104=4),IFERROR(VLOOKUP(入力項目!$S$13,子育て関連マスタ!$I$9:$M$12,2,FALSE),0),
  AND(S104=7),IFERROR(VLOOKUP(入力項目!$S$14,子育て関連マスタ!$I$16:$M$17,2,FALSE),0),
  AND(S104=13),IFERROR(VLOOKUP(入力項目!$S$15,子育て関連マスタ!$I$21:$M$22,2,FALSE),0),
  AND(S104=16),IFERROR(VLOOKUP(入力項目!$S$16,子育て関連マスタ!$I$26:$M$28,2,FALSE),0),
  AND(S104=19,入力項目!$S$16&lt;&gt;"高専"),IFERROR(VLOOKUP(入力項目!$S$17,子育て関連マスタ!$I$32:$M$37,2,FALSE),0),
  AND(S104=21,入力項目!$S$16="高専"),IFERROR(VLOOKUP(入力項目!$S$17,子育て関連マスタ!$I$32:$M$37,2,FALSE),0),
  S104&gt;=22,0
  ),0),0
) +
IF(AND(S104&gt;=1,S104&lt;=15),IF($D104=入力項目!$S$8,入力項目!$S$3,0),0) +
IF(AND(S104&gt;=1,S104&lt;=15),IF($D104=5,入力項目!$S$4,0),0) +
IF(AND(S104&gt;=1,S104&lt;=15),IF($D104=12,入力項目!$S$5,0),0) +
IF(AND(入力項目!$S$7=$A104,入力項目!$S$8=$D104),子育て関連マスタ!$C$14,0) +
IFERROR(IF(AND(YEAR(EDATE(DATE(入力項目!$S$7,入力項目!$S$8,1),1))=$A104,MONTH(EDATE(DATE(入力項目!$S$7,入力項目!$S$8,1),1))=$D104),子育て関連マスタ!$C$15,0),0) +
IF(AND(OR(S104=3,S104=5,S104=7),$D104=11),子育て関連マスタ!$C$17,0) +
IF(AND(S104=20,$D104=1),子育て関連マスタ!$C$18,0) +
IF(AND(S104=20,$D104=1),
IFERROR(_xlfn.IFS(
入力項目!$S$10="男",子育て関連マスタ!$C$18,
入力項目!$S$10="女",子育て関連マスタ!$C$19
),0),0
) +
IF(AND(S104&gt;=入力項目!$S$18,S104&lt;=入力項目!$S$19),入力項目!$S$20,0) +
IF(AND(S104&gt;=入力項目!$S$21,S104&lt;=入力項目!$S$22),入力項目!$S$23,0) +
IF(AND(S104&gt;=入力項目!$S$24,S104&lt;=入力項目!$S$25),入力項目!$S$26,0)
)</f>
        <v>0</v>
      </c>
      <c r="AH104">
        <f ca="1">-(
_xlfn.IFS(
T104&lt;=入力項目!$S$11,0,
AND(T104&gt;=入力項目!$S$11+1,T104&lt;=3),IFERROR(VLOOKUP(入力項目!$S$12,子育て関連マスタ!$I$4:$M$5,4,FALSE),0),
AND(T104&gt;=4,T104&lt;=6),IFERROR(VLOOKUP(入力項目!$S$13,子育て関連マスタ!$I$9:$M$12,4,FALSE),0),
AND(T104&gt;=7,T104&lt;=12),IFERROR(VLOOKUP(入力項目!$S$14,子育て関連マスタ!$I$16:$M$17,4,FALSE),0),
AND(T104&gt;=13,T104&lt;=15),IFERROR(VLOOKUP(入力項目!$S$15,子育て関連マスタ!$I$21:$M$22,4,FALSE),0),
AND(T104&gt;=16,T104&lt;=18),IFERROR(VLOOKUP(入力項目!$S$16,子育て関連マスタ!$I$26:$M$28,4,FALSE),0),
AND(T104&gt;=19,T104&lt;=20,入力項目!$S$16="高専"),IFERROR(VLOOKUP(入力項目!$S$16,子育て関連マスタ!$I$26:$M$28,4,FALSE),0),
AND(T104&gt;=19,T104&lt;=20,入力項目!$S$16&lt;&gt;"高専"),IFERROR(VLOOKUP(入力項目!$S$17,子育て関連マスタ!$I$32:$M$37,4,FALSE),0),
AND(T104&gt;=21,T104&lt;=22,入力項目!$S$16="高専"),IFERROR(VLOOKUP(入力項目!$S$17,子育て関連マスタ!$I$32:$M$34,4,FALSE),0),
AND(T104&gt;=21,T104&lt;=22,入力項目!$S$16&lt;&gt;"高専"),IFERROR(VLOOKUP(入力項目!$S$17,子育て関連マスタ!$I$32:$M$34,4,FALSE),0),
T104&gt;=23,0
) +
IF($D104=4,
  IFERROR(_xlfn.IFS(
  T104&lt;=入力項目!$S$11,0,
  AND(T104=入力項目!$S$11),IFERROR(VLOOKUP(入力項目!$S$12,子育て関連マスタ!$I$4:$M$5,2,FALSE),0),
  AND(T104=4),IFERROR(VLOOKUP(入力項目!$S$13,子育て関連マスタ!$I$9:$M$12,2,FALSE),0),
  AND(T104=7),IFERROR(VLOOKUP(入力項目!$S$14,子育て関連マスタ!$I$16:$M$17,2,FALSE),0),
  AND(T104=13),IFERROR(VLOOKUP(入力項目!$S$15,子育て関連マスタ!$I$21:$M$22,2,FALSE),0),
  AND(T104=16),IFERROR(VLOOKUP(入力項目!$S$16,子育て関連マスタ!$I$26:$M$28,2,FALSE),0),
  AND(T104=19,入力項目!$S$16&lt;&gt;"高専"),IFERROR(VLOOKUP(入力項目!$S$17,子育て関連マスタ!$I$32:$M$37,2,FALSE),0),
  AND(T104=21,入力項目!$S$16="高専"),IFERROR(VLOOKUP(入力項目!$S$17,子育て関連マスタ!$I$32:$M$37,2,FALSE),0),
  T104&gt;=22,0
  ),0),0
) +
IF(AND(T104&gt;=1,T104&lt;=15),IF($D104=入力項目!$S$8,入力項目!$S$3,0),0) +
IF(AND(T104&gt;=1,T104&lt;=15),IF($D104=5,入力項目!$S$4,0),0) +
IF(AND(T104&gt;=1,T104&lt;=15),IF($D104=12,入力項目!$S$5,0),0) +
IF(AND(入力項目!$S$7=$A104,入力項目!$S$8=$D104),子育て関連マスタ!$C$14,0) +
IFERROR(IF(AND(YEAR(EDATE(DATE(入力項目!$S$7,入力項目!$S$8,1),1))=$A104,MONTH(EDATE(DATE(入力項目!$S$7,入力項目!$S$8,1),1))=$D104),子育て関連マスタ!$C$15,0),0) +
IF(AND(OR(T104=3,T104=5,T104=7),$D104=11),子育て関連マスタ!$C$17,0) +
IF(AND(T104=20,$D104=1),子育て関連マスタ!$C$18,0) +
IF(AND(T104=20,$D104=1),
IFERROR(_xlfn.IFS(
入力項目!$S$10="男",子育て関連マスタ!$C$18,
入力項目!$S$10="女",子育て関連マスタ!$C$19
),0),0
) +
IF(AND(T104&gt;=入力項目!$S$18,T104&lt;=入力項目!$S$19),入力項目!$S$20,0) +
IF(AND(T104&gt;=入力項目!$S$21,T104&lt;=入力項目!$S$22),入力項目!$S$23,0) +
IF(AND(T104&gt;=入力項目!$S$24,T104&lt;=入力項目!$S$25),入力項目!$S$26,0)
)</f>
        <v>0</v>
      </c>
      <c r="AI104">
        <f ca="1">-(
_xlfn.IFS(
U104&lt;=入力項目!$S$11,0,
AND(U104&gt;=入力項目!$S$11+1,U104&lt;=3),IFERROR(VLOOKUP(入力項目!$S$12,子育て関連マスタ!$I$4:$M$5,4,FALSE),0),
AND(U104&gt;=4,U104&lt;=6),IFERROR(VLOOKUP(入力項目!$S$13,子育て関連マスタ!$I$9:$M$12,4,FALSE),0),
AND(U104&gt;=7,U104&lt;=12),IFERROR(VLOOKUP(入力項目!$S$14,子育て関連マスタ!$I$16:$M$17,4,FALSE),0),
AND(U104&gt;=13,U104&lt;=15),IFERROR(VLOOKUP(入力項目!$S$15,子育て関連マスタ!$I$21:$M$22,4,FALSE),0),
AND(U104&gt;=16,U104&lt;=18),IFERROR(VLOOKUP(入力項目!$S$16,子育て関連マスタ!$I$26:$M$28,4,FALSE),0),
AND(U104&gt;=19,U104&lt;=20,入力項目!$S$16="高専"),IFERROR(VLOOKUP(入力項目!$S$16,子育て関連マスタ!$I$26:$M$28,4,FALSE),0),
AND(U104&gt;=19,U104&lt;=20,入力項目!$S$16&lt;&gt;"高専"),IFERROR(VLOOKUP(入力項目!$S$17,子育て関連マスタ!$I$32:$M$37,4,FALSE),0),
AND(U104&gt;=21,U104&lt;=22,入力項目!$S$16="高専"),IFERROR(VLOOKUP(入力項目!$S$17,子育て関連マスタ!$I$32:$M$34,4,FALSE),0),
AND(U104&gt;=21,U104&lt;=22,入力項目!$S$16&lt;&gt;"高専"),IFERROR(VLOOKUP(入力項目!$S$17,子育て関連マスタ!$I$32:$M$34,4,FALSE),0),
U104&gt;=23,0
) +
IF($D104=4,
  IFERROR(_xlfn.IFS(
  U104&lt;=入力項目!$S$11,0,
  AND(U104=入力項目!$S$11),IFERROR(VLOOKUP(入力項目!$S$12,子育て関連マスタ!$I$4:$M$5,2,FALSE),0),
  AND(U104=4),IFERROR(VLOOKUP(入力項目!$S$13,子育て関連マスタ!$I$9:$M$12,2,FALSE),0),
  AND(U104=7),IFERROR(VLOOKUP(入力項目!$S$14,子育て関連マスタ!$I$16:$M$17,2,FALSE),0),
  AND(U104=13),IFERROR(VLOOKUP(入力項目!$S$15,子育て関連マスタ!$I$21:$M$22,2,FALSE),0),
  AND(U104=16),IFERROR(VLOOKUP(入力項目!$S$16,子育て関連マスタ!$I$26:$M$28,2,FALSE),0),
  AND(U104=19,入力項目!$S$16&lt;&gt;"高専"),IFERROR(VLOOKUP(入力項目!$S$17,子育て関連マスタ!$I$32:$M$37,2,FALSE),0),
  AND(U104=21,入力項目!$S$16="高専"),IFERROR(VLOOKUP(入力項目!$S$17,子育て関連マスタ!$I$32:$M$37,2,FALSE),0),
  U104&gt;=22,0
  ),0),0
) +
IF(AND(U104&gt;=1,U104&lt;=15),IF($D104=入力項目!$S$8,入力項目!$S$3,0),0) +
IF(AND(U104&gt;=1,U104&lt;=15),IF($D104=5,入力項目!$S$4,0),0) +
IF(AND(U104&gt;=1,U104&lt;=15),IF($D104=12,入力項目!$S$5,0),0) +
IF(AND(入力項目!$S$7=$A104,入力項目!$S$8=$D104),子育て関連マスタ!$C$14,0) +
IFERROR(IF(AND(YEAR(EDATE(DATE(入力項目!$S$7,入力項目!$S$8,1),1))=$A104,MONTH(EDATE(DATE(入力項目!$S$7,入力項目!$S$8,1),1))=$D104),子育て関連マスタ!$C$15,0),0) +
IF(AND(OR(U104=3,U104=5,U104=7),$D104=11),子育て関連マスタ!$C$17,0) +
IF(AND(U104=20,$D104=1),子育て関連マスタ!$C$18,0) +
IF(AND(U104=20,$D104=1),
IFERROR(_xlfn.IFS(
入力項目!$S$10="男",子育て関連マスタ!$C$18,
入力項目!$S$10="女",子育て関連マスタ!$C$19
),0),0
) +
IF(AND(U104&gt;=入力項目!$S$18,U104&lt;=入力項目!$S$19),入力項目!$S$20,0) +
IF(AND(U104&gt;=入力項目!$S$21,U104&lt;=入力項目!$S$22),入力項目!$S$23,0) +
IF(AND(U104&gt;=入力項目!$S$24,U104&lt;=入力項目!$S$25),入力項目!$S$26,0)
)</f>
        <v>0</v>
      </c>
      <c r="AJ104" s="10">
        <f ca="1">-VLOOKUP($D104,月別収支!$A$2:$H$13,7,FALSE)</f>
        <v>-20000</v>
      </c>
    </row>
    <row r="105" spans="1:36" x14ac:dyDescent="0.4">
      <c r="A105">
        <f t="shared" ca="1" si="20"/>
        <v>2033</v>
      </c>
      <c r="B105">
        <f t="shared" ca="1" si="27"/>
        <v>2032</v>
      </c>
      <c r="C105">
        <f t="shared" ca="1" si="28"/>
        <v>9</v>
      </c>
      <c r="D105">
        <f t="shared" ca="1" si="21"/>
        <v>3</v>
      </c>
      <c r="E105" t="str">
        <f t="shared" ca="1" si="22"/>
        <v>2033年3月</v>
      </c>
      <c r="F105">
        <f ca="1">IF(OR(入力項目!$N$5&lt;$A105,AND(入力項目!$N$5=$A105,入力項目!$N$6&lt;$D105)),IF(F104=0,1,IF(G105=12,F104+1,F104)),0)</f>
        <v>8</v>
      </c>
      <c r="G105">
        <f ca="1">IF(OR(入力項目!$N$5&lt;$A105,AND(入力項目!$N$5=$A105,入力項目!$N$6&lt;$D105)),IF(G104=12,1,G104+1),0)</f>
        <v>5</v>
      </c>
      <c r="H105" t="str">
        <f t="shared" ca="1" si="23"/>
        <v>8_5</v>
      </c>
      <c r="I105">
        <f ca="1">IF(
  IFERROR(AND($C105&gt;0,MOD($C105,入力項目!$N$22)=0,$D105=入力項目!$N$23), FALSE),
  1,
  IF(
    AND(I104&gt;0,J104=12),
    IF(I104=入力項目!$N$28, 0, I104+1),
    I104
  )
)</f>
        <v>0</v>
      </c>
      <c r="J105">
        <f ca="1">IF($D105=入力項目!$N$23,1,IFERROR(J104+1,1))</f>
        <v>10</v>
      </c>
      <c r="K105" t="str">
        <f t="shared" ca="1" si="24"/>
        <v>0_10</v>
      </c>
      <c r="L105">
        <f ca="1">L104+IF(入力項目!$D$4=$D105,1,0)</f>
        <v>37</v>
      </c>
      <c r="M105" t="str">
        <f t="shared" ca="1" si="25"/>
        <v>37歳</v>
      </c>
      <c r="N105">
        <f t="shared" ca="1" si="29"/>
        <v>38</v>
      </c>
      <c r="O105" t="str">
        <f t="shared" ca="1" si="26"/>
        <v>38歳</v>
      </c>
      <c r="P105">
        <f t="shared" ca="1" si="30"/>
        <v>12</v>
      </c>
      <c r="Q105">
        <f t="shared" ca="1" si="31"/>
        <v>10</v>
      </c>
      <c r="R105">
        <f t="shared" ca="1" si="32"/>
        <v>2033</v>
      </c>
      <c r="S105">
        <f t="shared" ca="1" si="33"/>
        <v>2033</v>
      </c>
      <c r="T105">
        <f t="shared" ca="1" si="34"/>
        <v>2033</v>
      </c>
      <c r="U105">
        <f t="shared" ca="1" si="35"/>
        <v>2033</v>
      </c>
      <c r="V105" s="10">
        <f t="shared" ca="1" si="36"/>
        <v>14671405</v>
      </c>
      <c r="W105" s="10">
        <f ca="1">IF($L105&lt;その他マスタ!$B$1,VLOOKUP($D105,月別収支!$A$2:$H$13,2,FALSE),その他マスタ!$B$3)+IF(AND($L105=その他マスタ!$B$1,入力項目!$I$9="あり",$D105=入力項目!$D$4),その他マスタ!$B$2,0)</f>
        <v>300000</v>
      </c>
      <c r="X105" s="10">
        <f ca="1">-IF(入力項目!$K$5=TRUE,
IF($F105+$G105&lt;3,VLOOKUP($D105,月別収支!$A$2:$H$13,8,FALSE),0)+IFERROR(VLOOKUP($H105,住宅ローン計算!C:P,13,FALSE),0)+IF($F105&gt;1,IF(OR($G105=3,$G105=6,$G105=9,$G105=12),ROUNDUP(入力項目!$N$18/4,0),0),0),
VLOOKUP($D105,月別収支!$A$2:$H$13,8,FALSE))</f>
        <v>-52677</v>
      </c>
      <c r="Y105" s="10">
        <f ca="1">-VLOOKUP($D105,月別収支!$A$2:$H$13,3,FALSE)</f>
        <v>-75000</v>
      </c>
      <c r="Z105" s="10">
        <f ca="1">-VLOOKUP($D105,月別収支!$A$2:$H$13,4,FALSE)</f>
        <v>-27000</v>
      </c>
      <c r="AA105" s="10">
        <f ca="1">-VLOOKUP($D105,月別収支!$A$2:$H$13,6,FALSE)</f>
        <v>-10000</v>
      </c>
      <c r="AB105" s="10">
        <f ca="1">-(
VLOOKUP($D105,月別収支!$A$2:$H$13,5,FALSE)+IF(AND(入力項目!$I$27&lt;=$A105,ISEVEN($A105-入力項目!$I$27),入力項目!$I$28=$D105),入力項目!$I$26,0)
+IF(入力項目!$K$26=TRUE,
IFERROR(VLOOKUP($K105,マイカーローン計算!C:P,13,FALSE),0),
IFERROR(
  IF(AND($C105&gt;0,MOD($C105,入力項目!$N$22)=0,$D105=入力項目!$N$23),入力項目!$N$24,0),
 0
)
)
)</f>
        <v>-20000</v>
      </c>
      <c r="AC105" s="10">
        <f ca="1">-IF($A105&lt;入力項目!$N$33,入力項目!$N$35,IF(AND($A105=入力項目!$N$33,$D105&lt;=入力項目!$N$34),入力項目!$N$35,0))</f>
        <v>0</v>
      </c>
      <c r="AD105">
        <f ca="1">-(
_xlfn.IFS(
P105&lt;=入力項目!$S$11,0,
AND(P105&gt;=入力項目!$S$11+1,P105&lt;=3),IFERROR(VLOOKUP(入力項目!$S$12,子育て関連マスタ!$I$4:$M$5,4,FALSE),0),
AND(P105&gt;=4,P105&lt;=6),IFERROR(VLOOKUP(入力項目!$S$13,子育て関連マスタ!$I$9:$M$12,4,FALSE),0),
AND(P105&gt;=7,P105&lt;=12),IFERROR(VLOOKUP(入力項目!$S$14,子育て関連マスタ!$I$16:$M$17,4,FALSE),0),
AND(P105&gt;=13,P105&lt;=15),IFERROR(VLOOKUP(入力項目!$S$15,子育て関連マスタ!$I$21:$M$22,4,FALSE),0),
AND(P105&gt;=16,P105&lt;=18),IFERROR(VLOOKUP(入力項目!$S$16,子育て関連マスタ!$I$26:$M$28,4,FALSE),0),
AND(P105&gt;=19,P105&lt;=20,入力項目!$S$16="高専"),IFERROR(VLOOKUP(入力項目!$S$16,子育て関連マスタ!$I$26:$M$28,4,FALSE),0),
AND(P105&gt;=19,P105&lt;=20,入力項目!$S$16&lt;&gt;"高専"),IFERROR(VLOOKUP(入力項目!$S$17,子育て関連マスタ!$I$32:$M$37,4,FALSE),0),
AND(P105&gt;=21,P105&lt;=22,入力項目!$S$16="高専"),IFERROR(VLOOKUP(入力項目!$S$17,子育て関連マスタ!$I$32:$M$34,4,FALSE),0),
AND(P105&gt;=21,P105&lt;=22,入力項目!$S$16&lt;&gt;"高専"),IFERROR(VLOOKUP(入力項目!$S$17,子育て関連マスタ!$I$32:$M$34,4,FALSE),0),
P105&gt;=23,0
) +
IF($D105=4,
  IFERROR(_xlfn.IFS(
  P105&lt;=入力項目!$S$11,0,
  AND(P105=入力項目!$S$11),IFERROR(VLOOKUP(入力項目!$S$12,子育て関連マスタ!$I$4:$M$5,2,FALSE),0),
  AND(P105=4),IFERROR(VLOOKUP(入力項目!$S$13,子育て関連マスタ!$I$9:$M$12,2,FALSE),0),
  AND(P105=7),IFERROR(VLOOKUP(入力項目!$S$14,子育て関連マスタ!$I$16:$M$17,2,FALSE),0),
  AND(P105=13),IFERROR(VLOOKUP(入力項目!$S$15,子育て関連マスタ!$I$21:$M$22,2,FALSE),0),
  AND(P105=16),IFERROR(VLOOKUP(入力項目!$S$16,子育て関連マスタ!$I$26:$M$28,2,FALSE),0),
  AND(P105=19,入力項目!$S$16&lt;&gt;"高専"),IFERROR(VLOOKUP(入力項目!$S$17,子育て関連マスタ!$I$32:$M$37,2,FALSE),0),
  AND(P105=21,入力項目!$S$16="高専"),IFERROR(VLOOKUP(入力項目!$S$17,子育て関連マスタ!$I$32:$M$37,2,FALSE),0),
  P105&gt;=22,0
  ),0),0
) +
IF(AND(P105&gt;=1,P105&lt;=15),IF($D105=入力項目!$S$8,入力項目!$S$3,0),0) +
IF(AND(P105&gt;=1,P105&lt;=15),IF($D105=5,入力項目!$S$4,0),0) +
IF(AND(P105&gt;=1,P105&lt;=15),IF($D105=12,入力項目!$S$5,0),0) +
IF(AND(入力項目!$S$7=$A105,入力項目!$S$8=$D105),子育て関連マスタ!$C$14,0) +
IFERROR(IF(AND(YEAR(EDATE(DATE(入力項目!$S$7,入力項目!$S$8,1),1))=$A105,MONTH(EDATE(DATE(入力項目!$S$7,入力項目!$S$8,1),1))=$D105),子育て関連マスタ!$C$15,0),0) +
IF(AND(OR(P105=3,P105=5,P105=7),$D105=11),子育て関連マスタ!$C$17,0) +
IF(AND(P105=20,$D105=1),子育て関連マスタ!$C$18,0) +
IF(AND(P105=20,$D105=1),
IFERROR(_xlfn.IFS(
入力項目!$S$10="男",子育て関連マスタ!$C$18,
入力項目!$S$10="女",子育て関連マスタ!$C$19
),0),0
) +
IF(AND(P105&gt;=入力項目!$S$18,P105&lt;=入力項目!$S$19),入力項目!$S$20,0) +
IF(AND(P105&gt;=入力項目!$S$21,P105&lt;=入力項目!$S$22),入力項目!$S$23,0) +
IF(AND(P105&gt;=入力項目!$S$24,P105&lt;=入力項目!$S$25),入力項目!$S$26,0)
)</f>
        <v>-30000</v>
      </c>
      <c r="AE105">
        <f ca="1">-(
_xlfn.IFS(
Q105&lt;=入力項目!$S$11,0,
AND(Q105&gt;=入力項目!$S$11+1,Q105&lt;=3),IFERROR(VLOOKUP(入力項目!$S$12,子育て関連マスタ!$I$4:$M$5,4,FALSE),0),
AND(Q105&gt;=4,Q105&lt;=6),IFERROR(VLOOKUP(入力項目!$S$13,子育て関連マスタ!$I$9:$M$12,4,FALSE),0),
AND(Q105&gt;=7,Q105&lt;=12),IFERROR(VLOOKUP(入力項目!$S$14,子育て関連マスタ!$I$16:$M$17,4,FALSE),0),
AND(Q105&gt;=13,Q105&lt;=15),IFERROR(VLOOKUP(入力項目!$S$15,子育て関連マスタ!$I$21:$M$22,4,FALSE),0),
AND(Q105&gt;=16,Q105&lt;=18),IFERROR(VLOOKUP(入力項目!$S$16,子育て関連マスタ!$I$26:$M$28,4,FALSE),0),
AND(Q105&gt;=19,Q105&lt;=20,入力項目!$S$16="高専"),IFERROR(VLOOKUP(入力項目!$S$16,子育て関連マスタ!$I$26:$M$28,4,FALSE),0),
AND(Q105&gt;=19,Q105&lt;=20,入力項目!$S$16&lt;&gt;"高専"),IFERROR(VLOOKUP(入力項目!$S$17,子育て関連マスタ!$I$32:$M$37,4,FALSE),0),
AND(Q105&gt;=21,Q105&lt;=22,入力項目!$S$16="高専"),IFERROR(VLOOKUP(入力項目!$S$17,子育て関連マスタ!$I$32:$M$34,4,FALSE),0),
AND(Q105&gt;=21,Q105&lt;=22,入力項目!$S$16&lt;&gt;"高専"),IFERROR(VLOOKUP(入力項目!$S$17,子育て関連マスタ!$I$32:$M$34,4,FALSE),0),
Q105&gt;=23,0
) +
IF($D105=4,
  IFERROR(_xlfn.IFS(
  Q105&lt;=入力項目!$S$11,0,
  AND(Q105=入力項目!$S$11),IFERROR(VLOOKUP(入力項目!$S$12,子育て関連マスタ!$I$4:$M$5,2,FALSE),0),
  AND(Q105=4),IFERROR(VLOOKUP(入力項目!$S$13,子育て関連マスタ!$I$9:$M$12,2,FALSE),0),
  AND(Q105=7),IFERROR(VLOOKUP(入力項目!$S$14,子育て関連マスタ!$I$16:$M$17,2,FALSE),0),
  AND(Q105=13),IFERROR(VLOOKUP(入力項目!$S$15,子育て関連マスタ!$I$21:$M$22,2,FALSE),0),
  AND(Q105=16),IFERROR(VLOOKUP(入力項目!$S$16,子育て関連マスタ!$I$26:$M$28,2,FALSE),0),
  AND(Q105=19,入力項目!$S$16&lt;&gt;"高専"),IFERROR(VLOOKUP(入力項目!$S$17,子育て関連マスタ!$I$32:$M$37,2,FALSE),0),
  AND(Q105=21,入力項目!$S$16="高専"),IFERROR(VLOOKUP(入力項目!$S$17,子育て関連マスタ!$I$32:$M$37,2,FALSE),0),
  Q105&gt;=22,0
  ),0),0
) +
IF(AND(Q105&gt;=1,Q105&lt;=15),IF($D105=入力項目!$S$8,入力項目!$S$3,0),0) +
IF(AND(Q105&gt;=1,Q105&lt;=15),IF($D105=5,入力項目!$S$4,0),0) +
IF(AND(Q105&gt;=1,Q105&lt;=15),IF($D105=12,入力項目!$S$5,0),0) +
IF(AND(入力項目!$S$7=$A105,入力項目!$S$8=$D105),子育て関連マスタ!$C$14,0) +
IFERROR(IF(AND(YEAR(EDATE(DATE(入力項目!$S$7,入力項目!$S$8,1),1))=$A105,MONTH(EDATE(DATE(入力項目!$S$7,入力項目!$S$8,1),1))=$D105),子育て関連マスタ!$C$15,0),0) +
IF(AND(OR(Q105=3,Q105=5,Q105=7),$D105=11),子育て関連マスタ!$C$17,0) +
IF(AND(Q105=20,$D105=1),子育て関連マスタ!$C$18,0) +
IF(AND(Q105=20,$D105=1),
IFERROR(_xlfn.IFS(
入力項目!$S$10="男",子育て関連マスタ!$C$18,
入力項目!$S$10="女",子育て関連マスタ!$C$19
),0),0
) +
IF(AND(Q105&gt;=入力項目!$S$18,Q105&lt;=入力項目!$S$19),入力項目!$S$20,0) +
IF(AND(Q105&gt;=入力項目!$S$21,Q105&lt;=入力項目!$S$22),入力項目!$S$23,0) +
IF(AND(Q105&gt;=入力項目!$S$24,Q105&lt;=入力項目!$S$25),入力項目!$S$26,0)
)</f>
        <v>-40000</v>
      </c>
      <c r="AF105">
        <f ca="1">-(
_xlfn.IFS(
R105&lt;=入力項目!$S$11,0,
AND(R105&gt;=入力項目!$S$11+1,R105&lt;=3),IFERROR(VLOOKUP(入力項目!$S$12,子育て関連マスタ!$I$4:$M$5,4,FALSE),0),
AND(R105&gt;=4,R105&lt;=6),IFERROR(VLOOKUP(入力項目!$S$13,子育て関連マスタ!$I$9:$M$12,4,FALSE),0),
AND(R105&gt;=7,R105&lt;=12),IFERROR(VLOOKUP(入力項目!$S$14,子育て関連マスタ!$I$16:$M$17,4,FALSE),0),
AND(R105&gt;=13,R105&lt;=15),IFERROR(VLOOKUP(入力項目!$S$15,子育て関連マスタ!$I$21:$M$22,4,FALSE),0),
AND(R105&gt;=16,R105&lt;=18),IFERROR(VLOOKUP(入力項目!$S$16,子育て関連マスタ!$I$26:$M$28,4,FALSE),0),
AND(R105&gt;=19,R105&lt;=20,入力項目!$S$16="高専"),IFERROR(VLOOKUP(入力項目!$S$16,子育て関連マスタ!$I$26:$M$28,4,FALSE),0),
AND(R105&gt;=19,R105&lt;=20,入力項目!$S$16&lt;&gt;"高専"),IFERROR(VLOOKUP(入力項目!$S$17,子育て関連マスタ!$I$32:$M$37,4,FALSE),0),
AND(R105&gt;=21,R105&lt;=22,入力項目!$S$16="高専"),IFERROR(VLOOKUP(入力項目!$S$17,子育て関連マスタ!$I$32:$M$34,4,FALSE),0),
AND(R105&gt;=21,R105&lt;=22,入力項目!$S$16&lt;&gt;"高専"),IFERROR(VLOOKUP(入力項目!$S$17,子育て関連マスタ!$I$32:$M$34,4,FALSE),0),
R105&gt;=23,0
) +
IF($D105=4,
  IFERROR(_xlfn.IFS(
  R105&lt;=入力項目!$S$11,0,
  AND(R105=入力項目!$S$11),IFERROR(VLOOKUP(入力項目!$S$12,子育て関連マスタ!$I$4:$M$5,2,FALSE),0),
  AND(R105=4),IFERROR(VLOOKUP(入力項目!$S$13,子育て関連マスタ!$I$9:$M$12,2,FALSE),0),
  AND(R105=7),IFERROR(VLOOKUP(入力項目!$S$14,子育て関連マスタ!$I$16:$M$17,2,FALSE),0),
  AND(R105=13),IFERROR(VLOOKUP(入力項目!$S$15,子育て関連マスタ!$I$21:$M$22,2,FALSE),0),
  AND(R105=16),IFERROR(VLOOKUP(入力項目!$S$16,子育て関連マスタ!$I$26:$M$28,2,FALSE),0),
  AND(R105=19,入力項目!$S$16&lt;&gt;"高専"),IFERROR(VLOOKUP(入力項目!$S$17,子育て関連マスタ!$I$32:$M$37,2,FALSE),0),
  AND(R105=21,入力項目!$S$16="高専"),IFERROR(VLOOKUP(入力項目!$S$17,子育て関連マスタ!$I$32:$M$37,2,FALSE),0),
  R105&gt;=22,0
  ),0),0
) +
IF(AND(R105&gt;=1,R105&lt;=15),IF($D105=入力項目!$S$8,入力項目!$S$3,0),0) +
IF(AND(R105&gt;=1,R105&lt;=15),IF($D105=5,入力項目!$S$4,0),0) +
IF(AND(R105&gt;=1,R105&lt;=15),IF($D105=12,入力項目!$S$5,0),0) +
IF(AND(入力項目!$S$7=$A105,入力項目!$S$8=$D105),子育て関連マスタ!$C$14,0) +
IFERROR(IF(AND(YEAR(EDATE(DATE(入力項目!$S$7,入力項目!$S$8,1),1))=$A105,MONTH(EDATE(DATE(入力項目!$S$7,入力項目!$S$8,1),1))=$D105),子育て関連マスタ!$C$15,0),0) +
IF(AND(OR(R105=3,R105=5,R105=7),$D105=11),子育て関連マスタ!$C$17,0) +
IF(AND(R105=20,$D105=1),子育て関連マスタ!$C$18,0) +
IF(AND(R105=20,$D105=1),
IFERROR(_xlfn.IFS(
入力項目!$S$10="男",子育て関連マスタ!$C$18,
入力項目!$S$10="女",子育て関連マスタ!$C$19
),0),0
) +
IF(AND(R105&gt;=入力項目!$S$18,R105&lt;=入力項目!$S$19),入力項目!$S$20,0) +
IF(AND(R105&gt;=入力項目!$S$21,R105&lt;=入力項目!$S$22),入力項目!$S$23,0) +
IF(AND(R105&gt;=入力項目!$S$24,R105&lt;=入力項目!$S$25),入力項目!$S$26,0)
)</f>
        <v>0</v>
      </c>
      <c r="AG105">
        <f ca="1">-(
_xlfn.IFS(
S105&lt;=入力項目!$S$11,0,
AND(S105&gt;=入力項目!$S$11+1,S105&lt;=3),IFERROR(VLOOKUP(入力項目!$S$12,子育て関連マスタ!$I$4:$M$5,4,FALSE),0),
AND(S105&gt;=4,S105&lt;=6),IFERROR(VLOOKUP(入力項目!$S$13,子育て関連マスタ!$I$9:$M$12,4,FALSE),0),
AND(S105&gt;=7,S105&lt;=12),IFERROR(VLOOKUP(入力項目!$S$14,子育て関連マスタ!$I$16:$M$17,4,FALSE),0),
AND(S105&gt;=13,S105&lt;=15),IFERROR(VLOOKUP(入力項目!$S$15,子育て関連マスタ!$I$21:$M$22,4,FALSE),0),
AND(S105&gt;=16,S105&lt;=18),IFERROR(VLOOKUP(入力項目!$S$16,子育て関連マスタ!$I$26:$M$28,4,FALSE),0),
AND(S105&gt;=19,S105&lt;=20,入力項目!$S$16="高専"),IFERROR(VLOOKUP(入力項目!$S$16,子育て関連マスタ!$I$26:$M$28,4,FALSE),0),
AND(S105&gt;=19,S105&lt;=20,入力項目!$S$16&lt;&gt;"高専"),IFERROR(VLOOKUP(入力項目!$S$17,子育て関連マスタ!$I$32:$M$37,4,FALSE),0),
AND(S105&gt;=21,S105&lt;=22,入力項目!$S$16="高専"),IFERROR(VLOOKUP(入力項目!$S$17,子育て関連マスタ!$I$32:$M$34,4,FALSE),0),
AND(S105&gt;=21,S105&lt;=22,入力項目!$S$16&lt;&gt;"高専"),IFERROR(VLOOKUP(入力項目!$S$17,子育て関連マスタ!$I$32:$M$34,4,FALSE),0),
S105&gt;=23,0
) +
IF($D105=4,
  IFERROR(_xlfn.IFS(
  S105&lt;=入力項目!$S$11,0,
  AND(S105=入力項目!$S$11),IFERROR(VLOOKUP(入力項目!$S$12,子育て関連マスタ!$I$4:$M$5,2,FALSE),0),
  AND(S105=4),IFERROR(VLOOKUP(入力項目!$S$13,子育て関連マスタ!$I$9:$M$12,2,FALSE),0),
  AND(S105=7),IFERROR(VLOOKUP(入力項目!$S$14,子育て関連マスタ!$I$16:$M$17,2,FALSE),0),
  AND(S105=13),IFERROR(VLOOKUP(入力項目!$S$15,子育て関連マスタ!$I$21:$M$22,2,FALSE),0),
  AND(S105=16),IFERROR(VLOOKUP(入力項目!$S$16,子育て関連マスタ!$I$26:$M$28,2,FALSE),0),
  AND(S105=19,入力項目!$S$16&lt;&gt;"高専"),IFERROR(VLOOKUP(入力項目!$S$17,子育て関連マスタ!$I$32:$M$37,2,FALSE),0),
  AND(S105=21,入力項目!$S$16="高専"),IFERROR(VLOOKUP(入力項目!$S$17,子育て関連マスタ!$I$32:$M$37,2,FALSE),0),
  S105&gt;=22,0
  ),0),0
) +
IF(AND(S105&gt;=1,S105&lt;=15),IF($D105=入力項目!$S$8,入力項目!$S$3,0),0) +
IF(AND(S105&gt;=1,S105&lt;=15),IF($D105=5,入力項目!$S$4,0),0) +
IF(AND(S105&gt;=1,S105&lt;=15),IF($D105=12,入力項目!$S$5,0),0) +
IF(AND(入力項目!$S$7=$A105,入力項目!$S$8=$D105),子育て関連マスタ!$C$14,0) +
IFERROR(IF(AND(YEAR(EDATE(DATE(入力項目!$S$7,入力項目!$S$8,1),1))=$A105,MONTH(EDATE(DATE(入力項目!$S$7,入力項目!$S$8,1),1))=$D105),子育て関連マスタ!$C$15,0),0) +
IF(AND(OR(S105=3,S105=5,S105=7),$D105=11),子育て関連マスタ!$C$17,0) +
IF(AND(S105=20,$D105=1),子育て関連マスタ!$C$18,0) +
IF(AND(S105=20,$D105=1),
IFERROR(_xlfn.IFS(
入力項目!$S$10="男",子育て関連マスタ!$C$18,
入力項目!$S$10="女",子育て関連マスタ!$C$19
),0),0
) +
IF(AND(S105&gt;=入力項目!$S$18,S105&lt;=入力項目!$S$19),入力項目!$S$20,0) +
IF(AND(S105&gt;=入力項目!$S$21,S105&lt;=入力項目!$S$22),入力項目!$S$23,0) +
IF(AND(S105&gt;=入力項目!$S$24,S105&lt;=入力項目!$S$25),入力項目!$S$26,0)
)</f>
        <v>0</v>
      </c>
      <c r="AH105">
        <f ca="1">-(
_xlfn.IFS(
T105&lt;=入力項目!$S$11,0,
AND(T105&gt;=入力項目!$S$11+1,T105&lt;=3),IFERROR(VLOOKUP(入力項目!$S$12,子育て関連マスタ!$I$4:$M$5,4,FALSE),0),
AND(T105&gt;=4,T105&lt;=6),IFERROR(VLOOKUP(入力項目!$S$13,子育て関連マスタ!$I$9:$M$12,4,FALSE),0),
AND(T105&gt;=7,T105&lt;=12),IFERROR(VLOOKUP(入力項目!$S$14,子育て関連マスタ!$I$16:$M$17,4,FALSE),0),
AND(T105&gt;=13,T105&lt;=15),IFERROR(VLOOKUP(入力項目!$S$15,子育て関連マスタ!$I$21:$M$22,4,FALSE),0),
AND(T105&gt;=16,T105&lt;=18),IFERROR(VLOOKUP(入力項目!$S$16,子育て関連マスタ!$I$26:$M$28,4,FALSE),0),
AND(T105&gt;=19,T105&lt;=20,入力項目!$S$16="高専"),IFERROR(VLOOKUP(入力項目!$S$16,子育て関連マスタ!$I$26:$M$28,4,FALSE),0),
AND(T105&gt;=19,T105&lt;=20,入力項目!$S$16&lt;&gt;"高専"),IFERROR(VLOOKUP(入力項目!$S$17,子育て関連マスタ!$I$32:$M$37,4,FALSE),0),
AND(T105&gt;=21,T105&lt;=22,入力項目!$S$16="高専"),IFERROR(VLOOKUP(入力項目!$S$17,子育て関連マスタ!$I$32:$M$34,4,FALSE),0),
AND(T105&gt;=21,T105&lt;=22,入力項目!$S$16&lt;&gt;"高専"),IFERROR(VLOOKUP(入力項目!$S$17,子育て関連マスタ!$I$32:$M$34,4,FALSE),0),
T105&gt;=23,0
) +
IF($D105=4,
  IFERROR(_xlfn.IFS(
  T105&lt;=入力項目!$S$11,0,
  AND(T105=入力項目!$S$11),IFERROR(VLOOKUP(入力項目!$S$12,子育て関連マスタ!$I$4:$M$5,2,FALSE),0),
  AND(T105=4),IFERROR(VLOOKUP(入力項目!$S$13,子育て関連マスタ!$I$9:$M$12,2,FALSE),0),
  AND(T105=7),IFERROR(VLOOKUP(入力項目!$S$14,子育て関連マスタ!$I$16:$M$17,2,FALSE),0),
  AND(T105=13),IFERROR(VLOOKUP(入力項目!$S$15,子育て関連マスタ!$I$21:$M$22,2,FALSE),0),
  AND(T105=16),IFERROR(VLOOKUP(入力項目!$S$16,子育て関連マスタ!$I$26:$M$28,2,FALSE),0),
  AND(T105=19,入力項目!$S$16&lt;&gt;"高専"),IFERROR(VLOOKUP(入力項目!$S$17,子育て関連マスタ!$I$32:$M$37,2,FALSE),0),
  AND(T105=21,入力項目!$S$16="高専"),IFERROR(VLOOKUP(入力項目!$S$17,子育て関連マスタ!$I$32:$M$37,2,FALSE),0),
  T105&gt;=22,0
  ),0),0
) +
IF(AND(T105&gt;=1,T105&lt;=15),IF($D105=入力項目!$S$8,入力項目!$S$3,0),0) +
IF(AND(T105&gt;=1,T105&lt;=15),IF($D105=5,入力項目!$S$4,0),0) +
IF(AND(T105&gt;=1,T105&lt;=15),IF($D105=12,入力項目!$S$5,0),0) +
IF(AND(入力項目!$S$7=$A105,入力項目!$S$8=$D105),子育て関連マスタ!$C$14,0) +
IFERROR(IF(AND(YEAR(EDATE(DATE(入力項目!$S$7,入力項目!$S$8,1),1))=$A105,MONTH(EDATE(DATE(入力項目!$S$7,入力項目!$S$8,1),1))=$D105),子育て関連マスタ!$C$15,0),0) +
IF(AND(OR(T105=3,T105=5,T105=7),$D105=11),子育て関連マスタ!$C$17,0) +
IF(AND(T105=20,$D105=1),子育て関連マスタ!$C$18,0) +
IF(AND(T105=20,$D105=1),
IFERROR(_xlfn.IFS(
入力項目!$S$10="男",子育て関連マスタ!$C$18,
入力項目!$S$10="女",子育て関連マスタ!$C$19
),0),0
) +
IF(AND(T105&gt;=入力項目!$S$18,T105&lt;=入力項目!$S$19),入力項目!$S$20,0) +
IF(AND(T105&gt;=入力項目!$S$21,T105&lt;=入力項目!$S$22),入力項目!$S$23,0) +
IF(AND(T105&gt;=入力項目!$S$24,T105&lt;=入力項目!$S$25),入力項目!$S$26,0)
)</f>
        <v>0</v>
      </c>
      <c r="AI105">
        <f ca="1">-(
_xlfn.IFS(
U105&lt;=入力項目!$S$11,0,
AND(U105&gt;=入力項目!$S$11+1,U105&lt;=3),IFERROR(VLOOKUP(入力項目!$S$12,子育て関連マスタ!$I$4:$M$5,4,FALSE),0),
AND(U105&gt;=4,U105&lt;=6),IFERROR(VLOOKUP(入力項目!$S$13,子育て関連マスタ!$I$9:$M$12,4,FALSE),0),
AND(U105&gt;=7,U105&lt;=12),IFERROR(VLOOKUP(入力項目!$S$14,子育て関連マスタ!$I$16:$M$17,4,FALSE),0),
AND(U105&gt;=13,U105&lt;=15),IFERROR(VLOOKUP(入力項目!$S$15,子育て関連マスタ!$I$21:$M$22,4,FALSE),0),
AND(U105&gt;=16,U105&lt;=18),IFERROR(VLOOKUP(入力項目!$S$16,子育て関連マスタ!$I$26:$M$28,4,FALSE),0),
AND(U105&gt;=19,U105&lt;=20,入力項目!$S$16="高専"),IFERROR(VLOOKUP(入力項目!$S$16,子育て関連マスタ!$I$26:$M$28,4,FALSE),0),
AND(U105&gt;=19,U105&lt;=20,入力項目!$S$16&lt;&gt;"高専"),IFERROR(VLOOKUP(入力項目!$S$17,子育て関連マスタ!$I$32:$M$37,4,FALSE),0),
AND(U105&gt;=21,U105&lt;=22,入力項目!$S$16="高専"),IFERROR(VLOOKUP(入力項目!$S$17,子育て関連マスタ!$I$32:$M$34,4,FALSE),0),
AND(U105&gt;=21,U105&lt;=22,入力項目!$S$16&lt;&gt;"高専"),IFERROR(VLOOKUP(入力項目!$S$17,子育て関連マスタ!$I$32:$M$34,4,FALSE),0),
U105&gt;=23,0
) +
IF($D105=4,
  IFERROR(_xlfn.IFS(
  U105&lt;=入力項目!$S$11,0,
  AND(U105=入力項目!$S$11),IFERROR(VLOOKUP(入力項目!$S$12,子育て関連マスタ!$I$4:$M$5,2,FALSE),0),
  AND(U105=4),IFERROR(VLOOKUP(入力項目!$S$13,子育て関連マスタ!$I$9:$M$12,2,FALSE),0),
  AND(U105=7),IFERROR(VLOOKUP(入力項目!$S$14,子育て関連マスタ!$I$16:$M$17,2,FALSE),0),
  AND(U105=13),IFERROR(VLOOKUP(入力項目!$S$15,子育て関連マスタ!$I$21:$M$22,2,FALSE),0),
  AND(U105=16),IFERROR(VLOOKUP(入力項目!$S$16,子育て関連マスタ!$I$26:$M$28,2,FALSE),0),
  AND(U105=19,入力項目!$S$16&lt;&gt;"高専"),IFERROR(VLOOKUP(入力項目!$S$17,子育て関連マスタ!$I$32:$M$37,2,FALSE),0),
  AND(U105=21,入力項目!$S$16="高専"),IFERROR(VLOOKUP(入力項目!$S$17,子育て関連マスタ!$I$32:$M$37,2,FALSE),0),
  U105&gt;=22,0
  ),0),0
) +
IF(AND(U105&gt;=1,U105&lt;=15),IF($D105=入力項目!$S$8,入力項目!$S$3,0),0) +
IF(AND(U105&gt;=1,U105&lt;=15),IF($D105=5,入力項目!$S$4,0),0) +
IF(AND(U105&gt;=1,U105&lt;=15),IF($D105=12,入力項目!$S$5,0),0) +
IF(AND(入力項目!$S$7=$A105,入力項目!$S$8=$D105),子育て関連マスタ!$C$14,0) +
IFERROR(IF(AND(YEAR(EDATE(DATE(入力項目!$S$7,入力項目!$S$8,1),1))=$A105,MONTH(EDATE(DATE(入力項目!$S$7,入力項目!$S$8,1),1))=$D105),子育て関連マスタ!$C$15,0),0) +
IF(AND(OR(U105=3,U105=5,U105=7),$D105=11),子育て関連マスタ!$C$17,0) +
IF(AND(U105=20,$D105=1),子育て関連マスタ!$C$18,0) +
IF(AND(U105=20,$D105=1),
IFERROR(_xlfn.IFS(
入力項目!$S$10="男",子育て関連マスタ!$C$18,
入力項目!$S$10="女",子育て関連マスタ!$C$19
),0),0
) +
IF(AND(U105&gt;=入力項目!$S$18,U105&lt;=入力項目!$S$19),入力項目!$S$20,0) +
IF(AND(U105&gt;=入力項目!$S$21,U105&lt;=入力項目!$S$22),入力項目!$S$23,0) +
IF(AND(U105&gt;=入力項目!$S$24,U105&lt;=入力項目!$S$25),入力項目!$S$26,0)
)</f>
        <v>0</v>
      </c>
      <c r="AJ105" s="10">
        <f ca="1">-VLOOKUP($D105,月別収支!$A$2:$H$13,7,FALSE)</f>
        <v>-20000</v>
      </c>
    </row>
    <row r="106" spans="1:36" x14ac:dyDescent="0.4">
      <c r="A106">
        <f t="shared" ca="1" si="20"/>
        <v>2033</v>
      </c>
      <c r="B106">
        <f t="shared" ca="1" si="27"/>
        <v>2033</v>
      </c>
      <c r="C106">
        <f t="shared" ca="1" si="28"/>
        <v>9</v>
      </c>
      <c r="D106">
        <f t="shared" ca="1" si="21"/>
        <v>4</v>
      </c>
      <c r="E106" t="str">
        <f t="shared" ca="1" si="22"/>
        <v>2033年4月</v>
      </c>
      <c r="F106">
        <f ca="1">IF(OR(入力項目!$N$5&lt;$A106,AND(入力項目!$N$5=$A106,入力項目!$N$6&lt;$D106)),IF(F105=0,1,IF(G106=12,F105+1,F105)),0)</f>
        <v>8</v>
      </c>
      <c r="G106">
        <f ca="1">IF(OR(入力項目!$N$5&lt;$A106,AND(入力項目!$N$5=$A106,入力項目!$N$6&lt;$D106)),IF(G105=12,1,G105+1),0)</f>
        <v>6</v>
      </c>
      <c r="H106" t="str">
        <f t="shared" ca="1" si="23"/>
        <v>8_6</v>
      </c>
      <c r="I106">
        <f ca="1">IF(
  IFERROR(AND($C106&gt;0,MOD($C106,入力項目!$N$22)=0,$D106=入力項目!$N$23), FALSE),
  1,
  IF(
    AND(I105&gt;0,J105=12),
    IF(I105=入力項目!$N$28, 0, I105+1),
    I105
  )
)</f>
        <v>0</v>
      </c>
      <c r="J106">
        <f ca="1">IF($D106=入力項目!$N$23,1,IFERROR(J105+1,1))</f>
        <v>11</v>
      </c>
      <c r="K106" t="str">
        <f t="shared" ca="1" si="24"/>
        <v>0_11</v>
      </c>
      <c r="L106">
        <f ca="1">L105+IF(入力項目!$D$4=$D106,1,0)</f>
        <v>37</v>
      </c>
      <c r="M106" t="str">
        <f t="shared" ca="1" si="25"/>
        <v>37歳</v>
      </c>
      <c r="N106">
        <f t="shared" ca="1" si="29"/>
        <v>38</v>
      </c>
      <c r="O106" t="str">
        <f t="shared" ca="1" si="26"/>
        <v>38歳</v>
      </c>
      <c r="P106">
        <f t="shared" ca="1" si="30"/>
        <v>13</v>
      </c>
      <c r="Q106">
        <f t="shared" ca="1" si="31"/>
        <v>11</v>
      </c>
      <c r="R106">
        <f t="shared" ca="1" si="32"/>
        <v>2034</v>
      </c>
      <c r="S106">
        <f t="shared" ca="1" si="33"/>
        <v>2034</v>
      </c>
      <c r="T106">
        <f t="shared" ca="1" si="34"/>
        <v>2034</v>
      </c>
      <c r="U106">
        <f t="shared" ca="1" si="35"/>
        <v>2034</v>
      </c>
      <c r="V106" s="10">
        <f t="shared" ca="1" si="36"/>
        <v>14534228</v>
      </c>
      <c r="W106" s="10">
        <f ca="1">IF($L106&lt;その他マスタ!$B$1,VLOOKUP($D106,月別収支!$A$2:$H$13,2,FALSE),その他マスタ!$B$3)+IF(AND($L106=その他マスタ!$B$1,入力項目!$I$9="あり",$D106=入力項目!$D$4),その他マスタ!$B$2,0)</f>
        <v>300000</v>
      </c>
      <c r="X106" s="10">
        <f ca="1">-IF(入力項目!$K$5=TRUE,
IF($F106+$G106&lt;3,VLOOKUP($D106,月別収支!$A$2:$H$13,8,FALSE),0)+IFERROR(VLOOKUP($H106,住宅ローン計算!C:P,13,FALSE),0)+IF($F106&gt;1,IF(OR($G106=3,$G106=6,$G106=9,$G106=12),ROUNDUP(入力項目!$N$18/4,0),0),0),
VLOOKUP($D106,月別収支!$A$2:$H$13,8,FALSE))</f>
        <v>-90177</v>
      </c>
      <c r="Y106" s="10">
        <f ca="1">-VLOOKUP($D106,月別収支!$A$2:$H$13,3,FALSE)</f>
        <v>-75000</v>
      </c>
      <c r="Z106" s="10">
        <f ca="1">-VLOOKUP($D106,月別収支!$A$2:$H$13,4,FALSE)</f>
        <v>-27000</v>
      </c>
      <c r="AA106" s="10">
        <f ca="1">-VLOOKUP($D106,月別収支!$A$2:$H$13,6,FALSE)</f>
        <v>-10000</v>
      </c>
      <c r="AB106" s="10">
        <f ca="1">-(
VLOOKUP($D106,月別収支!$A$2:$H$13,5,FALSE)+IF(AND(入力項目!$I$27&lt;=$A106,ISEVEN($A106-入力項目!$I$27),入力項目!$I$28=$D106),入力項目!$I$26,0)
+IF(入力項目!$K$26=TRUE,
IFERROR(VLOOKUP($K106,マイカーローン計算!C:P,13,FALSE),0),
IFERROR(
  IF(AND($C106&gt;0,MOD($C106,入力項目!$N$22)=0,$D106=入力項目!$N$23),入力項目!$N$24,0),
 0
)
)
)</f>
        <v>-20000</v>
      </c>
      <c r="AC106" s="10">
        <f ca="1">-IF($A106&lt;入力項目!$N$33,入力項目!$N$35,IF(AND($A106=入力項目!$N$33,$D106&lt;=入力項目!$N$34),入力項目!$N$35,0))</f>
        <v>0</v>
      </c>
      <c r="AD106">
        <f ca="1">-(
_xlfn.IFS(
P106&lt;=入力項目!$S$11,0,
AND(P106&gt;=入力項目!$S$11+1,P106&lt;=3),IFERROR(VLOOKUP(入力項目!$S$12,子育て関連マスタ!$I$4:$M$5,4,FALSE),0),
AND(P106&gt;=4,P106&lt;=6),IFERROR(VLOOKUP(入力項目!$S$13,子育て関連マスタ!$I$9:$M$12,4,FALSE),0),
AND(P106&gt;=7,P106&lt;=12),IFERROR(VLOOKUP(入力項目!$S$14,子育て関連マスタ!$I$16:$M$17,4,FALSE),0),
AND(P106&gt;=13,P106&lt;=15),IFERROR(VLOOKUP(入力項目!$S$15,子育て関連マスタ!$I$21:$M$22,4,FALSE),0),
AND(P106&gt;=16,P106&lt;=18),IFERROR(VLOOKUP(入力項目!$S$16,子育て関連マスタ!$I$26:$M$28,4,FALSE),0),
AND(P106&gt;=19,P106&lt;=20,入力項目!$S$16="高専"),IFERROR(VLOOKUP(入力項目!$S$16,子育て関連マスタ!$I$26:$M$28,4,FALSE),0),
AND(P106&gt;=19,P106&lt;=20,入力項目!$S$16&lt;&gt;"高専"),IFERROR(VLOOKUP(入力項目!$S$17,子育て関連マスタ!$I$32:$M$37,4,FALSE),0),
AND(P106&gt;=21,P106&lt;=22,入力項目!$S$16="高専"),IFERROR(VLOOKUP(入力項目!$S$17,子育て関連マスタ!$I$32:$M$34,4,FALSE),0),
AND(P106&gt;=21,P106&lt;=22,入力項目!$S$16&lt;&gt;"高専"),IFERROR(VLOOKUP(入力項目!$S$17,子育て関連マスタ!$I$32:$M$34,4,FALSE),0),
P106&gt;=23,0
) +
IF($D106=4,
  IFERROR(_xlfn.IFS(
  P106&lt;=入力項目!$S$11,0,
  AND(P106=入力項目!$S$11),IFERROR(VLOOKUP(入力項目!$S$12,子育て関連マスタ!$I$4:$M$5,2,FALSE),0),
  AND(P106=4),IFERROR(VLOOKUP(入力項目!$S$13,子育て関連マスタ!$I$9:$M$12,2,FALSE),0),
  AND(P106=7),IFERROR(VLOOKUP(入力項目!$S$14,子育て関連マスタ!$I$16:$M$17,2,FALSE),0),
  AND(P106=13),IFERROR(VLOOKUP(入力項目!$S$15,子育て関連マスタ!$I$21:$M$22,2,FALSE),0),
  AND(P106=16),IFERROR(VLOOKUP(入力項目!$S$16,子育て関連マスタ!$I$26:$M$28,2,FALSE),0),
  AND(P106=19,入力項目!$S$16&lt;&gt;"高専"),IFERROR(VLOOKUP(入力項目!$S$17,子育て関連マスタ!$I$32:$M$37,2,FALSE),0),
  AND(P106=21,入力項目!$S$16="高専"),IFERROR(VLOOKUP(入力項目!$S$17,子育て関連マスタ!$I$32:$M$37,2,FALSE),0),
  P106&gt;=22,0
  ),0),0
) +
IF(AND(P106&gt;=1,P106&lt;=15),IF($D106=入力項目!$S$8,入力項目!$S$3,0),0) +
IF(AND(P106&gt;=1,P106&lt;=15),IF($D106=5,入力項目!$S$4,0),0) +
IF(AND(P106&gt;=1,P106&lt;=15),IF($D106=12,入力項目!$S$5,0),0) +
IF(AND(入力項目!$S$7=$A106,入力項目!$S$8=$D106),子育て関連マスタ!$C$14,0) +
IFERROR(IF(AND(YEAR(EDATE(DATE(入力項目!$S$7,入力項目!$S$8,1),1))=$A106,MONTH(EDATE(DATE(入力項目!$S$7,入力項目!$S$8,1),1))=$D106),子育て関連マスタ!$C$15,0),0) +
IF(AND(OR(P106=3,P106=5,P106=7),$D106=11),子育て関連マスタ!$C$17,0) +
IF(AND(P106=20,$D106=1),子育て関連マスタ!$C$18,0) +
IF(AND(P106=20,$D106=1),
IFERROR(_xlfn.IFS(
入力項目!$S$10="男",子育て関連マスタ!$C$18,
入力項目!$S$10="女",子育て関連マスタ!$C$19
),0),0
) +
IF(AND(P106&gt;=入力項目!$S$18,P106&lt;=入力項目!$S$19),入力項目!$S$20,0) +
IF(AND(P106&gt;=入力項目!$S$21,P106&lt;=入力項目!$S$22),入力項目!$S$23,0) +
IF(AND(P106&gt;=入力項目!$S$24,P106&lt;=入力項目!$S$25),入力項目!$S$26,0)
)</f>
        <v>-145000</v>
      </c>
      <c r="AE106">
        <f ca="1">-(
_xlfn.IFS(
Q106&lt;=入力項目!$S$11,0,
AND(Q106&gt;=入力項目!$S$11+1,Q106&lt;=3),IFERROR(VLOOKUP(入力項目!$S$12,子育て関連マスタ!$I$4:$M$5,4,FALSE),0),
AND(Q106&gt;=4,Q106&lt;=6),IFERROR(VLOOKUP(入力項目!$S$13,子育て関連マスタ!$I$9:$M$12,4,FALSE),0),
AND(Q106&gt;=7,Q106&lt;=12),IFERROR(VLOOKUP(入力項目!$S$14,子育て関連マスタ!$I$16:$M$17,4,FALSE),0),
AND(Q106&gt;=13,Q106&lt;=15),IFERROR(VLOOKUP(入力項目!$S$15,子育て関連マスタ!$I$21:$M$22,4,FALSE),0),
AND(Q106&gt;=16,Q106&lt;=18),IFERROR(VLOOKUP(入力項目!$S$16,子育て関連マスタ!$I$26:$M$28,4,FALSE),0),
AND(Q106&gt;=19,Q106&lt;=20,入力項目!$S$16="高専"),IFERROR(VLOOKUP(入力項目!$S$16,子育て関連マスタ!$I$26:$M$28,4,FALSE),0),
AND(Q106&gt;=19,Q106&lt;=20,入力項目!$S$16&lt;&gt;"高専"),IFERROR(VLOOKUP(入力項目!$S$17,子育て関連マスタ!$I$32:$M$37,4,FALSE),0),
AND(Q106&gt;=21,Q106&lt;=22,入力項目!$S$16="高専"),IFERROR(VLOOKUP(入力項目!$S$17,子育て関連マスタ!$I$32:$M$34,4,FALSE),0),
AND(Q106&gt;=21,Q106&lt;=22,入力項目!$S$16&lt;&gt;"高専"),IFERROR(VLOOKUP(入力項目!$S$17,子育て関連マスタ!$I$32:$M$34,4,FALSE),0),
Q106&gt;=23,0
) +
IF($D106=4,
  IFERROR(_xlfn.IFS(
  Q106&lt;=入力項目!$S$11,0,
  AND(Q106=入力項目!$S$11),IFERROR(VLOOKUP(入力項目!$S$12,子育て関連マスタ!$I$4:$M$5,2,FALSE),0),
  AND(Q106=4),IFERROR(VLOOKUP(入力項目!$S$13,子育て関連マスタ!$I$9:$M$12,2,FALSE),0),
  AND(Q106=7),IFERROR(VLOOKUP(入力項目!$S$14,子育て関連マスタ!$I$16:$M$17,2,FALSE),0),
  AND(Q106=13),IFERROR(VLOOKUP(入力項目!$S$15,子育て関連マスタ!$I$21:$M$22,2,FALSE),0),
  AND(Q106=16),IFERROR(VLOOKUP(入力項目!$S$16,子育て関連マスタ!$I$26:$M$28,2,FALSE),0),
  AND(Q106=19,入力項目!$S$16&lt;&gt;"高専"),IFERROR(VLOOKUP(入力項目!$S$17,子育て関連マスタ!$I$32:$M$37,2,FALSE),0),
  AND(Q106=21,入力項目!$S$16="高専"),IFERROR(VLOOKUP(入力項目!$S$17,子育て関連マスタ!$I$32:$M$37,2,FALSE),0),
  Q106&gt;=22,0
  ),0),0
) +
IF(AND(Q106&gt;=1,Q106&lt;=15),IF($D106=入力項目!$S$8,入力項目!$S$3,0),0) +
IF(AND(Q106&gt;=1,Q106&lt;=15),IF($D106=5,入力項目!$S$4,0),0) +
IF(AND(Q106&gt;=1,Q106&lt;=15),IF($D106=12,入力項目!$S$5,0),0) +
IF(AND(入力項目!$S$7=$A106,入力項目!$S$8=$D106),子育て関連マスタ!$C$14,0) +
IFERROR(IF(AND(YEAR(EDATE(DATE(入力項目!$S$7,入力項目!$S$8,1),1))=$A106,MONTH(EDATE(DATE(入力項目!$S$7,入力項目!$S$8,1),1))=$D106),子育て関連マスタ!$C$15,0),0) +
IF(AND(OR(Q106=3,Q106=5,Q106=7),$D106=11),子育て関連マスタ!$C$17,0) +
IF(AND(Q106=20,$D106=1),子育て関連マスタ!$C$18,0) +
IF(AND(Q106=20,$D106=1),
IFERROR(_xlfn.IFS(
入力項目!$S$10="男",子育て関連マスタ!$C$18,
入力項目!$S$10="女",子育て関連マスタ!$C$19
),0),0
) +
IF(AND(Q106&gt;=入力項目!$S$18,Q106&lt;=入力項目!$S$19),入力項目!$S$20,0) +
IF(AND(Q106&gt;=入力項目!$S$21,Q106&lt;=入力項目!$S$22),入力項目!$S$23,0) +
IF(AND(Q106&gt;=入力項目!$S$24,Q106&lt;=入力項目!$S$25),入力項目!$S$26,0)
)</f>
        <v>-50000</v>
      </c>
      <c r="AF106">
        <f ca="1">-(
_xlfn.IFS(
R106&lt;=入力項目!$S$11,0,
AND(R106&gt;=入力項目!$S$11+1,R106&lt;=3),IFERROR(VLOOKUP(入力項目!$S$12,子育て関連マスタ!$I$4:$M$5,4,FALSE),0),
AND(R106&gt;=4,R106&lt;=6),IFERROR(VLOOKUP(入力項目!$S$13,子育て関連マスタ!$I$9:$M$12,4,FALSE),0),
AND(R106&gt;=7,R106&lt;=12),IFERROR(VLOOKUP(入力項目!$S$14,子育て関連マスタ!$I$16:$M$17,4,FALSE),0),
AND(R106&gt;=13,R106&lt;=15),IFERROR(VLOOKUP(入力項目!$S$15,子育て関連マスタ!$I$21:$M$22,4,FALSE),0),
AND(R106&gt;=16,R106&lt;=18),IFERROR(VLOOKUP(入力項目!$S$16,子育て関連マスタ!$I$26:$M$28,4,FALSE),0),
AND(R106&gt;=19,R106&lt;=20,入力項目!$S$16="高専"),IFERROR(VLOOKUP(入力項目!$S$16,子育て関連マスタ!$I$26:$M$28,4,FALSE),0),
AND(R106&gt;=19,R106&lt;=20,入力項目!$S$16&lt;&gt;"高専"),IFERROR(VLOOKUP(入力項目!$S$17,子育て関連マスタ!$I$32:$M$37,4,FALSE),0),
AND(R106&gt;=21,R106&lt;=22,入力項目!$S$16="高専"),IFERROR(VLOOKUP(入力項目!$S$17,子育て関連マスタ!$I$32:$M$34,4,FALSE),0),
AND(R106&gt;=21,R106&lt;=22,入力項目!$S$16&lt;&gt;"高専"),IFERROR(VLOOKUP(入力項目!$S$17,子育て関連マスタ!$I$32:$M$34,4,FALSE),0),
R106&gt;=23,0
) +
IF($D106=4,
  IFERROR(_xlfn.IFS(
  R106&lt;=入力項目!$S$11,0,
  AND(R106=入力項目!$S$11),IFERROR(VLOOKUP(入力項目!$S$12,子育て関連マスタ!$I$4:$M$5,2,FALSE),0),
  AND(R106=4),IFERROR(VLOOKUP(入力項目!$S$13,子育て関連マスタ!$I$9:$M$12,2,FALSE),0),
  AND(R106=7),IFERROR(VLOOKUP(入力項目!$S$14,子育て関連マスタ!$I$16:$M$17,2,FALSE),0),
  AND(R106=13),IFERROR(VLOOKUP(入力項目!$S$15,子育て関連マスタ!$I$21:$M$22,2,FALSE),0),
  AND(R106=16),IFERROR(VLOOKUP(入力項目!$S$16,子育て関連マスタ!$I$26:$M$28,2,FALSE),0),
  AND(R106=19,入力項目!$S$16&lt;&gt;"高専"),IFERROR(VLOOKUP(入力項目!$S$17,子育て関連マスタ!$I$32:$M$37,2,FALSE),0),
  AND(R106=21,入力項目!$S$16="高専"),IFERROR(VLOOKUP(入力項目!$S$17,子育て関連マスタ!$I$32:$M$37,2,FALSE),0),
  R106&gt;=22,0
  ),0),0
) +
IF(AND(R106&gt;=1,R106&lt;=15),IF($D106=入力項目!$S$8,入力項目!$S$3,0),0) +
IF(AND(R106&gt;=1,R106&lt;=15),IF($D106=5,入力項目!$S$4,0),0) +
IF(AND(R106&gt;=1,R106&lt;=15),IF($D106=12,入力項目!$S$5,0),0) +
IF(AND(入力項目!$S$7=$A106,入力項目!$S$8=$D106),子育て関連マスタ!$C$14,0) +
IFERROR(IF(AND(YEAR(EDATE(DATE(入力項目!$S$7,入力項目!$S$8,1),1))=$A106,MONTH(EDATE(DATE(入力項目!$S$7,入力項目!$S$8,1),1))=$D106),子育て関連マスタ!$C$15,0),0) +
IF(AND(OR(R106=3,R106=5,R106=7),$D106=11),子育て関連マスタ!$C$17,0) +
IF(AND(R106=20,$D106=1),子育て関連マスタ!$C$18,0) +
IF(AND(R106=20,$D106=1),
IFERROR(_xlfn.IFS(
入力項目!$S$10="男",子育て関連マスタ!$C$18,
入力項目!$S$10="女",子育て関連マスタ!$C$19
),0),0
) +
IF(AND(R106&gt;=入力項目!$S$18,R106&lt;=入力項目!$S$19),入力項目!$S$20,0) +
IF(AND(R106&gt;=入力項目!$S$21,R106&lt;=入力項目!$S$22),入力項目!$S$23,0) +
IF(AND(R106&gt;=入力項目!$S$24,R106&lt;=入力項目!$S$25),入力項目!$S$26,0)
)</f>
        <v>0</v>
      </c>
      <c r="AG106">
        <f ca="1">-(
_xlfn.IFS(
S106&lt;=入力項目!$S$11,0,
AND(S106&gt;=入力項目!$S$11+1,S106&lt;=3),IFERROR(VLOOKUP(入力項目!$S$12,子育て関連マスタ!$I$4:$M$5,4,FALSE),0),
AND(S106&gt;=4,S106&lt;=6),IFERROR(VLOOKUP(入力項目!$S$13,子育て関連マスタ!$I$9:$M$12,4,FALSE),0),
AND(S106&gt;=7,S106&lt;=12),IFERROR(VLOOKUP(入力項目!$S$14,子育て関連マスタ!$I$16:$M$17,4,FALSE),0),
AND(S106&gt;=13,S106&lt;=15),IFERROR(VLOOKUP(入力項目!$S$15,子育て関連マスタ!$I$21:$M$22,4,FALSE),0),
AND(S106&gt;=16,S106&lt;=18),IFERROR(VLOOKUP(入力項目!$S$16,子育て関連マスタ!$I$26:$M$28,4,FALSE),0),
AND(S106&gt;=19,S106&lt;=20,入力項目!$S$16="高専"),IFERROR(VLOOKUP(入力項目!$S$16,子育て関連マスタ!$I$26:$M$28,4,FALSE),0),
AND(S106&gt;=19,S106&lt;=20,入力項目!$S$16&lt;&gt;"高専"),IFERROR(VLOOKUP(入力項目!$S$17,子育て関連マスタ!$I$32:$M$37,4,FALSE),0),
AND(S106&gt;=21,S106&lt;=22,入力項目!$S$16="高専"),IFERROR(VLOOKUP(入力項目!$S$17,子育て関連マスタ!$I$32:$M$34,4,FALSE),0),
AND(S106&gt;=21,S106&lt;=22,入力項目!$S$16&lt;&gt;"高専"),IFERROR(VLOOKUP(入力項目!$S$17,子育て関連マスタ!$I$32:$M$34,4,FALSE),0),
S106&gt;=23,0
) +
IF($D106=4,
  IFERROR(_xlfn.IFS(
  S106&lt;=入力項目!$S$11,0,
  AND(S106=入力項目!$S$11),IFERROR(VLOOKUP(入力項目!$S$12,子育て関連マスタ!$I$4:$M$5,2,FALSE),0),
  AND(S106=4),IFERROR(VLOOKUP(入力項目!$S$13,子育て関連マスタ!$I$9:$M$12,2,FALSE),0),
  AND(S106=7),IFERROR(VLOOKUP(入力項目!$S$14,子育て関連マスタ!$I$16:$M$17,2,FALSE),0),
  AND(S106=13),IFERROR(VLOOKUP(入力項目!$S$15,子育て関連マスタ!$I$21:$M$22,2,FALSE),0),
  AND(S106=16),IFERROR(VLOOKUP(入力項目!$S$16,子育て関連マスタ!$I$26:$M$28,2,FALSE),0),
  AND(S106=19,入力項目!$S$16&lt;&gt;"高専"),IFERROR(VLOOKUP(入力項目!$S$17,子育て関連マスタ!$I$32:$M$37,2,FALSE),0),
  AND(S106=21,入力項目!$S$16="高専"),IFERROR(VLOOKUP(入力項目!$S$17,子育て関連マスタ!$I$32:$M$37,2,FALSE),0),
  S106&gt;=22,0
  ),0),0
) +
IF(AND(S106&gt;=1,S106&lt;=15),IF($D106=入力項目!$S$8,入力項目!$S$3,0),0) +
IF(AND(S106&gt;=1,S106&lt;=15),IF($D106=5,入力項目!$S$4,0),0) +
IF(AND(S106&gt;=1,S106&lt;=15),IF($D106=12,入力項目!$S$5,0),0) +
IF(AND(入力項目!$S$7=$A106,入力項目!$S$8=$D106),子育て関連マスタ!$C$14,0) +
IFERROR(IF(AND(YEAR(EDATE(DATE(入力項目!$S$7,入力項目!$S$8,1),1))=$A106,MONTH(EDATE(DATE(入力項目!$S$7,入力項目!$S$8,1),1))=$D106),子育て関連マスタ!$C$15,0),0) +
IF(AND(OR(S106=3,S106=5,S106=7),$D106=11),子育て関連マスタ!$C$17,0) +
IF(AND(S106=20,$D106=1),子育て関連マスタ!$C$18,0) +
IF(AND(S106=20,$D106=1),
IFERROR(_xlfn.IFS(
入力項目!$S$10="男",子育て関連マスタ!$C$18,
入力項目!$S$10="女",子育て関連マスタ!$C$19
),0),0
) +
IF(AND(S106&gt;=入力項目!$S$18,S106&lt;=入力項目!$S$19),入力項目!$S$20,0) +
IF(AND(S106&gt;=入力項目!$S$21,S106&lt;=入力項目!$S$22),入力項目!$S$23,0) +
IF(AND(S106&gt;=入力項目!$S$24,S106&lt;=入力項目!$S$25),入力項目!$S$26,0)
)</f>
        <v>0</v>
      </c>
      <c r="AH106">
        <f ca="1">-(
_xlfn.IFS(
T106&lt;=入力項目!$S$11,0,
AND(T106&gt;=入力項目!$S$11+1,T106&lt;=3),IFERROR(VLOOKUP(入力項目!$S$12,子育て関連マスタ!$I$4:$M$5,4,FALSE),0),
AND(T106&gt;=4,T106&lt;=6),IFERROR(VLOOKUP(入力項目!$S$13,子育て関連マスタ!$I$9:$M$12,4,FALSE),0),
AND(T106&gt;=7,T106&lt;=12),IFERROR(VLOOKUP(入力項目!$S$14,子育て関連マスタ!$I$16:$M$17,4,FALSE),0),
AND(T106&gt;=13,T106&lt;=15),IFERROR(VLOOKUP(入力項目!$S$15,子育て関連マスタ!$I$21:$M$22,4,FALSE),0),
AND(T106&gt;=16,T106&lt;=18),IFERROR(VLOOKUP(入力項目!$S$16,子育て関連マスタ!$I$26:$M$28,4,FALSE),0),
AND(T106&gt;=19,T106&lt;=20,入力項目!$S$16="高専"),IFERROR(VLOOKUP(入力項目!$S$16,子育て関連マスタ!$I$26:$M$28,4,FALSE),0),
AND(T106&gt;=19,T106&lt;=20,入力項目!$S$16&lt;&gt;"高専"),IFERROR(VLOOKUP(入力項目!$S$17,子育て関連マスタ!$I$32:$M$37,4,FALSE),0),
AND(T106&gt;=21,T106&lt;=22,入力項目!$S$16="高専"),IFERROR(VLOOKUP(入力項目!$S$17,子育て関連マスタ!$I$32:$M$34,4,FALSE),0),
AND(T106&gt;=21,T106&lt;=22,入力項目!$S$16&lt;&gt;"高専"),IFERROR(VLOOKUP(入力項目!$S$17,子育て関連マスタ!$I$32:$M$34,4,FALSE),0),
T106&gt;=23,0
) +
IF($D106=4,
  IFERROR(_xlfn.IFS(
  T106&lt;=入力項目!$S$11,0,
  AND(T106=入力項目!$S$11),IFERROR(VLOOKUP(入力項目!$S$12,子育て関連マスタ!$I$4:$M$5,2,FALSE),0),
  AND(T106=4),IFERROR(VLOOKUP(入力項目!$S$13,子育て関連マスタ!$I$9:$M$12,2,FALSE),0),
  AND(T106=7),IFERROR(VLOOKUP(入力項目!$S$14,子育て関連マスタ!$I$16:$M$17,2,FALSE),0),
  AND(T106=13),IFERROR(VLOOKUP(入力項目!$S$15,子育て関連マスタ!$I$21:$M$22,2,FALSE),0),
  AND(T106=16),IFERROR(VLOOKUP(入力項目!$S$16,子育て関連マスタ!$I$26:$M$28,2,FALSE),0),
  AND(T106=19,入力項目!$S$16&lt;&gt;"高専"),IFERROR(VLOOKUP(入力項目!$S$17,子育て関連マスタ!$I$32:$M$37,2,FALSE),0),
  AND(T106=21,入力項目!$S$16="高専"),IFERROR(VLOOKUP(入力項目!$S$17,子育て関連マスタ!$I$32:$M$37,2,FALSE),0),
  T106&gt;=22,0
  ),0),0
) +
IF(AND(T106&gt;=1,T106&lt;=15),IF($D106=入力項目!$S$8,入力項目!$S$3,0),0) +
IF(AND(T106&gt;=1,T106&lt;=15),IF($D106=5,入力項目!$S$4,0),0) +
IF(AND(T106&gt;=1,T106&lt;=15),IF($D106=12,入力項目!$S$5,0),0) +
IF(AND(入力項目!$S$7=$A106,入力項目!$S$8=$D106),子育て関連マスタ!$C$14,0) +
IFERROR(IF(AND(YEAR(EDATE(DATE(入力項目!$S$7,入力項目!$S$8,1),1))=$A106,MONTH(EDATE(DATE(入力項目!$S$7,入力項目!$S$8,1),1))=$D106),子育て関連マスタ!$C$15,0),0) +
IF(AND(OR(T106=3,T106=5,T106=7),$D106=11),子育て関連マスタ!$C$17,0) +
IF(AND(T106=20,$D106=1),子育て関連マスタ!$C$18,0) +
IF(AND(T106=20,$D106=1),
IFERROR(_xlfn.IFS(
入力項目!$S$10="男",子育て関連マスタ!$C$18,
入力項目!$S$10="女",子育て関連マスタ!$C$19
),0),0
) +
IF(AND(T106&gt;=入力項目!$S$18,T106&lt;=入力項目!$S$19),入力項目!$S$20,0) +
IF(AND(T106&gt;=入力項目!$S$21,T106&lt;=入力項目!$S$22),入力項目!$S$23,0) +
IF(AND(T106&gt;=入力項目!$S$24,T106&lt;=入力項目!$S$25),入力項目!$S$26,0)
)</f>
        <v>0</v>
      </c>
      <c r="AI106">
        <f ca="1">-(
_xlfn.IFS(
U106&lt;=入力項目!$S$11,0,
AND(U106&gt;=入力項目!$S$11+1,U106&lt;=3),IFERROR(VLOOKUP(入力項目!$S$12,子育て関連マスタ!$I$4:$M$5,4,FALSE),0),
AND(U106&gt;=4,U106&lt;=6),IFERROR(VLOOKUP(入力項目!$S$13,子育て関連マスタ!$I$9:$M$12,4,FALSE),0),
AND(U106&gt;=7,U106&lt;=12),IFERROR(VLOOKUP(入力項目!$S$14,子育て関連マスタ!$I$16:$M$17,4,FALSE),0),
AND(U106&gt;=13,U106&lt;=15),IFERROR(VLOOKUP(入力項目!$S$15,子育て関連マスタ!$I$21:$M$22,4,FALSE),0),
AND(U106&gt;=16,U106&lt;=18),IFERROR(VLOOKUP(入力項目!$S$16,子育て関連マスタ!$I$26:$M$28,4,FALSE),0),
AND(U106&gt;=19,U106&lt;=20,入力項目!$S$16="高専"),IFERROR(VLOOKUP(入力項目!$S$16,子育て関連マスタ!$I$26:$M$28,4,FALSE),0),
AND(U106&gt;=19,U106&lt;=20,入力項目!$S$16&lt;&gt;"高専"),IFERROR(VLOOKUP(入力項目!$S$17,子育て関連マスタ!$I$32:$M$37,4,FALSE),0),
AND(U106&gt;=21,U106&lt;=22,入力項目!$S$16="高専"),IFERROR(VLOOKUP(入力項目!$S$17,子育て関連マスタ!$I$32:$M$34,4,FALSE),0),
AND(U106&gt;=21,U106&lt;=22,入力項目!$S$16&lt;&gt;"高専"),IFERROR(VLOOKUP(入力項目!$S$17,子育て関連マスタ!$I$32:$M$34,4,FALSE),0),
U106&gt;=23,0
) +
IF($D106=4,
  IFERROR(_xlfn.IFS(
  U106&lt;=入力項目!$S$11,0,
  AND(U106=入力項目!$S$11),IFERROR(VLOOKUP(入力項目!$S$12,子育て関連マスタ!$I$4:$M$5,2,FALSE),0),
  AND(U106=4),IFERROR(VLOOKUP(入力項目!$S$13,子育て関連マスタ!$I$9:$M$12,2,FALSE),0),
  AND(U106=7),IFERROR(VLOOKUP(入力項目!$S$14,子育て関連マスタ!$I$16:$M$17,2,FALSE),0),
  AND(U106=13),IFERROR(VLOOKUP(入力項目!$S$15,子育て関連マスタ!$I$21:$M$22,2,FALSE),0),
  AND(U106=16),IFERROR(VLOOKUP(入力項目!$S$16,子育て関連マスタ!$I$26:$M$28,2,FALSE),0),
  AND(U106=19,入力項目!$S$16&lt;&gt;"高専"),IFERROR(VLOOKUP(入力項目!$S$17,子育て関連マスタ!$I$32:$M$37,2,FALSE),0),
  AND(U106=21,入力項目!$S$16="高専"),IFERROR(VLOOKUP(入力項目!$S$17,子育て関連マスタ!$I$32:$M$37,2,FALSE),0),
  U106&gt;=22,0
  ),0),0
) +
IF(AND(U106&gt;=1,U106&lt;=15),IF($D106=入力項目!$S$8,入力項目!$S$3,0),0) +
IF(AND(U106&gt;=1,U106&lt;=15),IF($D106=5,入力項目!$S$4,0),0) +
IF(AND(U106&gt;=1,U106&lt;=15),IF($D106=12,入力項目!$S$5,0),0) +
IF(AND(入力項目!$S$7=$A106,入力項目!$S$8=$D106),子育て関連マスタ!$C$14,0) +
IFERROR(IF(AND(YEAR(EDATE(DATE(入力項目!$S$7,入力項目!$S$8,1),1))=$A106,MONTH(EDATE(DATE(入力項目!$S$7,入力項目!$S$8,1),1))=$D106),子育て関連マスタ!$C$15,0),0) +
IF(AND(OR(U106=3,U106=5,U106=7),$D106=11),子育て関連マスタ!$C$17,0) +
IF(AND(U106=20,$D106=1),子育て関連マスタ!$C$18,0) +
IF(AND(U106=20,$D106=1),
IFERROR(_xlfn.IFS(
入力項目!$S$10="男",子育て関連マスタ!$C$18,
入力項目!$S$10="女",子育て関連マスタ!$C$19
),0),0
) +
IF(AND(U106&gt;=入力項目!$S$18,U106&lt;=入力項目!$S$19),入力項目!$S$20,0) +
IF(AND(U106&gt;=入力項目!$S$21,U106&lt;=入力項目!$S$22),入力項目!$S$23,0) +
IF(AND(U106&gt;=入力項目!$S$24,U106&lt;=入力項目!$S$25),入力項目!$S$26,0)
)</f>
        <v>0</v>
      </c>
      <c r="AJ106" s="10">
        <f ca="1">-VLOOKUP($D106,月別収支!$A$2:$H$13,7,FALSE)</f>
        <v>-20000</v>
      </c>
    </row>
    <row r="107" spans="1:36" x14ac:dyDescent="0.4">
      <c r="A107">
        <f t="shared" ca="1" si="20"/>
        <v>2033</v>
      </c>
      <c r="B107">
        <f t="shared" ca="1" si="27"/>
        <v>2033</v>
      </c>
      <c r="C107">
        <f t="shared" ca="1" si="28"/>
        <v>9</v>
      </c>
      <c r="D107">
        <f t="shared" ca="1" si="21"/>
        <v>5</v>
      </c>
      <c r="E107" t="str">
        <f t="shared" ca="1" si="22"/>
        <v>2033年5月</v>
      </c>
      <c r="F107">
        <f ca="1">IF(OR(入力項目!$N$5&lt;$A107,AND(入力項目!$N$5=$A107,入力項目!$N$6&lt;$D107)),IF(F106=0,1,IF(G107=12,F106+1,F106)),0)</f>
        <v>8</v>
      </c>
      <c r="G107">
        <f ca="1">IF(OR(入力項目!$N$5&lt;$A107,AND(入力項目!$N$5=$A107,入力項目!$N$6&lt;$D107)),IF(G106=12,1,G106+1),0)</f>
        <v>7</v>
      </c>
      <c r="H107" t="str">
        <f t="shared" ca="1" si="23"/>
        <v>8_7</v>
      </c>
      <c r="I107">
        <f ca="1">IF(
  IFERROR(AND($C107&gt;0,MOD($C107,入力項目!$N$22)=0,$D107=入力項目!$N$23), FALSE),
  1,
  IF(
    AND(I106&gt;0,J106=12),
    IF(I106=入力項目!$N$28, 0, I106+1),
    I106
  )
)</f>
        <v>0</v>
      </c>
      <c r="J107">
        <f ca="1">IF($D107=入力項目!$N$23,1,IFERROR(J106+1,1))</f>
        <v>12</v>
      </c>
      <c r="K107" t="str">
        <f t="shared" ca="1" si="24"/>
        <v>0_12</v>
      </c>
      <c r="L107">
        <f ca="1">L106+IF(入力項目!$D$4=$D107,1,0)</f>
        <v>37</v>
      </c>
      <c r="M107" t="str">
        <f t="shared" ca="1" si="25"/>
        <v>37歳</v>
      </c>
      <c r="N107">
        <f t="shared" ca="1" si="29"/>
        <v>38</v>
      </c>
      <c r="O107" t="str">
        <f t="shared" ca="1" si="26"/>
        <v>38歳</v>
      </c>
      <c r="P107">
        <f t="shared" ca="1" si="30"/>
        <v>13</v>
      </c>
      <c r="Q107">
        <f t="shared" ca="1" si="31"/>
        <v>11</v>
      </c>
      <c r="R107">
        <f t="shared" ca="1" si="32"/>
        <v>2034</v>
      </c>
      <c r="S107">
        <f t="shared" ca="1" si="33"/>
        <v>2034</v>
      </c>
      <c r="T107">
        <f t="shared" ca="1" si="34"/>
        <v>2034</v>
      </c>
      <c r="U107">
        <f t="shared" ca="1" si="35"/>
        <v>2034</v>
      </c>
      <c r="V107" s="10">
        <f t="shared" ca="1" si="36"/>
        <v>14514551</v>
      </c>
      <c r="W107" s="10">
        <f ca="1">IF($L107&lt;その他マスタ!$B$1,VLOOKUP($D107,月別収支!$A$2:$H$13,2,FALSE),その他マスタ!$B$3)+IF(AND($L107=その他マスタ!$B$1,入力項目!$I$9="あり",$D107=入力項目!$D$4),その他マスタ!$B$2,0)</f>
        <v>300000</v>
      </c>
      <c r="X107" s="10">
        <f ca="1">-IF(入力項目!$K$5=TRUE,
IF($F107+$G107&lt;3,VLOOKUP($D107,月別収支!$A$2:$H$13,8,FALSE),0)+IFERROR(VLOOKUP($H107,住宅ローン計算!C:P,13,FALSE),0)+IF($F107&gt;1,IF(OR($G107=3,$G107=6,$G107=9,$G107=12),ROUNDUP(入力項目!$N$18/4,0),0),0),
VLOOKUP($D107,月別収支!$A$2:$H$13,8,FALSE))</f>
        <v>-52677</v>
      </c>
      <c r="Y107" s="10">
        <f ca="1">-VLOOKUP($D107,月別収支!$A$2:$H$13,3,FALSE)</f>
        <v>-75000</v>
      </c>
      <c r="Z107" s="10">
        <f ca="1">-VLOOKUP($D107,月別収支!$A$2:$H$13,4,FALSE)</f>
        <v>-27000</v>
      </c>
      <c r="AA107" s="10">
        <f ca="1">-VLOOKUP($D107,月別収支!$A$2:$H$13,6,FALSE)</f>
        <v>-10000</v>
      </c>
      <c r="AB107" s="10">
        <f ca="1">-(
VLOOKUP($D107,月別収支!$A$2:$H$13,5,FALSE)+IF(AND(入力項目!$I$27&lt;=$A107,ISEVEN($A107-入力項目!$I$27),入力項目!$I$28=$D107),入力項目!$I$26,0)
+IF(入力項目!$K$26=TRUE,
IFERROR(VLOOKUP($K107,マイカーローン計算!C:P,13,FALSE),0),
IFERROR(
  IF(AND($C107&gt;0,MOD($C107,入力項目!$N$22)=0,$D107=入力項目!$N$23),入力項目!$N$24,0),
 0
)
)
)</f>
        <v>-30000</v>
      </c>
      <c r="AC107" s="10">
        <f ca="1">-IF($A107&lt;入力項目!$N$33,入力項目!$N$35,IF(AND($A107=入力項目!$N$33,$D107&lt;=入力項目!$N$34),入力項目!$N$35,0))</f>
        <v>0</v>
      </c>
      <c r="AD107">
        <f ca="1">-(
_xlfn.IFS(
P107&lt;=入力項目!$S$11,0,
AND(P107&gt;=入力項目!$S$11+1,P107&lt;=3),IFERROR(VLOOKUP(入力項目!$S$12,子育て関連マスタ!$I$4:$M$5,4,FALSE),0),
AND(P107&gt;=4,P107&lt;=6),IFERROR(VLOOKUP(入力項目!$S$13,子育て関連マスタ!$I$9:$M$12,4,FALSE),0),
AND(P107&gt;=7,P107&lt;=12),IFERROR(VLOOKUP(入力項目!$S$14,子育て関連マスタ!$I$16:$M$17,4,FALSE),0),
AND(P107&gt;=13,P107&lt;=15),IFERROR(VLOOKUP(入力項目!$S$15,子育て関連マスタ!$I$21:$M$22,4,FALSE),0),
AND(P107&gt;=16,P107&lt;=18),IFERROR(VLOOKUP(入力項目!$S$16,子育て関連マスタ!$I$26:$M$28,4,FALSE),0),
AND(P107&gt;=19,P107&lt;=20,入力項目!$S$16="高専"),IFERROR(VLOOKUP(入力項目!$S$16,子育て関連マスタ!$I$26:$M$28,4,FALSE),0),
AND(P107&gt;=19,P107&lt;=20,入力項目!$S$16&lt;&gt;"高専"),IFERROR(VLOOKUP(入力項目!$S$17,子育て関連マスタ!$I$32:$M$37,4,FALSE),0),
AND(P107&gt;=21,P107&lt;=22,入力項目!$S$16="高専"),IFERROR(VLOOKUP(入力項目!$S$17,子育て関連マスタ!$I$32:$M$34,4,FALSE),0),
AND(P107&gt;=21,P107&lt;=22,入力項目!$S$16&lt;&gt;"高専"),IFERROR(VLOOKUP(入力項目!$S$17,子育て関連マスタ!$I$32:$M$34,4,FALSE),0),
P107&gt;=23,0
) +
IF($D107=4,
  IFERROR(_xlfn.IFS(
  P107&lt;=入力項目!$S$11,0,
  AND(P107=入力項目!$S$11),IFERROR(VLOOKUP(入力項目!$S$12,子育て関連マスタ!$I$4:$M$5,2,FALSE),0),
  AND(P107=4),IFERROR(VLOOKUP(入力項目!$S$13,子育て関連マスタ!$I$9:$M$12,2,FALSE),0),
  AND(P107=7),IFERROR(VLOOKUP(入力項目!$S$14,子育て関連マスタ!$I$16:$M$17,2,FALSE),0),
  AND(P107=13),IFERROR(VLOOKUP(入力項目!$S$15,子育て関連マスタ!$I$21:$M$22,2,FALSE),0),
  AND(P107=16),IFERROR(VLOOKUP(入力項目!$S$16,子育て関連マスタ!$I$26:$M$28,2,FALSE),0),
  AND(P107=19,入力項目!$S$16&lt;&gt;"高専"),IFERROR(VLOOKUP(入力項目!$S$17,子育て関連マスタ!$I$32:$M$37,2,FALSE),0),
  AND(P107=21,入力項目!$S$16="高専"),IFERROR(VLOOKUP(入力項目!$S$17,子育て関連マスタ!$I$32:$M$37,2,FALSE),0),
  P107&gt;=22,0
  ),0),0
) +
IF(AND(P107&gt;=1,P107&lt;=15),IF($D107=入力項目!$S$8,入力項目!$S$3,0),0) +
IF(AND(P107&gt;=1,P107&lt;=15),IF($D107=5,入力項目!$S$4,0),0) +
IF(AND(P107&gt;=1,P107&lt;=15),IF($D107=12,入力項目!$S$5,0),0) +
IF(AND(入力項目!$S$7=$A107,入力項目!$S$8=$D107),子育て関連マスタ!$C$14,0) +
IFERROR(IF(AND(YEAR(EDATE(DATE(入力項目!$S$7,入力項目!$S$8,1),1))=$A107,MONTH(EDATE(DATE(入力項目!$S$7,入力項目!$S$8,1),1))=$D107),子育て関連マスタ!$C$15,0),0) +
IF(AND(OR(P107=3,P107=5,P107=7),$D107=11),子育て関連マスタ!$C$17,0) +
IF(AND(P107=20,$D107=1),子育て関連マスタ!$C$18,0) +
IF(AND(P107=20,$D107=1),
IFERROR(_xlfn.IFS(
入力項目!$S$10="男",子育て関連マスタ!$C$18,
入力項目!$S$10="女",子育て関連マスタ!$C$19
),0),0
) +
IF(AND(P107&gt;=入力項目!$S$18,P107&lt;=入力項目!$S$19),入力項目!$S$20,0) +
IF(AND(P107&gt;=入力項目!$S$21,P107&lt;=入力項目!$S$22),入力項目!$S$23,0) +
IF(AND(P107&gt;=入力項目!$S$24,P107&lt;=入力項目!$S$25),入力項目!$S$26,0)
)</f>
        <v>-55000</v>
      </c>
      <c r="AE107">
        <f ca="1">-(
_xlfn.IFS(
Q107&lt;=入力項目!$S$11,0,
AND(Q107&gt;=入力項目!$S$11+1,Q107&lt;=3),IFERROR(VLOOKUP(入力項目!$S$12,子育て関連マスタ!$I$4:$M$5,4,FALSE),0),
AND(Q107&gt;=4,Q107&lt;=6),IFERROR(VLOOKUP(入力項目!$S$13,子育て関連マスタ!$I$9:$M$12,4,FALSE),0),
AND(Q107&gt;=7,Q107&lt;=12),IFERROR(VLOOKUP(入力項目!$S$14,子育て関連マスタ!$I$16:$M$17,4,FALSE),0),
AND(Q107&gt;=13,Q107&lt;=15),IFERROR(VLOOKUP(入力項目!$S$15,子育て関連マスタ!$I$21:$M$22,4,FALSE),0),
AND(Q107&gt;=16,Q107&lt;=18),IFERROR(VLOOKUP(入力項目!$S$16,子育て関連マスタ!$I$26:$M$28,4,FALSE),0),
AND(Q107&gt;=19,Q107&lt;=20,入力項目!$S$16="高専"),IFERROR(VLOOKUP(入力項目!$S$16,子育て関連マスタ!$I$26:$M$28,4,FALSE),0),
AND(Q107&gt;=19,Q107&lt;=20,入力項目!$S$16&lt;&gt;"高専"),IFERROR(VLOOKUP(入力項目!$S$17,子育て関連マスタ!$I$32:$M$37,4,FALSE),0),
AND(Q107&gt;=21,Q107&lt;=22,入力項目!$S$16="高専"),IFERROR(VLOOKUP(入力項目!$S$17,子育て関連マスタ!$I$32:$M$34,4,FALSE),0),
AND(Q107&gt;=21,Q107&lt;=22,入力項目!$S$16&lt;&gt;"高専"),IFERROR(VLOOKUP(入力項目!$S$17,子育て関連マスタ!$I$32:$M$34,4,FALSE),0),
Q107&gt;=23,0
) +
IF($D107=4,
  IFERROR(_xlfn.IFS(
  Q107&lt;=入力項目!$S$11,0,
  AND(Q107=入力項目!$S$11),IFERROR(VLOOKUP(入力項目!$S$12,子育て関連マスタ!$I$4:$M$5,2,FALSE),0),
  AND(Q107=4),IFERROR(VLOOKUP(入力項目!$S$13,子育て関連マスタ!$I$9:$M$12,2,FALSE),0),
  AND(Q107=7),IFERROR(VLOOKUP(入力項目!$S$14,子育て関連マスタ!$I$16:$M$17,2,FALSE),0),
  AND(Q107=13),IFERROR(VLOOKUP(入力項目!$S$15,子育て関連マスタ!$I$21:$M$22,2,FALSE),0),
  AND(Q107=16),IFERROR(VLOOKUP(入力項目!$S$16,子育て関連マスタ!$I$26:$M$28,2,FALSE),0),
  AND(Q107=19,入力項目!$S$16&lt;&gt;"高専"),IFERROR(VLOOKUP(入力項目!$S$17,子育て関連マスタ!$I$32:$M$37,2,FALSE),0),
  AND(Q107=21,入力項目!$S$16="高専"),IFERROR(VLOOKUP(入力項目!$S$17,子育て関連マスタ!$I$32:$M$37,2,FALSE),0),
  Q107&gt;=22,0
  ),0),0
) +
IF(AND(Q107&gt;=1,Q107&lt;=15),IF($D107=入力項目!$S$8,入力項目!$S$3,0),0) +
IF(AND(Q107&gt;=1,Q107&lt;=15),IF($D107=5,入力項目!$S$4,0),0) +
IF(AND(Q107&gt;=1,Q107&lt;=15),IF($D107=12,入力項目!$S$5,0),0) +
IF(AND(入力項目!$S$7=$A107,入力項目!$S$8=$D107),子育て関連マスタ!$C$14,0) +
IFERROR(IF(AND(YEAR(EDATE(DATE(入力項目!$S$7,入力項目!$S$8,1),1))=$A107,MONTH(EDATE(DATE(入力項目!$S$7,入力項目!$S$8,1),1))=$D107),子育て関連マスタ!$C$15,0),0) +
IF(AND(OR(Q107=3,Q107=5,Q107=7),$D107=11),子育て関連マスタ!$C$17,0) +
IF(AND(Q107=20,$D107=1),子育て関連マスタ!$C$18,0) +
IF(AND(Q107=20,$D107=1),
IFERROR(_xlfn.IFS(
入力項目!$S$10="男",子育て関連マスタ!$C$18,
入力項目!$S$10="女",子育て関連マスタ!$C$19
),0),0
) +
IF(AND(Q107&gt;=入力項目!$S$18,Q107&lt;=入力項目!$S$19),入力項目!$S$20,0) +
IF(AND(Q107&gt;=入力項目!$S$21,Q107&lt;=入力項目!$S$22),入力項目!$S$23,0) +
IF(AND(Q107&gt;=入力項目!$S$24,Q107&lt;=入力項目!$S$25),入力項目!$S$26,0)
)</f>
        <v>-50000</v>
      </c>
      <c r="AF107">
        <f ca="1">-(
_xlfn.IFS(
R107&lt;=入力項目!$S$11,0,
AND(R107&gt;=入力項目!$S$11+1,R107&lt;=3),IFERROR(VLOOKUP(入力項目!$S$12,子育て関連マスタ!$I$4:$M$5,4,FALSE),0),
AND(R107&gt;=4,R107&lt;=6),IFERROR(VLOOKUP(入力項目!$S$13,子育て関連マスタ!$I$9:$M$12,4,FALSE),0),
AND(R107&gt;=7,R107&lt;=12),IFERROR(VLOOKUP(入力項目!$S$14,子育て関連マスタ!$I$16:$M$17,4,FALSE),0),
AND(R107&gt;=13,R107&lt;=15),IFERROR(VLOOKUP(入力項目!$S$15,子育て関連マスタ!$I$21:$M$22,4,FALSE),0),
AND(R107&gt;=16,R107&lt;=18),IFERROR(VLOOKUP(入力項目!$S$16,子育て関連マスタ!$I$26:$M$28,4,FALSE),0),
AND(R107&gt;=19,R107&lt;=20,入力項目!$S$16="高専"),IFERROR(VLOOKUP(入力項目!$S$16,子育て関連マスタ!$I$26:$M$28,4,FALSE),0),
AND(R107&gt;=19,R107&lt;=20,入力項目!$S$16&lt;&gt;"高専"),IFERROR(VLOOKUP(入力項目!$S$17,子育て関連マスタ!$I$32:$M$37,4,FALSE),0),
AND(R107&gt;=21,R107&lt;=22,入力項目!$S$16="高専"),IFERROR(VLOOKUP(入力項目!$S$17,子育て関連マスタ!$I$32:$M$34,4,FALSE),0),
AND(R107&gt;=21,R107&lt;=22,入力項目!$S$16&lt;&gt;"高専"),IFERROR(VLOOKUP(入力項目!$S$17,子育て関連マスタ!$I$32:$M$34,4,FALSE),0),
R107&gt;=23,0
) +
IF($D107=4,
  IFERROR(_xlfn.IFS(
  R107&lt;=入力項目!$S$11,0,
  AND(R107=入力項目!$S$11),IFERROR(VLOOKUP(入力項目!$S$12,子育て関連マスタ!$I$4:$M$5,2,FALSE),0),
  AND(R107=4),IFERROR(VLOOKUP(入力項目!$S$13,子育て関連マスタ!$I$9:$M$12,2,FALSE),0),
  AND(R107=7),IFERROR(VLOOKUP(入力項目!$S$14,子育て関連マスタ!$I$16:$M$17,2,FALSE),0),
  AND(R107=13),IFERROR(VLOOKUP(入力項目!$S$15,子育て関連マスタ!$I$21:$M$22,2,FALSE),0),
  AND(R107=16),IFERROR(VLOOKUP(入力項目!$S$16,子育て関連マスタ!$I$26:$M$28,2,FALSE),0),
  AND(R107=19,入力項目!$S$16&lt;&gt;"高専"),IFERROR(VLOOKUP(入力項目!$S$17,子育て関連マスタ!$I$32:$M$37,2,FALSE),0),
  AND(R107=21,入力項目!$S$16="高専"),IFERROR(VLOOKUP(入力項目!$S$17,子育て関連マスタ!$I$32:$M$37,2,FALSE),0),
  R107&gt;=22,0
  ),0),0
) +
IF(AND(R107&gt;=1,R107&lt;=15),IF($D107=入力項目!$S$8,入力項目!$S$3,0),0) +
IF(AND(R107&gt;=1,R107&lt;=15),IF($D107=5,入力項目!$S$4,0),0) +
IF(AND(R107&gt;=1,R107&lt;=15),IF($D107=12,入力項目!$S$5,0),0) +
IF(AND(入力項目!$S$7=$A107,入力項目!$S$8=$D107),子育て関連マスタ!$C$14,0) +
IFERROR(IF(AND(YEAR(EDATE(DATE(入力項目!$S$7,入力項目!$S$8,1),1))=$A107,MONTH(EDATE(DATE(入力項目!$S$7,入力項目!$S$8,1),1))=$D107),子育て関連マスタ!$C$15,0),0) +
IF(AND(OR(R107=3,R107=5,R107=7),$D107=11),子育て関連マスタ!$C$17,0) +
IF(AND(R107=20,$D107=1),子育て関連マスタ!$C$18,0) +
IF(AND(R107=20,$D107=1),
IFERROR(_xlfn.IFS(
入力項目!$S$10="男",子育て関連マスタ!$C$18,
入力項目!$S$10="女",子育て関連マスタ!$C$19
),0),0
) +
IF(AND(R107&gt;=入力項目!$S$18,R107&lt;=入力項目!$S$19),入力項目!$S$20,0) +
IF(AND(R107&gt;=入力項目!$S$21,R107&lt;=入力項目!$S$22),入力項目!$S$23,0) +
IF(AND(R107&gt;=入力項目!$S$24,R107&lt;=入力項目!$S$25),入力項目!$S$26,0)
)</f>
        <v>0</v>
      </c>
      <c r="AG107">
        <f ca="1">-(
_xlfn.IFS(
S107&lt;=入力項目!$S$11,0,
AND(S107&gt;=入力項目!$S$11+1,S107&lt;=3),IFERROR(VLOOKUP(入力項目!$S$12,子育て関連マスタ!$I$4:$M$5,4,FALSE),0),
AND(S107&gt;=4,S107&lt;=6),IFERROR(VLOOKUP(入力項目!$S$13,子育て関連マスタ!$I$9:$M$12,4,FALSE),0),
AND(S107&gt;=7,S107&lt;=12),IFERROR(VLOOKUP(入力項目!$S$14,子育て関連マスタ!$I$16:$M$17,4,FALSE),0),
AND(S107&gt;=13,S107&lt;=15),IFERROR(VLOOKUP(入力項目!$S$15,子育て関連マスタ!$I$21:$M$22,4,FALSE),0),
AND(S107&gt;=16,S107&lt;=18),IFERROR(VLOOKUP(入力項目!$S$16,子育て関連マスタ!$I$26:$M$28,4,FALSE),0),
AND(S107&gt;=19,S107&lt;=20,入力項目!$S$16="高専"),IFERROR(VLOOKUP(入力項目!$S$16,子育て関連マスタ!$I$26:$M$28,4,FALSE),0),
AND(S107&gt;=19,S107&lt;=20,入力項目!$S$16&lt;&gt;"高専"),IFERROR(VLOOKUP(入力項目!$S$17,子育て関連マスタ!$I$32:$M$37,4,FALSE),0),
AND(S107&gt;=21,S107&lt;=22,入力項目!$S$16="高専"),IFERROR(VLOOKUP(入力項目!$S$17,子育て関連マスタ!$I$32:$M$34,4,FALSE),0),
AND(S107&gt;=21,S107&lt;=22,入力項目!$S$16&lt;&gt;"高専"),IFERROR(VLOOKUP(入力項目!$S$17,子育て関連マスタ!$I$32:$M$34,4,FALSE),0),
S107&gt;=23,0
) +
IF($D107=4,
  IFERROR(_xlfn.IFS(
  S107&lt;=入力項目!$S$11,0,
  AND(S107=入力項目!$S$11),IFERROR(VLOOKUP(入力項目!$S$12,子育て関連マスタ!$I$4:$M$5,2,FALSE),0),
  AND(S107=4),IFERROR(VLOOKUP(入力項目!$S$13,子育て関連マスタ!$I$9:$M$12,2,FALSE),0),
  AND(S107=7),IFERROR(VLOOKUP(入力項目!$S$14,子育て関連マスタ!$I$16:$M$17,2,FALSE),0),
  AND(S107=13),IFERROR(VLOOKUP(入力項目!$S$15,子育て関連マスタ!$I$21:$M$22,2,FALSE),0),
  AND(S107=16),IFERROR(VLOOKUP(入力項目!$S$16,子育て関連マスタ!$I$26:$M$28,2,FALSE),0),
  AND(S107=19,入力項目!$S$16&lt;&gt;"高専"),IFERROR(VLOOKUP(入力項目!$S$17,子育て関連マスタ!$I$32:$M$37,2,FALSE),0),
  AND(S107=21,入力項目!$S$16="高専"),IFERROR(VLOOKUP(入力項目!$S$17,子育て関連マスタ!$I$32:$M$37,2,FALSE),0),
  S107&gt;=22,0
  ),0),0
) +
IF(AND(S107&gt;=1,S107&lt;=15),IF($D107=入力項目!$S$8,入力項目!$S$3,0),0) +
IF(AND(S107&gt;=1,S107&lt;=15),IF($D107=5,入力項目!$S$4,0),0) +
IF(AND(S107&gt;=1,S107&lt;=15),IF($D107=12,入力項目!$S$5,0),0) +
IF(AND(入力項目!$S$7=$A107,入力項目!$S$8=$D107),子育て関連マスタ!$C$14,0) +
IFERROR(IF(AND(YEAR(EDATE(DATE(入力項目!$S$7,入力項目!$S$8,1),1))=$A107,MONTH(EDATE(DATE(入力項目!$S$7,入力項目!$S$8,1),1))=$D107),子育て関連マスタ!$C$15,0),0) +
IF(AND(OR(S107=3,S107=5,S107=7),$D107=11),子育て関連マスタ!$C$17,0) +
IF(AND(S107=20,$D107=1),子育て関連マスタ!$C$18,0) +
IF(AND(S107=20,$D107=1),
IFERROR(_xlfn.IFS(
入力項目!$S$10="男",子育て関連マスタ!$C$18,
入力項目!$S$10="女",子育て関連マスタ!$C$19
),0),0
) +
IF(AND(S107&gt;=入力項目!$S$18,S107&lt;=入力項目!$S$19),入力項目!$S$20,0) +
IF(AND(S107&gt;=入力項目!$S$21,S107&lt;=入力項目!$S$22),入力項目!$S$23,0) +
IF(AND(S107&gt;=入力項目!$S$24,S107&lt;=入力項目!$S$25),入力項目!$S$26,0)
)</f>
        <v>0</v>
      </c>
      <c r="AH107">
        <f ca="1">-(
_xlfn.IFS(
T107&lt;=入力項目!$S$11,0,
AND(T107&gt;=入力項目!$S$11+1,T107&lt;=3),IFERROR(VLOOKUP(入力項目!$S$12,子育て関連マスタ!$I$4:$M$5,4,FALSE),0),
AND(T107&gt;=4,T107&lt;=6),IFERROR(VLOOKUP(入力項目!$S$13,子育て関連マスタ!$I$9:$M$12,4,FALSE),0),
AND(T107&gt;=7,T107&lt;=12),IFERROR(VLOOKUP(入力項目!$S$14,子育て関連マスタ!$I$16:$M$17,4,FALSE),0),
AND(T107&gt;=13,T107&lt;=15),IFERROR(VLOOKUP(入力項目!$S$15,子育て関連マスタ!$I$21:$M$22,4,FALSE),0),
AND(T107&gt;=16,T107&lt;=18),IFERROR(VLOOKUP(入力項目!$S$16,子育て関連マスタ!$I$26:$M$28,4,FALSE),0),
AND(T107&gt;=19,T107&lt;=20,入力項目!$S$16="高専"),IFERROR(VLOOKUP(入力項目!$S$16,子育て関連マスタ!$I$26:$M$28,4,FALSE),0),
AND(T107&gt;=19,T107&lt;=20,入力項目!$S$16&lt;&gt;"高専"),IFERROR(VLOOKUP(入力項目!$S$17,子育て関連マスタ!$I$32:$M$37,4,FALSE),0),
AND(T107&gt;=21,T107&lt;=22,入力項目!$S$16="高専"),IFERROR(VLOOKUP(入力項目!$S$17,子育て関連マスタ!$I$32:$M$34,4,FALSE),0),
AND(T107&gt;=21,T107&lt;=22,入力項目!$S$16&lt;&gt;"高専"),IFERROR(VLOOKUP(入力項目!$S$17,子育て関連マスタ!$I$32:$M$34,4,FALSE),0),
T107&gt;=23,0
) +
IF($D107=4,
  IFERROR(_xlfn.IFS(
  T107&lt;=入力項目!$S$11,0,
  AND(T107=入力項目!$S$11),IFERROR(VLOOKUP(入力項目!$S$12,子育て関連マスタ!$I$4:$M$5,2,FALSE),0),
  AND(T107=4),IFERROR(VLOOKUP(入力項目!$S$13,子育て関連マスタ!$I$9:$M$12,2,FALSE),0),
  AND(T107=7),IFERROR(VLOOKUP(入力項目!$S$14,子育て関連マスタ!$I$16:$M$17,2,FALSE),0),
  AND(T107=13),IFERROR(VLOOKUP(入力項目!$S$15,子育て関連マスタ!$I$21:$M$22,2,FALSE),0),
  AND(T107=16),IFERROR(VLOOKUP(入力項目!$S$16,子育て関連マスタ!$I$26:$M$28,2,FALSE),0),
  AND(T107=19,入力項目!$S$16&lt;&gt;"高専"),IFERROR(VLOOKUP(入力項目!$S$17,子育て関連マスタ!$I$32:$M$37,2,FALSE),0),
  AND(T107=21,入力項目!$S$16="高専"),IFERROR(VLOOKUP(入力項目!$S$17,子育て関連マスタ!$I$32:$M$37,2,FALSE),0),
  T107&gt;=22,0
  ),0),0
) +
IF(AND(T107&gt;=1,T107&lt;=15),IF($D107=入力項目!$S$8,入力項目!$S$3,0),0) +
IF(AND(T107&gt;=1,T107&lt;=15),IF($D107=5,入力項目!$S$4,0),0) +
IF(AND(T107&gt;=1,T107&lt;=15),IF($D107=12,入力項目!$S$5,0),0) +
IF(AND(入力項目!$S$7=$A107,入力項目!$S$8=$D107),子育て関連マスタ!$C$14,0) +
IFERROR(IF(AND(YEAR(EDATE(DATE(入力項目!$S$7,入力項目!$S$8,1),1))=$A107,MONTH(EDATE(DATE(入力項目!$S$7,入力項目!$S$8,1),1))=$D107),子育て関連マスタ!$C$15,0),0) +
IF(AND(OR(T107=3,T107=5,T107=7),$D107=11),子育て関連マスタ!$C$17,0) +
IF(AND(T107=20,$D107=1),子育て関連マスタ!$C$18,0) +
IF(AND(T107=20,$D107=1),
IFERROR(_xlfn.IFS(
入力項目!$S$10="男",子育て関連マスタ!$C$18,
入力項目!$S$10="女",子育て関連マスタ!$C$19
),0),0
) +
IF(AND(T107&gt;=入力項目!$S$18,T107&lt;=入力項目!$S$19),入力項目!$S$20,0) +
IF(AND(T107&gt;=入力項目!$S$21,T107&lt;=入力項目!$S$22),入力項目!$S$23,0) +
IF(AND(T107&gt;=入力項目!$S$24,T107&lt;=入力項目!$S$25),入力項目!$S$26,0)
)</f>
        <v>0</v>
      </c>
      <c r="AI107">
        <f ca="1">-(
_xlfn.IFS(
U107&lt;=入力項目!$S$11,0,
AND(U107&gt;=入力項目!$S$11+1,U107&lt;=3),IFERROR(VLOOKUP(入力項目!$S$12,子育て関連マスタ!$I$4:$M$5,4,FALSE),0),
AND(U107&gt;=4,U107&lt;=6),IFERROR(VLOOKUP(入力項目!$S$13,子育て関連マスタ!$I$9:$M$12,4,FALSE),0),
AND(U107&gt;=7,U107&lt;=12),IFERROR(VLOOKUP(入力項目!$S$14,子育て関連マスタ!$I$16:$M$17,4,FALSE),0),
AND(U107&gt;=13,U107&lt;=15),IFERROR(VLOOKUP(入力項目!$S$15,子育て関連マスタ!$I$21:$M$22,4,FALSE),0),
AND(U107&gt;=16,U107&lt;=18),IFERROR(VLOOKUP(入力項目!$S$16,子育て関連マスタ!$I$26:$M$28,4,FALSE),0),
AND(U107&gt;=19,U107&lt;=20,入力項目!$S$16="高専"),IFERROR(VLOOKUP(入力項目!$S$16,子育て関連マスタ!$I$26:$M$28,4,FALSE),0),
AND(U107&gt;=19,U107&lt;=20,入力項目!$S$16&lt;&gt;"高専"),IFERROR(VLOOKUP(入力項目!$S$17,子育て関連マスタ!$I$32:$M$37,4,FALSE),0),
AND(U107&gt;=21,U107&lt;=22,入力項目!$S$16="高専"),IFERROR(VLOOKUP(入力項目!$S$17,子育て関連マスタ!$I$32:$M$34,4,FALSE),0),
AND(U107&gt;=21,U107&lt;=22,入力項目!$S$16&lt;&gt;"高専"),IFERROR(VLOOKUP(入力項目!$S$17,子育て関連マスタ!$I$32:$M$34,4,FALSE),0),
U107&gt;=23,0
) +
IF($D107=4,
  IFERROR(_xlfn.IFS(
  U107&lt;=入力項目!$S$11,0,
  AND(U107=入力項目!$S$11),IFERROR(VLOOKUP(入力項目!$S$12,子育て関連マスタ!$I$4:$M$5,2,FALSE),0),
  AND(U107=4),IFERROR(VLOOKUP(入力項目!$S$13,子育て関連マスタ!$I$9:$M$12,2,FALSE),0),
  AND(U107=7),IFERROR(VLOOKUP(入力項目!$S$14,子育て関連マスタ!$I$16:$M$17,2,FALSE),0),
  AND(U107=13),IFERROR(VLOOKUP(入力項目!$S$15,子育て関連マスタ!$I$21:$M$22,2,FALSE),0),
  AND(U107=16),IFERROR(VLOOKUP(入力項目!$S$16,子育て関連マスタ!$I$26:$M$28,2,FALSE),0),
  AND(U107=19,入力項目!$S$16&lt;&gt;"高専"),IFERROR(VLOOKUP(入力項目!$S$17,子育て関連マスタ!$I$32:$M$37,2,FALSE),0),
  AND(U107=21,入力項目!$S$16="高専"),IFERROR(VLOOKUP(入力項目!$S$17,子育て関連マスタ!$I$32:$M$37,2,FALSE),0),
  U107&gt;=22,0
  ),0),0
) +
IF(AND(U107&gt;=1,U107&lt;=15),IF($D107=入力項目!$S$8,入力項目!$S$3,0),0) +
IF(AND(U107&gt;=1,U107&lt;=15),IF($D107=5,入力項目!$S$4,0),0) +
IF(AND(U107&gt;=1,U107&lt;=15),IF($D107=12,入力項目!$S$5,0),0) +
IF(AND(入力項目!$S$7=$A107,入力項目!$S$8=$D107),子育て関連マスタ!$C$14,0) +
IFERROR(IF(AND(YEAR(EDATE(DATE(入力項目!$S$7,入力項目!$S$8,1),1))=$A107,MONTH(EDATE(DATE(入力項目!$S$7,入力項目!$S$8,1),1))=$D107),子育て関連マスタ!$C$15,0),0) +
IF(AND(OR(U107=3,U107=5,U107=7),$D107=11),子育て関連マスタ!$C$17,0) +
IF(AND(U107=20,$D107=1),子育て関連マスタ!$C$18,0) +
IF(AND(U107=20,$D107=1),
IFERROR(_xlfn.IFS(
入力項目!$S$10="男",子育て関連マスタ!$C$18,
入力項目!$S$10="女",子育て関連マスタ!$C$19
),0),0
) +
IF(AND(U107&gt;=入力項目!$S$18,U107&lt;=入力項目!$S$19),入力項目!$S$20,0) +
IF(AND(U107&gt;=入力項目!$S$21,U107&lt;=入力項目!$S$22),入力項目!$S$23,0) +
IF(AND(U107&gt;=入力項目!$S$24,U107&lt;=入力項目!$S$25),入力項目!$S$26,0)
)</f>
        <v>0</v>
      </c>
      <c r="AJ107" s="10">
        <f ca="1">-VLOOKUP($D107,月別収支!$A$2:$H$13,7,FALSE)</f>
        <v>-20000</v>
      </c>
    </row>
    <row r="108" spans="1:36" x14ac:dyDescent="0.4">
      <c r="A108">
        <f t="shared" ref="A108:A171" ca="1" si="37">IF(D108=1,A107+1,A107)</f>
        <v>2033</v>
      </c>
      <c r="B108">
        <f t="shared" ca="1" si="27"/>
        <v>2033</v>
      </c>
      <c r="C108">
        <f t="shared" ca="1" si="28"/>
        <v>9</v>
      </c>
      <c r="D108">
        <f t="shared" ref="D108:D171" ca="1" si="38">IF(D107=12,1,D107+1)</f>
        <v>6</v>
      </c>
      <c r="E108" t="str">
        <f t="shared" ca="1" si="22"/>
        <v>2033年6月</v>
      </c>
      <c r="F108">
        <f ca="1">IF(OR(入力項目!$N$5&lt;$A108,AND(入力項目!$N$5=$A108,入力項目!$N$6&lt;$D108)),IF(F107=0,1,IF(G108=12,F107+1,F107)),0)</f>
        <v>8</v>
      </c>
      <c r="G108">
        <f ca="1">IF(OR(入力項目!$N$5&lt;$A108,AND(入力項目!$N$5=$A108,入力項目!$N$6&lt;$D108)),IF(G107=12,1,G107+1),0)</f>
        <v>8</v>
      </c>
      <c r="H108" t="str">
        <f t="shared" ca="1" si="23"/>
        <v>8_8</v>
      </c>
      <c r="I108">
        <f ca="1">IF(
  IFERROR(AND($C108&gt;0,MOD($C108,入力項目!$N$22)=0,$D108=入力項目!$N$23), FALSE),
  1,
  IF(
    AND(I107&gt;0,J107=12),
    IF(I107=入力項目!$N$28, 0, I107+1),
    I107
  )
)</f>
        <v>0</v>
      </c>
      <c r="J108">
        <f ca="1">IF($D108=入力項目!$N$23,1,IFERROR(J107+1,1))</f>
        <v>1</v>
      </c>
      <c r="K108" t="str">
        <f t="shared" ca="1" si="24"/>
        <v>0_1</v>
      </c>
      <c r="L108">
        <f ca="1">L107+IF(入力項目!$D$4=$D108,1,0)</f>
        <v>37</v>
      </c>
      <c r="M108" t="str">
        <f t="shared" ca="1" si="25"/>
        <v>37歳</v>
      </c>
      <c r="N108">
        <f t="shared" ca="1" si="29"/>
        <v>38</v>
      </c>
      <c r="O108" t="str">
        <f t="shared" ca="1" si="26"/>
        <v>38歳</v>
      </c>
      <c r="P108">
        <f t="shared" ca="1" si="30"/>
        <v>13</v>
      </c>
      <c r="Q108">
        <f t="shared" ca="1" si="31"/>
        <v>11</v>
      </c>
      <c r="R108">
        <f t="shared" ca="1" si="32"/>
        <v>2034</v>
      </c>
      <c r="S108">
        <f t="shared" ca="1" si="33"/>
        <v>2034</v>
      </c>
      <c r="T108">
        <f t="shared" ca="1" si="34"/>
        <v>2034</v>
      </c>
      <c r="U108">
        <f t="shared" ca="1" si="35"/>
        <v>2034</v>
      </c>
      <c r="V108" s="10">
        <f t="shared" ca="1" si="36"/>
        <v>14889338</v>
      </c>
      <c r="W108" s="10">
        <f ca="1">IF($L108&lt;その他マスタ!$B$1,VLOOKUP($D108,月別収支!$A$2:$H$13,2,FALSE),その他マスタ!$B$3)+IF(AND($L108=その他マスタ!$B$1,入力項目!$I$9="あり",$D108=入力項目!$D$4),その他マスタ!$B$2,0)</f>
        <v>800000</v>
      </c>
      <c r="X108" s="10">
        <f ca="1">-IF(入力項目!$K$5=TRUE,
IF($F108+$G108&lt;3,VLOOKUP($D108,月別収支!$A$2:$H$13,8,FALSE),0)+IFERROR(VLOOKUP($H108,住宅ローン計算!C:P,13,FALSE),0)+IF($F108&gt;1,IF(OR($G108=3,$G108=6,$G108=9,$G108=12),ROUNDUP(入力項目!$N$18/4,0),0),0),
VLOOKUP($D108,月別収支!$A$2:$H$13,8,FALSE))</f>
        <v>-188213</v>
      </c>
      <c r="Y108" s="10">
        <f ca="1">-VLOOKUP($D108,月別収支!$A$2:$H$13,3,FALSE)</f>
        <v>-75000</v>
      </c>
      <c r="Z108" s="10">
        <f ca="1">-VLOOKUP($D108,月別収支!$A$2:$H$13,4,FALSE)</f>
        <v>-27000</v>
      </c>
      <c r="AA108" s="10">
        <f ca="1">-VLOOKUP($D108,月別収支!$A$2:$H$13,6,FALSE)</f>
        <v>-10000</v>
      </c>
      <c r="AB108" s="10">
        <f ca="1">-(
VLOOKUP($D108,月別収支!$A$2:$H$13,5,FALSE)+IF(AND(入力項目!$I$27&lt;=$A108,ISEVEN($A108-入力項目!$I$27),入力項目!$I$28=$D108),入力項目!$I$26,0)
+IF(入力項目!$K$26=TRUE,
IFERROR(VLOOKUP($K108,マイカーローン計算!C:P,13,FALSE),0),
IFERROR(
  IF(AND($C108&gt;0,MOD($C108,入力項目!$N$22)=0,$D108=入力項目!$N$23),入力項目!$N$24,0),
 0
)
)
)</f>
        <v>-20000</v>
      </c>
      <c r="AC108" s="10">
        <f ca="1">-IF($A108&lt;入力項目!$N$33,入力項目!$N$35,IF(AND($A108=入力項目!$N$33,$D108&lt;=入力項目!$N$34),入力項目!$N$35,0))</f>
        <v>0</v>
      </c>
      <c r="AD108">
        <f ca="1">-(
_xlfn.IFS(
P108&lt;=入力項目!$S$11,0,
AND(P108&gt;=入力項目!$S$11+1,P108&lt;=3),IFERROR(VLOOKUP(入力項目!$S$12,子育て関連マスタ!$I$4:$M$5,4,FALSE),0),
AND(P108&gt;=4,P108&lt;=6),IFERROR(VLOOKUP(入力項目!$S$13,子育て関連マスタ!$I$9:$M$12,4,FALSE),0),
AND(P108&gt;=7,P108&lt;=12),IFERROR(VLOOKUP(入力項目!$S$14,子育て関連マスタ!$I$16:$M$17,4,FALSE),0),
AND(P108&gt;=13,P108&lt;=15),IFERROR(VLOOKUP(入力項目!$S$15,子育て関連マスタ!$I$21:$M$22,4,FALSE),0),
AND(P108&gt;=16,P108&lt;=18),IFERROR(VLOOKUP(入力項目!$S$16,子育て関連マスタ!$I$26:$M$28,4,FALSE),0),
AND(P108&gt;=19,P108&lt;=20,入力項目!$S$16="高専"),IFERROR(VLOOKUP(入力項目!$S$16,子育て関連マスタ!$I$26:$M$28,4,FALSE),0),
AND(P108&gt;=19,P108&lt;=20,入力項目!$S$16&lt;&gt;"高専"),IFERROR(VLOOKUP(入力項目!$S$17,子育て関連マスタ!$I$32:$M$37,4,FALSE),0),
AND(P108&gt;=21,P108&lt;=22,入力項目!$S$16="高専"),IFERROR(VLOOKUP(入力項目!$S$17,子育て関連マスタ!$I$32:$M$34,4,FALSE),0),
AND(P108&gt;=21,P108&lt;=22,入力項目!$S$16&lt;&gt;"高専"),IFERROR(VLOOKUP(入力項目!$S$17,子育て関連マスタ!$I$32:$M$34,4,FALSE),0),
P108&gt;=23,0
) +
IF($D108=4,
  IFERROR(_xlfn.IFS(
  P108&lt;=入力項目!$S$11,0,
  AND(P108=入力項目!$S$11),IFERROR(VLOOKUP(入力項目!$S$12,子育て関連マスタ!$I$4:$M$5,2,FALSE),0),
  AND(P108=4),IFERROR(VLOOKUP(入力項目!$S$13,子育て関連マスタ!$I$9:$M$12,2,FALSE),0),
  AND(P108=7),IFERROR(VLOOKUP(入力項目!$S$14,子育て関連マスタ!$I$16:$M$17,2,FALSE),0),
  AND(P108=13),IFERROR(VLOOKUP(入力項目!$S$15,子育て関連マスタ!$I$21:$M$22,2,FALSE),0),
  AND(P108=16),IFERROR(VLOOKUP(入力項目!$S$16,子育て関連マスタ!$I$26:$M$28,2,FALSE),0),
  AND(P108=19,入力項目!$S$16&lt;&gt;"高専"),IFERROR(VLOOKUP(入力項目!$S$17,子育て関連マスタ!$I$32:$M$37,2,FALSE),0),
  AND(P108=21,入力項目!$S$16="高専"),IFERROR(VLOOKUP(入力項目!$S$17,子育て関連マスタ!$I$32:$M$37,2,FALSE),0),
  P108&gt;=22,0
  ),0),0
) +
IF(AND(P108&gt;=1,P108&lt;=15),IF($D108=入力項目!$S$8,入力項目!$S$3,0),0) +
IF(AND(P108&gt;=1,P108&lt;=15),IF($D108=5,入力項目!$S$4,0),0) +
IF(AND(P108&gt;=1,P108&lt;=15),IF($D108=12,入力項目!$S$5,0),0) +
IF(AND(入力項目!$S$7=$A108,入力項目!$S$8=$D108),子育て関連マスタ!$C$14,0) +
IFERROR(IF(AND(YEAR(EDATE(DATE(入力項目!$S$7,入力項目!$S$8,1),1))=$A108,MONTH(EDATE(DATE(入力項目!$S$7,入力項目!$S$8,1),1))=$D108),子育て関連マスタ!$C$15,0),0) +
IF(AND(OR(P108=3,P108=5,P108=7),$D108=11),子育て関連マスタ!$C$17,0) +
IF(AND(P108=20,$D108=1),子育て関連マスタ!$C$18,0) +
IF(AND(P108=20,$D108=1),
IFERROR(_xlfn.IFS(
入力項目!$S$10="男",子育て関連マスタ!$C$18,
入力項目!$S$10="女",子育て関連マスタ!$C$19
),0),0
) +
IF(AND(P108&gt;=入力項目!$S$18,P108&lt;=入力項目!$S$19),入力項目!$S$20,0) +
IF(AND(P108&gt;=入力項目!$S$21,P108&lt;=入力項目!$S$22),入力項目!$S$23,0) +
IF(AND(P108&gt;=入力項目!$S$24,P108&lt;=入力項目!$S$25),入力項目!$S$26,0)
)</f>
        <v>-45000</v>
      </c>
      <c r="AE108">
        <f ca="1">-(
_xlfn.IFS(
Q108&lt;=入力項目!$S$11,0,
AND(Q108&gt;=入力項目!$S$11+1,Q108&lt;=3),IFERROR(VLOOKUP(入力項目!$S$12,子育て関連マスタ!$I$4:$M$5,4,FALSE),0),
AND(Q108&gt;=4,Q108&lt;=6),IFERROR(VLOOKUP(入力項目!$S$13,子育て関連マスタ!$I$9:$M$12,4,FALSE),0),
AND(Q108&gt;=7,Q108&lt;=12),IFERROR(VLOOKUP(入力項目!$S$14,子育て関連マスタ!$I$16:$M$17,4,FALSE),0),
AND(Q108&gt;=13,Q108&lt;=15),IFERROR(VLOOKUP(入力項目!$S$15,子育て関連マスタ!$I$21:$M$22,4,FALSE),0),
AND(Q108&gt;=16,Q108&lt;=18),IFERROR(VLOOKUP(入力項目!$S$16,子育て関連マスタ!$I$26:$M$28,4,FALSE),0),
AND(Q108&gt;=19,Q108&lt;=20,入力項目!$S$16="高専"),IFERROR(VLOOKUP(入力項目!$S$16,子育て関連マスタ!$I$26:$M$28,4,FALSE),0),
AND(Q108&gt;=19,Q108&lt;=20,入力項目!$S$16&lt;&gt;"高専"),IFERROR(VLOOKUP(入力項目!$S$17,子育て関連マスタ!$I$32:$M$37,4,FALSE),0),
AND(Q108&gt;=21,Q108&lt;=22,入力項目!$S$16="高専"),IFERROR(VLOOKUP(入力項目!$S$17,子育て関連マスタ!$I$32:$M$34,4,FALSE),0),
AND(Q108&gt;=21,Q108&lt;=22,入力項目!$S$16&lt;&gt;"高専"),IFERROR(VLOOKUP(入力項目!$S$17,子育て関連マスタ!$I$32:$M$34,4,FALSE),0),
Q108&gt;=23,0
) +
IF($D108=4,
  IFERROR(_xlfn.IFS(
  Q108&lt;=入力項目!$S$11,0,
  AND(Q108=入力項目!$S$11),IFERROR(VLOOKUP(入力項目!$S$12,子育て関連マスタ!$I$4:$M$5,2,FALSE),0),
  AND(Q108=4),IFERROR(VLOOKUP(入力項目!$S$13,子育て関連マスタ!$I$9:$M$12,2,FALSE),0),
  AND(Q108=7),IFERROR(VLOOKUP(入力項目!$S$14,子育て関連マスタ!$I$16:$M$17,2,FALSE),0),
  AND(Q108=13),IFERROR(VLOOKUP(入力項目!$S$15,子育て関連マスタ!$I$21:$M$22,2,FALSE),0),
  AND(Q108=16),IFERROR(VLOOKUP(入力項目!$S$16,子育て関連マスタ!$I$26:$M$28,2,FALSE),0),
  AND(Q108=19,入力項目!$S$16&lt;&gt;"高専"),IFERROR(VLOOKUP(入力項目!$S$17,子育て関連マスタ!$I$32:$M$37,2,FALSE),0),
  AND(Q108=21,入力項目!$S$16="高専"),IFERROR(VLOOKUP(入力項目!$S$17,子育て関連マスタ!$I$32:$M$37,2,FALSE),0),
  Q108&gt;=22,0
  ),0),0
) +
IF(AND(Q108&gt;=1,Q108&lt;=15),IF($D108=入力項目!$S$8,入力項目!$S$3,0),0) +
IF(AND(Q108&gt;=1,Q108&lt;=15),IF($D108=5,入力項目!$S$4,0),0) +
IF(AND(Q108&gt;=1,Q108&lt;=15),IF($D108=12,入力項目!$S$5,0),0) +
IF(AND(入力項目!$S$7=$A108,入力項目!$S$8=$D108),子育て関連マスタ!$C$14,0) +
IFERROR(IF(AND(YEAR(EDATE(DATE(入力項目!$S$7,入力項目!$S$8,1),1))=$A108,MONTH(EDATE(DATE(入力項目!$S$7,入力項目!$S$8,1),1))=$D108),子育て関連マスタ!$C$15,0),0) +
IF(AND(OR(Q108=3,Q108=5,Q108=7),$D108=11),子育て関連マスタ!$C$17,0) +
IF(AND(Q108=20,$D108=1),子育て関連マスタ!$C$18,0) +
IF(AND(Q108=20,$D108=1),
IFERROR(_xlfn.IFS(
入力項目!$S$10="男",子育て関連マスタ!$C$18,
入力項目!$S$10="女",子育て関連マスタ!$C$19
),0),0
) +
IF(AND(Q108&gt;=入力項目!$S$18,Q108&lt;=入力項目!$S$19),入力項目!$S$20,0) +
IF(AND(Q108&gt;=入力項目!$S$21,Q108&lt;=入力項目!$S$22),入力項目!$S$23,0) +
IF(AND(Q108&gt;=入力項目!$S$24,Q108&lt;=入力項目!$S$25),入力項目!$S$26,0)
)</f>
        <v>-40000</v>
      </c>
      <c r="AF108">
        <f ca="1">-(
_xlfn.IFS(
R108&lt;=入力項目!$S$11,0,
AND(R108&gt;=入力項目!$S$11+1,R108&lt;=3),IFERROR(VLOOKUP(入力項目!$S$12,子育て関連マスタ!$I$4:$M$5,4,FALSE),0),
AND(R108&gt;=4,R108&lt;=6),IFERROR(VLOOKUP(入力項目!$S$13,子育て関連マスタ!$I$9:$M$12,4,FALSE),0),
AND(R108&gt;=7,R108&lt;=12),IFERROR(VLOOKUP(入力項目!$S$14,子育て関連マスタ!$I$16:$M$17,4,FALSE),0),
AND(R108&gt;=13,R108&lt;=15),IFERROR(VLOOKUP(入力項目!$S$15,子育て関連マスタ!$I$21:$M$22,4,FALSE),0),
AND(R108&gt;=16,R108&lt;=18),IFERROR(VLOOKUP(入力項目!$S$16,子育て関連マスタ!$I$26:$M$28,4,FALSE),0),
AND(R108&gt;=19,R108&lt;=20,入力項目!$S$16="高専"),IFERROR(VLOOKUP(入力項目!$S$16,子育て関連マスタ!$I$26:$M$28,4,FALSE),0),
AND(R108&gt;=19,R108&lt;=20,入力項目!$S$16&lt;&gt;"高専"),IFERROR(VLOOKUP(入力項目!$S$17,子育て関連マスタ!$I$32:$M$37,4,FALSE),0),
AND(R108&gt;=21,R108&lt;=22,入力項目!$S$16="高専"),IFERROR(VLOOKUP(入力項目!$S$17,子育て関連マスタ!$I$32:$M$34,4,FALSE),0),
AND(R108&gt;=21,R108&lt;=22,入力項目!$S$16&lt;&gt;"高専"),IFERROR(VLOOKUP(入力項目!$S$17,子育て関連マスタ!$I$32:$M$34,4,FALSE),0),
R108&gt;=23,0
) +
IF($D108=4,
  IFERROR(_xlfn.IFS(
  R108&lt;=入力項目!$S$11,0,
  AND(R108=入力項目!$S$11),IFERROR(VLOOKUP(入力項目!$S$12,子育て関連マスタ!$I$4:$M$5,2,FALSE),0),
  AND(R108=4),IFERROR(VLOOKUP(入力項目!$S$13,子育て関連マスタ!$I$9:$M$12,2,FALSE),0),
  AND(R108=7),IFERROR(VLOOKUP(入力項目!$S$14,子育て関連マスタ!$I$16:$M$17,2,FALSE),0),
  AND(R108=13),IFERROR(VLOOKUP(入力項目!$S$15,子育て関連マスタ!$I$21:$M$22,2,FALSE),0),
  AND(R108=16),IFERROR(VLOOKUP(入力項目!$S$16,子育て関連マスタ!$I$26:$M$28,2,FALSE),0),
  AND(R108=19,入力項目!$S$16&lt;&gt;"高専"),IFERROR(VLOOKUP(入力項目!$S$17,子育て関連マスタ!$I$32:$M$37,2,FALSE),0),
  AND(R108=21,入力項目!$S$16="高専"),IFERROR(VLOOKUP(入力項目!$S$17,子育て関連マスタ!$I$32:$M$37,2,FALSE),0),
  R108&gt;=22,0
  ),0),0
) +
IF(AND(R108&gt;=1,R108&lt;=15),IF($D108=入力項目!$S$8,入力項目!$S$3,0),0) +
IF(AND(R108&gt;=1,R108&lt;=15),IF($D108=5,入力項目!$S$4,0),0) +
IF(AND(R108&gt;=1,R108&lt;=15),IF($D108=12,入力項目!$S$5,0),0) +
IF(AND(入力項目!$S$7=$A108,入力項目!$S$8=$D108),子育て関連マスタ!$C$14,0) +
IFERROR(IF(AND(YEAR(EDATE(DATE(入力項目!$S$7,入力項目!$S$8,1),1))=$A108,MONTH(EDATE(DATE(入力項目!$S$7,入力項目!$S$8,1),1))=$D108),子育て関連マスタ!$C$15,0),0) +
IF(AND(OR(R108=3,R108=5,R108=7),$D108=11),子育て関連マスタ!$C$17,0) +
IF(AND(R108=20,$D108=1),子育て関連マスタ!$C$18,0) +
IF(AND(R108=20,$D108=1),
IFERROR(_xlfn.IFS(
入力項目!$S$10="男",子育て関連マスタ!$C$18,
入力項目!$S$10="女",子育て関連マスタ!$C$19
),0),0
) +
IF(AND(R108&gt;=入力項目!$S$18,R108&lt;=入力項目!$S$19),入力項目!$S$20,0) +
IF(AND(R108&gt;=入力項目!$S$21,R108&lt;=入力項目!$S$22),入力項目!$S$23,0) +
IF(AND(R108&gt;=入力項目!$S$24,R108&lt;=入力項目!$S$25),入力項目!$S$26,0)
)</f>
        <v>0</v>
      </c>
      <c r="AG108">
        <f ca="1">-(
_xlfn.IFS(
S108&lt;=入力項目!$S$11,0,
AND(S108&gt;=入力項目!$S$11+1,S108&lt;=3),IFERROR(VLOOKUP(入力項目!$S$12,子育て関連マスタ!$I$4:$M$5,4,FALSE),0),
AND(S108&gt;=4,S108&lt;=6),IFERROR(VLOOKUP(入力項目!$S$13,子育て関連マスタ!$I$9:$M$12,4,FALSE),0),
AND(S108&gt;=7,S108&lt;=12),IFERROR(VLOOKUP(入力項目!$S$14,子育て関連マスタ!$I$16:$M$17,4,FALSE),0),
AND(S108&gt;=13,S108&lt;=15),IFERROR(VLOOKUP(入力項目!$S$15,子育て関連マスタ!$I$21:$M$22,4,FALSE),0),
AND(S108&gt;=16,S108&lt;=18),IFERROR(VLOOKUP(入力項目!$S$16,子育て関連マスタ!$I$26:$M$28,4,FALSE),0),
AND(S108&gt;=19,S108&lt;=20,入力項目!$S$16="高専"),IFERROR(VLOOKUP(入力項目!$S$16,子育て関連マスタ!$I$26:$M$28,4,FALSE),0),
AND(S108&gt;=19,S108&lt;=20,入力項目!$S$16&lt;&gt;"高専"),IFERROR(VLOOKUP(入力項目!$S$17,子育て関連マスタ!$I$32:$M$37,4,FALSE),0),
AND(S108&gt;=21,S108&lt;=22,入力項目!$S$16="高専"),IFERROR(VLOOKUP(入力項目!$S$17,子育て関連マスタ!$I$32:$M$34,4,FALSE),0),
AND(S108&gt;=21,S108&lt;=22,入力項目!$S$16&lt;&gt;"高専"),IFERROR(VLOOKUP(入力項目!$S$17,子育て関連マスタ!$I$32:$M$34,4,FALSE),0),
S108&gt;=23,0
) +
IF($D108=4,
  IFERROR(_xlfn.IFS(
  S108&lt;=入力項目!$S$11,0,
  AND(S108=入力項目!$S$11),IFERROR(VLOOKUP(入力項目!$S$12,子育て関連マスタ!$I$4:$M$5,2,FALSE),0),
  AND(S108=4),IFERROR(VLOOKUP(入力項目!$S$13,子育て関連マスタ!$I$9:$M$12,2,FALSE),0),
  AND(S108=7),IFERROR(VLOOKUP(入力項目!$S$14,子育て関連マスタ!$I$16:$M$17,2,FALSE),0),
  AND(S108=13),IFERROR(VLOOKUP(入力項目!$S$15,子育て関連マスタ!$I$21:$M$22,2,FALSE),0),
  AND(S108=16),IFERROR(VLOOKUP(入力項目!$S$16,子育て関連マスタ!$I$26:$M$28,2,FALSE),0),
  AND(S108=19,入力項目!$S$16&lt;&gt;"高専"),IFERROR(VLOOKUP(入力項目!$S$17,子育て関連マスタ!$I$32:$M$37,2,FALSE),0),
  AND(S108=21,入力項目!$S$16="高専"),IFERROR(VLOOKUP(入力項目!$S$17,子育て関連マスタ!$I$32:$M$37,2,FALSE),0),
  S108&gt;=22,0
  ),0),0
) +
IF(AND(S108&gt;=1,S108&lt;=15),IF($D108=入力項目!$S$8,入力項目!$S$3,0),0) +
IF(AND(S108&gt;=1,S108&lt;=15),IF($D108=5,入力項目!$S$4,0),0) +
IF(AND(S108&gt;=1,S108&lt;=15),IF($D108=12,入力項目!$S$5,0),0) +
IF(AND(入力項目!$S$7=$A108,入力項目!$S$8=$D108),子育て関連マスタ!$C$14,0) +
IFERROR(IF(AND(YEAR(EDATE(DATE(入力項目!$S$7,入力項目!$S$8,1),1))=$A108,MONTH(EDATE(DATE(入力項目!$S$7,入力項目!$S$8,1),1))=$D108),子育て関連マスタ!$C$15,0),0) +
IF(AND(OR(S108=3,S108=5,S108=7),$D108=11),子育て関連マスタ!$C$17,0) +
IF(AND(S108=20,$D108=1),子育て関連マスタ!$C$18,0) +
IF(AND(S108=20,$D108=1),
IFERROR(_xlfn.IFS(
入力項目!$S$10="男",子育て関連マスタ!$C$18,
入力項目!$S$10="女",子育て関連マスタ!$C$19
),0),0
) +
IF(AND(S108&gt;=入力項目!$S$18,S108&lt;=入力項目!$S$19),入力項目!$S$20,0) +
IF(AND(S108&gt;=入力項目!$S$21,S108&lt;=入力項目!$S$22),入力項目!$S$23,0) +
IF(AND(S108&gt;=入力項目!$S$24,S108&lt;=入力項目!$S$25),入力項目!$S$26,0)
)</f>
        <v>0</v>
      </c>
      <c r="AH108">
        <f ca="1">-(
_xlfn.IFS(
T108&lt;=入力項目!$S$11,0,
AND(T108&gt;=入力項目!$S$11+1,T108&lt;=3),IFERROR(VLOOKUP(入力項目!$S$12,子育て関連マスタ!$I$4:$M$5,4,FALSE),0),
AND(T108&gt;=4,T108&lt;=6),IFERROR(VLOOKUP(入力項目!$S$13,子育て関連マスタ!$I$9:$M$12,4,FALSE),0),
AND(T108&gt;=7,T108&lt;=12),IFERROR(VLOOKUP(入力項目!$S$14,子育て関連マスタ!$I$16:$M$17,4,FALSE),0),
AND(T108&gt;=13,T108&lt;=15),IFERROR(VLOOKUP(入力項目!$S$15,子育て関連マスタ!$I$21:$M$22,4,FALSE),0),
AND(T108&gt;=16,T108&lt;=18),IFERROR(VLOOKUP(入力項目!$S$16,子育て関連マスタ!$I$26:$M$28,4,FALSE),0),
AND(T108&gt;=19,T108&lt;=20,入力項目!$S$16="高専"),IFERROR(VLOOKUP(入力項目!$S$16,子育て関連マスタ!$I$26:$M$28,4,FALSE),0),
AND(T108&gt;=19,T108&lt;=20,入力項目!$S$16&lt;&gt;"高専"),IFERROR(VLOOKUP(入力項目!$S$17,子育て関連マスタ!$I$32:$M$37,4,FALSE),0),
AND(T108&gt;=21,T108&lt;=22,入力項目!$S$16="高専"),IFERROR(VLOOKUP(入力項目!$S$17,子育て関連マスタ!$I$32:$M$34,4,FALSE),0),
AND(T108&gt;=21,T108&lt;=22,入力項目!$S$16&lt;&gt;"高専"),IFERROR(VLOOKUP(入力項目!$S$17,子育て関連マスタ!$I$32:$M$34,4,FALSE),0),
T108&gt;=23,0
) +
IF($D108=4,
  IFERROR(_xlfn.IFS(
  T108&lt;=入力項目!$S$11,0,
  AND(T108=入力項目!$S$11),IFERROR(VLOOKUP(入力項目!$S$12,子育て関連マスタ!$I$4:$M$5,2,FALSE),0),
  AND(T108=4),IFERROR(VLOOKUP(入力項目!$S$13,子育て関連マスタ!$I$9:$M$12,2,FALSE),0),
  AND(T108=7),IFERROR(VLOOKUP(入力項目!$S$14,子育て関連マスタ!$I$16:$M$17,2,FALSE),0),
  AND(T108=13),IFERROR(VLOOKUP(入力項目!$S$15,子育て関連マスタ!$I$21:$M$22,2,FALSE),0),
  AND(T108=16),IFERROR(VLOOKUP(入力項目!$S$16,子育て関連マスタ!$I$26:$M$28,2,FALSE),0),
  AND(T108=19,入力項目!$S$16&lt;&gt;"高専"),IFERROR(VLOOKUP(入力項目!$S$17,子育て関連マスタ!$I$32:$M$37,2,FALSE),0),
  AND(T108=21,入力項目!$S$16="高専"),IFERROR(VLOOKUP(入力項目!$S$17,子育て関連マスタ!$I$32:$M$37,2,FALSE),0),
  T108&gt;=22,0
  ),0),0
) +
IF(AND(T108&gt;=1,T108&lt;=15),IF($D108=入力項目!$S$8,入力項目!$S$3,0),0) +
IF(AND(T108&gt;=1,T108&lt;=15),IF($D108=5,入力項目!$S$4,0),0) +
IF(AND(T108&gt;=1,T108&lt;=15),IF($D108=12,入力項目!$S$5,0),0) +
IF(AND(入力項目!$S$7=$A108,入力項目!$S$8=$D108),子育て関連マスタ!$C$14,0) +
IFERROR(IF(AND(YEAR(EDATE(DATE(入力項目!$S$7,入力項目!$S$8,1),1))=$A108,MONTH(EDATE(DATE(入力項目!$S$7,入力項目!$S$8,1),1))=$D108),子育て関連マスタ!$C$15,0),0) +
IF(AND(OR(T108=3,T108=5,T108=7),$D108=11),子育て関連マスタ!$C$17,0) +
IF(AND(T108=20,$D108=1),子育て関連マスタ!$C$18,0) +
IF(AND(T108=20,$D108=1),
IFERROR(_xlfn.IFS(
入力項目!$S$10="男",子育て関連マスタ!$C$18,
入力項目!$S$10="女",子育て関連マスタ!$C$19
),0),0
) +
IF(AND(T108&gt;=入力項目!$S$18,T108&lt;=入力項目!$S$19),入力項目!$S$20,0) +
IF(AND(T108&gt;=入力項目!$S$21,T108&lt;=入力項目!$S$22),入力項目!$S$23,0) +
IF(AND(T108&gt;=入力項目!$S$24,T108&lt;=入力項目!$S$25),入力項目!$S$26,0)
)</f>
        <v>0</v>
      </c>
      <c r="AI108">
        <f ca="1">-(
_xlfn.IFS(
U108&lt;=入力項目!$S$11,0,
AND(U108&gt;=入力項目!$S$11+1,U108&lt;=3),IFERROR(VLOOKUP(入力項目!$S$12,子育て関連マスタ!$I$4:$M$5,4,FALSE),0),
AND(U108&gt;=4,U108&lt;=6),IFERROR(VLOOKUP(入力項目!$S$13,子育て関連マスタ!$I$9:$M$12,4,FALSE),0),
AND(U108&gt;=7,U108&lt;=12),IFERROR(VLOOKUP(入力項目!$S$14,子育て関連マスタ!$I$16:$M$17,4,FALSE),0),
AND(U108&gt;=13,U108&lt;=15),IFERROR(VLOOKUP(入力項目!$S$15,子育て関連マスタ!$I$21:$M$22,4,FALSE),0),
AND(U108&gt;=16,U108&lt;=18),IFERROR(VLOOKUP(入力項目!$S$16,子育て関連マスタ!$I$26:$M$28,4,FALSE),0),
AND(U108&gt;=19,U108&lt;=20,入力項目!$S$16="高専"),IFERROR(VLOOKUP(入力項目!$S$16,子育て関連マスタ!$I$26:$M$28,4,FALSE),0),
AND(U108&gt;=19,U108&lt;=20,入力項目!$S$16&lt;&gt;"高専"),IFERROR(VLOOKUP(入力項目!$S$17,子育て関連マスタ!$I$32:$M$37,4,FALSE),0),
AND(U108&gt;=21,U108&lt;=22,入力項目!$S$16="高専"),IFERROR(VLOOKUP(入力項目!$S$17,子育て関連マスタ!$I$32:$M$34,4,FALSE),0),
AND(U108&gt;=21,U108&lt;=22,入力項目!$S$16&lt;&gt;"高専"),IFERROR(VLOOKUP(入力項目!$S$17,子育て関連マスタ!$I$32:$M$34,4,FALSE),0),
U108&gt;=23,0
) +
IF($D108=4,
  IFERROR(_xlfn.IFS(
  U108&lt;=入力項目!$S$11,0,
  AND(U108=入力項目!$S$11),IFERROR(VLOOKUP(入力項目!$S$12,子育て関連マスタ!$I$4:$M$5,2,FALSE),0),
  AND(U108=4),IFERROR(VLOOKUP(入力項目!$S$13,子育て関連マスタ!$I$9:$M$12,2,FALSE),0),
  AND(U108=7),IFERROR(VLOOKUP(入力項目!$S$14,子育て関連マスタ!$I$16:$M$17,2,FALSE),0),
  AND(U108=13),IFERROR(VLOOKUP(入力項目!$S$15,子育て関連マスタ!$I$21:$M$22,2,FALSE),0),
  AND(U108=16),IFERROR(VLOOKUP(入力項目!$S$16,子育て関連マスタ!$I$26:$M$28,2,FALSE),0),
  AND(U108=19,入力項目!$S$16&lt;&gt;"高専"),IFERROR(VLOOKUP(入力項目!$S$17,子育て関連マスタ!$I$32:$M$37,2,FALSE),0),
  AND(U108=21,入力項目!$S$16="高専"),IFERROR(VLOOKUP(入力項目!$S$17,子育て関連マスタ!$I$32:$M$37,2,FALSE),0),
  U108&gt;=22,0
  ),0),0
) +
IF(AND(U108&gt;=1,U108&lt;=15),IF($D108=入力項目!$S$8,入力項目!$S$3,0),0) +
IF(AND(U108&gt;=1,U108&lt;=15),IF($D108=5,入力項目!$S$4,0),0) +
IF(AND(U108&gt;=1,U108&lt;=15),IF($D108=12,入力項目!$S$5,0),0) +
IF(AND(入力項目!$S$7=$A108,入力項目!$S$8=$D108),子育て関連マスタ!$C$14,0) +
IFERROR(IF(AND(YEAR(EDATE(DATE(入力項目!$S$7,入力項目!$S$8,1),1))=$A108,MONTH(EDATE(DATE(入力項目!$S$7,入力項目!$S$8,1),1))=$D108),子育て関連マスタ!$C$15,0),0) +
IF(AND(OR(U108=3,U108=5,U108=7),$D108=11),子育て関連マスタ!$C$17,0) +
IF(AND(U108=20,$D108=1),子育て関連マスタ!$C$18,0) +
IF(AND(U108=20,$D108=1),
IFERROR(_xlfn.IFS(
入力項目!$S$10="男",子育て関連マスタ!$C$18,
入力項目!$S$10="女",子育て関連マスタ!$C$19
),0),0
) +
IF(AND(U108&gt;=入力項目!$S$18,U108&lt;=入力項目!$S$19),入力項目!$S$20,0) +
IF(AND(U108&gt;=入力項目!$S$21,U108&lt;=入力項目!$S$22),入力項目!$S$23,0) +
IF(AND(U108&gt;=入力項目!$S$24,U108&lt;=入力項目!$S$25),入力項目!$S$26,0)
)</f>
        <v>0</v>
      </c>
      <c r="AJ108" s="10">
        <f ca="1">-VLOOKUP($D108,月別収支!$A$2:$H$13,7,FALSE)</f>
        <v>-20000</v>
      </c>
    </row>
    <row r="109" spans="1:36" x14ac:dyDescent="0.4">
      <c r="A109">
        <f t="shared" ca="1" si="37"/>
        <v>2033</v>
      </c>
      <c r="B109">
        <f t="shared" ca="1" si="27"/>
        <v>2033</v>
      </c>
      <c r="C109">
        <f t="shared" ca="1" si="28"/>
        <v>9</v>
      </c>
      <c r="D109">
        <f t="shared" ca="1" si="38"/>
        <v>7</v>
      </c>
      <c r="E109" t="str">
        <f t="shared" ca="1" si="22"/>
        <v>2033年7月</v>
      </c>
      <c r="F109">
        <f ca="1">IF(OR(入力項目!$N$5&lt;$A109,AND(入力項目!$N$5=$A109,入力項目!$N$6&lt;$D109)),IF(F108=0,1,IF(G109=12,F108+1,F108)),0)</f>
        <v>8</v>
      </c>
      <c r="G109">
        <f ca="1">IF(OR(入力項目!$N$5&lt;$A109,AND(入力項目!$N$5=$A109,入力項目!$N$6&lt;$D109)),IF(G108=12,1,G108+1),0)</f>
        <v>9</v>
      </c>
      <c r="H109" t="str">
        <f t="shared" ca="1" si="23"/>
        <v>8_9</v>
      </c>
      <c r="I109">
        <f ca="1">IF(
  IFERROR(AND($C109&gt;0,MOD($C109,入力項目!$N$22)=0,$D109=入力項目!$N$23), FALSE),
  1,
  IF(
    AND(I108&gt;0,J108=12),
    IF(I108=入力項目!$N$28, 0, I108+1),
    I108
  )
)</f>
        <v>0</v>
      </c>
      <c r="J109">
        <f ca="1">IF($D109=入力項目!$N$23,1,IFERROR(J108+1,1))</f>
        <v>2</v>
      </c>
      <c r="K109" t="str">
        <f t="shared" ca="1" si="24"/>
        <v>0_2</v>
      </c>
      <c r="L109">
        <f ca="1">L108+IF(入力項目!$D$4=$D109,1,0)</f>
        <v>37</v>
      </c>
      <c r="M109" t="str">
        <f t="shared" ca="1" si="25"/>
        <v>37歳</v>
      </c>
      <c r="N109">
        <f t="shared" ca="1" si="29"/>
        <v>38</v>
      </c>
      <c r="O109" t="str">
        <f t="shared" ca="1" si="26"/>
        <v>38歳</v>
      </c>
      <c r="P109">
        <f t="shared" ca="1" si="30"/>
        <v>13</v>
      </c>
      <c r="Q109">
        <f t="shared" ca="1" si="31"/>
        <v>11</v>
      </c>
      <c r="R109">
        <f t="shared" ca="1" si="32"/>
        <v>2034</v>
      </c>
      <c r="S109">
        <f t="shared" ca="1" si="33"/>
        <v>2034</v>
      </c>
      <c r="T109">
        <f t="shared" ca="1" si="34"/>
        <v>2034</v>
      </c>
      <c r="U109">
        <f t="shared" ca="1" si="35"/>
        <v>2034</v>
      </c>
      <c r="V109" s="10">
        <f t="shared" ca="1" si="36"/>
        <v>14862161</v>
      </c>
      <c r="W109" s="10">
        <f ca="1">IF($L109&lt;その他マスタ!$B$1,VLOOKUP($D109,月別収支!$A$2:$H$13,2,FALSE),その他マスタ!$B$3)+IF(AND($L109=その他マスタ!$B$1,入力項目!$I$9="あり",$D109=入力項目!$D$4),その他マスタ!$B$2,0)</f>
        <v>300000</v>
      </c>
      <c r="X109" s="10">
        <f ca="1">-IF(入力項目!$K$5=TRUE,
IF($F109+$G109&lt;3,VLOOKUP($D109,月別収支!$A$2:$H$13,8,FALSE),0)+IFERROR(VLOOKUP($H109,住宅ローン計算!C:P,13,FALSE),0)+IF($F109&gt;1,IF(OR($G109=3,$G109=6,$G109=9,$G109=12),ROUNDUP(入力項目!$N$18/4,0),0),0),
VLOOKUP($D109,月別収支!$A$2:$H$13,8,FALSE))</f>
        <v>-90177</v>
      </c>
      <c r="Y109" s="10">
        <f ca="1">-VLOOKUP($D109,月別収支!$A$2:$H$13,3,FALSE)</f>
        <v>-75000</v>
      </c>
      <c r="Z109" s="10">
        <f ca="1">-VLOOKUP($D109,月別収支!$A$2:$H$13,4,FALSE)</f>
        <v>-27000</v>
      </c>
      <c r="AA109" s="10">
        <f ca="1">-VLOOKUP($D109,月別収支!$A$2:$H$13,6,FALSE)</f>
        <v>-10000</v>
      </c>
      <c r="AB109" s="10">
        <f ca="1">-(
VLOOKUP($D109,月別収支!$A$2:$H$13,5,FALSE)+IF(AND(入力項目!$I$27&lt;=$A109,ISEVEN($A109-入力項目!$I$27),入力項目!$I$28=$D109),入力項目!$I$26,0)
+IF(入力項目!$K$26=TRUE,
IFERROR(VLOOKUP($K109,マイカーローン計算!C:P,13,FALSE),0),
IFERROR(
  IF(AND($C109&gt;0,MOD($C109,入力項目!$N$22)=0,$D109=入力項目!$N$23),入力項目!$N$24,0),
 0
)
)
)</f>
        <v>-20000</v>
      </c>
      <c r="AC109" s="10">
        <f ca="1">-IF($A109&lt;入力項目!$N$33,入力項目!$N$35,IF(AND($A109=入力項目!$N$33,$D109&lt;=入力項目!$N$34),入力項目!$N$35,0))</f>
        <v>0</v>
      </c>
      <c r="AD109">
        <f ca="1">-(
_xlfn.IFS(
P109&lt;=入力項目!$S$11,0,
AND(P109&gt;=入力項目!$S$11+1,P109&lt;=3),IFERROR(VLOOKUP(入力項目!$S$12,子育て関連マスタ!$I$4:$M$5,4,FALSE),0),
AND(P109&gt;=4,P109&lt;=6),IFERROR(VLOOKUP(入力項目!$S$13,子育て関連マスタ!$I$9:$M$12,4,FALSE),0),
AND(P109&gt;=7,P109&lt;=12),IFERROR(VLOOKUP(入力項目!$S$14,子育て関連マスタ!$I$16:$M$17,4,FALSE),0),
AND(P109&gt;=13,P109&lt;=15),IFERROR(VLOOKUP(入力項目!$S$15,子育て関連マスタ!$I$21:$M$22,4,FALSE),0),
AND(P109&gt;=16,P109&lt;=18),IFERROR(VLOOKUP(入力項目!$S$16,子育て関連マスタ!$I$26:$M$28,4,FALSE),0),
AND(P109&gt;=19,P109&lt;=20,入力項目!$S$16="高専"),IFERROR(VLOOKUP(入力項目!$S$16,子育て関連マスタ!$I$26:$M$28,4,FALSE),0),
AND(P109&gt;=19,P109&lt;=20,入力項目!$S$16&lt;&gt;"高専"),IFERROR(VLOOKUP(入力項目!$S$17,子育て関連マスタ!$I$32:$M$37,4,FALSE),0),
AND(P109&gt;=21,P109&lt;=22,入力項目!$S$16="高専"),IFERROR(VLOOKUP(入力項目!$S$17,子育て関連マスタ!$I$32:$M$34,4,FALSE),0),
AND(P109&gt;=21,P109&lt;=22,入力項目!$S$16&lt;&gt;"高専"),IFERROR(VLOOKUP(入力項目!$S$17,子育て関連マスタ!$I$32:$M$34,4,FALSE),0),
P109&gt;=23,0
) +
IF($D109=4,
  IFERROR(_xlfn.IFS(
  P109&lt;=入力項目!$S$11,0,
  AND(P109=入力項目!$S$11),IFERROR(VLOOKUP(入力項目!$S$12,子育て関連マスタ!$I$4:$M$5,2,FALSE),0),
  AND(P109=4),IFERROR(VLOOKUP(入力項目!$S$13,子育て関連マスタ!$I$9:$M$12,2,FALSE),0),
  AND(P109=7),IFERROR(VLOOKUP(入力項目!$S$14,子育て関連マスタ!$I$16:$M$17,2,FALSE),0),
  AND(P109=13),IFERROR(VLOOKUP(入力項目!$S$15,子育て関連マスタ!$I$21:$M$22,2,FALSE),0),
  AND(P109=16),IFERROR(VLOOKUP(入力項目!$S$16,子育て関連マスタ!$I$26:$M$28,2,FALSE),0),
  AND(P109=19,入力項目!$S$16&lt;&gt;"高専"),IFERROR(VLOOKUP(入力項目!$S$17,子育て関連マスタ!$I$32:$M$37,2,FALSE),0),
  AND(P109=21,入力項目!$S$16="高専"),IFERROR(VLOOKUP(入力項目!$S$17,子育て関連マスタ!$I$32:$M$37,2,FALSE),0),
  P109&gt;=22,0
  ),0),0
) +
IF(AND(P109&gt;=1,P109&lt;=15),IF($D109=入力項目!$S$8,入力項目!$S$3,0),0) +
IF(AND(P109&gt;=1,P109&lt;=15),IF($D109=5,入力項目!$S$4,0),0) +
IF(AND(P109&gt;=1,P109&lt;=15),IF($D109=12,入力項目!$S$5,0),0) +
IF(AND(入力項目!$S$7=$A109,入力項目!$S$8=$D109),子育て関連マスタ!$C$14,0) +
IFERROR(IF(AND(YEAR(EDATE(DATE(入力項目!$S$7,入力項目!$S$8,1),1))=$A109,MONTH(EDATE(DATE(入力項目!$S$7,入力項目!$S$8,1),1))=$D109),子育て関連マスタ!$C$15,0),0) +
IF(AND(OR(P109=3,P109=5,P109=7),$D109=11),子育て関連マスタ!$C$17,0) +
IF(AND(P109=20,$D109=1),子育て関連マスタ!$C$18,0) +
IF(AND(P109=20,$D109=1),
IFERROR(_xlfn.IFS(
入力項目!$S$10="男",子育て関連マスタ!$C$18,
入力項目!$S$10="女",子育て関連マスタ!$C$19
),0),0
) +
IF(AND(P109&gt;=入力項目!$S$18,P109&lt;=入力項目!$S$19),入力項目!$S$20,0) +
IF(AND(P109&gt;=入力項目!$S$21,P109&lt;=入力項目!$S$22),入力項目!$S$23,0) +
IF(AND(P109&gt;=入力項目!$S$24,P109&lt;=入力項目!$S$25),入力項目!$S$26,0)
)</f>
        <v>-45000</v>
      </c>
      <c r="AE109">
        <f ca="1">-(
_xlfn.IFS(
Q109&lt;=入力項目!$S$11,0,
AND(Q109&gt;=入力項目!$S$11+1,Q109&lt;=3),IFERROR(VLOOKUP(入力項目!$S$12,子育て関連マスタ!$I$4:$M$5,4,FALSE),0),
AND(Q109&gt;=4,Q109&lt;=6),IFERROR(VLOOKUP(入力項目!$S$13,子育て関連マスタ!$I$9:$M$12,4,FALSE),0),
AND(Q109&gt;=7,Q109&lt;=12),IFERROR(VLOOKUP(入力項目!$S$14,子育て関連マスタ!$I$16:$M$17,4,FALSE),0),
AND(Q109&gt;=13,Q109&lt;=15),IFERROR(VLOOKUP(入力項目!$S$15,子育て関連マスタ!$I$21:$M$22,4,FALSE),0),
AND(Q109&gt;=16,Q109&lt;=18),IFERROR(VLOOKUP(入力項目!$S$16,子育て関連マスタ!$I$26:$M$28,4,FALSE),0),
AND(Q109&gt;=19,Q109&lt;=20,入力項目!$S$16="高専"),IFERROR(VLOOKUP(入力項目!$S$16,子育て関連マスタ!$I$26:$M$28,4,FALSE),0),
AND(Q109&gt;=19,Q109&lt;=20,入力項目!$S$16&lt;&gt;"高専"),IFERROR(VLOOKUP(入力項目!$S$17,子育て関連マスタ!$I$32:$M$37,4,FALSE),0),
AND(Q109&gt;=21,Q109&lt;=22,入力項目!$S$16="高専"),IFERROR(VLOOKUP(入力項目!$S$17,子育て関連マスタ!$I$32:$M$34,4,FALSE),0),
AND(Q109&gt;=21,Q109&lt;=22,入力項目!$S$16&lt;&gt;"高専"),IFERROR(VLOOKUP(入力項目!$S$17,子育て関連マスタ!$I$32:$M$34,4,FALSE),0),
Q109&gt;=23,0
) +
IF($D109=4,
  IFERROR(_xlfn.IFS(
  Q109&lt;=入力項目!$S$11,0,
  AND(Q109=入力項目!$S$11),IFERROR(VLOOKUP(入力項目!$S$12,子育て関連マスタ!$I$4:$M$5,2,FALSE),0),
  AND(Q109=4),IFERROR(VLOOKUP(入力項目!$S$13,子育て関連マスタ!$I$9:$M$12,2,FALSE),0),
  AND(Q109=7),IFERROR(VLOOKUP(入力項目!$S$14,子育て関連マスタ!$I$16:$M$17,2,FALSE),0),
  AND(Q109=13),IFERROR(VLOOKUP(入力項目!$S$15,子育て関連マスタ!$I$21:$M$22,2,FALSE),0),
  AND(Q109=16),IFERROR(VLOOKUP(入力項目!$S$16,子育て関連マスタ!$I$26:$M$28,2,FALSE),0),
  AND(Q109=19,入力項目!$S$16&lt;&gt;"高専"),IFERROR(VLOOKUP(入力項目!$S$17,子育て関連マスタ!$I$32:$M$37,2,FALSE),0),
  AND(Q109=21,入力項目!$S$16="高専"),IFERROR(VLOOKUP(入力項目!$S$17,子育て関連マスタ!$I$32:$M$37,2,FALSE),0),
  Q109&gt;=22,0
  ),0),0
) +
IF(AND(Q109&gt;=1,Q109&lt;=15),IF($D109=入力項目!$S$8,入力項目!$S$3,0),0) +
IF(AND(Q109&gt;=1,Q109&lt;=15),IF($D109=5,入力項目!$S$4,0),0) +
IF(AND(Q109&gt;=1,Q109&lt;=15),IF($D109=12,入力項目!$S$5,0),0) +
IF(AND(入力項目!$S$7=$A109,入力項目!$S$8=$D109),子育て関連マスタ!$C$14,0) +
IFERROR(IF(AND(YEAR(EDATE(DATE(入力項目!$S$7,入力項目!$S$8,1),1))=$A109,MONTH(EDATE(DATE(入力項目!$S$7,入力項目!$S$8,1),1))=$D109),子育て関連マスタ!$C$15,0),0) +
IF(AND(OR(Q109=3,Q109=5,Q109=7),$D109=11),子育て関連マスタ!$C$17,0) +
IF(AND(Q109=20,$D109=1),子育て関連マスタ!$C$18,0) +
IF(AND(Q109=20,$D109=1),
IFERROR(_xlfn.IFS(
入力項目!$S$10="男",子育て関連マスタ!$C$18,
入力項目!$S$10="女",子育て関連マスタ!$C$19
),0),0
) +
IF(AND(Q109&gt;=入力項目!$S$18,Q109&lt;=入力項目!$S$19),入力項目!$S$20,0) +
IF(AND(Q109&gt;=入力項目!$S$21,Q109&lt;=入力項目!$S$22),入力項目!$S$23,0) +
IF(AND(Q109&gt;=入力項目!$S$24,Q109&lt;=入力項目!$S$25),入力項目!$S$26,0)
)</f>
        <v>-40000</v>
      </c>
      <c r="AF109">
        <f ca="1">-(
_xlfn.IFS(
R109&lt;=入力項目!$S$11,0,
AND(R109&gt;=入力項目!$S$11+1,R109&lt;=3),IFERROR(VLOOKUP(入力項目!$S$12,子育て関連マスタ!$I$4:$M$5,4,FALSE),0),
AND(R109&gt;=4,R109&lt;=6),IFERROR(VLOOKUP(入力項目!$S$13,子育て関連マスタ!$I$9:$M$12,4,FALSE),0),
AND(R109&gt;=7,R109&lt;=12),IFERROR(VLOOKUP(入力項目!$S$14,子育て関連マスタ!$I$16:$M$17,4,FALSE),0),
AND(R109&gt;=13,R109&lt;=15),IFERROR(VLOOKUP(入力項目!$S$15,子育て関連マスタ!$I$21:$M$22,4,FALSE),0),
AND(R109&gt;=16,R109&lt;=18),IFERROR(VLOOKUP(入力項目!$S$16,子育て関連マスタ!$I$26:$M$28,4,FALSE),0),
AND(R109&gt;=19,R109&lt;=20,入力項目!$S$16="高専"),IFERROR(VLOOKUP(入力項目!$S$16,子育て関連マスタ!$I$26:$M$28,4,FALSE),0),
AND(R109&gt;=19,R109&lt;=20,入力項目!$S$16&lt;&gt;"高専"),IFERROR(VLOOKUP(入力項目!$S$17,子育て関連マスタ!$I$32:$M$37,4,FALSE),0),
AND(R109&gt;=21,R109&lt;=22,入力項目!$S$16="高専"),IFERROR(VLOOKUP(入力項目!$S$17,子育て関連マスタ!$I$32:$M$34,4,FALSE),0),
AND(R109&gt;=21,R109&lt;=22,入力項目!$S$16&lt;&gt;"高専"),IFERROR(VLOOKUP(入力項目!$S$17,子育て関連マスタ!$I$32:$M$34,4,FALSE),0),
R109&gt;=23,0
) +
IF($D109=4,
  IFERROR(_xlfn.IFS(
  R109&lt;=入力項目!$S$11,0,
  AND(R109=入力項目!$S$11),IFERROR(VLOOKUP(入力項目!$S$12,子育て関連マスタ!$I$4:$M$5,2,FALSE),0),
  AND(R109=4),IFERROR(VLOOKUP(入力項目!$S$13,子育て関連マスタ!$I$9:$M$12,2,FALSE),0),
  AND(R109=7),IFERROR(VLOOKUP(入力項目!$S$14,子育て関連マスタ!$I$16:$M$17,2,FALSE),0),
  AND(R109=13),IFERROR(VLOOKUP(入力項目!$S$15,子育て関連マスタ!$I$21:$M$22,2,FALSE),0),
  AND(R109=16),IFERROR(VLOOKUP(入力項目!$S$16,子育て関連マスタ!$I$26:$M$28,2,FALSE),0),
  AND(R109=19,入力項目!$S$16&lt;&gt;"高専"),IFERROR(VLOOKUP(入力項目!$S$17,子育て関連マスタ!$I$32:$M$37,2,FALSE),0),
  AND(R109=21,入力項目!$S$16="高専"),IFERROR(VLOOKUP(入力項目!$S$17,子育て関連マスタ!$I$32:$M$37,2,FALSE),0),
  R109&gt;=22,0
  ),0),0
) +
IF(AND(R109&gt;=1,R109&lt;=15),IF($D109=入力項目!$S$8,入力項目!$S$3,0),0) +
IF(AND(R109&gt;=1,R109&lt;=15),IF($D109=5,入力項目!$S$4,0),0) +
IF(AND(R109&gt;=1,R109&lt;=15),IF($D109=12,入力項目!$S$5,0),0) +
IF(AND(入力項目!$S$7=$A109,入力項目!$S$8=$D109),子育て関連マスタ!$C$14,0) +
IFERROR(IF(AND(YEAR(EDATE(DATE(入力項目!$S$7,入力項目!$S$8,1),1))=$A109,MONTH(EDATE(DATE(入力項目!$S$7,入力項目!$S$8,1),1))=$D109),子育て関連マスタ!$C$15,0),0) +
IF(AND(OR(R109=3,R109=5,R109=7),$D109=11),子育て関連マスタ!$C$17,0) +
IF(AND(R109=20,$D109=1),子育て関連マスタ!$C$18,0) +
IF(AND(R109=20,$D109=1),
IFERROR(_xlfn.IFS(
入力項目!$S$10="男",子育て関連マスタ!$C$18,
入力項目!$S$10="女",子育て関連マスタ!$C$19
),0),0
) +
IF(AND(R109&gt;=入力項目!$S$18,R109&lt;=入力項目!$S$19),入力項目!$S$20,0) +
IF(AND(R109&gt;=入力項目!$S$21,R109&lt;=入力項目!$S$22),入力項目!$S$23,0) +
IF(AND(R109&gt;=入力項目!$S$24,R109&lt;=入力項目!$S$25),入力項目!$S$26,0)
)</f>
        <v>0</v>
      </c>
      <c r="AG109">
        <f ca="1">-(
_xlfn.IFS(
S109&lt;=入力項目!$S$11,0,
AND(S109&gt;=入力項目!$S$11+1,S109&lt;=3),IFERROR(VLOOKUP(入力項目!$S$12,子育て関連マスタ!$I$4:$M$5,4,FALSE),0),
AND(S109&gt;=4,S109&lt;=6),IFERROR(VLOOKUP(入力項目!$S$13,子育て関連マスタ!$I$9:$M$12,4,FALSE),0),
AND(S109&gt;=7,S109&lt;=12),IFERROR(VLOOKUP(入力項目!$S$14,子育て関連マスタ!$I$16:$M$17,4,FALSE),0),
AND(S109&gt;=13,S109&lt;=15),IFERROR(VLOOKUP(入力項目!$S$15,子育て関連マスタ!$I$21:$M$22,4,FALSE),0),
AND(S109&gt;=16,S109&lt;=18),IFERROR(VLOOKUP(入力項目!$S$16,子育て関連マスタ!$I$26:$M$28,4,FALSE),0),
AND(S109&gt;=19,S109&lt;=20,入力項目!$S$16="高専"),IFERROR(VLOOKUP(入力項目!$S$16,子育て関連マスタ!$I$26:$M$28,4,FALSE),0),
AND(S109&gt;=19,S109&lt;=20,入力項目!$S$16&lt;&gt;"高専"),IFERROR(VLOOKUP(入力項目!$S$17,子育て関連マスタ!$I$32:$M$37,4,FALSE),0),
AND(S109&gt;=21,S109&lt;=22,入力項目!$S$16="高専"),IFERROR(VLOOKUP(入力項目!$S$17,子育て関連マスタ!$I$32:$M$34,4,FALSE),0),
AND(S109&gt;=21,S109&lt;=22,入力項目!$S$16&lt;&gt;"高専"),IFERROR(VLOOKUP(入力項目!$S$17,子育て関連マスタ!$I$32:$M$34,4,FALSE),0),
S109&gt;=23,0
) +
IF($D109=4,
  IFERROR(_xlfn.IFS(
  S109&lt;=入力項目!$S$11,0,
  AND(S109=入力項目!$S$11),IFERROR(VLOOKUP(入力項目!$S$12,子育て関連マスタ!$I$4:$M$5,2,FALSE),0),
  AND(S109=4),IFERROR(VLOOKUP(入力項目!$S$13,子育て関連マスタ!$I$9:$M$12,2,FALSE),0),
  AND(S109=7),IFERROR(VLOOKUP(入力項目!$S$14,子育て関連マスタ!$I$16:$M$17,2,FALSE),0),
  AND(S109=13),IFERROR(VLOOKUP(入力項目!$S$15,子育て関連マスタ!$I$21:$M$22,2,FALSE),0),
  AND(S109=16),IFERROR(VLOOKUP(入力項目!$S$16,子育て関連マスタ!$I$26:$M$28,2,FALSE),0),
  AND(S109=19,入力項目!$S$16&lt;&gt;"高専"),IFERROR(VLOOKUP(入力項目!$S$17,子育て関連マスタ!$I$32:$M$37,2,FALSE),0),
  AND(S109=21,入力項目!$S$16="高専"),IFERROR(VLOOKUP(入力項目!$S$17,子育て関連マスタ!$I$32:$M$37,2,FALSE),0),
  S109&gt;=22,0
  ),0),0
) +
IF(AND(S109&gt;=1,S109&lt;=15),IF($D109=入力項目!$S$8,入力項目!$S$3,0),0) +
IF(AND(S109&gt;=1,S109&lt;=15),IF($D109=5,入力項目!$S$4,0),0) +
IF(AND(S109&gt;=1,S109&lt;=15),IF($D109=12,入力項目!$S$5,0),0) +
IF(AND(入力項目!$S$7=$A109,入力項目!$S$8=$D109),子育て関連マスタ!$C$14,0) +
IFERROR(IF(AND(YEAR(EDATE(DATE(入力項目!$S$7,入力項目!$S$8,1),1))=$A109,MONTH(EDATE(DATE(入力項目!$S$7,入力項目!$S$8,1),1))=$D109),子育て関連マスタ!$C$15,0),0) +
IF(AND(OR(S109=3,S109=5,S109=7),$D109=11),子育て関連マスタ!$C$17,0) +
IF(AND(S109=20,$D109=1),子育て関連マスタ!$C$18,0) +
IF(AND(S109=20,$D109=1),
IFERROR(_xlfn.IFS(
入力項目!$S$10="男",子育て関連マスタ!$C$18,
入力項目!$S$10="女",子育て関連マスタ!$C$19
),0),0
) +
IF(AND(S109&gt;=入力項目!$S$18,S109&lt;=入力項目!$S$19),入力項目!$S$20,0) +
IF(AND(S109&gt;=入力項目!$S$21,S109&lt;=入力項目!$S$22),入力項目!$S$23,0) +
IF(AND(S109&gt;=入力項目!$S$24,S109&lt;=入力項目!$S$25),入力項目!$S$26,0)
)</f>
        <v>0</v>
      </c>
      <c r="AH109">
        <f ca="1">-(
_xlfn.IFS(
T109&lt;=入力項目!$S$11,0,
AND(T109&gt;=入力項目!$S$11+1,T109&lt;=3),IFERROR(VLOOKUP(入力項目!$S$12,子育て関連マスタ!$I$4:$M$5,4,FALSE),0),
AND(T109&gt;=4,T109&lt;=6),IFERROR(VLOOKUP(入力項目!$S$13,子育て関連マスタ!$I$9:$M$12,4,FALSE),0),
AND(T109&gt;=7,T109&lt;=12),IFERROR(VLOOKUP(入力項目!$S$14,子育て関連マスタ!$I$16:$M$17,4,FALSE),0),
AND(T109&gt;=13,T109&lt;=15),IFERROR(VLOOKUP(入力項目!$S$15,子育て関連マスタ!$I$21:$M$22,4,FALSE),0),
AND(T109&gt;=16,T109&lt;=18),IFERROR(VLOOKUP(入力項目!$S$16,子育て関連マスタ!$I$26:$M$28,4,FALSE),0),
AND(T109&gt;=19,T109&lt;=20,入力項目!$S$16="高専"),IFERROR(VLOOKUP(入力項目!$S$16,子育て関連マスタ!$I$26:$M$28,4,FALSE),0),
AND(T109&gt;=19,T109&lt;=20,入力項目!$S$16&lt;&gt;"高専"),IFERROR(VLOOKUP(入力項目!$S$17,子育て関連マスタ!$I$32:$M$37,4,FALSE),0),
AND(T109&gt;=21,T109&lt;=22,入力項目!$S$16="高専"),IFERROR(VLOOKUP(入力項目!$S$17,子育て関連マスタ!$I$32:$M$34,4,FALSE),0),
AND(T109&gt;=21,T109&lt;=22,入力項目!$S$16&lt;&gt;"高専"),IFERROR(VLOOKUP(入力項目!$S$17,子育て関連マスタ!$I$32:$M$34,4,FALSE),0),
T109&gt;=23,0
) +
IF($D109=4,
  IFERROR(_xlfn.IFS(
  T109&lt;=入力項目!$S$11,0,
  AND(T109=入力項目!$S$11),IFERROR(VLOOKUP(入力項目!$S$12,子育て関連マスタ!$I$4:$M$5,2,FALSE),0),
  AND(T109=4),IFERROR(VLOOKUP(入力項目!$S$13,子育て関連マスタ!$I$9:$M$12,2,FALSE),0),
  AND(T109=7),IFERROR(VLOOKUP(入力項目!$S$14,子育て関連マスタ!$I$16:$M$17,2,FALSE),0),
  AND(T109=13),IFERROR(VLOOKUP(入力項目!$S$15,子育て関連マスタ!$I$21:$M$22,2,FALSE),0),
  AND(T109=16),IFERROR(VLOOKUP(入力項目!$S$16,子育て関連マスタ!$I$26:$M$28,2,FALSE),0),
  AND(T109=19,入力項目!$S$16&lt;&gt;"高専"),IFERROR(VLOOKUP(入力項目!$S$17,子育て関連マスタ!$I$32:$M$37,2,FALSE),0),
  AND(T109=21,入力項目!$S$16="高専"),IFERROR(VLOOKUP(入力項目!$S$17,子育て関連マスタ!$I$32:$M$37,2,FALSE),0),
  T109&gt;=22,0
  ),0),0
) +
IF(AND(T109&gt;=1,T109&lt;=15),IF($D109=入力項目!$S$8,入力項目!$S$3,0),0) +
IF(AND(T109&gt;=1,T109&lt;=15),IF($D109=5,入力項目!$S$4,0),0) +
IF(AND(T109&gt;=1,T109&lt;=15),IF($D109=12,入力項目!$S$5,0),0) +
IF(AND(入力項目!$S$7=$A109,入力項目!$S$8=$D109),子育て関連マスタ!$C$14,0) +
IFERROR(IF(AND(YEAR(EDATE(DATE(入力項目!$S$7,入力項目!$S$8,1),1))=$A109,MONTH(EDATE(DATE(入力項目!$S$7,入力項目!$S$8,1),1))=$D109),子育て関連マスタ!$C$15,0),0) +
IF(AND(OR(T109=3,T109=5,T109=7),$D109=11),子育て関連マスタ!$C$17,0) +
IF(AND(T109=20,$D109=1),子育て関連マスタ!$C$18,0) +
IF(AND(T109=20,$D109=1),
IFERROR(_xlfn.IFS(
入力項目!$S$10="男",子育て関連マスタ!$C$18,
入力項目!$S$10="女",子育て関連マスタ!$C$19
),0),0
) +
IF(AND(T109&gt;=入力項目!$S$18,T109&lt;=入力項目!$S$19),入力項目!$S$20,0) +
IF(AND(T109&gt;=入力項目!$S$21,T109&lt;=入力項目!$S$22),入力項目!$S$23,0) +
IF(AND(T109&gt;=入力項目!$S$24,T109&lt;=入力項目!$S$25),入力項目!$S$26,0)
)</f>
        <v>0</v>
      </c>
      <c r="AI109">
        <f ca="1">-(
_xlfn.IFS(
U109&lt;=入力項目!$S$11,0,
AND(U109&gt;=入力項目!$S$11+1,U109&lt;=3),IFERROR(VLOOKUP(入力項目!$S$12,子育て関連マスタ!$I$4:$M$5,4,FALSE),0),
AND(U109&gt;=4,U109&lt;=6),IFERROR(VLOOKUP(入力項目!$S$13,子育て関連マスタ!$I$9:$M$12,4,FALSE),0),
AND(U109&gt;=7,U109&lt;=12),IFERROR(VLOOKUP(入力項目!$S$14,子育て関連マスタ!$I$16:$M$17,4,FALSE),0),
AND(U109&gt;=13,U109&lt;=15),IFERROR(VLOOKUP(入力項目!$S$15,子育て関連マスタ!$I$21:$M$22,4,FALSE),0),
AND(U109&gt;=16,U109&lt;=18),IFERROR(VLOOKUP(入力項目!$S$16,子育て関連マスタ!$I$26:$M$28,4,FALSE),0),
AND(U109&gt;=19,U109&lt;=20,入力項目!$S$16="高専"),IFERROR(VLOOKUP(入力項目!$S$16,子育て関連マスタ!$I$26:$M$28,4,FALSE),0),
AND(U109&gt;=19,U109&lt;=20,入力項目!$S$16&lt;&gt;"高専"),IFERROR(VLOOKUP(入力項目!$S$17,子育て関連マスタ!$I$32:$M$37,4,FALSE),0),
AND(U109&gt;=21,U109&lt;=22,入力項目!$S$16="高専"),IFERROR(VLOOKUP(入力項目!$S$17,子育て関連マスタ!$I$32:$M$34,4,FALSE),0),
AND(U109&gt;=21,U109&lt;=22,入力項目!$S$16&lt;&gt;"高専"),IFERROR(VLOOKUP(入力項目!$S$17,子育て関連マスタ!$I$32:$M$34,4,FALSE),0),
U109&gt;=23,0
) +
IF($D109=4,
  IFERROR(_xlfn.IFS(
  U109&lt;=入力項目!$S$11,0,
  AND(U109=入力項目!$S$11),IFERROR(VLOOKUP(入力項目!$S$12,子育て関連マスタ!$I$4:$M$5,2,FALSE),0),
  AND(U109=4),IFERROR(VLOOKUP(入力項目!$S$13,子育て関連マスタ!$I$9:$M$12,2,FALSE),0),
  AND(U109=7),IFERROR(VLOOKUP(入力項目!$S$14,子育て関連マスタ!$I$16:$M$17,2,FALSE),0),
  AND(U109=13),IFERROR(VLOOKUP(入力項目!$S$15,子育て関連マスタ!$I$21:$M$22,2,FALSE),0),
  AND(U109=16),IFERROR(VLOOKUP(入力項目!$S$16,子育て関連マスタ!$I$26:$M$28,2,FALSE),0),
  AND(U109=19,入力項目!$S$16&lt;&gt;"高専"),IFERROR(VLOOKUP(入力項目!$S$17,子育て関連マスタ!$I$32:$M$37,2,FALSE),0),
  AND(U109=21,入力項目!$S$16="高専"),IFERROR(VLOOKUP(入力項目!$S$17,子育て関連マスタ!$I$32:$M$37,2,FALSE),0),
  U109&gt;=22,0
  ),0),0
) +
IF(AND(U109&gt;=1,U109&lt;=15),IF($D109=入力項目!$S$8,入力項目!$S$3,0),0) +
IF(AND(U109&gt;=1,U109&lt;=15),IF($D109=5,入力項目!$S$4,0),0) +
IF(AND(U109&gt;=1,U109&lt;=15),IF($D109=12,入力項目!$S$5,0),0) +
IF(AND(入力項目!$S$7=$A109,入力項目!$S$8=$D109),子育て関連マスタ!$C$14,0) +
IFERROR(IF(AND(YEAR(EDATE(DATE(入力項目!$S$7,入力項目!$S$8,1),1))=$A109,MONTH(EDATE(DATE(入力項目!$S$7,入力項目!$S$8,1),1))=$D109),子育て関連マスタ!$C$15,0),0) +
IF(AND(OR(U109=3,U109=5,U109=7),$D109=11),子育て関連マスタ!$C$17,0) +
IF(AND(U109=20,$D109=1),子育て関連マスタ!$C$18,0) +
IF(AND(U109=20,$D109=1),
IFERROR(_xlfn.IFS(
入力項目!$S$10="男",子育て関連マスタ!$C$18,
入力項目!$S$10="女",子育て関連マスタ!$C$19
),0),0
) +
IF(AND(U109&gt;=入力項目!$S$18,U109&lt;=入力項目!$S$19),入力項目!$S$20,0) +
IF(AND(U109&gt;=入力項目!$S$21,U109&lt;=入力項目!$S$22),入力項目!$S$23,0) +
IF(AND(U109&gt;=入力項目!$S$24,U109&lt;=入力項目!$S$25),入力項目!$S$26,0)
)</f>
        <v>0</v>
      </c>
      <c r="AJ109" s="10">
        <f ca="1">-VLOOKUP($D109,月別収支!$A$2:$H$13,7,FALSE)</f>
        <v>-20000</v>
      </c>
    </row>
    <row r="110" spans="1:36" x14ac:dyDescent="0.4">
      <c r="A110">
        <f t="shared" ca="1" si="37"/>
        <v>2033</v>
      </c>
      <c r="B110">
        <f t="shared" ca="1" si="27"/>
        <v>2033</v>
      </c>
      <c r="C110">
        <f t="shared" ca="1" si="28"/>
        <v>9</v>
      </c>
      <c r="D110">
        <f t="shared" ca="1" si="38"/>
        <v>8</v>
      </c>
      <c r="E110" t="str">
        <f t="shared" ca="1" si="22"/>
        <v>2033年8月</v>
      </c>
      <c r="F110">
        <f ca="1">IF(OR(入力項目!$N$5&lt;$A110,AND(入力項目!$N$5=$A110,入力項目!$N$6&lt;$D110)),IF(F109=0,1,IF(G110=12,F109+1,F109)),0)</f>
        <v>8</v>
      </c>
      <c r="G110">
        <f ca="1">IF(OR(入力項目!$N$5&lt;$A110,AND(入力項目!$N$5=$A110,入力項目!$N$6&lt;$D110)),IF(G109=12,1,G109+1),0)</f>
        <v>10</v>
      </c>
      <c r="H110" t="str">
        <f t="shared" ca="1" si="23"/>
        <v>8_10</v>
      </c>
      <c r="I110">
        <f ca="1">IF(
  IFERROR(AND($C110&gt;0,MOD($C110,入力項目!$N$22)=0,$D110=入力項目!$N$23), FALSE),
  1,
  IF(
    AND(I109&gt;0,J109=12),
    IF(I109=入力項目!$N$28, 0, I109+1),
    I109
  )
)</f>
        <v>0</v>
      </c>
      <c r="J110">
        <f ca="1">IF($D110=入力項目!$N$23,1,IFERROR(J109+1,1))</f>
        <v>3</v>
      </c>
      <c r="K110" t="str">
        <f t="shared" ca="1" si="24"/>
        <v>0_3</v>
      </c>
      <c r="L110">
        <f ca="1">L109+IF(入力項目!$D$4=$D110,1,0)</f>
        <v>37</v>
      </c>
      <c r="M110" t="str">
        <f t="shared" ca="1" si="25"/>
        <v>37歳</v>
      </c>
      <c r="N110">
        <f t="shared" ca="1" si="29"/>
        <v>38</v>
      </c>
      <c r="O110" t="str">
        <f t="shared" ca="1" si="26"/>
        <v>38歳</v>
      </c>
      <c r="P110">
        <f t="shared" ca="1" si="30"/>
        <v>13</v>
      </c>
      <c r="Q110">
        <f t="shared" ca="1" si="31"/>
        <v>11</v>
      </c>
      <c r="R110">
        <f t="shared" ca="1" si="32"/>
        <v>2034</v>
      </c>
      <c r="S110">
        <f t="shared" ca="1" si="33"/>
        <v>2034</v>
      </c>
      <c r="T110">
        <f t="shared" ca="1" si="34"/>
        <v>2034</v>
      </c>
      <c r="U110">
        <f t="shared" ca="1" si="35"/>
        <v>2034</v>
      </c>
      <c r="V110" s="10">
        <f t="shared" ca="1" si="36"/>
        <v>14872484</v>
      </c>
      <c r="W110" s="10">
        <f ca="1">IF($L110&lt;その他マスタ!$B$1,VLOOKUP($D110,月別収支!$A$2:$H$13,2,FALSE),その他マスタ!$B$3)+IF(AND($L110=その他マスタ!$B$1,入力項目!$I$9="あり",$D110=入力項目!$D$4),その他マスタ!$B$2,0)</f>
        <v>300000</v>
      </c>
      <c r="X110" s="10">
        <f ca="1">-IF(入力項目!$K$5=TRUE,
IF($F110+$G110&lt;3,VLOOKUP($D110,月別収支!$A$2:$H$13,8,FALSE),0)+IFERROR(VLOOKUP($H110,住宅ローン計算!C:P,13,FALSE),0)+IF($F110&gt;1,IF(OR($G110=3,$G110=6,$G110=9,$G110=12),ROUNDUP(入力項目!$N$18/4,0),0),0),
VLOOKUP($D110,月別収支!$A$2:$H$13,8,FALSE))</f>
        <v>-52677</v>
      </c>
      <c r="Y110" s="10">
        <f ca="1">-VLOOKUP($D110,月別収支!$A$2:$H$13,3,FALSE)</f>
        <v>-75000</v>
      </c>
      <c r="Z110" s="10">
        <f ca="1">-VLOOKUP($D110,月別収支!$A$2:$H$13,4,FALSE)</f>
        <v>-27000</v>
      </c>
      <c r="AA110" s="10">
        <f ca="1">-VLOOKUP($D110,月別収支!$A$2:$H$13,6,FALSE)</f>
        <v>-10000</v>
      </c>
      <c r="AB110" s="10">
        <f ca="1">-(
VLOOKUP($D110,月別収支!$A$2:$H$13,5,FALSE)+IF(AND(入力項目!$I$27&lt;=$A110,ISEVEN($A110-入力項目!$I$27),入力項目!$I$28=$D110),入力項目!$I$26,0)
+IF(入力項目!$K$26=TRUE,
IFERROR(VLOOKUP($K110,マイカーローン計算!C:P,13,FALSE),0),
IFERROR(
  IF(AND($C110&gt;0,MOD($C110,入力項目!$N$22)=0,$D110=入力項目!$N$23),入力項目!$N$24,0),
 0
)
)
)</f>
        <v>-20000</v>
      </c>
      <c r="AC110" s="10">
        <f ca="1">-IF($A110&lt;入力項目!$N$33,入力項目!$N$35,IF(AND($A110=入力項目!$N$33,$D110&lt;=入力項目!$N$34),入力項目!$N$35,0))</f>
        <v>0</v>
      </c>
      <c r="AD110">
        <f ca="1">-(
_xlfn.IFS(
P110&lt;=入力項目!$S$11,0,
AND(P110&gt;=入力項目!$S$11+1,P110&lt;=3),IFERROR(VLOOKUP(入力項目!$S$12,子育て関連マスタ!$I$4:$M$5,4,FALSE),0),
AND(P110&gt;=4,P110&lt;=6),IFERROR(VLOOKUP(入力項目!$S$13,子育て関連マスタ!$I$9:$M$12,4,FALSE),0),
AND(P110&gt;=7,P110&lt;=12),IFERROR(VLOOKUP(入力項目!$S$14,子育て関連マスタ!$I$16:$M$17,4,FALSE),0),
AND(P110&gt;=13,P110&lt;=15),IFERROR(VLOOKUP(入力項目!$S$15,子育て関連マスタ!$I$21:$M$22,4,FALSE),0),
AND(P110&gt;=16,P110&lt;=18),IFERROR(VLOOKUP(入力項目!$S$16,子育て関連マスタ!$I$26:$M$28,4,FALSE),0),
AND(P110&gt;=19,P110&lt;=20,入力項目!$S$16="高専"),IFERROR(VLOOKUP(入力項目!$S$16,子育て関連マスタ!$I$26:$M$28,4,FALSE),0),
AND(P110&gt;=19,P110&lt;=20,入力項目!$S$16&lt;&gt;"高専"),IFERROR(VLOOKUP(入力項目!$S$17,子育て関連マスタ!$I$32:$M$37,4,FALSE),0),
AND(P110&gt;=21,P110&lt;=22,入力項目!$S$16="高専"),IFERROR(VLOOKUP(入力項目!$S$17,子育て関連マスタ!$I$32:$M$34,4,FALSE),0),
AND(P110&gt;=21,P110&lt;=22,入力項目!$S$16&lt;&gt;"高専"),IFERROR(VLOOKUP(入力項目!$S$17,子育て関連マスタ!$I$32:$M$34,4,FALSE),0),
P110&gt;=23,0
) +
IF($D110=4,
  IFERROR(_xlfn.IFS(
  P110&lt;=入力項目!$S$11,0,
  AND(P110=入力項目!$S$11),IFERROR(VLOOKUP(入力項目!$S$12,子育て関連マスタ!$I$4:$M$5,2,FALSE),0),
  AND(P110=4),IFERROR(VLOOKUP(入力項目!$S$13,子育て関連マスタ!$I$9:$M$12,2,FALSE),0),
  AND(P110=7),IFERROR(VLOOKUP(入力項目!$S$14,子育て関連マスタ!$I$16:$M$17,2,FALSE),0),
  AND(P110=13),IFERROR(VLOOKUP(入力項目!$S$15,子育て関連マスタ!$I$21:$M$22,2,FALSE),0),
  AND(P110=16),IFERROR(VLOOKUP(入力項目!$S$16,子育て関連マスタ!$I$26:$M$28,2,FALSE),0),
  AND(P110=19,入力項目!$S$16&lt;&gt;"高専"),IFERROR(VLOOKUP(入力項目!$S$17,子育て関連マスタ!$I$32:$M$37,2,FALSE),0),
  AND(P110=21,入力項目!$S$16="高専"),IFERROR(VLOOKUP(入力項目!$S$17,子育て関連マスタ!$I$32:$M$37,2,FALSE),0),
  P110&gt;=22,0
  ),0),0
) +
IF(AND(P110&gt;=1,P110&lt;=15),IF($D110=入力項目!$S$8,入力項目!$S$3,0),0) +
IF(AND(P110&gt;=1,P110&lt;=15),IF($D110=5,入力項目!$S$4,0),0) +
IF(AND(P110&gt;=1,P110&lt;=15),IF($D110=12,入力項目!$S$5,0),0) +
IF(AND(入力項目!$S$7=$A110,入力項目!$S$8=$D110),子育て関連マスタ!$C$14,0) +
IFERROR(IF(AND(YEAR(EDATE(DATE(入力項目!$S$7,入力項目!$S$8,1),1))=$A110,MONTH(EDATE(DATE(入力項目!$S$7,入力項目!$S$8,1),1))=$D110),子育て関連マスタ!$C$15,0),0) +
IF(AND(OR(P110=3,P110=5,P110=7),$D110=11),子育て関連マスタ!$C$17,0) +
IF(AND(P110=20,$D110=1),子育て関連マスタ!$C$18,0) +
IF(AND(P110=20,$D110=1),
IFERROR(_xlfn.IFS(
入力項目!$S$10="男",子育て関連マスタ!$C$18,
入力項目!$S$10="女",子育て関連マスタ!$C$19
),0),0
) +
IF(AND(P110&gt;=入力項目!$S$18,P110&lt;=入力項目!$S$19),入力項目!$S$20,0) +
IF(AND(P110&gt;=入力項目!$S$21,P110&lt;=入力項目!$S$22),入力項目!$S$23,0) +
IF(AND(P110&gt;=入力項目!$S$24,P110&lt;=入力項目!$S$25),入力項目!$S$26,0)
)</f>
        <v>-45000</v>
      </c>
      <c r="AE110">
        <f ca="1">-(
_xlfn.IFS(
Q110&lt;=入力項目!$S$11,0,
AND(Q110&gt;=入力項目!$S$11+1,Q110&lt;=3),IFERROR(VLOOKUP(入力項目!$S$12,子育て関連マスタ!$I$4:$M$5,4,FALSE),0),
AND(Q110&gt;=4,Q110&lt;=6),IFERROR(VLOOKUP(入力項目!$S$13,子育て関連マスタ!$I$9:$M$12,4,FALSE),0),
AND(Q110&gt;=7,Q110&lt;=12),IFERROR(VLOOKUP(入力項目!$S$14,子育て関連マスタ!$I$16:$M$17,4,FALSE),0),
AND(Q110&gt;=13,Q110&lt;=15),IFERROR(VLOOKUP(入力項目!$S$15,子育て関連マスタ!$I$21:$M$22,4,FALSE),0),
AND(Q110&gt;=16,Q110&lt;=18),IFERROR(VLOOKUP(入力項目!$S$16,子育て関連マスタ!$I$26:$M$28,4,FALSE),0),
AND(Q110&gt;=19,Q110&lt;=20,入力項目!$S$16="高専"),IFERROR(VLOOKUP(入力項目!$S$16,子育て関連マスタ!$I$26:$M$28,4,FALSE),0),
AND(Q110&gt;=19,Q110&lt;=20,入力項目!$S$16&lt;&gt;"高専"),IFERROR(VLOOKUP(入力項目!$S$17,子育て関連マスタ!$I$32:$M$37,4,FALSE),0),
AND(Q110&gt;=21,Q110&lt;=22,入力項目!$S$16="高専"),IFERROR(VLOOKUP(入力項目!$S$17,子育て関連マスタ!$I$32:$M$34,4,FALSE),0),
AND(Q110&gt;=21,Q110&lt;=22,入力項目!$S$16&lt;&gt;"高専"),IFERROR(VLOOKUP(入力項目!$S$17,子育て関連マスタ!$I$32:$M$34,4,FALSE),0),
Q110&gt;=23,0
) +
IF($D110=4,
  IFERROR(_xlfn.IFS(
  Q110&lt;=入力項目!$S$11,0,
  AND(Q110=入力項目!$S$11),IFERROR(VLOOKUP(入力項目!$S$12,子育て関連マスタ!$I$4:$M$5,2,FALSE),0),
  AND(Q110=4),IFERROR(VLOOKUP(入力項目!$S$13,子育て関連マスタ!$I$9:$M$12,2,FALSE),0),
  AND(Q110=7),IFERROR(VLOOKUP(入力項目!$S$14,子育て関連マスタ!$I$16:$M$17,2,FALSE),0),
  AND(Q110=13),IFERROR(VLOOKUP(入力項目!$S$15,子育て関連マスタ!$I$21:$M$22,2,FALSE),0),
  AND(Q110=16),IFERROR(VLOOKUP(入力項目!$S$16,子育て関連マスタ!$I$26:$M$28,2,FALSE),0),
  AND(Q110=19,入力項目!$S$16&lt;&gt;"高専"),IFERROR(VLOOKUP(入力項目!$S$17,子育て関連マスタ!$I$32:$M$37,2,FALSE),0),
  AND(Q110=21,入力項目!$S$16="高専"),IFERROR(VLOOKUP(入力項目!$S$17,子育て関連マスタ!$I$32:$M$37,2,FALSE),0),
  Q110&gt;=22,0
  ),0),0
) +
IF(AND(Q110&gt;=1,Q110&lt;=15),IF($D110=入力項目!$S$8,入力項目!$S$3,0),0) +
IF(AND(Q110&gt;=1,Q110&lt;=15),IF($D110=5,入力項目!$S$4,0),0) +
IF(AND(Q110&gt;=1,Q110&lt;=15),IF($D110=12,入力項目!$S$5,0),0) +
IF(AND(入力項目!$S$7=$A110,入力項目!$S$8=$D110),子育て関連マスタ!$C$14,0) +
IFERROR(IF(AND(YEAR(EDATE(DATE(入力項目!$S$7,入力項目!$S$8,1),1))=$A110,MONTH(EDATE(DATE(入力項目!$S$7,入力項目!$S$8,1),1))=$D110),子育て関連マスタ!$C$15,0),0) +
IF(AND(OR(Q110=3,Q110=5,Q110=7),$D110=11),子育て関連マスタ!$C$17,0) +
IF(AND(Q110=20,$D110=1),子育て関連マスタ!$C$18,0) +
IF(AND(Q110=20,$D110=1),
IFERROR(_xlfn.IFS(
入力項目!$S$10="男",子育て関連マスタ!$C$18,
入力項目!$S$10="女",子育て関連マスタ!$C$19
),0),0
) +
IF(AND(Q110&gt;=入力項目!$S$18,Q110&lt;=入力項目!$S$19),入力項目!$S$20,0) +
IF(AND(Q110&gt;=入力項目!$S$21,Q110&lt;=入力項目!$S$22),入力項目!$S$23,0) +
IF(AND(Q110&gt;=入力項目!$S$24,Q110&lt;=入力項目!$S$25),入力項目!$S$26,0)
)</f>
        <v>-40000</v>
      </c>
      <c r="AF110">
        <f ca="1">-(
_xlfn.IFS(
R110&lt;=入力項目!$S$11,0,
AND(R110&gt;=入力項目!$S$11+1,R110&lt;=3),IFERROR(VLOOKUP(入力項目!$S$12,子育て関連マスタ!$I$4:$M$5,4,FALSE),0),
AND(R110&gt;=4,R110&lt;=6),IFERROR(VLOOKUP(入力項目!$S$13,子育て関連マスタ!$I$9:$M$12,4,FALSE),0),
AND(R110&gt;=7,R110&lt;=12),IFERROR(VLOOKUP(入力項目!$S$14,子育て関連マスタ!$I$16:$M$17,4,FALSE),0),
AND(R110&gt;=13,R110&lt;=15),IFERROR(VLOOKUP(入力項目!$S$15,子育て関連マスタ!$I$21:$M$22,4,FALSE),0),
AND(R110&gt;=16,R110&lt;=18),IFERROR(VLOOKUP(入力項目!$S$16,子育て関連マスタ!$I$26:$M$28,4,FALSE),0),
AND(R110&gt;=19,R110&lt;=20,入力項目!$S$16="高専"),IFERROR(VLOOKUP(入力項目!$S$16,子育て関連マスタ!$I$26:$M$28,4,FALSE),0),
AND(R110&gt;=19,R110&lt;=20,入力項目!$S$16&lt;&gt;"高専"),IFERROR(VLOOKUP(入力項目!$S$17,子育て関連マスタ!$I$32:$M$37,4,FALSE),0),
AND(R110&gt;=21,R110&lt;=22,入力項目!$S$16="高専"),IFERROR(VLOOKUP(入力項目!$S$17,子育て関連マスタ!$I$32:$M$34,4,FALSE),0),
AND(R110&gt;=21,R110&lt;=22,入力項目!$S$16&lt;&gt;"高専"),IFERROR(VLOOKUP(入力項目!$S$17,子育て関連マスタ!$I$32:$M$34,4,FALSE),0),
R110&gt;=23,0
) +
IF($D110=4,
  IFERROR(_xlfn.IFS(
  R110&lt;=入力項目!$S$11,0,
  AND(R110=入力項目!$S$11),IFERROR(VLOOKUP(入力項目!$S$12,子育て関連マスタ!$I$4:$M$5,2,FALSE),0),
  AND(R110=4),IFERROR(VLOOKUP(入力項目!$S$13,子育て関連マスタ!$I$9:$M$12,2,FALSE),0),
  AND(R110=7),IFERROR(VLOOKUP(入力項目!$S$14,子育て関連マスタ!$I$16:$M$17,2,FALSE),0),
  AND(R110=13),IFERROR(VLOOKUP(入力項目!$S$15,子育て関連マスタ!$I$21:$M$22,2,FALSE),0),
  AND(R110=16),IFERROR(VLOOKUP(入力項目!$S$16,子育て関連マスタ!$I$26:$M$28,2,FALSE),0),
  AND(R110=19,入力項目!$S$16&lt;&gt;"高専"),IFERROR(VLOOKUP(入力項目!$S$17,子育て関連マスタ!$I$32:$M$37,2,FALSE),0),
  AND(R110=21,入力項目!$S$16="高専"),IFERROR(VLOOKUP(入力項目!$S$17,子育て関連マスタ!$I$32:$M$37,2,FALSE),0),
  R110&gt;=22,0
  ),0),0
) +
IF(AND(R110&gt;=1,R110&lt;=15),IF($D110=入力項目!$S$8,入力項目!$S$3,0),0) +
IF(AND(R110&gt;=1,R110&lt;=15),IF($D110=5,入力項目!$S$4,0),0) +
IF(AND(R110&gt;=1,R110&lt;=15),IF($D110=12,入力項目!$S$5,0),0) +
IF(AND(入力項目!$S$7=$A110,入力項目!$S$8=$D110),子育て関連マスタ!$C$14,0) +
IFERROR(IF(AND(YEAR(EDATE(DATE(入力項目!$S$7,入力項目!$S$8,1),1))=$A110,MONTH(EDATE(DATE(入力項目!$S$7,入力項目!$S$8,1),1))=$D110),子育て関連マスタ!$C$15,0),0) +
IF(AND(OR(R110=3,R110=5,R110=7),$D110=11),子育て関連マスタ!$C$17,0) +
IF(AND(R110=20,$D110=1),子育て関連マスタ!$C$18,0) +
IF(AND(R110=20,$D110=1),
IFERROR(_xlfn.IFS(
入力項目!$S$10="男",子育て関連マスタ!$C$18,
入力項目!$S$10="女",子育て関連マスタ!$C$19
),0),0
) +
IF(AND(R110&gt;=入力項目!$S$18,R110&lt;=入力項目!$S$19),入力項目!$S$20,0) +
IF(AND(R110&gt;=入力項目!$S$21,R110&lt;=入力項目!$S$22),入力項目!$S$23,0) +
IF(AND(R110&gt;=入力項目!$S$24,R110&lt;=入力項目!$S$25),入力項目!$S$26,0)
)</f>
        <v>0</v>
      </c>
      <c r="AG110">
        <f ca="1">-(
_xlfn.IFS(
S110&lt;=入力項目!$S$11,0,
AND(S110&gt;=入力項目!$S$11+1,S110&lt;=3),IFERROR(VLOOKUP(入力項目!$S$12,子育て関連マスタ!$I$4:$M$5,4,FALSE),0),
AND(S110&gt;=4,S110&lt;=6),IFERROR(VLOOKUP(入力項目!$S$13,子育て関連マスタ!$I$9:$M$12,4,FALSE),0),
AND(S110&gt;=7,S110&lt;=12),IFERROR(VLOOKUP(入力項目!$S$14,子育て関連マスタ!$I$16:$M$17,4,FALSE),0),
AND(S110&gt;=13,S110&lt;=15),IFERROR(VLOOKUP(入力項目!$S$15,子育て関連マスタ!$I$21:$M$22,4,FALSE),0),
AND(S110&gt;=16,S110&lt;=18),IFERROR(VLOOKUP(入力項目!$S$16,子育て関連マスタ!$I$26:$M$28,4,FALSE),0),
AND(S110&gt;=19,S110&lt;=20,入力項目!$S$16="高専"),IFERROR(VLOOKUP(入力項目!$S$16,子育て関連マスタ!$I$26:$M$28,4,FALSE),0),
AND(S110&gt;=19,S110&lt;=20,入力項目!$S$16&lt;&gt;"高専"),IFERROR(VLOOKUP(入力項目!$S$17,子育て関連マスタ!$I$32:$M$37,4,FALSE),0),
AND(S110&gt;=21,S110&lt;=22,入力項目!$S$16="高専"),IFERROR(VLOOKUP(入力項目!$S$17,子育て関連マスタ!$I$32:$M$34,4,FALSE),0),
AND(S110&gt;=21,S110&lt;=22,入力項目!$S$16&lt;&gt;"高専"),IFERROR(VLOOKUP(入力項目!$S$17,子育て関連マスタ!$I$32:$M$34,4,FALSE),0),
S110&gt;=23,0
) +
IF($D110=4,
  IFERROR(_xlfn.IFS(
  S110&lt;=入力項目!$S$11,0,
  AND(S110=入力項目!$S$11),IFERROR(VLOOKUP(入力項目!$S$12,子育て関連マスタ!$I$4:$M$5,2,FALSE),0),
  AND(S110=4),IFERROR(VLOOKUP(入力項目!$S$13,子育て関連マスタ!$I$9:$M$12,2,FALSE),0),
  AND(S110=7),IFERROR(VLOOKUP(入力項目!$S$14,子育て関連マスタ!$I$16:$M$17,2,FALSE),0),
  AND(S110=13),IFERROR(VLOOKUP(入力項目!$S$15,子育て関連マスタ!$I$21:$M$22,2,FALSE),0),
  AND(S110=16),IFERROR(VLOOKUP(入力項目!$S$16,子育て関連マスタ!$I$26:$M$28,2,FALSE),0),
  AND(S110=19,入力項目!$S$16&lt;&gt;"高専"),IFERROR(VLOOKUP(入力項目!$S$17,子育て関連マスタ!$I$32:$M$37,2,FALSE),0),
  AND(S110=21,入力項目!$S$16="高専"),IFERROR(VLOOKUP(入力項目!$S$17,子育て関連マスタ!$I$32:$M$37,2,FALSE),0),
  S110&gt;=22,0
  ),0),0
) +
IF(AND(S110&gt;=1,S110&lt;=15),IF($D110=入力項目!$S$8,入力項目!$S$3,0),0) +
IF(AND(S110&gt;=1,S110&lt;=15),IF($D110=5,入力項目!$S$4,0),0) +
IF(AND(S110&gt;=1,S110&lt;=15),IF($D110=12,入力項目!$S$5,0),0) +
IF(AND(入力項目!$S$7=$A110,入力項目!$S$8=$D110),子育て関連マスタ!$C$14,0) +
IFERROR(IF(AND(YEAR(EDATE(DATE(入力項目!$S$7,入力項目!$S$8,1),1))=$A110,MONTH(EDATE(DATE(入力項目!$S$7,入力項目!$S$8,1),1))=$D110),子育て関連マスタ!$C$15,0),0) +
IF(AND(OR(S110=3,S110=5,S110=7),$D110=11),子育て関連マスタ!$C$17,0) +
IF(AND(S110=20,$D110=1),子育て関連マスタ!$C$18,0) +
IF(AND(S110=20,$D110=1),
IFERROR(_xlfn.IFS(
入力項目!$S$10="男",子育て関連マスタ!$C$18,
入力項目!$S$10="女",子育て関連マスタ!$C$19
),0),0
) +
IF(AND(S110&gt;=入力項目!$S$18,S110&lt;=入力項目!$S$19),入力項目!$S$20,0) +
IF(AND(S110&gt;=入力項目!$S$21,S110&lt;=入力項目!$S$22),入力項目!$S$23,0) +
IF(AND(S110&gt;=入力項目!$S$24,S110&lt;=入力項目!$S$25),入力項目!$S$26,0)
)</f>
        <v>0</v>
      </c>
      <c r="AH110">
        <f ca="1">-(
_xlfn.IFS(
T110&lt;=入力項目!$S$11,0,
AND(T110&gt;=入力項目!$S$11+1,T110&lt;=3),IFERROR(VLOOKUP(入力項目!$S$12,子育て関連マスタ!$I$4:$M$5,4,FALSE),0),
AND(T110&gt;=4,T110&lt;=6),IFERROR(VLOOKUP(入力項目!$S$13,子育て関連マスタ!$I$9:$M$12,4,FALSE),0),
AND(T110&gt;=7,T110&lt;=12),IFERROR(VLOOKUP(入力項目!$S$14,子育て関連マスタ!$I$16:$M$17,4,FALSE),0),
AND(T110&gt;=13,T110&lt;=15),IFERROR(VLOOKUP(入力項目!$S$15,子育て関連マスタ!$I$21:$M$22,4,FALSE),0),
AND(T110&gt;=16,T110&lt;=18),IFERROR(VLOOKUP(入力項目!$S$16,子育て関連マスタ!$I$26:$M$28,4,FALSE),0),
AND(T110&gt;=19,T110&lt;=20,入力項目!$S$16="高専"),IFERROR(VLOOKUP(入力項目!$S$16,子育て関連マスタ!$I$26:$M$28,4,FALSE),0),
AND(T110&gt;=19,T110&lt;=20,入力項目!$S$16&lt;&gt;"高専"),IFERROR(VLOOKUP(入力項目!$S$17,子育て関連マスタ!$I$32:$M$37,4,FALSE),0),
AND(T110&gt;=21,T110&lt;=22,入力項目!$S$16="高専"),IFERROR(VLOOKUP(入力項目!$S$17,子育て関連マスタ!$I$32:$M$34,4,FALSE),0),
AND(T110&gt;=21,T110&lt;=22,入力項目!$S$16&lt;&gt;"高専"),IFERROR(VLOOKUP(入力項目!$S$17,子育て関連マスタ!$I$32:$M$34,4,FALSE),0),
T110&gt;=23,0
) +
IF($D110=4,
  IFERROR(_xlfn.IFS(
  T110&lt;=入力項目!$S$11,0,
  AND(T110=入力項目!$S$11),IFERROR(VLOOKUP(入力項目!$S$12,子育て関連マスタ!$I$4:$M$5,2,FALSE),0),
  AND(T110=4),IFERROR(VLOOKUP(入力項目!$S$13,子育て関連マスタ!$I$9:$M$12,2,FALSE),0),
  AND(T110=7),IFERROR(VLOOKUP(入力項目!$S$14,子育て関連マスタ!$I$16:$M$17,2,FALSE),0),
  AND(T110=13),IFERROR(VLOOKUP(入力項目!$S$15,子育て関連マスタ!$I$21:$M$22,2,FALSE),0),
  AND(T110=16),IFERROR(VLOOKUP(入力項目!$S$16,子育て関連マスタ!$I$26:$M$28,2,FALSE),0),
  AND(T110=19,入力項目!$S$16&lt;&gt;"高専"),IFERROR(VLOOKUP(入力項目!$S$17,子育て関連マスタ!$I$32:$M$37,2,FALSE),0),
  AND(T110=21,入力項目!$S$16="高専"),IFERROR(VLOOKUP(入力項目!$S$17,子育て関連マスタ!$I$32:$M$37,2,FALSE),0),
  T110&gt;=22,0
  ),0),0
) +
IF(AND(T110&gt;=1,T110&lt;=15),IF($D110=入力項目!$S$8,入力項目!$S$3,0),0) +
IF(AND(T110&gt;=1,T110&lt;=15),IF($D110=5,入力項目!$S$4,0),0) +
IF(AND(T110&gt;=1,T110&lt;=15),IF($D110=12,入力項目!$S$5,0),0) +
IF(AND(入力項目!$S$7=$A110,入力項目!$S$8=$D110),子育て関連マスタ!$C$14,0) +
IFERROR(IF(AND(YEAR(EDATE(DATE(入力項目!$S$7,入力項目!$S$8,1),1))=$A110,MONTH(EDATE(DATE(入力項目!$S$7,入力項目!$S$8,1),1))=$D110),子育て関連マスタ!$C$15,0),0) +
IF(AND(OR(T110=3,T110=5,T110=7),$D110=11),子育て関連マスタ!$C$17,0) +
IF(AND(T110=20,$D110=1),子育て関連マスタ!$C$18,0) +
IF(AND(T110=20,$D110=1),
IFERROR(_xlfn.IFS(
入力項目!$S$10="男",子育て関連マスタ!$C$18,
入力項目!$S$10="女",子育て関連マスタ!$C$19
),0),0
) +
IF(AND(T110&gt;=入力項目!$S$18,T110&lt;=入力項目!$S$19),入力項目!$S$20,0) +
IF(AND(T110&gt;=入力項目!$S$21,T110&lt;=入力項目!$S$22),入力項目!$S$23,0) +
IF(AND(T110&gt;=入力項目!$S$24,T110&lt;=入力項目!$S$25),入力項目!$S$26,0)
)</f>
        <v>0</v>
      </c>
      <c r="AI110">
        <f ca="1">-(
_xlfn.IFS(
U110&lt;=入力項目!$S$11,0,
AND(U110&gt;=入力項目!$S$11+1,U110&lt;=3),IFERROR(VLOOKUP(入力項目!$S$12,子育て関連マスタ!$I$4:$M$5,4,FALSE),0),
AND(U110&gt;=4,U110&lt;=6),IFERROR(VLOOKUP(入力項目!$S$13,子育て関連マスタ!$I$9:$M$12,4,FALSE),0),
AND(U110&gt;=7,U110&lt;=12),IFERROR(VLOOKUP(入力項目!$S$14,子育て関連マスタ!$I$16:$M$17,4,FALSE),0),
AND(U110&gt;=13,U110&lt;=15),IFERROR(VLOOKUP(入力項目!$S$15,子育て関連マスタ!$I$21:$M$22,4,FALSE),0),
AND(U110&gt;=16,U110&lt;=18),IFERROR(VLOOKUP(入力項目!$S$16,子育て関連マスタ!$I$26:$M$28,4,FALSE),0),
AND(U110&gt;=19,U110&lt;=20,入力項目!$S$16="高専"),IFERROR(VLOOKUP(入力項目!$S$16,子育て関連マスタ!$I$26:$M$28,4,FALSE),0),
AND(U110&gt;=19,U110&lt;=20,入力項目!$S$16&lt;&gt;"高専"),IFERROR(VLOOKUP(入力項目!$S$17,子育て関連マスタ!$I$32:$M$37,4,FALSE),0),
AND(U110&gt;=21,U110&lt;=22,入力項目!$S$16="高専"),IFERROR(VLOOKUP(入力項目!$S$17,子育て関連マスタ!$I$32:$M$34,4,FALSE),0),
AND(U110&gt;=21,U110&lt;=22,入力項目!$S$16&lt;&gt;"高専"),IFERROR(VLOOKUP(入力項目!$S$17,子育て関連マスタ!$I$32:$M$34,4,FALSE),0),
U110&gt;=23,0
) +
IF($D110=4,
  IFERROR(_xlfn.IFS(
  U110&lt;=入力項目!$S$11,0,
  AND(U110=入力項目!$S$11),IFERROR(VLOOKUP(入力項目!$S$12,子育て関連マスタ!$I$4:$M$5,2,FALSE),0),
  AND(U110=4),IFERROR(VLOOKUP(入力項目!$S$13,子育て関連マスタ!$I$9:$M$12,2,FALSE),0),
  AND(U110=7),IFERROR(VLOOKUP(入力項目!$S$14,子育て関連マスタ!$I$16:$M$17,2,FALSE),0),
  AND(U110=13),IFERROR(VLOOKUP(入力項目!$S$15,子育て関連マスタ!$I$21:$M$22,2,FALSE),0),
  AND(U110=16),IFERROR(VLOOKUP(入力項目!$S$16,子育て関連マスタ!$I$26:$M$28,2,FALSE),0),
  AND(U110=19,入力項目!$S$16&lt;&gt;"高専"),IFERROR(VLOOKUP(入力項目!$S$17,子育て関連マスタ!$I$32:$M$37,2,FALSE),0),
  AND(U110=21,入力項目!$S$16="高専"),IFERROR(VLOOKUP(入力項目!$S$17,子育て関連マスタ!$I$32:$M$37,2,FALSE),0),
  U110&gt;=22,0
  ),0),0
) +
IF(AND(U110&gt;=1,U110&lt;=15),IF($D110=入力項目!$S$8,入力項目!$S$3,0),0) +
IF(AND(U110&gt;=1,U110&lt;=15),IF($D110=5,入力項目!$S$4,0),0) +
IF(AND(U110&gt;=1,U110&lt;=15),IF($D110=12,入力項目!$S$5,0),0) +
IF(AND(入力項目!$S$7=$A110,入力項目!$S$8=$D110),子育て関連マスタ!$C$14,0) +
IFERROR(IF(AND(YEAR(EDATE(DATE(入力項目!$S$7,入力項目!$S$8,1),1))=$A110,MONTH(EDATE(DATE(入力項目!$S$7,入力項目!$S$8,1),1))=$D110),子育て関連マスタ!$C$15,0),0) +
IF(AND(OR(U110=3,U110=5,U110=7),$D110=11),子育て関連マスタ!$C$17,0) +
IF(AND(U110=20,$D110=1),子育て関連マスタ!$C$18,0) +
IF(AND(U110=20,$D110=1),
IFERROR(_xlfn.IFS(
入力項目!$S$10="男",子育て関連マスタ!$C$18,
入力項目!$S$10="女",子育て関連マスタ!$C$19
),0),0
) +
IF(AND(U110&gt;=入力項目!$S$18,U110&lt;=入力項目!$S$19),入力項目!$S$20,0) +
IF(AND(U110&gt;=入力項目!$S$21,U110&lt;=入力項目!$S$22),入力項目!$S$23,0) +
IF(AND(U110&gt;=入力項目!$S$24,U110&lt;=入力項目!$S$25),入力項目!$S$26,0)
)</f>
        <v>0</v>
      </c>
      <c r="AJ110" s="10">
        <f ca="1">-VLOOKUP($D110,月別収支!$A$2:$H$13,7,FALSE)</f>
        <v>-20000</v>
      </c>
    </row>
    <row r="111" spans="1:36" x14ac:dyDescent="0.4">
      <c r="A111">
        <f t="shared" ca="1" si="37"/>
        <v>2033</v>
      </c>
      <c r="B111">
        <f t="shared" ca="1" si="27"/>
        <v>2033</v>
      </c>
      <c r="C111">
        <f t="shared" ca="1" si="28"/>
        <v>9</v>
      </c>
      <c r="D111">
        <f t="shared" ca="1" si="38"/>
        <v>9</v>
      </c>
      <c r="E111" t="str">
        <f t="shared" ca="1" si="22"/>
        <v>2033年9月</v>
      </c>
      <c r="F111">
        <f ca="1">IF(OR(入力項目!$N$5&lt;$A111,AND(入力項目!$N$5=$A111,入力項目!$N$6&lt;$D111)),IF(F110=0,1,IF(G111=12,F110+1,F110)),0)</f>
        <v>8</v>
      </c>
      <c r="G111">
        <f ca="1">IF(OR(入力項目!$N$5&lt;$A111,AND(入力項目!$N$5=$A111,入力項目!$N$6&lt;$D111)),IF(G110=12,1,G110+1),0)</f>
        <v>11</v>
      </c>
      <c r="H111" t="str">
        <f t="shared" ca="1" si="23"/>
        <v>8_11</v>
      </c>
      <c r="I111">
        <f ca="1">IF(
  IFERROR(AND($C111&gt;0,MOD($C111,入力項目!$N$22)=0,$D111=入力項目!$N$23), FALSE),
  1,
  IF(
    AND(I110&gt;0,J110=12),
    IF(I110=入力項目!$N$28, 0, I110+1),
    I110
  )
)</f>
        <v>0</v>
      </c>
      <c r="J111">
        <f ca="1">IF($D111=入力項目!$N$23,1,IFERROR(J110+1,1))</f>
        <v>4</v>
      </c>
      <c r="K111" t="str">
        <f t="shared" ca="1" si="24"/>
        <v>0_4</v>
      </c>
      <c r="L111">
        <f ca="1">L110+IF(入力項目!$D$4=$D111,1,0)</f>
        <v>37</v>
      </c>
      <c r="M111" t="str">
        <f t="shared" ca="1" si="25"/>
        <v>37歳</v>
      </c>
      <c r="N111">
        <f t="shared" ca="1" si="29"/>
        <v>38</v>
      </c>
      <c r="O111" t="str">
        <f t="shared" ca="1" si="26"/>
        <v>38歳</v>
      </c>
      <c r="P111">
        <f t="shared" ca="1" si="30"/>
        <v>13</v>
      </c>
      <c r="Q111">
        <f t="shared" ca="1" si="31"/>
        <v>11</v>
      </c>
      <c r="R111">
        <f t="shared" ca="1" si="32"/>
        <v>2034</v>
      </c>
      <c r="S111">
        <f t="shared" ca="1" si="33"/>
        <v>2034</v>
      </c>
      <c r="T111">
        <f t="shared" ca="1" si="34"/>
        <v>2034</v>
      </c>
      <c r="U111">
        <f t="shared" ca="1" si="35"/>
        <v>2034</v>
      </c>
      <c r="V111" s="10">
        <f t="shared" ca="1" si="36"/>
        <v>14882807</v>
      </c>
      <c r="W111" s="10">
        <f ca="1">IF($L111&lt;その他マスタ!$B$1,VLOOKUP($D111,月別収支!$A$2:$H$13,2,FALSE),その他マスタ!$B$3)+IF(AND($L111=その他マスタ!$B$1,入力項目!$I$9="あり",$D111=入力項目!$D$4),その他マスタ!$B$2,0)</f>
        <v>300000</v>
      </c>
      <c r="X111" s="10">
        <f ca="1">-IF(入力項目!$K$5=TRUE,
IF($F111+$G111&lt;3,VLOOKUP($D111,月別収支!$A$2:$H$13,8,FALSE),0)+IFERROR(VLOOKUP($H111,住宅ローン計算!C:P,13,FALSE),0)+IF($F111&gt;1,IF(OR($G111=3,$G111=6,$G111=9,$G111=12),ROUNDUP(入力項目!$N$18/4,0),0),0),
VLOOKUP($D111,月別収支!$A$2:$H$13,8,FALSE))</f>
        <v>-52677</v>
      </c>
      <c r="Y111" s="10">
        <f ca="1">-VLOOKUP($D111,月別収支!$A$2:$H$13,3,FALSE)</f>
        <v>-75000</v>
      </c>
      <c r="Z111" s="10">
        <f ca="1">-VLOOKUP($D111,月別収支!$A$2:$H$13,4,FALSE)</f>
        <v>-27000</v>
      </c>
      <c r="AA111" s="10">
        <f ca="1">-VLOOKUP($D111,月別収支!$A$2:$H$13,6,FALSE)</f>
        <v>-10000</v>
      </c>
      <c r="AB111" s="10">
        <f ca="1">-(
VLOOKUP($D111,月別収支!$A$2:$H$13,5,FALSE)+IF(AND(入力項目!$I$27&lt;=$A111,ISEVEN($A111-入力項目!$I$27),入力項目!$I$28=$D111),入力項目!$I$26,0)
+IF(入力項目!$K$26=TRUE,
IFERROR(VLOOKUP($K111,マイカーローン計算!C:P,13,FALSE),0),
IFERROR(
  IF(AND($C111&gt;0,MOD($C111,入力項目!$N$22)=0,$D111=入力項目!$N$23),入力項目!$N$24,0),
 0
)
)
)</f>
        <v>-20000</v>
      </c>
      <c r="AC111" s="10">
        <f ca="1">-IF($A111&lt;入力項目!$N$33,入力項目!$N$35,IF(AND($A111=入力項目!$N$33,$D111&lt;=入力項目!$N$34),入力項目!$N$35,0))</f>
        <v>0</v>
      </c>
      <c r="AD111">
        <f ca="1">-(
_xlfn.IFS(
P111&lt;=入力項目!$S$11,0,
AND(P111&gt;=入力項目!$S$11+1,P111&lt;=3),IFERROR(VLOOKUP(入力項目!$S$12,子育て関連マスタ!$I$4:$M$5,4,FALSE),0),
AND(P111&gt;=4,P111&lt;=6),IFERROR(VLOOKUP(入力項目!$S$13,子育て関連マスタ!$I$9:$M$12,4,FALSE),0),
AND(P111&gt;=7,P111&lt;=12),IFERROR(VLOOKUP(入力項目!$S$14,子育て関連マスタ!$I$16:$M$17,4,FALSE),0),
AND(P111&gt;=13,P111&lt;=15),IFERROR(VLOOKUP(入力項目!$S$15,子育て関連マスタ!$I$21:$M$22,4,FALSE),0),
AND(P111&gt;=16,P111&lt;=18),IFERROR(VLOOKUP(入力項目!$S$16,子育て関連マスタ!$I$26:$M$28,4,FALSE),0),
AND(P111&gt;=19,P111&lt;=20,入力項目!$S$16="高専"),IFERROR(VLOOKUP(入力項目!$S$16,子育て関連マスタ!$I$26:$M$28,4,FALSE),0),
AND(P111&gt;=19,P111&lt;=20,入力項目!$S$16&lt;&gt;"高専"),IFERROR(VLOOKUP(入力項目!$S$17,子育て関連マスタ!$I$32:$M$37,4,FALSE),0),
AND(P111&gt;=21,P111&lt;=22,入力項目!$S$16="高専"),IFERROR(VLOOKUP(入力項目!$S$17,子育て関連マスタ!$I$32:$M$34,4,FALSE),0),
AND(P111&gt;=21,P111&lt;=22,入力項目!$S$16&lt;&gt;"高専"),IFERROR(VLOOKUP(入力項目!$S$17,子育て関連マスタ!$I$32:$M$34,4,FALSE),0),
P111&gt;=23,0
) +
IF($D111=4,
  IFERROR(_xlfn.IFS(
  P111&lt;=入力項目!$S$11,0,
  AND(P111=入力項目!$S$11),IFERROR(VLOOKUP(入力項目!$S$12,子育て関連マスタ!$I$4:$M$5,2,FALSE),0),
  AND(P111=4),IFERROR(VLOOKUP(入力項目!$S$13,子育て関連マスタ!$I$9:$M$12,2,FALSE),0),
  AND(P111=7),IFERROR(VLOOKUP(入力項目!$S$14,子育て関連マスタ!$I$16:$M$17,2,FALSE),0),
  AND(P111=13),IFERROR(VLOOKUP(入力項目!$S$15,子育て関連マスタ!$I$21:$M$22,2,FALSE),0),
  AND(P111=16),IFERROR(VLOOKUP(入力項目!$S$16,子育て関連マスタ!$I$26:$M$28,2,FALSE),0),
  AND(P111=19,入力項目!$S$16&lt;&gt;"高専"),IFERROR(VLOOKUP(入力項目!$S$17,子育て関連マスタ!$I$32:$M$37,2,FALSE),0),
  AND(P111=21,入力項目!$S$16="高専"),IFERROR(VLOOKUP(入力項目!$S$17,子育て関連マスタ!$I$32:$M$37,2,FALSE),0),
  P111&gt;=22,0
  ),0),0
) +
IF(AND(P111&gt;=1,P111&lt;=15),IF($D111=入力項目!$S$8,入力項目!$S$3,0),0) +
IF(AND(P111&gt;=1,P111&lt;=15),IF($D111=5,入力項目!$S$4,0),0) +
IF(AND(P111&gt;=1,P111&lt;=15),IF($D111=12,入力項目!$S$5,0),0) +
IF(AND(入力項目!$S$7=$A111,入力項目!$S$8=$D111),子育て関連マスタ!$C$14,0) +
IFERROR(IF(AND(YEAR(EDATE(DATE(入力項目!$S$7,入力項目!$S$8,1),1))=$A111,MONTH(EDATE(DATE(入力項目!$S$7,入力項目!$S$8,1),1))=$D111),子育て関連マスタ!$C$15,0),0) +
IF(AND(OR(P111=3,P111=5,P111=7),$D111=11),子育て関連マスタ!$C$17,0) +
IF(AND(P111=20,$D111=1),子育て関連マスタ!$C$18,0) +
IF(AND(P111=20,$D111=1),
IFERROR(_xlfn.IFS(
入力項目!$S$10="男",子育て関連マスタ!$C$18,
入力項目!$S$10="女",子育て関連マスタ!$C$19
),0),0
) +
IF(AND(P111&gt;=入力項目!$S$18,P111&lt;=入力項目!$S$19),入力項目!$S$20,0) +
IF(AND(P111&gt;=入力項目!$S$21,P111&lt;=入力項目!$S$22),入力項目!$S$23,0) +
IF(AND(P111&gt;=入力項目!$S$24,P111&lt;=入力項目!$S$25),入力項目!$S$26,0)
)</f>
        <v>-45000</v>
      </c>
      <c r="AE111">
        <f ca="1">-(
_xlfn.IFS(
Q111&lt;=入力項目!$S$11,0,
AND(Q111&gt;=入力項目!$S$11+1,Q111&lt;=3),IFERROR(VLOOKUP(入力項目!$S$12,子育て関連マスタ!$I$4:$M$5,4,FALSE),0),
AND(Q111&gt;=4,Q111&lt;=6),IFERROR(VLOOKUP(入力項目!$S$13,子育て関連マスタ!$I$9:$M$12,4,FALSE),0),
AND(Q111&gt;=7,Q111&lt;=12),IFERROR(VLOOKUP(入力項目!$S$14,子育て関連マスタ!$I$16:$M$17,4,FALSE),0),
AND(Q111&gt;=13,Q111&lt;=15),IFERROR(VLOOKUP(入力項目!$S$15,子育て関連マスタ!$I$21:$M$22,4,FALSE),0),
AND(Q111&gt;=16,Q111&lt;=18),IFERROR(VLOOKUP(入力項目!$S$16,子育て関連マスタ!$I$26:$M$28,4,FALSE),0),
AND(Q111&gt;=19,Q111&lt;=20,入力項目!$S$16="高専"),IFERROR(VLOOKUP(入力項目!$S$16,子育て関連マスタ!$I$26:$M$28,4,FALSE),0),
AND(Q111&gt;=19,Q111&lt;=20,入力項目!$S$16&lt;&gt;"高専"),IFERROR(VLOOKUP(入力項目!$S$17,子育て関連マスタ!$I$32:$M$37,4,FALSE),0),
AND(Q111&gt;=21,Q111&lt;=22,入力項目!$S$16="高専"),IFERROR(VLOOKUP(入力項目!$S$17,子育て関連マスタ!$I$32:$M$34,4,FALSE),0),
AND(Q111&gt;=21,Q111&lt;=22,入力項目!$S$16&lt;&gt;"高専"),IFERROR(VLOOKUP(入力項目!$S$17,子育て関連マスタ!$I$32:$M$34,4,FALSE),0),
Q111&gt;=23,0
) +
IF($D111=4,
  IFERROR(_xlfn.IFS(
  Q111&lt;=入力項目!$S$11,0,
  AND(Q111=入力項目!$S$11),IFERROR(VLOOKUP(入力項目!$S$12,子育て関連マスタ!$I$4:$M$5,2,FALSE),0),
  AND(Q111=4),IFERROR(VLOOKUP(入力項目!$S$13,子育て関連マスタ!$I$9:$M$12,2,FALSE),0),
  AND(Q111=7),IFERROR(VLOOKUP(入力項目!$S$14,子育て関連マスタ!$I$16:$M$17,2,FALSE),0),
  AND(Q111=13),IFERROR(VLOOKUP(入力項目!$S$15,子育て関連マスタ!$I$21:$M$22,2,FALSE),0),
  AND(Q111=16),IFERROR(VLOOKUP(入力項目!$S$16,子育て関連マスタ!$I$26:$M$28,2,FALSE),0),
  AND(Q111=19,入力項目!$S$16&lt;&gt;"高専"),IFERROR(VLOOKUP(入力項目!$S$17,子育て関連マスタ!$I$32:$M$37,2,FALSE),0),
  AND(Q111=21,入力項目!$S$16="高専"),IFERROR(VLOOKUP(入力項目!$S$17,子育て関連マスタ!$I$32:$M$37,2,FALSE),0),
  Q111&gt;=22,0
  ),0),0
) +
IF(AND(Q111&gt;=1,Q111&lt;=15),IF($D111=入力項目!$S$8,入力項目!$S$3,0),0) +
IF(AND(Q111&gt;=1,Q111&lt;=15),IF($D111=5,入力項目!$S$4,0),0) +
IF(AND(Q111&gt;=1,Q111&lt;=15),IF($D111=12,入力項目!$S$5,0),0) +
IF(AND(入力項目!$S$7=$A111,入力項目!$S$8=$D111),子育て関連マスタ!$C$14,0) +
IFERROR(IF(AND(YEAR(EDATE(DATE(入力項目!$S$7,入力項目!$S$8,1),1))=$A111,MONTH(EDATE(DATE(入力項目!$S$7,入力項目!$S$8,1),1))=$D111),子育て関連マスタ!$C$15,0),0) +
IF(AND(OR(Q111=3,Q111=5,Q111=7),$D111=11),子育て関連マスタ!$C$17,0) +
IF(AND(Q111=20,$D111=1),子育て関連マスタ!$C$18,0) +
IF(AND(Q111=20,$D111=1),
IFERROR(_xlfn.IFS(
入力項目!$S$10="男",子育て関連マスタ!$C$18,
入力項目!$S$10="女",子育て関連マスタ!$C$19
),0),0
) +
IF(AND(Q111&gt;=入力項目!$S$18,Q111&lt;=入力項目!$S$19),入力項目!$S$20,0) +
IF(AND(Q111&gt;=入力項目!$S$21,Q111&lt;=入力項目!$S$22),入力項目!$S$23,0) +
IF(AND(Q111&gt;=入力項目!$S$24,Q111&lt;=入力項目!$S$25),入力項目!$S$26,0)
)</f>
        <v>-40000</v>
      </c>
      <c r="AF111">
        <f ca="1">-(
_xlfn.IFS(
R111&lt;=入力項目!$S$11,0,
AND(R111&gt;=入力項目!$S$11+1,R111&lt;=3),IFERROR(VLOOKUP(入力項目!$S$12,子育て関連マスタ!$I$4:$M$5,4,FALSE),0),
AND(R111&gt;=4,R111&lt;=6),IFERROR(VLOOKUP(入力項目!$S$13,子育て関連マスタ!$I$9:$M$12,4,FALSE),0),
AND(R111&gt;=7,R111&lt;=12),IFERROR(VLOOKUP(入力項目!$S$14,子育て関連マスタ!$I$16:$M$17,4,FALSE),0),
AND(R111&gt;=13,R111&lt;=15),IFERROR(VLOOKUP(入力項目!$S$15,子育て関連マスタ!$I$21:$M$22,4,FALSE),0),
AND(R111&gt;=16,R111&lt;=18),IFERROR(VLOOKUP(入力項目!$S$16,子育て関連マスタ!$I$26:$M$28,4,FALSE),0),
AND(R111&gt;=19,R111&lt;=20,入力項目!$S$16="高専"),IFERROR(VLOOKUP(入力項目!$S$16,子育て関連マスタ!$I$26:$M$28,4,FALSE),0),
AND(R111&gt;=19,R111&lt;=20,入力項目!$S$16&lt;&gt;"高専"),IFERROR(VLOOKUP(入力項目!$S$17,子育て関連マスタ!$I$32:$M$37,4,FALSE),0),
AND(R111&gt;=21,R111&lt;=22,入力項目!$S$16="高専"),IFERROR(VLOOKUP(入力項目!$S$17,子育て関連マスタ!$I$32:$M$34,4,FALSE),0),
AND(R111&gt;=21,R111&lt;=22,入力項目!$S$16&lt;&gt;"高専"),IFERROR(VLOOKUP(入力項目!$S$17,子育て関連マスタ!$I$32:$M$34,4,FALSE),0),
R111&gt;=23,0
) +
IF($D111=4,
  IFERROR(_xlfn.IFS(
  R111&lt;=入力項目!$S$11,0,
  AND(R111=入力項目!$S$11),IFERROR(VLOOKUP(入力項目!$S$12,子育て関連マスタ!$I$4:$M$5,2,FALSE),0),
  AND(R111=4),IFERROR(VLOOKUP(入力項目!$S$13,子育て関連マスタ!$I$9:$M$12,2,FALSE),0),
  AND(R111=7),IFERROR(VLOOKUP(入力項目!$S$14,子育て関連マスタ!$I$16:$M$17,2,FALSE),0),
  AND(R111=13),IFERROR(VLOOKUP(入力項目!$S$15,子育て関連マスタ!$I$21:$M$22,2,FALSE),0),
  AND(R111=16),IFERROR(VLOOKUP(入力項目!$S$16,子育て関連マスタ!$I$26:$M$28,2,FALSE),0),
  AND(R111=19,入力項目!$S$16&lt;&gt;"高専"),IFERROR(VLOOKUP(入力項目!$S$17,子育て関連マスタ!$I$32:$M$37,2,FALSE),0),
  AND(R111=21,入力項目!$S$16="高専"),IFERROR(VLOOKUP(入力項目!$S$17,子育て関連マスタ!$I$32:$M$37,2,FALSE),0),
  R111&gt;=22,0
  ),0),0
) +
IF(AND(R111&gt;=1,R111&lt;=15),IF($D111=入力項目!$S$8,入力項目!$S$3,0),0) +
IF(AND(R111&gt;=1,R111&lt;=15),IF($D111=5,入力項目!$S$4,0),0) +
IF(AND(R111&gt;=1,R111&lt;=15),IF($D111=12,入力項目!$S$5,0),0) +
IF(AND(入力項目!$S$7=$A111,入力項目!$S$8=$D111),子育て関連マスタ!$C$14,0) +
IFERROR(IF(AND(YEAR(EDATE(DATE(入力項目!$S$7,入力項目!$S$8,1),1))=$A111,MONTH(EDATE(DATE(入力項目!$S$7,入力項目!$S$8,1),1))=$D111),子育て関連マスタ!$C$15,0),0) +
IF(AND(OR(R111=3,R111=5,R111=7),$D111=11),子育て関連マスタ!$C$17,0) +
IF(AND(R111=20,$D111=1),子育て関連マスタ!$C$18,0) +
IF(AND(R111=20,$D111=1),
IFERROR(_xlfn.IFS(
入力項目!$S$10="男",子育て関連マスタ!$C$18,
入力項目!$S$10="女",子育て関連マスタ!$C$19
),0),0
) +
IF(AND(R111&gt;=入力項目!$S$18,R111&lt;=入力項目!$S$19),入力項目!$S$20,0) +
IF(AND(R111&gt;=入力項目!$S$21,R111&lt;=入力項目!$S$22),入力項目!$S$23,0) +
IF(AND(R111&gt;=入力項目!$S$24,R111&lt;=入力項目!$S$25),入力項目!$S$26,0)
)</f>
        <v>0</v>
      </c>
      <c r="AG111">
        <f ca="1">-(
_xlfn.IFS(
S111&lt;=入力項目!$S$11,0,
AND(S111&gt;=入力項目!$S$11+1,S111&lt;=3),IFERROR(VLOOKUP(入力項目!$S$12,子育て関連マスタ!$I$4:$M$5,4,FALSE),0),
AND(S111&gt;=4,S111&lt;=6),IFERROR(VLOOKUP(入力項目!$S$13,子育て関連マスタ!$I$9:$M$12,4,FALSE),0),
AND(S111&gt;=7,S111&lt;=12),IFERROR(VLOOKUP(入力項目!$S$14,子育て関連マスタ!$I$16:$M$17,4,FALSE),0),
AND(S111&gt;=13,S111&lt;=15),IFERROR(VLOOKUP(入力項目!$S$15,子育て関連マスタ!$I$21:$M$22,4,FALSE),0),
AND(S111&gt;=16,S111&lt;=18),IFERROR(VLOOKUP(入力項目!$S$16,子育て関連マスタ!$I$26:$M$28,4,FALSE),0),
AND(S111&gt;=19,S111&lt;=20,入力項目!$S$16="高専"),IFERROR(VLOOKUP(入力項目!$S$16,子育て関連マスタ!$I$26:$M$28,4,FALSE),0),
AND(S111&gt;=19,S111&lt;=20,入力項目!$S$16&lt;&gt;"高専"),IFERROR(VLOOKUP(入力項目!$S$17,子育て関連マスタ!$I$32:$M$37,4,FALSE),0),
AND(S111&gt;=21,S111&lt;=22,入力項目!$S$16="高専"),IFERROR(VLOOKUP(入力項目!$S$17,子育て関連マスタ!$I$32:$M$34,4,FALSE),0),
AND(S111&gt;=21,S111&lt;=22,入力項目!$S$16&lt;&gt;"高専"),IFERROR(VLOOKUP(入力項目!$S$17,子育て関連マスタ!$I$32:$M$34,4,FALSE),0),
S111&gt;=23,0
) +
IF($D111=4,
  IFERROR(_xlfn.IFS(
  S111&lt;=入力項目!$S$11,0,
  AND(S111=入力項目!$S$11),IFERROR(VLOOKUP(入力項目!$S$12,子育て関連マスタ!$I$4:$M$5,2,FALSE),0),
  AND(S111=4),IFERROR(VLOOKUP(入力項目!$S$13,子育て関連マスタ!$I$9:$M$12,2,FALSE),0),
  AND(S111=7),IFERROR(VLOOKUP(入力項目!$S$14,子育て関連マスタ!$I$16:$M$17,2,FALSE),0),
  AND(S111=13),IFERROR(VLOOKUP(入力項目!$S$15,子育て関連マスタ!$I$21:$M$22,2,FALSE),0),
  AND(S111=16),IFERROR(VLOOKUP(入力項目!$S$16,子育て関連マスタ!$I$26:$M$28,2,FALSE),0),
  AND(S111=19,入力項目!$S$16&lt;&gt;"高専"),IFERROR(VLOOKUP(入力項目!$S$17,子育て関連マスタ!$I$32:$M$37,2,FALSE),0),
  AND(S111=21,入力項目!$S$16="高専"),IFERROR(VLOOKUP(入力項目!$S$17,子育て関連マスタ!$I$32:$M$37,2,FALSE),0),
  S111&gt;=22,0
  ),0),0
) +
IF(AND(S111&gt;=1,S111&lt;=15),IF($D111=入力項目!$S$8,入力項目!$S$3,0),0) +
IF(AND(S111&gt;=1,S111&lt;=15),IF($D111=5,入力項目!$S$4,0),0) +
IF(AND(S111&gt;=1,S111&lt;=15),IF($D111=12,入力項目!$S$5,0),0) +
IF(AND(入力項目!$S$7=$A111,入力項目!$S$8=$D111),子育て関連マスタ!$C$14,0) +
IFERROR(IF(AND(YEAR(EDATE(DATE(入力項目!$S$7,入力項目!$S$8,1),1))=$A111,MONTH(EDATE(DATE(入力項目!$S$7,入力項目!$S$8,1),1))=$D111),子育て関連マスタ!$C$15,0),0) +
IF(AND(OR(S111=3,S111=5,S111=7),$D111=11),子育て関連マスタ!$C$17,0) +
IF(AND(S111=20,$D111=1),子育て関連マスタ!$C$18,0) +
IF(AND(S111=20,$D111=1),
IFERROR(_xlfn.IFS(
入力項目!$S$10="男",子育て関連マスタ!$C$18,
入力項目!$S$10="女",子育て関連マスタ!$C$19
),0),0
) +
IF(AND(S111&gt;=入力項目!$S$18,S111&lt;=入力項目!$S$19),入力項目!$S$20,0) +
IF(AND(S111&gt;=入力項目!$S$21,S111&lt;=入力項目!$S$22),入力項目!$S$23,0) +
IF(AND(S111&gt;=入力項目!$S$24,S111&lt;=入力項目!$S$25),入力項目!$S$26,0)
)</f>
        <v>0</v>
      </c>
      <c r="AH111">
        <f ca="1">-(
_xlfn.IFS(
T111&lt;=入力項目!$S$11,0,
AND(T111&gt;=入力項目!$S$11+1,T111&lt;=3),IFERROR(VLOOKUP(入力項目!$S$12,子育て関連マスタ!$I$4:$M$5,4,FALSE),0),
AND(T111&gt;=4,T111&lt;=6),IFERROR(VLOOKUP(入力項目!$S$13,子育て関連マスタ!$I$9:$M$12,4,FALSE),0),
AND(T111&gt;=7,T111&lt;=12),IFERROR(VLOOKUP(入力項目!$S$14,子育て関連マスタ!$I$16:$M$17,4,FALSE),0),
AND(T111&gt;=13,T111&lt;=15),IFERROR(VLOOKUP(入力項目!$S$15,子育て関連マスタ!$I$21:$M$22,4,FALSE),0),
AND(T111&gt;=16,T111&lt;=18),IFERROR(VLOOKUP(入力項目!$S$16,子育て関連マスタ!$I$26:$M$28,4,FALSE),0),
AND(T111&gt;=19,T111&lt;=20,入力項目!$S$16="高専"),IFERROR(VLOOKUP(入力項目!$S$16,子育て関連マスタ!$I$26:$M$28,4,FALSE),0),
AND(T111&gt;=19,T111&lt;=20,入力項目!$S$16&lt;&gt;"高専"),IFERROR(VLOOKUP(入力項目!$S$17,子育て関連マスタ!$I$32:$M$37,4,FALSE),0),
AND(T111&gt;=21,T111&lt;=22,入力項目!$S$16="高専"),IFERROR(VLOOKUP(入力項目!$S$17,子育て関連マスタ!$I$32:$M$34,4,FALSE),0),
AND(T111&gt;=21,T111&lt;=22,入力項目!$S$16&lt;&gt;"高専"),IFERROR(VLOOKUP(入力項目!$S$17,子育て関連マスタ!$I$32:$M$34,4,FALSE),0),
T111&gt;=23,0
) +
IF($D111=4,
  IFERROR(_xlfn.IFS(
  T111&lt;=入力項目!$S$11,0,
  AND(T111=入力項目!$S$11),IFERROR(VLOOKUP(入力項目!$S$12,子育て関連マスタ!$I$4:$M$5,2,FALSE),0),
  AND(T111=4),IFERROR(VLOOKUP(入力項目!$S$13,子育て関連マスタ!$I$9:$M$12,2,FALSE),0),
  AND(T111=7),IFERROR(VLOOKUP(入力項目!$S$14,子育て関連マスタ!$I$16:$M$17,2,FALSE),0),
  AND(T111=13),IFERROR(VLOOKUP(入力項目!$S$15,子育て関連マスタ!$I$21:$M$22,2,FALSE),0),
  AND(T111=16),IFERROR(VLOOKUP(入力項目!$S$16,子育て関連マスタ!$I$26:$M$28,2,FALSE),0),
  AND(T111=19,入力項目!$S$16&lt;&gt;"高専"),IFERROR(VLOOKUP(入力項目!$S$17,子育て関連マスタ!$I$32:$M$37,2,FALSE),0),
  AND(T111=21,入力項目!$S$16="高専"),IFERROR(VLOOKUP(入力項目!$S$17,子育て関連マスタ!$I$32:$M$37,2,FALSE),0),
  T111&gt;=22,0
  ),0),0
) +
IF(AND(T111&gt;=1,T111&lt;=15),IF($D111=入力項目!$S$8,入力項目!$S$3,0),0) +
IF(AND(T111&gt;=1,T111&lt;=15),IF($D111=5,入力項目!$S$4,0),0) +
IF(AND(T111&gt;=1,T111&lt;=15),IF($D111=12,入力項目!$S$5,0),0) +
IF(AND(入力項目!$S$7=$A111,入力項目!$S$8=$D111),子育て関連マスタ!$C$14,0) +
IFERROR(IF(AND(YEAR(EDATE(DATE(入力項目!$S$7,入力項目!$S$8,1),1))=$A111,MONTH(EDATE(DATE(入力項目!$S$7,入力項目!$S$8,1),1))=$D111),子育て関連マスタ!$C$15,0),0) +
IF(AND(OR(T111=3,T111=5,T111=7),$D111=11),子育て関連マスタ!$C$17,0) +
IF(AND(T111=20,$D111=1),子育て関連マスタ!$C$18,0) +
IF(AND(T111=20,$D111=1),
IFERROR(_xlfn.IFS(
入力項目!$S$10="男",子育て関連マスタ!$C$18,
入力項目!$S$10="女",子育て関連マスタ!$C$19
),0),0
) +
IF(AND(T111&gt;=入力項目!$S$18,T111&lt;=入力項目!$S$19),入力項目!$S$20,0) +
IF(AND(T111&gt;=入力項目!$S$21,T111&lt;=入力項目!$S$22),入力項目!$S$23,0) +
IF(AND(T111&gt;=入力項目!$S$24,T111&lt;=入力項目!$S$25),入力項目!$S$26,0)
)</f>
        <v>0</v>
      </c>
      <c r="AI111">
        <f ca="1">-(
_xlfn.IFS(
U111&lt;=入力項目!$S$11,0,
AND(U111&gt;=入力項目!$S$11+1,U111&lt;=3),IFERROR(VLOOKUP(入力項目!$S$12,子育て関連マスタ!$I$4:$M$5,4,FALSE),0),
AND(U111&gt;=4,U111&lt;=6),IFERROR(VLOOKUP(入力項目!$S$13,子育て関連マスタ!$I$9:$M$12,4,FALSE),0),
AND(U111&gt;=7,U111&lt;=12),IFERROR(VLOOKUP(入力項目!$S$14,子育て関連マスタ!$I$16:$M$17,4,FALSE),0),
AND(U111&gt;=13,U111&lt;=15),IFERROR(VLOOKUP(入力項目!$S$15,子育て関連マスタ!$I$21:$M$22,4,FALSE),0),
AND(U111&gt;=16,U111&lt;=18),IFERROR(VLOOKUP(入力項目!$S$16,子育て関連マスタ!$I$26:$M$28,4,FALSE),0),
AND(U111&gt;=19,U111&lt;=20,入力項目!$S$16="高専"),IFERROR(VLOOKUP(入力項目!$S$16,子育て関連マスタ!$I$26:$M$28,4,FALSE),0),
AND(U111&gt;=19,U111&lt;=20,入力項目!$S$16&lt;&gt;"高専"),IFERROR(VLOOKUP(入力項目!$S$17,子育て関連マスタ!$I$32:$M$37,4,FALSE),0),
AND(U111&gt;=21,U111&lt;=22,入力項目!$S$16="高専"),IFERROR(VLOOKUP(入力項目!$S$17,子育て関連マスタ!$I$32:$M$34,4,FALSE),0),
AND(U111&gt;=21,U111&lt;=22,入力項目!$S$16&lt;&gt;"高専"),IFERROR(VLOOKUP(入力項目!$S$17,子育て関連マスタ!$I$32:$M$34,4,FALSE),0),
U111&gt;=23,0
) +
IF($D111=4,
  IFERROR(_xlfn.IFS(
  U111&lt;=入力項目!$S$11,0,
  AND(U111=入力項目!$S$11),IFERROR(VLOOKUP(入力項目!$S$12,子育て関連マスタ!$I$4:$M$5,2,FALSE),0),
  AND(U111=4),IFERROR(VLOOKUP(入力項目!$S$13,子育て関連マスタ!$I$9:$M$12,2,FALSE),0),
  AND(U111=7),IFERROR(VLOOKUP(入力項目!$S$14,子育て関連マスタ!$I$16:$M$17,2,FALSE),0),
  AND(U111=13),IFERROR(VLOOKUP(入力項目!$S$15,子育て関連マスタ!$I$21:$M$22,2,FALSE),0),
  AND(U111=16),IFERROR(VLOOKUP(入力項目!$S$16,子育て関連マスタ!$I$26:$M$28,2,FALSE),0),
  AND(U111=19,入力項目!$S$16&lt;&gt;"高専"),IFERROR(VLOOKUP(入力項目!$S$17,子育て関連マスタ!$I$32:$M$37,2,FALSE),0),
  AND(U111=21,入力項目!$S$16="高専"),IFERROR(VLOOKUP(入力項目!$S$17,子育て関連マスタ!$I$32:$M$37,2,FALSE),0),
  U111&gt;=22,0
  ),0),0
) +
IF(AND(U111&gt;=1,U111&lt;=15),IF($D111=入力項目!$S$8,入力項目!$S$3,0),0) +
IF(AND(U111&gt;=1,U111&lt;=15),IF($D111=5,入力項目!$S$4,0),0) +
IF(AND(U111&gt;=1,U111&lt;=15),IF($D111=12,入力項目!$S$5,0),0) +
IF(AND(入力項目!$S$7=$A111,入力項目!$S$8=$D111),子育て関連マスタ!$C$14,0) +
IFERROR(IF(AND(YEAR(EDATE(DATE(入力項目!$S$7,入力項目!$S$8,1),1))=$A111,MONTH(EDATE(DATE(入力項目!$S$7,入力項目!$S$8,1),1))=$D111),子育て関連マスタ!$C$15,0),0) +
IF(AND(OR(U111=3,U111=5,U111=7),$D111=11),子育て関連マスタ!$C$17,0) +
IF(AND(U111=20,$D111=1),子育て関連マスタ!$C$18,0) +
IF(AND(U111=20,$D111=1),
IFERROR(_xlfn.IFS(
入力項目!$S$10="男",子育て関連マスタ!$C$18,
入力項目!$S$10="女",子育て関連マスタ!$C$19
),0),0
) +
IF(AND(U111&gt;=入力項目!$S$18,U111&lt;=入力項目!$S$19),入力項目!$S$20,0) +
IF(AND(U111&gt;=入力項目!$S$21,U111&lt;=入力項目!$S$22),入力項目!$S$23,0) +
IF(AND(U111&gt;=入力項目!$S$24,U111&lt;=入力項目!$S$25),入力項目!$S$26,0)
)</f>
        <v>0</v>
      </c>
      <c r="AJ111" s="10">
        <f ca="1">-VLOOKUP($D111,月別収支!$A$2:$H$13,7,FALSE)</f>
        <v>-20000</v>
      </c>
    </row>
    <row r="112" spans="1:36" x14ac:dyDescent="0.4">
      <c r="A112">
        <f t="shared" ca="1" si="37"/>
        <v>2033</v>
      </c>
      <c r="B112">
        <f t="shared" ca="1" si="27"/>
        <v>2033</v>
      </c>
      <c r="C112">
        <f t="shared" ca="1" si="28"/>
        <v>9</v>
      </c>
      <c r="D112">
        <f t="shared" ca="1" si="38"/>
        <v>10</v>
      </c>
      <c r="E112" t="str">
        <f t="shared" ca="1" si="22"/>
        <v>2033年10月</v>
      </c>
      <c r="F112">
        <f ca="1">IF(OR(入力項目!$N$5&lt;$A112,AND(入力項目!$N$5=$A112,入力項目!$N$6&lt;$D112)),IF(F111=0,1,IF(G112=12,F111+1,F111)),0)</f>
        <v>9</v>
      </c>
      <c r="G112">
        <f ca="1">IF(OR(入力項目!$N$5&lt;$A112,AND(入力項目!$N$5=$A112,入力項目!$N$6&lt;$D112)),IF(G111=12,1,G111+1),0)</f>
        <v>12</v>
      </c>
      <c r="H112" t="str">
        <f t="shared" ca="1" si="23"/>
        <v>9_12</v>
      </c>
      <c r="I112">
        <f ca="1">IF(
  IFERROR(AND($C112&gt;0,MOD($C112,入力項目!$N$22)=0,$D112=入力項目!$N$23), FALSE),
  1,
  IF(
    AND(I111&gt;0,J111=12),
    IF(I111=入力項目!$N$28, 0, I111+1),
    I111
  )
)</f>
        <v>0</v>
      </c>
      <c r="J112">
        <f ca="1">IF($D112=入力項目!$N$23,1,IFERROR(J111+1,1))</f>
        <v>5</v>
      </c>
      <c r="K112" t="str">
        <f t="shared" ca="1" si="24"/>
        <v>0_5</v>
      </c>
      <c r="L112">
        <f ca="1">L111+IF(入力項目!$D$4=$D112,1,0)</f>
        <v>38</v>
      </c>
      <c r="M112" t="str">
        <f t="shared" ca="1" si="25"/>
        <v>38歳</v>
      </c>
      <c r="N112">
        <f t="shared" ca="1" si="29"/>
        <v>38</v>
      </c>
      <c r="O112" t="str">
        <f t="shared" ca="1" si="26"/>
        <v>38歳</v>
      </c>
      <c r="P112">
        <f t="shared" ca="1" si="30"/>
        <v>13</v>
      </c>
      <c r="Q112">
        <f t="shared" ca="1" si="31"/>
        <v>11</v>
      </c>
      <c r="R112">
        <f t="shared" ca="1" si="32"/>
        <v>2034</v>
      </c>
      <c r="S112">
        <f t="shared" ca="1" si="33"/>
        <v>2034</v>
      </c>
      <c r="T112">
        <f t="shared" ca="1" si="34"/>
        <v>2034</v>
      </c>
      <c r="U112">
        <f t="shared" ca="1" si="35"/>
        <v>2034</v>
      </c>
      <c r="V112" s="10">
        <f t="shared" ca="1" si="36"/>
        <v>14855630</v>
      </c>
      <c r="W112" s="10">
        <f ca="1">IF($L112&lt;その他マスタ!$B$1,VLOOKUP($D112,月別収支!$A$2:$H$13,2,FALSE),その他マスタ!$B$3)+IF(AND($L112=その他マスタ!$B$1,入力項目!$I$9="あり",$D112=入力項目!$D$4),その他マスタ!$B$2,0)</f>
        <v>300000</v>
      </c>
      <c r="X112" s="10">
        <f ca="1">-IF(入力項目!$K$5=TRUE,
IF($F112+$G112&lt;3,VLOOKUP($D112,月別収支!$A$2:$H$13,8,FALSE),0)+IFERROR(VLOOKUP($H112,住宅ローン計算!C:P,13,FALSE),0)+IF($F112&gt;1,IF(OR($G112=3,$G112=6,$G112=9,$G112=12),ROUNDUP(入力項目!$N$18/4,0),0),0),
VLOOKUP($D112,月別収支!$A$2:$H$13,8,FALSE))</f>
        <v>-90177</v>
      </c>
      <c r="Y112" s="10">
        <f ca="1">-VLOOKUP($D112,月別収支!$A$2:$H$13,3,FALSE)</f>
        <v>-75000</v>
      </c>
      <c r="Z112" s="10">
        <f ca="1">-VLOOKUP($D112,月別収支!$A$2:$H$13,4,FALSE)</f>
        <v>-27000</v>
      </c>
      <c r="AA112" s="10">
        <f ca="1">-VLOOKUP($D112,月別収支!$A$2:$H$13,6,FALSE)</f>
        <v>-10000</v>
      </c>
      <c r="AB112" s="10">
        <f ca="1">-(
VLOOKUP($D112,月別収支!$A$2:$H$13,5,FALSE)+IF(AND(入力項目!$I$27&lt;=$A112,ISEVEN($A112-入力項目!$I$27),入力項目!$I$28=$D112),入力項目!$I$26,0)
+IF(入力項目!$K$26=TRUE,
IFERROR(VLOOKUP($K112,マイカーローン計算!C:P,13,FALSE),0),
IFERROR(
  IF(AND($C112&gt;0,MOD($C112,入力項目!$N$22)=0,$D112=入力項目!$N$23),入力項目!$N$24,0),
 0
)
)
)</f>
        <v>-20000</v>
      </c>
      <c r="AC112" s="10">
        <f ca="1">-IF($A112&lt;入力項目!$N$33,入力項目!$N$35,IF(AND($A112=入力項目!$N$33,$D112&lt;=入力項目!$N$34),入力項目!$N$35,0))</f>
        <v>0</v>
      </c>
      <c r="AD112">
        <f ca="1">-(
_xlfn.IFS(
P112&lt;=入力項目!$S$11,0,
AND(P112&gt;=入力項目!$S$11+1,P112&lt;=3),IFERROR(VLOOKUP(入力項目!$S$12,子育て関連マスタ!$I$4:$M$5,4,FALSE),0),
AND(P112&gt;=4,P112&lt;=6),IFERROR(VLOOKUP(入力項目!$S$13,子育て関連マスタ!$I$9:$M$12,4,FALSE),0),
AND(P112&gt;=7,P112&lt;=12),IFERROR(VLOOKUP(入力項目!$S$14,子育て関連マスタ!$I$16:$M$17,4,FALSE),0),
AND(P112&gt;=13,P112&lt;=15),IFERROR(VLOOKUP(入力項目!$S$15,子育て関連マスタ!$I$21:$M$22,4,FALSE),0),
AND(P112&gt;=16,P112&lt;=18),IFERROR(VLOOKUP(入力項目!$S$16,子育て関連マスタ!$I$26:$M$28,4,FALSE),0),
AND(P112&gt;=19,P112&lt;=20,入力項目!$S$16="高専"),IFERROR(VLOOKUP(入力項目!$S$16,子育て関連マスタ!$I$26:$M$28,4,FALSE),0),
AND(P112&gt;=19,P112&lt;=20,入力項目!$S$16&lt;&gt;"高専"),IFERROR(VLOOKUP(入力項目!$S$17,子育て関連マスタ!$I$32:$M$37,4,FALSE),0),
AND(P112&gt;=21,P112&lt;=22,入力項目!$S$16="高専"),IFERROR(VLOOKUP(入力項目!$S$17,子育て関連マスタ!$I$32:$M$34,4,FALSE),0),
AND(P112&gt;=21,P112&lt;=22,入力項目!$S$16&lt;&gt;"高専"),IFERROR(VLOOKUP(入力項目!$S$17,子育て関連マスタ!$I$32:$M$34,4,FALSE),0),
P112&gt;=23,0
) +
IF($D112=4,
  IFERROR(_xlfn.IFS(
  P112&lt;=入力項目!$S$11,0,
  AND(P112=入力項目!$S$11),IFERROR(VLOOKUP(入力項目!$S$12,子育て関連マスタ!$I$4:$M$5,2,FALSE),0),
  AND(P112=4),IFERROR(VLOOKUP(入力項目!$S$13,子育て関連マスタ!$I$9:$M$12,2,FALSE),0),
  AND(P112=7),IFERROR(VLOOKUP(入力項目!$S$14,子育て関連マスタ!$I$16:$M$17,2,FALSE),0),
  AND(P112=13),IFERROR(VLOOKUP(入力項目!$S$15,子育て関連マスタ!$I$21:$M$22,2,FALSE),0),
  AND(P112=16),IFERROR(VLOOKUP(入力項目!$S$16,子育て関連マスタ!$I$26:$M$28,2,FALSE),0),
  AND(P112=19,入力項目!$S$16&lt;&gt;"高専"),IFERROR(VLOOKUP(入力項目!$S$17,子育て関連マスタ!$I$32:$M$37,2,FALSE),0),
  AND(P112=21,入力項目!$S$16="高専"),IFERROR(VLOOKUP(入力項目!$S$17,子育て関連マスタ!$I$32:$M$37,2,FALSE),0),
  P112&gt;=22,0
  ),0),0
) +
IF(AND(P112&gt;=1,P112&lt;=15),IF($D112=入力項目!$S$8,入力項目!$S$3,0),0) +
IF(AND(P112&gt;=1,P112&lt;=15),IF($D112=5,入力項目!$S$4,0),0) +
IF(AND(P112&gt;=1,P112&lt;=15),IF($D112=12,入力項目!$S$5,0),0) +
IF(AND(入力項目!$S$7=$A112,入力項目!$S$8=$D112),子育て関連マスタ!$C$14,0) +
IFERROR(IF(AND(YEAR(EDATE(DATE(入力項目!$S$7,入力項目!$S$8,1),1))=$A112,MONTH(EDATE(DATE(入力項目!$S$7,入力項目!$S$8,1),1))=$D112),子育て関連マスタ!$C$15,0),0) +
IF(AND(OR(P112=3,P112=5,P112=7),$D112=11),子育て関連マスタ!$C$17,0) +
IF(AND(P112=20,$D112=1),子育て関連マスタ!$C$18,0) +
IF(AND(P112=20,$D112=1),
IFERROR(_xlfn.IFS(
入力項目!$S$10="男",子育て関連マスタ!$C$18,
入力項目!$S$10="女",子育て関連マスタ!$C$19
),0),0
) +
IF(AND(P112&gt;=入力項目!$S$18,P112&lt;=入力項目!$S$19),入力項目!$S$20,0) +
IF(AND(P112&gt;=入力項目!$S$21,P112&lt;=入力項目!$S$22),入力項目!$S$23,0) +
IF(AND(P112&gt;=入力項目!$S$24,P112&lt;=入力項目!$S$25),入力項目!$S$26,0)
)</f>
        <v>-45000</v>
      </c>
      <c r="AE112">
        <f ca="1">-(
_xlfn.IFS(
Q112&lt;=入力項目!$S$11,0,
AND(Q112&gt;=入力項目!$S$11+1,Q112&lt;=3),IFERROR(VLOOKUP(入力項目!$S$12,子育て関連マスタ!$I$4:$M$5,4,FALSE),0),
AND(Q112&gt;=4,Q112&lt;=6),IFERROR(VLOOKUP(入力項目!$S$13,子育て関連マスタ!$I$9:$M$12,4,FALSE),0),
AND(Q112&gt;=7,Q112&lt;=12),IFERROR(VLOOKUP(入力項目!$S$14,子育て関連マスタ!$I$16:$M$17,4,FALSE),0),
AND(Q112&gt;=13,Q112&lt;=15),IFERROR(VLOOKUP(入力項目!$S$15,子育て関連マスタ!$I$21:$M$22,4,FALSE),0),
AND(Q112&gt;=16,Q112&lt;=18),IFERROR(VLOOKUP(入力項目!$S$16,子育て関連マスタ!$I$26:$M$28,4,FALSE),0),
AND(Q112&gt;=19,Q112&lt;=20,入力項目!$S$16="高専"),IFERROR(VLOOKUP(入力項目!$S$16,子育て関連マスタ!$I$26:$M$28,4,FALSE),0),
AND(Q112&gt;=19,Q112&lt;=20,入力項目!$S$16&lt;&gt;"高専"),IFERROR(VLOOKUP(入力項目!$S$17,子育て関連マスタ!$I$32:$M$37,4,FALSE),0),
AND(Q112&gt;=21,Q112&lt;=22,入力項目!$S$16="高専"),IFERROR(VLOOKUP(入力項目!$S$17,子育て関連マスタ!$I$32:$M$34,4,FALSE),0),
AND(Q112&gt;=21,Q112&lt;=22,入力項目!$S$16&lt;&gt;"高専"),IFERROR(VLOOKUP(入力項目!$S$17,子育て関連マスタ!$I$32:$M$34,4,FALSE),0),
Q112&gt;=23,0
) +
IF($D112=4,
  IFERROR(_xlfn.IFS(
  Q112&lt;=入力項目!$S$11,0,
  AND(Q112=入力項目!$S$11),IFERROR(VLOOKUP(入力項目!$S$12,子育て関連マスタ!$I$4:$M$5,2,FALSE),0),
  AND(Q112=4),IFERROR(VLOOKUP(入力項目!$S$13,子育て関連マスタ!$I$9:$M$12,2,FALSE),0),
  AND(Q112=7),IFERROR(VLOOKUP(入力項目!$S$14,子育て関連マスタ!$I$16:$M$17,2,FALSE),0),
  AND(Q112=13),IFERROR(VLOOKUP(入力項目!$S$15,子育て関連マスタ!$I$21:$M$22,2,FALSE),0),
  AND(Q112=16),IFERROR(VLOOKUP(入力項目!$S$16,子育て関連マスタ!$I$26:$M$28,2,FALSE),0),
  AND(Q112=19,入力項目!$S$16&lt;&gt;"高専"),IFERROR(VLOOKUP(入力項目!$S$17,子育て関連マスタ!$I$32:$M$37,2,FALSE),0),
  AND(Q112=21,入力項目!$S$16="高専"),IFERROR(VLOOKUP(入力項目!$S$17,子育て関連マスタ!$I$32:$M$37,2,FALSE),0),
  Q112&gt;=22,0
  ),0),0
) +
IF(AND(Q112&gt;=1,Q112&lt;=15),IF($D112=入力項目!$S$8,入力項目!$S$3,0),0) +
IF(AND(Q112&gt;=1,Q112&lt;=15),IF($D112=5,入力項目!$S$4,0),0) +
IF(AND(Q112&gt;=1,Q112&lt;=15),IF($D112=12,入力項目!$S$5,0),0) +
IF(AND(入力項目!$S$7=$A112,入力項目!$S$8=$D112),子育て関連マスタ!$C$14,0) +
IFERROR(IF(AND(YEAR(EDATE(DATE(入力項目!$S$7,入力項目!$S$8,1),1))=$A112,MONTH(EDATE(DATE(入力項目!$S$7,入力項目!$S$8,1),1))=$D112),子育て関連マスタ!$C$15,0),0) +
IF(AND(OR(Q112=3,Q112=5,Q112=7),$D112=11),子育て関連マスタ!$C$17,0) +
IF(AND(Q112=20,$D112=1),子育て関連マスタ!$C$18,0) +
IF(AND(Q112=20,$D112=1),
IFERROR(_xlfn.IFS(
入力項目!$S$10="男",子育て関連マスタ!$C$18,
入力項目!$S$10="女",子育て関連マスタ!$C$19
),0),0
) +
IF(AND(Q112&gt;=入力項目!$S$18,Q112&lt;=入力項目!$S$19),入力項目!$S$20,0) +
IF(AND(Q112&gt;=入力項目!$S$21,Q112&lt;=入力項目!$S$22),入力項目!$S$23,0) +
IF(AND(Q112&gt;=入力項目!$S$24,Q112&lt;=入力項目!$S$25),入力項目!$S$26,0)
)</f>
        <v>-40000</v>
      </c>
      <c r="AF112">
        <f ca="1">-(
_xlfn.IFS(
R112&lt;=入力項目!$S$11,0,
AND(R112&gt;=入力項目!$S$11+1,R112&lt;=3),IFERROR(VLOOKUP(入力項目!$S$12,子育て関連マスタ!$I$4:$M$5,4,FALSE),0),
AND(R112&gt;=4,R112&lt;=6),IFERROR(VLOOKUP(入力項目!$S$13,子育て関連マスタ!$I$9:$M$12,4,FALSE),0),
AND(R112&gt;=7,R112&lt;=12),IFERROR(VLOOKUP(入力項目!$S$14,子育て関連マスタ!$I$16:$M$17,4,FALSE),0),
AND(R112&gt;=13,R112&lt;=15),IFERROR(VLOOKUP(入力項目!$S$15,子育て関連マスタ!$I$21:$M$22,4,FALSE),0),
AND(R112&gt;=16,R112&lt;=18),IFERROR(VLOOKUP(入力項目!$S$16,子育て関連マスタ!$I$26:$M$28,4,FALSE),0),
AND(R112&gt;=19,R112&lt;=20,入力項目!$S$16="高専"),IFERROR(VLOOKUP(入力項目!$S$16,子育て関連マスタ!$I$26:$M$28,4,FALSE),0),
AND(R112&gt;=19,R112&lt;=20,入力項目!$S$16&lt;&gt;"高専"),IFERROR(VLOOKUP(入力項目!$S$17,子育て関連マスタ!$I$32:$M$37,4,FALSE),0),
AND(R112&gt;=21,R112&lt;=22,入力項目!$S$16="高専"),IFERROR(VLOOKUP(入力項目!$S$17,子育て関連マスタ!$I$32:$M$34,4,FALSE),0),
AND(R112&gt;=21,R112&lt;=22,入力項目!$S$16&lt;&gt;"高専"),IFERROR(VLOOKUP(入力項目!$S$17,子育て関連マスタ!$I$32:$M$34,4,FALSE),0),
R112&gt;=23,0
) +
IF($D112=4,
  IFERROR(_xlfn.IFS(
  R112&lt;=入力項目!$S$11,0,
  AND(R112=入力項目!$S$11),IFERROR(VLOOKUP(入力項目!$S$12,子育て関連マスタ!$I$4:$M$5,2,FALSE),0),
  AND(R112=4),IFERROR(VLOOKUP(入力項目!$S$13,子育て関連マスタ!$I$9:$M$12,2,FALSE),0),
  AND(R112=7),IFERROR(VLOOKUP(入力項目!$S$14,子育て関連マスタ!$I$16:$M$17,2,FALSE),0),
  AND(R112=13),IFERROR(VLOOKUP(入力項目!$S$15,子育て関連マスタ!$I$21:$M$22,2,FALSE),0),
  AND(R112=16),IFERROR(VLOOKUP(入力項目!$S$16,子育て関連マスタ!$I$26:$M$28,2,FALSE),0),
  AND(R112=19,入力項目!$S$16&lt;&gt;"高専"),IFERROR(VLOOKUP(入力項目!$S$17,子育て関連マスタ!$I$32:$M$37,2,FALSE),0),
  AND(R112=21,入力項目!$S$16="高専"),IFERROR(VLOOKUP(入力項目!$S$17,子育て関連マスタ!$I$32:$M$37,2,FALSE),0),
  R112&gt;=22,0
  ),0),0
) +
IF(AND(R112&gt;=1,R112&lt;=15),IF($D112=入力項目!$S$8,入力項目!$S$3,0),0) +
IF(AND(R112&gt;=1,R112&lt;=15),IF($D112=5,入力項目!$S$4,0),0) +
IF(AND(R112&gt;=1,R112&lt;=15),IF($D112=12,入力項目!$S$5,0),0) +
IF(AND(入力項目!$S$7=$A112,入力項目!$S$8=$D112),子育て関連マスタ!$C$14,0) +
IFERROR(IF(AND(YEAR(EDATE(DATE(入力項目!$S$7,入力項目!$S$8,1),1))=$A112,MONTH(EDATE(DATE(入力項目!$S$7,入力項目!$S$8,1),1))=$D112),子育て関連マスタ!$C$15,0),0) +
IF(AND(OR(R112=3,R112=5,R112=7),$D112=11),子育て関連マスタ!$C$17,0) +
IF(AND(R112=20,$D112=1),子育て関連マスタ!$C$18,0) +
IF(AND(R112=20,$D112=1),
IFERROR(_xlfn.IFS(
入力項目!$S$10="男",子育て関連マスタ!$C$18,
入力項目!$S$10="女",子育て関連マスタ!$C$19
),0),0
) +
IF(AND(R112&gt;=入力項目!$S$18,R112&lt;=入力項目!$S$19),入力項目!$S$20,0) +
IF(AND(R112&gt;=入力項目!$S$21,R112&lt;=入力項目!$S$22),入力項目!$S$23,0) +
IF(AND(R112&gt;=入力項目!$S$24,R112&lt;=入力項目!$S$25),入力項目!$S$26,0)
)</f>
        <v>0</v>
      </c>
      <c r="AG112">
        <f ca="1">-(
_xlfn.IFS(
S112&lt;=入力項目!$S$11,0,
AND(S112&gt;=入力項目!$S$11+1,S112&lt;=3),IFERROR(VLOOKUP(入力項目!$S$12,子育て関連マスタ!$I$4:$M$5,4,FALSE),0),
AND(S112&gt;=4,S112&lt;=6),IFERROR(VLOOKUP(入力項目!$S$13,子育て関連マスタ!$I$9:$M$12,4,FALSE),0),
AND(S112&gt;=7,S112&lt;=12),IFERROR(VLOOKUP(入力項目!$S$14,子育て関連マスタ!$I$16:$M$17,4,FALSE),0),
AND(S112&gt;=13,S112&lt;=15),IFERROR(VLOOKUP(入力項目!$S$15,子育て関連マスタ!$I$21:$M$22,4,FALSE),0),
AND(S112&gt;=16,S112&lt;=18),IFERROR(VLOOKUP(入力項目!$S$16,子育て関連マスタ!$I$26:$M$28,4,FALSE),0),
AND(S112&gt;=19,S112&lt;=20,入力項目!$S$16="高専"),IFERROR(VLOOKUP(入力項目!$S$16,子育て関連マスタ!$I$26:$M$28,4,FALSE),0),
AND(S112&gt;=19,S112&lt;=20,入力項目!$S$16&lt;&gt;"高専"),IFERROR(VLOOKUP(入力項目!$S$17,子育て関連マスタ!$I$32:$M$37,4,FALSE),0),
AND(S112&gt;=21,S112&lt;=22,入力項目!$S$16="高専"),IFERROR(VLOOKUP(入力項目!$S$17,子育て関連マスタ!$I$32:$M$34,4,FALSE),0),
AND(S112&gt;=21,S112&lt;=22,入力項目!$S$16&lt;&gt;"高専"),IFERROR(VLOOKUP(入力項目!$S$17,子育て関連マスタ!$I$32:$M$34,4,FALSE),0),
S112&gt;=23,0
) +
IF($D112=4,
  IFERROR(_xlfn.IFS(
  S112&lt;=入力項目!$S$11,0,
  AND(S112=入力項目!$S$11),IFERROR(VLOOKUP(入力項目!$S$12,子育て関連マスタ!$I$4:$M$5,2,FALSE),0),
  AND(S112=4),IFERROR(VLOOKUP(入力項目!$S$13,子育て関連マスタ!$I$9:$M$12,2,FALSE),0),
  AND(S112=7),IFERROR(VLOOKUP(入力項目!$S$14,子育て関連マスタ!$I$16:$M$17,2,FALSE),0),
  AND(S112=13),IFERROR(VLOOKUP(入力項目!$S$15,子育て関連マスタ!$I$21:$M$22,2,FALSE),0),
  AND(S112=16),IFERROR(VLOOKUP(入力項目!$S$16,子育て関連マスタ!$I$26:$M$28,2,FALSE),0),
  AND(S112=19,入力項目!$S$16&lt;&gt;"高専"),IFERROR(VLOOKUP(入力項目!$S$17,子育て関連マスタ!$I$32:$M$37,2,FALSE),0),
  AND(S112=21,入力項目!$S$16="高専"),IFERROR(VLOOKUP(入力項目!$S$17,子育て関連マスタ!$I$32:$M$37,2,FALSE),0),
  S112&gt;=22,0
  ),0),0
) +
IF(AND(S112&gt;=1,S112&lt;=15),IF($D112=入力項目!$S$8,入力項目!$S$3,0),0) +
IF(AND(S112&gt;=1,S112&lt;=15),IF($D112=5,入力項目!$S$4,0),0) +
IF(AND(S112&gt;=1,S112&lt;=15),IF($D112=12,入力項目!$S$5,0),0) +
IF(AND(入力項目!$S$7=$A112,入力項目!$S$8=$D112),子育て関連マスタ!$C$14,0) +
IFERROR(IF(AND(YEAR(EDATE(DATE(入力項目!$S$7,入力項目!$S$8,1),1))=$A112,MONTH(EDATE(DATE(入力項目!$S$7,入力項目!$S$8,1),1))=$D112),子育て関連マスタ!$C$15,0),0) +
IF(AND(OR(S112=3,S112=5,S112=7),$D112=11),子育て関連マスタ!$C$17,0) +
IF(AND(S112=20,$D112=1),子育て関連マスタ!$C$18,0) +
IF(AND(S112=20,$D112=1),
IFERROR(_xlfn.IFS(
入力項目!$S$10="男",子育て関連マスタ!$C$18,
入力項目!$S$10="女",子育て関連マスタ!$C$19
),0),0
) +
IF(AND(S112&gt;=入力項目!$S$18,S112&lt;=入力項目!$S$19),入力項目!$S$20,0) +
IF(AND(S112&gt;=入力項目!$S$21,S112&lt;=入力項目!$S$22),入力項目!$S$23,0) +
IF(AND(S112&gt;=入力項目!$S$24,S112&lt;=入力項目!$S$25),入力項目!$S$26,0)
)</f>
        <v>0</v>
      </c>
      <c r="AH112">
        <f ca="1">-(
_xlfn.IFS(
T112&lt;=入力項目!$S$11,0,
AND(T112&gt;=入力項目!$S$11+1,T112&lt;=3),IFERROR(VLOOKUP(入力項目!$S$12,子育て関連マスタ!$I$4:$M$5,4,FALSE),0),
AND(T112&gt;=4,T112&lt;=6),IFERROR(VLOOKUP(入力項目!$S$13,子育て関連マスタ!$I$9:$M$12,4,FALSE),0),
AND(T112&gt;=7,T112&lt;=12),IFERROR(VLOOKUP(入力項目!$S$14,子育て関連マスタ!$I$16:$M$17,4,FALSE),0),
AND(T112&gt;=13,T112&lt;=15),IFERROR(VLOOKUP(入力項目!$S$15,子育て関連マスタ!$I$21:$M$22,4,FALSE),0),
AND(T112&gt;=16,T112&lt;=18),IFERROR(VLOOKUP(入力項目!$S$16,子育て関連マスタ!$I$26:$M$28,4,FALSE),0),
AND(T112&gt;=19,T112&lt;=20,入力項目!$S$16="高専"),IFERROR(VLOOKUP(入力項目!$S$16,子育て関連マスタ!$I$26:$M$28,4,FALSE),0),
AND(T112&gt;=19,T112&lt;=20,入力項目!$S$16&lt;&gt;"高専"),IFERROR(VLOOKUP(入力項目!$S$17,子育て関連マスタ!$I$32:$M$37,4,FALSE),0),
AND(T112&gt;=21,T112&lt;=22,入力項目!$S$16="高専"),IFERROR(VLOOKUP(入力項目!$S$17,子育て関連マスタ!$I$32:$M$34,4,FALSE),0),
AND(T112&gt;=21,T112&lt;=22,入力項目!$S$16&lt;&gt;"高専"),IFERROR(VLOOKUP(入力項目!$S$17,子育て関連マスタ!$I$32:$M$34,4,FALSE),0),
T112&gt;=23,0
) +
IF($D112=4,
  IFERROR(_xlfn.IFS(
  T112&lt;=入力項目!$S$11,0,
  AND(T112=入力項目!$S$11),IFERROR(VLOOKUP(入力項目!$S$12,子育て関連マスタ!$I$4:$M$5,2,FALSE),0),
  AND(T112=4),IFERROR(VLOOKUP(入力項目!$S$13,子育て関連マスタ!$I$9:$M$12,2,FALSE),0),
  AND(T112=7),IFERROR(VLOOKUP(入力項目!$S$14,子育て関連マスタ!$I$16:$M$17,2,FALSE),0),
  AND(T112=13),IFERROR(VLOOKUP(入力項目!$S$15,子育て関連マスタ!$I$21:$M$22,2,FALSE),0),
  AND(T112=16),IFERROR(VLOOKUP(入力項目!$S$16,子育て関連マスタ!$I$26:$M$28,2,FALSE),0),
  AND(T112=19,入力項目!$S$16&lt;&gt;"高専"),IFERROR(VLOOKUP(入力項目!$S$17,子育て関連マスタ!$I$32:$M$37,2,FALSE),0),
  AND(T112=21,入力項目!$S$16="高専"),IFERROR(VLOOKUP(入力項目!$S$17,子育て関連マスタ!$I$32:$M$37,2,FALSE),0),
  T112&gt;=22,0
  ),0),0
) +
IF(AND(T112&gt;=1,T112&lt;=15),IF($D112=入力項目!$S$8,入力項目!$S$3,0),0) +
IF(AND(T112&gt;=1,T112&lt;=15),IF($D112=5,入力項目!$S$4,0),0) +
IF(AND(T112&gt;=1,T112&lt;=15),IF($D112=12,入力項目!$S$5,0),0) +
IF(AND(入力項目!$S$7=$A112,入力項目!$S$8=$D112),子育て関連マスタ!$C$14,0) +
IFERROR(IF(AND(YEAR(EDATE(DATE(入力項目!$S$7,入力項目!$S$8,1),1))=$A112,MONTH(EDATE(DATE(入力項目!$S$7,入力項目!$S$8,1),1))=$D112),子育て関連マスタ!$C$15,0),0) +
IF(AND(OR(T112=3,T112=5,T112=7),$D112=11),子育て関連マスタ!$C$17,0) +
IF(AND(T112=20,$D112=1),子育て関連マスタ!$C$18,0) +
IF(AND(T112=20,$D112=1),
IFERROR(_xlfn.IFS(
入力項目!$S$10="男",子育て関連マスタ!$C$18,
入力項目!$S$10="女",子育て関連マスタ!$C$19
),0),0
) +
IF(AND(T112&gt;=入力項目!$S$18,T112&lt;=入力項目!$S$19),入力項目!$S$20,0) +
IF(AND(T112&gt;=入力項目!$S$21,T112&lt;=入力項目!$S$22),入力項目!$S$23,0) +
IF(AND(T112&gt;=入力項目!$S$24,T112&lt;=入力項目!$S$25),入力項目!$S$26,0)
)</f>
        <v>0</v>
      </c>
      <c r="AI112">
        <f ca="1">-(
_xlfn.IFS(
U112&lt;=入力項目!$S$11,0,
AND(U112&gt;=入力項目!$S$11+1,U112&lt;=3),IFERROR(VLOOKUP(入力項目!$S$12,子育て関連マスタ!$I$4:$M$5,4,FALSE),0),
AND(U112&gt;=4,U112&lt;=6),IFERROR(VLOOKUP(入力項目!$S$13,子育て関連マスタ!$I$9:$M$12,4,FALSE),0),
AND(U112&gt;=7,U112&lt;=12),IFERROR(VLOOKUP(入力項目!$S$14,子育て関連マスタ!$I$16:$M$17,4,FALSE),0),
AND(U112&gt;=13,U112&lt;=15),IFERROR(VLOOKUP(入力項目!$S$15,子育て関連マスタ!$I$21:$M$22,4,FALSE),0),
AND(U112&gt;=16,U112&lt;=18),IFERROR(VLOOKUP(入力項目!$S$16,子育て関連マスタ!$I$26:$M$28,4,FALSE),0),
AND(U112&gt;=19,U112&lt;=20,入力項目!$S$16="高専"),IFERROR(VLOOKUP(入力項目!$S$16,子育て関連マスタ!$I$26:$M$28,4,FALSE),0),
AND(U112&gt;=19,U112&lt;=20,入力項目!$S$16&lt;&gt;"高専"),IFERROR(VLOOKUP(入力項目!$S$17,子育て関連マスタ!$I$32:$M$37,4,FALSE),0),
AND(U112&gt;=21,U112&lt;=22,入力項目!$S$16="高専"),IFERROR(VLOOKUP(入力項目!$S$17,子育て関連マスタ!$I$32:$M$34,4,FALSE),0),
AND(U112&gt;=21,U112&lt;=22,入力項目!$S$16&lt;&gt;"高専"),IFERROR(VLOOKUP(入力項目!$S$17,子育て関連マスタ!$I$32:$M$34,4,FALSE),0),
U112&gt;=23,0
) +
IF($D112=4,
  IFERROR(_xlfn.IFS(
  U112&lt;=入力項目!$S$11,0,
  AND(U112=入力項目!$S$11),IFERROR(VLOOKUP(入力項目!$S$12,子育て関連マスタ!$I$4:$M$5,2,FALSE),0),
  AND(U112=4),IFERROR(VLOOKUP(入力項目!$S$13,子育て関連マスタ!$I$9:$M$12,2,FALSE),0),
  AND(U112=7),IFERROR(VLOOKUP(入力項目!$S$14,子育て関連マスタ!$I$16:$M$17,2,FALSE),0),
  AND(U112=13),IFERROR(VLOOKUP(入力項目!$S$15,子育て関連マスタ!$I$21:$M$22,2,FALSE),0),
  AND(U112=16),IFERROR(VLOOKUP(入力項目!$S$16,子育て関連マスタ!$I$26:$M$28,2,FALSE),0),
  AND(U112=19,入力項目!$S$16&lt;&gt;"高専"),IFERROR(VLOOKUP(入力項目!$S$17,子育て関連マスタ!$I$32:$M$37,2,FALSE),0),
  AND(U112=21,入力項目!$S$16="高専"),IFERROR(VLOOKUP(入力項目!$S$17,子育て関連マスタ!$I$32:$M$37,2,FALSE),0),
  U112&gt;=22,0
  ),0),0
) +
IF(AND(U112&gt;=1,U112&lt;=15),IF($D112=入力項目!$S$8,入力項目!$S$3,0),0) +
IF(AND(U112&gt;=1,U112&lt;=15),IF($D112=5,入力項目!$S$4,0),0) +
IF(AND(U112&gt;=1,U112&lt;=15),IF($D112=12,入力項目!$S$5,0),0) +
IF(AND(入力項目!$S$7=$A112,入力項目!$S$8=$D112),子育て関連マスタ!$C$14,0) +
IFERROR(IF(AND(YEAR(EDATE(DATE(入力項目!$S$7,入力項目!$S$8,1),1))=$A112,MONTH(EDATE(DATE(入力項目!$S$7,入力項目!$S$8,1),1))=$D112),子育て関連マスタ!$C$15,0),0) +
IF(AND(OR(U112=3,U112=5,U112=7),$D112=11),子育て関連マスタ!$C$17,0) +
IF(AND(U112=20,$D112=1),子育て関連マスタ!$C$18,0) +
IF(AND(U112=20,$D112=1),
IFERROR(_xlfn.IFS(
入力項目!$S$10="男",子育て関連マスタ!$C$18,
入力項目!$S$10="女",子育て関連マスタ!$C$19
),0),0
) +
IF(AND(U112&gt;=入力項目!$S$18,U112&lt;=入力項目!$S$19),入力項目!$S$20,0) +
IF(AND(U112&gt;=入力項目!$S$21,U112&lt;=入力項目!$S$22),入力項目!$S$23,0) +
IF(AND(U112&gt;=入力項目!$S$24,U112&lt;=入力項目!$S$25),入力項目!$S$26,0)
)</f>
        <v>0</v>
      </c>
      <c r="AJ112" s="10">
        <f ca="1">-VLOOKUP($D112,月別収支!$A$2:$H$13,7,FALSE)</f>
        <v>-20000</v>
      </c>
    </row>
    <row r="113" spans="1:36" x14ac:dyDescent="0.4">
      <c r="A113">
        <f t="shared" ca="1" si="37"/>
        <v>2033</v>
      </c>
      <c r="B113">
        <f t="shared" ca="1" si="27"/>
        <v>2033</v>
      </c>
      <c r="C113">
        <f t="shared" ca="1" si="28"/>
        <v>9</v>
      </c>
      <c r="D113">
        <f t="shared" ca="1" si="38"/>
        <v>11</v>
      </c>
      <c r="E113" t="str">
        <f t="shared" ca="1" si="22"/>
        <v>2033年11月</v>
      </c>
      <c r="F113">
        <f ca="1">IF(OR(入力項目!$N$5&lt;$A113,AND(入力項目!$N$5=$A113,入力項目!$N$6&lt;$D113)),IF(F112=0,1,IF(G113=12,F112+1,F112)),0)</f>
        <v>9</v>
      </c>
      <c r="G113">
        <f ca="1">IF(OR(入力項目!$N$5&lt;$A113,AND(入力項目!$N$5=$A113,入力項目!$N$6&lt;$D113)),IF(G112=12,1,G112+1),0)</f>
        <v>1</v>
      </c>
      <c r="H113" t="str">
        <f t="shared" ca="1" si="23"/>
        <v>9_1</v>
      </c>
      <c r="I113">
        <f ca="1">IF(
  IFERROR(AND($C113&gt;0,MOD($C113,入力項目!$N$22)=0,$D113=入力項目!$N$23), FALSE),
  1,
  IF(
    AND(I112&gt;0,J112=12),
    IF(I112=入力項目!$N$28, 0, I112+1),
    I112
  )
)</f>
        <v>0</v>
      </c>
      <c r="J113">
        <f ca="1">IF($D113=入力項目!$N$23,1,IFERROR(J112+1,1))</f>
        <v>6</v>
      </c>
      <c r="K113" t="str">
        <f t="shared" ca="1" si="24"/>
        <v>0_6</v>
      </c>
      <c r="L113">
        <f ca="1">L112+IF(入力項目!$D$4=$D113,1,0)</f>
        <v>38</v>
      </c>
      <c r="M113" t="str">
        <f t="shared" ca="1" si="25"/>
        <v>38歳</v>
      </c>
      <c r="N113">
        <f t="shared" ca="1" si="29"/>
        <v>38</v>
      </c>
      <c r="O113" t="str">
        <f t="shared" ca="1" si="26"/>
        <v>38歳</v>
      </c>
      <c r="P113">
        <f t="shared" ca="1" si="30"/>
        <v>13</v>
      </c>
      <c r="Q113">
        <f t="shared" ca="1" si="31"/>
        <v>11</v>
      </c>
      <c r="R113">
        <f t="shared" ca="1" si="32"/>
        <v>2034</v>
      </c>
      <c r="S113">
        <f t="shared" ca="1" si="33"/>
        <v>2034</v>
      </c>
      <c r="T113">
        <f t="shared" ca="1" si="34"/>
        <v>2034</v>
      </c>
      <c r="U113">
        <f t="shared" ca="1" si="35"/>
        <v>2034</v>
      </c>
      <c r="V113" s="10">
        <f t="shared" ca="1" si="36"/>
        <v>14815953</v>
      </c>
      <c r="W113" s="10">
        <f ca="1">IF($L113&lt;その他マスタ!$B$1,VLOOKUP($D113,月別収支!$A$2:$H$13,2,FALSE),その他マスタ!$B$3)+IF(AND($L113=その他マスタ!$B$1,入力項目!$I$9="あり",$D113=入力項目!$D$4),その他マスタ!$B$2,0)</f>
        <v>300000</v>
      </c>
      <c r="X113" s="10">
        <f ca="1">-IF(入力項目!$K$5=TRUE,
IF($F113+$G113&lt;3,VLOOKUP($D113,月別収支!$A$2:$H$13,8,FALSE),0)+IFERROR(VLOOKUP($H113,住宅ローン計算!C:P,13,FALSE),0)+IF($F113&gt;1,IF(OR($G113=3,$G113=6,$G113=9,$G113=12),ROUNDUP(入力項目!$N$18/4,0),0),0),
VLOOKUP($D113,月別収支!$A$2:$H$13,8,FALSE))</f>
        <v>-52677</v>
      </c>
      <c r="Y113" s="10">
        <f ca="1">-VLOOKUP($D113,月別収支!$A$2:$H$13,3,FALSE)</f>
        <v>-75000</v>
      </c>
      <c r="Z113" s="10">
        <f ca="1">-VLOOKUP($D113,月別収支!$A$2:$H$13,4,FALSE)</f>
        <v>-27000</v>
      </c>
      <c r="AA113" s="10">
        <f ca="1">-VLOOKUP($D113,月別収支!$A$2:$H$13,6,FALSE)</f>
        <v>-10000</v>
      </c>
      <c r="AB113" s="10">
        <f ca="1">-(
VLOOKUP($D113,月別収支!$A$2:$H$13,5,FALSE)+IF(AND(入力項目!$I$27&lt;=$A113,ISEVEN($A113-入力項目!$I$27),入力項目!$I$28=$D113),入力項目!$I$26,0)
+IF(入力項目!$K$26=TRUE,
IFERROR(VLOOKUP($K113,マイカーローン計算!C:P,13,FALSE),0),
IFERROR(
  IF(AND($C113&gt;0,MOD($C113,入力項目!$N$22)=0,$D113=入力項目!$N$23),入力項目!$N$24,0),
 0
)
)
)</f>
        <v>-70000</v>
      </c>
      <c r="AC113" s="10">
        <f ca="1">-IF($A113&lt;入力項目!$N$33,入力項目!$N$35,IF(AND($A113=入力項目!$N$33,$D113&lt;=入力項目!$N$34),入力項目!$N$35,0))</f>
        <v>0</v>
      </c>
      <c r="AD113">
        <f ca="1">-(
_xlfn.IFS(
P113&lt;=入力項目!$S$11,0,
AND(P113&gt;=入力項目!$S$11+1,P113&lt;=3),IFERROR(VLOOKUP(入力項目!$S$12,子育て関連マスタ!$I$4:$M$5,4,FALSE),0),
AND(P113&gt;=4,P113&lt;=6),IFERROR(VLOOKUP(入力項目!$S$13,子育て関連マスタ!$I$9:$M$12,4,FALSE),0),
AND(P113&gt;=7,P113&lt;=12),IFERROR(VLOOKUP(入力項目!$S$14,子育て関連マスタ!$I$16:$M$17,4,FALSE),0),
AND(P113&gt;=13,P113&lt;=15),IFERROR(VLOOKUP(入力項目!$S$15,子育て関連マスタ!$I$21:$M$22,4,FALSE),0),
AND(P113&gt;=16,P113&lt;=18),IFERROR(VLOOKUP(入力項目!$S$16,子育て関連マスタ!$I$26:$M$28,4,FALSE),0),
AND(P113&gt;=19,P113&lt;=20,入力項目!$S$16="高専"),IFERROR(VLOOKUP(入力項目!$S$16,子育て関連マスタ!$I$26:$M$28,4,FALSE),0),
AND(P113&gt;=19,P113&lt;=20,入力項目!$S$16&lt;&gt;"高専"),IFERROR(VLOOKUP(入力項目!$S$17,子育て関連マスタ!$I$32:$M$37,4,FALSE),0),
AND(P113&gt;=21,P113&lt;=22,入力項目!$S$16="高専"),IFERROR(VLOOKUP(入力項目!$S$17,子育て関連マスタ!$I$32:$M$34,4,FALSE),0),
AND(P113&gt;=21,P113&lt;=22,入力項目!$S$16&lt;&gt;"高専"),IFERROR(VLOOKUP(入力項目!$S$17,子育て関連マスタ!$I$32:$M$34,4,FALSE),0),
P113&gt;=23,0
) +
IF($D113=4,
  IFERROR(_xlfn.IFS(
  P113&lt;=入力項目!$S$11,0,
  AND(P113=入力項目!$S$11),IFERROR(VLOOKUP(入力項目!$S$12,子育て関連マスタ!$I$4:$M$5,2,FALSE),0),
  AND(P113=4),IFERROR(VLOOKUP(入力項目!$S$13,子育て関連マスタ!$I$9:$M$12,2,FALSE),0),
  AND(P113=7),IFERROR(VLOOKUP(入力項目!$S$14,子育て関連マスタ!$I$16:$M$17,2,FALSE),0),
  AND(P113=13),IFERROR(VLOOKUP(入力項目!$S$15,子育て関連マスタ!$I$21:$M$22,2,FALSE),0),
  AND(P113=16),IFERROR(VLOOKUP(入力項目!$S$16,子育て関連マスタ!$I$26:$M$28,2,FALSE),0),
  AND(P113=19,入力項目!$S$16&lt;&gt;"高専"),IFERROR(VLOOKUP(入力項目!$S$17,子育て関連マスタ!$I$32:$M$37,2,FALSE),0),
  AND(P113=21,入力項目!$S$16="高専"),IFERROR(VLOOKUP(入力項目!$S$17,子育て関連マスタ!$I$32:$M$37,2,FALSE),0),
  P113&gt;=22,0
  ),0),0
) +
IF(AND(P113&gt;=1,P113&lt;=15),IF($D113=入力項目!$S$8,入力項目!$S$3,0),0) +
IF(AND(P113&gt;=1,P113&lt;=15),IF($D113=5,入力項目!$S$4,0),0) +
IF(AND(P113&gt;=1,P113&lt;=15),IF($D113=12,入力項目!$S$5,0),0) +
IF(AND(入力項目!$S$7=$A113,入力項目!$S$8=$D113),子育て関連マスタ!$C$14,0) +
IFERROR(IF(AND(YEAR(EDATE(DATE(入力項目!$S$7,入力項目!$S$8,1),1))=$A113,MONTH(EDATE(DATE(入力項目!$S$7,入力項目!$S$8,1),1))=$D113),子育て関連マスタ!$C$15,0),0) +
IF(AND(OR(P113=3,P113=5,P113=7),$D113=11),子育て関連マスタ!$C$17,0) +
IF(AND(P113=20,$D113=1),子育て関連マスタ!$C$18,0) +
IF(AND(P113=20,$D113=1),
IFERROR(_xlfn.IFS(
入力項目!$S$10="男",子育て関連マスタ!$C$18,
入力項目!$S$10="女",子育て関連マスタ!$C$19
),0),0
) +
IF(AND(P113&gt;=入力項目!$S$18,P113&lt;=入力項目!$S$19),入力項目!$S$20,0) +
IF(AND(P113&gt;=入力項目!$S$21,P113&lt;=入力項目!$S$22),入力項目!$S$23,0) +
IF(AND(P113&gt;=入力項目!$S$24,P113&lt;=入力項目!$S$25),入力項目!$S$26,0)
)</f>
        <v>-45000</v>
      </c>
      <c r="AE113">
        <f ca="1">-(
_xlfn.IFS(
Q113&lt;=入力項目!$S$11,0,
AND(Q113&gt;=入力項目!$S$11+1,Q113&lt;=3),IFERROR(VLOOKUP(入力項目!$S$12,子育て関連マスタ!$I$4:$M$5,4,FALSE),0),
AND(Q113&gt;=4,Q113&lt;=6),IFERROR(VLOOKUP(入力項目!$S$13,子育て関連マスタ!$I$9:$M$12,4,FALSE),0),
AND(Q113&gt;=7,Q113&lt;=12),IFERROR(VLOOKUP(入力項目!$S$14,子育て関連マスタ!$I$16:$M$17,4,FALSE),0),
AND(Q113&gt;=13,Q113&lt;=15),IFERROR(VLOOKUP(入力項目!$S$15,子育て関連マスタ!$I$21:$M$22,4,FALSE),0),
AND(Q113&gt;=16,Q113&lt;=18),IFERROR(VLOOKUP(入力項目!$S$16,子育て関連マスタ!$I$26:$M$28,4,FALSE),0),
AND(Q113&gt;=19,Q113&lt;=20,入力項目!$S$16="高専"),IFERROR(VLOOKUP(入力項目!$S$16,子育て関連マスタ!$I$26:$M$28,4,FALSE),0),
AND(Q113&gt;=19,Q113&lt;=20,入力項目!$S$16&lt;&gt;"高専"),IFERROR(VLOOKUP(入力項目!$S$17,子育て関連マスタ!$I$32:$M$37,4,FALSE),0),
AND(Q113&gt;=21,Q113&lt;=22,入力項目!$S$16="高専"),IFERROR(VLOOKUP(入力項目!$S$17,子育て関連マスタ!$I$32:$M$34,4,FALSE),0),
AND(Q113&gt;=21,Q113&lt;=22,入力項目!$S$16&lt;&gt;"高専"),IFERROR(VLOOKUP(入力項目!$S$17,子育て関連マスタ!$I$32:$M$34,4,FALSE),0),
Q113&gt;=23,0
) +
IF($D113=4,
  IFERROR(_xlfn.IFS(
  Q113&lt;=入力項目!$S$11,0,
  AND(Q113=入力項目!$S$11),IFERROR(VLOOKUP(入力項目!$S$12,子育て関連マスタ!$I$4:$M$5,2,FALSE),0),
  AND(Q113=4),IFERROR(VLOOKUP(入力項目!$S$13,子育て関連マスタ!$I$9:$M$12,2,FALSE),0),
  AND(Q113=7),IFERROR(VLOOKUP(入力項目!$S$14,子育て関連マスタ!$I$16:$M$17,2,FALSE),0),
  AND(Q113=13),IFERROR(VLOOKUP(入力項目!$S$15,子育て関連マスタ!$I$21:$M$22,2,FALSE),0),
  AND(Q113=16),IFERROR(VLOOKUP(入力項目!$S$16,子育て関連マスタ!$I$26:$M$28,2,FALSE),0),
  AND(Q113=19,入力項目!$S$16&lt;&gt;"高専"),IFERROR(VLOOKUP(入力項目!$S$17,子育て関連マスタ!$I$32:$M$37,2,FALSE),0),
  AND(Q113=21,入力項目!$S$16="高専"),IFERROR(VLOOKUP(入力項目!$S$17,子育て関連マスタ!$I$32:$M$37,2,FALSE),0),
  Q113&gt;=22,0
  ),0),0
) +
IF(AND(Q113&gt;=1,Q113&lt;=15),IF($D113=入力項目!$S$8,入力項目!$S$3,0),0) +
IF(AND(Q113&gt;=1,Q113&lt;=15),IF($D113=5,入力項目!$S$4,0),0) +
IF(AND(Q113&gt;=1,Q113&lt;=15),IF($D113=12,入力項目!$S$5,0),0) +
IF(AND(入力項目!$S$7=$A113,入力項目!$S$8=$D113),子育て関連マスタ!$C$14,0) +
IFERROR(IF(AND(YEAR(EDATE(DATE(入力項目!$S$7,入力項目!$S$8,1),1))=$A113,MONTH(EDATE(DATE(入力項目!$S$7,入力項目!$S$8,1),1))=$D113),子育て関連マスタ!$C$15,0),0) +
IF(AND(OR(Q113=3,Q113=5,Q113=7),$D113=11),子育て関連マスタ!$C$17,0) +
IF(AND(Q113=20,$D113=1),子育て関連マスタ!$C$18,0) +
IF(AND(Q113=20,$D113=1),
IFERROR(_xlfn.IFS(
入力項目!$S$10="男",子育て関連マスタ!$C$18,
入力項目!$S$10="女",子育て関連マスタ!$C$19
),0),0
) +
IF(AND(Q113&gt;=入力項目!$S$18,Q113&lt;=入力項目!$S$19),入力項目!$S$20,0) +
IF(AND(Q113&gt;=入力項目!$S$21,Q113&lt;=入力項目!$S$22),入力項目!$S$23,0) +
IF(AND(Q113&gt;=入力項目!$S$24,Q113&lt;=入力項目!$S$25),入力項目!$S$26,0)
)</f>
        <v>-40000</v>
      </c>
      <c r="AF113">
        <f ca="1">-(
_xlfn.IFS(
R113&lt;=入力項目!$S$11,0,
AND(R113&gt;=入力項目!$S$11+1,R113&lt;=3),IFERROR(VLOOKUP(入力項目!$S$12,子育て関連マスタ!$I$4:$M$5,4,FALSE),0),
AND(R113&gt;=4,R113&lt;=6),IFERROR(VLOOKUP(入力項目!$S$13,子育て関連マスタ!$I$9:$M$12,4,FALSE),0),
AND(R113&gt;=7,R113&lt;=12),IFERROR(VLOOKUP(入力項目!$S$14,子育て関連マスタ!$I$16:$M$17,4,FALSE),0),
AND(R113&gt;=13,R113&lt;=15),IFERROR(VLOOKUP(入力項目!$S$15,子育て関連マスタ!$I$21:$M$22,4,FALSE),0),
AND(R113&gt;=16,R113&lt;=18),IFERROR(VLOOKUP(入力項目!$S$16,子育て関連マスタ!$I$26:$M$28,4,FALSE),0),
AND(R113&gt;=19,R113&lt;=20,入力項目!$S$16="高専"),IFERROR(VLOOKUP(入力項目!$S$16,子育て関連マスタ!$I$26:$M$28,4,FALSE),0),
AND(R113&gt;=19,R113&lt;=20,入力項目!$S$16&lt;&gt;"高専"),IFERROR(VLOOKUP(入力項目!$S$17,子育て関連マスタ!$I$32:$M$37,4,FALSE),0),
AND(R113&gt;=21,R113&lt;=22,入力項目!$S$16="高専"),IFERROR(VLOOKUP(入力項目!$S$17,子育て関連マスタ!$I$32:$M$34,4,FALSE),0),
AND(R113&gt;=21,R113&lt;=22,入力項目!$S$16&lt;&gt;"高専"),IFERROR(VLOOKUP(入力項目!$S$17,子育て関連マスタ!$I$32:$M$34,4,FALSE),0),
R113&gt;=23,0
) +
IF($D113=4,
  IFERROR(_xlfn.IFS(
  R113&lt;=入力項目!$S$11,0,
  AND(R113=入力項目!$S$11),IFERROR(VLOOKUP(入力項目!$S$12,子育て関連マスタ!$I$4:$M$5,2,FALSE),0),
  AND(R113=4),IFERROR(VLOOKUP(入力項目!$S$13,子育て関連マスタ!$I$9:$M$12,2,FALSE),0),
  AND(R113=7),IFERROR(VLOOKUP(入力項目!$S$14,子育て関連マスタ!$I$16:$M$17,2,FALSE),0),
  AND(R113=13),IFERROR(VLOOKUP(入力項目!$S$15,子育て関連マスタ!$I$21:$M$22,2,FALSE),0),
  AND(R113=16),IFERROR(VLOOKUP(入力項目!$S$16,子育て関連マスタ!$I$26:$M$28,2,FALSE),0),
  AND(R113=19,入力項目!$S$16&lt;&gt;"高専"),IFERROR(VLOOKUP(入力項目!$S$17,子育て関連マスタ!$I$32:$M$37,2,FALSE),0),
  AND(R113=21,入力項目!$S$16="高専"),IFERROR(VLOOKUP(入力項目!$S$17,子育て関連マスタ!$I$32:$M$37,2,FALSE),0),
  R113&gt;=22,0
  ),0),0
) +
IF(AND(R113&gt;=1,R113&lt;=15),IF($D113=入力項目!$S$8,入力項目!$S$3,0),0) +
IF(AND(R113&gt;=1,R113&lt;=15),IF($D113=5,入力項目!$S$4,0),0) +
IF(AND(R113&gt;=1,R113&lt;=15),IF($D113=12,入力項目!$S$5,0),0) +
IF(AND(入力項目!$S$7=$A113,入力項目!$S$8=$D113),子育て関連マスタ!$C$14,0) +
IFERROR(IF(AND(YEAR(EDATE(DATE(入力項目!$S$7,入力項目!$S$8,1),1))=$A113,MONTH(EDATE(DATE(入力項目!$S$7,入力項目!$S$8,1),1))=$D113),子育て関連マスタ!$C$15,0),0) +
IF(AND(OR(R113=3,R113=5,R113=7),$D113=11),子育て関連マスタ!$C$17,0) +
IF(AND(R113=20,$D113=1),子育て関連マスタ!$C$18,0) +
IF(AND(R113=20,$D113=1),
IFERROR(_xlfn.IFS(
入力項目!$S$10="男",子育て関連マスタ!$C$18,
入力項目!$S$10="女",子育て関連マスタ!$C$19
),0),0
) +
IF(AND(R113&gt;=入力項目!$S$18,R113&lt;=入力項目!$S$19),入力項目!$S$20,0) +
IF(AND(R113&gt;=入力項目!$S$21,R113&lt;=入力項目!$S$22),入力項目!$S$23,0) +
IF(AND(R113&gt;=入力項目!$S$24,R113&lt;=入力項目!$S$25),入力項目!$S$26,0)
)</f>
        <v>0</v>
      </c>
      <c r="AG113">
        <f ca="1">-(
_xlfn.IFS(
S113&lt;=入力項目!$S$11,0,
AND(S113&gt;=入力項目!$S$11+1,S113&lt;=3),IFERROR(VLOOKUP(入力項目!$S$12,子育て関連マスタ!$I$4:$M$5,4,FALSE),0),
AND(S113&gt;=4,S113&lt;=6),IFERROR(VLOOKUP(入力項目!$S$13,子育て関連マスタ!$I$9:$M$12,4,FALSE),0),
AND(S113&gt;=7,S113&lt;=12),IFERROR(VLOOKUP(入力項目!$S$14,子育て関連マスタ!$I$16:$M$17,4,FALSE),0),
AND(S113&gt;=13,S113&lt;=15),IFERROR(VLOOKUP(入力項目!$S$15,子育て関連マスタ!$I$21:$M$22,4,FALSE),0),
AND(S113&gt;=16,S113&lt;=18),IFERROR(VLOOKUP(入力項目!$S$16,子育て関連マスタ!$I$26:$M$28,4,FALSE),0),
AND(S113&gt;=19,S113&lt;=20,入力項目!$S$16="高専"),IFERROR(VLOOKUP(入力項目!$S$16,子育て関連マスタ!$I$26:$M$28,4,FALSE),0),
AND(S113&gt;=19,S113&lt;=20,入力項目!$S$16&lt;&gt;"高専"),IFERROR(VLOOKUP(入力項目!$S$17,子育て関連マスタ!$I$32:$M$37,4,FALSE),0),
AND(S113&gt;=21,S113&lt;=22,入力項目!$S$16="高専"),IFERROR(VLOOKUP(入力項目!$S$17,子育て関連マスタ!$I$32:$M$34,4,FALSE),0),
AND(S113&gt;=21,S113&lt;=22,入力項目!$S$16&lt;&gt;"高専"),IFERROR(VLOOKUP(入力項目!$S$17,子育て関連マスタ!$I$32:$M$34,4,FALSE),0),
S113&gt;=23,0
) +
IF($D113=4,
  IFERROR(_xlfn.IFS(
  S113&lt;=入力項目!$S$11,0,
  AND(S113=入力項目!$S$11),IFERROR(VLOOKUP(入力項目!$S$12,子育て関連マスタ!$I$4:$M$5,2,FALSE),0),
  AND(S113=4),IFERROR(VLOOKUP(入力項目!$S$13,子育て関連マスタ!$I$9:$M$12,2,FALSE),0),
  AND(S113=7),IFERROR(VLOOKUP(入力項目!$S$14,子育て関連マスタ!$I$16:$M$17,2,FALSE),0),
  AND(S113=13),IFERROR(VLOOKUP(入力項目!$S$15,子育て関連マスタ!$I$21:$M$22,2,FALSE),0),
  AND(S113=16),IFERROR(VLOOKUP(入力項目!$S$16,子育て関連マスタ!$I$26:$M$28,2,FALSE),0),
  AND(S113=19,入力項目!$S$16&lt;&gt;"高専"),IFERROR(VLOOKUP(入力項目!$S$17,子育て関連マスタ!$I$32:$M$37,2,FALSE),0),
  AND(S113=21,入力項目!$S$16="高専"),IFERROR(VLOOKUP(入力項目!$S$17,子育て関連マスタ!$I$32:$M$37,2,FALSE),0),
  S113&gt;=22,0
  ),0),0
) +
IF(AND(S113&gt;=1,S113&lt;=15),IF($D113=入力項目!$S$8,入力項目!$S$3,0),0) +
IF(AND(S113&gt;=1,S113&lt;=15),IF($D113=5,入力項目!$S$4,0),0) +
IF(AND(S113&gt;=1,S113&lt;=15),IF($D113=12,入力項目!$S$5,0),0) +
IF(AND(入力項目!$S$7=$A113,入力項目!$S$8=$D113),子育て関連マスタ!$C$14,0) +
IFERROR(IF(AND(YEAR(EDATE(DATE(入力項目!$S$7,入力項目!$S$8,1),1))=$A113,MONTH(EDATE(DATE(入力項目!$S$7,入力項目!$S$8,1),1))=$D113),子育て関連マスタ!$C$15,0),0) +
IF(AND(OR(S113=3,S113=5,S113=7),$D113=11),子育て関連マスタ!$C$17,0) +
IF(AND(S113=20,$D113=1),子育て関連マスタ!$C$18,0) +
IF(AND(S113=20,$D113=1),
IFERROR(_xlfn.IFS(
入力項目!$S$10="男",子育て関連マスタ!$C$18,
入力項目!$S$10="女",子育て関連マスタ!$C$19
),0),0
) +
IF(AND(S113&gt;=入力項目!$S$18,S113&lt;=入力項目!$S$19),入力項目!$S$20,0) +
IF(AND(S113&gt;=入力項目!$S$21,S113&lt;=入力項目!$S$22),入力項目!$S$23,0) +
IF(AND(S113&gt;=入力項目!$S$24,S113&lt;=入力項目!$S$25),入力項目!$S$26,0)
)</f>
        <v>0</v>
      </c>
      <c r="AH113">
        <f ca="1">-(
_xlfn.IFS(
T113&lt;=入力項目!$S$11,0,
AND(T113&gt;=入力項目!$S$11+1,T113&lt;=3),IFERROR(VLOOKUP(入力項目!$S$12,子育て関連マスタ!$I$4:$M$5,4,FALSE),0),
AND(T113&gt;=4,T113&lt;=6),IFERROR(VLOOKUP(入力項目!$S$13,子育て関連マスタ!$I$9:$M$12,4,FALSE),0),
AND(T113&gt;=7,T113&lt;=12),IFERROR(VLOOKUP(入力項目!$S$14,子育て関連マスタ!$I$16:$M$17,4,FALSE),0),
AND(T113&gt;=13,T113&lt;=15),IFERROR(VLOOKUP(入力項目!$S$15,子育て関連マスタ!$I$21:$M$22,4,FALSE),0),
AND(T113&gt;=16,T113&lt;=18),IFERROR(VLOOKUP(入力項目!$S$16,子育て関連マスタ!$I$26:$M$28,4,FALSE),0),
AND(T113&gt;=19,T113&lt;=20,入力項目!$S$16="高専"),IFERROR(VLOOKUP(入力項目!$S$16,子育て関連マスタ!$I$26:$M$28,4,FALSE),0),
AND(T113&gt;=19,T113&lt;=20,入力項目!$S$16&lt;&gt;"高専"),IFERROR(VLOOKUP(入力項目!$S$17,子育て関連マスタ!$I$32:$M$37,4,FALSE),0),
AND(T113&gt;=21,T113&lt;=22,入力項目!$S$16="高専"),IFERROR(VLOOKUP(入力項目!$S$17,子育て関連マスタ!$I$32:$M$34,4,FALSE),0),
AND(T113&gt;=21,T113&lt;=22,入力項目!$S$16&lt;&gt;"高専"),IFERROR(VLOOKUP(入力項目!$S$17,子育て関連マスタ!$I$32:$M$34,4,FALSE),0),
T113&gt;=23,0
) +
IF($D113=4,
  IFERROR(_xlfn.IFS(
  T113&lt;=入力項目!$S$11,0,
  AND(T113=入力項目!$S$11),IFERROR(VLOOKUP(入力項目!$S$12,子育て関連マスタ!$I$4:$M$5,2,FALSE),0),
  AND(T113=4),IFERROR(VLOOKUP(入力項目!$S$13,子育て関連マスタ!$I$9:$M$12,2,FALSE),0),
  AND(T113=7),IFERROR(VLOOKUP(入力項目!$S$14,子育て関連マスタ!$I$16:$M$17,2,FALSE),0),
  AND(T113=13),IFERROR(VLOOKUP(入力項目!$S$15,子育て関連マスタ!$I$21:$M$22,2,FALSE),0),
  AND(T113=16),IFERROR(VLOOKUP(入力項目!$S$16,子育て関連マスタ!$I$26:$M$28,2,FALSE),0),
  AND(T113=19,入力項目!$S$16&lt;&gt;"高専"),IFERROR(VLOOKUP(入力項目!$S$17,子育て関連マスタ!$I$32:$M$37,2,FALSE),0),
  AND(T113=21,入力項目!$S$16="高専"),IFERROR(VLOOKUP(入力項目!$S$17,子育て関連マスタ!$I$32:$M$37,2,FALSE),0),
  T113&gt;=22,0
  ),0),0
) +
IF(AND(T113&gt;=1,T113&lt;=15),IF($D113=入力項目!$S$8,入力項目!$S$3,0),0) +
IF(AND(T113&gt;=1,T113&lt;=15),IF($D113=5,入力項目!$S$4,0),0) +
IF(AND(T113&gt;=1,T113&lt;=15),IF($D113=12,入力項目!$S$5,0),0) +
IF(AND(入力項目!$S$7=$A113,入力項目!$S$8=$D113),子育て関連マスタ!$C$14,0) +
IFERROR(IF(AND(YEAR(EDATE(DATE(入力項目!$S$7,入力項目!$S$8,1),1))=$A113,MONTH(EDATE(DATE(入力項目!$S$7,入力項目!$S$8,1),1))=$D113),子育て関連マスタ!$C$15,0),0) +
IF(AND(OR(T113=3,T113=5,T113=7),$D113=11),子育て関連マスタ!$C$17,0) +
IF(AND(T113=20,$D113=1),子育て関連マスタ!$C$18,0) +
IF(AND(T113=20,$D113=1),
IFERROR(_xlfn.IFS(
入力項目!$S$10="男",子育て関連マスタ!$C$18,
入力項目!$S$10="女",子育て関連マスタ!$C$19
),0),0
) +
IF(AND(T113&gt;=入力項目!$S$18,T113&lt;=入力項目!$S$19),入力項目!$S$20,0) +
IF(AND(T113&gt;=入力項目!$S$21,T113&lt;=入力項目!$S$22),入力項目!$S$23,0) +
IF(AND(T113&gt;=入力項目!$S$24,T113&lt;=入力項目!$S$25),入力項目!$S$26,0)
)</f>
        <v>0</v>
      </c>
      <c r="AI113">
        <f ca="1">-(
_xlfn.IFS(
U113&lt;=入力項目!$S$11,0,
AND(U113&gt;=入力項目!$S$11+1,U113&lt;=3),IFERROR(VLOOKUP(入力項目!$S$12,子育て関連マスタ!$I$4:$M$5,4,FALSE),0),
AND(U113&gt;=4,U113&lt;=6),IFERROR(VLOOKUP(入力項目!$S$13,子育て関連マスタ!$I$9:$M$12,4,FALSE),0),
AND(U113&gt;=7,U113&lt;=12),IFERROR(VLOOKUP(入力項目!$S$14,子育て関連マスタ!$I$16:$M$17,4,FALSE),0),
AND(U113&gt;=13,U113&lt;=15),IFERROR(VLOOKUP(入力項目!$S$15,子育て関連マスタ!$I$21:$M$22,4,FALSE),0),
AND(U113&gt;=16,U113&lt;=18),IFERROR(VLOOKUP(入力項目!$S$16,子育て関連マスタ!$I$26:$M$28,4,FALSE),0),
AND(U113&gt;=19,U113&lt;=20,入力項目!$S$16="高専"),IFERROR(VLOOKUP(入力項目!$S$16,子育て関連マスタ!$I$26:$M$28,4,FALSE),0),
AND(U113&gt;=19,U113&lt;=20,入力項目!$S$16&lt;&gt;"高専"),IFERROR(VLOOKUP(入力項目!$S$17,子育て関連マスタ!$I$32:$M$37,4,FALSE),0),
AND(U113&gt;=21,U113&lt;=22,入力項目!$S$16="高専"),IFERROR(VLOOKUP(入力項目!$S$17,子育て関連マスタ!$I$32:$M$34,4,FALSE),0),
AND(U113&gt;=21,U113&lt;=22,入力項目!$S$16&lt;&gt;"高専"),IFERROR(VLOOKUP(入力項目!$S$17,子育て関連マスタ!$I$32:$M$34,4,FALSE),0),
U113&gt;=23,0
) +
IF($D113=4,
  IFERROR(_xlfn.IFS(
  U113&lt;=入力項目!$S$11,0,
  AND(U113=入力項目!$S$11),IFERROR(VLOOKUP(入力項目!$S$12,子育て関連マスタ!$I$4:$M$5,2,FALSE),0),
  AND(U113=4),IFERROR(VLOOKUP(入力項目!$S$13,子育て関連マスタ!$I$9:$M$12,2,FALSE),0),
  AND(U113=7),IFERROR(VLOOKUP(入力項目!$S$14,子育て関連マスタ!$I$16:$M$17,2,FALSE),0),
  AND(U113=13),IFERROR(VLOOKUP(入力項目!$S$15,子育て関連マスタ!$I$21:$M$22,2,FALSE),0),
  AND(U113=16),IFERROR(VLOOKUP(入力項目!$S$16,子育て関連マスタ!$I$26:$M$28,2,FALSE),0),
  AND(U113=19,入力項目!$S$16&lt;&gt;"高専"),IFERROR(VLOOKUP(入力項目!$S$17,子育て関連マスタ!$I$32:$M$37,2,FALSE),0),
  AND(U113=21,入力項目!$S$16="高専"),IFERROR(VLOOKUP(入力項目!$S$17,子育て関連マスタ!$I$32:$M$37,2,FALSE),0),
  U113&gt;=22,0
  ),0),0
) +
IF(AND(U113&gt;=1,U113&lt;=15),IF($D113=入力項目!$S$8,入力項目!$S$3,0),0) +
IF(AND(U113&gt;=1,U113&lt;=15),IF($D113=5,入力項目!$S$4,0),0) +
IF(AND(U113&gt;=1,U113&lt;=15),IF($D113=12,入力項目!$S$5,0),0) +
IF(AND(入力項目!$S$7=$A113,入力項目!$S$8=$D113),子育て関連マスタ!$C$14,0) +
IFERROR(IF(AND(YEAR(EDATE(DATE(入力項目!$S$7,入力項目!$S$8,1),1))=$A113,MONTH(EDATE(DATE(入力項目!$S$7,入力項目!$S$8,1),1))=$D113),子育て関連マスタ!$C$15,0),0) +
IF(AND(OR(U113=3,U113=5,U113=7),$D113=11),子育て関連マスタ!$C$17,0) +
IF(AND(U113=20,$D113=1),子育て関連マスタ!$C$18,0) +
IF(AND(U113=20,$D113=1),
IFERROR(_xlfn.IFS(
入力項目!$S$10="男",子育て関連マスタ!$C$18,
入力項目!$S$10="女",子育て関連マスタ!$C$19
),0),0
) +
IF(AND(U113&gt;=入力項目!$S$18,U113&lt;=入力項目!$S$19),入力項目!$S$20,0) +
IF(AND(U113&gt;=入力項目!$S$21,U113&lt;=入力項目!$S$22),入力項目!$S$23,0) +
IF(AND(U113&gt;=入力項目!$S$24,U113&lt;=入力項目!$S$25),入力項目!$S$26,0)
)</f>
        <v>0</v>
      </c>
      <c r="AJ113" s="10">
        <f ca="1">-VLOOKUP($D113,月別収支!$A$2:$H$13,7,FALSE)</f>
        <v>-20000</v>
      </c>
    </row>
    <row r="114" spans="1:36" x14ac:dyDescent="0.4">
      <c r="A114">
        <f t="shared" ca="1" si="37"/>
        <v>2033</v>
      </c>
      <c r="B114">
        <f t="shared" ca="1" si="27"/>
        <v>2033</v>
      </c>
      <c r="C114">
        <f t="shared" ca="1" si="28"/>
        <v>9</v>
      </c>
      <c r="D114">
        <f t="shared" ca="1" si="38"/>
        <v>12</v>
      </c>
      <c r="E114" t="str">
        <f t="shared" ca="1" si="22"/>
        <v>2033年12月</v>
      </c>
      <c r="F114">
        <f ca="1">IF(OR(入力項目!$N$5&lt;$A114,AND(入力項目!$N$5=$A114,入力項目!$N$6&lt;$D114)),IF(F113=0,1,IF(G114=12,F113+1,F113)),0)</f>
        <v>9</v>
      </c>
      <c r="G114">
        <f ca="1">IF(OR(入力項目!$N$5&lt;$A114,AND(入力項目!$N$5=$A114,入力項目!$N$6&lt;$D114)),IF(G113=12,1,G113+1),0)</f>
        <v>2</v>
      </c>
      <c r="H114" t="str">
        <f t="shared" ca="1" si="23"/>
        <v>9_2</v>
      </c>
      <c r="I114">
        <f ca="1">IF(
  IFERROR(AND($C114&gt;0,MOD($C114,入力項目!$N$22)=0,$D114=入力項目!$N$23), FALSE),
  1,
  IF(
    AND(I113&gt;0,J113=12),
    IF(I113=入力項目!$N$28, 0, I113+1),
    I113
  )
)</f>
        <v>0</v>
      </c>
      <c r="J114">
        <f ca="1">IF($D114=入力項目!$N$23,1,IFERROR(J113+1,1))</f>
        <v>7</v>
      </c>
      <c r="K114" t="str">
        <f t="shared" ca="1" si="24"/>
        <v>0_7</v>
      </c>
      <c r="L114">
        <f ca="1">L113+IF(入力項目!$D$4=$D114,1,0)</f>
        <v>38</v>
      </c>
      <c r="M114" t="str">
        <f t="shared" ca="1" si="25"/>
        <v>38歳</v>
      </c>
      <c r="N114">
        <f t="shared" ca="1" si="29"/>
        <v>38</v>
      </c>
      <c r="O114" t="str">
        <f t="shared" ca="1" si="26"/>
        <v>38歳</v>
      </c>
      <c r="P114">
        <f t="shared" ca="1" si="30"/>
        <v>13</v>
      </c>
      <c r="Q114">
        <f t="shared" ca="1" si="31"/>
        <v>11</v>
      </c>
      <c r="R114">
        <f t="shared" ca="1" si="32"/>
        <v>2034</v>
      </c>
      <c r="S114">
        <f t="shared" ca="1" si="33"/>
        <v>2034</v>
      </c>
      <c r="T114">
        <f t="shared" ca="1" si="34"/>
        <v>2034</v>
      </c>
      <c r="U114">
        <f t="shared" ca="1" si="35"/>
        <v>2034</v>
      </c>
      <c r="V114" s="10">
        <f t="shared" ca="1" si="36"/>
        <v>15470740</v>
      </c>
      <c r="W114" s="10">
        <f ca="1">IF($L114&lt;その他マスタ!$B$1,VLOOKUP($D114,月別収支!$A$2:$H$13,2,FALSE),その他マスタ!$B$3)+IF(AND($L114=その他マスタ!$B$1,入力項目!$I$9="あり",$D114=入力項目!$D$4),その他マスタ!$B$2,0)</f>
        <v>1100000</v>
      </c>
      <c r="X114" s="10">
        <f ca="1">-IF(入力項目!$K$5=TRUE,
IF($F114+$G114&lt;3,VLOOKUP($D114,月別収支!$A$2:$H$13,8,FALSE),0)+IFERROR(VLOOKUP($H114,住宅ローン計算!C:P,13,FALSE),0)+IF($F114&gt;1,IF(OR($G114=3,$G114=6,$G114=9,$G114=12),ROUNDUP(入力項目!$N$18/4,0),0),0),
VLOOKUP($D114,月別収支!$A$2:$H$13,8,FALSE))</f>
        <v>-188213</v>
      </c>
      <c r="Y114" s="10">
        <f ca="1">-VLOOKUP($D114,月別収支!$A$2:$H$13,3,FALSE)</f>
        <v>-75000</v>
      </c>
      <c r="Z114" s="10">
        <f ca="1">-VLOOKUP($D114,月別収支!$A$2:$H$13,4,FALSE)</f>
        <v>-27000</v>
      </c>
      <c r="AA114" s="10">
        <f ca="1">-VLOOKUP($D114,月別収支!$A$2:$H$13,6,FALSE)</f>
        <v>-10000</v>
      </c>
      <c r="AB114" s="10">
        <f ca="1">-(
VLOOKUP($D114,月別収支!$A$2:$H$13,5,FALSE)+IF(AND(入力項目!$I$27&lt;=$A114,ISEVEN($A114-入力項目!$I$27),入力項目!$I$28=$D114),入力項目!$I$26,0)
+IF(入力項目!$K$26=TRUE,
IFERROR(VLOOKUP($K114,マイカーローン計算!C:P,13,FALSE),0),
IFERROR(
  IF(AND($C114&gt;0,MOD($C114,入力項目!$N$22)=0,$D114=入力項目!$N$23),入力項目!$N$24,0),
 0
)
)
)</f>
        <v>-20000</v>
      </c>
      <c r="AC114" s="10">
        <f ca="1">-IF($A114&lt;入力項目!$N$33,入力項目!$N$35,IF(AND($A114=入力項目!$N$33,$D114&lt;=入力項目!$N$34),入力項目!$N$35,0))</f>
        <v>0</v>
      </c>
      <c r="AD114">
        <f ca="1">-(
_xlfn.IFS(
P114&lt;=入力項目!$S$11,0,
AND(P114&gt;=入力項目!$S$11+1,P114&lt;=3),IFERROR(VLOOKUP(入力項目!$S$12,子育て関連マスタ!$I$4:$M$5,4,FALSE),0),
AND(P114&gt;=4,P114&lt;=6),IFERROR(VLOOKUP(入力項目!$S$13,子育て関連マスタ!$I$9:$M$12,4,FALSE),0),
AND(P114&gt;=7,P114&lt;=12),IFERROR(VLOOKUP(入力項目!$S$14,子育て関連マスタ!$I$16:$M$17,4,FALSE),0),
AND(P114&gt;=13,P114&lt;=15),IFERROR(VLOOKUP(入力項目!$S$15,子育て関連マスタ!$I$21:$M$22,4,FALSE),0),
AND(P114&gt;=16,P114&lt;=18),IFERROR(VLOOKUP(入力項目!$S$16,子育て関連マスタ!$I$26:$M$28,4,FALSE),0),
AND(P114&gt;=19,P114&lt;=20,入力項目!$S$16="高専"),IFERROR(VLOOKUP(入力項目!$S$16,子育て関連マスタ!$I$26:$M$28,4,FALSE),0),
AND(P114&gt;=19,P114&lt;=20,入力項目!$S$16&lt;&gt;"高専"),IFERROR(VLOOKUP(入力項目!$S$17,子育て関連マスタ!$I$32:$M$37,4,FALSE),0),
AND(P114&gt;=21,P114&lt;=22,入力項目!$S$16="高専"),IFERROR(VLOOKUP(入力項目!$S$17,子育て関連マスタ!$I$32:$M$34,4,FALSE),0),
AND(P114&gt;=21,P114&lt;=22,入力項目!$S$16&lt;&gt;"高専"),IFERROR(VLOOKUP(入力項目!$S$17,子育て関連マスタ!$I$32:$M$34,4,FALSE),0),
P114&gt;=23,0
) +
IF($D114=4,
  IFERROR(_xlfn.IFS(
  P114&lt;=入力項目!$S$11,0,
  AND(P114=入力項目!$S$11),IFERROR(VLOOKUP(入力項目!$S$12,子育て関連マスタ!$I$4:$M$5,2,FALSE),0),
  AND(P114=4),IFERROR(VLOOKUP(入力項目!$S$13,子育て関連マスタ!$I$9:$M$12,2,FALSE),0),
  AND(P114=7),IFERROR(VLOOKUP(入力項目!$S$14,子育て関連マスタ!$I$16:$M$17,2,FALSE),0),
  AND(P114=13),IFERROR(VLOOKUP(入力項目!$S$15,子育て関連マスタ!$I$21:$M$22,2,FALSE),0),
  AND(P114=16),IFERROR(VLOOKUP(入力項目!$S$16,子育て関連マスタ!$I$26:$M$28,2,FALSE),0),
  AND(P114=19,入力項目!$S$16&lt;&gt;"高専"),IFERROR(VLOOKUP(入力項目!$S$17,子育て関連マスタ!$I$32:$M$37,2,FALSE),0),
  AND(P114=21,入力項目!$S$16="高専"),IFERROR(VLOOKUP(入力項目!$S$17,子育て関連マスタ!$I$32:$M$37,2,FALSE),0),
  P114&gt;=22,0
  ),0),0
) +
IF(AND(P114&gt;=1,P114&lt;=15),IF($D114=入力項目!$S$8,入力項目!$S$3,0),0) +
IF(AND(P114&gt;=1,P114&lt;=15),IF($D114=5,入力項目!$S$4,0),0) +
IF(AND(P114&gt;=1,P114&lt;=15),IF($D114=12,入力項目!$S$5,0),0) +
IF(AND(入力項目!$S$7=$A114,入力項目!$S$8=$D114),子育て関連マスタ!$C$14,0) +
IFERROR(IF(AND(YEAR(EDATE(DATE(入力項目!$S$7,入力項目!$S$8,1),1))=$A114,MONTH(EDATE(DATE(入力項目!$S$7,入力項目!$S$8,1),1))=$D114),子育て関連マスタ!$C$15,0),0) +
IF(AND(OR(P114=3,P114=5,P114=7),$D114=11),子育て関連マスタ!$C$17,0) +
IF(AND(P114=20,$D114=1),子育て関連マスタ!$C$18,0) +
IF(AND(P114=20,$D114=1),
IFERROR(_xlfn.IFS(
入力項目!$S$10="男",子育て関連マスタ!$C$18,
入力項目!$S$10="女",子育て関連マスタ!$C$19
),0),0
) +
IF(AND(P114&gt;=入力項目!$S$18,P114&lt;=入力項目!$S$19),入力項目!$S$20,0) +
IF(AND(P114&gt;=入力項目!$S$21,P114&lt;=入力項目!$S$22),入力項目!$S$23,0) +
IF(AND(P114&gt;=入力項目!$S$24,P114&lt;=入力項目!$S$25),入力項目!$S$26,0)
)</f>
        <v>-55000</v>
      </c>
      <c r="AE114">
        <f ca="1">-(
_xlfn.IFS(
Q114&lt;=入力項目!$S$11,0,
AND(Q114&gt;=入力項目!$S$11+1,Q114&lt;=3),IFERROR(VLOOKUP(入力項目!$S$12,子育て関連マスタ!$I$4:$M$5,4,FALSE),0),
AND(Q114&gt;=4,Q114&lt;=6),IFERROR(VLOOKUP(入力項目!$S$13,子育て関連マスタ!$I$9:$M$12,4,FALSE),0),
AND(Q114&gt;=7,Q114&lt;=12),IFERROR(VLOOKUP(入力項目!$S$14,子育て関連マスタ!$I$16:$M$17,4,FALSE),0),
AND(Q114&gt;=13,Q114&lt;=15),IFERROR(VLOOKUP(入力項目!$S$15,子育て関連マスタ!$I$21:$M$22,4,FALSE),0),
AND(Q114&gt;=16,Q114&lt;=18),IFERROR(VLOOKUP(入力項目!$S$16,子育て関連マスタ!$I$26:$M$28,4,FALSE),0),
AND(Q114&gt;=19,Q114&lt;=20,入力項目!$S$16="高専"),IFERROR(VLOOKUP(入力項目!$S$16,子育て関連マスタ!$I$26:$M$28,4,FALSE),0),
AND(Q114&gt;=19,Q114&lt;=20,入力項目!$S$16&lt;&gt;"高専"),IFERROR(VLOOKUP(入力項目!$S$17,子育て関連マスタ!$I$32:$M$37,4,FALSE),0),
AND(Q114&gt;=21,Q114&lt;=22,入力項目!$S$16="高専"),IFERROR(VLOOKUP(入力項目!$S$17,子育て関連マスタ!$I$32:$M$34,4,FALSE),0),
AND(Q114&gt;=21,Q114&lt;=22,入力項目!$S$16&lt;&gt;"高専"),IFERROR(VLOOKUP(入力項目!$S$17,子育て関連マスタ!$I$32:$M$34,4,FALSE),0),
Q114&gt;=23,0
) +
IF($D114=4,
  IFERROR(_xlfn.IFS(
  Q114&lt;=入力項目!$S$11,0,
  AND(Q114=入力項目!$S$11),IFERROR(VLOOKUP(入力項目!$S$12,子育て関連マスタ!$I$4:$M$5,2,FALSE),0),
  AND(Q114=4),IFERROR(VLOOKUP(入力項目!$S$13,子育て関連マスタ!$I$9:$M$12,2,FALSE),0),
  AND(Q114=7),IFERROR(VLOOKUP(入力項目!$S$14,子育て関連マスタ!$I$16:$M$17,2,FALSE),0),
  AND(Q114=13),IFERROR(VLOOKUP(入力項目!$S$15,子育て関連マスタ!$I$21:$M$22,2,FALSE),0),
  AND(Q114=16),IFERROR(VLOOKUP(入力項目!$S$16,子育て関連マスタ!$I$26:$M$28,2,FALSE),0),
  AND(Q114=19,入力項目!$S$16&lt;&gt;"高専"),IFERROR(VLOOKUP(入力項目!$S$17,子育て関連マスタ!$I$32:$M$37,2,FALSE),0),
  AND(Q114=21,入力項目!$S$16="高専"),IFERROR(VLOOKUP(入力項目!$S$17,子育て関連マスタ!$I$32:$M$37,2,FALSE),0),
  Q114&gt;=22,0
  ),0),0
) +
IF(AND(Q114&gt;=1,Q114&lt;=15),IF($D114=入力項目!$S$8,入力項目!$S$3,0),0) +
IF(AND(Q114&gt;=1,Q114&lt;=15),IF($D114=5,入力項目!$S$4,0),0) +
IF(AND(Q114&gt;=1,Q114&lt;=15),IF($D114=12,入力項目!$S$5,0),0) +
IF(AND(入力項目!$S$7=$A114,入力項目!$S$8=$D114),子育て関連マスタ!$C$14,0) +
IFERROR(IF(AND(YEAR(EDATE(DATE(入力項目!$S$7,入力項目!$S$8,1),1))=$A114,MONTH(EDATE(DATE(入力項目!$S$7,入力項目!$S$8,1),1))=$D114),子育て関連マスタ!$C$15,0),0) +
IF(AND(OR(Q114=3,Q114=5,Q114=7),$D114=11),子育て関連マスタ!$C$17,0) +
IF(AND(Q114=20,$D114=1),子育て関連マスタ!$C$18,0) +
IF(AND(Q114=20,$D114=1),
IFERROR(_xlfn.IFS(
入力項目!$S$10="男",子育て関連マスタ!$C$18,
入力項目!$S$10="女",子育て関連マスタ!$C$19
),0),0
) +
IF(AND(Q114&gt;=入力項目!$S$18,Q114&lt;=入力項目!$S$19),入力項目!$S$20,0) +
IF(AND(Q114&gt;=入力項目!$S$21,Q114&lt;=入力項目!$S$22),入力項目!$S$23,0) +
IF(AND(Q114&gt;=入力項目!$S$24,Q114&lt;=入力項目!$S$25),入力項目!$S$26,0)
)</f>
        <v>-50000</v>
      </c>
      <c r="AF114">
        <f ca="1">-(
_xlfn.IFS(
R114&lt;=入力項目!$S$11,0,
AND(R114&gt;=入力項目!$S$11+1,R114&lt;=3),IFERROR(VLOOKUP(入力項目!$S$12,子育て関連マスタ!$I$4:$M$5,4,FALSE),0),
AND(R114&gt;=4,R114&lt;=6),IFERROR(VLOOKUP(入力項目!$S$13,子育て関連マスタ!$I$9:$M$12,4,FALSE),0),
AND(R114&gt;=7,R114&lt;=12),IFERROR(VLOOKUP(入力項目!$S$14,子育て関連マスタ!$I$16:$M$17,4,FALSE),0),
AND(R114&gt;=13,R114&lt;=15),IFERROR(VLOOKUP(入力項目!$S$15,子育て関連マスタ!$I$21:$M$22,4,FALSE),0),
AND(R114&gt;=16,R114&lt;=18),IFERROR(VLOOKUP(入力項目!$S$16,子育て関連マスタ!$I$26:$M$28,4,FALSE),0),
AND(R114&gt;=19,R114&lt;=20,入力項目!$S$16="高専"),IFERROR(VLOOKUP(入力項目!$S$16,子育て関連マスタ!$I$26:$M$28,4,FALSE),0),
AND(R114&gt;=19,R114&lt;=20,入力項目!$S$16&lt;&gt;"高専"),IFERROR(VLOOKUP(入力項目!$S$17,子育て関連マスタ!$I$32:$M$37,4,FALSE),0),
AND(R114&gt;=21,R114&lt;=22,入力項目!$S$16="高専"),IFERROR(VLOOKUP(入力項目!$S$17,子育て関連マスタ!$I$32:$M$34,4,FALSE),0),
AND(R114&gt;=21,R114&lt;=22,入力項目!$S$16&lt;&gt;"高専"),IFERROR(VLOOKUP(入力項目!$S$17,子育て関連マスタ!$I$32:$M$34,4,FALSE),0),
R114&gt;=23,0
) +
IF($D114=4,
  IFERROR(_xlfn.IFS(
  R114&lt;=入力項目!$S$11,0,
  AND(R114=入力項目!$S$11),IFERROR(VLOOKUP(入力項目!$S$12,子育て関連マスタ!$I$4:$M$5,2,FALSE),0),
  AND(R114=4),IFERROR(VLOOKUP(入力項目!$S$13,子育て関連マスタ!$I$9:$M$12,2,FALSE),0),
  AND(R114=7),IFERROR(VLOOKUP(入力項目!$S$14,子育て関連マスタ!$I$16:$M$17,2,FALSE),0),
  AND(R114=13),IFERROR(VLOOKUP(入力項目!$S$15,子育て関連マスタ!$I$21:$M$22,2,FALSE),0),
  AND(R114=16),IFERROR(VLOOKUP(入力項目!$S$16,子育て関連マスタ!$I$26:$M$28,2,FALSE),0),
  AND(R114=19,入力項目!$S$16&lt;&gt;"高専"),IFERROR(VLOOKUP(入力項目!$S$17,子育て関連マスタ!$I$32:$M$37,2,FALSE),0),
  AND(R114=21,入力項目!$S$16="高専"),IFERROR(VLOOKUP(入力項目!$S$17,子育て関連マスタ!$I$32:$M$37,2,FALSE),0),
  R114&gt;=22,0
  ),0),0
) +
IF(AND(R114&gt;=1,R114&lt;=15),IF($D114=入力項目!$S$8,入力項目!$S$3,0),0) +
IF(AND(R114&gt;=1,R114&lt;=15),IF($D114=5,入力項目!$S$4,0),0) +
IF(AND(R114&gt;=1,R114&lt;=15),IF($D114=12,入力項目!$S$5,0),0) +
IF(AND(入力項目!$S$7=$A114,入力項目!$S$8=$D114),子育て関連マスタ!$C$14,0) +
IFERROR(IF(AND(YEAR(EDATE(DATE(入力項目!$S$7,入力項目!$S$8,1),1))=$A114,MONTH(EDATE(DATE(入力項目!$S$7,入力項目!$S$8,1),1))=$D114),子育て関連マスタ!$C$15,0),0) +
IF(AND(OR(R114=3,R114=5,R114=7),$D114=11),子育て関連マスタ!$C$17,0) +
IF(AND(R114=20,$D114=1),子育て関連マスタ!$C$18,0) +
IF(AND(R114=20,$D114=1),
IFERROR(_xlfn.IFS(
入力項目!$S$10="男",子育て関連マスタ!$C$18,
入力項目!$S$10="女",子育て関連マスタ!$C$19
),0),0
) +
IF(AND(R114&gt;=入力項目!$S$18,R114&lt;=入力項目!$S$19),入力項目!$S$20,0) +
IF(AND(R114&gt;=入力項目!$S$21,R114&lt;=入力項目!$S$22),入力項目!$S$23,0) +
IF(AND(R114&gt;=入力項目!$S$24,R114&lt;=入力項目!$S$25),入力項目!$S$26,0)
)</f>
        <v>0</v>
      </c>
      <c r="AG114">
        <f ca="1">-(
_xlfn.IFS(
S114&lt;=入力項目!$S$11,0,
AND(S114&gt;=入力項目!$S$11+1,S114&lt;=3),IFERROR(VLOOKUP(入力項目!$S$12,子育て関連マスタ!$I$4:$M$5,4,FALSE),0),
AND(S114&gt;=4,S114&lt;=6),IFERROR(VLOOKUP(入力項目!$S$13,子育て関連マスタ!$I$9:$M$12,4,FALSE),0),
AND(S114&gt;=7,S114&lt;=12),IFERROR(VLOOKUP(入力項目!$S$14,子育て関連マスタ!$I$16:$M$17,4,FALSE),0),
AND(S114&gt;=13,S114&lt;=15),IFERROR(VLOOKUP(入力項目!$S$15,子育て関連マスタ!$I$21:$M$22,4,FALSE),0),
AND(S114&gt;=16,S114&lt;=18),IFERROR(VLOOKUP(入力項目!$S$16,子育て関連マスタ!$I$26:$M$28,4,FALSE),0),
AND(S114&gt;=19,S114&lt;=20,入力項目!$S$16="高専"),IFERROR(VLOOKUP(入力項目!$S$16,子育て関連マスタ!$I$26:$M$28,4,FALSE),0),
AND(S114&gt;=19,S114&lt;=20,入力項目!$S$16&lt;&gt;"高専"),IFERROR(VLOOKUP(入力項目!$S$17,子育て関連マスタ!$I$32:$M$37,4,FALSE),0),
AND(S114&gt;=21,S114&lt;=22,入力項目!$S$16="高専"),IFERROR(VLOOKUP(入力項目!$S$17,子育て関連マスタ!$I$32:$M$34,4,FALSE),0),
AND(S114&gt;=21,S114&lt;=22,入力項目!$S$16&lt;&gt;"高専"),IFERROR(VLOOKUP(入力項目!$S$17,子育て関連マスタ!$I$32:$M$34,4,FALSE),0),
S114&gt;=23,0
) +
IF($D114=4,
  IFERROR(_xlfn.IFS(
  S114&lt;=入力項目!$S$11,0,
  AND(S114=入力項目!$S$11),IFERROR(VLOOKUP(入力項目!$S$12,子育て関連マスタ!$I$4:$M$5,2,FALSE),0),
  AND(S114=4),IFERROR(VLOOKUP(入力項目!$S$13,子育て関連マスタ!$I$9:$M$12,2,FALSE),0),
  AND(S114=7),IFERROR(VLOOKUP(入力項目!$S$14,子育て関連マスタ!$I$16:$M$17,2,FALSE),0),
  AND(S114=13),IFERROR(VLOOKUP(入力項目!$S$15,子育て関連マスタ!$I$21:$M$22,2,FALSE),0),
  AND(S114=16),IFERROR(VLOOKUP(入力項目!$S$16,子育て関連マスタ!$I$26:$M$28,2,FALSE),0),
  AND(S114=19,入力項目!$S$16&lt;&gt;"高専"),IFERROR(VLOOKUP(入力項目!$S$17,子育て関連マスタ!$I$32:$M$37,2,FALSE),0),
  AND(S114=21,入力項目!$S$16="高専"),IFERROR(VLOOKUP(入力項目!$S$17,子育て関連マスタ!$I$32:$M$37,2,FALSE),0),
  S114&gt;=22,0
  ),0),0
) +
IF(AND(S114&gt;=1,S114&lt;=15),IF($D114=入力項目!$S$8,入力項目!$S$3,0),0) +
IF(AND(S114&gt;=1,S114&lt;=15),IF($D114=5,入力項目!$S$4,0),0) +
IF(AND(S114&gt;=1,S114&lt;=15),IF($D114=12,入力項目!$S$5,0),0) +
IF(AND(入力項目!$S$7=$A114,入力項目!$S$8=$D114),子育て関連マスタ!$C$14,0) +
IFERROR(IF(AND(YEAR(EDATE(DATE(入力項目!$S$7,入力項目!$S$8,1),1))=$A114,MONTH(EDATE(DATE(入力項目!$S$7,入力項目!$S$8,1),1))=$D114),子育て関連マスタ!$C$15,0),0) +
IF(AND(OR(S114=3,S114=5,S114=7),$D114=11),子育て関連マスタ!$C$17,0) +
IF(AND(S114=20,$D114=1),子育て関連マスタ!$C$18,0) +
IF(AND(S114=20,$D114=1),
IFERROR(_xlfn.IFS(
入力項目!$S$10="男",子育て関連マスタ!$C$18,
入力項目!$S$10="女",子育て関連マスタ!$C$19
),0),0
) +
IF(AND(S114&gt;=入力項目!$S$18,S114&lt;=入力項目!$S$19),入力項目!$S$20,0) +
IF(AND(S114&gt;=入力項目!$S$21,S114&lt;=入力項目!$S$22),入力項目!$S$23,0) +
IF(AND(S114&gt;=入力項目!$S$24,S114&lt;=入力項目!$S$25),入力項目!$S$26,0)
)</f>
        <v>0</v>
      </c>
      <c r="AH114">
        <f ca="1">-(
_xlfn.IFS(
T114&lt;=入力項目!$S$11,0,
AND(T114&gt;=入力項目!$S$11+1,T114&lt;=3),IFERROR(VLOOKUP(入力項目!$S$12,子育て関連マスタ!$I$4:$M$5,4,FALSE),0),
AND(T114&gt;=4,T114&lt;=6),IFERROR(VLOOKUP(入力項目!$S$13,子育て関連マスタ!$I$9:$M$12,4,FALSE),0),
AND(T114&gt;=7,T114&lt;=12),IFERROR(VLOOKUP(入力項目!$S$14,子育て関連マスタ!$I$16:$M$17,4,FALSE),0),
AND(T114&gt;=13,T114&lt;=15),IFERROR(VLOOKUP(入力項目!$S$15,子育て関連マスタ!$I$21:$M$22,4,FALSE),0),
AND(T114&gt;=16,T114&lt;=18),IFERROR(VLOOKUP(入力項目!$S$16,子育て関連マスタ!$I$26:$M$28,4,FALSE),0),
AND(T114&gt;=19,T114&lt;=20,入力項目!$S$16="高専"),IFERROR(VLOOKUP(入力項目!$S$16,子育て関連マスタ!$I$26:$M$28,4,FALSE),0),
AND(T114&gt;=19,T114&lt;=20,入力項目!$S$16&lt;&gt;"高専"),IFERROR(VLOOKUP(入力項目!$S$17,子育て関連マスタ!$I$32:$M$37,4,FALSE),0),
AND(T114&gt;=21,T114&lt;=22,入力項目!$S$16="高専"),IFERROR(VLOOKUP(入力項目!$S$17,子育て関連マスタ!$I$32:$M$34,4,FALSE),0),
AND(T114&gt;=21,T114&lt;=22,入力項目!$S$16&lt;&gt;"高専"),IFERROR(VLOOKUP(入力項目!$S$17,子育て関連マスタ!$I$32:$M$34,4,FALSE),0),
T114&gt;=23,0
) +
IF($D114=4,
  IFERROR(_xlfn.IFS(
  T114&lt;=入力項目!$S$11,0,
  AND(T114=入力項目!$S$11),IFERROR(VLOOKUP(入力項目!$S$12,子育て関連マスタ!$I$4:$M$5,2,FALSE),0),
  AND(T114=4),IFERROR(VLOOKUP(入力項目!$S$13,子育て関連マスタ!$I$9:$M$12,2,FALSE),0),
  AND(T114=7),IFERROR(VLOOKUP(入力項目!$S$14,子育て関連マスタ!$I$16:$M$17,2,FALSE),0),
  AND(T114=13),IFERROR(VLOOKUP(入力項目!$S$15,子育て関連マスタ!$I$21:$M$22,2,FALSE),0),
  AND(T114=16),IFERROR(VLOOKUP(入力項目!$S$16,子育て関連マスタ!$I$26:$M$28,2,FALSE),0),
  AND(T114=19,入力項目!$S$16&lt;&gt;"高専"),IFERROR(VLOOKUP(入力項目!$S$17,子育て関連マスタ!$I$32:$M$37,2,FALSE),0),
  AND(T114=21,入力項目!$S$16="高専"),IFERROR(VLOOKUP(入力項目!$S$17,子育て関連マスタ!$I$32:$M$37,2,FALSE),0),
  T114&gt;=22,0
  ),0),0
) +
IF(AND(T114&gt;=1,T114&lt;=15),IF($D114=入力項目!$S$8,入力項目!$S$3,0),0) +
IF(AND(T114&gt;=1,T114&lt;=15),IF($D114=5,入力項目!$S$4,0),0) +
IF(AND(T114&gt;=1,T114&lt;=15),IF($D114=12,入力項目!$S$5,0),0) +
IF(AND(入力項目!$S$7=$A114,入力項目!$S$8=$D114),子育て関連マスタ!$C$14,0) +
IFERROR(IF(AND(YEAR(EDATE(DATE(入力項目!$S$7,入力項目!$S$8,1),1))=$A114,MONTH(EDATE(DATE(入力項目!$S$7,入力項目!$S$8,1),1))=$D114),子育て関連マスタ!$C$15,0),0) +
IF(AND(OR(T114=3,T114=5,T114=7),$D114=11),子育て関連マスタ!$C$17,0) +
IF(AND(T114=20,$D114=1),子育て関連マスタ!$C$18,0) +
IF(AND(T114=20,$D114=1),
IFERROR(_xlfn.IFS(
入力項目!$S$10="男",子育て関連マスタ!$C$18,
入力項目!$S$10="女",子育て関連マスタ!$C$19
),0),0
) +
IF(AND(T114&gt;=入力項目!$S$18,T114&lt;=入力項目!$S$19),入力項目!$S$20,0) +
IF(AND(T114&gt;=入力項目!$S$21,T114&lt;=入力項目!$S$22),入力項目!$S$23,0) +
IF(AND(T114&gt;=入力項目!$S$24,T114&lt;=入力項目!$S$25),入力項目!$S$26,0)
)</f>
        <v>0</v>
      </c>
      <c r="AI114">
        <f ca="1">-(
_xlfn.IFS(
U114&lt;=入力項目!$S$11,0,
AND(U114&gt;=入力項目!$S$11+1,U114&lt;=3),IFERROR(VLOOKUP(入力項目!$S$12,子育て関連マスタ!$I$4:$M$5,4,FALSE),0),
AND(U114&gt;=4,U114&lt;=6),IFERROR(VLOOKUP(入力項目!$S$13,子育て関連マスタ!$I$9:$M$12,4,FALSE),0),
AND(U114&gt;=7,U114&lt;=12),IFERROR(VLOOKUP(入力項目!$S$14,子育て関連マスタ!$I$16:$M$17,4,FALSE),0),
AND(U114&gt;=13,U114&lt;=15),IFERROR(VLOOKUP(入力項目!$S$15,子育て関連マスタ!$I$21:$M$22,4,FALSE),0),
AND(U114&gt;=16,U114&lt;=18),IFERROR(VLOOKUP(入力項目!$S$16,子育て関連マスタ!$I$26:$M$28,4,FALSE),0),
AND(U114&gt;=19,U114&lt;=20,入力項目!$S$16="高専"),IFERROR(VLOOKUP(入力項目!$S$16,子育て関連マスタ!$I$26:$M$28,4,FALSE),0),
AND(U114&gt;=19,U114&lt;=20,入力項目!$S$16&lt;&gt;"高専"),IFERROR(VLOOKUP(入力項目!$S$17,子育て関連マスタ!$I$32:$M$37,4,FALSE),0),
AND(U114&gt;=21,U114&lt;=22,入力項目!$S$16="高専"),IFERROR(VLOOKUP(入力項目!$S$17,子育て関連マスタ!$I$32:$M$34,4,FALSE),0),
AND(U114&gt;=21,U114&lt;=22,入力項目!$S$16&lt;&gt;"高専"),IFERROR(VLOOKUP(入力項目!$S$17,子育て関連マスタ!$I$32:$M$34,4,FALSE),0),
U114&gt;=23,0
) +
IF($D114=4,
  IFERROR(_xlfn.IFS(
  U114&lt;=入力項目!$S$11,0,
  AND(U114=入力項目!$S$11),IFERROR(VLOOKUP(入力項目!$S$12,子育て関連マスタ!$I$4:$M$5,2,FALSE),0),
  AND(U114=4),IFERROR(VLOOKUP(入力項目!$S$13,子育て関連マスタ!$I$9:$M$12,2,FALSE),0),
  AND(U114=7),IFERROR(VLOOKUP(入力項目!$S$14,子育て関連マスタ!$I$16:$M$17,2,FALSE),0),
  AND(U114=13),IFERROR(VLOOKUP(入力項目!$S$15,子育て関連マスタ!$I$21:$M$22,2,FALSE),0),
  AND(U114=16),IFERROR(VLOOKUP(入力項目!$S$16,子育て関連マスタ!$I$26:$M$28,2,FALSE),0),
  AND(U114=19,入力項目!$S$16&lt;&gt;"高専"),IFERROR(VLOOKUP(入力項目!$S$17,子育て関連マスタ!$I$32:$M$37,2,FALSE),0),
  AND(U114=21,入力項目!$S$16="高専"),IFERROR(VLOOKUP(入力項目!$S$17,子育て関連マスタ!$I$32:$M$37,2,FALSE),0),
  U114&gt;=22,0
  ),0),0
) +
IF(AND(U114&gt;=1,U114&lt;=15),IF($D114=入力項目!$S$8,入力項目!$S$3,0),0) +
IF(AND(U114&gt;=1,U114&lt;=15),IF($D114=5,入力項目!$S$4,0),0) +
IF(AND(U114&gt;=1,U114&lt;=15),IF($D114=12,入力項目!$S$5,0),0) +
IF(AND(入力項目!$S$7=$A114,入力項目!$S$8=$D114),子育て関連マスタ!$C$14,0) +
IFERROR(IF(AND(YEAR(EDATE(DATE(入力項目!$S$7,入力項目!$S$8,1),1))=$A114,MONTH(EDATE(DATE(入力項目!$S$7,入力項目!$S$8,1),1))=$D114),子育て関連マスタ!$C$15,0),0) +
IF(AND(OR(U114=3,U114=5,U114=7),$D114=11),子育て関連マスタ!$C$17,0) +
IF(AND(U114=20,$D114=1),子育て関連マスタ!$C$18,0) +
IF(AND(U114=20,$D114=1),
IFERROR(_xlfn.IFS(
入力項目!$S$10="男",子育て関連マスタ!$C$18,
入力項目!$S$10="女",子育て関連マスタ!$C$19
),0),0
) +
IF(AND(U114&gt;=入力項目!$S$18,U114&lt;=入力項目!$S$19),入力項目!$S$20,0) +
IF(AND(U114&gt;=入力項目!$S$21,U114&lt;=入力項目!$S$22),入力項目!$S$23,0) +
IF(AND(U114&gt;=入力項目!$S$24,U114&lt;=入力項目!$S$25),入力項目!$S$26,0)
)</f>
        <v>0</v>
      </c>
      <c r="AJ114" s="10">
        <f ca="1">-VLOOKUP($D114,月別収支!$A$2:$H$13,7,FALSE)</f>
        <v>-20000</v>
      </c>
    </row>
    <row r="115" spans="1:36" x14ac:dyDescent="0.4">
      <c r="A115">
        <f t="shared" ca="1" si="37"/>
        <v>2034</v>
      </c>
      <c r="B115">
        <f t="shared" ca="1" si="27"/>
        <v>2033</v>
      </c>
      <c r="C115">
        <f t="shared" ca="1" si="28"/>
        <v>10</v>
      </c>
      <c r="D115">
        <f t="shared" ca="1" si="38"/>
        <v>1</v>
      </c>
      <c r="E115" t="str">
        <f t="shared" ca="1" si="22"/>
        <v>2034年1月</v>
      </c>
      <c r="F115">
        <f ca="1">IF(OR(入力項目!$N$5&lt;$A115,AND(入力項目!$N$5=$A115,入力項目!$N$6&lt;$D115)),IF(F114=0,1,IF(G115=12,F114+1,F114)),0)</f>
        <v>9</v>
      </c>
      <c r="G115">
        <f ca="1">IF(OR(入力項目!$N$5&lt;$A115,AND(入力項目!$N$5=$A115,入力項目!$N$6&lt;$D115)),IF(G114=12,1,G114+1),0)</f>
        <v>3</v>
      </c>
      <c r="H115" t="str">
        <f t="shared" ca="1" si="23"/>
        <v>9_3</v>
      </c>
      <c r="I115">
        <f ca="1">IF(
  IFERROR(AND($C115&gt;0,MOD($C115,入力項目!$N$22)=0,$D115=入力項目!$N$23), FALSE),
  1,
  IF(
    AND(I114&gt;0,J114=12),
    IF(I114=入力項目!$N$28, 0, I114+1),
    I114
  )
)</f>
        <v>0</v>
      </c>
      <c r="J115">
        <f ca="1">IF($D115=入力項目!$N$23,1,IFERROR(J114+1,1))</f>
        <v>8</v>
      </c>
      <c r="K115" t="str">
        <f t="shared" ca="1" si="24"/>
        <v>0_8</v>
      </c>
      <c r="L115">
        <f ca="1">L114+IF(入力項目!$D$4=$D115,1,0)</f>
        <v>38</v>
      </c>
      <c r="M115" t="str">
        <f t="shared" ca="1" si="25"/>
        <v>38歳</v>
      </c>
      <c r="N115">
        <f t="shared" ca="1" si="29"/>
        <v>39</v>
      </c>
      <c r="O115" t="str">
        <f t="shared" ca="1" si="26"/>
        <v>39歳</v>
      </c>
      <c r="P115">
        <f t="shared" ca="1" si="30"/>
        <v>13</v>
      </c>
      <c r="Q115">
        <f t="shared" ca="1" si="31"/>
        <v>11</v>
      </c>
      <c r="R115">
        <f t="shared" ca="1" si="32"/>
        <v>2034</v>
      </c>
      <c r="S115">
        <f t="shared" ca="1" si="33"/>
        <v>2034</v>
      </c>
      <c r="T115">
        <f t="shared" ca="1" si="34"/>
        <v>2034</v>
      </c>
      <c r="U115">
        <f t="shared" ca="1" si="35"/>
        <v>2034</v>
      </c>
      <c r="V115" s="10">
        <f t="shared" ca="1" si="36"/>
        <v>15443563</v>
      </c>
      <c r="W115" s="10">
        <f ca="1">IF($L115&lt;その他マスタ!$B$1,VLOOKUP($D115,月別収支!$A$2:$H$13,2,FALSE),その他マスタ!$B$3)+IF(AND($L115=その他マスタ!$B$1,入力項目!$I$9="あり",$D115=入力項目!$D$4),その他マスタ!$B$2,0)</f>
        <v>300000</v>
      </c>
      <c r="X115" s="10">
        <f ca="1">-IF(入力項目!$K$5=TRUE,
IF($F115+$G115&lt;3,VLOOKUP($D115,月別収支!$A$2:$H$13,8,FALSE),0)+IFERROR(VLOOKUP($H115,住宅ローン計算!C:P,13,FALSE),0)+IF($F115&gt;1,IF(OR($G115=3,$G115=6,$G115=9,$G115=12),ROUNDUP(入力項目!$N$18/4,0),0),0),
VLOOKUP($D115,月別収支!$A$2:$H$13,8,FALSE))</f>
        <v>-90177</v>
      </c>
      <c r="Y115" s="10">
        <f ca="1">-VLOOKUP($D115,月別収支!$A$2:$H$13,3,FALSE)</f>
        <v>-75000</v>
      </c>
      <c r="Z115" s="10">
        <f ca="1">-VLOOKUP($D115,月別収支!$A$2:$H$13,4,FALSE)</f>
        <v>-27000</v>
      </c>
      <c r="AA115" s="10">
        <f ca="1">-VLOOKUP($D115,月別収支!$A$2:$H$13,6,FALSE)</f>
        <v>-10000</v>
      </c>
      <c r="AB115" s="10">
        <f ca="1">-(
VLOOKUP($D115,月別収支!$A$2:$H$13,5,FALSE)+IF(AND(入力項目!$I$27&lt;=$A115,ISEVEN($A115-入力項目!$I$27),入力項目!$I$28=$D115),入力項目!$I$26,0)
+IF(入力項目!$K$26=TRUE,
IFERROR(VLOOKUP($K115,マイカーローン計算!C:P,13,FALSE),0),
IFERROR(
  IF(AND($C115&gt;0,MOD($C115,入力項目!$N$22)=0,$D115=入力項目!$N$23),入力項目!$N$24,0),
 0
)
)
)</f>
        <v>-20000</v>
      </c>
      <c r="AC115" s="10">
        <f ca="1">-IF($A115&lt;入力項目!$N$33,入力項目!$N$35,IF(AND($A115=入力項目!$N$33,$D115&lt;=入力項目!$N$34),入力項目!$N$35,0))</f>
        <v>0</v>
      </c>
      <c r="AD115">
        <f ca="1">-(
_xlfn.IFS(
P115&lt;=入力項目!$S$11,0,
AND(P115&gt;=入力項目!$S$11+1,P115&lt;=3),IFERROR(VLOOKUP(入力項目!$S$12,子育て関連マスタ!$I$4:$M$5,4,FALSE),0),
AND(P115&gt;=4,P115&lt;=6),IFERROR(VLOOKUP(入力項目!$S$13,子育て関連マスタ!$I$9:$M$12,4,FALSE),0),
AND(P115&gt;=7,P115&lt;=12),IFERROR(VLOOKUP(入力項目!$S$14,子育て関連マスタ!$I$16:$M$17,4,FALSE),0),
AND(P115&gt;=13,P115&lt;=15),IFERROR(VLOOKUP(入力項目!$S$15,子育て関連マスタ!$I$21:$M$22,4,FALSE),0),
AND(P115&gt;=16,P115&lt;=18),IFERROR(VLOOKUP(入力項目!$S$16,子育て関連マスタ!$I$26:$M$28,4,FALSE),0),
AND(P115&gt;=19,P115&lt;=20,入力項目!$S$16="高専"),IFERROR(VLOOKUP(入力項目!$S$16,子育て関連マスタ!$I$26:$M$28,4,FALSE),0),
AND(P115&gt;=19,P115&lt;=20,入力項目!$S$16&lt;&gt;"高専"),IFERROR(VLOOKUP(入力項目!$S$17,子育て関連マスタ!$I$32:$M$37,4,FALSE),0),
AND(P115&gt;=21,P115&lt;=22,入力項目!$S$16="高専"),IFERROR(VLOOKUP(入力項目!$S$17,子育て関連マスタ!$I$32:$M$34,4,FALSE),0),
AND(P115&gt;=21,P115&lt;=22,入力項目!$S$16&lt;&gt;"高専"),IFERROR(VLOOKUP(入力項目!$S$17,子育て関連マスタ!$I$32:$M$34,4,FALSE),0),
P115&gt;=23,0
) +
IF($D115=4,
  IFERROR(_xlfn.IFS(
  P115&lt;=入力項目!$S$11,0,
  AND(P115=入力項目!$S$11),IFERROR(VLOOKUP(入力項目!$S$12,子育て関連マスタ!$I$4:$M$5,2,FALSE),0),
  AND(P115=4),IFERROR(VLOOKUP(入力項目!$S$13,子育て関連マスタ!$I$9:$M$12,2,FALSE),0),
  AND(P115=7),IFERROR(VLOOKUP(入力項目!$S$14,子育て関連マスタ!$I$16:$M$17,2,FALSE),0),
  AND(P115=13),IFERROR(VLOOKUP(入力項目!$S$15,子育て関連マスタ!$I$21:$M$22,2,FALSE),0),
  AND(P115=16),IFERROR(VLOOKUP(入力項目!$S$16,子育て関連マスタ!$I$26:$M$28,2,FALSE),0),
  AND(P115=19,入力項目!$S$16&lt;&gt;"高専"),IFERROR(VLOOKUP(入力項目!$S$17,子育て関連マスタ!$I$32:$M$37,2,FALSE),0),
  AND(P115=21,入力項目!$S$16="高専"),IFERROR(VLOOKUP(入力項目!$S$17,子育て関連マスタ!$I$32:$M$37,2,FALSE),0),
  P115&gt;=22,0
  ),0),0
) +
IF(AND(P115&gt;=1,P115&lt;=15),IF($D115=入力項目!$S$8,入力項目!$S$3,0),0) +
IF(AND(P115&gt;=1,P115&lt;=15),IF($D115=5,入力項目!$S$4,0),0) +
IF(AND(P115&gt;=1,P115&lt;=15),IF($D115=12,入力項目!$S$5,0),0) +
IF(AND(入力項目!$S$7=$A115,入力項目!$S$8=$D115),子育て関連マスタ!$C$14,0) +
IFERROR(IF(AND(YEAR(EDATE(DATE(入力項目!$S$7,入力項目!$S$8,1),1))=$A115,MONTH(EDATE(DATE(入力項目!$S$7,入力項目!$S$8,1),1))=$D115),子育て関連マスタ!$C$15,0),0) +
IF(AND(OR(P115=3,P115=5,P115=7),$D115=11),子育て関連マスタ!$C$17,0) +
IF(AND(P115=20,$D115=1),子育て関連マスタ!$C$18,0) +
IF(AND(P115=20,$D115=1),
IFERROR(_xlfn.IFS(
入力項目!$S$10="男",子育て関連マスタ!$C$18,
入力項目!$S$10="女",子育て関連マスタ!$C$19
),0),0
) +
IF(AND(P115&gt;=入力項目!$S$18,P115&lt;=入力項目!$S$19),入力項目!$S$20,0) +
IF(AND(P115&gt;=入力項目!$S$21,P115&lt;=入力項目!$S$22),入力項目!$S$23,0) +
IF(AND(P115&gt;=入力項目!$S$24,P115&lt;=入力項目!$S$25),入力項目!$S$26,0)
)</f>
        <v>-45000</v>
      </c>
      <c r="AE115">
        <f ca="1">-(
_xlfn.IFS(
Q115&lt;=入力項目!$S$11,0,
AND(Q115&gt;=入力項目!$S$11+1,Q115&lt;=3),IFERROR(VLOOKUP(入力項目!$S$12,子育て関連マスタ!$I$4:$M$5,4,FALSE),0),
AND(Q115&gt;=4,Q115&lt;=6),IFERROR(VLOOKUP(入力項目!$S$13,子育て関連マスタ!$I$9:$M$12,4,FALSE),0),
AND(Q115&gt;=7,Q115&lt;=12),IFERROR(VLOOKUP(入力項目!$S$14,子育て関連マスタ!$I$16:$M$17,4,FALSE),0),
AND(Q115&gt;=13,Q115&lt;=15),IFERROR(VLOOKUP(入力項目!$S$15,子育て関連マスタ!$I$21:$M$22,4,FALSE),0),
AND(Q115&gt;=16,Q115&lt;=18),IFERROR(VLOOKUP(入力項目!$S$16,子育て関連マスタ!$I$26:$M$28,4,FALSE),0),
AND(Q115&gt;=19,Q115&lt;=20,入力項目!$S$16="高専"),IFERROR(VLOOKUP(入力項目!$S$16,子育て関連マスタ!$I$26:$M$28,4,FALSE),0),
AND(Q115&gt;=19,Q115&lt;=20,入力項目!$S$16&lt;&gt;"高専"),IFERROR(VLOOKUP(入力項目!$S$17,子育て関連マスタ!$I$32:$M$37,4,FALSE),0),
AND(Q115&gt;=21,Q115&lt;=22,入力項目!$S$16="高専"),IFERROR(VLOOKUP(入力項目!$S$17,子育て関連マスタ!$I$32:$M$34,4,FALSE),0),
AND(Q115&gt;=21,Q115&lt;=22,入力項目!$S$16&lt;&gt;"高専"),IFERROR(VLOOKUP(入力項目!$S$17,子育て関連マスタ!$I$32:$M$34,4,FALSE),0),
Q115&gt;=23,0
) +
IF($D115=4,
  IFERROR(_xlfn.IFS(
  Q115&lt;=入力項目!$S$11,0,
  AND(Q115=入力項目!$S$11),IFERROR(VLOOKUP(入力項目!$S$12,子育て関連マスタ!$I$4:$M$5,2,FALSE),0),
  AND(Q115=4),IFERROR(VLOOKUP(入力項目!$S$13,子育て関連マスタ!$I$9:$M$12,2,FALSE),0),
  AND(Q115=7),IFERROR(VLOOKUP(入力項目!$S$14,子育て関連マスタ!$I$16:$M$17,2,FALSE),0),
  AND(Q115=13),IFERROR(VLOOKUP(入力項目!$S$15,子育て関連マスタ!$I$21:$M$22,2,FALSE),0),
  AND(Q115=16),IFERROR(VLOOKUP(入力項目!$S$16,子育て関連マスタ!$I$26:$M$28,2,FALSE),0),
  AND(Q115=19,入力項目!$S$16&lt;&gt;"高専"),IFERROR(VLOOKUP(入力項目!$S$17,子育て関連マスタ!$I$32:$M$37,2,FALSE),0),
  AND(Q115=21,入力項目!$S$16="高専"),IFERROR(VLOOKUP(入力項目!$S$17,子育て関連マスタ!$I$32:$M$37,2,FALSE),0),
  Q115&gt;=22,0
  ),0),0
) +
IF(AND(Q115&gt;=1,Q115&lt;=15),IF($D115=入力項目!$S$8,入力項目!$S$3,0),0) +
IF(AND(Q115&gt;=1,Q115&lt;=15),IF($D115=5,入力項目!$S$4,0),0) +
IF(AND(Q115&gt;=1,Q115&lt;=15),IF($D115=12,入力項目!$S$5,0),0) +
IF(AND(入力項目!$S$7=$A115,入力項目!$S$8=$D115),子育て関連マスタ!$C$14,0) +
IFERROR(IF(AND(YEAR(EDATE(DATE(入力項目!$S$7,入力項目!$S$8,1),1))=$A115,MONTH(EDATE(DATE(入力項目!$S$7,入力項目!$S$8,1),1))=$D115),子育て関連マスタ!$C$15,0),0) +
IF(AND(OR(Q115=3,Q115=5,Q115=7),$D115=11),子育て関連マスタ!$C$17,0) +
IF(AND(Q115=20,$D115=1),子育て関連マスタ!$C$18,0) +
IF(AND(Q115=20,$D115=1),
IFERROR(_xlfn.IFS(
入力項目!$S$10="男",子育て関連マスタ!$C$18,
入力項目!$S$10="女",子育て関連マスタ!$C$19
),0),0
) +
IF(AND(Q115&gt;=入力項目!$S$18,Q115&lt;=入力項目!$S$19),入力項目!$S$20,0) +
IF(AND(Q115&gt;=入力項目!$S$21,Q115&lt;=入力項目!$S$22),入力項目!$S$23,0) +
IF(AND(Q115&gt;=入力項目!$S$24,Q115&lt;=入力項目!$S$25),入力項目!$S$26,0)
)</f>
        <v>-40000</v>
      </c>
      <c r="AF115">
        <f ca="1">-(
_xlfn.IFS(
R115&lt;=入力項目!$S$11,0,
AND(R115&gt;=入力項目!$S$11+1,R115&lt;=3),IFERROR(VLOOKUP(入力項目!$S$12,子育て関連マスタ!$I$4:$M$5,4,FALSE),0),
AND(R115&gt;=4,R115&lt;=6),IFERROR(VLOOKUP(入力項目!$S$13,子育て関連マスタ!$I$9:$M$12,4,FALSE),0),
AND(R115&gt;=7,R115&lt;=12),IFERROR(VLOOKUP(入力項目!$S$14,子育て関連マスタ!$I$16:$M$17,4,FALSE),0),
AND(R115&gt;=13,R115&lt;=15),IFERROR(VLOOKUP(入力項目!$S$15,子育て関連マスタ!$I$21:$M$22,4,FALSE),0),
AND(R115&gt;=16,R115&lt;=18),IFERROR(VLOOKUP(入力項目!$S$16,子育て関連マスタ!$I$26:$M$28,4,FALSE),0),
AND(R115&gt;=19,R115&lt;=20,入力項目!$S$16="高専"),IFERROR(VLOOKUP(入力項目!$S$16,子育て関連マスタ!$I$26:$M$28,4,FALSE),0),
AND(R115&gt;=19,R115&lt;=20,入力項目!$S$16&lt;&gt;"高専"),IFERROR(VLOOKUP(入力項目!$S$17,子育て関連マスタ!$I$32:$M$37,4,FALSE),0),
AND(R115&gt;=21,R115&lt;=22,入力項目!$S$16="高専"),IFERROR(VLOOKUP(入力項目!$S$17,子育て関連マスタ!$I$32:$M$34,4,FALSE),0),
AND(R115&gt;=21,R115&lt;=22,入力項目!$S$16&lt;&gt;"高専"),IFERROR(VLOOKUP(入力項目!$S$17,子育て関連マスタ!$I$32:$M$34,4,FALSE),0),
R115&gt;=23,0
) +
IF($D115=4,
  IFERROR(_xlfn.IFS(
  R115&lt;=入力項目!$S$11,0,
  AND(R115=入力項目!$S$11),IFERROR(VLOOKUP(入力項目!$S$12,子育て関連マスタ!$I$4:$M$5,2,FALSE),0),
  AND(R115=4),IFERROR(VLOOKUP(入力項目!$S$13,子育て関連マスタ!$I$9:$M$12,2,FALSE),0),
  AND(R115=7),IFERROR(VLOOKUP(入力項目!$S$14,子育て関連マスタ!$I$16:$M$17,2,FALSE),0),
  AND(R115=13),IFERROR(VLOOKUP(入力項目!$S$15,子育て関連マスタ!$I$21:$M$22,2,FALSE),0),
  AND(R115=16),IFERROR(VLOOKUP(入力項目!$S$16,子育て関連マスタ!$I$26:$M$28,2,FALSE),0),
  AND(R115=19,入力項目!$S$16&lt;&gt;"高専"),IFERROR(VLOOKUP(入力項目!$S$17,子育て関連マスタ!$I$32:$M$37,2,FALSE),0),
  AND(R115=21,入力項目!$S$16="高専"),IFERROR(VLOOKUP(入力項目!$S$17,子育て関連マスタ!$I$32:$M$37,2,FALSE),0),
  R115&gt;=22,0
  ),0),0
) +
IF(AND(R115&gt;=1,R115&lt;=15),IF($D115=入力項目!$S$8,入力項目!$S$3,0),0) +
IF(AND(R115&gt;=1,R115&lt;=15),IF($D115=5,入力項目!$S$4,0),0) +
IF(AND(R115&gt;=1,R115&lt;=15),IF($D115=12,入力項目!$S$5,0),0) +
IF(AND(入力項目!$S$7=$A115,入力項目!$S$8=$D115),子育て関連マスタ!$C$14,0) +
IFERROR(IF(AND(YEAR(EDATE(DATE(入力項目!$S$7,入力項目!$S$8,1),1))=$A115,MONTH(EDATE(DATE(入力項目!$S$7,入力項目!$S$8,1),1))=$D115),子育て関連マスタ!$C$15,0),0) +
IF(AND(OR(R115=3,R115=5,R115=7),$D115=11),子育て関連マスタ!$C$17,0) +
IF(AND(R115=20,$D115=1),子育て関連マスタ!$C$18,0) +
IF(AND(R115=20,$D115=1),
IFERROR(_xlfn.IFS(
入力項目!$S$10="男",子育て関連マスタ!$C$18,
入力項目!$S$10="女",子育て関連マスタ!$C$19
),0),0
) +
IF(AND(R115&gt;=入力項目!$S$18,R115&lt;=入力項目!$S$19),入力項目!$S$20,0) +
IF(AND(R115&gt;=入力項目!$S$21,R115&lt;=入力項目!$S$22),入力項目!$S$23,0) +
IF(AND(R115&gt;=入力項目!$S$24,R115&lt;=入力項目!$S$25),入力項目!$S$26,0)
)</f>
        <v>0</v>
      </c>
      <c r="AG115">
        <f ca="1">-(
_xlfn.IFS(
S115&lt;=入力項目!$S$11,0,
AND(S115&gt;=入力項目!$S$11+1,S115&lt;=3),IFERROR(VLOOKUP(入力項目!$S$12,子育て関連マスタ!$I$4:$M$5,4,FALSE),0),
AND(S115&gt;=4,S115&lt;=6),IFERROR(VLOOKUP(入力項目!$S$13,子育て関連マスタ!$I$9:$M$12,4,FALSE),0),
AND(S115&gt;=7,S115&lt;=12),IFERROR(VLOOKUP(入力項目!$S$14,子育て関連マスタ!$I$16:$M$17,4,FALSE),0),
AND(S115&gt;=13,S115&lt;=15),IFERROR(VLOOKUP(入力項目!$S$15,子育て関連マスタ!$I$21:$M$22,4,FALSE),0),
AND(S115&gt;=16,S115&lt;=18),IFERROR(VLOOKUP(入力項目!$S$16,子育て関連マスタ!$I$26:$M$28,4,FALSE),0),
AND(S115&gt;=19,S115&lt;=20,入力項目!$S$16="高専"),IFERROR(VLOOKUP(入力項目!$S$16,子育て関連マスタ!$I$26:$M$28,4,FALSE),0),
AND(S115&gt;=19,S115&lt;=20,入力項目!$S$16&lt;&gt;"高専"),IFERROR(VLOOKUP(入力項目!$S$17,子育て関連マスタ!$I$32:$M$37,4,FALSE),0),
AND(S115&gt;=21,S115&lt;=22,入力項目!$S$16="高専"),IFERROR(VLOOKUP(入力項目!$S$17,子育て関連マスタ!$I$32:$M$34,4,FALSE),0),
AND(S115&gt;=21,S115&lt;=22,入力項目!$S$16&lt;&gt;"高専"),IFERROR(VLOOKUP(入力項目!$S$17,子育て関連マスタ!$I$32:$M$34,4,FALSE),0),
S115&gt;=23,0
) +
IF($D115=4,
  IFERROR(_xlfn.IFS(
  S115&lt;=入力項目!$S$11,0,
  AND(S115=入力項目!$S$11),IFERROR(VLOOKUP(入力項目!$S$12,子育て関連マスタ!$I$4:$M$5,2,FALSE),0),
  AND(S115=4),IFERROR(VLOOKUP(入力項目!$S$13,子育て関連マスタ!$I$9:$M$12,2,FALSE),0),
  AND(S115=7),IFERROR(VLOOKUP(入力項目!$S$14,子育て関連マスタ!$I$16:$M$17,2,FALSE),0),
  AND(S115=13),IFERROR(VLOOKUP(入力項目!$S$15,子育て関連マスタ!$I$21:$M$22,2,FALSE),0),
  AND(S115=16),IFERROR(VLOOKUP(入力項目!$S$16,子育て関連マスタ!$I$26:$M$28,2,FALSE),0),
  AND(S115=19,入力項目!$S$16&lt;&gt;"高専"),IFERROR(VLOOKUP(入力項目!$S$17,子育て関連マスタ!$I$32:$M$37,2,FALSE),0),
  AND(S115=21,入力項目!$S$16="高専"),IFERROR(VLOOKUP(入力項目!$S$17,子育て関連マスタ!$I$32:$M$37,2,FALSE),0),
  S115&gt;=22,0
  ),0),0
) +
IF(AND(S115&gt;=1,S115&lt;=15),IF($D115=入力項目!$S$8,入力項目!$S$3,0),0) +
IF(AND(S115&gt;=1,S115&lt;=15),IF($D115=5,入力項目!$S$4,0),0) +
IF(AND(S115&gt;=1,S115&lt;=15),IF($D115=12,入力項目!$S$5,0),0) +
IF(AND(入力項目!$S$7=$A115,入力項目!$S$8=$D115),子育て関連マスタ!$C$14,0) +
IFERROR(IF(AND(YEAR(EDATE(DATE(入力項目!$S$7,入力項目!$S$8,1),1))=$A115,MONTH(EDATE(DATE(入力項目!$S$7,入力項目!$S$8,1),1))=$D115),子育て関連マスタ!$C$15,0),0) +
IF(AND(OR(S115=3,S115=5,S115=7),$D115=11),子育て関連マスタ!$C$17,0) +
IF(AND(S115=20,$D115=1),子育て関連マスタ!$C$18,0) +
IF(AND(S115=20,$D115=1),
IFERROR(_xlfn.IFS(
入力項目!$S$10="男",子育て関連マスタ!$C$18,
入力項目!$S$10="女",子育て関連マスタ!$C$19
),0),0
) +
IF(AND(S115&gt;=入力項目!$S$18,S115&lt;=入力項目!$S$19),入力項目!$S$20,0) +
IF(AND(S115&gt;=入力項目!$S$21,S115&lt;=入力項目!$S$22),入力項目!$S$23,0) +
IF(AND(S115&gt;=入力項目!$S$24,S115&lt;=入力項目!$S$25),入力項目!$S$26,0)
)</f>
        <v>0</v>
      </c>
      <c r="AH115">
        <f ca="1">-(
_xlfn.IFS(
T115&lt;=入力項目!$S$11,0,
AND(T115&gt;=入力項目!$S$11+1,T115&lt;=3),IFERROR(VLOOKUP(入力項目!$S$12,子育て関連マスタ!$I$4:$M$5,4,FALSE),0),
AND(T115&gt;=4,T115&lt;=6),IFERROR(VLOOKUP(入力項目!$S$13,子育て関連マスタ!$I$9:$M$12,4,FALSE),0),
AND(T115&gt;=7,T115&lt;=12),IFERROR(VLOOKUP(入力項目!$S$14,子育て関連マスタ!$I$16:$M$17,4,FALSE),0),
AND(T115&gt;=13,T115&lt;=15),IFERROR(VLOOKUP(入力項目!$S$15,子育て関連マスタ!$I$21:$M$22,4,FALSE),0),
AND(T115&gt;=16,T115&lt;=18),IFERROR(VLOOKUP(入力項目!$S$16,子育て関連マスタ!$I$26:$M$28,4,FALSE),0),
AND(T115&gt;=19,T115&lt;=20,入力項目!$S$16="高専"),IFERROR(VLOOKUP(入力項目!$S$16,子育て関連マスタ!$I$26:$M$28,4,FALSE),0),
AND(T115&gt;=19,T115&lt;=20,入力項目!$S$16&lt;&gt;"高専"),IFERROR(VLOOKUP(入力項目!$S$17,子育て関連マスタ!$I$32:$M$37,4,FALSE),0),
AND(T115&gt;=21,T115&lt;=22,入力項目!$S$16="高専"),IFERROR(VLOOKUP(入力項目!$S$17,子育て関連マスタ!$I$32:$M$34,4,FALSE),0),
AND(T115&gt;=21,T115&lt;=22,入力項目!$S$16&lt;&gt;"高専"),IFERROR(VLOOKUP(入力項目!$S$17,子育て関連マスタ!$I$32:$M$34,4,FALSE),0),
T115&gt;=23,0
) +
IF($D115=4,
  IFERROR(_xlfn.IFS(
  T115&lt;=入力項目!$S$11,0,
  AND(T115=入力項目!$S$11),IFERROR(VLOOKUP(入力項目!$S$12,子育て関連マスタ!$I$4:$M$5,2,FALSE),0),
  AND(T115=4),IFERROR(VLOOKUP(入力項目!$S$13,子育て関連マスタ!$I$9:$M$12,2,FALSE),0),
  AND(T115=7),IFERROR(VLOOKUP(入力項目!$S$14,子育て関連マスタ!$I$16:$M$17,2,FALSE),0),
  AND(T115=13),IFERROR(VLOOKUP(入力項目!$S$15,子育て関連マスタ!$I$21:$M$22,2,FALSE),0),
  AND(T115=16),IFERROR(VLOOKUP(入力項目!$S$16,子育て関連マスタ!$I$26:$M$28,2,FALSE),0),
  AND(T115=19,入力項目!$S$16&lt;&gt;"高専"),IFERROR(VLOOKUP(入力項目!$S$17,子育て関連マスタ!$I$32:$M$37,2,FALSE),0),
  AND(T115=21,入力項目!$S$16="高専"),IFERROR(VLOOKUP(入力項目!$S$17,子育て関連マスタ!$I$32:$M$37,2,FALSE),0),
  T115&gt;=22,0
  ),0),0
) +
IF(AND(T115&gt;=1,T115&lt;=15),IF($D115=入力項目!$S$8,入力項目!$S$3,0),0) +
IF(AND(T115&gt;=1,T115&lt;=15),IF($D115=5,入力項目!$S$4,0),0) +
IF(AND(T115&gt;=1,T115&lt;=15),IF($D115=12,入力項目!$S$5,0),0) +
IF(AND(入力項目!$S$7=$A115,入力項目!$S$8=$D115),子育て関連マスタ!$C$14,0) +
IFERROR(IF(AND(YEAR(EDATE(DATE(入力項目!$S$7,入力項目!$S$8,1),1))=$A115,MONTH(EDATE(DATE(入力項目!$S$7,入力項目!$S$8,1),1))=$D115),子育て関連マスタ!$C$15,0),0) +
IF(AND(OR(T115=3,T115=5,T115=7),$D115=11),子育て関連マスタ!$C$17,0) +
IF(AND(T115=20,$D115=1),子育て関連マスタ!$C$18,0) +
IF(AND(T115=20,$D115=1),
IFERROR(_xlfn.IFS(
入力項目!$S$10="男",子育て関連マスタ!$C$18,
入力項目!$S$10="女",子育て関連マスタ!$C$19
),0),0
) +
IF(AND(T115&gt;=入力項目!$S$18,T115&lt;=入力項目!$S$19),入力項目!$S$20,0) +
IF(AND(T115&gt;=入力項目!$S$21,T115&lt;=入力項目!$S$22),入力項目!$S$23,0) +
IF(AND(T115&gt;=入力項目!$S$24,T115&lt;=入力項目!$S$25),入力項目!$S$26,0)
)</f>
        <v>0</v>
      </c>
      <c r="AI115">
        <f ca="1">-(
_xlfn.IFS(
U115&lt;=入力項目!$S$11,0,
AND(U115&gt;=入力項目!$S$11+1,U115&lt;=3),IFERROR(VLOOKUP(入力項目!$S$12,子育て関連マスタ!$I$4:$M$5,4,FALSE),0),
AND(U115&gt;=4,U115&lt;=6),IFERROR(VLOOKUP(入力項目!$S$13,子育て関連マスタ!$I$9:$M$12,4,FALSE),0),
AND(U115&gt;=7,U115&lt;=12),IFERROR(VLOOKUP(入力項目!$S$14,子育て関連マスタ!$I$16:$M$17,4,FALSE),0),
AND(U115&gt;=13,U115&lt;=15),IFERROR(VLOOKUP(入力項目!$S$15,子育て関連マスタ!$I$21:$M$22,4,FALSE),0),
AND(U115&gt;=16,U115&lt;=18),IFERROR(VLOOKUP(入力項目!$S$16,子育て関連マスタ!$I$26:$M$28,4,FALSE),0),
AND(U115&gt;=19,U115&lt;=20,入力項目!$S$16="高専"),IFERROR(VLOOKUP(入力項目!$S$16,子育て関連マスタ!$I$26:$M$28,4,FALSE),0),
AND(U115&gt;=19,U115&lt;=20,入力項目!$S$16&lt;&gt;"高専"),IFERROR(VLOOKUP(入力項目!$S$17,子育て関連マスタ!$I$32:$M$37,4,FALSE),0),
AND(U115&gt;=21,U115&lt;=22,入力項目!$S$16="高専"),IFERROR(VLOOKUP(入力項目!$S$17,子育て関連マスタ!$I$32:$M$34,4,FALSE),0),
AND(U115&gt;=21,U115&lt;=22,入力項目!$S$16&lt;&gt;"高専"),IFERROR(VLOOKUP(入力項目!$S$17,子育て関連マスタ!$I$32:$M$34,4,FALSE),0),
U115&gt;=23,0
) +
IF($D115=4,
  IFERROR(_xlfn.IFS(
  U115&lt;=入力項目!$S$11,0,
  AND(U115=入力項目!$S$11),IFERROR(VLOOKUP(入力項目!$S$12,子育て関連マスタ!$I$4:$M$5,2,FALSE),0),
  AND(U115=4),IFERROR(VLOOKUP(入力項目!$S$13,子育て関連マスタ!$I$9:$M$12,2,FALSE),0),
  AND(U115=7),IFERROR(VLOOKUP(入力項目!$S$14,子育て関連マスタ!$I$16:$M$17,2,FALSE),0),
  AND(U115=13),IFERROR(VLOOKUP(入力項目!$S$15,子育て関連マスタ!$I$21:$M$22,2,FALSE),0),
  AND(U115=16),IFERROR(VLOOKUP(入力項目!$S$16,子育て関連マスタ!$I$26:$M$28,2,FALSE),0),
  AND(U115=19,入力項目!$S$16&lt;&gt;"高専"),IFERROR(VLOOKUP(入力項目!$S$17,子育て関連マスタ!$I$32:$M$37,2,FALSE),0),
  AND(U115=21,入力項目!$S$16="高専"),IFERROR(VLOOKUP(入力項目!$S$17,子育て関連マスタ!$I$32:$M$37,2,FALSE),0),
  U115&gt;=22,0
  ),0),0
) +
IF(AND(U115&gt;=1,U115&lt;=15),IF($D115=入力項目!$S$8,入力項目!$S$3,0),0) +
IF(AND(U115&gt;=1,U115&lt;=15),IF($D115=5,入力項目!$S$4,0),0) +
IF(AND(U115&gt;=1,U115&lt;=15),IF($D115=12,入力項目!$S$5,0),0) +
IF(AND(入力項目!$S$7=$A115,入力項目!$S$8=$D115),子育て関連マスタ!$C$14,0) +
IFERROR(IF(AND(YEAR(EDATE(DATE(入力項目!$S$7,入力項目!$S$8,1),1))=$A115,MONTH(EDATE(DATE(入力項目!$S$7,入力項目!$S$8,1),1))=$D115),子育て関連マスタ!$C$15,0),0) +
IF(AND(OR(U115=3,U115=5,U115=7),$D115=11),子育て関連マスタ!$C$17,0) +
IF(AND(U115=20,$D115=1),子育て関連マスタ!$C$18,0) +
IF(AND(U115=20,$D115=1),
IFERROR(_xlfn.IFS(
入力項目!$S$10="男",子育て関連マスタ!$C$18,
入力項目!$S$10="女",子育て関連マスタ!$C$19
),0),0
) +
IF(AND(U115&gt;=入力項目!$S$18,U115&lt;=入力項目!$S$19),入力項目!$S$20,0) +
IF(AND(U115&gt;=入力項目!$S$21,U115&lt;=入力項目!$S$22),入力項目!$S$23,0) +
IF(AND(U115&gt;=入力項目!$S$24,U115&lt;=入力項目!$S$25),入力項目!$S$26,0)
)</f>
        <v>0</v>
      </c>
      <c r="AJ115" s="10">
        <f ca="1">-VLOOKUP($D115,月別収支!$A$2:$H$13,7,FALSE)</f>
        <v>-20000</v>
      </c>
    </row>
    <row r="116" spans="1:36" x14ac:dyDescent="0.4">
      <c r="A116">
        <f t="shared" ca="1" si="37"/>
        <v>2034</v>
      </c>
      <c r="B116">
        <f t="shared" ca="1" si="27"/>
        <v>2033</v>
      </c>
      <c r="C116">
        <f t="shared" ca="1" si="28"/>
        <v>10</v>
      </c>
      <c r="D116">
        <f t="shared" ca="1" si="38"/>
        <v>2</v>
      </c>
      <c r="E116" t="str">
        <f t="shared" ca="1" si="22"/>
        <v>2034年2月</v>
      </c>
      <c r="F116">
        <f ca="1">IF(OR(入力項目!$N$5&lt;$A116,AND(入力項目!$N$5=$A116,入力項目!$N$6&lt;$D116)),IF(F115=0,1,IF(G116=12,F115+1,F115)),0)</f>
        <v>9</v>
      </c>
      <c r="G116">
        <f ca="1">IF(OR(入力項目!$N$5&lt;$A116,AND(入力項目!$N$5=$A116,入力項目!$N$6&lt;$D116)),IF(G115=12,1,G115+1),0)</f>
        <v>4</v>
      </c>
      <c r="H116" t="str">
        <f t="shared" ca="1" si="23"/>
        <v>9_4</v>
      </c>
      <c r="I116">
        <f ca="1">IF(
  IFERROR(AND($C116&gt;0,MOD($C116,入力項目!$N$22)=0,$D116=入力項目!$N$23), FALSE),
  1,
  IF(
    AND(I115&gt;0,J115=12),
    IF(I115=入力項目!$N$28, 0, I115+1),
    I115
  )
)</f>
        <v>0</v>
      </c>
      <c r="J116">
        <f ca="1">IF($D116=入力項目!$N$23,1,IFERROR(J115+1,1))</f>
        <v>9</v>
      </c>
      <c r="K116" t="str">
        <f t="shared" ca="1" si="24"/>
        <v>0_9</v>
      </c>
      <c r="L116">
        <f ca="1">L115+IF(入力項目!$D$4=$D116,1,0)</f>
        <v>38</v>
      </c>
      <c r="M116" t="str">
        <f t="shared" ca="1" si="25"/>
        <v>38歳</v>
      </c>
      <c r="N116">
        <f t="shared" ca="1" si="29"/>
        <v>39</v>
      </c>
      <c r="O116" t="str">
        <f t="shared" ca="1" si="26"/>
        <v>39歳</v>
      </c>
      <c r="P116">
        <f t="shared" ca="1" si="30"/>
        <v>13</v>
      </c>
      <c r="Q116">
        <f t="shared" ca="1" si="31"/>
        <v>11</v>
      </c>
      <c r="R116">
        <f t="shared" ca="1" si="32"/>
        <v>2034</v>
      </c>
      <c r="S116">
        <f t="shared" ca="1" si="33"/>
        <v>2034</v>
      </c>
      <c r="T116">
        <f t="shared" ca="1" si="34"/>
        <v>2034</v>
      </c>
      <c r="U116">
        <f t="shared" ca="1" si="35"/>
        <v>2034</v>
      </c>
      <c r="V116" s="10">
        <f t="shared" ca="1" si="36"/>
        <v>15453886</v>
      </c>
      <c r="W116" s="10">
        <f ca="1">IF($L116&lt;その他マスタ!$B$1,VLOOKUP($D116,月別収支!$A$2:$H$13,2,FALSE),その他マスタ!$B$3)+IF(AND($L116=その他マスタ!$B$1,入力項目!$I$9="あり",$D116=入力項目!$D$4),その他マスタ!$B$2,0)</f>
        <v>300000</v>
      </c>
      <c r="X116" s="10">
        <f ca="1">-IF(入力項目!$K$5=TRUE,
IF($F116+$G116&lt;3,VLOOKUP($D116,月別収支!$A$2:$H$13,8,FALSE),0)+IFERROR(VLOOKUP($H116,住宅ローン計算!C:P,13,FALSE),0)+IF($F116&gt;1,IF(OR($G116=3,$G116=6,$G116=9,$G116=12),ROUNDUP(入力項目!$N$18/4,0),0),0),
VLOOKUP($D116,月別収支!$A$2:$H$13,8,FALSE))</f>
        <v>-52677</v>
      </c>
      <c r="Y116" s="10">
        <f ca="1">-VLOOKUP($D116,月別収支!$A$2:$H$13,3,FALSE)</f>
        <v>-75000</v>
      </c>
      <c r="Z116" s="10">
        <f ca="1">-VLOOKUP($D116,月別収支!$A$2:$H$13,4,FALSE)</f>
        <v>-27000</v>
      </c>
      <c r="AA116" s="10">
        <f ca="1">-VLOOKUP($D116,月別収支!$A$2:$H$13,6,FALSE)</f>
        <v>-10000</v>
      </c>
      <c r="AB116" s="10">
        <f ca="1">-(
VLOOKUP($D116,月別収支!$A$2:$H$13,5,FALSE)+IF(AND(入力項目!$I$27&lt;=$A116,ISEVEN($A116-入力項目!$I$27),入力項目!$I$28=$D116),入力項目!$I$26,0)
+IF(入力項目!$K$26=TRUE,
IFERROR(VLOOKUP($K116,マイカーローン計算!C:P,13,FALSE),0),
IFERROR(
  IF(AND($C116&gt;0,MOD($C116,入力項目!$N$22)=0,$D116=入力項目!$N$23),入力項目!$N$24,0),
 0
)
)
)</f>
        <v>-20000</v>
      </c>
      <c r="AC116" s="10">
        <f ca="1">-IF($A116&lt;入力項目!$N$33,入力項目!$N$35,IF(AND($A116=入力項目!$N$33,$D116&lt;=入力項目!$N$34),入力項目!$N$35,0))</f>
        <v>0</v>
      </c>
      <c r="AD116">
        <f ca="1">-(
_xlfn.IFS(
P116&lt;=入力項目!$S$11,0,
AND(P116&gt;=入力項目!$S$11+1,P116&lt;=3),IFERROR(VLOOKUP(入力項目!$S$12,子育て関連マスタ!$I$4:$M$5,4,FALSE),0),
AND(P116&gt;=4,P116&lt;=6),IFERROR(VLOOKUP(入力項目!$S$13,子育て関連マスタ!$I$9:$M$12,4,FALSE),0),
AND(P116&gt;=7,P116&lt;=12),IFERROR(VLOOKUP(入力項目!$S$14,子育て関連マスタ!$I$16:$M$17,4,FALSE),0),
AND(P116&gt;=13,P116&lt;=15),IFERROR(VLOOKUP(入力項目!$S$15,子育て関連マスタ!$I$21:$M$22,4,FALSE),0),
AND(P116&gt;=16,P116&lt;=18),IFERROR(VLOOKUP(入力項目!$S$16,子育て関連マスタ!$I$26:$M$28,4,FALSE),0),
AND(P116&gt;=19,P116&lt;=20,入力項目!$S$16="高専"),IFERROR(VLOOKUP(入力項目!$S$16,子育て関連マスタ!$I$26:$M$28,4,FALSE),0),
AND(P116&gt;=19,P116&lt;=20,入力項目!$S$16&lt;&gt;"高専"),IFERROR(VLOOKUP(入力項目!$S$17,子育て関連マスタ!$I$32:$M$37,4,FALSE),0),
AND(P116&gt;=21,P116&lt;=22,入力項目!$S$16="高専"),IFERROR(VLOOKUP(入力項目!$S$17,子育て関連マスタ!$I$32:$M$34,4,FALSE),0),
AND(P116&gt;=21,P116&lt;=22,入力項目!$S$16&lt;&gt;"高専"),IFERROR(VLOOKUP(入力項目!$S$17,子育て関連マスタ!$I$32:$M$34,4,FALSE),0),
P116&gt;=23,0
) +
IF($D116=4,
  IFERROR(_xlfn.IFS(
  P116&lt;=入力項目!$S$11,0,
  AND(P116=入力項目!$S$11),IFERROR(VLOOKUP(入力項目!$S$12,子育て関連マスタ!$I$4:$M$5,2,FALSE),0),
  AND(P116=4),IFERROR(VLOOKUP(入力項目!$S$13,子育て関連マスタ!$I$9:$M$12,2,FALSE),0),
  AND(P116=7),IFERROR(VLOOKUP(入力項目!$S$14,子育て関連マスタ!$I$16:$M$17,2,FALSE),0),
  AND(P116=13),IFERROR(VLOOKUP(入力項目!$S$15,子育て関連マスタ!$I$21:$M$22,2,FALSE),0),
  AND(P116=16),IFERROR(VLOOKUP(入力項目!$S$16,子育て関連マスタ!$I$26:$M$28,2,FALSE),0),
  AND(P116=19,入力項目!$S$16&lt;&gt;"高専"),IFERROR(VLOOKUP(入力項目!$S$17,子育て関連マスタ!$I$32:$M$37,2,FALSE),0),
  AND(P116=21,入力項目!$S$16="高専"),IFERROR(VLOOKUP(入力項目!$S$17,子育て関連マスタ!$I$32:$M$37,2,FALSE),0),
  P116&gt;=22,0
  ),0),0
) +
IF(AND(P116&gt;=1,P116&lt;=15),IF($D116=入力項目!$S$8,入力項目!$S$3,0),0) +
IF(AND(P116&gt;=1,P116&lt;=15),IF($D116=5,入力項目!$S$4,0),0) +
IF(AND(P116&gt;=1,P116&lt;=15),IF($D116=12,入力項目!$S$5,0),0) +
IF(AND(入力項目!$S$7=$A116,入力項目!$S$8=$D116),子育て関連マスタ!$C$14,0) +
IFERROR(IF(AND(YEAR(EDATE(DATE(入力項目!$S$7,入力項目!$S$8,1),1))=$A116,MONTH(EDATE(DATE(入力項目!$S$7,入力項目!$S$8,1),1))=$D116),子育て関連マスタ!$C$15,0),0) +
IF(AND(OR(P116=3,P116=5,P116=7),$D116=11),子育て関連マスタ!$C$17,0) +
IF(AND(P116=20,$D116=1),子育て関連マスタ!$C$18,0) +
IF(AND(P116=20,$D116=1),
IFERROR(_xlfn.IFS(
入力項目!$S$10="男",子育て関連マスタ!$C$18,
入力項目!$S$10="女",子育て関連マスタ!$C$19
),0),0
) +
IF(AND(P116&gt;=入力項目!$S$18,P116&lt;=入力項目!$S$19),入力項目!$S$20,0) +
IF(AND(P116&gt;=入力項目!$S$21,P116&lt;=入力項目!$S$22),入力項目!$S$23,0) +
IF(AND(P116&gt;=入力項目!$S$24,P116&lt;=入力項目!$S$25),入力項目!$S$26,0)
)</f>
        <v>-45000</v>
      </c>
      <c r="AE116">
        <f ca="1">-(
_xlfn.IFS(
Q116&lt;=入力項目!$S$11,0,
AND(Q116&gt;=入力項目!$S$11+1,Q116&lt;=3),IFERROR(VLOOKUP(入力項目!$S$12,子育て関連マスタ!$I$4:$M$5,4,FALSE),0),
AND(Q116&gt;=4,Q116&lt;=6),IFERROR(VLOOKUP(入力項目!$S$13,子育て関連マスタ!$I$9:$M$12,4,FALSE),0),
AND(Q116&gt;=7,Q116&lt;=12),IFERROR(VLOOKUP(入力項目!$S$14,子育て関連マスタ!$I$16:$M$17,4,FALSE),0),
AND(Q116&gt;=13,Q116&lt;=15),IFERROR(VLOOKUP(入力項目!$S$15,子育て関連マスタ!$I$21:$M$22,4,FALSE),0),
AND(Q116&gt;=16,Q116&lt;=18),IFERROR(VLOOKUP(入力項目!$S$16,子育て関連マスタ!$I$26:$M$28,4,FALSE),0),
AND(Q116&gt;=19,Q116&lt;=20,入力項目!$S$16="高専"),IFERROR(VLOOKUP(入力項目!$S$16,子育て関連マスタ!$I$26:$M$28,4,FALSE),0),
AND(Q116&gt;=19,Q116&lt;=20,入力項目!$S$16&lt;&gt;"高専"),IFERROR(VLOOKUP(入力項目!$S$17,子育て関連マスタ!$I$32:$M$37,4,FALSE),0),
AND(Q116&gt;=21,Q116&lt;=22,入力項目!$S$16="高専"),IFERROR(VLOOKUP(入力項目!$S$17,子育て関連マスタ!$I$32:$M$34,4,FALSE),0),
AND(Q116&gt;=21,Q116&lt;=22,入力項目!$S$16&lt;&gt;"高専"),IFERROR(VLOOKUP(入力項目!$S$17,子育て関連マスタ!$I$32:$M$34,4,FALSE),0),
Q116&gt;=23,0
) +
IF($D116=4,
  IFERROR(_xlfn.IFS(
  Q116&lt;=入力項目!$S$11,0,
  AND(Q116=入力項目!$S$11),IFERROR(VLOOKUP(入力項目!$S$12,子育て関連マスタ!$I$4:$M$5,2,FALSE),0),
  AND(Q116=4),IFERROR(VLOOKUP(入力項目!$S$13,子育て関連マスタ!$I$9:$M$12,2,FALSE),0),
  AND(Q116=7),IFERROR(VLOOKUP(入力項目!$S$14,子育て関連マスタ!$I$16:$M$17,2,FALSE),0),
  AND(Q116=13),IFERROR(VLOOKUP(入力項目!$S$15,子育て関連マスタ!$I$21:$M$22,2,FALSE),0),
  AND(Q116=16),IFERROR(VLOOKUP(入力項目!$S$16,子育て関連マスタ!$I$26:$M$28,2,FALSE),0),
  AND(Q116=19,入力項目!$S$16&lt;&gt;"高専"),IFERROR(VLOOKUP(入力項目!$S$17,子育て関連マスタ!$I$32:$M$37,2,FALSE),0),
  AND(Q116=21,入力項目!$S$16="高専"),IFERROR(VLOOKUP(入力項目!$S$17,子育て関連マスタ!$I$32:$M$37,2,FALSE),0),
  Q116&gt;=22,0
  ),0),0
) +
IF(AND(Q116&gt;=1,Q116&lt;=15),IF($D116=入力項目!$S$8,入力項目!$S$3,0),0) +
IF(AND(Q116&gt;=1,Q116&lt;=15),IF($D116=5,入力項目!$S$4,0),0) +
IF(AND(Q116&gt;=1,Q116&lt;=15),IF($D116=12,入力項目!$S$5,0),0) +
IF(AND(入力項目!$S$7=$A116,入力項目!$S$8=$D116),子育て関連マスタ!$C$14,0) +
IFERROR(IF(AND(YEAR(EDATE(DATE(入力項目!$S$7,入力項目!$S$8,1),1))=$A116,MONTH(EDATE(DATE(入力項目!$S$7,入力項目!$S$8,1),1))=$D116),子育て関連マスタ!$C$15,0),0) +
IF(AND(OR(Q116=3,Q116=5,Q116=7),$D116=11),子育て関連マスタ!$C$17,0) +
IF(AND(Q116=20,$D116=1),子育て関連マスタ!$C$18,0) +
IF(AND(Q116=20,$D116=1),
IFERROR(_xlfn.IFS(
入力項目!$S$10="男",子育て関連マスタ!$C$18,
入力項目!$S$10="女",子育て関連マスタ!$C$19
),0),0
) +
IF(AND(Q116&gt;=入力項目!$S$18,Q116&lt;=入力項目!$S$19),入力項目!$S$20,0) +
IF(AND(Q116&gt;=入力項目!$S$21,Q116&lt;=入力項目!$S$22),入力項目!$S$23,0) +
IF(AND(Q116&gt;=入力項目!$S$24,Q116&lt;=入力項目!$S$25),入力項目!$S$26,0)
)</f>
        <v>-40000</v>
      </c>
      <c r="AF116">
        <f ca="1">-(
_xlfn.IFS(
R116&lt;=入力項目!$S$11,0,
AND(R116&gt;=入力項目!$S$11+1,R116&lt;=3),IFERROR(VLOOKUP(入力項目!$S$12,子育て関連マスタ!$I$4:$M$5,4,FALSE),0),
AND(R116&gt;=4,R116&lt;=6),IFERROR(VLOOKUP(入力項目!$S$13,子育て関連マスタ!$I$9:$M$12,4,FALSE),0),
AND(R116&gt;=7,R116&lt;=12),IFERROR(VLOOKUP(入力項目!$S$14,子育て関連マスタ!$I$16:$M$17,4,FALSE),0),
AND(R116&gt;=13,R116&lt;=15),IFERROR(VLOOKUP(入力項目!$S$15,子育て関連マスタ!$I$21:$M$22,4,FALSE),0),
AND(R116&gt;=16,R116&lt;=18),IFERROR(VLOOKUP(入力項目!$S$16,子育て関連マスタ!$I$26:$M$28,4,FALSE),0),
AND(R116&gt;=19,R116&lt;=20,入力項目!$S$16="高専"),IFERROR(VLOOKUP(入力項目!$S$16,子育て関連マスタ!$I$26:$M$28,4,FALSE),0),
AND(R116&gt;=19,R116&lt;=20,入力項目!$S$16&lt;&gt;"高専"),IFERROR(VLOOKUP(入力項目!$S$17,子育て関連マスタ!$I$32:$M$37,4,FALSE),0),
AND(R116&gt;=21,R116&lt;=22,入力項目!$S$16="高専"),IFERROR(VLOOKUP(入力項目!$S$17,子育て関連マスタ!$I$32:$M$34,4,FALSE),0),
AND(R116&gt;=21,R116&lt;=22,入力項目!$S$16&lt;&gt;"高専"),IFERROR(VLOOKUP(入力項目!$S$17,子育て関連マスタ!$I$32:$M$34,4,FALSE),0),
R116&gt;=23,0
) +
IF($D116=4,
  IFERROR(_xlfn.IFS(
  R116&lt;=入力項目!$S$11,0,
  AND(R116=入力項目!$S$11),IFERROR(VLOOKUP(入力項目!$S$12,子育て関連マスタ!$I$4:$M$5,2,FALSE),0),
  AND(R116=4),IFERROR(VLOOKUP(入力項目!$S$13,子育て関連マスタ!$I$9:$M$12,2,FALSE),0),
  AND(R116=7),IFERROR(VLOOKUP(入力項目!$S$14,子育て関連マスタ!$I$16:$M$17,2,FALSE),0),
  AND(R116=13),IFERROR(VLOOKUP(入力項目!$S$15,子育て関連マスタ!$I$21:$M$22,2,FALSE),0),
  AND(R116=16),IFERROR(VLOOKUP(入力項目!$S$16,子育て関連マスタ!$I$26:$M$28,2,FALSE),0),
  AND(R116=19,入力項目!$S$16&lt;&gt;"高専"),IFERROR(VLOOKUP(入力項目!$S$17,子育て関連マスタ!$I$32:$M$37,2,FALSE),0),
  AND(R116=21,入力項目!$S$16="高専"),IFERROR(VLOOKUP(入力項目!$S$17,子育て関連マスタ!$I$32:$M$37,2,FALSE),0),
  R116&gt;=22,0
  ),0),0
) +
IF(AND(R116&gt;=1,R116&lt;=15),IF($D116=入力項目!$S$8,入力項目!$S$3,0),0) +
IF(AND(R116&gt;=1,R116&lt;=15),IF($D116=5,入力項目!$S$4,0),0) +
IF(AND(R116&gt;=1,R116&lt;=15),IF($D116=12,入力項目!$S$5,0),0) +
IF(AND(入力項目!$S$7=$A116,入力項目!$S$8=$D116),子育て関連マスタ!$C$14,0) +
IFERROR(IF(AND(YEAR(EDATE(DATE(入力項目!$S$7,入力項目!$S$8,1),1))=$A116,MONTH(EDATE(DATE(入力項目!$S$7,入力項目!$S$8,1),1))=$D116),子育て関連マスタ!$C$15,0),0) +
IF(AND(OR(R116=3,R116=5,R116=7),$D116=11),子育て関連マスタ!$C$17,0) +
IF(AND(R116=20,$D116=1),子育て関連マスタ!$C$18,0) +
IF(AND(R116=20,$D116=1),
IFERROR(_xlfn.IFS(
入力項目!$S$10="男",子育て関連マスタ!$C$18,
入力項目!$S$10="女",子育て関連マスタ!$C$19
),0),0
) +
IF(AND(R116&gt;=入力項目!$S$18,R116&lt;=入力項目!$S$19),入力項目!$S$20,0) +
IF(AND(R116&gt;=入力項目!$S$21,R116&lt;=入力項目!$S$22),入力項目!$S$23,0) +
IF(AND(R116&gt;=入力項目!$S$24,R116&lt;=入力項目!$S$25),入力項目!$S$26,0)
)</f>
        <v>0</v>
      </c>
      <c r="AG116">
        <f ca="1">-(
_xlfn.IFS(
S116&lt;=入力項目!$S$11,0,
AND(S116&gt;=入力項目!$S$11+1,S116&lt;=3),IFERROR(VLOOKUP(入力項目!$S$12,子育て関連マスタ!$I$4:$M$5,4,FALSE),0),
AND(S116&gt;=4,S116&lt;=6),IFERROR(VLOOKUP(入力項目!$S$13,子育て関連マスタ!$I$9:$M$12,4,FALSE),0),
AND(S116&gt;=7,S116&lt;=12),IFERROR(VLOOKUP(入力項目!$S$14,子育て関連マスタ!$I$16:$M$17,4,FALSE),0),
AND(S116&gt;=13,S116&lt;=15),IFERROR(VLOOKUP(入力項目!$S$15,子育て関連マスタ!$I$21:$M$22,4,FALSE),0),
AND(S116&gt;=16,S116&lt;=18),IFERROR(VLOOKUP(入力項目!$S$16,子育て関連マスタ!$I$26:$M$28,4,FALSE),0),
AND(S116&gt;=19,S116&lt;=20,入力項目!$S$16="高専"),IFERROR(VLOOKUP(入力項目!$S$16,子育て関連マスタ!$I$26:$M$28,4,FALSE),0),
AND(S116&gt;=19,S116&lt;=20,入力項目!$S$16&lt;&gt;"高専"),IFERROR(VLOOKUP(入力項目!$S$17,子育て関連マスタ!$I$32:$M$37,4,FALSE),0),
AND(S116&gt;=21,S116&lt;=22,入力項目!$S$16="高専"),IFERROR(VLOOKUP(入力項目!$S$17,子育て関連マスタ!$I$32:$M$34,4,FALSE),0),
AND(S116&gt;=21,S116&lt;=22,入力項目!$S$16&lt;&gt;"高専"),IFERROR(VLOOKUP(入力項目!$S$17,子育て関連マスタ!$I$32:$M$34,4,FALSE),0),
S116&gt;=23,0
) +
IF($D116=4,
  IFERROR(_xlfn.IFS(
  S116&lt;=入力項目!$S$11,0,
  AND(S116=入力項目!$S$11),IFERROR(VLOOKUP(入力項目!$S$12,子育て関連マスタ!$I$4:$M$5,2,FALSE),0),
  AND(S116=4),IFERROR(VLOOKUP(入力項目!$S$13,子育て関連マスタ!$I$9:$M$12,2,FALSE),0),
  AND(S116=7),IFERROR(VLOOKUP(入力項目!$S$14,子育て関連マスタ!$I$16:$M$17,2,FALSE),0),
  AND(S116=13),IFERROR(VLOOKUP(入力項目!$S$15,子育て関連マスタ!$I$21:$M$22,2,FALSE),0),
  AND(S116=16),IFERROR(VLOOKUP(入力項目!$S$16,子育て関連マスタ!$I$26:$M$28,2,FALSE),0),
  AND(S116=19,入力項目!$S$16&lt;&gt;"高専"),IFERROR(VLOOKUP(入力項目!$S$17,子育て関連マスタ!$I$32:$M$37,2,FALSE),0),
  AND(S116=21,入力項目!$S$16="高専"),IFERROR(VLOOKUP(入力項目!$S$17,子育て関連マスタ!$I$32:$M$37,2,FALSE),0),
  S116&gt;=22,0
  ),0),0
) +
IF(AND(S116&gt;=1,S116&lt;=15),IF($D116=入力項目!$S$8,入力項目!$S$3,0),0) +
IF(AND(S116&gt;=1,S116&lt;=15),IF($D116=5,入力項目!$S$4,0),0) +
IF(AND(S116&gt;=1,S116&lt;=15),IF($D116=12,入力項目!$S$5,0),0) +
IF(AND(入力項目!$S$7=$A116,入力項目!$S$8=$D116),子育て関連マスタ!$C$14,0) +
IFERROR(IF(AND(YEAR(EDATE(DATE(入力項目!$S$7,入力項目!$S$8,1),1))=$A116,MONTH(EDATE(DATE(入力項目!$S$7,入力項目!$S$8,1),1))=$D116),子育て関連マスタ!$C$15,0),0) +
IF(AND(OR(S116=3,S116=5,S116=7),$D116=11),子育て関連マスタ!$C$17,0) +
IF(AND(S116=20,$D116=1),子育て関連マスタ!$C$18,0) +
IF(AND(S116=20,$D116=1),
IFERROR(_xlfn.IFS(
入力項目!$S$10="男",子育て関連マスタ!$C$18,
入力項目!$S$10="女",子育て関連マスタ!$C$19
),0),0
) +
IF(AND(S116&gt;=入力項目!$S$18,S116&lt;=入力項目!$S$19),入力項目!$S$20,0) +
IF(AND(S116&gt;=入力項目!$S$21,S116&lt;=入力項目!$S$22),入力項目!$S$23,0) +
IF(AND(S116&gt;=入力項目!$S$24,S116&lt;=入力項目!$S$25),入力項目!$S$26,0)
)</f>
        <v>0</v>
      </c>
      <c r="AH116">
        <f ca="1">-(
_xlfn.IFS(
T116&lt;=入力項目!$S$11,0,
AND(T116&gt;=入力項目!$S$11+1,T116&lt;=3),IFERROR(VLOOKUP(入力項目!$S$12,子育て関連マスタ!$I$4:$M$5,4,FALSE),0),
AND(T116&gt;=4,T116&lt;=6),IFERROR(VLOOKUP(入力項目!$S$13,子育て関連マスタ!$I$9:$M$12,4,FALSE),0),
AND(T116&gt;=7,T116&lt;=12),IFERROR(VLOOKUP(入力項目!$S$14,子育て関連マスタ!$I$16:$M$17,4,FALSE),0),
AND(T116&gt;=13,T116&lt;=15),IFERROR(VLOOKUP(入力項目!$S$15,子育て関連マスタ!$I$21:$M$22,4,FALSE),0),
AND(T116&gt;=16,T116&lt;=18),IFERROR(VLOOKUP(入力項目!$S$16,子育て関連マスタ!$I$26:$M$28,4,FALSE),0),
AND(T116&gt;=19,T116&lt;=20,入力項目!$S$16="高専"),IFERROR(VLOOKUP(入力項目!$S$16,子育て関連マスタ!$I$26:$M$28,4,FALSE),0),
AND(T116&gt;=19,T116&lt;=20,入力項目!$S$16&lt;&gt;"高専"),IFERROR(VLOOKUP(入力項目!$S$17,子育て関連マスタ!$I$32:$M$37,4,FALSE),0),
AND(T116&gt;=21,T116&lt;=22,入力項目!$S$16="高専"),IFERROR(VLOOKUP(入力項目!$S$17,子育て関連マスタ!$I$32:$M$34,4,FALSE),0),
AND(T116&gt;=21,T116&lt;=22,入力項目!$S$16&lt;&gt;"高専"),IFERROR(VLOOKUP(入力項目!$S$17,子育て関連マスタ!$I$32:$M$34,4,FALSE),0),
T116&gt;=23,0
) +
IF($D116=4,
  IFERROR(_xlfn.IFS(
  T116&lt;=入力項目!$S$11,0,
  AND(T116=入力項目!$S$11),IFERROR(VLOOKUP(入力項目!$S$12,子育て関連マスタ!$I$4:$M$5,2,FALSE),0),
  AND(T116=4),IFERROR(VLOOKUP(入力項目!$S$13,子育て関連マスタ!$I$9:$M$12,2,FALSE),0),
  AND(T116=7),IFERROR(VLOOKUP(入力項目!$S$14,子育て関連マスタ!$I$16:$M$17,2,FALSE),0),
  AND(T116=13),IFERROR(VLOOKUP(入力項目!$S$15,子育て関連マスタ!$I$21:$M$22,2,FALSE),0),
  AND(T116=16),IFERROR(VLOOKUP(入力項目!$S$16,子育て関連マスタ!$I$26:$M$28,2,FALSE),0),
  AND(T116=19,入力項目!$S$16&lt;&gt;"高専"),IFERROR(VLOOKUP(入力項目!$S$17,子育て関連マスタ!$I$32:$M$37,2,FALSE),0),
  AND(T116=21,入力項目!$S$16="高専"),IFERROR(VLOOKUP(入力項目!$S$17,子育て関連マスタ!$I$32:$M$37,2,FALSE),0),
  T116&gt;=22,0
  ),0),0
) +
IF(AND(T116&gt;=1,T116&lt;=15),IF($D116=入力項目!$S$8,入力項目!$S$3,0),0) +
IF(AND(T116&gt;=1,T116&lt;=15),IF($D116=5,入力項目!$S$4,0),0) +
IF(AND(T116&gt;=1,T116&lt;=15),IF($D116=12,入力項目!$S$5,0),0) +
IF(AND(入力項目!$S$7=$A116,入力項目!$S$8=$D116),子育て関連マスタ!$C$14,0) +
IFERROR(IF(AND(YEAR(EDATE(DATE(入力項目!$S$7,入力項目!$S$8,1),1))=$A116,MONTH(EDATE(DATE(入力項目!$S$7,入力項目!$S$8,1),1))=$D116),子育て関連マスタ!$C$15,0),0) +
IF(AND(OR(T116=3,T116=5,T116=7),$D116=11),子育て関連マスタ!$C$17,0) +
IF(AND(T116=20,$D116=1),子育て関連マスタ!$C$18,0) +
IF(AND(T116=20,$D116=1),
IFERROR(_xlfn.IFS(
入力項目!$S$10="男",子育て関連マスタ!$C$18,
入力項目!$S$10="女",子育て関連マスタ!$C$19
),0),0
) +
IF(AND(T116&gt;=入力項目!$S$18,T116&lt;=入力項目!$S$19),入力項目!$S$20,0) +
IF(AND(T116&gt;=入力項目!$S$21,T116&lt;=入力項目!$S$22),入力項目!$S$23,0) +
IF(AND(T116&gt;=入力項目!$S$24,T116&lt;=入力項目!$S$25),入力項目!$S$26,0)
)</f>
        <v>0</v>
      </c>
      <c r="AI116">
        <f ca="1">-(
_xlfn.IFS(
U116&lt;=入力項目!$S$11,0,
AND(U116&gt;=入力項目!$S$11+1,U116&lt;=3),IFERROR(VLOOKUP(入力項目!$S$12,子育て関連マスタ!$I$4:$M$5,4,FALSE),0),
AND(U116&gt;=4,U116&lt;=6),IFERROR(VLOOKUP(入力項目!$S$13,子育て関連マスタ!$I$9:$M$12,4,FALSE),0),
AND(U116&gt;=7,U116&lt;=12),IFERROR(VLOOKUP(入力項目!$S$14,子育て関連マスタ!$I$16:$M$17,4,FALSE),0),
AND(U116&gt;=13,U116&lt;=15),IFERROR(VLOOKUP(入力項目!$S$15,子育て関連マスタ!$I$21:$M$22,4,FALSE),0),
AND(U116&gt;=16,U116&lt;=18),IFERROR(VLOOKUP(入力項目!$S$16,子育て関連マスタ!$I$26:$M$28,4,FALSE),0),
AND(U116&gt;=19,U116&lt;=20,入力項目!$S$16="高専"),IFERROR(VLOOKUP(入力項目!$S$16,子育て関連マスタ!$I$26:$M$28,4,FALSE),0),
AND(U116&gt;=19,U116&lt;=20,入力項目!$S$16&lt;&gt;"高専"),IFERROR(VLOOKUP(入力項目!$S$17,子育て関連マスタ!$I$32:$M$37,4,FALSE),0),
AND(U116&gt;=21,U116&lt;=22,入力項目!$S$16="高専"),IFERROR(VLOOKUP(入力項目!$S$17,子育て関連マスタ!$I$32:$M$34,4,FALSE),0),
AND(U116&gt;=21,U116&lt;=22,入力項目!$S$16&lt;&gt;"高専"),IFERROR(VLOOKUP(入力項目!$S$17,子育て関連マスタ!$I$32:$M$34,4,FALSE),0),
U116&gt;=23,0
) +
IF($D116=4,
  IFERROR(_xlfn.IFS(
  U116&lt;=入力項目!$S$11,0,
  AND(U116=入力項目!$S$11),IFERROR(VLOOKUP(入力項目!$S$12,子育て関連マスタ!$I$4:$M$5,2,FALSE),0),
  AND(U116=4),IFERROR(VLOOKUP(入力項目!$S$13,子育て関連マスタ!$I$9:$M$12,2,FALSE),0),
  AND(U116=7),IFERROR(VLOOKUP(入力項目!$S$14,子育て関連マスタ!$I$16:$M$17,2,FALSE),0),
  AND(U116=13),IFERROR(VLOOKUP(入力項目!$S$15,子育て関連マスタ!$I$21:$M$22,2,FALSE),0),
  AND(U116=16),IFERROR(VLOOKUP(入力項目!$S$16,子育て関連マスタ!$I$26:$M$28,2,FALSE),0),
  AND(U116=19,入力項目!$S$16&lt;&gt;"高専"),IFERROR(VLOOKUP(入力項目!$S$17,子育て関連マスタ!$I$32:$M$37,2,FALSE),0),
  AND(U116=21,入力項目!$S$16="高専"),IFERROR(VLOOKUP(入力項目!$S$17,子育て関連マスタ!$I$32:$M$37,2,FALSE),0),
  U116&gt;=22,0
  ),0),0
) +
IF(AND(U116&gt;=1,U116&lt;=15),IF($D116=入力項目!$S$8,入力項目!$S$3,0),0) +
IF(AND(U116&gt;=1,U116&lt;=15),IF($D116=5,入力項目!$S$4,0),0) +
IF(AND(U116&gt;=1,U116&lt;=15),IF($D116=12,入力項目!$S$5,0),0) +
IF(AND(入力項目!$S$7=$A116,入力項目!$S$8=$D116),子育て関連マスタ!$C$14,0) +
IFERROR(IF(AND(YEAR(EDATE(DATE(入力項目!$S$7,入力項目!$S$8,1),1))=$A116,MONTH(EDATE(DATE(入力項目!$S$7,入力項目!$S$8,1),1))=$D116),子育て関連マスタ!$C$15,0),0) +
IF(AND(OR(U116=3,U116=5,U116=7),$D116=11),子育て関連マスタ!$C$17,0) +
IF(AND(U116=20,$D116=1),子育て関連マスタ!$C$18,0) +
IF(AND(U116=20,$D116=1),
IFERROR(_xlfn.IFS(
入力項目!$S$10="男",子育て関連マスタ!$C$18,
入力項目!$S$10="女",子育て関連マスタ!$C$19
),0),0
) +
IF(AND(U116&gt;=入力項目!$S$18,U116&lt;=入力項目!$S$19),入力項目!$S$20,0) +
IF(AND(U116&gt;=入力項目!$S$21,U116&lt;=入力項目!$S$22),入力項目!$S$23,0) +
IF(AND(U116&gt;=入力項目!$S$24,U116&lt;=入力項目!$S$25),入力項目!$S$26,0)
)</f>
        <v>0</v>
      </c>
      <c r="AJ116" s="10">
        <f ca="1">-VLOOKUP($D116,月別収支!$A$2:$H$13,7,FALSE)</f>
        <v>-20000</v>
      </c>
    </row>
    <row r="117" spans="1:36" x14ac:dyDescent="0.4">
      <c r="A117">
        <f t="shared" ca="1" si="37"/>
        <v>2034</v>
      </c>
      <c r="B117">
        <f t="shared" ca="1" si="27"/>
        <v>2033</v>
      </c>
      <c r="C117">
        <f t="shared" ca="1" si="28"/>
        <v>10</v>
      </c>
      <c r="D117">
        <f t="shared" ca="1" si="38"/>
        <v>3</v>
      </c>
      <c r="E117" t="str">
        <f t="shared" ca="1" si="22"/>
        <v>2034年3月</v>
      </c>
      <c r="F117">
        <f ca="1">IF(OR(入力項目!$N$5&lt;$A117,AND(入力項目!$N$5=$A117,入力項目!$N$6&lt;$D117)),IF(F116=0,1,IF(G117=12,F116+1,F116)),0)</f>
        <v>9</v>
      </c>
      <c r="G117">
        <f ca="1">IF(OR(入力項目!$N$5&lt;$A117,AND(入力項目!$N$5=$A117,入力項目!$N$6&lt;$D117)),IF(G116=12,1,G116+1),0)</f>
        <v>5</v>
      </c>
      <c r="H117" t="str">
        <f t="shared" ca="1" si="23"/>
        <v>9_5</v>
      </c>
      <c r="I117">
        <f ca="1">IF(
  IFERROR(AND($C117&gt;0,MOD($C117,入力項目!$N$22)=0,$D117=入力項目!$N$23), FALSE),
  1,
  IF(
    AND(I116&gt;0,J116=12),
    IF(I116=入力項目!$N$28, 0, I116+1),
    I116
  )
)</f>
        <v>0</v>
      </c>
      <c r="J117">
        <f ca="1">IF($D117=入力項目!$N$23,1,IFERROR(J116+1,1))</f>
        <v>10</v>
      </c>
      <c r="K117" t="str">
        <f t="shared" ca="1" si="24"/>
        <v>0_10</v>
      </c>
      <c r="L117">
        <f ca="1">L116+IF(入力項目!$D$4=$D117,1,0)</f>
        <v>38</v>
      </c>
      <c r="M117" t="str">
        <f t="shared" ca="1" si="25"/>
        <v>38歳</v>
      </c>
      <c r="N117">
        <f t="shared" ca="1" si="29"/>
        <v>39</v>
      </c>
      <c r="O117" t="str">
        <f t="shared" ca="1" si="26"/>
        <v>39歳</v>
      </c>
      <c r="P117">
        <f t="shared" ca="1" si="30"/>
        <v>13</v>
      </c>
      <c r="Q117">
        <f t="shared" ca="1" si="31"/>
        <v>11</v>
      </c>
      <c r="R117">
        <f t="shared" ca="1" si="32"/>
        <v>2034</v>
      </c>
      <c r="S117">
        <f t="shared" ca="1" si="33"/>
        <v>2034</v>
      </c>
      <c r="T117">
        <f t="shared" ca="1" si="34"/>
        <v>2034</v>
      </c>
      <c r="U117">
        <f t="shared" ca="1" si="35"/>
        <v>2034</v>
      </c>
      <c r="V117" s="10">
        <f t="shared" ca="1" si="36"/>
        <v>15464209</v>
      </c>
      <c r="W117" s="10">
        <f ca="1">IF($L117&lt;その他マスタ!$B$1,VLOOKUP($D117,月別収支!$A$2:$H$13,2,FALSE),その他マスタ!$B$3)+IF(AND($L117=その他マスタ!$B$1,入力項目!$I$9="あり",$D117=入力項目!$D$4),その他マスタ!$B$2,0)</f>
        <v>300000</v>
      </c>
      <c r="X117" s="10">
        <f ca="1">-IF(入力項目!$K$5=TRUE,
IF($F117+$G117&lt;3,VLOOKUP($D117,月別収支!$A$2:$H$13,8,FALSE),0)+IFERROR(VLOOKUP($H117,住宅ローン計算!C:P,13,FALSE),0)+IF($F117&gt;1,IF(OR($G117=3,$G117=6,$G117=9,$G117=12),ROUNDUP(入力項目!$N$18/4,0),0),0),
VLOOKUP($D117,月別収支!$A$2:$H$13,8,FALSE))</f>
        <v>-52677</v>
      </c>
      <c r="Y117" s="10">
        <f ca="1">-VLOOKUP($D117,月別収支!$A$2:$H$13,3,FALSE)</f>
        <v>-75000</v>
      </c>
      <c r="Z117" s="10">
        <f ca="1">-VLOOKUP($D117,月別収支!$A$2:$H$13,4,FALSE)</f>
        <v>-27000</v>
      </c>
      <c r="AA117" s="10">
        <f ca="1">-VLOOKUP($D117,月別収支!$A$2:$H$13,6,FALSE)</f>
        <v>-10000</v>
      </c>
      <c r="AB117" s="10">
        <f ca="1">-(
VLOOKUP($D117,月別収支!$A$2:$H$13,5,FALSE)+IF(AND(入力項目!$I$27&lt;=$A117,ISEVEN($A117-入力項目!$I$27),入力項目!$I$28=$D117),入力項目!$I$26,0)
+IF(入力項目!$K$26=TRUE,
IFERROR(VLOOKUP($K117,マイカーローン計算!C:P,13,FALSE),0),
IFERROR(
  IF(AND($C117&gt;0,MOD($C117,入力項目!$N$22)=0,$D117=入力項目!$N$23),入力項目!$N$24,0),
 0
)
)
)</f>
        <v>-20000</v>
      </c>
      <c r="AC117" s="10">
        <f ca="1">-IF($A117&lt;入力項目!$N$33,入力項目!$N$35,IF(AND($A117=入力項目!$N$33,$D117&lt;=入力項目!$N$34),入力項目!$N$35,0))</f>
        <v>0</v>
      </c>
      <c r="AD117">
        <f ca="1">-(
_xlfn.IFS(
P117&lt;=入力項目!$S$11,0,
AND(P117&gt;=入力項目!$S$11+1,P117&lt;=3),IFERROR(VLOOKUP(入力項目!$S$12,子育て関連マスタ!$I$4:$M$5,4,FALSE),0),
AND(P117&gt;=4,P117&lt;=6),IFERROR(VLOOKUP(入力項目!$S$13,子育て関連マスタ!$I$9:$M$12,4,FALSE),0),
AND(P117&gt;=7,P117&lt;=12),IFERROR(VLOOKUP(入力項目!$S$14,子育て関連マスタ!$I$16:$M$17,4,FALSE),0),
AND(P117&gt;=13,P117&lt;=15),IFERROR(VLOOKUP(入力項目!$S$15,子育て関連マスタ!$I$21:$M$22,4,FALSE),0),
AND(P117&gt;=16,P117&lt;=18),IFERROR(VLOOKUP(入力項目!$S$16,子育て関連マスタ!$I$26:$M$28,4,FALSE),0),
AND(P117&gt;=19,P117&lt;=20,入力項目!$S$16="高専"),IFERROR(VLOOKUP(入力項目!$S$16,子育て関連マスタ!$I$26:$M$28,4,FALSE),0),
AND(P117&gt;=19,P117&lt;=20,入力項目!$S$16&lt;&gt;"高専"),IFERROR(VLOOKUP(入力項目!$S$17,子育て関連マスタ!$I$32:$M$37,4,FALSE),0),
AND(P117&gt;=21,P117&lt;=22,入力項目!$S$16="高専"),IFERROR(VLOOKUP(入力項目!$S$17,子育て関連マスタ!$I$32:$M$34,4,FALSE),0),
AND(P117&gt;=21,P117&lt;=22,入力項目!$S$16&lt;&gt;"高専"),IFERROR(VLOOKUP(入力項目!$S$17,子育て関連マスタ!$I$32:$M$34,4,FALSE),0),
P117&gt;=23,0
) +
IF($D117=4,
  IFERROR(_xlfn.IFS(
  P117&lt;=入力項目!$S$11,0,
  AND(P117=入力項目!$S$11),IFERROR(VLOOKUP(入力項目!$S$12,子育て関連マスタ!$I$4:$M$5,2,FALSE),0),
  AND(P117=4),IFERROR(VLOOKUP(入力項目!$S$13,子育て関連マスタ!$I$9:$M$12,2,FALSE),0),
  AND(P117=7),IFERROR(VLOOKUP(入力項目!$S$14,子育て関連マスタ!$I$16:$M$17,2,FALSE),0),
  AND(P117=13),IFERROR(VLOOKUP(入力項目!$S$15,子育て関連マスタ!$I$21:$M$22,2,FALSE),0),
  AND(P117=16),IFERROR(VLOOKUP(入力項目!$S$16,子育て関連マスタ!$I$26:$M$28,2,FALSE),0),
  AND(P117=19,入力項目!$S$16&lt;&gt;"高専"),IFERROR(VLOOKUP(入力項目!$S$17,子育て関連マスタ!$I$32:$M$37,2,FALSE),0),
  AND(P117=21,入力項目!$S$16="高専"),IFERROR(VLOOKUP(入力項目!$S$17,子育て関連マスタ!$I$32:$M$37,2,FALSE),0),
  P117&gt;=22,0
  ),0),0
) +
IF(AND(P117&gt;=1,P117&lt;=15),IF($D117=入力項目!$S$8,入力項目!$S$3,0),0) +
IF(AND(P117&gt;=1,P117&lt;=15),IF($D117=5,入力項目!$S$4,0),0) +
IF(AND(P117&gt;=1,P117&lt;=15),IF($D117=12,入力項目!$S$5,0),0) +
IF(AND(入力項目!$S$7=$A117,入力項目!$S$8=$D117),子育て関連マスタ!$C$14,0) +
IFERROR(IF(AND(YEAR(EDATE(DATE(入力項目!$S$7,入力項目!$S$8,1),1))=$A117,MONTH(EDATE(DATE(入力項目!$S$7,入力項目!$S$8,1),1))=$D117),子育て関連マスタ!$C$15,0),0) +
IF(AND(OR(P117=3,P117=5,P117=7),$D117=11),子育て関連マスタ!$C$17,0) +
IF(AND(P117=20,$D117=1),子育て関連マスタ!$C$18,0) +
IF(AND(P117=20,$D117=1),
IFERROR(_xlfn.IFS(
入力項目!$S$10="男",子育て関連マスタ!$C$18,
入力項目!$S$10="女",子育て関連マスタ!$C$19
),0),0
) +
IF(AND(P117&gt;=入力項目!$S$18,P117&lt;=入力項目!$S$19),入力項目!$S$20,0) +
IF(AND(P117&gt;=入力項目!$S$21,P117&lt;=入力項目!$S$22),入力項目!$S$23,0) +
IF(AND(P117&gt;=入力項目!$S$24,P117&lt;=入力項目!$S$25),入力項目!$S$26,0)
)</f>
        <v>-45000</v>
      </c>
      <c r="AE117">
        <f ca="1">-(
_xlfn.IFS(
Q117&lt;=入力項目!$S$11,0,
AND(Q117&gt;=入力項目!$S$11+1,Q117&lt;=3),IFERROR(VLOOKUP(入力項目!$S$12,子育て関連マスタ!$I$4:$M$5,4,FALSE),0),
AND(Q117&gt;=4,Q117&lt;=6),IFERROR(VLOOKUP(入力項目!$S$13,子育て関連マスタ!$I$9:$M$12,4,FALSE),0),
AND(Q117&gt;=7,Q117&lt;=12),IFERROR(VLOOKUP(入力項目!$S$14,子育て関連マスタ!$I$16:$M$17,4,FALSE),0),
AND(Q117&gt;=13,Q117&lt;=15),IFERROR(VLOOKUP(入力項目!$S$15,子育て関連マスタ!$I$21:$M$22,4,FALSE),0),
AND(Q117&gt;=16,Q117&lt;=18),IFERROR(VLOOKUP(入力項目!$S$16,子育て関連マスタ!$I$26:$M$28,4,FALSE),0),
AND(Q117&gt;=19,Q117&lt;=20,入力項目!$S$16="高専"),IFERROR(VLOOKUP(入力項目!$S$16,子育て関連マスタ!$I$26:$M$28,4,FALSE),0),
AND(Q117&gt;=19,Q117&lt;=20,入力項目!$S$16&lt;&gt;"高専"),IFERROR(VLOOKUP(入力項目!$S$17,子育て関連マスタ!$I$32:$M$37,4,FALSE),0),
AND(Q117&gt;=21,Q117&lt;=22,入力項目!$S$16="高専"),IFERROR(VLOOKUP(入力項目!$S$17,子育て関連マスタ!$I$32:$M$34,4,FALSE),0),
AND(Q117&gt;=21,Q117&lt;=22,入力項目!$S$16&lt;&gt;"高専"),IFERROR(VLOOKUP(入力項目!$S$17,子育て関連マスタ!$I$32:$M$34,4,FALSE),0),
Q117&gt;=23,0
) +
IF($D117=4,
  IFERROR(_xlfn.IFS(
  Q117&lt;=入力項目!$S$11,0,
  AND(Q117=入力項目!$S$11),IFERROR(VLOOKUP(入力項目!$S$12,子育て関連マスタ!$I$4:$M$5,2,FALSE),0),
  AND(Q117=4),IFERROR(VLOOKUP(入力項目!$S$13,子育て関連マスタ!$I$9:$M$12,2,FALSE),0),
  AND(Q117=7),IFERROR(VLOOKUP(入力項目!$S$14,子育て関連マスタ!$I$16:$M$17,2,FALSE),0),
  AND(Q117=13),IFERROR(VLOOKUP(入力項目!$S$15,子育て関連マスタ!$I$21:$M$22,2,FALSE),0),
  AND(Q117=16),IFERROR(VLOOKUP(入力項目!$S$16,子育て関連マスタ!$I$26:$M$28,2,FALSE),0),
  AND(Q117=19,入力項目!$S$16&lt;&gt;"高専"),IFERROR(VLOOKUP(入力項目!$S$17,子育て関連マスタ!$I$32:$M$37,2,FALSE),0),
  AND(Q117=21,入力項目!$S$16="高専"),IFERROR(VLOOKUP(入力項目!$S$17,子育て関連マスタ!$I$32:$M$37,2,FALSE),0),
  Q117&gt;=22,0
  ),0),0
) +
IF(AND(Q117&gt;=1,Q117&lt;=15),IF($D117=入力項目!$S$8,入力項目!$S$3,0),0) +
IF(AND(Q117&gt;=1,Q117&lt;=15),IF($D117=5,入力項目!$S$4,0),0) +
IF(AND(Q117&gt;=1,Q117&lt;=15),IF($D117=12,入力項目!$S$5,0),0) +
IF(AND(入力項目!$S$7=$A117,入力項目!$S$8=$D117),子育て関連マスタ!$C$14,0) +
IFERROR(IF(AND(YEAR(EDATE(DATE(入力項目!$S$7,入力項目!$S$8,1),1))=$A117,MONTH(EDATE(DATE(入力項目!$S$7,入力項目!$S$8,1),1))=$D117),子育て関連マスタ!$C$15,0),0) +
IF(AND(OR(Q117=3,Q117=5,Q117=7),$D117=11),子育て関連マスタ!$C$17,0) +
IF(AND(Q117=20,$D117=1),子育て関連マスタ!$C$18,0) +
IF(AND(Q117=20,$D117=1),
IFERROR(_xlfn.IFS(
入力項目!$S$10="男",子育て関連マスタ!$C$18,
入力項目!$S$10="女",子育て関連マスタ!$C$19
),0),0
) +
IF(AND(Q117&gt;=入力項目!$S$18,Q117&lt;=入力項目!$S$19),入力項目!$S$20,0) +
IF(AND(Q117&gt;=入力項目!$S$21,Q117&lt;=入力項目!$S$22),入力項目!$S$23,0) +
IF(AND(Q117&gt;=入力項目!$S$24,Q117&lt;=入力項目!$S$25),入力項目!$S$26,0)
)</f>
        <v>-40000</v>
      </c>
      <c r="AF117">
        <f ca="1">-(
_xlfn.IFS(
R117&lt;=入力項目!$S$11,0,
AND(R117&gt;=入力項目!$S$11+1,R117&lt;=3),IFERROR(VLOOKUP(入力項目!$S$12,子育て関連マスタ!$I$4:$M$5,4,FALSE),0),
AND(R117&gt;=4,R117&lt;=6),IFERROR(VLOOKUP(入力項目!$S$13,子育て関連マスタ!$I$9:$M$12,4,FALSE),0),
AND(R117&gt;=7,R117&lt;=12),IFERROR(VLOOKUP(入力項目!$S$14,子育て関連マスタ!$I$16:$M$17,4,FALSE),0),
AND(R117&gt;=13,R117&lt;=15),IFERROR(VLOOKUP(入力項目!$S$15,子育て関連マスタ!$I$21:$M$22,4,FALSE),0),
AND(R117&gt;=16,R117&lt;=18),IFERROR(VLOOKUP(入力項目!$S$16,子育て関連マスタ!$I$26:$M$28,4,FALSE),0),
AND(R117&gt;=19,R117&lt;=20,入力項目!$S$16="高専"),IFERROR(VLOOKUP(入力項目!$S$16,子育て関連マスタ!$I$26:$M$28,4,FALSE),0),
AND(R117&gt;=19,R117&lt;=20,入力項目!$S$16&lt;&gt;"高専"),IFERROR(VLOOKUP(入力項目!$S$17,子育て関連マスタ!$I$32:$M$37,4,FALSE),0),
AND(R117&gt;=21,R117&lt;=22,入力項目!$S$16="高専"),IFERROR(VLOOKUP(入力項目!$S$17,子育て関連マスタ!$I$32:$M$34,4,FALSE),0),
AND(R117&gt;=21,R117&lt;=22,入力項目!$S$16&lt;&gt;"高専"),IFERROR(VLOOKUP(入力項目!$S$17,子育て関連マスタ!$I$32:$M$34,4,FALSE),0),
R117&gt;=23,0
) +
IF($D117=4,
  IFERROR(_xlfn.IFS(
  R117&lt;=入力項目!$S$11,0,
  AND(R117=入力項目!$S$11),IFERROR(VLOOKUP(入力項目!$S$12,子育て関連マスタ!$I$4:$M$5,2,FALSE),0),
  AND(R117=4),IFERROR(VLOOKUP(入力項目!$S$13,子育て関連マスタ!$I$9:$M$12,2,FALSE),0),
  AND(R117=7),IFERROR(VLOOKUP(入力項目!$S$14,子育て関連マスタ!$I$16:$M$17,2,FALSE),0),
  AND(R117=13),IFERROR(VLOOKUP(入力項目!$S$15,子育て関連マスタ!$I$21:$M$22,2,FALSE),0),
  AND(R117=16),IFERROR(VLOOKUP(入力項目!$S$16,子育て関連マスタ!$I$26:$M$28,2,FALSE),0),
  AND(R117=19,入力項目!$S$16&lt;&gt;"高専"),IFERROR(VLOOKUP(入力項目!$S$17,子育て関連マスタ!$I$32:$M$37,2,FALSE),0),
  AND(R117=21,入力項目!$S$16="高専"),IFERROR(VLOOKUP(入力項目!$S$17,子育て関連マスタ!$I$32:$M$37,2,FALSE),0),
  R117&gt;=22,0
  ),0),0
) +
IF(AND(R117&gt;=1,R117&lt;=15),IF($D117=入力項目!$S$8,入力項目!$S$3,0),0) +
IF(AND(R117&gt;=1,R117&lt;=15),IF($D117=5,入力項目!$S$4,0),0) +
IF(AND(R117&gt;=1,R117&lt;=15),IF($D117=12,入力項目!$S$5,0),0) +
IF(AND(入力項目!$S$7=$A117,入力項目!$S$8=$D117),子育て関連マスタ!$C$14,0) +
IFERROR(IF(AND(YEAR(EDATE(DATE(入力項目!$S$7,入力項目!$S$8,1),1))=$A117,MONTH(EDATE(DATE(入力項目!$S$7,入力項目!$S$8,1),1))=$D117),子育て関連マスタ!$C$15,0),0) +
IF(AND(OR(R117=3,R117=5,R117=7),$D117=11),子育て関連マスタ!$C$17,0) +
IF(AND(R117=20,$D117=1),子育て関連マスタ!$C$18,0) +
IF(AND(R117=20,$D117=1),
IFERROR(_xlfn.IFS(
入力項目!$S$10="男",子育て関連マスタ!$C$18,
入力項目!$S$10="女",子育て関連マスタ!$C$19
),0),0
) +
IF(AND(R117&gt;=入力項目!$S$18,R117&lt;=入力項目!$S$19),入力項目!$S$20,0) +
IF(AND(R117&gt;=入力項目!$S$21,R117&lt;=入力項目!$S$22),入力項目!$S$23,0) +
IF(AND(R117&gt;=入力項目!$S$24,R117&lt;=入力項目!$S$25),入力項目!$S$26,0)
)</f>
        <v>0</v>
      </c>
      <c r="AG117">
        <f ca="1">-(
_xlfn.IFS(
S117&lt;=入力項目!$S$11,0,
AND(S117&gt;=入力項目!$S$11+1,S117&lt;=3),IFERROR(VLOOKUP(入力項目!$S$12,子育て関連マスタ!$I$4:$M$5,4,FALSE),0),
AND(S117&gt;=4,S117&lt;=6),IFERROR(VLOOKUP(入力項目!$S$13,子育て関連マスタ!$I$9:$M$12,4,FALSE),0),
AND(S117&gt;=7,S117&lt;=12),IFERROR(VLOOKUP(入力項目!$S$14,子育て関連マスタ!$I$16:$M$17,4,FALSE),0),
AND(S117&gt;=13,S117&lt;=15),IFERROR(VLOOKUP(入力項目!$S$15,子育て関連マスタ!$I$21:$M$22,4,FALSE),0),
AND(S117&gt;=16,S117&lt;=18),IFERROR(VLOOKUP(入力項目!$S$16,子育て関連マスタ!$I$26:$M$28,4,FALSE),0),
AND(S117&gt;=19,S117&lt;=20,入力項目!$S$16="高専"),IFERROR(VLOOKUP(入力項目!$S$16,子育て関連マスタ!$I$26:$M$28,4,FALSE),0),
AND(S117&gt;=19,S117&lt;=20,入力項目!$S$16&lt;&gt;"高専"),IFERROR(VLOOKUP(入力項目!$S$17,子育て関連マスタ!$I$32:$M$37,4,FALSE),0),
AND(S117&gt;=21,S117&lt;=22,入力項目!$S$16="高専"),IFERROR(VLOOKUP(入力項目!$S$17,子育て関連マスタ!$I$32:$M$34,4,FALSE),0),
AND(S117&gt;=21,S117&lt;=22,入力項目!$S$16&lt;&gt;"高専"),IFERROR(VLOOKUP(入力項目!$S$17,子育て関連マスタ!$I$32:$M$34,4,FALSE),0),
S117&gt;=23,0
) +
IF($D117=4,
  IFERROR(_xlfn.IFS(
  S117&lt;=入力項目!$S$11,0,
  AND(S117=入力項目!$S$11),IFERROR(VLOOKUP(入力項目!$S$12,子育て関連マスタ!$I$4:$M$5,2,FALSE),0),
  AND(S117=4),IFERROR(VLOOKUP(入力項目!$S$13,子育て関連マスタ!$I$9:$M$12,2,FALSE),0),
  AND(S117=7),IFERROR(VLOOKUP(入力項目!$S$14,子育て関連マスタ!$I$16:$M$17,2,FALSE),0),
  AND(S117=13),IFERROR(VLOOKUP(入力項目!$S$15,子育て関連マスタ!$I$21:$M$22,2,FALSE),0),
  AND(S117=16),IFERROR(VLOOKUP(入力項目!$S$16,子育て関連マスタ!$I$26:$M$28,2,FALSE),0),
  AND(S117=19,入力項目!$S$16&lt;&gt;"高専"),IFERROR(VLOOKUP(入力項目!$S$17,子育て関連マスタ!$I$32:$M$37,2,FALSE),0),
  AND(S117=21,入力項目!$S$16="高専"),IFERROR(VLOOKUP(入力項目!$S$17,子育て関連マスタ!$I$32:$M$37,2,FALSE),0),
  S117&gt;=22,0
  ),0),0
) +
IF(AND(S117&gt;=1,S117&lt;=15),IF($D117=入力項目!$S$8,入力項目!$S$3,0),0) +
IF(AND(S117&gt;=1,S117&lt;=15),IF($D117=5,入力項目!$S$4,0),0) +
IF(AND(S117&gt;=1,S117&lt;=15),IF($D117=12,入力項目!$S$5,0),0) +
IF(AND(入力項目!$S$7=$A117,入力項目!$S$8=$D117),子育て関連マスタ!$C$14,0) +
IFERROR(IF(AND(YEAR(EDATE(DATE(入力項目!$S$7,入力項目!$S$8,1),1))=$A117,MONTH(EDATE(DATE(入力項目!$S$7,入力項目!$S$8,1),1))=$D117),子育て関連マスタ!$C$15,0),0) +
IF(AND(OR(S117=3,S117=5,S117=7),$D117=11),子育て関連マスタ!$C$17,0) +
IF(AND(S117=20,$D117=1),子育て関連マスタ!$C$18,0) +
IF(AND(S117=20,$D117=1),
IFERROR(_xlfn.IFS(
入力項目!$S$10="男",子育て関連マスタ!$C$18,
入力項目!$S$10="女",子育て関連マスタ!$C$19
),0),0
) +
IF(AND(S117&gt;=入力項目!$S$18,S117&lt;=入力項目!$S$19),入力項目!$S$20,0) +
IF(AND(S117&gt;=入力項目!$S$21,S117&lt;=入力項目!$S$22),入力項目!$S$23,0) +
IF(AND(S117&gt;=入力項目!$S$24,S117&lt;=入力項目!$S$25),入力項目!$S$26,0)
)</f>
        <v>0</v>
      </c>
      <c r="AH117">
        <f ca="1">-(
_xlfn.IFS(
T117&lt;=入力項目!$S$11,0,
AND(T117&gt;=入力項目!$S$11+1,T117&lt;=3),IFERROR(VLOOKUP(入力項目!$S$12,子育て関連マスタ!$I$4:$M$5,4,FALSE),0),
AND(T117&gt;=4,T117&lt;=6),IFERROR(VLOOKUP(入力項目!$S$13,子育て関連マスタ!$I$9:$M$12,4,FALSE),0),
AND(T117&gt;=7,T117&lt;=12),IFERROR(VLOOKUP(入力項目!$S$14,子育て関連マスタ!$I$16:$M$17,4,FALSE),0),
AND(T117&gt;=13,T117&lt;=15),IFERROR(VLOOKUP(入力項目!$S$15,子育て関連マスタ!$I$21:$M$22,4,FALSE),0),
AND(T117&gt;=16,T117&lt;=18),IFERROR(VLOOKUP(入力項目!$S$16,子育て関連マスタ!$I$26:$M$28,4,FALSE),0),
AND(T117&gt;=19,T117&lt;=20,入力項目!$S$16="高専"),IFERROR(VLOOKUP(入力項目!$S$16,子育て関連マスタ!$I$26:$M$28,4,FALSE),0),
AND(T117&gt;=19,T117&lt;=20,入力項目!$S$16&lt;&gt;"高専"),IFERROR(VLOOKUP(入力項目!$S$17,子育て関連マスタ!$I$32:$M$37,4,FALSE),0),
AND(T117&gt;=21,T117&lt;=22,入力項目!$S$16="高専"),IFERROR(VLOOKUP(入力項目!$S$17,子育て関連マスタ!$I$32:$M$34,4,FALSE),0),
AND(T117&gt;=21,T117&lt;=22,入力項目!$S$16&lt;&gt;"高専"),IFERROR(VLOOKUP(入力項目!$S$17,子育て関連マスタ!$I$32:$M$34,4,FALSE),0),
T117&gt;=23,0
) +
IF($D117=4,
  IFERROR(_xlfn.IFS(
  T117&lt;=入力項目!$S$11,0,
  AND(T117=入力項目!$S$11),IFERROR(VLOOKUP(入力項目!$S$12,子育て関連マスタ!$I$4:$M$5,2,FALSE),0),
  AND(T117=4),IFERROR(VLOOKUP(入力項目!$S$13,子育て関連マスタ!$I$9:$M$12,2,FALSE),0),
  AND(T117=7),IFERROR(VLOOKUP(入力項目!$S$14,子育て関連マスタ!$I$16:$M$17,2,FALSE),0),
  AND(T117=13),IFERROR(VLOOKUP(入力項目!$S$15,子育て関連マスタ!$I$21:$M$22,2,FALSE),0),
  AND(T117=16),IFERROR(VLOOKUP(入力項目!$S$16,子育て関連マスタ!$I$26:$M$28,2,FALSE),0),
  AND(T117=19,入力項目!$S$16&lt;&gt;"高専"),IFERROR(VLOOKUP(入力項目!$S$17,子育て関連マスタ!$I$32:$M$37,2,FALSE),0),
  AND(T117=21,入力項目!$S$16="高専"),IFERROR(VLOOKUP(入力項目!$S$17,子育て関連マスタ!$I$32:$M$37,2,FALSE),0),
  T117&gt;=22,0
  ),0),0
) +
IF(AND(T117&gt;=1,T117&lt;=15),IF($D117=入力項目!$S$8,入力項目!$S$3,0),0) +
IF(AND(T117&gt;=1,T117&lt;=15),IF($D117=5,入力項目!$S$4,0),0) +
IF(AND(T117&gt;=1,T117&lt;=15),IF($D117=12,入力項目!$S$5,0),0) +
IF(AND(入力項目!$S$7=$A117,入力項目!$S$8=$D117),子育て関連マスタ!$C$14,0) +
IFERROR(IF(AND(YEAR(EDATE(DATE(入力項目!$S$7,入力項目!$S$8,1),1))=$A117,MONTH(EDATE(DATE(入力項目!$S$7,入力項目!$S$8,1),1))=$D117),子育て関連マスタ!$C$15,0),0) +
IF(AND(OR(T117=3,T117=5,T117=7),$D117=11),子育て関連マスタ!$C$17,0) +
IF(AND(T117=20,$D117=1),子育て関連マスタ!$C$18,0) +
IF(AND(T117=20,$D117=1),
IFERROR(_xlfn.IFS(
入力項目!$S$10="男",子育て関連マスタ!$C$18,
入力項目!$S$10="女",子育て関連マスタ!$C$19
),0),0
) +
IF(AND(T117&gt;=入力項目!$S$18,T117&lt;=入力項目!$S$19),入力項目!$S$20,0) +
IF(AND(T117&gt;=入力項目!$S$21,T117&lt;=入力項目!$S$22),入力項目!$S$23,0) +
IF(AND(T117&gt;=入力項目!$S$24,T117&lt;=入力項目!$S$25),入力項目!$S$26,0)
)</f>
        <v>0</v>
      </c>
      <c r="AI117">
        <f ca="1">-(
_xlfn.IFS(
U117&lt;=入力項目!$S$11,0,
AND(U117&gt;=入力項目!$S$11+1,U117&lt;=3),IFERROR(VLOOKUP(入力項目!$S$12,子育て関連マスタ!$I$4:$M$5,4,FALSE),0),
AND(U117&gt;=4,U117&lt;=6),IFERROR(VLOOKUP(入力項目!$S$13,子育て関連マスタ!$I$9:$M$12,4,FALSE),0),
AND(U117&gt;=7,U117&lt;=12),IFERROR(VLOOKUP(入力項目!$S$14,子育て関連マスタ!$I$16:$M$17,4,FALSE),0),
AND(U117&gt;=13,U117&lt;=15),IFERROR(VLOOKUP(入力項目!$S$15,子育て関連マスタ!$I$21:$M$22,4,FALSE),0),
AND(U117&gt;=16,U117&lt;=18),IFERROR(VLOOKUP(入力項目!$S$16,子育て関連マスタ!$I$26:$M$28,4,FALSE),0),
AND(U117&gt;=19,U117&lt;=20,入力項目!$S$16="高専"),IFERROR(VLOOKUP(入力項目!$S$16,子育て関連マスタ!$I$26:$M$28,4,FALSE),0),
AND(U117&gt;=19,U117&lt;=20,入力項目!$S$16&lt;&gt;"高専"),IFERROR(VLOOKUP(入力項目!$S$17,子育て関連マスタ!$I$32:$M$37,4,FALSE),0),
AND(U117&gt;=21,U117&lt;=22,入力項目!$S$16="高専"),IFERROR(VLOOKUP(入力項目!$S$17,子育て関連マスタ!$I$32:$M$34,4,FALSE),0),
AND(U117&gt;=21,U117&lt;=22,入力項目!$S$16&lt;&gt;"高専"),IFERROR(VLOOKUP(入力項目!$S$17,子育て関連マスタ!$I$32:$M$34,4,FALSE),0),
U117&gt;=23,0
) +
IF($D117=4,
  IFERROR(_xlfn.IFS(
  U117&lt;=入力項目!$S$11,0,
  AND(U117=入力項目!$S$11),IFERROR(VLOOKUP(入力項目!$S$12,子育て関連マスタ!$I$4:$M$5,2,FALSE),0),
  AND(U117=4),IFERROR(VLOOKUP(入力項目!$S$13,子育て関連マスタ!$I$9:$M$12,2,FALSE),0),
  AND(U117=7),IFERROR(VLOOKUP(入力項目!$S$14,子育て関連マスタ!$I$16:$M$17,2,FALSE),0),
  AND(U117=13),IFERROR(VLOOKUP(入力項目!$S$15,子育て関連マスタ!$I$21:$M$22,2,FALSE),0),
  AND(U117=16),IFERROR(VLOOKUP(入力項目!$S$16,子育て関連マスタ!$I$26:$M$28,2,FALSE),0),
  AND(U117=19,入力項目!$S$16&lt;&gt;"高専"),IFERROR(VLOOKUP(入力項目!$S$17,子育て関連マスタ!$I$32:$M$37,2,FALSE),0),
  AND(U117=21,入力項目!$S$16="高専"),IFERROR(VLOOKUP(入力項目!$S$17,子育て関連マスタ!$I$32:$M$37,2,FALSE),0),
  U117&gt;=22,0
  ),0),0
) +
IF(AND(U117&gt;=1,U117&lt;=15),IF($D117=入力項目!$S$8,入力項目!$S$3,0),0) +
IF(AND(U117&gt;=1,U117&lt;=15),IF($D117=5,入力項目!$S$4,0),0) +
IF(AND(U117&gt;=1,U117&lt;=15),IF($D117=12,入力項目!$S$5,0),0) +
IF(AND(入力項目!$S$7=$A117,入力項目!$S$8=$D117),子育て関連マスタ!$C$14,0) +
IFERROR(IF(AND(YEAR(EDATE(DATE(入力項目!$S$7,入力項目!$S$8,1),1))=$A117,MONTH(EDATE(DATE(入力項目!$S$7,入力項目!$S$8,1),1))=$D117),子育て関連マスタ!$C$15,0),0) +
IF(AND(OR(U117=3,U117=5,U117=7),$D117=11),子育て関連マスタ!$C$17,0) +
IF(AND(U117=20,$D117=1),子育て関連マスタ!$C$18,0) +
IF(AND(U117=20,$D117=1),
IFERROR(_xlfn.IFS(
入力項目!$S$10="男",子育て関連マスタ!$C$18,
入力項目!$S$10="女",子育て関連マスタ!$C$19
),0),0
) +
IF(AND(U117&gt;=入力項目!$S$18,U117&lt;=入力項目!$S$19),入力項目!$S$20,0) +
IF(AND(U117&gt;=入力項目!$S$21,U117&lt;=入力項目!$S$22),入力項目!$S$23,0) +
IF(AND(U117&gt;=入力項目!$S$24,U117&lt;=入力項目!$S$25),入力項目!$S$26,0)
)</f>
        <v>0</v>
      </c>
      <c r="AJ117" s="10">
        <f ca="1">-VLOOKUP($D117,月別収支!$A$2:$H$13,7,FALSE)</f>
        <v>-20000</v>
      </c>
    </row>
    <row r="118" spans="1:36" x14ac:dyDescent="0.4">
      <c r="A118">
        <f t="shared" ca="1" si="37"/>
        <v>2034</v>
      </c>
      <c r="B118">
        <f t="shared" ca="1" si="27"/>
        <v>2034</v>
      </c>
      <c r="C118">
        <f t="shared" ca="1" si="28"/>
        <v>10</v>
      </c>
      <c r="D118">
        <f t="shared" ca="1" si="38"/>
        <v>4</v>
      </c>
      <c r="E118" t="str">
        <f t="shared" ca="1" si="22"/>
        <v>2034年4月</v>
      </c>
      <c r="F118">
        <f ca="1">IF(OR(入力項目!$N$5&lt;$A118,AND(入力項目!$N$5=$A118,入力項目!$N$6&lt;$D118)),IF(F117=0,1,IF(G118=12,F117+1,F117)),0)</f>
        <v>9</v>
      </c>
      <c r="G118">
        <f ca="1">IF(OR(入力項目!$N$5&lt;$A118,AND(入力項目!$N$5=$A118,入力項目!$N$6&lt;$D118)),IF(G117=12,1,G117+1),0)</f>
        <v>6</v>
      </c>
      <c r="H118" t="str">
        <f t="shared" ca="1" si="23"/>
        <v>9_6</v>
      </c>
      <c r="I118">
        <f ca="1">IF(
  IFERROR(AND($C118&gt;0,MOD($C118,入力項目!$N$22)=0,$D118=入力項目!$N$23), FALSE),
  1,
  IF(
    AND(I117&gt;0,J117=12),
    IF(I117=入力項目!$N$28, 0, I117+1),
    I117
  )
)</f>
        <v>0</v>
      </c>
      <c r="J118">
        <f ca="1">IF($D118=入力項目!$N$23,1,IFERROR(J117+1,1))</f>
        <v>11</v>
      </c>
      <c r="K118" t="str">
        <f t="shared" ca="1" si="24"/>
        <v>0_11</v>
      </c>
      <c r="L118">
        <f ca="1">L117+IF(入力項目!$D$4=$D118,1,0)</f>
        <v>38</v>
      </c>
      <c r="M118" t="str">
        <f t="shared" ca="1" si="25"/>
        <v>38歳</v>
      </c>
      <c r="N118">
        <f t="shared" ca="1" si="29"/>
        <v>39</v>
      </c>
      <c r="O118" t="str">
        <f t="shared" ca="1" si="26"/>
        <v>39歳</v>
      </c>
      <c r="P118">
        <f t="shared" ca="1" si="30"/>
        <v>14</v>
      </c>
      <c r="Q118">
        <f t="shared" ca="1" si="31"/>
        <v>12</v>
      </c>
      <c r="R118">
        <f t="shared" ca="1" si="32"/>
        <v>2035</v>
      </c>
      <c r="S118">
        <f t="shared" ca="1" si="33"/>
        <v>2035</v>
      </c>
      <c r="T118">
        <f t="shared" ca="1" si="34"/>
        <v>2035</v>
      </c>
      <c r="U118">
        <f t="shared" ca="1" si="35"/>
        <v>2035</v>
      </c>
      <c r="V118" s="10">
        <f t="shared" ca="1" si="36"/>
        <v>15427032</v>
      </c>
      <c r="W118" s="10">
        <f ca="1">IF($L118&lt;その他マスタ!$B$1,VLOOKUP($D118,月別収支!$A$2:$H$13,2,FALSE),その他マスタ!$B$3)+IF(AND($L118=その他マスタ!$B$1,入力項目!$I$9="あり",$D118=入力項目!$D$4),その他マスタ!$B$2,0)</f>
        <v>300000</v>
      </c>
      <c r="X118" s="10">
        <f ca="1">-IF(入力項目!$K$5=TRUE,
IF($F118+$G118&lt;3,VLOOKUP($D118,月別収支!$A$2:$H$13,8,FALSE),0)+IFERROR(VLOOKUP($H118,住宅ローン計算!C:P,13,FALSE),0)+IF($F118&gt;1,IF(OR($G118=3,$G118=6,$G118=9,$G118=12),ROUNDUP(入力項目!$N$18/4,0),0),0),
VLOOKUP($D118,月別収支!$A$2:$H$13,8,FALSE))</f>
        <v>-90177</v>
      </c>
      <c r="Y118" s="10">
        <f ca="1">-VLOOKUP($D118,月別収支!$A$2:$H$13,3,FALSE)</f>
        <v>-75000</v>
      </c>
      <c r="Z118" s="10">
        <f ca="1">-VLOOKUP($D118,月別収支!$A$2:$H$13,4,FALSE)</f>
        <v>-27000</v>
      </c>
      <c r="AA118" s="10">
        <f ca="1">-VLOOKUP($D118,月別収支!$A$2:$H$13,6,FALSE)</f>
        <v>-10000</v>
      </c>
      <c r="AB118" s="10">
        <f ca="1">-(
VLOOKUP($D118,月別収支!$A$2:$H$13,5,FALSE)+IF(AND(入力項目!$I$27&lt;=$A118,ISEVEN($A118-入力項目!$I$27),入力項目!$I$28=$D118),入力項目!$I$26,0)
+IF(入力項目!$K$26=TRUE,
IFERROR(VLOOKUP($K118,マイカーローン計算!C:P,13,FALSE),0),
IFERROR(
  IF(AND($C118&gt;0,MOD($C118,入力項目!$N$22)=0,$D118=入力項目!$N$23),入力項目!$N$24,0),
 0
)
)
)</f>
        <v>-20000</v>
      </c>
      <c r="AC118" s="10">
        <f ca="1">-IF($A118&lt;入力項目!$N$33,入力項目!$N$35,IF(AND($A118=入力項目!$N$33,$D118&lt;=入力項目!$N$34),入力項目!$N$35,0))</f>
        <v>0</v>
      </c>
      <c r="AD118">
        <f ca="1">-(
_xlfn.IFS(
P118&lt;=入力項目!$S$11,0,
AND(P118&gt;=入力項目!$S$11+1,P118&lt;=3),IFERROR(VLOOKUP(入力項目!$S$12,子育て関連マスタ!$I$4:$M$5,4,FALSE),0),
AND(P118&gt;=4,P118&lt;=6),IFERROR(VLOOKUP(入力項目!$S$13,子育て関連マスタ!$I$9:$M$12,4,FALSE),0),
AND(P118&gt;=7,P118&lt;=12),IFERROR(VLOOKUP(入力項目!$S$14,子育て関連マスタ!$I$16:$M$17,4,FALSE),0),
AND(P118&gt;=13,P118&lt;=15),IFERROR(VLOOKUP(入力項目!$S$15,子育て関連マスタ!$I$21:$M$22,4,FALSE),0),
AND(P118&gt;=16,P118&lt;=18),IFERROR(VLOOKUP(入力項目!$S$16,子育て関連マスタ!$I$26:$M$28,4,FALSE),0),
AND(P118&gt;=19,P118&lt;=20,入力項目!$S$16="高専"),IFERROR(VLOOKUP(入力項目!$S$16,子育て関連マスタ!$I$26:$M$28,4,FALSE),0),
AND(P118&gt;=19,P118&lt;=20,入力項目!$S$16&lt;&gt;"高専"),IFERROR(VLOOKUP(入力項目!$S$17,子育て関連マスタ!$I$32:$M$37,4,FALSE),0),
AND(P118&gt;=21,P118&lt;=22,入力項目!$S$16="高専"),IFERROR(VLOOKUP(入力項目!$S$17,子育て関連マスタ!$I$32:$M$34,4,FALSE),0),
AND(P118&gt;=21,P118&lt;=22,入力項目!$S$16&lt;&gt;"高専"),IFERROR(VLOOKUP(入力項目!$S$17,子育て関連マスタ!$I$32:$M$34,4,FALSE),0),
P118&gt;=23,0
) +
IF($D118=4,
  IFERROR(_xlfn.IFS(
  P118&lt;=入力項目!$S$11,0,
  AND(P118=入力項目!$S$11),IFERROR(VLOOKUP(入力項目!$S$12,子育て関連マスタ!$I$4:$M$5,2,FALSE),0),
  AND(P118=4),IFERROR(VLOOKUP(入力項目!$S$13,子育て関連マスタ!$I$9:$M$12,2,FALSE),0),
  AND(P118=7),IFERROR(VLOOKUP(入力項目!$S$14,子育て関連マスタ!$I$16:$M$17,2,FALSE),0),
  AND(P118=13),IFERROR(VLOOKUP(入力項目!$S$15,子育て関連マスタ!$I$21:$M$22,2,FALSE),0),
  AND(P118=16),IFERROR(VLOOKUP(入力項目!$S$16,子育て関連マスタ!$I$26:$M$28,2,FALSE),0),
  AND(P118=19,入力項目!$S$16&lt;&gt;"高専"),IFERROR(VLOOKUP(入力項目!$S$17,子育て関連マスタ!$I$32:$M$37,2,FALSE),0),
  AND(P118=21,入力項目!$S$16="高専"),IFERROR(VLOOKUP(入力項目!$S$17,子育て関連マスタ!$I$32:$M$37,2,FALSE),0),
  P118&gt;=22,0
  ),0),0
) +
IF(AND(P118&gt;=1,P118&lt;=15),IF($D118=入力項目!$S$8,入力項目!$S$3,0),0) +
IF(AND(P118&gt;=1,P118&lt;=15),IF($D118=5,入力項目!$S$4,0),0) +
IF(AND(P118&gt;=1,P118&lt;=15),IF($D118=12,入力項目!$S$5,0),0) +
IF(AND(入力項目!$S$7=$A118,入力項目!$S$8=$D118),子育て関連マスタ!$C$14,0) +
IFERROR(IF(AND(YEAR(EDATE(DATE(入力項目!$S$7,入力項目!$S$8,1),1))=$A118,MONTH(EDATE(DATE(入力項目!$S$7,入力項目!$S$8,1),1))=$D118),子育て関連マスタ!$C$15,0),0) +
IF(AND(OR(P118=3,P118=5,P118=7),$D118=11),子育て関連マスタ!$C$17,0) +
IF(AND(P118=20,$D118=1),子育て関連マスタ!$C$18,0) +
IF(AND(P118=20,$D118=1),
IFERROR(_xlfn.IFS(
入力項目!$S$10="男",子育て関連マスタ!$C$18,
入力項目!$S$10="女",子育て関連マスタ!$C$19
),0),0
) +
IF(AND(P118&gt;=入力項目!$S$18,P118&lt;=入力項目!$S$19),入力項目!$S$20,0) +
IF(AND(P118&gt;=入力項目!$S$21,P118&lt;=入力項目!$S$22),入力項目!$S$23,0) +
IF(AND(P118&gt;=入力項目!$S$24,P118&lt;=入力項目!$S$25),入力項目!$S$26,0)
)</f>
        <v>-55000</v>
      </c>
      <c r="AE118">
        <f ca="1">-(
_xlfn.IFS(
Q118&lt;=入力項目!$S$11,0,
AND(Q118&gt;=入力項目!$S$11+1,Q118&lt;=3),IFERROR(VLOOKUP(入力項目!$S$12,子育て関連マスタ!$I$4:$M$5,4,FALSE),0),
AND(Q118&gt;=4,Q118&lt;=6),IFERROR(VLOOKUP(入力項目!$S$13,子育て関連マスタ!$I$9:$M$12,4,FALSE),0),
AND(Q118&gt;=7,Q118&lt;=12),IFERROR(VLOOKUP(入力項目!$S$14,子育て関連マスタ!$I$16:$M$17,4,FALSE),0),
AND(Q118&gt;=13,Q118&lt;=15),IFERROR(VLOOKUP(入力項目!$S$15,子育て関連マスタ!$I$21:$M$22,4,FALSE),0),
AND(Q118&gt;=16,Q118&lt;=18),IFERROR(VLOOKUP(入力項目!$S$16,子育て関連マスタ!$I$26:$M$28,4,FALSE),0),
AND(Q118&gt;=19,Q118&lt;=20,入力項目!$S$16="高専"),IFERROR(VLOOKUP(入力項目!$S$16,子育て関連マスタ!$I$26:$M$28,4,FALSE),0),
AND(Q118&gt;=19,Q118&lt;=20,入力項目!$S$16&lt;&gt;"高専"),IFERROR(VLOOKUP(入力項目!$S$17,子育て関連マスタ!$I$32:$M$37,4,FALSE),0),
AND(Q118&gt;=21,Q118&lt;=22,入力項目!$S$16="高専"),IFERROR(VLOOKUP(入力項目!$S$17,子育て関連マスタ!$I$32:$M$34,4,FALSE),0),
AND(Q118&gt;=21,Q118&lt;=22,入力項目!$S$16&lt;&gt;"高専"),IFERROR(VLOOKUP(入力項目!$S$17,子育て関連マスタ!$I$32:$M$34,4,FALSE),0),
Q118&gt;=23,0
) +
IF($D118=4,
  IFERROR(_xlfn.IFS(
  Q118&lt;=入力項目!$S$11,0,
  AND(Q118=入力項目!$S$11),IFERROR(VLOOKUP(入力項目!$S$12,子育て関連マスタ!$I$4:$M$5,2,FALSE),0),
  AND(Q118=4),IFERROR(VLOOKUP(入力項目!$S$13,子育て関連マスタ!$I$9:$M$12,2,FALSE),0),
  AND(Q118=7),IFERROR(VLOOKUP(入力項目!$S$14,子育て関連マスタ!$I$16:$M$17,2,FALSE),0),
  AND(Q118=13),IFERROR(VLOOKUP(入力項目!$S$15,子育て関連マスタ!$I$21:$M$22,2,FALSE),0),
  AND(Q118=16),IFERROR(VLOOKUP(入力項目!$S$16,子育て関連マスタ!$I$26:$M$28,2,FALSE),0),
  AND(Q118=19,入力項目!$S$16&lt;&gt;"高専"),IFERROR(VLOOKUP(入力項目!$S$17,子育て関連マスタ!$I$32:$M$37,2,FALSE),0),
  AND(Q118=21,入力項目!$S$16="高専"),IFERROR(VLOOKUP(入力項目!$S$17,子育て関連マスタ!$I$32:$M$37,2,FALSE),0),
  Q118&gt;=22,0
  ),0),0
) +
IF(AND(Q118&gt;=1,Q118&lt;=15),IF($D118=入力項目!$S$8,入力項目!$S$3,0),0) +
IF(AND(Q118&gt;=1,Q118&lt;=15),IF($D118=5,入力項目!$S$4,0),0) +
IF(AND(Q118&gt;=1,Q118&lt;=15),IF($D118=12,入力項目!$S$5,0),0) +
IF(AND(入力項目!$S$7=$A118,入力項目!$S$8=$D118),子育て関連マスタ!$C$14,0) +
IFERROR(IF(AND(YEAR(EDATE(DATE(入力項目!$S$7,入力項目!$S$8,1),1))=$A118,MONTH(EDATE(DATE(入力項目!$S$7,入力項目!$S$8,1),1))=$D118),子育て関連マスタ!$C$15,0),0) +
IF(AND(OR(Q118=3,Q118=5,Q118=7),$D118=11),子育て関連マスタ!$C$17,0) +
IF(AND(Q118=20,$D118=1),子育て関連マスタ!$C$18,0) +
IF(AND(Q118=20,$D118=1),
IFERROR(_xlfn.IFS(
入力項目!$S$10="男",子育て関連マスタ!$C$18,
入力項目!$S$10="女",子育て関連マスタ!$C$19
),0),0
) +
IF(AND(Q118&gt;=入力項目!$S$18,Q118&lt;=入力項目!$S$19),入力項目!$S$20,0) +
IF(AND(Q118&gt;=入力項目!$S$21,Q118&lt;=入力項目!$S$22),入力項目!$S$23,0) +
IF(AND(Q118&gt;=入力項目!$S$24,Q118&lt;=入力項目!$S$25),入力項目!$S$26,0)
)</f>
        <v>-40000</v>
      </c>
      <c r="AF118">
        <f ca="1">-(
_xlfn.IFS(
R118&lt;=入力項目!$S$11,0,
AND(R118&gt;=入力項目!$S$11+1,R118&lt;=3),IFERROR(VLOOKUP(入力項目!$S$12,子育て関連マスタ!$I$4:$M$5,4,FALSE),0),
AND(R118&gt;=4,R118&lt;=6),IFERROR(VLOOKUP(入力項目!$S$13,子育て関連マスタ!$I$9:$M$12,4,FALSE),0),
AND(R118&gt;=7,R118&lt;=12),IFERROR(VLOOKUP(入力項目!$S$14,子育て関連マスタ!$I$16:$M$17,4,FALSE),0),
AND(R118&gt;=13,R118&lt;=15),IFERROR(VLOOKUP(入力項目!$S$15,子育て関連マスタ!$I$21:$M$22,4,FALSE),0),
AND(R118&gt;=16,R118&lt;=18),IFERROR(VLOOKUP(入力項目!$S$16,子育て関連マスタ!$I$26:$M$28,4,FALSE),0),
AND(R118&gt;=19,R118&lt;=20,入力項目!$S$16="高専"),IFERROR(VLOOKUP(入力項目!$S$16,子育て関連マスタ!$I$26:$M$28,4,FALSE),0),
AND(R118&gt;=19,R118&lt;=20,入力項目!$S$16&lt;&gt;"高専"),IFERROR(VLOOKUP(入力項目!$S$17,子育て関連マスタ!$I$32:$M$37,4,FALSE),0),
AND(R118&gt;=21,R118&lt;=22,入力項目!$S$16="高専"),IFERROR(VLOOKUP(入力項目!$S$17,子育て関連マスタ!$I$32:$M$34,4,FALSE),0),
AND(R118&gt;=21,R118&lt;=22,入力項目!$S$16&lt;&gt;"高専"),IFERROR(VLOOKUP(入力項目!$S$17,子育て関連マスタ!$I$32:$M$34,4,FALSE),0),
R118&gt;=23,0
) +
IF($D118=4,
  IFERROR(_xlfn.IFS(
  R118&lt;=入力項目!$S$11,0,
  AND(R118=入力項目!$S$11),IFERROR(VLOOKUP(入力項目!$S$12,子育て関連マスタ!$I$4:$M$5,2,FALSE),0),
  AND(R118=4),IFERROR(VLOOKUP(入力項目!$S$13,子育て関連マスタ!$I$9:$M$12,2,FALSE),0),
  AND(R118=7),IFERROR(VLOOKUP(入力項目!$S$14,子育て関連マスタ!$I$16:$M$17,2,FALSE),0),
  AND(R118=13),IFERROR(VLOOKUP(入力項目!$S$15,子育て関連マスタ!$I$21:$M$22,2,FALSE),0),
  AND(R118=16),IFERROR(VLOOKUP(入力項目!$S$16,子育て関連マスタ!$I$26:$M$28,2,FALSE),0),
  AND(R118=19,入力項目!$S$16&lt;&gt;"高専"),IFERROR(VLOOKUP(入力項目!$S$17,子育て関連マスタ!$I$32:$M$37,2,FALSE),0),
  AND(R118=21,入力項目!$S$16="高専"),IFERROR(VLOOKUP(入力項目!$S$17,子育て関連マスタ!$I$32:$M$37,2,FALSE),0),
  R118&gt;=22,0
  ),0),0
) +
IF(AND(R118&gt;=1,R118&lt;=15),IF($D118=入力項目!$S$8,入力項目!$S$3,0),0) +
IF(AND(R118&gt;=1,R118&lt;=15),IF($D118=5,入力項目!$S$4,0),0) +
IF(AND(R118&gt;=1,R118&lt;=15),IF($D118=12,入力項目!$S$5,0),0) +
IF(AND(入力項目!$S$7=$A118,入力項目!$S$8=$D118),子育て関連マスタ!$C$14,0) +
IFERROR(IF(AND(YEAR(EDATE(DATE(入力項目!$S$7,入力項目!$S$8,1),1))=$A118,MONTH(EDATE(DATE(入力項目!$S$7,入力項目!$S$8,1),1))=$D118),子育て関連マスタ!$C$15,0),0) +
IF(AND(OR(R118=3,R118=5,R118=7),$D118=11),子育て関連マスタ!$C$17,0) +
IF(AND(R118=20,$D118=1),子育て関連マスタ!$C$18,0) +
IF(AND(R118=20,$D118=1),
IFERROR(_xlfn.IFS(
入力項目!$S$10="男",子育て関連マスタ!$C$18,
入力項目!$S$10="女",子育て関連マスタ!$C$19
),0),0
) +
IF(AND(R118&gt;=入力項目!$S$18,R118&lt;=入力項目!$S$19),入力項目!$S$20,0) +
IF(AND(R118&gt;=入力項目!$S$21,R118&lt;=入力項目!$S$22),入力項目!$S$23,0) +
IF(AND(R118&gt;=入力項目!$S$24,R118&lt;=入力項目!$S$25),入力項目!$S$26,0)
)</f>
        <v>0</v>
      </c>
      <c r="AG118">
        <f ca="1">-(
_xlfn.IFS(
S118&lt;=入力項目!$S$11,0,
AND(S118&gt;=入力項目!$S$11+1,S118&lt;=3),IFERROR(VLOOKUP(入力項目!$S$12,子育て関連マスタ!$I$4:$M$5,4,FALSE),0),
AND(S118&gt;=4,S118&lt;=6),IFERROR(VLOOKUP(入力項目!$S$13,子育て関連マスタ!$I$9:$M$12,4,FALSE),0),
AND(S118&gt;=7,S118&lt;=12),IFERROR(VLOOKUP(入力項目!$S$14,子育て関連マスタ!$I$16:$M$17,4,FALSE),0),
AND(S118&gt;=13,S118&lt;=15),IFERROR(VLOOKUP(入力項目!$S$15,子育て関連マスタ!$I$21:$M$22,4,FALSE),0),
AND(S118&gt;=16,S118&lt;=18),IFERROR(VLOOKUP(入力項目!$S$16,子育て関連マスタ!$I$26:$M$28,4,FALSE),0),
AND(S118&gt;=19,S118&lt;=20,入力項目!$S$16="高専"),IFERROR(VLOOKUP(入力項目!$S$16,子育て関連マスタ!$I$26:$M$28,4,FALSE),0),
AND(S118&gt;=19,S118&lt;=20,入力項目!$S$16&lt;&gt;"高専"),IFERROR(VLOOKUP(入力項目!$S$17,子育て関連マスタ!$I$32:$M$37,4,FALSE),0),
AND(S118&gt;=21,S118&lt;=22,入力項目!$S$16="高専"),IFERROR(VLOOKUP(入力項目!$S$17,子育て関連マスタ!$I$32:$M$34,4,FALSE),0),
AND(S118&gt;=21,S118&lt;=22,入力項目!$S$16&lt;&gt;"高専"),IFERROR(VLOOKUP(入力項目!$S$17,子育て関連マスタ!$I$32:$M$34,4,FALSE),0),
S118&gt;=23,0
) +
IF($D118=4,
  IFERROR(_xlfn.IFS(
  S118&lt;=入力項目!$S$11,0,
  AND(S118=入力項目!$S$11),IFERROR(VLOOKUP(入力項目!$S$12,子育て関連マスタ!$I$4:$M$5,2,FALSE),0),
  AND(S118=4),IFERROR(VLOOKUP(入力項目!$S$13,子育て関連マスタ!$I$9:$M$12,2,FALSE),0),
  AND(S118=7),IFERROR(VLOOKUP(入力項目!$S$14,子育て関連マスタ!$I$16:$M$17,2,FALSE),0),
  AND(S118=13),IFERROR(VLOOKUP(入力項目!$S$15,子育て関連マスタ!$I$21:$M$22,2,FALSE),0),
  AND(S118=16),IFERROR(VLOOKUP(入力項目!$S$16,子育て関連マスタ!$I$26:$M$28,2,FALSE),0),
  AND(S118=19,入力項目!$S$16&lt;&gt;"高専"),IFERROR(VLOOKUP(入力項目!$S$17,子育て関連マスタ!$I$32:$M$37,2,FALSE),0),
  AND(S118=21,入力項目!$S$16="高専"),IFERROR(VLOOKUP(入力項目!$S$17,子育て関連マスタ!$I$32:$M$37,2,FALSE),0),
  S118&gt;=22,0
  ),0),0
) +
IF(AND(S118&gt;=1,S118&lt;=15),IF($D118=入力項目!$S$8,入力項目!$S$3,0),0) +
IF(AND(S118&gt;=1,S118&lt;=15),IF($D118=5,入力項目!$S$4,0),0) +
IF(AND(S118&gt;=1,S118&lt;=15),IF($D118=12,入力項目!$S$5,0),0) +
IF(AND(入力項目!$S$7=$A118,入力項目!$S$8=$D118),子育て関連マスタ!$C$14,0) +
IFERROR(IF(AND(YEAR(EDATE(DATE(入力項目!$S$7,入力項目!$S$8,1),1))=$A118,MONTH(EDATE(DATE(入力項目!$S$7,入力項目!$S$8,1),1))=$D118),子育て関連マスタ!$C$15,0),0) +
IF(AND(OR(S118=3,S118=5,S118=7),$D118=11),子育て関連マスタ!$C$17,0) +
IF(AND(S118=20,$D118=1),子育て関連マスタ!$C$18,0) +
IF(AND(S118=20,$D118=1),
IFERROR(_xlfn.IFS(
入力項目!$S$10="男",子育て関連マスタ!$C$18,
入力項目!$S$10="女",子育て関連マスタ!$C$19
),0),0
) +
IF(AND(S118&gt;=入力項目!$S$18,S118&lt;=入力項目!$S$19),入力項目!$S$20,0) +
IF(AND(S118&gt;=入力項目!$S$21,S118&lt;=入力項目!$S$22),入力項目!$S$23,0) +
IF(AND(S118&gt;=入力項目!$S$24,S118&lt;=入力項目!$S$25),入力項目!$S$26,0)
)</f>
        <v>0</v>
      </c>
      <c r="AH118">
        <f ca="1">-(
_xlfn.IFS(
T118&lt;=入力項目!$S$11,0,
AND(T118&gt;=入力項目!$S$11+1,T118&lt;=3),IFERROR(VLOOKUP(入力項目!$S$12,子育て関連マスタ!$I$4:$M$5,4,FALSE),0),
AND(T118&gt;=4,T118&lt;=6),IFERROR(VLOOKUP(入力項目!$S$13,子育て関連マスタ!$I$9:$M$12,4,FALSE),0),
AND(T118&gt;=7,T118&lt;=12),IFERROR(VLOOKUP(入力項目!$S$14,子育て関連マスタ!$I$16:$M$17,4,FALSE),0),
AND(T118&gt;=13,T118&lt;=15),IFERROR(VLOOKUP(入力項目!$S$15,子育て関連マスタ!$I$21:$M$22,4,FALSE),0),
AND(T118&gt;=16,T118&lt;=18),IFERROR(VLOOKUP(入力項目!$S$16,子育て関連マスタ!$I$26:$M$28,4,FALSE),0),
AND(T118&gt;=19,T118&lt;=20,入力項目!$S$16="高専"),IFERROR(VLOOKUP(入力項目!$S$16,子育て関連マスタ!$I$26:$M$28,4,FALSE),0),
AND(T118&gt;=19,T118&lt;=20,入力項目!$S$16&lt;&gt;"高専"),IFERROR(VLOOKUP(入力項目!$S$17,子育て関連マスタ!$I$32:$M$37,4,FALSE),0),
AND(T118&gt;=21,T118&lt;=22,入力項目!$S$16="高専"),IFERROR(VLOOKUP(入力項目!$S$17,子育て関連マスタ!$I$32:$M$34,4,FALSE),0),
AND(T118&gt;=21,T118&lt;=22,入力項目!$S$16&lt;&gt;"高専"),IFERROR(VLOOKUP(入力項目!$S$17,子育て関連マスタ!$I$32:$M$34,4,FALSE),0),
T118&gt;=23,0
) +
IF($D118=4,
  IFERROR(_xlfn.IFS(
  T118&lt;=入力項目!$S$11,0,
  AND(T118=入力項目!$S$11),IFERROR(VLOOKUP(入力項目!$S$12,子育て関連マスタ!$I$4:$M$5,2,FALSE),0),
  AND(T118=4),IFERROR(VLOOKUP(入力項目!$S$13,子育て関連マスタ!$I$9:$M$12,2,FALSE),0),
  AND(T118=7),IFERROR(VLOOKUP(入力項目!$S$14,子育て関連マスタ!$I$16:$M$17,2,FALSE),0),
  AND(T118=13),IFERROR(VLOOKUP(入力項目!$S$15,子育て関連マスタ!$I$21:$M$22,2,FALSE),0),
  AND(T118=16),IFERROR(VLOOKUP(入力項目!$S$16,子育て関連マスタ!$I$26:$M$28,2,FALSE),0),
  AND(T118=19,入力項目!$S$16&lt;&gt;"高専"),IFERROR(VLOOKUP(入力項目!$S$17,子育て関連マスタ!$I$32:$M$37,2,FALSE),0),
  AND(T118=21,入力項目!$S$16="高専"),IFERROR(VLOOKUP(入力項目!$S$17,子育て関連マスタ!$I$32:$M$37,2,FALSE),0),
  T118&gt;=22,0
  ),0),0
) +
IF(AND(T118&gt;=1,T118&lt;=15),IF($D118=入力項目!$S$8,入力項目!$S$3,0),0) +
IF(AND(T118&gt;=1,T118&lt;=15),IF($D118=5,入力項目!$S$4,0),0) +
IF(AND(T118&gt;=1,T118&lt;=15),IF($D118=12,入力項目!$S$5,0),0) +
IF(AND(入力項目!$S$7=$A118,入力項目!$S$8=$D118),子育て関連マスタ!$C$14,0) +
IFERROR(IF(AND(YEAR(EDATE(DATE(入力項目!$S$7,入力項目!$S$8,1),1))=$A118,MONTH(EDATE(DATE(入力項目!$S$7,入力項目!$S$8,1),1))=$D118),子育て関連マスタ!$C$15,0),0) +
IF(AND(OR(T118=3,T118=5,T118=7),$D118=11),子育て関連マスタ!$C$17,0) +
IF(AND(T118=20,$D118=1),子育て関連マスタ!$C$18,0) +
IF(AND(T118=20,$D118=1),
IFERROR(_xlfn.IFS(
入力項目!$S$10="男",子育て関連マスタ!$C$18,
入力項目!$S$10="女",子育て関連マスタ!$C$19
),0),0
) +
IF(AND(T118&gt;=入力項目!$S$18,T118&lt;=入力項目!$S$19),入力項目!$S$20,0) +
IF(AND(T118&gt;=入力項目!$S$21,T118&lt;=入力項目!$S$22),入力項目!$S$23,0) +
IF(AND(T118&gt;=入力項目!$S$24,T118&lt;=入力項目!$S$25),入力項目!$S$26,0)
)</f>
        <v>0</v>
      </c>
      <c r="AI118">
        <f ca="1">-(
_xlfn.IFS(
U118&lt;=入力項目!$S$11,0,
AND(U118&gt;=入力項目!$S$11+1,U118&lt;=3),IFERROR(VLOOKUP(入力項目!$S$12,子育て関連マスタ!$I$4:$M$5,4,FALSE),0),
AND(U118&gt;=4,U118&lt;=6),IFERROR(VLOOKUP(入力項目!$S$13,子育て関連マスタ!$I$9:$M$12,4,FALSE),0),
AND(U118&gt;=7,U118&lt;=12),IFERROR(VLOOKUP(入力項目!$S$14,子育て関連マスタ!$I$16:$M$17,4,FALSE),0),
AND(U118&gt;=13,U118&lt;=15),IFERROR(VLOOKUP(入力項目!$S$15,子育て関連マスタ!$I$21:$M$22,4,FALSE),0),
AND(U118&gt;=16,U118&lt;=18),IFERROR(VLOOKUP(入力項目!$S$16,子育て関連マスタ!$I$26:$M$28,4,FALSE),0),
AND(U118&gt;=19,U118&lt;=20,入力項目!$S$16="高専"),IFERROR(VLOOKUP(入力項目!$S$16,子育て関連マスタ!$I$26:$M$28,4,FALSE),0),
AND(U118&gt;=19,U118&lt;=20,入力項目!$S$16&lt;&gt;"高専"),IFERROR(VLOOKUP(入力項目!$S$17,子育て関連マスタ!$I$32:$M$37,4,FALSE),0),
AND(U118&gt;=21,U118&lt;=22,入力項目!$S$16="高専"),IFERROR(VLOOKUP(入力項目!$S$17,子育て関連マスタ!$I$32:$M$34,4,FALSE),0),
AND(U118&gt;=21,U118&lt;=22,入力項目!$S$16&lt;&gt;"高専"),IFERROR(VLOOKUP(入力項目!$S$17,子育て関連マスタ!$I$32:$M$34,4,FALSE),0),
U118&gt;=23,0
) +
IF($D118=4,
  IFERROR(_xlfn.IFS(
  U118&lt;=入力項目!$S$11,0,
  AND(U118=入力項目!$S$11),IFERROR(VLOOKUP(入力項目!$S$12,子育て関連マスタ!$I$4:$M$5,2,FALSE),0),
  AND(U118=4),IFERROR(VLOOKUP(入力項目!$S$13,子育て関連マスタ!$I$9:$M$12,2,FALSE),0),
  AND(U118=7),IFERROR(VLOOKUP(入力項目!$S$14,子育て関連マスタ!$I$16:$M$17,2,FALSE),0),
  AND(U118=13),IFERROR(VLOOKUP(入力項目!$S$15,子育て関連マスタ!$I$21:$M$22,2,FALSE),0),
  AND(U118=16),IFERROR(VLOOKUP(入力項目!$S$16,子育て関連マスタ!$I$26:$M$28,2,FALSE),0),
  AND(U118=19,入力項目!$S$16&lt;&gt;"高専"),IFERROR(VLOOKUP(入力項目!$S$17,子育て関連マスタ!$I$32:$M$37,2,FALSE),0),
  AND(U118=21,入力項目!$S$16="高専"),IFERROR(VLOOKUP(入力項目!$S$17,子育て関連マスタ!$I$32:$M$37,2,FALSE),0),
  U118&gt;=22,0
  ),0),0
) +
IF(AND(U118&gt;=1,U118&lt;=15),IF($D118=入力項目!$S$8,入力項目!$S$3,0),0) +
IF(AND(U118&gt;=1,U118&lt;=15),IF($D118=5,入力項目!$S$4,0),0) +
IF(AND(U118&gt;=1,U118&lt;=15),IF($D118=12,入力項目!$S$5,0),0) +
IF(AND(入力項目!$S$7=$A118,入力項目!$S$8=$D118),子育て関連マスタ!$C$14,0) +
IFERROR(IF(AND(YEAR(EDATE(DATE(入力項目!$S$7,入力項目!$S$8,1),1))=$A118,MONTH(EDATE(DATE(入力項目!$S$7,入力項目!$S$8,1),1))=$D118),子育て関連マスタ!$C$15,0),0) +
IF(AND(OR(U118=3,U118=5,U118=7),$D118=11),子育て関連マスタ!$C$17,0) +
IF(AND(U118=20,$D118=1),子育て関連マスタ!$C$18,0) +
IF(AND(U118=20,$D118=1),
IFERROR(_xlfn.IFS(
入力項目!$S$10="男",子育て関連マスタ!$C$18,
入力項目!$S$10="女",子育て関連マスタ!$C$19
),0),0
) +
IF(AND(U118&gt;=入力項目!$S$18,U118&lt;=入力項目!$S$19),入力項目!$S$20,0) +
IF(AND(U118&gt;=入力項目!$S$21,U118&lt;=入力項目!$S$22),入力項目!$S$23,0) +
IF(AND(U118&gt;=入力項目!$S$24,U118&lt;=入力項目!$S$25),入力項目!$S$26,0)
)</f>
        <v>0</v>
      </c>
      <c r="AJ118" s="10">
        <f ca="1">-VLOOKUP($D118,月別収支!$A$2:$H$13,7,FALSE)</f>
        <v>-20000</v>
      </c>
    </row>
    <row r="119" spans="1:36" x14ac:dyDescent="0.4">
      <c r="A119">
        <f t="shared" ca="1" si="37"/>
        <v>2034</v>
      </c>
      <c r="B119">
        <f t="shared" ca="1" si="27"/>
        <v>2034</v>
      </c>
      <c r="C119">
        <f t="shared" ca="1" si="28"/>
        <v>10</v>
      </c>
      <c r="D119">
        <f t="shared" ca="1" si="38"/>
        <v>5</v>
      </c>
      <c r="E119" t="str">
        <f t="shared" ca="1" si="22"/>
        <v>2034年5月</v>
      </c>
      <c r="F119">
        <f ca="1">IF(OR(入力項目!$N$5&lt;$A119,AND(入力項目!$N$5=$A119,入力項目!$N$6&lt;$D119)),IF(F118=0,1,IF(G119=12,F118+1,F118)),0)</f>
        <v>9</v>
      </c>
      <c r="G119">
        <f ca="1">IF(OR(入力項目!$N$5&lt;$A119,AND(入力項目!$N$5=$A119,入力項目!$N$6&lt;$D119)),IF(G118=12,1,G118+1),0)</f>
        <v>7</v>
      </c>
      <c r="H119" t="str">
        <f t="shared" ca="1" si="23"/>
        <v>9_7</v>
      </c>
      <c r="I119">
        <f ca="1">IF(
  IFERROR(AND($C119&gt;0,MOD($C119,入力項目!$N$22)=0,$D119=入力項目!$N$23), FALSE),
  1,
  IF(
    AND(I118&gt;0,J118=12),
    IF(I118=入力項目!$N$28, 0, I118+1),
    I118
  )
)</f>
        <v>0</v>
      </c>
      <c r="J119">
        <f ca="1">IF($D119=入力項目!$N$23,1,IFERROR(J118+1,1))</f>
        <v>12</v>
      </c>
      <c r="K119" t="str">
        <f t="shared" ca="1" si="24"/>
        <v>0_12</v>
      </c>
      <c r="L119">
        <f ca="1">L118+IF(入力項目!$D$4=$D119,1,0)</f>
        <v>38</v>
      </c>
      <c r="M119" t="str">
        <f t="shared" ca="1" si="25"/>
        <v>38歳</v>
      </c>
      <c r="N119">
        <f t="shared" ca="1" si="29"/>
        <v>39</v>
      </c>
      <c r="O119" t="str">
        <f t="shared" ca="1" si="26"/>
        <v>39歳</v>
      </c>
      <c r="P119">
        <f t="shared" ca="1" si="30"/>
        <v>14</v>
      </c>
      <c r="Q119">
        <f t="shared" ca="1" si="31"/>
        <v>12</v>
      </c>
      <c r="R119">
        <f t="shared" ca="1" si="32"/>
        <v>2035</v>
      </c>
      <c r="S119">
        <f t="shared" ca="1" si="33"/>
        <v>2035</v>
      </c>
      <c r="T119">
        <f t="shared" ca="1" si="34"/>
        <v>2035</v>
      </c>
      <c r="U119">
        <f t="shared" ca="1" si="35"/>
        <v>2035</v>
      </c>
      <c r="V119" s="10">
        <f t="shared" ca="1" si="36"/>
        <v>15417355</v>
      </c>
      <c r="W119" s="10">
        <f ca="1">IF($L119&lt;その他マスタ!$B$1,VLOOKUP($D119,月別収支!$A$2:$H$13,2,FALSE),その他マスタ!$B$3)+IF(AND($L119=その他マスタ!$B$1,入力項目!$I$9="あり",$D119=入力項目!$D$4),その他マスタ!$B$2,0)</f>
        <v>300000</v>
      </c>
      <c r="X119" s="10">
        <f ca="1">-IF(入力項目!$K$5=TRUE,
IF($F119+$G119&lt;3,VLOOKUP($D119,月別収支!$A$2:$H$13,8,FALSE),0)+IFERROR(VLOOKUP($H119,住宅ローン計算!C:P,13,FALSE),0)+IF($F119&gt;1,IF(OR($G119=3,$G119=6,$G119=9,$G119=12),ROUNDUP(入力項目!$N$18/4,0),0),0),
VLOOKUP($D119,月別収支!$A$2:$H$13,8,FALSE))</f>
        <v>-52677</v>
      </c>
      <c r="Y119" s="10">
        <f ca="1">-VLOOKUP($D119,月別収支!$A$2:$H$13,3,FALSE)</f>
        <v>-75000</v>
      </c>
      <c r="Z119" s="10">
        <f ca="1">-VLOOKUP($D119,月別収支!$A$2:$H$13,4,FALSE)</f>
        <v>-27000</v>
      </c>
      <c r="AA119" s="10">
        <f ca="1">-VLOOKUP($D119,月別収支!$A$2:$H$13,6,FALSE)</f>
        <v>-10000</v>
      </c>
      <c r="AB119" s="10">
        <f ca="1">-(
VLOOKUP($D119,月別収支!$A$2:$H$13,5,FALSE)+IF(AND(入力項目!$I$27&lt;=$A119,ISEVEN($A119-入力項目!$I$27),入力項目!$I$28=$D119),入力項目!$I$26,0)
+IF(入力項目!$K$26=TRUE,
IFERROR(VLOOKUP($K119,マイカーローン計算!C:P,13,FALSE),0),
IFERROR(
  IF(AND($C119&gt;0,MOD($C119,入力項目!$N$22)=0,$D119=入力項目!$N$23),入力項目!$N$24,0),
 0
)
)
)</f>
        <v>-30000</v>
      </c>
      <c r="AC119" s="10">
        <f ca="1">-IF($A119&lt;入力項目!$N$33,入力項目!$N$35,IF(AND($A119=入力項目!$N$33,$D119&lt;=入力項目!$N$34),入力項目!$N$35,0))</f>
        <v>0</v>
      </c>
      <c r="AD119">
        <f ca="1">-(
_xlfn.IFS(
P119&lt;=入力項目!$S$11,0,
AND(P119&gt;=入力項目!$S$11+1,P119&lt;=3),IFERROR(VLOOKUP(入力項目!$S$12,子育て関連マスタ!$I$4:$M$5,4,FALSE),0),
AND(P119&gt;=4,P119&lt;=6),IFERROR(VLOOKUP(入力項目!$S$13,子育て関連マスタ!$I$9:$M$12,4,FALSE),0),
AND(P119&gt;=7,P119&lt;=12),IFERROR(VLOOKUP(入力項目!$S$14,子育て関連マスタ!$I$16:$M$17,4,FALSE),0),
AND(P119&gt;=13,P119&lt;=15),IFERROR(VLOOKUP(入力項目!$S$15,子育て関連マスタ!$I$21:$M$22,4,FALSE),0),
AND(P119&gt;=16,P119&lt;=18),IFERROR(VLOOKUP(入力項目!$S$16,子育て関連マスタ!$I$26:$M$28,4,FALSE),0),
AND(P119&gt;=19,P119&lt;=20,入力項目!$S$16="高専"),IFERROR(VLOOKUP(入力項目!$S$16,子育て関連マスタ!$I$26:$M$28,4,FALSE),0),
AND(P119&gt;=19,P119&lt;=20,入力項目!$S$16&lt;&gt;"高専"),IFERROR(VLOOKUP(入力項目!$S$17,子育て関連マスタ!$I$32:$M$37,4,FALSE),0),
AND(P119&gt;=21,P119&lt;=22,入力項目!$S$16="高専"),IFERROR(VLOOKUP(入力項目!$S$17,子育て関連マスタ!$I$32:$M$34,4,FALSE),0),
AND(P119&gt;=21,P119&lt;=22,入力項目!$S$16&lt;&gt;"高専"),IFERROR(VLOOKUP(入力項目!$S$17,子育て関連マスタ!$I$32:$M$34,4,FALSE),0),
P119&gt;=23,0
) +
IF($D119=4,
  IFERROR(_xlfn.IFS(
  P119&lt;=入力項目!$S$11,0,
  AND(P119=入力項目!$S$11),IFERROR(VLOOKUP(入力項目!$S$12,子育て関連マスタ!$I$4:$M$5,2,FALSE),0),
  AND(P119=4),IFERROR(VLOOKUP(入力項目!$S$13,子育て関連マスタ!$I$9:$M$12,2,FALSE),0),
  AND(P119=7),IFERROR(VLOOKUP(入力項目!$S$14,子育て関連マスタ!$I$16:$M$17,2,FALSE),0),
  AND(P119=13),IFERROR(VLOOKUP(入力項目!$S$15,子育て関連マスタ!$I$21:$M$22,2,FALSE),0),
  AND(P119=16),IFERROR(VLOOKUP(入力項目!$S$16,子育て関連マスタ!$I$26:$M$28,2,FALSE),0),
  AND(P119=19,入力項目!$S$16&lt;&gt;"高専"),IFERROR(VLOOKUP(入力項目!$S$17,子育て関連マスタ!$I$32:$M$37,2,FALSE),0),
  AND(P119=21,入力項目!$S$16="高専"),IFERROR(VLOOKUP(入力項目!$S$17,子育て関連マスタ!$I$32:$M$37,2,FALSE),0),
  P119&gt;=22,0
  ),0),0
) +
IF(AND(P119&gt;=1,P119&lt;=15),IF($D119=入力項目!$S$8,入力項目!$S$3,0),0) +
IF(AND(P119&gt;=1,P119&lt;=15),IF($D119=5,入力項目!$S$4,0),0) +
IF(AND(P119&gt;=1,P119&lt;=15),IF($D119=12,入力項目!$S$5,0),0) +
IF(AND(入力項目!$S$7=$A119,入力項目!$S$8=$D119),子育て関連マスタ!$C$14,0) +
IFERROR(IF(AND(YEAR(EDATE(DATE(入力項目!$S$7,入力項目!$S$8,1),1))=$A119,MONTH(EDATE(DATE(入力項目!$S$7,入力項目!$S$8,1),1))=$D119),子育て関連マスタ!$C$15,0),0) +
IF(AND(OR(P119=3,P119=5,P119=7),$D119=11),子育て関連マスタ!$C$17,0) +
IF(AND(P119=20,$D119=1),子育て関連マスタ!$C$18,0) +
IF(AND(P119=20,$D119=1),
IFERROR(_xlfn.IFS(
入力項目!$S$10="男",子育て関連マスタ!$C$18,
入力項目!$S$10="女",子育て関連マスタ!$C$19
),0),0
) +
IF(AND(P119&gt;=入力項目!$S$18,P119&lt;=入力項目!$S$19),入力項目!$S$20,0) +
IF(AND(P119&gt;=入力項目!$S$21,P119&lt;=入力項目!$S$22),入力項目!$S$23,0) +
IF(AND(P119&gt;=入力項目!$S$24,P119&lt;=入力項目!$S$25),入力項目!$S$26,0)
)</f>
        <v>-55000</v>
      </c>
      <c r="AE119">
        <f ca="1">-(
_xlfn.IFS(
Q119&lt;=入力項目!$S$11,0,
AND(Q119&gt;=入力項目!$S$11+1,Q119&lt;=3),IFERROR(VLOOKUP(入力項目!$S$12,子育て関連マスタ!$I$4:$M$5,4,FALSE),0),
AND(Q119&gt;=4,Q119&lt;=6),IFERROR(VLOOKUP(入力項目!$S$13,子育て関連マスタ!$I$9:$M$12,4,FALSE),0),
AND(Q119&gt;=7,Q119&lt;=12),IFERROR(VLOOKUP(入力項目!$S$14,子育て関連マスタ!$I$16:$M$17,4,FALSE),0),
AND(Q119&gt;=13,Q119&lt;=15),IFERROR(VLOOKUP(入力項目!$S$15,子育て関連マスタ!$I$21:$M$22,4,FALSE),0),
AND(Q119&gt;=16,Q119&lt;=18),IFERROR(VLOOKUP(入力項目!$S$16,子育て関連マスタ!$I$26:$M$28,4,FALSE),0),
AND(Q119&gt;=19,Q119&lt;=20,入力項目!$S$16="高専"),IFERROR(VLOOKUP(入力項目!$S$16,子育て関連マスタ!$I$26:$M$28,4,FALSE),0),
AND(Q119&gt;=19,Q119&lt;=20,入力項目!$S$16&lt;&gt;"高専"),IFERROR(VLOOKUP(入力項目!$S$17,子育て関連マスタ!$I$32:$M$37,4,FALSE),0),
AND(Q119&gt;=21,Q119&lt;=22,入力項目!$S$16="高専"),IFERROR(VLOOKUP(入力項目!$S$17,子育て関連マスタ!$I$32:$M$34,4,FALSE),0),
AND(Q119&gt;=21,Q119&lt;=22,入力項目!$S$16&lt;&gt;"高専"),IFERROR(VLOOKUP(入力項目!$S$17,子育て関連マスタ!$I$32:$M$34,4,FALSE),0),
Q119&gt;=23,0
) +
IF($D119=4,
  IFERROR(_xlfn.IFS(
  Q119&lt;=入力項目!$S$11,0,
  AND(Q119=入力項目!$S$11),IFERROR(VLOOKUP(入力項目!$S$12,子育て関連マスタ!$I$4:$M$5,2,FALSE),0),
  AND(Q119=4),IFERROR(VLOOKUP(入力項目!$S$13,子育て関連マスタ!$I$9:$M$12,2,FALSE),0),
  AND(Q119=7),IFERROR(VLOOKUP(入力項目!$S$14,子育て関連マスタ!$I$16:$M$17,2,FALSE),0),
  AND(Q119=13),IFERROR(VLOOKUP(入力項目!$S$15,子育て関連マスタ!$I$21:$M$22,2,FALSE),0),
  AND(Q119=16),IFERROR(VLOOKUP(入力項目!$S$16,子育て関連マスタ!$I$26:$M$28,2,FALSE),0),
  AND(Q119=19,入力項目!$S$16&lt;&gt;"高専"),IFERROR(VLOOKUP(入力項目!$S$17,子育て関連マスタ!$I$32:$M$37,2,FALSE),0),
  AND(Q119=21,入力項目!$S$16="高専"),IFERROR(VLOOKUP(入力項目!$S$17,子育て関連マスタ!$I$32:$M$37,2,FALSE),0),
  Q119&gt;=22,0
  ),0),0
) +
IF(AND(Q119&gt;=1,Q119&lt;=15),IF($D119=入力項目!$S$8,入力項目!$S$3,0),0) +
IF(AND(Q119&gt;=1,Q119&lt;=15),IF($D119=5,入力項目!$S$4,0),0) +
IF(AND(Q119&gt;=1,Q119&lt;=15),IF($D119=12,入力項目!$S$5,0),0) +
IF(AND(入力項目!$S$7=$A119,入力項目!$S$8=$D119),子育て関連マスタ!$C$14,0) +
IFERROR(IF(AND(YEAR(EDATE(DATE(入力項目!$S$7,入力項目!$S$8,1),1))=$A119,MONTH(EDATE(DATE(入力項目!$S$7,入力項目!$S$8,1),1))=$D119),子育て関連マスタ!$C$15,0),0) +
IF(AND(OR(Q119=3,Q119=5,Q119=7),$D119=11),子育て関連マスタ!$C$17,0) +
IF(AND(Q119=20,$D119=1),子育て関連マスタ!$C$18,0) +
IF(AND(Q119=20,$D119=1),
IFERROR(_xlfn.IFS(
入力項目!$S$10="男",子育て関連マスタ!$C$18,
入力項目!$S$10="女",子育て関連マスタ!$C$19
),0),0
) +
IF(AND(Q119&gt;=入力項目!$S$18,Q119&lt;=入力項目!$S$19),入力項目!$S$20,0) +
IF(AND(Q119&gt;=入力項目!$S$21,Q119&lt;=入力項目!$S$22),入力項目!$S$23,0) +
IF(AND(Q119&gt;=入力項目!$S$24,Q119&lt;=入力項目!$S$25),入力項目!$S$26,0)
)</f>
        <v>-40000</v>
      </c>
      <c r="AF119">
        <f ca="1">-(
_xlfn.IFS(
R119&lt;=入力項目!$S$11,0,
AND(R119&gt;=入力項目!$S$11+1,R119&lt;=3),IFERROR(VLOOKUP(入力項目!$S$12,子育て関連マスタ!$I$4:$M$5,4,FALSE),0),
AND(R119&gt;=4,R119&lt;=6),IFERROR(VLOOKUP(入力項目!$S$13,子育て関連マスタ!$I$9:$M$12,4,FALSE),0),
AND(R119&gt;=7,R119&lt;=12),IFERROR(VLOOKUP(入力項目!$S$14,子育て関連マスタ!$I$16:$M$17,4,FALSE),0),
AND(R119&gt;=13,R119&lt;=15),IFERROR(VLOOKUP(入力項目!$S$15,子育て関連マスタ!$I$21:$M$22,4,FALSE),0),
AND(R119&gt;=16,R119&lt;=18),IFERROR(VLOOKUP(入力項目!$S$16,子育て関連マスタ!$I$26:$M$28,4,FALSE),0),
AND(R119&gt;=19,R119&lt;=20,入力項目!$S$16="高専"),IFERROR(VLOOKUP(入力項目!$S$16,子育て関連マスタ!$I$26:$M$28,4,FALSE),0),
AND(R119&gt;=19,R119&lt;=20,入力項目!$S$16&lt;&gt;"高専"),IFERROR(VLOOKUP(入力項目!$S$17,子育て関連マスタ!$I$32:$M$37,4,FALSE),0),
AND(R119&gt;=21,R119&lt;=22,入力項目!$S$16="高専"),IFERROR(VLOOKUP(入力項目!$S$17,子育て関連マスタ!$I$32:$M$34,4,FALSE),0),
AND(R119&gt;=21,R119&lt;=22,入力項目!$S$16&lt;&gt;"高専"),IFERROR(VLOOKUP(入力項目!$S$17,子育て関連マスタ!$I$32:$M$34,4,FALSE),0),
R119&gt;=23,0
) +
IF($D119=4,
  IFERROR(_xlfn.IFS(
  R119&lt;=入力項目!$S$11,0,
  AND(R119=入力項目!$S$11),IFERROR(VLOOKUP(入力項目!$S$12,子育て関連マスタ!$I$4:$M$5,2,FALSE),0),
  AND(R119=4),IFERROR(VLOOKUP(入力項目!$S$13,子育て関連マスタ!$I$9:$M$12,2,FALSE),0),
  AND(R119=7),IFERROR(VLOOKUP(入力項目!$S$14,子育て関連マスタ!$I$16:$M$17,2,FALSE),0),
  AND(R119=13),IFERROR(VLOOKUP(入力項目!$S$15,子育て関連マスタ!$I$21:$M$22,2,FALSE),0),
  AND(R119=16),IFERROR(VLOOKUP(入力項目!$S$16,子育て関連マスタ!$I$26:$M$28,2,FALSE),0),
  AND(R119=19,入力項目!$S$16&lt;&gt;"高専"),IFERROR(VLOOKUP(入力項目!$S$17,子育て関連マスタ!$I$32:$M$37,2,FALSE),0),
  AND(R119=21,入力項目!$S$16="高専"),IFERROR(VLOOKUP(入力項目!$S$17,子育て関連マスタ!$I$32:$M$37,2,FALSE),0),
  R119&gt;=22,0
  ),0),0
) +
IF(AND(R119&gt;=1,R119&lt;=15),IF($D119=入力項目!$S$8,入力項目!$S$3,0),0) +
IF(AND(R119&gt;=1,R119&lt;=15),IF($D119=5,入力項目!$S$4,0),0) +
IF(AND(R119&gt;=1,R119&lt;=15),IF($D119=12,入力項目!$S$5,0),0) +
IF(AND(入力項目!$S$7=$A119,入力項目!$S$8=$D119),子育て関連マスタ!$C$14,0) +
IFERROR(IF(AND(YEAR(EDATE(DATE(入力項目!$S$7,入力項目!$S$8,1),1))=$A119,MONTH(EDATE(DATE(入力項目!$S$7,入力項目!$S$8,1),1))=$D119),子育て関連マスタ!$C$15,0),0) +
IF(AND(OR(R119=3,R119=5,R119=7),$D119=11),子育て関連マスタ!$C$17,0) +
IF(AND(R119=20,$D119=1),子育て関連マスタ!$C$18,0) +
IF(AND(R119=20,$D119=1),
IFERROR(_xlfn.IFS(
入力項目!$S$10="男",子育て関連マスタ!$C$18,
入力項目!$S$10="女",子育て関連マスタ!$C$19
),0),0
) +
IF(AND(R119&gt;=入力項目!$S$18,R119&lt;=入力項目!$S$19),入力項目!$S$20,0) +
IF(AND(R119&gt;=入力項目!$S$21,R119&lt;=入力項目!$S$22),入力項目!$S$23,0) +
IF(AND(R119&gt;=入力項目!$S$24,R119&lt;=入力項目!$S$25),入力項目!$S$26,0)
)</f>
        <v>0</v>
      </c>
      <c r="AG119">
        <f ca="1">-(
_xlfn.IFS(
S119&lt;=入力項目!$S$11,0,
AND(S119&gt;=入力項目!$S$11+1,S119&lt;=3),IFERROR(VLOOKUP(入力項目!$S$12,子育て関連マスタ!$I$4:$M$5,4,FALSE),0),
AND(S119&gt;=4,S119&lt;=6),IFERROR(VLOOKUP(入力項目!$S$13,子育て関連マスタ!$I$9:$M$12,4,FALSE),0),
AND(S119&gt;=7,S119&lt;=12),IFERROR(VLOOKUP(入力項目!$S$14,子育て関連マスタ!$I$16:$M$17,4,FALSE),0),
AND(S119&gt;=13,S119&lt;=15),IFERROR(VLOOKUP(入力項目!$S$15,子育て関連マスタ!$I$21:$M$22,4,FALSE),0),
AND(S119&gt;=16,S119&lt;=18),IFERROR(VLOOKUP(入力項目!$S$16,子育て関連マスタ!$I$26:$M$28,4,FALSE),0),
AND(S119&gt;=19,S119&lt;=20,入力項目!$S$16="高専"),IFERROR(VLOOKUP(入力項目!$S$16,子育て関連マスタ!$I$26:$M$28,4,FALSE),0),
AND(S119&gt;=19,S119&lt;=20,入力項目!$S$16&lt;&gt;"高専"),IFERROR(VLOOKUP(入力項目!$S$17,子育て関連マスタ!$I$32:$M$37,4,FALSE),0),
AND(S119&gt;=21,S119&lt;=22,入力項目!$S$16="高専"),IFERROR(VLOOKUP(入力項目!$S$17,子育て関連マスタ!$I$32:$M$34,4,FALSE),0),
AND(S119&gt;=21,S119&lt;=22,入力項目!$S$16&lt;&gt;"高専"),IFERROR(VLOOKUP(入力項目!$S$17,子育て関連マスタ!$I$32:$M$34,4,FALSE),0),
S119&gt;=23,0
) +
IF($D119=4,
  IFERROR(_xlfn.IFS(
  S119&lt;=入力項目!$S$11,0,
  AND(S119=入力項目!$S$11),IFERROR(VLOOKUP(入力項目!$S$12,子育て関連マスタ!$I$4:$M$5,2,FALSE),0),
  AND(S119=4),IFERROR(VLOOKUP(入力項目!$S$13,子育て関連マスタ!$I$9:$M$12,2,FALSE),0),
  AND(S119=7),IFERROR(VLOOKUP(入力項目!$S$14,子育て関連マスタ!$I$16:$M$17,2,FALSE),0),
  AND(S119=13),IFERROR(VLOOKUP(入力項目!$S$15,子育て関連マスタ!$I$21:$M$22,2,FALSE),0),
  AND(S119=16),IFERROR(VLOOKUP(入力項目!$S$16,子育て関連マスタ!$I$26:$M$28,2,FALSE),0),
  AND(S119=19,入力項目!$S$16&lt;&gt;"高専"),IFERROR(VLOOKUP(入力項目!$S$17,子育て関連マスタ!$I$32:$M$37,2,FALSE),0),
  AND(S119=21,入力項目!$S$16="高専"),IFERROR(VLOOKUP(入力項目!$S$17,子育て関連マスタ!$I$32:$M$37,2,FALSE),0),
  S119&gt;=22,0
  ),0),0
) +
IF(AND(S119&gt;=1,S119&lt;=15),IF($D119=入力項目!$S$8,入力項目!$S$3,0),0) +
IF(AND(S119&gt;=1,S119&lt;=15),IF($D119=5,入力項目!$S$4,0),0) +
IF(AND(S119&gt;=1,S119&lt;=15),IF($D119=12,入力項目!$S$5,0),0) +
IF(AND(入力項目!$S$7=$A119,入力項目!$S$8=$D119),子育て関連マスタ!$C$14,0) +
IFERROR(IF(AND(YEAR(EDATE(DATE(入力項目!$S$7,入力項目!$S$8,1),1))=$A119,MONTH(EDATE(DATE(入力項目!$S$7,入力項目!$S$8,1),1))=$D119),子育て関連マスタ!$C$15,0),0) +
IF(AND(OR(S119=3,S119=5,S119=7),$D119=11),子育て関連マスタ!$C$17,0) +
IF(AND(S119=20,$D119=1),子育て関連マスタ!$C$18,0) +
IF(AND(S119=20,$D119=1),
IFERROR(_xlfn.IFS(
入力項目!$S$10="男",子育て関連マスタ!$C$18,
入力項目!$S$10="女",子育て関連マスタ!$C$19
),0),0
) +
IF(AND(S119&gt;=入力項目!$S$18,S119&lt;=入力項目!$S$19),入力項目!$S$20,0) +
IF(AND(S119&gt;=入力項目!$S$21,S119&lt;=入力項目!$S$22),入力項目!$S$23,0) +
IF(AND(S119&gt;=入力項目!$S$24,S119&lt;=入力項目!$S$25),入力項目!$S$26,0)
)</f>
        <v>0</v>
      </c>
      <c r="AH119">
        <f ca="1">-(
_xlfn.IFS(
T119&lt;=入力項目!$S$11,0,
AND(T119&gt;=入力項目!$S$11+1,T119&lt;=3),IFERROR(VLOOKUP(入力項目!$S$12,子育て関連マスタ!$I$4:$M$5,4,FALSE),0),
AND(T119&gt;=4,T119&lt;=6),IFERROR(VLOOKUP(入力項目!$S$13,子育て関連マスタ!$I$9:$M$12,4,FALSE),0),
AND(T119&gt;=7,T119&lt;=12),IFERROR(VLOOKUP(入力項目!$S$14,子育て関連マスタ!$I$16:$M$17,4,FALSE),0),
AND(T119&gt;=13,T119&lt;=15),IFERROR(VLOOKUP(入力項目!$S$15,子育て関連マスタ!$I$21:$M$22,4,FALSE),0),
AND(T119&gt;=16,T119&lt;=18),IFERROR(VLOOKUP(入力項目!$S$16,子育て関連マスタ!$I$26:$M$28,4,FALSE),0),
AND(T119&gt;=19,T119&lt;=20,入力項目!$S$16="高専"),IFERROR(VLOOKUP(入力項目!$S$16,子育て関連マスタ!$I$26:$M$28,4,FALSE),0),
AND(T119&gt;=19,T119&lt;=20,入力項目!$S$16&lt;&gt;"高専"),IFERROR(VLOOKUP(入力項目!$S$17,子育て関連マスタ!$I$32:$M$37,4,FALSE),0),
AND(T119&gt;=21,T119&lt;=22,入力項目!$S$16="高専"),IFERROR(VLOOKUP(入力項目!$S$17,子育て関連マスタ!$I$32:$M$34,4,FALSE),0),
AND(T119&gt;=21,T119&lt;=22,入力項目!$S$16&lt;&gt;"高専"),IFERROR(VLOOKUP(入力項目!$S$17,子育て関連マスタ!$I$32:$M$34,4,FALSE),0),
T119&gt;=23,0
) +
IF($D119=4,
  IFERROR(_xlfn.IFS(
  T119&lt;=入力項目!$S$11,0,
  AND(T119=入力項目!$S$11),IFERROR(VLOOKUP(入力項目!$S$12,子育て関連マスタ!$I$4:$M$5,2,FALSE),0),
  AND(T119=4),IFERROR(VLOOKUP(入力項目!$S$13,子育て関連マスタ!$I$9:$M$12,2,FALSE),0),
  AND(T119=7),IFERROR(VLOOKUP(入力項目!$S$14,子育て関連マスタ!$I$16:$M$17,2,FALSE),0),
  AND(T119=13),IFERROR(VLOOKUP(入力項目!$S$15,子育て関連マスタ!$I$21:$M$22,2,FALSE),0),
  AND(T119=16),IFERROR(VLOOKUP(入力項目!$S$16,子育て関連マスタ!$I$26:$M$28,2,FALSE),0),
  AND(T119=19,入力項目!$S$16&lt;&gt;"高専"),IFERROR(VLOOKUP(入力項目!$S$17,子育て関連マスタ!$I$32:$M$37,2,FALSE),0),
  AND(T119=21,入力項目!$S$16="高専"),IFERROR(VLOOKUP(入力項目!$S$17,子育て関連マスタ!$I$32:$M$37,2,FALSE),0),
  T119&gt;=22,0
  ),0),0
) +
IF(AND(T119&gt;=1,T119&lt;=15),IF($D119=入力項目!$S$8,入力項目!$S$3,0),0) +
IF(AND(T119&gt;=1,T119&lt;=15),IF($D119=5,入力項目!$S$4,0),0) +
IF(AND(T119&gt;=1,T119&lt;=15),IF($D119=12,入力項目!$S$5,0),0) +
IF(AND(入力項目!$S$7=$A119,入力項目!$S$8=$D119),子育て関連マスタ!$C$14,0) +
IFERROR(IF(AND(YEAR(EDATE(DATE(入力項目!$S$7,入力項目!$S$8,1),1))=$A119,MONTH(EDATE(DATE(入力項目!$S$7,入力項目!$S$8,1),1))=$D119),子育て関連マスタ!$C$15,0),0) +
IF(AND(OR(T119=3,T119=5,T119=7),$D119=11),子育て関連マスタ!$C$17,0) +
IF(AND(T119=20,$D119=1),子育て関連マスタ!$C$18,0) +
IF(AND(T119=20,$D119=1),
IFERROR(_xlfn.IFS(
入力項目!$S$10="男",子育て関連マスタ!$C$18,
入力項目!$S$10="女",子育て関連マスタ!$C$19
),0),0
) +
IF(AND(T119&gt;=入力項目!$S$18,T119&lt;=入力項目!$S$19),入力項目!$S$20,0) +
IF(AND(T119&gt;=入力項目!$S$21,T119&lt;=入力項目!$S$22),入力項目!$S$23,0) +
IF(AND(T119&gt;=入力項目!$S$24,T119&lt;=入力項目!$S$25),入力項目!$S$26,0)
)</f>
        <v>0</v>
      </c>
      <c r="AI119">
        <f ca="1">-(
_xlfn.IFS(
U119&lt;=入力項目!$S$11,0,
AND(U119&gt;=入力項目!$S$11+1,U119&lt;=3),IFERROR(VLOOKUP(入力項目!$S$12,子育て関連マスタ!$I$4:$M$5,4,FALSE),0),
AND(U119&gt;=4,U119&lt;=6),IFERROR(VLOOKUP(入力項目!$S$13,子育て関連マスタ!$I$9:$M$12,4,FALSE),0),
AND(U119&gt;=7,U119&lt;=12),IFERROR(VLOOKUP(入力項目!$S$14,子育て関連マスタ!$I$16:$M$17,4,FALSE),0),
AND(U119&gt;=13,U119&lt;=15),IFERROR(VLOOKUP(入力項目!$S$15,子育て関連マスタ!$I$21:$M$22,4,FALSE),0),
AND(U119&gt;=16,U119&lt;=18),IFERROR(VLOOKUP(入力項目!$S$16,子育て関連マスタ!$I$26:$M$28,4,FALSE),0),
AND(U119&gt;=19,U119&lt;=20,入力項目!$S$16="高専"),IFERROR(VLOOKUP(入力項目!$S$16,子育て関連マスタ!$I$26:$M$28,4,FALSE),0),
AND(U119&gt;=19,U119&lt;=20,入力項目!$S$16&lt;&gt;"高専"),IFERROR(VLOOKUP(入力項目!$S$17,子育て関連マスタ!$I$32:$M$37,4,FALSE),0),
AND(U119&gt;=21,U119&lt;=22,入力項目!$S$16="高専"),IFERROR(VLOOKUP(入力項目!$S$17,子育て関連マスタ!$I$32:$M$34,4,FALSE),0),
AND(U119&gt;=21,U119&lt;=22,入力項目!$S$16&lt;&gt;"高専"),IFERROR(VLOOKUP(入力項目!$S$17,子育て関連マスタ!$I$32:$M$34,4,FALSE),0),
U119&gt;=23,0
) +
IF($D119=4,
  IFERROR(_xlfn.IFS(
  U119&lt;=入力項目!$S$11,0,
  AND(U119=入力項目!$S$11),IFERROR(VLOOKUP(入力項目!$S$12,子育て関連マスタ!$I$4:$M$5,2,FALSE),0),
  AND(U119=4),IFERROR(VLOOKUP(入力項目!$S$13,子育て関連マスタ!$I$9:$M$12,2,FALSE),0),
  AND(U119=7),IFERROR(VLOOKUP(入力項目!$S$14,子育て関連マスタ!$I$16:$M$17,2,FALSE),0),
  AND(U119=13),IFERROR(VLOOKUP(入力項目!$S$15,子育て関連マスタ!$I$21:$M$22,2,FALSE),0),
  AND(U119=16),IFERROR(VLOOKUP(入力項目!$S$16,子育て関連マスタ!$I$26:$M$28,2,FALSE),0),
  AND(U119=19,入力項目!$S$16&lt;&gt;"高専"),IFERROR(VLOOKUP(入力項目!$S$17,子育て関連マスタ!$I$32:$M$37,2,FALSE),0),
  AND(U119=21,入力項目!$S$16="高専"),IFERROR(VLOOKUP(入力項目!$S$17,子育て関連マスタ!$I$32:$M$37,2,FALSE),0),
  U119&gt;=22,0
  ),0),0
) +
IF(AND(U119&gt;=1,U119&lt;=15),IF($D119=入力項目!$S$8,入力項目!$S$3,0),0) +
IF(AND(U119&gt;=1,U119&lt;=15),IF($D119=5,入力項目!$S$4,0),0) +
IF(AND(U119&gt;=1,U119&lt;=15),IF($D119=12,入力項目!$S$5,0),0) +
IF(AND(入力項目!$S$7=$A119,入力項目!$S$8=$D119),子育て関連マスタ!$C$14,0) +
IFERROR(IF(AND(YEAR(EDATE(DATE(入力項目!$S$7,入力項目!$S$8,1),1))=$A119,MONTH(EDATE(DATE(入力項目!$S$7,入力項目!$S$8,1),1))=$D119),子育て関連マスタ!$C$15,0),0) +
IF(AND(OR(U119=3,U119=5,U119=7),$D119=11),子育て関連マスタ!$C$17,0) +
IF(AND(U119=20,$D119=1),子育て関連マスタ!$C$18,0) +
IF(AND(U119=20,$D119=1),
IFERROR(_xlfn.IFS(
入力項目!$S$10="男",子育て関連マスタ!$C$18,
入力項目!$S$10="女",子育て関連マスタ!$C$19
),0),0
) +
IF(AND(U119&gt;=入力項目!$S$18,U119&lt;=入力項目!$S$19),入力項目!$S$20,0) +
IF(AND(U119&gt;=入力項目!$S$21,U119&lt;=入力項目!$S$22),入力項目!$S$23,0) +
IF(AND(U119&gt;=入力項目!$S$24,U119&lt;=入力項目!$S$25),入力項目!$S$26,0)
)</f>
        <v>0</v>
      </c>
      <c r="AJ119" s="10">
        <f ca="1">-VLOOKUP($D119,月別収支!$A$2:$H$13,7,FALSE)</f>
        <v>-20000</v>
      </c>
    </row>
    <row r="120" spans="1:36" x14ac:dyDescent="0.4">
      <c r="A120">
        <f t="shared" ca="1" si="37"/>
        <v>2034</v>
      </c>
      <c r="B120">
        <f t="shared" ca="1" si="27"/>
        <v>2034</v>
      </c>
      <c r="C120">
        <f t="shared" ca="1" si="28"/>
        <v>10</v>
      </c>
      <c r="D120">
        <f t="shared" ca="1" si="38"/>
        <v>6</v>
      </c>
      <c r="E120" t="str">
        <f t="shared" ca="1" si="22"/>
        <v>2034年6月</v>
      </c>
      <c r="F120">
        <f ca="1">IF(OR(入力項目!$N$5&lt;$A120,AND(入力項目!$N$5=$A120,入力項目!$N$6&lt;$D120)),IF(F119=0,1,IF(G120=12,F119+1,F119)),0)</f>
        <v>9</v>
      </c>
      <c r="G120">
        <f ca="1">IF(OR(入力項目!$N$5&lt;$A120,AND(入力項目!$N$5=$A120,入力項目!$N$6&lt;$D120)),IF(G119=12,1,G119+1),0)</f>
        <v>8</v>
      </c>
      <c r="H120" t="str">
        <f t="shared" ca="1" si="23"/>
        <v>9_8</v>
      </c>
      <c r="I120">
        <f ca="1">IF(
  IFERROR(AND($C120&gt;0,MOD($C120,入力項目!$N$22)=0,$D120=入力項目!$N$23), FALSE),
  1,
  IF(
    AND(I119&gt;0,J119=12),
    IF(I119=入力項目!$N$28, 0, I119+1),
    I119
  )
)</f>
        <v>1</v>
      </c>
      <c r="J120">
        <f ca="1">IF($D120=入力項目!$N$23,1,IFERROR(J119+1,1))</f>
        <v>1</v>
      </c>
      <c r="K120" t="str">
        <f t="shared" ca="1" si="24"/>
        <v>1_1</v>
      </c>
      <c r="L120">
        <f ca="1">L119+IF(入力項目!$D$4=$D120,1,0)</f>
        <v>38</v>
      </c>
      <c r="M120" t="str">
        <f t="shared" ca="1" si="25"/>
        <v>38歳</v>
      </c>
      <c r="N120">
        <f t="shared" ca="1" si="29"/>
        <v>39</v>
      </c>
      <c r="O120" t="str">
        <f t="shared" ca="1" si="26"/>
        <v>39歳</v>
      </c>
      <c r="P120">
        <f t="shared" ca="1" si="30"/>
        <v>14</v>
      </c>
      <c r="Q120">
        <f t="shared" ca="1" si="31"/>
        <v>12</v>
      </c>
      <c r="R120">
        <f t="shared" ca="1" si="32"/>
        <v>2035</v>
      </c>
      <c r="S120">
        <f t="shared" ca="1" si="33"/>
        <v>2035</v>
      </c>
      <c r="T120">
        <f t="shared" ca="1" si="34"/>
        <v>2035</v>
      </c>
      <c r="U120">
        <f t="shared" ca="1" si="35"/>
        <v>2035</v>
      </c>
      <c r="V120" s="10">
        <f t="shared" ca="1" si="36"/>
        <v>14802142</v>
      </c>
      <c r="W120" s="10">
        <f ca="1">IF($L120&lt;その他マスタ!$B$1,VLOOKUP($D120,月別収支!$A$2:$H$13,2,FALSE),その他マスタ!$B$3)+IF(AND($L120=その他マスタ!$B$1,入力項目!$I$9="あり",$D120=入力項目!$D$4),その他マスタ!$B$2,0)</f>
        <v>800000</v>
      </c>
      <c r="X120" s="10">
        <f ca="1">-IF(入力項目!$K$5=TRUE,
IF($F120+$G120&lt;3,VLOOKUP($D120,月別収支!$A$2:$H$13,8,FALSE),0)+IFERROR(VLOOKUP($H120,住宅ローン計算!C:P,13,FALSE),0)+IF($F120&gt;1,IF(OR($G120=3,$G120=6,$G120=9,$G120=12),ROUNDUP(入力項目!$N$18/4,0),0),0),
VLOOKUP($D120,月別収支!$A$2:$H$13,8,FALSE))</f>
        <v>-188213</v>
      </c>
      <c r="Y120" s="10">
        <f ca="1">-VLOOKUP($D120,月別収支!$A$2:$H$13,3,FALSE)</f>
        <v>-75000</v>
      </c>
      <c r="Z120" s="10">
        <f ca="1">-VLOOKUP($D120,月別収支!$A$2:$H$13,4,FALSE)</f>
        <v>-27000</v>
      </c>
      <c r="AA120" s="10">
        <f ca="1">-VLOOKUP($D120,月別収支!$A$2:$H$13,6,FALSE)</f>
        <v>-10000</v>
      </c>
      <c r="AB120" s="10">
        <f ca="1">-(
VLOOKUP($D120,月別収支!$A$2:$H$13,5,FALSE)+IF(AND(入力項目!$I$27&lt;=$A120,ISEVEN($A120-入力項目!$I$27),入力項目!$I$28=$D120),入力項目!$I$26,0)
+IF(入力項目!$K$26=TRUE,
IFERROR(VLOOKUP($K120,マイカーローン計算!C:P,13,FALSE),0),
IFERROR(
  IF(AND($C120&gt;0,MOD($C120,入力項目!$N$22)=0,$D120=入力項目!$N$23),入力項目!$N$24,0),
 0
)
)
)</f>
        <v>-1020000</v>
      </c>
      <c r="AC120" s="10">
        <f ca="1">-IF($A120&lt;入力項目!$N$33,入力項目!$N$35,IF(AND($A120=入力項目!$N$33,$D120&lt;=入力項目!$N$34),入力項目!$N$35,0))</f>
        <v>0</v>
      </c>
      <c r="AD120">
        <f ca="1">-(
_xlfn.IFS(
P120&lt;=入力項目!$S$11,0,
AND(P120&gt;=入力項目!$S$11+1,P120&lt;=3),IFERROR(VLOOKUP(入力項目!$S$12,子育て関連マスタ!$I$4:$M$5,4,FALSE),0),
AND(P120&gt;=4,P120&lt;=6),IFERROR(VLOOKUP(入力項目!$S$13,子育て関連マスタ!$I$9:$M$12,4,FALSE),0),
AND(P120&gt;=7,P120&lt;=12),IFERROR(VLOOKUP(入力項目!$S$14,子育て関連マスタ!$I$16:$M$17,4,FALSE),0),
AND(P120&gt;=13,P120&lt;=15),IFERROR(VLOOKUP(入力項目!$S$15,子育て関連マスタ!$I$21:$M$22,4,FALSE),0),
AND(P120&gt;=16,P120&lt;=18),IFERROR(VLOOKUP(入力項目!$S$16,子育て関連マスタ!$I$26:$M$28,4,FALSE),0),
AND(P120&gt;=19,P120&lt;=20,入力項目!$S$16="高専"),IFERROR(VLOOKUP(入力項目!$S$16,子育て関連マスタ!$I$26:$M$28,4,FALSE),0),
AND(P120&gt;=19,P120&lt;=20,入力項目!$S$16&lt;&gt;"高専"),IFERROR(VLOOKUP(入力項目!$S$17,子育て関連マスタ!$I$32:$M$37,4,FALSE),0),
AND(P120&gt;=21,P120&lt;=22,入力項目!$S$16="高専"),IFERROR(VLOOKUP(入力項目!$S$17,子育て関連マスタ!$I$32:$M$34,4,FALSE),0),
AND(P120&gt;=21,P120&lt;=22,入力項目!$S$16&lt;&gt;"高専"),IFERROR(VLOOKUP(入力項目!$S$17,子育て関連マスタ!$I$32:$M$34,4,FALSE),0),
P120&gt;=23,0
) +
IF($D120=4,
  IFERROR(_xlfn.IFS(
  P120&lt;=入力項目!$S$11,0,
  AND(P120=入力項目!$S$11),IFERROR(VLOOKUP(入力項目!$S$12,子育て関連マスタ!$I$4:$M$5,2,FALSE),0),
  AND(P120=4),IFERROR(VLOOKUP(入力項目!$S$13,子育て関連マスタ!$I$9:$M$12,2,FALSE),0),
  AND(P120=7),IFERROR(VLOOKUP(入力項目!$S$14,子育て関連マスタ!$I$16:$M$17,2,FALSE),0),
  AND(P120=13),IFERROR(VLOOKUP(入力項目!$S$15,子育て関連マスタ!$I$21:$M$22,2,FALSE),0),
  AND(P120=16),IFERROR(VLOOKUP(入力項目!$S$16,子育て関連マスタ!$I$26:$M$28,2,FALSE),0),
  AND(P120=19,入力項目!$S$16&lt;&gt;"高専"),IFERROR(VLOOKUP(入力項目!$S$17,子育て関連マスタ!$I$32:$M$37,2,FALSE),0),
  AND(P120=21,入力項目!$S$16="高専"),IFERROR(VLOOKUP(入力項目!$S$17,子育て関連マスタ!$I$32:$M$37,2,FALSE),0),
  P120&gt;=22,0
  ),0),0
) +
IF(AND(P120&gt;=1,P120&lt;=15),IF($D120=入力項目!$S$8,入力項目!$S$3,0),0) +
IF(AND(P120&gt;=1,P120&lt;=15),IF($D120=5,入力項目!$S$4,0),0) +
IF(AND(P120&gt;=1,P120&lt;=15),IF($D120=12,入力項目!$S$5,0),0) +
IF(AND(入力項目!$S$7=$A120,入力項目!$S$8=$D120),子育て関連マスタ!$C$14,0) +
IFERROR(IF(AND(YEAR(EDATE(DATE(入力項目!$S$7,入力項目!$S$8,1),1))=$A120,MONTH(EDATE(DATE(入力項目!$S$7,入力項目!$S$8,1),1))=$D120),子育て関連マスタ!$C$15,0),0) +
IF(AND(OR(P120=3,P120=5,P120=7),$D120=11),子育て関連マスタ!$C$17,0) +
IF(AND(P120=20,$D120=1),子育て関連マスタ!$C$18,0) +
IF(AND(P120=20,$D120=1),
IFERROR(_xlfn.IFS(
入力項目!$S$10="男",子育て関連マスタ!$C$18,
入力項目!$S$10="女",子育て関連マスタ!$C$19
),0),0
) +
IF(AND(P120&gt;=入力項目!$S$18,P120&lt;=入力項目!$S$19),入力項目!$S$20,0) +
IF(AND(P120&gt;=入力項目!$S$21,P120&lt;=入力項目!$S$22),入力項目!$S$23,0) +
IF(AND(P120&gt;=入力項目!$S$24,P120&lt;=入力項目!$S$25),入力項目!$S$26,0)
)</f>
        <v>-45000</v>
      </c>
      <c r="AE120">
        <f ca="1">-(
_xlfn.IFS(
Q120&lt;=入力項目!$S$11,0,
AND(Q120&gt;=入力項目!$S$11+1,Q120&lt;=3),IFERROR(VLOOKUP(入力項目!$S$12,子育て関連マスタ!$I$4:$M$5,4,FALSE),0),
AND(Q120&gt;=4,Q120&lt;=6),IFERROR(VLOOKUP(入力項目!$S$13,子育て関連マスタ!$I$9:$M$12,4,FALSE),0),
AND(Q120&gt;=7,Q120&lt;=12),IFERROR(VLOOKUP(入力項目!$S$14,子育て関連マスタ!$I$16:$M$17,4,FALSE),0),
AND(Q120&gt;=13,Q120&lt;=15),IFERROR(VLOOKUP(入力項目!$S$15,子育て関連マスタ!$I$21:$M$22,4,FALSE),0),
AND(Q120&gt;=16,Q120&lt;=18),IFERROR(VLOOKUP(入力項目!$S$16,子育て関連マスタ!$I$26:$M$28,4,FALSE),0),
AND(Q120&gt;=19,Q120&lt;=20,入力項目!$S$16="高専"),IFERROR(VLOOKUP(入力項目!$S$16,子育て関連マスタ!$I$26:$M$28,4,FALSE),0),
AND(Q120&gt;=19,Q120&lt;=20,入力項目!$S$16&lt;&gt;"高専"),IFERROR(VLOOKUP(入力項目!$S$17,子育て関連マスタ!$I$32:$M$37,4,FALSE),0),
AND(Q120&gt;=21,Q120&lt;=22,入力項目!$S$16="高専"),IFERROR(VLOOKUP(入力項目!$S$17,子育て関連マスタ!$I$32:$M$34,4,FALSE),0),
AND(Q120&gt;=21,Q120&lt;=22,入力項目!$S$16&lt;&gt;"高専"),IFERROR(VLOOKUP(入力項目!$S$17,子育て関連マスタ!$I$32:$M$34,4,FALSE),0),
Q120&gt;=23,0
) +
IF($D120=4,
  IFERROR(_xlfn.IFS(
  Q120&lt;=入力項目!$S$11,0,
  AND(Q120=入力項目!$S$11),IFERROR(VLOOKUP(入力項目!$S$12,子育て関連マスタ!$I$4:$M$5,2,FALSE),0),
  AND(Q120=4),IFERROR(VLOOKUP(入力項目!$S$13,子育て関連マスタ!$I$9:$M$12,2,FALSE),0),
  AND(Q120=7),IFERROR(VLOOKUP(入力項目!$S$14,子育て関連マスタ!$I$16:$M$17,2,FALSE),0),
  AND(Q120=13),IFERROR(VLOOKUP(入力項目!$S$15,子育て関連マスタ!$I$21:$M$22,2,FALSE),0),
  AND(Q120=16),IFERROR(VLOOKUP(入力項目!$S$16,子育て関連マスタ!$I$26:$M$28,2,FALSE),0),
  AND(Q120=19,入力項目!$S$16&lt;&gt;"高専"),IFERROR(VLOOKUP(入力項目!$S$17,子育て関連マスタ!$I$32:$M$37,2,FALSE),0),
  AND(Q120=21,入力項目!$S$16="高専"),IFERROR(VLOOKUP(入力項目!$S$17,子育て関連マスタ!$I$32:$M$37,2,FALSE),0),
  Q120&gt;=22,0
  ),0),0
) +
IF(AND(Q120&gt;=1,Q120&lt;=15),IF($D120=入力項目!$S$8,入力項目!$S$3,0),0) +
IF(AND(Q120&gt;=1,Q120&lt;=15),IF($D120=5,入力項目!$S$4,0),0) +
IF(AND(Q120&gt;=1,Q120&lt;=15),IF($D120=12,入力項目!$S$5,0),0) +
IF(AND(入力項目!$S$7=$A120,入力項目!$S$8=$D120),子育て関連マスタ!$C$14,0) +
IFERROR(IF(AND(YEAR(EDATE(DATE(入力項目!$S$7,入力項目!$S$8,1),1))=$A120,MONTH(EDATE(DATE(入力項目!$S$7,入力項目!$S$8,1),1))=$D120),子育て関連マスタ!$C$15,0),0) +
IF(AND(OR(Q120=3,Q120=5,Q120=7),$D120=11),子育て関連マスタ!$C$17,0) +
IF(AND(Q120=20,$D120=1),子育て関連マスタ!$C$18,0) +
IF(AND(Q120=20,$D120=1),
IFERROR(_xlfn.IFS(
入力項目!$S$10="男",子育て関連マスタ!$C$18,
入力項目!$S$10="女",子育て関連マスタ!$C$19
),0),0
) +
IF(AND(Q120&gt;=入力項目!$S$18,Q120&lt;=入力項目!$S$19),入力項目!$S$20,0) +
IF(AND(Q120&gt;=入力項目!$S$21,Q120&lt;=入力項目!$S$22),入力項目!$S$23,0) +
IF(AND(Q120&gt;=入力項目!$S$24,Q120&lt;=入力項目!$S$25),入力項目!$S$26,0)
)</f>
        <v>-30000</v>
      </c>
      <c r="AF120">
        <f ca="1">-(
_xlfn.IFS(
R120&lt;=入力項目!$S$11,0,
AND(R120&gt;=入力項目!$S$11+1,R120&lt;=3),IFERROR(VLOOKUP(入力項目!$S$12,子育て関連マスタ!$I$4:$M$5,4,FALSE),0),
AND(R120&gt;=4,R120&lt;=6),IFERROR(VLOOKUP(入力項目!$S$13,子育て関連マスタ!$I$9:$M$12,4,FALSE),0),
AND(R120&gt;=7,R120&lt;=12),IFERROR(VLOOKUP(入力項目!$S$14,子育て関連マスタ!$I$16:$M$17,4,FALSE),0),
AND(R120&gt;=13,R120&lt;=15),IFERROR(VLOOKUP(入力項目!$S$15,子育て関連マスタ!$I$21:$M$22,4,FALSE),0),
AND(R120&gt;=16,R120&lt;=18),IFERROR(VLOOKUP(入力項目!$S$16,子育て関連マスタ!$I$26:$M$28,4,FALSE),0),
AND(R120&gt;=19,R120&lt;=20,入力項目!$S$16="高専"),IFERROR(VLOOKUP(入力項目!$S$16,子育て関連マスタ!$I$26:$M$28,4,FALSE),0),
AND(R120&gt;=19,R120&lt;=20,入力項目!$S$16&lt;&gt;"高専"),IFERROR(VLOOKUP(入力項目!$S$17,子育て関連マスタ!$I$32:$M$37,4,FALSE),0),
AND(R120&gt;=21,R120&lt;=22,入力項目!$S$16="高専"),IFERROR(VLOOKUP(入力項目!$S$17,子育て関連マスタ!$I$32:$M$34,4,FALSE),0),
AND(R120&gt;=21,R120&lt;=22,入力項目!$S$16&lt;&gt;"高専"),IFERROR(VLOOKUP(入力項目!$S$17,子育て関連マスタ!$I$32:$M$34,4,FALSE),0),
R120&gt;=23,0
) +
IF($D120=4,
  IFERROR(_xlfn.IFS(
  R120&lt;=入力項目!$S$11,0,
  AND(R120=入力項目!$S$11),IFERROR(VLOOKUP(入力項目!$S$12,子育て関連マスタ!$I$4:$M$5,2,FALSE),0),
  AND(R120=4),IFERROR(VLOOKUP(入力項目!$S$13,子育て関連マスタ!$I$9:$M$12,2,FALSE),0),
  AND(R120=7),IFERROR(VLOOKUP(入力項目!$S$14,子育て関連マスタ!$I$16:$M$17,2,FALSE),0),
  AND(R120=13),IFERROR(VLOOKUP(入力項目!$S$15,子育て関連マスタ!$I$21:$M$22,2,FALSE),0),
  AND(R120=16),IFERROR(VLOOKUP(入力項目!$S$16,子育て関連マスタ!$I$26:$M$28,2,FALSE),0),
  AND(R120=19,入力項目!$S$16&lt;&gt;"高専"),IFERROR(VLOOKUP(入力項目!$S$17,子育て関連マスタ!$I$32:$M$37,2,FALSE),0),
  AND(R120=21,入力項目!$S$16="高専"),IFERROR(VLOOKUP(入力項目!$S$17,子育て関連マスタ!$I$32:$M$37,2,FALSE),0),
  R120&gt;=22,0
  ),0),0
) +
IF(AND(R120&gt;=1,R120&lt;=15),IF($D120=入力項目!$S$8,入力項目!$S$3,0),0) +
IF(AND(R120&gt;=1,R120&lt;=15),IF($D120=5,入力項目!$S$4,0),0) +
IF(AND(R120&gt;=1,R120&lt;=15),IF($D120=12,入力項目!$S$5,0),0) +
IF(AND(入力項目!$S$7=$A120,入力項目!$S$8=$D120),子育て関連マスタ!$C$14,0) +
IFERROR(IF(AND(YEAR(EDATE(DATE(入力項目!$S$7,入力項目!$S$8,1),1))=$A120,MONTH(EDATE(DATE(入力項目!$S$7,入力項目!$S$8,1),1))=$D120),子育て関連マスタ!$C$15,0),0) +
IF(AND(OR(R120=3,R120=5,R120=7),$D120=11),子育て関連マスタ!$C$17,0) +
IF(AND(R120=20,$D120=1),子育て関連マスタ!$C$18,0) +
IF(AND(R120=20,$D120=1),
IFERROR(_xlfn.IFS(
入力項目!$S$10="男",子育て関連マスタ!$C$18,
入力項目!$S$10="女",子育て関連マスタ!$C$19
),0),0
) +
IF(AND(R120&gt;=入力項目!$S$18,R120&lt;=入力項目!$S$19),入力項目!$S$20,0) +
IF(AND(R120&gt;=入力項目!$S$21,R120&lt;=入力項目!$S$22),入力項目!$S$23,0) +
IF(AND(R120&gt;=入力項目!$S$24,R120&lt;=入力項目!$S$25),入力項目!$S$26,0)
)</f>
        <v>0</v>
      </c>
      <c r="AG120">
        <f ca="1">-(
_xlfn.IFS(
S120&lt;=入力項目!$S$11,0,
AND(S120&gt;=入力項目!$S$11+1,S120&lt;=3),IFERROR(VLOOKUP(入力項目!$S$12,子育て関連マスタ!$I$4:$M$5,4,FALSE),0),
AND(S120&gt;=4,S120&lt;=6),IFERROR(VLOOKUP(入力項目!$S$13,子育て関連マスタ!$I$9:$M$12,4,FALSE),0),
AND(S120&gt;=7,S120&lt;=12),IFERROR(VLOOKUP(入力項目!$S$14,子育て関連マスタ!$I$16:$M$17,4,FALSE),0),
AND(S120&gt;=13,S120&lt;=15),IFERROR(VLOOKUP(入力項目!$S$15,子育て関連マスタ!$I$21:$M$22,4,FALSE),0),
AND(S120&gt;=16,S120&lt;=18),IFERROR(VLOOKUP(入力項目!$S$16,子育て関連マスタ!$I$26:$M$28,4,FALSE),0),
AND(S120&gt;=19,S120&lt;=20,入力項目!$S$16="高専"),IFERROR(VLOOKUP(入力項目!$S$16,子育て関連マスタ!$I$26:$M$28,4,FALSE),0),
AND(S120&gt;=19,S120&lt;=20,入力項目!$S$16&lt;&gt;"高専"),IFERROR(VLOOKUP(入力項目!$S$17,子育て関連マスタ!$I$32:$M$37,4,FALSE),0),
AND(S120&gt;=21,S120&lt;=22,入力項目!$S$16="高専"),IFERROR(VLOOKUP(入力項目!$S$17,子育て関連マスタ!$I$32:$M$34,4,FALSE),0),
AND(S120&gt;=21,S120&lt;=22,入力項目!$S$16&lt;&gt;"高専"),IFERROR(VLOOKUP(入力項目!$S$17,子育て関連マスタ!$I$32:$M$34,4,FALSE),0),
S120&gt;=23,0
) +
IF($D120=4,
  IFERROR(_xlfn.IFS(
  S120&lt;=入力項目!$S$11,0,
  AND(S120=入力項目!$S$11),IFERROR(VLOOKUP(入力項目!$S$12,子育て関連マスタ!$I$4:$M$5,2,FALSE),0),
  AND(S120=4),IFERROR(VLOOKUP(入力項目!$S$13,子育て関連マスタ!$I$9:$M$12,2,FALSE),0),
  AND(S120=7),IFERROR(VLOOKUP(入力項目!$S$14,子育て関連マスタ!$I$16:$M$17,2,FALSE),0),
  AND(S120=13),IFERROR(VLOOKUP(入力項目!$S$15,子育て関連マスタ!$I$21:$M$22,2,FALSE),0),
  AND(S120=16),IFERROR(VLOOKUP(入力項目!$S$16,子育て関連マスタ!$I$26:$M$28,2,FALSE),0),
  AND(S120=19,入力項目!$S$16&lt;&gt;"高専"),IFERROR(VLOOKUP(入力項目!$S$17,子育て関連マスタ!$I$32:$M$37,2,FALSE),0),
  AND(S120=21,入力項目!$S$16="高専"),IFERROR(VLOOKUP(入力項目!$S$17,子育て関連マスタ!$I$32:$M$37,2,FALSE),0),
  S120&gt;=22,0
  ),0),0
) +
IF(AND(S120&gt;=1,S120&lt;=15),IF($D120=入力項目!$S$8,入力項目!$S$3,0),0) +
IF(AND(S120&gt;=1,S120&lt;=15),IF($D120=5,入力項目!$S$4,0),0) +
IF(AND(S120&gt;=1,S120&lt;=15),IF($D120=12,入力項目!$S$5,0),0) +
IF(AND(入力項目!$S$7=$A120,入力項目!$S$8=$D120),子育て関連マスタ!$C$14,0) +
IFERROR(IF(AND(YEAR(EDATE(DATE(入力項目!$S$7,入力項目!$S$8,1),1))=$A120,MONTH(EDATE(DATE(入力項目!$S$7,入力項目!$S$8,1),1))=$D120),子育て関連マスタ!$C$15,0),0) +
IF(AND(OR(S120=3,S120=5,S120=7),$D120=11),子育て関連マスタ!$C$17,0) +
IF(AND(S120=20,$D120=1),子育て関連マスタ!$C$18,0) +
IF(AND(S120=20,$D120=1),
IFERROR(_xlfn.IFS(
入力項目!$S$10="男",子育て関連マスタ!$C$18,
入力項目!$S$10="女",子育て関連マスタ!$C$19
),0),0
) +
IF(AND(S120&gt;=入力項目!$S$18,S120&lt;=入力項目!$S$19),入力項目!$S$20,0) +
IF(AND(S120&gt;=入力項目!$S$21,S120&lt;=入力項目!$S$22),入力項目!$S$23,0) +
IF(AND(S120&gt;=入力項目!$S$24,S120&lt;=入力項目!$S$25),入力項目!$S$26,0)
)</f>
        <v>0</v>
      </c>
      <c r="AH120">
        <f ca="1">-(
_xlfn.IFS(
T120&lt;=入力項目!$S$11,0,
AND(T120&gt;=入力項目!$S$11+1,T120&lt;=3),IFERROR(VLOOKUP(入力項目!$S$12,子育て関連マスタ!$I$4:$M$5,4,FALSE),0),
AND(T120&gt;=4,T120&lt;=6),IFERROR(VLOOKUP(入力項目!$S$13,子育て関連マスタ!$I$9:$M$12,4,FALSE),0),
AND(T120&gt;=7,T120&lt;=12),IFERROR(VLOOKUP(入力項目!$S$14,子育て関連マスタ!$I$16:$M$17,4,FALSE),0),
AND(T120&gt;=13,T120&lt;=15),IFERROR(VLOOKUP(入力項目!$S$15,子育て関連マスタ!$I$21:$M$22,4,FALSE),0),
AND(T120&gt;=16,T120&lt;=18),IFERROR(VLOOKUP(入力項目!$S$16,子育て関連マスタ!$I$26:$M$28,4,FALSE),0),
AND(T120&gt;=19,T120&lt;=20,入力項目!$S$16="高専"),IFERROR(VLOOKUP(入力項目!$S$16,子育て関連マスタ!$I$26:$M$28,4,FALSE),0),
AND(T120&gt;=19,T120&lt;=20,入力項目!$S$16&lt;&gt;"高専"),IFERROR(VLOOKUP(入力項目!$S$17,子育て関連マスタ!$I$32:$M$37,4,FALSE),0),
AND(T120&gt;=21,T120&lt;=22,入力項目!$S$16="高専"),IFERROR(VLOOKUP(入力項目!$S$17,子育て関連マスタ!$I$32:$M$34,4,FALSE),0),
AND(T120&gt;=21,T120&lt;=22,入力項目!$S$16&lt;&gt;"高専"),IFERROR(VLOOKUP(入力項目!$S$17,子育て関連マスタ!$I$32:$M$34,4,FALSE),0),
T120&gt;=23,0
) +
IF($D120=4,
  IFERROR(_xlfn.IFS(
  T120&lt;=入力項目!$S$11,0,
  AND(T120=入力項目!$S$11),IFERROR(VLOOKUP(入力項目!$S$12,子育て関連マスタ!$I$4:$M$5,2,FALSE),0),
  AND(T120=4),IFERROR(VLOOKUP(入力項目!$S$13,子育て関連マスタ!$I$9:$M$12,2,FALSE),0),
  AND(T120=7),IFERROR(VLOOKUP(入力項目!$S$14,子育て関連マスタ!$I$16:$M$17,2,FALSE),0),
  AND(T120=13),IFERROR(VLOOKUP(入力項目!$S$15,子育て関連マスタ!$I$21:$M$22,2,FALSE),0),
  AND(T120=16),IFERROR(VLOOKUP(入力項目!$S$16,子育て関連マスタ!$I$26:$M$28,2,FALSE),0),
  AND(T120=19,入力項目!$S$16&lt;&gt;"高専"),IFERROR(VLOOKUP(入力項目!$S$17,子育て関連マスタ!$I$32:$M$37,2,FALSE),0),
  AND(T120=21,入力項目!$S$16="高専"),IFERROR(VLOOKUP(入力項目!$S$17,子育て関連マスタ!$I$32:$M$37,2,FALSE),0),
  T120&gt;=22,0
  ),0),0
) +
IF(AND(T120&gt;=1,T120&lt;=15),IF($D120=入力項目!$S$8,入力項目!$S$3,0),0) +
IF(AND(T120&gt;=1,T120&lt;=15),IF($D120=5,入力項目!$S$4,0),0) +
IF(AND(T120&gt;=1,T120&lt;=15),IF($D120=12,入力項目!$S$5,0),0) +
IF(AND(入力項目!$S$7=$A120,入力項目!$S$8=$D120),子育て関連マスタ!$C$14,0) +
IFERROR(IF(AND(YEAR(EDATE(DATE(入力項目!$S$7,入力項目!$S$8,1),1))=$A120,MONTH(EDATE(DATE(入力項目!$S$7,入力項目!$S$8,1),1))=$D120),子育て関連マスタ!$C$15,0),0) +
IF(AND(OR(T120=3,T120=5,T120=7),$D120=11),子育て関連マスタ!$C$17,0) +
IF(AND(T120=20,$D120=1),子育て関連マスタ!$C$18,0) +
IF(AND(T120=20,$D120=1),
IFERROR(_xlfn.IFS(
入力項目!$S$10="男",子育て関連マスタ!$C$18,
入力項目!$S$10="女",子育て関連マスタ!$C$19
),0),0
) +
IF(AND(T120&gt;=入力項目!$S$18,T120&lt;=入力項目!$S$19),入力項目!$S$20,0) +
IF(AND(T120&gt;=入力項目!$S$21,T120&lt;=入力項目!$S$22),入力項目!$S$23,0) +
IF(AND(T120&gt;=入力項目!$S$24,T120&lt;=入力項目!$S$25),入力項目!$S$26,0)
)</f>
        <v>0</v>
      </c>
      <c r="AI120">
        <f ca="1">-(
_xlfn.IFS(
U120&lt;=入力項目!$S$11,0,
AND(U120&gt;=入力項目!$S$11+1,U120&lt;=3),IFERROR(VLOOKUP(入力項目!$S$12,子育て関連マスタ!$I$4:$M$5,4,FALSE),0),
AND(U120&gt;=4,U120&lt;=6),IFERROR(VLOOKUP(入力項目!$S$13,子育て関連マスタ!$I$9:$M$12,4,FALSE),0),
AND(U120&gt;=7,U120&lt;=12),IFERROR(VLOOKUP(入力項目!$S$14,子育て関連マスタ!$I$16:$M$17,4,FALSE),0),
AND(U120&gt;=13,U120&lt;=15),IFERROR(VLOOKUP(入力項目!$S$15,子育て関連マスタ!$I$21:$M$22,4,FALSE),0),
AND(U120&gt;=16,U120&lt;=18),IFERROR(VLOOKUP(入力項目!$S$16,子育て関連マスタ!$I$26:$M$28,4,FALSE),0),
AND(U120&gt;=19,U120&lt;=20,入力項目!$S$16="高専"),IFERROR(VLOOKUP(入力項目!$S$16,子育て関連マスタ!$I$26:$M$28,4,FALSE),0),
AND(U120&gt;=19,U120&lt;=20,入力項目!$S$16&lt;&gt;"高専"),IFERROR(VLOOKUP(入力項目!$S$17,子育て関連マスタ!$I$32:$M$37,4,FALSE),0),
AND(U120&gt;=21,U120&lt;=22,入力項目!$S$16="高専"),IFERROR(VLOOKUP(入力項目!$S$17,子育て関連マスタ!$I$32:$M$34,4,FALSE),0),
AND(U120&gt;=21,U120&lt;=22,入力項目!$S$16&lt;&gt;"高専"),IFERROR(VLOOKUP(入力項目!$S$17,子育て関連マスタ!$I$32:$M$34,4,FALSE),0),
U120&gt;=23,0
) +
IF($D120=4,
  IFERROR(_xlfn.IFS(
  U120&lt;=入力項目!$S$11,0,
  AND(U120=入力項目!$S$11),IFERROR(VLOOKUP(入力項目!$S$12,子育て関連マスタ!$I$4:$M$5,2,FALSE),0),
  AND(U120=4),IFERROR(VLOOKUP(入力項目!$S$13,子育て関連マスタ!$I$9:$M$12,2,FALSE),0),
  AND(U120=7),IFERROR(VLOOKUP(入力項目!$S$14,子育て関連マスタ!$I$16:$M$17,2,FALSE),0),
  AND(U120=13),IFERROR(VLOOKUP(入力項目!$S$15,子育て関連マスタ!$I$21:$M$22,2,FALSE),0),
  AND(U120=16),IFERROR(VLOOKUP(入力項目!$S$16,子育て関連マスタ!$I$26:$M$28,2,FALSE),0),
  AND(U120=19,入力項目!$S$16&lt;&gt;"高専"),IFERROR(VLOOKUP(入力項目!$S$17,子育て関連マスタ!$I$32:$M$37,2,FALSE),0),
  AND(U120=21,入力項目!$S$16="高専"),IFERROR(VLOOKUP(入力項目!$S$17,子育て関連マスタ!$I$32:$M$37,2,FALSE),0),
  U120&gt;=22,0
  ),0),0
) +
IF(AND(U120&gt;=1,U120&lt;=15),IF($D120=入力項目!$S$8,入力項目!$S$3,0),0) +
IF(AND(U120&gt;=1,U120&lt;=15),IF($D120=5,入力項目!$S$4,0),0) +
IF(AND(U120&gt;=1,U120&lt;=15),IF($D120=12,入力項目!$S$5,0),0) +
IF(AND(入力項目!$S$7=$A120,入力項目!$S$8=$D120),子育て関連マスタ!$C$14,0) +
IFERROR(IF(AND(YEAR(EDATE(DATE(入力項目!$S$7,入力項目!$S$8,1),1))=$A120,MONTH(EDATE(DATE(入力項目!$S$7,入力項目!$S$8,1),1))=$D120),子育て関連マスタ!$C$15,0),0) +
IF(AND(OR(U120=3,U120=5,U120=7),$D120=11),子育て関連マスタ!$C$17,0) +
IF(AND(U120=20,$D120=1),子育て関連マスタ!$C$18,0) +
IF(AND(U120=20,$D120=1),
IFERROR(_xlfn.IFS(
入力項目!$S$10="男",子育て関連マスタ!$C$18,
入力項目!$S$10="女",子育て関連マスタ!$C$19
),0),0
) +
IF(AND(U120&gt;=入力項目!$S$18,U120&lt;=入力項目!$S$19),入力項目!$S$20,0) +
IF(AND(U120&gt;=入力項目!$S$21,U120&lt;=入力項目!$S$22),入力項目!$S$23,0) +
IF(AND(U120&gt;=入力項目!$S$24,U120&lt;=入力項目!$S$25),入力項目!$S$26,0)
)</f>
        <v>0</v>
      </c>
      <c r="AJ120" s="10">
        <f ca="1">-VLOOKUP($D120,月別収支!$A$2:$H$13,7,FALSE)</f>
        <v>-20000</v>
      </c>
    </row>
    <row r="121" spans="1:36" x14ac:dyDescent="0.4">
      <c r="A121">
        <f t="shared" ca="1" si="37"/>
        <v>2034</v>
      </c>
      <c r="B121">
        <f t="shared" ca="1" si="27"/>
        <v>2034</v>
      </c>
      <c r="C121">
        <f t="shared" ca="1" si="28"/>
        <v>10</v>
      </c>
      <c r="D121">
        <f t="shared" ca="1" si="38"/>
        <v>7</v>
      </c>
      <c r="E121" t="str">
        <f t="shared" ca="1" si="22"/>
        <v>2034年7月</v>
      </c>
      <c r="F121">
        <f ca="1">IF(OR(入力項目!$N$5&lt;$A121,AND(入力項目!$N$5=$A121,入力項目!$N$6&lt;$D121)),IF(F120=0,1,IF(G121=12,F120+1,F120)),0)</f>
        <v>9</v>
      </c>
      <c r="G121">
        <f ca="1">IF(OR(入力項目!$N$5&lt;$A121,AND(入力項目!$N$5=$A121,入力項目!$N$6&lt;$D121)),IF(G120=12,1,G120+1),0)</f>
        <v>9</v>
      </c>
      <c r="H121" t="str">
        <f t="shared" ca="1" si="23"/>
        <v>9_9</v>
      </c>
      <c r="I121">
        <f ca="1">IF(
  IFERROR(AND($C121&gt;0,MOD($C121,入力項目!$N$22)=0,$D121=入力項目!$N$23), FALSE),
  1,
  IF(
    AND(I120&gt;0,J120=12),
    IF(I120=入力項目!$N$28, 0, I120+1),
    I120
  )
)</f>
        <v>1</v>
      </c>
      <c r="J121">
        <f ca="1">IF($D121=入力項目!$N$23,1,IFERROR(J120+1,1))</f>
        <v>2</v>
      </c>
      <c r="K121" t="str">
        <f t="shared" ca="1" si="24"/>
        <v>1_2</v>
      </c>
      <c r="L121">
        <f ca="1">L120+IF(入力項目!$D$4=$D121,1,0)</f>
        <v>38</v>
      </c>
      <c r="M121" t="str">
        <f t="shared" ca="1" si="25"/>
        <v>38歳</v>
      </c>
      <c r="N121">
        <f t="shared" ca="1" si="29"/>
        <v>39</v>
      </c>
      <c r="O121" t="str">
        <f t="shared" ca="1" si="26"/>
        <v>39歳</v>
      </c>
      <c r="P121">
        <f t="shared" ca="1" si="30"/>
        <v>14</v>
      </c>
      <c r="Q121">
        <f t="shared" ca="1" si="31"/>
        <v>12</v>
      </c>
      <c r="R121">
        <f t="shared" ca="1" si="32"/>
        <v>2035</v>
      </c>
      <c r="S121">
        <f t="shared" ca="1" si="33"/>
        <v>2035</v>
      </c>
      <c r="T121">
        <f t="shared" ca="1" si="34"/>
        <v>2035</v>
      </c>
      <c r="U121">
        <f t="shared" ca="1" si="35"/>
        <v>2035</v>
      </c>
      <c r="V121" s="10">
        <f t="shared" ca="1" si="36"/>
        <v>14784965</v>
      </c>
      <c r="W121" s="10">
        <f ca="1">IF($L121&lt;その他マスタ!$B$1,VLOOKUP($D121,月別収支!$A$2:$H$13,2,FALSE),その他マスタ!$B$3)+IF(AND($L121=その他マスタ!$B$1,入力項目!$I$9="あり",$D121=入力項目!$D$4),その他マスタ!$B$2,0)</f>
        <v>300000</v>
      </c>
      <c r="X121" s="10">
        <f ca="1">-IF(入力項目!$K$5=TRUE,
IF($F121+$G121&lt;3,VLOOKUP($D121,月別収支!$A$2:$H$13,8,FALSE),0)+IFERROR(VLOOKUP($H121,住宅ローン計算!C:P,13,FALSE),0)+IF($F121&gt;1,IF(OR($G121=3,$G121=6,$G121=9,$G121=12),ROUNDUP(入力項目!$N$18/4,0),0),0),
VLOOKUP($D121,月別収支!$A$2:$H$13,8,FALSE))</f>
        <v>-90177</v>
      </c>
      <c r="Y121" s="10">
        <f ca="1">-VLOOKUP($D121,月別収支!$A$2:$H$13,3,FALSE)</f>
        <v>-75000</v>
      </c>
      <c r="Z121" s="10">
        <f ca="1">-VLOOKUP($D121,月別収支!$A$2:$H$13,4,FALSE)</f>
        <v>-27000</v>
      </c>
      <c r="AA121" s="10">
        <f ca="1">-VLOOKUP($D121,月別収支!$A$2:$H$13,6,FALSE)</f>
        <v>-10000</v>
      </c>
      <c r="AB121" s="10">
        <f ca="1">-(
VLOOKUP($D121,月別収支!$A$2:$H$13,5,FALSE)+IF(AND(入力項目!$I$27&lt;=$A121,ISEVEN($A121-入力項目!$I$27),入力項目!$I$28=$D121),入力項目!$I$26,0)
+IF(入力項目!$K$26=TRUE,
IFERROR(VLOOKUP($K121,マイカーローン計算!C:P,13,FALSE),0),
IFERROR(
  IF(AND($C121&gt;0,MOD($C121,入力項目!$N$22)=0,$D121=入力項目!$N$23),入力項目!$N$24,0),
 0
)
)
)</f>
        <v>-20000</v>
      </c>
      <c r="AC121" s="10">
        <f ca="1">-IF($A121&lt;入力項目!$N$33,入力項目!$N$35,IF(AND($A121=入力項目!$N$33,$D121&lt;=入力項目!$N$34),入力項目!$N$35,0))</f>
        <v>0</v>
      </c>
      <c r="AD121">
        <f ca="1">-(
_xlfn.IFS(
P121&lt;=入力項目!$S$11,0,
AND(P121&gt;=入力項目!$S$11+1,P121&lt;=3),IFERROR(VLOOKUP(入力項目!$S$12,子育て関連マスタ!$I$4:$M$5,4,FALSE),0),
AND(P121&gt;=4,P121&lt;=6),IFERROR(VLOOKUP(入力項目!$S$13,子育て関連マスタ!$I$9:$M$12,4,FALSE),0),
AND(P121&gt;=7,P121&lt;=12),IFERROR(VLOOKUP(入力項目!$S$14,子育て関連マスタ!$I$16:$M$17,4,FALSE),0),
AND(P121&gt;=13,P121&lt;=15),IFERROR(VLOOKUP(入力項目!$S$15,子育て関連マスタ!$I$21:$M$22,4,FALSE),0),
AND(P121&gt;=16,P121&lt;=18),IFERROR(VLOOKUP(入力項目!$S$16,子育て関連マスタ!$I$26:$M$28,4,FALSE),0),
AND(P121&gt;=19,P121&lt;=20,入力項目!$S$16="高専"),IFERROR(VLOOKUP(入力項目!$S$16,子育て関連マスタ!$I$26:$M$28,4,FALSE),0),
AND(P121&gt;=19,P121&lt;=20,入力項目!$S$16&lt;&gt;"高専"),IFERROR(VLOOKUP(入力項目!$S$17,子育て関連マスタ!$I$32:$M$37,4,FALSE),0),
AND(P121&gt;=21,P121&lt;=22,入力項目!$S$16="高専"),IFERROR(VLOOKUP(入力項目!$S$17,子育て関連マスタ!$I$32:$M$34,4,FALSE),0),
AND(P121&gt;=21,P121&lt;=22,入力項目!$S$16&lt;&gt;"高専"),IFERROR(VLOOKUP(入力項目!$S$17,子育て関連マスタ!$I$32:$M$34,4,FALSE),0),
P121&gt;=23,0
) +
IF($D121=4,
  IFERROR(_xlfn.IFS(
  P121&lt;=入力項目!$S$11,0,
  AND(P121=入力項目!$S$11),IFERROR(VLOOKUP(入力項目!$S$12,子育て関連マスタ!$I$4:$M$5,2,FALSE),0),
  AND(P121=4),IFERROR(VLOOKUP(入力項目!$S$13,子育て関連マスタ!$I$9:$M$12,2,FALSE),0),
  AND(P121=7),IFERROR(VLOOKUP(入力項目!$S$14,子育て関連マスタ!$I$16:$M$17,2,FALSE),0),
  AND(P121=13),IFERROR(VLOOKUP(入力項目!$S$15,子育て関連マスタ!$I$21:$M$22,2,FALSE),0),
  AND(P121=16),IFERROR(VLOOKUP(入力項目!$S$16,子育て関連マスタ!$I$26:$M$28,2,FALSE),0),
  AND(P121=19,入力項目!$S$16&lt;&gt;"高専"),IFERROR(VLOOKUP(入力項目!$S$17,子育て関連マスタ!$I$32:$M$37,2,FALSE),0),
  AND(P121=21,入力項目!$S$16="高専"),IFERROR(VLOOKUP(入力項目!$S$17,子育て関連マスタ!$I$32:$M$37,2,FALSE),0),
  P121&gt;=22,0
  ),0),0
) +
IF(AND(P121&gt;=1,P121&lt;=15),IF($D121=入力項目!$S$8,入力項目!$S$3,0),0) +
IF(AND(P121&gt;=1,P121&lt;=15),IF($D121=5,入力項目!$S$4,0),0) +
IF(AND(P121&gt;=1,P121&lt;=15),IF($D121=12,入力項目!$S$5,0),0) +
IF(AND(入力項目!$S$7=$A121,入力項目!$S$8=$D121),子育て関連マスタ!$C$14,0) +
IFERROR(IF(AND(YEAR(EDATE(DATE(入力項目!$S$7,入力項目!$S$8,1),1))=$A121,MONTH(EDATE(DATE(入力項目!$S$7,入力項目!$S$8,1),1))=$D121),子育て関連マスタ!$C$15,0),0) +
IF(AND(OR(P121=3,P121=5,P121=7),$D121=11),子育て関連マスタ!$C$17,0) +
IF(AND(P121=20,$D121=1),子育て関連マスタ!$C$18,0) +
IF(AND(P121=20,$D121=1),
IFERROR(_xlfn.IFS(
入力項目!$S$10="男",子育て関連マスタ!$C$18,
入力項目!$S$10="女",子育て関連マスタ!$C$19
),0),0
) +
IF(AND(P121&gt;=入力項目!$S$18,P121&lt;=入力項目!$S$19),入力項目!$S$20,0) +
IF(AND(P121&gt;=入力項目!$S$21,P121&lt;=入力項目!$S$22),入力項目!$S$23,0) +
IF(AND(P121&gt;=入力項目!$S$24,P121&lt;=入力項目!$S$25),入力項目!$S$26,0)
)</f>
        <v>-45000</v>
      </c>
      <c r="AE121">
        <f ca="1">-(
_xlfn.IFS(
Q121&lt;=入力項目!$S$11,0,
AND(Q121&gt;=入力項目!$S$11+1,Q121&lt;=3),IFERROR(VLOOKUP(入力項目!$S$12,子育て関連マスタ!$I$4:$M$5,4,FALSE),0),
AND(Q121&gt;=4,Q121&lt;=6),IFERROR(VLOOKUP(入力項目!$S$13,子育て関連マスタ!$I$9:$M$12,4,FALSE),0),
AND(Q121&gt;=7,Q121&lt;=12),IFERROR(VLOOKUP(入力項目!$S$14,子育て関連マスタ!$I$16:$M$17,4,FALSE),0),
AND(Q121&gt;=13,Q121&lt;=15),IFERROR(VLOOKUP(入力項目!$S$15,子育て関連マスタ!$I$21:$M$22,4,FALSE),0),
AND(Q121&gt;=16,Q121&lt;=18),IFERROR(VLOOKUP(入力項目!$S$16,子育て関連マスタ!$I$26:$M$28,4,FALSE),0),
AND(Q121&gt;=19,Q121&lt;=20,入力項目!$S$16="高専"),IFERROR(VLOOKUP(入力項目!$S$16,子育て関連マスタ!$I$26:$M$28,4,FALSE),0),
AND(Q121&gt;=19,Q121&lt;=20,入力項目!$S$16&lt;&gt;"高専"),IFERROR(VLOOKUP(入力項目!$S$17,子育て関連マスタ!$I$32:$M$37,4,FALSE),0),
AND(Q121&gt;=21,Q121&lt;=22,入力項目!$S$16="高専"),IFERROR(VLOOKUP(入力項目!$S$17,子育て関連マスタ!$I$32:$M$34,4,FALSE),0),
AND(Q121&gt;=21,Q121&lt;=22,入力項目!$S$16&lt;&gt;"高専"),IFERROR(VLOOKUP(入力項目!$S$17,子育て関連マスタ!$I$32:$M$34,4,FALSE),0),
Q121&gt;=23,0
) +
IF($D121=4,
  IFERROR(_xlfn.IFS(
  Q121&lt;=入力項目!$S$11,0,
  AND(Q121=入力項目!$S$11),IFERROR(VLOOKUP(入力項目!$S$12,子育て関連マスタ!$I$4:$M$5,2,FALSE),0),
  AND(Q121=4),IFERROR(VLOOKUP(入力項目!$S$13,子育て関連マスタ!$I$9:$M$12,2,FALSE),0),
  AND(Q121=7),IFERROR(VLOOKUP(入力項目!$S$14,子育て関連マスタ!$I$16:$M$17,2,FALSE),0),
  AND(Q121=13),IFERROR(VLOOKUP(入力項目!$S$15,子育て関連マスタ!$I$21:$M$22,2,FALSE),0),
  AND(Q121=16),IFERROR(VLOOKUP(入力項目!$S$16,子育て関連マスタ!$I$26:$M$28,2,FALSE),0),
  AND(Q121=19,入力項目!$S$16&lt;&gt;"高専"),IFERROR(VLOOKUP(入力項目!$S$17,子育て関連マスタ!$I$32:$M$37,2,FALSE),0),
  AND(Q121=21,入力項目!$S$16="高専"),IFERROR(VLOOKUP(入力項目!$S$17,子育て関連マスタ!$I$32:$M$37,2,FALSE),0),
  Q121&gt;=22,0
  ),0),0
) +
IF(AND(Q121&gt;=1,Q121&lt;=15),IF($D121=入力項目!$S$8,入力項目!$S$3,0),0) +
IF(AND(Q121&gt;=1,Q121&lt;=15),IF($D121=5,入力項目!$S$4,0),0) +
IF(AND(Q121&gt;=1,Q121&lt;=15),IF($D121=12,入力項目!$S$5,0),0) +
IF(AND(入力項目!$S$7=$A121,入力項目!$S$8=$D121),子育て関連マスタ!$C$14,0) +
IFERROR(IF(AND(YEAR(EDATE(DATE(入力項目!$S$7,入力項目!$S$8,1),1))=$A121,MONTH(EDATE(DATE(入力項目!$S$7,入力項目!$S$8,1),1))=$D121),子育て関連マスタ!$C$15,0),0) +
IF(AND(OR(Q121=3,Q121=5,Q121=7),$D121=11),子育て関連マスタ!$C$17,0) +
IF(AND(Q121=20,$D121=1),子育て関連マスタ!$C$18,0) +
IF(AND(Q121=20,$D121=1),
IFERROR(_xlfn.IFS(
入力項目!$S$10="男",子育て関連マスタ!$C$18,
入力項目!$S$10="女",子育て関連マスタ!$C$19
),0),0
) +
IF(AND(Q121&gt;=入力項目!$S$18,Q121&lt;=入力項目!$S$19),入力項目!$S$20,0) +
IF(AND(Q121&gt;=入力項目!$S$21,Q121&lt;=入力項目!$S$22),入力項目!$S$23,0) +
IF(AND(Q121&gt;=入力項目!$S$24,Q121&lt;=入力項目!$S$25),入力項目!$S$26,0)
)</f>
        <v>-30000</v>
      </c>
      <c r="AF121">
        <f ca="1">-(
_xlfn.IFS(
R121&lt;=入力項目!$S$11,0,
AND(R121&gt;=入力項目!$S$11+1,R121&lt;=3),IFERROR(VLOOKUP(入力項目!$S$12,子育て関連マスタ!$I$4:$M$5,4,FALSE),0),
AND(R121&gt;=4,R121&lt;=6),IFERROR(VLOOKUP(入力項目!$S$13,子育て関連マスタ!$I$9:$M$12,4,FALSE),0),
AND(R121&gt;=7,R121&lt;=12),IFERROR(VLOOKUP(入力項目!$S$14,子育て関連マスタ!$I$16:$M$17,4,FALSE),0),
AND(R121&gt;=13,R121&lt;=15),IFERROR(VLOOKUP(入力項目!$S$15,子育て関連マスタ!$I$21:$M$22,4,FALSE),0),
AND(R121&gt;=16,R121&lt;=18),IFERROR(VLOOKUP(入力項目!$S$16,子育て関連マスタ!$I$26:$M$28,4,FALSE),0),
AND(R121&gt;=19,R121&lt;=20,入力項目!$S$16="高専"),IFERROR(VLOOKUP(入力項目!$S$16,子育て関連マスタ!$I$26:$M$28,4,FALSE),0),
AND(R121&gt;=19,R121&lt;=20,入力項目!$S$16&lt;&gt;"高専"),IFERROR(VLOOKUP(入力項目!$S$17,子育て関連マスタ!$I$32:$M$37,4,FALSE),0),
AND(R121&gt;=21,R121&lt;=22,入力項目!$S$16="高専"),IFERROR(VLOOKUP(入力項目!$S$17,子育て関連マスタ!$I$32:$M$34,4,FALSE),0),
AND(R121&gt;=21,R121&lt;=22,入力項目!$S$16&lt;&gt;"高専"),IFERROR(VLOOKUP(入力項目!$S$17,子育て関連マスタ!$I$32:$M$34,4,FALSE),0),
R121&gt;=23,0
) +
IF($D121=4,
  IFERROR(_xlfn.IFS(
  R121&lt;=入力項目!$S$11,0,
  AND(R121=入力項目!$S$11),IFERROR(VLOOKUP(入力項目!$S$12,子育て関連マスタ!$I$4:$M$5,2,FALSE),0),
  AND(R121=4),IFERROR(VLOOKUP(入力項目!$S$13,子育て関連マスタ!$I$9:$M$12,2,FALSE),0),
  AND(R121=7),IFERROR(VLOOKUP(入力項目!$S$14,子育て関連マスタ!$I$16:$M$17,2,FALSE),0),
  AND(R121=13),IFERROR(VLOOKUP(入力項目!$S$15,子育て関連マスタ!$I$21:$M$22,2,FALSE),0),
  AND(R121=16),IFERROR(VLOOKUP(入力項目!$S$16,子育て関連マスタ!$I$26:$M$28,2,FALSE),0),
  AND(R121=19,入力項目!$S$16&lt;&gt;"高専"),IFERROR(VLOOKUP(入力項目!$S$17,子育て関連マスタ!$I$32:$M$37,2,FALSE),0),
  AND(R121=21,入力項目!$S$16="高専"),IFERROR(VLOOKUP(入力項目!$S$17,子育て関連マスタ!$I$32:$M$37,2,FALSE),0),
  R121&gt;=22,0
  ),0),0
) +
IF(AND(R121&gt;=1,R121&lt;=15),IF($D121=入力項目!$S$8,入力項目!$S$3,0),0) +
IF(AND(R121&gt;=1,R121&lt;=15),IF($D121=5,入力項目!$S$4,0),0) +
IF(AND(R121&gt;=1,R121&lt;=15),IF($D121=12,入力項目!$S$5,0),0) +
IF(AND(入力項目!$S$7=$A121,入力項目!$S$8=$D121),子育て関連マスタ!$C$14,0) +
IFERROR(IF(AND(YEAR(EDATE(DATE(入力項目!$S$7,入力項目!$S$8,1),1))=$A121,MONTH(EDATE(DATE(入力項目!$S$7,入力項目!$S$8,1),1))=$D121),子育て関連マスタ!$C$15,0),0) +
IF(AND(OR(R121=3,R121=5,R121=7),$D121=11),子育て関連マスタ!$C$17,0) +
IF(AND(R121=20,$D121=1),子育て関連マスタ!$C$18,0) +
IF(AND(R121=20,$D121=1),
IFERROR(_xlfn.IFS(
入力項目!$S$10="男",子育て関連マスタ!$C$18,
入力項目!$S$10="女",子育て関連マスタ!$C$19
),0),0
) +
IF(AND(R121&gt;=入力項目!$S$18,R121&lt;=入力項目!$S$19),入力項目!$S$20,0) +
IF(AND(R121&gt;=入力項目!$S$21,R121&lt;=入力項目!$S$22),入力項目!$S$23,0) +
IF(AND(R121&gt;=入力項目!$S$24,R121&lt;=入力項目!$S$25),入力項目!$S$26,0)
)</f>
        <v>0</v>
      </c>
      <c r="AG121">
        <f ca="1">-(
_xlfn.IFS(
S121&lt;=入力項目!$S$11,0,
AND(S121&gt;=入力項目!$S$11+1,S121&lt;=3),IFERROR(VLOOKUP(入力項目!$S$12,子育て関連マスタ!$I$4:$M$5,4,FALSE),0),
AND(S121&gt;=4,S121&lt;=6),IFERROR(VLOOKUP(入力項目!$S$13,子育て関連マスタ!$I$9:$M$12,4,FALSE),0),
AND(S121&gt;=7,S121&lt;=12),IFERROR(VLOOKUP(入力項目!$S$14,子育て関連マスタ!$I$16:$M$17,4,FALSE),0),
AND(S121&gt;=13,S121&lt;=15),IFERROR(VLOOKUP(入力項目!$S$15,子育て関連マスタ!$I$21:$M$22,4,FALSE),0),
AND(S121&gt;=16,S121&lt;=18),IFERROR(VLOOKUP(入力項目!$S$16,子育て関連マスタ!$I$26:$M$28,4,FALSE),0),
AND(S121&gt;=19,S121&lt;=20,入力項目!$S$16="高専"),IFERROR(VLOOKUP(入力項目!$S$16,子育て関連マスタ!$I$26:$M$28,4,FALSE),0),
AND(S121&gt;=19,S121&lt;=20,入力項目!$S$16&lt;&gt;"高専"),IFERROR(VLOOKUP(入力項目!$S$17,子育て関連マスタ!$I$32:$M$37,4,FALSE),0),
AND(S121&gt;=21,S121&lt;=22,入力項目!$S$16="高専"),IFERROR(VLOOKUP(入力項目!$S$17,子育て関連マスタ!$I$32:$M$34,4,FALSE),0),
AND(S121&gt;=21,S121&lt;=22,入力項目!$S$16&lt;&gt;"高専"),IFERROR(VLOOKUP(入力項目!$S$17,子育て関連マスタ!$I$32:$M$34,4,FALSE),0),
S121&gt;=23,0
) +
IF($D121=4,
  IFERROR(_xlfn.IFS(
  S121&lt;=入力項目!$S$11,0,
  AND(S121=入力項目!$S$11),IFERROR(VLOOKUP(入力項目!$S$12,子育て関連マスタ!$I$4:$M$5,2,FALSE),0),
  AND(S121=4),IFERROR(VLOOKUP(入力項目!$S$13,子育て関連マスタ!$I$9:$M$12,2,FALSE),0),
  AND(S121=7),IFERROR(VLOOKUP(入力項目!$S$14,子育て関連マスタ!$I$16:$M$17,2,FALSE),0),
  AND(S121=13),IFERROR(VLOOKUP(入力項目!$S$15,子育て関連マスタ!$I$21:$M$22,2,FALSE),0),
  AND(S121=16),IFERROR(VLOOKUP(入力項目!$S$16,子育て関連マスタ!$I$26:$M$28,2,FALSE),0),
  AND(S121=19,入力項目!$S$16&lt;&gt;"高専"),IFERROR(VLOOKUP(入力項目!$S$17,子育て関連マスタ!$I$32:$M$37,2,FALSE),0),
  AND(S121=21,入力項目!$S$16="高専"),IFERROR(VLOOKUP(入力項目!$S$17,子育て関連マスタ!$I$32:$M$37,2,FALSE),0),
  S121&gt;=22,0
  ),0),0
) +
IF(AND(S121&gt;=1,S121&lt;=15),IF($D121=入力項目!$S$8,入力項目!$S$3,0),0) +
IF(AND(S121&gt;=1,S121&lt;=15),IF($D121=5,入力項目!$S$4,0),0) +
IF(AND(S121&gt;=1,S121&lt;=15),IF($D121=12,入力項目!$S$5,0),0) +
IF(AND(入力項目!$S$7=$A121,入力項目!$S$8=$D121),子育て関連マスタ!$C$14,0) +
IFERROR(IF(AND(YEAR(EDATE(DATE(入力項目!$S$7,入力項目!$S$8,1),1))=$A121,MONTH(EDATE(DATE(入力項目!$S$7,入力項目!$S$8,1),1))=$D121),子育て関連マスタ!$C$15,0),0) +
IF(AND(OR(S121=3,S121=5,S121=7),$D121=11),子育て関連マスタ!$C$17,0) +
IF(AND(S121=20,$D121=1),子育て関連マスタ!$C$18,0) +
IF(AND(S121=20,$D121=1),
IFERROR(_xlfn.IFS(
入力項目!$S$10="男",子育て関連マスタ!$C$18,
入力項目!$S$10="女",子育て関連マスタ!$C$19
),0),0
) +
IF(AND(S121&gt;=入力項目!$S$18,S121&lt;=入力項目!$S$19),入力項目!$S$20,0) +
IF(AND(S121&gt;=入力項目!$S$21,S121&lt;=入力項目!$S$22),入力項目!$S$23,0) +
IF(AND(S121&gt;=入力項目!$S$24,S121&lt;=入力項目!$S$25),入力項目!$S$26,0)
)</f>
        <v>0</v>
      </c>
      <c r="AH121">
        <f ca="1">-(
_xlfn.IFS(
T121&lt;=入力項目!$S$11,0,
AND(T121&gt;=入力項目!$S$11+1,T121&lt;=3),IFERROR(VLOOKUP(入力項目!$S$12,子育て関連マスタ!$I$4:$M$5,4,FALSE),0),
AND(T121&gt;=4,T121&lt;=6),IFERROR(VLOOKUP(入力項目!$S$13,子育て関連マスタ!$I$9:$M$12,4,FALSE),0),
AND(T121&gt;=7,T121&lt;=12),IFERROR(VLOOKUP(入力項目!$S$14,子育て関連マスタ!$I$16:$M$17,4,FALSE),0),
AND(T121&gt;=13,T121&lt;=15),IFERROR(VLOOKUP(入力項目!$S$15,子育て関連マスタ!$I$21:$M$22,4,FALSE),0),
AND(T121&gt;=16,T121&lt;=18),IFERROR(VLOOKUP(入力項目!$S$16,子育て関連マスタ!$I$26:$M$28,4,FALSE),0),
AND(T121&gt;=19,T121&lt;=20,入力項目!$S$16="高専"),IFERROR(VLOOKUP(入力項目!$S$16,子育て関連マスタ!$I$26:$M$28,4,FALSE),0),
AND(T121&gt;=19,T121&lt;=20,入力項目!$S$16&lt;&gt;"高専"),IFERROR(VLOOKUP(入力項目!$S$17,子育て関連マスタ!$I$32:$M$37,4,FALSE),0),
AND(T121&gt;=21,T121&lt;=22,入力項目!$S$16="高専"),IFERROR(VLOOKUP(入力項目!$S$17,子育て関連マスタ!$I$32:$M$34,4,FALSE),0),
AND(T121&gt;=21,T121&lt;=22,入力項目!$S$16&lt;&gt;"高専"),IFERROR(VLOOKUP(入力項目!$S$17,子育て関連マスタ!$I$32:$M$34,4,FALSE),0),
T121&gt;=23,0
) +
IF($D121=4,
  IFERROR(_xlfn.IFS(
  T121&lt;=入力項目!$S$11,0,
  AND(T121=入力項目!$S$11),IFERROR(VLOOKUP(入力項目!$S$12,子育て関連マスタ!$I$4:$M$5,2,FALSE),0),
  AND(T121=4),IFERROR(VLOOKUP(入力項目!$S$13,子育て関連マスタ!$I$9:$M$12,2,FALSE),0),
  AND(T121=7),IFERROR(VLOOKUP(入力項目!$S$14,子育て関連マスタ!$I$16:$M$17,2,FALSE),0),
  AND(T121=13),IFERROR(VLOOKUP(入力項目!$S$15,子育て関連マスタ!$I$21:$M$22,2,FALSE),0),
  AND(T121=16),IFERROR(VLOOKUP(入力項目!$S$16,子育て関連マスタ!$I$26:$M$28,2,FALSE),0),
  AND(T121=19,入力項目!$S$16&lt;&gt;"高専"),IFERROR(VLOOKUP(入力項目!$S$17,子育て関連マスタ!$I$32:$M$37,2,FALSE),0),
  AND(T121=21,入力項目!$S$16="高専"),IFERROR(VLOOKUP(入力項目!$S$17,子育て関連マスタ!$I$32:$M$37,2,FALSE),0),
  T121&gt;=22,0
  ),0),0
) +
IF(AND(T121&gt;=1,T121&lt;=15),IF($D121=入力項目!$S$8,入力項目!$S$3,0),0) +
IF(AND(T121&gt;=1,T121&lt;=15),IF($D121=5,入力項目!$S$4,0),0) +
IF(AND(T121&gt;=1,T121&lt;=15),IF($D121=12,入力項目!$S$5,0),0) +
IF(AND(入力項目!$S$7=$A121,入力項目!$S$8=$D121),子育て関連マスタ!$C$14,0) +
IFERROR(IF(AND(YEAR(EDATE(DATE(入力項目!$S$7,入力項目!$S$8,1),1))=$A121,MONTH(EDATE(DATE(入力項目!$S$7,入力項目!$S$8,1),1))=$D121),子育て関連マスタ!$C$15,0),0) +
IF(AND(OR(T121=3,T121=5,T121=7),$D121=11),子育て関連マスタ!$C$17,0) +
IF(AND(T121=20,$D121=1),子育て関連マスタ!$C$18,0) +
IF(AND(T121=20,$D121=1),
IFERROR(_xlfn.IFS(
入力項目!$S$10="男",子育て関連マスタ!$C$18,
入力項目!$S$10="女",子育て関連マスタ!$C$19
),0),0
) +
IF(AND(T121&gt;=入力項目!$S$18,T121&lt;=入力項目!$S$19),入力項目!$S$20,0) +
IF(AND(T121&gt;=入力項目!$S$21,T121&lt;=入力項目!$S$22),入力項目!$S$23,0) +
IF(AND(T121&gt;=入力項目!$S$24,T121&lt;=入力項目!$S$25),入力項目!$S$26,0)
)</f>
        <v>0</v>
      </c>
      <c r="AI121">
        <f ca="1">-(
_xlfn.IFS(
U121&lt;=入力項目!$S$11,0,
AND(U121&gt;=入力項目!$S$11+1,U121&lt;=3),IFERROR(VLOOKUP(入力項目!$S$12,子育て関連マスタ!$I$4:$M$5,4,FALSE),0),
AND(U121&gt;=4,U121&lt;=6),IFERROR(VLOOKUP(入力項目!$S$13,子育て関連マスタ!$I$9:$M$12,4,FALSE),0),
AND(U121&gt;=7,U121&lt;=12),IFERROR(VLOOKUP(入力項目!$S$14,子育て関連マスタ!$I$16:$M$17,4,FALSE),0),
AND(U121&gt;=13,U121&lt;=15),IFERROR(VLOOKUP(入力項目!$S$15,子育て関連マスタ!$I$21:$M$22,4,FALSE),0),
AND(U121&gt;=16,U121&lt;=18),IFERROR(VLOOKUP(入力項目!$S$16,子育て関連マスタ!$I$26:$M$28,4,FALSE),0),
AND(U121&gt;=19,U121&lt;=20,入力項目!$S$16="高専"),IFERROR(VLOOKUP(入力項目!$S$16,子育て関連マスタ!$I$26:$M$28,4,FALSE),0),
AND(U121&gt;=19,U121&lt;=20,入力項目!$S$16&lt;&gt;"高専"),IFERROR(VLOOKUP(入力項目!$S$17,子育て関連マスタ!$I$32:$M$37,4,FALSE),0),
AND(U121&gt;=21,U121&lt;=22,入力項目!$S$16="高専"),IFERROR(VLOOKUP(入力項目!$S$17,子育て関連マスタ!$I$32:$M$34,4,FALSE),0),
AND(U121&gt;=21,U121&lt;=22,入力項目!$S$16&lt;&gt;"高専"),IFERROR(VLOOKUP(入力項目!$S$17,子育て関連マスタ!$I$32:$M$34,4,FALSE),0),
U121&gt;=23,0
) +
IF($D121=4,
  IFERROR(_xlfn.IFS(
  U121&lt;=入力項目!$S$11,0,
  AND(U121=入力項目!$S$11),IFERROR(VLOOKUP(入力項目!$S$12,子育て関連マスタ!$I$4:$M$5,2,FALSE),0),
  AND(U121=4),IFERROR(VLOOKUP(入力項目!$S$13,子育て関連マスタ!$I$9:$M$12,2,FALSE),0),
  AND(U121=7),IFERROR(VLOOKUP(入力項目!$S$14,子育て関連マスタ!$I$16:$M$17,2,FALSE),0),
  AND(U121=13),IFERROR(VLOOKUP(入力項目!$S$15,子育て関連マスタ!$I$21:$M$22,2,FALSE),0),
  AND(U121=16),IFERROR(VLOOKUP(入力項目!$S$16,子育て関連マスタ!$I$26:$M$28,2,FALSE),0),
  AND(U121=19,入力項目!$S$16&lt;&gt;"高専"),IFERROR(VLOOKUP(入力項目!$S$17,子育て関連マスタ!$I$32:$M$37,2,FALSE),0),
  AND(U121=21,入力項目!$S$16="高専"),IFERROR(VLOOKUP(入力項目!$S$17,子育て関連マスタ!$I$32:$M$37,2,FALSE),0),
  U121&gt;=22,0
  ),0),0
) +
IF(AND(U121&gt;=1,U121&lt;=15),IF($D121=入力項目!$S$8,入力項目!$S$3,0),0) +
IF(AND(U121&gt;=1,U121&lt;=15),IF($D121=5,入力項目!$S$4,0),0) +
IF(AND(U121&gt;=1,U121&lt;=15),IF($D121=12,入力項目!$S$5,0),0) +
IF(AND(入力項目!$S$7=$A121,入力項目!$S$8=$D121),子育て関連マスタ!$C$14,0) +
IFERROR(IF(AND(YEAR(EDATE(DATE(入力項目!$S$7,入力項目!$S$8,1),1))=$A121,MONTH(EDATE(DATE(入力項目!$S$7,入力項目!$S$8,1),1))=$D121),子育て関連マスタ!$C$15,0),0) +
IF(AND(OR(U121=3,U121=5,U121=7),$D121=11),子育て関連マスタ!$C$17,0) +
IF(AND(U121=20,$D121=1),子育て関連マスタ!$C$18,0) +
IF(AND(U121=20,$D121=1),
IFERROR(_xlfn.IFS(
入力項目!$S$10="男",子育て関連マスタ!$C$18,
入力項目!$S$10="女",子育て関連マスタ!$C$19
),0),0
) +
IF(AND(U121&gt;=入力項目!$S$18,U121&lt;=入力項目!$S$19),入力項目!$S$20,0) +
IF(AND(U121&gt;=入力項目!$S$21,U121&lt;=入力項目!$S$22),入力項目!$S$23,0) +
IF(AND(U121&gt;=入力項目!$S$24,U121&lt;=入力項目!$S$25),入力項目!$S$26,0)
)</f>
        <v>0</v>
      </c>
      <c r="AJ121" s="10">
        <f ca="1">-VLOOKUP($D121,月別収支!$A$2:$H$13,7,FALSE)</f>
        <v>-20000</v>
      </c>
    </row>
    <row r="122" spans="1:36" x14ac:dyDescent="0.4">
      <c r="A122">
        <f t="shared" ca="1" si="37"/>
        <v>2034</v>
      </c>
      <c r="B122">
        <f t="shared" ca="1" si="27"/>
        <v>2034</v>
      </c>
      <c r="C122">
        <f t="shared" ca="1" si="28"/>
        <v>10</v>
      </c>
      <c r="D122">
        <f t="shared" ca="1" si="38"/>
        <v>8</v>
      </c>
      <c r="E122" t="str">
        <f t="shared" ca="1" si="22"/>
        <v>2034年8月</v>
      </c>
      <c r="F122">
        <f ca="1">IF(OR(入力項目!$N$5&lt;$A122,AND(入力項目!$N$5=$A122,入力項目!$N$6&lt;$D122)),IF(F121=0,1,IF(G122=12,F121+1,F121)),0)</f>
        <v>9</v>
      </c>
      <c r="G122">
        <f ca="1">IF(OR(入力項目!$N$5&lt;$A122,AND(入力項目!$N$5=$A122,入力項目!$N$6&lt;$D122)),IF(G121=12,1,G121+1),0)</f>
        <v>10</v>
      </c>
      <c r="H122" t="str">
        <f t="shared" ca="1" si="23"/>
        <v>9_10</v>
      </c>
      <c r="I122">
        <f ca="1">IF(
  IFERROR(AND($C122&gt;0,MOD($C122,入力項目!$N$22)=0,$D122=入力項目!$N$23), FALSE),
  1,
  IF(
    AND(I121&gt;0,J121=12),
    IF(I121=入力項目!$N$28, 0, I121+1),
    I121
  )
)</f>
        <v>1</v>
      </c>
      <c r="J122">
        <f ca="1">IF($D122=入力項目!$N$23,1,IFERROR(J121+1,1))</f>
        <v>3</v>
      </c>
      <c r="K122" t="str">
        <f t="shared" ca="1" si="24"/>
        <v>1_3</v>
      </c>
      <c r="L122">
        <f ca="1">L121+IF(入力項目!$D$4=$D122,1,0)</f>
        <v>38</v>
      </c>
      <c r="M122" t="str">
        <f t="shared" ca="1" si="25"/>
        <v>38歳</v>
      </c>
      <c r="N122">
        <f t="shared" ca="1" si="29"/>
        <v>39</v>
      </c>
      <c r="O122" t="str">
        <f t="shared" ca="1" si="26"/>
        <v>39歳</v>
      </c>
      <c r="P122">
        <f t="shared" ca="1" si="30"/>
        <v>14</v>
      </c>
      <c r="Q122">
        <f t="shared" ca="1" si="31"/>
        <v>12</v>
      </c>
      <c r="R122">
        <f t="shared" ca="1" si="32"/>
        <v>2035</v>
      </c>
      <c r="S122">
        <f t="shared" ca="1" si="33"/>
        <v>2035</v>
      </c>
      <c r="T122">
        <f t="shared" ca="1" si="34"/>
        <v>2035</v>
      </c>
      <c r="U122">
        <f t="shared" ca="1" si="35"/>
        <v>2035</v>
      </c>
      <c r="V122" s="10">
        <f t="shared" ca="1" si="36"/>
        <v>14805288</v>
      </c>
      <c r="W122" s="10">
        <f ca="1">IF($L122&lt;その他マスタ!$B$1,VLOOKUP($D122,月別収支!$A$2:$H$13,2,FALSE),その他マスタ!$B$3)+IF(AND($L122=その他マスタ!$B$1,入力項目!$I$9="あり",$D122=入力項目!$D$4),その他マスタ!$B$2,0)</f>
        <v>300000</v>
      </c>
      <c r="X122" s="10">
        <f ca="1">-IF(入力項目!$K$5=TRUE,
IF($F122+$G122&lt;3,VLOOKUP($D122,月別収支!$A$2:$H$13,8,FALSE),0)+IFERROR(VLOOKUP($H122,住宅ローン計算!C:P,13,FALSE),0)+IF($F122&gt;1,IF(OR($G122=3,$G122=6,$G122=9,$G122=12),ROUNDUP(入力項目!$N$18/4,0),0),0),
VLOOKUP($D122,月別収支!$A$2:$H$13,8,FALSE))</f>
        <v>-52677</v>
      </c>
      <c r="Y122" s="10">
        <f ca="1">-VLOOKUP($D122,月別収支!$A$2:$H$13,3,FALSE)</f>
        <v>-75000</v>
      </c>
      <c r="Z122" s="10">
        <f ca="1">-VLOOKUP($D122,月別収支!$A$2:$H$13,4,FALSE)</f>
        <v>-27000</v>
      </c>
      <c r="AA122" s="10">
        <f ca="1">-VLOOKUP($D122,月別収支!$A$2:$H$13,6,FALSE)</f>
        <v>-10000</v>
      </c>
      <c r="AB122" s="10">
        <f ca="1">-(
VLOOKUP($D122,月別収支!$A$2:$H$13,5,FALSE)+IF(AND(入力項目!$I$27&lt;=$A122,ISEVEN($A122-入力項目!$I$27),入力項目!$I$28=$D122),入力項目!$I$26,0)
+IF(入力項目!$K$26=TRUE,
IFERROR(VLOOKUP($K122,マイカーローン計算!C:P,13,FALSE),0),
IFERROR(
  IF(AND($C122&gt;0,MOD($C122,入力項目!$N$22)=0,$D122=入力項目!$N$23),入力項目!$N$24,0),
 0
)
)
)</f>
        <v>-20000</v>
      </c>
      <c r="AC122" s="10">
        <f ca="1">-IF($A122&lt;入力項目!$N$33,入力項目!$N$35,IF(AND($A122=入力項目!$N$33,$D122&lt;=入力項目!$N$34),入力項目!$N$35,0))</f>
        <v>0</v>
      </c>
      <c r="AD122">
        <f ca="1">-(
_xlfn.IFS(
P122&lt;=入力項目!$S$11,0,
AND(P122&gt;=入力項目!$S$11+1,P122&lt;=3),IFERROR(VLOOKUP(入力項目!$S$12,子育て関連マスタ!$I$4:$M$5,4,FALSE),0),
AND(P122&gt;=4,P122&lt;=6),IFERROR(VLOOKUP(入力項目!$S$13,子育て関連マスタ!$I$9:$M$12,4,FALSE),0),
AND(P122&gt;=7,P122&lt;=12),IFERROR(VLOOKUP(入力項目!$S$14,子育て関連マスタ!$I$16:$M$17,4,FALSE),0),
AND(P122&gt;=13,P122&lt;=15),IFERROR(VLOOKUP(入力項目!$S$15,子育て関連マスタ!$I$21:$M$22,4,FALSE),0),
AND(P122&gt;=16,P122&lt;=18),IFERROR(VLOOKUP(入力項目!$S$16,子育て関連マスタ!$I$26:$M$28,4,FALSE),0),
AND(P122&gt;=19,P122&lt;=20,入力項目!$S$16="高専"),IFERROR(VLOOKUP(入力項目!$S$16,子育て関連マスタ!$I$26:$M$28,4,FALSE),0),
AND(P122&gt;=19,P122&lt;=20,入力項目!$S$16&lt;&gt;"高専"),IFERROR(VLOOKUP(入力項目!$S$17,子育て関連マスタ!$I$32:$M$37,4,FALSE),0),
AND(P122&gt;=21,P122&lt;=22,入力項目!$S$16="高専"),IFERROR(VLOOKUP(入力項目!$S$17,子育て関連マスタ!$I$32:$M$34,4,FALSE),0),
AND(P122&gt;=21,P122&lt;=22,入力項目!$S$16&lt;&gt;"高専"),IFERROR(VLOOKUP(入力項目!$S$17,子育て関連マスタ!$I$32:$M$34,4,FALSE),0),
P122&gt;=23,0
) +
IF($D122=4,
  IFERROR(_xlfn.IFS(
  P122&lt;=入力項目!$S$11,0,
  AND(P122=入力項目!$S$11),IFERROR(VLOOKUP(入力項目!$S$12,子育て関連マスタ!$I$4:$M$5,2,FALSE),0),
  AND(P122=4),IFERROR(VLOOKUP(入力項目!$S$13,子育て関連マスタ!$I$9:$M$12,2,FALSE),0),
  AND(P122=7),IFERROR(VLOOKUP(入力項目!$S$14,子育て関連マスタ!$I$16:$M$17,2,FALSE),0),
  AND(P122=13),IFERROR(VLOOKUP(入力項目!$S$15,子育て関連マスタ!$I$21:$M$22,2,FALSE),0),
  AND(P122=16),IFERROR(VLOOKUP(入力項目!$S$16,子育て関連マスタ!$I$26:$M$28,2,FALSE),0),
  AND(P122=19,入力項目!$S$16&lt;&gt;"高専"),IFERROR(VLOOKUP(入力項目!$S$17,子育て関連マスタ!$I$32:$M$37,2,FALSE),0),
  AND(P122=21,入力項目!$S$16="高専"),IFERROR(VLOOKUP(入力項目!$S$17,子育て関連マスタ!$I$32:$M$37,2,FALSE),0),
  P122&gt;=22,0
  ),0),0
) +
IF(AND(P122&gt;=1,P122&lt;=15),IF($D122=入力項目!$S$8,入力項目!$S$3,0),0) +
IF(AND(P122&gt;=1,P122&lt;=15),IF($D122=5,入力項目!$S$4,0),0) +
IF(AND(P122&gt;=1,P122&lt;=15),IF($D122=12,入力項目!$S$5,0),0) +
IF(AND(入力項目!$S$7=$A122,入力項目!$S$8=$D122),子育て関連マスタ!$C$14,0) +
IFERROR(IF(AND(YEAR(EDATE(DATE(入力項目!$S$7,入力項目!$S$8,1),1))=$A122,MONTH(EDATE(DATE(入力項目!$S$7,入力項目!$S$8,1),1))=$D122),子育て関連マスタ!$C$15,0),0) +
IF(AND(OR(P122=3,P122=5,P122=7),$D122=11),子育て関連マスタ!$C$17,0) +
IF(AND(P122=20,$D122=1),子育て関連マスタ!$C$18,0) +
IF(AND(P122=20,$D122=1),
IFERROR(_xlfn.IFS(
入力項目!$S$10="男",子育て関連マスタ!$C$18,
入力項目!$S$10="女",子育て関連マスタ!$C$19
),0),0
) +
IF(AND(P122&gt;=入力項目!$S$18,P122&lt;=入力項目!$S$19),入力項目!$S$20,0) +
IF(AND(P122&gt;=入力項目!$S$21,P122&lt;=入力項目!$S$22),入力項目!$S$23,0) +
IF(AND(P122&gt;=入力項目!$S$24,P122&lt;=入力項目!$S$25),入力項目!$S$26,0)
)</f>
        <v>-45000</v>
      </c>
      <c r="AE122">
        <f ca="1">-(
_xlfn.IFS(
Q122&lt;=入力項目!$S$11,0,
AND(Q122&gt;=入力項目!$S$11+1,Q122&lt;=3),IFERROR(VLOOKUP(入力項目!$S$12,子育て関連マスタ!$I$4:$M$5,4,FALSE),0),
AND(Q122&gt;=4,Q122&lt;=6),IFERROR(VLOOKUP(入力項目!$S$13,子育て関連マスタ!$I$9:$M$12,4,FALSE),0),
AND(Q122&gt;=7,Q122&lt;=12),IFERROR(VLOOKUP(入力項目!$S$14,子育て関連マスタ!$I$16:$M$17,4,FALSE),0),
AND(Q122&gt;=13,Q122&lt;=15),IFERROR(VLOOKUP(入力項目!$S$15,子育て関連マスタ!$I$21:$M$22,4,FALSE),0),
AND(Q122&gt;=16,Q122&lt;=18),IFERROR(VLOOKUP(入力項目!$S$16,子育て関連マスタ!$I$26:$M$28,4,FALSE),0),
AND(Q122&gt;=19,Q122&lt;=20,入力項目!$S$16="高専"),IFERROR(VLOOKUP(入力項目!$S$16,子育て関連マスタ!$I$26:$M$28,4,FALSE),0),
AND(Q122&gt;=19,Q122&lt;=20,入力項目!$S$16&lt;&gt;"高専"),IFERROR(VLOOKUP(入力項目!$S$17,子育て関連マスタ!$I$32:$M$37,4,FALSE),0),
AND(Q122&gt;=21,Q122&lt;=22,入力項目!$S$16="高専"),IFERROR(VLOOKUP(入力項目!$S$17,子育て関連マスタ!$I$32:$M$34,4,FALSE),0),
AND(Q122&gt;=21,Q122&lt;=22,入力項目!$S$16&lt;&gt;"高専"),IFERROR(VLOOKUP(入力項目!$S$17,子育て関連マスタ!$I$32:$M$34,4,FALSE),0),
Q122&gt;=23,0
) +
IF($D122=4,
  IFERROR(_xlfn.IFS(
  Q122&lt;=入力項目!$S$11,0,
  AND(Q122=入力項目!$S$11),IFERROR(VLOOKUP(入力項目!$S$12,子育て関連マスタ!$I$4:$M$5,2,FALSE),0),
  AND(Q122=4),IFERROR(VLOOKUP(入力項目!$S$13,子育て関連マスタ!$I$9:$M$12,2,FALSE),0),
  AND(Q122=7),IFERROR(VLOOKUP(入力項目!$S$14,子育て関連マスタ!$I$16:$M$17,2,FALSE),0),
  AND(Q122=13),IFERROR(VLOOKUP(入力項目!$S$15,子育て関連マスタ!$I$21:$M$22,2,FALSE),0),
  AND(Q122=16),IFERROR(VLOOKUP(入力項目!$S$16,子育て関連マスタ!$I$26:$M$28,2,FALSE),0),
  AND(Q122=19,入力項目!$S$16&lt;&gt;"高専"),IFERROR(VLOOKUP(入力項目!$S$17,子育て関連マスタ!$I$32:$M$37,2,FALSE),0),
  AND(Q122=21,入力項目!$S$16="高専"),IFERROR(VLOOKUP(入力項目!$S$17,子育て関連マスタ!$I$32:$M$37,2,FALSE),0),
  Q122&gt;=22,0
  ),0),0
) +
IF(AND(Q122&gt;=1,Q122&lt;=15),IF($D122=入力項目!$S$8,入力項目!$S$3,0),0) +
IF(AND(Q122&gt;=1,Q122&lt;=15),IF($D122=5,入力項目!$S$4,0),0) +
IF(AND(Q122&gt;=1,Q122&lt;=15),IF($D122=12,入力項目!$S$5,0),0) +
IF(AND(入力項目!$S$7=$A122,入力項目!$S$8=$D122),子育て関連マスタ!$C$14,0) +
IFERROR(IF(AND(YEAR(EDATE(DATE(入力項目!$S$7,入力項目!$S$8,1),1))=$A122,MONTH(EDATE(DATE(入力項目!$S$7,入力項目!$S$8,1),1))=$D122),子育て関連マスタ!$C$15,0),0) +
IF(AND(OR(Q122=3,Q122=5,Q122=7),$D122=11),子育て関連マスタ!$C$17,0) +
IF(AND(Q122=20,$D122=1),子育て関連マスタ!$C$18,0) +
IF(AND(Q122=20,$D122=1),
IFERROR(_xlfn.IFS(
入力項目!$S$10="男",子育て関連マスタ!$C$18,
入力項目!$S$10="女",子育て関連マスタ!$C$19
),0),0
) +
IF(AND(Q122&gt;=入力項目!$S$18,Q122&lt;=入力項目!$S$19),入力項目!$S$20,0) +
IF(AND(Q122&gt;=入力項目!$S$21,Q122&lt;=入力項目!$S$22),入力項目!$S$23,0) +
IF(AND(Q122&gt;=入力項目!$S$24,Q122&lt;=入力項目!$S$25),入力項目!$S$26,0)
)</f>
        <v>-30000</v>
      </c>
      <c r="AF122">
        <f ca="1">-(
_xlfn.IFS(
R122&lt;=入力項目!$S$11,0,
AND(R122&gt;=入力項目!$S$11+1,R122&lt;=3),IFERROR(VLOOKUP(入力項目!$S$12,子育て関連マスタ!$I$4:$M$5,4,FALSE),0),
AND(R122&gt;=4,R122&lt;=6),IFERROR(VLOOKUP(入力項目!$S$13,子育て関連マスタ!$I$9:$M$12,4,FALSE),0),
AND(R122&gt;=7,R122&lt;=12),IFERROR(VLOOKUP(入力項目!$S$14,子育て関連マスタ!$I$16:$M$17,4,FALSE),0),
AND(R122&gt;=13,R122&lt;=15),IFERROR(VLOOKUP(入力項目!$S$15,子育て関連マスタ!$I$21:$M$22,4,FALSE),0),
AND(R122&gt;=16,R122&lt;=18),IFERROR(VLOOKUP(入力項目!$S$16,子育て関連マスタ!$I$26:$M$28,4,FALSE),0),
AND(R122&gt;=19,R122&lt;=20,入力項目!$S$16="高専"),IFERROR(VLOOKUP(入力項目!$S$16,子育て関連マスタ!$I$26:$M$28,4,FALSE),0),
AND(R122&gt;=19,R122&lt;=20,入力項目!$S$16&lt;&gt;"高専"),IFERROR(VLOOKUP(入力項目!$S$17,子育て関連マスタ!$I$32:$M$37,4,FALSE),0),
AND(R122&gt;=21,R122&lt;=22,入力項目!$S$16="高専"),IFERROR(VLOOKUP(入力項目!$S$17,子育て関連マスタ!$I$32:$M$34,4,FALSE),0),
AND(R122&gt;=21,R122&lt;=22,入力項目!$S$16&lt;&gt;"高専"),IFERROR(VLOOKUP(入力項目!$S$17,子育て関連マスタ!$I$32:$M$34,4,FALSE),0),
R122&gt;=23,0
) +
IF($D122=4,
  IFERROR(_xlfn.IFS(
  R122&lt;=入力項目!$S$11,0,
  AND(R122=入力項目!$S$11),IFERROR(VLOOKUP(入力項目!$S$12,子育て関連マスタ!$I$4:$M$5,2,FALSE),0),
  AND(R122=4),IFERROR(VLOOKUP(入力項目!$S$13,子育て関連マスタ!$I$9:$M$12,2,FALSE),0),
  AND(R122=7),IFERROR(VLOOKUP(入力項目!$S$14,子育て関連マスタ!$I$16:$M$17,2,FALSE),0),
  AND(R122=13),IFERROR(VLOOKUP(入力項目!$S$15,子育て関連マスタ!$I$21:$M$22,2,FALSE),0),
  AND(R122=16),IFERROR(VLOOKUP(入力項目!$S$16,子育て関連マスタ!$I$26:$M$28,2,FALSE),0),
  AND(R122=19,入力項目!$S$16&lt;&gt;"高専"),IFERROR(VLOOKUP(入力項目!$S$17,子育て関連マスタ!$I$32:$M$37,2,FALSE),0),
  AND(R122=21,入力項目!$S$16="高専"),IFERROR(VLOOKUP(入力項目!$S$17,子育て関連マスタ!$I$32:$M$37,2,FALSE),0),
  R122&gt;=22,0
  ),0),0
) +
IF(AND(R122&gt;=1,R122&lt;=15),IF($D122=入力項目!$S$8,入力項目!$S$3,0),0) +
IF(AND(R122&gt;=1,R122&lt;=15),IF($D122=5,入力項目!$S$4,0),0) +
IF(AND(R122&gt;=1,R122&lt;=15),IF($D122=12,入力項目!$S$5,0),0) +
IF(AND(入力項目!$S$7=$A122,入力項目!$S$8=$D122),子育て関連マスタ!$C$14,0) +
IFERROR(IF(AND(YEAR(EDATE(DATE(入力項目!$S$7,入力項目!$S$8,1),1))=$A122,MONTH(EDATE(DATE(入力項目!$S$7,入力項目!$S$8,1),1))=$D122),子育て関連マスタ!$C$15,0),0) +
IF(AND(OR(R122=3,R122=5,R122=7),$D122=11),子育て関連マスタ!$C$17,0) +
IF(AND(R122=20,$D122=1),子育て関連マスタ!$C$18,0) +
IF(AND(R122=20,$D122=1),
IFERROR(_xlfn.IFS(
入力項目!$S$10="男",子育て関連マスタ!$C$18,
入力項目!$S$10="女",子育て関連マスタ!$C$19
),0),0
) +
IF(AND(R122&gt;=入力項目!$S$18,R122&lt;=入力項目!$S$19),入力項目!$S$20,0) +
IF(AND(R122&gt;=入力項目!$S$21,R122&lt;=入力項目!$S$22),入力項目!$S$23,0) +
IF(AND(R122&gt;=入力項目!$S$24,R122&lt;=入力項目!$S$25),入力項目!$S$26,0)
)</f>
        <v>0</v>
      </c>
      <c r="AG122">
        <f ca="1">-(
_xlfn.IFS(
S122&lt;=入力項目!$S$11,0,
AND(S122&gt;=入力項目!$S$11+1,S122&lt;=3),IFERROR(VLOOKUP(入力項目!$S$12,子育て関連マスタ!$I$4:$M$5,4,FALSE),0),
AND(S122&gt;=4,S122&lt;=6),IFERROR(VLOOKUP(入力項目!$S$13,子育て関連マスタ!$I$9:$M$12,4,FALSE),0),
AND(S122&gt;=7,S122&lt;=12),IFERROR(VLOOKUP(入力項目!$S$14,子育て関連マスタ!$I$16:$M$17,4,FALSE),0),
AND(S122&gt;=13,S122&lt;=15),IFERROR(VLOOKUP(入力項目!$S$15,子育て関連マスタ!$I$21:$M$22,4,FALSE),0),
AND(S122&gt;=16,S122&lt;=18),IFERROR(VLOOKUP(入力項目!$S$16,子育て関連マスタ!$I$26:$M$28,4,FALSE),0),
AND(S122&gt;=19,S122&lt;=20,入力項目!$S$16="高専"),IFERROR(VLOOKUP(入力項目!$S$16,子育て関連マスタ!$I$26:$M$28,4,FALSE),0),
AND(S122&gt;=19,S122&lt;=20,入力項目!$S$16&lt;&gt;"高専"),IFERROR(VLOOKUP(入力項目!$S$17,子育て関連マスタ!$I$32:$M$37,4,FALSE),0),
AND(S122&gt;=21,S122&lt;=22,入力項目!$S$16="高専"),IFERROR(VLOOKUP(入力項目!$S$17,子育て関連マスタ!$I$32:$M$34,4,FALSE),0),
AND(S122&gt;=21,S122&lt;=22,入力項目!$S$16&lt;&gt;"高専"),IFERROR(VLOOKUP(入力項目!$S$17,子育て関連マスタ!$I$32:$M$34,4,FALSE),0),
S122&gt;=23,0
) +
IF($D122=4,
  IFERROR(_xlfn.IFS(
  S122&lt;=入力項目!$S$11,0,
  AND(S122=入力項目!$S$11),IFERROR(VLOOKUP(入力項目!$S$12,子育て関連マスタ!$I$4:$M$5,2,FALSE),0),
  AND(S122=4),IFERROR(VLOOKUP(入力項目!$S$13,子育て関連マスタ!$I$9:$M$12,2,FALSE),0),
  AND(S122=7),IFERROR(VLOOKUP(入力項目!$S$14,子育て関連マスタ!$I$16:$M$17,2,FALSE),0),
  AND(S122=13),IFERROR(VLOOKUP(入力項目!$S$15,子育て関連マスタ!$I$21:$M$22,2,FALSE),0),
  AND(S122=16),IFERROR(VLOOKUP(入力項目!$S$16,子育て関連マスタ!$I$26:$M$28,2,FALSE),0),
  AND(S122=19,入力項目!$S$16&lt;&gt;"高専"),IFERROR(VLOOKUP(入力項目!$S$17,子育て関連マスタ!$I$32:$M$37,2,FALSE),0),
  AND(S122=21,入力項目!$S$16="高専"),IFERROR(VLOOKUP(入力項目!$S$17,子育て関連マスタ!$I$32:$M$37,2,FALSE),0),
  S122&gt;=22,0
  ),0),0
) +
IF(AND(S122&gt;=1,S122&lt;=15),IF($D122=入力項目!$S$8,入力項目!$S$3,0),0) +
IF(AND(S122&gt;=1,S122&lt;=15),IF($D122=5,入力項目!$S$4,0),0) +
IF(AND(S122&gt;=1,S122&lt;=15),IF($D122=12,入力項目!$S$5,0),0) +
IF(AND(入力項目!$S$7=$A122,入力項目!$S$8=$D122),子育て関連マスタ!$C$14,0) +
IFERROR(IF(AND(YEAR(EDATE(DATE(入力項目!$S$7,入力項目!$S$8,1),1))=$A122,MONTH(EDATE(DATE(入力項目!$S$7,入力項目!$S$8,1),1))=$D122),子育て関連マスタ!$C$15,0),0) +
IF(AND(OR(S122=3,S122=5,S122=7),$D122=11),子育て関連マスタ!$C$17,0) +
IF(AND(S122=20,$D122=1),子育て関連マスタ!$C$18,0) +
IF(AND(S122=20,$D122=1),
IFERROR(_xlfn.IFS(
入力項目!$S$10="男",子育て関連マスタ!$C$18,
入力項目!$S$10="女",子育て関連マスタ!$C$19
),0),0
) +
IF(AND(S122&gt;=入力項目!$S$18,S122&lt;=入力項目!$S$19),入力項目!$S$20,0) +
IF(AND(S122&gt;=入力項目!$S$21,S122&lt;=入力項目!$S$22),入力項目!$S$23,0) +
IF(AND(S122&gt;=入力項目!$S$24,S122&lt;=入力項目!$S$25),入力項目!$S$26,0)
)</f>
        <v>0</v>
      </c>
      <c r="AH122">
        <f ca="1">-(
_xlfn.IFS(
T122&lt;=入力項目!$S$11,0,
AND(T122&gt;=入力項目!$S$11+1,T122&lt;=3),IFERROR(VLOOKUP(入力項目!$S$12,子育て関連マスタ!$I$4:$M$5,4,FALSE),0),
AND(T122&gt;=4,T122&lt;=6),IFERROR(VLOOKUP(入力項目!$S$13,子育て関連マスタ!$I$9:$M$12,4,FALSE),0),
AND(T122&gt;=7,T122&lt;=12),IFERROR(VLOOKUP(入力項目!$S$14,子育て関連マスタ!$I$16:$M$17,4,FALSE),0),
AND(T122&gt;=13,T122&lt;=15),IFERROR(VLOOKUP(入力項目!$S$15,子育て関連マスタ!$I$21:$M$22,4,FALSE),0),
AND(T122&gt;=16,T122&lt;=18),IFERROR(VLOOKUP(入力項目!$S$16,子育て関連マスタ!$I$26:$M$28,4,FALSE),0),
AND(T122&gt;=19,T122&lt;=20,入力項目!$S$16="高専"),IFERROR(VLOOKUP(入力項目!$S$16,子育て関連マスタ!$I$26:$M$28,4,FALSE),0),
AND(T122&gt;=19,T122&lt;=20,入力項目!$S$16&lt;&gt;"高専"),IFERROR(VLOOKUP(入力項目!$S$17,子育て関連マスタ!$I$32:$M$37,4,FALSE),0),
AND(T122&gt;=21,T122&lt;=22,入力項目!$S$16="高専"),IFERROR(VLOOKUP(入力項目!$S$17,子育て関連マスタ!$I$32:$M$34,4,FALSE),0),
AND(T122&gt;=21,T122&lt;=22,入力項目!$S$16&lt;&gt;"高専"),IFERROR(VLOOKUP(入力項目!$S$17,子育て関連マスタ!$I$32:$M$34,4,FALSE),0),
T122&gt;=23,0
) +
IF($D122=4,
  IFERROR(_xlfn.IFS(
  T122&lt;=入力項目!$S$11,0,
  AND(T122=入力項目!$S$11),IFERROR(VLOOKUP(入力項目!$S$12,子育て関連マスタ!$I$4:$M$5,2,FALSE),0),
  AND(T122=4),IFERROR(VLOOKUP(入力項目!$S$13,子育て関連マスタ!$I$9:$M$12,2,FALSE),0),
  AND(T122=7),IFERROR(VLOOKUP(入力項目!$S$14,子育て関連マスタ!$I$16:$M$17,2,FALSE),0),
  AND(T122=13),IFERROR(VLOOKUP(入力項目!$S$15,子育て関連マスタ!$I$21:$M$22,2,FALSE),0),
  AND(T122=16),IFERROR(VLOOKUP(入力項目!$S$16,子育て関連マスタ!$I$26:$M$28,2,FALSE),0),
  AND(T122=19,入力項目!$S$16&lt;&gt;"高専"),IFERROR(VLOOKUP(入力項目!$S$17,子育て関連マスタ!$I$32:$M$37,2,FALSE),0),
  AND(T122=21,入力項目!$S$16="高専"),IFERROR(VLOOKUP(入力項目!$S$17,子育て関連マスタ!$I$32:$M$37,2,FALSE),0),
  T122&gt;=22,0
  ),0),0
) +
IF(AND(T122&gt;=1,T122&lt;=15),IF($D122=入力項目!$S$8,入力項目!$S$3,0),0) +
IF(AND(T122&gt;=1,T122&lt;=15),IF($D122=5,入力項目!$S$4,0),0) +
IF(AND(T122&gt;=1,T122&lt;=15),IF($D122=12,入力項目!$S$5,0),0) +
IF(AND(入力項目!$S$7=$A122,入力項目!$S$8=$D122),子育て関連マスタ!$C$14,0) +
IFERROR(IF(AND(YEAR(EDATE(DATE(入力項目!$S$7,入力項目!$S$8,1),1))=$A122,MONTH(EDATE(DATE(入力項目!$S$7,入力項目!$S$8,1),1))=$D122),子育て関連マスタ!$C$15,0),0) +
IF(AND(OR(T122=3,T122=5,T122=7),$D122=11),子育て関連マスタ!$C$17,0) +
IF(AND(T122=20,$D122=1),子育て関連マスタ!$C$18,0) +
IF(AND(T122=20,$D122=1),
IFERROR(_xlfn.IFS(
入力項目!$S$10="男",子育て関連マスタ!$C$18,
入力項目!$S$10="女",子育て関連マスタ!$C$19
),0),0
) +
IF(AND(T122&gt;=入力項目!$S$18,T122&lt;=入力項目!$S$19),入力項目!$S$20,0) +
IF(AND(T122&gt;=入力項目!$S$21,T122&lt;=入力項目!$S$22),入力項目!$S$23,0) +
IF(AND(T122&gt;=入力項目!$S$24,T122&lt;=入力項目!$S$25),入力項目!$S$26,0)
)</f>
        <v>0</v>
      </c>
      <c r="AI122">
        <f ca="1">-(
_xlfn.IFS(
U122&lt;=入力項目!$S$11,0,
AND(U122&gt;=入力項目!$S$11+1,U122&lt;=3),IFERROR(VLOOKUP(入力項目!$S$12,子育て関連マスタ!$I$4:$M$5,4,FALSE),0),
AND(U122&gt;=4,U122&lt;=6),IFERROR(VLOOKUP(入力項目!$S$13,子育て関連マスタ!$I$9:$M$12,4,FALSE),0),
AND(U122&gt;=7,U122&lt;=12),IFERROR(VLOOKUP(入力項目!$S$14,子育て関連マスタ!$I$16:$M$17,4,FALSE),0),
AND(U122&gt;=13,U122&lt;=15),IFERROR(VLOOKUP(入力項目!$S$15,子育て関連マスタ!$I$21:$M$22,4,FALSE),0),
AND(U122&gt;=16,U122&lt;=18),IFERROR(VLOOKUP(入力項目!$S$16,子育て関連マスタ!$I$26:$M$28,4,FALSE),0),
AND(U122&gt;=19,U122&lt;=20,入力項目!$S$16="高専"),IFERROR(VLOOKUP(入力項目!$S$16,子育て関連マスタ!$I$26:$M$28,4,FALSE),0),
AND(U122&gt;=19,U122&lt;=20,入力項目!$S$16&lt;&gt;"高専"),IFERROR(VLOOKUP(入力項目!$S$17,子育て関連マスタ!$I$32:$M$37,4,FALSE),0),
AND(U122&gt;=21,U122&lt;=22,入力項目!$S$16="高専"),IFERROR(VLOOKUP(入力項目!$S$17,子育て関連マスタ!$I$32:$M$34,4,FALSE),0),
AND(U122&gt;=21,U122&lt;=22,入力項目!$S$16&lt;&gt;"高専"),IFERROR(VLOOKUP(入力項目!$S$17,子育て関連マスタ!$I$32:$M$34,4,FALSE),0),
U122&gt;=23,0
) +
IF($D122=4,
  IFERROR(_xlfn.IFS(
  U122&lt;=入力項目!$S$11,0,
  AND(U122=入力項目!$S$11),IFERROR(VLOOKUP(入力項目!$S$12,子育て関連マスタ!$I$4:$M$5,2,FALSE),0),
  AND(U122=4),IFERROR(VLOOKUP(入力項目!$S$13,子育て関連マスタ!$I$9:$M$12,2,FALSE),0),
  AND(U122=7),IFERROR(VLOOKUP(入力項目!$S$14,子育て関連マスタ!$I$16:$M$17,2,FALSE),0),
  AND(U122=13),IFERROR(VLOOKUP(入力項目!$S$15,子育て関連マスタ!$I$21:$M$22,2,FALSE),0),
  AND(U122=16),IFERROR(VLOOKUP(入力項目!$S$16,子育て関連マスタ!$I$26:$M$28,2,FALSE),0),
  AND(U122=19,入力項目!$S$16&lt;&gt;"高専"),IFERROR(VLOOKUP(入力項目!$S$17,子育て関連マスタ!$I$32:$M$37,2,FALSE),0),
  AND(U122=21,入力項目!$S$16="高専"),IFERROR(VLOOKUP(入力項目!$S$17,子育て関連マスタ!$I$32:$M$37,2,FALSE),0),
  U122&gt;=22,0
  ),0),0
) +
IF(AND(U122&gt;=1,U122&lt;=15),IF($D122=入力項目!$S$8,入力項目!$S$3,0),0) +
IF(AND(U122&gt;=1,U122&lt;=15),IF($D122=5,入力項目!$S$4,0),0) +
IF(AND(U122&gt;=1,U122&lt;=15),IF($D122=12,入力項目!$S$5,0),0) +
IF(AND(入力項目!$S$7=$A122,入力項目!$S$8=$D122),子育て関連マスタ!$C$14,0) +
IFERROR(IF(AND(YEAR(EDATE(DATE(入力項目!$S$7,入力項目!$S$8,1),1))=$A122,MONTH(EDATE(DATE(入力項目!$S$7,入力項目!$S$8,1),1))=$D122),子育て関連マスタ!$C$15,0),0) +
IF(AND(OR(U122=3,U122=5,U122=7),$D122=11),子育て関連マスタ!$C$17,0) +
IF(AND(U122=20,$D122=1),子育て関連マスタ!$C$18,0) +
IF(AND(U122=20,$D122=1),
IFERROR(_xlfn.IFS(
入力項目!$S$10="男",子育て関連マスタ!$C$18,
入力項目!$S$10="女",子育て関連マスタ!$C$19
),0),0
) +
IF(AND(U122&gt;=入力項目!$S$18,U122&lt;=入力項目!$S$19),入力項目!$S$20,0) +
IF(AND(U122&gt;=入力項目!$S$21,U122&lt;=入力項目!$S$22),入力項目!$S$23,0) +
IF(AND(U122&gt;=入力項目!$S$24,U122&lt;=入力項目!$S$25),入力項目!$S$26,0)
)</f>
        <v>0</v>
      </c>
      <c r="AJ122" s="10">
        <f ca="1">-VLOOKUP($D122,月別収支!$A$2:$H$13,7,FALSE)</f>
        <v>-20000</v>
      </c>
    </row>
    <row r="123" spans="1:36" x14ac:dyDescent="0.4">
      <c r="A123">
        <f t="shared" ca="1" si="37"/>
        <v>2034</v>
      </c>
      <c r="B123">
        <f t="shared" ca="1" si="27"/>
        <v>2034</v>
      </c>
      <c r="C123">
        <f t="shared" ca="1" si="28"/>
        <v>10</v>
      </c>
      <c r="D123">
        <f t="shared" ca="1" si="38"/>
        <v>9</v>
      </c>
      <c r="E123" t="str">
        <f t="shared" ca="1" si="22"/>
        <v>2034年9月</v>
      </c>
      <c r="F123">
        <f ca="1">IF(OR(入力項目!$N$5&lt;$A123,AND(入力項目!$N$5=$A123,入力項目!$N$6&lt;$D123)),IF(F122=0,1,IF(G123=12,F122+1,F122)),0)</f>
        <v>9</v>
      </c>
      <c r="G123">
        <f ca="1">IF(OR(入力項目!$N$5&lt;$A123,AND(入力項目!$N$5=$A123,入力項目!$N$6&lt;$D123)),IF(G122=12,1,G122+1),0)</f>
        <v>11</v>
      </c>
      <c r="H123" t="str">
        <f t="shared" ca="1" si="23"/>
        <v>9_11</v>
      </c>
      <c r="I123">
        <f ca="1">IF(
  IFERROR(AND($C123&gt;0,MOD($C123,入力項目!$N$22)=0,$D123=入力項目!$N$23), FALSE),
  1,
  IF(
    AND(I122&gt;0,J122=12),
    IF(I122=入力項目!$N$28, 0, I122+1),
    I122
  )
)</f>
        <v>1</v>
      </c>
      <c r="J123">
        <f ca="1">IF($D123=入力項目!$N$23,1,IFERROR(J122+1,1))</f>
        <v>4</v>
      </c>
      <c r="K123" t="str">
        <f t="shared" ca="1" si="24"/>
        <v>1_4</v>
      </c>
      <c r="L123">
        <f ca="1">L122+IF(入力項目!$D$4=$D123,1,0)</f>
        <v>38</v>
      </c>
      <c r="M123" t="str">
        <f t="shared" ca="1" si="25"/>
        <v>38歳</v>
      </c>
      <c r="N123">
        <f t="shared" ca="1" si="29"/>
        <v>39</v>
      </c>
      <c r="O123" t="str">
        <f t="shared" ca="1" si="26"/>
        <v>39歳</v>
      </c>
      <c r="P123">
        <f t="shared" ca="1" si="30"/>
        <v>14</v>
      </c>
      <c r="Q123">
        <f t="shared" ca="1" si="31"/>
        <v>12</v>
      </c>
      <c r="R123">
        <f t="shared" ca="1" si="32"/>
        <v>2035</v>
      </c>
      <c r="S123">
        <f t="shared" ca="1" si="33"/>
        <v>2035</v>
      </c>
      <c r="T123">
        <f t="shared" ca="1" si="34"/>
        <v>2035</v>
      </c>
      <c r="U123">
        <f t="shared" ca="1" si="35"/>
        <v>2035</v>
      </c>
      <c r="V123" s="10">
        <f t="shared" ca="1" si="36"/>
        <v>14825611</v>
      </c>
      <c r="W123" s="10">
        <f ca="1">IF($L123&lt;その他マスタ!$B$1,VLOOKUP($D123,月別収支!$A$2:$H$13,2,FALSE),その他マスタ!$B$3)+IF(AND($L123=その他マスタ!$B$1,入力項目!$I$9="あり",$D123=入力項目!$D$4),その他マスタ!$B$2,0)</f>
        <v>300000</v>
      </c>
      <c r="X123" s="10">
        <f ca="1">-IF(入力項目!$K$5=TRUE,
IF($F123+$G123&lt;3,VLOOKUP($D123,月別収支!$A$2:$H$13,8,FALSE),0)+IFERROR(VLOOKUP($H123,住宅ローン計算!C:P,13,FALSE),0)+IF($F123&gt;1,IF(OR($G123=3,$G123=6,$G123=9,$G123=12),ROUNDUP(入力項目!$N$18/4,0),0),0),
VLOOKUP($D123,月別収支!$A$2:$H$13,8,FALSE))</f>
        <v>-52677</v>
      </c>
      <c r="Y123" s="10">
        <f ca="1">-VLOOKUP($D123,月別収支!$A$2:$H$13,3,FALSE)</f>
        <v>-75000</v>
      </c>
      <c r="Z123" s="10">
        <f ca="1">-VLOOKUP($D123,月別収支!$A$2:$H$13,4,FALSE)</f>
        <v>-27000</v>
      </c>
      <c r="AA123" s="10">
        <f ca="1">-VLOOKUP($D123,月別収支!$A$2:$H$13,6,FALSE)</f>
        <v>-10000</v>
      </c>
      <c r="AB123" s="10">
        <f ca="1">-(
VLOOKUP($D123,月別収支!$A$2:$H$13,5,FALSE)+IF(AND(入力項目!$I$27&lt;=$A123,ISEVEN($A123-入力項目!$I$27),入力項目!$I$28=$D123),入力項目!$I$26,0)
+IF(入力項目!$K$26=TRUE,
IFERROR(VLOOKUP($K123,マイカーローン計算!C:P,13,FALSE),0),
IFERROR(
  IF(AND($C123&gt;0,MOD($C123,入力項目!$N$22)=0,$D123=入力項目!$N$23),入力項目!$N$24,0),
 0
)
)
)</f>
        <v>-20000</v>
      </c>
      <c r="AC123" s="10">
        <f ca="1">-IF($A123&lt;入力項目!$N$33,入力項目!$N$35,IF(AND($A123=入力項目!$N$33,$D123&lt;=入力項目!$N$34),入力項目!$N$35,0))</f>
        <v>0</v>
      </c>
      <c r="AD123">
        <f ca="1">-(
_xlfn.IFS(
P123&lt;=入力項目!$S$11,0,
AND(P123&gt;=入力項目!$S$11+1,P123&lt;=3),IFERROR(VLOOKUP(入力項目!$S$12,子育て関連マスタ!$I$4:$M$5,4,FALSE),0),
AND(P123&gt;=4,P123&lt;=6),IFERROR(VLOOKUP(入力項目!$S$13,子育て関連マスタ!$I$9:$M$12,4,FALSE),0),
AND(P123&gt;=7,P123&lt;=12),IFERROR(VLOOKUP(入力項目!$S$14,子育て関連マスタ!$I$16:$M$17,4,FALSE),0),
AND(P123&gt;=13,P123&lt;=15),IFERROR(VLOOKUP(入力項目!$S$15,子育て関連マスタ!$I$21:$M$22,4,FALSE),0),
AND(P123&gt;=16,P123&lt;=18),IFERROR(VLOOKUP(入力項目!$S$16,子育て関連マスタ!$I$26:$M$28,4,FALSE),0),
AND(P123&gt;=19,P123&lt;=20,入力項目!$S$16="高専"),IFERROR(VLOOKUP(入力項目!$S$16,子育て関連マスタ!$I$26:$M$28,4,FALSE),0),
AND(P123&gt;=19,P123&lt;=20,入力項目!$S$16&lt;&gt;"高専"),IFERROR(VLOOKUP(入力項目!$S$17,子育て関連マスタ!$I$32:$M$37,4,FALSE),0),
AND(P123&gt;=21,P123&lt;=22,入力項目!$S$16="高専"),IFERROR(VLOOKUP(入力項目!$S$17,子育て関連マスタ!$I$32:$M$34,4,FALSE),0),
AND(P123&gt;=21,P123&lt;=22,入力項目!$S$16&lt;&gt;"高専"),IFERROR(VLOOKUP(入力項目!$S$17,子育て関連マスタ!$I$32:$M$34,4,FALSE),0),
P123&gt;=23,0
) +
IF($D123=4,
  IFERROR(_xlfn.IFS(
  P123&lt;=入力項目!$S$11,0,
  AND(P123=入力項目!$S$11),IFERROR(VLOOKUP(入力項目!$S$12,子育て関連マスタ!$I$4:$M$5,2,FALSE),0),
  AND(P123=4),IFERROR(VLOOKUP(入力項目!$S$13,子育て関連マスタ!$I$9:$M$12,2,FALSE),0),
  AND(P123=7),IFERROR(VLOOKUP(入力項目!$S$14,子育て関連マスタ!$I$16:$M$17,2,FALSE),0),
  AND(P123=13),IFERROR(VLOOKUP(入力項目!$S$15,子育て関連マスタ!$I$21:$M$22,2,FALSE),0),
  AND(P123=16),IFERROR(VLOOKUP(入力項目!$S$16,子育て関連マスタ!$I$26:$M$28,2,FALSE),0),
  AND(P123=19,入力項目!$S$16&lt;&gt;"高専"),IFERROR(VLOOKUP(入力項目!$S$17,子育て関連マスタ!$I$32:$M$37,2,FALSE),0),
  AND(P123=21,入力項目!$S$16="高専"),IFERROR(VLOOKUP(入力項目!$S$17,子育て関連マスタ!$I$32:$M$37,2,FALSE),0),
  P123&gt;=22,0
  ),0),0
) +
IF(AND(P123&gt;=1,P123&lt;=15),IF($D123=入力項目!$S$8,入力項目!$S$3,0),0) +
IF(AND(P123&gt;=1,P123&lt;=15),IF($D123=5,入力項目!$S$4,0),0) +
IF(AND(P123&gt;=1,P123&lt;=15),IF($D123=12,入力項目!$S$5,0),0) +
IF(AND(入力項目!$S$7=$A123,入力項目!$S$8=$D123),子育て関連マスタ!$C$14,0) +
IFERROR(IF(AND(YEAR(EDATE(DATE(入力項目!$S$7,入力項目!$S$8,1),1))=$A123,MONTH(EDATE(DATE(入力項目!$S$7,入力項目!$S$8,1),1))=$D123),子育て関連マスタ!$C$15,0),0) +
IF(AND(OR(P123=3,P123=5,P123=7),$D123=11),子育て関連マスタ!$C$17,0) +
IF(AND(P123=20,$D123=1),子育て関連マスタ!$C$18,0) +
IF(AND(P123=20,$D123=1),
IFERROR(_xlfn.IFS(
入力項目!$S$10="男",子育て関連マスタ!$C$18,
入力項目!$S$10="女",子育て関連マスタ!$C$19
),0),0
) +
IF(AND(P123&gt;=入力項目!$S$18,P123&lt;=入力項目!$S$19),入力項目!$S$20,0) +
IF(AND(P123&gt;=入力項目!$S$21,P123&lt;=入力項目!$S$22),入力項目!$S$23,0) +
IF(AND(P123&gt;=入力項目!$S$24,P123&lt;=入力項目!$S$25),入力項目!$S$26,0)
)</f>
        <v>-45000</v>
      </c>
      <c r="AE123">
        <f ca="1">-(
_xlfn.IFS(
Q123&lt;=入力項目!$S$11,0,
AND(Q123&gt;=入力項目!$S$11+1,Q123&lt;=3),IFERROR(VLOOKUP(入力項目!$S$12,子育て関連マスタ!$I$4:$M$5,4,FALSE),0),
AND(Q123&gt;=4,Q123&lt;=6),IFERROR(VLOOKUP(入力項目!$S$13,子育て関連マスタ!$I$9:$M$12,4,FALSE),0),
AND(Q123&gt;=7,Q123&lt;=12),IFERROR(VLOOKUP(入力項目!$S$14,子育て関連マスタ!$I$16:$M$17,4,FALSE),0),
AND(Q123&gt;=13,Q123&lt;=15),IFERROR(VLOOKUP(入力項目!$S$15,子育て関連マスタ!$I$21:$M$22,4,FALSE),0),
AND(Q123&gt;=16,Q123&lt;=18),IFERROR(VLOOKUP(入力項目!$S$16,子育て関連マスタ!$I$26:$M$28,4,FALSE),0),
AND(Q123&gt;=19,Q123&lt;=20,入力項目!$S$16="高専"),IFERROR(VLOOKUP(入力項目!$S$16,子育て関連マスタ!$I$26:$M$28,4,FALSE),0),
AND(Q123&gt;=19,Q123&lt;=20,入力項目!$S$16&lt;&gt;"高専"),IFERROR(VLOOKUP(入力項目!$S$17,子育て関連マスタ!$I$32:$M$37,4,FALSE),0),
AND(Q123&gt;=21,Q123&lt;=22,入力項目!$S$16="高専"),IFERROR(VLOOKUP(入力項目!$S$17,子育て関連マスタ!$I$32:$M$34,4,FALSE),0),
AND(Q123&gt;=21,Q123&lt;=22,入力項目!$S$16&lt;&gt;"高専"),IFERROR(VLOOKUP(入力項目!$S$17,子育て関連マスタ!$I$32:$M$34,4,FALSE),0),
Q123&gt;=23,0
) +
IF($D123=4,
  IFERROR(_xlfn.IFS(
  Q123&lt;=入力項目!$S$11,0,
  AND(Q123=入力項目!$S$11),IFERROR(VLOOKUP(入力項目!$S$12,子育て関連マスタ!$I$4:$M$5,2,FALSE),0),
  AND(Q123=4),IFERROR(VLOOKUP(入力項目!$S$13,子育て関連マスタ!$I$9:$M$12,2,FALSE),0),
  AND(Q123=7),IFERROR(VLOOKUP(入力項目!$S$14,子育て関連マスタ!$I$16:$M$17,2,FALSE),0),
  AND(Q123=13),IFERROR(VLOOKUP(入力項目!$S$15,子育て関連マスタ!$I$21:$M$22,2,FALSE),0),
  AND(Q123=16),IFERROR(VLOOKUP(入力項目!$S$16,子育て関連マスタ!$I$26:$M$28,2,FALSE),0),
  AND(Q123=19,入力項目!$S$16&lt;&gt;"高専"),IFERROR(VLOOKUP(入力項目!$S$17,子育て関連マスタ!$I$32:$M$37,2,FALSE),0),
  AND(Q123=21,入力項目!$S$16="高専"),IFERROR(VLOOKUP(入力項目!$S$17,子育て関連マスタ!$I$32:$M$37,2,FALSE),0),
  Q123&gt;=22,0
  ),0),0
) +
IF(AND(Q123&gt;=1,Q123&lt;=15),IF($D123=入力項目!$S$8,入力項目!$S$3,0),0) +
IF(AND(Q123&gt;=1,Q123&lt;=15),IF($D123=5,入力項目!$S$4,0),0) +
IF(AND(Q123&gt;=1,Q123&lt;=15),IF($D123=12,入力項目!$S$5,0),0) +
IF(AND(入力項目!$S$7=$A123,入力項目!$S$8=$D123),子育て関連マスタ!$C$14,0) +
IFERROR(IF(AND(YEAR(EDATE(DATE(入力項目!$S$7,入力項目!$S$8,1),1))=$A123,MONTH(EDATE(DATE(入力項目!$S$7,入力項目!$S$8,1),1))=$D123),子育て関連マスタ!$C$15,0),0) +
IF(AND(OR(Q123=3,Q123=5,Q123=7),$D123=11),子育て関連マスタ!$C$17,0) +
IF(AND(Q123=20,$D123=1),子育て関連マスタ!$C$18,0) +
IF(AND(Q123=20,$D123=1),
IFERROR(_xlfn.IFS(
入力項目!$S$10="男",子育て関連マスタ!$C$18,
入力項目!$S$10="女",子育て関連マスタ!$C$19
),0),0
) +
IF(AND(Q123&gt;=入力項目!$S$18,Q123&lt;=入力項目!$S$19),入力項目!$S$20,0) +
IF(AND(Q123&gt;=入力項目!$S$21,Q123&lt;=入力項目!$S$22),入力項目!$S$23,0) +
IF(AND(Q123&gt;=入力項目!$S$24,Q123&lt;=入力項目!$S$25),入力項目!$S$26,0)
)</f>
        <v>-30000</v>
      </c>
      <c r="AF123">
        <f ca="1">-(
_xlfn.IFS(
R123&lt;=入力項目!$S$11,0,
AND(R123&gt;=入力項目!$S$11+1,R123&lt;=3),IFERROR(VLOOKUP(入力項目!$S$12,子育て関連マスタ!$I$4:$M$5,4,FALSE),0),
AND(R123&gt;=4,R123&lt;=6),IFERROR(VLOOKUP(入力項目!$S$13,子育て関連マスタ!$I$9:$M$12,4,FALSE),0),
AND(R123&gt;=7,R123&lt;=12),IFERROR(VLOOKUP(入力項目!$S$14,子育て関連マスタ!$I$16:$M$17,4,FALSE),0),
AND(R123&gt;=13,R123&lt;=15),IFERROR(VLOOKUP(入力項目!$S$15,子育て関連マスタ!$I$21:$M$22,4,FALSE),0),
AND(R123&gt;=16,R123&lt;=18),IFERROR(VLOOKUP(入力項目!$S$16,子育て関連マスタ!$I$26:$M$28,4,FALSE),0),
AND(R123&gt;=19,R123&lt;=20,入力項目!$S$16="高専"),IFERROR(VLOOKUP(入力項目!$S$16,子育て関連マスタ!$I$26:$M$28,4,FALSE),0),
AND(R123&gt;=19,R123&lt;=20,入力項目!$S$16&lt;&gt;"高専"),IFERROR(VLOOKUP(入力項目!$S$17,子育て関連マスタ!$I$32:$M$37,4,FALSE),0),
AND(R123&gt;=21,R123&lt;=22,入力項目!$S$16="高専"),IFERROR(VLOOKUP(入力項目!$S$17,子育て関連マスタ!$I$32:$M$34,4,FALSE),0),
AND(R123&gt;=21,R123&lt;=22,入力項目!$S$16&lt;&gt;"高専"),IFERROR(VLOOKUP(入力項目!$S$17,子育て関連マスタ!$I$32:$M$34,4,FALSE),0),
R123&gt;=23,0
) +
IF($D123=4,
  IFERROR(_xlfn.IFS(
  R123&lt;=入力項目!$S$11,0,
  AND(R123=入力項目!$S$11),IFERROR(VLOOKUP(入力項目!$S$12,子育て関連マスタ!$I$4:$M$5,2,FALSE),0),
  AND(R123=4),IFERROR(VLOOKUP(入力項目!$S$13,子育て関連マスタ!$I$9:$M$12,2,FALSE),0),
  AND(R123=7),IFERROR(VLOOKUP(入力項目!$S$14,子育て関連マスタ!$I$16:$M$17,2,FALSE),0),
  AND(R123=13),IFERROR(VLOOKUP(入力項目!$S$15,子育て関連マスタ!$I$21:$M$22,2,FALSE),0),
  AND(R123=16),IFERROR(VLOOKUP(入力項目!$S$16,子育て関連マスタ!$I$26:$M$28,2,FALSE),0),
  AND(R123=19,入力項目!$S$16&lt;&gt;"高専"),IFERROR(VLOOKUP(入力項目!$S$17,子育て関連マスタ!$I$32:$M$37,2,FALSE),0),
  AND(R123=21,入力項目!$S$16="高専"),IFERROR(VLOOKUP(入力項目!$S$17,子育て関連マスタ!$I$32:$M$37,2,FALSE),0),
  R123&gt;=22,0
  ),0),0
) +
IF(AND(R123&gt;=1,R123&lt;=15),IF($D123=入力項目!$S$8,入力項目!$S$3,0),0) +
IF(AND(R123&gt;=1,R123&lt;=15),IF($D123=5,入力項目!$S$4,0),0) +
IF(AND(R123&gt;=1,R123&lt;=15),IF($D123=12,入力項目!$S$5,0),0) +
IF(AND(入力項目!$S$7=$A123,入力項目!$S$8=$D123),子育て関連マスタ!$C$14,0) +
IFERROR(IF(AND(YEAR(EDATE(DATE(入力項目!$S$7,入力項目!$S$8,1),1))=$A123,MONTH(EDATE(DATE(入力項目!$S$7,入力項目!$S$8,1),1))=$D123),子育て関連マスタ!$C$15,0),0) +
IF(AND(OR(R123=3,R123=5,R123=7),$D123=11),子育て関連マスタ!$C$17,0) +
IF(AND(R123=20,$D123=1),子育て関連マスタ!$C$18,0) +
IF(AND(R123=20,$D123=1),
IFERROR(_xlfn.IFS(
入力項目!$S$10="男",子育て関連マスタ!$C$18,
入力項目!$S$10="女",子育て関連マスタ!$C$19
),0),0
) +
IF(AND(R123&gt;=入力項目!$S$18,R123&lt;=入力項目!$S$19),入力項目!$S$20,0) +
IF(AND(R123&gt;=入力項目!$S$21,R123&lt;=入力項目!$S$22),入力項目!$S$23,0) +
IF(AND(R123&gt;=入力項目!$S$24,R123&lt;=入力項目!$S$25),入力項目!$S$26,0)
)</f>
        <v>0</v>
      </c>
      <c r="AG123">
        <f ca="1">-(
_xlfn.IFS(
S123&lt;=入力項目!$S$11,0,
AND(S123&gt;=入力項目!$S$11+1,S123&lt;=3),IFERROR(VLOOKUP(入力項目!$S$12,子育て関連マスタ!$I$4:$M$5,4,FALSE),0),
AND(S123&gt;=4,S123&lt;=6),IFERROR(VLOOKUP(入力項目!$S$13,子育て関連マスタ!$I$9:$M$12,4,FALSE),0),
AND(S123&gt;=7,S123&lt;=12),IFERROR(VLOOKUP(入力項目!$S$14,子育て関連マスタ!$I$16:$M$17,4,FALSE),0),
AND(S123&gt;=13,S123&lt;=15),IFERROR(VLOOKUP(入力項目!$S$15,子育て関連マスタ!$I$21:$M$22,4,FALSE),0),
AND(S123&gt;=16,S123&lt;=18),IFERROR(VLOOKUP(入力項目!$S$16,子育て関連マスタ!$I$26:$M$28,4,FALSE),0),
AND(S123&gt;=19,S123&lt;=20,入力項目!$S$16="高専"),IFERROR(VLOOKUP(入力項目!$S$16,子育て関連マスタ!$I$26:$M$28,4,FALSE),0),
AND(S123&gt;=19,S123&lt;=20,入力項目!$S$16&lt;&gt;"高専"),IFERROR(VLOOKUP(入力項目!$S$17,子育て関連マスタ!$I$32:$M$37,4,FALSE),0),
AND(S123&gt;=21,S123&lt;=22,入力項目!$S$16="高専"),IFERROR(VLOOKUP(入力項目!$S$17,子育て関連マスタ!$I$32:$M$34,4,FALSE),0),
AND(S123&gt;=21,S123&lt;=22,入力項目!$S$16&lt;&gt;"高専"),IFERROR(VLOOKUP(入力項目!$S$17,子育て関連マスタ!$I$32:$M$34,4,FALSE),0),
S123&gt;=23,0
) +
IF($D123=4,
  IFERROR(_xlfn.IFS(
  S123&lt;=入力項目!$S$11,0,
  AND(S123=入力項目!$S$11),IFERROR(VLOOKUP(入力項目!$S$12,子育て関連マスタ!$I$4:$M$5,2,FALSE),0),
  AND(S123=4),IFERROR(VLOOKUP(入力項目!$S$13,子育て関連マスタ!$I$9:$M$12,2,FALSE),0),
  AND(S123=7),IFERROR(VLOOKUP(入力項目!$S$14,子育て関連マスタ!$I$16:$M$17,2,FALSE),0),
  AND(S123=13),IFERROR(VLOOKUP(入力項目!$S$15,子育て関連マスタ!$I$21:$M$22,2,FALSE),0),
  AND(S123=16),IFERROR(VLOOKUP(入力項目!$S$16,子育て関連マスタ!$I$26:$M$28,2,FALSE),0),
  AND(S123=19,入力項目!$S$16&lt;&gt;"高専"),IFERROR(VLOOKUP(入力項目!$S$17,子育て関連マスタ!$I$32:$M$37,2,FALSE),0),
  AND(S123=21,入力項目!$S$16="高専"),IFERROR(VLOOKUP(入力項目!$S$17,子育て関連マスタ!$I$32:$M$37,2,FALSE),0),
  S123&gt;=22,0
  ),0),0
) +
IF(AND(S123&gt;=1,S123&lt;=15),IF($D123=入力項目!$S$8,入力項目!$S$3,0),0) +
IF(AND(S123&gt;=1,S123&lt;=15),IF($D123=5,入力項目!$S$4,0),0) +
IF(AND(S123&gt;=1,S123&lt;=15),IF($D123=12,入力項目!$S$5,0),0) +
IF(AND(入力項目!$S$7=$A123,入力項目!$S$8=$D123),子育て関連マスタ!$C$14,0) +
IFERROR(IF(AND(YEAR(EDATE(DATE(入力項目!$S$7,入力項目!$S$8,1),1))=$A123,MONTH(EDATE(DATE(入力項目!$S$7,入力項目!$S$8,1),1))=$D123),子育て関連マスタ!$C$15,0),0) +
IF(AND(OR(S123=3,S123=5,S123=7),$D123=11),子育て関連マスタ!$C$17,0) +
IF(AND(S123=20,$D123=1),子育て関連マスタ!$C$18,0) +
IF(AND(S123=20,$D123=1),
IFERROR(_xlfn.IFS(
入力項目!$S$10="男",子育て関連マスタ!$C$18,
入力項目!$S$10="女",子育て関連マスタ!$C$19
),0),0
) +
IF(AND(S123&gt;=入力項目!$S$18,S123&lt;=入力項目!$S$19),入力項目!$S$20,0) +
IF(AND(S123&gt;=入力項目!$S$21,S123&lt;=入力項目!$S$22),入力項目!$S$23,0) +
IF(AND(S123&gt;=入力項目!$S$24,S123&lt;=入力項目!$S$25),入力項目!$S$26,0)
)</f>
        <v>0</v>
      </c>
      <c r="AH123">
        <f ca="1">-(
_xlfn.IFS(
T123&lt;=入力項目!$S$11,0,
AND(T123&gt;=入力項目!$S$11+1,T123&lt;=3),IFERROR(VLOOKUP(入力項目!$S$12,子育て関連マスタ!$I$4:$M$5,4,FALSE),0),
AND(T123&gt;=4,T123&lt;=6),IFERROR(VLOOKUP(入力項目!$S$13,子育て関連マスタ!$I$9:$M$12,4,FALSE),0),
AND(T123&gt;=7,T123&lt;=12),IFERROR(VLOOKUP(入力項目!$S$14,子育て関連マスタ!$I$16:$M$17,4,FALSE),0),
AND(T123&gt;=13,T123&lt;=15),IFERROR(VLOOKUP(入力項目!$S$15,子育て関連マスタ!$I$21:$M$22,4,FALSE),0),
AND(T123&gt;=16,T123&lt;=18),IFERROR(VLOOKUP(入力項目!$S$16,子育て関連マスタ!$I$26:$M$28,4,FALSE),0),
AND(T123&gt;=19,T123&lt;=20,入力項目!$S$16="高専"),IFERROR(VLOOKUP(入力項目!$S$16,子育て関連マスタ!$I$26:$M$28,4,FALSE),0),
AND(T123&gt;=19,T123&lt;=20,入力項目!$S$16&lt;&gt;"高専"),IFERROR(VLOOKUP(入力項目!$S$17,子育て関連マスタ!$I$32:$M$37,4,FALSE),0),
AND(T123&gt;=21,T123&lt;=22,入力項目!$S$16="高専"),IFERROR(VLOOKUP(入力項目!$S$17,子育て関連マスタ!$I$32:$M$34,4,FALSE),0),
AND(T123&gt;=21,T123&lt;=22,入力項目!$S$16&lt;&gt;"高専"),IFERROR(VLOOKUP(入力項目!$S$17,子育て関連マスタ!$I$32:$M$34,4,FALSE),0),
T123&gt;=23,0
) +
IF($D123=4,
  IFERROR(_xlfn.IFS(
  T123&lt;=入力項目!$S$11,0,
  AND(T123=入力項目!$S$11),IFERROR(VLOOKUP(入力項目!$S$12,子育て関連マスタ!$I$4:$M$5,2,FALSE),0),
  AND(T123=4),IFERROR(VLOOKUP(入力項目!$S$13,子育て関連マスタ!$I$9:$M$12,2,FALSE),0),
  AND(T123=7),IFERROR(VLOOKUP(入力項目!$S$14,子育て関連マスタ!$I$16:$M$17,2,FALSE),0),
  AND(T123=13),IFERROR(VLOOKUP(入力項目!$S$15,子育て関連マスタ!$I$21:$M$22,2,FALSE),0),
  AND(T123=16),IFERROR(VLOOKUP(入力項目!$S$16,子育て関連マスタ!$I$26:$M$28,2,FALSE),0),
  AND(T123=19,入力項目!$S$16&lt;&gt;"高専"),IFERROR(VLOOKUP(入力項目!$S$17,子育て関連マスタ!$I$32:$M$37,2,FALSE),0),
  AND(T123=21,入力項目!$S$16="高専"),IFERROR(VLOOKUP(入力項目!$S$17,子育て関連マスタ!$I$32:$M$37,2,FALSE),0),
  T123&gt;=22,0
  ),0),0
) +
IF(AND(T123&gt;=1,T123&lt;=15),IF($D123=入力項目!$S$8,入力項目!$S$3,0),0) +
IF(AND(T123&gt;=1,T123&lt;=15),IF($D123=5,入力項目!$S$4,0),0) +
IF(AND(T123&gt;=1,T123&lt;=15),IF($D123=12,入力項目!$S$5,0),0) +
IF(AND(入力項目!$S$7=$A123,入力項目!$S$8=$D123),子育て関連マスタ!$C$14,0) +
IFERROR(IF(AND(YEAR(EDATE(DATE(入力項目!$S$7,入力項目!$S$8,1),1))=$A123,MONTH(EDATE(DATE(入力項目!$S$7,入力項目!$S$8,1),1))=$D123),子育て関連マスタ!$C$15,0),0) +
IF(AND(OR(T123=3,T123=5,T123=7),$D123=11),子育て関連マスタ!$C$17,0) +
IF(AND(T123=20,$D123=1),子育て関連マスタ!$C$18,0) +
IF(AND(T123=20,$D123=1),
IFERROR(_xlfn.IFS(
入力項目!$S$10="男",子育て関連マスタ!$C$18,
入力項目!$S$10="女",子育て関連マスタ!$C$19
),0),0
) +
IF(AND(T123&gt;=入力項目!$S$18,T123&lt;=入力項目!$S$19),入力項目!$S$20,0) +
IF(AND(T123&gt;=入力項目!$S$21,T123&lt;=入力項目!$S$22),入力項目!$S$23,0) +
IF(AND(T123&gt;=入力項目!$S$24,T123&lt;=入力項目!$S$25),入力項目!$S$26,0)
)</f>
        <v>0</v>
      </c>
      <c r="AI123">
        <f ca="1">-(
_xlfn.IFS(
U123&lt;=入力項目!$S$11,0,
AND(U123&gt;=入力項目!$S$11+1,U123&lt;=3),IFERROR(VLOOKUP(入力項目!$S$12,子育て関連マスタ!$I$4:$M$5,4,FALSE),0),
AND(U123&gt;=4,U123&lt;=6),IFERROR(VLOOKUP(入力項目!$S$13,子育て関連マスタ!$I$9:$M$12,4,FALSE),0),
AND(U123&gt;=7,U123&lt;=12),IFERROR(VLOOKUP(入力項目!$S$14,子育て関連マスタ!$I$16:$M$17,4,FALSE),0),
AND(U123&gt;=13,U123&lt;=15),IFERROR(VLOOKUP(入力項目!$S$15,子育て関連マスタ!$I$21:$M$22,4,FALSE),0),
AND(U123&gt;=16,U123&lt;=18),IFERROR(VLOOKUP(入力項目!$S$16,子育て関連マスタ!$I$26:$M$28,4,FALSE),0),
AND(U123&gt;=19,U123&lt;=20,入力項目!$S$16="高専"),IFERROR(VLOOKUP(入力項目!$S$16,子育て関連マスタ!$I$26:$M$28,4,FALSE),0),
AND(U123&gt;=19,U123&lt;=20,入力項目!$S$16&lt;&gt;"高専"),IFERROR(VLOOKUP(入力項目!$S$17,子育て関連マスタ!$I$32:$M$37,4,FALSE),0),
AND(U123&gt;=21,U123&lt;=22,入力項目!$S$16="高専"),IFERROR(VLOOKUP(入力項目!$S$17,子育て関連マスタ!$I$32:$M$34,4,FALSE),0),
AND(U123&gt;=21,U123&lt;=22,入力項目!$S$16&lt;&gt;"高専"),IFERROR(VLOOKUP(入力項目!$S$17,子育て関連マスタ!$I$32:$M$34,4,FALSE),0),
U123&gt;=23,0
) +
IF($D123=4,
  IFERROR(_xlfn.IFS(
  U123&lt;=入力項目!$S$11,0,
  AND(U123=入力項目!$S$11),IFERROR(VLOOKUP(入力項目!$S$12,子育て関連マスタ!$I$4:$M$5,2,FALSE),0),
  AND(U123=4),IFERROR(VLOOKUP(入力項目!$S$13,子育て関連マスタ!$I$9:$M$12,2,FALSE),0),
  AND(U123=7),IFERROR(VLOOKUP(入力項目!$S$14,子育て関連マスタ!$I$16:$M$17,2,FALSE),0),
  AND(U123=13),IFERROR(VLOOKUP(入力項目!$S$15,子育て関連マスタ!$I$21:$M$22,2,FALSE),0),
  AND(U123=16),IFERROR(VLOOKUP(入力項目!$S$16,子育て関連マスタ!$I$26:$M$28,2,FALSE),0),
  AND(U123=19,入力項目!$S$16&lt;&gt;"高専"),IFERROR(VLOOKUP(入力項目!$S$17,子育て関連マスタ!$I$32:$M$37,2,FALSE),0),
  AND(U123=21,入力項目!$S$16="高専"),IFERROR(VLOOKUP(入力項目!$S$17,子育て関連マスタ!$I$32:$M$37,2,FALSE),0),
  U123&gt;=22,0
  ),0),0
) +
IF(AND(U123&gt;=1,U123&lt;=15),IF($D123=入力項目!$S$8,入力項目!$S$3,0),0) +
IF(AND(U123&gt;=1,U123&lt;=15),IF($D123=5,入力項目!$S$4,0),0) +
IF(AND(U123&gt;=1,U123&lt;=15),IF($D123=12,入力項目!$S$5,0),0) +
IF(AND(入力項目!$S$7=$A123,入力項目!$S$8=$D123),子育て関連マスタ!$C$14,0) +
IFERROR(IF(AND(YEAR(EDATE(DATE(入力項目!$S$7,入力項目!$S$8,1),1))=$A123,MONTH(EDATE(DATE(入力項目!$S$7,入力項目!$S$8,1),1))=$D123),子育て関連マスタ!$C$15,0),0) +
IF(AND(OR(U123=3,U123=5,U123=7),$D123=11),子育て関連マスタ!$C$17,0) +
IF(AND(U123=20,$D123=1),子育て関連マスタ!$C$18,0) +
IF(AND(U123=20,$D123=1),
IFERROR(_xlfn.IFS(
入力項目!$S$10="男",子育て関連マスタ!$C$18,
入力項目!$S$10="女",子育て関連マスタ!$C$19
),0),0
) +
IF(AND(U123&gt;=入力項目!$S$18,U123&lt;=入力項目!$S$19),入力項目!$S$20,0) +
IF(AND(U123&gt;=入力項目!$S$21,U123&lt;=入力項目!$S$22),入力項目!$S$23,0) +
IF(AND(U123&gt;=入力項目!$S$24,U123&lt;=入力項目!$S$25),入力項目!$S$26,0)
)</f>
        <v>0</v>
      </c>
      <c r="AJ123" s="10">
        <f ca="1">-VLOOKUP($D123,月別収支!$A$2:$H$13,7,FALSE)</f>
        <v>-20000</v>
      </c>
    </row>
    <row r="124" spans="1:36" x14ac:dyDescent="0.4">
      <c r="A124">
        <f t="shared" ca="1" si="37"/>
        <v>2034</v>
      </c>
      <c r="B124">
        <f t="shared" ca="1" si="27"/>
        <v>2034</v>
      </c>
      <c r="C124">
        <f t="shared" ca="1" si="28"/>
        <v>10</v>
      </c>
      <c r="D124">
        <f t="shared" ca="1" si="38"/>
        <v>10</v>
      </c>
      <c r="E124" t="str">
        <f t="shared" ca="1" si="22"/>
        <v>2034年10月</v>
      </c>
      <c r="F124">
        <f ca="1">IF(OR(入力項目!$N$5&lt;$A124,AND(入力項目!$N$5=$A124,入力項目!$N$6&lt;$D124)),IF(F123=0,1,IF(G124=12,F123+1,F123)),0)</f>
        <v>10</v>
      </c>
      <c r="G124">
        <f ca="1">IF(OR(入力項目!$N$5&lt;$A124,AND(入力項目!$N$5=$A124,入力項目!$N$6&lt;$D124)),IF(G123=12,1,G123+1),0)</f>
        <v>12</v>
      </c>
      <c r="H124" t="str">
        <f t="shared" ca="1" si="23"/>
        <v>10_12</v>
      </c>
      <c r="I124">
        <f ca="1">IF(
  IFERROR(AND($C124&gt;0,MOD($C124,入力項目!$N$22)=0,$D124=入力項目!$N$23), FALSE),
  1,
  IF(
    AND(I123&gt;0,J123=12),
    IF(I123=入力項目!$N$28, 0, I123+1),
    I123
  )
)</f>
        <v>1</v>
      </c>
      <c r="J124">
        <f ca="1">IF($D124=入力項目!$N$23,1,IFERROR(J123+1,1))</f>
        <v>5</v>
      </c>
      <c r="K124" t="str">
        <f t="shared" ca="1" si="24"/>
        <v>1_5</v>
      </c>
      <c r="L124">
        <f ca="1">L123+IF(入力項目!$D$4=$D124,1,0)</f>
        <v>39</v>
      </c>
      <c r="M124" t="str">
        <f t="shared" ca="1" si="25"/>
        <v>39歳</v>
      </c>
      <c r="N124">
        <f t="shared" ca="1" si="29"/>
        <v>39</v>
      </c>
      <c r="O124" t="str">
        <f t="shared" ca="1" si="26"/>
        <v>39歳</v>
      </c>
      <c r="P124">
        <f t="shared" ca="1" si="30"/>
        <v>14</v>
      </c>
      <c r="Q124">
        <f t="shared" ca="1" si="31"/>
        <v>12</v>
      </c>
      <c r="R124">
        <f t="shared" ca="1" si="32"/>
        <v>2035</v>
      </c>
      <c r="S124">
        <f t="shared" ca="1" si="33"/>
        <v>2035</v>
      </c>
      <c r="T124">
        <f t="shared" ca="1" si="34"/>
        <v>2035</v>
      </c>
      <c r="U124">
        <f t="shared" ca="1" si="35"/>
        <v>2035</v>
      </c>
      <c r="V124" s="10">
        <f t="shared" ca="1" si="36"/>
        <v>14808434</v>
      </c>
      <c r="W124" s="10">
        <f ca="1">IF($L124&lt;その他マスタ!$B$1,VLOOKUP($D124,月別収支!$A$2:$H$13,2,FALSE),その他マスタ!$B$3)+IF(AND($L124=その他マスタ!$B$1,入力項目!$I$9="あり",$D124=入力項目!$D$4),その他マスタ!$B$2,0)</f>
        <v>300000</v>
      </c>
      <c r="X124" s="10">
        <f ca="1">-IF(入力項目!$K$5=TRUE,
IF($F124+$G124&lt;3,VLOOKUP($D124,月別収支!$A$2:$H$13,8,FALSE),0)+IFERROR(VLOOKUP($H124,住宅ローン計算!C:P,13,FALSE),0)+IF($F124&gt;1,IF(OR($G124=3,$G124=6,$G124=9,$G124=12),ROUNDUP(入力項目!$N$18/4,0),0),0),
VLOOKUP($D124,月別収支!$A$2:$H$13,8,FALSE))</f>
        <v>-90177</v>
      </c>
      <c r="Y124" s="10">
        <f ca="1">-VLOOKUP($D124,月別収支!$A$2:$H$13,3,FALSE)</f>
        <v>-75000</v>
      </c>
      <c r="Z124" s="10">
        <f ca="1">-VLOOKUP($D124,月別収支!$A$2:$H$13,4,FALSE)</f>
        <v>-27000</v>
      </c>
      <c r="AA124" s="10">
        <f ca="1">-VLOOKUP($D124,月別収支!$A$2:$H$13,6,FALSE)</f>
        <v>-10000</v>
      </c>
      <c r="AB124" s="10">
        <f ca="1">-(
VLOOKUP($D124,月別収支!$A$2:$H$13,5,FALSE)+IF(AND(入力項目!$I$27&lt;=$A124,ISEVEN($A124-入力項目!$I$27),入力項目!$I$28=$D124),入力項目!$I$26,0)
+IF(入力項目!$K$26=TRUE,
IFERROR(VLOOKUP($K124,マイカーローン計算!C:P,13,FALSE),0),
IFERROR(
  IF(AND($C124&gt;0,MOD($C124,入力項目!$N$22)=0,$D124=入力項目!$N$23),入力項目!$N$24,0),
 0
)
)
)</f>
        <v>-20000</v>
      </c>
      <c r="AC124" s="10">
        <f ca="1">-IF($A124&lt;入力項目!$N$33,入力項目!$N$35,IF(AND($A124=入力項目!$N$33,$D124&lt;=入力項目!$N$34),入力項目!$N$35,0))</f>
        <v>0</v>
      </c>
      <c r="AD124">
        <f ca="1">-(
_xlfn.IFS(
P124&lt;=入力項目!$S$11,0,
AND(P124&gt;=入力項目!$S$11+1,P124&lt;=3),IFERROR(VLOOKUP(入力項目!$S$12,子育て関連マスタ!$I$4:$M$5,4,FALSE),0),
AND(P124&gt;=4,P124&lt;=6),IFERROR(VLOOKUP(入力項目!$S$13,子育て関連マスタ!$I$9:$M$12,4,FALSE),0),
AND(P124&gt;=7,P124&lt;=12),IFERROR(VLOOKUP(入力項目!$S$14,子育て関連マスタ!$I$16:$M$17,4,FALSE),0),
AND(P124&gt;=13,P124&lt;=15),IFERROR(VLOOKUP(入力項目!$S$15,子育て関連マスタ!$I$21:$M$22,4,FALSE),0),
AND(P124&gt;=16,P124&lt;=18),IFERROR(VLOOKUP(入力項目!$S$16,子育て関連マスタ!$I$26:$M$28,4,FALSE),0),
AND(P124&gt;=19,P124&lt;=20,入力項目!$S$16="高専"),IFERROR(VLOOKUP(入力項目!$S$16,子育て関連マスタ!$I$26:$M$28,4,FALSE),0),
AND(P124&gt;=19,P124&lt;=20,入力項目!$S$16&lt;&gt;"高専"),IFERROR(VLOOKUP(入力項目!$S$17,子育て関連マスタ!$I$32:$M$37,4,FALSE),0),
AND(P124&gt;=21,P124&lt;=22,入力項目!$S$16="高専"),IFERROR(VLOOKUP(入力項目!$S$17,子育て関連マスタ!$I$32:$M$34,4,FALSE),0),
AND(P124&gt;=21,P124&lt;=22,入力項目!$S$16&lt;&gt;"高専"),IFERROR(VLOOKUP(入力項目!$S$17,子育て関連マスタ!$I$32:$M$34,4,FALSE),0),
P124&gt;=23,0
) +
IF($D124=4,
  IFERROR(_xlfn.IFS(
  P124&lt;=入力項目!$S$11,0,
  AND(P124=入力項目!$S$11),IFERROR(VLOOKUP(入力項目!$S$12,子育て関連マスタ!$I$4:$M$5,2,FALSE),0),
  AND(P124=4),IFERROR(VLOOKUP(入力項目!$S$13,子育て関連マスタ!$I$9:$M$12,2,FALSE),0),
  AND(P124=7),IFERROR(VLOOKUP(入力項目!$S$14,子育て関連マスタ!$I$16:$M$17,2,FALSE),0),
  AND(P124=13),IFERROR(VLOOKUP(入力項目!$S$15,子育て関連マスタ!$I$21:$M$22,2,FALSE),0),
  AND(P124=16),IFERROR(VLOOKUP(入力項目!$S$16,子育て関連マスタ!$I$26:$M$28,2,FALSE),0),
  AND(P124=19,入力項目!$S$16&lt;&gt;"高専"),IFERROR(VLOOKUP(入力項目!$S$17,子育て関連マスタ!$I$32:$M$37,2,FALSE),0),
  AND(P124=21,入力項目!$S$16="高専"),IFERROR(VLOOKUP(入力項目!$S$17,子育て関連マスタ!$I$32:$M$37,2,FALSE),0),
  P124&gt;=22,0
  ),0),0
) +
IF(AND(P124&gt;=1,P124&lt;=15),IF($D124=入力項目!$S$8,入力項目!$S$3,0),0) +
IF(AND(P124&gt;=1,P124&lt;=15),IF($D124=5,入力項目!$S$4,0),0) +
IF(AND(P124&gt;=1,P124&lt;=15),IF($D124=12,入力項目!$S$5,0),0) +
IF(AND(入力項目!$S$7=$A124,入力項目!$S$8=$D124),子育て関連マスタ!$C$14,0) +
IFERROR(IF(AND(YEAR(EDATE(DATE(入力項目!$S$7,入力項目!$S$8,1),1))=$A124,MONTH(EDATE(DATE(入力項目!$S$7,入力項目!$S$8,1),1))=$D124),子育て関連マスタ!$C$15,0),0) +
IF(AND(OR(P124=3,P124=5,P124=7),$D124=11),子育て関連マスタ!$C$17,0) +
IF(AND(P124=20,$D124=1),子育て関連マスタ!$C$18,0) +
IF(AND(P124=20,$D124=1),
IFERROR(_xlfn.IFS(
入力項目!$S$10="男",子育て関連マスタ!$C$18,
入力項目!$S$10="女",子育て関連マスタ!$C$19
),0),0
) +
IF(AND(P124&gt;=入力項目!$S$18,P124&lt;=入力項目!$S$19),入力項目!$S$20,0) +
IF(AND(P124&gt;=入力項目!$S$21,P124&lt;=入力項目!$S$22),入力項目!$S$23,0) +
IF(AND(P124&gt;=入力項目!$S$24,P124&lt;=入力項目!$S$25),入力項目!$S$26,0)
)</f>
        <v>-45000</v>
      </c>
      <c r="AE124">
        <f ca="1">-(
_xlfn.IFS(
Q124&lt;=入力項目!$S$11,0,
AND(Q124&gt;=入力項目!$S$11+1,Q124&lt;=3),IFERROR(VLOOKUP(入力項目!$S$12,子育て関連マスタ!$I$4:$M$5,4,FALSE),0),
AND(Q124&gt;=4,Q124&lt;=6),IFERROR(VLOOKUP(入力項目!$S$13,子育て関連マスタ!$I$9:$M$12,4,FALSE),0),
AND(Q124&gt;=7,Q124&lt;=12),IFERROR(VLOOKUP(入力項目!$S$14,子育て関連マスタ!$I$16:$M$17,4,FALSE),0),
AND(Q124&gt;=13,Q124&lt;=15),IFERROR(VLOOKUP(入力項目!$S$15,子育て関連マスタ!$I$21:$M$22,4,FALSE),0),
AND(Q124&gt;=16,Q124&lt;=18),IFERROR(VLOOKUP(入力項目!$S$16,子育て関連マスタ!$I$26:$M$28,4,FALSE),0),
AND(Q124&gt;=19,Q124&lt;=20,入力項目!$S$16="高専"),IFERROR(VLOOKUP(入力項目!$S$16,子育て関連マスタ!$I$26:$M$28,4,FALSE),0),
AND(Q124&gt;=19,Q124&lt;=20,入力項目!$S$16&lt;&gt;"高専"),IFERROR(VLOOKUP(入力項目!$S$17,子育て関連マスタ!$I$32:$M$37,4,FALSE),0),
AND(Q124&gt;=21,Q124&lt;=22,入力項目!$S$16="高専"),IFERROR(VLOOKUP(入力項目!$S$17,子育て関連マスタ!$I$32:$M$34,4,FALSE),0),
AND(Q124&gt;=21,Q124&lt;=22,入力項目!$S$16&lt;&gt;"高専"),IFERROR(VLOOKUP(入力項目!$S$17,子育て関連マスタ!$I$32:$M$34,4,FALSE),0),
Q124&gt;=23,0
) +
IF($D124=4,
  IFERROR(_xlfn.IFS(
  Q124&lt;=入力項目!$S$11,0,
  AND(Q124=入力項目!$S$11),IFERROR(VLOOKUP(入力項目!$S$12,子育て関連マスタ!$I$4:$M$5,2,FALSE),0),
  AND(Q124=4),IFERROR(VLOOKUP(入力項目!$S$13,子育て関連マスタ!$I$9:$M$12,2,FALSE),0),
  AND(Q124=7),IFERROR(VLOOKUP(入力項目!$S$14,子育て関連マスタ!$I$16:$M$17,2,FALSE),0),
  AND(Q124=13),IFERROR(VLOOKUP(入力項目!$S$15,子育て関連マスタ!$I$21:$M$22,2,FALSE),0),
  AND(Q124=16),IFERROR(VLOOKUP(入力項目!$S$16,子育て関連マスタ!$I$26:$M$28,2,FALSE),0),
  AND(Q124=19,入力項目!$S$16&lt;&gt;"高専"),IFERROR(VLOOKUP(入力項目!$S$17,子育て関連マスタ!$I$32:$M$37,2,FALSE),0),
  AND(Q124=21,入力項目!$S$16="高専"),IFERROR(VLOOKUP(入力項目!$S$17,子育て関連マスタ!$I$32:$M$37,2,FALSE),0),
  Q124&gt;=22,0
  ),0),0
) +
IF(AND(Q124&gt;=1,Q124&lt;=15),IF($D124=入力項目!$S$8,入力項目!$S$3,0),0) +
IF(AND(Q124&gt;=1,Q124&lt;=15),IF($D124=5,入力項目!$S$4,0),0) +
IF(AND(Q124&gt;=1,Q124&lt;=15),IF($D124=12,入力項目!$S$5,0),0) +
IF(AND(入力項目!$S$7=$A124,入力項目!$S$8=$D124),子育て関連マスタ!$C$14,0) +
IFERROR(IF(AND(YEAR(EDATE(DATE(入力項目!$S$7,入力項目!$S$8,1),1))=$A124,MONTH(EDATE(DATE(入力項目!$S$7,入力項目!$S$8,1),1))=$D124),子育て関連マスタ!$C$15,0),0) +
IF(AND(OR(Q124=3,Q124=5,Q124=7),$D124=11),子育て関連マスタ!$C$17,0) +
IF(AND(Q124=20,$D124=1),子育て関連マスタ!$C$18,0) +
IF(AND(Q124=20,$D124=1),
IFERROR(_xlfn.IFS(
入力項目!$S$10="男",子育て関連マスタ!$C$18,
入力項目!$S$10="女",子育て関連マスタ!$C$19
),0),0
) +
IF(AND(Q124&gt;=入力項目!$S$18,Q124&lt;=入力項目!$S$19),入力項目!$S$20,0) +
IF(AND(Q124&gt;=入力項目!$S$21,Q124&lt;=入力項目!$S$22),入力項目!$S$23,0) +
IF(AND(Q124&gt;=入力項目!$S$24,Q124&lt;=入力項目!$S$25),入力項目!$S$26,0)
)</f>
        <v>-30000</v>
      </c>
      <c r="AF124">
        <f ca="1">-(
_xlfn.IFS(
R124&lt;=入力項目!$S$11,0,
AND(R124&gt;=入力項目!$S$11+1,R124&lt;=3),IFERROR(VLOOKUP(入力項目!$S$12,子育て関連マスタ!$I$4:$M$5,4,FALSE),0),
AND(R124&gt;=4,R124&lt;=6),IFERROR(VLOOKUP(入力項目!$S$13,子育て関連マスタ!$I$9:$M$12,4,FALSE),0),
AND(R124&gt;=7,R124&lt;=12),IFERROR(VLOOKUP(入力項目!$S$14,子育て関連マスタ!$I$16:$M$17,4,FALSE),0),
AND(R124&gt;=13,R124&lt;=15),IFERROR(VLOOKUP(入力項目!$S$15,子育て関連マスタ!$I$21:$M$22,4,FALSE),0),
AND(R124&gt;=16,R124&lt;=18),IFERROR(VLOOKUP(入力項目!$S$16,子育て関連マスタ!$I$26:$M$28,4,FALSE),0),
AND(R124&gt;=19,R124&lt;=20,入力項目!$S$16="高専"),IFERROR(VLOOKUP(入力項目!$S$16,子育て関連マスタ!$I$26:$M$28,4,FALSE),0),
AND(R124&gt;=19,R124&lt;=20,入力項目!$S$16&lt;&gt;"高専"),IFERROR(VLOOKUP(入力項目!$S$17,子育て関連マスタ!$I$32:$M$37,4,FALSE),0),
AND(R124&gt;=21,R124&lt;=22,入力項目!$S$16="高専"),IFERROR(VLOOKUP(入力項目!$S$17,子育て関連マスタ!$I$32:$M$34,4,FALSE),0),
AND(R124&gt;=21,R124&lt;=22,入力項目!$S$16&lt;&gt;"高専"),IFERROR(VLOOKUP(入力項目!$S$17,子育て関連マスタ!$I$32:$M$34,4,FALSE),0),
R124&gt;=23,0
) +
IF($D124=4,
  IFERROR(_xlfn.IFS(
  R124&lt;=入力項目!$S$11,0,
  AND(R124=入力項目!$S$11),IFERROR(VLOOKUP(入力項目!$S$12,子育て関連マスタ!$I$4:$M$5,2,FALSE),0),
  AND(R124=4),IFERROR(VLOOKUP(入力項目!$S$13,子育て関連マスタ!$I$9:$M$12,2,FALSE),0),
  AND(R124=7),IFERROR(VLOOKUP(入力項目!$S$14,子育て関連マスタ!$I$16:$M$17,2,FALSE),0),
  AND(R124=13),IFERROR(VLOOKUP(入力項目!$S$15,子育て関連マスタ!$I$21:$M$22,2,FALSE),0),
  AND(R124=16),IFERROR(VLOOKUP(入力項目!$S$16,子育て関連マスタ!$I$26:$M$28,2,FALSE),0),
  AND(R124=19,入力項目!$S$16&lt;&gt;"高専"),IFERROR(VLOOKUP(入力項目!$S$17,子育て関連マスタ!$I$32:$M$37,2,FALSE),0),
  AND(R124=21,入力項目!$S$16="高専"),IFERROR(VLOOKUP(入力項目!$S$17,子育て関連マスタ!$I$32:$M$37,2,FALSE),0),
  R124&gt;=22,0
  ),0),0
) +
IF(AND(R124&gt;=1,R124&lt;=15),IF($D124=入力項目!$S$8,入力項目!$S$3,0),0) +
IF(AND(R124&gt;=1,R124&lt;=15),IF($D124=5,入力項目!$S$4,0),0) +
IF(AND(R124&gt;=1,R124&lt;=15),IF($D124=12,入力項目!$S$5,0),0) +
IF(AND(入力項目!$S$7=$A124,入力項目!$S$8=$D124),子育て関連マスタ!$C$14,0) +
IFERROR(IF(AND(YEAR(EDATE(DATE(入力項目!$S$7,入力項目!$S$8,1),1))=$A124,MONTH(EDATE(DATE(入力項目!$S$7,入力項目!$S$8,1),1))=$D124),子育て関連マスタ!$C$15,0),0) +
IF(AND(OR(R124=3,R124=5,R124=7),$D124=11),子育て関連マスタ!$C$17,0) +
IF(AND(R124=20,$D124=1),子育て関連マスタ!$C$18,0) +
IF(AND(R124=20,$D124=1),
IFERROR(_xlfn.IFS(
入力項目!$S$10="男",子育て関連マスタ!$C$18,
入力項目!$S$10="女",子育て関連マスタ!$C$19
),0),0
) +
IF(AND(R124&gt;=入力項目!$S$18,R124&lt;=入力項目!$S$19),入力項目!$S$20,0) +
IF(AND(R124&gt;=入力項目!$S$21,R124&lt;=入力項目!$S$22),入力項目!$S$23,0) +
IF(AND(R124&gt;=入力項目!$S$24,R124&lt;=入力項目!$S$25),入力項目!$S$26,0)
)</f>
        <v>0</v>
      </c>
      <c r="AG124">
        <f ca="1">-(
_xlfn.IFS(
S124&lt;=入力項目!$S$11,0,
AND(S124&gt;=入力項目!$S$11+1,S124&lt;=3),IFERROR(VLOOKUP(入力項目!$S$12,子育て関連マスタ!$I$4:$M$5,4,FALSE),0),
AND(S124&gt;=4,S124&lt;=6),IFERROR(VLOOKUP(入力項目!$S$13,子育て関連マスタ!$I$9:$M$12,4,FALSE),0),
AND(S124&gt;=7,S124&lt;=12),IFERROR(VLOOKUP(入力項目!$S$14,子育て関連マスタ!$I$16:$M$17,4,FALSE),0),
AND(S124&gt;=13,S124&lt;=15),IFERROR(VLOOKUP(入力項目!$S$15,子育て関連マスタ!$I$21:$M$22,4,FALSE),0),
AND(S124&gt;=16,S124&lt;=18),IFERROR(VLOOKUP(入力項目!$S$16,子育て関連マスタ!$I$26:$M$28,4,FALSE),0),
AND(S124&gt;=19,S124&lt;=20,入力項目!$S$16="高専"),IFERROR(VLOOKUP(入力項目!$S$16,子育て関連マスタ!$I$26:$M$28,4,FALSE),0),
AND(S124&gt;=19,S124&lt;=20,入力項目!$S$16&lt;&gt;"高専"),IFERROR(VLOOKUP(入力項目!$S$17,子育て関連マスタ!$I$32:$M$37,4,FALSE),0),
AND(S124&gt;=21,S124&lt;=22,入力項目!$S$16="高専"),IFERROR(VLOOKUP(入力項目!$S$17,子育て関連マスタ!$I$32:$M$34,4,FALSE),0),
AND(S124&gt;=21,S124&lt;=22,入力項目!$S$16&lt;&gt;"高専"),IFERROR(VLOOKUP(入力項目!$S$17,子育て関連マスタ!$I$32:$M$34,4,FALSE),0),
S124&gt;=23,0
) +
IF($D124=4,
  IFERROR(_xlfn.IFS(
  S124&lt;=入力項目!$S$11,0,
  AND(S124=入力項目!$S$11),IFERROR(VLOOKUP(入力項目!$S$12,子育て関連マスタ!$I$4:$M$5,2,FALSE),0),
  AND(S124=4),IFERROR(VLOOKUP(入力項目!$S$13,子育て関連マスタ!$I$9:$M$12,2,FALSE),0),
  AND(S124=7),IFERROR(VLOOKUP(入力項目!$S$14,子育て関連マスタ!$I$16:$M$17,2,FALSE),0),
  AND(S124=13),IFERROR(VLOOKUP(入力項目!$S$15,子育て関連マスタ!$I$21:$M$22,2,FALSE),0),
  AND(S124=16),IFERROR(VLOOKUP(入力項目!$S$16,子育て関連マスタ!$I$26:$M$28,2,FALSE),0),
  AND(S124=19,入力項目!$S$16&lt;&gt;"高専"),IFERROR(VLOOKUP(入力項目!$S$17,子育て関連マスタ!$I$32:$M$37,2,FALSE),0),
  AND(S124=21,入力項目!$S$16="高専"),IFERROR(VLOOKUP(入力項目!$S$17,子育て関連マスタ!$I$32:$M$37,2,FALSE),0),
  S124&gt;=22,0
  ),0),0
) +
IF(AND(S124&gt;=1,S124&lt;=15),IF($D124=入力項目!$S$8,入力項目!$S$3,0),0) +
IF(AND(S124&gt;=1,S124&lt;=15),IF($D124=5,入力項目!$S$4,0),0) +
IF(AND(S124&gt;=1,S124&lt;=15),IF($D124=12,入力項目!$S$5,0),0) +
IF(AND(入力項目!$S$7=$A124,入力項目!$S$8=$D124),子育て関連マスタ!$C$14,0) +
IFERROR(IF(AND(YEAR(EDATE(DATE(入力項目!$S$7,入力項目!$S$8,1),1))=$A124,MONTH(EDATE(DATE(入力項目!$S$7,入力項目!$S$8,1),1))=$D124),子育て関連マスタ!$C$15,0),0) +
IF(AND(OR(S124=3,S124=5,S124=7),$D124=11),子育て関連マスタ!$C$17,0) +
IF(AND(S124=20,$D124=1),子育て関連マスタ!$C$18,0) +
IF(AND(S124=20,$D124=1),
IFERROR(_xlfn.IFS(
入力項目!$S$10="男",子育て関連マスタ!$C$18,
入力項目!$S$10="女",子育て関連マスタ!$C$19
),0),0
) +
IF(AND(S124&gt;=入力項目!$S$18,S124&lt;=入力項目!$S$19),入力項目!$S$20,0) +
IF(AND(S124&gt;=入力項目!$S$21,S124&lt;=入力項目!$S$22),入力項目!$S$23,0) +
IF(AND(S124&gt;=入力項目!$S$24,S124&lt;=入力項目!$S$25),入力項目!$S$26,0)
)</f>
        <v>0</v>
      </c>
      <c r="AH124">
        <f ca="1">-(
_xlfn.IFS(
T124&lt;=入力項目!$S$11,0,
AND(T124&gt;=入力項目!$S$11+1,T124&lt;=3),IFERROR(VLOOKUP(入力項目!$S$12,子育て関連マスタ!$I$4:$M$5,4,FALSE),0),
AND(T124&gt;=4,T124&lt;=6),IFERROR(VLOOKUP(入力項目!$S$13,子育て関連マスタ!$I$9:$M$12,4,FALSE),0),
AND(T124&gt;=7,T124&lt;=12),IFERROR(VLOOKUP(入力項目!$S$14,子育て関連マスタ!$I$16:$M$17,4,FALSE),0),
AND(T124&gt;=13,T124&lt;=15),IFERROR(VLOOKUP(入力項目!$S$15,子育て関連マスタ!$I$21:$M$22,4,FALSE),0),
AND(T124&gt;=16,T124&lt;=18),IFERROR(VLOOKUP(入力項目!$S$16,子育て関連マスタ!$I$26:$M$28,4,FALSE),0),
AND(T124&gt;=19,T124&lt;=20,入力項目!$S$16="高専"),IFERROR(VLOOKUP(入力項目!$S$16,子育て関連マスタ!$I$26:$M$28,4,FALSE),0),
AND(T124&gt;=19,T124&lt;=20,入力項目!$S$16&lt;&gt;"高専"),IFERROR(VLOOKUP(入力項目!$S$17,子育て関連マスタ!$I$32:$M$37,4,FALSE),0),
AND(T124&gt;=21,T124&lt;=22,入力項目!$S$16="高専"),IFERROR(VLOOKUP(入力項目!$S$17,子育て関連マスタ!$I$32:$M$34,4,FALSE),0),
AND(T124&gt;=21,T124&lt;=22,入力項目!$S$16&lt;&gt;"高専"),IFERROR(VLOOKUP(入力項目!$S$17,子育て関連マスタ!$I$32:$M$34,4,FALSE),0),
T124&gt;=23,0
) +
IF($D124=4,
  IFERROR(_xlfn.IFS(
  T124&lt;=入力項目!$S$11,0,
  AND(T124=入力項目!$S$11),IFERROR(VLOOKUP(入力項目!$S$12,子育て関連マスタ!$I$4:$M$5,2,FALSE),0),
  AND(T124=4),IFERROR(VLOOKUP(入力項目!$S$13,子育て関連マスタ!$I$9:$M$12,2,FALSE),0),
  AND(T124=7),IFERROR(VLOOKUP(入力項目!$S$14,子育て関連マスタ!$I$16:$M$17,2,FALSE),0),
  AND(T124=13),IFERROR(VLOOKUP(入力項目!$S$15,子育て関連マスタ!$I$21:$M$22,2,FALSE),0),
  AND(T124=16),IFERROR(VLOOKUP(入力項目!$S$16,子育て関連マスタ!$I$26:$M$28,2,FALSE),0),
  AND(T124=19,入力項目!$S$16&lt;&gt;"高専"),IFERROR(VLOOKUP(入力項目!$S$17,子育て関連マスタ!$I$32:$M$37,2,FALSE),0),
  AND(T124=21,入力項目!$S$16="高専"),IFERROR(VLOOKUP(入力項目!$S$17,子育て関連マスタ!$I$32:$M$37,2,FALSE),0),
  T124&gt;=22,0
  ),0),0
) +
IF(AND(T124&gt;=1,T124&lt;=15),IF($D124=入力項目!$S$8,入力項目!$S$3,0),0) +
IF(AND(T124&gt;=1,T124&lt;=15),IF($D124=5,入力項目!$S$4,0),0) +
IF(AND(T124&gt;=1,T124&lt;=15),IF($D124=12,入力項目!$S$5,0),0) +
IF(AND(入力項目!$S$7=$A124,入力項目!$S$8=$D124),子育て関連マスタ!$C$14,0) +
IFERROR(IF(AND(YEAR(EDATE(DATE(入力項目!$S$7,入力項目!$S$8,1),1))=$A124,MONTH(EDATE(DATE(入力項目!$S$7,入力項目!$S$8,1),1))=$D124),子育て関連マスタ!$C$15,0),0) +
IF(AND(OR(T124=3,T124=5,T124=7),$D124=11),子育て関連マスタ!$C$17,0) +
IF(AND(T124=20,$D124=1),子育て関連マスタ!$C$18,0) +
IF(AND(T124=20,$D124=1),
IFERROR(_xlfn.IFS(
入力項目!$S$10="男",子育て関連マスタ!$C$18,
入力項目!$S$10="女",子育て関連マスタ!$C$19
),0),0
) +
IF(AND(T124&gt;=入力項目!$S$18,T124&lt;=入力項目!$S$19),入力項目!$S$20,0) +
IF(AND(T124&gt;=入力項目!$S$21,T124&lt;=入力項目!$S$22),入力項目!$S$23,0) +
IF(AND(T124&gt;=入力項目!$S$24,T124&lt;=入力項目!$S$25),入力項目!$S$26,0)
)</f>
        <v>0</v>
      </c>
      <c r="AI124">
        <f ca="1">-(
_xlfn.IFS(
U124&lt;=入力項目!$S$11,0,
AND(U124&gt;=入力項目!$S$11+1,U124&lt;=3),IFERROR(VLOOKUP(入力項目!$S$12,子育て関連マスタ!$I$4:$M$5,4,FALSE),0),
AND(U124&gt;=4,U124&lt;=6),IFERROR(VLOOKUP(入力項目!$S$13,子育て関連マスタ!$I$9:$M$12,4,FALSE),0),
AND(U124&gt;=7,U124&lt;=12),IFERROR(VLOOKUP(入力項目!$S$14,子育て関連マスタ!$I$16:$M$17,4,FALSE),0),
AND(U124&gt;=13,U124&lt;=15),IFERROR(VLOOKUP(入力項目!$S$15,子育て関連マスタ!$I$21:$M$22,4,FALSE),0),
AND(U124&gt;=16,U124&lt;=18),IFERROR(VLOOKUP(入力項目!$S$16,子育て関連マスタ!$I$26:$M$28,4,FALSE),0),
AND(U124&gt;=19,U124&lt;=20,入力項目!$S$16="高専"),IFERROR(VLOOKUP(入力項目!$S$16,子育て関連マスタ!$I$26:$M$28,4,FALSE),0),
AND(U124&gt;=19,U124&lt;=20,入力項目!$S$16&lt;&gt;"高専"),IFERROR(VLOOKUP(入力項目!$S$17,子育て関連マスタ!$I$32:$M$37,4,FALSE),0),
AND(U124&gt;=21,U124&lt;=22,入力項目!$S$16="高専"),IFERROR(VLOOKUP(入力項目!$S$17,子育て関連マスタ!$I$32:$M$34,4,FALSE),0),
AND(U124&gt;=21,U124&lt;=22,入力項目!$S$16&lt;&gt;"高専"),IFERROR(VLOOKUP(入力項目!$S$17,子育て関連マスタ!$I$32:$M$34,4,FALSE),0),
U124&gt;=23,0
) +
IF($D124=4,
  IFERROR(_xlfn.IFS(
  U124&lt;=入力項目!$S$11,0,
  AND(U124=入力項目!$S$11),IFERROR(VLOOKUP(入力項目!$S$12,子育て関連マスタ!$I$4:$M$5,2,FALSE),0),
  AND(U124=4),IFERROR(VLOOKUP(入力項目!$S$13,子育て関連マスタ!$I$9:$M$12,2,FALSE),0),
  AND(U124=7),IFERROR(VLOOKUP(入力項目!$S$14,子育て関連マスタ!$I$16:$M$17,2,FALSE),0),
  AND(U124=13),IFERROR(VLOOKUP(入力項目!$S$15,子育て関連マスタ!$I$21:$M$22,2,FALSE),0),
  AND(U124=16),IFERROR(VLOOKUP(入力項目!$S$16,子育て関連マスタ!$I$26:$M$28,2,FALSE),0),
  AND(U124=19,入力項目!$S$16&lt;&gt;"高専"),IFERROR(VLOOKUP(入力項目!$S$17,子育て関連マスタ!$I$32:$M$37,2,FALSE),0),
  AND(U124=21,入力項目!$S$16="高専"),IFERROR(VLOOKUP(入力項目!$S$17,子育て関連マスタ!$I$32:$M$37,2,FALSE),0),
  U124&gt;=22,0
  ),0),0
) +
IF(AND(U124&gt;=1,U124&lt;=15),IF($D124=入力項目!$S$8,入力項目!$S$3,0),0) +
IF(AND(U124&gt;=1,U124&lt;=15),IF($D124=5,入力項目!$S$4,0),0) +
IF(AND(U124&gt;=1,U124&lt;=15),IF($D124=12,入力項目!$S$5,0),0) +
IF(AND(入力項目!$S$7=$A124,入力項目!$S$8=$D124),子育て関連マスタ!$C$14,0) +
IFERROR(IF(AND(YEAR(EDATE(DATE(入力項目!$S$7,入力項目!$S$8,1),1))=$A124,MONTH(EDATE(DATE(入力項目!$S$7,入力項目!$S$8,1),1))=$D124),子育て関連マスタ!$C$15,0),0) +
IF(AND(OR(U124=3,U124=5,U124=7),$D124=11),子育て関連マスタ!$C$17,0) +
IF(AND(U124=20,$D124=1),子育て関連マスタ!$C$18,0) +
IF(AND(U124=20,$D124=1),
IFERROR(_xlfn.IFS(
入力項目!$S$10="男",子育て関連マスタ!$C$18,
入力項目!$S$10="女",子育て関連マスタ!$C$19
),0),0
) +
IF(AND(U124&gt;=入力項目!$S$18,U124&lt;=入力項目!$S$19),入力項目!$S$20,0) +
IF(AND(U124&gt;=入力項目!$S$21,U124&lt;=入力項目!$S$22),入力項目!$S$23,0) +
IF(AND(U124&gt;=入力項目!$S$24,U124&lt;=入力項目!$S$25),入力項目!$S$26,0)
)</f>
        <v>0</v>
      </c>
      <c r="AJ124" s="10">
        <f ca="1">-VLOOKUP($D124,月別収支!$A$2:$H$13,7,FALSE)</f>
        <v>-20000</v>
      </c>
    </row>
    <row r="125" spans="1:36" x14ac:dyDescent="0.4">
      <c r="A125">
        <f t="shared" ca="1" si="37"/>
        <v>2034</v>
      </c>
      <c r="B125">
        <f t="shared" ca="1" si="27"/>
        <v>2034</v>
      </c>
      <c r="C125">
        <f t="shared" ca="1" si="28"/>
        <v>10</v>
      </c>
      <c r="D125">
        <f t="shared" ca="1" si="38"/>
        <v>11</v>
      </c>
      <c r="E125" t="str">
        <f t="shared" ca="1" si="22"/>
        <v>2034年11月</v>
      </c>
      <c r="F125">
        <f ca="1">IF(OR(入力項目!$N$5&lt;$A125,AND(入力項目!$N$5=$A125,入力項目!$N$6&lt;$D125)),IF(F124=0,1,IF(G125=12,F124+1,F124)),0)</f>
        <v>10</v>
      </c>
      <c r="G125">
        <f ca="1">IF(OR(入力項目!$N$5&lt;$A125,AND(入力項目!$N$5=$A125,入力項目!$N$6&lt;$D125)),IF(G124=12,1,G124+1),0)</f>
        <v>1</v>
      </c>
      <c r="H125" t="str">
        <f t="shared" ca="1" si="23"/>
        <v>10_1</v>
      </c>
      <c r="I125">
        <f ca="1">IF(
  IFERROR(AND($C125&gt;0,MOD($C125,入力項目!$N$22)=0,$D125=入力項目!$N$23), FALSE),
  1,
  IF(
    AND(I124&gt;0,J124=12),
    IF(I124=入力項目!$N$28, 0, I124+1),
    I124
  )
)</f>
        <v>1</v>
      </c>
      <c r="J125">
        <f ca="1">IF($D125=入力項目!$N$23,1,IFERROR(J124+1,1))</f>
        <v>6</v>
      </c>
      <c r="K125" t="str">
        <f t="shared" ca="1" si="24"/>
        <v>1_6</v>
      </c>
      <c r="L125">
        <f ca="1">L124+IF(入力項目!$D$4=$D125,1,0)</f>
        <v>39</v>
      </c>
      <c r="M125" t="str">
        <f t="shared" ca="1" si="25"/>
        <v>39歳</v>
      </c>
      <c r="N125">
        <f t="shared" ca="1" si="29"/>
        <v>39</v>
      </c>
      <c r="O125" t="str">
        <f t="shared" ca="1" si="26"/>
        <v>39歳</v>
      </c>
      <c r="P125">
        <f t="shared" ca="1" si="30"/>
        <v>14</v>
      </c>
      <c r="Q125">
        <f t="shared" ca="1" si="31"/>
        <v>12</v>
      </c>
      <c r="R125">
        <f t="shared" ca="1" si="32"/>
        <v>2035</v>
      </c>
      <c r="S125">
        <f t="shared" ca="1" si="33"/>
        <v>2035</v>
      </c>
      <c r="T125">
        <f t="shared" ca="1" si="34"/>
        <v>2035</v>
      </c>
      <c r="U125">
        <f t="shared" ca="1" si="35"/>
        <v>2035</v>
      </c>
      <c r="V125" s="10">
        <f t="shared" ca="1" si="36"/>
        <v>14828757</v>
      </c>
      <c r="W125" s="10">
        <f ca="1">IF($L125&lt;その他マスタ!$B$1,VLOOKUP($D125,月別収支!$A$2:$H$13,2,FALSE),その他マスタ!$B$3)+IF(AND($L125=その他マスタ!$B$1,入力項目!$I$9="あり",$D125=入力項目!$D$4),その他マスタ!$B$2,0)</f>
        <v>300000</v>
      </c>
      <c r="X125" s="10">
        <f ca="1">-IF(入力項目!$K$5=TRUE,
IF($F125+$G125&lt;3,VLOOKUP($D125,月別収支!$A$2:$H$13,8,FALSE),0)+IFERROR(VLOOKUP($H125,住宅ローン計算!C:P,13,FALSE),0)+IF($F125&gt;1,IF(OR($G125=3,$G125=6,$G125=9,$G125=12),ROUNDUP(入力項目!$N$18/4,0),0),0),
VLOOKUP($D125,月別収支!$A$2:$H$13,8,FALSE))</f>
        <v>-52677</v>
      </c>
      <c r="Y125" s="10">
        <f ca="1">-VLOOKUP($D125,月別収支!$A$2:$H$13,3,FALSE)</f>
        <v>-75000</v>
      </c>
      <c r="Z125" s="10">
        <f ca="1">-VLOOKUP($D125,月別収支!$A$2:$H$13,4,FALSE)</f>
        <v>-27000</v>
      </c>
      <c r="AA125" s="10">
        <f ca="1">-VLOOKUP($D125,月別収支!$A$2:$H$13,6,FALSE)</f>
        <v>-10000</v>
      </c>
      <c r="AB125" s="10">
        <f ca="1">-(
VLOOKUP($D125,月別収支!$A$2:$H$13,5,FALSE)+IF(AND(入力項目!$I$27&lt;=$A125,ISEVEN($A125-入力項目!$I$27),入力項目!$I$28=$D125),入力項目!$I$26,0)
+IF(入力項目!$K$26=TRUE,
IFERROR(VLOOKUP($K125,マイカーローン計算!C:P,13,FALSE),0),
IFERROR(
  IF(AND($C125&gt;0,MOD($C125,入力項目!$N$22)=0,$D125=入力項目!$N$23),入力項目!$N$24,0),
 0
)
)
)</f>
        <v>-20000</v>
      </c>
      <c r="AC125" s="10">
        <f ca="1">-IF($A125&lt;入力項目!$N$33,入力項目!$N$35,IF(AND($A125=入力項目!$N$33,$D125&lt;=入力項目!$N$34),入力項目!$N$35,0))</f>
        <v>0</v>
      </c>
      <c r="AD125">
        <f ca="1">-(
_xlfn.IFS(
P125&lt;=入力項目!$S$11,0,
AND(P125&gt;=入力項目!$S$11+1,P125&lt;=3),IFERROR(VLOOKUP(入力項目!$S$12,子育て関連マスタ!$I$4:$M$5,4,FALSE),0),
AND(P125&gt;=4,P125&lt;=6),IFERROR(VLOOKUP(入力項目!$S$13,子育て関連マスタ!$I$9:$M$12,4,FALSE),0),
AND(P125&gt;=7,P125&lt;=12),IFERROR(VLOOKUP(入力項目!$S$14,子育て関連マスタ!$I$16:$M$17,4,FALSE),0),
AND(P125&gt;=13,P125&lt;=15),IFERROR(VLOOKUP(入力項目!$S$15,子育て関連マスタ!$I$21:$M$22,4,FALSE),0),
AND(P125&gt;=16,P125&lt;=18),IFERROR(VLOOKUP(入力項目!$S$16,子育て関連マスタ!$I$26:$M$28,4,FALSE),0),
AND(P125&gt;=19,P125&lt;=20,入力項目!$S$16="高専"),IFERROR(VLOOKUP(入力項目!$S$16,子育て関連マスタ!$I$26:$M$28,4,FALSE),0),
AND(P125&gt;=19,P125&lt;=20,入力項目!$S$16&lt;&gt;"高専"),IFERROR(VLOOKUP(入力項目!$S$17,子育て関連マスタ!$I$32:$M$37,4,FALSE),0),
AND(P125&gt;=21,P125&lt;=22,入力項目!$S$16="高専"),IFERROR(VLOOKUP(入力項目!$S$17,子育て関連マスタ!$I$32:$M$34,4,FALSE),0),
AND(P125&gt;=21,P125&lt;=22,入力項目!$S$16&lt;&gt;"高専"),IFERROR(VLOOKUP(入力項目!$S$17,子育て関連マスタ!$I$32:$M$34,4,FALSE),0),
P125&gt;=23,0
) +
IF($D125=4,
  IFERROR(_xlfn.IFS(
  P125&lt;=入力項目!$S$11,0,
  AND(P125=入力項目!$S$11),IFERROR(VLOOKUP(入力項目!$S$12,子育て関連マスタ!$I$4:$M$5,2,FALSE),0),
  AND(P125=4),IFERROR(VLOOKUP(入力項目!$S$13,子育て関連マスタ!$I$9:$M$12,2,FALSE),0),
  AND(P125=7),IFERROR(VLOOKUP(入力項目!$S$14,子育て関連マスタ!$I$16:$M$17,2,FALSE),0),
  AND(P125=13),IFERROR(VLOOKUP(入力項目!$S$15,子育て関連マスタ!$I$21:$M$22,2,FALSE),0),
  AND(P125=16),IFERROR(VLOOKUP(入力項目!$S$16,子育て関連マスタ!$I$26:$M$28,2,FALSE),0),
  AND(P125=19,入力項目!$S$16&lt;&gt;"高専"),IFERROR(VLOOKUP(入力項目!$S$17,子育て関連マスタ!$I$32:$M$37,2,FALSE),0),
  AND(P125=21,入力項目!$S$16="高専"),IFERROR(VLOOKUP(入力項目!$S$17,子育て関連マスタ!$I$32:$M$37,2,FALSE),0),
  P125&gt;=22,0
  ),0),0
) +
IF(AND(P125&gt;=1,P125&lt;=15),IF($D125=入力項目!$S$8,入力項目!$S$3,0),0) +
IF(AND(P125&gt;=1,P125&lt;=15),IF($D125=5,入力項目!$S$4,0),0) +
IF(AND(P125&gt;=1,P125&lt;=15),IF($D125=12,入力項目!$S$5,0),0) +
IF(AND(入力項目!$S$7=$A125,入力項目!$S$8=$D125),子育て関連マスタ!$C$14,0) +
IFERROR(IF(AND(YEAR(EDATE(DATE(入力項目!$S$7,入力項目!$S$8,1),1))=$A125,MONTH(EDATE(DATE(入力項目!$S$7,入力項目!$S$8,1),1))=$D125),子育て関連マスタ!$C$15,0),0) +
IF(AND(OR(P125=3,P125=5,P125=7),$D125=11),子育て関連マスタ!$C$17,0) +
IF(AND(P125=20,$D125=1),子育て関連マスタ!$C$18,0) +
IF(AND(P125=20,$D125=1),
IFERROR(_xlfn.IFS(
入力項目!$S$10="男",子育て関連マスタ!$C$18,
入力項目!$S$10="女",子育て関連マスタ!$C$19
),0),0
) +
IF(AND(P125&gt;=入力項目!$S$18,P125&lt;=入力項目!$S$19),入力項目!$S$20,0) +
IF(AND(P125&gt;=入力項目!$S$21,P125&lt;=入力項目!$S$22),入力項目!$S$23,0) +
IF(AND(P125&gt;=入力項目!$S$24,P125&lt;=入力項目!$S$25),入力項目!$S$26,0)
)</f>
        <v>-45000</v>
      </c>
      <c r="AE125">
        <f ca="1">-(
_xlfn.IFS(
Q125&lt;=入力項目!$S$11,0,
AND(Q125&gt;=入力項目!$S$11+1,Q125&lt;=3),IFERROR(VLOOKUP(入力項目!$S$12,子育て関連マスタ!$I$4:$M$5,4,FALSE),0),
AND(Q125&gt;=4,Q125&lt;=6),IFERROR(VLOOKUP(入力項目!$S$13,子育て関連マスタ!$I$9:$M$12,4,FALSE),0),
AND(Q125&gt;=7,Q125&lt;=12),IFERROR(VLOOKUP(入力項目!$S$14,子育て関連マスタ!$I$16:$M$17,4,FALSE),0),
AND(Q125&gt;=13,Q125&lt;=15),IFERROR(VLOOKUP(入力項目!$S$15,子育て関連マスタ!$I$21:$M$22,4,FALSE),0),
AND(Q125&gt;=16,Q125&lt;=18),IFERROR(VLOOKUP(入力項目!$S$16,子育て関連マスタ!$I$26:$M$28,4,FALSE),0),
AND(Q125&gt;=19,Q125&lt;=20,入力項目!$S$16="高専"),IFERROR(VLOOKUP(入力項目!$S$16,子育て関連マスタ!$I$26:$M$28,4,FALSE),0),
AND(Q125&gt;=19,Q125&lt;=20,入力項目!$S$16&lt;&gt;"高専"),IFERROR(VLOOKUP(入力項目!$S$17,子育て関連マスタ!$I$32:$M$37,4,FALSE),0),
AND(Q125&gt;=21,Q125&lt;=22,入力項目!$S$16="高専"),IFERROR(VLOOKUP(入力項目!$S$17,子育て関連マスタ!$I$32:$M$34,4,FALSE),0),
AND(Q125&gt;=21,Q125&lt;=22,入力項目!$S$16&lt;&gt;"高専"),IFERROR(VLOOKUP(入力項目!$S$17,子育て関連マスタ!$I$32:$M$34,4,FALSE),0),
Q125&gt;=23,0
) +
IF($D125=4,
  IFERROR(_xlfn.IFS(
  Q125&lt;=入力項目!$S$11,0,
  AND(Q125=入力項目!$S$11),IFERROR(VLOOKUP(入力項目!$S$12,子育て関連マスタ!$I$4:$M$5,2,FALSE),0),
  AND(Q125=4),IFERROR(VLOOKUP(入力項目!$S$13,子育て関連マスタ!$I$9:$M$12,2,FALSE),0),
  AND(Q125=7),IFERROR(VLOOKUP(入力項目!$S$14,子育て関連マスタ!$I$16:$M$17,2,FALSE),0),
  AND(Q125=13),IFERROR(VLOOKUP(入力項目!$S$15,子育て関連マスタ!$I$21:$M$22,2,FALSE),0),
  AND(Q125=16),IFERROR(VLOOKUP(入力項目!$S$16,子育て関連マスタ!$I$26:$M$28,2,FALSE),0),
  AND(Q125=19,入力項目!$S$16&lt;&gt;"高専"),IFERROR(VLOOKUP(入力項目!$S$17,子育て関連マスタ!$I$32:$M$37,2,FALSE),0),
  AND(Q125=21,入力項目!$S$16="高専"),IFERROR(VLOOKUP(入力項目!$S$17,子育て関連マスタ!$I$32:$M$37,2,FALSE),0),
  Q125&gt;=22,0
  ),0),0
) +
IF(AND(Q125&gt;=1,Q125&lt;=15),IF($D125=入力項目!$S$8,入力項目!$S$3,0),0) +
IF(AND(Q125&gt;=1,Q125&lt;=15),IF($D125=5,入力項目!$S$4,0),0) +
IF(AND(Q125&gt;=1,Q125&lt;=15),IF($D125=12,入力項目!$S$5,0),0) +
IF(AND(入力項目!$S$7=$A125,入力項目!$S$8=$D125),子育て関連マスタ!$C$14,0) +
IFERROR(IF(AND(YEAR(EDATE(DATE(入力項目!$S$7,入力項目!$S$8,1),1))=$A125,MONTH(EDATE(DATE(入力項目!$S$7,入力項目!$S$8,1),1))=$D125),子育て関連マスタ!$C$15,0),0) +
IF(AND(OR(Q125=3,Q125=5,Q125=7),$D125=11),子育て関連マスタ!$C$17,0) +
IF(AND(Q125=20,$D125=1),子育て関連マスタ!$C$18,0) +
IF(AND(Q125=20,$D125=1),
IFERROR(_xlfn.IFS(
入力項目!$S$10="男",子育て関連マスタ!$C$18,
入力項目!$S$10="女",子育て関連マスタ!$C$19
),0),0
) +
IF(AND(Q125&gt;=入力項目!$S$18,Q125&lt;=入力項目!$S$19),入力項目!$S$20,0) +
IF(AND(Q125&gt;=入力項目!$S$21,Q125&lt;=入力項目!$S$22),入力項目!$S$23,0) +
IF(AND(Q125&gt;=入力項目!$S$24,Q125&lt;=入力項目!$S$25),入力項目!$S$26,0)
)</f>
        <v>-30000</v>
      </c>
      <c r="AF125">
        <f ca="1">-(
_xlfn.IFS(
R125&lt;=入力項目!$S$11,0,
AND(R125&gt;=入力項目!$S$11+1,R125&lt;=3),IFERROR(VLOOKUP(入力項目!$S$12,子育て関連マスタ!$I$4:$M$5,4,FALSE),0),
AND(R125&gt;=4,R125&lt;=6),IFERROR(VLOOKUP(入力項目!$S$13,子育て関連マスタ!$I$9:$M$12,4,FALSE),0),
AND(R125&gt;=7,R125&lt;=12),IFERROR(VLOOKUP(入力項目!$S$14,子育て関連マスタ!$I$16:$M$17,4,FALSE),0),
AND(R125&gt;=13,R125&lt;=15),IFERROR(VLOOKUP(入力項目!$S$15,子育て関連マスタ!$I$21:$M$22,4,FALSE),0),
AND(R125&gt;=16,R125&lt;=18),IFERROR(VLOOKUP(入力項目!$S$16,子育て関連マスタ!$I$26:$M$28,4,FALSE),0),
AND(R125&gt;=19,R125&lt;=20,入力項目!$S$16="高専"),IFERROR(VLOOKUP(入力項目!$S$16,子育て関連マスタ!$I$26:$M$28,4,FALSE),0),
AND(R125&gt;=19,R125&lt;=20,入力項目!$S$16&lt;&gt;"高専"),IFERROR(VLOOKUP(入力項目!$S$17,子育て関連マスタ!$I$32:$M$37,4,FALSE),0),
AND(R125&gt;=21,R125&lt;=22,入力項目!$S$16="高専"),IFERROR(VLOOKUP(入力項目!$S$17,子育て関連マスタ!$I$32:$M$34,4,FALSE),0),
AND(R125&gt;=21,R125&lt;=22,入力項目!$S$16&lt;&gt;"高専"),IFERROR(VLOOKUP(入力項目!$S$17,子育て関連マスタ!$I$32:$M$34,4,FALSE),0),
R125&gt;=23,0
) +
IF($D125=4,
  IFERROR(_xlfn.IFS(
  R125&lt;=入力項目!$S$11,0,
  AND(R125=入力項目!$S$11),IFERROR(VLOOKUP(入力項目!$S$12,子育て関連マスタ!$I$4:$M$5,2,FALSE),0),
  AND(R125=4),IFERROR(VLOOKUP(入力項目!$S$13,子育て関連マスタ!$I$9:$M$12,2,FALSE),0),
  AND(R125=7),IFERROR(VLOOKUP(入力項目!$S$14,子育て関連マスタ!$I$16:$M$17,2,FALSE),0),
  AND(R125=13),IFERROR(VLOOKUP(入力項目!$S$15,子育て関連マスタ!$I$21:$M$22,2,FALSE),0),
  AND(R125=16),IFERROR(VLOOKUP(入力項目!$S$16,子育て関連マスタ!$I$26:$M$28,2,FALSE),0),
  AND(R125=19,入力項目!$S$16&lt;&gt;"高専"),IFERROR(VLOOKUP(入力項目!$S$17,子育て関連マスタ!$I$32:$M$37,2,FALSE),0),
  AND(R125=21,入力項目!$S$16="高専"),IFERROR(VLOOKUP(入力項目!$S$17,子育て関連マスタ!$I$32:$M$37,2,FALSE),0),
  R125&gt;=22,0
  ),0),0
) +
IF(AND(R125&gt;=1,R125&lt;=15),IF($D125=入力項目!$S$8,入力項目!$S$3,0),0) +
IF(AND(R125&gt;=1,R125&lt;=15),IF($D125=5,入力項目!$S$4,0),0) +
IF(AND(R125&gt;=1,R125&lt;=15),IF($D125=12,入力項目!$S$5,0),0) +
IF(AND(入力項目!$S$7=$A125,入力項目!$S$8=$D125),子育て関連マスタ!$C$14,0) +
IFERROR(IF(AND(YEAR(EDATE(DATE(入力項目!$S$7,入力項目!$S$8,1),1))=$A125,MONTH(EDATE(DATE(入力項目!$S$7,入力項目!$S$8,1),1))=$D125),子育て関連マスタ!$C$15,0),0) +
IF(AND(OR(R125=3,R125=5,R125=7),$D125=11),子育て関連マスタ!$C$17,0) +
IF(AND(R125=20,$D125=1),子育て関連マスタ!$C$18,0) +
IF(AND(R125=20,$D125=1),
IFERROR(_xlfn.IFS(
入力項目!$S$10="男",子育て関連マスタ!$C$18,
入力項目!$S$10="女",子育て関連マスタ!$C$19
),0),0
) +
IF(AND(R125&gt;=入力項目!$S$18,R125&lt;=入力項目!$S$19),入力項目!$S$20,0) +
IF(AND(R125&gt;=入力項目!$S$21,R125&lt;=入力項目!$S$22),入力項目!$S$23,0) +
IF(AND(R125&gt;=入力項目!$S$24,R125&lt;=入力項目!$S$25),入力項目!$S$26,0)
)</f>
        <v>0</v>
      </c>
      <c r="AG125">
        <f ca="1">-(
_xlfn.IFS(
S125&lt;=入力項目!$S$11,0,
AND(S125&gt;=入力項目!$S$11+1,S125&lt;=3),IFERROR(VLOOKUP(入力項目!$S$12,子育て関連マスタ!$I$4:$M$5,4,FALSE),0),
AND(S125&gt;=4,S125&lt;=6),IFERROR(VLOOKUP(入力項目!$S$13,子育て関連マスタ!$I$9:$M$12,4,FALSE),0),
AND(S125&gt;=7,S125&lt;=12),IFERROR(VLOOKUP(入力項目!$S$14,子育て関連マスタ!$I$16:$M$17,4,FALSE),0),
AND(S125&gt;=13,S125&lt;=15),IFERROR(VLOOKUP(入力項目!$S$15,子育て関連マスタ!$I$21:$M$22,4,FALSE),0),
AND(S125&gt;=16,S125&lt;=18),IFERROR(VLOOKUP(入力項目!$S$16,子育て関連マスタ!$I$26:$M$28,4,FALSE),0),
AND(S125&gt;=19,S125&lt;=20,入力項目!$S$16="高専"),IFERROR(VLOOKUP(入力項目!$S$16,子育て関連マスタ!$I$26:$M$28,4,FALSE),0),
AND(S125&gt;=19,S125&lt;=20,入力項目!$S$16&lt;&gt;"高専"),IFERROR(VLOOKUP(入力項目!$S$17,子育て関連マスタ!$I$32:$M$37,4,FALSE),0),
AND(S125&gt;=21,S125&lt;=22,入力項目!$S$16="高専"),IFERROR(VLOOKUP(入力項目!$S$17,子育て関連マスタ!$I$32:$M$34,4,FALSE),0),
AND(S125&gt;=21,S125&lt;=22,入力項目!$S$16&lt;&gt;"高専"),IFERROR(VLOOKUP(入力項目!$S$17,子育て関連マスタ!$I$32:$M$34,4,FALSE),0),
S125&gt;=23,0
) +
IF($D125=4,
  IFERROR(_xlfn.IFS(
  S125&lt;=入力項目!$S$11,0,
  AND(S125=入力項目!$S$11),IFERROR(VLOOKUP(入力項目!$S$12,子育て関連マスタ!$I$4:$M$5,2,FALSE),0),
  AND(S125=4),IFERROR(VLOOKUP(入力項目!$S$13,子育て関連マスタ!$I$9:$M$12,2,FALSE),0),
  AND(S125=7),IFERROR(VLOOKUP(入力項目!$S$14,子育て関連マスタ!$I$16:$M$17,2,FALSE),0),
  AND(S125=13),IFERROR(VLOOKUP(入力項目!$S$15,子育て関連マスタ!$I$21:$M$22,2,FALSE),0),
  AND(S125=16),IFERROR(VLOOKUP(入力項目!$S$16,子育て関連マスタ!$I$26:$M$28,2,FALSE),0),
  AND(S125=19,入力項目!$S$16&lt;&gt;"高専"),IFERROR(VLOOKUP(入力項目!$S$17,子育て関連マスタ!$I$32:$M$37,2,FALSE),0),
  AND(S125=21,入力項目!$S$16="高専"),IFERROR(VLOOKUP(入力項目!$S$17,子育て関連マスタ!$I$32:$M$37,2,FALSE),0),
  S125&gt;=22,0
  ),0),0
) +
IF(AND(S125&gt;=1,S125&lt;=15),IF($D125=入力項目!$S$8,入力項目!$S$3,0),0) +
IF(AND(S125&gt;=1,S125&lt;=15),IF($D125=5,入力項目!$S$4,0),0) +
IF(AND(S125&gt;=1,S125&lt;=15),IF($D125=12,入力項目!$S$5,0),0) +
IF(AND(入力項目!$S$7=$A125,入力項目!$S$8=$D125),子育て関連マスタ!$C$14,0) +
IFERROR(IF(AND(YEAR(EDATE(DATE(入力項目!$S$7,入力項目!$S$8,1),1))=$A125,MONTH(EDATE(DATE(入力項目!$S$7,入力項目!$S$8,1),1))=$D125),子育て関連マスタ!$C$15,0),0) +
IF(AND(OR(S125=3,S125=5,S125=7),$D125=11),子育て関連マスタ!$C$17,0) +
IF(AND(S125=20,$D125=1),子育て関連マスタ!$C$18,0) +
IF(AND(S125=20,$D125=1),
IFERROR(_xlfn.IFS(
入力項目!$S$10="男",子育て関連マスタ!$C$18,
入力項目!$S$10="女",子育て関連マスタ!$C$19
),0),0
) +
IF(AND(S125&gt;=入力項目!$S$18,S125&lt;=入力項目!$S$19),入力項目!$S$20,0) +
IF(AND(S125&gt;=入力項目!$S$21,S125&lt;=入力項目!$S$22),入力項目!$S$23,0) +
IF(AND(S125&gt;=入力項目!$S$24,S125&lt;=入力項目!$S$25),入力項目!$S$26,0)
)</f>
        <v>0</v>
      </c>
      <c r="AH125">
        <f ca="1">-(
_xlfn.IFS(
T125&lt;=入力項目!$S$11,0,
AND(T125&gt;=入力項目!$S$11+1,T125&lt;=3),IFERROR(VLOOKUP(入力項目!$S$12,子育て関連マスタ!$I$4:$M$5,4,FALSE),0),
AND(T125&gt;=4,T125&lt;=6),IFERROR(VLOOKUP(入力項目!$S$13,子育て関連マスタ!$I$9:$M$12,4,FALSE),0),
AND(T125&gt;=7,T125&lt;=12),IFERROR(VLOOKUP(入力項目!$S$14,子育て関連マスタ!$I$16:$M$17,4,FALSE),0),
AND(T125&gt;=13,T125&lt;=15),IFERROR(VLOOKUP(入力項目!$S$15,子育て関連マスタ!$I$21:$M$22,4,FALSE),0),
AND(T125&gt;=16,T125&lt;=18),IFERROR(VLOOKUP(入力項目!$S$16,子育て関連マスタ!$I$26:$M$28,4,FALSE),0),
AND(T125&gt;=19,T125&lt;=20,入力項目!$S$16="高専"),IFERROR(VLOOKUP(入力項目!$S$16,子育て関連マスタ!$I$26:$M$28,4,FALSE),0),
AND(T125&gt;=19,T125&lt;=20,入力項目!$S$16&lt;&gt;"高専"),IFERROR(VLOOKUP(入力項目!$S$17,子育て関連マスタ!$I$32:$M$37,4,FALSE),0),
AND(T125&gt;=21,T125&lt;=22,入力項目!$S$16="高専"),IFERROR(VLOOKUP(入力項目!$S$17,子育て関連マスタ!$I$32:$M$34,4,FALSE),0),
AND(T125&gt;=21,T125&lt;=22,入力項目!$S$16&lt;&gt;"高専"),IFERROR(VLOOKUP(入力項目!$S$17,子育て関連マスタ!$I$32:$M$34,4,FALSE),0),
T125&gt;=23,0
) +
IF($D125=4,
  IFERROR(_xlfn.IFS(
  T125&lt;=入力項目!$S$11,0,
  AND(T125=入力項目!$S$11),IFERROR(VLOOKUP(入力項目!$S$12,子育て関連マスタ!$I$4:$M$5,2,FALSE),0),
  AND(T125=4),IFERROR(VLOOKUP(入力項目!$S$13,子育て関連マスタ!$I$9:$M$12,2,FALSE),0),
  AND(T125=7),IFERROR(VLOOKUP(入力項目!$S$14,子育て関連マスタ!$I$16:$M$17,2,FALSE),0),
  AND(T125=13),IFERROR(VLOOKUP(入力項目!$S$15,子育て関連マスタ!$I$21:$M$22,2,FALSE),0),
  AND(T125=16),IFERROR(VLOOKUP(入力項目!$S$16,子育て関連マスタ!$I$26:$M$28,2,FALSE),0),
  AND(T125=19,入力項目!$S$16&lt;&gt;"高専"),IFERROR(VLOOKUP(入力項目!$S$17,子育て関連マスタ!$I$32:$M$37,2,FALSE),0),
  AND(T125=21,入力項目!$S$16="高専"),IFERROR(VLOOKUP(入力項目!$S$17,子育て関連マスタ!$I$32:$M$37,2,FALSE),0),
  T125&gt;=22,0
  ),0),0
) +
IF(AND(T125&gt;=1,T125&lt;=15),IF($D125=入力項目!$S$8,入力項目!$S$3,0),0) +
IF(AND(T125&gt;=1,T125&lt;=15),IF($D125=5,入力項目!$S$4,0),0) +
IF(AND(T125&gt;=1,T125&lt;=15),IF($D125=12,入力項目!$S$5,0),0) +
IF(AND(入力項目!$S$7=$A125,入力項目!$S$8=$D125),子育て関連マスタ!$C$14,0) +
IFERROR(IF(AND(YEAR(EDATE(DATE(入力項目!$S$7,入力項目!$S$8,1),1))=$A125,MONTH(EDATE(DATE(入力項目!$S$7,入力項目!$S$8,1),1))=$D125),子育て関連マスタ!$C$15,0),0) +
IF(AND(OR(T125=3,T125=5,T125=7),$D125=11),子育て関連マスタ!$C$17,0) +
IF(AND(T125=20,$D125=1),子育て関連マスタ!$C$18,0) +
IF(AND(T125=20,$D125=1),
IFERROR(_xlfn.IFS(
入力項目!$S$10="男",子育て関連マスタ!$C$18,
入力項目!$S$10="女",子育て関連マスタ!$C$19
),0),0
) +
IF(AND(T125&gt;=入力項目!$S$18,T125&lt;=入力項目!$S$19),入力項目!$S$20,0) +
IF(AND(T125&gt;=入力項目!$S$21,T125&lt;=入力項目!$S$22),入力項目!$S$23,0) +
IF(AND(T125&gt;=入力項目!$S$24,T125&lt;=入力項目!$S$25),入力項目!$S$26,0)
)</f>
        <v>0</v>
      </c>
      <c r="AI125">
        <f ca="1">-(
_xlfn.IFS(
U125&lt;=入力項目!$S$11,0,
AND(U125&gt;=入力項目!$S$11+1,U125&lt;=3),IFERROR(VLOOKUP(入力項目!$S$12,子育て関連マスタ!$I$4:$M$5,4,FALSE),0),
AND(U125&gt;=4,U125&lt;=6),IFERROR(VLOOKUP(入力項目!$S$13,子育て関連マスタ!$I$9:$M$12,4,FALSE),0),
AND(U125&gt;=7,U125&lt;=12),IFERROR(VLOOKUP(入力項目!$S$14,子育て関連マスタ!$I$16:$M$17,4,FALSE),0),
AND(U125&gt;=13,U125&lt;=15),IFERROR(VLOOKUP(入力項目!$S$15,子育て関連マスタ!$I$21:$M$22,4,FALSE),0),
AND(U125&gt;=16,U125&lt;=18),IFERROR(VLOOKUP(入力項目!$S$16,子育て関連マスタ!$I$26:$M$28,4,FALSE),0),
AND(U125&gt;=19,U125&lt;=20,入力項目!$S$16="高専"),IFERROR(VLOOKUP(入力項目!$S$16,子育て関連マスタ!$I$26:$M$28,4,FALSE),0),
AND(U125&gt;=19,U125&lt;=20,入力項目!$S$16&lt;&gt;"高専"),IFERROR(VLOOKUP(入力項目!$S$17,子育て関連マスタ!$I$32:$M$37,4,FALSE),0),
AND(U125&gt;=21,U125&lt;=22,入力項目!$S$16="高専"),IFERROR(VLOOKUP(入力項目!$S$17,子育て関連マスタ!$I$32:$M$34,4,FALSE),0),
AND(U125&gt;=21,U125&lt;=22,入力項目!$S$16&lt;&gt;"高専"),IFERROR(VLOOKUP(入力項目!$S$17,子育て関連マスタ!$I$32:$M$34,4,FALSE),0),
U125&gt;=23,0
) +
IF($D125=4,
  IFERROR(_xlfn.IFS(
  U125&lt;=入力項目!$S$11,0,
  AND(U125=入力項目!$S$11),IFERROR(VLOOKUP(入力項目!$S$12,子育て関連マスタ!$I$4:$M$5,2,FALSE),0),
  AND(U125=4),IFERROR(VLOOKUP(入力項目!$S$13,子育て関連マスタ!$I$9:$M$12,2,FALSE),0),
  AND(U125=7),IFERROR(VLOOKUP(入力項目!$S$14,子育て関連マスタ!$I$16:$M$17,2,FALSE),0),
  AND(U125=13),IFERROR(VLOOKUP(入力項目!$S$15,子育て関連マスタ!$I$21:$M$22,2,FALSE),0),
  AND(U125=16),IFERROR(VLOOKUP(入力項目!$S$16,子育て関連マスタ!$I$26:$M$28,2,FALSE),0),
  AND(U125=19,入力項目!$S$16&lt;&gt;"高専"),IFERROR(VLOOKUP(入力項目!$S$17,子育て関連マスタ!$I$32:$M$37,2,FALSE),0),
  AND(U125=21,入力項目!$S$16="高専"),IFERROR(VLOOKUP(入力項目!$S$17,子育て関連マスタ!$I$32:$M$37,2,FALSE),0),
  U125&gt;=22,0
  ),0),0
) +
IF(AND(U125&gt;=1,U125&lt;=15),IF($D125=入力項目!$S$8,入力項目!$S$3,0),0) +
IF(AND(U125&gt;=1,U125&lt;=15),IF($D125=5,入力項目!$S$4,0),0) +
IF(AND(U125&gt;=1,U125&lt;=15),IF($D125=12,入力項目!$S$5,0),0) +
IF(AND(入力項目!$S$7=$A125,入力項目!$S$8=$D125),子育て関連マスタ!$C$14,0) +
IFERROR(IF(AND(YEAR(EDATE(DATE(入力項目!$S$7,入力項目!$S$8,1),1))=$A125,MONTH(EDATE(DATE(入力項目!$S$7,入力項目!$S$8,1),1))=$D125),子育て関連マスタ!$C$15,0),0) +
IF(AND(OR(U125=3,U125=5,U125=7),$D125=11),子育て関連マスタ!$C$17,0) +
IF(AND(U125=20,$D125=1),子育て関連マスタ!$C$18,0) +
IF(AND(U125=20,$D125=1),
IFERROR(_xlfn.IFS(
入力項目!$S$10="男",子育て関連マスタ!$C$18,
入力項目!$S$10="女",子育て関連マスタ!$C$19
),0),0
) +
IF(AND(U125&gt;=入力項目!$S$18,U125&lt;=入力項目!$S$19),入力項目!$S$20,0) +
IF(AND(U125&gt;=入力項目!$S$21,U125&lt;=入力項目!$S$22),入力項目!$S$23,0) +
IF(AND(U125&gt;=入力項目!$S$24,U125&lt;=入力項目!$S$25),入力項目!$S$26,0)
)</f>
        <v>0</v>
      </c>
      <c r="AJ125" s="10">
        <f ca="1">-VLOOKUP($D125,月別収支!$A$2:$H$13,7,FALSE)</f>
        <v>-20000</v>
      </c>
    </row>
    <row r="126" spans="1:36" x14ac:dyDescent="0.4">
      <c r="A126">
        <f t="shared" ca="1" si="37"/>
        <v>2034</v>
      </c>
      <c r="B126">
        <f t="shared" ca="1" si="27"/>
        <v>2034</v>
      </c>
      <c r="C126">
        <f t="shared" ca="1" si="28"/>
        <v>10</v>
      </c>
      <c r="D126">
        <f t="shared" ca="1" si="38"/>
        <v>12</v>
      </c>
      <c r="E126" t="str">
        <f t="shared" ca="1" si="22"/>
        <v>2034年12月</v>
      </c>
      <c r="F126">
        <f ca="1">IF(OR(入力項目!$N$5&lt;$A126,AND(入力項目!$N$5=$A126,入力項目!$N$6&lt;$D126)),IF(F125=0,1,IF(G126=12,F125+1,F125)),0)</f>
        <v>10</v>
      </c>
      <c r="G126">
        <f ca="1">IF(OR(入力項目!$N$5&lt;$A126,AND(入力項目!$N$5=$A126,入力項目!$N$6&lt;$D126)),IF(G125=12,1,G125+1),0)</f>
        <v>2</v>
      </c>
      <c r="H126" t="str">
        <f t="shared" ca="1" si="23"/>
        <v>10_2</v>
      </c>
      <c r="I126">
        <f ca="1">IF(
  IFERROR(AND($C126&gt;0,MOD($C126,入力項目!$N$22)=0,$D126=入力項目!$N$23), FALSE),
  1,
  IF(
    AND(I125&gt;0,J125=12),
    IF(I125=入力項目!$N$28, 0, I125+1),
    I125
  )
)</f>
        <v>1</v>
      </c>
      <c r="J126">
        <f ca="1">IF($D126=入力項目!$N$23,1,IFERROR(J125+1,1))</f>
        <v>7</v>
      </c>
      <c r="K126" t="str">
        <f t="shared" ca="1" si="24"/>
        <v>1_7</v>
      </c>
      <c r="L126">
        <f ca="1">L125+IF(入力項目!$D$4=$D126,1,0)</f>
        <v>39</v>
      </c>
      <c r="M126" t="str">
        <f t="shared" ca="1" si="25"/>
        <v>39歳</v>
      </c>
      <c r="N126">
        <f t="shared" ca="1" si="29"/>
        <v>39</v>
      </c>
      <c r="O126" t="str">
        <f t="shared" ca="1" si="26"/>
        <v>39歳</v>
      </c>
      <c r="P126">
        <f t="shared" ca="1" si="30"/>
        <v>14</v>
      </c>
      <c r="Q126">
        <f t="shared" ca="1" si="31"/>
        <v>12</v>
      </c>
      <c r="R126">
        <f t="shared" ca="1" si="32"/>
        <v>2035</v>
      </c>
      <c r="S126">
        <f t="shared" ca="1" si="33"/>
        <v>2035</v>
      </c>
      <c r="T126">
        <f t="shared" ca="1" si="34"/>
        <v>2035</v>
      </c>
      <c r="U126">
        <f t="shared" ca="1" si="35"/>
        <v>2035</v>
      </c>
      <c r="V126" s="10">
        <f t="shared" ca="1" si="36"/>
        <v>15493544</v>
      </c>
      <c r="W126" s="10">
        <f ca="1">IF($L126&lt;その他マスタ!$B$1,VLOOKUP($D126,月別収支!$A$2:$H$13,2,FALSE),その他マスタ!$B$3)+IF(AND($L126=その他マスタ!$B$1,入力項目!$I$9="あり",$D126=入力項目!$D$4),その他マスタ!$B$2,0)</f>
        <v>1100000</v>
      </c>
      <c r="X126" s="10">
        <f ca="1">-IF(入力項目!$K$5=TRUE,
IF($F126+$G126&lt;3,VLOOKUP($D126,月別収支!$A$2:$H$13,8,FALSE),0)+IFERROR(VLOOKUP($H126,住宅ローン計算!C:P,13,FALSE),0)+IF($F126&gt;1,IF(OR($G126=3,$G126=6,$G126=9,$G126=12),ROUNDUP(入力項目!$N$18/4,0),0),0),
VLOOKUP($D126,月別収支!$A$2:$H$13,8,FALSE))</f>
        <v>-188213</v>
      </c>
      <c r="Y126" s="10">
        <f ca="1">-VLOOKUP($D126,月別収支!$A$2:$H$13,3,FALSE)</f>
        <v>-75000</v>
      </c>
      <c r="Z126" s="10">
        <f ca="1">-VLOOKUP($D126,月別収支!$A$2:$H$13,4,FALSE)</f>
        <v>-27000</v>
      </c>
      <c r="AA126" s="10">
        <f ca="1">-VLOOKUP($D126,月別収支!$A$2:$H$13,6,FALSE)</f>
        <v>-10000</v>
      </c>
      <c r="AB126" s="10">
        <f ca="1">-(
VLOOKUP($D126,月別収支!$A$2:$H$13,5,FALSE)+IF(AND(入力項目!$I$27&lt;=$A126,ISEVEN($A126-入力項目!$I$27),入力項目!$I$28=$D126),入力項目!$I$26,0)
+IF(入力項目!$K$26=TRUE,
IFERROR(VLOOKUP($K126,マイカーローン計算!C:P,13,FALSE),0),
IFERROR(
  IF(AND($C126&gt;0,MOD($C126,入力項目!$N$22)=0,$D126=入力項目!$N$23),入力項目!$N$24,0),
 0
)
)
)</f>
        <v>-20000</v>
      </c>
      <c r="AC126" s="10">
        <f ca="1">-IF($A126&lt;入力項目!$N$33,入力項目!$N$35,IF(AND($A126=入力項目!$N$33,$D126&lt;=入力項目!$N$34),入力項目!$N$35,0))</f>
        <v>0</v>
      </c>
      <c r="AD126">
        <f ca="1">-(
_xlfn.IFS(
P126&lt;=入力項目!$S$11,0,
AND(P126&gt;=入力項目!$S$11+1,P126&lt;=3),IFERROR(VLOOKUP(入力項目!$S$12,子育て関連マスタ!$I$4:$M$5,4,FALSE),0),
AND(P126&gt;=4,P126&lt;=6),IFERROR(VLOOKUP(入力項目!$S$13,子育て関連マスタ!$I$9:$M$12,4,FALSE),0),
AND(P126&gt;=7,P126&lt;=12),IFERROR(VLOOKUP(入力項目!$S$14,子育て関連マスタ!$I$16:$M$17,4,FALSE),0),
AND(P126&gt;=13,P126&lt;=15),IFERROR(VLOOKUP(入力項目!$S$15,子育て関連マスタ!$I$21:$M$22,4,FALSE),0),
AND(P126&gt;=16,P126&lt;=18),IFERROR(VLOOKUP(入力項目!$S$16,子育て関連マスタ!$I$26:$M$28,4,FALSE),0),
AND(P126&gt;=19,P126&lt;=20,入力項目!$S$16="高専"),IFERROR(VLOOKUP(入力項目!$S$16,子育て関連マスタ!$I$26:$M$28,4,FALSE),0),
AND(P126&gt;=19,P126&lt;=20,入力項目!$S$16&lt;&gt;"高専"),IFERROR(VLOOKUP(入力項目!$S$17,子育て関連マスタ!$I$32:$M$37,4,FALSE),0),
AND(P126&gt;=21,P126&lt;=22,入力項目!$S$16="高専"),IFERROR(VLOOKUP(入力項目!$S$17,子育て関連マスタ!$I$32:$M$34,4,FALSE),0),
AND(P126&gt;=21,P126&lt;=22,入力項目!$S$16&lt;&gt;"高専"),IFERROR(VLOOKUP(入力項目!$S$17,子育て関連マスタ!$I$32:$M$34,4,FALSE),0),
P126&gt;=23,0
) +
IF($D126=4,
  IFERROR(_xlfn.IFS(
  P126&lt;=入力項目!$S$11,0,
  AND(P126=入力項目!$S$11),IFERROR(VLOOKUP(入力項目!$S$12,子育て関連マスタ!$I$4:$M$5,2,FALSE),0),
  AND(P126=4),IFERROR(VLOOKUP(入力項目!$S$13,子育て関連マスタ!$I$9:$M$12,2,FALSE),0),
  AND(P126=7),IFERROR(VLOOKUP(入力項目!$S$14,子育て関連マスタ!$I$16:$M$17,2,FALSE),0),
  AND(P126=13),IFERROR(VLOOKUP(入力項目!$S$15,子育て関連マスタ!$I$21:$M$22,2,FALSE),0),
  AND(P126=16),IFERROR(VLOOKUP(入力項目!$S$16,子育て関連マスタ!$I$26:$M$28,2,FALSE),0),
  AND(P126=19,入力項目!$S$16&lt;&gt;"高専"),IFERROR(VLOOKUP(入力項目!$S$17,子育て関連マスタ!$I$32:$M$37,2,FALSE),0),
  AND(P126=21,入力項目!$S$16="高専"),IFERROR(VLOOKUP(入力項目!$S$17,子育て関連マスタ!$I$32:$M$37,2,FALSE),0),
  P126&gt;=22,0
  ),0),0
) +
IF(AND(P126&gt;=1,P126&lt;=15),IF($D126=入力項目!$S$8,入力項目!$S$3,0),0) +
IF(AND(P126&gt;=1,P126&lt;=15),IF($D126=5,入力項目!$S$4,0),0) +
IF(AND(P126&gt;=1,P126&lt;=15),IF($D126=12,入力項目!$S$5,0),0) +
IF(AND(入力項目!$S$7=$A126,入力項目!$S$8=$D126),子育て関連マスタ!$C$14,0) +
IFERROR(IF(AND(YEAR(EDATE(DATE(入力項目!$S$7,入力項目!$S$8,1),1))=$A126,MONTH(EDATE(DATE(入力項目!$S$7,入力項目!$S$8,1),1))=$D126),子育て関連マスタ!$C$15,0),0) +
IF(AND(OR(P126=3,P126=5,P126=7),$D126=11),子育て関連マスタ!$C$17,0) +
IF(AND(P126=20,$D126=1),子育て関連マスタ!$C$18,0) +
IF(AND(P126=20,$D126=1),
IFERROR(_xlfn.IFS(
入力項目!$S$10="男",子育て関連マスタ!$C$18,
入力項目!$S$10="女",子育て関連マスタ!$C$19
),0),0
) +
IF(AND(P126&gt;=入力項目!$S$18,P126&lt;=入力項目!$S$19),入力項目!$S$20,0) +
IF(AND(P126&gt;=入力項目!$S$21,P126&lt;=入力項目!$S$22),入力項目!$S$23,0) +
IF(AND(P126&gt;=入力項目!$S$24,P126&lt;=入力項目!$S$25),入力項目!$S$26,0)
)</f>
        <v>-55000</v>
      </c>
      <c r="AE126">
        <f ca="1">-(
_xlfn.IFS(
Q126&lt;=入力項目!$S$11,0,
AND(Q126&gt;=入力項目!$S$11+1,Q126&lt;=3),IFERROR(VLOOKUP(入力項目!$S$12,子育て関連マスタ!$I$4:$M$5,4,FALSE),0),
AND(Q126&gt;=4,Q126&lt;=6),IFERROR(VLOOKUP(入力項目!$S$13,子育て関連マスタ!$I$9:$M$12,4,FALSE),0),
AND(Q126&gt;=7,Q126&lt;=12),IFERROR(VLOOKUP(入力項目!$S$14,子育て関連マスタ!$I$16:$M$17,4,FALSE),0),
AND(Q126&gt;=13,Q126&lt;=15),IFERROR(VLOOKUP(入力項目!$S$15,子育て関連マスタ!$I$21:$M$22,4,FALSE),0),
AND(Q126&gt;=16,Q126&lt;=18),IFERROR(VLOOKUP(入力項目!$S$16,子育て関連マスタ!$I$26:$M$28,4,FALSE),0),
AND(Q126&gt;=19,Q126&lt;=20,入力項目!$S$16="高専"),IFERROR(VLOOKUP(入力項目!$S$16,子育て関連マスタ!$I$26:$M$28,4,FALSE),0),
AND(Q126&gt;=19,Q126&lt;=20,入力項目!$S$16&lt;&gt;"高専"),IFERROR(VLOOKUP(入力項目!$S$17,子育て関連マスタ!$I$32:$M$37,4,FALSE),0),
AND(Q126&gt;=21,Q126&lt;=22,入力項目!$S$16="高専"),IFERROR(VLOOKUP(入力項目!$S$17,子育て関連マスタ!$I$32:$M$34,4,FALSE),0),
AND(Q126&gt;=21,Q126&lt;=22,入力項目!$S$16&lt;&gt;"高専"),IFERROR(VLOOKUP(入力項目!$S$17,子育て関連マスタ!$I$32:$M$34,4,FALSE),0),
Q126&gt;=23,0
) +
IF($D126=4,
  IFERROR(_xlfn.IFS(
  Q126&lt;=入力項目!$S$11,0,
  AND(Q126=入力項目!$S$11),IFERROR(VLOOKUP(入力項目!$S$12,子育て関連マスタ!$I$4:$M$5,2,FALSE),0),
  AND(Q126=4),IFERROR(VLOOKUP(入力項目!$S$13,子育て関連マスタ!$I$9:$M$12,2,FALSE),0),
  AND(Q126=7),IFERROR(VLOOKUP(入力項目!$S$14,子育て関連マスタ!$I$16:$M$17,2,FALSE),0),
  AND(Q126=13),IFERROR(VLOOKUP(入力項目!$S$15,子育て関連マスタ!$I$21:$M$22,2,FALSE),0),
  AND(Q126=16),IFERROR(VLOOKUP(入力項目!$S$16,子育て関連マスタ!$I$26:$M$28,2,FALSE),0),
  AND(Q126=19,入力項目!$S$16&lt;&gt;"高専"),IFERROR(VLOOKUP(入力項目!$S$17,子育て関連マスタ!$I$32:$M$37,2,FALSE),0),
  AND(Q126=21,入力項目!$S$16="高専"),IFERROR(VLOOKUP(入力項目!$S$17,子育て関連マスタ!$I$32:$M$37,2,FALSE),0),
  Q126&gt;=22,0
  ),0),0
) +
IF(AND(Q126&gt;=1,Q126&lt;=15),IF($D126=入力項目!$S$8,入力項目!$S$3,0),0) +
IF(AND(Q126&gt;=1,Q126&lt;=15),IF($D126=5,入力項目!$S$4,0),0) +
IF(AND(Q126&gt;=1,Q126&lt;=15),IF($D126=12,入力項目!$S$5,0),0) +
IF(AND(入力項目!$S$7=$A126,入力項目!$S$8=$D126),子育て関連マスタ!$C$14,0) +
IFERROR(IF(AND(YEAR(EDATE(DATE(入力項目!$S$7,入力項目!$S$8,1),1))=$A126,MONTH(EDATE(DATE(入力項目!$S$7,入力項目!$S$8,1),1))=$D126),子育て関連マスタ!$C$15,0),0) +
IF(AND(OR(Q126=3,Q126=5,Q126=7),$D126=11),子育て関連マスタ!$C$17,0) +
IF(AND(Q126=20,$D126=1),子育て関連マスタ!$C$18,0) +
IF(AND(Q126=20,$D126=1),
IFERROR(_xlfn.IFS(
入力項目!$S$10="男",子育て関連マスタ!$C$18,
入力項目!$S$10="女",子育て関連マスタ!$C$19
),0),0
) +
IF(AND(Q126&gt;=入力項目!$S$18,Q126&lt;=入力項目!$S$19),入力項目!$S$20,0) +
IF(AND(Q126&gt;=入力項目!$S$21,Q126&lt;=入力項目!$S$22),入力項目!$S$23,0) +
IF(AND(Q126&gt;=入力項目!$S$24,Q126&lt;=入力項目!$S$25),入力項目!$S$26,0)
)</f>
        <v>-40000</v>
      </c>
      <c r="AF126">
        <f ca="1">-(
_xlfn.IFS(
R126&lt;=入力項目!$S$11,0,
AND(R126&gt;=入力項目!$S$11+1,R126&lt;=3),IFERROR(VLOOKUP(入力項目!$S$12,子育て関連マスタ!$I$4:$M$5,4,FALSE),0),
AND(R126&gt;=4,R126&lt;=6),IFERROR(VLOOKUP(入力項目!$S$13,子育て関連マスタ!$I$9:$M$12,4,FALSE),0),
AND(R126&gt;=7,R126&lt;=12),IFERROR(VLOOKUP(入力項目!$S$14,子育て関連マスタ!$I$16:$M$17,4,FALSE),0),
AND(R126&gt;=13,R126&lt;=15),IFERROR(VLOOKUP(入力項目!$S$15,子育て関連マスタ!$I$21:$M$22,4,FALSE),0),
AND(R126&gt;=16,R126&lt;=18),IFERROR(VLOOKUP(入力項目!$S$16,子育て関連マスタ!$I$26:$M$28,4,FALSE),0),
AND(R126&gt;=19,R126&lt;=20,入力項目!$S$16="高専"),IFERROR(VLOOKUP(入力項目!$S$16,子育て関連マスタ!$I$26:$M$28,4,FALSE),0),
AND(R126&gt;=19,R126&lt;=20,入力項目!$S$16&lt;&gt;"高専"),IFERROR(VLOOKUP(入力項目!$S$17,子育て関連マスタ!$I$32:$M$37,4,FALSE),0),
AND(R126&gt;=21,R126&lt;=22,入力項目!$S$16="高専"),IFERROR(VLOOKUP(入力項目!$S$17,子育て関連マスタ!$I$32:$M$34,4,FALSE),0),
AND(R126&gt;=21,R126&lt;=22,入力項目!$S$16&lt;&gt;"高専"),IFERROR(VLOOKUP(入力項目!$S$17,子育て関連マスタ!$I$32:$M$34,4,FALSE),0),
R126&gt;=23,0
) +
IF($D126=4,
  IFERROR(_xlfn.IFS(
  R126&lt;=入力項目!$S$11,0,
  AND(R126=入力項目!$S$11),IFERROR(VLOOKUP(入力項目!$S$12,子育て関連マスタ!$I$4:$M$5,2,FALSE),0),
  AND(R126=4),IFERROR(VLOOKUP(入力項目!$S$13,子育て関連マスタ!$I$9:$M$12,2,FALSE),0),
  AND(R126=7),IFERROR(VLOOKUP(入力項目!$S$14,子育て関連マスタ!$I$16:$M$17,2,FALSE),0),
  AND(R126=13),IFERROR(VLOOKUP(入力項目!$S$15,子育て関連マスタ!$I$21:$M$22,2,FALSE),0),
  AND(R126=16),IFERROR(VLOOKUP(入力項目!$S$16,子育て関連マスタ!$I$26:$M$28,2,FALSE),0),
  AND(R126=19,入力項目!$S$16&lt;&gt;"高専"),IFERROR(VLOOKUP(入力項目!$S$17,子育て関連マスタ!$I$32:$M$37,2,FALSE),0),
  AND(R126=21,入力項目!$S$16="高専"),IFERROR(VLOOKUP(入力項目!$S$17,子育て関連マスタ!$I$32:$M$37,2,FALSE),0),
  R126&gt;=22,0
  ),0),0
) +
IF(AND(R126&gt;=1,R126&lt;=15),IF($D126=入力項目!$S$8,入力項目!$S$3,0),0) +
IF(AND(R126&gt;=1,R126&lt;=15),IF($D126=5,入力項目!$S$4,0),0) +
IF(AND(R126&gt;=1,R126&lt;=15),IF($D126=12,入力項目!$S$5,0),0) +
IF(AND(入力項目!$S$7=$A126,入力項目!$S$8=$D126),子育て関連マスタ!$C$14,0) +
IFERROR(IF(AND(YEAR(EDATE(DATE(入力項目!$S$7,入力項目!$S$8,1),1))=$A126,MONTH(EDATE(DATE(入力項目!$S$7,入力項目!$S$8,1),1))=$D126),子育て関連マスタ!$C$15,0),0) +
IF(AND(OR(R126=3,R126=5,R126=7),$D126=11),子育て関連マスタ!$C$17,0) +
IF(AND(R126=20,$D126=1),子育て関連マスタ!$C$18,0) +
IF(AND(R126=20,$D126=1),
IFERROR(_xlfn.IFS(
入力項目!$S$10="男",子育て関連マスタ!$C$18,
入力項目!$S$10="女",子育て関連マスタ!$C$19
),0),0
) +
IF(AND(R126&gt;=入力項目!$S$18,R126&lt;=入力項目!$S$19),入力項目!$S$20,0) +
IF(AND(R126&gt;=入力項目!$S$21,R126&lt;=入力項目!$S$22),入力項目!$S$23,0) +
IF(AND(R126&gt;=入力項目!$S$24,R126&lt;=入力項目!$S$25),入力項目!$S$26,0)
)</f>
        <v>0</v>
      </c>
      <c r="AG126">
        <f ca="1">-(
_xlfn.IFS(
S126&lt;=入力項目!$S$11,0,
AND(S126&gt;=入力項目!$S$11+1,S126&lt;=3),IFERROR(VLOOKUP(入力項目!$S$12,子育て関連マスタ!$I$4:$M$5,4,FALSE),0),
AND(S126&gt;=4,S126&lt;=6),IFERROR(VLOOKUP(入力項目!$S$13,子育て関連マスタ!$I$9:$M$12,4,FALSE),0),
AND(S126&gt;=7,S126&lt;=12),IFERROR(VLOOKUP(入力項目!$S$14,子育て関連マスタ!$I$16:$M$17,4,FALSE),0),
AND(S126&gt;=13,S126&lt;=15),IFERROR(VLOOKUP(入力項目!$S$15,子育て関連マスタ!$I$21:$M$22,4,FALSE),0),
AND(S126&gt;=16,S126&lt;=18),IFERROR(VLOOKUP(入力項目!$S$16,子育て関連マスタ!$I$26:$M$28,4,FALSE),0),
AND(S126&gt;=19,S126&lt;=20,入力項目!$S$16="高専"),IFERROR(VLOOKUP(入力項目!$S$16,子育て関連マスタ!$I$26:$M$28,4,FALSE),0),
AND(S126&gt;=19,S126&lt;=20,入力項目!$S$16&lt;&gt;"高専"),IFERROR(VLOOKUP(入力項目!$S$17,子育て関連マスタ!$I$32:$M$37,4,FALSE),0),
AND(S126&gt;=21,S126&lt;=22,入力項目!$S$16="高専"),IFERROR(VLOOKUP(入力項目!$S$17,子育て関連マスタ!$I$32:$M$34,4,FALSE),0),
AND(S126&gt;=21,S126&lt;=22,入力項目!$S$16&lt;&gt;"高専"),IFERROR(VLOOKUP(入力項目!$S$17,子育て関連マスタ!$I$32:$M$34,4,FALSE),0),
S126&gt;=23,0
) +
IF($D126=4,
  IFERROR(_xlfn.IFS(
  S126&lt;=入力項目!$S$11,0,
  AND(S126=入力項目!$S$11),IFERROR(VLOOKUP(入力項目!$S$12,子育て関連マスタ!$I$4:$M$5,2,FALSE),0),
  AND(S126=4),IFERROR(VLOOKUP(入力項目!$S$13,子育て関連マスタ!$I$9:$M$12,2,FALSE),0),
  AND(S126=7),IFERROR(VLOOKUP(入力項目!$S$14,子育て関連マスタ!$I$16:$M$17,2,FALSE),0),
  AND(S126=13),IFERROR(VLOOKUP(入力項目!$S$15,子育て関連マスタ!$I$21:$M$22,2,FALSE),0),
  AND(S126=16),IFERROR(VLOOKUP(入力項目!$S$16,子育て関連マスタ!$I$26:$M$28,2,FALSE),0),
  AND(S126=19,入力項目!$S$16&lt;&gt;"高専"),IFERROR(VLOOKUP(入力項目!$S$17,子育て関連マスタ!$I$32:$M$37,2,FALSE),0),
  AND(S126=21,入力項目!$S$16="高専"),IFERROR(VLOOKUP(入力項目!$S$17,子育て関連マスタ!$I$32:$M$37,2,FALSE),0),
  S126&gt;=22,0
  ),0),0
) +
IF(AND(S126&gt;=1,S126&lt;=15),IF($D126=入力項目!$S$8,入力項目!$S$3,0),0) +
IF(AND(S126&gt;=1,S126&lt;=15),IF($D126=5,入力項目!$S$4,0),0) +
IF(AND(S126&gt;=1,S126&lt;=15),IF($D126=12,入力項目!$S$5,0),0) +
IF(AND(入力項目!$S$7=$A126,入力項目!$S$8=$D126),子育て関連マスタ!$C$14,0) +
IFERROR(IF(AND(YEAR(EDATE(DATE(入力項目!$S$7,入力項目!$S$8,1),1))=$A126,MONTH(EDATE(DATE(入力項目!$S$7,入力項目!$S$8,1),1))=$D126),子育て関連マスタ!$C$15,0),0) +
IF(AND(OR(S126=3,S126=5,S126=7),$D126=11),子育て関連マスタ!$C$17,0) +
IF(AND(S126=20,$D126=1),子育て関連マスタ!$C$18,0) +
IF(AND(S126=20,$D126=1),
IFERROR(_xlfn.IFS(
入力項目!$S$10="男",子育て関連マスタ!$C$18,
入力項目!$S$10="女",子育て関連マスタ!$C$19
),0),0
) +
IF(AND(S126&gt;=入力項目!$S$18,S126&lt;=入力項目!$S$19),入力項目!$S$20,0) +
IF(AND(S126&gt;=入力項目!$S$21,S126&lt;=入力項目!$S$22),入力項目!$S$23,0) +
IF(AND(S126&gt;=入力項目!$S$24,S126&lt;=入力項目!$S$25),入力項目!$S$26,0)
)</f>
        <v>0</v>
      </c>
      <c r="AH126">
        <f ca="1">-(
_xlfn.IFS(
T126&lt;=入力項目!$S$11,0,
AND(T126&gt;=入力項目!$S$11+1,T126&lt;=3),IFERROR(VLOOKUP(入力項目!$S$12,子育て関連マスタ!$I$4:$M$5,4,FALSE),0),
AND(T126&gt;=4,T126&lt;=6),IFERROR(VLOOKUP(入力項目!$S$13,子育て関連マスタ!$I$9:$M$12,4,FALSE),0),
AND(T126&gt;=7,T126&lt;=12),IFERROR(VLOOKUP(入力項目!$S$14,子育て関連マスタ!$I$16:$M$17,4,FALSE),0),
AND(T126&gt;=13,T126&lt;=15),IFERROR(VLOOKUP(入力項目!$S$15,子育て関連マスタ!$I$21:$M$22,4,FALSE),0),
AND(T126&gt;=16,T126&lt;=18),IFERROR(VLOOKUP(入力項目!$S$16,子育て関連マスタ!$I$26:$M$28,4,FALSE),0),
AND(T126&gt;=19,T126&lt;=20,入力項目!$S$16="高専"),IFERROR(VLOOKUP(入力項目!$S$16,子育て関連マスタ!$I$26:$M$28,4,FALSE),0),
AND(T126&gt;=19,T126&lt;=20,入力項目!$S$16&lt;&gt;"高専"),IFERROR(VLOOKUP(入力項目!$S$17,子育て関連マスタ!$I$32:$M$37,4,FALSE),0),
AND(T126&gt;=21,T126&lt;=22,入力項目!$S$16="高専"),IFERROR(VLOOKUP(入力項目!$S$17,子育て関連マスタ!$I$32:$M$34,4,FALSE),0),
AND(T126&gt;=21,T126&lt;=22,入力項目!$S$16&lt;&gt;"高専"),IFERROR(VLOOKUP(入力項目!$S$17,子育て関連マスタ!$I$32:$M$34,4,FALSE),0),
T126&gt;=23,0
) +
IF($D126=4,
  IFERROR(_xlfn.IFS(
  T126&lt;=入力項目!$S$11,0,
  AND(T126=入力項目!$S$11),IFERROR(VLOOKUP(入力項目!$S$12,子育て関連マスタ!$I$4:$M$5,2,FALSE),0),
  AND(T126=4),IFERROR(VLOOKUP(入力項目!$S$13,子育て関連マスタ!$I$9:$M$12,2,FALSE),0),
  AND(T126=7),IFERROR(VLOOKUP(入力項目!$S$14,子育て関連マスタ!$I$16:$M$17,2,FALSE),0),
  AND(T126=13),IFERROR(VLOOKUP(入力項目!$S$15,子育て関連マスタ!$I$21:$M$22,2,FALSE),0),
  AND(T126=16),IFERROR(VLOOKUP(入力項目!$S$16,子育て関連マスタ!$I$26:$M$28,2,FALSE),0),
  AND(T126=19,入力項目!$S$16&lt;&gt;"高専"),IFERROR(VLOOKUP(入力項目!$S$17,子育て関連マスタ!$I$32:$M$37,2,FALSE),0),
  AND(T126=21,入力項目!$S$16="高専"),IFERROR(VLOOKUP(入力項目!$S$17,子育て関連マスタ!$I$32:$M$37,2,FALSE),0),
  T126&gt;=22,0
  ),0),0
) +
IF(AND(T126&gt;=1,T126&lt;=15),IF($D126=入力項目!$S$8,入力項目!$S$3,0),0) +
IF(AND(T126&gt;=1,T126&lt;=15),IF($D126=5,入力項目!$S$4,0),0) +
IF(AND(T126&gt;=1,T126&lt;=15),IF($D126=12,入力項目!$S$5,0),0) +
IF(AND(入力項目!$S$7=$A126,入力項目!$S$8=$D126),子育て関連マスタ!$C$14,0) +
IFERROR(IF(AND(YEAR(EDATE(DATE(入力項目!$S$7,入力項目!$S$8,1),1))=$A126,MONTH(EDATE(DATE(入力項目!$S$7,入力項目!$S$8,1),1))=$D126),子育て関連マスタ!$C$15,0),0) +
IF(AND(OR(T126=3,T126=5,T126=7),$D126=11),子育て関連マスタ!$C$17,0) +
IF(AND(T126=20,$D126=1),子育て関連マスタ!$C$18,0) +
IF(AND(T126=20,$D126=1),
IFERROR(_xlfn.IFS(
入力項目!$S$10="男",子育て関連マスタ!$C$18,
入力項目!$S$10="女",子育て関連マスタ!$C$19
),0),0
) +
IF(AND(T126&gt;=入力項目!$S$18,T126&lt;=入力項目!$S$19),入力項目!$S$20,0) +
IF(AND(T126&gt;=入力項目!$S$21,T126&lt;=入力項目!$S$22),入力項目!$S$23,0) +
IF(AND(T126&gt;=入力項目!$S$24,T126&lt;=入力項目!$S$25),入力項目!$S$26,0)
)</f>
        <v>0</v>
      </c>
      <c r="AI126">
        <f ca="1">-(
_xlfn.IFS(
U126&lt;=入力項目!$S$11,0,
AND(U126&gt;=入力項目!$S$11+1,U126&lt;=3),IFERROR(VLOOKUP(入力項目!$S$12,子育て関連マスタ!$I$4:$M$5,4,FALSE),0),
AND(U126&gt;=4,U126&lt;=6),IFERROR(VLOOKUP(入力項目!$S$13,子育て関連マスタ!$I$9:$M$12,4,FALSE),0),
AND(U126&gt;=7,U126&lt;=12),IFERROR(VLOOKUP(入力項目!$S$14,子育て関連マスタ!$I$16:$M$17,4,FALSE),0),
AND(U126&gt;=13,U126&lt;=15),IFERROR(VLOOKUP(入力項目!$S$15,子育て関連マスタ!$I$21:$M$22,4,FALSE),0),
AND(U126&gt;=16,U126&lt;=18),IFERROR(VLOOKUP(入力項目!$S$16,子育て関連マスタ!$I$26:$M$28,4,FALSE),0),
AND(U126&gt;=19,U126&lt;=20,入力項目!$S$16="高専"),IFERROR(VLOOKUP(入力項目!$S$16,子育て関連マスタ!$I$26:$M$28,4,FALSE),0),
AND(U126&gt;=19,U126&lt;=20,入力項目!$S$16&lt;&gt;"高専"),IFERROR(VLOOKUP(入力項目!$S$17,子育て関連マスタ!$I$32:$M$37,4,FALSE),0),
AND(U126&gt;=21,U126&lt;=22,入力項目!$S$16="高専"),IFERROR(VLOOKUP(入力項目!$S$17,子育て関連マスタ!$I$32:$M$34,4,FALSE),0),
AND(U126&gt;=21,U126&lt;=22,入力項目!$S$16&lt;&gt;"高専"),IFERROR(VLOOKUP(入力項目!$S$17,子育て関連マスタ!$I$32:$M$34,4,FALSE),0),
U126&gt;=23,0
) +
IF($D126=4,
  IFERROR(_xlfn.IFS(
  U126&lt;=入力項目!$S$11,0,
  AND(U126=入力項目!$S$11),IFERROR(VLOOKUP(入力項目!$S$12,子育て関連マスタ!$I$4:$M$5,2,FALSE),0),
  AND(U126=4),IFERROR(VLOOKUP(入力項目!$S$13,子育て関連マスタ!$I$9:$M$12,2,FALSE),0),
  AND(U126=7),IFERROR(VLOOKUP(入力項目!$S$14,子育て関連マスタ!$I$16:$M$17,2,FALSE),0),
  AND(U126=13),IFERROR(VLOOKUP(入力項目!$S$15,子育て関連マスタ!$I$21:$M$22,2,FALSE),0),
  AND(U126=16),IFERROR(VLOOKUP(入力項目!$S$16,子育て関連マスタ!$I$26:$M$28,2,FALSE),0),
  AND(U126=19,入力項目!$S$16&lt;&gt;"高専"),IFERROR(VLOOKUP(入力項目!$S$17,子育て関連マスタ!$I$32:$M$37,2,FALSE),0),
  AND(U126=21,入力項目!$S$16="高専"),IFERROR(VLOOKUP(入力項目!$S$17,子育て関連マスタ!$I$32:$M$37,2,FALSE),0),
  U126&gt;=22,0
  ),0),0
) +
IF(AND(U126&gt;=1,U126&lt;=15),IF($D126=入力項目!$S$8,入力項目!$S$3,0),0) +
IF(AND(U126&gt;=1,U126&lt;=15),IF($D126=5,入力項目!$S$4,0),0) +
IF(AND(U126&gt;=1,U126&lt;=15),IF($D126=12,入力項目!$S$5,0),0) +
IF(AND(入力項目!$S$7=$A126,入力項目!$S$8=$D126),子育て関連マスタ!$C$14,0) +
IFERROR(IF(AND(YEAR(EDATE(DATE(入力項目!$S$7,入力項目!$S$8,1),1))=$A126,MONTH(EDATE(DATE(入力項目!$S$7,入力項目!$S$8,1),1))=$D126),子育て関連マスタ!$C$15,0),0) +
IF(AND(OR(U126=3,U126=5,U126=7),$D126=11),子育て関連マスタ!$C$17,0) +
IF(AND(U126=20,$D126=1),子育て関連マスタ!$C$18,0) +
IF(AND(U126=20,$D126=1),
IFERROR(_xlfn.IFS(
入力項目!$S$10="男",子育て関連マスタ!$C$18,
入力項目!$S$10="女",子育て関連マスタ!$C$19
),0),0
) +
IF(AND(U126&gt;=入力項目!$S$18,U126&lt;=入力項目!$S$19),入力項目!$S$20,0) +
IF(AND(U126&gt;=入力項目!$S$21,U126&lt;=入力項目!$S$22),入力項目!$S$23,0) +
IF(AND(U126&gt;=入力項目!$S$24,U126&lt;=入力項目!$S$25),入力項目!$S$26,0)
)</f>
        <v>0</v>
      </c>
      <c r="AJ126" s="10">
        <f ca="1">-VLOOKUP($D126,月別収支!$A$2:$H$13,7,FALSE)</f>
        <v>-20000</v>
      </c>
    </row>
    <row r="127" spans="1:36" x14ac:dyDescent="0.4">
      <c r="A127">
        <f t="shared" ca="1" si="37"/>
        <v>2035</v>
      </c>
      <c r="B127">
        <f t="shared" ca="1" si="27"/>
        <v>2034</v>
      </c>
      <c r="C127">
        <f t="shared" ca="1" si="28"/>
        <v>11</v>
      </c>
      <c r="D127">
        <f t="shared" ca="1" si="38"/>
        <v>1</v>
      </c>
      <c r="E127" t="str">
        <f t="shared" ca="1" si="22"/>
        <v>2035年1月</v>
      </c>
      <c r="F127">
        <f ca="1">IF(OR(入力項目!$N$5&lt;$A127,AND(入力項目!$N$5=$A127,入力項目!$N$6&lt;$D127)),IF(F126=0,1,IF(G127=12,F126+1,F126)),0)</f>
        <v>10</v>
      </c>
      <c r="G127">
        <f ca="1">IF(OR(入力項目!$N$5&lt;$A127,AND(入力項目!$N$5=$A127,入力項目!$N$6&lt;$D127)),IF(G126=12,1,G126+1),0)</f>
        <v>3</v>
      </c>
      <c r="H127" t="str">
        <f t="shared" ca="1" si="23"/>
        <v>10_3</v>
      </c>
      <c r="I127">
        <f ca="1">IF(
  IFERROR(AND($C127&gt;0,MOD($C127,入力項目!$N$22)=0,$D127=入力項目!$N$23), FALSE),
  1,
  IF(
    AND(I126&gt;0,J126=12),
    IF(I126=入力項目!$N$28, 0, I126+1),
    I126
  )
)</f>
        <v>1</v>
      </c>
      <c r="J127">
        <f ca="1">IF($D127=入力項目!$N$23,1,IFERROR(J126+1,1))</f>
        <v>8</v>
      </c>
      <c r="K127" t="str">
        <f t="shared" ca="1" si="24"/>
        <v>1_8</v>
      </c>
      <c r="L127">
        <f ca="1">L126+IF(入力項目!$D$4=$D127,1,0)</f>
        <v>39</v>
      </c>
      <c r="M127" t="str">
        <f t="shared" ca="1" si="25"/>
        <v>39歳</v>
      </c>
      <c r="N127">
        <f t="shared" ca="1" si="29"/>
        <v>40</v>
      </c>
      <c r="O127" t="str">
        <f t="shared" ca="1" si="26"/>
        <v>40歳</v>
      </c>
      <c r="P127">
        <f t="shared" ca="1" si="30"/>
        <v>14</v>
      </c>
      <c r="Q127">
        <f t="shared" ca="1" si="31"/>
        <v>12</v>
      </c>
      <c r="R127">
        <f t="shared" ca="1" si="32"/>
        <v>2035</v>
      </c>
      <c r="S127">
        <f t="shared" ca="1" si="33"/>
        <v>2035</v>
      </c>
      <c r="T127">
        <f t="shared" ca="1" si="34"/>
        <v>2035</v>
      </c>
      <c r="U127">
        <f t="shared" ca="1" si="35"/>
        <v>2035</v>
      </c>
      <c r="V127" s="10">
        <f t="shared" ca="1" si="36"/>
        <v>15476367</v>
      </c>
      <c r="W127" s="10">
        <f ca="1">IF($L127&lt;その他マスタ!$B$1,VLOOKUP($D127,月別収支!$A$2:$H$13,2,FALSE),その他マスタ!$B$3)+IF(AND($L127=その他マスタ!$B$1,入力項目!$I$9="あり",$D127=入力項目!$D$4),その他マスタ!$B$2,0)</f>
        <v>300000</v>
      </c>
      <c r="X127" s="10">
        <f ca="1">-IF(入力項目!$K$5=TRUE,
IF($F127+$G127&lt;3,VLOOKUP($D127,月別収支!$A$2:$H$13,8,FALSE),0)+IFERROR(VLOOKUP($H127,住宅ローン計算!C:P,13,FALSE),0)+IF($F127&gt;1,IF(OR($G127=3,$G127=6,$G127=9,$G127=12),ROUNDUP(入力項目!$N$18/4,0),0),0),
VLOOKUP($D127,月別収支!$A$2:$H$13,8,FALSE))</f>
        <v>-90177</v>
      </c>
      <c r="Y127" s="10">
        <f ca="1">-VLOOKUP($D127,月別収支!$A$2:$H$13,3,FALSE)</f>
        <v>-75000</v>
      </c>
      <c r="Z127" s="10">
        <f ca="1">-VLOOKUP($D127,月別収支!$A$2:$H$13,4,FALSE)</f>
        <v>-27000</v>
      </c>
      <c r="AA127" s="10">
        <f ca="1">-VLOOKUP($D127,月別収支!$A$2:$H$13,6,FALSE)</f>
        <v>-10000</v>
      </c>
      <c r="AB127" s="10">
        <f ca="1">-(
VLOOKUP($D127,月別収支!$A$2:$H$13,5,FALSE)+IF(AND(入力項目!$I$27&lt;=$A127,ISEVEN($A127-入力項目!$I$27),入力項目!$I$28=$D127),入力項目!$I$26,0)
+IF(入力項目!$K$26=TRUE,
IFERROR(VLOOKUP($K127,マイカーローン計算!C:P,13,FALSE),0),
IFERROR(
  IF(AND($C127&gt;0,MOD($C127,入力項目!$N$22)=0,$D127=入力項目!$N$23),入力項目!$N$24,0),
 0
)
)
)</f>
        <v>-20000</v>
      </c>
      <c r="AC127" s="10">
        <f ca="1">-IF($A127&lt;入力項目!$N$33,入力項目!$N$35,IF(AND($A127=入力項目!$N$33,$D127&lt;=入力項目!$N$34),入力項目!$N$35,0))</f>
        <v>0</v>
      </c>
      <c r="AD127">
        <f ca="1">-(
_xlfn.IFS(
P127&lt;=入力項目!$S$11,0,
AND(P127&gt;=入力項目!$S$11+1,P127&lt;=3),IFERROR(VLOOKUP(入力項目!$S$12,子育て関連マスタ!$I$4:$M$5,4,FALSE),0),
AND(P127&gt;=4,P127&lt;=6),IFERROR(VLOOKUP(入力項目!$S$13,子育て関連マスタ!$I$9:$M$12,4,FALSE),0),
AND(P127&gt;=7,P127&lt;=12),IFERROR(VLOOKUP(入力項目!$S$14,子育て関連マスタ!$I$16:$M$17,4,FALSE),0),
AND(P127&gt;=13,P127&lt;=15),IFERROR(VLOOKUP(入力項目!$S$15,子育て関連マスタ!$I$21:$M$22,4,FALSE),0),
AND(P127&gt;=16,P127&lt;=18),IFERROR(VLOOKUP(入力項目!$S$16,子育て関連マスタ!$I$26:$M$28,4,FALSE),0),
AND(P127&gt;=19,P127&lt;=20,入力項目!$S$16="高専"),IFERROR(VLOOKUP(入力項目!$S$16,子育て関連マスタ!$I$26:$M$28,4,FALSE),0),
AND(P127&gt;=19,P127&lt;=20,入力項目!$S$16&lt;&gt;"高専"),IFERROR(VLOOKUP(入力項目!$S$17,子育て関連マスタ!$I$32:$M$37,4,FALSE),0),
AND(P127&gt;=21,P127&lt;=22,入力項目!$S$16="高専"),IFERROR(VLOOKUP(入力項目!$S$17,子育て関連マスタ!$I$32:$M$34,4,FALSE),0),
AND(P127&gt;=21,P127&lt;=22,入力項目!$S$16&lt;&gt;"高専"),IFERROR(VLOOKUP(入力項目!$S$17,子育て関連マスタ!$I$32:$M$34,4,FALSE),0),
P127&gt;=23,0
) +
IF($D127=4,
  IFERROR(_xlfn.IFS(
  P127&lt;=入力項目!$S$11,0,
  AND(P127=入力項目!$S$11),IFERROR(VLOOKUP(入力項目!$S$12,子育て関連マスタ!$I$4:$M$5,2,FALSE),0),
  AND(P127=4),IFERROR(VLOOKUP(入力項目!$S$13,子育て関連マスタ!$I$9:$M$12,2,FALSE),0),
  AND(P127=7),IFERROR(VLOOKUP(入力項目!$S$14,子育て関連マスタ!$I$16:$M$17,2,FALSE),0),
  AND(P127=13),IFERROR(VLOOKUP(入力項目!$S$15,子育て関連マスタ!$I$21:$M$22,2,FALSE),0),
  AND(P127=16),IFERROR(VLOOKUP(入力項目!$S$16,子育て関連マスタ!$I$26:$M$28,2,FALSE),0),
  AND(P127=19,入力項目!$S$16&lt;&gt;"高専"),IFERROR(VLOOKUP(入力項目!$S$17,子育て関連マスタ!$I$32:$M$37,2,FALSE),0),
  AND(P127=21,入力項目!$S$16="高専"),IFERROR(VLOOKUP(入力項目!$S$17,子育て関連マスタ!$I$32:$M$37,2,FALSE),0),
  P127&gt;=22,0
  ),0),0
) +
IF(AND(P127&gt;=1,P127&lt;=15),IF($D127=入力項目!$S$8,入力項目!$S$3,0),0) +
IF(AND(P127&gt;=1,P127&lt;=15),IF($D127=5,入力項目!$S$4,0),0) +
IF(AND(P127&gt;=1,P127&lt;=15),IF($D127=12,入力項目!$S$5,0),0) +
IF(AND(入力項目!$S$7=$A127,入力項目!$S$8=$D127),子育て関連マスタ!$C$14,0) +
IFERROR(IF(AND(YEAR(EDATE(DATE(入力項目!$S$7,入力項目!$S$8,1),1))=$A127,MONTH(EDATE(DATE(入力項目!$S$7,入力項目!$S$8,1),1))=$D127),子育て関連マスタ!$C$15,0),0) +
IF(AND(OR(P127=3,P127=5,P127=7),$D127=11),子育て関連マスタ!$C$17,0) +
IF(AND(P127=20,$D127=1),子育て関連マスタ!$C$18,0) +
IF(AND(P127=20,$D127=1),
IFERROR(_xlfn.IFS(
入力項目!$S$10="男",子育て関連マスタ!$C$18,
入力項目!$S$10="女",子育て関連マスタ!$C$19
),0),0
) +
IF(AND(P127&gt;=入力項目!$S$18,P127&lt;=入力項目!$S$19),入力項目!$S$20,0) +
IF(AND(P127&gt;=入力項目!$S$21,P127&lt;=入力項目!$S$22),入力項目!$S$23,0) +
IF(AND(P127&gt;=入力項目!$S$24,P127&lt;=入力項目!$S$25),入力項目!$S$26,0)
)</f>
        <v>-45000</v>
      </c>
      <c r="AE127">
        <f ca="1">-(
_xlfn.IFS(
Q127&lt;=入力項目!$S$11,0,
AND(Q127&gt;=入力項目!$S$11+1,Q127&lt;=3),IFERROR(VLOOKUP(入力項目!$S$12,子育て関連マスタ!$I$4:$M$5,4,FALSE),0),
AND(Q127&gt;=4,Q127&lt;=6),IFERROR(VLOOKUP(入力項目!$S$13,子育て関連マスタ!$I$9:$M$12,4,FALSE),0),
AND(Q127&gt;=7,Q127&lt;=12),IFERROR(VLOOKUP(入力項目!$S$14,子育て関連マスタ!$I$16:$M$17,4,FALSE),0),
AND(Q127&gt;=13,Q127&lt;=15),IFERROR(VLOOKUP(入力項目!$S$15,子育て関連マスタ!$I$21:$M$22,4,FALSE),0),
AND(Q127&gt;=16,Q127&lt;=18),IFERROR(VLOOKUP(入力項目!$S$16,子育て関連マスタ!$I$26:$M$28,4,FALSE),0),
AND(Q127&gt;=19,Q127&lt;=20,入力項目!$S$16="高専"),IFERROR(VLOOKUP(入力項目!$S$16,子育て関連マスタ!$I$26:$M$28,4,FALSE),0),
AND(Q127&gt;=19,Q127&lt;=20,入力項目!$S$16&lt;&gt;"高専"),IFERROR(VLOOKUP(入力項目!$S$17,子育て関連マスタ!$I$32:$M$37,4,FALSE),0),
AND(Q127&gt;=21,Q127&lt;=22,入力項目!$S$16="高専"),IFERROR(VLOOKUP(入力項目!$S$17,子育て関連マスタ!$I$32:$M$34,4,FALSE),0),
AND(Q127&gt;=21,Q127&lt;=22,入力項目!$S$16&lt;&gt;"高専"),IFERROR(VLOOKUP(入力項目!$S$17,子育て関連マスタ!$I$32:$M$34,4,FALSE),0),
Q127&gt;=23,0
) +
IF($D127=4,
  IFERROR(_xlfn.IFS(
  Q127&lt;=入力項目!$S$11,0,
  AND(Q127=入力項目!$S$11),IFERROR(VLOOKUP(入力項目!$S$12,子育て関連マスタ!$I$4:$M$5,2,FALSE),0),
  AND(Q127=4),IFERROR(VLOOKUP(入力項目!$S$13,子育て関連マスタ!$I$9:$M$12,2,FALSE),0),
  AND(Q127=7),IFERROR(VLOOKUP(入力項目!$S$14,子育て関連マスタ!$I$16:$M$17,2,FALSE),0),
  AND(Q127=13),IFERROR(VLOOKUP(入力項目!$S$15,子育て関連マスタ!$I$21:$M$22,2,FALSE),0),
  AND(Q127=16),IFERROR(VLOOKUP(入力項目!$S$16,子育て関連マスタ!$I$26:$M$28,2,FALSE),0),
  AND(Q127=19,入力項目!$S$16&lt;&gt;"高専"),IFERROR(VLOOKUP(入力項目!$S$17,子育て関連マスタ!$I$32:$M$37,2,FALSE),0),
  AND(Q127=21,入力項目!$S$16="高専"),IFERROR(VLOOKUP(入力項目!$S$17,子育て関連マスタ!$I$32:$M$37,2,FALSE),0),
  Q127&gt;=22,0
  ),0),0
) +
IF(AND(Q127&gt;=1,Q127&lt;=15),IF($D127=入力項目!$S$8,入力項目!$S$3,0),0) +
IF(AND(Q127&gt;=1,Q127&lt;=15),IF($D127=5,入力項目!$S$4,0),0) +
IF(AND(Q127&gt;=1,Q127&lt;=15),IF($D127=12,入力項目!$S$5,0),0) +
IF(AND(入力項目!$S$7=$A127,入力項目!$S$8=$D127),子育て関連マスタ!$C$14,0) +
IFERROR(IF(AND(YEAR(EDATE(DATE(入力項目!$S$7,入力項目!$S$8,1),1))=$A127,MONTH(EDATE(DATE(入力項目!$S$7,入力項目!$S$8,1),1))=$D127),子育て関連マスタ!$C$15,0),0) +
IF(AND(OR(Q127=3,Q127=5,Q127=7),$D127=11),子育て関連マスタ!$C$17,0) +
IF(AND(Q127=20,$D127=1),子育て関連マスタ!$C$18,0) +
IF(AND(Q127=20,$D127=1),
IFERROR(_xlfn.IFS(
入力項目!$S$10="男",子育て関連マスタ!$C$18,
入力項目!$S$10="女",子育て関連マスタ!$C$19
),0),0
) +
IF(AND(Q127&gt;=入力項目!$S$18,Q127&lt;=入力項目!$S$19),入力項目!$S$20,0) +
IF(AND(Q127&gt;=入力項目!$S$21,Q127&lt;=入力項目!$S$22),入力項目!$S$23,0) +
IF(AND(Q127&gt;=入力項目!$S$24,Q127&lt;=入力項目!$S$25),入力項目!$S$26,0)
)</f>
        <v>-30000</v>
      </c>
      <c r="AF127">
        <f ca="1">-(
_xlfn.IFS(
R127&lt;=入力項目!$S$11,0,
AND(R127&gt;=入力項目!$S$11+1,R127&lt;=3),IFERROR(VLOOKUP(入力項目!$S$12,子育て関連マスタ!$I$4:$M$5,4,FALSE),0),
AND(R127&gt;=4,R127&lt;=6),IFERROR(VLOOKUP(入力項目!$S$13,子育て関連マスタ!$I$9:$M$12,4,FALSE),0),
AND(R127&gt;=7,R127&lt;=12),IFERROR(VLOOKUP(入力項目!$S$14,子育て関連マスタ!$I$16:$M$17,4,FALSE),0),
AND(R127&gt;=13,R127&lt;=15),IFERROR(VLOOKUP(入力項目!$S$15,子育て関連マスタ!$I$21:$M$22,4,FALSE),0),
AND(R127&gt;=16,R127&lt;=18),IFERROR(VLOOKUP(入力項目!$S$16,子育て関連マスタ!$I$26:$M$28,4,FALSE),0),
AND(R127&gt;=19,R127&lt;=20,入力項目!$S$16="高専"),IFERROR(VLOOKUP(入力項目!$S$16,子育て関連マスタ!$I$26:$M$28,4,FALSE),0),
AND(R127&gt;=19,R127&lt;=20,入力項目!$S$16&lt;&gt;"高専"),IFERROR(VLOOKUP(入力項目!$S$17,子育て関連マスタ!$I$32:$M$37,4,FALSE),0),
AND(R127&gt;=21,R127&lt;=22,入力項目!$S$16="高専"),IFERROR(VLOOKUP(入力項目!$S$17,子育て関連マスタ!$I$32:$M$34,4,FALSE),0),
AND(R127&gt;=21,R127&lt;=22,入力項目!$S$16&lt;&gt;"高専"),IFERROR(VLOOKUP(入力項目!$S$17,子育て関連マスタ!$I$32:$M$34,4,FALSE),0),
R127&gt;=23,0
) +
IF($D127=4,
  IFERROR(_xlfn.IFS(
  R127&lt;=入力項目!$S$11,0,
  AND(R127=入力項目!$S$11),IFERROR(VLOOKUP(入力項目!$S$12,子育て関連マスタ!$I$4:$M$5,2,FALSE),0),
  AND(R127=4),IFERROR(VLOOKUP(入力項目!$S$13,子育て関連マスタ!$I$9:$M$12,2,FALSE),0),
  AND(R127=7),IFERROR(VLOOKUP(入力項目!$S$14,子育て関連マスタ!$I$16:$M$17,2,FALSE),0),
  AND(R127=13),IFERROR(VLOOKUP(入力項目!$S$15,子育て関連マスタ!$I$21:$M$22,2,FALSE),0),
  AND(R127=16),IFERROR(VLOOKUP(入力項目!$S$16,子育て関連マスタ!$I$26:$M$28,2,FALSE),0),
  AND(R127=19,入力項目!$S$16&lt;&gt;"高専"),IFERROR(VLOOKUP(入力項目!$S$17,子育て関連マスタ!$I$32:$M$37,2,FALSE),0),
  AND(R127=21,入力項目!$S$16="高専"),IFERROR(VLOOKUP(入力項目!$S$17,子育て関連マスタ!$I$32:$M$37,2,FALSE),0),
  R127&gt;=22,0
  ),0),0
) +
IF(AND(R127&gt;=1,R127&lt;=15),IF($D127=入力項目!$S$8,入力項目!$S$3,0),0) +
IF(AND(R127&gt;=1,R127&lt;=15),IF($D127=5,入力項目!$S$4,0),0) +
IF(AND(R127&gt;=1,R127&lt;=15),IF($D127=12,入力項目!$S$5,0),0) +
IF(AND(入力項目!$S$7=$A127,入力項目!$S$8=$D127),子育て関連マスタ!$C$14,0) +
IFERROR(IF(AND(YEAR(EDATE(DATE(入力項目!$S$7,入力項目!$S$8,1),1))=$A127,MONTH(EDATE(DATE(入力項目!$S$7,入力項目!$S$8,1),1))=$D127),子育て関連マスタ!$C$15,0),0) +
IF(AND(OR(R127=3,R127=5,R127=7),$D127=11),子育て関連マスタ!$C$17,0) +
IF(AND(R127=20,$D127=1),子育て関連マスタ!$C$18,0) +
IF(AND(R127=20,$D127=1),
IFERROR(_xlfn.IFS(
入力項目!$S$10="男",子育て関連マスタ!$C$18,
入力項目!$S$10="女",子育て関連マスタ!$C$19
),0),0
) +
IF(AND(R127&gt;=入力項目!$S$18,R127&lt;=入力項目!$S$19),入力項目!$S$20,0) +
IF(AND(R127&gt;=入力項目!$S$21,R127&lt;=入力項目!$S$22),入力項目!$S$23,0) +
IF(AND(R127&gt;=入力項目!$S$24,R127&lt;=入力項目!$S$25),入力項目!$S$26,0)
)</f>
        <v>0</v>
      </c>
      <c r="AG127">
        <f ca="1">-(
_xlfn.IFS(
S127&lt;=入力項目!$S$11,0,
AND(S127&gt;=入力項目!$S$11+1,S127&lt;=3),IFERROR(VLOOKUP(入力項目!$S$12,子育て関連マスタ!$I$4:$M$5,4,FALSE),0),
AND(S127&gt;=4,S127&lt;=6),IFERROR(VLOOKUP(入力項目!$S$13,子育て関連マスタ!$I$9:$M$12,4,FALSE),0),
AND(S127&gt;=7,S127&lt;=12),IFERROR(VLOOKUP(入力項目!$S$14,子育て関連マスタ!$I$16:$M$17,4,FALSE),0),
AND(S127&gt;=13,S127&lt;=15),IFERROR(VLOOKUP(入力項目!$S$15,子育て関連マスタ!$I$21:$M$22,4,FALSE),0),
AND(S127&gt;=16,S127&lt;=18),IFERROR(VLOOKUP(入力項目!$S$16,子育て関連マスタ!$I$26:$M$28,4,FALSE),0),
AND(S127&gt;=19,S127&lt;=20,入力項目!$S$16="高専"),IFERROR(VLOOKUP(入力項目!$S$16,子育て関連マスタ!$I$26:$M$28,4,FALSE),0),
AND(S127&gt;=19,S127&lt;=20,入力項目!$S$16&lt;&gt;"高専"),IFERROR(VLOOKUP(入力項目!$S$17,子育て関連マスタ!$I$32:$M$37,4,FALSE),0),
AND(S127&gt;=21,S127&lt;=22,入力項目!$S$16="高専"),IFERROR(VLOOKUP(入力項目!$S$17,子育て関連マスタ!$I$32:$M$34,4,FALSE),0),
AND(S127&gt;=21,S127&lt;=22,入力項目!$S$16&lt;&gt;"高専"),IFERROR(VLOOKUP(入力項目!$S$17,子育て関連マスタ!$I$32:$M$34,4,FALSE),0),
S127&gt;=23,0
) +
IF($D127=4,
  IFERROR(_xlfn.IFS(
  S127&lt;=入力項目!$S$11,0,
  AND(S127=入力項目!$S$11),IFERROR(VLOOKUP(入力項目!$S$12,子育て関連マスタ!$I$4:$M$5,2,FALSE),0),
  AND(S127=4),IFERROR(VLOOKUP(入力項目!$S$13,子育て関連マスタ!$I$9:$M$12,2,FALSE),0),
  AND(S127=7),IFERROR(VLOOKUP(入力項目!$S$14,子育て関連マスタ!$I$16:$M$17,2,FALSE),0),
  AND(S127=13),IFERROR(VLOOKUP(入力項目!$S$15,子育て関連マスタ!$I$21:$M$22,2,FALSE),0),
  AND(S127=16),IFERROR(VLOOKUP(入力項目!$S$16,子育て関連マスタ!$I$26:$M$28,2,FALSE),0),
  AND(S127=19,入力項目!$S$16&lt;&gt;"高専"),IFERROR(VLOOKUP(入力項目!$S$17,子育て関連マスタ!$I$32:$M$37,2,FALSE),0),
  AND(S127=21,入力項目!$S$16="高専"),IFERROR(VLOOKUP(入力項目!$S$17,子育て関連マスタ!$I$32:$M$37,2,FALSE),0),
  S127&gt;=22,0
  ),0),0
) +
IF(AND(S127&gt;=1,S127&lt;=15),IF($D127=入力項目!$S$8,入力項目!$S$3,0),0) +
IF(AND(S127&gt;=1,S127&lt;=15),IF($D127=5,入力項目!$S$4,0),0) +
IF(AND(S127&gt;=1,S127&lt;=15),IF($D127=12,入力項目!$S$5,0),0) +
IF(AND(入力項目!$S$7=$A127,入力項目!$S$8=$D127),子育て関連マスタ!$C$14,0) +
IFERROR(IF(AND(YEAR(EDATE(DATE(入力項目!$S$7,入力項目!$S$8,1),1))=$A127,MONTH(EDATE(DATE(入力項目!$S$7,入力項目!$S$8,1),1))=$D127),子育て関連マスタ!$C$15,0),0) +
IF(AND(OR(S127=3,S127=5,S127=7),$D127=11),子育て関連マスタ!$C$17,0) +
IF(AND(S127=20,$D127=1),子育て関連マスタ!$C$18,0) +
IF(AND(S127=20,$D127=1),
IFERROR(_xlfn.IFS(
入力項目!$S$10="男",子育て関連マスタ!$C$18,
入力項目!$S$10="女",子育て関連マスタ!$C$19
),0),0
) +
IF(AND(S127&gt;=入力項目!$S$18,S127&lt;=入力項目!$S$19),入力項目!$S$20,0) +
IF(AND(S127&gt;=入力項目!$S$21,S127&lt;=入力項目!$S$22),入力項目!$S$23,0) +
IF(AND(S127&gt;=入力項目!$S$24,S127&lt;=入力項目!$S$25),入力項目!$S$26,0)
)</f>
        <v>0</v>
      </c>
      <c r="AH127">
        <f ca="1">-(
_xlfn.IFS(
T127&lt;=入力項目!$S$11,0,
AND(T127&gt;=入力項目!$S$11+1,T127&lt;=3),IFERROR(VLOOKUP(入力項目!$S$12,子育て関連マスタ!$I$4:$M$5,4,FALSE),0),
AND(T127&gt;=4,T127&lt;=6),IFERROR(VLOOKUP(入力項目!$S$13,子育て関連マスタ!$I$9:$M$12,4,FALSE),0),
AND(T127&gt;=7,T127&lt;=12),IFERROR(VLOOKUP(入力項目!$S$14,子育て関連マスタ!$I$16:$M$17,4,FALSE),0),
AND(T127&gt;=13,T127&lt;=15),IFERROR(VLOOKUP(入力項目!$S$15,子育て関連マスタ!$I$21:$M$22,4,FALSE),0),
AND(T127&gt;=16,T127&lt;=18),IFERROR(VLOOKUP(入力項目!$S$16,子育て関連マスタ!$I$26:$M$28,4,FALSE),0),
AND(T127&gt;=19,T127&lt;=20,入力項目!$S$16="高専"),IFERROR(VLOOKUP(入力項目!$S$16,子育て関連マスタ!$I$26:$M$28,4,FALSE),0),
AND(T127&gt;=19,T127&lt;=20,入力項目!$S$16&lt;&gt;"高専"),IFERROR(VLOOKUP(入力項目!$S$17,子育て関連マスタ!$I$32:$M$37,4,FALSE),0),
AND(T127&gt;=21,T127&lt;=22,入力項目!$S$16="高専"),IFERROR(VLOOKUP(入力項目!$S$17,子育て関連マスタ!$I$32:$M$34,4,FALSE),0),
AND(T127&gt;=21,T127&lt;=22,入力項目!$S$16&lt;&gt;"高専"),IFERROR(VLOOKUP(入力項目!$S$17,子育て関連マスタ!$I$32:$M$34,4,FALSE),0),
T127&gt;=23,0
) +
IF($D127=4,
  IFERROR(_xlfn.IFS(
  T127&lt;=入力項目!$S$11,0,
  AND(T127=入力項目!$S$11),IFERROR(VLOOKUP(入力項目!$S$12,子育て関連マスタ!$I$4:$M$5,2,FALSE),0),
  AND(T127=4),IFERROR(VLOOKUP(入力項目!$S$13,子育て関連マスタ!$I$9:$M$12,2,FALSE),0),
  AND(T127=7),IFERROR(VLOOKUP(入力項目!$S$14,子育て関連マスタ!$I$16:$M$17,2,FALSE),0),
  AND(T127=13),IFERROR(VLOOKUP(入力項目!$S$15,子育て関連マスタ!$I$21:$M$22,2,FALSE),0),
  AND(T127=16),IFERROR(VLOOKUP(入力項目!$S$16,子育て関連マスタ!$I$26:$M$28,2,FALSE),0),
  AND(T127=19,入力項目!$S$16&lt;&gt;"高専"),IFERROR(VLOOKUP(入力項目!$S$17,子育て関連マスタ!$I$32:$M$37,2,FALSE),0),
  AND(T127=21,入力項目!$S$16="高専"),IFERROR(VLOOKUP(入力項目!$S$17,子育て関連マスタ!$I$32:$M$37,2,FALSE),0),
  T127&gt;=22,0
  ),0),0
) +
IF(AND(T127&gt;=1,T127&lt;=15),IF($D127=入力項目!$S$8,入力項目!$S$3,0),0) +
IF(AND(T127&gt;=1,T127&lt;=15),IF($D127=5,入力項目!$S$4,0),0) +
IF(AND(T127&gt;=1,T127&lt;=15),IF($D127=12,入力項目!$S$5,0),0) +
IF(AND(入力項目!$S$7=$A127,入力項目!$S$8=$D127),子育て関連マスタ!$C$14,0) +
IFERROR(IF(AND(YEAR(EDATE(DATE(入力項目!$S$7,入力項目!$S$8,1),1))=$A127,MONTH(EDATE(DATE(入力項目!$S$7,入力項目!$S$8,1),1))=$D127),子育て関連マスタ!$C$15,0),0) +
IF(AND(OR(T127=3,T127=5,T127=7),$D127=11),子育て関連マスタ!$C$17,0) +
IF(AND(T127=20,$D127=1),子育て関連マスタ!$C$18,0) +
IF(AND(T127=20,$D127=1),
IFERROR(_xlfn.IFS(
入力項目!$S$10="男",子育て関連マスタ!$C$18,
入力項目!$S$10="女",子育て関連マスタ!$C$19
),0),0
) +
IF(AND(T127&gt;=入力項目!$S$18,T127&lt;=入力項目!$S$19),入力項目!$S$20,0) +
IF(AND(T127&gt;=入力項目!$S$21,T127&lt;=入力項目!$S$22),入力項目!$S$23,0) +
IF(AND(T127&gt;=入力項目!$S$24,T127&lt;=入力項目!$S$25),入力項目!$S$26,0)
)</f>
        <v>0</v>
      </c>
      <c r="AI127">
        <f ca="1">-(
_xlfn.IFS(
U127&lt;=入力項目!$S$11,0,
AND(U127&gt;=入力項目!$S$11+1,U127&lt;=3),IFERROR(VLOOKUP(入力項目!$S$12,子育て関連マスタ!$I$4:$M$5,4,FALSE),0),
AND(U127&gt;=4,U127&lt;=6),IFERROR(VLOOKUP(入力項目!$S$13,子育て関連マスタ!$I$9:$M$12,4,FALSE),0),
AND(U127&gt;=7,U127&lt;=12),IFERROR(VLOOKUP(入力項目!$S$14,子育て関連マスタ!$I$16:$M$17,4,FALSE),0),
AND(U127&gt;=13,U127&lt;=15),IFERROR(VLOOKUP(入力項目!$S$15,子育て関連マスタ!$I$21:$M$22,4,FALSE),0),
AND(U127&gt;=16,U127&lt;=18),IFERROR(VLOOKUP(入力項目!$S$16,子育て関連マスタ!$I$26:$M$28,4,FALSE),0),
AND(U127&gt;=19,U127&lt;=20,入力項目!$S$16="高専"),IFERROR(VLOOKUP(入力項目!$S$16,子育て関連マスタ!$I$26:$M$28,4,FALSE),0),
AND(U127&gt;=19,U127&lt;=20,入力項目!$S$16&lt;&gt;"高専"),IFERROR(VLOOKUP(入力項目!$S$17,子育て関連マスタ!$I$32:$M$37,4,FALSE),0),
AND(U127&gt;=21,U127&lt;=22,入力項目!$S$16="高専"),IFERROR(VLOOKUP(入力項目!$S$17,子育て関連マスタ!$I$32:$M$34,4,FALSE),0),
AND(U127&gt;=21,U127&lt;=22,入力項目!$S$16&lt;&gt;"高専"),IFERROR(VLOOKUP(入力項目!$S$17,子育て関連マスタ!$I$32:$M$34,4,FALSE),0),
U127&gt;=23,0
) +
IF($D127=4,
  IFERROR(_xlfn.IFS(
  U127&lt;=入力項目!$S$11,0,
  AND(U127=入力項目!$S$11),IFERROR(VLOOKUP(入力項目!$S$12,子育て関連マスタ!$I$4:$M$5,2,FALSE),0),
  AND(U127=4),IFERROR(VLOOKUP(入力項目!$S$13,子育て関連マスタ!$I$9:$M$12,2,FALSE),0),
  AND(U127=7),IFERROR(VLOOKUP(入力項目!$S$14,子育て関連マスタ!$I$16:$M$17,2,FALSE),0),
  AND(U127=13),IFERROR(VLOOKUP(入力項目!$S$15,子育て関連マスタ!$I$21:$M$22,2,FALSE),0),
  AND(U127=16),IFERROR(VLOOKUP(入力項目!$S$16,子育て関連マスタ!$I$26:$M$28,2,FALSE),0),
  AND(U127=19,入力項目!$S$16&lt;&gt;"高専"),IFERROR(VLOOKUP(入力項目!$S$17,子育て関連マスタ!$I$32:$M$37,2,FALSE),0),
  AND(U127=21,入力項目!$S$16="高専"),IFERROR(VLOOKUP(入力項目!$S$17,子育て関連マスタ!$I$32:$M$37,2,FALSE),0),
  U127&gt;=22,0
  ),0),0
) +
IF(AND(U127&gt;=1,U127&lt;=15),IF($D127=入力項目!$S$8,入力項目!$S$3,0),0) +
IF(AND(U127&gt;=1,U127&lt;=15),IF($D127=5,入力項目!$S$4,0),0) +
IF(AND(U127&gt;=1,U127&lt;=15),IF($D127=12,入力項目!$S$5,0),0) +
IF(AND(入力項目!$S$7=$A127,入力項目!$S$8=$D127),子育て関連マスタ!$C$14,0) +
IFERROR(IF(AND(YEAR(EDATE(DATE(入力項目!$S$7,入力項目!$S$8,1),1))=$A127,MONTH(EDATE(DATE(入力項目!$S$7,入力項目!$S$8,1),1))=$D127),子育て関連マスタ!$C$15,0),0) +
IF(AND(OR(U127=3,U127=5,U127=7),$D127=11),子育て関連マスタ!$C$17,0) +
IF(AND(U127=20,$D127=1),子育て関連マスタ!$C$18,0) +
IF(AND(U127=20,$D127=1),
IFERROR(_xlfn.IFS(
入力項目!$S$10="男",子育て関連マスタ!$C$18,
入力項目!$S$10="女",子育て関連マスタ!$C$19
),0),0
) +
IF(AND(U127&gt;=入力項目!$S$18,U127&lt;=入力項目!$S$19),入力項目!$S$20,0) +
IF(AND(U127&gt;=入力項目!$S$21,U127&lt;=入力項目!$S$22),入力項目!$S$23,0) +
IF(AND(U127&gt;=入力項目!$S$24,U127&lt;=入力項目!$S$25),入力項目!$S$26,0)
)</f>
        <v>0</v>
      </c>
      <c r="AJ127" s="10">
        <f ca="1">-VLOOKUP($D127,月別収支!$A$2:$H$13,7,FALSE)</f>
        <v>-20000</v>
      </c>
    </row>
    <row r="128" spans="1:36" x14ac:dyDescent="0.4">
      <c r="A128">
        <f t="shared" ca="1" si="37"/>
        <v>2035</v>
      </c>
      <c r="B128">
        <f t="shared" ca="1" si="27"/>
        <v>2034</v>
      </c>
      <c r="C128">
        <f t="shared" ca="1" si="28"/>
        <v>11</v>
      </c>
      <c r="D128">
        <f t="shared" ca="1" si="38"/>
        <v>2</v>
      </c>
      <c r="E128" t="str">
        <f t="shared" ca="1" si="22"/>
        <v>2035年2月</v>
      </c>
      <c r="F128">
        <f ca="1">IF(OR(入力項目!$N$5&lt;$A128,AND(入力項目!$N$5=$A128,入力項目!$N$6&lt;$D128)),IF(F127=0,1,IF(G128=12,F127+1,F127)),0)</f>
        <v>10</v>
      </c>
      <c r="G128">
        <f ca="1">IF(OR(入力項目!$N$5&lt;$A128,AND(入力項目!$N$5=$A128,入力項目!$N$6&lt;$D128)),IF(G127=12,1,G127+1),0)</f>
        <v>4</v>
      </c>
      <c r="H128" t="str">
        <f t="shared" ca="1" si="23"/>
        <v>10_4</v>
      </c>
      <c r="I128">
        <f ca="1">IF(
  IFERROR(AND($C128&gt;0,MOD($C128,入力項目!$N$22)=0,$D128=入力項目!$N$23), FALSE),
  1,
  IF(
    AND(I127&gt;0,J127=12),
    IF(I127=入力項目!$N$28, 0, I127+1),
    I127
  )
)</f>
        <v>1</v>
      </c>
      <c r="J128">
        <f ca="1">IF($D128=入力項目!$N$23,1,IFERROR(J127+1,1))</f>
        <v>9</v>
      </c>
      <c r="K128" t="str">
        <f t="shared" ca="1" si="24"/>
        <v>1_9</v>
      </c>
      <c r="L128">
        <f ca="1">L127+IF(入力項目!$D$4=$D128,1,0)</f>
        <v>39</v>
      </c>
      <c r="M128" t="str">
        <f t="shared" ca="1" si="25"/>
        <v>39歳</v>
      </c>
      <c r="N128">
        <f t="shared" ca="1" si="29"/>
        <v>40</v>
      </c>
      <c r="O128" t="str">
        <f t="shared" ca="1" si="26"/>
        <v>40歳</v>
      </c>
      <c r="P128">
        <f t="shared" ca="1" si="30"/>
        <v>14</v>
      </c>
      <c r="Q128">
        <f t="shared" ca="1" si="31"/>
        <v>12</v>
      </c>
      <c r="R128">
        <f t="shared" ca="1" si="32"/>
        <v>2035</v>
      </c>
      <c r="S128">
        <f t="shared" ca="1" si="33"/>
        <v>2035</v>
      </c>
      <c r="T128">
        <f t="shared" ca="1" si="34"/>
        <v>2035</v>
      </c>
      <c r="U128">
        <f t="shared" ca="1" si="35"/>
        <v>2035</v>
      </c>
      <c r="V128" s="10">
        <f t="shared" ca="1" si="36"/>
        <v>15496690</v>
      </c>
      <c r="W128" s="10">
        <f ca="1">IF($L128&lt;その他マスタ!$B$1,VLOOKUP($D128,月別収支!$A$2:$H$13,2,FALSE),その他マスタ!$B$3)+IF(AND($L128=その他マスタ!$B$1,入力項目!$I$9="あり",$D128=入力項目!$D$4),その他マスタ!$B$2,0)</f>
        <v>300000</v>
      </c>
      <c r="X128" s="10">
        <f ca="1">-IF(入力項目!$K$5=TRUE,
IF($F128+$G128&lt;3,VLOOKUP($D128,月別収支!$A$2:$H$13,8,FALSE),0)+IFERROR(VLOOKUP($H128,住宅ローン計算!C:P,13,FALSE),0)+IF($F128&gt;1,IF(OR($G128=3,$G128=6,$G128=9,$G128=12),ROUNDUP(入力項目!$N$18/4,0),0),0),
VLOOKUP($D128,月別収支!$A$2:$H$13,8,FALSE))</f>
        <v>-52677</v>
      </c>
      <c r="Y128" s="10">
        <f ca="1">-VLOOKUP($D128,月別収支!$A$2:$H$13,3,FALSE)</f>
        <v>-75000</v>
      </c>
      <c r="Z128" s="10">
        <f ca="1">-VLOOKUP($D128,月別収支!$A$2:$H$13,4,FALSE)</f>
        <v>-27000</v>
      </c>
      <c r="AA128" s="10">
        <f ca="1">-VLOOKUP($D128,月別収支!$A$2:$H$13,6,FALSE)</f>
        <v>-10000</v>
      </c>
      <c r="AB128" s="10">
        <f ca="1">-(
VLOOKUP($D128,月別収支!$A$2:$H$13,5,FALSE)+IF(AND(入力項目!$I$27&lt;=$A128,ISEVEN($A128-入力項目!$I$27),入力項目!$I$28=$D128),入力項目!$I$26,0)
+IF(入力項目!$K$26=TRUE,
IFERROR(VLOOKUP($K128,マイカーローン計算!C:P,13,FALSE),0),
IFERROR(
  IF(AND($C128&gt;0,MOD($C128,入力項目!$N$22)=0,$D128=入力項目!$N$23),入力項目!$N$24,0),
 0
)
)
)</f>
        <v>-20000</v>
      </c>
      <c r="AC128" s="10">
        <f ca="1">-IF($A128&lt;入力項目!$N$33,入力項目!$N$35,IF(AND($A128=入力項目!$N$33,$D128&lt;=入力項目!$N$34),入力項目!$N$35,0))</f>
        <v>0</v>
      </c>
      <c r="AD128">
        <f ca="1">-(
_xlfn.IFS(
P128&lt;=入力項目!$S$11,0,
AND(P128&gt;=入力項目!$S$11+1,P128&lt;=3),IFERROR(VLOOKUP(入力項目!$S$12,子育て関連マスタ!$I$4:$M$5,4,FALSE),0),
AND(P128&gt;=4,P128&lt;=6),IFERROR(VLOOKUP(入力項目!$S$13,子育て関連マスタ!$I$9:$M$12,4,FALSE),0),
AND(P128&gt;=7,P128&lt;=12),IFERROR(VLOOKUP(入力項目!$S$14,子育て関連マスタ!$I$16:$M$17,4,FALSE),0),
AND(P128&gt;=13,P128&lt;=15),IFERROR(VLOOKUP(入力項目!$S$15,子育て関連マスタ!$I$21:$M$22,4,FALSE),0),
AND(P128&gt;=16,P128&lt;=18),IFERROR(VLOOKUP(入力項目!$S$16,子育て関連マスタ!$I$26:$M$28,4,FALSE),0),
AND(P128&gt;=19,P128&lt;=20,入力項目!$S$16="高専"),IFERROR(VLOOKUP(入力項目!$S$16,子育て関連マスタ!$I$26:$M$28,4,FALSE),0),
AND(P128&gt;=19,P128&lt;=20,入力項目!$S$16&lt;&gt;"高専"),IFERROR(VLOOKUP(入力項目!$S$17,子育て関連マスタ!$I$32:$M$37,4,FALSE),0),
AND(P128&gt;=21,P128&lt;=22,入力項目!$S$16="高専"),IFERROR(VLOOKUP(入力項目!$S$17,子育て関連マスタ!$I$32:$M$34,4,FALSE),0),
AND(P128&gt;=21,P128&lt;=22,入力項目!$S$16&lt;&gt;"高専"),IFERROR(VLOOKUP(入力項目!$S$17,子育て関連マスタ!$I$32:$M$34,4,FALSE),0),
P128&gt;=23,0
) +
IF($D128=4,
  IFERROR(_xlfn.IFS(
  P128&lt;=入力項目!$S$11,0,
  AND(P128=入力項目!$S$11),IFERROR(VLOOKUP(入力項目!$S$12,子育て関連マスタ!$I$4:$M$5,2,FALSE),0),
  AND(P128=4),IFERROR(VLOOKUP(入力項目!$S$13,子育て関連マスタ!$I$9:$M$12,2,FALSE),0),
  AND(P128=7),IFERROR(VLOOKUP(入力項目!$S$14,子育て関連マスタ!$I$16:$M$17,2,FALSE),0),
  AND(P128=13),IFERROR(VLOOKUP(入力項目!$S$15,子育て関連マスタ!$I$21:$M$22,2,FALSE),0),
  AND(P128=16),IFERROR(VLOOKUP(入力項目!$S$16,子育て関連マスタ!$I$26:$M$28,2,FALSE),0),
  AND(P128=19,入力項目!$S$16&lt;&gt;"高専"),IFERROR(VLOOKUP(入力項目!$S$17,子育て関連マスタ!$I$32:$M$37,2,FALSE),0),
  AND(P128=21,入力項目!$S$16="高専"),IFERROR(VLOOKUP(入力項目!$S$17,子育て関連マスタ!$I$32:$M$37,2,FALSE),0),
  P128&gt;=22,0
  ),0),0
) +
IF(AND(P128&gt;=1,P128&lt;=15),IF($D128=入力項目!$S$8,入力項目!$S$3,0),0) +
IF(AND(P128&gt;=1,P128&lt;=15),IF($D128=5,入力項目!$S$4,0),0) +
IF(AND(P128&gt;=1,P128&lt;=15),IF($D128=12,入力項目!$S$5,0),0) +
IF(AND(入力項目!$S$7=$A128,入力項目!$S$8=$D128),子育て関連マスタ!$C$14,0) +
IFERROR(IF(AND(YEAR(EDATE(DATE(入力項目!$S$7,入力項目!$S$8,1),1))=$A128,MONTH(EDATE(DATE(入力項目!$S$7,入力項目!$S$8,1),1))=$D128),子育て関連マスタ!$C$15,0),0) +
IF(AND(OR(P128=3,P128=5,P128=7),$D128=11),子育て関連マスタ!$C$17,0) +
IF(AND(P128=20,$D128=1),子育て関連マスタ!$C$18,0) +
IF(AND(P128=20,$D128=1),
IFERROR(_xlfn.IFS(
入力項目!$S$10="男",子育て関連マスタ!$C$18,
入力項目!$S$10="女",子育て関連マスタ!$C$19
),0),0
) +
IF(AND(P128&gt;=入力項目!$S$18,P128&lt;=入力項目!$S$19),入力項目!$S$20,0) +
IF(AND(P128&gt;=入力項目!$S$21,P128&lt;=入力項目!$S$22),入力項目!$S$23,0) +
IF(AND(P128&gt;=入力項目!$S$24,P128&lt;=入力項目!$S$25),入力項目!$S$26,0)
)</f>
        <v>-45000</v>
      </c>
      <c r="AE128">
        <f ca="1">-(
_xlfn.IFS(
Q128&lt;=入力項目!$S$11,0,
AND(Q128&gt;=入力項目!$S$11+1,Q128&lt;=3),IFERROR(VLOOKUP(入力項目!$S$12,子育て関連マスタ!$I$4:$M$5,4,FALSE),0),
AND(Q128&gt;=4,Q128&lt;=6),IFERROR(VLOOKUP(入力項目!$S$13,子育て関連マスタ!$I$9:$M$12,4,FALSE),0),
AND(Q128&gt;=7,Q128&lt;=12),IFERROR(VLOOKUP(入力項目!$S$14,子育て関連マスタ!$I$16:$M$17,4,FALSE),0),
AND(Q128&gt;=13,Q128&lt;=15),IFERROR(VLOOKUP(入力項目!$S$15,子育て関連マスタ!$I$21:$M$22,4,FALSE),0),
AND(Q128&gt;=16,Q128&lt;=18),IFERROR(VLOOKUP(入力項目!$S$16,子育て関連マスタ!$I$26:$M$28,4,FALSE),0),
AND(Q128&gt;=19,Q128&lt;=20,入力項目!$S$16="高専"),IFERROR(VLOOKUP(入力項目!$S$16,子育て関連マスタ!$I$26:$M$28,4,FALSE),0),
AND(Q128&gt;=19,Q128&lt;=20,入力項目!$S$16&lt;&gt;"高専"),IFERROR(VLOOKUP(入力項目!$S$17,子育て関連マスタ!$I$32:$M$37,4,FALSE),0),
AND(Q128&gt;=21,Q128&lt;=22,入力項目!$S$16="高専"),IFERROR(VLOOKUP(入力項目!$S$17,子育て関連マスタ!$I$32:$M$34,4,FALSE),0),
AND(Q128&gt;=21,Q128&lt;=22,入力項目!$S$16&lt;&gt;"高専"),IFERROR(VLOOKUP(入力項目!$S$17,子育て関連マスタ!$I$32:$M$34,4,FALSE),0),
Q128&gt;=23,0
) +
IF($D128=4,
  IFERROR(_xlfn.IFS(
  Q128&lt;=入力項目!$S$11,0,
  AND(Q128=入力項目!$S$11),IFERROR(VLOOKUP(入力項目!$S$12,子育て関連マスタ!$I$4:$M$5,2,FALSE),0),
  AND(Q128=4),IFERROR(VLOOKUP(入力項目!$S$13,子育て関連マスタ!$I$9:$M$12,2,FALSE),0),
  AND(Q128=7),IFERROR(VLOOKUP(入力項目!$S$14,子育て関連マスタ!$I$16:$M$17,2,FALSE),0),
  AND(Q128=13),IFERROR(VLOOKUP(入力項目!$S$15,子育て関連マスタ!$I$21:$M$22,2,FALSE),0),
  AND(Q128=16),IFERROR(VLOOKUP(入力項目!$S$16,子育て関連マスタ!$I$26:$M$28,2,FALSE),0),
  AND(Q128=19,入力項目!$S$16&lt;&gt;"高専"),IFERROR(VLOOKUP(入力項目!$S$17,子育て関連マスタ!$I$32:$M$37,2,FALSE),0),
  AND(Q128=21,入力項目!$S$16="高専"),IFERROR(VLOOKUP(入力項目!$S$17,子育て関連マスタ!$I$32:$M$37,2,FALSE),0),
  Q128&gt;=22,0
  ),0),0
) +
IF(AND(Q128&gt;=1,Q128&lt;=15),IF($D128=入力項目!$S$8,入力項目!$S$3,0),0) +
IF(AND(Q128&gt;=1,Q128&lt;=15),IF($D128=5,入力項目!$S$4,0),0) +
IF(AND(Q128&gt;=1,Q128&lt;=15),IF($D128=12,入力項目!$S$5,0),0) +
IF(AND(入力項目!$S$7=$A128,入力項目!$S$8=$D128),子育て関連マスタ!$C$14,0) +
IFERROR(IF(AND(YEAR(EDATE(DATE(入力項目!$S$7,入力項目!$S$8,1),1))=$A128,MONTH(EDATE(DATE(入力項目!$S$7,入力項目!$S$8,1),1))=$D128),子育て関連マスタ!$C$15,0),0) +
IF(AND(OR(Q128=3,Q128=5,Q128=7),$D128=11),子育て関連マスタ!$C$17,0) +
IF(AND(Q128=20,$D128=1),子育て関連マスタ!$C$18,0) +
IF(AND(Q128=20,$D128=1),
IFERROR(_xlfn.IFS(
入力項目!$S$10="男",子育て関連マスタ!$C$18,
入力項目!$S$10="女",子育て関連マスタ!$C$19
),0),0
) +
IF(AND(Q128&gt;=入力項目!$S$18,Q128&lt;=入力項目!$S$19),入力項目!$S$20,0) +
IF(AND(Q128&gt;=入力項目!$S$21,Q128&lt;=入力項目!$S$22),入力項目!$S$23,0) +
IF(AND(Q128&gt;=入力項目!$S$24,Q128&lt;=入力項目!$S$25),入力項目!$S$26,0)
)</f>
        <v>-30000</v>
      </c>
      <c r="AF128">
        <f ca="1">-(
_xlfn.IFS(
R128&lt;=入力項目!$S$11,0,
AND(R128&gt;=入力項目!$S$11+1,R128&lt;=3),IFERROR(VLOOKUP(入力項目!$S$12,子育て関連マスタ!$I$4:$M$5,4,FALSE),0),
AND(R128&gt;=4,R128&lt;=6),IFERROR(VLOOKUP(入力項目!$S$13,子育て関連マスタ!$I$9:$M$12,4,FALSE),0),
AND(R128&gt;=7,R128&lt;=12),IFERROR(VLOOKUP(入力項目!$S$14,子育て関連マスタ!$I$16:$M$17,4,FALSE),0),
AND(R128&gt;=13,R128&lt;=15),IFERROR(VLOOKUP(入力項目!$S$15,子育て関連マスタ!$I$21:$M$22,4,FALSE),0),
AND(R128&gt;=16,R128&lt;=18),IFERROR(VLOOKUP(入力項目!$S$16,子育て関連マスタ!$I$26:$M$28,4,FALSE),0),
AND(R128&gt;=19,R128&lt;=20,入力項目!$S$16="高専"),IFERROR(VLOOKUP(入力項目!$S$16,子育て関連マスタ!$I$26:$M$28,4,FALSE),0),
AND(R128&gt;=19,R128&lt;=20,入力項目!$S$16&lt;&gt;"高専"),IFERROR(VLOOKUP(入力項目!$S$17,子育て関連マスタ!$I$32:$M$37,4,FALSE),0),
AND(R128&gt;=21,R128&lt;=22,入力項目!$S$16="高専"),IFERROR(VLOOKUP(入力項目!$S$17,子育て関連マスタ!$I$32:$M$34,4,FALSE),0),
AND(R128&gt;=21,R128&lt;=22,入力項目!$S$16&lt;&gt;"高専"),IFERROR(VLOOKUP(入力項目!$S$17,子育て関連マスタ!$I$32:$M$34,4,FALSE),0),
R128&gt;=23,0
) +
IF($D128=4,
  IFERROR(_xlfn.IFS(
  R128&lt;=入力項目!$S$11,0,
  AND(R128=入力項目!$S$11),IFERROR(VLOOKUP(入力項目!$S$12,子育て関連マスタ!$I$4:$M$5,2,FALSE),0),
  AND(R128=4),IFERROR(VLOOKUP(入力項目!$S$13,子育て関連マスタ!$I$9:$M$12,2,FALSE),0),
  AND(R128=7),IFERROR(VLOOKUP(入力項目!$S$14,子育て関連マスタ!$I$16:$M$17,2,FALSE),0),
  AND(R128=13),IFERROR(VLOOKUP(入力項目!$S$15,子育て関連マスタ!$I$21:$M$22,2,FALSE),0),
  AND(R128=16),IFERROR(VLOOKUP(入力項目!$S$16,子育て関連マスタ!$I$26:$M$28,2,FALSE),0),
  AND(R128=19,入力項目!$S$16&lt;&gt;"高専"),IFERROR(VLOOKUP(入力項目!$S$17,子育て関連マスタ!$I$32:$M$37,2,FALSE),0),
  AND(R128=21,入力項目!$S$16="高専"),IFERROR(VLOOKUP(入力項目!$S$17,子育て関連マスタ!$I$32:$M$37,2,FALSE),0),
  R128&gt;=22,0
  ),0),0
) +
IF(AND(R128&gt;=1,R128&lt;=15),IF($D128=入力項目!$S$8,入力項目!$S$3,0),0) +
IF(AND(R128&gt;=1,R128&lt;=15),IF($D128=5,入力項目!$S$4,0),0) +
IF(AND(R128&gt;=1,R128&lt;=15),IF($D128=12,入力項目!$S$5,0),0) +
IF(AND(入力項目!$S$7=$A128,入力項目!$S$8=$D128),子育て関連マスタ!$C$14,0) +
IFERROR(IF(AND(YEAR(EDATE(DATE(入力項目!$S$7,入力項目!$S$8,1),1))=$A128,MONTH(EDATE(DATE(入力項目!$S$7,入力項目!$S$8,1),1))=$D128),子育て関連マスタ!$C$15,0),0) +
IF(AND(OR(R128=3,R128=5,R128=7),$D128=11),子育て関連マスタ!$C$17,0) +
IF(AND(R128=20,$D128=1),子育て関連マスタ!$C$18,0) +
IF(AND(R128=20,$D128=1),
IFERROR(_xlfn.IFS(
入力項目!$S$10="男",子育て関連マスタ!$C$18,
入力項目!$S$10="女",子育て関連マスタ!$C$19
),0),0
) +
IF(AND(R128&gt;=入力項目!$S$18,R128&lt;=入力項目!$S$19),入力項目!$S$20,0) +
IF(AND(R128&gt;=入力項目!$S$21,R128&lt;=入力項目!$S$22),入力項目!$S$23,0) +
IF(AND(R128&gt;=入力項目!$S$24,R128&lt;=入力項目!$S$25),入力項目!$S$26,0)
)</f>
        <v>0</v>
      </c>
      <c r="AG128">
        <f ca="1">-(
_xlfn.IFS(
S128&lt;=入力項目!$S$11,0,
AND(S128&gt;=入力項目!$S$11+1,S128&lt;=3),IFERROR(VLOOKUP(入力項目!$S$12,子育て関連マスタ!$I$4:$M$5,4,FALSE),0),
AND(S128&gt;=4,S128&lt;=6),IFERROR(VLOOKUP(入力項目!$S$13,子育て関連マスタ!$I$9:$M$12,4,FALSE),0),
AND(S128&gt;=7,S128&lt;=12),IFERROR(VLOOKUP(入力項目!$S$14,子育て関連マスタ!$I$16:$M$17,4,FALSE),0),
AND(S128&gt;=13,S128&lt;=15),IFERROR(VLOOKUP(入力項目!$S$15,子育て関連マスタ!$I$21:$M$22,4,FALSE),0),
AND(S128&gt;=16,S128&lt;=18),IFERROR(VLOOKUP(入力項目!$S$16,子育て関連マスタ!$I$26:$M$28,4,FALSE),0),
AND(S128&gt;=19,S128&lt;=20,入力項目!$S$16="高専"),IFERROR(VLOOKUP(入力項目!$S$16,子育て関連マスタ!$I$26:$M$28,4,FALSE),0),
AND(S128&gt;=19,S128&lt;=20,入力項目!$S$16&lt;&gt;"高専"),IFERROR(VLOOKUP(入力項目!$S$17,子育て関連マスタ!$I$32:$M$37,4,FALSE),0),
AND(S128&gt;=21,S128&lt;=22,入力項目!$S$16="高専"),IFERROR(VLOOKUP(入力項目!$S$17,子育て関連マスタ!$I$32:$M$34,4,FALSE),0),
AND(S128&gt;=21,S128&lt;=22,入力項目!$S$16&lt;&gt;"高専"),IFERROR(VLOOKUP(入力項目!$S$17,子育て関連マスタ!$I$32:$M$34,4,FALSE),0),
S128&gt;=23,0
) +
IF($D128=4,
  IFERROR(_xlfn.IFS(
  S128&lt;=入力項目!$S$11,0,
  AND(S128=入力項目!$S$11),IFERROR(VLOOKUP(入力項目!$S$12,子育て関連マスタ!$I$4:$M$5,2,FALSE),0),
  AND(S128=4),IFERROR(VLOOKUP(入力項目!$S$13,子育て関連マスタ!$I$9:$M$12,2,FALSE),0),
  AND(S128=7),IFERROR(VLOOKUP(入力項目!$S$14,子育て関連マスタ!$I$16:$M$17,2,FALSE),0),
  AND(S128=13),IFERROR(VLOOKUP(入力項目!$S$15,子育て関連マスタ!$I$21:$M$22,2,FALSE),0),
  AND(S128=16),IFERROR(VLOOKUP(入力項目!$S$16,子育て関連マスタ!$I$26:$M$28,2,FALSE),0),
  AND(S128=19,入力項目!$S$16&lt;&gt;"高専"),IFERROR(VLOOKUP(入力項目!$S$17,子育て関連マスタ!$I$32:$M$37,2,FALSE),0),
  AND(S128=21,入力項目!$S$16="高専"),IFERROR(VLOOKUP(入力項目!$S$17,子育て関連マスタ!$I$32:$M$37,2,FALSE),0),
  S128&gt;=22,0
  ),0),0
) +
IF(AND(S128&gt;=1,S128&lt;=15),IF($D128=入力項目!$S$8,入力項目!$S$3,0),0) +
IF(AND(S128&gt;=1,S128&lt;=15),IF($D128=5,入力項目!$S$4,0),0) +
IF(AND(S128&gt;=1,S128&lt;=15),IF($D128=12,入力項目!$S$5,0),0) +
IF(AND(入力項目!$S$7=$A128,入力項目!$S$8=$D128),子育て関連マスタ!$C$14,0) +
IFERROR(IF(AND(YEAR(EDATE(DATE(入力項目!$S$7,入力項目!$S$8,1),1))=$A128,MONTH(EDATE(DATE(入力項目!$S$7,入力項目!$S$8,1),1))=$D128),子育て関連マスタ!$C$15,0),0) +
IF(AND(OR(S128=3,S128=5,S128=7),$D128=11),子育て関連マスタ!$C$17,0) +
IF(AND(S128=20,$D128=1),子育て関連マスタ!$C$18,0) +
IF(AND(S128=20,$D128=1),
IFERROR(_xlfn.IFS(
入力項目!$S$10="男",子育て関連マスタ!$C$18,
入力項目!$S$10="女",子育て関連マスタ!$C$19
),0),0
) +
IF(AND(S128&gt;=入力項目!$S$18,S128&lt;=入力項目!$S$19),入力項目!$S$20,0) +
IF(AND(S128&gt;=入力項目!$S$21,S128&lt;=入力項目!$S$22),入力項目!$S$23,0) +
IF(AND(S128&gt;=入力項目!$S$24,S128&lt;=入力項目!$S$25),入力項目!$S$26,0)
)</f>
        <v>0</v>
      </c>
      <c r="AH128">
        <f ca="1">-(
_xlfn.IFS(
T128&lt;=入力項目!$S$11,0,
AND(T128&gt;=入力項目!$S$11+1,T128&lt;=3),IFERROR(VLOOKUP(入力項目!$S$12,子育て関連マスタ!$I$4:$M$5,4,FALSE),0),
AND(T128&gt;=4,T128&lt;=6),IFERROR(VLOOKUP(入力項目!$S$13,子育て関連マスタ!$I$9:$M$12,4,FALSE),0),
AND(T128&gt;=7,T128&lt;=12),IFERROR(VLOOKUP(入力項目!$S$14,子育て関連マスタ!$I$16:$M$17,4,FALSE),0),
AND(T128&gt;=13,T128&lt;=15),IFERROR(VLOOKUP(入力項目!$S$15,子育て関連マスタ!$I$21:$M$22,4,FALSE),0),
AND(T128&gt;=16,T128&lt;=18),IFERROR(VLOOKUP(入力項目!$S$16,子育て関連マスタ!$I$26:$M$28,4,FALSE),0),
AND(T128&gt;=19,T128&lt;=20,入力項目!$S$16="高専"),IFERROR(VLOOKUP(入力項目!$S$16,子育て関連マスタ!$I$26:$M$28,4,FALSE),0),
AND(T128&gt;=19,T128&lt;=20,入力項目!$S$16&lt;&gt;"高専"),IFERROR(VLOOKUP(入力項目!$S$17,子育て関連マスタ!$I$32:$M$37,4,FALSE),0),
AND(T128&gt;=21,T128&lt;=22,入力項目!$S$16="高専"),IFERROR(VLOOKUP(入力項目!$S$17,子育て関連マスタ!$I$32:$M$34,4,FALSE),0),
AND(T128&gt;=21,T128&lt;=22,入力項目!$S$16&lt;&gt;"高専"),IFERROR(VLOOKUP(入力項目!$S$17,子育て関連マスタ!$I$32:$M$34,4,FALSE),0),
T128&gt;=23,0
) +
IF($D128=4,
  IFERROR(_xlfn.IFS(
  T128&lt;=入力項目!$S$11,0,
  AND(T128=入力項目!$S$11),IFERROR(VLOOKUP(入力項目!$S$12,子育て関連マスタ!$I$4:$M$5,2,FALSE),0),
  AND(T128=4),IFERROR(VLOOKUP(入力項目!$S$13,子育て関連マスタ!$I$9:$M$12,2,FALSE),0),
  AND(T128=7),IFERROR(VLOOKUP(入力項目!$S$14,子育て関連マスタ!$I$16:$M$17,2,FALSE),0),
  AND(T128=13),IFERROR(VLOOKUP(入力項目!$S$15,子育て関連マスタ!$I$21:$M$22,2,FALSE),0),
  AND(T128=16),IFERROR(VLOOKUP(入力項目!$S$16,子育て関連マスタ!$I$26:$M$28,2,FALSE),0),
  AND(T128=19,入力項目!$S$16&lt;&gt;"高専"),IFERROR(VLOOKUP(入力項目!$S$17,子育て関連マスタ!$I$32:$M$37,2,FALSE),0),
  AND(T128=21,入力項目!$S$16="高専"),IFERROR(VLOOKUP(入力項目!$S$17,子育て関連マスタ!$I$32:$M$37,2,FALSE),0),
  T128&gt;=22,0
  ),0),0
) +
IF(AND(T128&gt;=1,T128&lt;=15),IF($D128=入力項目!$S$8,入力項目!$S$3,0),0) +
IF(AND(T128&gt;=1,T128&lt;=15),IF($D128=5,入力項目!$S$4,0),0) +
IF(AND(T128&gt;=1,T128&lt;=15),IF($D128=12,入力項目!$S$5,0),0) +
IF(AND(入力項目!$S$7=$A128,入力項目!$S$8=$D128),子育て関連マスタ!$C$14,0) +
IFERROR(IF(AND(YEAR(EDATE(DATE(入力項目!$S$7,入力項目!$S$8,1),1))=$A128,MONTH(EDATE(DATE(入力項目!$S$7,入力項目!$S$8,1),1))=$D128),子育て関連マスタ!$C$15,0),0) +
IF(AND(OR(T128=3,T128=5,T128=7),$D128=11),子育て関連マスタ!$C$17,0) +
IF(AND(T128=20,$D128=1),子育て関連マスタ!$C$18,0) +
IF(AND(T128=20,$D128=1),
IFERROR(_xlfn.IFS(
入力項目!$S$10="男",子育て関連マスタ!$C$18,
入力項目!$S$10="女",子育て関連マスタ!$C$19
),0),0
) +
IF(AND(T128&gt;=入力項目!$S$18,T128&lt;=入力項目!$S$19),入力項目!$S$20,0) +
IF(AND(T128&gt;=入力項目!$S$21,T128&lt;=入力項目!$S$22),入力項目!$S$23,0) +
IF(AND(T128&gt;=入力項目!$S$24,T128&lt;=入力項目!$S$25),入力項目!$S$26,0)
)</f>
        <v>0</v>
      </c>
      <c r="AI128">
        <f ca="1">-(
_xlfn.IFS(
U128&lt;=入力項目!$S$11,0,
AND(U128&gt;=入力項目!$S$11+1,U128&lt;=3),IFERROR(VLOOKUP(入力項目!$S$12,子育て関連マスタ!$I$4:$M$5,4,FALSE),0),
AND(U128&gt;=4,U128&lt;=6),IFERROR(VLOOKUP(入力項目!$S$13,子育て関連マスタ!$I$9:$M$12,4,FALSE),0),
AND(U128&gt;=7,U128&lt;=12),IFERROR(VLOOKUP(入力項目!$S$14,子育て関連マスタ!$I$16:$M$17,4,FALSE),0),
AND(U128&gt;=13,U128&lt;=15),IFERROR(VLOOKUP(入力項目!$S$15,子育て関連マスタ!$I$21:$M$22,4,FALSE),0),
AND(U128&gt;=16,U128&lt;=18),IFERROR(VLOOKUP(入力項目!$S$16,子育て関連マスタ!$I$26:$M$28,4,FALSE),0),
AND(U128&gt;=19,U128&lt;=20,入力項目!$S$16="高専"),IFERROR(VLOOKUP(入力項目!$S$16,子育て関連マスタ!$I$26:$M$28,4,FALSE),0),
AND(U128&gt;=19,U128&lt;=20,入力項目!$S$16&lt;&gt;"高専"),IFERROR(VLOOKUP(入力項目!$S$17,子育て関連マスタ!$I$32:$M$37,4,FALSE),0),
AND(U128&gt;=21,U128&lt;=22,入力項目!$S$16="高専"),IFERROR(VLOOKUP(入力項目!$S$17,子育て関連マスタ!$I$32:$M$34,4,FALSE),0),
AND(U128&gt;=21,U128&lt;=22,入力項目!$S$16&lt;&gt;"高専"),IFERROR(VLOOKUP(入力項目!$S$17,子育て関連マスタ!$I$32:$M$34,4,FALSE),0),
U128&gt;=23,0
) +
IF($D128=4,
  IFERROR(_xlfn.IFS(
  U128&lt;=入力項目!$S$11,0,
  AND(U128=入力項目!$S$11),IFERROR(VLOOKUP(入力項目!$S$12,子育て関連マスタ!$I$4:$M$5,2,FALSE),0),
  AND(U128=4),IFERROR(VLOOKUP(入力項目!$S$13,子育て関連マスタ!$I$9:$M$12,2,FALSE),0),
  AND(U128=7),IFERROR(VLOOKUP(入力項目!$S$14,子育て関連マスタ!$I$16:$M$17,2,FALSE),0),
  AND(U128=13),IFERROR(VLOOKUP(入力項目!$S$15,子育て関連マスタ!$I$21:$M$22,2,FALSE),0),
  AND(U128=16),IFERROR(VLOOKUP(入力項目!$S$16,子育て関連マスタ!$I$26:$M$28,2,FALSE),0),
  AND(U128=19,入力項目!$S$16&lt;&gt;"高専"),IFERROR(VLOOKUP(入力項目!$S$17,子育て関連マスタ!$I$32:$M$37,2,FALSE),0),
  AND(U128=21,入力項目!$S$16="高専"),IFERROR(VLOOKUP(入力項目!$S$17,子育て関連マスタ!$I$32:$M$37,2,FALSE),0),
  U128&gt;=22,0
  ),0),0
) +
IF(AND(U128&gt;=1,U128&lt;=15),IF($D128=入力項目!$S$8,入力項目!$S$3,0),0) +
IF(AND(U128&gt;=1,U128&lt;=15),IF($D128=5,入力項目!$S$4,0),0) +
IF(AND(U128&gt;=1,U128&lt;=15),IF($D128=12,入力項目!$S$5,0),0) +
IF(AND(入力項目!$S$7=$A128,入力項目!$S$8=$D128),子育て関連マスタ!$C$14,0) +
IFERROR(IF(AND(YEAR(EDATE(DATE(入力項目!$S$7,入力項目!$S$8,1),1))=$A128,MONTH(EDATE(DATE(入力項目!$S$7,入力項目!$S$8,1),1))=$D128),子育て関連マスタ!$C$15,0),0) +
IF(AND(OR(U128=3,U128=5,U128=7),$D128=11),子育て関連マスタ!$C$17,0) +
IF(AND(U128=20,$D128=1),子育て関連マスタ!$C$18,0) +
IF(AND(U128=20,$D128=1),
IFERROR(_xlfn.IFS(
入力項目!$S$10="男",子育て関連マスタ!$C$18,
入力項目!$S$10="女",子育て関連マスタ!$C$19
),0),0
) +
IF(AND(U128&gt;=入力項目!$S$18,U128&lt;=入力項目!$S$19),入力項目!$S$20,0) +
IF(AND(U128&gt;=入力項目!$S$21,U128&lt;=入力項目!$S$22),入力項目!$S$23,0) +
IF(AND(U128&gt;=入力項目!$S$24,U128&lt;=入力項目!$S$25),入力項目!$S$26,0)
)</f>
        <v>0</v>
      </c>
      <c r="AJ128" s="10">
        <f ca="1">-VLOOKUP($D128,月別収支!$A$2:$H$13,7,FALSE)</f>
        <v>-20000</v>
      </c>
    </row>
    <row r="129" spans="1:36" x14ac:dyDescent="0.4">
      <c r="A129">
        <f t="shared" ca="1" si="37"/>
        <v>2035</v>
      </c>
      <c r="B129">
        <f t="shared" ca="1" si="27"/>
        <v>2034</v>
      </c>
      <c r="C129">
        <f t="shared" ca="1" si="28"/>
        <v>11</v>
      </c>
      <c r="D129">
        <f t="shared" ca="1" si="38"/>
        <v>3</v>
      </c>
      <c r="E129" t="str">
        <f t="shared" ca="1" si="22"/>
        <v>2035年3月</v>
      </c>
      <c r="F129">
        <f ca="1">IF(OR(入力項目!$N$5&lt;$A129,AND(入力項目!$N$5=$A129,入力項目!$N$6&lt;$D129)),IF(F128=0,1,IF(G129=12,F128+1,F128)),0)</f>
        <v>10</v>
      </c>
      <c r="G129">
        <f ca="1">IF(OR(入力項目!$N$5&lt;$A129,AND(入力項目!$N$5=$A129,入力項目!$N$6&lt;$D129)),IF(G128=12,1,G128+1),0)</f>
        <v>5</v>
      </c>
      <c r="H129" t="str">
        <f t="shared" ca="1" si="23"/>
        <v>10_5</v>
      </c>
      <c r="I129">
        <f ca="1">IF(
  IFERROR(AND($C129&gt;0,MOD($C129,入力項目!$N$22)=0,$D129=入力項目!$N$23), FALSE),
  1,
  IF(
    AND(I128&gt;0,J128=12),
    IF(I128=入力項目!$N$28, 0, I128+1),
    I128
  )
)</f>
        <v>1</v>
      </c>
      <c r="J129">
        <f ca="1">IF($D129=入力項目!$N$23,1,IFERROR(J128+1,1))</f>
        <v>10</v>
      </c>
      <c r="K129" t="str">
        <f t="shared" ca="1" si="24"/>
        <v>1_10</v>
      </c>
      <c r="L129">
        <f ca="1">L128+IF(入力項目!$D$4=$D129,1,0)</f>
        <v>39</v>
      </c>
      <c r="M129" t="str">
        <f t="shared" ca="1" si="25"/>
        <v>39歳</v>
      </c>
      <c r="N129">
        <f t="shared" ca="1" si="29"/>
        <v>40</v>
      </c>
      <c r="O129" t="str">
        <f t="shared" ca="1" si="26"/>
        <v>40歳</v>
      </c>
      <c r="P129">
        <f t="shared" ca="1" si="30"/>
        <v>14</v>
      </c>
      <c r="Q129">
        <f t="shared" ca="1" si="31"/>
        <v>12</v>
      </c>
      <c r="R129">
        <f t="shared" ca="1" si="32"/>
        <v>2035</v>
      </c>
      <c r="S129">
        <f t="shared" ca="1" si="33"/>
        <v>2035</v>
      </c>
      <c r="T129">
        <f t="shared" ca="1" si="34"/>
        <v>2035</v>
      </c>
      <c r="U129">
        <f t="shared" ca="1" si="35"/>
        <v>2035</v>
      </c>
      <c r="V129" s="10">
        <f t="shared" ca="1" si="36"/>
        <v>15517013</v>
      </c>
      <c r="W129" s="10">
        <f ca="1">IF($L129&lt;その他マスタ!$B$1,VLOOKUP($D129,月別収支!$A$2:$H$13,2,FALSE),その他マスタ!$B$3)+IF(AND($L129=その他マスタ!$B$1,入力項目!$I$9="あり",$D129=入力項目!$D$4),その他マスタ!$B$2,0)</f>
        <v>300000</v>
      </c>
      <c r="X129" s="10">
        <f ca="1">-IF(入力項目!$K$5=TRUE,
IF($F129+$G129&lt;3,VLOOKUP($D129,月別収支!$A$2:$H$13,8,FALSE),0)+IFERROR(VLOOKUP($H129,住宅ローン計算!C:P,13,FALSE),0)+IF($F129&gt;1,IF(OR($G129=3,$G129=6,$G129=9,$G129=12),ROUNDUP(入力項目!$N$18/4,0),0),0),
VLOOKUP($D129,月別収支!$A$2:$H$13,8,FALSE))</f>
        <v>-52677</v>
      </c>
      <c r="Y129" s="10">
        <f ca="1">-VLOOKUP($D129,月別収支!$A$2:$H$13,3,FALSE)</f>
        <v>-75000</v>
      </c>
      <c r="Z129" s="10">
        <f ca="1">-VLOOKUP($D129,月別収支!$A$2:$H$13,4,FALSE)</f>
        <v>-27000</v>
      </c>
      <c r="AA129" s="10">
        <f ca="1">-VLOOKUP($D129,月別収支!$A$2:$H$13,6,FALSE)</f>
        <v>-10000</v>
      </c>
      <c r="AB129" s="10">
        <f ca="1">-(
VLOOKUP($D129,月別収支!$A$2:$H$13,5,FALSE)+IF(AND(入力項目!$I$27&lt;=$A129,ISEVEN($A129-入力項目!$I$27),入力項目!$I$28=$D129),入力項目!$I$26,0)
+IF(入力項目!$K$26=TRUE,
IFERROR(VLOOKUP($K129,マイカーローン計算!C:P,13,FALSE),0),
IFERROR(
  IF(AND($C129&gt;0,MOD($C129,入力項目!$N$22)=0,$D129=入力項目!$N$23),入力項目!$N$24,0),
 0
)
)
)</f>
        <v>-20000</v>
      </c>
      <c r="AC129" s="10">
        <f ca="1">-IF($A129&lt;入力項目!$N$33,入力項目!$N$35,IF(AND($A129=入力項目!$N$33,$D129&lt;=入力項目!$N$34),入力項目!$N$35,0))</f>
        <v>0</v>
      </c>
      <c r="AD129">
        <f ca="1">-(
_xlfn.IFS(
P129&lt;=入力項目!$S$11,0,
AND(P129&gt;=入力項目!$S$11+1,P129&lt;=3),IFERROR(VLOOKUP(入力項目!$S$12,子育て関連マスタ!$I$4:$M$5,4,FALSE),0),
AND(P129&gt;=4,P129&lt;=6),IFERROR(VLOOKUP(入力項目!$S$13,子育て関連マスタ!$I$9:$M$12,4,FALSE),0),
AND(P129&gt;=7,P129&lt;=12),IFERROR(VLOOKUP(入力項目!$S$14,子育て関連マスタ!$I$16:$M$17,4,FALSE),0),
AND(P129&gt;=13,P129&lt;=15),IFERROR(VLOOKUP(入力項目!$S$15,子育て関連マスタ!$I$21:$M$22,4,FALSE),0),
AND(P129&gt;=16,P129&lt;=18),IFERROR(VLOOKUP(入力項目!$S$16,子育て関連マスタ!$I$26:$M$28,4,FALSE),0),
AND(P129&gt;=19,P129&lt;=20,入力項目!$S$16="高専"),IFERROR(VLOOKUP(入力項目!$S$16,子育て関連マスタ!$I$26:$M$28,4,FALSE),0),
AND(P129&gt;=19,P129&lt;=20,入力項目!$S$16&lt;&gt;"高専"),IFERROR(VLOOKUP(入力項目!$S$17,子育て関連マスタ!$I$32:$M$37,4,FALSE),0),
AND(P129&gt;=21,P129&lt;=22,入力項目!$S$16="高専"),IFERROR(VLOOKUP(入力項目!$S$17,子育て関連マスタ!$I$32:$M$34,4,FALSE),0),
AND(P129&gt;=21,P129&lt;=22,入力項目!$S$16&lt;&gt;"高専"),IFERROR(VLOOKUP(入力項目!$S$17,子育て関連マスタ!$I$32:$M$34,4,FALSE),0),
P129&gt;=23,0
) +
IF($D129=4,
  IFERROR(_xlfn.IFS(
  P129&lt;=入力項目!$S$11,0,
  AND(P129=入力項目!$S$11),IFERROR(VLOOKUP(入力項目!$S$12,子育て関連マスタ!$I$4:$M$5,2,FALSE),0),
  AND(P129=4),IFERROR(VLOOKUP(入力項目!$S$13,子育て関連マスタ!$I$9:$M$12,2,FALSE),0),
  AND(P129=7),IFERROR(VLOOKUP(入力項目!$S$14,子育て関連マスタ!$I$16:$M$17,2,FALSE),0),
  AND(P129=13),IFERROR(VLOOKUP(入力項目!$S$15,子育て関連マスタ!$I$21:$M$22,2,FALSE),0),
  AND(P129=16),IFERROR(VLOOKUP(入力項目!$S$16,子育て関連マスタ!$I$26:$M$28,2,FALSE),0),
  AND(P129=19,入力項目!$S$16&lt;&gt;"高専"),IFERROR(VLOOKUP(入力項目!$S$17,子育て関連マスタ!$I$32:$M$37,2,FALSE),0),
  AND(P129=21,入力項目!$S$16="高専"),IFERROR(VLOOKUP(入力項目!$S$17,子育て関連マスタ!$I$32:$M$37,2,FALSE),0),
  P129&gt;=22,0
  ),0),0
) +
IF(AND(P129&gt;=1,P129&lt;=15),IF($D129=入力項目!$S$8,入力項目!$S$3,0),0) +
IF(AND(P129&gt;=1,P129&lt;=15),IF($D129=5,入力項目!$S$4,0),0) +
IF(AND(P129&gt;=1,P129&lt;=15),IF($D129=12,入力項目!$S$5,0),0) +
IF(AND(入力項目!$S$7=$A129,入力項目!$S$8=$D129),子育て関連マスタ!$C$14,0) +
IFERROR(IF(AND(YEAR(EDATE(DATE(入力項目!$S$7,入力項目!$S$8,1),1))=$A129,MONTH(EDATE(DATE(入力項目!$S$7,入力項目!$S$8,1),1))=$D129),子育て関連マスタ!$C$15,0),0) +
IF(AND(OR(P129=3,P129=5,P129=7),$D129=11),子育て関連マスタ!$C$17,0) +
IF(AND(P129=20,$D129=1),子育て関連マスタ!$C$18,0) +
IF(AND(P129=20,$D129=1),
IFERROR(_xlfn.IFS(
入力項目!$S$10="男",子育て関連マスタ!$C$18,
入力項目!$S$10="女",子育て関連マスタ!$C$19
),0),0
) +
IF(AND(P129&gt;=入力項目!$S$18,P129&lt;=入力項目!$S$19),入力項目!$S$20,0) +
IF(AND(P129&gt;=入力項目!$S$21,P129&lt;=入力項目!$S$22),入力項目!$S$23,0) +
IF(AND(P129&gt;=入力項目!$S$24,P129&lt;=入力項目!$S$25),入力項目!$S$26,0)
)</f>
        <v>-45000</v>
      </c>
      <c r="AE129">
        <f ca="1">-(
_xlfn.IFS(
Q129&lt;=入力項目!$S$11,0,
AND(Q129&gt;=入力項目!$S$11+1,Q129&lt;=3),IFERROR(VLOOKUP(入力項目!$S$12,子育て関連マスタ!$I$4:$M$5,4,FALSE),0),
AND(Q129&gt;=4,Q129&lt;=6),IFERROR(VLOOKUP(入力項目!$S$13,子育て関連マスタ!$I$9:$M$12,4,FALSE),0),
AND(Q129&gt;=7,Q129&lt;=12),IFERROR(VLOOKUP(入力項目!$S$14,子育て関連マスタ!$I$16:$M$17,4,FALSE),0),
AND(Q129&gt;=13,Q129&lt;=15),IFERROR(VLOOKUP(入力項目!$S$15,子育て関連マスタ!$I$21:$M$22,4,FALSE),0),
AND(Q129&gt;=16,Q129&lt;=18),IFERROR(VLOOKUP(入力項目!$S$16,子育て関連マスタ!$I$26:$M$28,4,FALSE),0),
AND(Q129&gt;=19,Q129&lt;=20,入力項目!$S$16="高専"),IFERROR(VLOOKUP(入力項目!$S$16,子育て関連マスタ!$I$26:$M$28,4,FALSE),0),
AND(Q129&gt;=19,Q129&lt;=20,入力項目!$S$16&lt;&gt;"高専"),IFERROR(VLOOKUP(入力項目!$S$17,子育て関連マスタ!$I$32:$M$37,4,FALSE),0),
AND(Q129&gt;=21,Q129&lt;=22,入力項目!$S$16="高専"),IFERROR(VLOOKUP(入力項目!$S$17,子育て関連マスタ!$I$32:$M$34,4,FALSE),0),
AND(Q129&gt;=21,Q129&lt;=22,入力項目!$S$16&lt;&gt;"高専"),IFERROR(VLOOKUP(入力項目!$S$17,子育て関連マスタ!$I$32:$M$34,4,FALSE),0),
Q129&gt;=23,0
) +
IF($D129=4,
  IFERROR(_xlfn.IFS(
  Q129&lt;=入力項目!$S$11,0,
  AND(Q129=入力項目!$S$11),IFERROR(VLOOKUP(入力項目!$S$12,子育て関連マスタ!$I$4:$M$5,2,FALSE),0),
  AND(Q129=4),IFERROR(VLOOKUP(入力項目!$S$13,子育て関連マスタ!$I$9:$M$12,2,FALSE),0),
  AND(Q129=7),IFERROR(VLOOKUP(入力項目!$S$14,子育て関連マスタ!$I$16:$M$17,2,FALSE),0),
  AND(Q129=13),IFERROR(VLOOKUP(入力項目!$S$15,子育て関連マスタ!$I$21:$M$22,2,FALSE),0),
  AND(Q129=16),IFERROR(VLOOKUP(入力項目!$S$16,子育て関連マスタ!$I$26:$M$28,2,FALSE),0),
  AND(Q129=19,入力項目!$S$16&lt;&gt;"高専"),IFERROR(VLOOKUP(入力項目!$S$17,子育て関連マスタ!$I$32:$M$37,2,FALSE),0),
  AND(Q129=21,入力項目!$S$16="高専"),IFERROR(VLOOKUP(入力項目!$S$17,子育て関連マスタ!$I$32:$M$37,2,FALSE),0),
  Q129&gt;=22,0
  ),0),0
) +
IF(AND(Q129&gt;=1,Q129&lt;=15),IF($D129=入力項目!$S$8,入力項目!$S$3,0),0) +
IF(AND(Q129&gt;=1,Q129&lt;=15),IF($D129=5,入力項目!$S$4,0),0) +
IF(AND(Q129&gt;=1,Q129&lt;=15),IF($D129=12,入力項目!$S$5,0),0) +
IF(AND(入力項目!$S$7=$A129,入力項目!$S$8=$D129),子育て関連マスタ!$C$14,0) +
IFERROR(IF(AND(YEAR(EDATE(DATE(入力項目!$S$7,入力項目!$S$8,1),1))=$A129,MONTH(EDATE(DATE(入力項目!$S$7,入力項目!$S$8,1),1))=$D129),子育て関連マスタ!$C$15,0),0) +
IF(AND(OR(Q129=3,Q129=5,Q129=7),$D129=11),子育て関連マスタ!$C$17,0) +
IF(AND(Q129=20,$D129=1),子育て関連マスタ!$C$18,0) +
IF(AND(Q129=20,$D129=1),
IFERROR(_xlfn.IFS(
入力項目!$S$10="男",子育て関連マスタ!$C$18,
入力項目!$S$10="女",子育て関連マスタ!$C$19
),0),0
) +
IF(AND(Q129&gt;=入力項目!$S$18,Q129&lt;=入力項目!$S$19),入力項目!$S$20,0) +
IF(AND(Q129&gt;=入力項目!$S$21,Q129&lt;=入力項目!$S$22),入力項目!$S$23,0) +
IF(AND(Q129&gt;=入力項目!$S$24,Q129&lt;=入力項目!$S$25),入力項目!$S$26,0)
)</f>
        <v>-30000</v>
      </c>
      <c r="AF129">
        <f ca="1">-(
_xlfn.IFS(
R129&lt;=入力項目!$S$11,0,
AND(R129&gt;=入力項目!$S$11+1,R129&lt;=3),IFERROR(VLOOKUP(入力項目!$S$12,子育て関連マスタ!$I$4:$M$5,4,FALSE),0),
AND(R129&gt;=4,R129&lt;=6),IFERROR(VLOOKUP(入力項目!$S$13,子育て関連マスタ!$I$9:$M$12,4,FALSE),0),
AND(R129&gt;=7,R129&lt;=12),IFERROR(VLOOKUP(入力項目!$S$14,子育て関連マスタ!$I$16:$M$17,4,FALSE),0),
AND(R129&gt;=13,R129&lt;=15),IFERROR(VLOOKUP(入力項目!$S$15,子育て関連マスタ!$I$21:$M$22,4,FALSE),0),
AND(R129&gt;=16,R129&lt;=18),IFERROR(VLOOKUP(入力項目!$S$16,子育て関連マスタ!$I$26:$M$28,4,FALSE),0),
AND(R129&gt;=19,R129&lt;=20,入力項目!$S$16="高専"),IFERROR(VLOOKUP(入力項目!$S$16,子育て関連マスタ!$I$26:$M$28,4,FALSE),0),
AND(R129&gt;=19,R129&lt;=20,入力項目!$S$16&lt;&gt;"高専"),IFERROR(VLOOKUP(入力項目!$S$17,子育て関連マスタ!$I$32:$M$37,4,FALSE),0),
AND(R129&gt;=21,R129&lt;=22,入力項目!$S$16="高専"),IFERROR(VLOOKUP(入力項目!$S$17,子育て関連マスタ!$I$32:$M$34,4,FALSE),0),
AND(R129&gt;=21,R129&lt;=22,入力項目!$S$16&lt;&gt;"高専"),IFERROR(VLOOKUP(入力項目!$S$17,子育て関連マスタ!$I$32:$M$34,4,FALSE),0),
R129&gt;=23,0
) +
IF($D129=4,
  IFERROR(_xlfn.IFS(
  R129&lt;=入力項目!$S$11,0,
  AND(R129=入力項目!$S$11),IFERROR(VLOOKUP(入力項目!$S$12,子育て関連マスタ!$I$4:$M$5,2,FALSE),0),
  AND(R129=4),IFERROR(VLOOKUP(入力項目!$S$13,子育て関連マスタ!$I$9:$M$12,2,FALSE),0),
  AND(R129=7),IFERROR(VLOOKUP(入力項目!$S$14,子育て関連マスタ!$I$16:$M$17,2,FALSE),0),
  AND(R129=13),IFERROR(VLOOKUP(入力項目!$S$15,子育て関連マスタ!$I$21:$M$22,2,FALSE),0),
  AND(R129=16),IFERROR(VLOOKUP(入力項目!$S$16,子育て関連マスタ!$I$26:$M$28,2,FALSE),0),
  AND(R129=19,入力項目!$S$16&lt;&gt;"高専"),IFERROR(VLOOKUP(入力項目!$S$17,子育て関連マスタ!$I$32:$M$37,2,FALSE),0),
  AND(R129=21,入力項目!$S$16="高専"),IFERROR(VLOOKUP(入力項目!$S$17,子育て関連マスタ!$I$32:$M$37,2,FALSE),0),
  R129&gt;=22,0
  ),0),0
) +
IF(AND(R129&gt;=1,R129&lt;=15),IF($D129=入力項目!$S$8,入力項目!$S$3,0),0) +
IF(AND(R129&gt;=1,R129&lt;=15),IF($D129=5,入力項目!$S$4,0),0) +
IF(AND(R129&gt;=1,R129&lt;=15),IF($D129=12,入力項目!$S$5,0),0) +
IF(AND(入力項目!$S$7=$A129,入力項目!$S$8=$D129),子育て関連マスタ!$C$14,0) +
IFERROR(IF(AND(YEAR(EDATE(DATE(入力項目!$S$7,入力項目!$S$8,1),1))=$A129,MONTH(EDATE(DATE(入力項目!$S$7,入力項目!$S$8,1),1))=$D129),子育て関連マスタ!$C$15,0),0) +
IF(AND(OR(R129=3,R129=5,R129=7),$D129=11),子育て関連マスタ!$C$17,0) +
IF(AND(R129=20,$D129=1),子育て関連マスタ!$C$18,0) +
IF(AND(R129=20,$D129=1),
IFERROR(_xlfn.IFS(
入力項目!$S$10="男",子育て関連マスタ!$C$18,
入力項目!$S$10="女",子育て関連マスタ!$C$19
),0),0
) +
IF(AND(R129&gt;=入力項目!$S$18,R129&lt;=入力項目!$S$19),入力項目!$S$20,0) +
IF(AND(R129&gt;=入力項目!$S$21,R129&lt;=入力項目!$S$22),入力項目!$S$23,0) +
IF(AND(R129&gt;=入力項目!$S$24,R129&lt;=入力項目!$S$25),入力項目!$S$26,0)
)</f>
        <v>0</v>
      </c>
      <c r="AG129">
        <f ca="1">-(
_xlfn.IFS(
S129&lt;=入力項目!$S$11,0,
AND(S129&gt;=入力項目!$S$11+1,S129&lt;=3),IFERROR(VLOOKUP(入力項目!$S$12,子育て関連マスタ!$I$4:$M$5,4,FALSE),0),
AND(S129&gt;=4,S129&lt;=6),IFERROR(VLOOKUP(入力項目!$S$13,子育て関連マスタ!$I$9:$M$12,4,FALSE),0),
AND(S129&gt;=7,S129&lt;=12),IFERROR(VLOOKUP(入力項目!$S$14,子育て関連マスタ!$I$16:$M$17,4,FALSE),0),
AND(S129&gt;=13,S129&lt;=15),IFERROR(VLOOKUP(入力項目!$S$15,子育て関連マスタ!$I$21:$M$22,4,FALSE),0),
AND(S129&gt;=16,S129&lt;=18),IFERROR(VLOOKUP(入力項目!$S$16,子育て関連マスタ!$I$26:$M$28,4,FALSE),0),
AND(S129&gt;=19,S129&lt;=20,入力項目!$S$16="高専"),IFERROR(VLOOKUP(入力項目!$S$16,子育て関連マスタ!$I$26:$M$28,4,FALSE),0),
AND(S129&gt;=19,S129&lt;=20,入力項目!$S$16&lt;&gt;"高専"),IFERROR(VLOOKUP(入力項目!$S$17,子育て関連マスタ!$I$32:$M$37,4,FALSE),0),
AND(S129&gt;=21,S129&lt;=22,入力項目!$S$16="高専"),IFERROR(VLOOKUP(入力項目!$S$17,子育て関連マスタ!$I$32:$M$34,4,FALSE),0),
AND(S129&gt;=21,S129&lt;=22,入力項目!$S$16&lt;&gt;"高専"),IFERROR(VLOOKUP(入力項目!$S$17,子育て関連マスタ!$I$32:$M$34,4,FALSE),0),
S129&gt;=23,0
) +
IF($D129=4,
  IFERROR(_xlfn.IFS(
  S129&lt;=入力項目!$S$11,0,
  AND(S129=入力項目!$S$11),IFERROR(VLOOKUP(入力項目!$S$12,子育て関連マスタ!$I$4:$M$5,2,FALSE),0),
  AND(S129=4),IFERROR(VLOOKUP(入力項目!$S$13,子育て関連マスタ!$I$9:$M$12,2,FALSE),0),
  AND(S129=7),IFERROR(VLOOKUP(入力項目!$S$14,子育て関連マスタ!$I$16:$M$17,2,FALSE),0),
  AND(S129=13),IFERROR(VLOOKUP(入力項目!$S$15,子育て関連マスタ!$I$21:$M$22,2,FALSE),0),
  AND(S129=16),IFERROR(VLOOKUP(入力項目!$S$16,子育て関連マスタ!$I$26:$M$28,2,FALSE),0),
  AND(S129=19,入力項目!$S$16&lt;&gt;"高専"),IFERROR(VLOOKUP(入力項目!$S$17,子育て関連マスタ!$I$32:$M$37,2,FALSE),0),
  AND(S129=21,入力項目!$S$16="高専"),IFERROR(VLOOKUP(入力項目!$S$17,子育て関連マスタ!$I$32:$M$37,2,FALSE),0),
  S129&gt;=22,0
  ),0),0
) +
IF(AND(S129&gt;=1,S129&lt;=15),IF($D129=入力項目!$S$8,入力項目!$S$3,0),0) +
IF(AND(S129&gt;=1,S129&lt;=15),IF($D129=5,入力項目!$S$4,0),0) +
IF(AND(S129&gt;=1,S129&lt;=15),IF($D129=12,入力項目!$S$5,0),0) +
IF(AND(入力項目!$S$7=$A129,入力項目!$S$8=$D129),子育て関連マスタ!$C$14,0) +
IFERROR(IF(AND(YEAR(EDATE(DATE(入力項目!$S$7,入力項目!$S$8,1),1))=$A129,MONTH(EDATE(DATE(入力項目!$S$7,入力項目!$S$8,1),1))=$D129),子育て関連マスタ!$C$15,0),0) +
IF(AND(OR(S129=3,S129=5,S129=7),$D129=11),子育て関連マスタ!$C$17,0) +
IF(AND(S129=20,$D129=1),子育て関連マスタ!$C$18,0) +
IF(AND(S129=20,$D129=1),
IFERROR(_xlfn.IFS(
入力項目!$S$10="男",子育て関連マスタ!$C$18,
入力項目!$S$10="女",子育て関連マスタ!$C$19
),0),0
) +
IF(AND(S129&gt;=入力項目!$S$18,S129&lt;=入力項目!$S$19),入力項目!$S$20,0) +
IF(AND(S129&gt;=入力項目!$S$21,S129&lt;=入力項目!$S$22),入力項目!$S$23,0) +
IF(AND(S129&gt;=入力項目!$S$24,S129&lt;=入力項目!$S$25),入力項目!$S$26,0)
)</f>
        <v>0</v>
      </c>
      <c r="AH129">
        <f ca="1">-(
_xlfn.IFS(
T129&lt;=入力項目!$S$11,0,
AND(T129&gt;=入力項目!$S$11+1,T129&lt;=3),IFERROR(VLOOKUP(入力項目!$S$12,子育て関連マスタ!$I$4:$M$5,4,FALSE),0),
AND(T129&gt;=4,T129&lt;=6),IFERROR(VLOOKUP(入力項目!$S$13,子育て関連マスタ!$I$9:$M$12,4,FALSE),0),
AND(T129&gt;=7,T129&lt;=12),IFERROR(VLOOKUP(入力項目!$S$14,子育て関連マスタ!$I$16:$M$17,4,FALSE),0),
AND(T129&gt;=13,T129&lt;=15),IFERROR(VLOOKUP(入力項目!$S$15,子育て関連マスタ!$I$21:$M$22,4,FALSE),0),
AND(T129&gt;=16,T129&lt;=18),IFERROR(VLOOKUP(入力項目!$S$16,子育て関連マスタ!$I$26:$M$28,4,FALSE),0),
AND(T129&gt;=19,T129&lt;=20,入力項目!$S$16="高専"),IFERROR(VLOOKUP(入力項目!$S$16,子育て関連マスタ!$I$26:$M$28,4,FALSE),0),
AND(T129&gt;=19,T129&lt;=20,入力項目!$S$16&lt;&gt;"高専"),IFERROR(VLOOKUP(入力項目!$S$17,子育て関連マスタ!$I$32:$M$37,4,FALSE),0),
AND(T129&gt;=21,T129&lt;=22,入力項目!$S$16="高専"),IFERROR(VLOOKUP(入力項目!$S$17,子育て関連マスタ!$I$32:$M$34,4,FALSE),0),
AND(T129&gt;=21,T129&lt;=22,入力項目!$S$16&lt;&gt;"高専"),IFERROR(VLOOKUP(入力項目!$S$17,子育て関連マスタ!$I$32:$M$34,4,FALSE),0),
T129&gt;=23,0
) +
IF($D129=4,
  IFERROR(_xlfn.IFS(
  T129&lt;=入力項目!$S$11,0,
  AND(T129=入力項目!$S$11),IFERROR(VLOOKUP(入力項目!$S$12,子育て関連マスタ!$I$4:$M$5,2,FALSE),0),
  AND(T129=4),IFERROR(VLOOKUP(入力項目!$S$13,子育て関連マスタ!$I$9:$M$12,2,FALSE),0),
  AND(T129=7),IFERROR(VLOOKUP(入力項目!$S$14,子育て関連マスタ!$I$16:$M$17,2,FALSE),0),
  AND(T129=13),IFERROR(VLOOKUP(入力項目!$S$15,子育て関連マスタ!$I$21:$M$22,2,FALSE),0),
  AND(T129=16),IFERROR(VLOOKUP(入力項目!$S$16,子育て関連マスタ!$I$26:$M$28,2,FALSE),0),
  AND(T129=19,入力項目!$S$16&lt;&gt;"高専"),IFERROR(VLOOKUP(入力項目!$S$17,子育て関連マスタ!$I$32:$M$37,2,FALSE),0),
  AND(T129=21,入力項目!$S$16="高専"),IFERROR(VLOOKUP(入力項目!$S$17,子育て関連マスタ!$I$32:$M$37,2,FALSE),0),
  T129&gt;=22,0
  ),0),0
) +
IF(AND(T129&gt;=1,T129&lt;=15),IF($D129=入力項目!$S$8,入力項目!$S$3,0),0) +
IF(AND(T129&gt;=1,T129&lt;=15),IF($D129=5,入力項目!$S$4,0),0) +
IF(AND(T129&gt;=1,T129&lt;=15),IF($D129=12,入力項目!$S$5,0),0) +
IF(AND(入力項目!$S$7=$A129,入力項目!$S$8=$D129),子育て関連マスタ!$C$14,0) +
IFERROR(IF(AND(YEAR(EDATE(DATE(入力項目!$S$7,入力項目!$S$8,1),1))=$A129,MONTH(EDATE(DATE(入力項目!$S$7,入力項目!$S$8,1),1))=$D129),子育て関連マスタ!$C$15,0),0) +
IF(AND(OR(T129=3,T129=5,T129=7),$D129=11),子育て関連マスタ!$C$17,0) +
IF(AND(T129=20,$D129=1),子育て関連マスタ!$C$18,0) +
IF(AND(T129=20,$D129=1),
IFERROR(_xlfn.IFS(
入力項目!$S$10="男",子育て関連マスタ!$C$18,
入力項目!$S$10="女",子育て関連マスタ!$C$19
),0),0
) +
IF(AND(T129&gt;=入力項目!$S$18,T129&lt;=入力項目!$S$19),入力項目!$S$20,0) +
IF(AND(T129&gt;=入力項目!$S$21,T129&lt;=入力項目!$S$22),入力項目!$S$23,0) +
IF(AND(T129&gt;=入力項目!$S$24,T129&lt;=入力項目!$S$25),入力項目!$S$26,0)
)</f>
        <v>0</v>
      </c>
      <c r="AI129">
        <f ca="1">-(
_xlfn.IFS(
U129&lt;=入力項目!$S$11,0,
AND(U129&gt;=入力項目!$S$11+1,U129&lt;=3),IFERROR(VLOOKUP(入力項目!$S$12,子育て関連マスタ!$I$4:$M$5,4,FALSE),0),
AND(U129&gt;=4,U129&lt;=6),IFERROR(VLOOKUP(入力項目!$S$13,子育て関連マスタ!$I$9:$M$12,4,FALSE),0),
AND(U129&gt;=7,U129&lt;=12),IFERROR(VLOOKUP(入力項目!$S$14,子育て関連マスタ!$I$16:$M$17,4,FALSE),0),
AND(U129&gt;=13,U129&lt;=15),IFERROR(VLOOKUP(入力項目!$S$15,子育て関連マスタ!$I$21:$M$22,4,FALSE),0),
AND(U129&gt;=16,U129&lt;=18),IFERROR(VLOOKUP(入力項目!$S$16,子育て関連マスタ!$I$26:$M$28,4,FALSE),0),
AND(U129&gt;=19,U129&lt;=20,入力項目!$S$16="高専"),IFERROR(VLOOKUP(入力項目!$S$16,子育て関連マスタ!$I$26:$M$28,4,FALSE),0),
AND(U129&gt;=19,U129&lt;=20,入力項目!$S$16&lt;&gt;"高専"),IFERROR(VLOOKUP(入力項目!$S$17,子育て関連マスタ!$I$32:$M$37,4,FALSE),0),
AND(U129&gt;=21,U129&lt;=22,入力項目!$S$16="高専"),IFERROR(VLOOKUP(入力項目!$S$17,子育て関連マスタ!$I$32:$M$34,4,FALSE),0),
AND(U129&gt;=21,U129&lt;=22,入力項目!$S$16&lt;&gt;"高専"),IFERROR(VLOOKUP(入力項目!$S$17,子育て関連マスタ!$I$32:$M$34,4,FALSE),0),
U129&gt;=23,0
) +
IF($D129=4,
  IFERROR(_xlfn.IFS(
  U129&lt;=入力項目!$S$11,0,
  AND(U129=入力項目!$S$11),IFERROR(VLOOKUP(入力項目!$S$12,子育て関連マスタ!$I$4:$M$5,2,FALSE),0),
  AND(U129=4),IFERROR(VLOOKUP(入力項目!$S$13,子育て関連マスタ!$I$9:$M$12,2,FALSE),0),
  AND(U129=7),IFERROR(VLOOKUP(入力項目!$S$14,子育て関連マスタ!$I$16:$M$17,2,FALSE),0),
  AND(U129=13),IFERROR(VLOOKUP(入力項目!$S$15,子育て関連マスタ!$I$21:$M$22,2,FALSE),0),
  AND(U129=16),IFERROR(VLOOKUP(入力項目!$S$16,子育て関連マスタ!$I$26:$M$28,2,FALSE),0),
  AND(U129=19,入力項目!$S$16&lt;&gt;"高専"),IFERROR(VLOOKUP(入力項目!$S$17,子育て関連マスタ!$I$32:$M$37,2,FALSE),0),
  AND(U129=21,入力項目!$S$16="高専"),IFERROR(VLOOKUP(入力項目!$S$17,子育て関連マスタ!$I$32:$M$37,2,FALSE),0),
  U129&gt;=22,0
  ),0),0
) +
IF(AND(U129&gt;=1,U129&lt;=15),IF($D129=入力項目!$S$8,入力項目!$S$3,0),0) +
IF(AND(U129&gt;=1,U129&lt;=15),IF($D129=5,入力項目!$S$4,0),0) +
IF(AND(U129&gt;=1,U129&lt;=15),IF($D129=12,入力項目!$S$5,0),0) +
IF(AND(入力項目!$S$7=$A129,入力項目!$S$8=$D129),子育て関連マスタ!$C$14,0) +
IFERROR(IF(AND(YEAR(EDATE(DATE(入力項目!$S$7,入力項目!$S$8,1),1))=$A129,MONTH(EDATE(DATE(入力項目!$S$7,入力項目!$S$8,1),1))=$D129),子育て関連マスタ!$C$15,0),0) +
IF(AND(OR(U129=3,U129=5,U129=7),$D129=11),子育て関連マスタ!$C$17,0) +
IF(AND(U129=20,$D129=1),子育て関連マスタ!$C$18,0) +
IF(AND(U129=20,$D129=1),
IFERROR(_xlfn.IFS(
入力項目!$S$10="男",子育て関連マスタ!$C$18,
入力項目!$S$10="女",子育て関連マスタ!$C$19
),0),0
) +
IF(AND(U129&gt;=入力項目!$S$18,U129&lt;=入力項目!$S$19),入力項目!$S$20,0) +
IF(AND(U129&gt;=入力項目!$S$21,U129&lt;=入力項目!$S$22),入力項目!$S$23,0) +
IF(AND(U129&gt;=入力項目!$S$24,U129&lt;=入力項目!$S$25),入力項目!$S$26,0)
)</f>
        <v>0</v>
      </c>
      <c r="AJ129" s="10">
        <f ca="1">-VLOOKUP($D129,月別収支!$A$2:$H$13,7,FALSE)</f>
        <v>-20000</v>
      </c>
    </row>
    <row r="130" spans="1:36" x14ac:dyDescent="0.4">
      <c r="A130">
        <f t="shared" ca="1" si="37"/>
        <v>2035</v>
      </c>
      <c r="B130">
        <f t="shared" ca="1" si="27"/>
        <v>2035</v>
      </c>
      <c r="C130">
        <f t="shared" ca="1" si="28"/>
        <v>11</v>
      </c>
      <c r="D130">
        <f t="shared" ca="1" si="38"/>
        <v>4</v>
      </c>
      <c r="E130" t="str">
        <f t="shared" ca="1" si="22"/>
        <v>2035年4月</v>
      </c>
      <c r="F130">
        <f ca="1">IF(OR(入力項目!$N$5&lt;$A130,AND(入力項目!$N$5=$A130,入力項目!$N$6&lt;$D130)),IF(F129=0,1,IF(G130=12,F129+1,F129)),0)</f>
        <v>10</v>
      </c>
      <c r="G130">
        <f ca="1">IF(OR(入力項目!$N$5&lt;$A130,AND(入力項目!$N$5=$A130,入力項目!$N$6&lt;$D130)),IF(G129=12,1,G129+1),0)</f>
        <v>6</v>
      </c>
      <c r="H130" t="str">
        <f t="shared" ca="1" si="23"/>
        <v>10_6</v>
      </c>
      <c r="I130">
        <f ca="1">IF(
  IFERROR(AND($C130&gt;0,MOD($C130,入力項目!$N$22)=0,$D130=入力項目!$N$23), FALSE),
  1,
  IF(
    AND(I129&gt;0,J129=12),
    IF(I129=入力項目!$N$28, 0, I129+1),
    I129
  )
)</f>
        <v>1</v>
      </c>
      <c r="J130">
        <f ca="1">IF($D130=入力項目!$N$23,1,IFERROR(J129+1,1))</f>
        <v>11</v>
      </c>
      <c r="K130" t="str">
        <f t="shared" ca="1" si="24"/>
        <v>1_11</v>
      </c>
      <c r="L130">
        <f ca="1">L129+IF(入力項目!$D$4=$D130,1,0)</f>
        <v>39</v>
      </c>
      <c r="M130" t="str">
        <f t="shared" ca="1" si="25"/>
        <v>39歳</v>
      </c>
      <c r="N130">
        <f t="shared" ca="1" si="29"/>
        <v>40</v>
      </c>
      <c r="O130" t="str">
        <f t="shared" ca="1" si="26"/>
        <v>40歳</v>
      </c>
      <c r="P130">
        <f t="shared" ca="1" si="30"/>
        <v>15</v>
      </c>
      <c r="Q130">
        <f t="shared" ca="1" si="31"/>
        <v>13</v>
      </c>
      <c r="R130">
        <f t="shared" ca="1" si="32"/>
        <v>2036</v>
      </c>
      <c r="S130">
        <f t="shared" ca="1" si="33"/>
        <v>2036</v>
      </c>
      <c r="T130">
        <f t="shared" ca="1" si="34"/>
        <v>2036</v>
      </c>
      <c r="U130">
        <f t="shared" ca="1" si="35"/>
        <v>2036</v>
      </c>
      <c r="V130" s="10">
        <f t="shared" ca="1" si="36"/>
        <v>15374836</v>
      </c>
      <c r="W130" s="10">
        <f ca="1">IF($L130&lt;その他マスタ!$B$1,VLOOKUP($D130,月別収支!$A$2:$H$13,2,FALSE),その他マスタ!$B$3)+IF(AND($L130=その他マスタ!$B$1,入力項目!$I$9="あり",$D130=入力項目!$D$4),その他マスタ!$B$2,0)</f>
        <v>300000</v>
      </c>
      <c r="X130" s="10">
        <f ca="1">-IF(入力項目!$K$5=TRUE,
IF($F130+$G130&lt;3,VLOOKUP($D130,月別収支!$A$2:$H$13,8,FALSE),0)+IFERROR(VLOOKUP($H130,住宅ローン計算!C:P,13,FALSE),0)+IF($F130&gt;1,IF(OR($G130=3,$G130=6,$G130=9,$G130=12),ROUNDUP(入力項目!$N$18/4,0),0),0),
VLOOKUP($D130,月別収支!$A$2:$H$13,8,FALSE))</f>
        <v>-90177</v>
      </c>
      <c r="Y130" s="10">
        <f ca="1">-VLOOKUP($D130,月別収支!$A$2:$H$13,3,FALSE)</f>
        <v>-75000</v>
      </c>
      <c r="Z130" s="10">
        <f ca="1">-VLOOKUP($D130,月別収支!$A$2:$H$13,4,FALSE)</f>
        <v>-27000</v>
      </c>
      <c r="AA130" s="10">
        <f ca="1">-VLOOKUP($D130,月別収支!$A$2:$H$13,6,FALSE)</f>
        <v>-10000</v>
      </c>
      <c r="AB130" s="10">
        <f ca="1">-(
VLOOKUP($D130,月別収支!$A$2:$H$13,5,FALSE)+IF(AND(入力項目!$I$27&lt;=$A130,ISEVEN($A130-入力項目!$I$27),入力項目!$I$28=$D130),入力項目!$I$26,0)
+IF(入力項目!$K$26=TRUE,
IFERROR(VLOOKUP($K130,マイカーローン計算!C:P,13,FALSE),0),
IFERROR(
  IF(AND($C130&gt;0,MOD($C130,入力項目!$N$22)=0,$D130=入力項目!$N$23),入力項目!$N$24,0),
 0
)
)
)</f>
        <v>-20000</v>
      </c>
      <c r="AC130" s="10">
        <f ca="1">-IF($A130&lt;入力項目!$N$33,入力項目!$N$35,IF(AND($A130=入力項目!$N$33,$D130&lt;=入力項目!$N$34),入力項目!$N$35,0))</f>
        <v>0</v>
      </c>
      <c r="AD130">
        <f ca="1">-(
_xlfn.IFS(
P130&lt;=入力項目!$S$11,0,
AND(P130&gt;=入力項目!$S$11+1,P130&lt;=3),IFERROR(VLOOKUP(入力項目!$S$12,子育て関連マスタ!$I$4:$M$5,4,FALSE),0),
AND(P130&gt;=4,P130&lt;=6),IFERROR(VLOOKUP(入力項目!$S$13,子育て関連マスタ!$I$9:$M$12,4,FALSE),0),
AND(P130&gt;=7,P130&lt;=12),IFERROR(VLOOKUP(入力項目!$S$14,子育て関連マスタ!$I$16:$M$17,4,FALSE),0),
AND(P130&gt;=13,P130&lt;=15),IFERROR(VLOOKUP(入力項目!$S$15,子育て関連マスタ!$I$21:$M$22,4,FALSE),0),
AND(P130&gt;=16,P130&lt;=18),IFERROR(VLOOKUP(入力項目!$S$16,子育て関連マスタ!$I$26:$M$28,4,FALSE),0),
AND(P130&gt;=19,P130&lt;=20,入力項目!$S$16="高専"),IFERROR(VLOOKUP(入力項目!$S$16,子育て関連マスタ!$I$26:$M$28,4,FALSE),0),
AND(P130&gt;=19,P130&lt;=20,入力項目!$S$16&lt;&gt;"高専"),IFERROR(VLOOKUP(入力項目!$S$17,子育て関連マスタ!$I$32:$M$37,4,FALSE),0),
AND(P130&gt;=21,P130&lt;=22,入力項目!$S$16="高専"),IFERROR(VLOOKUP(入力項目!$S$17,子育て関連マスタ!$I$32:$M$34,4,FALSE),0),
AND(P130&gt;=21,P130&lt;=22,入力項目!$S$16&lt;&gt;"高専"),IFERROR(VLOOKUP(入力項目!$S$17,子育て関連マスタ!$I$32:$M$34,4,FALSE),0),
P130&gt;=23,0
) +
IF($D130=4,
  IFERROR(_xlfn.IFS(
  P130&lt;=入力項目!$S$11,0,
  AND(P130=入力項目!$S$11),IFERROR(VLOOKUP(入力項目!$S$12,子育て関連マスタ!$I$4:$M$5,2,FALSE),0),
  AND(P130=4),IFERROR(VLOOKUP(入力項目!$S$13,子育て関連マスタ!$I$9:$M$12,2,FALSE),0),
  AND(P130=7),IFERROR(VLOOKUP(入力項目!$S$14,子育て関連マスタ!$I$16:$M$17,2,FALSE),0),
  AND(P130=13),IFERROR(VLOOKUP(入力項目!$S$15,子育て関連マスタ!$I$21:$M$22,2,FALSE),0),
  AND(P130=16),IFERROR(VLOOKUP(入力項目!$S$16,子育て関連マスタ!$I$26:$M$28,2,FALSE),0),
  AND(P130=19,入力項目!$S$16&lt;&gt;"高専"),IFERROR(VLOOKUP(入力項目!$S$17,子育て関連マスタ!$I$32:$M$37,2,FALSE),0),
  AND(P130=21,入力項目!$S$16="高専"),IFERROR(VLOOKUP(入力項目!$S$17,子育て関連マスタ!$I$32:$M$37,2,FALSE),0),
  P130&gt;=22,0
  ),0),0
) +
IF(AND(P130&gt;=1,P130&lt;=15),IF($D130=入力項目!$S$8,入力項目!$S$3,0),0) +
IF(AND(P130&gt;=1,P130&lt;=15),IF($D130=5,入力項目!$S$4,0),0) +
IF(AND(P130&gt;=1,P130&lt;=15),IF($D130=12,入力項目!$S$5,0),0) +
IF(AND(入力項目!$S$7=$A130,入力項目!$S$8=$D130),子育て関連マスタ!$C$14,0) +
IFERROR(IF(AND(YEAR(EDATE(DATE(入力項目!$S$7,入力項目!$S$8,1),1))=$A130,MONTH(EDATE(DATE(入力項目!$S$7,入力項目!$S$8,1),1))=$D130),子育て関連マスタ!$C$15,0),0) +
IF(AND(OR(P130=3,P130=5,P130=7),$D130=11),子育て関連マスタ!$C$17,0) +
IF(AND(P130=20,$D130=1),子育て関連マスタ!$C$18,0) +
IF(AND(P130=20,$D130=1),
IFERROR(_xlfn.IFS(
入力項目!$S$10="男",子育て関連マスタ!$C$18,
入力項目!$S$10="女",子育て関連マスタ!$C$19
),0),0
) +
IF(AND(P130&gt;=入力項目!$S$18,P130&lt;=入力項目!$S$19),入力項目!$S$20,0) +
IF(AND(P130&gt;=入力項目!$S$21,P130&lt;=入力項目!$S$22),入力項目!$S$23,0) +
IF(AND(P130&gt;=入力項目!$S$24,P130&lt;=入力項目!$S$25),入力項目!$S$26,0)
)</f>
        <v>-55000</v>
      </c>
      <c r="AE130">
        <f ca="1">-(
_xlfn.IFS(
Q130&lt;=入力項目!$S$11,0,
AND(Q130&gt;=入力項目!$S$11+1,Q130&lt;=3),IFERROR(VLOOKUP(入力項目!$S$12,子育て関連マスタ!$I$4:$M$5,4,FALSE),0),
AND(Q130&gt;=4,Q130&lt;=6),IFERROR(VLOOKUP(入力項目!$S$13,子育て関連マスタ!$I$9:$M$12,4,FALSE),0),
AND(Q130&gt;=7,Q130&lt;=12),IFERROR(VLOOKUP(入力項目!$S$14,子育て関連マスタ!$I$16:$M$17,4,FALSE),0),
AND(Q130&gt;=13,Q130&lt;=15),IFERROR(VLOOKUP(入力項目!$S$15,子育て関連マスタ!$I$21:$M$22,4,FALSE),0),
AND(Q130&gt;=16,Q130&lt;=18),IFERROR(VLOOKUP(入力項目!$S$16,子育て関連マスタ!$I$26:$M$28,4,FALSE),0),
AND(Q130&gt;=19,Q130&lt;=20,入力項目!$S$16="高専"),IFERROR(VLOOKUP(入力項目!$S$16,子育て関連マスタ!$I$26:$M$28,4,FALSE),0),
AND(Q130&gt;=19,Q130&lt;=20,入力項目!$S$16&lt;&gt;"高専"),IFERROR(VLOOKUP(入力項目!$S$17,子育て関連マスタ!$I$32:$M$37,4,FALSE),0),
AND(Q130&gt;=21,Q130&lt;=22,入力項目!$S$16="高専"),IFERROR(VLOOKUP(入力項目!$S$17,子育て関連マスタ!$I$32:$M$34,4,FALSE),0),
AND(Q130&gt;=21,Q130&lt;=22,入力項目!$S$16&lt;&gt;"高専"),IFERROR(VLOOKUP(入力項目!$S$17,子育て関連マスタ!$I$32:$M$34,4,FALSE),0),
Q130&gt;=23,0
) +
IF($D130=4,
  IFERROR(_xlfn.IFS(
  Q130&lt;=入力項目!$S$11,0,
  AND(Q130=入力項目!$S$11),IFERROR(VLOOKUP(入力項目!$S$12,子育て関連マスタ!$I$4:$M$5,2,FALSE),0),
  AND(Q130=4),IFERROR(VLOOKUP(入力項目!$S$13,子育て関連マスタ!$I$9:$M$12,2,FALSE),0),
  AND(Q130=7),IFERROR(VLOOKUP(入力項目!$S$14,子育て関連マスタ!$I$16:$M$17,2,FALSE),0),
  AND(Q130=13),IFERROR(VLOOKUP(入力項目!$S$15,子育て関連マスタ!$I$21:$M$22,2,FALSE),0),
  AND(Q130=16),IFERROR(VLOOKUP(入力項目!$S$16,子育て関連マスタ!$I$26:$M$28,2,FALSE),0),
  AND(Q130=19,入力項目!$S$16&lt;&gt;"高専"),IFERROR(VLOOKUP(入力項目!$S$17,子育て関連マスタ!$I$32:$M$37,2,FALSE),0),
  AND(Q130=21,入力項目!$S$16="高専"),IFERROR(VLOOKUP(入力項目!$S$17,子育て関連マスタ!$I$32:$M$37,2,FALSE),0),
  Q130&gt;=22,0
  ),0),0
) +
IF(AND(Q130&gt;=1,Q130&lt;=15),IF($D130=入力項目!$S$8,入力項目!$S$3,0),0) +
IF(AND(Q130&gt;=1,Q130&lt;=15),IF($D130=5,入力項目!$S$4,0),0) +
IF(AND(Q130&gt;=1,Q130&lt;=15),IF($D130=12,入力項目!$S$5,0),0) +
IF(AND(入力項目!$S$7=$A130,入力項目!$S$8=$D130),子育て関連マスタ!$C$14,0) +
IFERROR(IF(AND(YEAR(EDATE(DATE(入力項目!$S$7,入力項目!$S$8,1),1))=$A130,MONTH(EDATE(DATE(入力項目!$S$7,入力項目!$S$8,1),1))=$D130),子育て関連マスタ!$C$15,0),0) +
IF(AND(OR(Q130=3,Q130=5,Q130=7),$D130=11),子育て関連マスタ!$C$17,0) +
IF(AND(Q130=20,$D130=1),子育て関連マスタ!$C$18,0) +
IF(AND(Q130=20,$D130=1),
IFERROR(_xlfn.IFS(
入力項目!$S$10="男",子育て関連マスタ!$C$18,
入力項目!$S$10="女",子育て関連マスタ!$C$19
),0),0
) +
IF(AND(Q130&gt;=入力項目!$S$18,Q130&lt;=入力項目!$S$19),入力項目!$S$20,0) +
IF(AND(Q130&gt;=入力項目!$S$21,Q130&lt;=入力項目!$S$22),入力項目!$S$23,0) +
IF(AND(Q130&gt;=入力項目!$S$24,Q130&lt;=入力項目!$S$25),入力項目!$S$26,0)
)</f>
        <v>-145000</v>
      </c>
      <c r="AF130">
        <f ca="1">-(
_xlfn.IFS(
R130&lt;=入力項目!$S$11,0,
AND(R130&gt;=入力項目!$S$11+1,R130&lt;=3),IFERROR(VLOOKUP(入力項目!$S$12,子育て関連マスタ!$I$4:$M$5,4,FALSE),0),
AND(R130&gt;=4,R130&lt;=6),IFERROR(VLOOKUP(入力項目!$S$13,子育て関連マスタ!$I$9:$M$12,4,FALSE),0),
AND(R130&gt;=7,R130&lt;=12),IFERROR(VLOOKUP(入力項目!$S$14,子育て関連マスタ!$I$16:$M$17,4,FALSE),0),
AND(R130&gt;=13,R130&lt;=15),IFERROR(VLOOKUP(入力項目!$S$15,子育て関連マスタ!$I$21:$M$22,4,FALSE),0),
AND(R130&gt;=16,R130&lt;=18),IFERROR(VLOOKUP(入力項目!$S$16,子育て関連マスタ!$I$26:$M$28,4,FALSE),0),
AND(R130&gt;=19,R130&lt;=20,入力項目!$S$16="高専"),IFERROR(VLOOKUP(入力項目!$S$16,子育て関連マスタ!$I$26:$M$28,4,FALSE),0),
AND(R130&gt;=19,R130&lt;=20,入力項目!$S$16&lt;&gt;"高専"),IFERROR(VLOOKUP(入力項目!$S$17,子育て関連マスタ!$I$32:$M$37,4,FALSE),0),
AND(R130&gt;=21,R130&lt;=22,入力項目!$S$16="高専"),IFERROR(VLOOKUP(入力項目!$S$17,子育て関連マスタ!$I$32:$M$34,4,FALSE),0),
AND(R130&gt;=21,R130&lt;=22,入力項目!$S$16&lt;&gt;"高専"),IFERROR(VLOOKUP(入力項目!$S$17,子育て関連マスタ!$I$32:$M$34,4,FALSE),0),
R130&gt;=23,0
) +
IF($D130=4,
  IFERROR(_xlfn.IFS(
  R130&lt;=入力項目!$S$11,0,
  AND(R130=入力項目!$S$11),IFERROR(VLOOKUP(入力項目!$S$12,子育て関連マスタ!$I$4:$M$5,2,FALSE),0),
  AND(R130=4),IFERROR(VLOOKUP(入力項目!$S$13,子育て関連マスタ!$I$9:$M$12,2,FALSE),0),
  AND(R130=7),IFERROR(VLOOKUP(入力項目!$S$14,子育て関連マスタ!$I$16:$M$17,2,FALSE),0),
  AND(R130=13),IFERROR(VLOOKUP(入力項目!$S$15,子育て関連マスタ!$I$21:$M$22,2,FALSE),0),
  AND(R130=16),IFERROR(VLOOKUP(入力項目!$S$16,子育て関連マスタ!$I$26:$M$28,2,FALSE),0),
  AND(R130=19,入力項目!$S$16&lt;&gt;"高専"),IFERROR(VLOOKUP(入力項目!$S$17,子育て関連マスタ!$I$32:$M$37,2,FALSE),0),
  AND(R130=21,入力項目!$S$16="高専"),IFERROR(VLOOKUP(入力項目!$S$17,子育て関連マスタ!$I$32:$M$37,2,FALSE),0),
  R130&gt;=22,0
  ),0),0
) +
IF(AND(R130&gt;=1,R130&lt;=15),IF($D130=入力項目!$S$8,入力項目!$S$3,0),0) +
IF(AND(R130&gt;=1,R130&lt;=15),IF($D130=5,入力項目!$S$4,0),0) +
IF(AND(R130&gt;=1,R130&lt;=15),IF($D130=12,入力項目!$S$5,0),0) +
IF(AND(入力項目!$S$7=$A130,入力項目!$S$8=$D130),子育て関連マスタ!$C$14,0) +
IFERROR(IF(AND(YEAR(EDATE(DATE(入力項目!$S$7,入力項目!$S$8,1),1))=$A130,MONTH(EDATE(DATE(入力項目!$S$7,入力項目!$S$8,1),1))=$D130),子育て関連マスタ!$C$15,0),0) +
IF(AND(OR(R130=3,R130=5,R130=7),$D130=11),子育て関連マスタ!$C$17,0) +
IF(AND(R130=20,$D130=1),子育て関連マスタ!$C$18,0) +
IF(AND(R130=20,$D130=1),
IFERROR(_xlfn.IFS(
入力項目!$S$10="男",子育て関連マスタ!$C$18,
入力項目!$S$10="女",子育て関連マスタ!$C$19
),0),0
) +
IF(AND(R130&gt;=入力項目!$S$18,R130&lt;=入力項目!$S$19),入力項目!$S$20,0) +
IF(AND(R130&gt;=入力項目!$S$21,R130&lt;=入力項目!$S$22),入力項目!$S$23,0) +
IF(AND(R130&gt;=入力項目!$S$24,R130&lt;=入力項目!$S$25),入力項目!$S$26,0)
)</f>
        <v>0</v>
      </c>
      <c r="AG130">
        <f ca="1">-(
_xlfn.IFS(
S130&lt;=入力項目!$S$11,0,
AND(S130&gt;=入力項目!$S$11+1,S130&lt;=3),IFERROR(VLOOKUP(入力項目!$S$12,子育て関連マスタ!$I$4:$M$5,4,FALSE),0),
AND(S130&gt;=4,S130&lt;=6),IFERROR(VLOOKUP(入力項目!$S$13,子育て関連マスタ!$I$9:$M$12,4,FALSE),0),
AND(S130&gt;=7,S130&lt;=12),IFERROR(VLOOKUP(入力項目!$S$14,子育て関連マスタ!$I$16:$M$17,4,FALSE),0),
AND(S130&gt;=13,S130&lt;=15),IFERROR(VLOOKUP(入力項目!$S$15,子育て関連マスタ!$I$21:$M$22,4,FALSE),0),
AND(S130&gt;=16,S130&lt;=18),IFERROR(VLOOKUP(入力項目!$S$16,子育て関連マスタ!$I$26:$M$28,4,FALSE),0),
AND(S130&gt;=19,S130&lt;=20,入力項目!$S$16="高専"),IFERROR(VLOOKUP(入力項目!$S$16,子育て関連マスタ!$I$26:$M$28,4,FALSE),0),
AND(S130&gt;=19,S130&lt;=20,入力項目!$S$16&lt;&gt;"高専"),IFERROR(VLOOKUP(入力項目!$S$17,子育て関連マスタ!$I$32:$M$37,4,FALSE),0),
AND(S130&gt;=21,S130&lt;=22,入力項目!$S$16="高専"),IFERROR(VLOOKUP(入力項目!$S$17,子育て関連マスタ!$I$32:$M$34,4,FALSE),0),
AND(S130&gt;=21,S130&lt;=22,入力項目!$S$16&lt;&gt;"高専"),IFERROR(VLOOKUP(入力項目!$S$17,子育て関連マスタ!$I$32:$M$34,4,FALSE),0),
S130&gt;=23,0
) +
IF($D130=4,
  IFERROR(_xlfn.IFS(
  S130&lt;=入力項目!$S$11,0,
  AND(S130=入力項目!$S$11),IFERROR(VLOOKUP(入力項目!$S$12,子育て関連マスタ!$I$4:$M$5,2,FALSE),0),
  AND(S130=4),IFERROR(VLOOKUP(入力項目!$S$13,子育て関連マスタ!$I$9:$M$12,2,FALSE),0),
  AND(S130=7),IFERROR(VLOOKUP(入力項目!$S$14,子育て関連マスタ!$I$16:$M$17,2,FALSE),0),
  AND(S130=13),IFERROR(VLOOKUP(入力項目!$S$15,子育て関連マスタ!$I$21:$M$22,2,FALSE),0),
  AND(S130=16),IFERROR(VLOOKUP(入力項目!$S$16,子育て関連マスタ!$I$26:$M$28,2,FALSE),0),
  AND(S130=19,入力項目!$S$16&lt;&gt;"高専"),IFERROR(VLOOKUP(入力項目!$S$17,子育て関連マスタ!$I$32:$M$37,2,FALSE),0),
  AND(S130=21,入力項目!$S$16="高専"),IFERROR(VLOOKUP(入力項目!$S$17,子育て関連マスタ!$I$32:$M$37,2,FALSE),0),
  S130&gt;=22,0
  ),0),0
) +
IF(AND(S130&gt;=1,S130&lt;=15),IF($D130=入力項目!$S$8,入力項目!$S$3,0),0) +
IF(AND(S130&gt;=1,S130&lt;=15),IF($D130=5,入力項目!$S$4,0),0) +
IF(AND(S130&gt;=1,S130&lt;=15),IF($D130=12,入力項目!$S$5,0),0) +
IF(AND(入力項目!$S$7=$A130,入力項目!$S$8=$D130),子育て関連マスタ!$C$14,0) +
IFERROR(IF(AND(YEAR(EDATE(DATE(入力項目!$S$7,入力項目!$S$8,1),1))=$A130,MONTH(EDATE(DATE(入力項目!$S$7,入力項目!$S$8,1),1))=$D130),子育て関連マスタ!$C$15,0),0) +
IF(AND(OR(S130=3,S130=5,S130=7),$D130=11),子育て関連マスタ!$C$17,0) +
IF(AND(S130=20,$D130=1),子育て関連マスタ!$C$18,0) +
IF(AND(S130=20,$D130=1),
IFERROR(_xlfn.IFS(
入力項目!$S$10="男",子育て関連マスタ!$C$18,
入力項目!$S$10="女",子育て関連マスタ!$C$19
),0),0
) +
IF(AND(S130&gt;=入力項目!$S$18,S130&lt;=入力項目!$S$19),入力項目!$S$20,0) +
IF(AND(S130&gt;=入力項目!$S$21,S130&lt;=入力項目!$S$22),入力項目!$S$23,0) +
IF(AND(S130&gt;=入力項目!$S$24,S130&lt;=入力項目!$S$25),入力項目!$S$26,0)
)</f>
        <v>0</v>
      </c>
      <c r="AH130">
        <f ca="1">-(
_xlfn.IFS(
T130&lt;=入力項目!$S$11,0,
AND(T130&gt;=入力項目!$S$11+1,T130&lt;=3),IFERROR(VLOOKUP(入力項目!$S$12,子育て関連マスタ!$I$4:$M$5,4,FALSE),0),
AND(T130&gt;=4,T130&lt;=6),IFERROR(VLOOKUP(入力項目!$S$13,子育て関連マスタ!$I$9:$M$12,4,FALSE),0),
AND(T130&gt;=7,T130&lt;=12),IFERROR(VLOOKUP(入力項目!$S$14,子育て関連マスタ!$I$16:$M$17,4,FALSE),0),
AND(T130&gt;=13,T130&lt;=15),IFERROR(VLOOKUP(入力項目!$S$15,子育て関連マスタ!$I$21:$M$22,4,FALSE),0),
AND(T130&gt;=16,T130&lt;=18),IFERROR(VLOOKUP(入力項目!$S$16,子育て関連マスタ!$I$26:$M$28,4,FALSE),0),
AND(T130&gt;=19,T130&lt;=20,入力項目!$S$16="高専"),IFERROR(VLOOKUP(入力項目!$S$16,子育て関連マスタ!$I$26:$M$28,4,FALSE),0),
AND(T130&gt;=19,T130&lt;=20,入力項目!$S$16&lt;&gt;"高専"),IFERROR(VLOOKUP(入力項目!$S$17,子育て関連マスタ!$I$32:$M$37,4,FALSE),0),
AND(T130&gt;=21,T130&lt;=22,入力項目!$S$16="高専"),IFERROR(VLOOKUP(入力項目!$S$17,子育て関連マスタ!$I$32:$M$34,4,FALSE),0),
AND(T130&gt;=21,T130&lt;=22,入力項目!$S$16&lt;&gt;"高専"),IFERROR(VLOOKUP(入力項目!$S$17,子育て関連マスタ!$I$32:$M$34,4,FALSE),0),
T130&gt;=23,0
) +
IF($D130=4,
  IFERROR(_xlfn.IFS(
  T130&lt;=入力項目!$S$11,0,
  AND(T130=入力項目!$S$11),IFERROR(VLOOKUP(入力項目!$S$12,子育て関連マスタ!$I$4:$M$5,2,FALSE),0),
  AND(T130=4),IFERROR(VLOOKUP(入力項目!$S$13,子育て関連マスタ!$I$9:$M$12,2,FALSE),0),
  AND(T130=7),IFERROR(VLOOKUP(入力項目!$S$14,子育て関連マスタ!$I$16:$M$17,2,FALSE),0),
  AND(T130=13),IFERROR(VLOOKUP(入力項目!$S$15,子育て関連マスタ!$I$21:$M$22,2,FALSE),0),
  AND(T130=16),IFERROR(VLOOKUP(入力項目!$S$16,子育て関連マスタ!$I$26:$M$28,2,FALSE),0),
  AND(T130=19,入力項目!$S$16&lt;&gt;"高専"),IFERROR(VLOOKUP(入力項目!$S$17,子育て関連マスタ!$I$32:$M$37,2,FALSE),0),
  AND(T130=21,入力項目!$S$16="高専"),IFERROR(VLOOKUP(入力項目!$S$17,子育て関連マスタ!$I$32:$M$37,2,FALSE),0),
  T130&gt;=22,0
  ),0),0
) +
IF(AND(T130&gt;=1,T130&lt;=15),IF($D130=入力項目!$S$8,入力項目!$S$3,0),0) +
IF(AND(T130&gt;=1,T130&lt;=15),IF($D130=5,入力項目!$S$4,0),0) +
IF(AND(T130&gt;=1,T130&lt;=15),IF($D130=12,入力項目!$S$5,0),0) +
IF(AND(入力項目!$S$7=$A130,入力項目!$S$8=$D130),子育て関連マスタ!$C$14,0) +
IFERROR(IF(AND(YEAR(EDATE(DATE(入力項目!$S$7,入力項目!$S$8,1),1))=$A130,MONTH(EDATE(DATE(入力項目!$S$7,入力項目!$S$8,1),1))=$D130),子育て関連マスタ!$C$15,0),0) +
IF(AND(OR(T130=3,T130=5,T130=7),$D130=11),子育て関連マスタ!$C$17,0) +
IF(AND(T130=20,$D130=1),子育て関連マスタ!$C$18,0) +
IF(AND(T130=20,$D130=1),
IFERROR(_xlfn.IFS(
入力項目!$S$10="男",子育て関連マスタ!$C$18,
入力項目!$S$10="女",子育て関連マスタ!$C$19
),0),0
) +
IF(AND(T130&gt;=入力項目!$S$18,T130&lt;=入力項目!$S$19),入力項目!$S$20,0) +
IF(AND(T130&gt;=入力項目!$S$21,T130&lt;=入力項目!$S$22),入力項目!$S$23,0) +
IF(AND(T130&gt;=入力項目!$S$24,T130&lt;=入力項目!$S$25),入力項目!$S$26,0)
)</f>
        <v>0</v>
      </c>
      <c r="AI130">
        <f ca="1">-(
_xlfn.IFS(
U130&lt;=入力項目!$S$11,0,
AND(U130&gt;=入力項目!$S$11+1,U130&lt;=3),IFERROR(VLOOKUP(入力項目!$S$12,子育て関連マスタ!$I$4:$M$5,4,FALSE),0),
AND(U130&gt;=4,U130&lt;=6),IFERROR(VLOOKUP(入力項目!$S$13,子育て関連マスタ!$I$9:$M$12,4,FALSE),0),
AND(U130&gt;=7,U130&lt;=12),IFERROR(VLOOKUP(入力項目!$S$14,子育て関連マスタ!$I$16:$M$17,4,FALSE),0),
AND(U130&gt;=13,U130&lt;=15),IFERROR(VLOOKUP(入力項目!$S$15,子育て関連マスタ!$I$21:$M$22,4,FALSE),0),
AND(U130&gt;=16,U130&lt;=18),IFERROR(VLOOKUP(入力項目!$S$16,子育て関連マスタ!$I$26:$M$28,4,FALSE),0),
AND(U130&gt;=19,U130&lt;=20,入力項目!$S$16="高専"),IFERROR(VLOOKUP(入力項目!$S$16,子育て関連マスタ!$I$26:$M$28,4,FALSE),0),
AND(U130&gt;=19,U130&lt;=20,入力項目!$S$16&lt;&gt;"高専"),IFERROR(VLOOKUP(入力項目!$S$17,子育て関連マスタ!$I$32:$M$37,4,FALSE),0),
AND(U130&gt;=21,U130&lt;=22,入力項目!$S$16="高専"),IFERROR(VLOOKUP(入力項目!$S$17,子育て関連マスタ!$I$32:$M$34,4,FALSE),0),
AND(U130&gt;=21,U130&lt;=22,入力項目!$S$16&lt;&gt;"高専"),IFERROR(VLOOKUP(入力項目!$S$17,子育て関連マスタ!$I$32:$M$34,4,FALSE),0),
U130&gt;=23,0
) +
IF($D130=4,
  IFERROR(_xlfn.IFS(
  U130&lt;=入力項目!$S$11,0,
  AND(U130=入力項目!$S$11),IFERROR(VLOOKUP(入力項目!$S$12,子育て関連マスタ!$I$4:$M$5,2,FALSE),0),
  AND(U130=4),IFERROR(VLOOKUP(入力項目!$S$13,子育て関連マスタ!$I$9:$M$12,2,FALSE),0),
  AND(U130=7),IFERROR(VLOOKUP(入力項目!$S$14,子育て関連マスタ!$I$16:$M$17,2,FALSE),0),
  AND(U130=13),IFERROR(VLOOKUP(入力項目!$S$15,子育て関連マスタ!$I$21:$M$22,2,FALSE),0),
  AND(U130=16),IFERROR(VLOOKUP(入力項目!$S$16,子育て関連マスタ!$I$26:$M$28,2,FALSE),0),
  AND(U130=19,入力項目!$S$16&lt;&gt;"高専"),IFERROR(VLOOKUP(入力項目!$S$17,子育て関連マスタ!$I$32:$M$37,2,FALSE),0),
  AND(U130=21,入力項目!$S$16="高専"),IFERROR(VLOOKUP(入力項目!$S$17,子育て関連マスタ!$I$32:$M$37,2,FALSE),0),
  U130&gt;=22,0
  ),0),0
) +
IF(AND(U130&gt;=1,U130&lt;=15),IF($D130=入力項目!$S$8,入力項目!$S$3,0),0) +
IF(AND(U130&gt;=1,U130&lt;=15),IF($D130=5,入力項目!$S$4,0),0) +
IF(AND(U130&gt;=1,U130&lt;=15),IF($D130=12,入力項目!$S$5,0),0) +
IF(AND(入力項目!$S$7=$A130,入力項目!$S$8=$D130),子育て関連マスタ!$C$14,0) +
IFERROR(IF(AND(YEAR(EDATE(DATE(入力項目!$S$7,入力項目!$S$8,1),1))=$A130,MONTH(EDATE(DATE(入力項目!$S$7,入力項目!$S$8,1),1))=$D130),子育て関連マスタ!$C$15,0),0) +
IF(AND(OR(U130=3,U130=5,U130=7),$D130=11),子育て関連マスタ!$C$17,0) +
IF(AND(U130=20,$D130=1),子育て関連マスタ!$C$18,0) +
IF(AND(U130=20,$D130=1),
IFERROR(_xlfn.IFS(
入力項目!$S$10="男",子育て関連マスタ!$C$18,
入力項目!$S$10="女",子育て関連マスタ!$C$19
),0),0
) +
IF(AND(U130&gt;=入力項目!$S$18,U130&lt;=入力項目!$S$19),入力項目!$S$20,0) +
IF(AND(U130&gt;=入力項目!$S$21,U130&lt;=入力項目!$S$22),入力項目!$S$23,0) +
IF(AND(U130&gt;=入力項目!$S$24,U130&lt;=入力項目!$S$25),入力項目!$S$26,0)
)</f>
        <v>0</v>
      </c>
      <c r="AJ130" s="10">
        <f ca="1">-VLOOKUP($D130,月別収支!$A$2:$H$13,7,FALSE)</f>
        <v>-20000</v>
      </c>
    </row>
    <row r="131" spans="1:36" x14ac:dyDescent="0.4">
      <c r="A131">
        <f t="shared" ca="1" si="37"/>
        <v>2035</v>
      </c>
      <c r="B131">
        <f t="shared" ca="1" si="27"/>
        <v>2035</v>
      </c>
      <c r="C131">
        <f t="shared" ca="1" si="28"/>
        <v>11</v>
      </c>
      <c r="D131">
        <f t="shared" ca="1" si="38"/>
        <v>5</v>
      </c>
      <c r="E131" t="str">
        <f t="shared" ca="1" si="22"/>
        <v>2035年5月</v>
      </c>
      <c r="F131">
        <f ca="1">IF(OR(入力項目!$N$5&lt;$A131,AND(入力項目!$N$5=$A131,入力項目!$N$6&lt;$D131)),IF(F130=0,1,IF(G131=12,F130+1,F130)),0)</f>
        <v>10</v>
      </c>
      <c r="G131">
        <f ca="1">IF(OR(入力項目!$N$5&lt;$A131,AND(入力項目!$N$5=$A131,入力項目!$N$6&lt;$D131)),IF(G130=12,1,G130+1),0)</f>
        <v>7</v>
      </c>
      <c r="H131" t="str">
        <f t="shared" ca="1" si="23"/>
        <v>10_7</v>
      </c>
      <c r="I131">
        <f ca="1">IF(
  IFERROR(AND($C131&gt;0,MOD($C131,入力項目!$N$22)=0,$D131=入力項目!$N$23), FALSE),
  1,
  IF(
    AND(I130&gt;0,J130=12),
    IF(I130=入力項目!$N$28, 0, I130+1),
    I130
  )
)</f>
        <v>1</v>
      </c>
      <c r="J131">
        <f ca="1">IF($D131=入力項目!$N$23,1,IFERROR(J130+1,1))</f>
        <v>12</v>
      </c>
      <c r="K131" t="str">
        <f t="shared" ca="1" si="24"/>
        <v>1_12</v>
      </c>
      <c r="L131">
        <f ca="1">L130+IF(入力項目!$D$4=$D131,1,0)</f>
        <v>39</v>
      </c>
      <c r="M131" t="str">
        <f t="shared" ca="1" si="25"/>
        <v>39歳</v>
      </c>
      <c r="N131">
        <f t="shared" ca="1" si="29"/>
        <v>40</v>
      </c>
      <c r="O131" t="str">
        <f t="shared" ca="1" si="26"/>
        <v>40歳</v>
      </c>
      <c r="P131">
        <f t="shared" ca="1" si="30"/>
        <v>15</v>
      </c>
      <c r="Q131">
        <f t="shared" ca="1" si="31"/>
        <v>13</v>
      </c>
      <c r="R131">
        <f t="shared" ca="1" si="32"/>
        <v>2036</v>
      </c>
      <c r="S131">
        <f t="shared" ca="1" si="33"/>
        <v>2036</v>
      </c>
      <c r="T131">
        <f t="shared" ca="1" si="34"/>
        <v>2036</v>
      </c>
      <c r="U131">
        <f t="shared" ca="1" si="35"/>
        <v>2036</v>
      </c>
      <c r="V131" s="10">
        <f t="shared" ca="1" si="36"/>
        <v>15350159</v>
      </c>
      <c r="W131" s="10">
        <f ca="1">IF($L131&lt;その他マスタ!$B$1,VLOOKUP($D131,月別収支!$A$2:$H$13,2,FALSE),その他マスタ!$B$3)+IF(AND($L131=その他マスタ!$B$1,入力項目!$I$9="あり",$D131=入力項目!$D$4),その他マスタ!$B$2,0)</f>
        <v>300000</v>
      </c>
      <c r="X131" s="10">
        <f ca="1">-IF(入力項目!$K$5=TRUE,
IF($F131+$G131&lt;3,VLOOKUP($D131,月別収支!$A$2:$H$13,8,FALSE),0)+IFERROR(VLOOKUP($H131,住宅ローン計算!C:P,13,FALSE),0)+IF($F131&gt;1,IF(OR($G131=3,$G131=6,$G131=9,$G131=12),ROUNDUP(入力項目!$N$18/4,0),0),0),
VLOOKUP($D131,月別収支!$A$2:$H$13,8,FALSE))</f>
        <v>-52677</v>
      </c>
      <c r="Y131" s="10">
        <f ca="1">-VLOOKUP($D131,月別収支!$A$2:$H$13,3,FALSE)</f>
        <v>-75000</v>
      </c>
      <c r="Z131" s="10">
        <f ca="1">-VLOOKUP($D131,月別収支!$A$2:$H$13,4,FALSE)</f>
        <v>-27000</v>
      </c>
      <c r="AA131" s="10">
        <f ca="1">-VLOOKUP($D131,月別収支!$A$2:$H$13,6,FALSE)</f>
        <v>-10000</v>
      </c>
      <c r="AB131" s="10">
        <f ca="1">-(
VLOOKUP($D131,月別収支!$A$2:$H$13,5,FALSE)+IF(AND(入力項目!$I$27&lt;=$A131,ISEVEN($A131-入力項目!$I$27),入力項目!$I$28=$D131),入力項目!$I$26,0)
+IF(入力項目!$K$26=TRUE,
IFERROR(VLOOKUP($K131,マイカーローン計算!C:P,13,FALSE),0),
IFERROR(
  IF(AND($C131&gt;0,MOD($C131,入力項目!$N$22)=0,$D131=入力項目!$N$23),入力項目!$N$24,0),
 0
)
)
)</f>
        <v>-30000</v>
      </c>
      <c r="AC131" s="10">
        <f ca="1">-IF($A131&lt;入力項目!$N$33,入力項目!$N$35,IF(AND($A131=入力項目!$N$33,$D131&lt;=入力項目!$N$34),入力項目!$N$35,0))</f>
        <v>0</v>
      </c>
      <c r="AD131">
        <f ca="1">-(
_xlfn.IFS(
P131&lt;=入力項目!$S$11,0,
AND(P131&gt;=入力項目!$S$11+1,P131&lt;=3),IFERROR(VLOOKUP(入力項目!$S$12,子育て関連マスタ!$I$4:$M$5,4,FALSE),0),
AND(P131&gt;=4,P131&lt;=6),IFERROR(VLOOKUP(入力項目!$S$13,子育て関連マスタ!$I$9:$M$12,4,FALSE),0),
AND(P131&gt;=7,P131&lt;=12),IFERROR(VLOOKUP(入力項目!$S$14,子育て関連マスタ!$I$16:$M$17,4,FALSE),0),
AND(P131&gt;=13,P131&lt;=15),IFERROR(VLOOKUP(入力項目!$S$15,子育て関連マスタ!$I$21:$M$22,4,FALSE),0),
AND(P131&gt;=16,P131&lt;=18),IFERROR(VLOOKUP(入力項目!$S$16,子育て関連マスタ!$I$26:$M$28,4,FALSE),0),
AND(P131&gt;=19,P131&lt;=20,入力項目!$S$16="高専"),IFERROR(VLOOKUP(入力項目!$S$16,子育て関連マスタ!$I$26:$M$28,4,FALSE),0),
AND(P131&gt;=19,P131&lt;=20,入力項目!$S$16&lt;&gt;"高専"),IFERROR(VLOOKUP(入力項目!$S$17,子育て関連マスタ!$I$32:$M$37,4,FALSE),0),
AND(P131&gt;=21,P131&lt;=22,入力項目!$S$16="高専"),IFERROR(VLOOKUP(入力項目!$S$17,子育て関連マスタ!$I$32:$M$34,4,FALSE),0),
AND(P131&gt;=21,P131&lt;=22,入力項目!$S$16&lt;&gt;"高専"),IFERROR(VLOOKUP(入力項目!$S$17,子育て関連マスタ!$I$32:$M$34,4,FALSE),0),
P131&gt;=23,0
) +
IF($D131=4,
  IFERROR(_xlfn.IFS(
  P131&lt;=入力項目!$S$11,0,
  AND(P131=入力項目!$S$11),IFERROR(VLOOKUP(入力項目!$S$12,子育て関連マスタ!$I$4:$M$5,2,FALSE),0),
  AND(P131=4),IFERROR(VLOOKUP(入力項目!$S$13,子育て関連マスタ!$I$9:$M$12,2,FALSE),0),
  AND(P131=7),IFERROR(VLOOKUP(入力項目!$S$14,子育て関連マスタ!$I$16:$M$17,2,FALSE),0),
  AND(P131=13),IFERROR(VLOOKUP(入力項目!$S$15,子育て関連マスタ!$I$21:$M$22,2,FALSE),0),
  AND(P131=16),IFERROR(VLOOKUP(入力項目!$S$16,子育て関連マスタ!$I$26:$M$28,2,FALSE),0),
  AND(P131=19,入力項目!$S$16&lt;&gt;"高専"),IFERROR(VLOOKUP(入力項目!$S$17,子育て関連マスタ!$I$32:$M$37,2,FALSE),0),
  AND(P131=21,入力項目!$S$16="高専"),IFERROR(VLOOKUP(入力項目!$S$17,子育て関連マスタ!$I$32:$M$37,2,FALSE),0),
  P131&gt;=22,0
  ),0),0
) +
IF(AND(P131&gt;=1,P131&lt;=15),IF($D131=入力項目!$S$8,入力項目!$S$3,0),0) +
IF(AND(P131&gt;=1,P131&lt;=15),IF($D131=5,入力項目!$S$4,0),0) +
IF(AND(P131&gt;=1,P131&lt;=15),IF($D131=12,入力項目!$S$5,0),0) +
IF(AND(入力項目!$S$7=$A131,入力項目!$S$8=$D131),子育て関連マスタ!$C$14,0) +
IFERROR(IF(AND(YEAR(EDATE(DATE(入力項目!$S$7,入力項目!$S$8,1),1))=$A131,MONTH(EDATE(DATE(入力項目!$S$7,入力項目!$S$8,1),1))=$D131),子育て関連マスタ!$C$15,0),0) +
IF(AND(OR(P131=3,P131=5,P131=7),$D131=11),子育て関連マスタ!$C$17,0) +
IF(AND(P131=20,$D131=1),子育て関連マスタ!$C$18,0) +
IF(AND(P131=20,$D131=1),
IFERROR(_xlfn.IFS(
入力項目!$S$10="男",子育て関連マスタ!$C$18,
入力項目!$S$10="女",子育て関連マスタ!$C$19
),0),0
) +
IF(AND(P131&gt;=入力項目!$S$18,P131&lt;=入力項目!$S$19),入力項目!$S$20,0) +
IF(AND(P131&gt;=入力項目!$S$21,P131&lt;=入力項目!$S$22),入力項目!$S$23,0) +
IF(AND(P131&gt;=入力項目!$S$24,P131&lt;=入力項目!$S$25),入力項目!$S$26,0)
)</f>
        <v>-55000</v>
      </c>
      <c r="AE131">
        <f ca="1">-(
_xlfn.IFS(
Q131&lt;=入力項目!$S$11,0,
AND(Q131&gt;=入力項目!$S$11+1,Q131&lt;=3),IFERROR(VLOOKUP(入力項目!$S$12,子育て関連マスタ!$I$4:$M$5,4,FALSE),0),
AND(Q131&gt;=4,Q131&lt;=6),IFERROR(VLOOKUP(入力項目!$S$13,子育て関連マスタ!$I$9:$M$12,4,FALSE),0),
AND(Q131&gt;=7,Q131&lt;=12),IFERROR(VLOOKUP(入力項目!$S$14,子育て関連マスタ!$I$16:$M$17,4,FALSE),0),
AND(Q131&gt;=13,Q131&lt;=15),IFERROR(VLOOKUP(入力項目!$S$15,子育て関連マスタ!$I$21:$M$22,4,FALSE),0),
AND(Q131&gt;=16,Q131&lt;=18),IFERROR(VLOOKUP(入力項目!$S$16,子育て関連マスタ!$I$26:$M$28,4,FALSE),0),
AND(Q131&gt;=19,Q131&lt;=20,入力項目!$S$16="高専"),IFERROR(VLOOKUP(入力項目!$S$16,子育て関連マスタ!$I$26:$M$28,4,FALSE),0),
AND(Q131&gt;=19,Q131&lt;=20,入力項目!$S$16&lt;&gt;"高専"),IFERROR(VLOOKUP(入力項目!$S$17,子育て関連マスタ!$I$32:$M$37,4,FALSE),0),
AND(Q131&gt;=21,Q131&lt;=22,入力項目!$S$16="高専"),IFERROR(VLOOKUP(入力項目!$S$17,子育て関連マスタ!$I$32:$M$34,4,FALSE),0),
AND(Q131&gt;=21,Q131&lt;=22,入力項目!$S$16&lt;&gt;"高専"),IFERROR(VLOOKUP(入力項目!$S$17,子育て関連マスタ!$I$32:$M$34,4,FALSE),0),
Q131&gt;=23,0
) +
IF($D131=4,
  IFERROR(_xlfn.IFS(
  Q131&lt;=入力項目!$S$11,0,
  AND(Q131=入力項目!$S$11),IFERROR(VLOOKUP(入力項目!$S$12,子育て関連マスタ!$I$4:$M$5,2,FALSE),0),
  AND(Q131=4),IFERROR(VLOOKUP(入力項目!$S$13,子育て関連マスタ!$I$9:$M$12,2,FALSE),0),
  AND(Q131=7),IFERROR(VLOOKUP(入力項目!$S$14,子育て関連マスタ!$I$16:$M$17,2,FALSE),0),
  AND(Q131=13),IFERROR(VLOOKUP(入力項目!$S$15,子育て関連マスタ!$I$21:$M$22,2,FALSE),0),
  AND(Q131=16),IFERROR(VLOOKUP(入力項目!$S$16,子育て関連マスタ!$I$26:$M$28,2,FALSE),0),
  AND(Q131=19,入力項目!$S$16&lt;&gt;"高専"),IFERROR(VLOOKUP(入力項目!$S$17,子育て関連マスタ!$I$32:$M$37,2,FALSE),0),
  AND(Q131=21,入力項目!$S$16="高専"),IFERROR(VLOOKUP(入力項目!$S$17,子育て関連マスタ!$I$32:$M$37,2,FALSE),0),
  Q131&gt;=22,0
  ),0),0
) +
IF(AND(Q131&gt;=1,Q131&lt;=15),IF($D131=入力項目!$S$8,入力項目!$S$3,0),0) +
IF(AND(Q131&gt;=1,Q131&lt;=15),IF($D131=5,入力項目!$S$4,0),0) +
IF(AND(Q131&gt;=1,Q131&lt;=15),IF($D131=12,入力項目!$S$5,0),0) +
IF(AND(入力項目!$S$7=$A131,入力項目!$S$8=$D131),子育て関連マスタ!$C$14,0) +
IFERROR(IF(AND(YEAR(EDATE(DATE(入力項目!$S$7,入力項目!$S$8,1),1))=$A131,MONTH(EDATE(DATE(入力項目!$S$7,入力項目!$S$8,1),1))=$D131),子育て関連マスタ!$C$15,0),0) +
IF(AND(OR(Q131=3,Q131=5,Q131=7),$D131=11),子育て関連マスタ!$C$17,0) +
IF(AND(Q131=20,$D131=1),子育て関連マスタ!$C$18,0) +
IF(AND(Q131=20,$D131=1),
IFERROR(_xlfn.IFS(
入力項目!$S$10="男",子育て関連マスタ!$C$18,
入力項目!$S$10="女",子育て関連マスタ!$C$19
),0),0
) +
IF(AND(Q131&gt;=入力項目!$S$18,Q131&lt;=入力項目!$S$19),入力項目!$S$20,0) +
IF(AND(Q131&gt;=入力項目!$S$21,Q131&lt;=入力項目!$S$22),入力項目!$S$23,0) +
IF(AND(Q131&gt;=入力項目!$S$24,Q131&lt;=入力項目!$S$25),入力項目!$S$26,0)
)</f>
        <v>-55000</v>
      </c>
      <c r="AF131">
        <f ca="1">-(
_xlfn.IFS(
R131&lt;=入力項目!$S$11,0,
AND(R131&gt;=入力項目!$S$11+1,R131&lt;=3),IFERROR(VLOOKUP(入力項目!$S$12,子育て関連マスタ!$I$4:$M$5,4,FALSE),0),
AND(R131&gt;=4,R131&lt;=6),IFERROR(VLOOKUP(入力項目!$S$13,子育て関連マスタ!$I$9:$M$12,4,FALSE),0),
AND(R131&gt;=7,R131&lt;=12),IFERROR(VLOOKUP(入力項目!$S$14,子育て関連マスタ!$I$16:$M$17,4,FALSE),0),
AND(R131&gt;=13,R131&lt;=15),IFERROR(VLOOKUP(入力項目!$S$15,子育て関連マスタ!$I$21:$M$22,4,FALSE),0),
AND(R131&gt;=16,R131&lt;=18),IFERROR(VLOOKUP(入力項目!$S$16,子育て関連マスタ!$I$26:$M$28,4,FALSE),0),
AND(R131&gt;=19,R131&lt;=20,入力項目!$S$16="高専"),IFERROR(VLOOKUP(入力項目!$S$16,子育て関連マスタ!$I$26:$M$28,4,FALSE),0),
AND(R131&gt;=19,R131&lt;=20,入力項目!$S$16&lt;&gt;"高専"),IFERROR(VLOOKUP(入力項目!$S$17,子育て関連マスタ!$I$32:$M$37,4,FALSE),0),
AND(R131&gt;=21,R131&lt;=22,入力項目!$S$16="高専"),IFERROR(VLOOKUP(入力項目!$S$17,子育て関連マスタ!$I$32:$M$34,4,FALSE),0),
AND(R131&gt;=21,R131&lt;=22,入力項目!$S$16&lt;&gt;"高専"),IFERROR(VLOOKUP(入力項目!$S$17,子育て関連マスタ!$I$32:$M$34,4,FALSE),0),
R131&gt;=23,0
) +
IF($D131=4,
  IFERROR(_xlfn.IFS(
  R131&lt;=入力項目!$S$11,0,
  AND(R131=入力項目!$S$11),IFERROR(VLOOKUP(入力項目!$S$12,子育て関連マスタ!$I$4:$M$5,2,FALSE),0),
  AND(R131=4),IFERROR(VLOOKUP(入力項目!$S$13,子育て関連マスタ!$I$9:$M$12,2,FALSE),0),
  AND(R131=7),IFERROR(VLOOKUP(入力項目!$S$14,子育て関連マスタ!$I$16:$M$17,2,FALSE),0),
  AND(R131=13),IFERROR(VLOOKUP(入力項目!$S$15,子育て関連マスタ!$I$21:$M$22,2,FALSE),0),
  AND(R131=16),IFERROR(VLOOKUP(入力項目!$S$16,子育て関連マスタ!$I$26:$M$28,2,FALSE),0),
  AND(R131=19,入力項目!$S$16&lt;&gt;"高専"),IFERROR(VLOOKUP(入力項目!$S$17,子育て関連マスタ!$I$32:$M$37,2,FALSE),0),
  AND(R131=21,入力項目!$S$16="高専"),IFERROR(VLOOKUP(入力項目!$S$17,子育て関連マスタ!$I$32:$M$37,2,FALSE),0),
  R131&gt;=22,0
  ),0),0
) +
IF(AND(R131&gt;=1,R131&lt;=15),IF($D131=入力項目!$S$8,入力項目!$S$3,0),0) +
IF(AND(R131&gt;=1,R131&lt;=15),IF($D131=5,入力項目!$S$4,0),0) +
IF(AND(R131&gt;=1,R131&lt;=15),IF($D131=12,入力項目!$S$5,0),0) +
IF(AND(入力項目!$S$7=$A131,入力項目!$S$8=$D131),子育て関連マスタ!$C$14,0) +
IFERROR(IF(AND(YEAR(EDATE(DATE(入力項目!$S$7,入力項目!$S$8,1),1))=$A131,MONTH(EDATE(DATE(入力項目!$S$7,入力項目!$S$8,1),1))=$D131),子育て関連マスタ!$C$15,0),0) +
IF(AND(OR(R131=3,R131=5,R131=7),$D131=11),子育て関連マスタ!$C$17,0) +
IF(AND(R131=20,$D131=1),子育て関連マスタ!$C$18,0) +
IF(AND(R131=20,$D131=1),
IFERROR(_xlfn.IFS(
入力項目!$S$10="男",子育て関連マスタ!$C$18,
入力項目!$S$10="女",子育て関連マスタ!$C$19
),0),0
) +
IF(AND(R131&gt;=入力項目!$S$18,R131&lt;=入力項目!$S$19),入力項目!$S$20,0) +
IF(AND(R131&gt;=入力項目!$S$21,R131&lt;=入力項目!$S$22),入力項目!$S$23,0) +
IF(AND(R131&gt;=入力項目!$S$24,R131&lt;=入力項目!$S$25),入力項目!$S$26,0)
)</f>
        <v>0</v>
      </c>
      <c r="AG131">
        <f ca="1">-(
_xlfn.IFS(
S131&lt;=入力項目!$S$11,0,
AND(S131&gt;=入力項目!$S$11+1,S131&lt;=3),IFERROR(VLOOKUP(入力項目!$S$12,子育て関連マスタ!$I$4:$M$5,4,FALSE),0),
AND(S131&gt;=4,S131&lt;=6),IFERROR(VLOOKUP(入力項目!$S$13,子育て関連マスタ!$I$9:$M$12,4,FALSE),0),
AND(S131&gt;=7,S131&lt;=12),IFERROR(VLOOKUP(入力項目!$S$14,子育て関連マスタ!$I$16:$M$17,4,FALSE),0),
AND(S131&gt;=13,S131&lt;=15),IFERROR(VLOOKUP(入力項目!$S$15,子育て関連マスタ!$I$21:$M$22,4,FALSE),0),
AND(S131&gt;=16,S131&lt;=18),IFERROR(VLOOKUP(入力項目!$S$16,子育て関連マスタ!$I$26:$M$28,4,FALSE),0),
AND(S131&gt;=19,S131&lt;=20,入力項目!$S$16="高専"),IFERROR(VLOOKUP(入力項目!$S$16,子育て関連マスタ!$I$26:$M$28,4,FALSE),0),
AND(S131&gt;=19,S131&lt;=20,入力項目!$S$16&lt;&gt;"高専"),IFERROR(VLOOKUP(入力項目!$S$17,子育て関連マスタ!$I$32:$M$37,4,FALSE),0),
AND(S131&gt;=21,S131&lt;=22,入力項目!$S$16="高専"),IFERROR(VLOOKUP(入力項目!$S$17,子育て関連マスタ!$I$32:$M$34,4,FALSE),0),
AND(S131&gt;=21,S131&lt;=22,入力項目!$S$16&lt;&gt;"高専"),IFERROR(VLOOKUP(入力項目!$S$17,子育て関連マスタ!$I$32:$M$34,4,FALSE),0),
S131&gt;=23,0
) +
IF($D131=4,
  IFERROR(_xlfn.IFS(
  S131&lt;=入力項目!$S$11,0,
  AND(S131=入力項目!$S$11),IFERROR(VLOOKUP(入力項目!$S$12,子育て関連マスタ!$I$4:$M$5,2,FALSE),0),
  AND(S131=4),IFERROR(VLOOKUP(入力項目!$S$13,子育て関連マスタ!$I$9:$M$12,2,FALSE),0),
  AND(S131=7),IFERROR(VLOOKUP(入力項目!$S$14,子育て関連マスタ!$I$16:$M$17,2,FALSE),0),
  AND(S131=13),IFERROR(VLOOKUP(入力項目!$S$15,子育て関連マスタ!$I$21:$M$22,2,FALSE),0),
  AND(S131=16),IFERROR(VLOOKUP(入力項目!$S$16,子育て関連マスタ!$I$26:$M$28,2,FALSE),0),
  AND(S131=19,入力項目!$S$16&lt;&gt;"高専"),IFERROR(VLOOKUP(入力項目!$S$17,子育て関連マスタ!$I$32:$M$37,2,FALSE),0),
  AND(S131=21,入力項目!$S$16="高専"),IFERROR(VLOOKUP(入力項目!$S$17,子育て関連マスタ!$I$32:$M$37,2,FALSE),0),
  S131&gt;=22,0
  ),0),0
) +
IF(AND(S131&gt;=1,S131&lt;=15),IF($D131=入力項目!$S$8,入力項目!$S$3,0),0) +
IF(AND(S131&gt;=1,S131&lt;=15),IF($D131=5,入力項目!$S$4,0),0) +
IF(AND(S131&gt;=1,S131&lt;=15),IF($D131=12,入力項目!$S$5,0),0) +
IF(AND(入力項目!$S$7=$A131,入力項目!$S$8=$D131),子育て関連マスタ!$C$14,0) +
IFERROR(IF(AND(YEAR(EDATE(DATE(入力項目!$S$7,入力項目!$S$8,1),1))=$A131,MONTH(EDATE(DATE(入力項目!$S$7,入力項目!$S$8,1),1))=$D131),子育て関連マスタ!$C$15,0),0) +
IF(AND(OR(S131=3,S131=5,S131=7),$D131=11),子育て関連マスタ!$C$17,0) +
IF(AND(S131=20,$D131=1),子育て関連マスタ!$C$18,0) +
IF(AND(S131=20,$D131=1),
IFERROR(_xlfn.IFS(
入力項目!$S$10="男",子育て関連マスタ!$C$18,
入力項目!$S$10="女",子育て関連マスタ!$C$19
),0),0
) +
IF(AND(S131&gt;=入力項目!$S$18,S131&lt;=入力項目!$S$19),入力項目!$S$20,0) +
IF(AND(S131&gt;=入力項目!$S$21,S131&lt;=入力項目!$S$22),入力項目!$S$23,0) +
IF(AND(S131&gt;=入力項目!$S$24,S131&lt;=入力項目!$S$25),入力項目!$S$26,0)
)</f>
        <v>0</v>
      </c>
      <c r="AH131">
        <f ca="1">-(
_xlfn.IFS(
T131&lt;=入力項目!$S$11,0,
AND(T131&gt;=入力項目!$S$11+1,T131&lt;=3),IFERROR(VLOOKUP(入力項目!$S$12,子育て関連マスタ!$I$4:$M$5,4,FALSE),0),
AND(T131&gt;=4,T131&lt;=6),IFERROR(VLOOKUP(入力項目!$S$13,子育て関連マスタ!$I$9:$M$12,4,FALSE),0),
AND(T131&gt;=7,T131&lt;=12),IFERROR(VLOOKUP(入力項目!$S$14,子育て関連マスタ!$I$16:$M$17,4,FALSE),0),
AND(T131&gt;=13,T131&lt;=15),IFERROR(VLOOKUP(入力項目!$S$15,子育て関連マスタ!$I$21:$M$22,4,FALSE),0),
AND(T131&gt;=16,T131&lt;=18),IFERROR(VLOOKUP(入力項目!$S$16,子育て関連マスタ!$I$26:$M$28,4,FALSE),0),
AND(T131&gt;=19,T131&lt;=20,入力項目!$S$16="高専"),IFERROR(VLOOKUP(入力項目!$S$16,子育て関連マスタ!$I$26:$M$28,4,FALSE),0),
AND(T131&gt;=19,T131&lt;=20,入力項目!$S$16&lt;&gt;"高専"),IFERROR(VLOOKUP(入力項目!$S$17,子育て関連マスタ!$I$32:$M$37,4,FALSE),0),
AND(T131&gt;=21,T131&lt;=22,入力項目!$S$16="高専"),IFERROR(VLOOKUP(入力項目!$S$17,子育て関連マスタ!$I$32:$M$34,4,FALSE),0),
AND(T131&gt;=21,T131&lt;=22,入力項目!$S$16&lt;&gt;"高専"),IFERROR(VLOOKUP(入力項目!$S$17,子育て関連マスタ!$I$32:$M$34,4,FALSE),0),
T131&gt;=23,0
) +
IF($D131=4,
  IFERROR(_xlfn.IFS(
  T131&lt;=入力項目!$S$11,0,
  AND(T131=入力項目!$S$11),IFERROR(VLOOKUP(入力項目!$S$12,子育て関連マスタ!$I$4:$M$5,2,FALSE),0),
  AND(T131=4),IFERROR(VLOOKUP(入力項目!$S$13,子育て関連マスタ!$I$9:$M$12,2,FALSE),0),
  AND(T131=7),IFERROR(VLOOKUP(入力項目!$S$14,子育て関連マスタ!$I$16:$M$17,2,FALSE),0),
  AND(T131=13),IFERROR(VLOOKUP(入力項目!$S$15,子育て関連マスタ!$I$21:$M$22,2,FALSE),0),
  AND(T131=16),IFERROR(VLOOKUP(入力項目!$S$16,子育て関連マスタ!$I$26:$M$28,2,FALSE),0),
  AND(T131=19,入力項目!$S$16&lt;&gt;"高専"),IFERROR(VLOOKUP(入力項目!$S$17,子育て関連マスタ!$I$32:$M$37,2,FALSE),0),
  AND(T131=21,入力項目!$S$16="高専"),IFERROR(VLOOKUP(入力項目!$S$17,子育て関連マスタ!$I$32:$M$37,2,FALSE),0),
  T131&gt;=22,0
  ),0),0
) +
IF(AND(T131&gt;=1,T131&lt;=15),IF($D131=入力項目!$S$8,入力項目!$S$3,0),0) +
IF(AND(T131&gt;=1,T131&lt;=15),IF($D131=5,入力項目!$S$4,0),0) +
IF(AND(T131&gt;=1,T131&lt;=15),IF($D131=12,入力項目!$S$5,0),0) +
IF(AND(入力項目!$S$7=$A131,入力項目!$S$8=$D131),子育て関連マスタ!$C$14,0) +
IFERROR(IF(AND(YEAR(EDATE(DATE(入力項目!$S$7,入力項目!$S$8,1),1))=$A131,MONTH(EDATE(DATE(入力項目!$S$7,入力項目!$S$8,1),1))=$D131),子育て関連マスタ!$C$15,0),0) +
IF(AND(OR(T131=3,T131=5,T131=7),$D131=11),子育て関連マスタ!$C$17,0) +
IF(AND(T131=20,$D131=1),子育て関連マスタ!$C$18,0) +
IF(AND(T131=20,$D131=1),
IFERROR(_xlfn.IFS(
入力項目!$S$10="男",子育て関連マスタ!$C$18,
入力項目!$S$10="女",子育て関連マスタ!$C$19
),0),0
) +
IF(AND(T131&gt;=入力項目!$S$18,T131&lt;=入力項目!$S$19),入力項目!$S$20,0) +
IF(AND(T131&gt;=入力項目!$S$21,T131&lt;=入力項目!$S$22),入力項目!$S$23,0) +
IF(AND(T131&gt;=入力項目!$S$24,T131&lt;=入力項目!$S$25),入力項目!$S$26,0)
)</f>
        <v>0</v>
      </c>
      <c r="AI131">
        <f ca="1">-(
_xlfn.IFS(
U131&lt;=入力項目!$S$11,0,
AND(U131&gt;=入力項目!$S$11+1,U131&lt;=3),IFERROR(VLOOKUP(入力項目!$S$12,子育て関連マスタ!$I$4:$M$5,4,FALSE),0),
AND(U131&gt;=4,U131&lt;=6),IFERROR(VLOOKUP(入力項目!$S$13,子育て関連マスタ!$I$9:$M$12,4,FALSE),0),
AND(U131&gt;=7,U131&lt;=12),IFERROR(VLOOKUP(入力項目!$S$14,子育て関連マスタ!$I$16:$M$17,4,FALSE),0),
AND(U131&gt;=13,U131&lt;=15),IFERROR(VLOOKUP(入力項目!$S$15,子育て関連マスタ!$I$21:$M$22,4,FALSE),0),
AND(U131&gt;=16,U131&lt;=18),IFERROR(VLOOKUP(入力項目!$S$16,子育て関連マスタ!$I$26:$M$28,4,FALSE),0),
AND(U131&gt;=19,U131&lt;=20,入力項目!$S$16="高専"),IFERROR(VLOOKUP(入力項目!$S$16,子育て関連マスタ!$I$26:$M$28,4,FALSE),0),
AND(U131&gt;=19,U131&lt;=20,入力項目!$S$16&lt;&gt;"高専"),IFERROR(VLOOKUP(入力項目!$S$17,子育て関連マスタ!$I$32:$M$37,4,FALSE),0),
AND(U131&gt;=21,U131&lt;=22,入力項目!$S$16="高専"),IFERROR(VLOOKUP(入力項目!$S$17,子育て関連マスタ!$I$32:$M$34,4,FALSE),0),
AND(U131&gt;=21,U131&lt;=22,入力項目!$S$16&lt;&gt;"高専"),IFERROR(VLOOKUP(入力項目!$S$17,子育て関連マスタ!$I$32:$M$34,4,FALSE),0),
U131&gt;=23,0
) +
IF($D131=4,
  IFERROR(_xlfn.IFS(
  U131&lt;=入力項目!$S$11,0,
  AND(U131=入力項目!$S$11),IFERROR(VLOOKUP(入力項目!$S$12,子育て関連マスタ!$I$4:$M$5,2,FALSE),0),
  AND(U131=4),IFERROR(VLOOKUP(入力項目!$S$13,子育て関連マスタ!$I$9:$M$12,2,FALSE),0),
  AND(U131=7),IFERROR(VLOOKUP(入力項目!$S$14,子育て関連マスタ!$I$16:$M$17,2,FALSE),0),
  AND(U131=13),IFERROR(VLOOKUP(入力項目!$S$15,子育て関連マスタ!$I$21:$M$22,2,FALSE),0),
  AND(U131=16),IFERROR(VLOOKUP(入力項目!$S$16,子育て関連マスタ!$I$26:$M$28,2,FALSE),0),
  AND(U131=19,入力項目!$S$16&lt;&gt;"高専"),IFERROR(VLOOKUP(入力項目!$S$17,子育て関連マスタ!$I$32:$M$37,2,FALSE),0),
  AND(U131=21,入力項目!$S$16="高専"),IFERROR(VLOOKUP(入力項目!$S$17,子育て関連マスタ!$I$32:$M$37,2,FALSE),0),
  U131&gt;=22,0
  ),0),0
) +
IF(AND(U131&gt;=1,U131&lt;=15),IF($D131=入力項目!$S$8,入力項目!$S$3,0),0) +
IF(AND(U131&gt;=1,U131&lt;=15),IF($D131=5,入力項目!$S$4,0),0) +
IF(AND(U131&gt;=1,U131&lt;=15),IF($D131=12,入力項目!$S$5,0),0) +
IF(AND(入力項目!$S$7=$A131,入力項目!$S$8=$D131),子育て関連マスタ!$C$14,0) +
IFERROR(IF(AND(YEAR(EDATE(DATE(入力項目!$S$7,入力項目!$S$8,1),1))=$A131,MONTH(EDATE(DATE(入力項目!$S$7,入力項目!$S$8,1),1))=$D131),子育て関連マスタ!$C$15,0),0) +
IF(AND(OR(U131=3,U131=5,U131=7),$D131=11),子育て関連マスタ!$C$17,0) +
IF(AND(U131=20,$D131=1),子育て関連マスタ!$C$18,0) +
IF(AND(U131=20,$D131=1),
IFERROR(_xlfn.IFS(
入力項目!$S$10="男",子育て関連マスタ!$C$18,
入力項目!$S$10="女",子育て関連マスタ!$C$19
),0),0
) +
IF(AND(U131&gt;=入力項目!$S$18,U131&lt;=入力項目!$S$19),入力項目!$S$20,0) +
IF(AND(U131&gt;=入力項目!$S$21,U131&lt;=入力項目!$S$22),入力項目!$S$23,0) +
IF(AND(U131&gt;=入力項目!$S$24,U131&lt;=入力項目!$S$25),入力項目!$S$26,0)
)</f>
        <v>0</v>
      </c>
      <c r="AJ131" s="10">
        <f ca="1">-VLOOKUP($D131,月別収支!$A$2:$H$13,7,FALSE)</f>
        <v>-20000</v>
      </c>
    </row>
    <row r="132" spans="1:36" x14ac:dyDescent="0.4">
      <c r="A132">
        <f t="shared" ca="1" si="37"/>
        <v>2035</v>
      </c>
      <c r="B132">
        <f t="shared" ca="1" si="27"/>
        <v>2035</v>
      </c>
      <c r="C132">
        <f t="shared" ca="1" si="28"/>
        <v>11</v>
      </c>
      <c r="D132">
        <f t="shared" ca="1" si="38"/>
        <v>6</v>
      </c>
      <c r="E132" t="str">
        <f t="shared" ref="E132:E195" ca="1" si="39">A132&amp;"年"&amp;D132&amp;"月"</f>
        <v>2035年6月</v>
      </c>
      <c r="F132">
        <f ca="1">IF(OR(入力項目!$N$5&lt;$A132,AND(入力項目!$N$5=$A132,入力項目!$N$6&lt;$D132)),IF(F131=0,1,IF(G132=12,F131+1,F131)),0)</f>
        <v>10</v>
      </c>
      <c r="G132">
        <f ca="1">IF(OR(入力項目!$N$5&lt;$A132,AND(入力項目!$N$5=$A132,入力項目!$N$6&lt;$D132)),IF(G131=12,1,G131+1),0)</f>
        <v>8</v>
      </c>
      <c r="H132" t="str">
        <f t="shared" ref="H132:H195" ca="1" si="40">F132&amp;"_"&amp;G132</f>
        <v>10_8</v>
      </c>
      <c r="I132">
        <f ca="1">IF(
  IFERROR(AND($C132&gt;0,MOD($C132,入力項目!$N$22)=0,$D132=入力項目!$N$23), FALSE),
  1,
  IF(
    AND(I131&gt;0,J131=12),
    IF(I131=入力項目!$N$28, 0, I131+1),
    I131
  )
)</f>
        <v>2</v>
      </c>
      <c r="J132">
        <f ca="1">IF($D132=入力項目!$N$23,1,IFERROR(J131+1,1))</f>
        <v>1</v>
      </c>
      <c r="K132" t="str">
        <f t="shared" ref="K132:K195" ca="1" si="41">I132&amp;"_"&amp;J132</f>
        <v>2_1</v>
      </c>
      <c r="L132">
        <f ca="1">L131+IF(入力項目!$D$4=$D132,1,0)</f>
        <v>39</v>
      </c>
      <c r="M132" t="str">
        <f t="shared" ref="M132:M195" ca="1" si="42">L132&amp;"歳"</f>
        <v>39歳</v>
      </c>
      <c r="N132">
        <f t="shared" ca="1" si="29"/>
        <v>40</v>
      </c>
      <c r="O132" t="str">
        <f t="shared" ref="O132:O195" ca="1" si="43">N132&amp;"歳"</f>
        <v>40歳</v>
      </c>
      <c r="P132">
        <f t="shared" ca="1" si="30"/>
        <v>15</v>
      </c>
      <c r="Q132">
        <f t="shared" ca="1" si="31"/>
        <v>13</v>
      </c>
      <c r="R132">
        <f t="shared" ca="1" si="32"/>
        <v>2036</v>
      </c>
      <c r="S132">
        <f t="shared" ca="1" si="33"/>
        <v>2036</v>
      </c>
      <c r="T132">
        <f t="shared" ca="1" si="34"/>
        <v>2036</v>
      </c>
      <c r="U132">
        <f t="shared" ca="1" si="35"/>
        <v>2036</v>
      </c>
      <c r="V132" s="10">
        <f t="shared" ca="1" si="36"/>
        <v>15719946</v>
      </c>
      <c r="W132" s="10">
        <f ca="1">IF($L132&lt;その他マスタ!$B$1,VLOOKUP($D132,月別収支!$A$2:$H$13,2,FALSE),その他マスタ!$B$3)+IF(AND($L132=その他マスタ!$B$1,入力項目!$I$9="あり",$D132=入力項目!$D$4),その他マスタ!$B$2,0)</f>
        <v>800000</v>
      </c>
      <c r="X132" s="10">
        <f ca="1">-IF(入力項目!$K$5=TRUE,
IF($F132+$G132&lt;3,VLOOKUP($D132,月別収支!$A$2:$H$13,8,FALSE),0)+IFERROR(VLOOKUP($H132,住宅ローン計算!C:P,13,FALSE),0)+IF($F132&gt;1,IF(OR($G132=3,$G132=6,$G132=9,$G132=12),ROUNDUP(入力項目!$N$18/4,0),0),0),
VLOOKUP($D132,月別収支!$A$2:$H$13,8,FALSE))</f>
        <v>-188213</v>
      </c>
      <c r="Y132" s="10">
        <f ca="1">-VLOOKUP($D132,月別収支!$A$2:$H$13,3,FALSE)</f>
        <v>-75000</v>
      </c>
      <c r="Z132" s="10">
        <f ca="1">-VLOOKUP($D132,月別収支!$A$2:$H$13,4,FALSE)</f>
        <v>-27000</v>
      </c>
      <c r="AA132" s="10">
        <f ca="1">-VLOOKUP($D132,月別収支!$A$2:$H$13,6,FALSE)</f>
        <v>-10000</v>
      </c>
      <c r="AB132" s="10">
        <f ca="1">-(
VLOOKUP($D132,月別収支!$A$2:$H$13,5,FALSE)+IF(AND(入力項目!$I$27&lt;=$A132,ISEVEN($A132-入力項目!$I$27),入力項目!$I$28=$D132),入力項目!$I$26,0)
+IF(入力項目!$K$26=TRUE,
IFERROR(VLOOKUP($K132,マイカーローン計算!C:P,13,FALSE),0),
IFERROR(
  IF(AND($C132&gt;0,MOD($C132,入力項目!$N$22)=0,$D132=入力項目!$N$23),入力項目!$N$24,0),
 0
)
)
)</f>
        <v>-20000</v>
      </c>
      <c r="AC132" s="10">
        <f ca="1">-IF($A132&lt;入力項目!$N$33,入力項目!$N$35,IF(AND($A132=入力項目!$N$33,$D132&lt;=入力項目!$N$34),入力項目!$N$35,0))</f>
        <v>0</v>
      </c>
      <c r="AD132">
        <f ca="1">-(
_xlfn.IFS(
P132&lt;=入力項目!$S$11,0,
AND(P132&gt;=入力項目!$S$11+1,P132&lt;=3),IFERROR(VLOOKUP(入力項目!$S$12,子育て関連マスタ!$I$4:$M$5,4,FALSE),0),
AND(P132&gt;=4,P132&lt;=6),IFERROR(VLOOKUP(入力項目!$S$13,子育て関連マスタ!$I$9:$M$12,4,FALSE),0),
AND(P132&gt;=7,P132&lt;=12),IFERROR(VLOOKUP(入力項目!$S$14,子育て関連マスタ!$I$16:$M$17,4,FALSE),0),
AND(P132&gt;=13,P132&lt;=15),IFERROR(VLOOKUP(入力項目!$S$15,子育て関連マスタ!$I$21:$M$22,4,FALSE),0),
AND(P132&gt;=16,P132&lt;=18),IFERROR(VLOOKUP(入力項目!$S$16,子育て関連マスタ!$I$26:$M$28,4,FALSE),0),
AND(P132&gt;=19,P132&lt;=20,入力項目!$S$16="高専"),IFERROR(VLOOKUP(入力項目!$S$16,子育て関連マスタ!$I$26:$M$28,4,FALSE),0),
AND(P132&gt;=19,P132&lt;=20,入力項目!$S$16&lt;&gt;"高専"),IFERROR(VLOOKUP(入力項目!$S$17,子育て関連マスタ!$I$32:$M$37,4,FALSE),0),
AND(P132&gt;=21,P132&lt;=22,入力項目!$S$16="高専"),IFERROR(VLOOKUP(入力項目!$S$17,子育て関連マスタ!$I$32:$M$34,4,FALSE),0),
AND(P132&gt;=21,P132&lt;=22,入力項目!$S$16&lt;&gt;"高専"),IFERROR(VLOOKUP(入力項目!$S$17,子育て関連マスタ!$I$32:$M$34,4,FALSE),0),
P132&gt;=23,0
) +
IF($D132=4,
  IFERROR(_xlfn.IFS(
  P132&lt;=入力項目!$S$11,0,
  AND(P132=入力項目!$S$11),IFERROR(VLOOKUP(入力項目!$S$12,子育て関連マスタ!$I$4:$M$5,2,FALSE),0),
  AND(P132=4),IFERROR(VLOOKUP(入力項目!$S$13,子育て関連マスタ!$I$9:$M$12,2,FALSE),0),
  AND(P132=7),IFERROR(VLOOKUP(入力項目!$S$14,子育て関連マスタ!$I$16:$M$17,2,FALSE),0),
  AND(P132=13),IFERROR(VLOOKUP(入力項目!$S$15,子育て関連マスタ!$I$21:$M$22,2,FALSE),0),
  AND(P132=16),IFERROR(VLOOKUP(入力項目!$S$16,子育て関連マスタ!$I$26:$M$28,2,FALSE),0),
  AND(P132=19,入力項目!$S$16&lt;&gt;"高専"),IFERROR(VLOOKUP(入力項目!$S$17,子育て関連マスタ!$I$32:$M$37,2,FALSE),0),
  AND(P132=21,入力項目!$S$16="高専"),IFERROR(VLOOKUP(入力項目!$S$17,子育て関連マスタ!$I$32:$M$37,2,FALSE),0),
  P132&gt;=22,0
  ),0),0
) +
IF(AND(P132&gt;=1,P132&lt;=15),IF($D132=入力項目!$S$8,入力項目!$S$3,0),0) +
IF(AND(P132&gt;=1,P132&lt;=15),IF($D132=5,入力項目!$S$4,0),0) +
IF(AND(P132&gt;=1,P132&lt;=15),IF($D132=12,入力項目!$S$5,0),0) +
IF(AND(入力項目!$S$7=$A132,入力項目!$S$8=$D132),子育て関連マスタ!$C$14,0) +
IFERROR(IF(AND(YEAR(EDATE(DATE(入力項目!$S$7,入力項目!$S$8,1),1))=$A132,MONTH(EDATE(DATE(入力項目!$S$7,入力項目!$S$8,1),1))=$D132),子育て関連マスタ!$C$15,0),0) +
IF(AND(OR(P132=3,P132=5,P132=7),$D132=11),子育て関連マスタ!$C$17,0) +
IF(AND(P132=20,$D132=1),子育て関連マスタ!$C$18,0) +
IF(AND(P132=20,$D132=1),
IFERROR(_xlfn.IFS(
入力項目!$S$10="男",子育て関連マスタ!$C$18,
入力項目!$S$10="女",子育て関連マスタ!$C$19
),0),0
) +
IF(AND(P132&gt;=入力項目!$S$18,P132&lt;=入力項目!$S$19),入力項目!$S$20,0) +
IF(AND(P132&gt;=入力項目!$S$21,P132&lt;=入力項目!$S$22),入力項目!$S$23,0) +
IF(AND(P132&gt;=入力項目!$S$24,P132&lt;=入力項目!$S$25),入力項目!$S$26,0)
)</f>
        <v>-45000</v>
      </c>
      <c r="AE132">
        <f ca="1">-(
_xlfn.IFS(
Q132&lt;=入力項目!$S$11,0,
AND(Q132&gt;=入力項目!$S$11+1,Q132&lt;=3),IFERROR(VLOOKUP(入力項目!$S$12,子育て関連マスタ!$I$4:$M$5,4,FALSE),0),
AND(Q132&gt;=4,Q132&lt;=6),IFERROR(VLOOKUP(入力項目!$S$13,子育て関連マスタ!$I$9:$M$12,4,FALSE),0),
AND(Q132&gt;=7,Q132&lt;=12),IFERROR(VLOOKUP(入力項目!$S$14,子育て関連マスタ!$I$16:$M$17,4,FALSE),0),
AND(Q132&gt;=13,Q132&lt;=15),IFERROR(VLOOKUP(入力項目!$S$15,子育て関連マスタ!$I$21:$M$22,4,FALSE),0),
AND(Q132&gt;=16,Q132&lt;=18),IFERROR(VLOOKUP(入力項目!$S$16,子育て関連マスタ!$I$26:$M$28,4,FALSE),0),
AND(Q132&gt;=19,Q132&lt;=20,入力項目!$S$16="高専"),IFERROR(VLOOKUP(入力項目!$S$16,子育て関連マスタ!$I$26:$M$28,4,FALSE),0),
AND(Q132&gt;=19,Q132&lt;=20,入力項目!$S$16&lt;&gt;"高専"),IFERROR(VLOOKUP(入力項目!$S$17,子育て関連マスタ!$I$32:$M$37,4,FALSE),0),
AND(Q132&gt;=21,Q132&lt;=22,入力項目!$S$16="高専"),IFERROR(VLOOKUP(入力項目!$S$17,子育て関連マスタ!$I$32:$M$34,4,FALSE),0),
AND(Q132&gt;=21,Q132&lt;=22,入力項目!$S$16&lt;&gt;"高専"),IFERROR(VLOOKUP(入力項目!$S$17,子育て関連マスタ!$I$32:$M$34,4,FALSE),0),
Q132&gt;=23,0
) +
IF($D132=4,
  IFERROR(_xlfn.IFS(
  Q132&lt;=入力項目!$S$11,0,
  AND(Q132=入力項目!$S$11),IFERROR(VLOOKUP(入力項目!$S$12,子育て関連マスタ!$I$4:$M$5,2,FALSE),0),
  AND(Q132=4),IFERROR(VLOOKUP(入力項目!$S$13,子育て関連マスタ!$I$9:$M$12,2,FALSE),0),
  AND(Q132=7),IFERROR(VLOOKUP(入力項目!$S$14,子育て関連マスタ!$I$16:$M$17,2,FALSE),0),
  AND(Q132=13),IFERROR(VLOOKUP(入力項目!$S$15,子育て関連マスタ!$I$21:$M$22,2,FALSE),0),
  AND(Q132=16),IFERROR(VLOOKUP(入力項目!$S$16,子育て関連マスタ!$I$26:$M$28,2,FALSE),0),
  AND(Q132=19,入力項目!$S$16&lt;&gt;"高専"),IFERROR(VLOOKUP(入力項目!$S$17,子育て関連マスタ!$I$32:$M$37,2,FALSE),0),
  AND(Q132=21,入力項目!$S$16="高専"),IFERROR(VLOOKUP(入力項目!$S$17,子育て関連マスタ!$I$32:$M$37,2,FALSE),0),
  Q132&gt;=22,0
  ),0),0
) +
IF(AND(Q132&gt;=1,Q132&lt;=15),IF($D132=入力項目!$S$8,入力項目!$S$3,0),0) +
IF(AND(Q132&gt;=1,Q132&lt;=15),IF($D132=5,入力項目!$S$4,0),0) +
IF(AND(Q132&gt;=1,Q132&lt;=15),IF($D132=12,入力項目!$S$5,0),0) +
IF(AND(入力項目!$S$7=$A132,入力項目!$S$8=$D132),子育て関連マスタ!$C$14,0) +
IFERROR(IF(AND(YEAR(EDATE(DATE(入力項目!$S$7,入力項目!$S$8,1),1))=$A132,MONTH(EDATE(DATE(入力項目!$S$7,入力項目!$S$8,1),1))=$D132),子育て関連マスタ!$C$15,0),0) +
IF(AND(OR(Q132=3,Q132=5,Q132=7),$D132=11),子育て関連マスタ!$C$17,0) +
IF(AND(Q132=20,$D132=1),子育て関連マスタ!$C$18,0) +
IF(AND(Q132=20,$D132=1),
IFERROR(_xlfn.IFS(
入力項目!$S$10="男",子育て関連マスタ!$C$18,
入力項目!$S$10="女",子育て関連マスタ!$C$19
),0),0
) +
IF(AND(Q132&gt;=入力項目!$S$18,Q132&lt;=入力項目!$S$19),入力項目!$S$20,0) +
IF(AND(Q132&gt;=入力項目!$S$21,Q132&lt;=入力項目!$S$22),入力項目!$S$23,0) +
IF(AND(Q132&gt;=入力項目!$S$24,Q132&lt;=入力項目!$S$25),入力項目!$S$26,0)
)</f>
        <v>-45000</v>
      </c>
      <c r="AF132">
        <f ca="1">-(
_xlfn.IFS(
R132&lt;=入力項目!$S$11,0,
AND(R132&gt;=入力項目!$S$11+1,R132&lt;=3),IFERROR(VLOOKUP(入力項目!$S$12,子育て関連マスタ!$I$4:$M$5,4,FALSE),0),
AND(R132&gt;=4,R132&lt;=6),IFERROR(VLOOKUP(入力項目!$S$13,子育て関連マスタ!$I$9:$M$12,4,FALSE),0),
AND(R132&gt;=7,R132&lt;=12),IFERROR(VLOOKUP(入力項目!$S$14,子育て関連マスタ!$I$16:$M$17,4,FALSE),0),
AND(R132&gt;=13,R132&lt;=15),IFERROR(VLOOKUP(入力項目!$S$15,子育て関連マスタ!$I$21:$M$22,4,FALSE),0),
AND(R132&gt;=16,R132&lt;=18),IFERROR(VLOOKUP(入力項目!$S$16,子育て関連マスタ!$I$26:$M$28,4,FALSE),0),
AND(R132&gt;=19,R132&lt;=20,入力項目!$S$16="高専"),IFERROR(VLOOKUP(入力項目!$S$16,子育て関連マスタ!$I$26:$M$28,4,FALSE),0),
AND(R132&gt;=19,R132&lt;=20,入力項目!$S$16&lt;&gt;"高専"),IFERROR(VLOOKUP(入力項目!$S$17,子育て関連マスタ!$I$32:$M$37,4,FALSE),0),
AND(R132&gt;=21,R132&lt;=22,入力項目!$S$16="高専"),IFERROR(VLOOKUP(入力項目!$S$17,子育て関連マスタ!$I$32:$M$34,4,FALSE),0),
AND(R132&gt;=21,R132&lt;=22,入力項目!$S$16&lt;&gt;"高専"),IFERROR(VLOOKUP(入力項目!$S$17,子育て関連マスタ!$I$32:$M$34,4,FALSE),0),
R132&gt;=23,0
) +
IF($D132=4,
  IFERROR(_xlfn.IFS(
  R132&lt;=入力項目!$S$11,0,
  AND(R132=入力項目!$S$11),IFERROR(VLOOKUP(入力項目!$S$12,子育て関連マスタ!$I$4:$M$5,2,FALSE),0),
  AND(R132=4),IFERROR(VLOOKUP(入力項目!$S$13,子育て関連マスタ!$I$9:$M$12,2,FALSE),0),
  AND(R132=7),IFERROR(VLOOKUP(入力項目!$S$14,子育て関連マスタ!$I$16:$M$17,2,FALSE),0),
  AND(R132=13),IFERROR(VLOOKUP(入力項目!$S$15,子育て関連マスタ!$I$21:$M$22,2,FALSE),0),
  AND(R132=16),IFERROR(VLOOKUP(入力項目!$S$16,子育て関連マスタ!$I$26:$M$28,2,FALSE),0),
  AND(R132=19,入力項目!$S$16&lt;&gt;"高専"),IFERROR(VLOOKUP(入力項目!$S$17,子育て関連マスタ!$I$32:$M$37,2,FALSE),0),
  AND(R132=21,入力項目!$S$16="高専"),IFERROR(VLOOKUP(入力項目!$S$17,子育て関連マスタ!$I$32:$M$37,2,FALSE),0),
  R132&gt;=22,0
  ),0),0
) +
IF(AND(R132&gt;=1,R132&lt;=15),IF($D132=入力項目!$S$8,入力項目!$S$3,0),0) +
IF(AND(R132&gt;=1,R132&lt;=15),IF($D132=5,入力項目!$S$4,0),0) +
IF(AND(R132&gt;=1,R132&lt;=15),IF($D132=12,入力項目!$S$5,0),0) +
IF(AND(入力項目!$S$7=$A132,入力項目!$S$8=$D132),子育て関連マスタ!$C$14,0) +
IFERROR(IF(AND(YEAR(EDATE(DATE(入力項目!$S$7,入力項目!$S$8,1),1))=$A132,MONTH(EDATE(DATE(入力項目!$S$7,入力項目!$S$8,1),1))=$D132),子育て関連マスタ!$C$15,0),0) +
IF(AND(OR(R132=3,R132=5,R132=7),$D132=11),子育て関連マスタ!$C$17,0) +
IF(AND(R132=20,$D132=1),子育て関連マスタ!$C$18,0) +
IF(AND(R132=20,$D132=1),
IFERROR(_xlfn.IFS(
入力項目!$S$10="男",子育て関連マスタ!$C$18,
入力項目!$S$10="女",子育て関連マスタ!$C$19
),0),0
) +
IF(AND(R132&gt;=入力項目!$S$18,R132&lt;=入力項目!$S$19),入力項目!$S$20,0) +
IF(AND(R132&gt;=入力項目!$S$21,R132&lt;=入力項目!$S$22),入力項目!$S$23,0) +
IF(AND(R132&gt;=入力項目!$S$24,R132&lt;=入力項目!$S$25),入力項目!$S$26,0)
)</f>
        <v>0</v>
      </c>
      <c r="AG132">
        <f ca="1">-(
_xlfn.IFS(
S132&lt;=入力項目!$S$11,0,
AND(S132&gt;=入力項目!$S$11+1,S132&lt;=3),IFERROR(VLOOKUP(入力項目!$S$12,子育て関連マスタ!$I$4:$M$5,4,FALSE),0),
AND(S132&gt;=4,S132&lt;=6),IFERROR(VLOOKUP(入力項目!$S$13,子育て関連マスタ!$I$9:$M$12,4,FALSE),0),
AND(S132&gt;=7,S132&lt;=12),IFERROR(VLOOKUP(入力項目!$S$14,子育て関連マスタ!$I$16:$M$17,4,FALSE),0),
AND(S132&gt;=13,S132&lt;=15),IFERROR(VLOOKUP(入力項目!$S$15,子育て関連マスタ!$I$21:$M$22,4,FALSE),0),
AND(S132&gt;=16,S132&lt;=18),IFERROR(VLOOKUP(入力項目!$S$16,子育て関連マスタ!$I$26:$M$28,4,FALSE),0),
AND(S132&gt;=19,S132&lt;=20,入力項目!$S$16="高専"),IFERROR(VLOOKUP(入力項目!$S$16,子育て関連マスタ!$I$26:$M$28,4,FALSE),0),
AND(S132&gt;=19,S132&lt;=20,入力項目!$S$16&lt;&gt;"高専"),IFERROR(VLOOKUP(入力項目!$S$17,子育て関連マスタ!$I$32:$M$37,4,FALSE),0),
AND(S132&gt;=21,S132&lt;=22,入力項目!$S$16="高専"),IFERROR(VLOOKUP(入力項目!$S$17,子育て関連マスタ!$I$32:$M$34,4,FALSE),0),
AND(S132&gt;=21,S132&lt;=22,入力項目!$S$16&lt;&gt;"高専"),IFERROR(VLOOKUP(入力項目!$S$17,子育て関連マスタ!$I$32:$M$34,4,FALSE),0),
S132&gt;=23,0
) +
IF($D132=4,
  IFERROR(_xlfn.IFS(
  S132&lt;=入力項目!$S$11,0,
  AND(S132=入力項目!$S$11),IFERROR(VLOOKUP(入力項目!$S$12,子育て関連マスタ!$I$4:$M$5,2,FALSE),0),
  AND(S132=4),IFERROR(VLOOKUP(入力項目!$S$13,子育て関連マスタ!$I$9:$M$12,2,FALSE),0),
  AND(S132=7),IFERROR(VLOOKUP(入力項目!$S$14,子育て関連マスタ!$I$16:$M$17,2,FALSE),0),
  AND(S132=13),IFERROR(VLOOKUP(入力項目!$S$15,子育て関連マスタ!$I$21:$M$22,2,FALSE),0),
  AND(S132=16),IFERROR(VLOOKUP(入力項目!$S$16,子育て関連マスタ!$I$26:$M$28,2,FALSE),0),
  AND(S132=19,入力項目!$S$16&lt;&gt;"高専"),IFERROR(VLOOKUP(入力項目!$S$17,子育て関連マスタ!$I$32:$M$37,2,FALSE),0),
  AND(S132=21,入力項目!$S$16="高専"),IFERROR(VLOOKUP(入力項目!$S$17,子育て関連マスタ!$I$32:$M$37,2,FALSE),0),
  S132&gt;=22,0
  ),0),0
) +
IF(AND(S132&gt;=1,S132&lt;=15),IF($D132=入力項目!$S$8,入力項目!$S$3,0),0) +
IF(AND(S132&gt;=1,S132&lt;=15),IF($D132=5,入力項目!$S$4,0),0) +
IF(AND(S132&gt;=1,S132&lt;=15),IF($D132=12,入力項目!$S$5,0),0) +
IF(AND(入力項目!$S$7=$A132,入力項目!$S$8=$D132),子育て関連マスタ!$C$14,0) +
IFERROR(IF(AND(YEAR(EDATE(DATE(入力項目!$S$7,入力項目!$S$8,1),1))=$A132,MONTH(EDATE(DATE(入力項目!$S$7,入力項目!$S$8,1),1))=$D132),子育て関連マスタ!$C$15,0),0) +
IF(AND(OR(S132=3,S132=5,S132=7),$D132=11),子育て関連マスタ!$C$17,0) +
IF(AND(S132=20,$D132=1),子育て関連マスタ!$C$18,0) +
IF(AND(S132=20,$D132=1),
IFERROR(_xlfn.IFS(
入力項目!$S$10="男",子育て関連マスタ!$C$18,
入力項目!$S$10="女",子育て関連マスタ!$C$19
),0),0
) +
IF(AND(S132&gt;=入力項目!$S$18,S132&lt;=入力項目!$S$19),入力項目!$S$20,0) +
IF(AND(S132&gt;=入力項目!$S$21,S132&lt;=入力項目!$S$22),入力項目!$S$23,0) +
IF(AND(S132&gt;=入力項目!$S$24,S132&lt;=入力項目!$S$25),入力項目!$S$26,0)
)</f>
        <v>0</v>
      </c>
      <c r="AH132">
        <f ca="1">-(
_xlfn.IFS(
T132&lt;=入力項目!$S$11,0,
AND(T132&gt;=入力項目!$S$11+1,T132&lt;=3),IFERROR(VLOOKUP(入力項目!$S$12,子育て関連マスタ!$I$4:$M$5,4,FALSE),0),
AND(T132&gt;=4,T132&lt;=6),IFERROR(VLOOKUP(入力項目!$S$13,子育て関連マスタ!$I$9:$M$12,4,FALSE),0),
AND(T132&gt;=7,T132&lt;=12),IFERROR(VLOOKUP(入力項目!$S$14,子育て関連マスタ!$I$16:$M$17,4,FALSE),0),
AND(T132&gt;=13,T132&lt;=15),IFERROR(VLOOKUP(入力項目!$S$15,子育て関連マスタ!$I$21:$M$22,4,FALSE),0),
AND(T132&gt;=16,T132&lt;=18),IFERROR(VLOOKUP(入力項目!$S$16,子育て関連マスタ!$I$26:$M$28,4,FALSE),0),
AND(T132&gt;=19,T132&lt;=20,入力項目!$S$16="高専"),IFERROR(VLOOKUP(入力項目!$S$16,子育て関連マスタ!$I$26:$M$28,4,FALSE),0),
AND(T132&gt;=19,T132&lt;=20,入力項目!$S$16&lt;&gt;"高専"),IFERROR(VLOOKUP(入力項目!$S$17,子育て関連マスタ!$I$32:$M$37,4,FALSE),0),
AND(T132&gt;=21,T132&lt;=22,入力項目!$S$16="高専"),IFERROR(VLOOKUP(入力項目!$S$17,子育て関連マスタ!$I$32:$M$34,4,FALSE),0),
AND(T132&gt;=21,T132&lt;=22,入力項目!$S$16&lt;&gt;"高専"),IFERROR(VLOOKUP(入力項目!$S$17,子育て関連マスタ!$I$32:$M$34,4,FALSE),0),
T132&gt;=23,0
) +
IF($D132=4,
  IFERROR(_xlfn.IFS(
  T132&lt;=入力項目!$S$11,0,
  AND(T132=入力項目!$S$11),IFERROR(VLOOKUP(入力項目!$S$12,子育て関連マスタ!$I$4:$M$5,2,FALSE),0),
  AND(T132=4),IFERROR(VLOOKUP(入力項目!$S$13,子育て関連マスタ!$I$9:$M$12,2,FALSE),0),
  AND(T132=7),IFERROR(VLOOKUP(入力項目!$S$14,子育て関連マスタ!$I$16:$M$17,2,FALSE),0),
  AND(T132=13),IFERROR(VLOOKUP(入力項目!$S$15,子育て関連マスタ!$I$21:$M$22,2,FALSE),0),
  AND(T132=16),IFERROR(VLOOKUP(入力項目!$S$16,子育て関連マスタ!$I$26:$M$28,2,FALSE),0),
  AND(T132=19,入力項目!$S$16&lt;&gt;"高専"),IFERROR(VLOOKUP(入力項目!$S$17,子育て関連マスタ!$I$32:$M$37,2,FALSE),0),
  AND(T132=21,入力項目!$S$16="高専"),IFERROR(VLOOKUP(入力項目!$S$17,子育て関連マスタ!$I$32:$M$37,2,FALSE),0),
  T132&gt;=22,0
  ),0),0
) +
IF(AND(T132&gt;=1,T132&lt;=15),IF($D132=入力項目!$S$8,入力項目!$S$3,0),0) +
IF(AND(T132&gt;=1,T132&lt;=15),IF($D132=5,入力項目!$S$4,0),0) +
IF(AND(T132&gt;=1,T132&lt;=15),IF($D132=12,入力項目!$S$5,0),0) +
IF(AND(入力項目!$S$7=$A132,入力項目!$S$8=$D132),子育て関連マスタ!$C$14,0) +
IFERROR(IF(AND(YEAR(EDATE(DATE(入力項目!$S$7,入力項目!$S$8,1),1))=$A132,MONTH(EDATE(DATE(入力項目!$S$7,入力項目!$S$8,1),1))=$D132),子育て関連マスタ!$C$15,0),0) +
IF(AND(OR(T132=3,T132=5,T132=7),$D132=11),子育て関連マスタ!$C$17,0) +
IF(AND(T132=20,$D132=1),子育て関連マスタ!$C$18,0) +
IF(AND(T132=20,$D132=1),
IFERROR(_xlfn.IFS(
入力項目!$S$10="男",子育て関連マスタ!$C$18,
入力項目!$S$10="女",子育て関連マスタ!$C$19
),0),0
) +
IF(AND(T132&gt;=入力項目!$S$18,T132&lt;=入力項目!$S$19),入力項目!$S$20,0) +
IF(AND(T132&gt;=入力項目!$S$21,T132&lt;=入力項目!$S$22),入力項目!$S$23,0) +
IF(AND(T132&gt;=入力項目!$S$24,T132&lt;=入力項目!$S$25),入力項目!$S$26,0)
)</f>
        <v>0</v>
      </c>
      <c r="AI132">
        <f ca="1">-(
_xlfn.IFS(
U132&lt;=入力項目!$S$11,0,
AND(U132&gt;=入力項目!$S$11+1,U132&lt;=3),IFERROR(VLOOKUP(入力項目!$S$12,子育て関連マスタ!$I$4:$M$5,4,FALSE),0),
AND(U132&gt;=4,U132&lt;=6),IFERROR(VLOOKUP(入力項目!$S$13,子育て関連マスタ!$I$9:$M$12,4,FALSE),0),
AND(U132&gt;=7,U132&lt;=12),IFERROR(VLOOKUP(入力項目!$S$14,子育て関連マスタ!$I$16:$M$17,4,FALSE),0),
AND(U132&gt;=13,U132&lt;=15),IFERROR(VLOOKUP(入力項目!$S$15,子育て関連マスタ!$I$21:$M$22,4,FALSE),0),
AND(U132&gt;=16,U132&lt;=18),IFERROR(VLOOKUP(入力項目!$S$16,子育て関連マスタ!$I$26:$M$28,4,FALSE),0),
AND(U132&gt;=19,U132&lt;=20,入力項目!$S$16="高専"),IFERROR(VLOOKUP(入力項目!$S$16,子育て関連マスタ!$I$26:$M$28,4,FALSE),0),
AND(U132&gt;=19,U132&lt;=20,入力項目!$S$16&lt;&gt;"高専"),IFERROR(VLOOKUP(入力項目!$S$17,子育て関連マスタ!$I$32:$M$37,4,FALSE),0),
AND(U132&gt;=21,U132&lt;=22,入力項目!$S$16="高専"),IFERROR(VLOOKUP(入力項目!$S$17,子育て関連マスタ!$I$32:$M$34,4,FALSE),0),
AND(U132&gt;=21,U132&lt;=22,入力項目!$S$16&lt;&gt;"高専"),IFERROR(VLOOKUP(入力項目!$S$17,子育て関連マスタ!$I$32:$M$34,4,FALSE),0),
U132&gt;=23,0
) +
IF($D132=4,
  IFERROR(_xlfn.IFS(
  U132&lt;=入力項目!$S$11,0,
  AND(U132=入力項目!$S$11),IFERROR(VLOOKUP(入力項目!$S$12,子育て関連マスタ!$I$4:$M$5,2,FALSE),0),
  AND(U132=4),IFERROR(VLOOKUP(入力項目!$S$13,子育て関連マスタ!$I$9:$M$12,2,FALSE),0),
  AND(U132=7),IFERROR(VLOOKUP(入力項目!$S$14,子育て関連マスタ!$I$16:$M$17,2,FALSE),0),
  AND(U132=13),IFERROR(VLOOKUP(入力項目!$S$15,子育て関連マスタ!$I$21:$M$22,2,FALSE),0),
  AND(U132=16),IFERROR(VLOOKUP(入力項目!$S$16,子育て関連マスタ!$I$26:$M$28,2,FALSE),0),
  AND(U132=19,入力項目!$S$16&lt;&gt;"高専"),IFERROR(VLOOKUP(入力項目!$S$17,子育て関連マスタ!$I$32:$M$37,2,FALSE),0),
  AND(U132=21,入力項目!$S$16="高専"),IFERROR(VLOOKUP(入力項目!$S$17,子育て関連マスタ!$I$32:$M$37,2,FALSE),0),
  U132&gt;=22,0
  ),0),0
) +
IF(AND(U132&gt;=1,U132&lt;=15),IF($D132=入力項目!$S$8,入力項目!$S$3,0),0) +
IF(AND(U132&gt;=1,U132&lt;=15),IF($D132=5,入力項目!$S$4,0),0) +
IF(AND(U132&gt;=1,U132&lt;=15),IF($D132=12,入力項目!$S$5,0),0) +
IF(AND(入力項目!$S$7=$A132,入力項目!$S$8=$D132),子育て関連マスタ!$C$14,0) +
IFERROR(IF(AND(YEAR(EDATE(DATE(入力項目!$S$7,入力項目!$S$8,1),1))=$A132,MONTH(EDATE(DATE(入力項目!$S$7,入力項目!$S$8,1),1))=$D132),子育て関連マスタ!$C$15,0),0) +
IF(AND(OR(U132=3,U132=5,U132=7),$D132=11),子育て関連マスタ!$C$17,0) +
IF(AND(U132=20,$D132=1),子育て関連マスタ!$C$18,0) +
IF(AND(U132=20,$D132=1),
IFERROR(_xlfn.IFS(
入力項目!$S$10="男",子育て関連マスタ!$C$18,
入力項目!$S$10="女",子育て関連マスタ!$C$19
),0),0
) +
IF(AND(U132&gt;=入力項目!$S$18,U132&lt;=入力項目!$S$19),入力項目!$S$20,0) +
IF(AND(U132&gt;=入力項目!$S$21,U132&lt;=入力項目!$S$22),入力項目!$S$23,0) +
IF(AND(U132&gt;=入力項目!$S$24,U132&lt;=入力項目!$S$25),入力項目!$S$26,0)
)</f>
        <v>0</v>
      </c>
      <c r="AJ132" s="10">
        <f ca="1">-VLOOKUP($D132,月別収支!$A$2:$H$13,7,FALSE)</f>
        <v>-20000</v>
      </c>
    </row>
    <row r="133" spans="1:36" x14ac:dyDescent="0.4">
      <c r="A133">
        <f t="shared" ca="1" si="37"/>
        <v>2035</v>
      </c>
      <c r="B133">
        <f t="shared" ref="B133:B196" ca="1" si="44">IF(D133=4,B132+1,B132)</f>
        <v>2035</v>
      </c>
      <c r="C133">
        <f t="shared" ref="C133:C196" ca="1" si="45">IF(D133=1,C132+1,C132)</f>
        <v>11</v>
      </c>
      <c r="D133">
        <f t="shared" ca="1" si="38"/>
        <v>7</v>
      </c>
      <c r="E133" t="str">
        <f t="shared" ca="1" si="39"/>
        <v>2035年7月</v>
      </c>
      <c r="F133">
        <f ca="1">IF(OR(入力項目!$N$5&lt;$A133,AND(入力項目!$N$5=$A133,入力項目!$N$6&lt;$D133)),IF(F132=0,1,IF(G133=12,F132+1,F132)),0)</f>
        <v>10</v>
      </c>
      <c r="G133">
        <f ca="1">IF(OR(入力項目!$N$5&lt;$A133,AND(入力項目!$N$5=$A133,入力項目!$N$6&lt;$D133)),IF(G132=12,1,G132+1),0)</f>
        <v>9</v>
      </c>
      <c r="H133" t="str">
        <f t="shared" ca="1" si="40"/>
        <v>10_9</v>
      </c>
      <c r="I133">
        <f ca="1">IF(
  IFERROR(AND($C133&gt;0,MOD($C133,入力項目!$N$22)=0,$D133=入力項目!$N$23), FALSE),
  1,
  IF(
    AND(I132&gt;0,J132=12),
    IF(I132=入力項目!$N$28, 0, I132+1),
    I132
  )
)</f>
        <v>2</v>
      </c>
      <c r="J133">
        <f ca="1">IF($D133=入力項目!$N$23,1,IFERROR(J132+1,1))</f>
        <v>2</v>
      </c>
      <c r="K133" t="str">
        <f t="shared" ca="1" si="41"/>
        <v>2_2</v>
      </c>
      <c r="L133">
        <f ca="1">L132+IF(入力項目!$D$4=$D133,1,0)</f>
        <v>39</v>
      </c>
      <c r="M133" t="str">
        <f t="shared" ca="1" si="42"/>
        <v>39歳</v>
      </c>
      <c r="N133">
        <f t="shared" ref="N133:N196" ca="1" si="46">IF($D133=1,N132+1,N132)</f>
        <v>40</v>
      </c>
      <c r="O133" t="str">
        <f t="shared" ca="1" si="43"/>
        <v>40歳</v>
      </c>
      <c r="P133">
        <f t="shared" ref="P133:P196" ca="1" si="47">IF($D133=4,P132+1,P132)</f>
        <v>15</v>
      </c>
      <c r="Q133">
        <f t="shared" ref="Q133:Q196" ca="1" si="48">IF($D133=4,Q132+1,Q132)</f>
        <v>13</v>
      </c>
      <c r="R133">
        <f t="shared" ref="R133:R196" ca="1" si="49">IF($D133=4,R132+1,R132)</f>
        <v>2036</v>
      </c>
      <c r="S133">
        <f t="shared" ref="S133:S196" ca="1" si="50">IF($D133=4,S132+1,S132)</f>
        <v>2036</v>
      </c>
      <c r="T133">
        <f t="shared" ref="T133:T196" ca="1" si="51">IF($D133=4,T132+1,T132)</f>
        <v>2036</v>
      </c>
      <c r="U133">
        <f t="shared" ref="U133:U196" ca="1" si="52">IF($D133=4,U132+1,U132)</f>
        <v>2036</v>
      </c>
      <c r="V133" s="10">
        <f t="shared" ca="1" si="36"/>
        <v>15687769</v>
      </c>
      <c r="W133" s="10">
        <f ca="1">IF($L133&lt;その他マスタ!$B$1,VLOOKUP($D133,月別収支!$A$2:$H$13,2,FALSE),その他マスタ!$B$3)+IF(AND($L133=その他マスタ!$B$1,入力項目!$I$9="あり",$D133=入力項目!$D$4),その他マスタ!$B$2,0)</f>
        <v>300000</v>
      </c>
      <c r="X133" s="10">
        <f ca="1">-IF(入力項目!$K$5=TRUE,
IF($F133+$G133&lt;3,VLOOKUP($D133,月別収支!$A$2:$H$13,8,FALSE),0)+IFERROR(VLOOKUP($H133,住宅ローン計算!C:P,13,FALSE),0)+IF($F133&gt;1,IF(OR($G133=3,$G133=6,$G133=9,$G133=12),ROUNDUP(入力項目!$N$18/4,0),0),0),
VLOOKUP($D133,月別収支!$A$2:$H$13,8,FALSE))</f>
        <v>-90177</v>
      </c>
      <c r="Y133" s="10">
        <f ca="1">-VLOOKUP($D133,月別収支!$A$2:$H$13,3,FALSE)</f>
        <v>-75000</v>
      </c>
      <c r="Z133" s="10">
        <f ca="1">-VLOOKUP($D133,月別収支!$A$2:$H$13,4,FALSE)</f>
        <v>-27000</v>
      </c>
      <c r="AA133" s="10">
        <f ca="1">-VLOOKUP($D133,月別収支!$A$2:$H$13,6,FALSE)</f>
        <v>-10000</v>
      </c>
      <c r="AB133" s="10">
        <f ca="1">-(
VLOOKUP($D133,月別収支!$A$2:$H$13,5,FALSE)+IF(AND(入力項目!$I$27&lt;=$A133,ISEVEN($A133-入力項目!$I$27),入力項目!$I$28=$D133),入力項目!$I$26,0)
+IF(入力項目!$K$26=TRUE,
IFERROR(VLOOKUP($K133,マイカーローン計算!C:P,13,FALSE),0),
IFERROR(
  IF(AND($C133&gt;0,MOD($C133,入力項目!$N$22)=0,$D133=入力項目!$N$23),入力項目!$N$24,0),
 0
)
)
)</f>
        <v>-20000</v>
      </c>
      <c r="AC133" s="10">
        <f ca="1">-IF($A133&lt;入力項目!$N$33,入力項目!$N$35,IF(AND($A133=入力項目!$N$33,$D133&lt;=入力項目!$N$34),入力項目!$N$35,0))</f>
        <v>0</v>
      </c>
      <c r="AD133">
        <f ca="1">-(
_xlfn.IFS(
P133&lt;=入力項目!$S$11,0,
AND(P133&gt;=入力項目!$S$11+1,P133&lt;=3),IFERROR(VLOOKUP(入力項目!$S$12,子育て関連マスタ!$I$4:$M$5,4,FALSE),0),
AND(P133&gt;=4,P133&lt;=6),IFERROR(VLOOKUP(入力項目!$S$13,子育て関連マスタ!$I$9:$M$12,4,FALSE),0),
AND(P133&gt;=7,P133&lt;=12),IFERROR(VLOOKUP(入力項目!$S$14,子育て関連マスタ!$I$16:$M$17,4,FALSE),0),
AND(P133&gt;=13,P133&lt;=15),IFERROR(VLOOKUP(入力項目!$S$15,子育て関連マスタ!$I$21:$M$22,4,FALSE),0),
AND(P133&gt;=16,P133&lt;=18),IFERROR(VLOOKUP(入力項目!$S$16,子育て関連マスタ!$I$26:$M$28,4,FALSE),0),
AND(P133&gt;=19,P133&lt;=20,入力項目!$S$16="高専"),IFERROR(VLOOKUP(入力項目!$S$16,子育て関連マスタ!$I$26:$M$28,4,FALSE),0),
AND(P133&gt;=19,P133&lt;=20,入力項目!$S$16&lt;&gt;"高専"),IFERROR(VLOOKUP(入力項目!$S$17,子育て関連マスタ!$I$32:$M$37,4,FALSE),0),
AND(P133&gt;=21,P133&lt;=22,入力項目!$S$16="高専"),IFERROR(VLOOKUP(入力項目!$S$17,子育て関連マスタ!$I$32:$M$34,4,FALSE),0),
AND(P133&gt;=21,P133&lt;=22,入力項目!$S$16&lt;&gt;"高専"),IFERROR(VLOOKUP(入力項目!$S$17,子育て関連マスタ!$I$32:$M$34,4,FALSE),0),
P133&gt;=23,0
) +
IF($D133=4,
  IFERROR(_xlfn.IFS(
  P133&lt;=入力項目!$S$11,0,
  AND(P133=入力項目!$S$11),IFERROR(VLOOKUP(入力項目!$S$12,子育て関連マスタ!$I$4:$M$5,2,FALSE),0),
  AND(P133=4),IFERROR(VLOOKUP(入力項目!$S$13,子育て関連マスタ!$I$9:$M$12,2,FALSE),0),
  AND(P133=7),IFERROR(VLOOKUP(入力項目!$S$14,子育て関連マスタ!$I$16:$M$17,2,FALSE),0),
  AND(P133=13),IFERROR(VLOOKUP(入力項目!$S$15,子育て関連マスタ!$I$21:$M$22,2,FALSE),0),
  AND(P133=16),IFERROR(VLOOKUP(入力項目!$S$16,子育て関連マスタ!$I$26:$M$28,2,FALSE),0),
  AND(P133=19,入力項目!$S$16&lt;&gt;"高専"),IFERROR(VLOOKUP(入力項目!$S$17,子育て関連マスタ!$I$32:$M$37,2,FALSE),0),
  AND(P133=21,入力項目!$S$16="高専"),IFERROR(VLOOKUP(入力項目!$S$17,子育て関連マスタ!$I$32:$M$37,2,FALSE),0),
  P133&gt;=22,0
  ),0),0
) +
IF(AND(P133&gt;=1,P133&lt;=15),IF($D133=入力項目!$S$8,入力項目!$S$3,0),0) +
IF(AND(P133&gt;=1,P133&lt;=15),IF($D133=5,入力項目!$S$4,0),0) +
IF(AND(P133&gt;=1,P133&lt;=15),IF($D133=12,入力項目!$S$5,0),0) +
IF(AND(入力項目!$S$7=$A133,入力項目!$S$8=$D133),子育て関連マスタ!$C$14,0) +
IFERROR(IF(AND(YEAR(EDATE(DATE(入力項目!$S$7,入力項目!$S$8,1),1))=$A133,MONTH(EDATE(DATE(入力項目!$S$7,入力項目!$S$8,1),1))=$D133),子育て関連マスタ!$C$15,0),0) +
IF(AND(OR(P133=3,P133=5,P133=7),$D133=11),子育て関連マスタ!$C$17,0) +
IF(AND(P133=20,$D133=1),子育て関連マスタ!$C$18,0) +
IF(AND(P133=20,$D133=1),
IFERROR(_xlfn.IFS(
入力項目!$S$10="男",子育て関連マスタ!$C$18,
入力項目!$S$10="女",子育て関連マスタ!$C$19
),0),0
) +
IF(AND(P133&gt;=入力項目!$S$18,P133&lt;=入力項目!$S$19),入力項目!$S$20,0) +
IF(AND(P133&gt;=入力項目!$S$21,P133&lt;=入力項目!$S$22),入力項目!$S$23,0) +
IF(AND(P133&gt;=入力項目!$S$24,P133&lt;=入力項目!$S$25),入力項目!$S$26,0)
)</f>
        <v>-45000</v>
      </c>
      <c r="AE133">
        <f ca="1">-(
_xlfn.IFS(
Q133&lt;=入力項目!$S$11,0,
AND(Q133&gt;=入力項目!$S$11+1,Q133&lt;=3),IFERROR(VLOOKUP(入力項目!$S$12,子育て関連マスタ!$I$4:$M$5,4,FALSE),0),
AND(Q133&gt;=4,Q133&lt;=6),IFERROR(VLOOKUP(入力項目!$S$13,子育て関連マスタ!$I$9:$M$12,4,FALSE),0),
AND(Q133&gt;=7,Q133&lt;=12),IFERROR(VLOOKUP(入力項目!$S$14,子育て関連マスタ!$I$16:$M$17,4,FALSE),0),
AND(Q133&gt;=13,Q133&lt;=15),IFERROR(VLOOKUP(入力項目!$S$15,子育て関連マスタ!$I$21:$M$22,4,FALSE),0),
AND(Q133&gt;=16,Q133&lt;=18),IFERROR(VLOOKUP(入力項目!$S$16,子育て関連マスタ!$I$26:$M$28,4,FALSE),0),
AND(Q133&gt;=19,Q133&lt;=20,入力項目!$S$16="高専"),IFERROR(VLOOKUP(入力項目!$S$16,子育て関連マスタ!$I$26:$M$28,4,FALSE),0),
AND(Q133&gt;=19,Q133&lt;=20,入力項目!$S$16&lt;&gt;"高専"),IFERROR(VLOOKUP(入力項目!$S$17,子育て関連マスタ!$I$32:$M$37,4,FALSE),0),
AND(Q133&gt;=21,Q133&lt;=22,入力項目!$S$16="高専"),IFERROR(VLOOKUP(入力項目!$S$17,子育て関連マスタ!$I$32:$M$34,4,FALSE),0),
AND(Q133&gt;=21,Q133&lt;=22,入力項目!$S$16&lt;&gt;"高専"),IFERROR(VLOOKUP(入力項目!$S$17,子育て関連マスタ!$I$32:$M$34,4,FALSE),0),
Q133&gt;=23,0
) +
IF($D133=4,
  IFERROR(_xlfn.IFS(
  Q133&lt;=入力項目!$S$11,0,
  AND(Q133=入力項目!$S$11),IFERROR(VLOOKUP(入力項目!$S$12,子育て関連マスタ!$I$4:$M$5,2,FALSE),0),
  AND(Q133=4),IFERROR(VLOOKUP(入力項目!$S$13,子育て関連マスタ!$I$9:$M$12,2,FALSE),0),
  AND(Q133=7),IFERROR(VLOOKUP(入力項目!$S$14,子育て関連マスタ!$I$16:$M$17,2,FALSE),0),
  AND(Q133=13),IFERROR(VLOOKUP(入力項目!$S$15,子育て関連マスタ!$I$21:$M$22,2,FALSE),0),
  AND(Q133=16),IFERROR(VLOOKUP(入力項目!$S$16,子育て関連マスタ!$I$26:$M$28,2,FALSE),0),
  AND(Q133=19,入力項目!$S$16&lt;&gt;"高専"),IFERROR(VLOOKUP(入力項目!$S$17,子育て関連マスタ!$I$32:$M$37,2,FALSE),0),
  AND(Q133=21,入力項目!$S$16="高専"),IFERROR(VLOOKUP(入力項目!$S$17,子育て関連マスタ!$I$32:$M$37,2,FALSE),0),
  Q133&gt;=22,0
  ),0),0
) +
IF(AND(Q133&gt;=1,Q133&lt;=15),IF($D133=入力項目!$S$8,入力項目!$S$3,0),0) +
IF(AND(Q133&gt;=1,Q133&lt;=15),IF($D133=5,入力項目!$S$4,0),0) +
IF(AND(Q133&gt;=1,Q133&lt;=15),IF($D133=12,入力項目!$S$5,0),0) +
IF(AND(入力項目!$S$7=$A133,入力項目!$S$8=$D133),子育て関連マスタ!$C$14,0) +
IFERROR(IF(AND(YEAR(EDATE(DATE(入力項目!$S$7,入力項目!$S$8,1),1))=$A133,MONTH(EDATE(DATE(入力項目!$S$7,入力項目!$S$8,1),1))=$D133),子育て関連マスタ!$C$15,0),0) +
IF(AND(OR(Q133=3,Q133=5,Q133=7),$D133=11),子育て関連マスタ!$C$17,0) +
IF(AND(Q133=20,$D133=1),子育て関連マスタ!$C$18,0) +
IF(AND(Q133=20,$D133=1),
IFERROR(_xlfn.IFS(
入力項目!$S$10="男",子育て関連マスタ!$C$18,
入力項目!$S$10="女",子育て関連マスタ!$C$19
),0),0
) +
IF(AND(Q133&gt;=入力項目!$S$18,Q133&lt;=入力項目!$S$19),入力項目!$S$20,0) +
IF(AND(Q133&gt;=入力項目!$S$21,Q133&lt;=入力項目!$S$22),入力項目!$S$23,0) +
IF(AND(Q133&gt;=入力項目!$S$24,Q133&lt;=入力項目!$S$25),入力項目!$S$26,0)
)</f>
        <v>-45000</v>
      </c>
      <c r="AF133">
        <f ca="1">-(
_xlfn.IFS(
R133&lt;=入力項目!$S$11,0,
AND(R133&gt;=入力項目!$S$11+1,R133&lt;=3),IFERROR(VLOOKUP(入力項目!$S$12,子育て関連マスタ!$I$4:$M$5,4,FALSE),0),
AND(R133&gt;=4,R133&lt;=6),IFERROR(VLOOKUP(入力項目!$S$13,子育て関連マスタ!$I$9:$M$12,4,FALSE),0),
AND(R133&gt;=7,R133&lt;=12),IFERROR(VLOOKUP(入力項目!$S$14,子育て関連マスタ!$I$16:$M$17,4,FALSE),0),
AND(R133&gt;=13,R133&lt;=15),IFERROR(VLOOKUP(入力項目!$S$15,子育て関連マスタ!$I$21:$M$22,4,FALSE),0),
AND(R133&gt;=16,R133&lt;=18),IFERROR(VLOOKUP(入力項目!$S$16,子育て関連マスタ!$I$26:$M$28,4,FALSE),0),
AND(R133&gt;=19,R133&lt;=20,入力項目!$S$16="高専"),IFERROR(VLOOKUP(入力項目!$S$16,子育て関連マスタ!$I$26:$M$28,4,FALSE),0),
AND(R133&gt;=19,R133&lt;=20,入力項目!$S$16&lt;&gt;"高専"),IFERROR(VLOOKUP(入力項目!$S$17,子育て関連マスタ!$I$32:$M$37,4,FALSE),0),
AND(R133&gt;=21,R133&lt;=22,入力項目!$S$16="高専"),IFERROR(VLOOKUP(入力項目!$S$17,子育て関連マスタ!$I$32:$M$34,4,FALSE),0),
AND(R133&gt;=21,R133&lt;=22,入力項目!$S$16&lt;&gt;"高専"),IFERROR(VLOOKUP(入力項目!$S$17,子育て関連マスタ!$I$32:$M$34,4,FALSE),0),
R133&gt;=23,0
) +
IF($D133=4,
  IFERROR(_xlfn.IFS(
  R133&lt;=入力項目!$S$11,0,
  AND(R133=入力項目!$S$11),IFERROR(VLOOKUP(入力項目!$S$12,子育て関連マスタ!$I$4:$M$5,2,FALSE),0),
  AND(R133=4),IFERROR(VLOOKUP(入力項目!$S$13,子育て関連マスタ!$I$9:$M$12,2,FALSE),0),
  AND(R133=7),IFERROR(VLOOKUP(入力項目!$S$14,子育て関連マスタ!$I$16:$M$17,2,FALSE),0),
  AND(R133=13),IFERROR(VLOOKUP(入力項目!$S$15,子育て関連マスタ!$I$21:$M$22,2,FALSE),0),
  AND(R133=16),IFERROR(VLOOKUP(入力項目!$S$16,子育て関連マスタ!$I$26:$M$28,2,FALSE),0),
  AND(R133=19,入力項目!$S$16&lt;&gt;"高専"),IFERROR(VLOOKUP(入力項目!$S$17,子育て関連マスタ!$I$32:$M$37,2,FALSE),0),
  AND(R133=21,入力項目!$S$16="高専"),IFERROR(VLOOKUP(入力項目!$S$17,子育て関連マスタ!$I$32:$M$37,2,FALSE),0),
  R133&gt;=22,0
  ),0),0
) +
IF(AND(R133&gt;=1,R133&lt;=15),IF($D133=入力項目!$S$8,入力項目!$S$3,0),0) +
IF(AND(R133&gt;=1,R133&lt;=15),IF($D133=5,入力項目!$S$4,0),0) +
IF(AND(R133&gt;=1,R133&lt;=15),IF($D133=12,入力項目!$S$5,0),0) +
IF(AND(入力項目!$S$7=$A133,入力項目!$S$8=$D133),子育て関連マスタ!$C$14,0) +
IFERROR(IF(AND(YEAR(EDATE(DATE(入力項目!$S$7,入力項目!$S$8,1),1))=$A133,MONTH(EDATE(DATE(入力項目!$S$7,入力項目!$S$8,1),1))=$D133),子育て関連マスタ!$C$15,0),0) +
IF(AND(OR(R133=3,R133=5,R133=7),$D133=11),子育て関連マスタ!$C$17,0) +
IF(AND(R133=20,$D133=1),子育て関連マスタ!$C$18,0) +
IF(AND(R133=20,$D133=1),
IFERROR(_xlfn.IFS(
入力項目!$S$10="男",子育て関連マスタ!$C$18,
入力項目!$S$10="女",子育て関連マスタ!$C$19
),0),0
) +
IF(AND(R133&gt;=入力項目!$S$18,R133&lt;=入力項目!$S$19),入力項目!$S$20,0) +
IF(AND(R133&gt;=入力項目!$S$21,R133&lt;=入力項目!$S$22),入力項目!$S$23,0) +
IF(AND(R133&gt;=入力項目!$S$24,R133&lt;=入力項目!$S$25),入力項目!$S$26,0)
)</f>
        <v>0</v>
      </c>
      <c r="AG133">
        <f ca="1">-(
_xlfn.IFS(
S133&lt;=入力項目!$S$11,0,
AND(S133&gt;=入力項目!$S$11+1,S133&lt;=3),IFERROR(VLOOKUP(入力項目!$S$12,子育て関連マスタ!$I$4:$M$5,4,FALSE),0),
AND(S133&gt;=4,S133&lt;=6),IFERROR(VLOOKUP(入力項目!$S$13,子育て関連マスタ!$I$9:$M$12,4,FALSE),0),
AND(S133&gt;=7,S133&lt;=12),IFERROR(VLOOKUP(入力項目!$S$14,子育て関連マスタ!$I$16:$M$17,4,FALSE),0),
AND(S133&gt;=13,S133&lt;=15),IFERROR(VLOOKUP(入力項目!$S$15,子育て関連マスタ!$I$21:$M$22,4,FALSE),0),
AND(S133&gt;=16,S133&lt;=18),IFERROR(VLOOKUP(入力項目!$S$16,子育て関連マスタ!$I$26:$M$28,4,FALSE),0),
AND(S133&gt;=19,S133&lt;=20,入力項目!$S$16="高専"),IFERROR(VLOOKUP(入力項目!$S$16,子育て関連マスタ!$I$26:$M$28,4,FALSE),0),
AND(S133&gt;=19,S133&lt;=20,入力項目!$S$16&lt;&gt;"高専"),IFERROR(VLOOKUP(入力項目!$S$17,子育て関連マスタ!$I$32:$M$37,4,FALSE),0),
AND(S133&gt;=21,S133&lt;=22,入力項目!$S$16="高専"),IFERROR(VLOOKUP(入力項目!$S$17,子育て関連マスタ!$I$32:$M$34,4,FALSE),0),
AND(S133&gt;=21,S133&lt;=22,入力項目!$S$16&lt;&gt;"高専"),IFERROR(VLOOKUP(入力項目!$S$17,子育て関連マスタ!$I$32:$M$34,4,FALSE),0),
S133&gt;=23,0
) +
IF($D133=4,
  IFERROR(_xlfn.IFS(
  S133&lt;=入力項目!$S$11,0,
  AND(S133=入力項目!$S$11),IFERROR(VLOOKUP(入力項目!$S$12,子育て関連マスタ!$I$4:$M$5,2,FALSE),0),
  AND(S133=4),IFERROR(VLOOKUP(入力項目!$S$13,子育て関連マスタ!$I$9:$M$12,2,FALSE),0),
  AND(S133=7),IFERROR(VLOOKUP(入力項目!$S$14,子育て関連マスタ!$I$16:$M$17,2,FALSE),0),
  AND(S133=13),IFERROR(VLOOKUP(入力項目!$S$15,子育て関連マスタ!$I$21:$M$22,2,FALSE),0),
  AND(S133=16),IFERROR(VLOOKUP(入力項目!$S$16,子育て関連マスタ!$I$26:$M$28,2,FALSE),0),
  AND(S133=19,入力項目!$S$16&lt;&gt;"高専"),IFERROR(VLOOKUP(入力項目!$S$17,子育て関連マスタ!$I$32:$M$37,2,FALSE),0),
  AND(S133=21,入力項目!$S$16="高専"),IFERROR(VLOOKUP(入力項目!$S$17,子育て関連マスタ!$I$32:$M$37,2,FALSE),0),
  S133&gt;=22,0
  ),0),0
) +
IF(AND(S133&gt;=1,S133&lt;=15),IF($D133=入力項目!$S$8,入力項目!$S$3,0),0) +
IF(AND(S133&gt;=1,S133&lt;=15),IF($D133=5,入力項目!$S$4,0),0) +
IF(AND(S133&gt;=1,S133&lt;=15),IF($D133=12,入力項目!$S$5,0),0) +
IF(AND(入力項目!$S$7=$A133,入力項目!$S$8=$D133),子育て関連マスタ!$C$14,0) +
IFERROR(IF(AND(YEAR(EDATE(DATE(入力項目!$S$7,入力項目!$S$8,1),1))=$A133,MONTH(EDATE(DATE(入力項目!$S$7,入力項目!$S$8,1),1))=$D133),子育て関連マスタ!$C$15,0),0) +
IF(AND(OR(S133=3,S133=5,S133=7),$D133=11),子育て関連マスタ!$C$17,0) +
IF(AND(S133=20,$D133=1),子育て関連マスタ!$C$18,0) +
IF(AND(S133=20,$D133=1),
IFERROR(_xlfn.IFS(
入力項目!$S$10="男",子育て関連マスタ!$C$18,
入力項目!$S$10="女",子育て関連マスタ!$C$19
),0),0
) +
IF(AND(S133&gt;=入力項目!$S$18,S133&lt;=入力項目!$S$19),入力項目!$S$20,0) +
IF(AND(S133&gt;=入力項目!$S$21,S133&lt;=入力項目!$S$22),入力項目!$S$23,0) +
IF(AND(S133&gt;=入力項目!$S$24,S133&lt;=入力項目!$S$25),入力項目!$S$26,0)
)</f>
        <v>0</v>
      </c>
      <c r="AH133">
        <f ca="1">-(
_xlfn.IFS(
T133&lt;=入力項目!$S$11,0,
AND(T133&gt;=入力項目!$S$11+1,T133&lt;=3),IFERROR(VLOOKUP(入力項目!$S$12,子育て関連マスタ!$I$4:$M$5,4,FALSE),0),
AND(T133&gt;=4,T133&lt;=6),IFERROR(VLOOKUP(入力項目!$S$13,子育て関連マスタ!$I$9:$M$12,4,FALSE),0),
AND(T133&gt;=7,T133&lt;=12),IFERROR(VLOOKUP(入力項目!$S$14,子育て関連マスタ!$I$16:$M$17,4,FALSE),0),
AND(T133&gt;=13,T133&lt;=15),IFERROR(VLOOKUP(入力項目!$S$15,子育て関連マスタ!$I$21:$M$22,4,FALSE),0),
AND(T133&gt;=16,T133&lt;=18),IFERROR(VLOOKUP(入力項目!$S$16,子育て関連マスタ!$I$26:$M$28,4,FALSE),0),
AND(T133&gt;=19,T133&lt;=20,入力項目!$S$16="高専"),IFERROR(VLOOKUP(入力項目!$S$16,子育て関連マスタ!$I$26:$M$28,4,FALSE),0),
AND(T133&gt;=19,T133&lt;=20,入力項目!$S$16&lt;&gt;"高専"),IFERROR(VLOOKUP(入力項目!$S$17,子育て関連マスタ!$I$32:$M$37,4,FALSE),0),
AND(T133&gt;=21,T133&lt;=22,入力項目!$S$16="高専"),IFERROR(VLOOKUP(入力項目!$S$17,子育て関連マスタ!$I$32:$M$34,4,FALSE),0),
AND(T133&gt;=21,T133&lt;=22,入力項目!$S$16&lt;&gt;"高専"),IFERROR(VLOOKUP(入力項目!$S$17,子育て関連マスタ!$I$32:$M$34,4,FALSE),0),
T133&gt;=23,0
) +
IF($D133=4,
  IFERROR(_xlfn.IFS(
  T133&lt;=入力項目!$S$11,0,
  AND(T133=入力項目!$S$11),IFERROR(VLOOKUP(入力項目!$S$12,子育て関連マスタ!$I$4:$M$5,2,FALSE),0),
  AND(T133=4),IFERROR(VLOOKUP(入力項目!$S$13,子育て関連マスタ!$I$9:$M$12,2,FALSE),0),
  AND(T133=7),IFERROR(VLOOKUP(入力項目!$S$14,子育て関連マスタ!$I$16:$M$17,2,FALSE),0),
  AND(T133=13),IFERROR(VLOOKUP(入力項目!$S$15,子育て関連マスタ!$I$21:$M$22,2,FALSE),0),
  AND(T133=16),IFERROR(VLOOKUP(入力項目!$S$16,子育て関連マスタ!$I$26:$M$28,2,FALSE),0),
  AND(T133=19,入力項目!$S$16&lt;&gt;"高専"),IFERROR(VLOOKUP(入力項目!$S$17,子育て関連マスタ!$I$32:$M$37,2,FALSE),0),
  AND(T133=21,入力項目!$S$16="高専"),IFERROR(VLOOKUP(入力項目!$S$17,子育て関連マスタ!$I$32:$M$37,2,FALSE),0),
  T133&gt;=22,0
  ),0),0
) +
IF(AND(T133&gt;=1,T133&lt;=15),IF($D133=入力項目!$S$8,入力項目!$S$3,0),0) +
IF(AND(T133&gt;=1,T133&lt;=15),IF($D133=5,入力項目!$S$4,0),0) +
IF(AND(T133&gt;=1,T133&lt;=15),IF($D133=12,入力項目!$S$5,0),0) +
IF(AND(入力項目!$S$7=$A133,入力項目!$S$8=$D133),子育て関連マスタ!$C$14,0) +
IFERROR(IF(AND(YEAR(EDATE(DATE(入力項目!$S$7,入力項目!$S$8,1),1))=$A133,MONTH(EDATE(DATE(入力項目!$S$7,入力項目!$S$8,1),1))=$D133),子育て関連マスタ!$C$15,0),0) +
IF(AND(OR(T133=3,T133=5,T133=7),$D133=11),子育て関連マスタ!$C$17,0) +
IF(AND(T133=20,$D133=1),子育て関連マスタ!$C$18,0) +
IF(AND(T133=20,$D133=1),
IFERROR(_xlfn.IFS(
入力項目!$S$10="男",子育て関連マスタ!$C$18,
入力項目!$S$10="女",子育て関連マスタ!$C$19
),0),0
) +
IF(AND(T133&gt;=入力項目!$S$18,T133&lt;=入力項目!$S$19),入力項目!$S$20,0) +
IF(AND(T133&gt;=入力項目!$S$21,T133&lt;=入力項目!$S$22),入力項目!$S$23,0) +
IF(AND(T133&gt;=入力項目!$S$24,T133&lt;=入力項目!$S$25),入力項目!$S$26,0)
)</f>
        <v>0</v>
      </c>
      <c r="AI133">
        <f ca="1">-(
_xlfn.IFS(
U133&lt;=入力項目!$S$11,0,
AND(U133&gt;=入力項目!$S$11+1,U133&lt;=3),IFERROR(VLOOKUP(入力項目!$S$12,子育て関連マスタ!$I$4:$M$5,4,FALSE),0),
AND(U133&gt;=4,U133&lt;=6),IFERROR(VLOOKUP(入力項目!$S$13,子育て関連マスタ!$I$9:$M$12,4,FALSE),0),
AND(U133&gt;=7,U133&lt;=12),IFERROR(VLOOKUP(入力項目!$S$14,子育て関連マスタ!$I$16:$M$17,4,FALSE),0),
AND(U133&gt;=13,U133&lt;=15),IFERROR(VLOOKUP(入力項目!$S$15,子育て関連マスタ!$I$21:$M$22,4,FALSE),0),
AND(U133&gt;=16,U133&lt;=18),IFERROR(VLOOKUP(入力項目!$S$16,子育て関連マスタ!$I$26:$M$28,4,FALSE),0),
AND(U133&gt;=19,U133&lt;=20,入力項目!$S$16="高専"),IFERROR(VLOOKUP(入力項目!$S$16,子育て関連マスタ!$I$26:$M$28,4,FALSE),0),
AND(U133&gt;=19,U133&lt;=20,入力項目!$S$16&lt;&gt;"高専"),IFERROR(VLOOKUP(入力項目!$S$17,子育て関連マスタ!$I$32:$M$37,4,FALSE),0),
AND(U133&gt;=21,U133&lt;=22,入力項目!$S$16="高専"),IFERROR(VLOOKUP(入力項目!$S$17,子育て関連マスタ!$I$32:$M$34,4,FALSE),0),
AND(U133&gt;=21,U133&lt;=22,入力項目!$S$16&lt;&gt;"高専"),IFERROR(VLOOKUP(入力項目!$S$17,子育て関連マスタ!$I$32:$M$34,4,FALSE),0),
U133&gt;=23,0
) +
IF($D133=4,
  IFERROR(_xlfn.IFS(
  U133&lt;=入力項目!$S$11,0,
  AND(U133=入力項目!$S$11),IFERROR(VLOOKUP(入力項目!$S$12,子育て関連マスタ!$I$4:$M$5,2,FALSE),0),
  AND(U133=4),IFERROR(VLOOKUP(入力項目!$S$13,子育て関連マスタ!$I$9:$M$12,2,FALSE),0),
  AND(U133=7),IFERROR(VLOOKUP(入力項目!$S$14,子育て関連マスタ!$I$16:$M$17,2,FALSE),0),
  AND(U133=13),IFERROR(VLOOKUP(入力項目!$S$15,子育て関連マスタ!$I$21:$M$22,2,FALSE),0),
  AND(U133=16),IFERROR(VLOOKUP(入力項目!$S$16,子育て関連マスタ!$I$26:$M$28,2,FALSE),0),
  AND(U133=19,入力項目!$S$16&lt;&gt;"高専"),IFERROR(VLOOKUP(入力項目!$S$17,子育て関連マスタ!$I$32:$M$37,2,FALSE),0),
  AND(U133=21,入力項目!$S$16="高専"),IFERROR(VLOOKUP(入力項目!$S$17,子育て関連マスタ!$I$32:$M$37,2,FALSE),0),
  U133&gt;=22,0
  ),0),0
) +
IF(AND(U133&gt;=1,U133&lt;=15),IF($D133=入力項目!$S$8,入力項目!$S$3,0),0) +
IF(AND(U133&gt;=1,U133&lt;=15),IF($D133=5,入力項目!$S$4,0),0) +
IF(AND(U133&gt;=1,U133&lt;=15),IF($D133=12,入力項目!$S$5,0),0) +
IF(AND(入力項目!$S$7=$A133,入力項目!$S$8=$D133),子育て関連マスタ!$C$14,0) +
IFERROR(IF(AND(YEAR(EDATE(DATE(入力項目!$S$7,入力項目!$S$8,1),1))=$A133,MONTH(EDATE(DATE(入力項目!$S$7,入力項目!$S$8,1),1))=$D133),子育て関連マスタ!$C$15,0),0) +
IF(AND(OR(U133=3,U133=5,U133=7),$D133=11),子育て関連マスタ!$C$17,0) +
IF(AND(U133=20,$D133=1),子育て関連マスタ!$C$18,0) +
IF(AND(U133=20,$D133=1),
IFERROR(_xlfn.IFS(
入力項目!$S$10="男",子育て関連マスタ!$C$18,
入力項目!$S$10="女",子育て関連マスタ!$C$19
),0),0
) +
IF(AND(U133&gt;=入力項目!$S$18,U133&lt;=入力項目!$S$19),入力項目!$S$20,0) +
IF(AND(U133&gt;=入力項目!$S$21,U133&lt;=入力項目!$S$22),入力項目!$S$23,0) +
IF(AND(U133&gt;=入力項目!$S$24,U133&lt;=入力項目!$S$25),入力項目!$S$26,0)
)</f>
        <v>0</v>
      </c>
      <c r="AJ133" s="10">
        <f ca="1">-VLOOKUP($D133,月別収支!$A$2:$H$13,7,FALSE)</f>
        <v>-20000</v>
      </c>
    </row>
    <row r="134" spans="1:36" x14ac:dyDescent="0.4">
      <c r="A134">
        <f t="shared" ca="1" si="37"/>
        <v>2035</v>
      </c>
      <c r="B134">
        <f t="shared" ca="1" si="44"/>
        <v>2035</v>
      </c>
      <c r="C134">
        <f t="shared" ca="1" si="45"/>
        <v>11</v>
      </c>
      <c r="D134">
        <f t="shared" ca="1" si="38"/>
        <v>8</v>
      </c>
      <c r="E134" t="str">
        <f t="shared" ca="1" si="39"/>
        <v>2035年8月</v>
      </c>
      <c r="F134">
        <f ca="1">IF(OR(入力項目!$N$5&lt;$A134,AND(入力項目!$N$5=$A134,入力項目!$N$6&lt;$D134)),IF(F133=0,1,IF(G134=12,F133+1,F133)),0)</f>
        <v>10</v>
      </c>
      <c r="G134">
        <f ca="1">IF(OR(入力項目!$N$5&lt;$A134,AND(入力項目!$N$5=$A134,入力項目!$N$6&lt;$D134)),IF(G133=12,1,G133+1),0)</f>
        <v>10</v>
      </c>
      <c r="H134" t="str">
        <f t="shared" ca="1" si="40"/>
        <v>10_10</v>
      </c>
      <c r="I134">
        <f ca="1">IF(
  IFERROR(AND($C134&gt;0,MOD($C134,入力項目!$N$22)=0,$D134=入力項目!$N$23), FALSE),
  1,
  IF(
    AND(I133&gt;0,J133=12),
    IF(I133=入力項目!$N$28, 0, I133+1),
    I133
  )
)</f>
        <v>2</v>
      </c>
      <c r="J134">
        <f ca="1">IF($D134=入力項目!$N$23,1,IFERROR(J133+1,1))</f>
        <v>3</v>
      </c>
      <c r="K134" t="str">
        <f t="shared" ca="1" si="41"/>
        <v>2_3</v>
      </c>
      <c r="L134">
        <f ca="1">L133+IF(入力項目!$D$4=$D134,1,0)</f>
        <v>39</v>
      </c>
      <c r="M134" t="str">
        <f t="shared" ca="1" si="42"/>
        <v>39歳</v>
      </c>
      <c r="N134">
        <f t="shared" ca="1" si="46"/>
        <v>40</v>
      </c>
      <c r="O134" t="str">
        <f t="shared" ca="1" si="43"/>
        <v>40歳</v>
      </c>
      <c r="P134">
        <f t="shared" ca="1" si="47"/>
        <v>15</v>
      </c>
      <c r="Q134">
        <f t="shared" ca="1" si="48"/>
        <v>13</v>
      </c>
      <c r="R134">
        <f t="shared" ca="1" si="49"/>
        <v>2036</v>
      </c>
      <c r="S134">
        <f t="shared" ca="1" si="50"/>
        <v>2036</v>
      </c>
      <c r="T134">
        <f t="shared" ca="1" si="51"/>
        <v>2036</v>
      </c>
      <c r="U134">
        <f t="shared" ca="1" si="52"/>
        <v>2036</v>
      </c>
      <c r="V134" s="10">
        <f t="shared" ref="V134:V197" ca="1" si="53">V133+W134+SUM(X134:AJ134)</f>
        <v>15693092</v>
      </c>
      <c r="W134" s="10">
        <f ca="1">IF($L134&lt;その他マスタ!$B$1,VLOOKUP($D134,月別収支!$A$2:$H$13,2,FALSE),その他マスタ!$B$3)+IF(AND($L134=その他マスタ!$B$1,入力項目!$I$9="あり",$D134=入力項目!$D$4),その他マスタ!$B$2,0)</f>
        <v>300000</v>
      </c>
      <c r="X134" s="10">
        <f ca="1">-IF(入力項目!$K$5=TRUE,
IF($F134+$G134&lt;3,VLOOKUP($D134,月別収支!$A$2:$H$13,8,FALSE),0)+IFERROR(VLOOKUP($H134,住宅ローン計算!C:P,13,FALSE),0)+IF($F134&gt;1,IF(OR($G134=3,$G134=6,$G134=9,$G134=12),ROUNDUP(入力項目!$N$18/4,0),0),0),
VLOOKUP($D134,月別収支!$A$2:$H$13,8,FALSE))</f>
        <v>-52677</v>
      </c>
      <c r="Y134" s="10">
        <f ca="1">-VLOOKUP($D134,月別収支!$A$2:$H$13,3,FALSE)</f>
        <v>-75000</v>
      </c>
      <c r="Z134" s="10">
        <f ca="1">-VLOOKUP($D134,月別収支!$A$2:$H$13,4,FALSE)</f>
        <v>-27000</v>
      </c>
      <c r="AA134" s="10">
        <f ca="1">-VLOOKUP($D134,月別収支!$A$2:$H$13,6,FALSE)</f>
        <v>-10000</v>
      </c>
      <c r="AB134" s="10">
        <f ca="1">-(
VLOOKUP($D134,月別収支!$A$2:$H$13,5,FALSE)+IF(AND(入力項目!$I$27&lt;=$A134,ISEVEN($A134-入力項目!$I$27),入力項目!$I$28=$D134),入力項目!$I$26,0)
+IF(入力項目!$K$26=TRUE,
IFERROR(VLOOKUP($K134,マイカーローン計算!C:P,13,FALSE),0),
IFERROR(
  IF(AND($C134&gt;0,MOD($C134,入力項目!$N$22)=0,$D134=入力項目!$N$23),入力項目!$N$24,0),
 0
)
)
)</f>
        <v>-20000</v>
      </c>
      <c r="AC134" s="10">
        <f ca="1">-IF($A134&lt;入力項目!$N$33,入力項目!$N$35,IF(AND($A134=入力項目!$N$33,$D134&lt;=入力項目!$N$34),入力項目!$N$35,0))</f>
        <v>0</v>
      </c>
      <c r="AD134">
        <f ca="1">-(
_xlfn.IFS(
P134&lt;=入力項目!$S$11,0,
AND(P134&gt;=入力項目!$S$11+1,P134&lt;=3),IFERROR(VLOOKUP(入力項目!$S$12,子育て関連マスタ!$I$4:$M$5,4,FALSE),0),
AND(P134&gt;=4,P134&lt;=6),IFERROR(VLOOKUP(入力項目!$S$13,子育て関連マスタ!$I$9:$M$12,4,FALSE),0),
AND(P134&gt;=7,P134&lt;=12),IFERROR(VLOOKUP(入力項目!$S$14,子育て関連マスタ!$I$16:$M$17,4,FALSE),0),
AND(P134&gt;=13,P134&lt;=15),IFERROR(VLOOKUP(入力項目!$S$15,子育て関連マスタ!$I$21:$M$22,4,FALSE),0),
AND(P134&gt;=16,P134&lt;=18),IFERROR(VLOOKUP(入力項目!$S$16,子育て関連マスタ!$I$26:$M$28,4,FALSE),0),
AND(P134&gt;=19,P134&lt;=20,入力項目!$S$16="高専"),IFERROR(VLOOKUP(入力項目!$S$16,子育て関連マスタ!$I$26:$M$28,4,FALSE),0),
AND(P134&gt;=19,P134&lt;=20,入力項目!$S$16&lt;&gt;"高専"),IFERROR(VLOOKUP(入力項目!$S$17,子育て関連マスタ!$I$32:$M$37,4,FALSE),0),
AND(P134&gt;=21,P134&lt;=22,入力項目!$S$16="高専"),IFERROR(VLOOKUP(入力項目!$S$17,子育て関連マスタ!$I$32:$M$34,4,FALSE),0),
AND(P134&gt;=21,P134&lt;=22,入力項目!$S$16&lt;&gt;"高専"),IFERROR(VLOOKUP(入力項目!$S$17,子育て関連マスタ!$I$32:$M$34,4,FALSE),0),
P134&gt;=23,0
) +
IF($D134=4,
  IFERROR(_xlfn.IFS(
  P134&lt;=入力項目!$S$11,0,
  AND(P134=入力項目!$S$11),IFERROR(VLOOKUP(入力項目!$S$12,子育て関連マスタ!$I$4:$M$5,2,FALSE),0),
  AND(P134=4),IFERROR(VLOOKUP(入力項目!$S$13,子育て関連マスタ!$I$9:$M$12,2,FALSE),0),
  AND(P134=7),IFERROR(VLOOKUP(入力項目!$S$14,子育て関連マスタ!$I$16:$M$17,2,FALSE),0),
  AND(P134=13),IFERROR(VLOOKUP(入力項目!$S$15,子育て関連マスタ!$I$21:$M$22,2,FALSE),0),
  AND(P134=16),IFERROR(VLOOKUP(入力項目!$S$16,子育て関連マスタ!$I$26:$M$28,2,FALSE),0),
  AND(P134=19,入力項目!$S$16&lt;&gt;"高専"),IFERROR(VLOOKUP(入力項目!$S$17,子育て関連マスタ!$I$32:$M$37,2,FALSE),0),
  AND(P134=21,入力項目!$S$16="高専"),IFERROR(VLOOKUP(入力項目!$S$17,子育て関連マスタ!$I$32:$M$37,2,FALSE),0),
  P134&gt;=22,0
  ),0),0
) +
IF(AND(P134&gt;=1,P134&lt;=15),IF($D134=入力項目!$S$8,入力項目!$S$3,0),0) +
IF(AND(P134&gt;=1,P134&lt;=15),IF($D134=5,入力項目!$S$4,0),0) +
IF(AND(P134&gt;=1,P134&lt;=15),IF($D134=12,入力項目!$S$5,0),0) +
IF(AND(入力項目!$S$7=$A134,入力項目!$S$8=$D134),子育て関連マスタ!$C$14,0) +
IFERROR(IF(AND(YEAR(EDATE(DATE(入力項目!$S$7,入力項目!$S$8,1),1))=$A134,MONTH(EDATE(DATE(入力項目!$S$7,入力項目!$S$8,1),1))=$D134),子育て関連マスタ!$C$15,0),0) +
IF(AND(OR(P134=3,P134=5,P134=7),$D134=11),子育て関連マスタ!$C$17,0) +
IF(AND(P134=20,$D134=1),子育て関連マスタ!$C$18,0) +
IF(AND(P134=20,$D134=1),
IFERROR(_xlfn.IFS(
入力項目!$S$10="男",子育て関連マスタ!$C$18,
入力項目!$S$10="女",子育て関連マスタ!$C$19
),0),0
) +
IF(AND(P134&gt;=入力項目!$S$18,P134&lt;=入力項目!$S$19),入力項目!$S$20,0) +
IF(AND(P134&gt;=入力項目!$S$21,P134&lt;=入力項目!$S$22),入力項目!$S$23,0) +
IF(AND(P134&gt;=入力項目!$S$24,P134&lt;=入力項目!$S$25),入力項目!$S$26,0)
)</f>
        <v>-45000</v>
      </c>
      <c r="AE134">
        <f ca="1">-(
_xlfn.IFS(
Q134&lt;=入力項目!$S$11,0,
AND(Q134&gt;=入力項目!$S$11+1,Q134&lt;=3),IFERROR(VLOOKUP(入力項目!$S$12,子育て関連マスタ!$I$4:$M$5,4,FALSE),0),
AND(Q134&gt;=4,Q134&lt;=6),IFERROR(VLOOKUP(入力項目!$S$13,子育て関連マスタ!$I$9:$M$12,4,FALSE),0),
AND(Q134&gt;=7,Q134&lt;=12),IFERROR(VLOOKUP(入力項目!$S$14,子育て関連マスタ!$I$16:$M$17,4,FALSE),0),
AND(Q134&gt;=13,Q134&lt;=15),IFERROR(VLOOKUP(入力項目!$S$15,子育て関連マスタ!$I$21:$M$22,4,FALSE),0),
AND(Q134&gt;=16,Q134&lt;=18),IFERROR(VLOOKUP(入力項目!$S$16,子育て関連マスタ!$I$26:$M$28,4,FALSE),0),
AND(Q134&gt;=19,Q134&lt;=20,入力項目!$S$16="高専"),IFERROR(VLOOKUP(入力項目!$S$16,子育て関連マスタ!$I$26:$M$28,4,FALSE),0),
AND(Q134&gt;=19,Q134&lt;=20,入力項目!$S$16&lt;&gt;"高専"),IFERROR(VLOOKUP(入力項目!$S$17,子育て関連マスタ!$I$32:$M$37,4,FALSE),0),
AND(Q134&gt;=21,Q134&lt;=22,入力項目!$S$16="高専"),IFERROR(VLOOKUP(入力項目!$S$17,子育て関連マスタ!$I$32:$M$34,4,FALSE),0),
AND(Q134&gt;=21,Q134&lt;=22,入力項目!$S$16&lt;&gt;"高専"),IFERROR(VLOOKUP(入力項目!$S$17,子育て関連マスタ!$I$32:$M$34,4,FALSE),0),
Q134&gt;=23,0
) +
IF($D134=4,
  IFERROR(_xlfn.IFS(
  Q134&lt;=入力項目!$S$11,0,
  AND(Q134=入力項目!$S$11),IFERROR(VLOOKUP(入力項目!$S$12,子育て関連マスタ!$I$4:$M$5,2,FALSE),0),
  AND(Q134=4),IFERROR(VLOOKUP(入力項目!$S$13,子育て関連マスタ!$I$9:$M$12,2,FALSE),0),
  AND(Q134=7),IFERROR(VLOOKUP(入力項目!$S$14,子育て関連マスタ!$I$16:$M$17,2,FALSE),0),
  AND(Q134=13),IFERROR(VLOOKUP(入力項目!$S$15,子育て関連マスタ!$I$21:$M$22,2,FALSE),0),
  AND(Q134=16),IFERROR(VLOOKUP(入力項目!$S$16,子育て関連マスタ!$I$26:$M$28,2,FALSE),0),
  AND(Q134=19,入力項目!$S$16&lt;&gt;"高専"),IFERROR(VLOOKUP(入力項目!$S$17,子育て関連マスタ!$I$32:$M$37,2,FALSE),0),
  AND(Q134=21,入力項目!$S$16="高専"),IFERROR(VLOOKUP(入力項目!$S$17,子育て関連マスタ!$I$32:$M$37,2,FALSE),0),
  Q134&gt;=22,0
  ),0),0
) +
IF(AND(Q134&gt;=1,Q134&lt;=15),IF($D134=入力項目!$S$8,入力項目!$S$3,0),0) +
IF(AND(Q134&gt;=1,Q134&lt;=15),IF($D134=5,入力項目!$S$4,0),0) +
IF(AND(Q134&gt;=1,Q134&lt;=15),IF($D134=12,入力項目!$S$5,0),0) +
IF(AND(入力項目!$S$7=$A134,入力項目!$S$8=$D134),子育て関連マスタ!$C$14,0) +
IFERROR(IF(AND(YEAR(EDATE(DATE(入力項目!$S$7,入力項目!$S$8,1),1))=$A134,MONTH(EDATE(DATE(入力項目!$S$7,入力項目!$S$8,1),1))=$D134),子育て関連マスタ!$C$15,0),0) +
IF(AND(OR(Q134=3,Q134=5,Q134=7),$D134=11),子育て関連マスタ!$C$17,0) +
IF(AND(Q134=20,$D134=1),子育て関連マスタ!$C$18,0) +
IF(AND(Q134=20,$D134=1),
IFERROR(_xlfn.IFS(
入力項目!$S$10="男",子育て関連マスタ!$C$18,
入力項目!$S$10="女",子育て関連マスタ!$C$19
),0),0
) +
IF(AND(Q134&gt;=入力項目!$S$18,Q134&lt;=入力項目!$S$19),入力項目!$S$20,0) +
IF(AND(Q134&gt;=入力項目!$S$21,Q134&lt;=入力項目!$S$22),入力項目!$S$23,0) +
IF(AND(Q134&gt;=入力項目!$S$24,Q134&lt;=入力項目!$S$25),入力項目!$S$26,0)
)</f>
        <v>-45000</v>
      </c>
      <c r="AF134">
        <f ca="1">-(
_xlfn.IFS(
R134&lt;=入力項目!$S$11,0,
AND(R134&gt;=入力項目!$S$11+1,R134&lt;=3),IFERROR(VLOOKUP(入力項目!$S$12,子育て関連マスタ!$I$4:$M$5,4,FALSE),0),
AND(R134&gt;=4,R134&lt;=6),IFERROR(VLOOKUP(入力項目!$S$13,子育て関連マスタ!$I$9:$M$12,4,FALSE),0),
AND(R134&gt;=7,R134&lt;=12),IFERROR(VLOOKUP(入力項目!$S$14,子育て関連マスタ!$I$16:$M$17,4,FALSE),0),
AND(R134&gt;=13,R134&lt;=15),IFERROR(VLOOKUP(入力項目!$S$15,子育て関連マスタ!$I$21:$M$22,4,FALSE),0),
AND(R134&gt;=16,R134&lt;=18),IFERROR(VLOOKUP(入力項目!$S$16,子育て関連マスタ!$I$26:$M$28,4,FALSE),0),
AND(R134&gt;=19,R134&lt;=20,入力項目!$S$16="高専"),IFERROR(VLOOKUP(入力項目!$S$16,子育て関連マスタ!$I$26:$M$28,4,FALSE),0),
AND(R134&gt;=19,R134&lt;=20,入力項目!$S$16&lt;&gt;"高専"),IFERROR(VLOOKUP(入力項目!$S$17,子育て関連マスタ!$I$32:$M$37,4,FALSE),0),
AND(R134&gt;=21,R134&lt;=22,入力項目!$S$16="高専"),IFERROR(VLOOKUP(入力項目!$S$17,子育て関連マスタ!$I$32:$M$34,4,FALSE),0),
AND(R134&gt;=21,R134&lt;=22,入力項目!$S$16&lt;&gt;"高専"),IFERROR(VLOOKUP(入力項目!$S$17,子育て関連マスタ!$I$32:$M$34,4,FALSE),0),
R134&gt;=23,0
) +
IF($D134=4,
  IFERROR(_xlfn.IFS(
  R134&lt;=入力項目!$S$11,0,
  AND(R134=入力項目!$S$11),IFERROR(VLOOKUP(入力項目!$S$12,子育て関連マスタ!$I$4:$M$5,2,FALSE),0),
  AND(R134=4),IFERROR(VLOOKUP(入力項目!$S$13,子育て関連マスタ!$I$9:$M$12,2,FALSE),0),
  AND(R134=7),IFERROR(VLOOKUP(入力項目!$S$14,子育て関連マスタ!$I$16:$M$17,2,FALSE),0),
  AND(R134=13),IFERROR(VLOOKUP(入力項目!$S$15,子育て関連マスタ!$I$21:$M$22,2,FALSE),0),
  AND(R134=16),IFERROR(VLOOKUP(入力項目!$S$16,子育て関連マスタ!$I$26:$M$28,2,FALSE),0),
  AND(R134=19,入力項目!$S$16&lt;&gt;"高専"),IFERROR(VLOOKUP(入力項目!$S$17,子育て関連マスタ!$I$32:$M$37,2,FALSE),0),
  AND(R134=21,入力項目!$S$16="高専"),IFERROR(VLOOKUP(入力項目!$S$17,子育て関連マスタ!$I$32:$M$37,2,FALSE),0),
  R134&gt;=22,0
  ),0),0
) +
IF(AND(R134&gt;=1,R134&lt;=15),IF($D134=入力項目!$S$8,入力項目!$S$3,0),0) +
IF(AND(R134&gt;=1,R134&lt;=15),IF($D134=5,入力項目!$S$4,0),0) +
IF(AND(R134&gt;=1,R134&lt;=15),IF($D134=12,入力項目!$S$5,0),0) +
IF(AND(入力項目!$S$7=$A134,入力項目!$S$8=$D134),子育て関連マスタ!$C$14,0) +
IFERROR(IF(AND(YEAR(EDATE(DATE(入力項目!$S$7,入力項目!$S$8,1),1))=$A134,MONTH(EDATE(DATE(入力項目!$S$7,入力項目!$S$8,1),1))=$D134),子育て関連マスタ!$C$15,0),0) +
IF(AND(OR(R134=3,R134=5,R134=7),$D134=11),子育て関連マスタ!$C$17,0) +
IF(AND(R134=20,$D134=1),子育て関連マスタ!$C$18,0) +
IF(AND(R134=20,$D134=1),
IFERROR(_xlfn.IFS(
入力項目!$S$10="男",子育て関連マスタ!$C$18,
入力項目!$S$10="女",子育て関連マスタ!$C$19
),0),0
) +
IF(AND(R134&gt;=入力項目!$S$18,R134&lt;=入力項目!$S$19),入力項目!$S$20,0) +
IF(AND(R134&gt;=入力項目!$S$21,R134&lt;=入力項目!$S$22),入力項目!$S$23,0) +
IF(AND(R134&gt;=入力項目!$S$24,R134&lt;=入力項目!$S$25),入力項目!$S$26,0)
)</f>
        <v>0</v>
      </c>
      <c r="AG134">
        <f ca="1">-(
_xlfn.IFS(
S134&lt;=入力項目!$S$11,0,
AND(S134&gt;=入力項目!$S$11+1,S134&lt;=3),IFERROR(VLOOKUP(入力項目!$S$12,子育て関連マスタ!$I$4:$M$5,4,FALSE),0),
AND(S134&gt;=4,S134&lt;=6),IFERROR(VLOOKUP(入力項目!$S$13,子育て関連マスタ!$I$9:$M$12,4,FALSE),0),
AND(S134&gt;=7,S134&lt;=12),IFERROR(VLOOKUP(入力項目!$S$14,子育て関連マスタ!$I$16:$M$17,4,FALSE),0),
AND(S134&gt;=13,S134&lt;=15),IFERROR(VLOOKUP(入力項目!$S$15,子育て関連マスタ!$I$21:$M$22,4,FALSE),0),
AND(S134&gt;=16,S134&lt;=18),IFERROR(VLOOKUP(入力項目!$S$16,子育て関連マスタ!$I$26:$M$28,4,FALSE),0),
AND(S134&gt;=19,S134&lt;=20,入力項目!$S$16="高専"),IFERROR(VLOOKUP(入力項目!$S$16,子育て関連マスタ!$I$26:$M$28,4,FALSE),0),
AND(S134&gt;=19,S134&lt;=20,入力項目!$S$16&lt;&gt;"高専"),IFERROR(VLOOKUP(入力項目!$S$17,子育て関連マスタ!$I$32:$M$37,4,FALSE),0),
AND(S134&gt;=21,S134&lt;=22,入力項目!$S$16="高専"),IFERROR(VLOOKUP(入力項目!$S$17,子育て関連マスタ!$I$32:$M$34,4,FALSE),0),
AND(S134&gt;=21,S134&lt;=22,入力項目!$S$16&lt;&gt;"高専"),IFERROR(VLOOKUP(入力項目!$S$17,子育て関連マスタ!$I$32:$M$34,4,FALSE),0),
S134&gt;=23,0
) +
IF($D134=4,
  IFERROR(_xlfn.IFS(
  S134&lt;=入力項目!$S$11,0,
  AND(S134=入力項目!$S$11),IFERROR(VLOOKUP(入力項目!$S$12,子育て関連マスタ!$I$4:$M$5,2,FALSE),0),
  AND(S134=4),IFERROR(VLOOKUP(入力項目!$S$13,子育て関連マスタ!$I$9:$M$12,2,FALSE),0),
  AND(S134=7),IFERROR(VLOOKUP(入力項目!$S$14,子育て関連マスタ!$I$16:$M$17,2,FALSE),0),
  AND(S134=13),IFERROR(VLOOKUP(入力項目!$S$15,子育て関連マスタ!$I$21:$M$22,2,FALSE),0),
  AND(S134=16),IFERROR(VLOOKUP(入力項目!$S$16,子育て関連マスタ!$I$26:$M$28,2,FALSE),0),
  AND(S134=19,入力項目!$S$16&lt;&gt;"高専"),IFERROR(VLOOKUP(入力項目!$S$17,子育て関連マスタ!$I$32:$M$37,2,FALSE),0),
  AND(S134=21,入力項目!$S$16="高専"),IFERROR(VLOOKUP(入力項目!$S$17,子育て関連マスタ!$I$32:$M$37,2,FALSE),0),
  S134&gt;=22,0
  ),0),0
) +
IF(AND(S134&gt;=1,S134&lt;=15),IF($D134=入力項目!$S$8,入力項目!$S$3,0),0) +
IF(AND(S134&gt;=1,S134&lt;=15),IF($D134=5,入力項目!$S$4,0),0) +
IF(AND(S134&gt;=1,S134&lt;=15),IF($D134=12,入力項目!$S$5,0),0) +
IF(AND(入力項目!$S$7=$A134,入力項目!$S$8=$D134),子育て関連マスタ!$C$14,0) +
IFERROR(IF(AND(YEAR(EDATE(DATE(入力項目!$S$7,入力項目!$S$8,1),1))=$A134,MONTH(EDATE(DATE(入力項目!$S$7,入力項目!$S$8,1),1))=$D134),子育て関連マスタ!$C$15,0),0) +
IF(AND(OR(S134=3,S134=5,S134=7),$D134=11),子育て関連マスタ!$C$17,0) +
IF(AND(S134=20,$D134=1),子育て関連マスタ!$C$18,0) +
IF(AND(S134=20,$D134=1),
IFERROR(_xlfn.IFS(
入力項目!$S$10="男",子育て関連マスタ!$C$18,
入力項目!$S$10="女",子育て関連マスタ!$C$19
),0),0
) +
IF(AND(S134&gt;=入力項目!$S$18,S134&lt;=入力項目!$S$19),入力項目!$S$20,0) +
IF(AND(S134&gt;=入力項目!$S$21,S134&lt;=入力項目!$S$22),入力項目!$S$23,0) +
IF(AND(S134&gt;=入力項目!$S$24,S134&lt;=入力項目!$S$25),入力項目!$S$26,0)
)</f>
        <v>0</v>
      </c>
      <c r="AH134">
        <f ca="1">-(
_xlfn.IFS(
T134&lt;=入力項目!$S$11,0,
AND(T134&gt;=入力項目!$S$11+1,T134&lt;=3),IFERROR(VLOOKUP(入力項目!$S$12,子育て関連マスタ!$I$4:$M$5,4,FALSE),0),
AND(T134&gt;=4,T134&lt;=6),IFERROR(VLOOKUP(入力項目!$S$13,子育て関連マスタ!$I$9:$M$12,4,FALSE),0),
AND(T134&gt;=7,T134&lt;=12),IFERROR(VLOOKUP(入力項目!$S$14,子育て関連マスタ!$I$16:$M$17,4,FALSE),0),
AND(T134&gt;=13,T134&lt;=15),IFERROR(VLOOKUP(入力項目!$S$15,子育て関連マスタ!$I$21:$M$22,4,FALSE),0),
AND(T134&gt;=16,T134&lt;=18),IFERROR(VLOOKUP(入力項目!$S$16,子育て関連マスタ!$I$26:$M$28,4,FALSE),0),
AND(T134&gt;=19,T134&lt;=20,入力項目!$S$16="高専"),IFERROR(VLOOKUP(入力項目!$S$16,子育て関連マスタ!$I$26:$M$28,4,FALSE),0),
AND(T134&gt;=19,T134&lt;=20,入力項目!$S$16&lt;&gt;"高専"),IFERROR(VLOOKUP(入力項目!$S$17,子育て関連マスタ!$I$32:$M$37,4,FALSE),0),
AND(T134&gt;=21,T134&lt;=22,入力項目!$S$16="高専"),IFERROR(VLOOKUP(入力項目!$S$17,子育て関連マスタ!$I$32:$M$34,4,FALSE),0),
AND(T134&gt;=21,T134&lt;=22,入力項目!$S$16&lt;&gt;"高専"),IFERROR(VLOOKUP(入力項目!$S$17,子育て関連マスタ!$I$32:$M$34,4,FALSE),0),
T134&gt;=23,0
) +
IF($D134=4,
  IFERROR(_xlfn.IFS(
  T134&lt;=入力項目!$S$11,0,
  AND(T134=入力項目!$S$11),IFERROR(VLOOKUP(入力項目!$S$12,子育て関連マスタ!$I$4:$M$5,2,FALSE),0),
  AND(T134=4),IFERROR(VLOOKUP(入力項目!$S$13,子育て関連マスタ!$I$9:$M$12,2,FALSE),0),
  AND(T134=7),IFERROR(VLOOKUP(入力項目!$S$14,子育て関連マスタ!$I$16:$M$17,2,FALSE),0),
  AND(T134=13),IFERROR(VLOOKUP(入力項目!$S$15,子育て関連マスタ!$I$21:$M$22,2,FALSE),0),
  AND(T134=16),IFERROR(VLOOKUP(入力項目!$S$16,子育て関連マスタ!$I$26:$M$28,2,FALSE),0),
  AND(T134=19,入力項目!$S$16&lt;&gt;"高専"),IFERROR(VLOOKUP(入力項目!$S$17,子育て関連マスタ!$I$32:$M$37,2,FALSE),0),
  AND(T134=21,入力項目!$S$16="高専"),IFERROR(VLOOKUP(入力項目!$S$17,子育て関連マスタ!$I$32:$M$37,2,FALSE),0),
  T134&gt;=22,0
  ),0),0
) +
IF(AND(T134&gt;=1,T134&lt;=15),IF($D134=入力項目!$S$8,入力項目!$S$3,0),0) +
IF(AND(T134&gt;=1,T134&lt;=15),IF($D134=5,入力項目!$S$4,0),0) +
IF(AND(T134&gt;=1,T134&lt;=15),IF($D134=12,入力項目!$S$5,0),0) +
IF(AND(入力項目!$S$7=$A134,入力項目!$S$8=$D134),子育て関連マスタ!$C$14,0) +
IFERROR(IF(AND(YEAR(EDATE(DATE(入力項目!$S$7,入力項目!$S$8,1),1))=$A134,MONTH(EDATE(DATE(入力項目!$S$7,入力項目!$S$8,1),1))=$D134),子育て関連マスタ!$C$15,0),0) +
IF(AND(OR(T134=3,T134=5,T134=7),$D134=11),子育て関連マスタ!$C$17,0) +
IF(AND(T134=20,$D134=1),子育て関連マスタ!$C$18,0) +
IF(AND(T134=20,$D134=1),
IFERROR(_xlfn.IFS(
入力項目!$S$10="男",子育て関連マスタ!$C$18,
入力項目!$S$10="女",子育て関連マスタ!$C$19
),0),0
) +
IF(AND(T134&gt;=入力項目!$S$18,T134&lt;=入力項目!$S$19),入力項目!$S$20,0) +
IF(AND(T134&gt;=入力項目!$S$21,T134&lt;=入力項目!$S$22),入力項目!$S$23,0) +
IF(AND(T134&gt;=入力項目!$S$24,T134&lt;=入力項目!$S$25),入力項目!$S$26,0)
)</f>
        <v>0</v>
      </c>
      <c r="AI134">
        <f ca="1">-(
_xlfn.IFS(
U134&lt;=入力項目!$S$11,0,
AND(U134&gt;=入力項目!$S$11+1,U134&lt;=3),IFERROR(VLOOKUP(入力項目!$S$12,子育て関連マスタ!$I$4:$M$5,4,FALSE),0),
AND(U134&gt;=4,U134&lt;=6),IFERROR(VLOOKUP(入力項目!$S$13,子育て関連マスタ!$I$9:$M$12,4,FALSE),0),
AND(U134&gt;=7,U134&lt;=12),IFERROR(VLOOKUP(入力項目!$S$14,子育て関連マスタ!$I$16:$M$17,4,FALSE),0),
AND(U134&gt;=13,U134&lt;=15),IFERROR(VLOOKUP(入力項目!$S$15,子育て関連マスタ!$I$21:$M$22,4,FALSE),0),
AND(U134&gt;=16,U134&lt;=18),IFERROR(VLOOKUP(入力項目!$S$16,子育て関連マスタ!$I$26:$M$28,4,FALSE),0),
AND(U134&gt;=19,U134&lt;=20,入力項目!$S$16="高専"),IFERROR(VLOOKUP(入力項目!$S$16,子育て関連マスタ!$I$26:$M$28,4,FALSE),0),
AND(U134&gt;=19,U134&lt;=20,入力項目!$S$16&lt;&gt;"高専"),IFERROR(VLOOKUP(入力項目!$S$17,子育て関連マスタ!$I$32:$M$37,4,FALSE),0),
AND(U134&gt;=21,U134&lt;=22,入力項目!$S$16="高専"),IFERROR(VLOOKUP(入力項目!$S$17,子育て関連マスタ!$I$32:$M$34,4,FALSE),0),
AND(U134&gt;=21,U134&lt;=22,入力項目!$S$16&lt;&gt;"高専"),IFERROR(VLOOKUP(入力項目!$S$17,子育て関連マスタ!$I$32:$M$34,4,FALSE),0),
U134&gt;=23,0
) +
IF($D134=4,
  IFERROR(_xlfn.IFS(
  U134&lt;=入力項目!$S$11,0,
  AND(U134=入力項目!$S$11),IFERROR(VLOOKUP(入力項目!$S$12,子育て関連マスタ!$I$4:$M$5,2,FALSE),0),
  AND(U134=4),IFERROR(VLOOKUP(入力項目!$S$13,子育て関連マスタ!$I$9:$M$12,2,FALSE),0),
  AND(U134=7),IFERROR(VLOOKUP(入力項目!$S$14,子育て関連マスタ!$I$16:$M$17,2,FALSE),0),
  AND(U134=13),IFERROR(VLOOKUP(入力項目!$S$15,子育て関連マスタ!$I$21:$M$22,2,FALSE),0),
  AND(U134=16),IFERROR(VLOOKUP(入力項目!$S$16,子育て関連マスタ!$I$26:$M$28,2,FALSE),0),
  AND(U134=19,入力項目!$S$16&lt;&gt;"高専"),IFERROR(VLOOKUP(入力項目!$S$17,子育て関連マスタ!$I$32:$M$37,2,FALSE),0),
  AND(U134=21,入力項目!$S$16="高専"),IFERROR(VLOOKUP(入力項目!$S$17,子育て関連マスタ!$I$32:$M$37,2,FALSE),0),
  U134&gt;=22,0
  ),0),0
) +
IF(AND(U134&gt;=1,U134&lt;=15),IF($D134=入力項目!$S$8,入力項目!$S$3,0),0) +
IF(AND(U134&gt;=1,U134&lt;=15),IF($D134=5,入力項目!$S$4,0),0) +
IF(AND(U134&gt;=1,U134&lt;=15),IF($D134=12,入力項目!$S$5,0),0) +
IF(AND(入力項目!$S$7=$A134,入力項目!$S$8=$D134),子育て関連マスタ!$C$14,0) +
IFERROR(IF(AND(YEAR(EDATE(DATE(入力項目!$S$7,入力項目!$S$8,1),1))=$A134,MONTH(EDATE(DATE(入力項目!$S$7,入力項目!$S$8,1),1))=$D134),子育て関連マスタ!$C$15,0),0) +
IF(AND(OR(U134=3,U134=5,U134=7),$D134=11),子育て関連マスタ!$C$17,0) +
IF(AND(U134=20,$D134=1),子育て関連マスタ!$C$18,0) +
IF(AND(U134=20,$D134=1),
IFERROR(_xlfn.IFS(
入力項目!$S$10="男",子育て関連マスタ!$C$18,
入力項目!$S$10="女",子育て関連マスタ!$C$19
),0),0
) +
IF(AND(U134&gt;=入力項目!$S$18,U134&lt;=入力項目!$S$19),入力項目!$S$20,0) +
IF(AND(U134&gt;=入力項目!$S$21,U134&lt;=入力項目!$S$22),入力項目!$S$23,0) +
IF(AND(U134&gt;=入力項目!$S$24,U134&lt;=入力項目!$S$25),入力項目!$S$26,0)
)</f>
        <v>0</v>
      </c>
      <c r="AJ134" s="10">
        <f ca="1">-VLOOKUP($D134,月別収支!$A$2:$H$13,7,FALSE)</f>
        <v>-20000</v>
      </c>
    </row>
    <row r="135" spans="1:36" x14ac:dyDescent="0.4">
      <c r="A135">
        <f t="shared" ca="1" si="37"/>
        <v>2035</v>
      </c>
      <c r="B135">
        <f t="shared" ca="1" si="44"/>
        <v>2035</v>
      </c>
      <c r="C135">
        <f t="shared" ca="1" si="45"/>
        <v>11</v>
      </c>
      <c r="D135">
        <f t="shared" ca="1" si="38"/>
        <v>9</v>
      </c>
      <c r="E135" t="str">
        <f t="shared" ca="1" si="39"/>
        <v>2035年9月</v>
      </c>
      <c r="F135">
        <f ca="1">IF(OR(入力項目!$N$5&lt;$A135,AND(入力項目!$N$5=$A135,入力項目!$N$6&lt;$D135)),IF(F134=0,1,IF(G135=12,F134+1,F134)),0)</f>
        <v>10</v>
      </c>
      <c r="G135">
        <f ca="1">IF(OR(入力項目!$N$5&lt;$A135,AND(入力項目!$N$5=$A135,入力項目!$N$6&lt;$D135)),IF(G134=12,1,G134+1),0)</f>
        <v>11</v>
      </c>
      <c r="H135" t="str">
        <f t="shared" ca="1" si="40"/>
        <v>10_11</v>
      </c>
      <c r="I135">
        <f ca="1">IF(
  IFERROR(AND($C135&gt;0,MOD($C135,入力項目!$N$22)=0,$D135=入力項目!$N$23), FALSE),
  1,
  IF(
    AND(I134&gt;0,J134=12),
    IF(I134=入力項目!$N$28, 0, I134+1),
    I134
  )
)</f>
        <v>2</v>
      </c>
      <c r="J135">
        <f ca="1">IF($D135=入力項目!$N$23,1,IFERROR(J134+1,1))</f>
        <v>4</v>
      </c>
      <c r="K135" t="str">
        <f t="shared" ca="1" si="41"/>
        <v>2_4</v>
      </c>
      <c r="L135">
        <f ca="1">L134+IF(入力項目!$D$4=$D135,1,0)</f>
        <v>39</v>
      </c>
      <c r="M135" t="str">
        <f t="shared" ca="1" si="42"/>
        <v>39歳</v>
      </c>
      <c r="N135">
        <f t="shared" ca="1" si="46"/>
        <v>40</v>
      </c>
      <c r="O135" t="str">
        <f t="shared" ca="1" si="43"/>
        <v>40歳</v>
      </c>
      <c r="P135">
        <f t="shared" ca="1" si="47"/>
        <v>15</v>
      </c>
      <c r="Q135">
        <f t="shared" ca="1" si="48"/>
        <v>13</v>
      </c>
      <c r="R135">
        <f t="shared" ca="1" si="49"/>
        <v>2036</v>
      </c>
      <c r="S135">
        <f t="shared" ca="1" si="50"/>
        <v>2036</v>
      </c>
      <c r="T135">
        <f t="shared" ca="1" si="51"/>
        <v>2036</v>
      </c>
      <c r="U135">
        <f t="shared" ca="1" si="52"/>
        <v>2036</v>
      </c>
      <c r="V135" s="10">
        <f t="shared" ca="1" si="53"/>
        <v>15698415</v>
      </c>
      <c r="W135" s="10">
        <f ca="1">IF($L135&lt;その他マスタ!$B$1,VLOOKUP($D135,月別収支!$A$2:$H$13,2,FALSE),その他マスタ!$B$3)+IF(AND($L135=その他マスタ!$B$1,入力項目!$I$9="あり",$D135=入力項目!$D$4),その他マスタ!$B$2,0)</f>
        <v>300000</v>
      </c>
      <c r="X135" s="10">
        <f ca="1">-IF(入力項目!$K$5=TRUE,
IF($F135+$G135&lt;3,VLOOKUP($D135,月別収支!$A$2:$H$13,8,FALSE),0)+IFERROR(VLOOKUP($H135,住宅ローン計算!C:P,13,FALSE),0)+IF($F135&gt;1,IF(OR($G135=3,$G135=6,$G135=9,$G135=12),ROUNDUP(入力項目!$N$18/4,0),0),0),
VLOOKUP($D135,月別収支!$A$2:$H$13,8,FALSE))</f>
        <v>-52677</v>
      </c>
      <c r="Y135" s="10">
        <f ca="1">-VLOOKUP($D135,月別収支!$A$2:$H$13,3,FALSE)</f>
        <v>-75000</v>
      </c>
      <c r="Z135" s="10">
        <f ca="1">-VLOOKUP($D135,月別収支!$A$2:$H$13,4,FALSE)</f>
        <v>-27000</v>
      </c>
      <c r="AA135" s="10">
        <f ca="1">-VLOOKUP($D135,月別収支!$A$2:$H$13,6,FALSE)</f>
        <v>-10000</v>
      </c>
      <c r="AB135" s="10">
        <f ca="1">-(
VLOOKUP($D135,月別収支!$A$2:$H$13,5,FALSE)+IF(AND(入力項目!$I$27&lt;=$A135,ISEVEN($A135-入力項目!$I$27),入力項目!$I$28=$D135),入力項目!$I$26,0)
+IF(入力項目!$K$26=TRUE,
IFERROR(VLOOKUP($K135,マイカーローン計算!C:P,13,FALSE),0),
IFERROR(
  IF(AND($C135&gt;0,MOD($C135,入力項目!$N$22)=0,$D135=入力項目!$N$23),入力項目!$N$24,0),
 0
)
)
)</f>
        <v>-20000</v>
      </c>
      <c r="AC135" s="10">
        <f ca="1">-IF($A135&lt;入力項目!$N$33,入力項目!$N$35,IF(AND($A135=入力項目!$N$33,$D135&lt;=入力項目!$N$34),入力項目!$N$35,0))</f>
        <v>0</v>
      </c>
      <c r="AD135">
        <f ca="1">-(
_xlfn.IFS(
P135&lt;=入力項目!$S$11,0,
AND(P135&gt;=入力項目!$S$11+1,P135&lt;=3),IFERROR(VLOOKUP(入力項目!$S$12,子育て関連マスタ!$I$4:$M$5,4,FALSE),0),
AND(P135&gt;=4,P135&lt;=6),IFERROR(VLOOKUP(入力項目!$S$13,子育て関連マスタ!$I$9:$M$12,4,FALSE),0),
AND(P135&gt;=7,P135&lt;=12),IFERROR(VLOOKUP(入力項目!$S$14,子育て関連マスタ!$I$16:$M$17,4,FALSE),0),
AND(P135&gt;=13,P135&lt;=15),IFERROR(VLOOKUP(入力項目!$S$15,子育て関連マスタ!$I$21:$M$22,4,FALSE),0),
AND(P135&gt;=16,P135&lt;=18),IFERROR(VLOOKUP(入力項目!$S$16,子育て関連マスタ!$I$26:$M$28,4,FALSE),0),
AND(P135&gt;=19,P135&lt;=20,入力項目!$S$16="高専"),IFERROR(VLOOKUP(入力項目!$S$16,子育て関連マスタ!$I$26:$M$28,4,FALSE),0),
AND(P135&gt;=19,P135&lt;=20,入力項目!$S$16&lt;&gt;"高専"),IFERROR(VLOOKUP(入力項目!$S$17,子育て関連マスタ!$I$32:$M$37,4,FALSE),0),
AND(P135&gt;=21,P135&lt;=22,入力項目!$S$16="高専"),IFERROR(VLOOKUP(入力項目!$S$17,子育て関連マスタ!$I$32:$M$34,4,FALSE),0),
AND(P135&gt;=21,P135&lt;=22,入力項目!$S$16&lt;&gt;"高専"),IFERROR(VLOOKUP(入力項目!$S$17,子育て関連マスタ!$I$32:$M$34,4,FALSE),0),
P135&gt;=23,0
) +
IF($D135=4,
  IFERROR(_xlfn.IFS(
  P135&lt;=入力項目!$S$11,0,
  AND(P135=入力項目!$S$11),IFERROR(VLOOKUP(入力項目!$S$12,子育て関連マスタ!$I$4:$M$5,2,FALSE),0),
  AND(P135=4),IFERROR(VLOOKUP(入力項目!$S$13,子育て関連マスタ!$I$9:$M$12,2,FALSE),0),
  AND(P135=7),IFERROR(VLOOKUP(入力項目!$S$14,子育て関連マスタ!$I$16:$M$17,2,FALSE),0),
  AND(P135=13),IFERROR(VLOOKUP(入力項目!$S$15,子育て関連マスタ!$I$21:$M$22,2,FALSE),0),
  AND(P135=16),IFERROR(VLOOKUP(入力項目!$S$16,子育て関連マスタ!$I$26:$M$28,2,FALSE),0),
  AND(P135=19,入力項目!$S$16&lt;&gt;"高専"),IFERROR(VLOOKUP(入力項目!$S$17,子育て関連マスタ!$I$32:$M$37,2,FALSE),0),
  AND(P135=21,入力項目!$S$16="高専"),IFERROR(VLOOKUP(入力項目!$S$17,子育て関連マスタ!$I$32:$M$37,2,FALSE),0),
  P135&gt;=22,0
  ),0),0
) +
IF(AND(P135&gt;=1,P135&lt;=15),IF($D135=入力項目!$S$8,入力項目!$S$3,0),0) +
IF(AND(P135&gt;=1,P135&lt;=15),IF($D135=5,入力項目!$S$4,0),0) +
IF(AND(P135&gt;=1,P135&lt;=15),IF($D135=12,入力項目!$S$5,0),0) +
IF(AND(入力項目!$S$7=$A135,入力項目!$S$8=$D135),子育て関連マスタ!$C$14,0) +
IFERROR(IF(AND(YEAR(EDATE(DATE(入力項目!$S$7,入力項目!$S$8,1),1))=$A135,MONTH(EDATE(DATE(入力項目!$S$7,入力項目!$S$8,1),1))=$D135),子育て関連マスタ!$C$15,0),0) +
IF(AND(OR(P135=3,P135=5,P135=7),$D135=11),子育て関連マスタ!$C$17,0) +
IF(AND(P135=20,$D135=1),子育て関連マスタ!$C$18,0) +
IF(AND(P135=20,$D135=1),
IFERROR(_xlfn.IFS(
入力項目!$S$10="男",子育て関連マスタ!$C$18,
入力項目!$S$10="女",子育て関連マスタ!$C$19
),0),0
) +
IF(AND(P135&gt;=入力項目!$S$18,P135&lt;=入力項目!$S$19),入力項目!$S$20,0) +
IF(AND(P135&gt;=入力項目!$S$21,P135&lt;=入力項目!$S$22),入力項目!$S$23,0) +
IF(AND(P135&gt;=入力項目!$S$24,P135&lt;=入力項目!$S$25),入力項目!$S$26,0)
)</f>
        <v>-45000</v>
      </c>
      <c r="AE135">
        <f ca="1">-(
_xlfn.IFS(
Q135&lt;=入力項目!$S$11,0,
AND(Q135&gt;=入力項目!$S$11+1,Q135&lt;=3),IFERROR(VLOOKUP(入力項目!$S$12,子育て関連マスタ!$I$4:$M$5,4,FALSE),0),
AND(Q135&gt;=4,Q135&lt;=6),IFERROR(VLOOKUP(入力項目!$S$13,子育て関連マスタ!$I$9:$M$12,4,FALSE),0),
AND(Q135&gt;=7,Q135&lt;=12),IFERROR(VLOOKUP(入力項目!$S$14,子育て関連マスタ!$I$16:$M$17,4,FALSE),0),
AND(Q135&gt;=13,Q135&lt;=15),IFERROR(VLOOKUP(入力項目!$S$15,子育て関連マスタ!$I$21:$M$22,4,FALSE),0),
AND(Q135&gt;=16,Q135&lt;=18),IFERROR(VLOOKUP(入力項目!$S$16,子育て関連マスタ!$I$26:$M$28,4,FALSE),0),
AND(Q135&gt;=19,Q135&lt;=20,入力項目!$S$16="高専"),IFERROR(VLOOKUP(入力項目!$S$16,子育て関連マスタ!$I$26:$M$28,4,FALSE),0),
AND(Q135&gt;=19,Q135&lt;=20,入力項目!$S$16&lt;&gt;"高専"),IFERROR(VLOOKUP(入力項目!$S$17,子育て関連マスタ!$I$32:$M$37,4,FALSE),0),
AND(Q135&gt;=21,Q135&lt;=22,入力項目!$S$16="高専"),IFERROR(VLOOKUP(入力項目!$S$17,子育て関連マスタ!$I$32:$M$34,4,FALSE),0),
AND(Q135&gt;=21,Q135&lt;=22,入力項目!$S$16&lt;&gt;"高専"),IFERROR(VLOOKUP(入力項目!$S$17,子育て関連マスタ!$I$32:$M$34,4,FALSE),0),
Q135&gt;=23,0
) +
IF($D135=4,
  IFERROR(_xlfn.IFS(
  Q135&lt;=入力項目!$S$11,0,
  AND(Q135=入力項目!$S$11),IFERROR(VLOOKUP(入力項目!$S$12,子育て関連マスタ!$I$4:$M$5,2,FALSE),0),
  AND(Q135=4),IFERROR(VLOOKUP(入力項目!$S$13,子育て関連マスタ!$I$9:$M$12,2,FALSE),0),
  AND(Q135=7),IFERROR(VLOOKUP(入力項目!$S$14,子育て関連マスタ!$I$16:$M$17,2,FALSE),0),
  AND(Q135=13),IFERROR(VLOOKUP(入力項目!$S$15,子育て関連マスタ!$I$21:$M$22,2,FALSE),0),
  AND(Q135=16),IFERROR(VLOOKUP(入力項目!$S$16,子育て関連マスタ!$I$26:$M$28,2,FALSE),0),
  AND(Q135=19,入力項目!$S$16&lt;&gt;"高専"),IFERROR(VLOOKUP(入力項目!$S$17,子育て関連マスタ!$I$32:$M$37,2,FALSE),0),
  AND(Q135=21,入力項目!$S$16="高専"),IFERROR(VLOOKUP(入力項目!$S$17,子育て関連マスタ!$I$32:$M$37,2,FALSE),0),
  Q135&gt;=22,0
  ),0),0
) +
IF(AND(Q135&gt;=1,Q135&lt;=15),IF($D135=入力項目!$S$8,入力項目!$S$3,0),0) +
IF(AND(Q135&gt;=1,Q135&lt;=15),IF($D135=5,入力項目!$S$4,0),0) +
IF(AND(Q135&gt;=1,Q135&lt;=15),IF($D135=12,入力項目!$S$5,0),0) +
IF(AND(入力項目!$S$7=$A135,入力項目!$S$8=$D135),子育て関連マスタ!$C$14,0) +
IFERROR(IF(AND(YEAR(EDATE(DATE(入力項目!$S$7,入力項目!$S$8,1),1))=$A135,MONTH(EDATE(DATE(入力項目!$S$7,入力項目!$S$8,1),1))=$D135),子育て関連マスタ!$C$15,0),0) +
IF(AND(OR(Q135=3,Q135=5,Q135=7),$D135=11),子育て関連マスタ!$C$17,0) +
IF(AND(Q135=20,$D135=1),子育て関連マスタ!$C$18,0) +
IF(AND(Q135=20,$D135=1),
IFERROR(_xlfn.IFS(
入力項目!$S$10="男",子育て関連マスタ!$C$18,
入力項目!$S$10="女",子育て関連マスタ!$C$19
),0),0
) +
IF(AND(Q135&gt;=入力項目!$S$18,Q135&lt;=入力項目!$S$19),入力項目!$S$20,0) +
IF(AND(Q135&gt;=入力項目!$S$21,Q135&lt;=入力項目!$S$22),入力項目!$S$23,0) +
IF(AND(Q135&gt;=入力項目!$S$24,Q135&lt;=入力項目!$S$25),入力項目!$S$26,0)
)</f>
        <v>-45000</v>
      </c>
      <c r="AF135">
        <f ca="1">-(
_xlfn.IFS(
R135&lt;=入力項目!$S$11,0,
AND(R135&gt;=入力項目!$S$11+1,R135&lt;=3),IFERROR(VLOOKUP(入力項目!$S$12,子育て関連マスタ!$I$4:$M$5,4,FALSE),0),
AND(R135&gt;=4,R135&lt;=6),IFERROR(VLOOKUP(入力項目!$S$13,子育て関連マスタ!$I$9:$M$12,4,FALSE),0),
AND(R135&gt;=7,R135&lt;=12),IFERROR(VLOOKUP(入力項目!$S$14,子育て関連マスタ!$I$16:$M$17,4,FALSE),0),
AND(R135&gt;=13,R135&lt;=15),IFERROR(VLOOKUP(入力項目!$S$15,子育て関連マスタ!$I$21:$M$22,4,FALSE),0),
AND(R135&gt;=16,R135&lt;=18),IFERROR(VLOOKUP(入力項目!$S$16,子育て関連マスタ!$I$26:$M$28,4,FALSE),0),
AND(R135&gt;=19,R135&lt;=20,入力項目!$S$16="高専"),IFERROR(VLOOKUP(入力項目!$S$16,子育て関連マスタ!$I$26:$M$28,4,FALSE),0),
AND(R135&gt;=19,R135&lt;=20,入力項目!$S$16&lt;&gt;"高専"),IFERROR(VLOOKUP(入力項目!$S$17,子育て関連マスタ!$I$32:$M$37,4,FALSE),0),
AND(R135&gt;=21,R135&lt;=22,入力項目!$S$16="高専"),IFERROR(VLOOKUP(入力項目!$S$17,子育て関連マスタ!$I$32:$M$34,4,FALSE),0),
AND(R135&gt;=21,R135&lt;=22,入力項目!$S$16&lt;&gt;"高専"),IFERROR(VLOOKUP(入力項目!$S$17,子育て関連マスタ!$I$32:$M$34,4,FALSE),0),
R135&gt;=23,0
) +
IF($D135=4,
  IFERROR(_xlfn.IFS(
  R135&lt;=入力項目!$S$11,0,
  AND(R135=入力項目!$S$11),IFERROR(VLOOKUP(入力項目!$S$12,子育て関連マスタ!$I$4:$M$5,2,FALSE),0),
  AND(R135=4),IFERROR(VLOOKUP(入力項目!$S$13,子育て関連マスタ!$I$9:$M$12,2,FALSE),0),
  AND(R135=7),IFERROR(VLOOKUP(入力項目!$S$14,子育て関連マスタ!$I$16:$M$17,2,FALSE),0),
  AND(R135=13),IFERROR(VLOOKUP(入力項目!$S$15,子育て関連マスタ!$I$21:$M$22,2,FALSE),0),
  AND(R135=16),IFERROR(VLOOKUP(入力項目!$S$16,子育て関連マスタ!$I$26:$M$28,2,FALSE),0),
  AND(R135=19,入力項目!$S$16&lt;&gt;"高専"),IFERROR(VLOOKUP(入力項目!$S$17,子育て関連マスタ!$I$32:$M$37,2,FALSE),0),
  AND(R135=21,入力項目!$S$16="高専"),IFERROR(VLOOKUP(入力項目!$S$17,子育て関連マスタ!$I$32:$M$37,2,FALSE),0),
  R135&gt;=22,0
  ),0),0
) +
IF(AND(R135&gt;=1,R135&lt;=15),IF($D135=入力項目!$S$8,入力項目!$S$3,0),0) +
IF(AND(R135&gt;=1,R135&lt;=15),IF($D135=5,入力項目!$S$4,0),0) +
IF(AND(R135&gt;=1,R135&lt;=15),IF($D135=12,入力項目!$S$5,0),0) +
IF(AND(入力項目!$S$7=$A135,入力項目!$S$8=$D135),子育て関連マスタ!$C$14,0) +
IFERROR(IF(AND(YEAR(EDATE(DATE(入力項目!$S$7,入力項目!$S$8,1),1))=$A135,MONTH(EDATE(DATE(入力項目!$S$7,入力項目!$S$8,1),1))=$D135),子育て関連マスタ!$C$15,0),0) +
IF(AND(OR(R135=3,R135=5,R135=7),$D135=11),子育て関連マスタ!$C$17,0) +
IF(AND(R135=20,$D135=1),子育て関連マスタ!$C$18,0) +
IF(AND(R135=20,$D135=1),
IFERROR(_xlfn.IFS(
入力項目!$S$10="男",子育て関連マスタ!$C$18,
入力項目!$S$10="女",子育て関連マスタ!$C$19
),0),0
) +
IF(AND(R135&gt;=入力項目!$S$18,R135&lt;=入力項目!$S$19),入力項目!$S$20,0) +
IF(AND(R135&gt;=入力項目!$S$21,R135&lt;=入力項目!$S$22),入力項目!$S$23,0) +
IF(AND(R135&gt;=入力項目!$S$24,R135&lt;=入力項目!$S$25),入力項目!$S$26,0)
)</f>
        <v>0</v>
      </c>
      <c r="AG135">
        <f ca="1">-(
_xlfn.IFS(
S135&lt;=入力項目!$S$11,0,
AND(S135&gt;=入力項目!$S$11+1,S135&lt;=3),IFERROR(VLOOKUP(入力項目!$S$12,子育て関連マスタ!$I$4:$M$5,4,FALSE),0),
AND(S135&gt;=4,S135&lt;=6),IFERROR(VLOOKUP(入力項目!$S$13,子育て関連マスタ!$I$9:$M$12,4,FALSE),0),
AND(S135&gt;=7,S135&lt;=12),IFERROR(VLOOKUP(入力項目!$S$14,子育て関連マスタ!$I$16:$M$17,4,FALSE),0),
AND(S135&gt;=13,S135&lt;=15),IFERROR(VLOOKUP(入力項目!$S$15,子育て関連マスタ!$I$21:$M$22,4,FALSE),0),
AND(S135&gt;=16,S135&lt;=18),IFERROR(VLOOKUP(入力項目!$S$16,子育て関連マスタ!$I$26:$M$28,4,FALSE),0),
AND(S135&gt;=19,S135&lt;=20,入力項目!$S$16="高専"),IFERROR(VLOOKUP(入力項目!$S$16,子育て関連マスタ!$I$26:$M$28,4,FALSE),0),
AND(S135&gt;=19,S135&lt;=20,入力項目!$S$16&lt;&gt;"高専"),IFERROR(VLOOKUP(入力項目!$S$17,子育て関連マスタ!$I$32:$M$37,4,FALSE),0),
AND(S135&gt;=21,S135&lt;=22,入力項目!$S$16="高専"),IFERROR(VLOOKUP(入力項目!$S$17,子育て関連マスタ!$I$32:$M$34,4,FALSE),0),
AND(S135&gt;=21,S135&lt;=22,入力項目!$S$16&lt;&gt;"高専"),IFERROR(VLOOKUP(入力項目!$S$17,子育て関連マスタ!$I$32:$M$34,4,FALSE),0),
S135&gt;=23,0
) +
IF($D135=4,
  IFERROR(_xlfn.IFS(
  S135&lt;=入力項目!$S$11,0,
  AND(S135=入力項目!$S$11),IFERROR(VLOOKUP(入力項目!$S$12,子育て関連マスタ!$I$4:$M$5,2,FALSE),0),
  AND(S135=4),IFERROR(VLOOKUP(入力項目!$S$13,子育て関連マスタ!$I$9:$M$12,2,FALSE),0),
  AND(S135=7),IFERROR(VLOOKUP(入力項目!$S$14,子育て関連マスタ!$I$16:$M$17,2,FALSE),0),
  AND(S135=13),IFERROR(VLOOKUP(入力項目!$S$15,子育て関連マスタ!$I$21:$M$22,2,FALSE),0),
  AND(S135=16),IFERROR(VLOOKUP(入力項目!$S$16,子育て関連マスタ!$I$26:$M$28,2,FALSE),0),
  AND(S135=19,入力項目!$S$16&lt;&gt;"高専"),IFERROR(VLOOKUP(入力項目!$S$17,子育て関連マスタ!$I$32:$M$37,2,FALSE),0),
  AND(S135=21,入力項目!$S$16="高専"),IFERROR(VLOOKUP(入力項目!$S$17,子育て関連マスタ!$I$32:$M$37,2,FALSE),0),
  S135&gt;=22,0
  ),0),0
) +
IF(AND(S135&gt;=1,S135&lt;=15),IF($D135=入力項目!$S$8,入力項目!$S$3,0),0) +
IF(AND(S135&gt;=1,S135&lt;=15),IF($D135=5,入力項目!$S$4,0),0) +
IF(AND(S135&gt;=1,S135&lt;=15),IF($D135=12,入力項目!$S$5,0),0) +
IF(AND(入力項目!$S$7=$A135,入力項目!$S$8=$D135),子育て関連マスタ!$C$14,0) +
IFERROR(IF(AND(YEAR(EDATE(DATE(入力項目!$S$7,入力項目!$S$8,1),1))=$A135,MONTH(EDATE(DATE(入力項目!$S$7,入力項目!$S$8,1),1))=$D135),子育て関連マスタ!$C$15,0),0) +
IF(AND(OR(S135=3,S135=5,S135=7),$D135=11),子育て関連マスタ!$C$17,0) +
IF(AND(S135=20,$D135=1),子育て関連マスタ!$C$18,0) +
IF(AND(S135=20,$D135=1),
IFERROR(_xlfn.IFS(
入力項目!$S$10="男",子育て関連マスタ!$C$18,
入力項目!$S$10="女",子育て関連マスタ!$C$19
),0),0
) +
IF(AND(S135&gt;=入力項目!$S$18,S135&lt;=入力項目!$S$19),入力項目!$S$20,0) +
IF(AND(S135&gt;=入力項目!$S$21,S135&lt;=入力項目!$S$22),入力項目!$S$23,0) +
IF(AND(S135&gt;=入力項目!$S$24,S135&lt;=入力項目!$S$25),入力項目!$S$26,0)
)</f>
        <v>0</v>
      </c>
      <c r="AH135">
        <f ca="1">-(
_xlfn.IFS(
T135&lt;=入力項目!$S$11,0,
AND(T135&gt;=入力項目!$S$11+1,T135&lt;=3),IFERROR(VLOOKUP(入力項目!$S$12,子育て関連マスタ!$I$4:$M$5,4,FALSE),0),
AND(T135&gt;=4,T135&lt;=6),IFERROR(VLOOKUP(入力項目!$S$13,子育て関連マスタ!$I$9:$M$12,4,FALSE),0),
AND(T135&gt;=7,T135&lt;=12),IFERROR(VLOOKUP(入力項目!$S$14,子育て関連マスタ!$I$16:$M$17,4,FALSE),0),
AND(T135&gt;=13,T135&lt;=15),IFERROR(VLOOKUP(入力項目!$S$15,子育て関連マスタ!$I$21:$M$22,4,FALSE),0),
AND(T135&gt;=16,T135&lt;=18),IFERROR(VLOOKUP(入力項目!$S$16,子育て関連マスタ!$I$26:$M$28,4,FALSE),0),
AND(T135&gt;=19,T135&lt;=20,入力項目!$S$16="高専"),IFERROR(VLOOKUP(入力項目!$S$16,子育て関連マスタ!$I$26:$M$28,4,FALSE),0),
AND(T135&gt;=19,T135&lt;=20,入力項目!$S$16&lt;&gt;"高専"),IFERROR(VLOOKUP(入力項目!$S$17,子育て関連マスタ!$I$32:$M$37,4,FALSE),0),
AND(T135&gt;=21,T135&lt;=22,入力項目!$S$16="高専"),IFERROR(VLOOKUP(入力項目!$S$17,子育て関連マスタ!$I$32:$M$34,4,FALSE),0),
AND(T135&gt;=21,T135&lt;=22,入力項目!$S$16&lt;&gt;"高専"),IFERROR(VLOOKUP(入力項目!$S$17,子育て関連マスタ!$I$32:$M$34,4,FALSE),0),
T135&gt;=23,0
) +
IF($D135=4,
  IFERROR(_xlfn.IFS(
  T135&lt;=入力項目!$S$11,0,
  AND(T135=入力項目!$S$11),IFERROR(VLOOKUP(入力項目!$S$12,子育て関連マスタ!$I$4:$M$5,2,FALSE),0),
  AND(T135=4),IFERROR(VLOOKUP(入力項目!$S$13,子育て関連マスタ!$I$9:$M$12,2,FALSE),0),
  AND(T135=7),IFERROR(VLOOKUP(入力項目!$S$14,子育て関連マスタ!$I$16:$M$17,2,FALSE),0),
  AND(T135=13),IFERROR(VLOOKUP(入力項目!$S$15,子育て関連マスタ!$I$21:$M$22,2,FALSE),0),
  AND(T135=16),IFERROR(VLOOKUP(入力項目!$S$16,子育て関連マスタ!$I$26:$M$28,2,FALSE),0),
  AND(T135=19,入力項目!$S$16&lt;&gt;"高専"),IFERROR(VLOOKUP(入力項目!$S$17,子育て関連マスタ!$I$32:$M$37,2,FALSE),0),
  AND(T135=21,入力項目!$S$16="高専"),IFERROR(VLOOKUP(入力項目!$S$17,子育て関連マスタ!$I$32:$M$37,2,FALSE),0),
  T135&gt;=22,0
  ),0),0
) +
IF(AND(T135&gt;=1,T135&lt;=15),IF($D135=入力項目!$S$8,入力項目!$S$3,0),0) +
IF(AND(T135&gt;=1,T135&lt;=15),IF($D135=5,入力項目!$S$4,0),0) +
IF(AND(T135&gt;=1,T135&lt;=15),IF($D135=12,入力項目!$S$5,0),0) +
IF(AND(入力項目!$S$7=$A135,入力項目!$S$8=$D135),子育て関連マスタ!$C$14,0) +
IFERROR(IF(AND(YEAR(EDATE(DATE(入力項目!$S$7,入力項目!$S$8,1),1))=$A135,MONTH(EDATE(DATE(入力項目!$S$7,入力項目!$S$8,1),1))=$D135),子育て関連マスタ!$C$15,0),0) +
IF(AND(OR(T135=3,T135=5,T135=7),$D135=11),子育て関連マスタ!$C$17,0) +
IF(AND(T135=20,$D135=1),子育て関連マスタ!$C$18,0) +
IF(AND(T135=20,$D135=1),
IFERROR(_xlfn.IFS(
入力項目!$S$10="男",子育て関連マスタ!$C$18,
入力項目!$S$10="女",子育て関連マスタ!$C$19
),0),0
) +
IF(AND(T135&gt;=入力項目!$S$18,T135&lt;=入力項目!$S$19),入力項目!$S$20,0) +
IF(AND(T135&gt;=入力項目!$S$21,T135&lt;=入力項目!$S$22),入力項目!$S$23,0) +
IF(AND(T135&gt;=入力項目!$S$24,T135&lt;=入力項目!$S$25),入力項目!$S$26,0)
)</f>
        <v>0</v>
      </c>
      <c r="AI135">
        <f ca="1">-(
_xlfn.IFS(
U135&lt;=入力項目!$S$11,0,
AND(U135&gt;=入力項目!$S$11+1,U135&lt;=3),IFERROR(VLOOKUP(入力項目!$S$12,子育て関連マスタ!$I$4:$M$5,4,FALSE),0),
AND(U135&gt;=4,U135&lt;=6),IFERROR(VLOOKUP(入力項目!$S$13,子育て関連マスタ!$I$9:$M$12,4,FALSE),0),
AND(U135&gt;=7,U135&lt;=12),IFERROR(VLOOKUP(入力項目!$S$14,子育て関連マスタ!$I$16:$M$17,4,FALSE),0),
AND(U135&gt;=13,U135&lt;=15),IFERROR(VLOOKUP(入力項目!$S$15,子育て関連マスタ!$I$21:$M$22,4,FALSE),0),
AND(U135&gt;=16,U135&lt;=18),IFERROR(VLOOKUP(入力項目!$S$16,子育て関連マスタ!$I$26:$M$28,4,FALSE),0),
AND(U135&gt;=19,U135&lt;=20,入力項目!$S$16="高専"),IFERROR(VLOOKUP(入力項目!$S$16,子育て関連マスタ!$I$26:$M$28,4,FALSE),0),
AND(U135&gt;=19,U135&lt;=20,入力項目!$S$16&lt;&gt;"高専"),IFERROR(VLOOKUP(入力項目!$S$17,子育て関連マスタ!$I$32:$M$37,4,FALSE),0),
AND(U135&gt;=21,U135&lt;=22,入力項目!$S$16="高専"),IFERROR(VLOOKUP(入力項目!$S$17,子育て関連マスタ!$I$32:$M$34,4,FALSE),0),
AND(U135&gt;=21,U135&lt;=22,入力項目!$S$16&lt;&gt;"高専"),IFERROR(VLOOKUP(入力項目!$S$17,子育て関連マスタ!$I$32:$M$34,4,FALSE),0),
U135&gt;=23,0
) +
IF($D135=4,
  IFERROR(_xlfn.IFS(
  U135&lt;=入力項目!$S$11,0,
  AND(U135=入力項目!$S$11),IFERROR(VLOOKUP(入力項目!$S$12,子育て関連マスタ!$I$4:$M$5,2,FALSE),0),
  AND(U135=4),IFERROR(VLOOKUP(入力項目!$S$13,子育て関連マスタ!$I$9:$M$12,2,FALSE),0),
  AND(U135=7),IFERROR(VLOOKUP(入力項目!$S$14,子育て関連マスタ!$I$16:$M$17,2,FALSE),0),
  AND(U135=13),IFERROR(VLOOKUP(入力項目!$S$15,子育て関連マスタ!$I$21:$M$22,2,FALSE),0),
  AND(U135=16),IFERROR(VLOOKUP(入力項目!$S$16,子育て関連マスタ!$I$26:$M$28,2,FALSE),0),
  AND(U135=19,入力項目!$S$16&lt;&gt;"高専"),IFERROR(VLOOKUP(入力項目!$S$17,子育て関連マスタ!$I$32:$M$37,2,FALSE),0),
  AND(U135=21,入力項目!$S$16="高専"),IFERROR(VLOOKUP(入力項目!$S$17,子育て関連マスタ!$I$32:$M$37,2,FALSE),0),
  U135&gt;=22,0
  ),0),0
) +
IF(AND(U135&gt;=1,U135&lt;=15),IF($D135=入力項目!$S$8,入力項目!$S$3,0),0) +
IF(AND(U135&gt;=1,U135&lt;=15),IF($D135=5,入力項目!$S$4,0),0) +
IF(AND(U135&gt;=1,U135&lt;=15),IF($D135=12,入力項目!$S$5,0),0) +
IF(AND(入力項目!$S$7=$A135,入力項目!$S$8=$D135),子育て関連マスタ!$C$14,0) +
IFERROR(IF(AND(YEAR(EDATE(DATE(入力項目!$S$7,入力項目!$S$8,1),1))=$A135,MONTH(EDATE(DATE(入力項目!$S$7,入力項目!$S$8,1),1))=$D135),子育て関連マスタ!$C$15,0),0) +
IF(AND(OR(U135=3,U135=5,U135=7),$D135=11),子育て関連マスタ!$C$17,0) +
IF(AND(U135=20,$D135=1),子育て関連マスタ!$C$18,0) +
IF(AND(U135=20,$D135=1),
IFERROR(_xlfn.IFS(
入力項目!$S$10="男",子育て関連マスタ!$C$18,
入力項目!$S$10="女",子育て関連マスタ!$C$19
),0),0
) +
IF(AND(U135&gt;=入力項目!$S$18,U135&lt;=入力項目!$S$19),入力項目!$S$20,0) +
IF(AND(U135&gt;=入力項目!$S$21,U135&lt;=入力項目!$S$22),入力項目!$S$23,0) +
IF(AND(U135&gt;=入力項目!$S$24,U135&lt;=入力項目!$S$25),入力項目!$S$26,0)
)</f>
        <v>0</v>
      </c>
      <c r="AJ135" s="10">
        <f ca="1">-VLOOKUP($D135,月別収支!$A$2:$H$13,7,FALSE)</f>
        <v>-20000</v>
      </c>
    </row>
    <row r="136" spans="1:36" x14ac:dyDescent="0.4">
      <c r="A136">
        <f t="shared" ca="1" si="37"/>
        <v>2035</v>
      </c>
      <c r="B136">
        <f t="shared" ca="1" si="44"/>
        <v>2035</v>
      </c>
      <c r="C136">
        <f t="shared" ca="1" si="45"/>
        <v>11</v>
      </c>
      <c r="D136">
        <f t="shared" ca="1" si="38"/>
        <v>10</v>
      </c>
      <c r="E136" t="str">
        <f t="shared" ca="1" si="39"/>
        <v>2035年10月</v>
      </c>
      <c r="F136">
        <f ca="1">IF(OR(入力項目!$N$5&lt;$A136,AND(入力項目!$N$5=$A136,入力項目!$N$6&lt;$D136)),IF(F135=0,1,IF(G136=12,F135+1,F135)),0)</f>
        <v>11</v>
      </c>
      <c r="G136">
        <f ca="1">IF(OR(入力項目!$N$5&lt;$A136,AND(入力項目!$N$5=$A136,入力項目!$N$6&lt;$D136)),IF(G135=12,1,G135+1),0)</f>
        <v>12</v>
      </c>
      <c r="H136" t="str">
        <f t="shared" ca="1" si="40"/>
        <v>11_12</v>
      </c>
      <c r="I136">
        <f ca="1">IF(
  IFERROR(AND($C136&gt;0,MOD($C136,入力項目!$N$22)=0,$D136=入力項目!$N$23), FALSE),
  1,
  IF(
    AND(I135&gt;0,J135=12),
    IF(I135=入力項目!$N$28, 0, I135+1),
    I135
  )
)</f>
        <v>2</v>
      </c>
      <c r="J136">
        <f ca="1">IF($D136=入力項目!$N$23,1,IFERROR(J135+1,1))</f>
        <v>5</v>
      </c>
      <c r="K136" t="str">
        <f t="shared" ca="1" si="41"/>
        <v>2_5</v>
      </c>
      <c r="L136">
        <f ca="1">L135+IF(入力項目!$D$4=$D136,1,0)</f>
        <v>40</v>
      </c>
      <c r="M136" t="str">
        <f t="shared" ca="1" si="42"/>
        <v>40歳</v>
      </c>
      <c r="N136">
        <f t="shared" ca="1" si="46"/>
        <v>40</v>
      </c>
      <c r="O136" t="str">
        <f t="shared" ca="1" si="43"/>
        <v>40歳</v>
      </c>
      <c r="P136">
        <f t="shared" ca="1" si="47"/>
        <v>15</v>
      </c>
      <c r="Q136">
        <f t="shared" ca="1" si="48"/>
        <v>13</v>
      </c>
      <c r="R136">
        <f t="shared" ca="1" si="49"/>
        <v>2036</v>
      </c>
      <c r="S136">
        <f t="shared" ca="1" si="50"/>
        <v>2036</v>
      </c>
      <c r="T136">
        <f t="shared" ca="1" si="51"/>
        <v>2036</v>
      </c>
      <c r="U136">
        <f t="shared" ca="1" si="52"/>
        <v>2036</v>
      </c>
      <c r="V136" s="10">
        <f t="shared" ca="1" si="53"/>
        <v>15665325</v>
      </c>
      <c r="W136" s="10">
        <f ca="1">IF($L136&lt;その他マスタ!$B$1,VLOOKUP($D136,月別収支!$A$2:$H$13,2,FALSE),その他マスタ!$B$3)+IF(AND($L136=その他マスタ!$B$1,入力項目!$I$9="あり",$D136=入力項目!$D$4),その他マスタ!$B$2,0)</f>
        <v>300000</v>
      </c>
      <c r="X136" s="10">
        <f ca="1">-IF(入力項目!$K$5=TRUE,
IF($F136+$G136&lt;3,VLOOKUP($D136,月別収支!$A$2:$H$13,8,FALSE),0)+IFERROR(VLOOKUP($H136,住宅ローン計算!C:P,13,FALSE),0)+IF($F136&gt;1,IF(OR($G136=3,$G136=6,$G136=9,$G136=12),ROUNDUP(入力項目!$N$18/4,0),0),0),
VLOOKUP($D136,月別収支!$A$2:$H$13,8,FALSE))</f>
        <v>-91090</v>
      </c>
      <c r="Y136" s="10">
        <f ca="1">-VLOOKUP($D136,月別収支!$A$2:$H$13,3,FALSE)</f>
        <v>-75000</v>
      </c>
      <c r="Z136" s="10">
        <f ca="1">-VLOOKUP($D136,月別収支!$A$2:$H$13,4,FALSE)</f>
        <v>-27000</v>
      </c>
      <c r="AA136" s="10">
        <f ca="1">-VLOOKUP($D136,月別収支!$A$2:$H$13,6,FALSE)</f>
        <v>-10000</v>
      </c>
      <c r="AB136" s="10">
        <f ca="1">-(
VLOOKUP($D136,月別収支!$A$2:$H$13,5,FALSE)+IF(AND(入力項目!$I$27&lt;=$A136,ISEVEN($A136-入力項目!$I$27),入力項目!$I$28=$D136),入力項目!$I$26,0)
+IF(入力項目!$K$26=TRUE,
IFERROR(VLOOKUP($K136,マイカーローン計算!C:P,13,FALSE),0),
IFERROR(
  IF(AND($C136&gt;0,MOD($C136,入力項目!$N$22)=0,$D136=入力項目!$N$23),入力項目!$N$24,0),
 0
)
)
)</f>
        <v>-20000</v>
      </c>
      <c r="AC136" s="10">
        <f ca="1">-IF($A136&lt;入力項目!$N$33,入力項目!$N$35,IF(AND($A136=入力項目!$N$33,$D136&lt;=入力項目!$N$34),入力項目!$N$35,0))</f>
        <v>0</v>
      </c>
      <c r="AD136">
        <f ca="1">-(
_xlfn.IFS(
P136&lt;=入力項目!$S$11,0,
AND(P136&gt;=入力項目!$S$11+1,P136&lt;=3),IFERROR(VLOOKUP(入力項目!$S$12,子育て関連マスタ!$I$4:$M$5,4,FALSE),0),
AND(P136&gt;=4,P136&lt;=6),IFERROR(VLOOKUP(入力項目!$S$13,子育て関連マスタ!$I$9:$M$12,4,FALSE),0),
AND(P136&gt;=7,P136&lt;=12),IFERROR(VLOOKUP(入力項目!$S$14,子育て関連マスタ!$I$16:$M$17,4,FALSE),0),
AND(P136&gt;=13,P136&lt;=15),IFERROR(VLOOKUP(入力項目!$S$15,子育て関連マスタ!$I$21:$M$22,4,FALSE),0),
AND(P136&gt;=16,P136&lt;=18),IFERROR(VLOOKUP(入力項目!$S$16,子育て関連マスタ!$I$26:$M$28,4,FALSE),0),
AND(P136&gt;=19,P136&lt;=20,入力項目!$S$16="高専"),IFERROR(VLOOKUP(入力項目!$S$16,子育て関連マスタ!$I$26:$M$28,4,FALSE),0),
AND(P136&gt;=19,P136&lt;=20,入力項目!$S$16&lt;&gt;"高専"),IFERROR(VLOOKUP(入力項目!$S$17,子育て関連マスタ!$I$32:$M$37,4,FALSE),0),
AND(P136&gt;=21,P136&lt;=22,入力項目!$S$16="高専"),IFERROR(VLOOKUP(入力項目!$S$17,子育て関連マスタ!$I$32:$M$34,4,FALSE),0),
AND(P136&gt;=21,P136&lt;=22,入力項目!$S$16&lt;&gt;"高専"),IFERROR(VLOOKUP(入力項目!$S$17,子育て関連マスタ!$I$32:$M$34,4,FALSE),0),
P136&gt;=23,0
) +
IF($D136=4,
  IFERROR(_xlfn.IFS(
  P136&lt;=入力項目!$S$11,0,
  AND(P136=入力項目!$S$11),IFERROR(VLOOKUP(入力項目!$S$12,子育て関連マスタ!$I$4:$M$5,2,FALSE),0),
  AND(P136=4),IFERROR(VLOOKUP(入力項目!$S$13,子育て関連マスタ!$I$9:$M$12,2,FALSE),0),
  AND(P136=7),IFERROR(VLOOKUP(入力項目!$S$14,子育て関連マスタ!$I$16:$M$17,2,FALSE),0),
  AND(P136=13),IFERROR(VLOOKUP(入力項目!$S$15,子育て関連マスタ!$I$21:$M$22,2,FALSE),0),
  AND(P136=16),IFERROR(VLOOKUP(入力項目!$S$16,子育て関連マスタ!$I$26:$M$28,2,FALSE),0),
  AND(P136=19,入力項目!$S$16&lt;&gt;"高専"),IFERROR(VLOOKUP(入力項目!$S$17,子育て関連マスタ!$I$32:$M$37,2,FALSE),0),
  AND(P136=21,入力項目!$S$16="高専"),IFERROR(VLOOKUP(入力項目!$S$17,子育て関連マスタ!$I$32:$M$37,2,FALSE),0),
  P136&gt;=22,0
  ),0),0
) +
IF(AND(P136&gt;=1,P136&lt;=15),IF($D136=入力項目!$S$8,入力項目!$S$3,0),0) +
IF(AND(P136&gt;=1,P136&lt;=15),IF($D136=5,入力項目!$S$4,0),0) +
IF(AND(P136&gt;=1,P136&lt;=15),IF($D136=12,入力項目!$S$5,0),0) +
IF(AND(入力項目!$S$7=$A136,入力項目!$S$8=$D136),子育て関連マスタ!$C$14,0) +
IFERROR(IF(AND(YEAR(EDATE(DATE(入力項目!$S$7,入力項目!$S$8,1),1))=$A136,MONTH(EDATE(DATE(入力項目!$S$7,入力項目!$S$8,1),1))=$D136),子育て関連マスタ!$C$15,0),0) +
IF(AND(OR(P136=3,P136=5,P136=7),$D136=11),子育て関連マスタ!$C$17,0) +
IF(AND(P136=20,$D136=1),子育て関連マスタ!$C$18,0) +
IF(AND(P136=20,$D136=1),
IFERROR(_xlfn.IFS(
入力項目!$S$10="男",子育て関連マスタ!$C$18,
入力項目!$S$10="女",子育て関連マスタ!$C$19
),0),0
) +
IF(AND(P136&gt;=入力項目!$S$18,P136&lt;=入力項目!$S$19),入力項目!$S$20,0) +
IF(AND(P136&gt;=入力項目!$S$21,P136&lt;=入力項目!$S$22),入力項目!$S$23,0) +
IF(AND(P136&gt;=入力項目!$S$24,P136&lt;=入力項目!$S$25),入力項目!$S$26,0)
)</f>
        <v>-45000</v>
      </c>
      <c r="AE136">
        <f ca="1">-(
_xlfn.IFS(
Q136&lt;=入力項目!$S$11,0,
AND(Q136&gt;=入力項目!$S$11+1,Q136&lt;=3),IFERROR(VLOOKUP(入力項目!$S$12,子育て関連マスタ!$I$4:$M$5,4,FALSE),0),
AND(Q136&gt;=4,Q136&lt;=6),IFERROR(VLOOKUP(入力項目!$S$13,子育て関連マスタ!$I$9:$M$12,4,FALSE),0),
AND(Q136&gt;=7,Q136&lt;=12),IFERROR(VLOOKUP(入力項目!$S$14,子育て関連マスタ!$I$16:$M$17,4,FALSE),0),
AND(Q136&gt;=13,Q136&lt;=15),IFERROR(VLOOKUP(入力項目!$S$15,子育て関連マスタ!$I$21:$M$22,4,FALSE),0),
AND(Q136&gt;=16,Q136&lt;=18),IFERROR(VLOOKUP(入力項目!$S$16,子育て関連マスタ!$I$26:$M$28,4,FALSE),0),
AND(Q136&gt;=19,Q136&lt;=20,入力項目!$S$16="高専"),IFERROR(VLOOKUP(入力項目!$S$16,子育て関連マスタ!$I$26:$M$28,4,FALSE),0),
AND(Q136&gt;=19,Q136&lt;=20,入力項目!$S$16&lt;&gt;"高専"),IFERROR(VLOOKUP(入力項目!$S$17,子育て関連マスタ!$I$32:$M$37,4,FALSE),0),
AND(Q136&gt;=21,Q136&lt;=22,入力項目!$S$16="高専"),IFERROR(VLOOKUP(入力項目!$S$17,子育て関連マスタ!$I$32:$M$34,4,FALSE),0),
AND(Q136&gt;=21,Q136&lt;=22,入力項目!$S$16&lt;&gt;"高専"),IFERROR(VLOOKUP(入力項目!$S$17,子育て関連マスタ!$I$32:$M$34,4,FALSE),0),
Q136&gt;=23,0
) +
IF($D136=4,
  IFERROR(_xlfn.IFS(
  Q136&lt;=入力項目!$S$11,0,
  AND(Q136=入力項目!$S$11),IFERROR(VLOOKUP(入力項目!$S$12,子育て関連マスタ!$I$4:$M$5,2,FALSE),0),
  AND(Q136=4),IFERROR(VLOOKUP(入力項目!$S$13,子育て関連マスタ!$I$9:$M$12,2,FALSE),0),
  AND(Q136=7),IFERROR(VLOOKUP(入力項目!$S$14,子育て関連マスタ!$I$16:$M$17,2,FALSE),0),
  AND(Q136=13),IFERROR(VLOOKUP(入力項目!$S$15,子育て関連マスタ!$I$21:$M$22,2,FALSE),0),
  AND(Q136=16),IFERROR(VLOOKUP(入力項目!$S$16,子育て関連マスタ!$I$26:$M$28,2,FALSE),0),
  AND(Q136=19,入力項目!$S$16&lt;&gt;"高専"),IFERROR(VLOOKUP(入力項目!$S$17,子育て関連マスタ!$I$32:$M$37,2,FALSE),0),
  AND(Q136=21,入力項目!$S$16="高専"),IFERROR(VLOOKUP(入力項目!$S$17,子育て関連マスタ!$I$32:$M$37,2,FALSE),0),
  Q136&gt;=22,0
  ),0),0
) +
IF(AND(Q136&gt;=1,Q136&lt;=15),IF($D136=入力項目!$S$8,入力項目!$S$3,0),0) +
IF(AND(Q136&gt;=1,Q136&lt;=15),IF($D136=5,入力項目!$S$4,0),0) +
IF(AND(Q136&gt;=1,Q136&lt;=15),IF($D136=12,入力項目!$S$5,0),0) +
IF(AND(入力項目!$S$7=$A136,入力項目!$S$8=$D136),子育て関連マスタ!$C$14,0) +
IFERROR(IF(AND(YEAR(EDATE(DATE(入力項目!$S$7,入力項目!$S$8,1),1))=$A136,MONTH(EDATE(DATE(入力項目!$S$7,入力項目!$S$8,1),1))=$D136),子育て関連マスタ!$C$15,0),0) +
IF(AND(OR(Q136=3,Q136=5,Q136=7),$D136=11),子育て関連マスタ!$C$17,0) +
IF(AND(Q136=20,$D136=1),子育て関連マスタ!$C$18,0) +
IF(AND(Q136=20,$D136=1),
IFERROR(_xlfn.IFS(
入力項目!$S$10="男",子育て関連マスタ!$C$18,
入力項目!$S$10="女",子育て関連マスタ!$C$19
),0),0
) +
IF(AND(Q136&gt;=入力項目!$S$18,Q136&lt;=入力項目!$S$19),入力項目!$S$20,0) +
IF(AND(Q136&gt;=入力項目!$S$21,Q136&lt;=入力項目!$S$22),入力項目!$S$23,0) +
IF(AND(Q136&gt;=入力項目!$S$24,Q136&lt;=入力項目!$S$25),入力項目!$S$26,0)
)</f>
        <v>-45000</v>
      </c>
      <c r="AF136">
        <f ca="1">-(
_xlfn.IFS(
R136&lt;=入力項目!$S$11,0,
AND(R136&gt;=入力項目!$S$11+1,R136&lt;=3),IFERROR(VLOOKUP(入力項目!$S$12,子育て関連マスタ!$I$4:$M$5,4,FALSE),0),
AND(R136&gt;=4,R136&lt;=6),IFERROR(VLOOKUP(入力項目!$S$13,子育て関連マスタ!$I$9:$M$12,4,FALSE),0),
AND(R136&gt;=7,R136&lt;=12),IFERROR(VLOOKUP(入力項目!$S$14,子育て関連マスタ!$I$16:$M$17,4,FALSE),0),
AND(R136&gt;=13,R136&lt;=15),IFERROR(VLOOKUP(入力項目!$S$15,子育て関連マスタ!$I$21:$M$22,4,FALSE),0),
AND(R136&gt;=16,R136&lt;=18),IFERROR(VLOOKUP(入力項目!$S$16,子育て関連マスタ!$I$26:$M$28,4,FALSE),0),
AND(R136&gt;=19,R136&lt;=20,入力項目!$S$16="高専"),IFERROR(VLOOKUP(入力項目!$S$16,子育て関連マスタ!$I$26:$M$28,4,FALSE),0),
AND(R136&gt;=19,R136&lt;=20,入力項目!$S$16&lt;&gt;"高専"),IFERROR(VLOOKUP(入力項目!$S$17,子育て関連マスタ!$I$32:$M$37,4,FALSE),0),
AND(R136&gt;=21,R136&lt;=22,入力項目!$S$16="高専"),IFERROR(VLOOKUP(入力項目!$S$17,子育て関連マスタ!$I$32:$M$34,4,FALSE),0),
AND(R136&gt;=21,R136&lt;=22,入力項目!$S$16&lt;&gt;"高専"),IFERROR(VLOOKUP(入力項目!$S$17,子育て関連マスタ!$I$32:$M$34,4,FALSE),0),
R136&gt;=23,0
) +
IF($D136=4,
  IFERROR(_xlfn.IFS(
  R136&lt;=入力項目!$S$11,0,
  AND(R136=入力項目!$S$11),IFERROR(VLOOKUP(入力項目!$S$12,子育て関連マスタ!$I$4:$M$5,2,FALSE),0),
  AND(R136=4),IFERROR(VLOOKUP(入力項目!$S$13,子育て関連マスタ!$I$9:$M$12,2,FALSE),0),
  AND(R136=7),IFERROR(VLOOKUP(入力項目!$S$14,子育て関連マスタ!$I$16:$M$17,2,FALSE),0),
  AND(R136=13),IFERROR(VLOOKUP(入力項目!$S$15,子育て関連マスタ!$I$21:$M$22,2,FALSE),0),
  AND(R136=16),IFERROR(VLOOKUP(入力項目!$S$16,子育て関連マスタ!$I$26:$M$28,2,FALSE),0),
  AND(R136=19,入力項目!$S$16&lt;&gt;"高専"),IFERROR(VLOOKUP(入力項目!$S$17,子育て関連マスタ!$I$32:$M$37,2,FALSE),0),
  AND(R136=21,入力項目!$S$16="高専"),IFERROR(VLOOKUP(入力項目!$S$17,子育て関連マスタ!$I$32:$M$37,2,FALSE),0),
  R136&gt;=22,0
  ),0),0
) +
IF(AND(R136&gt;=1,R136&lt;=15),IF($D136=入力項目!$S$8,入力項目!$S$3,0),0) +
IF(AND(R136&gt;=1,R136&lt;=15),IF($D136=5,入力項目!$S$4,0),0) +
IF(AND(R136&gt;=1,R136&lt;=15),IF($D136=12,入力項目!$S$5,0),0) +
IF(AND(入力項目!$S$7=$A136,入力項目!$S$8=$D136),子育て関連マスタ!$C$14,0) +
IFERROR(IF(AND(YEAR(EDATE(DATE(入力項目!$S$7,入力項目!$S$8,1),1))=$A136,MONTH(EDATE(DATE(入力項目!$S$7,入力項目!$S$8,1),1))=$D136),子育て関連マスタ!$C$15,0),0) +
IF(AND(OR(R136=3,R136=5,R136=7),$D136=11),子育て関連マスタ!$C$17,0) +
IF(AND(R136=20,$D136=1),子育て関連マスタ!$C$18,0) +
IF(AND(R136=20,$D136=1),
IFERROR(_xlfn.IFS(
入力項目!$S$10="男",子育て関連マスタ!$C$18,
入力項目!$S$10="女",子育て関連マスタ!$C$19
),0),0
) +
IF(AND(R136&gt;=入力項目!$S$18,R136&lt;=入力項目!$S$19),入力項目!$S$20,0) +
IF(AND(R136&gt;=入力項目!$S$21,R136&lt;=入力項目!$S$22),入力項目!$S$23,0) +
IF(AND(R136&gt;=入力項目!$S$24,R136&lt;=入力項目!$S$25),入力項目!$S$26,0)
)</f>
        <v>0</v>
      </c>
      <c r="AG136">
        <f ca="1">-(
_xlfn.IFS(
S136&lt;=入力項目!$S$11,0,
AND(S136&gt;=入力項目!$S$11+1,S136&lt;=3),IFERROR(VLOOKUP(入力項目!$S$12,子育て関連マスタ!$I$4:$M$5,4,FALSE),0),
AND(S136&gt;=4,S136&lt;=6),IFERROR(VLOOKUP(入力項目!$S$13,子育て関連マスタ!$I$9:$M$12,4,FALSE),0),
AND(S136&gt;=7,S136&lt;=12),IFERROR(VLOOKUP(入力項目!$S$14,子育て関連マスタ!$I$16:$M$17,4,FALSE),0),
AND(S136&gt;=13,S136&lt;=15),IFERROR(VLOOKUP(入力項目!$S$15,子育て関連マスタ!$I$21:$M$22,4,FALSE),0),
AND(S136&gt;=16,S136&lt;=18),IFERROR(VLOOKUP(入力項目!$S$16,子育て関連マスタ!$I$26:$M$28,4,FALSE),0),
AND(S136&gt;=19,S136&lt;=20,入力項目!$S$16="高専"),IFERROR(VLOOKUP(入力項目!$S$16,子育て関連マスタ!$I$26:$M$28,4,FALSE),0),
AND(S136&gt;=19,S136&lt;=20,入力項目!$S$16&lt;&gt;"高専"),IFERROR(VLOOKUP(入力項目!$S$17,子育て関連マスタ!$I$32:$M$37,4,FALSE),0),
AND(S136&gt;=21,S136&lt;=22,入力項目!$S$16="高専"),IFERROR(VLOOKUP(入力項目!$S$17,子育て関連マスタ!$I$32:$M$34,4,FALSE),0),
AND(S136&gt;=21,S136&lt;=22,入力項目!$S$16&lt;&gt;"高専"),IFERROR(VLOOKUP(入力項目!$S$17,子育て関連マスタ!$I$32:$M$34,4,FALSE),0),
S136&gt;=23,0
) +
IF($D136=4,
  IFERROR(_xlfn.IFS(
  S136&lt;=入力項目!$S$11,0,
  AND(S136=入力項目!$S$11),IFERROR(VLOOKUP(入力項目!$S$12,子育て関連マスタ!$I$4:$M$5,2,FALSE),0),
  AND(S136=4),IFERROR(VLOOKUP(入力項目!$S$13,子育て関連マスタ!$I$9:$M$12,2,FALSE),0),
  AND(S136=7),IFERROR(VLOOKUP(入力項目!$S$14,子育て関連マスタ!$I$16:$M$17,2,FALSE),0),
  AND(S136=13),IFERROR(VLOOKUP(入力項目!$S$15,子育て関連マスタ!$I$21:$M$22,2,FALSE),0),
  AND(S136=16),IFERROR(VLOOKUP(入力項目!$S$16,子育て関連マスタ!$I$26:$M$28,2,FALSE),0),
  AND(S136=19,入力項目!$S$16&lt;&gt;"高専"),IFERROR(VLOOKUP(入力項目!$S$17,子育て関連マスタ!$I$32:$M$37,2,FALSE),0),
  AND(S136=21,入力項目!$S$16="高専"),IFERROR(VLOOKUP(入力項目!$S$17,子育て関連マスタ!$I$32:$M$37,2,FALSE),0),
  S136&gt;=22,0
  ),0),0
) +
IF(AND(S136&gt;=1,S136&lt;=15),IF($D136=入力項目!$S$8,入力項目!$S$3,0),0) +
IF(AND(S136&gt;=1,S136&lt;=15),IF($D136=5,入力項目!$S$4,0),0) +
IF(AND(S136&gt;=1,S136&lt;=15),IF($D136=12,入力項目!$S$5,0),0) +
IF(AND(入力項目!$S$7=$A136,入力項目!$S$8=$D136),子育て関連マスタ!$C$14,0) +
IFERROR(IF(AND(YEAR(EDATE(DATE(入力項目!$S$7,入力項目!$S$8,1),1))=$A136,MONTH(EDATE(DATE(入力項目!$S$7,入力項目!$S$8,1),1))=$D136),子育て関連マスタ!$C$15,0),0) +
IF(AND(OR(S136=3,S136=5,S136=7),$D136=11),子育て関連マスタ!$C$17,0) +
IF(AND(S136=20,$D136=1),子育て関連マスタ!$C$18,0) +
IF(AND(S136=20,$D136=1),
IFERROR(_xlfn.IFS(
入力項目!$S$10="男",子育て関連マスタ!$C$18,
入力項目!$S$10="女",子育て関連マスタ!$C$19
),0),0
) +
IF(AND(S136&gt;=入力項目!$S$18,S136&lt;=入力項目!$S$19),入力項目!$S$20,0) +
IF(AND(S136&gt;=入力項目!$S$21,S136&lt;=入力項目!$S$22),入力項目!$S$23,0) +
IF(AND(S136&gt;=入力項目!$S$24,S136&lt;=入力項目!$S$25),入力項目!$S$26,0)
)</f>
        <v>0</v>
      </c>
      <c r="AH136">
        <f ca="1">-(
_xlfn.IFS(
T136&lt;=入力項目!$S$11,0,
AND(T136&gt;=入力項目!$S$11+1,T136&lt;=3),IFERROR(VLOOKUP(入力項目!$S$12,子育て関連マスタ!$I$4:$M$5,4,FALSE),0),
AND(T136&gt;=4,T136&lt;=6),IFERROR(VLOOKUP(入力項目!$S$13,子育て関連マスタ!$I$9:$M$12,4,FALSE),0),
AND(T136&gt;=7,T136&lt;=12),IFERROR(VLOOKUP(入力項目!$S$14,子育て関連マスタ!$I$16:$M$17,4,FALSE),0),
AND(T136&gt;=13,T136&lt;=15),IFERROR(VLOOKUP(入力項目!$S$15,子育て関連マスタ!$I$21:$M$22,4,FALSE),0),
AND(T136&gt;=16,T136&lt;=18),IFERROR(VLOOKUP(入力項目!$S$16,子育て関連マスタ!$I$26:$M$28,4,FALSE),0),
AND(T136&gt;=19,T136&lt;=20,入力項目!$S$16="高専"),IFERROR(VLOOKUP(入力項目!$S$16,子育て関連マスタ!$I$26:$M$28,4,FALSE),0),
AND(T136&gt;=19,T136&lt;=20,入力項目!$S$16&lt;&gt;"高専"),IFERROR(VLOOKUP(入力項目!$S$17,子育て関連マスタ!$I$32:$M$37,4,FALSE),0),
AND(T136&gt;=21,T136&lt;=22,入力項目!$S$16="高専"),IFERROR(VLOOKUP(入力項目!$S$17,子育て関連マスタ!$I$32:$M$34,4,FALSE),0),
AND(T136&gt;=21,T136&lt;=22,入力項目!$S$16&lt;&gt;"高専"),IFERROR(VLOOKUP(入力項目!$S$17,子育て関連マスタ!$I$32:$M$34,4,FALSE),0),
T136&gt;=23,0
) +
IF($D136=4,
  IFERROR(_xlfn.IFS(
  T136&lt;=入力項目!$S$11,0,
  AND(T136=入力項目!$S$11),IFERROR(VLOOKUP(入力項目!$S$12,子育て関連マスタ!$I$4:$M$5,2,FALSE),0),
  AND(T136=4),IFERROR(VLOOKUP(入力項目!$S$13,子育て関連マスタ!$I$9:$M$12,2,FALSE),0),
  AND(T136=7),IFERROR(VLOOKUP(入力項目!$S$14,子育て関連マスタ!$I$16:$M$17,2,FALSE),0),
  AND(T136=13),IFERROR(VLOOKUP(入力項目!$S$15,子育て関連マスタ!$I$21:$M$22,2,FALSE),0),
  AND(T136=16),IFERROR(VLOOKUP(入力項目!$S$16,子育て関連マスタ!$I$26:$M$28,2,FALSE),0),
  AND(T136=19,入力項目!$S$16&lt;&gt;"高専"),IFERROR(VLOOKUP(入力項目!$S$17,子育て関連マスタ!$I$32:$M$37,2,FALSE),0),
  AND(T136=21,入力項目!$S$16="高専"),IFERROR(VLOOKUP(入力項目!$S$17,子育て関連マスタ!$I$32:$M$37,2,FALSE),0),
  T136&gt;=22,0
  ),0),0
) +
IF(AND(T136&gt;=1,T136&lt;=15),IF($D136=入力項目!$S$8,入力項目!$S$3,0),0) +
IF(AND(T136&gt;=1,T136&lt;=15),IF($D136=5,入力項目!$S$4,0),0) +
IF(AND(T136&gt;=1,T136&lt;=15),IF($D136=12,入力項目!$S$5,0),0) +
IF(AND(入力項目!$S$7=$A136,入力項目!$S$8=$D136),子育て関連マスタ!$C$14,0) +
IFERROR(IF(AND(YEAR(EDATE(DATE(入力項目!$S$7,入力項目!$S$8,1),1))=$A136,MONTH(EDATE(DATE(入力項目!$S$7,入力項目!$S$8,1),1))=$D136),子育て関連マスタ!$C$15,0),0) +
IF(AND(OR(T136=3,T136=5,T136=7),$D136=11),子育て関連マスタ!$C$17,0) +
IF(AND(T136=20,$D136=1),子育て関連マスタ!$C$18,0) +
IF(AND(T136=20,$D136=1),
IFERROR(_xlfn.IFS(
入力項目!$S$10="男",子育て関連マスタ!$C$18,
入力項目!$S$10="女",子育て関連マスタ!$C$19
),0),0
) +
IF(AND(T136&gt;=入力項目!$S$18,T136&lt;=入力項目!$S$19),入力項目!$S$20,0) +
IF(AND(T136&gt;=入力項目!$S$21,T136&lt;=入力項目!$S$22),入力項目!$S$23,0) +
IF(AND(T136&gt;=入力項目!$S$24,T136&lt;=入力項目!$S$25),入力項目!$S$26,0)
)</f>
        <v>0</v>
      </c>
      <c r="AI136">
        <f ca="1">-(
_xlfn.IFS(
U136&lt;=入力項目!$S$11,0,
AND(U136&gt;=入力項目!$S$11+1,U136&lt;=3),IFERROR(VLOOKUP(入力項目!$S$12,子育て関連マスタ!$I$4:$M$5,4,FALSE),0),
AND(U136&gt;=4,U136&lt;=6),IFERROR(VLOOKUP(入力項目!$S$13,子育て関連マスタ!$I$9:$M$12,4,FALSE),0),
AND(U136&gt;=7,U136&lt;=12),IFERROR(VLOOKUP(入力項目!$S$14,子育て関連マスタ!$I$16:$M$17,4,FALSE),0),
AND(U136&gt;=13,U136&lt;=15),IFERROR(VLOOKUP(入力項目!$S$15,子育て関連マスタ!$I$21:$M$22,4,FALSE),0),
AND(U136&gt;=16,U136&lt;=18),IFERROR(VLOOKUP(入力項目!$S$16,子育て関連マスタ!$I$26:$M$28,4,FALSE),0),
AND(U136&gt;=19,U136&lt;=20,入力項目!$S$16="高専"),IFERROR(VLOOKUP(入力項目!$S$16,子育て関連マスタ!$I$26:$M$28,4,FALSE),0),
AND(U136&gt;=19,U136&lt;=20,入力項目!$S$16&lt;&gt;"高専"),IFERROR(VLOOKUP(入力項目!$S$17,子育て関連マスタ!$I$32:$M$37,4,FALSE),0),
AND(U136&gt;=21,U136&lt;=22,入力項目!$S$16="高専"),IFERROR(VLOOKUP(入力項目!$S$17,子育て関連マスタ!$I$32:$M$34,4,FALSE),0),
AND(U136&gt;=21,U136&lt;=22,入力項目!$S$16&lt;&gt;"高専"),IFERROR(VLOOKUP(入力項目!$S$17,子育て関連マスタ!$I$32:$M$34,4,FALSE),0),
U136&gt;=23,0
) +
IF($D136=4,
  IFERROR(_xlfn.IFS(
  U136&lt;=入力項目!$S$11,0,
  AND(U136=入力項目!$S$11),IFERROR(VLOOKUP(入力項目!$S$12,子育て関連マスタ!$I$4:$M$5,2,FALSE),0),
  AND(U136=4),IFERROR(VLOOKUP(入力項目!$S$13,子育て関連マスタ!$I$9:$M$12,2,FALSE),0),
  AND(U136=7),IFERROR(VLOOKUP(入力項目!$S$14,子育て関連マスタ!$I$16:$M$17,2,FALSE),0),
  AND(U136=13),IFERROR(VLOOKUP(入力項目!$S$15,子育て関連マスタ!$I$21:$M$22,2,FALSE),0),
  AND(U136=16),IFERROR(VLOOKUP(入力項目!$S$16,子育て関連マスタ!$I$26:$M$28,2,FALSE),0),
  AND(U136=19,入力項目!$S$16&lt;&gt;"高専"),IFERROR(VLOOKUP(入力項目!$S$17,子育て関連マスタ!$I$32:$M$37,2,FALSE),0),
  AND(U136=21,入力項目!$S$16="高専"),IFERROR(VLOOKUP(入力項目!$S$17,子育て関連マスタ!$I$32:$M$37,2,FALSE),0),
  U136&gt;=22,0
  ),0),0
) +
IF(AND(U136&gt;=1,U136&lt;=15),IF($D136=入力項目!$S$8,入力項目!$S$3,0),0) +
IF(AND(U136&gt;=1,U136&lt;=15),IF($D136=5,入力項目!$S$4,0),0) +
IF(AND(U136&gt;=1,U136&lt;=15),IF($D136=12,入力項目!$S$5,0),0) +
IF(AND(入力項目!$S$7=$A136,入力項目!$S$8=$D136),子育て関連マスタ!$C$14,0) +
IFERROR(IF(AND(YEAR(EDATE(DATE(入力項目!$S$7,入力項目!$S$8,1),1))=$A136,MONTH(EDATE(DATE(入力項目!$S$7,入力項目!$S$8,1),1))=$D136),子育て関連マスタ!$C$15,0),0) +
IF(AND(OR(U136=3,U136=5,U136=7),$D136=11),子育て関連マスタ!$C$17,0) +
IF(AND(U136=20,$D136=1),子育て関連マスタ!$C$18,0) +
IF(AND(U136=20,$D136=1),
IFERROR(_xlfn.IFS(
入力項目!$S$10="男",子育て関連マスタ!$C$18,
入力項目!$S$10="女",子育て関連マスタ!$C$19
),0),0
) +
IF(AND(U136&gt;=入力項目!$S$18,U136&lt;=入力項目!$S$19),入力項目!$S$20,0) +
IF(AND(U136&gt;=入力項目!$S$21,U136&lt;=入力項目!$S$22),入力項目!$S$23,0) +
IF(AND(U136&gt;=入力項目!$S$24,U136&lt;=入力項目!$S$25),入力項目!$S$26,0)
)</f>
        <v>0</v>
      </c>
      <c r="AJ136" s="10">
        <f ca="1">-VLOOKUP($D136,月別収支!$A$2:$H$13,7,FALSE)</f>
        <v>-20000</v>
      </c>
    </row>
    <row r="137" spans="1:36" x14ac:dyDescent="0.4">
      <c r="A137">
        <f t="shared" ca="1" si="37"/>
        <v>2035</v>
      </c>
      <c r="B137">
        <f t="shared" ca="1" si="44"/>
        <v>2035</v>
      </c>
      <c r="C137">
        <f t="shared" ca="1" si="45"/>
        <v>11</v>
      </c>
      <c r="D137">
        <f t="shared" ca="1" si="38"/>
        <v>11</v>
      </c>
      <c r="E137" t="str">
        <f t="shared" ca="1" si="39"/>
        <v>2035年11月</v>
      </c>
      <c r="F137">
        <f ca="1">IF(OR(入力項目!$N$5&lt;$A137,AND(入力項目!$N$5=$A137,入力項目!$N$6&lt;$D137)),IF(F136=0,1,IF(G137=12,F136+1,F136)),0)</f>
        <v>11</v>
      </c>
      <c r="G137">
        <f ca="1">IF(OR(入力項目!$N$5&lt;$A137,AND(入力項目!$N$5=$A137,入力項目!$N$6&lt;$D137)),IF(G136=12,1,G136+1),0)</f>
        <v>1</v>
      </c>
      <c r="H137" t="str">
        <f t="shared" ca="1" si="40"/>
        <v>11_1</v>
      </c>
      <c r="I137">
        <f ca="1">IF(
  IFERROR(AND($C137&gt;0,MOD($C137,入力項目!$N$22)=0,$D137=入力項目!$N$23), FALSE),
  1,
  IF(
    AND(I136&gt;0,J136=12),
    IF(I136=入力項目!$N$28, 0, I136+1),
    I136
  )
)</f>
        <v>2</v>
      </c>
      <c r="J137">
        <f ca="1">IF($D137=入力項目!$N$23,1,IFERROR(J136+1,1))</f>
        <v>6</v>
      </c>
      <c r="K137" t="str">
        <f t="shared" ca="1" si="41"/>
        <v>2_6</v>
      </c>
      <c r="L137">
        <f ca="1">L136+IF(入力項目!$D$4=$D137,1,0)</f>
        <v>40</v>
      </c>
      <c r="M137" t="str">
        <f t="shared" ca="1" si="42"/>
        <v>40歳</v>
      </c>
      <c r="N137">
        <f t="shared" ca="1" si="46"/>
        <v>40</v>
      </c>
      <c r="O137" t="str">
        <f t="shared" ca="1" si="43"/>
        <v>40歳</v>
      </c>
      <c r="P137">
        <f t="shared" ca="1" si="47"/>
        <v>15</v>
      </c>
      <c r="Q137">
        <f t="shared" ca="1" si="48"/>
        <v>13</v>
      </c>
      <c r="R137">
        <f t="shared" ca="1" si="49"/>
        <v>2036</v>
      </c>
      <c r="S137">
        <f t="shared" ca="1" si="50"/>
        <v>2036</v>
      </c>
      <c r="T137">
        <f t="shared" ca="1" si="51"/>
        <v>2036</v>
      </c>
      <c r="U137">
        <f t="shared" ca="1" si="52"/>
        <v>2036</v>
      </c>
      <c r="V137" s="10">
        <f t="shared" ca="1" si="53"/>
        <v>15619735</v>
      </c>
      <c r="W137" s="10">
        <f ca="1">IF($L137&lt;その他マスタ!$B$1,VLOOKUP($D137,月別収支!$A$2:$H$13,2,FALSE),その他マスタ!$B$3)+IF(AND($L137=その他マスタ!$B$1,入力項目!$I$9="あり",$D137=入力項目!$D$4),その他マスタ!$B$2,0)</f>
        <v>300000</v>
      </c>
      <c r="X137" s="10">
        <f ca="1">-IF(入力項目!$K$5=TRUE,
IF($F137+$G137&lt;3,VLOOKUP($D137,月別収支!$A$2:$H$13,8,FALSE),0)+IFERROR(VLOOKUP($H137,住宅ローン計算!C:P,13,FALSE),0)+IF($F137&gt;1,IF(OR($G137=3,$G137=6,$G137=9,$G137=12),ROUNDUP(入力項目!$N$18/4,0),0),0),
VLOOKUP($D137,月別収支!$A$2:$H$13,8,FALSE))</f>
        <v>-53590</v>
      </c>
      <c r="Y137" s="10">
        <f ca="1">-VLOOKUP($D137,月別収支!$A$2:$H$13,3,FALSE)</f>
        <v>-75000</v>
      </c>
      <c r="Z137" s="10">
        <f ca="1">-VLOOKUP($D137,月別収支!$A$2:$H$13,4,FALSE)</f>
        <v>-27000</v>
      </c>
      <c r="AA137" s="10">
        <f ca="1">-VLOOKUP($D137,月別収支!$A$2:$H$13,6,FALSE)</f>
        <v>-10000</v>
      </c>
      <c r="AB137" s="10">
        <f ca="1">-(
VLOOKUP($D137,月別収支!$A$2:$H$13,5,FALSE)+IF(AND(入力項目!$I$27&lt;=$A137,ISEVEN($A137-入力項目!$I$27),入力項目!$I$28=$D137),入力項目!$I$26,0)
+IF(入力項目!$K$26=TRUE,
IFERROR(VLOOKUP($K137,マイカーローン計算!C:P,13,FALSE),0),
IFERROR(
  IF(AND($C137&gt;0,MOD($C137,入力項目!$N$22)=0,$D137=入力項目!$N$23),入力項目!$N$24,0),
 0
)
)
)</f>
        <v>-70000</v>
      </c>
      <c r="AC137" s="10">
        <f ca="1">-IF($A137&lt;入力項目!$N$33,入力項目!$N$35,IF(AND($A137=入力項目!$N$33,$D137&lt;=入力項目!$N$34),入力項目!$N$35,0))</f>
        <v>0</v>
      </c>
      <c r="AD137">
        <f ca="1">-(
_xlfn.IFS(
P137&lt;=入力項目!$S$11,0,
AND(P137&gt;=入力項目!$S$11+1,P137&lt;=3),IFERROR(VLOOKUP(入力項目!$S$12,子育て関連マスタ!$I$4:$M$5,4,FALSE),0),
AND(P137&gt;=4,P137&lt;=6),IFERROR(VLOOKUP(入力項目!$S$13,子育て関連マスタ!$I$9:$M$12,4,FALSE),0),
AND(P137&gt;=7,P137&lt;=12),IFERROR(VLOOKUP(入力項目!$S$14,子育て関連マスタ!$I$16:$M$17,4,FALSE),0),
AND(P137&gt;=13,P137&lt;=15),IFERROR(VLOOKUP(入力項目!$S$15,子育て関連マスタ!$I$21:$M$22,4,FALSE),0),
AND(P137&gt;=16,P137&lt;=18),IFERROR(VLOOKUP(入力項目!$S$16,子育て関連マスタ!$I$26:$M$28,4,FALSE),0),
AND(P137&gt;=19,P137&lt;=20,入力項目!$S$16="高専"),IFERROR(VLOOKUP(入力項目!$S$16,子育て関連マスタ!$I$26:$M$28,4,FALSE),0),
AND(P137&gt;=19,P137&lt;=20,入力項目!$S$16&lt;&gt;"高専"),IFERROR(VLOOKUP(入力項目!$S$17,子育て関連マスタ!$I$32:$M$37,4,FALSE),0),
AND(P137&gt;=21,P137&lt;=22,入力項目!$S$16="高専"),IFERROR(VLOOKUP(入力項目!$S$17,子育て関連マスタ!$I$32:$M$34,4,FALSE),0),
AND(P137&gt;=21,P137&lt;=22,入力項目!$S$16&lt;&gt;"高専"),IFERROR(VLOOKUP(入力項目!$S$17,子育て関連マスタ!$I$32:$M$34,4,FALSE),0),
P137&gt;=23,0
) +
IF($D137=4,
  IFERROR(_xlfn.IFS(
  P137&lt;=入力項目!$S$11,0,
  AND(P137=入力項目!$S$11),IFERROR(VLOOKUP(入力項目!$S$12,子育て関連マスタ!$I$4:$M$5,2,FALSE),0),
  AND(P137=4),IFERROR(VLOOKUP(入力項目!$S$13,子育て関連マスタ!$I$9:$M$12,2,FALSE),0),
  AND(P137=7),IFERROR(VLOOKUP(入力項目!$S$14,子育て関連マスタ!$I$16:$M$17,2,FALSE),0),
  AND(P137=13),IFERROR(VLOOKUP(入力項目!$S$15,子育て関連マスタ!$I$21:$M$22,2,FALSE),0),
  AND(P137=16),IFERROR(VLOOKUP(入力項目!$S$16,子育て関連マスタ!$I$26:$M$28,2,FALSE),0),
  AND(P137=19,入力項目!$S$16&lt;&gt;"高専"),IFERROR(VLOOKUP(入力項目!$S$17,子育て関連マスタ!$I$32:$M$37,2,FALSE),0),
  AND(P137=21,入力項目!$S$16="高専"),IFERROR(VLOOKUP(入力項目!$S$17,子育て関連マスタ!$I$32:$M$37,2,FALSE),0),
  P137&gt;=22,0
  ),0),0
) +
IF(AND(P137&gt;=1,P137&lt;=15),IF($D137=入力項目!$S$8,入力項目!$S$3,0),0) +
IF(AND(P137&gt;=1,P137&lt;=15),IF($D137=5,入力項目!$S$4,0),0) +
IF(AND(P137&gt;=1,P137&lt;=15),IF($D137=12,入力項目!$S$5,0),0) +
IF(AND(入力項目!$S$7=$A137,入力項目!$S$8=$D137),子育て関連マスタ!$C$14,0) +
IFERROR(IF(AND(YEAR(EDATE(DATE(入力項目!$S$7,入力項目!$S$8,1),1))=$A137,MONTH(EDATE(DATE(入力項目!$S$7,入力項目!$S$8,1),1))=$D137),子育て関連マスタ!$C$15,0),0) +
IF(AND(OR(P137=3,P137=5,P137=7),$D137=11),子育て関連マスタ!$C$17,0) +
IF(AND(P137=20,$D137=1),子育て関連マスタ!$C$18,0) +
IF(AND(P137=20,$D137=1),
IFERROR(_xlfn.IFS(
入力項目!$S$10="男",子育て関連マスタ!$C$18,
入力項目!$S$10="女",子育て関連マスタ!$C$19
),0),0
) +
IF(AND(P137&gt;=入力項目!$S$18,P137&lt;=入力項目!$S$19),入力項目!$S$20,0) +
IF(AND(P137&gt;=入力項目!$S$21,P137&lt;=入力項目!$S$22),入力項目!$S$23,0) +
IF(AND(P137&gt;=入力項目!$S$24,P137&lt;=入力項目!$S$25),入力項目!$S$26,0)
)</f>
        <v>-45000</v>
      </c>
      <c r="AE137">
        <f ca="1">-(
_xlfn.IFS(
Q137&lt;=入力項目!$S$11,0,
AND(Q137&gt;=入力項目!$S$11+1,Q137&lt;=3),IFERROR(VLOOKUP(入力項目!$S$12,子育て関連マスタ!$I$4:$M$5,4,FALSE),0),
AND(Q137&gt;=4,Q137&lt;=6),IFERROR(VLOOKUP(入力項目!$S$13,子育て関連マスタ!$I$9:$M$12,4,FALSE),0),
AND(Q137&gt;=7,Q137&lt;=12),IFERROR(VLOOKUP(入力項目!$S$14,子育て関連マスタ!$I$16:$M$17,4,FALSE),0),
AND(Q137&gt;=13,Q137&lt;=15),IFERROR(VLOOKUP(入力項目!$S$15,子育て関連マスタ!$I$21:$M$22,4,FALSE),0),
AND(Q137&gt;=16,Q137&lt;=18),IFERROR(VLOOKUP(入力項目!$S$16,子育て関連マスタ!$I$26:$M$28,4,FALSE),0),
AND(Q137&gt;=19,Q137&lt;=20,入力項目!$S$16="高専"),IFERROR(VLOOKUP(入力項目!$S$16,子育て関連マスタ!$I$26:$M$28,4,FALSE),0),
AND(Q137&gt;=19,Q137&lt;=20,入力項目!$S$16&lt;&gt;"高専"),IFERROR(VLOOKUP(入力項目!$S$17,子育て関連マスタ!$I$32:$M$37,4,FALSE),0),
AND(Q137&gt;=21,Q137&lt;=22,入力項目!$S$16="高専"),IFERROR(VLOOKUP(入力項目!$S$17,子育て関連マスタ!$I$32:$M$34,4,FALSE),0),
AND(Q137&gt;=21,Q137&lt;=22,入力項目!$S$16&lt;&gt;"高専"),IFERROR(VLOOKUP(入力項目!$S$17,子育て関連マスタ!$I$32:$M$34,4,FALSE),0),
Q137&gt;=23,0
) +
IF($D137=4,
  IFERROR(_xlfn.IFS(
  Q137&lt;=入力項目!$S$11,0,
  AND(Q137=入力項目!$S$11),IFERROR(VLOOKUP(入力項目!$S$12,子育て関連マスタ!$I$4:$M$5,2,FALSE),0),
  AND(Q137=4),IFERROR(VLOOKUP(入力項目!$S$13,子育て関連マスタ!$I$9:$M$12,2,FALSE),0),
  AND(Q137=7),IFERROR(VLOOKUP(入力項目!$S$14,子育て関連マスタ!$I$16:$M$17,2,FALSE),0),
  AND(Q137=13),IFERROR(VLOOKUP(入力項目!$S$15,子育て関連マスタ!$I$21:$M$22,2,FALSE),0),
  AND(Q137=16),IFERROR(VLOOKUP(入力項目!$S$16,子育て関連マスタ!$I$26:$M$28,2,FALSE),0),
  AND(Q137=19,入力項目!$S$16&lt;&gt;"高専"),IFERROR(VLOOKUP(入力項目!$S$17,子育て関連マスタ!$I$32:$M$37,2,FALSE),0),
  AND(Q137=21,入力項目!$S$16="高専"),IFERROR(VLOOKUP(入力項目!$S$17,子育て関連マスタ!$I$32:$M$37,2,FALSE),0),
  Q137&gt;=22,0
  ),0),0
) +
IF(AND(Q137&gt;=1,Q137&lt;=15),IF($D137=入力項目!$S$8,入力項目!$S$3,0),0) +
IF(AND(Q137&gt;=1,Q137&lt;=15),IF($D137=5,入力項目!$S$4,0),0) +
IF(AND(Q137&gt;=1,Q137&lt;=15),IF($D137=12,入力項目!$S$5,0),0) +
IF(AND(入力項目!$S$7=$A137,入力項目!$S$8=$D137),子育て関連マスタ!$C$14,0) +
IFERROR(IF(AND(YEAR(EDATE(DATE(入力項目!$S$7,入力項目!$S$8,1),1))=$A137,MONTH(EDATE(DATE(入力項目!$S$7,入力項目!$S$8,1),1))=$D137),子育て関連マスタ!$C$15,0),0) +
IF(AND(OR(Q137=3,Q137=5,Q137=7),$D137=11),子育て関連マスタ!$C$17,0) +
IF(AND(Q137=20,$D137=1),子育て関連マスタ!$C$18,0) +
IF(AND(Q137=20,$D137=1),
IFERROR(_xlfn.IFS(
入力項目!$S$10="男",子育て関連マスタ!$C$18,
入力項目!$S$10="女",子育て関連マスタ!$C$19
),0),0
) +
IF(AND(Q137&gt;=入力項目!$S$18,Q137&lt;=入力項目!$S$19),入力項目!$S$20,0) +
IF(AND(Q137&gt;=入力項目!$S$21,Q137&lt;=入力項目!$S$22),入力項目!$S$23,0) +
IF(AND(Q137&gt;=入力項目!$S$24,Q137&lt;=入力項目!$S$25),入力項目!$S$26,0)
)</f>
        <v>-45000</v>
      </c>
      <c r="AF137">
        <f ca="1">-(
_xlfn.IFS(
R137&lt;=入力項目!$S$11,0,
AND(R137&gt;=入力項目!$S$11+1,R137&lt;=3),IFERROR(VLOOKUP(入力項目!$S$12,子育て関連マスタ!$I$4:$M$5,4,FALSE),0),
AND(R137&gt;=4,R137&lt;=6),IFERROR(VLOOKUP(入力項目!$S$13,子育て関連マスタ!$I$9:$M$12,4,FALSE),0),
AND(R137&gt;=7,R137&lt;=12),IFERROR(VLOOKUP(入力項目!$S$14,子育て関連マスタ!$I$16:$M$17,4,FALSE),0),
AND(R137&gt;=13,R137&lt;=15),IFERROR(VLOOKUP(入力項目!$S$15,子育て関連マスタ!$I$21:$M$22,4,FALSE),0),
AND(R137&gt;=16,R137&lt;=18),IFERROR(VLOOKUP(入力項目!$S$16,子育て関連マスタ!$I$26:$M$28,4,FALSE),0),
AND(R137&gt;=19,R137&lt;=20,入力項目!$S$16="高専"),IFERROR(VLOOKUP(入力項目!$S$16,子育て関連マスタ!$I$26:$M$28,4,FALSE),0),
AND(R137&gt;=19,R137&lt;=20,入力項目!$S$16&lt;&gt;"高専"),IFERROR(VLOOKUP(入力項目!$S$17,子育て関連マスタ!$I$32:$M$37,4,FALSE),0),
AND(R137&gt;=21,R137&lt;=22,入力項目!$S$16="高専"),IFERROR(VLOOKUP(入力項目!$S$17,子育て関連マスタ!$I$32:$M$34,4,FALSE),0),
AND(R137&gt;=21,R137&lt;=22,入力項目!$S$16&lt;&gt;"高専"),IFERROR(VLOOKUP(入力項目!$S$17,子育て関連マスタ!$I$32:$M$34,4,FALSE),0),
R137&gt;=23,0
) +
IF($D137=4,
  IFERROR(_xlfn.IFS(
  R137&lt;=入力項目!$S$11,0,
  AND(R137=入力項目!$S$11),IFERROR(VLOOKUP(入力項目!$S$12,子育て関連マスタ!$I$4:$M$5,2,FALSE),0),
  AND(R137=4),IFERROR(VLOOKUP(入力項目!$S$13,子育て関連マスタ!$I$9:$M$12,2,FALSE),0),
  AND(R137=7),IFERROR(VLOOKUP(入力項目!$S$14,子育て関連マスタ!$I$16:$M$17,2,FALSE),0),
  AND(R137=13),IFERROR(VLOOKUP(入力項目!$S$15,子育て関連マスタ!$I$21:$M$22,2,FALSE),0),
  AND(R137=16),IFERROR(VLOOKUP(入力項目!$S$16,子育て関連マスタ!$I$26:$M$28,2,FALSE),0),
  AND(R137=19,入力項目!$S$16&lt;&gt;"高専"),IFERROR(VLOOKUP(入力項目!$S$17,子育て関連マスタ!$I$32:$M$37,2,FALSE),0),
  AND(R137=21,入力項目!$S$16="高専"),IFERROR(VLOOKUP(入力項目!$S$17,子育て関連マスタ!$I$32:$M$37,2,FALSE),0),
  R137&gt;=22,0
  ),0),0
) +
IF(AND(R137&gt;=1,R137&lt;=15),IF($D137=入力項目!$S$8,入力項目!$S$3,0),0) +
IF(AND(R137&gt;=1,R137&lt;=15),IF($D137=5,入力項目!$S$4,0),0) +
IF(AND(R137&gt;=1,R137&lt;=15),IF($D137=12,入力項目!$S$5,0),0) +
IF(AND(入力項目!$S$7=$A137,入力項目!$S$8=$D137),子育て関連マスタ!$C$14,0) +
IFERROR(IF(AND(YEAR(EDATE(DATE(入力項目!$S$7,入力項目!$S$8,1),1))=$A137,MONTH(EDATE(DATE(入力項目!$S$7,入力項目!$S$8,1),1))=$D137),子育て関連マスタ!$C$15,0),0) +
IF(AND(OR(R137=3,R137=5,R137=7),$D137=11),子育て関連マスタ!$C$17,0) +
IF(AND(R137=20,$D137=1),子育て関連マスタ!$C$18,0) +
IF(AND(R137=20,$D137=1),
IFERROR(_xlfn.IFS(
入力項目!$S$10="男",子育て関連マスタ!$C$18,
入力項目!$S$10="女",子育て関連マスタ!$C$19
),0),0
) +
IF(AND(R137&gt;=入力項目!$S$18,R137&lt;=入力項目!$S$19),入力項目!$S$20,0) +
IF(AND(R137&gt;=入力項目!$S$21,R137&lt;=入力項目!$S$22),入力項目!$S$23,0) +
IF(AND(R137&gt;=入力項目!$S$24,R137&lt;=入力項目!$S$25),入力項目!$S$26,0)
)</f>
        <v>0</v>
      </c>
      <c r="AG137">
        <f ca="1">-(
_xlfn.IFS(
S137&lt;=入力項目!$S$11,0,
AND(S137&gt;=入力項目!$S$11+1,S137&lt;=3),IFERROR(VLOOKUP(入力項目!$S$12,子育て関連マスタ!$I$4:$M$5,4,FALSE),0),
AND(S137&gt;=4,S137&lt;=6),IFERROR(VLOOKUP(入力項目!$S$13,子育て関連マスタ!$I$9:$M$12,4,FALSE),0),
AND(S137&gt;=7,S137&lt;=12),IFERROR(VLOOKUP(入力項目!$S$14,子育て関連マスタ!$I$16:$M$17,4,FALSE),0),
AND(S137&gt;=13,S137&lt;=15),IFERROR(VLOOKUP(入力項目!$S$15,子育て関連マスタ!$I$21:$M$22,4,FALSE),0),
AND(S137&gt;=16,S137&lt;=18),IFERROR(VLOOKUP(入力項目!$S$16,子育て関連マスタ!$I$26:$M$28,4,FALSE),0),
AND(S137&gt;=19,S137&lt;=20,入力項目!$S$16="高専"),IFERROR(VLOOKUP(入力項目!$S$16,子育て関連マスタ!$I$26:$M$28,4,FALSE),0),
AND(S137&gt;=19,S137&lt;=20,入力項目!$S$16&lt;&gt;"高専"),IFERROR(VLOOKUP(入力項目!$S$17,子育て関連マスタ!$I$32:$M$37,4,FALSE),0),
AND(S137&gt;=21,S137&lt;=22,入力項目!$S$16="高専"),IFERROR(VLOOKUP(入力項目!$S$17,子育て関連マスタ!$I$32:$M$34,4,FALSE),0),
AND(S137&gt;=21,S137&lt;=22,入力項目!$S$16&lt;&gt;"高専"),IFERROR(VLOOKUP(入力項目!$S$17,子育て関連マスタ!$I$32:$M$34,4,FALSE),0),
S137&gt;=23,0
) +
IF($D137=4,
  IFERROR(_xlfn.IFS(
  S137&lt;=入力項目!$S$11,0,
  AND(S137=入力項目!$S$11),IFERROR(VLOOKUP(入力項目!$S$12,子育て関連マスタ!$I$4:$M$5,2,FALSE),0),
  AND(S137=4),IFERROR(VLOOKUP(入力項目!$S$13,子育て関連マスタ!$I$9:$M$12,2,FALSE),0),
  AND(S137=7),IFERROR(VLOOKUP(入力項目!$S$14,子育て関連マスタ!$I$16:$M$17,2,FALSE),0),
  AND(S137=13),IFERROR(VLOOKUP(入力項目!$S$15,子育て関連マスタ!$I$21:$M$22,2,FALSE),0),
  AND(S137=16),IFERROR(VLOOKUP(入力項目!$S$16,子育て関連マスタ!$I$26:$M$28,2,FALSE),0),
  AND(S137=19,入力項目!$S$16&lt;&gt;"高専"),IFERROR(VLOOKUP(入力項目!$S$17,子育て関連マスタ!$I$32:$M$37,2,FALSE),0),
  AND(S137=21,入力項目!$S$16="高専"),IFERROR(VLOOKUP(入力項目!$S$17,子育て関連マスタ!$I$32:$M$37,2,FALSE),0),
  S137&gt;=22,0
  ),0),0
) +
IF(AND(S137&gt;=1,S137&lt;=15),IF($D137=入力項目!$S$8,入力項目!$S$3,0),0) +
IF(AND(S137&gt;=1,S137&lt;=15),IF($D137=5,入力項目!$S$4,0),0) +
IF(AND(S137&gt;=1,S137&lt;=15),IF($D137=12,入力項目!$S$5,0),0) +
IF(AND(入力項目!$S$7=$A137,入力項目!$S$8=$D137),子育て関連マスタ!$C$14,0) +
IFERROR(IF(AND(YEAR(EDATE(DATE(入力項目!$S$7,入力項目!$S$8,1),1))=$A137,MONTH(EDATE(DATE(入力項目!$S$7,入力項目!$S$8,1),1))=$D137),子育て関連マスタ!$C$15,0),0) +
IF(AND(OR(S137=3,S137=5,S137=7),$D137=11),子育て関連マスタ!$C$17,0) +
IF(AND(S137=20,$D137=1),子育て関連マスタ!$C$18,0) +
IF(AND(S137=20,$D137=1),
IFERROR(_xlfn.IFS(
入力項目!$S$10="男",子育て関連マスタ!$C$18,
入力項目!$S$10="女",子育て関連マスタ!$C$19
),0),0
) +
IF(AND(S137&gt;=入力項目!$S$18,S137&lt;=入力項目!$S$19),入力項目!$S$20,0) +
IF(AND(S137&gt;=入力項目!$S$21,S137&lt;=入力項目!$S$22),入力項目!$S$23,0) +
IF(AND(S137&gt;=入力項目!$S$24,S137&lt;=入力項目!$S$25),入力項目!$S$26,0)
)</f>
        <v>0</v>
      </c>
      <c r="AH137">
        <f ca="1">-(
_xlfn.IFS(
T137&lt;=入力項目!$S$11,0,
AND(T137&gt;=入力項目!$S$11+1,T137&lt;=3),IFERROR(VLOOKUP(入力項目!$S$12,子育て関連マスタ!$I$4:$M$5,4,FALSE),0),
AND(T137&gt;=4,T137&lt;=6),IFERROR(VLOOKUP(入力項目!$S$13,子育て関連マスタ!$I$9:$M$12,4,FALSE),0),
AND(T137&gt;=7,T137&lt;=12),IFERROR(VLOOKUP(入力項目!$S$14,子育て関連マスタ!$I$16:$M$17,4,FALSE),0),
AND(T137&gt;=13,T137&lt;=15),IFERROR(VLOOKUP(入力項目!$S$15,子育て関連マスタ!$I$21:$M$22,4,FALSE),0),
AND(T137&gt;=16,T137&lt;=18),IFERROR(VLOOKUP(入力項目!$S$16,子育て関連マスタ!$I$26:$M$28,4,FALSE),0),
AND(T137&gt;=19,T137&lt;=20,入力項目!$S$16="高専"),IFERROR(VLOOKUP(入力項目!$S$16,子育て関連マスタ!$I$26:$M$28,4,FALSE),0),
AND(T137&gt;=19,T137&lt;=20,入力項目!$S$16&lt;&gt;"高専"),IFERROR(VLOOKUP(入力項目!$S$17,子育て関連マスタ!$I$32:$M$37,4,FALSE),0),
AND(T137&gt;=21,T137&lt;=22,入力項目!$S$16="高専"),IFERROR(VLOOKUP(入力項目!$S$17,子育て関連マスタ!$I$32:$M$34,4,FALSE),0),
AND(T137&gt;=21,T137&lt;=22,入力項目!$S$16&lt;&gt;"高専"),IFERROR(VLOOKUP(入力項目!$S$17,子育て関連マスタ!$I$32:$M$34,4,FALSE),0),
T137&gt;=23,0
) +
IF($D137=4,
  IFERROR(_xlfn.IFS(
  T137&lt;=入力項目!$S$11,0,
  AND(T137=入力項目!$S$11),IFERROR(VLOOKUP(入力項目!$S$12,子育て関連マスタ!$I$4:$M$5,2,FALSE),0),
  AND(T137=4),IFERROR(VLOOKUP(入力項目!$S$13,子育て関連マスタ!$I$9:$M$12,2,FALSE),0),
  AND(T137=7),IFERROR(VLOOKUP(入力項目!$S$14,子育て関連マスタ!$I$16:$M$17,2,FALSE),0),
  AND(T137=13),IFERROR(VLOOKUP(入力項目!$S$15,子育て関連マスタ!$I$21:$M$22,2,FALSE),0),
  AND(T137=16),IFERROR(VLOOKUP(入力項目!$S$16,子育て関連マスタ!$I$26:$M$28,2,FALSE),0),
  AND(T137=19,入力項目!$S$16&lt;&gt;"高専"),IFERROR(VLOOKUP(入力項目!$S$17,子育て関連マスタ!$I$32:$M$37,2,FALSE),0),
  AND(T137=21,入力項目!$S$16="高専"),IFERROR(VLOOKUP(入力項目!$S$17,子育て関連マスタ!$I$32:$M$37,2,FALSE),0),
  T137&gt;=22,0
  ),0),0
) +
IF(AND(T137&gt;=1,T137&lt;=15),IF($D137=入力項目!$S$8,入力項目!$S$3,0),0) +
IF(AND(T137&gt;=1,T137&lt;=15),IF($D137=5,入力項目!$S$4,0),0) +
IF(AND(T137&gt;=1,T137&lt;=15),IF($D137=12,入力項目!$S$5,0),0) +
IF(AND(入力項目!$S$7=$A137,入力項目!$S$8=$D137),子育て関連マスタ!$C$14,0) +
IFERROR(IF(AND(YEAR(EDATE(DATE(入力項目!$S$7,入力項目!$S$8,1),1))=$A137,MONTH(EDATE(DATE(入力項目!$S$7,入力項目!$S$8,1),1))=$D137),子育て関連マスタ!$C$15,0),0) +
IF(AND(OR(T137=3,T137=5,T137=7),$D137=11),子育て関連マスタ!$C$17,0) +
IF(AND(T137=20,$D137=1),子育て関連マスタ!$C$18,0) +
IF(AND(T137=20,$D137=1),
IFERROR(_xlfn.IFS(
入力項目!$S$10="男",子育て関連マスタ!$C$18,
入力項目!$S$10="女",子育て関連マスタ!$C$19
),0),0
) +
IF(AND(T137&gt;=入力項目!$S$18,T137&lt;=入力項目!$S$19),入力項目!$S$20,0) +
IF(AND(T137&gt;=入力項目!$S$21,T137&lt;=入力項目!$S$22),入力項目!$S$23,0) +
IF(AND(T137&gt;=入力項目!$S$24,T137&lt;=入力項目!$S$25),入力項目!$S$26,0)
)</f>
        <v>0</v>
      </c>
      <c r="AI137">
        <f ca="1">-(
_xlfn.IFS(
U137&lt;=入力項目!$S$11,0,
AND(U137&gt;=入力項目!$S$11+1,U137&lt;=3),IFERROR(VLOOKUP(入力項目!$S$12,子育て関連マスタ!$I$4:$M$5,4,FALSE),0),
AND(U137&gt;=4,U137&lt;=6),IFERROR(VLOOKUP(入力項目!$S$13,子育て関連マスタ!$I$9:$M$12,4,FALSE),0),
AND(U137&gt;=7,U137&lt;=12),IFERROR(VLOOKUP(入力項目!$S$14,子育て関連マスタ!$I$16:$M$17,4,FALSE),0),
AND(U137&gt;=13,U137&lt;=15),IFERROR(VLOOKUP(入力項目!$S$15,子育て関連マスタ!$I$21:$M$22,4,FALSE),0),
AND(U137&gt;=16,U137&lt;=18),IFERROR(VLOOKUP(入力項目!$S$16,子育て関連マスタ!$I$26:$M$28,4,FALSE),0),
AND(U137&gt;=19,U137&lt;=20,入力項目!$S$16="高専"),IFERROR(VLOOKUP(入力項目!$S$16,子育て関連マスタ!$I$26:$M$28,4,FALSE),0),
AND(U137&gt;=19,U137&lt;=20,入力項目!$S$16&lt;&gt;"高専"),IFERROR(VLOOKUP(入力項目!$S$17,子育て関連マスタ!$I$32:$M$37,4,FALSE),0),
AND(U137&gt;=21,U137&lt;=22,入力項目!$S$16="高専"),IFERROR(VLOOKUP(入力項目!$S$17,子育て関連マスタ!$I$32:$M$34,4,FALSE),0),
AND(U137&gt;=21,U137&lt;=22,入力項目!$S$16&lt;&gt;"高専"),IFERROR(VLOOKUP(入力項目!$S$17,子育て関連マスタ!$I$32:$M$34,4,FALSE),0),
U137&gt;=23,0
) +
IF($D137=4,
  IFERROR(_xlfn.IFS(
  U137&lt;=入力項目!$S$11,0,
  AND(U137=入力項目!$S$11),IFERROR(VLOOKUP(入力項目!$S$12,子育て関連マスタ!$I$4:$M$5,2,FALSE),0),
  AND(U137=4),IFERROR(VLOOKUP(入力項目!$S$13,子育て関連マスタ!$I$9:$M$12,2,FALSE),0),
  AND(U137=7),IFERROR(VLOOKUP(入力項目!$S$14,子育て関連マスタ!$I$16:$M$17,2,FALSE),0),
  AND(U137=13),IFERROR(VLOOKUP(入力項目!$S$15,子育て関連マスタ!$I$21:$M$22,2,FALSE),0),
  AND(U137=16),IFERROR(VLOOKUP(入力項目!$S$16,子育て関連マスタ!$I$26:$M$28,2,FALSE),0),
  AND(U137=19,入力項目!$S$16&lt;&gt;"高専"),IFERROR(VLOOKUP(入力項目!$S$17,子育て関連マスタ!$I$32:$M$37,2,FALSE),0),
  AND(U137=21,入力項目!$S$16="高専"),IFERROR(VLOOKUP(入力項目!$S$17,子育て関連マスタ!$I$32:$M$37,2,FALSE),0),
  U137&gt;=22,0
  ),0),0
) +
IF(AND(U137&gt;=1,U137&lt;=15),IF($D137=入力項目!$S$8,入力項目!$S$3,0),0) +
IF(AND(U137&gt;=1,U137&lt;=15),IF($D137=5,入力項目!$S$4,0),0) +
IF(AND(U137&gt;=1,U137&lt;=15),IF($D137=12,入力項目!$S$5,0),0) +
IF(AND(入力項目!$S$7=$A137,入力項目!$S$8=$D137),子育て関連マスタ!$C$14,0) +
IFERROR(IF(AND(YEAR(EDATE(DATE(入力項目!$S$7,入力項目!$S$8,1),1))=$A137,MONTH(EDATE(DATE(入力項目!$S$7,入力項目!$S$8,1),1))=$D137),子育て関連マスタ!$C$15,0),0) +
IF(AND(OR(U137=3,U137=5,U137=7),$D137=11),子育て関連マスタ!$C$17,0) +
IF(AND(U137=20,$D137=1),子育て関連マスタ!$C$18,0) +
IF(AND(U137=20,$D137=1),
IFERROR(_xlfn.IFS(
入力項目!$S$10="男",子育て関連マスタ!$C$18,
入力項目!$S$10="女",子育て関連マスタ!$C$19
),0),0
) +
IF(AND(U137&gt;=入力項目!$S$18,U137&lt;=入力項目!$S$19),入力項目!$S$20,0) +
IF(AND(U137&gt;=入力項目!$S$21,U137&lt;=入力項目!$S$22),入力項目!$S$23,0) +
IF(AND(U137&gt;=入力項目!$S$24,U137&lt;=入力項目!$S$25),入力項目!$S$26,0)
)</f>
        <v>0</v>
      </c>
      <c r="AJ137" s="10">
        <f ca="1">-VLOOKUP($D137,月別収支!$A$2:$H$13,7,FALSE)</f>
        <v>-20000</v>
      </c>
    </row>
    <row r="138" spans="1:36" x14ac:dyDescent="0.4">
      <c r="A138">
        <f t="shared" ca="1" si="37"/>
        <v>2035</v>
      </c>
      <c r="B138">
        <f t="shared" ca="1" si="44"/>
        <v>2035</v>
      </c>
      <c r="C138">
        <f t="shared" ca="1" si="45"/>
        <v>11</v>
      </c>
      <c r="D138">
        <f t="shared" ca="1" si="38"/>
        <v>12</v>
      </c>
      <c r="E138" t="str">
        <f t="shared" ca="1" si="39"/>
        <v>2035年12月</v>
      </c>
      <c r="F138">
        <f ca="1">IF(OR(入力項目!$N$5&lt;$A138,AND(入力項目!$N$5=$A138,入力項目!$N$6&lt;$D138)),IF(F137=0,1,IF(G138=12,F137+1,F137)),0)</f>
        <v>11</v>
      </c>
      <c r="G138">
        <f ca="1">IF(OR(入力項目!$N$5&lt;$A138,AND(入力項目!$N$5=$A138,入力項目!$N$6&lt;$D138)),IF(G137=12,1,G137+1),0)</f>
        <v>2</v>
      </c>
      <c r="H138" t="str">
        <f t="shared" ca="1" si="40"/>
        <v>11_2</v>
      </c>
      <c r="I138">
        <f ca="1">IF(
  IFERROR(AND($C138&gt;0,MOD($C138,入力項目!$N$22)=0,$D138=入力項目!$N$23), FALSE),
  1,
  IF(
    AND(I137&gt;0,J137=12),
    IF(I137=入力項目!$N$28, 0, I137+1),
    I137
  )
)</f>
        <v>2</v>
      </c>
      <c r="J138">
        <f ca="1">IF($D138=入力項目!$N$23,1,IFERROR(J137+1,1))</f>
        <v>7</v>
      </c>
      <c r="K138" t="str">
        <f t="shared" ca="1" si="41"/>
        <v>2_7</v>
      </c>
      <c r="L138">
        <f ca="1">L137+IF(入力項目!$D$4=$D138,1,0)</f>
        <v>40</v>
      </c>
      <c r="M138" t="str">
        <f t="shared" ca="1" si="42"/>
        <v>40歳</v>
      </c>
      <c r="N138">
        <f t="shared" ca="1" si="46"/>
        <v>40</v>
      </c>
      <c r="O138" t="str">
        <f t="shared" ca="1" si="43"/>
        <v>40歳</v>
      </c>
      <c r="P138">
        <f t="shared" ca="1" si="47"/>
        <v>15</v>
      </c>
      <c r="Q138">
        <f t="shared" ca="1" si="48"/>
        <v>13</v>
      </c>
      <c r="R138">
        <f t="shared" ca="1" si="49"/>
        <v>2036</v>
      </c>
      <c r="S138">
        <f t="shared" ca="1" si="50"/>
        <v>2036</v>
      </c>
      <c r="T138">
        <f t="shared" ca="1" si="51"/>
        <v>2036</v>
      </c>
      <c r="U138">
        <f t="shared" ca="1" si="52"/>
        <v>2036</v>
      </c>
      <c r="V138" s="10">
        <f t="shared" ca="1" si="53"/>
        <v>16266235</v>
      </c>
      <c r="W138" s="10">
        <f ca="1">IF($L138&lt;その他マスタ!$B$1,VLOOKUP($D138,月別収支!$A$2:$H$13,2,FALSE),その他マスタ!$B$3)+IF(AND($L138=その他マスタ!$B$1,入力項目!$I$9="あり",$D138=入力項目!$D$4),その他マスタ!$B$2,0)</f>
        <v>1100000</v>
      </c>
      <c r="X138" s="10">
        <f ca="1">-IF(入力項目!$K$5=TRUE,
IF($F138+$G138&lt;3,VLOOKUP($D138,月別収支!$A$2:$H$13,8,FALSE),0)+IFERROR(VLOOKUP($H138,住宅ローン計算!C:P,13,FALSE),0)+IF($F138&gt;1,IF(OR($G138=3,$G138=6,$G138=9,$G138=12),ROUNDUP(入力項目!$N$18/4,0),0),0),
VLOOKUP($D138,月別収支!$A$2:$H$13,8,FALSE))</f>
        <v>-191500</v>
      </c>
      <c r="Y138" s="10">
        <f ca="1">-VLOOKUP($D138,月別収支!$A$2:$H$13,3,FALSE)</f>
        <v>-75000</v>
      </c>
      <c r="Z138" s="10">
        <f ca="1">-VLOOKUP($D138,月別収支!$A$2:$H$13,4,FALSE)</f>
        <v>-27000</v>
      </c>
      <c r="AA138" s="10">
        <f ca="1">-VLOOKUP($D138,月別収支!$A$2:$H$13,6,FALSE)</f>
        <v>-10000</v>
      </c>
      <c r="AB138" s="10">
        <f ca="1">-(
VLOOKUP($D138,月別収支!$A$2:$H$13,5,FALSE)+IF(AND(入力項目!$I$27&lt;=$A138,ISEVEN($A138-入力項目!$I$27),入力項目!$I$28=$D138),入力項目!$I$26,0)
+IF(入力項目!$K$26=TRUE,
IFERROR(VLOOKUP($K138,マイカーローン計算!C:P,13,FALSE),0),
IFERROR(
  IF(AND($C138&gt;0,MOD($C138,入力項目!$N$22)=0,$D138=入力項目!$N$23),入力項目!$N$24,0),
 0
)
)
)</f>
        <v>-20000</v>
      </c>
      <c r="AC138" s="10">
        <f ca="1">-IF($A138&lt;入力項目!$N$33,入力項目!$N$35,IF(AND($A138=入力項目!$N$33,$D138&lt;=入力項目!$N$34),入力項目!$N$35,0))</f>
        <v>0</v>
      </c>
      <c r="AD138">
        <f ca="1">-(
_xlfn.IFS(
P138&lt;=入力項目!$S$11,0,
AND(P138&gt;=入力項目!$S$11+1,P138&lt;=3),IFERROR(VLOOKUP(入力項目!$S$12,子育て関連マスタ!$I$4:$M$5,4,FALSE),0),
AND(P138&gt;=4,P138&lt;=6),IFERROR(VLOOKUP(入力項目!$S$13,子育て関連マスタ!$I$9:$M$12,4,FALSE),0),
AND(P138&gt;=7,P138&lt;=12),IFERROR(VLOOKUP(入力項目!$S$14,子育て関連マスタ!$I$16:$M$17,4,FALSE),0),
AND(P138&gt;=13,P138&lt;=15),IFERROR(VLOOKUP(入力項目!$S$15,子育て関連マスタ!$I$21:$M$22,4,FALSE),0),
AND(P138&gt;=16,P138&lt;=18),IFERROR(VLOOKUP(入力項目!$S$16,子育て関連マスタ!$I$26:$M$28,4,FALSE),0),
AND(P138&gt;=19,P138&lt;=20,入力項目!$S$16="高専"),IFERROR(VLOOKUP(入力項目!$S$16,子育て関連マスタ!$I$26:$M$28,4,FALSE),0),
AND(P138&gt;=19,P138&lt;=20,入力項目!$S$16&lt;&gt;"高専"),IFERROR(VLOOKUP(入力項目!$S$17,子育て関連マスタ!$I$32:$M$37,4,FALSE),0),
AND(P138&gt;=21,P138&lt;=22,入力項目!$S$16="高専"),IFERROR(VLOOKUP(入力項目!$S$17,子育て関連マスタ!$I$32:$M$34,4,FALSE),0),
AND(P138&gt;=21,P138&lt;=22,入力項目!$S$16&lt;&gt;"高専"),IFERROR(VLOOKUP(入力項目!$S$17,子育て関連マスタ!$I$32:$M$34,4,FALSE),0),
P138&gt;=23,0
) +
IF($D138=4,
  IFERROR(_xlfn.IFS(
  P138&lt;=入力項目!$S$11,0,
  AND(P138=入力項目!$S$11),IFERROR(VLOOKUP(入力項目!$S$12,子育て関連マスタ!$I$4:$M$5,2,FALSE),0),
  AND(P138=4),IFERROR(VLOOKUP(入力項目!$S$13,子育て関連マスタ!$I$9:$M$12,2,FALSE),0),
  AND(P138=7),IFERROR(VLOOKUP(入力項目!$S$14,子育て関連マスタ!$I$16:$M$17,2,FALSE),0),
  AND(P138=13),IFERROR(VLOOKUP(入力項目!$S$15,子育て関連マスタ!$I$21:$M$22,2,FALSE),0),
  AND(P138=16),IFERROR(VLOOKUP(入力項目!$S$16,子育て関連マスタ!$I$26:$M$28,2,FALSE),0),
  AND(P138=19,入力項目!$S$16&lt;&gt;"高専"),IFERROR(VLOOKUP(入力項目!$S$17,子育て関連マスタ!$I$32:$M$37,2,FALSE),0),
  AND(P138=21,入力項目!$S$16="高専"),IFERROR(VLOOKUP(入力項目!$S$17,子育て関連マスタ!$I$32:$M$37,2,FALSE),0),
  P138&gt;=22,0
  ),0),0
) +
IF(AND(P138&gt;=1,P138&lt;=15),IF($D138=入力項目!$S$8,入力項目!$S$3,0),0) +
IF(AND(P138&gt;=1,P138&lt;=15),IF($D138=5,入力項目!$S$4,0),0) +
IF(AND(P138&gt;=1,P138&lt;=15),IF($D138=12,入力項目!$S$5,0),0) +
IF(AND(入力項目!$S$7=$A138,入力項目!$S$8=$D138),子育て関連マスタ!$C$14,0) +
IFERROR(IF(AND(YEAR(EDATE(DATE(入力項目!$S$7,入力項目!$S$8,1),1))=$A138,MONTH(EDATE(DATE(入力項目!$S$7,入力項目!$S$8,1),1))=$D138),子育て関連マスタ!$C$15,0),0) +
IF(AND(OR(P138=3,P138=5,P138=7),$D138=11),子育て関連マスタ!$C$17,0) +
IF(AND(P138=20,$D138=1),子育て関連マスタ!$C$18,0) +
IF(AND(P138=20,$D138=1),
IFERROR(_xlfn.IFS(
入力項目!$S$10="男",子育て関連マスタ!$C$18,
入力項目!$S$10="女",子育て関連マスタ!$C$19
),0),0
) +
IF(AND(P138&gt;=入力項目!$S$18,P138&lt;=入力項目!$S$19),入力項目!$S$20,0) +
IF(AND(P138&gt;=入力項目!$S$21,P138&lt;=入力項目!$S$22),入力項目!$S$23,0) +
IF(AND(P138&gt;=入力項目!$S$24,P138&lt;=入力項目!$S$25),入力項目!$S$26,0)
)</f>
        <v>-55000</v>
      </c>
      <c r="AE138">
        <f ca="1">-(
_xlfn.IFS(
Q138&lt;=入力項目!$S$11,0,
AND(Q138&gt;=入力項目!$S$11+1,Q138&lt;=3),IFERROR(VLOOKUP(入力項目!$S$12,子育て関連マスタ!$I$4:$M$5,4,FALSE),0),
AND(Q138&gt;=4,Q138&lt;=6),IFERROR(VLOOKUP(入力項目!$S$13,子育て関連マスタ!$I$9:$M$12,4,FALSE),0),
AND(Q138&gt;=7,Q138&lt;=12),IFERROR(VLOOKUP(入力項目!$S$14,子育て関連マスタ!$I$16:$M$17,4,FALSE),0),
AND(Q138&gt;=13,Q138&lt;=15),IFERROR(VLOOKUP(入力項目!$S$15,子育て関連マスタ!$I$21:$M$22,4,FALSE),0),
AND(Q138&gt;=16,Q138&lt;=18),IFERROR(VLOOKUP(入力項目!$S$16,子育て関連マスタ!$I$26:$M$28,4,FALSE),0),
AND(Q138&gt;=19,Q138&lt;=20,入力項目!$S$16="高専"),IFERROR(VLOOKUP(入力項目!$S$16,子育て関連マスタ!$I$26:$M$28,4,FALSE),0),
AND(Q138&gt;=19,Q138&lt;=20,入力項目!$S$16&lt;&gt;"高専"),IFERROR(VLOOKUP(入力項目!$S$17,子育て関連マスタ!$I$32:$M$37,4,FALSE),0),
AND(Q138&gt;=21,Q138&lt;=22,入力項目!$S$16="高専"),IFERROR(VLOOKUP(入力項目!$S$17,子育て関連マスタ!$I$32:$M$34,4,FALSE),0),
AND(Q138&gt;=21,Q138&lt;=22,入力項目!$S$16&lt;&gt;"高専"),IFERROR(VLOOKUP(入力項目!$S$17,子育て関連マスタ!$I$32:$M$34,4,FALSE),0),
Q138&gt;=23,0
) +
IF($D138=4,
  IFERROR(_xlfn.IFS(
  Q138&lt;=入力項目!$S$11,0,
  AND(Q138=入力項目!$S$11),IFERROR(VLOOKUP(入力項目!$S$12,子育て関連マスタ!$I$4:$M$5,2,FALSE),0),
  AND(Q138=4),IFERROR(VLOOKUP(入力項目!$S$13,子育て関連マスタ!$I$9:$M$12,2,FALSE),0),
  AND(Q138=7),IFERROR(VLOOKUP(入力項目!$S$14,子育て関連マスタ!$I$16:$M$17,2,FALSE),0),
  AND(Q138=13),IFERROR(VLOOKUP(入力項目!$S$15,子育て関連マスタ!$I$21:$M$22,2,FALSE),0),
  AND(Q138=16),IFERROR(VLOOKUP(入力項目!$S$16,子育て関連マスタ!$I$26:$M$28,2,FALSE),0),
  AND(Q138=19,入力項目!$S$16&lt;&gt;"高専"),IFERROR(VLOOKUP(入力項目!$S$17,子育て関連マスタ!$I$32:$M$37,2,FALSE),0),
  AND(Q138=21,入力項目!$S$16="高専"),IFERROR(VLOOKUP(入力項目!$S$17,子育て関連マスタ!$I$32:$M$37,2,FALSE),0),
  Q138&gt;=22,0
  ),0),0
) +
IF(AND(Q138&gt;=1,Q138&lt;=15),IF($D138=入力項目!$S$8,入力項目!$S$3,0),0) +
IF(AND(Q138&gt;=1,Q138&lt;=15),IF($D138=5,入力項目!$S$4,0),0) +
IF(AND(Q138&gt;=1,Q138&lt;=15),IF($D138=12,入力項目!$S$5,0),0) +
IF(AND(入力項目!$S$7=$A138,入力項目!$S$8=$D138),子育て関連マスタ!$C$14,0) +
IFERROR(IF(AND(YEAR(EDATE(DATE(入力項目!$S$7,入力項目!$S$8,1),1))=$A138,MONTH(EDATE(DATE(入力項目!$S$7,入力項目!$S$8,1),1))=$D138),子育て関連マスタ!$C$15,0),0) +
IF(AND(OR(Q138=3,Q138=5,Q138=7),$D138=11),子育て関連マスタ!$C$17,0) +
IF(AND(Q138=20,$D138=1),子育て関連マスタ!$C$18,0) +
IF(AND(Q138=20,$D138=1),
IFERROR(_xlfn.IFS(
入力項目!$S$10="男",子育て関連マスタ!$C$18,
入力項目!$S$10="女",子育て関連マスタ!$C$19
),0),0
) +
IF(AND(Q138&gt;=入力項目!$S$18,Q138&lt;=入力項目!$S$19),入力項目!$S$20,0) +
IF(AND(Q138&gt;=入力項目!$S$21,Q138&lt;=入力項目!$S$22),入力項目!$S$23,0) +
IF(AND(Q138&gt;=入力項目!$S$24,Q138&lt;=入力項目!$S$25),入力項目!$S$26,0)
)</f>
        <v>-55000</v>
      </c>
      <c r="AF138">
        <f ca="1">-(
_xlfn.IFS(
R138&lt;=入力項目!$S$11,0,
AND(R138&gt;=入力項目!$S$11+1,R138&lt;=3),IFERROR(VLOOKUP(入力項目!$S$12,子育て関連マスタ!$I$4:$M$5,4,FALSE),0),
AND(R138&gt;=4,R138&lt;=6),IFERROR(VLOOKUP(入力項目!$S$13,子育て関連マスタ!$I$9:$M$12,4,FALSE),0),
AND(R138&gt;=7,R138&lt;=12),IFERROR(VLOOKUP(入力項目!$S$14,子育て関連マスタ!$I$16:$M$17,4,FALSE),0),
AND(R138&gt;=13,R138&lt;=15),IFERROR(VLOOKUP(入力項目!$S$15,子育て関連マスタ!$I$21:$M$22,4,FALSE),0),
AND(R138&gt;=16,R138&lt;=18),IFERROR(VLOOKUP(入力項目!$S$16,子育て関連マスタ!$I$26:$M$28,4,FALSE),0),
AND(R138&gt;=19,R138&lt;=20,入力項目!$S$16="高専"),IFERROR(VLOOKUP(入力項目!$S$16,子育て関連マスタ!$I$26:$M$28,4,FALSE),0),
AND(R138&gt;=19,R138&lt;=20,入力項目!$S$16&lt;&gt;"高専"),IFERROR(VLOOKUP(入力項目!$S$17,子育て関連マスタ!$I$32:$M$37,4,FALSE),0),
AND(R138&gt;=21,R138&lt;=22,入力項目!$S$16="高専"),IFERROR(VLOOKUP(入力項目!$S$17,子育て関連マスタ!$I$32:$M$34,4,FALSE),0),
AND(R138&gt;=21,R138&lt;=22,入力項目!$S$16&lt;&gt;"高専"),IFERROR(VLOOKUP(入力項目!$S$17,子育て関連マスタ!$I$32:$M$34,4,FALSE),0),
R138&gt;=23,0
) +
IF($D138=4,
  IFERROR(_xlfn.IFS(
  R138&lt;=入力項目!$S$11,0,
  AND(R138=入力項目!$S$11),IFERROR(VLOOKUP(入力項目!$S$12,子育て関連マスタ!$I$4:$M$5,2,FALSE),0),
  AND(R138=4),IFERROR(VLOOKUP(入力項目!$S$13,子育て関連マスタ!$I$9:$M$12,2,FALSE),0),
  AND(R138=7),IFERROR(VLOOKUP(入力項目!$S$14,子育て関連マスタ!$I$16:$M$17,2,FALSE),0),
  AND(R138=13),IFERROR(VLOOKUP(入力項目!$S$15,子育て関連マスタ!$I$21:$M$22,2,FALSE),0),
  AND(R138=16),IFERROR(VLOOKUP(入力項目!$S$16,子育て関連マスタ!$I$26:$M$28,2,FALSE),0),
  AND(R138=19,入力項目!$S$16&lt;&gt;"高専"),IFERROR(VLOOKUP(入力項目!$S$17,子育て関連マスタ!$I$32:$M$37,2,FALSE),0),
  AND(R138=21,入力項目!$S$16="高専"),IFERROR(VLOOKUP(入力項目!$S$17,子育て関連マスタ!$I$32:$M$37,2,FALSE),0),
  R138&gt;=22,0
  ),0),0
) +
IF(AND(R138&gt;=1,R138&lt;=15),IF($D138=入力項目!$S$8,入力項目!$S$3,0),0) +
IF(AND(R138&gt;=1,R138&lt;=15),IF($D138=5,入力項目!$S$4,0),0) +
IF(AND(R138&gt;=1,R138&lt;=15),IF($D138=12,入力項目!$S$5,0),0) +
IF(AND(入力項目!$S$7=$A138,入力項目!$S$8=$D138),子育て関連マスタ!$C$14,0) +
IFERROR(IF(AND(YEAR(EDATE(DATE(入力項目!$S$7,入力項目!$S$8,1),1))=$A138,MONTH(EDATE(DATE(入力項目!$S$7,入力項目!$S$8,1),1))=$D138),子育て関連マスタ!$C$15,0),0) +
IF(AND(OR(R138=3,R138=5,R138=7),$D138=11),子育て関連マスタ!$C$17,0) +
IF(AND(R138=20,$D138=1),子育て関連マスタ!$C$18,0) +
IF(AND(R138=20,$D138=1),
IFERROR(_xlfn.IFS(
入力項目!$S$10="男",子育て関連マスタ!$C$18,
入力項目!$S$10="女",子育て関連マスタ!$C$19
),0),0
) +
IF(AND(R138&gt;=入力項目!$S$18,R138&lt;=入力項目!$S$19),入力項目!$S$20,0) +
IF(AND(R138&gt;=入力項目!$S$21,R138&lt;=入力項目!$S$22),入力項目!$S$23,0) +
IF(AND(R138&gt;=入力項目!$S$24,R138&lt;=入力項目!$S$25),入力項目!$S$26,0)
)</f>
        <v>0</v>
      </c>
      <c r="AG138">
        <f ca="1">-(
_xlfn.IFS(
S138&lt;=入力項目!$S$11,0,
AND(S138&gt;=入力項目!$S$11+1,S138&lt;=3),IFERROR(VLOOKUP(入力項目!$S$12,子育て関連マスタ!$I$4:$M$5,4,FALSE),0),
AND(S138&gt;=4,S138&lt;=6),IFERROR(VLOOKUP(入力項目!$S$13,子育て関連マスタ!$I$9:$M$12,4,FALSE),0),
AND(S138&gt;=7,S138&lt;=12),IFERROR(VLOOKUP(入力項目!$S$14,子育て関連マスタ!$I$16:$M$17,4,FALSE),0),
AND(S138&gt;=13,S138&lt;=15),IFERROR(VLOOKUP(入力項目!$S$15,子育て関連マスタ!$I$21:$M$22,4,FALSE),0),
AND(S138&gt;=16,S138&lt;=18),IFERROR(VLOOKUP(入力項目!$S$16,子育て関連マスタ!$I$26:$M$28,4,FALSE),0),
AND(S138&gt;=19,S138&lt;=20,入力項目!$S$16="高専"),IFERROR(VLOOKUP(入力項目!$S$16,子育て関連マスタ!$I$26:$M$28,4,FALSE),0),
AND(S138&gt;=19,S138&lt;=20,入力項目!$S$16&lt;&gt;"高専"),IFERROR(VLOOKUP(入力項目!$S$17,子育て関連マスタ!$I$32:$M$37,4,FALSE),0),
AND(S138&gt;=21,S138&lt;=22,入力項目!$S$16="高専"),IFERROR(VLOOKUP(入力項目!$S$17,子育て関連マスタ!$I$32:$M$34,4,FALSE),0),
AND(S138&gt;=21,S138&lt;=22,入力項目!$S$16&lt;&gt;"高専"),IFERROR(VLOOKUP(入力項目!$S$17,子育て関連マスタ!$I$32:$M$34,4,FALSE),0),
S138&gt;=23,0
) +
IF($D138=4,
  IFERROR(_xlfn.IFS(
  S138&lt;=入力項目!$S$11,0,
  AND(S138=入力項目!$S$11),IFERROR(VLOOKUP(入力項目!$S$12,子育て関連マスタ!$I$4:$M$5,2,FALSE),0),
  AND(S138=4),IFERROR(VLOOKUP(入力項目!$S$13,子育て関連マスタ!$I$9:$M$12,2,FALSE),0),
  AND(S138=7),IFERROR(VLOOKUP(入力項目!$S$14,子育て関連マスタ!$I$16:$M$17,2,FALSE),0),
  AND(S138=13),IFERROR(VLOOKUP(入力項目!$S$15,子育て関連マスタ!$I$21:$M$22,2,FALSE),0),
  AND(S138=16),IFERROR(VLOOKUP(入力項目!$S$16,子育て関連マスタ!$I$26:$M$28,2,FALSE),0),
  AND(S138=19,入力項目!$S$16&lt;&gt;"高専"),IFERROR(VLOOKUP(入力項目!$S$17,子育て関連マスタ!$I$32:$M$37,2,FALSE),0),
  AND(S138=21,入力項目!$S$16="高専"),IFERROR(VLOOKUP(入力項目!$S$17,子育て関連マスタ!$I$32:$M$37,2,FALSE),0),
  S138&gt;=22,0
  ),0),0
) +
IF(AND(S138&gt;=1,S138&lt;=15),IF($D138=入力項目!$S$8,入力項目!$S$3,0),0) +
IF(AND(S138&gt;=1,S138&lt;=15),IF($D138=5,入力項目!$S$4,0),0) +
IF(AND(S138&gt;=1,S138&lt;=15),IF($D138=12,入力項目!$S$5,0),0) +
IF(AND(入力項目!$S$7=$A138,入力項目!$S$8=$D138),子育て関連マスタ!$C$14,0) +
IFERROR(IF(AND(YEAR(EDATE(DATE(入力項目!$S$7,入力項目!$S$8,1),1))=$A138,MONTH(EDATE(DATE(入力項目!$S$7,入力項目!$S$8,1),1))=$D138),子育て関連マスタ!$C$15,0),0) +
IF(AND(OR(S138=3,S138=5,S138=7),$D138=11),子育て関連マスタ!$C$17,0) +
IF(AND(S138=20,$D138=1),子育て関連マスタ!$C$18,0) +
IF(AND(S138=20,$D138=1),
IFERROR(_xlfn.IFS(
入力項目!$S$10="男",子育て関連マスタ!$C$18,
入力項目!$S$10="女",子育て関連マスタ!$C$19
),0),0
) +
IF(AND(S138&gt;=入力項目!$S$18,S138&lt;=入力項目!$S$19),入力項目!$S$20,0) +
IF(AND(S138&gt;=入力項目!$S$21,S138&lt;=入力項目!$S$22),入力項目!$S$23,0) +
IF(AND(S138&gt;=入力項目!$S$24,S138&lt;=入力項目!$S$25),入力項目!$S$26,0)
)</f>
        <v>0</v>
      </c>
      <c r="AH138">
        <f ca="1">-(
_xlfn.IFS(
T138&lt;=入力項目!$S$11,0,
AND(T138&gt;=入力項目!$S$11+1,T138&lt;=3),IFERROR(VLOOKUP(入力項目!$S$12,子育て関連マスタ!$I$4:$M$5,4,FALSE),0),
AND(T138&gt;=4,T138&lt;=6),IFERROR(VLOOKUP(入力項目!$S$13,子育て関連マスタ!$I$9:$M$12,4,FALSE),0),
AND(T138&gt;=7,T138&lt;=12),IFERROR(VLOOKUP(入力項目!$S$14,子育て関連マスタ!$I$16:$M$17,4,FALSE),0),
AND(T138&gt;=13,T138&lt;=15),IFERROR(VLOOKUP(入力項目!$S$15,子育て関連マスタ!$I$21:$M$22,4,FALSE),0),
AND(T138&gt;=16,T138&lt;=18),IFERROR(VLOOKUP(入力項目!$S$16,子育て関連マスタ!$I$26:$M$28,4,FALSE),0),
AND(T138&gt;=19,T138&lt;=20,入力項目!$S$16="高専"),IFERROR(VLOOKUP(入力項目!$S$16,子育て関連マスタ!$I$26:$M$28,4,FALSE),0),
AND(T138&gt;=19,T138&lt;=20,入力項目!$S$16&lt;&gt;"高専"),IFERROR(VLOOKUP(入力項目!$S$17,子育て関連マスタ!$I$32:$M$37,4,FALSE),0),
AND(T138&gt;=21,T138&lt;=22,入力項目!$S$16="高専"),IFERROR(VLOOKUP(入力項目!$S$17,子育て関連マスタ!$I$32:$M$34,4,FALSE),0),
AND(T138&gt;=21,T138&lt;=22,入力項目!$S$16&lt;&gt;"高専"),IFERROR(VLOOKUP(入力項目!$S$17,子育て関連マスタ!$I$32:$M$34,4,FALSE),0),
T138&gt;=23,0
) +
IF($D138=4,
  IFERROR(_xlfn.IFS(
  T138&lt;=入力項目!$S$11,0,
  AND(T138=入力項目!$S$11),IFERROR(VLOOKUP(入力項目!$S$12,子育て関連マスタ!$I$4:$M$5,2,FALSE),0),
  AND(T138=4),IFERROR(VLOOKUP(入力項目!$S$13,子育て関連マスタ!$I$9:$M$12,2,FALSE),0),
  AND(T138=7),IFERROR(VLOOKUP(入力項目!$S$14,子育て関連マスタ!$I$16:$M$17,2,FALSE),0),
  AND(T138=13),IFERROR(VLOOKUP(入力項目!$S$15,子育て関連マスタ!$I$21:$M$22,2,FALSE),0),
  AND(T138=16),IFERROR(VLOOKUP(入力項目!$S$16,子育て関連マスタ!$I$26:$M$28,2,FALSE),0),
  AND(T138=19,入力項目!$S$16&lt;&gt;"高専"),IFERROR(VLOOKUP(入力項目!$S$17,子育て関連マスタ!$I$32:$M$37,2,FALSE),0),
  AND(T138=21,入力項目!$S$16="高専"),IFERROR(VLOOKUP(入力項目!$S$17,子育て関連マスタ!$I$32:$M$37,2,FALSE),0),
  T138&gt;=22,0
  ),0),0
) +
IF(AND(T138&gt;=1,T138&lt;=15),IF($D138=入力項目!$S$8,入力項目!$S$3,0),0) +
IF(AND(T138&gt;=1,T138&lt;=15),IF($D138=5,入力項目!$S$4,0),0) +
IF(AND(T138&gt;=1,T138&lt;=15),IF($D138=12,入力項目!$S$5,0),0) +
IF(AND(入力項目!$S$7=$A138,入力項目!$S$8=$D138),子育て関連マスタ!$C$14,0) +
IFERROR(IF(AND(YEAR(EDATE(DATE(入力項目!$S$7,入力項目!$S$8,1),1))=$A138,MONTH(EDATE(DATE(入力項目!$S$7,入力項目!$S$8,1),1))=$D138),子育て関連マスタ!$C$15,0),0) +
IF(AND(OR(T138=3,T138=5,T138=7),$D138=11),子育て関連マスタ!$C$17,0) +
IF(AND(T138=20,$D138=1),子育て関連マスタ!$C$18,0) +
IF(AND(T138=20,$D138=1),
IFERROR(_xlfn.IFS(
入力項目!$S$10="男",子育て関連マスタ!$C$18,
入力項目!$S$10="女",子育て関連マスタ!$C$19
),0),0
) +
IF(AND(T138&gt;=入力項目!$S$18,T138&lt;=入力項目!$S$19),入力項目!$S$20,0) +
IF(AND(T138&gt;=入力項目!$S$21,T138&lt;=入力項目!$S$22),入力項目!$S$23,0) +
IF(AND(T138&gt;=入力項目!$S$24,T138&lt;=入力項目!$S$25),入力項目!$S$26,0)
)</f>
        <v>0</v>
      </c>
      <c r="AI138">
        <f ca="1">-(
_xlfn.IFS(
U138&lt;=入力項目!$S$11,0,
AND(U138&gt;=入力項目!$S$11+1,U138&lt;=3),IFERROR(VLOOKUP(入力項目!$S$12,子育て関連マスタ!$I$4:$M$5,4,FALSE),0),
AND(U138&gt;=4,U138&lt;=6),IFERROR(VLOOKUP(入力項目!$S$13,子育て関連マスタ!$I$9:$M$12,4,FALSE),0),
AND(U138&gt;=7,U138&lt;=12),IFERROR(VLOOKUP(入力項目!$S$14,子育て関連マスタ!$I$16:$M$17,4,FALSE),0),
AND(U138&gt;=13,U138&lt;=15),IFERROR(VLOOKUP(入力項目!$S$15,子育て関連マスタ!$I$21:$M$22,4,FALSE),0),
AND(U138&gt;=16,U138&lt;=18),IFERROR(VLOOKUP(入力項目!$S$16,子育て関連マスタ!$I$26:$M$28,4,FALSE),0),
AND(U138&gt;=19,U138&lt;=20,入力項目!$S$16="高専"),IFERROR(VLOOKUP(入力項目!$S$16,子育て関連マスタ!$I$26:$M$28,4,FALSE),0),
AND(U138&gt;=19,U138&lt;=20,入力項目!$S$16&lt;&gt;"高専"),IFERROR(VLOOKUP(入力項目!$S$17,子育て関連マスタ!$I$32:$M$37,4,FALSE),0),
AND(U138&gt;=21,U138&lt;=22,入力項目!$S$16="高専"),IFERROR(VLOOKUP(入力項目!$S$17,子育て関連マスタ!$I$32:$M$34,4,FALSE),0),
AND(U138&gt;=21,U138&lt;=22,入力項目!$S$16&lt;&gt;"高専"),IFERROR(VLOOKUP(入力項目!$S$17,子育て関連マスタ!$I$32:$M$34,4,FALSE),0),
U138&gt;=23,0
) +
IF($D138=4,
  IFERROR(_xlfn.IFS(
  U138&lt;=入力項目!$S$11,0,
  AND(U138=入力項目!$S$11),IFERROR(VLOOKUP(入力項目!$S$12,子育て関連マスタ!$I$4:$M$5,2,FALSE),0),
  AND(U138=4),IFERROR(VLOOKUP(入力項目!$S$13,子育て関連マスタ!$I$9:$M$12,2,FALSE),0),
  AND(U138=7),IFERROR(VLOOKUP(入力項目!$S$14,子育て関連マスタ!$I$16:$M$17,2,FALSE),0),
  AND(U138=13),IFERROR(VLOOKUP(入力項目!$S$15,子育て関連マスタ!$I$21:$M$22,2,FALSE),0),
  AND(U138=16),IFERROR(VLOOKUP(入力項目!$S$16,子育て関連マスタ!$I$26:$M$28,2,FALSE),0),
  AND(U138=19,入力項目!$S$16&lt;&gt;"高専"),IFERROR(VLOOKUP(入力項目!$S$17,子育て関連マスタ!$I$32:$M$37,2,FALSE),0),
  AND(U138=21,入力項目!$S$16="高専"),IFERROR(VLOOKUP(入力項目!$S$17,子育て関連マスタ!$I$32:$M$37,2,FALSE),0),
  U138&gt;=22,0
  ),0),0
) +
IF(AND(U138&gt;=1,U138&lt;=15),IF($D138=入力項目!$S$8,入力項目!$S$3,0),0) +
IF(AND(U138&gt;=1,U138&lt;=15),IF($D138=5,入力項目!$S$4,0),0) +
IF(AND(U138&gt;=1,U138&lt;=15),IF($D138=12,入力項目!$S$5,0),0) +
IF(AND(入力項目!$S$7=$A138,入力項目!$S$8=$D138),子育て関連マスタ!$C$14,0) +
IFERROR(IF(AND(YEAR(EDATE(DATE(入力項目!$S$7,入力項目!$S$8,1),1))=$A138,MONTH(EDATE(DATE(入力項目!$S$7,入力項目!$S$8,1),1))=$D138),子育て関連マスタ!$C$15,0),0) +
IF(AND(OR(U138=3,U138=5,U138=7),$D138=11),子育て関連マスタ!$C$17,0) +
IF(AND(U138=20,$D138=1),子育て関連マスタ!$C$18,0) +
IF(AND(U138=20,$D138=1),
IFERROR(_xlfn.IFS(
入力項目!$S$10="男",子育て関連マスタ!$C$18,
入力項目!$S$10="女",子育て関連マスタ!$C$19
),0),0
) +
IF(AND(U138&gt;=入力項目!$S$18,U138&lt;=入力項目!$S$19),入力項目!$S$20,0) +
IF(AND(U138&gt;=入力項目!$S$21,U138&lt;=入力項目!$S$22),入力項目!$S$23,0) +
IF(AND(U138&gt;=入力項目!$S$24,U138&lt;=入力項目!$S$25),入力項目!$S$26,0)
)</f>
        <v>0</v>
      </c>
      <c r="AJ138" s="10">
        <f ca="1">-VLOOKUP($D138,月別収支!$A$2:$H$13,7,FALSE)</f>
        <v>-20000</v>
      </c>
    </row>
    <row r="139" spans="1:36" x14ac:dyDescent="0.4">
      <c r="A139">
        <f t="shared" ca="1" si="37"/>
        <v>2036</v>
      </c>
      <c r="B139">
        <f t="shared" ca="1" si="44"/>
        <v>2035</v>
      </c>
      <c r="C139">
        <f t="shared" ca="1" si="45"/>
        <v>12</v>
      </c>
      <c r="D139">
        <f t="shared" ca="1" si="38"/>
        <v>1</v>
      </c>
      <c r="E139" t="str">
        <f t="shared" ca="1" si="39"/>
        <v>2036年1月</v>
      </c>
      <c r="F139">
        <f ca="1">IF(OR(入力項目!$N$5&lt;$A139,AND(入力項目!$N$5=$A139,入力項目!$N$6&lt;$D139)),IF(F138=0,1,IF(G139=12,F138+1,F138)),0)</f>
        <v>11</v>
      </c>
      <c r="G139">
        <f ca="1">IF(OR(入力項目!$N$5&lt;$A139,AND(入力項目!$N$5=$A139,入力項目!$N$6&lt;$D139)),IF(G138=12,1,G138+1),0)</f>
        <v>3</v>
      </c>
      <c r="H139" t="str">
        <f t="shared" ca="1" si="40"/>
        <v>11_3</v>
      </c>
      <c r="I139">
        <f ca="1">IF(
  IFERROR(AND($C139&gt;0,MOD($C139,入力項目!$N$22)=0,$D139=入力項目!$N$23), FALSE),
  1,
  IF(
    AND(I138&gt;0,J138=12),
    IF(I138=入力項目!$N$28, 0, I138+1),
    I138
  )
)</f>
        <v>2</v>
      </c>
      <c r="J139">
        <f ca="1">IF($D139=入力項目!$N$23,1,IFERROR(J138+1,1))</f>
        <v>8</v>
      </c>
      <c r="K139" t="str">
        <f t="shared" ca="1" si="41"/>
        <v>2_8</v>
      </c>
      <c r="L139">
        <f ca="1">L138+IF(入力項目!$D$4=$D139,1,0)</f>
        <v>40</v>
      </c>
      <c r="M139" t="str">
        <f t="shared" ca="1" si="42"/>
        <v>40歳</v>
      </c>
      <c r="N139">
        <f t="shared" ca="1" si="46"/>
        <v>41</v>
      </c>
      <c r="O139" t="str">
        <f t="shared" ca="1" si="43"/>
        <v>41歳</v>
      </c>
      <c r="P139">
        <f t="shared" ca="1" si="47"/>
        <v>15</v>
      </c>
      <c r="Q139">
        <f t="shared" ca="1" si="48"/>
        <v>13</v>
      </c>
      <c r="R139">
        <f t="shared" ca="1" si="49"/>
        <v>2036</v>
      </c>
      <c r="S139">
        <f t="shared" ca="1" si="50"/>
        <v>2036</v>
      </c>
      <c r="T139">
        <f t="shared" ca="1" si="51"/>
        <v>2036</v>
      </c>
      <c r="U139">
        <f t="shared" ca="1" si="52"/>
        <v>2036</v>
      </c>
      <c r="V139" s="10">
        <f t="shared" ca="1" si="53"/>
        <v>16233145</v>
      </c>
      <c r="W139" s="10">
        <f ca="1">IF($L139&lt;その他マスタ!$B$1,VLOOKUP($D139,月別収支!$A$2:$H$13,2,FALSE),その他マスタ!$B$3)+IF(AND($L139=その他マスタ!$B$1,入力項目!$I$9="あり",$D139=入力項目!$D$4),その他マスタ!$B$2,0)</f>
        <v>300000</v>
      </c>
      <c r="X139" s="10">
        <f ca="1">-IF(入力項目!$K$5=TRUE,
IF($F139+$G139&lt;3,VLOOKUP($D139,月別収支!$A$2:$H$13,8,FALSE),0)+IFERROR(VLOOKUP($H139,住宅ローン計算!C:P,13,FALSE),0)+IF($F139&gt;1,IF(OR($G139=3,$G139=6,$G139=9,$G139=12),ROUNDUP(入力項目!$N$18/4,0),0),0),
VLOOKUP($D139,月別収支!$A$2:$H$13,8,FALSE))</f>
        <v>-91090</v>
      </c>
      <c r="Y139" s="10">
        <f ca="1">-VLOOKUP($D139,月別収支!$A$2:$H$13,3,FALSE)</f>
        <v>-75000</v>
      </c>
      <c r="Z139" s="10">
        <f ca="1">-VLOOKUP($D139,月別収支!$A$2:$H$13,4,FALSE)</f>
        <v>-27000</v>
      </c>
      <c r="AA139" s="10">
        <f ca="1">-VLOOKUP($D139,月別収支!$A$2:$H$13,6,FALSE)</f>
        <v>-10000</v>
      </c>
      <c r="AB139" s="10">
        <f ca="1">-(
VLOOKUP($D139,月別収支!$A$2:$H$13,5,FALSE)+IF(AND(入力項目!$I$27&lt;=$A139,ISEVEN($A139-入力項目!$I$27),入力項目!$I$28=$D139),入力項目!$I$26,0)
+IF(入力項目!$K$26=TRUE,
IFERROR(VLOOKUP($K139,マイカーローン計算!C:P,13,FALSE),0),
IFERROR(
  IF(AND($C139&gt;0,MOD($C139,入力項目!$N$22)=0,$D139=入力項目!$N$23),入力項目!$N$24,0),
 0
)
)
)</f>
        <v>-20000</v>
      </c>
      <c r="AC139" s="10">
        <f ca="1">-IF($A139&lt;入力項目!$N$33,入力項目!$N$35,IF(AND($A139=入力項目!$N$33,$D139&lt;=入力項目!$N$34),入力項目!$N$35,0))</f>
        <v>0</v>
      </c>
      <c r="AD139">
        <f ca="1">-(
_xlfn.IFS(
P139&lt;=入力項目!$S$11,0,
AND(P139&gt;=入力項目!$S$11+1,P139&lt;=3),IFERROR(VLOOKUP(入力項目!$S$12,子育て関連マスタ!$I$4:$M$5,4,FALSE),0),
AND(P139&gt;=4,P139&lt;=6),IFERROR(VLOOKUP(入力項目!$S$13,子育て関連マスタ!$I$9:$M$12,4,FALSE),0),
AND(P139&gt;=7,P139&lt;=12),IFERROR(VLOOKUP(入力項目!$S$14,子育て関連マスタ!$I$16:$M$17,4,FALSE),0),
AND(P139&gt;=13,P139&lt;=15),IFERROR(VLOOKUP(入力項目!$S$15,子育て関連マスタ!$I$21:$M$22,4,FALSE),0),
AND(P139&gt;=16,P139&lt;=18),IFERROR(VLOOKUP(入力項目!$S$16,子育て関連マスタ!$I$26:$M$28,4,FALSE),0),
AND(P139&gt;=19,P139&lt;=20,入力項目!$S$16="高専"),IFERROR(VLOOKUP(入力項目!$S$16,子育て関連マスタ!$I$26:$M$28,4,FALSE),0),
AND(P139&gt;=19,P139&lt;=20,入力項目!$S$16&lt;&gt;"高専"),IFERROR(VLOOKUP(入力項目!$S$17,子育て関連マスタ!$I$32:$M$37,4,FALSE),0),
AND(P139&gt;=21,P139&lt;=22,入力項目!$S$16="高専"),IFERROR(VLOOKUP(入力項目!$S$17,子育て関連マスタ!$I$32:$M$34,4,FALSE),0),
AND(P139&gt;=21,P139&lt;=22,入力項目!$S$16&lt;&gt;"高専"),IFERROR(VLOOKUP(入力項目!$S$17,子育て関連マスタ!$I$32:$M$34,4,FALSE),0),
P139&gt;=23,0
) +
IF($D139=4,
  IFERROR(_xlfn.IFS(
  P139&lt;=入力項目!$S$11,0,
  AND(P139=入力項目!$S$11),IFERROR(VLOOKUP(入力項目!$S$12,子育て関連マスタ!$I$4:$M$5,2,FALSE),0),
  AND(P139=4),IFERROR(VLOOKUP(入力項目!$S$13,子育て関連マスタ!$I$9:$M$12,2,FALSE),0),
  AND(P139=7),IFERROR(VLOOKUP(入力項目!$S$14,子育て関連マスタ!$I$16:$M$17,2,FALSE),0),
  AND(P139=13),IFERROR(VLOOKUP(入力項目!$S$15,子育て関連マスタ!$I$21:$M$22,2,FALSE),0),
  AND(P139=16),IFERROR(VLOOKUP(入力項目!$S$16,子育て関連マスタ!$I$26:$M$28,2,FALSE),0),
  AND(P139=19,入力項目!$S$16&lt;&gt;"高専"),IFERROR(VLOOKUP(入力項目!$S$17,子育て関連マスタ!$I$32:$M$37,2,FALSE),0),
  AND(P139=21,入力項目!$S$16="高専"),IFERROR(VLOOKUP(入力項目!$S$17,子育て関連マスタ!$I$32:$M$37,2,FALSE),0),
  P139&gt;=22,0
  ),0),0
) +
IF(AND(P139&gt;=1,P139&lt;=15),IF($D139=入力項目!$S$8,入力項目!$S$3,0),0) +
IF(AND(P139&gt;=1,P139&lt;=15),IF($D139=5,入力項目!$S$4,0),0) +
IF(AND(P139&gt;=1,P139&lt;=15),IF($D139=12,入力項目!$S$5,0),0) +
IF(AND(入力項目!$S$7=$A139,入力項目!$S$8=$D139),子育て関連マスタ!$C$14,0) +
IFERROR(IF(AND(YEAR(EDATE(DATE(入力項目!$S$7,入力項目!$S$8,1),1))=$A139,MONTH(EDATE(DATE(入力項目!$S$7,入力項目!$S$8,1),1))=$D139),子育て関連マスタ!$C$15,0),0) +
IF(AND(OR(P139=3,P139=5,P139=7),$D139=11),子育て関連マスタ!$C$17,0) +
IF(AND(P139=20,$D139=1),子育て関連マスタ!$C$18,0) +
IF(AND(P139=20,$D139=1),
IFERROR(_xlfn.IFS(
入力項目!$S$10="男",子育て関連マスタ!$C$18,
入力項目!$S$10="女",子育て関連マスタ!$C$19
),0),0
) +
IF(AND(P139&gt;=入力項目!$S$18,P139&lt;=入力項目!$S$19),入力項目!$S$20,0) +
IF(AND(P139&gt;=入力項目!$S$21,P139&lt;=入力項目!$S$22),入力項目!$S$23,0) +
IF(AND(P139&gt;=入力項目!$S$24,P139&lt;=入力項目!$S$25),入力項目!$S$26,0)
)</f>
        <v>-45000</v>
      </c>
      <c r="AE139">
        <f ca="1">-(
_xlfn.IFS(
Q139&lt;=入力項目!$S$11,0,
AND(Q139&gt;=入力項目!$S$11+1,Q139&lt;=3),IFERROR(VLOOKUP(入力項目!$S$12,子育て関連マスタ!$I$4:$M$5,4,FALSE),0),
AND(Q139&gt;=4,Q139&lt;=6),IFERROR(VLOOKUP(入力項目!$S$13,子育て関連マスタ!$I$9:$M$12,4,FALSE),0),
AND(Q139&gt;=7,Q139&lt;=12),IFERROR(VLOOKUP(入力項目!$S$14,子育て関連マスタ!$I$16:$M$17,4,FALSE),0),
AND(Q139&gt;=13,Q139&lt;=15),IFERROR(VLOOKUP(入力項目!$S$15,子育て関連マスタ!$I$21:$M$22,4,FALSE),0),
AND(Q139&gt;=16,Q139&lt;=18),IFERROR(VLOOKUP(入力項目!$S$16,子育て関連マスタ!$I$26:$M$28,4,FALSE),0),
AND(Q139&gt;=19,Q139&lt;=20,入力項目!$S$16="高専"),IFERROR(VLOOKUP(入力項目!$S$16,子育て関連マスタ!$I$26:$M$28,4,FALSE),0),
AND(Q139&gt;=19,Q139&lt;=20,入力項目!$S$16&lt;&gt;"高専"),IFERROR(VLOOKUP(入力項目!$S$17,子育て関連マスタ!$I$32:$M$37,4,FALSE),0),
AND(Q139&gt;=21,Q139&lt;=22,入力項目!$S$16="高専"),IFERROR(VLOOKUP(入力項目!$S$17,子育て関連マスタ!$I$32:$M$34,4,FALSE),0),
AND(Q139&gt;=21,Q139&lt;=22,入力項目!$S$16&lt;&gt;"高専"),IFERROR(VLOOKUP(入力項目!$S$17,子育て関連マスタ!$I$32:$M$34,4,FALSE),0),
Q139&gt;=23,0
) +
IF($D139=4,
  IFERROR(_xlfn.IFS(
  Q139&lt;=入力項目!$S$11,0,
  AND(Q139=入力項目!$S$11),IFERROR(VLOOKUP(入力項目!$S$12,子育て関連マスタ!$I$4:$M$5,2,FALSE),0),
  AND(Q139=4),IFERROR(VLOOKUP(入力項目!$S$13,子育て関連マスタ!$I$9:$M$12,2,FALSE),0),
  AND(Q139=7),IFERROR(VLOOKUP(入力項目!$S$14,子育て関連マスタ!$I$16:$M$17,2,FALSE),0),
  AND(Q139=13),IFERROR(VLOOKUP(入力項目!$S$15,子育て関連マスタ!$I$21:$M$22,2,FALSE),0),
  AND(Q139=16),IFERROR(VLOOKUP(入力項目!$S$16,子育て関連マスタ!$I$26:$M$28,2,FALSE),0),
  AND(Q139=19,入力項目!$S$16&lt;&gt;"高専"),IFERROR(VLOOKUP(入力項目!$S$17,子育て関連マスタ!$I$32:$M$37,2,FALSE),0),
  AND(Q139=21,入力項目!$S$16="高専"),IFERROR(VLOOKUP(入力項目!$S$17,子育て関連マスタ!$I$32:$M$37,2,FALSE),0),
  Q139&gt;=22,0
  ),0),0
) +
IF(AND(Q139&gt;=1,Q139&lt;=15),IF($D139=入力項目!$S$8,入力項目!$S$3,0),0) +
IF(AND(Q139&gt;=1,Q139&lt;=15),IF($D139=5,入力項目!$S$4,0),0) +
IF(AND(Q139&gt;=1,Q139&lt;=15),IF($D139=12,入力項目!$S$5,0),0) +
IF(AND(入力項目!$S$7=$A139,入力項目!$S$8=$D139),子育て関連マスタ!$C$14,0) +
IFERROR(IF(AND(YEAR(EDATE(DATE(入力項目!$S$7,入力項目!$S$8,1),1))=$A139,MONTH(EDATE(DATE(入力項目!$S$7,入力項目!$S$8,1),1))=$D139),子育て関連マスタ!$C$15,0),0) +
IF(AND(OR(Q139=3,Q139=5,Q139=7),$D139=11),子育て関連マスタ!$C$17,0) +
IF(AND(Q139=20,$D139=1),子育て関連マスタ!$C$18,0) +
IF(AND(Q139=20,$D139=1),
IFERROR(_xlfn.IFS(
入力項目!$S$10="男",子育て関連マスタ!$C$18,
入力項目!$S$10="女",子育て関連マスタ!$C$19
),0),0
) +
IF(AND(Q139&gt;=入力項目!$S$18,Q139&lt;=入力項目!$S$19),入力項目!$S$20,0) +
IF(AND(Q139&gt;=入力項目!$S$21,Q139&lt;=入力項目!$S$22),入力項目!$S$23,0) +
IF(AND(Q139&gt;=入力項目!$S$24,Q139&lt;=入力項目!$S$25),入力項目!$S$26,0)
)</f>
        <v>-45000</v>
      </c>
      <c r="AF139">
        <f ca="1">-(
_xlfn.IFS(
R139&lt;=入力項目!$S$11,0,
AND(R139&gt;=入力項目!$S$11+1,R139&lt;=3),IFERROR(VLOOKUP(入力項目!$S$12,子育て関連マスタ!$I$4:$M$5,4,FALSE),0),
AND(R139&gt;=4,R139&lt;=6),IFERROR(VLOOKUP(入力項目!$S$13,子育て関連マスタ!$I$9:$M$12,4,FALSE),0),
AND(R139&gt;=7,R139&lt;=12),IFERROR(VLOOKUP(入力項目!$S$14,子育て関連マスタ!$I$16:$M$17,4,FALSE),0),
AND(R139&gt;=13,R139&lt;=15),IFERROR(VLOOKUP(入力項目!$S$15,子育て関連マスタ!$I$21:$M$22,4,FALSE),0),
AND(R139&gt;=16,R139&lt;=18),IFERROR(VLOOKUP(入力項目!$S$16,子育て関連マスタ!$I$26:$M$28,4,FALSE),0),
AND(R139&gt;=19,R139&lt;=20,入力項目!$S$16="高専"),IFERROR(VLOOKUP(入力項目!$S$16,子育て関連マスタ!$I$26:$M$28,4,FALSE),0),
AND(R139&gt;=19,R139&lt;=20,入力項目!$S$16&lt;&gt;"高専"),IFERROR(VLOOKUP(入力項目!$S$17,子育て関連マスタ!$I$32:$M$37,4,FALSE),0),
AND(R139&gt;=21,R139&lt;=22,入力項目!$S$16="高専"),IFERROR(VLOOKUP(入力項目!$S$17,子育て関連マスタ!$I$32:$M$34,4,FALSE),0),
AND(R139&gt;=21,R139&lt;=22,入力項目!$S$16&lt;&gt;"高専"),IFERROR(VLOOKUP(入力項目!$S$17,子育て関連マスタ!$I$32:$M$34,4,FALSE),0),
R139&gt;=23,0
) +
IF($D139=4,
  IFERROR(_xlfn.IFS(
  R139&lt;=入力項目!$S$11,0,
  AND(R139=入力項目!$S$11),IFERROR(VLOOKUP(入力項目!$S$12,子育て関連マスタ!$I$4:$M$5,2,FALSE),0),
  AND(R139=4),IFERROR(VLOOKUP(入力項目!$S$13,子育て関連マスタ!$I$9:$M$12,2,FALSE),0),
  AND(R139=7),IFERROR(VLOOKUP(入力項目!$S$14,子育て関連マスタ!$I$16:$M$17,2,FALSE),0),
  AND(R139=13),IFERROR(VLOOKUP(入力項目!$S$15,子育て関連マスタ!$I$21:$M$22,2,FALSE),0),
  AND(R139=16),IFERROR(VLOOKUP(入力項目!$S$16,子育て関連マスタ!$I$26:$M$28,2,FALSE),0),
  AND(R139=19,入力項目!$S$16&lt;&gt;"高専"),IFERROR(VLOOKUP(入力項目!$S$17,子育て関連マスタ!$I$32:$M$37,2,FALSE),0),
  AND(R139=21,入力項目!$S$16="高専"),IFERROR(VLOOKUP(入力項目!$S$17,子育て関連マスタ!$I$32:$M$37,2,FALSE),0),
  R139&gt;=22,0
  ),0),0
) +
IF(AND(R139&gt;=1,R139&lt;=15),IF($D139=入力項目!$S$8,入力項目!$S$3,0),0) +
IF(AND(R139&gt;=1,R139&lt;=15),IF($D139=5,入力項目!$S$4,0),0) +
IF(AND(R139&gt;=1,R139&lt;=15),IF($D139=12,入力項目!$S$5,0),0) +
IF(AND(入力項目!$S$7=$A139,入力項目!$S$8=$D139),子育て関連マスタ!$C$14,0) +
IFERROR(IF(AND(YEAR(EDATE(DATE(入力項目!$S$7,入力項目!$S$8,1),1))=$A139,MONTH(EDATE(DATE(入力項目!$S$7,入力項目!$S$8,1),1))=$D139),子育て関連マスタ!$C$15,0),0) +
IF(AND(OR(R139=3,R139=5,R139=7),$D139=11),子育て関連マスタ!$C$17,0) +
IF(AND(R139=20,$D139=1),子育て関連マスタ!$C$18,0) +
IF(AND(R139=20,$D139=1),
IFERROR(_xlfn.IFS(
入力項目!$S$10="男",子育て関連マスタ!$C$18,
入力項目!$S$10="女",子育て関連マスタ!$C$19
),0),0
) +
IF(AND(R139&gt;=入力項目!$S$18,R139&lt;=入力項目!$S$19),入力項目!$S$20,0) +
IF(AND(R139&gt;=入力項目!$S$21,R139&lt;=入力項目!$S$22),入力項目!$S$23,0) +
IF(AND(R139&gt;=入力項目!$S$24,R139&lt;=入力項目!$S$25),入力項目!$S$26,0)
)</f>
        <v>0</v>
      </c>
      <c r="AG139">
        <f ca="1">-(
_xlfn.IFS(
S139&lt;=入力項目!$S$11,0,
AND(S139&gt;=入力項目!$S$11+1,S139&lt;=3),IFERROR(VLOOKUP(入力項目!$S$12,子育て関連マスタ!$I$4:$M$5,4,FALSE),0),
AND(S139&gt;=4,S139&lt;=6),IFERROR(VLOOKUP(入力項目!$S$13,子育て関連マスタ!$I$9:$M$12,4,FALSE),0),
AND(S139&gt;=7,S139&lt;=12),IFERROR(VLOOKUP(入力項目!$S$14,子育て関連マスタ!$I$16:$M$17,4,FALSE),0),
AND(S139&gt;=13,S139&lt;=15),IFERROR(VLOOKUP(入力項目!$S$15,子育て関連マスタ!$I$21:$M$22,4,FALSE),0),
AND(S139&gt;=16,S139&lt;=18),IFERROR(VLOOKUP(入力項目!$S$16,子育て関連マスタ!$I$26:$M$28,4,FALSE),0),
AND(S139&gt;=19,S139&lt;=20,入力項目!$S$16="高専"),IFERROR(VLOOKUP(入力項目!$S$16,子育て関連マスタ!$I$26:$M$28,4,FALSE),0),
AND(S139&gt;=19,S139&lt;=20,入力項目!$S$16&lt;&gt;"高専"),IFERROR(VLOOKUP(入力項目!$S$17,子育て関連マスタ!$I$32:$M$37,4,FALSE),0),
AND(S139&gt;=21,S139&lt;=22,入力項目!$S$16="高専"),IFERROR(VLOOKUP(入力項目!$S$17,子育て関連マスタ!$I$32:$M$34,4,FALSE),0),
AND(S139&gt;=21,S139&lt;=22,入力項目!$S$16&lt;&gt;"高専"),IFERROR(VLOOKUP(入力項目!$S$17,子育て関連マスタ!$I$32:$M$34,4,FALSE),0),
S139&gt;=23,0
) +
IF($D139=4,
  IFERROR(_xlfn.IFS(
  S139&lt;=入力項目!$S$11,0,
  AND(S139=入力項目!$S$11),IFERROR(VLOOKUP(入力項目!$S$12,子育て関連マスタ!$I$4:$M$5,2,FALSE),0),
  AND(S139=4),IFERROR(VLOOKUP(入力項目!$S$13,子育て関連マスタ!$I$9:$M$12,2,FALSE),0),
  AND(S139=7),IFERROR(VLOOKUP(入力項目!$S$14,子育て関連マスタ!$I$16:$M$17,2,FALSE),0),
  AND(S139=13),IFERROR(VLOOKUP(入力項目!$S$15,子育て関連マスタ!$I$21:$M$22,2,FALSE),0),
  AND(S139=16),IFERROR(VLOOKUP(入力項目!$S$16,子育て関連マスタ!$I$26:$M$28,2,FALSE),0),
  AND(S139=19,入力項目!$S$16&lt;&gt;"高専"),IFERROR(VLOOKUP(入力項目!$S$17,子育て関連マスタ!$I$32:$M$37,2,FALSE),0),
  AND(S139=21,入力項目!$S$16="高専"),IFERROR(VLOOKUP(入力項目!$S$17,子育て関連マスタ!$I$32:$M$37,2,FALSE),0),
  S139&gt;=22,0
  ),0),0
) +
IF(AND(S139&gt;=1,S139&lt;=15),IF($D139=入力項目!$S$8,入力項目!$S$3,0),0) +
IF(AND(S139&gt;=1,S139&lt;=15),IF($D139=5,入力項目!$S$4,0),0) +
IF(AND(S139&gt;=1,S139&lt;=15),IF($D139=12,入力項目!$S$5,0),0) +
IF(AND(入力項目!$S$7=$A139,入力項目!$S$8=$D139),子育て関連マスタ!$C$14,0) +
IFERROR(IF(AND(YEAR(EDATE(DATE(入力項目!$S$7,入力項目!$S$8,1),1))=$A139,MONTH(EDATE(DATE(入力項目!$S$7,入力項目!$S$8,1),1))=$D139),子育て関連マスタ!$C$15,0),0) +
IF(AND(OR(S139=3,S139=5,S139=7),$D139=11),子育て関連マスタ!$C$17,0) +
IF(AND(S139=20,$D139=1),子育て関連マスタ!$C$18,0) +
IF(AND(S139=20,$D139=1),
IFERROR(_xlfn.IFS(
入力項目!$S$10="男",子育て関連マスタ!$C$18,
入力項目!$S$10="女",子育て関連マスタ!$C$19
),0),0
) +
IF(AND(S139&gt;=入力項目!$S$18,S139&lt;=入力項目!$S$19),入力項目!$S$20,0) +
IF(AND(S139&gt;=入力項目!$S$21,S139&lt;=入力項目!$S$22),入力項目!$S$23,0) +
IF(AND(S139&gt;=入力項目!$S$24,S139&lt;=入力項目!$S$25),入力項目!$S$26,0)
)</f>
        <v>0</v>
      </c>
      <c r="AH139">
        <f ca="1">-(
_xlfn.IFS(
T139&lt;=入力項目!$S$11,0,
AND(T139&gt;=入力項目!$S$11+1,T139&lt;=3),IFERROR(VLOOKUP(入力項目!$S$12,子育て関連マスタ!$I$4:$M$5,4,FALSE),0),
AND(T139&gt;=4,T139&lt;=6),IFERROR(VLOOKUP(入力項目!$S$13,子育て関連マスタ!$I$9:$M$12,4,FALSE),0),
AND(T139&gt;=7,T139&lt;=12),IFERROR(VLOOKUP(入力項目!$S$14,子育て関連マスタ!$I$16:$M$17,4,FALSE),0),
AND(T139&gt;=13,T139&lt;=15),IFERROR(VLOOKUP(入力項目!$S$15,子育て関連マスタ!$I$21:$M$22,4,FALSE),0),
AND(T139&gt;=16,T139&lt;=18),IFERROR(VLOOKUP(入力項目!$S$16,子育て関連マスタ!$I$26:$M$28,4,FALSE),0),
AND(T139&gt;=19,T139&lt;=20,入力項目!$S$16="高専"),IFERROR(VLOOKUP(入力項目!$S$16,子育て関連マスタ!$I$26:$M$28,4,FALSE),0),
AND(T139&gt;=19,T139&lt;=20,入力項目!$S$16&lt;&gt;"高専"),IFERROR(VLOOKUP(入力項目!$S$17,子育て関連マスタ!$I$32:$M$37,4,FALSE),0),
AND(T139&gt;=21,T139&lt;=22,入力項目!$S$16="高専"),IFERROR(VLOOKUP(入力項目!$S$17,子育て関連マスタ!$I$32:$M$34,4,FALSE),0),
AND(T139&gt;=21,T139&lt;=22,入力項目!$S$16&lt;&gt;"高専"),IFERROR(VLOOKUP(入力項目!$S$17,子育て関連マスタ!$I$32:$M$34,4,FALSE),0),
T139&gt;=23,0
) +
IF($D139=4,
  IFERROR(_xlfn.IFS(
  T139&lt;=入力項目!$S$11,0,
  AND(T139=入力項目!$S$11),IFERROR(VLOOKUP(入力項目!$S$12,子育て関連マスタ!$I$4:$M$5,2,FALSE),0),
  AND(T139=4),IFERROR(VLOOKUP(入力項目!$S$13,子育て関連マスタ!$I$9:$M$12,2,FALSE),0),
  AND(T139=7),IFERROR(VLOOKUP(入力項目!$S$14,子育て関連マスタ!$I$16:$M$17,2,FALSE),0),
  AND(T139=13),IFERROR(VLOOKUP(入力項目!$S$15,子育て関連マスタ!$I$21:$M$22,2,FALSE),0),
  AND(T139=16),IFERROR(VLOOKUP(入力項目!$S$16,子育て関連マスタ!$I$26:$M$28,2,FALSE),0),
  AND(T139=19,入力項目!$S$16&lt;&gt;"高専"),IFERROR(VLOOKUP(入力項目!$S$17,子育て関連マスタ!$I$32:$M$37,2,FALSE),0),
  AND(T139=21,入力項目!$S$16="高専"),IFERROR(VLOOKUP(入力項目!$S$17,子育て関連マスタ!$I$32:$M$37,2,FALSE),0),
  T139&gt;=22,0
  ),0),0
) +
IF(AND(T139&gt;=1,T139&lt;=15),IF($D139=入力項目!$S$8,入力項目!$S$3,0),0) +
IF(AND(T139&gt;=1,T139&lt;=15),IF($D139=5,入力項目!$S$4,0),0) +
IF(AND(T139&gt;=1,T139&lt;=15),IF($D139=12,入力項目!$S$5,0),0) +
IF(AND(入力項目!$S$7=$A139,入力項目!$S$8=$D139),子育て関連マスタ!$C$14,0) +
IFERROR(IF(AND(YEAR(EDATE(DATE(入力項目!$S$7,入力項目!$S$8,1),1))=$A139,MONTH(EDATE(DATE(入力項目!$S$7,入力項目!$S$8,1),1))=$D139),子育て関連マスタ!$C$15,0),0) +
IF(AND(OR(T139=3,T139=5,T139=7),$D139=11),子育て関連マスタ!$C$17,0) +
IF(AND(T139=20,$D139=1),子育て関連マスタ!$C$18,0) +
IF(AND(T139=20,$D139=1),
IFERROR(_xlfn.IFS(
入力項目!$S$10="男",子育て関連マスタ!$C$18,
入力項目!$S$10="女",子育て関連マスタ!$C$19
),0),0
) +
IF(AND(T139&gt;=入力項目!$S$18,T139&lt;=入力項目!$S$19),入力項目!$S$20,0) +
IF(AND(T139&gt;=入力項目!$S$21,T139&lt;=入力項目!$S$22),入力項目!$S$23,0) +
IF(AND(T139&gt;=入力項目!$S$24,T139&lt;=入力項目!$S$25),入力項目!$S$26,0)
)</f>
        <v>0</v>
      </c>
      <c r="AI139">
        <f ca="1">-(
_xlfn.IFS(
U139&lt;=入力項目!$S$11,0,
AND(U139&gt;=入力項目!$S$11+1,U139&lt;=3),IFERROR(VLOOKUP(入力項目!$S$12,子育て関連マスタ!$I$4:$M$5,4,FALSE),0),
AND(U139&gt;=4,U139&lt;=6),IFERROR(VLOOKUP(入力項目!$S$13,子育て関連マスタ!$I$9:$M$12,4,FALSE),0),
AND(U139&gt;=7,U139&lt;=12),IFERROR(VLOOKUP(入力項目!$S$14,子育て関連マスタ!$I$16:$M$17,4,FALSE),0),
AND(U139&gt;=13,U139&lt;=15),IFERROR(VLOOKUP(入力項目!$S$15,子育て関連マスタ!$I$21:$M$22,4,FALSE),0),
AND(U139&gt;=16,U139&lt;=18),IFERROR(VLOOKUP(入力項目!$S$16,子育て関連マスタ!$I$26:$M$28,4,FALSE),0),
AND(U139&gt;=19,U139&lt;=20,入力項目!$S$16="高専"),IFERROR(VLOOKUP(入力項目!$S$16,子育て関連マスタ!$I$26:$M$28,4,FALSE),0),
AND(U139&gt;=19,U139&lt;=20,入力項目!$S$16&lt;&gt;"高専"),IFERROR(VLOOKUP(入力項目!$S$17,子育て関連マスタ!$I$32:$M$37,4,FALSE),0),
AND(U139&gt;=21,U139&lt;=22,入力項目!$S$16="高専"),IFERROR(VLOOKUP(入力項目!$S$17,子育て関連マスタ!$I$32:$M$34,4,FALSE),0),
AND(U139&gt;=21,U139&lt;=22,入力項目!$S$16&lt;&gt;"高専"),IFERROR(VLOOKUP(入力項目!$S$17,子育て関連マスタ!$I$32:$M$34,4,FALSE),0),
U139&gt;=23,0
) +
IF($D139=4,
  IFERROR(_xlfn.IFS(
  U139&lt;=入力項目!$S$11,0,
  AND(U139=入力項目!$S$11),IFERROR(VLOOKUP(入力項目!$S$12,子育て関連マスタ!$I$4:$M$5,2,FALSE),0),
  AND(U139=4),IFERROR(VLOOKUP(入力項目!$S$13,子育て関連マスタ!$I$9:$M$12,2,FALSE),0),
  AND(U139=7),IFERROR(VLOOKUP(入力項目!$S$14,子育て関連マスタ!$I$16:$M$17,2,FALSE),0),
  AND(U139=13),IFERROR(VLOOKUP(入力項目!$S$15,子育て関連マスタ!$I$21:$M$22,2,FALSE),0),
  AND(U139=16),IFERROR(VLOOKUP(入力項目!$S$16,子育て関連マスタ!$I$26:$M$28,2,FALSE),0),
  AND(U139=19,入力項目!$S$16&lt;&gt;"高専"),IFERROR(VLOOKUP(入力項目!$S$17,子育て関連マスタ!$I$32:$M$37,2,FALSE),0),
  AND(U139=21,入力項目!$S$16="高専"),IFERROR(VLOOKUP(入力項目!$S$17,子育て関連マスタ!$I$32:$M$37,2,FALSE),0),
  U139&gt;=22,0
  ),0),0
) +
IF(AND(U139&gt;=1,U139&lt;=15),IF($D139=入力項目!$S$8,入力項目!$S$3,0),0) +
IF(AND(U139&gt;=1,U139&lt;=15),IF($D139=5,入力項目!$S$4,0),0) +
IF(AND(U139&gt;=1,U139&lt;=15),IF($D139=12,入力項目!$S$5,0),0) +
IF(AND(入力項目!$S$7=$A139,入力項目!$S$8=$D139),子育て関連マスタ!$C$14,0) +
IFERROR(IF(AND(YEAR(EDATE(DATE(入力項目!$S$7,入力項目!$S$8,1),1))=$A139,MONTH(EDATE(DATE(入力項目!$S$7,入力項目!$S$8,1),1))=$D139),子育て関連マスタ!$C$15,0),0) +
IF(AND(OR(U139=3,U139=5,U139=7),$D139=11),子育て関連マスタ!$C$17,0) +
IF(AND(U139=20,$D139=1),子育て関連マスタ!$C$18,0) +
IF(AND(U139=20,$D139=1),
IFERROR(_xlfn.IFS(
入力項目!$S$10="男",子育て関連マスタ!$C$18,
入力項目!$S$10="女",子育て関連マスタ!$C$19
),0),0
) +
IF(AND(U139&gt;=入力項目!$S$18,U139&lt;=入力項目!$S$19),入力項目!$S$20,0) +
IF(AND(U139&gt;=入力項目!$S$21,U139&lt;=入力項目!$S$22),入力項目!$S$23,0) +
IF(AND(U139&gt;=入力項目!$S$24,U139&lt;=入力項目!$S$25),入力項目!$S$26,0)
)</f>
        <v>0</v>
      </c>
      <c r="AJ139" s="10">
        <f ca="1">-VLOOKUP($D139,月別収支!$A$2:$H$13,7,FALSE)</f>
        <v>-20000</v>
      </c>
    </row>
    <row r="140" spans="1:36" x14ac:dyDescent="0.4">
      <c r="A140">
        <f t="shared" ca="1" si="37"/>
        <v>2036</v>
      </c>
      <c r="B140">
        <f t="shared" ca="1" si="44"/>
        <v>2035</v>
      </c>
      <c r="C140">
        <f t="shared" ca="1" si="45"/>
        <v>12</v>
      </c>
      <c r="D140">
        <f t="shared" ca="1" si="38"/>
        <v>2</v>
      </c>
      <c r="E140" t="str">
        <f t="shared" ca="1" si="39"/>
        <v>2036年2月</v>
      </c>
      <c r="F140">
        <f ca="1">IF(OR(入力項目!$N$5&lt;$A140,AND(入力項目!$N$5=$A140,入力項目!$N$6&lt;$D140)),IF(F139=0,1,IF(G140=12,F139+1,F139)),0)</f>
        <v>11</v>
      </c>
      <c r="G140">
        <f ca="1">IF(OR(入力項目!$N$5&lt;$A140,AND(入力項目!$N$5=$A140,入力項目!$N$6&lt;$D140)),IF(G139=12,1,G139+1),0)</f>
        <v>4</v>
      </c>
      <c r="H140" t="str">
        <f t="shared" ca="1" si="40"/>
        <v>11_4</v>
      </c>
      <c r="I140">
        <f ca="1">IF(
  IFERROR(AND($C140&gt;0,MOD($C140,入力項目!$N$22)=0,$D140=入力項目!$N$23), FALSE),
  1,
  IF(
    AND(I139&gt;0,J139=12),
    IF(I139=入力項目!$N$28, 0, I139+1),
    I139
  )
)</f>
        <v>2</v>
      </c>
      <c r="J140">
        <f ca="1">IF($D140=入力項目!$N$23,1,IFERROR(J139+1,1))</f>
        <v>9</v>
      </c>
      <c r="K140" t="str">
        <f t="shared" ca="1" si="41"/>
        <v>2_9</v>
      </c>
      <c r="L140">
        <f ca="1">L139+IF(入力項目!$D$4=$D140,1,0)</f>
        <v>40</v>
      </c>
      <c r="M140" t="str">
        <f t="shared" ca="1" si="42"/>
        <v>40歳</v>
      </c>
      <c r="N140">
        <f t="shared" ca="1" si="46"/>
        <v>41</v>
      </c>
      <c r="O140" t="str">
        <f t="shared" ca="1" si="43"/>
        <v>41歳</v>
      </c>
      <c r="P140">
        <f t="shared" ca="1" si="47"/>
        <v>15</v>
      </c>
      <c r="Q140">
        <f t="shared" ca="1" si="48"/>
        <v>13</v>
      </c>
      <c r="R140">
        <f t="shared" ca="1" si="49"/>
        <v>2036</v>
      </c>
      <c r="S140">
        <f t="shared" ca="1" si="50"/>
        <v>2036</v>
      </c>
      <c r="T140">
        <f t="shared" ca="1" si="51"/>
        <v>2036</v>
      </c>
      <c r="U140">
        <f t="shared" ca="1" si="52"/>
        <v>2036</v>
      </c>
      <c r="V140" s="10">
        <f t="shared" ca="1" si="53"/>
        <v>16237555</v>
      </c>
      <c r="W140" s="10">
        <f ca="1">IF($L140&lt;その他マスタ!$B$1,VLOOKUP($D140,月別収支!$A$2:$H$13,2,FALSE),その他マスタ!$B$3)+IF(AND($L140=その他マスタ!$B$1,入力項目!$I$9="あり",$D140=入力項目!$D$4),その他マスタ!$B$2,0)</f>
        <v>300000</v>
      </c>
      <c r="X140" s="10">
        <f ca="1">-IF(入力項目!$K$5=TRUE,
IF($F140+$G140&lt;3,VLOOKUP($D140,月別収支!$A$2:$H$13,8,FALSE),0)+IFERROR(VLOOKUP($H140,住宅ローン計算!C:P,13,FALSE),0)+IF($F140&gt;1,IF(OR($G140=3,$G140=6,$G140=9,$G140=12),ROUNDUP(入力項目!$N$18/4,0),0),0),
VLOOKUP($D140,月別収支!$A$2:$H$13,8,FALSE))</f>
        <v>-53590</v>
      </c>
      <c r="Y140" s="10">
        <f ca="1">-VLOOKUP($D140,月別収支!$A$2:$H$13,3,FALSE)</f>
        <v>-75000</v>
      </c>
      <c r="Z140" s="10">
        <f ca="1">-VLOOKUP($D140,月別収支!$A$2:$H$13,4,FALSE)</f>
        <v>-27000</v>
      </c>
      <c r="AA140" s="10">
        <f ca="1">-VLOOKUP($D140,月別収支!$A$2:$H$13,6,FALSE)</f>
        <v>-10000</v>
      </c>
      <c r="AB140" s="10">
        <f ca="1">-(
VLOOKUP($D140,月別収支!$A$2:$H$13,5,FALSE)+IF(AND(入力項目!$I$27&lt;=$A140,ISEVEN($A140-入力項目!$I$27),入力項目!$I$28=$D140),入力項目!$I$26,0)
+IF(入力項目!$K$26=TRUE,
IFERROR(VLOOKUP($K140,マイカーローン計算!C:P,13,FALSE),0),
IFERROR(
  IF(AND($C140&gt;0,MOD($C140,入力項目!$N$22)=0,$D140=入力項目!$N$23),入力項目!$N$24,0),
 0
)
)
)</f>
        <v>-20000</v>
      </c>
      <c r="AC140" s="10">
        <f ca="1">-IF($A140&lt;入力項目!$N$33,入力項目!$N$35,IF(AND($A140=入力項目!$N$33,$D140&lt;=入力項目!$N$34),入力項目!$N$35,0))</f>
        <v>0</v>
      </c>
      <c r="AD140">
        <f ca="1">-(
_xlfn.IFS(
P140&lt;=入力項目!$S$11,0,
AND(P140&gt;=入力項目!$S$11+1,P140&lt;=3),IFERROR(VLOOKUP(入力項目!$S$12,子育て関連マスタ!$I$4:$M$5,4,FALSE),0),
AND(P140&gt;=4,P140&lt;=6),IFERROR(VLOOKUP(入力項目!$S$13,子育て関連マスタ!$I$9:$M$12,4,FALSE),0),
AND(P140&gt;=7,P140&lt;=12),IFERROR(VLOOKUP(入力項目!$S$14,子育て関連マスタ!$I$16:$M$17,4,FALSE),0),
AND(P140&gt;=13,P140&lt;=15),IFERROR(VLOOKUP(入力項目!$S$15,子育て関連マスタ!$I$21:$M$22,4,FALSE),0),
AND(P140&gt;=16,P140&lt;=18),IFERROR(VLOOKUP(入力項目!$S$16,子育て関連マスタ!$I$26:$M$28,4,FALSE),0),
AND(P140&gt;=19,P140&lt;=20,入力項目!$S$16="高専"),IFERROR(VLOOKUP(入力項目!$S$16,子育て関連マスタ!$I$26:$M$28,4,FALSE),0),
AND(P140&gt;=19,P140&lt;=20,入力項目!$S$16&lt;&gt;"高専"),IFERROR(VLOOKUP(入力項目!$S$17,子育て関連マスタ!$I$32:$M$37,4,FALSE),0),
AND(P140&gt;=21,P140&lt;=22,入力項目!$S$16="高専"),IFERROR(VLOOKUP(入力項目!$S$17,子育て関連マスタ!$I$32:$M$34,4,FALSE),0),
AND(P140&gt;=21,P140&lt;=22,入力項目!$S$16&lt;&gt;"高専"),IFERROR(VLOOKUP(入力項目!$S$17,子育て関連マスタ!$I$32:$M$34,4,FALSE),0),
P140&gt;=23,0
) +
IF($D140=4,
  IFERROR(_xlfn.IFS(
  P140&lt;=入力項目!$S$11,0,
  AND(P140=入力項目!$S$11),IFERROR(VLOOKUP(入力項目!$S$12,子育て関連マスタ!$I$4:$M$5,2,FALSE),0),
  AND(P140=4),IFERROR(VLOOKUP(入力項目!$S$13,子育て関連マスタ!$I$9:$M$12,2,FALSE),0),
  AND(P140=7),IFERROR(VLOOKUP(入力項目!$S$14,子育て関連マスタ!$I$16:$M$17,2,FALSE),0),
  AND(P140=13),IFERROR(VLOOKUP(入力項目!$S$15,子育て関連マスタ!$I$21:$M$22,2,FALSE),0),
  AND(P140=16),IFERROR(VLOOKUP(入力項目!$S$16,子育て関連マスタ!$I$26:$M$28,2,FALSE),0),
  AND(P140=19,入力項目!$S$16&lt;&gt;"高専"),IFERROR(VLOOKUP(入力項目!$S$17,子育て関連マスタ!$I$32:$M$37,2,FALSE),0),
  AND(P140=21,入力項目!$S$16="高専"),IFERROR(VLOOKUP(入力項目!$S$17,子育て関連マスタ!$I$32:$M$37,2,FALSE),0),
  P140&gt;=22,0
  ),0),0
) +
IF(AND(P140&gt;=1,P140&lt;=15),IF($D140=入力項目!$S$8,入力項目!$S$3,0),0) +
IF(AND(P140&gt;=1,P140&lt;=15),IF($D140=5,入力項目!$S$4,0),0) +
IF(AND(P140&gt;=1,P140&lt;=15),IF($D140=12,入力項目!$S$5,0),0) +
IF(AND(入力項目!$S$7=$A140,入力項目!$S$8=$D140),子育て関連マスタ!$C$14,0) +
IFERROR(IF(AND(YEAR(EDATE(DATE(入力項目!$S$7,入力項目!$S$8,1),1))=$A140,MONTH(EDATE(DATE(入力項目!$S$7,入力項目!$S$8,1),1))=$D140),子育て関連マスタ!$C$15,0),0) +
IF(AND(OR(P140=3,P140=5,P140=7),$D140=11),子育て関連マスタ!$C$17,0) +
IF(AND(P140=20,$D140=1),子育て関連マスタ!$C$18,0) +
IF(AND(P140=20,$D140=1),
IFERROR(_xlfn.IFS(
入力項目!$S$10="男",子育て関連マスタ!$C$18,
入力項目!$S$10="女",子育て関連マスタ!$C$19
),0),0
) +
IF(AND(P140&gt;=入力項目!$S$18,P140&lt;=入力項目!$S$19),入力項目!$S$20,0) +
IF(AND(P140&gt;=入力項目!$S$21,P140&lt;=入力項目!$S$22),入力項目!$S$23,0) +
IF(AND(P140&gt;=入力項目!$S$24,P140&lt;=入力項目!$S$25),入力項目!$S$26,0)
)</f>
        <v>-45000</v>
      </c>
      <c r="AE140">
        <f ca="1">-(
_xlfn.IFS(
Q140&lt;=入力項目!$S$11,0,
AND(Q140&gt;=入力項目!$S$11+1,Q140&lt;=3),IFERROR(VLOOKUP(入力項目!$S$12,子育て関連マスタ!$I$4:$M$5,4,FALSE),0),
AND(Q140&gt;=4,Q140&lt;=6),IFERROR(VLOOKUP(入力項目!$S$13,子育て関連マスタ!$I$9:$M$12,4,FALSE),0),
AND(Q140&gt;=7,Q140&lt;=12),IFERROR(VLOOKUP(入力項目!$S$14,子育て関連マスタ!$I$16:$M$17,4,FALSE),0),
AND(Q140&gt;=13,Q140&lt;=15),IFERROR(VLOOKUP(入力項目!$S$15,子育て関連マスタ!$I$21:$M$22,4,FALSE),0),
AND(Q140&gt;=16,Q140&lt;=18),IFERROR(VLOOKUP(入力項目!$S$16,子育て関連マスタ!$I$26:$M$28,4,FALSE),0),
AND(Q140&gt;=19,Q140&lt;=20,入力項目!$S$16="高専"),IFERROR(VLOOKUP(入力項目!$S$16,子育て関連マスタ!$I$26:$M$28,4,FALSE),0),
AND(Q140&gt;=19,Q140&lt;=20,入力項目!$S$16&lt;&gt;"高専"),IFERROR(VLOOKUP(入力項目!$S$17,子育て関連マスタ!$I$32:$M$37,4,FALSE),0),
AND(Q140&gt;=21,Q140&lt;=22,入力項目!$S$16="高専"),IFERROR(VLOOKUP(入力項目!$S$17,子育て関連マスタ!$I$32:$M$34,4,FALSE),0),
AND(Q140&gt;=21,Q140&lt;=22,入力項目!$S$16&lt;&gt;"高専"),IFERROR(VLOOKUP(入力項目!$S$17,子育て関連マスタ!$I$32:$M$34,4,FALSE),0),
Q140&gt;=23,0
) +
IF($D140=4,
  IFERROR(_xlfn.IFS(
  Q140&lt;=入力項目!$S$11,0,
  AND(Q140=入力項目!$S$11),IFERROR(VLOOKUP(入力項目!$S$12,子育て関連マスタ!$I$4:$M$5,2,FALSE),0),
  AND(Q140=4),IFERROR(VLOOKUP(入力項目!$S$13,子育て関連マスタ!$I$9:$M$12,2,FALSE),0),
  AND(Q140=7),IFERROR(VLOOKUP(入力項目!$S$14,子育て関連マスタ!$I$16:$M$17,2,FALSE),0),
  AND(Q140=13),IFERROR(VLOOKUP(入力項目!$S$15,子育て関連マスタ!$I$21:$M$22,2,FALSE),0),
  AND(Q140=16),IFERROR(VLOOKUP(入力項目!$S$16,子育て関連マスタ!$I$26:$M$28,2,FALSE),0),
  AND(Q140=19,入力項目!$S$16&lt;&gt;"高専"),IFERROR(VLOOKUP(入力項目!$S$17,子育て関連マスタ!$I$32:$M$37,2,FALSE),0),
  AND(Q140=21,入力項目!$S$16="高専"),IFERROR(VLOOKUP(入力項目!$S$17,子育て関連マスタ!$I$32:$M$37,2,FALSE),0),
  Q140&gt;=22,0
  ),0),0
) +
IF(AND(Q140&gt;=1,Q140&lt;=15),IF($D140=入力項目!$S$8,入力項目!$S$3,0),0) +
IF(AND(Q140&gt;=1,Q140&lt;=15),IF($D140=5,入力項目!$S$4,0),0) +
IF(AND(Q140&gt;=1,Q140&lt;=15),IF($D140=12,入力項目!$S$5,0),0) +
IF(AND(入力項目!$S$7=$A140,入力項目!$S$8=$D140),子育て関連マスタ!$C$14,0) +
IFERROR(IF(AND(YEAR(EDATE(DATE(入力項目!$S$7,入力項目!$S$8,1),1))=$A140,MONTH(EDATE(DATE(入力項目!$S$7,入力項目!$S$8,1),1))=$D140),子育て関連マスタ!$C$15,0),0) +
IF(AND(OR(Q140=3,Q140=5,Q140=7),$D140=11),子育て関連マスタ!$C$17,0) +
IF(AND(Q140=20,$D140=1),子育て関連マスタ!$C$18,0) +
IF(AND(Q140=20,$D140=1),
IFERROR(_xlfn.IFS(
入力項目!$S$10="男",子育て関連マスタ!$C$18,
入力項目!$S$10="女",子育て関連マスタ!$C$19
),0),0
) +
IF(AND(Q140&gt;=入力項目!$S$18,Q140&lt;=入力項目!$S$19),入力項目!$S$20,0) +
IF(AND(Q140&gt;=入力項目!$S$21,Q140&lt;=入力項目!$S$22),入力項目!$S$23,0) +
IF(AND(Q140&gt;=入力項目!$S$24,Q140&lt;=入力項目!$S$25),入力項目!$S$26,0)
)</f>
        <v>-45000</v>
      </c>
      <c r="AF140">
        <f ca="1">-(
_xlfn.IFS(
R140&lt;=入力項目!$S$11,0,
AND(R140&gt;=入力項目!$S$11+1,R140&lt;=3),IFERROR(VLOOKUP(入力項目!$S$12,子育て関連マスタ!$I$4:$M$5,4,FALSE),0),
AND(R140&gt;=4,R140&lt;=6),IFERROR(VLOOKUP(入力項目!$S$13,子育て関連マスタ!$I$9:$M$12,4,FALSE),0),
AND(R140&gt;=7,R140&lt;=12),IFERROR(VLOOKUP(入力項目!$S$14,子育て関連マスタ!$I$16:$M$17,4,FALSE),0),
AND(R140&gt;=13,R140&lt;=15),IFERROR(VLOOKUP(入力項目!$S$15,子育て関連マスタ!$I$21:$M$22,4,FALSE),0),
AND(R140&gt;=16,R140&lt;=18),IFERROR(VLOOKUP(入力項目!$S$16,子育て関連マスタ!$I$26:$M$28,4,FALSE),0),
AND(R140&gt;=19,R140&lt;=20,入力項目!$S$16="高専"),IFERROR(VLOOKUP(入力項目!$S$16,子育て関連マスタ!$I$26:$M$28,4,FALSE),0),
AND(R140&gt;=19,R140&lt;=20,入力項目!$S$16&lt;&gt;"高専"),IFERROR(VLOOKUP(入力項目!$S$17,子育て関連マスタ!$I$32:$M$37,4,FALSE),0),
AND(R140&gt;=21,R140&lt;=22,入力項目!$S$16="高専"),IFERROR(VLOOKUP(入力項目!$S$17,子育て関連マスタ!$I$32:$M$34,4,FALSE),0),
AND(R140&gt;=21,R140&lt;=22,入力項目!$S$16&lt;&gt;"高専"),IFERROR(VLOOKUP(入力項目!$S$17,子育て関連マスタ!$I$32:$M$34,4,FALSE),0),
R140&gt;=23,0
) +
IF($D140=4,
  IFERROR(_xlfn.IFS(
  R140&lt;=入力項目!$S$11,0,
  AND(R140=入力項目!$S$11),IFERROR(VLOOKUP(入力項目!$S$12,子育て関連マスタ!$I$4:$M$5,2,FALSE),0),
  AND(R140=4),IFERROR(VLOOKUP(入力項目!$S$13,子育て関連マスタ!$I$9:$M$12,2,FALSE),0),
  AND(R140=7),IFERROR(VLOOKUP(入力項目!$S$14,子育て関連マスタ!$I$16:$M$17,2,FALSE),0),
  AND(R140=13),IFERROR(VLOOKUP(入力項目!$S$15,子育て関連マスタ!$I$21:$M$22,2,FALSE),0),
  AND(R140=16),IFERROR(VLOOKUP(入力項目!$S$16,子育て関連マスタ!$I$26:$M$28,2,FALSE),0),
  AND(R140=19,入力項目!$S$16&lt;&gt;"高専"),IFERROR(VLOOKUP(入力項目!$S$17,子育て関連マスタ!$I$32:$M$37,2,FALSE),0),
  AND(R140=21,入力項目!$S$16="高専"),IFERROR(VLOOKUP(入力項目!$S$17,子育て関連マスタ!$I$32:$M$37,2,FALSE),0),
  R140&gt;=22,0
  ),0),0
) +
IF(AND(R140&gt;=1,R140&lt;=15),IF($D140=入力項目!$S$8,入力項目!$S$3,0),0) +
IF(AND(R140&gt;=1,R140&lt;=15),IF($D140=5,入力項目!$S$4,0),0) +
IF(AND(R140&gt;=1,R140&lt;=15),IF($D140=12,入力項目!$S$5,0),0) +
IF(AND(入力項目!$S$7=$A140,入力項目!$S$8=$D140),子育て関連マスタ!$C$14,0) +
IFERROR(IF(AND(YEAR(EDATE(DATE(入力項目!$S$7,入力項目!$S$8,1),1))=$A140,MONTH(EDATE(DATE(入力項目!$S$7,入力項目!$S$8,1),1))=$D140),子育て関連マスタ!$C$15,0),0) +
IF(AND(OR(R140=3,R140=5,R140=7),$D140=11),子育て関連マスタ!$C$17,0) +
IF(AND(R140=20,$D140=1),子育て関連マスタ!$C$18,0) +
IF(AND(R140=20,$D140=1),
IFERROR(_xlfn.IFS(
入力項目!$S$10="男",子育て関連マスタ!$C$18,
入力項目!$S$10="女",子育て関連マスタ!$C$19
),0),0
) +
IF(AND(R140&gt;=入力項目!$S$18,R140&lt;=入力項目!$S$19),入力項目!$S$20,0) +
IF(AND(R140&gt;=入力項目!$S$21,R140&lt;=入力項目!$S$22),入力項目!$S$23,0) +
IF(AND(R140&gt;=入力項目!$S$24,R140&lt;=入力項目!$S$25),入力項目!$S$26,0)
)</f>
        <v>0</v>
      </c>
      <c r="AG140">
        <f ca="1">-(
_xlfn.IFS(
S140&lt;=入力項目!$S$11,0,
AND(S140&gt;=入力項目!$S$11+1,S140&lt;=3),IFERROR(VLOOKUP(入力項目!$S$12,子育て関連マスタ!$I$4:$M$5,4,FALSE),0),
AND(S140&gt;=4,S140&lt;=6),IFERROR(VLOOKUP(入力項目!$S$13,子育て関連マスタ!$I$9:$M$12,4,FALSE),0),
AND(S140&gt;=7,S140&lt;=12),IFERROR(VLOOKUP(入力項目!$S$14,子育て関連マスタ!$I$16:$M$17,4,FALSE),0),
AND(S140&gt;=13,S140&lt;=15),IFERROR(VLOOKUP(入力項目!$S$15,子育て関連マスタ!$I$21:$M$22,4,FALSE),0),
AND(S140&gt;=16,S140&lt;=18),IFERROR(VLOOKUP(入力項目!$S$16,子育て関連マスタ!$I$26:$M$28,4,FALSE),0),
AND(S140&gt;=19,S140&lt;=20,入力項目!$S$16="高専"),IFERROR(VLOOKUP(入力項目!$S$16,子育て関連マスタ!$I$26:$M$28,4,FALSE),0),
AND(S140&gt;=19,S140&lt;=20,入力項目!$S$16&lt;&gt;"高専"),IFERROR(VLOOKUP(入力項目!$S$17,子育て関連マスタ!$I$32:$M$37,4,FALSE),0),
AND(S140&gt;=21,S140&lt;=22,入力項目!$S$16="高専"),IFERROR(VLOOKUP(入力項目!$S$17,子育て関連マスタ!$I$32:$M$34,4,FALSE),0),
AND(S140&gt;=21,S140&lt;=22,入力項目!$S$16&lt;&gt;"高専"),IFERROR(VLOOKUP(入力項目!$S$17,子育て関連マスタ!$I$32:$M$34,4,FALSE),0),
S140&gt;=23,0
) +
IF($D140=4,
  IFERROR(_xlfn.IFS(
  S140&lt;=入力項目!$S$11,0,
  AND(S140=入力項目!$S$11),IFERROR(VLOOKUP(入力項目!$S$12,子育て関連マスタ!$I$4:$M$5,2,FALSE),0),
  AND(S140=4),IFERROR(VLOOKUP(入力項目!$S$13,子育て関連マスタ!$I$9:$M$12,2,FALSE),0),
  AND(S140=7),IFERROR(VLOOKUP(入力項目!$S$14,子育て関連マスタ!$I$16:$M$17,2,FALSE),0),
  AND(S140=13),IFERROR(VLOOKUP(入力項目!$S$15,子育て関連マスタ!$I$21:$M$22,2,FALSE),0),
  AND(S140=16),IFERROR(VLOOKUP(入力項目!$S$16,子育て関連マスタ!$I$26:$M$28,2,FALSE),0),
  AND(S140=19,入力項目!$S$16&lt;&gt;"高専"),IFERROR(VLOOKUP(入力項目!$S$17,子育て関連マスタ!$I$32:$M$37,2,FALSE),0),
  AND(S140=21,入力項目!$S$16="高専"),IFERROR(VLOOKUP(入力項目!$S$17,子育て関連マスタ!$I$32:$M$37,2,FALSE),0),
  S140&gt;=22,0
  ),0),0
) +
IF(AND(S140&gt;=1,S140&lt;=15),IF($D140=入力項目!$S$8,入力項目!$S$3,0),0) +
IF(AND(S140&gt;=1,S140&lt;=15),IF($D140=5,入力項目!$S$4,0),0) +
IF(AND(S140&gt;=1,S140&lt;=15),IF($D140=12,入力項目!$S$5,0),0) +
IF(AND(入力項目!$S$7=$A140,入力項目!$S$8=$D140),子育て関連マスタ!$C$14,0) +
IFERROR(IF(AND(YEAR(EDATE(DATE(入力項目!$S$7,入力項目!$S$8,1),1))=$A140,MONTH(EDATE(DATE(入力項目!$S$7,入力項目!$S$8,1),1))=$D140),子育て関連マスタ!$C$15,0),0) +
IF(AND(OR(S140=3,S140=5,S140=7),$D140=11),子育て関連マスタ!$C$17,0) +
IF(AND(S140=20,$D140=1),子育て関連マスタ!$C$18,0) +
IF(AND(S140=20,$D140=1),
IFERROR(_xlfn.IFS(
入力項目!$S$10="男",子育て関連マスタ!$C$18,
入力項目!$S$10="女",子育て関連マスタ!$C$19
),0),0
) +
IF(AND(S140&gt;=入力項目!$S$18,S140&lt;=入力項目!$S$19),入力項目!$S$20,0) +
IF(AND(S140&gt;=入力項目!$S$21,S140&lt;=入力項目!$S$22),入力項目!$S$23,0) +
IF(AND(S140&gt;=入力項目!$S$24,S140&lt;=入力項目!$S$25),入力項目!$S$26,0)
)</f>
        <v>0</v>
      </c>
      <c r="AH140">
        <f ca="1">-(
_xlfn.IFS(
T140&lt;=入力項目!$S$11,0,
AND(T140&gt;=入力項目!$S$11+1,T140&lt;=3),IFERROR(VLOOKUP(入力項目!$S$12,子育て関連マスタ!$I$4:$M$5,4,FALSE),0),
AND(T140&gt;=4,T140&lt;=6),IFERROR(VLOOKUP(入力項目!$S$13,子育て関連マスタ!$I$9:$M$12,4,FALSE),0),
AND(T140&gt;=7,T140&lt;=12),IFERROR(VLOOKUP(入力項目!$S$14,子育て関連マスタ!$I$16:$M$17,4,FALSE),0),
AND(T140&gt;=13,T140&lt;=15),IFERROR(VLOOKUP(入力項目!$S$15,子育て関連マスタ!$I$21:$M$22,4,FALSE),0),
AND(T140&gt;=16,T140&lt;=18),IFERROR(VLOOKUP(入力項目!$S$16,子育て関連マスタ!$I$26:$M$28,4,FALSE),0),
AND(T140&gt;=19,T140&lt;=20,入力項目!$S$16="高専"),IFERROR(VLOOKUP(入力項目!$S$16,子育て関連マスタ!$I$26:$M$28,4,FALSE),0),
AND(T140&gt;=19,T140&lt;=20,入力項目!$S$16&lt;&gt;"高専"),IFERROR(VLOOKUP(入力項目!$S$17,子育て関連マスタ!$I$32:$M$37,4,FALSE),0),
AND(T140&gt;=21,T140&lt;=22,入力項目!$S$16="高専"),IFERROR(VLOOKUP(入力項目!$S$17,子育て関連マスタ!$I$32:$M$34,4,FALSE),0),
AND(T140&gt;=21,T140&lt;=22,入力項目!$S$16&lt;&gt;"高専"),IFERROR(VLOOKUP(入力項目!$S$17,子育て関連マスタ!$I$32:$M$34,4,FALSE),0),
T140&gt;=23,0
) +
IF($D140=4,
  IFERROR(_xlfn.IFS(
  T140&lt;=入力項目!$S$11,0,
  AND(T140=入力項目!$S$11),IFERROR(VLOOKUP(入力項目!$S$12,子育て関連マスタ!$I$4:$M$5,2,FALSE),0),
  AND(T140=4),IFERROR(VLOOKUP(入力項目!$S$13,子育て関連マスタ!$I$9:$M$12,2,FALSE),0),
  AND(T140=7),IFERROR(VLOOKUP(入力項目!$S$14,子育て関連マスタ!$I$16:$M$17,2,FALSE),0),
  AND(T140=13),IFERROR(VLOOKUP(入力項目!$S$15,子育て関連マスタ!$I$21:$M$22,2,FALSE),0),
  AND(T140=16),IFERROR(VLOOKUP(入力項目!$S$16,子育て関連マスタ!$I$26:$M$28,2,FALSE),0),
  AND(T140=19,入力項目!$S$16&lt;&gt;"高専"),IFERROR(VLOOKUP(入力項目!$S$17,子育て関連マスタ!$I$32:$M$37,2,FALSE),0),
  AND(T140=21,入力項目!$S$16="高専"),IFERROR(VLOOKUP(入力項目!$S$17,子育て関連マスタ!$I$32:$M$37,2,FALSE),0),
  T140&gt;=22,0
  ),0),0
) +
IF(AND(T140&gt;=1,T140&lt;=15),IF($D140=入力項目!$S$8,入力項目!$S$3,0),0) +
IF(AND(T140&gt;=1,T140&lt;=15),IF($D140=5,入力項目!$S$4,0),0) +
IF(AND(T140&gt;=1,T140&lt;=15),IF($D140=12,入力項目!$S$5,0),0) +
IF(AND(入力項目!$S$7=$A140,入力項目!$S$8=$D140),子育て関連マスタ!$C$14,0) +
IFERROR(IF(AND(YEAR(EDATE(DATE(入力項目!$S$7,入力項目!$S$8,1),1))=$A140,MONTH(EDATE(DATE(入力項目!$S$7,入力項目!$S$8,1),1))=$D140),子育て関連マスタ!$C$15,0),0) +
IF(AND(OR(T140=3,T140=5,T140=7),$D140=11),子育て関連マスタ!$C$17,0) +
IF(AND(T140=20,$D140=1),子育て関連マスタ!$C$18,0) +
IF(AND(T140=20,$D140=1),
IFERROR(_xlfn.IFS(
入力項目!$S$10="男",子育て関連マスタ!$C$18,
入力項目!$S$10="女",子育て関連マスタ!$C$19
),0),0
) +
IF(AND(T140&gt;=入力項目!$S$18,T140&lt;=入力項目!$S$19),入力項目!$S$20,0) +
IF(AND(T140&gt;=入力項目!$S$21,T140&lt;=入力項目!$S$22),入力項目!$S$23,0) +
IF(AND(T140&gt;=入力項目!$S$24,T140&lt;=入力項目!$S$25),入力項目!$S$26,0)
)</f>
        <v>0</v>
      </c>
      <c r="AI140">
        <f ca="1">-(
_xlfn.IFS(
U140&lt;=入力項目!$S$11,0,
AND(U140&gt;=入力項目!$S$11+1,U140&lt;=3),IFERROR(VLOOKUP(入力項目!$S$12,子育て関連マスタ!$I$4:$M$5,4,FALSE),0),
AND(U140&gt;=4,U140&lt;=6),IFERROR(VLOOKUP(入力項目!$S$13,子育て関連マスタ!$I$9:$M$12,4,FALSE),0),
AND(U140&gt;=7,U140&lt;=12),IFERROR(VLOOKUP(入力項目!$S$14,子育て関連マスタ!$I$16:$M$17,4,FALSE),0),
AND(U140&gt;=13,U140&lt;=15),IFERROR(VLOOKUP(入力項目!$S$15,子育て関連マスタ!$I$21:$M$22,4,FALSE),0),
AND(U140&gt;=16,U140&lt;=18),IFERROR(VLOOKUP(入力項目!$S$16,子育て関連マスタ!$I$26:$M$28,4,FALSE),0),
AND(U140&gt;=19,U140&lt;=20,入力項目!$S$16="高専"),IFERROR(VLOOKUP(入力項目!$S$16,子育て関連マスタ!$I$26:$M$28,4,FALSE),0),
AND(U140&gt;=19,U140&lt;=20,入力項目!$S$16&lt;&gt;"高専"),IFERROR(VLOOKUP(入力項目!$S$17,子育て関連マスタ!$I$32:$M$37,4,FALSE),0),
AND(U140&gt;=21,U140&lt;=22,入力項目!$S$16="高専"),IFERROR(VLOOKUP(入力項目!$S$17,子育て関連マスタ!$I$32:$M$34,4,FALSE),0),
AND(U140&gt;=21,U140&lt;=22,入力項目!$S$16&lt;&gt;"高専"),IFERROR(VLOOKUP(入力項目!$S$17,子育て関連マスタ!$I$32:$M$34,4,FALSE),0),
U140&gt;=23,0
) +
IF($D140=4,
  IFERROR(_xlfn.IFS(
  U140&lt;=入力項目!$S$11,0,
  AND(U140=入力項目!$S$11),IFERROR(VLOOKUP(入力項目!$S$12,子育て関連マスタ!$I$4:$M$5,2,FALSE),0),
  AND(U140=4),IFERROR(VLOOKUP(入力項目!$S$13,子育て関連マスタ!$I$9:$M$12,2,FALSE),0),
  AND(U140=7),IFERROR(VLOOKUP(入力項目!$S$14,子育て関連マスタ!$I$16:$M$17,2,FALSE),0),
  AND(U140=13),IFERROR(VLOOKUP(入力項目!$S$15,子育て関連マスタ!$I$21:$M$22,2,FALSE),0),
  AND(U140=16),IFERROR(VLOOKUP(入力項目!$S$16,子育て関連マスタ!$I$26:$M$28,2,FALSE),0),
  AND(U140=19,入力項目!$S$16&lt;&gt;"高専"),IFERROR(VLOOKUP(入力項目!$S$17,子育て関連マスタ!$I$32:$M$37,2,FALSE),0),
  AND(U140=21,入力項目!$S$16="高専"),IFERROR(VLOOKUP(入力項目!$S$17,子育て関連マスタ!$I$32:$M$37,2,FALSE),0),
  U140&gt;=22,0
  ),0),0
) +
IF(AND(U140&gt;=1,U140&lt;=15),IF($D140=入力項目!$S$8,入力項目!$S$3,0),0) +
IF(AND(U140&gt;=1,U140&lt;=15),IF($D140=5,入力項目!$S$4,0),0) +
IF(AND(U140&gt;=1,U140&lt;=15),IF($D140=12,入力項目!$S$5,0),0) +
IF(AND(入力項目!$S$7=$A140,入力項目!$S$8=$D140),子育て関連マスタ!$C$14,0) +
IFERROR(IF(AND(YEAR(EDATE(DATE(入力項目!$S$7,入力項目!$S$8,1),1))=$A140,MONTH(EDATE(DATE(入力項目!$S$7,入力項目!$S$8,1),1))=$D140),子育て関連マスタ!$C$15,0),0) +
IF(AND(OR(U140=3,U140=5,U140=7),$D140=11),子育て関連マスタ!$C$17,0) +
IF(AND(U140=20,$D140=1),子育て関連マスタ!$C$18,0) +
IF(AND(U140=20,$D140=1),
IFERROR(_xlfn.IFS(
入力項目!$S$10="男",子育て関連マスタ!$C$18,
入力項目!$S$10="女",子育て関連マスタ!$C$19
),0),0
) +
IF(AND(U140&gt;=入力項目!$S$18,U140&lt;=入力項目!$S$19),入力項目!$S$20,0) +
IF(AND(U140&gt;=入力項目!$S$21,U140&lt;=入力項目!$S$22),入力項目!$S$23,0) +
IF(AND(U140&gt;=入力項目!$S$24,U140&lt;=入力項目!$S$25),入力項目!$S$26,0)
)</f>
        <v>0</v>
      </c>
      <c r="AJ140" s="10">
        <f ca="1">-VLOOKUP($D140,月別収支!$A$2:$H$13,7,FALSE)</f>
        <v>-20000</v>
      </c>
    </row>
    <row r="141" spans="1:36" x14ac:dyDescent="0.4">
      <c r="A141">
        <f t="shared" ca="1" si="37"/>
        <v>2036</v>
      </c>
      <c r="B141">
        <f t="shared" ca="1" si="44"/>
        <v>2035</v>
      </c>
      <c r="C141">
        <f t="shared" ca="1" si="45"/>
        <v>12</v>
      </c>
      <c r="D141">
        <f t="shared" ca="1" si="38"/>
        <v>3</v>
      </c>
      <c r="E141" t="str">
        <f t="shared" ca="1" si="39"/>
        <v>2036年3月</v>
      </c>
      <c r="F141">
        <f ca="1">IF(OR(入力項目!$N$5&lt;$A141,AND(入力項目!$N$5=$A141,入力項目!$N$6&lt;$D141)),IF(F140=0,1,IF(G141=12,F140+1,F140)),0)</f>
        <v>11</v>
      </c>
      <c r="G141">
        <f ca="1">IF(OR(入力項目!$N$5&lt;$A141,AND(入力項目!$N$5=$A141,入力項目!$N$6&lt;$D141)),IF(G140=12,1,G140+1),0)</f>
        <v>5</v>
      </c>
      <c r="H141" t="str">
        <f t="shared" ca="1" si="40"/>
        <v>11_5</v>
      </c>
      <c r="I141">
        <f ca="1">IF(
  IFERROR(AND($C141&gt;0,MOD($C141,入力項目!$N$22)=0,$D141=入力項目!$N$23), FALSE),
  1,
  IF(
    AND(I140&gt;0,J140=12),
    IF(I140=入力項目!$N$28, 0, I140+1),
    I140
  )
)</f>
        <v>2</v>
      </c>
      <c r="J141">
        <f ca="1">IF($D141=入力項目!$N$23,1,IFERROR(J140+1,1))</f>
        <v>10</v>
      </c>
      <c r="K141" t="str">
        <f t="shared" ca="1" si="41"/>
        <v>2_10</v>
      </c>
      <c r="L141">
        <f ca="1">L140+IF(入力項目!$D$4=$D141,1,0)</f>
        <v>40</v>
      </c>
      <c r="M141" t="str">
        <f t="shared" ca="1" si="42"/>
        <v>40歳</v>
      </c>
      <c r="N141">
        <f t="shared" ca="1" si="46"/>
        <v>41</v>
      </c>
      <c r="O141" t="str">
        <f t="shared" ca="1" si="43"/>
        <v>41歳</v>
      </c>
      <c r="P141">
        <f t="shared" ca="1" si="47"/>
        <v>15</v>
      </c>
      <c r="Q141">
        <f t="shared" ca="1" si="48"/>
        <v>13</v>
      </c>
      <c r="R141">
        <f t="shared" ca="1" si="49"/>
        <v>2036</v>
      </c>
      <c r="S141">
        <f t="shared" ca="1" si="50"/>
        <v>2036</v>
      </c>
      <c r="T141">
        <f t="shared" ca="1" si="51"/>
        <v>2036</v>
      </c>
      <c r="U141">
        <f t="shared" ca="1" si="52"/>
        <v>2036</v>
      </c>
      <c r="V141" s="10">
        <f t="shared" ca="1" si="53"/>
        <v>16241965</v>
      </c>
      <c r="W141" s="10">
        <f ca="1">IF($L141&lt;その他マスタ!$B$1,VLOOKUP($D141,月別収支!$A$2:$H$13,2,FALSE),その他マスタ!$B$3)+IF(AND($L141=その他マスタ!$B$1,入力項目!$I$9="あり",$D141=入力項目!$D$4),その他マスタ!$B$2,0)</f>
        <v>300000</v>
      </c>
      <c r="X141" s="10">
        <f ca="1">-IF(入力項目!$K$5=TRUE,
IF($F141+$G141&lt;3,VLOOKUP($D141,月別収支!$A$2:$H$13,8,FALSE),0)+IFERROR(VLOOKUP($H141,住宅ローン計算!C:P,13,FALSE),0)+IF($F141&gt;1,IF(OR($G141=3,$G141=6,$G141=9,$G141=12),ROUNDUP(入力項目!$N$18/4,0),0),0),
VLOOKUP($D141,月別収支!$A$2:$H$13,8,FALSE))</f>
        <v>-53590</v>
      </c>
      <c r="Y141" s="10">
        <f ca="1">-VLOOKUP($D141,月別収支!$A$2:$H$13,3,FALSE)</f>
        <v>-75000</v>
      </c>
      <c r="Z141" s="10">
        <f ca="1">-VLOOKUP($D141,月別収支!$A$2:$H$13,4,FALSE)</f>
        <v>-27000</v>
      </c>
      <c r="AA141" s="10">
        <f ca="1">-VLOOKUP($D141,月別収支!$A$2:$H$13,6,FALSE)</f>
        <v>-10000</v>
      </c>
      <c r="AB141" s="10">
        <f ca="1">-(
VLOOKUP($D141,月別収支!$A$2:$H$13,5,FALSE)+IF(AND(入力項目!$I$27&lt;=$A141,ISEVEN($A141-入力項目!$I$27),入力項目!$I$28=$D141),入力項目!$I$26,0)
+IF(入力項目!$K$26=TRUE,
IFERROR(VLOOKUP($K141,マイカーローン計算!C:P,13,FALSE),0),
IFERROR(
  IF(AND($C141&gt;0,MOD($C141,入力項目!$N$22)=0,$D141=入力項目!$N$23),入力項目!$N$24,0),
 0
)
)
)</f>
        <v>-20000</v>
      </c>
      <c r="AC141" s="10">
        <f ca="1">-IF($A141&lt;入力項目!$N$33,入力項目!$N$35,IF(AND($A141=入力項目!$N$33,$D141&lt;=入力項目!$N$34),入力項目!$N$35,0))</f>
        <v>0</v>
      </c>
      <c r="AD141">
        <f ca="1">-(
_xlfn.IFS(
P141&lt;=入力項目!$S$11,0,
AND(P141&gt;=入力項目!$S$11+1,P141&lt;=3),IFERROR(VLOOKUP(入力項目!$S$12,子育て関連マスタ!$I$4:$M$5,4,FALSE),0),
AND(P141&gt;=4,P141&lt;=6),IFERROR(VLOOKUP(入力項目!$S$13,子育て関連マスタ!$I$9:$M$12,4,FALSE),0),
AND(P141&gt;=7,P141&lt;=12),IFERROR(VLOOKUP(入力項目!$S$14,子育て関連マスタ!$I$16:$M$17,4,FALSE),0),
AND(P141&gt;=13,P141&lt;=15),IFERROR(VLOOKUP(入力項目!$S$15,子育て関連マスタ!$I$21:$M$22,4,FALSE),0),
AND(P141&gt;=16,P141&lt;=18),IFERROR(VLOOKUP(入力項目!$S$16,子育て関連マスタ!$I$26:$M$28,4,FALSE),0),
AND(P141&gt;=19,P141&lt;=20,入力項目!$S$16="高専"),IFERROR(VLOOKUP(入力項目!$S$16,子育て関連マスタ!$I$26:$M$28,4,FALSE),0),
AND(P141&gt;=19,P141&lt;=20,入力項目!$S$16&lt;&gt;"高専"),IFERROR(VLOOKUP(入力項目!$S$17,子育て関連マスタ!$I$32:$M$37,4,FALSE),0),
AND(P141&gt;=21,P141&lt;=22,入力項目!$S$16="高専"),IFERROR(VLOOKUP(入力項目!$S$17,子育て関連マスタ!$I$32:$M$34,4,FALSE),0),
AND(P141&gt;=21,P141&lt;=22,入力項目!$S$16&lt;&gt;"高専"),IFERROR(VLOOKUP(入力項目!$S$17,子育て関連マスタ!$I$32:$M$34,4,FALSE),0),
P141&gt;=23,0
) +
IF($D141=4,
  IFERROR(_xlfn.IFS(
  P141&lt;=入力項目!$S$11,0,
  AND(P141=入力項目!$S$11),IFERROR(VLOOKUP(入力項目!$S$12,子育て関連マスタ!$I$4:$M$5,2,FALSE),0),
  AND(P141=4),IFERROR(VLOOKUP(入力項目!$S$13,子育て関連マスタ!$I$9:$M$12,2,FALSE),0),
  AND(P141=7),IFERROR(VLOOKUP(入力項目!$S$14,子育て関連マスタ!$I$16:$M$17,2,FALSE),0),
  AND(P141=13),IFERROR(VLOOKUP(入力項目!$S$15,子育て関連マスタ!$I$21:$M$22,2,FALSE),0),
  AND(P141=16),IFERROR(VLOOKUP(入力項目!$S$16,子育て関連マスタ!$I$26:$M$28,2,FALSE),0),
  AND(P141=19,入力項目!$S$16&lt;&gt;"高専"),IFERROR(VLOOKUP(入力項目!$S$17,子育て関連マスタ!$I$32:$M$37,2,FALSE),0),
  AND(P141=21,入力項目!$S$16="高専"),IFERROR(VLOOKUP(入力項目!$S$17,子育て関連マスタ!$I$32:$M$37,2,FALSE),0),
  P141&gt;=22,0
  ),0),0
) +
IF(AND(P141&gt;=1,P141&lt;=15),IF($D141=入力項目!$S$8,入力項目!$S$3,0),0) +
IF(AND(P141&gt;=1,P141&lt;=15),IF($D141=5,入力項目!$S$4,0),0) +
IF(AND(P141&gt;=1,P141&lt;=15),IF($D141=12,入力項目!$S$5,0),0) +
IF(AND(入力項目!$S$7=$A141,入力項目!$S$8=$D141),子育て関連マスタ!$C$14,0) +
IFERROR(IF(AND(YEAR(EDATE(DATE(入力項目!$S$7,入力項目!$S$8,1),1))=$A141,MONTH(EDATE(DATE(入力項目!$S$7,入力項目!$S$8,1),1))=$D141),子育て関連マスタ!$C$15,0),0) +
IF(AND(OR(P141=3,P141=5,P141=7),$D141=11),子育て関連マスタ!$C$17,0) +
IF(AND(P141=20,$D141=1),子育て関連マスタ!$C$18,0) +
IF(AND(P141=20,$D141=1),
IFERROR(_xlfn.IFS(
入力項目!$S$10="男",子育て関連マスタ!$C$18,
入力項目!$S$10="女",子育て関連マスタ!$C$19
),0),0
) +
IF(AND(P141&gt;=入力項目!$S$18,P141&lt;=入力項目!$S$19),入力項目!$S$20,0) +
IF(AND(P141&gt;=入力項目!$S$21,P141&lt;=入力項目!$S$22),入力項目!$S$23,0) +
IF(AND(P141&gt;=入力項目!$S$24,P141&lt;=入力項目!$S$25),入力項目!$S$26,0)
)</f>
        <v>-45000</v>
      </c>
      <c r="AE141">
        <f ca="1">-(
_xlfn.IFS(
Q141&lt;=入力項目!$S$11,0,
AND(Q141&gt;=入力項目!$S$11+1,Q141&lt;=3),IFERROR(VLOOKUP(入力項目!$S$12,子育て関連マスタ!$I$4:$M$5,4,FALSE),0),
AND(Q141&gt;=4,Q141&lt;=6),IFERROR(VLOOKUP(入力項目!$S$13,子育て関連マスタ!$I$9:$M$12,4,FALSE),0),
AND(Q141&gt;=7,Q141&lt;=12),IFERROR(VLOOKUP(入力項目!$S$14,子育て関連マスタ!$I$16:$M$17,4,FALSE),0),
AND(Q141&gt;=13,Q141&lt;=15),IFERROR(VLOOKUP(入力項目!$S$15,子育て関連マスタ!$I$21:$M$22,4,FALSE),0),
AND(Q141&gt;=16,Q141&lt;=18),IFERROR(VLOOKUP(入力項目!$S$16,子育て関連マスタ!$I$26:$M$28,4,FALSE),0),
AND(Q141&gt;=19,Q141&lt;=20,入力項目!$S$16="高専"),IFERROR(VLOOKUP(入力項目!$S$16,子育て関連マスタ!$I$26:$M$28,4,FALSE),0),
AND(Q141&gt;=19,Q141&lt;=20,入力項目!$S$16&lt;&gt;"高専"),IFERROR(VLOOKUP(入力項目!$S$17,子育て関連マスタ!$I$32:$M$37,4,FALSE),0),
AND(Q141&gt;=21,Q141&lt;=22,入力項目!$S$16="高専"),IFERROR(VLOOKUP(入力項目!$S$17,子育て関連マスタ!$I$32:$M$34,4,FALSE),0),
AND(Q141&gt;=21,Q141&lt;=22,入力項目!$S$16&lt;&gt;"高専"),IFERROR(VLOOKUP(入力項目!$S$17,子育て関連マスタ!$I$32:$M$34,4,FALSE),0),
Q141&gt;=23,0
) +
IF($D141=4,
  IFERROR(_xlfn.IFS(
  Q141&lt;=入力項目!$S$11,0,
  AND(Q141=入力項目!$S$11),IFERROR(VLOOKUP(入力項目!$S$12,子育て関連マスタ!$I$4:$M$5,2,FALSE),0),
  AND(Q141=4),IFERROR(VLOOKUP(入力項目!$S$13,子育て関連マスタ!$I$9:$M$12,2,FALSE),0),
  AND(Q141=7),IFERROR(VLOOKUP(入力項目!$S$14,子育て関連マスタ!$I$16:$M$17,2,FALSE),0),
  AND(Q141=13),IFERROR(VLOOKUP(入力項目!$S$15,子育て関連マスタ!$I$21:$M$22,2,FALSE),0),
  AND(Q141=16),IFERROR(VLOOKUP(入力項目!$S$16,子育て関連マスタ!$I$26:$M$28,2,FALSE),0),
  AND(Q141=19,入力項目!$S$16&lt;&gt;"高専"),IFERROR(VLOOKUP(入力項目!$S$17,子育て関連マスタ!$I$32:$M$37,2,FALSE),0),
  AND(Q141=21,入力項目!$S$16="高専"),IFERROR(VLOOKUP(入力項目!$S$17,子育て関連マスタ!$I$32:$M$37,2,FALSE),0),
  Q141&gt;=22,0
  ),0),0
) +
IF(AND(Q141&gt;=1,Q141&lt;=15),IF($D141=入力項目!$S$8,入力項目!$S$3,0),0) +
IF(AND(Q141&gt;=1,Q141&lt;=15),IF($D141=5,入力項目!$S$4,0),0) +
IF(AND(Q141&gt;=1,Q141&lt;=15),IF($D141=12,入力項目!$S$5,0),0) +
IF(AND(入力項目!$S$7=$A141,入力項目!$S$8=$D141),子育て関連マスタ!$C$14,0) +
IFERROR(IF(AND(YEAR(EDATE(DATE(入力項目!$S$7,入力項目!$S$8,1),1))=$A141,MONTH(EDATE(DATE(入力項目!$S$7,入力項目!$S$8,1),1))=$D141),子育て関連マスタ!$C$15,0),0) +
IF(AND(OR(Q141=3,Q141=5,Q141=7),$D141=11),子育て関連マスタ!$C$17,0) +
IF(AND(Q141=20,$D141=1),子育て関連マスタ!$C$18,0) +
IF(AND(Q141=20,$D141=1),
IFERROR(_xlfn.IFS(
入力項目!$S$10="男",子育て関連マスタ!$C$18,
入力項目!$S$10="女",子育て関連マスタ!$C$19
),0),0
) +
IF(AND(Q141&gt;=入力項目!$S$18,Q141&lt;=入力項目!$S$19),入力項目!$S$20,0) +
IF(AND(Q141&gt;=入力項目!$S$21,Q141&lt;=入力項目!$S$22),入力項目!$S$23,0) +
IF(AND(Q141&gt;=入力項目!$S$24,Q141&lt;=入力項目!$S$25),入力項目!$S$26,0)
)</f>
        <v>-45000</v>
      </c>
      <c r="AF141">
        <f ca="1">-(
_xlfn.IFS(
R141&lt;=入力項目!$S$11,0,
AND(R141&gt;=入力項目!$S$11+1,R141&lt;=3),IFERROR(VLOOKUP(入力項目!$S$12,子育て関連マスタ!$I$4:$M$5,4,FALSE),0),
AND(R141&gt;=4,R141&lt;=6),IFERROR(VLOOKUP(入力項目!$S$13,子育て関連マスタ!$I$9:$M$12,4,FALSE),0),
AND(R141&gt;=7,R141&lt;=12),IFERROR(VLOOKUP(入力項目!$S$14,子育て関連マスタ!$I$16:$M$17,4,FALSE),0),
AND(R141&gt;=13,R141&lt;=15),IFERROR(VLOOKUP(入力項目!$S$15,子育て関連マスタ!$I$21:$M$22,4,FALSE),0),
AND(R141&gt;=16,R141&lt;=18),IFERROR(VLOOKUP(入力項目!$S$16,子育て関連マスタ!$I$26:$M$28,4,FALSE),0),
AND(R141&gt;=19,R141&lt;=20,入力項目!$S$16="高専"),IFERROR(VLOOKUP(入力項目!$S$16,子育て関連マスタ!$I$26:$M$28,4,FALSE),0),
AND(R141&gt;=19,R141&lt;=20,入力項目!$S$16&lt;&gt;"高専"),IFERROR(VLOOKUP(入力項目!$S$17,子育て関連マスタ!$I$32:$M$37,4,FALSE),0),
AND(R141&gt;=21,R141&lt;=22,入力項目!$S$16="高専"),IFERROR(VLOOKUP(入力項目!$S$17,子育て関連マスタ!$I$32:$M$34,4,FALSE),0),
AND(R141&gt;=21,R141&lt;=22,入力項目!$S$16&lt;&gt;"高専"),IFERROR(VLOOKUP(入力項目!$S$17,子育て関連マスタ!$I$32:$M$34,4,FALSE),0),
R141&gt;=23,0
) +
IF($D141=4,
  IFERROR(_xlfn.IFS(
  R141&lt;=入力項目!$S$11,0,
  AND(R141=入力項目!$S$11),IFERROR(VLOOKUP(入力項目!$S$12,子育て関連マスタ!$I$4:$M$5,2,FALSE),0),
  AND(R141=4),IFERROR(VLOOKUP(入力項目!$S$13,子育て関連マスタ!$I$9:$M$12,2,FALSE),0),
  AND(R141=7),IFERROR(VLOOKUP(入力項目!$S$14,子育て関連マスタ!$I$16:$M$17,2,FALSE),0),
  AND(R141=13),IFERROR(VLOOKUP(入力項目!$S$15,子育て関連マスタ!$I$21:$M$22,2,FALSE),0),
  AND(R141=16),IFERROR(VLOOKUP(入力項目!$S$16,子育て関連マスタ!$I$26:$M$28,2,FALSE),0),
  AND(R141=19,入力項目!$S$16&lt;&gt;"高専"),IFERROR(VLOOKUP(入力項目!$S$17,子育て関連マスタ!$I$32:$M$37,2,FALSE),0),
  AND(R141=21,入力項目!$S$16="高専"),IFERROR(VLOOKUP(入力項目!$S$17,子育て関連マスタ!$I$32:$M$37,2,FALSE),0),
  R141&gt;=22,0
  ),0),0
) +
IF(AND(R141&gt;=1,R141&lt;=15),IF($D141=入力項目!$S$8,入力項目!$S$3,0),0) +
IF(AND(R141&gt;=1,R141&lt;=15),IF($D141=5,入力項目!$S$4,0),0) +
IF(AND(R141&gt;=1,R141&lt;=15),IF($D141=12,入力項目!$S$5,0),0) +
IF(AND(入力項目!$S$7=$A141,入力項目!$S$8=$D141),子育て関連マスタ!$C$14,0) +
IFERROR(IF(AND(YEAR(EDATE(DATE(入力項目!$S$7,入力項目!$S$8,1),1))=$A141,MONTH(EDATE(DATE(入力項目!$S$7,入力項目!$S$8,1),1))=$D141),子育て関連マスタ!$C$15,0),0) +
IF(AND(OR(R141=3,R141=5,R141=7),$D141=11),子育て関連マスタ!$C$17,0) +
IF(AND(R141=20,$D141=1),子育て関連マスタ!$C$18,0) +
IF(AND(R141=20,$D141=1),
IFERROR(_xlfn.IFS(
入力項目!$S$10="男",子育て関連マスタ!$C$18,
入力項目!$S$10="女",子育て関連マスタ!$C$19
),0),0
) +
IF(AND(R141&gt;=入力項目!$S$18,R141&lt;=入力項目!$S$19),入力項目!$S$20,0) +
IF(AND(R141&gt;=入力項目!$S$21,R141&lt;=入力項目!$S$22),入力項目!$S$23,0) +
IF(AND(R141&gt;=入力項目!$S$24,R141&lt;=入力項目!$S$25),入力項目!$S$26,0)
)</f>
        <v>0</v>
      </c>
      <c r="AG141">
        <f ca="1">-(
_xlfn.IFS(
S141&lt;=入力項目!$S$11,0,
AND(S141&gt;=入力項目!$S$11+1,S141&lt;=3),IFERROR(VLOOKUP(入力項目!$S$12,子育て関連マスタ!$I$4:$M$5,4,FALSE),0),
AND(S141&gt;=4,S141&lt;=6),IFERROR(VLOOKUP(入力項目!$S$13,子育て関連マスタ!$I$9:$M$12,4,FALSE),0),
AND(S141&gt;=7,S141&lt;=12),IFERROR(VLOOKUP(入力項目!$S$14,子育て関連マスタ!$I$16:$M$17,4,FALSE),0),
AND(S141&gt;=13,S141&lt;=15),IFERROR(VLOOKUP(入力項目!$S$15,子育て関連マスタ!$I$21:$M$22,4,FALSE),0),
AND(S141&gt;=16,S141&lt;=18),IFERROR(VLOOKUP(入力項目!$S$16,子育て関連マスタ!$I$26:$M$28,4,FALSE),0),
AND(S141&gt;=19,S141&lt;=20,入力項目!$S$16="高専"),IFERROR(VLOOKUP(入力項目!$S$16,子育て関連マスタ!$I$26:$M$28,4,FALSE),0),
AND(S141&gt;=19,S141&lt;=20,入力項目!$S$16&lt;&gt;"高専"),IFERROR(VLOOKUP(入力項目!$S$17,子育て関連マスタ!$I$32:$M$37,4,FALSE),0),
AND(S141&gt;=21,S141&lt;=22,入力項目!$S$16="高専"),IFERROR(VLOOKUP(入力項目!$S$17,子育て関連マスタ!$I$32:$M$34,4,FALSE),0),
AND(S141&gt;=21,S141&lt;=22,入力項目!$S$16&lt;&gt;"高専"),IFERROR(VLOOKUP(入力項目!$S$17,子育て関連マスタ!$I$32:$M$34,4,FALSE),0),
S141&gt;=23,0
) +
IF($D141=4,
  IFERROR(_xlfn.IFS(
  S141&lt;=入力項目!$S$11,0,
  AND(S141=入力項目!$S$11),IFERROR(VLOOKUP(入力項目!$S$12,子育て関連マスタ!$I$4:$M$5,2,FALSE),0),
  AND(S141=4),IFERROR(VLOOKUP(入力項目!$S$13,子育て関連マスタ!$I$9:$M$12,2,FALSE),0),
  AND(S141=7),IFERROR(VLOOKUP(入力項目!$S$14,子育て関連マスタ!$I$16:$M$17,2,FALSE),0),
  AND(S141=13),IFERROR(VLOOKUP(入力項目!$S$15,子育て関連マスタ!$I$21:$M$22,2,FALSE),0),
  AND(S141=16),IFERROR(VLOOKUP(入力項目!$S$16,子育て関連マスタ!$I$26:$M$28,2,FALSE),0),
  AND(S141=19,入力項目!$S$16&lt;&gt;"高専"),IFERROR(VLOOKUP(入力項目!$S$17,子育て関連マスタ!$I$32:$M$37,2,FALSE),0),
  AND(S141=21,入力項目!$S$16="高専"),IFERROR(VLOOKUP(入力項目!$S$17,子育て関連マスタ!$I$32:$M$37,2,FALSE),0),
  S141&gt;=22,0
  ),0),0
) +
IF(AND(S141&gt;=1,S141&lt;=15),IF($D141=入力項目!$S$8,入力項目!$S$3,0),0) +
IF(AND(S141&gt;=1,S141&lt;=15),IF($D141=5,入力項目!$S$4,0),0) +
IF(AND(S141&gt;=1,S141&lt;=15),IF($D141=12,入力項目!$S$5,0),0) +
IF(AND(入力項目!$S$7=$A141,入力項目!$S$8=$D141),子育て関連マスタ!$C$14,0) +
IFERROR(IF(AND(YEAR(EDATE(DATE(入力項目!$S$7,入力項目!$S$8,1),1))=$A141,MONTH(EDATE(DATE(入力項目!$S$7,入力項目!$S$8,1),1))=$D141),子育て関連マスタ!$C$15,0),0) +
IF(AND(OR(S141=3,S141=5,S141=7),$D141=11),子育て関連マスタ!$C$17,0) +
IF(AND(S141=20,$D141=1),子育て関連マスタ!$C$18,0) +
IF(AND(S141=20,$D141=1),
IFERROR(_xlfn.IFS(
入力項目!$S$10="男",子育て関連マスタ!$C$18,
入力項目!$S$10="女",子育て関連マスタ!$C$19
),0),0
) +
IF(AND(S141&gt;=入力項目!$S$18,S141&lt;=入力項目!$S$19),入力項目!$S$20,0) +
IF(AND(S141&gt;=入力項目!$S$21,S141&lt;=入力項目!$S$22),入力項目!$S$23,0) +
IF(AND(S141&gt;=入力項目!$S$24,S141&lt;=入力項目!$S$25),入力項目!$S$26,0)
)</f>
        <v>0</v>
      </c>
      <c r="AH141">
        <f ca="1">-(
_xlfn.IFS(
T141&lt;=入力項目!$S$11,0,
AND(T141&gt;=入力項目!$S$11+1,T141&lt;=3),IFERROR(VLOOKUP(入力項目!$S$12,子育て関連マスタ!$I$4:$M$5,4,FALSE),0),
AND(T141&gt;=4,T141&lt;=6),IFERROR(VLOOKUP(入力項目!$S$13,子育て関連マスタ!$I$9:$M$12,4,FALSE),0),
AND(T141&gt;=7,T141&lt;=12),IFERROR(VLOOKUP(入力項目!$S$14,子育て関連マスタ!$I$16:$M$17,4,FALSE),0),
AND(T141&gt;=13,T141&lt;=15),IFERROR(VLOOKUP(入力項目!$S$15,子育て関連マスタ!$I$21:$M$22,4,FALSE),0),
AND(T141&gt;=16,T141&lt;=18),IFERROR(VLOOKUP(入力項目!$S$16,子育て関連マスタ!$I$26:$M$28,4,FALSE),0),
AND(T141&gt;=19,T141&lt;=20,入力項目!$S$16="高専"),IFERROR(VLOOKUP(入力項目!$S$16,子育て関連マスタ!$I$26:$M$28,4,FALSE),0),
AND(T141&gt;=19,T141&lt;=20,入力項目!$S$16&lt;&gt;"高専"),IFERROR(VLOOKUP(入力項目!$S$17,子育て関連マスタ!$I$32:$M$37,4,FALSE),0),
AND(T141&gt;=21,T141&lt;=22,入力項目!$S$16="高専"),IFERROR(VLOOKUP(入力項目!$S$17,子育て関連マスタ!$I$32:$M$34,4,FALSE),0),
AND(T141&gt;=21,T141&lt;=22,入力項目!$S$16&lt;&gt;"高専"),IFERROR(VLOOKUP(入力項目!$S$17,子育て関連マスタ!$I$32:$M$34,4,FALSE),0),
T141&gt;=23,0
) +
IF($D141=4,
  IFERROR(_xlfn.IFS(
  T141&lt;=入力項目!$S$11,0,
  AND(T141=入力項目!$S$11),IFERROR(VLOOKUP(入力項目!$S$12,子育て関連マスタ!$I$4:$M$5,2,FALSE),0),
  AND(T141=4),IFERROR(VLOOKUP(入力項目!$S$13,子育て関連マスタ!$I$9:$M$12,2,FALSE),0),
  AND(T141=7),IFERROR(VLOOKUP(入力項目!$S$14,子育て関連マスタ!$I$16:$M$17,2,FALSE),0),
  AND(T141=13),IFERROR(VLOOKUP(入力項目!$S$15,子育て関連マスタ!$I$21:$M$22,2,FALSE),0),
  AND(T141=16),IFERROR(VLOOKUP(入力項目!$S$16,子育て関連マスタ!$I$26:$M$28,2,FALSE),0),
  AND(T141=19,入力項目!$S$16&lt;&gt;"高専"),IFERROR(VLOOKUP(入力項目!$S$17,子育て関連マスタ!$I$32:$M$37,2,FALSE),0),
  AND(T141=21,入力項目!$S$16="高専"),IFERROR(VLOOKUP(入力項目!$S$17,子育て関連マスタ!$I$32:$M$37,2,FALSE),0),
  T141&gt;=22,0
  ),0),0
) +
IF(AND(T141&gt;=1,T141&lt;=15),IF($D141=入力項目!$S$8,入力項目!$S$3,0),0) +
IF(AND(T141&gt;=1,T141&lt;=15),IF($D141=5,入力項目!$S$4,0),0) +
IF(AND(T141&gt;=1,T141&lt;=15),IF($D141=12,入力項目!$S$5,0),0) +
IF(AND(入力項目!$S$7=$A141,入力項目!$S$8=$D141),子育て関連マスタ!$C$14,0) +
IFERROR(IF(AND(YEAR(EDATE(DATE(入力項目!$S$7,入力項目!$S$8,1),1))=$A141,MONTH(EDATE(DATE(入力項目!$S$7,入力項目!$S$8,1),1))=$D141),子育て関連マスタ!$C$15,0),0) +
IF(AND(OR(T141=3,T141=5,T141=7),$D141=11),子育て関連マスタ!$C$17,0) +
IF(AND(T141=20,$D141=1),子育て関連マスタ!$C$18,0) +
IF(AND(T141=20,$D141=1),
IFERROR(_xlfn.IFS(
入力項目!$S$10="男",子育て関連マスタ!$C$18,
入力項目!$S$10="女",子育て関連マスタ!$C$19
),0),0
) +
IF(AND(T141&gt;=入力項目!$S$18,T141&lt;=入力項目!$S$19),入力項目!$S$20,0) +
IF(AND(T141&gt;=入力項目!$S$21,T141&lt;=入力項目!$S$22),入力項目!$S$23,0) +
IF(AND(T141&gt;=入力項目!$S$24,T141&lt;=入力項目!$S$25),入力項目!$S$26,0)
)</f>
        <v>0</v>
      </c>
      <c r="AI141">
        <f ca="1">-(
_xlfn.IFS(
U141&lt;=入力項目!$S$11,0,
AND(U141&gt;=入力項目!$S$11+1,U141&lt;=3),IFERROR(VLOOKUP(入力項目!$S$12,子育て関連マスタ!$I$4:$M$5,4,FALSE),0),
AND(U141&gt;=4,U141&lt;=6),IFERROR(VLOOKUP(入力項目!$S$13,子育て関連マスタ!$I$9:$M$12,4,FALSE),0),
AND(U141&gt;=7,U141&lt;=12),IFERROR(VLOOKUP(入力項目!$S$14,子育て関連マスタ!$I$16:$M$17,4,FALSE),0),
AND(U141&gt;=13,U141&lt;=15),IFERROR(VLOOKUP(入力項目!$S$15,子育て関連マスタ!$I$21:$M$22,4,FALSE),0),
AND(U141&gt;=16,U141&lt;=18),IFERROR(VLOOKUP(入力項目!$S$16,子育て関連マスタ!$I$26:$M$28,4,FALSE),0),
AND(U141&gt;=19,U141&lt;=20,入力項目!$S$16="高専"),IFERROR(VLOOKUP(入力項目!$S$16,子育て関連マスタ!$I$26:$M$28,4,FALSE),0),
AND(U141&gt;=19,U141&lt;=20,入力項目!$S$16&lt;&gt;"高専"),IFERROR(VLOOKUP(入力項目!$S$17,子育て関連マスタ!$I$32:$M$37,4,FALSE),0),
AND(U141&gt;=21,U141&lt;=22,入力項目!$S$16="高専"),IFERROR(VLOOKUP(入力項目!$S$17,子育て関連マスタ!$I$32:$M$34,4,FALSE),0),
AND(U141&gt;=21,U141&lt;=22,入力項目!$S$16&lt;&gt;"高専"),IFERROR(VLOOKUP(入力項目!$S$17,子育て関連マスタ!$I$32:$M$34,4,FALSE),0),
U141&gt;=23,0
) +
IF($D141=4,
  IFERROR(_xlfn.IFS(
  U141&lt;=入力項目!$S$11,0,
  AND(U141=入力項目!$S$11),IFERROR(VLOOKUP(入力項目!$S$12,子育て関連マスタ!$I$4:$M$5,2,FALSE),0),
  AND(U141=4),IFERROR(VLOOKUP(入力項目!$S$13,子育て関連マスタ!$I$9:$M$12,2,FALSE),0),
  AND(U141=7),IFERROR(VLOOKUP(入力項目!$S$14,子育て関連マスタ!$I$16:$M$17,2,FALSE),0),
  AND(U141=13),IFERROR(VLOOKUP(入力項目!$S$15,子育て関連マスタ!$I$21:$M$22,2,FALSE),0),
  AND(U141=16),IFERROR(VLOOKUP(入力項目!$S$16,子育て関連マスタ!$I$26:$M$28,2,FALSE),0),
  AND(U141=19,入力項目!$S$16&lt;&gt;"高専"),IFERROR(VLOOKUP(入力項目!$S$17,子育て関連マスタ!$I$32:$M$37,2,FALSE),0),
  AND(U141=21,入力項目!$S$16="高専"),IFERROR(VLOOKUP(入力項目!$S$17,子育て関連マスタ!$I$32:$M$37,2,FALSE),0),
  U141&gt;=22,0
  ),0),0
) +
IF(AND(U141&gt;=1,U141&lt;=15),IF($D141=入力項目!$S$8,入力項目!$S$3,0),0) +
IF(AND(U141&gt;=1,U141&lt;=15),IF($D141=5,入力項目!$S$4,0),0) +
IF(AND(U141&gt;=1,U141&lt;=15),IF($D141=12,入力項目!$S$5,0),0) +
IF(AND(入力項目!$S$7=$A141,入力項目!$S$8=$D141),子育て関連マスタ!$C$14,0) +
IFERROR(IF(AND(YEAR(EDATE(DATE(入力項目!$S$7,入力項目!$S$8,1),1))=$A141,MONTH(EDATE(DATE(入力項目!$S$7,入力項目!$S$8,1),1))=$D141),子育て関連マスタ!$C$15,0),0) +
IF(AND(OR(U141=3,U141=5,U141=7),$D141=11),子育て関連マスタ!$C$17,0) +
IF(AND(U141=20,$D141=1),子育て関連マスタ!$C$18,0) +
IF(AND(U141=20,$D141=1),
IFERROR(_xlfn.IFS(
入力項目!$S$10="男",子育て関連マスタ!$C$18,
入力項目!$S$10="女",子育て関連マスタ!$C$19
),0),0
) +
IF(AND(U141&gt;=入力項目!$S$18,U141&lt;=入力項目!$S$19),入力項目!$S$20,0) +
IF(AND(U141&gt;=入力項目!$S$21,U141&lt;=入力項目!$S$22),入力項目!$S$23,0) +
IF(AND(U141&gt;=入力項目!$S$24,U141&lt;=入力項目!$S$25),入力項目!$S$26,0)
)</f>
        <v>0</v>
      </c>
      <c r="AJ141" s="10">
        <f ca="1">-VLOOKUP($D141,月別収支!$A$2:$H$13,7,FALSE)</f>
        <v>-20000</v>
      </c>
    </row>
    <row r="142" spans="1:36" x14ac:dyDescent="0.4">
      <c r="A142">
        <f t="shared" ca="1" si="37"/>
        <v>2036</v>
      </c>
      <c r="B142">
        <f t="shared" ca="1" si="44"/>
        <v>2036</v>
      </c>
      <c r="C142">
        <f t="shared" ca="1" si="45"/>
        <v>12</v>
      </c>
      <c r="D142">
        <f t="shared" ca="1" si="38"/>
        <v>4</v>
      </c>
      <c r="E142" t="str">
        <f t="shared" ca="1" si="39"/>
        <v>2036年4月</v>
      </c>
      <c r="F142">
        <f ca="1">IF(OR(入力項目!$N$5&lt;$A142,AND(入力項目!$N$5=$A142,入力項目!$N$6&lt;$D142)),IF(F141=0,1,IF(G142=12,F141+1,F141)),0)</f>
        <v>11</v>
      </c>
      <c r="G142">
        <f ca="1">IF(OR(入力項目!$N$5&lt;$A142,AND(入力項目!$N$5=$A142,入力項目!$N$6&lt;$D142)),IF(G141=12,1,G141+1),0)</f>
        <v>6</v>
      </c>
      <c r="H142" t="str">
        <f t="shared" ca="1" si="40"/>
        <v>11_6</v>
      </c>
      <c r="I142">
        <f ca="1">IF(
  IFERROR(AND($C142&gt;0,MOD($C142,入力項目!$N$22)=0,$D142=入力項目!$N$23), FALSE),
  1,
  IF(
    AND(I141&gt;0,J141=12),
    IF(I141=入力項目!$N$28, 0, I141+1),
    I141
  )
)</f>
        <v>2</v>
      </c>
      <c r="J142">
        <f ca="1">IF($D142=入力項目!$N$23,1,IFERROR(J141+1,1))</f>
        <v>11</v>
      </c>
      <c r="K142" t="str">
        <f t="shared" ca="1" si="41"/>
        <v>2_11</v>
      </c>
      <c r="L142">
        <f ca="1">L141+IF(入力項目!$D$4=$D142,1,0)</f>
        <v>40</v>
      </c>
      <c r="M142" t="str">
        <f t="shared" ca="1" si="42"/>
        <v>40歳</v>
      </c>
      <c r="N142">
        <f t="shared" ca="1" si="46"/>
        <v>41</v>
      </c>
      <c r="O142" t="str">
        <f t="shared" ca="1" si="43"/>
        <v>41歳</v>
      </c>
      <c r="P142">
        <f t="shared" ca="1" si="47"/>
        <v>16</v>
      </c>
      <c r="Q142">
        <f t="shared" ca="1" si="48"/>
        <v>14</v>
      </c>
      <c r="R142">
        <f t="shared" ca="1" si="49"/>
        <v>2037</v>
      </c>
      <c r="S142">
        <f t="shared" ca="1" si="50"/>
        <v>2037</v>
      </c>
      <c r="T142">
        <f t="shared" ca="1" si="51"/>
        <v>2037</v>
      </c>
      <c r="U142">
        <f t="shared" ca="1" si="52"/>
        <v>2037</v>
      </c>
      <c r="V142" s="10">
        <f t="shared" ca="1" si="53"/>
        <v>16098875</v>
      </c>
      <c r="W142" s="10">
        <f ca="1">IF($L142&lt;その他マスタ!$B$1,VLOOKUP($D142,月別収支!$A$2:$H$13,2,FALSE),その他マスタ!$B$3)+IF(AND($L142=その他マスタ!$B$1,入力項目!$I$9="あり",$D142=入力項目!$D$4),その他マスタ!$B$2,0)</f>
        <v>300000</v>
      </c>
      <c r="X142" s="10">
        <f ca="1">-IF(入力項目!$K$5=TRUE,
IF($F142+$G142&lt;3,VLOOKUP($D142,月別収支!$A$2:$H$13,8,FALSE),0)+IFERROR(VLOOKUP($H142,住宅ローン計算!C:P,13,FALSE),0)+IF($F142&gt;1,IF(OR($G142=3,$G142=6,$G142=9,$G142=12),ROUNDUP(入力項目!$N$18/4,0),0),0),
VLOOKUP($D142,月別収支!$A$2:$H$13,8,FALSE))</f>
        <v>-91090</v>
      </c>
      <c r="Y142" s="10">
        <f ca="1">-VLOOKUP($D142,月別収支!$A$2:$H$13,3,FALSE)</f>
        <v>-75000</v>
      </c>
      <c r="Z142" s="10">
        <f ca="1">-VLOOKUP($D142,月別収支!$A$2:$H$13,4,FALSE)</f>
        <v>-27000</v>
      </c>
      <c r="AA142" s="10">
        <f ca="1">-VLOOKUP($D142,月別収支!$A$2:$H$13,6,FALSE)</f>
        <v>-10000</v>
      </c>
      <c r="AB142" s="10">
        <f ca="1">-(
VLOOKUP($D142,月別収支!$A$2:$H$13,5,FALSE)+IF(AND(入力項目!$I$27&lt;=$A142,ISEVEN($A142-入力項目!$I$27),入力項目!$I$28=$D142),入力項目!$I$26,0)
+IF(入力項目!$K$26=TRUE,
IFERROR(VLOOKUP($K142,マイカーローン計算!C:P,13,FALSE),0),
IFERROR(
  IF(AND($C142&gt;0,MOD($C142,入力項目!$N$22)=0,$D142=入力項目!$N$23),入力項目!$N$24,0),
 0
)
)
)</f>
        <v>-20000</v>
      </c>
      <c r="AC142" s="10">
        <f ca="1">-IF($A142&lt;入力項目!$N$33,入力項目!$N$35,IF(AND($A142=入力項目!$N$33,$D142&lt;=入力項目!$N$34),入力項目!$N$35,0))</f>
        <v>0</v>
      </c>
      <c r="AD142">
        <f ca="1">-(
_xlfn.IFS(
P142&lt;=入力項目!$S$11,0,
AND(P142&gt;=入力項目!$S$11+1,P142&lt;=3),IFERROR(VLOOKUP(入力項目!$S$12,子育て関連マスタ!$I$4:$M$5,4,FALSE),0),
AND(P142&gt;=4,P142&lt;=6),IFERROR(VLOOKUP(入力項目!$S$13,子育て関連マスタ!$I$9:$M$12,4,FALSE),0),
AND(P142&gt;=7,P142&lt;=12),IFERROR(VLOOKUP(入力項目!$S$14,子育て関連マスタ!$I$16:$M$17,4,FALSE),0),
AND(P142&gt;=13,P142&lt;=15),IFERROR(VLOOKUP(入力項目!$S$15,子育て関連マスタ!$I$21:$M$22,4,FALSE),0),
AND(P142&gt;=16,P142&lt;=18),IFERROR(VLOOKUP(入力項目!$S$16,子育て関連マスタ!$I$26:$M$28,4,FALSE),0),
AND(P142&gt;=19,P142&lt;=20,入力項目!$S$16="高専"),IFERROR(VLOOKUP(入力項目!$S$16,子育て関連マスタ!$I$26:$M$28,4,FALSE),0),
AND(P142&gt;=19,P142&lt;=20,入力項目!$S$16&lt;&gt;"高専"),IFERROR(VLOOKUP(入力項目!$S$17,子育て関連マスタ!$I$32:$M$37,4,FALSE),0),
AND(P142&gt;=21,P142&lt;=22,入力項目!$S$16="高専"),IFERROR(VLOOKUP(入力項目!$S$17,子育て関連マスタ!$I$32:$M$34,4,FALSE),0),
AND(P142&gt;=21,P142&lt;=22,入力項目!$S$16&lt;&gt;"高専"),IFERROR(VLOOKUP(入力項目!$S$17,子育て関連マスタ!$I$32:$M$34,4,FALSE),0),
P142&gt;=23,0
) +
IF($D142=4,
  IFERROR(_xlfn.IFS(
  P142&lt;=入力項目!$S$11,0,
  AND(P142=入力項目!$S$11),IFERROR(VLOOKUP(入力項目!$S$12,子育て関連マスタ!$I$4:$M$5,2,FALSE),0),
  AND(P142=4),IFERROR(VLOOKUP(入力項目!$S$13,子育て関連マスタ!$I$9:$M$12,2,FALSE),0),
  AND(P142=7),IFERROR(VLOOKUP(入力項目!$S$14,子育て関連マスタ!$I$16:$M$17,2,FALSE),0),
  AND(P142=13),IFERROR(VLOOKUP(入力項目!$S$15,子育て関連マスタ!$I$21:$M$22,2,FALSE),0),
  AND(P142=16),IFERROR(VLOOKUP(入力項目!$S$16,子育て関連マスタ!$I$26:$M$28,2,FALSE),0),
  AND(P142=19,入力項目!$S$16&lt;&gt;"高専"),IFERROR(VLOOKUP(入力項目!$S$17,子育て関連マスタ!$I$32:$M$37,2,FALSE),0),
  AND(P142=21,入力項目!$S$16="高専"),IFERROR(VLOOKUP(入力項目!$S$17,子育て関連マスタ!$I$32:$M$37,2,FALSE),0),
  P142&gt;=22,0
  ),0),0
) +
IF(AND(P142&gt;=1,P142&lt;=15),IF($D142=入力項目!$S$8,入力項目!$S$3,0),0) +
IF(AND(P142&gt;=1,P142&lt;=15),IF($D142=5,入力項目!$S$4,0),0) +
IF(AND(P142&gt;=1,P142&lt;=15),IF($D142=12,入力項目!$S$5,0),0) +
IF(AND(入力項目!$S$7=$A142,入力項目!$S$8=$D142),子育て関連マスタ!$C$14,0) +
IFERROR(IF(AND(YEAR(EDATE(DATE(入力項目!$S$7,入力項目!$S$8,1),1))=$A142,MONTH(EDATE(DATE(入力項目!$S$7,入力項目!$S$8,1),1))=$D142),子育て関連マスタ!$C$15,0),0) +
IF(AND(OR(P142=3,P142=5,P142=7),$D142=11),子育て関連マスタ!$C$17,0) +
IF(AND(P142=20,$D142=1),子育て関連マスタ!$C$18,0) +
IF(AND(P142=20,$D142=1),
IFERROR(_xlfn.IFS(
入力項目!$S$10="男",子育て関連マスタ!$C$18,
入力項目!$S$10="女",子育て関連マスタ!$C$19
),0),0
) +
IF(AND(P142&gt;=入力項目!$S$18,P142&lt;=入力項目!$S$19),入力項目!$S$20,0) +
IF(AND(P142&gt;=入力項目!$S$21,P142&lt;=入力項目!$S$22),入力項目!$S$23,0) +
IF(AND(P142&gt;=入力項目!$S$24,P142&lt;=入力項目!$S$25),入力項目!$S$26,0)
)</f>
        <v>-145000</v>
      </c>
      <c r="AE142">
        <f ca="1">-(
_xlfn.IFS(
Q142&lt;=入力項目!$S$11,0,
AND(Q142&gt;=入力項目!$S$11+1,Q142&lt;=3),IFERROR(VLOOKUP(入力項目!$S$12,子育て関連マスタ!$I$4:$M$5,4,FALSE),0),
AND(Q142&gt;=4,Q142&lt;=6),IFERROR(VLOOKUP(入力項目!$S$13,子育て関連マスタ!$I$9:$M$12,4,FALSE),0),
AND(Q142&gt;=7,Q142&lt;=12),IFERROR(VLOOKUP(入力項目!$S$14,子育て関連マスタ!$I$16:$M$17,4,FALSE),0),
AND(Q142&gt;=13,Q142&lt;=15),IFERROR(VLOOKUP(入力項目!$S$15,子育て関連マスタ!$I$21:$M$22,4,FALSE),0),
AND(Q142&gt;=16,Q142&lt;=18),IFERROR(VLOOKUP(入力項目!$S$16,子育て関連マスタ!$I$26:$M$28,4,FALSE),0),
AND(Q142&gt;=19,Q142&lt;=20,入力項目!$S$16="高専"),IFERROR(VLOOKUP(入力項目!$S$16,子育て関連マスタ!$I$26:$M$28,4,FALSE),0),
AND(Q142&gt;=19,Q142&lt;=20,入力項目!$S$16&lt;&gt;"高専"),IFERROR(VLOOKUP(入力項目!$S$17,子育て関連マスタ!$I$32:$M$37,4,FALSE),0),
AND(Q142&gt;=21,Q142&lt;=22,入力項目!$S$16="高専"),IFERROR(VLOOKUP(入力項目!$S$17,子育て関連マスタ!$I$32:$M$34,4,FALSE),0),
AND(Q142&gt;=21,Q142&lt;=22,入力項目!$S$16&lt;&gt;"高専"),IFERROR(VLOOKUP(入力項目!$S$17,子育て関連マスタ!$I$32:$M$34,4,FALSE),0),
Q142&gt;=23,0
) +
IF($D142=4,
  IFERROR(_xlfn.IFS(
  Q142&lt;=入力項目!$S$11,0,
  AND(Q142=入力項目!$S$11),IFERROR(VLOOKUP(入力項目!$S$12,子育て関連マスタ!$I$4:$M$5,2,FALSE),0),
  AND(Q142=4),IFERROR(VLOOKUP(入力項目!$S$13,子育て関連マスタ!$I$9:$M$12,2,FALSE),0),
  AND(Q142=7),IFERROR(VLOOKUP(入力項目!$S$14,子育て関連マスタ!$I$16:$M$17,2,FALSE),0),
  AND(Q142=13),IFERROR(VLOOKUP(入力項目!$S$15,子育て関連マスタ!$I$21:$M$22,2,FALSE),0),
  AND(Q142=16),IFERROR(VLOOKUP(入力項目!$S$16,子育て関連マスタ!$I$26:$M$28,2,FALSE),0),
  AND(Q142=19,入力項目!$S$16&lt;&gt;"高専"),IFERROR(VLOOKUP(入力項目!$S$17,子育て関連マスタ!$I$32:$M$37,2,FALSE),0),
  AND(Q142=21,入力項目!$S$16="高専"),IFERROR(VLOOKUP(入力項目!$S$17,子育て関連マスタ!$I$32:$M$37,2,FALSE),0),
  Q142&gt;=22,0
  ),0),0
) +
IF(AND(Q142&gt;=1,Q142&lt;=15),IF($D142=入力項目!$S$8,入力項目!$S$3,0),0) +
IF(AND(Q142&gt;=1,Q142&lt;=15),IF($D142=5,入力項目!$S$4,0),0) +
IF(AND(Q142&gt;=1,Q142&lt;=15),IF($D142=12,入力項目!$S$5,0),0) +
IF(AND(入力項目!$S$7=$A142,入力項目!$S$8=$D142),子育て関連マスタ!$C$14,0) +
IFERROR(IF(AND(YEAR(EDATE(DATE(入力項目!$S$7,入力項目!$S$8,1),1))=$A142,MONTH(EDATE(DATE(入力項目!$S$7,入力項目!$S$8,1),1))=$D142),子育て関連マスタ!$C$15,0),0) +
IF(AND(OR(Q142=3,Q142=5,Q142=7),$D142=11),子育て関連マスタ!$C$17,0) +
IF(AND(Q142=20,$D142=1),子育て関連マスタ!$C$18,0) +
IF(AND(Q142=20,$D142=1),
IFERROR(_xlfn.IFS(
入力項目!$S$10="男",子育て関連マスタ!$C$18,
入力項目!$S$10="女",子育て関連マスタ!$C$19
),0),0
) +
IF(AND(Q142&gt;=入力項目!$S$18,Q142&lt;=入力項目!$S$19),入力項目!$S$20,0) +
IF(AND(Q142&gt;=入力項目!$S$21,Q142&lt;=入力項目!$S$22),入力項目!$S$23,0) +
IF(AND(Q142&gt;=入力項目!$S$24,Q142&lt;=入力項目!$S$25),入力項目!$S$26,0)
)</f>
        <v>-55000</v>
      </c>
      <c r="AF142">
        <f ca="1">-(
_xlfn.IFS(
R142&lt;=入力項目!$S$11,0,
AND(R142&gt;=入力項目!$S$11+1,R142&lt;=3),IFERROR(VLOOKUP(入力項目!$S$12,子育て関連マスタ!$I$4:$M$5,4,FALSE),0),
AND(R142&gt;=4,R142&lt;=6),IFERROR(VLOOKUP(入力項目!$S$13,子育て関連マスタ!$I$9:$M$12,4,FALSE),0),
AND(R142&gt;=7,R142&lt;=12),IFERROR(VLOOKUP(入力項目!$S$14,子育て関連マスタ!$I$16:$M$17,4,FALSE),0),
AND(R142&gt;=13,R142&lt;=15),IFERROR(VLOOKUP(入力項目!$S$15,子育て関連マスタ!$I$21:$M$22,4,FALSE),0),
AND(R142&gt;=16,R142&lt;=18),IFERROR(VLOOKUP(入力項目!$S$16,子育て関連マスタ!$I$26:$M$28,4,FALSE),0),
AND(R142&gt;=19,R142&lt;=20,入力項目!$S$16="高専"),IFERROR(VLOOKUP(入力項目!$S$16,子育て関連マスタ!$I$26:$M$28,4,FALSE),0),
AND(R142&gt;=19,R142&lt;=20,入力項目!$S$16&lt;&gt;"高専"),IFERROR(VLOOKUP(入力項目!$S$17,子育て関連マスタ!$I$32:$M$37,4,FALSE),0),
AND(R142&gt;=21,R142&lt;=22,入力項目!$S$16="高専"),IFERROR(VLOOKUP(入力項目!$S$17,子育て関連マスタ!$I$32:$M$34,4,FALSE),0),
AND(R142&gt;=21,R142&lt;=22,入力項目!$S$16&lt;&gt;"高専"),IFERROR(VLOOKUP(入力項目!$S$17,子育て関連マスタ!$I$32:$M$34,4,FALSE),0),
R142&gt;=23,0
) +
IF($D142=4,
  IFERROR(_xlfn.IFS(
  R142&lt;=入力項目!$S$11,0,
  AND(R142=入力項目!$S$11),IFERROR(VLOOKUP(入力項目!$S$12,子育て関連マスタ!$I$4:$M$5,2,FALSE),0),
  AND(R142=4),IFERROR(VLOOKUP(入力項目!$S$13,子育て関連マスタ!$I$9:$M$12,2,FALSE),0),
  AND(R142=7),IFERROR(VLOOKUP(入力項目!$S$14,子育て関連マスタ!$I$16:$M$17,2,FALSE),0),
  AND(R142=13),IFERROR(VLOOKUP(入力項目!$S$15,子育て関連マスタ!$I$21:$M$22,2,FALSE),0),
  AND(R142=16),IFERROR(VLOOKUP(入力項目!$S$16,子育て関連マスタ!$I$26:$M$28,2,FALSE),0),
  AND(R142=19,入力項目!$S$16&lt;&gt;"高専"),IFERROR(VLOOKUP(入力項目!$S$17,子育て関連マスタ!$I$32:$M$37,2,FALSE),0),
  AND(R142=21,入力項目!$S$16="高専"),IFERROR(VLOOKUP(入力項目!$S$17,子育て関連マスタ!$I$32:$M$37,2,FALSE),0),
  R142&gt;=22,0
  ),0),0
) +
IF(AND(R142&gt;=1,R142&lt;=15),IF($D142=入力項目!$S$8,入力項目!$S$3,0),0) +
IF(AND(R142&gt;=1,R142&lt;=15),IF($D142=5,入力項目!$S$4,0),0) +
IF(AND(R142&gt;=1,R142&lt;=15),IF($D142=12,入力項目!$S$5,0),0) +
IF(AND(入力項目!$S$7=$A142,入力項目!$S$8=$D142),子育て関連マスタ!$C$14,0) +
IFERROR(IF(AND(YEAR(EDATE(DATE(入力項目!$S$7,入力項目!$S$8,1),1))=$A142,MONTH(EDATE(DATE(入力項目!$S$7,入力項目!$S$8,1),1))=$D142),子育て関連マスタ!$C$15,0),0) +
IF(AND(OR(R142=3,R142=5,R142=7),$D142=11),子育て関連マスタ!$C$17,0) +
IF(AND(R142=20,$D142=1),子育て関連マスタ!$C$18,0) +
IF(AND(R142=20,$D142=1),
IFERROR(_xlfn.IFS(
入力項目!$S$10="男",子育て関連マスタ!$C$18,
入力項目!$S$10="女",子育て関連マスタ!$C$19
),0),0
) +
IF(AND(R142&gt;=入力項目!$S$18,R142&lt;=入力項目!$S$19),入力項目!$S$20,0) +
IF(AND(R142&gt;=入力項目!$S$21,R142&lt;=入力項目!$S$22),入力項目!$S$23,0) +
IF(AND(R142&gt;=入力項目!$S$24,R142&lt;=入力項目!$S$25),入力項目!$S$26,0)
)</f>
        <v>0</v>
      </c>
      <c r="AG142">
        <f ca="1">-(
_xlfn.IFS(
S142&lt;=入力項目!$S$11,0,
AND(S142&gt;=入力項目!$S$11+1,S142&lt;=3),IFERROR(VLOOKUP(入力項目!$S$12,子育て関連マスタ!$I$4:$M$5,4,FALSE),0),
AND(S142&gt;=4,S142&lt;=6),IFERROR(VLOOKUP(入力項目!$S$13,子育て関連マスタ!$I$9:$M$12,4,FALSE),0),
AND(S142&gt;=7,S142&lt;=12),IFERROR(VLOOKUP(入力項目!$S$14,子育て関連マスタ!$I$16:$M$17,4,FALSE),0),
AND(S142&gt;=13,S142&lt;=15),IFERROR(VLOOKUP(入力項目!$S$15,子育て関連マスタ!$I$21:$M$22,4,FALSE),0),
AND(S142&gt;=16,S142&lt;=18),IFERROR(VLOOKUP(入力項目!$S$16,子育て関連マスタ!$I$26:$M$28,4,FALSE),0),
AND(S142&gt;=19,S142&lt;=20,入力項目!$S$16="高専"),IFERROR(VLOOKUP(入力項目!$S$16,子育て関連マスタ!$I$26:$M$28,4,FALSE),0),
AND(S142&gt;=19,S142&lt;=20,入力項目!$S$16&lt;&gt;"高専"),IFERROR(VLOOKUP(入力項目!$S$17,子育て関連マスタ!$I$32:$M$37,4,FALSE),0),
AND(S142&gt;=21,S142&lt;=22,入力項目!$S$16="高専"),IFERROR(VLOOKUP(入力項目!$S$17,子育て関連マスタ!$I$32:$M$34,4,FALSE),0),
AND(S142&gt;=21,S142&lt;=22,入力項目!$S$16&lt;&gt;"高専"),IFERROR(VLOOKUP(入力項目!$S$17,子育て関連マスタ!$I$32:$M$34,4,FALSE),0),
S142&gt;=23,0
) +
IF($D142=4,
  IFERROR(_xlfn.IFS(
  S142&lt;=入力項目!$S$11,0,
  AND(S142=入力項目!$S$11),IFERROR(VLOOKUP(入力項目!$S$12,子育て関連マスタ!$I$4:$M$5,2,FALSE),0),
  AND(S142=4),IFERROR(VLOOKUP(入力項目!$S$13,子育て関連マスタ!$I$9:$M$12,2,FALSE),0),
  AND(S142=7),IFERROR(VLOOKUP(入力項目!$S$14,子育て関連マスタ!$I$16:$M$17,2,FALSE),0),
  AND(S142=13),IFERROR(VLOOKUP(入力項目!$S$15,子育て関連マスタ!$I$21:$M$22,2,FALSE),0),
  AND(S142=16),IFERROR(VLOOKUP(入力項目!$S$16,子育て関連マスタ!$I$26:$M$28,2,FALSE),0),
  AND(S142=19,入力項目!$S$16&lt;&gt;"高専"),IFERROR(VLOOKUP(入力項目!$S$17,子育て関連マスタ!$I$32:$M$37,2,FALSE),0),
  AND(S142=21,入力項目!$S$16="高専"),IFERROR(VLOOKUP(入力項目!$S$17,子育て関連マスタ!$I$32:$M$37,2,FALSE),0),
  S142&gt;=22,0
  ),0),0
) +
IF(AND(S142&gt;=1,S142&lt;=15),IF($D142=入力項目!$S$8,入力項目!$S$3,0),0) +
IF(AND(S142&gt;=1,S142&lt;=15),IF($D142=5,入力項目!$S$4,0),0) +
IF(AND(S142&gt;=1,S142&lt;=15),IF($D142=12,入力項目!$S$5,0),0) +
IF(AND(入力項目!$S$7=$A142,入力項目!$S$8=$D142),子育て関連マスタ!$C$14,0) +
IFERROR(IF(AND(YEAR(EDATE(DATE(入力項目!$S$7,入力項目!$S$8,1),1))=$A142,MONTH(EDATE(DATE(入力項目!$S$7,入力項目!$S$8,1),1))=$D142),子育て関連マスタ!$C$15,0),0) +
IF(AND(OR(S142=3,S142=5,S142=7),$D142=11),子育て関連マスタ!$C$17,0) +
IF(AND(S142=20,$D142=1),子育て関連マスタ!$C$18,0) +
IF(AND(S142=20,$D142=1),
IFERROR(_xlfn.IFS(
入力項目!$S$10="男",子育て関連マスタ!$C$18,
入力項目!$S$10="女",子育て関連マスタ!$C$19
),0),0
) +
IF(AND(S142&gt;=入力項目!$S$18,S142&lt;=入力項目!$S$19),入力項目!$S$20,0) +
IF(AND(S142&gt;=入力項目!$S$21,S142&lt;=入力項目!$S$22),入力項目!$S$23,0) +
IF(AND(S142&gt;=入力項目!$S$24,S142&lt;=入力項目!$S$25),入力項目!$S$26,0)
)</f>
        <v>0</v>
      </c>
      <c r="AH142">
        <f ca="1">-(
_xlfn.IFS(
T142&lt;=入力項目!$S$11,0,
AND(T142&gt;=入力項目!$S$11+1,T142&lt;=3),IFERROR(VLOOKUP(入力項目!$S$12,子育て関連マスタ!$I$4:$M$5,4,FALSE),0),
AND(T142&gt;=4,T142&lt;=6),IFERROR(VLOOKUP(入力項目!$S$13,子育て関連マスタ!$I$9:$M$12,4,FALSE),0),
AND(T142&gt;=7,T142&lt;=12),IFERROR(VLOOKUP(入力項目!$S$14,子育て関連マスタ!$I$16:$M$17,4,FALSE),0),
AND(T142&gt;=13,T142&lt;=15),IFERROR(VLOOKUP(入力項目!$S$15,子育て関連マスタ!$I$21:$M$22,4,FALSE),0),
AND(T142&gt;=16,T142&lt;=18),IFERROR(VLOOKUP(入力項目!$S$16,子育て関連マスタ!$I$26:$M$28,4,FALSE),0),
AND(T142&gt;=19,T142&lt;=20,入力項目!$S$16="高専"),IFERROR(VLOOKUP(入力項目!$S$16,子育て関連マスタ!$I$26:$M$28,4,FALSE),0),
AND(T142&gt;=19,T142&lt;=20,入力項目!$S$16&lt;&gt;"高専"),IFERROR(VLOOKUP(入力項目!$S$17,子育て関連マスタ!$I$32:$M$37,4,FALSE),0),
AND(T142&gt;=21,T142&lt;=22,入力項目!$S$16="高専"),IFERROR(VLOOKUP(入力項目!$S$17,子育て関連マスタ!$I$32:$M$34,4,FALSE),0),
AND(T142&gt;=21,T142&lt;=22,入力項目!$S$16&lt;&gt;"高専"),IFERROR(VLOOKUP(入力項目!$S$17,子育て関連マスタ!$I$32:$M$34,4,FALSE),0),
T142&gt;=23,0
) +
IF($D142=4,
  IFERROR(_xlfn.IFS(
  T142&lt;=入力項目!$S$11,0,
  AND(T142=入力項目!$S$11),IFERROR(VLOOKUP(入力項目!$S$12,子育て関連マスタ!$I$4:$M$5,2,FALSE),0),
  AND(T142=4),IFERROR(VLOOKUP(入力項目!$S$13,子育て関連マスタ!$I$9:$M$12,2,FALSE),0),
  AND(T142=7),IFERROR(VLOOKUP(入力項目!$S$14,子育て関連マスタ!$I$16:$M$17,2,FALSE),0),
  AND(T142=13),IFERROR(VLOOKUP(入力項目!$S$15,子育て関連マスタ!$I$21:$M$22,2,FALSE),0),
  AND(T142=16),IFERROR(VLOOKUP(入力項目!$S$16,子育て関連マスタ!$I$26:$M$28,2,FALSE),0),
  AND(T142=19,入力項目!$S$16&lt;&gt;"高専"),IFERROR(VLOOKUP(入力項目!$S$17,子育て関連マスタ!$I$32:$M$37,2,FALSE),0),
  AND(T142=21,入力項目!$S$16="高専"),IFERROR(VLOOKUP(入力項目!$S$17,子育て関連マスタ!$I$32:$M$37,2,FALSE),0),
  T142&gt;=22,0
  ),0),0
) +
IF(AND(T142&gt;=1,T142&lt;=15),IF($D142=入力項目!$S$8,入力項目!$S$3,0),0) +
IF(AND(T142&gt;=1,T142&lt;=15),IF($D142=5,入力項目!$S$4,0),0) +
IF(AND(T142&gt;=1,T142&lt;=15),IF($D142=12,入力項目!$S$5,0),0) +
IF(AND(入力項目!$S$7=$A142,入力項目!$S$8=$D142),子育て関連マスタ!$C$14,0) +
IFERROR(IF(AND(YEAR(EDATE(DATE(入力項目!$S$7,入力項目!$S$8,1),1))=$A142,MONTH(EDATE(DATE(入力項目!$S$7,入力項目!$S$8,1),1))=$D142),子育て関連マスタ!$C$15,0),0) +
IF(AND(OR(T142=3,T142=5,T142=7),$D142=11),子育て関連マスタ!$C$17,0) +
IF(AND(T142=20,$D142=1),子育て関連マスタ!$C$18,0) +
IF(AND(T142=20,$D142=1),
IFERROR(_xlfn.IFS(
入力項目!$S$10="男",子育て関連マスタ!$C$18,
入力項目!$S$10="女",子育て関連マスタ!$C$19
),0),0
) +
IF(AND(T142&gt;=入力項目!$S$18,T142&lt;=入力項目!$S$19),入力項目!$S$20,0) +
IF(AND(T142&gt;=入力項目!$S$21,T142&lt;=入力項目!$S$22),入力項目!$S$23,0) +
IF(AND(T142&gt;=入力項目!$S$24,T142&lt;=入力項目!$S$25),入力項目!$S$26,0)
)</f>
        <v>0</v>
      </c>
      <c r="AI142">
        <f ca="1">-(
_xlfn.IFS(
U142&lt;=入力項目!$S$11,0,
AND(U142&gt;=入力項目!$S$11+1,U142&lt;=3),IFERROR(VLOOKUP(入力項目!$S$12,子育て関連マスタ!$I$4:$M$5,4,FALSE),0),
AND(U142&gt;=4,U142&lt;=6),IFERROR(VLOOKUP(入力項目!$S$13,子育て関連マスタ!$I$9:$M$12,4,FALSE),0),
AND(U142&gt;=7,U142&lt;=12),IFERROR(VLOOKUP(入力項目!$S$14,子育て関連マスタ!$I$16:$M$17,4,FALSE),0),
AND(U142&gt;=13,U142&lt;=15),IFERROR(VLOOKUP(入力項目!$S$15,子育て関連マスタ!$I$21:$M$22,4,FALSE),0),
AND(U142&gt;=16,U142&lt;=18),IFERROR(VLOOKUP(入力項目!$S$16,子育て関連マスタ!$I$26:$M$28,4,FALSE),0),
AND(U142&gt;=19,U142&lt;=20,入力項目!$S$16="高専"),IFERROR(VLOOKUP(入力項目!$S$16,子育て関連マスタ!$I$26:$M$28,4,FALSE),0),
AND(U142&gt;=19,U142&lt;=20,入力項目!$S$16&lt;&gt;"高専"),IFERROR(VLOOKUP(入力項目!$S$17,子育て関連マスタ!$I$32:$M$37,4,FALSE),0),
AND(U142&gt;=21,U142&lt;=22,入力項目!$S$16="高専"),IFERROR(VLOOKUP(入力項目!$S$17,子育て関連マスタ!$I$32:$M$34,4,FALSE),0),
AND(U142&gt;=21,U142&lt;=22,入力項目!$S$16&lt;&gt;"高専"),IFERROR(VLOOKUP(入力項目!$S$17,子育て関連マスタ!$I$32:$M$34,4,FALSE),0),
U142&gt;=23,0
) +
IF($D142=4,
  IFERROR(_xlfn.IFS(
  U142&lt;=入力項目!$S$11,0,
  AND(U142=入力項目!$S$11),IFERROR(VLOOKUP(入力項目!$S$12,子育て関連マスタ!$I$4:$M$5,2,FALSE),0),
  AND(U142=4),IFERROR(VLOOKUP(入力項目!$S$13,子育て関連マスタ!$I$9:$M$12,2,FALSE),0),
  AND(U142=7),IFERROR(VLOOKUP(入力項目!$S$14,子育て関連マスタ!$I$16:$M$17,2,FALSE),0),
  AND(U142=13),IFERROR(VLOOKUP(入力項目!$S$15,子育て関連マスタ!$I$21:$M$22,2,FALSE),0),
  AND(U142=16),IFERROR(VLOOKUP(入力項目!$S$16,子育て関連マスタ!$I$26:$M$28,2,FALSE),0),
  AND(U142=19,入力項目!$S$16&lt;&gt;"高専"),IFERROR(VLOOKUP(入力項目!$S$17,子育て関連マスタ!$I$32:$M$37,2,FALSE),0),
  AND(U142=21,入力項目!$S$16="高専"),IFERROR(VLOOKUP(入力項目!$S$17,子育て関連マスタ!$I$32:$M$37,2,FALSE),0),
  U142&gt;=22,0
  ),0),0
) +
IF(AND(U142&gt;=1,U142&lt;=15),IF($D142=入力項目!$S$8,入力項目!$S$3,0),0) +
IF(AND(U142&gt;=1,U142&lt;=15),IF($D142=5,入力項目!$S$4,0),0) +
IF(AND(U142&gt;=1,U142&lt;=15),IF($D142=12,入力項目!$S$5,0),0) +
IF(AND(入力項目!$S$7=$A142,入力項目!$S$8=$D142),子育て関連マスタ!$C$14,0) +
IFERROR(IF(AND(YEAR(EDATE(DATE(入力項目!$S$7,入力項目!$S$8,1),1))=$A142,MONTH(EDATE(DATE(入力項目!$S$7,入力項目!$S$8,1),1))=$D142),子育て関連マスタ!$C$15,0),0) +
IF(AND(OR(U142=3,U142=5,U142=7),$D142=11),子育て関連マスタ!$C$17,0) +
IF(AND(U142=20,$D142=1),子育て関連マスタ!$C$18,0) +
IF(AND(U142=20,$D142=1),
IFERROR(_xlfn.IFS(
入力項目!$S$10="男",子育て関連マスタ!$C$18,
入力項目!$S$10="女",子育て関連マスタ!$C$19
),0),0
) +
IF(AND(U142&gt;=入力項目!$S$18,U142&lt;=入力項目!$S$19),入力項目!$S$20,0) +
IF(AND(U142&gt;=入力項目!$S$21,U142&lt;=入力項目!$S$22),入力項目!$S$23,0) +
IF(AND(U142&gt;=入力項目!$S$24,U142&lt;=入力項目!$S$25),入力項目!$S$26,0)
)</f>
        <v>0</v>
      </c>
      <c r="AJ142" s="10">
        <f ca="1">-VLOOKUP($D142,月別収支!$A$2:$H$13,7,FALSE)</f>
        <v>-20000</v>
      </c>
    </row>
    <row r="143" spans="1:36" x14ac:dyDescent="0.4">
      <c r="A143">
        <f t="shared" ca="1" si="37"/>
        <v>2036</v>
      </c>
      <c r="B143">
        <f t="shared" ca="1" si="44"/>
        <v>2036</v>
      </c>
      <c r="C143">
        <f t="shared" ca="1" si="45"/>
        <v>12</v>
      </c>
      <c r="D143">
        <f t="shared" ca="1" si="38"/>
        <v>5</v>
      </c>
      <c r="E143" t="str">
        <f t="shared" ca="1" si="39"/>
        <v>2036年5月</v>
      </c>
      <c r="F143">
        <f ca="1">IF(OR(入力項目!$N$5&lt;$A143,AND(入力項目!$N$5=$A143,入力項目!$N$6&lt;$D143)),IF(F142=0,1,IF(G143=12,F142+1,F142)),0)</f>
        <v>11</v>
      </c>
      <c r="G143">
        <f ca="1">IF(OR(入力項目!$N$5&lt;$A143,AND(入力項目!$N$5=$A143,入力項目!$N$6&lt;$D143)),IF(G142=12,1,G142+1),0)</f>
        <v>7</v>
      </c>
      <c r="H143" t="str">
        <f t="shared" ca="1" si="40"/>
        <v>11_7</v>
      </c>
      <c r="I143">
        <f ca="1">IF(
  IFERROR(AND($C143&gt;0,MOD($C143,入力項目!$N$22)=0,$D143=入力項目!$N$23), FALSE),
  1,
  IF(
    AND(I142&gt;0,J142=12),
    IF(I142=入力項目!$N$28, 0, I142+1),
    I142
  )
)</f>
        <v>2</v>
      </c>
      <c r="J143">
        <f ca="1">IF($D143=入力項目!$N$23,1,IFERROR(J142+1,1))</f>
        <v>12</v>
      </c>
      <c r="K143" t="str">
        <f t="shared" ca="1" si="41"/>
        <v>2_12</v>
      </c>
      <c r="L143">
        <f ca="1">L142+IF(入力項目!$D$4=$D143,1,0)</f>
        <v>40</v>
      </c>
      <c r="M143" t="str">
        <f t="shared" ca="1" si="42"/>
        <v>40歳</v>
      </c>
      <c r="N143">
        <f t="shared" ca="1" si="46"/>
        <v>41</v>
      </c>
      <c r="O143" t="str">
        <f t="shared" ca="1" si="43"/>
        <v>41歳</v>
      </c>
      <c r="P143">
        <f t="shared" ca="1" si="47"/>
        <v>16</v>
      </c>
      <c r="Q143">
        <f t="shared" ca="1" si="48"/>
        <v>14</v>
      </c>
      <c r="R143">
        <f t="shared" ca="1" si="49"/>
        <v>2037</v>
      </c>
      <c r="S143">
        <f t="shared" ca="1" si="50"/>
        <v>2037</v>
      </c>
      <c r="T143">
        <f t="shared" ca="1" si="51"/>
        <v>2037</v>
      </c>
      <c r="U143">
        <f t="shared" ca="1" si="52"/>
        <v>2037</v>
      </c>
      <c r="V143" s="10">
        <f t="shared" ca="1" si="53"/>
        <v>16083285</v>
      </c>
      <c r="W143" s="10">
        <f ca="1">IF($L143&lt;その他マスタ!$B$1,VLOOKUP($D143,月別収支!$A$2:$H$13,2,FALSE),その他マスタ!$B$3)+IF(AND($L143=その他マスタ!$B$1,入力項目!$I$9="あり",$D143=入力項目!$D$4),その他マスタ!$B$2,0)</f>
        <v>300000</v>
      </c>
      <c r="X143" s="10">
        <f ca="1">-IF(入力項目!$K$5=TRUE,
IF($F143+$G143&lt;3,VLOOKUP($D143,月別収支!$A$2:$H$13,8,FALSE),0)+IFERROR(VLOOKUP($H143,住宅ローン計算!C:P,13,FALSE),0)+IF($F143&gt;1,IF(OR($G143=3,$G143=6,$G143=9,$G143=12),ROUNDUP(入力項目!$N$18/4,0),0),0),
VLOOKUP($D143,月別収支!$A$2:$H$13,8,FALSE))</f>
        <v>-53590</v>
      </c>
      <c r="Y143" s="10">
        <f ca="1">-VLOOKUP($D143,月別収支!$A$2:$H$13,3,FALSE)</f>
        <v>-75000</v>
      </c>
      <c r="Z143" s="10">
        <f ca="1">-VLOOKUP($D143,月別収支!$A$2:$H$13,4,FALSE)</f>
        <v>-27000</v>
      </c>
      <c r="AA143" s="10">
        <f ca="1">-VLOOKUP($D143,月別収支!$A$2:$H$13,6,FALSE)</f>
        <v>-10000</v>
      </c>
      <c r="AB143" s="10">
        <f ca="1">-(
VLOOKUP($D143,月別収支!$A$2:$H$13,5,FALSE)+IF(AND(入力項目!$I$27&lt;=$A143,ISEVEN($A143-入力項目!$I$27),入力項目!$I$28=$D143),入力項目!$I$26,0)
+IF(入力項目!$K$26=TRUE,
IFERROR(VLOOKUP($K143,マイカーローン計算!C:P,13,FALSE),0),
IFERROR(
  IF(AND($C143&gt;0,MOD($C143,入力項目!$N$22)=0,$D143=入力項目!$N$23),入力項目!$N$24,0),
 0
)
)
)</f>
        <v>-30000</v>
      </c>
      <c r="AC143" s="10">
        <f ca="1">-IF($A143&lt;入力項目!$N$33,入力項目!$N$35,IF(AND($A143=入力項目!$N$33,$D143&lt;=入力項目!$N$34),入力項目!$N$35,0))</f>
        <v>0</v>
      </c>
      <c r="AD143">
        <f ca="1">-(
_xlfn.IFS(
P143&lt;=入力項目!$S$11,0,
AND(P143&gt;=入力項目!$S$11+1,P143&lt;=3),IFERROR(VLOOKUP(入力項目!$S$12,子育て関連マスタ!$I$4:$M$5,4,FALSE),0),
AND(P143&gt;=4,P143&lt;=6),IFERROR(VLOOKUP(入力項目!$S$13,子育て関連マスタ!$I$9:$M$12,4,FALSE),0),
AND(P143&gt;=7,P143&lt;=12),IFERROR(VLOOKUP(入力項目!$S$14,子育て関連マスタ!$I$16:$M$17,4,FALSE),0),
AND(P143&gt;=13,P143&lt;=15),IFERROR(VLOOKUP(入力項目!$S$15,子育て関連マスタ!$I$21:$M$22,4,FALSE),0),
AND(P143&gt;=16,P143&lt;=18),IFERROR(VLOOKUP(入力項目!$S$16,子育て関連マスタ!$I$26:$M$28,4,FALSE),0),
AND(P143&gt;=19,P143&lt;=20,入力項目!$S$16="高専"),IFERROR(VLOOKUP(入力項目!$S$16,子育て関連マスタ!$I$26:$M$28,4,FALSE),0),
AND(P143&gt;=19,P143&lt;=20,入力項目!$S$16&lt;&gt;"高専"),IFERROR(VLOOKUP(入力項目!$S$17,子育て関連マスタ!$I$32:$M$37,4,FALSE),0),
AND(P143&gt;=21,P143&lt;=22,入力項目!$S$16="高専"),IFERROR(VLOOKUP(入力項目!$S$17,子育て関連マスタ!$I$32:$M$34,4,FALSE),0),
AND(P143&gt;=21,P143&lt;=22,入力項目!$S$16&lt;&gt;"高専"),IFERROR(VLOOKUP(入力項目!$S$17,子育て関連マスタ!$I$32:$M$34,4,FALSE),0),
P143&gt;=23,0
) +
IF($D143=4,
  IFERROR(_xlfn.IFS(
  P143&lt;=入力項目!$S$11,0,
  AND(P143=入力項目!$S$11),IFERROR(VLOOKUP(入力項目!$S$12,子育て関連マスタ!$I$4:$M$5,2,FALSE),0),
  AND(P143=4),IFERROR(VLOOKUP(入力項目!$S$13,子育て関連マスタ!$I$9:$M$12,2,FALSE),0),
  AND(P143=7),IFERROR(VLOOKUP(入力項目!$S$14,子育て関連マスタ!$I$16:$M$17,2,FALSE),0),
  AND(P143=13),IFERROR(VLOOKUP(入力項目!$S$15,子育て関連マスタ!$I$21:$M$22,2,FALSE),0),
  AND(P143=16),IFERROR(VLOOKUP(入力項目!$S$16,子育て関連マスタ!$I$26:$M$28,2,FALSE),0),
  AND(P143=19,入力項目!$S$16&lt;&gt;"高専"),IFERROR(VLOOKUP(入力項目!$S$17,子育て関連マスタ!$I$32:$M$37,2,FALSE),0),
  AND(P143=21,入力項目!$S$16="高専"),IFERROR(VLOOKUP(入力項目!$S$17,子育て関連マスタ!$I$32:$M$37,2,FALSE),0),
  P143&gt;=22,0
  ),0),0
) +
IF(AND(P143&gt;=1,P143&lt;=15),IF($D143=入力項目!$S$8,入力項目!$S$3,0),0) +
IF(AND(P143&gt;=1,P143&lt;=15),IF($D143=5,入力項目!$S$4,0),0) +
IF(AND(P143&gt;=1,P143&lt;=15),IF($D143=12,入力項目!$S$5,0),0) +
IF(AND(入力項目!$S$7=$A143,入力項目!$S$8=$D143),子育て関連マスタ!$C$14,0) +
IFERROR(IF(AND(YEAR(EDATE(DATE(入力項目!$S$7,入力項目!$S$8,1),1))=$A143,MONTH(EDATE(DATE(入力項目!$S$7,入力項目!$S$8,1),1))=$D143),子育て関連マスタ!$C$15,0),0) +
IF(AND(OR(P143=3,P143=5,P143=7),$D143=11),子育て関連マスタ!$C$17,0) +
IF(AND(P143=20,$D143=1),子育て関連マスタ!$C$18,0) +
IF(AND(P143=20,$D143=1),
IFERROR(_xlfn.IFS(
入力項目!$S$10="男",子育て関連マスタ!$C$18,
入力項目!$S$10="女",子育て関連マスタ!$C$19
),0),0
) +
IF(AND(P143&gt;=入力項目!$S$18,P143&lt;=入力項目!$S$19),入力項目!$S$20,0) +
IF(AND(P143&gt;=入力項目!$S$21,P143&lt;=入力項目!$S$22),入力項目!$S$23,0) +
IF(AND(P143&gt;=入力項目!$S$24,P143&lt;=入力項目!$S$25),入力項目!$S$26,0)
)</f>
        <v>-45000</v>
      </c>
      <c r="AE143">
        <f ca="1">-(
_xlfn.IFS(
Q143&lt;=入力項目!$S$11,0,
AND(Q143&gt;=入力項目!$S$11+1,Q143&lt;=3),IFERROR(VLOOKUP(入力項目!$S$12,子育て関連マスタ!$I$4:$M$5,4,FALSE),0),
AND(Q143&gt;=4,Q143&lt;=6),IFERROR(VLOOKUP(入力項目!$S$13,子育て関連マスタ!$I$9:$M$12,4,FALSE),0),
AND(Q143&gt;=7,Q143&lt;=12),IFERROR(VLOOKUP(入力項目!$S$14,子育て関連マスタ!$I$16:$M$17,4,FALSE),0),
AND(Q143&gt;=13,Q143&lt;=15),IFERROR(VLOOKUP(入力項目!$S$15,子育て関連マスタ!$I$21:$M$22,4,FALSE),0),
AND(Q143&gt;=16,Q143&lt;=18),IFERROR(VLOOKUP(入力項目!$S$16,子育て関連マスタ!$I$26:$M$28,4,FALSE),0),
AND(Q143&gt;=19,Q143&lt;=20,入力項目!$S$16="高専"),IFERROR(VLOOKUP(入力項目!$S$16,子育て関連マスタ!$I$26:$M$28,4,FALSE),0),
AND(Q143&gt;=19,Q143&lt;=20,入力項目!$S$16&lt;&gt;"高専"),IFERROR(VLOOKUP(入力項目!$S$17,子育て関連マスタ!$I$32:$M$37,4,FALSE),0),
AND(Q143&gt;=21,Q143&lt;=22,入力項目!$S$16="高専"),IFERROR(VLOOKUP(入力項目!$S$17,子育て関連マスタ!$I$32:$M$34,4,FALSE),0),
AND(Q143&gt;=21,Q143&lt;=22,入力項目!$S$16&lt;&gt;"高専"),IFERROR(VLOOKUP(入力項目!$S$17,子育て関連マスタ!$I$32:$M$34,4,FALSE),0),
Q143&gt;=23,0
) +
IF($D143=4,
  IFERROR(_xlfn.IFS(
  Q143&lt;=入力項目!$S$11,0,
  AND(Q143=入力項目!$S$11),IFERROR(VLOOKUP(入力項目!$S$12,子育て関連マスタ!$I$4:$M$5,2,FALSE),0),
  AND(Q143=4),IFERROR(VLOOKUP(入力項目!$S$13,子育て関連マスタ!$I$9:$M$12,2,FALSE),0),
  AND(Q143=7),IFERROR(VLOOKUP(入力項目!$S$14,子育て関連マスタ!$I$16:$M$17,2,FALSE),0),
  AND(Q143=13),IFERROR(VLOOKUP(入力項目!$S$15,子育て関連マスタ!$I$21:$M$22,2,FALSE),0),
  AND(Q143=16),IFERROR(VLOOKUP(入力項目!$S$16,子育て関連マスタ!$I$26:$M$28,2,FALSE),0),
  AND(Q143=19,入力項目!$S$16&lt;&gt;"高専"),IFERROR(VLOOKUP(入力項目!$S$17,子育て関連マスタ!$I$32:$M$37,2,FALSE),0),
  AND(Q143=21,入力項目!$S$16="高専"),IFERROR(VLOOKUP(入力項目!$S$17,子育て関連マスタ!$I$32:$M$37,2,FALSE),0),
  Q143&gt;=22,0
  ),0),0
) +
IF(AND(Q143&gt;=1,Q143&lt;=15),IF($D143=入力項目!$S$8,入力項目!$S$3,0),0) +
IF(AND(Q143&gt;=1,Q143&lt;=15),IF($D143=5,入力項目!$S$4,0),0) +
IF(AND(Q143&gt;=1,Q143&lt;=15),IF($D143=12,入力項目!$S$5,0),0) +
IF(AND(入力項目!$S$7=$A143,入力項目!$S$8=$D143),子育て関連マスタ!$C$14,0) +
IFERROR(IF(AND(YEAR(EDATE(DATE(入力項目!$S$7,入力項目!$S$8,1),1))=$A143,MONTH(EDATE(DATE(入力項目!$S$7,入力項目!$S$8,1),1))=$D143),子育て関連マスタ!$C$15,0),0) +
IF(AND(OR(Q143=3,Q143=5,Q143=7),$D143=11),子育て関連マスタ!$C$17,0) +
IF(AND(Q143=20,$D143=1),子育て関連マスタ!$C$18,0) +
IF(AND(Q143=20,$D143=1),
IFERROR(_xlfn.IFS(
入力項目!$S$10="男",子育て関連マスタ!$C$18,
入力項目!$S$10="女",子育て関連マスタ!$C$19
),0),0
) +
IF(AND(Q143&gt;=入力項目!$S$18,Q143&lt;=入力項目!$S$19),入力項目!$S$20,0) +
IF(AND(Q143&gt;=入力項目!$S$21,Q143&lt;=入力項目!$S$22),入力項目!$S$23,0) +
IF(AND(Q143&gt;=入力項目!$S$24,Q143&lt;=入力項目!$S$25),入力項目!$S$26,0)
)</f>
        <v>-55000</v>
      </c>
      <c r="AF143">
        <f ca="1">-(
_xlfn.IFS(
R143&lt;=入力項目!$S$11,0,
AND(R143&gt;=入力項目!$S$11+1,R143&lt;=3),IFERROR(VLOOKUP(入力項目!$S$12,子育て関連マスタ!$I$4:$M$5,4,FALSE),0),
AND(R143&gt;=4,R143&lt;=6),IFERROR(VLOOKUP(入力項目!$S$13,子育て関連マスタ!$I$9:$M$12,4,FALSE),0),
AND(R143&gt;=7,R143&lt;=12),IFERROR(VLOOKUP(入力項目!$S$14,子育て関連マスタ!$I$16:$M$17,4,FALSE),0),
AND(R143&gt;=13,R143&lt;=15),IFERROR(VLOOKUP(入力項目!$S$15,子育て関連マスタ!$I$21:$M$22,4,FALSE),0),
AND(R143&gt;=16,R143&lt;=18),IFERROR(VLOOKUP(入力項目!$S$16,子育て関連マスタ!$I$26:$M$28,4,FALSE),0),
AND(R143&gt;=19,R143&lt;=20,入力項目!$S$16="高専"),IFERROR(VLOOKUP(入力項目!$S$16,子育て関連マスタ!$I$26:$M$28,4,FALSE),0),
AND(R143&gt;=19,R143&lt;=20,入力項目!$S$16&lt;&gt;"高専"),IFERROR(VLOOKUP(入力項目!$S$17,子育て関連マスタ!$I$32:$M$37,4,FALSE),0),
AND(R143&gt;=21,R143&lt;=22,入力項目!$S$16="高専"),IFERROR(VLOOKUP(入力項目!$S$17,子育て関連マスタ!$I$32:$M$34,4,FALSE),0),
AND(R143&gt;=21,R143&lt;=22,入力項目!$S$16&lt;&gt;"高専"),IFERROR(VLOOKUP(入力項目!$S$17,子育て関連マスタ!$I$32:$M$34,4,FALSE),0),
R143&gt;=23,0
) +
IF($D143=4,
  IFERROR(_xlfn.IFS(
  R143&lt;=入力項目!$S$11,0,
  AND(R143=入力項目!$S$11),IFERROR(VLOOKUP(入力項目!$S$12,子育て関連マスタ!$I$4:$M$5,2,FALSE),0),
  AND(R143=4),IFERROR(VLOOKUP(入力項目!$S$13,子育て関連マスタ!$I$9:$M$12,2,FALSE),0),
  AND(R143=7),IFERROR(VLOOKUP(入力項目!$S$14,子育て関連マスタ!$I$16:$M$17,2,FALSE),0),
  AND(R143=13),IFERROR(VLOOKUP(入力項目!$S$15,子育て関連マスタ!$I$21:$M$22,2,FALSE),0),
  AND(R143=16),IFERROR(VLOOKUP(入力項目!$S$16,子育て関連マスタ!$I$26:$M$28,2,FALSE),0),
  AND(R143=19,入力項目!$S$16&lt;&gt;"高専"),IFERROR(VLOOKUP(入力項目!$S$17,子育て関連マスタ!$I$32:$M$37,2,FALSE),0),
  AND(R143=21,入力項目!$S$16="高専"),IFERROR(VLOOKUP(入力項目!$S$17,子育て関連マスタ!$I$32:$M$37,2,FALSE),0),
  R143&gt;=22,0
  ),0),0
) +
IF(AND(R143&gt;=1,R143&lt;=15),IF($D143=入力項目!$S$8,入力項目!$S$3,0),0) +
IF(AND(R143&gt;=1,R143&lt;=15),IF($D143=5,入力項目!$S$4,0),0) +
IF(AND(R143&gt;=1,R143&lt;=15),IF($D143=12,入力項目!$S$5,0),0) +
IF(AND(入力項目!$S$7=$A143,入力項目!$S$8=$D143),子育て関連マスタ!$C$14,0) +
IFERROR(IF(AND(YEAR(EDATE(DATE(入力項目!$S$7,入力項目!$S$8,1),1))=$A143,MONTH(EDATE(DATE(入力項目!$S$7,入力項目!$S$8,1),1))=$D143),子育て関連マスタ!$C$15,0),0) +
IF(AND(OR(R143=3,R143=5,R143=7),$D143=11),子育て関連マスタ!$C$17,0) +
IF(AND(R143=20,$D143=1),子育て関連マスタ!$C$18,0) +
IF(AND(R143=20,$D143=1),
IFERROR(_xlfn.IFS(
入力項目!$S$10="男",子育て関連マスタ!$C$18,
入力項目!$S$10="女",子育て関連マスタ!$C$19
),0),0
) +
IF(AND(R143&gt;=入力項目!$S$18,R143&lt;=入力項目!$S$19),入力項目!$S$20,0) +
IF(AND(R143&gt;=入力項目!$S$21,R143&lt;=入力項目!$S$22),入力項目!$S$23,0) +
IF(AND(R143&gt;=入力項目!$S$24,R143&lt;=入力項目!$S$25),入力項目!$S$26,0)
)</f>
        <v>0</v>
      </c>
      <c r="AG143">
        <f ca="1">-(
_xlfn.IFS(
S143&lt;=入力項目!$S$11,0,
AND(S143&gt;=入力項目!$S$11+1,S143&lt;=3),IFERROR(VLOOKUP(入力項目!$S$12,子育て関連マスタ!$I$4:$M$5,4,FALSE),0),
AND(S143&gt;=4,S143&lt;=6),IFERROR(VLOOKUP(入力項目!$S$13,子育て関連マスタ!$I$9:$M$12,4,FALSE),0),
AND(S143&gt;=7,S143&lt;=12),IFERROR(VLOOKUP(入力項目!$S$14,子育て関連マスタ!$I$16:$M$17,4,FALSE),0),
AND(S143&gt;=13,S143&lt;=15),IFERROR(VLOOKUP(入力項目!$S$15,子育て関連マスタ!$I$21:$M$22,4,FALSE),0),
AND(S143&gt;=16,S143&lt;=18),IFERROR(VLOOKUP(入力項目!$S$16,子育て関連マスタ!$I$26:$M$28,4,FALSE),0),
AND(S143&gt;=19,S143&lt;=20,入力項目!$S$16="高専"),IFERROR(VLOOKUP(入力項目!$S$16,子育て関連マスタ!$I$26:$M$28,4,FALSE),0),
AND(S143&gt;=19,S143&lt;=20,入力項目!$S$16&lt;&gt;"高専"),IFERROR(VLOOKUP(入力項目!$S$17,子育て関連マスタ!$I$32:$M$37,4,FALSE),0),
AND(S143&gt;=21,S143&lt;=22,入力項目!$S$16="高専"),IFERROR(VLOOKUP(入力項目!$S$17,子育て関連マスタ!$I$32:$M$34,4,FALSE),0),
AND(S143&gt;=21,S143&lt;=22,入力項目!$S$16&lt;&gt;"高専"),IFERROR(VLOOKUP(入力項目!$S$17,子育て関連マスタ!$I$32:$M$34,4,FALSE),0),
S143&gt;=23,0
) +
IF($D143=4,
  IFERROR(_xlfn.IFS(
  S143&lt;=入力項目!$S$11,0,
  AND(S143=入力項目!$S$11),IFERROR(VLOOKUP(入力項目!$S$12,子育て関連マスタ!$I$4:$M$5,2,FALSE),0),
  AND(S143=4),IFERROR(VLOOKUP(入力項目!$S$13,子育て関連マスタ!$I$9:$M$12,2,FALSE),0),
  AND(S143=7),IFERROR(VLOOKUP(入力項目!$S$14,子育て関連マスタ!$I$16:$M$17,2,FALSE),0),
  AND(S143=13),IFERROR(VLOOKUP(入力項目!$S$15,子育て関連マスタ!$I$21:$M$22,2,FALSE),0),
  AND(S143=16),IFERROR(VLOOKUP(入力項目!$S$16,子育て関連マスタ!$I$26:$M$28,2,FALSE),0),
  AND(S143=19,入力項目!$S$16&lt;&gt;"高専"),IFERROR(VLOOKUP(入力項目!$S$17,子育て関連マスタ!$I$32:$M$37,2,FALSE),0),
  AND(S143=21,入力項目!$S$16="高専"),IFERROR(VLOOKUP(入力項目!$S$17,子育て関連マスタ!$I$32:$M$37,2,FALSE),0),
  S143&gt;=22,0
  ),0),0
) +
IF(AND(S143&gt;=1,S143&lt;=15),IF($D143=入力項目!$S$8,入力項目!$S$3,0),0) +
IF(AND(S143&gt;=1,S143&lt;=15),IF($D143=5,入力項目!$S$4,0),0) +
IF(AND(S143&gt;=1,S143&lt;=15),IF($D143=12,入力項目!$S$5,0),0) +
IF(AND(入力項目!$S$7=$A143,入力項目!$S$8=$D143),子育て関連マスタ!$C$14,0) +
IFERROR(IF(AND(YEAR(EDATE(DATE(入力項目!$S$7,入力項目!$S$8,1),1))=$A143,MONTH(EDATE(DATE(入力項目!$S$7,入力項目!$S$8,1),1))=$D143),子育て関連マスタ!$C$15,0),0) +
IF(AND(OR(S143=3,S143=5,S143=7),$D143=11),子育て関連マスタ!$C$17,0) +
IF(AND(S143=20,$D143=1),子育て関連マスタ!$C$18,0) +
IF(AND(S143=20,$D143=1),
IFERROR(_xlfn.IFS(
入力項目!$S$10="男",子育て関連マスタ!$C$18,
入力項目!$S$10="女",子育て関連マスタ!$C$19
),0),0
) +
IF(AND(S143&gt;=入力項目!$S$18,S143&lt;=入力項目!$S$19),入力項目!$S$20,0) +
IF(AND(S143&gt;=入力項目!$S$21,S143&lt;=入力項目!$S$22),入力項目!$S$23,0) +
IF(AND(S143&gt;=入力項目!$S$24,S143&lt;=入力項目!$S$25),入力項目!$S$26,0)
)</f>
        <v>0</v>
      </c>
      <c r="AH143">
        <f ca="1">-(
_xlfn.IFS(
T143&lt;=入力項目!$S$11,0,
AND(T143&gt;=入力項目!$S$11+1,T143&lt;=3),IFERROR(VLOOKUP(入力項目!$S$12,子育て関連マスタ!$I$4:$M$5,4,FALSE),0),
AND(T143&gt;=4,T143&lt;=6),IFERROR(VLOOKUP(入力項目!$S$13,子育て関連マスタ!$I$9:$M$12,4,FALSE),0),
AND(T143&gt;=7,T143&lt;=12),IFERROR(VLOOKUP(入力項目!$S$14,子育て関連マスタ!$I$16:$M$17,4,FALSE),0),
AND(T143&gt;=13,T143&lt;=15),IFERROR(VLOOKUP(入力項目!$S$15,子育て関連マスタ!$I$21:$M$22,4,FALSE),0),
AND(T143&gt;=16,T143&lt;=18),IFERROR(VLOOKUP(入力項目!$S$16,子育て関連マスタ!$I$26:$M$28,4,FALSE),0),
AND(T143&gt;=19,T143&lt;=20,入力項目!$S$16="高専"),IFERROR(VLOOKUP(入力項目!$S$16,子育て関連マスタ!$I$26:$M$28,4,FALSE),0),
AND(T143&gt;=19,T143&lt;=20,入力項目!$S$16&lt;&gt;"高専"),IFERROR(VLOOKUP(入力項目!$S$17,子育て関連マスタ!$I$32:$M$37,4,FALSE),0),
AND(T143&gt;=21,T143&lt;=22,入力項目!$S$16="高専"),IFERROR(VLOOKUP(入力項目!$S$17,子育て関連マスタ!$I$32:$M$34,4,FALSE),0),
AND(T143&gt;=21,T143&lt;=22,入力項目!$S$16&lt;&gt;"高専"),IFERROR(VLOOKUP(入力項目!$S$17,子育て関連マスタ!$I$32:$M$34,4,FALSE),0),
T143&gt;=23,0
) +
IF($D143=4,
  IFERROR(_xlfn.IFS(
  T143&lt;=入力項目!$S$11,0,
  AND(T143=入力項目!$S$11),IFERROR(VLOOKUP(入力項目!$S$12,子育て関連マスタ!$I$4:$M$5,2,FALSE),0),
  AND(T143=4),IFERROR(VLOOKUP(入力項目!$S$13,子育て関連マスタ!$I$9:$M$12,2,FALSE),0),
  AND(T143=7),IFERROR(VLOOKUP(入力項目!$S$14,子育て関連マスタ!$I$16:$M$17,2,FALSE),0),
  AND(T143=13),IFERROR(VLOOKUP(入力項目!$S$15,子育て関連マスタ!$I$21:$M$22,2,FALSE),0),
  AND(T143=16),IFERROR(VLOOKUP(入力項目!$S$16,子育て関連マスタ!$I$26:$M$28,2,FALSE),0),
  AND(T143=19,入力項目!$S$16&lt;&gt;"高専"),IFERROR(VLOOKUP(入力項目!$S$17,子育て関連マスタ!$I$32:$M$37,2,FALSE),0),
  AND(T143=21,入力項目!$S$16="高専"),IFERROR(VLOOKUP(入力項目!$S$17,子育て関連マスタ!$I$32:$M$37,2,FALSE),0),
  T143&gt;=22,0
  ),0),0
) +
IF(AND(T143&gt;=1,T143&lt;=15),IF($D143=入力項目!$S$8,入力項目!$S$3,0),0) +
IF(AND(T143&gt;=1,T143&lt;=15),IF($D143=5,入力項目!$S$4,0),0) +
IF(AND(T143&gt;=1,T143&lt;=15),IF($D143=12,入力項目!$S$5,0),0) +
IF(AND(入力項目!$S$7=$A143,入力項目!$S$8=$D143),子育て関連マスタ!$C$14,0) +
IFERROR(IF(AND(YEAR(EDATE(DATE(入力項目!$S$7,入力項目!$S$8,1),1))=$A143,MONTH(EDATE(DATE(入力項目!$S$7,入力項目!$S$8,1),1))=$D143),子育て関連マスタ!$C$15,0),0) +
IF(AND(OR(T143=3,T143=5,T143=7),$D143=11),子育て関連マスタ!$C$17,0) +
IF(AND(T143=20,$D143=1),子育て関連マスタ!$C$18,0) +
IF(AND(T143=20,$D143=1),
IFERROR(_xlfn.IFS(
入力項目!$S$10="男",子育て関連マスタ!$C$18,
入力項目!$S$10="女",子育て関連マスタ!$C$19
),0),0
) +
IF(AND(T143&gt;=入力項目!$S$18,T143&lt;=入力項目!$S$19),入力項目!$S$20,0) +
IF(AND(T143&gt;=入力項目!$S$21,T143&lt;=入力項目!$S$22),入力項目!$S$23,0) +
IF(AND(T143&gt;=入力項目!$S$24,T143&lt;=入力項目!$S$25),入力項目!$S$26,0)
)</f>
        <v>0</v>
      </c>
      <c r="AI143">
        <f ca="1">-(
_xlfn.IFS(
U143&lt;=入力項目!$S$11,0,
AND(U143&gt;=入力項目!$S$11+1,U143&lt;=3),IFERROR(VLOOKUP(入力項目!$S$12,子育て関連マスタ!$I$4:$M$5,4,FALSE),0),
AND(U143&gt;=4,U143&lt;=6),IFERROR(VLOOKUP(入力項目!$S$13,子育て関連マスタ!$I$9:$M$12,4,FALSE),0),
AND(U143&gt;=7,U143&lt;=12),IFERROR(VLOOKUP(入力項目!$S$14,子育て関連マスタ!$I$16:$M$17,4,FALSE),0),
AND(U143&gt;=13,U143&lt;=15),IFERROR(VLOOKUP(入力項目!$S$15,子育て関連マスタ!$I$21:$M$22,4,FALSE),0),
AND(U143&gt;=16,U143&lt;=18),IFERROR(VLOOKUP(入力項目!$S$16,子育て関連マスタ!$I$26:$M$28,4,FALSE),0),
AND(U143&gt;=19,U143&lt;=20,入力項目!$S$16="高専"),IFERROR(VLOOKUP(入力項目!$S$16,子育て関連マスタ!$I$26:$M$28,4,FALSE),0),
AND(U143&gt;=19,U143&lt;=20,入力項目!$S$16&lt;&gt;"高専"),IFERROR(VLOOKUP(入力項目!$S$17,子育て関連マスタ!$I$32:$M$37,4,FALSE),0),
AND(U143&gt;=21,U143&lt;=22,入力項目!$S$16="高専"),IFERROR(VLOOKUP(入力項目!$S$17,子育て関連マスタ!$I$32:$M$34,4,FALSE),0),
AND(U143&gt;=21,U143&lt;=22,入力項目!$S$16&lt;&gt;"高専"),IFERROR(VLOOKUP(入力項目!$S$17,子育て関連マスタ!$I$32:$M$34,4,FALSE),0),
U143&gt;=23,0
) +
IF($D143=4,
  IFERROR(_xlfn.IFS(
  U143&lt;=入力項目!$S$11,0,
  AND(U143=入力項目!$S$11),IFERROR(VLOOKUP(入力項目!$S$12,子育て関連マスタ!$I$4:$M$5,2,FALSE),0),
  AND(U143=4),IFERROR(VLOOKUP(入力項目!$S$13,子育て関連マスタ!$I$9:$M$12,2,FALSE),0),
  AND(U143=7),IFERROR(VLOOKUP(入力項目!$S$14,子育て関連マスタ!$I$16:$M$17,2,FALSE),0),
  AND(U143=13),IFERROR(VLOOKUP(入力項目!$S$15,子育て関連マスタ!$I$21:$M$22,2,FALSE),0),
  AND(U143=16),IFERROR(VLOOKUP(入力項目!$S$16,子育て関連マスタ!$I$26:$M$28,2,FALSE),0),
  AND(U143=19,入力項目!$S$16&lt;&gt;"高専"),IFERROR(VLOOKUP(入力項目!$S$17,子育て関連マスタ!$I$32:$M$37,2,FALSE),0),
  AND(U143=21,入力項目!$S$16="高専"),IFERROR(VLOOKUP(入力項目!$S$17,子育て関連マスタ!$I$32:$M$37,2,FALSE),0),
  U143&gt;=22,0
  ),0),0
) +
IF(AND(U143&gt;=1,U143&lt;=15),IF($D143=入力項目!$S$8,入力項目!$S$3,0),0) +
IF(AND(U143&gt;=1,U143&lt;=15),IF($D143=5,入力項目!$S$4,0),0) +
IF(AND(U143&gt;=1,U143&lt;=15),IF($D143=12,入力項目!$S$5,0),0) +
IF(AND(入力項目!$S$7=$A143,入力項目!$S$8=$D143),子育て関連マスタ!$C$14,0) +
IFERROR(IF(AND(YEAR(EDATE(DATE(入力項目!$S$7,入力項目!$S$8,1),1))=$A143,MONTH(EDATE(DATE(入力項目!$S$7,入力項目!$S$8,1),1))=$D143),子育て関連マスタ!$C$15,0),0) +
IF(AND(OR(U143=3,U143=5,U143=7),$D143=11),子育て関連マスタ!$C$17,0) +
IF(AND(U143=20,$D143=1),子育て関連マスタ!$C$18,0) +
IF(AND(U143=20,$D143=1),
IFERROR(_xlfn.IFS(
入力項目!$S$10="男",子育て関連マスタ!$C$18,
入力項目!$S$10="女",子育て関連マスタ!$C$19
),0),0
) +
IF(AND(U143&gt;=入力項目!$S$18,U143&lt;=入力項目!$S$19),入力項目!$S$20,0) +
IF(AND(U143&gt;=入力項目!$S$21,U143&lt;=入力項目!$S$22),入力項目!$S$23,0) +
IF(AND(U143&gt;=入力項目!$S$24,U143&lt;=入力項目!$S$25),入力項目!$S$26,0)
)</f>
        <v>0</v>
      </c>
      <c r="AJ143" s="10">
        <f ca="1">-VLOOKUP($D143,月別収支!$A$2:$H$13,7,FALSE)</f>
        <v>-20000</v>
      </c>
    </row>
    <row r="144" spans="1:36" x14ac:dyDescent="0.4">
      <c r="A144">
        <f t="shared" ca="1" si="37"/>
        <v>2036</v>
      </c>
      <c r="B144">
        <f t="shared" ca="1" si="44"/>
        <v>2036</v>
      </c>
      <c r="C144">
        <f t="shared" ca="1" si="45"/>
        <v>12</v>
      </c>
      <c r="D144">
        <f t="shared" ca="1" si="38"/>
        <v>6</v>
      </c>
      <c r="E144" t="str">
        <f t="shared" ca="1" si="39"/>
        <v>2036年6月</v>
      </c>
      <c r="F144">
        <f ca="1">IF(OR(入力項目!$N$5&lt;$A144,AND(入力項目!$N$5=$A144,入力項目!$N$6&lt;$D144)),IF(F143=0,1,IF(G144=12,F143+1,F143)),0)</f>
        <v>11</v>
      </c>
      <c r="G144">
        <f ca="1">IF(OR(入力項目!$N$5&lt;$A144,AND(入力項目!$N$5=$A144,入力項目!$N$6&lt;$D144)),IF(G143=12,1,G143+1),0)</f>
        <v>8</v>
      </c>
      <c r="H144" t="str">
        <f t="shared" ca="1" si="40"/>
        <v>11_8</v>
      </c>
      <c r="I144">
        <f ca="1">IF(
  IFERROR(AND($C144&gt;0,MOD($C144,入力項目!$N$22)=0,$D144=入力項目!$N$23), FALSE),
  1,
  IF(
    AND(I143&gt;0,J143=12),
    IF(I143=入力項目!$N$28, 0, I143+1),
    I143
  )
)</f>
        <v>3</v>
      </c>
      <c r="J144">
        <f ca="1">IF($D144=入力項目!$N$23,1,IFERROR(J143+1,1))</f>
        <v>1</v>
      </c>
      <c r="K144" t="str">
        <f t="shared" ca="1" si="41"/>
        <v>3_1</v>
      </c>
      <c r="L144">
        <f ca="1">L143+IF(入力項目!$D$4=$D144,1,0)</f>
        <v>40</v>
      </c>
      <c r="M144" t="str">
        <f t="shared" ca="1" si="42"/>
        <v>40歳</v>
      </c>
      <c r="N144">
        <f t="shared" ca="1" si="46"/>
        <v>41</v>
      </c>
      <c r="O144" t="str">
        <f t="shared" ca="1" si="43"/>
        <v>41歳</v>
      </c>
      <c r="P144">
        <f t="shared" ca="1" si="47"/>
        <v>16</v>
      </c>
      <c r="Q144">
        <f t="shared" ca="1" si="48"/>
        <v>14</v>
      </c>
      <c r="R144">
        <f t="shared" ca="1" si="49"/>
        <v>2037</v>
      </c>
      <c r="S144">
        <f t="shared" ca="1" si="50"/>
        <v>2037</v>
      </c>
      <c r="T144">
        <f t="shared" ca="1" si="51"/>
        <v>2037</v>
      </c>
      <c r="U144">
        <f t="shared" ca="1" si="52"/>
        <v>2037</v>
      </c>
      <c r="V144" s="10">
        <f t="shared" ca="1" si="53"/>
        <v>16449785</v>
      </c>
      <c r="W144" s="10">
        <f ca="1">IF($L144&lt;その他マスタ!$B$1,VLOOKUP($D144,月別収支!$A$2:$H$13,2,FALSE),その他マスタ!$B$3)+IF(AND($L144=その他マスタ!$B$1,入力項目!$I$9="あり",$D144=入力項目!$D$4),その他マスタ!$B$2,0)</f>
        <v>800000</v>
      </c>
      <c r="X144" s="10">
        <f ca="1">-IF(入力項目!$K$5=TRUE,
IF($F144+$G144&lt;3,VLOOKUP($D144,月別収支!$A$2:$H$13,8,FALSE),0)+IFERROR(VLOOKUP($H144,住宅ローン計算!C:P,13,FALSE),0)+IF($F144&gt;1,IF(OR($G144=3,$G144=6,$G144=9,$G144=12),ROUNDUP(入力項目!$N$18/4,0),0),0),
VLOOKUP($D144,月別収支!$A$2:$H$13,8,FALSE))</f>
        <v>-191500</v>
      </c>
      <c r="Y144" s="10">
        <f ca="1">-VLOOKUP($D144,月別収支!$A$2:$H$13,3,FALSE)</f>
        <v>-75000</v>
      </c>
      <c r="Z144" s="10">
        <f ca="1">-VLOOKUP($D144,月別収支!$A$2:$H$13,4,FALSE)</f>
        <v>-27000</v>
      </c>
      <c r="AA144" s="10">
        <f ca="1">-VLOOKUP($D144,月別収支!$A$2:$H$13,6,FALSE)</f>
        <v>-10000</v>
      </c>
      <c r="AB144" s="10">
        <f ca="1">-(
VLOOKUP($D144,月別収支!$A$2:$H$13,5,FALSE)+IF(AND(入力項目!$I$27&lt;=$A144,ISEVEN($A144-入力項目!$I$27),入力項目!$I$28=$D144),入力項目!$I$26,0)
+IF(入力項目!$K$26=TRUE,
IFERROR(VLOOKUP($K144,マイカーローン計算!C:P,13,FALSE),0),
IFERROR(
  IF(AND($C144&gt;0,MOD($C144,入力項目!$N$22)=0,$D144=入力項目!$N$23),入力項目!$N$24,0),
 0
)
)
)</f>
        <v>-20000</v>
      </c>
      <c r="AC144" s="10">
        <f ca="1">-IF($A144&lt;入力項目!$N$33,入力項目!$N$35,IF(AND($A144=入力項目!$N$33,$D144&lt;=入力項目!$N$34),入力項目!$N$35,0))</f>
        <v>0</v>
      </c>
      <c r="AD144">
        <f ca="1">-(
_xlfn.IFS(
P144&lt;=入力項目!$S$11,0,
AND(P144&gt;=入力項目!$S$11+1,P144&lt;=3),IFERROR(VLOOKUP(入力項目!$S$12,子育て関連マスタ!$I$4:$M$5,4,FALSE),0),
AND(P144&gt;=4,P144&lt;=6),IFERROR(VLOOKUP(入力項目!$S$13,子育て関連マスタ!$I$9:$M$12,4,FALSE),0),
AND(P144&gt;=7,P144&lt;=12),IFERROR(VLOOKUP(入力項目!$S$14,子育て関連マスタ!$I$16:$M$17,4,FALSE),0),
AND(P144&gt;=13,P144&lt;=15),IFERROR(VLOOKUP(入力項目!$S$15,子育て関連マスタ!$I$21:$M$22,4,FALSE),0),
AND(P144&gt;=16,P144&lt;=18),IFERROR(VLOOKUP(入力項目!$S$16,子育て関連マスタ!$I$26:$M$28,4,FALSE),0),
AND(P144&gt;=19,P144&lt;=20,入力項目!$S$16="高専"),IFERROR(VLOOKUP(入力項目!$S$16,子育て関連マスタ!$I$26:$M$28,4,FALSE),0),
AND(P144&gt;=19,P144&lt;=20,入力項目!$S$16&lt;&gt;"高専"),IFERROR(VLOOKUP(入力項目!$S$17,子育て関連マスタ!$I$32:$M$37,4,FALSE),0),
AND(P144&gt;=21,P144&lt;=22,入力項目!$S$16="高専"),IFERROR(VLOOKUP(入力項目!$S$17,子育て関連マスタ!$I$32:$M$34,4,FALSE),0),
AND(P144&gt;=21,P144&lt;=22,入力項目!$S$16&lt;&gt;"高専"),IFERROR(VLOOKUP(入力項目!$S$17,子育て関連マスタ!$I$32:$M$34,4,FALSE),0),
P144&gt;=23,0
) +
IF($D144=4,
  IFERROR(_xlfn.IFS(
  P144&lt;=入力項目!$S$11,0,
  AND(P144=入力項目!$S$11),IFERROR(VLOOKUP(入力項目!$S$12,子育て関連マスタ!$I$4:$M$5,2,FALSE),0),
  AND(P144=4),IFERROR(VLOOKUP(入力項目!$S$13,子育て関連マスタ!$I$9:$M$12,2,FALSE),0),
  AND(P144=7),IFERROR(VLOOKUP(入力項目!$S$14,子育て関連マスタ!$I$16:$M$17,2,FALSE),0),
  AND(P144=13),IFERROR(VLOOKUP(入力項目!$S$15,子育て関連マスタ!$I$21:$M$22,2,FALSE),0),
  AND(P144=16),IFERROR(VLOOKUP(入力項目!$S$16,子育て関連マスタ!$I$26:$M$28,2,FALSE),0),
  AND(P144=19,入力項目!$S$16&lt;&gt;"高専"),IFERROR(VLOOKUP(入力項目!$S$17,子育て関連マスタ!$I$32:$M$37,2,FALSE),0),
  AND(P144=21,入力項目!$S$16="高専"),IFERROR(VLOOKUP(入力項目!$S$17,子育て関連マスタ!$I$32:$M$37,2,FALSE),0),
  P144&gt;=22,0
  ),0),0
) +
IF(AND(P144&gt;=1,P144&lt;=15),IF($D144=入力項目!$S$8,入力項目!$S$3,0),0) +
IF(AND(P144&gt;=1,P144&lt;=15),IF($D144=5,入力項目!$S$4,0),0) +
IF(AND(P144&gt;=1,P144&lt;=15),IF($D144=12,入力項目!$S$5,0),0) +
IF(AND(入力項目!$S$7=$A144,入力項目!$S$8=$D144),子育て関連マスタ!$C$14,0) +
IFERROR(IF(AND(YEAR(EDATE(DATE(入力項目!$S$7,入力項目!$S$8,1),1))=$A144,MONTH(EDATE(DATE(入力項目!$S$7,入力項目!$S$8,1),1))=$D144),子育て関連マスタ!$C$15,0),0) +
IF(AND(OR(P144=3,P144=5,P144=7),$D144=11),子育て関連マスタ!$C$17,0) +
IF(AND(P144=20,$D144=1),子育て関連マスタ!$C$18,0) +
IF(AND(P144=20,$D144=1),
IFERROR(_xlfn.IFS(
入力項目!$S$10="男",子育て関連マスタ!$C$18,
入力項目!$S$10="女",子育て関連マスタ!$C$19
),0),0
) +
IF(AND(P144&gt;=入力項目!$S$18,P144&lt;=入力項目!$S$19),入力項目!$S$20,0) +
IF(AND(P144&gt;=入力項目!$S$21,P144&lt;=入力項目!$S$22),入力項目!$S$23,0) +
IF(AND(P144&gt;=入力項目!$S$24,P144&lt;=入力項目!$S$25),入力項目!$S$26,0)
)</f>
        <v>-45000</v>
      </c>
      <c r="AE144">
        <f ca="1">-(
_xlfn.IFS(
Q144&lt;=入力項目!$S$11,0,
AND(Q144&gt;=入力項目!$S$11+1,Q144&lt;=3),IFERROR(VLOOKUP(入力項目!$S$12,子育て関連マスタ!$I$4:$M$5,4,FALSE),0),
AND(Q144&gt;=4,Q144&lt;=6),IFERROR(VLOOKUP(入力項目!$S$13,子育て関連マスタ!$I$9:$M$12,4,FALSE),0),
AND(Q144&gt;=7,Q144&lt;=12),IFERROR(VLOOKUP(入力項目!$S$14,子育て関連マスタ!$I$16:$M$17,4,FALSE),0),
AND(Q144&gt;=13,Q144&lt;=15),IFERROR(VLOOKUP(入力項目!$S$15,子育て関連マスタ!$I$21:$M$22,4,FALSE),0),
AND(Q144&gt;=16,Q144&lt;=18),IFERROR(VLOOKUP(入力項目!$S$16,子育て関連マスタ!$I$26:$M$28,4,FALSE),0),
AND(Q144&gt;=19,Q144&lt;=20,入力項目!$S$16="高専"),IFERROR(VLOOKUP(入力項目!$S$16,子育て関連マスタ!$I$26:$M$28,4,FALSE),0),
AND(Q144&gt;=19,Q144&lt;=20,入力項目!$S$16&lt;&gt;"高専"),IFERROR(VLOOKUP(入力項目!$S$17,子育て関連マスタ!$I$32:$M$37,4,FALSE),0),
AND(Q144&gt;=21,Q144&lt;=22,入力項目!$S$16="高専"),IFERROR(VLOOKUP(入力項目!$S$17,子育て関連マスタ!$I$32:$M$34,4,FALSE),0),
AND(Q144&gt;=21,Q144&lt;=22,入力項目!$S$16&lt;&gt;"高専"),IFERROR(VLOOKUP(入力項目!$S$17,子育て関連マスタ!$I$32:$M$34,4,FALSE),0),
Q144&gt;=23,0
) +
IF($D144=4,
  IFERROR(_xlfn.IFS(
  Q144&lt;=入力項目!$S$11,0,
  AND(Q144=入力項目!$S$11),IFERROR(VLOOKUP(入力項目!$S$12,子育て関連マスタ!$I$4:$M$5,2,FALSE),0),
  AND(Q144=4),IFERROR(VLOOKUP(入力項目!$S$13,子育て関連マスタ!$I$9:$M$12,2,FALSE),0),
  AND(Q144=7),IFERROR(VLOOKUP(入力項目!$S$14,子育て関連マスタ!$I$16:$M$17,2,FALSE),0),
  AND(Q144=13),IFERROR(VLOOKUP(入力項目!$S$15,子育て関連マスタ!$I$21:$M$22,2,FALSE),0),
  AND(Q144=16),IFERROR(VLOOKUP(入力項目!$S$16,子育て関連マスタ!$I$26:$M$28,2,FALSE),0),
  AND(Q144=19,入力項目!$S$16&lt;&gt;"高専"),IFERROR(VLOOKUP(入力項目!$S$17,子育て関連マスタ!$I$32:$M$37,2,FALSE),0),
  AND(Q144=21,入力項目!$S$16="高専"),IFERROR(VLOOKUP(入力項目!$S$17,子育て関連マスタ!$I$32:$M$37,2,FALSE),0),
  Q144&gt;=22,0
  ),0),0
) +
IF(AND(Q144&gt;=1,Q144&lt;=15),IF($D144=入力項目!$S$8,入力項目!$S$3,0),0) +
IF(AND(Q144&gt;=1,Q144&lt;=15),IF($D144=5,入力項目!$S$4,0),0) +
IF(AND(Q144&gt;=1,Q144&lt;=15),IF($D144=12,入力項目!$S$5,0),0) +
IF(AND(入力項目!$S$7=$A144,入力項目!$S$8=$D144),子育て関連マスタ!$C$14,0) +
IFERROR(IF(AND(YEAR(EDATE(DATE(入力項目!$S$7,入力項目!$S$8,1),1))=$A144,MONTH(EDATE(DATE(入力項目!$S$7,入力項目!$S$8,1),1))=$D144),子育て関連マスタ!$C$15,0),0) +
IF(AND(OR(Q144=3,Q144=5,Q144=7),$D144=11),子育て関連マスタ!$C$17,0) +
IF(AND(Q144=20,$D144=1),子育て関連マスタ!$C$18,0) +
IF(AND(Q144=20,$D144=1),
IFERROR(_xlfn.IFS(
入力項目!$S$10="男",子育て関連マスタ!$C$18,
入力項目!$S$10="女",子育て関連マスタ!$C$19
),0),0
) +
IF(AND(Q144&gt;=入力項目!$S$18,Q144&lt;=入力項目!$S$19),入力項目!$S$20,0) +
IF(AND(Q144&gt;=入力項目!$S$21,Q144&lt;=入力項目!$S$22),入力項目!$S$23,0) +
IF(AND(Q144&gt;=入力項目!$S$24,Q144&lt;=入力項目!$S$25),入力項目!$S$26,0)
)</f>
        <v>-45000</v>
      </c>
      <c r="AF144">
        <f ca="1">-(
_xlfn.IFS(
R144&lt;=入力項目!$S$11,0,
AND(R144&gt;=入力項目!$S$11+1,R144&lt;=3),IFERROR(VLOOKUP(入力項目!$S$12,子育て関連マスタ!$I$4:$M$5,4,FALSE),0),
AND(R144&gt;=4,R144&lt;=6),IFERROR(VLOOKUP(入力項目!$S$13,子育て関連マスタ!$I$9:$M$12,4,FALSE),0),
AND(R144&gt;=7,R144&lt;=12),IFERROR(VLOOKUP(入力項目!$S$14,子育て関連マスタ!$I$16:$M$17,4,FALSE),0),
AND(R144&gt;=13,R144&lt;=15),IFERROR(VLOOKUP(入力項目!$S$15,子育て関連マスタ!$I$21:$M$22,4,FALSE),0),
AND(R144&gt;=16,R144&lt;=18),IFERROR(VLOOKUP(入力項目!$S$16,子育て関連マスタ!$I$26:$M$28,4,FALSE),0),
AND(R144&gt;=19,R144&lt;=20,入力項目!$S$16="高専"),IFERROR(VLOOKUP(入力項目!$S$16,子育て関連マスタ!$I$26:$M$28,4,FALSE),0),
AND(R144&gt;=19,R144&lt;=20,入力項目!$S$16&lt;&gt;"高専"),IFERROR(VLOOKUP(入力項目!$S$17,子育て関連マスタ!$I$32:$M$37,4,FALSE),0),
AND(R144&gt;=21,R144&lt;=22,入力項目!$S$16="高専"),IFERROR(VLOOKUP(入力項目!$S$17,子育て関連マスタ!$I$32:$M$34,4,FALSE),0),
AND(R144&gt;=21,R144&lt;=22,入力項目!$S$16&lt;&gt;"高専"),IFERROR(VLOOKUP(入力項目!$S$17,子育て関連マスタ!$I$32:$M$34,4,FALSE),0),
R144&gt;=23,0
) +
IF($D144=4,
  IFERROR(_xlfn.IFS(
  R144&lt;=入力項目!$S$11,0,
  AND(R144=入力項目!$S$11),IFERROR(VLOOKUP(入力項目!$S$12,子育て関連マスタ!$I$4:$M$5,2,FALSE),0),
  AND(R144=4),IFERROR(VLOOKUP(入力項目!$S$13,子育て関連マスタ!$I$9:$M$12,2,FALSE),0),
  AND(R144=7),IFERROR(VLOOKUP(入力項目!$S$14,子育て関連マスタ!$I$16:$M$17,2,FALSE),0),
  AND(R144=13),IFERROR(VLOOKUP(入力項目!$S$15,子育て関連マスタ!$I$21:$M$22,2,FALSE),0),
  AND(R144=16),IFERROR(VLOOKUP(入力項目!$S$16,子育て関連マスタ!$I$26:$M$28,2,FALSE),0),
  AND(R144=19,入力項目!$S$16&lt;&gt;"高専"),IFERROR(VLOOKUP(入力項目!$S$17,子育て関連マスタ!$I$32:$M$37,2,FALSE),0),
  AND(R144=21,入力項目!$S$16="高専"),IFERROR(VLOOKUP(入力項目!$S$17,子育て関連マスタ!$I$32:$M$37,2,FALSE),0),
  R144&gt;=22,0
  ),0),0
) +
IF(AND(R144&gt;=1,R144&lt;=15),IF($D144=入力項目!$S$8,入力項目!$S$3,0),0) +
IF(AND(R144&gt;=1,R144&lt;=15),IF($D144=5,入力項目!$S$4,0),0) +
IF(AND(R144&gt;=1,R144&lt;=15),IF($D144=12,入力項目!$S$5,0),0) +
IF(AND(入力項目!$S$7=$A144,入力項目!$S$8=$D144),子育て関連マスタ!$C$14,0) +
IFERROR(IF(AND(YEAR(EDATE(DATE(入力項目!$S$7,入力項目!$S$8,1),1))=$A144,MONTH(EDATE(DATE(入力項目!$S$7,入力項目!$S$8,1),1))=$D144),子育て関連マスタ!$C$15,0),0) +
IF(AND(OR(R144=3,R144=5,R144=7),$D144=11),子育て関連マスタ!$C$17,0) +
IF(AND(R144=20,$D144=1),子育て関連マスタ!$C$18,0) +
IF(AND(R144=20,$D144=1),
IFERROR(_xlfn.IFS(
入力項目!$S$10="男",子育て関連マスタ!$C$18,
入力項目!$S$10="女",子育て関連マスタ!$C$19
),0),0
) +
IF(AND(R144&gt;=入力項目!$S$18,R144&lt;=入力項目!$S$19),入力項目!$S$20,0) +
IF(AND(R144&gt;=入力項目!$S$21,R144&lt;=入力項目!$S$22),入力項目!$S$23,0) +
IF(AND(R144&gt;=入力項目!$S$24,R144&lt;=入力項目!$S$25),入力項目!$S$26,0)
)</f>
        <v>0</v>
      </c>
      <c r="AG144">
        <f ca="1">-(
_xlfn.IFS(
S144&lt;=入力項目!$S$11,0,
AND(S144&gt;=入力項目!$S$11+1,S144&lt;=3),IFERROR(VLOOKUP(入力項目!$S$12,子育て関連マスタ!$I$4:$M$5,4,FALSE),0),
AND(S144&gt;=4,S144&lt;=6),IFERROR(VLOOKUP(入力項目!$S$13,子育て関連マスタ!$I$9:$M$12,4,FALSE),0),
AND(S144&gt;=7,S144&lt;=12),IFERROR(VLOOKUP(入力項目!$S$14,子育て関連マスタ!$I$16:$M$17,4,FALSE),0),
AND(S144&gt;=13,S144&lt;=15),IFERROR(VLOOKUP(入力項目!$S$15,子育て関連マスタ!$I$21:$M$22,4,FALSE),0),
AND(S144&gt;=16,S144&lt;=18),IFERROR(VLOOKUP(入力項目!$S$16,子育て関連マスタ!$I$26:$M$28,4,FALSE),0),
AND(S144&gt;=19,S144&lt;=20,入力項目!$S$16="高専"),IFERROR(VLOOKUP(入力項目!$S$16,子育て関連マスタ!$I$26:$M$28,4,FALSE),0),
AND(S144&gt;=19,S144&lt;=20,入力項目!$S$16&lt;&gt;"高専"),IFERROR(VLOOKUP(入力項目!$S$17,子育て関連マスタ!$I$32:$M$37,4,FALSE),0),
AND(S144&gt;=21,S144&lt;=22,入力項目!$S$16="高専"),IFERROR(VLOOKUP(入力項目!$S$17,子育て関連マスタ!$I$32:$M$34,4,FALSE),0),
AND(S144&gt;=21,S144&lt;=22,入力項目!$S$16&lt;&gt;"高専"),IFERROR(VLOOKUP(入力項目!$S$17,子育て関連マスタ!$I$32:$M$34,4,FALSE),0),
S144&gt;=23,0
) +
IF($D144=4,
  IFERROR(_xlfn.IFS(
  S144&lt;=入力項目!$S$11,0,
  AND(S144=入力項目!$S$11),IFERROR(VLOOKUP(入力項目!$S$12,子育て関連マスタ!$I$4:$M$5,2,FALSE),0),
  AND(S144=4),IFERROR(VLOOKUP(入力項目!$S$13,子育て関連マスタ!$I$9:$M$12,2,FALSE),0),
  AND(S144=7),IFERROR(VLOOKUP(入力項目!$S$14,子育て関連マスタ!$I$16:$M$17,2,FALSE),0),
  AND(S144=13),IFERROR(VLOOKUP(入力項目!$S$15,子育て関連マスタ!$I$21:$M$22,2,FALSE),0),
  AND(S144=16),IFERROR(VLOOKUP(入力項目!$S$16,子育て関連マスタ!$I$26:$M$28,2,FALSE),0),
  AND(S144=19,入力項目!$S$16&lt;&gt;"高専"),IFERROR(VLOOKUP(入力項目!$S$17,子育て関連マスタ!$I$32:$M$37,2,FALSE),0),
  AND(S144=21,入力項目!$S$16="高専"),IFERROR(VLOOKUP(入力項目!$S$17,子育て関連マスタ!$I$32:$M$37,2,FALSE),0),
  S144&gt;=22,0
  ),0),0
) +
IF(AND(S144&gt;=1,S144&lt;=15),IF($D144=入力項目!$S$8,入力項目!$S$3,0),0) +
IF(AND(S144&gt;=1,S144&lt;=15),IF($D144=5,入力項目!$S$4,0),0) +
IF(AND(S144&gt;=1,S144&lt;=15),IF($D144=12,入力項目!$S$5,0),0) +
IF(AND(入力項目!$S$7=$A144,入力項目!$S$8=$D144),子育て関連マスタ!$C$14,0) +
IFERROR(IF(AND(YEAR(EDATE(DATE(入力項目!$S$7,入力項目!$S$8,1),1))=$A144,MONTH(EDATE(DATE(入力項目!$S$7,入力項目!$S$8,1),1))=$D144),子育て関連マスタ!$C$15,0),0) +
IF(AND(OR(S144=3,S144=5,S144=7),$D144=11),子育て関連マスタ!$C$17,0) +
IF(AND(S144=20,$D144=1),子育て関連マスタ!$C$18,0) +
IF(AND(S144=20,$D144=1),
IFERROR(_xlfn.IFS(
入力項目!$S$10="男",子育て関連マスタ!$C$18,
入力項目!$S$10="女",子育て関連マスタ!$C$19
),0),0
) +
IF(AND(S144&gt;=入力項目!$S$18,S144&lt;=入力項目!$S$19),入力項目!$S$20,0) +
IF(AND(S144&gt;=入力項目!$S$21,S144&lt;=入力項目!$S$22),入力項目!$S$23,0) +
IF(AND(S144&gt;=入力項目!$S$24,S144&lt;=入力項目!$S$25),入力項目!$S$26,0)
)</f>
        <v>0</v>
      </c>
      <c r="AH144">
        <f ca="1">-(
_xlfn.IFS(
T144&lt;=入力項目!$S$11,0,
AND(T144&gt;=入力項目!$S$11+1,T144&lt;=3),IFERROR(VLOOKUP(入力項目!$S$12,子育て関連マスタ!$I$4:$M$5,4,FALSE),0),
AND(T144&gt;=4,T144&lt;=6),IFERROR(VLOOKUP(入力項目!$S$13,子育て関連マスタ!$I$9:$M$12,4,FALSE),0),
AND(T144&gt;=7,T144&lt;=12),IFERROR(VLOOKUP(入力項目!$S$14,子育て関連マスタ!$I$16:$M$17,4,FALSE),0),
AND(T144&gt;=13,T144&lt;=15),IFERROR(VLOOKUP(入力項目!$S$15,子育て関連マスタ!$I$21:$M$22,4,FALSE),0),
AND(T144&gt;=16,T144&lt;=18),IFERROR(VLOOKUP(入力項目!$S$16,子育て関連マスタ!$I$26:$M$28,4,FALSE),0),
AND(T144&gt;=19,T144&lt;=20,入力項目!$S$16="高専"),IFERROR(VLOOKUP(入力項目!$S$16,子育て関連マスタ!$I$26:$M$28,4,FALSE),0),
AND(T144&gt;=19,T144&lt;=20,入力項目!$S$16&lt;&gt;"高専"),IFERROR(VLOOKUP(入力項目!$S$17,子育て関連マスタ!$I$32:$M$37,4,FALSE),0),
AND(T144&gt;=21,T144&lt;=22,入力項目!$S$16="高専"),IFERROR(VLOOKUP(入力項目!$S$17,子育て関連マスタ!$I$32:$M$34,4,FALSE),0),
AND(T144&gt;=21,T144&lt;=22,入力項目!$S$16&lt;&gt;"高専"),IFERROR(VLOOKUP(入力項目!$S$17,子育て関連マスタ!$I$32:$M$34,4,FALSE),0),
T144&gt;=23,0
) +
IF($D144=4,
  IFERROR(_xlfn.IFS(
  T144&lt;=入力項目!$S$11,0,
  AND(T144=入力項目!$S$11),IFERROR(VLOOKUP(入力項目!$S$12,子育て関連マスタ!$I$4:$M$5,2,FALSE),0),
  AND(T144=4),IFERROR(VLOOKUP(入力項目!$S$13,子育て関連マスタ!$I$9:$M$12,2,FALSE),0),
  AND(T144=7),IFERROR(VLOOKUP(入力項目!$S$14,子育て関連マスタ!$I$16:$M$17,2,FALSE),0),
  AND(T144=13),IFERROR(VLOOKUP(入力項目!$S$15,子育て関連マスタ!$I$21:$M$22,2,FALSE),0),
  AND(T144=16),IFERROR(VLOOKUP(入力項目!$S$16,子育て関連マスタ!$I$26:$M$28,2,FALSE),0),
  AND(T144=19,入力項目!$S$16&lt;&gt;"高専"),IFERROR(VLOOKUP(入力項目!$S$17,子育て関連マスタ!$I$32:$M$37,2,FALSE),0),
  AND(T144=21,入力項目!$S$16="高専"),IFERROR(VLOOKUP(入力項目!$S$17,子育て関連マスタ!$I$32:$M$37,2,FALSE),0),
  T144&gt;=22,0
  ),0),0
) +
IF(AND(T144&gt;=1,T144&lt;=15),IF($D144=入力項目!$S$8,入力項目!$S$3,0),0) +
IF(AND(T144&gt;=1,T144&lt;=15),IF($D144=5,入力項目!$S$4,0),0) +
IF(AND(T144&gt;=1,T144&lt;=15),IF($D144=12,入力項目!$S$5,0),0) +
IF(AND(入力項目!$S$7=$A144,入力項目!$S$8=$D144),子育て関連マスタ!$C$14,0) +
IFERROR(IF(AND(YEAR(EDATE(DATE(入力項目!$S$7,入力項目!$S$8,1),1))=$A144,MONTH(EDATE(DATE(入力項目!$S$7,入力項目!$S$8,1),1))=$D144),子育て関連マスタ!$C$15,0),0) +
IF(AND(OR(T144=3,T144=5,T144=7),$D144=11),子育て関連マスタ!$C$17,0) +
IF(AND(T144=20,$D144=1),子育て関連マスタ!$C$18,0) +
IF(AND(T144=20,$D144=1),
IFERROR(_xlfn.IFS(
入力項目!$S$10="男",子育て関連マスタ!$C$18,
入力項目!$S$10="女",子育て関連マスタ!$C$19
),0),0
) +
IF(AND(T144&gt;=入力項目!$S$18,T144&lt;=入力項目!$S$19),入力項目!$S$20,0) +
IF(AND(T144&gt;=入力項目!$S$21,T144&lt;=入力項目!$S$22),入力項目!$S$23,0) +
IF(AND(T144&gt;=入力項目!$S$24,T144&lt;=入力項目!$S$25),入力項目!$S$26,0)
)</f>
        <v>0</v>
      </c>
      <c r="AI144">
        <f ca="1">-(
_xlfn.IFS(
U144&lt;=入力項目!$S$11,0,
AND(U144&gt;=入力項目!$S$11+1,U144&lt;=3),IFERROR(VLOOKUP(入力項目!$S$12,子育て関連マスタ!$I$4:$M$5,4,FALSE),0),
AND(U144&gt;=4,U144&lt;=6),IFERROR(VLOOKUP(入力項目!$S$13,子育て関連マスタ!$I$9:$M$12,4,FALSE),0),
AND(U144&gt;=7,U144&lt;=12),IFERROR(VLOOKUP(入力項目!$S$14,子育て関連マスタ!$I$16:$M$17,4,FALSE),0),
AND(U144&gt;=13,U144&lt;=15),IFERROR(VLOOKUP(入力項目!$S$15,子育て関連マスタ!$I$21:$M$22,4,FALSE),0),
AND(U144&gt;=16,U144&lt;=18),IFERROR(VLOOKUP(入力項目!$S$16,子育て関連マスタ!$I$26:$M$28,4,FALSE),0),
AND(U144&gt;=19,U144&lt;=20,入力項目!$S$16="高専"),IFERROR(VLOOKUP(入力項目!$S$16,子育て関連マスタ!$I$26:$M$28,4,FALSE),0),
AND(U144&gt;=19,U144&lt;=20,入力項目!$S$16&lt;&gt;"高専"),IFERROR(VLOOKUP(入力項目!$S$17,子育て関連マスタ!$I$32:$M$37,4,FALSE),0),
AND(U144&gt;=21,U144&lt;=22,入力項目!$S$16="高専"),IFERROR(VLOOKUP(入力項目!$S$17,子育て関連マスタ!$I$32:$M$34,4,FALSE),0),
AND(U144&gt;=21,U144&lt;=22,入力項目!$S$16&lt;&gt;"高専"),IFERROR(VLOOKUP(入力項目!$S$17,子育て関連マスタ!$I$32:$M$34,4,FALSE),0),
U144&gt;=23,0
) +
IF($D144=4,
  IFERROR(_xlfn.IFS(
  U144&lt;=入力項目!$S$11,0,
  AND(U144=入力項目!$S$11),IFERROR(VLOOKUP(入力項目!$S$12,子育て関連マスタ!$I$4:$M$5,2,FALSE),0),
  AND(U144=4),IFERROR(VLOOKUP(入力項目!$S$13,子育て関連マスタ!$I$9:$M$12,2,FALSE),0),
  AND(U144=7),IFERROR(VLOOKUP(入力項目!$S$14,子育て関連マスタ!$I$16:$M$17,2,FALSE),0),
  AND(U144=13),IFERROR(VLOOKUP(入力項目!$S$15,子育て関連マスタ!$I$21:$M$22,2,FALSE),0),
  AND(U144=16),IFERROR(VLOOKUP(入力項目!$S$16,子育て関連マスタ!$I$26:$M$28,2,FALSE),0),
  AND(U144=19,入力項目!$S$16&lt;&gt;"高専"),IFERROR(VLOOKUP(入力項目!$S$17,子育て関連マスタ!$I$32:$M$37,2,FALSE),0),
  AND(U144=21,入力項目!$S$16="高専"),IFERROR(VLOOKUP(入力項目!$S$17,子育て関連マスタ!$I$32:$M$37,2,FALSE),0),
  U144&gt;=22,0
  ),0),0
) +
IF(AND(U144&gt;=1,U144&lt;=15),IF($D144=入力項目!$S$8,入力項目!$S$3,0),0) +
IF(AND(U144&gt;=1,U144&lt;=15),IF($D144=5,入力項目!$S$4,0),0) +
IF(AND(U144&gt;=1,U144&lt;=15),IF($D144=12,入力項目!$S$5,0),0) +
IF(AND(入力項目!$S$7=$A144,入力項目!$S$8=$D144),子育て関連マスタ!$C$14,0) +
IFERROR(IF(AND(YEAR(EDATE(DATE(入力項目!$S$7,入力項目!$S$8,1),1))=$A144,MONTH(EDATE(DATE(入力項目!$S$7,入力項目!$S$8,1),1))=$D144),子育て関連マスタ!$C$15,0),0) +
IF(AND(OR(U144=3,U144=5,U144=7),$D144=11),子育て関連マスタ!$C$17,0) +
IF(AND(U144=20,$D144=1),子育て関連マスタ!$C$18,0) +
IF(AND(U144=20,$D144=1),
IFERROR(_xlfn.IFS(
入力項目!$S$10="男",子育て関連マスタ!$C$18,
入力項目!$S$10="女",子育て関連マスタ!$C$19
),0),0
) +
IF(AND(U144&gt;=入力項目!$S$18,U144&lt;=入力項目!$S$19),入力項目!$S$20,0) +
IF(AND(U144&gt;=入力項目!$S$21,U144&lt;=入力項目!$S$22),入力項目!$S$23,0) +
IF(AND(U144&gt;=入力項目!$S$24,U144&lt;=入力項目!$S$25),入力項目!$S$26,0)
)</f>
        <v>0</v>
      </c>
      <c r="AJ144" s="10">
        <f ca="1">-VLOOKUP($D144,月別収支!$A$2:$H$13,7,FALSE)</f>
        <v>-20000</v>
      </c>
    </row>
    <row r="145" spans="1:36" x14ac:dyDescent="0.4">
      <c r="A145">
        <f t="shared" ca="1" si="37"/>
        <v>2036</v>
      </c>
      <c r="B145">
        <f t="shared" ca="1" si="44"/>
        <v>2036</v>
      </c>
      <c r="C145">
        <f t="shared" ca="1" si="45"/>
        <v>12</v>
      </c>
      <c r="D145">
        <f t="shared" ca="1" si="38"/>
        <v>7</v>
      </c>
      <c r="E145" t="str">
        <f t="shared" ca="1" si="39"/>
        <v>2036年7月</v>
      </c>
      <c r="F145">
        <f ca="1">IF(OR(入力項目!$N$5&lt;$A145,AND(入力項目!$N$5=$A145,入力項目!$N$6&lt;$D145)),IF(F144=0,1,IF(G145=12,F144+1,F144)),0)</f>
        <v>11</v>
      </c>
      <c r="G145">
        <f ca="1">IF(OR(入力項目!$N$5&lt;$A145,AND(入力項目!$N$5=$A145,入力項目!$N$6&lt;$D145)),IF(G144=12,1,G144+1),0)</f>
        <v>9</v>
      </c>
      <c r="H145" t="str">
        <f t="shared" ca="1" si="40"/>
        <v>11_9</v>
      </c>
      <c r="I145">
        <f ca="1">IF(
  IFERROR(AND($C145&gt;0,MOD($C145,入力項目!$N$22)=0,$D145=入力項目!$N$23), FALSE),
  1,
  IF(
    AND(I144&gt;0,J144=12),
    IF(I144=入力項目!$N$28, 0, I144+1),
    I144
  )
)</f>
        <v>3</v>
      </c>
      <c r="J145">
        <f ca="1">IF($D145=入力項目!$N$23,1,IFERROR(J144+1,1))</f>
        <v>2</v>
      </c>
      <c r="K145" t="str">
        <f t="shared" ca="1" si="41"/>
        <v>3_2</v>
      </c>
      <c r="L145">
        <f ca="1">L144+IF(入力項目!$D$4=$D145,1,0)</f>
        <v>40</v>
      </c>
      <c r="M145" t="str">
        <f t="shared" ca="1" si="42"/>
        <v>40歳</v>
      </c>
      <c r="N145">
        <f t="shared" ca="1" si="46"/>
        <v>41</v>
      </c>
      <c r="O145" t="str">
        <f t="shared" ca="1" si="43"/>
        <v>41歳</v>
      </c>
      <c r="P145">
        <f t="shared" ca="1" si="47"/>
        <v>16</v>
      </c>
      <c r="Q145">
        <f t="shared" ca="1" si="48"/>
        <v>14</v>
      </c>
      <c r="R145">
        <f t="shared" ca="1" si="49"/>
        <v>2037</v>
      </c>
      <c r="S145">
        <f t="shared" ca="1" si="50"/>
        <v>2037</v>
      </c>
      <c r="T145">
        <f t="shared" ca="1" si="51"/>
        <v>2037</v>
      </c>
      <c r="U145">
        <f t="shared" ca="1" si="52"/>
        <v>2037</v>
      </c>
      <c r="V145" s="10">
        <f t="shared" ca="1" si="53"/>
        <v>16416695</v>
      </c>
      <c r="W145" s="10">
        <f ca="1">IF($L145&lt;その他マスタ!$B$1,VLOOKUP($D145,月別収支!$A$2:$H$13,2,FALSE),その他マスタ!$B$3)+IF(AND($L145=その他マスタ!$B$1,入力項目!$I$9="あり",$D145=入力項目!$D$4),その他マスタ!$B$2,0)</f>
        <v>300000</v>
      </c>
      <c r="X145" s="10">
        <f ca="1">-IF(入力項目!$K$5=TRUE,
IF($F145+$G145&lt;3,VLOOKUP($D145,月別収支!$A$2:$H$13,8,FALSE),0)+IFERROR(VLOOKUP($H145,住宅ローン計算!C:P,13,FALSE),0)+IF($F145&gt;1,IF(OR($G145=3,$G145=6,$G145=9,$G145=12),ROUNDUP(入力項目!$N$18/4,0),0),0),
VLOOKUP($D145,月別収支!$A$2:$H$13,8,FALSE))</f>
        <v>-91090</v>
      </c>
      <c r="Y145" s="10">
        <f ca="1">-VLOOKUP($D145,月別収支!$A$2:$H$13,3,FALSE)</f>
        <v>-75000</v>
      </c>
      <c r="Z145" s="10">
        <f ca="1">-VLOOKUP($D145,月別収支!$A$2:$H$13,4,FALSE)</f>
        <v>-27000</v>
      </c>
      <c r="AA145" s="10">
        <f ca="1">-VLOOKUP($D145,月別収支!$A$2:$H$13,6,FALSE)</f>
        <v>-10000</v>
      </c>
      <c r="AB145" s="10">
        <f ca="1">-(
VLOOKUP($D145,月別収支!$A$2:$H$13,5,FALSE)+IF(AND(入力項目!$I$27&lt;=$A145,ISEVEN($A145-入力項目!$I$27),入力項目!$I$28=$D145),入力項目!$I$26,0)
+IF(入力項目!$K$26=TRUE,
IFERROR(VLOOKUP($K145,マイカーローン計算!C:P,13,FALSE),0),
IFERROR(
  IF(AND($C145&gt;0,MOD($C145,入力項目!$N$22)=0,$D145=入力項目!$N$23),入力項目!$N$24,0),
 0
)
)
)</f>
        <v>-20000</v>
      </c>
      <c r="AC145" s="10">
        <f ca="1">-IF($A145&lt;入力項目!$N$33,入力項目!$N$35,IF(AND($A145=入力項目!$N$33,$D145&lt;=入力項目!$N$34),入力項目!$N$35,0))</f>
        <v>0</v>
      </c>
      <c r="AD145">
        <f ca="1">-(
_xlfn.IFS(
P145&lt;=入力項目!$S$11,0,
AND(P145&gt;=入力項目!$S$11+1,P145&lt;=3),IFERROR(VLOOKUP(入力項目!$S$12,子育て関連マスタ!$I$4:$M$5,4,FALSE),0),
AND(P145&gt;=4,P145&lt;=6),IFERROR(VLOOKUP(入力項目!$S$13,子育て関連マスタ!$I$9:$M$12,4,FALSE),0),
AND(P145&gt;=7,P145&lt;=12),IFERROR(VLOOKUP(入力項目!$S$14,子育て関連マスタ!$I$16:$M$17,4,FALSE),0),
AND(P145&gt;=13,P145&lt;=15),IFERROR(VLOOKUP(入力項目!$S$15,子育て関連マスタ!$I$21:$M$22,4,FALSE),0),
AND(P145&gt;=16,P145&lt;=18),IFERROR(VLOOKUP(入力項目!$S$16,子育て関連マスタ!$I$26:$M$28,4,FALSE),0),
AND(P145&gt;=19,P145&lt;=20,入力項目!$S$16="高専"),IFERROR(VLOOKUP(入力項目!$S$16,子育て関連マスタ!$I$26:$M$28,4,FALSE),0),
AND(P145&gt;=19,P145&lt;=20,入力項目!$S$16&lt;&gt;"高専"),IFERROR(VLOOKUP(入力項目!$S$17,子育て関連マスタ!$I$32:$M$37,4,FALSE),0),
AND(P145&gt;=21,P145&lt;=22,入力項目!$S$16="高専"),IFERROR(VLOOKUP(入力項目!$S$17,子育て関連マスタ!$I$32:$M$34,4,FALSE),0),
AND(P145&gt;=21,P145&lt;=22,入力項目!$S$16&lt;&gt;"高専"),IFERROR(VLOOKUP(入力項目!$S$17,子育て関連マスタ!$I$32:$M$34,4,FALSE),0),
P145&gt;=23,0
) +
IF($D145=4,
  IFERROR(_xlfn.IFS(
  P145&lt;=入力項目!$S$11,0,
  AND(P145=入力項目!$S$11),IFERROR(VLOOKUP(入力項目!$S$12,子育て関連マスタ!$I$4:$M$5,2,FALSE),0),
  AND(P145=4),IFERROR(VLOOKUP(入力項目!$S$13,子育て関連マスタ!$I$9:$M$12,2,FALSE),0),
  AND(P145=7),IFERROR(VLOOKUP(入力項目!$S$14,子育て関連マスタ!$I$16:$M$17,2,FALSE),0),
  AND(P145=13),IFERROR(VLOOKUP(入力項目!$S$15,子育て関連マスタ!$I$21:$M$22,2,FALSE),0),
  AND(P145=16),IFERROR(VLOOKUP(入力項目!$S$16,子育て関連マスタ!$I$26:$M$28,2,FALSE),0),
  AND(P145=19,入力項目!$S$16&lt;&gt;"高専"),IFERROR(VLOOKUP(入力項目!$S$17,子育て関連マスタ!$I$32:$M$37,2,FALSE),0),
  AND(P145=21,入力項目!$S$16="高専"),IFERROR(VLOOKUP(入力項目!$S$17,子育て関連マスタ!$I$32:$M$37,2,FALSE),0),
  P145&gt;=22,0
  ),0),0
) +
IF(AND(P145&gt;=1,P145&lt;=15),IF($D145=入力項目!$S$8,入力項目!$S$3,0),0) +
IF(AND(P145&gt;=1,P145&lt;=15),IF($D145=5,入力項目!$S$4,0),0) +
IF(AND(P145&gt;=1,P145&lt;=15),IF($D145=12,入力項目!$S$5,0),0) +
IF(AND(入力項目!$S$7=$A145,入力項目!$S$8=$D145),子育て関連マスタ!$C$14,0) +
IFERROR(IF(AND(YEAR(EDATE(DATE(入力項目!$S$7,入力項目!$S$8,1),1))=$A145,MONTH(EDATE(DATE(入力項目!$S$7,入力項目!$S$8,1),1))=$D145),子育て関連マスタ!$C$15,0),0) +
IF(AND(OR(P145=3,P145=5,P145=7),$D145=11),子育て関連マスタ!$C$17,0) +
IF(AND(P145=20,$D145=1),子育て関連マスタ!$C$18,0) +
IF(AND(P145=20,$D145=1),
IFERROR(_xlfn.IFS(
入力項目!$S$10="男",子育て関連マスタ!$C$18,
入力項目!$S$10="女",子育て関連マスタ!$C$19
),0),0
) +
IF(AND(P145&gt;=入力項目!$S$18,P145&lt;=入力項目!$S$19),入力項目!$S$20,0) +
IF(AND(P145&gt;=入力項目!$S$21,P145&lt;=入力項目!$S$22),入力項目!$S$23,0) +
IF(AND(P145&gt;=入力項目!$S$24,P145&lt;=入力項目!$S$25),入力項目!$S$26,0)
)</f>
        <v>-45000</v>
      </c>
      <c r="AE145">
        <f ca="1">-(
_xlfn.IFS(
Q145&lt;=入力項目!$S$11,0,
AND(Q145&gt;=入力項目!$S$11+1,Q145&lt;=3),IFERROR(VLOOKUP(入力項目!$S$12,子育て関連マスタ!$I$4:$M$5,4,FALSE),0),
AND(Q145&gt;=4,Q145&lt;=6),IFERROR(VLOOKUP(入力項目!$S$13,子育て関連マスタ!$I$9:$M$12,4,FALSE),0),
AND(Q145&gt;=7,Q145&lt;=12),IFERROR(VLOOKUP(入力項目!$S$14,子育て関連マスタ!$I$16:$M$17,4,FALSE),0),
AND(Q145&gt;=13,Q145&lt;=15),IFERROR(VLOOKUP(入力項目!$S$15,子育て関連マスタ!$I$21:$M$22,4,FALSE),0),
AND(Q145&gt;=16,Q145&lt;=18),IFERROR(VLOOKUP(入力項目!$S$16,子育て関連マスタ!$I$26:$M$28,4,FALSE),0),
AND(Q145&gt;=19,Q145&lt;=20,入力項目!$S$16="高専"),IFERROR(VLOOKUP(入力項目!$S$16,子育て関連マスタ!$I$26:$M$28,4,FALSE),0),
AND(Q145&gt;=19,Q145&lt;=20,入力項目!$S$16&lt;&gt;"高専"),IFERROR(VLOOKUP(入力項目!$S$17,子育て関連マスタ!$I$32:$M$37,4,FALSE),0),
AND(Q145&gt;=21,Q145&lt;=22,入力項目!$S$16="高専"),IFERROR(VLOOKUP(入力項目!$S$17,子育て関連マスタ!$I$32:$M$34,4,FALSE),0),
AND(Q145&gt;=21,Q145&lt;=22,入力項目!$S$16&lt;&gt;"高専"),IFERROR(VLOOKUP(入力項目!$S$17,子育て関連マスタ!$I$32:$M$34,4,FALSE),0),
Q145&gt;=23,0
) +
IF($D145=4,
  IFERROR(_xlfn.IFS(
  Q145&lt;=入力項目!$S$11,0,
  AND(Q145=入力項目!$S$11),IFERROR(VLOOKUP(入力項目!$S$12,子育て関連マスタ!$I$4:$M$5,2,FALSE),0),
  AND(Q145=4),IFERROR(VLOOKUP(入力項目!$S$13,子育て関連マスタ!$I$9:$M$12,2,FALSE),0),
  AND(Q145=7),IFERROR(VLOOKUP(入力項目!$S$14,子育て関連マスタ!$I$16:$M$17,2,FALSE),0),
  AND(Q145=13),IFERROR(VLOOKUP(入力項目!$S$15,子育て関連マスタ!$I$21:$M$22,2,FALSE),0),
  AND(Q145=16),IFERROR(VLOOKUP(入力項目!$S$16,子育て関連マスタ!$I$26:$M$28,2,FALSE),0),
  AND(Q145=19,入力項目!$S$16&lt;&gt;"高専"),IFERROR(VLOOKUP(入力項目!$S$17,子育て関連マスタ!$I$32:$M$37,2,FALSE),0),
  AND(Q145=21,入力項目!$S$16="高専"),IFERROR(VLOOKUP(入力項目!$S$17,子育て関連マスタ!$I$32:$M$37,2,FALSE),0),
  Q145&gt;=22,0
  ),0),0
) +
IF(AND(Q145&gt;=1,Q145&lt;=15),IF($D145=入力項目!$S$8,入力項目!$S$3,0),0) +
IF(AND(Q145&gt;=1,Q145&lt;=15),IF($D145=5,入力項目!$S$4,0),0) +
IF(AND(Q145&gt;=1,Q145&lt;=15),IF($D145=12,入力項目!$S$5,0),0) +
IF(AND(入力項目!$S$7=$A145,入力項目!$S$8=$D145),子育て関連マスタ!$C$14,0) +
IFERROR(IF(AND(YEAR(EDATE(DATE(入力項目!$S$7,入力項目!$S$8,1),1))=$A145,MONTH(EDATE(DATE(入力項目!$S$7,入力項目!$S$8,1),1))=$D145),子育て関連マスタ!$C$15,0),0) +
IF(AND(OR(Q145=3,Q145=5,Q145=7),$D145=11),子育て関連マスタ!$C$17,0) +
IF(AND(Q145=20,$D145=1),子育て関連マスタ!$C$18,0) +
IF(AND(Q145=20,$D145=1),
IFERROR(_xlfn.IFS(
入力項目!$S$10="男",子育て関連マスタ!$C$18,
入力項目!$S$10="女",子育て関連マスタ!$C$19
),0),0
) +
IF(AND(Q145&gt;=入力項目!$S$18,Q145&lt;=入力項目!$S$19),入力項目!$S$20,0) +
IF(AND(Q145&gt;=入力項目!$S$21,Q145&lt;=入力項目!$S$22),入力項目!$S$23,0) +
IF(AND(Q145&gt;=入力項目!$S$24,Q145&lt;=入力項目!$S$25),入力項目!$S$26,0)
)</f>
        <v>-45000</v>
      </c>
      <c r="AF145">
        <f ca="1">-(
_xlfn.IFS(
R145&lt;=入力項目!$S$11,0,
AND(R145&gt;=入力項目!$S$11+1,R145&lt;=3),IFERROR(VLOOKUP(入力項目!$S$12,子育て関連マスタ!$I$4:$M$5,4,FALSE),0),
AND(R145&gt;=4,R145&lt;=6),IFERROR(VLOOKUP(入力項目!$S$13,子育て関連マスタ!$I$9:$M$12,4,FALSE),0),
AND(R145&gt;=7,R145&lt;=12),IFERROR(VLOOKUP(入力項目!$S$14,子育て関連マスタ!$I$16:$M$17,4,FALSE),0),
AND(R145&gt;=13,R145&lt;=15),IFERROR(VLOOKUP(入力項目!$S$15,子育て関連マスタ!$I$21:$M$22,4,FALSE),0),
AND(R145&gt;=16,R145&lt;=18),IFERROR(VLOOKUP(入力項目!$S$16,子育て関連マスタ!$I$26:$M$28,4,FALSE),0),
AND(R145&gt;=19,R145&lt;=20,入力項目!$S$16="高専"),IFERROR(VLOOKUP(入力項目!$S$16,子育て関連マスタ!$I$26:$M$28,4,FALSE),0),
AND(R145&gt;=19,R145&lt;=20,入力項目!$S$16&lt;&gt;"高専"),IFERROR(VLOOKUP(入力項目!$S$17,子育て関連マスタ!$I$32:$M$37,4,FALSE),0),
AND(R145&gt;=21,R145&lt;=22,入力項目!$S$16="高専"),IFERROR(VLOOKUP(入力項目!$S$17,子育て関連マスタ!$I$32:$M$34,4,FALSE),0),
AND(R145&gt;=21,R145&lt;=22,入力項目!$S$16&lt;&gt;"高専"),IFERROR(VLOOKUP(入力項目!$S$17,子育て関連マスタ!$I$32:$M$34,4,FALSE),0),
R145&gt;=23,0
) +
IF($D145=4,
  IFERROR(_xlfn.IFS(
  R145&lt;=入力項目!$S$11,0,
  AND(R145=入力項目!$S$11),IFERROR(VLOOKUP(入力項目!$S$12,子育て関連マスタ!$I$4:$M$5,2,FALSE),0),
  AND(R145=4),IFERROR(VLOOKUP(入力項目!$S$13,子育て関連マスタ!$I$9:$M$12,2,FALSE),0),
  AND(R145=7),IFERROR(VLOOKUP(入力項目!$S$14,子育て関連マスタ!$I$16:$M$17,2,FALSE),0),
  AND(R145=13),IFERROR(VLOOKUP(入力項目!$S$15,子育て関連マスタ!$I$21:$M$22,2,FALSE),0),
  AND(R145=16),IFERROR(VLOOKUP(入力項目!$S$16,子育て関連マスタ!$I$26:$M$28,2,FALSE),0),
  AND(R145=19,入力項目!$S$16&lt;&gt;"高専"),IFERROR(VLOOKUP(入力項目!$S$17,子育て関連マスタ!$I$32:$M$37,2,FALSE),0),
  AND(R145=21,入力項目!$S$16="高専"),IFERROR(VLOOKUP(入力項目!$S$17,子育て関連マスタ!$I$32:$M$37,2,FALSE),0),
  R145&gt;=22,0
  ),0),0
) +
IF(AND(R145&gt;=1,R145&lt;=15),IF($D145=入力項目!$S$8,入力項目!$S$3,0),0) +
IF(AND(R145&gt;=1,R145&lt;=15),IF($D145=5,入力項目!$S$4,0),0) +
IF(AND(R145&gt;=1,R145&lt;=15),IF($D145=12,入力項目!$S$5,0),0) +
IF(AND(入力項目!$S$7=$A145,入力項目!$S$8=$D145),子育て関連マスタ!$C$14,0) +
IFERROR(IF(AND(YEAR(EDATE(DATE(入力項目!$S$7,入力項目!$S$8,1),1))=$A145,MONTH(EDATE(DATE(入力項目!$S$7,入力項目!$S$8,1),1))=$D145),子育て関連マスタ!$C$15,0),0) +
IF(AND(OR(R145=3,R145=5,R145=7),$D145=11),子育て関連マスタ!$C$17,0) +
IF(AND(R145=20,$D145=1),子育て関連マスタ!$C$18,0) +
IF(AND(R145=20,$D145=1),
IFERROR(_xlfn.IFS(
入力項目!$S$10="男",子育て関連マスタ!$C$18,
入力項目!$S$10="女",子育て関連マスタ!$C$19
),0),0
) +
IF(AND(R145&gt;=入力項目!$S$18,R145&lt;=入力項目!$S$19),入力項目!$S$20,0) +
IF(AND(R145&gt;=入力項目!$S$21,R145&lt;=入力項目!$S$22),入力項目!$S$23,0) +
IF(AND(R145&gt;=入力項目!$S$24,R145&lt;=入力項目!$S$25),入力項目!$S$26,0)
)</f>
        <v>0</v>
      </c>
      <c r="AG145">
        <f ca="1">-(
_xlfn.IFS(
S145&lt;=入力項目!$S$11,0,
AND(S145&gt;=入力項目!$S$11+1,S145&lt;=3),IFERROR(VLOOKUP(入力項目!$S$12,子育て関連マスタ!$I$4:$M$5,4,FALSE),0),
AND(S145&gt;=4,S145&lt;=6),IFERROR(VLOOKUP(入力項目!$S$13,子育て関連マスタ!$I$9:$M$12,4,FALSE),0),
AND(S145&gt;=7,S145&lt;=12),IFERROR(VLOOKUP(入力項目!$S$14,子育て関連マスタ!$I$16:$M$17,4,FALSE),0),
AND(S145&gt;=13,S145&lt;=15),IFERROR(VLOOKUP(入力項目!$S$15,子育て関連マスタ!$I$21:$M$22,4,FALSE),0),
AND(S145&gt;=16,S145&lt;=18),IFERROR(VLOOKUP(入力項目!$S$16,子育て関連マスタ!$I$26:$M$28,4,FALSE),0),
AND(S145&gt;=19,S145&lt;=20,入力項目!$S$16="高専"),IFERROR(VLOOKUP(入力項目!$S$16,子育て関連マスタ!$I$26:$M$28,4,FALSE),0),
AND(S145&gt;=19,S145&lt;=20,入力項目!$S$16&lt;&gt;"高専"),IFERROR(VLOOKUP(入力項目!$S$17,子育て関連マスタ!$I$32:$M$37,4,FALSE),0),
AND(S145&gt;=21,S145&lt;=22,入力項目!$S$16="高専"),IFERROR(VLOOKUP(入力項目!$S$17,子育て関連マスタ!$I$32:$M$34,4,FALSE),0),
AND(S145&gt;=21,S145&lt;=22,入力項目!$S$16&lt;&gt;"高専"),IFERROR(VLOOKUP(入力項目!$S$17,子育て関連マスタ!$I$32:$M$34,4,FALSE),0),
S145&gt;=23,0
) +
IF($D145=4,
  IFERROR(_xlfn.IFS(
  S145&lt;=入力項目!$S$11,0,
  AND(S145=入力項目!$S$11),IFERROR(VLOOKUP(入力項目!$S$12,子育て関連マスタ!$I$4:$M$5,2,FALSE),0),
  AND(S145=4),IFERROR(VLOOKUP(入力項目!$S$13,子育て関連マスタ!$I$9:$M$12,2,FALSE),0),
  AND(S145=7),IFERROR(VLOOKUP(入力項目!$S$14,子育て関連マスタ!$I$16:$M$17,2,FALSE),0),
  AND(S145=13),IFERROR(VLOOKUP(入力項目!$S$15,子育て関連マスタ!$I$21:$M$22,2,FALSE),0),
  AND(S145=16),IFERROR(VLOOKUP(入力項目!$S$16,子育て関連マスタ!$I$26:$M$28,2,FALSE),0),
  AND(S145=19,入力項目!$S$16&lt;&gt;"高専"),IFERROR(VLOOKUP(入力項目!$S$17,子育て関連マスタ!$I$32:$M$37,2,FALSE),0),
  AND(S145=21,入力項目!$S$16="高専"),IFERROR(VLOOKUP(入力項目!$S$17,子育て関連マスタ!$I$32:$M$37,2,FALSE),0),
  S145&gt;=22,0
  ),0),0
) +
IF(AND(S145&gt;=1,S145&lt;=15),IF($D145=入力項目!$S$8,入力項目!$S$3,0),0) +
IF(AND(S145&gt;=1,S145&lt;=15),IF($D145=5,入力項目!$S$4,0),0) +
IF(AND(S145&gt;=1,S145&lt;=15),IF($D145=12,入力項目!$S$5,0),0) +
IF(AND(入力項目!$S$7=$A145,入力項目!$S$8=$D145),子育て関連マスタ!$C$14,0) +
IFERROR(IF(AND(YEAR(EDATE(DATE(入力項目!$S$7,入力項目!$S$8,1),1))=$A145,MONTH(EDATE(DATE(入力項目!$S$7,入力項目!$S$8,1),1))=$D145),子育て関連マスタ!$C$15,0),0) +
IF(AND(OR(S145=3,S145=5,S145=7),$D145=11),子育て関連マスタ!$C$17,0) +
IF(AND(S145=20,$D145=1),子育て関連マスタ!$C$18,0) +
IF(AND(S145=20,$D145=1),
IFERROR(_xlfn.IFS(
入力項目!$S$10="男",子育て関連マスタ!$C$18,
入力項目!$S$10="女",子育て関連マスタ!$C$19
),0),0
) +
IF(AND(S145&gt;=入力項目!$S$18,S145&lt;=入力項目!$S$19),入力項目!$S$20,0) +
IF(AND(S145&gt;=入力項目!$S$21,S145&lt;=入力項目!$S$22),入力項目!$S$23,0) +
IF(AND(S145&gt;=入力項目!$S$24,S145&lt;=入力項目!$S$25),入力項目!$S$26,0)
)</f>
        <v>0</v>
      </c>
      <c r="AH145">
        <f ca="1">-(
_xlfn.IFS(
T145&lt;=入力項目!$S$11,0,
AND(T145&gt;=入力項目!$S$11+1,T145&lt;=3),IFERROR(VLOOKUP(入力項目!$S$12,子育て関連マスタ!$I$4:$M$5,4,FALSE),0),
AND(T145&gt;=4,T145&lt;=6),IFERROR(VLOOKUP(入力項目!$S$13,子育て関連マスタ!$I$9:$M$12,4,FALSE),0),
AND(T145&gt;=7,T145&lt;=12),IFERROR(VLOOKUP(入力項目!$S$14,子育て関連マスタ!$I$16:$M$17,4,FALSE),0),
AND(T145&gt;=13,T145&lt;=15),IFERROR(VLOOKUP(入力項目!$S$15,子育て関連マスタ!$I$21:$M$22,4,FALSE),0),
AND(T145&gt;=16,T145&lt;=18),IFERROR(VLOOKUP(入力項目!$S$16,子育て関連マスタ!$I$26:$M$28,4,FALSE),0),
AND(T145&gt;=19,T145&lt;=20,入力項目!$S$16="高専"),IFERROR(VLOOKUP(入力項目!$S$16,子育て関連マスタ!$I$26:$M$28,4,FALSE),0),
AND(T145&gt;=19,T145&lt;=20,入力項目!$S$16&lt;&gt;"高専"),IFERROR(VLOOKUP(入力項目!$S$17,子育て関連マスタ!$I$32:$M$37,4,FALSE),0),
AND(T145&gt;=21,T145&lt;=22,入力項目!$S$16="高専"),IFERROR(VLOOKUP(入力項目!$S$17,子育て関連マスタ!$I$32:$M$34,4,FALSE),0),
AND(T145&gt;=21,T145&lt;=22,入力項目!$S$16&lt;&gt;"高専"),IFERROR(VLOOKUP(入力項目!$S$17,子育て関連マスタ!$I$32:$M$34,4,FALSE),0),
T145&gt;=23,0
) +
IF($D145=4,
  IFERROR(_xlfn.IFS(
  T145&lt;=入力項目!$S$11,0,
  AND(T145=入力項目!$S$11),IFERROR(VLOOKUP(入力項目!$S$12,子育て関連マスタ!$I$4:$M$5,2,FALSE),0),
  AND(T145=4),IFERROR(VLOOKUP(入力項目!$S$13,子育て関連マスタ!$I$9:$M$12,2,FALSE),0),
  AND(T145=7),IFERROR(VLOOKUP(入力項目!$S$14,子育て関連マスタ!$I$16:$M$17,2,FALSE),0),
  AND(T145=13),IFERROR(VLOOKUP(入力項目!$S$15,子育て関連マスタ!$I$21:$M$22,2,FALSE),0),
  AND(T145=16),IFERROR(VLOOKUP(入力項目!$S$16,子育て関連マスタ!$I$26:$M$28,2,FALSE),0),
  AND(T145=19,入力項目!$S$16&lt;&gt;"高専"),IFERROR(VLOOKUP(入力項目!$S$17,子育て関連マスタ!$I$32:$M$37,2,FALSE),0),
  AND(T145=21,入力項目!$S$16="高専"),IFERROR(VLOOKUP(入力項目!$S$17,子育て関連マスタ!$I$32:$M$37,2,FALSE),0),
  T145&gt;=22,0
  ),0),0
) +
IF(AND(T145&gt;=1,T145&lt;=15),IF($D145=入力項目!$S$8,入力項目!$S$3,0),0) +
IF(AND(T145&gt;=1,T145&lt;=15),IF($D145=5,入力項目!$S$4,0),0) +
IF(AND(T145&gt;=1,T145&lt;=15),IF($D145=12,入力項目!$S$5,0),0) +
IF(AND(入力項目!$S$7=$A145,入力項目!$S$8=$D145),子育て関連マスタ!$C$14,0) +
IFERROR(IF(AND(YEAR(EDATE(DATE(入力項目!$S$7,入力項目!$S$8,1),1))=$A145,MONTH(EDATE(DATE(入力項目!$S$7,入力項目!$S$8,1),1))=$D145),子育て関連マスタ!$C$15,0),0) +
IF(AND(OR(T145=3,T145=5,T145=7),$D145=11),子育て関連マスタ!$C$17,0) +
IF(AND(T145=20,$D145=1),子育て関連マスタ!$C$18,0) +
IF(AND(T145=20,$D145=1),
IFERROR(_xlfn.IFS(
入力項目!$S$10="男",子育て関連マスタ!$C$18,
入力項目!$S$10="女",子育て関連マスタ!$C$19
),0),0
) +
IF(AND(T145&gt;=入力項目!$S$18,T145&lt;=入力項目!$S$19),入力項目!$S$20,0) +
IF(AND(T145&gt;=入力項目!$S$21,T145&lt;=入力項目!$S$22),入力項目!$S$23,0) +
IF(AND(T145&gt;=入力項目!$S$24,T145&lt;=入力項目!$S$25),入力項目!$S$26,0)
)</f>
        <v>0</v>
      </c>
      <c r="AI145">
        <f ca="1">-(
_xlfn.IFS(
U145&lt;=入力項目!$S$11,0,
AND(U145&gt;=入力項目!$S$11+1,U145&lt;=3),IFERROR(VLOOKUP(入力項目!$S$12,子育て関連マスタ!$I$4:$M$5,4,FALSE),0),
AND(U145&gt;=4,U145&lt;=6),IFERROR(VLOOKUP(入力項目!$S$13,子育て関連マスタ!$I$9:$M$12,4,FALSE),0),
AND(U145&gt;=7,U145&lt;=12),IFERROR(VLOOKUP(入力項目!$S$14,子育て関連マスタ!$I$16:$M$17,4,FALSE),0),
AND(U145&gt;=13,U145&lt;=15),IFERROR(VLOOKUP(入力項目!$S$15,子育て関連マスタ!$I$21:$M$22,4,FALSE),0),
AND(U145&gt;=16,U145&lt;=18),IFERROR(VLOOKUP(入力項目!$S$16,子育て関連マスタ!$I$26:$M$28,4,FALSE),0),
AND(U145&gt;=19,U145&lt;=20,入力項目!$S$16="高専"),IFERROR(VLOOKUP(入力項目!$S$16,子育て関連マスタ!$I$26:$M$28,4,FALSE),0),
AND(U145&gt;=19,U145&lt;=20,入力項目!$S$16&lt;&gt;"高専"),IFERROR(VLOOKUP(入力項目!$S$17,子育て関連マスタ!$I$32:$M$37,4,FALSE),0),
AND(U145&gt;=21,U145&lt;=22,入力項目!$S$16="高専"),IFERROR(VLOOKUP(入力項目!$S$17,子育て関連マスタ!$I$32:$M$34,4,FALSE),0),
AND(U145&gt;=21,U145&lt;=22,入力項目!$S$16&lt;&gt;"高専"),IFERROR(VLOOKUP(入力項目!$S$17,子育て関連マスタ!$I$32:$M$34,4,FALSE),0),
U145&gt;=23,0
) +
IF($D145=4,
  IFERROR(_xlfn.IFS(
  U145&lt;=入力項目!$S$11,0,
  AND(U145=入力項目!$S$11),IFERROR(VLOOKUP(入力項目!$S$12,子育て関連マスタ!$I$4:$M$5,2,FALSE),0),
  AND(U145=4),IFERROR(VLOOKUP(入力項目!$S$13,子育て関連マスタ!$I$9:$M$12,2,FALSE),0),
  AND(U145=7),IFERROR(VLOOKUP(入力項目!$S$14,子育て関連マスタ!$I$16:$M$17,2,FALSE),0),
  AND(U145=13),IFERROR(VLOOKUP(入力項目!$S$15,子育て関連マスタ!$I$21:$M$22,2,FALSE),0),
  AND(U145=16),IFERROR(VLOOKUP(入力項目!$S$16,子育て関連マスタ!$I$26:$M$28,2,FALSE),0),
  AND(U145=19,入力項目!$S$16&lt;&gt;"高専"),IFERROR(VLOOKUP(入力項目!$S$17,子育て関連マスタ!$I$32:$M$37,2,FALSE),0),
  AND(U145=21,入力項目!$S$16="高専"),IFERROR(VLOOKUP(入力項目!$S$17,子育て関連マスタ!$I$32:$M$37,2,FALSE),0),
  U145&gt;=22,0
  ),0),0
) +
IF(AND(U145&gt;=1,U145&lt;=15),IF($D145=入力項目!$S$8,入力項目!$S$3,0),0) +
IF(AND(U145&gt;=1,U145&lt;=15),IF($D145=5,入力項目!$S$4,0),0) +
IF(AND(U145&gt;=1,U145&lt;=15),IF($D145=12,入力項目!$S$5,0),0) +
IF(AND(入力項目!$S$7=$A145,入力項目!$S$8=$D145),子育て関連マスタ!$C$14,0) +
IFERROR(IF(AND(YEAR(EDATE(DATE(入力項目!$S$7,入力項目!$S$8,1),1))=$A145,MONTH(EDATE(DATE(入力項目!$S$7,入力項目!$S$8,1),1))=$D145),子育て関連マスタ!$C$15,0),0) +
IF(AND(OR(U145=3,U145=5,U145=7),$D145=11),子育て関連マスタ!$C$17,0) +
IF(AND(U145=20,$D145=1),子育て関連マスタ!$C$18,0) +
IF(AND(U145=20,$D145=1),
IFERROR(_xlfn.IFS(
入力項目!$S$10="男",子育て関連マスタ!$C$18,
入力項目!$S$10="女",子育て関連マスタ!$C$19
),0),0
) +
IF(AND(U145&gt;=入力項目!$S$18,U145&lt;=入力項目!$S$19),入力項目!$S$20,0) +
IF(AND(U145&gt;=入力項目!$S$21,U145&lt;=入力項目!$S$22),入力項目!$S$23,0) +
IF(AND(U145&gt;=入力項目!$S$24,U145&lt;=入力項目!$S$25),入力項目!$S$26,0)
)</f>
        <v>0</v>
      </c>
      <c r="AJ145" s="10">
        <f ca="1">-VLOOKUP($D145,月別収支!$A$2:$H$13,7,FALSE)</f>
        <v>-20000</v>
      </c>
    </row>
    <row r="146" spans="1:36" x14ac:dyDescent="0.4">
      <c r="A146">
        <f t="shared" ca="1" si="37"/>
        <v>2036</v>
      </c>
      <c r="B146">
        <f t="shared" ca="1" si="44"/>
        <v>2036</v>
      </c>
      <c r="C146">
        <f t="shared" ca="1" si="45"/>
        <v>12</v>
      </c>
      <c r="D146">
        <f t="shared" ca="1" si="38"/>
        <v>8</v>
      </c>
      <c r="E146" t="str">
        <f t="shared" ca="1" si="39"/>
        <v>2036年8月</v>
      </c>
      <c r="F146">
        <f ca="1">IF(OR(入力項目!$N$5&lt;$A146,AND(入力項目!$N$5=$A146,入力項目!$N$6&lt;$D146)),IF(F145=0,1,IF(G146=12,F145+1,F145)),0)</f>
        <v>11</v>
      </c>
      <c r="G146">
        <f ca="1">IF(OR(入力項目!$N$5&lt;$A146,AND(入力項目!$N$5=$A146,入力項目!$N$6&lt;$D146)),IF(G145=12,1,G145+1),0)</f>
        <v>10</v>
      </c>
      <c r="H146" t="str">
        <f t="shared" ca="1" si="40"/>
        <v>11_10</v>
      </c>
      <c r="I146">
        <f ca="1">IF(
  IFERROR(AND($C146&gt;0,MOD($C146,入力項目!$N$22)=0,$D146=入力項目!$N$23), FALSE),
  1,
  IF(
    AND(I145&gt;0,J145=12),
    IF(I145=入力項目!$N$28, 0, I145+1),
    I145
  )
)</f>
        <v>3</v>
      </c>
      <c r="J146">
        <f ca="1">IF($D146=入力項目!$N$23,1,IFERROR(J145+1,1))</f>
        <v>3</v>
      </c>
      <c r="K146" t="str">
        <f t="shared" ca="1" si="41"/>
        <v>3_3</v>
      </c>
      <c r="L146">
        <f ca="1">L145+IF(入力項目!$D$4=$D146,1,0)</f>
        <v>40</v>
      </c>
      <c r="M146" t="str">
        <f t="shared" ca="1" si="42"/>
        <v>40歳</v>
      </c>
      <c r="N146">
        <f t="shared" ca="1" si="46"/>
        <v>41</v>
      </c>
      <c r="O146" t="str">
        <f t="shared" ca="1" si="43"/>
        <v>41歳</v>
      </c>
      <c r="P146">
        <f t="shared" ca="1" si="47"/>
        <v>16</v>
      </c>
      <c r="Q146">
        <f t="shared" ca="1" si="48"/>
        <v>14</v>
      </c>
      <c r="R146">
        <f t="shared" ca="1" si="49"/>
        <v>2037</v>
      </c>
      <c r="S146">
        <f t="shared" ca="1" si="50"/>
        <v>2037</v>
      </c>
      <c r="T146">
        <f t="shared" ca="1" si="51"/>
        <v>2037</v>
      </c>
      <c r="U146">
        <f t="shared" ca="1" si="52"/>
        <v>2037</v>
      </c>
      <c r="V146" s="10">
        <f t="shared" ca="1" si="53"/>
        <v>16421105</v>
      </c>
      <c r="W146" s="10">
        <f ca="1">IF($L146&lt;その他マスタ!$B$1,VLOOKUP($D146,月別収支!$A$2:$H$13,2,FALSE),その他マスタ!$B$3)+IF(AND($L146=その他マスタ!$B$1,入力項目!$I$9="あり",$D146=入力項目!$D$4),その他マスタ!$B$2,0)</f>
        <v>300000</v>
      </c>
      <c r="X146" s="10">
        <f ca="1">-IF(入力項目!$K$5=TRUE,
IF($F146+$G146&lt;3,VLOOKUP($D146,月別収支!$A$2:$H$13,8,FALSE),0)+IFERROR(VLOOKUP($H146,住宅ローン計算!C:P,13,FALSE),0)+IF($F146&gt;1,IF(OR($G146=3,$G146=6,$G146=9,$G146=12),ROUNDUP(入力項目!$N$18/4,0),0),0),
VLOOKUP($D146,月別収支!$A$2:$H$13,8,FALSE))</f>
        <v>-53590</v>
      </c>
      <c r="Y146" s="10">
        <f ca="1">-VLOOKUP($D146,月別収支!$A$2:$H$13,3,FALSE)</f>
        <v>-75000</v>
      </c>
      <c r="Z146" s="10">
        <f ca="1">-VLOOKUP($D146,月別収支!$A$2:$H$13,4,FALSE)</f>
        <v>-27000</v>
      </c>
      <c r="AA146" s="10">
        <f ca="1">-VLOOKUP($D146,月別収支!$A$2:$H$13,6,FALSE)</f>
        <v>-10000</v>
      </c>
      <c r="AB146" s="10">
        <f ca="1">-(
VLOOKUP($D146,月別収支!$A$2:$H$13,5,FALSE)+IF(AND(入力項目!$I$27&lt;=$A146,ISEVEN($A146-入力項目!$I$27),入力項目!$I$28=$D146),入力項目!$I$26,0)
+IF(入力項目!$K$26=TRUE,
IFERROR(VLOOKUP($K146,マイカーローン計算!C:P,13,FALSE),0),
IFERROR(
  IF(AND($C146&gt;0,MOD($C146,入力項目!$N$22)=0,$D146=入力項目!$N$23),入力項目!$N$24,0),
 0
)
)
)</f>
        <v>-20000</v>
      </c>
      <c r="AC146" s="10">
        <f ca="1">-IF($A146&lt;入力項目!$N$33,入力項目!$N$35,IF(AND($A146=入力項目!$N$33,$D146&lt;=入力項目!$N$34),入力項目!$N$35,0))</f>
        <v>0</v>
      </c>
      <c r="AD146">
        <f ca="1">-(
_xlfn.IFS(
P146&lt;=入力項目!$S$11,0,
AND(P146&gt;=入力項目!$S$11+1,P146&lt;=3),IFERROR(VLOOKUP(入力項目!$S$12,子育て関連マスタ!$I$4:$M$5,4,FALSE),0),
AND(P146&gt;=4,P146&lt;=6),IFERROR(VLOOKUP(入力項目!$S$13,子育て関連マスタ!$I$9:$M$12,4,FALSE),0),
AND(P146&gt;=7,P146&lt;=12),IFERROR(VLOOKUP(入力項目!$S$14,子育て関連マスタ!$I$16:$M$17,4,FALSE),0),
AND(P146&gt;=13,P146&lt;=15),IFERROR(VLOOKUP(入力項目!$S$15,子育て関連マスタ!$I$21:$M$22,4,FALSE),0),
AND(P146&gt;=16,P146&lt;=18),IFERROR(VLOOKUP(入力項目!$S$16,子育て関連マスタ!$I$26:$M$28,4,FALSE),0),
AND(P146&gt;=19,P146&lt;=20,入力項目!$S$16="高専"),IFERROR(VLOOKUP(入力項目!$S$16,子育て関連マスタ!$I$26:$M$28,4,FALSE),0),
AND(P146&gt;=19,P146&lt;=20,入力項目!$S$16&lt;&gt;"高専"),IFERROR(VLOOKUP(入力項目!$S$17,子育て関連マスタ!$I$32:$M$37,4,FALSE),0),
AND(P146&gt;=21,P146&lt;=22,入力項目!$S$16="高専"),IFERROR(VLOOKUP(入力項目!$S$17,子育て関連マスタ!$I$32:$M$34,4,FALSE),0),
AND(P146&gt;=21,P146&lt;=22,入力項目!$S$16&lt;&gt;"高専"),IFERROR(VLOOKUP(入力項目!$S$17,子育て関連マスタ!$I$32:$M$34,4,FALSE),0),
P146&gt;=23,0
) +
IF($D146=4,
  IFERROR(_xlfn.IFS(
  P146&lt;=入力項目!$S$11,0,
  AND(P146=入力項目!$S$11),IFERROR(VLOOKUP(入力項目!$S$12,子育て関連マスタ!$I$4:$M$5,2,FALSE),0),
  AND(P146=4),IFERROR(VLOOKUP(入力項目!$S$13,子育て関連マスタ!$I$9:$M$12,2,FALSE),0),
  AND(P146=7),IFERROR(VLOOKUP(入力項目!$S$14,子育て関連マスタ!$I$16:$M$17,2,FALSE),0),
  AND(P146=13),IFERROR(VLOOKUP(入力項目!$S$15,子育て関連マスタ!$I$21:$M$22,2,FALSE),0),
  AND(P146=16),IFERROR(VLOOKUP(入力項目!$S$16,子育て関連マスタ!$I$26:$M$28,2,FALSE),0),
  AND(P146=19,入力項目!$S$16&lt;&gt;"高専"),IFERROR(VLOOKUP(入力項目!$S$17,子育て関連マスタ!$I$32:$M$37,2,FALSE),0),
  AND(P146=21,入力項目!$S$16="高専"),IFERROR(VLOOKUP(入力項目!$S$17,子育て関連マスタ!$I$32:$M$37,2,FALSE),0),
  P146&gt;=22,0
  ),0),0
) +
IF(AND(P146&gt;=1,P146&lt;=15),IF($D146=入力項目!$S$8,入力項目!$S$3,0),0) +
IF(AND(P146&gt;=1,P146&lt;=15),IF($D146=5,入力項目!$S$4,0),0) +
IF(AND(P146&gt;=1,P146&lt;=15),IF($D146=12,入力項目!$S$5,0),0) +
IF(AND(入力項目!$S$7=$A146,入力項目!$S$8=$D146),子育て関連マスタ!$C$14,0) +
IFERROR(IF(AND(YEAR(EDATE(DATE(入力項目!$S$7,入力項目!$S$8,1),1))=$A146,MONTH(EDATE(DATE(入力項目!$S$7,入力項目!$S$8,1),1))=$D146),子育て関連マスタ!$C$15,0),0) +
IF(AND(OR(P146=3,P146=5,P146=7),$D146=11),子育て関連マスタ!$C$17,0) +
IF(AND(P146=20,$D146=1),子育て関連マスタ!$C$18,0) +
IF(AND(P146=20,$D146=1),
IFERROR(_xlfn.IFS(
入力項目!$S$10="男",子育て関連マスタ!$C$18,
入力項目!$S$10="女",子育て関連マスタ!$C$19
),0),0
) +
IF(AND(P146&gt;=入力項目!$S$18,P146&lt;=入力項目!$S$19),入力項目!$S$20,0) +
IF(AND(P146&gt;=入力項目!$S$21,P146&lt;=入力項目!$S$22),入力項目!$S$23,0) +
IF(AND(P146&gt;=入力項目!$S$24,P146&lt;=入力項目!$S$25),入力項目!$S$26,0)
)</f>
        <v>-45000</v>
      </c>
      <c r="AE146">
        <f ca="1">-(
_xlfn.IFS(
Q146&lt;=入力項目!$S$11,0,
AND(Q146&gt;=入力項目!$S$11+1,Q146&lt;=3),IFERROR(VLOOKUP(入力項目!$S$12,子育て関連マスタ!$I$4:$M$5,4,FALSE),0),
AND(Q146&gt;=4,Q146&lt;=6),IFERROR(VLOOKUP(入力項目!$S$13,子育て関連マスタ!$I$9:$M$12,4,FALSE),0),
AND(Q146&gt;=7,Q146&lt;=12),IFERROR(VLOOKUP(入力項目!$S$14,子育て関連マスタ!$I$16:$M$17,4,FALSE),0),
AND(Q146&gt;=13,Q146&lt;=15),IFERROR(VLOOKUP(入力項目!$S$15,子育て関連マスタ!$I$21:$M$22,4,FALSE),0),
AND(Q146&gt;=16,Q146&lt;=18),IFERROR(VLOOKUP(入力項目!$S$16,子育て関連マスタ!$I$26:$M$28,4,FALSE),0),
AND(Q146&gt;=19,Q146&lt;=20,入力項目!$S$16="高専"),IFERROR(VLOOKUP(入力項目!$S$16,子育て関連マスタ!$I$26:$M$28,4,FALSE),0),
AND(Q146&gt;=19,Q146&lt;=20,入力項目!$S$16&lt;&gt;"高専"),IFERROR(VLOOKUP(入力項目!$S$17,子育て関連マスタ!$I$32:$M$37,4,FALSE),0),
AND(Q146&gt;=21,Q146&lt;=22,入力項目!$S$16="高専"),IFERROR(VLOOKUP(入力項目!$S$17,子育て関連マスタ!$I$32:$M$34,4,FALSE),0),
AND(Q146&gt;=21,Q146&lt;=22,入力項目!$S$16&lt;&gt;"高専"),IFERROR(VLOOKUP(入力項目!$S$17,子育て関連マスタ!$I$32:$M$34,4,FALSE),0),
Q146&gt;=23,0
) +
IF($D146=4,
  IFERROR(_xlfn.IFS(
  Q146&lt;=入力項目!$S$11,0,
  AND(Q146=入力項目!$S$11),IFERROR(VLOOKUP(入力項目!$S$12,子育て関連マスタ!$I$4:$M$5,2,FALSE),0),
  AND(Q146=4),IFERROR(VLOOKUP(入力項目!$S$13,子育て関連マスタ!$I$9:$M$12,2,FALSE),0),
  AND(Q146=7),IFERROR(VLOOKUP(入力項目!$S$14,子育て関連マスタ!$I$16:$M$17,2,FALSE),0),
  AND(Q146=13),IFERROR(VLOOKUP(入力項目!$S$15,子育て関連マスタ!$I$21:$M$22,2,FALSE),0),
  AND(Q146=16),IFERROR(VLOOKUP(入力項目!$S$16,子育て関連マスタ!$I$26:$M$28,2,FALSE),0),
  AND(Q146=19,入力項目!$S$16&lt;&gt;"高専"),IFERROR(VLOOKUP(入力項目!$S$17,子育て関連マスタ!$I$32:$M$37,2,FALSE),0),
  AND(Q146=21,入力項目!$S$16="高専"),IFERROR(VLOOKUP(入力項目!$S$17,子育て関連マスタ!$I$32:$M$37,2,FALSE),0),
  Q146&gt;=22,0
  ),0),0
) +
IF(AND(Q146&gt;=1,Q146&lt;=15),IF($D146=入力項目!$S$8,入力項目!$S$3,0),0) +
IF(AND(Q146&gt;=1,Q146&lt;=15),IF($D146=5,入力項目!$S$4,0),0) +
IF(AND(Q146&gt;=1,Q146&lt;=15),IF($D146=12,入力項目!$S$5,0),0) +
IF(AND(入力項目!$S$7=$A146,入力項目!$S$8=$D146),子育て関連マスタ!$C$14,0) +
IFERROR(IF(AND(YEAR(EDATE(DATE(入力項目!$S$7,入力項目!$S$8,1),1))=$A146,MONTH(EDATE(DATE(入力項目!$S$7,入力項目!$S$8,1),1))=$D146),子育て関連マスタ!$C$15,0),0) +
IF(AND(OR(Q146=3,Q146=5,Q146=7),$D146=11),子育て関連マスタ!$C$17,0) +
IF(AND(Q146=20,$D146=1),子育て関連マスタ!$C$18,0) +
IF(AND(Q146=20,$D146=1),
IFERROR(_xlfn.IFS(
入力項目!$S$10="男",子育て関連マスタ!$C$18,
入力項目!$S$10="女",子育て関連マスタ!$C$19
),0),0
) +
IF(AND(Q146&gt;=入力項目!$S$18,Q146&lt;=入力項目!$S$19),入力項目!$S$20,0) +
IF(AND(Q146&gt;=入力項目!$S$21,Q146&lt;=入力項目!$S$22),入力項目!$S$23,0) +
IF(AND(Q146&gt;=入力項目!$S$24,Q146&lt;=入力項目!$S$25),入力項目!$S$26,0)
)</f>
        <v>-45000</v>
      </c>
      <c r="AF146">
        <f ca="1">-(
_xlfn.IFS(
R146&lt;=入力項目!$S$11,0,
AND(R146&gt;=入力項目!$S$11+1,R146&lt;=3),IFERROR(VLOOKUP(入力項目!$S$12,子育て関連マスタ!$I$4:$M$5,4,FALSE),0),
AND(R146&gt;=4,R146&lt;=6),IFERROR(VLOOKUP(入力項目!$S$13,子育て関連マスタ!$I$9:$M$12,4,FALSE),0),
AND(R146&gt;=7,R146&lt;=12),IFERROR(VLOOKUP(入力項目!$S$14,子育て関連マスタ!$I$16:$M$17,4,FALSE),0),
AND(R146&gt;=13,R146&lt;=15),IFERROR(VLOOKUP(入力項目!$S$15,子育て関連マスタ!$I$21:$M$22,4,FALSE),0),
AND(R146&gt;=16,R146&lt;=18),IFERROR(VLOOKUP(入力項目!$S$16,子育て関連マスタ!$I$26:$M$28,4,FALSE),0),
AND(R146&gt;=19,R146&lt;=20,入力項目!$S$16="高専"),IFERROR(VLOOKUP(入力項目!$S$16,子育て関連マスタ!$I$26:$M$28,4,FALSE),0),
AND(R146&gt;=19,R146&lt;=20,入力項目!$S$16&lt;&gt;"高専"),IFERROR(VLOOKUP(入力項目!$S$17,子育て関連マスタ!$I$32:$M$37,4,FALSE),0),
AND(R146&gt;=21,R146&lt;=22,入力項目!$S$16="高専"),IFERROR(VLOOKUP(入力項目!$S$17,子育て関連マスタ!$I$32:$M$34,4,FALSE),0),
AND(R146&gt;=21,R146&lt;=22,入力項目!$S$16&lt;&gt;"高専"),IFERROR(VLOOKUP(入力項目!$S$17,子育て関連マスタ!$I$32:$M$34,4,FALSE),0),
R146&gt;=23,0
) +
IF($D146=4,
  IFERROR(_xlfn.IFS(
  R146&lt;=入力項目!$S$11,0,
  AND(R146=入力項目!$S$11),IFERROR(VLOOKUP(入力項目!$S$12,子育て関連マスタ!$I$4:$M$5,2,FALSE),0),
  AND(R146=4),IFERROR(VLOOKUP(入力項目!$S$13,子育て関連マスタ!$I$9:$M$12,2,FALSE),0),
  AND(R146=7),IFERROR(VLOOKUP(入力項目!$S$14,子育て関連マスタ!$I$16:$M$17,2,FALSE),0),
  AND(R146=13),IFERROR(VLOOKUP(入力項目!$S$15,子育て関連マスタ!$I$21:$M$22,2,FALSE),0),
  AND(R146=16),IFERROR(VLOOKUP(入力項目!$S$16,子育て関連マスタ!$I$26:$M$28,2,FALSE),0),
  AND(R146=19,入力項目!$S$16&lt;&gt;"高専"),IFERROR(VLOOKUP(入力項目!$S$17,子育て関連マスタ!$I$32:$M$37,2,FALSE),0),
  AND(R146=21,入力項目!$S$16="高専"),IFERROR(VLOOKUP(入力項目!$S$17,子育て関連マスタ!$I$32:$M$37,2,FALSE),0),
  R146&gt;=22,0
  ),0),0
) +
IF(AND(R146&gt;=1,R146&lt;=15),IF($D146=入力項目!$S$8,入力項目!$S$3,0),0) +
IF(AND(R146&gt;=1,R146&lt;=15),IF($D146=5,入力項目!$S$4,0),0) +
IF(AND(R146&gt;=1,R146&lt;=15),IF($D146=12,入力項目!$S$5,0),0) +
IF(AND(入力項目!$S$7=$A146,入力項目!$S$8=$D146),子育て関連マスタ!$C$14,0) +
IFERROR(IF(AND(YEAR(EDATE(DATE(入力項目!$S$7,入力項目!$S$8,1),1))=$A146,MONTH(EDATE(DATE(入力項目!$S$7,入力項目!$S$8,1),1))=$D146),子育て関連マスタ!$C$15,0),0) +
IF(AND(OR(R146=3,R146=5,R146=7),$D146=11),子育て関連マスタ!$C$17,0) +
IF(AND(R146=20,$D146=1),子育て関連マスタ!$C$18,0) +
IF(AND(R146=20,$D146=1),
IFERROR(_xlfn.IFS(
入力項目!$S$10="男",子育て関連マスタ!$C$18,
入力項目!$S$10="女",子育て関連マスタ!$C$19
),0),0
) +
IF(AND(R146&gt;=入力項目!$S$18,R146&lt;=入力項目!$S$19),入力項目!$S$20,0) +
IF(AND(R146&gt;=入力項目!$S$21,R146&lt;=入力項目!$S$22),入力項目!$S$23,0) +
IF(AND(R146&gt;=入力項目!$S$24,R146&lt;=入力項目!$S$25),入力項目!$S$26,0)
)</f>
        <v>0</v>
      </c>
      <c r="AG146">
        <f ca="1">-(
_xlfn.IFS(
S146&lt;=入力項目!$S$11,0,
AND(S146&gt;=入力項目!$S$11+1,S146&lt;=3),IFERROR(VLOOKUP(入力項目!$S$12,子育て関連マスタ!$I$4:$M$5,4,FALSE),0),
AND(S146&gt;=4,S146&lt;=6),IFERROR(VLOOKUP(入力項目!$S$13,子育て関連マスタ!$I$9:$M$12,4,FALSE),0),
AND(S146&gt;=7,S146&lt;=12),IFERROR(VLOOKUP(入力項目!$S$14,子育て関連マスタ!$I$16:$M$17,4,FALSE),0),
AND(S146&gt;=13,S146&lt;=15),IFERROR(VLOOKUP(入力項目!$S$15,子育て関連マスタ!$I$21:$M$22,4,FALSE),0),
AND(S146&gt;=16,S146&lt;=18),IFERROR(VLOOKUP(入力項目!$S$16,子育て関連マスタ!$I$26:$M$28,4,FALSE),0),
AND(S146&gt;=19,S146&lt;=20,入力項目!$S$16="高専"),IFERROR(VLOOKUP(入力項目!$S$16,子育て関連マスタ!$I$26:$M$28,4,FALSE),0),
AND(S146&gt;=19,S146&lt;=20,入力項目!$S$16&lt;&gt;"高専"),IFERROR(VLOOKUP(入力項目!$S$17,子育て関連マスタ!$I$32:$M$37,4,FALSE),0),
AND(S146&gt;=21,S146&lt;=22,入力項目!$S$16="高専"),IFERROR(VLOOKUP(入力項目!$S$17,子育て関連マスタ!$I$32:$M$34,4,FALSE),0),
AND(S146&gt;=21,S146&lt;=22,入力項目!$S$16&lt;&gt;"高専"),IFERROR(VLOOKUP(入力項目!$S$17,子育て関連マスタ!$I$32:$M$34,4,FALSE),0),
S146&gt;=23,0
) +
IF($D146=4,
  IFERROR(_xlfn.IFS(
  S146&lt;=入力項目!$S$11,0,
  AND(S146=入力項目!$S$11),IFERROR(VLOOKUP(入力項目!$S$12,子育て関連マスタ!$I$4:$M$5,2,FALSE),0),
  AND(S146=4),IFERROR(VLOOKUP(入力項目!$S$13,子育て関連マスタ!$I$9:$M$12,2,FALSE),0),
  AND(S146=7),IFERROR(VLOOKUP(入力項目!$S$14,子育て関連マスタ!$I$16:$M$17,2,FALSE),0),
  AND(S146=13),IFERROR(VLOOKUP(入力項目!$S$15,子育て関連マスタ!$I$21:$M$22,2,FALSE),0),
  AND(S146=16),IFERROR(VLOOKUP(入力項目!$S$16,子育て関連マスタ!$I$26:$M$28,2,FALSE),0),
  AND(S146=19,入力項目!$S$16&lt;&gt;"高専"),IFERROR(VLOOKUP(入力項目!$S$17,子育て関連マスタ!$I$32:$M$37,2,FALSE),0),
  AND(S146=21,入力項目!$S$16="高専"),IFERROR(VLOOKUP(入力項目!$S$17,子育て関連マスタ!$I$32:$M$37,2,FALSE),0),
  S146&gt;=22,0
  ),0),0
) +
IF(AND(S146&gt;=1,S146&lt;=15),IF($D146=入力項目!$S$8,入力項目!$S$3,0),0) +
IF(AND(S146&gt;=1,S146&lt;=15),IF($D146=5,入力項目!$S$4,0),0) +
IF(AND(S146&gt;=1,S146&lt;=15),IF($D146=12,入力項目!$S$5,0),0) +
IF(AND(入力項目!$S$7=$A146,入力項目!$S$8=$D146),子育て関連マスタ!$C$14,0) +
IFERROR(IF(AND(YEAR(EDATE(DATE(入力項目!$S$7,入力項目!$S$8,1),1))=$A146,MONTH(EDATE(DATE(入力項目!$S$7,入力項目!$S$8,1),1))=$D146),子育て関連マスタ!$C$15,0),0) +
IF(AND(OR(S146=3,S146=5,S146=7),$D146=11),子育て関連マスタ!$C$17,0) +
IF(AND(S146=20,$D146=1),子育て関連マスタ!$C$18,0) +
IF(AND(S146=20,$D146=1),
IFERROR(_xlfn.IFS(
入力項目!$S$10="男",子育て関連マスタ!$C$18,
入力項目!$S$10="女",子育て関連マスタ!$C$19
),0),0
) +
IF(AND(S146&gt;=入力項目!$S$18,S146&lt;=入力項目!$S$19),入力項目!$S$20,0) +
IF(AND(S146&gt;=入力項目!$S$21,S146&lt;=入力項目!$S$22),入力項目!$S$23,0) +
IF(AND(S146&gt;=入力項目!$S$24,S146&lt;=入力項目!$S$25),入力項目!$S$26,0)
)</f>
        <v>0</v>
      </c>
      <c r="AH146">
        <f ca="1">-(
_xlfn.IFS(
T146&lt;=入力項目!$S$11,0,
AND(T146&gt;=入力項目!$S$11+1,T146&lt;=3),IFERROR(VLOOKUP(入力項目!$S$12,子育て関連マスタ!$I$4:$M$5,4,FALSE),0),
AND(T146&gt;=4,T146&lt;=6),IFERROR(VLOOKUP(入力項目!$S$13,子育て関連マスタ!$I$9:$M$12,4,FALSE),0),
AND(T146&gt;=7,T146&lt;=12),IFERROR(VLOOKUP(入力項目!$S$14,子育て関連マスタ!$I$16:$M$17,4,FALSE),0),
AND(T146&gt;=13,T146&lt;=15),IFERROR(VLOOKUP(入力項目!$S$15,子育て関連マスタ!$I$21:$M$22,4,FALSE),0),
AND(T146&gt;=16,T146&lt;=18),IFERROR(VLOOKUP(入力項目!$S$16,子育て関連マスタ!$I$26:$M$28,4,FALSE),0),
AND(T146&gt;=19,T146&lt;=20,入力項目!$S$16="高専"),IFERROR(VLOOKUP(入力項目!$S$16,子育て関連マスタ!$I$26:$M$28,4,FALSE),0),
AND(T146&gt;=19,T146&lt;=20,入力項目!$S$16&lt;&gt;"高専"),IFERROR(VLOOKUP(入力項目!$S$17,子育て関連マスタ!$I$32:$M$37,4,FALSE),0),
AND(T146&gt;=21,T146&lt;=22,入力項目!$S$16="高専"),IFERROR(VLOOKUP(入力項目!$S$17,子育て関連マスタ!$I$32:$M$34,4,FALSE),0),
AND(T146&gt;=21,T146&lt;=22,入力項目!$S$16&lt;&gt;"高専"),IFERROR(VLOOKUP(入力項目!$S$17,子育て関連マスタ!$I$32:$M$34,4,FALSE),0),
T146&gt;=23,0
) +
IF($D146=4,
  IFERROR(_xlfn.IFS(
  T146&lt;=入力項目!$S$11,0,
  AND(T146=入力項目!$S$11),IFERROR(VLOOKUP(入力項目!$S$12,子育て関連マスタ!$I$4:$M$5,2,FALSE),0),
  AND(T146=4),IFERROR(VLOOKUP(入力項目!$S$13,子育て関連マスタ!$I$9:$M$12,2,FALSE),0),
  AND(T146=7),IFERROR(VLOOKUP(入力項目!$S$14,子育て関連マスタ!$I$16:$M$17,2,FALSE),0),
  AND(T146=13),IFERROR(VLOOKUP(入力項目!$S$15,子育て関連マスタ!$I$21:$M$22,2,FALSE),0),
  AND(T146=16),IFERROR(VLOOKUP(入力項目!$S$16,子育て関連マスタ!$I$26:$M$28,2,FALSE),0),
  AND(T146=19,入力項目!$S$16&lt;&gt;"高専"),IFERROR(VLOOKUP(入力項目!$S$17,子育て関連マスタ!$I$32:$M$37,2,FALSE),0),
  AND(T146=21,入力項目!$S$16="高専"),IFERROR(VLOOKUP(入力項目!$S$17,子育て関連マスタ!$I$32:$M$37,2,FALSE),0),
  T146&gt;=22,0
  ),0),0
) +
IF(AND(T146&gt;=1,T146&lt;=15),IF($D146=入力項目!$S$8,入力項目!$S$3,0),0) +
IF(AND(T146&gt;=1,T146&lt;=15),IF($D146=5,入力項目!$S$4,0),0) +
IF(AND(T146&gt;=1,T146&lt;=15),IF($D146=12,入力項目!$S$5,0),0) +
IF(AND(入力項目!$S$7=$A146,入力項目!$S$8=$D146),子育て関連マスタ!$C$14,0) +
IFERROR(IF(AND(YEAR(EDATE(DATE(入力項目!$S$7,入力項目!$S$8,1),1))=$A146,MONTH(EDATE(DATE(入力項目!$S$7,入力項目!$S$8,1),1))=$D146),子育て関連マスタ!$C$15,0),0) +
IF(AND(OR(T146=3,T146=5,T146=7),$D146=11),子育て関連マスタ!$C$17,0) +
IF(AND(T146=20,$D146=1),子育て関連マスタ!$C$18,0) +
IF(AND(T146=20,$D146=1),
IFERROR(_xlfn.IFS(
入力項目!$S$10="男",子育て関連マスタ!$C$18,
入力項目!$S$10="女",子育て関連マスタ!$C$19
),0),0
) +
IF(AND(T146&gt;=入力項目!$S$18,T146&lt;=入力項目!$S$19),入力項目!$S$20,0) +
IF(AND(T146&gt;=入力項目!$S$21,T146&lt;=入力項目!$S$22),入力項目!$S$23,0) +
IF(AND(T146&gt;=入力項目!$S$24,T146&lt;=入力項目!$S$25),入力項目!$S$26,0)
)</f>
        <v>0</v>
      </c>
      <c r="AI146">
        <f ca="1">-(
_xlfn.IFS(
U146&lt;=入力項目!$S$11,0,
AND(U146&gt;=入力項目!$S$11+1,U146&lt;=3),IFERROR(VLOOKUP(入力項目!$S$12,子育て関連マスタ!$I$4:$M$5,4,FALSE),0),
AND(U146&gt;=4,U146&lt;=6),IFERROR(VLOOKUP(入力項目!$S$13,子育て関連マスタ!$I$9:$M$12,4,FALSE),0),
AND(U146&gt;=7,U146&lt;=12),IFERROR(VLOOKUP(入力項目!$S$14,子育て関連マスタ!$I$16:$M$17,4,FALSE),0),
AND(U146&gt;=13,U146&lt;=15),IFERROR(VLOOKUP(入力項目!$S$15,子育て関連マスタ!$I$21:$M$22,4,FALSE),0),
AND(U146&gt;=16,U146&lt;=18),IFERROR(VLOOKUP(入力項目!$S$16,子育て関連マスタ!$I$26:$M$28,4,FALSE),0),
AND(U146&gt;=19,U146&lt;=20,入力項目!$S$16="高専"),IFERROR(VLOOKUP(入力項目!$S$16,子育て関連マスタ!$I$26:$M$28,4,FALSE),0),
AND(U146&gt;=19,U146&lt;=20,入力項目!$S$16&lt;&gt;"高専"),IFERROR(VLOOKUP(入力項目!$S$17,子育て関連マスタ!$I$32:$M$37,4,FALSE),0),
AND(U146&gt;=21,U146&lt;=22,入力項目!$S$16="高専"),IFERROR(VLOOKUP(入力項目!$S$17,子育て関連マスタ!$I$32:$M$34,4,FALSE),0),
AND(U146&gt;=21,U146&lt;=22,入力項目!$S$16&lt;&gt;"高専"),IFERROR(VLOOKUP(入力項目!$S$17,子育て関連マスタ!$I$32:$M$34,4,FALSE),0),
U146&gt;=23,0
) +
IF($D146=4,
  IFERROR(_xlfn.IFS(
  U146&lt;=入力項目!$S$11,0,
  AND(U146=入力項目!$S$11),IFERROR(VLOOKUP(入力項目!$S$12,子育て関連マスタ!$I$4:$M$5,2,FALSE),0),
  AND(U146=4),IFERROR(VLOOKUP(入力項目!$S$13,子育て関連マスタ!$I$9:$M$12,2,FALSE),0),
  AND(U146=7),IFERROR(VLOOKUP(入力項目!$S$14,子育て関連マスタ!$I$16:$M$17,2,FALSE),0),
  AND(U146=13),IFERROR(VLOOKUP(入力項目!$S$15,子育て関連マスタ!$I$21:$M$22,2,FALSE),0),
  AND(U146=16),IFERROR(VLOOKUP(入力項目!$S$16,子育て関連マスタ!$I$26:$M$28,2,FALSE),0),
  AND(U146=19,入力項目!$S$16&lt;&gt;"高専"),IFERROR(VLOOKUP(入力項目!$S$17,子育て関連マスタ!$I$32:$M$37,2,FALSE),0),
  AND(U146=21,入力項目!$S$16="高専"),IFERROR(VLOOKUP(入力項目!$S$17,子育て関連マスタ!$I$32:$M$37,2,FALSE),0),
  U146&gt;=22,0
  ),0),0
) +
IF(AND(U146&gt;=1,U146&lt;=15),IF($D146=入力項目!$S$8,入力項目!$S$3,0),0) +
IF(AND(U146&gt;=1,U146&lt;=15),IF($D146=5,入力項目!$S$4,0),0) +
IF(AND(U146&gt;=1,U146&lt;=15),IF($D146=12,入力項目!$S$5,0),0) +
IF(AND(入力項目!$S$7=$A146,入力項目!$S$8=$D146),子育て関連マスタ!$C$14,0) +
IFERROR(IF(AND(YEAR(EDATE(DATE(入力項目!$S$7,入力項目!$S$8,1),1))=$A146,MONTH(EDATE(DATE(入力項目!$S$7,入力項目!$S$8,1),1))=$D146),子育て関連マスタ!$C$15,0),0) +
IF(AND(OR(U146=3,U146=5,U146=7),$D146=11),子育て関連マスタ!$C$17,0) +
IF(AND(U146=20,$D146=1),子育て関連マスタ!$C$18,0) +
IF(AND(U146=20,$D146=1),
IFERROR(_xlfn.IFS(
入力項目!$S$10="男",子育て関連マスタ!$C$18,
入力項目!$S$10="女",子育て関連マスタ!$C$19
),0),0
) +
IF(AND(U146&gt;=入力項目!$S$18,U146&lt;=入力項目!$S$19),入力項目!$S$20,0) +
IF(AND(U146&gt;=入力項目!$S$21,U146&lt;=入力項目!$S$22),入力項目!$S$23,0) +
IF(AND(U146&gt;=入力項目!$S$24,U146&lt;=入力項目!$S$25),入力項目!$S$26,0)
)</f>
        <v>0</v>
      </c>
      <c r="AJ146" s="10">
        <f ca="1">-VLOOKUP($D146,月別収支!$A$2:$H$13,7,FALSE)</f>
        <v>-20000</v>
      </c>
    </row>
    <row r="147" spans="1:36" x14ac:dyDescent="0.4">
      <c r="A147">
        <f t="shared" ca="1" si="37"/>
        <v>2036</v>
      </c>
      <c r="B147">
        <f t="shared" ca="1" si="44"/>
        <v>2036</v>
      </c>
      <c r="C147">
        <f t="shared" ca="1" si="45"/>
        <v>12</v>
      </c>
      <c r="D147">
        <f t="shared" ca="1" si="38"/>
        <v>9</v>
      </c>
      <c r="E147" t="str">
        <f t="shared" ca="1" si="39"/>
        <v>2036年9月</v>
      </c>
      <c r="F147">
        <f ca="1">IF(OR(入力項目!$N$5&lt;$A147,AND(入力項目!$N$5=$A147,入力項目!$N$6&lt;$D147)),IF(F146=0,1,IF(G147=12,F146+1,F146)),0)</f>
        <v>11</v>
      </c>
      <c r="G147">
        <f ca="1">IF(OR(入力項目!$N$5&lt;$A147,AND(入力項目!$N$5=$A147,入力項目!$N$6&lt;$D147)),IF(G146=12,1,G146+1),0)</f>
        <v>11</v>
      </c>
      <c r="H147" t="str">
        <f t="shared" ca="1" si="40"/>
        <v>11_11</v>
      </c>
      <c r="I147">
        <f ca="1">IF(
  IFERROR(AND($C147&gt;0,MOD($C147,入力項目!$N$22)=0,$D147=入力項目!$N$23), FALSE),
  1,
  IF(
    AND(I146&gt;0,J146=12),
    IF(I146=入力項目!$N$28, 0, I146+1),
    I146
  )
)</f>
        <v>3</v>
      </c>
      <c r="J147">
        <f ca="1">IF($D147=入力項目!$N$23,1,IFERROR(J146+1,1))</f>
        <v>4</v>
      </c>
      <c r="K147" t="str">
        <f t="shared" ca="1" si="41"/>
        <v>3_4</v>
      </c>
      <c r="L147">
        <f ca="1">L146+IF(入力項目!$D$4=$D147,1,0)</f>
        <v>40</v>
      </c>
      <c r="M147" t="str">
        <f t="shared" ca="1" si="42"/>
        <v>40歳</v>
      </c>
      <c r="N147">
        <f t="shared" ca="1" si="46"/>
        <v>41</v>
      </c>
      <c r="O147" t="str">
        <f t="shared" ca="1" si="43"/>
        <v>41歳</v>
      </c>
      <c r="P147">
        <f t="shared" ca="1" si="47"/>
        <v>16</v>
      </c>
      <c r="Q147">
        <f t="shared" ca="1" si="48"/>
        <v>14</v>
      </c>
      <c r="R147">
        <f t="shared" ca="1" si="49"/>
        <v>2037</v>
      </c>
      <c r="S147">
        <f t="shared" ca="1" si="50"/>
        <v>2037</v>
      </c>
      <c r="T147">
        <f t="shared" ca="1" si="51"/>
        <v>2037</v>
      </c>
      <c r="U147">
        <f t="shared" ca="1" si="52"/>
        <v>2037</v>
      </c>
      <c r="V147" s="10">
        <f t="shared" ca="1" si="53"/>
        <v>16425515</v>
      </c>
      <c r="W147" s="10">
        <f ca="1">IF($L147&lt;その他マスタ!$B$1,VLOOKUP($D147,月別収支!$A$2:$H$13,2,FALSE),その他マスタ!$B$3)+IF(AND($L147=その他マスタ!$B$1,入力項目!$I$9="あり",$D147=入力項目!$D$4),その他マスタ!$B$2,0)</f>
        <v>300000</v>
      </c>
      <c r="X147" s="10">
        <f ca="1">-IF(入力項目!$K$5=TRUE,
IF($F147+$G147&lt;3,VLOOKUP($D147,月別収支!$A$2:$H$13,8,FALSE),0)+IFERROR(VLOOKUP($H147,住宅ローン計算!C:P,13,FALSE),0)+IF($F147&gt;1,IF(OR($G147=3,$G147=6,$G147=9,$G147=12),ROUNDUP(入力項目!$N$18/4,0),0),0),
VLOOKUP($D147,月別収支!$A$2:$H$13,8,FALSE))</f>
        <v>-53590</v>
      </c>
      <c r="Y147" s="10">
        <f ca="1">-VLOOKUP($D147,月別収支!$A$2:$H$13,3,FALSE)</f>
        <v>-75000</v>
      </c>
      <c r="Z147" s="10">
        <f ca="1">-VLOOKUP($D147,月別収支!$A$2:$H$13,4,FALSE)</f>
        <v>-27000</v>
      </c>
      <c r="AA147" s="10">
        <f ca="1">-VLOOKUP($D147,月別収支!$A$2:$H$13,6,FALSE)</f>
        <v>-10000</v>
      </c>
      <c r="AB147" s="10">
        <f ca="1">-(
VLOOKUP($D147,月別収支!$A$2:$H$13,5,FALSE)+IF(AND(入力項目!$I$27&lt;=$A147,ISEVEN($A147-入力項目!$I$27),入力項目!$I$28=$D147),入力項目!$I$26,0)
+IF(入力項目!$K$26=TRUE,
IFERROR(VLOOKUP($K147,マイカーローン計算!C:P,13,FALSE),0),
IFERROR(
  IF(AND($C147&gt;0,MOD($C147,入力項目!$N$22)=0,$D147=入力項目!$N$23),入力項目!$N$24,0),
 0
)
)
)</f>
        <v>-20000</v>
      </c>
      <c r="AC147" s="10">
        <f ca="1">-IF($A147&lt;入力項目!$N$33,入力項目!$N$35,IF(AND($A147=入力項目!$N$33,$D147&lt;=入力項目!$N$34),入力項目!$N$35,0))</f>
        <v>0</v>
      </c>
      <c r="AD147">
        <f ca="1">-(
_xlfn.IFS(
P147&lt;=入力項目!$S$11,0,
AND(P147&gt;=入力項目!$S$11+1,P147&lt;=3),IFERROR(VLOOKUP(入力項目!$S$12,子育て関連マスタ!$I$4:$M$5,4,FALSE),0),
AND(P147&gt;=4,P147&lt;=6),IFERROR(VLOOKUP(入力項目!$S$13,子育て関連マスタ!$I$9:$M$12,4,FALSE),0),
AND(P147&gt;=7,P147&lt;=12),IFERROR(VLOOKUP(入力項目!$S$14,子育て関連マスタ!$I$16:$M$17,4,FALSE),0),
AND(P147&gt;=13,P147&lt;=15),IFERROR(VLOOKUP(入力項目!$S$15,子育て関連マスタ!$I$21:$M$22,4,FALSE),0),
AND(P147&gt;=16,P147&lt;=18),IFERROR(VLOOKUP(入力項目!$S$16,子育て関連マスタ!$I$26:$M$28,4,FALSE),0),
AND(P147&gt;=19,P147&lt;=20,入力項目!$S$16="高専"),IFERROR(VLOOKUP(入力項目!$S$16,子育て関連マスタ!$I$26:$M$28,4,FALSE),0),
AND(P147&gt;=19,P147&lt;=20,入力項目!$S$16&lt;&gt;"高専"),IFERROR(VLOOKUP(入力項目!$S$17,子育て関連マスタ!$I$32:$M$37,4,FALSE),0),
AND(P147&gt;=21,P147&lt;=22,入力項目!$S$16="高専"),IFERROR(VLOOKUP(入力項目!$S$17,子育て関連マスタ!$I$32:$M$34,4,FALSE),0),
AND(P147&gt;=21,P147&lt;=22,入力項目!$S$16&lt;&gt;"高専"),IFERROR(VLOOKUP(入力項目!$S$17,子育て関連マスタ!$I$32:$M$34,4,FALSE),0),
P147&gt;=23,0
) +
IF($D147=4,
  IFERROR(_xlfn.IFS(
  P147&lt;=入力項目!$S$11,0,
  AND(P147=入力項目!$S$11),IFERROR(VLOOKUP(入力項目!$S$12,子育て関連マスタ!$I$4:$M$5,2,FALSE),0),
  AND(P147=4),IFERROR(VLOOKUP(入力項目!$S$13,子育て関連マスタ!$I$9:$M$12,2,FALSE),0),
  AND(P147=7),IFERROR(VLOOKUP(入力項目!$S$14,子育て関連マスタ!$I$16:$M$17,2,FALSE),0),
  AND(P147=13),IFERROR(VLOOKUP(入力項目!$S$15,子育て関連マスタ!$I$21:$M$22,2,FALSE),0),
  AND(P147=16),IFERROR(VLOOKUP(入力項目!$S$16,子育て関連マスタ!$I$26:$M$28,2,FALSE),0),
  AND(P147=19,入力項目!$S$16&lt;&gt;"高専"),IFERROR(VLOOKUP(入力項目!$S$17,子育て関連マスタ!$I$32:$M$37,2,FALSE),0),
  AND(P147=21,入力項目!$S$16="高専"),IFERROR(VLOOKUP(入力項目!$S$17,子育て関連マスタ!$I$32:$M$37,2,FALSE),0),
  P147&gt;=22,0
  ),0),0
) +
IF(AND(P147&gt;=1,P147&lt;=15),IF($D147=入力項目!$S$8,入力項目!$S$3,0),0) +
IF(AND(P147&gt;=1,P147&lt;=15),IF($D147=5,入力項目!$S$4,0),0) +
IF(AND(P147&gt;=1,P147&lt;=15),IF($D147=12,入力項目!$S$5,0),0) +
IF(AND(入力項目!$S$7=$A147,入力項目!$S$8=$D147),子育て関連マスタ!$C$14,0) +
IFERROR(IF(AND(YEAR(EDATE(DATE(入力項目!$S$7,入力項目!$S$8,1),1))=$A147,MONTH(EDATE(DATE(入力項目!$S$7,入力項目!$S$8,1),1))=$D147),子育て関連マスタ!$C$15,0),0) +
IF(AND(OR(P147=3,P147=5,P147=7),$D147=11),子育て関連マスタ!$C$17,0) +
IF(AND(P147=20,$D147=1),子育て関連マスタ!$C$18,0) +
IF(AND(P147=20,$D147=1),
IFERROR(_xlfn.IFS(
入力項目!$S$10="男",子育て関連マスタ!$C$18,
入力項目!$S$10="女",子育て関連マスタ!$C$19
),0),0
) +
IF(AND(P147&gt;=入力項目!$S$18,P147&lt;=入力項目!$S$19),入力項目!$S$20,0) +
IF(AND(P147&gt;=入力項目!$S$21,P147&lt;=入力項目!$S$22),入力項目!$S$23,0) +
IF(AND(P147&gt;=入力項目!$S$24,P147&lt;=入力項目!$S$25),入力項目!$S$26,0)
)</f>
        <v>-45000</v>
      </c>
      <c r="AE147">
        <f ca="1">-(
_xlfn.IFS(
Q147&lt;=入力項目!$S$11,0,
AND(Q147&gt;=入力項目!$S$11+1,Q147&lt;=3),IFERROR(VLOOKUP(入力項目!$S$12,子育て関連マスタ!$I$4:$M$5,4,FALSE),0),
AND(Q147&gt;=4,Q147&lt;=6),IFERROR(VLOOKUP(入力項目!$S$13,子育て関連マスタ!$I$9:$M$12,4,FALSE),0),
AND(Q147&gt;=7,Q147&lt;=12),IFERROR(VLOOKUP(入力項目!$S$14,子育て関連マスタ!$I$16:$M$17,4,FALSE),0),
AND(Q147&gt;=13,Q147&lt;=15),IFERROR(VLOOKUP(入力項目!$S$15,子育て関連マスタ!$I$21:$M$22,4,FALSE),0),
AND(Q147&gt;=16,Q147&lt;=18),IFERROR(VLOOKUP(入力項目!$S$16,子育て関連マスタ!$I$26:$M$28,4,FALSE),0),
AND(Q147&gt;=19,Q147&lt;=20,入力項目!$S$16="高専"),IFERROR(VLOOKUP(入力項目!$S$16,子育て関連マスタ!$I$26:$M$28,4,FALSE),0),
AND(Q147&gt;=19,Q147&lt;=20,入力項目!$S$16&lt;&gt;"高専"),IFERROR(VLOOKUP(入力項目!$S$17,子育て関連マスタ!$I$32:$M$37,4,FALSE),0),
AND(Q147&gt;=21,Q147&lt;=22,入力項目!$S$16="高専"),IFERROR(VLOOKUP(入力項目!$S$17,子育て関連マスタ!$I$32:$M$34,4,FALSE),0),
AND(Q147&gt;=21,Q147&lt;=22,入力項目!$S$16&lt;&gt;"高専"),IFERROR(VLOOKUP(入力項目!$S$17,子育て関連マスタ!$I$32:$M$34,4,FALSE),0),
Q147&gt;=23,0
) +
IF($D147=4,
  IFERROR(_xlfn.IFS(
  Q147&lt;=入力項目!$S$11,0,
  AND(Q147=入力項目!$S$11),IFERROR(VLOOKUP(入力項目!$S$12,子育て関連マスタ!$I$4:$M$5,2,FALSE),0),
  AND(Q147=4),IFERROR(VLOOKUP(入力項目!$S$13,子育て関連マスタ!$I$9:$M$12,2,FALSE),0),
  AND(Q147=7),IFERROR(VLOOKUP(入力項目!$S$14,子育て関連マスタ!$I$16:$M$17,2,FALSE),0),
  AND(Q147=13),IFERROR(VLOOKUP(入力項目!$S$15,子育て関連マスタ!$I$21:$M$22,2,FALSE),0),
  AND(Q147=16),IFERROR(VLOOKUP(入力項目!$S$16,子育て関連マスタ!$I$26:$M$28,2,FALSE),0),
  AND(Q147=19,入力項目!$S$16&lt;&gt;"高専"),IFERROR(VLOOKUP(入力項目!$S$17,子育て関連マスタ!$I$32:$M$37,2,FALSE),0),
  AND(Q147=21,入力項目!$S$16="高専"),IFERROR(VLOOKUP(入力項目!$S$17,子育て関連マスタ!$I$32:$M$37,2,FALSE),0),
  Q147&gt;=22,0
  ),0),0
) +
IF(AND(Q147&gt;=1,Q147&lt;=15),IF($D147=入力項目!$S$8,入力項目!$S$3,0),0) +
IF(AND(Q147&gt;=1,Q147&lt;=15),IF($D147=5,入力項目!$S$4,0),0) +
IF(AND(Q147&gt;=1,Q147&lt;=15),IF($D147=12,入力項目!$S$5,0),0) +
IF(AND(入力項目!$S$7=$A147,入力項目!$S$8=$D147),子育て関連マスタ!$C$14,0) +
IFERROR(IF(AND(YEAR(EDATE(DATE(入力項目!$S$7,入力項目!$S$8,1),1))=$A147,MONTH(EDATE(DATE(入力項目!$S$7,入力項目!$S$8,1),1))=$D147),子育て関連マスタ!$C$15,0),0) +
IF(AND(OR(Q147=3,Q147=5,Q147=7),$D147=11),子育て関連マスタ!$C$17,0) +
IF(AND(Q147=20,$D147=1),子育て関連マスタ!$C$18,0) +
IF(AND(Q147=20,$D147=1),
IFERROR(_xlfn.IFS(
入力項目!$S$10="男",子育て関連マスタ!$C$18,
入力項目!$S$10="女",子育て関連マスタ!$C$19
),0),0
) +
IF(AND(Q147&gt;=入力項目!$S$18,Q147&lt;=入力項目!$S$19),入力項目!$S$20,0) +
IF(AND(Q147&gt;=入力項目!$S$21,Q147&lt;=入力項目!$S$22),入力項目!$S$23,0) +
IF(AND(Q147&gt;=入力項目!$S$24,Q147&lt;=入力項目!$S$25),入力項目!$S$26,0)
)</f>
        <v>-45000</v>
      </c>
      <c r="AF147">
        <f ca="1">-(
_xlfn.IFS(
R147&lt;=入力項目!$S$11,0,
AND(R147&gt;=入力項目!$S$11+1,R147&lt;=3),IFERROR(VLOOKUP(入力項目!$S$12,子育て関連マスタ!$I$4:$M$5,4,FALSE),0),
AND(R147&gt;=4,R147&lt;=6),IFERROR(VLOOKUP(入力項目!$S$13,子育て関連マスタ!$I$9:$M$12,4,FALSE),0),
AND(R147&gt;=7,R147&lt;=12),IFERROR(VLOOKUP(入力項目!$S$14,子育て関連マスタ!$I$16:$M$17,4,FALSE),0),
AND(R147&gt;=13,R147&lt;=15),IFERROR(VLOOKUP(入力項目!$S$15,子育て関連マスタ!$I$21:$M$22,4,FALSE),0),
AND(R147&gt;=16,R147&lt;=18),IFERROR(VLOOKUP(入力項目!$S$16,子育て関連マスタ!$I$26:$M$28,4,FALSE),0),
AND(R147&gt;=19,R147&lt;=20,入力項目!$S$16="高専"),IFERROR(VLOOKUP(入力項目!$S$16,子育て関連マスタ!$I$26:$M$28,4,FALSE),0),
AND(R147&gt;=19,R147&lt;=20,入力項目!$S$16&lt;&gt;"高専"),IFERROR(VLOOKUP(入力項目!$S$17,子育て関連マスタ!$I$32:$M$37,4,FALSE),0),
AND(R147&gt;=21,R147&lt;=22,入力項目!$S$16="高専"),IFERROR(VLOOKUP(入力項目!$S$17,子育て関連マスタ!$I$32:$M$34,4,FALSE),0),
AND(R147&gt;=21,R147&lt;=22,入力項目!$S$16&lt;&gt;"高専"),IFERROR(VLOOKUP(入力項目!$S$17,子育て関連マスタ!$I$32:$M$34,4,FALSE),0),
R147&gt;=23,0
) +
IF($D147=4,
  IFERROR(_xlfn.IFS(
  R147&lt;=入力項目!$S$11,0,
  AND(R147=入力項目!$S$11),IFERROR(VLOOKUP(入力項目!$S$12,子育て関連マスタ!$I$4:$M$5,2,FALSE),0),
  AND(R147=4),IFERROR(VLOOKUP(入力項目!$S$13,子育て関連マスタ!$I$9:$M$12,2,FALSE),0),
  AND(R147=7),IFERROR(VLOOKUP(入力項目!$S$14,子育て関連マスタ!$I$16:$M$17,2,FALSE),0),
  AND(R147=13),IFERROR(VLOOKUP(入力項目!$S$15,子育て関連マスタ!$I$21:$M$22,2,FALSE),0),
  AND(R147=16),IFERROR(VLOOKUP(入力項目!$S$16,子育て関連マスタ!$I$26:$M$28,2,FALSE),0),
  AND(R147=19,入力項目!$S$16&lt;&gt;"高専"),IFERROR(VLOOKUP(入力項目!$S$17,子育て関連マスタ!$I$32:$M$37,2,FALSE),0),
  AND(R147=21,入力項目!$S$16="高専"),IFERROR(VLOOKUP(入力項目!$S$17,子育て関連マスタ!$I$32:$M$37,2,FALSE),0),
  R147&gt;=22,0
  ),0),0
) +
IF(AND(R147&gt;=1,R147&lt;=15),IF($D147=入力項目!$S$8,入力項目!$S$3,0),0) +
IF(AND(R147&gt;=1,R147&lt;=15),IF($D147=5,入力項目!$S$4,0),0) +
IF(AND(R147&gt;=1,R147&lt;=15),IF($D147=12,入力項目!$S$5,0),0) +
IF(AND(入力項目!$S$7=$A147,入力項目!$S$8=$D147),子育て関連マスタ!$C$14,0) +
IFERROR(IF(AND(YEAR(EDATE(DATE(入力項目!$S$7,入力項目!$S$8,1),1))=$A147,MONTH(EDATE(DATE(入力項目!$S$7,入力項目!$S$8,1),1))=$D147),子育て関連マスタ!$C$15,0),0) +
IF(AND(OR(R147=3,R147=5,R147=7),$D147=11),子育て関連マスタ!$C$17,0) +
IF(AND(R147=20,$D147=1),子育て関連マスタ!$C$18,0) +
IF(AND(R147=20,$D147=1),
IFERROR(_xlfn.IFS(
入力項目!$S$10="男",子育て関連マスタ!$C$18,
入力項目!$S$10="女",子育て関連マスタ!$C$19
),0),0
) +
IF(AND(R147&gt;=入力項目!$S$18,R147&lt;=入力項目!$S$19),入力項目!$S$20,0) +
IF(AND(R147&gt;=入力項目!$S$21,R147&lt;=入力項目!$S$22),入力項目!$S$23,0) +
IF(AND(R147&gt;=入力項目!$S$24,R147&lt;=入力項目!$S$25),入力項目!$S$26,0)
)</f>
        <v>0</v>
      </c>
      <c r="AG147">
        <f ca="1">-(
_xlfn.IFS(
S147&lt;=入力項目!$S$11,0,
AND(S147&gt;=入力項目!$S$11+1,S147&lt;=3),IFERROR(VLOOKUP(入力項目!$S$12,子育て関連マスタ!$I$4:$M$5,4,FALSE),0),
AND(S147&gt;=4,S147&lt;=6),IFERROR(VLOOKUP(入力項目!$S$13,子育て関連マスタ!$I$9:$M$12,4,FALSE),0),
AND(S147&gt;=7,S147&lt;=12),IFERROR(VLOOKUP(入力項目!$S$14,子育て関連マスタ!$I$16:$M$17,4,FALSE),0),
AND(S147&gt;=13,S147&lt;=15),IFERROR(VLOOKUP(入力項目!$S$15,子育て関連マスタ!$I$21:$M$22,4,FALSE),0),
AND(S147&gt;=16,S147&lt;=18),IFERROR(VLOOKUP(入力項目!$S$16,子育て関連マスタ!$I$26:$M$28,4,FALSE),0),
AND(S147&gt;=19,S147&lt;=20,入力項目!$S$16="高専"),IFERROR(VLOOKUP(入力項目!$S$16,子育て関連マスタ!$I$26:$M$28,4,FALSE),0),
AND(S147&gt;=19,S147&lt;=20,入力項目!$S$16&lt;&gt;"高専"),IFERROR(VLOOKUP(入力項目!$S$17,子育て関連マスタ!$I$32:$M$37,4,FALSE),0),
AND(S147&gt;=21,S147&lt;=22,入力項目!$S$16="高専"),IFERROR(VLOOKUP(入力項目!$S$17,子育て関連マスタ!$I$32:$M$34,4,FALSE),0),
AND(S147&gt;=21,S147&lt;=22,入力項目!$S$16&lt;&gt;"高専"),IFERROR(VLOOKUP(入力項目!$S$17,子育て関連マスタ!$I$32:$M$34,4,FALSE),0),
S147&gt;=23,0
) +
IF($D147=4,
  IFERROR(_xlfn.IFS(
  S147&lt;=入力項目!$S$11,0,
  AND(S147=入力項目!$S$11),IFERROR(VLOOKUP(入力項目!$S$12,子育て関連マスタ!$I$4:$M$5,2,FALSE),0),
  AND(S147=4),IFERROR(VLOOKUP(入力項目!$S$13,子育て関連マスタ!$I$9:$M$12,2,FALSE),0),
  AND(S147=7),IFERROR(VLOOKUP(入力項目!$S$14,子育て関連マスタ!$I$16:$M$17,2,FALSE),0),
  AND(S147=13),IFERROR(VLOOKUP(入力項目!$S$15,子育て関連マスタ!$I$21:$M$22,2,FALSE),0),
  AND(S147=16),IFERROR(VLOOKUP(入力項目!$S$16,子育て関連マスタ!$I$26:$M$28,2,FALSE),0),
  AND(S147=19,入力項目!$S$16&lt;&gt;"高専"),IFERROR(VLOOKUP(入力項目!$S$17,子育て関連マスタ!$I$32:$M$37,2,FALSE),0),
  AND(S147=21,入力項目!$S$16="高専"),IFERROR(VLOOKUP(入力項目!$S$17,子育て関連マスタ!$I$32:$M$37,2,FALSE),0),
  S147&gt;=22,0
  ),0),0
) +
IF(AND(S147&gt;=1,S147&lt;=15),IF($D147=入力項目!$S$8,入力項目!$S$3,0),0) +
IF(AND(S147&gt;=1,S147&lt;=15),IF($D147=5,入力項目!$S$4,0),0) +
IF(AND(S147&gt;=1,S147&lt;=15),IF($D147=12,入力項目!$S$5,0),0) +
IF(AND(入力項目!$S$7=$A147,入力項目!$S$8=$D147),子育て関連マスタ!$C$14,0) +
IFERROR(IF(AND(YEAR(EDATE(DATE(入力項目!$S$7,入力項目!$S$8,1),1))=$A147,MONTH(EDATE(DATE(入力項目!$S$7,入力項目!$S$8,1),1))=$D147),子育て関連マスタ!$C$15,0),0) +
IF(AND(OR(S147=3,S147=5,S147=7),$D147=11),子育て関連マスタ!$C$17,0) +
IF(AND(S147=20,$D147=1),子育て関連マスタ!$C$18,0) +
IF(AND(S147=20,$D147=1),
IFERROR(_xlfn.IFS(
入力項目!$S$10="男",子育て関連マスタ!$C$18,
入力項目!$S$10="女",子育て関連マスタ!$C$19
),0),0
) +
IF(AND(S147&gt;=入力項目!$S$18,S147&lt;=入力項目!$S$19),入力項目!$S$20,0) +
IF(AND(S147&gt;=入力項目!$S$21,S147&lt;=入力項目!$S$22),入力項目!$S$23,0) +
IF(AND(S147&gt;=入力項目!$S$24,S147&lt;=入力項目!$S$25),入力項目!$S$26,0)
)</f>
        <v>0</v>
      </c>
      <c r="AH147">
        <f ca="1">-(
_xlfn.IFS(
T147&lt;=入力項目!$S$11,0,
AND(T147&gt;=入力項目!$S$11+1,T147&lt;=3),IFERROR(VLOOKUP(入力項目!$S$12,子育て関連マスタ!$I$4:$M$5,4,FALSE),0),
AND(T147&gt;=4,T147&lt;=6),IFERROR(VLOOKUP(入力項目!$S$13,子育て関連マスタ!$I$9:$M$12,4,FALSE),0),
AND(T147&gt;=7,T147&lt;=12),IFERROR(VLOOKUP(入力項目!$S$14,子育て関連マスタ!$I$16:$M$17,4,FALSE),0),
AND(T147&gt;=13,T147&lt;=15),IFERROR(VLOOKUP(入力項目!$S$15,子育て関連マスタ!$I$21:$M$22,4,FALSE),0),
AND(T147&gt;=16,T147&lt;=18),IFERROR(VLOOKUP(入力項目!$S$16,子育て関連マスタ!$I$26:$M$28,4,FALSE),0),
AND(T147&gt;=19,T147&lt;=20,入力項目!$S$16="高専"),IFERROR(VLOOKUP(入力項目!$S$16,子育て関連マスタ!$I$26:$M$28,4,FALSE),0),
AND(T147&gt;=19,T147&lt;=20,入力項目!$S$16&lt;&gt;"高専"),IFERROR(VLOOKUP(入力項目!$S$17,子育て関連マスタ!$I$32:$M$37,4,FALSE),0),
AND(T147&gt;=21,T147&lt;=22,入力項目!$S$16="高専"),IFERROR(VLOOKUP(入力項目!$S$17,子育て関連マスタ!$I$32:$M$34,4,FALSE),0),
AND(T147&gt;=21,T147&lt;=22,入力項目!$S$16&lt;&gt;"高専"),IFERROR(VLOOKUP(入力項目!$S$17,子育て関連マスタ!$I$32:$M$34,4,FALSE),0),
T147&gt;=23,0
) +
IF($D147=4,
  IFERROR(_xlfn.IFS(
  T147&lt;=入力項目!$S$11,0,
  AND(T147=入力項目!$S$11),IFERROR(VLOOKUP(入力項目!$S$12,子育て関連マスタ!$I$4:$M$5,2,FALSE),0),
  AND(T147=4),IFERROR(VLOOKUP(入力項目!$S$13,子育て関連マスタ!$I$9:$M$12,2,FALSE),0),
  AND(T147=7),IFERROR(VLOOKUP(入力項目!$S$14,子育て関連マスタ!$I$16:$M$17,2,FALSE),0),
  AND(T147=13),IFERROR(VLOOKUP(入力項目!$S$15,子育て関連マスタ!$I$21:$M$22,2,FALSE),0),
  AND(T147=16),IFERROR(VLOOKUP(入力項目!$S$16,子育て関連マスタ!$I$26:$M$28,2,FALSE),0),
  AND(T147=19,入力項目!$S$16&lt;&gt;"高専"),IFERROR(VLOOKUP(入力項目!$S$17,子育て関連マスタ!$I$32:$M$37,2,FALSE),0),
  AND(T147=21,入力項目!$S$16="高専"),IFERROR(VLOOKUP(入力項目!$S$17,子育て関連マスタ!$I$32:$M$37,2,FALSE),0),
  T147&gt;=22,0
  ),0),0
) +
IF(AND(T147&gt;=1,T147&lt;=15),IF($D147=入力項目!$S$8,入力項目!$S$3,0),0) +
IF(AND(T147&gt;=1,T147&lt;=15),IF($D147=5,入力項目!$S$4,0),0) +
IF(AND(T147&gt;=1,T147&lt;=15),IF($D147=12,入力項目!$S$5,0),0) +
IF(AND(入力項目!$S$7=$A147,入力項目!$S$8=$D147),子育て関連マスタ!$C$14,0) +
IFERROR(IF(AND(YEAR(EDATE(DATE(入力項目!$S$7,入力項目!$S$8,1),1))=$A147,MONTH(EDATE(DATE(入力項目!$S$7,入力項目!$S$8,1),1))=$D147),子育て関連マスタ!$C$15,0),0) +
IF(AND(OR(T147=3,T147=5,T147=7),$D147=11),子育て関連マスタ!$C$17,0) +
IF(AND(T147=20,$D147=1),子育て関連マスタ!$C$18,0) +
IF(AND(T147=20,$D147=1),
IFERROR(_xlfn.IFS(
入力項目!$S$10="男",子育て関連マスタ!$C$18,
入力項目!$S$10="女",子育て関連マスタ!$C$19
),0),0
) +
IF(AND(T147&gt;=入力項目!$S$18,T147&lt;=入力項目!$S$19),入力項目!$S$20,0) +
IF(AND(T147&gt;=入力項目!$S$21,T147&lt;=入力項目!$S$22),入力項目!$S$23,0) +
IF(AND(T147&gt;=入力項目!$S$24,T147&lt;=入力項目!$S$25),入力項目!$S$26,0)
)</f>
        <v>0</v>
      </c>
      <c r="AI147">
        <f ca="1">-(
_xlfn.IFS(
U147&lt;=入力項目!$S$11,0,
AND(U147&gt;=入力項目!$S$11+1,U147&lt;=3),IFERROR(VLOOKUP(入力項目!$S$12,子育て関連マスタ!$I$4:$M$5,4,FALSE),0),
AND(U147&gt;=4,U147&lt;=6),IFERROR(VLOOKUP(入力項目!$S$13,子育て関連マスタ!$I$9:$M$12,4,FALSE),0),
AND(U147&gt;=7,U147&lt;=12),IFERROR(VLOOKUP(入力項目!$S$14,子育て関連マスタ!$I$16:$M$17,4,FALSE),0),
AND(U147&gt;=13,U147&lt;=15),IFERROR(VLOOKUP(入力項目!$S$15,子育て関連マスタ!$I$21:$M$22,4,FALSE),0),
AND(U147&gt;=16,U147&lt;=18),IFERROR(VLOOKUP(入力項目!$S$16,子育て関連マスタ!$I$26:$M$28,4,FALSE),0),
AND(U147&gt;=19,U147&lt;=20,入力項目!$S$16="高専"),IFERROR(VLOOKUP(入力項目!$S$16,子育て関連マスタ!$I$26:$M$28,4,FALSE),0),
AND(U147&gt;=19,U147&lt;=20,入力項目!$S$16&lt;&gt;"高専"),IFERROR(VLOOKUP(入力項目!$S$17,子育て関連マスタ!$I$32:$M$37,4,FALSE),0),
AND(U147&gt;=21,U147&lt;=22,入力項目!$S$16="高専"),IFERROR(VLOOKUP(入力項目!$S$17,子育て関連マスタ!$I$32:$M$34,4,FALSE),0),
AND(U147&gt;=21,U147&lt;=22,入力項目!$S$16&lt;&gt;"高専"),IFERROR(VLOOKUP(入力項目!$S$17,子育て関連マスタ!$I$32:$M$34,4,FALSE),0),
U147&gt;=23,0
) +
IF($D147=4,
  IFERROR(_xlfn.IFS(
  U147&lt;=入力項目!$S$11,0,
  AND(U147=入力項目!$S$11),IFERROR(VLOOKUP(入力項目!$S$12,子育て関連マスタ!$I$4:$M$5,2,FALSE),0),
  AND(U147=4),IFERROR(VLOOKUP(入力項目!$S$13,子育て関連マスタ!$I$9:$M$12,2,FALSE),0),
  AND(U147=7),IFERROR(VLOOKUP(入力項目!$S$14,子育て関連マスタ!$I$16:$M$17,2,FALSE),0),
  AND(U147=13),IFERROR(VLOOKUP(入力項目!$S$15,子育て関連マスタ!$I$21:$M$22,2,FALSE),0),
  AND(U147=16),IFERROR(VLOOKUP(入力項目!$S$16,子育て関連マスタ!$I$26:$M$28,2,FALSE),0),
  AND(U147=19,入力項目!$S$16&lt;&gt;"高専"),IFERROR(VLOOKUP(入力項目!$S$17,子育て関連マスタ!$I$32:$M$37,2,FALSE),0),
  AND(U147=21,入力項目!$S$16="高専"),IFERROR(VLOOKUP(入力項目!$S$17,子育て関連マスタ!$I$32:$M$37,2,FALSE),0),
  U147&gt;=22,0
  ),0),0
) +
IF(AND(U147&gt;=1,U147&lt;=15),IF($D147=入力項目!$S$8,入力項目!$S$3,0),0) +
IF(AND(U147&gt;=1,U147&lt;=15),IF($D147=5,入力項目!$S$4,0),0) +
IF(AND(U147&gt;=1,U147&lt;=15),IF($D147=12,入力項目!$S$5,0),0) +
IF(AND(入力項目!$S$7=$A147,入力項目!$S$8=$D147),子育て関連マスタ!$C$14,0) +
IFERROR(IF(AND(YEAR(EDATE(DATE(入力項目!$S$7,入力項目!$S$8,1),1))=$A147,MONTH(EDATE(DATE(入力項目!$S$7,入力項目!$S$8,1),1))=$D147),子育て関連マスタ!$C$15,0),0) +
IF(AND(OR(U147=3,U147=5,U147=7),$D147=11),子育て関連マスタ!$C$17,0) +
IF(AND(U147=20,$D147=1),子育て関連マスタ!$C$18,0) +
IF(AND(U147=20,$D147=1),
IFERROR(_xlfn.IFS(
入力項目!$S$10="男",子育て関連マスタ!$C$18,
入力項目!$S$10="女",子育て関連マスタ!$C$19
),0),0
) +
IF(AND(U147&gt;=入力項目!$S$18,U147&lt;=入力項目!$S$19),入力項目!$S$20,0) +
IF(AND(U147&gt;=入力項目!$S$21,U147&lt;=入力項目!$S$22),入力項目!$S$23,0) +
IF(AND(U147&gt;=入力項目!$S$24,U147&lt;=入力項目!$S$25),入力項目!$S$26,0)
)</f>
        <v>0</v>
      </c>
      <c r="AJ147" s="10">
        <f ca="1">-VLOOKUP($D147,月別収支!$A$2:$H$13,7,FALSE)</f>
        <v>-20000</v>
      </c>
    </row>
    <row r="148" spans="1:36" x14ac:dyDescent="0.4">
      <c r="A148">
        <f t="shared" ca="1" si="37"/>
        <v>2036</v>
      </c>
      <c r="B148">
        <f t="shared" ca="1" si="44"/>
        <v>2036</v>
      </c>
      <c r="C148">
        <f t="shared" ca="1" si="45"/>
        <v>12</v>
      </c>
      <c r="D148">
        <f t="shared" ca="1" si="38"/>
        <v>10</v>
      </c>
      <c r="E148" t="str">
        <f t="shared" ca="1" si="39"/>
        <v>2036年10月</v>
      </c>
      <c r="F148">
        <f ca="1">IF(OR(入力項目!$N$5&lt;$A148,AND(入力項目!$N$5=$A148,入力項目!$N$6&lt;$D148)),IF(F147=0,1,IF(G148=12,F147+1,F147)),0)</f>
        <v>12</v>
      </c>
      <c r="G148">
        <f ca="1">IF(OR(入力項目!$N$5&lt;$A148,AND(入力項目!$N$5=$A148,入力項目!$N$6&lt;$D148)),IF(G147=12,1,G147+1),0)</f>
        <v>12</v>
      </c>
      <c r="H148" t="str">
        <f t="shared" ca="1" si="40"/>
        <v>12_12</v>
      </c>
      <c r="I148">
        <f ca="1">IF(
  IFERROR(AND($C148&gt;0,MOD($C148,入力項目!$N$22)=0,$D148=入力項目!$N$23), FALSE),
  1,
  IF(
    AND(I147&gt;0,J147=12),
    IF(I147=入力項目!$N$28, 0, I147+1),
    I147
  )
)</f>
        <v>3</v>
      </c>
      <c r="J148">
        <f ca="1">IF($D148=入力項目!$N$23,1,IFERROR(J147+1,1))</f>
        <v>5</v>
      </c>
      <c r="K148" t="str">
        <f t="shared" ca="1" si="41"/>
        <v>3_5</v>
      </c>
      <c r="L148">
        <f ca="1">L147+IF(入力項目!$D$4=$D148,1,0)</f>
        <v>41</v>
      </c>
      <c r="M148" t="str">
        <f t="shared" ca="1" si="42"/>
        <v>41歳</v>
      </c>
      <c r="N148">
        <f t="shared" ca="1" si="46"/>
        <v>41</v>
      </c>
      <c r="O148" t="str">
        <f t="shared" ca="1" si="43"/>
        <v>41歳</v>
      </c>
      <c r="P148">
        <f t="shared" ca="1" si="47"/>
        <v>16</v>
      </c>
      <c r="Q148">
        <f t="shared" ca="1" si="48"/>
        <v>14</v>
      </c>
      <c r="R148">
        <f t="shared" ca="1" si="49"/>
        <v>2037</v>
      </c>
      <c r="S148">
        <f t="shared" ca="1" si="50"/>
        <v>2037</v>
      </c>
      <c r="T148">
        <f t="shared" ca="1" si="51"/>
        <v>2037</v>
      </c>
      <c r="U148">
        <f t="shared" ca="1" si="52"/>
        <v>2037</v>
      </c>
      <c r="V148" s="10">
        <f t="shared" ca="1" si="53"/>
        <v>16392425</v>
      </c>
      <c r="W148" s="10">
        <f ca="1">IF($L148&lt;その他マスタ!$B$1,VLOOKUP($D148,月別収支!$A$2:$H$13,2,FALSE),その他マスタ!$B$3)+IF(AND($L148=その他マスタ!$B$1,入力項目!$I$9="あり",$D148=入力項目!$D$4),その他マスタ!$B$2,0)</f>
        <v>300000</v>
      </c>
      <c r="X148" s="10">
        <f ca="1">-IF(入力項目!$K$5=TRUE,
IF($F148+$G148&lt;3,VLOOKUP($D148,月別収支!$A$2:$H$13,8,FALSE),0)+IFERROR(VLOOKUP($H148,住宅ローン計算!C:P,13,FALSE),0)+IF($F148&gt;1,IF(OR($G148=3,$G148=6,$G148=9,$G148=12),ROUNDUP(入力項目!$N$18/4,0),0),0),
VLOOKUP($D148,月別収支!$A$2:$H$13,8,FALSE))</f>
        <v>-91090</v>
      </c>
      <c r="Y148" s="10">
        <f ca="1">-VLOOKUP($D148,月別収支!$A$2:$H$13,3,FALSE)</f>
        <v>-75000</v>
      </c>
      <c r="Z148" s="10">
        <f ca="1">-VLOOKUP($D148,月別収支!$A$2:$H$13,4,FALSE)</f>
        <v>-27000</v>
      </c>
      <c r="AA148" s="10">
        <f ca="1">-VLOOKUP($D148,月別収支!$A$2:$H$13,6,FALSE)</f>
        <v>-10000</v>
      </c>
      <c r="AB148" s="10">
        <f ca="1">-(
VLOOKUP($D148,月別収支!$A$2:$H$13,5,FALSE)+IF(AND(入力項目!$I$27&lt;=$A148,ISEVEN($A148-入力項目!$I$27),入力項目!$I$28=$D148),入力項目!$I$26,0)
+IF(入力項目!$K$26=TRUE,
IFERROR(VLOOKUP($K148,マイカーローン計算!C:P,13,FALSE),0),
IFERROR(
  IF(AND($C148&gt;0,MOD($C148,入力項目!$N$22)=0,$D148=入力項目!$N$23),入力項目!$N$24,0),
 0
)
)
)</f>
        <v>-20000</v>
      </c>
      <c r="AC148" s="10">
        <f ca="1">-IF($A148&lt;入力項目!$N$33,入力項目!$N$35,IF(AND($A148=入力項目!$N$33,$D148&lt;=入力項目!$N$34),入力項目!$N$35,0))</f>
        <v>0</v>
      </c>
      <c r="AD148">
        <f ca="1">-(
_xlfn.IFS(
P148&lt;=入力項目!$S$11,0,
AND(P148&gt;=入力項目!$S$11+1,P148&lt;=3),IFERROR(VLOOKUP(入力項目!$S$12,子育て関連マスタ!$I$4:$M$5,4,FALSE),0),
AND(P148&gt;=4,P148&lt;=6),IFERROR(VLOOKUP(入力項目!$S$13,子育て関連マスタ!$I$9:$M$12,4,FALSE),0),
AND(P148&gt;=7,P148&lt;=12),IFERROR(VLOOKUP(入力項目!$S$14,子育て関連マスタ!$I$16:$M$17,4,FALSE),0),
AND(P148&gt;=13,P148&lt;=15),IFERROR(VLOOKUP(入力項目!$S$15,子育て関連マスタ!$I$21:$M$22,4,FALSE),0),
AND(P148&gt;=16,P148&lt;=18),IFERROR(VLOOKUP(入力項目!$S$16,子育て関連マスタ!$I$26:$M$28,4,FALSE),0),
AND(P148&gt;=19,P148&lt;=20,入力項目!$S$16="高専"),IFERROR(VLOOKUP(入力項目!$S$16,子育て関連マスタ!$I$26:$M$28,4,FALSE),0),
AND(P148&gt;=19,P148&lt;=20,入力項目!$S$16&lt;&gt;"高専"),IFERROR(VLOOKUP(入力項目!$S$17,子育て関連マスタ!$I$32:$M$37,4,FALSE),0),
AND(P148&gt;=21,P148&lt;=22,入力項目!$S$16="高専"),IFERROR(VLOOKUP(入力項目!$S$17,子育て関連マスタ!$I$32:$M$34,4,FALSE),0),
AND(P148&gt;=21,P148&lt;=22,入力項目!$S$16&lt;&gt;"高専"),IFERROR(VLOOKUP(入力項目!$S$17,子育て関連マスタ!$I$32:$M$34,4,FALSE),0),
P148&gt;=23,0
) +
IF($D148=4,
  IFERROR(_xlfn.IFS(
  P148&lt;=入力項目!$S$11,0,
  AND(P148=入力項目!$S$11),IFERROR(VLOOKUP(入力項目!$S$12,子育て関連マスタ!$I$4:$M$5,2,FALSE),0),
  AND(P148=4),IFERROR(VLOOKUP(入力項目!$S$13,子育て関連マスタ!$I$9:$M$12,2,FALSE),0),
  AND(P148=7),IFERROR(VLOOKUP(入力項目!$S$14,子育て関連マスタ!$I$16:$M$17,2,FALSE),0),
  AND(P148=13),IFERROR(VLOOKUP(入力項目!$S$15,子育て関連マスタ!$I$21:$M$22,2,FALSE),0),
  AND(P148=16),IFERROR(VLOOKUP(入力項目!$S$16,子育て関連マスタ!$I$26:$M$28,2,FALSE),0),
  AND(P148=19,入力項目!$S$16&lt;&gt;"高専"),IFERROR(VLOOKUP(入力項目!$S$17,子育て関連マスタ!$I$32:$M$37,2,FALSE),0),
  AND(P148=21,入力項目!$S$16="高専"),IFERROR(VLOOKUP(入力項目!$S$17,子育て関連マスタ!$I$32:$M$37,2,FALSE),0),
  P148&gt;=22,0
  ),0),0
) +
IF(AND(P148&gt;=1,P148&lt;=15),IF($D148=入力項目!$S$8,入力項目!$S$3,0),0) +
IF(AND(P148&gt;=1,P148&lt;=15),IF($D148=5,入力項目!$S$4,0),0) +
IF(AND(P148&gt;=1,P148&lt;=15),IF($D148=12,入力項目!$S$5,0),0) +
IF(AND(入力項目!$S$7=$A148,入力項目!$S$8=$D148),子育て関連マスタ!$C$14,0) +
IFERROR(IF(AND(YEAR(EDATE(DATE(入力項目!$S$7,入力項目!$S$8,1),1))=$A148,MONTH(EDATE(DATE(入力項目!$S$7,入力項目!$S$8,1),1))=$D148),子育て関連マスタ!$C$15,0),0) +
IF(AND(OR(P148=3,P148=5,P148=7),$D148=11),子育て関連マスタ!$C$17,0) +
IF(AND(P148=20,$D148=1),子育て関連マスタ!$C$18,0) +
IF(AND(P148=20,$D148=1),
IFERROR(_xlfn.IFS(
入力項目!$S$10="男",子育て関連マスタ!$C$18,
入力項目!$S$10="女",子育て関連マスタ!$C$19
),0),0
) +
IF(AND(P148&gt;=入力項目!$S$18,P148&lt;=入力項目!$S$19),入力項目!$S$20,0) +
IF(AND(P148&gt;=入力項目!$S$21,P148&lt;=入力項目!$S$22),入力項目!$S$23,0) +
IF(AND(P148&gt;=入力項目!$S$24,P148&lt;=入力項目!$S$25),入力項目!$S$26,0)
)</f>
        <v>-45000</v>
      </c>
      <c r="AE148">
        <f ca="1">-(
_xlfn.IFS(
Q148&lt;=入力項目!$S$11,0,
AND(Q148&gt;=入力項目!$S$11+1,Q148&lt;=3),IFERROR(VLOOKUP(入力項目!$S$12,子育て関連マスタ!$I$4:$M$5,4,FALSE),0),
AND(Q148&gt;=4,Q148&lt;=6),IFERROR(VLOOKUP(入力項目!$S$13,子育て関連マスタ!$I$9:$M$12,4,FALSE),0),
AND(Q148&gt;=7,Q148&lt;=12),IFERROR(VLOOKUP(入力項目!$S$14,子育て関連マスタ!$I$16:$M$17,4,FALSE),0),
AND(Q148&gt;=13,Q148&lt;=15),IFERROR(VLOOKUP(入力項目!$S$15,子育て関連マスタ!$I$21:$M$22,4,FALSE),0),
AND(Q148&gt;=16,Q148&lt;=18),IFERROR(VLOOKUP(入力項目!$S$16,子育て関連マスタ!$I$26:$M$28,4,FALSE),0),
AND(Q148&gt;=19,Q148&lt;=20,入力項目!$S$16="高専"),IFERROR(VLOOKUP(入力項目!$S$16,子育て関連マスタ!$I$26:$M$28,4,FALSE),0),
AND(Q148&gt;=19,Q148&lt;=20,入力項目!$S$16&lt;&gt;"高専"),IFERROR(VLOOKUP(入力項目!$S$17,子育て関連マスタ!$I$32:$M$37,4,FALSE),0),
AND(Q148&gt;=21,Q148&lt;=22,入力項目!$S$16="高専"),IFERROR(VLOOKUP(入力項目!$S$17,子育て関連マスタ!$I$32:$M$34,4,FALSE),0),
AND(Q148&gt;=21,Q148&lt;=22,入力項目!$S$16&lt;&gt;"高専"),IFERROR(VLOOKUP(入力項目!$S$17,子育て関連マスタ!$I$32:$M$34,4,FALSE),0),
Q148&gt;=23,0
) +
IF($D148=4,
  IFERROR(_xlfn.IFS(
  Q148&lt;=入力項目!$S$11,0,
  AND(Q148=入力項目!$S$11),IFERROR(VLOOKUP(入力項目!$S$12,子育て関連マスタ!$I$4:$M$5,2,FALSE),0),
  AND(Q148=4),IFERROR(VLOOKUP(入力項目!$S$13,子育て関連マスタ!$I$9:$M$12,2,FALSE),0),
  AND(Q148=7),IFERROR(VLOOKUP(入力項目!$S$14,子育て関連マスタ!$I$16:$M$17,2,FALSE),0),
  AND(Q148=13),IFERROR(VLOOKUP(入力項目!$S$15,子育て関連マスタ!$I$21:$M$22,2,FALSE),0),
  AND(Q148=16),IFERROR(VLOOKUP(入力項目!$S$16,子育て関連マスタ!$I$26:$M$28,2,FALSE),0),
  AND(Q148=19,入力項目!$S$16&lt;&gt;"高専"),IFERROR(VLOOKUP(入力項目!$S$17,子育て関連マスタ!$I$32:$M$37,2,FALSE),0),
  AND(Q148=21,入力項目!$S$16="高専"),IFERROR(VLOOKUP(入力項目!$S$17,子育て関連マスタ!$I$32:$M$37,2,FALSE),0),
  Q148&gt;=22,0
  ),0),0
) +
IF(AND(Q148&gt;=1,Q148&lt;=15),IF($D148=入力項目!$S$8,入力項目!$S$3,0),0) +
IF(AND(Q148&gt;=1,Q148&lt;=15),IF($D148=5,入力項目!$S$4,0),0) +
IF(AND(Q148&gt;=1,Q148&lt;=15),IF($D148=12,入力項目!$S$5,0),0) +
IF(AND(入力項目!$S$7=$A148,入力項目!$S$8=$D148),子育て関連マスタ!$C$14,0) +
IFERROR(IF(AND(YEAR(EDATE(DATE(入力項目!$S$7,入力項目!$S$8,1),1))=$A148,MONTH(EDATE(DATE(入力項目!$S$7,入力項目!$S$8,1),1))=$D148),子育て関連マスタ!$C$15,0),0) +
IF(AND(OR(Q148=3,Q148=5,Q148=7),$D148=11),子育て関連マスタ!$C$17,0) +
IF(AND(Q148=20,$D148=1),子育て関連マスタ!$C$18,0) +
IF(AND(Q148=20,$D148=1),
IFERROR(_xlfn.IFS(
入力項目!$S$10="男",子育て関連マスタ!$C$18,
入力項目!$S$10="女",子育て関連マスタ!$C$19
),0),0
) +
IF(AND(Q148&gt;=入力項目!$S$18,Q148&lt;=入力項目!$S$19),入力項目!$S$20,0) +
IF(AND(Q148&gt;=入力項目!$S$21,Q148&lt;=入力項目!$S$22),入力項目!$S$23,0) +
IF(AND(Q148&gt;=入力項目!$S$24,Q148&lt;=入力項目!$S$25),入力項目!$S$26,0)
)</f>
        <v>-45000</v>
      </c>
      <c r="AF148">
        <f ca="1">-(
_xlfn.IFS(
R148&lt;=入力項目!$S$11,0,
AND(R148&gt;=入力項目!$S$11+1,R148&lt;=3),IFERROR(VLOOKUP(入力項目!$S$12,子育て関連マスタ!$I$4:$M$5,4,FALSE),0),
AND(R148&gt;=4,R148&lt;=6),IFERROR(VLOOKUP(入力項目!$S$13,子育て関連マスタ!$I$9:$M$12,4,FALSE),0),
AND(R148&gt;=7,R148&lt;=12),IFERROR(VLOOKUP(入力項目!$S$14,子育て関連マスタ!$I$16:$M$17,4,FALSE),0),
AND(R148&gt;=13,R148&lt;=15),IFERROR(VLOOKUP(入力項目!$S$15,子育て関連マスタ!$I$21:$M$22,4,FALSE),0),
AND(R148&gt;=16,R148&lt;=18),IFERROR(VLOOKUP(入力項目!$S$16,子育て関連マスタ!$I$26:$M$28,4,FALSE),0),
AND(R148&gt;=19,R148&lt;=20,入力項目!$S$16="高専"),IFERROR(VLOOKUP(入力項目!$S$16,子育て関連マスタ!$I$26:$M$28,4,FALSE),0),
AND(R148&gt;=19,R148&lt;=20,入力項目!$S$16&lt;&gt;"高専"),IFERROR(VLOOKUP(入力項目!$S$17,子育て関連マスタ!$I$32:$M$37,4,FALSE),0),
AND(R148&gt;=21,R148&lt;=22,入力項目!$S$16="高専"),IFERROR(VLOOKUP(入力項目!$S$17,子育て関連マスタ!$I$32:$M$34,4,FALSE),0),
AND(R148&gt;=21,R148&lt;=22,入力項目!$S$16&lt;&gt;"高専"),IFERROR(VLOOKUP(入力項目!$S$17,子育て関連マスタ!$I$32:$M$34,4,FALSE),0),
R148&gt;=23,0
) +
IF($D148=4,
  IFERROR(_xlfn.IFS(
  R148&lt;=入力項目!$S$11,0,
  AND(R148=入力項目!$S$11),IFERROR(VLOOKUP(入力項目!$S$12,子育て関連マスタ!$I$4:$M$5,2,FALSE),0),
  AND(R148=4),IFERROR(VLOOKUP(入力項目!$S$13,子育て関連マスタ!$I$9:$M$12,2,FALSE),0),
  AND(R148=7),IFERROR(VLOOKUP(入力項目!$S$14,子育て関連マスタ!$I$16:$M$17,2,FALSE),0),
  AND(R148=13),IFERROR(VLOOKUP(入力項目!$S$15,子育て関連マスタ!$I$21:$M$22,2,FALSE),0),
  AND(R148=16),IFERROR(VLOOKUP(入力項目!$S$16,子育て関連マスタ!$I$26:$M$28,2,FALSE),0),
  AND(R148=19,入力項目!$S$16&lt;&gt;"高専"),IFERROR(VLOOKUP(入力項目!$S$17,子育て関連マスタ!$I$32:$M$37,2,FALSE),0),
  AND(R148=21,入力項目!$S$16="高専"),IFERROR(VLOOKUP(入力項目!$S$17,子育て関連マスタ!$I$32:$M$37,2,FALSE),0),
  R148&gt;=22,0
  ),0),0
) +
IF(AND(R148&gt;=1,R148&lt;=15),IF($D148=入力項目!$S$8,入力項目!$S$3,0),0) +
IF(AND(R148&gt;=1,R148&lt;=15),IF($D148=5,入力項目!$S$4,0),0) +
IF(AND(R148&gt;=1,R148&lt;=15),IF($D148=12,入力項目!$S$5,0),0) +
IF(AND(入力項目!$S$7=$A148,入力項目!$S$8=$D148),子育て関連マスタ!$C$14,0) +
IFERROR(IF(AND(YEAR(EDATE(DATE(入力項目!$S$7,入力項目!$S$8,1),1))=$A148,MONTH(EDATE(DATE(入力項目!$S$7,入力項目!$S$8,1),1))=$D148),子育て関連マスタ!$C$15,0),0) +
IF(AND(OR(R148=3,R148=5,R148=7),$D148=11),子育て関連マスタ!$C$17,0) +
IF(AND(R148=20,$D148=1),子育て関連マスタ!$C$18,0) +
IF(AND(R148=20,$D148=1),
IFERROR(_xlfn.IFS(
入力項目!$S$10="男",子育て関連マスタ!$C$18,
入力項目!$S$10="女",子育て関連マスタ!$C$19
),0),0
) +
IF(AND(R148&gt;=入力項目!$S$18,R148&lt;=入力項目!$S$19),入力項目!$S$20,0) +
IF(AND(R148&gt;=入力項目!$S$21,R148&lt;=入力項目!$S$22),入力項目!$S$23,0) +
IF(AND(R148&gt;=入力項目!$S$24,R148&lt;=入力項目!$S$25),入力項目!$S$26,0)
)</f>
        <v>0</v>
      </c>
      <c r="AG148">
        <f ca="1">-(
_xlfn.IFS(
S148&lt;=入力項目!$S$11,0,
AND(S148&gt;=入力項目!$S$11+1,S148&lt;=3),IFERROR(VLOOKUP(入力項目!$S$12,子育て関連マスタ!$I$4:$M$5,4,FALSE),0),
AND(S148&gt;=4,S148&lt;=6),IFERROR(VLOOKUP(入力項目!$S$13,子育て関連マスタ!$I$9:$M$12,4,FALSE),0),
AND(S148&gt;=7,S148&lt;=12),IFERROR(VLOOKUP(入力項目!$S$14,子育て関連マスタ!$I$16:$M$17,4,FALSE),0),
AND(S148&gt;=13,S148&lt;=15),IFERROR(VLOOKUP(入力項目!$S$15,子育て関連マスタ!$I$21:$M$22,4,FALSE),0),
AND(S148&gt;=16,S148&lt;=18),IFERROR(VLOOKUP(入力項目!$S$16,子育て関連マスタ!$I$26:$M$28,4,FALSE),0),
AND(S148&gt;=19,S148&lt;=20,入力項目!$S$16="高専"),IFERROR(VLOOKUP(入力項目!$S$16,子育て関連マスタ!$I$26:$M$28,4,FALSE),0),
AND(S148&gt;=19,S148&lt;=20,入力項目!$S$16&lt;&gt;"高専"),IFERROR(VLOOKUP(入力項目!$S$17,子育て関連マスタ!$I$32:$M$37,4,FALSE),0),
AND(S148&gt;=21,S148&lt;=22,入力項目!$S$16="高専"),IFERROR(VLOOKUP(入力項目!$S$17,子育て関連マスタ!$I$32:$M$34,4,FALSE),0),
AND(S148&gt;=21,S148&lt;=22,入力項目!$S$16&lt;&gt;"高専"),IFERROR(VLOOKUP(入力項目!$S$17,子育て関連マスタ!$I$32:$M$34,4,FALSE),0),
S148&gt;=23,0
) +
IF($D148=4,
  IFERROR(_xlfn.IFS(
  S148&lt;=入力項目!$S$11,0,
  AND(S148=入力項目!$S$11),IFERROR(VLOOKUP(入力項目!$S$12,子育て関連マスタ!$I$4:$M$5,2,FALSE),0),
  AND(S148=4),IFERROR(VLOOKUP(入力項目!$S$13,子育て関連マスタ!$I$9:$M$12,2,FALSE),0),
  AND(S148=7),IFERROR(VLOOKUP(入力項目!$S$14,子育て関連マスタ!$I$16:$M$17,2,FALSE),0),
  AND(S148=13),IFERROR(VLOOKUP(入力項目!$S$15,子育て関連マスタ!$I$21:$M$22,2,FALSE),0),
  AND(S148=16),IFERROR(VLOOKUP(入力項目!$S$16,子育て関連マスタ!$I$26:$M$28,2,FALSE),0),
  AND(S148=19,入力項目!$S$16&lt;&gt;"高専"),IFERROR(VLOOKUP(入力項目!$S$17,子育て関連マスタ!$I$32:$M$37,2,FALSE),0),
  AND(S148=21,入力項目!$S$16="高専"),IFERROR(VLOOKUP(入力項目!$S$17,子育て関連マスタ!$I$32:$M$37,2,FALSE),0),
  S148&gt;=22,0
  ),0),0
) +
IF(AND(S148&gt;=1,S148&lt;=15),IF($D148=入力項目!$S$8,入力項目!$S$3,0),0) +
IF(AND(S148&gt;=1,S148&lt;=15),IF($D148=5,入力項目!$S$4,0),0) +
IF(AND(S148&gt;=1,S148&lt;=15),IF($D148=12,入力項目!$S$5,0),0) +
IF(AND(入力項目!$S$7=$A148,入力項目!$S$8=$D148),子育て関連マスタ!$C$14,0) +
IFERROR(IF(AND(YEAR(EDATE(DATE(入力項目!$S$7,入力項目!$S$8,1),1))=$A148,MONTH(EDATE(DATE(入力項目!$S$7,入力項目!$S$8,1),1))=$D148),子育て関連マスタ!$C$15,0),0) +
IF(AND(OR(S148=3,S148=5,S148=7),$D148=11),子育て関連マスタ!$C$17,0) +
IF(AND(S148=20,$D148=1),子育て関連マスタ!$C$18,0) +
IF(AND(S148=20,$D148=1),
IFERROR(_xlfn.IFS(
入力項目!$S$10="男",子育て関連マスタ!$C$18,
入力項目!$S$10="女",子育て関連マスタ!$C$19
),0),0
) +
IF(AND(S148&gt;=入力項目!$S$18,S148&lt;=入力項目!$S$19),入力項目!$S$20,0) +
IF(AND(S148&gt;=入力項目!$S$21,S148&lt;=入力項目!$S$22),入力項目!$S$23,0) +
IF(AND(S148&gt;=入力項目!$S$24,S148&lt;=入力項目!$S$25),入力項目!$S$26,0)
)</f>
        <v>0</v>
      </c>
      <c r="AH148">
        <f ca="1">-(
_xlfn.IFS(
T148&lt;=入力項目!$S$11,0,
AND(T148&gt;=入力項目!$S$11+1,T148&lt;=3),IFERROR(VLOOKUP(入力項目!$S$12,子育て関連マスタ!$I$4:$M$5,4,FALSE),0),
AND(T148&gt;=4,T148&lt;=6),IFERROR(VLOOKUP(入力項目!$S$13,子育て関連マスタ!$I$9:$M$12,4,FALSE),0),
AND(T148&gt;=7,T148&lt;=12),IFERROR(VLOOKUP(入力項目!$S$14,子育て関連マスタ!$I$16:$M$17,4,FALSE),0),
AND(T148&gt;=13,T148&lt;=15),IFERROR(VLOOKUP(入力項目!$S$15,子育て関連マスタ!$I$21:$M$22,4,FALSE),0),
AND(T148&gt;=16,T148&lt;=18),IFERROR(VLOOKUP(入力項目!$S$16,子育て関連マスタ!$I$26:$M$28,4,FALSE),0),
AND(T148&gt;=19,T148&lt;=20,入力項目!$S$16="高専"),IFERROR(VLOOKUP(入力項目!$S$16,子育て関連マスタ!$I$26:$M$28,4,FALSE),0),
AND(T148&gt;=19,T148&lt;=20,入力項目!$S$16&lt;&gt;"高専"),IFERROR(VLOOKUP(入力項目!$S$17,子育て関連マスタ!$I$32:$M$37,4,FALSE),0),
AND(T148&gt;=21,T148&lt;=22,入力項目!$S$16="高専"),IFERROR(VLOOKUP(入力項目!$S$17,子育て関連マスタ!$I$32:$M$34,4,FALSE),0),
AND(T148&gt;=21,T148&lt;=22,入力項目!$S$16&lt;&gt;"高専"),IFERROR(VLOOKUP(入力項目!$S$17,子育て関連マスタ!$I$32:$M$34,4,FALSE),0),
T148&gt;=23,0
) +
IF($D148=4,
  IFERROR(_xlfn.IFS(
  T148&lt;=入力項目!$S$11,0,
  AND(T148=入力項目!$S$11),IFERROR(VLOOKUP(入力項目!$S$12,子育て関連マスタ!$I$4:$M$5,2,FALSE),0),
  AND(T148=4),IFERROR(VLOOKUP(入力項目!$S$13,子育て関連マスタ!$I$9:$M$12,2,FALSE),0),
  AND(T148=7),IFERROR(VLOOKUP(入力項目!$S$14,子育て関連マスタ!$I$16:$M$17,2,FALSE),0),
  AND(T148=13),IFERROR(VLOOKUP(入力項目!$S$15,子育て関連マスタ!$I$21:$M$22,2,FALSE),0),
  AND(T148=16),IFERROR(VLOOKUP(入力項目!$S$16,子育て関連マスタ!$I$26:$M$28,2,FALSE),0),
  AND(T148=19,入力項目!$S$16&lt;&gt;"高専"),IFERROR(VLOOKUP(入力項目!$S$17,子育て関連マスタ!$I$32:$M$37,2,FALSE),0),
  AND(T148=21,入力項目!$S$16="高専"),IFERROR(VLOOKUP(入力項目!$S$17,子育て関連マスタ!$I$32:$M$37,2,FALSE),0),
  T148&gt;=22,0
  ),0),0
) +
IF(AND(T148&gt;=1,T148&lt;=15),IF($D148=入力項目!$S$8,入力項目!$S$3,0),0) +
IF(AND(T148&gt;=1,T148&lt;=15),IF($D148=5,入力項目!$S$4,0),0) +
IF(AND(T148&gt;=1,T148&lt;=15),IF($D148=12,入力項目!$S$5,0),0) +
IF(AND(入力項目!$S$7=$A148,入力項目!$S$8=$D148),子育て関連マスタ!$C$14,0) +
IFERROR(IF(AND(YEAR(EDATE(DATE(入力項目!$S$7,入力項目!$S$8,1),1))=$A148,MONTH(EDATE(DATE(入力項目!$S$7,入力項目!$S$8,1),1))=$D148),子育て関連マスタ!$C$15,0),0) +
IF(AND(OR(T148=3,T148=5,T148=7),$D148=11),子育て関連マスタ!$C$17,0) +
IF(AND(T148=20,$D148=1),子育て関連マスタ!$C$18,0) +
IF(AND(T148=20,$D148=1),
IFERROR(_xlfn.IFS(
入力項目!$S$10="男",子育て関連マスタ!$C$18,
入力項目!$S$10="女",子育て関連マスタ!$C$19
),0),0
) +
IF(AND(T148&gt;=入力項目!$S$18,T148&lt;=入力項目!$S$19),入力項目!$S$20,0) +
IF(AND(T148&gt;=入力項目!$S$21,T148&lt;=入力項目!$S$22),入力項目!$S$23,0) +
IF(AND(T148&gt;=入力項目!$S$24,T148&lt;=入力項目!$S$25),入力項目!$S$26,0)
)</f>
        <v>0</v>
      </c>
      <c r="AI148">
        <f ca="1">-(
_xlfn.IFS(
U148&lt;=入力項目!$S$11,0,
AND(U148&gt;=入力項目!$S$11+1,U148&lt;=3),IFERROR(VLOOKUP(入力項目!$S$12,子育て関連マスタ!$I$4:$M$5,4,FALSE),0),
AND(U148&gt;=4,U148&lt;=6),IFERROR(VLOOKUP(入力項目!$S$13,子育て関連マスタ!$I$9:$M$12,4,FALSE),0),
AND(U148&gt;=7,U148&lt;=12),IFERROR(VLOOKUP(入力項目!$S$14,子育て関連マスタ!$I$16:$M$17,4,FALSE),0),
AND(U148&gt;=13,U148&lt;=15),IFERROR(VLOOKUP(入力項目!$S$15,子育て関連マスタ!$I$21:$M$22,4,FALSE),0),
AND(U148&gt;=16,U148&lt;=18),IFERROR(VLOOKUP(入力項目!$S$16,子育て関連マスタ!$I$26:$M$28,4,FALSE),0),
AND(U148&gt;=19,U148&lt;=20,入力項目!$S$16="高専"),IFERROR(VLOOKUP(入力項目!$S$16,子育て関連マスタ!$I$26:$M$28,4,FALSE),0),
AND(U148&gt;=19,U148&lt;=20,入力項目!$S$16&lt;&gt;"高専"),IFERROR(VLOOKUP(入力項目!$S$17,子育て関連マスタ!$I$32:$M$37,4,FALSE),0),
AND(U148&gt;=21,U148&lt;=22,入力項目!$S$16="高専"),IFERROR(VLOOKUP(入力項目!$S$17,子育て関連マスタ!$I$32:$M$34,4,FALSE),0),
AND(U148&gt;=21,U148&lt;=22,入力項目!$S$16&lt;&gt;"高専"),IFERROR(VLOOKUP(入力項目!$S$17,子育て関連マスタ!$I$32:$M$34,4,FALSE),0),
U148&gt;=23,0
) +
IF($D148=4,
  IFERROR(_xlfn.IFS(
  U148&lt;=入力項目!$S$11,0,
  AND(U148=入力項目!$S$11),IFERROR(VLOOKUP(入力項目!$S$12,子育て関連マスタ!$I$4:$M$5,2,FALSE),0),
  AND(U148=4),IFERROR(VLOOKUP(入力項目!$S$13,子育て関連マスタ!$I$9:$M$12,2,FALSE),0),
  AND(U148=7),IFERROR(VLOOKUP(入力項目!$S$14,子育て関連マスタ!$I$16:$M$17,2,FALSE),0),
  AND(U148=13),IFERROR(VLOOKUP(入力項目!$S$15,子育て関連マスタ!$I$21:$M$22,2,FALSE),0),
  AND(U148=16),IFERROR(VLOOKUP(入力項目!$S$16,子育て関連マスタ!$I$26:$M$28,2,FALSE),0),
  AND(U148=19,入力項目!$S$16&lt;&gt;"高専"),IFERROR(VLOOKUP(入力項目!$S$17,子育て関連マスタ!$I$32:$M$37,2,FALSE),0),
  AND(U148=21,入力項目!$S$16="高専"),IFERROR(VLOOKUP(入力項目!$S$17,子育て関連マスタ!$I$32:$M$37,2,FALSE),0),
  U148&gt;=22,0
  ),0),0
) +
IF(AND(U148&gt;=1,U148&lt;=15),IF($D148=入力項目!$S$8,入力項目!$S$3,0),0) +
IF(AND(U148&gt;=1,U148&lt;=15),IF($D148=5,入力項目!$S$4,0),0) +
IF(AND(U148&gt;=1,U148&lt;=15),IF($D148=12,入力項目!$S$5,0),0) +
IF(AND(入力項目!$S$7=$A148,入力項目!$S$8=$D148),子育て関連マスタ!$C$14,0) +
IFERROR(IF(AND(YEAR(EDATE(DATE(入力項目!$S$7,入力項目!$S$8,1),1))=$A148,MONTH(EDATE(DATE(入力項目!$S$7,入力項目!$S$8,1),1))=$D148),子育て関連マスタ!$C$15,0),0) +
IF(AND(OR(U148=3,U148=5,U148=7),$D148=11),子育て関連マスタ!$C$17,0) +
IF(AND(U148=20,$D148=1),子育て関連マスタ!$C$18,0) +
IF(AND(U148=20,$D148=1),
IFERROR(_xlfn.IFS(
入力項目!$S$10="男",子育て関連マスタ!$C$18,
入力項目!$S$10="女",子育て関連マスタ!$C$19
),0),0
) +
IF(AND(U148&gt;=入力項目!$S$18,U148&lt;=入力項目!$S$19),入力項目!$S$20,0) +
IF(AND(U148&gt;=入力項目!$S$21,U148&lt;=入力項目!$S$22),入力項目!$S$23,0) +
IF(AND(U148&gt;=入力項目!$S$24,U148&lt;=入力項目!$S$25),入力項目!$S$26,0)
)</f>
        <v>0</v>
      </c>
      <c r="AJ148" s="10">
        <f ca="1">-VLOOKUP($D148,月別収支!$A$2:$H$13,7,FALSE)</f>
        <v>-20000</v>
      </c>
    </row>
    <row r="149" spans="1:36" x14ac:dyDescent="0.4">
      <c r="A149">
        <f t="shared" ca="1" si="37"/>
        <v>2036</v>
      </c>
      <c r="B149">
        <f t="shared" ca="1" si="44"/>
        <v>2036</v>
      </c>
      <c r="C149">
        <f t="shared" ca="1" si="45"/>
        <v>12</v>
      </c>
      <c r="D149">
        <f t="shared" ca="1" si="38"/>
        <v>11</v>
      </c>
      <c r="E149" t="str">
        <f t="shared" ca="1" si="39"/>
        <v>2036年11月</v>
      </c>
      <c r="F149">
        <f ca="1">IF(OR(入力項目!$N$5&lt;$A149,AND(入力項目!$N$5=$A149,入力項目!$N$6&lt;$D149)),IF(F148=0,1,IF(G149=12,F148+1,F148)),0)</f>
        <v>12</v>
      </c>
      <c r="G149">
        <f ca="1">IF(OR(入力項目!$N$5&lt;$A149,AND(入力項目!$N$5=$A149,入力項目!$N$6&lt;$D149)),IF(G148=12,1,G148+1),0)</f>
        <v>1</v>
      </c>
      <c r="H149" t="str">
        <f t="shared" ca="1" si="40"/>
        <v>12_1</v>
      </c>
      <c r="I149">
        <f ca="1">IF(
  IFERROR(AND($C149&gt;0,MOD($C149,入力項目!$N$22)=0,$D149=入力項目!$N$23), FALSE),
  1,
  IF(
    AND(I148&gt;0,J148=12),
    IF(I148=入力項目!$N$28, 0, I148+1),
    I148
  )
)</f>
        <v>3</v>
      </c>
      <c r="J149">
        <f ca="1">IF($D149=入力項目!$N$23,1,IFERROR(J148+1,1))</f>
        <v>6</v>
      </c>
      <c r="K149" t="str">
        <f t="shared" ca="1" si="41"/>
        <v>3_6</v>
      </c>
      <c r="L149">
        <f ca="1">L148+IF(入力項目!$D$4=$D149,1,0)</f>
        <v>41</v>
      </c>
      <c r="M149" t="str">
        <f t="shared" ca="1" si="42"/>
        <v>41歳</v>
      </c>
      <c r="N149">
        <f t="shared" ca="1" si="46"/>
        <v>41</v>
      </c>
      <c r="O149" t="str">
        <f t="shared" ca="1" si="43"/>
        <v>41歳</v>
      </c>
      <c r="P149">
        <f t="shared" ca="1" si="47"/>
        <v>16</v>
      </c>
      <c r="Q149">
        <f t="shared" ca="1" si="48"/>
        <v>14</v>
      </c>
      <c r="R149">
        <f t="shared" ca="1" si="49"/>
        <v>2037</v>
      </c>
      <c r="S149">
        <f t="shared" ca="1" si="50"/>
        <v>2037</v>
      </c>
      <c r="T149">
        <f t="shared" ca="1" si="51"/>
        <v>2037</v>
      </c>
      <c r="U149">
        <f t="shared" ca="1" si="52"/>
        <v>2037</v>
      </c>
      <c r="V149" s="10">
        <f t="shared" ca="1" si="53"/>
        <v>16396835</v>
      </c>
      <c r="W149" s="10">
        <f ca="1">IF($L149&lt;その他マスタ!$B$1,VLOOKUP($D149,月別収支!$A$2:$H$13,2,FALSE),その他マスタ!$B$3)+IF(AND($L149=その他マスタ!$B$1,入力項目!$I$9="あり",$D149=入力項目!$D$4),その他マスタ!$B$2,0)</f>
        <v>300000</v>
      </c>
      <c r="X149" s="10">
        <f ca="1">-IF(入力項目!$K$5=TRUE,
IF($F149+$G149&lt;3,VLOOKUP($D149,月別収支!$A$2:$H$13,8,FALSE),0)+IFERROR(VLOOKUP($H149,住宅ローン計算!C:P,13,FALSE),0)+IF($F149&gt;1,IF(OR($G149=3,$G149=6,$G149=9,$G149=12),ROUNDUP(入力項目!$N$18/4,0),0),0),
VLOOKUP($D149,月別収支!$A$2:$H$13,8,FALSE))</f>
        <v>-53590</v>
      </c>
      <c r="Y149" s="10">
        <f ca="1">-VLOOKUP($D149,月別収支!$A$2:$H$13,3,FALSE)</f>
        <v>-75000</v>
      </c>
      <c r="Z149" s="10">
        <f ca="1">-VLOOKUP($D149,月別収支!$A$2:$H$13,4,FALSE)</f>
        <v>-27000</v>
      </c>
      <c r="AA149" s="10">
        <f ca="1">-VLOOKUP($D149,月別収支!$A$2:$H$13,6,FALSE)</f>
        <v>-10000</v>
      </c>
      <c r="AB149" s="10">
        <f ca="1">-(
VLOOKUP($D149,月別収支!$A$2:$H$13,5,FALSE)+IF(AND(入力項目!$I$27&lt;=$A149,ISEVEN($A149-入力項目!$I$27),入力項目!$I$28=$D149),入力項目!$I$26,0)
+IF(入力項目!$K$26=TRUE,
IFERROR(VLOOKUP($K149,マイカーローン計算!C:P,13,FALSE),0),
IFERROR(
  IF(AND($C149&gt;0,MOD($C149,入力項目!$N$22)=0,$D149=入力項目!$N$23),入力項目!$N$24,0),
 0
)
)
)</f>
        <v>-20000</v>
      </c>
      <c r="AC149" s="10">
        <f ca="1">-IF($A149&lt;入力項目!$N$33,入力項目!$N$35,IF(AND($A149=入力項目!$N$33,$D149&lt;=入力項目!$N$34),入力項目!$N$35,0))</f>
        <v>0</v>
      </c>
      <c r="AD149">
        <f ca="1">-(
_xlfn.IFS(
P149&lt;=入力項目!$S$11,0,
AND(P149&gt;=入力項目!$S$11+1,P149&lt;=3),IFERROR(VLOOKUP(入力項目!$S$12,子育て関連マスタ!$I$4:$M$5,4,FALSE),0),
AND(P149&gt;=4,P149&lt;=6),IFERROR(VLOOKUP(入力項目!$S$13,子育て関連マスタ!$I$9:$M$12,4,FALSE),0),
AND(P149&gt;=7,P149&lt;=12),IFERROR(VLOOKUP(入力項目!$S$14,子育て関連マスタ!$I$16:$M$17,4,FALSE),0),
AND(P149&gt;=13,P149&lt;=15),IFERROR(VLOOKUP(入力項目!$S$15,子育て関連マスタ!$I$21:$M$22,4,FALSE),0),
AND(P149&gt;=16,P149&lt;=18),IFERROR(VLOOKUP(入力項目!$S$16,子育て関連マスタ!$I$26:$M$28,4,FALSE),0),
AND(P149&gt;=19,P149&lt;=20,入力項目!$S$16="高専"),IFERROR(VLOOKUP(入力項目!$S$16,子育て関連マスタ!$I$26:$M$28,4,FALSE),0),
AND(P149&gt;=19,P149&lt;=20,入力項目!$S$16&lt;&gt;"高専"),IFERROR(VLOOKUP(入力項目!$S$17,子育て関連マスタ!$I$32:$M$37,4,FALSE),0),
AND(P149&gt;=21,P149&lt;=22,入力項目!$S$16="高専"),IFERROR(VLOOKUP(入力項目!$S$17,子育て関連マスタ!$I$32:$M$34,4,FALSE),0),
AND(P149&gt;=21,P149&lt;=22,入力項目!$S$16&lt;&gt;"高専"),IFERROR(VLOOKUP(入力項目!$S$17,子育て関連マスタ!$I$32:$M$34,4,FALSE),0),
P149&gt;=23,0
) +
IF($D149=4,
  IFERROR(_xlfn.IFS(
  P149&lt;=入力項目!$S$11,0,
  AND(P149=入力項目!$S$11),IFERROR(VLOOKUP(入力項目!$S$12,子育て関連マスタ!$I$4:$M$5,2,FALSE),0),
  AND(P149=4),IFERROR(VLOOKUP(入力項目!$S$13,子育て関連マスタ!$I$9:$M$12,2,FALSE),0),
  AND(P149=7),IFERROR(VLOOKUP(入力項目!$S$14,子育て関連マスタ!$I$16:$M$17,2,FALSE),0),
  AND(P149=13),IFERROR(VLOOKUP(入力項目!$S$15,子育て関連マスタ!$I$21:$M$22,2,FALSE),0),
  AND(P149=16),IFERROR(VLOOKUP(入力項目!$S$16,子育て関連マスタ!$I$26:$M$28,2,FALSE),0),
  AND(P149=19,入力項目!$S$16&lt;&gt;"高専"),IFERROR(VLOOKUP(入力項目!$S$17,子育て関連マスタ!$I$32:$M$37,2,FALSE),0),
  AND(P149=21,入力項目!$S$16="高専"),IFERROR(VLOOKUP(入力項目!$S$17,子育て関連マスタ!$I$32:$M$37,2,FALSE),0),
  P149&gt;=22,0
  ),0),0
) +
IF(AND(P149&gt;=1,P149&lt;=15),IF($D149=入力項目!$S$8,入力項目!$S$3,0),0) +
IF(AND(P149&gt;=1,P149&lt;=15),IF($D149=5,入力項目!$S$4,0),0) +
IF(AND(P149&gt;=1,P149&lt;=15),IF($D149=12,入力項目!$S$5,0),0) +
IF(AND(入力項目!$S$7=$A149,入力項目!$S$8=$D149),子育て関連マスタ!$C$14,0) +
IFERROR(IF(AND(YEAR(EDATE(DATE(入力項目!$S$7,入力項目!$S$8,1),1))=$A149,MONTH(EDATE(DATE(入力項目!$S$7,入力項目!$S$8,1),1))=$D149),子育て関連マスタ!$C$15,0),0) +
IF(AND(OR(P149=3,P149=5,P149=7),$D149=11),子育て関連マスタ!$C$17,0) +
IF(AND(P149=20,$D149=1),子育て関連マスタ!$C$18,0) +
IF(AND(P149=20,$D149=1),
IFERROR(_xlfn.IFS(
入力項目!$S$10="男",子育て関連マスタ!$C$18,
入力項目!$S$10="女",子育て関連マスタ!$C$19
),0),0
) +
IF(AND(P149&gt;=入力項目!$S$18,P149&lt;=入力項目!$S$19),入力項目!$S$20,0) +
IF(AND(P149&gt;=入力項目!$S$21,P149&lt;=入力項目!$S$22),入力項目!$S$23,0) +
IF(AND(P149&gt;=入力項目!$S$24,P149&lt;=入力項目!$S$25),入力項目!$S$26,0)
)</f>
        <v>-45000</v>
      </c>
      <c r="AE149">
        <f ca="1">-(
_xlfn.IFS(
Q149&lt;=入力項目!$S$11,0,
AND(Q149&gt;=入力項目!$S$11+1,Q149&lt;=3),IFERROR(VLOOKUP(入力項目!$S$12,子育て関連マスタ!$I$4:$M$5,4,FALSE),0),
AND(Q149&gt;=4,Q149&lt;=6),IFERROR(VLOOKUP(入力項目!$S$13,子育て関連マスタ!$I$9:$M$12,4,FALSE),0),
AND(Q149&gt;=7,Q149&lt;=12),IFERROR(VLOOKUP(入力項目!$S$14,子育て関連マスタ!$I$16:$M$17,4,FALSE),0),
AND(Q149&gt;=13,Q149&lt;=15),IFERROR(VLOOKUP(入力項目!$S$15,子育て関連マスタ!$I$21:$M$22,4,FALSE),0),
AND(Q149&gt;=16,Q149&lt;=18),IFERROR(VLOOKUP(入力項目!$S$16,子育て関連マスタ!$I$26:$M$28,4,FALSE),0),
AND(Q149&gt;=19,Q149&lt;=20,入力項目!$S$16="高専"),IFERROR(VLOOKUP(入力項目!$S$16,子育て関連マスタ!$I$26:$M$28,4,FALSE),0),
AND(Q149&gt;=19,Q149&lt;=20,入力項目!$S$16&lt;&gt;"高専"),IFERROR(VLOOKUP(入力項目!$S$17,子育て関連マスタ!$I$32:$M$37,4,FALSE),0),
AND(Q149&gt;=21,Q149&lt;=22,入力項目!$S$16="高専"),IFERROR(VLOOKUP(入力項目!$S$17,子育て関連マスタ!$I$32:$M$34,4,FALSE),0),
AND(Q149&gt;=21,Q149&lt;=22,入力項目!$S$16&lt;&gt;"高専"),IFERROR(VLOOKUP(入力項目!$S$17,子育て関連マスタ!$I$32:$M$34,4,FALSE),0),
Q149&gt;=23,0
) +
IF($D149=4,
  IFERROR(_xlfn.IFS(
  Q149&lt;=入力項目!$S$11,0,
  AND(Q149=入力項目!$S$11),IFERROR(VLOOKUP(入力項目!$S$12,子育て関連マスタ!$I$4:$M$5,2,FALSE),0),
  AND(Q149=4),IFERROR(VLOOKUP(入力項目!$S$13,子育て関連マスタ!$I$9:$M$12,2,FALSE),0),
  AND(Q149=7),IFERROR(VLOOKUP(入力項目!$S$14,子育て関連マスタ!$I$16:$M$17,2,FALSE),0),
  AND(Q149=13),IFERROR(VLOOKUP(入力項目!$S$15,子育て関連マスタ!$I$21:$M$22,2,FALSE),0),
  AND(Q149=16),IFERROR(VLOOKUP(入力項目!$S$16,子育て関連マスタ!$I$26:$M$28,2,FALSE),0),
  AND(Q149=19,入力項目!$S$16&lt;&gt;"高専"),IFERROR(VLOOKUP(入力項目!$S$17,子育て関連マスタ!$I$32:$M$37,2,FALSE),0),
  AND(Q149=21,入力項目!$S$16="高専"),IFERROR(VLOOKUP(入力項目!$S$17,子育て関連マスタ!$I$32:$M$37,2,FALSE),0),
  Q149&gt;=22,0
  ),0),0
) +
IF(AND(Q149&gt;=1,Q149&lt;=15),IF($D149=入力項目!$S$8,入力項目!$S$3,0),0) +
IF(AND(Q149&gt;=1,Q149&lt;=15),IF($D149=5,入力項目!$S$4,0),0) +
IF(AND(Q149&gt;=1,Q149&lt;=15),IF($D149=12,入力項目!$S$5,0),0) +
IF(AND(入力項目!$S$7=$A149,入力項目!$S$8=$D149),子育て関連マスタ!$C$14,0) +
IFERROR(IF(AND(YEAR(EDATE(DATE(入力項目!$S$7,入力項目!$S$8,1),1))=$A149,MONTH(EDATE(DATE(入力項目!$S$7,入力項目!$S$8,1),1))=$D149),子育て関連マスタ!$C$15,0),0) +
IF(AND(OR(Q149=3,Q149=5,Q149=7),$D149=11),子育て関連マスタ!$C$17,0) +
IF(AND(Q149=20,$D149=1),子育て関連マスタ!$C$18,0) +
IF(AND(Q149=20,$D149=1),
IFERROR(_xlfn.IFS(
入力項目!$S$10="男",子育て関連マスタ!$C$18,
入力項目!$S$10="女",子育て関連マスタ!$C$19
),0),0
) +
IF(AND(Q149&gt;=入力項目!$S$18,Q149&lt;=入力項目!$S$19),入力項目!$S$20,0) +
IF(AND(Q149&gt;=入力項目!$S$21,Q149&lt;=入力項目!$S$22),入力項目!$S$23,0) +
IF(AND(Q149&gt;=入力項目!$S$24,Q149&lt;=入力項目!$S$25),入力項目!$S$26,0)
)</f>
        <v>-45000</v>
      </c>
      <c r="AF149">
        <f ca="1">-(
_xlfn.IFS(
R149&lt;=入力項目!$S$11,0,
AND(R149&gt;=入力項目!$S$11+1,R149&lt;=3),IFERROR(VLOOKUP(入力項目!$S$12,子育て関連マスタ!$I$4:$M$5,4,FALSE),0),
AND(R149&gt;=4,R149&lt;=6),IFERROR(VLOOKUP(入力項目!$S$13,子育て関連マスタ!$I$9:$M$12,4,FALSE),0),
AND(R149&gt;=7,R149&lt;=12),IFERROR(VLOOKUP(入力項目!$S$14,子育て関連マスタ!$I$16:$M$17,4,FALSE),0),
AND(R149&gt;=13,R149&lt;=15),IFERROR(VLOOKUP(入力項目!$S$15,子育て関連マスタ!$I$21:$M$22,4,FALSE),0),
AND(R149&gt;=16,R149&lt;=18),IFERROR(VLOOKUP(入力項目!$S$16,子育て関連マスタ!$I$26:$M$28,4,FALSE),0),
AND(R149&gt;=19,R149&lt;=20,入力項目!$S$16="高専"),IFERROR(VLOOKUP(入力項目!$S$16,子育て関連マスタ!$I$26:$M$28,4,FALSE),0),
AND(R149&gt;=19,R149&lt;=20,入力項目!$S$16&lt;&gt;"高専"),IFERROR(VLOOKUP(入力項目!$S$17,子育て関連マスタ!$I$32:$M$37,4,FALSE),0),
AND(R149&gt;=21,R149&lt;=22,入力項目!$S$16="高専"),IFERROR(VLOOKUP(入力項目!$S$17,子育て関連マスタ!$I$32:$M$34,4,FALSE),0),
AND(R149&gt;=21,R149&lt;=22,入力項目!$S$16&lt;&gt;"高専"),IFERROR(VLOOKUP(入力項目!$S$17,子育て関連マスタ!$I$32:$M$34,4,FALSE),0),
R149&gt;=23,0
) +
IF($D149=4,
  IFERROR(_xlfn.IFS(
  R149&lt;=入力項目!$S$11,0,
  AND(R149=入力項目!$S$11),IFERROR(VLOOKUP(入力項目!$S$12,子育て関連マスタ!$I$4:$M$5,2,FALSE),0),
  AND(R149=4),IFERROR(VLOOKUP(入力項目!$S$13,子育て関連マスタ!$I$9:$M$12,2,FALSE),0),
  AND(R149=7),IFERROR(VLOOKUP(入力項目!$S$14,子育て関連マスタ!$I$16:$M$17,2,FALSE),0),
  AND(R149=13),IFERROR(VLOOKUP(入力項目!$S$15,子育て関連マスタ!$I$21:$M$22,2,FALSE),0),
  AND(R149=16),IFERROR(VLOOKUP(入力項目!$S$16,子育て関連マスタ!$I$26:$M$28,2,FALSE),0),
  AND(R149=19,入力項目!$S$16&lt;&gt;"高専"),IFERROR(VLOOKUP(入力項目!$S$17,子育て関連マスタ!$I$32:$M$37,2,FALSE),0),
  AND(R149=21,入力項目!$S$16="高専"),IFERROR(VLOOKUP(入力項目!$S$17,子育て関連マスタ!$I$32:$M$37,2,FALSE),0),
  R149&gt;=22,0
  ),0),0
) +
IF(AND(R149&gt;=1,R149&lt;=15),IF($D149=入力項目!$S$8,入力項目!$S$3,0),0) +
IF(AND(R149&gt;=1,R149&lt;=15),IF($D149=5,入力項目!$S$4,0),0) +
IF(AND(R149&gt;=1,R149&lt;=15),IF($D149=12,入力項目!$S$5,0),0) +
IF(AND(入力項目!$S$7=$A149,入力項目!$S$8=$D149),子育て関連マスタ!$C$14,0) +
IFERROR(IF(AND(YEAR(EDATE(DATE(入力項目!$S$7,入力項目!$S$8,1),1))=$A149,MONTH(EDATE(DATE(入力項目!$S$7,入力項目!$S$8,1),1))=$D149),子育て関連マスタ!$C$15,0),0) +
IF(AND(OR(R149=3,R149=5,R149=7),$D149=11),子育て関連マスタ!$C$17,0) +
IF(AND(R149=20,$D149=1),子育て関連マスタ!$C$18,0) +
IF(AND(R149=20,$D149=1),
IFERROR(_xlfn.IFS(
入力項目!$S$10="男",子育て関連マスタ!$C$18,
入力項目!$S$10="女",子育て関連マスタ!$C$19
),0),0
) +
IF(AND(R149&gt;=入力項目!$S$18,R149&lt;=入力項目!$S$19),入力項目!$S$20,0) +
IF(AND(R149&gt;=入力項目!$S$21,R149&lt;=入力項目!$S$22),入力項目!$S$23,0) +
IF(AND(R149&gt;=入力項目!$S$24,R149&lt;=入力項目!$S$25),入力項目!$S$26,0)
)</f>
        <v>0</v>
      </c>
      <c r="AG149">
        <f ca="1">-(
_xlfn.IFS(
S149&lt;=入力項目!$S$11,0,
AND(S149&gt;=入力項目!$S$11+1,S149&lt;=3),IFERROR(VLOOKUP(入力項目!$S$12,子育て関連マスタ!$I$4:$M$5,4,FALSE),0),
AND(S149&gt;=4,S149&lt;=6),IFERROR(VLOOKUP(入力項目!$S$13,子育て関連マスタ!$I$9:$M$12,4,FALSE),0),
AND(S149&gt;=7,S149&lt;=12),IFERROR(VLOOKUP(入力項目!$S$14,子育て関連マスタ!$I$16:$M$17,4,FALSE),0),
AND(S149&gt;=13,S149&lt;=15),IFERROR(VLOOKUP(入力項目!$S$15,子育て関連マスタ!$I$21:$M$22,4,FALSE),0),
AND(S149&gt;=16,S149&lt;=18),IFERROR(VLOOKUP(入力項目!$S$16,子育て関連マスタ!$I$26:$M$28,4,FALSE),0),
AND(S149&gt;=19,S149&lt;=20,入力項目!$S$16="高専"),IFERROR(VLOOKUP(入力項目!$S$16,子育て関連マスタ!$I$26:$M$28,4,FALSE),0),
AND(S149&gt;=19,S149&lt;=20,入力項目!$S$16&lt;&gt;"高専"),IFERROR(VLOOKUP(入力項目!$S$17,子育て関連マスタ!$I$32:$M$37,4,FALSE),0),
AND(S149&gt;=21,S149&lt;=22,入力項目!$S$16="高専"),IFERROR(VLOOKUP(入力項目!$S$17,子育て関連マスタ!$I$32:$M$34,4,FALSE),0),
AND(S149&gt;=21,S149&lt;=22,入力項目!$S$16&lt;&gt;"高専"),IFERROR(VLOOKUP(入力項目!$S$17,子育て関連マスタ!$I$32:$M$34,4,FALSE),0),
S149&gt;=23,0
) +
IF($D149=4,
  IFERROR(_xlfn.IFS(
  S149&lt;=入力項目!$S$11,0,
  AND(S149=入力項目!$S$11),IFERROR(VLOOKUP(入力項目!$S$12,子育て関連マスタ!$I$4:$M$5,2,FALSE),0),
  AND(S149=4),IFERROR(VLOOKUP(入力項目!$S$13,子育て関連マスタ!$I$9:$M$12,2,FALSE),0),
  AND(S149=7),IFERROR(VLOOKUP(入力項目!$S$14,子育て関連マスタ!$I$16:$M$17,2,FALSE),0),
  AND(S149=13),IFERROR(VLOOKUP(入力項目!$S$15,子育て関連マスタ!$I$21:$M$22,2,FALSE),0),
  AND(S149=16),IFERROR(VLOOKUP(入力項目!$S$16,子育て関連マスタ!$I$26:$M$28,2,FALSE),0),
  AND(S149=19,入力項目!$S$16&lt;&gt;"高専"),IFERROR(VLOOKUP(入力項目!$S$17,子育て関連マスタ!$I$32:$M$37,2,FALSE),0),
  AND(S149=21,入力項目!$S$16="高専"),IFERROR(VLOOKUP(入力項目!$S$17,子育て関連マスタ!$I$32:$M$37,2,FALSE),0),
  S149&gt;=22,0
  ),0),0
) +
IF(AND(S149&gt;=1,S149&lt;=15),IF($D149=入力項目!$S$8,入力項目!$S$3,0),0) +
IF(AND(S149&gt;=1,S149&lt;=15),IF($D149=5,入力項目!$S$4,0),0) +
IF(AND(S149&gt;=1,S149&lt;=15),IF($D149=12,入力項目!$S$5,0),0) +
IF(AND(入力項目!$S$7=$A149,入力項目!$S$8=$D149),子育て関連マスタ!$C$14,0) +
IFERROR(IF(AND(YEAR(EDATE(DATE(入力項目!$S$7,入力項目!$S$8,1),1))=$A149,MONTH(EDATE(DATE(入力項目!$S$7,入力項目!$S$8,1),1))=$D149),子育て関連マスタ!$C$15,0),0) +
IF(AND(OR(S149=3,S149=5,S149=7),$D149=11),子育て関連マスタ!$C$17,0) +
IF(AND(S149=20,$D149=1),子育て関連マスタ!$C$18,0) +
IF(AND(S149=20,$D149=1),
IFERROR(_xlfn.IFS(
入力項目!$S$10="男",子育て関連マスタ!$C$18,
入力項目!$S$10="女",子育て関連マスタ!$C$19
),0),0
) +
IF(AND(S149&gt;=入力項目!$S$18,S149&lt;=入力項目!$S$19),入力項目!$S$20,0) +
IF(AND(S149&gt;=入力項目!$S$21,S149&lt;=入力項目!$S$22),入力項目!$S$23,0) +
IF(AND(S149&gt;=入力項目!$S$24,S149&lt;=入力項目!$S$25),入力項目!$S$26,0)
)</f>
        <v>0</v>
      </c>
      <c r="AH149">
        <f ca="1">-(
_xlfn.IFS(
T149&lt;=入力項目!$S$11,0,
AND(T149&gt;=入力項目!$S$11+1,T149&lt;=3),IFERROR(VLOOKUP(入力項目!$S$12,子育て関連マスタ!$I$4:$M$5,4,FALSE),0),
AND(T149&gt;=4,T149&lt;=6),IFERROR(VLOOKUP(入力項目!$S$13,子育て関連マスタ!$I$9:$M$12,4,FALSE),0),
AND(T149&gt;=7,T149&lt;=12),IFERROR(VLOOKUP(入力項目!$S$14,子育て関連マスタ!$I$16:$M$17,4,FALSE),0),
AND(T149&gt;=13,T149&lt;=15),IFERROR(VLOOKUP(入力項目!$S$15,子育て関連マスタ!$I$21:$M$22,4,FALSE),0),
AND(T149&gt;=16,T149&lt;=18),IFERROR(VLOOKUP(入力項目!$S$16,子育て関連マスタ!$I$26:$M$28,4,FALSE),0),
AND(T149&gt;=19,T149&lt;=20,入力項目!$S$16="高専"),IFERROR(VLOOKUP(入力項目!$S$16,子育て関連マスタ!$I$26:$M$28,4,FALSE),0),
AND(T149&gt;=19,T149&lt;=20,入力項目!$S$16&lt;&gt;"高専"),IFERROR(VLOOKUP(入力項目!$S$17,子育て関連マスタ!$I$32:$M$37,4,FALSE),0),
AND(T149&gt;=21,T149&lt;=22,入力項目!$S$16="高専"),IFERROR(VLOOKUP(入力項目!$S$17,子育て関連マスタ!$I$32:$M$34,4,FALSE),0),
AND(T149&gt;=21,T149&lt;=22,入力項目!$S$16&lt;&gt;"高専"),IFERROR(VLOOKUP(入力項目!$S$17,子育て関連マスタ!$I$32:$M$34,4,FALSE),0),
T149&gt;=23,0
) +
IF($D149=4,
  IFERROR(_xlfn.IFS(
  T149&lt;=入力項目!$S$11,0,
  AND(T149=入力項目!$S$11),IFERROR(VLOOKUP(入力項目!$S$12,子育て関連マスタ!$I$4:$M$5,2,FALSE),0),
  AND(T149=4),IFERROR(VLOOKUP(入力項目!$S$13,子育て関連マスタ!$I$9:$M$12,2,FALSE),0),
  AND(T149=7),IFERROR(VLOOKUP(入力項目!$S$14,子育て関連マスタ!$I$16:$M$17,2,FALSE),0),
  AND(T149=13),IFERROR(VLOOKUP(入力項目!$S$15,子育て関連マスタ!$I$21:$M$22,2,FALSE),0),
  AND(T149=16),IFERROR(VLOOKUP(入力項目!$S$16,子育て関連マスタ!$I$26:$M$28,2,FALSE),0),
  AND(T149=19,入力項目!$S$16&lt;&gt;"高専"),IFERROR(VLOOKUP(入力項目!$S$17,子育て関連マスタ!$I$32:$M$37,2,FALSE),0),
  AND(T149=21,入力項目!$S$16="高専"),IFERROR(VLOOKUP(入力項目!$S$17,子育て関連マスタ!$I$32:$M$37,2,FALSE),0),
  T149&gt;=22,0
  ),0),0
) +
IF(AND(T149&gt;=1,T149&lt;=15),IF($D149=入力項目!$S$8,入力項目!$S$3,0),0) +
IF(AND(T149&gt;=1,T149&lt;=15),IF($D149=5,入力項目!$S$4,0),0) +
IF(AND(T149&gt;=1,T149&lt;=15),IF($D149=12,入力項目!$S$5,0),0) +
IF(AND(入力項目!$S$7=$A149,入力項目!$S$8=$D149),子育て関連マスタ!$C$14,0) +
IFERROR(IF(AND(YEAR(EDATE(DATE(入力項目!$S$7,入力項目!$S$8,1),1))=$A149,MONTH(EDATE(DATE(入力項目!$S$7,入力項目!$S$8,1),1))=$D149),子育て関連マスタ!$C$15,0),0) +
IF(AND(OR(T149=3,T149=5,T149=7),$D149=11),子育て関連マスタ!$C$17,0) +
IF(AND(T149=20,$D149=1),子育て関連マスタ!$C$18,0) +
IF(AND(T149=20,$D149=1),
IFERROR(_xlfn.IFS(
入力項目!$S$10="男",子育て関連マスタ!$C$18,
入力項目!$S$10="女",子育て関連マスタ!$C$19
),0),0
) +
IF(AND(T149&gt;=入力項目!$S$18,T149&lt;=入力項目!$S$19),入力項目!$S$20,0) +
IF(AND(T149&gt;=入力項目!$S$21,T149&lt;=入力項目!$S$22),入力項目!$S$23,0) +
IF(AND(T149&gt;=入力項目!$S$24,T149&lt;=入力項目!$S$25),入力項目!$S$26,0)
)</f>
        <v>0</v>
      </c>
      <c r="AI149">
        <f ca="1">-(
_xlfn.IFS(
U149&lt;=入力項目!$S$11,0,
AND(U149&gt;=入力項目!$S$11+1,U149&lt;=3),IFERROR(VLOOKUP(入力項目!$S$12,子育て関連マスタ!$I$4:$M$5,4,FALSE),0),
AND(U149&gt;=4,U149&lt;=6),IFERROR(VLOOKUP(入力項目!$S$13,子育て関連マスタ!$I$9:$M$12,4,FALSE),0),
AND(U149&gt;=7,U149&lt;=12),IFERROR(VLOOKUP(入力項目!$S$14,子育て関連マスタ!$I$16:$M$17,4,FALSE),0),
AND(U149&gt;=13,U149&lt;=15),IFERROR(VLOOKUP(入力項目!$S$15,子育て関連マスタ!$I$21:$M$22,4,FALSE),0),
AND(U149&gt;=16,U149&lt;=18),IFERROR(VLOOKUP(入力項目!$S$16,子育て関連マスタ!$I$26:$M$28,4,FALSE),0),
AND(U149&gt;=19,U149&lt;=20,入力項目!$S$16="高専"),IFERROR(VLOOKUP(入力項目!$S$16,子育て関連マスタ!$I$26:$M$28,4,FALSE),0),
AND(U149&gt;=19,U149&lt;=20,入力項目!$S$16&lt;&gt;"高専"),IFERROR(VLOOKUP(入力項目!$S$17,子育て関連マスタ!$I$32:$M$37,4,FALSE),0),
AND(U149&gt;=21,U149&lt;=22,入力項目!$S$16="高専"),IFERROR(VLOOKUP(入力項目!$S$17,子育て関連マスタ!$I$32:$M$34,4,FALSE),0),
AND(U149&gt;=21,U149&lt;=22,入力項目!$S$16&lt;&gt;"高専"),IFERROR(VLOOKUP(入力項目!$S$17,子育て関連マスタ!$I$32:$M$34,4,FALSE),0),
U149&gt;=23,0
) +
IF($D149=4,
  IFERROR(_xlfn.IFS(
  U149&lt;=入力項目!$S$11,0,
  AND(U149=入力項目!$S$11),IFERROR(VLOOKUP(入力項目!$S$12,子育て関連マスタ!$I$4:$M$5,2,FALSE),0),
  AND(U149=4),IFERROR(VLOOKUP(入力項目!$S$13,子育て関連マスタ!$I$9:$M$12,2,FALSE),0),
  AND(U149=7),IFERROR(VLOOKUP(入力項目!$S$14,子育て関連マスタ!$I$16:$M$17,2,FALSE),0),
  AND(U149=13),IFERROR(VLOOKUP(入力項目!$S$15,子育て関連マスタ!$I$21:$M$22,2,FALSE),0),
  AND(U149=16),IFERROR(VLOOKUP(入力項目!$S$16,子育て関連マスタ!$I$26:$M$28,2,FALSE),0),
  AND(U149=19,入力項目!$S$16&lt;&gt;"高専"),IFERROR(VLOOKUP(入力項目!$S$17,子育て関連マスタ!$I$32:$M$37,2,FALSE),0),
  AND(U149=21,入力項目!$S$16="高専"),IFERROR(VLOOKUP(入力項目!$S$17,子育て関連マスタ!$I$32:$M$37,2,FALSE),0),
  U149&gt;=22,0
  ),0),0
) +
IF(AND(U149&gt;=1,U149&lt;=15),IF($D149=入力項目!$S$8,入力項目!$S$3,0),0) +
IF(AND(U149&gt;=1,U149&lt;=15),IF($D149=5,入力項目!$S$4,0),0) +
IF(AND(U149&gt;=1,U149&lt;=15),IF($D149=12,入力項目!$S$5,0),0) +
IF(AND(入力項目!$S$7=$A149,入力項目!$S$8=$D149),子育て関連マスタ!$C$14,0) +
IFERROR(IF(AND(YEAR(EDATE(DATE(入力項目!$S$7,入力項目!$S$8,1),1))=$A149,MONTH(EDATE(DATE(入力項目!$S$7,入力項目!$S$8,1),1))=$D149),子育て関連マスタ!$C$15,0),0) +
IF(AND(OR(U149=3,U149=5,U149=7),$D149=11),子育て関連マスタ!$C$17,0) +
IF(AND(U149=20,$D149=1),子育て関連マスタ!$C$18,0) +
IF(AND(U149=20,$D149=1),
IFERROR(_xlfn.IFS(
入力項目!$S$10="男",子育て関連マスタ!$C$18,
入力項目!$S$10="女",子育て関連マスタ!$C$19
),0),0
) +
IF(AND(U149&gt;=入力項目!$S$18,U149&lt;=入力項目!$S$19),入力項目!$S$20,0) +
IF(AND(U149&gt;=入力項目!$S$21,U149&lt;=入力項目!$S$22),入力項目!$S$23,0) +
IF(AND(U149&gt;=入力項目!$S$24,U149&lt;=入力項目!$S$25),入力項目!$S$26,0)
)</f>
        <v>0</v>
      </c>
      <c r="AJ149" s="10">
        <f ca="1">-VLOOKUP($D149,月別収支!$A$2:$H$13,7,FALSE)</f>
        <v>-20000</v>
      </c>
    </row>
    <row r="150" spans="1:36" x14ac:dyDescent="0.4">
      <c r="A150">
        <f t="shared" ca="1" si="37"/>
        <v>2036</v>
      </c>
      <c r="B150">
        <f t="shared" ca="1" si="44"/>
        <v>2036</v>
      </c>
      <c r="C150">
        <f t="shared" ca="1" si="45"/>
        <v>12</v>
      </c>
      <c r="D150">
        <f t="shared" ca="1" si="38"/>
        <v>12</v>
      </c>
      <c r="E150" t="str">
        <f t="shared" ca="1" si="39"/>
        <v>2036年12月</v>
      </c>
      <c r="F150">
        <f ca="1">IF(OR(入力項目!$N$5&lt;$A150,AND(入力項目!$N$5=$A150,入力項目!$N$6&lt;$D150)),IF(F149=0,1,IF(G150=12,F149+1,F149)),0)</f>
        <v>12</v>
      </c>
      <c r="G150">
        <f ca="1">IF(OR(入力項目!$N$5&lt;$A150,AND(入力項目!$N$5=$A150,入力項目!$N$6&lt;$D150)),IF(G149=12,1,G149+1),0)</f>
        <v>2</v>
      </c>
      <c r="H150" t="str">
        <f t="shared" ca="1" si="40"/>
        <v>12_2</v>
      </c>
      <c r="I150">
        <f ca="1">IF(
  IFERROR(AND($C150&gt;0,MOD($C150,入力項目!$N$22)=0,$D150=入力項目!$N$23), FALSE),
  1,
  IF(
    AND(I149&gt;0,J149=12),
    IF(I149=入力項目!$N$28, 0, I149+1),
    I149
  )
)</f>
        <v>3</v>
      </c>
      <c r="J150">
        <f ca="1">IF($D150=入力項目!$N$23,1,IFERROR(J149+1,1))</f>
        <v>7</v>
      </c>
      <c r="K150" t="str">
        <f t="shared" ca="1" si="41"/>
        <v>3_7</v>
      </c>
      <c r="L150">
        <f ca="1">L149+IF(入力項目!$D$4=$D150,1,0)</f>
        <v>41</v>
      </c>
      <c r="M150" t="str">
        <f t="shared" ca="1" si="42"/>
        <v>41歳</v>
      </c>
      <c r="N150">
        <f t="shared" ca="1" si="46"/>
        <v>41</v>
      </c>
      <c r="O150" t="str">
        <f t="shared" ca="1" si="43"/>
        <v>41歳</v>
      </c>
      <c r="P150">
        <f t="shared" ca="1" si="47"/>
        <v>16</v>
      </c>
      <c r="Q150">
        <f t="shared" ca="1" si="48"/>
        <v>14</v>
      </c>
      <c r="R150">
        <f t="shared" ca="1" si="49"/>
        <v>2037</v>
      </c>
      <c r="S150">
        <f t="shared" ca="1" si="50"/>
        <v>2037</v>
      </c>
      <c r="T150">
        <f t="shared" ca="1" si="51"/>
        <v>2037</v>
      </c>
      <c r="U150">
        <f t="shared" ca="1" si="52"/>
        <v>2037</v>
      </c>
      <c r="V150" s="10">
        <f t="shared" ca="1" si="53"/>
        <v>17053335</v>
      </c>
      <c r="W150" s="10">
        <f ca="1">IF($L150&lt;その他マスタ!$B$1,VLOOKUP($D150,月別収支!$A$2:$H$13,2,FALSE),その他マスタ!$B$3)+IF(AND($L150=その他マスタ!$B$1,入力項目!$I$9="あり",$D150=入力項目!$D$4),その他マスタ!$B$2,0)</f>
        <v>1100000</v>
      </c>
      <c r="X150" s="10">
        <f ca="1">-IF(入力項目!$K$5=TRUE,
IF($F150+$G150&lt;3,VLOOKUP($D150,月別収支!$A$2:$H$13,8,FALSE),0)+IFERROR(VLOOKUP($H150,住宅ローン計算!C:P,13,FALSE),0)+IF($F150&gt;1,IF(OR($G150=3,$G150=6,$G150=9,$G150=12),ROUNDUP(入力項目!$N$18/4,0),0),0),
VLOOKUP($D150,月別収支!$A$2:$H$13,8,FALSE))</f>
        <v>-191500</v>
      </c>
      <c r="Y150" s="10">
        <f ca="1">-VLOOKUP($D150,月別収支!$A$2:$H$13,3,FALSE)</f>
        <v>-75000</v>
      </c>
      <c r="Z150" s="10">
        <f ca="1">-VLOOKUP($D150,月別収支!$A$2:$H$13,4,FALSE)</f>
        <v>-27000</v>
      </c>
      <c r="AA150" s="10">
        <f ca="1">-VLOOKUP($D150,月別収支!$A$2:$H$13,6,FALSE)</f>
        <v>-10000</v>
      </c>
      <c r="AB150" s="10">
        <f ca="1">-(
VLOOKUP($D150,月別収支!$A$2:$H$13,5,FALSE)+IF(AND(入力項目!$I$27&lt;=$A150,ISEVEN($A150-入力項目!$I$27),入力項目!$I$28=$D150),入力項目!$I$26,0)
+IF(入力項目!$K$26=TRUE,
IFERROR(VLOOKUP($K150,マイカーローン計算!C:P,13,FALSE),0),
IFERROR(
  IF(AND($C150&gt;0,MOD($C150,入力項目!$N$22)=0,$D150=入力項目!$N$23),入力項目!$N$24,0),
 0
)
)
)</f>
        <v>-20000</v>
      </c>
      <c r="AC150" s="10">
        <f ca="1">-IF($A150&lt;入力項目!$N$33,入力項目!$N$35,IF(AND($A150=入力項目!$N$33,$D150&lt;=入力項目!$N$34),入力項目!$N$35,0))</f>
        <v>0</v>
      </c>
      <c r="AD150">
        <f ca="1">-(
_xlfn.IFS(
P150&lt;=入力項目!$S$11,0,
AND(P150&gt;=入力項目!$S$11+1,P150&lt;=3),IFERROR(VLOOKUP(入力項目!$S$12,子育て関連マスタ!$I$4:$M$5,4,FALSE),0),
AND(P150&gt;=4,P150&lt;=6),IFERROR(VLOOKUP(入力項目!$S$13,子育て関連マスタ!$I$9:$M$12,4,FALSE),0),
AND(P150&gt;=7,P150&lt;=12),IFERROR(VLOOKUP(入力項目!$S$14,子育て関連マスタ!$I$16:$M$17,4,FALSE),0),
AND(P150&gt;=13,P150&lt;=15),IFERROR(VLOOKUP(入力項目!$S$15,子育て関連マスタ!$I$21:$M$22,4,FALSE),0),
AND(P150&gt;=16,P150&lt;=18),IFERROR(VLOOKUP(入力項目!$S$16,子育て関連マスタ!$I$26:$M$28,4,FALSE),0),
AND(P150&gt;=19,P150&lt;=20,入力項目!$S$16="高専"),IFERROR(VLOOKUP(入力項目!$S$16,子育て関連マスタ!$I$26:$M$28,4,FALSE),0),
AND(P150&gt;=19,P150&lt;=20,入力項目!$S$16&lt;&gt;"高専"),IFERROR(VLOOKUP(入力項目!$S$17,子育て関連マスタ!$I$32:$M$37,4,FALSE),0),
AND(P150&gt;=21,P150&lt;=22,入力項目!$S$16="高専"),IFERROR(VLOOKUP(入力項目!$S$17,子育て関連マスタ!$I$32:$M$34,4,FALSE),0),
AND(P150&gt;=21,P150&lt;=22,入力項目!$S$16&lt;&gt;"高専"),IFERROR(VLOOKUP(入力項目!$S$17,子育て関連マスタ!$I$32:$M$34,4,FALSE),0),
P150&gt;=23,0
) +
IF($D150=4,
  IFERROR(_xlfn.IFS(
  P150&lt;=入力項目!$S$11,0,
  AND(P150=入力項目!$S$11),IFERROR(VLOOKUP(入力項目!$S$12,子育て関連マスタ!$I$4:$M$5,2,FALSE),0),
  AND(P150=4),IFERROR(VLOOKUP(入力項目!$S$13,子育て関連マスタ!$I$9:$M$12,2,FALSE),0),
  AND(P150=7),IFERROR(VLOOKUP(入力項目!$S$14,子育て関連マスタ!$I$16:$M$17,2,FALSE),0),
  AND(P150=13),IFERROR(VLOOKUP(入力項目!$S$15,子育て関連マスタ!$I$21:$M$22,2,FALSE),0),
  AND(P150=16),IFERROR(VLOOKUP(入力項目!$S$16,子育て関連マスタ!$I$26:$M$28,2,FALSE),0),
  AND(P150=19,入力項目!$S$16&lt;&gt;"高専"),IFERROR(VLOOKUP(入力項目!$S$17,子育て関連マスタ!$I$32:$M$37,2,FALSE),0),
  AND(P150=21,入力項目!$S$16="高専"),IFERROR(VLOOKUP(入力項目!$S$17,子育て関連マスタ!$I$32:$M$37,2,FALSE),0),
  P150&gt;=22,0
  ),0),0
) +
IF(AND(P150&gt;=1,P150&lt;=15),IF($D150=入力項目!$S$8,入力項目!$S$3,0),0) +
IF(AND(P150&gt;=1,P150&lt;=15),IF($D150=5,入力項目!$S$4,0),0) +
IF(AND(P150&gt;=1,P150&lt;=15),IF($D150=12,入力項目!$S$5,0),0) +
IF(AND(入力項目!$S$7=$A150,入力項目!$S$8=$D150),子育て関連マスタ!$C$14,0) +
IFERROR(IF(AND(YEAR(EDATE(DATE(入力項目!$S$7,入力項目!$S$8,1),1))=$A150,MONTH(EDATE(DATE(入力項目!$S$7,入力項目!$S$8,1),1))=$D150),子育て関連マスタ!$C$15,0),0) +
IF(AND(OR(P150=3,P150=5,P150=7),$D150=11),子育て関連マスタ!$C$17,0) +
IF(AND(P150=20,$D150=1),子育て関連マスタ!$C$18,0) +
IF(AND(P150=20,$D150=1),
IFERROR(_xlfn.IFS(
入力項目!$S$10="男",子育て関連マスタ!$C$18,
入力項目!$S$10="女",子育て関連マスタ!$C$19
),0),0
) +
IF(AND(P150&gt;=入力項目!$S$18,P150&lt;=入力項目!$S$19),入力項目!$S$20,0) +
IF(AND(P150&gt;=入力項目!$S$21,P150&lt;=入力項目!$S$22),入力項目!$S$23,0) +
IF(AND(P150&gt;=入力項目!$S$24,P150&lt;=入力項目!$S$25),入力項目!$S$26,0)
)</f>
        <v>-45000</v>
      </c>
      <c r="AE150">
        <f ca="1">-(
_xlfn.IFS(
Q150&lt;=入力項目!$S$11,0,
AND(Q150&gt;=入力項目!$S$11+1,Q150&lt;=3),IFERROR(VLOOKUP(入力項目!$S$12,子育て関連マスタ!$I$4:$M$5,4,FALSE),0),
AND(Q150&gt;=4,Q150&lt;=6),IFERROR(VLOOKUP(入力項目!$S$13,子育て関連マスタ!$I$9:$M$12,4,FALSE),0),
AND(Q150&gt;=7,Q150&lt;=12),IFERROR(VLOOKUP(入力項目!$S$14,子育て関連マスタ!$I$16:$M$17,4,FALSE),0),
AND(Q150&gt;=13,Q150&lt;=15),IFERROR(VLOOKUP(入力項目!$S$15,子育て関連マスタ!$I$21:$M$22,4,FALSE),0),
AND(Q150&gt;=16,Q150&lt;=18),IFERROR(VLOOKUP(入力項目!$S$16,子育て関連マスタ!$I$26:$M$28,4,FALSE),0),
AND(Q150&gt;=19,Q150&lt;=20,入力項目!$S$16="高専"),IFERROR(VLOOKUP(入力項目!$S$16,子育て関連マスタ!$I$26:$M$28,4,FALSE),0),
AND(Q150&gt;=19,Q150&lt;=20,入力項目!$S$16&lt;&gt;"高専"),IFERROR(VLOOKUP(入力項目!$S$17,子育て関連マスタ!$I$32:$M$37,4,FALSE),0),
AND(Q150&gt;=21,Q150&lt;=22,入力項目!$S$16="高専"),IFERROR(VLOOKUP(入力項目!$S$17,子育て関連マスタ!$I$32:$M$34,4,FALSE),0),
AND(Q150&gt;=21,Q150&lt;=22,入力項目!$S$16&lt;&gt;"高専"),IFERROR(VLOOKUP(入力項目!$S$17,子育て関連マスタ!$I$32:$M$34,4,FALSE),0),
Q150&gt;=23,0
) +
IF($D150=4,
  IFERROR(_xlfn.IFS(
  Q150&lt;=入力項目!$S$11,0,
  AND(Q150=入力項目!$S$11),IFERROR(VLOOKUP(入力項目!$S$12,子育て関連マスタ!$I$4:$M$5,2,FALSE),0),
  AND(Q150=4),IFERROR(VLOOKUP(入力項目!$S$13,子育て関連マスタ!$I$9:$M$12,2,FALSE),0),
  AND(Q150=7),IFERROR(VLOOKUP(入力項目!$S$14,子育て関連マスタ!$I$16:$M$17,2,FALSE),0),
  AND(Q150=13),IFERROR(VLOOKUP(入力項目!$S$15,子育て関連マスタ!$I$21:$M$22,2,FALSE),0),
  AND(Q150=16),IFERROR(VLOOKUP(入力項目!$S$16,子育て関連マスタ!$I$26:$M$28,2,FALSE),0),
  AND(Q150=19,入力項目!$S$16&lt;&gt;"高専"),IFERROR(VLOOKUP(入力項目!$S$17,子育て関連マスタ!$I$32:$M$37,2,FALSE),0),
  AND(Q150=21,入力項目!$S$16="高専"),IFERROR(VLOOKUP(入力項目!$S$17,子育て関連マスタ!$I$32:$M$37,2,FALSE),0),
  Q150&gt;=22,0
  ),0),0
) +
IF(AND(Q150&gt;=1,Q150&lt;=15),IF($D150=入力項目!$S$8,入力項目!$S$3,0),0) +
IF(AND(Q150&gt;=1,Q150&lt;=15),IF($D150=5,入力項目!$S$4,0),0) +
IF(AND(Q150&gt;=1,Q150&lt;=15),IF($D150=12,入力項目!$S$5,0),0) +
IF(AND(入力項目!$S$7=$A150,入力項目!$S$8=$D150),子育て関連マスタ!$C$14,0) +
IFERROR(IF(AND(YEAR(EDATE(DATE(入力項目!$S$7,入力項目!$S$8,1),1))=$A150,MONTH(EDATE(DATE(入力項目!$S$7,入力項目!$S$8,1),1))=$D150),子育て関連マスタ!$C$15,0),0) +
IF(AND(OR(Q150=3,Q150=5,Q150=7),$D150=11),子育て関連マスタ!$C$17,0) +
IF(AND(Q150=20,$D150=1),子育て関連マスタ!$C$18,0) +
IF(AND(Q150=20,$D150=1),
IFERROR(_xlfn.IFS(
入力項目!$S$10="男",子育て関連マスタ!$C$18,
入力項目!$S$10="女",子育て関連マスタ!$C$19
),0),0
) +
IF(AND(Q150&gt;=入力項目!$S$18,Q150&lt;=入力項目!$S$19),入力項目!$S$20,0) +
IF(AND(Q150&gt;=入力項目!$S$21,Q150&lt;=入力項目!$S$22),入力項目!$S$23,0) +
IF(AND(Q150&gt;=入力項目!$S$24,Q150&lt;=入力項目!$S$25),入力項目!$S$26,0)
)</f>
        <v>-55000</v>
      </c>
      <c r="AF150">
        <f ca="1">-(
_xlfn.IFS(
R150&lt;=入力項目!$S$11,0,
AND(R150&gt;=入力項目!$S$11+1,R150&lt;=3),IFERROR(VLOOKUP(入力項目!$S$12,子育て関連マスタ!$I$4:$M$5,4,FALSE),0),
AND(R150&gt;=4,R150&lt;=6),IFERROR(VLOOKUP(入力項目!$S$13,子育て関連マスタ!$I$9:$M$12,4,FALSE),0),
AND(R150&gt;=7,R150&lt;=12),IFERROR(VLOOKUP(入力項目!$S$14,子育て関連マスタ!$I$16:$M$17,4,FALSE),0),
AND(R150&gt;=13,R150&lt;=15),IFERROR(VLOOKUP(入力項目!$S$15,子育て関連マスタ!$I$21:$M$22,4,FALSE),0),
AND(R150&gt;=16,R150&lt;=18),IFERROR(VLOOKUP(入力項目!$S$16,子育て関連マスタ!$I$26:$M$28,4,FALSE),0),
AND(R150&gt;=19,R150&lt;=20,入力項目!$S$16="高専"),IFERROR(VLOOKUP(入力項目!$S$16,子育て関連マスタ!$I$26:$M$28,4,FALSE),0),
AND(R150&gt;=19,R150&lt;=20,入力項目!$S$16&lt;&gt;"高専"),IFERROR(VLOOKUP(入力項目!$S$17,子育て関連マスタ!$I$32:$M$37,4,FALSE),0),
AND(R150&gt;=21,R150&lt;=22,入力項目!$S$16="高専"),IFERROR(VLOOKUP(入力項目!$S$17,子育て関連マスタ!$I$32:$M$34,4,FALSE),0),
AND(R150&gt;=21,R150&lt;=22,入力項目!$S$16&lt;&gt;"高専"),IFERROR(VLOOKUP(入力項目!$S$17,子育て関連マスタ!$I$32:$M$34,4,FALSE),0),
R150&gt;=23,0
) +
IF($D150=4,
  IFERROR(_xlfn.IFS(
  R150&lt;=入力項目!$S$11,0,
  AND(R150=入力項目!$S$11),IFERROR(VLOOKUP(入力項目!$S$12,子育て関連マスタ!$I$4:$M$5,2,FALSE),0),
  AND(R150=4),IFERROR(VLOOKUP(入力項目!$S$13,子育て関連マスタ!$I$9:$M$12,2,FALSE),0),
  AND(R150=7),IFERROR(VLOOKUP(入力項目!$S$14,子育て関連マスタ!$I$16:$M$17,2,FALSE),0),
  AND(R150=13),IFERROR(VLOOKUP(入力項目!$S$15,子育て関連マスタ!$I$21:$M$22,2,FALSE),0),
  AND(R150=16),IFERROR(VLOOKUP(入力項目!$S$16,子育て関連マスタ!$I$26:$M$28,2,FALSE),0),
  AND(R150=19,入力項目!$S$16&lt;&gt;"高専"),IFERROR(VLOOKUP(入力項目!$S$17,子育て関連マスタ!$I$32:$M$37,2,FALSE),0),
  AND(R150=21,入力項目!$S$16="高専"),IFERROR(VLOOKUP(入力項目!$S$17,子育て関連マスタ!$I$32:$M$37,2,FALSE),0),
  R150&gt;=22,0
  ),0),0
) +
IF(AND(R150&gt;=1,R150&lt;=15),IF($D150=入力項目!$S$8,入力項目!$S$3,0),0) +
IF(AND(R150&gt;=1,R150&lt;=15),IF($D150=5,入力項目!$S$4,0),0) +
IF(AND(R150&gt;=1,R150&lt;=15),IF($D150=12,入力項目!$S$5,0),0) +
IF(AND(入力項目!$S$7=$A150,入力項目!$S$8=$D150),子育て関連マスタ!$C$14,0) +
IFERROR(IF(AND(YEAR(EDATE(DATE(入力項目!$S$7,入力項目!$S$8,1),1))=$A150,MONTH(EDATE(DATE(入力項目!$S$7,入力項目!$S$8,1),1))=$D150),子育て関連マスタ!$C$15,0),0) +
IF(AND(OR(R150=3,R150=5,R150=7),$D150=11),子育て関連マスタ!$C$17,0) +
IF(AND(R150=20,$D150=1),子育て関連マスタ!$C$18,0) +
IF(AND(R150=20,$D150=1),
IFERROR(_xlfn.IFS(
入力項目!$S$10="男",子育て関連マスタ!$C$18,
入力項目!$S$10="女",子育て関連マスタ!$C$19
),0),0
) +
IF(AND(R150&gt;=入力項目!$S$18,R150&lt;=入力項目!$S$19),入力項目!$S$20,0) +
IF(AND(R150&gt;=入力項目!$S$21,R150&lt;=入力項目!$S$22),入力項目!$S$23,0) +
IF(AND(R150&gt;=入力項目!$S$24,R150&lt;=入力項目!$S$25),入力項目!$S$26,0)
)</f>
        <v>0</v>
      </c>
      <c r="AG150">
        <f ca="1">-(
_xlfn.IFS(
S150&lt;=入力項目!$S$11,0,
AND(S150&gt;=入力項目!$S$11+1,S150&lt;=3),IFERROR(VLOOKUP(入力項目!$S$12,子育て関連マスタ!$I$4:$M$5,4,FALSE),0),
AND(S150&gt;=4,S150&lt;=6),IFERROR(VLOOKUP(入力項目!$S$13,子育て関連マスタ!$I$9:$M$12,4,FALSE),0),
AND(S150&gt;=7,S150&lt;=12),IFERROR(VLOOKUP(入力項目!$S$14,子育て関連マスタ!$I$16:$M$17,4,FALSE),0),
AND(S150&gt;=13,S150&lt;=15),IFERROR(VLOOKUP(入力項目!$S$15,子育て関連マスタ!$I$21:$M$22,4,FALSE),0),
AND(S150&gt;=16,S150&lt;=18),IFERROR(VLOOKUP(入力項目!$S$16,子育て関連マスタ!$I$26:$M$28,4,FALSE),0),
AND(S150&gt;=19,S150&lt;=20,入力項目!$S$16="高専"),IFERROR(VLOOKUP(入力項目!$S$16,子育て関連マスタ!$I$26:$M$28,4,FALSE),0),
AND(S150&gt;=19,S150&lt;=20,入力項目!$S$16&lt;&gt;"高専"),IFERROR(VLOOKUP(入力項目!$S$17,子育て関連マスタ!$I$32:$M$37,4,FALSE),0),
AND(S150&gt;=21,S150&lt;=22,入力項目!$S$16="高専"),IFERROR(VLOOKUP(入力項目!$S$17,子育て関連マスタ!$I$32:$M$34,4,FALSE),0),
AND(S150&gt;=21,S150&lt;=22,入力項目!$S$16&lt;&gt;"高専"),IFERROR(VLOOKUP(入力項目!$S$17,子育て関連マスタ!$I$32:$M$34,4,FALSE),0),
S150&gt;=23,0
) +
IF($D150=4,
  IFERROR(_xlfn.IFS(
  S150&lt;=入力項目!$S$11,0,
  AND(S150=入力項目!$S$11),IFERROR(VLOOKUP(入力項目!$S$12,子育て関連マスタ!$I$4:$M$5,2,FALSE),0),
  AND(S150=4),IFERROR(VLOOKUP(入力項目!$S$13,子育て関連マスタ!$I$9:$M$12,2,FALSE),0),
  AND(S150=7),IFERROR(VLOOKUP(入力項目!$S$14,子育て関連マスタ!$I$16:$M$17,2,FALSE),0),
  AND(S150=13),IFERROR(VLOOKUP(入力項目!$S$15,子育て関連マスタ!$I$21:$M$22,2,FALSE),0),
  AND(S150=16),IFERROR(VLOOKUP(入力項目!$S$16,子育て関連マスタ!$I$26:$M$28,2,FALSE),0),
  AND(S150=19,入力項目!$S$16&lt;&gt;"高専"),IFERROR(VLOOKUP(入力項目!$S$17,子育て関連マスタ!$I$32:$M$37,2,FALSE),0),
  AND(S150=21,入力項目!$S$16="高専"),IFERROR(VLOOKUP(入力項目!$S$17,子育て関連マスタ!$I$32:$M$37,2,FALSE),0),
  S150&gt;=22,0
  ),0),0
) +
IF(AND(S150&gt;=1,S150&lt;=15),IF($D150=入力項目!$S$8,入力項目!$S$3,0),0) +
IF(AND(S150&gt;=1,S150&lt;=15),IF($D150=5,入力項目!$S$4,0),0) +
IF(AND(S150&gt;=1,S150&lt;=15),IF($D150=12,入力項目!$S$5,0),0) +
IF(AND(入力項目!$S$7=$A150,入力項目!$S$8=$D150),子育て関連マスタ!$C$14,0) +
IFERROR(IF(AND(YEAR(EDATE(DATE(入力項目!$S$7,入力項目!$S$8,1),1))=$A150,MONTH(EDATE(DATE(入力項目!$S$7,入力項目!$S$8,1),1))=$D150),子育て関連マスタ!$C$15,0),0) +
IF(AND(OR(S150=3,S150=5,S150=7),$D150=11),子育て関連マスタ!$C$17,0) +
IF(AND(S150=20,$D150=1),子育て関連マスタ!$C$18,0) +
IF(AND(S150=20,$D150=1),
IFERROR(_xlfn.IFS(
入力項目!$S$10="男",子育て関連マスタ!$C$18,
入力項目!$S$10="女",子育て関連マスタ!$C$19
),0),0
) +
IF(AND(S150&gt;=入力項目!$S$18,S150&lt;=入力項目!$S$19),入力項目!$S$20,0) +
IF(AND(S150&gt;=入力項目!$S$21,S150&lt;=入力項目!$S$22),入力項目!$S$23,0) +
IF(AND(S150&gt;=入力項目!$S$24,S150&lt;=入力項目!$S$25),入力項目!$S$26,0)
)</f>
        <v>0</v>
      </c>
      <c r="AH150">
        <f ca="1">-(
_xlfn.IFS(
T150&lt;=入力項目!$S$11,0,
AND(T150&gt;=入力項目!$S$11+1,T150&lt;=3),IFERROR(VLOOKUP(入力項目!$S$12,子育て関連マスタ!$I$4:$M$5,4,FALSE),0),
AND(T150&gt;=4,T150&lt;=6),IFERROR(VLOOKUP(入力項目!$S$13,子育て関連マスタ!$I$9:$M$12,4,FALSE),0),
AND(T150&gt;=7,T150&lt;=12),IFERROR(VLOOKUP(入力項目!$S$14,子育て関連マスタ!$I$16:$M$17,4,FALSE),0),
AND(T150&gt;=13,T150&lt;=15),IFERROR(VLOOKUP(入力項目!$S$15,子育て関連マスタ!$I$21:$M$22,4,FALSE),0),
AND(T150&gt;=16,T150&lt;=18),IFERROR(VLOOKUP(入力項目!$S$16,子育て関連マスタ!$I$26:$M$28,4,FALSE),0),
AND(T150&gt;=19,T150&lt;=20,入力項目!$S$16="高専"),IFERROR(VLOOKUP(入力項目!$S$16,子育て関連マスタ!$I$26:$M$28,4,FALSE),0),
AND(T150&gt;=19,T150&lt;=20,入力項目!$S$16&lt;&gt;"高専"),IFERROR(VLOOKUP(入力項目!$S$17,子育て関連マスタ!$I$32:$M$37,4,FALSE),0),
AND(T150&gt;=21,T150&lt;=22,入力項目!$S$16="高専"),IFERROR(VLOOKUP(入力項目!$S$17,子育て関連マスタ!$I$32:$M$34,4,FALSE),0),
AND(T150&gt;=21,T150&lt;=22,入力項目!$S$16&lt;&gt;"高専"),IFERROR(VLOOKUP(入力項目!$S$17,子育て関連マスタ!$I$32:$M$34,4,FALSE),0),
T150&gt;=23,0
) +
IF($D150=4,
  IFERROR(_xlfn.IFS(
  T150&lt;=入力項目!$S$11,0,
  AND(T150=入力項目!$S$11),IFERROR(VLOOKUP(入力項目!$S$12,子育て関連マスタ!$I$4:$M$5,2,FALSE),0),
  AND(T150=4),IFERROR(VLOOKUP(入力項目!$S$13,子育て関連マスタ!$I$9:$M$12,2,FALSE),0),
  AND(T150=7),IFERROR(VLOOKUP(入力項目!$S$14,子育て関連マスタ!$I$16:$M$17,2,FALSE),0),
  AND(T150=13),IFERROR(VLOOKUP(入力項目!$S$15,子育て関連マスタ!$I$21:$M$22,2,FALSE),0),
  AND(T150=16),IFERROR(VLOOKUP(入力項目!$S$16,子育て関連マスタ!$I$26:$M$28,2,FALSE),0),
  AND(T150=19,入力項目!$S$16&lt;&gt;"高専"),IFERROR(VLOOKUP(入力項目!$S$17,子育て関連マスタ!$I$32:$M$37,2,FALSE),0),
  AND(T150=21,入力項目!$S$16="高専"),IFERROR(VLOOKUP(入力項目!$S$17,子育て関連マスタ!$I$32:$M$37,2,FALSE),0),
  T150&gt;=22,0
  ),0),0
) +
IF(AND(T150&gt;=1,T150&lt;=15),IF($D150=入力項目!$S$8,入力項目!$S$3,0),0) +
IF(AND(T150&gt;=1,T150&lt;=15),IF($D150=5,入力項目!$S$4,0),0) +
IF(AND(T150&gt;=1,T150&lt;=15),IF($D150=12,入力項目!$S$5,0),0) +
IF(AND(入力項目!$S$7=$A150,入力項目!$S$8=$D150),子育て関連マスタ!$C$14,0) +
IFERROR(IF(AND(YEAR(EDATE(DATE(入力項目!$S$7,入力項目!$S$8,1),1))=$A150,MONTH(EDATE(DATE(入力項目!$S$7,入力項目!$S$8,1),1))=$D150),子育て関連マスタ!$C$15,0),0) +
IF(AND(OR(T150=3,T150=5,T150=7),$D150=11),子育て関連マスタ!$C$17,0) +
IF(AND(T150=20,$D150=1),子育て関連マスタ!$C$18,0) +
IF(AND(T150=20,$D150=1),
IFERROR(_xlfn.IFS(
入力項目!$S$10="男",子育て関連マスタ!$C$18,
入力項目!$S$10="女",子育て関連マスタ!$C$19
),0),0
) +
IF(AND(T150&gt;=入力項目!$S$18,T150&lt;=入力項目!$S$19),入力項目!$S$20,0) +
IF(AND(T150&gt;=入力項目!$S$21,T150&lt;=入力項目!$S$22),入力項目!$S$23,0) +
IF(AND(T150&gt;=入力項目!$S$24,T150&lt;=入力項目!$S$25),入力項目!$S$26,0)
)</f>
        <v>0</v>
      </c>
      <c r="AI150">
        <f ca="1">-(
_xlfn.IFS(
U150&lt;=入力項目!$S$11,0,
AND(U150&gt;=入力項目!$S$11+1,U150&lt;=3),IFERROR(VLOOKUP(入力項目!$S$12,子育て関連マスタ!$I$4:$M$5,4,FALSE),0),
AND(U150&gt;=4,U150&lt;=6),IFERROR(VLOOKUP(入力項目!$S$13,子育て関連マスタ!$I$9:$M$12,4,FALSE),0),
AND(U150&gt;=7,U150&lt;=12),IFERROR(VLOOKUP(入力項目!$S$14,子育て関連マスタ!$I$16:$M$17,4,FALSE),0),
AND(U150&gt;=13,U150&lt;=15),IFERROR(VLOOKUP(入力項目!$S$15,子育て関連マスタ!$I$21:$M$22,4,FALSE),0),
AND(U150&gt;=16,U150&lt;=18),IFERROR(VLOOKUP(入力項目!$S$16,子育て関連マスタ!$I$26:$M$28,4,FALSE),0),
AND(U150&gt;=19,U150&lt;=20,入力項目!$S$16="高専"),IFERROR(VLOOKUP(入力項目!$S$16,子育て関連マスタ!$I$26:$M$28,4,FALSE),0),
AND(U150&gt;=19,U150&lt;=20,入力項目!$S$16&lt;&gt;"高専"),IFERROR(VLOOKUP(入力項目!$S$17,子育て関連マスタ!$I$32:$M$37,4,FALSE),0),
AND(U150&gt;=21,U150&lt;=22,入力項目!$S$16="高専"),IFERROR(VLOOKUP(入力項目!$S$17,子育て関連マスタ!$I$32:$M$34,4,FALSE),0),
AND(U150&gt;=21,U150&lt;=22,入力項目!$S$16&lt;&gt;"高専"),IFERROR(VLOOKUP(入力項目!$S$17,子育て関連マスタ!$I$32:$M$34,4,FALSE),0),
U150&gt;=23,0
) +
IF($D150=4,
  IFERROR(_xlfn.IFS(
  U150&lt;=入力項目!$S$11,0,
  AND(U150=入力項目!$S$11),IFERROR(VLOOKUP(入力項目!$S$12,子育て関連マスタ!$I$4:$M$5,2,FALSE),0),
  AND(U150=4),IFERROR(VLOOKUP(入力項目!$S$13,子育て関連マスタ!$I$9:$M$12,2,FALSE),0),
  AND(U150=7),IFERROR(VLOOKUP(入力項目!$S$14,子育て関連マスタ!$I$16:$M$17,2,FALSE),0),
  AND(U150=13),IFERROR(VLOOKUP(入力項目!$S$15,子育て関連マスタ!$I$21:$M$22,2,FALSE),0),
  AND(U150=16),IFERROR(VLOOKUP(入力項目!$S$16,子育て関連マスタ!$I$26:$M$28,2,FALSE),0),
  AND(U150=19,入力項目!$S$16&lt;&gt;"高専"),IFERROR(VLOOKUP(入力項目!$S$17,子育て関連マスタ!$I$32:$M$37,2,FALSE),0),
  AND(U150=21,入力項目!$S$16="高専"),IFERROR(VLOOKUP(入力項目!$S$17,子育て関連マスタ!$I$32:$M$37,2,FALSE),0),
  U150&gt;=22,0
  ),0),0
) +
IF(AND(U150&gt;=1,U150&lt;=15),IF($D150=入力項目!$S$8,入力項目!$S$3,0),0) +
IF(AND(U150&gt;=1,U150&lt;=15),IF($D150=5,入力項目!$S$4,0),0) +
IF(AND(U150&gt;=1,U150&lt;=15),IF($D150=12,入力項目!$S$5,0),0) +
IF(AND(入力項目!$S$7=$A150,入力項目!$S$8=$D150),子育て関連マスタ!$C$14,0) +
IFERROR(IF(AND(YEAR(EDATE(DATE(入力項目!$S$7,入力項目!$S$8,1),1))=$A150,MONTH(EDATE(DATE(入力項目!$S$7,入力項目!$S$8,1),1))=$D150),子育て関連マスタ!$C$15,0),0) +
IF(AND(OR(U150=3,U150=5,U150=7),$D150=11),子育て関連マスタ!$C$17,0) +
IF(AND(U150=20,$D150=1),子育て関連マスタ!$C$18,0) +
IF(AND(U150=20,$D150=1),
IFERROR(_xlfn.IFS(
入力項目!$S$10="男",子育て関連マスタ!$C$18,
入力項目!$S$10="女",子育て関連マスタ!$C$19
),0),0
) +
IF(AND(U150&gt;=入力項目!$S$18,U150&lt;=入力項目!$S$19),入力項目!$S$20,0) +
IF(AND(U150&gt;=入力項目!$S$21,U150&lt;=入力項目!$S$22),入力項目!$S$23,0) +
IF(AND(U150&gt;=入力項目!$S$24,U150&lt;=入力項目!$S$25),入力項目!$S$26,0)
)</f>
        <v>0</v>
      </c>
      <c r="AJ150" s="10">
        <f ca="1">-VLOOKUP($D150,月別収支!$A$2:$H$13,7,FALSE)</f>
        <v>-20000</v>
      </c>
    </row>
    <row r="151" spans="1:36" x14ac:dyDescent="0.4">
      <c r="A151">
        <f t="shared" ca="1" si="37"/>
        <v>2037</v>
      </c>
      <c r="B151">
        <f t="shared" ca="1" si="44"/>
        <v>2036</v>
      </c>
      <c r="C151">
        <f t="shared" ca="1" si="45"/>
        <v>13</v>
      </c>
      <c r="D151">
        <f t="shared" ca="1" si="38"/>
        <v>1</v>
      </c>
      <c r="E151" t="str">
        <f t="shared" ca="1" si="39"/>
        <v>2037年1月</v>
      </c>
      <c r="F151">
        <f ca="1">IF(OR(入力項目!$N$5&lt;$A151,AND(入力項目!$N$5=$A151,入力項目!$N$6&lt;$D151)),IF(F150=0,1,IF(G151=12,F150+1,F150)),0)</f>
        <v>12</v>
      </c>
      <c r="G151">
        <f ca="1">IF(OR(入力項目!$N$5&lt;$A151,AND(入力項目!$N$5=$A151,入力項目!$N$6&lt;$D151)),IF(G150=12,1,G150+1),0)</f>
        <v>3</v>
      </c>
      <c r="H151" t="str">
        <f t="shared" ca="1" si="40"/>
        <v>12_3</v>
      </c>
      <c r="I151">
        <f ca="1">IF(
  IFERROR(AND($C151&gt;0,MOD($C151,入力項目!$N$22)=0,$D151=入力項目!$N$23), FALSE),
  1,
  IF(
    AND(I150&gt;0,J150=12),
    IF(I150=入力項目!$N$28, 0, I150+1),
    I150
  )
)</f>
        <v>3</v>
      </c>
      <c r="J151">
        <f ca="1">IF($D151=入力項目!$N$23,1,IFERROR(J150+1,1))</f>
        <v>8</v>
      </c>
      <c r="K151" t="str">
        <f t="shared" ca="1" si="41"/>
        <v>3_8</v>
      </c>
      <c r="L151">
        <f ca="1">L150+IF(入力項目!$D$4=$D151,1,0)</f>
        <v>41</v>
      </c>
      <c r="M151" t="str">
        <f t="shared" ca="1" si="42"/>
        <v>41歳</v>
      </c>
      <c r="N151">
        <f t="shared" ca="1" si="46"/>
        <v>42</v>
      </c>
      <c r="O151" t="str">
        <f t="shared" ca="1" si="43"/>
        <v>42歳</v>
      </c>
      <c r="P151">
        <f t="shared" ca="1" si="47"/>
        <v>16</v>
      </c>
      <c r="Q151">
        <f t="shared" ca="1" si="48"/>
        <v>14</v>
      </c>
      <c r="R151">
        <f t="shared" ca="1" si="49"/>
        <v>2037</v>
      </c>
      <c r="S151">
        <f t="shared" ca="1" si="50"/>
        <v>2037</v>
      </c>
      <c r="T151">
        <f t="shared" ca="1" si="51"/>
        <v>2037</v>
      </c>
      <c r="U151">
        <f t="shared" ca="1" si="52"/>
        <v>2037</v>
      </c>
      <c r="V151" s="10">
        <f t="shared" ca="1" si="53"/>
        <v>17020245</v>
      </c>
      <c r="W151" s="10">
        <f ca="1">IF($L151&lt;その他マスタ!$B$1,VLOOKUP($D151,月別収支!$A$2:$H$13,2,FALSE),その他マスタ!$B$3)+IF(AND($L151=その他マスタ!$B$1,入力項目!$I$9="あり",$D151=入力項目!$D$4),その他マスタ!$B$2,0)</f>
        <v>300000</v>
      </c>
      <c r="X151" s="10">
        <f ca="1">-IF(入力項目!$K$5=TRUE,
IF($F151+$G151&lt;3,VLOOKUP($D151,月別収支!$A$2:$H$13,8,FALSE),0)+IFERROR(VLOOKUP($H151,住宅ローン計算!C:P,13,FALSE),0)+IF($F151&gt;1,IF(OR($G151=3,$G151=6,$G151=9,$G151=12),ROUNDUP(入力項目!$N$18/4,0),0),0),
VLOOKUP($D151,月別収支!$A$2:$H$13,8,FALSE))</f>
        <v>-91090</v>
      </c>
      <c r="Y151" s="10">
        <f ca="1">-VLOOKUP($D151,月別収支!$A$2:$H$13,3,FALSE)</f>
        <v>-75000</v>
      </c>
      <c r="Z151" s="10">
        <f ca="1">-VLOOKUP($D151,月別収支!$A$2:$H$13,4,FALSE)</f>
        <v>-27000</v>
      </c>
      <c r="AA151" s="10">
        <f ca="1">-VLOOKUP($D151,月別収支!$A$2:$H$13,6,FALSE)</f>
        <v>-10000</v>
      </c>
      <c r="AB151" s="10">
        <f ca="1">-(
VLOOKUP($D151,月別収支!$A$2:$H$13,5,FALSE)+IF(AND(入力項目!$I$27&lt;=$A151,ISEVEN($A151-入力項目!$I$27),入力項目!$I$28=$D151),入力項目!$I$26,0)
+IF(入力項目!$K$26=TRUE,
IFERROR(VLOOKUP($K151,マイカーローン計算!C:P,13,FALSE),0),
IFERROR(
  IF(AND($C151&gt;0,MOD($C151,入力項目!$N$22)=0,$D151=入力項目!$N$23),入力項目!$N$24,0),
 0
)
)
)</f>
        <v>-20000</v>
      </c>
      <c r="AC151" s="10">
        <f ca="1">-IF($A151&lt;入力項目!$N$33,入力項目!$N$35,IF(AND($A151=入力項目!$N$33,$D151&lt;=入力項目!$N$34),入力項目!$N$35,0))</f>
        <v>0</v>
      </c>
      <c r="AD151">
        <f ca="1">-(
_xlfn.IFS(
P151&lt;=入力項目!$S$11,0,
AND(P151&gt;=入力項目!$S$11+1,P151&lt;=3),IFERROR(VLOOKUP(入力項目!$S$12,子育て関連マスタ!$I$4:$M$5,4,FALSE),0),
AND(P151&gt;=4,P151&lt;=6),IFERROR(VLOOKUP(入力項目!$S$13,子育て関連マスタ!$I$9:$M$12,4,FALSE),0),
AND(P151&gt;=7,P151&lt;=12),IFERROR(VLOOKUP(入力項目!$S$14,子育て関連マスタ!$I$16:$M$17,4,FALSE),0),
AND(P151&gt;=13,P151&lt;=15),IFERROR(VLOOKUP(入力項目!$S$15,子育て関連マスタ!$I$21:$M$22,4,FALSE),0),
AND(P151&gt;=16,P151&lt;=18),IFERROR(VLOOKUP(入力項目!$S$16,子育て関連マスタ!$I$26:$M$28,4,FALSE),0),
AND(P151&gt;=19,P151&lt;=20,入力項目!$S$16="高専"),IFERROR(VLOOKUP(入力項目!$S$16,子育て関連マスタ!$I$26:$M$28,4,FALSE),0),
AND(P151&gt;=19,P151&lt;=20,入力項目!$S$16&lt;&gt;"高専"),IFERROR(VLOOKUP(入力項目!$S$17,子育て関連マスタ!$I$32:$M$37,4,FALSE),0),
AND(P151&gt;=21,P151&lt;=22,入力項目!$S$16="高専"),IFERROR(VLOOKUP(入力項目!$S$17,子育て関連マスタ!$I$32:$M$34,4,FALSE),0),
AND(P151&gt;=21,P151&lt;=22,入力項目!$S$16&lt;&gt;"高専"),IFERROR(VLOOKUP(入力項目!$S$17,子育て関連マスタ!$I$32:$M$34,4,FALSE),0),
P151&gt;=23,0
) +
IF($D151=4,
  IFERROR(_xlfn.IFS(
  P151&lt;=入力項目!$S$11,0,
  AND(P151=入力項目!$S$11),IFERROR(VLOOKUP(入力項目!$S$12,子育て関連マスタ!$I$4:$M$5,2,FALSE),0),
  AND(P151=4),IFERROR(VLOOKUP(入力項目!$S$13,子育て関連マスタ!$I$9:$M$12,2,FALSE),0),
  AND(P151=7),IFERROR(VLOOKUP(入力項目!$S$14,子育て関連マスタ!$I$16:$M$17,2,FALSE),0),
  AND(P151=13),IFERROR(VLOOKUP(入力項目!$S$15,子育て関連マスタ!$I$21:$M$22,2,FALSE),0),
  AND(P151=16),IFERROR(VLOOKUP(入力項目!$S$16,子育て関連マスタ!$I$26:$M$28,2,FALSE),0),
  AND(P151=19,入力項目!$S$16&lt;&gt;"高専"),IFERROR(VLOOKUP(入力項目!$S$17,子育て関連マスタ!$I$32:$M$37,2,FALSE),0),
  AND(P151=21,入力項目!$S$16="高専"),IFERROR(VLOOKUP(入力項目!$S$17,子育て関連マスタ!$I$32:$M$37,2,FALSE),0),
  P151&gt;=22,0
  ),0),0
) +
IF(AND(P151&gt;=1,P151&lt;=15),IF($D151=入力項目!$S$8,入力項目!$S$3,0),0) +
IF(AND(P151&gt;=1,P151&lt;=15),IF($D151=5,入力項目!$S$4,0),0) +
IF(AND(P151&gt;=1,P151&lt;=15),IF($D151=12,入力項目!$S$5,0),0) +
IF(AND(入力項目!$S$7=$A151,入力項目!$S$8=$D151),子育て関連マスタ!$C$14,0) +
IFERROR(IF(AND(YEAR(EDATE(DATE(入力項目!$S$7,入力項目!$S$8,1),1))=$A151,MONTH(EDATE(DATE(入力項目!$S$7,入力項目!$S$8,1),1))=$D151),子育て関連マスタ!$C$15,0),0) +
IF(AND(OR(P151=3,P151=5,P151=7),$D151=11),子育て関連マスタ!$C$17,0) +
IF(AND(P151=20,$D151=1),子育て関連マスタ!$C$18,0) +
IF(AND(P151=20,$D151=1),
IFERROR(_xlfn.IFS(
入力項目!$S$10="男",子育て関連マスタ!$C$18,
入力項目!$S$10="女",子育て関連マスタ!$C$19
),0),0
) +
IF(AND(P151&gt;=入力項目!$S$18,P151&lt;=入力項目!$S$19),入力項目!$S$20,0) +
IF(AND(P151&gt;=入力項目!$S$21,P151&lt;=入力項目!$S$22),入力項目!$S$23,0) +
IF(AND(P151&gt;=入力項目!$S$24,P151&lt;=入力項目!$S$25),入力項目!$S$26,0)
)</f>
        <v>-45000</v>
      </c>
      <c r="AE151">
        <f ca="1">-(
_xlfn.IFS(
Q151&lt;=入力項目!$S$11,0,
AND(Q151&gt;=入力項目!$S$11+1,Q151&lt;=3),IFERROR(VLOOKUP(入力項目!$S$12,子育て関連マスタ!$I$4:$M$5,4,FALSE),0),
AND(Q151&gt;=4,Q151&lt;=6),IFERROR(VLOOKUP(入力項目!$S$13,子育て関連マスタ!$I$9:$M$12,4,FALSE),0),
AND(Q151&gt;=7,Q151&lt;=12),IFERROR(VLOOKUP(入力項目!$S$14,子育て関連マスタ!$I$16:$M$17,4,FALSE),0),
AND(Q151&gt;=13,Q151&lt;=15),IFERROR(VLOOKUP(入力項目!$S$15,子育て関連マスタ!$I$21:$M$22,4,FALSE),0),
AND(Q151&gt;=16,Q151&lt;=18),IFERROR(VLOOKUP(入力項目!$S$16,子育て関連マスタ!$I$26:$M$28,4,FALSE),0),
AND(Q151&gt;=19,Q151&lt;=20,入力項目!$S$16="高専"),IFERROR(VLOOKUP(入力項目!$S$16,子育て関連マスタ!$I$26:$M$28,4,FALSE),0),
AND(Q151&gt;=19,Q151&lt;=20,入力項目!$S$16&lt;&gt;"高専"),IFERROR(VLOOKUP(入力項目!$S$17,子育て関連マスタ!$I$32:$M$37,4,FALSE),0),
AND(Q151&gt;=21,Q151&lt;=22,入力項目!$S$16="高専"),IFERROR(VLOOKUP(入力項目!$S$17,子育て関連マスタ!$I$32:$M$34,4,FALSE),0),
AND(Q151&gt;=21,Q151&lt;=22,入力項目!$S$16&lt;&gt;"高専"),IFERROR(VLOOKUP(入力項目!$S$17,子育て関連マスタ!$I$32:$M$34,4,FALSE),0),
Q151&gt;=23,0
) +
IF($D151=4,
  IFERROR(_xlfn.IFS(
  Q151&lt;=入力項目!$S$11,0,
  AND(Q151=入力項目!$S$11),IFERROR(VLOOKUP(入力項目!$S$12,子育て関連マスタ!$I$4:$M$5,2,FALSE),0),
  AND(Q151=4),IFERROR(VLOOKUP(入力項目!$S$13,子育て関連マスタ!$I$9:$M$12,2,FALSE),0),
  AND(Q151=7),IFERROR(VLOOKUP(入力項目!$S$14,子育て関連マスタ!$I$16:$M$17,2,FALSE),0),
  AND(Q151=13),IFERROR(VLOOKUP(入力項目!$S$15,子育て関連マスタ!$I$21:$M$22,2,FALSE),0),
  AND(Q151=16),IFERROR(VLOOKUP(入力項目!$S$16,子育て関連マスタ!$I$26:$M$28,2,FALSE),0),
  AND(Q151=19,入力項目!$S$16&lt;&gt;"高専"),IFERROR(VLOOKUP(入力項目!$S$17,子育て関連マスタ!$I$32:$M$37,2,FALSE),0),
  AND(Q151=21,入力項目!$S$16="高専"),IFERROR(VLOOKUP(入力項目!$S$17,子育て関連マスタ!$I$32:$M$37,2,FALSE),0),
  Q151&gt;=22,0
  ),0),0
) +
IF(AND(Q151&gt;=1,Q151&lt;=15),IF($D151=入力項目!$S$8,入力項目!$S$3,0),0) +
IF(AND(Q151&gt;=1,Q151&lt;=15),IF($D151=5,入力項目!$S$4,0),0) +
IF(AND(Q151&gt;=1,Q151&lt;=15),IF($D151=12,入力項目!$S$5,0),0) +
IF(AND(入力項目!$S$7=$A151,入力項目!$S$8=$D151),子育て関連マスタ!$C$14,0) +
IFERROR(IF(AND(YEAR(EDATE(DATE(入力項目!$S$7,入力項目!$S$8,1),1))=$A151,MONTH(EDATE(DATE(入力項目!$S$7,入力項目!$S$8,1),1))=$D151),子育て関連マスタ!$C$15,0),0) +
IF(AND(OR(Q151=3,Q151=5,Q151=7),$D151=11),子育て関連マスタ!$C$17,0) +
IF(AND(Q151=20,$D151=1),子育て関連マスタ!$C$18,0) +
IF(AND(Q151=20,$D151=1),
IFERROR(_xlfn.IFS(
入力項目!$S$10="男",子育て関連マスタ!$C$18,
入力項目!$S$10="女",子育て関連マスタ!$C$19
),0),0
) +
IF(AND(Q151&gt;=入力項目!$S$18,Q151&lt;=入力項目!$S$19),入力項目!$S$20,0) +
IF(AND(Q151&gt;=入力項目!$S$21,Q151&lt;=入力項目!$S$22),入力項目!$S$23,0) +
IF(AND(Q151&gt;=入力項目!$S$24,Q151&lt;=入力項目!$S$25),入力項目!$S$26,0)
)</f>
        <v>-45000</v>
      </c>
      <c r="AF151">
        <f ca="1">-(
_xlfn.IFS(
R151&lt;=入力項目!$S$11,0,
AND(R151&gt;=入力項目!$S$11+1,R151&lt;=3),IFERROR(VLOOKUP(入力項目!$S$12,子育て関連マスタ!$I$4:$M$5,4,FALSE),0),
AND(R151&gt;=4,R151&lt;=6),IFERROR(VLOOKUP(入力項目!$S$13,子育て関連マスタ!$I$9:$M$12,4,FALSE),0),
AND(R151&gt;=7,R151&lt;=12),IFERROR(VLOOKUP(入力項目!$S$14,子育て関連マスタ!$I$16:$M$17,4,FALSE),0),
AND(R151&gt;=13,R151&lt;=15),IFERROR(VLOOKUP(入力項目!$S$15,子育て関連マスタ!$I$21:$M$22,4,FALSE),0),
AND(R151&gt;=16,R151&lt;=18),IFERROR(VLOOKUP(入力項目!$S$16,子育て関連マスタ!$I$26:$M$28,4,FALSE),0),
AND(R151&gt;=19,R151&lt;=20,入力項目!$S$16="高専"),IFERROR(VLOOKUP(入力項目!$S$16,子育て関連マスタ!$I$26:$M$28,4,FALSE),0),
AND(R151&gt;=19,R151&lt;=20,入力項目!$S$16&lt;&gt;"高専"),IFERROR(VLOOKUP(入力項目!$S$17,子育て関連マスタ!$I$32:$M$37,4,FALSE),0),
AND(R151&gt;=21,R151&lt;=22,入力項目!$S$16="高専"),IFERROR(VLOOKUP(入力項目!$S$17,子育て関連マスタ!$I$32:$M$34,4,FALSE),0),
AND(R151&gt;=21,R151&lt;=22,入力項目!$S$16&lt;&gt;"高専"),IFERROR(VLOOKUP(入力項目!$S$17,子育て関連マスタ!$I$32:$M$34,4,FALSE),0),
R151&gt;=23,0
) +
IF($D151=4,
  IFERROR(_xlfn.IFS(
  R151&lt;=入力項目!$S$11,0,
  AND(R151=入力項目!$S$11),IFERROR(VLOOKUP(入力項目!$S$12,子育て関連マスタ!$I$4:$M$5,2,FALSE),0),
  AND(R151=4),IFERROR(VLOOKUP(入力項目!$S$13,子育て関連マスタ!$I$9:$M$12,2,FALSE),0),
  AND(R151=7),IFERROR(VLOOKUP(入力項目!$S$14,子育て関連マスタ!$I$16:$M$17,2,FALSE),0),
  AND(R151=13),IFERROR(VLOOKUP(入力項目!$S$15,子育て関連マスタ!$I$21:$M$22,2,FALSE),0),
  AND(R151=16),IFERROR(VLOOKUP(入力項目!$S$16,子育て関連マスタ!$I$26:$M$28,2,FALSE),0),
  AND(R151=19,入力項目!$S$16&lt;&gt;"高専"),IFERROR(VLOOKUP(入力項目!$S$17,子育て関連マスタ!$I$32:$M$37,2,FALSE),0),
  AND(R151=21,入力項目!$S$16="高専"),IFERROR(VLOOKUP(入力項目!$S$17,子育て関連マスタ!$I$32:$M$37,2,FALSE),0),
  R151&gt;=22,0
  ),0),0
) +
IF(AND(R151&gt;=1,R151&lt;=15),IF($D151=入力項目!$S$8,入力項目!$S$3,0),0) +
IF(AND(R151&gt;=1,R151&lt;=15),IF($D151=5,入力項目!$S$4,0),0) +
IF(AND(R151&gt;=1,R151&lt;=15),IF($D151=12,入力項目!$S$5,0),0) +
IF(AND(入力項目!$S$7=$A151,入力項目!$S$8=$D151),子育て関連マスタ!$C$14,0) +
IFERROR(IF(AND(YEAR(EDATE(DATE(入力項目!$S$7,入力項目!$S$8,1),1))=$A151,MONTH(EDATE(DATE(入力項目!$S$7,入力項目!$S$8,1),1))=$D151),子育て関連マスタ!$C$15,0),0) +
IF(AND(OR(R151=3,R151=5,R151=7),$D151=11),子育て関連マスタ!$C$17,0) +
IF(AND(R151=20,$D151=1),子育て関連マスタ!$C$18,0) +
IF(AND(R151=20,$D151=1),
IFERROR(_xlfn.IFS(
入力項目!$S$10="男",子育て関連マスタ!$C$18,
入力項目!$S$10="女",子育て関連マスタ!$C$19
),0),0
) +
IF(AND(R151&gt;=入力項目!$S$18,R151&lt;=入力項目!$S$19),入力項目!$S$20,0) +
IF(AND(R151&gt;=入力項目!$S$21,R151&lt;=入力項目!$S$22),入力項目!$S$23,0) +
IF(AND(R151&gt;=入力項目!$S$24,R151&lt;=入力項目!$S$25),入力項目!$S$26,0)
)</f>
        <v>0</v>
      </c>
      <c r="AG151">
        <f ca="1">-(
_xlfn.IFS(
S151&lt;=入力項目!$S$11,0,
AND(S151&gt;=入力項目!$S$11+1,S151&lt;=3),IFERROR(VLOOKUP(入力項目!$S$12,子育て関連マスタ!$I$4:$M$5,4,FALSE),0),
AND(S151&gt;=4,S151&lt;=6),IFERROR(VLOOKUP(入力項目!$S$13,子育て関連マスタ!$I$9:$M$12,4,FALSE),0),
AND(S151&gt;=7,S151&lt;=12),IFERROR(VLOOKUP(入力項目!$S$14,子育て関連マスタ!$I$16:$M$17,4,FALSE),0),
AND(S151&gt;=13,S151&lt;=15),IFERROR(VLOOKUP(入力項目!$S$15,子育て関連マスタ!$I$21:$M$22,4,FALSE),0),
AND(S151&gt;=16,S151&lt;=18),IFERROR(VLOOKUP(入力項目!$S$16,子育て関連マスタ!$I$26:$M$28,4,FALSE),0),
AND(S151&gt;=19,S151&lt;=20,入力項目!$S$16="高専"),IFERROR(VLOOKUP(入力項目!$S$16,子育て関連マスタ!$I$26:$M$28,4,FALSE),0),
AND(S151&gt;=19,S151&lt;=20,入力項目!$S$16&lt;&gt;"高専"),IFERROR(VLOOKUP(入力項目!$S$17,子育て関連マスタ!$I$32:$M$37,4,FALSE),0),
AND(S151&gt;=21,S151&lt;=22,入力項目!$S$16="高専"),IFERROR(VLOOKUP(入力項目!$S$17,子育て関連マスタ!$I$32:$M$34,4,FALSE),0),
AND(S151&gt;=21,S151&lt;=22,入力項目!$S$16&lt;&gt;"高専"),IFERROR(VLOOKUP(入力項目!$S$17,子育て関連マスタ!$I$32:$M$34,4,FALSE),0),
S151&gt;=23,0
) +
IF($D151=4,
  IFERROR(_xlfn.IFS(
  S151&lt;=入力項目!$S$11,0,
  AND(S151=入力項目!$S$11),IFERROR(VLOOKUP(入力項目!$S$12,子育て関連マスタ!$I$4:$M$5,2,FALSE),0),
  AND(S151=4),IFERROR(VLOOKUP(入力項目!$S$13,子育て関連マスタ!$I$9:$M$12,2,FALSE),0),
  AND(S151=7),IFERROR(VLOOKUP(入力項目!$S$14,子育て関連マスタ!$I$16:$M$17,2,FALSE),0),
  AND(S151=13),IFERROR(VLOOKUP(入力項目!$S$15,子育て関連マスタ!$I$21:$M$22,2,FALSE),0),
  AND(S151=16),IFERROR(VLOOKUP(入力項目!$S$16,子育て関連マスタ!$I$26:$M$28,2,FALSE),0),
  AND(S151=19,入力項目!$S$16&lt;&gt;"高専"),IFERROR(VLOOKUP(入力項目!$S$17,子育て関連マスタ!$I$32:$M$37,2,FALSE),0),
  AND(S151=21,入力項目!$S$16="高専"),IFERROR(VLOOKUP(入力項目!$S$17,子育て関連マスタ!$I$32:$M$37,2,FALSE),0),
  S151&gt;=22,0
  ),0),0
) +
IF(AND(S151&gt;=1,S151&lt;=15),IF($D151=入力項目!$S$8,入力項目!$S$3,0),0) +
IF(AND(S151&gt;=1,S151&lt;=15),IF($D151=5,入力項目!$S$4,0),0) +
IF(AND(S151&gt;=1,S151&lt;=15),IF($D151=12,入力項目!$S$5,0),0) +
IF(AND(入力項目!$S$7=$A151,入力項目!$S$8=$D151),子育て関連マスタ!$C$14,0) +
IFERROR(IF(AND(YEAR(EDATE(DATE(入力項目!$S$7,入力項目!$S$8,1),1))=$A151,MONTH(EDATE(DATE(入力項目!$S$7,入力項目!$S$8,1),1))=$D151),子育て関連マスタ!$C$15,0),0) +
IF(AND(OR(S151=3,S151=5,S151=7),$D151=11),子育て関連マスタ!$C$17,0) +
IF(AND(S151=20,$D151=1),子育て関連マスタ!$C$18,0) +
IF(AND(S151=20,$D151=1),
IFERROR(_xlfn.IFS(
入力項目!$S$10="男",子育て関連マスタ!$C$18,
入力項目!$S$10="女",子育て関連マスタ!$C$19
),0),0
) +
IF(AND(S151&gt;=入力項目!$S$18,S151&lt;=入力項目!$S$19),入力項目!$S$20,0) +
IF(AND(S151&gt;=入力項目!$S$21,S151&lt;=入力項目!$S$22),入力項目!$S$23,0) +
IF(AND(S151&gt;=入力項目!$S$24,S151&lt;=入力項目!$S$25),入力項目!$S$26,0)
)</f>
        <v>0</v>
      </c>
      <c r="AH151">
        <f ca="1">-(
_xlfn.IFS(
T151&lt;=入力項目!$S$11,0,
AND(T151&gt;=入力項目!$S$11+1,T151&lt;=3),IFERROR(VLOOKUP(入力項目!$S$12,子育て関連マスタ!$I$4:$M$5,4,FALSE),0),
AND(T151&gt;=4,T151&lt;=6),IFERROR(VLOOKUP(入力項目!$S$13,子育て関連マスタ!$I$9:$M$12,4,FALSE),0),
AND(T151&gt;=7,T151&lt;=12),IFERROR(VLOOKUP(入力項目!$S$14,子育て関連マスタ!$I$16:$M$17,4,FALSE),0),
AND(T151&gt;=13,T151&lt;=15),IFERROR(VLOOKUP(入力項目!$S$15,子育て関連マスタ!$I$21:$M$22,4,FALSE),0),
AND(T151&gt;=16,T151&lt;=18),IFERROR(VLOOKUP(入力項目!$S$16,子育て関連マスタ!$I$26:$M$28,4,FALSE),0),
AND(T151&gt;=19,T151&lt;=20,入力項目!$S$16="高専"),IFERROR(VLOOKUP(入力項目!$S$16,子育て関連マスタ!$I$26:$M$28,4,FALSE),0),
AND(T151&gt;=19,T151&lt;=20,入力項目!$S$16&lt;&gt;"高専"),IFERROR(VLOOKUP(入力項目!$S$17,子育て関連マスタ!$I$32:$M$37,4,FALSE),0),
AND(T151&gt;=21,T151&lt;=22,入力項目!$S$16="高専"),IFERROR(VLOOKUP(入力項目!$S$17,子育て関連マスタ!$I$32:$M$34,4,FALSE),0),
AND(T151&gt;=21,T151&lt;=22,入力項目!$S$16&lt;&gt;"高専"),IFERROR(VLOOKUP(入力項目!$S$17,子育て関連マスタ!$I$32:$M$34,4,FALSE),0),
T151&gt;=23,0
) +
IF($D151=4,
  IFERROR(_xlfn.IFS(
  T151&lt;=入力項目!$S$11,0,
  AND(T151=入力項目!$S$11),IFERROR(VLOOKUP(入力項目!$S$12,子育て関連マスタ!$I$4:$M$5,2,FALSE),0),
  AND(T151=4),IFERROR(VLOOKUP(入力項目!$S$13,子育て関連マスタ!$I$9:$M$12,2,FALSE),0),
  AND(T151=7),IFERROR(VLOOKUP(入力項目!$S$14,子育て関連マスタ!$I$16:$M$17,2,FALSE),0),
  AND(T151=13),IFERROR(VLOOKUP(入力項目!$S$15,子育て関連マスタ!$I$21:$M$22,2,FALSE),0),
  AND(T151=16),IFERROR(VLOOKUP(入力項目!$S$16,子育て関連マスタ!$I$26:$M$28,2,FALSE),0),
  AND(T151=19,入力項目!$S$16&lt;&gt;"高専"),IFERROR(VLOOKUP(入力項目!$S$17,子育て関連マスタ!$I$32:$M$37,2,FALSE),0),
  AND(T151=21,入力項目!$S$16="高専"),IFERROR(VLOOKUP(入力項目!$S$17,子育て関連マスタ!$I$32:$M$37,2,FALSE),0),
  T151&gt;=22,0
  ),0),0
) +
IF(AND(T151&gt;=1,T151&lt;=15),IF($D151=入力項目!$S$8,入力項目!$S$3,0),0) +
IF(AND(T151&gt;=1,T151&lt;=15),IF($D151=5,入力項目!$S$4,0),0) +
IF(AND(T151&gt;=1,T151&lt;=15),IF($D151=12,入力項目!$S$5,0),0) +
IF(AND(入力項目!$S$7=$A151,入力項目!$S$8=$D151),子育て関連マスタ!$C$14,0) +
IFERROR(IF(AND(YEAR(EDATE(DATE(入力項目!$S$7,入力項目!$S$8,1),1))=$A151,MONTH(EDATE(DATE(入力項目!$S$7,入力項目!$S$8,1),1))=$D151),子育て関連マスタ!$C$15,0),0) +
IF(AND(OR(T151=3,T151=5,T151=7),$D151=11),子育て関連マスタ!$C$17,0) +
IF(AND(T151=20,$D151=1),子育て関連マスタ!$C$18,0) +
IF(AND(T151=20,$D151=1),
IFERROR(_xlfn.IFS(
入力項目!$S$10="男",子育て関連マスタ!$C$18,
入力項目!$S$10="女",子育て関連マスタ!$C$19
),0),0
) +
IF(AND(T151&gt;=入力項目!$S$18,T151&lt;=入力項目!$S$19),入力項目!$S$20,0) +
IF(AND(T151&gt;=入力項目!$S$21,T151&lt;=入力項目!$S$22),入力項目!$S$23,0) +
IF(AND(T151&gt;=入力項目!$S$24,T151&lt;=入力項目!$S$25),入力項目!$S$26,0)
)</f>
        <v>0</v>
      </c>
      <c r="AI151">
        <f ca="1">-(
_xlfn.IFS(
U151&lt;=入力項目!$S$11,0,
AND(U151&gt;=入力項目!$S$11+1,U151&lt;=3),IFERROR(VLOOKUP(入力項目!$S$12,子育て関連マスタ!$I$4:$M$5,4,FALSE),0),
AND(U151&gt;=4,U151&lt;=6),IFERROR(VLOOKUP(入力項目!$S$13,子育て関連マスタ!$I$9:$M$12,4,FALSE),0),
AND(U151&gt;=7,U151&lt;=12),IFERROR(VLOOKUP(入力項目!$S$14,子育て関連マスタ!$I$16:$M$17,4,FALSE),0),
AND(U151&gt;=13,U151&lt;=15),IFERROR(VLOOKUP(入力項目!$S$15,子育て関連マスタ!$I$21:$M$22,4,FALSE),0),
AND(U151&gt;=16,U151&lt;=18),IFERROR(VLOOKUP(入力項目!$S$16,子育て関連マスタ!$I$26:$M$28,4,FALSE),0),
AND(U151&gt;=19,U151&lt;=20,入力項目!$S$16="高専"),IFERROR(VLOOKUP(入力項目!$S$16,子育て関連マスタ!$I$26:$M$28,4,FALSE),0),
AND(U151&gt;=19,U151&lt;=20,入力項目!$S$16&lt;&gt;"高専"),IFERROR(VLOOKUP(入力項目!$S$17,子育て関連マスタ!$I$32:$M$37,4,FALSE),0),
AND(U151&gt;=21,U151&lt;=22,入力項目!$S$16="高専"),IFERROR(VLOOKUP(入力項目!$S$17,子育て関連マスタ!$I$32:$M$34,4,FALSE),0),
AND(U151&gt;=21,U151&lt;=22,入力項目!$S$16&lt;&gt;"高専"),IFERROR(VLOOKUP(入力項目!$S$17,子育て関連マスタ!$I$32:$M$34,4,FALSE),0),
U151&gt;=23,0
) +
IF($D151=4,
  IFERROR(_xlfn.IFS(
  U151&lt;=入力項目!$S$11,0,
  AND(U151=入力項目!$S$11),IFERROR(VLOOKUP(入力項目!$S$12,子育て関連マスタ!$I$4:$M$5,2,FALSE),0),
  AND(U151=4),IFERROR(VLOOKUP(入力項目!$S$13,子育て関連マスタ!$I$9:$M$12,2,FALSE),0),
  AND(U151=7),IFERROR(VLOOKUP(入力項目!$S$14,子育て関連マスタ!$I$16:$M$17,2,FALSE),0),
  AND(U151=13),IFERROR(VLOOKUP(入力項目!$S$15,子育て関連マスタ!$I$21:$M$22,2,FALSE),0),
  AND(U151=16),IFERROR(VLOOKUP(入力項目!$S$16,子育て関連マスタ!$I$26:$M$28,2,FALSE),0),
  AND(U151=19,入力項目!$S$16&lt;&gt;"高専"),IFERROR(VLOOKUP(入力項目!$S$17,子育て関連マスタ!$I$32:$M$37,2,FALSE),0),
  AND(U151=21,入力項目!$S$16="高専"),IFERROR(VLOOKUP(入力項目!$S$17,子育て関連マスタ!$I$32:$M$37,2,FALSE),0),
  U151&gt;=22,0
  ),0),0
) +
IF(AND(U151&gt;=1,U151&lt;=15),IF($D151=入力項目!$S$8,入力項目!$S$3,0),0) +
IF(AND(U151&gt;=1,U151&lt;=15),IF($D151=5,入力項目!$S$4,0),0) +
IF(AND(U151&gt;=1,U151&lt;=15),IF($D151=12,入力項目!$S$5,0),0) +
IF(AND(入力項目!$S$7=$A151,入力項目!$S$8=$D151),子育て関連マスタ!$C$14,0) +
IFERROR(IF(AND(YEAR(EDATE(DATE(入力項目!$S$7,入力項目!$S$8,1),1))=$A151,MONTH(EDATE(DATE(入力項目!$S$7,入力項目!$S$8,1),1))=$D151),子育て関連マスタ!$C$15,0),0) +
IF(AND(OR(U151=3,U151=5,U151=7),$D151=11),子育て関連マスタ!$C$17,0) +
IF(AND(U151=20,$D151=1),子育て関連マスタ!$C$18,0) +
IF(AND(U151=20,$D151=1),
IFERROR(_xlfn.IFS(
入力項目!$S$10="男",子育て関連マスタ!$C$18,
入力項目!$S$10="女",子育て関連マスタ!$C$19
),0),0
) +
IF(AND(U151&gt;=入力項目!$S$18,U151&lt;=入力項目!$S$19),入力項目!$S$20,0) +
IF(AND(U151&gt;=入力項目!$S$21,U151&lt;=入力項目!$S$22),入力項目!$S$23,0) +
IF(AND(U151&gt;=入力項目!$S$24,U151&lt;=入力項目!$S$25),入力項目!$S$26,0)
)</f>
        <v>0</v>
      </c>
      <c r="AJ151" s="10">
        <f ca="1">-VLOOKUP($D151,月別収支!$A$2:$H$13,7,FALSE)</f>
        <v>-20000</v>
      </c>
    </row>
    <row r="152" spans="1:36" x14ac:dyDescent="0.4">
      <c r="A152">
        <f t="shared" ca="1" si="37"/>
        <v>2037</v>
      </c>
      <c r="B152">
        <f t="shared" ca="1" si="44"/>
        <v>2036</v>
      </c>
      <c r="C152">
        <f t="shared" ca="1" si="45"/>
        <v>13</v>
      </c>
      <c r="D152">
        <f t="shared" ca="1" si="38"/>
        <v>2</v>
      </c>
      <c r="E152" t="str">
        <f t="shared" ca="1" si="39"/>
        <v>2037年2月</v>
      </c>
      <c r="F152">
        <f ca="1">IF(OR(入力項目!$N$5&lt;$A152,AND(入力項目!$N$5=$A152,入力項目!$N$6&lt;$D152)),IF(F151=0,1,IF(G152=12,F151+1,F151)),0)</f>
        <v>12</v>
      </c>
      <c r="G152">
        <f ca="1">IF(OR(入力項目!$N$5&lt;$A152,AND(入力項目!$N$5=$A152,入力項目!$N$6&lt;$D152)),IF(G151=12,1,G151+1),0)</f>
        <v>4</v>
      </c>
      <c r="H152" t="str">
        <f t="shared" ca="1" si="40"/>
        <v>12_4</v>
      </c>
      <c r="I152">
        <f ca="1">IF(
  IFERROR(AND($C152&gt;0,MOD($C152,入力項目!$N$22)=0,$D152=入力項目!$N$23), FALSE),
  1,
  IF(
    AND(I151&gt;0,J151=12),
    IF(I151=入力項目!$N$28, 0, I151+1),
    I151
  )
)</f>
        <v>3</v>
      </c>
      <c r="J152">
        <f ca="1">IF($D152=入力項目!$N$23,1,IFERROR(J151+1,1))</f>
        <v>9</v>
      </c>
      <c r="K152" t="str">
        <f t="shared" ca="1" si="41"/>
        <v>3_9</v>
      </c>
      <c r="L152">
        <f ca="1">L151+IF(入力項目!$D$4=$D152,1,0)</f>
        <v>41</v>
      </c>
      <c r="M152" t="str">
        <f t="shared" ca="1" si="42"/>
        <v>41歳</v>
      </c>
      <c r="N152">
        <f t="shared" ca="1" si="46"/>
        <v>42</v>
      </c>
      <c r="O152" t="str">
        <f t="shared" ca="1" si="43"/>
        <v>42歳</v>
      </c>
      <c r="P152">
        <f t="shared" ca="1" si="47"/>
        <v>16</v>
      </c>
      <c r="Q152">
        <f t="shared" ca="1" si="48"/>
        <v>14</v>
      </c>
      <c r="R152">
        <f t="shared" ca="1" si="49"/>
        <v>2037</v>
      </c>
      <c r="S152">
        <f t="shared" ca="1" si="50"/>
        <v>2037</v>
      </c>
      <c r="T152">
        <f t="shared" ca="1" si="51"/>
        <v>2037</v>
      </c>
      <c r="U152">
        <f t="shared" ca="1" si="52"/>
        <v>2037</v>
      </c>
      <c r="V152" s="10">
        <f t="shared" ca="1" si="53"/>
        <v>17024655</v>
      </c>
      <c r="W152" s="10">
        <f ca="1">IF($L152&lt;その他マスタ!$B$1,VLOOKUP($D152,月別収支!$A$2:$H$13,2,FALSE),その他マスタ!$B$3)+IF(AND($L152=その他マスタ!$B$1,入力項目!$I$9="あり",$D152=入力項目!$D$4),その他マスタ!$B$2,0)</f>
        <v>300000</v>
      </c>
      <c r="X152" s="10">
        <f ca="1">-IF(入力項目!$K$5=TRUE,
IF($F152+$G152&lt;3,VLOOKUP($D152,月別収支!$A$2:$H$13,8,FALSE),0)+IFERROR(VLOOKUP($H152,住宅ローン計算!C:P,13,FALSE),0)+IF($F152&gt;1,IF(OR($G152=3,$G152=6,$G152=9,$G152=12),ROUNDUP(入力項目!$N$18/4,0),0),0),
VLOOKUP($D152,月別収支!$A$2:$H$13,8,FALSE))</f>
        <v>-53590</v>
      </c>
      <c r="Y152" s="10">
        <f ca="1">-VLOOKUP($D152,月別収支!$A$2:$H$13,3,FALSE)</f>
        <v>-75000</v>
      </c>
      <c r="Z152" s="10">
        <f ca="1">-VLOOKUP($D152,月別収支!$A$2:$H$13,4,FALSE)</f>
        <v>-27000</v>
      </c>
      <c r="AA152" s="10">
        <f ca="1">-VLOOKUP($D152,月別収支!$A$2:$H$13,6,FALSE)</f>
        <v>-10000</v>
      </c>
      <c r="AB152" s="10">
        <f ca="1">-(
VLOOKUP($D152,月別収支!$A$2:$H$13,5,FALSE)+IF(AND(入力項目!$I$27&lt;=$A152,ISEVEN($A152-入力項目!$I$27),入力項目!$I$28=$D152),入力項目!$I$26,0)
+IF(入力項目!$K$26=TRUE,
IFERROR(VLOOKUP($K152,マイカーローン計算!C:P,13,FALSE),0),
IFERROR(
  IF(AND($C152&gt;0,MOD($C152,入力項目!$N$22)=0,$D152=入力項目!$N$23),入力項目!$N$24,0),
 0
)
)
)</f>
        <v>-20000</v>
      </c>
      <c r="AC152" s="10">
        <f ca="1">-IF($A152&lt;入力項目!$N$33,入力項目!$N$35,IF(AND($A152=入力項目!$N$33,$D152&lt;=入力項目!$N$34),入力項目!$N$35,0))</f>
        <v>0</v>
      </c>
      <c r="AD152">
        <f ca="1">-(
_xlfn.IFS(
P152&lt;=入力項目!$S$11,0,
AND(P152&gt;=入力項目!$S$11+1,P152&lt;=3),IFERROR(VLOOKUP(入力項目!$S$12,子育て関連マスタ!$I$4:$M$5,4,FALSE),0),
AND(P152&gt;=4,P152&lt;=6),IFERROR(VLOOKUP(入力項目!$S$13,子育て関連マスタ!$I$9:$M$12,4,FALSE),0),
AND(P152&gt;=7,P152&lt;=12),IFERROR(VLOOKUP(入力項目!$S$14,子育て関連マスタ!$I$16:$M$17,4,FALSE),0),
AND(P152&gt;=13,P152&lt;=15),IFERROR(VLOOKUP(入力項目!$S$15,子育て関連マスタ!$I$21:$M$22,4,FALSE),0),
AND(P152&gt;=16,P152&lt;=18),IFERROR(VLOOKUP(入力項目!$S$16,子育て関連マスタ!$I$26:$M$28,4,FALSE),0),
AND(P152&gt;=19,P152&lt;=20,入力項目!$S$16="高専"),IFERROR(VLOOKUP(入力項目!$S$16,子育て関連マスタ!$I$26:$M$28,4,FALSE),0),
AND(P152&gt;=19,P152&lt;=20,入力項目!$S$16&lt;&gt;"高専"),IFERROR(VLOOKUP(入力項目!$S$17,子育て関連マスタ!$I$32:$M$37,4,FALSE),0),
AND(P152&gt;=21,P152&lt;=22,入力項目!$S$16="高専"),IFERROR(VLOOKUP(入力項目!$S$17,子育て関連マスタ!$I$32:$M$34,4,FALSE),0),
AND(P152&gt;=21,P152&lt;=22,入力項目!$S$16&lt;&gt;"高専"),IFERROR(VLOOKUP(入力項目!$S$17,子育て関連マスタ!$I$32:$M$34,4,FALSE),0),
P152&gt;=23,0
) +
IF($D152=4,
  IFERROR(_xlfn.IFS(
  P152&lt;=入力項目!$S$11,0,
  AND(P152=入力項目!$S$11),IFERROR(VLOOKUP(入力項目!$S$12,子育て関連マスタ!$I$4:$M$5,2,FALSE),0),
  AND(P152=4),IFERROR(VLOOKUP(入力項目!$S$13,子育て関連マスタ!$I$9:$M$12,2,FALSE),0),
  AND(P152=7),IFERROR(VLOOKUP(入力項目!$S$14,子育て関連マスタ!$I$16:$M$17,2,FALSE),0),
  AND(P152=13),IFERROR(VLOOKUP(入力項目!$S$15,子育て関連マスタ!$I$21:$M$22,2,FALSE),0),
  AND(P152=16),IFERROR(VLOOKUP(入力項目!$S$16,子育て関連マスタ!$I$26:$M$28,2,FALSE),0),
  AND(P152=19,入力項目!$S$16&lt;&gt;"高専"),IFERROR(VLOOKUP(入力項目!$S$17,子育て関連マスタ!$I$32:$M$37,2,FALSE),0),
  AND(P152=21,入力項目!$S$16="高専"),IFERROR(VLOOKUP(入力項目!$S$17,子育て関連マスタ!$I$32:$M$37,2,FALSE),0),
  P152&gt;=22,0
  ),0),0
) +
IF(AND(P152&gt;=1,P152&lt;=15),IF($D152=入力項目!$S$8,入力項目!$S$3,0),0) +
IF(AND(P152&gt;=1,P152&lt;=15),IF($D152=5,入力項目!$S$4,0),0) +
IF(AND(P152&gt;=1,P152&lt;=15),IF($D152=12,入力項目!$S$5,0),0) +
IF(AND(入力項目!$S$7=$A152,入力項目!$S$8=$D152),子育て関連マスタ!$C$14,0) +
IFERROR(IF(AND(YEAR(EDATE(DATE(入力項目!$S$7,入力項目!$S$8,1),1))=$A152,MONTH(EDATE(DATE(入力項目!$S$7,入力項目!$S$8,1),1))=$D152),子育て関連マスタ!$C$15,0),0) +
IF(AND(OR(P152=3,P152=5,P152=7),$D152=11),子育て関連マスタ!$C$17,0) +
IF(AND(P152=20,$D152=1),子育て関連マスタ!$C$18,0) +
IF(AND(P152=20,$D152=1),
IFERROR(_xlfn.IFS(
入力項目!$S$10="男",子育て関連マスタ!$C$18,
入力項目!$S$10="女",子育て関連マスタ!$C$19
),0),0
) +
IF(AND(P152&gt;=入力項目!$S$18,P152&lt;=入力項目!$S$19),入力項目!$S$20,0) +
IF(AND(P152&gt;=入力項目!$S$21,P152&lt;=入力項目!$S$22),入力項目!$S$23,0) +
IF(AND(P152&gt;=入力項目!$S$24,P152&lt;=入力項目!$S$25),入力項目!$S$26,0)
)</f>
        <v>-45000</v>
      </c>
      <c r="AE152">
        <f ca="1">-(
_xlfn.IFS(
Q152&lt;=入力項目!$S$11,0,
AND(Q152&gt;=入力項目!$S$11+1,Q152&lt;=3),IFERROR(VLOOKUP(入力項目!$S$12,子育て関連マスタ!$I$4:$M$5,4,FALSE),0),
AND(Q152&gt;=4,Q152&lt;=6),IFERROR(VLOOKUP(入力項目!$S$13,子育て関連マスタ!$I$9:$M$12,4,FALSE),0),
AND(Q152&gt;=7,Q152&lt;=12),IFERROR(VLOOKUP(入力項目!$S$14,子育て関連マスタ!$I$16:$M$17,4,FALSE),0),
AND(Q152&gt;=13,Q152&lt;=15),IFERROR(VLOOKUP(入力項目!$S$15,子育て関連マスタ!$I$21:$M$22,4,FALSE),0),
AND(Q152&gt;=16,Q152&lt;=18),IFERROR(VLOOKUP(入力項目!$S$16,子育て関連マスタ!$I$26:$M$28,4,FALSE),0),
AND(Q152&gt;=19,Q152&lt;=20,入力項目!$S$16="高専"),IFERROR(VLOOKUP(入力項目!$S$16,子育て関連マスタ!$I$26:$M$28,4,FALSE),0),
AND(Q152&gt;=19,Q152&lt;=20,入力項目!$S$16&lt;&gt;"高専"),IFERROR(VLOOKUP(入力項目!$S$17,子育て関連マスタ!$I$32:$M$37,4,FALSE),0),
AND(Q152&gt;=21,Q152&lt;=22,入力項目!$S$16="高専"),IFERROR(VLOOKUP(入力項目!$S$17,子育て関連マスタ!$I$32:$M$34,4,FALSE),0),
AND(Q152&gt;=21,Q152&lt;=22,入力項目!$S$16&lt;&gt;"高専"),IFERROR(VLOOKUP(入力項目!$S$17,子育て関連マスタ!$I$32:$M$34,4,FALSE),0),
Q152&gt;=23,0
) +
IF($D152=4,
  IFERROR(_xlfn.IFS(
  Q152&lt;=入力項目!$S$11,0,
  AND(Q152=入力項目!$S$11),IFERROR(VLOOKUP(入力項目!$S$12,子育て関連マスタ!$I$4:$M$5,2,FALSE),0),
  AND(Q152=4),IFERROR(VLOOKUP(入力項目!$S$13,子育て関連マスタ!$I$9:$M$12,2,FALSE),0),
  AND(Q152=7),IFERROR(VLOOKUP(入力項目!$S$14,子育て関連マスタ!$I$16:$M$17,2,FALSE),0),
  AND(Q152=13),IFERROR(VLOOKUP(入力項目!$S$15,子育て関連マスタ!$I$21:$M$22,2,FALSE),0),
  AND(Q152=16),IFERROR(VLOOKUP(入力項目!$S$16,子育て関連マスタ!$I$26:$M$28,2,FALSE),0),
  AND(Q152=19,入力項目!$S$16&lt;&gt;"高専"),IFERROR(VLOOKUP(入力項目!$S$17,子育て関連マスタ!$I$32:$M$37,2,FALSE),0),
  AND(Q152=21,入力項目!$S$16="高専"),IFERROR(VLOOKUP(入力項目!$S$17,子育て関連マスタ!$I$32:$M$37,2,FALSE),0),
  Q152&gt;=22,0
  ),0),0
) +
IF(AND(Q152&gt;=1,Q152&lt;=15),IF($D152=入力項目!$S$8,入力項目!$S$3,0),0) +
IF(AND(Q152&gt;=1,Q152&lt;=15),IF($D152=5,入力項目!$S$4,0),0) +
IF(AND(Q152&gt;=1,Q152&lt;=15),IF($D152=12,入力項目!$S$5,0),0) +
IF(AND(入力項目!$S$7=$A152,入力項目!$S$8=$D152),子育て関連マスタ!$C$14,0) +
IFERROR(IF(AND(YEAR(EDATE(DATE(入力項目!$S$7,入力項目!$S$8,1),1))=$A152,MONTH(EDATE(DATE(入力項目!$S$7,入力項目!$S$8,1),1))=$D152),子育て関連マスタ!$C$15,0),0) +
IF(AND(OR(Q152=3,Q152=5,Q152=7),$D152=11),子育て関連マスタ!$C$17,0) +
IF(AND(Q152=20,$D152=1),子育て関連マスタ!$C$18,0) +
IF(AND(Q152=20,$D152=1),
IFERROR(_xlfn.IFS(
入力項目!$S$10="男",子育て関連マスタ!$C$18,
入力項目!$S$10="女",子育て関連マスタ!$C$19
),0),0
) +
IF(AND(Q152&gt;=入力項目!$S$18,Q152&lt;=入力項目!$S$19),入力項目!$S$20,0) +
IF(AND(Q152&gt;=入力項目!$S$21,Q152&lt;=入力項目!$S$22),入力項目!$S$23,0) +
IF(AND(Q152&gt;=入力項目!$S$24,Q152&lt;=入力項目!$S$25),入力項目!$S$26,0)
)</f>
        <v>-45000</v>
      </c>
      <c r="AF152">
        <f ca="1">-(
_xlfn.IFS(
R152&lt;=入力項目!$S$11,0,
AND(R152&gt;=入力項目!$S$11+1,R152&lt;=3),IFERROR(VLOOKUP(入力項目!$S$12,子育て関連マスタ!$I$4:$M$5,4,FALSE),0),
AND(R152&gt;=4,R152&lt;=6),IFERROR(VLOOKUP(入力項目!$S$13,子育て関連マスタ!$I$9:$M$12,4,FALSE),0),
AND(R152&gt;=7,R152&lt;=12),IFERROR(VLOOKUP(入力項目!$S$14,子育て関連マスタ!$I$16:$M$17,4,FALSE),0),
AND(R152&gt;=13,R152&lt;=15),IFERROR(VLOOKUP(入力項目!$S$15,子育て関連マスタ!$I$21:$M$22,4,FALSE),0),
AND(R152&gt;=16,R152&lt;=18),IFERROR(VLOOKUP(入力項目!$S$16,子育て関連マスタ!$I$26:$M$28,4,FALSE),0),
AND(R152&gt;=19,R152&lt;=20,入力項目!$S$16="高専"),IFERROR(VLOOKUP(入力項目!$S$16,子育て関連マスタ!$I$26:$M$28,4,FALSE),0),
AND(R152&gt;=19,R152&lt;=20,入力項目!$S$16&lt;&gt;"高専"),IFERROR(VLOOKUP(入力項目!$S$17,子育て関連マスタ!$I$32:$M$37,4,FALSE),0),
AND(R152&gt;=21,R152&lt;=22,入力項目!$S$16="高専"),IFERROR(VLOOKUP(入力項目!$S$17,子育て関連マスタ!$I$32:$M$34,4,FALSE),0),
AND(R152&gt;=21,R152&lt;=22,入力項目!$S$16&lt;&gt;"高専"),IFERROR(VLOOKUP(入力項目!$S$17,子育て関連マスタ!$I$32:$M$34,4,FALSE),0),
R152&gt;=23,0
) +
IF($D152=4,
  IFERROR(_xlfn.IFS(
  R152&lt;=入力項目!$S$11,0,
  AND(R152=入力項目!$S$11),IFERROR(VLOOKUP(入力項目!$S$12,子育て関連マスタ!$I$4:$M$5,2,FALSE),0),
  AND(R152=4),IFERROR(VLOOKUP(入力項目!$S$13,子育て関連マスタ!$I$9:$M$12,2,FALSE),0),
  AND(R152=7),IFERROR(VLOOKUP(入力項目!$S$14,子育て関連マスタ!$I$16:$M$17,2,FALSE),0),
  AND(R152=13),IFERROR(VLOOKUP(入力項目!$S$15,子育て関連マスタ!$I$21:$M$22,2,FALSE),0),
  AND(R152=16),IFERROR(VLOOKUP(入力項目!$S$16,子育て関連マスタ!$I$26:$M$28,2,FALSE),0),
  AND(R152=19,入力項目!$S$16&lt;&gt;"高専"),IFERROR(VLOOKUP(入力項目!$S$17,子育て関連マスタ!$I$32:$M$37,2,FALSE),0),
  AND(R152=21,入力項目!$S$16="高専"),IFERROR(VLOOKUP(入力項目!$S$17,子育て関連マスタ!$I$32:$M$37,2,FALSE),0),
  R152&gt;=22,0
  ),0),0
) +
IF(AND(R152&gt;=1,R152&lt;=15),IF($D152=入力項目!$S$8,入力項目!$S$3,0),0) +
IF(AND(R152&gt;=1,R152&lt;=15),IF($D152=5,入力項目!$S$4,0),0) +
IF(AND(R152&gt;=1,R152&lt;=15),IF($D152=12,入力項目!$S$5,0),0) +
IF(AND(入力項目!$S$7=$A152,入力項目!$S$8=$D152),子育て関連マスタ!$C$14,0) +
IFERROR(IF(AND(YEAR(EDATE(DATE(入力項目!$S$7,入力項目!$S$8,1),1))=$A152,MONTH(EDATE(DATE(入力項目!$S$7,入力項目!$S$8,1),1))=$D152),子育て関連マスタ!$C$15,0),0) +
IF(AND(OR(R152=3,R152=5,R152=7),$D152=11),子育て関連マスタ!$C$17,0) +
IF(AND(R152=20,$D152=1),子育て関連マスタ!$C$18,0) +
IF(AND(R152=20,$D152=1),
IFERROR(_xlfn.IFS(
入力項目!$S$10="男",子育て関連マスタ!$C$18,
入力項目!$S$10="女",子育て関連マスタ!$C$19
),0),0
) +
IF(AND(R152&gt;=入力項目!$S$18,R152&lt;=入力項目!$S$19),入力項目!$S$20,0) +
IF(AND(R152&gt;=入力項目!$S$21,R152&lt;=入力項目!$S$22),入力項目!$S$23,0) +
IF(AND(R152&gt;=入力項目!$S$24,R152&lt;=入力項目!$S$25),入力項目!$S$26,0)
)</f>
        <v>0</v>
      </c>
      <c r="AG152">
        <f ca="1">-(
_xlfn.IFS(
S152&lt;=入力項目!$S$11,0,
AND(S152&gt;=入力項目!$S$11+1,S152&lt;=3),IFERROR(VLOOKUP(入力項目!$S$12,子育て関連マスタ!$I$4:$M$5,4,FALSE),0),
AND(S152&gt;=4,S152&lt;=6),IFERROR(VLOOKUP(入力項目!$S$13,子育て関連マスタ!$I$9:$M$12,4,FALSE),0),
AND(S152&gt;=7,S152&lt;=12),IFERROR(VLOOKUP(入力項目!$S$14,子育て関連マスタ!$I$16:$M$17,4,FALSE),0),
AND(S152&gt;=13,S152&lt;=15),IFERROR(VLOOKUP(入力項目!$S$15,子育て関連マスタ!$I$21:$M$22,4,FALSE),0),
AND(S152&gt;=16,S152&lt;=18),IFERROR(VLOOKUP(入力項目!$S$16,子育て関連マスタ!$I$26:$M$28,4,FALSE),0),
AND(S152&gt;=19,S152&lt;=20,入力項目!$S$16="高専"),IFERROR(VLOOKUP(入力項目!$S$16,子育て関連マスタ!$I$26:$M$28,4,FALSE),0),
AND(S152&gt;=19,S152&lt;=20,入力項目!$S$16&lt;&gt;"高専"),IFERROR(VLOOKUP(入力項目!$S$17,子育て関連マスタ!$I$32:$M$37,4,FALSE),0),
AND(S152&gt;=21,S152&lt;=22,入力項目!$S$16="高専"),IFERROR(VLOOKUP(入力項目!$S$17,子育て関連マスタ!$I$32:$M$34,4,FALSE),0),
AND(S152&gt;=21,S152&lt;=22,入力項目!$S$16&lt;&gt;"高専"),IFERROR(VLOOKUP(入力項目!$S$17,子育て関連マスタ!$I$32:$M$34,4,FALSE),0),
S152&gt;=23,0
) +
IF($D152=4,
  IFERROR(_xlfn.IFS(
  S152&lt;=入力項目!$S$11,0,
  AND(S152=入力項目!$S$11),IFERROR(VLOOKUP(入力項目!$S$12,子育て関連マスタ!$I$4:$M$5,2,FALSE),0),
  AND(S152=4),IFERROR(VLOOKUP(入力項目!$S$13,子育て関連マスタ!$I$9:$M$12,2,FALSE),0),
  AND(S152=7),IFERROR(VLOOKUP(入力項目!$S$14,子育て関連マスタ!$I$16:$M$17,2,FALSE),0),
  AND(S152=13),IFERROR(VLOOKUP(入力項目!$S$15,子育て関連マスタ!$I$21:$M$22,2,FALSE),0),
  AND(S152=16),IFERROR(VLOOKUP(入力項目!$S$16,子育て関連マスタ!$I$26:$M$28,2,FALSE),0),
  AND(S152=19,入力項目!$S$16&lt;&gt;"高専"),IFERROR(VLOOKUP(入力項目!$S$17,子育て関連マスタ!$I$32:$M$37,2,FALSE),0),
  AND(S152=21,入力項目!$S$16="高専"),IFERROR(VLOOKUP(入力項目!$S$17,子育て関連マスタ!$I$32:$M$37,2,FALSE),0),
  S152&gt;=22,0
  ),0),0
) +
IF(AND(S152&gt;=1,S152&lt;=15),IF($D152=入力項目!$S$8,入力項目!$S$3,0),0) +
IF(AND(S152&gt;=1,S152&lt;=15),IF($D152=5,入力項目!$S$4,0),0) +
IF(AND(S152&gt;=1,S152&lt;=15),IF($D152=12,入力項目!$S$5,0),0) +
IF(AND(入力項目!$S$7=$A152,入力項目!$S$8=$D152),子育て関連マスタ!$C$14,0) +
IFERROR(IF(AND(YEAR(EDATE(DATE(入力項目!$S$7,入力項目!$S$8,1),1))=$A152,MONTH(EDATE(DATE(入力項目!$S$7,入力項目!$S$8,1),1))=$D152),子育て関連マスタ!$C$15,0),0) +
IF(AND(OR(S152=3,S152=5,S152=7),$D152=11),子育て関連マスタ!$C$17,0) +
IF(AND(S152=20,$D152=1),子育て関連マスタ!$C$18,0) +
IF(AND(S152=20,$D152=1),
IFERROR(_xlfn.IFS(
入力項目!$S$10="男",子育て関連マスタ!$C$18,
入力項目!$S$10="女",子育て関連マスタ!$C$19
),0),0
) +
IF(AND(S152&gt;=入力項目!$S$18,S152&lt;=入力項目!$S$19),入力項目!$S$20,0) +
IF(AND(S152&gt;=入力項目!$S$21,S152&lt;=入力項目!$S$22),入力項目!$S$23,0) +
IF(AND(S152&gt;=入力項目!$S$24,S152&lt;=入力項目!$S$25),入力項目!$S$26,0)
)</f>
        <v>0</v>
      </c>
      <c r="AH152">
        <f ca="1">-(
_xlfn.IFS(
T152&lt;=入力項目!$S$11,0,
AND(T152&gt;=入力項目!$S$11+1,T152&lt;=3),IFERROR(VLOOKUP(入力項目!$S$12,子育て関連マスタ!$I$4:$M$5,4,FALSE),0),
AND(T152&gt;=4,T152&lt;=6),IFERROR(VLOOKUP(入力項目!$S$13,子育て関連マスタ!$I$9:$M$12,4,FALSE),0),
AND(T152&gt;=7,T152&lt;=12),IFERROR(VLOOKUP(入力項目!$S$14,子育て関連マスタ!$I$16:$M$17,4,FALSE),0),
AND(T152&gt;=13,T152&lt;=15),IFERROR(VLOOKUP(入力項目!$S$15,子育て関連マスタ!$I$21:$M$22,4,FALSE),0),
AND(T152&gt;=16,T152&lt;=18),IFERROR(VLOOKUP(入力項目!$S$16,子育て関連マスタ!$I$26:$M$28,4,FALSE),0),
AND(T152&gt;=19,T152&lt;=20,入力項目!$S$16="高専"),IFERROR(VLOOKUP(入力項目!$S$16,子育て関連マスタ!$I$26:$M$28,4,FALSE),0),
AND(T152&gt;=19,T152&lt;=20,入力項目!$S$16&lt;&gt;"高専"),IFERROR(VLOOKUP(入力項目!$S$17,子育て関連マスタ!$I$32:$M$37,4,FALSE),0),
AND(T152&gt;=21,T152&lt;=22,入力項目!$S$16="高専"),IFERROR(VLOOKUP(入力項目!$S$17,子育て関連マスタ!$I$32:$M$34,4,FALSE),0),
AND(T152&gt;=21,T152&lt;=22,入力項目!$S$16&lt;&gt;"高専"),IFERROR(VLOOKUP(入力項目!$S$17,子育て関連マスタ!$I$32:$M$34,4,FALSE),0),
T152&gt;=23,0
) +
IF($D152=4,
  IFERROR(_xlfn.IFS(
  T152&lt;=入力項目!$S$11,0,
  AND(T152=入力項目!$S$11),IFERROR(VLOOKUP(入力項目!$S$12,子育て関連マスタ!$I$4:$M$5,2,FALSE),0),
  AND(T152=4),IFERROR(VLOOKUP(入力項目!$S$13,子育て関連マスタ!$I$9:$M$12,2,FALSE),0),
  AND(T152=7),IFERROR(VLOOKUP(入力項目!$S$14,子育て関連マスタ!$I$16:$M$17,2,FALSE),0),
  AND(T152=13),IFERROR(VLOOKUP(入力項目!$S$15,子育て関連マスタ!$I$21:$M$22,2,FALSE),0),
  AND(T152=16),IFERROR(VLOOKUP(入力項目!$S$16,子育て関連マスタ!$I$26:$M$28,2,FALSE),0),
  AND(T152=19,入力項目!$S$16&lt;&gt;"高専"),IFERROR(VLOOKUP(入力項目!$S$17,子育て関連マスタ!$I$32:$M$37,2,FALSE),0),
  AND(T152=21,入力項目!$S$16="高専"),IFERROR(VLOOKUP(入力項目!$S$17,子育て関連マスタ!$I$32:$M$37,2,FALSE),0),
  T152&gt;=22,0
  ),0),0
) +
IF(AND(T152&gt;=1,T152&lt;=15),IF($D152=入力項目!$S$8,入力項目!$S$3,0),0) +
IF(AND(T152&gt;=1,T152&lt;=15),IF($D152=5,入力項目!$S$4,0),0) +
IF(AND(T152&gt;=1,T152&lt;=15),IF($D152=12,入力項目!$S$5,0),0) +
IF(AND(入力項目!$S$7=$A152,入力項目!$S$8=$D152),子育て関連マスタ!$C$14,0) +
IFERROR(IF(AND(YEAR(EDATE(DATE(入力項目!$S$7,入力項目!$S$8,1),1))=$A152,MONTH(EDATE(DATE(入力項目!$S$7,入力項目!$S$8,1),1))=$D152),子育て関連マスタ!$C$15,0),0) +
IF(AND(OR(T152=3,T152=5,T152=7),$D152=11),子育て関連マスタ!$C$17,0) +
IF(AND(T152=20,$D152=1),子育て関連マスタ!$C$18,0) +
IF(AND(T152=20,$D152=1),
IFERROR(_xlfn.IFS(
入力項目!$S$10="男",子育て関連マスタ!$C$18,
入力項目!$S$10="女",子育て関連マスタ!$C$19
),0),0
) +
IF(AND(T152&gt;=入力項目!$S$18,T152&lt;=入力項目!$S$19),入力項目!$S$20,0) +
IF(AND(T152&gt;=入力項目!$S$21,T152&lt;=入力項目!$S$22),入力項目!$S$23,0) +
IF(AND(T152&gt;=入力項目!$S$24,T152&lt;=入力項目!$S$25),入力項目!$S$26,0)
)</f>
        <v>0</v>
      </c>
      <c r="AI152">
        <f ca="1">-(
_xlfn.IFS(
U152&lt;=入力項目!$S$11,0,
AND(U152&gt;=入力項目!$S$11+1,U152&lt;=3),IFERROR(VLOOKUP(入力項目!$S$12,子育て関連マスタ!$I$4:$M$5,4,FALSE),0),
AND(U152&gt;=4,U152&lt;=6),IFERROR(VLOOKUP(入力項目!$S$13,子育て関連マスタ!$I$9:$M$12,4,FALSE),0),
AND(U152&gt;=7,U152&lt;=12),IFERROR(VLOOKUP(入力項目!$S$14,子育て関連マスタ!$I$16:$M$17,4,FALSE),0),
AND(U152&gt;=13,U152&lt;=15),IFERROR(VLOOKUP(入力項目!$S$15,子育て関連マスタ!$I$21:$M$22,4,FALSE),0),
AND(U152&gt;=16,U152&lt;=18),IFERROR(VLOOKUP(入力項目!$S$16,子育て関連マスタ!$I$26:$M$28,4,FALSE),0),
AND(U152&gt;=19,U152&lt;=20,入力項目!$S$16="高専"),IFERROR(VLOOKUP(入力項目!$S$16,子育て関連マスタ!$I$26:$M$28,4,FALSE),0),
AND(U152&gt;=19,U152&lt;=20,入力項目!$S$16&lt;&gt;"高専"),IFERROR(VLOOKUP(入力項目!$S$17,子育て関連マスタ!$I$32:$M$37,4,FALSE),0),
AND(U152&gt;=21,U152&lt;=22,入力項目!$S$16="高専"),IFERROR(VLOOKUP(入力項目!$S$17,子育て関連マスタ!$I$32:$M$34,4,FALSE),0),
AND(U152&gt;=21,U152&lt;=22,入力項目!$S$16&lt;&gt;"高専"),IFERROR(VLOOKUP(入力項目!$S$17,子育て関連マスタ!$I$32:$M$34,4,FALSE),0),
U152&gt;=23,0
) +
IF($D152=4,
  IFERROR(_xlfn.IFS(
  U152&lt;=入力項目!$S$11,0,
  AND(U152=入力項目!$S$11),IFERROR(VLOOKUP(入力項目!$S$12,子育て関連マスタ!$I$4:$M$5,2,FALSE),0),
  AND(U152=4),IFERROR(VLOOKUP(入力項目!$S$13,子育て関連マスタ!$I$9:$M$12,2,FALSE),0),
  AND(U152=7),IFERROR(VLOOKUP(入力項目!$S$14,子育て関連マスタ!$I$16:$M$17,2,FALSE),0),
  AND(U152=13),IFERROR(VLOOKUP(入力項目!$S$15,子育て関連マスタ!$I$21:$M$22,2,FALSE),0),
  AND(U152=16),IFERROR(VLOOKUP(入力項目!$S$16,子育て関連マスタ!$I$26:$M$28,2,FALSE),0),
  AND(U152=19,入力項目!$S$16&lt;&gt;"高専"),IFERROR(VLOOKUP(入力項目!$S$17,子育て関連マスタ!$I$32:$M$37,2,FALSE),0),
  AND(U152=21,入力項目!$S$16="高専"),IFERROR(VLOOKUP(入力項目!$S$17,子育て関連マスタ!$I$32:$M$37,2,FALSE),0),
  U152&gt;=22,0
  ),0),0
) +
IF(AND(U152&gt;=1,U152&lt;=15),IF($D152=入力項目!$S$8,入力項目!$S$3,0),0) +
IF(AND(U152&gt;=1,U152&lt;=15),IF($D152=5,入力項目!$S$4,0),0) +
IF(AND(U152&gt;=1,U152&lt;=15),IF($D152=12,入力項目!$S$5,0),0) +
IF(AND(入力項目!$S$7=$A152,入力項目!$S$8=$D152),子育て関連マスタ!$C$14,0) +
IFERROR(IF(AND(YEAR(EDATE(DATE(入力項目!$S$7,入力項目!$S$8,1),1))=$A152,MONTH(EDATE(DATE(入力項目!$S$7,入力項目!$S$8,1),1))=$D152),子育て関連マスタ!$C$15,0),0) +
IF(AND(OR(U152=3,U152=5,U152=7),$D152=11),子育て関連マスタ!$C$17,0) +
IF(AND(U152=20,$D152=1),子育て関連マスタ!$C$18,0) +
IF(AND(U152=20,$D152=1),
IFERROR(_xlfn.IFS(
入力項目!$S$10="男",子育て関連マスタ!$C$18,
入力項目!$S$10="女",子育て関連マスタ!$C$19
),0),0
) +
IF(AND(U152&gt;=入力項目!$S$18,U152&lt;=入力項目!$S$19),入力項目!$S$20,0) +
IF(AND(U152&gt;=入力項目!$S$21,U152&lt;=入力項目!$S$22),入力項目!$S$23,0) +
IF(AND(U152&gt;=入力項目!$S$24,U152&lt;=入力項目!$S$25),入力項目!$S$26,0)
)</f>
        <v>0</v>
      </c>
      <c r="AJ152" s="10">
        <f ca="1">-VLOOKUP($D152,月別収支!$A$2:$H$13,7,FALSE)</f>
        <v>-20000</v>
      </c>
    </row>
    <row r="153" spans="1:36" x14ac:dyDescent="0.4">
      <c r="A153">
        <f t="shared" ca="1" si="37"/>
        <v>2037</v>
      </c>
      <c r="B153">
        <f t="shared" ca="1" si="44"/>
        <v>2036</v>
      </c>
      <c r="C153">
        <f t="shared" ca="1" si="45"/>
        <v>13</v>
      </c>
      <c r="D153">
        <f t="shared" ca="1" si="38"/>
        <v>3</v>
      </c>
      <c r="E153" t="str">
        <f t="shared" ca="1" si="39"/>
        <v>2037年3月</v>
      </c>
      <c r="F153">
        <f ca="1">IF(OR(入力項目!$N$5&lt;$A153,AND(入力項目!$N$5=$A153,入力項目!$N$6&lt;$D153)),IF(F152=0,1,IF(G153=12,F152+1,F152)),0)</f>
        <v>12</v>
      </c>
      <c r="G153">
        <f ca="1">IF(OR(入力項目!$N$5&lt;$A153,AND(入力項目!$N$5=$A153,入力項目!$N$6&lt;$D153)),IF(G152=12,1,G152+1),0)</f>
        <v>5</v>
      </c>
      <c r="H153" t="str">
        <f t="shared" ca="1" si="40"/>
        <v>12_5</v>
      </c>
      <c r="I153">
        <f ca="1">IF(
  IFERROR(AND($C153&gt;0,MOD($C153,入力項目!$N$22)=0,$D153=入力項目!$N$23), FALSE),
  1,
  IF(
    AND(I152&gt;0,J152=12),
    IF(I152=入力項目!$N$28, 0, I152+1),
    I152
  )
)</f>
        <v>3</v>
      </c>
      <c r="J153">
        <f ca="1">IF($D153=入力項目!$N$23,1,IFERROR(J152+1,1))</f>
        <v>10</v>
      </c>
      <c r="K153" t="str">
        <f t="shared" ca="1" si="41"/>
        <v>3_10</v>
      </c>
      <c r="L153">
        <f ca="1">L152+IF(入力項目!$D$4=$D153,1,0)</f>
        <v>41</v>
      </c>
      <c r="M153" t="str">
        <f t="shared" ca="1" si="42"/>
        <v>41歳</v>
      </c>
      <c r="N153">
        <f t="shared" ca="1" si="46"/>
        <v>42</v>
      </c>
      <c r="O153" t="str">
        <f t="shared" ca="1" si="43"/>
        <v>42歳</v>
      </c>
      <c r="P153">
        <f t="shared" ca="1" si="47"/>
        <v>16</v>
      </c>
      <c r="Q153">
        <f t="shared" ca="1" si="48"/>
        <v>14</v>
      </c>
      <c r="R153">
        <f t="shared" ca="1" si="49"/>
        <v>2037</v>
      </c>
      <c r="S153">
        <f t="shared" ca="1" si="50"/>
        <v>2037</v>
      </c>
      <c r="T153">
        <f t="shared" ca="1" si="51"/>
        <v>2037</v>
      </c>
      <c r="U153">
        <f t="shared" ca="1" si="52"/>
        <v>2037</v>
      </c>
      <c r="V153" s="10">
        <f t="shared" ca="1" si="53"/>
        <v>17029065</v>
      </c>
      <c r="W153" s="10">
        <f ca="1">IF($L153&lt;その他マスタ!$B$1,VLOOKUP($D153,月別収支!$A$2:$H$13,2,FALSE),その他マスタ!$B$3)+IF(AND($L153=その他マスタ!$B$1,入力項目!$I$9="あり",$D153=入力項目!$D$4),その他マスタ!$B$2,0)</f>
        <v>300000</v>
      </c>
      <c r="X153" s="10">
        <f ca="1">-IF(入力項目!$K$5=TRUE,
IF($F153+$G153&lt;3,VLOOKUP($D153,月別収支!$A$2:$H$13,8,FALSE),0)+IFERROR(VLOOKUP($H153,住宅ローン計算!C:P,13,FALSE),0)+IF($F153&gt;1,IF(OR($G153=3,$G153=6,$G153=9,$G153=12),ROUNDUP(入力項目!$N$18/4,0),0),0),
VLOOKUP($D153,月別収支!$A$2:$H$13,8,FALSE))</f>
        <v>-53590</v>
      </c>
      <c r="Y153" s="10">
        <f ca="1">-VLOOKUP($D153,月別収支!$A$2:$H$13,3,FALSE)</f>
        <v>-75000</v>
      </c>
      <c r="Z153" s="10">
        <f ca="1">-VLOOKUP($D153,月別収支!$A$2:$H$13,4,FALSE)</f>
        <v>-27000</v>
      </c>
      <c r="AA153" s="10">
        <f ca="1">-VLOOKUP($D153,月別収支!$A$2:$H$13,6,FALSE)</f>
        <v>-10000</v>
      </c>
      <c r="AB153" s="10">
        <f ca="1">-(
VLOOKUP($D153,月別収支!$A$2:$H$13,5,FALSE)+IF(AND(入力項目!$I$27&lt;=$A153,ISEVEN($A153-入力項目!$I$27),入力項目!$I$28=$D153),入力項目!$I$26,0)
+IF(入力項目!$K$26=TRUE,
IFERROR(VLOOKUP($K153,マイカーローン計算!C:P,13,FALSE),0),
IFERROR(
  IF(AND($C153&gt;0,MOD($C153,入力項目!$N$22)=0,$D153=入力項目!$N$23),入力項目!$N$24,0),
 0
)
)
)</f>
        <v>-20000</v>
      </c>
      <c r="AC153" s="10">
        <f ca="1">-IF($A153&lt;入力項目!$N$33,入力項目!$N$35,IF(AND($A153=入力項目!$N$33,$D153&lt;=入力項目!$N$34),入力項目!$N$35,0))</f>
        <v>0</v>
      </c>
      <c r="AD153">
        <f ca="1">-(
_xlfn.IFS(
P153&lt;=入力項目!$S$11,0,
AND(P153&gt;=入力項目!$S$11+1,P153&lt;=3),IFERROR(VLOOKUP(入力項目!$S$12,子育て関連マスタ!$I$4:$M$5,4,FALSE),0),
AND(P153&gt;=4,P153&lt;=6),IFERROR(VLOOKUP(入力項目!$S$13,子育て関連マスタ!$I$9:$M$12,4,FALSE),0),
AND(P153&gt;=7,P153&lt;=12),IFERROR(VLOOKUP(入力項目!$S$14,子育て関連マスタ!$I$16:$M$17,4,FALSE),0),
AND(P153&gt;=13,P153&lt;=15),IFERROR(VLOOKUP(入力項目!$S$15,子育て関連マスタ!$I$21:$M$22,4,FALSE),0),
AND(P153&gt;=16,P153&lt;=18),IFERROR(VLOOKUP(入力項目!$S$16,子育て関連マスタ!$I$26:$M$28,4,FALSE),0),
AND(P153&gt;=19,P153&lt;=20,入力項目!$S$16="高専"),IFERROR(VLOOKUP(入力項目!$S$16,子育て関連マスタ!$I$26:$M$28,4,FALSE),0),
AND(P153&gt;=19,P153&lt;=20,入力項目!$S$16&lt;&gt;"高専"),IFERROR(VLOOKUP(入力項目!$S$17,子育て関連マスタ!$I$32:$M$37,4,FALSE),0),
AND(P153&gt;=21,P153&lt;=22,入力項目!$S$16="高専"),IFERROR(VLOOKUP(入力項目!$S$17,子育て関連マスタ!$I$32:$M$34,4,FALSE),0),
AND(P153&gt;=21,P153&lt;=22,入力項目!$S$16&lt;&gt;"高専"),IFERROR(VLOOKUP(入力項目!$S$17,子育て関連マスタ!$I$32:$M$34,4,FALSE),0),
P153&gt;=23,0
) +
IF($D153=4,
  IFERROR(_xlfn.IFS(
  P153&lt;=入力項目!$S$11,0,
  AND(P153=入力項目!$S$11),IFERROR(VLOOKUP(入力項目!$S$12,子育て関連マスタ!$I$4:$M$5,2,FALSE),0),
  AND(P153=4),IFERROR(VLOOKUP(入力項目!$S$13,子育て関連マスタ!$I$9:$M$12,2,FALSE),0),
  AND(P153=7),IFERROR(VLOOKUP(入力項目!$S$14,子育て関連マスタ!$I$16:$M$17,2,FALSE),0),
  AND(P153=13),IFERROR(VLOOKUP(入力項目!$S$15,子育て関連マスタ!$I$21:$M$22,2,FALSE),0),
  AND(P153=16),IFERROR(VLOOKUP(入力項目!$S$16,子育て関連マスタ!$I$26:$M$28,2,FALSE),0),
  AND(P153=19,入力項目!$S$16&lt;&gt;"高専"),IFERROR(VLOOKUP(入力項目!$S$17,子育て関連マスタ!$I$32:$M$37,2,FALSE),0),
  AND(P153=21,入力項目!$S$16="高専"),IFERROR(VLOOKUP(入力項目!$S$17,子育て関連マスタ!$I$32:$M$37,2,FALSE),0),
  P153&gt;=22,0
  ),0),0
) +
IF(AND(P153&gt;=1,P153&lt;=15),IF($D153=入力項目!$S$8,入力項目!$S$3,0),0) +
IF(AND(P153&gt;=1,P153&lt;=15),IF($D153=5,入力項目!$S$4,0),0) +
IF(AND(P153&gt;=1,P153&lt;=15),IF($D153=12,入力項目!$S$5,0),0) +
IF(AND(入力項目!$S$7=$A153,入力項目!$S$8=$D153),子育て関連マスタ!$C$14,0) +
IFERROR(IF(AND(YEAR(EDATE(DATE(入力項目!$S$7,入力項目!$S$8,1),1))=$A153,MONTH(EDATE(DATE(入力項目!$S$7,入力項目!$S$8,1),1))=$D153),子育て関連マスタ!$C$15,0),0) +
IF(AND(OR(P153=3,P153=5,P153=7),$D153=11),子育て関連マスタ!$C$17,0) +
IF(AND(P153=20,$D153=1),子育て関連マスタ!$C$18,0) +
IF(AND(P153=20,$D153=1),
IFERROR(_xlfn.IFS(
入力項目!$S$10="男",子育て関連マスタ!$C$18,
入力項目!$S$10="女",子育て関連マスタ!$C$19
),0),0
) +
IF(AND(P153&gt;=入力項目!$S$18,P153&lt;=入力項目!$S$19),入力項目!$S$20,0) +
IF(AND(P153&gt;=入力項目!$S$21,P153&lt;=入力項目!$S$22),入力項目!$S$23,0) +
IF(AND(P153&gt;=入力項目!$S$24,P153&lt;=入力項目!$S$25),入力項目!$S$26,0)
)</f>
        <v>-45000</v>
      </c>
      <c r="AE153">
        <f ca="1">-(
_xlfn.IFS(
Q153&lt;=入力項目!$S$11,0,
AND(Q153&gt;=入力項目!$S$11+1,Q153&lt;=3),IFERROR(VLOOKUP(入力項目!$S$12,子育て関連マスタ!$I$4:$M$5,4,FALSE),0),
AND(Q153&gt;=4,Q153&lt;=6),IFERROR(VLOOKUP(入力項目!$S$13,子育て関連マスタ!$I$9:$M$12,4,FALSE),0),
AND(Q153&gt;=7,Q153&lt;=12),IFERROR(VLOOKUP(入力項目!$S$14,子育て関連マスタ!$I$16:$M$17,4,FALSE),0),
AND(Q153&gt;=13,Q153&lt;=15),IFERROR(VLOOKUP(入力項目!$S$15,子育て関連マスタ!$I$21:$M$22,4,FALSE),0),
AND(Q153&gt;=16,Q153&lt;=18),IFERROR(VLOOKUP(入力項目!$S$16,子育て関連マスタ!$I$26:$M$28,4,FALSE),0),
AND(Q153&gt;=19,Q153&lt;=20,入力項目!$S$16="高専"),IFERROR(VLOOKUP(入力項目!$S$16,子育て関連マスタ!$I$26:$M$28,4,FALSE),0),
AND(Q153&gt;=19,Q153&lt;=20,入力項目!$S$16&lt;&gt;"高専"),IFERROR(VLOOKUP(入力項目!$S$17,子育て関連マスタ!$I$32:$M$37,4,FALSE),0),
AND(Q153&gt;=21,Q153&lt;=22,入力項目!$S$16="高専"),IFERROR(VLOOKUP(入力項目!$S$17,子育て関連マスタ!$I$32:$M$34,4,FALSE),0),
AND(Q153&gt;=21,Q153&lt;=22,入力項目!$S$16&lt;&gt;"高専"),IFERROR(VLOOKUP(入力項目!$S$17,子育て関連マスタ!$I$32:$M$34,4,FALSE),0),
Q153&gt;=23,0
) +
IF($D153=4,
  IFERROR(_xlfn.IFS(
  Q153&lt;=入力項目!$S$11,0,
  AND(Q153=入力項目!$S$11),IFERROR(VLOOKUP(入力項目!$S$12,子育て関連マスタ!$I$4:$M$5,2,FALSE),0),
  AND(Q153=4),IFERROR(VLOOKUP(入力項目!$S$13,子育て関連マスタ!$I$9:$M$12,2,FALSE),0),
  AND(Q153=7),IFERROR(VLOOKUP(入力項目!$S$14,子育て関連マスタ!$I$16:$M$17,2,FALSE),0),
  AND(Q153=13),IFERROR(VLOOKUP(入力項目!$S$15,子育て関連マスタ!$I$21:$M$22,2,FALSE),0),
  AND(Q153=16),IFERROR(VLOOKUP(入力項目!$S$16,子育て関連マスタ!$I$26:$M$28,2,FALSE),0),
  AND(Q153=19,入力項目!$S$16&lt;&gt;"高専"),IFERROR(VLOOKUP(入力項目!$S$17,子育て関連マスタ!$I$32:$M$37,2,FALSE),0),
  AND(Q153=21,入力項目!$S$16="高専"),IFERROR(VLOOKUP(入力項目!$S$17,子育て関連マスタ!$I$32:$M$37,2,FALSE),0),
  Q153&gt;=22,0
  ),0),0
) +
IF(AND(Q153&gt;=1,Q153&lt;=15),IF($D153=入力項目!$S$8,入力項目!$S$3,0),0) +
IF(AND(Q153&gt;=1,Q153&lt;=15),IF($D153=5,入力項目!$S$4,0),0) +
IF(AND(Q153&gt;=1,Q153&lt;=15),IF($D153=12,入力項目!$S$5,0),0) +
IF(AND(入力項目!$S$7=$A153,入力項目!$S$8=$D153),子育て関連マスタ!$C$14,0) +
IFERROR(IF(AND(YEAR(EDATE(DATE(入力項目!$S$7,入力項目!$S$8,1),1))=$A153,MONTH(EDATE(DATE(入力項目!$S$7,入力項目!$S$8,1),1))=$D153),子育て関連マスタ!$C$15,0),0) +
IF(AND(OR(Q153=3,Q153=5,Q153=7),$D153=11),子育て関連マスタ!$C$17,0) +
IF(AND(Q153=20,$D153=1),子育て関連マスタ!$C$18,0) +
IF(AND(Q153=20,$D153=1),
IFERROR(_xlfn.IFS(
入力項目!$S$10="男",子育て関連マスタ!$C$18,
入力項目!$S$10="女",子育て関連マスタ!$C$19
),0),0
) +
IF(AND(Q153&gt;=入力項目!$S$18,Q153&lt;=入力項目!$S$19),入力項目!$S$20,0) +
IF(AND(Q153&gt;=入力項目!$S$21,Q153&lt;=入力項目!$S$22),入力項目!$S$23,0) +
IF(AND(Q153&gt;=入力項目!$S$24,Q153&lt;=入力項目!$S$25),入力項目!$S$26,0)
)</f>
        <v>-45000</v>
      </c>
      <c r="AF153">
        <f ca="1">-(
_xlfn.IFS(
R153&lt;=入力項目!$S$11,0,
AND(R153&gt;=入力項目!$S$11+1,R153&lt;=3),IFERROR(VLOOKUP(入力項目!$S$12,子育て関連マスタ!$I$4:$M$5,4,FALSE),0),
AND(R153&gt;=4,R153&lt;=6),IFERROR(VLOOKUP(入力項目!$S$13,子育て関連マスタ!$I$9:$M$12,4,FALSE),0),
AND(R153&gt;=7,R153&lt;=12),IFERROR(VLOOKUP(入力項目!$S$14,子育て関連マスタ!$I$16:$M$17,4,FALSE),0),
AND(R153&gt;=13,R153&lt;=15),IFERROR(VLOOKUP(入力項目!$S$15,子育て関連マスタ!$I$21:$M$22,4,FALSE),0),
AND(R153&gt;=16,R153&lt;=18),IFERROR(VLOOKUP(入力項目!$S$16,子育て関連マスタ!$I$26:$M$28,4,FALSE),0),
AND(R153&gt;=19,R153&lt;=20,入力項目!$S$16="高専"),IFERROR(VLOOKUP(入力項目!$S$16,子育て関連マスタ!$I$26:$M$28,4,FALSE),0),
AND(R153&gt;=19,R153&lt;=20,入力項目!$S$16&lt;&gt;"高専"),IFERROR(VLOOKUP(入力項目!$S$17,子育て関連マスタ!$I$32:$M$37,4,FALSE),0),
AND(R153&gt;=21,R153&lt;=22,入力項目!$S$16="高専"),IFERROR(VLOOKUP(入力項目!$S$17,子育て関連マスタ!$I$32:$M$34,4,FALSE),0),
AND(R153&gt;=21,R153&lt;=22,入力項目!$S$16&lt;&gt;"高専"),IFERROR(VLOOKUP(入力項目!$S$17,子育て関連マスタ!$I$32:$M$34,4,FALSE),0),
R153&gt;=23,0
) +
IF($D153=4,
  IFERROR(_xlfn.IFS(
  R153&lt;=入力項目!$S$11,0,
  AND(R153=入力項目!$S$11),IFERROR(VLOOKUP(入力項目!$S$12,子育て関連マスタ!$I$4:$M$5,2,FALSE),0),
  AND(R153=4),IFERROR(VLOOKUP(入力項目!$S$13,子育て関連マスタ!$I$9:$M$12,2,FALSE),0),
  AND(R153=7),IFERROR(VLOOKUP(入力項目!$S$14,子育て関連マスタ!$I$16:$M$17,2,FALSE),0),
  AND(R153=13),IFERROR(VLOOKUP(入力項目!$S$15,子育て関連マスタ!$I$21:$M$22,2,FALSE),0),
  AND(R153=16),IFERROR(VLOOKUP(入力項目!$S$16,子育て関連マスタ!$I$26:$M$28,2,FALSE),0),
  AND(R153=19,入力項目!$S$16&lt;&gt;"高専"),IFERROR(VLOOKUP(入力項目!$S$17,子育て関連マスタ!$I$32:$M$37,2,FALSE),0),
  AND(R153=21,入力項目!$S$16="高専"),IFERROR(VLOOKUP(入力項目!$S$17,子育て関連マスタ!$I$32:$M$37,2,FALSE),0),
  R153&gt;=22,0
  ),0),0
) +
IF(AND(R153&gt;=1,R153&lt;=15),IF($D153=入力項目!$S$8,入力項目!$S$3,0),0) +
IF(AND(R153&gt;=1,R153&lt;=15),IF($D153=5,入力項目!$S$4,0),0) +
IF(AND(R153&gt;=1,R153&lt;=15),IF($D153=12,入力項目!$S$5,0),0) +
IF(AND(入力項目!$S$7=$A153,入力項目!$S$8=$D153),子育て関連マスタ!$C$14,0) +
IFERROR(IF(AND(YEAR(EDATE(DATE(入力項目!$S$7,入力項目!$S$8,1),1))=$A153,MONTH(EDATE(DATE(入力項目!$S$7,入力項目!$S$8,1),1))=$D153),子育て関連マスタ!$C$15,0),0) +
IF(AND(OR(R153=3,R153=5,R153=7),$D153=11),子育て関連マスタ!$C$17,0) +
IF(AND(R153=20,$D153=1),子育て関連マスタ!$C$18,0) +
IF(AND(R153=20,$D153=1),
IFERROR(_xlfn.IFS(
入力項目!$S$10="男",子育て関連マスタ!$C$18,
入力項目!$S$10="女",子育て関連マスタ!$C$19
),0),0
) +
IF(AND(R153&gt;=入力項目!$S$18,R153&lt;=入力項目!$S$19),入力項目!$S$20,0) +
IF(AND(R153&gt;=入力項目!$S$21,R153&lt;=入力項目!$S$22),入力項目!$S$23,0) +
IF(AND(R153&gt;=入力項目!$S$24,R153&lt;=入力項目!$S$25),入力項目!$S$26,0)
)</f>
        <v>0</v>
      </c>
      <c r="AG153">
        <f ca="1">-(
_xlfn.IFS(
S153&lt;=入力項目!$S$11,0,
AND(S153&gt;=入力項目!$S$11+1,S153&lt;=3),IFERROR(VLOOKUP(入力項目!$S$12,子育て関連マスタ!$I$4:$M$5,4,FALSE),0),
AND(S153&gt;=4,S153&lt;=6),IFERROR(VLOOKUP(入力項目!$S$13,子育て関連マスタ!$I$9:$M$12,4,FALSE),0),
AND(S153&gt;=7,S153&lt;=12),IFERROR(VLOOKUP(入力項目!$S$14,子育て関連マスタ!$I$16:$M$17,4,FALSE),0),
AND(S153&gt;=13,S153&lt;=15),IFERROR(VLOOKUP(入力項目!$S$15,子育て関連マスタ!$I$21:$M$22,4,FALSE),0),
AND(S153&gt;=16,S153&lt;=18),IFERROR(VLOOKUP(入力項目!$S$16,子育て関連マスタ!$I$26:$M$28,4,FALSE),0),
AND(S153&gt;=19,S153&lt;=20,入力項目!$S$16="高専"),IFERROR(VLOOKUP(入力項目!$S$16,子育て関連マスタ!$I$26:$M$28,4,FALSE),0),
AND(S153&gt;=19,S153&lt;=20,入力項目!$S$16&lt;&gt;"高専"),IFERROR(VLOOKUP(入力項目!$S$17,子育て関連マスタ!$I$32:$M$37,4,FALSE),0),
AND(S153&gt;=21,S153&lt;=22,入力項目!$S$16="高専"),IFERROR(VLOOKUP(入力項目!$S$17,子育て関連マスタ!$I$32:$M$34,4,FALSE),0),
AND(S153&gt;=21,S153&lt;=22,入力項目!$S$16&lt;&gt;"高専"),IFERROR(VLOOKUP(入力項目!$S$17,子育て関連マスタ!$I$32:$M$34,4,FALSE),0),
S153&gt;=23,0
) +
IF($D153=4,
  IFERROR(_xlfn.IFS(
  S153&lt;=入力項目!$S$11,0,
  AND(S153=入力項目!$S$11),IFERROR(VLOOKUP(入力項目!$S$12,子育て関連マスタ!$I$4:$M$5,2,FALSE),0),
  AND(S153=4),IFERROR(VLOOKUP(入力項目!$S$13,子育て関連マスタ!$I$9:$M$12,2,FALSE),0),
  AND(S153=7),IFERROR(VLOOKUP(入力項目!$S$14,子育て関連マスタ!$I$16:$M$17,2,FALSE),0),
  AND(S153=13),IFERROR(VLOOKUP(入力項目!$S$15,子育て関連マスタ!$I$21:$M$22,2,FALSE),0),
  AND(S153=16),IFERROR(VLOOKUP(入力項目!$S$16,子育て関連マスタ!$I$26:$M$28,2,FALSE),0),
  AND(S153=19,入力項目!$S$16&lt;&gt;"高専"),IFERROR(VLOOKUP(入力項目!$S$17,子育て関連マスタ!$I$32:$M$37,2,FALSE),0),
  AND(S153=21,入力項目!$S$16="高専"),IFERROR(VLOOKUP(入力項目!$S$17,子育て関連マスタ!$I$32:$M$37,2,FALSE),0),
  S153&gt;=22,0
  ),0),0
) +
IF(AND(S153&gt;=1,S153&lt;=15),IF($D153=入力項目!$S$8,入力項目!$S$3,0),0) +
IF(AND(S153&gt;=1,S153&lt;=15),IF($D153=5,入力項目!$S$4,0),0) +
IF(AND(S153&gt;=1,S153&lt;=15),IF($D153=12,入力項目!$S$5,0),0) +
IF(AND(入力項目!$S$7=$A153,入力項目!$S$8=$D153),子育て関連マスタ!$C$14,0) +
IFERROR(IF(AND(YEAR(EDATE(DATE(入力項目!$S$7,入力項目!$S$8,1),1))=$A153,MONTH(EDATE(DATE(入力項目!$S$7,入力項目!$S$8,1),1))=$D153),子育て関連マスタ!$C$15,0),0) +
IF(AND(OR(S153=3,S153=5,S153=7),$D153=11),子育て関連マスタ!$C$17,0) +
IF(AND(S153=20,$D153=1),子育て関連マスタ!$C$18,0) +
IF(AND(S153=20,$D153=1),
IFERROR(_xlfn.IFS(
入力項目!$S$10="男",子育て関連マスタ!$C$18,
入力項目!$S$10="女",子育て関連マスタ!$C$19
),0),0
) +
IF(AND(S153&gt;=入力項目!$S$18,S153&lt;=入力項目!$S$19),入力項目!$S$20,0) +
IF(AND(S153&gt;=入力項目!$S$21,S153&lt;=入力項目!$S$22),入力項目!$S$23,0) +
IF(AND(S153&gt;=入力項目!$S$24,S153&lt;=入力項目!$S$25),入力項目!$S$26,0)
)</f>
        <v>0</v>
      </c>
      <c r="AH153">
        <f ca="1">-(
_xlfn.IFS(
T153&lt;=入力項目!$S$11,0,
AND(T153&gt;=入力項目!$S$11+1,T153&lt;=3),IFERROR(VLOOKUP(入力項目!$S$12,子育て関連マスタ!$I$4:$M$5,4,FALSE),0),
AND(T153&gt;=4,T153&lt;=6),IFERROR(VLOOKUP(入力項目!$S$13,子育て関連マスタ!$I$9:$M$12,4,FALSE),0),
AND(T153&gt;=7,T153&lt;=12),IFERROR(VLOOKUP(入力項目!$S$14,子育て関連マスタ!$I$16:$M$17,4,FALSE),0),
AND(T153&gt;=13,T153&lt;=15),IFERROR(VLOOKUP(入力項目!$S$15,子育て関連マスタ!$I$21:$M$22,4,FALSE),0),
AND(T153&gt;=16,T153&lt;=18),IFERROR(VLOOKUP(入力項目!$S$16,子育て関連マスタ!$I$26:$M$28,4,FALSE),0),
AND(T153&gt;=19,T153&lt;=20,入力項目!$S$16="高専"),IFERROR(VLOOKUP(入力項目!$S$16,子育て関連マスタ!$I$26:$M$28,4,FALSE),0),
AND(T153&gt;=19,T153&lt;=20,入力項目!$S$16&lt;&gt;"高専"),IFERROR(VLOOKUP(入力項目!$S$17,子育て関連マスタ!$I$32:$M$37,4,FALSE),0),
AND(T153&gt;=21,T153&lt;=22,入力項目!$S$16="高専"),IFERROR(VLOOKUP(入力項目!$S$17,子育て関連マスタ!$I$32:$M$34,4,FALSE),0),
AND(T153&gt;=21,T153&lt;=22,入力項目!$S$16&lt;&gt;"高専"),IFERROR(VLOOKUP(入力項目!$S$17,子育て関連マスタ!$I$32:$M$34,4,FALSE),0),
T153&gt;=23,0
) +
IF($D153=4,
  IFERROR(_xlfn.IFS(
  T153&lt;=入力項目!$S$11,0,
  AND(T153=入力項目!$S$11),IFERROR(VLOOKUP(入力項目!$S$12,子育て関連マスタ!$I$4:$M$5,2,FALSE),0),
  AND(T153=4),IFERROR(VLOOKUP(入力項目!$S$13,子育て関連マスタ!$I$9:$M$12,2,FALSE),0),
  AND(T153=7),IFERROR(VLOOKUP(入力項目!$S$14,子育て関連マスタ!$I$16:$M$17,2,FALSE),0),
  AND(T153=13),IFERROR(VLOOKUP(入力項目!$S$15,子育て関連マスタ!$I$21:$M$22,2,FALSE),0),
  AND(T153=16),IFERROR(VLOOKUP(入力項目!$S$16,子育て関連マスタ!$I$26:$M$28,2,FALSE),0),
  AND(T153=19,入力項目!$S$16&lt;&gt;"高専"),IFERROR(VLOOKUP(入力項目!$S$17,子育て関連マスタ!$I$32:$M$37,2,FALSE),0),
  AND(T153=21,入力項目!$S$16="高専"),IFERROR(VLOOKUP(入力項目!$S$17,子育て関連マスタ!$I$32:$M$37,2,FALSE),0),
  T153&gt;=22,0
  ),0),0
) +
IF(AND(T153&gt;=1,T153&lt;=15),IF($D153=入力項目!$S$8,入力項目!$S$3,0),0) +
IF(AND(T153&gt;=1,T153&lt;=15),IF($D153=5,入力項目!$S$4,0),0) +
IF(AND(T153&gt;=1,T153&lt;=15),IF($D153=12,入力項目!$S$5,0),0) +
IF(AND(入力項目!$S$7=$A153,入力項目!$S$8=$D153),子育て関連マスタ!$C$14,0) +
IFERROR(IF(AND(YEAR(EDATE(DATE(入力項目!$S$7,入力項目!$S$8,1),1))=$A153,MONTH(EDATE(DATE(入力項目!$S$7,入力項目!$S$8,1),1))=$D153),子育て関連マスタ!$C$15,0),0) +
IF(AND(OR(T153=3,T153=5,T153=7),$D153=11),子育て関連マスタ!$C$17,0) +
IF(AND(T153=20,$D153=1),子育て関連マスタ!$C$18,0) +
IF(AND(T153=20,$D153=1),
IFERROR(_xlfn.IFS(
入力項目!$S$10="男",子育て関連マスタ!$C$18,
入力項目!$S$10="女",子育て関連マスタ!$C$19
),0),0
) +
IF(AND(T153&gt;=入力項目!$S$18,T153&lt;=入力項目!$S$19),入力項目!$S$20,0) +
IF(AND(T153&gt;=入力項目!$S$21,T153&lt;=入力項目!$S$22),入力項目!$S$23,0) +
IF(AND(T153&gt;=入力項目!$S$24,T153&lt;=入力項目!$S$25),入力項目!$S$26,0)
)</f>
        <v>0</v>
      </c>
      <c r="AI153">
        <f ca="1">-(
_xlfn.IFS(
U153&lt;=入力項目!$S$11,0,
AND(U153&gt;=入力項目!$S$11+1,U153&lt;=3),IFERROR(VLOOKUP(入力項目!$S$12,子育て関連マスタ!$I$4:$M$5,4,FALSE),0),
AND(U153&gt;=4,U153&lt;=6),IFERROR(VLOOKUP(入力項目!$S$13,子育て関連マスタ!$I$9:$M$12,4,FALSE),0),
AND(U153&gt;=7,U153&lt;=12),IFERROR(VLOOKUP(入力項目!$S$14,子育て関連マスタ!$I$16:$M$17,4,FALSE),0),
AND(U153&gt;=13,U153&lt;=15),IFERROR(VLOOKUP(入力項目!$S$15,子育て関連マスタ!$I$21:$M$22,4,FALSE),0),
AND(U153&gt;=16,U153&lt;=18),IFERROR(VLOOKUP(入力項目!$S$16,子育て関連マスタ!$I$26:$M$28,4,FALSE),0),
AND(U153&gt;=19,U153&lt;=20,入力項目!$S$16="高専"),IFERROR(VLOOKUP(入力項目!$S$16,子育て関連マスタ!$I$26:$M$28,4,FALSE),0),
AND(U153&gt;=19,U153&lt;=20,入力項目!$S$16&lt;&gt;"高専"),IFERROR(VLOOKUP(入力項目!$S$17,子育て関連マスタ!$I$32:$M$37,4,FALSE),0),
AND(U153&gt;=21,U153&lt;=22,入力項目!$S$16="高専"),IFERROR(VLOOKUP(入力項目!$S$17,子育て関連マスタ!$I$32:$M$34,4,FALSE),0),
AND(U153&gt;=21,U153&lt;=22,入力項目!$S$16&lt;&gt;"高専"),IFERROR(VLOOKUP(入力項目!$S$17,子育て関連マスタ!$I$32:$M$34,4,FALSE),0),
U153&gt;=23,0
) +
IF($D153=4,
  IFERROR(_xlfn.IFS(
  U153&lt;=入力項目!$S$11,0,
  AND(U153=入力項目!$S$11),IFERROR(VLOOKUP(入力項目!$S$12,子育て関連マスタ!$I$4:$M$5,2,FALSE),0),
  AND(U153=4),IFERROR(VLOOKUP(入力項目!$S$13,子育て関連マスタ!$I$9:$M$12,2,FALSE),0),
  AND(U153=7),IFERROR(VLOOKUP(入力項目!$S$14,子育て関連マスタ!$I$16:$M$17,2,FALSE),0),
  AND(U153=13),IFERROR(VLOOKUP(入力項目!$S$15,子育て関連マスタ!$I$21:$M$22,2,FALSE),0),
  AND(U153=16),IFERROR(VLOOKUP(入力項目!$S$16,子育て関連マスタ!$I$26:$M$28,2,FALSE),0),
  AND(U153=19,入力項目!$S$16&lt;&gt;"高専"),IFERROR(VLOOKUP(入力項目!$S$17,子育て関連マスタ!$I$32:$M$37,2,FALSE),0),
  AND(U153=21,入力項目!$S$16="高専"),IFERROR(VLOOKUP(入力項目!$S$17,子育て関連マスタ!$I$32:$M$37,2,FALSE),0),
  U153&gt;=22,0
  ),0),0
) +
IF(AND(U153&gt;=1,U153&lt;=15),IF($D153=入力項目!$S$8,入力項目!$S$3,0),0) +
IF(AND(U153&gt;=1,U153&lt;=15),IF($D153=5,入力項目!$S$4,0),0) +
IF(AND(U153&gt;=1,U153&lt;=15),IF($D153=12,入力項目!$S$5,0),0) +
IF(AND(入力項目!$S$7=$A153,入力項目!$S$8=$D153),子育て関連マスタ!$C$14,0) +
IFERROR(IF(AND(YEAR(EDATE(DATE(入力項目!$S$7,入力項目!$S$8,1),1))=$A153,MONTH(EDATE(DATE(入力項目!$S$7,入力項目!$S$8,1),1))=$D153),子育て関連マスタ!$C$15,0),0) +
IF(AND(OR(U153=3,U153=5,U153=7),$D153=11),子育て関連マスタ!$C$17,0) +
IF(AND(U153=20,$D153=1),子育て関連マスタ!$C$18,0) +
IF(AND(U153=20,$D153=1),
IFERROR(_xlfn.IFS(
入力項目!$S$10="男",子育て関連マスタ!$C$18,
入力項目!$S$10="女",子育て関連マスタ!$C$19
),0),0
) +
IF(AND(U153&gt;=入力項目!$S$18,U153&lt;=入力項目!$S$19),入力項目!$S$20,0) +
IF(AND(U153&gt;=入力項目!$S$21,U153&lt;=入力項目!$S$22),入力項目!$S$23,0) +
IF(AND(U153&gt;=入力項目!$S$24,U153&lt;=入力項目!$S$25),入力項目!$S$26,0)
)</f>
        <v>0</v>
      </c>
      <c r="AJ153" s="10">
        <f ca="1">-VLOOKUP($D153,月別収支!$A$2:$H$13,7,FALSE)</f>
        <v>-20000</v>
      </c>
    </row>
    <row r="154" spans="1:36" x14ac:dyDescent="0.4">
      <c r="A154">
        <f t="shared" ca="1" si="37"/>
        <v>2037</v>
      </c>
      <c r="B154">
        <f t="shared" ca="1" si="44"/>
        <v>2037</v>
      </c>
      <c r="C154">
        <f t="shared" ca="1" si="45"/>
        <v>13</v>
      </c>
      <c r="D154">
        <f t="shared" ca="1" si="38"/>
        <v>4</v>
      </c>
      <c r="E154" t="str">
        <f t="shared" ca="1" si="39"/>
        <v>2037年4月</v>
      </c>
      <c r="F154">
        <f ca="1">IF(OR(入力項目!$N$5&lt;$A154,AND(入力項目!$N$5=$A154,入力項目!$N$6&lt;$D154)),IF(F153=0,1,IF(G154=12,F153+1,F153)),0)</f>
        <v>12</v>
      </c>
      <c r="G154">
        <f ca="1">IF(OR(入力項目!$N$5&lt;$A154,AND(入力項目!$N$5=$A154,入力項目!$N$6&lt;$D154)),IF(G153=12,1,G153+1),0)</f>
        <v>6</v>
      </c>
      <c r="H154" t="str">
        <f t="shared" ca="1" si="40"/>
        <v>12_6</v>
      </c>
      <c r="I154">
        <f ca="1">IF(
  IFERROR(AND($C154&gt;0,MOD($C154,入力項目!$N$22)=0,$D154=入力項目!$N$23), FALSE),
  1,
  IF(
    AND(I153&gt;0,J153=12),
    IF(I153=入力項目!$N$28, 0, I153+1),
    I153
  )
)</f>
        <v>3</v>
      </c>
      <c r="J154">
        <f ca="1">IF($D154=入力項目!$N$23,1,IFERROR(J153+1,1))</f>
        <v>11</v>
      </c>
      <c r="K154" t="str">
        <f t="shared" ca="1" si="41"/>
        <v>3_11</v>
      </c>
      <c r="L154">
        <f ca="1">L153+IF(入力項目!$D$4=$D154,1,0)</f>
        <v>41</v>
      </c>
      <c r="M154" t="str">
        <f t="shared" ca="1" si="42"/>
        <v>41歳</v>
      </c>
      <c r="N154">
        <f t="shared" ca="1" si="46"/>
        <v>42</v>
      </c>
      <c r="O154" t="str">
        <f t="shared" ca="1" si="43"/>
        <v>42歳</v>
      </c>
      <c r="P154">
        <f t="shared" ca="1" si="47"/>
        <v>17</v>
      </c>
      <c r="Q154">
        <f t="shared" ca="1" si="48"/>
        <v>15</v>
      </c>
      <c r="R154">
        <f t="shared" ca="1" si="49"/>
        <v>2038</v>
      </c>
      <c r="S154">
        <f t="shared" ca="1" si="50"/>
        <v>2038</v>
      </c>
      <c r="T154">
        <f t="shared" ca="1" si="51"/>
        <v>2038</v>
      </c>
      <c r="U154">
        <f t="shared" ca="1" si="52"/>
        <v>2038</v>
      </c>
      <c r="V154" s="10">
        <f t="shared" ca="1" si="53"/>
        <v>16985975</v>
      </c>
      <c r="W154" s="10">
        <f ca="1">IF($L154&lt;その他マスタ!$B$1,VLOOKUP($D154,月別収支!$A$2:$H$13,2,FALSE),その他マスタ!$B$3)+IF(AND($L154=その他マスタ!$B$1,入力項目!$I$9="あり",$D154=入力項目!$D$4),その他マスタ!$B$2,0)</f>
        <v>300000</v>
      </c>
      <c r="X154" s="10">
        <f ca="1">-IF(入力項目!$K$5=TRUE,
IF($F154+$G154&lt;3,VLOOKUP($D154,月別収支!$A$2:$H$13,8,FALSE),0)+IFERROR(VLOOKUP($H154,住宅ローン計算!C:P,13,FALSE),0)+IF($F154&gt;1,IF(OR($G154=3,$G154=6,$G154=9,$G154=12),ROUNDUP(入力項目!$N$18/4,0),0),0),
VLOOKUP($D154,月別収支!$A$2:$H$13,8,FALSE))</f>
        <v>-91090</v>
      </c>
      <c r="Y154" s="10">
        <f ca="1">-VLOOKUP($D154,月別収支!$A$2:$H$13,3,FALSE)</f>
        <v>-75000</v>
      </c>
      <c r="Z154" s="10">
        <f ca="1">-VLOOKUP($D154,月別収支!$A$2:$H$13,4,FALSE)</f>
        <v>-27000</v>
      </c>
      <c r="AA154" s="10">
        <f ca="1">-VLOOKUP($D154,月別収支!$A$2:$H$13,6,FALSE)</f>
        <v>-10000</v>
      </c>
      <c r="AB154" s="10">
        <f ca="1">-(
VLOOKUP($D154,月別収支!$A$2:$H$13,5,FALSE)+IF(AND(入力項目!$I$27&lt;=$A154,ISEVEN($A154-入力項目!$I$27),入力項目!$I$28=$D154),入力項目!$I$26,0)
+IF(入力項目!$K$26=TRUE,
IFERROR(VLOOKUP($K154,マイカーローン計算!C:P,13,FALSE),0),
IFERROR(
  IF(AND($C154&gt;0,MOD($C154,入力項目!$N$22)=0,$D154=入力項目!$N$23),入力項目!$N$24,0),
 0
)
)
)</f>
        <v>-20000</v>
      </c>
      <c r="AC154" s="10">
        <f ca="1">-IF($A154&lt;入力項目!$N$33,入力項目!$N$35,IF(AND($A154=入力項目!$N$33,$D154&lt;=入力項目!$N$34),入力項目!$N$35,0))</f>
        <v>0</v>
      </c>
      <c r="AD154">
        <f ca="1">-(
_xlfn.IFS(
P154&lt;=入力項目!$S$11,0,
AND(P154&gt;=入力項目!$S$11+1,P154&lt;=3),IFERROR(VLOOKUP(入力項目!$S$12,子育て関連マスタ!$I$4:$M$5,4,FALSE),0),
AND(P154&gt;=4,P154&lt;=6),IFERROR(VLOOKUP(入力項目!$S$13,子育て関連マスタ!$I$9:$M$12,4,FALSE),0),
AND(P154&gt;=7,P154&lt;=12),IFERROR(VLOOKUP(入力項目!$S$14,子育て関連マスタ!$I$16:$M$17,4,FALSE),0),
AND(P154&gt;=13,P154&lt;=15),IFERROR(VLOOKUP(入力項目!$S$15,子育て関連マスタ!$I$21:$M$22,4,FALSE),0),
AND(P154&gt;=16,P154&lt;=18),IFERROR(VLOOKUP(入力項目!$S$16,子育て関連マスタ!$I$26:$M$28,4,FALSE),0),
AND(P154&gt;=19,P154&lt;=20,入力項目!$S$16="高専"),IFERROR(VLOOKUP(入力項目!$S$16,子育て関連マスタ!$I$26:$M$28,4,FALSE),0),
AND(P154&gt;=19,P154&lt;=20,入力項目!$S$16&lt;&gt;"高専"),IFERROR(VLOOKUP(入力項目!$S$17,子育て関連マスタ!$I$32:$M$37,4,FALSE),0),
AND(P154&gt;=21,P154&lt;=22,入力項目!$S$16="高専"),IFERROR(VLOOKUP(入力項目!$S$17,子育て関連マスタ!$I$32:$M$34,4,FALSE),0),
AND(P154&gt;=21,P154&lt;=22,入力項目!$S$16&lt;&gt;"高専"),IFERROR(VLOOKUP(入力項目!$S$17,子育て関連マスタ!$I$32:$M$34,4,FALSE),0),
P154&gt;=23,0
) +
IF($D154=4,
  IFERROR(_xlfn.IFS(
  P154&lt;=入力項目!$S$11,0,
  AND(P154=入力項目!$S$11),IFERROR(VLOOKUP(入力項目!$S$12,子育て関連マスタ!$I$4:$M$5,2,FALSE),0),
  AND(P154=4),IFERROR(VLOOKUP(入力項目!$S$13,子育て関連マスタ!$I$9:$M$12,2,FALSE),0),
  AND(P154=7),IFERROR(VLOOKUP(入力項目!$S$14,子育て関連マスタ!$I$16:$M$17,2,FALSE),0),
  AND(P154=13),IFERROR(VLOOKUP(入力項目!$S$15,子育て関連マスタ!$I$21:$M$22,2,FALSE),0),
  AND(P154=16),IFERROR(VLOOKUP(入力項目!$S$16,子育て関連マスタ!$I$26:$M$28,2,FALSE),0),
  AND(P154=19,入力項目!$S$16&lt;&gt;"高専"),IFERROR(VLOOKUP(入力項目!$S$17,子育て関連マスタ!$I$32:$M$37,2,FALSE),0),
  AND(P154=21,入力項目!$S$16="高専"),IFERROR(VLOOKUP(入力項目!$S$17,子育て関連マスタ!$I$32:$M$37,2,FALSE),0),
  P154&gt;=22,0
  ),0),0
) +
IF(AND(P154&gt;=1,P154&lt;=15),IF($D154=入力項目!$S$8,入力項目!$S$3,0),0) +
IF(AND(P154&gt;=1,P154&lt;=15),IF($D154=5,入力項目!$S$4,0),0) +
IF(AND(P154&gt;=1,P154&lt;=15),IF($D154=12,入力項目!$S$5,0),0) +
IF(AND(入力項目!$S$7=$A154,入力項目!$S$8=$D154),子育て関連マスタ!$C$14,0) +
IFERROR(IF(AND(YEAR(EDATE(DATE(入力項目!$S$7,入力項目!$S$8,1),1))=$A154,MONTH(EDATE(DATE(入力項目!$S$7,入力項目!$S$8,1),1))=$D154),子育て関連マスタ!$C$15,0),0) +
IF(AND(OR(P154=3,P154=5,P154=7),$D154=11),子育て関連マスタ!$C$17,0) +
IF(AND(P154=20,$D154=1),子育て関連マスタ!$C$18,0) +
IF(AND(P154=20,$D154=1),
IFERROR(_xlfn.IFS(
入力項目!$S$10="男",子育て関連マスタ!$C$18,
入力項目!$S$10="女",子育て関連マスタ!$C$19
),0),0
) +
IF(AND(P154&gt;=入力項目!$S$18,P154&lt;=入力項目!$S$19),入力項目!$S$20,0) +
IF(AND(P154&gt;=入力項目!$S$21,P154&lt;=入力項目!$S$22),入力項目!$S$23,0) +
IF(AND(P154&gt;=入力項目!$S$24,P154&lt;=入力項目!$S$25),入力項目!$S$26,0)
)</f>
        <v>-45000</v>
      </c>
      <c r="AE154">
        <f ca="1">-(
_xlfn.IFS(
Q154&lt;=入力項目!$S$11,0,
AND(Q154&gt;=入力項目!$S$11+1,Q154&lt;=3),IFERROR(VLOOKUP(入力項目!$S$12,子育て関連マスタ!$I$4:$M$5,4,FALSE),0),
AND(Q154&gt;=4,Q154&lt;=6),IFERROR(VLOOKUP(入力項目!$S$13,子育て関連マスタ!$I$9:$M$12,4,FALSE),0),
AND(Q154&gt;=7,Q154&lt;=12),IFERROR(VLOOKUP(入力項目!$S$14,子育て関連マスタ!$I$16:$M$17,4,FALSE),0),
AND(Q154&gt;=13,Q154&lt;=15),IFERROR(VLOOKUP(入力項目!$S$15,子育て関連マスタ!$I$21:$M$22,4,FALSE),0),
AND(Q154&gt;=16,Q154&lt;=18),IFERROR(VLOOKUP(入力項目!$S$16,子育て関連マスタ!$I$26:$M$28,4,FALSE),0),
AND(Q154&gt;=19,Q154&lt;=20,入力項目!$S$16="高専"),IFERROR(VLOOKUP(入力項目!$S$16,子育て関連マスタ!$I$26:$M$28,4,FALSE),0),
AND(Q154&gt;=19,Q154&lt;=20,入力項目!$S$16&lt;&gt;"高専"),IFERROR(VLOOKUP(入力項目!$S$17,子育て関連マスタ!$I$32:$M$37,4,FALSE),0),
AND(Q154&gt;=21,Q154&lt;=22,入力項目!$S$16="高専"),IFERROR(VLOOKUP(入力項目!$S$17,子育て関連マスタ!$I$32:$M$34,4,FALSE),0),
AND(Q154&gt;=21,Q154&lt;=22,入力項目!$S$16&lt;&gt;"高専"),IFERROR(VLOOKUP(入力項目!$S$17,子育て関連マスタ!$I$32:$M$34,4,FALSE),0),
Q154&gt;=23,0
) +
IF($D154=4,
  IFERROR(_xlfn.IFS(
  Q154&lt;=入力項目!$S$11,0,
  AND(Q154=入力項目!$S$11),IFERROR(VLOOKUP(入力項目!$S$12,子育て関連マスタ!$I$4:$M$5,2,FALSE),0),
  AND(Q154=4),IFERROR(VLOOKUP(入力項目!$S$13,子育て関連マスタ!$I$9:$M$12,2,FALSE),0),
  AND(Q154=7),IFERROR(VLOOKUP(入力項目!$S$14,子育て関連マスタ!$I$16:$M$17,2,FALSE),0),
  AND(Q154=13),IFERROR(VLOOKUP(入力項目!$S$15,子育て関連マスタ!$I$21:$M$22,2,FALSE),0),
  AND(Q154=16),IFERROR(VLOOKUP(入力項目!$S$16,子育て関連マスタ!$I$26:$M$28,2,FALSE),0),
  AND(Q154=19,入力項目!$S$16&lt;&gt;"高専"),IFERROR(VLOOKUP(入力項目!$S$17,子育て関連マスタ!$I$32:$M$37,2,FALSE),0),
  AND(Q154=21,入力項目!$S$16="高専"),IFERROR(VLOOKUP(入力項目!$S$17,子育て関連マスタ!$I$32:$M$37,2,FALSE),0),
  Q154&gt;=22,0
  ),0),0
) +
IF(AND(Q154&gt;=1,Q154&lt;=15),IF($D154=入力項目!$S$8,入力項目!$S$3,0),0) +
IF(AND(Q154&gt;=1,Q154&lt;=15),IF($D154=5,入力項目!$S$4,0),0) +
IF(AND(Q154&gt;=1,Q154&lt;=15),IF($D154=12,入力項目!$S$5,0),0) +
IF(AND(入力項目!$S$7=$A154,入力項目!$S$8=$D154),子育て関連マスタ!$C$14,0) +
IFERROR(IF(AND(YEAR(EDATE(DATE(入力項目!$S$7,入力項目!$S$8,1),1))=$A154,MONTH(EDATE(DATE(入力項目!$S$7,入力項目!$S$8,1),1))=$D154),子育て関連マスタ!$C$15,0),0) +
IF(AND(OR(Q154=3,Q154=5,Q154=7),$D154=11),子育て関連マスタ!$C$17,0) +
IF(AND(Q154=20,$D154=1),子育て関連マスタ!$C$18,0) +
IF(AND(Q154=20,$D154=1),
IFERROR(_xlfn.IFS(
入力項目!$S$10="男",子育て関連マスタ!$C$18,
入力項目!$S$10="女",子育て関連マスタ!$C$19
),0),0
) +
IF(AND(Q154&gt;=入力項目!$S$18,Q154&lt;=入力項目!$S$19),入力項目!$S$20,0) +
IF(AND(Q154&gt;=入力項目!$S$21,Q154&lt;=入力項目!$S$22),入力項目!$S$23,0) +
IF(AND(Q154&gt;=入力項目!$S$24,Q154&lt;=入力項目!$S$25),入力項目!$S$26,0)
)</f>
        <v>-55000</v>
      </c>
      <c r="AF154">
        <f ca="1">-(
_xlfn.IFS(
R154&lt;=入力項目!$S$11,0,
AND(R154&gt;=入力項目!$S$11+1,R154&lt;=3),IFERROR(VLOOKUP(入力項目!$S$12,子育て関連マスタ!$I$4:$M$5,4,FALSE),0),
AND(R154&gt;=4,R154&lt;=6),IFERROR(VLOOKUP(入力項目!$S$13,子育て関連マスタ!$I$9:$M$12,4,FALSE),0),
AND(R154&gt;=7,R154&lt;=12),IFERROR(VLOOKUP(入力項目!$S$14,子育て関連マスタ!$I$16:$M$17,4,FALSE),0),
AND(R154&gt;=13,R154&lt;=15),IFERROR(VLOOKUP(入力項目!$S$15,子育て関連マスタ!$I$21:$M$22,4,FALSE),0),
AND(R154&gt;=16,R154&lt;=18),IFERROR(VLOOKUP(入力項目!$S$16,子育て関連マスタ!$I$26:$M$28,4,FALSE),0),
AND(R154&gt;=19,R154&lt;=20,入力項目!$S$16="高専"),IFERROR(VLOOKUP(入力項目!$S$16,子育て関連マスタ!$I$26:$M$28,4,FALSE),0),
AND(R154&gt;=19,R154&lt;=20,入力項目!$S$16&lt;&gt;"高専"),IFERROR(VLOOKUP(入力項目!$S$17,子育て関連マスタ!$I$32:$M$37,4,FALSE),0),
AND(R154&gt;=21,R154&lt;=22,入力項目!$S$16="高専"),IFERROR(VLOOKUP(入力項目!$S$17,子育て関連マスタ!$I$32:$M$34,4,FALSE),0),
AND(R154&gt;=21,R154&lt;=22,入力項目!$S$16&lt;&gt;"高専"),IFERROR(VLOOKUP(入力項目!$S$17,子育て関連マスタ!$I$32:$M$34,4,FALSE),0),
R154&gt;=23,0
) +
IF($D154=4,
  IFERROR(_xlfn.IFS(
  R154&lt;=入力項目!$S$11,0,
  AND(R154=入力項目!$S$11),IFERROR(VLOOKUP(入力項目!$S$12,子育て関連マスタ!$I$4:$M$5,2,FALSE),0),
  AND(R154=4),IFERROR(VLOOKUP(入力項目!$S$13,子育て関連マスタ!$I$9:$M$12,2,FALSE),0),
  AND(R154=7),IFERROR(VLOOKUP(入力項目!$S$14,子育て関連マスタ!$I$16:$M$17,2,FALSE),0),
  AND(R154=13),IFERROR(VLOOKUP(入力項目!$S$15,子育て関連マスタ!$I$21:$M$22,2,FALSE),0),
  AND(R154=16),IFERROR(VLOOKUP(入力項目!$S$16,子育て関連マスタ!$I$26:$M$28,2,FALSE),0),
  AND(R154=19,入力項目!$S$16&lt;&gt;"高専"),IFERROR(VLOOKUP(入力項目!$S$17,子育て関連マスタ!$I$32:$M$37,2,FALSE),0),
  AND(R154=21,入力項目!$S$16="高専"),IFERROR(VLOOKUP(入力項目!$S$17,子育て関連マスタ!$I$32:$M$37,2,FALSE),0),
  R154&gt;=22,0
  ),0),0
) +
IF(AND(R154&gt;=1,R154&lt;=15),IF($D154=入力項目!$S$8,入力項目!$S$3,0),0) +
IF(AND(R154&gt;=1,R154&lt;=15),IF($D154=5,入力項目!$S$4,0),0) +
IF(AND(R154&gt;=1,R154&lt;=15),IF($D154=12,入力項目!$S$5,0),0) +
IF(AND(入力項目!$S$7=$A154,入力項目!$S$8=$D154),子育て関連マスタ!$C$14,0) +
IFERROR(IF(AND(YEAR(EDATE(DATE(入力項目!$S$7,入力項目!$S$8,1),1))=$A154,MONTH(EDATE(DATE(入力項目!$S$7,入力項目!$S$8,1),1))=$D154),子育て関連マスタ!$C$15,0),0) +
IF(AND(OR(R154=3,R154=5,R154=7),$D154=11),子育て関連マスタ!$C$17,0) +
IF(AND(R154=20,$D154=1),子育て関連マスタ!$C$18,0) +
IF(AND(R154=20,$D154=1),
IFERROR(_xlfn.IFS(
入力項目!$S$10="男",子育て関連マスタ!$C$18,
入力項目!$S$10="女",子育て関連マスタ!$C$19
),0),0
) +
IF(AND(R154&gt;=入力項目!$S$18,R154&lt;=入力項目!$S$19),入力項目!$S$20,0) +
IF(AND(R154&gt;=入力項目!$S$21,R154&lt;=入力項目!$S$22),入力項目!$S$23,0) +
IF(AND(R154&gt;=入力項目!$S$24,R154&lt;=入力項目!$S$25),入力項目!$S$26,0)
)</f>
        <v>0</v>
      </c>
      <c r="AG154">
        <f ca="1">-(
_xlfn.IFS(
S154&lt;=入力項目!$S$11,0,
AND(S154&gt;=入力項目!$S$11+1,S154&lt;=3),IFERROR(VLOOKUP(入力項目!$S$12,子育て関連マスタ!$I$4:$M$5,4,FALSE),0),
AND(S154&gt;=4,S154&lt;=6),IFERROR(VLOOKUP(入力項目!$S$13,子育て関連マスタ!$I$9:$M$12,4,FALSE),0),
AND(S154&gt;=7,S154&lt;=12),IFERROR(VLOOKUP(入力項目!$S$14,子育て関連マスタ!$I$16:$M$17,4,FALSE),0),
AND(S154&gt;=13,S154&lt;=15),IFERROR(VLOOKUP(入力項目!$S$15,子育て関連マスタ!$I$21:$M$22,4,FALSE),0),
AND(S154&gt;=16,S154&lt;=18),IFERROR(VLOOKUP(入力項目!$S$16,子育て関連マスタ!$I$26:$M$28,4,FALSE),0),
AND(S154&gt;=19,S154&lt;=20,入力項目!$S$16="高専"),IFERROR(VLOOKUP(入力項目!$S$16,子育て関連マスタ!$I$26:$M$28,4,FALSE),0),
AND(S154&gt;=19,S154&lt;=20,入力項目!$S$16&lt;&gt;"高専"),IFERROR(VLOOKUP(入力項目!$S$17,子育て関連マスタ!$I$32:$M$37,4,FALSE),0),
AND(S154&gt;=21,S154&lt;=22,入力項目!$S$16="高専"),IFERROR(VLOOKUP(入力項目!$S$17,子育て関連マスタ!$I$32:$M$34,4,FALSE),0),
AND(S154&gt;=21,S154&lt;=22,入力項目!$S$16&lt;&gt;"高専"),IFERROR(VLOOKUP(入力項目!$S$17,子育て関連マスタ!$I$32:$M$34,4,FALSE),0),
S154&gt;=23,0
) +
IF($D154=4,
  IFERROR(_xlfn.IFS(
  S154&lt;=入力項目!$S$11,0,
  AND(S154=入力項目!$S$11),IFERROR(VLOOKUP(入力項目!$S$12,子育て関連マスタ!$I$4:$M$5,2,FALSE),0),
  AND(S154=4),IFERROR(VLOOKUP(入力項目!$S$13,子育て関連マスタ!$I$9:$M$12,2,FALSE),0),
  AND(S154=7),IFERROR(VLOOKUP(入力項目!$S$14,子育て関連マスタ!$I$16:$M$17,2,FALSE),0),
  AND(S154=13),IFERROR(VLOOKUP(入力項目!$S$15,子育て関連マスタ!$I$21:$M$22,2,FALSE),0),
  AND(S154=16),IFERROR(VLOOKUP(入力項目!$S$16,子育て関連マスタ!$I$26:$M$28,2,FALSE),0),
  AND(S154=19,入力項目!$S$16&lt;&gt;"高専"),IFERROR(VLOOKUP(入力項目!$S$17,子育て関連マスタ!$I$32:$M$37,2,FALSE),0),
  AND(S154=21,入力項目!$S$16="高専"),IFERROR(VLOOKUP(入力項目!$S$17,子育て関連マスタ!$I$32:$M$37,2,FALSE),0),
  S154&gt;=22,0
  ),0),0
) +
IF(AND(S154&gt;=1,S154&lt;=15),IF($D154=入力項目!$S$8,入力項目!$S$3,0),0) +
IF(AND(S154&gt;=1,S154&lt;=15),IF($D154=5,入力項目!$S$4,0),0) +
IF(AND(S154&gt;=1,S154&lt;=15),IF($D154=12,入力項目!$S$5,0),0) +
IF(AND(入力項目!$S$7=$A154,入力項目!$S$8=$D154),子育て関連マスタ!$C$14,0) +
IFERROR(IF(AND(YEAR(EDATE(DATE(入力項目!$S$7,入力項目!$S$8,1),1))=$A154,MONTH(EDATE(DATE(入力項目!$S$7,入力項目!$S$8,1),1))=$D154),子育て関連マスタ!$C$15,0),0) +
IF(AND(OR(S154=3,S154=5,S154=7),$D154=11),子育て関連マスタ!$C$17,0) +
IF(AND(S154=20,$D154=1),子育て関連マスタ!$C$18,0) +
IF(AND(S154=20,$D154=1),
IFERROR(_xlfn.IFS(
入力項目!$S$10="男",子育て関連マスタ!$C$18,
入力項目!$S$10="女",子育て関連マスタ!$C$19
),0),0
) +
IF(AND(S154&gt;=入力項目!$S$18,S154&lt;=入力項目!$S$19),入力項目!$S$20,0) +
IF(AND(S154&gt;=入力項目!$S$21,S154&lt;=入力項目!$S$22),入力項目!$S$23,0) +
IF(AND(S154&gt;=入力項目!$S$24,S154&lt;=入力項目!$S$25),入力項目!$S$26,0)
)</f>
        <v>0</v>
      </c>
      <c r="AH154">
        <f ca="1">-(
_xlfn.IFS(
T154&lt;=入力項目!$S$11,0,
AND(T154&gt;=入力項目!$S$11+1,T154&lt;=3),IFERROR(VLOOKUP(入力項目!$S$12,子育て関連マスタ!$I$4:$M$5,4,FALSE),0),
AND(T154&gt;=4,T154&lt;=6),IFERROR(VLOOKUP(入力項目!$S$13,子育て関連マスタ!$I$9:$M$12,4,FALSE),0),
AND(T154&gt;=7,T154&lt;=12),IFERROR(VLOOKUP(入力項目!$S$14,子育て関連マスタ!$I$16:$M$17,4,FALSE),0),
AND(T154&gt;=13,T154&lt;=15),IFERROR(VLOOKUP(入力項目!$S$15,子育て関連マスタ!$I$21:$M$22,4,FALSE),0),
AND(T154&gt;=16,T154&lt;=18),IFERROR(VLOOKUP(入力項目!$S$16,子育て関連マスタ!$I$26:$M$28,4,FALSE),0),
AND(T154&gt;=19,T154&lt;=20,入力項目!$S$16="高専"),IFERROR(VLOOKUP(入力項目!$S$16,子育て関連マスタ!$I$26:$M$28,4,FALSE),0),
AND(T154&gt;=19,T154&lt;=20,入力項目!$S$16&lt;&gt;"高専"),IFERROR(VLOOKUP(入力項目!$S$17,子育て関連マスタ!$I$32:$M$37,4,FALSE),0),
AND(T154&gt;=21,T154&lt;=22,入力項目!$S$16="高専"),IFERROR(VLOOKUP(入力項目!$S$17,子育て関連マスタ!$I$32:$M$34,4,FALSE),0),
AND(T154&gt;=21,T154&lt;=22,入力項目!$S$16&lt;&gt;"高専"),IFERROR(VLOOKUP(入力項目!$S$17,子育て関連マスタ!$I$32:$M$34,4,FALSE),0),
T154&gt;=23,0
) +
IF($D154=4,
  IFERROR(_xlfn.IFS(
  T154&lt;=入力項目!$S$11,0,
  AND(T154=入力項目!$S$11),IFERROR(VLOOKUP(入力項目!$S$12,子育て関連マスタ!$I$4:$M$5,2,FALSE),0),
  AND(T154=4),IFERROR(VLOOKUP(入力項目!$S$13,子育て関連マスタ!$I$9:$M$12,2,FALSE),0),
  AND(T154=7),IFERROR(VLOOKUP(入力項目!$S$14,子育て関連マスタ!$I$16:$M$17,2,FALSE),0),
  AND(T154=13),IFERROR(VLOOKUP(入力項目!$S$15,子育て関連マスタ!$I$21:$M$22,2,FALSE),0),
  AND(T154=16),IFERROR(VLOOKUP(入力項目!$S$16,子育て関連マスタ!$I$26:$M$28,2,FALSE),0),
  AND(T154=19,入力項目!$S$16&lt;&gt;"高専"),IFERROR(VLOOKUP(入力項目!$S$17,子育て関連マスタ!$I$32:$M$37,2,FALSE),0),
  AND(T154=21,入力項目!$S$16="高専"),IFERROR(VLOOKUP(入力項目!$S$17,子育て関連マスタ!$I$32:$M$37,2,FALSE),0),
  T154&gt;=22,0
  ),0),0
) +
IF(AND(T154&gt;=1,T154&lt;=15),IF($D154=入力項目!$S$8,入力項目!$S$3,0),0) +
IF(AND(T154&gt;=1,T154&lt;=15),IF($D154=5,入力項目!$S$4,0),0) +
IF(AND(T154&gt;=1,T154&lt;=15),IF($D154=12,入力項目!$S$5,0),0) +
IF(AND(入力項目!$S$7=$A154,入力項目!$S$8=$D154),子育て関連マスタ!$C$14,0) +
IFERROR(IF(AND(YEAR(EDATE(DATE(入力項目!$S$7,入力項目!$S$8,1),1))=$A154,MONTH(EDATE(DATE(入力項目!$S$7,入力項目!$S$8,1),1))=$D154),子育て関連マスタ!$C$15,0),0) +
IF(AND(OR(T154=3,T154=5,T154=7),$D154=11),子育て関連マスタ!$C$17,0) +
IF(AND(T154=20,$D154=1),子育て関連マスタ!$C$18,0) +
IF(AND(T154=20,$D154=1),
IFERROR(_xlfn.IFS(
入力項目!$S$10="男",子育て関連マスタ!$C$18,
入力項目!$S$10="女",子育て関連マスタ!$C$19
),0),0
) +
IF(AND(T154&gt;=入力項目!$S$18,T154&lt;=入力項目!$S$19),入力項目!$S$20,0) +
IF(AND(T154&gt;=入力項目!$S$21,T154&lt;=入力項目!$S$22),入力項目!$S$23,0) +
IF(AND(T154&gt;=入力項目!$S$24,T154&lt;=入力項目!$S$25),入力項目!$S$26,0)
)</f>
        <v>0</v>
      </c>
      <c r="AI154">
        <f ca="1">-(
_xlfn.IFS(
U154&lt;=入力項目!$S$11,0,
AND(U154&gt;=入力項目!$S$11+1,U154&lt;=3),IFERROR(VLOOKUP(入力項目!$S$12,子育て関連マスタ!$I$4:$M$5,4,FALSE),0),
AND(U154&gt;=4,U154&lt;=6),IFERROR(VLOOKUP(入力項目!$S$13,子育て関連マスタ!$I$9:$M$12,4,FALSE),0),
AND(U154&gt;=7,U154&lt;=12),IFERROR(VLOOKUP(入力項目!$S$14,子育て関連マスタ!$I$16:$M$17,4,FALSE),0),
AND(U154&gt;=13,U154&lt;=15),IFERROR(VLOOKUP(入力項目!$S$15,子育て関連マスタ!$I$21:$M$22,4,FALSE),0),
AND(U154&gt;=16,U154&lt;=18),IFERROR(VLOOKUP(入力項目!$S$16,子育て関連マスタ!$I$26:$M$28,4,FALSE),0),
AND(U154&gt;=19,U154&lt;=20,入力項目!$S$16="高専"),IFERROR(VLOOKUP(入力項目!$S$16,子育て関連マスタ!$I$26:$M$28,4,FALSE),0),
AND(U154&gt;=19,U154&lt;=20,入力項目!$S$16&lt;&gt;"高専"),IFERROR(VLOOKUP(入力項目!$S$17,子育て関連マスタ!$I$32:$M$37,4,FALSE),0),
AND(U154&gt;=21,U154&lt;=22,入力項目!$S$16="高専"),IFERROR(VLOOKUP(入力項目!$S$17,子育て関連マスタ!$I$32:$M$34,4,FALSE),0),
AND(U154&gt;=21,U154&lt;=22,入力項目!$S$16&lt;&gt;"高専"),IFERROR(VLOOKUP(入力項目!$S$17,子育て関連マスタ!$I$32:$M$34,4,FALSE),0),
U154&gt;=23,0
) +
IF($D154=4,
  IFERROR(_xlfn.IFS(
  U154&lt;=入力項目!$S$11,0,
  AND(U154=入力項目!$S$11),IFERROR(VLOOKUP(入力項目!$S$12,子育て関連マスタ!$I$4:$M$5,2,FALSE),0),
  AND(U154=4),IFERROR(VLOOKUP(入力項目!$S$13,子育て関連マスタ!$I$9:$M$12,2,FALSE),0),
  AND(U154=7),IFERROR(VLOOKUP(入力項目!$S$14,子育て関連マスタ!$I$16:$M$17,2,FALSE),0),
  AND(U154=13),IFERROR(VLOOKUP(入力項目!$S$15,子育て関連マスタ!$I$21:$M$22,2,FALSE),0),
  AND(U154=16),IFERROR(VLOOKUP(入力項目!$S$16,子育て関連マスタ!$I$26:$M$28,2,FALSE),0),
  AND(U154=19,入力項目!$S$16&lt;&gt;"高専"),IFERROR(VLOOKUP(入力項目!$S$17,子育て関連マスタ!$I$32:$M$37,2,FALSE),0),
  AND(U154=21,入力項目!$S$16="高専"),IFERROR(VLOOKUP(入力項目!$S$17,子育て関連マスタ!$I$32:$M$37,2,FALSE),0),
  U154&gt;=22,0
  ),0),0
) +
IF(AND(U154&gt;=1,U154&lt;=15),IF($D154=入力項目!$S$8,入力項目!$S$3,0),0) +
IF(AND(U154&gt;=1,U154&lt;=15),IF($D154=5,入力項目!$S$4,0),0) +
IF(AND(U154&gt;=1,U154&lt;=15),IF($D154=12,入力項目!$S$5,0),0) +
IF(AND(入力項目!$S$7=$A154,入力項目!$S$8=$D154),子育て関連マスタ!$C$14,0) +
IFERROR(IF(AND(YEAR(EDATE(DATE(入力項目!$S$7,入力項目!$S$8,1),1))=$A154,MONTH(EDATE(DATE(入力項目!$S$7,入力項目!$S$8,1),1))=$D154),子育て関連マスタ!$C$15,0),0) +
IF(AND(OR(U154=3,U154=5,U154=7),$D154=11),子育て関連マスタ!$C$17,0) +
IF(AND(U154=20,$D154=1),子育て関連マスタ!$C$18,0) +
IF(AND(U154=20,$D154=1),
IFERROR(_xlfn.IFS(
入力項目!$S$10="男",子育て関連マスタ!$C$18,
入力項目!$S$10="女",子育て関連マスタ!$C$19
),0),0
) +
IF(AND(U154&gt;=入力項目!$S$18,U154&lt;=入力項目!$S$19),入力項目!$S$20,0) +
IF(AND(U154&gt;=入力項目!$S$21,U154&lt;=入力項目!$S$22),入力項目!$S$23,0) +
IF(AND(U154&gt;=入力項目!$S$24,U154&lt;=入力項目!$S$25),入力項目!$S$26,0)
)</f>
        <v>0</v>
      </c>
      <c r="AJ154" s="10">
        <f ca="1">-VLOOKUP($D154,月別収支!$A$2:$H$13,7,FALSE)</f>
        <v>-20000</v>
      </c>
    </row>
    <row r="155" spans="1:36" x14ac:dyDescent="0.4">
      <c r="A155">
        <f t="shared" ca="1" si="37"/>
        <v>2037</v>
      </c>
      <c r="B155">
        <f t="shared" ca="1" si="44"/>
        <v>2037</v>
      </c>
      <c r="C155">
        <f t="shared" ca="1" si="45"/>
        <v>13</v>
      </c>
      <c r="D155">
        <f t="shared" ca="1" si="38"/>
        <v>5</v>
      </c>
      <c r="E155" t="str">
        <f t="shared" ca="1" si="39"/>
        <v>2037年5月</v>
      </c>
      <c r="F155">
        <f ca="1">IF(OR(入力項目!$N$5&lt;$A155,AND(入力項目!$N$5=$A155,入力項目!$N$6&lt;$D155)),IF(F154=0,1,IF(G155=12,F154+1,F154)),0)</f>
        <v>12</v>
      </c>
      <c r="G155">
        <f ca="1">IF(OR(入力項目!$N$5&lt;$A155,AND(入力項目!$N$5=$A155,入力項目!$N$6&lt;$D155)),IF(G154=12,1,G154+1),0)</f>
        <v>7</v>
      </c>
      <c r="H155" t="str">
        <f t="shared" ca="1" si="40"/>
        <v>12_7</v>
      </c>
      <c r="I155">
        <f ca="1">IF(
  IFERROR(AND($C155&gt;0,MOD($C155,入力項目!$N$22)=0,$D155=入力項目!$N$23), FALSE),
  1,
  IF(
    AND(I154&gt;0,J154=12),
    IF(I154=入力項目!$N$28, 0, I154+1),
    I154
  )
)</f>
        <v>3</v>
      </c>
      <c r="J155">
        <f ca="1">IF($D155=入力項目!$N$23,1,IFERROR(J154+1,1))</f>
        <v>12</v>
      </c>
      <c r="K155" t="str">
        <f t="shared" ca="1" si="41"/>
        <v>3_12</v>
      </c>
      <c r="L155">
        <f ca="1">L154+IF(入力項目!$D$4=$D155,1,0)</f>
        <v>41</v>
      </c>
      <c r="M155" t="str">
        <f t="shared" ca="1" si="42"/>
        <v>41歳</v>
      </c>
      <c r="N155">
        <f t="shared" ca="1" si="46"/>
        <v>42</v>
      </c>
      <c r="O155" t="str">
        <f t="shared" ca="1" si="43"/>
        <v>42歳</v>
      </c>
      <c r="P155">
        <f t="shared" ca="1" si="47"/>
        <v>17</v>
      </c>
      <c r="Q155">
        <f t="shared" ca="1" si="48"/>
        <v>15</v>
      </c>
      <c r="R155">
        <f t="shared" ca="1" si="49"/>
        <v>2038</v>
      </c>
      <c r="S155">
        <f t="shared" ca="1" si="50"/>
        <v>2038</v>
      </c>
      <c r="T155">
        <f t="shared" ca="1" si="51"/>
        <v>2038</v>
      </c>
      <c r="U155">
        <f t="shared" ca="1" si="52"/>
        <v>2038</v>
      </c>
      <c r="V155" s="10">
        <f t="shared" ca="1" si="53"/>
        <v>16970385</v>
      </c>
      <c r="W155" s="10">
        <f ca="1">IF($L155&lt;その他マスタ!$B$1,VLOOKUP($D155,月別収支!$A$2:$H$13,2,FALSE),その他マスタ!$B$3)+IF(AND($L155=その他マスタ!$B$1,入力項目!$I$9="あり",$D155=入力項目!$D$4),その他マスタ!$B$2,0)</f>
        <v>300000</v>
      </c>
      <c r="X155" s="10">
        <f ca="1">-IF(入力項目!$K$5=TRUE,
IF($F155+$G155&lt;3,VLOOKUP($D155,月別収支!$A$2:$H$13,8,FALSE),0)+IFERROR(VLOOKUP($H155,住宅ローン計算!C:P,13,FALSE),0)+IF($F155&gt;1,IF(OR($G155=3,$G155=6,$G155=9,$G155=12),ROUNDUP(入力項目!$N$18/4,0),0),0),
VLOOKUP($D155,月別収支!$A$2:$H$13,8,FALSE))</f>
        <v>-53590</v>
      </c>
      <c r="Y155" s="10">
        <f ca="1">-VLOOKUP($D155,月別収支!$A$2:$H$13,3,FALSE)</f>
        <v>-75000</v>
      </c>
      <c r="Z155" s="10">
        <f ca="1">-VLOOKUP($D155,月別収支!$A$2:$H$13,4,FALSE)</f>
        <v>-27000</v>
      </c>
      <c r="AA155" s="10">
        <f ca="1">-VLOOKUP($D155,月別収支!$A$2:$H$13,6,FALSE)</f>
        <v>-10000</v>
      </c>
      <c r="AB155" s="10">
        <f ca="1">-(
VLOOKUP($D155,月別収支!$A$2:$H$13,5,FALSE)+IF(AND(入力項目!$I$27&lt;=$A155,ISEVEN($A155-入力項目!$I$27),入力項目!$I$28=$D155),入力項目!$I$26,0)
+IF(入力項目!$K$26=TRUE,
IFERROR(VLOOKUP($K155,マイカーローン計算!C:P,13,FALSE),0),
IFERROR(
  IF(AND($C155&gt;0,MOD($C155,入力項目!$N$22)=0,$D155=入力項目!$N$23),入力項目!$N$24,0),
 0
)
)
)</f>
        <v>-30000</v>
      </c>
      <c r="AC155" s="10">
        <f ca="1">-IF($A155&lt;入力項目!$N$33,入力項目!$N$35,IF(AND($A155=入力項目!$N$33,$D155&lt;=入力項目!$N$34),入力項目!$N$35,0))</f>
        <v>0</v>
      </c>
      <c r="AD155">
        <f ca="1">-(
_xlfn.IFS(
P155&lt;=入力項目!$S$11,0,
AND(P155&gt;=入力項目!$S$11+1,P155&lt;=3),IFERROR(VLOOKUP(入力項目!$S$12,子育て関連マスタ!$I$4:$M$5,4,FALSE),0),
AND(P155&gt;=4,P155&lt;=6),IFERROR(VLOOKUP(入力項目!$S$13,子育て関連マスタ!$I$9:$M$12,4,FALSE),0),
AND(P155&gt;=7,P155&lt;=12),IFERROR(VLOOKUP(入力項目!$S$14,子育て関連マスタ!$I$16:$M$17,4,FALSE),0),
AND(P155&gt;=13,P155&lt;=15),IFERROR(VLOOKUP(入力項目!$S$15,子育て関連マスタ!$I$21:$M$22,4,FALSE),0),
AND(P155&gt;=16,P155&lt;=18),IFERROR(VLOOKUP(入力項目!$S$16,子育て関連マスタ!$I$26:$M$28,4,FALSE),0),
AND(P155&gt;=19,P155&lt;=20,入力項目!$S$16="高専"),IFERROR(VLOOKUP(入力項目!$S$16,子育て関連マスタ!$I$26:$M$28,4,FALSE),0),
AND(P155&gt;=19,P155&lt;=20,入力項目!$S$16&lt;&gt;"高専"),IFERROR(VLOOKUP(入力項目!$S$17,子育て関連マスタ!$I$32:$M$37,4,FALSE),0),
AND(P155&gt;=21,P155&lt;=22,入力項目!$S$16="高専"),IFERROR(VLOOKUP(入力項目!$S$17,子育て関連マスタ!$I$32:$M$34,4,FALSE),0),
AND(P155&gt;=21,P155&lt;=22,入力項目!$S$16&lt;&gt;"高専"),IFERROR(VLOOKUP(入力項目!$S$17,子育て関連マスタ!$I$32:$M$34,4,FALSE),0),
P155&gt;=23,0
) +
IF($D155=4,
  IFERROR(_xlfn.IFS(
  P155&lt;=入力項目!$S$11,0,
  AND(P155=入力項目!$S$11),IFERROR(VLOOKUP(入力項目!$S$12,子育て関連マスタ!$I$4:$M$5,2,FALSE),0),
  AND(P155=4),IFERROR(VLOOKUP(入力項目!$S$13,子育て関連マスタ!$I$9:$M$12,2,FALSE),0),
  AND(P155=7),IFERROR(VLOOKUP(入力項目!$S$14,子育て関連マスタ!$I$16:$M$17,2,FALSE),0),
  AND(P155=13),IFERROR(VLOOKUP(入力項目!$S$15,子育て関連マスタ!$I$21:$M$22,2,FALSE),0),
  AND(P155=16),IFERROR(VLOOKUP(入力項目!$S$16,子育て関連マスタ!$I$26:$M$28,2,FALSE),0),
  AND(P155=19,入力項目!$S$16&lt;&gt;"高専"),IFERROR(VLOOKUP(入力項目!$S$17,子育て関連マスタ!$I$32:$M$37,2,FALSE),0),
  AND(P155=21,入力項目!$S$16="高専"),IFERROR(VLOOKUP(入力項目!$S$17,子育て関連マスタ!$I$32:$M$37,2,FALSE),0),
  P155&gt;=22,0
  ),0),0
) +
IF(AND(P155&gt;=1,P155&lt;=15),IF($D155=入力項目!$S$8,入力項目!$S$3,0),0) +
IF(AND(P155&gt;=1,P155&lt;=15),IF($D155=5,入力項目!$S$4,0),0) +
IF(AND(P155&gt;=1,P155&lt;=15),IF($D155=12,入力項目!$S$5,0),0) +
IF(AND(入力項目!$S$7=$A155,入力項目!$S$8=$D155),子育て関連マスタ!$C$14,0) +
IFERROR(IF(AND(YEAR(EDATE(DATE(入力項目!$S$7,入力項目!$S$8,1),1))=$A155,MONTH(EDATE(DATE(入力項目!$S$7,入力項目!$S$8,1),1))=$D155),子育て関連マスタ!$C$15,0),0) +
IF(AND(OR(P155=3,P155=5,P155=7),$D155=11),子育て関連マスタ!$C$17,0) +
IF(AND(P155=20,$D155=1),子育て関連マスタ!$C$18,0) +
IF(AND(P155=20,$D155=1),
IFERROR(_xlfn.IFS(
入力項目!$S$10="男",子育て関連マスタ!$C$18,
入力項目!$S$10="女",子育て関連マスタ!$C$19
),0),0
) +
IF(AND(P155&gt;=入力項目!$S$18,P155&lt;=入力項目!$S$19),入力項目!$S$20,0) +
IF(AND(P155&gt;=入力項目!$S$21,P155&lt;=入力項目!$S$22),入力項目!$S$23,0) +
IF(AND(P155&gt;=入力項目!$S$24,P155&lt;=入力項目!$S$25),入力項目!$S$26,0)
)</f>
        <v>-45000</v>
      </c>
      <c r="AE155">
        <f ca="1">-(
_xlfn.IFS(
Q155&lt;=入力項目!$S$11,0,
AND(Q155&gt;=入力項目!$S$11+1,Q155&lt;=3),IFERROR(VLOOKUP(入力項目!$S$12,子育て関連マスタ!$I$4:$M$5,4,FALSE),0),
AND(Q155&gt;=4,Q155&lt;=6),IFERROR(VLOOKUP(入力項目!$S$13,子育て関連マスタ!$I$9:$M$12,4,FALSE),0),
AND(Q155&gt;=7,Q155&lt;=12),IFERROR(VLOOKUP(入力項目!$S$14,子育て関連マスタ!$I$16:$M$17,4,FALSE),0),
AND(Q155&gt;=13,Q155&lt;=15),IFERROR(VLOOKUP(入力項目!$S$15,子育て関連マスタ!$I$21:$M$22,4,FALSE),0),
AND(Q155&gt;=16,Q155&lt;=18),IFERROR(VLOOKUP(入力項目!$S$16,子育て関連マスタ!$I$26:$M$28,4,FALSE),0),
AND(Q155&gt;=19,Q155&lt;=20,入力項目!$S$16="高専"),IFERROR(VLOOKUP(入力項目!$S$16,子育て関連マスタ!$I$26:$M$28,4,FALSE),0),
AND(Q155&gt;=19,Q155&lt;=20,入力項目!$S$16&lt;&gt;"高専"),IFERROR(VLOOKUP(入力項目!$S$17,子育て関連マスタ!$I$32:$M$37,4,FALSE),0),
AND(Q155&gt;=21,Q155&lt;=22,入力項目!$S$16="高専"),IFERROR(VLOOKUP(入力項目!$S$17,子育て関連マスタ!$I$32:$M$34,4,FALSE),0),
AND(Q155&gt;=21,Q155&lt;=22,入力項目!$S$16&lt;&gt;"高専"),IFERROR(VLOOKUP(入力項目!$S$17,子育て関連マスタ!$I$32:$M$34,4,FALSE),0),
Q155&gt;=23,0
) +
IF($D155=4,
  IFERROR(_xlfn.IFS(
  Q155&lt;=入力項目!$S$11,0,
  AND(Q155=入力項目!$S$11),IFERROR(VLOOKUP(入力項目!$S$12,子育て関連マスタ!$I$4:$M$5,2,FALSE),0),
  AND(Q155=4),IFERROR(VLOOKUP(入力項目!$S$13,子育て関連マスタ!$I$9:$M$12,2,FALSE),0),
  AND(Q155=7),IFERROR(VLOOKUP(入力項目!$S$14,子育て関連マスタ!$I$16:$M$17,2,FALSE),0),
  AND(Q155=13),IFERROR(VLOOKUP(入力項目!$S$15,子育て関連マスタ!$I$21:$M$22,2,FALSE),0),
  AND(Q155=16),IFERROR(VLOOKUP(入力項目!$S$16,子育て関連マスタ!$I$26:$M$28,2,FALSE),0),
  AND(Q155=19,入力項目!$S$16&lt;&gt;"高専"),IFERROR(VLOOKUP(入力項目!$S$17,子育て関連マスタ!$I$32:$M$37,2,FALSE),0),
  AND(Q155=21,入力項目!$S$16="高専"),IFERROR(VLOOKUP(入力項目!$S$17,子育て関連マスタ!$I$32:$M$37,2,FALSE),0),
  Q155&gt;=22,0
  ),0),0
) +
IF(AND(Q155&gt;=1,Q155&lt;=15),IF($D155=入力項目!$S$8,入力項目!$S$3,0),0) +
IF(AND(Q155&gt;=1,Q155&lt;=15),IF($D155=5,入力項目!$S$4,0),0) +
IF(AND(Q155&gt;=1,Q155&lt;=15),IF($D155=12,入力項目!$S$5,0),0) +
IF(AND(入力項目!$S$7=$A155,入力項目!$S$8=$D155),子育て関連マスタ!$C$14,0) +
IFERROR(IF(AND(YEAR(EDATE(DATE(入力項目!$S$7,入力項目!$S$8,1),1))=$A155,MONTH(EDATE(DATE(入力項目!$S$7,入力項目!$S$8,1),1))=$D155),子育て関連マスタ!$C$15,0),0) +
IF(AND(OR(Q155=3,Q155=5,Q155=7),$D155=11),子育て関連マスタ!$C$17,0) +
IF(AND(Q155=20,$D155=1),子育て関連マスタ!$C$18,0) +
IF(AND(Q155=20,$D155=1),
IFERROR(_xlfn.IFS(
入力項目!$S$10="男",子育て関連マスタ!$C$18,
入力項目!$S$10="女",子育て関連マスタ!$C$19
),0),0
) +
IF(AND(Q155&gt;=入力項目!$S$18,Q155&lt;=入力項目!$S$19),入力項目!$S$20,0) +
IF(AND(Q155&gt;=入力項目!$S$21,Q155&lt;=入力項目!$S$22),入力項目!$S$23,0) +
IF(AND(Q155&gt;=入力項目!$S$24,Q155&lt;=入力項目!$S$25),入力項目!$S$26,0)
)</f>
        <v>-55000</v>
      </c>
      <c r="AF155">
        <f ca="1">-(
_xlfn.IFS(
R155&lt;=入力項目!$S$11,0,
AND(R155&gt;=入力項目!$S$11+1,R155&lt;=3),IFERROR(VLOOKUP(入力項目!$S$12,子育て関連マスタ!$I$4:$M$5,4,FALSE),0),
AND(R155&gt;=4,R155&lt;=6),IFERROR(VLOOKUP(入力項目!$S$13,子育て関連マスタ!$I$9:$M$12,4,FALSE),0),
AND(R155&gt;=7,R155&lt;=12),IFERROR(VLOOKUP(入力項目!$S$14,子育て関連マスタ!$I$16:$M$17,4,FALSE),0),
AND(R155&gt;=13,R155&lt;=15),IFERROR(VLOOKUP(入力項目!$S$15,子育て関連マスタ!$I$21:$M$22,4,FALSE),0),
AND(R155&gt;=16,R155&lt;=18),IFERROR(VLOOKUP(入力項目!$S$16,子育て関連マスタ!$I$26:$M$28,4,FALSE),0),
AND(R155&gt;=19,R155&lt;=20,入力項目!$S$16="高専"),IFERROR(VLOOKUP(入力項目!$S$16,子育て関連マスタ!$I$26:$M$28,4,FALSE),0),
AND(R155&gt;=19,R155&lt;=20,入力項目!$S$16&lt;&gt;"高専"),IFERROR(VLOOKUP(入力項目!$S$17,子育て関連マスタ!$I$32:$M$37,4,FALSE),0),
AND(R155&gt;=21,R155&lt;=22,入力項目!$S$16="高専"),IFERROR(VLOOKUP(入力項目!$S$17,子育て関連マスタ!$I$32:$M$34,4,FALSE),0),
AND(R155&gt;=21,R155&lt;=22,入力項目!$S$16&lt;&gt;"高専"),IFERROR(VLOOKUP(入力項目!$S$17,子育て関連マスタ!$I$32:$M$34,4,FALSE),0),
R155&gt;=23,0
) +
IF($D155=4,
  IFERROR(_xlfn.IFS(
  R155&lt;=入力項目!$S$11,0,
  AND(R155=入力項目!$S$11),IFERROR(VLOOKUP(入力項目!$S$12,子育て関連マスタ!$I$4:$M$5,2,FALSE),0),
  AND(R155=4),IFERROR(VLOOKUP(入力項目!$S$13,子育て関連マスタ!$I$9:$M$12,2,FALSE),0),
  AND(R155=7),IFERROR(VLOOKUP(入力項目!$S$14,子育て関連マスタ!$I$16:$M$17,2,FALSE),0),
  AND(R155=13),IFERROR(VLOOKUP(入力項目!$S$15,子育て関連マスタ!$I$21:$M$22,2,FALSE),0),
  AND(R155=16),IFERROR(VLOOKUP(入力項目!$S$16,子育て関連マスタ!$I$26:$M$28,2,FALSE),0),
  AND(R155=19,入力項目!$S$16&lt;&gt;"高専"),IFERROR(VLOOKUP(入力項目!$S$17,子育て関連マスタ!$I$32:$M$37,2,FALSE),0),
  AND(R155=21,入力項目!$S$16="高専"),IFERROR(VLOOKUP(入力項目!$S$17,子育て関連マスタ!$I$32:$M$37,2,FALSE),0),
  R155&gt;=22,0
  ),0),0
) +
IF(AND(R155&gt;=1,R155&lt;=15),IF($D155=入力項目!$S$8,入力項目!$S$3,0),0) +
IF(AND(R155&gt;=1,R155&lt;=15),IF($D155=5,入力項目!$S$4,0),0) +
IF(AND(R155&gt;=1,R155&lt;=15),IF($D155=12,入力項目!$S$5,0),0) +
IF(AND(入力項目!$S$7=$A155,入力項目!$S$8=$D155),子育て関連マスタ!$C$14,0) +
IFERROR(IF(AND(YEAR(EDATE(DATE(入力項目!$S$7,入力項目!$S$8,1),1))=$A155,MONTH(EDATE(DATE(入力項目!$S$7,入力項目!$S$8,1),1))=$D155),子育て関連マスタ!$C$15,0),0) +
IF(AND(OR(R155=3,R155=5,R155=7),$D155=11),子育て関連マスタ!$C$17,0) +
IF(AND(R155=20,$D155=1),子育て関連マスタ!$C$18,0) +
IF(AND(R155=20,$D155=1),
IFERROR(_xlfn.IFS(
入力項目!$S$10="男",子育て関連マスタ!$C$18,
入力項目!$S$10="女",子育て関連マスタ!$C$19
),0),0
) +
IF(AND(R155&gt;=入力項目!$S$18,R155&lt;=入力項目!$S$19),入力項目!$S$20,0) +
IF(AND(R155&gt;=入力項目!$S$21,R155&lt;=入力項目!$S$22),入力項目!$S$23,0) +
IF(AND(R155&gt;=入力項目!$S$24,R155&lt;=入力項目!$S$25),入力項目!$S$26,0)
)</f>
        <v>0</v>
      </c>
      <c r="AG155">
        <f ca="1">-(
_xlfn.IFS(
S155&lt;=入力項目!$S$11,0,
AND(S155&gt;=入力項目!$S$11+1,S155&lt;=3),IFERROR(VLOOKUP(入力項目!$S$12,子育て関連マスタ!$I$4:$M$5,4,FALSE),0),
AND(S155&gt;=4,S155&lt;=6),IFERROR(VLOOKUP(入力項目!$S$13,子育て関連マスタ!$I$9:$M$12,4,FALSE),0),
AND(S155&gt;=7,S155&lt;=12),IFERROR(VLOOKUP(入力項目!$S$14,子育て関連マスタ!$I$16:$M$17,4,FALSE),0),
AND(S155&gt;=13,S155&lt;=15),IFERROR(VLOOKUP(入力項目!$S$15,子育て関連マスタ!$I$21:$M$22,4,FALSE),0),
AND(S155&gt;=16,S155&lt;=18),IFERROR(VLOOKUP(入力項目!$S$16,子育て関連マスタ!$I$26:$M$28,4,FALSE),0),
AND(S155&gt;=19,S155&lt;=20,入力項目!$S$16="高専"),IFERROR(VLOOKUP(入力項目!$S$16,子育て関連マスタ!$I$26:$M$28,4,FALSE),0),
AND(S155&gt;=19,S155&lt;=20,入力項目!$S$16&lt;&gt;"高専"),IFERROR(VLOOKUP(入力項目!$S$17,子育て関連マスタ!$I$32:$M$37,4,FALSE),0),
AND(S155&gt;=21,S155&lt;=22,入力項目!$S$16="高専"),IFERROR(VLOOKUP(入力項目!$S$17,子育て関連マスタ!$I$32:$M$34,4,FALSE),0),
AND(S155&gt;=21,S155&lt;=22,入力項目!$S$16&lt;&gt;"高専"),IFERROR(VLOOKUP(入力項目!$S$17,子育て関連マスタ!$I$32:$M$34,4,FALSE),0),
S155&gt;=23,0
) +
IF($D155=4,
  IFERROR(_xlfn.IFS(
  S155&lt;=入力項目!$S$11,0,
  AND(S155=入力項目!$S$11),IFERROR(VLOOKUP(入力項目!$S$12,子育て関連マスタ!$I$4:$M$5,2,FALSE),0),
  AND(S155=4),IFERROR(VLOOKUP(入力項目!$S$13,子育て関連マスタ!$I$9:$M$12,2,FALSE),0),
  AND(S155=7),IFERROR(VLOOKUP(入力項目!$S$14,子育て関連マスタ!$I$16:$M$17,2,FALSE),0),
  AND(S155=13),IFERROR(VLOOKUP(入力項目!$S$15,子育て関連マスタ!$I$21:$M$22,2,FALSE),0),
  AND(S155=16),IFERROR(VLOOKUP(入力項目!$S$16,子育て関連マスタ!$I$26:$M$28,2,FALSE),0),
  AND(S155=19,入力項目!$S$16&lt;&gt;"高専"),IFERROR(VLOOKUP(入力項目!$S$17,子育て関連マスタ!$I$32:$M$37,2,FALSE),0),
  AND(S155=21,入力項目!$S$16="高専"),IFERROR(VLOOKUP(入力項目!$S$17,子育て関連マスタ!$I$32:$M$37,2,FALSE),0),
  S155&gt;=22,0
  ),0),0
) +
IF(AND(S155&gt;=1,S155&lt;=15),IF($D155=入力項目!$S$8,入力項目!$S$3,0),0) +
IF(AND(S155&gt;=1,S155&lt;=15),IF($D155=5,入力項目!$S$4,0),0) +
IF(AND(S155&gt;=1,S155&lt;=15),IF($D155=12,入力項目!$S$5,0),0) +
IF(AND(入力項目!$S$7=$A155,入力項目!$S$8=$D155),子育て関連マスタ!$C$14,0) +
IFERROR(IF(AND(YEAR(EDATE(DATE(入力項目!$S$7,入力項目!$S$8,1),1))=$A155,MONTH(EDATE(DATE(入力項目!$S$7,入力項目!$S$8,1),1))=$D155),子育て関連マスタ!$C$15,0),0) +
IF(AND(OR(S155=3,S155=5,S155=7),$D155=11),子育て関連マスタ!$C$17,0) +
IF(AND(S155=20,$D155=1),子育て関連マスタ!$C$18,0) +
IF(AND(S155=20,$D155=1),
IFERROR(_xlfn.IFS(
入力項目!$S$10="男",子育て関連マスタ!$C$18,
入力項目!$S$10="女",子育て関連マスタ!$C$19
),0),0
) +
IF(AND(S155&gt;=入力項目!$S$18,S155&lt;=入力項目!$S$19),入力項目!$S$20,0) +
IF(AND(S155&gt;=入力項目!$S$21,S155&lt;=入力項目!$S$22),入力項目!$S$23,0) +
IF(AND(S155&gt;=入力項目!$S$24,S155&lt;=入力項目!$S$25),入力項目!$S$26,0)
)</f>
        <v>0</v>
      </c>
      <c r="AH155">
        <f ca="1">-(
_xlfn.IFS(
T155&lt;=入力項目!$S$11,0,
AND(T155&gt;=入力項目!$S$11+1,T155&lt;=3),IFERROR(VLOOKUP(入力項目!$S$12,子育て関連マスタ!$I$4:$M$5,4,FALSE),0),
AND(T155&gt;=4,T155&lt;=6),IFERROR(VLOOKUP(入力項目!$S$13,子育て関連マスタ!$I$9:$M$12,4,FALSE),0),
AND(T155&gt;=7,T155&lt;=12),IFERROR(VLOOKUP(入力項目!$S$14,子育て関連マスタ!$I$16:$M$17,4,FALSE),0),
AND(T155&gt;=13,T155&lt;=15),IFERROR(VLOOKUP(入力項目!$S$15,子育て関連マスタ!$I$21:$M$22,4,FALSE),0),
AND(T155&gt;=16,T155&lt;=18),IFERROR(VLOOKUP(入力項目!$S$16,子育て関連マスタ!$I$26:$M$28,4,FALSE),0),
AND(T155&gt;=19,T155&lt;=20,入力項目!$S$16="高専"),IFERROR(VLOOKUP(入力項目!$S$16,子育て関連マスタ!$I$26:$M$28,4,FALSE),0),
AND(T155&gt;=19,T155&lt;=20,入力項目!$S$16&lt;&gt;"高専"),IFERROR(VLOOKUP(入力項目!$S$17,子育て関連マスタ!$I$32:$M$37,4,FALSE),0),
AND(T155&gt;=21,T155&lt;=22,入力項目!$S$16="高専"),IFERROR(VLOOKUP(入力項目!$S$17,子育て関連マスタ!$I$32:$M$34,4,FALSE),0),
AND(T155&gt;=21,T155&lt;=22,入力項目!$S$16&lt;&gt;"高専"),IFERROR(VLOOKUP(入力項目!$S$17,子育て関連マスタ!$I$32:$M$34,4,FALSE),0),
T155&gt;=23,0
) +
IF($D155=4,
  IFERROR(_xlfn.IFS(
  T155&lt;=入力項目!$S$11,0,
  AND(T155=入力項目!$S$11),IFERROR(VLOOKUP(入力項目!$S$12,子育て関連マスタ!$I$4:$M$5,2,FALSE),0),
  AND(T155=4),IFERROR(VLOOKUP(入力項目!$S$13,子育て関連マスタ!$I$9:$M$12,2,FALSE),0),
  AND(T155=7),IFERROR(VLOOKUP(入力項目!$S$14,子育て関連マスタ!$I$16:$M$17,2,FALSE),0),
  AND(T155=13),IFERROR(VLOOKUP(入力項目!$S$15,子育て関連マスタ!$I$21:$M$22,2,FALSE),0),
  AND(T155=16),IFERROR(VLOOKUP(入力項目!$S$16,子育て関連マスタ!$I$26:$M$28,2,FALSE),0),
  AND(T155=19,入力項目!$S$16&lt;&gt;"高専"),IFERROR(VLOOKUP(入力項目!$S$17,子育て関連マスタ!$I$32:$M$37,2,FALSE),0),
  AND(T155=21,入力項目!$S$16="高専"),IFERROR(VLOOKUP(入力項目!$S$17,子育て関連マスタ!$I$32:$M$37,2,FALSE),0),
  T155&gt;=22,0
  ),0),0
) +
IF(AND(T155&gt;=1,T155&lt;=15),IF($D155=入力項目!$S$8,入力項目!$S$3,0),0) +
IF(AND(T155&gt;=1,T155&lt;=15),IF($D155=5,入力項目!$S$4,0),0) +
IF(AND(T155&gt;=1,T155&lt;=15),IF($D155=12,入力項目!$S$5,0),0) +
IF(AND(入力項目!$S$7=$A155,入力項目!$S$8=$D155),子育て関連マスタ!$C$14,0) +
IFERROR(IF(AND(YEAR(EDATE(DATE(入力項目!$S$7,入力項目!$S$8,1),1))=$A155,MONTH(EDATE(DATE(入力項目!$S$7,入力項目!$S$8,1),1))=$D155),子育て関連マスタ!$C$15,0),0) +
IF(AND(OR(T155=3,T155=5,T155=7),$D155=11),子育て関連マスタ!$C$17,0) +
IF(AND(T155=20,$D155=1),子育て関連マスタ!$C$18,0) +
IF(AND(T155=20,$D155=1),
IFERROR(_xlfn.IFS(
入力項目!$S$10="男",子育て関連マスタ!$C$18,
入力項目!$S$10="女",子育て関連マスタ!$C$19
),0),0
) +
IF(AND(T155&gt;=入力項目!$S$18,T155&lt;=入力項目!$S$19),入力項目!$S$20,0) +
IF(AND(T155&gt;=入力項目!$S$21,T155&lt;=入力項目!$S$22),入力項目!$S$23,0) +
IF(AND(T155&gt;=入力項目!$S$24,T155&lt;=入力項目!$S$25),入力項目!$S$26,0)
)</f>
        <v>0</v>
      </c>
      <c r="AI155">
        <f ca="1">-(
_xlfn.IFS(
U155&lt;=入力項目!$S$11,0,
AND(U155&gt;=入力項目!$S$11+1,U155&lt;=3),IFERROR(VLOOKUP(入力項目!$S$12,子育て関連マスタ!$I$4:$M$5,4,FALSE),0),
AND(U155&gt;=4,U155&lt;=6),IFERROR(VLOOKUP(入力項目!$S$13,子育て関連マスタ!$I$9:$M$12,4,FALSE),0),
AND(U155&gt;=7,U155&lt;=12),IFERROR(VLOOKUP(入力項目!$S$14,子育て関連マスタ!$I$16:$M$17,4,FALSE),0),
AND(U155&gt;=13,U155&lt;=15),IFERROR(VLOOKUP(入力項目!$S$15,子育て関連マスタ!$I$21:$M$22,4,FALSE),0),
AND(U155&gt;=16,U155&lt;=18),IFERROR(VLOOKUP(入力項目!$S$16,子育て関連マスタ!$I$26:$M$28,4,FALSE),0),
AND(U155&gt;=19,U155&lt;=20,入力項目!$S$16="高専"),IFERROR(VLOOKUP(入力項目!$S$16,子育て関連マスタ!$I$26:$M$28,4,FALSE),0),
AND(U155&gt;=19,U155&lt;=20,入力項目!$S$16&lt;&gt;"高専"),IFERROR(VLOOKUP(入力項目!$S$17,子育て関連マスタ!$I$32:$M$37,4,FALSE),0),
AND(U155&gt;=21,U155&lt;=22,入力項目!$S$16="高専"),IFERROR(VLOOKUP(入力項目!$S$17,子育て関連マスタ!$I$32:$M$34,4,FALSE),0),
AND(U155&gt;=21,U155&lt;=22,入力項目!$S$16&lt;&gt;"高専"),IFERROR(VLOOKUP(入力項目!$S$17,子育て関連マスタ!$I$32:$M$34,4,FALSE),0),
U155&gt;=23,0
) +
IF($D155=4,
  IFERROR(_xlfn.IFS(
  U155&lt;=入力項目!$S$11,0,
  AND(U155=入力項目!$S$11),IFERROR(VLOOKUP(入力項目!$S$12,子育て関連マスタ!$I$4:$M$5,2,FALSE),0),
  AND(U155=4),IFERROR(VLOOKUP(入力項目!$S$13,子育て関連マスタ!$I$9:$M$12,2,FALSE),0),
  AND(U155=7),IFERROR(VLOOKUP(入力項目!$S$14,子育て関連マスタ!$I$16:$M$17,2,FALSE),0),
  AND(U155=13),IFERROR(VLOOKUP(入力項目!$S$15,子育て関連マスタ!$I$21:$M$22,2,FALSE),0),
  AND(U155=16),IFERROR(VLOOKUP(入力項目!$S$16,子育て関連マスタ!$I$26:$M$28,2,FALSE),0),
  AND(U155=19,入力項目!$S$16&lt;&gt;"高専"),IFERROR(VLOOKUP(入力項目!$S$17,子育て関連マスタ!$I$32:$M$37,2,FALSE),0),
  AND(U155=21,入力項目!$S$16="高専"),IFERROR(VLOOKUP(入力項目!$S$17,子育て関連マスタ!$I$32:$M$37,2,FALSE),0),
  U155&gt;=22,0
  ),0),0
) +
IF(AND(U155&gt;=1,U155&lt;=15),IF($D155=入力項目!$S$8,入力項目!$S$3,0),0) +
IF(AND(U155&gt;=1,U155&lt;=15),IF($D155=5,入力項目!$S$4,0),0) +
IF(AND(U155&gt;=1,U155&lt;=15),IF($D155=12,入力項目!$S$5,0),0) +
IF(AND(入力項目!$S$7=$A155,入力項目!$S$8=$D155),子育て関連マスタ!$C$14,0) +
IFERROR(IF(AND(YEAR(EDATE(DATE(入力項目!$S$7,入力項目!$S$8,1),1))=$A155,MONTH(EDATE(DATE(入力項目!$S$7,入力項目!$S$8,1),1))=$D155),子育て関連マスタ!$C$15,0),0) +
IF(AND(OR(U155=3,U155=5,U155=7),$D155=11),子育て関連マスタ!$C$17,0) +
IF(AND(U155=20,$D155=1),子育て関連マスタ!$C$18,0) +
IF(AND(U155=20,$D155=1),
IFERROR(_xlfn.IFS(
入力項目!$S$10="男",子育て関連マスタ!$C$18,
入力項目!$S$10="女",子育て関連マスタ!$C$19
),0),0
) +
IF(AND(U155&gt;=入力項目!$S$18,U155&lt;=入力項目!$S$19),入力項目!$S$20,0) +
IF(AND(U155&gt;=入力項目!$S$21,U155&lt;=入力項目!$S$22),入力項目!$S$23,0) +
IF(AND(U155&gt;=入力項目!$S$24,U155&lt;=入力項目!$S$25),入力項目!$S$26,0)
)</f>
        <v>0</v>
      </c>
      <c r="AJ155" s="10">
        <f ca="1">-VLOOKUP($D155,月別収支!$A$2:$H$13,7,FALSE)</f>
        <v>-20000</v>
      </c>
    </row>
    <row r="156" spans="1:36" x14ac:dyDescent="0.4">
      <c r="A156">
        <f t="shared" ca="1" si="37"/>
        <v>2037</v>
      </c>
      <c r="B156">
        <f t="shared" ca="1" si="44"/>
        <v>2037</v>
      </c>
      <c r="C156">
        <f t="shared" ca="1" si="45"/>
        <v>13</v>
      </c>
      <c r="D156">
        <f t="shared" ca="1" si="38"/>
        <v>6</v>
      </c>
      <c r="E156" t="str">
        <f t="shared" ca="1" si="39"/>
        <v>2037年6月</v>
      </c>
      <c r="F156">
        <f ca="1">IF(OR(入力項目!$N$5&lt;$A156,AND(入力項目!$N$5=$A156,入力項目!$N$6&lt;$D156)),IF(F155=0,1,IF(G156=12,F155+1,F155)),0)</f>
        <v>12</v>
      </c>
      <c r="G156">
        <f ca="1">IF(OR(入力項目!$N$5&lt;$A156,AND(入力項目!$N$5=$A156,入力項目!$N$6&lt;$D156)),IF(G155=12,1,G155+1),0)</f>
        <v>8</v>
      </c>
      <c r="H156" t="str">
        <f t="shared" ca="1" si="40"/>
        <v>12_8</v>
      </c>
      <c r="I156">
        <f ca="1">IF(
  IFERROR(AND($C156&gt;0,MOD($C156,入力項目!$N$22)=0,$D156=入力項目!$N$23), FALSE),
  1,
  IF(
    AND(I155&gt;0,J155=12),
    IF(I155=入力項目!$N$28, 0, I155+1),
    I155
  )
)</f>
        <v>0</v>
      </c>
      <c r="J156">
        <f ca="1">IF($D156=入力項目!$N$23,1,IFERROR(J155+1,1))</f>
        <v>1</v>
      </c>
      <c r="K156" t="str">
        <f t="shared" ca="1" si="41"/>
        <v>0_1</v>
      </c>
      <c r="L156">
        <f ca="1">L155+IF(入力項目!$D$4=$D156,1,0)</f>
        <v>41</v>
      </c>
      <c r="M156" t="str">
        <f t="shared" ca="1" si="42"/>
        <v>41歳</v>
      </c>
      <c r="N156">
        <f t="shared" ca="1" si="46"/>
        <v>42</v>
      </c>
      <c r="O156" t="str">
        <f t="shared" ca="1" si="43"/>
        <v>42歳</v>
      </c>
      <c r="P156">
        <f t="shared" ca="1" si="47"/>
        <v>17</v>
      </c>
      <c r="Q156">
        <f t="shared" ca="1" si="48"/>
        <v>15</v>
      </c>
      <c r="R156">
        <f t="shared" ca="1" si="49"/>
        <v>2038</v>
      </c>
      <c r="S156">
        <f t="shared" ca="1" si="50"/>
        <v>2038</v>
      </c>
      <c r="T156">
        <f t="shared" ca="1" si="51"/>
        <v>2038</v>
      </c>
      <c r="U156">
        <f t="shared" ca="1" si="52"/>
        <v>2038</v>
      </c>
      <c r="V156" s="10">
        <f t="shared" ca="1" si="53"/>
        <v>17336885</v>
      </c>
      <c r="W156" s="10">
        <f ca="1">IF($L156&lt;その他マスタ!$B$1,VLOOKUP($D156,月別収支!$A$2:$H$13,2,FALSE),その他マスタ!$B$3)+IF(AND($L156=その他マスタ!$B$1,入力項目!$I$9="あり",$D156=入力項目!$D$4),その他マスタ!$B$2,0)</f>
        <v>800000</v>
      </c>
      <c r="X156" s="10">
        <f ca="1">-IF(入力項目!$K$5=TRUE,
IF($F156+$G156&lt;3,VLOOKUP($D156,月別収支!$A$2:$H$13,8,FALSE),0)+IFERROR(VLOOKUP($H156,住宅ローン計算!C:P,13,FALSE),0)+IF($F156&gt;1,IF(OR($G156=3,$G156=6,$G156=9,$G156=12),ROUNDUP(入力項目!$N$18/4,0),0),0),
VLOOKUP($D156,月別収支!$A$2:$H$13,8,FALSE))</f>
        <v>-191500</v>
      </c>
      <c r="Y156" s="10">
        <f ca="1">-VLOOKUP($D156,月別収支!$A$2:$H$13,3,FALSE)</f>
        <v>-75000</v>
      </c>
      <c r="Z156" s="10">
        <f ca="1">-VLOOKUP($D156,月別収支!$A$2:$H$13,4,FALSE)</f>
        <v>-27000</v>
      </c>
      <c r="AA156" s="10">
        <f ca="1">-VLOOKUP($D156,月別収支!$A$2:$H$13,6,FALSE)</f>
        <v>-10000</v>
      </c>
      <c r="AB156" s="10">
        <f ca="1">-(
VLOOKUP($D156,月別収支!$A$2:$H$13,5,FALSE)+IF(AND(入力項目!$I$27&lt;=$A156,ISEVEN($A156-入力項目!$I$27),入力項目!$I$28=$D156),入力項目!$I$26,0)
+IF(入力項目!$K$26=TRUE,
IFERROR(VLOOKUP($K156,マイカーローン計算!C:P,13,FALSE),0),
IFERROR(
  IF(AND($C156&gt;0,MOD($C156,入力項目!$N$22)=0,$D156=入力項目!$N$23),入力項目!$N$24,0),
 0
)
)
)</f>
        <v>-20000</v>
      </c>
      <c r="AC156" s="10">
        <f ca="1">-IF($A156&lt;入力項目!$N$33,入力項目!$N$35,IF(AND($A156=入力項目!$N$33,$D156&lt;=入力項目!$N$34),入力項目!$N$35,0))</f>
        <v>0</v>
      </c>
      <c r="AD156">
        <f ca="1">-(
_xlfn.IFS(
P156&lt;=入力項目!$S$11,0,
AND(P156&gt;=入力項目!$S$11+1,P156&lt;=3),IFERROR(VLOOKUP(入力項目!$S$12,子育て関連マスタ!$I$4:$M$5,4,FALSE),0),
AND(P156&gt;=4,P156&lt;=6),IFERROR(VLOOKUP(入力項目!$S$13,子育て関連マスタ!$I$9:$M$12,4,FALSE),0),
AND(P156&gt;=7,P156&lt;=12),IFERROR(VLOOKUP(入力項目!$S$14,子育て関連マスタ!$I$16:$M$17,4,FALSE),0),
AND(P156&gt;=13,P156&lt;=15),IFERROR(VLOOKUP(入力項目!$S$15,子育て関連マスタ!$I$21:$M$22,4,FALSE),0),
AND(P156&gt;=16,P156&lt;=18),IFERROR(VLOOKUP(入力項目!$S$16,子育て関連マスタ!$I$26:$M$28,4,FALSE),0),
AND(P156&gt;=19,P156&lt;=20,入力項目!$S$16="高専"),IFERROR(VLOOKUP(入力項目!$S$16,子育て関連マスタ!$I$26:$M$28,4,FALSE),0),
AND(P156&gt;=19,P156&lt;=20,入力項目!$S$16&lt;&gt;"高専"),IFERROR(VLOOKUP(入力項目!$S$17,子育て関連マスタ!$I$32:$M$37,4,FALSE),0),
AND(P156&gt;=21,P156&lt;=22,入力項目!$S$16="高専"),IFERROR(VLOOKUP(入力項目!$S$17,子育て関連マスタ!$I$32:$M$34,4,FALSE),0),
AND(P156&gt;=21,P156&lt;=22,入力項目!$S$16&lt;&gt;"高専"),IFERROR(VLOOKUP(入力項目!$S$17,子育て関連マスタ!$I$32:$M$34,4,FALSE),0),
P156&gt;=23,0
) +
IF($D156=4,
  IFERROR(_xlfn.IFS(
  P156&lt;=入力項目!$S$11,0,
  AND(P156=入力項目!$S$11),IFERROR(VLOOKUP(入力項目!$S$12,子育て関連マスタ!$I$4:$M$5,2,FALSE),0),
  AND(P156=4),IFERROR(VLOOKUP(入力項目!$S$13,子育て関連マスタ!$I$9:$M$12,2,FALSE),0),
  AND(P156=7),IFERROR(VLOOKUP(入力項目!$S$14,子育て関連マスタ!$I$16:$M$17,2,FALSE),0),
  AND(P156=13),IFERROR(VLOOKUP(入力項目!$S$15,子育て関連マスタ!$I$21:$M$22,2,FALSE),0),
  AND(P156=16),IFERROR(VLOOKUP(入力項目!$S$16,子育て関連マスタ!$I$26:$M$28,2,FALSE),0),
  AND(P156=19,入力項目!$S$16&lt;&gt;"高専"),IFERROR(VLOOKUP(入力項目!$S$17,子育て関連マスタ!$I$32:$M$37,2,FALSE),0),
  AND(P156=21,入力項目!$S$16="高専"),IFERROR(VLOOKUP(入力項目!$S$17,子育て関連マスタ!$I$32:$M$37,2,FALSE),0),
  P156&gt;=22,0
  ),0),0
) +
IF(AND(P156&gt;=1,P156&lt;=15),IF($D156=入力項目!$S$8,入力項目!$S$3,0),0) +
IF(AND(P156&gt;=1,P156&lt;=15),IF($D156=5,入力項目!$S$4,0),0) +
IF(AND(P156&gt;=1,P156&lt;=15),IF($D156=12,入力項目!$S$5,0),0) +
IF(AND(入力項目!$S$7=$A156,入力項目!$S$8=$D156),子育て関連マスタ!$C$14,0) +
IFERROR(IF(AND(YEAR(EDATE(DATE(入力項目!$S$7,入力項目!$S$8,1),1))=$A156,MONTH(EDATE(DATE(入力項目!$S$7,入力項目!$S$8,1),1))=$D156),子育て関連マスタ!$C$15,0),0) +
IF(AND(OR(P156=3,P156=5,P156=7),$D156=11),子育て関連マスタ!$C$17,0) +
IF(AND(P156=20,$D156=1),子育て関連マスタ!$C$18,0) +
IF(AND(P156=20,$D156=1),
IFERROR(_xlfn.IFS(
入力項目!$S$10="男",子育て関連マスタ!$C$18,
入力項目!$S$10="女",子育て関連マスタ!$C$19
),0),0
) +
IF(AND(P156&gt;=入力項目!$S$18,P156&lt;=入力項目!$S$19),入力項目!$S$20,0) +
IF(AND(P156&gt;=入力項目!$S$21,P156&lt;=入力項目!$S$22),入力項目!$S$23,0) +
IF(AND(P156&gt;=入力項目!$S$24,P156&lt;=入力項目!$S$25),入力項目!$S$26,0)
)</f>
        <v>-45000</v>
      </c>
      <c r="AE156">
        <f ca="1">-(
_xlfn.IFS(
Q156&lt;=入力項目!$S$11,0,
AND(Q156&gt;=入力項目!$S$11+1,Q156&lt;=3),IFERROR(VLOOKUP(入力項目!$S$12,子育て関連マスタ!$I$4:$M$5,4,FALSE),0),
AND(Q156&gt;=4,Q156&lt;=6),IFERROR(VLOOKUP(入力項目!$S$13,子育て関連マスタ!$I$9:$M$12,4,FALSE),0),
AND(Q156&gt;=7,Q156&lt;=12),IFERROR(VLOOKUP(入力項目!$S$14,子育て関連マスタ!$I$16:$M$17,4,FALSE),0),
AND(Q156&gt;=13,Q156&lt;=15),IFERROR(VLOOKUP(入力項目!$S$15,子育て関連マスタ!$I$21:$M$22,4,FALSE),0),
AND(Q156&gt;=16,Q156&lt;=18),IFERROR(VLOOKUP(入力項目!$S$16,子育て関連マスタ!$I$26:$M$28,4,FALSE),0),
AND(Q156&gt;=19,Q156&lt;=20,入力項目!$S$16="高専"),IFERROR(VLOOKUP(入力項目!$S$16,子育て関連マスタ!$I$26:$M$28,4,FALSE),0),
AND(Q156&gt;=19,Q156&lt;=20,入力項目!$S$16&lt;&gt;"高専"),IFERROR(VLOOKUP(入力項目!$S$17,子育て関連マスタ!$I$32:$M$37,4,FALSE),0),
AND(Q156&gt;=21,Q156&lt;=22,入力項目!$S$16="高専"),IFERROR(VLOOKUP(入力項目!$S$17,子育て関連マスタ!$I$32:$M$34,4,FALSE),0),
AND(Q156&gt;=21,Q156&lt;=22,入力項目!$S$16&lt;&gt;"高専"),IFERROR(VLOOKUP(入力項目!$S$17,子育て関連マスタ!$I$32:$M$34,4,FALSE),0),
Q156&gt;=23,0
) +
IF($D156=4,
  IFERROR(_xlfn.IFS(
  Q156&lt;=入力項目!$S$11,0,
  AND(Q156=入力項目!$S$11),IFERROR(VLOOKUP(入力項目!$S$12,子育て関連マスタ!$I$4:$M$5,2,FALSE),0),
  AND(Q156=4),IFERROR(VLOOKUP(入力項目!$S$13,子育て関連マスタ!$I$9:$M$12,2,FALSE),0),
  AND(Q156=7),IFERROR(VLOOKUP(入力項目!$S$14,子育て関連マスタ!$I$16:$M$17,2,FALSE),0),
  AND(Q156=13),IFERROR(VLOOKUP(入力項目!$S$15,子育て関連マスタ!$I$21:$M$22,2,FALSE),0),
  AND(Q156=16),IFERROR(VLOOKUP(入力項目!$S$16,子育て関連マスタ!$I$26:$M$28,2,FALSE),0),
  AND(Q156=19,入力項目!$S$16&lt;&gt;"高専"),IFERROR(VLOOKUP(入力項目!$S$17,子育て関連マスタ!$I$32:$M$37,2,FALSE),0),
  AND(Q156=21,入力項目!$S$16="高専"),IFERROR(VLOOKUP(入力項目!$S$17,子育て関連マスタ!$I$32:$M$37,2,FALSE),0),
  Q156&gt;=22,0
  ),0),0
) +
IF(AND(Q156&gt;=1,Q156&lt;=15),IF($D156=入力項目!$S$8,入力項目!$S$3,0),0) +
IF(AND(Q156&gt;=1,Q156&lt;=15),IF($D156=5,入力項目!$S$4,0),0) +
IF(AND(Q156&gt;=1,Q156&lt;=15),IF($D156=12,入力項目!$S$5,0),0) +
IF(AND(入力項目!$S$7=$A156,入力項目!$S$8=$D156),子育て関連マスタ!$C$14,0) +
IFERROR(IF(AND(YEAR(EDATE(DATE(入力項目!$S$7,入力項目!$S$8,1),1))=$A156,MONTH(EDATE(DATE(入力項目!$S$7,入力項目!$S$8,1),1))=$D156),子育て関連マスタ!$C$15,0),0) +
IF(AND(OR(Q156=3,Q156=5,Q156=7),$D156=11),子育て関連マスタ!$C$17,0) +
IF(AND(Q156=20,$D156=1),子育て関連マスタ!$C$18,0) +
IF(AND(Q156=20,$D156=1),
IFERROR(_xlfn.IFS(
入力項目!$S$10="男",子育て関連マスタ!$C$18,
入力項目!$S$10="女",子育て関連マスタ!$C$19
),0),0
) +
IF(AND(Q156&gt;=入力項目!$S$18,Q156&lt;=入力項目!$S$19),入力項目!$S$20,0) +
IF(AND(Q156&gt;=入力項目!$S$21,Q156&lt;=入力項目!$S$22),入力項目!$S$23,0) +
IF(AND(Q156&gt;=入力項目!$S$24,Q156&lt;=入力項目!$S$25),入力項目!$S$26,0)
)</f>
        <v>-45000</v>
      </c>
      <c r="AF156">
        <f ca="1">-(
_xlfn.IFS(
R156&lt;=入力項目!$S$11,0,
AND(R156&gt;=入力項目!$S$11+1,R156&lt;=3),IFERROR(VLOOKUP(入力項目!$S$12,子育て関連マスタ!$I$4:$M$5,4,FALSE),0),
AND(R156&gt;=4,R156&lt;=6),IFERROR(VLOOKUP(入力項目!$S$13,子育て関連マスタ!$I$9:$M$12,4,FALSE),0),
AND(R156&gt;=7,R156&lt;=12),IFERROR(VLOOKUP(入力項目!$S$14,子育て関連マスタ!$I$16:$M$17,4,FALSE),0),
AND(R156&gt;=13,R156&lt;=15),IFERROR(VLOOKUP(入力項目!$S$15,子育て関連マスタ!$I$21:$M$22,4,FALSE),0),
AND(R156&gt;=16,R156&lt;=18),IFERROR(VLOOKUP(入力項目!$S$16,子育て関連マスタ!$I$26:$M$28,4,FALSE),0),
AND(R156&gt;=19,R156&lt;=20,入力項目!$S$16="高専"),IFERROR(VLOOKUP(入力項目!$S$16,子育て関連マスタ!$I$26:$M$28,4,FALSE),0),
AND(R156&gt;=19,R156&lt;=20,入力項目!$S$16&lt;&gt;"高専"),IFERROR(VLOOKUP(入力項目!$S$17,子育て関連マスタ!$I$32:$M$37,4,FALSE),0),
AND(R156&gt;=21,R156&lt;=22,入力項目!$S$16="高専"),IFERROR(VLOOKUP(入力項目!$S$17,子育て関連マスタ!$I$32:$M$34,4,FALSE),0),
AND(R156&gt;=21,R156&lt;=22,入力項目!$S$16&lt;&gt;"高専"),IFERROR(VLOOKUP(入力項目!$S$17,子育て関連マスタ!$I$32:$M$34,4,FALSE),0),
R156&gt;=23,0
) +
IF($D156=4,
  IFERROR(_xlfn.IFS(
  R156&lt;=入力項目!$S$11,0,
  AND(R156=入力項目!$S$11),IFERROR(VLOOKUP(入力項目!$S$12,子育て関連マスタ!$I$4:$M$5,2,FALSE),0),
  AND(R156=4),IFERROR(VLOOKUP(入力項目!$S$13,子育て関連マスタ!$I$9:$M$12,2,FALSE),0),
  AND(R156=7),IFERROR(VLOOKUP(入力項目!$S$14,子育て関連マスタ!$I$16:$M$17,2,FALSE),0),
  AND(R156=13),IFERROR(VLOOKUP(入力項目!$S$15,子育て関連マスタ!$I$21:$M$22,2,FALSE),0),
  AND(R156=16),IFERROR(VLOOKUP(入力項目!$S$16,子育て関連マスタ!$I$26:$M$28,2,FALSE),0),
  AND(R156=19,入力項目!$S$16&lt;&gt;"高専"),IFERROR(VLOOKUP(入力項目!$S$17,子育て関連マスタ!$I$32:$M$37,2,FALSE),0),
  AND(R156=21,入力項目!$S$16="高専"),IFERROR(VLOOKUP(入力項目!$S$17,子育て関連マスタ!$I$32:$M$37,2,FALSE),0),
  R156&gt;=22,0
  ),0),0
) +
IF(AND(R156&gt;=1,R156&lt;=15),IF($D156=入力項目!$S$8,入力項目!$S$3,0),0) +
IF(AND(R156&gt;=1,R156&lt;=15),IF($D156=5,入力項目!$S$4,0),0) +
IF(AND(R156&gt;=1,R156&lt;=15),IF($D156=12,入力項目!$S$5,0),0) +
IF(AND(入力項目!$S$7=$A156,入力項目!$S$8=$D156),子育て関連マスタ!$C$14,0) +
IFERROR(IF(AND(YEAR(EDATE(DATE(入力項目!$S$7,入力項目!$S$8,1),1))=$A156,MONTH(EDATE(DATE(入力項目!$S$7,入力項目!$S$8,1),1))=$D156),子育て関連マスタ!$C$15,0),0) +
IF(AND(OR(R156=3,R156=5,R156=7),$D156=11),子育て関連マスタ!$C$17,0) +
IF(AND(R156=20,$D156=1),子育て関連マスタ!$C$18,0) +
IF(AND(R156=20,$D156=1),
IFERROR(_xlfn.IFS(
入力項目!$S$10="男",子育て関連マスタ!$C$18,
入力項目!$S$10="女",子育て関連マスタ!$C$19
),0),0
) +
IF(AND(R156&gt;=入力項目!$S$18,R156&lt;=入力項目!$S$19),入力項目!$S$20,0) +
IF(AND(R156&gt;=入力項目!$S$21,R156&lt;=入力項目!$S$22),入力項目!$S$23,0) +
IF(AND(R156&gt;=入力項目!$S$24,R156&lt;=入力項目!$S$25),入力項目!$S$26,0)
)</f>
        <v>0</v>
      </c>
      <c r="AG156">
        <f ca="1">-(
_xlfn.IFS(
S156&lt;=入力項目!$S$11,0,
AND(S156&gt;=入力項目!$S$11+1,S156&lt;=3),IFERROR(VLOOKUP(入力項目!$S$12,子育て関連マスタ!$I$4:$M$5,4,FALSE),0),
AND(S156&gt;=4,S156&lt;=6),IFERROR(VLOOKUP(入力項目!$S$13,子育て関連マスタ!$I$9:$M$12,4,FALSE),0),
AND(S156&gt;=7,S156&lt;=12),IFERROR(VLOOKUP(入力項目!$S$14,子育て関連マスタ!$I$16:$M$17,4,FALSE),0),
AND(S156&gt;=13,S156&lt;=15),IFERROR(VLOOKUP(入力項目!$S$15,子育て関連マスタ!$I$21:$M$22,4,FALSE),0),
AND(S156&gt;=16,S156&lt;=18),IFERROR(VLOOKUP(入力項目!$S$16,子育て関連マスタ!$I$26:$M$28,4,FALSE),0),
AND(S156&gt;=19,S156&lt;=20,入力項目!$S$16="高専"),IFERROR(VLOOKUP(入力項目!$S$16,子育て関連マスタ!$I$26:$M$28,4,FALSE),0),
AND(S156&gt;=19,S156&lt;=20,入力項目!$S$16&lt;&gt;"高専"),IFERROR(VLOOKUP(入力項目!$S$17,子育て関連マスタ!$I$32:$M$37,4,FALSE),0),
AND(S156&gt;=21,S156&lt;=22,入力項目!$S$16="高専"),IFERROR(VLOOKUP(入力項目!$S$17,子育て関連マスタ!$I$32:$M$34,4,FALSE),0),
AND(S156&gt;=21,S156&lt;=22,入力項目!$S$16&lt;&gt;"高専"),IFERROR(VLOOKUP(入力項目!$S$17,子育て関連マスタ!$I$32:$M$34,4,FALSE),0),
S156&gt;=23,0
) +
IF($D156=4,
  IFERROR(_xlfn.IFS(
  S156&lt;=入力項目!$S$11,0,
  AND(S156=入力項目!$S$11),IFERROR(VLOOKUP(入力項目!$S$12,子育て関連マスタ!$I$4:$M$5,2,FALSE),0),
  AND(S156=4),IFERROR(VLOOKUP(入力項目!$S$13,子育て関連マスタ!$I$9:$M$12,2,FALSE),0),
  AND(S156=7),IFERROR(VLOOKUP(入力項目!$S$14,子育て関連マスタ!$I$16:$M$17,2,FALSE),0),
  AND(S156=13),IFERROR(VLOOKUP(入力項目!$S$15,子育て関連マスタ!$I$21:$M$22,2,FALSE),0),
  AND(S156=16),IFERROR(VLOOKUP(入力項目!$S$16,子育て関連マスタ!$I$26:$M$28,2,FALSE),0),
  AND(S156=19,入力項目!$S$16&lt;&gt;"高専"),IFERROR(VLOOKUP(入力項目!$S$17,子育て関連マスタ!$I$32:$M$37,2,FALSE),0),
  AND(S156=21,入力項目!$S$16="高専"),IFERROR(VLOOKUP(入力項目!$S$17,子育て関連マスタ!$I$32:$M$37,2,FALSE),0),
  S156&gt;=22,0
  ),0),0
) +
IF(AND(S156&gt;=1,S156&lt;=15),IF($D156=入力項目!$S$8,入力項目!$S$3,0),0) +
IF(AND(S156&gt;=1,S156&lt;=15),IF($D156=5,入力項目!$S$4,0),0) +
IF(AND(S156&gt;=1,S156&lt;=15),IF($D156=12,入力項目!$S$5,0),0) +
IF(AND(入力項目!$S$7=$A156,入力項目!$S$8=$D156),子育て関連マスタ!$C$14,0) +
IFERROR(IF(AND(YEAR(EDATE(DATE(入力項目!$S$7,入力項目!$S$8,1),1))=$A156,MONTH(EDATE(DATE(入力項目!$S$7,入力項目!$S$8,1),1))=$D156),子育て関連マスタ!$C$15,0),0) +
IF(AND(OR(S156=3,S156=5,S156=7),$D156=11),子育て関連マスタ!$C$17,0) +
IF(AND(S156=20,$D156=1),子育て関連マスタ!$C$18,0) +
IF(AND(S156=20,$D156=1),
IFERROR(_xlfn.IFS(
入力項目!$S$10="男",子育て関連マスタ!$C$18,
入力項目!$S$10="女",子育て関連マスタ!$C$19
),0),0
) +
IF(AND(S156&gt;=入力項目!$S$18,S156&lt;=入力項目!$S$19),入力項目!$S$20,0) +
IF(AND(S156&gt;=入力項目!$S$21,S156&lt;=入力項目!$S$22),入力項目!$S$23,0) +
IF(AND(S156&gt;=入力項目!$S$24,S156&lt;=入力項目!$S$25),入力項目!$S$26,0)
)</f>
        <v>0</v>
      </c>
      <c r="AH156">
        <f ca="1">-(
_xlfn.IFS(
T156&lt;=入力項目!$S$11,0,
AND(T156&gt;=入力項目!$S$11+1,T156&lt;=3),IFERROR(VLOOKUP(入力項目!$S$12,子育て関連マスタ!$I$4:$M$5,4,FALSE),0),
AND(T156&gt;=4,T156&lt;=6),IFERROR(VLOOKUP(入力項目!$S$13,子育て関連マスタ!$I$9:$M$12,4,FALSE),0),
AND(T156&gt;=7,T156&lt;=12),IFERROR(VLOOKUP(入力項目!$S$14,子育て関連マスタ!$I$16:$M$17,4,FALSE),0),
AND(T156&gt;=13,T156&lt;=15),IFERROR(VLOOKUP(入力項目!$S$15,子育て関連マスタ!$I$21:$M$22,4,FALSE),0),
AND(T156&gt;=16,T156&lt;=18),IFERROR(VLOOKUP(入力項目!$S$16,子育て関連マスタ!$I$26:$M$28,4,FALSE),0),
AND(T156&gt;=19,T156&lt;=20,入力項目!$S$16="高専"),IFERROR(VLOOKUP(入力項目!$S$16,子育て関連マスタ!$I$26:$M$28,4,FALSE),0),
AND(T156&gt;=19,T156&lt;=20,入力項目!$S$16&lt;&gt;"高専"),IFERROR(VLOOKUP(入力項目!$S$17,子育て関連マスタ!$I$32:$M$37,4,FALSE),0),
AND(T156&gt;=21,T156&lt;=22,入力項目!$S$16="高専"),IFERROR(VLOOKUP(入力項目!$S$17,子育て関連マスタ!$I$32:$M$34,4,FALSE),0),
AND(T156&gt;=21,T156&lt;=22,入力項目!$S$16&lt;&gt;"高専"),IFERROR(VLOOKUP(入力項目!$S$17,子育て関連マスタ!$I$32:$M$34,4,FALSE),0),
T156&gt;=23,0
) +
IF($D156=4,
  IFERROR(_xlfn.IFS(
  T156&lt;=入力項目!$S$11,0,
  AND(T156=入力項目!$S$11),IFERROR(VLOOKUP(入力項目!$S$12,子育て関連マスタ!$I$4:$M$5,2,FALSE),0),
  AND(T156=4),IFERROR(VLOOKUP(入力項目!$S$13,子育て関連マスタ!$I$9:$M$12,2,FALSE),0),
  AND(T156=7),IFERROR(VLOOKUP(入力項目!$S$14,子育て関連マスタ!$I$16:$M$17,2,FALSE),0),
  AND(T156=13),IFERROR(VLOOKUP(入力項目!$S$15,子育て関連マスタ!$I$21:$M$22,2,FALSE),0),
  AND(T156=16),IFERROR(VLOOKUP(入力項目!$S$16,子育て関連マスタ!$I$26:$M$28,2,FALSE),0),
  AND(T156=19,入力項目!$S$16&lt;&gt;"高専"),IFERROR(VLOOKUP(入力項目!$S$17,子育て関連マスタ!$I$32:$M$37,2,FALSE),0),
  AND(T156=21,入力項目!$S$16="高専"),IFERROR(VLOOKUP(入力項目!$S$17,子育て関連マスタ!$I$32:$M$37,2,FALSE),0),
  T156&gt;=22,0
  ),0),0
) +
IF(AND(T156&gt;=1,T156&lt;=15),IF($D156=入力項目!$S$8,入力項目!$S$3,0),0) +
IF(AND(T156&gt;=1,T156&lt;=15),IF($D156=5,入力項目!$S$4,0),0) +
IF(AND(T156&gt;=1,T156&lt;=15),IF($D156=12,入力項目!$S$5,0),0) +
IF(AND(入力項目!$S$7=$A156,入力項目!$S$8=$D156),子育て関連マスタ!$C$14,0) +
IFERROR(IF(AND(YEAR(EDATE(DATE(入力項目!$S$7,入力項目!$S$8,1),1))=$A156,MONTH(EDATE(DATE(入力項目!$S$7,入力項目!$S$8,1),1))=$D156),子育て関連マスタ!$C$15,0),0) +
IF(AND(OR(T156=3,T156=5,T156=7),$D156=11),子育て関連マスタ!$C$17,0) +
IF(AND(T156=20,$D156=1),子育て関連マスタ!$C$18,0) +
IF(AND(T156=20,$D156=1),
IFERROR(_xlfn.IFS(
入力項目!$S$10="男",子育て関連マスタ!$C$18,
入力項目!$S$10="女",子育て関連マスタ!$C$19
),0),0
) +
IF(AND(T156&gt;=入力項目!$S$18,T156&lt;=入力項目!$S$19),入力項目!$S$20,0) +
IF(AND(T156&gt;=入力項目!$S$21,T156&lt;=入力項目!$S$22),入力項目!$S$23,0) +
IF(AND(T156&gt;=入力項目!$S$24,T156&lt;=入力項目!$S$25),入力項目!$S$26,0)
)</f>
        <v>0</v>
      </c>
      <c r="AI156">
        <f ca="1">-(
_xlfn.IFS(
U156&lt;=入力項目!$S$11,0,
AND(U156&gt;=入力項目!$S$11+1,U156&lt;=3),IFERROR(VLOOKUP(入力項目!$S$12,子育て関連マスタ!$I$4:$M$5,4,FALSE),0),
AND(U156&gt;=4,U156&lt;=6),IFERROR(VLOOKUP(入力項目!$S$13,子育て関連マスタ!$I$9:$M$12,4,FALSE),0),
AND(U156&gt;=7,U156&lt;=12),IFERROR(VLOOKUP(入力項目!$S$14,子育て関連マスタ!$I$16:$M$17,4,FALSE),0),
AND(U156&gt;=13,U156&lt;=15),IFERROR(VLOOKUP(入力項目!$S$15,子育て関連マスタ!$I$21:$M$22,4,FALSE),0),
AND(U156&gt;=16,U156&lt;=18),IFERROR(VLOOKUP(入力項目!$S$16,子育て関連マスタ!$I$26:$M$28,4,FALSE),0),
AND(U156&gt;=19,U156&lt;=20,入力項目!$S$16="高専"),IFERROR(VLOOKUP(入力項目!$S$16,子育て関連マスタ!$I$26:$M$28,4,FALSE),0),
AND(U156&gt;=19,U156&lt;=20,入力項目!$S$16&lt;&gt;"高専"),IFERROR(VLOOKUP(入力項目!$S$17,子育て関連マスタ!$I$32:$M$37,4,FALSE),0),
AND(U156&gt;=21,U156&lt;=22,入力項目!$S$16="高専"),IFERROR(VLOOKUP(入力項目!$S$17,子育て関連マスタ!$I$32:$M$34,4,FALSE),0),
AND(U156&gt;=21,U156&lt;=22,入力項目!$S$16&lt;&gt;"高専"),IFERROR(VLOOKUP(入力項目!$S$17,子育て関連マスタ!$I$32:$M$34,4,FALSE),0),
U156&gt;=23,0
) +
IF($D156=4,
  IFERROR(_xlfn.IFS(
  U156&lt;=入力項目!$S$11,0,
  AND(U156=入力項目!$S$11),IFERROR(VLOOKUP(入力項目!$S$12,子育て関連マスタ!$I$4:$M$5,2,FALSE),0),
  AND(U156=4),IFERROR(VLOOKUP(入力項目!$S$13,子育て関連マスタ!$I$9:$M$12,2,FALSE),0),
  AND(U156=7),IFERROR(VLOOKUP(入力項目!$S$14,子育て関連マスタ!$I$16:$M$17,2,FALSE),0),
  AND(U156=13),IFERROR(VLOOKUP(入力項目!$S$15,子育て関連マスタ!$I$21:$M$22,2,FALSE),0),
  AND(U156=16),IFERROR(VLOOKUP(入力項目!$S$16,子育て関連マスタ!$I$26:$M$28,2,FALSE),0),
  AND(U156=19,入力項目!$S$16&lt;&gt;"高専"),IFERROR(VLOOKUP(入力項目!$S$17,子育て関連マスタ!$I$32:$M$37,2,FALSE),0),
  AND(U156=21,入力項目!$S$16="高専"),IFERROR(VLOOKUP(入力項目!$S$17,子育て関連マスタ!$I$32:$M$37,2,FALSE),0),
  U156&gt;=22,0
  ),0),0
) +
IF(AND(U156&gt;=1,U156&lt;=15),IF($D156=入力項目!$S$8,入力項目!$S$3,0),0) +
IF(AND(U156&gt;=1,U156&lt;=15),IF($D156=5,入力項目!$S$4,0),0) +
IF(AND(U156&gt;=1,U156&lt;=15),IF($D156=12,入力項目!$S$5,0),0) +
IF(AND(入力項目!$S$7=$A156,入力項目!$S$8=$D156),子育て関連マスタ!$C$14,0) +
IFERROR(IF(AND(YEAR(EDATE(DATE(入力項目!$S$7,入力項目!$S$8,1),1))=$A156,MONTH(EDATE(DATE(入力項目!$S$7,入力項目!$S$8,1),1))=$D156),子育て関連マスタ!$C$15,0),0) +
IF(AND(OR(U156=3,U156=5,U156=7),$D156=11),子育て関連マスタ!$C$17,0) +
IF(AND(U156=20,$D156=1),子育て関連マスタ!$C$18,0) +
IF(AND(U156=20,$D156=1),
IFERROR(_xlfn.IFS(
入力項目!$S$10="男",子育て関連マスタ!$C$18,
入力項目!$S$10="女",子育て関連マスタ!$C$19
),0),0
) +
IF(AND(U156&gt;=入力項目!$S$18,U156&lt;=入力項目!$S$19),入力項目!$S$20,0) +
IF(AND(U156&gt;=入力項目!$S$21,U156&lt;=入力項目!$S$22),入力項目!$S$23,0) +
IF(AND(U156&gt;=入力項目!$S$24,U156&lt;=入力項目!$S$25),入力項目!$S$26,0)
)</f>
        <v>0</v>
      </c>
      <c r="AJ156" s="10">
        <f ca="1">-VLOOKUP($D156,月別収支!$A$2:$H$13,7,FALSE)</f>
        <v>-20000</v>
      </c>
    </row>
    <row r="157" spans="1:36" x14ac:dyDescent="0.4">
      <c r="A157">
        <f t="shared" ca="1" si="37"/>
        <v>2037</v>
      </c>
      <c r="B157">
        <f t="shared" ca="1" si="44"/>
        <v>2037</v>
      </c>
      <c r="C157">
        <f t="shared" ca="1" si="45"/>
        <v>13</v>
      </c>
      <c r="D157">
        <f t="shared" ca="1" si="38"/>
        <v>7</v>
      </c>
      <c r="E157" t="str">
        <f t="shared" ca="1" si="39"/>
        <v>2037年7月</v>
      </c>
      <c r="F157">
        <f ca="1">IF(OR(入力項目!$N$5&lt;$A157,AND(入力項目!$N$5=$A157,入力項目!$N$6&lt;$D157)),IF(F156=0,1,IF(G157=12,F156+1,F156)),0)</f>
        <v>12</v>
      </c>
      <c r="G157">
        <f ca="1">IF(OR(入力項目!$N$5&lt;$A157,AND(入力項目!$N$5=$A157,入力項目!$N$6&lt;$D157)),IF(G156=12,1,G156+1),0)</f>
        <v>9</v>
      </c>
      <c r="H157" t="str">
        <f t="shared" ca="1" si="40"/>
        <v>12_9</v>
      </c>
      <c r="I157">
        <f ca="1">IF(
  IFERROR(AND($C157&gt;0,MOD($C157,入力項目!$N$22)=0,$D157=入力項目!$N$23), FALSE),
  1,
  IF(
    AND(I156&gt;0,J156=12),
    IF(I156=入力項目!$N$28, 0, I156+1),
    I156
  )
)</f>
        <v>0</v>
      </c>
      <c r="J157">
        <f ca="1">IF($D157=入力項目!$N$23,1,IFERROR(J156+1,1))</f>
        <v>2</v>
      </c>
      <c r="K157" t="str">
        <f t="shared" ca="1" si="41"/>
        <v>0_2</v>
      </c>
      <c r="L157">
        <f ca="1">L156+IF(入力項目!$D$4=$D157,1,0)</f>
        <v>41</v>
      </c>
      <c r="M157" t="str">
        <f t="shared" ca="1" si="42"/>
        <v>41歳</v>
      </c>
      <c r="N157">
        <f t="shared" ca="1" si="46"/>
        <v>42</v>
      </c>
      <c r="O157" t="str">
        <f t="shared" ca="1" si="43"/>
        <v>42歳</v>
      </c>
      <c r="P157">
        <f t="shared" ca="1" si="47"/>
        <v>17</v>
      </c>
      <c r="Q157">
        <f t="shared" ca="1" si="48"/>
        <v>15</v>
      </c>
      <c r="R157">
        <f t="shared" ca="1" si="49"/>
        <v>2038</v>
      </c>
      <c r="S157">
        <f t="shared" ca="1" si="50"/>
        <v>2038</v>
      </c>
      <c r="T157">
        <f t="shared" ca="1" si="51"/>
        <v>2038</v>
      </c>
      <c r="U157">
        <f t="shared" ca="1" si="52"/>
        <v>2038</v>
      </c>
      <c r="V157" s="10">
        <f t="shared" ca="1" si="53"/>
        <v>17303795</v>
      </c>
      <c r="W157" s="10">
        <f ca="1">IF($L157&lt;その他マスタ!$B$1,VLOOKUP($D157,月別収支!$A$2:$H$13,2,FALSE),その他マスタ!$B$3)+IF(AND($L157=その他マスタ!$B$1,入力項目!$I$9="あり",$D157=入力項目!$D$4),その他マスタ!$B$2,0)</f>
        <v>300000</v>
      </c>
      <c r="X157" s="10">
        <f ca="1">-IF(入力項目!$K$5=TRUE,
IF($F157+$G157&lt;3,VLOOKUP($D157,月別収支!$A$2:$H$13,8,FALSE),0)+IFERROR(VLOOKUP($H157,住宅ローン計算!C:P,13,FALSE),0)+IF($F157&gt;1,IF(OR($G157=3,$G157=6,$G157=9,$G157=12),ROUNDUP(入力項目!$N$18/4,0),0),0),
VLOOKUP($D157,月別収支!$A$2:$H$13,8,FALSE))</f>
        <v>-91090</v>
      </c>
      <c r="Y157" s="10">
        <f ca="1">-VLOOKUP($D157,月別収支!$A$2:$H$13,3,FALSE)</f>
        <v>-75000</v>
      </c>
      <c r="Z157" s="10">
        <f ca="1">-VLOOKUP($D157,月別収支!$A$2:$H$13,4,FALSE)</f>
        <v>-27000</v>
      </c>
      <c r="AA157" s="10">
        <f ca="1">-VLOOKUP($D157,月別収支!$A$2:$H$13,6,FALSE)</f>
        <v>-10000</v>
      </c>
      <c r="AB157" s="10">
        <f ca="1">-(
VLOOKUP($D157,月別収支!$A$2:$H$13,5,FALSE)+IF(AND(入力項目!$I$27&lt;=$A157,ISEVEN($A157-入力項目!$I$27),入力項目!$I$28=$D157),入力項目!$I$26,0)
+IF(入力項目!$K$26=TRUE,
IFERROR(VLOOKUP($K157,マイカーローン計算!C:P,13,FALSE),0),
IFERROR(
  IF(AND($C157&gt;0,MOD($C157,入力項目!$N$22)=0,$D157=入力項目!$N$23),入力項目!$N$24,0),
 0
)
)
)</f>
        <v>-20000</v>
      </c>
      <c r="AC157" s="10">
        <f ca="1">-IF($A157&lt;入力項目!$N$33,入力項目!$N$35,IF(AND($A157=入力項目!$N$33,$D157&lt;=入力項目!$N$34),入力項目!$N$35,0))</f>
        <v>0</v>
      </c>
      <c r="AD157">
        <f ca="1">-(
_xlfn.IFS(
P157&lt;=入力項目!$S$11,0,
AND(P157&gt;=入力項目!$S$11+1,P157&lt;=3),IFERROR(VLOOKUP(入力項目!$S$12,子育て関連マスタ!$I$4:$M$5,4,FALSE),0),
AND(P157&gt;=4,P157&lt;=6),IFERROR(VLOOKUP(入力項目!$S$13,子育て関連マスタ!$I$9:$M$12,4,FALSE),0),
AND(P157&gt;=7,P157&lt;=12),IFERROR(VLOOKUP(入力項目!$S$14,子育て関連マスタ!$I$16:$M$17,4,FALSE),0),
AND(P157&gt;=13,P157&lt;=15),IFERROR(VLOOKUP(入力項目!$S$15,子育て関連マスタ!$I$21:$M$22,4,FALSE),0),
AND(P157&gt;=16,P157&lt;=18),IFERROR(VLOOKUP(入力項目!$S$16,子育て関連マスタ!$I$26:$M$28,4,FALSE),0),
AND(P157&gt;=19,P157&lt;=20,入力項目!$S$16="高専"),IFERROR(VLOOKUP(入力項目!$S$16,子育て関連マスタ!$I$26:$M$28,4,FALSE),0),
AND(P157&gt;=19,P157&lt;=20,入力項目!$S$16&lt;&gt;"高専"),IFERROR(VLOOKUP(入力項目!$S$17,子育て関連マスタ!$I$32:$M$37,4,FALSE),0),
AND(P157&gt;=21,P157&lt;=22,入力項目!$S$16="高専"),IFERROR(VLOOKUP(入力項目!$S$17,子育て関連マスタ!$I$32:$M$34,4,FALSE),0),
AND(P157&gt;=21,P157&lt;=22,入力項目!$S$16&lt;&gt;"高専"),IFERROR(VLOOKUP(入力項目!$S$17,子育て関連マスタ!$I$32:$M$34,4,FALSE),0),
P157&gt;=23,0
) +
IF($D157=4,
  IFERROR(_xlfn.IFS(
  P157&lt;=入力項目!$S$11,0,
  AND(P157=入力項目!$S$11),IFERROR(VLOOKUP(入力項目!$S$12,子育て関連マスタ!$I$4:$M$5,2,FALSE),0),
  AND(P157=4),IFERROR(VLOOKUP(入力項目!$S$13,子育て関連マスタ!$I$9:$M$12,2,FALSE),0),
  AND(P157=7),IFERROR(VLOOKUP(入力項目!$S$14,子育て関連マスタ!$I$16:$M$17,2,FALSE),0),
  AND(P157=13),IFERROR(VLOOKUP(入力項目!$S$15,子育て関連マスタ!$I$21:$M$22,2,FALSE),0),
  AND(P157=16),IFERROR(VLOOKUP(入力項目!$S$16,子育て関連マスタ!$I$26:$M$28,2,FALSE),0),
  AND(P157=19,入力項目!$S$16&lt;&gt;"高専"),IFERROR(VLOOKUP(入力項目!$S$17,子育て関連マスタ!$I$32:$M$37,2,FALSE),0),
  AND(P157=21,入力項目!$S$16="高専"),IFERROR(VLOOKUP(入力項目!$S$17,子育て関連マスタ!$I$32:$M$37,2,FALSE),0),
  P157&gt;=22,0
  ),0),0
) +
IF(AND(P157&gt;=1,P157&lt;=15),IF($D157=入力項目!$S$8,入力項目!$S$3,0),0) +
IF(AND(P157&gt;=1,P157&lt;=15),IF($D157=5,入力項目!$S$4,0),0) +
IF(AND(P157&gt;=1,P157&lt;=15),IF($D157=12,入力項目!$S$5,0),0) +
IF(AND(入力項目!$S$7=$A157,入力項目!$S$8=$D157),子育て関連マスタ!$C$14,0) +
IFERROR(IF(AND(YEAR(EDATE(DATE(入力項目!$S$7,入力項目!$S$8,1),1))=$A157,MONTH(EDATE(DATE(入力項目!$S$7,入力項目!$S$8,1),1))=$D157),子育て関連マスタ!$C$15,0),0) +
IF(AND(OR(P157=3,P157=5,P157=7),$D157=11),子育て関連マスタ!$C$17,0) +
IF(AND(P157=20,$D157=1),子育て関連マスタ!$C$18,0) +
IF(AND(P157=20,$D157=1),
IFERROR(_xlfn.IFS(
入力項目!$S$10="男",子育て関連マスタ!$C$18,
入力項目!$S$10="女",子育て関連マスタ!$C$19
),0),0
) +
IF(AND(P157&gt;=入力項目!$S$18,P157&lt;=入力項目!$S$19),入力項目!$S$20,0) +
IF(AND(P157&gt;=入力項目!$S$21,P157&lt;=入力項目!$S$22),入力項目!$S$23,0) +
IF(AND(P157&gt;=入力項目!$S$24,P157&lt;=入力項目!$S$25),入力項目!$S$26,0)
)</f>
        <v>-45000</v>
      </c>
      <c r="AE157">
        <f ca="1">-(
_xlfn.IFS(
Q157&lt;=入力項目!$S$11,0,
AND(Q157&gt;=入力項目!$S$11+1,Q157&lt;=3),IFERROR(VLOOKUP(入力項目!$S$12,子育て関連マスタ!$I$4:$M$5,4,FALSE),0),
AND(Q157&gt;=4,Q157&lt;=6),IFERROR(VLOOKUP(入力項目!$S$13,子育て関連マスタ!$I$9:$M$12,4,FALSE),0),
AND(Q157&gt;=7,Q157&lt;=12),IFERROR(VLOOKUP(入力項目!$S$14,子育て関連マスタ!$I$16:$M$17,4,FALSE),0),
AND(Q157&gt;=13,Q157&lt;=15),IFERROR(VLOOKUP(入力項目!$S$15,子育て関連マスタ!$I$21:$M$22,4,FALSE),0),
AND(Q157&gt;=16,Q157&lt;=18),IFERROR(VLOOKUP(入力項目!$S$16,子育て関連マスタ!$I$26:$M$28,4,FALSE),0),
AND(Q157&gt;=19,Q157&lt;=20,入力項目!$S$16="高専"),IFERROR(VLOOKUP(入力項目!$S$16,子育て関連マスタ!$I$26:$M$28,4,FALSE),0),
AND(Q157&gt;=19,Q157&lt;=20,入力項目!$S$16&lt;&gt;"高専"),IFERROR(VLOOKUP(入力項目!$S$17,子育て関連マスタ!$I$32:$M$37,4,FALSE),0),
AND(Q157&gt;=21,Q157&lt;=22,入力項目!$S$16="高専"),IFERROR(VLOOKUP(入力項目!$S$17,子育て関連マスタ!$I$32:$M$34,4,FALSE),0),
AND(Q157&gt;=21,Q157&lt;=22,入力項目!$S$16&lt;&gt;"高専"),IFERROR(VLOOKUP(入力項目!$S$17,子育て関連マスタ!$I$32:$M$34,4,FALSE),0),
Q157&gt;=23,0
) +
IF($D157=4,
  IFERROR(_xlfn.IFS(
  Q157&lt;=入力項目!$S$11,0,
  AND(Q157=入力項目!$S$11),IFERROR(VLOOKUP(入力項目!$S$12,子育て関連マスタ!$I$4:$M$5,2,FALSE),0),
  AND(Q157=4),IFERROR(VLOOKUP(入力項目!$S$13,子育て関連マスタ!$I$9:$M$12,2,FALSE),0),
  AND(Q157=7),IFERROR(VLOOKUP(入力項目!$S$14,子育て関連マスタ!$I$16:$M$17,2,FALSE),0),
  AND(Q157=13),IFERROR(VLOOKUP(入力項目!$S$15,子育て関連マスタ!$I$21:$M$22,2,FALSE),0),
  AND(Q157=16),IFERROR(VLOOKUP(入力項目!$S$16,子育て関連マスタ!$I$26:$M$28,2,FALSE),0),
  AND(Q157=19,入力項目!$S$16&lt;&gt;"高専"),IFERROR(VLOOKUP(入力項目!$S$17,子育て関連マスタ!$I$32:$M$37,2,FALSE),0),
  AND(Q157=21,入力項目!$S$16="高専"),IFERROR(VLOOKUP(入力項目!$S$17,子育て関連マスタ!$I$32:$M$37,2,FALSE),0),
  Q157&gt;=22,0
  ),0),0
) +
IF(AND(Q157&gt;=1,Q157&lt;=15),IF($D157=入力項目!$S$8,入力項目!$S$3,0),0) +
IF(AND(Q157&gt;=1,Q157&lt;=15),IF($D157=5,入力項目!$S$4,0),0) +
IF(AND(Q157&gt;=1,Q157&lt;=15),IF($D157=12,入力項目!$S$5,0),0) +
IF(AND(入力項目!$S$7=$A157,入力項目!$S$8=$D157),子育て関連マスタ!$C$14,0) +
IFERROR(IF(AND(YEAR(EDATE(DATE(入力項目!$S$7,入力項目!$S$8,1),1))=$A157,MONTH(EDATE(DATE(入力項目!$S$7,入力項目!$S$8,1),1))=$D157),子育て関連マスタ!$C$15,0),0) +
IF(AND(OR(Q157=3,Q157=5,Q157=7),$D157=11),子育て関連マスタ!$C$17,0) +
IF(AND(Q157=20,$D157=1),子育て関連マスタ!$C$18,0) +
IF(AND(Q157=20,$D157=1),
IFERROR(_xlfn.IFS(
入力項目!$S$10="男",子育て関連マスタ!$C$18,
入力項目!$S$10="女",子育て関連マスタ!$C$19
),0),0
) +
IF(AND(Q157&gt;=入力項目!$S$18,Q157&lt;=入力項目!$S$19),入力項目!$S$20,0) +
IF(AND(Q157&gt;=入力項目!$S$21,Q157&lt;=入力項目!$S$22),入力項目!$S$23,0) +
IF(AND(Q157&gt;=入力項目!$S$24,Q157&lt;=入力項目!$S$25),入力項目!$S$26,0)
)</f>
        <v>-45000</v>
      </c>
      <c r="AF157">
        <f ca="1">-(
_xlfn.IFS(
R157&lt;=入力項目!$S$11,0,
AND(R157&gt;=入力項目!$S$11+1,R157&lt;=3),IFERROR(VLOOKUP(入力項目!$S$12,子育て関連マスタ!$I$4:$M$5,4,FALSE),0),
AND(R157&gt;=4,R157&lt;=6),IFERROR(VLOOKUP(入力項目!$S$13,子育て関連マスタ!$I$9:$M$12,4,FALSE),0),
AND(R157&gt;=7,R157&lt;=12),IFERROR(VLOOKUP(入力項目!$S$14,子育て関連マスタ!$I$16:$M$17,4,FALSE),0),
AND(R157&gt;=13,R157&lt;=15),IFERROR(VLOOKUP(入力項目!$S$15,子育て関連マスタ!$I$21:$M$22,4,FALSE),0),
AND(R157&gt;=16,R157&lt;=18),IFERROR(VLOOKUP(入力項目!$S$16,子育て関連マスタ!$I$26:$M$28,4,FALSE),0),
AND(R157&gt;=19,R157&lt;=20,入力項目!$S$16="高専"),IFERROR(VLOOKUP(入力項目!$S$16,子育て関連マスタ!$I$26:$M$28,4,FALSE),0),
AND(R157&gt;=19,R157&lt;=20,入力項目!$S$16&lt;&gt;"高専"),IFERROR(VLOOKUP(入力項目!$S$17,子育て関連マスタ!$I$32:$M$37,4,FALSE),0),
AND(R157&gt;=21,R157&lt;=22,入力項目!$S$16="高専"),IFERROR(VLOOKUP(入力項目!$S$17,子育て関連マスタ!$I$32:$M$34,4,FALSE),0),
AND(R157&gt;=21,R157&lt;=22,入力項目!$S$16&lt;&gt;"高専"),IFERROR(VLOOKUP(入力項目!$S$17,子育て関連マスタ!$I$32:$M$34,4,FALSE),0),
R157&gt;=23,0
) +
IF($D157=4,
  IFERROR(_xlfn.IFS(
  R157&lt;=入力項目!$S$11,0,
  AND(R157=入力項目!$S$11),IFERROR(VLOOKUP(入力項目!$S$12,子育て関連マスタ!$I$4:$M$5,2,FALSE),0),
  AND(R157=4),IFERROR(VLOOKUP(入力項目!$S$13,子育て関連マスタ!$I$9:$M$12,2,FALSE),0),
  AND(R157=7),IFERROR(VLOOKUP(入力項目!$S$14,子育て関連マスタ!$I$16:$M$17,2,FALSE),0),
  AND(R157=13),IFERROR(VLOOKUP(入力項目!$S$15,子育て関連マスタ!$I$21:$M$22,2,FALSE),0),
  AND(R157=16),IFERROR(VLOOKUP(入力項目!$S$16,子育て関連マスタ!$I$26:$M$28,2,FALSE),0),
  AND(R157=19,入力項目!$S$16&lt;&gt;"高専"),IFERROR(VLOOKUP(入力項目!$S$17,子育て関連マスタ!$I$32:$M$37,2,FALSE),0),
  AND(R157=21,入力項目!$S$16="高専"),IFERROR(VLOOKUP(入力項目!$S$17,子育て関連マスタ!$I$32:$M$37,2,FALSE),0),
  R157&gt;=22,0
  ),0),0
) +
IF(AND(R157&gt;=1,R157&lt;=15),IF($D157=入力項目!$S$8,入力項目!$S$3,0),0) +
IF(AND(R157&gt;=1,R157&lt;=15),IF($D157=5,入力項目!$S$4,0),0) +
IF(AND(R157&gt;=1,R157&lt;=15),IF($D157=12,入力項目!$S$5,0),0) +
IF(AND(入力項目!$S$7=$A157,入力項目!$S$8=$D157),子育て関連マスタ!$C$14,0) +
IFERROR(IF(AND(YEAR(EDATE(DATE(入力項目!$S$7,入力項目!$S$8,1),1))=$A157,MONTH(EDATE(DATE(入力項目!$S$7,入力項目!$S$8,1),1))=$D157),子育て関連マスタ!$C$15,0),0) +
IF(AND(OR(R157=3,R157=5,R157=7),$D157=11),子育て関連マスタ!$C$17,0) +
IF(AND(R157=20,$D157=1),子育て関連マスタ!$C$18,0) +
IF(AND(R157=20,$D157=1),
IFERROR(_xlfn.IFS(
入力項目!$S$10="男",子育て関連マスタ!$C$18,
入力項目!$S$10="女",子育て関連マスタ!$C$19
),0),0
) +
IF(AND(R157&gt;=入力項目!$S$18,R157&lt;=入力項目!$S$19),入力項目!$S$20,0) +
IF(AND(R157&gt;=入力項目!$S$21,R157&lt;=入力項目!$S$22),入力項目!$S$23,0) +
IF(AND(R157&gt;=入力項目!$S$24,R157&lt;=入力項目!$S$25),入力項目!$S$26,0)
)</f>
        <v>0</v>
      </c>
      <c r="AG157">
        <f ca="1">-(
_xlfn.IFS(
S157&lt;=入力項目!$S$11,0,
AND(S157&gt;=入力項目!$S$11+1,S157&lt;=3),IFERROR(VLOOKUP(入力項目!$S$12,子育て関連マスタ!$I$4:$M$5,4,FALSE),0),
AND(S157&gt;=4,S157&lt;=6),IFERROR(VLOOKUP(入力項目!$S$13,子育て関連マスタ!$I$9:$M$12,4,FALSE),0),
AND(S157&gt;=7,S157&lt;=12),IFERROR(VLOOKUP(入力項目!$S$14,子育て関連マスタ!$I$16:$M$17,4,FALSE),0),
AND(S157&gt;=13,S157&lt;=15),IFERROR(VLOOKUP(入力項目!$S$15,子育て関連マスタ!$I$21:$M$22,4,FALSE),0),
AND(S157&gt;=16,S157&lt;=18),IFERROR(VLOOKUP(入力項目!$S$16,子育て関連マスタ!$I$26:$M$28,4,FALSE),0),
AND(S157&gt;=19,S157&lt;=20,入力項目!$S$16="高専"),IFERROR(VLOOKUP(入力項目!$S$16,子育て関連マスタ!$I$26:$M$28,4,FALSE),0),
AND(S157&gt;=19,S157&lt;=20,入力項目!$S$16&lt;&gt;"高専"),IFERROR(VLOOKUP(入力項目!$S$17,子育て関連マスタ!$I$32:$M$37,4,FALSE),0),
AND(S157&gt;=21,S157&lt;=22,入力項目!$S$16="高専"),IFERROR(VLOOKUP(入力項目!$S$17,子育て関連マスタ!$I$32:$M$34,4,FALSE),0),
AND(S157&gt;=21,S157&lt;=22,入力項目!$S$16&lt;&gt;"高専"),IFERROR(VLOOKUP(入力項目!$S$17,子育て関連マスタ!$I$32:$M$34,4,FALSE),0),
S157&gt;=23,0
) +
IF($D157=4,
  IFERROR(_xlfn.IFS(
  S157&lt;=入力項目!$S$11,0,
  AND(S157=入力項目!$S$11),IFERROR(VLOOKUP(入力項目!$S$12,子育て関連マスタ!$I$4:$M$5,2,FALSE),0),
  AND(S157=4),IFERROR(VLOOKUP(入力項目!$S$13,子育て関連マスタ!$I$9:$M$12,2,FALSE),0),
  AND(S157=7),IFERROR(VLOOKUP(入力項目!$S$14,子育て関連マスタ!$I$16:$M$17,2,FALSE),0),
  AND(S157=13),IFERROR(VLOOKUP(入力項目!$S$15,子育て関連マスタ!$I$21:$M$22,2,FALSE),0),
  AND(S157=16),IFERROR(VLOOKUP(入力項目!$S$16,子育て関連マスタ!$I$26:$M$28,2,FALSE),0),
  AND(S157=19,入力項目!$S$16&lt;&gt;"高専"),IFERROR(VLOOKUP(入力項目!$S$17,子育て関連マスタ!$I$32:$M$37,2,FALSE),0),
  AND(S157=21,入力項目!$S$16="高専"),IFERROR(VLOOKUP(入力項目!$S$17,子育て関連マスタ!$I$32:$M$37,2,FALSE),0),
  S157&gt;=22,0
  ),0),0
) +
IF(AND(S157&gt;=1,S157&lt;=15),IF($D157=入力項目!$S$8,入力項目!$S$3,0),0) +
IF(AND(S157&gt;=1,S157&lt;=15),IF($D157=5,入力項目!$S$4,0),0) +
IF(AND(S157&gt;=1,S157&lt;=15),IF($D157=12,入力項目!$S$5,0),0) +
IF(AND(入力項目!$S$7=$A157,入力項目!$S$8=$D157),子育て関連マスタ!$C$14,0) +
IFERROR(IF(AND(YEAR(EDATE(DATE(入力項目!$S$7,入力項目!$S$8,1),1))=$A157,MONTH(EDATE(DATE(入力項目!$S$7,入力項目!$S$8,1),1))=$D157),子育て関連マスタ!$C$15,0),0) +
IF(AND(OR(S157=3,S157=5,S157=7),$D157=11),子育て関連マスタ!$C$17,0) +
IF(AND(S157=20,$D157=1),子育て関連マスタ!$C$18,0) +
IF(AND(S157=20,$D157=1),
IFERROR(_xlfn.IFS(
入力項目!$S$10="男",子育て関連マスタ!$C$18,
入力項目!$S$10="女",子育て関連マスタ!$C$19
),0),0
) +
IF(AND(S157&gt;=入力項目!$S$18,S157&lt;=入力項目!$S$19),入力項目!$S$20,0) +
IF(AND(S157&gt;=入力項目!$S$21,S157&lt;=入力項目!$S$22),入力項目!$S$23,0) +
IF(AND(S157&gt;=入力項目!$S$24,S157&lt;=入力項目!$S$25),入力項目!$S$26,0)
)</f>
        <v>0</v>
      </c>
      <c r="AH157">
        <f ca="1">-(
_xlfn.IFS(
T157&lt;=入力項目!$S$11,0,
AND(T157&gt;=入力項目!$S$11+1,T157&lt;=3),IFERROR(VLOOKUP(入力項目!$S$12,子育て関連マスタ!$I$4:$M$5,4,FALSE),0),
AND(T157&gt;=4,T157&lt;=6),IFERROR(VLOOKUP(入力項目!$S$13,子育て関連マスタ!$I$9:$M$12,4,FALSE),0),
AND(T157&gt;=7,T157&lt;=12),IFERROR(VLOOKUP(入力項目!$S$14,子育て関連マスタ!$I$16:$M$17,4,FALSE),0),
AND(T157&gt;=13,T157&lt;=15),IFERROR(VLOOKUP(入力項目!$S$15,子育て関連マスタ!$I$21:$M$22,4,FALSE),0),
AND(T157&gt;=16,T157&lt;=18),IFERROR(VLOOKUP(入力項目!$S$16,子育て関連マスタ!$I$26:$M$28,4,FALSE),0),
AND(T157&gt;=19,T157&lt;=20,入力項目!$S$16="高専"),IFERROR(VLOOKUP(入力項目!$S$16,子育て関連マスタ!$I$26:$M$28,4,FALSE),0),
AND(T157&gt;=19,T157&lt;=20,入力項目!$S$16&lt;&gt;"高専"),IFERROR(VLOOKUP(入力項目!$S$17,子育て関連マスタ!$I$32:$M$37,4,FALSE),0),
AND(T157&gt;=21,T157&lt;=22,入力項目!$S$16="高専"),IFERROR(VLOOKUP(入力項目!$S$17,子育て関連マスタ!$I$32:$M$34,4,FALSE),0),
AND(T157&gt;=21,T157&lt;=22,入力項目!$S$16&lt;&gt;"高専"),IFERROR(VLOOKUP(入力項目!$S$17,子育て関連マスタ!$I$32:$M$34,4,FALSE),0),
T157&gt;=23,0
) +
IF($D157=4,
  IFERROR(_xlfn.IFS(
  T157&lt;=入力項目!$S$11,0,
  AND(T157=入力項目!$S$11),IFERROR(VLOOKUP(入力項目!$S$12,子育て関連マスタ!$I$4:$M$5,2,FALSE),0),
  AND(T157=4),IFERROR(VLOOKUP(入力項目!$S$13,子育て関連マスタ!$I$9:$M$12,2,FALSE),0),
  AND(T157=7),IFERROR(VLOOKUP(入力項目!$S$14,子育て関連マスタ!$I$16:$M$17,2,FALSE),0),
  AND(T157=13),IFERROR(VLOOKUP(入力項目!$S$15,子育て関連マスタ!$I$21:$M$22,2,FALSE),0),
  AND(T157=16),IFERROR(VLOOKUP(入力項目!$S$16,子育て関連マスタ!$I$26:$M$28,2,FALSE),0),
  AND(T157=19,入力項目!$S$16&lt;&gt;"高専"),IFERROR(VLOOKUP(入力項目!$S$17,子育て関連マスタ!$I$32:$M$37,2,FALSE),0),
  AND(T157=21,入力項目!$S$16="高専"),IFERROR(VLOOKUP(入力項目!$S$17,子育て関連マスタ!$I$32:$M$37,2,FALSE),0),
  T157&gt;=22,0
  ),0),0
) +
IF(AND(T157&gt;=1,T157&lt;=15),IF($D157=入力項目!$S$8,入力項目!$S$3,0),0) +
IF(AND(T157&gt;=1,T157&lt;=15),IF($D157=5,入力項目!$S$4,0),0) +
IF(AND(T157&gt;=1,T157&lt;=15),IF($D157=12,入力項目!$S$5,0),0) +
IF(AND(入力項目!$S$7=$A157,入力項目!$S$8=$D157),子育て関連マスタ!$C$14,0) +
IFERROR(IF(AND(YEAR(EDATE(DATE(入力項目!$S$7,入力項目!$S$8,1),1))=$A157,MONTH(EDATE(DATE(入力項目!$S$7,入力項目!$S$8,1),1))=$D157),子育て関連マスタ!$C$15,0),0) +
IF(AND(OR(T157=3,T157=5,T157=7),$D157=11),子育て関連マスタ!$C$17,0) +
IF(AND(T157=20,$D157=1),子育て関連マスタ!$C$18,0) +
IF(AND(T157=20,$D157=1),
IFERROR(_xlfn.IFS(
入力項目!$S$10="男",子育て関連マスタ!$C$18,
入力項目!$S$10="女",子育て関連マスタ!$C$19
),0),0
) +
IF(AND(T157&gt;=入力項目!$S$18,T157&lt;=入力項目!$S$19),入力項目!$S$20,0) +
IF(AND(T157&gt;=入力項目!$S$21,T157&lt;=入力項目!$S$22),入力項目!$S$23,0) +
IF(AND(T157&gt;=入力項目!$S$24,T157&lt;=入力項目!$S$25),入力項目!$S$26,0)
)</f>
        <v>0</v>
      </c>
      <c r="AI157">
        <f ca="1">-(
_xlfn.IFS(
U157&lt;=入力項目!$S$11,0,
AND(U157&gt;=入力項目!$S$11+1,U157&lt;=3),IFERROR(VLOOKUP(入力項目!$S$12,子育て関連マスタ!$I$4:$M$5,4,FALSE),0),
AND(U157&gt;=4,U157&lt;=6),IFERROR(VLOOKUP(入力項目!$S$13,子育て関連マスタ!$I$9:$M$12,4,FALSE),0),
AND(U157&gt;=7,U157&lt;=12),IFERROR(VLOOKUP(入力項目!$S$14,子育て関連マスタ!$I$16:$M$17,4,FALSE),0),
AND(U157&gt;=13,U157&lt;=15),IFERROR(VLOOKUP(入力項目!$S$15,子育て関連マスタ!$I$21:$M$22,4,FALSE),0),
AND(U157&gt;=16,U157&lt;=18),IFERROR(VLOOKUP(入力項目!$S$16,子育て関連マスタ!$I$26:$M$28,4,FALSE),0),
AND(U157&gt;=19,U157&lt;=20,入力項目!$S$16="高専"),IFERROR(VLOOKUP(入力項目!$S$16,子育て関連マスタ!$I$26:$M$28,4,FALSE),0),
AND(U157&gt;=19,U157&lt;=20,入力項目!$S$16&lt;&gt;"高専"),IFERROR(VLOOKUP(入力項目!$S$17,子育て関連マスタ!$I$32:$M$37,4,FALSE),0),
AND(U157&gt;=21,U157&lt;=22,入力項目!$S$16="高専"),IFERROR(VLOOKUP(入力項目!$S$17,子育て関連マスタ!$I$32:$M$34,4,FALSE),0),
AND(U157&gt;=21,U157&lt;=22,入力項目!$S$16&lt;&gt;"高専"),IFERROR(VLOOKUP(入力項目!$S$17,子育て関連マスタ!$I$32:$M$34,4,FALSE),0),
U157&gt;=23,0
) +
IF($D157=4,
  IFERROR(_xlfn.IFS(
  U157&lt;=入力項目!$S$11,0,
  AND(U157=入力項目!$S$11),IFERROR(VLOOKUP(入力項目!$S$12,子育て関連マスタ!$I$4:$M$5,2,FALSE),0),
  AND(U157=4),IFERROR(VLOOKUP(入力項目!$S$13,子育て関連マスタ!$I$9:$M$12,2,FALSE),0),
  AND(U157=7),IFERROR(VLOOKUP(入力項目!$S$14,子育て関連マスタ!$I$16:$M$17,2,FALSE),0),
  AND(U157=13),IFERROR(VLOOKUP(入力項目!$S$15,子育て関連マスタ!$I$21:$M$22,2,FALSE),0),
  AND(U157=16),IFERROR(VLOOKUP(入力項目!$S$16,子育て関連マスタ!$I$26:$M$28,2,FALSE),0),
  AND(U157=19,入力項目!$S$16&lt;&gt;"高専"),IFERROR(VLOOKUP(入力項目!$S$17,子育て関連マスタ!$I$32:$M$37,2,FALSE),0),
  AND(U157=21,入力項目!$S$16="高専"),IFERROR(VLOOKUP(入力項目!$S$17,子育て関連マスタ!$I$32:$M$37,2,FALSE),0),
  U157&gt;=22,0
  ),0),0
) +
IF(AND(U157&gt;=1,U157&lt;=15),IF($D157=入力項目!$S$8,入力項目!$S$3,0),0) +
IF(AND(U157&gt;=1,U157&lt;=15),IF($D157=5,入力項目!$S$4,0),0) +
IF(AND(U157&gt;=1,U157&lt;=15),IF($D157=12,入力項目!$S$5,0),0) +
IF(AND(入力項目!$S$7=$A157,入力項目!$S$8=$D157),子育て関連マスタ!$C$14,0) +
IFERROR(IF(AND(YEAR(EDATE(DATE(入力項目!$S$7,入力項目!$S$8,1),1))=$A157,MONTH(EDATE(DATE(入力項目!$S$7,入力項目!$S$8,1),1))=$D157),子育て関連マスタ!$C$15,0),0) +
IF(AND(OR(U157=3,U157=5,U157=7),$D157=11),子育て関連マスタ!$C$17,0) +
IF(AND(U157=20,$D157=1),子育て関連マスタ!$C$18,0) +
IF(AND(U157=20,$D157=1),
IFERROR(_xlfn.IFS(
入力項目!$S$10="男",子育て関連マスタ!$C$18,
入力項目!$S$10="女",子育て関連マスタ!$C$19
),0),0
) +
IF(AND(U157&gt;=入力項目!$S$18,U157&lt;=入力項目!$S$19),入力項目!$S$20,0) +
IF(AND(U157&gt;=入力項目!$S$21,U157&lt;=入力項目!$S$22),入力項目!$S$23,0) +
IF(AND(U157&gt;=入力項目!$S$24,U157&lt;=入力項目!$S$25),入力項目!$S$26,0)
)</f>
        <v>0</v>
      </c>
      <c r="AJ157" s="10">
        <f ca="1">-VLOOKUP($D157,月別収支!$A$2:$H$13,7,FALSE)</f>
        <v>-20000</v>
      </c>
    </row>
    <row r="158" spans="1:36" x14ac:dyDescent="0.4">
      <c r="A158">
        <f t="shared" ca="1" si="37"/>
        <v>2037</v>
      </c>
      <c r="B158">
        <f t="shared" ca="1" si="44"/>
        <v>2037</v>
      </c>
      <c r="C158">
        <f t="shared" ca="1" si="45"/>
        <v>13</v>
      </c>
      <c r="D158">
        <f t="shared" ca="1" si="38"/>
        <v>8</v>
      </c>
      <c r="E158" t="str">
        <f t="shared" ca="1" si="39"/>
        <v>2037年8月</v>
      </c>
      <c r="F158">
        <f ca="1">IF(OR(入力項目!$N$5&lt;$A158,AND(入力項目!$N$5=$A158,入力項目!$N$6&lt;$D158)),IF(F157=0,1,IF(G158=12,F157+1,F157)),0)</f>
        <v>12</v>
      </c>
      <c r="G158">
        <f ca="1">IF(OR(入力項目!$N$5&lt;$A158,AND(入力項目!$N$5=$A158,入力項目!$N$6&lt;$D158)),IF(G157=12,1,G157+1),0)</f>
        <v>10</v>
      </c>
      <c r="H158" t="str">
        <f t="shared" ca="1" si="40"/>
        <v>12_10</v>
      </c>
      <c r="I158">
        <f ca="1">IF(
  IFERROR(AND($C158&gt;0,MOD($C158,入力項目!$N$22)=0,$D158=入力項目!$N$23), FALSE),
  1,
  IF(
    AND(I157&gt;0,J157=12),
    IF(I157=入力項目!$N$28, 0, I157+1),
    I157
  )
)</f>
        <v>0</v>
      </c>
      <c r="J158">
        <f ca="1">IF($D158=入力項目!$N$23,1,IFERROR(J157+1,1))</f>
        <v>3</v>
      </c>
      <c r="K158" t="str">
        <f t="shared" ca="1" si="41"/>
        <v>0_3</v>
      </c>
      <c r="L158">
        <f ca="1">L157+IF(入力項目!$D$4=$D158,1,0)</f>
        <v>41</v>
      </c>
      <c r="M158" t="str">
        <f t="shared" ca="1" si="42"/>
        <v>41歳</v>
      </c>
      <c r="N158">
        <f t="shared" ca="1" si="46"/>
        <v>42</v>
      </c>
      <c r="O158" t="str">
        <f t="shared" ca="1" si="43"/>
        <v>42歳</v>
      </c>
      <c r="P158">
        <f t="shared" ca="1" si="47"/>
        <v>17</v>
      </c>
      <c r="Q158">
        <f t="shared" ca="1" si="48"/>
        <v>15</v>
      </c>
      <c r="R158">
        <f t="shared" ca="1" si="49"/>
        <v>2038</v>
      </c>
      <c r="S158">
        <f t="shared" ca="1" si="50"/>
        <v>2038</v>
      </c>
      <c r="T158">
        <f t="shared" ca="1" si="51"/>
        <v>2038</v>
      </c>
      <c r="U158">
        <f t="shared" ca="1" si="52"/>
        <v>2038</v>
      </c>
      <c r="V158" s="10">
        <f t="shared" ca="1" si="53"/>
        <v>17308205</v>
      </c>
      <c r="W158" s="10">
        <f ca="1">IF($L158&lt;その他マスタ!$B$1,VLOOKUP($D158,月別収支!$A$2:$H$13,2,FALSE),その他マスタ!$B$3)+IF(AND($L158=その他マスタ!$B$1,入力項目!$I$9="あり",$D158=入力項目!$D$4),その他マスタ!$B$2,0)</f>
        <v>300000</v>
      </c>
      <c r="X158" s="10">
        <f ca="1">-IF(入力項目!$K$5=TRUE,
IF($F158+$G158&lt;3,VLOOKUP($D158,月別収支!$A$2:$H$13,8,FALSE),0)+IFERROR(VLOOKUP($H158,住宅ローン計算!C:P,13,FALSE),0)+IF($F158&gt;1,IF(OR($G158=3,$G158=6,$G158=9,$G158=12),ROUNDUP(入力項目!$N$18/4,0),0),0),
VLOOKUP($D158,月別収支!$A$2:$H$13,8,FALSE))</f>
        <v>-53590</v>
      </c>
      <c r="Y158" s="10">
        <f ca="1">-VLOOKUP($D158,月別収支!$A$2:$H$13,3,FALSE)</f>
        <v>-75000</v>
      </c>
      <c r="Z158" s="10">
        <f ca="1">-VLOOKUP($D158,月別収支!$A$2:$H$13,4,FALSE)</f>
        <v>-27000</v>
      </c>
      <c r="AA158" s="10">
        <f ca="1">-VLOOKUP($D158,月別収支!$A$2:$H$13,6,FALSE)</f>
        <v>-10000</v>
      </c>
      <c r="AB158" s="10">
        <f ca="1">-(
VLOOKUP($D158,月別収支!$A$2:$H$13,5,FALSE)+IF(AND(入力項目!$I$27&lt;=$A158,ISEVEN($A158-入力項目!$I$27),入力項目!$I$28=$D158),入力項目!$I$26,0)
+IF(入力項目!$K$26=TRUE,
IFERROR(VLOOKUP($K158,マイカーローン計算!C:P,13,FALSE),0),
IFERROR(
  IF(AND($C158&gt;0,MOD($C158,入力項目!$N$22)=0,$D158=入力項目!$N$23),入力項目!$N$24,0),
 0
)
)
)</f>
        <v>-20000</v>
      </c>
      <c r="AC158" s="10">
        <f ca="1">-IF($A158&lt;入力項目!$N$33,入力項目!$N$35,IF(AND($A158=入力項目!$N$33,$D158&lt;=入力項目!$N$34),入力項目!$N$35,0))</f>
        <v>0</v>
      </c>
      <c r="AD158">
        <f ca="1">-(
_xlfn.IFS(
P158&lt;=入力項目!$S$11,0,
AND(P158&gt;=入力項目!$S$11+1,P158&lt;=3),IFERROR(VLOOKUP(入力項目!$S$12,子育て関連マスタ!$I$4:$M$5,4,FALSE),0),
AND(P158&gt;=4,P158&lt;=6),IFERROR(VLOOKUP(入力項目!$S$13,子育て関連マスタ!$I$9:$M$12,4,FALSE),0),
AND(P158&gt;=7,P158&lt;=12),IFERROR(VLOOKUP(入力項目!$S$14,子育て関連マスタ!$I$16:$M$17,4,FALSE),0),
AND(P158&gt;=13,P158&lt;=15),IFERROR(VLOOKUP(入力項目!$S$15,子育て関連マスタ!$I$21:$M$22,4,FALSE),0),
AND(P158&gt;=16,P158&lt;=18),IFERROR(VLOOKUP(入力項目!$S$16,子育て関連マスタ!$I$26:$M$28,4,FALSE),0),
AND(P158&gt;=19,P158&lt;=20,入力項目!$S$16="高専"),IFERROR(VLOOKUP(入力項目!$S$16,子育て関連マスタ!$I$26:$M$28,4,FALSE),0),
AND(P158&gt;=19,P158&lt;=20,入力項目!$S$16&lt;&gt;"高専"),IFERROR(VLOOKUP(入力項目!$S$17,子育て関連マスタ!$I$32:$M$37,4,FALSE),0),
AND(P158&gt;=21,P158&lt;=22,入力項目!$S$16="高専"),IFERROR(VLOOKUP(入力項目!$S$17,子育て関連マスタ!$I$32:$M$34,4,FALSE),0),
AND(P158&gt;=21,P158&lt;=22,入力項目!$S$16&lt;&gt;"高専"),IFERROR(VLOOKUP(入力項目!$S$17,子育て関連マスタ!$I$32:$M$34,4,FALSE),0),
P158&gt;=23,0
) +
IF($D158=4,
  IFERROR(_xlfn.IFS(
  P158&lt;=入力項目!$S$11,0,
  AND(P158=入力項目!$S$11),IFERROR(VLOOKUP(入力項目!$S$12,子育て関連マスタ!$I$4:$M$5,2,FALSE),0),
  AND(P158=4),IFERROR(VLOOKUP(入力項目!$S$13,子育て関連マスタ!$I$9:$M$12,2,FALSE),0),
  AND(P158=7),IFERROR(VLOOKUP(入力項目!$S$14,子育て関連マスタ!$I$16:$M$17,2,FALSE),0),
  AND(P158=13),IFERROR(VLOOKUP(入力項目!$S$15,子育て関連マスタ!$I$21:$M$22,2,FALSE),0),
  AND(P158=16),IFERROR(VLOOKUP(入力項目!$S$16,子育て関連マスタ!$I$26:$M$28,2,FALSE),0),
  AND(P158=19,入力項目!$S$16&lt;&gt;"高専"),IFERROR(VLOOKUP(入力項目!$S$17,子育て関連マスタ!$I$32:$M$37,2,FALSE),0),
  AND(P158=21,入力項目!$S$16="高専"),IFERROR(VLOOKUP(入力項目!$S$17,子育て関連マスタ!$I$32:$M$37,2,FALSE),0),
  P158&gt;=22,0
  ),0),0
) +
IF(AND(P158&gt;=1,P158&lt;=15),IF($D158=入力項目!$S$8,入力項目!$S$3,0),0) +
IF(AND(P158&gt;=1,P158&lt;=15),IF($D158=5,入力項目!$S$4,0),0) +
IF(AND(P158&gt;=1,P158&lt;=15),IF($D158=12,入力項目!$S$5,0),0) +
IF(AND(入力項目!$S$7=$A158,入力項目!$S$8=$D158),子育て関連マスタ!$C$14,0) +
IFERROR(IF(AND(YEAR(EDATE(DATE(入力項目!$S$7,入力項目!$S$8,1),1))=$A158,MONTH(EDATE(DATE(入力項目!$S$7,入力項目!$S$8,1),1))=$D158),子育て関連マスタ!$C$15,0),0) +
IF(AND(OR(P158=3,P158=5,P158=7),$D158=11),子育て関連マスタ!$C$17,0) +
IF(AND(P158=20,$D158=1),子育て関連マスタ!$C$18,0) +
IF(AND(P158=20,$D158=1),
IFERROR(_xlfn.IFS(
入力項目!$S$10="男",子育て関連マスタ!$C$18,
入力項目!$S$10="女",子育て関連マスタ!$C$19
),0),0
) +
IF(AND(P158&gt;=入力項目!$S$18,P158&lt;=入力項目!$S$19),入力項目!$S$20,0) +
IF(AND(P158&gt;=入力項目!$S$21,P158&lt;=入力項目!$S$22),入力項目!$S$23,0) +
IF(AND(P158&gt;=入力項目!$S$24,P158&lt;=入力項目!$S$25),入力項目!$S$26,0)
)</f>
        <v>-45000</v>
      </c>
      <c r="AE158">
        <f ca="1">-(
_xlfn.IFS(
Q158&lt;=入力項目!$S$11,0,
AND(Q158&gt;=入力項目!$S$11+1,Q158&lt;=3),IFERROR(VLOOKUP(入力項目!$S$12,子育て関連マスタ!$I$4:$M$5,4,FALSE),0),
AND(Q158&gt;=4,Q158&lt;=6),IFERROR(VLOOKUP(入力項目!$S$13,子育て関連マスタ!$I$9:$M$12,4,FALSE),0),
AND(Q158&gt;=7,Q158&lt;=12),IFERROR(VLOOKUP(入力項目!$S$14,子育て関連マスタ!$I$16:$M$17,4,FALSE),0),
AND(Q158&gt;=13,Q158&lt;=15),IFERROR(VLOOKUP(入力項目!$S$15,子育て関連マスタ!$I$21:$M$22,4,FALSE),0),
AND(Q158&gt;=16,Q158&lt;=18),IFERROR(VLOOKUP(入力項目!$S$16,子育て関連マスタ!$I$26:$M$28,4,FALSE),0),
AND(Q158&gt;=19,Q158&lt;=20,入力項目!$S$16="高専"),IFERROR(VLOOKUP(入力項目!$S$16,子育て関連マスタ!$I$26:$M$28,4,FALSE),0),
AND(Q158&gt;=19,Q158&lt;=20,入力項目!$S$16&lt;&gt;"高専"),IFERROR(VLOOKUP(入力項目!$S$17,子育て関連マスタ!$I$32:$M$37,4,FALSE),0),
AND(Q158&gt;=21,Q158&lt;=22,入力項目!$S$16="高専"),IFERROR(VLOOKUP(入力項目!$S$17,子育て関連マスタ!$I$32:$M$34,4,FALSE),0),
AND(Q158&gt;=21,Q158&lt;=22,入力項目!$S$16&lt;&gt;"高専"),IFERROR(VLOOKUP(入力項目!$S$17,子育て関連マスタ!$I$32:$M$34,4,FALSE),0),
Q158&gt;=23,0
) +
IF($D158=4,
  IFERROR(_xlfn.IFS(
  Q158&lt;=入力項目!$S$11,0,
  AND(Q158=入力項目!$S$11),IFERROR(VLOOKUP(入力項目!$S$12,子育て関連マスタ!$I$4:$M$5,2,FALSE),0),
  AND(Q158=4),IFERROR(VLOOKUP(入力項目!$S$13,子育て関連マスタ!$I$9:$M$12,2,FALSE),0),
  AND(Q158=7),IFERROR(VLOOKUP(入力項目!$S$14,子育て関連マスタ!$I$16:$M$17,2,FALSE),0),
  AND(Q158=13),IFERROR(VLOOKUP(入力項目!$S$15,子育て関連マスタ!$I$21:$M$22,2,FALSE),0),
  AND(Q158=16),IFERROR(VLOOKUP(入力項目!$S$16,子育て関連マスタ!$I$26:$M$28,2,FALSE),0),
  AND(Q158=19,入力項目!$S$16&lt;&gt;"高専"),IFERROR(VLOOKUP(入力項目!$S$17,子育て関連マスタ!$I$32:$M$37,2,FALSE),0),
  AND(Q158=21,入力項目!$S$16="高専"),IFERROR(VLOOKUP(入力項目!$S$17,子育て関連マスタ!$I$32:$M$37,2,FALSE),0),
  Q158&gt;=22,0
  ),0),0
) +
IF(AND(Q158&gt;=1,Q158&lt;=15),IF($D158=入力項目!$S$8,入力項目!$S$3,0),0) +
IF(AND(Q158&gt;=1,Q158&lt;=15),IF($D158=5,入力項目!$S$4,0),0) +
IF(AND(Q158&gt;=1,Q158&lt;=15),IF($D158=12,入力項目!$S$5,0),0) +
IF(AND(入力項目!$S$7=$A158,入力項目!$S$8=$D158),子育て関連マスタ!$C$14,0) +
IFERROR(IF(AND(YEAR(EDATE(DATE(入力項目!$S$7,入力項目!$S$8,1),1))=$A158,MONTH(EDATE(DATE(入力項目!$S$7,入力項目!$S$8,1),1))=$D158),子育て関連マスタ!$C$15,0),0) +
IF(AND(OR(Q158=3,Q158=5,Q158=7),$D158=11),子育て関連マスタ!$C$17,0) +
IF(AND(Q158=20,$D158=1),子育て関連マスタ!$C$18,0) +
IF(AND(Q158=20,$D158=1),
IFERROR(_xlfn.IFS(
入力項目!$S$10="男",子育て関連マスタ!$C$18,
入力項目!$S$10="女",子育て関連マスタ!$C$19
),0),0
) +
IF(AND(Q158&gt;=入力項目!$S$18,Q158&lt;=入力項目!$S$19),入力項目!$S$20,0) +
IF(AND(Q158&gt;=入力項目!$S$21,Q158&lt;=入力項目!$S$22),入力項目!$S$23,0) +
IF(AND(Q158&gt;=入力項目!$S$24,Q158&lt;=入力項目!$S$25),入力項目!$S$26,0)
)</f>
        <v>-45000</v>
      </c>
      <c r="AF158">
        <f ca="1">-(
_xlfn.IFS(
R158&lt;=入力項目!$S$11,0,
AND(R158&gt;=入力項目!$S$11+1,R158&lt;=3),IFERROR(VLOOKUP(入力項目!$S$12,子育て関連マスタ!$I$4:$M$5,4,FALSE),0),
AND(R158&gt;=4,R158&lt;=6),IFERROR(VLOOKUP(入力項目!$S$13,子育て関連マスタ!$I$9:$M$12,4,FALSE),0),
AND(R158&gt;=7,R158&lt;=12),IFERROR(VLOOKUP(入力項目!$S$14,子育て関連マスタ!$I$16:$M$17,4,FALSE),0),
AND(R158&gt;=13,R158&lt;=15),IFERROR(VLOOKUP(入力項目!$S$15,子育て関連マスタ!$I$21:$M$22,4,FALSE),0),
AND(R158&gt;=16,R158&lt;=18),IFERROR(VLOOKUP(入力項目!$S$16,子育て関連マスタ!$I$26:$M$28,4,FALSE),0),
AND(R158&gt;=19,R158&lt;=20,入力項目!$S$16="高専"),IFERROR(VLOOKUP(入力項目!$S$16,子育て関連マスタ!$I$26:$M$28,4,FALSE),0),
AND(R158&gt;=19,R158&lt;=20,入力項目!$S$16&lt;&gt;"高専"),IFERROR(VLOOKUP(入力項目!$S$17,子育て関連マスタ!$I$32:$M$37,4,FALSE),0),
AND(R158&gt;=21,R158&lt;=22,入力項目!$S$16="高専"),IFERROR(VLOOKUP(入力項目!$S$17,子育て関連マスタ!$I$32:$M$34,4,FALSE),0),
AND(R158&gt;=21,R158&lt;=22,入力項目!$S$16&lt;&gt;"高専"),IFERROR(VLOOKUP(入力項目!$S$17,子育て関連マスタ!$I$32:$M$34,4,FALSE),0),
R158&gt;=23,0
) +
IF($D158=4,
  IFERROR(_xlfn.IFS(
  R158&lt;=入力項目!$S$11,0,
  AND(R158=入力項目!$S$11),IFERROR(VLOOKUP(入力項目!$S$12,子育て関連マスタ!$I$4:$M$5,2,FALSE),0),
  AND(R158=4),IFERROR(VLOOKUP(入力項目!$S$13,子育て関連マスタ!$I$9:$M$12,2,FALSE),0),
  AND(R158=7),IFERROR(VLOOKUP(入力項目!$S$14,子育て関連マスタ!$I$16:$M$17,2,FALSE),0),
  AND(R158=13),IFERROR(VLOOKUP(入力項目!$S$15,子育て関連マスタ!$I$21:$M$22,2,FALSE),0),
  AND(R158=16),IFERROR(VLOOKUP(入力項目!$S$16,子育て関連マスタ!$I$26:$M$28,2,FALSE),0),
  AND(R158=19,入力項目!$S$16&lt;&gt;"高専"),IFERROR(VLOOKUP(入力項目!$S$17,子育て関連マスタ!$I$32:$M$37,2,FALSE),0),
  AND(R158=21,入力項目!$S$16="高専"),IFERROR(VLOOKUP(入力項目!$S$17,子育て関連マスタ!$I$32:$M$37,2,FALSE),0),
  R158&gt;=22,0
  ),0),0
) +
IF(AND(R158&gt;=1,R158&lt;=15),IF($D158=入力項目!$S$8,入力項目!$S$3,0),0) +
IF(AND(R158&gt;=1,R158&lt;=15),IF($D158=5,入力項目!$S$4,0),0) +
IF(AND(R158&gt;=1,R158&lt;=15),IF($D158=12,入力項目!$S$5,0),0) +
IF(AND(入力項目!$S$7=$A158,入力項目!$S$8=$D158),子育て関連マスタ!$C$14,0) +
IFERROR(IF(AND(YEAR(EDATE(DATE(入力項目!$S$7,入力項目!$S$8,1),1))=$A158,MONTH(EDATE(DATE(入力項目!$S$7,入力項目!$S$8,1),1))=$D158),子育て関連マスタ!$C$15,0),0) +
IF(AND(OR(R158=3,R158=5,R158=7),$D158=11),子育て関連マスタ!$C$17,0) +
IF(AND(R158=20,$D158=1),子育て関連マスタ!$C$18,0) +
IF(AND(R158=20,$D158=1),
IFERROR(_xlfn.IFS(
入力項目!$S$10="男",子育て関連マスタ!$C$18,
入力項目!$S$10="女",子育て関連マスタ!$C$19
),0),0
) +
IF(AND(R158&gt;=入力項目!$S$18,R158&lt;=入力項目!$S$19),入力項目!$S$20,0) +
IF(AND(R158&gt;=入力項目!$S$21,R158&lt;=入力項目!$S$22),入力項目!$S$23,0) +
IF(AND(R158&gt;=入力項目!$S$24,R158&lt;=入力項目!$S$25),入力項目!$S$26,0)
)</f>
        <v>0</v>
      </c>
      <c r="AG158">
        <f ca="1">-(
_xlfn.IFS(
S158&lt;=入力項目!$S$11,0,
AND(S158&gt;=入力項目!$S$11+1,S158&lt;=3),IFERROR(VLOOKUP(入力項目!$S$12,子育て関連マスタ!$I$4:$M$5,4,FALSE),0),
AND(S158&gt;=4,S158&lt;=6),IFERROR(VLOOKUP(入力項目!$S$13,子育て関連マスタ!$I$9:$M$12,4,FALSE),0),
AND(S158&gt;=7,S158&lt;=12),IFERROR(VLOOKUP(入力項目!$S$14,子育て関連マスタ!$I$16:$M$17,4,FALSE),0),
AND(S158&gt;=13,S158&lt;=15),IFERROR(VLOOKUP(入力項目!$S$15,子育て関連マスタ!$I$21:$M$22,4,FALSE),0),
AND(S158&gt;=16,S158&lt;=18),IFERROR(VLOOKUP(入力項目!$S$16,子育て関連マスタ!$I$26:$M$28,4,FALSE),0),
AND(S158&gt;=19,S158&lt;=20,入力項目!$S$16="高専"),IFERROR(VLOOKUP(入力項目!$S$16,子育て関連マスタ!$I$26:$M$28,4,FALSE),0),
AND(S158&gt;=19,S158&lt;=20,入力項目!$S$16&lt;&gt;"高専"),IFERROR(VLOOKUP(入力項目!$S$17,子育て関連マスタ!$I$32:$M$37,4,FALSE),0),
AND(S158&gt;=21,S158&lt;=22,入力項目!$S$16="高専"),IFERROR(VLOOKUP(入力項目!$S$17,子育て関連マスタ!$I$32:$M$34,4,FALSE),0),
AND(S158&gt;=21,S158&lt;=22,入力項目!$S$16&lt;&gt;"高専"),IFERROR(VLOOKUP(入力項目!$S$17,子育て関連マスタ!$I$32:$M$34,4,FALSE),0),
S158&gt;=23,0
) +
IF($D158=4,
  IFERROR(_xlfn.IFS(
  S158&lt;=入力項目!$S$11,0,
  AND(S158=入力項目!$S$11),IFERROR(VLOOKUP(入力項目!$S$12,子育て関連マスタ!$I$4:$M$5,2,FALSE),0),
  AND(S158=4),IFERROR(VLOOKUP(入力項目!$S$13,子育て関連マスタ!$I$9:$M$12,2,FALSE),0),
  AND(S158=7),IFERROR(VLOOKUP(入力項目!$S$14,子育て関連マスタ!$I$16:$M$17,2,FALSE),0),
  AND(S158=13),IFERROR(VLOOKUP(入力項目!$S$15,子育て関連マスタ!$I$21:$M$22,2,FALSE),0),
  AND(S158=16),IFERROR(VLOOKUP(入力項目!$S$16,子育て関連マスタ!$I$26:$M$28,2,FALSE),0),
  AND(S158=19,入力項目!$S$16&lt;&gt;"高専"),IFERROR(VLOOKUP(入力項目!$S$17,子育て関連マスタ!$I$32:$M$37,2,FALSE),0),
  AND(S158=21,入力項目!$S$16="高専"),IFERROR(VLOOKUP(入力項目!$S$17,子育て関連マスタ!$I$32:$M$37,2,FALSE),0),
  S158&gt;=22,0
  ),0),0
) +
IF(AND(S158&gt;=1,S158&lt;=15),IF($D158=入力項目!$S$8,入力項目!$S$3,0),0) +
IF(AND(S158&gt;=1,S158&lt;=15),IF($D158=5,入力項目!$S$4,0),0) +
IF(AND(S158&gt;=1,S158&lt;=15),IF($D158=12,入力項目!$S$5,0),0) +
IF(AND(入力項目!$S$7=$A158,入力項目!$S$8=$D158),子育て関連マスタ!$C$14,0) +
IFERROR(IF(AND(YEAR(EDATE(DATE(入力項目!$S$7,入力項目!$S$8,1),1))=$A158,MONTH(EDATE(DATE(入力項目!$S$7,入力項目!$S$8,1),1))=$D158),子育て関連マスタ!$C$15,0),0) +
IF(AND(OR(S158=3,S158=5,S158=7),$D158=11),子育て関連マスタ!$C$17,0) +
IF(AND(S158=20,$D158=1),子育て関連マスタ!$C$18,0) +
IF(AND(S158=20,$D158=1),
IFERROR(_xlfn.IFS(
入力項目!$S$10="男",子育て関連マスタ!$C$18,
入力項目!$S$10="女",子育て関連マスタ!$C$19
),0),0
) +
IF(AND(S158&gt;=入力項目!$S$18,S158&lt;=入力項目!$S$19),入力項目!$S$20,0) +
IF(AND(S158&gt;=入力項目!$S$21,S158&lt;=入力項目!$S$22),入力項目!$S$23,0) +
IF(AND(S158&gt;=入力項目!$S$24,S158&lt;=入力項目!$S$25),入力項目!$S$26,0)
)</f>
        <v>0</v>
      </c>
      <c r="AH158">
        <f ca="1">-(
_xlfn.IFS(
T158&lt;=入力項目!$S$11,0,
AND(T158&gt;=入力項目!$S$11+1,T158&lt;=3),IFERROR(VLOOKUP(入力項目!$S$12,子育て関連マスタ!$I$4:$M$5,4,FALSE),0),
AND(T158&gt;=4,T158&lt;=6),IFERROR(VLOOKUP(入力項目!$S$13,子育て関連マスタ!$I$9:$M$12,4,FALSE),0),
AND(T158&gt;=7,T158&lt;=12),IFERROR(VLOOKUP(入力項目!$S$14,子育て関連マスタ!$I$16:$M$17,4,FALSE),0),
AND(T158&gt;=13,T158&lt;=15),IFERROR(VLOOKUP(入力項目!$S$15,子育て関連マスタ!$I$21:$M$22,4,FALSE),0),
AND(T158&gt;=16,T158&lt;=18),IFERROR(VLOOKUP(入力項目!$S$16,子育て関連マスタ!$I$26:$M$28,4,FALSE),0),
AND(T158&gt;=19,T158&lt;=20,入力項目!$S$16="高専"),IFERROR(VLOOKUP(入力項目!$S$16,子育て関連マスタ!$I$26:$M$28,4,FALSE),0),
AND(T158&gt;=19,T158&lt;=20,入力項目!$S$16&lt;&gt;"高専"),IFERROR(VLOOKUP(入力項目!$S$17,子育て関連マスタ!$I$32:$M$37,4,FALSE),0),
AND(T158&gt;=21,T158&lt;=22,入力項目!$S$16="高専"),IFERROR(VLOOKUP(入力項目!$S$17,子育て関連マスタ!$I$32:$M$34,4,FALSE),0),
AND(T158&gt;=21,T158&lt;=22,入力項目!$S$16&lt;&gt;"高専"),IFERROR(VLOOKUP(入力項目!$S$17,子育て関連マスタ!$I$32:$M$34,4,FALSE),0),
T158&gt;=23,0
) +
IF($D158=4,
  IFERROR(_xlfn.IFS(
  T158&lt;=入力項目!$S$11,0,
  AND(T158=入力項目!$S$11),IFERROR(VLOOKUP(入力項目!$S$12,子育て関連マスタ!$I$4:$M$5,2,FALSE),0),
  AND(T158=4),IFERROR(VLOOKUP(入力項目!$S$13,子育て関連マスタ!$I$9:$M$12,2,FALSE),0),
  AND(T158=7),IFERROR(VLOOKUP(入力項目!$S$14,子育て関連マスタ!$I$16:$M$17,2,FALSE),0),
  AND(T158=13),IFERROR(VLOOKUP(入力項目!$S$15,子育て関連マスタ!$I$21:$M$22,2,FALSE),0),
  AND(T158=16),IFERROR(VLOOKUP(入力項目!$S$16,子育て関連マスタ!$I$26:$M$28,2,FALSE),0),
  AND(T158=19,入力項目!$S$16&lt;&gt;"高専"),IFERROR(VLOOKUP(入力項目!$S$17,子育て関連マスタ!$I$32:$M$37,2,FALSE),0),
  AND(T158=21,入力項目!$S$16="高専"),IFERROR(VLOOKUP(入力項目!$S$17,子育て関連マスタ!$I$32:$M$37,2,FALSE),0),
  T158&gt;=22,0
  ),0),0
) +
IF(AND(T158&gt;=1,T158&lt;=15),IF($D158=入力項目!$S$8,入力項目!$S$3,0),0) +
IF(AND(T158&gt;=1,T158&lt;=15),IF($D158=5,入力項目!$S$4,0),0) +
IF(AND(T158&gt;=1,T158&lt;=15),IF($D158=12,入力項目!$S$5,0),0) +
IF(AND(入力項目!$S$7=$A158,入力項目!$S$8=$D158),子育て関連マスタ!$C$14,0) +
IFERROR(IF(AND(YEAR(EDATE(DATE(入力項目!$S$7,入力項目!$S$8,1),1))=$A158,MONTH(EDATE(DATE(入力項目!$S$7,入力項目!$S$8,1),1))=$D158),子育て関連マスタ!$C$15,0),0) +
IF(AND(OR(T158=3,T158=5,T158=7),$D158=11),子育て関連マスタ!$C$17,0) +
IF(AND(T158=20,$D158=1),子育て関連マスタ!$C$18,0) +
IF(AND(T158=20,$D158=1),
IFERROR(_xlfn.IFS(
入力項目!$S$10="男",子育て関連マスタ!$C$18,
入力項目!$S$10="女",子育て関連マスタ!$C$19
),0),0
) +
IF(AND(T158&gt;=入力項目!$S$18,T158&lt;=入力項目!$S$19),入力項目!$S$20,0) +
IF(AND(T158&gt;=入力項目!$S$21,T158&lt;=入力項目!$S$22),入力項目!$S$23,0) +
IF(AND(T158&gt;=入力項目!$S$24,T158&lt;=入力項目!$S$25),入力項目!$S$26,0)
)</f>
        <v>0</v>
      </c>
      <c r="AI158">
        <f ca="1">-(
_xlfn.IFS(
U158&lt;=入力項目!$S$11,0,
AND(U158&gt;=入力項目!$S$11+1,U158&lt;=3),IFERROR(VLOOKUP(入力項目!$S$12,子育て関連マスタ!$I$4:$M$5,4,FALSE),0),
AND(U158&gt;=4,U158&lt;=6),IFERROR(VLOOKUP(入力項目!$S$13,子育て関連マスタ!$I$9:$M$12,4,FALSE),0),
AND(U158&gt;=7,U158&lt;=12),IFERROR(VLOOKUP(入力項目!$S$14,子育て関連マスタ!$I$16:$M$17,4,FALSE),0),
AND(U158&gt;=13,U158&lt;=15),IFERROR(VLOOKUP(入力項目!$S$15,子育て関連マスタ!$I$21:$M$22,4,FALSE),0),
AND(U158&gt;=16,U158&lt;=18),IFERROR(VLOOKUP(入力項目!$S$16,子育て関連マスタ!$I$26:$M$28,4,FALSE),0),
AND(U158&gt;=19,U158&lt;=20,入力項目!$S$16="高専"),IFERROR(VLOOKUP(入力項目!$S$16,子育て関連マスタ!$I$26:$M$28,4,FALSE),0),
AND(U158&gt;=19,U158&lt;=20,入力項目!$S$16&lt;&gt;"高専"),IFERROR(VLOOKUP(入力項目!$S$17,子育て関連マスタ!$I$32:$M$37,4,FALSE),0),
AND(U158&gt;=21,U158&lt;=22,入力項目!$S$16="高専"),IFERROR(VLOOKUP(入力項目!$S$17,子育て関連マスタ!$I$32:$M$34,4,FALSE),0),
AND(U158&gt;=21,U158&lt;=22,入力項目!$S$16&lt;&gt;"高専"),IFERROR(VLOOKUP(入力項目!$S$17,子育て関連マスタ!$I$32:$M$34,4,FALSE),0),
U158&gt;=23,0
) +
IF($D158=4,
  IFERROR(_xlfn.IFS(
  U158&lt;=入力項目!$S$11,0,
  AND(U158=入力項目!$S$11),IFERROR(VLOOKUP(入力項目!$S$12,子育て関連マスタ!$I$4:$M$5,2,FALSE),0),
  AND(U158=4),IFERROR(VLOOKUP(入力項目!$S$13,子育て関連マスタ!$I$9:$M$12,2,FALSE),0),
  AND(U158=7),IFERROR(VLOOKUP(入力項目!$S$14,子育て関連マスタ!$I$16:$M$17,2,FALSE),0),
  AND(U158=13),IFERROR(VLOOKUP(入力項目!$S$15,子育て関連マスタ!$I$21:$M$22,2,FALSE),0),
  AND(U158=16),IFERROR(VLOOKUP(入力項目!$S$16,子育て関連マスタ!$I$26:$M$28,2,FALSE),0),
  AND(U158=19,入力項目!$S$16&lt;&gt;"高専"),IFERROR(VLOOKUP(入力項目!$S$17,子育て関連マスタ!$I$32:$M$37,2,FALSE),0),
  AND(U158=21,入力項目!$S$16="高専"),IFERROR(VLOOKUP(入力項目!$S$17,子育て関連マスタ!$I$32:$M$37,2,FALSE),0),
  U158&gt;=22,0
  ),0),0
) +
IF(AND(U158&gt;=1,U158&lt;=15),IF($D158=入力項目!$S$8,入力項目!$S$3,0),0) +
IF(AND(U158&gt;=1,U158&lt;=15),IF($D158=5,入力項目!$S$4,0),0) +
IF(AND(U158&gt;=1,U158&lt;=15),IF($D158=12,入力項目!$S$5,0),0) +
IF(AND(入力項目!$S$7=$A158,入力項目!$S$8=$D158),子育て関連マスタ!$C$14,0) +
IFERROR(IF(AND(YEAR(EDATE(DATE(入力項目!$S$7,入力項目!$S$8,1),1))=$A158,MONTH(EDATE(DATE(入力項目!$S$7,入力項目!$S$8,1),1))=$D158),子育て関連マスタ!$C$15,0),0) +
IF(AND(OR(U158=3,U158=5,U158=7),$D158=11),子育て関連マスタ!$C$17,0) +
IF(AND(U158=20,$D158=1),子育て関連マスタ!$C$18,0) +
IF(AND(U158=20,$D158=1),
IFERROR(_xlfn.IFS(
入力項目!$S$10="男",子育て関連マスタ!$C$18,
入力項目!$S$10="女",子育て関連マスタ!$C$19
),0),0
) +
IF(AND(U158&gt;=入力項目!$S$18,U158&lt;=入力項目!$S$19),入力項目!$S$20,0) +
IF(AND(U158&gt;=入力項目!$S$21,U158&lt;=入力項目!$S$22),入力項目!$S$23,0) +
IF(AND(U158&gt;=入力項目!$S$24,U158&lt;=入力項目!$S$25),入力項目!$S$26,0)
)</f>
        <v>0</v>
      </c>
      <c r="AJ158" s="10">
        <f ca="1">-VLOOKUP($D158,月別収支!$A$2:$H$13,7,FALSE)</f>
        <v>-20000</v>
      </c>
    </row>
    <row r="159" spans="1:36" x14ac:dyDescent="0.4">
      <c r="A159">
        <f t="shared" ca="1" si="37"/>
        <v>2037</v>
      </c>
      <c r="B159">
        <f t="shared" ca="1" si="44"/>
        <v>2037</v>
      </c>
      <c r="C159">
        <f t="shared" ca="1" si="45"/>
        <v>13</v>
      </c>
      <c r="D159">
        <f t="shared" ca="1" si="38"/>
        <v>9</v>
      </c>
      <c r="E159" t="str">
        <f t="shared" ca="1" si="39"/>
        <v>2037年9月</v>
      </c>
      <c r="F159">
        <f ca="1">IF(OR(入力項目!$N$5&lt;$A159,AND(入力項目!$N$5=$A159,入力項目!$N$6&lt;$D159)),IF(F158=0,1,IF(G159=12,F158+1,F158)),0)</f>
        <v>12</v>
      </c>
      <c r="G159">
        <f ca="1">IF(OR(入力項目!$N$5&lt;$A159,AND(入力項目!$N$5=$A159,入力項目!$N$6&lt;$D159)),IF(G158=12,1,G158+1),0)</f>
        <v>11</v>
      </c>
      <c r="H159" t="str">
        <f t="shared" ca="1" si="40"/>
        <v>12_11</v>
      </c>
      <c r="I159">
        <f ca="1">IF(
  IFERROR(AND($C159&gt;0,MOD($C159,入力項目!$N$22)=0,$D159=入力項目!$N$23), FALSE),
  1,
  IF(
    AND(I158&gt;0,J158=12),
    IF(I158=入力項目!$N$28, 0, I158+1),
    I158
  )
)</f>
        <v>0</v>
      </c>
      <c r="J159">
        <f ca="1">IF($D159=入力項目!$N$23,1,IFERROR(J158+1,1))</f>
        <v>4</v>
      </c>
      <c r="K159" t="str">
        <f t="shared" ca="1" si="41"/>
        <v>0_4</v>
      </c>
      <c r="L159">
        <f ca="1">L158+IF(入力項目!$D$4=$D159,1,0)</f>
        <v>41</v>
      </c>
      <c r="M159" t="str">
        <f t="shared" ca="1" si="42"/>
        <v>41歳</v>
      </c>
      <c r="N159">
        <f t="shared" ca="1" si="46"/>
        <v>42</v>
      </c>
      <c r="O159" t="str">
        <f t="shared" ca="1" si="43"/>
        <v>42歳</v>
      </c>
      <c r="P159">
        <f t="shared" ca="1" si="47"/>
        <v>17</v>
      </c>
      <c r="Q159">
        <f t="shared" ca="1" si="48"/>
        <v>15</v>
      </c>
      <c r="R159">
        <f t="shared" ca="1" si="49"/>
        <v>2038</v>
      </c>
      <c r="S159">
        <f t="shared" ca="1" si="50"/>
        <v>2038</v>
      </c>
      <c r="T159">
        <f t="shared" ca="1" si="51"/>
        <v>2038</v>
      </c>
      <c r="U159">
        <f t="shared" ca="1" si="52"/>
        <v>2038</v>
      </c>
      <c r="V159" s="10">
        <f t="shared" ca="1" si="53"/>
        <v>17312615</v>
      </c>
      <c r="W159" s="10">
        <f ca="1">IF($L159&lt;その他マスタ!$B$1,VLOOKUP($D159,月別収支!$A$2:$H$13,2,FALSE),その他マスタ!$B$3)+IF(AND($L159=その他マスタ!$B$1,入力項目!$I$9="あり",$D159=入力項目!$D$4),その他マスタ!$B$2,0)</f>
        <v>300000</v>
      </c>
      <c r="X159" s="10">
        <f ca="1">-IF(入力項目!$K$5=TRUE,
IF($F159+$G159&lt;3,VLOOKUP($D159,月別収支!$A$2:$H$13,8,FALSE),0)+IFERROR(VLOOKUP($H159,住宅ローン計算!C:P,13,FALSE),0)+IF($F159&gt;1,IF(OR($G159=3,$G159=6,$G159=9,$G159=12),ROUNDUP(入力項目!$N$18/4,0),0),0),
VLOOKUP($D159,月別収支!$A$2:$H$13,8,FALSE))</f>
        <v>-53590</v>
      </c>
      <c r="Y159" s="10">
        <f ca="1">-VLOOKUP($D159,月別収支!$A$2:$H$13,3,FALSE)</f>
        <v>-75000</v>
      </c>
      <c r="Z159" s="10">
        <f ca="1">-VLOOKUP($D159,月別収支!$A$2:$H$13,4,FALSE)</f>
        <v>-27000</v>
      </c>
      <c r="AA159" s="10">
        <f ca="1">-VLOOKUP($D159,月別収支!$A$2:$H$13,6,FALSE)</f>
        <v>-10000</v>
      </c>
      <c r="AB159" s="10">
        <f ca="1">-(
VLOOKUP($D159,月別収支!$A$2:$H$13,5,FALSE)+IF(AND(入力項目!$I$27&lt;=$A159,ISEVEN($A159-入力項目!$I$27),入力項目!$I$28=$D159),入力項目!$I$26,0)
+IF(入力項目!$K$26=TRUE,
IFERROR(VLOOKUP($K159,マイカーローン計算!C:P,13,FALSE),0),
IFERROR(
  IF(AND($C159&gt;0,MOD($C159,入力項目!$N$22)=0,$D159=入力項目!$N$23),入力項目!$N$24,0),
 0
)
)
)</f>
        <v>-20000</v>
      </c>
      <c r="AC159" s="10">
        <f ca="1">-IF($A159&lt;入力項目!$N$33,入力項目!$N$35,IF(AND($A159=入力項目!$N$33,$D159&lt;=入力項目!$N$34),入力項目!$N$35,0))</f>
        <v>0</v>
      </c>
      <c r="AD159">
        <f ca="1">-(
_xlfn.IFS(
P159&lt;=入力項目!$S$11,0,
AND(P159&gt;=入力項目!$S$11+1,P159&lt;=3),IFERROR(VLOOKUP(入力項目!$S$12,子育て関連マスタ!$I$4:$M$5,4,FALSE),0),
AND(P159&gt;=4,P159&lt;=6),IFERROR(VLOOKUP(入力項目!$S$13,子育て関連マスタ!$I$9:$M$12,4,FALSE),0),
AND(P159&gt;=7,P159&lt;=12),IFERROR(VLOOKUP(入力項目!$S$14,子育て関連マスタ!$I$16:$M$17,4,FALSE),0),
AND(P159&gt;=13,P159&lt;=15),IFERROR(VLOOKUP(入力項目!$S$15,子育て関連マスタ!$I$21:$M$22,4,FALSE),0),
AND(P159&gt;=16,P159&lt;=18),IFERROR(VLOOKUP(入力項目!$S$16,子育て関連マスタ!$I$26:$M$28,4,FALSE),0),
AND(P159&gt;=19,P159&lt;=20,入力項目!$S$16="高専"),IFERROR(VLOOKUP(入力項目!$S$16,子育て関連マスタ!$I$26:$M$28,4,FALSE),0),
AND(P159&gt;=19,P159&lt;=20,入力項目!$S$16&lt;&gt;"高専"),IFERROR(VLOOKUP(入力項目!$S$17,子育て関連マスタ!$I$32:$M$37,4,FALSE),0),
AND(P159&gt;=21,P159&lt;=22,入力項目!$S$16="高専"),IFERROR(VLOOKUP(入力項目!$S$17,子育て関連マスタ!$I$32:$M$34,4,FALSE),0),
AND(P159&gt;=21,P159&lt;=22,入力項目!$S$16&lt;&gt;"高専"),IFERROR(VLOOKUP(入力項目!$S$17,子育て関連マスタ!$I$32:$M$34,4,FALSE),0),
P159&gt;=23,0
) +
IF($D159=4,
  IFERROR(_xlfn.IFS(
  P159&lt;=入力項目!$S$11,0,
  AND(P159=入力項目!$S$11),IFERROR(VLOOKUP(入力項目!$S$12,子育て関連マスタ!$I$4:$M$5,2,FALSE),0),
  AND(P159=4),IFERROR(VLOOKUP(入力項目!$S$13,子育て関連マスタ!$I$9:$M$12,2,FALSE),0),
  AND(P159=7),IFERROR(VLOOKUP(入力項目!$S$14,子育て関連マスタ!$I$16:$M$17,2,FALSE),0),
  AND(P159=13),IFERROR(VLOOKUP(入力項目!$S$15,子育て関連マスタ!$I$21:$M$22,2,FALSE),0),
  AND(P159=16),IFERROR(VLOOKUP(入力項目!$S$16,子育て関連マスタ!$I$26:$M$28,2,FALSE),0),
  AND(P159=19,入力項目!$S$16&lt;&gt;"高専"),IFERROR(VLOOKUP(入力項目!$S$17,子育て関連マスタ!$I$32:$M$37,2,FALSE),0),
  AND(P159=21,入力項目!$S$16="高専"),IFERROR(VLOOKUP(入力項目!$S$17,子育て関連マスタ!$I$32:$M$37,2,FALSE),0),
  P159&gt;=22,0
  ),0),0
) +
IF(AND(P159&gt;=1,P159&lt;=15),IF($D159=入力項目!$S$8,入力項目!$S$3,0),0) +
IF(AND(P159&gt;=1,P159&lt;=15),IF($D159=5,入力項目!$S$4,0),0) +
IF(AND(P159&gt;=1,P159&lt;=15),IF($D159=12,入力項目!$S$5,0),0) +
IF(AND(入力項目!$S$7=$A159,入力項目!$S$8=$D159),子育て関連マスタ!$C$14,0) +
IFERROR(IF(AND(YEAR(EDATE(DATE(入力項目!$S$7,入力項目!$S$8,1),1))=$A159,MONTH(EDATE(DATE(入力項目!$S$7,入力項目!$S$8,1),1))=$D159),子育て関連マスタ!$C$15,0),0) +
IF(AND(OR(P159=3,P159=5,P159=7),$D159=11),子育て関連マスタ!$C$17,0) +
IF(AND(P159=20,$D159=1),子育て関連マスタ!$C$18,0) +
IF(AND(P159=20,$D159=1),
IFERROR(_xlfn.IFS(
入力項目!$S$10="男",子育て関連マスタ!$C$18,
入力項目!$S$10="女",子育て関連マスタ!$C$19
),0),0
) +
IF(AND(P159&gt;=入力項目!$S$18,P159&lt;=入力項目!$S$19),入力項目!$S$20,0) +
IF(AND(P159&gt;=入力項目!$S$21,P159&lt;=入力項目!$S$22),入力項目!$S$23,0) +
IF(AND(P159&gt;=入力項目!$S$24,P159&lt;=入力項目!$S$25),入力項目!$S$26,0)
)</f>
        <v>-45000</v>
      </c>
      <c r="AE159">
        <f ca="1">-(
_xlfn.IFS(
Q159&lt;=入力項目!$S$11,0,
AND(Q159&gt;=入力項目!$S$11+1,Q159&lt;=3),IFERROR(VLOOKUP(入力項目!$S$12,子育て関連マスタ!$I$4:$M$5,4,FALSE),0),
AND(Q159&gt;=4,Q159&lt;=6),IFERROR(VLOOKUP(入力項目!$S$13,子育て関連マスタ!$I$9:$M$12,4,FALSE),0),
AND(Q159&gt;=7,Q159&lt;=12),IFERROR(VLOOKUP(入力項目!$S$14,子育て関連マスタ!$I$16:$M$17,4,FALSE),0),
AND(Q159&gt;=13,Q159&lt;=15),IFERROR(VLOOKUP(入力項目!$S$15,子育て関連マスタ!$I$21:$M$22,4,FALSE),0),
AND(Q159&gt;=16,Q159&lt;=18),IFERROR(VLOOKUP(入力項目!$S$16,子育て関連マスタ!$I$26:$M$28,4,FALSE),0),
AND(Q159&gt;=19,Q159&lt;=20,入力項目!$S$16="高専"),IFERROR(VLOOKUP(入力項目!$S$16,子育て関連マスタ!$I$26:$M$28,4,FALSE),0),
AND(Q159&gt;=19,Q159&lt;=20,入力項目!$S$16&lt;&gt;"高専"),IFERROR(VLOOKUP(入力項目!$S$17,子育て関連マスタ!$I$32:$M$37,4,FALSE),0),
AND(Q159&gt;=21,Q159&lt;=22,入力項目!$S$16="高専"),IFERROR(VLOOKUP(入力項目!$S$17,子育て関連マスタ!$I$32:$M$34,4,FALSE),0),
AND(Q159&gt;=21,Q159&lt;=22,入力項目!$S$16&lt;&gt;"高専"),IFERROR(VLOOKUP(入力項目!$S$17,子育て関連マスタ!$I$32:$M$34,4,FALSE),0),
Q159&gt;=23,0
) +
IF($D159=4,
  IFERROR(_xlfn.IFS(
  Q159&lt;=入力項目!$S$11,0,
  AND(Q159=入力項目!$S$11),IFERROR(VLOOKUP(入力項目!$S$12,子育て関連マスタ!$I$4:$M$5,2,FALSE),0),
  AND(Q159=4),IFERROR(VLOOKUP(入力項目!$S$13,子育て関連マスタ!$I$9:$M$12,2,FALSE),0),
  AND(Q159=7),IFERROR(VLOOKUP(入力項目!$S$14,子育て関連マスタ!$I$16:$M$17,2,FALSE),0),
  AND(Q159=13),IFERROR(VLOOKUP(入力項目!$S$15,子育て関連マスタ!$I$21:$M$22,2,FALSE),0),
  AND(Q159=16),IFERROR(VLOOKUP(入力項目!$S$16,子育て関連マスタ!$I$26:$M$28,2,FALSE),0),
  AND(Q159=19,入力項目!$S$16&lt;&gt;"高専"),IFERROR(VLOOKUP(入力項目!$S$17,子育て関連マスタ!$I$32:$M$37,2,FALSE),0),
  AND(Q159=21,入力項目!$S$16="高専"),IFERROR(VLOOKUP(入力項目!$S$17,子育て関連マスタ!$I$32:$M$37,2,FALSE),0),
  Q159&gt;=22,0
  ),0),0
) +
IF(AND(Q159&gt;=1,Q159&lt;=15),IF($D159=入力項目!$S$8,入力項目!$S$3,0),0) +
IF(AND(Q159&gt;=1,Q159&lt;=15),IF($D159=5,入力項目!$S$4,0),0) +
IF(AND(Q159&gt;=1,Q159&lt;=15),IF($D159=12,入力項目!$S$5,0),0) +
IF(AND(入力項目!$S$7=$A159,入力項目!$S$8=$D159),子育て関連マスタ!$C$14,0) +
IFERROR(IF(AND(YEAR(EDATE(DATE(入力項目!$S$7,入力項目!$S$8,1),1))=$A159,MONTH(EDATE(DATE(入力項目!$S$7,入力項目!$S$8,1),1))=$D159),子育て関連マスタ!$C$15,0),0) +
IF(AND(OR(Q159=3,Q159=5,Q159=7),$D159=11),子育て関連マスタ!$C$17,0) +
IF(AND(Q159=20,$D159=1),子育て関連マスタ!$C$18,0) +
IF(AND(Q159=20,$D159=1),
IFERROR(_xlfn.IFS(
入力項目!$S$10="男",子育て関連マスタ!$C$18,
入力項目!$S$10="女",子育て関連マスタ!$C$19
),0),0
) +
IF(AND(Q159&gt;=入力項目!$S$18,Q159&lt;=入力項目!$S$19),入力項目!$S$20,0) +
IF(AND(Q159&gt;=入力項目!$S$21,Q159&lt;=入力項目!$S$22),入力項目!$S$23,0) +
IF(AND(Q159&gt;=入力項目!$S$24,Q159&lt;=入力項目!$S$25),入力項目!$S$26,0)
)</f>
        <v>-45000</v>
      </c>
      <c r="AF159">
        <f ca="1">-(
_xlfn.IFS(
R159&lt;=入力項目!$S$11,0,
AND(R159&gt;=入力項目!$S$11+1,R159&lt;=3),IFERROR(VLOOKUP(入力項目!$S$12,子育て関連マスタ!$I$4:$M$5,4,FALSE),0),
AND(R159&gt;=4,R159&lt;=6),IFERROR(VLOOKUP(入力項目!$S$13,子育て関連マスタ!$I$9:$M$12,4,FALSE),0),
AND(R159&gt;=7,R159&lt;=12),IFERROR(VLOOKUP(入力項目!$S$14,子育て関連マスタ!$I$16:$M$17,4,FALSE),0),
AND(R159&gt;=13,R159&lt;=15),IFERROR(VLOOKUP(入力項目!$S$15,子育て関連マスタ!$I$21:$M$22,4,FALSE),0),
AND(R159&gt;=16,R159&lt;=18),IFERROR(VLOOKUP(入力項目!$S$16,子育て関連マスタ!$I$26:$M$28,4,FALSE),0),
AND(R159&gt;=19,R159&lt;=20,入力項目!$S$16="高専"),IFERROR(VLOOKUP(入力項目!$S$16,子育て関連マスタ!$I$26:$M$28,4,FALSE),0),
AND(R159&gt;=19,R159&lt;=20,入力項目!$S$16&lt;&gt;"高専"),IFERROR(VLOOKUP(入力項目!$S$17,子育て関連マスタ!$I$32:$M$37,4,FALSE),0),
AND(R159&gt;=21,R159&lt;=22,入力項目!$S$16="高専"),IFERROR(VLOOKUP(入力項目!$S$17,子育て関連マスタ!$I$32:$M$34,4,FALSE),0),
AND(R159&gt;=21,R159&lt;=22,入力項目!$S$16&lt;&gt;"高専"),IFERROR(VLOOKUP(入力項目!$S$17,子育て関連マスタ!$I$32:$M$34,4,FALSE),0),
R159&gt;=23,0
) +
IF($D159=4,
  IFERROR(_xlfn.IFS(
  R159&lt;=入力項目!$S$11,0,
  AND(R159=入力項目!$S$11),IFERROR(VLOOKUP(入力項目!$S$12,子育て関連マスタ!$I$4:$M$5,2,FALSE),0),
  AND(R159=4),IFERROR(VLOOKUP(入力項目!$S$13,子育て関連マスタ!$I$9:$M$12,2,FALSE),0),
  AND(R159=7),IFERROR(VLOOKUP(入力項目!$S$14,子育て関連マスタ!$I$16:$M$17,2,FALSE),0),
  AND(R159=13),IFERROR(VLOOKUP(入力項目!$S$15,子育て関連マスタ!$I$21:$M$22,2,FALSE),0),
  AND(R159=16),IFERROR(VLOOKUP(入力項目!$S$16,子育て関連マスタ!$I$26:$M$28,2,FALSE),0),
  AND(R159=19,入力項目!$S$16&lt;&gt;"高専"),IFERROR(VLOOKUP(入力項目!$S$17,子育て関連マスタ!$I$32:$M$37,2,FALSE),0),
  AND(R159=21,入力項目!$S$16="高専"),IFERROR(VLOOKUP(入力項目!$S$17,子育て関連マスタ!$I$32:$M$37,2,FALSE),0),
  R159&gt;=22,0
  ),0),0
) +
IF(AND(R159&gt;=1,R159&lt;=15),IF($D159=入力項目!$S$8,入力項目!$S$3,0),0) +
IF(AND(R159&gt;=1,R159&lt;=15),IF($D159=5,入力項目!$S$4,0),0) +
IF(AND(R159&gt;=1,R159&lt;=15),IF($D159=12,入力項目!$S$5,0),0) +
IF(AND(入力項目!$S$7=$A159,入力項目!$S$8=$D159),子育て関連マスタ!$C$14,0) +
IFERROR(IF(AND(YEAR(EDATE(DATE(入力項目!$S$7,入力項目!$S$8,1),1))=$A159,MONTH(EDATE(DATE(入力項目!$S$7,入力項目!$S$8,1),1))=$D159),子育て関連マスタ!$C$15,0),0) +
IF(AND(OR(R159=3,R159=5,R159=7),$D159=11),子育て関連マスタ!$C$17,0) +
IF(AND(R159=20,$D159=1),子育て関連マスタ!$C$18,0) +
IF(AND(R159=20,$D159=1),
IFERROR(_xlfn.IFS(
入力項目!$S$10="男",子育て関連マスタ!$C$18,
入力項目!$S$10="女",子育て関連マスタ!$C$19
),0),0
) +
IF(AND(R159&gt;=入力項目!$S$18,R159&lt;=入力項目!$S$19),入力項目!$S$20,0) +
IF(AND(R159&gt;=入力項目!$S$21,R159&lt;=入力項目!$S$22),入力項目!$S$23,0) +
IF(AND(R159&gt;=入力項目!$S$24,R159&lt;=入力項目!$S$25),入力項目!$S$26,0)
)</f>
        <v>0</v>
      </c>
      <c r="AG159">
        <f ca="1">-(
_xlfn.IFS(
S159&lt;=入力項目!$S$11,0,
AND(S159&gt;=入力項目!$S$11+1,S159&lt;=3),IFERROR(VLOOKUP(入力項目!$S$12,子育て関連マスタ!$I$4:$M$5,4,FALSE),0),
AND(S159&gt;=4,S159&lt;=6),IFERROR(VLOOKUP(入力項目!$S$13,子育て関連マスタ!$I$9:$M$12,4,FALSE),0),
AND(S159&gt;=7,S159&lt;=12),IFERROR(VLOOKUP(入力項目!$S$14,子育て関連マスタ!$I$16:$M$17,4,FALSE),0),
AND(S159&gt;=13,S159&lt;=15),IFERROR(VLOOKUP(入力項目!$S$15,子育て関連マスタ!$I$21:$M$22,4,FALSE),0),
AND(S159&gt;=16,S159&lt;=18),IFERROR(VLOOKUP(入力項目!$S$16,子育て関連マスタ!$I$26:$M$28,4,FALSE),0),
AND(S159&gt;=19,S159&lt;=20,入力項目!$S$16="高専"),IFERROR(VLOOKUP(入力項目!$S$16,子育て関連マスタ!$I$26:$M$28,4,FALSE),0),
AND(S159&gt;=19,S159&lt;=20,入力項目!$S$16&lt;&gt;"高専"),IFERROR(VLOOKUP(入力項目!$S$17,子育て関連マスタ!$I$32:$M$37,4,FALSE),0),
AND(S159&gt;=21,S159&lt;=22,入力項目!$S$16="高専"),IFERROR(VLOOKUP(入力項目!$S$17,子育て関連マスタ!$I$32:$M$34,4,FALSE),0),
AND(S159&gt;=21,S159&lt;=22,入力項目!$S$16&lt;&gt;"高専"),IFERROR(VLOOKUP(入力項目!$S$17,子育て関連マスタ!$I$32:$M$34,4,FALSE),0),
S159&gt;=23,0
) +
IF($D159=4,
  IFERROR(_xlfn.IFS(
  S159&lt;=入力項目!$S$11,0,
  AND(S159=入力項目!$S$11),IFERROR(VLOOKUP(入力項目!$S$12,子育て関連マスタ!$I$4:$M$5,2,FALSE),0),
  AND(S159=4),IFERROR(VLOOKUP(入力項目!$S$13,子育て関連マスタ!$I$9:$M$12,2,FALSE),0),
  AND(S159=7),IFERROR(VLOOKUP(入力項目!$S$14,子育て関連マスタ!$I$16:$M$17,2,FALSE),0),
  AND(S159=13),IFERROR(VLOOKUP(入力項目!$S$15,子育て関連マスタ!$I$21:$M$22,2,FALSE),0),
  AND(S159=16),IFERROR(VLOOKUP(入力項目!$S$16,子育て関連マスタ!$I$26:$M$28,2,FALSE),0),
  AND(S159=19,入力項目!$S$16&lt;&gt;"高専"),IFERROR(VLOOKUP(入力項目!$S$17,子育て関連マスタ!$I$32:$M$37,2,FALSE),0),
  AND(S159=21,入力項目!$S$16="高専"),IFERROR(VLOOKUP(入力項目!$S$17,子育て関連マスタ!$I$32:$M$37,2,FALSE),0),
  S159&gt;=22,0
  ),0),0
) +
IF(AND(S159&gt;=1,S159&lt;=15),IF($D159=入力項目!$S$8,入力項目!$S$3,0),0) +
IF(AND(S159&gt;=1,S159&lt;=15),IF($D159=5,入力項目!$S$4,0),0) +
IF(AND(S159&gt;=1,S159&lt;=15),IF($D159=12,入力項目!$S$5,0),0) +
IF(AND(入力項目!$S$7=$A159,入力項目!$S$8=$D159),子育て関連マスタ!$C$14,0) +
IFERROR(IF(AND(YEAR(EDATE(DATE(入力項目!$S$7,入力項目!$S$8,1),1))=$A159,MONTH(EDATE(DATE(入力項目!$S$7,入力項目!$S$8,1),1))=$D159),子育て関連マスタ!$C$15,0),0) +
IF(AND(OR(S159=3,S159=5,S159=7),$D159=11),子育て関連マスタ!$C$17,0) +
IF(AND(S159=20,$D159=1),子育て関連マスタ!$C$18,0) +
IF(AND(S159=20,$D159=1),
IFERROR(_xlfn.IFS(
入力項目!$S$10="男",子育て関連マスタ!$C$18,
入力項目!$S$10="女",子育て関連マスタ!$C$19
),0),0
) +
IF(AND(S159&gt;=入力項目!$S$18,S159&lt;=入力項目!$S$19),入力項目!$S$20,0) +
IF(AND(S159&gt;=入力項目!$S$21,S159&lt;=入力項目!$S$22),入力項目!$S$23,0) +
IF(AND(S159&gt;=入力項目!$S$24,S159&lt;=入力項目!$S$25),入力項目!$S$26,0)
)</f>
        <v>0</v>
      </c>
      <c r="AH159">
        <f ca="1">-(
_xlfn.IFS(
T159&lt;=入力項目!$S$11,0,
AND(T159&gt;=入力項目!$S$11+1,T159&lt;=3),IFERROR(VLOOKUP(入力項目!$S$12,子育て関連マスタ!$I$4:$M$5,4,FALSE),0),
AND(T159&gt;=4,T159&lt;=6),IFERROR(VLOOKUP(入力項目!$S$13,子育て関連マスタ!$I$9:$M$12,4,FALSE),0),
AND(T159&gt;=7,T159&lt;=12),IFERROR(VLOOKUP(入力項目!$S$14,子育て関連マスタ!$I$16:$M$17,4,FALSE),0),
AND(T159&gt;=13,T159&lt;=15),IFERROR(VLOOKUP(入力項目!$S$15,子育て関連マスタ!$I$21:$M$22,4,FALSE),0),
AND(T159&gt;=16,T159&lt;=18),IFERROR(VLOOKUP(入力項目!$S$16,子育て関連マスタ!$I$26:$M$28,4,FALSE),0),
AND(T159&gt;=19,T159&lt;=20,入力項目!$S$16="高専"),IFERROR(VLOOKUP(入力項目!$S$16,子育て関連マスタ!$I$26:$M$28,4,FALSE),0),
AND(T159&gt;=19,T159&lt;=20,入力項目!$S$16&lt;&gt;"高専"),IFERROR(VLOOKUP(入力項目!$S$17,子育て関連マスタ!$I$32:$M$37,4,FALSE),0),
AND(T159&gt;=21,T159&lt;=22,入力項目!$S$16="高専"),IFERROR(VLOOKUP(入力項目!$S$17,子育て関連マスタ!$I$32:$M$34,4,FALSE),0),
AND(T159&gt;=21,T159&lt;=22,入力項目!$S$16&lt;&gt;"高専"),IFERROR(VLOOKUP(入力項目!$S$17,子育て関連マスタ!$I$32:$M$34,4,FALSE),0),
T159&gt;=23,0
) +
IF($D159=4,
  IFERROR(_xlfn.IFS(
  T159&lt;=入力項目!$S$11,0,
  AND(T159=入力項目!$S$11),IFERROR(VLOOKUP(入力項目!$S$12,子育て関連マスタ!$I$4:$M$5,2,FALSE),0),
  AND(T159=4),IFERROR(VLOOKUP(入力項目!$S$13,子育て関連マスタ!$I$9:$M$12,2,FALSE),0),
  AND(T159=7),IFERROR(VLOOKUP(入力項目!$S$14,子育て関連マスタ!$I$16:$M$17,2,FALSE),0),
  AND(T159=13),IFERROR(VLOOKUP(入力項目!$S$15,子育て関連マスタ!$I$21:$M$22,2,FALSE),0),
  AND(T159=16),IFERROR(VLOOKUP(入力項目!$S$16,子育て関連マスタ!$I$26:$M$28,2,FALSE),0),
  AND(T159=19,入力項目!$S$16&lt;&gt;"高専"),IFERROR(VLOOKUP(入力項目!$S$17,子育て関連マスタ!$I$32:$M$37,2,FALSE),0),
  AND(T159=21,入力項目!$S$16="高専"),IFERROR(VLOOKUP(入力項目!$S$17,子育て関連マスタ!$I$32:$M$37,2,FALSE),0),
  T159&gt;=22,0
  ),0),0
) +
IF(AND(T159&gt;=1,T159&lt;=15),IF($D159=入力項目!$S$8,入力項目!$S$3,0),0) +
IF(AND(T159&gt;=1,T159&lt;=15),IF($D159=5,入力項目!$S$4,0),0) +
IF(AND(T159&gt;=1,T159&lt;=15),IF($D159=12,入力項目!$S$5,0),0) +
IF(AND(入力項目!$S$7=$A159,入力項目!$S$8=$D159),子育て関連マスタ!$C$14,0) +
IFERROR(IF(AND(YEAR(EDATE(DATE(入力項目!$S$7,入力項目!$S$8,1),1))=$A159,MONTH(EDATE(DATE(入力項目!$S$7,入力項目!$S$8,1),1))=$D159),子育て関連マスタ!$C$15,0),0) +
IF(AND(OR(T159=3,T159=5,T159=7),$D159=11),子育て関連マスタ!$C$17,0) +
IF(AND(T159=20,$D159=1),子育て関連マスタ!$C$18,0) +
IF(AND(T159=20,$D159=1),
IFERROR(_xlfn.IFS(
入力項目!$S$10="男",子育て関連マスタ!$C$18,
入力項目!$S$10="女",子育て関連マスタ!$C$19
),0),0
) +
IF(AND(T159&gt;=入力項目!$S$18,T159&lt;=入力項目!$S$19),入力項目!$S$20,0) +
IF(AND(T159&gt;=入力項目!$S$21,T159&lt;=入力項目!$S$22),入力項目!$S$23,0) +
IF(AND(T159&gt;=入力項目!$S$24,T159&lt;=入力項目!$S$25),入力項目!$S$26,0)
)</f>
        <v>0</v>
      </c>
      <c r="AI159">
        <f ca="1">-(
_xlfn.IFS(
U159&lt;=入力項目!$S$11,0,
AND(U159&gt;=入力項目!$S$11+1,U159&lt;=3),IFERROR(VLOOKUP(入力項目!$S$12,子育て関連マスタ!$I$4:$M$5,4,FALSE),0),
AND(U159&gt;=4,U159&lt;=6),IFERROR(VLOOKUP(入力項目!$S$13,子育て関連マスタ!$I$9:$M$12,4,FALSE),0),
AND(U159&gt;=7,U159&lt;=12),IFERROR(VLOOKUP(入力項目!$S$14,子育て関連マスタ!$I$16:$M$17,4,FALSE),0),
AND(U159&gt;=13,U159&lt;=15),IFERROR(VLOOKUP(入力項目!$S$15,子育て関連マスタ!$I$21:$M$22,4,FALSE),0),
AND(U159&gt;=16,U159&lt;=18),IFERROR(VLOOKUP(入力項目!$S$16,子育て関連マスタ!$I$26:$M$28,4,FALSE),0),
AND(U159&gt;=19,U159&lt;=20,入力項目!$S$16="高専"),IFERROR(VLOOKUP(入力項目!$S$16,子育て関連マスタ!$I$26:$M$28,4,FALSE),0),
AND(U159&gt;=19,U159&lt;=20,入力項目!$S$16&lt;&gt;"高専"),IFERROR(VLOOKUP(入力項目!$S$17,子育て関連マスタ!$I$32:$M$37,4,FALSE),0),
AND(U159&gt;=21,U159&lt;=22,入力項目!$S$16="高専"),IFERROR(VLOOKUP(入力項目!$S$17,子育て関連マスタ!$I$32:$M$34,4,FALSE),0),
AND(U159&gt;=21,U159&lt;=22,入力項目!$S$16&lt;&gt;"高専"),IFERROR(VLOOKUP(入力項目!$S$17,子育て関連マスタ!$I$32:$M$34,4,FALSE),0),
U159&gt;=23,0
) +
IF($D159=4,
  IFERROR(_xlfn.IFS(
  U159&lt;=入力項目!$S$11,0,
  AND(U159=入力項目!$S$11),IFERROR(VLOOKUP(入力項目!$S$12,子育て関連マスタ!$I$4:$M$5,2,FALSE),0),
  AND(U159=4),IFERROR(VLOOKUP(入力項目!$S$13,子育て関連マスタ!$I$9:$M$12,2,FALSE),0),
  AND(U159=7),IFERROR(VLOOKUP(入力項目!$S$14,子育て関連マスタ!$I$16:$M$17,2,FALSE),0),
  AND(U159=13),IFERROR(VLOOKUP(入力項目!$S$15,子育て関連マスタ!$I$21:$M$22,2,FALSE),0),
  AND(U159=16),IFERROR(VLOOKUP(入力項目!$S$16,子育て関連マスタ!$I$26:$M$28,2,FALSE),0),
  AND(U159=19,入力項目!$S$16&lt;&gt;"高専"),IFERROR(VLOOKUP(入力項目!$S$17,子育て関連マスタ!$I$32:$M$37,2,FALSE),0),
  AND(U159=21,入力項目!$S$16="高専"),IFERROR(VLOOKUP(入力項目!$S$17,子育て関連マスタ!$I$32:$M$37,2,FALSE),0),
  U159&gt;=22,0
  ),0),0
) +
IF(AND(U159&gt;=1,U159&lt;=15),IF($D159=入力項目!$S$8,入力項目!$S$3,0),0) +
IF(AND(U159&gt;=1,U159&lt;=15),IF($D159=5,入力項目!$S$4,0),0) +
IF(AND(U159&gt;=1,U159&lt;=15),IF($D159=12,入力項目!$S$5,0),0) +
IF(AND(入力項目!$S$7=$A159,入力項目!$S$8=$D159),子育て関連マスタ!$C$14,0) +
IFERROR(IF(AND(YEAR(EDATE(DATE(入力項目!$S$7,入力項目!$S$8,1),1))=$A159,MONTH(EDATE(DATE(入力項目!$S$7,入力項目!$S$8,1),1))=$D159),子育て関連マスタ!$C$15,0),0) +
IF(AND(OR(U159=3,U159=5,U159=7),$D159=11),子育て関連マスタ!$C$17,0) +
IF(AND(U159=20,$D159=1),子育て関連マスタ!$C$18,0) +
IF(AND(U159=20,$D159=1),
IFERROR(_xlfn.IFS(
入力項目!$S$10="男",子育て関連マスタ!$C$18,
入力項目!$S$10="女",子育て関連マスタ!$C$19
),0),0
) +
IF(AND(U159&gt;=入力項目!$S$18,U159&lt;=入力項目!$S$19),入力項目!$S$20,0) +
IF(AND(U159&gt;=入力項目!$S$21,U159&lt;=入力項目!$S$22),入力項目!$S$23,0) +
IF(AND(U159&gt;=入力項目!$S$24,U159&lt;=入力項目!$S$25),入力項目!$S$26,0)
)</f>
        <v>0</v>
      </c>
      <c r="AJ159" s="10">
        <f ca="1">-VLOOKUP($D159,月別収支!$A$2:$H$13,7,FALSE)</f>
        <v>-20000</v>
      </c>
    </row>
    <row r="160" spans="1:36" x14ac:dyDescent="0.4">
      <c r="A160">
        <f t="shared" ca="1" si="37"/>
        <v>2037</v>
      </c>
      <c r="B160">
        <f t="shared" ca="1" si="44"/>
        <v>2037</v>
      </c>
      <c r="C160">
        <f t="shared" ca="1" si="45"/>
        <v>13</v>
      </c>
      <c r="D160">
        <f t="shared" ca="1" si="38"/>
        <v>10</v>
      </c>
      <c r="E160" t="str">
        <f t="shared" ca="1" si="39"/>
        <v>2037年10月</v>
      </c>
      <c r="F160">
        <f ca="1">IF(OR(入力項目!$N$5&lt;$A160,AND(入力項目!$N$5=$A160,入力項目!$N$6&lt;$D160)),IF(F159=0,1,IF(G160=12,F159+1,F159)),0)</f>
        <v>13</v>
      </c>
      <c r="G160">
        <f ca="1">IF(OR(入力項目!$N$5&lt;$A160,AND(入力項目!$N$5=$A160,入力項目!$N$6&lt;$D160)),IF(G159=12,1,G159+1),0)</f>
        <v>12</v>
      </c>
      <c r="H160" t="str">
        <f t="shared" ca="1" si="40"/>
        <v>13_12</v>
      </c>
      <c r="I160">
        <f ca="1">IF(
  IFERROR(AND($C160&gt;0,MOD($C160,入力項目!$N$22)=0,$D160=入力項目!$N$23), FALSE),
  1,
  IF(
    AND(I159&gt;0,J159=12),
    IF(I159=入力項目!$N$28, 0, I159+1),
    I159
  )
)</f>
        <v>0</v>
      </c>
      <c r="J160">
        <f ca="1">IF($D160=入力項目!$N$23,1,IFERROR(J159+1,1))</f>
        <v>5</v>
      </c>
      <c r="K160" t="str">
        <f t="shared" ca="1" si="41"/>
        <v>0_5</v>
      </c>
      <c r="L160">
        <f ca="1">L159+IF(入力項目!$D$4=$D160,1,0)</f>
        <v>42</v>
      </c>
      <c r="M160" t="str">
        <f t="shared" ca="1" si="42"/>
        <v>42歳</v>
      </c>
      <c r="N160">
        <f t="shared" ca="1" si="46"/>
        <v>42</v>
      </c>
      <c r="O160" t="str">
        <f t="shared" ca="1" si="43"/>
        <v>42歳</v>
      </c>
      <c r="P160">
        <f t="shared" ca="1" si="47"/>
        <v>17</v>
      </c>
      <c r="Q160">
        <f t="shared" ca="1" si="48"/>
        <v>15</v>
      </c>
      <c r="R160">
        <f t="shared" ca="1" si="49"/>
        <v>2038</v>
      </c>
      <c r="S160">
        <f t="shared" ca="1" si="50"/>
        <v>2038</v>
      </c>
      <c r="T160">
        <f t="shared" ca="1" si="51"/>
        <v>2038</v>
      </c>
      <c r="U160">
        <f t="shared" ca="1" si="52"/>
        <v>2038</v>
      </c>
      <c r="V160" s="10">
        <f t="shared" ca="1" si="53"/>
        <v>17279525</v>
      </c>
      <c r="W160" s="10">
        <f ca="1">IF($L160&lt;その他マスタ!$B$1,VLOOKUP($D160,月別収支!$A$2:$H$13,2,FALSE),その他マスタ!$B$3)+IF(AND($L160=その他マスタ!$B$1,入力項目!$I$9="あり",$D160=入力項目!$D$4),その他マスタ!$B$2,0)</f>
        <v>300000</v>
      </c>
      <c r="X160" s="10">
        <f ca="1">-IF(入力項目!$K$5=TRUE,
IF($F160+$G160&lt;3,VLOOKUP($D160,月別収支!$A$2:$H$13,8,FALSE),0)+IFERROR(VLOOKUP($H160,住宅ローン計算!C:P,13,FALSE),0)+IF($F160&gt;1,IF(OR($G160=3,$G160=6,$G160=9,$G160=12),ROUNDUP(入力項目!$N$18/4,0),0),0),
VLOOKUP($D160,月別収支!$A$2:$H$13,8,FALSE))</f>
        <v>-91090</v>
      </c>
      <c r="Y160" s="10">
        <f ca="1">-VLOOKUP($D160,月別収支!$A$2:$H$13,3,FALSE)</f>
        <v>-75000</v>
      </c>
      <c r="Z160" s="10">
        <f ca="1">-VLOOKUP($D160,月別収支!$A$2:$H$13,4,FALSE)</f>
        <v>-27000</v>
      </c>
      <c r="AA160" s="10">
        <f ca="1">-VLOOKUP($D160,月別収支!$A$2:$H$13,6,FALSE)</f>
        <v>-10000</v>
      </c>
      <c r="AB160" s="10">
        <f ca="1">-(
VLOOKUP($D160,月別収支!$A$2:$H$13,5,FALSE)+IF(AND(入力項目!$I$27&lt;=$A160,ISEVEN($A160-入力項目!$I$27),入力項目!$I$28=$D160),入力項目!$I$26,0)
+IF(入力項目!$K$26=TRUE,
IFERROR(VLOOKUP($K160,マイカーローン計算!C:P,13,FALSE),0),
IFERROR(
  IF(AND($C160&gt;0,MOD($C160,入力項目!$N$22)=0,$D160=入力項目!$N$23),入力項目!$N$24,0),
 0
)
)
)</f>
        <v>-20000</v>
      </c>
      <c r="AC160" s="10">
        <f ca="1">-IF($A160&lt;入力項目!$N$33,入力項目!$N$35,IF(AND($A160=入力項目!$N$33,$D160&lt;=入力項目!$N$34),入力項目!$N$35,0))</f>
        <v>0</v>
      </c>
      <c r="AD160">
        <f ca="1">-(
_xlfn.IFS(
P160&lt;=入力項目!$S$11,0,
AND(P160&gt;=入力項目!$S$11+1,P160&lt;=3),IFERROR(VLOOKUP(入力項目!$S$12,子育て関連マスタ!$I$4:$M$5,4,FALSE),0),
AND(P160&gt;=4,P160&lt;=6),IFERROR(VLOOKUP(入力項目!$S$13,子育て関連マスタ!$I$9:$M$12,4,FALSE),0),
AND(P160&gt;=7,P160&lt;=12),IFERROR(VLOOKUP(入力項目!$S$14,子育て関連マスタ!$I$16:$M$17,4,FALSE),0),
AND(P160&gt;=13,P160&lt;=15),IFERROR(VLOOKUP(入力項目!$S$15,子育て関連マスタ!$I$21:$M$22,4,FALSE),0),
AND(P160&gt;=16,P160&lt;=18),IFERROR(VLOOKUP(入力項目!$S$16,子育て関連マスタ!$I$26:$M$28,4,FALSE),0),
AND(P160&gt;=19,P160&lt;=20,入力項目!$S$16="高専"),IFERROR(VLOOKUP(入力項目!$S$16,子育て関連マスタ!$I$26:$M$28,4,FALSE),0),
AND(P160&gt;=19,P160&lt;=20,入力項目!$S$16&lt;&gt;"高専"),IFERROR(VLOOKUP(入力項目!$S$17,子育て関連マスタ!$I$32:$M$37,4,FALSE),0),
AND(P160&gt;=21,P160&lt;=22,入力項目!$S$16="高専"),IFERROR(VLOOKUP(入力項目!$S$17,子育て関連マスタ!$I$32:$M$34,4,FALSE),0),
AND(P160&gt;=21,P160&lt;=22,入力項目!$S$16&lt;&gt;"高専"),IFERROR(VLOOKUP(入力項目!$S$17,子育て関連マスタ!$I$32:$M$34,4,FALSE),0),
P160&gt;=23,0
) +
IF($D160=4,
  IFERROR(_xlfn.IFS(
  P160&lt;=入力項目!$S$11,0,
  AND(P160=入力項目!$S$11),IFERROR(VLOOKUP(入力項目!$S$12,子育て関連マスタ!$I$4:$M$5,2,FALSE),0),
  AND(P160=4),IFERROR(VLOOKUP(入力項目!$S$13,子育て関連マスタ!$I$9:$M$12,2,FALSE),0),
  AND(P160=7),IFERROR(VLOOKUP(入力項目!$S$14,子育て関連マスタ!$I$16:$M$17,2,FALSE),0),
  AND(P160=13),IFERROR(VLOOKUP(入力項目!$S$15,子育て関連マスタ!$I$21:$M$22,2,FALSE),0),
  AND(P160=16),IFERROR(VLOOKUP(入力項目!$S$16,子育て関連マスタ!$I$26:$M$28,2,FALSE),0),
  AND(P160=19,入力項目!$S$16&lt;&gt;"高専"),IFERROR(VLOOKUP(入力項目!$S$17,子育て関連マスタ!$I$32:$M$37,2,FALSE),0),
  AND(P160=21,入力項目!$S$16="高専"),IFERROR(VLOOKUP(入力項目!$S$17,子育て関連マスタ!$I$32:$M$37,2,FALSE),0),
  P160&gt;=22,0
  ),0),0
) +
IF(AND(P160&gt;=1,P160&lt;=15),IF($D160=入力項目!$S$8,入力項目!$S$3,0),0) +
IF(AND(P160&gt;=1,P160&lt;=15),IF($D160=5,入力項目!$S$4,0),0) +
IF(AND(P160&gt;=1,P160&lt;=15),IF($D160=12,入力項目!$S$5,0),0) +
IF(AND(入力項目!$S$7=$A160,入力項目!$S$8=$D160),子育て関連マスタ!$C$14,0) +
IFERROR(IF(AND(YEAR(EDATE(DATE(入力項目!$S$7,入力項目!$S$8,1),1))=$A160,MONTH(EDATE(DATE(入力項目!$S$7,入力項目!$S$8,1),1))=$D160),子育て関連マスタ!$C$15,0),0) +
IF(AND(OR(P160=3,P160=5,P160=7),$D160=11),子育て関連マスタ!$C$17,0) +
IF(AND(P160=20,$D160=1),子育て関連マスタ!$C$18,0) +
IF(AND(P160=20,$D160=1),
IFERROR(_xlfn.IFS(
入力項目!$S$10="男",子育て関連マスタ!$C$18,
入力項目!$S$10="女",子育て関連マスタ!$C$19
),0),0
) +
IF(AND(P160&gt;=入力項目!$S$18,P160&lt;=入力項目!$S$19),入力項目!$S$20,0) +
IF(AND(P160&gt;=入力項目!$S$21,P160&lt;=入力項目!$S$22),入力項目!$S$23,0) +
IF(AND(P160&gt;=入力項目!$S$24,P160&lt;=入力項目!$S$25),入力項目!$S$26,0)
)</f>
        <v>-45000</v>
      </c>
      <c r="AE160">
        <f ca="1">-(
_xlfn.IFS(
Q160&lt;=入力項目!$S$11,0,
AND(Q160&gt;=入力項目!$S$11+1,Q160&lt;=3),IFERROR(VLOOKUP(入力項目!$S$12,子育て関連マスタ!$I$4:$M$5,4,FALSE),0),
AND(Q160&gt;=4,Q160&lt;=6),IFERROR(VLOOKUP(入力項目!$S$13,子育て関連マスタ!$I$9:$M$12,4,FALSE),0),
AND(Q160&gt;=7,Q160&lt;=12),IFERROR(VLOOKUP(入力項目!$S$14,子育て関連マスタ!$I$16:$M$17,4,FALSE),0),
AND(Q160&gt;=13,Q160&lt;=15),IFERROR(VLOOKUP(入力項目!$S$15,子育て関連マスタ!$I$21:$M$22,4,FALSE),0),
AND(Q160&gt;=16,Q160&lt;=18),IFERROR(VLOOKUP(入力項目!$S$16,子育て関連マスタ!$I$26:$M$28,4,FALSE),0),
AND(Q160&gt;=19,Q160&lt;=20,入力項目!$S$16="高専"),IFERROR(VLOOKUP(入力項目!$S$16,子育て関連マスタ!$I$26:$M$28,4,FALSE),0),
AND(Q160&gt;=19,Q160&lt;=20,入力項目!$S$16&lt;&gt;"高専"),IFERROR(VLOOKUP(入力項目!$S$17,子育て関連マスタ!$I$32:$M$37,4,FALSE),0),
AND(Q160&gt;=21,Q160&lt;=22,入力項目!$S$16="高専"),IFERROR(VLOOKUP(入力項目!$S$17,子育て関連マスタ!$I$32:$M$34,4,FALSE),0),
AND(Q160&gt;=21,Q160&lt;=22,入力項目!$S$16&lt;&gt;"高専"),IFERROR(VLOOKUP(入力項目!$S$17,子育て関連マスタ!$I$32:$M$34,4,FALSE),0),
Q160&gt;=23,0
) +
IF($D160=4,
  IFERROR(_xlfn.IFS(
  Q160&lt;=入力項目!$S$11,0,
  AND(Q160=入力項目!$S$11),IFERROR(VLOOKUP(入力項目!$S$12,子育て関連マスタ!$I$4:$M$5,2,FALSE),0),
  AND(Q160=4),IFERROR(VLOOKUP(入力項目!$S$13,子育て関連マスタ!$I$9:$M$12,2,FALSE),0),
  AND(Q160=7),IFERROR(VLOOKUP(入力項目!$S$14,子育て関連マスタ!$I$16:$M$17,2,FALSE),0),
  AND(Q160=13),IFERROR(VLOOKUP(入力項目!$S$15,子育て関連マスタ!$I$21:$M$22,2,FALSE),0),
  AND(Q160=16),IFERROR(VLOOKUP(入力項目!$S$16,子育て関連マスタ!$I$26:$M$28,2,FALSE),0),
  AND(Q160=19,入力項目!$S$16&lt;&gt;"高専"),IFERROR(VLOOKUP(入力項目!$S$17,子育て関連マスタ!$I$32:$M$37,2,FALSE),0),
  AND(Q160=21,入力項目!$S$16="高専"),IFERROR(VLOOKUP(入力項目!$S$17,子育て関連マスタ!$I$32:$M$37,2,FALSE),0),
  Q160&gt;=22,0
  ),0),0
) +
IF(AND(Q160&gt;=1,Q160&lt;=15),IF($D160=入力項目!$S$8,入力項目!$S$3,0),0) +
IF(AND(Q160&gt;=1,Q160&lt;=15),IF($D160=5,入力項目!$S$4,0),0) +
IF(AND(Q160&gt;=1,Q160&lt;=15),IF($D160=12,入力項目!$S$5,0),0) +
IF(AND(入力項目!$S$7=$A160,入力項目!$S$8=$D160),子育て関連マスタ!$C$14,0) +
IFERROR(IF(AND(YEAR(EDATE(DATE(入力項目!$S$7,入力項目!$S$8,1),1))=$A160,MONTH(EDATE(DATE(入力項目!$S$7,入力項目!$S$8,1),1))=$D160),子育て関連マスタ!$C$15,0),0) +
IF(AND(OR(Q160=3,Q160=5,Q160=7),$D160=11),子育て関連マスタ!$C$17,0) +
IF(AND(Q160=20,$D160=1),子育て関連マスタ!$C$18,0) +
IF(AND(Q160=20,$D160=1),
IFERROR(_xlfn.IFS(
入力項目!$S$10="男",子育て関連マスタ!$C$18,
入力項目!$S$10="女",子育て関連マスタ!$C$19
),0),0
) +
IF(AND(Q160&gt;=入力項目!$S$18,Q160&lt;=入力項目!$S$19),入力項目!$S$20,0) +
IF(AND(Q160&gt;=入力項目!$S$21,Q160&lt;=入力項目!$S$22),入力項目!$S$23,0) +
IF(AND(Q160&gt;=入力項目!$S$24,Q160&lt;=入力項目!$S$25),入力項目!$S$26,0)
)</f>
        <v>-45000</v>
      </c>
      <c r="AF160">
        <f ca="1">-(
_xlfn.IFS(
R160&lt;=入力項目!$S$11,0,
AND(R160&gt;=入力項目!$S$11+1,R160&lt;=3),IFERROR(VLOOKUP(入力項目!$S$12,子育て関連マスタ!$I$4:$M$5,4,FALSE),0),
AND(R160&gt;=4,R160&lt;=6),IFERROR(VLOOKUP(入力項目!$S$13,子育て関連マスタ!$I$9:$M$12,4,FALSE),0),
AND(R160&gt;=7,R160&lt;=12),IFERROR(VLOOKUP(入力項目!$S$14,子育て関連マスタ!$I$16:$M$17,4,FALSE),0),
AND(R160&gt;=13,R160&lt;=15),IFERROR(VLOOKUP(入力項目!$S$15,子育て関連マスタ!$I$21:$M$22,4,FALSE),0),
AND(R160&gt;=16,R160&lt;=18),IFERROR(VLOOKUP(入力項目!$S$16,子育て関連マスタ!$I$26:$M$28,4,FALSE),0),
AND(R160&gt;=19,R160&lt;=20,入力項目!$S$16="高専"),IFERROR(VLOOKUP(入力項目!$S$16,子育て関連マスタ!$I$26:$M$28,4,FALSE),0),
AND(R160&gt;=19,R160&lt;=20,入力項目!$S$16&lt;&gt;"高専"),IFERROR(VLOOKUP(入力項目!$S$17,子育て関連マスタ!$I$32:$M$37,4,FALSE),0),
AND(R160&gt;=21,R160&lt;=22,入力項目!$S$16="高専"),IFERROR(VLOOKUP(入力項目!$S$17,子育て関連マスタ!$I$32:$M$34,4,FALSE),0),
AND(R160&gt;=21,R160&lt;=22,入力項目!$S$16&lt;&gt;"高専"),IFERROR(VLOOKUP(入力項目!$S$17,子育て関連マスタ!$I$32:$M$34,4,FALSE),0),
R160&gt;=23,0
) +
IF($D160=4,
  IFERROR(_xlfn.IFS(
  R160&lt;=入力項目!$S$11,0,
  AND(R160=入力項目!$S$11),IFERROR(VLOOKUP(入力項目!$S$12,子育て関連マスタ!$I$4:$M$5,2,FALSE),0),
  AND(R160=4),IFERROR(VLOOKUP(入力項目!$S$13,子育て関連マスタ!$I$9:$M$12,2,FALSE),0),
  AND(R160=7),IFERROR(VLOOKUP(入力項目!$S$14,子育て関連マスタ!$I$16:$M$17,2,FALSE),0),
  AND(R160=13),IFERROR(VLOOKUP(入力項目!$S$15,子育て関連マスタ!$I$21:$M$22,2,FALSE),0),
  AND(R160=16),IFERROR(VLOOKUP(入力項目!$S$16,子育て関連マスタ!$I$26:$M$28,2,FALSE),0),
  AND(R160=19,入力項目!$S$16&lt;&gt;"高専"),IFERROR(VLOOKUP(入力項目!$S$17,子育て関連マスタ!$I$32:$M$37,2,FALSE),0),
  AND(R160=21,入力項目!$S$16="高専"),IFERROR(VLOOKUP(入力項目!$S$17,子育て関連マスタ!$I$32:$M$37,2,FALSE),0),
  R160&gt;=22,0
  ),0),0
) +
IF(AND(R160&gt;=1,R160&lt;=15),IF($D160=入力項目!$S$8,入力項目!$S$3,0),0) +
IF(AND(R160&gt;=1,R160&lt;=15),IF($D160=5,入力項目!$S$4,0),0) +
IF(AND(R160&gt;=1,R160&lt;=15),IF($D160=12,入力項目!$S$5,0),0) +
IF(AND(入力項目!$S$7=$A160,入力項目!$S$8=$D160),子育て関連マスタ!$C$14,0) +
IFERROR(IF(AND(YEAR(EDATE(DATE(入力項目!$S$7,入力項目!$S$8,1),1))=$A160,MONTH(EDATE(DATE(入力項目!$S$7,入力項目!$S$8,1),1))=$D160),子育て関連マスタ!$C$15,0),0) +
IF(AND(OR(R160=3,R160=5,R160=7),$D160=11),子育て関連マスタ!$C$17,0) +
IF(AND(R160=20,$D160=1),子育て関連マスタ!$C$18,0) +
IF(AND(R160=20,$D160=1),
IFERROR(_xlfn.IFS(
入力項目!$S$10="男",子育て関連マスタ!$C$18,
入力項目!$S$10="女",子育て関連マスタ!$C$19
),0),0
) +
IF(AND(R160&gt;=入力項目!$S$18,R160&lt;=入力項目!$S$19),入力項目!$S$20,0) +
IF(AND(R160&gt;=入力項目!$S$21,R160&lt;=入力項目!$S$22),入力項目!$S$23,0) +
IF(AND(R160&gt;=入力項目!$S$24,R160&lt;=入力項目!$S$25),入力項目!$S$26,0)
)</f>
        <v>0</v>
      </c>
      <c r="AG160">
        <f ca="1">-(
_xlfn.IFS(
S160&lt;=入力項目!$S$11,0,
AND(S160&gt;=入力項目!$S$11+1,S160&lt;=3),IFERROR(VLOOKUP(入力項目!$S$12,子育て関連マスタ!$I$4:$M$5,4,FALSE),0),
AND(S160&gt;=4,S160&lt;=6),IFERROR(VLOOKUP(入力項目!$S$13,子育て関連マスタ!$I$9:$M$12,4,FALSE),0),
AND(S160&gt;=7,S160&lt;=12),IFERROR(VLOOKUP(入力項目!$S$14,子育て関連マスタ!$I$16:$M$17,4,FALSE),0),
AND(S160&gt;=13,S160&lt;=15),IFERROR(VLOOKUP(入力項目!$S$15,子育て関連マスタ!$I$21:$M$22,4,FALSE),0),
AND(S160&gt;=16,S160&lt;=18),IFERROR(VLOOKUP(入力項目!$S$16,子育て関連マスタ!$I$26:$M$28,4,FALSE),0),
AND(S160&gt;=19,S160&lt;=20,入力項目!$S$16="高専"),IFERROR(VLOOKUP(入力項目!$S$16,子育て関連マスタ!$I$26:$M$28,4,FALSE),0),
AND(S160&gt;=19,S160&lt;=20,入力項目!$S$16&lt;&gt;"高専"),IFERROR(VLOOKUP(入力項目!$S$17,子育て関連マスタ!$I$32:$M$37,4,FALSE),0),
AND(S160&gt;=21,S160&lt;=22,入力項目!$S$16="高専"),IFERROR(VLOOKUP(入力項目!$S$17,子育て関連マスタ!$I$32:$M$34,4,FALSE),0),
AND(S160&gt;=21,S160&lt;=22,入力項目!$S$16&lt;&gt;"高専"),IFERROR(VLOOKUP(入力項目!$S$17,子育て関連マスタ!$I$32:$M$34,4,FALSE),0),
S160&gt;=23,0
) +
IF($D160=4,
  IFERROR(_xlfn.IFS(
  S160&lt;=入力項目!$S$11,0,
  AND(S160=入力項目!$S$11),IFERROR(VLOOKUP(入力項目!$S$12,子育て関連マスタ!$I$4:$M$5,2,FALSE),0),
  AND(S160=4),IFERROR(VLOOKUP(入力項目!$S$13,子育て関連マスタ!$I$9:$M$12,2,FALSE),0),
  AND(S160=7),IFERROR(VLOOKUP(入力項目!$S$14,子育て関連マスタ!$I$16:$M$17,2,FALSE),0),
  AND(S160=13),IFERROR(VLOOKUP(入力項目!$S$15,子育て関連マスタ!$I$21:$M$22,2,FALSE),0),
  AND(S160=16),IFERROR(VLOOKUP(入力項目!$S$16,子育て関連マスタ!$I$26:$M$28,2,FALSE),0),
  AND(S160=19,入力項目!$S$16&lt;&gt;"高専"),IFERROR(VLOOKUP(入力項目!$S$17,子育て関連マスタ!$I$32:$M$37,2,FALSE),0),
  AND(S160=21,入力項目!$S$16="高専"),IFERROR(VLOOKUP(入力項目!$S$17,子育て関連マスタ!$I$32:$M$37,2,FALSE),0),
  S160&gt;=22,0
  ),0),0
) +
IF(AND(S160&gt;=1,S160&lt;=15),IF($D160=入力項目!$S$8,入力項目!$S$3,0),0) +
IF(AND(S160&gt;=1,S160&lt;=15),IF($D160=5,入力項目!$S$4,0),0) +
IF(AND(S160&gt;=1,S160&lt;=15),IF($D160=12,入力項目!$S$5,0),0) +
IF(AND(入力項目!$S$7=$A160,入力項目!$S$8=$D160),子育て関連マスタ!$C$14,0) +
IFERROR(IF(AND(YEAR(EDATE(DATE(入力項目!$S$7,入力項目!$S$8,1),1))=$A160,MONTH(EDATE(DATE(入力項目!$S$7,入力項目!$S$8,1),1))=$D160),子育て関連マスタ!$C$15,0),0) +
IF(AND(OR(S160=3,S160=5,S160=7),$D160=11),子育て関連マスタ!$C$17,0) +
IF(AND(S160=20,$D160=1),子育て関連マスタ!$C$18,0) +
IF(AND(S160=20,$D160=1),
IFERROR(_xlfn.IFS(
入力項目!$S$10="男",子育て関連マスタ!$C$18,
入力項目!$S$10="女",子育て関連マスタ!$C$19
),0),0
) +
IF(AND(S160&gt;=入力項目!$S$18,S160&lt;=入力項目!$S$19),入力項目!$S$20,0) +
IF(AND(S160&gt;=入力項目!$S$21,S160&lt;=入力項目!$S$22),入力項目!$S$23,0) +
IF(AND(S160&gt;=入力項目!$S$24,S160&lt;=入力項目!$S$25),入力項目!$S$26,0)
)</f>
        <v>0</v>
      </c>
      <c r="AH160">
        <f ca="1">-(
_xlfn.IFS(
T160&lt;=入力項目!$S$11,0,
AND(T160&gt;=入力項目!$S$11+1,T160&lt;=3),IFERROR(VLOOKUP(入力項目!$S$12,子育て関連マスタ!$I$4:$M$5,4,FALSE),0),
AND(T160&gt;=4,T160&lt;=6),IFERROR(VLOOKUP(入力項目!$S$13,子育て関連マスタ!$I$9:$M$12,4,FALSE),0),
AND(T160&gt;=7,T160&lt;=12),IFERROR(VLOOKUP(入力項目!$S$14,子育て関連マスタ!$I$16:$M$17,4,FALSE),0),
AND(T160&gt;=13,T160&lt;=15),IFERROR(VLOOKUP(入力項目!$S$15,子育て関連マスタ!$I$21:$M$22,4,FALSE),0),
AND(T160&gt;=16,T160&lt;=18),IFERROR(VLOOKUP(入力項目!$S$16,子育て関連マスタ!$I$26:$M$28,4,FALSE),0),
AND(T160&gt;=19,T160&lt;=20,入力項目!$S$16="高専"),IFERROR(VLOOKUP(入力項目!$S$16,子育て関連マスタ!$I$26:$M$28,4,FALSE),0),
AND(T160&gt;=19,T160&lt;=20,入力項目!$S$16&lt;&gt;"高専"),IFERROR(VLOOKUP(入力項目!$S$17,子育て関連マスタ!$I$32:$M$37,4,FALSE),0),
AND(T160&gt;=21,T160&lt;=22,入力項目!$S$16="高専"),IFERROR(VLOOKUP(入力項目!$S$17,子育て関連マスタ!$I$32:$M$34,4,FALSE),0),
AND(T160&gt;=21,T160&lt;=22,入力項目!$S$16&lt;&gt;"高専"),IFERROR(VLOOKUP(入力項目!$S$17,子育て関連マスタ!$I$32:$M$34,4,FALSE),0),
T160&gt;=23,0
) +
IF($D160=4,
  IFERROR(_xlfn.IFS(
  T160&lt;=入力項目!$S$11,0,
  AND(T160=入力項目!$S$11),IFERROR(VLOOKUP(入力項目!$S$12,子育て関連マスタ!$I$4:$M$5,2,FALSE),0),
  AND(T160=4),IFERROR(VLOOKUP(入力項目!$S$13,子育て関連マスタ!$I$9:$M$12,2,FALSE),0),
  AND(T160=7),IFERROR(VLOOKUP(入力項目!$S$14,子育て関連マスタ!$I$16:$M$17,2,FALSE),0),
  AND(T160=13),IFERROR(VLOOKUP(入力項目!$S$15,子育て関連マスタ!$I$21:$M$22,2,FALSE),0),
  AND(T160=16),IFERROR(VLOOKUP(入力項目!$S$16,子育て関連マスタ!$I$26:$M$28,2,FALSE),0),
  AND(T160=19,入力項目!$S$16&lt;&gt;"高専"),IFERROR(VLOOKUP(入力項目!$S$17,子育て関連マスタ!$I$32:$M$37,2,FALSE),0),
  AND(T160=21,入力項目!$S$16="高専"),IFERROR(VLOOKUP(入力項目!$S$17,子育て関連マスタ!$I$32:$M$37,2,FALSE),0),
  T160&gt;=22,0
  ),0),0
) +
IF(AND(T160&gt;=1,T160&lt;=15),IF($D160=入力項目!$S$8,入力項目!$S$3,0),0) +
IF(AND(T160&gt;=1,T160&lt;=15),IF($D160=5,入力項目!$S$4,0),0) +
IF(AND(T160&gt;=1,T160&lt;=15),IF($D160=12,入力項目!$S$5,0),0) +
IF(AND(入力項目!$S$7=$A160,入力項目!$S$8=$D160),子育て関連マスタ!$C$14,0) +
IFERROR(IF(AND(YEAR(EDATE(DATE(入力項目!$S$7,入力項目!$S$8,1),1))=$A160,MONTH(EDATE(DATE(入力項目!$S$7,入力項目!$S$8,1),1))=$D160),子育て関連マスタ!$C$15,0),0) +
IF(AND(OR(T160=3,T160=5,T160=7),$D160=11),子育て関連マスタ!$C$17,0) +
IF(AND(T160=20,$D160=1),子育て関連マスタ!$C$18,0) +
IF(AND(T160=20,$D160=1),
IFERROR(_xlfn.IFS(
入力項目!$S$10="男",子育て関連マスタ!$C$18,
入力項目!$S$10="女",子育て関連マスタ!$C$19
),0),0
) +
IF(AND(T160&gt;=入力項目!$S$18,T160&lt;=入力項目!$S$19),入力項目!$S$20,0) +
IF(AND(T160&gt;=入力項目!$S$21,T160&lt;=入力項目!$S$22),入力項目!$S$23,0) +
IF(AND(T160&gt;=入力項目!$S$24,T160&lt;=入力項目!$S$25),入力項目!$S$26,0)
)</f>
        <v>0</v>
      </c>
      <c r="AI160">
        <f ca="1">-(
_xlfn.IFS(
U160&lt;=入力項目!$S$11,0,
AND(U160&gt;=入力項目!$S$11+1,U160&lt;=3),IFERROR(VLOOKUP(入力項目!$S$12,子育て関連マスタ!$I$4:$M$5,4,FALSE),0),
AND(U160&gt;=4,U160&lt;=6),IFERROR(VLOOKUP(入力項目!$S$13,子育て関連マスタ!$I$9:$M$12,4,FALSE),0),
AND(U160&gt;=7,U160&lt;=12),IFERROR(VLOOKUP(入力項目!$S$14,子育て関連マスタ!$I$16:$M$17,4,FALSE),0),
AND(U160&gt;=13,U160&lt;=15),IFERROR(VLOOKUP(入力項目!$S$15,子育て関連マスタ!$I$21:$M$22,4,FALSE),0),
AND(U160&gt;=16,U160&lt;=18),IFERROR(VLOOKUP(入力項目!$S$16,子育て関連マスタ!$I$26:$M$28,4,FALSE),0),
AND(U160&gt;=19,U160&lt;=20,入力項目!$S$16="高専"),IFERROR(VLOOKUP(入力項目!$S$16,子育て関連マスタ!$I$26:$M$28,4,FALSE),0),
AND(U160&gt;=19,U160&lt;=20,入力項目!$S$16&lt;&gt;"高専"),IFERROR(VLOOKUP(入力項目!$S$17,子育て関連マスタ!$I$32:$M$37,4,FALSE),0),
AND(U160&gt;=21,U160&lt;=22,入力項目!$S$16="高専"),IFERROR(VLOOKUP(入力項目!$S$17,子育て関連マスタ!$I$32:$M$34,4,FALSE),0),
AND(U160&gt;=21,U160&lt;=22,入力項目!$S$16&lt;&gt;"高専"),IFERROR(VLOOKUP(入力項目!$S$17,子育て関連マスタ!$I$32:$M$34,4,FALSE),0),
U160&gt;=23,0
) +
IF($D160=4,
  IFERROR(_xlfn.IFS(
  U160&lt;=入力項目!$S$11,0,
  AND(U160=入力項目!$S$11),IFERROR(VLOOKUP(入力項目!$S$12,子育て関連マスタ!$I$4:$M$5,2,FALSE),0),
  AND(U160=4),IFERROR(VLOOKUP(入力項目!$S$13,子育て関連マスタ!$I$9:$M$12,2,FALSE),0),
  AND(U160=7),IFERROR(VLOOKUP(入力項目!$S$14,子育て関連マスタ!$I$16:$M$17,2,FALSE),0),
  AND(U160=13),IFERROR(VLOOKUP(入力項目!$S$15,子育て関連マスタ!$I$21:$M$22,2,FALSE),0),
  AND(U160=16),IFERROR(VLOOKUP(入力項目!$S$16,子育て関連マスタ!$I$26:$M$28,2,FALSE),0),
  AND(U160=19,入力項目!$S$16&lt;&gt;"高専"),IFERROR(VLOOKUP(入力項目!$S$17,子育て関連マスタ!$I$32:$M$37,2,FALSE),0),
  AND(U160=21,入力項目!$S$16="高専"),IFERROR(VLOOKUP(入力項目!$S$17,子育て関連マスタ!$I$32:$M$37,2,FALSE),0),
  U160&gt;=22,0
  ),0),0
) +
IF(AND(U160&gt;=1,U160&lt;=15),IF($D160=入力項目!$S$8,入力項目!$S$3,0),0) +
IF(AND(U160&gt;=1,U160&lt;=15),IF($D160=5,入力項目!$S$4,0),0) +
IF(AND(U160&gt;=1,U160&lt;=15),IF($D160=12,入力項目!$S$5,0),0) +
IF(AND(入力項目!$S$7=$A160,入力項目!$S$8=$D160),子育て関連マスタ!$C$14,0) +
IFERROR(IF(AND(YEAR(EDATE(DATE(入力項目!$S$7,入力項目!$S$8,1),1))=$A160,MONTH(EDATE(DATE(入力項目!$S$7,入力項目!$S$8,1),1))=$D160),子育て関連マスタ!$C$15,0),0) +
IF(AND(OR(U160=3,U160=5,U160=7),$D160=11),子育て関連マスタ!$C$17,0) +
IF(AND(U160=20,$D160=1),子育て関連マスタ!$C$18,0) +
IF(AND(U160=20,$D160=1),
IFERROR(_xlfn.IFS(
入力項目!$S$10="男",子育て関連マスタ!$C$18,
入力項目!$S$10="女",子育て関連マスタ!$C$19
),0),0
) +
IF(AND(U160&gt;=入力項目!$S$18,U160&lt;=入力項目!$S$19),入力項目!$S$20,0) +
IF(AND(U160&gt;=入力項目!$S$21,U160&lt;=入力項目!$S$22),入力項目!$S$23,0) +
IF(AND(U160&gt;=入力項目!$S$24,U160&lt;=入力項目!$S$25),入力項目!$S$26,0)
)</f>
        <v>0</v>
      </c>
      <c r="AJ160" s="10">
        <f ca="1">-VLOOKUP($D160,月別収支!$A$2:$H$13,7,FALSE)</f>
        <v>-20000</v>
      </c>
    </row>
    <row r="161" spans="1:36" x14ac:dyDescent="0.4">
      <c r="A161">
        <f t="shared" ca="1" si="37"/>
        <v>2037</v>
      </c>
      <c r="B161">
        <f t="shared" ca="1" si="44"/>
        <v>2037</v>
      </c>
      <c r="C161">
        <f t="shared" ca="1" si="45"/>
        <v>13</v>
      </c>
      <c r="D161">
        <f t="shared" ca="1" si="38"/>
        <v>11</v>
      </c>
      <c r="E161" t="str">
        <f t="shared" ca="1" si="39"/>
        <v>2037年11月</v>
      </c>
      <c r="F161">
        <f ca="1">IF(OR(入力項目!$N$5&lt;$A161,AND(入力項目!$N$5=$A161,入力項目!$N$6&lt;$D161)),IF(F160=0,1,IF(G161=12,F160+1,F160)),0)</f>
        <v>13</v>
      </c>
      <c r="G161">
        <f ca="1">IF(OR(入力項目!$N$5&lt;$A161,AND(入力項目!$N$5=$A161,入力項目!$N$6&lt;$D161)),IF(G160=12,1,G160+1),0)</f>
        <v>1</v>
      </c>
      <c r="H161" t="str">
        <f t="shared" ca="1" si="40"/>
        <v>13_1</v>
      </c>
      <c r="I161">
        <f ca="1">IF(
  IFERROR(AND($C161&gt;0,MOD($C161,入力項目!$N$22)=0,$D161=入力項目!$N$23), FALSE),
  1,
  IF(
    AND(I160&gt;0,J160=12),
    IF(I160=入力項目!$N$28, 0, I160+1),
    I160
  )
)</f>
        <v>0</v>
      </c>
      <c r="J161">
        <f ca="1">IF($D161=入力項目!$N$23,1,IFERROR(J160+1,1))</f>
        <v>6</v>
      </c>
      <c r="K161" t="str">
        <f t="shared" ca="1" si="41"/>
        <v>0_6</v>
      </c>
      <c r="L161">
        <f ca="1">L160+IF(入力項目!$D$4=$D161,1,0)</f>
        <v>42</v>
      </c>
      <c r="M161" t="str">
        <f t="shared" ca="1" si="42"/>
        <v>42歳</v>
      </c>
      <c r="N161">
        <f t="shared" ca="1" si="46"/>
        <v>42</v>
      </c>
      <c r="O161" t="str">
        <f t="shared" ca="1" si="43"/>
        <v>42歳</v>
      </c>
      <c r="P161">
        <f t="shared" ca="1" si="47"/>
        <v>17</v>
      </c>
      <c r="Q161">
        <f t="shared" ca="1" si="48"/>
        <v>15</v>
      </c>
      <c r="R161">
        <f t="shared" ca="1" si="49"/>
        <v>2038</v>
      </c>
      <c r="S161">
        <f t="shared" ca="1" si="50"/>
        <v>2038</v>
      </c>
      <c r="T161">
        <f t="shared" ca="1" si="51"/>
        <v>2038</v>
      </c>
      <c r="U161">
        <f t="shared" ca="1" si="52"/>
        <v>2038</v>
      </c>
      <c r="V161" s="10">
        <f t="shared" ca="1" si="53"/>
        <v>17233935</v>
      </c>
      <c r="W161" s="10">
        <f ca="1">IF($L161&lt;その他マスタ!$B$1,VLOOKUP($D161,月別収支!$A$2:$H$13,2,FALSE),その他マスタ!$B$3)+IF(AND($L161=その他マスタ!$B$1,入力項目!$I$9="あり",$D161=入力項目!$D$4),その他マスタ!$B$2,0)</f>
        <v>300000</v>
      </c>
      <c r="X161" s="10">
        <f ca="1">-IF(入力項目!$K$5=TRUE,
IF($F161+$G161&lt;3,VLOOKUP($D161,月別収支!$A$2:$H$13,8,FALSE),0)+IFERROR(VLOOKUP($H161,住宅ローン計算!C:P,13,FALSE),0)+IF($F161&gt;1,IF(OR($G161=3,$G161=6,$G161=9,$G161=12),ROUNDUP(入力項目!$N$18/4,0),0),0),
VLOOKUP($D161,月別収支!$A$2:$H$13,8,FALSE))</f>
        <v>-53590</v>
      </c>
      <c r="Y161" s="10">
        <f ca="1">-VLOOKUP($D161,月別収支!$A$2:$H$13,3,FALSE)</f>
        <v>-75000</v>
      </c>
      <c r="Z161" s="10">
        <f ca="1">-VLOOKUP($D161,月別収支!$A$2:$H$13,4,FALSE)</f>
        <v>-27000</v>
      </c>
      <c r="AA161" s="10">
        <f ca="1">-VLOOKUP($D161,月別収支!$A$2:$H$13,6,FALSE)</f>
        <v>-10000</v>
      </c>
      <c r="AB161" s="10">
        <f ca="1">-(
VLOOKUP($D161,月別収支!$A$2:$H$13,5,FALSE)+IF(AND(入力項目!$I$27&lt;=$A161,ISEVEN($A161-入力項目!$I$27),入力項目!$I$28=$D161),入力項目!$I$26,0)
+IF(入力項目!$K$26=TRUE,
IFERROR(VLOOKUP($K161,マイカーローン計算!C:P,13,FALSE),0),
IFERROR(
  IF(AND($C161&gt;0,MOD($C161,入力項目!$N$22)=0,$D161=入力項目!$N$23),入力項目!$N$24,0),
 0
)
)
)</f>
        <v>-70000</v>
      </c>
      <c r="AC161" s="10">
        <f ca="1">-IF($A161&lt;入力項目!$N$33,入力項目!$N$35,IF(AND($A161=入力項目!$N$33,$D161&lt;=入力項目!$N$34),入力項目!$N$35,0))</f>
        <v>0</v>
      </c>
      <c r="AD161">
        <f ca="1">-(
_xlfn.IFS(
P161&lt;=入力項目!$S$11,0,
AND(P161&gt;=入力項目!$S$11+1,P161&lt;=3),IFERROR(VLOOKUP(入力項目!$S$12,子育て関連マスタ!$I$4:$M$5,4,FALSE),0),
AND(P161&gt;=4,P161&lt;=6),IFERROR(VLOOKUP(入力項目!$S$13,子育て関連マスタ!$I$9:$M$12,4,FALSE),0),
AND(P161&gt;=7,P161&lt;=12),IFERROR(VLOOKUP(入力項目!$S$14,子育て関連マスタ!$I$16:$M$17,4,FALSE),0),
AND(P161&gt;=13,P161&lt;=15),IFERROR(VLOOKUP(入力項目!$S$15,子育て関連マスタ!$I$21:$M$22,4,FALSE),0),
AND(P161&gt;=16,P161&lt;=18),IFERROR(VLOOKUP(入力項目!$S$16,子育て関連マスタ!$I$26:$M$28,4,FALSE),0),
AND(P161&gt;=19,P161&lt;=20,入力項目!$S$16="高専"),IFERROR(VLOOKUP(入力項目!$S$16,子育て関連マスタ!$I$26:$M$28,4,FALSE),0),
AND(P161&gt;=19,P161&lt;=20,入力項目!$S$16&lt;&gt;"高専"),IFERROR(VLOOKUP(入力項目!$S$17,子育て関連マスタ!$I$32:$M$37,4,FALSE),0),
AND(P161&gt;=21,P161&lt;=22,入力項目!$S$16="高専"),IFERROR(VLOOKUP(入力項目!$S$17,子育て関連マスタ!$I$32:$M$34,4,FALSE),0),
AND(P161&gt;=21,P161&lt;=22,入力項目!$S$16&lt;&gt;"高専"),IFERROR(VLOOKUP(入力項目!$S$17,子育て関連マスタ!$I$32:$M$34,4,FALSE),0),
P161&gt;=23,0
) +
IF($D161=4,
  IFERROR(_xlfn.IFS(
  P161&lt;=入力項目!$S$11,0,
  AND(P161=入力項目!$S$11),IFERROR(VLOOKUP(入力項目!$S$12,子育て関連マスタ!$I$4:$M$5,2,FALSE),0),
  AND(P161=4),IFERROR(VLOOKUP(入力項目!$S$13,子育て関連マスタ!$I$9:$M$12,2,FALSE),0),
  AND(P161=7),IFERROR(VLOOKUP(入力項目!$S$14,子育て関連マスタ!$I$16:$M$17,2,FALSE),0),
  AND(P161=13),IFERROR(VLOOKUP(入力項目!$S$15,子育て関連マスタ!$I$21:$M$22,2,FALSE),0),
  AND(P161=16),IFERROR(VLOOKUP(入力項目!$S$16,子育て関連マスタ!$I$26:$M$28,2,FALSE),0),
  AND(P161=19,入力項目!$S$16&lt;&gt;"高専"),IFERROR(VLOOKUP(入力項目!$S$17,子育て関連マスタ!$I$32:$M$37,2,FALSE),0),
  AND(P161=21,入力項目!$S$16="高専"),IFERROR(VLOOKUP(入力項目!$S$17,子育て関連マスタ!$I$32:$M$37,2,FALSE),0),
  P161&gt;=22,0
  ),0),0
) +
IF(AND(P161&gt;=1,P161&lt;=15),IF($D161=入力項目!$S$8,入力項目!$S$3,0),0) +
IF(AND(P161&gt;=1,P161&lt;=15),IF($D161=5,入力項目!$S$4,0),0) +
IF(AND(P161&gt;=1,P161&lt;=15),IF($D161=12,入力項目!$S$5,0),0) +
IF(AND(入力項目!$S$7=$A161,入力項目!$S$8=$D161),子育て関連マスタ!$C$14,0) +
IFERROR(IF(AND(YEAR(EDATE(DATE(入力項目!$S$7,入力項目!$S$8,1),1))=$A161,MONTH(EDATE(DATE(入力項目!$S$7,入力項目!$S$8,1),1))=$D161),子育て関連マスタ!$C$15,0),0) +
IF(AND(OR(P161=3,P161=5,P161=7),$D161=11),子育て関連マスタ!$C$17,0) +
IF(AND(P161=20,$D161=1),子育て関連マスタ!$C$18,0) +
IF(AND(P161=20,$D161=1),
IFERROR(_xlfn.IFS(
入力項目!$S$10="男",子育て関連マスタ!$C$18,
入力項目!$S$10="女",子育て関連マスタ!$C$19
),0),0
) +
IF(AND(P161&gt;=入力項目!$S$18,P161&lt;=入力項目!$S$19),入力項目!$S$20,0) +
IF(AND(P161&gt;=入力項目!$S$21,P161&lt;=入力項目!$S$22),入力項目!$S$23,0) +
IF(AND(P161&gt;=入力項目!$S$24,P161&lt;=入力項目!$S$25),入力項目!$S$26,0)
)</f>
        <v>-45000</v>
      </c>
      <c r="AE161">
        <f ca="1">-(
_xlfn.IFS(
Q161&lt;=入力項目!$S$11,0,
AND(Q161&gt;=入力項目!$S$11+1,Q161&lt;=3),IFERROR(VLOOKUP(入力項目!$S$12,子育て関連マスタ!$I$4:$M$5,4,FALSE),0),
AND(Q161&gt;=4,Q161&lt;=6),IFERROR(VLOOKUP(入力項目!$S$13,子育て関連マスタ!$I$9:$M$12,4,FALSE),0),
AND(Q161&gt;=7,Q161&lt;=12),IFERROR(VLOOKUP(入力項目!$S$14,子育て関連マスタ!$I$16:$M$17,4,FALSE),0),
AND(Q161&gt;=13,Q161&lt;=15),IFERROR(VLOOKUP(入力項目!$S$15,子育て関連マスタ!$I$21:$M$22,4,FALSE),0),
AND(Q161&gt;=16,Q161&lt;=18),IFERROR(VLOOKUP(入力項目!$S$16,子育て関連マスタ!$I$26:$M$28,4,FALSE),0),
AND(Q161&gt;=19,Q161&lt;=20,入力項目!$S$16="高専"),IFERROR(VLOOKUP(入力項目!$S$16,子育て関連マスタ!$I$26:$M$28,4,FALSE),0),
AND(Q161&gt;=19,Q161&lt;=20,入力項目!$S$16&lt;&gt;"高専"),IFERROR(VLOOKUP(入力項目!$S$17,子育て関連マスタ!$I$32:$M$37,4,FALSE),0),
AND(Q161&gt;=21,Q161&lt;=22,入力項目!$S$16="高専"),IFERROR(VLOOKUP(入力項目!$S$17,子育て関連マスタ!$I$32:$M$34,4,FALSE),0),
AND(Q161&gt;=21,Q161&lt;=22,入力項目!$S$16&lt;&gt;"高専"),IFERROR(VLOOKUP(入力項目!$S$17,子育て関連マスタ!$I$32:$M$34,4,FALSE),0),
Q161&gt;=23,0
) +
IF($D161=4,
  IFERROR(_xlfn.IFS(
  Q161&lt;=入力項目!$S$11,0,
  AND(Q161=入力項目!$S$11),IFERROR(VLOOKUP(入力項目!$S$12,子育て関連マスタ!$I$4:$M$5,2,FALSE),0),
  AND(Q161=4),IFERROR(VLOOKUP(入力項目!$S$13,子育て関連マスタ!$I$9:$M$12,2,FALSE),0),
  AND(Q161=7),IFERROR(VLOOKUP(入力項目!$S$14,子育て関連マスタ!$I$16:$M$17,2,FALSE),0),
  AND(Q161=13),IFERROR(VLOOKUP(入力項目!$S$15,子育て関連マスタ!$I$21:$M$22,2,FALSE),0),
  AND(Q161=16),IFERROR(VLOOKUP(入力項目!$S$16,子育て関連マスタ!$I$26:$M$28,2,FALSE),0),
  AND(Q161=19,入力項目!$S$16&lt;&gt;"高専"),IFERROR(VLOOKUP(入力項目!$S$17,子育て関連マスタ!$I$32:$M$37,2,FALSE),0),
  AND(Q161=21,入力項目!$S$16="高専"),IFERROR(VLOOKUP(入力項目!$S$17,子育て関連マスタ!$I$32:$M$37,2,FALSE),0),
  Q161&gt;=22,0
  ),0),0
) +
IF(AND(Q161&gt;=1,Q161&lt;=15),IF($D161=入力項目!$S$8,入力項目!$S$3,0),0) +
IF(AND(Q161&gt;=1,Q161&lt;=15),IF($D161=5,入力項目!$S$4,0),0) +
IF(AND(Q161&gt;=1,Q161&lt;=15),IF($D161=12,入力項目!$S$5,0),0) +
IF(AND(入力項目!$S$7=$A161,入力項目!$S$8=$D161),子育て関連マスタ!$C$14,0) +
IFERROR(IF(AND(YEAR(EDATE(DATE(入力項目!$S$7,入力項目!$S$8,1),1))=$A161,MONTH(EDATE(DATE(入力項目!$S$7,入力項目!$S$8,1),1))=$D161),子育て関連マスタ!$C$15,0),0) +
IF(AND(OR(Q161=3,Q161=5,Q161=7),$D161=11),子育て関連マスタ!$C$17,0) +
IF(AND(Q161=20,$D161=1),子育て関連マスタ!$C$18,0) +
IF(AND(Q161=20,$D161=1),
IFERROR(_xlfn.IFS(
入力項目!$S$10="男",子育て関連マスタ!$C$18,
入力項目!$S$10="女",子育て関連マスタ!$C$19
),0),0
) +
IF(AND(Q161&gt;=入力項目!$S$18,Q161&lt;=入力項目!$S$19),入力項目!$S$20,0) +
IF(AND(Q161&gt;=入力項目!$S$21,Q161&lt;=入力項目!$S$22),入力項目!$S$23,0) +
IF(AND(Q161&gt;=入力項目!$S$24,Q161&lt;=入力項目!$S$25),入力項目!$S$26,0)
)</f>
        <v>-45000</v>
      </c>
      <c r="AF161">
        <f ca="1">-(
_xlfn.IFS(
R161&lt;=入力項目!$S$11,0,
AND(R161&gt;=入力項目!$S$11+1,R161&lt;=3),IFERROR(VLOOKUP(入力項目!$S$12,子育て関連マスタ!$I$4:$M$5,4,FALSE),0),
AND(R161&gt;=4,R161&lt;=6),IFERROR(VLOOKUP(入力項目!$S$13,子育て関連マスタ!$I$9:$M$12,4,FALSE),0),
AND(R161&gt;=7,R161&lt;=12),IFERROR(VLOOKUP(入力項目!$S$14,子育て関連マスタ!$I$16:$M$17,4,FALSE),0),
AND(R161&gt;=13,R161&lt;=15),IFERROR(VLOOKUP(入力項目!$S$15,子育て関連マスタ!$I$21:$M$22,4,FALSE),0),
AND(R161&gt;=16,R161&lt;=18),IFERROR(VLOOKUP(入力項目!$S$16,子育て関連マスタ!$I$26:$M$28,4,FALSE),0),
AND(R161&gt;=19,R161&lt;=20,入力項目!$S$16="高専"),IFERROR(VLOOKUP(入力項目!$S$16,子育て関連マスタ!$I$26:$M$28,4,FALSE),0),
AND(R161&gt;=19,R161&lt;=20,入力項目!$S$16&lt;&gt;"高専"),IFERROR(VLOOKUP(入力項目!$S$17,子育て関連マスタ!$I$32:$M$37,4,FALSE),0),
AND(R161&gt;=21,R161&lt;=22,入力項目!$S$16="高専"),IFERROR(VLOOKUP(入力項目!$S$17,子育て関連マスタ!$I$32:$M$34,4,FALSE),0),
AND(R161&gt;=21,R161&lt;=22,入力項目!$S$16&lt;&gt;"高専"),IFERROR(VLOOKUP(入力項目!$S$17,子育て関連マスタ!$I$32:$M$34,4,FALSE),0),
R161&gt;=23,0
) +
IF($D161=4,
  IFERROR(_xlfn.IFS(
  R161&lt;=入力項目!$S$11,0,
  AND(R161=入力項目!$S$11),IFERROR(VLOOKUP(入力項目!$S$12,子育て関連マスタ!$I$4:$M$5,2,FALSE),0),
  AND(R161=4),IFERROR(VLOOKUP(入力項目!$S$13,子育て関連マスタ!$I$9:$M$12,2,FALSE),0),
  AND(R161=7),IFERROR(VLOOKUP(入力項目!$S$14,子育て関連マスタ!$I$16:$M$17,2,FALSE),0),
  AND(R161=13),IFERROR(VLOOKUP(入力項目!$S$15,子育て関連マスタ!$I$21:$M$22,2,FALSE),0),
  AND(R161=16),IFERROR(VLOOKUP(入力項目!$S$16,子育て関連マスタ!$I$26:$M$28,2,FALSE),0),
  AND(R161=19,入力項目!$S$16&lt;&gt;"高専"),IFERROR(VLOOKUP(入力項目!$S$17,子育て関連マスタ!$I$32:$M$37,2,FALSE),0),
  AND(R161=21,入力項目!$S$16="高専"),IFERROR(VLOOKUP(入力項目!$S$17,子育て関連マスタ!$I$32:$M$37,2,FALSE),0),
  R161&gt;=22,0
  ),0),0
) +
IF(AND(R161&gt;=1,R161&lt;=15),IF($D161=入力項目!$S$8,入力項目!$S$3,0),0) +
IF(AND(R161&gt;=1,R161&lt;=15),IF($D161=5,入力項目!$S$4,0),0) +
IF(AND(R161&gt;=1,R161&lt;=15),IF($D161=12,入力項目!$S$5,0),0) +
IF(AND(入力項目!$S$7=$A161,入力項目!$S$8=$D161),子育て関連マスタ!$C$14,0) +
IFERROR(IF(AND(YEAR(EDATE(DATE(入力項目!$S$7,入力項目!$S$8,1),1))=$A161,MONTH(EDATE(DATE(入力項目!$S$7,入力項目!$S$8,1),1))=$D161),子育て関連マスタ!$C$15,0),0) +
IF(AND(OR(R161=3,R161=5,R161=7),$D161=11),子育て関連マスタ!$C$17,0) +
IF(AND(R161=20,$D161=1),子育て関連マスタ!$C$18,0) +
IF(AND(R161=20,$D161=1),
IFERROR(_xlfn.IFS(
入力項目!$S$10="男",子育て関連マスタ!$C$18,
入力項目!$S$10="女",子育て関連マスタ!$C$19
),0),0
) +
IF(AND(R161&gt;=入力項目!$S$18,R161&lt;=入力項目!$S$19),入力項目!$S$20,0) +
IF(AND(R161&gt;=入力項目!$S$21,R161&lt;=入力項目!$S$22),入力項目!$S$23,0) +
IF(AND(R161&gt;=入力項目!$S$24,R161&lt;=入力項目!$S$25),入力項目!$S$26,0)
)</f>
        <v>0</v>
      </c>
      <c r="AG161">
        <f ca="1">-(
_xlfn.IFS(
S161&lt;=入力項目!$S$11,0,
AND(S161&gt;=入力項目!$S$11+1,S161&lt;=3),IFERROR(VLOOKUP(入力項目!$S$12,子育て関連マスタ!$I$4:$M$5,4,FALSE),0),
AND(S161&gt;=4,S161&lt;=6),IFERROR(VLOOKUP(入力項目!$S$13,子育て関連マスタ!$I$9:$M$12,4,FALSE),0),
AND(S161&gt;=7,S161&lt;=12),IFERROR(VLOOKUP(入力項目!$S$14,子育て関連マスタ!$I$16:$M$17,4,FALSE),0),
AND(S161&gt;=13,S161&lt;=15),IFERROR(VLOOKUP(入力項目!$S$15,子育て関連マスタ!$I$21:$M$22,4,FALSE),0),
AND(S161&gt;=16,S161&lt;=18),IFERROR(VLOOKUP(入力項目!$S$16,子育て関連マスタ!$I$26:$M$28,4,FALSE),0),
AND(S161&gt;=19,S161&lt;=20,入力項目!$S$16="高専"),IFERROR(VLOOKUP(入力項目!$S$16,子育て関連マスタ!$I$26:$M$28,4,FALSE),0),
AND(S161&gt;=19,S161&lt;=20,入力項目!$S$16&lt;&gt;"高専"),IFERROR(VLOOKUP(入力項目!$S$17,子育て関連マスタ!$I$32:$M$37,4,FALSE),0),
AND(S161&gt;=21,S161&lt;=22,入力項目!$S$16="高専"),IFERROR(VLOOKUP(入力項目!$S$17,子育て関連マスタ!$I$32:$M$34,4,FALSE),0),
AND(S161&gt;=21,S161&lt;=22,入力項目!$S$16&lt;&gt;"高専"),IFERROR(VLOOKUP(入力項目!$S$17,子育て関連マスタ!$I$32:$M$34,4,FALSE),0),
S161&gt;=23,0
) +
IF($D161=4,
  IFERROR(_xlfn.IFS(
  S161&lt;=入力項目!$S$11,0,
  AND(S161=入力項目!$S$11),IFERROR(VLOOKUP(入力項目!$S$12,子育て関連マスタ!$I$4:$M$5,2,FALSE),0),
  AND(S161=4),IFERROR(VLOOKUP(入力項目!$S$13,子育て関連マスタ!$I$9:$M$12,2,FALSE),0),
  AND(S161=7),IFERROR(VLOOKUP(入力項目!$S$14,子育て関連マスタ!$I$16:$M$17,2,FALSE),0),
  AND(S161=13),IFERROR(VLOOKUP(入力項目!$S$15,子育て関連マスタ!$I$21:$M$22,2,FALSE),0),
  AND(S161=16),IFERROR(VLOOKUP(入力項目!$S$16,子育て関連マスタ!$I$26:$M$28,2,FALSE),0),
  AND(S161=19,入力項目!$S$16&lt;&gt;"高専"),IFERROR(VLOOKUP(入力項目!$S$17,子育て関連マスタ!$I$32:$M$37,2,FALSE),0),
  AND(S161=21,入力項目!$S$16="高専"),IFERROR(VLOOKUP(入力項目!$S$17,子育て関連マスタ!$I$32:$M$37,2,FALSE),0),
  S161&gt;=22,0
  ),0),0
) +
IF(AND(S161&gt;=1,S161&lt;=15),IF($D161=入力項目!$S$8,入力項目!$S$3,0),0) +
IF(AND(S161&gt;=1,S161&lt;=15),IF($D161=5,入力項目!$S$4,0),0) +
IF(AND(S161&gt;=1,S161&lt;=15),IF($D161=12,入力項目!$S$5,0),0) +
IF(AND(入力項目!$S$7=$A161,入力項目!$S$8=$D161),子育て関連マスタ!$C$14,0) +
IFERROR(IF(AND(YEAR(EDATE(DATE(入力項目!$S$7,入力項目!$S$8,1),1))=$A161,MONTH(EDATE(DATE(入力項目!$S$7,入力項目!$S$8,1),1))=$D161),子育て関連マスタ!$C$15,0),0) +
IF(AND(OR(S161=3,S161=5,S161=7),$D161=11),子育て関連マスタ!$C$17,0) +
IF(AND(S161=20,$D161=1),子育て関連マスタ!$C$18,0) +
IF(AND(S161=20,$D161=1),
IFERROR(_xlfn.IFS(
入力項目!$S$10="男",子育て関連マスタ!$C$18,
入力項目!$S$10="女",子育て関連マスタ!$C$19
),0),0
) +
IF(AND(S161&gt;=入力項目!$S$18,S161&lt;=入力項目!$S$19),入力項目!$S$20,0) +
IF(AND(S161&gt;=入力項目!$S$21,S161&lt;=入力項目!$S$22),入力項目!$S$23,0) +
IF(AND(S161&gt;=入力項目!$S$24,S161&lt;=入力項目!$S$25),入力項目!$S$26,0)
)</f>
        <v>0</v>
      </c>
      <c r="AH161">
        <f ca="1">-(
_xlfn.IFS(
T161&lt;=入力項目!$S$11,0,
AND(T161&gt;=入力項目!$S$11+1,T161&lt;=3),IFERROR(VLOOKUP(入力項目!$S$12,子育て関連マスタ!$I$4:$M$5,4,FALSE),0),
AND(T161&gt;=4,T161&lt;=6),IFERROR(VLOOKUP(入力項目!$S$13,子育て関連マスタ!$I$9:$M$12,4,FALSE),0),
AND(T161&gt;=7,T161&lt;=12),IFERROR(VLOOKUP(入力項目!$S$14,子育て関連マスタ!$I$16:$M$17,4,FALSE),0),
AND(T161&gt;=13,T161&lt;=15),IFERROR(VLOOKUP(入力項目!$S$15,子育て関連マスタ!$I$21:$M$22,4,FALSE),0),
AND(T161&gt;=16,T161&lt;=18),IFERROR(VLOOKUP(入力項目!$S$16,子育て関連マスタ!$I$26:$M$28,4,FALSE),0),
AND(T161&gt;=19,T161&lt;=20,入力項目!$S$16="高専"),IFERROR(VLOOKUP(入力項目!$S$16,子育て関連マスタ!$I$26:$M$28,4,FALSE),0),
AND(T161&gt;=19,T161&lt;=20,入力項目!$S$16&lt;&gt;"高専"),IFERROR(VLOOKUP(入力項目!$S$17,子育て関連マスタ!$I$32:$M$37,4,FALSE),0),
AND(T161&gt;=21,T161&lt;=22,入力項目!$S$16="高専"),IFERROR(VLOOKUP(入力項目!$S$17,子育て関連マスタ!$I$32:$M$34,4,FALSE),0),
AND(T161&gt;=21,T161&lt;=22,入力項目!$S$16&lt;&gt;"高専"),IFERROR(VLOOKUP(入力項目!$S$17,子育て関連マスタ!$I$32:$M$34,4,FALSE),0),
T161&gt;=23,0
) +
IF($D161=4,
  IFERROR(_xlfn.IFS(
  T161&lt;=入力項目!$S$11,0,
  AND(T161=入力項目!$S$11),IFERROR(VLOOKUP(入力項目!$S$12,子育て関連マスタ!$I$4:$M$5,2,FALSE),0),
  AND(T161=4),IFERROR(VLOOKUP(入力項目!$S$13,子育て関連マスタ!$I$9:$M$12,2,FALSE),0),
  AND(T161=7),IFERROR(VLOOKUP(入力項目!$S$14,子育て関連マスタ!$I$16:$M$17,2,FALSE),0),
  AND(T161=13),IFERROR(VLOOKUP(入力項目!$S$15,子育て関連マスタ!$I$21:$M$22,2,FALSE),0),
  AND(T161=16),IFERROR(VLOOKUP(入力項目!$S$16,子育て関連マスタ!$I$26:$M$28,2,FALSE),0),
  AND(T161=19,入力項目!$S$16&lt;&gt;"高専"),IFERROR(VLOOKUP(入力項目!$S$17,子育て関連マスタ!$I$32:$M$37,2,FALSE),0),
  AND(T161=21,入力項目!$S$16="高専"),IFERROR(VLOOKUP(入力項目!$S$17,子育て関連マスタ!$I$32:$M$37,2,FALSE),0),
  T161&gt;=22,0
  ),0),0
) +
IF(AND(T161&gt;=1,T161&lt;=15),IF($D161=入力項目!$S$8,入力項目!$S$3,0),0) +
IF(AND(T161&gt;=1,T161&lt;=15),IF($D161=5,入力項目!$S$4,0),0) +
IF(AND(T161&gt;=1,T161&lt;=15),IF($D161=12,入力項目!$S$5,0),0) +
IF(AND(入力項目!$S$7=$A161,入力項目!$S$8=$D161),子育て関連マスタ!$C$14,0) +
IFERROR(IF(AND(YEAR(EDATE(DATE(入力項目!$S$7,入力項目!$S$8,1),1))=$A161,MONTH(EDATE(DATE(入力項目!$S$7,入力項目!$S$8,1),1))=$D161),子育て関連マスタ!$C$15,0),0) +
IF(AND(OR(T161=3,T161=5,T161=7),$D161=11),子育て関連マスタ!$C$17,0) +
IF(AND(T161=20,$D161=1),子育て関連マスタ!$C$18,0) +
IF(AND(T161=20,$D161=1),
IFERROR(_xlfn.IFS(
入力項目!$S$10="男",子育て関連マスタ!$C$18,
入力項目!$S$10="女",子育て関連マスタ!$C$19
),0),0
) +
IF(AND(T161&gt;=入力項目!$S$18,T161&lt;=入力項目!$S$19),入力項目!$S$20,0) +
IF(AND(T161&gt;=入力項目!$S$21,T161&lt;=入力項目!$S$22),入力項目!$S$23,0) +
IF(AND(T161&gt;=入力項目!$S$24,T161&lt;=入力項目!$S$25),入力項目!$S$26,0)
)</f>
        <v>0</v>
      </c>
      <c r="AI161">
        <f ca="1">-(
_xlfn.IFS(
U161&lt;=入力項目!$S$11,0,
AND(U161&gt;=入力項目!$S$11+1,U161&lt;=3),IFERROR(VLOOKUP(入力項目!$S$12,子育て関連マスタ!$I$4:$M$5,4,FALSE),0),
AND(U161&gt;=4,U161&lt;=6),IFERROR(VLOOKUP(入力項目!$S$13,子育て関連マスタ!$I$9:$M$12,4,FALSE),0),
AND(U161&gt;=7,U161&lt;=12),IFERROR(VLOOKUP(入力項目!$S$14,子育て関連マスタ!$I$16:$M$17,4,FALSE),0),
AND(U161&gt;=13,U161&lt;=15),IFERROR(VLOOKUP(入力項目!$S$15,子育て関連マスタ!$I$21:$M$22,4,FALSE),0),
AND(U161&gt;=16,U161&lt;=18),IFERROR(VLOOKUP(入力項目!$S$16,子育て関連マスタ!$I$26:$M$28,4,FALSE),0),
AND(U161&gt;=19,U161&lt;=20,入力項目!$S$16="高専"),IFERROR(VLOOKUP(入力項目!$S$16,子育て関連マスタ!$I$26:$M$28,4,FALSE),0),
AND(U161&gt;=19,U161&lt;=20,入力項目!$S$16&lt;&gt;"高専"),IFERROR(VLOOKUP(入力項目!$S$17,子育て関連マスタ!$I$32:$M$37,4,FALSE),0),
AND(U161&gt;=21,U161&lt;=22,入力項目!$S$16="高専"),IFERROR(VLOOKUP(入力項目!$S$17,子育て関連マスタ!$I$32:$M$34,4,FALSE),0),
AND(U161&gt;=21,U161&lt;=22,入力項目!$S$16&lt;&gt;"高専"),IFERROR(VLOOKUP(入力項目!$S$17,子育て関連マスタ!$I$32:$M$34,4,FALSE),0),
U161&gt;=23,0
) +
IF($D161=4,
  IFERROR(_xlfn.IFS(
  U161&lt;=入力項目!$S$11,0,
  AND(U161=入力項目!$S$11),IFERROR(VLOOKUP(入力項目!$S$12,子育て関連マスタ!$I$4:$M$5,2,FALSE),0),
  AND(U161=4),IFERROR(VLOOKUP(入力項目!$S$13,子育て関連マスタ!$I$9:$M$12,2,FALSE),0),
  AND(U161=7),IFERROR(VLOOKUP(入力項目!$S$14,子育て関連マスタ!$I$16:$M$17,2,FALSE),0),
  AND(U161=13),IFERROR(VLOOKUP(入力項目!$S$15,子育て関連マスタ!$I$21:$M$22,2,FALSE),0),
  AND(U161=16),IFERROR(VLOOKUP(入力項目!$S$16,子育て関連マスタ!$I$26:$M$28,2,FALSE),0),
  AND(U161=19,入力項目!$S$16&lt;&gt;"高専"),IFERROR(VLOOKUP(入力項目!$S$17,子育て関連マスタ!$I$32:$M$37,2,FALSE),0),
  AND(U161=21,入力項目!$S$16="高専"),IFERROR(VLOOKUP(入力項目!$S$17,子育て関連マスタ!$I$32:$M$37,2,FALSE),0),
  U161&gt;=22,0
  ),0),0
) +
IF(AND(U161&gt;=1,U161&lt;=15),IF($D161=入力項目!$S$8,入力項目!$S$3,0),0) +
IF(AND(U161&gt;=1,U161&lt;=15),IF($D161=5,入力項目!$S$4,0),0) +
IF(AND(U161&gt;=1,U161&lt;=15),IF($D161=12,入力項目!$S$5,0),0) +
IF(AND(入力項目!$S$7=$A161,入力項目!$S$8=$D161),子育て関連マスタ!$C$14,0) +
IFERROR(IF(AND(YEAR(EDATE(DATE(入力項目!$S$7,入力項目!$S$8,1),1))=$A161,MONTH(EDATE(DATE(入力項目!$S$7,入力項目!$S$8,1),1))=$D161),子育て関連マスタ!$C$15,0),0) +
IF(AND(OR(U161=3,U161=5,U161=7),$D161=11),子育て関連マスタ!$C$17,0) +
IF(AND(U161=20,$D161=1),子育て関連マスタ!$C$18,0) +
IF(AND(U161=20,$D161=1),
IFERROR(_xlfn.IFS(
入力項目!$S$10="男",子育て関連マスタ!$C$18,
入力項目!$S$10="女",子育て関連マスタ!$C$19
),0),0
) +
IF(AND(U161&gt;=入力項目!$S$18,U161&lt;=入力項目!$S$19),入力項目!$S$20,0) +
IF(AND(U161&gt;=入力項目!$S$21,U161&lt;=入力項目!$S$22),入力項目!$S$23,0) +
IF(AND(U161&gt;=入力項目!$S$24,U161&lt;=入力項目!$S$25),入力項目!$S$26,0)
)</f>
        <v>0</v>
      </c>
      <c r="AJ161" s="10">
        <f ca="1">-VLOOKUP($D161,月別収支!$A$2:$H$13,7,FALSE)</f>
        <v>-20000</v>
      </c>
    </row>
    <row r="162" spans="1:36" x14ac:dyDescent="0.4">
      <c r="A162">
        <f t="shared" ca="1" si="37"/>
        <v>2037</v>
      </c>
      <c r="B162">
        <f t="shared" ca="1" si="44"/>
        <v>2037</v>
      </c>
      <c r="C162">
        <f t="shared" ca="1" si="45"/>
        <v>13</v>
      </c>
      <c r="D162">
        <f t="shared" ca="1" si="38"/>
        <v>12</v>
      </c>
      <c r="E162" t="str">
        <f t="shared" ca="1" si="39"/>
        <v>2037年12月</v>
      </c>
      <c r="F162">
        <f ca="1">IF(OR(入力項目!$N$5&lt;$A162,AND(入力項目!$N$5=$A162,入力項目!$N$6&lt;$D162)),IF(F161=0,1,IF(G162=12,F161+1,F161)),0)</f>
        <v>13</v>
      </c>
      <c r="G162">
        <f ca="1">IF(OR(入力項目!$N$5&lt;$A162,AND(入力項目!$N$5=$A162,入力項目!$N$6&lt;$D162)),IF(G161=12,1,G161+1),0)</f>
        <v>2</v>
      </c>
      <c r="H162" t="str">
        <f t="shared" ca="1" si="40"/>
        <v>13_2</v>
      </c>
      <c r="I162">
        <f ca="1">IF(
  IFERROR(AND($C162&gt;0,MOD($C162,入力項目!$N$22)=0,$D162=入力項目!$N$23), FALSE),
  1,
  IF(
    AND(I161&gt;0,J161=12),
    IF(I161=入力項目!$N$28, 0, I161+1),
    I161
  )
)</f>
        <v>0</v>
      </c>
      <c r="J162">
        <f ca="1">IF($D162=入力項目!$N$23,1,IFERROR(J161+1,1))</f>
        <v>7</v>
      </c>
      <c r="K162" t="str">
        <f t="shared" ca="1" si="41"/>
        <v>0_7</v>
      </c>
      <c r="L162">
        <f ca="1">L161+IF(入力項目!$D$4=$D162,1,0)</f>
        <v>42</v>
      </c>
      <c r="M162" t="str">
        <f t="shared" ca="1" si="42"/>
        <v>42歳</v>
      </c>
      <c r="N162">
        <f t="shared" ca="1" si="46"/>
        <v>42</v>
      </c>
      <c r="O162" t="str">
        <f t="shared" ca="1" si="43"/>
        <v>42歳</v>
      </c>
      <c r="P162">
        <f t="shared" ca="1" si="47"/>
        <v>17</v>
      </c>
      <c r="Q162">
        <f t="shared" ca="1" si="48"/>
        <v>15</v>
      </c>
      <c r="R162">
        <f t="shared" ca="1" si="49"/>
        <v>2038</v>
      </c>
      <c r="S162">
        <f t="shared" ca="1" si="50"/>
        <v>2038</v>
      </c>
      <c r="T162">
        <f t="shared" ca="1" si="51"/>
        <v>2038</v>
      </c>
      <c r="U162">
        <f t="shared" ca="1" si="52"/>
        <v>2038</v>
      </c>
      <c r="V162" s="10">
        <f t="shared" ca="1" si="53"/>
        <v>17890435</v>
      </c>
      <c r="W162" s="10">
        <f ca="1">IF($L162&lt;その他マスタ!$B$1,VLOOKUP($D162,月別収支!$A$2:$H$13,2,FALSE),その他マスタ!$B$3)+IF(AND($L162=その他マスタ!$B$1,入力項目!$I$9="あり",$D162=入力項目!$D$4),その他マスタ!$B$2,0)</f>
        <v>1100000</v>
      </c>
      <c r="X162" s="10">
        <f ca="1">-IF(入力項目!$K$5=TRUE,
IF($F162+$G162&lt;3,VLOOKUP($D162,月別収支!$A$2:$H$13,8,FALSE),0)+IFERROR(VLOOKUP($H162,住宅ローン計算!C:P,13,FALSE),0)+IF($F162&gt;1,IF(OR($G162=3,$G162=6,$G162=9,$G162=12),ROUNDUP(入力項目!$N$18/4,0),0),0),
VLOOKUP($D162,月別収支!$A$2:$H$13,8,FALSE))</f>
        <v>-191500</v>
      </c>
      <c r="Y162" s="10">
        <f ca="1">-VLOOKUP($D162,月別収支!$A$2:$H$13,3,FALSE)</f>
        <v>-75000</v>
      </c>
      <c r="Z162" s="10">
        <f ca="1">-VLOOKUP($D162,月別収支!$A$2:$H$13,4,FALSE)</f>
        <v>-27000</v>
      </c>
      <c r="AA162" s="10">
        <f ca="1">-VLOOKUP($D162,月別収支!$A$2:$H$13,6,FALSE)</f>
        <v>-10000</v>
      </c>
      <c r="AB162" s="10">
        <f ca="1">-(
VLOOKUP($D162,月別収支!$A$2:$H$13,5,FALSE)+IF(AND(入力項目!$I$27&lt;=$A162,ISEVEN($A162-入力項目!$I$27),入力項目!$I$28=$D162),入力項目!$I$26,0)
+IF(入力項目!$K$26=TRUE,
IFERROR(VLOOKUP($K162,マイカーローン計算!C:P,13,FALSE),0),
IFERROR(
  IF(AND($C162&gt;0,MOD($C162,入力項目!$N$22)=0,$D162=入力項目!$N$23),入力項目!$N$24,0),
 0
)
)
)</f>
        <v>-20000</v>
      </c>
      <c r="AC162" s="10">
        <f ca="1">-IF($A162&lt;入力項目!$N$33,入力項目!$N$35,IF(AND($A162=入力項目!$N$33,$D162&lt;=入力項目!$N$34),入力項目!$N$35,0))</f>
        <v>0</v>
      </c>
      <c r="AD162">
        <f ca="1">-(
_xlfn.IFS(
P162&lt;=入力項目!$S$11,0,
AND(P162&gt;=入力項目!$S$11+1,P162&lt;=3),IFERROR(VLOOKUP(入力項目!$S$12,子育て関連マスタ!$I$4:$M$5,4,FALSE),0),
AND(P162&gt;=4,P162&lt;=6),IFERROR(VLOOKUP(入力項目!$S$13,子育て関連マスタ!$I$9:$M$12,4,FALSE),0),
AND(P162&gt;=7,P162&lt;=12),IFERROR(VLOOKUP(入力項目!$S$14,子育て関連マスタ!$I$16:$M$17,4,FALSE),0),
AND(P162&gt;=13,P162&lt;=15),IFERROR(VLOOKUP(入力項目!$S$15,子育て関連マスタ!$I$21:$M$22,4,FALSE),0),
AND(P162&gt;=16,P162&lt;=18),IFERROR(VLOOKUP(入力項目!$S$16,子育て関連マスタ!$I$26:$M$28,4,FALSE),0),
AND(P162&gt;=19,P162&lt;=20,入力項目!$S$16="高専"),IFERROR(VLOOKUP(入力項目!$S$16,子育て関連マスタ!$I$26:$M$28,4,FALSE),0),
AND(P162&gt;=19,P162&lt;=20,入力項目!$S$16&lt;&gt;"高専"),IFERROR(VLOOKUP(入力項目!$S$17,子育て関連マスタ!$I$32:$M$37,4,FALSE),0),
AND(P162&gt;=21,P162&lt;=22,入力項目!$S$16="高専"),IFERROR(VLOOKUP(入力項目!$S$17,子育て関連マスタ!$I$32:$M$34,4,FALSE),0),
AND(P162&gt;=21,P162&lt;=22,入力項目!$S$16&lt;&gt;"高専"),IFERROR(VLOOKUP(入力項目!$S$17,子育て関連マスタ!$I$32:$M$34,4,FALSE),0),
P162&gt;=23,0
) +
IF($D162=4,
  IFERROR(_xlfn.IFS(
  P162&lt;=入力項目!$S$11,0,
  AND(P162=入力項目!$S$11),IFERROR(VLOOKUP(入力項目!$S$12,子育て関連マスタ!$I$4:$M$5,2,FALSE),0),
  AND(P162=4),IFERROR(VLOOKUP(入力項目!$S$13,子育て関連マスタ!$I$9:$M$12,2,FALSE),0),
  AND(P162=7),IFERROR(VLOOKUP(入力項目!$S$14,子育て関連マスタ!$I$16:$M$17,2,FALSE),0),
  AND(P162=13),IFERROR(VLOOKUP(入力項目!$S$15,子育て関連マスタ!$I$21:$M$22,2,FALSE),0),
  AND(P162=16),IFERROR(VLOOKUP(入力項目!$S$16,子育て関連マスタ!$I$26:$M$28,2,FALSE),0),
  AND(P162=19,入力項目!$S$16&lt;&gt;"高専"),IFERROR(VLOOKUP(入力項目!$S$17,子育て関連マスタ!$I$32:$M$37,2,FALSE),0),
  AND(P162=21,入力項目!$S$16="高専"),IFERROR(VLOOKUP(入力項目!$S$17,子育て関連マスタ!$I$32:$M$37,2,FALSE),0),
  P162&gt;=22,0
  ),0),0
) +
IF(AND(P162&gt;=1,P162&lt;=15),IF($D162=入力項目!$S$8,入力項目!$S$3,0),0) +
IF(AND(P162&gt;=1,P162&lt;=15),IF($D162=5,入力項目!$S$4,0),0) +
IF(AND(P162&gt;=1,P162&lt;=15),IF($D162=12,入力項目!$S$5,0),0) +
IF(AND(入力項目!$S$7=$A162,入力項目!$S$8=$D162),子育て関連マスタ!$C$14,0) +
IFERROR(IF(AND(YEAR(EDATE(DATE(入力項目!$S$7,入力項目!$S$8,1),1))=$A162,MONTH(EDATE(DATE(入力項目!$S$7,入力項目!$S$8,1),1))=$D162),子育て関連マスタ!$C$15,0),0) +
IF(AND(OR(P162=3,P162=5,P162=7),$D162=11),子育て関連マスタ!$C$17,0) +
IF(AND(P162=20,$D162=1),子育て関連マスタ!$C$18,0) +
IF(AND(P162=20,$D162=1),
IFERROR(_xlfn.IFS(
入力項目!$S$10="男",子育て関連マスタ!$C$18,
入力項目!$S$10="女",子育て関連マスタ!$C$19
),0),0
) +
IF(AND(P162&gt;=入力項目!$S$18,P162&lt;=入力項目!$S$19),入力項目!$S$20,0) +
IF(AND(P162&gt;=入力項目!$S$21,P162&lt;=入力項目!$S$22),入力項目!$S$23,0) +
IF(AND(P162&gt;=入力項目!$S$24,P162&lt;=入力項目!$S$25),入力項目!$S$26,0)
)</f>
        <v>-45000</v>
      </c>
      <c r="AE162">
        <f ca="1">-(
_xlfn.IFS(
Q162&lt;=入力項目!$S$11,0,
AND(Q162&gt;=入力項目!$S$11+1,Q162&lt;=3),IFERROR(VLOOKUP(入力項目!$S$12,子育て関連マスタ!$I$4:$M$5,4,FALSE),0),
AND(Q162&gt;=4,Q162&lt;=6),IFERROR(VLOOKUP(入力項目!$S$13,子育て関連マスタ!$I$9:$M$12,4,FALSE),0),
AND(Q162&gt;=7,Q162&lt;=12),IFERROR(VLOOKUP(入力項目!$S$14,子育て関連マスタ!$I$16:$M$17,4,FALSE),0),
AND(Q162&gt;=13,Q162&lt;=15),IFERROR(VLOOKUP(入力項目!$S$15,子育て関連マスタ!$I$21:$M$22,4,FALSE),0),
AND(Q162&gt;=16,Q162&lt;=18),IFERROR(VLOOKUP(入力項目!$S$16,子育て関連マスタ!$I$26:$M$28,4,FALSE),0),
AND(Q162&gt;=19,Q162&lt;=20,入力項目!$S$16="高専"),IFERROR(VLOOKUP(入力項目!$S$16,子育て関連マスタ!$I$26:$M$28,4,FALSE),0),
AND(Q162&gt;=19,Q162&lt;=20,入力項目!$S$16&lt;&gt;"高専"),IFERROR(VLOOKUP(入力項目!$S$17,子育て関連マスタ!$I$32:$M$37,4,FALSE),0),
AND(Q162&gt;=21,Q162&lt;=22,入力項目!$S$16="高専"),IFERROR(VLOOKUP(入力項目!$S$17,子育て関連マスタ!$I$32:$M$34,4,FALSE),0),
AND(Q162&gt;=21,Q162&lt;=22,入力項目!$S$16&lt;&gt;"高専"),IFERROR(VLOOKUP(入力項目!$S$17,子育て関連マスタ!$I$32:$M$34,4,FALSE),0),
Q162&gt;=23,0
) +
IF($D162=4,
  IFERROR(_xlfn.IFS(
  Q162&lt;=入力項目!$S$11,0,
  AND(Q162=入力項目!$S$11),IFERROR(VLOOKUP(入力項目!$S$12,子育て関連マスタ!$I$4:$M$5,2,FALSE),0),
  AND(Q162=4),IFERROR(VLOOKUP(入力項目!$S$13,子育て関連マスタ!$I$9:$M$12,2,FALSE),0),
  AND(Q162=7),IFERROR(VLOOKUP(入力項目!$S$14,子育て関連マスタ!$I$16:$M$17,2,FALSE),0),
  AND(Q162=13),IFERROR(VLOOKUP(入力項目!$S$15,子育て関連マスタ!$I$21:$M$22,2,FALSE),0),
  AND(Q162=16),IFERROR(VLOOKUP(入力項目!$S$16,子育て関連マスタ!$I$26:$M$28,2,FALSE),0),
  AND(Q162=19,入力項目!$S$16&lt;&gt;"高専"),IFERROR(VLOOKUP(入力項目!$S$17,子育て関連マスタ!$I$32:$M$37,2,FALSE),0),
  AND(Q162=21,入力項目!$S$16="高専"),IFERROR(VLOOKUP(入力項目!$S$17,子育て関連マスタ!$I$32:$M$37,2,FALSE),0),
  Q162&gt;=22,0
  ),0),0
) +
IF(AND(Q162&gt;=1,Q162&lt;=15),IF($D162=入力項目!$S$8,入力項目!$S$3,0),0) +
IF(AND(Q162&gt;=1,Q162&lt;=15),IF($D162=5,入力項目!$S$4,0),0) +
IF(AND(Q162&gt;=1,Q162&lt;=15),IF($D162=12,入力項目!$S$5,0),0) +
IF(AND(入力項目!$S$7=$A162,入力項目!$S$8=$D162),子育て関連マスタ!$C$14,0) +
IFERROR(IF(AND(YEAR(EDATE(DATE(入力項目!$S$7,入力項目!$S$8,1),1))=$A162,MONTH(EDATE(DATE(入力項目!$S$7,入力項目!$S$8,1),1))=$D162),子育て関連マスタ!$C$15,0),0) +
IF(AND(OR(Q162=3,Q162=5,Q162=7),$D162=11),子育て関連マスタ!$C$17,0) +
IF(AND(Q162=20,$D162=1),子育て関連マスタ!$C$18,0) +
IF(AND(Q162=20,$D162=1),
IFERROR(_xlfn.IFS(
入力項目!$S$10="男",子育て関連マスタ!$C$18,
入力項目!$S$10="女",子育て関連マスタ!$C$19
),0),0
) +
IF(AND(Q162&gt;=入力項目!$S$18,Q162&lt;=入力項目!$S$19),入力項目!$S$20,0) +
IF(AND(Q162&gt;=入力項目!$S$21,Q162&lt;=入力項目!$S$22),入力項目!$S$23,0) +
IF(AND(Q162&gt;=入力項目!$S$24,Q162&lt;=入力項目!$S$25),入力項目!$S$26,0)
)</f>
        <v>-55000</v>
      </c>
      <c r="AF162">
        <f ca="1">-(
_xlfn.IFS(
R162&lt;=入力項目!$S$11,0,
AND(R162&gt;=入力項目!$S$11+1,R162&lt;=3),IFERROR(VLOOKUP(入力項目!$S$12,子育て関連マスタ!$I$4:$M$5,4,FALSE),0),
AND(R162&gt;=4,R162&lt;=6),IFERROR(VLOOKUP(入力項目!$S$13,子育て関連マスタ!$I$9:$M$12,4,FALSE),0),
AND(R162&gt;=7,R162&lt;=12),IFERROR(VLOOKUP(入力項目!$S$14,子育て関連マスタ!$I$16:$M$17,4,FALSE),0),
AND(R162&gt;=13,R162&lt;=15),IFERROR(VLOOKUP(入力項目!$S$15,子育て関連マスタ!$I$21:$M$22,4,FALSE),0),
AND(R162&gt;=16,R162&lt;=18),IFERROR(VLOOKUP(入力項目!$S$16,子育て関連マスタ!$I$26:$M$28,4,FALSE),0),
AND(R162&gt;=19,R162&lt;=20,入力項目!$S$16="高専"),IFERROR(VLOOKUP(入力項目!$S$16,子育て関連マスタ!$I$26:$M$28,4,FALSE),0),
AND(R162&gt;=19,R162&lt;=20,入力項目!$S$16&lt;&gt;"高専"),IFERROR(VLOOKUP(入力項目!$S$17,子育て関連マスタ!$I$32:$M$37,4,FALSE),0),
AND(R162&gt;=21,R162&lt;=22,入力項目!$S$16="高専"),IFERROR(VLOOKUP(入力項目!$S$17,子育て関連マスタ!$I$32:$M$34,4,FALSE),0),
AND(R162&gt;=21,R162&lt;=22,入力項目!$S$16&lt;&gt;"高専"),IFERROR(VLOOKUP(入力項目!$S$17,子育て関連マスタ!$I$32:$M$34,4,FALSE),0),
R162&gt;=23,0
) +
IF($D162=4,
  IFERROR(_xlfn.IFS(
  R162&lt;=入力項目!$S$11,0,
  AND(R162=入力項目!$S$11),IFERROR(VLOOKUP(入力項目!$S$12,子育て関連マスタ!$I$4:$M$5,2,FALSE),0),
  AND(R162=4),IFERROR(VLOOKUP(入力項目!$S$13,子育て関連マスタ!$I$9:$M$12,2,FALSE),0),
  AND(R162=7),IFERROR(VLOOKUP(入力項目!$S$14,子育て関連マスタ!$I$16:$M$17,2,FALSE),0),
  AND(R162=13),IFERROR(VLOOKUP(入力項目!$S$15,子育て関連マスタ!$I$21:$M$22,2,FALSE),0),
  AND(R162=16),IFERROR(VLOOKUP(入力項目!$S$16,子育て関連マスタ!$I$26:$M$28,2,FALSE),0),
  AND(R162=19,入力項目!$S$16&lt;&gt;"高専"),IFERROR(VLOOKUP(入力項目!$S$17,子育て関連マスタ!$I$32:$M$37,2,FALSE),0),
  AND(R162=21,入力項目!$S$16="高専"),IFERROR(VLOOKUP(入力項目!$S$17,子育て関連マスタ!$I$32:$M$37,2,FALSE),0),
  R162&gt;=22,0
  ),0),0
) +
IF(AND(R162&gt;=1,R162&lt;=15),IF($D162=入力項目!$S$8,入力項目!$S$3,0),0) +
IF(AND(R162&gt;=1,R162&lt;=15),IF($D162=5,入力項目!$S$4,0),0) +
IF(AND(R162&gt;=1,R162&lt;=15),IF($D162=12,入力項目!$S$5,0),0) +
IF(AND(入力項目!$S$7=$A162,入力項目!$S$8=$D162),子育て関連マスタ!$C$14,0) +
IFERROR(IF(AND(YEAR(EDATE(DATE(入力項目!$S$7,入力項目!$S$8,1),1))=$A162,MONTH(EDATE(DATE(入力項目!$S$7,入力項目!$S$8,1),1))=$D162),子育て関連マスタ!$C$15,0),0) +
IF(AND(OR(R162=3,R162=5,R162=7),$D162=11),子育て関連マスタ!$C$17,0) +
IF(AND(R162=20,$D162=1),子育て関連マスタ!$C$18,0) +
IF(AND(R162=20,$D162=1),
IFERROR(_xlfn.IFS(
入力項目!$S$10="男",子育て関連マスタ!$C$18,
入力項目!$S$10="女",子育て関連マスタ!$C$19
),0),0
) +
IF(AND(R162&gt;=入力項目!$S$18,R162&lt;=入力項目!$S$19),入力項目!$S$20,0) +
IF(AND(R162&gt;=入力項目!$S$21,R162&lt;=入力項目!$S$22),入力項目!$S$23,0) +
IF(AND(R162&gt;=入力項目!$S$24,R162&lt;=入力項目!$S$25),入力項目!$S$26,0)
)</f>
        <v>0</v>
      </c>
      <c r="AG162">
        <f ca="1">-(
_xlfn.IFS(
S162&lt;=入力項目!$S$11,0,
AND(S162&gt;=入力項目!$S$11+1,S162&lt;=3),IFERROR(VLOOKUP(入力項目!$S$12,子育て関連マスタ!$I$4:$M$5,4,FALSE),0),
AND(S162&gt;=4,S162&lt;=6),IFERROR(VLOOKUP(入力項目!$S$13,子育て関連マスタ!$I$9:$M$12,4,FALSE),0),
AND(S162&gt;=7,S162&lt;=12),IFERROR(VLOOKUP(入力項目!$S$14,子育て関連マスタ!$I$16:$M$17,4,FALSE),0),
AND(S162&gt;=13,S162&lt;=15),IFERROR(VLOOKUP(入力項目!$S$15,子育て関連マスタ!$I$21:$M$22,4,FALSE),0),
AND(S162&gt;=16,S162&lt;=18),IFERROR(VLOOKUP(入力項目!$S$16,子育て関連マスタ!$I$26:$M$28,4,FALSE),0),
AND(S162&gt;=19,S162&lt;=20,入力項目!$S$16="高専"),IFERROR(VLOOKUP(入力項目!$S$16,子育て関連マスタ!$I$26:$M$28,4,FALSE),0),
AND(S162&gt;=19,S162&lt;=20,入力項目!$S$16&lt;&gt;"高専"),IFERROR(VLOOKUP(入力項目!$S$17,子育て関連マスタ!$I$32:$M$37,4,FALSE),0),
AND(S162&gt;=21,S162&lt;=22,入力項目!$S$16="高専"),IFERROR(VLOOKUP(入力項目!$S$17,子育て関連マスタ!$I$32:$M$34,4,FALSE),0),
AND(S162&gt;=21,S162&lt;=22,入力項目!$S$16&lt;&gt;"高専"),IFERROR(VLOOKUP(入力項目!$S$17,子育て関連マスタ!$I$32:$M$34,4,FALSE),0),
S162&gt;=23,0
) +
IF($D162=4,
  IFERROR(_xlfn.IFS(
  S162&lt;=入力項目!$S$11,0,
  AND(S162=入力項目!$S$11),IFERROR(VLOOKUP(入力項目!$S$12,子育て関連マスタ!$I$4:$M$5,2,FALSE),0),
  AND(S162=4),IFERROR(VLOOKUP(入力項目!$S$13,子育て関連マスタ!$I$9:$M$12,2,FALSE),0),
  AND(S162=7),IFERROR(VLOOKUP(入力項目!$S$14,子育て関連マスタ!$I$16:$M$17,2,FALSE),0),
  AND(S162=13),IFERROR(VLOOKUP(入力項目!$S$15,子育て関連マスタ!$I$21:$M$22,2,FALSE),0),
  AND(S162=16),IFERROR(VLOOKUP(入力項目!$S$16,子育て関連マスタ!$I$26:$M$28,2,FALSE),0),
  AND(S162=19,入力項目!$S$16&lt;&gt;"高専"),IFERROR(VLOOKUP(入力項目!$S$17,子育て関連マスタ!$I$32:$M$37,2,FALSE),0),
  AND(S162=21,入力項目!$S$16="高専"),IFERROR(VLOOKUP(入力項目!$S$17,子育て関連マスタ!$I$32:$M$37,2,FALSE),0),
  S162&gt;=22,0
  ),0),0
) +
IF(AND(S162&gt;=1,S162&lt;=15),IF($D162=入力項目!$S$8,入力項目!$S$3,0),0) +
IF(AND(S162&gt;=1,S162&lt;=15),IF($D162=5,入力項目!$S$4,0),0) +
IF(AND(S162&gt;=1,S162&lt;=15),IF($D162=12,入力項目!$S$5,0),0) +
IF(AND(入力項目!$S$7=$A162,入力項目!$S$8=$D162),子育て関連マスタ!$C$14,0) +
IFERROR(IF(AND(YEAR(EDATE(DATE(入力項目!$S$7,入力項目!$S$8,1),1))=$A162,MONTH(EDATE(DATE(入力項目!$S$7,入力項目!$S$8,1),1))=$D162),子育て関連マスタ!$C$15,0),0) +
IF(AND(OR(S162=3,S162=5,S162=7),$D162=11),子育て関連マスタ!$C$17,0) +
IF(AND(S162=20,$D162=1),子育て関連マスタ!$C$18,0) +
IF(AND(S162=20,$D162=1),
IFERROR(_xlfn.IFS(
入力項目!$S$10="男",子育て関連マスタ!$C$18,
入力項目!$S$10="女",子育て関連マスタ!$C$19
),0),0
) +
IF(AND(S162&gt;=入力項目!$S$18,S162&lt;=入力項目!$S$19),入力項目!$S$20,0) +
IF(AND(S162&gt;=入力項目!$S$21,S162&lt;=入力項目!$S$22),入力項目!$S$23,0) +
IF(AND(S162&gt;=入力項目!$S$24,S162&lt;=入力項目!$S$25),入力項目!$S$26,0)
)</f>
        <v>0</v>
      </c>
      <c r="AH162">
        <f ca="1">-(
_xlfn.IFS(
T162&lt;=入力項目!$S$11,0,
AND(T162&gt;=入力項目!$S$11+1,T162&lt;=3),IFERROR(VLOOKUP(入力項目!$S$12,子育て関連マスタ!$I$4:$M$5,4,FALSE),0),
AND(T162&gt;=4,T162&lt;=6),IFERROR(VLOOKUP(入力項目!$S$13,子育て関連マスタ!$I$9:$M$12,4,FALSE),0),
AND(T162&gt;=7,T162&lt;=12),IFERROR(VLOOKUP(入力項目!$S$14,子育て関連マスタ!$I$16:$M$17,4,FALSE),0),
AND(T162&gt;=13,T162&lt;=15),IFERROR(VLOOKUP(入力項目!$S$15,子育て関連マスタ!$I$21:$M$22,4,FALSE),0),
AND(T162&gt;=16,T162&lt;=18),IFERROR(VLOOKUP(入力項目!$S$16,子育て関連マスタ!$I$26:$M$28,4,FALSE),0),
AND(T162&gt;=19,T162&lt;=20,入力項目!$S$16="高専"),IFERROR(VLOOKUP(入力項目!$S$16,子育て関連マスタ!$I$26:$M$28,4,FALSE),0),
AND(T162&gt;=19,T162&lt;=20,入力項目!$S$16&lt;&gt;"高専"),IFERROR(VLOOKUP(入力項目!$S$17,子育て関連マスタ!$I$32:$M$37,4,FALSE),0),
AND(T162&gt;=21,T162&lt;=22,入力項目!$S$16="高専"),IFERROR(VLOOKUP(入力項目!$S$17,子育て関連マスタ!$I$32:$M$34,4,FALSE),0),
AND(T162&gt;=21,T162&lt;=22,入力項目!$S$16&lt;&gt;"高専"),IFERROR(VLOOKUP(入力項目!$S$17,子育て関連マスタ!$I$32:$M$34,4,FALSE),0),
T162&gt;=23,0
) +
IF($D162=4,
  IFERROR(_xlfn.IFS(
  T162&lt;=入力項目!$S$11,0,
  AND(T162=入力項目!$S$11),IFERROR(VLOOKUP(入力項目!$S$12,子育て関連マスタ!$I$4:$M$5,2,FALSE),0),
  AND(T162=4),IFERROR(VLOOKUP(入力項目!$S$13,子育て関連マスタ!$I$9:$M$12,2,FALSE),0),
  AND(T162=7),IFERROR(VLOOKUP(入力項目!$S$14,子育て関連マスタ!$I$16:$M$17,2,FALSE),0),
  AND(T162=13),IFERROR(VLOOKUP(入力項目!$S$15,子育て関連マスタ!$I$21:$M$22,2,FALSE),0),
  AND(T162=16),IFERROR(VLOOKUP(入力項目!$S$16,子育て関連マスタ!$I$26:$M$28,2,FALSE),0),
  AND(T162=19,入力項目!$S$16&lt;&gt;"高専"),IFERROR(VLOOKUP(入力項目!$S$17,子育て関連マスタ!$I$32:$M$37,2,FALSE),0),
  AND(T162=21,入力項目!$S$16="高専"),IFERROR(VLOOKUP(入力項目!$S$17,子育て関連マスタ!$I$32:$M$37,2,FALSE),0),
  T162&gt;=22,0
  ),0),0
) +
IF(AND(T162&gt;=1,T162&lt;=15),IF($D162=入力項目!$S$8,入力項目!$S$3,0),0) +
IF(AND(T162&gt;=1,T162&lt;=15),IF($D162=5,入力項目!$S$4,0),0) +
IF(AND(T162&gt;=1,T162&lt;=15),IF($D162=12,入力項目!$S$5,0),0) +
IF(AND(入力項目!$S$7=$A162,入力項目!$S$8=$D162),子育て関連マスタ!$C$14,0) +
IFERROR(IF(AND(YEAR(EDATE(DATE(入力項目!$S$7,入力項目!$S$8,1),1))=$A162,MONTH(EDATE(DATE(入力項目!$S$7,入力項目!$S$8,1),1))=$D162),子育て関連マスタ!$C$15,0),0) +
IF(AND(OR(T162=3,T162=5,T162=7),$D162=11),子育て関連マスタ!$C$17,0) +
IF(AND(T162=20,$D162=1),子育て関連マスタ!$C$18,0) +
IF(AND(T162=20,$D162=1),
IFERROR(_xlfn.IFS(
入力項目!$S$10="男",子育て関連マスタ!$C$18,
入力項目!$S$10="女",子育て関連マスタ!$C$19
),0),0
) +
IF(AND(T162&gt;=入力項目!$S$18,T162&lt;=入力項目!$S$19),入力項目!$S$20,0) +
IF(AND(T162&gt;=入力項目!$S$21,T162&lt;=入力項目!$S$22),入力項目!$S$23,0) +
IF(AND(T162&gt;=入力項目!$S$24,T162&lt;=入力項目!$S$25),入力項目!$S$26,0)
)</f>
        <v>0</v>
      </c>
      <c r="AI162">
        <f ca="1">-(
_xlfn.IFS(
U162&lt;=入力項目!$S$11,0,
AND(U162&gt;=入力項目!$S$11+1,U162&lt;=3),IFERROR(VLOOKUP(入力項目!$S$12,子育て関連マスタ!$I$4:$M$5,4,FALSE),0),
AND(U162&gt;=4,U162&lt;=6),IFERROR(VLOOKUP(入力項目!$S$13,子育て関連マスタ!$I$9:$M$12,4,FALSE),0),
AND(U162&gt;=7,U162&lt;=12),IFERROR(VLOOKUP(入力項目!$S$14,子育て関連マスタ!$I$16:$M$17,4,FALSE),0),
AND(U162&gt;=13,U162&lt;=15),IFERROR(VLOOKUP(入力項目!$S$15,子育て関連マスタ!$I$21:$M$22,4,FALSE),0),
AND(U162&gt;=16,U162&lt;=18),IFERROR(VLOOKUP(入力項目!$S$16,子育て関連マスタ!$I$26:$M$28,4,FALSE),0),
AND(U162&gt;=19,U162&lt;=20,入力項目!$S$16="高専"),IFERROR(VLOOKUP(入力項目!$S$16,子育て関連マスタ!$I$26:$M$28,4,FALSE),0),
AND(U162&gt;=19,U162&lt;=20,入力項目!$S$16&lt;&gt;"高専"),IFERROR(VLOOKUP(入力項目!$S$17,子育て関連マスタ!$I$32:$M$37,4,FALSE),0),
AND(U162&gt;=21,U162&lt;=22,入力項目!$S$16="高専"),IFERROR(VLOOKUP(入力項目!$S$17,子育て関連マスタ!$I$32:$M$34,4,FALSE),0),
AND(U162&gt;=21,U162&lt;=22,入力項目!$S$16&lt;&gt;"高専"),IFERROR(VLOOKUP(入力項目!$S$17,子育て関連マスタ!$I$32:$M$34,4,FALSE),0),
U162&gt;=23,0
) +
IF($D162=4,
  IFERROR(_xlfn.IFS(
  U162&lt;=入力項目!$S$11,0,
  AND(U162=入力項目!$S$11),IFERROR(VLOOKUP(入力項目!$S$12,子育て関連マスタ!$I$4:$M$5,2,FALSE),0),
  AND(U162=4),IFERROR(VLOOKUP(入力項目!$S$13,子育て関連マスタ!$I$9:$M$12,2,FALSE),0),
  AND(U162=7),IFERROR(VLOOKUP(入力項目!$S$14,子育て関連マスタ!$I$16:$M$17,2,FALSE),0),
  AND(U162=13),IFERROR(VLOOKUP(入力項目!$S$15,子育て関連マスタ!$I$21:$M$22,2,FALSE),0),
  AND(U162=16),IFERROR(VLOOKUP(入力項目!$S$16,子育て関連マスタ!$I$26:$M$28,2,FALSE),0),
  AND(U162=19,入力項目!$S$16&lt;&gt;"高専"),IFERROR(VLOOKUP(入力項目!$S$17,子育て関連マスタ!$I$32:$M$37,2,FALSE),0),
  AND(U162=21,入力項目!$S$16="高専"),IFERROR(VLOOKUP(入力項目!$S$17,子育て関連マスタ!$I$32:$M$37,2,FALSE),0),
  U162&gt;=22,0
  ),0),0
) +
IF(AND(U162&gt;=1,U162&lt;=15),IF($D162=入力項目!$S$8,入力項目!$S$3,0),0) +
IF(AND(U162&gt;=1,U162&lt;=15),IF($D162=5,入力項目!$S$4,0),0) +
IF(AND(U162&gt;=1,U162&lt;=15),IF($D162=12,入力項目!$S$5,0),0) +
IF(AND(入力項目!$S$7=$A162,入力項目!$S$8=$D162),子育て関連マスタ!$C$14,0) +
IFERROR(IF(AND(YEAR(EDATE(DATE(入力項目!$S$7,入力項目!$S$8,1),1))=$A162,MONTH(EDATE(DATE(入力項目!$S$7,入力項目!$S$8,1),1))=$D162),子育て関連マスタ!$C$15,0),0) +
IF(AND(OR(U162=3,U162=5,U162=7),$D162=11),子育て関連マスタ!$C$17,0) +
IF(AND(U162=20,$D162=1),子育て関連マスタ!$C$18,0) +
IF(AND(U162=20,$D162=1),
IFERROR(_xlfn.IFS(
入力項目!$S$10="男",子育て関連マスタ!$C$18,
入力項目!$S$10="女",子育て関連マスタ!$C$19
),0),0
) +
IF(AND(U162&gt;=入力項目!$S$18,U162&lt;=入力項目!$S$19),入力項目!$S$20,0) +
IF(AND(U162&gt;=入力項目!$S$21,U162&lt;=入力項目!$S$22),入力項目!$S$23,0) +
IF(AND(U162&gt;=入力項目!$S$24,U162&lt;=入力項目!$S$25),入力項目!$S$26,0)
)</f>
        <v>0</v>
      </c>
      <c r="AJ162" s="10">
        <f ca="1">-VLOOKUP($D162,月別収支!$A$2:$H$13,7,FALSE)</f>
        <v>-20000</v>
      </c>
    </row>
    <row r="163" spans="1:36" x14ac:dyDescent="0.4">
      <c r="A163">
        <f t="shared" ca="1" si="37"/>
        <v>2038</v>
      </c>
      <c r="B163">
        <f t="shared" ca="1" si="44"/>
        <v>2037</v>
      </c>
      <c r="C163">
        <f t="shared" ca="1" si="45"/>
        <v>14</v>
      </c>
      <c r="D163">
        <f t="shared" ca="1" si="38"/>
        <v>1</v>
      </c>
      <c r="E163" t="str">
        <f t="shared" ca="1" si="39"/>
        <v>2038年1月</v>
      </c>
      <c r="F163">
        <f ca="1">IF(OR(入力項目!$N$5&lt;$A163,AND(入力項目!$N$5=$A163,入力項目!$N$6&lt;$D163)),IF(F162=0,1,IF(G163=12,F162+1,F162)),0)</f>
        <v>13</v>
      </c>
      <c r="G163">
        <f ca="1">IF(OR(入力項目!$N$5&lt;$A163,AND(入力項目!$N$5=$A163,入力項目!$N$6&lt;$D163)),IF(G162=12,1,G162+1),0)</f>
        <v>3</v>
      </c>
      <c r="H163" t="str">
        <f t="shared" ca="1" si="40"/>
        <v>13_3</v>
      </c>
      <c r="I163">
        <f ca="1">IF(
  IFERROR(AND($C163&gt;0,MOD($C163,入力項目!$N$22)=0,$D163=入力項目!$N$23), FALSE),
  1,
  IF(
    AND(I162&gt;0,J162=12),
    IF(I162=入力項目!$N$28, 0, I162+1),
    I162
  )
)</f>
        <v>0</v>
      </c>
      <c r="J163">
        <f ca="1">IF($D163=入力項目!$N$23,1,IFERROR(J162+1,1))</f>
        <v>8</v>
      </c>
      <c r="K163" t="str">
        <f t="shared" ca="1" si="41"/>
        <v>0_8</v>
      </c>
      <c r="L163">
        <f ca="1">L162+IF(入力項目!$D$4=$D163,1,0)</f>
        <v>42</v>
      </c>
      <c r="M163" t="str">
        <f t="shared" ca="1" si="42"/>
        <v>42歳</v>
      </c>
      <c r="N163">
        <f t="shared" ca="1" si="46"/>
        <v>43</v>
      </c>
      <c r="O163" t="str">
        <f t="shared" ca="1" si="43"/>
        <v>43歳</v>
      </c>
      <c r="P163">
        <f t="shared" ca="1" si="47"/>
        <v>17</v>
      </c>
      <c r="Q163">
        <f t="shared" ca="1" si="48"/>
        <v>15</v>
      </c>
      <c r="R163">
        <f t="shared" ca="1" si="49"/>
        <v>2038</v>
      </c>
      <c r="S163">
        <f t="shared" ca="1" si="50"/>
        <v>2038</v>
      </c>
      <c r="T163">
        <f t="shared" ca="1" si="51"/>
        <v>2038</v>
      </c>
      <c r="U163">
        <f t="shared" ca="1" si="52"/>
        <v>2038</v>
      </c>
      <c r="V163" s="10">
        <f t="shared" ca="1" si="53"/>
        <v>17857345</v>
      </c>
      <c r="W163" s="10">
        <f ca="1">IF($L163&lt;その他マスタ!$B$1,VLOOKUP($D163,月別収支!$A$2:$H$13,2,FALSE),その他マスタ!$B$3)+IF(AND($L163=その他マスタ!$B$1,入力項目!$I$9="あり",$D163=入力項目!$D$4),その他マスタ!$B$2,0)</f>
        <v>300000</v>
      </c>
      <c r="X163" s="10">
        <f ca="1">-IF(入力項目!$K$5=TRUE,
IF($F163+$G163&lt;3,VLOOKUP($D163,月別収支!$A$2:$H$13,8,FALSE),0)+IFERROR(VLOOKUP($H163,住宅ローン計算!C:P,13,FALSE),0)+IF($F163&gt;1,IF(OR($G163=3,$G163=6,$G163=9,$G163=12),ROUNDUP(入力項目!$N$18/4,0),0),0),
VLOOKUP($D163,月別収支!$A$2:$H$13,8,FALSE))</f>
        <v>-91090</v>
      </c>
      <c r="Y163" s="10">
        <f ca="1">-VLOOKUP($D163,月別収支!$A$2:$H$13,3,FALSE)</f>
        <v>-75000</v>
      </c>
      <c r="Z163" s="10">
        <f ca="1">-VLOOKUP($D163,月別収支!$A$2:$H$13,4,FALSE)</f>
        <v>-27000</v>
      </c>
      <c r="AA163" s="10">
        <f ca="1">-VLOOKUP($D163,月別収支!$A$2:$H$13,6,FALSE)</f>
        <v>-10000</v>
      </c>
      <c r="AB163" s="10">
        <f ca="1">-(
VLOOKUP($D163,月別収支!$A$2:$H$13,5,FALSE)+IF(AND(入力項目!$I$27&lt;=$A163,ISEVEN($A163-入力項目!$I$27),入力項目!$I$28=$D163),入力項目!$I$26,0)
+IF(入力項目!$K$26=TRUE,
IFERROR(VLOOKUP($K163,マイカーローン計算!C:P,13,FALSE),0),
IFERROR(
  IF(AND($C163&gt;0,MOD($C163,入力項目!$N$22)=0,$D163=入力項目!$N$23),入力項目!$N$24,0),
 0
)
)
)</f>
        <v>-20000</v>
      </c>
      <c r="AC163" s="10">
        <f ca="1">-IF($A163&lt;入力項目!$N$33,入力項目!$N$35,IF(AND($A163=入力項目!$N$33,$D163&lt;=入力項目!$N$34),入力項目!$N$35,0))</f>
        <v>0</v>
      </c>
      <c r="AD163">
        <f ca="1">-(
_xlfn.IFS(
P163&lt;=入力項目!$S$11,0,
AND(P163&gt;=入力項目!$S$11+1,P163&lt;=3),IFERROR(VLOOKUP(入力項目!$S$12,子育て関連マスタ!$I$4:$M$5,4,FALSE),0),
AND(P163&gt;=4,P163&lt;=6),IFERROR(VLOOKUP(入力項目!$S$13,子育て関連マスタ!$I$9:$M$12,4,FALSE),0),
AND(P163&gt;=7,P163&lt;=12),IFERROR(VLOOKUP(入力項目!$S$14,子育て関連マスタ!$I$16:$M$17,4,FALSE),0),
AND(P163&gt;=13,P163&lt;=15),IFERROR(VLOOKUP(入力項目!$S$15,子育て関連マスタ!$I$21:$M$22,4,FALSE),0),
AND(P163&gt;=16,P163&lt;=18),IFERROR(VLOOKUP(入力項目!$S$16,子育て関連マスタ!$I$26:$M$28,4,FALSE),0),
AND(P163&gt;=19,P163&lt;=20,入力項目!$S$16="高専"),IFERROR(VLOOKUP(入力項目!$S$16,子育て関連マスタ!$I$26:$M$28,4,FALSE),0),
AND(P163&gt;=19,P163&lt;=20,入力項目!$S$16&lt;&gt;"高専"),IFERROR(VLOOKUP(入力項目!$S$17,子育て関連マスタ!$I$32:$M$37,4,FALSE),0),
AND(P163&gt;=21,P163&lt;=22,入力項目!$S$16="高専"),IFERROR(VLOOKUP(入力項目!$S$17,子育て関連マスタ!$I$32:$M$34,4,FALSE),0),
AND(P163&gt;=21,P163&lt;=22,入力項目!$S$16&lt;&gt;"高専"),IFERROR(VLOOKUP(入力項目!$S$17,子育て関連マスタ!$I$32:$M$34,4,FALSE),0),
P163&gt;=23,0
) +
IF($D163=4,
  IFERROR(_xlfn.IFS(
  P163&lt;=入力項目!$S$11,0,
  AND(P163=入力項目!$S$11),IFERROR(VLOOKUP(入力項目!$S$12,子育て関連マスタ!$I$4:$M$5,2,FALSE),0),
  AND(P163=4),IFERROR(VLOOKUP(入力項目!$S$13,子育て関連マスタ!$I$9:$M$12,2,FALSE),0),
  AND(P163=7),IFERROR(VLOOKUP(入力項目!$S$14,子育て関連マスタ!$I$16:$M$17,2,FALSE),0),
  AND(P163=13),IFERROR(VLOOKUP(入力項目!$S$15,子育て関連マスタ!$I$21:$M$22,2,FALSE),0),
  AND(P163=16),IFERROR(VLOOKUP(入力項目!$S$16,子育て関連マスタ!$I$26:$M$28,2,FALSE),0),
  AND(P163=19,入力項目!$S$16&lt;&gt;"高専"),IFERROR(VLOOKUP(入力項目!$S$17,子育て関連マスタ!$I$32:$M$37,2,FALSE),0),
  AND(P163=21,入力項目!$S$16="高専"),IFERROR(VLOOKUP(入力項目!$S$17,子育て関連マスタ!$I$32:$M$37,2,FALSE),0),
  P163&gt;=22,0
  ),0),0
) +
IF(AND(P163&gt;=1,P163&lt;=15),IF($D163=入力項目!$S$8,入力項目!$S$3,0),0) +
IF(AND(P163&gt;=1,P163&lt;=15),IF($D163=5,入力項目!$S$4,0),0) +
IF(AND(P163&gt;=1,P163&lt;=15),IF($D163=12,入力項目!$S$5,0),0) +
IF(AND(入力項目!$S$7=$A163,入力項目!$S$8=$D163),子育て関連マスタ!$C$14,0) +
IFERROR(IF(AND(YEAR(EDATE(DATE(入力項目!$S$7,入力項目!$S$8,1),1))=$A163,MONTH(EDATE(DATE(入力項目!$S$7,入力項目!$S$8,1),1))=$D163),子育て関連マスタ!$C$15,0),0) +
IF(AND(OR(P163=3,P163=5,P163=7),$D163=11),子育て関連マスタ!$C$17,0) +
IF(AND(P163=20,$D163=1),子育て関連マスタ!$C$18,0) +
IF(AND(P163=20,$D163=1),
IFERROR(_xlfn.IFS(
入力項目!$S$10="男",子育て関連マスタ!$C$18,
入力項目!$S$10="女",子育て関連マスタ!$C$19
),0),0
) +
IF(AND(P163&gt;=入力項目!$S$18,P163&lt;=入力項目!$S$19),入力項目!$S$20,0) +
IF(AND(P163&gt;=入力項目!$S$21,P163&lt;=入力項目!$S$22),入力項目!$S$23,0) +
IF(AND(P163&gt;=入力項目!$S$24,P163&lt;=入力項目!$S$25),入力項目!$S$26,0)
)</f>
        <v>-45000</v>
      </c>
      <c r="AE163">
        <f ca="1">-(
_xlfn.IFS(
Q163&lt;=入力項目!$S$11,0,
AND(Q163&gt;=入力項目!$S$11+1,Q163&lt;=3),IFERROR(VLOOKUP(入力項目!$S$12,子育て関連マスタ!$I$4:$M$5,4,FALSE),0),
AND(Q163&gt;=4,Q163&lt;=6),IFERROR(VLOOKUP(入力項目!$S$13,子育て関連マスタ!$I$9:$M$12,4,FALSE),0),
AND(Q163&gt;=7,Q163&lt;=12),IFERROR(VLOOKUP(入力項目!$S$14,子育て関連マスタ!$I$16:$M$17,4,FALSE),0),
AND(Q163&gt;=13,Q163&lt;=15),IFERROR(VLOOKUP(入力項目!$S$15,子育て関連マスタ!$I$21:$M$22,4,FALSE),0),
AND(Q163&gt;=16,Q163&lt;=18),IFERROR(VLOOKUP(入力項目!$S$16,子育て関連マスタ!$I$26:$M$28,4,FALSE),0),
AND(Q163&gt;=19,Q163&lt;=20,入力項目!$S$16="高専"),IFERROR(VLOOKUP(入力項目!$S$16,子育て関連マスタ!$I$26:$M$28,4,FALSE),0),
AND(Q163&gt;=19,Q163&lt;=20,入力項目!$S$16&lt;&gt;"高専"),IFERROR(VLOOKUP(入力項目!$S$17,子育て関連マスタ!$I$32:$M$37,4,FALSE),0),
AND(Q163&gt;=21,Q163&lt;=22,入力項目!$S$16="高専"),IFERROR(VLOOKUP(入力項目!$S$17,子育て関連マスタ!$I$32:$M$34,4,FALSE),0),
AND(Q163&gt;=21,Q163&lt;=22,入力項目!$S$16&lt;&gt;"高専"),IFERROR(VLOOKUP(入力項目!$S$17,子育て関連マスタ!$I$32:$M$34,4,FALSE),0),
Q163&gt;=23,0
) +
IF($D163=4,
  IFERROR(_xlfn.IFS(
  Q163&lt;=入力項目!$S$11,0,
  AND(Q163=入力項目!$S$11),IFERROR(VLOOKUP(入力項目!$S$12,子育て関連マスタ!$I$4:$M$5,2,FALSE),0),
  AND(Q163=4),IFERROR(VLOOKUP(入力項目!$S$13,子育て関連マスタ!$I$9:$M$12,2,FALSE),0),
  AND(Q163=7),IFERROR(VLOOKUP(入力項目!$S$14,子育て関連マスタ!$I$16:$M$17,2,FALSE),0),
  AND(Q163=13),IFERROR(VLOOKUP(入力項目!$S$15,子育て関連マスタ!$I$21:$M$22,2,FALSE),0),
  AND(Q163=16),IFERROR(VLOOKUP(入力項目!$S$16,子育て関連マスタ!$I$26:$M$28,2,FALSE),0),
  AND(Q163=19,入力項目!$S$16&lt;&gt;"高専"),IFERROR(VLOOKUP(入力項目!$S$17,子育て関連マスタ!$I$32:$M$37,2,FALSE),0),
  AND(Q163=21,入力項目!$S$16="高専"),IFERROR(VLOOKUP(入力項目!$S$17,子育て関連マスタ!$I$32:$M$37,2,FALSE),0),
  Q163&gt;=22,0
  ),0),0
) +
IF(AND(Q163&gt;=1,Q163&lt;=15),IF($D163=入力項目!$S$8,入力項目!$S$3,0),0) +
IF(AND(Q163&gt;=1,Q163&lt;=15),IF($D163=5,入力項目!$S$4,0),0) +
IF(AND(Q163&gt;=1,Q163&lt;=15),IF($D163=12,入力項目!$S$5,0),0) +
IF(AND(入力項目!$S$7=$A163,入力項目!$S$8=$D163),子育て関連マスタ!$C$14,0) +
IFERROR(IF(AND(YEAR(EDATE(DATE(入力項目!$S$7,入力項目!$S$8,1),1))=$A163,MONTH(EDATE(DATE(入力項目!$S$7,入力項目!$S$8,1),1))=$D163),子育て関連マスタ!$C$15,0),0) +
IF(AND(OR(Q163=3,Q163=5,Q163=7),$D163=11),子育て関連マスタ!$C$17,0) +
IF(AND(Q163=20,$D163=1),子育て関連マスタ!$C$18,0) +
IF(AND(Q163=20,$D163=1),
IFERROR(_xlfn.IFS(
入力項目!$S$10="男",子育て関連マスタ!$C$18,
入力項目!$S$10="女",子育て関連マスタ!$C$19
),0),0
) +
IF(AND(Q163&gt;=入力項目!$S$18,Q163&lt;=入力項目!$S$19),入力項目!$S$20,0) +
IF(AND(Q163&gt;=入力項目!$S$21,Q163&lt;=入力項目!$S$22),入力項目!$S$23,0) +
IF(AND(Q163&gt;=入力項目!$S$24,Q163&lt;=入力項目!$S$25),入力項目!$S$26,0)
)</f>
        <v>-45000</v>
      </c>
      <c r="AF163">
        <f ca="1">-(
_xlfn.IFS(
R163&lt;=入力項目!$S$11,0,
AND(R163&gt;=入力項目!$S$11+1,R163&lt;=3),IFERROR(VLOOKUP(入力項目!$S$12,子育て関連マスタ!$I$4:$M$5,4,FALSE),0),
AND(R163&gt;=4,R163&lt;=6),IFERROR(VLOOKUP(入力項目!$S$13,子育て関連マスタ!$I$9:$M$12,4,FALSE),0),
AND(R163&gt;=7,R163&lt;=12),IFERROR(VLOOKUP(入力項目!$S$14,子育て関連マスタ!$I$16:$M$17,4,FALSE),0),
AND(R163&gt;=13,R163&lt;=15),IFERROR(VLOOKUP(入力項目!$S$15,子育て関連マスタ!$I$21:$M$22,4,FALSE),0),
AND(R163&gt;=16,R163&lt;=18),IFERROR(VLOOKUP(入力項目!$S$16,子育て関連マスタ!$I$26:$M$28,4,FALSE),0),
AND(R163&gt;=19,R163&lt;=20,入力項目!$S$16="高専"),IFERROR(VLOOKUP(入力項目!$S$16,子育て関連マスタ!$I$26:$M$28,4,FALSE),0),
AND(R163&gt;=19,R163&lt;=20,入力項目!$S$16&lt;&gt;"高専"),IFERROR(VLOOKUP(入力項目!$S$17,子育て関連マスタ!$I$32:$M$37,4,FALSE),0),
AND(R163&gt;=21,R163&lt;=22,入力項目!$S$16="高専"),IFERROR(VLOOKUP(入力項目!$S$17,子育て関連マスタ!$I$32:$M$34,4,FALSE),0),
AND(R163&gt;=21,R163&lt;=22,入力項目!$S$16&lt;&gt;"高専"),IFERROR(VLOOKUP(入力項目!$S$17,子育て関連マスタ!$I$32:$M$34,4,FALSE),0),
R163&gt;=23,0
) +
IF($D163=4,
  IFERROR(_xlfn.IFS(
  R163&lt;=入力項目!$S$11,0,
  AND(R163=入力項目!$S$11),IFERROR(VLOOKUP(入力項目!$S$12,子育て関連マスタ!$I$4:$M$5,2,FALSE),0),
  AND(R163=4),IFERROR(VLOOKUP(入力項目!$S$13,子育て関連マスタ!$I$9:$M$12,2,FALSE),0),
  AND(R163=7),IFERROR(VLOOKUP(入力項目!$S$14,子育て関連マスタ!$I$16:$M$17,2,FALSE),0),
  AND(R163=13),IFERROR(VLOOKUP(入力項目!$S$15,子育て関連マスタ!$I$21:$M$22,2,FALSE),0),
  AND(R163=16),IFERROR(VLOOKUP(入力項目!$S$16,子育て関連マスタ!$I$26:$M$28,2,FALSE),0),
  AND(R163=19,入力項目!$S$16&lt;&gt;"高専"),IFERROR(VLOOKUP(入力項目!$S$17,子育て関連マスタ!$I$32:$M$37,2,FALSE),0),
  AND(R163=21,入力項目!$S$16="高専"),IFERROR(VLOOKUP(入力項目!$S$17,子育て関連マスタ!$I$32:$M$37,2,FALSE),0),
  R163&gt;=22,0
  ),0),0
) +
IF(AND(R163&gt;=1,R163&lt;=15),IF($D163=入力項目!$S$8,入力項目!$S$3,0),0) +
IF(AND(R163&gt;=1,R163&lt;=15),IF($D163=5,入力項目!$S$4,0),0) +
IF(AND(R163&gt;=1,R163&lt;=15),IF($D163=12,入力項目!$S$5,0),0) +
IF(AND(入力項目!$S$7=$A163,入力項目!$S$8=$D163),子育て関連マスタ!$C$14,0) +
IFERROR(IF(AND(YEAR(EDATE(DATE(入力項目!$S$7,入力項目!$S$8,1),1))=$A163,MONTH(EDATE(DATE(入力項目!$S$7,入力項目!$S$8,1),1))=$D163),子育て関連マスタ!$C$15,0),0) +
IF(AND(OR(R163=3,R163=5,R163=7),$D163=11),子育て関連マスタ!$C$17,0) +
IF(AND(R163=20,$D163=1),子育て関連マスタ!$C$18,0) +
IF(AND(R163=20,$D163=1),
IFERROR(_xlfn.IFS(
入力項目!$S$10="男",子育て関連マスタ!$C$18,
入力項目!$S$10="女",子育て関連マスタ!$C$19
),0),0
) +
IF(AND(R163&gt;=入力項目!$S$18,R163&lt;=入力項目!$S$19),入力項目!$S$20,0) +
IF(AND(R163&gt;=入力項目!$S$21,R163&lt;=入力項目!$S$22),入力項目!$S$23,0) +
IF(AND(R163&gt;=入力項目!$S$24,R163&lt;=入力項目!$S$25),入力項目!$S$26,0)
)</f>
        <v>0</v>
      </c>
      <c r="AG163">
        <f ca="1">-(
_xlfn.IFS(
S163&lt;=入力項目!$S$11,0,
AND(S163&gt;=入力項目!$S$11+1,S163&lt;=3),IFERROR(VLOOKUP(入力項目!$S$12,子育て関連マスタ!$I$4:$M$5,4,FALSE),0),
AND(S163&gt;=4,S163&lt;=6),IFERROR(VLOOKUP(入力項目!$S$13,子育て関連マスタ!$I$9:$M$12,4,FALSE),0),
AND(S163&gt;=7,S163&lt;=12),IFERROR(VLOOKUP(入力項目!$S$14,子育て関連マスタ!$I$16:$M$17,4,FALSE),0),
AND(S163&gt;=13,S163&lt;=15),IFERROR(VLOOKUP(入力項目!$S$15,子育て関連マスタ!$I$21:$M$22,4,FALSE),0),
AND(S163&gt;=16,S163&lt;=18),IFERROR(VLOOKUP(入力項目!$S$16,子育て関連マスタ!$I$26:$M$28,4,FALSE),0),
AND(S163&gt;=19,S163&lt;=20,入力項目!$S$16="高専"),IFERROR(VLOOKUP(入力項目!$S$16,子育て関連マスタ!$I$26:$M$28,4,FALSE),0),
AND(S163&gt;=19,S163&lt;=20,入力項目!$S$16&lt;&gt;"高専"),IFERROR(VLOOKUP(入力項目!$S$17,子育て関連マスタ!$I$32:$M$37,4,FALSE),0),
AND(S163&gt;=21,S163&lt;=22,入力項目!$S$16="高専"),IFERROR(VLOOKUP(入力項目!$S$17,子育て関連マスタ!$I$32:$M$34,4,FALSE),0),
AND(S163&gt;=21,S163&lt;=22,入力項目!$S$16&lt;&gt;"高専"),IFERROR(VLOOKUP(入力項目!$S$17,子育て関連マスタ!$I$32:$M$34,4,FALSE),0),
S163&gt;=23,0
) +
IF($D163=4,
  IFERROR(_xlfn.IFS(
  S163&lt;=入力項目!$S$11,0,
  AND(S163=入力項目!$S$11),IFERROR(VLOOKUP(入力項目!$S$12,子育て関連マスタ!$I$4:$M$5,2,FALSE),0),
  AND(S163=4),IFERROR(VLOOKUP(入力項目!$S$13,子育て関連マスタ!$I$9:$M$12,2,FALSE),0),
  AND(S163=7),IFERROR(VLOOKUP(入力項目!$S$14,子育て関連マスタ!$I$16:$M$17,2,FALSE),0),
  AND(S163=13),IFERROR(VLOOKUP(入力項目!$S$15,子育て関連マスタ!$I$21:$M$22,2,FALSE),0),
  AND(S163=16),IFERROR(VLOOKUP(入力項目!$S$16,子育て関連マスタ!$I$26:$M$28,2,FALSE),0),
  AND(S163=19,入力項目!$S$16&lt;&gt;"高専"),IFERROR(VLOOKUP(入力項目!$S$17,子育て関連マスタ!$I$32:$M$37,2,FALSE),0),
  AND(S163=21,入力項目!$S$16="高専"),IFERROR(VLOOKUP(入力項目!$S$17,子育て関連マスタ!$I$32:$M$37,2,FALSE),0),
  S163&gt;=22,0
  ),0),0
) +
IF(AND(S163&gt;=1,S163&lt;=15),IF($D163=入力項目!$S$8,入力項目!$S$3,0),0) +
IF(AND(S163&gt;=1,S163&lt;=15),IF($D163=5,入力項目!$S$4,0),0) +
IF(AND(S163&gt;=1,S163&lt;=15),IF($D163=12,入力項目!$S$5,0),0) +
IF(AND(入力項目!$S$7=$A163,入力項目!$S$8=$D163),子育て関連マスタ!$C$14,0) +
IFERROR(IF(AND(YEAR(EDATE(DATE(入力項目!$S$7,入力項目!$S$8,1),1))=$A163,MONTH(EDATE(DATE(入力項目!$S$7,入力項目!$S$8,1),1))=$D163),子育て関連マスタ!$C$15,0),0) +
IF(AND(OR(S163=3,S163=5,S163=7),$D163=11),子育て関連マスタ!$C$17,0) +
IF(AND(S163=20,$D163=1),子育て関連マスタ!$C$18,0) +
IF(AND(S163=20,$D163=1),
IFERROR(_xlfn.IFS(
入力項目!$S$10="男",子育て関連マスタ!$C$18,
入力項目!$S$10="女",子育て関連マスタ!$C$19
),0),0
) +
IF(AND(S163&gt;=入力項目!$S$18,S163&lt;=入力項目!$S$19),入力項目!$S$20,0) +
IF(AND(S163&gt;=入力項目!$S$21,S163&lt;=入力項目!$S$22),入力項目!$S$23,0) +
IF(AND(S163&gt;=入力項目!$S$24,S163&lt;=入力項目!$S$25),入力項目!$S$26,0)
)</f>
        <v>0</v>
      </c>
      <c r="AH163">
        <f ca="1">-(
_xlfn.IFS(
T163&lt;=入力項目!$S$11,0,
AND(T163&gt;=入力項目!$S$11+1,T163&lt;=3),IFERROR(VLOOKUP(入力項目!$S$12,子育て関連マスタ!$I$4:$M$5,4,FALSE),0),
AND(T163&gt;=4,T163&lt;=6),IFERROR(VLOOKUP(入力項目!$S$13,子育て関連マスタ!$I$9:$M$12,4,FALSE),0),
AND(T163&gt;=7,T163&lt;=12),IFERROR(VLOOKUP(入力項目!$S$14,子育て関連マスタ!$I$16:$M$17,4,FALSE),0),
AND(T163&gt;=13,T163&lt;=15),IFERROR(VLOOKUP(入力項目!$S$15,子育て関連マスタ!$I$21:$M$22,4,FALSE),0),
AND(T163&gt;=16,T163&lt;=18),IFERROR(VLOOKUP(入力項目!$S$16,子育て関連マスタ!$I$26:$M$28,4,FALSE),0),
AND(T163&gt;=19,T163&lt;=20,入力項目!$S$16="高専"),IFERROR(VLOOKUP(入力項目!$S$16,子育て関連マスタ!$I$26:$M$28,4,FALSE),0),
AND(T163&gt;=19,T163&lt;=20,入力項目!$S$16&lt;&gt;"高専"),IFERROR(VLOOKUP(入力項目!$S$17,子育て関連マスタ!$I$32:$M$37,4,FALSE),0),
AND(T163&gt;=21,T163&lt;=22,入力項目!$S$16="高専"),IFERROR(VLOOKUP(入力項目!$S$17,子育て関連マスタ!$I$32:$M$34,4,FALSE),0),
AND(T163&gt;=21,T163&lt;=22,入力項目!$S$16&lt;&gt;"高専"),IFERROR(VLOOKUP(入力項目!$S$17,子育て関連マスタ!$I$32:$M$34,4,FALSE),0),
T163&gt;=23,0
) +
IF($D163=4,
  IFERROR(_xlfn.IFS(
  T163&lt;=入力項目!$S$11,0,
  AND(T163=入力項目!$S$11),IFERROR(VLOOKUP(入力項目!$S$12,子育て関連マスタ!$I$4:$M$5,2,FALSE),0),
  AND(T163=4),IFERROR(VLOOKUP(入力項目!$S$13,子育て関連マスタ!$I$9:$M$12,2,FALSE),0),
  AND(T163=7),IFERROR(VLOOKUP(入力項目!$S$14,子育て関連マスタ!$I$16:$M$17,2,FALSE),0),
  AND(T163=13),IFERROR(VLOOKUP(入力項目!$S$15,子育て関連マスタ!$I$21:$M$22,2,FALSE),0),
  AND(T163=16),IFERROR(VLOOKUP(入力項目!$S$16,子育て関連マスタ!$I$26:$M$28,2,FALSE),0),
  AND(T163=19,入力項目!$S$16&lt;&gt;"高専"),IFERROR(VLOOKUP(入力項目!$S$17,子育て関連マスタ!$I$32:$M$37,2,FALSE),0),
  AND(T163=21,入力項目!$S$16="高専"),IFERROR(VLOOKUP(入力項目!$S$17,子育て関連マスタ!$I$32:$M$37,2,FALSE),0),
  T163&gt;=22,0
  ),0),0
) +
IF(AND(T163&gt;=1,T163&lt;=15),IF($D163=入力項目!$S$8,入力項目!$S$3,0),0) +
IF(AND(T163&gt;=1,T163&lt;=15),IF($D163=5,入力項目!$S$4,0),0) +
IF(AND(T163&gt;=1,T163&lt;=15),IF($D163=12,入力項目!$S$5,0),0) +
IF(AND(入力項目!$S$7=$A163,入力項目!$S$8=$D163),子育て関連マスタ!$C$14,0) +
IFERROR(IF(AND(YEAR(EDATE(DATE(入力項目!$S$7,入力項目!$S$8,1),1))=$A163,MONTH(EDATE(DATE(入力項目!$S$7,入力項目!$S$8,1),1))=$D163),子育て関連マスタ!$C$15,0),0) +
IF(AND(OR(T163=3,T163=5,T163=7),$D163=11),子育て関連マスタ!$C$17,0) +
IF(AND(T163=20,$D163=1),子育て関連マスタ!$C$18,0) +
IF(AND(T163=20,$D163=1),
IFERROR(_xlfn.IFS(
入力項目!$S$10="男",子育て関連マスタ!$C$18,
入力項目!$S$10="女",子育て関連マスタ!$C$19
),0),0
) +
IF(AND(T163&gt;=入力項目!$S$18,T163&lt;=入力項目!$S$19),入力項目!$S$20,0) +
IF(AND(T163&gt;=入力項目!$S$21,T163&lt;=入力項目!$S$22),入力項目!$S$23,0) +
IF(AND(T163&gt;=入力項目!$S$24,T163&lt;=入力項目!$S$25),入力項目!$S$26,0)
)</f>
        <v>0</v>
      </c>
      <c r="AI163">
        <f ca="1">-(
_xlfn.IFS(
U163&lt;=入力項目!$S$11,0,
AND(U163&gt;=入力項目!$S$11+1,U163&lt;=3),IFERROR(VLOOKUP(入力項目!$S$12,子育て関連マスタ!$I$4:$M$5,4,FALSE),0),
AND(U163&gt;=4,U163&lt;=6),IFERROR(VLOOKUP(入力項目!$S$13,子育て関連マスタ!$I$9:$M$12,4,FALSE),0),
AND(U163&gt;=7,U163&lt;=12),IFERROR(VLOOKUP(入力項目!$S$14,子育て関連マスタ!$I$16:$M$17,4,FALSE),0),
AND(U163&gt;=13,U163&lt;=15),IFERROR(VLOOKUP(入力項目!$S$15,子育て関連マスタ!$I$21:$M$22,4,FALSE),0),
AND(U163&gt;=16,U163&lt;=18),IFERROR(VLOOKUP(入力項目!$S$16,子育て関連マスタ!$I$26:$M$28,4,FALSE),0),
AND(U163&gt;=19,U163&lt;=20,入力項目!$S$16="高専"),IFERROR(VLOOKUP(入力項目!$S$16,子育て関連マスタ!$I$26:$M$28,4,FALSE),0),
AND(U163&gt;=19,U163&lt;=20,入力項目!$S$16&lt;&gt;"高専"),IFERROR(VLOOKUP(入力項目!$S$17,子育て関連マスタ!$I$32:$M$37,4,FALSE),0),
AND(U163&gt;=21,U163&lt;=22,入力項目!$S$16="高専"),IFERROR(VLOOKUP(入力項目!$S$17,子育て関連マスタ!$I$32:$M$34,4,FALSE),0),
AND(U163&gt;=21,U163&lt;=22,入力項目!$S$16&lt;&gt;"高専"),IFERROR(VLOOKUP(入力項目!$S$17,子育て関連マスタ!$I$32:$M$34,4,FALSE),0),
U163&gt;=23,0
) +
IF($D163=4,
  IFERROR(_xlfn.IFS(
  U163&lt;=入力項目!$S$11,0,
  AND(U163=入力項目!$S$11),IFERROR(VLOOKUP(入力項目!$S$12,子育て関連マスタ!$I$4:$M$5,2,FALSE),0),
  AND(U163=4),IFERROR(VLOOKUP(入力項目!$S$13,子育て関連マスタ!$I$9:$M$12,2,FALSE),0),
  AND(U163=7),IFERROR(VLOOKUP(入力項目!$S$14,子育て関連マスタ!$I$16:$M$17,2,FALSE),0),
  AND(U163=13),IFERROR(VLOOKUP(入力項目!$S$15,子育て関連マスタ!$I$21:$M$22,2,FALSE),0),
  AND(U163=16),IFERROR(VLOOKUP(入力項目!$S$16,子育て関連マスタ!$I$26:$M$28,2,FALSE),0),
  AND(U163=19,入力項目!$S$16&lt;&gt;"高専"),IFERROR(VLOOKUP(入力項目!$S$17,子育て関連マスタ!$I$32:$M$37,2,FALSE),0),
  AND(U163=21,入力項目!$S$16="高専"),IFERROR(VLOOKUP(入力項目!$S$17,子育て関連マスタ!$I$32:$M$37,2,FALSE),0),
  U163&gt;=22,0
  ),0),0
) +
IF(AND(U163&gt;=1,U163&lt;=15),IF($D163=入力項目!$S$8,入力項目!$S$3,0),0) +
IF(AND(U163&gt;=1,U163&lt;=15),IF($D163=5,入力項目!$S$4,0),0) +
IF(AND(U163&gt;=1,U163&lt;=15),IF($D163=12,入力項目!$S$5,0),0) +
IF(AND(入力項目!$S$7=$A163,入力項目!$S$8=$D163),子育て関連マスタ!$C$14,0) +
IFERROR(IF(AND(YEAR(EDATE(DATE(入力項目!$S$7,入力項目!$S$8,1),1))=$A163,MONTH(EDATE(DATE(入力項目!$S$7,入力項目!$S$8,1),1))=$D163),子育て関連マスタ!$C$15,0),0) +
IF(AND(OR(U163=3,U163=5,U163=7),$D163=11),子育て関連マスタ!$C$17,0) +
IF(AND(U163=20,$D163=1),子育て関連マスタ!$C$18,0) +
IF(AND(U163=20,$D163=1),
IFERROR(_xlfn.IFS(
入力項目!$S$10="男",子育て関連マスタ!$C$18,
入力項目!$S$10="女",子育て関連マスタ!$C$19
),0),0
) +
IF(AND(U163&gt;=入力項目!$S$18,U163&lt;=入力項目!$S$19),入力項目!$S$20,0) +
IF(AND(U163&gt;=入力項目!$S$21,U163&lt;=入力項目!$S$22),入力項目!$S$23,0) +
IF(AND(U163&gt;=入力項目!$S$24,U163&lt;=入力項目!$S$25),入力項目!$S$26,0)
)</f>
        <v>0</v>
      </c>
      <c r="AJ163" s="10">
        <f ca="1">-VLOOKUP($D163,月別収支!$A$2:$H$13,7,FALSE)</f>
        <v>-20000</v>
      </c>
    </row>
    <row r="164" spans="1:36" x14ac:dyDescent="0.4">
      <c r="A164">
        <f t="shared" ca="1" si="37"/>
        <v>2038</v>
      </c>
      <c r="B164">
        <f t="shared" ca="1" si="44"/>
        <v>2037</v>
      </c>
      <c r="C164">
        <f t="shared" ca="1" si="45"/>
        <v>14</v>
      </c>
      <c r="D164">
        <f t="shared" ca="1" si="38"/>
        <v>2</v>
      </c>
      <c r="E164" t="str">
        <f t="shared" ca="1" si="39"/>
        <v>2038年2月</v>
      </c>
      <c r="F164">
        <f ca="1">IF(OR(入力項目!$N$5&lt;$A164,AND(入力項目!$N$5=$A164,入力項目!$N$6&lt;$D164)),IF(F163=0,1,IF(G164=12,F163+1,F163)),0)</f>
        <v>13</v>
      </c>
      <c r="G164">
        <f ca="1">IF(OR(入力項目!$N$5&lt;$A164,AND(入力項目!$N$5=$A164,入力項目!$N$6&lt;$D164)),IF(G163=12,1,G163+1),0)</f>
        <v>4</v>
      </c>
      <c r="H164" t="str">
        <f t="shared" ca="1" si="40"/>
        <v>13_4</v>
      </c>
      <c r="I164">
        <f ca="1">IF(
  IFERROR(AND($C164&gt;0,MOD($C164,入力項目!$N$22)=0,$D164=入力項目!$N$23), FALSE),
  1,
  IF(
    AND(I163&gt;0,J163=12),
    IF(I163=入力項目!$N$28, 0, I163+1),
    I163
  )
)</f>
        <v>0</v>
      </c>
      <c r="J164">
        <f ca="1">IF($D164=入力項目!$N$23,1,IFERROR(J163+1,1))</f>
        <v>9</v>
      </c>
      <c r="K164" t="str">
        <f t="shared" ca="1" si="41"/>
        <v>0_9</v>
      </c>
      <c r="L164">
        <f ca="1">L163+IF(入力項目!$D$4=$D164,1,0)</f>
        <v>42</v>
      </c>
      <c r="M164" t="str">
        <f t="shared" ca="1" si="42"/>
        <v>42歳</v>
      </c>
      <c r="N164">
        <f t="shared" ca="1" si="46"/>
        <v>43</v>
      </c>
      <c r="O164" t="str">
        <f t="shared" ca="1" si="43"/>
        <v>43歳</v>
      </c>
      <c r="P164">
        <f t="shared" ca="1" si="47"/>
        <v>17</v>
      </c>
      <c r="Q164">
        <f t="shared" ca="1" si="48"/>
        <v>15</v>
      </c>
      <c r="R164">
        <f t="shared" ca="1" si="49"/>
        <v>2038</v>
      </c>
      <c r="S164">
        <f t="shared" ca="1" si="50"/>
        <v>2038</v>
      </c>
      <c r="T164">
        <f t="shared" ca="1" si="51"/>
        <v>2038</v>
      </c>
      <c r="U164">
        <f t="shared" ca="1" si="52"/>
        <v>2038</v>
      </c>
      <c r="V164" s="10">
        <f t="shared" ca="1" si="53"/>
        <v>17861755</v>
      </c>
      <c r="W164" s="10">
        <f ca="1">IF($L164&lt;その他マスタ!$B$1,VLOOKUP($D164,月別収支!$A$2:$H$13,2,FALSE),その他マスタ!$B$3)+IF(AND($L164=その他マスタ!$B$1,入力項目!$I$9="あり",$D164=入力項目!$D$4),その他マスタ!$B$2,0)</f>
        <v>300000</v>
      </c>
      <c r="X164" s="10">
        <f ca="1">-IF(入力項目!$K$5=TRUE,
IF($F164+$G164&lt;3,VLOOKUP($D164,月別収支!$A$2:$H$13,8,FALSE),0)+IFERROR(VLOOKUP($H164,住宅ローン計算!C:P,13,FALSE),0)+IF($F164&gt;1,IF(OR($G164=3,$G164=6,$G164=9,$G164=12),ROUNDUP(入力項目!$N$18/4,0),0),0),
VLOOKUP($D164,月別収支!$A$2:$H$13,8,FALSE))</f>
        <v>-53590</v>
      </c>
      <c r="Y164" s="10">
        <f ca="1">-VLOOKUP($D164,月別収支!$A$2:$H$13,3,FALSE)</f>
        <v>-75000</v>
      </c>
      <c r="Z164" s="10">
        <f ca="1">-VLOOKUP($D164,月別収支!$A$2:$H$13,4,FALSE)</f>
        <v>-27000</v>
      </c>
      <c r="AA164" s="10">
        <f ca="1">-VLOOKUP($D164,月別収支!$A$2:$H$13,6,FALSE)</f>
        <v>-10000</v>
      </c>
      <c r="AB164" s="10">
        <f ca="1">-(
VLOOKUP($D164,月別収支!$A$2:$H$13,5,FALSE)+IF(AND(入力項目!$I$27&lt;=$A164,ISEVEN($A164-入力項目!$I$27),入力項目!$I$28=$D164),入力項目!$I$26,0)
+IF(入力項目!$K$26=TRUE,
IFERROR(VLOOKUP($K164,マイカーローン計算!C:P,13,FALSE),0),
IFERROR(
  IF(AND($C164&gt;0,MOD($C164,入力項目!$N$22)=0,$D164=入力項目!$N$23),入力項目!$N$24,0),
 0
)
)
)</f>
        <v>-20000</v>
      </c>
      <c r="AC164" s="10">
        <f ca="1">-IF($A164&lt;入力項目!$N$33,入力項目!$N$35,IF(AND($A164=入力項目!$N$33,$D164&lt;=入力項目!$N$34),入力項目!$N$35,0))</f>
        <v>0</v>
      </c>
      <c r="AD164">
        <f ca="1">-(
_xlfn.IFS(
P164&lt;=入力項目!$S$11,0,
AND(P164&gt;=入力項目!$S$11+1,P164&lt;=3),IFERROR(VLOOKUP(入力項目!$S$12,子育て関連マスタ!$I$4:$M$5,4,FALSE),0),
AND(P164&gt;=4,P164&lt;=6),IFERROR(VLOOKUP(入力項目!$S$13,子育て関連マスタ!$I$9:$M$12,4,FALSE),0),
AND(P164&gt;=7,P164&lt;=12),IFERROR(VLOOKUP(入力項目!$S$14,子育て関連マスタ!$I$16:$M$17,4,FALSE),0),
AND(P164&gt;=13,P164&lt;=15),IFERROR(VLOOKUP(入力項目!$S$15,子育て関連マスタ!$I$21:$M$22,4,FALSE),0),
AND(P164&gt;=16,P164&lt;=18),IFERROR(VLOOKUP(入力項目!$S$16,子育て関連マスタ!$I$26:$M$28,4,FALSE),0),
AND(P164&gt;=19,P164&lt;=20,入力項目!$S$16="高専"),IFERROR(VLOOKUP(入力項目!$S$16,子育て関連マスタ!$I$26:$M$28,4,FALSE),0),
AND(P164&gt;=19,P164&lt;=20,入力項目!$S$16&lt;&gt;"高専"),IFERROR(VLOOKUP(入力項目!$S$17,子育て関連マスタ!$I$32:$M$37,4,FALSE),0),
AND(P164&gt;=21,P164&lt;=22,入力項目!$S$16="高専"),IFERROR(VLOOKUP(入力項目!$S$17,子育て関連マスタ!$I$32:$M$34,4,FALSE),0),
AND(P164&gt;=21,P164&lt;=22,入力項目!$S$16&lt;&gt;"高専"),IFERROR(VLOOKUP(入力項目!$S$17,子育て関連マスタ!$I$32:$M$34,4,FALSE),0),
P164&gt;=23,0
) +
IF($D164=4,
  IFERROR(_xlfn.IFS(
  P164&lt;=入力項目!$S$11,0,
  AND(P164=入力項目!$S$11),IFERROR(VLOOKUP(入力項目!$S$12,子育て関連マスタ!$I$4:$M$5,2,FALSE),0),
  AND(P164=4),IFERROR(VLOOKUP(入力項目!$S$13,子育て関連マスタ!$I$9:$M$12,2,FALSE),0),
  AND(P164=7),IFERROR(VLOOKUP(入力項目!$S$14,子育て関連マスタ!$I$16:$M$17,2,FALSE),0),
  AND(P164=13),IFERROR(VLOOKUP(入力項目!$S$15,子育て関連マスタ!$I$21:$M$22,2,FALSE),0),
  AND(P164=16),IFERROR(VLOOKUP(入力項目!$S$16,子育て関連マスタ!$I$26:$M$28,2,FALSE),0),
  AND(P164=19,入力項目!$S$16&lt;&gt;"高専"),IFERROR(VLOOKUP(入力項目!$S$17,子育て関連マスタ!$I$32:$M$37,2,FALSE),0),
  AND(P164=21,入力項目!$S$16="高専"),IFERROR(VLOOKUP(入力項目!$S$17,子育て関連マスタ!$I$32:$M$37,2,FALSE),0),
  P164&gt;=22,0
  ),0),0
) +
IF(AND(P164&gt;=1,P164&lt;=15),IF($D164=入力項目!$S$8,入力項目!$S$3,0),0) +
IF(AND(P164&gt;=1,P164&lt;=15),IF($D164=5,入力項目!$S$4,0),0) +
IF(AND(P164&gt;=1,P164&lt;=15),IF($D164=12,入力項目!$S$5,0),0) +
IF(AND(入力項目!$S$7=$A164,入力項目!$S$8=$D164),子育て関連マスタ!$C$14,0) +
IFERROR(IF(AND(YEAR(EDATE(DATE(入力項目!$S$7,入力項目!$S$8,1),1))=$A164,MONTH(EDATE(DATE(入力項目!$S$7,入力項目!$S$8,1),1))=$D164),子育て関連マスタ!$C$15,0),0) +
IF(AND(OR(P164=3,P164=5,P164=7),$D164=11),子育て関連マスタ!$C$17,0) +
IF(AND(P164=20,$D164=1),子育て関連マスタ!$C$18,0) +
IF(AND(P164=20,$D164=1),
IFERROR(_xlfn.IFS(
入力項目!$S$10="男",子育て関連マスタ!$C$18,
入力項目!$S$10="女",子育て関連マスタ!$C$19
),0),0
) +
IF(AND(P164&gt;=入力項目!$S$18,P164&lt;=入力項目!$S$19),入力項目!$S$20,0) +
IF(AND(P164&gt;=入力項目!$S$21,P164&lt;=入力項目!$S$22),入力項目!$S$23,0) +
IF(AND(P164&gt;=入力項目!$S$24,P164&lt;=入力項目!$S$25),入力項目!$S$26,0)
)</f>
        <v>-45000</v>
      </c>
      <c r="AE164">
        <f ca="1">-(
_xlfn.IFS(
Q164&lt;=入力項目!$S$11,0,
AND(Q164&gt;=入力項目!$S$11+1,Q164&lt;=3),IFERROR(VLOOKUP(入力項目!$S$12,子育て関連マスタ!$I$4:$M$5,4,FALSE),0),
AND(Q164&gt;=4,Q164&lt;=6),IFERROR(VLOOKUP(入力項目!$S$13,子育て関連マスタ!$I$9:$M$12,4,FALSE),0),
AND(Q164&gt;=7,Q164&lt;=12),IFERROR(VLOOKUP(入力項目!$S$14,子育て関連マスタ!$I$16:$M$17,4,FALSE),0),
AND(Q164&gt;=13,Q164&lt;=15),IFERROR(VLOOKUP(入力項目!$S$15,子育て関連マスタ!$I$21:$M$22,4,FALSE),0),
AND(Q164&gt;=16,Q164&lt;=18),IFERROR(VLOOKUP(入力項目!$S$16,子育て関連マスタ!$I$26:$M$28,4,FALSE),0),
AND(Q164&gt;=19,Q164&lt;=20,入力項目!$S$16="高専"),IFERROR(VLOOKUP(入力項目!$S$16,子育て関連マスタ!$I$26:$M$28,4,FALSE),0),
AND(Q164&gt;=19,Q164&lt;=20,入力項目!$S$16&lt;&gt;"高専"),IFERROR(VLOOKUP(入力項目!$S$17,子育て関連マスタ!$I$32:$M$37,4,FALSE),0),
AND(Q164&gt;=21,Q164&lt;=22,入力項目!$S$16="高専"),IFERROR(VLOOKUP(入力項目!$S$17,子育て関連マスタ!$I$32:$M$34,4,FALSE),0),
AND(Q164&gt;=21,Q164&lt;=22,入力項目!$S$16&lt;&gt;"高専"),IFERROR(VLOOKUP(入力項目!$S$17,子育て関連マスタ!$I$32:$M$34,4,FALSE),0),
Q164&gt;=23,0
) +
IF($D164=4,
  IFERROR(_xlfn.IFS(
  Q164&lt;=入力項目!$S$11,0,
  AND(Q164=入力項目!$S$11),IFERROR(VLOOKUP(入力項目!$S$12,子育て関連マスタ!$I$4:$M$5,2,FALSE),0),
  AND(Q164=4),IFERROR(VLOOKUP(入力項目!$S$13,子育て関連マスタ!$I$9:$M$12,2,FALSE),0),
  AND(Q164=7),IFERROR(VLOOKUP(入力項目!$S$14,子育て関連マスタ!$I$16:$M$17,2,FALSE),0),
  AND(Q164=13),IFERROR(VLOOKUP(入力項目!$S$15,子育て関連マスタ!$I$21:$M$22,2,FALSE),0),
  AND(Q164=16),IFERROR(VLOOKUP(入力項目!$S$16,子育て関連マスタ!$I$26:$M$28,2,FALSE),0),
  AND(Q164=19,入力項目!$S$16&lt;&gt;"高専"),IFERROR(VLOOKUP(入力項目!$S$17,子育て関連マスタ!$I$32:$M$37,2,FALSE),0),
  AND(Q164=21,入力項目!$S$16="高専"),IFERROR(VLOOKUP(入力項目!$S$17,子育て関連マスタ!$I$32:$M$37,2,FALSE),0),
  Q164&gt;=22,0
  ),0),0
) +
IF(AND(Q164&gt;=1,Q164&lt;=15),IF($D164=入力項目!$S$8,入力項目!$S$3,0),0) +
IF(AND(Q164&gt;=1,Q164&lt;=15),IF($D164=5,入力項目!$S$4,0),0) +
IF(AND(Q164&gt;=1,Q164&lt;=15),IF($D164=12,入力項目!$S$5,0),0) +
IF(AND(入力項目!$S$7=$A164,入力項目!$S$8=$D164),子育て関連マスタ!$C$14,0) +
IFERROR(IF(AND(YEAR(EDATE(DATE(入力項目!$S$7,入力項目!$S$8,1),1))=$A164,MONTH(EDATE(DATE(入力項目!$S$7,入力項目!$S$8,1),1))=$D164),子育て関連マスタ!$C$15,0),0) +
IF(AND(OR(Q164=3,Q164=5,Q164=7),$D164=11),子育て関連マスタ!$C$17,0) +
IF(AND(Q164=20,$D164=1),子育て関連マスタ!$C$18,0) +
IF(AND(Q164=20,$D164=1),
IFERROR(_xlfn.IFS(
入力項目!$S$10="男",子育て関連マスタ!$C$18,
入力項目!$S$10="女",子育て関連マスタ!$C$19
),0),0
) +
IF(AND(Q164&gt;=入力項目!$S$18,Q164&lt;=入力項目!$S$19),入力項目!$S$20,0) +
IF(AND(Q164&gt;=入力項目!$S$21,Q164&lt;=入力項目!$S$22),入力項目!$S$23,0) +
IF(AND(Q164&gt;=入力項目!$S$24,Q164&lt;=入力項目!$S$25),入力項目!$S$26,0)
)</f>
        <v>-45000</v>
      </c>
      <c r="AF164">
        <f ca="1">-(
_xlfn.IFS(
R164&lt;=入力項目!$S$11,0,
AND(R164&gt;=入力項目!$S$11+1,R164&lt;=3),IFERROR(VLOOKUP(入力項目!$S$12,子育て関連マスタ!$I$4:$M$5,4,FALSE),0),
AND(R164&gt;=4,R164&lt;=6),IFERROR(VLOOKUP(入力項目!$S$13,子育て関連マスタ!$I$9:$M$12,4,FALSE),0),
AND(R164&gt;=7,R164&lt;=12),IFERROR(VLOOKUP(入力項目!$S$14,子育て関連マスタ!$I$16:$M$17,4,FALSE),0),
AND(R164&gt;=13,R164&lt;=15),IFERROR(VLOOKUP(入力項目!$S$15,子育て関連マスタ!$I$21:$M$22,4,FALSE),0),
AND(R164&gt;=16,R164&lt;=18),IFERROR(VLOOKUP(入力項目!$S$16,子育て関連マスタ!$I$26:$M$28,4,FALSE),0),
AND(R164&gt;=19,R164&lt;=20,入力項目!$S$16="高専"),IFERROR(VLOOKUP(入力項目!$S$16,子育て関連マスタ!$I$26:$M$28,4,FALSE),0),
AND(R164&gt;=19,R164&lt;=20,入力項目!$S$16&lt;&gt;"高専"),IFERROR(VLOOKUP(入力項目!$S$17,子育て関連マスタ!$I$32:$M$37,4,FALSE),0),
AND(R164&gt;=21,R164&lt;=22,入力項目!$S$16="高専"),IFERROR(VLOOKUP(入力項目!$S$17,子育て関連マスタ!$I$32:$M$34,4,FALSE),0),
AND(R164&gt;=21,R164&lt;=22,入力項目!$S$16&lt;&gt;"高専"),IFERROR(VLOOKUP(入力項目!$S$17,子育て関連マスタ!$I$32:$M$34,4,FALSE),0),
R164&gt;=23,0
) +
IF($D164=4,
  IFERROR(_xlfn.IFS(
  R164&lt;=入力項目!$S$11,0,
  AND(R164=入力項目!$S$11),IFERROR(VLOOKUP(入力項目!$S$12,子育て関連マスタ!$I$4:$M$5,2,FALSE),0),
  AND(R164=4),IFERROR(VLOOKUP(入力項目!$S$13,子育て関連マスタ!$I$9:$M$12,2,FALSE),0),
  AND(R164=7),IFERROR(VLOOKUP(入力項目!$S$14,子育て関連マスタ!$I$16:$M$17,2,FALSE),0),
  AND(R164=13),IFERROR(VLOOKUP(入力項目!$S$15,子育て関連マスタ!$I$21:$M$22,2,FALSE),0),
  AND(R164=16),IFERROR(VLOOKUP(入力項目!$S$16,子育て関連マスタ!$I$26:$M$28,2,FALSE),0),
  AND(R164=19,入力項目!$S$16&lt;&gt;"高専"),IFERROR(VLOOKUP(入力項目!$S$17,子育て関連マスタ!$I$32:$M$37,2,FALSE),0),
  AND(R164=21,入力項目!$S$16="高専"),IFERROR(VLOOKUP(入力項目!$S$17,子育て関連マスタ!$I$32:$M$37,2,FALSE),0),
  R164&gt;=22,0
  ),0),0
) +
IF(AND(R164&gt;=1,R164&lt;=15),IF($D164=入力項目!$S$8,入力項目!$S$3,0),0) +
IF(AND(R164&gt;=1,R164&lt;=15),IF($D164=5,入力項目!$S$4,0),0) +
IF(AND(R164&gt;=1,R164&lt;=15),IF($D164=12,入力項目!$S$5,0),0) +
IF(AND(入力項目!$S$7=$A164,入力項目!$S$8=$D164),子育て関連マスタ!$C$14,0) +
IFERROR(IF(AND(YEAR(EDATE(DATE(入力項目!$S$7,入力項目!$S$8,1),1))=$A164,MONTH(EDATE(DATE(入力項目!$S$7,入力項目!$S$8,1),1))=$D164),子育て関連マスタ!$C$15,0),0) +
IF(AND(OR(R164=3,R164=5,R164=7),$D164=11),子育て関連マスタ!$C$17,0) +
IF(AND(R164=20,$D164=1),子育て関連マスタ!$C$18,0) +
IF(AND(R164=20,$D164=1),
IFERROR(_xlfn.IFS(
入力項目!$S$10="男",子育て関連マスタ!$C$18,
入力項目!$S$10="女",子育て関連マスタ!$C$19
),0),0
) +
IF(AND(R164&gt;=入力項目!$S$18,R164&lt;=入力項目!$S$19),入力項目!$S$20,0) +
IF(AND(R164&gt;=入力項目!$S$21,R164&lt;=入力項目!$S$22),入力項目!$S$23,0) +
IF(AND(R164&gt;=入力項目!$S$24,R164&lt;=入力項目!$S$25),入力項目!$S$26,0)
)</f>
        <v>0</v>
      </c>
      <c r="AG164">
        <f ca="1">-(
_xlfn.IFS(
S164&lt;=入力項目!$S$11,0,
AND(S164&gt;=入力項目!$S$11+1,S164&lt;=3),IFERROR(VLOOKUP(入力項目!$S$12,子育て関連マスタ!$I$4:$M$5,4,FALSE),0),
AND(S164&gt;=4,S164&lt;=6),IFERROR(VLOOKUP(入力項目!$S$13,子育て関連マスタ!$I$9:$M$12,4,FALSE),0),
AND(S164&gt;=7,S164&lt;=12),IFERROR(VLOOKUP(入力項目!$S$14,子育て関連マスタ!$I$16:$M$17,4,FALSE),0),
AND(S164&gt;=13,S164&lt;=15),IFERROR(VLOOKUP(入力項目!$S$15,子育て関連マスタ!$I$21:$M$22,4,FALSE),0),
AND(S164&gt;=16,S164&lt;=18),IFERROR(VLOOKUP(入力項目!$S$16,子育て関連マスタ!$I$26:$M$28,4,FALSE),0),
AND(S164&gt;=19,S164&lt;=20,入力項目!$S$16="高専"),IFERROR(VLOOKUP(入力項目!$S$16,子育て関連マスタ!$I$26:$M$28,4,FALSE),0),
AND(S164&gt;=19,S164&lt;=20,入力項目!$S$16&lt;&gt;"高専"),IFERROR(VLOOKUP(入力項目!$S$17,子育て関連マスタ!$I$32:$M$37,4,FALSE),0),
AND(S164&gt;=21,S164&lt;=22,入力項目!$S$16="高専"),IFERROR(VLOOKUP(入力項目!$S$17,子育て関連マスタ!$I$32:$M$34,4,FALSE),0),
AND(S164&gt;=21,S164&lt;=22,入力項目!$S$16&lt;&gt;"高専"),IFERROR(VLOOKUP(入力項目!$S$17,子育て関連マスタ!$I$32:$M$34,4,FALSE),0),
S164&gt;=23,0
) +
IF($D164=4,
  IFERROR(_xlfn.IFS(
  S164&lt;=入力項目!$S$11,0,
  AND(S164=入力項目!$S$11),IFERROR(VLOOKUP(入力項目!$S$12,子育て関連マスタ!$I$4:$M$5,2,FALSE),0),
  AND(S164=4),IFERROR(VLOOKUP(入力項目!$S$13,子育て関連マスタ!$I$9:$M$12,2,FALSE),0),
  AND(S164=7),IFERROR(VLOOKUP(入力項目!$S$14,子育て関連マスタ!$I$16:$M$17,2,FALSE),0),
  AND(S164=13),IFERROR(VLOOKUP(入力項目!$S$15,子育て関連マスタ!$I$21:$M$22,2,FALSE),0),
  AND(S164=16),IFERROR(VLOOKUP(入力項目!$S$16,子育て関連マスタ!$I$26:$M$28,2,FALSE),0),
  AND(S164=19,入力項目!$S$16&lt;&gt;"高専"),IFERROR(VLOOKUP(入力項目!$S$17,子育て関連マスタ!$I$32:$M$37,2,FALSE),0),
  AND(S164=21,入力項目!$S$16="高専"),IFERROR(VLOOKUP(入力項目!$S$17,子育て関連マスタ!$I$32:$M$37,2,FALSE),0),
  S164&gt;=22,0
  ),0),0
) +
IF(AND(S164&gt;=1,S164&lt;=15),IF($D164=入力項目!$S$8,入力項目!$S$3,0),0) +
IF(AND(S164&gt;=1,S164&lt;=15),IF($D164=5,入力項目!$S$4,0),0) +
IF(AND(S164&gt;=1,S164&lt;=15),IF($D164=12,入力項目!$S$5,0),0) +
IF(AND(入力項目!$S$7=$A164,入力項目!$S$8=$D164),子育て関連マスタ!$C$14,0) +
IFERROR(IF(AND(YEAR(EDATE(DATE(入力項目!$S$7,入力項目!$S$8,1),1))=$A164,MONTH(EDATE(DATE(入力項目!$S$7,入力項目!$S$8,1),1))=$D164),子育て関連マスタ!$C$15,0),0) +
IF(AND(OR(S164=3,S164=5,S164=7),$D164=11),子育て関連マスタ!$C$17,0) +
IF(AND(S164=20,$D164=1),子育て関連マスタ!$C$18,0) +
IF(AND(S164=20,$D164=1),
IFERROR(_xlfn.IFS(
入力項目!$S$10="男",子育て関連マスタ!$C$18,
入力項目!$S$10="女",子育て関連マスタ!$C$19
),0),0
) +
IF(AND(S164&gt;=入力項目!$S$18,S164&lt;=入力項目!$S$19),入力項目!$S$20,0) +
IF(AND(S164&gt;=入力項目!$S$21,S164&lt;=入力項目!$S$22),入力項目!$S$23,0) +
IF(AND(S164&gt;=入力項目!$S$24,S164&lt;=入力項目!$S$25),入力項目!$S$26,0)
)</f>
        <v>0</v>
      </c>
      <c r="AH164">
        <f ca="1">-(
_xlfn.IFS(
T164&lt;=入力項目!$S$11,0,
AND(T164&gt;=入力項目!$S$11+1,T164&lt;=3),IFERROR(VLOOKUP(入力項目!$S$12,子育て関連マスタ!$I$4:$M$5,4,FALSE),0),
AND(T164&gt;=4,T164&lt;=6),IFERROR(VLOOKUP(入力項目!$S$13,子育て関連マスタ!$I$9:$M$12,4,FALSE),0),
AND(T164&gt;=7,T164&lt;=12),IFERROR(VLOOKUP(入力項目!$S$14,子育て関連マスタ!$I$16:$M$17,4,FALSE),0),
AND(T164&gt;=13,T164&lt;=15),IFERROR(VLOOKUP(入力項目!$S$15,子育て関連マスタ!$I$21:$M$22,4,FALSE),0),
AND(T164&gt;=16,T164&lt;=18),IFERROR(VLOOKUP(入力項目!$S$16,子育て関連マスタ!$I$26:$M$28,4,FALSE),0),
AND(T164&gt;=19,T164&lt;=20,入力項目!$S$16="高専"),IFERROR(VLOOKUP(入力項目!$S$16,子育て関連マスタ!$I$26:$M$28,4,FALSE),0),
AND(T164&gt;=19,T164&lt;=20,入力項目!$S$16&lt;&gt;"高専"),IFERROR(VLOOKUP(入力項目!$S$17,子育て関連マスタ!$I$32:$M$37,4,FALSE),0),
AND(T164&gt;=21,T164&lt;=22,入力項目!$S$16="高専"),IFERROR(VLOOKUP(入力項目!$S$17,子育て関連マスタ!$I$32:$M$34,4,FALSE),0),
AND(T164&gt;=21,T164&lt;=22,入力項目!$S$16&lt;&gt;"高専"),IFERROR(VLOOKUP(入力項目!$S$17,子育て関連マスタ!$I$32:$M$34,4,FALSE),0),
T164&gt;=23,0
) +
IF($D164=4,
  IFERROR(_xlfn.IFS(
  T164&lt;=入力項目!$S$11,0,
  AND(T164=入力項目!$S$11),IFERROR(VLOOKUP(入力項目!$S$12,子育て関連マスタ!$I$4:$M$5,2,FALSE),0),
  AND(T164=4),IFERROR(VLOOKUP(入力項目!$S$13,子育て関連マスタ!$I$9:$M$12,2,FALSE),0),
  AND(T164=7),IFERROR(VLOOKUP(入力項目!$S$14,子育て関連マスタ!$I$16:$M$17,2,FALSE),0),
  AND(T164=13),IFERROR(VLOOKUP(入力項目!$S$15,子育て関連マスタ!$I$21:$M$22,2,FALSE),0),
  AND(T164=16),IFERROR(VLOOKUP(入力項目!$S$16,子育て関連マスタ!$I$26:$M$28,2,FALSE),0),
  AND(T164=19,入力項目!$S$16&lt;&gt;"高専"),IFERROR(VLOOKUP(入力項目!$S$17,子育て関連マスタ!$I$32:$M$37,2,FALSE),0),
  AND(T164=21,入力項目!$S$16="高専"),IFERROR(VLOOKUP(入力項目!$S$17,子育て関連マスタ!$I$32:$M$37,2,FALSE),0),
  T164&gt;=22,0
  ),0),0
) +
IF(AND(T164&gt;=1,T164&lt;=15),IF($D164=入力項目!$S$8,入力項目!$S$3,0),0) +
IF(AND(T164&gt;=1,T164&lt;=15),IF($D164=5,入力項目!$S$4,0),0) +
IF(AND(T164&gt;=1,T164&lt;=15),IF($D164=12,入力項目!$S$5,0),0) +
IF(AND(入力項目!$S$7=$A164,入力項目!$S$8=$D164),子育て関連マスタ!$C$14,0) +
IFERROR(IF(AND(YEAR(EDATE(DATE(入力項目!$S$7,入力項目!$S$8,1),1))=$A164,MONTH(EDATE(DATE(入力項目!$S$7,入力項目!$S$8,1),1))=$D164),子育て関連マスタ!$C$15,0),0) +
IF(AND(OR(T164=3,T164=5,T164=7),$D164=11),子育て関連マスタ!$C$17,0) +
IF(AND(T164=20,$D164=1),子育て関連マスタ!$C$18,0) +
IF(AND(T164=20,$D164=1),
IFERROR(_xlfn.IFS(
入力項目!$S$10="男",子育て関連マスタ!$C$18,
入力項目!$S$10="女",子育て関連マスタ!$C$19
),0),0
) +
IF(AND(T164&gt;=入力項目!$S$18,T164&lt;=入力項目!$S$19),入力項目!$S$20,0) +
IF(AND(T164&gt;=入力項目!$S$21,T164&lt;=入力項目!$S$22),入力項目!$S$23,0) +
IF(AND(T164&gt;=入力項目!$S$24,T164&lt;=入力項目!$S$25),入力項目!$S$26,0)
)</f>
        <v>0</v>
      </c>
      <c r="AI164">
        <f ca="1">-(
_xlfn.IFS(
U164&lt;=入力項目!$S$11,0,
AND(U164&gt;=入力項目!$S$11+1,U164&lt;=3),IFERROR(VLOOKUP(入力項目!$S$12,子育て関連マスタ!$I$4:$M$5,4,FALSE),0),
AND(U164&gt;=4,U164&lt;=6),IFERROR(VLOOKUP(入力項目!$S$13,子育て関連マスタ!$I$9:$M$12,4,FALSE),0),
AND(U164&gt;=7,U164&lt;=12),IFERROR(VLOOKUP(入力項目!$S$14,子育て関連マスタ!$I$16:$M$17,4,FALSE),0),
AND(U164&gt;=13,U164&lt;=15),IFERROR(VLOOKUP(入力項目!$S$15,子育て関連マスタ!$I$21:$M$22,4,FALSE),0),
AND(U164&gt;=16,U164&lt;=18),IFERROR(VLOOKUP(入力項目!$S$16,子育て関連マスタ!$I$26:$M$28,4,FALSE),0),
AND(U164&gt;=19,U164&lt;=20,入力項目!$S$16="高専"),IFERROR(VLOOKUP(入力項目!$S$16,子育て関連マスタ!$I$26:$M$28,4,FALSE),0),
AND(U164&gt;=19,U164&lt;=20,入力項目!$S$16&lt;&gt;"高専"),IFERROR(VLOOKUP(入力項目!$S$17,子育て関連マスタ!$I$32:$M$37,4,FALSE),0),
AND(U164&gt;=21,U164&lt;=22,入力項目!$S$16="高専"),IFERROR(VLOOKUP(入力項目!$S$17,子育て関連マスタ!$I$32:$M$34,4,FALSE),0),
AND(U164&gt;=21,U164&lt;=22,入力項目!$S$16&lt;&gt;"高専"),IFERROR(VLOOKUP(入力項目!$S$17,子育て関連マスタ!$I$32:$M$34,4,FALSE),0),
U164&gt;=23,0
) +
IF($D164=4,
  IFERROR(_xlfn.IFS(
  U164&lt;=入力項目!$S$11,0,
  AND(U164=入力項目!$S$11),IFERROR(VLOOKUP(入力項目!$S$12,子育て関連マスタ!$I$4:$M$5,2,FALSE),0),
  AND(U164=4),IFERROR(VLOOKUP(入力項目!$S$13,子育て関連マスタ!$I$9:$M$12,2,FALSE),0),
  AND(U164=7),IFERROR(VLOOKUP(入力項目!$S$14,子育て関連マスタ!$I$16:$M$17,2,FALSE),0),
  AND(U164=13),IFERROR(VLOOKUP(入力項目!$S$15,子育て関連マスタ!$I$21:$M$22,2,FALSE),0),
  AND(U164=16),IFERROR(VLOOKUP(入力項目!$S$16,子育て関連マスタ!$I$26:$M$28,2,FALSE),0),
  AND(U164=19,入力項目!$S$16&lt;&gt;"高専"),IFERROR(VLOOKUP(入力項目!$S$17,子育て関連マスタ!$I$32:$M$37,2,FALSE),0),
  AND(U164=21,入力項目!$S$16="高専"),IFERROR(VLOOKUP(入力項目!$S$17,子育て関連マスタ!$I$32:$M$37,2,FALSE),0),
  U164&gt;=22,0
  ),0),0
) +
IF(AND(U164&gt;=1,U164&lt;=15),IF($D164=入力項目!$S$8,入力項目!$S$3,0),0) +
IF(AND(U164&gt;=1,U164&lt;=15),IF($D164=5,入力項目!$S$4,0),0) +
IF(AND(U164&gt;=1,U164&lt;=15),IF($D164=12,入力項目!$S$5,0),0) +
IF(AND(入力項目!$S$7=$A164,入力項目!$S$8=$D164),子育て関連マスタ!$C$14,0) +
IFERROR(IF(AND(YEAR(EDATE(DATE(入力項目!$S$7,入力項目!$S$8,1),1))=$A164,MONTH(EDATE(DATE(入力項目!$S$7,入力項目!$S$8,1),1))=$D164),子育て関連マスタ!$C$15,0),0) +
IF(AND(OR(U164=3,U164=5,U164=7),$D164=11),子育て関連マスタ!$C$17,0) +
IF(AND(U164=20,$D164=1),子育て関連マスタ!$C$18,0) +
IF(AND(U164=20,$D164=1),
IFERROR(_xlfn.IFS(
入力項目!$S$10="男",子育て関連マスタ!$C$18,
入力項目!$S$10="女",子育て関連マスタ!$C$19
),0),0
) +
IF(AND(U164&gt;=入力項目!$S$18,U164&lt;=入力項目!$S$19),入力項目!$S$20,0) +
IF(AND(U164&gt;=入力項目!$S$21,U164&lt;=入力項目!$S$22),入力項目!$S$23,0) +
IF(AND(U164&gt;=入力項目!$S$24,U164&lt;=入力項目!$S$25),入力項目!$S$26,0)
)</f>
        <v>0</v>
      </c>
      <c r="AJ164" s="10">
        <f ca="1">-VLOOKUP($D164,月別収支!$A$2:$H$13,7,FALSE)</f>
        <v>-20000</v>
      </c>
    </row>
    <row r="165" spans="1:36" x14ac:dyDescent="0.4">
      <c r="A165">
        <f t="shared" ca="1" si="37"/>
        <v>2038</v>
      </c>
      <c r="B165">
        <f t="shared" ca="1" si="44"/>
        <v>2037</v>
      </c>
      <c r="C165">
        <f t="shared" ca="1" si="45"/>
        <v>14</v>
      </c>
      <c r="D165">
        <f t="shared" ca="1" si="38"/>
        <v>3</v>
      </c>
      <c r="E165" t="str">
        <f t="shared" ca="1" si="39"/>
        <v>2038年3月</v>
      </c>
      <c r="F165">
        <f ca="1">IF(OR(入力項目!$N$5&lt;$A165,AND(入力項目!$N$5=$A165,入力項目!$N$6&lt;$D165)),IF(F164=0,1,IF(G165=12,F164+1,F164)),0)</f>
        <v>13</v>
      </c>
      <c r="G165">
        <f ca="1">IF(OR(入力項目!$N$5&lt;$A165,AND(入力項目!$N$5=$A165,入力項目!$N$6&lt;$D165)),IF(G164=12,1,G164+1),0)</f>
        <v>5</v>
      </c>
      <c r="H165" t="str">
        <f t="shared" ca="1" si="40"/>
        <v>13_5</v>
      </c>
      <c r="I165">
        <f ca="1">IF(
  IFERROR(AND($C165&gt;0,MOD($C165,入力項目!$N$22)=0,$D165=入力項目!$N$23), FALSE),
  1,
  IF(
    AND(I164&gt;0,J164=12),
    IF(I164=入力項目!$N$28, 0, I164+1),
    I164
  )
)</f>
        <v>0</v>
      </c>
      <c r="J165">
        <f ca="1">IF($D165=入力項目!$N$23,1,IFERROR(J164+1,1))</f>
        <v>10</v>
      </c>
      <c r="K165" t="str">
        <f t="shared" ca="1" si="41"/>
        <v>0_10</v>
      </c>
      <c r="L165">
        <f ca="1">L164+IF(入力項目!$D$4=$D165,1,0)</f>
        <v>42</v>
      </c>
      <c r="M165" t="str">
        <f t="shared" ca="1" si="42"/>
        <v>42歳</v>
      </c>
      <c r="N165">
        <f t="shared" ca="1" si="46"/>
        <v>43</v>
      </c>
      <c r="O165" t="str">
        <f t="shared" ca="1" si="43"/>
        <v>43歳</v>
      </c>
      <c r="P165">
        <f t="shared" ca="1" si="47"/>
        <v>17</v>
      </c>
      <c r="Q165">
        <f t="shared" ca="1" si="48"/>
        <v>15</v>
      </c>
      <c r="R165">
        <f t="shared" ca="1" si="49"/>
        <v>2038</v>
      </c>
      <c r="S165">
        <f t="shared" ca="1" si="50"/>
        <v>2038</v>
      </c>
      <c r="T165">
        <f t="shared" ca="1" si="51"/>
        <v>2038</v>
      </c>
      <c r="U165">
        <f t="shared" ca="1" si="52"/>
        <v>2038</v>
      </c>
      <c r="V165" s="10">
        <f t="shared" ca="1" si="53"/>
        <v>17866165</v>
      </c>
      <c r="W165" s="10">
        <f ca="1">IF($L165&lt;その他マスタ!$B$1,VLOOKUP($D165,月別収支!$A$2:$H$13,2,FALSE),その他マスタ!$B$3)+IF(AND($L165=その他マスタ!$B$1,入力項目!$I$9="あり",$D165=入力項目!$D$4),その他マスタ!$B$2,0)</f>
        <v>300000</v>
      </c>
      <c r="X165" s="10">
        <f ca="1">-IF(入力項目!$K$5=TRUE,
IF($F165+$G165&lt;3,VLOOKUP($D165,月別収支!$A$2:$H$13,8,FALSE),0)+IFERROR(VLOOKUP($H165,住宅ローン計算!C:P,13,FALSE),0)+IF($F165&gt;1,IF(OR($G165=3,$G165=6,$G165=9,$G165=12),ROUNDUP(入力項目!$N$18/4,0),0),0),
VLOOKUP($D165,月別収支!$A$2:$H$13,8,FALSE))</f>
        <v>-53590</v>
      </c>
      <c r="Y165" s="10">
        <f ca="1">-VLOOKUP($D165,月別収支!$A$2:$H$13,3,FALSE)</f>
        <v>-75000</v>
      </c>
      <c r="Z165" s="10">
        <f ca="1">-VLOOKUP($D165,月別収支!$A$2:$H$13,4,FALSE)</f>
        <v>-27000</v>
      </c>
      <c r="AA165" s="10">
        <f ca="1">-VLOOKUP($D165,月別収支!$A$2:$H$13,6,FALSE)</f>
        <v>-10000</v>
      </c>
      <c r="AB165" s="10">
        <f ca="1">-(
VLOOKUP($D165,月別収支!$A$2:$H$13,5,FALSE)+IF(AND(入力項目!$I$27&lt;=$A165,ISEVEN($A165-入力項目!$I$27),入力項目!$I$28=$D165),入力項目!$I$26,0)
+IF(入力項目!$K$26=TRUE,
IFERROR(VLOOKUP($K165,マイカーローン計算!C:P,13,FALSE),0),
IFERROR(
  IF(AND($C165&gt;0,MOD($C165,入力項目!$N$22)=0,$D165=入力項目!$N$23),入力項目!$N$24,0),
 0
)
)
)</f>
        <v>-20000</v>
      </c>
      <c r="AC165" s="10">
        <f ca="1">-IF($A165&lt;入力項目!$N$33,入力項目!$N$35,IF(AND($A165=入力項目!$N$33,$D165&lt;=入力項目!$N$34),入力項目!$N$35,0))</f>
        <v>0</v>
      </c>
      <c r="AD165">
        <f ca="1">-(
_xlfn.IFS(
P165&lt;=入力項目!$S$11,0,
AND(P165&gt;=入力項目!$S$11+1,P165&lt;=3),IFERROR(VLOOKUP(入力項目!$S$12,子育て関連マスタ!$I$4:$M$5,4,FALSE),0),
AND(P165&gt;=4,P165&lt;=6),IFERROR(VLOOKUP(入力項目!$S$13,子育て関連マスタ!$I$9:$M$12,4,FALSE),0),
AND(P165&gt;=7,P165&lt;=12),IFERROR(VLOOKUP(入力項目!$S$14,子育て関連マスタ!$I$16:$M$17,4,FALSE),0),
AND(P165&gt;=13,P165&lt;=15),IFERROR(VLOOKUP(入力項目!$S$15,子育て関連マスタ!$I$21:$M$22,4,FALSE),0),
AND(P165&gt;=16,P165&lt;=18),IFERROR(VLOOKUP(入力項目!$S$16,子育て関連マスタ!$I$26:$M$28,4,FALSE),0),
AND(P165&gt;=19,P165&lt;=20,入力項目!$S$16="高専"),IFERROR(VLOOKUP(入力項目!$S$16,子育て関連マスタ!$I$26:$M$28,4,FALSE),0),
AND(P165&gt;=19,P165&lt;=20,入力項目!$S$16&lt;&gt;"高専"),IFERROR(VLOOKUP(入力項目!$S$17,子育て関連マスタ!$I$32:$M$37,4,FALSE),0),
AND(P165&gt;=21,P165&lt;=22,入力項目!$S$16="高専"),IFERROR(VLOOKUP(入力項目!$S$17,子育て関連マスタ!$I$32:$M$34,4,FALSE),0),
AND(P165&gt;=21,P165&lt;=22,入力項目!$S$16&lt;&gt;"高専"),IFERROR(VLOOKUP(入力項目!$S$17,子育て関連マスタ!$I$32:$M$34,4,FALSE),0),
P165&gt;=23,0
) +
IF($D165=4,
  IFERROR(_xlfn.IFS(
  P165&lt;=入力項目!$S$11,0,
  AND(P165=入力項目!$S$11),IFERROR(VLOOKUP(入力項目!$S$12,子育て関連マスタ!$I$4:$M$5,2,FALSE),0),
  AND(P165=4),IFERROR(VLOOKUP(入力項目!$S$13,子育て関連マスタ!$I$9:$M$12,2,FALSE),0),
  AND(P165=7),IFERROR(VLOOKUP(入力項目!$S$14,子育て関連マスタ!$I$16:$M$17,2,FALSE),0),
  AND(P165=13),IFERROR(VLOOKUP(入力項目!$S$15,子育て関連マスタ!$I$21:$M$22,2,FALSE),0),
  AND(P165=16),IFERROR(VLOOKUP(入力項目!$S$16,子育て関連マスタ!$I$26:$M$28,2,FALSE),0),
  AND(P165=19,入力項目!$S$16&lt;&gt;"高専"),IFERROR(VLOOKUP(入力項目!$S$17,子育て関連マスタ!$I$32:$M$37,2,FALSE),0),
  AND(P165=21,入力項目!$S$16="高専"),IFERROR(VLOOKUP(入力項目!$S$17,子育て関連マスタ!$I$32:$M$37,2,FALSE),0),
  P165&gt;=22,0
  ),0),0
) +
IF(AND(P165&gt;=1,P165&lt;=15),IF($D165=入力項目!$S$8,入力項目!$S$3,0),0) +
IF(AND(P165&gt;=1,P165&lt;=15),IF($D165=5,入力項目!$S$4,0),0) +
IF(AND(P165&gt;=1,P165&lt;=15),IF($D165=12,入力項目!$S$5,0),0) +
IF(AND(入力項目!$S$7=$A165,入力項目!$S$8=$D165),子育て関連マスタ!$C$14,0) +
IFERROR(IF(AND(YEAR(EDATE(DATE(入力項目!$S$7,入力項目!$S$8,1),1))=$A165,MONTH(EDATE(DATE(入力項目!$S$7,入力項目!$S$8,1),1))=$D165),子育て関連マスタ!$C$15,0),0) +
IF(AND(OR(P165=3,P165=5,P165=7),$D165=11),子育て関連マスタ!$C$17,0) +
IF(AND(P165=20,$D165=1),子育て関連マスタ!$C$18,0) +
IF(AND(P165=20,$D165=1),
IFERROR(_xlfn.IFS(
入力項目!$S$10="男",子育て関連マスタ!$C$18,
入力項目!$S$10="女",子育て関連マスタ!$C$19
),0),0
) +
IF(AND(P165&gt;=入力項目!$S$18,P165&lt;=入力項目!$S$19),入力項目!$S$20,0) +
IF(AND(P165&gt;=入力項目!$S$21,P165&lt;=入力項目!$S$22),入力項目!$S$23,0) +
IF(AND(P165&gt;=入力項目!$S$24,P165&lt;=入力項目!$S$25),入力項目!$S$26,0)
)</f>
        <v>-45000</v>
      </c>
      <c r="AE165">
        <f ca="1">-(
_xlfn.IFS(
Q165&lt;=入力項目!$S$11,0,
AND(Q165&gt;=入力項目!$S$11+1,Q165&lt;=3),IFERROR(VLOOKUP(入力項目!$S$12,子育て関連マスタ!$I$4:$M$5,4,FALSE),0),
AND(Q165&gt;=4,Q165&lt;=6),IFERROR(VLOOKUP(入力項目!$S$13,子育て関連マスタ!$I$9:$M$12,4,FALSE),0),
AND(Q165&gt;=7,Q165&lt;=12),IFERROR(VLOOKUP(入力項目!$S$14,子育て関連マスタ!$I$16:$M$17,4,FALSE),0),
AND(Q165&gt;=13,Q165&lt;=15),IFERROR(VLOOKUP(入力項目!$S$15,子育て関連マスタ!$I$21:$M$22,4,FALSE),0),
AND(Q165&gt;=16,Q165&lt;=18),IFERROR(VLOOKUP(入力項目!$S$16,子育て関連マスタ!$I$26:$M$28,4,FALSE),0),
AND(Q165&gt;=19,Q165&lt;=20,入力項目!$S$16="高専"),IFERROR(VLOOKUP(入力項目!$S$16,子育て関連マスタ!$I$26:$M$28,4,FALSE),0),
AND(Q165&gt;=19,Q165&lt;=20,入力項目!$S$16&lt;&gt;"高専"),IFERROR(VLOOKUP(入力項目!$S$17,子育て関連マスタ!$I$32:$M$37,4,FALSE),0),
AND(Q165&gt;=21,Q165&lt;=22,入力項目!$S$16="高専"),IFERROR(VLOOKUP(入力項目!$S$17,子育て関連マスタ!$I$32:$M$34,4,FALSE),0),
AND(Q165&gt;=21,Q165&lt;=22,入力項目!$S$16&lt;&gt;"高専"),IFERROR(VLOOKUP(入力項目!$S$17,子育て関連マスタ!$I$32:$M$34,4,FALSE),0),
Q165&gt;=23,0
) +
IF($D165=4,
  IFERROR(_xlfn.IFS(
  Q165&lt;=入力項目!$S$11,0,
  AND(Q165=入力項目!$S$11),IFERROR(VLOOKUP(入力項目!$S$12,子育て関連マスタ!$I$4:$M$5,2,FALSE),0),
  AND(Q165=4),IFERROR(VLOOKUP(入力項目!$S$13,子育て関連マスタ!$I$9:$M$12,2,FALSE),0),
  AND(Q165=7),IFERROR(VLOOKUP(入力項目!$S$14,子育て関連マスタ!$I$16:$M$17,2,FALSE),0),
  AND(Q165=13),IFERROR(VLOOKUP(入力項目!$S$15,子育て関連マスタ!$I$21:$M$22,2,FALSE),0),
  AND(Q165=16),IFERROR(VLOOKUP(入力項目!$S$16,子育て関連マスタ!$I$26:$M$28,2,FALSE),0),
  AND(Q165=19,入力項目!$S$16&lt;&gt;"高専"),IFERROR(VLOOKUP(入力項目!$S$17,子育て関連マスタ!$I$32:$M$37,2,FALSE),0),
  AND(Q165=21,入力項目!$S$16="高専"),IFERROR(VLOOKUP(入力項目!$S$17,子育て関連マスタ!$I$32:$M$37,2,FALSE),0),
  Q165&gt;=22,0
  ),0),0
) +
IF(AND(Q165&gt;=1,Q165&lt;=15),IF($D165=入力項目!$S$8,入力項目!$S$3,0),0) +
IF(AND(Q165&gt;=1,Q165&lt;=15),IF($D165=5,入力項目!$S$4,0),0) +
IF(AND(Q165&gt;=1,Q165&lt;=15),IF($D165=12,入力項目!$S$5,0),0) +
IF(AND(入力項目!$S$7=$A165,入力項目!$S$8=$D165),子育て関連マスタ!$C$14,0) +
IFERROR(IF(AND(YEAR(EDATE(DATE(入力項目!$S$7,入力項目!$S$8,1),1))=$A165,MONTH(EDATE(DATE(入力項目!$S$7,入力項目!$S$8,1),1))=$D165),子育て関連マスタ!$C$15,0),0) +
IF(AND(OR(Q165=3,Q165=5,Q165=7),$D165=11),子育て関連マスタ!$C$17,0) +
IF(AND(Q165=20,$D165=1),子育て関連マスタ!$C$18,0) +
IF(AND(Q165=20,$D165=1),
IFERROR(_xlfn.IFS(
入力項目!$S$10="男",子育て関連マスタ!$C$18,
入力項目!$S$10="女",子育て関連マスタ!$C$19
),0),0
) +
IF(AND(Q165&gt;=入力項目!$S$18,Q165&lt;=入力項目!$S$19),入力項目!$S$20,0) +
IF(AND(Q165&gt;=入力項目!$S$21,Q165&lt;=入力項目!$S$22),入力項目!$S$23,0) +
IF(AND(Q165&gt;=入力項目!$S$24,Q165&lt;=入力項目!$S$25),入力項目!$S$26,0)
)</f>
        <v>-45000</v>
      </c>
      <c r="AF165">
        <f ca="1">-(
_xlfn.IFS(
R165&lt;=入力項目!$S$11,0,
AND(R165&gt;=入力項目!$S$11+1,R165&lt;=3),IFERROR(VLOOKUP(入力項目!$S$12,子育て関連マスタ!$I$4:$M$5,4,FALSE),0),
AND(R165&gt;=4,R165&lt;=6),IFERROR(VLOOKUP(入力項目!$S$13,子育て関連マスタ!$I$9:$M$12,4,FALSE),0),
AND(R165&gt;=7,R165&lt;=12),IFERROR(VLOOKUP(入力項目!$S$14,子育て関連マスタ!$I$16:$M$17,4,FALSE),0),
AND(R165&gt;=13,R165&lt;=15),IFERROR(VLOOKUP(入力項目!$S$15,子育て関連マスタ!$I$21:$M$22,4,FALSE),0),
AND(R165&gt;=16,R165&lt;=18),IFERROR(VLOOKUP(入力項目!$S$16,子育て関連マスタ!$I$26:$M$28,4,FALSE),0),
AND(R165&gt;=19,R165&lt;=20,入力項目!$S$16="高専"),IFERROR(VLOOKUP(入力項目!$S$16,子育て関連マスタ!$I$26:$M$28,4,FALSE),0),
AND(R165&gt;=19,R165&lt;=20,入力項目!$S$16&lt;&gt;"高専"),IFERROR(VLOOKUP(入力項目!$S$17,子育て関連マスタ!$I$32:$M$37,4,FALSE),0),
AND(R165&gt;=21,R165&lt;=22,入力項目!$S$16="高専"),IFERROR(VLOOKUP(入力項目!$S$17,子育て関連マスタ!$I$32:$M$34,4,FALSE),0),
AND(R165&gt;=21,R165&lt;=22,入力項目!$S$16&lt;&gt;"高専"),IFERROR(VLOOKUP(入力項目!$S$17,子育て関連マスタ!$I$32:$M$34,4,FALSE),0),
R165&gt;=23,0
) +
IF($D165=4,
  IFERROR(_xlfn.IFS(
  R165&lt;=入力項目!$S$11,0,
  AND(R165=入力項目!$S$11),IFERROR(VLOOKUP(入力項目!$S$12,子育て関連マスタ!$I$4:$M$5,2,FALSE),0),
  AND(R165=4),IFERROR(VLOOKUP(入力項目!$S$13,子育て関連マスタ!$I$9:$M$12,2,FALSE),0),
  AND(R165=7),IFERROR(VLOOKUP(入力項目!$S$14,子育て関連マスタ!$I$16:$M$17,2,FALSE),0),
  AND(R165=13),IFERROR(VLOOKUP(入力項目!$S$15,子育て関連マスタ!$I$21:$M$22,2,FALSE),0),
  AND(R165=16),IFERROR(VLOOKUP(入力項目!$S$16,子育て関連マスタ!$I$26:$M$28,2,FALSE),0),
  AND(R165=19,入力項目!$S$16&lt;&gt;"高専"),IFERROR(VLOOKUP(入力項目!$S$17,子育て関連マスタ!$I$32:$M$37,2,FALSE),0),
  AND(R165=21,入力項目!$S$16="高専"),IFERROR(VLOOKUP(入力項目!$S$17,子育て関連マスタ!$I$32:$M$37,2,FALSE),0),
  R165&gt;=22,0
  ),0),0
) +
IF(AND(R165&gt;=1,R165&lt;=15),IF($D165=入力項目!$S$8,入力項目!$S$3,0),0) +
IF(AND(R165&gt;=1,R165&lt;=15),IF($D165=5,入力項目!$S$4,0),0) +
IF(AND(R165&gt;=1,R165&lt;=15),IF($D165=12,入力項目!$S$5,0),0) +
IF(AND(入力項目!$S$7=$A165,入力項目!$S$8=$D165),子育て関連マスタ!$C$14,0) +
IFERROR(IF(AND(YEAR(EDATE(DATE(入力項目!$S$7,入力項目!$S$8,1),1))=$A165,MONTH(EDATE(DATE(入力項目!$S$7,入力項目!$S$8,1),1))=$D165),子育て関連マスタ!$C$15,0),0) +
IF(AND(OR(R165=3,R165=5,R165=7),$D165=11),子育て関連マスタ!$C$17,0) +
IF(AND(R165=20,$D165=1),子育て関連マスタ!$C$18,0) +
IF(AND(R165=20,$D165=1),
IFERROR(_xlfn.IFS(
入力項目!$S$10="男",子育て関連マスタ!$C$18,
入力項目!$S$10="女",子育て関連マスタ!$C$19
),0),0
) +
IF(AND(R165&gt;=入力項目!$S$18,R165&lt;=入力項目!$S$19),入力項目!$S$20,0) +
IF(AND(R165&gt;=入力項目!$S$21,R165&lt;=入力項目!$S$22),入力項目!$S$23,0) +
IF(AND(R165&gt;=入力項目!$S$24,R165&lt;=入力項目!$S$25),入力項目!$S$26,0)
)</f>
        <v>0</v>
      </c>
      <c r="AG165">
        <f ca="1">-(
_xlfn.IFS(
S165&lt;=入力項目!$S$11,0,
AND(S165&gt;=入力項目!$S$11+1,S165&lt;=3),IFERROR(VLOOKUP(入力項目!$S$12,子育て関連マスタ!$I$4:$M$5,4,FALSE),0),
AND(S165&gt;=4,S165&lt;=6),IFERROR(VLOOKUP(入力項目!$S$13,子育て関連マスタ!$I$9:$M$12,4,FALSE),0),
AND(S165&gt;=7,S165&lt;=12),IFERROR(VLOOKUP(入力項目!$S$14,子育て関連マスタ!$I$16:$M$17,4,FALSE),0),
AND(S165&gt;=13,S165&lt;=15),IFERROR(VLOOKUP(入力項目!$S$15,子育て関連マスタ!$I$21:$M$22,4,FALSE),0),
AND(S165&gt;=16,S165&lt;=18),IFERROR(VLOOKUP(入力項目!$S$16,子育て関連マスタ!$I$26:$M$28,4,FALSE),0),
AND(S165&gt;=19,S165&lt;=20,入力項目!$S$16="高専"),IFERROR(VLOOKUP(入力項目!$S$16,子育て関連マスタ!$I$26:$M$28,4,FALSE),0),
AND(S165&gt;=19,S165&lt;=20,入力項目!$S$16&lt;&gt;"高専"),IFERROR(VLOOKUP(入力項目!$S$17,子育て関連マスタ!$I$32:$M$37,4,FALSE),0),
AND(S165&gt;=21,S165&lt;=22,入力項目!$S$16="高専"),IFERROR(VLOOKUP(入力項目!$S$17,子育て関連マスタ!$I$32:$M$34,4,FALSE),0),
AND(S165&gt;=21,S165&lt;=22,入力項目!$S$16&lt;&gt;"高専"),IFERROR(VLOOKUP(入力項目!$S$17,子育て関連マスタ!$I$32:$M$34,4,FALSE),0),
S165&gt;=23,0
) +
IF($D165=4,
  IFERROR(_xlfn.IFS(
  S165&lt;=入力項目!$S$11,0,
  AND(S165=入力項目!$S$11),IFERROR(VLOOKUP(入力項目!$S$12,子育て関連マスタ!$I$4:$M$5,2,FALSE),0),
  AND(S165=4),IFERROR(VLOOKUP(入力項目!$S$13,子育て関連マスタ!$I$9:$M$12,2,FALSE),0),
  AND(S165=7),IFERROR(VLOOKUP(入力項目!$S$14,子育て関連マスタ!$I$16:$M$17,2,FALSE),0),
  AND(S165=13),IFERROR(VLOOKUP(入力項目!$S$15,子育て関連マスタ!$I$21:$M$22,2,FALSE),0),
  AND(S165=16),IFERROR(VLOOKUP(入力項目!$S$16,子育て関連マスタ!$I$26:$M$28,2,FALSE),0),
  AND(S165=19,入力項目!$S$16&lt;&gt;"高専"),IFERROR(VLOOKUP(入力項目!$S$17,子育て関連マスタ!$I$32:$M$37,2,FALSE),0),
  AND(S165=21,入力項目!$S$16="高専"),IFERROR(VLOOKUP(入力項目!$S$17,子育て関連マスタ!$I$32:$M$37,2,FALSE),0),
  S165&gt;=22,0
  ),0),0
) +
IF(AND(S165&gt;=1,S165&lt;=15),IF($D165=入力項目!$S$8,入力項目!$S$3,0),0) +
IF(AND(S165&gt;=1,S165&lt;=15),IF($D165=5,入力項目!$S$4,0),0) +
IF(AND(S165&gt;=1,S165&lt;=15),IF($D165=12,入力項目!$S$5,0),0) +
IF(AND(入力項目!$S$7=$A165,入力項目!$S$8=$D165),子育て関連マスタ!$C$14,0) +
IFERROR(IF(AND(YEAR(EDATE(DATE(入力項目!$S$7,入力項目!$S$8,1),1))=$A165,MONTH(EDATE(DATE(入力項目!$S$7,入力項目!$S$8,1),1))=$D165),子育て関連マスタ!$C$15,0),0) +
IF(AND(OR(S165=3,S165=5,S165=7),$D165=11),子育て関連マスタ!$C$17,0) +
IF(AND(S165=20,$D165=1),子育て関連マスタ!$C$18,0) +
IF(AND(S165=20,$D165=1),
IFERROR(_xlfn.IFS(
入力項目!$S$10="男",子育て関連マスタ!$C$18,
入力項目!$S$10="女",子育て関連マスタ!$C$19
),0),0
) +
IF(AND(S165&gt;=入力項目!$S$18,S165&lt;=入力項目!$S$19),入力項目!$S$20,0) +
IF(AND(S165&gt;=入力項目!$S$21,S165&lt;=入力項目!$S$22),入力項目!$S$23,0) +
IF(AND(S165&gt;=入力項目!$S$24,S165&lt;=入力項目!$S$25),入力項目!$S$26,0)
)</f>
        <v>0</v>
      </c>
      <c r="AH165">
        <f ca="1">-(
_xlfn.IFS(
T165&lt;=入力項目!$S$11,0,
AND(T165&gt;=入力項目!$S$11+1,T165&lt;=3),IFERROR(VLOOKUP(入力項目!$S$12,子育て関連マスタ!$I$4:$M$5,4,FALSE),0),
AND(T165&gt;=4,T165&lt;=6),IFERROR(VLOOKUP(入力項目!$S$13,子育て関連マスタ!$I$9:$M$12,4,FALSE),0),
AND(T165&gt;=7,T165&lt;=12),IFERROR(VLOOKUP(入力項目!$S$14,子育て関連マスタ!$I$16:$M$17,4,FALSE),0),
AND(T165&gt;=13,T165&lt;=15),IFERROR(VLOOKUP(入力項目!$S$15,子育て関連マスタ!$I$21:$M$22,4,FALSE),0),
AND(T165&gt;=16,T165&lt;=18),IFERROR(VLOOKUP(入力項目!$S$16,子育て関連マスタ!$I$26:$M$28,4,FALSE),0),
AND(T165&gt;=19,T165&lt;=20,入力項目!$S$16="高専"),IFERROR(VLOOKUP(入力項目!$S$16,子育て関連マスタ!$I$26:$M$28,4,FALSE),0),
AND(T165&gt;=19,T165&lt;=20,入力項目!$S$16&lt;&gt;"高専"),IFERROR(VLOOKUP(入力項目!$S$17,子育て関連マスタ!$I$32:$M$37,4,FALSE),0),
AND(T165&gt;=21,T165&lt;=22,入力項目!$S$16="高専"),IFERROR(VLOOKUP(入力項目!$S$17,子育て関連マスタ!$I$32:$M$34,4,FALSE),0),
AND(T165&gt;=21,T165&lt;=22,入力項目!$S$16&lt;&gt;"高専"),IFERROR(VLOOKUP(入力項目!$S$17,子育て関連マスタ!$I$32:$M$34,4,FALSE),0),
T165&gt;=23,0
) +
IF($D165=4,
  IFERROR(_xlfn.IFS(
  T165&lt;=入力項目!$S$11,0,
  AND(T165=入力項目!$S$11),IFERROR(VLOOKUP(入力項目!$S$12,子育て関連マスタ!$I$4:$M$5,2,FALSE),0),
  AND(T165=4),IFERROR(VLOOKUP(入力項目!$S$13,子育て関連マスタ!$I$9:$M$12,2,FALSE),0),
  AND(T165=7),IFERROR(VLOOKUP(入力項目!$S$14,子育て関連マスタ!$I$16:$M$17,2,FALSE),0),
  AND(T165=13),IFERROR(VLOOKUP(入力項目!$S$15,子育て関連マスタ!$I$21:$M$22,2,FALSE),0),
  AND(T165=16),IFERROR(VLOOKUP(入力項目!$S$16,子育て関連マスタ!$I$26:$M$28,2,FALSE),0),
  AND(T165=19,入力項目!$S$16&lt;&gt;"高専"),IFERROR(VLOOKUP(入力項目!$S$17,子育て関連マスタ!$I$32:$M$37,2,FALSE),0),
  AND(T165=21,入力項目!$S$16="高専"),IFERROR(VLOOKUP(入力項目!$S$17,子育て関連マスタ!$I$32:$M$37,2,FALSE),0),
  T165&gt;=22,0
  ),0),0
) +
IF(AND(T165&gt;=1,T165&lt;=15),IF($D165=入力項目!$S$8,入力項目!$S$3,0),0) +
IF(AND(T165&gt;=1,T165&lt;=15),IF($D165=5,入力項目!$S$4,0),0) +
IF(AND(T165&gt;=1,T165&lt;=15),IF($D165=12,入力項目!$S$5,0),0) +
IF(AND(入力項目!$S$7=$A165,入力項目!$S$8=$D165),子育て関連マスタ!$C$14,0) +
IFERROR(IF(AND(YEAR(EDATE(DATE(入力項目!$S$7,入力項目!$S$8,1),1))=$A165,MONTH(EDATE(DATE(入力項目!$S$7,入力項目!$S$8,1),1))=$D165),子育て関連マスタ!$C$15,0),0) +
IF(AND(OR(T165=3,T165=5,T165=7),$D165=11),子育て関連マスタ!$C$17,0) +
IF(AND(T165=20,$D165=1),子育て関連マスタ!$C$18,0) +
IF(AND(T165=20,$D165=1),
IFERROR(_xlfn.IFS(
入力項目!$S$10="男",子育て関連マスタ!$C$18,
入力項目!$S$10="女",子育て関連マスタ!$C$19
),0),0
) +
IF(AND(T165&gt;=入力項目!$S$18,T165&lt;=入力項目!$S$19),入力項目!$S$20,0) +
IF(AND(T165&gt;=入力項目!$S$21,T165&lt;=入力項目!$S$22),入力項目!$S$23,0) +
IF(AND(T165&gt;=入力項目!$S$24,T165&lt;=入力項目!$S$25),入力項目!$S$26,0)
)</f>
        <v>0</v>
      </c>
      <c r="AI165">
        <f ca="1">-(
_xlfn.IFS(
U165&lt;=入力項目!$S$11,0,
AND(U165&gt;=入力項目!$S$11+1,U165&lt;=3),IFERROR(VLOOKUP(入力項目!$S$12,子育て関連マスタ!$I$4:$M$5,4,FALSE),0),
AND(U165&gt;=4,U165&lt;=6),IFERROR(VLOOKUP(入力項目!$S$13,子育て関連マスタ!$I$9:$M$12,4,FALSE),0),
AND(U165&gt;=7,U165&lt;=12),IFERROR(VLOOKUP(入力項目!$S$14,子育て関連マスタ!$I$16:$M$17,4,FALSE),0),
AND(U165&gt;=13,U165&lt;=15),IFERROR(VLOOKUP(入力項目!$S$15,子育て関連マスタ!$I$21:$M$22,4,FALSE),0),
AND(U165&gt;=16,U165&lt;=18),IFERROR(VLOOKUP(入力項目!$S$16,子育て関連マスタ!$I$26:$M$28,4,FALSE),0),
AND(U165&gt;=19,U165&lt;=20,入力項目!$S$16="高専"),IFERROR(VLOOKUP(入力項目!$S$16,子育て関連マスタ!$I$26:$M$28,4,FALSE),0),
AND(U165&gt;=19,U165&lt;=20,入力項目!$S$16&lt;&gt;"高専"),IFERROR(VLOOKUP(入力項目!$S$17,子育て関連マスタ!$I$32:$M$37,4,FALSE),0),
AND(U165&gt;=21,U165&lt;=22,入力項目!$S$16="高専"),IFERROR(VLOOKUP(入力項目!$S$17,子育て関連マスタ!$I$32:$M$34,4,FALSE),0),
AND(U165&gt;=21,U165&lt;=22,入力項目!$S$16&lt;&gt;"高専"),IFERROR(VLOOKUP(入力項目!$S$17,子育て関連マスタ!$I$32:$M$34,4,FALSE),0),
U165&gt;=23,0
) +
IF($D165=4,
  IFERROR(_xlfn.IFS(
  U165&lt;=入力項目!$S$11,0,
  AND(U165=入力項目!$S$11),IFERROR(VLOOKUP(入力項目!$S$12,子育て関連マスタ!$I$4:$M$5,2,FALSE),0),
  AND(U165=4),IFERROR(VLOOKUP(入力項目!$S$13,子育て関連マスタ!$I$9:$M$12,2,FALSE),0),
  AND(U165=7),IFERROR(VLOOKUP(入力項目!$S$14,子育て関連マスタ!$I$16:$M$17,2,FALSE),0),
  AND(U165=13),IFERROR(VLOOKUP(入力項目!$S$15,子育て関連マスタ!$I$21:$M$22,2,FALSE),0),
  AND(U165=16),IFERROR(VLOOKUP(入力項目!$S$16,子育て関連マスタ!$I$26:$M$28,2,FALSE),0),
  AND(U165=19,入力項目!$S$16&lt;&gt;"高専"),IFERROR(VLOOKUP(入力項目!$S$17,子育て関連マスタ!$I$32:$M$37,2,FALSE),0),
  AND(U165=21,入力項目!$S$16="高専"),IFERROR(VLOOKUP(入力項目!$S$17,子育て関連マスタ!$I$32:$M$37,2,FALSE),0),
  U165&gt;=22,0
  ),0),0
) +
IF(AND(U165&gt;=1,U165&lt;=15),IF($D165=入力項目!$S$8,入力項目!$S$3,0),0) +
IF(AND(U165&gt;=1,U165&lt;=15),IF($D165=5,入力項目!$S$4,0),0) +
IF(AND(U165&gt;=1,U165&lt;=15),IF($D165=12,入力項目!$S$5,0),0) +
IF(AND(入力項目!$S$7=$A165,入力項目!$S$8=$D165),子育て関連マスタ!$C$14,0) +
IFERROR(IF(AND(YEAR(EDATE(DATE(入力項目!$S$7,入力項目!$S$8,1),1))=$A165,MONTH(EDATE(DATE(入力項目!$S$7,入力項目!$S$8,1),1))=$D165),子育て関連マスタ!$C$15,0),0) +
IF(AND(OR(U165=3,U165=5,U165=7),$D165=11),子育て関連マスタ!$C$17,0) +
IF(AND(U165=20,$D165=1),子育て関連マスタ!$C$18,0) +
IF(AND(U165=20,$D165=1),
IFERROR(_xlfn.IFS(
入力項目!$S$10="男",子育て関連マスタ!$C$18,
入力項目!$S$10="女",子育て関連マスタ!$C$19
),0),0
) +
IF(AND(U165&gt;=入力項目!$S$18,U165&lt;=入力項目!$S$19),入力項目!$S$20,0) +
IF(AND(U165&gt;=入力項目!$S$21,U165&lt;=入力項目!$S$22),入力項目!$S$23,0) +
IF(AND(U165&gt;=入力項目!$S$24,U165&lt;=入力項目!$S$25),入力項目!$S$26,0)
)</f>
        <v>0</v>
      </c>
      <c r="AJ165" s="10">
        <f ca="1">-VLOOKUP($D165,月別収支!$A$2:$H$13,7,FALSE)</f>
        <v>-20000</v>
      </c>
    </row>
    <row r="166" spans="1:36" x14ac:dyDescent="0.4">
      <c r="A166">
        <f t="shared" ca="1" si="37"/>
        <v>2038</v>
      </c>
      <c r="B166">
        <f t="shared" ca="1" si="44"/>
        <v>2038</v>
      </c>
      <c r="C166">
        <f t="shared" ca="1" si="45"/>
        <v>14</v>
      </c>
      <c r="D166">
        <f t="shared" ca="1" si="38"/>
        <v>4</v>
      </c>
      <c r="E166" t="str">
        <f t="shared" ca="1" si="39"/>
        <v>2038年4月</v>
      </c>
      <c r="F166">
        <f ca="1">IF(OR(入力項目!$N$5&lt;$A166,AND(入力項目!$N$5=$A166,入力項目!$N$6&lt;$D166)),IF(F165=0,1,IF(G166=12,F165+1,F165)),0)</f>
        <v>13</v>
      </c>
      <c r="G166">
        <f ca="1">IF(OR(入力項目!$N$5&lt;$A166,AND(入力項目!$N$5=$A166,入力項目!$N$6&lt;$D166)),IF(G165=12,1,G165+1),0)</f>
        <v>6</v>
      </c>
      <c r="H166" t="str">
        <f t="shared" ca="1" si="40"/>
        <v>13_6</v>
      </c>
      <c r="I166">
        <f ca="1">IF(
  IFERROR(AND($C166&gt;0,MOD($C166,入力項目!$N$22)=0,$D166=入力項目!$N$23), FALSE),
  1,
  IF(
    AND(I165&gt;0,J165=12),
    IF(I165=入力項目!$N$28, 0, I165+1),
    I165
  )
)</f>
        <v>0</v>
      </c>
      <c r="J166">
        <f ca="1">IF($D166=入力項目!$N$23,1,IFERROR(J165+1,1))</f>
        <v>11</v>
      </c>
      <c r="K166" t="str">
        <f t="shared" ca="1" si="41"/>
        <v>0_11</v>
      </c>
      <c r="L166">
        <f ca="1">L165+IF(入力項目!$D$4=$D166,1,0)</f>
        <v>42</v>
      </c>
      <c r="M166" t="str">
        <f t="shared" ca="1" si="42"/>
        <v>42歳</v>
      </c>
      <c r="N166">
        <f t="shared" ca="1" si="46"/>
        <v>43</v>
      </c>
      <c r="O166" t="str">
        <f t="shared" ca="1" si="43"/>
        <v>43歳</v>
      </c>
      <c r="P166">
        <f t="shared" ca="1" si="47"/>
        <v>18</v>
      </c>
      <c r="Q166">
        <f t="shared" ca="1" si="48"/>
        <v>16</v>
      </c>
      <c r="R166">
        <f t="shared" ca="1" si="49"/>
        <v>2039</v>
      </c>
      <c r="S166">
        <f t="shared" ca="1" si="50"/>
        <v>2039</v>
      </c>
      <c r="T166">
        <f t="shared" ca="1" si="51"/>
        <v>2039</v>
      </c>
      <c r="U166">
        <f t="shared" ca="1" si="52"/>
        <v>2039</v>
      </c>
      <c r="V166" s="10">
        <f t="shared" ca="1" si="53"/>
        <v>17733075</v>
      </c>
      <c r="W166" s="10">
        <f ca="1">IF($L166&lt;その他マスタ!$B$1,VLOOKUP($D166,月別収支!$A$2:$H$13,2,FALSE),その他マスタ!$B$3)+IF(AND($L166=その他マスタ!$B$1,入力項目!$I$9="あり",$D166=入力項目!$D$4),その他マスタ!$B$2,0)</f>
        <v>300000</v>
      </c>
      <c r="X166" s="10">
        <f ca="1">-IF(入力項目!$K$5=TRUE,
IF($F166+$G166&lt;3,VLOOKUP($D166,月別収支!$A$2:$H$13,8,FALSE),0)+IFERROR(VLOOKUP($H166,住宅ローン計算!C:P,13,FALSE),0)+IF($F166&gt;1,IF(OR($G166=3,$G166=6,$G166=9,$G166=12),ROUNDUP(入力項目!$N$18/4,0),0),0),
VLOOKUP($D166,月別収支!$A$2:$H$13,8,FALSE))</f>
        <v>-91090</v>
      </c>
      <c r="Y166" s="10">
        <f ca="1">-VLOOKUP($D166,月別収支!$A$2:$H$13,3,FALSE)</f>
        <v>-75000</v>
      </c>
      <c r="Z166" s="10">
        <f ca="1">-VLOOKUP($D166,月別収支!$A$2:$H$13,4,FALSE)</f>
        <v>-27000</v>
      </c>
      <c r="AA166" s="10">
        <f ca="1">-VLOOKUP($D166,月別収支!$A$2:$H$13,6,FALSE)</f>
        <v>-10000</v>
      </c>
      <c r="AB166" s="10">
        <f ca="1">-(
VLOOKUP($D166,月別収支!$A$2:$H$13,5,FALSE)+IF(AND(入力項目!$I$27&lt;=$A166,ISEVEN($A166-入力項目!$I$27),入力項目!$I$28=$D166),入力項目!$I$26,0)
+IF(入力項目!$K$26=TRUE,
IFERROR(VLOOKUP($K166,マイカーローン計算!C:P,13,FALSE),0),
IFERROR(
  IF(AND($C166&gt;0,MOD($C166,入力項目!$N$22)=0,$D166=入力項目!$N$23),入力項目!$N$24,0),
 0
)
)
)</f>
        <v>-20000</v>
      </c>
      <c r="AC166" s="10">
        <f ca="1">-IF($A166&lt;入力項目!$N$33,入力項目!$N$35,IF(AND($A166=入力項目!$N$33,$D166&lt;=入力項目!$N$34),入力項目!$N$35,0))</f>
        <v>0</v>
      </c>
      <c r="AD166">
        <f ca="1">-(
_xlfn.IFS(
P166&lt;=入力項目!$S$11,0,
AND(P166&gt;=入力項目!$S$11+1,P166&lt;=3),IFERROR(VLOOKUP(入力項目!$S$12,子育て関連マスタ!$I$4:$M$5,4,FALSE),0),
AND(P166&gt;=4,P166&lt;=6),IFERROR(VLOOKUP(入力項目!$S$13,子育て関連マスタ!$I$9:$M$12,4,FALSE),0),
AND(P166&gt;=7,P166&lt;=12),IFERROR(VLOOKUP(入力項目!$S$14,子育て関連マスタ!$I$16:$M$17,4,FALSE),0),
AND(P166&gt;=13,P166&lt;=15),IFERROR(VLOOKUP(入力項目!$S$15,子育て関連マスタ!$I$21:$M$22,4,FALSE),0),
AND(P166&gt;=16,P166&lt;=18),IFERROR(VLOOKUP(入力項目!$S$16,子育て関連マスタ!$I$26:$M$28,4,FALSE),0),
AND(P166&gt;=19,P166&lt;=20,入力項目!$S$16="高専"),IFERROR(VLOOKUP(入力項目!$S$16,子育て関連マスタ!$I$26:$M$28,4,FALSE),0),
AND(P166&gt;=19,P166&lt;=20,入力項目!$S$16&lt;&gt;"高専"),IFERROR(VLOOKUP(入力項目!$S$17,子育て関連マスタ!$I$32:$M$37,4,FALSE),0),
AND(P166&gt;=21,P166&lt;=22,入力項目!$S$16="高専"),IFERROR(VLOOKUP(入力項目!$S$17,子育て関連マスタ!$I$32:$M$34,4,FALSE),0),
AND(P166&gt;=21,P166&lt;=22,入力項目!$S$16&lt;&gt;"高専"),IFERROR(VLOOKUP(入力項目!$S$17,子育て関連マスタ!$I$32:$M$34,4,FALSE),0),
P166&gt;=23,0
) +
IF($D166=4,
  IFERROR(_xlfn.IFS(
  P166&lt;=入力項目!$S$11,0,
  AND(P166=入力項目!$S$11),IFERROR(VLOOKUP(入力項目!$S$12,子育て関連マスタ!$I$4:$M$5,2,FALSE),0),
  AND(P166=4),IFERROR(VLOOKUP(入力項目!$S$13,子育て関連マスタ!$I$9:$M$12,2,FALSE),0),
  AND(P166=7),IFERROR(VLOOKUP(入力項目!$S$14,子育て関連マスタ!$I$16:$M$17,2,FALSE),0),
  AND(P166=13),IFERROR(VLOOKUP(入力項目!$S$15,子育て関連マスタ!$I$21:$M$22,2,FALSE),0),
  AND(P166=16),IFERROR(VLOOKUP(入力項目!$S$16,子育て関連マスタ!$I$26:$M$28,2,FALSE),0),
  AND(P166=19,入力項目!$S$16&lt;&gt;"高専"),IFERROR(VLOOKUP(入力項目!$S$17,子育て関連マスタ!$I$32:$M$37,2,FALSE),0),
  AND(P166=21,入力項目!$S$16="高専"),IFERROR(VLOOKUP(入力項目!$S$17,子育て関連マスタ!$I$32:$M$37,2,FALSE),0),
  P166&gt;=22,0
  ),0),0
) +
IF(AND(P166&gt;=1,P166&lt;=15),IF($D166=入力項目!$S$8,入力項目!$S$3,0),0) +
IF(AND(P166&gt;=1,P166&lt;=15),IF($D166=5,入力項目!$S$4,0),0) +
IF(AND(P166&gt;=1,P166&lt;=15),IF($D166=12,入力項目!$S$5,0),0) +
IF(AND(入力項目!$S$7=$A166,入力項目!$S$8=$D166),子育て関連マスタ!$C$14,0) +
IFERROR(IF(AND(YEAR(EDATE(DATE(入力項目!$S$7,入力項目!$S$8,1),1))=$A166,MONTH(EDATE(DATE(入力項目!$S$7,入力項目!$S$8,1),1))=$D166),子育て関連マスタ!$C$15,0),0) +
IF(AND(OR(P166=3,P166=5,P166=7),$D166=11),子育て関連マスタ!$C$17,0) +
IF(AND(P166=20,$D166=1),子育て関連マスタ!$C$18,0) +
IF(AND(P166=20,$D166=1),
IFERROR(_xlfn.IFS(
入力項目!$S$10="男",子育て関連マスタ!$C$18,
入力項目!$S$10="女",子育て関連マスタ!$C$19
),0),0
) +
IF(AND(P166&gt;=入力項目!$S$18,P166&lt;=入力項目!$S$19),入力項目!$S$20,0) +
IF(AND(P166&gt;=入力項目!$S$21,P166&lt;=入力項目!$S$22),入力項目!$S$23,0) +
IF(AND(P166&gt;=入力項目!$S$24,P166&lt;=入力項目!$S$25),入力項目!$S$26,0)
)</f>
        <v>-45000</v>
      </c>
      <c r="AE166">
        <f ca="1">-(
_xlfn.IFS(
Q166&lt;=入力項目!$S$11,0,
AND(Q166&gt;=入力項目!$S$11+1,Q166&lt;=3),IFERROR(VLOOKUP(入力項目!$S$12,子育て関連マスタ!$I$4:$M$5,4,FALSE),0),
AND(Q166&gt;=4,Q166&lt;=6),IFERROR(VLOOKUP(入力項目!$S$13,子育て関連マスタ!$I$9:$M$12,4,FALSE),0),
AND(Q166&gt;=7,Q166&lt;=12),IFERROR(VLOOKUP(入力項目!$S$14,子育て関連マスタ!$I$16:$M$17,4,FALSE),0),
AND(Q166&gt;=13,Q166&lt;=15),IFERROR(VLOOKUP(入力項目!$S$15,子育て関連マスタ!$I$21:$M$22,4,FALSE),0),
AND(Q166&gt;=16,Q166&lt;=18),IFERROR(VLOOKUP(入力項目!$S$16,子育て関連マスタ!$I$26:$M$28,4,FALSE),0),
AND(Q166&gt;=19,Q166&lt;=20,入力項目!$S$16="高専"),IFERROR(VLOOKUP(入力項目!$S$16,子育て関連マスタ!$I$26:$M$28,4,FALSE),0),
AND(Q166&gt;=19,Q166&lt;=20,入力項目!$S$16&lt;&gt;"高専"),IFERROR(VLOOKUP(入力項目!$S$17,子育て関連マスタ!$I$32:$M$37,4,FALSE),0),
AND(Q166&gt;=21,Q166&lt;=22,入力項目!$S$16="高専"),IFERROR(VLOOKUP(入力項目!$S$17,子育て関連マスタ!$I$32:$M$34,4,FALSE),0),
AND(Q166&gt;=21,Q166&lt;=22,入力項目!$S$16&lt;&gt;"高専"),IFERROR(VLOOKUP(入力項目!$S$17,子育て関連マスタ!$I$32:$M$34,4,FALSE),0),
Q166&gt;=23,0
) +
IF($D166=4,
  IFERROR(_xlfn.IFS(
  Q166&lt;=入力項目!$S$11,0,
  AND(Q166=入力項目!$S$11),IFERROR(VLOOKUP(入力項目!$S$12,子育て関連マスタ!$I$4:$M$5,2,FALSE),0),
  AND(Q166=4),IFERROR(VLOOKUP(入力項目!$S$13,子育て関連マスタ!$I$9:$M$12,2,FALSE),0),
  AND(Q166=7),IFERROR(VLOOKUP(入力項目!$S$14,子育て関連マスタ!$I$16:$M$17,2,FALSE),0),
  AND(Q166=13),IFERROR(VLOOKUP(入力項目!$S$15,子育て関連マスタ!$I$21:$M$22,2,FALSE),0),
  AND(Q166=16),IFERROR(VLOOKUP(入力項目!$S$16,子育て関連マスタ!$I$26:$M$28,2,FALSE),0),
  AND(Q166=19,入力項目!$S$16&lt;&gt;"高専"),IFERROR(VLOOKUP(入力項目!$S$17,子育て関連マスタ!$I$32:$M$37,2,FALSE),0),
  AND(Q166=21,入力項目!$S$16="高専"),IFERROR(VLOOKUP(入力項目!$S$17,子育て関連マスタ!$I$32:$M$37,2,FALSE),0),
  Q166&gt;=22,0
  ),0),0
) +
IF(AND(Q166&gt;=1,Q166&lt;=15),IF($D166=入力項目!$S$8,入力項目!$S$3,0),0) +
IF(AND(Q166&gt;=1,Q166&lt;=15),IF($D166=5,入力項目!$S$4,0),0) +
IF(AND(Q166&gt;=1,Q166&lt;=15),IF($D166=12,入力項目!$S$5,0),0) +
IF(AND(入力項目!$S$7=$A166,入力項目!$S$8=$D166),子育て関連マスタ!$C$14,0) +
IFERROR(IF(AND(YEAR(EDATE(DATE(入力項目!$S$7,入力項目!$S$8,1),1))=$A166,MONTH(EDATE(DATE(入力項目!$S$7,入力項目!$S$8,1),1))=$D166),子育て関連マスタ!$C$15,0),0) +
IF(AND(OR(Q166=3,Q166=5,Q166=7),$D166=11),子育て関連マスタ!$C$17,0) +
IF(AND(Q166=20,$D166=1),子育て関連マスタ!$C$18,0) +
IF(AND(Q166=20,$D166=1),
IFERROR(_xlfn.IFS(
入力項目!$S$10="男",子育て関連マスタ!$C$18,
入力項目!$S$10="女",子育て関連マスタ!$C$19
),0),0
) +
IF(AND(Q166&gt;=入力項目!$S$18,Q166&lt;=入力項目!$S$19),入力項目!$S$20,0) +
IF(AND(Q166&gt;=入力項目!$S$21,Q166&lt;=入力項目!$S$22),入力項目!$S$23,0) +
IF(AND(Q166&gt;=入力項目!$S$24,Q166&lt;=入力項目!$S$25),入力項目!$S$26,0)
)</f>
        <v>-145000</v>
      </c>
      <c r="AF166">
        <f ca="1">-(
_xlfn.IFS(
R166&lt;=入力項目!$S$11,0,
AND(R166&gt;=入力項目!$S$11+1,R166&lt;=3),IFERROR(VLOOKUP(入力項目!$S$12,子育て関連マスタ!$I$4:$M$5,4,FALSE),0),
AND(R166&gt;=4,R166&lt;=6),IFERROR(VLOOKUP(入力項目!$S$13,子育て関連マスタ!$I$9:$M$12,4,FALSE),0),
AND(R166&gt;=7,R166&lt;=12),IFERROR(VLOOKUP(入力項目!$S$14,子育て関連マスタ!$I$16:$M$17,4,FALSE),0),
AND(R166&gt;=13,R166&lt;=15),IFERROR(VLOOKUP(入力項目!$S$15,子育て関連マスタ!$I$21:$M$22,4,FALSE),0),
AND(R166&gt;=16,R166&lt;=18),IFERROR(VLOOKUP(入力項目!$S$16,子育て関連マスタ!$I$26:$M$28,4,FALSE),0),
AND(R166&gt;=19,R166&lt;=20,入力項目!$S$16="高専"),IFERROR(VLOOKUP(入力項目!$S$16,子育て関連マスタ!$I$26:$M$28,4,FALSE),0),
AND(R166&gt;=19,R166&lt;=20,入力項目!$S$16&lt;&gt;"高専"),IFERROR(VLOOKUP(入力項目!$S$17,子育て関連マスタ!$I$32:$M$37,4,FALSE),0),
AND(R166&gt;=21,R166&lt;=22,入力項目!$S$16="高専"),IFERROR(VLOOKUP(入力項目!$S$17,子育て関連マスタ!$I$32:$M$34,4,FALSE),0),
AND(R166&gt;=21,R166&lt;=22,入力項目!$S$16&lt;&gt;"高専"),IFERROR(VLOOKUP(入力項目!$S$17,子育て関連マスタ!$I$32:$M$34,4,FALSE),0),
R166&gt;=23,0
) +
IF($D166=4,
  IFERROR(_xlfn.IFS(
  R166&lt;=入力項目!$S$11,0,
  AND(R166=入力項目!$S$11),IFERROR(VLOOKUP(入力項目!$S$12,子育て関連マスタ!$I$4:$M$5,2,FALSE),0),
  AND(R166=4),IFERROR(VLOOKUP(入力項目!$S$13,子育て関連マスタ!$I$9:$M$12,2,FALSE),0),
  AND(R166=7),IFERROR(VLOOKUP(入力項目!$S$14,子育て関連マスタ!$I$16:$M$17,2,FALSE),0),
  AND(R166=13),IFERROR(VLOOKUP(入力項目!$S$15,子育て関連マスタ!$I$21:$M$22,2,FALSE),0),
  AND(R166=16),IFERROR(VLOOKUP(入力項目!$S$16,子育て関連マスタ!$I$26:$M$28,2,FALSE),0),
  AND(R166=19,入力項目!$S$16&lt;&gt;"高専"),IFERROR(VLOOKUP(入力項目!$S$17,子育て関連マスタ!$I$32:$M$37,2,FALSE),0),
  AND(R166=21,入力項目!$S$16="高専"),IFERROR(VLOOKUP(入力項目!$S$17,子育て関連マスタ!$I$32:$M$37,2,FALSE),0),
  R166&gt;=22,0
  ),0),0
) +
IF(AND(R166&gt;=1,R166&lt;=15),IF($D166=入力項目!$S$8,入力項目!$S$3,0),0) +
IF(AND(R166&gt;=1,R166&lt;=15),IF($D166=5,入力項目!$S$4,0),0) +
IF(AND(R166&gt;=1,R166&lt;=15),IF($D166=12,入力項目!$S$5,0),0) +
IF(AND(入力項目!$S$7=$A166,入力項目!$S$8=$D166),子育て関連マスタ!$C$14,0) +
IFERROR(IF(AND(YEAR(EDATE(DATE(入力項目!$S$7,入力項目!$S$8,1),1))=$A166,MONTH(EDATE(DATE(入力項目!$S$7,入力項目!$S$8,1),1))=$D166),子育て関連マスタ!$C$15,0),0) +
IF(AND(OR(R166=3,R166=5,R166=7),$D166=11),子育て関連マスタ!$C$17,0) +
IF(AND(R166=20,$D166=1),子育て関連マスタ!$C$18,0) +
IF(AND(R166=20,$D166=1),
IFERROR(_xlfn.IFS(
入力項目!$S$10="男",子育て関連マスタ!$C$18,
入力項目!$S$10="女",子育て関連マスタ!$C$19
),0),0
) +
IF(AND(R166&gt;=入力項目!$S$18,R166&lt;=入力項目!$S$19),入力項目!$S$20,0) +
IF(AND(R166&gt;=入力項目!$S$21,R166&lt;=入力項目!$S$22),入力項目!$S$23,0) +
IF(AND(R166&gt;=入力項目!$S$24,R166&lt;=入力項目!$S$25),入力項目!$S$26,0)
)</f>
        <v>0</v>
      </c>
      <c r="AG166">
        <f ca="1">-(
_xlfn.IFS(
S166&lt;=入力項目!$S$11,0,
AND(S166&gt;=入力項目!$S$11+1,S166&lt;=3),IFERROR(VLOOKUP(入力項目!$S$12,子育て関連マスタ!$I$4:$M$5,4,FALSE),0),
AND(S166&gt;=4,S166&lt;=6),IFERROR(VLOOKUP(入力項目!$S$13,子育て関連マスタ!$I$9:$M$12,4,FALSE),0),
AND(S166&gt;=7,S166&lt;=12),IFERROR(VLOOKUP(入力項目!$S$14,子育て関連マスタ!$I$16:$M$17,4,FALSE),0),
AND(S166&gt;=13,S166&lt;=15),IFERROR(VLOOKUP(入力項目!$S$15,子育て関連マスタ!$I$21:$M$22,4,FALSE),0),
AND(S166&gt;=16,S166&lt;=18),IFERROR(VLOOKUP(入力項目!$S$16,子育て関連マスタ!$I$26:$M$28,4,FALSE),0),
AND(S166&gt;=19,S166&lt;=20,入力項目!$S$16="高専"),IFERROR(VLOOKUP(入力項目!$S$16,子育て関連マスタ!$I$26:$M$28,4,FALSE),0),
AND(S166&gt;=19,S166&lt;=20,入力項目!$S$16&lt;&gt;"高専"),IFERROR(VLOOKUP(入力項目!$S$17,子育て関連マスタ!$I$32:$M$37,4,FALSE),0),
AND(S166&gt;=21,S166&lt;=22,入力項目!$S$16="高専"),IFERROR(VLOOKUP(入力項目!$S$17,子育て関連マスタ!$I$32:$M$34,4,FALSE),0),
AND(S166&gt;=21,S166&lt;=22,入力項目!$S$16&lt;&gt;"高専"),IFERROR(VLOOKUP(入力項目!$S$17,子育て関連マスタ!$I$32:$M$34,4,FALSE),0),
S166&gt;=23,0
) +
IF($D166=4,
  IFERROR(_xlfn.IFS(
  S166&lt;=入力項目!$S$11,0,
  AND(S166=入力項目!$S$11),IFERROR(VLOOKUP(入力項目!$S$12,子育て関連マスタ!$I$4:$M$5,2,FALSE),0),
  AND(S166=4),IFERROR(VLOOKUP(入力項目!$S$13,子育て関連マスタ!$I$9:$M$12,2,FALSE),0),
  AND(S166=7),IFERROR(VLOOKUP(入力項目!$S$14,子育て関連マスタ!$I$16:$M$17,2,FALSE),0),
  AND(S166=13),IFERROR(VLOOKUP(入力項目!$S$15,子育て関連マスタ!$I$21:$M$22,2,FALSE),0),
  AND(S166=16),IFERROR(VLOOKUP(入力項目!$S$16,子育て関連マスタ!$I$26:$M$28,2,FALSE),0),
  AND(S166=19,入力項目!$S$16&lt;&gt;"高専"),IFERROR(VLOOKUP(入力項目!$S$17,子育て関連マスタ!$I$32:$M$37,2,FALSE),0),
  AND(S166=21,入力項目!$S$16="高専"),IFERROR(VLOOKUP(入力項目!$S$17,子育て関連マスタ!$I$32:$M$37,2,FALSE),0),
  S166&gt;=22,0
  ),0),0
) +
IF(AND(S166&gt;=1,S166&lt;=15),IF($D166=入力項目!$S$8,入力項目!$S$3,0),0) +
IF(AND(S166&gt;=1,S166&lt;=15),IF($D166=5,入力項目!$S$4,0),0) +
IF(AND(S166&gt;=1,S166&lt;=15),IF($D166=12,入力項目!$S$5,0),0) +
IF(AND(入力項目!$S$7=$A166,入力項目!$S$8=$D166),子育て関連マスタ!$C$14,0) +
IFERROR(IF(AND(YEAR(EDATE(DATE(入力項目!$S$7,入力項目!$S$8,1),1))=$A166,MONTH(EDATE(DATE(入力項目!$S$7,入力項目!$S$8,1),1))=$D166),子育て関連マスタ!$C$15,0),0) +
IF(AND(OR(S166=3,S166=5,S166=7),$D166=11),子育て関連マスタ!$C$17,0) +
IF(AND(S166=20,$D166=1),子育て関連マスタ!$C$18,0) +
IF(AND(S166=20,$D166=1),
IFERROR(_xlfn.IFS(
入力項目!$S$10="男",子育て関連マスタ!$C$18,
入力項目!$S$10="女",子育て関連マスタ!$C$19
),0),0
) +
IF(AND(S166&gt;=入力項目!$S$18,S166&lt;=入力項目!$S$19),入力項目!$S$20,0) +
IF(AND(S166&gt;=入力項目!$S$21,S166&lt;=入力項目!$S$22),入力項目!$S$23,0) +
IF(AND(S166&gt;=入力項目!$S$24,S166&lt;=入力項目!$S$25),入力項目!$S$26,0)
)</f>
        <v>0</v>
      </c>
      <c r="AH166">
        <f ca="1">-(
_xlfn.IFS(
T166&lt;=入力項目!$S$11,0,
AND(T166&gt;=入力項目!$S$11+1,T166&lt;=3),IFERROR(VLOOKUP(入力項目!$S$12,子育て関連マスタ!$I$4:$M$5,4,FALSE),0),
AND(T166&gt;=4,T166&lt;=6),IFERROR(VLOOKUP(入力項目!$S$13,子育て関連マスタ!$I$9:$M$12,4,FALSE),0),
AND(T166&gt;=7,T166&lt;=12),IFERROR(VLOOKUP(入力項目!$S$14,子育て関連マスタ!$I$16:$M$17,4,FALSE),0),
AND(T166&gt;=13,T166&lt;=15),IFERROR(VLOOKUP(入力項目!$S$15,子育て関連マスタ!$I$21:$M$22,4,FALSE),0),
AND(T166&gt;=16,T166&lt;=18),IFERROR(VLOOKUP(入力項目!$S$16,子育て関連マスタ!$I$26:$M$28,4,FALSE),0),
AND(T166&gt;=19,T166&lt;=20,入力項目!$S$16="高専"),IFERROR(VLOOKUP(入力項目!$S$16,子育て関連マスタ!$I$26:$M$28,4,FALSE),0),
AND(T166&gt;=19,T166&lt;=20,入力項目!$S$16&lt;&gt;"高専"),IFERROR(VLOOKUP(入力項目!$S$17,子育て関連マスタ!$I$32:$M$37,4,FALSE),0),
AND(T166&gt;=21,T166&lt;=22,入力項目!$S$16="高専"),IFERROR(VLOOKUP(入力項目!$S$17,子育て関連マスタ!$I$32:$M$34,4,FALSE),0),
AND(T166&gt;=21,T166&lt;=22,入力項目!$S$16&lt;&gt;"高専"),IFERROR(VLOOKUP(入力項目!$S$17,子育て関連マスタ!$I$32:$M$34,4,FALSE),0),
T166&gt;=23,0
) +
IF($D166=4,
  IFERROR(_xlfn.IFS(
  T166&lt;=入力項目!$S$11,0,
  AND(T166=入力項目!$S$11),IFERROR(VLOOKUP(入力項目!$S$12,子育て関連マスタ!$I$4:$M$5,2,FALSE),0),
  AND(T166=4),IFERROR(VLOOKUP(入力項目!$S$13,子育て関連マスタ!$I$9:$M$12,2,FALSE),0),
  AND(T166=7),IFERROR(VLOOKUP(入力項目!$S$14,子育て関連マスタ!$I$16:$M$17,2,FALSE),0),
  AND(T166=13),IFERROR(VLOOKUP(入力項目!$S$15,子育て関連マスタ!$I$21:$M$22,2,FALSE),0),
  AND(T166=16),IFERROR(VLOOKUP(入力項目!$S$16,子育て関連マスタ!$I$26:$M$28,2,FALSE),0),
  AND(T166=19,入力項目!$S$16&lt;&gt;"高専"),IFERROR(VLOOKUP(入力項目!$S$17,子育て関連マスタ!$I$32:$M$37,2,FALSE),0),
  AND(T166=21,入力項目!$S$16="高専"),IFERROR(VLOOKUP(入力項目!$S$17,子育て関連マスタ!$I$32:$M$37,2,FALSE),0),
  T166&gt;=22,0
  ),0),0
) +
IF(AND(T166&gt;=1,T166&lt;=15),IF($D166=入力項目!$S$8,入力項目!$S$3,0),0) +
IF(AND(T166&gt;=1,T166&lt;=15),IF($D166=5,入力項目!$S$4,0),0) +
IF(AND(T166&gt;=1,T166&lt;=15),IF($D166=12,入力項目!$S$5,0),0) +
IF(AND(入力項目!$S$7=$A166,入力項目!$S$8=$D166),子育て関連マスタ!$C$14,0) +
IFERROR(IF(AND(YEAR(EDATE(DATE(入力項目!$S$7,入力項目!$S$8,1),1))=$A166,MONTH(EDATE(DATE(入力項目!$S$7,入力項目!$S$8,1),1))=$D166),子育て関連マスタ!$C$15,0),0) +
IF(AND(OR(T166=3,T166=5,T166=7),$D166=11),子育て関連マスタ!$C$17,0) +
IF(AND(T166=20,$D166=1),子育て関連マスタ!$C$18,0) +
IF(AND(T166=20,$D166=1),
IFERROR(_xlfn.IFS(
入力項目!$S$10="男",子育て関連マスタ!$C$18,
入力項目!$S$10="女",子育て関連マスタ!$C$19
),0),0
) +
IF(AND(T166&gt;=入力項目!$S$18,T166&lt;=入力項目!$S$19),入力項目!$S$20,0) +
IF(AND(T166&gt;=入力項目!$S$21,T166&lt;=入力項目!$S$22),入力項目!$S$23,0) +
IF(AND(T166&gt;=入力項目!$S$24,T166&lt;=入力項目!$S$25),入力項目!$S$26,0)
)</f>
        <v>0</v>
      </c>
      <c r="AI166">
        <f ca="1">-(
_xlfn.IFS(
U166&lt;=入力項目!$S$11,0,
AND(U166&gt;=入力項目!$S$11+1,U166&lt;=3),IFERROR(VLOOKUP(入力項目!$S$12,子育て関連マスタ!$I$4:$M$5,4,FALSE),0),
AND(U166&gt;=4,U166&lt;=6),IFERROR(VLOOKUP(入力項目!$S$13,子育て関連マスタ!$I$9:$M$12,4,FALSE),0),
AND(U166&gt;=7,U166&lt;=12),IFERROR(VLOOKUP(入力項目!$S$14,子育て関連マスタ!$I$16:$M$17,4,FALSE),0),
AND(U166&gt;=13,U166&lt;=15),IFERROR(VLOOKUP(入力項目!$S$15,子育て関連マスタ!$I$21:$M$22,4,FALSE),0),
AND(U166&gt;=16,U166&lt;=18),IFERROR(VLOOKUP(入力項目!$S$16,子育て関連マスタ!$I$26:$M$28,4,FALSE),0),
AND(U166&gt;=19,U166&lt;=20,入力項目!$S$16="高専"),IFERROR(VLOOKUP(入力項目!$S$16,子育て関連マスタ!$I$26:$M$28,4,FALSE),0),
AND(U166&gt;=19,U166&lt;=20,入力項目!$S$16&lt;&gt;"高専"),IFERROR(VLOOKUP(入力項目!$S$17,子育て関連マスタ!$I$32:$M$37,4,FALSE),0),
AND(U166&gt;=21,U166&lt;=22,入力項目!$S$16="高専"),IFERROR(VLOOKUP(入力項目!$S$17,子育て関連マスタ!$I$32:$M$34,4,FALSE),0),
AND(U166&gt;=21,U166&lt;=22,入力項目!$S$16&lt;&gt;"高専"),IFERROR(VLOOKUP(入力項目!$S$17,子育て関連マスタ!$I$32:$M$34,4,FALSE),0),
U166&gt;=23,0
) +
IF($D166=4,
  IFERROR(_xlfn.IFS(
  U166&lt;=入力項目!$S$11,0,
  AND(U166=入力項目!$S$11),IFERROR(VLOOKUP(入力項目!$S$12,子育て関連マスタ!$I$4:$M$5,2,FALSE),0),
  AND(U166=4),IFERROR(VLOOKUP(入力項目!$S$13,子育て関連マスタ!$I$9:$M$12,2,FALSE),0),
  AND(U166=7),IFERROR(VLOOKUP(入力項目!$S$14,子育て関連マスタ!$I$16:$M$17,2,FALSE),0),
  AND(U166=13),IFERROR(VLOOKUP(入力項目!$S$15,子育て関連マスタ!$I$21:$M$22,2,FALSE),0),
  AND(U166=16),IFERROR(VLOOKUP(入力項目!$S$16,子育て関連マスタ!$I$26:$M$28,2,FALSE),0),
  AND(U166=19,入力項目!$S$16&lt;&gt;"高専"),IFERROR(VLOOKUP(入力項目!$S$17,子育て関連マスタ!$I$32:$M$37,2,FALSE),0),
  AND(U166=21,入力項目!$S$16="高専"),IFERROR(VLOOKUP(入力項目!$S$17,子育て関連マスタ!$I$32:$M$37,2,FALSE),0),
  U166&gt;=22,0
  ),0),0
) +
IF(AND(U166&gt;=1,U166&lt;=15),IF($D166=入力項目!$S$8,入力項目!$S$3,0),0) +
IF(AND(U166&gt;=1,U166&lt;=15),IF($D166=5,入力項目!$S$4,0),0) +
IF(AND(U166&gt;=1,U166&lt;=15),IF($D166=12,入力項目!$S$5,0),0) +
IF(AND(入力項目!$S$7=$A166,入力項目!$S$8=$D166),子育て関連マスタ!$C$14,0) +
IFERROR(IF(AND(YEAR(EDATE(DATE(入力項目!$S$7,入力項目!$S$8,1),1))=$A166,MONTH(EDATE(DATE(入力項目!$S$7,入力項目!$S$8,1),1))=$D166),子育て関連マスタ!$C$15,0),0) +
IF(AND(OR(U166=3,U166=5,U166=7),$D166=11),子育て関連マスタ!$C$17,0) +
IF(AND(U166=20,$D166=1),子育て関連マスタ!$C$18,0) +
IF(AND(U166=20,$D166=1),
IFERROR(_xlfn.IFS(
入力項目!$S$10="男",子育て関連マスタ!$C$18,
入力項目!$S$10="女",子育て関連マスタ!$C$19
),0),0
) +
IF(AND(U166&gt;=入力項目!$S$18,U166&lt;=入力項目!$S$19),入力項目!$S$20,0) +
IF(AND(U166&gt;=入力項目!$S$21,U166&lt;=入力項目!$S$22),入力項目!$S$23,0) +
IF(AND(U166&gt;=入力項目!$S$24,U166&lt;=入力項目!$S$25),入力項目!$S$26,0)
)</f>
        <v>0</v>
      </c>
      <c r="AJ166" s="10">
        <f ca="1">-VLOOKUP($D166,月別収支!$A$2:$H$13,7,FALSE)</f>
        <v>-20000</v>
      </c>
    </row>
    <row r="167" spans="1:36" x14ac:dyDescent="0.4">
      <c r="A167">
        <f t="shared" ca="1" si="37"/>
        <v>2038</v>
      </c>
      <c r="B167">
        <f t="shared" ca="1" si="44"/>
        <v>2038</v>
      </c>
      <c r="C167">
        <f t="shared" ca="1" si="45"/>
        <v>14</v>
      </c>
      <c r="D167">
        <f t="shared" ca="1" si="38"/>
        <v>5</v>
      </c>
      <c r="E167" t="str">
        <f t="shared" ca="1" si="39"/>
        <v>2038年5月</v>
      </c>
      <c r="F167">
        <f ca="1">IF(OR(入力項目!$N$5&lt;$A167,AND(入力項目!$N$5=$A167,入力項目!$N$6&lt;$D167)),IF(F166=0,1,IF(G167=12,F166+1,F166)),0)</f>
        <v>13</v>
      </c>
      <c r="G167">
        <f ca="1">IF(OR(入力項目!$N$5&lt;$A167,AND(入力項目!$N$5=$A167,入力項目!$N$6&lt;$D167)),IF(G166=12,1,G166+1),0)</f>
        <v>7</v>
      </c>
      <c r="H167" t="str">
        <f t="shared" ca="1" si="40"/>
        <v>13_7</v>
      </c>
      <c r="I167">
        <f ca="1">IF(
  IFERROR(AND($C167&gt;0,MOD($C167,入力項目!$N$22)=0,$D167=入力項目!$N$23), FALSE),
  1,
  IF(
    AND(I166&gt;0,J166=12),
    IF(I166=入力項目!$N$28, 0, I166+1),
    I166
  )
)</f>
        <v>0</v>
      </c>
      <c r="J167">
        <f ca="1">IF($D167=入力項目!$N$23,1,IFERROR(J166+1,1))</f>
        <v>12</v>
      </c>
      <c r="K167" t="str">
        <f t="shared" ca="1" si="41"/>
        <v>0_12</v>
      </c>
      <c r="L167">
        <f ca="1">L166+IF(入力項目!$D$4=$D167,1,0)</f>
        <v>42</v>
      </c>
      <c r="M167" t="str">
        <f t="shared" ca="1" si="42"/>
        <v>42歳</v>
      </c>
      <c r="N167">
        <f t="shared" ca="1" si="46"/>
        <v>43</v>
      </c>
      <c r="O167" t="str">
        <f t="shared" ca="1" si="43"/>
        <v>43歳</v>
      </c>
      <c r="P167">
        <f t="shared" ca="1" si="47"/>
        <v>18</v>
      </c>
      <c r="Q167">
        <f t="shared" ca="1" si="48"/>
        <v>16</v>
      </c>
      <c r="R167">
        <f t="shared" ca="1" si="49"/>
        <v>2039</v>
      </c>
      <c r="S167">
        <f t="shared" ca="1" si="50"/>
        <v>2039</v>
      </c>
      <c r="T167">
        <f t="shared" ca="1" si="51"/>
        <v>2039</v>
      </c>
      <c r="U167">
        <f t="shared" ca="1" si="52"/>
        <v>2039</v>
      </c>
      <c r="V167" s="10">
        <f t="shared" ca="1" si="53"/>
        <v>17727485</v>
      </c>
      <c r="W167" s="10">
        <f ca="1">IF($L167&lt;その他マスタ!$B$1,VLOOKUP($D167,月別収支!$A$2:$H$13,2,FALSE),その他マスタ!$B$3)+IF(AND($L167=その他マスタ!$B$1,入力項目!$I$9="あり",$D167=入力項目!$D$4),その他マスタ!$B$2,0)</f>
        <v>300000</v>
      </c>
      <c r="X167" s="10">
        <f ca="1">-IF(入力項目!$K$5=TRUE,
IF($F167+$G167&lt;3,VLOOKUP($D167,月別収支!$A$2:$H$13,8,FALSE),0)+IFERROR(VLOOKUP($H167,住宅ローン計算!C:P,13,FALSE),0)+IF($F167&gt;1,IF(OR($G167=3,$G167=6,$G167=9,$G167=12),ROUNDUP(入力項目!$N$18/4,0),0),0),
VLOOKUP($D167,月別収支!$A$2:$H$13,8,FALSE))</f>
        <v>-53590</v>
      </c>
      <c r="Y167" s="10">
        <f ca="1">-VLOOKUP($D167,月別収支!$A$2:$H$13,3,FALSE)</f>
        <v>-75000</v>
      </c>
      <c r="Z167" s="10">
        <f ca="1">-VLOOKUP($D167,月別収支!$A$2:$H$13,4,FALSE)</f>
        <v>-27000</v>
      </c>
      <c r="AA167" s="10">
        <f ca="1">-VLOOKUP($D167,月別収支!$A$2:$H$13,6,FALSE)</f>
        <v>-10000</v>
      </c>
      <c r="AB167" s="10">
        <f ca="1">-(
VLOOKUP($D167,月別収支!$A$2:$H$13,5,FALSE)+IF(AND(入力項目!$I$27&lt;=$A167,ISEVEN($A167-入力項目!$I$27),入力項目!$I$28=$D167),入力項目!$I$26,0)
+IF(入力項目!$K$26=TRUE,
IFERROR(VLOOKUP($K167,マイカーローン計算!C:P,13,FALSE),0),
IFERROR(
  IF(AND($C167&gt;0,MOD($C167,入力項目!$N$22)=0,$D167=入力項目!$N$23),入力項目!$N$24,0),
 0
)
)
)</f>
        <v>-30000</v>
      </c>
      <c r="AC167" s="10">
        <f ca="1">-IF($A167&lt;入力項目!$N$33,入力項目!$N$35,IF(AND($A167=入力項目!$N$33,$D167&lt;=入力項目!$N$34),入力項目!$N$35,0))</f>
        <v>0</v>
      </c>
      <c r="AD167">
        <f ca="1">-(
_xlfn.IFS(
P167&lt;=入力項目!$S$11,0,
AND(P167&gt;=入力項目!$S$11+1,P167&lt;=3),IFERROR(VLOOKUP(入力項目!$S$12,子育て関連マスタ!$I$4:$M$5,4,FALSE),0),
AND(P167&gt;=4,P167&lt;=6),IFERROR(VLOOKUP(入力項目!$S$13,子育て関連マスタ!$I$9:$M$12,4,FALSE),0),
AND(P167&gt;=7,P167&lt;=12),IFERROR(VLOOKUP(入力項目!$S$14,子育て関連マスタ!$I$16:$M$17,4,FALSE),0),
AND(P167&gt;=13,P167&lt;=15),IFERROR(VLOOKUP(入力項目!$S$15,子育て関連マスタ!$I$21:$M$22,4,FALSE),0),
AND(P167&gt;=16,P167&lt;=18),IFERROR(VLOOKUP(入力項目!$S$16,子育て関連マスタ!$I$26:$M$28,4,FALSE),0),
AND(P167&gt;=19,P167&lt;=20,入力項目!$S$16="高専"),IFERROR(VLOOKUP(入力項目!$S$16,子育て関連マスタ!$I$26:$M$28,4,FALSE),0),
AND(P167&gt;=19,P167&lt;=20,入力項目!$S$16&lt;&gt;"高専"),IFERROR(VLOOKUP(入力項目!$S$17,子育て関連マスタ!$I$32:$M$37,4,FALSE),0),
AND(P167&gt;=21,P167&lt;=22,入力項目!$S$16="高専"),IFERROR(VLOOKUP(入力項目!$S$17,子育て関連マスタ!$I$32:$M$34,4,FALSE),0),
AND(P167&gt;=21,P167&lt;=22,入力項目!$S$16&lt;&gt;"高専"),IFERROR(VLOOKUP(入力項目!$S$17,子育て関連マスタ!$I$32:$M$34,4,FALSE),0),
P167&gt;=23,0
) +
IF($D167=4,
  IFERROR(_xlfn.IFS(
  P167&lt;=入力項目!$S$11,0,
  AND(P167=入力項目!$S$11),IFERROR(VLOOKUP(入力項目!$S$12,子育て関連マスタ!$I$4:$M$5,2,FALSE),0),
  AND(P167=4),IFERROR(VLOOKUP(入力項目!$S$13,子育て関連マスタ!$I$9:$M$12,2,FALSE),0),
  AND(P167=7),IFERROR(VLOOKUP(入力項目!$S$14,子育て関連マスタ!$I$16:$M$17,2,FALSE),0),
  AND(P167=13),IFERROR(VLOOKUP(入力項目!$S$15,子育て関連マスタ!$I$21:$M$22,2,FALSE),0),
  AND(P167=16),IFERROR(VLOOKUP(入力項目!$S$16,子育て関連マスタ!$I$26:$M$28,2,FALSE),0),
  AND(P167=19,入力項目!$S$16&lt;&gt;"高専"),IFERROR(VLOOKUP(入力項目!$S$17,子育て関連マスタ!$I$32:$M$37,2,FALSE),0),
  AND(P167=21,入力項目!$S$16="高専"),IFERROR(VLOOKUP(入力項目!$S$17,子育て関連マスタ!$I$32:$M$37,2,FALSE),0),
  P167&gt;=22,0
  ),0),0
) +
IF(AND(P167&gt;=1,P167&lt;=15),IF($D167=入力項目!$S$8,入力項目!$S$3,0),0) +
IF(AND(P167&gt;=1,P167&lt;=15),IF($D167=5,入力項目!$S$4,0),0) +
IF(AND(P167&gt;=1,P167&lt;=15),IF($D167=12,入力項目!$S$5,0),0) +
IF(AND(入力項目!$S$7=$A167,入力項目!$S$8=$D167),子育て関連マスタ!$C$14,0) +
IFERROR(IF(AND(YEAR(EDATE(DATE(入力項目!$S$7,入力項目!$S$8,1),1))=$A167,MONTH(EDATE(DATE(入力項目!$S$7,入力項目!$S$8,1),1))=$D167),子育て関連マスタ!$C$15,0),0) +
IF(AND(OR(P167=3,P167=5,P167=7),$D167=11),子育て関連マスタ!$C$17,0) +
IF(AND(P167=20,$D167=1),子育て関連マスタ!$C$18,0) +
IF(AND(P167=20,$D167=1),
IFERROR(_xlfn.IFS(
入力項目!$S$10="男",子育て関連マスタ!$C$18,
入力項目!$S$10="女",子育て関連マスタ!$C$19
),0),0
) +
IF(AND(P167&gt;=入力項目!$S$18,P167&lt;=入力項目!$S$19),入力項目!$S$20,0) +
IF(AND(P167&gt;=入力項目!$S$21,P167&lt;=入力項目!$S$22),入力項目!$S$23,0) +
IF(AND(P167&gt;=入力項目!$S$24,P167&lt;=入力項目!$S$25),入力項目!$S$26,0)
)</f>
        <v>-45000</v>
      </c>
      <c r="AE167">
        <f ca="1">-(
_xlfn.IFS(
Q167&lt;=入力項目!$S$11,0,
AND(Q167&gt;=入力項目!$S$11+1,Q167&lt;=3),IFERROR(VLOOKUP(入力項目!$S$12,子育て関連マスタ!$I$4:$M$5,4,FALSE),0),
AND(Q167&gt;=4,Q167&lt;=6),IFERROR(VLOOKUP(入力項目!$S$13,子育て関連マスタ!$I$9:$M$12,4,FALSE),0),
AND(Q167&gt;=7,Q167&lt;=12),IFERROR(VLOOKUP(入力項目!$S$14,子育て関連マスタ!$I$16:$M$17,4,FALSE),0),
AND(Q167&gt;=13,Q167&lt;=15),IFERROR(VLOOKUP(入力項目!$S$15,子育て関連マスタ!$I$21:$M$22,4,FALSE),0),
AND(Q167&gt;=16,Q167&lt;=18),IFERROR(VLOOKUP(入力項目!$S$16,子育て関連マスタ!$I$26:$M$28,4,FALSE),0),
AND(Q167&gt;=19,Q167&lt;=20,入力項目!$S$16="高専"),IFERROR(VLOOKUP(入力項目!$S$16,子育て関連マスタ!$I$26:$M$28,4,FALSE),0),
AND(Q167&gt;=19,Q167&lt;=20,入力項目!$S$16&lt;&gt;"高専"),IFERROR(VLOOKUP(入力項目!$S$17,子育て関連マスタ!$I$32:$M$37,4,FALSE),0),
AND(Q167&gt;=21,Q167&lt;=22,入力項目!$S$16="高専"),IFERROR(VLOOKUP(入力項目!$S$17,子育て関連マスタ!$I$32:$M$34,4,FALSE),0),
AND(Q167&gt;=21,Q167&lt;=22,入力項目!$S$16&lt;&gt;"高専"),IFERROR(VLOOKUP(入力項目!$S$17,子育て関連マスタ!$I$32:$M$34,4,FALSE),0),
Q167&gt;=23,0
) +
IF($D167=4,
  IFERROR(_xlfn.IFS(
  Q167&lt;=入力項目!$S$11,0,
  AND(Q167=入力項目!$S$11),IFERROR(VLOOKUP(入力項目!$S$12,子育て関連マスタ!$I$4:$M$5,2,FALSE),0),
  AND(Q167=4),IFERROR(VLOOKUP(入力項目!$S$13,子育て関連マスタ!$I$9:$M$12,2,FALSE),0),
  AND(Q167=7),IFERROR(VLOOKUP(入力項目!$S$14,子育て関連マスタ!$I$16:$M$17,2,FALSE),0),
  AND(Q167=13),IFERROR(VLOOKUP(入力項目!$S$15,子育て関連マスタ!$I$21:$M$22,2,FALSE),0),
  AND(Q167=16),IFERROR(VLOOKUP(入力項目!$S$16,子育て関連マスタ!$I$26:$M$28,2,FALSE),0),
  AND(Q167=19,入力項目!$S$16&lt;&gt;"高専"),IFERROR(VLOOKUP(入力項目!$S$17,子育て関連マスタ!$I$32:$M$37,2,FALSE),0),
  AND(Q167=21,入力項目!$S$16="高専"),IFERROR(VLOOKUP(入力項目!$S$17,子育て関連マスタ!$I$32:$M$37,2,FALSE),0),
  Q167&gt;=22,0
  ),0),0
) +
IF(AND(Q167&gt;=1,Q167&lt;=15),IF($D167=入力項目!$S$8,入力項目!$S$3,0),0) +
IF(AND(Q167&gt;=1,Q167&lt;=15),IF($D167=5,入力項目!$S$4,0),0) +
IF(AND(Q167&gt;=1,Q167&lt;=15),IF($D167=12,入力項目!$S$5,0),0) +
IF(AND(入力項目!$S$7=$A167,入力項目!$S$8=$D167),子育て関連マスタ!$C$14,0) +
IFERROR(IF(AND(YEAR(EDATE(DATE(入力項目!$S$7,入力項目!$S$8,1),1))=$A167,MONTH(EDATE(DATE(入力項目!$S$7,入力項目!$S$8,1),1))=$D167),子育て関連マスタ!$C$15,0),0) +
IF(AND(OR(Q167=3,Q167=5,Q167=7),$D167=11),子育て関連マスタ!$C$17,0) +
IF(AND(Q167=20,$D167=1),子育て関連マスタ!$C$18,0) +
IF(AND(Q167=20,$D167=1),
IFERROR(_xlfn.IFS(
入力項目!$S$10="男",子育て関連マスタ!$C$18,
入力項目!$S$10="女",子育て関連マスタ!$C$19
),0),0
) +
IF(AND(Q167&gt;=入力項目!$S$18,Q167&lt;=入力項目!$S$19),入力項目!$S$20,0) +
IF(AND(Q167&gt;=入力項目!$S$21,Q167&lt;=入力項目!$S$22),入力項目!$S$23,0) +
IF(AND(Q167&gt;=入力項目!$S$24,Q167&lt;=入力項目!$S$25),入力項目!$S$26,0)
)</f>
        <v>-45000</v>
      </c>
      <c r="AF167">
        <f ca="1">-(
_xlfn.IFS(
R167&lt;=入力項目!$S$11,0,
AND(R167&gt;=入力項目!$S$11+1,R167&lt;=3),IFERROR(VLOOKUP(入力項目!$S$12,子育て関連マスタ!$I$4:$M$5,4,FALSE),0),
AND(R167&gt;=4,R167&lt;=6),IFERROR(VLOOKUP(入力項目!$S$13,子育て関連マスタ!$I$9:$M$12,4,FALSE),0),
AND(R167&gt;=7,R167&lt;=12),IFERROR(VLOOKUP(入力項目!$S$14,子育て関連マスタ!$I$16:$M$17,4,FALSE),0),
AND(R167&gt;=13,R167&lt;=15),IFERROR(VLOOKUP(入力項目!$S$15,子育て関連マスタ!$I$21:$M$22,4,FALSE),0),
AND(R167&gt;=16,R167&lt;=18),IFERROR(VLOOKUP(入力項目!$S$16,子育て関連マスタ!$I$26:$M$28,4,FALSE),0),
AND(R167&gt;=19,R167&lt;=20,入力項目!$S$16="高専"),IFERROR(VLOOKUP(入力項目!$S$16,子育て関連マスタ!$I$26:$M$28,4,FALSE),0),
AND(R167&gt;=19,R167&lt;=20,入力項目!$S$16&lt;&gt;"高専"),IFERROR(VLOOKUP(入力項目!$S$17,子育て関連マスタ!$I$32:$M$37,4,FALSE),0),
AND(R167&gt;=21,R167&lt;=22,入力項目!$S$16="高専"),IFERROR(VLOOKUP(入力項目!$S$17,子育て関連マスタ!$I$32:$M$34,4,FALSE),0),
AND(R167&gt;=21,R167&lt;=22,入力項目!$S$16&lt;&gt;"高専"),IFERROR(VLOOKUP(入力項目!$S$17,子育て関連マスタ!$I$32:$M$34,4,FALSE),0),
R167&gt;=23,0
) +
IF($D167=4,
  IFERROR(_xlfn.IFS(
  R167&lt;=入力項目!$S$11,0,
  AND(R167=入力項目!$S$11),IFERROR(VLOOKUP(入力項目!$S$12,子育て関連マスタ!$I$4:$M$5,2,FALSE),0),
  AND(R167=4),IFERROR(VLOOKUP(入力項目!$S$13,子育て関連マスタ!$I$9:$M$12,2,FALSE),0),
  AND(R167=7),IFERROR(VLOOKUP(入力項目!$S$14,子育て関連マスタ!$I$16:$M$17,2,FALSE),0),
  AND(R167=13),IFERROR(VLOOKUP(入力項目!$S$15,子育て関連マスタ!$I$21:$M$22,2,FALSE),0),
  AND(R167=16),IFERROR(VLOOKUP(入力項目!$S$16,子育て関連マスタ!$I$26:$M$28,2,FALSE),0),
  AND(R167=19,入力項目!$S$16&lt;&gt;"高専"),IFERROR(VLOOKUP(入力項目!$S$17,子育て関連マスタ!$I$32:$M$37,2,FALSE),0),
  AND(R167=21,入力項目!$S$16="高専"),IFERROR(VLOOKUP(入力項目!$S$17,子育て関連マスタ!$I$32:$M$37,2,FALSE),0),
  R167&gt;=22,0
  ),0),0
) +
IF(AND(R167&gt;=1,R167&lt;=15),IF($D167=入力項目!$S$8,入力項目!$S$3,0),0) +
IF(AND(R167&gt;=1,R167&lt;=15),IF($D167=5,入力項目!$S$4,0),0) +
IF(AND(R167&gt;=1,R167&lt;=15),IF($D167=12,入力項目!$S$5,0),0) +
IF(AND(入力項目!$S$7=$A167,入力項目!$S$8=$D167),子育て関連マスタ!$C$14,0) +
IFERROR(IF(AND(YEAR(EDATE(DATE(入力項目!$S$7,入力項目!$S$8,1),1))=$A167,MONTH(EDATE(DATE(入力項目!$S$7,入力項目!$S$8,1),1))=$D167),子育て関連マスタ!$C$15,0),0) +
IF(AND(OR(R167=3,R167=5,R167=7),$D167=11),子育て関連マスタ!$C$17,0) +
IF(AND(R167=20,$D167=1),子育て関連マスタ!$C$18,0) +
IF(AND(R167=20,$D167=1),
IFERROR(_xlfn.IFS(
入力項目!$S$10="男",子育て関連マスタ!$C$18,
入力項目!$S$10="女",子育て関連マスタ!$C$19
),0),0
) +
IF(AND(R167&gt;=入力項目!$S$18,R167&lt;=入力項目!$S$19),入力項目!$S$20,0) +
IF(AND(R167&gt;=入力項目!$S$21,R167&lt;=入力項目!$S$22),入力項目!$S$23,0) +
IF(AND(R167&gt;=入力項目!$S$24,R167&lt;=入力項目!$S$25),入力項目!$S$26,0)
)</f>
        <v>0</v>
      </c>
      <c r="AG167">
        <f ca="1">-(
_xlfn.IFS(
S167&lt;=入力項目!$S$11,0,
AND(S167&gt;=入力項目!$S$11+1,S167&lt;=3),IFERROR(VLOOKUP(入力項目!$S$12,子育て関連マスタ!$I$4:$M$5,4,FALSE),0),
AND(S167&gt;=4,S167&lt;=6),IFERROR(VLOOKUP(入力項目!$S$13,子育て関連マスタ!$I$9:$M$12,4,FALSE),0),
AND(S167&gt;=7,S167&lt;=12),IFERROR(VLOOKUP(入力項目!$S$14,子育て関連マスタ!$I$16:$M$17,4,FALSE),0),
AND(S167&gt;=13,S167&lt;=15),IFERROR(VLOOKUP(入力項目!$S$15,子育て関連マスタ!$I$21:$M$22,4,FALSE),0),
AND(S167&gt;=16,S167&lt;=18),IFERROR(VLOOKUP(入力項目!$S$16,子育て関連マスタ!$I$26:$M$28,4,FALSE),0),
AND(S167&gt;=19,S167&lt;=20,入力項目!$S$16="高専"),IFERROR(VLOOKUP(入力項目!$S$16,子育て関連マスタ!$I$26:$M$28,4,FALSE),0),
AND(S167&gt;=19,S167&lt;=20,入力項目!$S$16&lt;&gt;"高専"),IFERROR(VLOOKUP(入力項目!$S$17,子育て関連マスタ!$I$32:$M$37,4,FALSE),0),
AND(S167&gt;=21,S167&lt;=22,入力項目!$S$16="高専"),IFERROR(VLOOKUP(入力項目!$S$17,子育て関連マスタ!$I$32:$M$34,4,FALSE),0),
AND(S167&gt;=21,S167&lt;=22,入力項目!$S$16&lt;&gt;"高専"),IFERROR(VLOOKUP(入力項目!$S$17,子育て関連マスタ!$I$32:$M$34,4,FALSE),0),
S167&gt;=23,0
) +
IF($D167=4,
  IFERROR(_xlfn.IFS(
  S167&lt;=入力項目!$S$11,0,
  AND(S167=入力項目!$S$11),IFERROR(VLOOKUP(入力項目!$S$12,子育て関連マスタ!$I$4:$M$5,2,FALSE),0),
  AND(S167=4),IFERROR(VLOOKUP(入力項目!$S$13,子育て関連マスタ!$I$9:$M$12,2,FALSE),0),
  AND(S167=7),IFERROR(VLOOKUP(入力項目!$S$14,子育て関連マスタ!$I$16:$M$17,2,FALSE),0),
  AND(S167=13),IFERROR(VLOOKUP(入力項目!$S$15,子育て関連マスタ!$I$21:$M$22,2,FALSE),0),
  AND(S167=16),IFERROR(VLOOKUP(入力項目!$S$16,子育て関連マスタ!$I$26:$M$28,2,FALSE),0),
  AND(S167=19,入力項目!$S$16&lt;&gt;"高専"),IFERROR(VLOOKUP(入力項目!$S$17,子育て関連マスタ!$I$32:$M$37,2,FALSE),0),
  AND(S167=21,入力項目!$S$16="高専"),IFERROR(VLOOKUP(入力項目!$S$17,子育て関連マスタ!$I$32:$M$37,2,FALSE),0),
  S167&gt;=22,0
  ),0),0
) +
IF(AND(S167&gt;=1,S167&lt;=15),IF($D167=入力項目!$S$8,入力項目!$S$3,0),0) +
IF(AND(S167&gt;=1,S167&lt;=15),IF($D167=5,入力項目!$S$4,0),0) +
IF(AND(S167&gt;=1,S167&lt;=15),IF($D167=12,入力項目!$S$5,0),0) +
IF(AND(入力項目!$S$7=$A167,入力項目!$S$8=$D167),子育て関連マスタ!$C$14,0) +
IFERROR(IF(AND(YEAR(EDATE(DATE(入力項目!$S$7,入力項目!$S$8,1),1))=$A167,MONTH(EDATE(DATE(入力項目!$S$7,入力項目!$S$8,1),1))=$D167),子育て関連マスタ!$C$15,0),0) +
IF(AND(OR(S167=3,S167=5,S167=7),$D167=11),子育て関連マスタ!$C$17,0) +
IF(AND(S167=20,$D167=1),子育て関連マスタ!$C$18,0) +
IF(AND(S167=20,$D167=1),
IFERROR(_xlfn.IFS(
入力項目!$S$10="男",子育て関連マスタ!$C$18,
入力項目!$S$10="女",子育て関連マスタ!$C$19
),0),0
) +
IF(AND(S167&gt;=入力項目!$S$18,S167&lt;=入力項目!$S$19),入力項目!$S$20,0) +
IF(AND(S167&gt;=入力項目!$S$21,S167&lt;=入力項目!$S$22),入力項目!$S$23,0) +
IF(AND(S167&gt;=入力項目!$S$24,S167&lt;=入力項目!$S$25),入力項目!$S$26,0)
)</f>
        <v>0</v>
      </c>
      <c r="AH167">
        <f ca="1">-(
_xlfn.IFS(
T167&lt;=入力項目!$S$11,0,
AND(T167&gt;=入力項目!$S$11+1,T167&lt;=3),IFERROR(VLOOKUP(入力項目!$S$12,子育て関連マスタ!$I$4:$M$5,4,FALSE),0),
AND(T167&gt;=4,T167&lt;=6),IFERROR(VLOOKUP(入力項目!$S$13,子育て関連マスタ!$I$9:$M$12,4,FALSE),0),
AND(T167&gt;=7,T167&lt;=12),IFERROR(VLOOKUP(入力項目!$S$14,子育て関連マスタ!$I$16:$M$17,4,FALSE),0),
AND(T167&gt;=13,T167&lt;=15),IFERROR(VLOOKUP(入力項目!$S$15,子育て関連マスタ!$I$21:$M$22,4,FALSE),0),
AND(T167&gt;=16,T167&lt;=18),IFERROR(VLOOKUP(入力項目!$S$16,子育て関連マスタ!$I$26:$M$28,4,FALSE),0),
AND(T167&gt;=19,T167&lt;=20,入力項目!$S$16="高専"),IFERROR(VLOOKUP(入力項目!$S$16,子育て関連マスタ!$I$26:$M$28,4,FALSE),0),
AND(T167&gt;=19,T167&lt;=20,入力項目!$S$16&lt;&gt;"高専"),IFERROR(VLOOKUP(入力項目!$S$17,子育て関連マスタ!$I$32:$M$37,4,FALSE),0),
AND(T167&gt;=21,T167&lt;=22,入力項目!$S$16="高専"),IFERROR(VLOOKUP(入力項目!$S$17,子育て関連マスタ!$I$32:$M$34,4,FALSE),0),
AND(T167&gt;=21,T167&lt;=22,入力項目!$S$16&lt;&gt;"高専"),IFERROR(VLOOKUP(入力項目!$S$17,子育て関連マスタ!$I$32:$M$34,4,FALSE),0),
T167&gt;=23,0
) +
IF($D167=4,
  IFERROR(_xlfn.IFS(
  T167&lt;=入力項目!$S$11,0,
  AND(T167=入力項目!$S$11),IFERROR(VLOOKUP(入力項目!$S$12,子育て関連マスタ!$I$4:$M$5,2,FALSE),0),
  AND(T167=4),IFERROR(VLOOKUP(入力項目!$S$13,子育て関連マスタ!$I$9:$M$12,2,FALSE),0),
  AND(T167=7),IFERROR(VLOOKUP(入力項目!$S$14,子育て関連マスタ!$I$16:$M$17,2,FALSE),0),
  AND(T167=13),IFERROR(VLOOKUP(入力項目!$S$15,子育て関連マスタ!$I$21:$M$22,2,FALSE),0),
  AND(T167=16),IFERROR(VLOOKUP(入力項目!$S$16,子育て関連マスタ!$I$26:$M$28,2,FALSE),0),
  AND(T167=19,入力項目!$S$16&lt;&gt;"高専"),IFERROR(VLOOKUP(入力項目!$S$17,子育て関連マスタ!$I$32:$M$37,2,FALSE),0),
  AND(T167=21,入力項目!$S$16="高専"),IFERROR(VLOOKUP(入力項目!$S$17,子育て関連マスタ!$I$32:$M$37,2,FALSE),0),
  T167&gt;=22,0
  ),0),0
) +
IF(AND(T167&gt;=1,T167&lt;=15),IF($D167=入力項目!$S$8,入力項目!$S$3,0),0) +
IF(AND(T167&gt;=1,T167&lt;=15),IF($D167=5,入力項目!$S$4,0),0) +
IF(AND(T167&gt;=1,T167&lt;=15),IF($D167=12,入力項目!$S$5,0),0) +
IF(AND(入力項目!$S$7=$A167,入力項目!$S$8=$D167),子育て関連マスタ!$C$14,0) +
IFERROR(IF(AND(YEAR(EDATE(DATE(入力項目!$S$7,入力項目!$S$8,1),1))=$A167,MONTH(EDATE(DATE(入力項目!$S$7,入力項目!$S$8,1),1))=$D167),子育て関連マスタ!$C$15,0),0) +
IF(AND(OR(T167=3,T167=5,T167=7),$D167=11),子育て関連マスタ!$C$17,0) +
IF(AND(T167=20,$D167=1),子育て関連マスタ!$C$18,0) +
IF(AND(T167=20,$D167=1),
IFERROR(_xlfn.IFS(
入力項目!$S$10="男",子育て関連マスタ!$C$18,
入力項目!$S$10="女",子育て関連マスタ!$C$19
),0),0
) +
IF(AND(T167&gt;=入力項目!$S$18,T167&lt;=入力項目!$S$19),入力項目!$S$20,0) +
IF(AND(T167&gt;=入力項目!$S$21,T167&lt;=入力項目!$S$22),入力項目!$S$23,0) +
IF(AND(T167&gt;=入力項目!$S$24,T167&lt;=入力項目!$S$25),入力項目!$S$26,0)
)</f>
        <v>0</v>
      </c>
      <c r="AI167">
        <f ca="1">-(
_xlfn.IFS(
U167&lt;=入力項目!$S$11,0,
AND(U167&gt;=入力項目!$S$11+1,U167&lt;=3),IFERROR(VLOOKUP(入力項目!$S$12,子育て関連マスタ!$I$4:$M$5,4,FALSE),0),
AND(U167&gt;=4,U167&lt;=6),IFERROR(VLOOKUP(入力項目!$S$13,子育て関連マスタ!$I$9:$M$12,4,FALSE),0),
AND(U167&gt;=7,U167&lt;=12),IFERROR(VLOOKUP(入力項目!$S$14,子育て関連マスタ!$I$16:$M$17,4,FALSE),0),
AND(U167&gt;=13,U167&lt;=15),IFERROR(VLOOKUP(入力項目!$S$15,子育て関連マスタ!$I$21:$M$22,4,FALSE),0),
AND(U167&gt;=16,U167&lt;=18),IFERROR(VLOOKUP(入力項目!$S$16,子育て関連マスタ!$I$26:$M$28,4,FALSE),0),
AND(U167&gt;=19,U167&lt;=20,入力項目!$S$16="高専"),IFERROR(VLOOKUP(入力項目!$S$16,子育て関連マスタ!$I$26:$M$28,4,FALSE),0),
AND(U167&gt;=19,U167&lt;=20,入力項目!$S$16&lt;&gt;"高専"),IFERROR(VLOOKUP(入力項目!$S$17,子育て関連マスタ!$I$32:$M$37,4,FALSE),0),
AND(U167&gt;=21,U167&lt;=22,入力項目!$S$16="高専"),IFERROR(VLOOKUP(入力項目!$S$17,子育て関連マスタ!$I$32:$M$34,4,FALSE),0),
AND(U167&gt;=21,U167&lt;=22,入力項目!$S$16&lt;&gt;"高専"),IFERROR(VLOOKUP(入力項目!$S$17,子育て関連マスタ!$I$32:$M$34,4,FALSE),0),
U167&gt;=23,0
) +
IF($D167=4,
  IFERROR(_xlfn.IFS(
  U167&lt;=入力項目!$S$11,0,
  AND(U167=入力項目!$S$11),IFERROR(VLOOKUP(入力項目!$S$12,子育て関連マスタ!$I$4:$M$5,2,FALSE),0),
  AND(U167=4),IFERROR(VLOOKUP(入力項目!$S$13,子育て関連マスタ!$I$9:$M$12,2,FALSE),0),
  AND(U167=7),IFERROR(VLOOKUP(入力項目!$S$14,子育て関連マスタ!$I$16:$M$17,2,FALSE),0),
  AND(U167=13),IFERROR(VLOOKUP(入力項目!$S$15,子育て関連マスタ!$I$21:$M$22,2,FALSE),0),
  AND(U167=16),IFERROR(VLOOKUP(入力項目!$S$16,子育て関連マスタ!$I$26:$M$28,2,FALSE),0),
  AND(U167=19,入力項目!$S$16&lt;&gt;"高専"),IFERROR(VLOOKUP(入力項目!$S$17,子育て関連マスタ!$I$32:$M$37,2,FALSE),0),
  AND(U167=21,入力項目!$S$16="高専"),IFERROR(VLOOKUP(入力項目!$S$17,子育て関連マスタ!$I$32:$M$37,2,FALSE),0),
  U167&gt;=22,0
  ),0),0
) +
IF(AND(U167&gt;=1,U167&lt;=15),IF($D167=入力項目!$S$8,入力項目!$S$3,0),0) +
IF(AND(U167&gt;=1,U167&lt;=15),IF($D167=5,入力項目!$S$4,0),0) +
IF(AND(U167&gt;=1,U167&lt;=15),IF($D167=12,入力項目!$S$5,0),0) +
IF(AND(入力項目!$S$7=$A167,入力項目!$S$8=$D167),子育て関連マスタ!$C$14,0) +
IFERROR(IF(AND(YEAR(EDATE(DATE(入力項目!$S$7,入力項目!$S$8,1),1))=$A167,MONTH(EDATE(DATE(入力項目!$S$7,入力項目!$S$8,1),1))=$D167),子育て関連マスタ!$C$15,0),0) +
IF(AND(OR(U167=3,U167=5,U167=7),$D167=11),子育て関連マスタ!$C$17,0) +
IF(AND(U167=20,$D167=1),子育て関連マスタ!$C$18,0) +
IF(AND(U167=20,$D167=1),
IFERROR(_xlfn.IFS(
入力項目!$S$10="男",子育て関連マスタ!$C$18,
入力項目!$S$10="女",子育て関連マスタ!$C$19
),0),0
) +
IF(AND(U167&gt;=入力項目!$S$18,U167&lt;=入力項目!$S$19),入力項目!$S$20,0) +
IF(AND(U167&gt;=入力項目!$S$21,U167&lt;=入力項目!$S$22),入力項目!$S$23,0) +
IF(AND(U167&gt;=入力項目!$S$24,U167&lt;=入力項目!$S$25),入力項目!$S$26,0)
)</f>
        <v>0</v>
      </c>
      <c r="AJ167" s="10">
        <f ca="1">-VLOOKUP($D167,月別収支!$A$2:$H$13,7,FALSE)</f>
        <v>-20000</v>
      </c>
    </row>
    <row r="168" spans="1:36" x14ac:dyDescent="0.4">
      <c r="A168">
        <f t="shared" ca="1" si="37"/>
        <v>2038</v>
      </c>
      <c r="B168">
        <f t="shared" ca="1" si="44"/>
        <v>2038</v>
      </c>
      <c r="C168">
        <f t="shared" ca="1" si="45"/>
        <v>14</v>
      </c>
      <c r="D168">
        <f t="shared" ca="1" si="38"/>
        <v>6</v>
      </c>
      <c r="E168" t="str">
        <f t="shared" ca="1" si="39"/>
        <v>2038年6月</v>
      </c>
      <c r="F168">
        <f ca="1">IF(OR(入力項目!$N$5&lt;$A168,AND(入力項目!$N$5=$A168,入力項目!$N$6&lt;$D168)),IF(F167=0,1,IF(G168=12,F167+1,F167)),0)</f>
        <v>13</v>
      </c>
      <c r="G168">
        <f ca="1">IF(OR(入力項目!$N$5&lt;$A168,AND(入力項目!$N$5=$A168,入力項目!$N$6&lt;$D168)),IF(G167=12,1,G167+1),0)</f>
        <v>8</v>
      </c>
      <c r="H168" t="str">
        <f t="shared" ca="1" si="40"/>
        <v>13_8</v>
      </c>
      <c r="I168">
        <f ca="1">IF(
  IFERROR(AND($C168&gt;0,MOD($C168,入力項目!$N$22)=0,$D168=入力項目!$N$23), FALSE),
  1,
  IF(
    AND(I167&gt;0,J167=12),
    IF(I167=入力項目!$N$28, 0, I167+1),
    I167
  )
)</f>
        <v>0</v>
      </c>
      <c r="J168">
        <f ca="1">IF($D168=入力項目!$N$23,1,IFERROR(J167+1,1))</f>
        <v>1</v>
      </c>
      <c r="K168" t="str">
        <f t="shared" ca="1" si="41"/>
        <v>0_1</v>
      </c>
      <c r="L168">
        <f ca="1">L167+IF(入力項目!$D$4=$D168,1,0)</f>
        <v>42</v>
      </c>
      <c r="M168" t="str">
        <f t="shared" ca="1" si="42"/>
        <v>42歳</v>
      </c>
      <c r="N168">
        <f t="shared" ca="1" si="46"/>
        <v>43</v>
      </c>
      <c r="O168" t="str">
        <f t="shared" ca="1" si="43"/>
        <v>43歳</v>
      </c>
      <c r="P168">
        <f t="shared" ca="1" si="47"/>
        <v>18</v>
      </c>
      <c r="Q168">
        <f t="shared" ca="1" si="48"/>
        <v>16</v>
      </c>
      <c r="R168">
        <f t="shared" ca="1" si="49"/>
        <v>2039</v>
      </c>
      <c r="S168">
        <f t="shared" ca="1" si="50"/>
        <v>2039</v>
      </c>
      <c r="T168">
        <f t="shared" ca="1" si="51"/>
        <v>2039</v>
      </c>
      <c r="U168">
        <f t="shared" ca="1" si="52"/>
        <v>2039</v>
      </c>
      <c r="V168" s="10">
        <f t="shared" ca="1" si="53"/>
        <v>18093985</v>
      </c>
      <c r="W168" s="10">
        <f ca="1">IF($L168&lt;その他マスタ!$B$1,VLOOKUP($D168,月別収支!$A$2:$H$13,2,FALSE),その他マスタ!$B$3)+IF(AND($L168=その他マスタ!$B$1,入力項目!$I$9="あり",$D168=入力項目!$D$4),その他マスタ!$B$2,0)</f>
        <v>800000</v>
      </c>
      <c r="X168" s="10">
        <f ca="1">-IF(入力項目!$K$5=TRUE,
IF($F168+$G168&lt;3,VLOOKUP($D168,月別収支!$A$2:$H$13,8,FALSE),0)+IFERROR(VLOOKUP($H168,住宅ローン計算!C:P,13,FALSE),0)+IF($F168&gt;1,IF(OR($G168=3,$G168=6,$G168=9,$G168=12),ROUNDUP(入力項目!$N$18/4,0),0),0),
VLOOKUP($D168,月別収支!$A$2:$H$13,8,FALSE))</f>
        <v>-191500</v>
      </c>
      <c r="Y168" s="10">
        <f ca="1">-VLOOKUP($D168,月別収支!$A$2:$H$13,3,FALSE)</f>
        <v>-75000</v>
      </c>
      <c r="Z168" s="10">
        <f ca="1">-VLOOKUP($D168,月別収支!$A$2:$H$13,4,FALSE)</f>
        <v>-27000</v>
      </c>
      <c r="AA168" s="10">
        <f ca="1">-VLOOKUP($D168,月別収支!$A$2:$H$13,6,FALSE)</f>
        <v>-10000</v>
      </c>
      <c r="AB168" s="10">
        <f ca="1">-(
VLOOKUP($D168,月別収支!$A$2:$H$13,5,FALSE)+IF(AND(入力項目!$I$27&lt;=$A168,ISEVEN($A168-入力項目!$I$27),入力項目!$I$28=$D168),入力項目!$I$26,0)
+IF(入力項目!$K$26=TRUE,
IFERROR(VLOOKUP($K168,マイカーローン計算!C:P,13,FALSE),0),
IFERROR(
  IF(AND($C168&gt;0,MOD($C168,入力項目!$N$22)=0,$D168=入力項目!$N$23),入力項目!$N$24,0),
 0
)
)
)</f>
        <v>-20000</v>
      </c>
      <c r="AC168" s="10">
        <f ca="1">-IF($A168&lt;入力項目!$N$33,入力項目!$N$35,IF(AND($A168=入力項目!$N$33,$D168&lt;=入力項目!$N$34),入力項目!$N$35,0))</f>
        <v>0</v>
      </c>
      <c r="AD168">
        <f ca="1">-(
_xlfn.IFS(
P168&lt;=入力項目!$S$11,0,
AND(P168&gt;=入力項目!$S$11+1,P168&lt;=3),IFERROR(VLOOKUP(入力項目!$S$12,子育て関連マスタ!$I$4:$M$5,4,FALSE),0),
AND(P168&gt;=4,P168&lt;=6),IFERROR(VLOOKUP(入力項目!$S$13,子育て関連マスタ!$I$9:$M$12,4,FALSE),0),
AND(P168&gt;=7,P168&lt;=12),IFERROR(VLOOKUP(入力項目!$S$14,子育て関連マスタ!$I$16:$M$17,4,FALSE),0),
AND(P168&gt;=13,P168&lt;=15),IFERROR(VLOOKUP(入力項目!$S$15,子育て関連マスタ!$I$21:$M$22,4,FALSE),0),
AND(P168&gt;=16,P168&lt;=18),IFERROR(VLOOKUP(入力項目!$S$16,子育て関連マスタ!$I$26:$M$28,4,FALSE),0),
AND(P168&gt;=19,P168&lt;=20,入力項目!$S$16="高専"),IFERROR(VLOOKUP(入力項目!$S$16,子育て関連マスタ!$I$26:$M$28,4,FALSE),0),
AND(P168&gt;=19,P168&lt;=20,入力項目!$S$16&lt;&gt;"高専"),IFERROR(VLOOKUP(入力項目!$S$17,子育て関連マスタ!$I$32:$M$37,4,FALSE),0),
AND(P168&gt;=21,P168&lt;=22,入力項目!$S$16="高専"),IFERROR(VLOOKUP(入力項目!$S$17,子育て関連マスタ!$I$32:$M$34,4,FALSE),0),
AND(P168&gt;=21,P168&lt;=22,入力項目!$S$16&lt;&gt;"高専"),IFERROR(VLOOKUP(入力項目!$S$17,子育て関連マスタ!$I$32:$M$34,4,FALSE),0),
P168&gt;=23,0
) +
IF($D168=4,
  IFERROR(_xlfn.IFS(
  P168&lt;=入力項目!$S$11,0,
  AND(P168=入力項目!$S$11),IFERROR(VLOOKUP(入力項目!$S$12,子育て関連マスタ!$I$4:$M$5,2,FALSE),0),
  AND(P168=4),IFERROR(VLOOKUP(入力項目!$S$13,子育て関連マスタ!$I$9:$M$12,2,FALSE),0),
  AND(P168=7),IFERROR(VLOOKUP(入力項目!$S$14,子育て関連マスタ!$I$16:$M$17,2,FALSE),0),
  AND(P168=13),IFERROR(VLOOKUP(入力項目!$S$15,子育て関連マスタ!$I$21:$M$22,2,FALSE),0),
  AND(P168=16),IFERROR(VLOOKUP(入力項目!$S$16,子育て関連マスタ!$I$26:$M$28,2,FALSE),0),
  AND(P168=19,入力項目!$S$16&lt;&gt;"高専"),IFERROR(VLOOKUP(入力項目!$S$17,子育て関連マスタ!$I$32:$M$37,2,FALSE),0),
  AND(P168=21,入力項目!$S$16="高専"),IFERROR(VLOOKUP(入力項目!$S$17,子育て関連マスタ!$I$32:$M$37,2,FALSE),0),
  P168&gt;=22,0
  ),0),0
) +
IF(AND(P168&gt;=1,P168&lt;=15),IF($D168=入力項目!$S$8,入力項目!$S$3,0),0) +
IF(AND(P168&gt;=1,P168&lt;=15),IF($D168=5,入力項目!$S$4,0),0) +
IF(AND(P168&gt;=1,P168&lt;=15),IF($D168=12,入力項目!$S$5,0),0) +
IF(AND(入力項目!$S$7=$A168,入力項目!$S$8=$D168),子育て関連マスタ!$C$14,0) +
IFERROR(IF(AND(YEAR(EDATE(DATE(入力項目!$S$7,入力項目!$S$8,1),1))=$A168,MONTH(EDATE(DATE(入力項目!$S$7,入力項目!$S$8,1),1))=$D168),子育て関連マスタ!$C$15,0),0) +
IF(AND(OR(P168=3,P168=5,P168=7),$D168=11),子育て関連マスタ!$C$17,0) +
IF(AND(P168=20,$D168=1),子育て関連マスタ!$C$18,0) +
IF(AND(P168=20,$D168=1),
IFERROR(_xlfn.IFS(
入力項目!$S$10="男",子育て関連マスタ!$C$18,
入力項目!$S$10="女",子育て関連マスタ!$C$19
),0),0
) +
IF(AND(P168&gt;=入力項目!$S$18,P168&lt;=入力項目!$S$19),入力項目!$S$20,0) +
IF(AND(P168&gt;=入力項目!$S$21,P168&lt;=入力項目!$S$22),入力項目!$S$23,0) +
IF(AND(P168&gt;=入力項目!$S$24,P168&lt;=入力項目!$S$25),入力項目!$S$26,0)
)</f>
        <v>-45000</v>
      </c>
      <c r="AE168">
        <f ca="1">-(
_xlfn.IFS(
Q168&lt;=入力項目!$S$11,0,
AND(Q168&gt;=入力項目!$S$11+1,Q168&lt;=3),IFERROR(VLOOKUP(入力項目!$S$12,子育て関連マスタ!$I$4:$M$5,4,FALSE),0),
AND(Q168&gt;=4,Q168&lt;=6),IFERROR(VLOOKUP(入力項目!$S$13,子育て関連マスタ!$I$9:$M$12,4,FALSE),0),
AND(Q168&gt;=7,Q168&lt;=12),IFERROR(VLOOKUP(入力項目!$S$14,子育て関連マスタ!$I$16:$M$17,4,FALSE),0),
AND(Q168&gt;=13,Q168&lt;=15),IFERROR(VLOOKUP(入力項目!$S$15,子育て関連マスタ!$I$21:$M$22,4,FALSE),0),
AND(Q168&gt;=16,Q168&lt;=18),IFERROR(VLOOKUP(入力項目!$S$16,子育て関連マスタ!$I$26:$M$28,4,FALSE),0),
AND(Q168&gt;=19,Q168&lt;=20,入力項目!$S$16="高専"),IFERROR(VLOOKUP(入力項目!$S$16,子育て関連マスタ!$I$26:$M$28,4,FALSE),0),
AND(Q168&gt;=19,Q168&lt;=20,入力項目!$S$16&lt;&gt;"高専"),IFERROR(VLOOKUP(入力項目!$S$17,子育て関連マスタ!$I$32:$M$37,4,FALSE),0),
AND(Q168&gt;=21,Q168&lt;=22,入力項目!$S$16="高専"),IFERROR(VLOOKUP(入力項目!$S$17,子育て関連マスタ!$I$32:$M$34,4,FALSE),0),
AND(Q168&gt;=21,Q168&lt;=22,入力項目!$S$16&lt;&gt;"高専"),IFERROR(VLOOKUP(入力項目!$S$17,子育て関連マスタ!$I$32:$M$34,4,FALSE),0),
Q168&gt;=23,0
) +
IF($D168=4,
  IFERROR(_xlfn.IFS(
  Q168&lt;=入力項目!$S$11,0,
  AND(Q168=入力項目!$S$11),IFERROR(VLOOKUP(入力項目!$S$12,子育て関連マスタ!$I$4:$M$5,2,FALSE),0),
  AND(Q168=4),IFERROR(VLOOKUP(入力項目!$S$13,子育て関連マスタ!$I$9:$M$12,2,FALSE),0),
  AND(Q168=7),IFERROR(VLOOKUP(入力項目!$S$14,子育て関連マスタ!$I$16:$M$17,2,FALSE),0),
  AND(Q168=13),IFERROR(VLOOKUP(入力項目!$S$15,子育て関連マスタ!$I$21:$M$22,2,FALSE),0),
  AND(Q168=16),IFERROR(VLOOKUP(入力項目!$S$16,子育て関連マスタ!$I$26:$M$28,2,FALSE),0),
  AND(Q168=19,入力項目!$S$16&lt;&gt;"高専"),IFERROR(VLOOKUP(入力項目!$S$17,子育て関連マスタ!$I$32:$M$37,2,FALSE),0),
  AND(Q168=21,入力項目!$S$16="高専"),IFERROR(VLOOKUP(入力項目!$S$17,子育て関連マスタ!$I$32:$M$37,2,FALSE),0),
  Q168&gt;=22,0
  ),0),0
) +
IF(AND(Q168&gt;=1,Q168&lt;=15),IF($D168=入力項目!$S$8,入力項目!$S$3,0),0) +
IF(AND(Q168&gt;=1,Q168&lt;=15),IF($D168=5,入力項目!$S$4,0),0) +
IF(AND(Q168&gt;=1,Q168&lt;=15),IF($D168=12,入力項目!$S$5,0),0) +
IF(AND(入力項目!$S$7=$A168,入力項目!$S$8=$D168),子育て関連マスタ!$C$14,0) +
IFERROR(IF(AND(YEAR(EDATE(DATE(入力項目!$S$7,入力項目!$S$8,1),1))=$A168,MONTH(EDATE(DATE(入力項目!$S$7,入力項目!$S$8,1),1))=$D168),子育て関連マスタ!$C$15,0),0) +
IF(AND(OR(Q168=3,Q168=5,Q168=7),$D168=11),子育て関連マスタ!$C$17,0) +
IF(AND(Q168=20,$D168=1),子育て関連マスタ!$C$18,0) +
IF(AND(Q168=20,$D168=1),
IFERROR(_xlfn.IFS(
入力項目!$S$10="男",子育て関連マスタ!$C$18,
入力項目!$S$10="女",子育て関連マスタ!$C$19
),0),0
) +
IF(AND(Q168&gt;=入力項目!$S$18,Q168&lt;=入力項目!$S$19),入力項目!$S$20,0) +
IF(AND(Q168&gt;=入力項目!$S$21,Q168&lt;=入力項目!$S$22),入力項目!$S$23,0) +
IF(AND(Q168&gt;=入力項目!$S$24,Q168&lt;=入力項目!$S$25),入力項目!$S$26,0)
)</f>
        <v>-45000</v>
      </c>
      <c r="AF168">
        <f ca="1">-(
_xlfn.IFS(
R168&lt;=入力項目!$S$11,0,
AND(R168&gt;=入力項目!$S$11+1,R168&lt;=3),IFERROR(VLOOKUP(入力項目!$S$12,子育て関連マスタ!$I$4:$M$5,4,FALSE),0),
AND(R168&gt;=4,R168&lt;=6),IFERROR(VLOOKUP(入力項目!$S$13,子育て関連マスタ!$I$9:$M$12,4,FALSE),0),
AND(R168&gt;=7,R168&lt;=12),IFERROR(VLOOKUP(入力項目!$S$14,子育て関連マスタ!$I$16:$M$17,4,FALSE),0),
AND(R168&gt;=13,R168&lt;=15),IFERROR(VLOOKUP(入力項目!$S$15,子育て関連マスタ!$I$21:$M$22,4,FALSE),0),
AND(R168&gt;=16,R168&lt;=18),IFERROR(VLOOKUP(入力項目!$S$16,子育て関連マスタ!$I$26:$M$28,4,FALSE),0),
AND(R168&gt;=19,R168&lt;=20,入力項目!$S$16="高専"),IFERROR(VLOOKUP(入力項目!$S$16,子育て関連マスタ!$I$26:$M$28,4,FALSE),0),
AND(R168&gt;=19,R168&lt;=20,入力項目!$S$16&lt;&gt;"高専"),IFERROR(VLOOKUP(入力項目!$S$17,子育て関連マスタ!$I$32:$M$37,4,FALSE),0),
AND(R168&gt;=21,R168&lt;=22,入力項目!$S$16="高専"),IFERROR(VLOOKUP(入力項目!$S$17,子育て関連マスタ!$I$32:$M$34,4,FALSE),0),
AND(R168&gt;=21,R168&lt;=22,入力項目!$S$16&lt;&gt;"高専"),IFERROR(VLOOKUP(入力項目!$S$17,子育て関連マスタ!$I$32:$M$34,4,FALSE),0),
R168&gt;=23,0
) +
IF($D168=4,
  IFERROR(_xlfn.IFS(
  R168&lt;=入力項目!$S$11,0,
  AND(R168=入力項目!$S$11),IFERROR(VLOOKUP(入力項目!$S$12,子育て関連マスタ!$I$4:$M$5,2,FALSE),0),
  AND(R168=4),IFERROR(VLOOKUP(入力項目!$S$13,子育て関連マスタ!$I$9:$M$12,2,FALSE),0),
  AND(R168=7),IFERROR(VLOOKUP(入力項目!$S$14,子育て関連マスタ!$I$16:$M$17,2,FALSE),0),
  AND(R168=13),IFERROR(VLOOKUP(入力項目!$S$15,子育て関連マスタ!$I$21:$M$22,2,FALSE),0),
  AND(R168=16),IFERROR(VLOOKUP(入力項目!$S$16,子育て関連マスタ!$I$26:$M$28,2,FALSE),0),
  AND(R168=19,入力項目!$S$16&lt;&gt;"高専"),IFERROR(VLOOKUP(入力項目!$S$17,子育て関連マスタ!$I$32:$M$37,2,FALSE),0),
  AND(R168=21,入力項目!$S$16="高専"),IFERROR(VLOOKUP(入力項目!$S$17,子育て関連マスタ!$I$32:$M$37,2,FALSE),0),
  R168&gt;=22,0
  ),0),0
) +
IF(AND(R168&gt;=1,R168&lt;=15),IF($D168=入力項目!$S$8,入力項目!$S$3,0),0) +
IF(AND(R168&gt;=1,R168&lt;=15),IF($D168=5,入力項目!$S$4,0),0) +
IF(AND(R168&gt;=1,R168&lt;=15),IF($D168=12,入力項目!$S$5,0),0) +
IF(AND(入力項目!$S$7=$A168,入力項目!$S$8=$D168),子育て関連マスタ!$C$14,0) +
IFERROR(IF(AND(YEAR(EDATE(DATE(入力項目!$S$7,入力項目!$S$8,1),1))=$A168,MONTH(EDATE(DATE(入力項目!$S$7,入力項目!$S$8,1),1))=$D168),子育て関連マスタ!$C$15,0),0) +
IF(AND(OR(R168=3,R168=5,R168=7),$D168=11),子育て関連マスタ!$C$17,0) +
IF(AND(R168=20,$D168=1),子育て関連マスタ!$C$18,0) +
IF(AND(R168=20,$D168=1),
IFERROR(_xlfn.IFS(
入力項目!$S$10="男",子育て関連マスタ!$C$18,
入力項目!$S$10="女",子育て関連マスタ!$C$19
),0),0
) +
IF(AND(R168&gt;=入力項目!$S$18,R168&lt;=入力項目!$S$19),入力項目!$S$20,0) +
IF(AND(R168&gt;=入力項目!$S$21,R168&lt;=入力項目!$S$22),入力項目!$S$23,0) +
IF(AND(R168&gt;=入力項目!$S$24,R168&lt;=入力項目!$S$25),入力項目!$S$26,0)
)</f>
        <v>0</v>
      </c>
      <c r="AG168">
        <f ca="1">-(
_xlfn.IFS(
S168&lt;=入力項目!$S$11,0,
AND(S168&gt;=入力項目!$S$11+1,S168&lt;=3),IFERROR(VLOOKUP(入力項目!$S$12,子育て関連マスタ!$I$4:$M$5,4,FALSE),0),
AND(S168&gt;=4,S168&lt;=6),IFERROR(VLOOKUP(入力項目!$S$13,子育て関連マスタ!$I$9:$M$12,4,FALSE),0),
AND(S168&gt;=7,S168&lt;=12),IFERROR(VLOOKUP(入力項目!$S$14,子育て関連マスタ!$I$16:$M$17,4,FALSE),0),
AND(S168&gt;=13,S168&lt;=15),IFERROR(VLOOKUP(入力項目!$S$15,子育て関連マスタ!$I$21:$M$22,4,FALSE),0),
AND(S168&gt;=16,S168&lt;=18),IFERROR(VLOOKUP(入力項目!$S$16,子育て関連マスタ!$I$26:$M$28,4,FALSE),0),
AND(S168&gt;=19,S168&lt;=20,入力項目!$S$16="高専"),IFERROR(VLOOKUP(入力項目!$S$16,子育て関連マスタ!$I$26:$M$28,4,FALSE),0),
AND(S168&gt;=19,S168&lt;=20,入力項目!$S$16&lt;&gt;"高専"),IFERROR(VLOOKUP(入力項目!$S$17,子育て関連マスタ!$I$32:$M$37,4,FALSE),0),
AND(S168&gt;=21,S168&lt;=22,入力項目!$S$16="高専"),IFERROR(VLOOKUP(入力項目!$S$17,子育て関連マスタ!$I$32:$M$34,4,FALSE),0),
AND(S168&gt;=21,S168&lt;=22,入力項目!$S$16&lt;&gt;"高専"),IFERROR(VLOOKUP(入力項目!$S$17,子育て関連マスタ!$I$32:$M$34,4,FALSE),0),
S168&gt;=23,0
) +
IF($D168=4,
  IFERROR(_xlfn.IFS(
  S168&lt;=入力項目!$S$11,0,
  AND(S168=入力項目!$S$11),IFERROR(VLOOKUP(入力項目!$S$12,子育て関連マスタ!$I$4:$M$5,2,FALSE),0),
  AND(S168=4),IFERROR(VLOOKUP(入力項目!$S$13,子育て関連マスタ!$I$9:$M$12,2,FALSE),0),
  AND(S168=7),IFERROR(VLOOKUP(入力項目!$S$14,子育て関連マスタ!$I$16:$M$17,2,FALSE),0),
  AND(S168=13),IFERROR(VLOOKUP(入力項目!$S$15,子育て関連マスタ!$I$21:$M$22,2,FALSE),0),
  AND(S168=16),IFERROR(VLOOKUP(入力項目!$S$16,子育て関連マスタ!$I$26:$M$28,2,FALSE),0),
  AND(S168=19,入力項目!$S$16&lt;&gt;"高専"),IFERROR(VLOOKUP(入力項目!$S$17,子育て関連マスタ!$I$32:$M$37,2,FALSE),0),
  AND(S168=21,入力項目!$S$16="高専"),IFERROR(VLOOKUP(入力項目!$S$17,子育て関連マスタ!$I$32:$M$37,2,FALSE),0),
  S168&gt;=22,0
  ),0),0
) +
IF(AND(S168&gt;=1,S168&lt;=15),IF($D168=入力項目!$S$8,入力項目!$S$3,0),0) +
IF(AND(S168&gt;=1,S168&lt;=15),IF($D168=5,入力項目!$S$4,0),0) +
IF(AND(S168&gt;=1,S168&lt;=15),IF($D168=12,入力項目!$S$5,0),0) +
IF(AND(入力項目!$S$7=$A168,入力項目!$S$8=$D168),子育て関連マスタ!$C$14,0) +
IFERROR(IF(AND(YEAR(EDATE(DATE(入力項目!$S$7,入力項目!$S$8,1),1))=$A168,MONTH(EDATE(DATE(入力項目!$S$7,入力項目!$S$8,1),1))=$D168),子育て関連マスタ!$C$15,0),0) +
IF(AND(OR(S168=3,S168=5,S168=7),$D168=11),子育て関連マスタ!$C$17,0) +
IF(AND(S168=20,$D168=1),子育て関連マスタ!$C$18,0) +
IF(AND(S168=20,$D168=1),
IFERROR(_xlfn.IFS(
入力項目!$S$10="男",子育て関連マスタ!$C$18,
入力項目!$S$10="女",子育て関連マスタ!$C$19
),0),0
) +
IF(AND(S168&gt;=入力項目!$S$18,S168&lt;=入力項目!$S$19),入力項目!$S$20,0) +
IF(AND(S168&gt;=入力項目!$S$21,S168&lt;=入力項目!$S$22),入力項目!$S$23,0) +
IF(AND(S168&gt;=入力項目!$S$24,S168&lt;=入力項目!$S$25),入力項目!$S$26,0)
)</f>
        <v>0</v>
      </c>
      <c r="AH168">
        <f ca="1">-(
_xlfn.IFS(
T168&lt;=入力項目!$S$11,0,
AND(T168&gt;=入力項目!$S$11+1,T168&lt;=3),IFERROR(VLOOKUP(入力項目!$S$12,子育て関連マスタ!$I$4:$M$5,4,FALSE),0),
AND(T168&gt;=4,T168&lt;=6),IFERROR(VLOOKUP(入力項目!$S$13,子育て関連マスタ!$I$9:$M$12,4,FALSE),0),
AND(T168&gt;=7,T168&lt;=12),IFERROR(VLOOKUP(入力項目!$S$14,子育て関連マスタ!$I$16:$M$17,4,FALSE),0),
AND(T168&gt;=13,T168&lt;=15),IFERROR(VLOOKUP(入力項目!$S$15,子育て関連マスタ!$I$21:$M$22,4,FALSE),0),
AND(T168&gt;=16,T168&lt;=18),IFERROR(VLOOKUP(入力項目!$S$16,子育て関連マスタ!$I$26:$M$28,4,FALSE),0),
AND(T168&gt;=19,T168&lt;=20,入力項目!$S$16="高専"),IFERROR(VLOOKUP(入力項目!$S$16,子育て関連マスタ!$I$26:$M$28,4,FALSE),0),
AND(T168&gt;=19,T168&lt;=20,入力項目!$S$16&lt;&gt;"高専"),IFERROR(VLOOKUP(入力項目!$S$17,子育て関連マスタ!$I$32:$M$37,4,FALSE),0),
AND(T168&gt;=21,T168&lt;=22,入力項目!$S$16="高専"),IFERROR(VLOOKUP(入力項目!$S$17,子育て関連マスタ!$I$32:$M$34,4,FALSE),0),
AND(T168&gt;=21,T168&lt;=22,入力項目!$S$16&lt;&gt;"高専"),IFERROR(VLOOKUP(入力項目!$S$17,子育て関連マスタ!$I$32:$M$34,4,FALSE),0),
T168&gt;=23,0
) +
IF($D168=4,
  IFERROR(_xlfn.IFS(
  T168&lt;=入力項目!$S$11,0,
  AND(T168=入力項目!$S$11),IFERROR(VLOOKUP(入力項目!$S$12,子育て関連マスタ!$I$4:$M$5,2,FALSE),0),
  AND(T168=4),IFERROR(VLOOKUP(入力項目!$S$13,子育て関連マスタ!$I$9:$M$12,2,FALSE),0),
  AND(T168=7),IFERROR(VLOOKUP(入力項目!$S$14,子育て関連マスタ!$I$16:$M$17,2,FALSE),0),
  AND(T168=13),IFERROR(VLOOKUP(入力項目!$S$15,子育て関連マスタ!$I$21:$M$22,2,FALSE),0),
  AND(T168=16),IFERROR(VLOOKUP(入力項目!$S$16,子育て関連マスタ!$I$26:$M$28,2,FALSE),0),
  AND(T168=19,入力項目!$S$16&lt;&gt;"高専"),IFERROR(VLOOKUP(入力項目!$S$17,子育て関連マスタ!$I$32:$M$37,2,FALSE),0),
  AND(T168=21,入力項目!$S$16="高専"),IFERROR(VLOOKUP(入力項目!$S$17,子育て関連マスタ!$I$32:$M$37,2,FALSE),0),
  T168&gt;=22,0
  ),0),0
) +
IF(AND(T168&gt;=1,T168&lt;=15),IF($D168=入力項目!$S$8,入力項目!$S$3,0),0) +
IF(AND(T168&gt;=1,T168&lt;=15),IF($D168=5,入力項目!$S$4,0),0) +
IF(AND(T168&gt;=1,T168&lt;=15),IF($D168=12,入力項目!$S$5,0),0) +
IF(AND(入力項目!$S$7=$A168,入力項目!$S$8=$D168),子育て関連マスタ!$C$14,0) +
IFERROR(IF(AND(YEAR(EDATE(DATE(入力項目!$S$7,入力項目!$S$8,1),1))=$A168,MONTH(EDATE(DATE(入力項目!$S$7,入力項目!$S$8,1),1))=$D168),子育て関連マスタ!$C$15,0),0) +
IF(AND(OR(T168=3,T168=5,T168=7),$D168=11),子育て関連マスタ!$C$17,0) +
IF(AND(T168=20,$D168=1),子育て関連マスタ!$C$18,0) +
IF(AND(T168=20,$D168=1),
IFERROR(_xlfn.IFS(
入力項目!$S$10="男",子育て関連マスタ!$C$18,
入力項目!$S$10="女",子育て関連マスタ!$C$19
),0),0
) +
IF(AND(T168&gt;=入力項目!$S$18,T168&lt;=入力項目!$S$19),入力項目!$S$20,0) +
IF(AND(T168&gt;=入力項目!$S$21,T168&lt;=入力項目!$S$22),入力項目!$S$23,0) +
IF(AND(T168&gt;=入力項目!$S$24,T168&lt;=入力項目!$S$25),入力項目!$S$26,0)
)</f>
        <v>0</v>
      </c>
      <c r="AI168">
        <f ca="1">-(
_xlfn.IFS(
U168&lt;=入力項目!$S$11,0,
AND(U168&gt;=入力項目!$S$11+1,U168&lt;=3),IFERROR(VLOOKUP(入力項目!$S$12,子育て関連マスタ!$I$4:$M$5,4,FALSE),0),
AND(U168&gt;=4,U168&lt;=6),IFERROR(VLOOKUP(入力項目!$S$13,子育て関連マスタ!$I$9:$M$12,4,FALSE),0),
AND(U168&gt;=7,U168&lt;=12),IFERROR(VLOOKUP(入力項目!$S$14,子育て関連マスタ!$I$16:$M$17,4,FALSE),0),
AND(U168&gt;=13,U168&lt;=15),IFERROR(VLOOKUP(入力項目!$S$15,子育て関連マスタ!$I$21:$M$22,4,FALSE),0),
AND(U168&gt;=16,U168&lt;=18),IFERROR(VLOOKUP(入力項目!$S$16,子育て関連マスタ!$I$26:$M$28,4,FALSE),0),
AND(U168&gt;=19,U168&lt;=20,入力項目!$S$16="高専"),IFERROR(VLOOKUP(入力項目!$S$16,子育て関連マスタ!$I$26:$M$28,4,FALSE),0),
AND(U168&gt;=19,U168&lt;=20,入力項目!$S$16&lt;&gt;"高専"),IFERROR(VLOOKUP(入力項目!$S$17,子育て関連マスタ!$I$32:$M$37,4,FALSE),0),
AND(U168&gt;=21,U168&lt;=22,入力項目!$S$16="高専"),IFERROR(VLOOKUP(入力項目!$S$17,子育て関連マスタ!$I$32:$M$34,4,FALSE),0),
AND(U168&gt;=21,U168&lt;=22,入力項目!$S$16&lt;&gt;"高専"),IFERROR(VLOOKUP(入力項目!$S$17,子育て関連マスタ!$I$32:$M$34,4,FALSE),0),
U168&gt;=23,0
) +
IF($D168=4,
  IFERROR(_xlfn.IFS(
  U168&lt;=入力項目!$S$11,0,
  AND(U168=入力項目!$S$11),IFERROR(VLOOKUP(入力項目!$S$12,子育て関連マスタ!$I$4:$M$5,2,FALSE),0),
  AND(U168=4),IFERROR(VLOOKUP(入力項目!$S$13,子育て関連マスタ!$I$9:$M$12,2,FALSE),0),
  AND(U168=7),IFERROR(VLOOKUP(入力項目!$S$14,子育て関連マスタ!$I$16:$M$17,2,FALSE),0),
  AND(U168=13),IFERROR(VLOOKUP(入力項目!$S$15,子育て関連マスタ!$I$21:$M$22,2,FALSE),0),
  AND(U168=16),IFERROR(VLOOKUP(入力項目!$S$16,子育て関連マスタ!$I$26:$M$28,2,FALSE),0),
  AND(U168=19,入力項目!$S$16&lt;&gt;"高専"),IFERROR(VLOOKUP(入力項目!$S$17,子育て関連マスタ!$I$32:$M$37,2,FALSE),0),
  AND(U168=21,入力項目!$S$16="高専"),IFERROR(VLOOKUP(入力項目!$S$17,子育て関連マスタ!$I$32:$M$37,2,FALSE),0),
  U168&gt;=22,0
  ),0),0
) +
IF(AND(U168&gt;=1,U168&lt;=15),IF($D168=入力項目!$S$8,入力項目!$S$3,0),0) +
IF(AND(U168&gt;=1,U168&lt;=15),IF($D168=5,入力項目!$S$4,0),0) +
IF(AND(U168&gt;=1,U168&lt;=15),IF($D168=12,入力項目!$S$5,0),0) +
IF(AND(入力項目!$S$7=$A168,入力項目!$S$8=$D168),子育て関連マスタ!$C$14,0) +
IFERROR(IF(AND(YEAR(EDATE(DATE(入力項目!$S$7,入力項目!$S$8,1),1))=$A168,MONTH(EDATE(DATE(入力項目!$S$7,入力項目!$S$8,1),1))=$D168),子育て関連マスタ!$C$15,0),0) +
IF(AND(OR(U168=3,U168=5,U168=7),$D168=11),子育て関連マスタ!$C$17,0) +
IF(AND(U168=20,$D168=1),子育て関連マスタ!$C$18,0) +
IF(AND(U168=20,$D168=1),
IFERROR(_xlfn.IFS(
入力項目!$S$10="男",子育て関連マスタ!$C$18,
入力項目!$S$10="女",子育て関連マスタ!$C$19
),0),0
) +
IF(AND(U168&gt;=入力項目!$S$18,U168&lt;=入力項目!$S$19),入力項目!$S$20,0) +
IF(AND(U168&gt;=入力項目!$S$21,U168&lt;=入力項目!$S$22),入力項目!$S$23,0) +
IF(AND(U168&gt;=入力項目!$S$24,U168&lt;=入力項目!$S$25),入力項目!$S$26,0)
)</f>
        <v>0</v>
      </c>
      <c r="AJ168" s="10">
        <f ca="1">-VLOOKUP($D168,月別収支!$A$2:$H$13,7,FALSE)</f>
        <v>-20000</v>
      </c>
    </row>
    <row r="169" spans="1:36" x14ac:dyDescent="0.4">
      <c r="A169">
        <f t="shared" ca="1" si="37"/>
        <v>2038</v>
      </c>
      <c r="B169">
        <f t="shared" ca="1" si="44"/>
        <v>2038</v>
      </c>
      <c r="C169">
        <f t="shared" ca="1" si="45"/>
        <v>14</v>
      </c>
      <c r="D169">
        <f t="shared" ca="1" si="38"/>
        <v>7</v>
      </c>
      <c r="E169" t="str">
        <f t="shared" ca="1" si="39"/>
        <v>2038年7月</v>
      </c>
      <c r="F169">
        <f ca="1">IF(OR(入力項目!$N$5&lt;$A169,AND(入力項目!$N$5=$A169,入力項目!$N$6&lt;$D169)),IF(F168=0,1,IF(G169=12,F168+1,F168)),0)</f>
        <v>13</v>
      </c>
      <c r="G169">
        <f ca="1">IF(OR(入力項目!$N$5&lt;$A169,AND(入力項目!$N$5=$A169,入力項目!$N$6&lt;$D169)),IF(G168=12,1,G168+1),0)</f>
        <v>9</v>
      </c>
      <c r="H169" t="str">
        <f t="shared" ca="1" si="40"/>
        <v>13_9</v>
      </c>
      <c r="I169">
        <f ca="1">IF(
  IFERROR(AND($C169&gt;0,MOD($C169,入力項目!$N$22)=0,$D169=入力項目!$N$23), FALSE),
  1,
  IF(
    AND(I168&gt;0,J168=12),
    IF(I168=入力項目!$N$28, 0, I168+1),
    I168
  )
)</f>
        <v>0</v>
      </c>
      <c r="J169">
        <f ca="1">IF($D169=入力項目!$N$23,1,IFERROR(J168+1,1))</f>
        <v>2</v>
      </c>
      <c r="K169" t="str">
        <f t="shared" ca="1" si="41"/>
        <v>0_2</v>
      </c>
      <c r="L169">
        <f ca="1">L168+IF(入力項目!$D$4=$D169,1,0)</f>
        <v>42</v>
      </c>
      <c r="M169" t="str">
        <f t="shared" ca="1" si="42"/>
        <v>42歳</v>
      </c>
      <c r="N169">
        <f t="shared" ca="1" si="46"/>
        <v>43</v>
      </c>
      <c r="O169" t="str">
        <f t="shared" ca="1" si="43"/>
        <v>43歳</v>
      </c>
      <c r="P169">
        <f t="shared" ca="1" si="47"/>
        <v>18</v>
      </c>
      <c r="Q169">
        <f t="shared" ca="1" si="48"/>
        <v>16</v>
      </c>
      <c r="R169">
        <f t="shared" ca="1" si="49"/>
        <v>2039</v>
      </c>
      <c r="S169">
        <f t="shared" ca="1" si="50"/>
        <v>2039</v>
      </c>
      <c r="T169">
        <f t="shared" ca="1" si="51"/>
        <v>2039</v>
      </c>
      <c r="U169">
        <f t="shared" ca="1" si="52"/>
        <v>2039</v>
      </c>
      <c r="V169" s="10">
        <f t="shared" ca="1" si="53"/>
        <v>18060895</v>
      </c>
      <c r="W169" s="10">
        <f ca="1">IF($L169&lt;その他マスタ!$B$1,VLOOKUP($D169,月別収支!$A$2:$H$13,2,FALSE),その他マスタ!$B$3)+IF(AND($L169=その他マスタ!$B$1,入力項目!$I$9="あり",$D169=入力項目!$D$4),その他マスタ!$B$2,0)</f>
        <v>300000</v>
      </c>
      <c r="X169" s="10">
        <f ca="1">-IF(入力項目!$K$5=TRUE,
IF($F169+$G169&lt;3,VLOOKUP($D169,月別収支!$A$2:$H$13,8,FALSE),0)+IFERROR(VLOOKUP($H169,住宅ローン計算!C:P,13,FALSE),0)+IF($F169&gt;1,IF(OR($G169=3,$G169=6,$G169=9,$G169=12),ROUNDUP(入力項目!$N$18/4,0),0),0),
VLOOKUP($D169,月別収支!$A$2:$H$13,8,FALSE))</f>
        <v>-91090</v>
      </c>
      <c r="Y169" s="10">
        <f ca="1">-VLOOKUP($D169,月別収支!$A$2:$H$13,3,FALSE)</f>
        <v>-75000</v>
      </c>
      <c r="Z169" s="10">
        <f ca="1">-VLOOKUP($D169,月別収支!$A$2:$H$13,4,FALSE)</f>
        <v>-27000</v>
      </c>
      <c r="AA169" s="10">
        <f ca="1">-VLOOKUP($D169,月別収支!$A$2:$H$13,6,FALSE)</f>
        <v>-10000</v>
      </c>
      <c r="AB169" s="10">
        <f ca="1">-(
VLOOKUP($D169,月別収支!$A$2:$H$13,5,FALSE)+IF(AND(入力項目!$I$27&lt;=$A169,ISEVEN($A169-入力項目!$I$27),入力項目!$I$28=$D169),入力項目!$I$26,0)
+IF(入力項目!$K$26=TRUE,
IFERROR(VLOOKUP($K169,マイカーローン計算!C:P,13,FALSE),0),
IFERROR(
  IF(AND($C169&gt;0,MOD($C169,入力項目!$N$22)=0,$D169=入力項目!$N$23),入力項目!$N$24,0),
 0
)
)
)</f>
        <v>-20000</v>
      </c>
      <c r="AC169" s="10">
        <f ca="1">-IF($A169&lt;入力項目!$N$33,入力項目!$N$35,IF(AND($A169=入力項目!$N$33,$D169&lt;=入力項目!$N$34),入力項目!$N$35,0))</f>
        <v>0</v>
      </c>
      <c r="AD169">
        <f ca="1">-(
_xlfn.IFS(
P169&lt;=入力項目!$S$11,0,
AND(P169&gt;=入力項目!$S$11+1,P169&lt;=3),IFERROR(VLOOKUP(入力項目!$S$12,子育て関連マスタ!$I$4:$M$5,4,FALSE),0),
AND(P169&gt;=4,P169&lt;=6),IFERROR(VLOOKUP(入力項目!$S$13,子育て関連マスタ!$I$9:$M$12,4,FALSE),0),
AND(P169&gt;=7,P169&lt;=12),IFERROR(VLOOKUP(入力項目!$S$14,子育て関連マスタ!$I$16:$M$17,4,FALSE),0),
AND(P169&gt;=13,P169&lt;=15),IFERROR(VLOOKUP(入力項目!$S$15,子育て関連マスタ!$I$21:$M$22,4,FALSE),0),
AND(P169&gt;=16,P169&lt;=18),IFERROR(VLOOKUP(入力項目!$S$16,子育て関連マスタ!$I$26:$M$28,4,FALSE),0),
AND(P169&gt;=19,P169&lt;=20,入力項目!$S$16="高専"),IFERROR(VLOOKUP(入力項目!$S$16,子育て関連マスタ!$I$26:$M$28,4,FALSE),0),
AND(P169&gt;=19,P169&lt;=20,入力項目!$S$16&lt;&gt;"高専"),IFERROR(VLOOKUP(入力項目!$S$17,子育て関連マスタ!$I$32:$M$37,4,FALSE),0),
AND(P169&gt;=21,P169&lt;=22,入力項目!$S$16="高専"),IFERROR(VLOOKUP(入力項目!$S$17,子育て関連マスタ!$I$32:$M$34,4,FALSE),0),
AND(P169&gt;=21,P169&lt;=22,入力項目!$S$16&lt;&gt;"高専"),IFERROR(VLOOKUP(入力項目!$S$17,子育て関連マスタ!$I$32:$M$34,4,FALSE),0),
P169&gt;=23,0
) +
IF($D169=4,
  IFERROR(_xlfn.IFS(
  P169&lt;=入力項目!$S$11,0,
  AND(P169=入力項目!$S$11),IFERROR(VLOOKUP(入力項目!$S$12,子育て関連マスタ!$I$4:$M$5,2,FALSE),0),
  AND(P169=4),IFERROR(VLOOKUP(入力項目!$S$13,子育て関連マスタ!$I$9:$M$12,2,FALSE),0),
  AND(P169=7),IFERROR(VLOOKUP(入力項目!$S$14,子育て関連マスタ!$I$16:$M$17,2,FALSE),0),
  AND(P169=13),IFERROR(VLOOKUP(入力項目!$S$15,子育て関連マスタ!$I$21:$M$22,2,FALSE),0),
  AND(P169=16),IFERROR(VLOOKUP(入力項目!$S$16,子育て関連マスタ!$I$26:$M$28,2,FALSE),0),
  AND(P169=19,入力項目!$S$16&lt;&gt;"高専"),IFERROR(VLOOKUP(入力項目!$S$17,子育て関連マスタ!$I$32:$M$37,2,FALSE),0),
  AND(P169=21,入力項目!$S$16="高専"),IFERROR(VLOOKUP(入力項目!$S$17,子育て関連マスタ!$I$32:$M$37,2,FALSE),0),
  P169&gt;=22,0
  ),0),0
) +
IF(AND(P169&gt;=1,P169&lt;=15),IF($D169=入力項目!$S$8,入力項目!$S$3,0),0) +
IF(AND(P169&gt;=1,P169&lt;=15),IF($D169=5,入力項目!$S$4,0),0) +
IF(AND(P169&gt;=1,P169&lt;=15),IF($D169=12,入力項目!$S$5,0),0) +
IF(AND(入力項目!$S$7=$A169,入力項目!$S$8=$D169),子育て関連マスタ!$C$14,0) +
IFERROR(IF(AND(YEAR(EDATE(DATE(入力項目!$S$7,入力項目!$S$8,1),1))=$A169,MONTH(EDATE(DATE(入力項目!$S$7,入力項目!$S$8,1),1))=$D169),子育て関連マスタ!$C$15,0),0) +
IF(AND(OR(P169=3,P169=5,P169=7),$D169=11),子育て関連マスタ!$C$17,0) +
IF(AND(P169=20,$D169=1),子育て関連マスタ!$C$18,0) +
IF(AND(P169=20,$D169=1),
IFERROR(_xlfn.IFS(
入力項目!$S$10="男",子育て関連マスタ!$C$18,
入力項目!$S$10="女",子育て関連マスタ!$C$19
),0),0
) +
IF(AND(P169&gt;=入力項目!$S$18,P169&lt;=入力項目!$S$19),入力項目!$S$20,0) +
IF(AND(P169&gt;=入力項目!$S$21,P169&lt;=入力項目!$S$22),入力項目!$S$23,0) +
IF(AND(P169&gt;=入力項目!$S$24,P169&lt;=入力項目!$S$25),入力項目!$S$26,0)
)</f>
        <v>-45000</v>
      </c>
      <c r="AE169">
        <f ca="1">-(
_xlfn.IFS(
Q169&lt;=入力項目!$S$11,0,
AND(Q169&gt;=入力項目!$S$11+1,Q169&lt;=3),IFERROR(VLOOKUP(入力項目!$S$12,子育て関連マスタ!$I$4:$M$5,4,FALSE),0),
AND(Q169&gt;=4,Q169&lt;=6),IFERROR(VLOOKUP(入力項目!$S$13,子育て関連マスタ!$I$9:$M$12,4,FALSE),0),
AND(Q169&gt;=7,Q169&lt;=12),IFERROR(VLOOKUP(入力項目!$S$14,子育て関連マスタ!$I$16:$M$17,4,FALSE),0),
AND(Q169&gt;=13,Q169&lt;=15),IFERROR(VLOOKUP(入力項目!$S$15,子育て関連マスタ!$I$21:$M$22,4,FALSE),0),
AND(Q169&gt;=16,Q169&lt;=18),IFERROR(VLOOKUP(入力項目!$S$16,子育て関連マスタ!$I$26:$M$28,4,FALSE),0),
AND(Q169&gt;=19,Q169&lt;=20,入力項目!$S$16="高専"),IFERROR(VLOOKUP(入力項目!$S$16,子育て関連マスタ!$I$26:$M$28,4,FALSE),0),
AND(Q169&gt;=19,Q169&lt;=20,入力項目!$S$16&lt;&gt;"高専"),IFERROR(VLOOKUP(入力項目!$S$17,子育て関連マスタ!$I$32:$M$37,4,FALSE),0),
AND(Q169&gt;=21,Q169&lt;=22,入力項目!$S$16="高専"),IFERROR(VLOOKUP(入力項目!$S$17,子育て関連マスタ!$I$32:$M$34,4,FALSE),0),
AND(Q169&gt;=21,Q169&lt;=22,入力項目!$S$16&lt;&gt;"高専"),IFERROR(VLOOKUP(入力項目!$S$17,子育て関連マスタ!$I$32:$M$34,4,FALSE),0),
Q169&gt;=23,0
) +
IF($D169=4,
  IFERROR(_xlfn.IFS(
  Q169&lt;=入力項目!$S$11,0,
  AND(Q169=入力項目!$S$11),IFERROR(VLOOKUP(入力項目!$S$12,子育て関連マスタ!$I$4:$M$5,2,FALSE),0),
  AND(Q169=4),IFERROR(VLOOKUP(入力項目!$S$13,子育て関連マスタ!$I$9:$M$12,2,FALSE),0),
  AND(Q169=7),IFERROR(VLOOKUP(入力項目!$S$14,子育て関連マスタ!$I$16:$M$17,2,FALSE),0),
  AND(Q169=13),IFERROR(VLOOKUP(入力項目!$S$15,子育て関連マスタ!$I$21:$M$22,2,FALSE),0),
  AND(Q169=16),IFERROR(VLOOKUP(入力項目!$S$16,子育て関連マスタ!$I$26:$M$28,2,FALSE),0),
  AND(Q169=19,入力項目!$S$16&lt;&gt;"高専"),IFERROR(VLOOKUP(入力項目!$S$17,子育て関連マスタ!$I$32:$M$37,2,FALSE),0),
  AND(Q169=21,入力項目!$S$16="高専"),IFERROR(VLOOKUP(入力項目!$S$17,子育て関連マスタ!$I$32:$M$37,2,FALSE),0),
  Q169&gt;=22,0
  ),0),0
) +
IF(AND(Q169&gt;=1,Q169&lt;=15),IF($D169=入力項目!$S$8,入力項目!$S$3,0),0) +
IF(AND(Q169&gt;=1,Q169&lt;=15),IF($D169=5,入力項目!$S$4,0),0) +
IF(AND(Q169&gt;=1,Q169&lt;=15),IF($D169=12,入力項目!$S$5,0),0) +
IF(AND(入力項目!$S$7=$A169,入力項目!$S$8=$D169),子育て関連マスタ!$C$14,0) +
IFERROR(IF(AND(YEAR(EDATE(DATE(入力項目!$S$7,入力項目!$S$8,1),1))=$A169,MONTH(EDATE(DATE(入力項目!$S$7,入力項目!$S$8,1),1))=$D169),子育て関連マスタ!$C$15,0),0) +
IF(AND(OR(Q169=3,Q169=5,Q169=7),$D169=11),子育て関連マスタ!$C$17,0) +
IF(AND(Q169=20,$D169=1),子育て関連マスタ!$C$18,0) +
IF(AND(Q169=20,$D169=1),
IFERROR(_xlfn.IFS(
入力項目!$S$10="男",子育て関連マスタ!$C$18,
入力項目!$S$10="女",子育て関連マスタ!$C$19
),0),0
) +
IF(AND(Q169&gt;=入力項目!$S$18,Q169&lt;=入力項目!$S$19),入力項目!$S$20,0) +
IF(AND(Q169&gt;=入力項目!$S$21,Q169&lt;=入力項目!$S$22),入力項目!$S$23,0) +
IF(AND(Q169&gt;=入力項目!$S$24,Q169&lt;=入力項目!$S$25),入力項目!$S$26,0)
)</f>
        <v>-45000</v>
      </c>
      <c r="AF169">
        <f ca="1">-(
_xlfn.IFS(
R169&lt;=入力項目!$S$11,0,
AND(R169&gt;=入力項目!$S$11+1,R169&lt;=3),IFERROR(VLOOKUP(入力項目!$S$12,子育て関連マスタ!$I$4:$M$5,4,FALSE),0),
AND(R169&gt;=4,R169&lt;=6),IFERROR(VLOOKUP(入力項目!$S$13,子育て関連マスタ!$I$9:$M$12,4,FALSE),0),
AND(R169&gt;=7,R169&lt;=12),IFERROR(VLOOKUP(入力項目!$S$14,子育て関連マスタ!$I$16:$M$17,4,FALSE),0),
AND(R169&gt;=13,R169&lt;=15),IFERROR(VLOOKUP(入力項目!$S$15,子育て関連マスタ!$I$21:$M$22,4,FALSE),0),
AND(R169&gt;=16,R169&lt;=18),IFERROR(VLOOKUP(入力項目!$S$16,子育て関連マスタ!$I$26:$M$28,4,FALSE),0),
AND(R169&gt;=19,R169&lt;=20,入力項目!$S$16="高専"),IFERROR(VLOOKUP(入力項目!$S$16,子育て関連マスタ!$I$26:$M$28,4,FALSE),0),
AND(R169&gt;=19,R169&lt;=20,入力項目!$S$16&lt;&gt;"高専"),IFERROR(VLOOKUP(入力項目!$S$17,子育て関連マスタ!$I$32:$M$37,4,FALSE),0),
AND(R169&gt;=21,R169&lt;=22,入力項目!$S$16="高専"),IFERROR(VLOOKUP(入力項目!$S$17,子育て関連マスタ!$I$32:$M$34,4,FALSE),0),
AND(R169&gt;=21,R169&lt;=22,入力項目!$S$16&lt;&gt;"高専"),IFERROR(VLOOKUP(入力項目!$S$17,子育て関連マスタ!$I$32:$M$34,4,FALSE),0),
R169&gt;=23,0
) +
IF($D169=4,
  IFERROR(_xlfn.IFS(
  R169&lt;=入力項目!$S$11,0,
  AND(R169=入力項目!$S$11),IFERROR(VLOOKUP(入力項目!$S$12,子育て関連マスタ!$I$4:$M$5,2,FALSE),0),
  AND(R169=4),IFERROR(VLOOKUP(入力項目!$S$13,子育て関連マスタ!$I$9:$M$12,2,FALSE),0),
  AND(R169=7),IFERROR(VLOOKUP(入力項目!$S$14,子育て関連マスタ!$I$16:$M$17,2,FALSE),0),
  AND(R169=13),IFERROR(VLOOKUP(入力項目!$S$15,子育て関連マスタ!$I$21:$M$22,2,FALSE),0),
  AND(R169=16),IFERROR(VLOOKUP(入力項目!$S$16,子育て関連マスタ!$I$26:$M$28,2,FALSE),0),
  AND(R169=19,入力項目!$S$16&lt;&gt;"高専"),IFERROR(VLOOKUP(入力項目!$S$17,子育て関連マスタ!$I$32:$M$37,2,FALSE),0),
  AND(R169=21,入力項目!$S$16="高専"),IFERROR(VLOOKUP(入力項目!$S$17,子育て関連マスタ!$I$32:$M$37,2,FALSE),0),
  R169&gt;=22,0
  ),0),0
) +
IF(AND(R169&gt;=1,R169&lt;=15),IF($D169=入力項目!$S$8,入力項目!$S$3,0),0) +
IF(AND(R169&gt;=1,R169&lt;=15),IF($D169=5,入力項目!$S$4,0),0) +
IF(AND(R169&gt;=1,R169&lt;=15),IF($D169=12,入力項目!$S$5,0),0) +
IF(AND(入力項目!$S$7=$A169,入力項目!$S$8=$D169),子育て関連マスタ!$C$14,0) +
IFERROR(IF(AND(YEAR(EDATE(DATE(入力項目!$S$7,入力項目!$S$8,1),1))=$A169,MONTH(EDATE(DATE(入力項目!$S$7,入力項目!$S$8,1),1))=$D169),子育て関連マスタ!$C$15,0),0) +
IF(AND(OR(R169=3,R169=5,R169=7),$D169=11),子育て関連マスタ!$C$17,0) +
IF(AND(R169=20,$D169=1),子育て関連マスタ!$C$18,0) +
IF(AND(R169=20,$D169=1),
IFERROR(_xlfn.IFS(
入力項目!$S$10="男",子育て関連マスタ!$C$18,
入力項目!$S$10="女",子育て関連マスタ!$C$19
),0),0
) +
IF(AND(R169&gt;=入力項目!$S$18,R169&lt;=入力項目!$S$19),入力項目!$S$20,0) +
IF(AND(R169&gt;=入力項目!$S$21,R169&lt;=入力項目!$S$22),入力項目!$S$23,0) +
IF(AND(R169&gt;=入力項目!$S$24,R169&lt;=入力項目!$S$25),入力項目!$S$26,0)
)</f>
        <v>0</v>
      </c>
      <c r="AG169">
        <f ca="1">-(
_xlfn.IFS(
S169&lt;=入力項目!$S$11,0,
AND(S169&gt;=入力項目!$S$11+1,S169&lt;=3),IFERROR(VLOOKUP(入力項目!$S$12,子育て関連マスタ!$I$4:$M$5,4,FALSE),0),
AND(S169&gt;=4,S169&lt;=6),IFERROR(VLOOKUP(入力項目!$S$13,子育て関連マスタ!$I$9:$M$12,4,FALSE),0),
AND(S169&gt;=7,S169&lt;=12),IFERROR(VLOOKUP(入力項目!$S$14,子育て関連マスタ!$I$16:$M$17,4,FALSE),0),
AND(S169&gt;=13,S169&lt;=15),IFERROR(VLOOKUP(入力項目!$S$15,子育て関連マスタ!$I$21:$M$22,4,FALSE),0),
AND(S169&gt;=16,S169&lt;=18),IFERROR(VLOOKUP(入力項目!$S$16,子育て関連マスタ!$I$26:$M$28,4,FALSE),0),
AND(S169&gt;=19,S169&lt;=20,入力項目!$S$16="高専"),IFERROR(VLOOKUP(入力項目!$S$16,子育て関連マスタ!$I$26:$M$28,4,FALSE),0),
AND(S169&gt;=19,S169&lt;=20,入力項目!$S$16&lt;&gt;"高専"),IFERROR(VLOOKUP(入力項目!$S$17,子育て関連マスタ!$I$32:$M$37,4,FALSE),0),
AND(S169&gt;=21,S169&lt;=22,入力項目!$S$16="高専"),IFERROR(VLOOKUP(入力項目!$S$17,子育て関連マスタ!$I$32:$M$34,4,FALSE),0),
AND(S169&gt;=21,S169&lt;=22,入力項目!$S$16&lt;&gt;"高専"),IFERROR(VLOOKUP(入力項目!$S$17,子育て関連マスタ!$I$32:$M$34,4,FALSE),0),
S169&gt;=23,0
) +
IF($D169=4,
  IFERROR(_xlfn.IFS(
  S169&lt;=入力項目!$S$11,0,
  AND(S169=入力項目!$S$11),IFERROR(VLOOKUP(入力項目!$S$12,子育て関連マスタ!$I$4:$M$5,2,FALSE),0),
  AND(S169=4),IFERROR(VLOOKUP(入力項目!$S$13,子育て関連マスタ!$I$9:$M$12,2,FALSE),0),
  AND(S169=7),IFERROR(VLOOKUP(入力項目!$S$14,子育て関連マスタ!$I$16:$M$17,2,FALSE),0),
  AND(S169=13),IFERROR(VLOOKUP(入力項目!$S$15,子育て関連マスタ!$I$21:$M$22,2,FALSE),0),
  AND(S169=16),IFERROR(VLOOKUP(入力項目!$S$16,子育て関連マスタ!$I$26:$M$28,2,FALSE),0),
  AND(S169=19,入力項目!$S$16&lt;&gt;"高専"),IFERROR(VLOOKUP(入力項目!$S$17,子育て関連マスタ!$I$32:$M$37,2,FALSE),0),
  AND(S169=21,入力項目!$S$16="高専"),IFERROR(VLOOKUP(入力項目!$S$17,子育て関連マスタ!$I$32:$M$37,2,FALSE),0),
  S169&gt;=22,0
  ),0),0
) +
IF(AND(S169&gt;=1,S169&lt;=15),IF($D169=入力項目!$S$8,入力項目!$S$3,0),0) +
IF(AND(S169&gt;=1,S169&lt;=15),IF($D169=5,入力項目!$S$4,0),0) +
IF(AND(S169&gt;=1,S169&lt;=15),IF($D169=12,入力項目!$S$5,0),0) +
IF(AND(入力項目!$S$7=$A169,入力項目!$S$8=$D169),子育て関連マスタ!$C$14,0) +
IFERROR(IF(AND(YEAR(EDATE(DATE(入力項目!$S$7,入力項目!$S$8,1),1))=$A169,MONTH(EDATE(DATE(入力項目!$S$7,入力項目!$S$8,1),1))=$D169),子育て関連マスタ!$C$15,0),0) +
IF(AND(OR(S169=3,S169=5,S169=7),$D169=11),子育て関連マスタ!$C$17,0) +
IF(AND(S169=20,$D169=1),子育て関連マスタ!$C$18,0) +
IF(AND(S169=20,$D169=1),
IFERROR(_xlfn.IFS(
入力項目!$S$10="男",子育て関連マスタ!$C$18,
入力項目!$S$10="女",子育て関連マスタ!$C$19
),0),0
) +
IF(AND(S169&gt;=入力項目!$S$18,S169&lt;=入力項目!$S$19),入力項目!$S$20,0) +
IF(AND(S169&gt;=入力項目!$S$21,S169&lt;=入力項目!$S$22),入力項目!$S$23,0) +
IF(AND(S169&gt;=入力項目!$S$24,S169&lt;=入力項目!$S$25),入力項目!$S$26,0)
)</f>
        <v>0</v>
      </c>
      <c r="AH169">
        <f ca="1">-(
_xlfn.IFS(
T169&lt;=入力項目!$S$11,0,
AND(T169&gt;=入力項目!$S$11+1,T169&lt;=3),IFERROR(VLOOKUP(入力項目!$S$12,子育て関連マスタ!$I$4:$M$5,4,FALSE),0),
AND(T169&gt;=4,T169&lt;=6),IFERROR(VLOOKUP(入力項目!$S$13,子育て関連マスタ!$I$9:$M$12,4,FALSE),0),
AND(T169&gt;=7,T169&lt;=12),IFERROR(VLOOKUP(入力項目!$S$14,子育て関連マスタ!$I$16:$M$17,4,FALSE),0),
AND(T169&gt;=13,T169&lt;=15),IFERROR(VLOOKUP(入力項目!$S$15,子育て関連マスタ!$I$21:$M$22,4,FALSE),0),
AND(T169&gt;=16,T169&lt;=18),IFERROR(VLOOKUP(入力項目!$S$16,子育て関連マスタ!$I$26:$M$28,4,FALSE),0),
AND(T169&gt;=19,T169&lt;=20,入力項目!$S$16="高専"),IFERROR(VLOOKUP(入力項目!$S$16,子育て関連マスタ!$I$26:$M$28,4,FALSE),0),
AND(T169&gt;=19,T169&lt;=20,入力項目!$S$16&lt;&gt;"高専"),IFERROR(VLOOKUP(入力項目!$S$17,子育て関連マスタ!$I$32:$M$37,4,FALSE),0),
AND(T169&gt;=21,T169&lt;=22,入力項目!$S$16="高専"),IFERROR(VLOOKUP(入力項目!$S$17,子育て関連マスタ!$I$32:$M$34,4,FALSE),0),
AND(T169&gt;=21,T169&lt;=22,入力項目!$S$16&lt;&gt;"高専"),IFERROR(VLOOKUP(入力項目!$S$17,子育て関連マスタ!$I$32:$M$34,4,FALSE),0),
T169&gt;=23,0
) +
IF($D169=4,
  IFERROR(_xlfn.IFS(
  T169&lt;=入力項目!$S$11,0,
  AND(T169=入力項目!$S$11),IFERROR(VLOOKUP(入力項目!$S$12,子育て関連マスタ!$I$4:$M$5,2,FALSE),0),
  AND(T169=4),IFERROR(VLOOKUP(入力項目!$S$13,子育て関連マスタ!$I$9:$M$12,2,FALSE),0),
  AND(T169=7),IFERROR(VLOOKUP(入力項目!$S$14,子育て関連マスタ!$I$16:$M$17,2,FALSE),0),
  AND(T169=13),IFERROR(VLOOKUP(入力項目!$S$15,子育て関連マスタ!$I$21:$M$22,2,FALSE),0),
  AND(T169=16),IFERROR(VLOOKUP(入力項目!$S$16,子育て関連マスタ!$I$26:$M$28,2,FALSE),0),
  AND(T169=19,入力項目!$S$16&lt;&gt;"高専"),IFERROR(VLOOKUP(入力項目!$S$17,子育て関連マスタ!$I$32:$M$37,2,FALSE),0),
  AND(T169=21,入力項目!$S$16="高専"),IFERROR(VLOOKUP(入力項目!$S$17,子育て関連マスタ!$I$32:$M$37,2,FALSE),0),
  T169&gt;=22,0
  ),0),0
) +
IF(AND(T169&gt;=1,T169&lt;=15),IF($D169=入力項目!$S$8,入力項目!$S$3,0),0) +
IF(AND(T169&gt;=1,T169&lt;=15),IF($D169=5,入力項目!$S$4,0),0) +
IF(AND(T169&gt;=1,T169&lt;=15),IF($D169=12,入力項目!$S$5,0),0) +
IF(AND(入力項目!$S$7=$A169,入力項目!$S$8=$D169),子育て関連マスタ!$C$14,0) +
IFERROR(IF(AND(YEAR(EDATE(DATE(入力項目!$S$7,入力項目!$S$8,1),1))=$A169,MONTH(EDATE(DATE(入力項目!$S$7,入力項目!$S$8,1),1))=$D169),子育て関連マスタ!$C$15,0),0) +
IF(AND(OR(T169=3,T169=5,T169=7),$D169=11),子育て関連マスタ!$C$17,0) +
IF(AND(T169=20,$D169=1),子育て関連マスタ!$C$18,0) +
IF(AND(T169=20,$D169=1),
IFERROR(_xlfn.IFS(
入力項目!$S$10="男",子育て関連マスタ!$C$18,
入力項目!$S$10="女",子育て関連マスタ!$C$19
),0),0
) +
IF(AND(T169&gt;=入力項目!$S$18,T169&lt;=入力項目!$S$19),入力項目!$S$20,0) +
IF(AND(T169&gt;=入力項目!$S$21,T169&lt;=入力項目!$S$22),入力項目!$S$23,0) +
IF(AND(T169&gt;=入力項目!$S$24,T169&lt;=入力項目!$S$25),入力項目!$S$26,0)
)</f>
        <v>0</v>
      </c>
      <c r="AI169">
        <f ca="1">-(
_xlfn.IFS(
U169&lt;=入力項目!$S$11,0,
AND(U169&gt;=入力項目!$S$11+1,U169&lt;=3),IFERROR(VLOOKUP(入力項目!$S$12,子育て関連マスタ!$I$4:$M$5,4,FALSE),0),
AND(U169&gt;=4,U169&lt;=6),IFERROR(VLOOKUP(入力項目!$S$13,子育て関連マスタ!$I$9:$M$12,4,FALSE),0),
AND(U169&gt;=7,U169&lt;=12),IFERROR(VLOOKUP(入力項目!$S$14,子育て関連マスタ!$I$16:$M$17,4,FALSE),0),
AND(U169&gt;=13,U169&lt;=15),IFERROR(VLOOKUP(入力項目!$S$15,子育て関連マスタ!$I$21:$M$22,4,FALSE),0),
AND(U169&gt;=16,U169&lt;=18),IFERROR(VLOOKUP(入力項目!$S$16,子育て関連マスタ!$I$26:$M$28,4,FALSE),0),
AND(U169&gt;=19,U169&lt;=20,入力項目!$S$16="高専"),IFERROR(VLOOKUP(入力項目!$S$16,子育て関連マスタ!$I$26:$M$28,4,FALSE),0),
AND(U169&gt;=19,U169&lt;=20,入力項目!$S$16&lt;&gt;"高専"),IFERROR(VLOOKUP(入力項目!$S$17,子育て関連マスタ!$I$32:$M$37,4,FALSE),0),
AND(U169&gt;=21,U169&lt;=22,入力項目!$S$16="高専"),IFERROR(VLOOKUP(入力項目!$S$17,子育て関連マスタ!$I$32:$M$34,4,FALSE),0),
AND(U169&gt;=21,U169&lt;=22,入力項目!$S$16&lt;&gt;"高専"),IFERROR(VLOOKUP(入力項目!$S$17,子育て関連マスタ!$I$32:$M$34,4,FALSE),0),
U169&gt;=23,0
) +
IF($D169=4,
  IFERROR(_xlfn.IFS(
  U169&lt;=入力項目!$S$11,0,
  AND(U169=入力項目!$S$11),IFERROR(VLOOKUP(入力項目!$S$12,子育て関連マスタ!$I$4:$M$5,2,FALSE),0),
  AND(U169=4),IFERROR(VLOOKUP(入力項目!$S$13,子育て関連マスタ!$I$9:$M$12,2,FALSE),0),
  AND(U169=7),IFERROR(VLOOKUP(入力項目!$S$14,子育て関連マスタ!$I$16:$M$17,2,FALSE),0),
  AND(U169=13),IFERROR(VLOOKUP(入力項目!$S$15,子育て関連マスタ!$I$21:$M$22,2,FALSE),0),
  AND(U169=16),IFERROR(VLOOKUP(入力項目!$S$16,子育て関連マスタ!$I$26:$M$28,2,FALSE),0),
  AND(U169=19,入力項目!$S$16&lt;&gt;"高専"),IFERROR(VLOOKUP(入力項目!$S$17,子育て関連マスタ!$I$32:$M$37,2,FALSE),0),
  AND(U169=21,入力項目!$S$16="高専"),IFERROR(VLOOKUP(入力項目!$S$17,子育て関連マスタ!$I$32:$M$37,2,FALSE),0),
  U169&gt;=22,0
  ),0),0
) +
IF(AND(U169&gt;=1,U169&lt;=15),IF($D169=入力項目!$S$8,入力項目!$S$3,0),0) +
IF(AND(U169&gt;=1,U169&lt;=15),IF($D169=5,入力項目!$S$4,0),0) +
IF(AND(U169&gt;=1,U169&lt;=15),IF($D169=12,入力項目!$S$5,0),0) +
IF(AND(入力項目!$S$7=$A169,入力項目!$S$8=$D169),子育て関連マスタ!$C$14,0) +
IFERROR(IF(AND(YEAR(EDATE(DATE(入力項目!$S$7,入力項目!$S$8,1),1))=$A169,MONTH(EDATE(DATE(入力項目!$S$7,入力項目!$S$8,1),1))=$D169),子育て関連マスタ!$C$15,0),0) +
IF(AND(OR(U169=3,U169=5,U169=7),$D169=11),子育て関連マスタ!$C$17,0) +
IF(AND(U169=20,$D169=1),子育て関連マスタ!$C$18,0) +
IF(AND(U169=20,$D169=1),
IFERROR(_xlfn.IFS(
入力項目!$S$10="男",子育て関連マスタ!$C$18,
入力項目!$S$10="女",子育て関連マスタ!$C$19
),0),0
) +
IF(AND(U169&gt;=入力項目!$S$18,U169&lt;=入力項目!$S$19),入力項目!$S$20,0) +
IF(AND(U169&gt;=入力項目!$S$21,U169&lt;=入力項目!$S$22),入力項目!$S$23,0) +
IF(AND(U169&gt;=入力項目!$S$24,U169&lt;=入力項目!$S$25),入力項目!$S$26,0)
)</f>
        <v>0</v>
      </c>
      <c r="AJ169" s="10">
        <f ca="1">-VLOOKUP($D169,月別収支!$A$2:$H$13,7,FALSE)</f>
        <v>-20000</v>
      </c>
    </row>
    <row r="170" spans="1:36" x14ac:dyDescent="0.4">
      <c r="A170">
        <f t="shared" ca="1" si="37"/>
        <v>2038</v>
      </c>
      <c r="B170">
        <f t="shared" ca="1" si="44"/>
        <v>2038</v>
      </c>
      <c r="C170">
        <f t="shared" ca="1" si="45"/>
        <v>14</v>
      </c>
      <c r="D170">
        <f t="shared" ca="1" si="38"/>
        <v>8</v>
      </c>
      <c r="E170" t="str">
        <f t="shared" ca="1" si="39"/>
        <v>2038年8月</v>
      </c>
      <c r="F170">
        <f ca="1">IF(OR(入力項目!$N$5&lt;$A170,AND(入力項目!$N$5=$A170,入力項目!$N$6&lt;$D170)),IF(F169=0,1,IF(G170=12,F169+1,F169)),0)</f>
        <v>13</v>
      </c>
      <c r="G170">
        <f ca="1">IF(OR(入力項目!$N$5&lt;$A170,AND(入力項目!$N$5=$A170,入力項目!$N$6&lt;$D170)),IF(G169=12,1,G169+1),0)</f>
        <v>10</v>
      </c>
      <c r="H170" t="str">
        <f t="shared" ca="1" si="40"/>
        <v>13_10</v>
      </c>
      <c r="I170">
        <f ca="1">IF(
  IFERROR(AND($C170&gt;0,MOD($C170,入力項目!$N$22)=0,$D170=入力項目!$N$23), FALSE),
  1,
  IF(
    AND(I169&gt;0,J169=12),
    IF(I169=入力項目!$N$28, 0, I169+1),
    I169
  )
)</f>
        <v>0</v>
      </c>
      <c r="J170">
        <f ca="1">IF($D170=入力項目!$N$23,1,IFERROR(J169+1,1))</f>
        <v>3</v>
      </c>
      <c r="K170" t="str">
        <f t="shared" ca="1" si="41"/>
        <v>0_3</v>
      </c>
      <c r="L170">
        <f ca="1">L169+IF(入力項目!$D$4=$D170,1,0)</f>
        <v>42</v>
      </c>
      <c r="M170" t="str">
        <f t="shared" ca="1" si="42"/>
        <v>42歳</v>
      </c>
      <c r="N170">
        <f t="shared" ca="1" si="46"/>
        <v>43</v>
      </c>
      <c r="O170" t="str">
        <f t="shared" ca="1" si="43"/>
        <v>43歳</v>
      </c>
      <c r="P170">
        <f t="shared" ca="1" si="47"/>
        <v>18</v>
      </c>
      <c r="Q170">
        <f t="shared" ca="1" si="48"/>
        <v>16</v>
      </c>
      <c r="R170">
        <f t="shared" ca="1" si="49"/>
        <v>2039</v>
      </c>
      <c r="S170">
        <f t="shared" ca="1" si="50"/>
        <v>2039</v>
      </c>
      <c r="T170">
        <f t="shared" ca="1" si="51"/>
        <v>2039</v>
      </c>
      <c r="U170">
        <f t="shared" ca="1" si="52"/>
        <v>2039</v>
      </c>
      <c r="V170" s="10">
        <f t="shared" ca="1" si="53"/>
        <v>18065305</v>
      </c>
      <c r="W170" s="10">
        <f ca="1">IF($L170&lt;その他マスタ!$B$1,VLOOKUP($D170,月別収支!$A$2:$H$13,2,FALSE),その他マスタ!$B$3)+IF(AND($L170=その他マスタ!$B$1,入力項目!$I$9="あり",$D170=入力項目!$D$4),その他マスタ!$B$2,0)</f>
        <v>300000</v>
      </c>
      <c r="X170" s="10">
        <f ca="1">-IF(入力項目!$K$5=TRUE,
IF($F170+$G170&lt;3,VLOOKUP($D170,月別収支!$A$2:$H$13,8,FALSE),0)+IFERROR(VLOOKUP($H170,住宅ローン計算!C:P,13,FALSE),0)+IF($F170&gt;1,IF(OR($G170=3,$G170=6,$G170=9,$G170=12),ROUNDUP(入力項目!$N$18/4,0),0),0),
VLOOKUP($D170,月別収支!$A$2:$H$13,8,FALSE))</f>
        <v>-53590</v>
      </c>
      <c r="Y170" s="10">
        <f ca="1">-VLOOKUP($D170,月別収支!$A$2:$H$13,3,FALSE)</f>
        <v>-75000</v>
      </c>
      <c r="Z170" s="10">
        <f ca="1">-VLOOKUP($D170,月別収支!$A$2:$H$13,4,FALSE)</f>
        <v>-27000</v>
      </c>
      <c r="AA170" s="10">
        <f ca="1">-VLOOKUP($D170,月別収支!$A$2:$H$13,6,FALSE)</f>
        <v>-10000</v>
      </c>
      <c r="AB170" s="10">
        <f ca="1">-(
VLOOKUP($D170,月別収支!$A$2:$H$13,5,FALSE)+IF(AND(入力項目!$I$27&lt;=$A170,ISEVEN($A170-入力項目!$I$27),入力項目!$I$28=$D170),入力項目!$I$26,0)
+IF(入力項目!$K$26=TRUE,
IFERROR(VLOOKUP($K170,マイカーローン計算!C:P,13,FALSE),0),
IFERROR(
  IF(AND($C170&gt;0,MOD($C170,入力項目!$N$22)=0,$D170=入力項目!$N$23),入力項目!$N$24,0),
 0
)
)
)</f>
        <v>-20000</v>
      </c>
      <c r="AC170" s="10">
        <f ca="1">-IF($A170&lt;入力項目!$N$33,入力項目!$N$35,IF(AND($A170=入力項目!$N$33,$D170&lt;=入力項目!$N$34),入力項目!$N$35,0))</f>
        <v>0</v>
      </c>
      <c r="AD170">
        <f ca="1">-(
_xlfn.IFS(
P170&lt;=入力項目!$S$11,0,
AND(P170&gt;=入力項目!$S$11+1,P170&lt;=3),IFERROR(VLOOKUP(入力項目!$S$12,子育て関連マスタ!$I$4:$M$5,4,FALSE),0),
AND(P170&gt;=4,P170&lt;=6),IFERROR(VLOOKUP(入力項目!$S$13,子育て関連マスタ!$I$9:$M$12,4,FALSE),0),
AND(P170&gt;=7,P170&lt;=12),IFERROR(VLOOKUP(入力項目!$S$14,子育て関連マスタ!$I$16:$M$17,4,FALSE),0),
AND(P170&gt;=13,P170&lt;=15),IFERROR(VLOOKUP(入力項目!$S$15,子育て関連マスタ!$I$21:$M$22,4,FALSE),0),
AND(P170&gt;=16,P170&lt;=18),IFERROR(VLOOKUP(入力項目!$S$16,子育て関連マスタ!$I$26:$M$28,4,FALSE),0),
AND(P170&gt;=19,P170&lt;=20,入力項目!$S$16="高専"),IFERROR(VLOOKUP(入力項目!$S$16,子育て関連マスタ!$I$26:$M$28,4,FALSE),0),
AND(P170&gt;=19,P170&lt;=20,入力項目!$S$16&lt;&gt;"高専"),IFERROR(VLOOKUP(入力項目!$S$17,子育て関連マスタ!$I$32:$M$37,4,FALSE),0),
AND(P170&gt;=21,P170&lt;=22,入力項目!$S$16="高専"),IFERROR(VLOOKUP(入力項目!$S$17,子育て関連マスタ!$I$32:$M$34,4,FALSE),0),
AND(P170&gt;=21,P170&lt;=22,入力項目!$S$16&lt;&gt;"高専"),IFERROR(VLOOKUP(入力項目!$S$17,子育て関連マスタ!$I$32:$M$34,4,FALSE),0),
P170&gt;=23,0
) +
IF($D170=4,
  IFERROR(_xlfn.IFS(
  P170&lt;=入力項目!$S$11,0,
  AND(P170=入力項目!$S$11),IFERROR(VLOOKUP(入力項目!$S$12,子育て関連マスタ!$I$4:$M$5,2,FALSE),0),
  AND(P170=4),IFERROR(VLOOKUP(入力項目!$S$13,子育て関連マスタ!$I$9:$M$12,2,FALSE),0),
  AND(P170=7),IFERROR(VLOOKUP(入力項目!$S$14,子育て関連マスタ!$I$16:$M$17,2,FALSE),0),
  AND(P170=13),IFERROR(VLOOKUP(入力項目!$S$15,子育て関連マスタ!$I$21:$M$22,2,FALSE),0),
  AND(P170=16),IFERROR(VLOOKUP(入力項目!$S$16,子育て関連マスタ!$I$26:$M$28,2,FALSE),0),
  AND(P170=19,入力項目!$S$16&lt;&gt;"高専"),IFERROR(VLOOKUP(入力項目!$S$17,子育て関連マスタ!$I$32:$M$37,2,FALSE),0),
  AND(P170=21,入力項目!$S$16="高専"),IFERROR(VLOOKUP(入力項目!$S$17,子育て関連マスタ!$I$32:$M$37,2,FALSE),0),
  P170&gt;=22,0
  ),0),0
) +
IF(AND(P170&gt;=1,P170&lt;=15),IF($D170=入力項目!$S$8,入力項目!$S$3,0),0) +
IF(AND(P170&gt;=1,P170&lt;=15),IF($D170=5,入力項目!$S$4,0),0) +
IF(AND(P170&gt;=1,P170&lt;=15),IF($D170=12,入力項目!$S$5,0),0) +
IF(AND(入力項目!$S$7=$A170,入力項目!$S$8=$D170),子育て関連マスタ!$C$14,0) +
IFERROR(IF(AND(YEAR(EDATE(DATE(入力項目!$S$7,入力項目!$S$8,1),1))=$A170,MONTH(EDATE(DATE(入力項目!$S$7,入力項目!$S$8,1),1))=$D170),子育て関連マスタ!$C$15,0),0) +
IF(AND(OR(P170=3,P170=5,P170=7),$D170=11),子育て関連マスタ!$C$17,0) +
IF(AND(P170=20,$D170=1),子育て関連マスタ!$C$18,0) +
IF(AND(P170=20,$D170=1),
IFERROR(_xlfn.IFS(
入力項目!$S$10="男",子育て関連マスタ!$C$18,
入力項目!$S$10="女",子育て関連マスタ!$C$19
),0),0
) +
IF(AND(P170&gt;=入力項目!$S$18,P170&lt;=入力項目!$S$19),入力項目!$S$20,0) +
IF(AND(P170&gt;=入力項目!$S$21,P170&lt;=入力項目!$S$22),入力項目!$S$23,0) +
IF(AND(P170&gt;=入力項目!$S$24,P170&lt;=入力項目!$S$25),入力項目!$S$26,0)
)</f>
        <v>-45000</v>
      </c>
      <c r="AE170">
        <f ca="1">-(
_xlfn.IFS(
Q170&lt;=入力項目!$S$11,0,
AND(Q170&gt;=入力項目!$S$11+1,Q170&lt;=3),IFERROR(VLOOKUP(入力項目!$S$12,子育て関連マスタ!$I$4:$M$5,4,FALSE),0),
AND(Q170&gt;=4,Q170&lt;=6),IFERROR(VLOOKUP(入力項目!$S$13,子育て関連マスタ!$I$9:$M$12,4,FALSE),0),
AND(Q170&gt;=7,Q170&lt;=12),IFERROR(VLOOKUP(入力項目!$S$14,子育て関連マスタ!$I$16:$M$17,4,FALSE),0),
AND(Q170&gt;=13,Q170&lt;=15),IFERROR(VLOOKUP(入力項目!$S$15,子育て関連マスタ!$I$21:$M$22,4,FALSE),0),
AND(Q170&gt;=16,Q170&lt;=18),IFERROR(VLOOKUP(入力項目!$S$16,子育て関連マスタ!$I$26:$M$28,4,FALSE),0),
AND(Q170&gt;=19,Q170&lt;=20,入力項目!$S$16="高専"),IFERROR(VLOOKUP(入力項目!$S$16,子育て関連マスタ!$I$26:$M$28,4,FALSE),0),
AND(Q170&gt;=19,Q170&lt;=20,入力項目!$S$16&lt;&gt;"高専"),IFERROR(VLOOKUP(入力項目!$S$17,子育て関連マスタ!$I$32:$M$37,4,FALSE),0),
AND(Q170&gt;=21,Q170&lt;=22,入力項目!$S$16="高専"),IFERROR(VLOOKUP(入力項目!$S$17,子育て関連マスタ!$I$32:$M$34,4,FALSE),0),
AND(Q170&gt;=21,Q170&lt;=22,入力項目!$S$16&lt;&gt;"高専"),IFERROR(VLOOKUP(入力項目!$S$17,子育て関連マスタ!$I$32:$M$34,4,FALSE),0),
Q170&gt;=23,0
) +
IF($D170=4,
  IFERROR(_xlfn.IFS(
  Q170&lt;=入力項目!$S$11,0,
  AND(Q170=入力項目!$S$11),IFERROR(VLOOKUP(入力項目!$S$12,子育て関連マスタ!$I$4:$M$5,2,FALSE),0),
  AND(Q170=4),IFERROR(VLOOKUP(入力項目!$S$13,子育て関連マスタ!$I$9:$M$12,2,FALSE),0),
  AND(Q170=7),IFERROR(VLOOKUP(入力項目!$S$14,子育て関連マスタ!$I$16:$M$17,2,FALSE),0),
  AND(Q170=13),IFERROR(VLOOKUP(入力項目!$S$15,子育て関連マスタ!$I$21:$M$22,2,FALSE),0),
  AND(Q170=16),IFERROR(VLOOKUP(入力項目!$S$16,子育て関連マスタ!$I$26:$M$28,2,FALSE),0),
  AND(Q170=19,入力項目!$S$16&lt;&gt;"高専"),IFERROR(VLOOKUP(入力項目!$S$17,子育て関連マスタ!$I$32:$M$37,2,FALSE),0),
  AND(Q170=21,入力項目!$S$16="高専"),IFERROR(VLOOKUP(入力項目!$S$17,子育て関連マスタ!$I$32:$M$37,2,FALSE),0),
  Q170&gt;=22,0
  ),0),0
) +
IF(AND(Q170&gt;=1,Q170&lt;=15),IF($D170=入力項目!$S$8,入力項目!$S$3,0),0) +
IF(AND(Q170&gt;=1,Q170&lt;=15),IF($D170=5,入力項目!$S$4,0),0) +
IF(AND(Q170&gt;=1,Q170&lt;=15),IF($D170=12,入力項目!$S$5,0),0) +
IF(AND(入力項目!$S$7=$A170,入力項目!$S$8=$D170),子育て関連マスタ!$C$14,0) +
IFERROR(IF(AND(YEAR(EDATE(DATE(入力項目!$S$7,入力項目!$S$8,1),1))=$A170,MONTH(EDATE(DATE(入力項目!$S$7,入力項目!$S$8,1),1))=$D170),子育て関連マスタ!$C$15,0),0) +
IF(AND(OR(Q170=3,Q170=5,Q170=7),$D170=11),子育て関連マスタ!$C$17,0) +
IF(AND(Q170=20,$D170=1),子育て関連マスタ!$C$18,0) +
IF(AND(Q170=20,$D170=1),
IFERROR(_xlfn.IFS(
入力項目!$S$10="男",子育て関連マスタ!$C$18,
入力項目!$S$10="女",子育て関連マスタ!$C$19
),0),0
) +
IF(AND(Q170&gt;=入力項目!$S$18,Q170&lt;=入力項目!$S$19),入力項目!$S$20,0) +
IF(AND(Q170&gt;=入力項目!$S$21,Q170&lt;=入力項目!$S$22),入力項目!$S$23,0) +
IF(AND(Q170&gt;=入力項目!$S$24,Q170&lt;=入力項目!$S$25),入力項目!$S$26,0)
)</f>
        <v>-45000</v>
      </c>
      <c r="AF170">
        <f ca="1">-(
_xlfn.IFS(
R170&lt;=入力項目!$S$11,0,
AND(R170&gt;=入力項目!$S$11+1,R170&lt;=3),IFERROR(VLOOKUP(入力項目!$S$12,子育て関連マスタ!$I$4:$M$5,4,FALSE),0),
AND(R170&gt;=4,R170&lt;=6),IFERROR(VLOOKUP(入力項目!$S$13,子育て関連マスタ!$I$9:$M$12,4,FALSE),0),
AND(R170&gt;=7,R170&lt;=12),IFERROR(VLOOKUP(入力項目!$S$14,子育て関連マスタ!$I$16:$M$17,4,FALSE),0),
AND(R170&gt;=13,R170&lt;=15),IFERROR(VLOOKUP(入力項目!$S$15,子育て関連マスタ!$I$21:$M$22,4,FALSE),0),
AND(R170&gt;=16,R170&lt;=18),IFERROR(VLOOKUP(入力項目!$S$16,子育て関連マスタ!$I$26:$M$28,4,FALSE),0),
AND(R170&gt;=19,R170&lt;=20,入力項目!$S$16="高専"),IFERROR(VLOOKUP(入力項目!$S$16,子育て関連マスタ!$I$26:$M$28,4,FALSE),0),
AND(R170&gt;=19,R170&lt;=20,入力項目!$S$16&lt;&gt;"高専"),IFERROR(VLOOKUP(入力項目!$S$17,子育て関連マスタ!$I$32:$M$37,4,FALSE),0),
AND(R170&gt;=21,R170&lt;=22,入力項目!$S$16="高専"),IFERROR(VLOOKUP(入力項目!$S$17,子育て関連マスタ!$I$32:$M$34,4,FALSE),0),
AND(R170&gt;=21,R170&lt;=22,入力項目!$S$16&lt;&gt;"高専"),IFERROR(VLOOKUP(入力項目!$S$17,子育て関連マスタ!$I$32:$M$34,4,FALSE),0),
R170&gt;=23,0
) +
IF($D170=4,
  IFERROR(_xlfn.IFS(
  R170&lt;=入力項目!$S$11,0,
  AND(R170=入力項目!$S$11),IFERROR(VLOOKUP(入力項目!$S$12,子育て関連マスタ!$I$4:$M$5,2,FALSE),0),
  AND(R170=4),IFERROR(VLOOKUP(入力項目!$S$13,子育て関連マスタ!$I$9:$M$12,2,FALSE),0),
  AND(R170=7),IFERROR(VLOOKUP(入力項目!$S$14,子育て関連マスタ!$I$16:$M$17,2,FALSE),0),
  AND(R170=13),IFERROR(VLOOKUP(入力項目!$S$15,子育て関連マスタ!$I$21:$M$22,2,FALSE),0),
  AND(R170=16),IFERROR(VLOOKUP(入力項目!$S$16,子育て関連マスタ!$I$26:$M$28,2,FALSE),0),
  AND(R170=19,入力項目!$S$16&lt;&gt;"高専"),IFERROR(VLOOKUP(入力項目!$S$17,子育て関連マスタ!$I$32:$M$37,2,FALSE),0),
  AND(R170=21,入力項目!$S$16="高専"),IFERROR(VLOOKUP(入力項目!$S$17,子育て関連マスタ!$I$32:$M$37,2,FALSE),0),
  R170&gt;=22,0
  ),0),0
) +
IF(AND(R170&gt;=1,R170&lt;=15),IF($D170=入力項目!$S$8,入力項目!$S$3,0),0) +
IF(AND(R170&gt;=1,R170&lt;=15),IF($D170=5,入力項目!$S$4,0),0) +
IF(AND(R170&gt;=1,R170&lt;=15),IF($D170=12,入力項目!$S$5,0),0) +
IF(AND(入力項目!$S$7=$A170,入力項目!$S$8=$D170),子育て関連マスタ!$C$14,0) +
IFERROR(IF(AND(YEAR(EDATE(DATE(入力項目!$S$7,入力項目!$S$8,1),1))=$A170,MONTH(EDATE(DATE(入力項目!$S$7,入力項目!$S$8,1),1))=$D170),子育て関連マスタ!$C$15,0),0) +
IF(AND(OR(R170=3,R170=5,R170=7),$D170=11),子育て関連マスタ!$C$17,0) +
IF(AND(R170=20,$D170=1),子育て関連マスタ!$C$18,0) +
IF(AND(R170=20,$D170=1),
IFERROR(_xlfn.IFS(
入力項目!$S$10="男",子育て関連マスタ!$C$18,
入力項目!$S$10="女",子育て関連マスタ!$C$19
),0),0
) +
IF(AND(R170&gt;=入力項目!$S$18,R170&lt;=入力項目!$S$19),入力項目!$S$20,0) +
IF(AND(R170&gt;=入力項目!$S$21,R170&lt;=入力項目!$S$22),入力項目!$S$23,0) +
IF(AND(R170&gt;=入力項目!$S$24,R170&lt;=入力項目!$S$25),入力項目!$S$26,0)
)</f>
        <v>0</v>
      </c>
      <c r="AG170">
        <f ca="1">-(
_xlfn.IFS(
S170&lt;=入力項目!$S$11,0,
AND(S170&gt;=入力項目!$S$11+1,S170&lt;=3),IFERROR(VLOOKUP(入力項目!$S$12,子育て関連マスタ!$I$4:$M$5,4,FALSE),0),
AND(S170&gt;=4,S170&lt;=6),IFERROR(VLOOKUP(入力項目!$S$13,子育て関連マスタ!$I$9:$M$12,4,FALSE),0),
AND(S170&gt;=7,S170&lt;=12),IFERROR(VLOOKUP(入力項目!$S$14,子育て関連マスタ!$I$16:$M$17,4,FALSE),0),
AND(S170&gt;=13,S170&lt;=15),IFERROR(VLOOKUP(入力項目!$S$15,子育て関連マスタ!$I$21:$M$22,4,FALSE),0),
AND(S170&gt;=16,S170&lt;=18),IFERROR(VLOOKUP(入力項目!$S$16,子育て関連マスタ!$I$26:$M$28,4,FALSE),0),
AND(S170&gt;=19,S170&lt;=20,入力項目!$S$16="高専"),IFERROR(VLOOKUP(入力項目!$S$16,子育て関連マスタ!$I$26:$M$28,4,FALSE),0),
AND(S170&gt;=19,S170&lt;=20,入力項目!$S$16&lt;&gt;"高専"),IFERROR(VLOOKUP(入力項目!$S$17,子育て関連マスタ!$I$32:$M$37,4,FALSE),0),
AND(S170&gt;=21,S170&lt;=22,入力項目!$S$16="高専"),IFERROR(VLOOKUP(入力項目!$S$17,子育て関連マスタ!$I$32:$M$34,4,FALSE),0),
AND(S170&gt;=21,S170&lt;=22,入力項目!$S$16&lt;&gt;"高専"),IFERROR(VLOOKUP(入力項目!$S$17,子育て関連マスタ!$I$32:$M$34,4,FALSE),0),
S170&gt;=23,0
) +
IF($D170=4,
  IFERROR(_xlfn.IFS(
  S170&lt;=入力項目!$S$11,0,
  AND(S170=入力項目!$S$11),IFERROR(VLOOKUP(入力項目!$S$12,子育て関連マスタ!$I$4:$M$5,2,FALSE),0),
  AND(S170=4),IFERROR(VLOOKUP(入力項目!$S$13,子育て関連マスタ!$I$9:$M$12,2,FALSE),0),
  AND(S170=7),IFERROR(VLOOKUP(入力項目!$S$14,子育て関連マスタ!$I$16:$M$17,2,FALSE),0),
  AND(S170=13),IFERROR(VLOOKUP(入力項目!$S$15,子育て関連マスタ!$I$21:$M$22,2,FALSE),0),
  AND(S170=16),IFERROR(VLOOKUP(入力項目!$S$16,子育て関連マスタ!$I$26:$M$28,2,FALSE),0),
  AND(S170=19,入力項目!$S$16&lt;&gt;"高専"),IFERROR(VLOOKUP(入力項目!$S$17,子育て関連マスタ!$I$32:$M$37,2,FALSE),0),
  AND(S170=21,入力項目!$S$16="高専"),IFERROR(VLOOKUP(入力項目!$S$17,子育て関連マスタ!$I$32:$M$37,2,FALSE),0),
  S170&gt;=22,0
  ),0),0
) +
IF(AND(S170&gt;=1,S170&lt;=15),IF($D170=入力項目!$S$8,入力項目!$S$3,0),0) +
IF(AND(S170&gt;=1,S170&lt;=15),IF($D170=5,入力項目!$S$4,0),0) +
IF(AND(S170&gt;=1,S170&lt;=15),IF($D170=12,入力項目!$S$5,0),0) +
IF(AND(入力項目!$S$7=$A170,入力項目!$S$8=$D170),子育て関連マスタ!$C$14,0) +
IFERROR(IF(AND(YEAR(EDATE(DATE(入力項目!$S$7,入力項目!$S$8,1),1))=$A170,MONTH(EDATE(DATE(入力項目!$S$7,入力項目!$S$8,1),1))=$D170),子育て関連マスタ!$C$15,0),0) +
IF(AND(OR(S170=3,S170=5,S170=7),$D170=11),子育て関連マスタ!$C$17,0) +
IF(AND(S170=20,$D170=1),子育て関連マスタ!$C$18,0) +
IF(AND(S170=20,$D170=1),
IFERROR(_xlfn.IFS(
入力項目!$S$10="男",子育て関連マスタ!$C$18,
入力項目!$S$10="女",子育て関連マスタ!$C$19
),0),0
) +
IF(AND(S170&gt;=入力項目!$S$18,S170&lt;=入力項目!$S$19),入力項目!$S$20,0) +
IF(AND(S170&gt;=入力項目!$S$21,S170&lt;=入力項目!$S$22),入力項目!$S$23,0) +
IF(AND(S170&gt;=入力項目!$S$24,S170&lt;=入力項目!$S$25),入力項目!$S$26,0)
)</f>
        <v>0</v>
      </c>
      <c r="AH170">
        <f ca="1">-(
_xlfn.IFS(
T170&lt;=入力項目!$S$11,0,
AND(T170&gt;=入力項目!$S$11+1,T170&lt;=3),IFERROR(VLOOKUP(入力項目!$S$12,子育て関連マスタ!$I$4:$M$5,4,FALSE),0),
AND(T170&gt;=4,T170&lt;=6),IFERROR(VLOOKUP(入力項目!$S$13,子育て関連マスタ!$I$9:$M$12,4,FALSE),0),
AND(T170&gt;=7,T170&lt;=12),IFERROR(VLOOKUP(入力項目!$S$14,子育て関連マスタ!$I$16:$M$17,4,FALSE),0),
AND(T170&gt;=13,T170&lt;=15),IFERROR(VLOOKUP(入力項目!$S$15,子育て関連マスタ!$I$21:$M$22,4,FALSE),0),
AND(T170&gt;=16,T170&lt;=18),IFERROR(VLOOKUP(入力項目!$S$16,子育て関連マスタ!$I$26:$M$28,4,FALSE),0),
AND(T170&gt;=19,T170&lt;=20,入力項目!$S$16="高専"),IFERROR(VLOOKUP(入力項目!$S$16,子育て関連マスタ!$I$26:$M$28,4,FALSE),0),
AND(T170&gt;=19,T170&lt;=20,入力項目!$S$16&lt;&gt;"高専"),IFERROR(VLOOKUP(入力項目!$S$17,子育て関連マスタ!$I$32:$M$37,4,FALSE),0),
AND(T170&gt;=21,T170&lt;=22,入力項目!$S$16="高専"),IFERROR(VLOOKUP(入力項目!$S$17,子育て関連マスタ!$I$32:$M$34,4,FALSE),0),
AND(T170&gt;=21,T170&lt;=22,入力項目!$S$16&lt;&gt;"高専"),IFERROR(VLOOKUP(入力項目!$S$17,子育て関連マスタ!$I$32:$M$34,4,FALSE),0),
T170&gt;=23,0
) +
IF($D170=4,
  IFERROR(_xlfn.IFS(
  T170&lt;=入力項目!$S$11,0,
  AND(T170=入力項目!$S$11),IFERROR(VLOOKUP(入力項目!$S$12,子育て関連マスタ!$I$4:$M$5,2,FALSE),0),
  AND(T170=4),IFERROR(VLOOKUP(入力項目!$S$13,子育て関連マスタ!$I$9:$M$12,2,FALSE),0),
  AND(T170=7),IFERROR(VLOOKUP(入力項目!$S$14,子育て関連マスタ!$I$16:$M$17,2,FALSE),0),
  AND(T170=13),IFERROR(VLOOKUP(入力項目!$S$15,子育て関連マスタ!$I$21:$M$22,2,FALSE),0),
  AND(T170=16),IFERROR(VLOOKUP(入力項目!$S$16,子育て関連マスタ!$I$26:$M$28,2,FALSE),0),
  AND(T170=19,入力項目!$S$16&lt;&gt;"高専"),IFERROR(VLOOKUP(入力項目!$S$17,子育て関連マスタ!$I$32:$M$37,2,FALSE),0),
  AND(T170=21,入力項目!$S$16="高専"),IFERROR(VLOOKUP(入力項目!$S$17,子育て関連マスタ!$I$32:$M$37,2,FALSE),0),
  T170&gt;=22,0
  ),0),0
) +
IF(AND(T170&gt;=1,T170&lt;=15),IF($D170=入力項目!$S$8,入力項目!$S$3,0),0) +
IF(AND(T170&gt;=1,T170&lt;=15),IF($D170=5,入力項目!$S$4,0),0) +
IF(AND(T170&gt;=1,T170&lt;=15),IF($D170=12,入力項目!$S$5,0),0) +
IF(AND(入力項目!$S$7=$A170,入力項目!$S$8=$D170),子育て関連マスタ!$C$14,0) +
IFERROR(IF(AND(YEAR(EDATE(DATE(入力項目!$S$7,入力項目!$S$8,1),1))=$A170,MONTH(EDATE(DATE(入力項目!$S$7,入力項目!$S$8,1),1))=$D170),子育て関連マスタ!$C$15,0),0) +
IF(AND(OR(T170=3,T170=5,T170=7),$D170=11),子育て関連マスタ!$C$17,0) +
IF(AND(T170=20,$D170=1),子育て関連マスタ!$C$18,0) +
IF(AND(T170=20,$D170=1),
IFERROR(_xlfn.IFS(
入力項目!$S$10="男",子育て関連マスタ!$C$18,
入力項目!$S$10="女",子育て関連マスタ!$C$19
),0),0
) +
IF(AND(T170&gt;=入力項目!$S$18,T170&lt;=入力項目!$S$19),入力項目!$S$20,0) +
IF(AND(T170&gt;=入力項目!$S$21,T170&lt;=入力項目!$S$22),入力項目!$S$23,0) +
IF(AND(T170&gt;=入力項目!$S$24,T170&lt;=入力項目!$S$25),入力項目!$S$26,0)
)</f>
        <v>0</v>
      </c>
      <c r="AI170">
        <f ca="1">-(
_xlfn.IFS(
U170&lt;=入力項目!$S$11,0,
AND(U170&gt;=入力項目!$S$11+1,U170&lt;=3),IFERROR(VLOOKUP(入力項目!$S$12,子育て関連マスタ!$I$4:$M$5,4,FALSE),0),
AND(U170&gt;=4,U170&lt;=6),IFERROR(VLOOKUP(入力項目!$S$13,子育て関連マスタ!$I$9:$M$12,4,FALSE),0),
AND(U170&gt;=7,U170&lt;=12),IFERROR(VLOOKUP(入力項目!$S$14,子育て関連マスタ!$I$16:$M$17,4,FALSE),0),
AND(U170&gt;=13,U170&lt;=15),IFERROR(VLOOKUP(入力項目!$S$15,子育て関連マスタ!$I$21:$M$22,4,FALSE),0),
AND(U170&gt;=16,U170&lt;=18),IFERROR(VLOOKUP(入力項目!$S$16,子育て関連マスタ!$I$26:$M$28,4,FALSE),0),
AND(U170&gt;=19,U170&lt;=20,入力項目!$S$16="高専"),IFERROR(VLOOKUP(入力項目!$S$16,子育て関連マスタ!$I$26:$M$28,4,FALSE),0),
AND(U170&gt;=19,U170&lt;=20,入力項目!$S$16&lt;&gt;"高専"),IFERROR(VLOOKUP(入力項目!$S$17,子育て関連マスタ!$I$32:$M$37,4,FALSE),0),
AND(U170&gt;=21,U170&lt;=22,入力項目!$S$16="高専"),IFERROR(VLOOKUP(入力項目!$S$17,子育て関連マスタ!$I$32:$M$34,4,FALSE),0),
AND(U170&gt;=21,U170&lt;=22,入力項目!$S$16&lt;&gt;"高専"),IFERROR(VLOOKUP(入力項目!$S$17,子育て関連マスタ!$I$32:$M$34,4,FALSE),0),
U170&gt;=23,0
) +
IF($D170=4,
  IFERROR(_xlfn.IFS(
  U170&lt;=入力項目!$S$11,0,
  AND(U170=入力項目!$S$11),IFERROR(VLOOKUP(入力項目!$S$12,子育て関連マスタ!$I$4:$M$5,2,FALSE),0),
  AND(U170=4),IFERROR(VLOOKUP(入力項目!$S$13,子育て関連マスタ!$I$9:$M$12,2,FALSE),0),
  AND(U170=7),IFERROR(VLOOKUP(入力項目!$S$14,子育て関連マスタ!$I$16:$M$17,2,FALSE),0),
  AND(U170=13),IFERROR(VLOOKUP(入力項目!$S$15,子育て関連マスタ!$I$21:$M$22,2,FALSE),0),
  AND(U170=16),IFERROR(VLOOKUP(入力項目!$S$16,子育て関連マスタ!$I$26:$M$28,2,FALSE),0),
  AND(U170=19,入力項目!$S$16&lt;&gt;"高専"),IFERROR(VLOOKUP(入力項目!$S$17,子育て関連マスタ!$I$32:$M$37,2,FALSE),0),
  AND(U170=21,入力項目!$S$16="高専"),IFERROR(VLOOKUP(入力項目!$S$17,子育て関連マスタ!$I$32:$M$37,2,FALSE),0),
  U170&gt;=22,0
  ),0),0
) +
IF(AND(U170&gt;=1,U170&lt;=15),IF($D170=入力項目!$S$8,入力項目!$S$3,0),0) +
IF(AND(U170&gt;=1,U170&lt;=15),IF($D170=5,入力項目!$S$4,0),0) +
IF(AND(U170&gt;=1,U170&lt;=15),IF($D170=12,入力項目!$S$5,0),0) +
IF(AND(入力項目!$S$7=$A170,入力項目!$S$8=$D170),子育て関連マスタ!$C$14,0) +
IFERROR(IF(AND(YEAR(EDATE(DATE(入力項目!$S$7,入力項目!$S$8,1),1))=$A170,MONTH(EDATE(DATE(入力項目!$S$7,入力項目!$S$8,1),1))=$D170),子育て関連マスタ!$C$15,0),0) +
IF(AND(OR(U170=3,U170=5,U170=7),$D170=11),子育て関連マスタ!$C$17,0) +
IF(AND(U170=20,$D170=1),子育て関連マスタ!$C$18,0) +
IF(AND(U170=20,$D170=1),
IFERROR(_xlfn.IFS(
入力項目!$S$10="男",子育て関連マスタ!$C$18,
入力項目!$S$10="女",子育て関連マスタ!$C$19
),0),0
) +
IF(AND(U170&gt;=入力項目!$S$18,U170&lt;=入力項目!$S$19),入力項目!$S$20,0) +
IF(AND(U170&gt;=入力項目!$S$21,U170&lt;=入力項目!$S$22),入力項目!$S$23,0) +
IF(AND(U170&gt;=入力項目!$S$24,U170&lt;=入力項目!$S$25),入力項目!$S$26,0)
)</f>
        <v>0</v>
      </c>
      <c r="AJ170" s="10">
        <f ca="1">-VLOOKUP($D170,月別収支!$A$2:$H$13,7,FALSE)</f>
        <v>-20000</v>
      </c>
    </row>
    <row r="171" spans="1:36" x14ac:dyDescent="0.4">
      <c r="A171">
        <f t="shared" ca="1" si="37"/>
        <v>2038</v>
      </c>
      <c r="B171">
        <f t="shared" ca="1" si="44"/>
        <v>2038</v>
      </c>
      <c r="C171">
        <f t="shared" ca="1" si="45"/>
        <v>14</v>
      </c>
      <c r="D171">
        <f t="shared" ca="1" si="38"/>
        <v>9</v>
      </c>
      <c r="E171" t="str">
        <f t="shared" ca="1" si="39"/>
        <v>2038年9月</v>
      </c>
      <c r="F171">
        <f ca="1">IF(OR(入力項目!$N$5&lt;$A171,AND(入力項目!$N$5=$A171,入力項目!$N$6&lt;$D171)),IF(F170=0,1,IF(G171=12,F170+1,F170)),0)</f>
        <v>13</v>
      </c>
      <c r="G171">
        <f ca="1">IF(OR(入力項目!$N$5&lt;$A171,AND(入力項目!$N$5=$A171,入力項目!$N$6&lt;$D171)),IF(G170=12,1,G170+1),0)</f>
        <v>11</v>
      </c>
      <c r="H171" t="str">
        <f t="shared" ca="1" si="40"/>
        <v>13_11</v>
      </c>
      <c r="I171">
        <f ca="1">IF(
  IFERROR(AND($C171&gt;0,MOD($C171,入力項目!$N$22)=0,$D171=入力項目!$N$23), FALSE),
  1,
  IF(
    AND(I170&gt;0,J170=12),
    IF(I170=入力項目!$N$28, 0, I170+1),
    I170
  )
)</f>
        <v>0</v>
      </c>
      <c r="J171">
        <f ca="1">IF($D171=入力項目!$N$23,1,IFERROR(J170+1,1))</f>
        <v>4</v>
      </c>
      <c r="K171" t="str">
        <f t="shared" ca="1" si="41"/>
        <v>0_4</v>
      </c>
      <c r="L171">
        <f ca="1">L170+IF(入力項目!$D$4=$D171,1,0)</f>
        <v>42</v>
      </c>
      <c r="M171" t="str">
        <f t="shared" ca="1" si="42"/>
        <v>42歳</v>
      </c>
      <c r="N171">
        <f t="shared" ca="1" si="46"/>
        <v>43</v>
      </c>
      <c r="O171" t="str">
        <f t="shared" ca="1" si="43"/>
        <v>43歳</v>
      </c>
      <c r="P171">
        <f t="shared" ca="1" si="47"/>
        <v>18</v>
      </c>
      <c r="Q171">
        <f t="shared" ca="1" si="48"/>
        <v>16</v>
      </c>
      <c r="R171">
        <f t="shared" ca="1" si="49"/>
        <v>2039</v>
      </c>
      <c r="S171">
        <f t="shared" ca="1" si="50"/>
        <v>2039</v>
      </c>
      <c r="T171">
        <f t="shared" ca="1" si="51"/>
        <v>2039</v>
      </c>
      <c r="U171">
        <f t="shared" ca="1" si="52"/>
        <v>2039</v>
      </c>
      <c r="V171" s="10">
        <f t="shared" ca="1" si="53"/>
        <v>18069715</v>
      </c>
      <c r="W171" s="10">
        <f ca="1">IF($L171&lt;その他マスタ!$B$1,VLOOKUP($D171,月別収支!$A$2:$H$13,2,FALSE),その他マスタ!$B$3)+IF(AND($L171=その他マスタ!$B$1,入力項目!$I$9="あり",$D171=入力項目!$D$4),その他マスタ!$B$2,0)</f>
        <v>300000</v>
      </c>
      <c r="X171" s="10">
        <f ca="1">-IF(入力項目!$K$5=TRUE,
IF($F171+$G171&lt;3,VLOOKUP($D171,月別収支!$A$2:$H$13,8,FALSE),0)+IFERROR(VLOOKUP($H171,住宅ローン計算!C:P,13,FALSE),0)+IF($F171&gt;1,IF(OR($G171=3,$G171=6,$G171=9,$G171=12),ROUNDUP(入力項目!$N$18/4,0),0),0),
VLOOKUP($D171,月別収支!$A$2:$H$13,8,FALSE))</f>
        <v>-53590</v>
      </c>
      <c r="Y171" s="10">
        <f ca="1">-VLOOKUP($D171,月別収支!$A$2:$H$13,3,FALSE)</f>
        <v>-75000</v>
      </c>
      <c r="Z171" s="10">
        <f ca="1">-VLOOKUP($D171,月別収支!$A$2:$H$13,4,FALSE)</f>
        <v>-27000</v>
      </c>
      <c r="AA171" s="10">
        <f ca="1">-VLOOKUP($D171,月別収支!$A$2:$H$13,6,FALSE)</f>
        <v>-10000</v>
      </c>
      <c r="AB171" s="10">
        <f ca="1">-(
VLOOKUP($D171,月別収支!$A$2:$H$13,5,FALSE)+IF(AND(入力項目!$I$27&lt;=$A171,ISEVEN($A171-入力項目!$I$27),入力項目!$I$28=$D171),入力項目!$I$26,0)
+IF(入力項目!$K$26=TRUE,
IFERROR(VLOOKUP($K171,マイカーローン計算!C:P,13,FALSE),0),
IFERROR(
  IF(AND($C171&gt;0,MOD($C171,入力項目!$N$22)=0,$D171=入力項目!$N$23),入力項目!$N$24,0),
 0
)
)
)</f>
        <v>-20000</v>
      </c>
      <c r="AC171" s="10">
        <f ca="1">-IF($A171&lt;入力項目!$N$33,入力項目!$N$35,IF(AND($A171=入力項目!$N$33,$D171&lt;=入力項目!$N$34),入力項目!$N$35,0))</f>
        <v>0</v>
      </c>
      <c r="AD171">
        <f ca="1">-(
_xlfn.IFS(
P171&lt;=入力項目!$S$11,0,
AND(P171&gt;=入力項目!$S$11+1,P171&lt;=3),IFERROR(VLOOKUP(入力項目!$S$12,子育て関連マスタ!$I$4:$M$5,4,FALSE),0),
AND(P171&gt;=4,P171&lt;=6),IFERROR(VLOOKUP(入力項目!$S$13,子育て関連マスタ!$I$9:$M$12,4,FALSE),0),
AND(P171&gt;=7,P171&lt;=12),IFERROR(VLOOKUP(入力項目!$S$14,子育て関連マスタ!$I$16:$M$17,4,FALSE),0),
AND(P171&gt;=13,P171&lt;=15),IFERROR(VLOOKUP(入力項目!$S$15,子育て関連マスタ!$I$21:$M$22,4,FALSE),0),
AND(P171&gt;=16,P171&lt;=18),IFERROR(VLOOKUP(入力項目!$S$16,子育て関連マスタ!$I$26:$M$28,4,FALSE),0),
AND(P171&gt;=19,P171&lt;=20,入力項目!$S$16="高専"),IFERROR(VLOOKUP(入力項目!$S$16,子育て関連マスタ!$I$26:$M$28,4,FALSE),0),
AND(P171&gt;=19,P171&lt;=20,入力項目!$S$16&lt;&gt;"高専"),IFERROR(VLOOKUP(入力項目!$S$17,子育て関連マスタ!$I$32:$M$37,4,FALSE),0),
AND(P171&gt;=21,P171&lt;=22,入力項目!$S$16="高専"),IFERROR(VLOOKUP(入力項目!$S$17,子育て関連マスタ!$I$32:$M$34,4,FALSE),0),
AND(P171&gt;=21,P171&lt;=22,入力項目!$S$16&lt;&gt;"高専"),IFERROR(VLOOKUP(入力項目!$S$17,子育て関連マスタ!$I$32:$M$34,4,FALSE),0),
P171&gt;=23,0
) +
IF($D171=4,
  IFERROR(_xlfn.IFS(
  P171&lt;=入力項目!$S$11,0,
  AND(P171=入力項目!$S$11),IFERROR(VLOOKUP(入力項目!$S$12,子育て関連マスタ!$I$4:$M$5,2,FALSE),0),
  AND(P171=4),IFERROR(VLOOKUP(入力項目!$S$13,子育て関連マスタ!$I$9:$M$12,2,FALSE),0),
  AND(P171=7),IFERROR(VLOOKUP(入力項目!$S$14,子育て関連マスタ!$I$16:$M$17,2,FALSE),0),
  AND(P171=13),IFERROR(VLOOKUP(入力項目!$S$15,子育て関連マスタ!$I$21:$M$22,2,FALSE),0),
  AND(P171=16),IFERROR(VLOOKUP(入力項目!$S$16,子育て関連マスタ!$I$26:$M$28,2,FALSE),0),
  AND(P171=19,入力項目!$S$16&lt;&gt;"高専"),IFERROR(VLOOKUP(入力項目!$S$17,子育て関連マスタ!$I$32:$M$37,2,FALSE),0),
  AND(P171=21,入力項目!$S$16="高専"),IFERROR(VLOOKUP(入力項目!$S$17,子育て関連マスタ!$I$32:$M$37,2,FALSE),0),
  P171&gt;=22,0
  ),0),0
) +
IF(AND(P171&gt;=1,P171&lt;=15),IF($D171=入力項目!$S$8,入力項目!$S$3,0),0) +
IF(AND(P171&gt;=1,P171&lt;=15),IF($D171=5,入力項目!$S$4,0),0) +
IF(AND(P171&gt;=1,P171&lt;=15),IF($D171=12,入力項目!$S$5,0),0) +
IF(AND(入力項目!$S$7=$A171,入力項目!$S$8=$D171),子育て関連マスタ!$C$14,0) +
IFERROR(IF(AND(YEAR(EDATE(DATE(入力項目!$S$7,入力項目!$S$8,1),1))=$A171,MONTH(EDATE(DATE(入力項目!$S$7,入力項目!$S$8,1),1))=$D171),子育て関連マスタ!$C$15,0),0) +
IF(AND(OR(P171=3,P171=5,P171=7),$D171=11),子育て関連マスタ!$C$17,0) +
IF(AND(P171=20,$D171=1),子育て関連マスタ!$C$18,0) +
IF(AND(P171=20,$D171=1),
IFERROR(_xlfn.IFS(
入力項目!$S$10="男",子育て関連マスタ!$C$18,
入力項目!$S$10="女",子育て関連マスタ!$C$19
),0),0
) +
IF(AND(P171&gt;=入力項目!$S$18,P171&lt;=入力項目!$S$19),入力項目!$S$20,0) +
IF(AND(P171&gt;=入力項目!$S$21,P171&lt;=入力項目!$S$22),入力項目!$S$23,0) +
IF(AND(P171&gt;=入力項目!$S$24,P171&lt;=入力項目!$S$25),入力項目!$S$26,0)
)</f>
        <v>-45000</v>
      </c>
      <c r="AE171">
        <f ca="1">-(
_xlfn.IFS(
Q171&lt;=入力項目!$S$11,0,
AND(Q171&gt;=入力項目!$S$11+1,Q171&lt;=3),IFERROR(VLOOKUP(入力項目!$S$12,子育て関連マスタ!$I$4:$M$5,4,FALSE),0),
AND(Q171&gt;=4,Q171&lt;=6),IFERROR(VLOOKUP(入力項目!$S$13,子育て関連マスタ!$I$9:$M$12,4,FALSE),0),
AND(Q171&gt;=7,Q171&lt;=12),IFERROR(VLOOKUP(入力項目!$S$14,子育て関連マスタ!$I$16:$M$17,4,FALSE),0),
AND(Q171&gt;=13,Q171&lt;=15),IFERROR(VLOOKUP(入力項目!$S$15,子育て関連マスタ!$I$21:$M$22,4,FALSE),0),
AND(Q171&gt;=16,Q171&lt;=18),IFERROR(VLOOKUP(入力項目!$S$16,子育て関連マスタ!$I$26:$M$28,4,FALSE),0),
AND(Q171&gt;=19,Q171&lt;=20,入力項目!$S$16="高専"),IFERROR(VLOOKUP(入力項目!$S$16,子育て関連マスタ!$I$26:$M$28,4,FALSE),0),
AND(Q171&gt;=19,Q171&lt;=20,入力項目!$S$16&lt;&gt;"高専"),IFERROR(VLOOKUP(入力項目!$S$17,子育て関連マスタ!$I$32:$M$37,4,FALSE),0),
AND(Q171&gt;=21,Q171&lt;=22,入力項目!$S$16="高専"),IFERROR(VLOOKUP(入力項目!$S$17,子育て関連マスタ!$I$32:$M$34,4,FALSE),0),
AND(Q171&gt;=21,Q171&lt;=22,入力項目!$S$16&lt;&gt;"高専"),IFERROR(VLOOKUP(入力項目!$S$17,子育て関連マスタ!$I$32:$M$34,4,FALSE),0),
Q171&gt;=23,0
) +
IF($D171=4,
  IFERROR(_xlfn.IFS(
  Q171&lt;=入力項目!$S$11,0,
  AND(Q171=入力項目!$S$11),IFERROR(VLOOKUP(入力項目!$S$12,子育て関連マスタ!$I$4:$M$5,2,FALSE),0),
  AND(Q171=4),IFERROR(VLOOKUP(入力項目!$S$13,子育て関連マスタ!$I$9:$M$12,2,FALSE),0),
  AND(Q171=7),IFERROR(VLOOKUP(入力項目!$S$14,子育て関連マスタ!$I$16:$M$17,2,FALSE),0),
  AND(Q171=13),IFERROR(VLOOKUP(入力項目!$S$15,子育て関連マスタ!$I$21:$M$22,2,FALSE),0),
  AND(Q171=16),IFERROR(VLOOKUP(入力項目!$S$16,子育て関連マスタ!$I$26:$M$28,2,FALSE),0),
  AND(Q171=19,入力項目!$S$16&lt;&gt;"高専"),IFERROR(VLOOKUP(入力項目!$S$17,子育て関連マスタ!$I$32:$M$37,2,FALSE),0),
  AND(Q171=21,入力項目!$S$16="高専"),IFERROR(VLOOKUP(入力項目!$S$17,子育て関連マスタ!$I$32:$M$37,2,FALSE),0),
  Q171&gt;=22,0
  ),0),0
) +
IF(AND(Q171&gt;=1,Q171&lt;=15),IF($D171=入力項目!$S$8,入力項目!$S$3,0),0) +
IF(AND(Q171&gt;=1,Q171&lt;=15),IF($D171=5,入力項目!$S$4,0),0) +
IF(AND(Q171&gt;=1,Q171&lt;=15),IF($D171=12,入力項目!$S$5,0),0) +
IF(AND(入力項目!$S$7=$A171,入力項目!$S$8=$D171),子育て関連マスタ!$C$14,0) +
IFERROR(IF(AND(YEAR(EDATE(DATE(入力項目!$S$7,入力項目!$S$8,1),1))=$A171,MONTH(EDATE(DATE(入力項目!$S$7,入力項目!$S$8,1),1))=$D171),子育て関連マスタ!$C$15,0),0) +
IF(AND(OR(Q171=3,Q171=5,Q171=7),$D171=11),子育て関連マスタ!$C$17,0) +
IF(AND(Q171=20,$D171=1),子育て関連マスタ!$C$18,0) +
IF(AND(Q171=20,$D171=1),
IFERROR(_xlfn.IFS(
入力項目!$S$10="男",子育て関連マスタ!$C$18,
入力項目!$S$10="女",子育て関連マスタ!$C$19
),0),0
) +
IF(AND(Q171&gt;=入力項目!$S$18,Q171&lt;=入力項目!$S$19),入力項目!$S$20,0) +
IF(AND(Q171&gt;=入力項目!$S$21,Q171&lt;=入力項目!$S$22),入力項目!$S$23,0) +
IF(AND(Q171&gt;=入力項目!$S$24,Q171&lt;=入力項目!$S$25),入力項目!$S$26,0)
)</f>
        <v>-45000</v>
      </c>
      <c r="AF171">
        <f ca="1">-(
_xlfn.IFS(
R171&lt;=入力項目!$S$11,0,
AND(R171&gt;=入力項目!$S$11+1,R171&lt;=3),IFERROR(VLOOKUP(入力項目!$S$12,子育て関連マスタ!$I$4:$M$5,4,FALSE),0),
AND(R171&gt;=4,R171&lt;=6),IFERROR(VLOOKUP(入力項目!$S$13,子育て関連マスタ!$I$9:$M$12,4,FALSE),0),
AND(R171&gt;=7,R171&lt;=12),IFERROR(VLOOKUP(入力項目!$S$14,子育て関連マスタ!$I$16:$M$17,4,FALSE),0),
AND(R171&gt;=13,R171&lt;=15),IFERROR(VLOOKUP(入力項目!$S$15,子育て関連マスタ!$I$21:$M$22,4,FALSE),0),
AND(R171&gt;=16,R171&lt;=18),IFERROR(VLOOKUP(入力項目!$S$16,子育て関連マスタ!$I$26:$M$28,4,FALSE),0),
AND(R171&gt;=19,R171&lt;=20,入力項目!$S$16="高専"),IFERROR(VLOOKUP(入力項目!$S$16,子育て関連マスタ!$I$26:$M$28,4,FALSE),0),
AND(R171&gt;=19,R171&lt;=20,入力項目!$S$16&lt;&gt;"高専"),IFERROR(VLOOKUP(入力項目!$S$17,子育て関連マスタ!$I$32:$M$37,4,FALSE),0),
AND(R171&gt;=21,R171&lt;=22,入力項目!$S$16="高専"),IFERROR(VLOOKUP(入力項目!$S$17,子育て関連マスタ!$I$32:$M$34,4,FALSE),0),
AND(R171&gt;=21,R171&lt;=22,入力項目!$S$16&lt;&gt;"高専"),IFERROR(VLOOKUP(入力項目!$S$17,子育て関連マスタ!$I$32:$M$34,4,FALSE),0),
R171&gt;=23,0
) +
IF($D171=4,
  IFERROR(_xlfn.IFS(
  R171&lt;=入力項目!$S$11,0,
  AND(R171=入力項目!$S$11),IFERROR(VLOOKUP(入力項目!$S$12,子育て関連マスタ!$I$4:$M$5,2,FALSE),0),
  AND(R171=4),IFERROR(VLOOKUP(入力項目!$S$13,子育て関連マスタ!$I$9:$M$12,2,FALSE),0),
  AND(R171=7),IFERROR(VLOOKUP(入力項目!$S$14,子育て関連マスタ!$I$16:$M$17,2,FALSE),0),
  AND(R171=13),IFERROR(VLOOKUP(入力項目!$S$15,子育て関連マスタ!$I$21:$M$22,2,FALSE),0),
  AND(R171=16),IFERROR(VLOOKUP(入力項目!$S$16,子育て関連マスタ!$I$26:$M$28,2,FALSE),0),
  AND(R171=19,入力項目!$S$16&lt;&gt;"高専"),IFERROR(VLOOKUP(入力項目!$S$17,子育て関連マスタ!$I$32:$M$37,2,FALSE),0),
  AND(R171=21,入力項目!$S$16="高専"),IFERROR(VLOOKUP(入力項目!$S$17,子育て関連マスタ!$I$32:$M$37,2,FALSE),0),
  R171&gt;=22,0
  ),0),0
) +
IF(AND(R171&gt;=1,R171&lt;=15),IF($D171=入力項目!$S$8,入力項目!$S$3,0),0) +
IF(AND(R171&gt;=1,R171&lt;=15),IF($D171=5,入力項目!$S$4,0),0) +
IF(AND(R171&gt;=1,R171&lt;=15),IF($D171=12,入力項目!$S$5,0),0) +
IF(AND(入力項目!$S$7=$A171,入力項目!$S$8=$D171),子育て関連マスタ!$C$14,0) +
IFERROR(IF(AND(YEAR(EDATE(DATE(入力項目!$S$7,入力項目!$S$8,1),1))=$A171,MONTH(EDATE(DATE(入力項目!$S$7,入力項目!$S$8,1),1))=$D171),子育て関連マスタ!$C$15,0),0) +
IF(AND(OR(R171=3,R171=5,R171=7),$D171=11),子育て関連マスタ!$C$17,0) +
IF(AND(R171=20,$D171=1),子育て関連マスタ!$C$18,0) +
IF(AND(R171=20,$D171=1),
IFERROR(_xlfn.IFS(
入力項目!$S$10="男",子育て関連マスタ!$C$18,
入力項目!$S$10="女",子育て関連マスタ!$C$19
),0),0
) +
IF(AND(R171&gt;=入力項目!$S$18,R171&lt;=入力項目!$S$19),入力項目!$S$20,0) +
IF(AND(R171&gt;=入力項目!$S$21,R171&lt;=入力項目!$S$22),入力項目!$S$23,0) +
IF(AND(R171&gt;=入力項目!$S$24,R171&lt;=入力項目!$S$25),入力項目!$S$26,0)
)</f>
        <v>0</v>
      </c>
      <c r="AG171">
        <f ca="1">-(
_xlfn.IFS(
S171&lt;=入力項目!$S$11,0,
AND(S171&gt;=入力項目!$S$11+1,S171&lt;=3),IFERROR(VLOOKUP(入力項目!$S$12,子育て関連マスタ!$I$4:$M$5,4,FALSE),0),
AND(S171&gt;=4,S171&lt;=6),IFERROR(VLOOKUP(入力項目!$S$13,子育て関連マスタ!$I$9:$M$12,4,FALSE),0),
AND(S171&gt;=7,S171&lt;=12),IFERROR(VLOOKUP(入力項目!$S$14,子育て関連マスタ!$I$16:$M$17,4,FALSE),0),
AND(S171&gt;=13,S171&lt;=15),IFERROR(VLOOKUP(入力項目!$S$15,子育て関連マスタ!$I$21:$M$22,4,FALSE),0),
AND(S171&gt;=16,S171&lt;=18),IFERROR(VLOOKUP(入力項目!$S$16,子育て関連マスタ!$I$26:$M$28,4,FALSE),0),
AND(S171&gt;=19,S171&lt;=20,入力項目!$S$16="高専"),IFERROR(VLOOKUP(入力項目!$S$16,子育て関連マスタ!$I$26:$M$28,4,FALSE),0),
AND(S171&gt;=19,S171&lt;=20,入力項目!$S$16&lt;&gt;"高専"),IFERROR(VLOOKUP(入力項目!$S$17,子育て関連マスタ!$I$32:$M$37,4,FALSE),0),
AND(S171&gt;=21,S171&lt;=22,入力項目!$S$16="高専"),IFERROR(VLOOKUP(入力項目!$S$17,子育て関連マスタ!$I$32:$M$34,4,FALSE),0),
AND(S171&gt;=21,S171&lt;=22,入力項目!$S$16&lt;&gt;"高専"),IFERROR(VLOOKUP(入力項目!$S$17,子育て関連マスタ!$I$32:$M$34,4,FALSE),0),
S171&gt;=23,0
) +
IF($D171=4,
  IFERROR(_xlfn.IFS(
  S171&lt;=入力項目!$S$11,0,
  AND(S171=入力項目!$S$11),IFERROR(VLOOKUP(入力項目!$S$12,子育て関連マスタ!$I$4:$M$5,2,FALSE),0),
  AND(S171=4),IFERROR(VLOOKUP(入力項目!$S$13,子育て関連マスタ!$I$9:$M$12,2,FALSE),0),
  AND(S171=7),IFERROR(VLOOKUP(入力項目!$S$14,子育て関連マスタ!$I$16:$M$17,2,FALSE),0),
  AND(S171=13),IFERROR(VLOOKUP(入力項目!$S$15,子育て関連マスタ!$I$21:$M$22,2,FALSE),0),
  AND(S171=16),IFERROR(VLOOKUP(入力項目!$S$16,子育て関連マスタ!$I$26:$M$28,2,FALSE),0),
  AND(S171=19,入力項目!$S$16&lt;&gt;"高専"),IFERROR(VLOOKUP(入力項目!$S$17,子育て関連マスタ!$I$32:$M$37,2,FALSE),0),
  AND(S171=21,入力項目!$S$16="高専"),IFERROR(VLOOKUP(入力項目!$S$17,子育て関連マスタ!$I$32:$M$37,2,FALSE),0),
  S171&gt;=22,0
  ),0),0
) +
IF(AND(S171&gt;=1,S171&lt;=15),IF($D171=入力項目!$S$8,入力項目!$S$3,0),0) +
IF(AND(S171&gt;=1,S171&lt;=15),IF($D171=5,入力項目!$S$4,0),0) +
IF(AND(S171&gt;=1,S171&lt;=15),IF($D171=12,入力項目!$S$5,0),0) +
IF(AND(入力項目!$S$7=$A171,入力項目!$S$8=$D171),子育て関連マスタ!$C$14,0) +
IFERROR(IF(AND(YEAR(EDATE(DATE(入力項目!$S$7,入力項目!$S$8,1),1))=$A171,MONTH(EDATE(DATE(入力項目!$S$7,入力項目!$S$8,1),1))=$D171),子育て関連マスタ!$C$15,0),0) +
IF(AND(OR(S171=3,S171=5,S171=7),$D171=11),子育て関連マスタ!$C$17,0) +
IF(AND(S171=20,$D171=1),子育て関連マスタ!$C$18,0) +
IF(AND(S171=20,$D171=1),
IFERROR(_xlfn.IFS(
入力項目!$S$10="男",子育て関連マスタ!$C$18,
入力項目!$S$10="女",子育て関連マスタ!$C$19
),0),0
) +
IF(AND(S171&gt;=入力項目!$S$18,S171&lt;=入力項目!$S$19),入力項目!$S$20,0) +
IF(AND(S171&gt;=入力項目!$S$21,S171&lt;=入力項目!$S$22),入力項目!$S$23,0) +
IF(AND(S171&gt;=入力項目!$S$24,S171&lt;=入力項目!$S$25),入力項目!$S$26,0)
)</f>
        <v>0</v>
      </c>
      <c r="AH171">
        <f ca="1">-(
_xlfn.IFS(
T171&lt;=入力項目!$S$11,0,
AND(T171&gt;=入力項目!$S$11+1,T171&lt;=3),IFERROR(VLOOKUP(入力項目!$S$12,子育て関連マスタ!$I$4:$M$5,4,FALSE),0),
AND(T171&gt;=4,T171&lt;=6),IFERROR(VLOOKUP(入力項目!$S$13,子育て関連マスタ!$I$9:$M$12,4,FALSE),0),
AND(T171&gt;=7,T171&lt;=12),IFERROR(VLOOKUP(入力項目!$S$14,子育て関連マスタ!$I$16:$M$17,4,FALSE),0),
AND(T171&gt;=13,T171&lt;=15),IFERROR(VLOOKUP(入力項目!$S$15,子育て関連マスタ!$I$21:$M$22,4,FALSE),0),
AND(T171&gt;=16,T171&lt;=18),IFERROR(VLOOKUP(入力項目!$S$16,子育て関連マスタ!$I$26:$M$28,4,FALSE),0),
AND(T171&gt;=19,T171&lt;=20,入力項目!$S$16="高専"),IFERROR(VLOOKUP(入力項目!$S$16,子育て関連マスタ!$I$26:$M$28,4,FALSE),0),
AND(T171&gt;=19,T171&lt;=20,入力項目!$S$16&lt;&gt;"高専"),IFERROR(VLOOKUP(入力項目!$S$17,子育て関連マスタ!$I$32:$M$37,4,FALSE),0),
AND(T171&gt;=21,T171&lt;=22,入力項目!$S$16="高専"),IFERROR(VLOOKUP(入力項目!$S$17,子育て関連マスタ!$I$32:$M$34,4,FALSE),0),
AND(T171&gt;=21,T171&lt;=22,入力項目!$S$16&lt;&gt;"高専"),IFERROR(VLOOKUP(入力項目!$S$17,子育て関連マスタ!$I$32:$M$34,4,FALSE),0),
T171&gt;=23,0
) +
IF($D171=4,
  IFERROR(_xlfn.IFS(
  T171&lt;=入力項目!$S$11,0,
  AND(T171=入力項目!$S$11),IFERROR(VLOOKUP(入力項目!$S$12,子育て関連マスタ!$I$4:$M$5,2,FALSE),0),
  AND(T171=4),IFERROR(VLOOKUP(入力項目!$S$13,子育て関連マスタ!$I$9:$M$12,2,FALSE),0),
  AND(T171=7),IFERROR(VLOOKUP(入力項目!$S$14,子育て関連マスタ!$I$16:$M$17,2,FALSE),0),
  AND(T171=13),IFERROR(VLOOKUP(入力項目!$S$15,子育て関連マスタ!$I$21:$M$22,2,FALSE),0),
  AND(T171=16),IFERROR(VLOOKUP(入力項目!$S$16,子育て関連マスタ!$I$26:$M$28,2,FALSE),0),
  AND(T171=19,入力項目!$S$16&lt;&gt;"高専"),IFERROR(VLOOKUP(入力項目!$S$17,子育て関連マスタ!$I$32:$M$37,2,FALSE),0),
  AND(T171=21,入力項目!$S$16="高専"),IFERROR(VLOOKUP(入力項目!$S$17,子育て関連マスタ!$I$32:$M$37,2,FALSE),0),
  T171&gt;=22,0
  ),0),0
) +
IF(AND(T171&gt;=1,T171&lt;=15),IF($D171=入力項目!$S$8,入力項目!$S$3,0),0) +
IF(AND(T171&gt;=1,T171&lt;=15),IF($D171=5,入力項目!$S$4,0),0) +
IF(AND(T171&gt;=1,T171&lt;=15),IF($D171=12,入力項目!$S$5,0),0) +
IF(AND(入力項目!$S$7=$A171,入力項目!$S$8=$D171),子育て関連マスタ!$C$14,0) +
IFERROR(IF(AND(YEAR(EDATE(DATE(入力項目!$S$7,入力項目!$S$8,1),1))=$A171,MONTH(EDATE(DATE(入力項目!$S$7,入力項目!$S$8,1),1))=$D171),子育て関連マスタ!$C$15,0),0) +
IF(AND(OR(T171=3,T171=5,T171=7),$D171=11),子育て関連マスタ!$C$17,0) +
IF(AND(T171=20,$D171=1),子育て関連マスタ!$C$18,0) +
IF(AND(T171=20,$D171=1),
IFERROR(_xlfn.IFS(
入力項目!$S$10="男",子育て関連マスタ!$C$18,
入力項目!$S$10="女",子育て関連マスタ!$C$19
),0),0
) +
IF(AND(T171&gt;=入力項目!$S$18,T171&lt;=入力項目!$S$19),入力項目!$S$20,0) +
IF(AND(T171&gt;=入力項目!$S$21,T171&lt;=入力項目!$S$22),入力項目!$S$23,0) +
IF(AND(T171&gt;=入力項目!$S$24,T171&lt;=入力項目!$S$25),入力項目!$S$26,0)
)</f>
        <v>0</v>
      </c>
      <c r="AI171">
        <f ca="1">-(
_xlfn.IFS(
U171&lt;=入力項目!$S$11,0,
AND(U171&gt;=入力項目!$S$11+1,U171&lt;=3),IFERROR(VLOOKUP(入力項目!$S$12,子育て関連マスタ!$I$4:$M$5,4,FALSE),0),
AND(U171&gt;=4,U171&lt;=6),IFERROR(VLOOKUP(入力項目!$S$13,子育て関連マスタ!$I$9:$M$12,4,FALSE),0),
AND(U171&gt;=7,U171&lt;=12),IFERROR(VLOOKUP(入力項目!$S$14,子育て関連マスタ!$I$16:$M$17,4,FALSE),0),
AND(U171&gt;=13,U171&lt;=15),IFERROR(VLOOKUP(入力項目!$S$15,子育て関連マスタ!$I$21:$M$22,4,FALSE),0),
AND(U171&gt;=16,U171&lt;=18),IFERROR(VLOOKUP(入力項目!$S$16,子育て関連マスタ!$I$26:$M$28,4,FALSE),0),
AND(U171&gt;=19,U171&lt;=20,入力項目!$S$16="高専"),IFERROR(VLOOKUP(入力項目!$S$16,子育て関連マスタ!$I$26:$M$28,4,FALSE),0),
AND(U171&gt;=19,U171&lt;=20,入力項目!$S$16&lt;&gt;"高専"),IFERROR(VLOOKUP(入力項目!$S$17,子育て関連マスタ!$I$32:$M$37,4,FALSE),0),
AND(U171&gt;=21,U171&lt;=22,入力項目!$S$16="高専"),IFERROR(VLOOKUP(入力項目!$S$17,子育て関連マスタ!$I$32:$M$34,4,FALSE),0),
AND(U171&gt;=21,U171&lt;=22,入力項目!$S$16&lt;&gt;"高専"),IFERROR(VLOOKUP(入力項目!$S$17,子育て関連マスタ!$I$32:$M$34,4,FALSE),0),
U171&gt;=23,0
) +
IF($D171=4,
  IFERROR(_xlfn.IFS(
  U171&lt;=入力項目!$S$11,0,
  AND(U171=入力項目!$S$11),IFERROR(VLOOKUP(入力項目!$S$12,子育て関連マスタ!$I$4:$M$5,2,FALSE),0),
  AND(U171=4),IFERROR(VLOOKUP(入力項目!$S$13,子育て関連マスタ!$I$9:$M$12,2,FALSE),0),
  AND(U171=7),IFERROR(VLOOKUP(入力項目!$S$14,子育て関連マスタ!$I$16:$M$17,2,FALSE),0),
  AND(U171=13),IFERROR(VLOOKUP(入力項目!$S$15,子育て関連マスタ!$I$21:$M$22,2,FALSE),0),
  AND(U171=16),IFERROR(VLOOKUP(入力項目!$S$16,子育て関連マスタ!$I$26:$M$28,2,FALSE),0),
  AND(U171=19,入力項目!$S$16&lt;&gt;"高専"),IFERROR(VLOOKUP(入力項目!$S$17,子育て関連マスタ!$I$32:$M$37,2,FALSE),0),
  AND(U171=21,入力項目!$S$16="高専"),IFERROR(VLOOKUP(入力項目!$S$17,子育て関連マスタ!$I$32:$M$37,2,FALSE),0),
  U171&gt;=22,0
  ),0),0
) +
IF(AND(U171&gt;=1,U171&lt;=15),IF($D171=入力項目!$S$8,入力項目!$S$3,0),0) +
IF(AND(U171&gt;=1,U171&lt;=15),IF($D171=5,入力項目!$S$4,0),0) +
IF(AND(U171&gt;=1,U171&lt;=15),IF($D171=12,入力項目!$S$5,0),0) +
IF(AND(入力項目!$S$7=$A171,入力項目!$S$8=$D171),子育て関連マスタ!$C$14,0) +
IFERROR(IF(AND(YEAR(EDATE(DATE(入力項目!$S$7,入力項目!$S$8,1),1))=$A171,MONTH(EDATE(DATE(入力項目!$S$7,入力項目!$S$8,1),1))=$D171),子育て関連マスタ!$C$15,0),0) +
IF(AND(OR(U171=3,U171=5,U171=7),$D171=11),子育て関連マスタ!$C$17,0) +
IF(AND(U171=20,$D171=1),子育て関連マスタ!$C$18,0) +
IF(AND(U171=20,$D171=1),
IFERROR(_xlfn.IFS(
入力項目!$S$10="男",子育て関連マスタ!$C$18,
入力項目!$S$10="女",子育て関連マスタ!$C$19
),0),0
) +
IF(AND(U171&gt;=入力項目!$S$18,U171&lt;=入力項目!$S$19),入力項目!$S$20,0) +
IF(AND(U171&gt;=入力項目!$S$21,U171&lt;=入力項目!$S$22),入力項目!$S$23,0) +
IF(AND(U171&gt;=入力項目!$S$24,U171&lt;=入力項目!$S$25),入力項目!$S$26,0)
)</f>
        <v>0</v>
      </c>
      <c r="AJ171" s="10">
        <f ca="1">-VLOOKUP($D171,月別収支!$A$2:$H$13,7,FALSE)</f>
        <v>-20000</v>
      </c>
    </row>
    <row r="172" spans="1:36" x14ac:dyDescent="0.4">
      <c r="A172">
        <f t="shared" ref="A172:A235" ca="1" si="54">IF(D172=1,A171+1,A171)</f>
        <v>2038</v>
      </c>
      <c r="B172">
        <f t="shared" ca="1" si="44"/>
        <v>2038</v>
      </c>
      <c r="C172">
        <f t="shared" ca="1" si="45"/>
        <v>14</v>
      </c>
      <c r="D172">
        <f t="shared" ref="D172:D235" ca="1" si="55">IF(D171=12,1,D171+1)</f>
        <v>10</v>
      </c>
      <c r="E172" t="str">
        <f t="shared" ca="1" si="39"/>
        <v>2038年10月</v>
      </c>
      <c r="F172">
        <f ca="1">IF(OR(入力項目!$N$5&lt;$A172,AND(入力項目!$N$5=$A172,入力項目!$N$6&lt;$D172)),IF(F171=0,1,IF(G172=12,F171+1,F171)),0)</f>
        <v>14</v>
      </c>
      <c r="G172">
        <f ca="1">IF(OR(入力項目!$N$5&lt;$A172,AND(入力項目!$N$5=$A172,入力項目!$N$6&lt;$D172)),IF(G171=12,1,G171+1),0)</f>
        <v>12</v>
      </c>
      <c r="H172" t="str">
        <f t="shared" ca="1" si="40"/>
        <v>14_12</v>
      </c>
      <c r="I172">
        <f ca="1">IF(
  IFERROR(AND($C172&gt;0,MOD($C172,入力項目!$N$22)=0,$D172=入力項目!$N$23), FALSE),
  1,
  IF(
    AND(I171&gt;0,J171=12),
    IF(I171=入力項目!$N$28, 0, I171+1),
    I171
  )
)</f>
        <v>0</v>
      </c>
      <c r="J172">
        <f ca="1">IF($D172=入力項目!$N$23,1,IFERROR(J171+1,1))</f>
        <v>5</v>
      </c>
      <c r="K172" t="str">
        <f t="shared" ca="1" si="41"/>
        <v>0_5</v>
      </c>
      <c r="L172">
        <f ca="1">L171+IF(入力項目!$D$4=$D172,1,0)</f>
        <v>43</v>
      </c>
      <c r="M172" t="str">
        <f t="shared" ca="1" si="42"/>
        <v>43歳</v>
      </c>
      <c r="N172">
        <f t="shared" ca="1" si="46"/>
        <v>43</v>
      </c>
      <c r="O172" t="str">
        <f t="shared" ca="1" si="43"/>
        <v>43歳</v>
      </c>
      <c r="P172">
        <f t="shared" ca="1" si="47"/>
        <v>18</v>
      </c>
      <c r="Q172">
        <f t="shared" ca="1" si="48"/>
        <v>16</v>
      </c>
      <c r="R172">
        <f t="shared" ca="1" si="49"/>
        <v>2039</v>
      </c>
      <c r="S172">
        <f t="shared" ca="1" si="50"/>
        <v>2039</v>
      </c>
      <c r="T172">
        <f t="shared" ca="1" si="51"/>
        <v>2039</v>
      </c>
      <c r="U172">
        <f t="shared" ca="1" si="52"/>
        <v>2039</v>
      </c>
      <c r="V172" s="10">
        <f t="shared" ca="1" si="53"/>
        <v>18036625</v>
      </c>
      <c r="W172" s="10">
        <f ca="1">IF($L172&lt;その他マスタ!$B$1,VLOOKUP($D172,月別収支!$A$2:$H$13,2,FALSE),その他マスタ!$B$3)+IF(AND($L172=その他マスタ!$B$1,入力項目!$I$9="あり",$D172=入力項目!$D$4),その他マスタ!$B$2,0)</f>
        <v>300000</v>
      </c>
      <c r="X172" s="10">
        <f ca="1">-IF(入力項目!$K$5=TRUE,
IF($F172+$G172&lt;3,VLOOKUP($D172,月別収支!$A$2:$H$13,8,FALSE),0)+IFERROR(VLOOKUP($H172,住宅ローン計算!C:P,13,FALSE),0)+IF($F172&gt;1,IF(OR($G172=3,$G172=6,$G172=9,$G172=12),ROUNDUP(入力項目!$N$18/4,0),0),0),
VLOOKUP($D172,月別収支!$A$2:$H$13,8,FALSE))</f>
        <v>-91090</v>
      </c>
      <c r="Y172" s="10">
        <f ca="1">-VLOOKUP($D172,月別収支!$A$2:$H$13,3,FALSE)</f>
        <v>-75000</v>
      </c>
      <c r="Z172" s="10">
        <f ca="1">-VLOOKUP($D172,月別収支!$A$2:$H$13,4,FALSE)</f>
        <v>-27000</v>
      </c>
      <c r="AA172" s="10">
        <f ca="1">-VLOOKUP($D172,月別収支!$A$2:$H$13,6,FALSE)</f>
        <v>-10000</v>
      </c>
      <c r="AB172" s="10">
        <f ca="1">-(
VLOOKUP($D172,月別収支!$A$2:$H$13,5,FALSE)+IF(AND(入力項目!$I$27&lt;=$A172,ISEVEN($A172-入力項目!$I$27),入力項目!$I$28=$D172),入力項目!$I$26,0)
+IF(入力項目!$K$26=TRUE,
IFERROR(VLOOKUP($K172,マイカーローン計算!C:P,13,FALSE),0),
IFERROR(
  IF(AND($C172&gt;0,MOD($C172,入力項目!$N$22)=0,$D172=入力項目!$N$23),入力項目!$N$24,0),
 0
)
)
)</f>
        <v>-20000</v>
      </c>
      <c r="AC172" s="10">
        <f ca="1">-IF($A172&lt;入力項目!$N$33,入力項目!$N$35,IF(AND($A172=入力項目!$N$33,$D172&lt;=入力項目!$N$34),入力項目!$N$35,0))</f>
        <v>0</v>
      </c>
      <c r="AD172">
        <f ca="1">-(
_xlfn.IFS(
P172&lt;=入力項目!$S$11,0,
AND(P172&gt;=入力項目!$S$11+1,P172&lt;=3),IFERROR(VLOOKUP(入力項目!$S$12,子育て関連マスタ!$I$4:$M$5,4,FALSE),0),
AND(P172&gt;=4,P172&lt;=6),IFERROR(VLOOKUP(入力項目!$S$13,子育て関連マスタ!$I$9:$M$12,4,FALSE),0),
AND(P172&gt;=7,P172&lt;=12),IFERROR(VLOOKUP(入力項目!$S$14,子育て関連マスタ!$I$16:$M$17,4,FALSE),0),
AND(P172&gt;=13,P172&lt;=15),IFERROR(VLOOKUP(入力項目!$S$15,子育て関連マスタ!$I$21:$M$22,4,FALSE),0),
AND(P172&gt;=16,P172&lt;=18),IFERROR(VLOOKUP(入力項目!$S$16,子育て関連マスタ!$I$26:$M$28,4,FALSE),0),
AND(P172&gt;=19,P172&lt;=20,入力項目!$S$16="高専"),IFERROR(VLOOKUP(入力項目!$S$16,子育て関連マスタ!$I$26:$M$28,4,FALSE),0),
AND(P172&gt;=19,P172&lt;=20,入力項目!$S$16&lt;&gt;"高専"),IFERROR(VLOOKUP(入力項目!$S$17,子育て関連マスタ!$I$32:$M$37,4,FALSE),0),
AND(P172&gt;=21,P172&lt;=22,入力項目!$S$16="高専"),IFERROR(VLOOKUP(入力項目!$S$17,子育て関連マスタ!$I$32:$M$34,4,FALSE),0),
AND(P172&gt;=21,P172&lt;=22,入力項目!$S$16&lt;&gt;"高専"),IFERROR(VLOOKUP(入力項目!$S$17,子育て関連マスタ!$I$32:$M$34,4,FALSE),0),
P172&gt;=23,0
) +
IF($D172=4,
  IFERROR(_xlfn.IFS(
  P172&lt;=入力項目!$S$11,0,
  AND(P172=入力項目!$S$11),IFERROR(VLOOKUP(入力項目!$S$12,子育て関連マスタ!$I$4:$M$5,2,FALSE),0),
  AND(P172=4),IFERROR(VLOOKUP(入力項目!$S$13,子育て関連マスタ!$I$9:$M$12,2,FALSE),0),
  AND(P172=7),IFERROR(VLOOKUP(入力項目!$S$14,子育て関連マスタ!$I$16:$M$17,2,FALSE),0),
  AND(P172=13),IFERROR(VLOOKUP(入力項目!$S$15,子育て関連マスタ!$I$21:$M$22,2,FALSE),0),
  AND(P172=16),IFERROR(VLOOKUP(入力項目!$S$16,子育て関連マスタ!$I$26:$M$28,2,FALSE),0),
  AND(P172=19,入力項目!$S$16&lt;&gt;"高専"),IFERROR(VLOOKUP(入力項目!$S$17,子育て関連マスタ!$I$32:$M$37,2,FALSE),0),
  AND(P172=21,入力項目!$S$16="高専"),IFERROR(VLOOKUP(入力項目!$S$17,子育て関連マスタ!$I$32:$M$37,2,FALSE),0),
  P172&gt;=22,0
  ),0),0
) +
IF(AND(P172&gt;=1,P172&lt;=15),IF($D172=入力項目!$S$8,入力項目!$S$3,0),0) +
IF(AND(P172&gt;=1,P172&lt;=15),IF($D172=5,入力項目!$S$4,0),0) +
IF(AND(P172&gt;=1,P172&lt;=15),IF($D172=12,入力項目!$S$5,0),0) +
IF(AND(入力項目!$S$7=$A172,入力項目!$S$8=$D172),子育て関連マスタ!$C$14,0) +
IFERROR(IF(AND(YEAR(EDATE(DATE(入力項目!$S$7,入力項目!$S$8,1),1))=$A172,MONTH(EDATE(DATE(入力項目!$S$7,入力項目!$S$8,1),1))=$D172),子育て関連マスタ!$C$15,0),0) +
IF(AND(OR(P172=3,P172=5,P172=7),$D172=11),子育て関連マスタ!$C$17,0) +
IF(AND(P172=20,$D172=1),子育て関連マスタ!$C$18,0) +
IF(AND(P172=20,$D172=1),
IFERROR(_xlfn.IFS(
入力項目!$S$10="男",子育て関連マスタ!$C$18,
入力項目!$S$10="女",子育て関連マスタ!$C$19
),0),0
) +
IF(AND(P172&gt;=入力項目!$S$18,P172&lt;=入力項目!$S$19),入力項目!$S$20,0) +
IF(AND(P172&gt;=入力項目!$S$21,P172&lt;=入力項目!$S$22),入力項目!$S$23,0) +
IF(AND(P172&gt;=入力項目!$S$24,P172&lt;=入力項目!$S$25),入力項目!$S$26,0)
)</f>
        <v>-45000</v>
      </c>
      <c r="AE172">
        <f ca="1">-(
_xlfn.IFS(
Q172&lt;=入力項目!$S$11,0,
AND(Q172&gt;=入力項目!$S$11+1,Q172&lt;=3),IFERROR(VLOOKUP(入力項目!$S$12,子育て関連マスタ!$I$4:$M$5,4,FALSE),0),
AND(Q172&gt;=4,Q172&lt;=6),IFERROR(VLOOKUP(入力項目!$S$13,子育て関連マスタ!$I$9:$M$12,4,FALSE),0),
AND(Q172&gt;=7,Q172&lt;=12),IFERROR(VLOOKUP(入力項目!$S$14,子育て関連マスタ!$I$16:$M$17,4,FALSE),0),
AND(Q172&gt;=13,Q172&lt;=15),IFERROR(VLOOKUP(入力項目!$S$15,子育て関連マスタ!$I$21:$M$22,4,FALSE),0),
AND(Q172&gt;=16,Q172&lt;=18),IFERROR(VLOOKUP(入力項目!$S$16,子育て関連マスタ!$I$26:$M$28,4,FALSE),0),
AND(Q172&gt;=19,Q172&lt;=20,入力項目!$S$16="高専"),IFERROR(VLOOKUP(入力項目!$S$16,子育て関連マスタ!$I$26:$M$28,4,FALSE),0),
AND(Q172&gt;=19,Q172&lt;=20,入力項目!$S$16&lt;&gt;"高専"),IFERROR(VLOOKUP(入力項目!$S$17,子育て関連マスタ!$I$32:$M$37,4,FALSE),0),
AND(Q172&gt;=21,Q172&lt;=22,入力項目!$S$16="高専"),IFERROR(VLOOKUP(入力項目!$S$17,子育て関連マスタ!$I$32:$M$34,4,FALSE),0),
AND(Q172&gt;=21,Q172&lt;=22,入力項目!$S$16&lt;&gt;"高専"),IFERROR(VLOOKUP(入力項目!$S$17,子育て関連マスタ!$I$32:$M$34,4,FALSE),0),
Q172&gt;=23,0
) +
IF($D172=4,
  IFERROR(_xlfn.IFS(
  Q172&lt;=入力項目!$S$11,0,
  AND(Q172=入力項目!$S$11),IFERROR(VLOOKUP(入力項目!$S$12,子育て関連マスタ!$I$4:$M$5,2,FALSE),0),
  AND(Q172=4),IFERROR(VLOOKUP(入力項目!$S$13,子育て関連マスタ!$I$9:$M$12,2,FALSE),0),
  AND(Q172=7),IFERROR(VLOOKUP(入力項目!$S$14,子育て関連マスタ!$I$16:$M$17,2,FALSE),0),
  AND(Q172=13),IFERROR(VLOOKUP(入力項目!$S$15,子育て関連マスタ!$I$21:$M$22,2,FALSE),0),
  AND(Q172=16),IFERROR(VLOOKUP(入力項目!$S$16,子育て関連マスタ!$I$26:$M$28,2,FALSE),0),
  AND(Q172=19,入力項目!$S$16&lt;&gt;"高専"),IFERROR(VLOOKUP(入力項目!$S$17,子育て関連マスタ!$I$32:$M$37,2,FALSE),0),
  AND(Q172=21,入力項目!$S$16="高専"),IFERROR(VLOOKUP(入力項目!$S$17,子育て関連マスタ!$I$32:$M$37,2,FALSE),0),
  Q172&gt;=22,0
  ),0),0
) +
IF(AND(Q172&gt;=1,Q172&lt;=15),IF($D172=入力項目!$S$8,入力項目!$S$3,0),0) +
IF(AND(Q172&gt;=1,Q172&lt;=15),IF($D172=5,入力項目!$S$4,0),0) +
IF(AND(Q172&gt;=1,Q172&lt;=15),IF($D172=12,入力項目!$S$5,0),0) +
IF(AND(入力項目!$S$7=$A172,入力項目!$S$8=$D172),子育て関連マスタ!$C$14,0) +
IFERROR(IF(AND(YEAR(EDATE(DATE(入力項目!$S$7,入力項目!$S$8,1),1))=$A172,MONTH(EDATE(DATE(入力項目!$S$7,入力項目!$S$8,1),1))=$D172),子育て関連マスタ!$C$15,0),0) +
IF(AND(OR(Q172=3,Q172=5,Q172=7),$D172=11),子育て関連マスタ!$C$17,0) +
IF(AND(Q172=20,$D172=1),子育て関連マスタ!$C$18,0) +
IF(AND(Q172=20,$D172=1),
IFERROR(_xlfn.IFS(
入力項目!$S$10="男",子育て関連マスタ!$C$18,
入力項目!$S$10="女",子育て関連マスタ!$C$19
),0),0
) +
IF(AND(Q172&gt;=入力項目!$S$18,Q172&lt;=入力項目!$S$19),入力項目!$S$20,0) +
IF(AND(Q172&gt;=入力項目!$S$21,Q172&lt;=入力項目!$S$22),入力項目!$S$23,0) +
IF(AND(Q172&gt;=入力項目!$S$24,Q172&lt;=入力項目!$S$25),入力項目!$S$26,0)
)</f>
        <v>-45000</v>
      </c>
      <c r="AF172">
        <f ca="1">-(
_xlfn.IFS(
R172&lt;=入力項目!$S$11,0,
AND(R172&gt;=入力項目!$S$11+1,R172&lt;=3),IFERROR(VLOOKUP(入力項目!$S$12,子育て関連マスタ!$I$4:$M$5,4,FALSE),0),
AND(R172&gt;=4,R172&lt;=6),IFERROR(VLOOKUP(入力項目!$S$13,子育て関連マスタ!$I$9:$M$12,4,FALSE),0),
AND(R172&gt;=7,R172&lt;=12),IFERROR(VLOOKUP(入力項目!$S$14,子育て関連マスタ!$I$16:$M$17,4,FALSE),0),
AND(R172&gt;=13,R172&lt;=15),IFERROR(VLOOKUP(入力項目!$S$15,子育て関連マスタ!$I$21:$M$22,4,FALSE),0),
AND(R172&gt;=16,R172&lt;=18),IFERROR(VLOOKUP(入力項目!$S$16,子育て関連マスタ!$I$26:$M$28,4,FALSE),0),
AND(R172&gt;=19,R172&lt;=20,入力項目!$S$16="高専"),IFERROR(VLOOKUP(入力項目!$S$16,子育て関連マスタ!$I$26:$M$28,4,FALSE),0),
AND(R172&gt;=19,R172&lt;=20,入力項目!$S$16&lt;&gt;"高専"),IFERROR(VLOOKUP(入力項目!$S$17,子育て関連マスタ!$I$32:$M$37,4,FALSE),0),
AND(R172&gt;=21,R172&lt;=22,入力項目!$S$16="高専"),IFERROR(VLOOKUP(入力項目!$S$17,子育て関連マスタ!$I$32:$M$34,4,FALSE),0),
AND(R172&gt;=21,R172&lt;=22,入力項目!$S$16&lt;&gt;"高専"),IFERROR(VLOOKUP(入力項目!$S$17,子育て関連マスタ!$I$32:$M$34,4,FALSE),0),
R172&gt;=23,0
) +
IF($D172=4,
  IFERROR(_xlfn.IFS(
  R172&lt;=入力項目!$S$11,0,
  AND(R172=入力項目!$S$11),IFERROR(VLOOKUP(入力項目!$S$12,子育て関連マスタ!$I$4:$M$5,2,FALSE),0),
  AND(R172=4),IFERROR(VLOOKUP(入力項目!$S$13,子育て関連マスタ!$I$9:$M$12,2,FALSE),0),
  AND(R172=7),IFERROR(VLOOKUP(入力項目!$S$14,子育て関連マスタ!$I$16:$M$17,2,FALSE),0),
  AND(R172=13),IFERROR(VLOOKUP(入力項目!$S$15,子育て関連マスタ!$I$21:$M$22,2,FALSE),0),
  AND(R172=16),IFERROR(VLOOKUP(入力項目!$S$16,子育て関連マスタ!$I$26:$M$28,2,FALSE),0),
  AND(R172=19,入力項目!$S$16&lt;&gt;"高専"),IFERROR(VLOOKUP(入力項目!$S$17,子育て関連マスタ!$I$32:$M$37,2,FALSE),0),
  AND(R172=21,入力項目!$S$16="高専"),IFERROR(VLOOKUP(入力項目!$S$17,子育て関連マスタ!$I$32:$M$37,2,FALSE),0),
  R172&gt;=22,0
  ),0),0
) +
IF(AND(R172&gt;=1,R172&lt;=15),IF($D172=入力項目!$S$8,入力項目!$S$3,0),0) +
IF(AND(R172&gt;=1,R172&lt;=15),IF($D172=5,入力項目!$S$4,0),0) +
IF(AND(R172&gt;=1,R172&lt;=15),IF($D172=12,入力項目!$S$5,0),0) +
IF(AND(入力項目!$S$7=$A172,入力項目!$S$8=$D172),子育て関連マスタ!$C$14,0) +
IFERROR(IF(AND(YEAR(EDATE(DATE(入力項目!$S$7,入力項目!$S$8,1),1))=$A172,MONTH(EDATE(DATE(入力項目!$S$7,入力項目!$S$8,1),1))=$D172),子育て関連マスタ!$C$15,0),0) +
IF(AND(OR(R172=3,R172=5,R172=7),$D172=11),子育て関連マスタ!$C$17,0) +
IF(AND(R172=20,$D172=1),子育て関連マスタ!$C$18,0) +
IF(AND(R172=20,$D172=1),
IFERROR(_xlfn.IFS(
入力項目!$S$10="男",子育て関連マスタ!$C$18,
入力項目!$S$10="女",子育て関連マスタ!$C$19
),0),0
) +
IF(AND(R172&gt;=入力項目!$S$18,R172&lt;=入力項目!$S$19),入力項目!$S$20,0) +
IF(AND(R172&gt;=入力項目!$S$21,R172&lt;=入力項目!$S$22),入力項目!$S$23,0) +
IF(AND(R172&gt;=入力項目!$S$24,R172&lt;=入力項目!$S$25),入力項目!$S$26,0)
)</f>
        <v>0</v>
      </c>
      <c r="AG172">
        <f ca="1">-(
_xlfn.IFS(
S172&lt;=入力項目!$S$11,0,
AND(S172&gt;=入力項目!$S$11+1,S172&lt;=3),IFERROR(VLOOKUP(入力項目!$S$12,子育て関連マスタ!$I$4:$M$5,4,FALSE),0),
AND(S172&gt;=4,S172&lt;=6),IFERROR(VLOOKUP(入力項目!$S$13,子育て関連マスタ!$I$9:$M$12,4,FALSE),0),
AND(S172&gt;=7,S172&lt;=12),IFERROR(VLOOKUP(入力項目!$S$14,子育て関連マスタ!$I$16:$M$17,4,FALSE),0),
AND(S172&gt;=13,S172&lt;=15),IFERROR(VLOOKUP(入力項目!$S$15,子育て関連マスタ!$I$21:$M$22,4,FALSE),0),
AND(S172&gt;=16,S172&lt;=18),IFERROR(VLOOKUP(入力項目!$S$16,子育て関連マスタ!$I$26:$M$28,4,FALSE),0),
AND(S172&gt;=19,S172&lt;=20,入力項目!$S$16="高専"),IFERROR(VLOOKUP(入力項目!$S$16,子育て関連マスタ!$I$26:$M$28,4,FALSE),0),
AND(S172&gt;=19,S172&lt;=20,入力項目!$S$16&lt;&gt;"高専"),IFERROR(VLOOKUP(入力項目!$S$17,子育て関連マスタ!$I$32:$M$37,4,FALSE),0),
AND(S172&gt;=21,S172&lt;=22,入力項目!$S$16="高専"),IFERROR(VLOOKUP(入力項目!$S$17,子育て関連マスタ!$I$32:$M$34,4,FALSE),0),
AND(S172&gt;=21,S172&lt;=22,入力項目!$S$16&lt;&gt;"高専"),IFERROR(VLOOKUP(入力項目!$S$17,子育て関連マスタ!$I$32:$M$34,4,FALSE),0),
S172&gt;=23,0
) +
IF($D172=4,
  IFERROR(_xlfn.IFS(
  S172&lt;=入力項目!$S$11,0,
  AND(S172=入力項目!$S$11),IFERROR(VLOOKUP(入力項目!$S$12,子育て関連マスタ!$I$4:$M$5,2,FALSE),0),
  AND(S172=4),IFERROR(VLOOKUP(入力項目!$S$13,子育て関連マスタ!$I$9:$M$12,2,FALSE),0),
  AND(S172=7),IFERROR(VLOOKUP(入力項目!$S$14,子育て関連マスタ!$I$16:$M$17,2,FALSE),0),
  AND(S172=13),IFERROR(VLOOKUP(入力項目!$S$15,子育て関連マスタ!$I$21:$M$22,2,FALSE),0),
  AND(S172=16),IFERROR(VLOOKUP(入力項目!$S$16,子育て関連マスタ!$I$26:$M$28,2,FALSE),0),
  AND(S172=19,入力項目!$S$16&lt;&gt;"高専"),IFERROR(VLOOKUP(入力項目!$S$17,子育て関連マスタ!$I$32:$M$37,2,FALSE),0),
  AND(S172=21,入力項目!$S$16="高専"),IFERROR(VLOOKUP(入力項目!$S$17,子育て関連マスタ!$I$32:$M$37,2,FALSE),0),
  S172&gt;=22,0
  ),0),0
) +
IF(AND(S172&gt;=1,S172&lt;=15),IF($D172=入力項目!$S$8,入力項目!$S$3,0),0) +
IF(AND(S172&gt;=1,S172&lt;=15),IF($D172=5,入力項目!$S$4,0),0) +
IF(AND(S172&gt;=1,S172&lt;=15),IF($D172=12,入力項目!$S$5,0),0) +
IF(AND(入力項目!$S$7=$A172,入力項目!$S$8=$D172),子育て関連マスタ!$C$14,0) +
IFERROR(IF(AND(YEAR(EDATE(DATE(入力項目!$S$7,入力項目!$S$8,1),1))=$A172,MONTH(EDATE(DATE(入力項目!$S$7,入力項目!$S$8,1),1))=$D172),子育て関連マスタ!$C$15,0),0) +
IF(AND(OR(S172=3,S172=5,S172=7),$D172=11),子育て関連マスタ!$C$17,0) +
IF(AND(S172=20,$D172=1),子育て関連マスタ!$C$18,0) +
IF(AND(S172=20,$D172=1),
IFERROR(_xlfn.IFS(
入力項目!$S$10="男",子育て関連マスタ!$C$18,
入力項目!$S$10="女",子育て関連マスタ!$C$19
),0),0
) +
IF(AND(S172&gt;=入力項目!$S$18,S172&lt;=入力項目!$S$19),入力項目!$S$20,0) +
IF(AND(S172&gt;=入力項目!$S$21,S172&lt;=入力項目!$S$22),入力項目!$S$23,0) +
IF(AND(S172&gt;=入力項目!$S$24,S172&lt;=入力項目!$S$25),入力項目!$S$26,0)
)</f>
        <v>0</v>
      </c>
      <c r="AH172">
        <f ca="1">-(
_xlfn.IFS(
T172&lt;=入力項目!$S$11,0,
AND(T172&gt;=入力項目!$S$11+1,T172&lt;=3),IFERROR(VLOOKUP(入力項目!$S$12,子育て関連マスタ!$I$4:$M$5,4,FALSE),0),
AND(T172&gt;=4,T172&lt;=6),IFERROR(VLOOKUP(入力項目!$S$13,子育て関連マスタ!$I$9:$M$12,4,FALSE),0),
AND(T172&gt;=7,T172&lt;=12),IFERROR(VLOOKUP(入力項目!$S$14,子育て関連マスタ!$I$16:$M$17,4,FALSE),0),
AND(T172&gt;=13,T172&lt;=15),IFERROR(VLOOKUP(入力項目!$S$15,子育て関連マスタ!$I$21:$M$22,4,FALSE),0),
AND(T172&gt;=16,T172&lt;=18),IFERROR(VLOOKUP(入力項目!$S$16,子育て関連マスタ!$I$26:$M$28,4,FALSE),0),
AND(T172&gt;=19,T172&lt;=20,入力項目!$S$16="高専"),IFERROR(VLOOKUP(入力項目!$S$16,子育て関連マスタ!$I$26:$M$28,4,FALSE),0),
AND(T172&gt;=19,T172&lt;=20,入力項目!$S$16&lt;&gt;"高専"),IFERROR(VLOOKUP(入力項目!$S$17,子育て関連マスタ!$I$32:$M$37,4,FALSE),0),
AND(T172&gt;=21,T172&lt;=22,入力項目!$S$16="高専"),IFERROR(VLOOKUP(入力項目!$S$17,子育て関連マスタ!$I$32:$M$34,4,FALSE),0),
AND(T172&gt;=21,T172&lt;=22,入力項目!$S$16&lt;&gt;"高専"),IFERROR(VLOOKUP(入力項目!$S$17,子育て関連マスタ!$I$32:$M$34,4,FALSE),0),
T172&gt;=23,0
) +
IF($D172=4,
  IFERROR(_xlfn.IFS(
  T172&lt;=入力項目!$S$11,0,
  AND(T172=入力項目!$S$11),IFERROR(VLOOKUP(入力項目!$S$12,子育て関連マスタ!$I$4:$M$5,2,FALSE),0),
  AND(T172=4),IFERROR(VLOOKUP(入力項目!$S$13,子育て関連マスタ!$I$9:$M$12,2,FALSE),0),
  AND(T172=7),IFERROR(VLOOKUP(入力項目!$S$14,子育て関連マスタ!$I$16:$M$17,2,FALSE),0),
  AND(T172=13),IFERROR(VLOOKUP(入力項目!$S$15,子育て関連マスタ!$I$21:$M$22,2,FALSE),0),
  AND(T172=16),IFERROR(VLOOKUP(入力項目!$S$16,子育て関連マスタ!$I$26:$M$28,2,FALSE),0),
  AND(T172=19,入力項目!$S$16&lt;&gt;"高専"),IFERROR(VLOOKUP(入力項目!$S$17,子育て関連マスタ!$I$32:$M$37,2,FALSE),0),
  AND(T172=21,入力項目!$S$16="高専"),IFERROR(VLOOKUP(入力項目!$S$17,子育て関連マスタ!$I$32:$M$37,2,FALSE),0),
  T172&gt;=22,0
  ),0),0
) +
IF(AND(T172&gt;=1,T172&lt;=15),IF($D172=入力項目!$S$8,入力項目!$S$3,0),0) +
IF(AND(T172&gt;=1,T172&lt;=15),IF($D172=5,入力項目!$S$4,0),0) +
IF(AND(T172&gt;=1,T172&lt;=15),IF($D172=12,入力項目!$S$5,0),0) +
IF(AND(入力項目!$S$7=$A172,入力項目!$S$8=$D172),子育て関連マスタ!$C$14,0) +
IFERROR(IF(AND(YEAR(EDATE(DATE(入力項目!$S$7,入力項目!$S$8,1),1))=$A172,MONTH(EDATE(DATE(入力項目!$S$7,入力項目!$S$8,1),1))=$D172),子育て関連マスタ!$C$15,0),0) +
IF(AND(OR(T172=3,T172=5,T172=7),$D172=11),子育て関連マスタ!$C$17,0) +
IF(AND(T172=20,$D172=1),子育て関連マスタ!$C$18,0) +
IF(AND(T172=20,$D172=1),
IFERROR(_xlfn.IFS(
入力項目!$S$10="男",子育て関連マスタ!$C$18,
入力項目!$S$10="女",子育て関連マスタ!$C$19
),0),0
) +
IF(AND(T172&gt;=入力項目!$S$18,T172&lt;=入力項目!$S$19),入力項目!$S$20,0) +
IF(AND(T172&gt;=入力項目!$S$21,T172&lt;=入力項目!$S$22),入力項目!$S$23,0) +
IF(AND(T172&gt;=入力項目!$S$24,T172&lt;=入力項目!$S$25),入力項目!$S$26,0)
)</f>
        <v>0</v>
      </c>
      <c r="AI172">
        <f ca="1">-(
_xlfn.IFS(
U172&lt;=入力項目!$S$11,0,
AND(U172&gt;=入力項目!$S$11+1,U172&lt;=3),IFERROR(VLOOKUP(入力項目!$S$12,子育て関連マスタ!$I$4:$M$5,4,FALSE),0),
AND(U172&gt;=4,U172&lt;=6),IFERROR(VLOOKUP(入力項目!$S$13,子育て関連マスタ!$I$9:$M$12,4,FALSE),0),
AND(U172&gt;=7,U172&lt;=12),IFERROR(VLOOKUP(入力項目!$S$14,子育て関連マスタ!$I$16:$M$17,4,FALSE),0),
AND(U172&gt;=13,U172&lt;=15),IFERROR(VLOOKUP(入力項目!$S$15,子育て関連マスタ!$I$21:$M$22,4,FALSE),0),
AND(U172&gt;=16,U172&lt;=18),IFERROR(VLOOKUP(入力項目!$S$16,子育て関連マスタ!$I$26:$M$28,4,FALSE),0),
AND(U172&gt;=19,U172&lt;=20,入力項目!$S$16="高専"),IFERROR(VLOOKUP(入力項目!$S$16,子育て関連マスタ!$I$26:$M$28,4,FALSE),0),
AND(U172&gt;=19,U172&lt;=20,入力項目!$S$16&lt;&gt;"高専"),IFERROR(VLOOKUP(入力項目!$S$17,子育て関連マスタ!$I$32:$M$37,4,FALSE),0),
AND(U172&gt;=21,U172&lt;=22,入力項目!$S$16="高専"),IFERROR(VLOOKUP(入力項目!$S$17,子育て関連マスタ!$I$32:$M$34,4,FALSE),0),
AND(U172&gt;=21,U172&lt;=22,入力項目!$S$16&lt;&gt;"高専"),IFERROR(VLOOKUP(入力項目!$S$17,子育て関連マスタ!$I$32:$M$34,4,FALSE),0),
U172&gt;=23,0
) +
IF($D172=4,
  IFERROR(_xlfn.IFS(
  U172&lt;=入力項目!$S$11,0,
  AND(U172=入力項目!$S$11),IFERROR(VLOOKUP(入力項目!$S$12,子育て関連マスタ!$I$4:$M$5,2,FALSE),0),
  AND(U172=4),IFERROR(VLOOKUP(入力項目!$S$13,子育て関連マスタ!$I$9:$M$12,2,FALSE),0),
  AND(U172=7),IFERROR(VLOOKUP(入力項目!$S$14,子育て関連マスタ!$I$16:$M$17,2,FALSE),0),
  AND(U172=13),IFERROR(VLOOKUP(入力項目!$S$15,子育て関連マスタ!$I$21:$M$22,2,FALSE),0),
  AND(U172=16),IFERROR(VLOOKUP(入力項目!$S$16,子育て関連マスタ!$I$26:$M$28,2,FALSE),0),
  AND(U172=19,入力項目!$S$16&lt;&gt;"高専"),IFERROR(VLOOKUP(入力項目!$S$17,子育て関連マスタ!$I$32:$M$37,2,FALSE),0),
  AND(U172=21,入力項目!$S$16="高専"),IFERROR(VLOOKUP(入力項目!$S$17,子育て関連マスタ!$I$32:$M$37,2,FALSE),0),
  U172&gt;=22,0
  ),0),0
) +
IF(AND(U172&gt;=1,U172&lt;=15),IF($D172=入力項目!$S$8,入力項目!$S$3,0),0) +
IF(AND(U172&gt;=1,U172&lt;=15),IF($D172=5,入力項目!$S$4,0),0) +
IF(AND(U172&gt;=1,U172&lt;=15),IF($D172=12,入力項目!$S$5,0),0) +
IF(AND(入力項目!$S$7=$A172,入力項目!$S$8=$D172),子育て関連マスタ!$C$14,0) +
IFERROR(IF(AND(YEAR(EDATE(DATE(入力項目!$S$7,入力項目!$S$8,1),1))=$A172,MONTH(EDATE(DATE(入力項目!$S$7,入力項目!$S$8,1),1))=$D172),子育て関連マスタ!$C$15,0),0) +
IF(AND(OR(U172=3,U172=5,U172=7),$D172=11),子育て関連マスタ!$C$17,0) +
IF(AND(U172=20,$D172=1),子育て関連マスタ!$C$18,0) +
IF(AND(U172=20,$D172=1),
IFERROR(_xlfn.IFS(
入力項目!$S$10="男",子育て関連マスタ!$C$18,
入力項目!$S$10="女",子育て関連マスタ!$C$19
),0),0
) +
IF(AND(U172&gt;=入力項目!$S$18,U172&lt;=入力項目!$S$19),入力項目!$S$20,0) +
IF(AND(U172&gt;=入力項目!$S$21,U172&lt;=入力項目!$S$22),入力項目!$S$23,0) +
IF(AND(U172&gt;=入力項目!$S$24,U172&lt;=入力項目!$S$25),入力項目!$S$26,0)
)</f>
        <v>0</v>
      </c>
      <c r="AJ172" s="10">
        <f ca="1">-VLOOKUP($D172,月別収支!$A$2:$H$13,7,FALSE)</f>
        <v>-20000</v>
      </c>
    </row>
    <row r="173" spans="1:36" x14ac:dyDescent="0.4">
      <c r="A173">
        <f t="shared" ca="1" si="54"/>
        <v>2038</v>
      </c>
      <c r="B173">
        <f t="shared" ca="1" si="44"/>
        <v>2038</v>
      </c>
      <c r="C173">
        <f t="shared" ca="1" si="45"/>
        <v>14</v>
      </c>
      <c r="D173">
        <f t="shared" ca="1" si="55"/>
        <v>11</v>
      </c>
      <c r="E173" t="str">
        <f t="shared" ca="1" si="39"/>
        <v>2038年11月</v>
      </c>
      <c r="F173">
        <f ca="1">IF(OR(入力項目!$N$5&lt;$A173,AND(入力項目!$N$5=$A173,入力項目!$N$6&lt;$D173)),IF(F172=0,1,IF(G173=12,F172+1,F172)),0)</f>
        <v>14</v>
      </c>
      <c r="G173">
        <f ca="1">IF(OR(入力項目!$N$5&lt;$A173,AND(入力項目!$N$5=$A173,入力項目!$N$6&lt;$D173)),IF(G172=12,1,G172+1),0)</f>
        <v>1</v>
      </c>
      <c r="H173" t="str">
        <f t="shared" ca="1" si="40"/>
        <v>14_1</v>
      </c>
      <c r="I173">
        <f ca="1">IF(
  IFERROR(AND($C173&gt;0,MOD($C173,入力項目!$N$22)=0,$D173=入力項目!$N$23), FALSE),
  1,
  IF(
    AND(I172&gt;0,J172=12),
    IF(I172=入力項目!$N$28, 0, I172+1),
    I172
  )
)</f>
        <v>0</v>
      </c>
      <c r="J173">
        <f ca="1">IF($D173=入力項目!$N$23,1,IFERROR(J172+1,1))</f>
        <v>6</v>
      </c>
      <c r="K173" t="str">
        <f t="shared" ca="1" si="41"/>
        <v>0_6</v>
      </c>
      <c r="L173">
        <f ca="1">L172+IF(入力項目!$D$4=$D173,1,0)</f>
        <v>43</v>
      </c>
      <c r="M173" t="str">
        <f t="shared" ca="1" si="42"/>
        <v>43歳</v>
      </c>
      <c r="N173">
        <f t="shared" ca="1" si="46"/>
        <v>43</v>
      </c>
      <c r="O173" t="str">
        <f t="shared" ca="1" si="43"/>
        <v>43歳</v>
      </c>
      <c r="P173">
        <f t="shared" ca="1" si="47"/>
        <v>18</v>
      </c>
      <c r="Q173">
        <f t="shared" ca="1" si="48"/>
        <v>16</v>
      </c>
      <c r="R173">
        <f t="shared" ca="1" si="49"/>
        <v>2039</v>
      </c>
      <c r="S173">
        <f t="shared" ca="1" si="50"/>
        <v>2039</v>
      </c>
      <c r="T173">
        <f t="shared" ca="1" si="51"/>
        <v>2039</v>
      </c>
      <c r="U173">
        <f t="shared" ca="1" si="52"/>
        <v>2039</v>
      </c>
      <c r="V173" s="10">
        <f t="shared" ca="1" si="53"/>
        <v>18041035</v>
      </c>
      <c r="W173" s="10">
        <f ca="1">IF($L173&lt;その他マスタ!$B$1,VLOOKUP($D173,月別収支!$A$2:$H$13,2,FALSE),その他マスタ!$B$3)+IF(AND($L173=その他マスタ!$B$1,入力項目!$I$9="あり",$D173=入力項目!$D$4),その他マスタ!$B$2,0)</f>
        <v>300000</v>
      </c>
      <c r="X173" s="10">
        <f ca="1">-IF(入力項目!$K$5=TRUE,
IF($F173+$G173&lt;3,VLOOKUP($D173,月別収支!$A$2:$H$13,8,FALSE),0)+IFERROR(VLOOKUP($H173,住宅ローン計算!C:P,13,FALSE),0)+IF($F173&gt;1,IF(OR($G173=3,$G173=6,$G173=9,$G173=12),ROUNDUP(入力項目!$N$18/4,0),0),0),
VLOOKUP($D173,月別収支!$A$2:$H$13,8,FALSE))</f>
        <v>-53590</v>
      </c>
      <c r="Y173" s="10">
        <f ca="1">-VLOOKUP($D173,月別収支!$A$2:$H$13,3,FALSE)</f>
        <v>-75000</v>
      </c>
      <c r="Z173" s="10">
        <f ca="1">-VLOOKUP($D173,月別収支!$A$2:$H$13,4,FALSE)</f>
        <v>-27000</v>
      </c>
      <c r="AA173" s="10">
        <f ca="1">-VLOOKUP($D173,月別収支!$A$2:$H$13,6,FALSE)</f>
        <v>-10000</v>
      </c>
      <c r="AB173" s="10">
        <f ca="1">-(
VLOOKUP($D173,月別収支!$A$2:$H$13,5,FALSE)+IF(AND(入力項目!$I$27&lt;=$A173,ISEVEN($A173-入力項目!$I$27),入力項目!$I$28=$D173),入力項目!$I$26,0)
+IF(入力項目!$K$26=TRUE,
IFERROR(VLOOKUP($K173,マイカーローン計算!C:P,13,FALSE),0),
IFERROR(
  IF(AND($C173&gt;0,MOD($C173,入力項目!$N$22)=0,$D173=入力項目!$N$23),入力項目!$N$24,0),
 0
)
)
)</f>
        <v>-20000</v>
      </c>
      <c r="AC173" s="10">
        <f ca="1">-IF($A173&lt;入力項目!$N$33,入力項目!$N$35,IF(AND($A173=入力項目!$N$33,$D173&lt;=入力項目!$N$34),入力項目!$N$35,0))</f>
        <v>0</v>
      </c>
      <c r="AD173">
        <f ca="1">-(
_xlfn.IFS(
P173&lt;=入力項目!$S$11,0,
AND(P173&gt;=入力項目!$S$11+1,P173&lt;=3),IFERROR(VLOOKUP(入力項目!$S$12,子育て関連マスタ!$I$4:$M$5,4,FALSE),0),
AND(P173&gt;=4,P173&lt;=6),IFERROR(VLOOKUP(入力項目!$S$13,子育て関連マスタ!$I$9:$M$12,4,FALSE),0),
AND(P173&gt;=7,P173&lt;=12),IFERROR(VLOOKUP(入力項目!$S$14,子育て関連マスタ!$I$16:$M$17,4,FALSE),0),
AND(P173&gt;=13,P173&lt;=15),IFERROR(VLOOKUP(入力項目!$S$15,子育て関連マスタ!$I$21:$M$22,4,FALSE),0),
AND(P173&gt;=16,P173&lt;=18),IFERROR(VLOOKUP(入力項目!$S$16,子育て関連マスタ!$I$26:$M$28,4,FALSE),0),
AND(P173&gt;=19,P173&lt;=20,入力項目!$S$16="高専"),IFERROR(VLOOKUP(入力項目!$S$16,子育て関連マスタ!$I$26:$M$28,4,FALSE),0),
AND(P173&gt;=19,P173&lt;=20,入力項目!$S$16&lt;&gt;"高専"),IFERROR(VLOOKUP(入力項目!$S$17,子育て関連マスタ!$I$32:$M$37,4,FALSE),0),
AND(P173&gt;=21,P173&lt;=22,入力項目!$S$16="高専"),IFERROR(VLOOKUP(入力項目!$S$17,子育て関連マスタ!$I$32:$M$34,4,FALSE),0),
AND(P173&gt;=21,P173&lt;=22,入力項目!$S$16&lt;&gt;"高専"),IFERROR(VLOOKUP(入力項目!$S$17,子育て関連マスタ!$I$32:$M$34,4,FALSE),0),
P173&gt;=23,0
) +
IF($D173=4,
  IFERROR(_xlfn.IFS(
  P173&lt;=入力項目!$S$11,0,
  AND(P173=入力項目!$S$11),IFERROR(VLOOKUP(入力項目!$S$12,子育て関連マスタ!$I$4:$M$5,2,FALSE),0),
  AND(P173=4),IFERROR(VLOOKUP(入力項目!$S$13,子育て関連マスタ!$I$9:$M$12,2,FALSE),0),
  AND(P173=7),IFERROR(VLOOKUP(入力項目!$S$14,子育て関連マスタ!$I$16:$M$17,2,FALSE),0),
  AND(P173=13),IFERROR(VLOOKUP(入力項目!$S$15,子育て関連マスタ!$I$21:$M$22,2,FALSE),0),
  AND(P173=16),IFERROR(VLOOKUP(入力項目!$S$16,子育て関連マスタ!$I$26:$M$28,2,FALSE),0),
  AND(P173=19,入力項目!$S$16&lt;&gt;"高専"),IFERROR(VLOOKUP(入力項目!$S$17,子育て関連マスタ!$I$32:$M$37,2,FALSE),0),
  AND(P173=21,入力項目!$S$16="高専"),IFERROR(VLOOKUP(入力項目!$S$17,子育て関連マスタ!$I$32:$M$37,2,FALSE),0),
  P173&gt;=22,0
  ),0),0
) +
IF(AND(P173&gt;=1,P173&lt;=15),IF($D173=入力項目!$S$8,入力項目!$S$3,0),0) +
IF(AND(P173&gt;=1,P173&lt;=15),IF($D173=5,入力項目!$S$4,0),0) +
IF(AND(P173&gt;=1,P173&lt;=15),IF($D173=12,入力項目!$S$5,0),0) +
IF(AND(入力項目!$S$7=$A173,入力項目!$S$8=$D173),子育て関連マスタ!$C$14,0) +
IFERROR(IF(AND(YEAR(EDATE(DATE(入力項目!$S$7,入力項目!$S$8,1),1))=$A173,MONTH(EDATE(DATE(入力項目!$S$7,入力項目!$S$8,1),1))=$D173),子育て関連マスタ!$C$15,0),0) +
IF(AND(OR(P173=3,P173=5,P173=7),$D173=11),子育て関連マスタ!$C$17,0) +
IF(AND(P173=20,$D173=1),子育て関連マスタ!$C$18,0) +
IF(AND(P173=20,$D173=1),
IFERROR(_xlfn.IFS(
入力項目!$S$10="男",子育て関連マスタ!$C$18,
入力項目!$S$10="女",子育て関連マスタ!$C$19
),0),0
) +
IF(AND(P173&gt;=入力項目!$S$18,P173&lt;=入力項目!$S$19),入力項目!$S$20,0) +
IF(AND(P173&gt;=入力項目!$S$21,P173&lt;=入力項目!$S$22),入力項目!$S$23,0) +
IF(AND(P173&gt;=入力項目!$S$24,P173&lt;=入力項目!$S$25),入力項目!$S$26,0)
)</f>
        <v>-45000</v>
      </c>
      <c r="AE173">
        <f ca="1">-(
_xlfn.IFS(
Q173&lt;=入力項目!$S$11,0,
AND(Q173&gt;=入力項目!$S$11+1,Q173&lt;=3),IFERROR(VLOOKUP(入力項目!$S$12,子育て関連マスタ!$I$4:$M$5,4,FALSE),0),
AND(Q173&gt;=4,Q173&lt;=6),IFERROR(VLOOKUP(入力項目!$S$13,子育て関連マスタ!$I$9:$M$12,4,FALSE),0),
AND(Q173&gt;=7,Q173&lt;=12),IFERROR(VLOOKUP(入力項目!$S$14,子育て関連マスタ!$I$16:$M$17,4,FALSE),0),
AND(Q173&gt;=13,Q173&lt;=15),IFERROR(VLOOKUP(入力項目!$S$15,子育て関連マスタ!$I$21:$M$22,4,FALSE),0),
AND(Q173&gt;=16,Q173&lt;=18),IFERROR(VLOOKUP(入力項目!$S$16,子育て関連マスタ!$I$26:$M$28,4,FALSE),0),
AND(Q173&gt;=19,Q173&lt;=20,入力項目!$S$16="高専"),IFERROR(VLOOKUP(入力項目!$S$16,子育て関連マスタ!$I$26:$M$28,4,FALSE),0),
AND(Q173&gt;=19,Q173&lt;=20,入力項目!$S$16&lt;&gt;"高専"),IFERROR(VLOOKUP(入力項目!$S$17,子育て関連マスタ!$I$32:$M$37,4,FALSE),0),
AND(Q173&gt;=21,Q173&lt;=22,入力項目!$S$16="高専"),IFERROR(VLOOKUP(入力項目!$S$17,子育て関連マスタ!$I$32:$M$34,4,FALSE),0),
AND(Q173&gt;=21,Q173&lt;=22,入力項目!$S$16&lt;&gt;"高専"),IFERROR(VLOOKUP(入力項目!$S$17,子育て関連マスタ!$I$32:$M$34,4,FALSE),0),
Q173&gt;=23,0
) +
IF($D173=4,
  IFERROR(_xlfn.IFS(
  Q173&lt;=入力項目!$S$11,0,
  AND(Q173=入力項目!$S$11),IFERROR(VLOOKUP(入力項目!$S$12,子育て関連マスタ!$I$4:$M$5,2,FALSE),0),
  AND(Q173=4),IFERROR(VLOOKUP(入力項目!$S$13,子育て関連マスタ!$I$9:$M$12,2,FALSE),0),
  AND(Q173=7),IFERROR(VLOOKUP(入力項目!$S$14,子育て関連マスタ!$I$16:$M$17,2,FALSE),0),
  AND(Q173=13),IFERROR(VLOOKUP(入力項目!$S$15,子育て関連マスタ!$I$21:$M$22,2,FALSE),0),
  AND(Q173=16),IFERROR(VLOOKUP(入力項目!$S$16,子育て関連マスタ!$I$26:$M$28,2,FALSE),0),
  AND(Q173=19,入力項目!$S$16&lt;&gt;"高専"),IFERROR(VLOOKUP(入力項目!$S$17,子育て関連マスタ!$I$32:$M$37,2,FALSE),0),
  AND(Q173=21,入力項目!$S$16="高専"),IFERROR(VLOOKUP(入力項目!$S$17,子育て関連マスタ!$I$32:$M$37,2,FALSE),0),
  Q173&gt;=22,0
  ),0),0
) +
IF(AND(Q173&gt;=1,Q173&lt;=15),IF($D173=入力項目!$S$8,入力項目!$S$3,0),0) +
IF(AND(Q173&gt;=1,Q173&lt;=15),IF($D173=5,入力項目!$S$4,0),0) +
IF(AND(Q173&gt;=1,Q173&lt;=15),IF($D173=12,入力項目!$S$5,0),0) +
IF(AND(入力項目!$S$7=$A173,入力項目!$S$8=$D173),子育て関連マスタ!$C$14,0) +
IFERROR(IF(AND(YEAR(EDATE(DATE(入力項目!$S$7,入力項目!$S$8,1),1))=$A173,MONTH(EDATE(DATE(入力項目!$S$7,入力項目!$S$8,1),1))=$D173),子育て関連マスタ!$C$15,0),0) +
IF(AND(OR(Q173=3,Q173=5,Q173=7),$D173=11),子育て関連マスタ!$C$17,0) +
IF(AND(Q173=20,$D173=1),子育て関連マスタ!$C$18,0) +
IF(AND(Q173=20,$D173=1),
IFERROR(_xlfn.IFS(
入力項目!$S$10="男",子育て関連マスタ!$C$18,
入力項目!$S$10="女",子育て関連マスタ!$C$19
),0),0
) +
IF(AND(Q173&gt;=入力項目!$S$18,Q173&lt;=入力項目!$S$19),入力項目!$S$20,0) +
IF(AND(Q173&gt;=入力項目!$S$21,Q173&lt;=入力項目!$S$22),入力項目!$S$23,0) +
IF(AND(Q173&gt;=入力項目!$S$24,Q173&lt;=入力項目!$S$25),入力項目!$S$26,0)
)</f>
        <v>-45000</v>
      </c>
      <c r="AF173">
        <f ca="1">-(
_xlfn.IFS(
R173&lt;=入力項目!$S$11,0,
AND(R173&gt;=入力項目!$S$11+1,R173&lt;=3),IFERROR(VLOOKUP(入力項目!$S$12,子育て関連マスタ!$I$4:$M$5,4,FALSE),0),
AND(R173&gt;=4,R173&lt;=6),IFERROR(VLOOKUP(入力項目!$S$13,子育て関連マスタ!$I$9:$M$12,4,FALSE),0),
AND(R173&gt;=7,R173&lt;=12),IFERROR(VLOOKUP(入力項目!$S$14,子育て関連マスタ!$I$16:$M$17,4,FALSE),0),
AND(R173&gt;=13,R173&lt;=15),IFERROR(VLOOKUP(入力項目!$S$15,子育て関連マスタ!$I$21:$M$22,4,FALSE),0),
AND(R173&gt;=16,R173&lt;=18),IFERROR(VLOOKUP(入力項目!$S$16,子育て関連マスタ!$I$26:$M$28,4,FALSE),0),
AND(R173&gt;=19,R173&lt;=20,入力項目!$S$16="高専"),IFERROR(VLOOKUP(入力項目!$S$16,子育て関連マスタ!$I$26:$M$28,4,FALSE),0),
AND(R173&gt;=19,R173&lt;=20,入力項目!$S$16&lt;&gt;"高専"),IFERROR(VLOOKUP(入力項目!$S$17,子育て関連マスタ!$I$32:$M$37,4,FALSE),0),
AND(R173&gt;=21,R173&lt;=22,入力項目!$S$16="高専"),IFERROR(VLOOKUP(入力項目!$S$17,子育て関連マスタ!$I$32:$M$34,4,FALSE),0),
AND(R173&gt;=21,R173&lt;=22,入力項目!$S$16&lt;&gt;"高専"),IFERROR(VLOOKUP(入力項目!$S$17,子育て関連マスタ!$I$32:$M$34,4,FALSE),0),
R173&gt;=23,0
) +
IF($D173=4,
  IFERROR(_xlfn.IFS(
  R173&lt;=入力項目!$S$11,0,
  AND(R173=入力項目!$S$11),IFERROR(VLOOKUP(入力項目!$S$12,子育て関連マスタ!$I$4:$M$5,2,FALSE),0),
  AND(R173=4),IFERROR(VLOOKUP(入力項目!$S$13,子育て関連マスタ!$I$9:$M$12,2,FALSE),0),
  AND(R173=7),IFERROR(VLOOKUP(入力項目!$S$14,子育て関連マスタ!$I$16:$M$17,2,FALSE),0),
  AND(R173=13),IFERROR(VLOOKUP(入力項目!$S$15,子育て関連マスタ!$I$21:$M$22,2,FALSE),0),
  AND(R173=16),IFERROR(VLOOKUP(入力項目!$S$16,子育て関連マスタ!$I$26:$M$28,2,FALSE),0),
  AND(R173=19,入力項目!$S$16&lt;&gt;"高専"),IFERROR(VLOOKUP(入力項目!$S$17,子育て関連マスタ!$I$32:$M$37,2,FALSE),0),
  AND(R173=21,入力項目!$S$16="高専"),IFERROR(VLOOKUP(入力項目!$S$17,子育て関連マスタ!$I$32:$M$37,2,FALSE),0),
  R173&gt;=22,0
  ),0),0
) +
IF(AND(R173&gt;=1,R173&lt;=15),IF($D173=入力項目!$S$8,入力項目!$S$3,0),0) +
IF(AND(R173&gt;=1,R173&lt;=15),IF($D173=5,入力項目!$S$4,0),0) +
IF(AND(R173&gt;=1,R173&lt;=15),IF($D173=12,入力項目!$S$5,0),0) +
IF(AND(入力項目!$S$7=$A173,入力項目!$S$8=$D173),子育て関連マスタ!$C$14,0) +
IFERROR(IF(AND(YEAR(EDATE(DATE(入力項目!$S$7,入力項目!$S$8,1),1))=$A173,MONTH(EDATE(DATE(入力項目!$S$7,入力項目!$S$8,1),1))=$D173),子育て関連マスタ!$C$15,0),0) +
IF(AND(OR(R173=3,R173=5,R173=7),$D173=11),子育て関連マスタ!$C$17,0) +
IF(AND(R173=20,$D173=1),子育て関連マスタ!$C$18,0) +
IF(AND(R173=20,$D173=1),
IFERROR(_xlfn.IFS(
入力項目!$S$10="男",子育て関連マスタ!$C$18,
入力項目!$S$10="女",子育て関連マスタ!$C$19
),0),0
) +
IF(AND(R173&gt;=入力項目!$S$18,R173&lt;=入力項目!$S$19),入力項目!$S$20,0) +
IF(AND(R173&gt;=入力項目!$S$21,R173&lt;=入力項目!$S$22),入力項目!$S$23,0) +
IF(AND(R173&gt;=入力項目!$S$24,R173&lt;=入力項目!$S$25),入力項目!$S$26,0)
)</f>
        <v>0</v>
      </c>
      <c r="AG173">
        <f ca="1">-(
_xlfn.IFS(
S173&lt;=入力項目!$S$11,0,
AND(S173&gt;=入力項目!$S$11+1,S173&lt;=3),IFERROR(VLOOKUP(入力項目!$S$12,子育て関連マスタ!$I$4:$M$5,4,FALSE),0),
AND(S173&gt;=4,S173&lt;=6),IFERROR(VLOOKUP(入力項目!$S$13,子育て関連マスタ!$I$9:$M$12,4,FALSE),0),
AND(S173&gt;=7,S173&lt;=12),IFERROR(VLOOKUP(入力項目!$S$14,子育て関連マスタ!$I$16:$M$17,4,FALSE),0),
AND(S173&gt;=13,S173&lt;=15),IFERROR(VLOOKUP(入力項目!$S$15,子育て関連マスタ!$I$21:$M$22,4,FALSE),0),
AND(S173&gt;=16,S173&lt;=18),IFERROR(VLOOKUP(入力項目!$S$16,子育て関連マスタ!$I$26:$M$28,4,FALSE),0),
AND(S173&gt;=19,S173&lt;=20,入力項目!$S$16="高専"),IFERROR(VLOOKUP(入力項目!$S$16,子育て関連マスタ!$I$26:$M$28,4,FALSE),0),
AND(S173&gt;=19,S173&lt;=20,入力項目!$S$16&lt;&gt;"高専"),IFERROR(VLOOKUP(入力項目!$S$17,子育て関連マスタ!$I$32:$M$37,4,FALSE),0),
AND(S173&gt;=21,S173&lt;=22,入力項目!$S$16="高専"),IFERROR(VLOOKUP(入力項目!$S$17,子育て関連マスタ!$I$32:$M$34,4,FALSE),0),
AND(S173&gt;=21,S173&lt;=22,入力項目!$S$16&lt;&gt;"高専"),IFERROR(VLOOKUP(入力項目!$S$17,子育て関連マスタ!$I$32:$M$34,4,FALSE),0),
S173&gt;=23,0
) +
IF($D173=4,
  IFERROR(_xlfn.IFS(
  S173&lt;=入力項目!$S$11,0,
  AND(S173=入力項目!$S$11),IFERROR(VLOOKUP(入力項目!$S$12,子育て関連マスタ!$I$4:$M$5,2,FALSE),0),
  AND(S173=4),IFERROR(VLOOKUP(入力項目!$S$13,子育て関連マスタ!$I$9:$M$12,2,FALSE),0),
  AND(S173=7),IFERROR(VLOOKUP(入力項目!$S$14,子育て関連マスタ!$I$16:$M$17,2,FALSE),0),
  AND(S173=13),IFERROR(VLOOKUP(入力項目!$S$15,子育て関連マスタ!$I$21:$M$22,2,FALSE),0),
  AND(S173=16),IFERROR(VLOOKUP(入力項目!$S$16,子育て関連マスタ!$I$26:$M$28,2,FALSE),0),
  AND(S173=19,入力項目!$S$16&lt;&gt;"高専"),IFERROR(VLOOKUP(入力項目!$S$17,子育て関連マスタ!$I$32:$M$37,2,FALSE),0),
  AND(S173=21,入力項目!$S$16="高専"),IFERROR(VLOOKUP(入力項目!$S$17,子育て関連マスタ!$I$32:$M$37,2,FALSE),0),
  S173&gt;=22,0
  ),0),0
) +
IF(AND(S173&gt;=1,S173&lt;=15),IF($D173=入力項目!$S$8,入力項目!$S$3,0),0) +
IF(AND(S173&gt;=1,S173&lt;=15),IF($D173=5,入力項目!$S$4,0),0) +
IF(AND(S173&gt;=1,S173&lt;=15),IF($D173=12,入力項目!$S$5,0),0) +
IF(AND(入力項目!$S$7=$A173,入力項目!$S$8=$D173),子育て関連マスタ!$C$14,0) +
IFERROR(IF(AND(YEAR(EDATE(DATE(入力項目!$S$7,入力項目!$S$8,1),1))=$A173,MONTH(EDATE(DATE(入力項目!$S$7,入力項目!$S$8,1),1))=$D173),子育て関連マスタ!$C$15,0),0) +
IF(AND(OR(S173=3,S173=5,S173=7),$D173=11),子育て関連マスタ!$C$17,0) +
IF(AND(S173=20,$D173=1),子育て関連マスタ!$C$18,0) +
IF(AND(S173=20,$D173=1),
IFERROR(_xlfn.IFS(
入力項目!$S$10="男",子育て関連マスタ!$C$18,
入力項目!$S$10="女",子育て関連マスタ!$C$19
),0),0
) +
IF(AND(S173&gt;=入力項目!$S$18,S173&lt;=入力項目!$S$19),入力項目!$S$20,0) +
IF(AND(S173&gt;=入力項目!$S$21,S173&lt;=入力項目!$S$22),入力項目!$S$23,0) +
IF(AND(S173&gt;=入力項目!$S$24,S173&lt;=入力項目!$S$25),入力項目!$S$26,0)
)</f>
        <v>0</v>
      </c>
      <c r="AH173">
        <f ca="1">-(
_xlfn.IFS(
T173&lt;=入力項目!$S$11,0,
AND(T173&gt;=入力項目!$S$11+1,T173&lt;=3),IFERROR(VLOOKUP(入力項目!$S$12,子育て関連マスタ!$I$4:$M$5,4,FALSE),0),
AND(T173&gt;=4,T173&lt;=6),IFERROR(VLOOKUP(入力項目!$S$13,子育て関連マスタ!$I$9:$M$12,4,FALSE),0),
AND(T173&gt;=7,T173&lt;=12),IFERROR(VLOOKUP(入力項目!$S$14,子育て関連マスタ!$I$16:$M$17,4,FALSE),0),
AND(T173&gt;=13,T173&lt;=15),IFERROR(VLOOKUP(入力項目!$S$15,子育て関連マスタ!$I$21:$M$22,4,FALSE),0),
AND(T173&gt;=16,T173&lt;=18),IFERROR(VLOOKUP(入力項目!$S$16,子育て関連マスタ!$I$26:$M$28,4,FALSE),0),
AND(T173&gt;=19,T173&lt;=20,入力項目!$S$16="高専"),IFERROR(VLOOKUP(入力項目!$S$16,子育て関連マスタ!$I$26:$M$28,4,FALSE),0),
AND(T173&gt;=19,T173&lt;=20,入力項目!$S$16&lt;&gt;"高専"),IFERROR(VLOOKUP(入力項目!$S$17,子育て関連マスタ!$I$32:$M$37,4,FALSE),0),
AND(T173&gt;=21,T173&lt;=22,入力項目!$S$16="高専"),IFERROR(VLOOKUP(入力項目!$S$17,子育て関連マスタ!$I$32:$M$34,4,FALSE),0),
AND(T173&gt;=21,T173&lt;=22,入力項目!$S$16&lt;&gt;"高専"),IFERROR(VLOOKUP(入力項目!$S$17,子育て関連マスタ!$I$32:$M$34,4,FALSE),0),
T173&gt;=23,0
) +
IF($D173=4,
  IFERROR(_xlfn.IFS(
  T173&lt;=入力項目!$S$11,0,
  AND(T173=入力項目!$S$11),IFERROR(VLOOKUP(入力項目!$S$12,子育て関連マスタ!$I$4:$M$5,2,FALSE),0),
  AND(T173=4),IFERROR(VLOOKUP(入力項目!$S$13,子育て関連マスタ!$I$9:$M$12,2,FALSE),0),
  AND(T173=7),IFERROR(VLOOKUP(入力項目!$S$14,子育て関連マスタ!$I$16:$M$17,2,FALSE),0),
  AND(T173=13),IFERROR(VLOOKUP(入力項目!$S$15,子育て関連マスタ!$I$21:$M$22,2,FALSE),0),
  AND(T173=16),IFERROR(VLOOKUP(入力項目!$S$16,子育て関連マスタ!$I$26:$M$28,2,FALSE),0),
  AND(T173=19,入力項目!$S$16&lt;&gt;"高専"),IFERROR(VLOOKUP(入力項目!$S$17,子育て関連マスタ!$I$32:$M$37,2,FALSE),0),
  AND(T173=21,入力項目!$S$16="高専"),IFERROR(VLOOKUP(入力項目!$S$17,子育て関連マスタ!$I$32:$M$37,2,FALSE),0),
  T173&gt;=22,0
  ),0),0
) +
IF(AND(T173&gt;=1,T173&lt;=15),IF($D173=入力項目!$S$8,入力項目!$S$3,0),0) +
IF(AND(T173&gt;=1,T173&lt;=15),IF($D173=5,入力項目!$S$4,0),0) +
IF(AND(T173&gt;=1,T173&lt;=15),IF($D173=12,入力項目!$S$5,0),0) +
IF(AND(入力項目!$S$7=$A173,入力項目!$S$8=$D173),子育て関連マスタ!$C$14,0) +
IFERROR(IF(AND(YEAR(EDATE(DATE(入力項目!$S$7,入力項目!$S$8,1),1))=$A173,MONTH(EDATE(DATE(入力項目!$S$7,入力項目!$S$8,1),1))=$D173),子育て関連マスタ!$C$15,0),0) +
IF(AND(OR(T173=3,T173=5,T173=7),$D173=11),子育て関連マスタ!$C$17,0) +
IF(AND(T173=20,$D173=1),子育て関連マスタ!$C$18,0) +
IF(AND(T173=20,$D173=1),
IFERROR(_xlfn.IFS(
入力項目!$S$10="男",子育て関連マスタ!$C$18,
入力項目!$S$10="女",子育て関連マスタ!$C$19
),0),0
) +
IF(AND(T173&gt;=入力項目!$S$18,T173&lt;=入力項目!$S$19),入力項目!$S$20,0) +
IF(AND(T173&gt;=入力項目!$S$21,T173&lt;=入力項目!$S$22),入力項目!$S$23,0) +
IF(AND(T173&gt;=入力項目!$S$24,T173&lt;=入力項目!$S$25),入力項目!$S$26,0)
)</f>
        <v>0</v>
      </c>
      <c r="AI173">
        <f ca="1">-(
_xlfn.IFS(
U173&lt;=入力項目!$S$11,0,
AND(U173&gt;=入力項目!$S$11+1,U173&lt;=3),IFERROR(VLOOKUP(入力項目!$S$12,子育て関連マスタ!$I$4:$M$5,4,FALSE),0),
AND(U173&gt;=4,U173&lt;=6),IFERROR(VLOOKUP(入力項目!$S$13,子育て関連マスタ!$I$9:$M$12,4,FALSE),0),
AND(U173&gt;=7,U173&lt;=12),IFERROR(VLOOKUP(入力項目!$S$14,子育て関連マスタ!$I$16:$M$17,4,FALSE),0),
AND(U173&gt;=13,U173&lt;=15),IFERROR(VLOOKUP(入力項目!$S$15,子育て関連マスタ!$I$21:$M$22,4,FALSE),0),
AND(U173&gt;=16,U173&lt;=18),IFERROR(VLOOKUP(入力項目!$S$16,子育て関連マスタ!$I$26:$M$28,4,FALSE),0),
AND(U173&gt;=19,U173&lt;=20,入力項目!$S$16="高専"),IFERROR(VLOOKUP(入力項目!$S$16,子育て関連マスタ!$I$26:$M$28,4,FALSE),0),
AND(U173&gt;=19,U173&lt;=20,入力項目!$S$16&lt;&gt;"高専"),IFERROR(VLOOKUP(入力項目!$S$17,子育て関連マスタ!$I$32:$M$37,4,FALSE),0),
AND(U173&gt;=21,U173&lt;=22,入力項目!$S$16="高専"),IFERROR(VLOOKUP(入力項目!$S$17,子育て関連マスタ!$I$32:$M$34,4,FALSE),0),
AND(U173&gt;=21,U173&lt;=22,入力項目!$S$16&lt;&gt;"高専"),IFERROR(VLOOKUP(入力項目!$S$17,子育て関連マスタ!$I$32:$M$34,4,FALSE),0),
U173&gt;=23,0
) +
IF($D173=4,
  IFERROR(_xlfn.IFS(
  U173&lt;=入力項目!$S$11,0,
  AND(U173=入力項目!$S$11),IFERROR(VLOOKUP(入力項目!$S$12,子育て関連マスタ!$I$4:$M$5,2,FALSE),0),
  AND(U173=4),IFERROR(VLOOKUP(入力項目!$S$13,子育て関連マスタ!$I$9:$M$12,2,FALSE),0),
  AND(U173=7),IFERROR(VLOOKUP(入力項目!$S$14,子育て関連マスタ!$I$16:$M$17,2,FALSE),0),
  AND(U173=13),IFERROR(VLOOKUP(入力項目!$S$15,子育て関連マスタ!$I$21:$M$22,2,FALSE),0),
  AND(U173=16),IFERROR(VLOOKUP(入力項目!$S$16,子育て関連マスタ!$I$26:$M$28,2,FALSE),0),
  AND(U173=19,入力項目!$S$16&lt;&gt;"高専"),IFERROR(VLOOKUP(入力項目!$S$17,子育て関連マスタ!$I$32:$M$37,2,FALSE),0),
  AND(U173=21,入力項目!$S$16="高専"),IFERROR(VLOOKUP(入力項目!$S$17,子育て関連マスタ!$I$32:$M$37,2,FALSE),0),
  U173&gt;=22,0
  ),0),0
) +
IF(AND(U173&gt;=1,U173&lt;=15),IF($D173=入力項目!$S$8,入力項目!$S$3,0),0) +
IF(AND(U173&gt;=1,U173&lt;=15),IF($D173=5,入力項目!$S$4,0),0) +
IF(AND(U173&gt;=1,U173&lt;=15),IF($D173=12,入力項目!$S$5,0),0) +
IF(AND(入力項目!$S$7=$A173,入力項目!$S$8=$D173),子育て関連マスタ!$C$14,0) +
IFERROR(IF(AND(YEAR(EDATE(DATE(入力項目!$S$7,入力項目!$S$8,1),1))=$A173,MONTH(EDATE(DATE(入力項目!$S$7,入力項目!$S$8,1),1))=$D173),子育て関連マスタ!$C$15,0),0) +
IF(AND(OR(U173=3,U173=5,U173=7),$D173=11),子育て関連マスタ!$C$17,0) +
IF(AND(U173=20,$D173=1),子育て関連マスタ!$C$18,0) +
IF(AND(U173=20,$D173=1),
IFERROR(_xlfn.IFS(
入力項目!$S$10="男",子育て関連マスタ!$C$18,
入力項目!$S$10="女",子育て関連マスタ!$C$19
),0),0
) +
IF(AND(U173&gt;=入力項目!$S$18,U173&lt;=入力項目!$S$19),入力項目!$S$20,0) +
IF(AND(U173&gt;=入力項目!$S$21,U173&lt;=入力項目!$S$22),入力項目!$S$23,0) +
IF(AND(U173&gt;=入力項目!$S$24,U173&lt;=入力項目!$S$25),入力項目!$S$26,0)
)</f>
        <v>0</v>
      </c>
      <c r="AJ173" s="10">
        <f ca="1">-VLOOKUP($D173,月別収支!$A$2:$H$13,7,FALSE)</f>
        <v>-20000</v>
      </c>
    </row>
    <row r="174" spans="1:36" x14ac:dyDescent="0.4">
      <c r="A174">
        <f t="shared" ca="1" si="54"/>
        <v>2038</v>
      </c>
      <c r="B174">
        <f t="shared" ca="1" si="44"/>
        <v>2038</v>
      </c>
      <c r="C174">
        <f t="shared" ca="1" si="45"/>
        <v>14</v>
      </c>
      <c r="D174">
        <f t="shared" ca="1" si="55"/>
        <v>12</v>
      </c>
      <c r="E174" t="str">
        <f t="shared" ca="1" si="39"/>
        <v>2038年12月</v>
      </c>
      <c r="F174">
        <f ca="1">IF(OR(入力項目!$N$5&lt;$A174,AND(入力項目!$N$5=$A174,入力項目!$N$6&lt;$D174)),IF(F173=0,1,IF(G174=12,F173+1,F173)),0)</f>
        <v>14</v>
      </c>
      <c r="G174">
        <f ca="1">IF(OR(入力項目!$N$5&lt;$A174,AND(入力項目!$N$5=$A174,入力項目!$N$6&lt;$D174)),IF(G173=12,1,G173+1),0)</f>
        <v>2</v>
      </c>
      <c r="H174" t="str">
        <f t="shared" ca="1" si="40"/>
        <v>14_2</v>
      </c>
      <c r="I174">
        <f ca="1">IF(
  IFERROR(AND($C174&gt;0,MOD($C174,入力項目!$N$22)=0,$D174=入力項目!$N$23), FALSE),
  1,
  IF(
    AND(I173&gt;0,J173=12),
    IF(I173=入力項目!$N$28, 0, I173+1),
    I173
  )
)</f>
        <v>0</v>
      </c>
      <c r="J174">
        <f ca="1">IF($D174=入力項目!$N$23,1,IFERROR(J173+1,1))</f>
        <v>7</v>
      </c>
      <c r="K174" t="str">
        <f t="shared" ca="1" si="41"/>
        <v>0_7</v>
      </c>
      <c r="L174">
        <f ca="1">L173+IF(入力項目!$D$4=$D174,1,0)</f>
        <v>43</v>
      </c>
      <c r="M174" t="str">
        <f t="shared" ca="1" si="42"/>
        <v>43歳</v>
      </c>
      <c r="N174">
        <f t="shared" ca="1" si="46"/>
        <v>43</v>
      </c>
      <c r="O174" t="str">
        <f t="shared" ca="1" si="43"/>
        <v>43歳</v>
      </c>
      <c r="P174">
        <f t="shared" ca="1" si="47"/>
        <v>18</v>
      </c>
      <c r="Q174">
        <f t="shared" ca="1" si="48"/>
        <v>16</v>
      </c>
      <c r="R174">
        <f t="shared" ca="1" si="49"/>
        <v>2039</v>
      </c>
      <c r="S174">
        <f t="shared" ca="1" si="50"/>
        <v>2039</v>
      </c>
      <c r="T174">
        <f t="shared" ca="1" si="51"/>
        <v>2039</v>
      </c>
      <c r="U174">
        <f t="shared" ca="1" si="52"/>
        <v>2039</v>
      </c>
      <c r="V174" s="10">
        <f t="shared" ca="1" si="53"/>
        <v>18707535</v>
      </c>
      <c r="W174" s="10">
        <f ca="1">IF($L174&lt;その他マスタ!$B$1,VLOOKUP($D174,月別収支!$A$2:$H$13,2,FALSE),その他マスタ!$B$3)+IF(AND($L174=その他マスタ!$B$1,入力項目!$I$9="あり",$D174=入力項目!$D$4),その他マスタ!$B$2,0)</f>
        <v>1100000</v>
      </c>
      <c r="X174" s="10">
        <f ca="1">-IF(入力項目!$K$5=TRUE,
IF($F174+$G174&lt;3,VLOOKUP($D174,月別収支!$A$2:$H$13,8,FALSE),0)+IFERROR(VLOOKUP($H174,住宅ローン計算!C:P,13,FALSE),0)+IF($F174&gt;1,IF(OR($G174=3,$G174=6,$G174=9,$G174=12),ROUNDUP(入力項目!$N$18/4,0),0),0),
VLOOKUP($D174,月別収支!$A$2:$H$13,8,FALSE))</f>
        <v>-191500</v>
      </c>
      <c r="Y174" s="10">
        <f ca="1">-VLOOKUP($D174,月別収支!$A$2:$H$13,3,FALSE)</f>
        <v>-75000</v>
      </c>
      <c r="Z174" s="10">
        <f ca="1">-VLOOKUP($D174,月別収支!$A$2:$H$13,4,FALSE)</f>
        <v>-27000</v>
      </c>
      <c r="AA174" s="10">
        <f ca="1">-VLOOKUP($D174,月別収支!$A$2:$H$13,6,FALSE)</f>
        <v>-10000</v>
      </c>
      <c r="AB174" s="10">
        <f ca="1">-(
VLOOKUP($D174,月別収支!$A$2:$H$13,5,FALSE)+IF(AND(入力項目!$I$27&lt;=$A174,ISEVEN($A174-入力項目!$I$27),入力項目!$I$28=$D174),入力項目!$I$26,0)
+IF(入力項目!$K$26=TRUE,
IFERROR(VLOOKUP($K174,マイカーローン計算!C:P,13,FALSE),0),
IFERROR(
  IF(AND($C174&gt;0,MOD($C174,入力項目!$N$22)=0,$D174=入力項目!$N$23),入力項目!$N$24,0),
 0
)
)
)</f>
        <v>-20000</v>
      </c>
      <c r="AC174" s="10">
        <f ca="1">-IF($A174&lt;入力項目!$N$33,入力項目!$N$35,IF(AND($A174=入力項目!$N$33,$D174&lt;=入力項目!$N$34),入力項目!$N$35,0))</f>
        <v>0</v>
      </c>
      <c r="AD174">
        <f ca="1">-(
_xlfn.IFS(
P174&lt;=入力項目!$S$11,0,
AND(P174&gt;=入力項目!$S$11+1,P174&lt;=3),IFERROR(VLOOKUP(入力項目!$S$12,子育て関連マスタ!$I$4:$M$5,4,FALSE),0),
AND(P174&gt;=4,P174&lt;=6),IFERROR(VLOOKUP(入力項目!$S$13,子育て関連マスタ!$I$9:$M$12,4,FALSE),0),
AND(P174&gt;=7,P174&lt;=12),IFERROR(VLOOKUP(入力項目!$S$14,子育て関連マスタ!$I$16:$M$17,4,FALSE),0),
AND(P174&gt;=13,P174&lt;=15),IFERROR(VLOOKUP(入力項目!$S$15,子育て関連マスタ!$I$21:$M$22,4,FALSE),0),
AND(P174&gt;=16,P174&lt;=18),IFERROR(VLOOKUP(入力項目!$S$16,子育て関連マスタ!$I$26:$M$28,4,FALSE),0),
AND(P174&gt;=19,P174&lt;=20,入力項目!$S$16="高専"),IFERROR(VLOOKUP(入力項目!$S$16,子育て関連マスタ!$I$26:$M$28,4,FALSE),0),
AND(P174&gt;=19,P174&lt;=20,入力項目!$S$16&lt;&gt;"高専"),IFERROR(VLOOKUP(入力項目!$S$17,子育て関連マスタ!$I$32:$M$37,4,FALSE),0),
AND(P174&gt;=21,P174&lt;=22,入力項目!$S$16="高専"),IFERROR(VLOOKUP(入力項目!$S$17,子育て関連マスタ!$I$32:$M$34,4,FALSE),0),
AND(P174&gt;=21,P174&lt;=22,入力項目!$S$16&lt;&gt;"高専"),IFERROR(VLOOKUP(入力項目!$S$17,子育て関連マスタ!$I$32:$M$34,4,FALSE),0),
P174&gt;=23,0
) +
IF($D174=4,
  IFERROR(_xlfn.IFS(
  P174&lt;=入力項目!$S$11,0,
  AND(P174=入力項目!$S$11),IFERROR(VLOOKUP(入力項目!$S$12,子育て関連マスタ!$I$4:$M$5,2,FALSE),0),
  AND(P174=4),IFERROR(VLOOKUP(入力項目!$S$13,子育て関連マスタ!$I$9:$M$12,2,FALSE),0),
  AND(P174=7),IFERROR(VLOOKUP(入力項目!$S$14,子育て関連マスタ!$I$16:$M$17,2,FALSE),0),
  AND(P174=13),IFERROR(VLOOKUP(入力項目!$S$15,子育て関連マスタ!$I$21:$M$22,2,FALSE),0),
  AND(P174=16),IFERROR(VLOOKUP(入力項目!$S$16,子育て関連マスタ!$I$26:$M$28,2,FALSE),0),
  AND(P174=19,入力項目!$S$16&lt;&gt;"高専"),IFERROR(VLOOKUP(入力項目!$S$17,子育て関連マスタ!$I$32:$M$37,2,FALSE),0),
  AND(P174=21,入力項目!$S$16="高専"),IFERROR(VLOOKUP(入力項目!$S$17,子育て関連マスタ!$I$32:$M$37,2,FALSE),0),
  P174&gt;=22,0
  ),0),0
) +
IF(AND(P174&gt;=1,P174&lt;=15),IF($D174=入力項目!$S$8,入力項目!$S$3,0),0) +
IF(AND(P174&gt;=1,P174&lt;=15),IF($D174=5,入力項目!$S$4,0),0) +
IF(AND(P174&gt;=1,P174&lt;=15),IF($D174=12,入力項目!$S$5,0),0) +
IF(AND(入力項目!$S$7=$A174,入力項目!$S$8=$D174),子育て関連マスタ!$C$14,0) +
IFERROR(IF(AND(YEAR(EDATE(DATE(入力項目!$S$7,入力項目!$S$8,1),1))=$A174,MONTH(EDATE(DATE(入力項目!$S$7,入力項目!$S$8,1),1))=$D174),子育て関連マスタ!$C$15,0),0) +
IF(AND(OR(P174=3,P174=5,P174=7),$D174=11),子育て関連マスタ!$C$17,0) +
IF(AND(P174=20,$D174=1),子育て関連マスタ!$C$18,0) +
IF(AND(P174=20,$D174=1),
IFERROR(_xlfn.IFS(
入力項目!$S$10="男",子育て関連マスタ!$C$18,
入力項目!$S$10="女",子育て関連マスタ!$C$19
),0),0
) +
IF(AND(P174&gt;=入力項目!$S$18,P174&lt;=入力項目!$S$19),入力項目!$S$20,0) +
IF(AND(P174&gt;=入力項目!$S$21,P174&lt;=入力項目!$S$22),入力項目!$S$23,0) +
IF(AND(P174&gt;=入力項目!$S$24,P174&lt;=入力項目!$S$25),入力項目!$S$26,0)
)</f>
        <v>-45000</v>
      </c>
      <c r="AE174">
        <f ca="1">-(
_xlfn.IFS(
Q174&lt;=入力項目!$S$11,0,
AND(Q174&gt;=入力項目!$S$11+1,Q174&lt;=3),IFERROR(VLOOKUP(入力項目!$S$12,子育て関連マスタ!$I$4:$M$5,4,FALSE),0),
AND(Q174&gt;=4,Q174&lt;=6),IFERROR(VLOOKUP(入力項目!$S$13,子育て関連マスタ!$I$9:$M$12,4,FALSE),0),
AND(Q174&gt;=7,Q174&lt;=12),IFERROR(VLOOKUP(入力項目!$S$14,子育て関連マスタ!$I$16:$M$17,4,FALSE),0),
AND(Q174&gt;=13,Q174&lt;=15),IFERROR(VLOOKUP(入力項目!$S$15,子育て関連マスタ!$I$21:$M$22,4,FALSE),0),
AND(Q174&gt;=16,Q174&lt;=18),IFERROR(VLOOKUP(入力項目!$S$16,子育て関連マスタ!$I$26:$M$28,4,FALSE),0),
AND(Q174&gt;=19,Q174&lt;=20,入力項目!$S$16="高専"),IFERROR(VLOOKUP(入力項目!$S$16,子育て関連マスタ!$I$26:$M$28,4,FALSE),0),
AND(Q174&gt;=19,Q174&lt;=20,入力項目!$S$16&lt;&gt;"高専"),IFERROR(VLOOKUP(入力項目!$S$17,子育て関連マスタ!$I$32:$M$37,4,FALSE),0),
AND(Q174&gt;=21,Q174&lt;=22,入力項目!$S$16="高専"),IFERROR(VLOOKUP(入力項目!$S$17,子育て関連マスタ!$I$32:$M$34,4,FALSE),0),
AND(Q174&gt;=21,Q174&lt;=22,入力項目!$S$16&lt;&gt;"高専"),IFERROR(VLOOKUP(入力項目!$S$17,子育て関連マスタ!$I$32:$M$34,4,FALSE),0),
Q174&gt;=23,0
) +
IF($D174=4,
  IFERROR(_xlfn.IFS(
  Q174&lt;=入力項目!$S$11,0,
  AND(Q174=入力項目!$S$11),IFERROR(VLOOKUP(入力項目!$S$12,子育て関連マスタ!$I$4:$M$5,2,FALSE),0),
  AND(Q174=4),IFERROR(VLOOKUP(入力項目!$S$13,子育て関連マスタ!$I$9:$M$12,2,FALSE),0),
  AND(Q174=7),IFERROR(VLOOKUP(入力項目!$S$14,子育て関連マスタ!$I$16:$M$17,2,FALSE),0),
  AND(Q174=13),IFERROR(VLOOKUP(入力項目!$S$15,子育て関連マスタ!$I$21:$M$22,2,FALSE),0),
  AND(Q174=16),IFERROR(VLOOKUP(入力項目!$S$16,子育て関連マスタ!$I$26:$M$28,2,FALSE),0),
  AND(Q174=19,入力項目!$S$16&lt;&gt;"高専"),IFERROR(VLOOKUP(入力項目!$S$17,子育て関連マスタ!$I$32:$M$37,2,FALSE),0),
  AND(Q174=21,入力項目!$S$16="高専"),IFERROR(VLOOKUP(入力項目!$S$17,子育て関連マスタ!$I$32:$M$37,2,FALSE),0),
  Q174&gt;=22,0
  ),0),0
) +
IF(AND(Q174&gt;=1,Q174&lt;=15),IF($D174=入力項目!$S$8,入力項目!$S$3,0),0) +
IF(AND(Q174&gt;=1,Q174&lt;=15),IF($D174=5,入力項目!$S$4,0),0) +
IF(AND(Q174&gt;=1,Q174&lt;=15),IF($D174=12,入力項目!$S$5,0),0) +
IF(AND(入力項目!$S$7=$A174,入力項目!$S$8=$D174),子育て関連マスタ!$C$14,0) +
IFERROR(IF(AND(YEAR(EDATE(DATE(入力項目!$S$7,入力項目!$S$8,1),1))=$A174,MONTH(EDATE(DATE(入力項目!$S$7,入力項目!$S$8,1),1))=$D174),子育て関連マスタ!$C$15,0),0) +
IF(AND(OR(Q174=3,Q174=5,Q174=7),$D174=11),子育て関連マスタ!$C$17,0) +
IF(AND(Q174=20,$D174=1),子育て関連マスタ!$C$18,0) +
IF(AND(Q174=20,$D174=1),
IFERROR(_xlfn.IFS(
入力項目!$S$10="男",子育て関連マスタ!$C$18,
入力項目!$S$10="女",子育て関連マスタ!$C$19
),0),0
) +
IF(AND(Q174&gt;=入力項目!$S$18,Q174&lt;=入力項目!$S$19),入力項目!$S$20,0) +
IF(AND(Q174&gt;=入力項目!$S$21,Q174&lt;=入力項目!$S$22),入力項目!$S$23,0) +
IF(AND(Q174&gt;=入力項目!$S$24,Q174&lt;=入力項目!$S$25),入力項目!$S$26,0)
)</f>
        <v>-45000</v>
      </c>
      <c r="AF174">
        <f ca="1">-(
_xlfn.IFS(
R174&lt;=入力項目!$S$11,0,
AND(R174&gt;=入力項目!$S$11+1,R174&lt;=3),IFERROR(VLOOKUP(入力項目!$S$12,子育て関連マスタ!$I$4:$M$5,4,FALSE),0),
AND(R174&gt;=4,R174&lt;=6),IFERROR(VLOOKUP(入力項目!$S$13,子育て関連マスタ!$I$9:$M$12,4,FALSE),0),
AND(R174&gt;=7,R174&lt;=12),IFERROR(VLOOKUP(入力項目!$S$14,子育て関連マスタ!$I$16:$M$17,4,FALSE),0),
AND(R174&gt;=13,R174&lt;=15),IFERROR(VLOOKUP(入力項目!$S$15,子育て関連マスタ!$I$21:$M$22,4,FALSE),0),
AND(R174&gt;=16,R174&lt;=18),IFERROR(VLOOKUP(入力項目!$S$16,子育て関連マスタ!$I$26:$M$28,4,FALSE),0),
AND(R174&gt;=19,R174&lt;=20,入力項目!$S$16="高専"),IFERROR(VLOOKUP(入力項目!$S$16,子育て関連マスタ!$I$26:$M$28,4,FALSE),0),
AND(R174&gt;=19,R174&lt;=20,入力項目!$S$16&lt;&gt;"高専"),IFERROR(VLOOKUP(入力項目!$S$17,子育て関連マスタ!$I$32:$M$37,4,FALSE),0),
AND(R174&gt;=21,R174&lt;=22,入力項目!$S$16="高専"),IFERROR(VLOOKUP(入力項目!$S$17,子育て関連マスタ!$I$32:$M$34,4,FALSE),0),
AND(R174&gt;=21,R174&lt;=22,入力項目!$S$16&lt;&gt;"高専"),IFERROR(VLOOKUP(入力項目!$S$17,子育て関連マスタ!$I$32:$M$34,4,FALSE),0),
R174&gt;=23,0
) +
IF($D174=4,
  IFERROR(_xlfn.IFS(
  R174&lt;=入力項目!$S$11,0,
  AND(R174=入力項目!$S$11),IFERROR(VLOOKUP(入力項目!$S$12,子育て関連マスタ!$I$4:$M$5,2,FALSE),0),
  AND(R174=4),IFERROR(VLOOKUP(入力項目!$S$13,子育て関連マスタ!$I$9:$M$12,2,FALSE),0),
  AND(R174=7),IFERROR(VLOOKUP(入力項目!$S$14,子育て関連マスタ!$I$16:$M$17,2,FALSE),0),
  AND(R174=13),IFERROR(VLOOKUP(入力項目!$S$15,子育て関連マスタ!$I$21:$M$22,2,FALSE),0),
  AND(R174=16),IFERROR(VLOOKUP(入力項目!$S$16,子育て関連マスタ!$I$26:$M$28,2,FALSE),0),
  AND(R174=19,入力項目!$S$16&lt;&gt;"高専"),IFERROR(VLOOKUP(入力項目!$S$17,子育て関連マスタ!$I$32:$M$37,2,FALSE),0),
  AND(R174=21,入力項目!$S$16="高専"),IFERROR(VLOOKUP(入力項目!$S$17,子育て関連マスタ!$I$32:$M$37,2,FALSE),0),
  R174&gt;=22,0
  ),0),0
) +
IF(AND(R174&gt;=1,R174&lt;=15),IF($D174=入力項目!$S$8,入力項目!$S$3,0),0) +
IF(AND(R174&gt;=1,R174&lt;=15),IF($D174=5,入力項目!$S$4,0),0) +
IF(AND(R174&gt;=1,R174&lt;=15),IF($D174=12,入力項目!$S$5,0),0) +
IF(AND(入力項目!$S$7=$A174,入力項目!$S$8=$D174),子育て関連マスタ!$C$14,0) +
IFERROR(IF(AND(YEAR(EDATE(DATE(入力項目!$S$7,入力項目!$S$8,1),1))=$A174,MONTH(EDATE(DATE(入力項目!$S$7,入力項目!$S$8,1),1))=$D174),子育て関連マスタ!$C$15,0),0) +
IF(AND(OR(R174=3,R174=5,R174=7),$D174=11),子育て関連マスタ!$C$17,0) +
IF(AND(R174=20,$D174=1),子育て関連マスタ!$C$18,0) +
IF(AND(R174=20,$D174=1),
IFERROR(_xlfn.IFS(
入力項目!$S$10="男",子育て関連マスタ!$C$18,
入力項目!$S$10="女",子育て関連マスタ!$C$19
),0),0
) +
IF(AND(R174&gt;=入力項目!$S$18,R174&lt;=入力項目!$S$19),入力項目!$S$20,0) +
IF(AND(R174&gt;=入力項目!$S$21,R174&lt;=入力項目!$S$22),入力項目!$S$23,0) +
IF(AND(R174&gt;=入力項目!$S$24,R174&lt;=入力項目!$S$25),入力項目!$S$26,0)
)</f>
        <v>0</v>
      </c>
      <c r="AG174">
        <f ca="1">-(
_xlfn.IFS(
S174&lt;=入力項目!$S$11,0,
AND(S174&gt;=入力項目!$S$11+1,S174&lt;=3),IFERROR(VLOOKUP(入力項目!$S$12,子育て関連マスタ!$I$4:$M$5,4,FALSE),0),
AND(S174&gt;=4,S174&lt;=6),IFERROR(VLOOKUP(入力項目!$S$13,子育て関連マスタ!$I$9:$M$12,4,FALSE),0),
AND(S174&gt;=7,S174&lt;=12),IFERROR(VLOOKUP(入力項目!$S$14,子育て関連マスタ!$I$16:$M$17,4,FALSE),0),
AND(S174&gt;=13,S174&lt;=15),IFERROR(VLOOKUP(入力項目!$S$15,子育て関連マスタ!$I$21:$M$22,4,FALSE),0),
AND(S174&gt;=16,S174&lt;=18),IFERROR(VLOOKUP(入力項目!$S$16,子育て関連マスタ!$I$26:$M$28,4,FALSE),0),
AND(S174&gt;=19,S174&lt;=20,入力項目!$S$16="高専"),IFERROR(VLOOKUP(入力項目!$S$16,子育て関連マスタ!$I$26:$M$28,4,FALSE),0),
AND(S174&gt;=19,S174&lt;=20,入力項目!$S$16&lt;&gt;"高専"),IFERROR(VLOOKUP(入力項目!$S$17,子育て関連マスタ!$I$32:$M$37,4,FALSE),0),
AND(S174&gt;=21,S174&lt;=22,入力項目!$S$16="高専"),IFERROR(VLOOKUP(入力項目!$S$17,子育て関連マスタ!$I$32:$M$34,4,FALSE),0),
AND(S174&gt;=21,S174&lt;=22,入力項目!$S$16&lt;&gt;"高専"),IFERROR(VLOOKUP(入力項目!$S$17,子育て関連マスタ!$I$32:$M$34,4,FALSE),0),
S174&gt;=23,0
) +
IF($D174=4,
  IFERROR(_xlfn.IFS(
  S174&lt;=入力項目!$S$11,0,
  AND(S174=入力項目!$S$11),IFERROR(VLOOKUP(入力項目!$S$12,子育て関連マスタ!$I$4:$M$5,2,FALSE),0),
  AND(S174=4),IFERROR(VLOOKUP(入力項目!$S$13,子育て関連マスタ!$I$9:$M$12,2,FALSE),0),
  AND(S174=7),IFERROR(VLOOKUP(入力項目!$S$14,子育て関連マスタ!$I$16:$M$17,2,FALSE),0),
  AND(S174=13),IFERROR(VLOOKUP(入力項目!$S$15,子育て関連マスタ!$I$21:$M$22,2,FALSE),0),
  AND(S174=16),IFERROR(VLOOKUP(入力項目!$S$16,子育て関連マスタ!$I$26:$M$28,2,FALSE),0),
  AND(S174=19,入力項目!$S$16&lt;&gt;"高専"),IFERROR(VLOOKUP(入力項目!$S$17,子育て関連マスタ!$I$32:$M$37,2,FALSE),0),
  AND(S174=21,入力項目!$S$16="高専"),IFERROR(VLOOKUP(入力項目!$S$17,子育て関連マスタ!$I$32:$M$37,2,FALSE),0),
  S174&gt;=22,0
  ),0),0
) +
IF(AND(S174&gt;=1,S174&lt;=15),IF($D174=入力項目!$S$8,入力項目!$S$3,0),0) +
IF(AND(S174&gt;=1,S174&lt;=15),IF($D174=5,入力項目!$S$4,0),0) +
IF(AND(S174&gt;=1,S174&lt;=15),IF($D174=12,入力項目!$S$5,0),0) +
IF(AND(入力項目!$S$7=$A174,入力項目!$S$8=$D174),子育て関連マスタ!$C$14,0) +
IFERROR(IF(AND(YEAR(EDATE(DATE(入力項目!$S$7,入力項目!$S$8,1),1))=$A174,MONTH(EDATE(DATE(入力項目!$S$7,入力項目!$S$8,1),1))=$D174),子育て関連マスタ!$C$15,0),0) +
IF(AND(OR(S174=3,S174=5,S174=7),$D174=11),子育て関連マスタ!$C$17,0) +
IF(AND(S174=20,$D174=1),子育て関連マスタ!$C$18,0) +
IF(AND(S174=20,$D174=1),
IFERROR(_xlfn.IFS(
入力項目!$S$10="男",子育て関連マスタ!$C$18,
入力項目!$S$10="女",子育て関連マスタ!$C$19
),0),0
) +
IF(AND(S174&gt;=入力項目!$S$18,S174&lt;=入力項目!$S$19),入力項目!$S$20,0) +
IF(AND(S174&gt;=入力項目!$S$21,S174&lt;=入力項目!$S$22),入力項目!$S$23,0) +
IF(AND(S174&gt;=入力項目!$S$24,S174&lt;=入力項目!$S$25),入力項目!$S$26,0)
)</f>
        <v>0</v>
      </c>
      <c r="AH174">
        <f ca="1">-(
_xlfn.IFS(
T174&lt;=入力項目!$S$11,0,
AND(T174&gt;=入力項目!$S$11+1,T174&lt;=3),IFERROR(VLOOKUP(入力項目!$S$12,子育て関連マスタ!$I$4:$M$5,4,FALSE),0),
AND(T174&gt;=4,T174&lt;=6),IFERROR(VLOOKUP(入力項目!$S$13,子育て関連マスタ!$I$9:$M$12,4,FALSE),0),
AND(T174&gt;=7,T174&lt;=12),IFERROR(VLOOKUP(入力項目!$S$14,子育て関連マスタ!$I$16:$M$17,4,FALSE),0),
AND(T174&gt;=13,T174&lt;=15),IFERROR(VLOOKUP(入力項目!$S$15,子育て関連マスタ!$I$21:$M$22,4,FALSE),0),
AND(T174&gt;=16,T174&lt;=18),IFERROR(VLOOKUP(入力項目!$S$16,子育て関連マスタ!$I$26:$M$28,4,FALSE),0),
AND(T174&gt;=19,T174&lt;=20,入力項目!$S$16="高専"),IFERROR(VLOOKUP(入力項目!$S$16,子育て関連マスタ!$I$26:$M$28,4,FALSE),0),
AND(T174&gt;=19,T174&lt;=20,入力項目!$S$16&lt;&gt;"高専"),IFERROR(VLOOKUP(入力項目!$S$17,子育て関連マスタ!$I$32:$M$37,4,FALSE),0),
AND(T174&gt;=21,T174&lt;=22,入力項目!$S$16="高専"),IFERROR(VLOOKUP(入力項目!$S$17,子育て関連マスタ!$I$32:$M$34,4,FALSE),0),
AND(T174&gt;=21,T174&lt;=22,入力項目!$S$16&lt;&gt;"高専"),IFERROR(VLOOKUP(入力項目!$S$17,子育て関連マスタ!$I$32:$M$34,4,FALSE),0),
T174&gt;=23,0
) +
IF($D174=4,
  IFERROR(_xlfn.IFS(
  T174&lt;=入力項目!$S$11,0,
  AND(T174=入力項目!$S$11),IFERROR(VLOOKUP(入力項目!$S$12,子育て関連マスタ!$I$4:$M$5,2,FALSE),0),
  AND(T174=4),IFERROR(VLOOKUP(入力項目!$S$13,子育て関連マスタ!$I$9:$M$12,2,FALSE),0),
  AND(T174=7),IFERROR(VLOOKUP(入力項目!$S$14,子育て関連マスタ!$I$16:$M$17,2,FALSE),0),
  AND(T174=13),IFERROR(VLOOKUP(入力項目!$S$15,子育て関連マスタ!$I$21:$M$22,2,FALSE),0),
  AND(T174=16),IFERROR(VLOOKUP(入力項目!$S$16,子育て関連マスタ!$I$26:$M$28,2,FALSE),0),
  AND(T174=19,入力項目!$S$16&lt;&gt;"高専"),IFERROR(VLOOKUP(入力項目!$S$17,子育て関連マスタ!$I$32:$M$37,2,FALSE),0),
  AND(T174=21,入力項目!$S$16="高専"),IFERROR(VLOOKUP(入力項目!$S$17,子育て関連マスタ!$I$32:$M$37,2,FALSE),0),
  T174&gt;=22,0
  ),0),0
) +
IF(AND(T174&gt;=1,T174&lt;=15),IF($D174=入力項目!$S$8,入力項目!$S$3,0),0) +
IF(AND(T174&gt;=1,T174&lt;=15),IF($D174=5,入力項目!$S$4,0),0) +
IF(AND(T174&gt;=1,T174&lt;=15),IF($D174=12,入力項目!$S$5,0),0) +
IF(AND(入力項目!$S$7=$A174,入力項目!$S$8=$D174),子育て関連マスタ!$C$14,0) +
IFERROR(IF(AND(YEAR(EDATE(DATE(入力項目!$S$7,入力項目!$S$8,1),1))=$A174,MONTH(EDATE(DATE(入力項目!$S$7,入力項目!$S$8,1),1))=$D174),子育て関連マスタ!$C$15,0),0) +
IF(AND(OR(T174=3,T174=5,T174=7),$D174=11),子育て関連マスタ!$C$17,0) +
IF(AND(T174=20,$D174=1),子育て関連マスタ!$C$18,0) +
IF(AND(T174=20,$D174=1),
IFERROR(_xlfn.IFS(
入力項目!$S$10="男",子育て関連マスタ!$C$18,
入力項目!$S$10="女",子育て関連マスタ!$C$19
),0),0
) +
IF(AND(T174&gt;=入力項目!$S$18,T174&lt;=入力項目!$S$19),入力項目!$S$20,0) +
IF(AND(T174&gt;=入力項目!$S$21,T174&lt;=入力項目!$S$22),入力項目!$S$23,0) +
IF(AND(T174&gt;=入力項目!$S$24,T174&lt;=入力項目!$S$25),入力項目!$S$26,0)
)</f>
        <v>0</v>
      </c>
      <c r="AI174">
        <f ca="1">-(
_xlfn.IFS(
U174&lt;=入力項目!$S$11,0,
AND(U174&gt;=入力項目!$S$11+1,U174&lt;=3),IFERROR(VLOOKUP(入力項目!$S$12,子育て関連マスタ!$I$4:$M$5,4,FALSE),0),
AND(U174&gt;=4,U174&lt;=6),IFERROR(VLOOKUP(入力項目!$S$13,子育て関連マスタ!$I$9:$M$12,4,FALSE),0),
AND(U174&gt;=7,U174&lt;=12),IFERROR(VLOOKUP(入力項目!$S$14,子育て関連マスタ!$I$16:$M$17,4,FALSE),0),
AND(U174&gt;=13,U174&lt;=15),IFERROR(VLOOKUP(入力項目!$S$15,子育て関連マスタ!$I$21:$M$22,4,FALSE),0),
AND(U174&gt;=16,U174&lt;=18),IFERROR(VLOOKUP(入力項目!$S$16,子育て関連マスタ!$I$26:$M$28,4,FALSE),0),
AND(U174&gt;=19,U174&lt;=20,入力項目!$S$16="高専"),IFERROR(VLOOKUP(入力項目!$S$16,子育て関連マスタ!$I$26:$M$28,4,FALSE),0),
AND(U174&gt;=19,U174&lt;=20,入力項目!$S$16&lt;&gt;"高専"),IFERROR(VLOOKUP(入力項目!$S$17,子育て関連マスタ!$I$32:$M$37,4,FALSE),0),
AND(U174&gt;=21,U174&lt;=22,入力項目!$S$16="高専"),IFERROR(VLOOKUP(入力項目!$S$17,子育て関連マスタ!$I$32:$M$34,4,FALSE),0),
AND(U174&gt;=21,U174&lt;=22,入力項目!$S$16&lt;&gt;"高専"),IFERROR(VLOOKUP(入力項目!$S$17,子育て関連マスタ!$I$32:$M$34,4,FALSE),0),
U174&gt;=23,0
) +
IF($D174=4,
  IFERROR(_xlfn.IFS(
  U174&lt;=入力項目!$S$11,0,
  AND(U174=入力項目!$S$11),IFERROR(VLOOKUP(入力項目!$S$12,子育て関連マスタ!$I$4:$M$5,2,FALSE),0),
  AND(U174=4),IFERROR(VLOOKUP(入力項目!$S$13,子育て関連マスタ!$I$9:$M$12,2,FALSE),0),
  AND(U174=7),IFERROR(VLOOKUP(入力項目!$S$14,子育て関連マスタ!$I$16:$M$17,2,FALSE),0),
  AND(U174=13),IFERROR(VLOOKUP(入力項目!$S$15,子育て関連マスタ!$I$21:$M$22,2,FALSE),0),
  AND(U174=16),IFERROR(VLOOKUP(入力項目!$S$16,子育て関連マスタ!$I$26:$M$28,2,FALSE),0),
  AND(U174=19,入力項目!$S$16&lt;&gt;"高専"),IFERROR(VLOOKUP(入力項目!$S$17,子育て関連マスタ!$I$32:$M$37,2,FALSE),0),
  AND(U174=21,入力項目!$S$16="高専"),IFERROR(VLOOKUP(入力項目!$S$17,子育て関連マスタ!$I$32:$M$37,2,FALSE),0),
  U174&gt;=22,0
  ),0),0
) +
IF(AND(U174&gt;=1,U174&lt;=15),IF($D174=入力項目!$S$8,入力項目!$S$3,0),0) +
IF(AND(U174&gt;=1,U174&lt;=15),IF($D174=5,入力項目!$S$4,0),0) +
IF(AND(U174&gt;=1,U174&lt;=15),IF($D174=12,入力項目!$S$5,0),0) +
IF(AND(入力項目!$S$7=$A174,入力項目!$S$8=$D174),子育て関連マスタ!$C$14,0) +
IFERROR(IF(AND(YEAR(EDATE(DATE(入力項目!$S$7,入力項目!$S$8,1),1))=$A174,MONTH(EDATE(DATE(入力項目!$S$7,入力項目!$S$8,1),1))=$D174),子育て関連マスタ!$C$15,0),0) +
IF(AND(OR(U174=3,U174=5,U174=7),$D174=11),子育て関連マスタ!$C$17,0) +
IF(AND(U174=20,$D174=1),子育て関連マスタ!$C$18,0) +
IF(AND(U174=20,$D174=1),
IFERROR(_xlfn.IFS(
入力項目!$S$10="男",子育て関連マスタ!$C$18,
入力項目!$S$10="女",子育て関連マスタ!$C$19
),0),0
) +
IF(AND(U174&gt;=入力項目!$S$18,U174&lt;=入力項目!$S$19),入力項目!$S$20,0) +
IF(AND(U174&gt;=入力項目!$S$21,U174&lt;=入力項目!$S$22),入力項目!$S$23,0) +
IF(AND(U174&gt;=入力項目!$S$24,U174&lt;=入力項目!$S$25),入力項目!$S$26,0)
)</f>
        <v>0</v>
      </c>
      <c r="AJ174" s="10">
        <f ca="1">-VLOOKUP($D174,月別収支!$A$2:$H$13,7,FALSE)</f>
        <v>-20000</v>
      </c>
    </row>
    <row r="175" spans="1:36" x14ac:dyDescent="0.4">
      <c r="A175">
        <f t="shared" ca="1" si="54"/>
        <v>2039</v>
      </c>
      <c r="B175">
        <f t="shared" ca="1" si="44"/>
        <v>2038</v>
      </c>
      <c r="C175">
        <f t="shared" ca="1" si="45"/>
        <v>15</v>
      </c>
      <c r="D175">
        <f t="shared" ca="1" si="55"/>
        <v>1</v>
      </c>
      <c r="E175" t="str">
        <f t="shared" ca="1" si="39"/>
        <v>2039年1月</v>
      </c>
      <c r="F175">
        <f ca="1">IF(OR(入力項目!$N$5&lt;$A175,AND(入力項目!$N$5=$A175,入力項目!$N$6&lt;$D175)),IF(F174=0,1,IF(G175=12,F174+1,F174)),0)</f>
        <v>14</v>
      </c>
      <c r="G175">
        <f ca="1">IF(OR(入力項目!$N$5&lt;$A175,AND(入力項目!$N$5=$A175,入力項目!$N$6&lt;$D175)),IF(G174=12,1,G174+1),0)</f>
        <v>3</v>
      </c>
      <c r="H175" t="str">
        <f t="shared" ca="1" si="40"/>
        <v>14_3</v>
      </c>
      <c r="I175">
        <f ca="1">IF(
  IFERROR(AND($C175&gt;0,MOD($C175,入力項目!$N$22)=0,$D175=入力項目!$N$23), FALSE),
  1,
  IF(
    AND(I174&gt;0,J174=12),
    IF(I174=入力項目!$N$28, 0, I174+1),
    I174
  )
)</f>
        <v>0</v>
      </c>
      <c r="J175">
        <f ca="1">IF($D175=入力項目!$N$23,1,IFERROR(J174+1,1))</f>
        <v>8</v>
      </c>
      <c r="K175" t="str">
        <f t="shared" ca="1" si="41"/>
        <v>0_8</v>
      </c>
      <c r="L175">
        <f ca="1">L174+IF(入力項目!$D$4=$D175,1,0)</f>
        <v>43</v>
      </c>
      <c r="M175" t="str">
        <f t="shared" ca="1" si="42"/>
        <v>43歳</v>
      </c>
      <c r="N175">
        <f t="shared" ca="1" si="46"/>
        <v>44</v>
      </c>
      <c r="O175" t="str">
        <f t="shared" ca="1" si="43"/>
        <v>44歳</v>
      </c>
      <c r="P175">
        <f t="shared" ca="1" si="47"/>
        <v>18</v>
      </c>
      <c r="Q175">
        <f t="shared" ca="1" si="48"/>
        <v>16</v>
      </c>
      <c r="R175">
        <f t="shared" ca="1" si="49"/>
        <v>2039</v>
      </c>
      <c r="S175">
        <f t="shared" ca="1" si="50"/>
        <v>2039</v>
      </c>
      <c r="T175">
        <f t="shared" ca="1" si="51"/>
        <v>2039</v>
      </c>
      <c r="U175">
        <f t="shared" ca="1" si="52"/>
        <v>2039</v>
      </c>
      <c r="V175" s="10">
        <f t="shared" ca="1" si="53"/>
        <v>18674445</v>
      </c>
      <c r="W175" s="10">
        <f ca="1">IF($L175&lt;その他マスタ!$B$1,VLOOKUP($D175,月別収支!$A$2:$H$13,2,FALSE),その他マスタ!$B$3)+IF(AND($L175=その他マスタ!$B$1,入力項目!$I$9="あり",$D175=入力項目!$D$4),その他マスタ!$B$2,0)</f>
        <v>300000</v>
      </c>
      <c r="X175" s="10">
        <f ca="1">-IF(入力項目!$K$5=TRUE,
IF($F175+$G175&lt;3,VLOOKUP($D175,月別収支!$A$2:$H$13,8,FALSE),0)+IFERROR(VLOOKUP($H175,住宅ローン計算!C:P,13,FALSE),0)+IF($F175&gt;1,IF(OR($G175=3,$G175=6,$G175=9,$G175=12),ROUNDUP(入力項目!$N$18/4,0),0),0),
VLOOKUP($D175,月別収支!$A$2:$H$13,8,FALSE))</f>
        <v>-91090</v>
      </c>
      <c r="Y175" s="10">
        <f ca="1">-VLOOKUP($D175,月別収支!$A$2:$H$13,3,FALSE)</f>
        <v>-75000</v>
      </c>
      <c r="Z175" s="10">
        <f ca="1">-VLOOKUP($D175,月別収支!$A$2:$H$13,4,FALSE)</f>
        <v>-27000</v>
      </c>
      <c r="AA175" s="10">
        <f ca="1">-VLOOKUP($D175,月別収支!$A$2:$H$13,6,FALSE)</f>
        <v>-10000</v>
      </c>
      <c r="AB175" s="10">
        <f ca="1">-(
VLOOKUP($D175,月別収支!$A$2:$H$13,5,FALSE)+IF(AND(入力項目!$I$27&lt;=$A175,ISEVEN($A175-入力項目!$I$27),入力項目!$I$28=$D175),入力項目!$I$26,0)
+IF(入力項目!$K$26=TRUE,
IFERROR(VLOOKUP($K175,マイカーローン計算!C:P,13,FALSE),0),
IFERROR(
  IF(AND($C175&gt;0,MOD($C175,入力項目!$N$22)=0,$D175=入力項目!$N$23),入力項目!$N$24,0),
 0
)
)
)</f>
        <v>-20000</v>
      </c>
      <c r="AC175" s="10">
        <f ca="1">-IF($A175&lt;入力項目!$N$33,入力項目!$N$35,IF(AND($A175=入力項目!$N$33,$D175&lt;=入力項目!$N$34),入力項目!$N$35,0))</f>
        <v>0</v>
      </c>
      <c r="AD175">
        <f ca="1">-(
_xlfn.IFS(
P175&lt;=入力項目!$S$11,0,
AND(P175&gt;=入力項目!$S$11+1,P175&lt;=3),IFERROR(VLOOKUP(入力項目!$S$12,子育て関連マスタ!$I$4:$M$5,4,FALSE),0),
AND(P175&gt;=4,P175&lt;=6),IFERROR(VLOOKUP(入力項目!$S$13,子育て関連マスタ!$I$9:$M$12,4,FALSE),0),
AND(P175&gt;=7,P175&lt;=12),IFERROR(VLOOKUP(入力項目!$S$14,子育て関連マスタ!$I$16:$M$17,4,FALSE),0),
AND(P175&gt;=13,P175&lt;=15),IFERROR(VLOOKUP(入力項目!$S$15,子育て関連マスタ!$I$21:$M$22,4,FALSE),0),
AND(P175&gt;=16,P175&lt;=18),IFERROR(VLOOKUP(入力項目!$S$16,子育て関連マスタ!$I$26:$M$28,4,FALSE),0),
AND(P175&gt;=19,P175&lt;=20,入力項目!$S$16="高専"),IFERROR(VLOOKUP(入力項目!$S$16,子育て関連マスタ!$I$26:$M$28,4,FALSE),0),
AND(P175&gt;=19,P175&lt;=20,入力項目!$S$16&lt;&gt;"高専"),IFERROR(VLOOKUP(入力項目!$S$17,子育て関連マスタ!$I$32:$M$37,4,FALSE),0),
AND(P175&gt;=21,P175&lt;=22,入力項目!$S$16="高専"),IFERROR(VLOOKUP(入力項目!$S$17,子育て関連マスタ!$I$32:$M$34,4,FALSE),0),
AND(P175&gt;=21,P175&lt;=22,入力項目!$S$16&lt;&gt;"高専"),IFERROR(VLOOKUP(入力項目!$S$17,子育て関連マスタ!$I$32:$M$34,4,FALSE),0),
P175&gt;=23,0
) +
IF($D175=4,
  IFERROR(_xlfn.IFS(
  P175&lt;=入力項目!$S$11,0,
  AND(P175=入力項目!$S$11),IFERROR(VLOOKUP(入力項目!$S$12,子育て関連マスタ!$I$4:$M$5,2,FALSE),0),
  AND(P175=4),IFERROR(VLOOKUP(入力項目!$S$13,子育て関連マスタ!$I$9:$M$12,2,FALSE),0),
  AND(P175=7),IFERROR(VLOOKUP(入力項目!$S$14,子育て関連マスタ!$I$16:$M$17,2,FALSE),0),
  AND(P175=13),IFERROR(VLOOKUP(入力項目!$S$15,子育て関連マスタ!$I$21:$M$22,2,FALSE),0),
  AND(P175=16),IFERROR(VLOOKUP(入力項目!$S$16,子育て関連マスタ!$I$26:$M$28,2,FALSE),0),
  AND(P175=19,入力項目!$S$16&lt;&gt;"高専"),IFERROR(VLOOKUP(入力項目!$S$17,子育て関連マスタ!$I$32:$M$37,2,FALSE),0),
  AND(P175=21,入力項目!$S$16="高専"),IFERROR(VLOOKUP(入力項目!$S$17,子育て関連マスタ!$I$32:$M$37,2,FALSE),0),
  P175&gt;=22,0
  ),0),0
) +
IF(AND(P175&gt;=1,P175&lt;=15),IF($D175=入力項目!$S$8,入力項目!$S$3,0),0) +
IF(AND(P175&gt;=1,P175&lt;=15),IF($D175=5,入力項目!$S$4,0),0) +
IF(AND(P175&gt;=1,P175&lt;=15),IF($D175=12,入力項目!$S$5,0),0) +
IF(AND(入力項目!$S$7=$A175,入力項目!$S$8=$D175),子育て関連マスタ!$C$14,0) +
IFERROR(IF(AND(YEAR(EDATE(DATE(入力項目!$S$7,入力項目!$S$8,1),1))=$A175,MONTH(EDATE(DATE(入力項目!$S$7,入力項目!$S$8,1),1))=$D175),子育て関連マスタ!$C$15,0),0) +
IF(AND(OR(P175=3,P175=5,P175=7),$D175=11),子育て関連マスタ!$C$17,0) +
IF(AND(P175=20,$D175=1),子育て関連マスタ!$C$18,0) +
IF(AND(P175=20,$D175=1),
IFERROR(_xlfn.IFS(
入力項目!$S$10="男",子育て関連マスタ!$C$18,
入力項目!$S$10="女",子育て関連マスタ!$C$19
),0),0
) +
IF(AND(P175&gt;=入力項目!$S$18,P175&lt;=入力項目!$S$19),入力項目!$S$20,0) +
IF(AND(P175&gt;=入力項目!$S$21,P175&lt;=入力項目!$S$22),入力項目!$S$23,0) +
IF(AND(P175&gt;=入力項目!$S$24,P175&lt;=入力項目!$S$25),入力項目!$S$26,0)
)</f>
        <v>-45000</v>
      </c>
      <c r="AE175">
        <f ca="1">-(
_xlfn.IFS(
Q175&lt;=入力項目!$S$11,0,
AND(Q175&gt;=入力項目!$S$11+1,Q175&lt;=3),IFERROR(VLOOKUP(入力項目!$S$12,子育て関連マスタ!$I$4:$M$5,4,FALSE),0),
AND(Q175&gt;=4,Q175&lt;=6),IFERROR(VLOOKUP(入力項目!$S$13,子育て関連マスタ!$I$9:$M$12,4,FALSE),0),
AND(Q175&gt;=7,Q175&lt;=12),IFERROR(VLOOKUP(入力項目!$S$14,子育て関連マスタ!$I$16:$M$17,4,FALSE),0),
AND(Q175&gt;=13,Q175&lt;=15),IFERROR(VLOOKUP(入力項目!$S$15,子育て関連マスタ!$I$21:$M$22,4,FALSE),0),
AND(Q175&gt;=16,Q175&lt;=18),IFERROR(VLOOKUP(入力項目!$S$16,子育て関連マスタ!$I$26:$M$28,4,FALSE),0),
AND(Q175&gt;=19,Q175&lt;=20,入力項目!$S$16="高専"),IFERROR(VLOOKUP(入力項目!$S$16,子育て関連マスタ!$I$26:$M$28,4,FALSE),0),
AND(Q175&gt;=19,Q175&lt;=20,入力項目!$S$16&lt;&gt;"高専"),IFERROR(VLOOKUP(入力項目!$S$17,子育て関連マスタ!$I$32:$M$37,4,FALSE),0),
AND(Q175&gt;=21,Q175&lt;=22,入力項目!$S$16="高専"),IFERROR(VLOOKUP(入力項目!$S$17,子育て関連マスタ!$I$32:$M$34,4,FALSE),0),
AND(Q175&gt;=21,Q175&lt;=22,入力項目!$S$16&lt;&gt;"高専"),IFERROR(VLOOKUP(入力項目!$S$17,子育て関連マスタ!$I$32:$M$34,4,FALSE),0),
Q175&gt;=23,0
) +
IF($D175=4,
  IFERROR(_xlfn.IFS(
  Q175&lt;=入力項目!$S$11,0,
  AND(Q175=入力項目!$S$11),IFERROR(VLOOKUP(入力項目!$S$12,子育て関連マスタ!$I$4:$M$5,2,FALSE),0),
  AND(Q175=4),IFERROR(VLOOKUP(入力項目!$S$13,子育て関連マスタ!$I$9:$M$12,2,FALSE),0),
  AND(Q175=7),IFERROR(VLOOKUP(入力項目!$S$14,子育て関連マスタ!$I$16:$M$17,2,FALSE),0),
  AND(Q175=13),IFERROR(VLOOKUP(入力項目!$S$15,子育て関連マスタ!$I$21:$M$22,2,FALSE),0),
  AND(Q175=16),IFERROR(VLOOKUP(入力項目!$S$16,子育て関連マスタ!$I$26:$M$28,2,FALSE),0),
  AND(Q175=19,入力項目!$S$16&lt;&gt;"高専"),IFERROR(VLOOKUP(入力項目!$S$17,子育て関連マスタ!$I$32:$M$37,2,FALSE),0),
  AND(Q175=21,入力項目!$S$16="高専"),IFERROR(VLOOKUP(入力項目!$S$17,子育て関連マスタ!$I$32:$M$37,2,FALSE),0),
  Q175&gt;=22,0
  ),0),0
) +
IF(AND(Q175&gt;=1,Q175&lt;=15),IF($D175=入力項目!$S$8,入力項目!$S$3,0),0) +
IF(AND(Q175&gt;=1,Q175&lt;=15),IF($D175=5,入力項目!$S$4,0),0) +
IF(AND(Q175&gt;=1,Q175&lt;=15),IF($D175=12,入力項目!$S$5,0),0) +
IF(AND(入力項目!$S$7=$A175,入力項目!$S$8=$D175),子育て関連マスタ!$C$14,0) +
IFERROR(IF(AND(YEAR(EDATE(DATE(入力項目!$S$7,入力項目!$S$8,1),1))=$A175,MONTH(EDATE(DATE(入力項目!$S$7,入力項目!$S$8,1),1))=$D175),子育て関連マスタ!$C$15,0),0) +
IF(AND(OR(Q175=3,Q175=5,Q175=7),$D175=11),子育て関連マスタ!$C$17,0) +
IF(AND(Q175=20,$D175=1),子育て関連マスタ!$C$18,0) +
IF(AND(Q175=20,$D175=1),
IFERROR(_xlfn.IFS(
入力項目!$S$10="男",子育て関連マスタ!$C$18,
入力項目!$S$10="女",子育て関連マスタ!$C$19
),0),0
) +
IF(AND(Q175&gt;=入力項目!$S$18,Q175&lt;=入力項目!$S$19),入力項目!$S$20,0) +
IF(AND(Q175&gt;=入力項目!$S$21,Q175&lt;=入力項目!$S$22),入力項目!$S$23,0) +
IF(AND(Q175&gt;=入力項目!$S$24,Q175&lt;=入力項目!$S$25),入力項目!$S$26,0)
)</f>
        <v>-45000</v>
      </c>
      <c r="AF175">
        <f ca="1">-(
_xlfn.IFS(
R175&lt;=入力項目!$S$11,0,
AND(R175&gt;=入力項目!$S$11+1,R175&lt;=3),IFERROR(VLOOKUP(入力項目!$S$12,子育て関連マスタ!$I$4:$M$5,4,FALSE),0),
AND(R175&gt;=4,R175&lt;=6),IFERROR(VLOOKUP(入力項目!$S$13,子育て関連マスタ!$I$9:$M$12,4,FALSE),0),
AND(R175&gt;=7,R175&lt;=12),IFERROR(VLOOKUP(入力項目!$S$14,子育て関連マスタ!$I$16:$M$17,4,FALSE),0),
AND(R175&gt;=13,R175&lt;=15),IFERROR(VLOOKUP(入力項目!$S$15,子育て関連マスタ!$I$21:$M$22,4,FALSE),0),
AND(R175&gt;=16,R175&lt;=18),IFERROR(VLOOKUP(入力項目!$S$16,子育て関連マスタ!$I$26:$M$28,4,FALSE),0),
AND(R175&gt;=19,R175&lt;=20,入力項目!$S$16="高専"),IFERROR(VLOOKUP(入力項目!$S$16,子育て関連マスタ!$I$26:$M$28,4,FALSE),0),
AND(R175&gt;=19,R175&lt;=20,入力項目!$S$16&lt;&gt;"高専"),IFERROR(VLOOKUP(入力項目!$S$17,子育て関連マスタ!$I$32:$M$37,4,FALSE),0),
AND(R175&gt;=21,R175&lt;=22,入力項目!$S$16="高専"),IFERROR(VLOOKUP(入力項目!$S$17,子育て関連マスタ!$I$32:$M$34,4,FALSE),0),
AND(R175&gt;=21,R175&lt;=22,入力項目!$S$16&lt;&gt;"高専"),IFERROR(VLOOKUP(入力項目!$S$17,子育て関連マスタ!$I$32:$M$34,4,FALSE),0),
R175&gt;=23,0
) +
IF($D175=4,
  IFERROR(_xlfn.IFS(
  R175&lt;=入力項目!$S$11,0,
  AND(R175=入力項目!$S$11),IFERROR(VLOOKUP(入力項目!$S$12,子育て関連マスタ!$I$4:$M$5,2,FALSE),0),
  AND(R175=4),IFERROR(VLOOKUP(入力項目!$S$13,子育て関連マスタ!$I$9:$M$12,2,FALSE),0),
  AND(R175=7),IFERROR(VLOOKUP(入力項目!$S$14,子育て関連マスタ!$I$16:$M$17,2,FALSE),0),
  AND(R175=13),IFERROR(VLOOKUP(入力項目!$S$15,子育て関連マスタ!$I$21:$M$22,2,FALSE),0),
  AND(R175=16),IFERROR(VLOOKUP(入力項目!$S$16,子育て関連マスタ!$I$26:$M$28,2,FALSE),0),
  AND(R175=19,入力項目!$S$16&lt;&gt;"高専"),IFERROR(VLOOKUP(入力項目!$S$17,子育て関連マスタ!$I$32:$M$37,2,FALSE),0),
  AND(R175=21,入力項目!$S$16="高専"),IFERROR(VLOOKUP(入力項目!$S$17,子育て関連マスタ!$I$32:$M$37,2,FALSE),0),
  R175&gt;=22,0
  ),0),0
) +
IF(AND(R175&gt;=1,R175&lt;=15),IF($D175=入力項目!$S$8,入力項目!$S$3,0),0) +
IF(AND(R175&gt;=1,R175&lt;=15),IF($D175=5,入力項目!$S$4,0),0) +
IF(AND(R175&gt;=1,R175&lt;=15),IF($D175=12,入力項目!$S$5,0),0) +
IF(AND(入力項目!$S$7=$A175,入力項目!$S$8=$D175),子育て関連マスタ!$C$14,0) +
IFERROR(IF(AND(YEAR(EDATE(DATE(入力項目!$S$7,入力項目!$S$8,1),1))=$A175,MONTH(EDATE(DATE(入力項目!$S$7,入力項目!$S$8,1),1))=$D175),子育て関連マスタ!$C$15,0),0) +
IF(AND(OR(R175=3,R175=5,R175=7),$D175=11),子育て関連マスタ!$C$17,0) +
IF(AND(R175=20,$D175=1),子育て関連マスタ!$C$18,0) +
IF(AND(R175=20,$D175=1),
IFERROR(_xlfn.IFS(
入力項目!$S$10="男",子育て関連マスタ!$C$18,
入力項目!$S$10="女",子育て関連マスタ!$C$19
),0),0
) +
IF(AND(R175&gt;=入力項目!$S$18,R175&lt;=入力項目!$S$19),入力項目!$S$20,0) +
IF(AND(R175&gt;=入力項目!$S$21,R175&lt;=入力項目!$S$22),入力項目!$S$23,0) +
IF(AND(R175&gt;=入力項目!$S$24,R175&lt;=入力項目!$S$25),入力項目!$S$26,0)
)</f>
        <v>0</v>
      </c>
      <c r="AG175">
        <f ca="1">-(
_xlfn.IFS(
S175&lt;=入力項目!$S$11,0,
AND(S175&gt;=入力項目!$S$11+1,S175&lt;=3),IFERROR(VLOOKUP(入力項目!$S$12,子育て関連マスタ!$I$4:$M$5,4,FALSE),0),
AND(S175&gt;=4,S175&lt;=6),IFERROR(VLOOKUP(入力項目!$S$13,子育て関連マスタ!$I$9:$M$12,4,FALSE),0),
AND(S175&gt;=7,S175&lt;=12),IFERROR(VLOOKUP(入力項目!$S$14,子育て関連マスタ!$I$16:$M$17,4,FALSE),0),
AND(S175&gt;=13,S175&lt;=15),IFERROR(VLOOKUP(入力項目!$S$15,子育て関連マスタ!$I$21:$M$22,4,FALSE),0),
AND(S175&gt;=16,S175&lt;=18),IFERROR(VLOOKUP(入力項目!$S$16,子育て関連マスタ!$I$26:$M$28,4,FALSE),0),
AND(S175&gt;=19,S175&lt;=20,入力項目!$S$16="高専"),IFERROR(VLOOKUP(入力項目!$S$16,子育て関連マスタ!$I$26:$M$28,4,FALSE),0),
AND(S175&gt;=19,S175&lt;=20,入力項目!$S$16&lt;&gt;"高専"),IFERROR(VLOOKUP(入力項目!$S$17,子育て関連マスタ!$I$32:$M$37,4,FALSE),0),
AND(S175&gt;=21,S175&lt;=22,入力項目!$S$16="高専"),IFERROR(VLOOKUP(入力項目!$S$17,子育て関連マスタ!$I$32:$M$34,4,FALSE),0),
AND(S175&gt;=21,S175&lt;=22,入力項目!$S$16&lt;&gt;"高専"),IFERROR(VLOOKUP(入力項目!$S$17,子育て関連マスタ!$I$32:$M$34,4,FALSE),0),
S175&gt;=23,0
) +
IF($D175=4,
  IFERROR(_xlfn.IFS(
  S175&lt;=入力項目!$S$11,0,
  AND(S175=入力項目!$S$11),IFERROR(VLOOKUP(入力項目!$S$12,子育て関連マスタ!$I$4:$M$5,2,FALSE),0),
  AND(S175=4),IFERROR(VLOOKUP(入力項目!$S$13,子育て関連マスタ!$I$9:$M$12,2,FALSE),0),
  AND(S175=7),IFERROR(VLOOKUP(入力項目!$S$14,子育て関連マスタ!$I$16:$M$17,2,FALSE),0),
  AND(S175=13),IFERROR(VLOOKUP(入力項目!$S$15,子育て関連マスタ!$I$21:$M$22,2,FALSE),0),
  AND(S175=16),IFERROR(VLOOKUP(入力項目!$S$16,子育て関連マスタ!$I$26:$M$28,2,FALSE),0),
  AND(S175=19,入力項目!$S$16&lt;&gt;"高専"),IFERROR(VLOOKUP(入力項目!$S$17,子育て関連マスタ!$I$32:$M$37,2,FALSE),0),
  AND(S175=21,入力項目!$S$16="高専"),IFERROR(VLOOKUP(入力項目!$S$17,子育て関連マスタ!$I$32:$M$37,2,FALSE),0),
  S175&gt;=22,0
  ),0),0
) +
IF(AND(S175&gt;=1,S175&lt;=15),IF($D175=入力項目!$S$8,入力項目!$S$3,0),0) +
IF(AND(S175&gt;=1,S175&lt;=15),IF($D175=5,入力項目!$S$4,0),0) +
IF(AND(S175&gt;=1,S175&lt;=15),IF($D175=12,入力項目!$S$5,0),0) +
IF(AND(入力項目!$S$7=$A175,入力項目!$S$8=$D175),子育て関連マスタ!$C$14,0) +
IFERROR(IF(AND(YEAR(EDATE(DATE(入力項目!$S$7,入力項目!$S$8,1),1))=$A175,MONTH(EDATE(DATE(入力項目!$S$7,入力項目!$S$8,1),1))=$D175),子育て関連マスタ!$C$15,0),0) +
IF(AND(OR(S175=3,S175=5,S175=7),$D175=11),子育て関連マスタ!$C$17,0) +
IF(AND(S175=20,$D175=1),子育て関連マスタ!$C$18,0) +
IF(AND(S175=20,$D175=1),
IFERROR(_xlfn.IFS(
入力項目!$S$10="男",子育て関連マスタ!$C$18,
入力項目!$S$10="女",子育て関連マスタ!$C$19
),0),0
) +
IF(AND(S175&gt;=入力項目!$S$18,S175&lt;=入力項目!$S$19),入力項目!$S$20,0) +
IF(AND(S175&gt;=入力項目!$S$21,S175&lt;=入力項目!$S$22),入力項目!$S$23,0) +
IF(AND(S175&gt;=入力項目!$S$24,S175&lt;=入力項目!$S$25),入力項目!$S$26,0)
)</f>
        <v>0</v>
      </c>
      <c r="AH175">
        <f ca="1">-(
_xlfn.IFS(
T175&lt;=入力項目!$S$11,0,
AND(T175&gt;=入力項目!$S$11+1,T175&lt;=3),IFERROR(VLOOKUP(入力項目!$S$12,子育て関連マスタ!$I$4:$M$5,4,FALSE),0),
AND(T175&gt;=4,T175&lt;=6),IFERROR(VLOOKUP(入力項目!$S$13,子育て関連マスタ!$I$9:$M$12,4,FALSE),0),
AND(T175&gt;=7,T175&lt;=12),IFERROR(VLOOKUP(入力項目!$S$14,子育て関連マスタ!$I$16:$M$17,4,FALSE),0),
AND(T175&gt;=13,T175&lt;=15),IFERROR(VLOOKUP(入力項目!$S$15,子育て関連マスタ!$I$21:$M$22,4,FALSE),0),
AND(T175&gt;=16,T175&lt;=18),IFERROR(VLOOKUP(入力項目!$S$16,子育て関連マスタ!$I$26:$M$28,4,FALSE),0),
AND(T175&gt;=19,T175&lt;=20,入力項目!$S$16="高専"),IFERROR(VLOOKUP(入力項目!$S$16,子育て関連マスタ!$I$26:$M$28,4,FALSE),0),
AND(T175&gt;=19,T175&lt;=20,入力項目!$S$16&lt;&gt;"高専"),IFERROR(VLOOKUP(入力項目!$S$17,子育て関連マスタ!$I$32:$M$37,4,FALSE),0),
AND(T175&gt;=21,T175&lt;=22,入力項目!$S$16="高専"),IFERROR(VLOOKUP(入力項目!$S$17,子育て関連マスタ!$I$32:$M$34,4,FALSE),0),
AND(T175&gt;=21,T175&lt;=22,入力項目!$S$16&lt;&gt;"高専"),IFERROR(VLOOKUP(入力項目!$S$17,子育て関連マスタ!$I$32:$M$34,4,FALSE),0),
T175&gt;=23,0
) +
IF($D175=4,
  IFERROR(_xlfn.IFS(
  T175&lt;=入力項目!$S$11,0,
  AND(T175=入力項目!$S$11),IFERROR(VLOOKUP(入力項目!$S$12,子育て関連マスタ!$I$4:$M$5,2,FALSE),0),
  AND(T175=4),IFERROR(VLOOKUP(入力項目!$S$13,子育て関連マスタ!$I$9:$M$12,2,FALSE),0),
  AND(T175=7),IFERROR(VLOOKUP(入力項目!$S$14,子育て関連マスタ!$I$16:$M$17,2,FALSE),0),
  AND(T175=13),IFERROR(VLOOKUP(入力項目!$S$15,子育て関連マスタ!$I$21:$M$22,2,FALSE),0),
  AND(T175=16),IFERROR(VLOOKUP(入力項目!$S$16,子育て関連マスタ!$I$26:$M$28,2,FALSE),0),
  AND(T175=19,入力項目!$S$16&lt;&gt;"高専"),IFERROR(VLOOKUP(入力項目!$S$17,子育て関連マスタ!$I$32:$M$37,2,FALSE),0),
  AND(T175=21,入力項目!$S$16="高専"),IFERROR(VLOOKUP(入力項目!$S$17,子育て関連マスタ!$I$32:$M$37,2,FALSE),0),
  T175&gt;=22,0
  ),0),0
) +
IF(AND(T175&gt;=1,T175&lt;=15),IF($D175=入力項目!$S$8,入力項目!$S$3,0),0) +
IF(AND(T175&gt;=1,T175&lt;=15),IF($D175=5,入力項目!$S$4,0),0) +
IF(AND(T175&gt;=1,T175&lt;=15),IF($D175=12,入力項目!$S$5,0),0) +
IF(AND(入力項目!$S$7=$A175,入力項目!$S$8=$D175),子育て関連マスタ!$C$14,0) +
IFERROR(IF(AND(YEAR(EDATE(DATE(入力項目!$S$7,入力項目!$S$8,1),1))=$A175,MONTH(EDATE(DATE(入力項目!$S$7,入力項目!$S$8,1),1))=$D175),子育て関連マスタ!$C$15,0),0) +
IF(AND(OR(T175=3,T175=5,T175=7),$D175=11),子育て関連マスタ!$C$17,0) +
IF(AND(T175=20,$D175=1),子育て関連マスタ!$C$18,0) +
IF(AND(T175=20,$D175=1),
IFERROR(_xlfn.IFS(
入力項目!$S$10="男",子育て関連マスタ!$C$18,
入力項目!$S$10="女",子育て関連マスタ!$C$19
),0),0
) +
IF(AND(T175&gt;=入力項目!$S$18,T175&lt;=入力項目!$S$19),入力項目!$S$20,0) +
IF(AND(T175&gt;=入力項目!$S$21,T175&lt;=入力項目!$S$22),入力項目!$S$23,0) +
IF(AND(T175&gt;=入力項目!$S$24,T175&lt;=入力項目!$S$25),入力項目!$S$26,0)
)</f>
        <v>0</v>
      </c>
      <c r="AI175">
        <f ca="1">-(
_xlfn.IFS(
U175&lt;=入力項目!$S$11,0,
AND(U175&gt;=入力項目!$S$11+1,U175&lt;=3),IFERROR(VLOOKUP(入力項目!$S$12,子育て関連マスタ!$I$4:$M$5,4,FALSE),0),
AND(U175&gt;=4,U175&lt;=6),IFERROR(VLOOKUP(入力項目!$S$13,子育て関連マスタ!$I$9:$M$12,4,FALSE),0),
AND(U175&gt;=7,U175&lt;=12),IFERROR(VLOOKUP(入力項目!$S$14,子育て関連マスタ!$I$16:$M$17,4,FALSE),0),
AND(U175&gt;=13,U175&lt;=15),IFERROR(VLOOKUP(入力項目!$S$15,子育て関連マスタ!$I$21:$M$22,4,FALSE),0),
AND(U175&gt;=16,U175&lt;=18),IFERROR(VLOOKUP(入力項目!$S$16,子育て関連マスタ!$I$26:$M$28,4,FALSE),0),
AND(U175&gt;=19,U175&lt;=20,入力項目!$S$16="高専"),IFERROR(VLOOKUP(入力項目!$S$16,子育て関連マスタ!$I$26:$M$28,4,FALSE),0),
AND(U175&gt;=19,U175&lt;=20,入力項目!$S$16&lt;&gt;"高専"),IFERROR(VLOOKUP(入力項目!$S$17,子育て関連マスタ!$I$32:$M$37,4,FALSE),0),
AND(U175&gt;=21,U175&lt;=22,入力項目!$S$16="高専"),IFERROR(VLOOKUP(入力項目!$S$17,子育て関連マスタ!$I$32:$M$34,4,FALSE),0),
AND(U175&gt;=21,U175&lt;=22,入力項目!$S$16&lt;&gt;"高専"),IFERROR(VLOOKUP(入力項目!$S$17,子育て関連マスタ!$I$32:$M$34,4,FALSE),0),
U175&gt;=23,0
) +
IF($D175=4,
  IFERROR(_xlfn.IFS(
  U175&lt;=入力項目!$S$11,0,
  AND(U175=入力項目!$S$11),IFERROR(VLOOKUP(入力項目!$S$12,子育て関連マスタ!$I$4:$M$5,2,FALSE),0),
  AND(U175=4),IFERROR(VLOOKUP(入力項目!$S$13,子育て関連マスタ!$I$9:$M$12,2,FALSE),0),
  AND(U175=7),IFERROR(VLOOKUP(入力項目!$S$14,子育て関連マスタ!$I$16:$M$17,2,FALSE),0),
  AND(U175=13),IFERROR(VLOOKUP(入力項目!$S$15,子育て関連マスタ!$I$21:$M$22,2,FALSE),0),
  AND(U175=16),IFERROR(VLOOKUP(入力項目!$S$16,子育て関連マスタ!$I$26:$M$28,2,FALSE),0),
  AND(U175=19,入力項目!$S$16&lt;&gt;"高専"),IFERROR(VLOOKUP(入力項目!$S$17,子育て関連マスタ!$I$32:$M$37,2,FALSE),0),
  AND(U175=21,入力項目!$S$16="高専"),IFERROR(VLOOKUP(入力項目!$S$17,子育て関連マスタ!$I$32:$M$37,2,FALSE),0),
  U175&gt;=22,0
  ),0),0
) +
IF(AND(U175&gt;=1,U175&lt;=15),IF($D175=入力項目!$S$8,入力項目!$S$3,0),0) +
IF(AND(U175&gt;=1,U175&lt;=15),IF($D175=5,入力項目!$S$4,0),0) +
IF(AND(U175&gt;=1,U175&lt;=15),IF($D175=12,入力項目!$S$5,0),0) +
IF(AND(入力項目!$S$7=$A175,入力項目!$S$8=$D175),子育て関連マスタ!$C$14,0) +
IFERROR(IF(AND(YEAR(EDATE(DATE(入力項目!$S$7,入力項目!$S$8,1),1))=$A175,MONTH(EDATE(DATE(入力項目!$S$7,入力項目!$S$8,1),1))=$D175),子育て関連マスタ!$C$15,0),0) +
IF(AND(OR(U175=3,U175=5,U175=7),$D175=11),子育て関連マスタ!$C$17,0) +
IF(AND(U175=20,$D175=1),子育て関連マスタ!$C$18,0) +
IF(AND(U175=20,$D175=1),
IFERROR(_xlfn.IFS(
入力項目!$S$10="男",子育て関連マスタ!$C$18,
入力項目!$S$10="女",子育て関連マスタ!$C$19
),0),0
) +
IF(AND(U175&gt;=入力項目!$S$18,U175&lt;=入力項目!$S$19),入力項目!$S$20,0) +
IF(AND(U175&gt;=入力項目!$S$21,U175&lt;=入力項目!$S$22),入力項目!$S$23,0) +
IF(AND(U175&gt;=入力項目!$S$24,U175&lt;=入力項目!$S$25),入力項目!$S$26,0)
)</f>
        <v>0</v>
      </c>
      <c r="AJ175" s="10">
        <f ca="1">-VLOOKUP($D175,月別収支!$A$2:$H$13,7,FALSE)</f>
        <v>-20000</v>
      </c>
    </row>
    <row r="176" spans="1:36" x14ac:dyDescent="0.4">
      <c r="A176">
        <f t="shared" ca="1" si="54"/>
        <v>2039</v>
      </c>
      <c r="B176">
        <f t="shared" ca="1" si="44"/>
        <v>2038</v>
      </c>
      <c r="C176">
        <f t="shared" ca="1" si="45"/>
        <v>15</v>
      </c>
      <c r="D176">
        <f t="shared" ca="1" si="55"/>
        <v>2</v>
      </c>
      <c r="E176" t="str">
        <f t="shared" ca="1" si="39"/>
        <v>2039年2月</v>
      </c>
      <c r="F176">
        <f ca="1">IF(OR(入力項目!$N$5&lt;$A176,AND(入力項目!$N$5=$A176,入力項目!$N$6&lt;$D176)),IF(F175=0,1,IF(G176=12,F175+1,F175)),0)</f>
        <v>14</v>
      </c>
      <c r="G176">
        <f ca="1">IF(OR(入力項目!$N$5&lt;$A176,AND(入力項目!$N$5=$A176,入力項目!$N$6&lt;$D176)),IF(G175=12,1,G175+1),0)</f>
        <v>4</v>
      </c>
      <c r="H176" t="str">
        <f t="shared" ca="1" si="40"/>
        <v>14_4</v>
      </c>
      <c r="I176">
        <f ca="1">IF(
  IFERROR(AND($C176&gt;0,MOD($C176,入力項目!$N$22)=0,$D176=入力項目!$N$23), FALSE),
  1,
  IF(
    AND(I175&gt;0,J175=12),
    IF(I175=入力項目!$N$28, 0, I175+1),
    I175
  )
)</f>
        <v>0</v>
      </c>
      <c r="J176">
        <f ca="1">IF($D176=入力項目!$N$23,1,IFERROR(J175+1,1))</f>
        <v>9</v>
      </c>
      <c r="K176" t="str">
        <f t="shared" ca="1" si="41"/>
        <v>0_9</v>
      </c>
      <c r="L176">
        <f ca="1">L175+IF(入力項目!$D$4=$D176,1,0)</f>
        <v>43</v>
      </c>
      <c r="M176" t="str">
        <f t="shared" ca="1" si="42"/>
        <v>43歳</v>
      </c>
      <c r="N176">
        <f t="shared" ca="1" si="46"/>
        <v>44</v>
      </c>
      <c r="O176" t="str">
        <f t="shared" ca="1" si="43"/>
        <v>44歳</v>
      </c>
      <c r="P176">
        <f t="shared" ca="1" si="47"/>
        <v>18</v>
      </c>
      <c r="Q176">
        <f t="shared" ca="1" si="48"/>
        <v>16</v>
      </c>
      <c r="R176">
        <f t="shared" ca="1" si="49"/>
        <v>2039</v>
      </c>
      <c r="S176">
        <f t="shared" ca="1" si="50"/>
        <v>2039</v>
      </c>
      <c r="T176">
        <f t="shared" ca="1" si="51"/>
        <v>2039</v>
      </c>
      <c r="U176">
        <f t="shared" ca="1" si="52"/>
        <v>2039</v>
      </c>
      <c r="V176" s="10">
        <f t="shared" ca="1" si="53"/>
        <v>18678855</v>
      </c>
      <c r="W176" s="10">
        <f ca="1">IF($L176&lt;その他マスタ!$B$1,VLOOKUP($D176,月別収支!$A$2:$H$13,2,FALSE),その他マスタ!$B$3)+IF(AND($L176=その他マスタ!$B$1,入力項目!$I$9="あり",$D176=入力項目!$D$4),その他マスタ!$B$2,0)</f>
        <v>300000</v>
      </c>
      <c r="X176" s="10">
        <f ca="1">-IF(入力項目!$K$5=TRUE,
IF($F176+$G176&lt;3,VLOOKUP($D176,月別収支!$A$2:$H$13,8,FALSE),0)+IFERROR(VLOOKUP($H176,住宅ローン計算!C:P,13,FALSE),0)+IF($F176&gt;1,IF(OR($G176=3,$G176=6,$G176=9,$G176=12),ROUNDUP(入力項目!$N$18/4,0),0),0),
VLOOKUP($D176,月別収支!$A$2:$H$13,8,FALSE))</f>
        <v>-53590</v>
      </c>
      <c r="Y176" s="10">
        <f ca="1">-VLOOKUP($D176,月別収支!$A$2:$H$13,3,FALSE)</f>
        <v>-75000</v>
      </c>
      <c r="Z176" s="10">
        <f ca="1">-VLOOKUP($D176,月別収支!$A$2:$H$13,4,FALSE)</f>
        <v>-27000</v>
      </c>
      <c r="AA176" s="10">
        <f ca="1">-VLOOKUP($D176,月別収支!$A$2:$H$13,6,FALSE)</f>
        <v>-10000</v>
      </c>
      <c r="AB176" s="10">
        <f ca="1">-(
VLOOKUP($D176,月別収支!$A$2:$H$13,5,FALSE)+IF(AND(入力項目!$I$27&lt;=$A176,ISEVEN($A176-入力項目!$I$27),入力項目!$I$28=$D176),入力項目!$I$26,0)
+IF(入力項目!$K$26=TRUE,
IFERROR(VLOOKUP($K176,マイカーローン計算!C:P,13,FALSE),0),
IFERROR(
  IF(AND($C176&gt;0,MOD($C176,入力項目!$N$22)=0,$D176=入力項目!$N$23),入力項目!$N$24,0),
 0
)
)
)</f>
        <v>-20000</v>
      </c>
      <c r="AC176" s="10">
        <f ca="1">-IF($A176&lt;入力項目!$N$33,入力項目!$N$35,IF(AND($A176=入力項目!$N$33,$D176&lt;=入力項目!$N$34),入力項目!$N$35,0))</f>
        <v>0</v>
      </c>
      <c r="AD176">
        <f ca="1">-(
_xlfn.IFS(
P176&lt;=入力項目!$S$11,0,
AND(P176&gt;=入力項目!$S$11+1,P176&lt;=3),IFERROR(VLOOKUP(入力項目!$S$12,子育て関連マスタ!$I$4:$M$5,4,FALSE),0),
AND(P176&gt;=4,P176&lt;=6),IFERROR(VLOOKUP(入力項目!$S$13,子育て関連マスタ!$I$9:$M$12,4,FALSE),0),
AND(P176&gt;=7,P176&lt;=12),IFERROR(VLOOKUP(入力項目!$S$14,子育て関連マスタ!$I$16:$M$17,4,FALSE),0),
AND(P176&gt;=13,P176&lt;=15),IFERROR(VLOOKUP(入力項目!$S$15,子育て関連マスタ!$I$21:$M$22,4,FALSE),0),
AND(P176&gt;=16,P176&lt;=18),IFERROR(VLOOKUP(入力項目!$S$16,子育て関連マスタ!$I$26:$M$28,4,FALSE),0),
AND(P176&gt;=19,P176&lt;=20,入力項目!$S$16="高専"),IFERROR(VLOOKUP(入力項目!$S$16,子育て関連マスタ!$I$26:$M$28,4,FALSE),0),
AND(P176&gt;=19,P176&lt;=20,入力項目!$S$16&lt;&gt;"高専"),IFERROR(VLOOKUP(入力項目!$S$17,子育て関連マスタ!$I$32:$M$37,4,FALSE),0),
AND(P176&gt;=21,P176&lt;=22,入力項目!$S$16="高専"),IFERROR(VLOOKUP(入力項目!$S$17,子育て関連マスタ!$I$32:$M$34,4,FALSE),0),
AND(P176&gt;=21,P176&lt;=22,入力項目!$S$16&lt;&gt;"高専"),IFERROR(VLOOKUP(入力項目!$S$17,子育て関連マスタ!$I$32:$M$34,4,FALSE),0),
P176&gt;=23,0
) +
IF($D176=4,
  IFERROR(_xlfn.IFS(
  P176&lt;=入力項目!$S$11,0,
  AND(P176=入力項目!$S$11),IFERROR(VLOOKUP(入力項目!$S$12,子育て関連マスタ!$I$4:$M$5,2,FALSE),0),
  AND(P176=4),IFERROR(VLOOKUP(入力項目!$S$13,子育て関連マスタ!$I$9:$M$12,2,FALSE),0),
  AND(P176=7),IFERROR(VLOOKUP(入力項目!$S$14,子育て関連マスタ!$I$16:$M$17,2,FALSE),0),
  AND(P176=13),IFERROR(VLOOKUP(入力項目!$S$15,子育て関連マスタ!$I$21:$M$22,2,FALSE),0),
  AND(P176=16),IFERROR(VLOOKUP(入力項目!$S$16,子育て関連マスタ!$I$26:$M$28,2,FALSE),0),
  AND(P176=19,入力項目!$S$16&lt;&gt;"高専"),IFERROR(VLOOKUP(入力項目!$S$17,子育て関連マスタ!$I$32:$M$37,2,FALSE),0),
  AND(P176=21,入力項目!$S$16="高専"),IFERROR(VLOOKUP(入力項目!$S$17,子育て関連マスタ!$I$32:$M$37,2,FALSE),0),
  P176&gt;=22,0
  ),0),0
) +
IF(AND(P176&gt;=1,P176&lt;=15),IF($D176=入力項目!$S$8,入力項目!$S$3,0),0) +
IF(AND(P176&gt;=1,P176&lt;=15),IF($D176=5,入力項目!$S$4,0),0) +
IF(AND(P176&gt;=1,P176&lt;=15),IF($D176=12,入力項目!$S$5,0),0) +
IF(AND(入力項目!$S$7=$A176,入力項目!$S$8=$D176),子育て関連マスタ!$C$14,0) +
IFERROR(IF(AND(YEAR(EDATE(DATE(入力項目!$S$7,入力項目!$S$8,1),1))=$A176,MONTH(EDATE(DATE(入力項目!$S$7,入力項目!$S$8,1),1))=$D176),子育て関連マスタ!$C$15,0),0) +
IF(AND(OR(P176=3,P176=5,P176=7),$D176=11),子育て関連マスタ!$C$17,0) +
IF(AND(P176=20,$D176=1),子育て関連マスタ!$C$18,0) +
IF(AND(P176=20,$D176=1),
IFERROR(_xlfn.IFS(
入力項目!$S$10="男",子育て関連マスタ!$C$18,
入力項目!$S$10="女",子育て関連マスタ!$C$19
),0),0
) +
IF(AND(P176&gt;=入力項目!$S$18,P176&lt;=入力項目!$S$19),入力項目!$S$20,0) +
IF(AND(P176&gt;=入力項目!$S$21,P176&lt;=入力項目!$S$22),入力項目!$S$23,0) +
IF(AND(P176&gt;=入力項目!$S$24,P176&lt;=入力項目!$S$25),入力項目!$S$26,0)
)</f>
        <v>-45000</v>
      </c>
      <c r="AE176">
        <f ca="1">-(
_xlfn.IFS(
Q176&lt;=入力項目!$S$11,0,
AND(Q176&gt;=入力項目!$S$11+1,Q176&lt;=3),IFERROR(VLOOKUP(入力項目!$S$12,子育て関連マスタ!$I$4:$M$5,4,FALSE),0),
AND(Q176&gt;=4,Q176&lt;=6),IFERROR(VLOOKUP(入力項目!$S$13,子育て関連マスタ!$I$9:$M$12,4,FALSE),0),
AND(Q176&gt;=7,Q176&lt;=12),IFERROR(VLOOKUP(入力項目!$S$14,子育て関連マスタ!$I$16:$M$17,4,FALSE),0),
AND(Q176&gt;=13,Q176&lt;=15),IFERROR(VLOOKUP(入力項目!$S$15,子育て関連マスタ!$I$21:$M$22,4,FALSE),0),
AND(Q176&gt;=16,Q176&lt;=18),IFERROR(VLOOKUP(入力項目!$S$16,子育て関連マスタ!$I$26:$M$28,4,FALSE),0),
AND(Q176&gt;=19,Q176&lt;=20,入力項目!$S$16="高専"),IFERROR(VLOOKUP(入力項目!$S$16,子育て関連マスタ!$I$26:$M$28,4,FALSE),0),
AND(Q176&gt;=19,Q176&lt;=20,入力項目!$S$16&lt;&gt;"高専"),IFERROR(VLOOKUP(入力項目!$S$17,子育て関連マスタ!$I$32:$M$37,4,FALSE),0),
AND(Q176&gt;=21,Q176&lt;=22,入力項目!$S$16="高専"),IFERROR(VLOOKUP(入力項目!$S$17,子育て関連マスタ!$I$32:$M$34,4,FALSE),0),
AND(Q176&gt;=21,Q176&lt;=22,入力項目!$S$16&lt;&gt;"高専"),IFERROR(VLOOKUP(入力項目!$S$17,子育て関連マスタ!$I$32:$M$34,4,FALSE),0),
Q176&gt;=23,0
) +
IF($D176=4,
  IFERROR(_xlfn.IFS(
  Q176&lt;=入力項目!$S$11,0,
  AND(Q176=入力項目!$S$11),IFERROR(VLOOKUP(入力項目!$S$12,子育て関連マスタ!$I$4:$M$5,2,FALSE),0),
  AND(Q176=4),IFERROR(VLOOKUP(入力項目!$S$13,子育て関連マスタ!$I$9:$M$12,2,FALSE),0),
  AND(Q176=7),IFERROR(VLOOKUP(入力項目!$S$14,子育て関連マスタ!$I$16:$M$17,2,FALSE),0),
  AND(Q176=13),IFERROR(VLOOKUP(入力項目!$S$15,子育て関連マスタ!$I$21:$M$22,2,FALSE),0),
  AND(Q176=16),IFERROR(VLOOKUP(入力項目!$S$16,子育て関連マスタ!$I$26:$M$28,2,FALSE),0),
  AND(Q176=19,入力項目!$S$16&lt;&gt;"高専"),IFERROR(VLOOKUP(入力項目!$S$17,子育て関連マスタ!$I$32:$M$37,2,FALSE),0),
  AND(Q176=21,入力項目!$S$16="高専"),IFERROR(VLOOKUP(入力項目!$S$17,子育て関連マスタ!$I$32:$M$37,2,FALSE),0),
  Q176&gt;=22,0
  ),0),0
) +
IF(AND(Q176&gt;=1,Q176&lt;=15),IF($D176=入力項目!$S$8,入力項目!$S$3,0),0) +
IF(AND(Q176&gt;=1,Q176&lt;=15),IF($D176=5,入力項目!$S$4,0),0) +
IF(AND(Q176&gt;=1,Q176&lt;=15),IF($D176=12,入力項目!$S$5,0),0) +
IF(AND(入力項目!$S$7=$A176,入力項目!$S$8=$D176),子育て関連マスタ!$C$14,0) +
IFERROR(IF(AND(YEAR(EDATE(DATE(入力項目!$S$7,入力項目!$S$8,1),1))=$A176,MONTH(EDATE(DATE(入力項目!$S$7,入力項目!$S$8,1),1))=$D176),子育て関連マスタ!$C$15,0),0) +
IF(AND(OR(Q176=3,Q176=5,Q176=7),$D176=11),子育て関連マスタ!$C$17,0) +
IF(AND(Q176=20,$D176=1),子育て関連マスタ!$C$18,0) +
IF(AND(Q176=20,$D176=1),
IFERROR(_xlfn.IFS(
入力項目!$S$10="男",子育て関連マスタ!$C$18,
入力項目!$S$10="女",子育て関連マスタ!$C$19
),0),0
) +
IF(AND(Q176&gt;=入力項目!$S$18,Q176&lt;=入力項目!$S$19),入力項目!$S$20,0) +
IF(AND(Q176&gt;=入力項目!$S$21,Q176&lt;=入力項目!$S$22),入力項目!$S$23,0) +
IF(AND(Q176&gt;=入力項目!$S$24,Q176&lt;=入力項目!$S$25),入力項目!$S$26,0)
)</f>
        <v>-45000</v>
      </c>
      <c r="AF176">
        <f ca="1">-(
_xlfn.IFS(
R176&lt;=入力項目!$S$11,0,
AND(R176&gt;=入力項目!$S$11+1,R176&lt;=3),IFERROR(VLOOKUP(入力項目!$S$12,子育て関連マスタ!$I$4:$M$5,4,FALSE),0),
AND(R176&gt;=4,R176&lt;=6),IFERROR(VLOOKUP(入力項目!$S$13,子育て関連マスタ!$I$9:$M$12,4,FALSE),0),
AND(R176&gt;=7,R176&lt;=12),IFERROR(VLOOKUP(入力項目!$S$14,子育て関連マスタ!$I$16:$M$17,4,FALSE),0),
AND(R176&gt;=13,R176&lt;=15),IFERROR(VLOOKUP(入力項目!$S$15,子育て関連マスタ!$I$21:$M$22,4,FALSE),0),
AND(R176&gt;=16,R176&lt;=18),IFERROR(VLOOKUP(入力項目!$S$16,子育て関連マスタ!$I$26:$M$28,4,FALSE),0),
AND(R176&gt;=19,R176&lt;=20,入力項目!$S$16="高専"),IFERROR(VLOOKUP(入力項目!$S$16,子育て関連マスタ!$I$26:$M$28,4,FALSE),0),
AND(R176&gt;=19,R176&lt;=20,入力項目!$S$16&lt;&gt;"高専"),IFERROR(VLOOKUP(入力項目!$S$17,子育て関連マスタ!$I$32:$M$37,4,FALSE),0),
AND(R176&gt;=21,R176&lt;=22,入力項目!$S$16="高専"),IFERROR(VLOOKUP(入力項目!$S$17,子育て関連マスタ!$I$32:$M$34,4,FALSE),0),
AND(R176&gt;=21,R176&lt;=22,入力項目!$S$16&lt;&gt;"高専"),IFERROR(VLOOKUP(入力項目!$S$17,子育て関連マスタ!$I$32:$M$34,4,FALSE),0),
R176&gt;=23,0
) +
IF($D176=4,
  IFERROR(_xlfn.IFS(
  R176&lt;=入力項目!$S$11,0,
  AND(R176=入力項目!$S$11),IFERROR(VLOOKUP(入力項目!$S$12,子育て関連マスタ!$I$4:$M$5,2,FALSE),0),
  AND(R176=4),IFERROR(VLOOKUP(入力項目!$S$13,子育て関連マスタ!$I$9:$M$12,2,FALSE),0),
  AND(R176=7),IFERROR(VLOOKUP(入力項目!$S$14,子育て関連マスタ!$I$16:$M$17,2,FALSE),0),
  AND(R176=13),IFERROR(VLOOKUP(入力項目!$S$15,子育て関連マスタ!$I$21:$M$22,2,FALSE),0),
  AND(R176=16),IFERROR(VLOOKUP(入力項目!$S$16,子育て関連マスタ!$I$26:$M$28,2,FALSE),0),
  AND(R176=19,入力項目!$S$16&lt;&gt;"高専"),IFERROR(VLOOKUP(入力項目!$S$17,子育て関連マスタ!$I$32:$M$37,2,FALSE),0),
  AND(R176=21,入力項目!$S$16="高専"),IFERROR(VLOOKUP(入力項目!$S$17,子育て関連マスタ!$I$32:$M$37,2,FALSE),0),
  R176&gt;=22,0
  ),0),0
) +
IF(AND(R176&gt;=1,R176&lt;=15),IF($D176=入力項目!$S$8,入力項目!$S$3,0),0) +
IF(AND(R176&gt;=1,R176&lt;=15),IF($D176=5,入力項目!$S$4,0),0) +
IF(AND(R176&gt;=1,R176&lt;=15),IF($D176=12,入力項目!$S$5,0),0) +
IF(AND(入力項目!$S$7=$A176,入力項目!$S$8=$D176),子育て関連マスタ!$C$14,0) +
IFERROR(IF(AND(YEAR(EDATE(DATE(入力項目!$S$7,入力項目!$S$8,1),1))=$A176,MONTH(EDATE(DATE(入力項目!$S$7,入力項目!$S$8,1),1))=$D176),子育て関連マスタ!$C$15,0),0) +
IF(AND(OR(R176=3,R176=5,R176=7),$D176=11),子育て関連マスタ!$C$17,0) +
IF(AND(R176=20,$D176=1),子育て関連マスタ!$C$18,0) +
IF(AND(R176=20,$D176=1),
IFERROR(_xlfn.IFS(
入力項目!$S$10="男",子育て関連マスタ!$C$18,
入力項目!$S$10="女",子育て関連マスタ!$C$19
),0),0
) +
IF(AND(R176&gt;=入力項目!$S$18,R176&lt;=入力項目!$S$19),入力項目!$S$20,0) +
IF(AND(R176&gt;=入力項目!$S$21,R176&lt;=入力項目!$S$22),入力項目!$S$23,0) +
IF(AND(R176&gt;=入力項目!$S$24,R176&lt;=入力項目!$S$25),入力項目!$S$26,0)
)</f>
        <v>0</v>
      </c>
      <c r="AG176">
        <f ca="1">-(
_xlfn.IFS(
S176&lt;=入力項目!$S$11,0,
AND(S176&gt;=入力項目!$S$11+1,S176&lt;=3),IFERROR(VLOOKUP(入力項目!$S$12,子育て関連マスタ!$I$4:$M$5,4,FALSE),0),
AND(S176&gt;=4,S176&lt;=6),IFERROR(VLOOKUP(入力項目!$S$13,子育て関連マスタ!$I$9:$M$12,4,FALSE),0),
AND(S176&gt;=7,S176&lt;=12),IFERROR(VLOOKUP(入力項目!$S$14,子育て関連マスタ!$I$16:$M$17,4,FALSE),0),
AND(S176&gt;=13,S176&lt;=15),IFERROR(VLOOKUP(入力項目!$S$15,子育て関連マスタ!$I$21:$M$22,4,FALSE),0),
AND(S176&gt;=16,S176&lt;=18),IFERROR(VLOOKUP(入力項目!$S$16,子育て関連マスタ!$I$26:$M$28,4,FALSE),0),
AND(S176&gt;=19,S176&lt;=20,入力項目!$S$16="高専"),IFERROR(VLOOKUP(入力項目!$S$16,子育て関連マスタ!$I$26:$M$28,4,FALSE),0),
AND(S176&gt;=19,S176&lt;=20,入力項目!$S$16&lt;&gt;"高専"),IFERROR(VLOOKUP(入力項目!$S$17,子育て関連マスタ!$I$32:$M$37,4,FALSE),0),
AND(S176&gt;=21,S176&lt;=22,入力項目!$S$16="高専"),IFERROR(VLOOKUP(入力項目!$S$17,子育て関連マスタ!$I$32:$M$34,4,FALSE),0),
AND(S176&gt;=21,S176&lt;=22,入力項目!$S$16&lt;&gt;"高専"),IFERROR(VLOOKUP(入力項目!$S$17,子育て関連マスタ!$I$32:$M$34,4,FALSE),0),
S176&gt;=23,0
) +
IF($D176=4,
  IFERROR(_xlfn.IFS(
  S176&lt;=入力項目!$S$11,0,
  AND(S176=入力項目!$S$11),IFERROR(VLOOKUP(入力項目!$S$12,子育て関連マスタ!$I$4:$M$5,2,FALSE),0),
  AND(S176=4),IFERROR(VLOOKUP(入力項目!$S$13,子育て関連マスタ!$I$9:$M$12,2,FALSE),0),
  AND(S176=7),IFERROR(VLOOKUP(入力項目!$S$14,子育て関連マスタ!$I$16:$M$17,2,FALSE),0),
  AND(S176=13),IFERROR(VLOOKUP(入力項目!$S$15,子育て関連マスタ!$I$21:$M$22,2,FALSE),0),
  AND(S176=16),IFERROR(VLOOKUP(入力項目!$S$16,子育て関連マスタ!$I$26:$M$28,2,FALSE),0),
  AND(S176=19,入力項目!$S$16&lt;&gt;"高専"),IFERROR(VLOOKUP(入力項目!$S$17,子育て関連マスタ!$I$32:$M$37,2,FALSE),0),
  AND(S176=21,入力項目!$S$16="高専"),IFERROR(VLOOKUP(入力項目!$S$17,子育て関連マスタ!$I$32:$M$37,2,FALSE),0),
  S176&gt;=22,0
  ),0),0
) +
IF(AND(S176&gt;=1,S176&lt;=15),IF($D176=入力項目!$S$8,入力項目!$S$3,0),0) +
IF(AND(S176&gt;=1,S176&lt;=15),IF($D176=5,入力項目!$S$4,0),0) +
IF(AND(S176&gt;=1,S176&lt;=15),IF($D176=12,入力項目!$S$5,0),0) +
IF(AND(入力項目!$S$7=$A176,入力項目!$S$8=$D176),子育て関連マスタ!$C$14,0) +
IFERROR(IF(AND(YEAR(EDATE(DATE(入力項目!$S$7,入力項目!$S$8,1),1))=$A176,MONTH(EDATE(DATE(入力項目!$S$7,入力項目!$S$8,1),1))=$D176),子育て関連マスタ!$C$15,0),0) +
IF(AND(OR(S176=3,S176=5,S176=7),$D176=11),子育て関連マスタ!$C$17,0) +
IF(AND(S176=20,$D176=1),子育て関連マスタ!$C$18,0) +
IF(AND(S176=20,$D176=1),
IFERROR(_xlfn.IFS(
入力項目!$S$10="男",子育て関連マスタ!$C$18,
入力項目!$S$10="女",子育て関連マスタ!$C$19
),0),0
) +
IF(AND(S176&gt;=入力項目!$S$18,S176&lt;=入力項目!$S$19),入力項目!$S$20,0) +
IF(AND(S176&gt;=入力項目!$S$21,S176&lt;=入力項目!$S$22),入力項目!$S$23,0) +
IF(AND(S176&gt;=入力項目!$S$24,S176&lt;=入力項目!$S$25),入力項目!$S$26,0)
)</f>
        <v>0</v>
      </c>
      <c r="AH176">
        <f ca="1">-(
_xlfn.IFS(
T176&lt;=入力項目!$S$11,0,
AND(T176&gt;=入力項目!$S$11+1,T176&lt;=3),IFERROR(VLOOKUP(入力項目!$S$12,子育て関連マスタ!$I$4:$M$5,4,FALSE),0),
AND(T176&gt;=4,T176&lt;=6),IFERROR(VLOOKUP(入力項目!$S$13,子育て関連マスタ!$I$9:$M$12,4,FALSE),0),
AND(T176&gt;=7,T176&lt;=12),IFERROR(VLOOKUP(入力項目!$S$14,子育て関連マスタ!$I$16:$M$17,4,FALSE),0),
AND(T176&gt;=13,T176&lt;=15),IFERROR(VLOOKUP(入力項目!$S$15,子育て関連マスタ!$I$21:$M$22,4,FALSE),0),
AND(T176&gt;=16,T176&lt;=18),IFERROR(VLOOKUP(入力項目!$S$16,子育て関連マスタ!$I$26:$M$28,4,FALSE),0),
AND(T176&gt;=19,T176&lt;=20,入力項目!$S$16="高専"),IFERROR(VLOOKUP(入力項目!$S$16,子育て関連マスタ!$I$26:$M$28,4,FALSE),0),
AND(T176&gt;=19,T176&lt;=20,入力項目!$S$16&lt;&gt;"高専"),IFERROR(VLOOKUP(入力項目!$S$17,子育て関連マスタ!$I$32:$M$37,4,FALSE),0),
AND(T176&gt;=21,T176&lt;=22,入力項目!$S$16="高専"),IFERROR(VLOOKUP(入力項目!$S$17,子育て関連マスタ!$I$32:$M$34,4,FALSE),0),
AND(T176&gt;=21,T176&lt;=22,入力項目!$S$16&lt;&gt;"高専"),IFERROR(VLOOKUP(入力項目!$S$17,子育て関連マスタ!$I$32:$M$34,4,FALSE),0),
T176&gt;=23,0
) +
IF($D176=4,
  IFERROR(_xlfn.IFS(
  T176&lt;=入力項目!$S$11,0,
  AND(T176=入力項目!$S$11),IFERROR(VLOOKUP(入力項目!$S$12,子育て関連マスタ!$I$4:$M$5,2,FALSE),0),
  AND(T176=4),IFERROR(VLOOKUP(入力項目!$S$13,子育て関連マスタ!$I$9:$M$12,2,FALSE),0),
  AND(T176=7),IFERROR(VLOOKUP(入力項目!$S$14,子育て関連マスタ!$I$16:$M$17,2,FALSE),0),
  AND(T176=13),IFERROR(VLOOKUP(入力項目!$S$15,子育て関連マスタ!$I$21:$M$22,2,FALSE),0),
  AND(T176=16),IFERROR(VLOOKUP(入力項目!$S$16,子育て関連マスタ!$I$26:$M$28,2,FALSE),0),
  AND(T176=19,入力項目!$S$16&lt;&gt;"高専"),IFERROR(VLOOKUP(入力項目!$S$17,子育て関連マスタ!$I$32:$M$37,2,FALSE),0),
  AND(T176=21,入力項目!$S$16="高専"),IFERROR(VLOOKUP(入力項目!$S$17,子育て関連マスタ!$I$32:$M$37,2,FALSE),0),
  T176&gt;=22,0
  ),0),0
) +
IF(AND(T176&gt;=1,T176&lt;=15),IF($D176=入力項目!$S$8,入力項目!$S$3,0),0) +
IF(AND(T176&gt;=1,T176&lt;=15),IF($D176=5,入力項目!$S$4,0),0) +
IF(AND(T176&gt;=1,T176&lt;=15),IF($D176=12,入力項目!$S$5,0),0) +
IF(AND(入力項目!$S$7=$A176,入力項目!$S$8=$D176),子育て関連マスタ!$C$14,0) +
IFERROR(IF(AND(YEAR(EDATE(DATE(入力項目!$S$7,入力項目!$S$8,1),1))=$A176,MONTH(EDATE(DATE(入力項目!$S$7,入力項目!$S$8,1),1))=$D176),子育て関連マスタ!$C$15,0),0) +
IF(AND(OR(T176=3,T176=5,T176=7),$D176=11),子育て関連マスタ!$C$17,0) +
IF(AND(T176=20,$D176=1),子育て関連マスタ!$C$18,0) +
IF(AND(T176=20,$D176=1),
IFERROR(_xlfn.IFS(
入力項目!$S$10="男",子育て関連マスタ!$C$18,
入力項目!$S$10="女",子育て関連マスタ!$C$19
),0),0
) +
IF(AND(T176&gt;=入力項目!$S$18,T176&lt;=入力項目!$S$19),入力項目!$S$20,0) +
IF(AND(T176&gt;=入力項目!$S$21,T176&lt;=入力項目!$S$22),入力項目!$S$23,0) +
IF(AND(T176&gt;=入力項目!$S$24,T176&lt;=入力項目!$S$25),入力項目!$S$26,0)
)</f>
        <v>0</v>
      </c>
      <c r="AI176">
        <f ca="1">-(
_xlfn.IFS(
U176&lt;=入力項目!$S$11,0,
AND(U176&gt;=入力項目!$S$11+1,U176&lt;=3),IFERROR(VLOOKUP(入力項目!$S$12,子育て関連マスタ!$I$4:$M$5,4,FALSE),0),
AND(U176&gt;=4,U176&lt;=6),IFERROR(VLOOKUP(入力項目!$S$13,子育て関連マスタ!$I$9:$M$12,4,FALSE),0),
AND(U176&gt;=7,U176&lt;=12),IFERROR(VLOOKUP(入力項目!$S$14,子育て関連マスタ!$I$16:$M$17,4,FALSE),0),
AND(U176&gt;=13,U176&lt;=15),IFERROR(VLOOKUP(入力項目!$S$15,子育て関連マスタ!$I$21:$M$22,4,FALSE),0),
AND(U176&gt;=16,U176&lt;=18),IFERROR(VLOOKUP(入力項目!$S$16,子育て関連マスタ!$I$26:$M$28,4,FALSE),0),
AND(U176&gt;=19,U176&lt;=20,入力項目!$S$16="高専"),IFERROR(VLOOKUP(入力項目!$S$16,子育て関連マスタ!$I$26:$M$28,4,FALSE),0),
AND(U176&gt;=19,U176&lt;=20,入力項目!$S$16&lt;&gt;"高専"),IFERROR(VLOOKUP(入力項目!$S$17,子育て関連マスタ!$I$32:$M$37,4,FALSE),0),
AND(U176&gt;=21,U176&lt;=22,入力項目!$S$16="高専"),IFERROR(VLOOKUP(入力項目!$S$17,子育て関連マスタ!$I$32:$M$34,4,FALSE),0),
AND(U176&gt;=21,U176&lt;=22,入力項目!$S$16&lt;&gt;"高専"),IFERROR(VLOOKUP(入力項目!$S$17,子育て関連マスタ!$I$32:$M$34,4,FALSE),0),
U176&gt;=23,0
) +
IF($D176=4,
  IFERROR(_xlfn.IFS(
  U176&lt;=入力項目!$S$11,0,
  AND(U176=入力項目!$S$11),IFERROR(VLOOKUP(入力項目!$S$12,子育て関連マスタ!$I$4:$M$5,2,FALSE),0),
  AND(U176=4),IFERROR(VLOOKUP(入力項目!$S$13,子育て関連マスタ!$I$9:$M$12,2,FALSE),0),
  AND(U176=7),IFERROR(VLOOKUP(入力項目!$S$14,子育て関連マスタ!$I$16:$M$17,2,FALSE),0),
  AND(U176=13),IFERROR(VLOOKUP(入力項目!$S$15,子育て関連マスタ!$I$21:$M$22,2,FALSE),0),
  AND(U176=16),IFERROR(VLOOKUP(入力項目!$S$16,子育て関連マスタ!$I$26:$M$28,2,FALSE),0),
  AND(U176=19,入力項目!$S$16&lt;&gt;"高専"),IFERROR(VLOOKUP(入力項目!$S$17,子育て関連マスタ!$I$32:$M$37,2,FALSE),0),
  AND(U176=21,入力項目!$S$16="高専"),IFERROR(VLOOKUP(入力項目!$S$17,子育て関連マスタ!$I$32:$M$37,2,FALSE),0),
  U176&gt;=22,0
  ),0),0
) +
IF(AND(U176&gt;=1,U176&lt;=15),IF($D176=入力項目!$S$8,入力項目!$S$3,0),0) +
IF(AND(U176&gt;=1,U176&lt;=15),IF($D176=5,入力項目!$S$4,0),0) +
IF(AND(U176&gt;=1,U176&lt;=15),IF($D176=12,入力項目!$S$5,0),0) +
IF(AND(入力項目!$S$7=$A176,入力項目!$S$8=$D176),子育て関連マスタ!$C$14,0) +
IFERROR(IF(AND(YEAR(EDATE(DATE(入力項目!$S$7,入力項目!$S$8,1),1))=$A176,MONTH(EDATE(DATE(入力項目!$S$7,入力項目!$S$8,1),1))=$D176),子育て関連マスタ!$C$15,0),0) +
IF(AND(OR(U176=3,U176=5,U176=7),$D176=11),子育て関連マスタ!$C$17,0) +
IF(AND(U176=20,$D176=1),子育て関連マスタ!$C$18,0) +
IF(AND(U176=20,$D176=1),
IFERROR(_xlfn.IFS(
入力項目!$S$10="男",子育て関連マスタ!$C$18,
入力項目!$S$10="女",子育て関連マスタ!$C$19
),0),0
) +
IF(AND(U176&gt;=入力項目!$S$18,U176&lt;=入力項目!$S$19),入力項目!$S$20,0) +
IF(AND(U176&gt;=入力項目!$S$21,U176&lt;=入力項目!$S$22),入力項目!$S$23,0) +
IF(AND(U176&gt;=入力項目!$S$24,U176&lt;=入力項目!$S$25),入力項目!$S$26,0)
)</f>
        <v>0</v>
      </c>
      <c r="AJ176" s="10">
        <f ca="1">-VLOOKUP($D176,月別収支!$A$2:$H$13,7,FALSE)</f>
        <v>-20000</v>
      </c>
    </row>
    <row r="177" spans="1:36" x14ac:dyDescent="0.4">
      <c r="A177">
        <f t="shared" ca="1" si="54"/>
        <v>2039</v>
      </c>
      <c r="B177">
        <f t="shared" ca="1" si="44"/>
        <v>2038</v>
      </c>
      <c r="C177">
        <f t="shared" ca="1" si="45"/>
        <v>15</v>
      </c>
      <c r="D177">
        <f t="shared" ca="1" si="55"/>
        <v>3</v>
      </c>
      <c r="E177" t="str">
        <f t="shared" ca="1" si="39"/>
        <v>2039年3月</v>
      </c>
      <c r="F177">
        <f ca="1">IF(OR(入力項目!$N$5&lt;$A177,AND(入力項目!$N$5=$A177,入力項目!$N$6&lt;$D177)),IF(F176=0,1,IF(G177=12,F176+1,F176)),0)</f>
        <v>14</v>
      </c>
      <c r="G177">
        <f ca="1">IF(OR(入力項目!$N$5&lt;$A177,AND(入力項目!$N$5=$A177,入力項目!$N$6&lt;$D177)),IF(G176=12,1,G176+1),0)</f>
        <v>5</v>
      </c>
      <c r="H177" t="str">
        <f t="shared" ca="1" si="40"/>
        <v>14_5</v>
      </c>
      <c r="I177">
        <f ca="1">IF(
  IFERROR(AND($C177&gt;0,MOD($C177,入力項目!$N$22)=0,$D177=入力項目!$N$23), FALSE),
  1,
  IF(
    AND(I176&gt;0,J176=12),
    IF(I176=入力項目!$N$28, 0, I176+1),
    I176
  )
)</f>
        <v>0</v>
      </c>
      <c r="J177">
        <f ca="1">IF($D177=入力項目!$N$23,1,IFERROR(J176+1,1))</f>
        <v>10</v>
      </c>
      <c r="K177" t="str">
        <f t="shared" ca="1" si="41"/>
        <v>0_10</v>
      </c>
      <c r="L177">
        <f ca="1">L176+IF(入力項目!$D$4=$D177,1,0)</f>
        <v>43</v>
      </c>
      <c r="M177" t="str">
        <f t="shared" ca="1" si="42"/>
        <v>43歳</v>
      </c>
      <c r="N177">
        <f t="shared" ca="1" si="46"/>
        <v>44</v>
      </c>
      <c r="O177" t="str">
        <f t="shared" ca="1" si="43"/>
        <v>44歳</v>
      </c>
      <c r="P177">
        <f t="shared" ca="1" si="47"/>
        <v>18</v>
      </c>
      <c r="Q177">
        <f t="shared" ca="1" si="48"/>
        <v>16</v>
      </c>
      <c r="R177">
        <f t="shared" ca="1" si="49"/>
        <v>2039</v>
      </c>
      <c r="S177">
        <f t="shared" ca="1" si="50"/>
        <v>2039</v>
      </c>
      <c r="T177">
        <f t="shared" ca="1" si="51"/>
        <v>2039</v>
      </c>
      <c r="U177">
        <f t="shared" ca="1" si="52"/>
        <v>2039</v>
      </c>
      <c r="V177" s="10">
        <f t="shared" ca="1" si="53"/>
        <v>18683265</v>
      </c>
      <c r="W177" s="10">
        <f ca="1">IF($L177&lt;その他マスタ!$B$1,VLOOKUP($D177,月別収支!$A$2:$H$13,2,FALSE),その他マスタ!$B$3)+IF(AND($L177=その他マスタ!$B$1,入力項目!$I$9="あり",$D177=入力項目!$D$4),その他マスタ!$B$2,0)</f>
        <v>300000</v>
      </c>
      <c r="X177" s="10">
        <f ca="1">-IF(入力項目!$K$5=TRUE,
IF($F177+$G177&lt;3,VLOOKUP($D177,月別収支!$A$2:$H$13,8,FALSE),0)+IFERROR(VLOOKUP($H177,住宅ローン計算!C:P,13,FALSE),0)+IF($F177&gt;1,IF(OR($G177=3,$G177=6,$G177=9,$G177=12),ROUNDUP(入力項目!$N$18/4,0),0),0),
VLOOKUP($D177,月別収支!$A$2:$H$13,8,FALSE))</f>
        <v>-53590</v>
      </c>
      <c r="Y177" s="10">
        <f ca="1">-VLOOKUP($D177,月別収支!$A$2:$H$13,3,FALSE)</f>
        <v>-75000</v>
      </c>
      <c r="Z177" s="10">
        <f ca="1">-VLOOKUP($D177,月別収支!$A$2:$H$13,4,FALSE)</f>
        <v>-27000</v>
      </c>
      <c r="AA177" s="10">
        <f ca="1">-VLOOKUP($D177,月別収支!$A$2:$H$13,6,FALSE)</f>
        <v>-10000</v>
      </c>
      <c r="AB177" s="10">
        <f ca="1">-(
VLOOKUP($D177,月別収支!$A$2:$H$13,5,FALSE)+IF(AND(入力項目!$I$27&lt;=$A177,ISEVEN($A177-入力項目!$I$27),入力項目!$I$28=$D177),入力項目!$I$26,0)
+IF(入力項目!$K$26=TRUE,
IFERROR(VLOOKUP($K177,マイカーローン計算!C:P,13,FALSE),0),
IFERROR(
  IF(AND($C177&gt;0,MOD($C177,入力項目!$N$22)=0,$D177=入力項目!$N$23),入力項目!$N$24,0),
 0
)
)
)</f>
        <v>-20000</v>
      </c>
      <c r="AC177" s="10">
        <f ca="1">-IF($A177&lt;入力項目!$N$33,入力項目!$N$35,IF(AND($A177=入力項目!$N$33,$D177&lt;=入力項目!$N$34),入力項目!$N$35,0))</f>
        <v>0</v>
      </c>
      <c r="AD177">
        <f ca="1">-(
_xlfn.IFS(
P177&lt;=入力項目!$S$11,0,
AND(P177&gt;=入力項目!$S$11+1,P177&lt;=3),IFERROR(VLOOKUP(入力項目!$S$12,子育て関連マスタ!$I$4:$M$5,4,FALSE),0),
AND(P177&gt;=4,P177&lt;=6),IFERROR(VLOOKUP(入力項目!$S$13,子育て関連マスタ!$I$9:$M$12,4,FALSE),0),
AND(P177&gt;=7,P177&lt;=12),IFERROR(VLOOKUP(入力項目!$S$14,子育て関連マスタ!$I$16:$M$17,4,FALSE),0),
AND(P177&gt;=13,P177&lt;=15),IFERROR(VLOOKUP(入力項目!$S$15,子育て関連マスタ!$I$21:$M$22,4,FALSE),0),
AND(P177&gt;=16,P177&lt;=18),IFERROR(VLOOKUP(入力項目!$S$16,子育て関連マスタ!$I$26:$M$28,4,FALSE),0),
AND(P177&gt;=19,P177&lt;=20,入力項目!$S$16="高専"),IFERROR(VLOOKUP(入力項目!$S$16,子育て関連マスタ!$I$26:$M$28,4,FALSE),0),
AND(P177&gt;=19,P177&lt;=20,入力項目!$S$16&lt;&gt;"高専"),IFERROR(VLOOKUP(入力項目!$S$17,子育て関連マスタ!$I$32:$M$37,4,FALSE),0),
AND(P177&gt;=21,P177&lt;=22,入力項目!$S$16="高専"),IFERROR(VLOOKUP(入力項目!$S$17,子育て関連マスタ!$I$32:$M$34,4,FALSE),0),
AND(P177&gt;=21,P177&lt;=22,入力項目!$S$16&lt;&gt;"高専"),IFERROR(VLOOKUP(入力項目!$S$17,子育て関連マスタ!$I$32:$M$34,4,FALSE),0),
P177&gt;=23,0
) +
IF($D177=4,
  IFERROR(_xlfn.IFS(
  P177&lt;=入力項目!$S$11,0,
  AND(P177=入力項目!$S$11),IFERROR(VLOOKUP(入力項目!$S$12,子育て関連マスタ!$I$4:$M$5,2,FALSE),0),
  AND(P177=4),IFERROR(VLOOKUP(入力項目!$S$13,子育て関連マスタ!$I$9:$M$12,2,FALSE),0),
  AND(P177=7),IFERROR(VLOOKUP(入力項目!$S$14,子育て関連マスタ!$I$16:$M$17,2,FALSE),0),
  AND(P177=13),IFERROR(VLOOKUP(入力項目!$S$15,子育て関連マスタ!$I$21:$M$22,2,FALSE),0),
  AND(P177=16),IFERROR(VLOOKUP(入力項目!$S$16,子育て関連マスタ!$I$26:$M$28,2,FALSE),0),
  AND(P177=19,入力項目!$S$16&lt;&gt;"高専"),IFERROR(VLOOKUP(入力項目!$S$17,子育て関連マスタ!$I$32:$M$37,2,FALSE),0),
  AND(P177=21,入力項目!$S$16="高専"),IFERROR(VLOOKUP(入力項目!$S$17,子育て関連マスタ!$I$32:$M$37,2,FALSE),0),
  P177&gt;=22,0
  ),0),0
) +
IF(AND(P177&gt;=1,P177&lt;=15),IF($D177=入力項目!$S$8,入力項目!$S$3,0),0) +
IF(AND(P177&gt;=1,P177&lt;=15),IF($D177=5,入力項目!$S$4,0),0) +
IF(AND(P177&gt;=1,P177&lt;=15),IF($D177=12,入力項目!$S$5,0),0) +
IF(AND(入力項目!$S$7=$A177,入力項目!$S$8=$D177),子育て関連マスタ!$C$14,0) +
IFERROR(IF(AND(YEAR(EDATE(DATE(入力項目!$S$7,入力項目!$S$8,1),1))=$A177,MONTH(EDATE(DATE(入力項目!$S$7,入力項目!$S$8,1),1))=$D177),子育て関連マスタ!$C$15,0),0) +
IF(AND(OR(P177=3,P177=5,P177=7),$D177=11),子育て関連マスタ!$C$17,0) +
IF(AND(P177=20,$D177=1),子育て関連マスタ!$C$18,0) +
IF(AND(P177=20,$D177=1),
IFERROR(_xlfn.IFS(
入力項目!$S$10="男",子育て関連マスタ!$C$18,
入力項目!$S$10="女",子育て関連マスタ!$C$19
),0),0
) +
IF(AND(P177&gt;=入力項目!$S$18,P177&lt;=入力項目!$S$19),入力項目!$S$20,0) +
IF(AND(P177&gt;=入力項目!$S$21,P177&lt;=入力項目!$S$22),入力項目!$S$23,0) +
IF(AND(P177&gt;=入力項目!$S$24,P177&lt;=入力項目!$S$25),入力項目!$S$26,0)
)</f>
        <v>-45000</v>
      </c>
      <c r="AE177">
        <f ca="1">-(
_xlfn.IFS(
Q177&lt;=入力項目!$S$11,0,
AND(Q177&gt;=入力項目!$S$11+1,Q177&lt;=3),IFERROR(VLOOKUP(入力項目!$S$12,子育て関連マスタ!$I$4:$M$5,4,FALSE),0),
AND(Q177&gt;=4,Q177&lt;=6),IFERROR(VLOOKUP(入力項目!$S$13,子育て関連マスタ!$I$9:$M$12,4,FALSE),0),
AND(Q177&gt;=7,Q177&lt;=12),IFERROR(VLOOKUP(入力項目!$S$14,子育て関連マスタ!$I$16:$M$17,4,FALSE),0),
AND(Q177&gt;=13,Q177&lt;=15),IFERROR(VLOOKUP(入力項目!$S$15,子育て関連マスタ!$I$21:$M$22,4,FALSE),0),
AND(Q177&gt;=16,Q177&lt;=18),IFERROR(VLOOKUP(入力項目!$S$16,子育て関連マスタ!$I$26:$M$28,4,FALSE),0),
AND(Q177&gt;=19,Q177&lt;=20,入力項目!$S$16="高専"),IFERROR(VLOOKUP(入力項目!$S$16,子育て関連マスタ!$I$26:$M$28,4,FALSE),0),
AND(Q177&gt;=19,Q177&lt;=20,入力項目!$S$16&lt;&gt;"高専"),IFERROR(VLOOKUP(入力項目!$S$17,子育て関連マスタ!$I$32:$M$37,4,FALSE),0),
AND(Q177&gt;=21,Q177&lt;=22,入力項目!$S$16="高専"),IFERROR(VLOOKUP(入力項目!$S$17,子育て関連マスタ!$I$32:$M$34,4,FALSE),0),
AND(Q177&gt;=21,Q177&lt;=22,入力項目!$S$16&lt;&gt;"高専"),IFERROR(VLOOKUP(入力項目!$S$17,子育て関連マスタ!$I$32:$M$34,4,FALSE),0),
Q177&gt;=23,0
) +
IF($D177=4,
  IFERROR(_xlfn.IFS(
  Q177&lt;=入力項目!$S$11,0,
  AND(Q177=入力項目!$S$11),IFERROR(VLOOKUP(入力項目!$S$12,子育て関連マスタ!$I$4:$M$5,2,FALSE),0),
  AND(Q177=4),IFERROR(VLOOKUP(入力項目!$S$13,子育て関連マスタ!$I$9:$M$12,2,FALSE),0),
  AND(Q177=7),IFERROR(VLOOKUP(入力項目!$S$14,子育て関連マスタ!$I$16:$M$17,2,FALSE),0),
  AND(Q177=13),IFERROR(VLOOKUP(入力項目!$S$15,子育て関連マスタ!$I$21:$M$22,2,FALSE),0),
  AND(Q177=16),IFERROR(VLOOKUP(入力項目!$S$16,子育て関連マスタ!$I$26:$M$28,2,FALSE),0),
  AND(Q177=19,入力項目!$S$16&lt;&gt;"高専"),IFERROR(VLOOKUP(入力項目!$S$17,子育て関連マスタ!$I$32:$M$37,2,FALSE),0),
  AND(Q177=21,入力項目!$S$16="高専"),IFERROR(VLOOKUP(入力項目!$S$17,子育て関連マスタ!$I$32:$M$37,2,FALSE),0),
  Q177&gt;=22,0
  ),0),0
) +
IF(AND(Q177&gt;=1,Q177&lt;=15),IF($D177=入力項目!$S$8,入力項目!$S$3,0),0) +
IF(AND(Q177&gt;=1,Q177&lt;=15),IF($D177=5,入力項目!$S$4,0),0) +
IF(AND(Q177&gt;=1,Q177&lt;=15),IF($D177=12,入力項目!$S$5,0),0) +
IF(AND(入力項目!$S$7=$A177,入力項目!$S$8=$D177),子育て関連マスタ!$C$14,0) +
IFERROR(IF(AND(YEAR(EDATE(DATE(入力項目!$S$7,入力項目!$S$8,1),1))=$A177,MONTH(EDATE(DATE(入力項目!$S$7,入力項目!$S$8,1),1))=$D177),子育て関連マスタ!$C$15,0),0) +
IF(AND(OR(Q177=3,Q177=5,Q177=7),$D177=11),子育て関連マスタ!$C$17,0) +
IF(AND(Q177=20,$D177=1),子育て関連マスタ!$C$18,0) +
IF(AND(Q177=20,$D177=1),
IFERROR(_xlfn.IFS(
入力項目!$S$10="男",子育て関連マスタ!$C$18,
入力項目!$S$10="女",子育て関連マスタ!$C$19
),0),0
) +
IF(AND(Q177&gt;=入力項目!$S$18,Q177&lt;=入力項目!$S$19),入力項目!$S$20,0) +
IF(AND(Q177&gt;=入力項目!$S$21,Q177&lt;=入力項目!$S$22),入力項目!$S$23,0) +
IF(AND(Q177&gt;=入力項目!$S$24,Q177&lt;=入力項目!$S$25),入力項目!$S$26,0)
)</f>
        <v>-45000</v>
      </c>
      <c r="AF177">
        <f ca="1">-(
_xlfn.IFS(
R177&lt;=入力項目!$S$11,0,
AND(R177&gt;=入力項目!$S$11+1,R177&lt;=3),IFERROR(VLOOKUP(入力項目!$S$12,子育て関連マスタ!$I$4:$M$5,4,FALSE),0),
AND(R177&gt;=4,R177&lt;=6),IFERROR(VLOOKUP(入力項目!$S$13,子育て関連マスタ!$I$9:$M$12,4,FALSE),0),
AND(R177&gt;=7,R177&lt;=12),IFERROR(VLOOKUP(入力項目!$S$14,子育て関連マスタ!$I$16:$M$17,4,FALSE),0),
AND(R177&gt;=13,R177&lt;=15),IFERROR(VLOOKUP(入力項目!$S$15,子育て関連マスタ!$I$21:$M$22,4,FALSE),0),
AND(R177&gt;=16,R177&lt;=18),IFERROR(VLOOKUP(入力項目!$S$16,子育て関連マスタ!$I$26:$M$28,4,FALSE),0),
AND(R177&gt;=19,R177&lt;=20,入力項目!$S$16="高専"),IFERROR(VLOOKUP(入力項目!$S$16,子育て関連マスタ!$I$26:$M$28,4,FALSE),0),
AND(R177&gt;=19,R177&lt;=20,入力項目!$S$16&lt;&gt;"高専"),IFERROR(VLOOKUP(入力項目!$S$17,子育て関連マスタ!$I$32:$M$37,4,FALSE),0),
AND(R177&gt;=21,R177&lt;=22,入力項目!$S$16="高専"),IFERROR(VLOOKUP(入力項目!$S$17,子育て関連マスタ!$I$32:$M$34,4,FALSE),0),
AND(R177&gt;=21,R177&lt;=22,入力項目!$S$16&lt;&gt;"高専"),IFERROR(VLOOKUP(入力項目!$S$17,子育て関連マスタ!$I$32:$M$34,4,FALSE),0),
R177&gt;=23,0
) +
IF($D177=4,
  IFERROR(_xlfn.IFS(
  R177&lt;=入力項目!$S$11,0,
  AND(R177=入力項目!$S$11),IFERROR(VLOOKUP(入力項目!$S$12,子育て関連マスタ!$I$4:$M$5,2,FALSE),0),
  AND(R177=4),IFERROR(VLOOKUP(入力項目!$S$13,子育て関連マスタ!$I$9:$M$12,2,FALSE),0),
  AND(R177=7),IFERROR(VLOOKUP(入力項目!$S$14,子育て関連マスタ!$I$16:$M$17,2,FALSE),0),
  AND(R177=13),IFERROR(VLOOKUP(入力項目!$S$15,子育て関連マスタ!$I$21:$M$22,2,FALSE),0),
  AND(R177=16),IFERROR(VLOOKUP(入力項目!$S$16,子育て関連マスタ!$I$26:$M$28,2,FALSE),0),
  AND(R177=19,入力項目!$S$16&lt;&gt;"高専"),IFERROR(VLOOKUP(入力項目!$S$17,子育て関連マスタ!$I$32:$M$37,2,FALSE),0),
  AND(R177=21,入力項目!$S$16="高専"),IFERROR(VLOOKUP(入力項目!$S$17,子育て関連マスタ!$I$32:$M$37,2,FALSE),0),
  R177&gt;=22,0
  ),0),0
) +
IF(AND(R177&gt;=1,R177&lt;=15),IF($D177=入力項目!$S$8,入力項目!$S$3,0),0) +
IF(AND(R177&gt;=1,R177&lt;=15),IF($D177=5,入力項目!$S$4,0),0) +
IF(AND(R177&gt;=1,R177&lt;=15),IF($D177=12,入力項目!$S$5,0),0) +
IF(AND(入力項目!$S$7=$A177,入力項目!$S$8=$D177),子育て関連マスタ!$C$14,0) +
IFERROR(IF(AND(YEAR(EDATE(DATE(入力項目!$S$7,入力項目!$S$8,1),1))=$A177,MONTH(EDATE(DATE(入力項目!$S$7,入力項目!$S$8,1),1))=$D177),子育て関連マスタ!$C$15,0),0) +
IF(AND(OR(R177=3,R177=5,R177=7),$D177=11),子育て関連マスタ!$C$17,0) +
IF(AND(R177=20,$D177=1),子育て関連マスタ!$C$18,0) +
IF(AND(R177=20,$D177=1),
IFERROR(_xlfn.IFS(
入力項目!$S$10="男",子育て関連マスタ!$C$18,
入力項目!$S$10="女",子育て関連マスタ!$C$19
),0),0
) +
IF(AND(R177&gt;=入力項目!$S$18,R177&lt;=入力項目!$S$19),入力項目!$S$20,0) +
IF(AND(R177&gt;=入力項目!$S$21,R177&lt;=入力項目!$S$22),入力項目!$S$23,0) +
IF(AND(R177&gt;=入力項目!$S$24,R177&lt;=入力項目!$S$25),入力項目!$S$26,0)
)</f>
        <v>0</v>
      </c>
      <c r="AG177">
        <f ca="1">-(
_xlfn.IFS(
S177&lt;=入力項目!$S$11,0,
AND(S177&gt;=入力項目!$S$11+1,S177&lt;=3),IFERROR(VLOOKUP(入力項目!$S$12,子育て関連マスタ!$I$4:$M$5,4,FALSE),0),
AND(S177&gt;=4,S177&lt;=6),IFERROR(VLOOKUP(入力項目!$S$13,子育て関連マスタ!$I$9:$M$12,4,FALSE),0),
AND(S177&gt;=7,S177&lt;=12),IFERROR(VLOOKUP(入力項目!$S$14,子育て関連マスタ!$I$16:$M$17,4,FALSE),0),
AND(S177&gt;=13,S177&lt;=15),IFERROR(VLOOKUP(入力項目!$S$15,子育て関連マスタ!$I$21:$M$22,4,FALSE),0),
AND(S177&gt;=16,S177&lt;=18),IFERROR(VLOOKUP(入力項目!$S$16,子育て関連マスタ!$I$26:$M$28,4,FALSE),0),
AND(S177&gt;=19,S177&lt;=20,入力項目!$S$16="高専"),IFERROR(VLOOKUP(入力項目!$S$16,子育て関連マスタ!$I$26:$M$28,4,FALSE),0),
AND(S177&gt;=19,S177&lt;=20,入力項目!$S$16&lt;&gt;"高専"),IFERROR(VLOOKUP(入力項目!$S$17,子育て関連マスタ!$I$32:$M$37,4,FALSE),0),
AND(S177&gt;=21,S177&lt;=22,入力項目!$S$16="高専"),IFERROR(VLOOKUP(入力項目!$S$17,子育て関連マスタ!$I$32:$M$34,4,FALSE),0),
AND(S177&gt;=21,S177&lt;=22,入力項目!$S$16&lt;&gt;"高専"),IFERROR(VLOOKUP(入力項目!$S$17,子育て関連マスタ!$I$32:$M$34,4,FALSE),0),
S177&gt;=23,0
) +
IF($D177=4,
  IFERROR(_xlfn.IFS(
  S177&lt;=入力項目!$S$11,0,
  AND(S177=入力項目!$S$11),IFERROR(VLOOKUP(入力項目!$S$12,子育て関連マスタ!$I$4:$M$5,2,FALSE),0),
  AND(S177=4),IFERROR(VLOOKUP(入力項目!$S$13,子育て関連マスタ!$I$9:$M$12,2,FALSE),0),
  AND(S177=7),IFERROR(VLOOKUP(入力項目!$S$14,子育て関連マスタ!$I$16:$M$17,2,FALSE),0),
  AND(S177=13),IFERROR(VLOOKUP(入力項目!$S$15,子育て関連マスタ!$I$21:$M$22,2,FALSE),0),
  AND(S177=16),IFERROR(VLOOKUP(入力項目!$S$16,子育て関連マスタ!$I$26:$M$28,2,FALSE),0),
  AND(S177=19,入力項目!$S$16&lt;&gt;"高専"),IFERROR(VLOOKUP(入力項目!$S$17,子育て関連マスタ!$I$32:$M$37,2,FALSE),0),
  AND(S177=21,入力項目!$S$16="高専"),IFERROR(VLOOKUP(入力項目!$S$17,子育て関連マスタ!$I$32:$M$37,2,FALSE),0),
  S177&gt;=22,0
  ),0),0
) +
IF(AND(S177&gt;=1,S177&lt;=15),IF($D177=入力項目!$S$8,入力項目!$S$3,0),0) +
IF(AND(S177&gt;=1,S177&lt;=15),IF($D177=5,入力項目!$S$4,0),0) +
IF(AND(S177&gt;=1,S177&lt;=15),IF($D177=12,入力項目!$S$5,0),0) +
IF(AND(入力項目!$S$7=$A177,入力項目!$S$8=$D177),子育て関連マスタ!$C$14,0) +
IFERROR(IF(AND(YEAR(EDATE(DATE(入力項目!$S$7,入力項目!$S$8,1),1))=$A177,MONTH(EDATE(DATE(入力項目!$S$7,入力項目!$S$8,1),1))=$D177),子育て関連マスタ!$C$15,0),0) +
IF(AND(OR(S177=3,S177=5,S177=7),$D177=11),子育て関連マスタ!$C$17,0) +
IF(AND(S177=20,$D177=1),子育て関連マスタ!$C$18,0) +
IF(AND(S177=20,$D177=1),
IFERROR(_xlfn.IFS(
入力項目!$S$10="男",子育て関連マスタ!$C$18,
入力項目!$S$10="女",子育て関連マスタ!$C$19
),0),0
) +
IF(AND(S177&gt;=入力項目!$S$18,S177&lt;=入力項目!$S$19),入力項目!$S$20,0) +
IF(AND(S177&gt;=入力項目!$S$21,S177&lt;=入力項目!$S$22),入力項目!$S$23,0) +
IF(AND(S177&gt;=入力項目!$S$24,S177&lt;=入力項目!$S$25),入力項目!$S$26,0)
)</f>
        <v>0</v>
      </c>
      <c r="AH177">
        <f ca="1">-(
_xlfn.IFS(
T177&lt;=入力項目!$S$11,0,
AND(T177&gt;=入力項目!$S$11+1,T177&lt;=3),IFERROR(VLOOKUP(入力項目!$S$12,子育て関連マスタ!$I$4:$M$5,4,FALSE),0),
AND(T177&gt;=4,T177&lt;=6),IFERROR(VLOOKUP(入力項目!$S$13,子育て関連マスタ!$I$9:$M$12,4,FALSE),0),
AND(T177&gt;=7,T177&lt;=12),IFERROR(VLOOKUP(入力項目!$S$14,子育て関連マスタ!$I$16:$M$17,4,FALSE),0),
AND(T177&gt;=13,T177&lt;=15),IFERROR(VLOOKUP(入力項目!$S$15,子育て関連マスタ!$I$21:$M$22,4,FALSE),0),
AND(T177&gt;=16,T177&lt;=18),IFERROR(VLOOKUP(入力項目!$S$16,子育て関連マスタ!$I$26:$M$28,4,FALSE),0),
AND(T177&gt;=19,T177&lt;=20,入力項目!$S$16="高専"),IFERROR(VLOOKUP(入力項目!$S$16,子育て関連マスタ!$I$26:$M$28,4,FALSE),0),
AND(T177&gt;=19,T177&lt;=20,入力項目!$S$16&lt;&gt;"高専"),IFERROR(VLOOKUP(入力項目!$S$17,子育て関連マスタ!$I$32:$M$37,4,FALSE),0),
AND(T177&gt;=21,T177&lt;=22,入力項目!$S$16="高専"),IFERROR(VLOOKUP(入力項目!$S$17,子育て関連マスタ!$I$32:$M$34,4,FALSE),0),
AND(T177&gt;=21,T177&lt;=22,入力項目!$S$16&lt;&gt;"高専"),IFERROR(VLOOKUP(入力項目!$S$17,子育て関連マスタ!$I$32:$M$34,4,FALSE),0),
T177&gt;=23,0
) +
IF($D177=4,
  IFERROR(_xlfn.IFS(
  T177&lt;=入力項目!$S$11,0,
  AND(T177=入力項目!$S$11),IFERROR(VLOOKUP(入力項目!$S$12,子育て関連マスタ!$I$4:$M$5,2,FALSE),0),
  AND(T177=4),IFERROR(VLOOKUP(入力項目!$S$13,子育て関連マスタ!$I$9:$M$12,2,FALSE),0),
  AND(T177=7),IFERROR(VLOOKUP(入力項目!$S$14,子育て関連マスタ!$I$16:$M$17,2,FALSE),0),
  AND(T177=13),IFERROR(VLOOKUP(入力項目!$S$15,子育て関連マスタ!$I$21:$M$22,2,FALSE),0),
  AND(T177=16),IFERROR(VLOOKUP(入力項目!$S$16,子育て関連マスタ!$I$26:$M$28,2,FALSE),0),
  AND(T177=19,入力項目!$S$16&lt;&gt;"高専"),IFERROR(VLOOKUP(入力項目!$S$17,子育て関連マスタ!$I$32:$M$37,2,FALSE),0),
  AND(T177=21,入力項目!$S$16="高専"),IFERROR(VLOOKUP(入力項目!$S$17,子育て関連マスタ!$I$32:$M$37,2,FALSE),0),
  T177&gt;=22,0
  ),0),0
) +
IF(AND(T177&gt;=1,T177&lt;=15),IF($D177=入力項目!$S$8,入力項目!$S$3,0),0) +
IF(AND(T177&gt;=1,T177&lt;=15),IF($D177=5,入力項目!$S$4,0),0) +
IF(AND(T177&gt;=1,T177&lt;=15),IF($D177=12,入力項目!$S$5,0),0) +
IF(AND(入力項目!$S$7=$A177,入力項目!$S$8=$D177),子育て関連マスタ!$C$14,0) +
IFERROR(IF(AND(YEAR(EDATE(DATE(入力項目!$S$7,入力項目!$S$8,1),1))=$A177,MONTH(EDATE(DATE(入力項目!$S$7,入力項目!$S$8,1),1))=$D177),子育て関連マスタ!$C$15,0),0) +
IF(AND(OR(T177=3,T177=5,T177=7),$D177=11),子育て関連マスタ!$C$17,0) +
IF(AND(T177=20,$D177=1),子育て関連マスタ!$C$18,0) +
IF(AND(T177=20,$D177=1),
IFERROR(_xlfn.IFS(
入力項目!$S$10="男",子育て関連マスタ!$C$18,
入力項目!$S$10="女",子育て関連マスタ!$C$19
),0),0
) +
IF(AND(T177&gt;=入力項目!$S$18,T177&lt;=入力項目!$S$19),入力項目!$S$20,0) +
IF(AND(T177&gt;=入力項目!$S$21,T177&lt;=入力項目!$S$22),入力項目!$S$23,0) +
IF(AND(T177&gt;=入力項目!$S$24,T177&lt;=入力項目!$S$25),入力項目!$S$26,0)
)</f>
        <v>0</v>
      </c>
      <c r="AI177">
        <f ca="1">-(
_xlfn.IFS(
U177&lt;=入力項目!$S$11,0,
AND(U177&gt;=入力項目!$S$11+1,U177&lt;=3),IFERROR(VLOOKUP(入力項目!$S$12,子育て関連マスタ!$I$4:$M$5,4,FALSE),0),
AND(U177&gt;=4,U177&lt;=6),IFERROR(VLOOKUP(入力項目!$S$13,子育て関連マスタ!$I$9:$M$12,4,FALSE),0),
AND(U177&gt;=7,U177&lt;=12),IFERROR(VLOOKUP(入力項目!$S$14,子育て関連マスタ!$I$16:$M$17,4,FALSE),0),
AND(U177&gt;=13,U177&lt;=15),IFERROR(VLOOKUP(入力項目!$S$15,子育て関連マスタ!$I$21:$M$22,4,FALSE),0),
AND(U177&gt;=16,U177&lt;=18),IFERROR(VLOOKUP(入力項目!$S$16,子育て関連マスタ!$I$26:$M$28,4,FALSE),0),
AND(U177&gt;=19,U177&lt;=20,入力項目!$S$16="高専"),IFERROR(VLOOKUP(入力項目!$S$16,子育て関連マスタ!$I$26:$M$28,4,FALSE),0),
AND(U177&gt;=19,U177&lt;=20,入力項目!$S$16&lt;&gt;"高専"),IFERROR(VLOOKUP(入力項目!$S$17,子育て関連マスタ!$I$32:$M$37,4,FALSE),0),
AND(U177&gt;=21,U177&lt;=22,入力項目!$S$16="高専"),IFERROR(VLOOKUP(入力項目!$S$17,子育て関連マスタ!$I$32:$M$34,4,FALSE),0),
AND(U177&gt;=21,U177&lt;=22,入力項目!$S$16&lt;&gt;"高専"),IFERROR(VLOOKUP(入力項目!$S$17,子育て関連マスタ!$I$32:$M$34,4,FALSE),0),
U177&gt;=23,0
) +
IF($D177=4,
  IFERROR(_xlfn.IFS(
  U177&lt;=入力項目!$S$11,0,
  AND(U177=入力項目!$S$11),IFERROR(VLOOKUP(入力項目!$S$12,子育て関連マスタ!$I$4:$M$5,2,FALSE),0),
  AND(U177=4),IFERROR(VLOOKUP(入力項目!$S$13,子育て関連マスタ!$I$9:$M$12,2,FALSE),0),
  AND(U177=7),IFERROR(VLOOKUP(入力項目!$S$14,子育て関連マスタ!$I$16:$M$17,2,FALSE),0),
  AND(U177=13),IFERROR(VLOOKUP(入力項目!$S$15,子育て関連マスタ!$I$21:$M$22,2,FALSE),0),
  AND(U177=16),IFERROR(VLOOKUP(入力項目!$S$16,子育て関連マスタ!$I$26:$M$28,2,FALSE),0),
  AND(U177=19,入力項目!$S$16&lt;&gt;"高専"),IFERROR(VLOOKUP(入力項目!$S$17,子育て関連マスタ!$I$32:$M$37,2,FALSE),0),
  AND(U177=21,入力項目!$S$16="高専"),IFERROR(VLOOKUP(入力項目!$S$17,子育て関連マスタ!$I$32:$M$37,2,FALSE),0),
  U177&gt;=22,0
  ),0),0
) +
IF(AND(U177&gt;=1,U177&lt;=15),IF($D177=入力項目!$S$8,入力項目!$S$3,0),0) +
IF(AND(U177&gt;=1,U177&lt;=15),IF($D177=5,入力項目!$S$4,0),0) +
IF(AND(U177&gt;=1,U177&lt;=15),IF($D177=12,入力項目!$S$5,0),0) +
IF(AND(入力項目!$S$7=$A177,入力項目!$S$8=$D177),子育て関連マスタ!$C$14,0) +
IFERROR(IF(AND(YEAR(EDATE(DATE(入力項目!$S$7,入力項目!$S$8,1),1))=$A177,MONTH(EDATE(DATE(入力項目!$S$7,入力項目!$S$8,1),1))=$D177),子育て関連マスタ!$C$15,0),0) +
IF(AND(OR(U177=3,U177=5,U177=7),$D177=11),子育て関連マスタ!$C$17,0) +
IF(AND(U177=20,$D177=1),子育て関連マスタ!$C$18,0) +
IF(AND(U177=20,$D177=1),
IFERROR(_xlfn.IFS(
入力項目!$S$10="男",子育て関連マスタ!$C$18,
入力項目!$S$10="女",子育て関連マスタ!$C$19
),0),0
) +
IF(AND(U177&gt;=入力項目!$S$18,U177&lt;=入力項目!$S$19),入力項目!$S$20,0) +
IF(AND(U177&gt;=入力項目!$S$21,U177&lt;=入力項目!$S$22),入力項目!$S$23,0) +
IF(AND(U177&gt;=入力項目!$S$24,U177&lt;=入力項目!$S$25),入力項目!$S$26,0)
)</f>
        <v>0</v>
      </c>
      <c r="AJ177" s="10">
        <f ca="1">-VLOOKUP($D177,月別収支!$A$2:$H$13,7,FALSE)</f>
        <v>-20000</v>
      </c>
    </row>
    <row r="178" spans="1:36" x14ac:dyDescent="0.4">
      <c r="A178">
        <f t="shared" ca="1" si="54"/>
        <v>2039</v>
      </c>
      <c r="B178">
        <f t="shared" ca="1" si="44"/>
        <v>2039</v>
      </c>
      <c r="C178">
        <f t="shared" ca="1" si="45"/>
        <v>15</v>
      </c>
      <c r="D178">
        <f t="shared" ca="1" si="55"/>
        <v>4</v>
      </c>
      <c r="E178" t="str">
        <f t="shared" ca="1" si="39"/>
        <v>2039年4月</v>
      </c>
      <c r="F178">
        <f ca="1">IF(OR(入力項目!$N$5&lt;$A178,AND(入力項目!$N$5=$A178,入力項目!$N$6&lt;$D178)),IF(F177=0,1,IF(G178=12,F177+1,F177)),0)</f>
        <v>14</v>
      </c>
      <c r="G178">
        <f ca="1">IF(OR(入力項目!$N$5&lt;$A178,AND(入力項目!$N$5=$A178,入力項目!$N$6&lt;$D178)),IF(G177=12,1,G177+1),0)</f>
        <v>6</v>
      </c>
      <c r="H178" t="str">
        <f t="shared" ca="1" si="40"/>
        <v>14_6</v>
      </c>
      <c r="I178">
        <f ca="1">IF(
  IFERROR(AND($C178&gt;0,MOD($C178,入力項目!$N$22)=0,$D178=入力項目!$N$23), FALSE),
  1,
  IF(
    AND(I177&gt;0,J177=12),
    IF(I177=入力項目!$N$28, 0, I177+1),
    I177
  )
)</f>
        <v>0</v>
      </c>
      <c r="J178">
        <f ca="1">IF($D178=入力項目!$N$23,1,IFERROR(J177+1,1))</f>
        <v>11</v>
      </c>
      <c r="K178" t="str">
        <f t="shared" ca="1" si="41"/>
        <v>0_11</v>
      </c>
      <c r="L178">
        <f ca="1">L177+IF(入力項目!$D$4=$D178,1,0)</f>
        <v>43</v>
      </c>
      <c r="M178" t="str">
        <f t="shared" ca="1" si="42"/>
        <v>43歳</v>
      </c>
      <c r="N178">
        <f t="shared" ca="1" si="46"/>
        <v>44</v>
      </c>
      <c r="O178" t="str">
        <f t="shared" ca="1" si="43"/>
        <v>44歳</v>
      </c>
      <c r="P178">
        <f t="shared" ca="1" si="47"/>
        <v>19</v>
      </c>
      <c r="Q178">
        <f t="shared" ca="1" si="48"/>
        <v>17</v>
      </c>
      <c r="R178">
        <f t="shared" ca="1" si="49"/>
        <v>2040</v>
      </c>
      <c r="S178">
        <f t="shared" ca="1" si="50"/>
        <v>2040</v>
      </c>
      <c r="T178">
        <f t="shared" ca="1" si="51"/>
        <v>2040</v>
      </c>
      <c r="U178">
        <f t="shared" ca="1" si="52"/>
        <v>2040</v>
      </c>
      <c r="V178" s="10">
        <f t="shared" ca="1" si="53"/>
        <v>18695175</v>
      </c>
      <c r="W178" s="10">
        <f ca="1">IF($L178&lt;その他マスタ!$B$1,VLOOKUP($D178,月別収支!$A$2:$H$13,2,FALSE),その他マスタ!$B$3)+IF(AND($L178=その他マスタ!$B$1,入力項目!$I$9="あり",$D178=入力項目!$D$4),その他マスタ!$B$2,0)</f>
        <v>300000</v>
      </c>
      <c r="X178" s="10">
        <f ca="1">-IF(入力項目!$K$5=TRUE,
IF($F178+$G178&lt;3,VLOOKUP($D178,月別収支!$A$2:$H$13,8,FALSE),0)+IFERROR(VLOOKUP($H178,住宅ローン計算!C:P,13,FALSE),0)+IF($F178&gt;1,IF(OR($G178=3,$G178=6,$G178=9,$G178=12),ROUNDUP(入力項目!$N$18/4,0),0),0),
VLOOKUP($D178,月別収支!$A$2:$H$13,8,FALSE))</f>
        <v>-91090</v>
      </c>
      <c r="Y178" s="10">
        <f ca="1">-VLOOKUP($D178,月別収支!$A$2:$H$13,3,FALSE)</f>
        <v>-75000</v>
      </c>
      <c r="Z178" s="10">
        <f ca="1">-VLOOKUP($D178,月別収支!$A$2:$H$13,4,FALSE)</f>
        <v>-27000</v>
      </c>
      <c r="AA178" s="10">
        <f ca="1">-VLOOKUP($D178,月別収支!$A$2:$H$13,6,FALSE)</f>
        <v>-10000</v>
      </c>
      <c r="AB178" s="10">
        <f ca="1">-(
VLOOKUP($D178,月別収支!$A$2:$H$13,5,FALSE)+IF(AND(入力項目!$I$27&lt;=$A178,ISEVEN($A178-入力項目!$I$27),入力項目!$I$28=$D178),入力項目!$I$26,0)
+IF(入力項目!$K$26=TRUE,
IFERROR(VLOOKUP($K178,マイカーローン計算!C:P,13,FALSE),0),
IFERROR(
  IF(AND($C178&gt;0,MOD($C178,入力項目!$N$22)=0,$D178=入力項目!$N$23),入力項目!$N$24,0),
 0
)
)
)</f>
        <v>-20000</v>
      </c>
      <c r="AC178" s="10">
        <f ca="1">-IF($A178&lt;入力項目!$N$33,入力項目!$N$35,IF(AND($A178=入力項目!$N$33,$D178&lt;=入力項目!$N$34),入力項目!$N$35,0))</f>
        <v>0</v>
      </c>
      <c r="AD178">
        <f ca="1">-(
_xlfn.IFS(
P178&lt;=入力項目!$S$11,0,
AND(P178&gt;=入力項目!$S$11+1,P178&lt;=3),IFERROR(VLOOKUP(入力項目!$S$12,子育て関連マスタ!$I$4:$M$5,4,FALSE),0),
AND(P178&gt;=4,P178&lt;=6),IFERROR(VLOOKUP(入力項目!$S$13,子育て関連マスタ!$I$9:$M$12,4,FALSE),0),
AND(P178&gt;=7,P178&lt;=12),IFERROR(VLOOKUP(入力項目!$S$14,子育て関連マスタ!$I$16:$M$17,4,FALSE),0),
AND(P178&gt;=13,P178&lt;=15),IFERROR(VLOOKUP(入力項目!$S$15,子育て関連マスタ!$I$21:$M$22,4,FALSE),0),
AND(P178&gt;=16,P178&lt;=18),IFERROR(VLOOKUP(入力項目!$S$16,子育て関連マスタ!$I$26:$M$28,4,FALSE),0),
AND(P178&gt;=19,P178&lt;=20,入力項目!$S$16="高専"),IFERROR(VLOOKUP(入力項目!$S$16,子育て関連マスタ!$I$26:$M$28,4,FALSE),0),
AND(P178&gt;=19,P178&lt;=20,入力項目!$S$16&lt;&gt;"高専"),IFERROR(VLOOKUP(入力項目!$S$17,子育て関連マスタ!$I$32:$M$37,4,FALSE),0),
AND(P178&gt;=21,P178&lt;=22,入力項目!$S$16="高専"),IFERROR(VLOOKUP(入力項目!$S$17,子育て関連マスタ!$I$32:$M$34,4,FALSE),0),
AND(P178&gt;=21,P178&lt;=22,入力項目!$S$16&lt;&gt;"高専"),IFERROR(VLOOKUP(入力項目!$S$17,子育て関連マスタ!$I$32:$M$34,4,FALSE),0),
P178&gt;=23,0
) +
IF($D178=4,
  IFERROR(_xlfn.IFS(
  P178&lt;=入力項目!$S$11,0,
  AND(P178=入力項目!$S$11),IFERROR(VLOOKUP(入力項目!$S$12,子育て関連マスタ!$I$4:$M$5,2,FALSE),0),
  AND(P178=4),IFERROR(VLOOKUP(入力項目!$S$13,子育て関連マスタ!$I$9:$M$12,2,FALSE),0),
  AND(P178=7),IFERROR(VLOOKUP(入力項目!$S$14,子育て関連マスタ!$I$16:$M$17,2,FALSE),0),
  AND(P178=13),IFERROR(VLOOKUP(入力項目!$S$15,子育て関連マスタ!$I$21:$M$22,2,FALSE),0),
  AND(P178=16),IFERROR(VLOOKUP(入力項目!$S$16,子育て関連マスタ!$I$26:$M$28,2,FALSE),0),
  AND(P178=19,入力項目!$S$16&lt;&gt;"高専"),IFERROR(VLOOKUP(入力項目!$S$17,子育て関連マスタ!$I$32:$M$37,2,FALSE),0),
  AND(P178=21,入力項目!$S$16="高専"),IFERROR(VLOOKUP(入力項目!$S$17,子育て関連マスタ!$I$32:$M$37,2,FALSE),0),
  P178&gt;=22,0
  ),0),0
) +
IF(AND(P178&gt;=1,P178&lt;=15),IF($D178=入力項目!$S$8,入力項目!$S$3,0),0) +
IF(AND(P178&gt;=1,P178&lt;=15),IF($D178=5,入力項目!$S$4,0),0) +
IF(AND(P178&gt;=1,P178&lt;=15),IF($D178=12,入力項目!$S$5,0),0) +
IF(AND(入力項目!$S$7=$A178,入力項目!$S$8=$D178),子育て関連マスタ!$C$14,0) +
IFERROR(IF(AND(YEAR(EDATE(DATE(入力項目!$S$7,入力項目!$S$8,1),1))=$A178,MONTH(EDATE(DATE(入力項目!$S$7,入力項目!$S$8,1),1))=$D178),子育て関連マスタ!$C$15,0),0) +
IF(AND(OR(P178=3,P178=5,P178=7),$D178=11),子育て関連マスタ!$C$17,0) +
IF(AND(P178=20,$D178=1),子育て関連マスタ!$C$18,0) +
IF(AND(P178=20,$D178=1),
IFERROR(_xlfn.IFS(
入力項目!$S$10="男",子育て関連マスタ!$C$18,
入力項目!$S$10="女",子育て関連マスタ!$C$19
),0),0
) +
IF(AND(P178&gt;=入力項目!$S$18,P178&lt;=入力項目!$S$19),入力項目!$S$20,0) +
IF(AND(P178&gt;=入力項目!$S$21,P178&lt;=入力項目!$S$22),入力項目!$S$23,0) +
IF(AND(P178&gt;=入力項目!$S$24,P178&lt;=入力項目!$S$25),入力項目!$S$26,0)
)</f>
        <v>0</v>
      </c>
      <c r="AE178">
        <f ca="1">-(
_xlfn.IFS(
Q178&lt;=入力項目!$S$11,0,
AND(Q178&gt;=入力項目!$S$11+1,Q178&lt;=3),IFERROR(VLOOKUP(入力項目!$S$12,子育て関連マスタ!$I$4:$M$5,4,FALSE),0),
AND(Q178&gt;=4,Q178&lt;=6),IFERROR(VLOOKUP(入力項目!$S$13,子育て関連マスタ!$I$9:$M$12,4,FALSE),0),
AND(Q178&gt;=7,Q178&lt;=12),IFERROR(VLOOKUP(入力項目!$S$14,子育て関連マスタ!$I$16:$M$17,4,FALSE),0),
AND(Q178&gt;=13,Q178&lt;=15),IFERROR(VLOOKUP(入力項目!$S$15,子育て関連マスタ!$I$21:$M$22,4,FALSE),0),
AND(Q178&gt;=16,Q178&lt;=18),IFERROR(VLOOKUP(入力項目!$S$16,子育て関連マスタ!$I$26:$M$28,4,FALSE),0),
AND(Q178&gt;=19,Q178&lt;=20,入力項目!$S$16="高専"),IFERROR(VLOOKUP(入力項目!$S$16,子育て関連マスタ!$I$26:$M$28,4,FALSE),0),
AND(Q178&gt;=19,Q178&lt;=20,入力項目!$S$16&lt;&gt;"高専"),IFERROR(VLOOKUP(入力項目!$S$17,子育て関連マスタ!$I$32:$M$37,4,FALSE),0),
AND(Q178&gt;=21,Q178&lt;=22,入力項目!$S$16="高専"),IFERROR(VLOOKUP(入力項目!$S$17,子育て関連マスタ!$I$32:$M$34,4,FALSE),0),
AND(Q178&gt;=21,Q178&lt;=22,入力項目!$S$16&lt;&gt;"高専"),IFERROR(VLOOKUP(入力項目!$S$17,子育て関連マスタ!$I$32:$M$34,4,FALSE),0),
Q178&gt;=23,0
) +
IF($D178=4,
  IFERROR(_xlfn.IFS(
  Q178&lt;=入力項目!$S$11,0,
  AND(Q178=入力項目!$S$11),IFERROR(VLOOKUP(入力項目!$S$12,子育て関連マスタ!$I$4:$M$5,2,FALSE),0),
  AND(Q178=4),IFERROR(VLOOKUP(入力項目!$S$13,子育て関連マスタ!$I$9:$M$12,2,FALSE),0),
  AND(Q178=7),IFERROR(VLOOKUP(入力項目!$S$14,子育て関連マスタ!$I$16:$M$17,2,FALSE),0),
  AND(Q178=13),IFERROR(VLOOKUP(入力項目!$S$15,子育て関連マスタ!$I$21:$M$22,2,FALSE),0),
  AND(Q178=16),IFERROR(VLOOKUP(入力項目!$S$16,子育て関連マスタ!$I$26:$M$28,2,FALSE),0),
  AND(Q178=19,入力項目!$S$16&lt;&gt;"高専"),IFERROR(VLOOKUP(入力項目!$S$17,子育て関連マスタ!$I$32:$M$37,2,FALSE),0),
  AND(Q178=21,入力項目!$S$16="高専"),IFERROR(VLOOKUP(入力項目!$S$17,子育て関連マスタ!$I$32:$M$37,2,FALSE),0),
  Q178&gt;=22,0
  ),0),0
) +
IF(AND(Q178&gt;=1,Q178&lt;=15),IF($D178=入力項目!$S$8,入力項目!$S$3,0),0) +
IF(AND(Q178&gt;=1,Q178&lt;=15),IF($D178=5,入力項目!$S$4,0),0) +
IF(AND(Q178&gt;=1,Q178&lt;=15),IF($D178=12,入力項目!$S$5,0),0) +
IF(AND(入力項目!$S$7=$A178,入力項目!$S$8=$D178),子育て関連マスタ!$C$14,0) +
IFERROR(IF(AND(YEAR(EDATE(DATE(入力項目!$S$7,入力項目!$S$8,1),1))=$A178,MONTH(EDATE(DATE(入力項目!$S$7,入力項目!$S$8,1),1))=$D178),子育て関連マスタ!$C$15,0),0) +
IF(AND(OR(Q178=3,Q178=5,Q178=7),$D178=11),子育て関連マスタ!$C$17,0) +
IF(AND(Q178=20,$D178=1),子育て関連マスタ!$C$18,0) +
IF(AND(Q178=20,$D178=1),
IFERROR(_xlfn.IFS(
入力項目!$S$10="男",子育て関連マスタ!$C$18,
入力項目!$S$10="女",子育て関連マスタ!$C$19
),0),0
) +
IF(AND(Q178&gt;=入力項目!$S$18,Q178&lt;=入力項目!$S$19),入力項目!$S$20,0) +
IF(AND(Q178&gt;=入力項目!$S$21,Q178&lt;=入力項目!$S$22),入力項目!$S$23,0) +
IF(AND(Q178&gt;=入力項目!$S$24,Q178&lt;=入力項目!$S$25),入力項目!$S$26,0)
)</f>
        <v>-45000</v>
      </c>
      <c r="AF178">
        <f ca="1">-(
_xlfn.IFS(
R178&lt;=入力項目!$S$11,0,
AND(R178&gt;=入力項目!$S$11+1,R178&lt;=3),IFERROR(VLOOKUP(入力項目!$S$12,子育て関連マスタ!$I$4:$M$5,4,FALSE),0),
AND(R178&gt;=4,R178&lt;=6),IFERROR(VLOOKUP(入力項目!$S$13,子育て関連マスタ!$I$9:$M$12,4,FALSE),0),
AND(R178&gt;=7,R178&lt;=12),IFERROR(VLOOKUP(入力項目!$S$14,子育て関連マスタ!$I$16:$M$17,4,FALSE),0),
AND(R178&gt;=13,R178&lt;=15),IFERROR(VLOOKUP(入力項目!$S$15,子育て関連マスタ!$I$21:$M$22,4,FALSE),0),
AND(R178&gt;=16,R178&lt;=18),IFERROR(VLOOKUP(入力項目!$S$16,子育て関連マスタ!$I$26:$M$28,4,FALSE),0),
AND(R178&gt;=19,R178&lt;=20,入力項目!$S$16="高専"),IFERROR(VLOOKUP(入力項目!$S$16,子育て関連マスタ!$I$26:$M$28,4,FALSE),0),
AND(R178&gt;=19,R178&lt;=20,入力項目!$S$16&lt;&gt;"高専"),IFERROR(VLOOKUP(入力項目!$S$17,子育て関連マスタ!$I$32:$M$37,4,FALSE),0),
AND(R178&gt;=21,R178&lt;=22,入力項目!$S$16="高専"),IFERROR(VLOOKUP(入力項目!$S$17,子育て関連マスタ!$I$32:$M$34,4,FALSE),0),
AND(R178&gt;=21,R178&lt;=22,入力項目!$S$16&lt;&gt;"高専"),IFERROR(VLOOKUP(入力項目!$S$17,子育て関連マスタ!$I$32:$M$34,4,FALSE),0),
R178&gt;=23,0
) +
IF($D178=4,
  IFERROR(_xlfn.IFS(
  R178&lt;=入力項目!$S$11,0,
  AND(R178=入力項目!$S$11),IFERROR(VLOOKUP(入力項目!$S$12,子育て関連マスタ!$I$4:$M$5,2,FALSE),0),
  AND(R178=4),IFERROR(VLOOKUP(入力項目!$S$13,子育て関連マスタ!$I$9:$M$12,2,FALSE),0),
  AND(R178=7),IFERROR(VLOOKUP(入力項目!$S$14,子育て関連マスタ!$I$16:$M$17,2,FALSE),0),
  AND(R178=13),IFERROR(VLOOKUP(入力項目!$S$15,子育て関連マスタ!$I$21:$M$22,2,FALSE),0),
  AND(R178=16),IFERROR(VLOOKUP(入力項目!$S$16,子育て関連マスタ!$I$26:$M$28,2,FALSE),0),
  AND(R178=19,入力項目!$S$16&lt;&gt;"高専"),IFERROR(VLOOKUP(入力項目!$S$17,子育て関連マスタ!$I$32:$M$37,2,FALSE),0),
  AND(R178=21,入力項目!$S$16="高専"),IFERROR(VLOOKUP(入力項目!$S$17,子育て関連マスタ!$I$32:$M$37,2,FALSE),0),
  R178&gt;=22,0
  ),0),0
) +
IF(AND(R178&gt;=1,R178&lt;=15),IF($D178=入力項目!$S$8,入力項目!$S$3,0),0) +
IF(AND(R178&gt;=1,R178&lt;=15),IF($D178=5,入力項目!$S$4,0),0) +
IF(AND(R178&gt;=1,R178&lt;=15),IF($D178=12,入力項目!$S$5,0),0) +
IF(AND(入力項目!$S$7=$A178,入力項目!$S$8=$D178),子育て関連マスタ!$C$14,0) +
IFERROR(IF(AND(YEAR(EDATE(DATE(入力項目!$S$7,入力項目!$S$8,1),1))=$A178,MONTH(EDATE(DATE(入力項目!$S$7,入力項目!$S$8,1),1))=$D178),子育て関連マスタ!$C$15,0),0) +
IF(AND(OR(R178=3,R178=5,R178=7),$D178=11),子育て関連マスタ!$C$17,0) +
IF(AND(R178=20,$D178=1),子育て関連マスタ!$C$18,0) +
IF(AND(R178=20,$D178=1),
IFERROR(_xlfn.IFS(
入力項目!$S$10="男",子育て関連マスタ!$C$18,
入力項目!$S$10="女",子育て関連マスタ!$C$19
),0),0
) +
IF(AND(R178&gt;=入力項目!$S$18,R178&lt;=入力項目!$S$19),入力項目!$S$20,0) +
IF(AND(R178&gt;=入力項目!$S$21,R178&lt;=入力項目!$S$22),入力項目!$S$23,0) +
IF(AND(R178&gt;=入力項目!$S$24,R178&lt;=入力項目!$S$25),入力項目!$S$26,0)
)</f>
        <v>0</v>
      </c>
      <c r="AG178">
        <f ca="1">-(
_xlfn.IFS(
S178&lt;=入力項目!$S$11,0,
AND(S178&gt;=入力項目!$S$11+1,S178&lt;=3),IFERROR(VLOOKUP(入力項目!$S$12,子育て関連マスタ!$I$4:$M$5,4,FALSE),0),
AND(S178&gt;=4,S178&lt;=6),IFERROR(VLOOKUP(入力項目!$S$13,子育て関連マスタ!$I$9:$M$12,4,FALSE),0),
AND(S178&gt;=7,S178&lt;=12),IFERROR(VLOOKUP(入力項目!$S$14,子育て関連マスタ!$I$16:$M$17,4,FALSE),0),
AND(S178&gt;=13,S178&lt;=15),IFERROR(VLOOKUP(入力項目!$S$15,子育て関連マスタ!$I$21:$M$22,4,FALSE),0),
AND(S178&gt;=16,S178&lt;=18),IFERROR(VLOOKUP(入力項目!$S$16,子育て関連マスタ!$I$26:$M$28,4,FALSE),0),
AND(S178&gt;=19,S178&lt;=20,入力項目!$S$16="高専"),IFERROR(VLOOKUP(入力項目!$S$16,子育て関連マスタ!$I$26:$M$28,4,FALSE),0),
AND(S178&gt;=19,S178&lt;=20,入力項目!$S$16&lt;&gt;"高専"),IFERROR(VLOOKUP(入力項目!$S$17,子育て関連マスタ!$I$32:$M$37,4,FALSE),0),
AND(S178&gt;=21,S178&lt;=22,入力項目!$S$16="高専"),IFERROR(VLOOKUP(入力項目!$S$17,子育て関連マスタ!$I$32:$M$34,4,FALSE),0),
AND(S178&gt;=21,S178&lt;=22,入力項目!$S$16&lt;&gt;"高専"),IFERROR(VLOOKUP(入力項目!$S$17,子育て関連マスタ!$I$32:$M$34,4,FALSE),0),
S178&gt;=23,0
) +
IF($D178=4,
  IFERROR(_xlfn.IFS(
  S178&lt;=入力項目!$S$11,0,
  AND(S178=入力項目!$S$11),IFERROR(VLOOKUP(入力項目!$S$12,子育て関連マスタ!$I$4:$M$5,2,FALSE),0),
  AND(S178=4),IFERROR(VLOOKUP(入力項目!$S$13,子育て関連マスタ!$I$9:$M$12,2,FALSE),0),
  AND(S178=7),IFERROR(VLOOKUP(入力項目!$S$14,子育て関連マスタ!$I$16:$M$17,2,FALSE),0),
  AND(S178=13),IFERROR(VLOOKUP(入力項目!$S$15,子育て関連マスタ!$I$21:$M$22,2,FALSE),0),
  AND(S178=16),IFERROR(VLOOKUP(入力項目!$S$16,子育て関連マスタ!$I$26:$M$28,2,FALSE),0),
  AND(S178=19,入力項目!$S$16&lt;&gt;"高専"),IFERROR(VLOOKUP(入力項目!$S$17,子育て関連マスタ!$I$32:$M$37,2,FALSE),0),
  AND(S178=21,入力項目!$S$16="高専"),IFERROR(VLOOKUP(入力項目!$S$17,子育て関連マスタ!$I$32:$M$37,2,FALSE),0),
  S178&gt;=22,0
  ),0),0
) +
IF(AND(S178&gt;=1,S178&lt;=15),IF($D178=入力項目!$S$8,入力項目!$S$3,0),0) +
IF(AND(S178&gt;=1,S178&lt;=15),IF($D178=5,入力項目!$S$4,0),0) +
IF(AND(S178&gt;=1,S178&lt;=15),IF($D178=12,入力項目!$S$5,0),0) +
IF(AND(入力項目!$S$7=$A178,入力項目!$S$8=$D178),子育て関連マスタ!$C$14,0) +
IFERROR(IF(AND(YEAR(EDATE(DATE(入力項目!$S$7,入力項目!$S$8,1),1))=$A178,MONTH(EDATE(DATE(入力項目!$S$7,入力項目!$S$8,1),1))=$D178),子育て関連マスタ!$C$15,0),0) +
IF(AND(OR(S178=3,S178=5,S178=7),$D178=11),子育て関連マスタ!$C$17,0) +
IF(AND(S178=20,$D178=1),子育て関連マスタ!$C$18,0) +
IF(AND(S178=20,$D178=1),
IFERROR(_xlfn.IFS(
入力項目!$S$10="男",子育て関連マスタ!$C$18,
入力項目!$S$10="女",子育て関連マスタ!$C$19
),0),0
) +
IF(AND(S178&gt;=入力項目!$S$18,S178&lt;=入力項目!$S$19),入力項目!$S$20,0) +
IF(AND(S178&gt;=入力項目!$S$21,S178&lt;=入力項目!$S$22),入力項目!$S$23,0) +
IF(AND(S178&gt;=入力項目!$S$24,S178&lt;=入力項目!$S$25),入力項目!$S$26,0)
)</f>
        <v>0</v>
      </c>
      <c r="AH178">
        <f ca="1">-(
_xlfn.IFS(
T178&lt;=入力項目!$S$11,0,
AND(T178&gt;=入力項目!$S$11+1,T178&lt;=3),IFERROR(VLOOKUP(入力項目!$S$12,子育て関連マスタ!$I$4:$M$5,4,FALSE),0),
AND(T178&gt;=4,T178&lt;=6),IFERROR(VLOOKUP(入力項目!$S$13,子育て関連マスタ!$I$9:$M$12,4,FALSE),0),
AND(T178&gt;=7,T178&lt;=12),IFERROR(VLOOKUP(入力項目!$S$14,子育て関連マスタ!$I$16:$M$17,4,FALSE),0),
AND(T178&gt;=13,T178&lt;=15),IFERROR(VLOOKUP(入力項目!$S$15,子育て関連マスタ!$I$21:$M$22,4,FALSE),0),
AND(T178&gt;=16,T178&lt;=18),IFERROR(VLOOKUP(入力項目!$S$16,子育て関連マスタ!$I$26:$M$28,4,FALSE),0),
AND(T178&gt;=19,T178&lt;=20,入力項目!$S$16="高専"),IFERROR(VLOOKUP(入力項目!$S$16,子育て関連マスタ!$I$26:$M$28,4,FALSE),0),
AND(T178&gt;=19,T178&lt;=20,入力項目!$S$16&lt;&gt;"高専"),IFERROR(VLOOKUP(入力項目!$S$17,子育て関連マスタ!$I$32:$M$37,4,FALSE),0),
AND(T178&gt;=21,T178&lt;=22,入力項目!$S$16="高専"),IFERROR(VLOOKUP(入力項目!$S$17,子育て関連マスタ!$I$32:$M$34,4,FALSE),0),
AND(T178&gt;=21,T178&lt;=22,入力項目!$S$16&lt;&gt;"高専"),IFERROR(VLOOKUP(入力項目!$S$17,子育て関連マスタ!$I$32:$M$34,4,FALSE),0),
T178&gt;=23,0
) +
IF($D178=4,
  IFERROR(_xlfn.IFS(
  T178&lt;=入力項目!$S$11,0,
  AND(T178=入力項目!$S$11),IFERROR(VLOOKUP(入力項目!$S$12,子育て関連マスタ!$I$4:$M$5,2,FALSE),0),
  AND(T178=4),IFERROR(VLOOKUP(入力項目!$S$13,子育て関連マスタ!$I$9:$M$12,2,FALSE),0),
  AND(T178=7),IFERROR(VLOOKUP(入力項目!$S$14,子育て関連マスタ!$I$16:$M$17,2,FALSE),0),
  AND(T178=13),IFERROR(VLOOKUP(入力項目!$S$15,子育て関連マスタ!$I$21:$M$22,2,FALSE),0),
  AND(T178=16),IFERROR(VLOOKUP(入力項目!$S$16,子育て関連マスタ!$I$26:$M$28,2,FALSE),0),
  AND(T178=19,入力項目!$S$16&lt;&gt;"高専"),IFERROR(VLOOKUP(入力項目!$S$17,子育て関連マスタ!$I$32:$M$37,2,FALSE),0),
  AND(T178=21,入力項目!$S$16="高専"),IFERROR(VLOOKUP(入力項目!$S$17,子育て関連マスタ!$I$32:$M$37,2,FALSE),0),
  T178&gt;=22,0
  ),0),0
) +
IF(AND(T178&gt;=1,T178&lt;=15),IF($D178=入力項目!$S$8,入力項目!$S$3,0),0) +
IF(AND(T178&gt;=1,T178&lt;=15),IF($D178=5,入力項目!$S$4,0),0) +
IF(AND(T178&gt;=1,T178&lt;=15),IF($D178=12,入力項目!$S$5,0),0) +
IF(AND(入力項目!$S$7=$A178,入力項目!$S$8=$D178),子育て関連マスタ!$C$14,0) +
IFERROR(IF(AND(YEAR(EDATE(DATE(入力項目!$S$7,入力項目!$S$8,1),1))=$A178,MONTH(EDATE(DATE(入力項目!$S$7,入力項目!$S$8,1),1))=$D178),子育て関連マスタ!$C$15,0),0) +
IF(AND(OR(T178=3,T178=5,T178=7),$D178=11),子育て関連マスタ!$C$17,0) +
IF(AND(T178=20,$D178=1),子育て関連マスタ!$C$18,0) +
IF(AND(T178=20,$D178=1),
IFERROR(_xlfn.IFS(
入力項目!$S$10="男",子育て関連マスタ!$C$18,
入力項目!$S$10="女",子育て関連マスタ!$C$19
),0),0
) +
IF(AND(T178&gt;=入力項目!$S$18,T178&lt;=入力項目!$S$19),入力項目!$S$20,0) +
IF(AND(T178&gt;=入力項目!$S$21,T178&lt;=入力項目!$S$22),入力項目!$S$23,0) +
IF(AND(T178&gt;=入力項目!$S$24,T178&lt;=入力項目!$S$25),入力項目!$S$26,0)
)</f>
        <v>0</v>
      </c>
      <c r="AI178">
        <f ca="1">-(
_xlfn.IFS(
U178&lt;=入力項目!$S$11,0,
AND(U178&gt;=入力項目!$S$11+1,U178&lt;=3),IFERROR(VLOOKUP(入力項目!$S$12,子育て関連マスタ!$I$4:$M$5,4,FALSE),0),
AND(U178&gt;=4,U178&lt;=6),IFERROR(VLOOKUP(入力項目!$S$13,子育て関連マスタ!$I$9:$M$12,4,FALSE),0),
AND(U178&gt;=7,U178&lt;=12),IFERROR(VLOOKUP(入力項目!$S$14,子育て関連マスタ!$I$16:$M$17,4,FALSE),0),
AND(U178&gt;=13,U178&lt;=15),IFERROR(VLOOKUP(入力項目!$S$15,子育て関連マスタ!$I$21:$M$22,4,FALSE),0),
AND(U178&gt;=16,U178&lt;=18),IFERROR(VLOOKUP(入力項目!$S$16,子育て関連マスタ!$I$26:$M$28,4,FALSE),0),
AND(U178&gt;=19,U178&lt;=20,入力項目!$S$16="高専"),IFERROR(VLOOKUP(入力項目!$S$16,子育て関連マスタ!$I$26:$M$28,4,FALSE),0),
AND(U178&gt;=19,U178&lt;=20,入力項目!$S$16&lt;&gt;"高専"),IFERROR(VLOOKUP(入力項目!$S$17,子育て関連マスタ!$I$32:$M$37,4,FALSE),0),
AND(U178&gt;=21,U178&lt;=22,入力項目!$S$16="高専"),IFERROR(VLOOKUP(入力項目!$S$17,子育て関連マスタ!$I$32:$M$34,4,FALSE),0),
AND(U178&gt;=21,U178&lt;=22,入力項目!$S$16&lt;&gt;"高専"),IFERROR(VLOOKUP(入力項目!$S$17,子育て関連マスタ!$I$32:$M$34,4,FALSE),0),
U178&gt;=23,0
) +
IF($D178=4,
  IFERROR(_xlfn.IFS(
  U178&lt;=入力項目!$S$11,0,
  AND(U178=入力項目!$S$11),IFERROR(VLOOKUP(入力項目!$S$12,子育て関連マスタ!$I$4:$M$5,2,FALSE),0),
  AND(U178=4),IFERROR(VLOOKUP(入力項目!$S$13,子育て関連マスタ!$I$9:$M$12,2,FALSE),0),
  AND(U178=7),IFERROR(VLOOKUP(入力項目!$S$14,子育て関連マスタ!$I$16:$M$17,2,FALSE),0),
  AND(U178=13),IFERROR(VLOOKUP(入力項目!$S$15,子育て関連マスタ!$I$21:$M$22,2,FALSE),0),
  AND(U178=16),IFERROR(VLOOKUP(入力項目!$S$16,子育て関連マスタ!$I$26:$M$28,2,FALSE),0),
  AND(U178=19,入力項目!$S$16&lt;&gt;"高専"),IFERROR(VLOOKUP(入力項目!$S$17,子育て関連マスタ!$I$32:$M$37,2,FALSE),0),
  AND(U178=21,入力項目!$S$16="高専"),IFERROR(VLOOKUP(入力項目!$S$17,子育て関連マスタ!$I$32:$M$37,2,FALSE),0),
  U178&gt;=22,0
  ),0),0
) +
IF(AND(U178&gt;=1,U178&lt;=15),IF($D178=入力項目!$S$8,入力項目!$S$3,0),0) +
IF(AND(U178&gt;=1,U178&lt;=15),IF($D178=5,入力項目!$S$4,0),0) +
IF(AND(U178&gt;=1,U178&lt;=15),IF($D178=12,入力項目!$S$5,0),0) +
IF(AND(入力項目!$S$7=$A178,入力項目!$S$8=$D178),子育て関連マスタ!$C$14,0) +
IFERROR(IF(AND(YEAR(EDATE(DATE(入力項目!$S$7,入力項目!$S$8,1),1))=$A178,MONTH(EDATE(DATE(入力項目!$S$7,入力項目!$S$8,1),1))=$D178),子育て関連マスタ!$C$15,0),0) +
IF(AND(OR(U178=3,U178=5,U178=7),$D178=11),子育て関連マスタ!$C$17,0) +
IF(AND(U178=20,$D178=1),子育て関連マスタ!$C$18,0) +
IF(AND(U178=20,$D178=1),
IFERROR(_xlfn.IFS(
入力項目!$S$10="男",子育て関連マスタ!$C$18,
入力項目!$S$10="女",子育て関連マスタ!$C$19
),0),0
) +
IF(AND(U178&gt;=入力項目!$S$18,U178&lt;=入力項目!$S$19),入力項目!$S$20,0) +
IF(AND(U178&gt;=入力項目!$S$21,U178&lt;=入力項目!$S$22),入力項目!$S$23,0) +
IF(AND(U178&gt;=入力項目!$S$24,U178&lt;=入力項目!$S$25),入力項目!$S$26,0)
)</f>
        <v>0</v>
      </c>
      <c r="AJ178" s="10">
        <f ca="1">-VLOOKUP($D178,月別収支!$A$2:$H$13,7,FALSE)</f>
        <v>-20000</v>
      </c>
    </row>
    <row r="179" spans="1:36" x14ac:dyDescent="0.4">
      <c r="A179">
        <f t="shared" ca="1" si="54"/>
        <v>2039</v>
      </c>
      <c r="B179">
        <f t="shared" ca="1" si="44"/>
        <v>2039</v>
      </c>
      <c r="C179">
        <f t="shared" ca="1" si="45"/>
        <v>15</v>
      </c>
      <c r="D179">
        <f t="shared" ca="1" si="55"/>
        <v>5</v>
      </c>
      <c r="E179" t="str">
        <f t="shared" ca="1" si="39"/>
        <v>2039年5月</v>
      </c>
      <c r="F179">
        <f ca="1">IF(OR(入力項目!$N$5&lt;$A179,AND(入力項目!$N$5=$A179,入力項目!$N$6&lt;$D179)),IF(F178=0,1,IF(G179=12,F178+1,F178)),0)</f>
        <v>14</v>
      </c>
      <c r="G179">
        <f ca="1">IF(OR(入力項目!$N$5&lt;$A179,AND(入力項目!$N$5=$A179,入力項目!$N$6&lt;$D179)),IF(G178=12,1,G178+1),0)</f>
        <v>7</v>
      </c>
      <c r="H179" t="str">
        <f t="shared" ca="1" si="40"/>
        <v>14_7</v>
      </c>
      <c r="I179">
        <f ca="1">IF(
  IFERROR(AND($C179&gt;0,MOD($C179,入力項目!$N$22)=0,$D179=入力項目!$N$23), FALSE),
  1,
  IF(
    AND(I178&gt;0,J178=12),
    IF(I178=入力項目!$N$28, 0, I178+1),
    I178
  )
)</f>
        <v>0</v>
      </c>
      <c r="J179">
        <f ca="1">IF($D179=入力項目!$N$23,1,IFERROR(J178+1,1))</f>
        <v>12</v>
      </c>
      <c r="K179" t="str">
        <f t="shared" ca="1" si="41"/>
        <v>0_12</v>
      </c>
      <c r="L179">
        <f ca="1">L178+IF(入力項目!$D$4=$D179,1,0)</f>
        <v>43</v>
      </c>
      <c r="M179" t="str">
        <f t="shared" ca="1" si="42"/>
        <v>43歳</v>
      </c>
      <c r="N179">
        <f t="shared" ca="1" si="46"/>
        <v>44</v>
      </c>
      <c r="O179" t="str">
        <f t="shared" ca="1" si="43"/>
        <v>44歳</v>
      </c>
      <c r="P179">
        <f t="shared" ca="1" si="47"/>
        <v>19</v>
      </c>
      <c r="Q179">
        <f t="shared" ca="1" si="48"/>
        <v>17</v>
      </c>
      <c r="R179">
        <f t="shared" ca="1" si="49"/>
        <v>2040</v>
      </c>
      <c r="S179">
        <f t="shared" ca="1" si="50"/>
        <v>2040</v>
      </c>
      <c r="T179">
        <f t="shared" ca="1" si="51"/>
        <v>2040</v>
      </c>
      <c r="U179">
        <f t="shared" ca="1" si="52"/>
        <v>2040</v>
      </c>
      <c r="V179" s="10">
        <f t="shared" ca="1" si="53"/>
        <v>18734585</v>
      </c>
      <c r="W179" s="10">
        <f ca="1">IF($L179&lt;その他マスタ!$B$1,VLOOKUP($D179,月別収支!$A$2:$H$13,2,FALSE),その他マスタ!$B$3)+IF(AND($L179=その他マスタ!$B$1,入力項目!$I$9="あり",$D179=入力項目!$D$4),その他マスタ!$B$2,0)</f>
        <v>300000</v>
      </c>
      <c r="X179" s="10">
        <f ca="1">-IF(入力項目!$K$5=TRUE,
IF($F179+$G179&lt;3,VLOOKUP($D179,月別収支!$A$2:$H$13,8,FALSE),0)+IFERROR(VLOOKUP($H179,住宅ローン計算!C:P,13,FALSE),0)+IF($F179&gt;1,IF(OR($G179=3,$G179=6,$G179=9,$G179=12),ROUNDUP(入力項目!$N$18/4,0),0),0),
VLOOKUP($D179,月別収支!$A$2:$H$13,8,FALSE))</f>
        <v>-53590</v>
      </c>
      <c r="Y179" s="10">
        <f ca="1">-VLOOKUP($D179,月別収支!$A$2:$H$13,3,FALSE)</f>
        <v>-75000</v>
      </c>
      <c r="Z179" s="10">
        <f ca="1">-VLOOKUP($D179,月別収支!$A$2:$H$13,4,FALSE)</f>
        <v>-27000</v>
      </c>
      <c r="AA179" s="10">
        <f ca="1">-VLOOKUP($D179,月別収支!$A$2:$H$13,6,FALSE)</f>
        <v>-10000</v>
      </c>
      <c r="AB179" s="10">
        <f ca="1">-(
VLOOKUP($D179,月別収支!$A$2:$H$13,5,FALSE)+IF(AND(入力項目!$I$27&lt;=$A179,ISEVEN($A179-入力項目!$I$27),入力項目!$I$28=$D179),入力項目!$I$26,0)
+IF(入力項目!$K$26=TRUE,
IFERROR(VLOOKUP($K179,マイカーローン計算!C:P,13,FALSE),0),
IFERROR(
  IF(AND($C179&gt;0,MOD($C179,入力項目!$N$22)=0,$D179=入力項目!$N$23),入力項目!$N$24,0),
 0
)
)
)</f>
        <v>-30000</v>
      </c>
      <c r="AC179" s="10">
        <f ca="1">-IF($A179&lt;入力項目!$N$33,入力項目!$N$35,IF(AND($A179=入力項目!$N$33,$D179&lt;=入力項目!$N$34),入力項目!$N$35,0))</f>
        <v>0</v>
      </c>
      <c r="AD179">
        <f ca="1">-(
_xlfn.IFS(
P179&lt;=入力項目!$S$11,0,
AND(P179&gt;=入力項目!$S$11+1,P179&lt;=3),IFERROR(VLOOKUP(入力項目!$S$12,子育て関連マスタ!$I$4:$M$5,4,FALSE),0),
AND(P179&gt;=4,P179&lt;=6),IFERROR(VLOOKUP(入力項目!$S$13,子育て関連マスタ!$I$9:$M$12,4,FALSE),0),
AND(P179&gt;=7,P179&lt;=12),IFERROR(VLOOKUP(入力項目!$S$14,子育て関連マスタ!$I$16:$M$17,4,FALSE),0),
AND(P179&gt;=13,P179&lt;=15),IFERROR(VLOOKUP(入力項目!$S$15,子育て関連マスタ!$I$21:$M$22,4,FALSE),0),
AND(P179&gt;=16,P179&lt;=18),IFERROR(VLOOKUP(入力項目!$S$16,子育て関連マスタ!$I$26:$M$28,4,FALSE),0),
AND(P179&gt;=19,P179&lt;=20,入力項目!$S$16="高専"),IFERROR(VLOOKUP(入力項目!$S$16,子育て関連マスタ!$I$26:$M$28,4,FALSE),0),
AND(P179&gt;=19,P179&lt;=20,入力項目!$S$16&lt;&gt;"高専"),IFERROR(VLOOKUP(入力項目!$S$17,子育て関連マスタ!$I$32:$M$37,4,FALSE),0),
AND(P179&gt;=21,P179&lt;=22,入力項目!$S$16="高専"),IFERROR(VLOOKUP(入力項目!$S$17,子育て関連マスタ!$I$32:$M$34,4,FALSE),0),
AND(P179&gt;=21,P179&lt;=22,入力項目!$S$16&lt;&gt;"高専"),IFERROR(VLOOKUP(入力項目!$S$17,子育て関連マスタ!$I$32:$M$34,4,FALSE),0),
P179&gt;=23,0
) +
IF($D179=4,
  IFERROR(_xlfn.IFS(
  P179&lt;=入力項目!$S$11,0,
  AND(P179=入力項目!$S$11),IFERROR(VLOOKUP(入力項目!$S$12,子育て関連マスタ!$I$4:$M$5,2,FALSE),0),
  AND(P179=4),IFERROR(VLOOKUP(入力項目!$S$13,子育て関連マスタ!$I$9:$M$12,2,FALSE),0),
  AND(P179=7),IFERROR(VLOOKUP(入力項目!$S$14,子育て関連マスタ!$I$16:$M$17,2,FALSE),0),
  AND(P179=13),IFERROR(VLOOKUP(入力項目!$S$15,子育て関連マスタ!$I$21:$M$22,2,FALSE),0),
  AND(P179=16),IFERROR(VLOOKUP(入力項目!$S$16,子育て関連マスタ!$I$26:$M$28,2,FALSE),0),
  AND(P179=19,入力項目!$S$16&lt;&gt;"高専"),IFERROR(VLOOKUP(入力項目!$S$17,子育て関連マスタ!$I$32:$M$37,2,FALSE),0),
  AND(P179=21,入力項目!$S$16="高専"),IFERROR(VLOOKUP(入力項目!$S$17,子育て関連マスタ!$I$32:$M$37,2,FALSE),0),
  P179&gt;=22,0
  ),0),0
) +
IF(AND(P179&gt;=1,P179&lt;=15),IF($D179=入力項目!$S$8,入力項目!$S$3,0),0) +
IF(AND(P179&gt;=1,P179&lt;=15),IF($D179=5,入力項目!$S$4,0),0) +
IF(AND(P179&gt;=1,P179&lt;=15),IF($D179=12,入力項目!$S$5,0),0) +
IF(AND(入力項目!$S$7=$A179,入力項目!$S$8=$D179),子育て関連マスタ!$C$14,0) +
IFERROR(IF(AND(YEAR(EDATE(DATE(入力項目!$S$7,入力項目!$S$8,1),1))=$A179,MONTH(EDATE(DATE(入力項目!$S$7,入力項目!$S$8,1),1))=$D179),子育て関連マスタ!$C$15,0),0) +
IF(AND(OR(P179=3,P179=5,P179=7),$D179=11),子育て関連マスタ!$C$17,0) +
IF(AND(P179=20,$D179=1),子育て関連マスタ!$C$18,0) +
IF(AND(P179=20,$D179=1),
IFERROR(_xlfn.IFS(
入力項目!$S$10="男",子育て関連マスタ!$C$18,
入力項目!$S$10="女",子育て関連マスタ!$C$19
),0),0
) +
IF(AND(P179&gt;=入力項目!$S$18,P179&lt;=入力項目!$S$19),入力項目!$S$20,0) +
IF(AND(P179&gt;=入力項目!$S$21,P179&lt;=入力項目!$S$22),入力項目!$S$23,0) +
IF(AND(P179&gt;=入力項目!$S$24,P179&lt;=入力項目!$S$25),入力項目!$S$26,0)
)</f>
        <v>0</v>
      </c>
      <c r="AE179">
        <f ca="1">-(
_xlfn.IFS(
Q179&lt;=入力項目!$S$11,0,
AND(Q179&gt;=入力項目!$S$11+1,Q179&lt;=3),IFERROR(VLOOKUP(入力項目!$S$12,子育て関連マスタ!$I$4:$M$5,4,FALSE),0),
AND(Q179&gt;=4,Q179&lt;=6),IFERROR(VLOOKUP(入力項目!$S$13,子育て関連マスタ!$I$9:$M$12,4,FALSE),0),
AND(Q179&gt;=7,Q179&lt;=12),IFERROR(VLOOKUP(入力項目!$S$14,子育て関連マスタ!$I$16:$M$17,4,FALSE),0),
AND(Q179&gt;=13,Q179&lt;=15),IFERROR(VLOOKUP(入力項目!$S$15,子育て関連マスタ!$I$21:$M$22,4,FALSE),0),
AND(Q179&gt;=16,Q179&lt;=18),IFERROR(VLOOKUP(入力項目!$S$16,子育て関連マスタ!$I$26:$M$28,4,FALSE),0),
AND(Q179&gt;=19,Q179&lt;=20,入力項目!$S$16="高専"),IFERROR(VLOOKUP(入力項目!$S$16,子育て関連マスタ!$I$26:$M$28,4,FALSE),0),
AND(Q179&gt;=19,Q179&lt;=20,入力項目!$S$16&lt;&gt;"高専"),IFERROR(VLOOKUP(入力項目!$S$17,子育て関連マスタ!$I$32:$M$37,4,FALSE),0),
AND(Q179&gt;=21,Q179&lt;=22,入力項目!$S$16="高専"),IFERROR(VLOOKUP(入力項目!$S$17,子育て関連マスタ!$I$32:$M$34,4,FALSE),0),
AND(Q179&gt;=21,Q179&lt;=22,入力項目!$S$16&lt;&gt;"高専"),IFERROR(VLOOKUP(入力項目!$S$17,子育て関連マスタ!$I$32:$M$34,4,FALSE),0),
Q179&gt;=23,0
) +
IF($D179=4,
  IFERROR(_xlfn.IFS(
  Q179&lt;=入力項目!$S$11,0,
  AND(Q179=入力項目!$S$11),IFERROR(VLOOKUP(入力項目!$S$12,子育て関連マスタ!$I$4:$M$5,2,FALSE),0),
  AND(Q179=4),IFERROR(VLOOKUP(入力項目!$S$13,子育て関連マスタ!$I$9:$M$12,2,FALSE),0),
  AND(Q179=7),IFERROR(VLOOKUP(入力項目!$S$14,子育て関連マスタ!$I$16:$M$17,2,FALSE),0),
  AND(Q179=13),IFERROR(VLOOKUP(入力項目!$S$15,子育て関連マスタ!$I$21:$M$22,2,FALSE),0),
  AND(Q179=16),IFERROR(VLOOKUP(入力項目!$S$16,子育て関連マスタ!$I$26:$M$28,2,FALSE),0),
  AND(Q179=19,入力項目!$S$16&lt;&gt;"高専"),IFERROR(VLOOKUP(入力項目!$S$17,子育て関連マスタ!$I$32:$M$37,2,FALSE),0),
  AND(Q179=21,入力項目!$S$16="高専"),IFERROR(VLOOKUP(入力項目!$S$17,子育て関連マスタ!$I$32:$M$37,2,FALSE),0),
  Q179&gt;=22,0
  ),0),0
) +
IF(AND(Q179&gt;=1,Q179&lt;=15),IF($D179=入力項目!$S$8,入力項目!$S$3,0),0) +
IF(AND(Q179&gt;=1,Q179&lt;=15),IF($D179=5,入力項目!$S$4,0),0) +
IF(AND(Q179&gt;=1,Q179&lt;=15),IF($D179=12,入力項目!$S$5,0),0) +
IF(AND(入力項目!$S$7=$A179,入力項目!$S$8=$D179),子育て関連マスタ!$C$14,0) +
IFERROR(IF(AND(YEAR(EDATE(DATE(入力項目!$S$7,入力項目!$S$8,1),1))=$A179,MONTH(EDATE(DATE(入力項目!$S$7,入力項目!$S$8,1),1))=$D179),子育て関連マスタ!$C$15,0),0) +
IF(AND(OR(Q179=3,Q179=5,Q179=7),$D179=11),子育て関連マスタ!$C$17,0) +
IF(AND(Q179=20,$D179=1),子育て関連マスタ!$C$18,0) +
IF(AND(Q179=20,$D179=1),
IFERROR(_xlfn.IFS(
入力項目!$S$10="男",子育て関連マスタ!$C$18,
入力項目!$S$10="女",子育て関連マスタ!$C$19
),0),0
) +
IF(AND(Q179&gt;=入力項目!$S$18,Q179&lt;=入力項目!$S$19),入力項目!$S$20,0) +
IF(AND(Q179&gt;=入力項目!$S$21,Q179&lt;=入力項目!$S$22),入力項目!$S$23,0) +
IF(AND(Q179&gt;=入力項目!$S$24,Q179&lt;=入力項目!$S$25),入力項目!$S$26,0)
)</f>
        <v>-45000</v>
      </c>
      <c r="AF179">
        <f ca="1">-(
_xlfn.IFS(
R179&lt;=入力項目!$S$11,0,
AND(R179&gt;=入力項目!$S$11+1,R179&lt;=3),IFERROR(VLOOKUP(入力項目!$S$12,子育て関連マスタ!$I$4:$M$5,4,FALSE),0),
AND(R179&gt;=4,R179&lt;=6),IFERROR(VLOOKUP(入力項目!$S$13,子育て関連マスタ!$I$9:$M$12,4,FALSE),0),
AND(R179&gt;=7,R179&lt;=12),IFERROR(VLOOKUP(入力項目!$S$14,子育て関連マスタ!$I$16:$M$17,4,FALSE),0),
AND(R179&gt;=13,R179&lt;=15),IFERROR(VLOOKUP(入力項目!$S$15,子育て関連マスタ!$I$21:$M$22,4,FALSE),0),
AND(R179&gt;=16,R179&lt;=18),IFERROR(VLOOKUP(入力項目!$S$16,子育て関連マスタ!$I$26:$M$28,4,FALSE),0),
AND(R179&gt;=19,R179&lt;=20,入力項目!$S$16="高専"),IFERROR(VLOOKUP(入力項目!$S$16,子育て関連マスタ!$I$26:$M$28,4,FALSE),0),
AND(R179&gt;=19,R179&lt;=20,入力項目!$S$16&lt;&gt;"高専"),IFERROR(VLOOKUP(入力項目!$S$17,子育て関連マスタ!$I$32:$M$37,4,FALSE),0),
AND(R179&gt;=21,R179&lt;=22,入力項目!$S$16="高専"),IFERROR(VLOOKUP(入力項目!$S$17,子育て関連マスタ!$I$32:$M$34,4,FALSE),0),
AND(R179&gt;=21,R179&lt;=22,入力項目!$S$16&lt;&gt;"高専"),IFERROR(VLOOKUP(入力項目!$S$17,子育て関連マスタ!$I$32:$M$34,4,FALSE),0),
R179&gt;=23,0
) +
IF($D179=4,
  IFERROR(_xlfn.IFS(
  R179&lt;=入力項目!$S$11,0,
  AND(R179=入力項目!$S$11),IFERROR(VLOOKUP(入力項目!$S$12,子育て関連マスタ!$I$4:$M$5,2,FALSE),0),
  AND(R179=4),IFERROR(VLOOKUP(入力項目!$S$13,子育て関連マスタ!$I$9:$M$12,2,FALSE),0),
  AND(R179=7),IFERROR(VLOOKUP(入力項目!$S$14,子育て関連マスタ!$I$16:$M$17,2,FALSE),0),
  AND(R179=13),IFERROR(VLOOKUP(入力項目!$S$15,子育て関連マスタ!$I$21:$M$22,2,FALSE),0),
  AND(R179=16),IFERROR(VLOOKUP(入力項目!$S$16,子育て関連マスタ!$I$26:$M$28,2,FALSE),0),
  AND(R179=19,入力項目!$S$16&lt;&gt;"高専"),IFERROR(VLOOKUP(入力項目!$S$17,子育て関連マスタ!$I$32:$M$37,2,FALSE),0),
  AND(R179=21,入力項目!$S$16="高専"),IFERROR(VLOOKUP(入力項目!$S$17,子育て関連マスタ!$I$32:$M$37,2,FALSE),0),
  R179&gt;=22,0
  ),0),0
) +
IF(AND(R179&gt;=1,R179&lt;=15),IF($D179=入力項目!$S$8,入力項目!$S$3,0),0) +
IF(AND(R179&gt;=1,R179&lt;=15),IF($D179=5,入力項目!$S$4,0),0) +
IF(AND(R179&gt;=1,R179&lt;=15),IF($D179=12,入力項目!$S$5,0),0) +
IF(AND(入力項目!$S$7=$A179,入力項目!$S$8=$D179),子育て関連マスタ!$C$14,0) +
IFERROR(IF(AND(YEAR(EDATE(DATE(入力項目!$S$7,入力項目!$S$8,1),1))=$A179,MONTH(EDATE(DATE(入力項目!$S$7,入力項目!$S$8,1),1))=$D179),子育て関連マスタ!$C$15,0),0) +
IF(AND(OR(R179=3,R179=5,R179=7),$D179=11),子育て関連マスタ!$C$17,0) +
IF(AND(R179=20,$D179=1),子育て関連マスタ!$C$18,0) +
IF(AND(R179=20,$D179=1),
IFERROR(_xlfn.IFS(
入力項目!$S$10="男",子育て関連マスタ!$C$18,
入力項目!$S$10="女",子育て関連マスタ!$C$19
),0),0
) +
IF(AND(R179&gt;=入力項目!$S$18,R179&lt;=入力項目!$S$19),入力項目!$S$20,0) +
IF(AND(R179&gt;=入力項目!$S$21,R179&lt;=入力項目!$S$22),入力項目!$S$23,0) +
IF(AND(R179&gt;=入力項目!$S$24,R179&lt;=入力項目!$S$25),入力項目!$S$26,0)
)</f>
        <v>0</v>
      </c>
      <c r="AG179">
        <f ca="1">-(
_xlfn.IFS(
S179&lt;=入力項目!$S$11,0,
AND(S179&gt;=入力項目!$S$11+1,S179&lt;=3),IFERROR(VLOOKUP(入力項目!$S$12,子育て関連マスタ!$I$4:$M$5,4,FALSE),0),
AND(S179&gt;=4,S179&lt;=6),IFERROR(VLOOKUP(入力項目!$S$13,子育て関連マスタ!$I$9:$M$12,4,FALSE),0),
AND(S179&gt;=7,S179&lt;=12),IFERROR(VLOOKUP(入力項目!$S$14,子育て関連マスタ!$I$16:$M$17,4,FALSE),0),
AND(S179&gt;=13,S179&lt;=15),IFERROR(VLOOKUP(入力項目!$S$15,子育て関連マスタ!$I$21:$M$22,4,FALSE),0),
AND(S179&gt;=16,S179&lt;=18),IFERROR(VLOOKUP(入力項目!$S$16,子育て関連マスタ!$I$26:$M$28,4,FALSE),0),
AND(S179&gt;=19,S179&lt;=20,入力項目!$S$16="高専"),IFERROR(VLOOKUP(入力項目!$S$16,子育て関連マスタ!$I$26:$M$28,4,FALSE),0),
AND(S179&gt;=19,S179&lt;=20,入力項目!$S$16&lt;&gt;"高専"),IFERROR(VLOOKUP(入力項目!$S$17,子育て関連マスタ!$I$32:$M$37,4,FALSE),0),
AND(S179&gt;=21,S179&lt;=22,入力項目!$S$16="高専"),IFERROR(VLOOKUP(入力項目!$S$17,子育て関連マスタ!$I$32:$M$34,4,FALSE),0),
AND(S179&gt;=21,S179&lt;=22,入力項目!$S$16&lt;&gt;"高専"),IFERROR(VLOOKUP(入力項目!$S$17,子育て関連マスタ!$I$32:$M$34,4,FALSE),0),
S179&gt;=23,0
) +
IF($D179=4,
  IFERROR(_xlfn.IFS(
  S179&lt;=入力項目!$S$11,0,
  AND(S179=入力項目!$S$11),IFERROR(VLOOKUP(入力項目!$S$12,子育て関連マスタ!$I$4:$M$5,2,FALSE),0),
  AND(S179=4),IFERROR(VLOOKUP(入力項目!$S$13,子育て関連マスタ!$I$9:$M$12,2,FALSE),0),
  AND(S179=7),IFERROR(VLOOKUP(入力項目!$S$14,子育て関連マスタ!$I$16:$M$17,2,FALSE),0),
  AND(S179=13),IFERROR(VLOOKUP(入力項目!$S$15,子育て関連マスタ!$I$21:$M$22,2,FALSE),0),
  AND(S179=16),IFERROR(VLOOKUP(入力項目!$S$16,子育て関連マスタ!$I$26:$M$28,2,FALSE),0),
  AND(S179=19,入力項目!$S$16&lt;&gt;"高専"),IFERROR(VLOOKUP(入力項目!$S$17,子育て関連マスタ!$I$32:$M$37,2,FALSE),0),
  AND(S179=21,入力項目!$S$16="高専"),IFERROR(VLOOKUP(入力項目!$S$17,子育て関連マスタ!$I$32:$M$37,2,FALSE),0),
  S179&gt;=22,0
  ),0),0
) +
IF(AND(S179&gt;=1,S179&lt;=15),IF($D179=入力項目!$S$8,入力項目!$S$3,0),0) +
IF(AND(S179&gt;=1,S179&lt;=15),IF($D179=5,入力項目!$S$4,0),0) +
IF(AND(S179&gt;=1,S179&lt;=15),IF($D179=12,入力項目!$S$5,0),0) +
IF(AND(入力項目!$S$7=$A179,入力項目!$S$8=$D179),子育て関連マスタ!$C$14,0) +
IFERROR(IF(AND(YEAR(EDATE(DATE(入力項目!$S$7,入力項目!$S$8,1),1))=$A179,MONTH(EDATE(DATE(入力項目!$S$7,入力項目!$S$8,1),1))=$D179),子育て関連マスタ!$C$15,0),0) +
IF(AND(OR(S179=3,S179=5,S179=7),$D179=11),子育て関連マスタ!$C$17,0) +
IF(AND(S179=20,$D179=1),子育て関連マスタ!$C$18,0) +
IF(AND(S179=20,$D179=1),
IFERROR(_xlfn.IFS(
入力項目!$S$10="男",子育て関連マスタ!$C$18,
入力項目!$S$10="女",子育て関連マスタ!$C$19
),0),0
) +
IF(AND(S179&gt;=入力項目!$S$18,S179&lt;=入力項目!$S$19),入力項目!$S$20,0) +
IF(AND(S179&gt;=入力項目!$S$21,S179&lt;=入力項目!$S$22),入力項目!$S$23,0) +
IF(AND(S179&gt;=入力項目!$S$24,S179&lt;=入力項目!$S$25),入力項目!$S$26,0)
)</f>
        <v>0</v>
      </c>
      <c r="AH179">
        <f ca="1">-(
_xlfn.IFS(
T179&lt;=入力項目!$S$11,0,
AND(T179&gt;=入力項目!$S$11+1,T179&lt;=3),IFERROR(VLOOKUP(入力項目!$S$12,子育て関連マスタ!$I$4:$M$5,4,FALSE),0),
AND(T179&gt;=4,T179&lt;=6),IFERROR(VLOOKUP(入力項目!$S$13,子育て関連マスタ!$I$9:$M$12,4,FALSE),0),
AND(T179&gt;=7,T179&lt;=12),IFERROR(VLOOKUP(入力項目!$S$14,子育て関連マスタ!$I$16:$M$17,4,FALSE),0),
AND(T179&gt;=13,T179&lt;=15),IFERROR(VLOOKUP(入力項目!$S$15,子育て関連マスタ!$I$21:$M$22,4,FALSE),0),
AND(T179&gt;=16,T179&lt;=18),IFERROR(VLOOKUP(入力項目!$S$16,子育て関連マスタ!$I$26:$M$28,4,FALSE),0),
AND(T179&gt;=19,T179&lt;=20,入力項目!$S$16="高専"),IFERROR(VLOOKUP(入力項目!$S$16,子育て関連マスタ!$I$26:$M$28,4,FALSE),0),
AND(T179&gt;=19,T179&lt;=20,入力項目!$S$16&lt;&gt;"高専"),IFERROR(VLOOKUP(入力項目!$S$17,子育て関連マスタ!$I$32:$M$37,4,FALSE),0),
AND(T179&gt;=21,T179&lt;=22,入力項目!$S$16="高専"),IFERROR(VLOOKUP(入力項目!$S$17,子育て関連マスタ!$I$32:$M$34,4,FALSE),0),
AND(T179&gt;=21,T179&lt;=22,入力項目!$S$16&lt;&gt;"高専"),IFERROR(VLOOKUP(入力項目!$S$17,子育て関連マスタ!$I$32:$M$34,4,FALSE),0),
T179&gt;=23,0
) +
IF($D179=4,
  IFERROR(_xlfn.IFS(
  T179&lt;=入力項目!$S$11,0,
  AND(T179=入力項目!$S$11),IFERROR(VLOOKUP(入力項目!$S$12,子育て関連マスタ!$I$4:$M$5,2,FALSE),0),
  AND(T179=4),IFERROR(VLOOKUP(入力項目!$S$13,子育て関連マスタ!$I$9:$M$12,2,FALSE),0),
  AND(T179=7),IFERROR(VLOOKUP(入力項目!$S$14,子育て関連マスタ!$I$16:$M$17,2,FALSE),0),
  AND(T179=13),IFERROR(VLOOKUP(入力項目!$S$15,子育て関連マスタ!$I$21:$M$22,2,FALSE),0),
  AND(T179=16),IFERROR(VLOOKUP(入力項目!$S$16,子育て関連マスタ!$I$26:$M$28,2,FALSE),0),
  AND(T179=19,入力項目!$S$16&lt;&gt;"高専"),IFERROR(VLOOKUP(入力項目!$S$17,子育て関連マスタ!$I$32:$M$37,2,FALSE),0),
  AND(T179=21,入力項目!$S$16="高専"),IFERROR(VLOOKUP(入力項目!$S$17,子育て関連マスタ!$I$32:$M$37,2,FALSE),0),
  T179&gt;=22,0
  ),0),0
) +
IF(AND(T179&gt;=1,T179&lt;=15),IF($D179=入力項目!$S$8,入力項目!$S$3,0),0) +
IF(AND(T179&gt;=1,T179&lt;=15),IF($D179=5,入力項目!$S$4,0),0) +
IF(AND(T179&gt;=1,T179&lt;=15),IF($D179=12,入力項目!$S$5,0),0) +
IF(AND(入力項目!$S$7=$A179,入力項目!$S$8=$D179),子育て関連マスタ!$C$14,0) +
IFERROR(IF(AND(YEAR(EDATE(DATE(入力項目!$S$7,入力項目!$S$8,1),1))=$A179,MONTH(EDATE(DATE(入力項目!$S$7,入力項目!$S$8,1),1))=$D179),子育て関連マスタ!$C$15,0),0) +
IF(AND(OR(T179=3,T179=5,T179=7),$D179=11),子育て関連マスタ!$C$17,0) +
IF(AND(T179=20,$D179=1),子育て関連マスタ!$C$18,0) +
IF(AND(T179=20,$D179=1),
IFERROR(_xlfn.IFS(
入力項目!$S$10="男",子育て関連マスタ!$C$18,
入力項目!$S$10="女",子育て関連マスタ!$C$19
),0),0
) +
IF(AND(T179&gt;=入力項目!$S$18,T179&lt;=入力項目!$S$19),入力項目!$S$20,0) +
IF(AND(T179&gt;=入力項目!$S$21,T179&lt;=入力項目!$S$22),入力項目!$S$23,0) +
IF(AND(T179&gt;=入力項目!$S$24,T179&lt;=入力項目!$S$25),入力項目!$S$26,0)
)</f>
        <v>0</v>
      </c>
      <c r="AI179">
        <f ca="1">-(
_xlfn.IFS(
U179&lt;=入力項目!$S$11,0,
AND(U179&gt;=入力項目!$S$11+1,U179&lt;=3),IFERROR(VLOOKUP(入力項目!$S$12,子育て関連マスタ!$I$4:$M$5,4,FALSE),0),
AND(U179&gt;=4,U179&lt;=6),IFERROR(VLOOKUP(入力項目!$S$13,子育て関連マスタ!$I$9:$M$12,4,FALSE),0),
AND(U179&gt;=7,U179&lt;=12),IFERROR(VLOOKUP(入力項目!$S$14,子育て関連マスタ!$I$16:$M$17,4,FALSE),0),
AND(U179&gt;=13,U179&lt;=15),IFERROR(VLOOKUP(入力項目!$S$15,子育て関連マスタ!$I$21:$M$22,4,FALSE),0),
AND(U179&gt;=16,U179&lt;=18),IFERROR(VLOOKUP(入力項目!$S$16,子育て関連マスタ!$I$26:$M$28,4,FALSE),0),
AND(U179&gt;=19,U179&lt;=20,入力項目!$S$16="高専"),IFERROR(VLOOKUP(入力項目!$S$16,子育て関連マスタ!$I$26:$M$28,4,FALSE),0),
AND(U179&gt;=19,U179&lt;=20,入力項目!$S$16&lt;&gt;"高専"),IFERROR(VLOOKUP(入力項目!$S$17,子育て関連マスタ!$I$32:$M$37,4,FALSE),0),
AND(U179&gt;=21,U179&lt;=22,入力項目!$S$16="高専"),IFERROR(VLOOKUP(入力項目!$S$17,子育て関連マスタ!$I$32:$M$34,4,FALSE),0),
AND(U179&gt;=21,U179&lt;=22,入力項目!$S$16&lt;&gt;"高専"),IFERROR(VLOOKUP(入力項目!$S$17,子育て関連マスタ!$I$32:$M$34,4,FALSE),0),
U179&gt;=23,0
) +
IF($D179=4,
  IFERROR(_xlfn.IFS(
  U179&lt;=入力項目!$S$11,0,
  AND(U179=入力項目!$S$11),IFERROR(VLOOKUP(入力項目!$S$12,子育て関連マスタ!$I$4:$M$5,2,FALSE),0),
  AND(U179=4),IFERROR(VLOOKUP(入力項目!$S$13,子育て関連マスタ!$I$9:$M$12,2,FALSE),0),
  AND(U179=7),IFERROR(VLOOKUP(入力項目!$S$14,子育て関連マスタ!$I$16:$M$17,2,FALSE),0),
  AND(U179=13),IFERROR(VLOOKUP(入力項目!$S$15,子育て関連マスタ!$I$21:$M$22,2,FALSE),0),
  AND(U179=16),IFERROR(VLOOKUP(入力項目!$S$16,子育て関連マスタ!$I$26:$M$28,2,FALSE),0),
  AND(U179=19,入力項目!$S$16&lt;&gt;"高専"),IFERROR(VLOOKUP(入力項目!$S$17,子育て関連マスタ!$I$32:$M$37,2,FALSE),0),
  AND(U179=21,入力項目!$S$16="高専"),IFERROR(VLOOKUP(入力項目!$S$17,子育て関連マスタ!$I$32:$M$37,2,FALSE),0),
  U179&gt;=22,0
  ),0),0
) +
IF(AND(U179&gt;=1,U179&lt;=15),IF($D179=入力項目!$S$8,入力項目!$S$3,0),0) +
IF(AND(U179&gt;=1,U179&lt;=15),IF($D179=5,入力項目!$S$4,0),0) +
IF(AND(U179&gt;=1,U179&lt;=15),IF($D179=12,入力項目!$S$5,0),0) +
IF(AND(入力項目!$S$7=$A179,入力項目!$S$8=$D179),子育て関連マスタ!$C$14,0) +
IFERROR(IF(AND(YEAR(EDATE(DATE(入力項目!$S$7,入力項目!$S$8,1),1))=$A179,MONTH(EDATE(DATE(入力項目!$S$7,入力項目!$S$8,1),1))=$D179),子育て関連マスタ!$C$15,0),0) +
IF(AND(OR(U179=3,U179=5,U179=7),$D179=11),子育て関連マスタ!$C$17,0) +
IF(AND(U179=20,$D179=1),子育て関連マスタ!$C$18,0) +
IF(AND(U179=20,$D179=1),
IFERROR(_xlfn.IFS(
入力項目!$S$10="男",子育て関連マスタ!$C$18,
入力項目!$S$10="女",子育て関連マスタ!$C$19
),0),0
) +
IF(AND(U179&gt;=入力項目!$S$18,U179&lt;=入力項目!$S$19),入力項目!$S$20,0) +
IF(AND(U179&gt;=入力項目!$S$21,U179&lt;=入力項目!$S$22),入力項目!$S$23,0) +
IF(AND(U179&gt;=入力項目!$S$24,U179&lt;=入力項目!$S$25),入力項目!$S$26,0)
)</f>
        <v>0</v>
      </c>
      <c r="AJ179" s="10">
        <f ca="1">-VLOOKUP($D179,月別収支!$A$2:$H$13,7,FALSE)</f>
        <v>-20000</v>
      </c>
    </row>
    <row r="180" spans="1:36" x14ac:dyDescent="0.4">
      <c r="A180">
        <f t="shared" ca="1" si="54"/>
        <v>2039</v>
      </c>
      <c r="B180">
        <f t="shared" ca="1" si="44"/>
        <v>2039</v>
      </c>
      <c r="C180">
        <f t="shared" ca="1" si="45"/>
        <v>15</v>
      </c>
      <c r="D180">
        <f t="shared" ca="1" si="55"/>
        <v>6</v>
      </c>
      <c r="E180" t="str">
        <f t="shared" ca="1" si="39"/>
        <v>2039年6月</v>
      </c>
      <c r="F180">
        <f ca="1">IF(OR(入力項目!$N$5&lt;$A180,AND(入力項目!$N$5=$A180,入力項目!$N$6&lt;$D180)),IF(F179=0,1,IF(G180=12,F179+1,F179)),0)</f>
        <v>14</v>
      </c>
      <c r="G180">
        <f ca="1">IF(OR(入力項目!$N$5&lt;$A180,AND(入力項目!$N$5=$A180,入力項目!$N$6&lt;$D180)),IF(G179=12,1,G179+1),0)</f>
        <v>8</v>
      </c>
      <c r="H180" t="str">
        <f t="shared" ca="1" si="40"/>
        <v>14_8</v>
      </c>
      <c r="I180">
        <f ca="1">IF(
  IFERROR(AND($C180&gt;0,MOD($C180,入力項目!$N$22)=0,$D180=入力項目!$N$23), FALSE),
  1,
  IF(
    AND(I179&gt;0,J179=12),
    IF(I179=入力項目!$N$28, 0, I179+1),
    I179
  )
)</f>
        <v>1</v>
      </c>
      <c r="J180">
        <f ca="1">IF($D180=入力項目!$N$23,1,IFERROR(J179+1,1))</f>
        <v>1</v>
      </c>
      <c r="K180" t="str">
        <f t="shared" ca="1" si="41"/>
        <v>1_1</v>
      </c>
      <c r="L180">
        <f ca="1">L179+IF(入力項目!$D$4=$D180,1,0)</f>
        <v>43</v>
      </c>
      <c r="M180" t="str">
        <f t="shared" ca="1" si="42"/>
        <v>43歳</v>
      </c>
      <c r="N180">
        <f t="shared" ca="1" si="46"/>
        <v>44</v>
      </c>
      <c r="O180" t="str">
        <f t="shared" ca="1" si="43"/>
        <v>44歳</v>
      </c>
      <c r="P180">
        <f t="shared" ca="1" si="47"/>
        <v>19</v>
      </c>
      <c r="Q180">
        <f t="shared" ca="1" si="48"/>
        <v>17</v>
      </c>
      <c r="R180">
        <f t="shared" ca="1" si="49"/>
        <v>2040</v>
      </c>
      <c r="S180">
        <f t="shared" ca="1" si="50"/>
        <v>2040</v>
      </c>
      <c r="T180">
        <f t="shared" ca="1" si="51"/>
        <v>2040</v>
      </c>
      <c r="U180">
        <f t="shared" ca="1" si="52"/>
        <v>2040</v>
      </c>
      <c r="V180" s="10">
        <f t="shared" ca="1" si="53"/>
        <v>18146085</v>
      </c>
      <c r="W180" s="10">
        <f ca="1">IF($L180&lt;その他マスタ!$B$1,VLOOKUP($D180,月別収支!$A$2:$H$13,2,FALSE),その他マスタ!$B$3)+IF(AND($L180=その他マスタ!$B$1,入力項目!$I$9="あり",$D180=入力項目!$D$4),その他マスタ!$B$2,0)</f>
        <v>800000</v>
      </c>
      <c r="X180" s="10">
        <f ca="1">-IF(入力項目!$K$5=TRUE,
IF($F180+$G180&lt;3,VLOOKUP($D180,月別収支!$A$2:$H$13,8,FALSE),0)+IFERROR(VLOOKUP($H180,住宅ローン計算!C:P,13,FALSE),0)+IF($F180&gt;1,IF(OR($G180=3,$G180=6,$G180=9,$G180=12),ROUNDUP(入力項目!$N$18/4,0),0),0),
VLOOKUP($D180,月別収支!$A$2:$H$13,8,FALSE))</f>
        <v>-191500</v>
      </c>
      <c r="Y180" s="10">
        <f ca="1">-VLOOKUP($D180,月別収支!$A$2:$H$13,3,FALSE)</f>
        <v>-75000</v>
      </c>
      <c r="Z180" s="10">
        <f ca="1">-VLOOKUP($D180,月別収支!$A$2:$H$13,4,FALSE)</f>
        <v>-27000</v>
      </c>
      <c r="AA180" s="10">
        <f ca="1">-VLOOKUP($D180,月別収支!$A$2:$H$13,6,FALSE)</f>
        <v>-10000</v>
      </c>
      <c r="AB180" s="10">
        <f ca="1">-(
VLOOKUP($D180,月別収支!$A$2:$H$13,5,FALSE)+IF(AND(入力項目!$I$27&lt;=$A180,ISEVEN($A180-入力項目!$I$27),入力項目!$I$28=$D180),入力項目!$I$26,0)
+IF(入力項目!$K$26=TRUE,
IFERROR(VLOOKUP($K180,マイカーローン計算!C:P,13,FALSE),0),
IFERROR(
  IF(AND($C180&gt;0,MOD($C180,入力項目!$N$22)=0,$D180=入力項目!$N$23),入力項目!$N$24,0),
 0
)
)
)</f>
        <v>-1020000</v>
      </c>
      <c r="AC180" s="10">
        <f ca="1">-IF($A180&lt;入力項目!$N$33,入力項目!$N$35,IF(AND($A180=入力項目!$N$33,$D180&lt;=入力項目!$N$34),入力項目!$N$35,0))</f>
        <v>0</v>
      </c>
      <c r="AD180">
        <f ca="1">-(
_xlfn.IFS(
P180&lt;=入力項目!$S$11,0,
AND(P180&gt;=入力項目!$S$11+1,P180&lt;=3),IFERROR(VLOOKUP(入力項目!$S$12,子育て関連マスタ!$I$4:$M$5,4,FALSE),0),
AND(P180&gt;=4,P180&lt;=6),IFERROR(VLOOKUP(入力項目!$S$13,子育て関連マスタ!$I$9:$M$12,4,FALSE),0),
AND(P180&gt;=7,P180&lt;=12),IFERROR(VLOOKUP(入力項目!$S$14,子育て関連マスタ!$I$16:$M$17,4,FALSE),0),
AND(P180&gt;=13,P180&lt;=15),IFERROR(VLOOKUP(入力項目!$S$15,子育て関連マスタ!$I$21:$M$22,4,FALSE),0),
AND(P180&gt;=16,P180&lt;=18),IFERROR(VLOOKUP(入力項目!$S$16,子育て関連マスタ!$I$26:$M$28,4,FALSE),0),
AND(P180&gt;=19,P180&lt;=20,入力項目!$S$16="高専"),IFERROR(VLOOKUP(入力項目!$S$16,子育て関連マスタ!$I$26:$M$28,4,FALSE),0),
AND(P180&gt;=19,P180&lt;=20,入力項目!$S$16&lt;&gt;"高専"),IFERROR(VLOOKUP(入力項目!$S$17,子育て関連マスタ!$I$32:$M$37,4,FALSE),0),
AND(P180&gt;=21,P180&lt;=22,入力項目!$S$16="高専"),IFERROR(VLOOKUP(入力項目!$S$17,子育て関連マスタ!$I$32:$M$34,4,FALSE),0),
AND(P180&gt;=21,P180&lt;=22,入力項目!$S$16&lt;&gt;"高専"),IFERROR(VLOOKUP(入力項目!$S$17,子育て関連マスタ!$I$32:$M$34,4,FALSE),0),
P180&gt;=23,0
) +
IF($D180=4,
  IFERROR(_xlfn.IFS(
  P180&lt;=入力項目!$S$11,0,
  AND(P180=入力項目!$S$11),IFERROR(VLOOKUP(入力項目!$S$12,子育て関連マスタ!$I$4:$M$5,2,FALSE),0),
  AND(P180=4),IFERROR(VLOOKUP(入力項目!$S$13,子育て関連マスタ!$I$9:$M$12,2,FALSE),0),
  AND(P180=7),IFERROR(VLOOKUP(入力項目!$S$14,子育て関連マスタ!$I$16:$M$17,2,FALSE),0),
  AND(P180=13),IFERROR(VLOOKUP(入力項目!$S$15,子育て関連マスタ!$I$21:$M$22,2,FALSE),0),
  AND(P180=16),IFERROR(VLOOKUP(入力項目!$S$16,子育て関連マスタ!$I$26:$M$28,2,FALSE),0),
  AND(P180=19,入力項目!$S$16&lt;&gt;"高専"),IFERROR(VLOOKUP(入力項目!$S$17,子育て関連マスタ!$I$32:$M$37,2,FALSE),0),
  AND(P180=21,入力項目!$S$16="高専"),IFERROR(VLOOKUP(入力項目!$S$17,子育て関連マスタ!$I$32:$M$37,2,FALSE),0),
  P180&gt;=22,0
  ),0),0
) +
IF(AND(P180&gt;=1,P180&lt;=15),IF($D180=入力項目!$S$8,入力項目!$S$3,0),0) +
IF(AND(P180&gt;=1,P180&lt;=15),IF($D180=5,入力項目!$S$4,0),0) +
IF(AND(P180&gt;=1,P180&lt;=15),IF($D180=12,入力項目!$S$5,0),0) +
IF(AND(入力項目!$S$7=$A180,入力項目!$S$8=$D180),子育て関連マスタ!$C$14,0) +
IFERROR(IF(AND(YEAR(EDATE(DATE(入力項目!$S$7,入力項目!$S$8,1),1))=$A180,MONTH(EDATE(DATE(入力項目!$S$7,入力項目!$S$8,1),1))=$D180),子育て関連マスタ!$C$15,0),0) +
IF(AND(OR(P180=3,P180=5,P180=7),$D180=11),子育て関連マスタ!$C$17,0) +
IF(AND(P180=20,$D180=1),子育て関連マスタ!$C$18,0) +
IF(AND(P180=20,$D180=1),
IFERROR(_xlfn.IFS(
入力項目!$S$10="男",子育て関連マスタ!$C$18,
入力項目!$S$10="女",子育て関連マスタ!$C$19
),0),0
) +
IF(AND(P180&gt;=入力項目!$S$18,P180&lt;=入力項目!$S$19),入力項目!$S$20,0) +
IF(AND(P180&gt;=入力項目!$S$21,P180&lt;=入力項目!$S$22),入力項目!$S$23,0) +
IF(AND(P180&gt;=入力項目!$S$24,P180&lt;=入力項目!$S$25),入力項目!$S$26,0)
)</f>
        <v>0</v>
      </c>
      <c r="AE180">
        <f ca="1">-(
_xlfn.IFS(
Q180&lt;=入力項目!$S$11,0,
AND(Q180&gt;=入力項目!$S$11+1,Q180&lt;=3),IFERROR(VLOOKUP(入力項目!$S$12,子育て関連マスタ!$I$4:$M$5,4,FALSE),0),
AND(Q180&gt;=4,Q180&lt;=6),IFERROR(VLOOKUP(入力項目!$S$13,子育て関連マスタ!$I$9:$M$12,4,FALSE),0),
AND(Q180&gt;=7,Q180&lt;=12),IFERROR(VLOOKUP(入力項目!$S$14,子育て関連マスタ!$I$16:$M$17,4,FALSE),0),
AND(Q180&gt;=13,Q180&lt;=15),IFERROR(VLOOKUP(入力項目!$S$15,子育て関連マスタ!$I$21:$M$22,4,FALSE),0),
AND(Q180&gt;=16,Q180&lt;=18),IFERROR(VLOOKUP(入力項目!$S$16,子育て関連マスタ!$I$26:$M$28,4,FALSE),0),
AND(Q180&gt;=19,Q180&lt;=20,入力項目!$S$16="高専"),IFERROR(VLOOKUP(入力項目!$S$16,子育て関連マスタ!$I$26:$M$28,4,FALSE),0),
AND(Q180&gt;=19,Q180&lt;=20,入力項目!$S$16&lt;&gt;"高専"),IFERROR(VLOOKUP(入力項目!$S$17,子育て関連マスタ!$I$32:$M$37,4,FALSE),0),
AND(Q180&gt;=21,Q180&lt;=22,入力項目!$S$16="高専"),IFERROR(VLOOKUP(入力項目!$S$17,子育て関連マスタ!$I$32:$M$34,4,FALSE),0),
AND(Q180&gt;=21,Q180&lt;=22,入力項目!$S$16&lt;&gt;"高専"),IFERROR(VLOOKUP(入力項目!$S$17,子育て関連マスタ!$I$32:$M$34,4,FALSE),0),
Q180&gt;=23,0
) +
IF($D180=4,
  IFERROR(_xlfn.IFS(
  Q180&lt;=入力項目!$S$11,0,
  AND(Q180=入力項目!$S$11),IFERROR(VLOOKUP(入力項目!$S$12,子育て関連マスタ!$I$4:$M$5,2,FALSE),0),
  AND(Q180=4),IFERROR(VLOOKUP(入力項目!$S$13,子育て関連マスタ!$I$9:$M$12,2,FALSE),0),
  AND(Q180=7),IFERROR(VLOOKUP(入力項目!$S$14,子育て関連マスタ!$I$16:$M$17,2,FALSE),0),
  AND(Q180=13),IFERROR(VLOOKUP(入力項目!$S$15,子育て関連マスタ!$I$21:$M$22,2,FALSE),0),
  AND(Q180=16),IFERROR(VLOOKUP(入力項目!$S$16,子育て関連マスタ!$I$26:$M$28,2,FALSE),0),
  AND(Q180=19,入力項目!$S$16&lt;&gt;"高専"),IFERROR(VLOOKUP(入力項目!$S$17,子育て関連マスタ!$I$32:$M$37,2,FALSE),0),
  AND(Q180=21,入力項目!$S$16="高専"),IFERROR(VLOOKUP(入力項目!$S$17,子育て関連マスタ!$I$32:$M$37,2,FALSE),0),
  Q180&gt;=22,0
  ),0),0
) +
IF(AND(Q180&gt;=1,Q180&lt;=15),IF($D180=入力項目!$S$8,入力項目!$S$3,0),0) +
IF(AND(Q180&gt;=1,Q180&lt;=15),IF($D180=5,入力項目!$S$4,0),0) +
IF(AND(Q180&gt;=1,Q180&lt;=15),IF($D180=12,入力項目!$S$5,0),0) +
IF(AND(入力項目!$S$7=$A180,入力項目!$S$8=$D180),子育て関連マスタ!$C$14,0) +
IFERROR(IF(AND(YEAR(EDATE(DATE(入力項目!$S$7,入力項目!$S$8,1),1))=$A180,MONTH(EDATE(DATE(入力項目!$S$7,入力項目!$S$8,1),1))=$D180),子育て関連マスタ!$C$15,0),0) +
IF(AND(OR(Q180=3,Q180=5,Q180=7),$D180=11),子育て関連マスタ!$C$17,0) +
IF(AND(Q180=20,$D180=1),子育て関連マスタ!$C$18,0) +
IF(AND(Q180=20,$D180=1),
IFERROR(_xlfn.IFS(
入力項目!$S$10="男",子育て関連マスタ!$C$18,
入力項目!$S$10="女",子育て関連マスタ!$C$19
),0),0
) +
IF(AND(Q180&gt;=入力項目!$S$18,Q180&lt;=入力項目!$S$19),入力項目!$S$20,0) +
IF(AND(Q180&gt;=入力項目!$S$21,Q180&lt;=入力項目!$S$22),入力項目!$S$23,0) +
IF(AND(Q180&gt;=入力項目!$S$24,Q180&lt;=入力項目!$S$25),入力項目!$S$26,0)
)</f>
        <v>-45000</v>
      </c>
      <c r="AF180">
        <f ca="1">-(
_xlfn.IFS(
R180&lt;=入力項目!$S$11,0,
AND(R180&gt;=入力項目!$S$11+1,R180&lt;=3),IFERROR(VLOOKUP(入力項目!$S$12,子育て関連マスタ!$I$4:$M$5,4,FALSE),0),
AND(R180&gt;=4,R180&lt;=6),IFERROR(VLOOKUP(入力項目!$S$13,子育て関連マスタ!$I$9:$M$12,4,FALSE),0),
AND(R180&gt;=7,R180&lt;=12),IFERROR(VLOOKUP(入力項目!$S$14,子育て関連マスタ!$I$16:$M$17,4,FALSE),0),
AND(R180&gt;=13,R180&lt;=15),IFERROR(VLOOKUP(入力項目!$S$15,子育て関連マスタ!$I$21:$M$22,4,FALSE),0),
AND(R180&gt;=16,R180&lt;=18),IFERROR(VLOOKUP(入力項目!$S$16,子育て関連マスタ!$I$26:$M$28,4,FALSE),0),
AND(R180&gt;=19,R180&lt;=20,入力項目!$S$16="高専"),IFERROR(VLOOKUP(入力項目!$S$16,子育て関連マスタ!$I$26:$M$28,4,FALSE),0),
AND(R180&gt;=19,R180&lt;=20,入力項目!$S$16&lt;&gt;"高専"),IFERROR(VLOOKUP(入力項目!$S$17,子育て関連マスタ!$I$32:$M$37,4,FALSE),0),
AND(R180&gt;=21,R180&lt;=22,入力項目!$S$16="高専"),IFERROR(VLOOKUP(入力項目!$S$17,子育て関連マスタ!$I$32:$M$34,4,FALSE),0),
AND(R180&gt;=21,R180&lt;=22,入力項目!$S$16&lt;&gt;"高専"),IFERROR(VLOOKUP(入力項目!$S$17,子育て関連マスタ!$I$32:$M$34,4,FALSE),0),
R180&gt;=23,0
) +
IF($D180=4,
  IFERROR(_xlfn.IFS(
  R180&lt;=入力項目!$S$11,0,
  AND(R180=入力項目!$S$11),IFERROR(VLOOKUP(入力項目!$S$12,子育て関連マスタ!$I$4:$M$5,2,FALSE),0),
  AND(R180=4),IFERROR(VLOOKUP(入力項目!$S$13,子育て関連マスタ!$I$9:$M$12,2,FALSE),0),
  AND(R180=7),IFERROR(VLOOKUP(入力項目!$S$14,子育て関連マスタ!$I$16:$M$17,2,FALSE),0),
  AND(R180=13),IFERROR(VLOOKUP(入力項目!$S$15,子育て関連マスタ!$I$21:$M$22,2,FALSE),0),
  AND(R180=16),IFERROR(VLOOKUP(入力項目!$S$16,子育て関連マスタ!$I$26:$M$28,2,FALSE),0),
  AND(R180=19,入力項目!$S$16&lt;&gt;"高専"),IFERROR(VLOOKUP(入力項目!$S$17,子育て関連マスタ!$I$32:$M$37,2,FALSE),0),
  AND(R180=21,入力項目!$S$16="高専"),IFERROR(VLOOKUP(入力項目!$S$17,子育て関連マスタ!$I$32:$M$37,2,FALSE),0),
  R180&gt;=22,0
  ),0),0
) +
IF(AND(R180&gt;=1,R180&lt;=15),IF($D180=入力項目!$S$8,入力項目!$S$3,0),0) +
IF(AND(R180&gt;=1,R180&lt;=15),IF($D180=5,入力項目!$S$4,0),0) +
IF(AND(R180&gt;=1,R180&lt;=15),IF($D180=12,入力項目!$S$5,0),0) +
IF(AND(入力項目!$S$7=$A180,入力項目!$S$8=$D180),子育て関連マスタ!$C$14,0) +
IFERROR(IF(AND(YEAR(EDATE(DATE(入力項目!$S$7,入力項目!$S$8,1),1))=$A180,MONTH(EDATE(DATE(入力項目!$S$7,入力項目!$S$8,1),1))=$D180),子育て関連マスタ!$C$15,0),0) +
IF(AND(OR(R180=3,R180=5,R180=7),$D180=11),子育て関連マスタ!$C$17,0) +
IF(AND(R180=20,$D180=1),子育て関連マスタ!$C$18,0) +
IF(AND(R180=20,$D180=1),
IFERROR(_xlfn.IFS(
入力項目!$S$10="男",子育て関連マスタ!$C$18,
入力項目!$S$10="女",子育て関連マスタ!$C$19
),0),0
) +
IF(AND(R180&gt;=入力項目!$S$18,R180&lt;=入力項目!$S$19),入力項目!$S$20,0) +
IF(AND(R180&gt;=入力項目!$S$21,R180&lt;=入力項目!$S$22),入力項目!$S$23,0) +
IF(AND(R180&gt;=入力項目!$S$24,R180&lt;=入力項目!$S$25),入力項目!$S$26,0)
)</f>
        <v>0</v>
      </c>
      <c r="AG180">
        <f ca="1">-(
_xlfn.IFS(
S180&lt;=入力項目!$S$11,0,
AND(S180&gt;=入力項目!$S$11+1,S180&lt;=3),IFERROR(VLOOKUP(入力項目!$S$12,子育て関連マスタ!$I$4:$M$5,4,FALSE),0),
AND(S180&gt;=4,S180&lt;=6),IFERROR(VLOOKUP(入力項目!$S$13,子育て関連マスタ!$I$9:$M$12,4,FALSE),0),
AND(S180&gt;=7,S180&lt;=12),IFERROR(VLOOKUP(入力項目!$S$14,子育て関連マスタ!$I$16:$M$17,4,FALSE),0),
AND(S180&gt;=13,S180&lt;=15),IFERROR(VLOOKUP(入力項目!$S$15,子育て関連マスタ!$I$21:$M$22,4,FALSE),0),
AND(S180&gt;=16,S180&lt;=18),IFERROR(VLOOKUP(入力項目!$S$16,子育て関連マスタ!$I$26:$M$28,4,FALSE),0),
AND(S180&gt;=19,S180&lt;=20,入力項目!$S$16="高専"),IFERROR(VLOOKUP(入力項目!$S$16,子育て関連マスタ!$I$26:$M$28,4,FALSE),0),
AND(S180&gt;=19,S180&lt;=20,入力項目!$S$16&lt;&gt;"高専"),IFERROR(VLOOKUP(入力項目!$S$17,子育て関連マスタ!$I$32:$M$37,4,FALSE),0),
AND(S180&gt;=21,S180&lt;=22,入力項目!$S$16="高専"),IFERROR(VLOOKUP(入力項目!$S$17,子育て関連マスタ!$I$32:$M$34,4,FALSE),0),
AND(S180&gt;=21,S180&lt;=22,入力項目!$S$16&lt;&gt;"高専"),IFERROR(VLOOKUP(入力項目!$S$17,子育て関連マスタ!$I$32:$M$34,4,FALSE),0),
S180&gt;=23,0
) +
IF($D180=4,
  IFERROR(_xlfn.IFS(
  S180&lt;=入力項目!$S$11,0,
  AND(S180=入力項目!$S$11),IFERROR(VLOOKUP(入力項目!$S$12,子育て関連マスタ!$I$4:$M$5,2,FALSE),0),
  AND(S180=4),IFERROR(VLOOKUP(入力項目!$S$13,子育て関連マスタ!$I$9:$M$12,2,FALSE),0),
  AND(S180=7),IFERROR(VLOOKUP(入力項目!$S$14,子育て関連マスタ!$I$16:$M$17,2,FALSE),0),
  AND(S180=13),IFERROR(VLOOKUP(入力項目!$S$15,子育て関連マスタ!$I$21:$M$22,2,FALSE),0),
  AND(S180=16),IFERROR(VLOOKUP(入力項目!$S$16,子育て関連マスタ!$I$26:$M$28,2,FALSE),0),
  AND(S180=19,入力項目!$S$16&lt;&gt;"高専"),IFERROR(VLOOKUP(入力項目!$S$17,子育て関連マスタ!$I$32:$M$37,2,FALSE),0),
  AND(S180=21,入力項目!$S$16="高専"),IFERROR(VLOOKUP(入力項目!$S$17,子育て関連マスタ!$I$32:$M$37,2,FALSE),0),
  S180&gt;=22,0
  ),0),0
) +
IF(AND(S180&gt;=1,S180&lt;=15),IF($D180=入力項目!$S$8,入力項目!$S$3,0),0) +
IF(AND(S180&gt;=1,S180&lt;=15),IF($D180=5,入力項目!$S$4,0),0) +
IF(AND(S180&gt;=1,S180&lt;=15),IF($D180=12,入力項目!$S$5,0),0) +
IF(AND(入力項目!$S$7=$A180,入力項目!$S$8=$D180),子育て関連マスタ!$C$14,0) +
IFERROR(IF(AND(YEAR(EDATE(DATE(入力項目!$S$7,入力項目!$S$8,1),1))=$A180,MONTH(EDATE(DATE(入力項目!$S$7,入力項目!$S$8,1),1))=$D180),子育て関連マスタ!$C$15,0),0) +
IF(AND(OR(S180=3,S180=5,S180=7),$D180=11),子育て関連マスタ!$C$17,0) +
IF(AND(S180=20,$D180=1),子育て関連マスタ!$C$18,0) +
IF(AND(S180=20,$D180=1),
IFERROR(_xlfn.IFS(
入力項目!$S$10="男",子育て関連マスタ!$C$18,
入力項目!$S$10="女",子育て関連マスタ!$C$19
),0),0
) +
IF(AND(S180&gt;=入力項目!$S$18,S180&lt;=入力項目!$S$19),入力項目!$S$20,0) +
IF(AND(S180&gt;=入力項目!$S$21,S180&lt;=入力項目!$S$22),入力項目!$S$23,0) +
IF(AND(S180&gt;=入力項目!$S$24,S180&lt;=入力項目!$S$25),入力項目!$S$26,0)
)</f>
        <v>0</v>
      </c>
      <c r="AH180">
        <f ca="1">-(
_xlfn.IFS(
T180&lt;=入力項目!$S$11,0,
AND(T180&gt;=入力項目!$S$11+1,T180&lt;=3),IFERROR(VLOOKUP(入力項目!$S$12,子育て関連マスタ!$I$4:$M$5,4,FALSE),0),
AND(T180&gt;=4,T180&lt;=6),IFERROR(VLOOKUP(入力項目!$S$13,子育て関連マスタ!$I$9:$M$12,4,FALSE),0),
AND(T180&gt;=7,T180&lt;=12),IFERROR(VLOOKUP(入力項目!$S$14,子育て関連マスタ!$I$16:$M$17,4,FALSE),0),
AND(T180&gt;=13,T180&lt;=15),IFERROR(VLOOKUP(入力項目!$S$15,子育て関連マスタ!$I$21:$M$22,4,FALSE),0),
AND(T180&gt;=16,T180&lt;=18),IFERROR(VLOOKUP(入力項目!$S$16,子育て関連マスタ!$I$26:$M$28,4,FALSE),0),
AND(T180&gt;=19,T180&lt;=20,入力項目!$S$16="高専"),IFERROR(VLOOKUP(入力項目!$S$16,子育て関連マスタ!$I$26:$M$28,4,FALSE),0),
AND(T180&gt;=19,T180&lt;=20,入力項目!$S$16&lt;&gt;"高専"),IFERROR(VLOOKUP(入力項目!$S$17,子育て関連マスタ!$I$32:$M$37,4,FALSE),0),
AND(T180&gt;=21,T180&lt;=22,入力項目!$S$16="高専"),IFERROR(VLOOKUP(入力項目!$S$17,子育て関連マスタ!$I$32:$M$34,4,FALSE),0),
AND(T180&gt;=21,T180&lt;=22,入力項目!$S$16&lt;&gt;"高専"),IFERROR(VLOOKUP(入力項目!$S$17,子育て関連マスタ!$I$32:$M$34,4,FALSE),0),
T180&gt;=23,0
) +
IF($D180=4,
  IFERROR(_xlfn.IFS(
  T180&lt;=入力項目!$S$11,0,
  AND(T180=入力項目!$S$11),IFERROR(VLOOKUP(入力項目!$S$12,子育て関連マスタ!$I$4:$M$5,2,FALSE),0),
  AND(T180=4),IFERROR(VLOOKUP(入力項目!$S$13,子育て関連マスタ!$I$9:$M$12,2,FALSE),0),
  AND(T180=7),IFERROR(VLOOKUP(入力項目!$S$14,子育て関連マスタ!$I$16:$M$17,2,FALSE),0),
  AND(T180=13),IFERROR(VLOOKUP(入力項目!$S$15,子育て関連マスタ!$I$21:$M$22,2,FALSE),0),
  AND(T180=16),IFERROR(VLOOKUP(入力項目!$S$16,子育て関連マスタ!$I$26:$M$28,2,FALSE),0),
  AND(T180=19,入力項目!$S$16&lt;&gt;"高専"),IFERROR(VLOOKUP(入力項目!$S$17,子育て関連マスタ!$I$32:$M$37,2,FALSE),0),
  AND(T180=21,入力項目!$S$16="高専"),IFERROR(VLOOKUP(入力項目!$S$17,子育て関連マスタ!$I$32:$M$37,2,FALSE),0),
  T180&gt;=22,0
  ),0),0
) +
IF(AND(T180&gt;=1,T180&lt;=15),IF($D180=入力項目!$S$8,入力項目!$S$3,0),0) +
IF(AND(T180&gt;=1,T180&lt;=15),IF($D180=5,入力項目!$S$4,0),0) +
IF(AND(T180&gt;=1,T180&lt;=15),IF($D180=12,入力項目!$S$5,0),0) +
IF(AND(入力項目!$S$7=$A180,入力項目!$S$8=$D180),子育て関連マスタ!$C$14,0) +
IFERROR(IF(AND(YEAR(EDATE(DATE(入力項目!$S$7,入力項目!$S$8,1),1))=$A180,MONTH(EDATE(DATE(入力項目!$S$7,入力項目!$S$8,1),1))=$D180),子育て関連マスタ!$C$15,0),0) +
IF(AND(OR(T180=3,T180=5,T180=7),$D180=11),子育て関連マスタ!$C$17,0) +
IF(AND(T180=20,$D180=1),子育て関連マスタ!$C$18,0) +
IF(AND(T180=20,$D180=1),
IFERROR(_xlfn.IFS(
入力項目!$S$10="男",子育て関連マスタ!$C$18,
入力項目!$S$10="女",子育て関連マスタ!$C$19
),0),0
) +
IF(AND(T180&gt;=入力項目!$S$18,T180&lt;=入力項目!$S$19),入力項目!$S$20,0) +
IF(AND(T180&gt;=入力項目!$S$21,T180&lt;=入力項目!$S$22),入力項目!$S$23,0) +
IF(AND(T180&gt;=入力項目!$S$24,T180&lt;=入力項目!$S$25),入力項目!$S$26,0)
)</f>
        <v>0</v>
      </c>
      <c r="AI180">
        <f ca="1">-(
_xlfn.IFS(
U180&lt;=入力項目!$S$11,0,
AND(U180&gt;=入力項目!$S$11+1,U180&lt;=3),IFERROR(VLOOKUP(入力項目!$S$12,子育て関連マスタ!$I$4:$M$5,4,FALSE),0),
AND(U180&gt;=4,U180&lt;=6),IFERROR(VLOOKUP(入力項目!$S$13,子育て関連マスタ!$I$9:$M$12,4,FALSE),0),
AND(U180&gt;=7,U180&lt;=12),IFERROR(VLOOKUP(入力項目!$S$14,子育て関連マスタ!$I$16:$M$17,4,FALSE),0),
AND(U180&gt;=13,U180&lt;=15),IFERROR(VLOOKUP(入力項目!$S$15,子育て関連マスタ!$I$21:$M$22,4,FALSE),0),
AND(U180&gt;=16,U180&lt;=18),IFERROR(VLOOKUP(入力項目!$S$16,子育て関連マスタ!$I$26:$M$28,4,FALSE),0),
AND(U180&gt;=19,U180&lt;=20,入力項目!$S$16="高専"),IFERROR(VLOOKUP(入力項目!$S$16,子育て関連マスタ!$I$26:$M$28,4,FALSE),0),
AND(U180&gt;=19,U180&lt;=20,入力項目!$S$16&lt;&gt;"高専"),IFERROR(VLOOKUP(入力項目!$S$17,子育て関連マスタ!$I$32:$M$37,4,FALSE),0),
AND(U180&gt;=21,U180&lt;=22,入力項目!$S$16="高専"),IFERROR(VLOOKUP(入力項目!$S$17,子育て関連マスタ!$I$32:$M$34,4,FALSE),0),
AND(U180&gt;=21,U180&lt;=22,入力項目!$S$16&lt;&gt;"高専"),IFERROR(VLOOKUP(入力項目!$S$17,子育て関連マスタ!$I$32:$M$34,4,FALSE),0),
U180&gt;=23,0
) +
IF($D180=4,
  IFERROR(_xlfn.IFS(
  U180&lt;=入力項目!$S$11,0,
  AND(U180=入力項目!$S$11),IFERROR(VLOOKUP(入力項目!$S$12,子育て関連マスタ!$I$4:$M$5,2,FALSE),0),
  AND(U180=4),IFERROR(VLOOKUP(入力項目!$S$13,子育て関連マスタ!$I$9:$M$12,2,FALSE),0),
  AND(U180=7),IFERROR(VLOOKUP(入力項目!$S$14,子育て関連マスタ!$I$16:$M$17,2,FALSE),0),
  AND(U180=13),IFERROR(VLOOKUP(入力項目!$S$15,子育て関連マスタ!$I$21:$M$22,2,FALSE),0),
  AND(U180=16),IFERROR(VLOOKUP(入力項目!$S$16,子育て関連マスタ!$I$26:$M$28,2,FALSE),0),
  AND(U180=19,入力項目!$S$16&lt;&gt;"高専"),IFERROR(VLOOKUP(入力項目!$S$17,子育て関連マスタ!$I$32:$M$37,2,FALSE),0),
  AND(U180=21,入力項目!$S$16="高専"),IFERROR(VLOOKUP(入力項目!$S$17,子育て関連マスタ!$I$32:$M$37,2,FALSE),0),
  U180&gt;=22,0
  ),0),0
) +
IF(AND(U180&gt;=1,U180&lt;=15),IF($D180=入力項目!$S$8,入力項目!$S$3,0),0) +
IF(AND(U180&gt;=1,U180&lt;=15),IF($D180=5,入力項目!$S$4,0),0) +
IF(AND(U180&gt;=1,U180&lt;=15),IF($D180=12,入力項目!$S$5,0),0) +
IF(AND(入力項目!$S$7=$A180,入力項目!$S$8=$D180),子育て関連マスタ!$C$14,0) +
IFERROR(IF(AND(YEAR(EDATE(DATE(入力項目!$S$7,入力項目!$S$8,1),1))=$A180,MONTH(EDATE(DATE(入力項目!$S$7,入力項目!$S$8,1),1))=$D180),子育て関連マスタ!$C$15,0),0) +
IF(AND(OR(U180=3,U180=5,U180=7),$D180=11),子育て関連マスタ!$C$17,0) +
IF(AND(U180=20,$D180=1),子育て関連マスタ!$C$18,0) +
IF(AND(U180=20,$D180=1),
IFERROR(_xlfn.IFS(
入力項目!$S$10="男",子育て関連マスタ!$C$18,
入力項目!$S$10="女",子育て関連マスタ!$C$19
),0),0
) +
IF(AND(U180&gt;=入力項目!$S$18,U180&lt;=入力項目!$S$19),入力項目!$S$20,0) +
IF(AND(U180&gt;=入力項目!$S$21,U180&lt;=入力項目!$S$22),入力項目!$S$23,0) +
IF(AND(U180&gt;=入力項目!$S$24,U180&lt;=入力項目!$S$25),入力項目!$S$26,0)
)</f>
        <v>0</v>
      </c>
      <c r="AJ180" s="10">
        <f ca="1">-VLOOKUP($D180,月別収支!$A$2:$H$13,7,FALSE)</f>
        <v>-20000</v>
      </c>
    </row>
    <row r="181" spans="1:36" x14ac:dyDescent="0.4">
      <c r="A181">
        <f t="shared" ca="1" si="54"/>
        <v>2039</v>
      </c>
      <c r="B181">
        <f t="shared" ca="1" si="44"/>
        <v>2039</v>
      </c>
      <c r="C181">
        <f t="shared" ca="1" si="45"/>
        <v>15</v>
      </c>
      <c r="D181">
        <f t="shared" ca="1" si="55"/>
        <v>7</v>
      </c>
      <c r="E181" t="str">
        <f t="shared" ca="1" si="39"/>
        <v>2039年7月</v>
      </c>
      <c r="F181">
        <f ca="1">IF(OR(入力項目!$N$5&lt;$A181,AND(入力項目!$N$5=$A181,入力項目!$N$6&lt;$D181)),IF(F180=0,1,IF(G181=12,F180+1,F180)),0)</f>
        <v>14</v>
      </c>
      <c r="G181">
        <f ca="1">IF(OR(入力項目!$N$5&lt;$A181,AND(入力項目!$N$5=$A181,入力項目!$N$6&lt;$D181)),IF(G180=12,1,G180+1),0)</f>
        <v>9</v>
      </c>
      <c r="H181" t="str">
        <f t="shared" ca="1" si="40"/>
        <v>14_9</v>
      </c>
      <c r="I181">
        <f ca="1">IF(
  IFERROR(AND($C181&gt;0,MOD($C181,入力項目!$N$22)=0,$D181=入力項目!$N$23), FALSE),
  1,
  IF(
    AND(I180&gt;0,J180=12),
    IF(I180=入力項目!$N$28, 0, I180+1),
    I180
  )
)</f>
        <v>1</v>
      </c>
      <c r="J181">
        <f ca="1">IF($D181=入力項目!$N$23,1,IFERROR(J180+1,1))</f>
        <v>2</v>
      </c>
      <c r="K181" t="str">
        <f t="shared" ca="1" si="41"/>
        <v>1_2</v>
      </c>
      <c r="L181">
        <f ca="1">L180+IF(入力項目!$D$4=$D181,1,0)</f>
        <v>43</v>
      </c>
      <c r="M181" t="str">
        <f t="shared" ca="1" si="42"/>
        <v>43歳</v>
      </c>
      <c r="N181">
        <f t="shared" ca="1" si="46"/>
        <v>44</v>
      </c>
      <c r="O181" t="str">
        <f t="shared" ca="1" si="43"/>
        <v>44歳</v>
      </c>
      <c r="P181">
        <f t="shared" ca="1" si="47"/>
        <v>19</v>
      </c>
      <c r="Q181">
        <f t="shared" ca="1" si="48"/>
        <v>17</v>
      </c>
      <c r="R181">
        <f t="shared" ca="1" si="49"/>
        <v>2040</v>
      </c>
      <c r="S181">
        <f t="shared" ca="1" si="50"/>
        <v>2040</v>
      </c>
      <c r="T181">
        <f t="shared" ca="1" si="51"/>
        <v>2040</v>
      </c>
      <c r="U181">
        <f t="shared" ca="1" si="52"/>
        <v>2040</v>
      </c>
      <c r="V181" s="10">
        <f t="shared" ca="1" si="53"/>
        <v>18157995</v>
      </c>
      <c r="W181" s="10">
        <f ca="1">IF($L181&lt;その他マスタ!$B$1,VLOOKUP($D181,月別収支!$A$2:$H$13,2,FALSE),その他マスタ!$B$3)+IF(AND($L181=その他マスタ!$B$1,入力項目!$I$9="あり",$D181=入力項目!$D$4),その他マスタ!$B$2,0)</f>
        <v>300000</v>
      </c>
      <c r="X181" s="10">
        <f ca="1">-IF(入力項目!$K$5=TRUE,
IF($F181+$G181&lt;3,VLOOKUP($D181,月別収支!$A$2:$H$13,8,FALSE),0)+IFERROR(VLOOKUP($H181,住宅ローン計算!C:P,13,FALSE),0)+IF($F181&gt;1,IF(OR($G181=3,$G181=6,$G181=9,$G181=12),ROUNDUP(入力項目!$N$18/4,0),0),0),
VLOOKUP($D181,月別収支!$A$2:$H$13,8,FALSE))</f>
        <v>-91090</v>
      </c>
      <c r="Y181" s="10">
        <f ca="1">-VLOOKUP($D181,月別収支!$A$2:$H$13,3,FALSE)</f>
        <v>-75000</v>
      </c>
      <c r="Z181" s="10">
        <f ca="1">-VLOOKUP($D181,月別収支!$A$2:$H$13,4,FALSE)</f>
        <v>-27000</v>
      </c>
      <c r="AA181" s="10">
        <f ca="1">-VLOOKUP($D181,月別収支!$A$2:$H$13,6,FALSE)</f>
        <v>-10000</v>
      </c>
      <c r="AB181" s="10">
        <f ca="1">-(
VLOOKUP($D181,月別収支!$A$2:$H$13,5,FALSE)+IF(AND(入力項目!$I$27&lt;=$A181,ISEVEN($A181-入力項目!$I$27),入力項目!$I$28=$D181),入力項目!$I$26,0)
+IF(入力項目!$K$26=TRUE,
IFERROR(VLOOKUP($K181,マイカーローン計算!C:P,13,FALSE),0),
IFERROR(
  IF(AND($C181&gt;0,MOD($C181,入力項目!$N$22)=0,$D181=入力項目!$N$23),入力項目!$N$24,0),
 0
)
)
)</f>
        <v>-20000</v>
      </c>
      <c r="AC181" s="10">
        <f ca="1">-IF($A181&lt;入力項目!$N$33,入力項目!$N$35,IF(AND($A181=入力項目!$N$33,$D181&lt;=入力項目!$N$34),入力項目!$N$35,0))</f>
        <v>0</v>
      </c>
      <c r="AD181">
        <f ca="1">-(
_xlfn.IFS(
P181&lt;=入力項目!$S$11,0,
AND(P181&gt;=入力項目!$S$11+1,P181&lt;=3),IFERROR(VLOOKUP(入力項目!$S$12,子育て関連マスタ!$I$4:$M$5,4,FALSE),0),
AND(P181&gt;=4,P181&lt;=6),IFERROR(VLOOKUP(入力項目!$S$13,子育て関連マスタ!$I$9:$M$12,4,FALSE),0),
AND(P181&gt;=7,P181&lt;=12),IFERROR(VLOOKUP(入力項目!$S$14,子育て関連マスタ!$I$16:$M$17,4,FALSE),0),
AND(P181&gt;=13,P181&lt;=15),IFERROR(VLOOKUP(入力項目!$S$15,子育て関連マスタ!$I$21:$M$22,4,FALSE),0),
AND(P181&gt;=16,P181&lt;=18),IFERROR(VLOOKUP(入力項目!$S$16,子育て関連マスタ!$I$26:$M$28,4,FALSE),0),
AND(P181&gt;=19,P181&lt;=20,入力項目!$S$16="高専"),IFERROR(VLOOKUP(入力項目!$S$16,子育て関連マスタ!$I$26:$M$28,4,FALSE),0),
AND(P181&gt;=19,P181&lt;=20,入力項目!$S$16&lt;&gt;"高専"),IFERROR(VLOOKUP(入力項目!$S$17,子育て関連マスタ!$I$32:$M$37,4,FALSE),0),
AND(P181&gt;=21,P181&lt;=22,入力項目!$S$16="高専"),IFERROR(VLOOKUP(入力項目!$S$17,子育て関連マスタ!$I$32:$M$34,4,FALSE),0),
AND(P181&gt;=21,P181&lt;=22,入力項目!$S$16&lt;&gt;"高専"),IFERROR(VLOOKUP(入力項目!$S$17,子育て関連マスタ!$I$32:$M$34,4,FALSE),0),
P181&gt;=23,0
) +
IF($D181=4,
  IFERROR(_xlfn.IFS(
  P181&lt;=入力項目!$S$11,0,
  AND(P181=入力項目!$S$11),IFERROR(VLOOKUP(入力項目!$S$12,子育て関連マスタ!$I$4:$M$5,2,FALSE),0),
  AND(P181=4),IFERROR(VLOOKUP(入力項目!$S$13,子育て関連マスタ!$I$9:$M$12,2,FALSE),0),
  AND(P181=7),IFERROR(VLOOKUP(入力項目!$S$14,子育て関連マスタ!$I$16:$M$17,2,FALSE),0),
  AND(P181=13),IFERROR(VLOOKUP(入力項目!$S$15,子育て関連マスタ!$I$21:$M$22,2,FALSE),0),
  AND(P181=16),IFERROR(VLOOKUP(入力項目!$S$16,子育て関連マスタ!$I$26:$M$28,2,FALSE),0),
  AND(P181=19,入力項目!$S$16&lt;&gt;"高専"),IFERROR(VLOOKUP(入力項目!$S$17,子育て関連マスタ!$I$32:$M$37,2,FALSE),0),
  AND(P181=21,入力項目!$S$16="高専"),IFERROR(VLOOKUP(入力項目!$S$17,子育て関連マスタ!$I$32:$M$37,2,FALSE),0),
  P181&gt;=22,0
  ),0),0
) +
IF(AND(P181&gt;=1,P181&lt;=15),IF($D181=入力項目!$S$8,入力項目!$S$3,0),0) +
IF(AND(P181&gt;=1,P181&lt;=15),IF($D181=5,入力項目!$S$4,0),0) +
IF(AND(P181&gt;=1,P181&lt;=15),IF($D181=12,入力項目!$S$5,0),0) +
IF(AND(入力項目!$S$7=$A181,入力項目!$S$8=$D181),子育て関連マスタ!$C$14,0) +
IFERROR(IF(AND(YEAR(EDATE(DATE(入力項目!$S$7,入力項目!$S$8,1),1))=$A181,MONTH(EDATE(DATE(入力項目!$S$7,入力項目!$S$8,1),1))=$D181),子育て関連マスタ!$C$15,0),0) +
IF(AND(OR(P181=3,P181=5,P181=7),$D181=11),子育て関連マスタ!$C$17,0) +
IF(AND(P181=20,$D181=1),子育て関連マスタ!$C$18,0) +
IF(AND(P181=20,$D181=1),
IFERROR(_xlfn.IFS(
入力項目!$S$10="男",子育て関連マスタ!$C$18,
入力項目!$S$10="女",子育て関連マスタ!$C$19
),0),0
) +
IF(AND(P181&gt;=入力項目!$S$18,P181&lt;=入力項目!$S$19),入力項目!$S$20,0) +
IF(AND(P181&gt;=入力項目!$S$21,P181&lt;=入力項目!$S$22),入力項目!$S$23,0) +
IF(AND(P181&gt;=入力項目!$S$24,P181&lt;=入力項目!$S$25),入力項目!$S$26,0)
)</f>
        <v>0</v>
      </c>
      <c r="AE181">
        <f ca="1">-(
_xlfn.IFS(
Q181&lt;=入力項目!$S$11,0,
AND(Q181&gt;=入力項目!$S$11+1,Q181&lt;=3),IFERROR(VLOOKUP(入力項目!$S$12,子育て関連マスタ!$I$4:$M$5,4,FALSE),0),
AND(Q181&gt;=4,Q181&lt;=6),IFERROR(VLOOKUP(入力項目!$S$13,子育て関連マスタ!$I$9:$M$12,4,FALSE),0),
AND(Q181&gt;=7,Q181&lt;=12),IFERROR(VLOOKUP(入力項目!$S$14,子育て関連マスタ!$I$16:$M$17,4,FALSE),0),
AND(Q181&gt;=13,Q181&lt;=15),IFERROR(VLOOKUP(入力項目!$S$15,子育て関連マスタ!$I$21:$M$22,4,FALSE),0),
AND(Q181&gt;=16,Q181&lt;=18),IFERROR(VLOOKUP(入力項目!$S$16,子育て関連マスタ!$I$26:$M$28,4,FALSE),0),
AND(Q181&gt;=19,Q181&lt;=20,入力項目!$S$16="高専"),IFERROR(VLOOKUP(入力項目!$S$16,子育て関連マスタ!$I$26:$M$28,4,FALSE),0),
AND(Q181&gt;=19,Q181&lt;=20,入力項目!$S$16&lt;&gt;"高専"),IFERROR(VLOOKUP(入力項目!$S$17,子育て関連マスタ!$I$32:$M$37,4,FALSE),0),
AND(Q181&gt;=21,Q181&lt;=22,入力項目!$S$16="高専"),IFERROR(VLOOKUP(入力項目!$S$17,子育て関連マスタ!$I$32:$M$34,4,FALSE),0),
AND(Q181&gt;=21,Q181&lt;=22,入力項目!$S$16&lt;&gt;"高専"),IFERROR(VLOOKUP(入力項目!$S$17,子育て関連マスタ!$I$32:$M$34,4,FALSE),0),
Q181&gt;=23,0
) +
IF($D181=4,
  IFERROR(_xlfn.IFS(
  Q181&lt;=入力項目!$S$11,0,
  AND(Q181=入力項目!$S$11),IFERROR(VLOOKUP(入力項目!$S$12,子育て関連マスタ!$I$4:$M$5,2,FALSE),0),
  AND(Q181=4),IFERROR(VLOOKUP(入力項目!$S$13,子育て関連マスタ!$I$9:$M$12,2,FALSE),0),
  AND(Q181=7),IFERROR(VLOOKUP(入力項目!$S$14,子育て関連マスタ!$I$16:$M$17,2,FALSE),0),
  AND(Q181=13),IFERROR(VLOOKUP(入力項目!$S$15,子育て関連マスタ!$I$21:$M$22,2,FALSE),0),
  AND(Q181=16),IFERROR(VLOOKUP(入力項目!$S$16,子育て関連マスタ!$I$26:$M$28,2,FALSE),0),
  AND(Q181=19,入力項目!$S$16&lt;&gt;"高専"),IFERROR(VLOOKUP(入力項目!$S$17,子育て関連マスタ!$I$32:$M$37,2,FALSE),0),
  AND(Q181=21,入力項目!$S$16="高専"),IFERROR(VLOOKUP(入力項目!$S$17,子育て関連マスタ!$I$32:$M$37,2,FALSE),0),
  Q181&gt;=22,0
  ),0),0
) +
IF(AND(Q181&gt;=1,Q181&lt;=15),IF($D181=入力項目!$S$8,入力項目!$S$3,0),0) +
IF(AND(Q181&gt;=1,Q181&lt;=15),IF($D181=5,入力項目!$S$4,0),0) +
IF(AND(Q181&gt;=1,Q181&lt;=15),IF($D181=12,入力項目!$S$5,0),0) +
IF(AND(入力項目!$S$7=$A181,入力項目!$S$8=$D181),子育て関連マスタ!$C$14,0) +
IFERROR(IF(AND(YEAR(EDATE(DATE(入力項目!$S$7,入力項目!$S$8,1),1))=$A181,MONTH(EDATE(DATE(入力項目!$S$7,入力項目!$S$8,1),1))=$D181),子育て関連マスタ!$C$15,0),0) +
IF(AND(OR(Q181=3,Q181=5,Q181=7),$D181=11),子育て関連マスタ!$C$17,0) +
IF(AND(Q181=20,$D181=1),子育て関連マスタ!$C$18,0) +
IF(AND(Q181=20,$D181=1),
IFERROR(_xlfn.IFS(
入力項目!$S$10="男",子育て関連マスタ!$C$18,
入力項目!$S$10="女",子育て関連マスタ!$C$19
),0),0
) +
IF(AND(Q181&gt;=入力項目!$S$18,Q181&lt;=入力項目!$S$19),入力項目!$S$20,0) +
IF(AND(Q181&gt;=入力項目!$S$21,Q181&lt;=入力項目!$S$22),入力項目!$S$23,0) +
IF(AND(Q181&gt;=入力項目!$S$24,Q181&lt;=入力項目!$S$25),入力項目!$S$26,0)
)</f>
        <v>-45000</v>
      </c>
      <c r="AF181">
        <f ca="1">-(
_xlfn.IFS(
R181&lt;=入力項目!$S$11,0,
AND(R181&gt;=入力項目!$S$11+1,R181&lt;=3),IFERROR(VLOOKUP(入力項目!$S$12,子育て関連マスタ!$I$4:$M$5,4,FALSE),0),
AND(R181&gt;=4,R181&lt;=6),IFERROR(VLOOKUP(入力項目!$S$13,子育て関連マスタ!$I$9:$M$12,4,FALSE),0),
AND(R181&gt;=7,R181&lt;=12),IFERROR(VLOOKUP(入力項目!$S$14,子育て関連マスタ!$I$16:$M$17,4,FALSE),0),
AND(R181&gt;=13,R181&lt;=15),IFERROR(VLOOKUP(入力項目!$S$15,子育て関連マスタ!$I$21:$M$22,4,FALSE),0),
AND(R181&gt;=16,R181&lt;=18),IFERROR(VLOOKUP(入力項目!$S$16,子育て関連マスタ!$I$26:$M$28,4,FALSE),0),
AND(R181&gt;=19,R181&lt;=20,入力項目!$S$16="高専"),IFERROR(VLOOKUP(入力項目!$S$16,子育て関連マスタ!$I$26:$M$28,4,FALSE),0),
AND(R181&gt;=19,R181&lt;=20,入力項目!$S$16&lt;&gt;"高専"),IFERROR(VLOOKUP(入力項目!$S$17,子育て関連マスタ!$I$32:$M$37,4,FALSE),0),
AND(R181&gt;=21,R181&lt;=22,入力項目!$S$16="高専"),IFERROR(VLOOKUP(入力項目!$S$17,子育て関連マスタ!$I$32:$M$34,4,FALSE),0),
AND(R181&gt;=21,R181&lt;=22,入力項目!$S$16&lt;&gt;"高専"),IFERROR(VLOOKUP(入力項目!$S$17,子育て関連マスタ!$I$32:$M$34,4,FALSE),0),
R181&gt;=23,0
) +
IF($D181=4,
  IFERROR(_xlfn.IFS(
  R181&lt;=入力項目!$S$11,0,
  AND(R181=入力項目!$S$11),IFERROR(VLOOKUP(入力項目!$S$12,子育て関連マスタ!$I$4:$M$5,2,FALSE),0),
  AND(R181=4),IFERROR(VLOOKUP(入力項目!$S$13,子育て関連マスタ!$I$9:$M$12,2,FALSE),0),
  AND(R181=7),IFERROR(VLOOKUP(入力項目!$S$14,子育て関連マスタ!$I$16:$M$17,2,FALSE),0),
  AND(R181=13),IFERROR(VLOOKUP(入力項目!$S$15,子育て関連マスタ!$I$21:$M$22,2,FALSE),0),
  AND(R181=16),IFERROR(VLOOKUP(入力項目!$S$16,子育て関連マスタ!$I$26:$M$28,2,FALSE),0),
  AND(R181=19,入力項目!$S$16&lt;&gt;"高専"),IFERROR(VLOOKUP(入力項目!$S$17,子育て関連マスタ!$I$32:$M$37,2,FALSE),0),
  AND(R181=21,入力項目!$S$16="高専"),IFERROR(VLOOKUP(入力項目!$S$17,子育て関連マスタ!$I$32:$M$37,2,FALSE),0),
  R181&gt;=22,0
  ),0),0
) +
IF(AND(R181&gt;=1,R181&lt;=15),IF($D181=入力項目!$S$8,入力項目!$S$3,0),0) +
IF(AND(R181&gt;=1,R181&lt;=15),IF($D181=5,入力項目!$S$4,0),0) +
IF(AND(R181&gt;=1,R181&lt;=15),IF($D181=12,入力項目!$S$5,0),0) +
IF(AND(入力項目!$S$7=$A181,入力項目!$S$8=$D181),子育て関連マスタ!$C$14,0) +
IFERROR(IF(AND(YEAR(EDATE(DATE(入力項目!$S$7,入力項目!$S$8,1),1))=$A181,MONTH(EDATE(DATE(入力項目!$S$7,入力項目!$S$8,1),1))=$D181),子育て関連マスタ!$C$15,0),0) +
IF(AND(OR(R181=3,R181=5,R181=7),$D181=11),子育て関連マスタ!$C$17,0) +
IF(AND(R181=20,$D181=1),子育て関連マスタ!$C$18,0) +
IF(AND(R181=20,$D181=1),
IFERROR(_xlfn.IFS(
入力項目!$S$10="男",子育て関連マスタ!$C$18,
入力項目!$S$10="女",子育て関連マスタ!$C$19
),0),0
) +
IF(AND(R181&gt;=入力項目!$S$18,R181&lt;=入力項目!$S$19),入力項目!$S$20,0) +
IF(AND(R181&gt;=入力項目!$S$21,R181&lt;=入力項目!$S$22),入力項目!$S$23,0) +
IF(AND(R181&gt;=入力項目!$S$24,R181&lt;=入力項目!$S$25),入力項目!$S$26,0)
)</f>
        <v>0</v>
      </c>
      <c r="AG181">
        <f ca="1">-(
_xlfn.IFS(
S181&lt;=入力項目!$S$11,0,
AND(S181&gt;=入力項目!$S$11+1,S181&lt;=3),IFERROR(VLOOKUP(入力項目!$S$12,子育て関連マスタ!$I$4:$M$5,4,FALSE),0),
AND(S181&gt;=4,S181&lt;=6),IFERROR(VLOOKUP(入力項目!$S$13,子育て関連マスタ!$I$9:$M$12,4,FALSE),0),
AND(S181&gt;=7,S181&lt;=12),IFERROR(VLOOKUP(入力項目!$S$14,子育て関連マスタ!$I$16:$M$17,4,FALSE),0),
AND(S181&gt;=13,S181&lt;=15),IFERROR(VLOOKUP(入力項目!$S$15,子育て関連マスタ!$I$21:$M$22,4,FALSE),0),
AND(S181&gt;=16,S181&lt;=18),IFERROR(VLOOKUP(入力項目!$S$16,子育て関連マスタ!$I$26:$M$28,4,FALSE),0),
AND(S181&gt;=19,S181&lt;=20,入力項目!$S$16="高専"),IFERROR(VLOOKUP(入力項目!$S$16,子育て関連マスタ!$I$26:$M$28,4,FALSE),0),
AND(S181&gt;=19,S181&lt;=20,入力項目!$S$16&lt;&gt;"高専"),IFERROR(VLOOKUP(入力項目!$S$17,子育て関連マスタ!$I$32:$M$37,4,FALSE),0),
AND(S181&gt;=21,S181&lt;=22,入力項目!$S$16="高専"),IFERROR(VLOOKUP(入力項目!$S$17,子育て関連マスタ!$I$32:$M$34,4,FALSE),0),
AND(S181&gt;=21,S181&lt;=22,入力項目!$S$16&lt;&gt;"高専"),IFERROR(VLOOKUP(入力項目!$S$17,子育て関連マスタ!$I$32:$M$34,4,FALSE),0),
S181&gt;=23,0
) +
IF($D181=4,
  IFERROR(_xlfn.IFS(
  S181&lt;=入力項目!$S$11,0,
  AND(S181=入力項目!$S$11),IFERROR(VLOOKUP(入力項目!$S$12,子育て関連マスタ!$I$4:$M$5,2,FALSE),0),
  AND(S181=4),IFERROR(VLOOKUP(入力項目!$S$13,子育て関連マスタ!$I$9:$M$12,2,FALSE),0),
  AND(S181=7),IFERROR(VLOOKUP(入力項目!$S$14,子育て関連マスタ!$I$16:$M$17,2,FALSE),0),
  AND(S181=13),IFERROR(VLOOKUP(入力項目!$S$15,子育て関連マスタ!$I$21:$M$22,2,FALSE),0),
  AND(S181=16),IFERROR(VLOOKUP(入力項目!$S$16,子育て関連マスタ!$I$26:$M$28,2,FALSE),0),
  AND(S181=19,入力項目!$S$16&lt;&gt;"高専"),IFERROR(VLOOKUP(入力項目!$S$17,子育て関連マスタ!$I$32:$M$37,2,FALSE),0),
  AND(S181=21,入力項目!$S$16="高専"),IFERROR(VLOOKUP(入力項目!$S$17,子育て関連マスタ!$I$32:$M$37,2,FALSE),0),
  S181&gt;=22,0
  ),0),0
) +
IF(AND(S181&gt;=1,S181&lt;=15),IF($D181=入力項目!$S$8,入力項目!$S$3,0),0) +
IF(AND(S181&gt;=1,S181&lt;=15),IF($D181=5,入力項目!$S$4,0),0) +
IF(AND(S181&gt;=1,S181&lt;=15),IF($D181=12,入力項目!$S$5,0),0) +
IF(AND(入力項目!$S$7=$A181,入力項目!$S$8=$D181),子育て関連マスタ!$C$14,0) +
IFERROR(IF(AND(YEAR(EDATE(DATE(入力項目!$S$7,入力項目!$S$8,1),1))=$A181,MONTH(EDATE(DATE(入力項目!$S$7,入力項目!$S$8,1),1))=$D181),子育て関連マスタ!$C$15,0),0) +
IF(AND(OR(S181=3,S181=5,S181=7),$D181=11),子育て関連マスタ!$C$17,0) +
IF(AND(S181=20,$D181=1),子育て関連マスタ!$C$18,0) +
IF(AND(S181=20,$D181=1),
IFERROR(_xlfn.IFS(
入力項目!$S$10="男",子育て関連マスタ!$C$18,
入力項目!$S$10="女",子育て関連マスタ!$C$19
),0),0
) +
IF(AND(S181&gt;=入力項目!$S$18,S181&lt;=入力項目!$S$19),入力項目!$S$20,0) +
IF(AND(S181&gt;=入力項目!$S$21,S181&lt;=入力項目!$S$22),入力項目!$S$23,0) +
IF(AND(S181&gt;=入力項目!$S$24,S181&lt;=入力項目!$S$25),入力項目!$S$26,0)
)</f>
        <v>0</v>
      </c>
      <c r="AH181">
        <f ca="1">-(
_xlfn.IFS(
T181&lt;=入力項目!$S$11,0,
AND(T181&gt;=入力項目!$S$11+1,T181&lt;=3),IFERROR(VLOOKUP(入力項目!$S$12,子育て関連マスタ!$I$4:$M$5,4,FALSE),0),
AND(T181&gt;=4,T181&lt;=6),IFERROR(VLOOKUP(入力項目!$S$13,子育て関連マスタ!$I$9:$M$12,4,FALSE),0),
AND(T181&gt;=7,T181&lt;=12),IFERROR(VLOOKUP(入力項目!$S$14,子育て関連マスタ!$I$16:$M$17,4,FALSE),0),
AND(T181&gt;=13,T181&lt;=15),IFERROR(VLOOKUP(入力項目!$S$15,子育て関連マスタ!$I$21:$M$22,4,FALSE),0),
AND(T181&gt;=16,T181&lt;=18),IFERROR(VLOOKUP(入力項目!$S$16,子育て関連マスタ!$I$26:$M$28,4,FALSE),0),
AND(T181&gt;=19,T181&lt;=20,入力項目!$S$16="高専"),IFERROR(VLOOKUP(入力項目!$S$16,子育て関連マスタ!$I$26:$M$28,4,FALSE),0),
AND(T181&gt;=19,T181&lt;=20,入力項目!$S$16&lt;&gt;"高専"),IFERROR(VLOOKUP(入力項目!$S$17,子育て関連マスタ!$I$32:$M$37,4,FALSE),0),
AND(T181&gt;=21,T181&lt;=22,入力項目!$S$16="高専"),IFERROR(VLOOKUP(入力項目!$S$17,子育て関連マスタ!$I$32:$M$34,4,FALSE),0),
AND(T181&gt;=21,T181&lt;=22,入力項目!$S$16&lt;&gt;"高専"),IFERROR(VLOOKUP(入力項目!$S$17,子育て関連マスタ!$I$32:$M$34,4,FALSE),0),
T181&gt;=23,0
) +
IF($D181=4,
  IFERROR(_xlfn.IFS(
  T181&lt;=入力項目!$S$11,0,
  AND(T181=入力項目!$S$11),IFERROR(VLOOKUP(入力項目!$S$12,子育て関連マスタ!$I$4:$M$5,2,FALSE),0),
  AND(T181=4),IFERROR(VLOOKUP(入力項目!$S$13,子育て関連マスタ!$I$9:$M$12,2,FALSE),0),
  AND(T181=7),IFERROR(VLOOKUP(入力項目!$S$14,子育て関連マスタ!$I$16:$M$17,2,FALSE),0),
  AND(T181=13),IFERROR(VLOOKUP(入力項目!$S$15,子育て関連マスタ!$I$21:$M$22,2,FALSE),0),
  AND(T181=16),IFERROR(VLOOKUP(入力項目!$S$16,子育て関連マスタ!$I$26:$M$28,2,FALSE),0),
  AND(T181=19,入力項目!$S$16&lt;&gt;"高専"),IFERROR(VLOOKUP(入力項目!$S$17,子育て関連マスタ!$I$32:$M$37,2,FALSE),0),
  AND(T181=21,入力項目!$S$16="高専"),IFERROR(VLOOKUP(入力項目!$S$17,子育て関連マスタ!$I$32:$M$37,2,FALSE),0),
  T181&gt;=22,0
  ),0),0
) +
IF(AND(T181&gt;=1,T181&lt;=15),IF($D181=入力項目!$S$8,入力項目!$S$3,0),0) +
IF(AND(T181&gt;=1,T181&lt;=15),IF($D181=5,入力項目!$S$4,0),0) +
IF(AND(T181&gt;=1,T181&lt;=15),IF($D181=12,入力項目!$S$5,0),0) +
IF(AND(入力項目!$S$7=$A181,入力項目!$S$8=$D181),子育て関連マスタ!$C$14,0) +
IFERROR(IF(AND(YEAR(EDATE(DATE(入力項目!$S$7,入力項目!$S$8,1),1))=$A181,MONTH(EDATE(DATE(入力項目!$S$7,入力項目!$S$8,1),1))=$D181),子育て関連マスタ!$C$15,0),0) +
IF(AND(OR(T181=3,T181=5,T181=7),$D181=11),子育て関連マスタ!$C$17,0) +
IF(AND(T181=20,$D181=1),子育て関連マスタ!$C$18,0) +
IF(AND(T181=20,$D181=1),
IFERROR(_xlfn.IFS(
入力項目!$S$10="男",子育て関連マスタ!$C$18,
入力項目!$S$10="女",子育て関連マスタ!$C$19
),0),0
) +
IF(AND(T181&gt;=入力項目!$S$18,T181&lt;=入力項目!$S$19),入力項目!$S$20,0) +
IF(AND(T181&gt;=入力項目!$S$21,T181&lt;=入力項目!$S$22),入力項目!$S$23,0) +
IF(AND(T181&gt;=入力項目!$S$24,T181&lt;=入力項目!$S$25),入力項目!$S$26,0)
)</f>
        <v>0</v>
      </c>
      <c r="AI181">
        <f ca="1">-(
_xlfn.IFS(
U181&lt;=入力項目!$S$11,0,
AND(U181&gt;=入力項目!$S$11+1,U181&lt;=3),IFERROR(VLOOKUP(入力項目!$S$12,子育て関連マスタ!$I$4:$M$5,4,FALSE),0),
AND(U181&gt;=4,U181&lt;=6),IFERROR(VLOOKUP(入力項目!$S$13,子育て関連マスタ!$I$9:$M$12,4,FALSE),0),
AND(U181&gt;=7,U181&lt;=12),IFERROR(VLOOKUP(入力項目!$S$14,子育て関連マスタ!$I$16:$M$17,4,FALSE),0),
AND(U181&gt;=13,U181&lt;=15),IFERROR(VLOOKUP(入力項目!$S$15,子育て関連マスタ!$I$21:$M$22,4,FALSE),0),
AND(U181&gt;=16,U181&lt;=18),IFERROR(VLOOKUP(入力項目!$S$16,子育て関連マスタ!$I$26:$M$28,4,FALSE),0),
AND(U181&gt;=19,U181&lt;=20,入力項目!$S$16="高専"),IFERROR(VLOOKUP(入力項目!$S$16,子育て関連マスタ!$I$26:$M$28,4,FALSE),0),
AND(U181&gt;=19,U181&lt;=20,入力項目!$S$16&lt;&gt;"高専"),IFERROR(VLOOKUP(入力項目!$S$17,子育て関連マスタ!$I$32:$M$37,4,FALSE),0),
AND(U181&gt;=21,U181&lt;=22,入力項目!$S$16="高専"),IFERROR(VLOOKUP(入力項目!$S$17,子育て関連マスタ!$I$32:$M$34,4,FALSE),0),
AND(U181&gt;=21,U181&lt;=22,入力項目!$S$16&lt;&gt;"高専"),IFERROR(VLOOKUP(入力項目!$S$17,子育て関連マスタ!$I$32:$M$34,4,FALSE),0),
U181&gt;=23,0
) +
IF($D181=4,
  IFERROR(_xlfn.IFS(
  U181&lt;=入力項目!$S$11,0,
  AND(U181=入力項目!$S$11),IFERROR(VLOOKUP(入力項目!$S$12,子育て関連マスタ!$I$4:$M$5,2,FALSE),0),
  AND(U181=4),IFERROR(VLOOKUP(入力項目!$S$13,子育て関連マスタ!$I$9:$M$12,2,FALSE),0),
  AND(U181=7),IFERROR(VLOOKUP(入力項目!$S$14,子育て関連マスタ!$I$16:$M$17,2,FALSE),0),
  AND(U181=13),IFERROR(VLOOKUP(入力項目!$S$15,子育て関連マスタ!$I$21:$M$22,2,FALSE),0),
  AND(U181=16),IFERROR(VLOOKUP(入力項目!$S$16,子育て関連マスタ!$I$26:$M$28,2,FALSE),0),
  AND(U181=19,入力項目!$S$16&lt;&gt;"高専"),IFERROR(VLOOKUP(入力項目!$S$17,子育て関連マスタ!$I$32:$M$37,2,FALSE),0),
  AND(U181=21,入力項目!$S$16="高専"),IFERROR(VLOOKUP(入力項目!$S$17,子育て関連マスタ!$I$32:$M$37,2,FALSE),0),
  U181&gt;=22,0
  ),0),0
) +
IF(AND(U181&gt;=1,U181&lt;=15),IF($D181=入力項目!$S$8,入力項目!$S$3,0),0) +
IF(AND(U181&gt;=1,U181&lt;=15),IF($D181=5,入力項目!$S$4,0),0) +
IF(AND(U181&gt;=1,U181&lt;=15),IF($D181=12,入力項目!$S$5,0),0) +
IF(AND(入力項目!$S$7=$A181,入力項目!$S$8=$D181),子育て関連マスタ!$C$14,0) +
IFERROR(IF(AND(YEAR(EDATE(DATE(入力項目!$S$7,入力項目!$S$8,1),1))=$A181,MONTH(EDATE(DATE(入力項目!$S$7,入力項目!$S$8,1),1))=$D181),子育て関連マスタ!$C$15,0),0) +
IF(AND(OR(U181=3,U181=5,U181=7),$D181=11),子育て関連マスタ!$C$17,0) +
IF(AND(U181=20,$D181=1),子育て関連マスタ!$C$18,0) +
IF(AND(U181=20,$D181=1),
IFERROR(_xlfn.IFS(
入力項目!$S$10="男",子育て関連マスタ!$C$18,
入力項目!$S$10="女",子育て関連マスタ!$C$19
),0),0
) +
IF(AND(U181&gt;=入力項目!$S$18,U181&lt;=入力項目!$S$19),入力項目!$S$20,0) +
IF(AND(U181&gt;=入力項目!$S$21,U181&lt;=入力項目!$S$22),入力項目!$S$23,0) +
IF(AND(U181&gt;=入力項目!$S$24,U181&lt;=入力項目!$S$25),入力項目!$S$26,0)
)</f>
        <v>0</v>
      </c>
      <c r="AJ181" s="10">
        <f ca="1">-VLOOKUP($D181,月別収支!$A$2:$H$13,7,FALSE)</f>
        <v>-20000</v>
      </c>
    </row>
    <row r="182" spans="1:36" x14ac:dyDescent="0.4">
      <c r="A182">
        <f t="shared" ca="1" si="54"/>
        <v>2039</v>
      </c>
      <c r="B182">
        <f t="shared" ca="1" si="44"/>
        <v>2039</v>
      </c>
      <c r="C182">
        <f t="shared" ca="1" si="45"/>
        <v>15</v>
      </c>
      <c r="D182">
        <f t="shared" ca="1" si="55"/>
        <v>8</v>
      </c>
      <c r="E182" t="str">
        <f t="shared" ca="1" si="39"/>
        <v>2039年8月</v>
      </c>
      <c r="F182">
        <f ca="1">IF(OR(入力項目!$N$5&lt;$A182,AND(入力項目!$N$5=$A182,入力項目!$N$6&lt;$D182)),IF(F181=0,1,IF(G182=12,F181+1,F181)),0)</f>
        <v>14</v>
      </c>
      <c r="G182">
        <f ca="1">IF(OR(入力項目!$N$5&lt;$A182,AND(入力項目!$N$5=$A182,入力項目!$N$6&lt;$D182)),IF(G181=12,1,G181+1),0)</f>
        <v>10</v>
      </c>
      <c r="H182" t="str">
        <f t="shared" ca="1" si="40"/>
        <v>14_10</v>
      </c>
      <c r="I182">
        <f ca="1">IF(
  IFERROR(AND($C182&gt;0,MOD($C182,入力項目!$N$22)=0,$D182=入力項目!$N$23), FALSE),
  1,
  IF(
    AND(I181&gt;0,J181=12),
    IF(I181=入力項目!$N$28, 0, I181+1),
    I181
  )
)</f>
        <v>1</v>
      </c>
      <c r="J182">
        <f ca="1">IF($D182=入力項目!$N$23,1,IFERROR(J181+1,1))</f>
        <v>3</v>
      </c>
      <c r="K182" t="str">
        <f t="shared" ca="1" si="41"/>
        <v>1_3</v>
      </c>
      <c r="L182">
        <f ca="1">L181+IF(入力項目!$D$4=$D182,1,0)</f>
        <v>43</v>
      </c>
      <c r="M182" t="str">
        <f t="shared" ca="1" si="42"/>
        <v>43歳</v>
      </c>
      <c r="N182">
        <f t="shared" ca="1" si="46"/>
        <v>44</v>
      </c>
      <c r="O182" t="str">
        <f t="shared" ca="1" si="43"/>
        <v>44歳</v>
      </c>
      <c r="P182">
        <f t="shared" ca="1" si="47"/>
        <v>19</v>
      </c>
      <c r="Q182">
        <f t="shared" ca="1" si="48"/>
        <v>17</v>
      </c>
      <c r="R182">
        <f t="shared" ca="1" si="49"/>
        <v>2040</v>
      </c>
      <c r="S182">
        <f t="shared" ca="1" si="50"/>
        <v>2040</v>
      </c>
      <c r="T182">
        <f t="shared" ca="1" si="51"/>
        <v>2040</v>
      </c>
      <c r="U182">
        <f t="shared" ca="1" si="52"/>
        <v>2040</v>
      </c>
      <c r="V182" s="10">
        <f t="shared" ca="1" si="53"/>
        <v>18207405</v>
      </c>
      <c r="W182" s="10">
        <f ca="1">IF($L182&lt;その他マスタ!$B$1,VLOOKUP($D182,月別収支!$A$2:$H$13,2,FALSE),その他マスタ!$B$3)+IF(AND($L182=その他マスタ!$B$1,入力項目!$I$9="あり",$D182=入力項目!$D$4),その他マスタ!$B$2,0)</f>
        <v>300000</v>
      </c>
      <c r="X182" s="10">
        <f ca="1">-IF(入力項目!$K$5=TRUE,
IF($F182+$G182&lt;3,VLOOKUP($D182,月別収支!$A$2:$H$13,8,FALSE),0)+IFERROR(VLOOKUP($H182,住宅ローン計算!C:P,13,FALSE),0)+IF($F182&gt;1,IF(OR($G182=3,$G182=6,$G182=9,$G182=12),ROUNDUP(入力項目!$N$18/4,0),0),0),
VLOOKUP($D182,月別収支!$A$2:$H$13,8,FALSE))</f>
        <v>-53590</v>
      </c>
      <c r="Y182" s="10">
        <f ca="1">-VLOOKUP($D182,月別収支!$A$2:$H$13,3,FALSE)</f>
        <v>-75000</v>
      </c>
      <c r="Z182" s="10">
        <f ca="1">-VLOOKUP($D182,月別収支!$A$2:$H$13,4,FALSE)</f>
        <v>-27000</v>
      </c>
      <c r="AA182" s="10">
        <f ca="1">-VLOOKUP($D182,月別収支!$A$2:$H$13,6,FALSE)</f>
        <v>-10000</v>
      </c>
      <c r="AB182" s="10">
        <f ca="1">-(
VLOOKUP($D182,月別収支!$A$2:$H$13,5,FALSE)+IF(AND(入力項目!$I$27&lt;=$A182,ISEVEN($A182-入力項目!$I$27),入力項目!$I$28=$D182),入力項目!$I$26,0)
+IF(入力項目!$K$26=TRUE,
IFERROR(VLOOKUP($K182,マイカーローン計算!C:P,13,FALSE),0),
IFERROR(
  IF(AND($C182&gt;0,MOD($C182,入力項目!$N$22)=0,$D182=入力項目!$N$23),入力項目!$N$24,0),
 0
)
)
)</f>
        <v>-20000</v>
      </c>
      <c r="AC182" s="10">
        <f ca="1">-IF($A182&lt;入力項目!$N$33,入力項目!$N$35,IF(AND($A182=入力項目!$N$33,$D182&lt;=入力項目!$N$34),入力項目!$N$35,0))</f>
        <v>0</v>
      </c>
      <c r="AD182">
        <f ca="1">-(
_xlfn.IFS(
P182&lt;=入力項目!$S$11,0,
AND(P182&gt;=入力項目!$S$11+1,P182&lt;=3),IFERROR(VLOOKUP(入力項目!$S$12,子育て関連マスタ!$I$4:$M$5,4,FALSE),0),
AND(P182&gt;=4,P182&lt;=6),IFERROR(VLOOKUP(入力項目!$S$13,子育て関連マスタ!$I$9:$M$12,4,FALSE),0),
AND(P182&gt;=7,P182&lt;=12),IFERROR(VLOOKUP(入力項目!$S$14,子育て関連マスタ!$I$16:$M$17,4,FALSE),0),
AND(P182&gt;=13,P182&lt;=15),IFERROR(VLOOKUP(入力項目!$S$15,子育て関連マスタ!$I$21:$M$22,4,FALSE),0),
AND(P182&gt;=16,P182&lt;=18),IFERROR(VLOOKUP(入力項目!$S$16,子育て関連マスタ!$I$26:$M$28,4,FALSE),0),
AND(P182&gt;=19,P182&lt;=20,入力項目!$S$16="高専"),IFERROR(VLOOKUP(入力項目!$S$16,子育て関連マスタ!$I$26:$M$28,4,FALSE),0),
AND(P182&gt;=19,P182&lt;=20,入力項目!$S$16&lt;&gt;"高専"),IFERROR(VLOOKUP(入力項目!$S$17,子育て関連マスタ!$I$32:$M$37,4,FALSE),0),
AND(P182&gt;=21,P182&lt;=22,入力項目!$S$16="高専"),IFERROR(VLOOKUP(入力項目!$S$17,子育て関連マスタ!$I$32:$M$34,4,FALSE),0),
AND(P182&gt;=21,P182&lt;=22,入力項目!$S$16&lt;&gt;"高専"),IFERROR(VLOOKUP(入力項目!$S$17,子育て関連マスタ!$I$32:$M$34,4,FALSE),0),
P182&gt;=23,0
) +
IF($D182=4,
  IFERROR(_xlfn.IFS(
  P182&lt;=入力項目!$S$11,0,
  AND(P182=入力項目!$S$11),IFERROR(VLOOKUP(入力項目!$S$12,子育て関連マスタ!$I$4:$M$5,2,FALSE),0),
  AND(P182=4),IFERROR(VLOOKUP(入力項目!$S$13,子育て関連マスタ!$I$9:$M$12,2,FALSE),0),
  AND(P182=7),IFERROR(VLOOKUP(入力項目!$S$14,子育て関連マスタ!$I$16:$M$17,2,FALSE),0),
  AND(P182=13),IFERROR(VLOOKUP(入力項目!$S$15,子育て関連マスタ!$I$21:$M$22,2,FALSE),0),
  AND(P182=16),IFERROR(VLOOKUP(入力項目!$S$16,子育て関連マスタ!$I$26:$M$28,2,FALSE),0),
  AND(P182=19,入力項目!$S$16&lt;&gt;"高専"),IFERROR(VLOOKUP(入力項目!$S$17,子育て関連マスタ!$I$32:$M$37,2,FALSE),0),
  AND(P182=21,入力項目!$S$16="高専"),IFERROR(VLOOKUP(入力項目!$S$17,子育て関連マスタ!$I$32:$M$37,2,FALSE),0),
  P182&gt;=22,0
  ),0),0
) +
IF(AND(P182&gt;=1,P182&lt;=15),IF($D182=入力項目!$S$8,入力項目!$S$3,0),0) +
IF(AND(P182&gt;=1,P182&lt;=15),IF($D182=5,入力項目!$S$4,0),0) +
IF(AND(P182&gt;=1,P182&lt;=15),IF($D182=12,入力項目!$S$5,0),0) +
IF(AND(入力項目!$S$7=$A182,入力項目!$S$8=$D182),子育て関連マスタ!$C$14,0) +
IFERROR(IF(AND(YEAR(EDATE(DATE(入力項目!$S$7,入力項目!$S$8,1),1))=$A182,MONTH(EDATE(DATE(入力項目!$S$7,入力項目!$S$8,1),1))=$D182),子育て関連マスタ!$C$15,0),0) +
IF(AND(OR(P182=3,P182=5,P182=7),$D182=11),子育て関連マスタ!$C$17,0) +
IF(AND(P182=20,$D182=1),子育て関連マスタ!$C$18,0) +
IF(AND(P182=20,$D182=1),
IFERROR(_xlfn.IFS(
入力項目!$S$10="男",子育て関連マスタ!$C$18,
入力項目!$S$10="女",子育て関連マスタ!$C$19
),0),0
) +
IF(AND(P182&gt;=入力項目!$S$18,P182&lt;=入力項目!$S$19),入力項目!$S$20,0) +
IF(AND(P182&gt;=入力項目!$S$21,P182&lt;=入力項目!$S$22),入力項目!$S$23,0) +
IF(AND(P182&gt;=入力項目!$S$24,P182&lt;=入力項目!$S$25),入力項目!$S$26,0)
)</f>
        <v>0</v>
      </c>
      <c r="AE182">
        <f ca="1">-(
_xlfn.IFS(
Q182&lt;=入力項目!$S$11,0,
AND(Q182&gt;=入力項目!$S$11+1,Q182&lt;=3),IFERROR(VLOOKUP(入力項目!$S$12,子育て関連マスタ!$I$4:$M$5,4,FALSE),0),
AND(Q182&gt;=4,Q182&lt;=6),IFERROR(VLOOKUP(入力項目!$S$13,子育て関連マスタ!$I$9:$M$12,4,FALSE),0),
AND(Q182&gt;=7,Q182&lt;=12),IFERROR(VLOOKUP(入力項目!$S$14,子育て関連マスタ!$I$16:$M$17,4,FALSE),0),
AND(Q182&gt;=13,Q182&lt;=15),IFERROR(VLOOKUP(入力項目!$S$15,子育て関連マスタ!$I$21:$M$22,4,FALSE),0),
AND(Q182&gt;=16,Q182&lt;=18),IFERROR(VLOOKUP(入力項目!$S$16,子育て関連マスタ!$I$26:$M$28,4,FALSE),0),
AND(Q182&gt;=19,Q182&lt;=20,入力項目!$S$16="高専"),IFERROR(VLOOKUP(入力項目!$S$16,子育て関連マスタ!$I$26:$M$28,4,FALSE),0),
AND(Q182&gt;=19,Q182&lt;=20,入力項目!$S$16&lt;&gt;"高専"),IFERROR(VLOOKUP(入力項目!$S$17,子育て関連マスタ!$I$32:$M$37,4,FALSE),0),
AND(Q182&gt;=21,Q182&lt;=22,入力項目!$S$16="高専"),IFERROR(VLOOKUP(入力項目!$S$17,子育て関連マスタ!$I$32:$M$34,4,FALSE),0),
AND(Q182&gt;=21,Q182&lt;=22,入力項目!$S$16&lt;&gt;"高専"),IFERROR(VLOOKUP(入力項目!$S$17,子育て関連マスタ!$I$32:$M$34,4,FALSE),0),
Q182&gt;=23,0
) +
IF($D182=4,
  IFERROR(_xlfn.IFS(
  Q182&lt;=入力項目!$S$11,0,
  AND(Q182=入力項目!$S$11),IFERROR(VLOOKUP(入力項目!$S$12,子育て関連マスタ!$I$4:$M$5,2,FALSE),0),
  AND(Q182=4),IFERROR(VLOOKUP(入力項目!$S$13,子育て関連マスタ!$I$9:$M$12,2,FALSE),0),
  AND(Q182=7),IFERROR(VLOOKUP(入力項目!$S$14,子育て関連マスタ!$I$16:$M$17,2,FALSE),0),
  AND(Q182=13),IFERROR(VLOOKUP(入力項目!$S$15,子育て関連マスタ!$I$21:$M$22,2,FALSE),0),
  AND(Q182=16),IFERROR(VLOOKUP(入力項目!$S$16,子育て関連マスタ!$I$26:$M$28,2,FALSE),0),
  AND(Q182=19,入力項目!$S$16&lt;&gt;"高専"),IFERROR(VLOOKUP(入力項目!$S$17,子育て関連マスタ!$I$32:$M$37,2,FALSE),0),
  AND(Q182=21,入力項目!$S$16="高専"),IFERROR(VLOOKUP(入力項目!$S$17,子育て関連マスタ!$I$32:$M$37,2,FALSE),0),
  Q182&gt;=22,0
  ),0),0
) +
IF(AND(Q182&gt;=1,Q182&lt;=15),IF($D182=入力項目!$S$8,入力項目!$S$3,0),0) +
IF(AND(Q182&gt;=1,Q182&lt;=15),IF($D182=5,入力項目!$S$4,0),0) +
IF(AND(Q182&gt;=1,Q182&lt;=15),IF($D182=12,入力項目!$S$5,0),0) +
IF(AND(入力項目!$S$7=$A182,入力項目!$S$8=$D182),子育て関連マスタ!$C$14,0) +
IFERROR(IF(AND(YEAR(EDATE(DATE(入力項目!$S$7,入力項目!$S$8,1),1))=$A182,MONTH(EDATE(DATE(入力項目!$S$7,入力項目!$S$8,1),1))=$D182),子育て関連マスタ!$C$15,0),0) +
IF(AND(OR(Q182=3,Q182=5,Q182=7),$D182=11),子育て関連マスタ!$C$17,0) +
IF(AND(Q182=20,$D182=1),子育て関連マスタ!$C$18,0) +
IF(AND(Q182=20,$D182=1),
IFERROR(_xlfn.IFS(
入力項目!$S$10="男",子育て関連マスタ!$C$18,
入力項目!$S$10="女",子育て関連マスタ!$C$19
),0),0
) +
IF(AND(Q182&gt;=入力項目!$S$18,Q182&lt;=入力項目!$S$19),入力項目!$S$20,0) +
IF(AND(Q182&gt;=入力項目!$S$21,Q182&lt;=入力項目!$S$22),入力項目!$S$23,0) +
IF(AND(Q182&gt;=入力項目!$S$24,Q182&lt;=入力項目!$S$25),入力項目!$S$26,0)
)</f>
        <v>-45000</v>
      </c>
      <c r="AF182">
        <f ca="1">-(
_xlfn.IFS(
R182&lt;=入力項目!$S$11,0,
AND(R182&gt;=入力項目!$S$11+1,R182&lt;=3),IFERROR(VLOOKUP(入力項目!$S$12,子育て関連マスタ!$I$4:$M$5,4,FALSE),0),
AND(R182&gt;=4,R182&lt;=6),IFERROR(VLOOKUP(入力項目!$S$13,子育て関連マスタ!$I$9:$M$12,4,FALSE),0),
AND(R182&gt;=7,R182&lt;=12),IFERROR(VLOOKUP(入力項目!$S$14,子育て関連マスタ!$I$16:$M$17,4,FALSE),0),
AND(R182&gt;=13,R182&lt;=15),IFERROR(VLOOKUP(入力項目!$S$15,子育て関連マスタ!$I$21:$M$22,4,FALSE),0),
AND(R182&gt;=16,R182&lt;=18),IFERROR(VLOOKUP(入力項目!$S$16,子育て関連マスタ!$I$26:$M$28,4,FALSE),0),
AND(R182&gt;=19,R182&lt;=20,入力項目!$S$16="高専"),IFERROR(VLOOKUP(入力項目!$S$16,子育て関連マスタ!$I$26:$M$28,4,FALSE),0),
AND(R182&gt;=19,R182&lt;=20,入力項目!$S$16&lt;&gt;"高専"),IFERROR(VLOOKUP(入力項目!$S$17,子育て関連マスタ!$I$32:$M$37,4,FALSE),0),
AND(R182&gt;=21,R182&lt;=22,入力項目!$S$16="高専"),IFERROR(VLOOKUP(入力項目!$S$17,子育て関連マスタ!$I$32:$M$34,4,FALSE),0),
AND(R182&gt;=21,R182&lt;=22,入力項目!$S$16&lt;&gt;"高専"),IFERROR(VLOOKUP(入力項目!$S$17,子育て関連マスタ!$I$32:$M$34,4,FALSE),0),
R182&gt;=23,0
) +
IF($D182=4,
  IFERROR(_xlfn.IFS(
  R182&lt;=入力項目!$S$11,0,
  AND(R182=入力項目!$S$11),IFERROR(VLOOKUP(入力項目!$S$12,子育て関連マスタ!$I$4:$M$5,2,FALSE),0),
  AND(R182=4),IFERROR(VLOOKUP(入力項目!$S$13,子育て関連マスタ!$I$9:$M$12,2,FALSE),0),
  AND(R182=7),IFERROR(VLOOKUP(入力項目!$S$14,子育て関連マスタ!$I$16:$M$17,2,FALSE),0),
  AND(R182=13),IFERROR(VLOOKUP(入力項目!$S$15,子育て関連マスタ!$I$21:$M$22,2,FALSE),0),
  AND(R182=16),IFERROR(VLOOKUP(入力項目!$S$16,子育て関連マスタ!$I$26:$M$28,2,FALSE),0),
  AND(R182=19,入力項目!$S$16&lt;&gt;"高専"),IFERROR(VLOOKUP(入力項目!$S$17,子育て関連マスタ!$I$32:$M$37,2,FALSE),0),
  AND(R182=21,入力項目!$S$16="高専"),IFERROR(VLOOKUP(入力項目!$S$17,子育て関連マスタ!$I$32:$M$37,2,FALSE),0),
  R182&gt;=22,0
  ),0),0
) +
IF(AND(R182&gt;=1,R182&lt;=15),IF($D182=入力項目!$S$8,入力項目!$S$3,0),0) +
IF(AND(R182&gt;=1,R182&lt;=15),IF($D182=5,入力項目!$S$4,0),0) +
IF(AND(R182&gt;=1,R182&lt;=15),IF($D182=12,入力項目!$S$5,0),0) +
IF(AND(入力項目!$S$7=$A182,入力項目!$S$8=$D182),子育て関連マスタ!$C$14,0) +
IFERROR(IF(AND(YEAR(EDATE(DATE(入力項目!$S$7,入力項目!$S$8,1),1))=$A182,MONTH(EDATE(DATE(入力項目!$S$7,入力項目!$S$8,1),1))=$D182),子育て関連マスタ!$C$15,0),0) +
IF(AND(OR(R182=3,R182=5,R182=7),$D182=11),子育て関連マスタ!$C$17,0) +
IF(AND(R182=20,$D182=1),子育て関連マスタ!$C$18,0) +
IF(AND(R182=20,$D182=1),
IFERROR(_xlfn.IFS(
入力項目!$S$10="男",子育て関連マスタ!$C$18,
入力項目!$S$10="女",子育て関連マスタ!$C$19
),0),0
) +
IF(AND(R182&gt;=入力項目!$S$18,R182&lt;=入力項目!$S$19),入力項目!$S$20,0) +
IF(AND(R182&gt;=入力項目!$S$21,R182&lt;=入力項目!$S$22),入力項目!$S$23,0) +
IF(AND(R182&gt;=入力項目!$S$24,R182&lt;=入力項目!$S$25),入力項目!$S$26,0)
)</f>
        <v>0</v>
      </c>
      <c r="AG182">
        <f ca="1">-(
_xlfn.IFS(
S182&lt;=入力項目!$S$11,0,
AND(S182&gt;=入力項目!$S$11+1,S182&lt;=3),IFERROR(VLOOKUP(入力項目!$S$12,子育て関連マスタ!$I$4:$M$5,4,FALSE),0),
AND(S182&gt;=4,S182&lt;=6),IFERROR(VLOOKUP(入力項目!$S$13,子育て関連マスタ!$I$9:$M$12,4,FALSE),0),
AND(S182&gt;=7,S182&lt;=12),IFERROR(VLOOKUP(入力項目!$S$14,子育て関連マスタ!$I$16:$M$17,4,FALSE),0),
AND(S182&gt;=13,S182&lt;=15),IFERROR(VLOOKUP(入力項目!$S$15,子育て関連マスタ!$I$21:$M$22,4,FALSE),0),
AND(S182&gt;=16,S182&lt;=18),IFERROR(VLOOKUP(入力項目!$S$16,子育て関連マスタ!$I$26:$M$28,4,FALSE),0),
AND(S182&gt;=19,S182&lt;=20,入力項目!$S$16="高専"),IFERROR(VLOOKUP(入力項目!$S$16,子育て関連マスタ!$I$26:$M$28,4,FALSE),0),
AND(S182&gt;=19,S182&lt;=20,入力項目!$S$16&lt;&gt;"高専"),IFERROR(VLOOKUP(入力項目!$S$17,子育て関連マスタ!$I$32:$M$37,4,FALSE),0),
AND(S182&gt;=21,S182&lt;=22,入力項目!$S$16="高専"),IFERROR(VLOOKUP(入力項目!$S$17,子育て関連マスタ!$I$32:$M$34,4,FALSE),0),
AND(S182&gt;=21,S182&lt;=22,入力項目!$S$16&lt;&gt;"高専"),IFERROR(VLOOKUP(入力項目!$S$17,子育て関連マスタ!$I$32:$M$34,4,FALSE),0),
S182&gt;=23,0
) +
IF($D182=4,
  IFERROR(_xlfn.IFS(
  S182&lt;=入力項目!$S$11,0,
  AND(S182=入力項目!$S$11),IFERROR(VLOOKUP(入力項目!$S$12,子育て関連マスタ!$I$4:$M$5,2,FALSE),0),
  AND(S182=4),IFERROR(VLOOKUP(入力項目!$S$13,子育て関連マスタ!$I$9:$M$12,2,FALSE),0),
  AND(S182=7),IFERROR(VLOOKUP(入力項目!$S$14,子育て関連マスタ!$I$16:$M$17,2,FALSE),0),
  AND(S182=13),IFERROR(VLOOKUP(入力項目!$S$15,子育て関連マスタ!$I$21:$M$22,2,FALSE),0),
  AND(S182=16),IFERROR(VLOOKUP(入力項目!$S$16,子育て関連マスタ!$I$26:$M$28,2,FALSE),0),
  AND(S182=19,入力項目!$S$16&lt;&gt;"高専"),IFERROR(VLOOKUP(入力項目!$S$17,子育て関連マスタ!$I$32:$M$37,2,FALSE),0),
  AND(S182=21,入力項目!$S$16="高専"),IFERROR(VLOOKUP(入力項目!$S$17,子育て関連マスタ!$I$32:$M$37,2,FALSE),0),
  S182&gt;=22,0
  ),0),0
) +
IF(AND(S182&gt;=1,S182&lt;=15),IF($D182=入力項目!$S$8,入力項目!$S$3,0),0) +
IF(AND(S182&gt;=1,S182&lt;=15),IF($D182=5,入力項目!$S$4,0),0) +
IF(AND(S182&gt;=1,S182&lt;=15),IF($D182=12,入力項目!$S$5,0),0) +
IF(AND(入力項目!$S$7=$A182,入力項目!$S$8=$D182),子育て関連マスタ!$C$14,0) +
IFERROR(IF(AND(YEAR(EDATE(DATE(入力項目!$S$7,入力項目!$S$8,1),1))=$A182,MONTH(EDATE(DATE(入力項目!$S$7,入力項目!$S$8,1),1))=$D182),子育て関連マスタ!$C$15,0),0) +
IF(AND(OR(S182=3,S182=5,S182=7),$D182=11),子育て関連マスタ!$C$17,0) +
IF(AND(S182=20,$D182=1),子育て関連マスタ!$C$18,0) +
IF(AND(S182=20,$D182=1),
IFERROR(_xlfn.IFS(
入力項目!$S$10="男",子育て関連マスタ!$C$18,
入力項目!$S$10="女",子育て関連マスタ!$C$19
),0),0
) +
IF(AND(S182&gt;=入力項目!$S$18,S182&lt;=入力項目!$S$19),入力項目!$S$20,0) +
IF(AND(S182&gt;=入力項目!$S$21,S182&lt;=入力項目!$S$22),入力項目!$S$23,0) +
IF(AND(S182&gt;=入力項目!$S$24,S182&lt;=入力項目!$S$25),入力項目!$S$26,0)
)</f>
        <v>0</v>
      </c>
      <c r="AH182">
        <f ca="1">-(
_xlfn.IFS(
T182&lt;=入力項目!$S$11,0,
AND(T182&gt;=入力項目!$S$11+1,T182&lt;=3),IFERROR(VLOOKUP(入力項目!$S$12,子育て関連マスタ!$I$4:$M$5,4,FALSE),0),
AND(T182&gt;=4,T182&lt;=6),IFERROR(VLOOKUP(入力項目!$S$13,子育て関連マスタ!$I$9:$M$12,4,FALSE),0),
AND(T182&gt;=7,T182&lt;=12),IFERROR(VLOOKUP(入力項目!$S$14,子育て関連マスタ!$I$16:$M$17,4,FALSE),0),
AND(T182&gt;=13,T182&lt;=15),IFERROR(VLOOKUP(入力項目!$S$15,子育て関連マスタ!$I$21:$M$22,4,FALSE),0),
AND(T182&gt;=16,T182&lt;=18),IFERROR(VLOOKUP(入力項目!$S$16,子育て関連マスタ!$I$26:$M$28,4,FALSE),0),
AND(T182&gt;=19,T182&lt;=20,入力項目!$S$16="高専"),IFERROR(VLOOKUP(入力項目!$S$16,子育て関連マスタ!$I$26:$M$28,4,FALSE),0),
AND(T182&gt;=19,T182&lt;=20,入力項目!$S$16&lt;&gt;"高専"),IFERROR(VLOOKUP(入力項目!$S$17,子育て関連マスタ!$I$32:$M$37,4,FALSE),0),
AND(T182&gt;=21,T182&lt;=22,入力項目!$S$16="高専"),IFERROR(VLOOKUP(入力項目!$S$17,子育て関連マスタ!$I$32:$M$34,4,FALSE),0),
AND(T182&gt;=21,T182&lt;=22,入力項目!$S$16&lt;&gt;"高専"),IFERROR(VLOOKUP(入力項目!$S$17,子育て関連マスタ!$I$32:$M$34,4,FALSE),0),
T182&gt;=23,0
) +
IF($D182=4,
  IFERROR(_xlfn.IFS(
  T182&lt;=入力項目!$S$11,0,
  AND(T182=入力項目!$S$11),IFERROR(VLOOKUP(入力項目!$S$12,子育て関連マスタ!$I$4:$M$5,2,FALSE),0),
  AND(T182=4),IFERROR(VLOOKUP(入力項目!$S$13,子育て関連マスタ!$I$9:$M$12,2,FALSE),0),
  AND(T182=7),IFERROR(VLOOKUP(入力項目!$S$14,子育て関連マスタ!$I$16:$M$17,2,FALSE),0),
  AND(T182=13),IFERROR(VLOOKUP(入力項目!$S$15,子育て関連マスタ!$I$21:$M$22,2,FALSE),0),
  AND(T182=16),IFERROR(VLOOKUP(入力項目!$S$16,子育て関連マスタ!$I$26:$M$28,2,FALSE),0),
  AND(T182=19,入力項目!$S$16&lt;&gt;"高専"),IFERROR(VLOOKUP(入力項目!$S$17,子育て関連マスタ!$I$32:$M$37,2,FALSE),0),
  AND(T182=21,入力項目!$S$16="高専"),IFERROR(VLOOKUP(入力項目!$S$17,子育て関連マスタ!$I$32:$M$37,2,FALSE),0),
  T182&gt;=22,0
  ),0),0
) +
IF(AND(T182&gt;=1,T182&lt;=15),IF($D182=入力項目!$S$8,入力項目!$S$3,0),0) +
IF(AND(T182&gt;=1,T182&lt;=15),IF($D182=5,入力項目!$S$4,0),0) +
IF(AND(T182&gt;=1,T182&lt;=15),IF($D182=12,入力項目!$S$5,0),0) +
IF(AND(入力項目!$S$7=$A182,入力項目!$S$8=$D182),子育て関連マスタ!$C$14,0) +
IFERROR(IF(AND(YEAR(EDATE(DATE(入力項目!$S$7,入力項目!$S$8,1),1))=$A182,MONTH(EDATE(DATE(入力項目!$S$7,入力項目!$S$8,1),1))=$D182),子育て関連マスタ!$C$15,0),0) +
IF(AND(OR(T182=3,T182=5,T182=7),$D182=11),子育て関連マスタ!$C$17,0) +
IF(AND(T182=20,$D182=1),子育て関連マスタ!$C$18,0) +
IF(AND(T182=20,$D182=1),
IFERROR(_xlfn.IFS(
入力項目!$S$10="男",子育て関連マスタ!$C$18,
入力項目!$S$10="女",子育て関連マスタ!$C$19
),0),0
) +
IF(AND(T182&gt;=入力項目!$S$18,T182&lt;=入力項目!$S$19),入力項目!$S$20,0) +
IF(AND(T182&gt;=入力項目!$S$21,T182&lt;=入力項目!$S$22),入力項目!$S$23,0) +
IF(AND(T182&gt;=入力項目!$S$24,T182&lt;=入力項目!$S$25),入力項目!$S$26,0)
)</f>
        <v>0</v>
      </c>
      <c r="AI182">
        <f ca="1">-(
_xlfn.IFS(
U182&lt;=入力項目!$S$11,0,
AND(U182&gt;=入力項目!$S$11+1,U182&lt;=3),IFERROR(VLOOKUP(入力項目!$S$12,子育て関連マスタ!$I$4:$M$5,4,FALSE),0),
AND(U182&gt;=4,U182&lt;=6),IFERROR(VLOOKUP(入力項目!$S$13,子育て関連マスタ!$I$9:$M$12,4,FALSE),0),
AND(U182&gt;=7,U182&lt;=12),IFERROR(VLOOKUP(入力項目!$S$14,子育て関連マスタ!$I$16:$M$17,4,FALSE),0),
AND(U182&gt;=13,U182&lt;=15),IFERROR(VLOOKUP(入力項目!$S$15,子育て関連マスタ!$I$21:$M$22,4,FALSE),0),
AND(U182&gt;=16,U182&lt;=18),IFERROR(VLOOKUP(入力項目!$S$16,子育て関連マスタ!$I$26:$M$28,4,FALSE),0),
AND(U182&gt;=19,U182&lt;=20,入力項目!$S$16="高専"),IFERROR(VLOOKUP(入力項目!$S$16,子育て関連マスタ!$I$26:$M$28,4,FALSE),0),
AND(U182&gt;=19,U182&lt;=20,入力項目!$S$16&lt;&gt;"高専"),IFERROR(VLOOKUP(入力項目!$S$17,子育て関連マスタ!$I$32:$M$37,4,FALSE),0),
AND(U182&gt;=21,U182&lt;=22,入力項目!$S$16="高専"),IFERROR(VLOOKUP(入力項目!$S$17,子育て関連マスタ!$I$32:$M$34,4,FALSE),0),
AND(U182&gt;=21,U182&lt;=22,入力項目!$S$16&lt;&gt;"高専"),IFERROR(VLOOKUP(入力項目!$S$17,子育て関連マスタ!$I$32:$M$34,4,FALSE),0),
U182&gt;=23,0
) +
IF($D182=4,
  IFERROR(_xlfn.IFS(
  U182&lt;=入力項目!$S$11,0,
  AND(U182=入力項目!$S$11),IFERROR(VLOOKUP(入力項目!$S$12,子育て関連マスタ!$I$4:$M$5,2,FALSE),0),
  AND(U182=4),IFERROR(VLOOKUP(入力項目!$S$13,子育て関連マスタ!$I$9:$M$12,2,FALSE),0),
  AND(U182=7),IFERROR(VLOOKUP(入力項目!$S$14,子育て関連マスタ!$I$16:$M$17,2,FALSE),0),
  AND(U182=13),IFERROR(VLOOKUP(入力項目!$S$15,子育て関連マスタ!$I$21:$M$22,2,FALSE),0),
  AND(U182=16),IFERROR(VLOOKUP(入力項目!$S$16,子育て関連マスタ!$I$26:$M$28,2,FALSE),0),
  AND(U182=19,入力項目!$S$16&lt;&gt;"高専"),IFERROR(VLOOKUP(入力項目!$S$17,子育て関連マスタ!$I$32:$M$37,2,FALSE),0),
  AND(U182=21,入力項目!$S$16="高専"),IFERROR(VLOOKUP(入力項目!$S$17,子育て関連マスタ!$I$32:$M$37,2,FALSE),0),
  U182&gt;=22,0
  ),0),0
) +
IF(AND(U182&gt;=1,U182&lt;=15),IF($D182=入力項目!$S$8,入力項目!$S$3,0),0) +
IF(AND(U182&gt;=1,U182&lt;=15),IF($D182=5,入力項目!$S$4,0),0) +
IF(AND(U182&gt;=1,U182&lt;=15),IF($D182=12,入力項目!$S$5,0),0) +
IF(AND(入力項目!$S$7=$A182,入力項目!$S$8=$D182),子育て関連マスタ!$C$14,0) +
IFERROR(IF(AND(YEAR(EDATE(DATE(入力項目!$S$7,入力項目!$S$8,1),1))=$A182,MONTH(EDATE(DATE(入力項目!$S$7,入力項目!$S$8,1),1))=$D182),子育て関連マスタ!$C$15,0),0) +
IF(AND(OR(U182=3,U182=5,U182=7),$D182=11),子育て関連マスタ!$C$17,0) +
IF(AND(U182=20,$D182=1),子育て関連マスタ!$C$18,0) +
IF(AND(U182=20,$D182=1),
IFERROR(_xlfn.IFS(
入力項目!$S$10="男",子育て関連マスタ!$C$18,
入力項目!$S$10="女",子育て関連マスタ!$C$19
),0),0
) +
IF(AND(U182&gt;=入力項目!$S$18,U182&lt;=入力項目!$S$19),入力項目!$S$20,0) +
IF(AND(U182&gt;=入力項目!$S$21,U182&lt;=入力項目!$S$22),入力項目!$S$23,0) +
IF(AND(U182&gt;=入力項目!$S$24,U182&lt;=入力項目!$S$25),入力項目!$S$26,0)
)</f>
        <v>0</v>
      </c>
      <c r="AJ182" s="10">
        <f ca="1">-VLOOKUP($D182,月別収支!$A$2:$H$13,7,FALSE)</f>
        <v>-20000</v>
      </c>
    </row>
    <row r="183" spans="1:36" x14ac:dyDescent="0.4">
      <c r="A183">
        <f t="shared" ca="1" si="54"/>
        <v>2039</v>
      </c>
      <c r="B183">
        <f t="shared" ca="1" si="44"/>
        <v>2039</v>
      </c>
      <c r="C183">
        <f t="shared" ca="1" si="45"/>
        <v>15</v>
      </c>
      <c r="D183">
        <f t="shared" ca="1" si="55"/>
        <v>9</v>
      </c>
      <c r="E183" t="str">
        <f t="shared" ca="1" si="39"/>
        <v>2039年9月</v>
      </c>
      <c r="F183">
        <f ca="1">IF(OR(入力項目!$N$5&lt;$A183,AND(入力項目!$N$5=$A183,入力項目!$N$6&lt;$D183)),IF(F182=0,1,IF(G183=12,F182+1,F182)),0)</f>
        <v>14</v>
      </c>
      <c r="G183">
        <f ca="1">IF(OR(入力項目!$N$5&lt;$A183,AND(入力項目!$N$5=$A183,入力項目!$N$6&lt;$D183)),IF(G182=12,1,G182+1),0)</f>
        <v>11</v>
      </c>
      <c r="H183" t="str">
        <f t="shared" ca="1" si="40"/>
        <v>14_11</v>
      </c>
      <c r="I183">
        <f ca="1">IF(
  IFERROR(AND($C183&gt;0,MOD($C183,入力項目!$N$22)=0,$D183=入力項目!$N$23), FALSE),
  1,
  IF(
    AND(I182&gt;0,J182=12),
    IF(I182=入力項目!$N$28, 0, I182+1),
    I182
  )
)</f>
        <v>1</v>
      </c>
      <c r="J183">
        <f ca="1">IF($D183=入力項目!$N$23,1,IFERROR(J182+1,1))</f>
        <v>4</v>
      </c>
      <c r="K183" t="str">
        <f t="shared" ca="1" si="41"/>
        <v>1_4</v>
      </c>
      <c r="L183">
        <f ca="1">L182+IF(入力項目!$D$4=$D183,1,0)</f>
        <v>43</v>
      </c>
      <c r="M183" t="str">
        <f t="shared" ca="1" si="42"/>
        <v>43歳</v>
      </c>
      <c r="N183">
        <f t="shared" ca="1" si="46"/>
        <v>44</v>
      </c>
      <c r="O183" t="str">
        <f t="shared" ca="1" si="43"/>
        <v>44歳</v>
      </c>
      <c r="P183">
        <f t="shared" ca="1" si="47"/>
        <v>19</v>
      </c>
      <c r="Q183">
        <f t="shared" ca="1" si="48"/>
        <v>17</v>
      </c>
      <c r="R183">
        <f t="shared" ca="1" si="49"/>
        <v>2040</v>
      </c>
      <c r="S183">
        <f t="shared" ca="1" si="50"/>
        <v>2040</v>
      </c>
      <c r="T183">
        <f t="shared" ca="1" si="51"/>
        <v>2040</v>
      </c>
      <c r="U183">
        <f t="shared" ca="1" si="52"/>
        <v>2040</v>
      </c>
      <c r="V183" s="10">
        <f t="shared" ca="1" si="53"/>
        <v>18256815</v>
      </c>
      <c r="W183" s="10">
        <f ca="1">IF($L183&lt;その他マスタ!$B$1,VLOOKUP($D183,月別収支!$A$2:$H$13,2,FALSE),その他マスタ!$B$3)+IF(AND($L183=その他マスタ!$B$1,入力項目!$I$9="あり",$D183=入力項目!$D$4),その他マスタ!$B$2,0)</f>
        <v>300000</v>
      </c>
      <c r="X183" s="10">
        <f ca="1">-IF(入力項目!$K$5=TRUE,
IF($F183+$G183&lt;3,VLOOKUP($D183,月別収支!$A$2:$H$13,8,FALSE),0)+IFERROR(VLOOKUP($H183,住宅ローン計算!C:P,13,FALSE),0)+IF($F183&gt;1,IF(OR($G183=3,$G183=6,$G183=9,$G183=12),ROUNDUP(入力項目!$N$18/4,0),0),0),
VLOOKUP($D183,月別収支!$A$2:$H$13,8,FALSE))</f>
        <v>-53590</v>
      </c>
      <c r="Y183" s="10">
        <f ca="1">-VLOOKUP($D183,月別収支!$A$2:$H$13,3,FALSE)</f>
        <v>-75000</v>
      </c>
      <c r="Z183" s="10">
        <f ca="1">-VLOOKUP($D183,月別収支!$A$2:$H$13,4,FALSE)</f>
        <v>-27000</v>
      </c>
      <c r="AA183" s="10">
        <f ca="1">-VLOOKUP($D183,月別収支!$A$2:$H$13,6,FALSE)</f>
        <v>-10000</v>
      </c>
      <c r="AB183" s="10">
        <f ca="1">-(
VLOOKUP($D183,月別収支!$A$2:$H$13,5,FALSE)+IF(AND(入力項目!$I$27&lt;=$A183,ISEVEN($A183-入力項目!$I$27),入力項目!$I$28=$D183),入力項目!$I$26,0)
+IF(入力項目!$K$26=TRUE,
IFERROR(VLOOKUP($K183,マイカーローン計算!C:P,13,FALSE),0),
IFERROR(
  IF(AND($C183&gt;0,MOD($C183,入力項目!$N$22)=0,$D183=入力項目!$N$23),入力項目!$N$24,0),
 0
)
)
)</f>
        <v>-20000</v>
      </c>
      <c r="AC183" s="10">
        <f ca="1">-IF($A183&lt;入力項目!$N$33,入力項目!$N$35,IF(AND($A183=入力項目!$N$33,$D183&lt;=入力項目!$N$34),入力項目!$N$35,0))</f>
        <v>0</v>
      </c>
      <c r="AD183">
        <f ca="1">-(
_xlfn.IFS(
P183&lt;=入力項目!$S$11,0,
AND(P183&gt;=入力項目!$S$11+1,P183&lt;=3),IFERROR(VLOOKUP(入力項目!$S$12,子育て関連マスタ!$I$4:$M$5,4,FALSE),0),
AND(P183&gt;=4,P183&lt;=6),IFERROR(VLOOKUP(入力項目!$S$13,子育て関連マスタ!$I$9:$M$12,4,FALSE),0),
AND(P183&gt;=7,P183&lt;=12),IFERROR(VLOOKUP(入力項目!$S$14,子育て関連マスタ!$I$16:$M$17,4,FALSE),0),
AND(P183&gt;=13,P183&lt;=15),IFERROR(VLOOKUP(入力項目!$S$15,子育て関連マスタ!$I$21:$M$22,4,FALSE),0),
AND(P183&gt;=16,P183&lt;=18),IFERROR(VLOOKUP(入力項目!$S$16,子育て関連マスタ!$I$26:$M$28,4,FALSE),0),
AND(P183&gt;=19,P183&lt;=20,入力項目!$S$16="高専"),IFERROR(VLOOKUP(入力項目!$S$16,子育て関連マスタ!$I$26:$M$28,4,FALSE),0),
AND(P183&gt;=19,P183&lt;=20,入力項目!$S$16&lt;&gt;"高専"),IFERROR(VLOOKUP(入力項目!$S$17,子育て関連マスタ!$I$32:$M$37,4,FALSE),0),
AND(P183&gt;=21,P183&lt;=22,入力項目!$S$16="高専"),IFERROR(VLOOKUP(入力項目!$S$17,子育て関連マスタ!$I$32:$M$34,4,FALSE),0),
AND(P183&gt;=21,P183&lt;=22,入力項目!$S$16&lt;&gt;"高専"),IFERROR(VLOOKUP(入力項目!$S$17,子育て関連マスタ!$I$32:$M$34,4,FALSE),0),
P183&gt;=23,0
) +
IF($D183=4,
  IFERROR(_xlfn.IFS(
  P183&lt;=入力項目!$S$11,0,
  AND(P183=入力項目!$S$11),IFERROR(VLOOKUP(入力項目!$S$12,子育て関連マスタ!$I$4:$M$5,2,FALSE),0),
  AND(P183=4),IFERROR(VLOOKUP(入力項目!$S$13,子育て関連マスタ!$I$9:$M$12,2,FALSE),0),
  AND(P183=7),IFERROR(VLOOKUP(入力項目!$S$14,子育て関連マスタ!$I$16:$M$17,2,FALSE),0),
  AND(P183=13),IFERROR(VLOOKUP(入力項目!$S$15,子育て関連マスタ!$I$21:$M$22,2,FALSE),0),
  AND(P183=16),IFERROR(VLOOKUP(入力項目!$S$16,子育て関連マスタ!$I$26:$M$28,2,FALSE),0),
  AND(P183=19,入力項目!$S$16&lt;&gt;"高専"),IFERROR(VLOOKUP(入力項目!$S$17,子育て関連マスタ!$I$32:$M$37,2,FALSE),0),
  AND(P183=21,入力項目!$S$16="高専"),IFERROR(VLOOKUP(入力項目!$S$17,子育て関連マスタ!$I$32:$M$37,2,FALSE),0),
  P183&gt;=22,0
  ),0),0
) +
IF(AND(P183&gt;=1,P183&lt;=15),IF($D183=入力項目!$S$8,入力項目!$S$3,0),0) +
IF(AND(P183&gt;=1,P183&lt;=15),IF($D183=5,入力項目!$S$4,0),0) +
IF(AND(P183&gt;=1,P183&lt;=15),IF($D183=12,入力項目!$S$5,0),0) +
IF(AND(入力項目!$S$7=$A183,入力項目!$S$8=$D183),子育て関連マスタ!$C$14,0) +
IFERROR(IF(AND(YEAR(EDATE(DATE(入力項目!$S$7,入力項目!$S$8,1),1))=$A183,MONTH(EDATE(DATE(入力項目!$S$7,入力項目!$S$8,1),1))=$D183),子育て関連マスタ!$C$15,0),0) +
IF(AND(OR(P183=3,P183=5,P183=7),$D183=11),子育て関連マスタ!$C$17,0) +
IF(AND(P183=20,$D183=1),子育て関連マスタ!$C$18,0) +
IF(AND(P183=20,$D183=1),
IFERROR(_xlfn.IFS(
入力項目!$S$10="男",子育て関連マスタ!$C$18,
入力項目!$S$10="女",子育て関連マスタ!$C$19
),0),0
) +
IF(AND(P183&gt;=入力項目!$S$18,P183&lt;=入力項目!$S$19),入力項目!$S$20,0) +
IF(AND(P183&gt;=入力項目!$S$21,P183&lt;=入力項目!$S$22),入力項目!$S$23,0) +
IF(AND(P183&gt;=入力項目!$S$24,P183&lt;=入力項目!$S$25),入力項目!$S$26,0)
)</f>
        <v>0</v>
      </c>
      <c r="AE183">
        <f ca="1">-(
_xlfn.IFS(
Q183&lt;=入力項目!$S$11,0,
AND(Q183&gt;=入力項目!$S$11+1,Q183&lt;=3),IFERROR(VLOOKUP(入力項目!$S$12,子育て関連マスタ!$I$4:$M$5,4,FALSE),0),
AND(Q183&gt;=4,Q183&lt;=6),IFERROR(VLOOKUP(入力項目!$S$13,子育て関連マスタ!$I$9:$M$12,4,FALSE),0),
AND(Q183&gt;=7,Q183&lt;=12),IFERROR(VLOOKUP(入力項目!$S$14,子育て関連マスタ!$I$16:$M$17,4,FALSE),0),
AND(Q183&gt;=13,Q183&lt;=15),IFERROR(VLOOKUP(入力項目!$S$15,子育て関連マスタ!$I$21:$M$22,4,FALSE),0),
AND(Q183&gt;=16,Q183&lt;=18),IFERROR(VLOOKUP(入力項目!$S$16,子育て関連マスタ!$I$26:$M$28,4,FALSE),0),
AND(Q183&gt;=19,Q183&lt;=20,入力項目!$S$16="高専"),IFERROR(VLOOKUP(入力項目!$S$16,子育て関連マスタ!$I$26:$M$28,4,FALSE),0),
AND(Q183&gt;=19,Q183&lt;=20,入力項目!$S$16&lt;&gt;"高専"),IFERROR(VLOOKUP(入力項目!$S$17,子育て関連マスタ!$I$32:$M$37,4,FALSE),0),
AND(Q183&gt;=21,Q183&lt;=22,入力項目!$S$16="高専"),IFERROR(VLOOKUP(入力項目!$S$17,子育て関連マスタ!$I$32:$M$34,4,FALSE),0),
AND(Q183&gt;=21,Q183&lt;=22,入力項目!$S$16&lt;&gt;"高専"),IFERROR(VLOOKUP(入力項目!$S$17,子育て関連マスタ!$I$32:$M$34,4,FALSE),0),
Q183&gt;=23,0
) +
IF($D183=4,
  IFERROR(_xlfn.IFS(
  Q183&lt;=入力項目!$S$11,0,
  AND(Q183=入力項目!$S$11),IFERROR(VLOOKUP(入力項目!$S$12,子育て関連マスタ!$I$4:$M$5,2,FALSE),0),
  AND(Q183=4),IFERROR(VLOOKUP(入力項目!$S$13,子育て関連マスタ!$I$9:$M$12,2,FALSE),0),
  AND(Q183=7),IFERROR(VLOOKUP(入力項目!$S$14,子育て関連マスタ!$I$16:$M$17,2,FALSE),0),
  AND(Q183=13),IFERROR(VLOOKUP(入力項目!$S$15,子育て関連マスタ!$I$21:$M$22,2,FALSE),0),
  AND(Q183=16),IFERROR(VLOOKUP(入力項目!$S$16,子育て関連マスタ!$I$26:$M$28,2,FALSE),0),
  AND(Q183=19,入力項目!$S$16&lt;&gt;"高専"),IFERROR(VLOOKUP(入力項目!$S$17,子育て関連マスタ!$I$32:$M$37,2,FALSE),0),
  AND(Q183=21,入力項目!$S$16="高専"),IFERROR(VLOOKUP(入力項目!$S$17,子育て関連マスタ!$I$32:$M$37,2,FALSE),0),
  Q183&gt;=22,0
  ),0),0
) +
IF(AND(Q183&gt;=1,Q183&lt;=15),IF($D183=入力項目!$S$8,入力項目!$S$3,0),0) +
IF(AND(Q183&gt;=1,Q183&lt;=15),IF($D183=5,入力項目!$S$4,0),0) +
IF(AND(Q183&gt;=1,Q183&lt;=15),IF($D183=12,入力項目!$S$5,0),0) +
IF(AND(入力項目!$S$7=$A183,入力項目!$S$8=$D183),子育て関連マスタ!$C$14,0) +
IFERROR(IF(AND(YEAR(EDATE(DATE(入力項目!$S$7,入力項目!$S$8,1),1))=$A183,MONTH(EDATE(DATE(入力項目!$S$7,入力項目!$S$8,1),1))=$D183),子育て関連マスタ!$C$15,0),0) +
IF(AND(OR(Q183=3,Q183=5,Q183=7),$D183=11),子育て関連マスタ!$C$17,0) +
IF(AND(Q183=20,$D183=1),子育て関連マスタ!$C$18,0) +
IF(AND(Q183=20,$D183=1),
IFERROR(_xlfn.IFS(
入力項目!$S$10="男",子育て関連マスタ!$C$18,
入力項目!$S$10="女",子育て関連マスタ!$C$19
),0),0
) +
IF(AND(Q183&gt;=入力項目!$S$18,Q183&lt;=入力項目!$S$19),入力項目!$S$20,0) +
IF(AND(Q183&gt;=入力項目!$S$21,Q183&lt;=入力項目!$S$22),入力項目!$S$23,0) +
IF(AND(Q183&gt;=入力項目!$S$24,Q183&lt;=入力項目!$S$25),入力項目!$S$26,0)
)</f>
        <v>-45000</v>
      </c>
      <c r="AF183">
        <f ca="1">-(
_xlfn.IFS(
R183&lt;=入力項目!$S$11,0,
AND(R183&gt;=入力項目!$S$11+1,R183&lt;=3),IFERROR(VLOOKUP(入力項目!$S$12,子育て関連マスタ!$I$4:$M$5,4,FALSE),0),
AND(R183&gt;=4,R183&lt;=6),IFERROR(VLOOKUP(入力項目!$S$13,子育て関連マスタ!$I$9:$M$12,4,FALSE),0),
AND(R183&gt;=7,R183&lt;=12),IFERROR(VLOOKUP(入力項目!$S$14,子育て関連マスタ!$I$16:$M$17,4,FALSE),0),
AND(R183&gt;=13,R183&lt;=15),IFERROR(VLOOKUP(入力項目!$S$15,子育て関連マスタ!$I$21:$M$22,4,FALSE),0),
AND(R183&gt;=16,R183&lt;=18),IFERROR(VLOOKUP(入力項目!$S$16,子育て関連マスタ!$I$26:$M$28,4,FALSE),0),
AND(R183&gt;=19,R183&lt;=20,入力項目!$S$16="高専"),IFERROR(VLOOKUP(入力項目!$S$16,子育て関連マスタ!$I$26:$M$28,4,FALSE),0),
AND(R183&gt;=19,R183&lt;=20,入力項目!$S$16&lt;&gt;"高専"),IFERROR(VLOOKUP(入力項目!$S$17,子育て関連マスタ!$I$32:$M$37,4,FALSE),0),
AND(R183&gt;=21,R183&lt;=22,入力項目!$S$16="高専"),IFERROR(VLOOKUP(入力項目!$S$17,子育て関連マスタ!$I$32:$M$34,4,FALSE),0),
AND(R183&gt;=21,R183&lt;=22,入力項目!$S$16&lt;&gt;"高専"),IFERROR(VLOOKUP(入力項目!$S$17,子育て関連マスタ!$I$32:$M$34,4,FALSE),0),
R183&gt;=23,0
) +
IF($D183=4,
  IFERROR(_xlfn.IFS(
  R183&lt;=入力項目!$S$11,0,
  AND(R183=入力項目!$S$11),IFERROR(VLOOKUP(入力項目!$S$12,子育て関連マスタ!$I$4:$M$5,2,FALSE),0),
  AND(R183=4),IFERROR(VLOOKUP(入力項目!$S$13,子育て関連マスタ!$I$9:$M$12,2,FALSE),0),
  AND(R183=7),IFERROR(VLOOKUP(入力項目!$S$14,子育て関連マスタ!$I$16:$M$17,2,FALSE),0),
  AND(R183=13),IFERROR(VLOOKUP(入力項目!$S$15,子育て関連マスタ!$I$21:$M$22,2,FALSE),0),
  AND(R183=16),IFERROR(VLOOKUP(入力項目!$S$16,子育て関連マスタ!$I$26:$M$28,2,FALSE),0),
  AND(R183=19,入力項目!$S$16&lt;&gt;"高専"),IFERROR(VLOOKUP(入力項目!$S$17,子育て関連マスタ!$I$32:$M$37,2,FALSE),0),
  AND(R183=21,入力項目!$S$16="高専"),IFERROR(VLOOKUP(入力項目!$S$17,子育て関連マスタ!$I$32:$M$37,2,FALSE),0),
  R183&gt;=22,0
  ),0),0
) +
IF(AND(R183&gt;=1,R183&lt;=15),IF($D183=入力項目!$S$8,入力項目!$S$3,0),0) +
IF(AND(R183&gt;=1,R183&lt;=15),IF($D183=5,入力項目!$S$4,0),0) +
IF(AND(R183&gt;=1,R183&lt;=15),IF($D183=12,入力項目!$S$5,0),0) +
IF(AND(入力項目!$S$7=$A183,入力項目!$S$8=$D183),子育て関連マスタ!$C$14,0) +
IFERROR(IF(AND(YEAR(EDATE(DATE(入力項目!$S$7,入力項目!$S$8,1),1))=$A183,MONTH(EDATE(DATE(入力項目!$S$7,入力項目!$S$8,1),1))=$D183),子育て関連マスタ!$C$15,0),0) +
IF(AND(OR(R183=3,R183=5,R183=7),$D183=11),子育て関連マスタ!$C$17,0) +
IF(AND(R183=20,$D183=1),子育て関連マスタ!$C$18,0) +
IF(AND(R183=20,$D183=1),
IFERROR(_xlfn.IFS(
入力項目!$S$10="男",子育て関連マスタ!$C$18,
入力項目!$S$10="女",子育て関連マスタ!$C$19
),0),0
) +
IF(AND(R183&gt;=入力項目!$S$18,R183&lt;=入力項目!$S$19),入力項目!$S$20,0) +
IF(AND(R183&gt;=入力項目!$S$21,R183&lt;=入力項目!$S$22),入力項目!$S$23,0) +
IF(AND(R183&gt;=入力項目!$S$24,R183&lt;=入力項目!$S$25),入力項目!$S$26,0)
)</f>
        <v>0</v>
      </c>
      <c r="AG183">
        <f ca="1">-(
_xlfn.IFS(
S183&lt;=入力項目!$S$11,0,
AND(S183&gt;=入力項目!$S$11+1,S183&lt;=3),IFERROR(VLOOKUP(入力項目!$S$12,子育て関連マスタ!$I$4:$M$5,4,FALSE),0),
AND(S183&gt;=4,S183&lt;=6),IFERROR(VLOOKUP(入力項目!$S$13,子育て関連マスタ!$I$9:$M$12,4,FALSE),0),
AND(S183&gt;=7,S183&lt;=12),IFERROR(VLOOKUP(入力項目!$S$14,子育て関連マスタ!$I$16:$M$17,4,FALSE),0),
AND(S183&gt;=13,S183&lt;=15),IFERROR(VLOOKUP(入力項目!$S$15,子育て関連マスタ!$I$21:$M$22,4,FALSE),0),
AND(S183&gt;=16,S183&lt;=18),IFERROR(VLOOKUP(入力項目!$S$16,子育て関連マスタ!$I$26:$M$28,4,FALSE),0),
AND(S183&gt;=19,S183&lt;=20,入力項目!$S$16="高専"),IFERROR(VLOOKUP(入力項目!$S$16,子育て関連マスタ!$I$26:$M$28,4,FALSE),0),
AND(S183&gt;=19,S183&lt;=20,入力項目!$S$16&lt;&gt;"高専"),IFERROR(VLOOKUP(入力項目!$S$17,子育て関連マスタ!$I$32:$M$37,4,FALSE),0),
AND(S183&gt;=21,S183&lt;=22,入力項目!$S$16="高専"),IFERROR(VLOOKUP(入力項目!$S$17,子育て関連マスタ!$I$32:$M$34,4,FALSE),0),
AND(S183&gt;=21,S183&lt;=22,入力項目!$S$16&lt;&gt;"高専"),IFERROR(VLOOKUP(入力項目!$S$17,子育て関連マスタ!$I$32:$M$34,4,FALSE),0),
S183&gt;=23,0
) +
IF($D183=4,
  IFERROR(_xlfn.IFS(
  S183&lt;=入力項目!$S$11,0,
  AND(S183=入力項目!$S$11),IFERROR(VLOOKUP(入力項目!$S$12,子育て関連マスタ!$I$4:$M$5,2,FALSE),0),
  AND(S183=4),IFERROR(VLOOKUP(入力項目!$S$13,子育て関連マスタ!$I$9:$M$12,2,FALSE),0),
  AND(S183=7),IFERROR(VLOOKUP(入力項目!$S$14,子育て関連マスタ!$I$16:$M$17,2,FALSE),0),
  AND(S183=13),IFERROR(VLOOKUP(入力項目!$S$15,子育て関連マスタ!$I$21:$M$22,2,FALSE),0),
  AND(S183=16),IFERROR(VLOOKUP(入力項目!$S$16,子育て関連マスタ!$I$26:$M$28,2,FALSE),0),
  AND(S183=19,入力項目!$S$16&lt;&gt;"高専"),IFERROR(VLOOKUP(入力項目!$S$17,子育て関連マスタ!$I$32:$M$37,2,FALSE),0),
  AND(S183=21,入力項目!$S$16="高専"),IFERROR(VLOOKUP(入力項目!$S$17,子育て関連マスタ!$I$32:$M$37,2,FALSE),0),
  S183&gt;=22,0
  ),0),0
) +
IF(AND(S183&gt;=1,S183&lt;=15),IF($D183=入力項目!$S$8,入力項目!$S$3,0),0) +
IF(AND(S183&gt;=1,S183&lt;=15),IF($D183=5,入力項目!$S$4,0),0) +
IF(AND(S183&gt;=1,S183&lt;=15),IF($D183=12,入力項目!$S$5,0),0) +
IF(AND(入力項目!$S$7=$A183,入力項目!$S$8=$D183),子育て関連マスタ!$C$14,0) +
IFERROR(IF(AND(YEAR(EDATE(DATE(入力項目!$S$7,入力項目!$S$8,1),1))=$A183,MONTH(EDATE(DATE(入力項目!$S$7,入力項目!$S$8,1),1))=$D183),子育て関連マスタ!$C$15,0),0) +
IF(AND(OR(S183=3,S183=5,S183=7),$D183=11),子育て関連マスタ!$C$17,0) +
IF(AND(S183=20,$D183=1),子育て関連マスタ!$C$18,0) +
IF(AND(S183=20,$D183=1),
IFERROR(_xlfn.IFS(
入力項目!$S$10="男",子育て関連マスタ!$C$18,
入力項目!$S$10="女",子育て関連マスタ!$C$19
),0),0
) +
IF(AND(S183&gt;=入力項目!$S$18,S183&lt;=入力項目!$S$19),入力項目!$S$20,0) +
IF(AND(S183&gt;=入力項目!$S$21,S183&lt;=入力項目!$S$22),入力項目!$S$23,0) +
IF(AND(S183&gt;=入力項目!$S$24,S183&lt;=入力項目!$S$25),入力項目!$S$26,0)
)</f>
        <v>0</v>
      </c>
      <c r="AH183">
        <f ca="1">-(
_xlfn.IFS(
T183&lt;=入力項目!$S$11,0,
AND(T183&gt;=入力項目!$S$11+1,T183&lt;=3),IFERROR(VLOOKUP(入力項目!$S$12,子育て関連マスタ!$I$4:$M$5,4,FALSE),0),
AND(T183&gt;=4,T183&lt;=6),IFERROR(VLOOKUP(入力項目!$S$13,子育て関連マスタ!$I$9:$M$12,4,FALSE),0),
AND(T183&gt;=7,T183&lt;=12),IFERROR(VLOOKUP(入力項目!$S$14,子育て関連マスタ!$I$16:$M$17,4,FALSE),0),
AND(T183&gt;=13,T183&lt;=15),IFERROR(VLOOKUP(入力項目!$S$15,子育て関連マスタ!$I$21:$M$22,4,FALSE),0),
AND(T183&gt;=16,T183&lt;=18),IFERROR(VLOOKUP(入力項目!$S$16,子育て関連マスタ!$I$26:$M$28,4,FALSE),0),
AND(T183&gt;=19,T183&lt;=20,入力項目!$S$16="高専"),IFERROR(VLOOKUP(入力項目!$S$16,子育て関連マスタ!$I$26:$M$28,4,FALSE),0),
AND(T183&gt;=19,T183&lt;=20,入力項目!$S$16&lt;&gt;"高専"),IFERROR(VLOOKUP(入力項目!$S$17,子育て関連マスタ!$I$32:$M$37,4,FALSE),0),
AND(T183&gt;=21,T183&lt;=22,入力項目!$S$16="高専"),IFERROR(VLOOKUP(入力項目!$S$17,子育て関連マスタ!$I$32:$M$34,4,FALSE),0),
AND(T183&gt;=21,T183&lt;=22,入力項目!$S$16&lt;&gt;"高専"),IFERROR(VLOOKUP(入力項目!$S$17,子育て関連マスタ!$I$32:$M$34,4,FALSE),0),
T183&gt;=23,0
) +
IF($D183=4,
  IFERROR(_xlfn.IFS(
  T183&lt;=入力項目!$S$11,0,
  AND(T183=入力項目!$S$11),IFERROR(VLOOKUP(入力項目!$S$12,子育て関連マスタ!$I$4:$M$5,2,FALSE),0),
  AND(T183=4),IFERROR(VLOOKUP(入力項目!$S$13,子育て関連マスタ!$I$9:$M$12,2,FALSE),0),
  AND(T183=7),IFERROR(VLOOKUP(入力項目!$S$14,子育て関連マスタ!$I$16:$M$17,2,FALSE),0),
  AND(T183=13),IFERROR(VLOOKUP(入力項目!$S$15,子育て関連マスタ!$I$21:$M$22,2,FALSE),0),
  AND(T183=16),IFERROR(VLOOKUP(入力項目!$S$16,子育て関連マスタ!$I$26:$M$28,2,FALSE),0),
  AND(T183=19,入力項目!$S$16&lt;&gt;"高専"),IFERROR(VLOOKUP(入力項目!$S$17,子育て関連マスタ!$I$32:$M$37,2,FALSE),0),
  AND(T183=21,入力項目!$S$16="高専"),IFERROR(VLOOKUP(入力項目!$S$17,子育て関連マスタ!$I$32:$M$37,2,FALSE),0),
  T183&gt;=22,0
  ),0),0
) +
IF(AND(T183&gt;=1,T183&lt;=15),IF($D183=入力項目!$S$8,入力項目!$S$3,0),0) +
IF(AND(T183&gt;=1,T183&lt;=15),IF($D183=5,入力項目!$S$4,0),0) +
IF(AND(T183&gt;=1,T183&lt;=15),IF($D183=12,入力項目!$S$5,0),0) +
IF(AND(入力項目!$S$7=$A183,入力項目!$S$8=$D183),子育て関連マスタ!$C$14,0) +
IFERROR(IF(AND(YEAR(EDATE(DATE(入力項目!$S$7,入力項目!$S$8,1),1))=$A183,MONTH(EDATE(DATE(入力項目!$S$7,入力項目!$S$8,1),1))=$D183),子育て関連マスタ!$C$15,0),0) +
IF(AND(OR(T183=3,T183=5,T183=7),$D183=11),子育て関連マスタ!$C$17,0) +
IF(AND(T183=20,$D183=1),子育て関連マスタ!$C$18,0) +
IF(AND(T183=20,$D183=1),
IFERROR(_xlfn.IFS(
入力項目!$S$10="男",子育て関連マスタ!$C$18,
入力項目!$S$10="女",子育て関連マスタ!$C$19
),0),0
) +
IF(AND(T183&gt;=入力項目!$S$18,T183&lt;=入力項目!$S$19),入力項目!$S$20,0) +
IF(AND(T183&gt;=入力項目!$S$21,T183&lt;=入力項目!$S$22),入力項目!$S$23,0) +
IF(AND(T183&gt;=入力項目!$S$24,T183&lt;=入力項目!$S$25),入力項目!$S$26,0)
)</f>
        <v>0</v>
      </c>
      <c r="AI183">
        <f ca="1">-(
_xlfn.IFS(
U183&lt;=入力項目!$S$11,0,
AND(U183&gt;=入力項目!$S$11+1,U183&lt;=3),IFERROR(VLOOKUP(入力項目!$S$12,子育て関連マスタ!$I$4:$M$5,4,FALSE),0),
AND(U183&gt;=4,U183&lt;=6),IFERROR(VLOOKUP(入力項目!$S$13,子育て関連マスタ!$I$9:$M$12,4,FALSE),0),
AND(U183&gt;=7,U183&lt;=12),IFERROR(VLOOKUP(入力項目!$S$14,子育て関連マスタ!$I$16:$M$17,4,FALSE),0),
AND(U183&gt;=13,U183&lt;=15),IFERROR(VLOOKUP(入力項目!$S$15,子育て関連マスタ!$I$21:$M$22,4,FALSE),0),
AND(U183&gt;=16,U183&lt;=18),IFERROR(VLOOKUP(入力項目!$S$16,子育て関連マスタ!$I$26:$M$28,4,FALSE),0),
AND(U183&gt;=19,U183&lt;=20,入力項目!$S$16="高専"),IFERROR(VLOOKUP(入力項目!$S$16,子育て関連マスタ!$I$26:$M$28,4,FALSE),0),
AND(U183&gt;=19,U183&lt;=20,入力項目!$S$16&lt;&gt;"高専"),IFERROR(VLOOKUP(入力項目!$S$17,子育て関連マスタ!$I$32:$M$37,4,FALSE),0),
AND(U183&gt;=21,U183&lt;=22,入力項目!$S$16="高専"),IFERROR(VLOOKUP(入力項目!$S$17,子育て関連マスタ!$I$32:$M$34,4,FALSE),0),
AND(U183&gt;=21,U183&lt;=22,入力項目!$S$16&lt;&gt;"高専"),IFERROR(VLOOKUP(入力項目!$S$17,子育て関連マスタ!$I$32:$M$34,4,FALSE),0),
U183&gt;=23,0
) +
IF($D183=4,
  IFERROR(_xlfn.IFS(
  U183&lt;=入力項目!$S$11,0,
  AND(U183=入力項目!$S$11),IFERROR(VLOOKUP(入力項目!$S$12,子育て関連マスタ!$I$4:$M$5,2,FALSE),0),
  AND(U183=4),IFERROR(VLOOKUP(入力項目!$S$13,子育て関連マスタ!$I$9:$M$12,2,FALSE),0),
  AND(U183=7),IFERROR(VLOOKUP(入力項目!$S$14,子育て関連マスタ!$I$16:$M$17,2,FALSE),0),
  AND(U183=13),IFERROR(VLOOKUP(入力項目!$S$15,子育て関連マスタ!$I$21:$M$22,2,FALSE),0),
  AND(U183=16),IFERROR(VLOOKUP(入力項目!$S$16,子育て関連マスタ!$I$26:$M$28,2,FALSE),0),
  AND(U183=19,入力項目!$S$16&lt;&gt;"高専"),IFERROR(VLOOKUP(入力項目!$S$17,子育て関連マスタ!$I$32:$M$37,2,FALSE),0),
  AND(U183=21,入力項目!$S$16="高専"),IFERROR(VLOOKUP(入力項目!$S$17,子育て関連マスタ!$I$32:$M$37,2,FALSE),0),
  U183&gt;=22,0
  ),0),0
) +
IF(AND(U183&gt;=1,U183&lt;=15),IF($D183=入力項目!$S$8,入力項目!$S$3,0),0) +
IF(AND(U183&gt;=1,U183&lt;=15),IF($D183=5,入力項目!$S$4,0),0) +
IF(AND(U183&gt;=1,U183&lt;=15),IF($D183=12,入力項目!$S$5,0),0) +
IF(AND(入力項目!$S$7=$A183,入力項目!$S$8=$D183),子育て関連マスタ!$C$14,0) +
IFERROR(IF(AND(YEAR(EDATE(DATE(入力項目!$S$7,入力項目!$S$8,1),1))=$A183,MONTH(EDATE(DATE(入力項目!$S$7,入力項目!$S$8,1),1))=$D183),子育て関連マスタ!$C$15,0),0) +
IF(AND(OR(U183=3,U183=5,U183=7),$D183=11),子育て関連マスタ!$C$17,0) +
IF(AND(U183=20,$D183=1),子育て関連マスタ!$C$18,0) +
IF(AND(U183=20,$D183=1),
IFERROR(_xlfn.IFS(
入力項目!$S$10="男",子育て関連マスタ!$C$18,
入力項目!$S$10="女",子育て関連マスタ!$C$19
),0),0
) +
IF(AND(U183&gt;=入力項目!$S$18,U183&lt;=入力項目!$S$19),入力項目!$S$20,0) +
IF(AND(U183&gt;=入力項目!$S$21,U183&lt;=入力項目!$S$22),入力項目!$S$23,0) +
IF(AND(U183&gt;=入力項目!$S$24,U183&lt;=入力項目!$S$25),入力項目!$S$26,0)
)</f>
        <v>0</v>
      </c>
      <c r="AJ183" s="10">
        <f ca="1">-VLOOKUP($D183,月別収支!$A$2:$H$13,7,FALSE)</f>
        <v>-20000</v>
      </c>
    </row>
    <row r="184" spans="1:36" x14ac:dyDescent="0.4">
      <c r="A184">
        <f t="shared" ca="1" si="54"/>
        <v>2039</v>
      </c>
      <c r="B184">
        <f t="shared" ca="1" si="44"/>
        <v>2039</v>
      </c>
      <c r="C184">
        <f t="shared" ca="1" si="45"/>
        <v>15</v>
      </c>
      <c r="D184">
        <f t="shared" ca="1" si="55"/>
        <v>10</v>
      </c>
      <c r="E184" t="str">
        <f t="shared" ca="1" si="39"/>
        <v>2039年10月</v>
      </c>
      <c r="F184">
        <f ca="1">IF(OR(入力項目!$N$5&lt;$A184,AND(入力項目!$N$5=$A184,入力項目!$N$6&lt;$D184)),IF(F183=0,1,IF(G184=12,F183+1,F183)),0)</f>
        <v>15</v>
      </c>
      <c r="G184">
        <f ca="1">IF(OR(入力項目!$N$5&lt;$A184,AND(入力項目!$N$5=$A184,入力項目!$N$6&lt;$D184)),IF(G183=12,1,G183+1),0)</f>
        <v>12</v>
      </c>
      <c r="H184" t="str">
        <f t="shared" ca="1" si="40"/>
        <v>15_12</v>
      </c>
      <c r="I184">
        <f ca="1">IF(
  IFERROR(AND($C184&gt;0,MOD($C184,入力項目!$N$22)=0,$D184=入力項目!$N$23), FALSE),
  1,
  IF(
    AND(I183&gt;0,J183=12),
    IF(I183=入力項目!$N$28, 0, I183+1),
    I183
  )
)</f>
        <v>1</v>
      </c>
      <c r="J184">
        <f ca="1">IF($D184=入力項目!$N$23,1,IFERROR(J183+1,1))</f>
        <v>5</v>
      </c>
      <c r="K184" t="str">
        <f t="shared" ca="1" si="41"/>
        <v>1_5</v>
      </c>
      <c r="L184">
        <f ca="1">L183+IF(入力項目!$D$4=$D184,1,0)</f>
        <v>44</v>
      </c>
      <c r="M184" t="str">
        <f t="shared" ca="1" si="42"/>
        <v>44歳</v>
      </c>
      <c r="N184">
        <f t="shared" ca="1" si="46"/>
        <v>44</v>
      </c>
      <c r="O184" t="str">
        <f t="shared" ca="1" si="43"/>
        <v>44歳</v>
      </c>
      <c r="P184">
        <f t="shared" ca="1" si="47"/>
        <v>19</v>
      </c>
      <c r="Q184">
        <f t="shared" ca="1" si="48"/>
        <v>17</v>
      </c>
      <c r="R184">
        <f t="shared" ca="1" si="49"/>
        <v>2040</v>
      </c>
      <c r="S184">
        <f t="shared" ca="1" si="50"/>
        <v>2040</v>
      </c>
      <c r="T184">
        <f t="shared" ca="1" si="51"/>
        <v>2040</v>
      </c>
      <c r="U184">
        <f t="shared" ca="1" si="52"/>
        <v>2040</v>
      </c>
      <c r="V184" s="10">
        <f t="shared" ca="1" si="53"/>
        <v>18268725</v>
      </c>
      <c r="W184" s="10">
        <f ca="1">IF($L184&lt;その他マスタ!$B$1,VLOOKUP($D184,月別収支!$A$2:$H$13,2,FALSE),その他マスタ!$B$3)+IF(AND($L184=その他マスタ!$B$1,入力項目!$I$9="あり",$D184=入力項目!$D$4),その他マスタ!$B$2,0)</f>
        <v>300000</v>
      </c>
      <c r="X184" s="10">
        <f ca="1">-IF(入力項目!$K$5=TRUE,
IF($F184+$G184&lt;3,VLOOKUP($D184,月別収支!$A$2:$H$13,8,FALSE),0)+IFERROR(VLOOKUP($H184,住宅ローン計算!C:P,13,FALSE),0)+IF($F184&gt;1,IF(OR($G184=3,$G184=6,$G184=9,$G184=12),ROUNDUP(入力項目!$N$18/4,0),0),0),
VLOOKUP($D184,月別収支!$A$2:$H$13,8,FALSE))</f>
        <v>-91090</v>
      </c>
      <c r="Y184" s="10">
        <f ca="1">-VLOOKUP($D184,月別収支!$A$2:$H$13,3,FALSE)</f>
        <v>-75000</v>
      </c>
      <c r="Z184" s="10">
        <f ca="1">-VLOOKUP($D184,月別収支!$A$2:$H$13,4,FALSE)</f>
        <v>-27000</v>
      </c>
      <c r="AA184" s="10">
        <f ca="1">-VLOOKUP($D184,月別収支!$A$2:$H$13,6,FALSE)</f>
        <v>-10000</v>
      </c>
      <c r="AB184" s="10">
        <f ca="1">-(
VLOOKUP($D184,月別収支!$A$2:$H$13,5,FALSE)+IF(AND(入力項目!$I$27&lt;=$A184,ISEVEN($A184-入力項目!$I$27),入力項目!$I$28=$D184),入力項目!$I$26,0)
+IF(入力項目!$K$26=TRUE,
IFERROR(VLOOKUP($K184,マイカーローン計算!C:P,13,FALSE),0),
IFERROR(
  IF(AND($C184&gt;0,MOD($C184,入力項目!$N$22)=0,$D184=入力項目!$N$23),入力項目!$N$24,0),
 0
)
)
)</f>
        <v>-20000</v>
      </c>
      <c r="AC184" s="10">
        <f ca="1">-IF($A184&lt;入力項目!$N$33,入力項目!$N$35,IF(AND($A184=入力項目!$N$33,$D184&lt;=入力項目!$N$34),入力項目!$N$35,0))</f>
        <v>0</v>
      </c>
      <c r="AD184">
        <f ca="1">-(
_xlfn.IFS(
P184&lt;=入力項目!$S$11,0,
AND(P184&gt;=入力項目!$S$11+1,P184&lt;=3),IFERROR(VLOOKUP(入力項目!$S$12,子育て関連マスタ!$I$4:$M$5,4,FALSE),0),
AND(P184&gt;=4,P184&lt;=6),IFERROR(VLOOKUP(入力項目!$S$13,子育て関連マスタ!$I$9:$M$12,4,FALSE),0),
AND(P184&gt;=7,P184&lt;=12),IFERROR(VLOOKUP(入力項目!$S$14,子育て関連マスタ!$I$16:$M$17,4,FALSE),0),
AND(P184&gt;=13,P184&lt;=15),IFERROR(VLOOKUP(入力項目!$S$15,子育て関連マスタ!$I$21:$M$22,4,FALSE),0),
AND(P184&gt;=16,P184&lt;=18),IFERROR(VLOOKUP(入力項目!$S$16,子育て関連マスタ!$I$26:$M$28,4,FALSE),0),
AND(P184&gt;=19,P184&lt;=20,入力項目!$S$16="高専"),IFERROR(VLOOKUP(入力項目!$S$16,子育て関連マスタ!$I$26:$M$28,4,FALSE),0),
AND(P184&gt;=19,P184&lt;=20,入力項目!$S$16&lt;&gt;"高専"),IFERROR(VLOOKUP(入力項目!$S$17,子育て関連マスタ!$I$32:$M$37,4,FALSE),0),
AND(P184&gt;=21,P184&lt;=22,入力項目!$S$16="高専"),IFERROR(VLOOKUP(入力項目!$S$17,子育て関連マスタ!$I$32:$M$34,4,FALSE),0),
AND(P184&gt;=21,P184&lt;=22,入力項目!$S$16&lt;&gt;"高専"),IFERROR(VLOOKUP(入力項目!$S$17,子育て関連マスタ!$I$32:$M$34,4,FALSE),0),
P184&gt;=23,0
) +
IF($D184=4,
  IFERROR(_xlfn.IFS(
  P184&lt;=入力項目!$S$11,0,
  AND(P184=入力項目!$S$11),IFERROR(VLOOKUP(入力項目!$S$12,子育て関連マスタ!$I$4:$M$5,2,FALSE),0),
  AND(P184=4),IFERROR(VLOOKUP(入力項目!$S$13,子育て関連マスタ!$I$9:$M$12,2,FALSE),0),
  AND(P184=7),IFERROR(VLOOKUP(入力項目!$S$14,子育て関連マスタ!$I$16:$M$17,2,FALSE),0),
  AND(P184=13),IFERROR(VLOOKUP(入力項目!$S$15,子育て関連マスタ!$I$21:$M$22,2,FALSE),0),
  AND(P184=16),IFERROR(VLOOKUP(入力項目!$S$16,子育て関連マスタ!$I$26:$M$28,2,FALSE),0),
  AND(P184=19,入力項目!$S$16&lt;&gt;"高専"),IFERROR(VLOOKUP(入力項目!$S$17,子育て関連マスタ!$I$32:$M$37,2,FALSE),0),
  AND(P184=21,入力項目!$S$16="高専"),IFERROR(VLOOKUP(入力項目!$S$17,子育て関連マスタ!$I$32:$M$37,2,FALSE),0),
  P184&gt;=22,0
  ),0),0
) +
IF(AND(P184&gt;=1,P184&lt;=15),IF($D184=入力項目!$S$8,入力項目!$S$3,0),0) +
IF(AND(P184&gt;=1,P184&lt;=15),IF($D184=5,入力項目!$S$4,0),0) +
IF(AND(P184&gt;=1,P184&lt;=15),IF($D184=12,入力項目!$S$5,0),0) +
IF(AND(入力項目!$S$7=$A184,入力項目!$S$8=$D184),子育て関連マスタ!$C$14,0) +
IFERROR(IF(AND(YEAR(EDATE(DATE(入力項目!$S$7,入力項目!$S$8,1),1))=$A184,MONTH(EDATE(DATE(入力項目!$S$7,入力項目!$S$8,1),1))=$D184),子育て関連マスタ!$C$15,0),0) +
IF(AND(OR(P184=3,P184=5,P184=7),$D184=11),子育て関連マスタ!$C$17,0) +
IF(AND(P184=20,$D184=1),子育て関連マスタ!$C$18,0) +
IF(AND(P184=20,$D184=1),
IFERROR(_xlfn.IFS(
入力項目!$S$10="男",子育て関連マスタ!$C$18,
入力項目!$S$10="女",子育て関連マスタ!$C$19
),0),0
) +
IF(AND(P184&gt;=入力項目!$S$18,P184&lt;=入力項目!$S$19),入力項目!$S$20,0) +
IF(AND(P184&gt;=入力項目!$S$21,P184&lt;=入力項目!$S$22),入力項目!$S$23,0) +
IF(AND(P184&gt;=入力項目!$S$24,P184&lt;=入力項目!$S$25),入力項目!$S$26,0)
)</f>
        <v>0</v>
      </c>
      <c r="AE184">
        <f ca="1">-(
_xlfn.IFS(
Q184&lt;=入力項目!$S$11,0,
AND(Q184&gt;=入力項目!$S$11+1,Q184&lt;=3),IFERROR(VLOOKUP(入力項目!$S$12,子育て関連マスタ!$I$4:$M$5,4,FALSE),0),
AND(Q184&gt;=4,Q184&lt;=6),IFERROR(VLOOKUP(入力項目!$S$13,子育て関連マスタ!$I$9:$M$12,4,FALSE),0),
AND(Q184&gt;=7,Q184&lt;=12),IFERROR(VLOOKUP(入力項目!$S$14,子育て関連マスタ!$I$16:$M$17,4,FALSE),0),
AND(Q184&gt;=13,Q184&lt;=15),IFERROR(VLOOKUP(入力項目!$S$15,子育て関連マスタ!$I$21:$M$22,4,FALSE),0),
AND(Q184&gt;=16,Q184&lt;=18),IFERROR(VLOOKUP(入力項目!$S$16,子育て関連マスタ!$I$26:$M$28,4,FALSE),0),
AND(Q184&gt;=19,Q184&lt;=20,入力項目!$S$16="高専"),IFERROR(VLOOKUP(入力項目!$S$16,子育て関連マスタ!$I$26:$M$28,4,FALSE),0),
AND(Q184&gt;=19,Q184&lt;=20,入力項目!$S$16&lt;&gt;"高専"),IFERROR(VLOOKUP(入力項目!$S$17,子育て関連マスタ!$I$32:$M$37,4,FALSE),0),
AND(Q184&gt;=21,Q184&lt;=22,入力項目!$S$16="高専"),IFERROR(VLOOKUP(入力項目!$S$17,子育て関連マスタ!$I$32:$M$34,4,FALSE),0),
AND(Q184&gt;=21,Q184&lt;=22,入力項目!$S$16&lt;&gt;"高専"),IFERROR(VLOOKUP(入力項目!$S$17,子育て関連マスタ!$I$32:$M$34,4,FALSE),0),
Q184&gt;=23,0
) +
IF($D184=4,
  IFERROR(_xlfn.IFS(
  Q184&lt;=入力項目!$S$11,0,
  AND(Q184=入力項目!$S$11),IFERROR(VLOOKUP(入力項目!$S$12,子育て関連マスタ!$I$4:$M$5,2,FALSE),0),
  AND(Q184=4),IFERROR(VLOOKUP(入力項目!$S$13,子育て関連マスタ!$I$9:$M$12,2,FALSE),0),
  AND(Q184=7),IFERROR(VLOOKUP(入力項目!$S$14,子育て関連マスタ!$I$16:$M$17,2,FALSE),0),
  AND(Q184=13),IFERROR(VLOOKUP(入力項目!$S$15,子育て関連マスタ!$I$21:$M$22,2,FALSE),0),
  AND(Q184=16),IFERROR(VLOOKUP(入力項目!$S$16,子育て関連マスタ!$I$26:$M$28,2,FALSE),0),
  AND(Q184=19,入力項目!$S$16&lt;&gt;"高専"),IFERROR(VLOOKUP(入力項目!$S$17,子育て関連マスタ!$I$32:$M$37,2,FALSE),0),
  AND(Q184=21,入力項目!$S$16="高専"),IFERROR(VLOOKUP(入力項目!$S$17,子育て関連マスタ!$I$32:$M$37,2,FALSE),0),
  Q184&gt;=22,0
  ),0),0
) +
IF(AND(Q184&gt;=1,Q184&lt;=15),IF($D184=入力項目!$S$8,入力項目!$S$3,0),0) +
IF(AND(Q184&gt;=1,Q184&lt;=15),IF($D184=5,入力項目!$S$4,0),0) +
IF(AND(Q184&gt;=1,Q184&lt;=15),IF($D184=12,入力項目!$S$5,0),0) +
IF(AND(入力項目!$S$7=$A184,入力項目!$S$8=$D184),子育て関連マスタ!$C$14,0) +
IFERROR(IF(AND(YEAR(EDATE(DATE(入力項目!$S$7,入力項目!$S$8,1),1))=$A184,MONTH(EDATE(DATE(入力項目!$S$7,入力項目!$S$8,1),1))=$D184),子育て関連マスタ!$C$15,0),0) +
IF(AND(OR(Q184=3,Q184=5,Q184=7),$D184=11),子育て関連マスタ!$C$17,0) +
IF(AND(Q184=20,$D184=1),子育て関連マスタ!$C$18,0) +
IF(AND(Q184=20,$D184=1),
IFERROR(_xlfn.IFS(
入力項目!$S$10="男",子育て関連マスタ!$C$18,
入力項目!$S$10="女",子育て関連マスタ!$C$19
),0),0
) +
IF(AND(Q184&gt;=入力項目!$S$18,Q184&lt;=入力項目!$S$19),入力項目!$S$20,0) +
IF(AND(Q184&gt;=入力項目!$S$21,Q184&lt;=入力項目!$S$22),入力項目!$S$23,0) +
IF(AND(Q184&gt;=入力項目!$S$24,Q184&lt;=入力項目!$S$25),入力項目!$S$26,0)
)</f>
        <v>-45000</v>
      </c>
      <c r="AF184">
        <f ca="1">-(
_xlfn.IFS(
R184&lt;=入力項目!$S$11,0,
AND(R184&gt;=入力項目!$S$11+1,R184&lt;=3),IFERROR(VLOOKUP(入力項目!$S$12,子育て関連マスタ!$I$4:$M$5,4,FALSE),0),
AND(R184&gt;=4,R184&lt;=6),IFERROR(VLOOKUP(入力項目!$S$13,子育て関連マスタ!$I$9:$M$12,4,FALSE),0),
AND(R184&gt;=7,R184&lt;=12),IFERROR(VLOOKUP(入力項目!$S$14,子育て関連マスタ!$I$16:$M$17,4,FALSE),0),
AND(R184&gt;=13,R184&lt;=15),IFERROR(VLOOKUP(入力項目!$S$15,子育て関連マスタ!$I$21:$M$22,4,FALSE),0),
AND(R184&gt;=16,R184&lt;=18),IFERROR(VLOOKUP(入力項目!$S$16,子育て関連マスタ!$I$26:$M$28,4,FALSE),0),
AND(R184&gt;=19,R184&lt;=20,入力項目!$S$16="高専"),IFERROR(VLOOKUP(入力項目!$S$16,子育て関連マスタ!$I$26:$M$28,4,FALSE),0),
AND(R184&gt;=19,R184&lt;=20,入力項目!$S$16&lt;&gt;"高専"),IFERROR(VLOOKUP(入力項目!$S$17,子育て関連マスタ!$I$32:$M$37,4,FALSE),0),
AND(R184&gt;=21,R184&lt;=22,入力項目!$S$16="高専"),IFERROR(VLOOKUP(入力項目!$S$17,子育て関連マスタ!$I$32:$M$34,4,FALSE),0),
AND(R184&gt;=21,R184&lt;=22,入力項目!$S$16&lt;&gt;"高専"),IFERROR(VLOOKUP(入力項目!$S$17,子育て関連マスタ!$I$32:$M$34,4,FALSE),0),
R184&gt;=23,0
) +
IF($D184=4,
  IFERROR(_xlfn.IFS(
  R184&lt;=入力項目!$S$11,0,
  AND(R184=入力項目!$S$11),IFERROR(VLOOKUP(入力項目!$S$12,子育て関連マスタ!$I$4:$M$5,2,FALSE),0),
  AND(R184=4),IFERROR(VLOOKUP(入力項目!$S$13,子育て関連マスタ!$I$9:$M$12,2,FALSE),0),
  AND(R184=7),IFERROR(VLOOKUP(入力項目!$S$14,子育て関連マスタ!$I$16:$M$17,2,FALSE),0),
  AND(R184=13),IFERROR(VLOOKUP(入力項目!$S$15,子育て関連マスタ!$I$21:$M$22,2,FALSE),0),
  AND(R184=16),IFERROR(VLOOKUP(入力項目!$S$16,子育て関連マスタ!$I$26:$M$28,2,FALSE),0),
  AND(R184=19,入力項目!$S$16&lt;&gt;"高専"),IFERROR(VLOOKUP(入力項目!$S$17,子育て関連マスタ!$I$32:$M$37,2,FALSE),0),
  AND(R184=21,入力項目!$S$16="高専"),IFERROR(VLOOKUP(入力項目!$S$17,子育て関連マスタ!$I$32:$M$37,2,FALSE),0),
  R184&gt;=22,0
  ),0),0
) +
IF(AND(R184&gt;=1,R184&lt;=15),IF($D184=入力項目!$S$8,入力項目!$S$3,0),0) +
IF(AND(R184&gt;=1,R184&lt;=15),IF($D184=5,入力項目!$S$4,0),0) +
IF(AND(R184&gt;=1,R184&lt;=15),IF($D184=12,入力項目!$S$5,0),0) +
IF(AND(入力項目!$S$7=$A184,入力項目!$S$8=$D184),子育て関連マスタ!$C$14,0) +
IFERROR(IF(AND(YEAR(EDATE(DATE(入力項目!$S$7,入力項目!$S$8,1),1))=$A184,MONTH(EDATE(DATE(入力項目!$S$7,入力項目!$S$8,1),1))=$D184),子育て関連マスタ!$C$15,0),0) +
IF(AND(OR(R184=3,R184=5,R184=7),$D184=11),子育て関連マスタ!$C$17,0) +
IF(AND(R184=20,$D184=1),子育て関連マスタ!$C$18,0) +
IF(AND(R184=20,$D184=1),
IFERROR(_xlfn.IFS(
入力項目!$S$10="男",子育て関連マスタ!$C$18,
入力項目!$S$10="女",子育て関連マスタ!$C$19
),0),0
) +
IF(AND(R184&gt;=入力項目!$S$18,R184&lt;=入力項目!$S$19),入力項目!$S$20,0) +
IF(AND(R184&gt;=入力項目!$S$21,R184&lt;=入力項目!$S$22),入力項目!$S$23,0) +
IF(AND(R184&gt;=入力項目!$S$24,R184&lt;=入力項目!$S$25),入力項目!$S$26,0)
)</f>
        <v>0</v>
      </c>
      <c r="AG184">
        <f ca="1">-(
_xlfn.IFS(
S184&lt;=入力項目!$S$11,0,
AND(S184&gt;=入力項目!$S$11+1,S184&lt;=3),IFERROR(VLOOKUP(入力項目!$S$12,子育て関連マスタ!$I$4:$M$5,4,FALSE),0),
AND(S184&gt;=4,S184&lt;=6),IFERROR(VLOOKUP(入力項目!$S$13,子育て関連マスタ!$I$9:$M$12,4,FALSE),0),
AND(S184&gt;=7,S184&lt;=12),IFERROR(VLOOKUP(入力項目!$S$14,子育て関連マスタ!$I$16:$M$17,4,FALSE),0),
AND(S184&gt;=13,S184&lt;=15),IFERROR(VLOOKUP(入力項目!$S$15,子育て関連マスタ!$I$21:$M$22,4,FALSE),0),
AND(S184&gt;=16,S184&lt;=18),IFERROR(VLOOKUP(入力項目!$S$16,子育て関連マスタ!$I$26:$M$28,4,FALSE),0),
AND(S184&gt;=19,S184&lt;=20,入力項目!$S$16="高専"),IFERROR(VLOOKUP(入力項目!$S$16,子育て関連マスタ!$I$26:$M$28,4,FALSE),0),
AND(S184&gt;=19,S184&lt;=20,入力項目!$S$16&lt;&gt;"高専"),IFERROR(VLOOKUP(入力項目!$S$17,子育て関連マスタ!$I$32:$M$37,4,FALSE),0),
AND(S184&gt;=21,S184&lt;=22,入力項目!$S$16="高専"),IFERROR(VLOOKUP(入力項目!$S$17,子育て関連マスタ!$I$32:$M$34,4,FALSE),0),
AND(S184&gt;=21,S184&lt;=22,入力項目!$S$16&lt;&gt;"高専"),IFERROR(VLOOKUP(入力項目!$S$17,子育て関連マスタ!$I$32:$M$34,4,FALSE),0),
S184&gt;=23,0
) +
IF($D184=4,
  IFERROR(_xlfn.IFS(
  S184&lt;=入力項目!$S$11,0,
  AND(S184=入力項目!$S$11),IFERROR(VLOOKUP(入力項目!$S$12,子育て関連マスタ!$I$4:$M$5,2,FALSE),0),
  AND(S184=4),IFERROR(VLOOKUP(入力項目!$S$13,子育て関連マスタ!$I$9:$M$12,2,FALSE),0),
  AND(S184=7),IFERROR(VLOOKUP(入力項目!$S$14,子育て関連マスタ!$I$16:$M$17,2,FALSE),0),
  AND(S184=13),IFERROR(VLOOKUP(入力項目!$S$15,子育て関連マスタ!$I$21:$M$22,2,FALSE),0),
  AND(S184=16),IFERROR(VLOOKUP(入力項目!$S$16,子育て関連マスタ!$I$26:$M$28,2,FALSE),0),
  AND(S184=19,入力項目!$S$16&lt;&gt;"高専"),IFERROR(VLOOKUP(入力項目!$S$17,子育て関連マスタ!$I$32:$M$37,2,FALSE),0),
  AND(S184=21,入力項目!$S$16="高専"),IFERROR(VLOOKUP(入力項目!$S$17,子育て関連マスタ!$I$32:$M$37,2,FALSE),0),
  S184&gt;=22,0
  ),0),0
) +
IF(AND(S184&gt;=1,S184&lt;=15),IF($D184=入力項目!$S$8,入力項目!$S$3,0),0) +
IF(AND(S184&gt;=1,S184&lt;=15),IF($D184=5,入力項目!$S$4,0),0) +
IF(AND(S184&gt;=1,S184&lt;=15),IF($D184=12,入力項目!$S$5,0),0) +
IF(AND(入力項目!$S$7=$A184,入力項目!$S$8=$D184),子育て関連マスタ!$C$14,0) +
IFERROR(IF(AND(YEAR(EDATE(DATE(入力項目!$S$7,入力項目!$S$8,1),1))=$A184,MONTH(EDATE(DATE(入力項目!$S$7,入力項目!$S$8,1),1))=$D184),子育て関連マスタ!$C$15,0),0) +
IF(AND(OR(S184=3,S184=5,S184=7),$D184=11),子育て関連マスタ!$C$17,0) +
IF(AND(S184=20,$D184=1),子育て関連マスタ!$C$18,0) +
IF(AND(S184=20,$D184=1),
IFERROR(_xlfn.IFS(
入力項目!$S$10="男",子育て関連マスタ!$C$18,
入力項目!$S$10="女",子育て関連マスタ!$C$19
),0),0
) +
IF(AND(S184&gt;=入力項目!$S$18,S184&lt;=入力項目!$S$19),入力項目!$S$20,0) +
IF(AND(S184&gt;=入力項目!$S$21,S184&lt;=入力項目!$S$22),入力項目!$S$23,0) +
IF(AND(S184&gt;=入力項目!$S$24,S184&lt;=入力項目!$S$25),入力項目!$S$26,0)
)</f>
        <v>0</v>
      </c>
      <c r="AH184">
        <f ca="1">-(
_xlfn.IFS(
T184&lt;=入力項目!$S$11,0,
AND(T184&gt;=入力項目!$S$11+1,T184&lt;=3),IFERROR(VLOOKUP(入力項目!$S$12,子育て関連マスタ!$I$4:$M$5,4,FALSE),0),
AND(T184&gt;=4,T184&lt;=6),IFERROR(VLOOKUP(入力項目!$S$13,子育て関連マスタ!$I$9:$M$12,4,FALSE),0),
AND(T184&gt;=7,T184&lt;=12),IFERROR(VLOOKUP(入力項目!$S$14,子育て関連マスタ!$I$16:$M$17,4,FALSE),0),
AND(T184&gt;=13,T184&lt;=15),IFERROR(VLOOKUP(入力項目!$S$15,子育て関連マスタ!$I$21:$M$22,4,FALSE),0),
AND(T184&gt;=16,T184&lt;=18),IFERROR(VLOOKUP(入力項目!$S$16,子育て関連マスタ!$I$26:$M$28,4,FALSE),0),
AND(T184&gt;=19,T184&lt;=20,入力項目!$S$16="高専"),IFERROR(VLOOKUP(入力項目!$S$16,子育て関連マスタ!$I$26:$M$28,4,FALSE),0),
AND(T184&gt;=19,T184&lt;=20,入力項目!$S$16&lt;&gt;"高専"),IFERROR(VLOOKUP(入力項目!$S$17,子育て関連マスタ!$I$32:$M$37,4,FALSE),0),
AND(T184&gt;=21,T184&lt;=22,入力項目!$S$16="高専"),IFERROR(VLOOKUP(入力項目!$S$17,子育て関連マスタ!$I$32:$M$34,4,FALSE),0),
AND(T184&gt;=21,T184&lt;=22,入力項目!$S$16&lt;&gt;"高専"),IFERROR(VLOOKUP(入力項目!$S$17,子育て関連マスタ!$I$32:$M$34,4,FALSE),0),
T184&gt;=23,0
) +
IF($D184=4,
  IFERROR(_xlfn.IFS(
  T184&lt;=入力項目!$S$11,0,
  AND(T184=入力項目!$S$11),IFERROR(VLOOKUP(入力項目!$S$12,子育て関連マスタ!$I$4:$M$5,2,FALSE),0),
  AND(T184=4),IFERROR(VLOOKUP(入力項目!$S$13,子育て関連マスタ!$I$9:$M$12,2,FALSE),0),
  AND(T184=7),IFERROR(VLOOKUP(入力項目!$S$14,子育て関連マスタ!$I$16:$M$17,2,FALSE),0),
  AND(T184=13),IFERROR(VLOOKUP(入力項目!$S$15,子育て関連マスタ!$I$21:$M$22,2,FALSE),0),
  AND(T184=16),IFERROR(VLOOKUP(入力項目!$S$16,子育て関連マスタ!$I$26:$M$28,2,FALSE),0),
  AND(T184=19,入力項目!$S$16&lt;&gt;"高専"),IFERROR(VLOOKUP(入力項目!$S$17,子育て関連マスタ!$I$32:$M$37,2,FALSE),0),
  AND(T184=21,入力項目!$S$16="高専"),IFERROR(VLOOKUP(入力項目!$S$17,子育て関連マスタ!$I$32:$M$37,2,FALSE),0),
  T184&gt;=22,0
  ),0),0
) +
IF(AND(T184&gt;=1,T184&lt;=15),IF($D184=入力項目!$S$8,入力項目!$S$3,0),0) +
IF(AND(T184&gt;=1,T184&lt;=15),IF($D184=5,入力項目!$S$4,0),0) +
IF(AND(T184&gt;=1,T184&lt;=15),IF($D184=12,入力項目!$S$5,0),0) +
IF(AND(入力項目!$S$7=$A184,入力項目!$S$8=$D184),子育て関連マスタ!$C$14,0) +
IFERROR(IF(AND(YEAR(EDATE(DATE(入力項目!$S$7,入力項目!$S$8,1),1))=$A184,MONTH(EDATE(DATE(入力項目!$S$7,入力項目!$S$8,1),1))=$D184),子育て関連マスタ!$C$15,0),0) +
IF(AND(OR(T184=3,T184=5,T184=7),$D184=11),子育て関連マスタ!$C$17,0) +
IF(AND(T184=20,$D184=1),子育て関連マスタ!$C$18,0) +
IF(AND(T184=20,$D184=1),
IFERROR(_xlfn.IFS(
入力項目!$S$10="男",子育て関連マスタ!$C$18,
入力項目!$S$10="女",子育て関連マスタ!$C$19
),0),0
) +
IF(AND(T184&gt;=入力項目!$S$18,T184&lt;=入力項目!$S$19),入力項目!$S$20,0) +
IF(AND(T184&gt;=入力項目!$S$21,T184&lt;=入力項目!$S$22),入力項目!$S$23,0) +
IF(AND(T184&gt;=入力項目!$S$24,T184&lt;=入力項目!$S$25),入力項目!$S$26,0)
)</f>
        <v>0</v>
      </c>
      <c r="AI184">
        <f ca="1">-(
_xlfn.IFS(
U184&lt;=入力項目!$S$11,0,
AND(U184&gt;=入力項目!$S$11+1,U184&lt;=3),IFERROR(VLOOKUP(入力項目!$S$12,子育て関連マスタ!$I$4:$M$5,4,FALSE),0),
AND(U184&gt;=4,U184&lt;=6),IFERROR(VLOOKUP(入力項目!$S$13,子育て関連マスタ!$I$9:$M$12,4,FALSE),0),
AND(U184&gt;=7,U184&lt;=12),IFERROR(VLOOKUP(入力項目!$S$14,子育て関連マスタ!$I$16:$M$17,4,FALSE),0),
AND(U184&gt;=13,U184&lt;=15),IFERROR(VLOOKUP(入力項目!$S$15,子育て関連マスタ!$I$21:$M$22,4,FALSE),0),
AND(U184&gt;=16,U184&lt;=18),IFERROR(VLOOKUP(入力項目!$S$16,子育て関連マスタ!$I$26:$M$28,4,FALSE),0),
AND(U184&gt;=19,U184&lt;=20,入力項目!$S$16="高専"),IFERROR(VLOOKUP(入力項目!$S$16,子育て関連マスタ!$I$26:$M$28,4,FALSE),0),
AND(U184&gt;=19,U184&lt;=20,入力項目!$S$16&lt;&gt;"高専"),IFERROR(VLOOKUP(入力項目!$S$17,子育て関連マスタ!$I$32:$M$37,4,FALSE),0),
AND(U184&gt;=21,U184&lt;=22,入力項目!$S$16="高専"),IFERROR(VLOOKUP(入力項目!$S$17,子育て関連マスタ!$I$32:$M$34,4,FALSE),0),
AND(U184&gt;=21,U184&lt;=22,入力項目!$S$16&lt;&gt;"高専"),IFERROR(VLOOKUP(入力項目!$S$17,子育て関連マスタ!$I$32:$M$34,4,FALSE),0),
U184&gt;=23,0
) +
IF($D184=4,
  IFERROR(_xlfn.IFS(
  U184&lt;=入力項目!$S$11,0,
  AND(U184=入力項目!$S$11),IFERROR(VLOOKUP(入力項目!$S$12,子育て関連マスタ!$I$4:$M$5,2,FALSE),0),
  AND(U184=4),IFERROR(VLOOKUP(入力項目!$S$13,子育て関連マスタ!$I$9:$M$12,2,FALSE),0),
  AND(U184=7),IFERROR(VLOOKUP(入力項目!$S$14,子育て関連マスタ!$I$16:$M$17,2,FALSE),0),
  AND(U184=13),IFERROR(VLOOKUP(入力項目!$S$15,子育て関連マスタ!$I$21:$M$22,2,FALSE),0),
  AND(U184=16),IFERROR(VLOOKUP(入力項目!$S$16,子育て関連マスタ!$I$26:$M$28,2,FALSE),0),
  AND(U184=19,入力項目!$S$16&lt;&gt;"高専"),IFERROR(VLOOKUP(入力項目!$S$17,子育て関連マスタ!$I$32:$M$37,2,FALSE),0),
  AND(U184=21,入力項目!$S$16="高専"),IFERROR(VLOOKUP(入力項目!$S$17,子育て関連マスタ!$I$32:$M$37,2,FALSE),0),
  U184&gt;=22,0
  ),0),0
) +
IF(AND(U184&gt;=1,U184&lt;=15),IF($D184=入力項目!$S$8,入力項目!$S$3,0),0) +
IF(AND(U184&gt;=1,U184&lt;=15),IF($D184=5,入力項目!$S$4,0),0) +
IF(AND(U184&gt;=1,U184&lt;=15),IF($D184=12,入力項目!$S$5,0),0) +
IF(AND(入力項目!$S$7=$A184,入力項目!$S$8=$D184),子育て関連マスタ!$C$14,0) +
IFERROR(IF(AND(YEAR(EDATE(DATE(入力項目!$S$7,入力項目!$S$8,1),1))=$A184,MONTH(EDATE(DATE(入力項目!$S$7,入力項目!$S$8,1),1))=$D184),子育て関連マスタ!$C$15,0),0) +
IF(AND(OR(U184=3,U184=5,U184=7),$D184=11),子育て関連マスタ!$C$17,0) +
IF(AND(U184=20,$D184=1),子育て関連マスタ!$C$18,0) +
IF(AND(U184=20,$D184=1),
IFERROR(_xlfn.IFS(
入力項目!$S$10="男",子育て関連マスタ!$C$18,
入力項目!$S$10="女",子育て関連マスタ!$C$19
),0),0
) +
IF(AND(U184&gt;=入力項目!$S$18,U184&lt;=入力項目!$S$19),入力項目!$S$20,0) +
IF(AND(U184&gt;=入力項目!$S$21,U184&lt;=入力項目!$S$22),入力項目!$S$23,0) +
IF(AND(U184&gt;=入力項目!$S$24,U184&lt;=入力項目!$S$25),入力項目!$S$26,0)
)</f>
        <v>0</v>
      </c>
      <c r="AJ184" s="10">
        <f ca="1">-VLOOKUP($D184,月別収支!$A$2:$H$13,7,FALSE)</f>
        <v>-20000</v>
      </c>
    </row>
    <row r="185" spans="1:36" x14ac:dyDescent="0.4">
      <c r="A185">
        <f t="shared" ca="1" si="54"/>
        <v>2039</v>
      </c>
      <c r="B185">
        <f t="shared" ca="1" si="44"/>
        <v>2039</v>
      </c>
      <c r="C185">
        <f t="shared" ca="1" si="45"/>
        <v>15</v>
      </c>
      <c r="D185">
        <f t="shared" ca="1" si="55"/>
        <v>11</v>
      </c>
      <c r="E185" t="str">
        <f t="shared" ca="1" si="39"/>
        <v>2039年11月</v>
      </c>
      <c r="F185">
        <f ca="1">IF(OR(入力項目!$N$5&lt;$A185,AND(入力項目!$N$5=$A185,入力項目!$N$6&lt;$D185)),IF(F184=0,1,IF(G185=12,F184+1,F184)),0)</f>
        <v>15</v>
      </c>
      <c r="G185">
        <f ca="1">IF(OR(入力項目!$N$5&lt;$A185,AND(入力項目!$N$5=$A185,入力項目!$N$6&lt;$D185)),IF(G184=12,1,G184+1),0)</f>
        <v>1</v>
      </c>
      <c r="H185" t="str">
        <f t="shared" ca="1" si="40"/>
        <v>15_1</v>
      </c>
      <c r="I185">
        <f ca="1">IF(
  IFERROR(AND($C185&gt;0,MOD($C185,入力項目!$N$22)=0,$D185=入力項目!$N$23), FALSE),
  1,
  IF(
    AND(I184&gt;0,J184=12),
    IF(I184=入力項目!$N$28, 0, I184+1),
    I184
  )
)</f>
        <v>1</v>
      </c>
      <c r="J185">
        <f ca="1">IF($D185=入力項目!$N$23,1,IFERROR(J184+1,1))</f>
        <v>6</v>
      </c>
      <c r="K185" t="str">
        <f t="shared" ca="1" si="41"/>
        <v>1_6</v>
      </c>
      <c r="L185">
        <f ca="1">L184+IF(入力項目!$D$4=$D185,1,0)</f>
        <v>44</v>
      </c>
      <c r="M185" t="str">
        <f t="shared" ca="1" si="42"/>
        <v>44歳</v>
      </c>
      <c r="N185">
        <f t="shared" ca="1" si="46"/>
        <v>44</v>
      </c>
      <c r="O185" t="str">
        <f t="shared" ca="1" si="43"/>
        <v>44歳</v>
      </c>
      <c r="P185">
        <f t="shared" ca="1" si="47"/>
        <v>19</v>
      </c>
      <c r="Q185">
        <f t="shared" ca="1" si="48"/>
        <v>17</v>
      </c>
      <c r="R185">
        <f t="shared" ca="1" si="49"/>
        <v>2040</v>
      </c>
      <c r="S185">
        <f t="shared" ca="1" si="50"/>
        <v>2040</v>
      </c>
      <c r="T185">
        <f t="shared" ca="1" si="51"/>
        <v>2040</v>
      </c>
      <c r="U185">
        <f t="shared" ca="1" si="52"/>
        <v>2040</v>
      </c>
      <c r="V185" s="10">
        <f t="shared" ca="1" si="53"/>
        <v>18268135</v>
      </c>
      <c r="W185" s="10">
        <f ca="1">IF($L185&lt;その他マスタ!$B$1,VLOOKUP($D185,月別収支!$A$2:$H$13,2,FALSE),その他マスタ!$B$3)+IF(AND($L185=その他マスタ!$B$1,入力項目!$I$9="あり",$D185=入力項目!$D$4),その他マスタ!$B$2,0)</f>
        <v>300000</v>
      </c>
      <c r="X185" s="10">
        <f ca="1">-IF(入力項目!$K$5=TRUE,
IF($F185+$G185&lt;3,VLOOKUP($D185,月別収支!$A$2:$H$13,8,FALSE),0)+IFERROR(VLOOKUP($H185,住宅ローン計算!C:P,13,FALSE),0)+IF($F185&gt;1,IF(OR($G185=3,$G185=6,$G185=9,$G185=12),ROUNDUP(入力項目!$N$18/4,0),0),0),
VLOOKUP($D185,月別収支!$A$2:$H$13,8,FALSE))</f>
        <v>-53590</v>
      </c>
      <c r="Y185" s="10">
        <f ca="1">-VLOOKUP($D185,月別収支!$A$2:$H$13,3,FALSE)</f>
        <v>-75000</v>
      </c>
      <c r="Z185" s="10">
        <f ca="1">-VLOOKUP($D185,月別収支!$A$2:$H$13,4,FALSE)</f>
        <v>-27000</v>
      </c>
      <c r="AA185" s="10">
        <f ca="1">-VLOOKUP($D185,月別収支!$A$2:$H$13,6,FALSE)</f>
        <v>-10000</v>
      </c>
      <c r="AB185" s="10">
        <f ca="1">-(
VLOOKUP($D185,月別収支!$A$2:$H$13,5,FALSE)+IF(AND(入力項目!$I$27&lt;=$A185,ISEVEN($A185-入力項目!$I$27),入力項目!$I$28=$D185),入力項目!$I$26,0)
+IF(入力項目!$K$26=TRUE,
IFERROR(VLOOKUP($K185,マイカーローン計算!C:P,13,FALSE),0),
IFERROR(
  IF(AND($C185&gt;0,MOD($C185,入力項目!$N$22)=0,$D185=入力項目!$N$23),入力項目!$N$24,0),
 0
)
)
)</f>
        <v>-70000</v>
      </c>
      <c r="AC185" s="10">
        <f ca="1">-IF($A185&lt;入力項目!$N$33,入力項目!$N$35,IF(AND($A185=入力項目!$N$33,$D185&lt;=入力項目!$N$34),入力項目!$N$35,0))</f>
        <v>0</v>
      </c>
      <c r="AD185">
        <f ca="1">-(
_xlfn.IFS(
P185&lt;=入力項目!$S$11,0,
AND(P185&gt;=入力項目!$S$11+1,P185&lt;=3),IFERROR(VLOOKUP(入力項目!$S$12,子育て関連マスタ!$I$4:$M$5,4,FALSE),0),
AND(P185&gt;=4,P185&lt;=6),IFERROR(VLOOKUP(入力項目!$S$13,子育て関連マスタ!$I$9:$M$12,4,FALSE),0),
AND(P185&gt;=7,P185&lt;=12),IFERROR(VLOOKUP(入力項目!$S$14,子育て関連マスタ!$I$16:$M$17,4,FALSE),0),
AND(P185&gt;=13,P185&lt;=15),IFERROR(VLOOKUP(入力項目!$S$15,子育て関連マスタ!$I$21:$M$22,4,FALSE),0),
AND(P185&gt;=16,P185&lt;=18),IFERROR(VLOOKUP(入力項目!$S$16,子育て関連マスタ!$I$26:$M$28,4,FALSE),0),
AND(P185&gt;=19,P185&lt;=20,入力項目!$S$16="高専"),IFERROR(VLOOKUP(入力項目!$S$16,子育て関連マスタ!$I$26:$M$28,4,FALSE),0),
AND(P185&gt;=19,P185&lt;=20,入力項目!$S$16&lt;&gt;"高専"),IFERROR(VLOOKUP(入力項目!$S$17,子育て関連マスタ!$I$32:$M$37,4,FALSE),0),
AND(P185&gt;=21,P185&lt;=22,入力項目!$S$16="高専"),IFERROR(VLOOKUP(入力項目!$S$17,子育て関連マスタ!$I$32:$M$34,4,FALSE),0),
AND(P185&gt;=21,P185&lt;=22,入力項目!$S$16&lt;&gt;"高専"),IFERROR(VLOOKUP(入力項目!$S$17,子育て関連マスタ!$I$32:$M$34,4,FALSE),0),
P185&gt;=23,0
) +
IF($D185=4,
  IFERROR(_xlfn.IFS(
  P185&lt;=入力項目!$S$11,0,
  AND(P185=入力項目!$S$11),IFERROR(VLOOKUP(入力項目!$S$12,子育て関連マスタ!$I$4:$M$5,2,FALSE),0),
  AND(P185=4),IFERROR(VLOOKUP(入力項目!$S$13,子育て関連マスタ!$I$9:$M$12,2,FALSE),0),
  AND(P185=7),IFERROR(VLOOKUP(入力項目!$S$14,子育て関連マスタ!$I$16:$M$17,2,FALSE),0),
  AND(P185=13),IFERROR(VLOOKUP(入力項目!$S$15,子育て関連マスタ!$I$21:$M$22,2,FALSE),0),
  AND(P185=16),IFERROR(VLOOKUP(入力項目!$S$16,子育て関連マスタ!$I$26:$M$28,2,FALSE),0),
  AND(P185=19,入力項目!$S$16&lt;&gt;"高専"),IFERROR(VLOOKUP(入力項目!$S$17,子育て関連マスタ!$I$32:$M$37,2,FALSE),0),
  AND(P185=21,入力項目!$S$16="高専"),IFERROR(VLOOKUP(入力項目!$S$17,子育て関連マスタ!$I$32:$M$37,2,FALSE),0),
  P185&gt;=22,0
  ),0),0
) +
IF(AND(P185&gt;=1,P185&lt;=15),IF($D185=入力項目!$S$8,入力項目!$S$3,0),0) +
IF(AND(P185&gt;=1,P185&lt;=15),IF($D185=5,入力項目!$S$4,0),0) +
IF(AND(P185&gt;=1,P185&lt;=15),IF($D185=12,入力項目!$S$5,0),0) +
IF(AND(入力項目!$S$7=$A185,入力項目!$S$8=$D185),子育て関連マスタ!$C$14,0) +
IFERROR(IF(AND(YEAR(EDATE(DATE(入力項目!$S$7,入力項目!$S$8,1),1))=$A185,MONTH(EDATE(DATE(入力項目!$S$7,入力項目!$S$8,1),1))=$D185),子育て関連マスタ!$C$15,0),0) +
IF(AND(OR(P185=3,P185=5,P185=7),$D185=11),子育て関連マスタ!$C$17,0) +
IF(AND(P185=20,$D185=1),子育て関連マスタ!$C$18,0) +
IF(AND(P185=20,$D185=1),
IFERROR(_xlfn.IFS(
入力項目!$S$10="男",子育て関連マスタ!$C$18,
入力項目!$S$10="女",子育て関連マスタ!$C$19
),0),0
) +
IF(AND(P185&gt;=入力項目!$S$18,P185&lt;=入力項目!$S$19),入力項目!$S$20,0) +
IF(AND(P185&gt;=入力項目!$S$21,P185&lt;=入力項目!$S$22),入力項目!$S$23,0) +
IF(AND(P185&gt;=入力項目!$S$24,P185&lt;=入力項目!$S$25),入力項目!$S$26,0)
)</f>
        <v>0</v>
      </c>
      <c r="AE185">
        <f ca="1">-(
_xlfn.IFS(
Q185&lt;=入力項目!$S$11,0,
AND(Q185&gt;=入力項目!$S$11+1,Q185&lt;=3),IFERROR(VLOOKUP(入力項目!$S$12,子育て関連マスタ!$I$4:$M$5,4,FALSE),0),
AND(Q185&gt;=4,Q185&lt;=6),IFERROR(VLOOKUP(入力項目!$S$13,子育て関連マスタ!$I$9:$M$12,4,FALSE),0),
AND(Q185&gt;=7,Q185&lt;=12),IFERROR(VLOOKUP(入力項目!$S$14,子育て関連マスタ!$I$16:$M$17,4,FALSE),0),
AND(Q185&gt;=13,Q185&lt;=15),IFERROR(VLOOKUP(入力項目!$S$15,子育て関連マスタ!$I$21:$M$22,4,FALSE),0),
AND(Q185&gt;=16,Q185&lt;=18),IFERROR(VLOOKUP(入力項目!$S$16,子育て関連マスタ!$I$26:$M$28,4,FALSE),0),
AND(Q185&gt;=19,Q185&lt;=20,入力項目!$S$16="高専"),IFERROR(VLOOKUP(入力項目!$S$16,子育て関連マスタ!$I$26:$M$28,4,FALSE),0),
AND(Q185&gt;=19,Q185&lt;=20,入力項目!$S$16&lt;&gt;"高専"),IFERROR(VLOOKUP(入力項目!$S$17,子育て関連マスタ!$I$32:$M$37,4,FALSE),0),
AND(Q185&gt;=21,Q185&lt;=22,入力項目!$S$16="高専"),IFERROR(VLOOKUP(入力項目!$S$17,子育て関連マスタ!$I$32:$M$34,4,FALSE),0),
AND(Q185&gt;=21,Q185&lt;=22,入力項目!$S$16&lt;&gt;"高専"),IFERROR(VLOOKUP(入力項目!$S$17,子育て関連マスタ!$I$32:$M$34,4,FALSE),0),
Q185&gt;=23,0
) +
IF($D185=4,
  IFERROR(_xlfn.IFS(
  Q185&lt;=入力項目!$S$11,0,
  AND(Q185=入力項目!$S$11),IFERROR(VLOOKUP(入力項目!$S$12,子育て関連マスタ!$I$4:$M$5,2,FALSE),0),
  AND(Q185=4),IFERROR(VLOOKUP(入力項目!$S$13,子育て関連マスタ!$I$9:$M$12,2,FALSE),0),
  AND(Q185=7),IFERROR(VLOOKUP(入力項目!$S$14,子育て関連マスタ!$I$16:$M$17,2,FALSE),0),
  AND(Q185=13),IFERROR(VLOOKUP(入力項目!$S$15,子育て関連マスタ!$I$21:$M$22,2,FALSE),0),
  AND(Q185=16),IFERROR(VLOOKUP(入力項目!$S$16,子育て関連マスタ!$I$26:$M$28,2,FALSE),0),
  AND(Q185=19,入力項目!$S$16&lt;&gt;"高専"),IFERROR(VLOOKUP(入力項目!$S$17,子育て関連マスタ!$I$32:$M$37,2,FALSE),0),
  AND(Q185=21,入力項目!$S$16="高専"),IFERROR(VLOOKUP(入力項目!$S$17,子育て関連マスタ!$I$32:$M$37,2,FALSE),0),
  Q185&gt;=22,0
  ),0),0
) +
IF(AND(Q185&gt;=1,Q185&lt;=15),IF($D185=入力項目!$S$8,入力項目!$S$3,0),0) +
IF(AND(Q185&gt;=1,Q185&lt;=15),IF($D185=5,入力項目!$S$4,0),0) +
IF(AND(Q185&gt;=1,Q185&lt;=15),IF($D185=12,入力項目!$S$5,0),0) +
IF(AND(入力項目!$S$7=$A185,入力項目!$S$8=$D185),子育て関連マスタ!$C$14,0) +
IFERROR(IF(AND(YEAR(EDATE(DATE(入力項目!$S$7,入力項目!$S$8,1),1))=$A185,MONTH(EDATE(DATE(入力項目!$S$7,入力項目!$S$8,1),1))=$D185),子育て関連マスタ!$C$15,0),0) +
IF(AND(OR(Q185=3,Q185=5,Q185=7),$D185=11),子育て関連マスタ!$C$17,0) +
IF(AND(Q185=20,$D185=1),子育て関連マスタ!$C$18,0) +
IF(AND(Q185=20,$D185=1),
IFERROR(_xlfn.IFS(
入力項目!$S$10="男",子育て関連マスタ!$C$18,
入力項目!$S$10="女",子育て関連マスタ!$C$19
),0),0
) +
IF(AND(Q185&gt;=入力項目!$S$18,Q185&lt;=入力項目!$S$19),入力項目!$S$20,0) +
IF(AND(Q185&gt;=入力項目!$S$21,Q185&lt;=入力項目!$S$22),入力項目!$S$23,0) +
IF(AND(Q185&gt;=入力項目!$S$24,Q185&lt;=入力項目!$S$25),入力項目!$S$26,0)
)</f>
        <v>-45000</v>
      </c>
      <c r="AF185">
        <f ca="1">-(
_xlfn.IFS(
R185&lt;=入力項目!$S$11,0,
AND(R185&gt;=入力項目!$S$11+1,R185&lt;=3),IFERROR(VLOOKUP(入力項目!$S$12,子育て関連マスタ!$I$4:$M$5,4,FALSE),0),
AND(R185&gt;=4,R185&lt;=6),IFERROR(VLOOKUP(入力項目!$S$13,子育て関連マスタ!$I$9:$M$12,4,FALSE),0),
AND(R185&gt;=7,R185&lt;=12),IFERROR(VLOOKUP(入力項目!$S$14,子育て関連マスタ!$I$16:$M$17,4,FALSE),0),
AND(R185&gt;=13,R185&lt;=15),IFERROR(VLOOKUP(入力項目!$S$15,子育て関連マスタ!$I$21:$M$22,4,FALSE),0),
AND(R185&gt;=16,R185&lt;=18),IFERROR(VLOOKUP(入力項目!$S$16,子育て関連マスタ!$I$26:$M$28,4,FALSE),0),
AND(R185&gt;=19,R185&lt;=20,入力項目!$S$16="高専"),IFERROR(VLOOKUP(入力項目!$S$16,子育て関連マスタ!$I$26:$M$28,4,FALSE),0),
AND(R185&gt;=19,R185&lt;=20,入力項目!$S$16&lt;&gt;"高専"),IFERROR(VLOOKUP(入力項目!$S$17,子育て関連マスタ!$I$32:$M$37,4,FALSE),0),
AND(R185&gt;=21,R185&lt;=22,入力項目!$S$16="高専"),IFERROR(VLOOKUP(入力項目!$S$17,子育て関連マスタ!$I$32:$M$34,4,FALSE),0),
AND(R185&gt;=21,R185&lt;=22,入力項目!$S$16&lt;&gt;"高専"),IFERROR(VLOOKUP(入力項目!$S$17,子育て関連マスタ!$I$32:$M$34,4,FALSE),0),
R185&gt;=23,0
) +
IF($D185=4,
  IFERROR(_xlfn.IFS(
  R185&lt;=入力項目!$S$11,0,
  AND(R185=入力項目!$S$11),IFERROR(VLOOKUP(入力項目!$S$12,子育て関連マスタ!$I$4:$M$5,2,FALSE),0),
  AND(R185=4),IFERROR(VLOOKUP(入力項目!$S$13,子育て関連マスタ!$I$9:$M$12,2,FALSE),0),
  AND(R185=7),IFERROR(VLOOKUP(入力項目!$S$14,子育て関連マスタ!$I$16:$M$17,2,FALSE),0),
  AND(R185=13),IFERROR(VLOOKUP(入力項目!$S$15,子育て関連マスタ!$I$21:$M$22,2,FALSE),0),
  AND(R185=16),IFERROR(VLOOKUP(入力項目!$S$16,子育て関連マスタ!$I$26:$M$28,2,FALSE),0),
  AND(R185=19,入力項目!$S$16&lt;&gt;"高専"),IFERROR(VLOOKUP(入力項目!$S$17,子育て関連マスタ!$I$32:$M$37,2,FALSE),0),
  AND(R185=21,入力項目!$S$16="高専"),IFERROR(VLOOKUP(入力項目!$S$17,子育て関連マスタ!$I$32:$M$37,2,FALSE),0),
  R185&gt;=22,0
  ),0),0
) +
IF(AND(R185&gt;=1,R185&lt;=15),IF($D185=入力項目!$S$8,入力項目!$S$3,0),0) +
IF(AND(R185&gt;=1,R185&lt;=15),IF($D185=5,入力項目!$S$4,0),0) +
IF(AND(R185&gt;=1,R185&lt;=15),IF($D185=12,入力項目!$S$5,0),0) +
IF(AND(入力項目!$S$7=$A185,入力項目!$S$8=$D185),子育て関連マスタ!$C$14,0) +
IFERROR(IF(AND(YEAR(EDATE(DATE(入力項目!$S$7,入力項目!$S$8,1),1))=$A185,MONTH(EDATE(DATE(入力項目!$S$7,入力項目!$S$8,1),1))=$D185),子育て関連マスタ!$C$15,0),0) +
IF(AND(OR(R185=3,R185=5,R185=7),$D185=11),子育て関連マスタ!$C$17,0) +
IF(AND(R185=20,$D185=1),子育て関連マスタ!$C$18,0) +
IF(AND(R185=20,$D185=1),
IFERROR(_xlfn.IFS(
入力項目!$S$10="男",子育て関連マスタ!$C$18,
入力項目!$S$10="女",子育て関連マスタ!$C$19
),0),0
) +
IF(AND(R185&gt;=入力項目!$S$18,R185&lt;=入力項目!$S$19),入力項目!$S$20,0) +
IF(AND(R185&gt;=入力項目!$S$21,R185&lt;=入力項目!$S$22),入力項目!$S$23,0) +
IF(AND(R185&gt;=入力項目!$S$24,R185&lt;=入力項目!$S$25),入力項目!$S$26,0)
)</f>
        <v>0</v>
      </c>
      <c r="AG185">
        <f ca="1">-(
_xlfn.IFS(
S185&lt;=入力項目!$S$11,0,
AND(S185&gt;=入力項目!$S$11+1,S185&lt;=3),IFERROR(VLOOKUP(入力項目!$S$12,子育て関連マスタ!$I$4:$M$5,4,FALSE),0),
AND(S185&gt;=4,S185&lt;=6),IFERROR(VLOOKUP(入力項目!$S$13,子育て関連マスタ!$I$9:$M$12,4,FALSE),0),
AND(S185&gt;=7,S185&lt;=12),IFERROR(VLOOKUP(入力項目!$S$14,子育て関連マスタ!$I$16:$M$17,4,FALSE),0),
AND(S185&gt;=13,S185&lt;=15),IFERROR(VLOOKUP(入力項目!$S$15,子育て関連マスタ!$I$21:$M$22,4,FALSE),0),
AND(S185&gt;=16,S185&lt;=18),IFERROR(VLOOKUP(入力項目!$S$16,子育て関連マスタ!$I$26:$M$28,4,FALSE),0),
AND(S185&gt;=19,S185&lt;=20,入力項目!$S$16="高専"),IFERROR(VLOOKUP(入力項目!$S$16,子育て関連マスタ!$I$26:$M$28,4,FALSE),0),
AND(S185&gt;=19,S185&lt;=20,入力項目!$S$16&lt;&gt;"高専"),IFERROR(VLOOKUP(入力項目!$S$17,子育て関連マスタ!$I$32:$M$37,4,FALSE),0),
AND(S185&gt;=21,S185&lt;=22,入力項目!$S$16="高専"),IFERROR(VLOOKUP(入力項目!$S$17,子育て関連マスタ!$I$32:$M$34,4,FALSE),0),
AND(S185&gt;=21,S185&lt;=22,入力項目!$S$16&lt;&gt;"高専"),IFERROR(VLOOKUP(入力項目!$S$17,子育て関連マスタ!$I$32:$M$34,4,FALSE),0),
S185&gt;=23,0
) +
IF($D185=4,
  IFERROR(_xlfn.IFS(
  S185&lt;=入力項目!$S$11,0,
  AND(S185=入力項目!$S$11),IFERROR(VLOOKUP(入力項目!$S$12,子育て関連マスタ!$I$4:$M$5,2,FALSE),0),
  AND(S185=4),IFERROR(VLOOKUP(入力項目!$S$13,子育て関連マスタ!$I$9:$M$12,2,FALSE),0),
  AND(S185=7),IFERROR(VLOOKUP(入力項目!$S$14,子育て関連マスタ!$I$16:$M$17,2,FALSE),0),
  AND(S185=13),IFERROR(VLOOKUP(入力項目!$S$15,子育て関連マスタ!$I$21:$M$22,2,FALSE),0),
  AND(S185=16),IFERROR(VLOOKUP(入力項目!$S$16,子育て関連マスタ!$I$26:$M$28,2,FALSE),0),
  AND(S185=19,入力項目!$S$16&lt;&gt;"高専"),IFERROR(VLOOKUP(入力項目!$S$17,子育て関連マスタ!$I$32:$M$37,2,FALSE),0),
  AND(S185=21,入力項目!$S$16="高専"),IFERROR(VLOOKUP(入力項目!$S$17,子育て関連マスタ!$I$32:$M$37,2,FALSE),0),
  S185&gt;=22,0
  ),0),0
) +
IF(AND(S185&gt;=1,S185&lt;=15),IF($D185=入力項目!$S$8,入力項目!$S$3,0),0) +
IF(AND(S185&gt;=1,S185&lt;=15),IF($D185=5,入力項目!$S$4,0),0) +
IF(AND(S185&gt;=1,S185&lt;=15),IF($D185=12,入力項目!$S$5,0),0) +
IF(AND(入力項目!$S$7=$A185,入力項目!$S$8=$D185),子育て関連マスタ!$C$14,0) +
IFERROR(IF(AND(YEAR(EDATE(DATE(入力項目!$S$7,入力項目!$S$8,1),1))=$A185,MONTH(EDATE(DATE(入力項目!$S$7,入力項目!$S$8,1),1))=$D185),子育て関連マスタ!$C$15,0),0) +
IF(AND(OR(S185=3,S185=5,S185=7),$D185=11),子育て関連マスタ!$C$17,0) +
IF(AND(S185=20,$D185=1),子育て関連マスタ!$C$18,0) +
IF(AND(S185=20,$D185=1),
IFERROR(_xlfn.IFS(
入力項目!$S$10="男",子育て関連マスタ!$C$18,
入力項目!$S$10="女",子育て関連マスタ!$C$19
),0),0
) +
IF(AND(S185&gt;=入力項目!$S$18,S185&lt;=入力項目!$S$19),入力項目!$S$20,0) +
IF(AND(S185&gt;=入力項目!$S$21,S185&lt;=入力項目!$S$22),入力項目!$S$23,0) +
IF(AND(S185&gt;=入力項目!$S$24,S185&lt;=入力項目!$S$25),入力項目!$S$26,0)
)</f>
        <v>0</v>
      </c>
      <c r="AH185">
        <f ca="1">-(
_xlfn.IFS(
T185&lt;=入力項目!$S$11,0,
AND(T185&gt;=入力項目!$S$11+1,T185&lt;=3),IFERROR(VLOOKUP(入力項目!$S$12,子育て関連マスタ!$I$4:$M$5,4,FALSE),0),
AND(T185&gt;=4,T185&lt;=6),IFERROR(VLOOKUP(入力項目!$S$13,子育て関連マスタ!$I$9:$M$12,4,FALSE),0),
AND(T185&gt;=7,T185&lt;=12),IFERROR(VLOOKUP(入力項目!$S$14,子育て関連マスタ!$I$16:$M$17,4,FALSE),0),
AND(T185&gt;=13,T185&lt;=15),IFERROR(VLOOKUP(入力項目!$S$15,子育て関連マスタ!$I$21:$M$22,4,FALSE),0),
AND(T185&gt;=16,T185&lt;=18),IFERROR(VLOOKUP(入力項目!$S$16,子育て関連マスタ!$I$26:$M$28,4,FALSE),0),
AND(T185&gt;=19,T185&lt;=20,入力項目!$S$16="高専"),IFERROR(VLOOKUP(入力項目!$S$16,子育て関連マスタ!$I$26:$M$28,4,FALSE),0),
AND(T185&gt;=19,T185&lt;=20,入力項目!$S$16&lt;&gt;"高専"),IFERROR(VLOOKUP(入力項目!$S$17,子育て関連マスタ!$I$32:$M$37,4,FALSE),0),
AND(T185&gt;=21,T185&lt;=22,入力項目!$S$16="高専"),IFERROR(VLOOKUP(入力項目!$S$17,子育て関連マスタ!$I$32:$M$34,4,FALSE),0),
AND(T185&gt;=21,T185&lt;=22,入力項目!$S$16&lt;&gt;"高専"),IFERROR(VLOOKUP(入力項目!$S$17,子育て関連マスタ!$I$32:$M$34,4,FALSE),0),
T185&gt;=23,0
) +
IF($D185=4,
  IFERROR(_xlfn.IFS(
  T185&lt;=入力項目!$S$11,0,
  AND(T185=入力項目!$S$11),IFERROR(VLOOKUP(入力項目!$S$12,子育て関連マスタ!$I$4:$M$5,2,FALSE),0),
  AND(T185=4),IFERROR(VLOOKUP(入力項目!$S$13,子育て関連マスタ!$I$9:$M$12,2,FALSE),0),
  AND(T185=7),IFERROR(VLOOKUP(入力項目!$S$14,子育て関連マスタ!$I$16:$M$17,2,FALSE),0),
  AND(T185=13),IFERROR(VLOOKUP(入力項目!$S$15,子育て関連マスタ!$I$21:$M$22,2,FALSE),0),
  AND(T185=16),IFERROR(VLOOKUP(入力項目!$S$16,子育て関連マスタ!$I$26:$M$28,2,FALSE),0),
  AND(T185=19,入力項目!$S$16&lt;&gt;"高専"),IFERROR(VLOOKUP(入力項目!$S$17,子育て関連マスタ!$I$32:$M$37,2,FALSE),0),
  AND(T185=21,入力項目!$S$16="高専"),IFERROR(VLOOKUP(入力項目!$S$17,子育て関連マスタ!$I$32:$M$37,2,FALSE),0),
  T185&gt;=22,0
  ),0),0
) +
IF(AND(T185&gt;=1,T185&lt;=15),IF($D185=入力項目!$S$8,入力項目!$S$3,0),0) +
IF(AND(T185&gt;=1,T185&lt;=15),IF($D185=5,入力項目!$S$4,0),0) +
IF(AND(T185&gt;=1,T185&lt;=15),IF($D185=12,入力項目!$S$5,0),0) +
IF(AND(入力項目!$S$7=$A185,入力項目!$S$8=$D185),子育て関連マスタ!$C$14,0) +
IFERROR(IF(AND(YEAR(EDATE(DATE(入力項目!$S$7,入力項目!$S$8,1),1))=$A185,MONTH(EDATE(DATE(入力項目!$S$7,入力項目!$S$8,1),1))=$D185),子育て関連マスタ!$C$15,0),0) +
IF(AND(OR(T185=3,T185=5,T185=7),$D185=11),子育て関連マスタ!$C$17,0) +
IF(AND(T185=20,$D185=1),子育て関連マスタ!$C$18,0) +
IF(AND(T185=20,$D185=1),
IFERROR(_xlfn.IFS(
入力項目!$S$10="男",子育て関連マスタ!$C$18,
入力項目!$S$10="女",子育て関連マスタ!$C$19
),0),0
) +
IF(AND(T185&gt;=入力項目!$S$18,T185&lt;=入力項目!$S$19),入力項目!$S$20,0) +
IF(AND(T185&gt;=入力項目!$S$21,T185&lt;=入力項目!$S$22),入力項目!$S$23,0) +
IF(AND(T185&gt;=入力項目!$S$24,T185&lt;=入力項目!$S$25),入力項目!$S$26,0)
)</f>
        <v>0</v>
      </c>
      <c r="AI185">
        <f ca="1">-(
_xlfn.IFS(
U185&lt;=入力項目!$S$11,0,
AND(U185&gt;=入力項目!$S$11+1,U185&lt;=3),IFERROR(VLOOKUP(入力項目!$S$12,子育て関連マスタ!$I$4:$M$5,4,FALSE),0),
AND(U185&gt;=4,U185&lt;=6),IFERROR(VLOOKUP(入力項目!$S$13,子育て関連マスタ!$I$9:$M$12,4,FALSE),0),
AND(U185&gt;=7,U185&lt;=12),IFERROR(VLOOKUP(入力項目!$S$14,子育て関連マスタ!$I$16:$M$17,4,FALSE),0),
AND(U185&gt;=13,U185&lt;=15),IFERROR(VLOOKUP(入力項目!$S$15,子育て関連マスタ!$I$21:$M$22,4,FALSE),0),
AND(U185&gt;=16,U185&lt;=18),IFERROR(VLOOKUP(入力項目!$S$16,子育て関連マスタ!$I$26:$M$28,4,FALSE),0),
AND(U185&gt;=19,U185&lt;=20,入力項目!$S$16="高専"),IFERROR(VLOOKUP(入力項目!$S$16,子育て関連マスタ!$I$26:$M$28,4,FALSE),0),
AND(U185&gt;=19,U185&lt;=20,入力項目!$S$16&lt;&gt;"高専"),IFERROR(VLOOKUP(入力項目!$S$17,子育て関連マスタ!$I$32:$M$37,4,FALSE),0),
AND(U185&gt;=21,U185&lt;=22,入力項目!$S$16="高専"),IFERROR(VLOOKUP(入力項目!$S$17,子育て関連マスタ!$I$32:$M$34,4,FALSE),0),
AND(U185&gt;=21,U185&lt;=22,入力項目!$S$16&lt;&gt;"高専"),IFERROR(VLOOKUP(入力項目!$S$17,子育て関連マスタ!$I$32:$M$34,4,FALSE),0),
U185&gt;=23,0
) +
IF($D185=4,
  IFERROR(_xlfn.IFS(
  U185&lt;=入力項目!$S$11,0,
  AND(U185=入力項目!$S$11),IFERROR(VLOOKUP(入力項目!$S$12,子育て関連マスタ!$I$4:$M$5,2,FALSE),0),
  AND(U185=4),IFERROR(VLOOKUP(入力項目!$S$13,子育て関連マスタ!$I$9:$M$12,2,FALSE),0),
  AND(U185=7),IFERROR(VLOOKUP(入力項目!$S$14,子育て関連マスタ!$I$16:$M$17,2,FALSE),0),
  AND(U185=13),IFERROR(VLOOKUP(入力項目!$S$15,子育て関連マスタ!$I$21:$M$22,2,FALSE),0),
  AND(U185=16),IFERROR(VLOOKUP(入力項目!$S$16,子育て関連マスタ!$I$26:$M$28,2,FALSE),0),
  AND(U185=19,入力項目!$S$16&lt;&gt;"高専"),IFERROR(VLOOKUP(入力項目!$S$17,子育て関連マスタ!$I$32:$M$37,2,FALSE),0),
  AND(U185=21,入力項目!$S$16="高専"),IFERROR(VLOOKUP(入力項目!$S$17,子育て関連マスタ!$I$32:$M$37,2,FALSE),0),
  U185&gt;=22,0
  ),0),0
) +
IF(AND(U185&gt;=1,U185&lt;=15),IF($D185=入力項目!$S$8,入力項目!$S$3,0),0) +
IF(AND(U185&gt;=1,U185&lt;=15),IF($D185=5,入力項目!$S$4,0),0) +
IF(AND(U185&gt;=1,U185&lt;=15),IF($D185=12,入力項目!$S$5,0),0) +
IF(AND(入力項目!$S$7=$A185,入力項目!$S$8=$D185),子育て関連マスタ!$C$14,0) +
IFERROR(IF(AND(YEAR(EDATE(DATE(入力項目!$S$7,入力項目!$S$8,1),1))=$A185,MONTH(EDATE(DATE(入力項目!$S$7,入力項目!$S$8,1),1))=$D185),子育て関連マスタ!$C$15,0),0) +
IF(AND(OR(U185=3,U185=5,U185=7),$D185=11),子育て関連マスタ!$C$17,0) +
IF(AND(U185=20,$D185=1),子育て関連マスタ!$C$18,0) +
IF(AND(U185=20,$D185=1),
IFERROR(_xlfn.IFS(
入力項目!$S$10="男",子育て関連マスタ!$C$18,
入力項目!$S$10="女",子育て関連マスタ!$C$19
),0),0
) +
IF(AND(U185&gt;=入力項目!$S$18,U185&lt;=入力項目!$S$19),入力項目!$S$20,0) +
IF(AND(U185&gt;=入力項目!$S$21,U185&lt;=入力項目!$S$22),入力項目!$S$23,0) +
IF(AND(U185&gt;=入力項目!$S$24,U185&lt;=入力項目!$S$25),入力項目!$S$26,0)
)</f>
        <v>0</v>
      </c>
      <c r="AJ185" s="10">
        <f ca="1">-VLOOKUP($D185,月別収支!$A$2:$H$13,7,FALSE)</f>
        <v>-20000</v>
      </c>
    </row>
    <row r="186" spans="1:36" x14ac:dyDescent="0.4">
      <c r="A186">
        <f t="shared" ca="1" si="54"/>
        <v>2039</v>
      </c>
      <c r="B186">
        <f t="shared" ca="1" si="44"/>
        <v>2039</v>
      </c>
      <c r="C186">
        <f t="shared" ca="1" si="45"/>
        <v>15</v>
      </c>
      <c r="D186">
        <f t="shared" ca="1" si="55"/>
        <v>12</v>
      </c>
      <c r="E186" t="str">
        <f t="shared" ca="1" si="39"/>
        <v>2039年12月</v>
      </c>
      <c r="F186">
        <f ca="1">IF(OR(入力項目!$N$5&lt;$A186,AND(入力項目!$N$5=$A186,入力項目!$N$6&lt;$D186)),IF(F185=0,1,IF(G186=12,F185+1,F185)),0)</f>
        <v>15</v>
      </c>
      <c r="G186">
        <f ca="1">IF(OR(入力項目!$N$5&lt;$A186,AND(入力項目!$N$5=$A186,入力項目!$N$6&lt;$D186)),IF(G185=12,1,G185+1),0)</f>
        <v>2</v>
      </c>
      <c r="H186" t="str">
        <f t="shared" ca="1" si="40"/>
        <v>15_2</v>
      </c>
      <c r="I186">
        <f ca="1">IF(
  IFERROR(AND($C186&gt;0,MOD($C186,入力項目!$N$22)=0,$D186=入力項目!$N$23), FALSE),
  1,
  IF(
    AND(I185&gt;0,J185=12),
    IF(I185=入力項目!$N$28, 0, I185+1),
    I185
  )
)</f>
        <v>1</v>
      </c>
      <c r="J186">
        <f ca="1">IF($D186=入力項目!$N$23,1,IFERROR(J185+1,1))</f>
        <v>7</v>
      </c>
      <c r="K186" t="str">
        <f t="shared" ca="1" si="41"/>
        <v>1_7</v>
      </c>
      <c r="L186">
        <f ca="1">L185+IF(入力項目!$D$4=$D186,1,0)</f>
        <v>44</v>
      </c>
      <c r="M186" t="str">
        <f t="shared" ca="1" si="42"/>
        <v>44歳</v>
      </c>
      <c r="N186">
        <f t="shared" ca="1" si="46"/>
        <v>44</v>
      </c>
      <c r="O186" t="str">
        <f t="shared" ca="1" si="43"/>
        <v>44歳</v>
      </c>
      <c r="P186">
        <f t="shared" ca="1" si="47"/>
        <v>19</v>
      </c>
      <c r="Q186">
        <f t="shared" ca="1" si="48"/>
        <v>17</v>
      </c>
      <c r="R186">
        <f t="shared" ca="1" si="49"/>
        <v>2040</v>
      </c>
      <c r="S186">
        <f t="shared" ca="1" si="50"/>
        <v>2040</v>
      </c>
      <c r="T186">
        <f t="shared" ca="1" si="51"/>
        <v>2040</v>
      </c>
      <c r="U186">
        <f t="shared" ca="1" si="52"/>
        <v>2040</v>
      </c>
      <c r="V186" s="10">
        <f t="shared" ca="1" si="53"/>
        <v>18979635</v>
      </c>
      <c r="W186" s="10">
        <f ca="1">IF($L186&lt;その他マスタ!$B$1,VLOOKUP($D186,月別収支!$A$2:$H$13,2,FALSE),その他マスタ!$B$3)+IF(AND($L186=その他マスタ!$B$1,入力項目!$I$9="あり",$D186=入力項目!$D$4),その他マスタ!$B$2,0)</f>
        <v>1100000</v>
      </c>
      <c r="X186" s="10">
        <f ca="1">-IF(入力項目!$K$5=TRUE,
IF($F186+$G186&lt;3,VLOOKUP($D186,月別収支!$A$2:$H$13,8,FALSE),0)+IFERROR(VLOOKUP($H186,住宅ローン計算!C:P,13,FALSE),0)+IF($F186&gt;1,IF(OR($G186=3,$G186=6,$G186=9,$G186=12),ROUNDUP(入力項目!$N$18/4,0),0),0),
VLOOKUP($D186,月別収支!$A$2:$H$13,8,FALSE))</f>
        <v>-191500</v>
      </c>
      <c r="Y186" s="10">
        <f ca="1">-VLOOKUP($D186,月別収支!$A$2:$H$13,3,FALSE)</f>
        <v>-75000</v>
      </c>
      <c r="Z186" s="10">
        <f ca="1">-VLOOKUP($D186,月別収支!$A$2:$H$13,4,FALSE)</f>
        <v>-27000</v>
      </c>
      <c r="AA186" s="10">
        <f ca="1">-VLOOKUP($D186,月別収支!$A$2:$H$13,6,FALSE)</f>
        <v>-10000</v>
      </c>
      <c r="AB186" s="10">
        <f ca="1">-(
VLOOKUP($D186,月別収支!$A$2:$H$13,5,FALSE)+IF(AND(入力項目!$I$27&lt;=$A186,ISEVEN($A186-入力項目!$I$27),入力項目!$I$28=$D186),入力項目!$I$26,0)
+IF(入力項目!$K$26=TRUE,
IFERROR(VLOOKUP($K186,マイカーローン計算!C:P,13,FALSE),0),
IFERROR(
  IF(AND($C186&gt;0,MOD($C186,入力項目!$N$22)=0,$D186=入力項目!$N$23),入力項目!$N$24,0),
 0
)
)
)</f>
        <v>-20000</v>
      </c>
      <c r="AC186" s="10">
        <f ca="1">-IF($A186&lt;入力項目!$N$33,入力項目!$N$35,IF(AND($A186=入力項目!$N$33,$D186&lt;=入力項目!$N$34),入力項目!$N$35,0))</f>
        <v>0</v>
      </c>
      <c r="AD186">
        <f ca="1">-(
_xlfn.IFS(
P186&lt;=入力項目!$S$11,0,
AND(P186&gt;=入力項目!$S$11+1,P186&lt;=3),IFERROR(VLOOKUP(入力項目!$S$12,子育て関連マスタ!$I$4:$M$5,4,FALSE),0),
AND(P186&gt;=4,P186&lt;=6),IFERROR(VLOOKUP(入力項目!$S$13,子育て関連マスタ!$I$9:$M$12,4,FALSE),0),
AND(P186&gt;=7,P186&lt;=12),IFERROR(VLOOKUP(入力項目!$S$14,子育て関連マスタ!$I$16:$M$17,4,FALSE),0),
AND(P186&gt;=13,P186&lt;=15),IFERROR(VLOOKUP(入力項目!$S$15,子育て関連マスタ!$I$21:$M$22,4,FALSE),0),
AND(P186&gt;=16,P186&lt;=18),IFERROR(VLOOKUP(入力項目!$S$16,子育て関連マスタ!$I$26:$M$28,4,FALSE),0),
AND(P186&gt;=19,P186&lt;=20,入力項目!$S$16="高専"),IFERROR(VLOOKUP(入力項目!$S$16,子育て関連マスタ!$I$26:$M$28,4,FALSE),0),
AND(P186&gt;=19,P186&lt;=20,入力項目!$S$16&lt;&gt;"高専"),IFERROR(VLOOKUP(入力項目!$S$17,子育て関連マスタ!$I$32:$M$37,4,FALSE),0),
AND(P186&gt;=21,P186&lt;=22,入力項目!$S$16="高専"),IFERROR(VLOOKUP(入力項目!$S$17,子育て関連マスタ!$I$32:$M$34,4,FALSE),0),
AND(P186&gt;=21,P186&lt;=22,入力項目!$S$16&lt;&gt;"高専"),IFERROR(VLOOKUP(入力項目!$S$17,子育て関連マスタ!$I$32:$M$34,4,FALSE),0),
P186&gt;=23,0
) +
IF($D186=4,
  IFERROR(_xlfn.IFS(
  P186&lt;=入力項目!$S$11,0,
  AND(P186=入力項目!$S$11),IFERROR(VLOOKUP(入力項目!$S$12,子育て関連マスタ!$I$4:$M$5,2,FALSE),0),
  AND(P186=4),IFERROR(VLOOKUP(入力項目!$S$13,子育て関連マスタ!$I$9:$M$12,2,FALSE),0),
  AND(P186=7),IFERROR(VLOOKUP(入力項目!$S$14,子育て関連マスタ!$I$16:$M$17,2,FALSE),0),
  AND(P186=13),IFERROR(VLOOKUP(入力項目!$S$15,子育て関連マスタ!$I$21:$M$22,2,FALSE),0),
  AND(P186=16),IFERROR(VLOOKUP(入力項目!$S$16,子育て関連マスタ!$I$26:$M$28,2,FALSE),0),
  AND(P186=19,入力項目!$S$16&lt;&gt;"高専"),IFERROR(VLOOKUP(入力項目!$S$17,子育て関連マスタ!$I$32:$M$37,2,FALSE),0),
  AND(P186=21,入力項目!$S$16="高専"),IFERROR(VLOOKUP(入力項目!$S$17,子育て関連マスタ!$I$32:$M$37,2,FALSE),0),
  P186&gt;=22,0
  ),0),0
) +
IF(AND(P186&gt;=1,P186&lt;=15),IF($D186=入力項目!$S$8,入力項目!$S$3,0),0) +
IF(AND(P186&gt;=1,P186&lt;=15),IF($D186=5,入力項目!$S$4,0),0) +
IF(AND(P186&gt;=1,P186&lt;=15),IF($D186=12,入力項目!$S$5,0),0) +
IF(AND(入力項目!$S$7=$A186,入力項目!$S$8=$D186),子育て関連マスタ!$C$14,0) +
IFERROR(IF(AND(YEAR(EDATE(DATE(入力項目!$S$7,入力項目!$S$8,1),1))=$A186,MONTH(EDATE(DATE(入力項目!$S$7,入力項目!$S$8,1),1))=$D186),子育て関連マスタ!$C$15,0),0) +
IF(AND(OR(P186=3,P186=5,P186=7),$D186=11),子育て関連マスタ!$C$17,0) +
IF(AND(P186=20,$D186=1),子育て関連マスタ!$C$18,0) +
IF(AND(P186=20,$D186=1),
IFERROR(_xlfn.IFS(
入力項目!$S$10="男",子育て関連マスタ!$C$18,
入力項目!$S$10="女",子育て関連マスタ!$C$19
),0),0
) +
IF(AND(P186&gt;=入力項目!$S$18,P186&lt;=入力項目!$S$19),入力項目!$S$20,0) +
IF(AND(P186&gt;=入力項目!$S$21,P186&lt;=入力項目!$S$22),入力項目!$S$23,0) +
IF(AND(P186&gt;=入力項目!$S$24,P186&lt;=入力項目!$S$25),入力項目!$S$26,0)
)</f>
        <v>0</v>
      </c>
      <c r="AE186">
        <f ca="1">-(
_xlfn.IFS(
Q186&lt;=入力項目!$S$11,0,
AND(Q186&gt;=入力項目!$S$11+1,Q186&lt;=3),IFERROR(VLOOKUP(入力項目!$S$12,子育て関連マスタ!$I$4:$M$5,4,FALSE),0),
AND(Q186&gt;=4,Q186&lt;=6),IFERROR(VLOOKUP(入力項目!$S$13,子育て関連マスタ!$I$9:$M$12,4,FALSE),0),
AND(Q186&gt;=7,Q186&lt;=12),IFERROR(VLOOKUP(入力項目!$S$14,子育て関連マスタ!$I$16:$M$17,4,FALSE),0),
AND(Q186&gt;=13,Q186&lt;=15),IFERROR(VLOOKUP(入力項目!$S$15,子育て関連マスタ!$I$21:$M$22,4,FALSE),0),
AND(Q186&gt;=16,Q186&lt;=18),IFERROR(VLOOKUP(入力項目!$S$16,子育て関連マスタ!$I$26:$M$28,4,FALSE),0),
AND(Q186&gt;=19,Q186&lt;=20,入力項目!$S$16="高専"),IFERROR(VLOOKUP(入力項目!$S$16,子育て関連マスタ!$I$26:$M$28,4,FALSE),0),
AND(Q186&gt;=19,Q186&lt;=20,入力項目!$S$16&lt;&gt;"高専"),IFERROR(VLOOKUP(入力項目!$S$17,子育て関連マスタ!$I$32:$M$37,4,FALSE),0),
AND(Q186&gt;=21,Q186&lt;=22,入力項目!$S$16="高専"),IFERROR(VLOOKUP(入力項目!$S$17,子育て関連マスタ!$I$32:$M$34,4,FALSE),0),
AND(Q186&gt;=21,Q186&lt;=22,入力項目!$S$16&lt;&gt;"高専"),IFERROR(VLOOKUP(入力項目!$S$17,子育て関連マスタ!$I$32:$M$34,4,FALSE),0),
Q186&gt;=23,0
) +
IF($D186=4,
  IFERROR(_xlfn.IFS(
  Q186&lt;=入力項目!$S$11,0,
  AND(Q186=入力項目!$S$11),IFERROR(VLOOKUP(入力項目!$S$12,子育て関連マスタ!$I$4:$M$5,2,FALSE),0),
  AND(Q186=4),IFERROR(VLOOKUP(入力項目!$S$13,子育て関連マスタ!$I$9:$M$12,2,FALSE),0),
  AND(Q186=7),IFERROR(VLOOKUP(入力項目!$S$14,子育て関連マスタ!$I$16:$M$17,2,FALSE),0),
  AND(Q186=13),IFERROR(VLOOKUP(入力項目!$S$15,子育て関連マスタ!$I$21:$M$22,2,FALSE),0),
  AND(Q186=16),IFERROR(VLOOKUP(入力項目!$S$16,子育て関連マスタ!$I$26:$M$28,2,FALSE),0),
  AND(Q186=19,入力項目!$S$16&lt;&gt;"高専"),IFERROR(VLOOKUP(入力項目!$S$17,子育て関連マスタ!$I$32:$M$37,2,FALSE),0),
  AND(Q186=21,入力項目!$S$16="高専"),IFERROR(VLOOKUP(入力項目!$S$17,子育て関連マスタ!$I$32:$M$37,2,FALSE),0),
  Q186&gt;=22,0
  ),0),0
) +
IF(AND(Q186&gt;=1,Q186&lt;=15),IF($D186=入力項目!$S$8,入力項目!$S$3,0),0) +
IF(AND(Q186&gt;=1,Q186&lt;=15),IF($D186=5,入力項目!$S$4,0),0) +
IF(AND(Q186&gt;=1,Q186&lt;=15),IF($D186=12,入力項目!$S$5,0),0) +
IF(AND(入力項目!$S$7=$A186,入力項目!$S$8=$D186),子育て関連マスタ!$C$14,0) +
IFERROR(IF(AND(YEAR(EDATE(DATE(入力項目!$S$7,入力項目!$S$8,1),1))=$A186,MONTH(EDATE(DATE(入力項目!$S$7,入力項目!$S$8,1),1))=$D186),子育て関連マスタ!$C$15,0),0) +
IF(AND(OR(Q186=3,Q186=5,Q186=7),$D186=11),子育て関連マスタ!$C$17,0) +
IF(AND(Q186=20,$D186=1),子育て関連マスタ!$C$18,0) +
IF(AND(Q186=20,$D186=1),
IFERROR(_xlfn.IFS(
入力項目!$S$10="男",子育て関連マスタ!$C$18,
入力項目!$S$10="女",子育て関連マスタ!$C$19
),0),0
) +
IF(AND(Q186&gt;=入力項目!$S$18,Q186&lt;=入力項目!$S$19),入力項目!$S$20,0) +
IF(AND(Q186&gt;=入力項目!$S$21,Q186&lt;=入力項目!$S$22),入力項目!$S$23,0) +
IF(AND(Q186&gt;=入力項目!$S$24,Q186&lt;=入力項目!$S$25),入力項目!$S$26,0)
)</f>
        <v>-45000</v>
      </c>
      <c r="AF186">
        <f ca="1">-(
_xlfn.IFS(
R186&lt;=入力項目!$S$11,0,
AND(R186&gt;=入力項目!$S$11+1,R186&lt;=3),IFERROR(VLOOKUP(入力項目!$S$12,子育て関連マスタ!$I$4:$M$5,4,FALSE),0),
AND(R186&gt;=4,R186&lt;=6),IFERROR(VLOOKUP(入力項目!$S$13,子育て関連マスタ!$I$9:$M$12,4,FALSE),0),
AND(R186&gt;=7,R186&lt;=12),IFERROR(VLOOKUP(入力項目!$S$14,子育て関連マスタ!$I$16:$M$17,4,FALSE),0),
AND(R186&gt;=13,R186&lt;=15),IFERROR(VLOOKUP(入力項目!$S$15,子育て関連マスタ!$I$21:$M$22,4,FALSE),0),
AND(R186&gt;=16,R186&lt;=18),IFERROR(VLOOKUP(入力項目!$S$16,子育て関連マスタ!$I$26:$M$28,4,FALSE),0),
AND(R186&gt;=19,R186&lt;=20,入力項目!$S$16="高専"),IFERROR(VLOOKUP(入力項目!$S$16,子育て関連マスタ!$I$26:$M$28,4,FALSE),0),
AND(R186&gt;=19,R186&lt;=20,入力項目!$S$16&lt;&gt;"高専"),IFERROR(VLOOKUP(入力項目!$S$17,子育て関連マスタ!$I$32:$M$37,4,FALSE),0),
AND(R186&gt;=21,R186&lt;=22,入力項目!$S$16="高専"),IFERROR(VLOOKUP(入力項目!$S$17,子育て関連マスタ!$I$32:$M$34,4,FALSE),0),
AND(R186&gt;=21,R186&lt;=22,入力項目!$S$16&lt;&gt;"高専"),IFERROR(VLOOKUP(入力項目!$S$17,子育て関連マスタ!$I$32:$M$34,4,FALSE),0),
R186&gt;=23,0
) +
IF($D186=4,
  IFERROR(_xlfn.IFS(
  R186&lt;=入力項目!$S$11,0,
  AND(R186=入力項目!$S$11),IFERROR(VLOOKUP(入力項目!$S$12,子育て関連マスタ!$I$4:$M$5,2,FALSE),0),
  AND(R186=4),IFERROR(VLOOKUP(入力項目!$S$13,子育て関連マスタ!$I$9:$M$12,2,FALSE),0),
  AND(R186=7),IFERROR(VLOOKUP(入力項目!$S$14,子育て関連マスタ!$I$16:$M$17,2,FALSE),0),
  AND(R186=13),IFERROR(VLOOKUP(入力項目!$S$15,子育て関連マスタ!$I$21:$M$22,2,FALSE),0),
  AND(R186=16),IFERROR(VLOOKUP(入力項目!$S$16,子育て関連マスタ!$I$26:$M$28,2,FALSE),0),
  AND(R186=19,入力項目!$S$16&lt;&gt;"高専"),IFERROR(VLOOKUP(入力項目!$S$17,子育て関連マスタ!$I$32:$M$37,2,FALSE),0),
  AND(R186=21,入力項目!$S$16="高専"),IFERROR(VLOOKUP(入力項目!$S$17,子育て関連マスタ!$I$32:$M$37,2,FALSE),0),
  R186&gt;=22,0
  ),0),0
) +
IF(AND(R186&gt;=1,R186&lt;=15),IF($D186=入力項目!$S$8,入力項目!$S$3,0),0) +
IF(AND(R186&gt;=1,R186&lt;=15),IF($D186=5,入力項目!$S$4,0),0) +
IF(AND(R186&gt;=1,R186&lt;=15),IF($D186=12,入力項目!$S$5,0),0) +
IF(AND(入力項目!$S$7=$A186,入力項目!$S$8=$D186),子育て関連マスタ!$C$14,0) +
IFERROR(IF(AND(YEAR(EDATE(DATE(入力項目!$S$7,入力項目!$S$8,1),1))=$A186,MONTH(EDATE(DATE(入力項目!$S$7,入力項目!$S$8,1),1))=$D186),子育て関連マスタ!$C$15,0),0) +
IF(AND(OR(R186=3,R186=5,R186=7),$D186=11),子育て関連マスタ!$C$17,0) +
IF(AND(R186=20,$D186=1),子育て関連マスタ!$C$18,0) +
IF(AND(R186=20,$D186=1),
IFERROR(_xlfn.IFS(
入力項目!$S$10="男",子育て関連マスタ!$C$18,
入力項目!$S$10="女",子育て関連マスタ!$C$19
),0),0
) +
IF(AND(R186&gt;=入力項目!$S$18,R186&lt;=入力項目!$S$19),入力項目!$S$20,0) +
IF(AND(R186&gt;=入力項目!$S$21,R186&lt;=入力項目!$S$22),入力項目!$S$23,0) +
IF(AND(R186&gt;=入力項目!$S$24,R186&lt;=入力項目!$S$25),入力項目!$S$26,0)
)</f>
        <v>0</v>
      </c>
      <c r="AG186">
        <f ca="1">-(
_xlfn.IFS(
S186&lt;=入力項目!$S$11,0,
AND(S186&gt;=入力項目!$S$11+1,S186&lt;=3),IFERROR(VLOOKUP(入力項目!$S$12,子育て関連マスタ!$I$4:$M$5,4,FALSE),0),
AND(S186&gt;=4,S186&lt;=6),IFERROR(VLOOKUP(入力項目!$S$13,子育て関連マスタ!$I$9:$M$12,4,FALSE),0),
AND(S186&gt;=7,S186&lt;=12),IFERROR(VLOOKUP(入力項目!$S$14,子育て関連マスタ!$I$16:$M$17,4,FALSE),0),
AND(S186&gt;=13,S186&lt;=15),IFERROR(VLOOKUP(入力項目!$S$15,子育て関連マスタ!$I$21:$M$22,4,FALSE),0),
AND(S186&gt;=16,S186&lt;=18),IFERROR(VLOOKUP(入力項目!$S$16,子育て関連マスタ!$I$26:$M$28,4,FALSE),0),
AND(S186&gt;=19,S186&lt;=20,入力項目!$S$16="高専"),IFERROR(VLOOKUP(入力項目!$S$16,子育て関連マスタ!$I$26:$M$28,4,FALSE),0),
AND(S186&gt;=19,S186&lt;=20,入力項目!$S$16&lt;&gt;"高専"),IFERROR(VLOOKUP(入力項目!$S$17,子育て関連マスタ!$I$32:$M$37,4,FALSE),0),
AND(S186&gt;=21,S186&lt;=22,入力項目!$S$16="高専"),IFERROR(VLOOKUP(入力項目!$S$17,子育て関連マスタ!$I$32:$M$34,4,FALSE),0),
AND(S186&gt;=21,S186&lt;=22,入力項目!$S$16&lt;&gt;"高専"),IFERROR(VLOOKUP(入力項目!$S$17,子育て関連マスタ!$I$32:$M$34,4,FALSE),0),
S186&gt;=23,0
) +
IF($D186=4,
  IFERROR(_xlfn.IFS(
  S186&lt;=入力項目!$S$11,0,
  AND(S186=入力項目!$S$11),IFERROR(VLOOKUP(入力項目!$S$12,子育て関連マスタ!$I$4:$M$5,2,FALSE),0),
  AND(S186=4),IFERROR(VLOOKUP(入力項目!$S$13,子育て関連マスタ!$I$9:$M$12,2,FALSE),0),
  AND(S186=7),IFERROR(VLOOKUP(入力項目!$S$14,子育て関連マスタ!$I$16:$M$17,2,FALSE),0),
  AND(S186=13),IFERROR(VLOOKUP(入力項目!$S$15,子育て関連マスタ!$I$21:$M$22,2,FALSE),0),
  AND(S186=16),IFERROR(VLOOKUP(入力項目!$S$16,子育て関連マスタ!$I$26:$M$28,2,FALSE),0),
  AND(S186=19,入力項目!$S$16&lt;&gt;"高専"),IFERROR(VLOOKUP(入力項目!$S$17,子育て関連マスタ!$I$32:$M$37,2,FALSE),0),
  AND(S186=21,入力項目!$S$16="高専"),IFERROR(VLOOKUP(入力項目!$S$17,子育て関連マスタ!$I$32:$M$37,2,FALSE),0),
  S186&gt;=22,0
  ),0),0
) +
IF(AND(S186&gt;=1,S186&lt;=15),IF($D186=入力項目!$S$8,入力項目!$S$3,0),0) +
IF(AND(S186&gt;=1,S186&lt;=15),IF($D186=5,入力項目!$S$4,0),0) +
IF(AND(S186&gt;=1,S186&lt;=15),IF($D186=12,入力項目!$S$5,0),0) +
IF(AND(入力項目!$S$7=$A186,入力項目!$S$8=$D186),子育て関連マスタ!$C$14,0) +
IFERROR(IF(AND(YEAR(EDATE(DATE(入力項目!$S$7,入力項目!$S$8,1),1))=$A186,MONTH(EDATE(DATE(入力項目!$S$7,入力項目!$S$8,1),1))=$D186),子育て関連マスタ!$C$15,0),0) +
IF(AND(OR(S186=3,S186=5,S186=7),$D186=11),子育て関連マスタ!$C$17,0) +
IF(AND(S186=20,$D186=1),子育て関連マスタ!$C$18,0) +
IF(AND(S186=20,$D186=1),
IFERROR(_xlfn.IFS(
入力項目!$S$10="男",子育て関連マスタ!$C$18,
入力項目!$S$10="女",子育て関連マスタ!$C$19
),0),0
) +
IF(AND(S186&gt;=入力項目!$S$18,S186&lt;=入力項目!$S$19),入力項目!$S$20,0) +
IF(AND(S186&gt;=入力項目!$S$21,S186&lt;=入力項目!$S$22),入力項目!$S$23,0) +
IF(AND(S186&gt;=入力項目!$S$24,S186&lt;=入力項目!$S$25),入力項目!$S$26,0)
)</f>
        <v>0</v>
      </c>
      <c r="AH186">
        <f ca="1">-(
_xlfn.IFS(
T186&lt;=入力項目!$S$11,0,
AND(T186&gt;=入力項目!$S$11+1,T186&lt;=3),IFERROR(VLOOKUP(入力項目!$S$12,子育て関連マスタ!$I$4:$M$5,4,FALSE),0),
AND(T186&gt;=4,T186&lt;=6),IFERROR(VLOOKUP(入力項目!$S$13,子育て関連マスタ!$I$9:$M$12,4,FALSE),0),
AND(T186&gt;=7,T186&lt;=12),IFERROR(VLOOKUP(入力項目!$S$14,子育て関連マスタ!$I$16:$M$17,4,FALSE),0),
AND(T186&gt;=13,T186&lt;=15),IFERROR(VLOOKUP(入力項目!$S$15,子育て関連マスタ!$I$21:$M$22,4,FALSE),0),
AND(T186&gt;=16,T186&lt;=18),IFERROR(VLOOKUP(入力項目!$S$16,子育て関連マスタ!$I$26:$M$28,4,FALSE),0),
AND(T186&gt;=19,T186&lt;=20,入力項目!$S$16="高専"),IFERROR(VLOOKUP(入力項目!$S$16,子育て関連マスタ!$I$26:$M$28,4,FALSE),0),
AND(T186&gt;=19,T186&lt;=20,入力項目!$S$16&lt;&gt;"高専"),IFERROR(VLOOKUP(入力項目!$S$17,子育て関連マスタ!$I$32:$M$37,4,FALSE),0),
AND(T186&gt;=21,T186&lt;=22,入力項目!$S$16="高専"),IFERROR(VLOOKUP(入力項目!$S$17,子育て関連マスタ!$I$32:$M$34,4,FALSE),0),
AND(T186&gt;=21,T186&lt;=22,入力項目!$S$16&lt;&gt;"高専"),IFERROR(VLOOKUP(入力項目!$S$17,子育て関連マスタ!$I$32:$M$34,4,FALSE),0),
T186&gt;=23,0
) +
IF($D186=4,
  IFERROR(_xlfn.IFS(
  T186&lt;=入力項目!$S$11,0,
  AND(T186=入力項目!$S$11),IFERROR(VLOOKUP(入力項目!$S$12,子育て関連マスタ!$I$4:$M$5,2,FALSE),0),
  AND(T186=4),IFERROR(VLOOKUP(入力項目!$S$13,子育て関連マスタ!$I$9:$M$12,2,FALSE),0),
  AND(T186=7),IFERROR(VLOOKUP(入力項目!$S$14,子育て関連マスタ!$I$16:$M$17,2,FALSE),0),
  AND(T186=13),IFERROR(VLOOKUP(入力項目!$S$15,子育て関連マスタ!$I$21:$M$22,2,FALSE),0),
  AND(T186=16),IFERROR(VLOOKUP(入力項目!$S$16,子育て関連マスタ!$I$26:$M$28,2,FALSE),0),
  AND(T186=19,入力項目!$S$16&lt;&gt;"高専"),IFERROR(VLOOKUP(入力項目!$S$17,子育て関連マスタ!$I$32:$M$37,2,FALSE),0),
  AND(T186=21,入力項目!$S$16="高専"),IFERROR(VLOOKUP(入力項目!$S$17,子育て関連マスタ!$I$32:$M$37,2,FALSE),0),
  T186&gt;=22,0
  ),0),0
) +
IF(AND(T186&gt;=1,T186&lt;=15),IF($D186=入力項目!$S$8,入力項目!$S$3,0),0) +
IF(AND(T186&gt;=1,T186&lt;=15),IF($D186=5,入力項目!$S$4,0),0) +
IF(AND(T186&gt;=1,T186&lt;=15),IF($D186=12,入力項目!$S$5,0),0) +
IF(AND(入力項目!$S$7=$A186,入力項目!$S$8=$D186),子育て関連マスタ!$C$14,0) +
IFERROR(IF(AND(YEAR(EDATE(DATE(入力項目!$S$7,入力項目!$S$8,1),1))=$A186,MONTH(EDATE(DATE(入力項目!$S$7,入力項目!$S$8,1),1))=$D186),子育て関連マスタ!$C$15,0),0) +
IF(AND(OR(T186=3,T186=5,T186=7),$D186=11),子育て関連マスタ!$C$17,0) +
IF(AND(T186=20,$D186=1),子育て関連マスタ!$C$18,0) +
IF(AND(T186=20,$D186=1),
IFERROR(_xlfn.IFS(
入力項目!$S$10="男",子育て関連マスタ!$C$18,
入力項目!$S$10="女",子育て関連マスタ!$C$19
),0),0
) +
IF(AND(T186&gt;=入力項目!$S$18,T186&lt;=入力項目!$S$19),入力項目!$S$20,0) +
IF(AND(T186&gt;=入力項目!$S$21,T186&lt;=入力項目!$S$22),入力項目!$S$23,0) +
IF(AND(T186&gt;=入力項目!$S$24,T186&lt;=入力項目!$S$25),入力項目!$S$26,0)
)</f>
        <v>0</v>
      </c>
      <c r="AI186">
        <f ca="1">-(
_xlfn.IFS(
U186&lt;=入力項目!$S$11,0,
AND(U186&gt;=入力項目!$S$11+1,U186&lt;=3),IFERROR(VLOOKUP(入力項目!$S$12,子育て関連マスタ!$I$4:$M$5,4,FALSE),0),
AND(U186&gt;=4,U186&lt;=6),IFERROR(VLOOKUP(入力項目!$S$13,子育て関連マスタ!$I$9:$M$12,4,FALSE),0),
AND(U186&gt;=7,U186&lt;=12),IFERROR(VLOOKUP(入力項目!$S$14,子育て関連マスタ!$I$16:$M$17,4,FALSE),0),
AND(U186&gt;=13,U186&lt;=15),IFERROR(VLOOKUP(入力項目!$S$15,子育て関連マスタ!$I$21:$M$22,4,FALSE),0),
AND(U186&gt;=16,U186&lt;=18),IFERROR(VLOOKUP(入力項目!$S$16,子育て関連マスタ!$I$26:$M$28,4,FALSE),0),
AND(U186&gt;=19,U186&lt;=20,入力項目!$S$16="高専"),IFERROR(VLOOKUP(入力項目!$S$16,子育て関連マスタ!$I$26:$M$28,4,FALSE),0),
AND(U186&gt;=19,U186&lt;=20,入力項目!$S$16&lt;&gt;"高専"),IFERROR(VLOOKUP(入力項目!$S$17,子育て関連マスタ!$I$32:$M$37,4,FALSE),0),
AND(U186&gt;=21,U186&lt;=22,入力項目!$S$16="高専"),IFERROR(VLOOKUP(入力項目!$S$17,子育て関連マスタ!$I$32:$M$34,4,FALSE),0),
AND(U186&gt;=21,U186&lt;=22,入力項目!$S$16&lt;&gt;"高専"),IFERROR(VLOOKUP(入力項目!$S$17,子育て関連マスタ!$I$32:$M$34,4,FALSE),0),
U186&gt;=23,0
) +
IF($D186=4,
  IFERROR(_xlfn.IFS(
  U186&lt;=入力項目!$S$11,0,
  AND(U186=入力項目!$S$11),IFERROR(VLOOKUP(入力項目!$S$12,子育て関連マスタ!$I$4:$M$5,2,FALSE),0),
  AND(U186=4),IFERROR(VLOOKUP(入力項目!$S$13,子育て関連マスタ!$I$9:$M$12,2,FALSE),0),
  AND(U186=7),IFERROR(VLOOKUP(入力項目!$S$14,子育て関連マスタ!$I$16:$M$17,2,FALSE),0),
  AND(U186=13),IFERROR(VLOOKUP(入力項目!$S$15,子育て関連マスタ!$I$21:$M$22,2,FALSE),0),
  AND(U186=16),IFERROR(VLOOKUP(入力項目!$S$16,子育て関連マスタ!$I$26:$M$28,2,FALSE),0),
  AND(U186=19,入力項目!$S$16&lt;&gt;"高専"),IFERROR(VLOOKUP(入力項目!$S$17,子育て関連マスタ!$I$32:$M$37,2,FALSE),0),
  AND(U186=21,入力項目!$S$16="高専"),IFERROR(VLOOKUP(入力項目!$S$17,子育て関連マスタ!$I$32:$M$37,2,FALSE),0),
  U186&gt;=22,0
  ),0),0
) +
IF(AND(U186&gt;=1,U186&lt;=15),IF($D186=入力項目!$S$8,入力項目!$S$3,0),0) +
IF(AND(U186&gt;=1,U186&lt;=15),IF($D186=5,入力項目!$S$4,0),0) +
IF(AND(U186&gt;=1,U186&lt;=15),IF($D186=12,入力項目!$S$5,0),0) +
IF(AND(入力項目!$S$7=$A186,入力項目!$S$8=$D186),子育て関連マスタ!$C$14,0) +
IFERROR(IF(AND(YEAR(EDATE(DATE(入力項目!$S$7,入力項目!$S$8,1),1))=$A186,MONTH(EDATE(DATE(入力項目!$S$7,入力項目!$S$8,1),1))=$D186),子育て関連マスタ!$C$15,0),0) +
IF(AND(OR(U186=3,U186=5,U186=7),$D186=11),子育て関連マスタ!$C$17,0) +
IF(AND(U186=20,$D186=1),子育て関連マスタ!$C$18,0) +
IF(AND(U186=20,$D186=1),
IFERROR(_xlfn.IFS(
入力項目!$S$10="男",子育て関連マスタ!$C$18,
入力項目!$S$10="女",子育て関連マスタ!$C$19
),0),0
) +
IF(AND(U186&gt;=入力項目!$S$18,U186&lt;=入力項目!$S$19),入力項目!$S$20,0) +
IF(AND(U186&gt;=入力項目!$S$21,U186&lt;=入力項目!$S$22),入力項目!$S$23,0) +
IF(AND(U186&gt;=入力項目!$S$24,U186&lt;=入力項目!$S$25),入力項目!$S$26,0)
)</f>
        <v>0</v>
      </c>
      <c r="AJ186" s="10">
        <f ca="1">-VLOOKUP($D186,月別収支!$A$2:$H$13,7,FALSE)</f>
        <v>-20000</v>
      </c>
    </row>
    <row r="187" spans="1:36" x14ac:dyDescent="0.4">
      <c r="A187">
        <f t="shared" ca="1" si="54"/>
        <v>2040</v>
      </c>
      <c r="B187">
        <f t="shared" ca="1" si="44"/>
        <v>2039</v>
      </c>
      <c r="C187">
        <f t="shared" ca="1" si="45"/>
        <v>16</v>
      </c>
      <c r="D187">
        <f t="shared" ca="1" si="55"/>
        <v>1</v>
      </c>
      <c r="E187" t="str">
        <f t="shared" ca="1" si="39"/>
        <v>2040年1月</v>
      </c>
      <c r="F187">
        <f ca="1">IF(OR(入力項目!$N$5&lt;$A187,AND(入力項目!$N$5=$A187,入力項目!$N$6&lt;$D187)),IF(F186=0,1,IF(G187=12,F186+1,F186)),0)</f>
        <v>15</v>
      </c>
      <c r="G187">
        <f ca="1">IF(OR(入力項目!$N$5&lt;$A187,AND(入力項目!$N$5=$A187,入力項目!$N$6&lt;$D187)),IF(G186=12,1,G186+1),0)</f>
        <v>3</v>
      </c>
      <c r="H187" t="str">
        <f t="shared" ca="1" si="40"/>
        <v>15_3</v>
      </c>
      <c r="I187">
        <f ca="1">IF(
  IFERROR(AND($C187&gt;0,MOD($C187,入力項目!$N$22)=0,$D187=入力項目!$N$23), FALSE),
  1,
  IF(
    AND(I186&gt;0,J186=12),
    IF(I186=入力項目!$N$28, 0, I186+1),
    I186
  )
)</f>
        <v>1</v>
      </c>
      <c r="J187">
        <f ca="1">IF($D187=入力項目!$N$23,1,IFERROR(J186+1,1))</f>
        <v>8</v>
      </c>
      <c r="K187" t="str">
        <f t="shared" ca="1" si="41"/>
        <v>1_8</v>
      </c>
      <c r="L187">
        <f ca="1">L186+IF(入力項目!$D$4=$D187,1,0)</f>
        <v>44</v>
      </c>
      <c r="M187" t="str">
        <f t="shared" ca="1" si="42"/>
        <v>44歳</v>
      </c>
      <c r="N187">
        <f t="shared" ca="1" si="46"/>
        <v>45</v>
      </c>
      <c r="O187" t="str">
        <f t="shared" ca="1" si="43"/>
        <v>45歳</v>
      </c>
      <c r="P187">
        <f t="shared" ca="1" si="47"/>
        <v>19</v>
      </c>
      <c r="Q187">
        <f t="shared" ca="1" si="48"/>
        <v>17</v>
      </c>
      <c r="R187">
        <f t="shared" ca="1" si="49"/>
        <v>2040</v>
      </c>
      <c r="S187">
        <f t="shared" ca="1" si="50"/>
        <v>2040</v>
      </c>
      <c r="T187">
        <f t="shared" ca="1" si="51"/>
        <v>2040</v>
      </c>
      <c r="U187">
        <f t="shared" ca="1" si="52"/>
        <v>2040</v>
      </c>
      <c r="V187" s="10">
        <f t="shared" ca="1" si="53"/>
        <v>18991545</v>
      </c>
      <c r="W187" s="10">
        <f ca="1">IF($L187&lt;その他マスタ!$B$1,VLOOKUP($D187,月別収支!$A$2:$H$13,2,FALSE),その他マスタ!$B$3)+IF(AND($L187=その他マスタ!$B$1,入力項目!$I$9="あり",$D187=入力項目!$D$4),その他マスタ!$B$2,0)</f>
        <v>300000</v>
      </c>
      <c r="X187" s="10">
        <f ca="1">-IF(入力項目!$K$5=TRUE,
IF($F187+$G187&lt;3,VLOOKUP($D187,月別収支!$A$2:$H$13,8,FALSE),0)+IFERROR(VLOOKUP($H187,住宅ローン計算!C:P,13,FALSE),0)+IF($F187&gt;1,IF(OR($G187=3,$G187=6,$G187=9,$G187=12),ROUNDUP(入力項目!$N$18/4,0),0),0),
VLOOKUP($D187,月別収支!$A$2:$H$13,8,FALSE))</f>
        <v>-91090</v>
      </c>
      <c r="Y187" s="10">
        <f ca="1">-VLOOKUP($D187,月別収支!$A$2:$H$13,3,FALSE)</f>
        <v>-75000</v>
      </c>
      <c r="Z187" s="10">
        <f ca="1">-VLOOKUP($D187,月別収支!$A$2:$H$13,4,FALSE)</f>
        <v>-27000</v>
      </c>
      <c r="AA187" s="10">
        <f ca="1">-VLOOKUP($D187,月別収支!$A$2:$H$13,6,FALSE)</f>
        <v>-10000</v>
      </c>
      <c r="AB187" s="10">
        <f ca="1">-(
VLOOKUP($D187,月別収支!$A$2:$H$13,5,FALSE)+IF(AND(入力項目!$I$27&lt;=$A187,ISEVEN($A187-入力項目!$I$27),入力項目!$I$28=$D187),入力項目!$I$26,0)
+IF(入力項目!$K$26=TRUE,
IFERROR(VLOOKUP($K187,マイカーローン計算!C:P,13,FALSE),0),
IFERROR(
  IF(AND($C187&gt;0,MOD($C187,入力項目!$N$22)=0,$D187=入力項目!$N$23),入力項目!$N$24,0),
 0
)
)
)</f>
        <v>-20000</v>
      </c>
      <c r="AC187" s="10">
        <f ca="1">-IF($A187&lt;入力項目!$N$33,入力項目!$N$35,IF(AND($A187=入力項目!$N$33,$D187&lt;=入力項目!$N$34),入力項目!$N$35,0))</f>
        <v>0</v>
      </c>
      <c r="AD187">
        <f ca="1">-(
_xlfn.IFS(
P187&lt;=入力項目!$S$11,0,
AND(P187&gt;=入力項目!$S$11+1,P187&lt;=3),IFERROR(VLOOKUP(入力項目!$S$12,子育て関連マスタ!$I$4:$M$5,4,FALSE),0),
AND(P187&gt;=4,P187&lt;=6),IFERROR(VLOOKUP(入力項目!$S$13,子育て関連マスタ!$I$9:$M$12,4,FALSE),0),
AND(P187&gt;=7,P187&lt;=12),IFERROR(VLOOKUP(入力項目!$S$14,子育て関連マスタ!$I$16:$M$17,4,FALSE),0),
AND(P187&gt;=13,P187&lt;=15),IFERROR(VLOOKUP(入力項目!$S$15,子育て関連マスタ!$I$21:$M$22,4,FALSE),0),
AND(P187&gt;=16,P187&lt;=18),IFERROR(VLOOKUP(入力項目!$S$16,子育て関連マスタ!$I$26:$M$28,4,FALSE),0),
AND(P187&gt;=19,P187&lt;=20,入力項目!$S$16="高専"),IFERROR(VLOOKUP(入力項目!$S$16,子育て関連マスタ!$I$26:$M$28,4,FALSE),0),
AND(P187&gt;=19,P187&lt;=20,入力項目!$S$16&lt;&gt;"高専"),IFERROR(VLOOKUP(入力項目!$S$17,子育て関連マスタ!$I$32:$M$37,4,FALSE),0),
AND(P187&gt;=21,P187&lt;=22,入力項目!$S$16="高専"),IFERROR(VLOOKUP(入力項目!$S$17,子育て関連マスタ!$I$32:$M$34,4,FALSE),0),
AND(P187&gt;=21,P187&lt;=22,入力項目!$S$16&lt;&gt;"高専"),IFERROR(VLOOKUP(入力項目!$S$17,子育て関連マスタ!$I$32:$M$34,4,FALSE),0),
P187&gt;=23,0
) +
IF($D187=4,
  IFERROR(_xlfn.IFS(
  P187&lt;=入力項目!$S$11,0,
  AND(P187=入力項目!$S$11),IFERROR(VLOOKUP(入力項目!$S$12,子育て関連マスタ!$I$4:$M$5,2,FALSE),0),
  AND(P187=4),IFERROR(VLOOKUP(入力項目!$S$13,子育て関連マスタ!$I$9:$M$12,2,FALSE),0),
  AND(P187=7),IFERROR(VLOOKUP(入力項目!$S$14,子育て関連マスタ!$I$16:$M$17,2,FALSE),0),
  AND(P187=13),IFERROR(VLOOKUP(入力項目!$S$15,子育て関連マスタ!$I$21:$M$22,2,FALSE),0),
  AND(P187=16),IFERROR(VLOOKUP(入力項目!$S$16,子育て関連マスタ!$I$26:$M$28,2,FALSE),0),
  AND(P187=19,入力項目!$S$16&lt;&gt;"高専"),IFERROR(VLOOKUP(入力項目!$S$17,子育て関連マスタ!$I$32:$M$37,2,FALSE),0),
  AND(P187=21,入力項目!$S$16="高専"),IFERROR(VLOOKUP(入力項目!$S$17,子育て関連マスタ!$I$32:$M$37,2,FALSE),0),
  P187&gt;=22,0
  ),0),0
) +
IF(AND(P187&gt;=1,P187&lt;=15),IF($D187=入力項目!$S$8,入力項目!$S$3,0),0) +
IF(AND(P187&gt;=1,P187&lt;=15),IF($D187=5,入力項目!$S$4,0),0) +
IF(AND(P187&gt;=1,P187&lt;=15),IF($D187=12,入力項目!$S$5,0),0) +
IF(AND(入力項目!$S$7=$A187,入力項目!$S$8=$D187),子育て関連マスタ!$C$14,0) +
IFERROR(IF(AND(YEAR(EDATE(DATE(入力項目!$S$7,入力項目!$S$8,1),1))=$A187,MONTH(EDATE(DATE(入力項目!$S$7,入力項目!$S$8,1),1))=$D187),子育て関連マスタ!$C$15,0),0) +
IF(AND(OR(P187=3,P187=5,P187=7),$D187=11),子育て関連マスタ!$C$17,0) +
IF(AND(P187=20,$D187=1),子育て関連マスタ!$C$18,0) +
IF(AND(P187=20,$D187=1),
IFERROR(_xlfn.IFS(
入力項目!$S$10="男",子育て関連マスタ!$C$18,
入力項目!$S$10="女",子育て関連マスタ!$C$19
),0),0
) +
IF(AND(P187&gt;=入力項目!$S$18,P187&lt;=入力項目!$S$19),入力項目!$S$20,0) +
IF(AND(P187&gt;=入力項目!$S$21,P187&lt;=入力項目!$S$22),入力項目!$S$23,0) +
IF(AND(P187&gt;=入力項目!$S$24,P187&lt;=入力項目!$S$25),入力項目!$S$26,0)
)</f>
        <v>0</v>
      </c>
      <c r="AE187">
        <f ca="1">-(
_xlfn.IFS(
Q187&lt;=入力項目!$S$11,0,
AND(Q187&gt;=入力項目!$S$11+1,Q187&lt;=3),IFERROR(VLOOKUP(入力項目!$S$12,子育て関連マスタ!$I$4:$M$5,4,FALSE),0),
AND(Q187&gt;=4,Q187&lt;=6),IFERROR(VLOOKUP(入力項目!$S$13,子育て関連マスタ!$I$9:$M$12,4,FALSE),0),
AND(Q187&gt;=7,Q187&lt;=12),IFERROR(VLOOKUP(入力項目!$S$14,子育て関連マスタ!$I$16:$M$17,4,FALSE),0),
AND(Q187&gt;=13,Q187&lt;=15),IFERROR(VLOOKUP(入力項目!$S$15,子育て関連マスタ!$I$21:$M$22,4,FALSE),0),
AND(Q187&gt;=16,Q187&lt;=18),IFERROR(VLOOKUP(入力項目!$S$16,子育て関連マスタ!$I$26:$M$28,4,FALSE),0),
AND(Q187&gt;=19,Q187&lt;=20,入力項目!$S$16="高専"),IFERROR(VLOOKUP(入力項目!$S$16,子育て関連マスタ!$I$26:$M$28,4,FALSE),0),
AND(Q187&gt;=19,Q187&lt;=20,入力項目!$S$16&lt;&gt;"高専"),IFERROR(VLOOKUP(入力項目!$S$17,子育て関連マスタ!$I$32:$M$37,4,FALSE),0),
AND(Q187&gt;=21,Q187&lt;=22,入力項目!$S$16="高専"),IFERROR(VLOOKUP(入力項目!$S$17,子育て関連マスタ!$I$32:$M$34,4,FALSE),0),
AND(Q187&gt;=21,Q187&lt;=22,入力項目!$S$16&lt;&gt;"高専"),IFERROR(VLOOKUP(入力項目!$S$17,子育て関連マスタ!$I$32:$M$34,4,FALSE),0),
Q187&gt;=23,0
) +
IF($D187=4,
  IFERROR(_xlfn.IFS(
  Q187&lt;=入力項目!$S$11,0,
  AND(Q187=入力項目!$S$11),IFERROR(VLOOKUP(入力項目!$S$12,子育て関連マスタ!$I$4:$M$5,2,FALSE),0),
  AND(Q187=4),IFERROR(VLOOKUP(入力項目!$S$13,子育て関連マスタ!$I$9:$M$12,2,FALSE),0),
  AND(Q187=7),IFERROR(VLOOKUP(入力項目!$S$14,子育て関連マスタ!$I$16:$M$17,2,FALSE),0),
  AND(Q187=13),IFERROR(VLOOKUP(入力項目!$S$15,子育て関連マスタ!$I$21:$M$22,2,FALSE),0),
  AND(Q187=16),IFERROR(VLOOKUP(入力項目!$S$16,子育て関連マスタ!$I$26:$M$28,2,FALSE),0),
  AND(Q187=19,入力項目!$S$16&lt;&gt;"高専"),IFERROR(VLOOKUP(入力項目!$S$17,子育て関連マスタ!$I$32:$M$37,2,FALSE),0),
  AND(Q187=21,入力項目!$S$16="高専"),IFERROR(VLOOKUP(入力項目!$S$17,子育て関連マスタ!$I$32:$M$37,2,FALSE),0),
  Q187&gt;=22,0
  ),0),0
) +
IF(AND(Q187&gt;=1,Q187&lt;=15),IF($D187=入力項目!$S$8,入力項目!$S$3,0),0) +
IF(AND(Q187&gt;=1,Q187&lt;=15),IF($D187=5,入力項目!$S$4,0),0) +
IF(AND(Q187&gt;=1,Q187&lt;=15),IF($D187=12,入力項目!$S$5,0),0) +
IF(AND(入力項目!$S$7=$A187,入力項目!$S$8=$D187),子育て関連マスタ!$C$14,0) +
IFERROR(IF(AND(YEAR(EDATE(DATE(入力項目!$S$7,入力項目!$S$8,1),1))=$A187,MONTH(EDATE(DATE(入力項目!$S$7,入力項目!$S$8,1),1))=$D187),子育て関連マスタ!$C$15,0),0) +
IF(AND(OR(Q187=3,Q187=5,Q187=7),$D187=11),子育て関連マスタ!$C$17,0) +
IF(AND(Q187=20,$D187=1),子育て関連マスタ!$C$18,0) +
IF(AND(Q187=20,$D187=1),
IFERROR(_xlfn.IFS(
入力項目!$S$10="男",子育て関連マスタ!$C$18,
入力項目!$S$10="女",子育て関連マスタ!$C$19
),0),0
) +
IF(AND(Q187&gt;=入力項目!$S$18,Q187&lt;=入力項目!$S$19),入力項目!$S$20,0) +
IF(AND(Q187&gt;=入力項目!$S$21,Q187&lt;=入力項目!$S$22),入力項目!$S$23,0) +
IF(AND(Q187&gt;=入力項目!$S$24,Q187&lt;=入力項目!$S$25),入力項目!$S$26,0)
)</f>
        <v>-45000</v>
      </c>
      <c r="AF187">
        <f ca="1">-(
_xlfn.IFS(
R187&lt;=入力項目!$S$11,0,
AND(R187&gt;=入力項目!$S$11+1,R187&lt;=3),IFERROR(VLOOKUP(入力項目!$S$12,子育て関連マスタ!$I$4:$M$5,4,FALSE),0),
AND(R187&gt;=4,R187&lt;=6),IFERROR(VLOOKUP(入力項目!$S$13,子育て関連マスタ!$I$9:$M$12,4,FALSE),0),
AND(R187&gt;=7,R187&lt;=12),IFERROR(VLOOKUP(入力項目!$S$14,子育て関連マスタ!$I$16:$M$17,4,FALSE),0),
AND(R187&gt;=13,R187&lt;=15),IFERROR(VLOOKUP(入力項目!$S$15,子育て関連マスタ!$I$21:$M$22,4,FALSE),0),
AND(R187&gt;=16,R187&lt;=18),IFERROR(VLOOKUP(入力項目!$S$16,子育て関連マスタ!$I$26:$M$28,4,FALSE),0),
AND(R187&gt;=19,R187&lt;=20,入力項目!$S$16="高専"),IFERROR(VLOOKUP(入力項目!$S$16,子育て関連マスタ!$I$26:$M$28,4,FALSE),0),
AND(R187&gt;=19,R187&lt;=20,入力項目!$S$16&lt;&gt;"高専"),IFERROR(VLOOKUP(入力項目!$S$17,子育て関連マスタ!$I$32:$M$37,4,FALSE),0),
AND(R187&gt;=21,R187&lt;=22,入力項目!$S$16="高専"),IFERROR(VLOOKUP(入力項目!$S$17,子育て関連マスタ!$I$32:$M$34,4,FALSE),0),
AND(R187&gt;=21,R187&lt;=22,入力項目!$S$16&lt;&gt;"高専"),IFERROR(VLOOKUP(入力項目!$S$17,子育て関連マスタ!$I$32:$M$34,4,FALSE),0),
R187&gt;=23,0
) +
IF($D187=4,
  IFERROR(_xlfn.IFS(
  R187&lt;=入力項目!$S$11,0,
  AND(R187=入力項目!$S$11),IFERROR(VLOOKUP(入力項目!$S$12,子育て関連マスタ!$I$4:$M$5,2,FALSE),0),
  AND(R187=4),IFERROR(VLOOKUP(入力項目!$S$13,子育て関連マスタ!$I$9:$M$12,2,FALSE),0),
  AND(R187=7),IFERROR(VLOOKUP(入力項目!$S$14,子育て関連マスタ!$I$16:$M$17,2,FALSE),0),
  AND(R187=13),IFERROR(VLOOKUP(入力項目!$S$15,子育て関連マスタ!$I$21:$M$22,2,FALSE),0),
  AND(R187=16),IFERROR(VLOOKUP(入力項目!$S$16,子育て関連マスタ!$I$26:$M$28,2,FALSE),0),
  AND(R187=19,入力項目!$S$16&lt;&gt;"高専"),IFERROR(VLOOKUP(入力項目!$S$17,子育て関連マスタ!$I$32:$M$37,2,FALSE),0),
  AND(R187=21,入力項目!$S$16="高専"),IFERROR(VLOOKUP(入力項目!$S$17,子育て関連マスタ!$I$32:$M$37,2,FALSE),0),
  R187&gt;=22,0
  ),0),0
) +
IF(AND(R187&gt;=1,R187&lt;=15),IF($D187=入力項目!$S$8,入力項目!$S$3,0),0) +
IF(AND(R187&gt;=1,R187&lt;=15),IF($D187=5,入力項目!$S$4,0),0) +
IF(AND(R187&gt;=1,R187&lt;=15),IF($D187=12,入力項目!$S$5,0),0) +
IF(AND(入力項目!$S$7=$A187,入力項目!$S$8=$D187),子育て関連マスタ!$C$14,0) +
IFERROR(IF(AND(YEAR(EDATE(DATE(入力項目!$S$7,入力項目!$S$8,1),1))=$A187,MONTH(EDATE(DATE(入力項目!$S$7,入力項目!$S$8,1),1))=$D187),子育て関連マスタ!$C$15,0),0) +
IF(AND(OR(R187=3,R187=5,R187=7),$D187=11),子育て関連マスタ!$C$17,0) +
IF(AND(R187=20,$D187=1),子育て関連マスタ!$C$18,0) +
IF(AND(R187=20,$D187=1),
IFERROR(_xlfn.IFS(
入力項目!$S$10="男",子育て関連マスタ!$C$18,
入力項目!$S$10="女",子育て関連マスタ!$C$19
),0),0
) +
IF(AND(R187&gt;=入力項目!$S$18,R187&lt;=入力項目!$S$19),入力項目!$S$20,0) +
IF(AND(R187&gt;=入力項目!$S$21,R187&lt;=入力項目!$S$22),入力項目!$S$23,0) +
IF(AND(R187&gt;=入力項目!$S$24,R187&lt;=入力項目!$S$25),入力項目!$S$26,0)
)</f>
        <v>0</v>
      </c>
      <c r="AG187">
        <f ca="1">-(
_xlfn.IFS(
S187&lt;=入力項目!$S$11,0,
AND(S187&gt;=入力項目!$S$11+1,S187&lt;=3),IFERROR(VLOOKUP(入力項目!$S$12,子育て関連マスタ!$I$4:$M$5,4,FALSE),0),
AND(S187&gt;=4,S187&lt;=6),IFERROR(VLOOKUP(入力項目!$S$13,子育て関連マスタ!$I$9:$M$12,4,FALSE),0),
AND(S187&gt;=7,S187&lt;=12),IFERROR(VLOOKUP(入力項目!$S$14,子育て関連マスタ!$I$16:$M$17,4,FALSE),0),
AND(S187&gt;=13,S187&lt;=15),IFERROR(VLOOKUP(入力項目!$S$15,子育て関連マスタ!$I$21:$M$22,4,FALSE),0),
AND(S187&gt;=16,S187&lt;=18),IFERROR(VLOOKUP(入力項目!$S$16,子育て関連マスタ!$I$26:$M$28,4,FALSE),0),
AND(S187&gt;=19,S187&lt;=20,入力項目!$S$16="高専"),IFERROR(VLOOKUP(入力項目!$S$16,子育て関連マスタ!$I$26:$M$28,4,FALSE),0),
AND(S187&gt;=19,S187&lt;=20,入力項目!$S$16&lt;&gt;"高専"),IFERROR(VLOOKUP(入力項目!$S$17,子育て関連マスタ!$I$32:$M$37,4,FALSE),0),
AND(S187&gt;=21,S187&lt;=22,入力項目!$S$16="高専"),IFERROR(VLOOKUP(入力項目!$S$17,子育て関連マスタ!$I$32:$M$34,4,FALSE),0),
AND(S187&gt;=21,S187&lt;=22,入力項目!$S$16&lt;&gt;"高専"),IFERROR(VLOOKUP(入力項目!$S$17,子育て関連マスタ!$I$32:$M$34,4,FALSE),0),
S187&gt;=23,0
) +
IF($D187=4,
  IFERROR(_xlfn.IFS(
  S187&lt;=入力項目!$S$11,0,
  AND(S187=入力項目!$S$11),IFERROR(VLOOKUP(入力項目!$S$12,子育て関連マスタ!$I$4:$M$5,2,FALSE),0),
  AND(S187=4),IFERROR(VLOOKUP(入力項目!$S$13,子育て関連マスタ!$I$9:$M$12,2,FALSE),0),
  AND(S187=7),IFERROR(VLOOKUP(入力項目!$S$14,子育て関連マスタ!$I$16:$M$17,2,FALSE),0),
  AND(S187=13),IFERROR(VLOOKUP(入力項目!$S$15,子育て関連マスタ!$I$21:$M$22,2,FALSE),0),
  AND(S187=16),IFERROR(VLOOKUP(入力項目!$S$16,子育て関連マスタ!$I$26:$M$28,2,FALSE),0),
  AND(S187=19,入力項目!$S$16&lt;&gt;"高専"),IFERROR(VLOOKUP(入力項目!$S$17,子育て関連マスタ!$I$32:$M$37,2,FALSE),0),
  AND(S187=21,入力項目!$S$16="高専"),IFERROR(VLOOKUP(入力項目!$S$17,子育て関連マスタ!$I$32:$M$37,2,FALSE),0),
  S187&gt;=22,0
  ),0),0
) +
IF(AND(S187&gt;=1,S187&lt;=15),IF($D187=入力項目!$S$8,入力項目!$S$3,0),0) +
IF(AND(S187&gt;=1,S187&lt;=15),IF($D187=5,入力項目!$S$4,0),0) +
IF(AND(S187&gt;=1,S187&lt;=15),IF($D187=12,入力項目!$S$5,0),0) +
IF(AND(入力項目!$S$7=$A187,入力項目!$S$8=$D187),子育て関連マスタ!$C$14,0) +
IFERROR(IF(AND(YEAR(EDATE(DATE(入力項目!$S$7,入力項目!$S$8,1),1))=$A187,MONTH(EDATE(DATE(入力項目!$S$7,入力項目!$S$8,1),1))=$D187),子育て関連マスタ!$C$15,0),0) +
IF(AND(OR(S187=3,S187=5,S187=7),$D187=11),子育て関連マスタ!$C$17,0) +
IF(AND(S187=20,$D187=1),子育て関連マスタ!$C$18,0) +
IF(AND(S187=20,$D187=1),
IFERROR(_xlfn.IFS(
入力項目!$S$10="男",子育て関連マスタ!$C$18,
入力項目!$S$10="女",子育て関連マスタ!$C$19
),0),0
) +
IF(AND(S187&gt;=入力項目!$S$18,S187&lt;=入力項目!$S$19),入力項目!$S$20,0) +
IF(AND(S187&gt;=入力項目!$S$21,S187&lt;=入力項目!$S$22),入力項目!$S$23,0) +
IF(AND(S187&gt;=入力項目!$S$24,S187&lt;=入力項目!$S$25),入力項目!$S$26,0)
)</f>
        <v>0</v>
      </c>
      <c r="AH187">
        <f ca="1">-(
_xlfn.IFS(
T187&lt;=入力項目!$S$11,0,
AND(T187&gt;=入力項目!$S$11+1,T187&lt;=3),IFERROR(VLOOKUP(入力項目!$S$12,子育て関連マスタ!$I$4:$M$5,4,FALSE),0),
AND(T187&gt;=4,T187&lt;=6),IFERROR(VLOOKUP(入力項目!$S$13,子育て関連マスタ!$I$9:$M$12,4,FALSE),0),
AND(T187&gt;=7,T187&lt;=12),IFERROR(VLOOKUP(入力項目!$S$14,子育て関連マスタ!$I$16:$M$17,4,FALSE),0),
AND(T187&gt;=13,T187&lt;=15),IFERROR(VLOOKUP(入力項目!$S$15,子育て関連マスタ!$I$21:$M$22,4,FALSE),0),
AND(T187&gt;=16,T187&lt;=18),IFERROR(VLOOKUP(入力項目!$S$16,子育て関連マスタ!$I$26:$M$28,4,FALSE),0),
AND(T187&gt;=19,T187&lt;=20,入力項目!$S$16="高専"),IFERROR(VLOOKUP(入力項目!$S$16,子育て関連マスタ!$I$26:$M$28,4,FALSE),0),
AND(T187&gt;=19,T187&lt;=20,入力項目!$S$16&lt;&gt;"高専"),IFERROR(VLOOKUP(入力項目!$S$17,子育て関連マスタ!$I$32:$M$37,4,FALSE),0),
AND(T187&gt;=21,T187&lt;=22,入力項目!$S$16="高専"),IFERROR(VLOOKUP(入力項目!$S$17,子育て関連マスタ!$I$32:$M$34,4,FALSE),0),
AND(T187&gt;=21,T187&lt;=22,入力項目!$S$16&lt;&gt;"高専"),IFERROR(VLOOKUP(入力項目!$S$17,子育て関連マスタ!$I$32:$M$34,4,FALSE),0),
T187&gt;=23,0
) +
IF($D187=4,
  IFERROR(_xlfn.IFS(
  T187&lt;=入力項目!$S$11,0,
  AND(T187=入力項目!$S$11),IFERROR(VLOOKUP(入力項目!$S$12,子育て関連マスタ!$I$4:$M$5,2,FALSE),0),
  AND(T187=4),IFERROR(VLOOKUP(入力項目!$S$13,子育て関連マスタ!$I$9:$M$12,2,FALSE),0),
  AND(T187=7),IFERROR(VLOOKUP(入力項目!$S$14,子育て関連マスタ!$I$16:$M$17,2,FALSE),0),
  AND(T187=13),IFERROR(VLOOKUP(入力項目!$S$15,子育て関連マスタ!$I$21:$M$22,2,FALSE),0),
  AND(T187=16),IFERROR(VLOOKUP(入力項目!$S$16,子育て関連マスタ!$I$26:$M$28,2,FALSE),0),
  AND(T187=19,入力項目!$S$16&lt;&gt;"高専"),IFERROR(VLOOKUP(入力項目!$S$17,子育て関連マスタ!$I$32:$M$37,2,FALSE),0),
  AND(T187=21,入力項目!$S$16="高専"),IFERROR(VLOOKUP(入力項目!$S$17,子育て関連マスタ!$I$32:$M$37,2,FALSE),0),
  T187&gt;=22,0
  ),0),0
) +
IF(AND(T187&gt;=1,T187&lt;=15),IF($D187=入力項目!$S$8,入力項目!$S$3,0),0) +
IF(AND(T187&gt;=1,T187&lt;=15),IF($D187=5,入力項目!$S$4,0),0) +
IF(AND(T187&gt;=1,T187&lt;=15),IF($D187=12,入力項目!$S$5,0),0) +
IF(AND(入力項目!$S$7=$A187,入力項目!$S$8=$D187),子育て関連マスタ!$C$14,0) +
IFERROR(IF(AND(YEAR(EDATE(DATE(入力項目!$S$7,入力項目!$S$8,1),1))=$A187,MONTH(EDATE(DATE(入力項目!$S$7,入力項目!$S$8,1),1))=$D187),子育て関連マスタ!$C$15,0),0) +
IF(AND(OR(T187=3,T187=5,T187=7),$D187=11),子育て関連マスタ!$C$17,0) +
IF(AND(T187=20,$D187=1),子育て関連マスタ!$C$18,0) +
IF(AND(T187=20,$D187=1),
IFERROR(_xlfn.IFS(
入力項目!$S$10="男",子育て関連マスタ!$C$18,
入力項目!$S$10="女",子育て関連マスタ!$C$19
),0),0
) +
IF(AND(T187&gt;=入力項目!$S$18,T187&lt;=入力項目!$S$19),入力項目!$S$20,0) +
IF(AND(T187&gt;=入力項目!$S$21,T187&lt;=入力項目!$S$22),入力項目!$S$23,0) +
IF(AND(T187&gt;=入力項目!$S$24,T187&lt;=入力項目!$S$25),入力項目!$S$26,0)
)</f>
        <v>0</v>
      </c>
      <c r="AI187">
        <f ca="1">-(
_xlfn.IFS(
U187&lt;=入力項目!$S$11,0,
AND(U187&gt;=入力項目!$S$11+1,U187&lt;=3),IFERROR(VLOOKUP(入力項目!$S$12,子育て関連マスタ!$I$4:$M$5,4,FALSE),0),
AND(U187&gt;=4,U187&lt;=6),IFERROR(VLOOKUP(入力項目!$S$13,子育て関連マスタ!$I$9:$M$12,4,FALSE),0),
AND(U187&gt;=7,U187&lt;=12),IFERROR(VLOOKUP(入力項目!$S$14,子育て関連マスタ!$I$16:$M$17,4,FALSE),0),
AND(U187&gt;=13,U187&lt;=15),IFERROR(VLOOKUP(入力項目!$S$15,子育て関連マスタ!$I$21:$M$22,4,FALSE),0),
AND(U187&gt;=16,U187&lt;=18),IFERROR(VLOOKUP(入力項目!$S$16,子育て関連マスタ!$I$26:$M$28,4,FALSE),0),
AND(U187&gt;=19,U187&lt;=20,入力項目!$S$16="高専"),IFERROR(VLOOKUP(入力項目!$S$16,子育て関連マスタ!$I$26:$M$28,4,FALSE),0),
AND(U187&gt;=19,U187&lt;=20,入力項目!$S$16&lt;&gt;"高専"),IFERROR(VLOOKUP(入力項目!$S$17,子育て関連マスタ!$I$32:$M$37,4,FALSE),0),
AND(U187&gt;=21,U187&lt;=22,入力項目!$S$16="高専"),IFERROR(VLOOKUP(入力項目!$S$17,子育て関連マスタ!$I$32:$M$34,4,FALSE),0),
AND(U187&gt;=21,U187&lt;=22,入力項目!$S$16&lt;&gt;"高専"),IFERROR(VLOOKUP(入力項目!$S$17,子育て関連マスタ!$I$32:$M$34,4,FALSE),0),
U187&gt;=23,0
) +
IF($D187=4,
  IFERROR(_xlfn.IFS(
  U187&lt;=入力項目!$S$11,0,
  AND(U187=入力項目!$S$11),IFERROR(VLOOKUP(入力項目!$S$12,子育て関連マスタ!$I$4:$M$5,2,FALSE),0),
  AND(U187=4),IFERROR(VLOOKUP(入力項目!$S$13,子育て関連マスタ!$I$9:$M$12,2,FALSE),0),
  AND(U187=7),IFERROR(VLOOKUP(入力項目!$S$14,子育て関連マスタ!$I$16:$M$17,2,FALSE),0),
  AND(U187=13),IFERROR(VLOOKUP(入力項目!$S$15,子育て関連マスタ!$I$21:$M$22,2,FALSE),0),
  AND(U187=16),IFERROR(VLOOKUP(入力項目!$S$16,子育て関連マスタ!$I$26:$M$28,2,FALSE),0),
  AND(U187=19,入力項目!$S$16&lt;&gt;"高専"),IFERROR(VLOOKUP(入力項目!$S$17,子育て関連マスタ!$I$32:$M$37,2,FALSE),0),
  AND(U187=21,入力項目!$S$16="高専"),IFERROR(VLOOKUP(入力項目!$S$17,子育て関連マスタ!$I$32:$M$37,2,FALSE),0),
  U187&gt;=22,0
  ),0),0
) +
IF(AND(U187&gt;=1,U187&lt;=15),IF($D187=入力項目!$S$8,入力項目!$S$3,0),0) +
IF(AND(U187&gt;=1,U187&lt;=15),IF($D187=5,入力項目!$S$4,0),0) +
IF(AND(U187&gt;=1,U187&lt;=15),IF($D187=12,入力項目!$S$5,0),0) +
IF(AND(入力項目!$S$7=$A187,入力項目!$S$8=$D187),子育て関連マスタ!$C$14,0) +
IFERROR(IF(AND(YEAR(EDATE(DATE(入力項目!$S$7,入力項目!$S$8,1),1))=$A187,MONTH(EDATE(DATE(入力項目!$S$7,入力項目!$S$8,1),1))=$D187),子育て関連マスタ!$C$15,0),0) +
IF(AND(OR(U187=3,U187=5,U187=7),$D187=11),子育て関連マスタ!$C$17,0) +
IF(AND(U187=20,$D187=1),子育て関連マスタ!$C$18,0) +
IF(AND(U187=20,$D187=1),
IFERROR(_xlfn.IFS(
入力項目!$S$10="男",子育て関連マスタ!$C$18,
入力項目!$S$10="女",子育て関連マスタ!$C$19
),0),0
) +
IF(AND(U187&gt;=入力項目!$S$18,U187&lt;=入力項目!$S$19),入力項目!$S$20,0) +
IF(AND(U187&gt;=入力項目!$S$21,U187&lt;=入力項目!$S$22),入力項目!$S$23,0) +
IF(AND(U187&gt;=入力項目!$S$24,U187&lt;=入力項目!$S$25),入力項目!$S$26,0)
)</f>
        <v>0</v>
      </c>
      <c r="AJ187" s="10">
        <f ca="1">-VLOOKUP($D187,月別収支!$A$2:$H$13,7,FALSE)</f>
        <v>-20000</v>
      </c>
    </row>
    <row r="188" spans="1:36" x14ac:dyDescent="0.4">
      <c r="A188">
        <f t="shared" ca="1" si="54"/>
        <v>2040</v>
      </c>
      <c r="B188">
        <f t="shared" ca="1" si="44"/>
        <v>2039</v>
      </c>
      <c r="C188">
        <f t="shared" ca="1" si="45"/>
        <v>16</v>
      </c>
      <c r="D188">
        <f t="shared" ca="1" si="55"/>
        <v>2</v>
      </c>
      <c r="E188" t="str">
        <f t="shared" ca="1" si="39"/>
        <v>2040年2月</v>
      </c>
      <c r="F188">
        <f ca="1">IF(OR(入力項目!$N$5&lt;$A188,AND(入力項目!$N$5=$A188,入力項目!$N$6&lt;$D188)),IF(F187=0,1,IF(G188=12,F187+1,F187)),0)</f>
        <v>15</v>
      </c>
      <c r="G188">
        <f ca="1">IF(OR(入力項目!$N$5&lt;$A188,AND(入力項目!$N$5=$A188,入力項目!$N$6&lt;$D188)),IF(G187=12,1,G187+1),0)</f>
        <v>4</v>
      </c>
      <c r="H188" t="str">
        <f t="shared" ca="1" si="40"/>
        <v>15_4</v>
      </c>
      <c r="I188">
        <f ca="1">IF(
  IFERROR(AND($C188&gt;0,MOD($C188,入力項目!$N$22)=0,$D188=入力項目!$N$23), FALSE),
  1,
  IF(
    AND(I187&gt;0,J187=12),
    IF(I187=入力項目!$N$28, 0, I187+1),
    I187
  )
)</f>
        <v>1</v>
      </c>
      <c r="J188">
        <f ca="1">IF($D188=入力項目!$N$23,1,IFERROR(J187+1,1))</f>
        <v>9</v>
      </c>
      <c r="K188" t="str">
        <f t="shared" ca="1" si="41"/>
        <v>1_9</v>
      </c>
      <c r="L188">
        <f ca="1">L187+IF(入力項目!$D$4=$D188,1,0)</f>
        <v>44</v>
      </c>
      <c r="M188" t="str">
        <f t="shared" ca="1" si="42"/>
        <v>44歳</v>
      </c>
      <c r="N188">
        <f t="shared" ca="1" si="46"/>
        <v>45</v>
      </c>
      <c r="O188" t="str">
        <f t="shared" ca="1" si="43"/>
        <v>45歳</v>
      </c>
      <c r="P188">
        <f t="shared" ca="1" si="47"/>
        <v>19</v>
      </c>
      <c r="Q188">
        <f t="shared" ca="1" si="48"/>
        <v>17</v>
      </c>
      <c r="R188">
        <f t="shared" ca="1" si="49"/>
        <v>2040</v>
      </c>
      <c r="S188">
        <f t="shared" ca="1" si="50"/>
        <v>2040</v>
      </c>
      <c r="T188">
        <f t="shared" ca="1" si="51"/>
        <v>2040</v>
      </c>
      <c r="U188">
        <f t="shared" ca="1" si="52"/>
        <v>2040</v>
      </c>
      <c r="V188" s="10">
        <f t="shared" ca="1" si="53"/>
        <v>19040955</v>
      </c>
      <c r="W188" s="10">
        <f ca="1">IF($L188&lt;その他マスタ!$B$1,VLOOKUP($D188,月別収支!$A$2:$H$13,2,FALSE),その他マスタ!$B$3)+IF(AND($L188=その他マスタ!$B$1,入力項目!$I$9="あり",$D188=入力項目!$D$4),その他マスタ!$B$2,0)</f>
        <v>300000</v>
      </c>
      <c r="X188" s="10">
        <f ca="1">-IF(入力項目!$K$5=TRUE,
IF($F188+$G188&lt;3,VLOOKUP($D188,月別収支!$A$2:$H$13,8,FALSE),0)+IFERROR(VLOOKUP($H188,住宅ローン計算!C:P,13,FALSE),0)+IF($F188&gt;1,IF(OR($G188=3,$G188=6,$G188=9,$G188=12),ROUNDUP(入力項目!$N$18/4,0),0),0),
VLOOKUP($D188,月別収支!$A$2:$H$13,8,FALSE))</f>
        <v>-53590</v>
      </c>
      <c r="Y188" s="10">
        <f ca="1">-VLOOKUP($D188,月別収支!$A$2:$H$13,3,FALSE)</f>
        <v>-75000</v>
      </c>
      <c r="Z188" s="10">
        <f ca="1">-VLOOKUP($D188,月別収支!$A$2:$H$13,4,FALSE)</f>
        <v>-27000</v>
      </c>
      <c r="AA188" s="10">
        <f ca="1">-VLOOKUP($D188,月別収支!$A$2:$H$13,6,FALSE)</f>
        <v>-10000</v>
      </c>
      <c r="AB188" s="10">
        <f ca="1">-(
VLOOKUP($D188,月別収支!$A$2:$H$13,5,FALSE)+IF(AND(入力項目!$I$27&lt;=$A188,ISEVEN($A188-入力項目!$I$27),入力項目!$I$28=$D188),入力項目!$I$26,0)
+IF(入力項目!$K$26=TRUE,
IFERROR(VLOOKUP($K188,マイカーローン計算!C:P,13,FALSE),0),
IFERROR(
  IF(AND($C188&gt;0,MOD($C188,入力項目!$N$22)=0,$D188=入力項目!$N$23),入力項目!$N$24,0),
 0
)
)
)</f>
        <v>-20000</v>
      </c>
      <c r="AC188" s="10">
        <f ca="1">-IF($A188&lt;入力項目!$N$33,入力項目!$N$35,IF(AND($A188=入力項目!$N$33,$D188&lt;=入力項目!$N$34),入力項目!$N$35,0))</f>
        <v>0</v>
      </c>
      <c r="AD188">
        <f ca="1">-(
_xlfn.IFS(
P188&lt;=入力項目!$S$11,0,
AND(P188&gt;=入力項目!$S$11+1,P188&lt;=3),IFERROR(VLOOKUP(入力項目!$S$12,子育て関連マスタ!$I$4:$M$5,4,FALSE),0),
AND(P188&gt;=4,P188&lt;=6),IFERROR(VLOOKUP(入力項目!$S$13,子育て関連マスタ!$I$9:$M$12,4,FALSE),0),
AND(P188&gt;=7,P188&lt;=12),IFERROR(VLOOKUP(入力項目!$S$14,子育て関連マスタ!$I$16:$M$17,4,FALSE),0),
AND(P188&gt;=13,P188&lt;=15),IFERROR(VLOOKUP(入力項目!$S$15,子育て関連マスタ!$I$21:$M$22,4,FALSE),0),
AND(P188&gt;=16,P188&lt;=18),IFERROR(VLOOKUP(入力項目!$S$16,子育て関連マスタ!$I$26:$M$28,4,FALSE),0),
AND(P188&gt;=19,P188&lt;=20,入力項目!$S$16="高専"),IFERROR(VLOOKUP(入力項目!$S$16,子育て関連マスタ!$I$26:$M$28,4,FALSE),0),
AND(P188&gt;=19,P188&lt;=20,入力項目!$S$16&lt;&gt;"高専"),IFERROR(VLOOKUP(入力項目!$S$17,子育て関連マスタ!$I$32:$M$37,4,FALSE),0),
AND(P188&gt;=21,P188&lt;=22,入力項目!$S$16="高専"),IFERROR(VLOOKUP(入力項目!$S$17,子育て関連マスタ!$I$32:$M$34,4,FALSE),0),
AND(P188&gt;=21,P188&lt;=22,入力項目!$S$16&lt;&gt;"高専"),IFERROR(VLOOKUP(入力項目!$S$17,子育て関連マスタ!$I$32:$M$34,4,FALSE),0),
P188&gt;=23,0
) +
IF($D188=4,
  IFERROR(_xlfn.IFS(
  P188&lt;=入力項目!$S$11,0,
  AND(P188=入力項目!$S$11),IFERROR(VLOOKUP(入力項目!$S$12,子育て関連マスタ!$I$4:$M$5,2,FALSE),0),
  AND(P188=4),IFERROR(VLOOKUP(入力項目!$S$13,子育て関連マスタ!$I$9:$M$12,2,FALSE),0),
  AND(P188=7),IFERROR(VLOOKUP(入力項目!$S$14,子育て関連マスタ!$I$16:$M$17,2,FALSE),0),
  AND(P188=13),IFERROR(VLOOKUP(入力項目!$S$15,子育て関連マスタ!$I$21:$M$22,2,FALSE),0),
  AND(P188=16),IFERROR(VLOOKUP(入力項目!$S$16,子育て関連マスタ!$I$26:$M$28,2,FALSE),0),
  AND(P188=19,入力項目!$S$16&lt;&gt;"高専"),IFERROR(VLOOKUP(入力項目!$S$17,子育て関連マスタ!$I$32:$M$37,2,FALSE),0),
  AND(P188=21,入力項目!$S$16="高専"),IFERROR(VLOOKUP(入力項目!$S$17,子育て関連マスタ!$I$32:$M$37,2,FALSE),0),
  P188&gt;=22,0
  ),0),0
) +
IF(AND(P188&gt;=1,P188&lt;=15),IF($D188=入力項目!$S$8,入力項目!$S$3,0),0) +
IF(AND(P188&gt;=1,P188&lt;=15),IF($D188=5,入力項目!$S$4,0),0) +
IF(AND(P188&gt;=1,P188&lt;=15),IF($D188=12,入力項目!$S$5,0),0) +
IF(AND(入力項目!$S$7=$A188,入力項目!$S$8=$D188),子育て関連マスタ!$C$14,0) +
IFERROR(IF(AND(YEAR(EDATE(DATE(入力項目!$S$7,入力項目!$S$8,1),1))=$A188,MONTH(EDATE(DATE(入力項目!$S$7,入力項目!$S$8,1),1))=$D188),子育て関連マスタ!$C$15,0),0) +
IF(AND(OR(P188=3,P188=5,P188=7),$D188=11),子育て関連マスタ!$C$17,0) +
IF(AND(P188=20,$D188=1),子育て関連マスタ!$C$18,0) +
IF(AND(P188=20,$D188=1),
IFERROR(_xlfn.IFS(
入力項目!$S$10="男",子育て関連マスタ!$C$18,
入力項目!$S$10="女",子育て関連マスタ!$C$19
),0),0
) +
IF(AND(P188&gt;=入力項目!$S$18,P188&lt;=入力項目!$S$19),入力項目!$S$20,0) +
IF(AND(P188&gt;=入力項目!$S$21,P188&lt;=入力項目!$S$22),入力項目!$S$23,0) +
IF(AND(P188&gt;=入力項目!$S$24,P188&lt;=入力項目!$S$25),入力項目!$S$26,0)
)</f>
        <v>0</v>
      </c>
      <c r="AE188">
        <f ca="1">-(
_xlfn.IFS(
Q188&lt;=入力項目!$S$11,0,
AND(Q188&gt;=入力項目!$S$11+1,Q188&lt;=3),IFERROR(VLOOKUP(入力項目!$S$12,子育て関連マスタ!$I$4:$M$5,4,FALSE),0),
AND(Q188&gt;=4,Q188&lt;=6),IFERROR(VLOOKUP(入力項目!$S$13,子育て関連マスタ!$I$9:$M$12,4,FALSE),0),
AND(Q188&gt;=7,Q188&lt;=12),IFERROR(VLOOKUP(入力項目!$S$14,子育て関連マスタ!$I$16:$M$17,4,FALSE),0),
AND(Q188&gt;=13,Q188&lt;=15),IFERROR(VLOOKUP(入力項目!$S$15,子育て関連マスタ!$I$21:$M$22,4,FALSE),0),
AND(Q188&gt;=16,Q188&lt;=18),IFERROR(VLOOKUP(入力項目!$S$16,子育て関連マスタ!$I$26:$M$28,4,FALSE),0),
AND(Q188&gt;=19,Q188&lt;=20,入力項目!$S$16="高専"),IFERROR(VLOOKUP(入力項目!$S$16,子育て関連マスタ!$I$26:$M$28,4,FALSE),0),
AND(Q188&gt;=19,Q188&lt;=20,入力項目!$S$16&lt;&gt;"高専"),IFERROR(VLOOKUP(入力項目!$S$17,子育て関連マスタ!$I$32:$M$37,4,FALSE),0),
AND(Q188&gt;=21,Q188&lt;=22,入力項目!$S$16="高専"),IFERROR(VLOOKUP(入力項目!$S$17,子育て関連マスタ!$I$32:$M$34,4,FALSE),0),
AND(Q188&gt;=21,Q188&lt;=22,入力項目!$S$16&lt;&gt;"高専"),IFERROR(VLOOKUP(入力項目!$S$17,子育て関連マスタ!$I$32:$M$34,4,FALSE),0),
Q188&gt;=23,0
) +
IF($D188=4,
  IFERROR(_xlfn.IFS(
  Q188&lt;=入力項目!$S$11,0,
  AND(Q188=入力項目!$S$11),IFERROR(VLOOKUP(入力項目!$S$12,子育て関連マスタ!$I$4:$M$5,2,FALSE),0),
  AND(Q188=4),IFERROR(VLOOKUP(入力項目!$S$13,子育て関連マスタ!$I$9:$M$12,2,FALSE),0),
  AND(Q188=7),IFERROR(VLOOKUP(入力項目!$S$14,子育て関連マスタ!$I$16:$M$17,2,FALSE),0),
  AND(Q188=13),IFERROR(VLOOKUP(入力項目!$S$15,子育て関連マスタ!$I$21:$M$22,2,FALSE),0),
  AND(Q188=16),IFERROR(VLOOKUP(入力項目!$S$16,子育て関連マスタ!$I$26:$M$28,2,FALSE),0),
  AND(Q188=19,入力項目!$S$16&lt;&gt;"高専"),IFERROR(VLOOKUP(入力項目!$S$17,子育て関連マスタ!$I$32:$M$37,2,FALSE),0),
  AND(Q188=21,入力項目!$S$16="高専"),IFERROR(VLOOKUP(入力項目!$S$17,子育て関連マスタ!$I$32:$M$37,2,FALSE),0),
  Q188&gt;=22,0
  ),0),0
) +
IF(AND(Q188&gt;=1,Q188&lt;=15),IF($D188=入力項目!$S$8,入力項目!$S$3,0),0) +
IF(AND(Q188&gt;=1,Q188&lt;=15),IF($D188=5,入力項目!$S$4,0),0) +
IF(AND(Q188&gt;=1,Q188&lt;=15),IF($D188=12,入力項目!$S$5,0),0) +
IF(AND(入力項目!$S$7=$A188,入力項目!$S$8=$D188),子育て関連マスタ!$C$14,0) +
IFERROR(IF(AND(YEAR(EDATE(DATE(入力項目!$S$7,入力項目!$S$8,1),1))=$A188,MONTH(EDATE(DATE(入力項目!$S$7,入力項目!$S$8,1),1))=$D188),子育て関連マスタ!$C$15,0),0) +
IF(AND(OR(Q188=3,Q188=5,Q188=7),$D188=11),子育て関連マスタ!$C$17,0) +
IF(AND(Q188=20,$D188=1),子育て関連マスタ!$C$18,0) +
IF(AND(Q188=20,$D188=1),
IFERROR(_xlfn.IFS(
入力項目!$S$10="男",子育て関連マスタ!$C$18,
入力項目!$S$10="女",子育て関連マスタ!$C$19
),0),0
) +
IF(AND(Q188&gt;=入力項目!$S$18,Q188&lt;=入力項目!$S$19),入力項目!$S$20,0) +
IF(AND(Q188&gt;=入力項目!$S$21,Q188&lt;=入力項目!$S$22),入力項目!$S$23,0) +
IF(AND(Q188&gt;=入力項目!$S$24,Q188&lt;=入力項目!$S$25),入力項目!$S$26,0)
)</f>
        <v>-45000</v>
      </c>
      <c r="AF188">
        <f ca="1">-(
_xlfn.IFS(
R188&lt;=入力項目!$S$11,0,
AND(R188&gt;=入力項目!$S$11+1,R188&lt;=3),IFERROR(VLOOKUP(入力項目!$S$12,子育て関連マスタ!$I$4:$M$5,4,FALSE),0),
AND(R188&gt;=4,R188&lt;=6),IFERROR(VLOOKUP(入力項目!$S$13,子育て関連マスタ!$I$9:$M$12,4,FALSE),0),
AND(R188&gt;=7,R188&lt;=12),IFERROR(VLOOKUP(入力項目!$S$14,子育て関連マスタ!$I$16:$M$17,4,FALSE),0),
AND(R188&gt;=13,R188&lt;=15),IFERROR(VLOOKUP(入力項目!$S$15,子育て関連マスタ!$I$21:$M$22,4,FALSE),0),
AND(R188&gt;=16,R188&lt;=18),IFERROR(VLOOKUP(入力項目!$S$16,子育て関連マスタ!$I$26:$M$28,4,FALSE),0),
AND(R188&gt;=19,R188&lt;=20,入力項目!$S$16="高専"),IFERROR(VLOOKUP(入力項目!$S$16,子育て関連マスタ!$I$26:$M$28,4,FALSE),0),
AND(R188&gt;=19,R188&lt;=20,入力項目!$S$16&lt;&gt;"高専"),IFERROR(VLOOKUP(入力項目!$S$17,子育て関連マスタ!$I$32:$M$37,4,FALSE),0),
AND(R188&gt;=21,R188&lt;=22,入力項目!$S$16="高専"),IFERROR(VLOOKUP(入力項目!$S$17,子育て関連マスタ!$I$32:$M$34,4,FALSE),0),
AND(R188&gt;=21,R188&lt;=22,入力項目!$S$16&lt;&gt;"高専"),IFERROR(VLOOKUP(入力項目!$S$17,子育て関連マスタ!$I$32:$M$34,4,FALSE),0),
R188&gt;=23,0
) +
IF($D188=4,
  IFERROR(_xlfn.IFS(
  R188&lt;=入力項目!$S$11,0,
  AND(R188=入力項目!$S$11),IFERROR(VLOOKUP(入力項目!$S$12,子育て関連マスタ!$I$4:$M$5,2,FALSE),0),
  AND(R188=4),IFERROR(VLOOKUP(入力項目!$S$13,子育て関連マスタ!$I$9:$M$12,2,FALSE),0),
  AND(R188=7),IFERROR(VLOOKUP(入力項目!$S$14,子育て関連マスタ!$I$16:$M$17,2,FALSE),0),
  AND(R188=13),IFERROR(VLOOKUP(入力項目!$S$15,子育て関連マスタ!$I$21:$M$22,2,FALSE),0),
  AND(R188=16),IFERROR(VLOOKUP(入力項目!$S$16,子育て関連マスタ!$I$26:$M$28,2,FALSE),0),
  AND(R188=19,入力項目!$S$16&lt;&gt;"高専"),IFERROR(VLOOKUP(入力項目!$S$17,子育て関連マスタ!$I$32:$M$37,2,FALSE),0),
  AND(R188=21,入力項目!$S$16="高専"),IFERROR(VLOOKUP(入力項目!$S$17,子育て関連マスタ!$I$32:$M$37,2,FALSE),0),
  R188&gt;=22,0
  ),0),0
) +
IF(AND(R188&gt;=1,R188&lt;=15),IF($D188=入力項目!$S$8,入力項目!$S$3,0),0) +
IF(AND(R188&gt;=1,R188&lt;=15),IF($D188=5,入力項目!$S$4,0),0) +
IF(AND(R188&gt;=1,R188&lt;=15),IF($D188=12,入力項目!$S$5,0),0) +
IF(AND(入力項目!$S$7=$A188,入力項目!$S$8=$D188),子育て関連マスタ!$C$14,0) +
IFERROR(IF(AND(YEAR(EDATE(DATE(入力項目!$S$7,入力項目!$S$8,1),1))=$A188,MONTH(EDATE(DATE(入力項目!$S$7,入力項目!$S$8,1),1))=$D188),子育て関連マスタ!$C$15,0),0) +
IF(AND(OR(R188=3,R188=5,R188=7),$D188=11),子育て関連マスタ!$C$17,0) +
IF(AND(R188=20,$D188=1),子育て関連マスタ!$C$18,0) +
IF(AND(R188=20,$D188=1),
IFERROR(_xlfn.IFS(
入力項目!$S$10="男",子育て関連マスタ!$C$18,
入力項目!$S$10="女",子育て関連マスタ!$C$19
),0),0
) +
IF(AND(R188&gt;=入力項目!$S$18,R188&lt;=入力項目!$S$19),入力項目!$S$20,0) +
IF(AND(R188&gt;=入力項目!$S$21,R188&lt;=入力項目!$S$22),入力項目!$S$23,0) +
IF(AND(R188&gt;=入力項目!$S$24,R188&lt;=入力項目!$S$25),入力項目!$S$26,0)
)</f>
        <v>0</v>
      </c>
      <c r="AG188">
        <f ca="1">-(
_xlfn.IFS(
S188&lt;=入力項目!$S$11,0,
AND(S188&gt;=入力項目!$S$11+1,S188&lt;=3),IFERROR(VLOOKUP(入力項目!$S$12,子育て関連マスタ!$I$4:$M$5,4,FALSE),0),
AND(S188&gt;=4,S188&lt;=6),IFERROR(VLOOKUP(入力項目!$S$13,子育て関連マスタ!$I$9:$M$12,4,FALSE),0),
AND(S188&gt;=7,S188&lt;=12),IFERROR(VLOOKUP(入力項目!$S$14,子育て関連マスタ!$I$16:$M$17,4,FALSE),0),
AND(S188&gt;=13,S188&lt;=15),IFERROR(VLOOKUP(入力項目!$S$15,子育て関連マスタ!$I$21:$M$22,4,FALSE),0),
AND(S188&gt;=16,S188&lt;=18),IFERROR(VLOOKUP(入力項目!$S$16,子育て関連マスタ!$I$26:$M$28,4,FALSE),0),
AND(S188&gt;=19,S188&lt;=20,入力項目!$S$16="高専"),IFERROR(VLOOKUP(入力項目!$S$16,子育て関連マスタ!$I$26:$M$28,4,FALSE),0),
AND(S188&gt;=19,S188&lt;=20,入力項目!$S$16&lt;&gt;"高専"),IFERROR(VLOOKUP(入力項目!$S$17,子育て関連マスタ!$I$32:$M$37,4,FALSE),0),
AND(S188&gt;=21,S188&lt;=22,入力項目!$S$16="高専"),IFERROR(VLOOKUP(入力項目!$S$17,子育て関連マスタ!$I$32:$M$34,4,FALSE),0),
AND(S188&gt;=21,S188&lt;=22,入力項目!$S$16&lt;&gt;"高専"),IFERROR(VLOOKUP(入力項目!$S$17,子育て関連マスタ!$I$32:$M$34,4,FALSE),0),
S188&gt;=23,0
) +
IF($D188=4,
  IFERROR(_xlfn.IFS(
  S188&lt;=入力項目!$S$11,0,
  AND(S188=入力項目!$S$11),IFERROR(VLOOKUP(入力項目!$S$12,子育て関連マスタ!$I$4:$M$5,2,FALSE),0),
  AND(S188=4),IFERROR(VLOOKUP(入力項目!$S$13,子育て関連マスタ!$I$9:$M$12,2,FALSE),0),
  AND(S188=7),IFERROR(VLOOKUP(入力項目!$S$14,子育て関連マスタ!$I$16:$M$17,2,FALSE),0),
  AND(S188=13),IFERROR(VLOOKUP(入力項目!$S$15,子育て関連マスタ!$I$21:$M$22,2,FALSE),0),
  AND(S188=16),IFERROR(VLOOKUP(入力項目!$S$16,子育て関連マスタ!$I$26:$M$28,2,FALSE),0),
  AND(S188=19,入力項目!$S$16&lt;&gt;"高専"),IFERROR(VLOOKUP(入力項目!$S$17,子育て関連マスタ!$I$32:$M$37,2,FALSE),0),
  AND(S188=21,入力項目!$S$16="高専"),IFERROR(VLOOKUP(入力項目!$S$17,子育て関連マスタ!$I$32:$M$37,2,FALSE),0),
  S188&gt;=22,0
  ),0),0
) +
IF(AND(S188&gt;=1,S188&lt;=15),IF($D188=入力項目!$S$8,入力項目!$S$3,0),0) +
IF(AND(S188&gt;=1,S188&lt;=15),IF($D188=5,入力項目!$S$4,0),0) +
IF(AND(S188&gt;=1,S188&lt;=15),IF($D188=12,入力項目!$S$5,0),0) +
IF(AND(入力項目!$S$7=$A188,入力項目!$S$8=$D188),子育て関連マスタ!$C$14,0) +
IFERROR(IF(AND(YEAR(EDATE(DATE(入力項目!$S$7,入力項目!$S$8,1),1))=$A188,MONTH(EDATE(DATE(入力項目!$S$7,入力項目!$S$8,1),1))=$D188),子育て関連マスタ!$C$15,0),0) +
IF(AND(OR(S188=3,S188=5,S188=7),$D188=11),子育て関連マスタ!$C$17,0) +
IF(AND(S188=20,$D188=1),子育て関連マスタ!$C$18,0) +
IF(AND(S188=20,$D188=1),
IFERROR(_xlfn.IFS(
入力項目!$S$10="男",子育て関連マスタ!$C$18,
入力項目!$S$10="女",子育て関連マスタ!$C$19
),0),0
) +
IF(AND(S188&gt;=入力項目!$S$18,S188&lt;=入力項目!$S$19),入力項目!$S$20,0) +
IF(AND(S188&gt;=入力項目!$S$21,S188&lt;=入力項目!$S$22),入力項目!$S$23,0) +
IF(AND(S188&gt;=入力項目!$S$24,S188&lt;=入力項目!$S$25),入力項目!$S$26,0)
)</f>
        <v>0</v>
      </c>
      <c r="AH188">
        <f ca="1">-(
_xlfn.IFS(
T188&lt;=入力項目!$S$11,0,
AND(T188&gt;=入力項目!$S$11+1,T188&lt;=3),IFERROR(VLOOKUP(入力項目!$S$12,子育て関連マスタ!$I$4:$M$5,4,FALSE),0),
AND(T188&gt;=4,T188&lt;=6),IFERROR(VLOOKUP(入力項目!$S$13,子育て関連マスタ!$I$9:$M$12,4,FALSE),0),
AND(T188&gt;=7,T188&lt;=12),IFERROR(VLOOKUP(入力項目!$S$14,子育て関連マスタ!$I$16:$M$17,4,FALSE),0),
AND(T188&gt;=13,T188&lt;=15),IFERROR(VLOOKUP(入力項目!$S$15,子育て関連マスタ!$I$21:$M$22,4,FALSE),0),
AND(T188&gt;=16,T188&lt;=18),IFERROR(VLOOKUP(入力項目!$S$16,子育て関連マスタ!$I$26:$M$28,4,FALSE),0),
AND(T188&gt;=19,T188&lt;=20,入力項目!$S$16="高専"),IFERROR(VLOOKUP(入力項目!$S$16,子育て関連マスタ!$I$26:$M$28,4,FALSE),0),
AND(T188&gt;=19,T188&lt;=20,入力項目!$S$16&lt;&gt;"高専"),IFERROR(VLOOKUP(入力項目!$S$17,子育て関連マスタ!$I$32:$M$37,4,FALSE),0),
AND(T188&gt;=21,T188&lt;=22,入力項目!$S$16="高専"),IFERROR(VLOOKUP(入力項目!$S$17,子育て関連マスタ!$I$32:$M$34,4,FALSE),0),
AND(T188&gt;=21,T188&lt;=22,入力項目!$S$16&lt;&gt;"高専"),IFERROR(VLOOKUP(入力項目!$S$17,子育て関連マスタ!$I$32:$M$34,4,FALSE),0),
T188&gt;=23,0
) +
IF($D188=4,
  IFERROR(_xlfn.IFS(
  T188&lt;=入力項目!$S$11,0,
  AND(T188=入力項目!$S$11),IFERROR(VLOOKUP(入力項目!$S$12,子育て関連マスタ!$I$4:$M$5,2,FALSE),0),
  AND(T188=4),IFERROR(VLOOKUP(入力項目!$S$13,子育て関連マスタ!$I$9:$M$12,2,FALSE),0),
  AND(T188=7),IFERROR(VLOOKUP(入力項目!$S$14,子育て関連マスタ!$I$16:$M$17,2,FALSE),0),
  AND(T188=13),IFERROR(VLOOKUP(入力項目!$S$15,子育て関連マスタ!$I$21:$M$22,2,FALSE),0),
  AND(T188=16),IFERROR(VLOOKUP(入力項目!$S$16,子育て関連マスタ!$I$26:$M$28,2,FALSE),0),
  AND(T188=19,入力項目!$S$16&lt;&gt;"高専"),IFERROR(VLOOKUP(入力項目!$S$17,子育て関連マスタ!$I$32:$M$37,2,FALSE),0),
  AND(T188=21,入力項目!$S$16="高専"),IFERROR(VLOOKUP(入力項目!$S$17,子育て関連マスタ!$I$32:$M$37,2,FALSE),0),
  T188&gt;=22,0
  ),0),0
) +
IF(AND(T188&gt;=1,T188&lt;=15),IF($D188=入力項目!$S$8,入力項目!$S$3,0),0) +
IF(AND(T188&gt;=1,T188&lt;=15),IF($D188=5,入力項目!$S$4,0),0) +
IF(AND(T188&gt;=1,T188&lt;=15),IF($D188=12,入力項目!$S$5,0),0) +
IF(AND(入力項目!$S$7=$A188,入力項目!$S$8=$D188),子育て関連マスタ!$C$14,0) +
IFERROR(IF(AND(YEAR(EDATE(DATE(入力項目!$S$7,入力項目!$S$8,1),1))=$A188,MONTH(EDATE(DATE(入力項目!$S$7,入力項目!$S$8,1),1))=$D188),子育て関連マスタ!$C$15,0),0) +
IF(AND(OR(T188=3,T188=5,T188=7),$D188=11),子育て関連マスタ!$C$17,0) +
IF(AND(T188=20,$D188=1),子育て関連マスタ!$C$18,0) +
IF(AND(T188=20,$D188=1),
IFERROR(_xlfn.IFS(
入力項目!$S$10="男",子育て関連マスタ!$C$18,
入力項目!$S$10="女",子育て関連マスタ!$C$19
),0),0
) +
IF(AND(T188&gt;=入力項目!$S$18,T188&lt;=入力項目!$S$19),入力項目!$S$20,0) +
IF(AND(T188&gt;=入力項目!$S$21,T188&lt;=入力項目!$S$22),入力項目!$S$23,0) +
IF(AND(T188&gt;=入力項目!$S$24,T188&lt;=入力項目!$S$25),入力項目!$S$26,0)
)</f>
        <v>0</v>
      </c>
      <c r="AI188">
        <f ca="1">-(
_xlfn.IFS(
U188&lt;=入力項目!$S$11,0,
AND(U188&gt;=入力項目!$S$11+1,U188&lt;=3),IFERROR(VLOOKUP(入力項目!$S$12,子育て関連マスタ!$I$4:$M$5,4,FALSE),0),
AND(U188&gt;=4,U188&lt;=6),IFERROR(VLOOKUP(入力項目!$S$13,子育て関連マスタ!$I$9:$M$12,4,FALSE),0),
AND(U188&gt;=7,U188&lt;=12),IFERROR(VLOOKUP(入力項目!$S$14,子育て関連マスタ!$I$16:$M$17,4,FALSE),0),
AND(U188&gt;=13,U188&lt;=15),IFERROR(VLOOKUP(入力項目!$S$15,子育て関連マスタ!$I$21:$M$22,4,FALSE),0),
AND(U188&gt;=16,U188&lt;=18),IFERROR(VLOOKUP(入力項目!$S$16,子育て関連マスタ!$I$26:$M$28,4,FALSE),0),
AND(U188&gt;=19,U188&lt;=20,入力項目!$S$16="高専"),IFERROR(VLOOKUP(入力項目!$S$16,子育て関連マスタ!$I$26:$M$28,4,FALSE),0),
AND(U188&gt;=19,U188&lt;=20,入力項目!$S$16&lt;&gt;"高専"),IFERROR(VLOOKUP(入力項目!$S$17,子育て関連マスタ!$I$32:$M$37,4,FALSE),0),
AND(U188&gt;=21,U188&lt;=22,入力項目!$S$16="高専"),IFERROR(VLOOKUP(入力項目!$S$17,子育て関連マスタ!$I$32:$M$34,4,FALSE),0),
AND(U188&gt;=21,U188&lt;=22,入力項目!$S$16&lt;&gt;"高専"),IFERROR(VLOOKUP(入力項目!$S$17,子育て関連マスタ!$I$32:$M$34,4,FALSE),0),
U188&gt;=23,0
) +
IF($D188=4,
  IFERROR(_xlfn.IFS(
  U188&lt;=入力項目!$S$11,0,
  AND(U188=入力項目!$S$11),IFERROR(VLOOKUP(入力項目!$S$12,子育て関連マスタ!$I$4:$M$5,2,FALSE),0),
  AND(U188=4),IFERROR(VLOOKUP(入力項目!$S$13,子育て関連マスタ!$I$9:$M$12,2,FALSE),0),
  AND(U188=7),IFERROR(VLOOKUP(入力項目!$S$14,子育て関連マスタ!$I$16:$M$17,2,FALSE),0),
  AND(U188=13),IFERROR(VLOOKUP(入力項目!$S$15,子育て関連マスタ!$I$21:$M$22,2,FALSE),0),
  AND(U188=16),IFERROR(VLOOKUP(入力項目!$S$16,子育て関連マスタ!$I$26:$M$28,2,FALSE),0),
  AND(U188=19,入力項目!$S$16&lt;&gt;"高専"),IFERROR(VLOOKUP(入力項目!$S$17,子育て関連マスタ!$I$32:$M$37,2,FALSE),0),
  AND(U188=21,入力項目!$S$16="高専"),IFERROR(VLOOKUP(入力項目!$S$17,子育て関連マスタ!$I$32:$M$37,2,FALSE),0),
  U188&gt;=22,0
  ),0),0
) +
IF(AND(U188&gt;=1,U188&lt;=15),IF($D188=入力項目!$S$8,入力項目!$S$3,0),0) +
IF(AND(U188&gt;=1,U188&lt;=15),IF($D188=5,入力項目!$S$4,0),0) +
IF(AND(U188&gt;=1,U188&lt;=15),IF($D188=12,入力項目!$S$5,0),0) +
IF(AND(入力項目!$S$7=$A188,入力項目!$S$8=$D188),子育て関連マスタ!$C$14,0) +
IFERROR(IF(AND(YEAR(EDATE(DATE(入力項目!$S$7,入力項目!$S$8,1),1))=$A188,MONTH(EDATE(DATE(入力項目!$S$7,入力項目!$S$8,1),1))=$D188),子育て関連マスタ!$C$15,0),0) +
IF(AND(OR(U188=3,U188=5,U188=7),$D188=11),子育て関連マスタ!$C$17,0) +
IF(AND(U188=20,$D188=1),子育て関連マスタ!$C$18,0) +
IF(AND(U188=20,$D188=1),
IFERROR(_xlfn.IFS(
入力項目!$S$10="男",子育て関連マスタ!$C$18,
入力項目!$S$10="女",子育て関連マスタ!$C$19
),0),0
) +
IF(AND(U188&gt;=入力項目!$S$18,U188&lt;=入力項目!$S$19),入力項目!$S$20,0) +
IF(AND(U188&gt;=入力項目!$S$21,U188&lt;=入力項目!$S$22),入力項目!$S$23,0) +
IF(AND(U188&gt;=入力項目!$S$24,U188&lt;=入力項目!$S$25),入力項目!$S$26,0)
)</f>
        <v>0</v>
      </c>
      <c r="AJ188" s="10">
        <f ca="1">-VLOOKUP($D188,月別収支!$A$2:$H$13,7,FALSE)</f>
        <v>-20000</v>
      </c>
    </row>
    <row r="189" spans="1:36" x14ac:dyDescent="0.4">
      <c r="A189">
        <f t="shared" ca="1" si="54"/>
        <v>2040</v>
      </c>
      <c r="B189">
        <f t="shared" ca="1" si="44"/>
        <v>2039</v>
      </c>
      <c r="C189">
        <f t="shared" ca="1" si="45"/>
        <v>16</v>
      </c>
      <c r="D189">
        <f t="shared" ca="1" si="55"/>
        <v>3</v>
      </c>
      <c r="E189" t="str">
        <f t="shared" ca="1" si="39"/>
        <v>2040年3月</v>
      </c>
      <c r="F189">
        <f ca="1">IF(OR(入力項目!$N$5&lt;$A189,AND(入力項目!$N$5=$A189,入力項目!$N$6&lt;$D189)),IF(F188=0,1,IF(G189=12,F188+1,F188)),0)</f>
        <v>15</v>
      </c>
      <c r="G189">
        <f ca="1">IF(OR(入力項目!$N$5&lt;$A189,AND(入力項目!$N$5=$A189,入力項目!$N$6&lt;$D189)),IF(G188=12,1,G188+1),0)</f>
        <v>5</v>
      </c>
      <c r="H189" t="str">
        <f t="shared" ca="1" si="40"/>
        <v>15_5</v>
      </c>
      <c r="I189">
        <f ca="1">IF(
  IFERROR(AND($C189&gt;0,MOD($C189,入力項目!$N$22)=0,$D189=入力項目!$N$23), FALSE),
  1,
  IF(
    AND(I188&gt;0,J188=12),
    IF(I188=入力項目!$N$28, 0, I188+1),
    I188
  )
)</f>
        <v>1</v>
      </c>
      <c r="J189">
        <f ca="1">IF($D189=入力項目!$N$23,1,IFERROR(J188+1,1))</f>
        <v>10</v>
      </c>
      <c r="K189" t="str">
        <f t="shared" ca="1" si="41"/>
        <v>1_10</v>
      </c>
      <c r="L189">
        <f ca="1">L188+IF(入力項目!$D$4=$D189,1,0)</f>
        <v>44</v>
      </c>
      <c r="M189" t="str">
        <f t="shared" ca="1" si="42"/>
        <v>44歳</v>
      </c>
      <c r="N189">
        <f t="shared" ca="1" si="46"/>
        <v>45</v>
      </c>
      <c r="O189" t="str">
        <f t="shared" ca="1" si="43"/>
        <v>45歳</v>
      </c>
      <c r="P189">
        <f t="shared" ca="1" si="47"/>
        <v>19</v>
      </c>
      <c r="Q189">
        <f t="shared" ca="1" si="48"/>
        <v>17</v>
      </c>
      <c r="R189">
        <f t="shared" ca="1" si="49"/>
        <v>2040</v>
      </c>
      <c r="S189">
        <f t="shared" ca="1" si="50"/>
        <v>2040</v>
      </c>
      <c r="T189">
        <f t="shared" ca="1" si="51"/>
        <v>2040</v>
      </c>
      <c r="U189">
        <f t="shared" ca="1" si="52"/>
        <v>2040</v>
      </c>
      <c r="V189" s="10">
        <f t="shared" ca="1" si="53"/>
        <v>19090365</v>
      </c>
      <c r="W189" s="10">
        <f ca="1">IF($L189&lt;その他マスタ!$B$1,VLOOKUP($D189,月別収支!$A$2:$H$13,2,FALSE),その他マスタ!$B$3)+IF(AND($L189=その他マスタ!$B$1,入力項目!$I$9="あり",$D189=入力項目!$D$4),その他マスタ!$B$2,0)</f>
        <v>300000</v>
      </c>
      <c r="X189" s="10">
        <f ca="1">-IF(入力項目!$K$5=TRUE,
IF($F189+$G189&lt;3,VLOOKUP($D189,月別収支!$A$2:$H$13,8,FALSE),0)+IFERROR(VLOOKUP($H189,住宅ローン計算!C:P,13,FALSE),0)+IF($F189&gt;1,IF(OR($G189=3,$G189=6,$G189=9,$G189=12),ROUNDUP(入力項目!$N$18/4,0),0),0),
VLOOKUP($D189,月別収支!$A$2:$H$13,8,FALSE))</f>
        <v>-53590</v>
      </c>
      <c r="Y189" s="10">
        <f ca="1">-VLOOKUP($D189,月別収支!$A$2:$H$13,3,FALSE)</f>
        <v>-75000</v>
      </c>
      <c r="Z189" s="10">
        <f ca="1">-VLOOKUP($D189,月別収支!$A$2:$H$13,4,FALSE)</f>
        <v>-27000</v>
      </c>
      <c r="AA189" s="10">
        <f ca="1">-VLOOKUP($D189,月別収支!$A$2:$H$13,6,FALSE)</f>
        <v>-10000</v>
      </c>
      <c r="AB189" s="10">
        <f ca="1">-(
VLOOKUP($D189,月別収支!$A$2:$H$13,5,FALSE)+IF(AND(入力項目!$I$27&lt;=$A189,ISEVEN($A189-入力項目!$I$27),入力項目!$I$28=$D189),入力項目!$I$26,0)
+IF(入力項目!$K$26=TRUE,
IFERROR(VLOOKUP($K189,マイカーローン計算!C:P,13,FALSE),0),
IFERROR(
  IF(AND($C189&gt;0,MOD($C189,入力項目!$N$22)=0,$D189=入力項目!$N$23),入力項目!$N$24,0),
 0
)
)
)</f>
        <v>-20000</v>
      </c>
      <c r="AC189" s="10">
        <f ca="1">-IF($A189&lt;入力項目!$N$33,入力項目!$N$35,IF(AND($A189=入力項目!$N$33,$D189&lt;=入力項目!$N$34),入力項目!$N$35,0))</f>
        <v>0</v>
      </c>
      <c r="AD189">
        <f ca="1">-(
_xlfn.IFS(
P189&lt;=入力項目!$S$11,0,
AND(P189&gt;=入力項目!$S$11+1,P189&lt;=3),IFERROR(VLOOKUP(入力項目!$S$12,子育て関連マスタ!$I$4:$M$5,4,FALSE),0),
AND(P189&gt;=4,P189&lt;=6),IFERROR(VLOOKUP(入力項目!$S$13,子育て関連マスタ!$I$9:$M$12,4,FALSE),0),
AND(P189&gt;=7,P189&lt;=12),IFERROR(VLOOKUP(入力項目!$S$14,子育て関連マスタ!$I$16:$M$17,4,FALSE),0),
AND(P189&gt;=13,P189&lt;=15),IFERROR(VLOOKUP(入力項目!$S$15,子育て関連マスタ!$I$21:$M$22,4,FALSE),0),
AND(P189&gt;=16,P189&lt;=18),IFERROR(VLOOKUP(入力項目!$S$16,子育て関連マスタ!$I$26:$M$28,4,FALSE),0),
AND(P189&gt;=19,P189&lt;=20,入力項目!$S$16="高専"),IFERROR(VLOOKUP(入力項目!$S$16,子育て関連マスタ!$I$26:$M$28,4,FALSE),0),
AND(P189&gt;=19,P189&lt;=20,入力項目!$S$16&lt;&gt;"高専"),IFERROR(VLOOKUP(入力項目!$S$17,子育て関連マスタ!$I$32:$M$37,4,FALSE),0),
AND(P189&gt;=21,P189&lt;=22,入力項目!$S$16="高専"),IFERROR(VLOOKUP(入力項目!$S$17,子育て関連マスタ!$I$32:$M$34,4,FALSE),0),
AND(P189&gt;=21,P189&lt;=22,入力項目!$S$16&lt;&gt;"高専"),IFERROR(VLOOKUP(入力項目!$S$17,子育て関連マスタ!$I$32:$M$34,4,FALSE),0),
P189&gt;=23,0
) +
IF($D189=4,
  IFERROR(_xlfn.IFS(
  P189&lt;=入力項目!$S$11,0,
  AND(P189=入力項目!$S$11),IFERROR(VLOOKUP(入力項目!$S$12,子育て関連マスタ!$I$4:$M$5,2,FALSE),0),
  AND(P189=4),IFERROR(VLOOKUP(入力項目!$S$13,子育て関連マスタ!$I$9:$M$12,2,FALSE),0),
  AND(P189=7),IFERROR(VLOOKUP(入力項目!$S$14,子育て関連マスタ!$I$16:$M$17,2,FALSE),0),
  AND(P189=13),IFERROR(VLOOKUP(入力項目!$S$15,子育て関連マスタ!$I$21:$M$22,2,FALSE),0),
  AND(P189=16),IFERROR(VLOOKUP(入力項目!$S$16,子育て関連マスタ!$I$26:$M$28,2,FALSE),0),
  AND(P189=19,入力項目!$S$16&lt;&gt;"高専"),IFERROR(VLOOKUP(入力項目!$S$17,子育て関連マスタ!$I$32:$M$37,2,FALSE),0),
  AND(P189=21,入力項目!$S$16="高専"),IFERROR(VLOOKUP(入力項目!$S$17,子育て関連マスタ!$I$32:$M$37,2,FALSE),0),
  P189&gt;=22,0
  ),0),0
) +
IF(AND(P189&gt;=1,P189&lt;=15),IF($D189=入力項目!$S$8,入力項目!$S$3,0),0) +
IF(AND(P189&gt;=1,P189&lt;=15),IF($D189=5,入力項目!$S$4,0),0) +
IF(AND(P189&gt;=1,P189&lt;=15),IF($D189=12,入力項目!$S$5,0),0) +
IF(AND(入力項目!$S$7=$A189,入力項目!$S$8=$D189),子育て関連マスタ!$C$14,0) +
IFERROR(IF(AND(YEAR(EDATE(DATE(入力項目!$S$7,入力項目!$S$8,1),1))=$A189,MONTH(EDATE(DATE(入力項目!$S$7,入力項目!$S$8,1),1))=$D189),子育て関連マスタ!$C$15,0),0) +
IF(AND(OR(P189=3,P189=5,P189=7),$D189=11),子育て関連マスタ!$C$17,0) +
IF(AND(P189=20,$D189=1),子育て関連マスタ!$C$18,0) +
IF(AND(P189=20,$D189=1),
IFERROR(_xlfn.IFS(
入力項目!$S$10="男",子育て関連マスタ!$C$18,
入力項目!$S$10="女",子育て関連マスタ!$C$19
),0),0
) +
IF(AND(P189&gt;=入力項目!$S$18,P189&lt;=入力項目!$S$19),入力項目!$S$20,0) +
IF(AND(P189&gt;=入力項目!$S$21,P189&lt;=入力項目!$S$22),入力項目!$S$23,0) +
IF(AND(P189&gt;=入力項目!$S$24,P189&lt;=入力項目!$S$25),入力項目!$S$26,0)
)</f>
        <v>0</v>
      </c>
      <c r="AE189">
        <f ca="1">-(
_xlfn.IFS(
Q189&lt;=入力項目!$S$11,0,
AND(Q189&gt;=入力項目!$S$11+1,Q189&lt;=3),IFERROR(VLOOKUP(入力項目!$S$12,子育て関連マスタ!$I$4:$M$5,4,FALSE),0),
AND(Q189&gt;=4,Q189&lt;=6),IFERROR(VLOOKUP(入力項目!$S$13,子育て関連マスタ!$I$9:$M$12,4,FALSE),0),
AND(Q189&gt;=7,Q189&lt;=12),IFERROR(VLOOKUP(入力項目!$S$14,子育て関連マスタ!$I$16:$M$17,4,FALSE),0),
AND(Q189&gt;=13,Q189&lt;=15),IFERROR(VLOOKUP(入力項目!$S$15,子育て関連マスタ!$I$21:$M$22,4,FALSE),0),
AND(Q189&gt;=16,Q189&lt;=18),IFERROR(VLOOKUP(入力項目!$S$16,子育て関連マスタ!$I$26:$M$28,4,FALSE),0),
AND(Q189&gt;=19,Q189&lt;=20,入力項目!$S$16="高専"),IFERROR(VLOOKUP(入力項目!$S$16,子育て関連マスタ!$I$26:$M$28,4,FALSE),0),
AND(Q189&gt;=19,Q189&lt;=20,入力項目!$S$16&lt;&gt;"高専"),IFERROR(VLOOKUP(入力項目!$S$17,子育て関連マスタ!$I$32:$M$37,4,FALSE),0),
AND(Q189&gt;=21,Q189&lt;=22,入力項目!$S$16="高専"),IFERROR(VLOOKUP(入力項目!$S$17,子育て関連マスタ!$I$32:$M$34,4,FALSE),0),
AND(Q189&gt;=21,Q189&lt;=22,入力項目!$S$16&lt;&gt;"高専"),IFERROR(VLOOKUP(入力項目!$S$17,子育て関連マスタ!$I$32:$M$34,4,FALSE),0),
Q189&gt;=23,0
) +
IF($D189=4,
  IFERROR(_xlfn.IFS(
  Q189&lt;=入力項目!$S$11,0,
  AND(Q189=入力項目!$S$11),IFERROR(VLOOKUP(入力項目!$S$12,子育て関連マスタ!$I$4:$M$5,2,FALSE),0),
  AND(Q189=4),IFERROR(VLOOKUP(入力項目!$S$13,子育て関連マスタ!$I$9:$M$12,2,FALSE),0),
  AND(Q189=7),IFERROR(VLOOKUP(入力項目!$S$14,子育て関連マスタ!$I$16:$M$17,2,FALSE),0),
  AND(Q189=13),IFERROR(VLOOKUP(入力項目!$S$15,子育て関連マスタ!$I$21:$M$22,2,FALSE),0),
  AND(Q189=16),IFERROR(VLOOKUP(入力項目!$S$16,子育て関連マスタ!$I$26:$M$28,2,FALSE),0),
  AND(Q189=19,入力項目!$S$16&lt;&gt;"高専"),IFERROR(VLOOKUP(入力項目!$S$17,子育て関連マスタ!$I$32:$M$37,2,FALSE),0),
  AND(Q189=21,入力項目!$S$16="高専"),IFERROR(VLOOKUP(入力項目!$S$17,子育て関連マスタ!$I$32:$M$37,2,FALSE),0),
  Q189&gt;=22,0
  ),0),0
) +
IF(AND(Q189&gt;=1,Q189&lt;=15),IF($D189=入力項目!$S$8,入力項目!$S$3,0),0) +
IF(AND(Q189&gt;=1,Q189&lt;=15),IF($D189=5,入力項目!$S$4,0),0) +
IF(AND(Q189&gt;=1,Q189&lt;=15),IF($D189=12,入力項目!$S$5,0),0) +
IF(AND(入力項目!$S$7=$A189,入力項目!$S$8=$D189),子育て関連マスタ!$C$14,0) +
IFERROR(IF(AND(YEAR(EDATE(DATE(入力項目!$S$7,入力項目!$S$8,1),1))=$A189,MONTH(EDATE(DATE(入力項目!$S$7,入力項目!$S$8,1),1))=$D189),子育て関連マスタ!$C$15,0),0) +
IF(AND(OR(Q189=3,Q189=5,Q189=7),$D189=11),子育て関連マスタ!$C$17,0) +
IF(AND(Q189=20,$D189=1),子育て関連マスタ!$C$18,0) +
IF(AND(Q189=20,$D189=1),
IFERROR(_xlfn.IFS(
入力項目!$S$10="男",子育て関連マスタ!$C$18,
入力項目!$S$10="女",子育て関連マスタ!$C$19
),0),0
) +
IF(AND(Q189&gt;=入力項目!$S$18,Q189&lt;=入力項目!$S$19),入力項目!$S$20,0) +
IF(AND(Q189&gt;=入力項目!$S$21,Q189&lt;=入力項目!$S$22),入力項目!$S$23,0) +
IF(AND(Q189&gt;=入力項目!$S$24,Q189&lt;=入力項目!$S$25),入力項目!$S$26,0)
)</f>
        <v>-45000</v>
      </c>
      <c r="AF189">
        <f ca="1">-(
_xlfn.IFS(
R189&lt;=入力項目!$S$11,0,
AND(R189&gt;=入力項目!$S$11+1,R189&lt;=3),IFERROR(VLOOKUP(入力項目!$S$12,子育て関連マスタ!$I$4:$M$5,4,FALSE),0),
AND(R189&gt;=4,R189&lt;=6),IFERROR(VLOOKUP(入力項目!$S$13,子育て関連マスタ!$I$9:$M$12,4,FALSE),0),
AND(R189&gt;=7,R189&lt;=12),IFERROR(VLOOKUP(入力項目!$S$14,子育て関連マスタ!$I$16:$M$17,4,FALSE),0),
AND(R189&gt;=13,R189&lt;=15),IFERROR(VLOOKUP(入力項目!$S$15,子育て関連マスタ!$I$21:$M$22,4,FALSE),0),
AND(R189&gt;=16,R189&lt;=18),IFERROR(VLOOKUP(入力項目!$S$16,子育て関連マスタ!$I$26:$M$28,4,FALSE),0),
AND(R189&gt;=19,R189&lt;=20,入力項目!$S$16="高専"),IFERROR(VLOOKUP(入力項目!$S$16,子育て関連マスタ!$I$26:$M$28,4,FALSE),0),
AND(R189&gt;=19,R189&lt;=20,入力項目!$S$16&lt;&gt;"高専"),IFERROR(VLOOKUP(入力項目!$S$17,子育て関連マスタ!$I$32:$M$37,4,FALSE),0),
AND(R189&gt;=21,R189&lt;=22,入力項目!$S$16="高専"),IFERROR(VLOOKUP(入力項目!$S$17,子育て関連マスタ!$I$32:$M$34,4,FALSE),0),
AND(R189&gt;=21,R189&lt;=22,入力項目!$S$16&lt;&gt;"高専"),IFERROR(VLOOKUP(入力項目!$S$17,子育て関連マスタ!$I$32:$M$34,4,FALSE),0),
R189&gt;=23,0
) +
IF($D189=4,
  IFERROR(_xlfn.IFS(
  R189&lt;=入力項目!$S$11,0,
  AND(R189=入力項目!$S$11),IFERROR(VLOOKUP(入力項目!$S$12,子育て関連マスタ!$I$4:$M$5,2,FALSE),0),
  AND(R189=4),IFERROR(VLOOKUP(入力項目!$S$13,子育て関連マスタ!$I$9:$M$12,2,FALSE),0),
  AND(R189=7),IFERROR(VLOOKUP(入力項目!$S$14,子育て関連マスタ!$I$16:$M$17,2,FALSE),0),
  AND(R189=13),IFERROR(VLOOKUP(入力項目!$S$15,子育て関連マスタ!$I$21:$M$22,2,FALSE),0),
  AND(R189=16),IFERROR(VLOOKUP(入力項目!$S$16,子育て関連マスタ!$I$26:$M$28,2,FALSE),0),
  AND(R189=19,入力項目!$S$16&lt;&gt;"高専"),IFERROR(VLOOKUP(入力項目!$S$17,子育て関連マスタ!$I$32:$M$37,2,FALSE),0),
  AND(R189=21,入力項目!$S$16="高専"),IFERROR(VLOOKUP(入力項目!$S$17,子育て関連マスタ!$I$32:$M$37,2,FALSE),0),
  R189&gt;=22,0
  ),0),0
) +
IF(AND(R189&gt;=1,R189&lt;=15),IF($D189=入力項目!$S$8,入力項目!$S$3,0),0) +
IF(AND(R189&gt;=1,R189&lt;=15),IF($D189=5,入力項目!$S$4,0),0) +
IF(AND(R189&gt;=1,R189&lt;=15),IF($D189=12,入力項目!$S$5,0),0) +
IF(AND(入力項目!$S$7=$A189,入力項目!$S$8=$D189),子育て関連マスタ!$C$14,0) +
IFERROR(IF(AND(YEAR(EDATE(DATE(入力項目!$S$7,入力項目!$S$8,1),1))=$A189,MONTH(EDATE(DATE(入力項目!$S$7,入力項目!$S$8,1),1))=$D189),子育て関連マスタ!$C$15,0),0) +
IF(AND(OR(R189=3,R189=5,R189=7),$D189=11),子育て関連マスタ!$C$17,0) +
IF(AND(R189=20,$D189=1),子育て関連マスタ!$C$18,0) +
IF(AND(R189=20,$D189=1),
IFERROR(_xlfn.IFS(
入力項目!$S$10="男",子育て関連マスタ!$C$18,
入力項目!$S$10="女",子育て関連マスタ!$C$19
),0),0
) +
IF(AND(R189&gt;=入力項目!$S$18,R189&lt;=入力項目!$S$19),入力項目!$S$20,0) +
IF(AND(R189&gt;=入力項目!$S$21,R189&lt;=入力項目!$S$22),入力項目!$S$23,0) +
IF(AND(R189&gt;=入力項目!$S$24,R189&lt;=入力項目!$S$25),入力項目!$S$26,0)
)</f>
        <v>0</v>
      </c>
      <c r="AG189">
        <f ca="1">-(
_xlfn.IFS(
S189&lt;=入力項目!$S$11,0,
AND(S189&gt;=入力項目!$S$11+1,S189&lt;=3),IFERROR(VLOOKUP(入力項目!$S$12,子育て関連マスタ!$I$4:$M$5,4,FALSE),0),
AND(S189&gt;=4,S189&lt;=6),IFERROR(VLOOKUP(入力項目!$S$13,子育て関連マスタ!$I$9:$M$12,4,FALSE),0),
AND(S189&gt;=7,S189&lt;=12),IFERROR(VLOOKUP(入力項目!$S$14,子育て関連マスタ!$I$16:$M$17,4,FALSE),0),
AND(S189&gt;=13,S189&lt;=15),IFERROR(VLOOKUP(入力項目!$S$15,子育て関連マスタ!$I$21:$M$22,4,FALSE),0),
AND(S189&gt;=16,S189&lt;=18),IFERROR(VLOOKUP(入力項目!$S$16,子育て関連マスタ!$I$26:$M$28,4,FALSE),0),
AND(S189&gt;=19,S189&lt;=20,入力項目!$S$16="高専"),IFERROR(VLOOKUP(入力項目!$S$16,子育て関連マスタ!$I$26:$M$28,4,FALSE),0),
AND(S189&gt;=19,S189&lt;=20,入力項目!$S$16&lt;&gt;"高専"),IFERROR(VLOOKUP(入力項目!$S$17,子育て関連マスタ!$I$32:$M$37,4,FALSE),0),
AND(S189&gt;=21,S189&lt;=22,入力項目!$S$16="高専"),IFERROR(VLOOKUP(入力項目!$S$17,子育て関連マスタ!$I$32:$M$34,4,FALSE),0),
AND(S189&gt;=21,S189&lt;=22,入力項目!$S$16&lt;&gt;"高専"),IFERROR(VLOOKUP(入力項目!$S$17,子育て関連マスタ!$I$32:$M$34,4,FALSE),0),
S189&gt;=23,0
) +
IF($D189=4,
  IFERROR(_xlfn.IFS(
  S189&lt;=入力項目!$S$11,0,
  AND(S189=入力項目!$S$11),IFERROR(VLOOKUP(入力項目!$S$12,子育て関連マスタ!$I$4:$M$5,2,FALSE),0),
  AND(S189=4),IFERROR(VLOOKUP(入力項目!$S$13,子育て関連マスタ!$I$9:$M$12,2,FALSE),0),
  AND(S189=7),IFERROR(VLOOKUP(入力項目!$S$14,子育て関連マスタ!$I$16:$M$17,2,FALSE),0),
  AND(S189=13),IFERROR(VLOOKUP(入力項目!$S$15,子育て関連マスタ!$I$21:$M$22,2,FALSE),0),
  AND(S189=16),IFERROR(VLOOKUP(入力項目!$S$16,子育て関連マスタ!$I$26:$M$28,2,FALSE),0),
  AND(S189=19,入力項目!$S$16&lt;&gt;"高専"),IFERROR(VLOOKUP(入力項目!$S$17,子育て関連マスタ!$I$32:$M$37,2,FALSE),0),
  AND(S189=21,入力項目!$S$16="高専"),IFERROR(VLOOKUP(入力項目!$S$17,子育て関連マスタ!$I$32:$M$37,2,FALSE),0),
  S189&gt;=22,0
  ),0),0
) +
IF(AND(S189&gt;=1,S189&lt;=15),IF($D189=入力項目!$S$8,入力項目!$S$3,0),0) +
IF(AND(S189&gt;=1,S189&lt;=15),IF($D189=5,入力項目!$S$4,0),0) +
IF(AND(S189&gt;=1,S189&lt;=15),IF($D189=12,入力項目!$S$5,0),0) +
IF(AND(入力項目!$S$7=$A189,入力項目!$S$8=$D189),子育て関連マスタ!$C$14,0) +
IFERROR(IF(AND(YEAR(EDATE(DATE(入力項目!$S$7,入力項目!$S$8,1),1))=$A189,MONTH(EDATE(DATE(入力項目!$S$7,入力項目!$S$8,1),1))=$D189),子育て関連マスタ!$C$15,0),0) +
IF(AND(OR(S189=3,S189=5,S189=7),$D189=11),子育て関連マスタ!$C$17,0) +
IF(AND(S189=20,$D189=1),子育て関連マスタ!$C$18,0) +
IF(AND(S189=20,$D189=1),
IFERROR(_xlfn.IFS(
入力項目!$S$10="男",子育て関連マスタ!$C$18,
入力項目!$S$10="女",子育て関連マスタ!$C$19
),0),0
) +
IF(AND(S189&gt;=入力項目!$S$18,S189&lt;=入力項目!$S$19),入力項目!$S$20,0) +
IF(AND(S189&gt;=入力項目!$S$21,S189&lt;=入力項目!$S$22),入力項目!$S$23,0) +
IF(AND(S189&gt;=入力項目!$S$24,S189&lt;=入力項目!$S$25),入力項目!$S$26,0)
)</f>
        <v>0</v>
      </c>
      <c r="AH189">
        <f ca="1">-(
_xlfn.IFS(
T189&lt;=入力項目!$S$11,0,
AND(T189&gt;=入力項目!$S$11+1,T189&lt;=3),IFERROR(VLOOKUP(入力項目!$S$12,子育て関連マスタ!$I$4:$M$5,4,FALSE),0),
AND(T189&gt;=4,T189&lt;=6),IFERROR(VLOOKUP(入力項目!$S$13,子育て関連マスタ!$I$9:$M$12,4,FALSE),0),
AND(T189&gt;=7,T189&lt;=12),IFERROR(VLOOKUP(入力項目!$S$14,子育て関連マスタ!$I$16:$M$17,4,FALSE),0),
AND(T189&gt;=13,T189&lt;=15),IFERROR(VLOOKUP(入力項目!$S$15,子育て関連マスタ!$I$21:$M$22,4,FALSE),0),
AND(T189&gt;=16,T189&lt;=18),IFERROR(VLOOKUP(入力項目!$S$16,子育て関連マスタ!$I$26:$M$28,4,FALSE),0),
AND(T189&gt;=19,T189&lt;=20,入力項目!$S$16="高専"),IFERROR(VLOOKUP(入力項目!$S$16,子育て関連マスタ!$I$26:$M$28,4,FALSE),0),
AND(T189&gt;=19,T189&lt;=20,入力項目!$S$16&lt;&gt;"高専"),IFERROR(VLOOKUP(入力項目!$S$17,子育て関連マスタ!$I$32:$M$37,4,FALSE),0),
AND(T189&gt;=21,T189&lt;=22,入力項目!$S$16="高専"),IFERROR(VLOOKUP(入力項目!$S$17,子育て関連マスタ!$I$32:$M$34,4,FALSE),0),
AND(T189&gt;=21,T189&lt;=22,入力項目!$S$16&lt;&gt;"高専"),IFERROR(VLOOKUP(入力項目!$S$17,子育て関連マスタ!$I$32:$M$34,4,FALSE),0),
T189&gt;=23,0
) +
IF($D189=4,
  IFERROR(_xlfn.IFS(
  T189&lt;=入力項目!$S$11,0,
  AND(T189=入力項目!$S$11),IFERROR(VLOOKUP(入力項目!$S$12,子育て関連マスタ!$I$4:$M$5,2,FALSE),0),
  AND(T189=4),IFERROR(VLOOKUP(入力項目!$S$13,子育て関連マスタ!$I$9:$M$12,2,FALSE),0),
  AND(T189=7),IFERROR(VLOOKUP(入力項目!$S$14,子育て関連マスタ!$I$16:$M$17,2,FALSE),0),
  AND(T189=13),IFERROR(VLOOKUP(入力項目!$S$15,子育て関連マスタ!$I$21:$M$22,2,FALSE),0),
  AND(T189=16),IFERROR(VLOOKUP(入力項目!$S$16,子育て関連マスタ!$I$26:$M$28,2,FALSE),0),
  AND(T189=19,入力項目!$S$16&lt;&gt;"高専"),IFERROR(VLOOKUP(入力項目!$S$17,子育て関連マスタ!$I$32:$M$37,2,FALSE),0),
  AND(T189=21,入力項目!$S$16="高専"),IFERROR(VLOOKUP(入力項目!$S$17,子育て関連マスタ!$I$32:$M$37,2,FALSE),0),
  T189&gt;=22,0
  ),0),0
) +
IF(AND(T189&gt;=1,T189&lt;=15),IF($D189=入力項目!$S$8,入力項目!$S$3,0),0) +
IF(AND(T189&gt;=1,T189&lt;=15),IF($D189=5,入力項目!$S$4,0),0) +
IF(AND(T189&gt;=1,T189&lt;=15),IF($D189=12,入力項目!$S$5,0),0) +
IF(AND(入力項目!$S$7=$A189,入力項目!$S$8=$D189),子育て関連マスタ!$C$14,0) +
IFERROR(IF(AND(YEAR(EDATE(DATE(入力項目!$S$7,入力項目!$S$8,1),1))=$A189,MONTH(EDATE(DATE(入力項目!$S$7,入力項目!$S$8,1),1))=$D189),子育て関連マスタ!$C$15,0),0) +
IF(AND(OR(T189=3,T189=5,T189=7),$D189=11),子育て関連マスタ!$C$17,0) +
IF(AND(T189=20,$D189=1),子育て関連マスタ!$C$18,0) +
IF(AND(T189=20,$D189=1),
IFERROR(_xlfn.IFS(
入力項目!$S$10="男",子育て関連マスタ!$C$18,
入力項目!$S$10="女",子育て関連マスタ!$C$19
),0),0
) +
IF(AND(T189&gt;=入力項目!$S$18,T189&lt;=入力項目!$S$19),入力項目!$S$20,0) +
IF(AND(T189&gt;=入力項目!$S$21,T189&lt;=入力項目!$S$22),入力項目!$S$23,0) +
IF(AND(T189&gt;=入力項目!$S$24,T189&lt;=入力項目!$S$25),入力項目!$S$26,0)
)</f>
        <v>0</v>
      </c>
      <c r="AI189">
        <f ca="1">-(
_xlfn.IFS(
U189&lt;=入力項目!$S$11,0,
AND(U189&gt;=入力項目!$S$11+1,U189&lt;=3),IFERROR(VLOOKUP(入力項目!$S$12,子育て関連マスタ!$I$4:$M$5,4,FALSE),0),
AND(U189&gt;=4,U189&lt;=6),IFERROR(VLOOKUP(入力項目!$S$13,子育て関連マスタ!$I$9:$M$12,4,FALSE),0),
AND(U189&gt;=7,U189&lt;=12),IFERROR(VLOOKUP(入力項目!$S$14,子育て関連マスタ!$I$16:$M$17,4,FALSE),0),
AND(U189&gt;=13,U189&lt;=15),IFERROR(VLOOKUP(入力項目!$S$15,子育て関連マスタ!$I$21:$M$22,4,FALSE),0),
AND(U189&gt;=16,U189&lt;=18),IFERROR(VLOOKUP(入力項目!$S$16,子育て関連マスタ!$I$26:$M$28,4,FALSE),0),
AND(U189&gt;=19,U189&lt;=20,入力項目!$S$16="高専"),IFERROR(VLOOKUP(入力項目!$S$16,子育て関連マスタ!$I$26:$M$28,4,FALSE),0),
AND(U189&gt;=19,U189&lt;=20,入力項目!$S$16&lt;&gt;"高専"),IFERROR(VLOOKUP(入力項目!$S$17,子育て関連マスタ!$I$32:$M$37,4,FALSE),0),
AND(U189&gt;=21,U189&lt;=22,入力項目!$S$16="高専"),IFERROR(VLOOKUP(入力項目!$S$17,子育て関連マスタ!$I$32:$M$34,4,FALSE),0),
AND(U189&gt;=21,U189&lt;=22,入力項目!$S$16&lt;&gt;"高専"),IFERROR(VLOOKUP(入力項目!$S$17,子育て関連マスタ!$I$32:$M$34,4,FALSE),0),
U189&gt;=23,0
) +
IF($D189=4,
  IFERROR(_xlfn.IFS(
  U189&lt;=入力項目!$S$11,0,
  AND(U189=入力項目!$S$11),IFERROR(VLOOKUP(入力項目!$S$12,子育て関連マスタ!$I$4:$M$5,2,FALSE),0),
  AND(U189=4),IFERROR(VLOOKUP(入力項目!$S$13,子育て関連マスタ!$I$9:$M$12,2,FALSE),0),
  AND(U189=7),IFERROR(VLOOKUP(入力項目!$S$14,子育て関連マスタ!$I$16:$M$17,2,FALSE),0),
  AND(U189=13),IFERROR(VLOOKUP(入力項目!$S$15,子育て関連マスタ!$I$21:$M$22,2,FALSE),0),
  AND(U189=16),IFERROR(VLOOKUP(入力項目!$S$16,子育て関連マスタ!$I$26:$M$28,2,FALSE),0),
  AND(U189=19,入力項目!$S$16&lt;&gt;"高専"),IFERROR(VLOOKUP(入力項目!$S$17,子育て関連マスタ!$I$32:$M$37,2,FALSE),0),
  AND(U189=21,入力項目!$S$16="高専"),IFERROR(VLOOKUP(入力項目!$S$17,子育て関連マスタ!$I$32:$M$37,2,FALSE),0),
  U189&gt;=22,0
  ),0),0
) +
IF(AND(U189&gt;=1,U189&lt;=15),IF($D189=入力項目!$S$8,入力項目!$S$3,0),0) +
IF(AND(U189&gt;=1,U189&lt;=15),IF($D189=5,入力項目!$S$4,0),0) +
IF(AND(U189&gt;=1,U189&lt;=15),IF($D189=12,入力項目!$S$5,0),0) +
IF(AND(入力項目!$S$7=$A189,入力項目!$S$8=$D189),子育て関連マスタ!$C$14,0) +
IFERROR(IF(AND(YEAR(EDATE(DATE(入力項目!$S$7,入力項目!$S$8,1),1))=$A189,MONTH(EDATE(DATE(入力項目!$S$7,入力項目!$S$8,1),1))=$D189),子育て関連マスタ!$C$15,0),0) +
IF(AND(OR(U189=3,U189=5,U189=7),$D189=11),子育て関連マスタ!$C$17,0) +
IF(AND(U189=20,$D189=1),子育て関連マスタ!$C$18,0) +
IF(AND(U189=20,$D189=1),
IFERROR(_xlfn.IFS(
入力項目!$S$10="男",子育て関連マスタ!$C$18,
入力項目!$S$10="女",子育て関連マスタ!$C$19
),0),0
) +
IF(AND(U189&gt;=入力項目!$S$18,U189&lt;=入力項目!$S$19),入力項目!$S$20,0) +
IF(AND(U189&gt;=入力項目!$S$21,U189&lt;=入力項目!$S$22),入力項目!$S$23,0) +
IF(AND(U189&gt;=入力項目!$S$24,U189&lt;=入力項目!$S$25),入力項目!$S$26,0)
)</f>
        <v>0</v>
      </c>
      <c r="AJ189" s="10">
        <f ca="1">-VLOOKUP($D189,月別収支!$A$2:$H$13,7,FALSE)</f>
        <v>-20000</v>
      </c>
    </row>
    <row r="190" spans="1:36" x14ac:dyDescent="0.4">
      <c r="A190">
        <f t="shared" ca="1" si="54"/>
        <v>2040</v>
      </c>
      <c r="B190">
        <f t="shared" ca="1" si="44"/>
        <v>2040</v>
      </c>
      <c r="C190">
        <f t="shared" ca="1" si="45"/>
        <v>16</v>
      </c>
      <c r="D190">
        <f t="shared" ca="1" si="55"/>
        <v>4</v>
      </c>
      <c r="E190" t="str">
        <f t="shared" ca="1" si="39"/>
        <v>2040年4月</v>
      </c>
      <c r="F190">
        <f ca="1">IF(OR(入力項目!$N$5&lt;$A190,AND(入力項目!$N$5=$A190,入力項目!$N$6&lt;$D190)),IF(F189=0,1,IF(G190=12,F189+1,F189)),0)</f>
        <v>15</v>
      </c>
      <c r="G190">
        <f ca="1">IF(OR(入力項目!$N$5&lt;$A190,AND(入力項目!$N$5=$A190,入力項目!$N$6&lt;$D190)),IF(G189=12,1,G189+1),0)</f>
        <v>6</v>
      </c>
      <c r="H190" t="str">
        <f t="shared" ca="1" si="40"/>
        <v>15_6</v>
      </c>
      <c r="I190">
        <f ca="1">IF(
  IFERROR(AND($C190&gt;0,MOD($C190,入力項目!$N$22)=0,$D190=入力項目!$N$23), FALSE),
  1,
  IF(
    AND(I189&gt;0,J189=12),
    IF(I189=入力項目!$N$28, 0, I189+1),
    I189
  )
)</f>
        <v>1</v>
      </c>
      <c r="J190">
        <f ca="1">IF($D190=入力項目!$N$23,1,IFERROR(J189+1,1))</f>
        <v>11</v>
      </c>
      <c r="K190" t="str">
        <f t="shared" ca="1" si="41"/>
        <v>1_11</v>
      </c>
      <c r="L190">
        <f ca="1">L189+IF(入力項目!$D$4=$D190,1,0)</f>
        <v>44</v>
      </c>
      <c r="M190" t="str">
        <f t="shared" ca="1" si="42"/>
        <v>44歳</v>
      </c>
      <c r="N190">
        <f t="shared" ca="1" si="46"/>
        <v>45</v>
      </c>
      <c r="O190" t="str">
        <f t="shared" ca="1" si="43"/>
        <v>45歳</v>
      </c>
      <c r="P190">
        <f t="shared" ca="1" si="47"/>
        <v>20</v>
      </c>
      <c r="Q190">
        <f t="shared" ca="1" si="48"/>
        <v>18</v>
      </c>
      <c r="R190">
        <f t="shared" ca="1" si="49"/>
        <v>2041</v>
      </c>
      <c r="S190">
        <f t="shared" ca="1" si="50"/>
        <v>2041</v>
      </c>
      <c r="T190">
        <f t="shared" ca="1" si="51"/>
        <v>2041</v>
      </c>
      <c r="U190">
        <f t="shared" ca="1" si="52"/>
        <v>2041</v>
      </c>
      <c r="V190" s="10">
        <f t="shared" ca="1" si="53"/>
        <v>19102275</v>
      </c>
      <c r="W190" s="10">
        <f ca="1">IF($L190&lt;その他マスタ!$B$1,VLOOKUP($D190,月別収支!$A$2:$H$13,2,FALSE),その他マスタ!$B$3)+IF(AND($L190=その他マスタ!$B$1,入力項目!$I$9="あり",$D190=入力項目!$D$4),その他マスタ!$B$2,0)</f>
        <v>300000</v>
      </c>
      <c r="X190" s="10">
        <f ca="1">-IF(入力項目!$K$5=TRUE,
IF($F190+$G190&lt;3,VLOOKUP($D190,月別収支!$A$2:$H$13,8,FALSE),0)+IFERROR(VLOOKUP($H190,住宅ローン計算!C:P,13,FALSE),0)+IF($F190&gt;1,IF(OR($G190=3,$G190=6,$G190=9,$G190=12),ROUNDUP(入力項目!$N$18/4,0),0),0),
VLOOKUP($D190,月別収支!$A$2:$H$13,8,FALSE))</f>
        <v>-91090</v>
      </c>
      <c r="Y190" s="10">
        <f ca="1">-VLOOKUP($D190,月別収支!$A$2:$H$13,3,FALSE)</f>
        <v>-75000</v>
      </c>
      <c r="Z190" s="10">
        <f ca="1">-VLOOKUP($D190,月別収支!$A$2:$H$13,4,FALSE)</f>
        <v>-27000</v>
      </c>
      <c r="AA190" s="10">
        <f ca="1">-VLOOKUP($D190,月別収支!$A$2:$H$13,6,FALSE)</f>
        <v>-10000</v>
      </c>
      <c r="AB190" s="10">
        <f ca="1">-(
VLOOKUP($D190,月別収支!$A$2:$H$13,5,FALSE)+IF(AND(入力項目!$I$27&lt;=$A190,ISEVEN($A190-入力項目!$I$27),入力項目!$I$28=$D190),入力項目!$I$26,0)
+IF(入力項目!$K$26=TRUE,
IFERROR(VLOOKUP($K190,マイカーローン計算!C:P,13,FALSE),0),
IFERROR(
  IF(AND($C190&gt;0,MOD($C190,入力項目!$N$22)=0,$D190=入力項目!$N$23),入力項目!$N$24,0),
 0
)
)
)</f>
        <v>-20000</v>
      </c>
      <c r="AC190" s="10">
        <f ca="1">-IF($A190&lt;入力項目!$N$33,入力項目!$N$35,IF(AND($A190=入力項目!$N$33,$D190&lt;=入力項目!$N$34),入力項目!$N$35,0))</f>
        <v>0</v>
      </c>
      <c r="AD190">
        <f ca="1">-(
_xlfn.IFS(
P190&lt;=入力項目!$S$11,0,
AND(P190&gt;=入力項目!$S$11+1,P190&lt;=3),IFERROR(VLOOKUP(入力項目!$S$12,子育て関連マスタ!$I$4:$M$5,4,FALSE),0),
AND(P190&gt;=4,P190&lt;=6),IFERROR(VLOOKUP(入力項目!$S$13,子育て関連マスタ!$I$9:$M$12,4,FALSE),0),
AND(P190&gt;=7,P190&lt;=12),IFERROR(VLOOKUP(入力項目!$S$14,子育て関連マスタ!$I$16:$M$17,4,FALSE),0),
AND(P190&gt;=13,P190&lt;=15),IFERROR(VLOOKUP(入力項目!$S$15,子育て関連マスタ!$I$21:$M$22,4,FALSE),0),
AND(P190&gt;=16,P190&lt;=18),IFERROR(VLOOKUP(入力項目!$S$16,子育て関連マスタ!$I$26:$M$28,4,FALSE),0),
AND(P190&gt;=19,P190&lt;=20,入力項目!$S$16="高専"),IFERROR(VLOOKUP(入力項目!$S$16,子育て関連マスタ!$I$26:$M$28,4,FALSE),0),
AND(P190&gt;=19,P190&lt;=20,入力項目!$S$16&lt;&gt;"高専"),IFERROR(VLOOKUP(入力項目!$S$17,子育て関連マスタ!$I$32:$M$37,4,FALSE),0),
AND(P190&gt;=21,P190&lt;=22,入力項目!$S$16="高専"),IFERROR(VLOOKUP(入力項目!$S$17,子育て関連マスタ!$I$32:$M$34,4,FALSE),0),
AND(P190&gt;=21,P190&lt;=22,入力項目!$S$16&lt;&gt;"高専"),IFERROR(VLOOKUP(入力項目!$S$17,子育て関連マスタ!$I$32:$M$34,4,FALSE),0),
P190&gt;=23,0
) +
IF($D190=4,
  IFERROR(_xlfn.IFS(
  P190&lt;=入力項目!$S$11,0,
  AND(P190=入力項目!$S$11),IFERROR(VLOOKUP(入力項目!$S$12,子育て関連マスタ!$I$4:$M$5,2,FALSE),0),
  AND(P190=4),IFERROR(VLOOKUP(入力項目!$S$13,子育て関連マスタ!$I$9:$M$12,2,FALSE),0),
  AND(P190=7),IFERROR(VLOOKUP(入力項目!$S$14,子育て関連マスタ!$I$16:$M$17,2,FALSE),0),
  AND(P190=13),IFERROR(VLOOKUP(入力項目!$S$15,子育て関連マスタ!$I$21:$M$22,2,FALSE),0),
  AND(P190=16),IFERROR(VLOOKUP(入力項目!$S$16,子育て関連マスタ!$I$26:$M$28,2,FALSE),0),
  AND(P190=19,入力項目!$S$16&lt;&gt;"高専"),IFERROR(VLOOKUP(入力項目!$S$17,子育て関連マスタ!$I$32:$M$37,2,FALSE),0),
  AND(P190=21,入力項目!$S$16="高専"),IFERROR(VLOOKUP(入力項目!$S$17,子育て関連マスタ!$I$32:$M$37,2,FALSE),0),
  P190&gt;=22,0
  ),0),0
) +
IF(AND(P190&gt;=1,P190&lt;=15),IF($D190=入力項目!$S$8,入力項目!$S$3,0),0) +
IF(AND(P190&gt;=1,P190&lt;=15),IF($D190=5,入力項目!$S$4,0),0) +
IF(AND(P190&gt;=1,P190&lt;=15),IF($D190=12,入力項目!$S$5,0),0) +
IF(AND(入力項目!$S$7=$A190,入力項目!$S$8=$D190),子育て関連マスタ!$C$14,0) +
IFERROR(IF(AND(YEAR(EDATE(DATE(入力項目!$S$7,入力項目!$S$8,1),1))=$A190,MONTH(EDATE(DATE(入力項目!$S$7,入力項目!$S$8,1),1))=$D190),子育て関連マスタ!$C$15,0),0) +
IF(AND(OR(P190=3,P190=5,P190=7),$D190=11),子育て関連マスタ!$C$17,0) +
IF(AND(P190=20,$D190=1),子育て関連マスタ!$C$18,0) +
IF(AND(P190=20,$D190=1),
IFERROR(_xlfn.IFS(
入力項目!$S$10="男",子育て関連マスタ!$C$18,
入力項目!$S$10="女",子育て関連マスタ!$C$19
),0),0
) +
IF(AND(P190&gt;=入力項目!$S$18,P190&lt;=入力項目!$S$19),入力項目!$S$20,0) +
IF(AND(P190&gt;=入力項目!$S$21,P190&lt;=入力項目!$S$22),入力項目!$S$23,0) +
IF(AND(P190&gt;=入力項目!$S$24,P190&lt;=入力項目!$S$25),入力項目!$S$26,0)
)</f>
        <v>0</v>
      </c>
      <c r="AE190">
        <f ca="1">-(
_xlfn.IFS(
Q190&lt;=入力項目!$S$11,0,
AND(Q190&gt;=入力項目!$S$11+1,Q190&lt;=3),IFERROR(VLOOKUP(入力項目!$S$12,子育て関連マスタ!$I$4:$M$5,4,FALSE),0),
AND(Q190&gt;=4,Q190&lt;=6),IFERROR(VLOOKUP(入力項目!$S$13,子育て関連マスタ!$I$9:$M$12,4,FALSE),0),
AND(Q190&gt;=7,Q190&lt;=12),IFERROR(VLOOKUP(入力項目!$S$14,子育て関連マスタ!$I$16:$M$17,4,FALSE),0),
AND(Q190&gt;=13,Q190&lt;=15),IFERROR(VLOOKUP(入力項目!$S$15,子育て関連マスタ!$I$21:$M$22,4,FALSE),0),
AND(Q190&gt;=16,Q190&lt;=18),IFERROR(VLOOKUP(入力項目!$S$16,子育て関連マスタ!$I$26:$M$28,4,FALSE),0),
AND(Q190&gt;=19,Q190&lt;=20,入力項目!$S$16="高専"),IFERROR(VLOOKUP(入力項目!$S$16,子育て関連マスタ!$I$26:$M$28,4,FALSE),0),
AND(Q190&gt;=19,Q190&lt;=20,入力項目!$S$16&lt;&gt;"高専"),IFERROR(VLOOKUP(入力項目!$S$17,子育て関連マスタ!$I$32:$M$37,4,FALSE),0),
AND(Q190&gt;=21,Q190&lt;=22,入力項目!$S$16="高専"),IFERROR(VLOOKUP(入力項目!$S$17,子育て関連マスタ!$I$32:$M$34,4,FALSE),0),
AND(Q190&gt;=21,Q190&lt;=22,入力項目!$S$16&lt;&gt;"高専"),IFERROR(VLOOKUP(入力項目!$S$17,子育て関連マスタ!$I$32:$M$34,4,FALSE),0),
Q190&gt;=23,0
) +
IF($D190=4,
  IFERROR(_xlfn.IFS(
  Q190&lt;=入力項目!$S$11,0,
  AND(Q190=入力項目!$S$11),IFERROR(VLOOKUP(入力項目!$S$12,子育て関連マスタ!$I$4:$M$5,2,FALSE),0),
  AND(Q190=4),IFERROR(VLOOKUP(入力項目!$S$13,子育て関連マスタ!$I$9:$M$12,2,FALSE),0),
  AND(Q190=7),IFERROR(VLOOKUP(入力項目!$S$14,子育て関連マスタ!$I$16:$M$17,2,FALSE),0),
  AND(Q190=13),IFERROR(VLOOKUP(入力項目!$S$15,子育て関連マスタ!$I$21:$M$22,2,FALSE),0),
  AND(Q190=16),IFERROR(VLOOKUP(入力項目!$S$16,子育て関連マスタ!$I$26:$M$28,2,FALSE),0),
  AND(Q190=19,入力項目!$S$16&lt;&gt;"高専"),IFERROR(VLOOKUP(入力項目!$S$17,子育て関連マスタ!$I$32:$M$37,2,FALSE),0),
  AND(Q190=21,入力項目!$S$16="高専"),IFERROR(VLOOKUP(入力項目!$S$17,子育て関連マスタ!$I$32:$M$37,2,FALSE),0),
  Q190&gt;=22,0
  ),0),0
) +
IF(AND(Q190&gt;=1,Q190&lt;=15),IF($D190=入力項目!$S$8,入力項目!$S$3,0),0) +
IF(AND(Q190&gt;=1,Q190&lt;=15),IF($D190=5,入力項目!$S$4,0),0) +
IF(AND(Q190&gt;=1,Q190&lt;=15),IF($D190=12,入力項目!$S$5,0),0) +
IF(AND(入力項目!$S$7=$A190,入力項目!$S$8=$D190),子育て関連マスタ!$C$14,0) +
IFERROR(IF(AND(YEAR(EDATE(DATE(入力項目!$S$7,入力項目!$S$8,1),1))=$A190,MONTH(EDATE(DATE(入力項目!$S$7,入力項目!$S$8,1),1))=$D190),子育て関連マスタ!$C$15,0),0) +
IF(AND(OR(Q190=3,Q190=5,Q190=7),$D190=11),子育て関連マスタ!$C$17,0) +
IF(AND(Q190=20,$D190=1),子育て関連マスタ!$C$18,0) +
IF(AND(Q190=20,$D190=1),
IFERROR(_xlfn.IFS(
入力項目!$S$10="男",子育て関連マスタ!$C$18,
入力項目!$S$10="女",子育て関連マスタ!$C$19
),0),0
) +
IF(AND(Q190&gt;=入力項目!$S$18,Q190&lt;=入力項目!$S$19),入力項目!$S$20,0) +
IF(AND(Q190&gt;=入力項目!$S$21,Q190&lt;=入力項目!$S$22),入力項目!$S$23,0) +
IF(AND(Q190&gt;=入力項目!$S$24,Q190&lt;=入力項目!$S$25),入力項目!$S$26,0)
)</f>
        <v>-45000</v>
      </c>
      <c r="AF190">
        <f ca="1">-(
_xlfn.IFS(
R190&lt;=入力項目!$S$11,0,
AND(R190&gt;=入力項目!$S$11+1,R190&lt;=3),IFERROR(VLOOKUP(入力項目!$S$12,子育て関連マスタ!$I$4:$M$5,4,FALSE),0),
AND(R190&gt;=4,R190&lt;=6),IFERROR(VLOOKUP(入力項目!$S$13,子育て関連マスタ!$I$9:$M$12,4,FALSE),0),
AND(R190&gt;=7,R190&lt;=12),IFERROR(VLOOKUP(入力項目!$S$14,子育て関連マスタ!$I$16:$M$17,4,FALSE),0),
AND(R190&gt;=13,R190&lt;=15),IFERROR(VLOOKUP(入力項目!$S$15,子育て関連マスタ!$I$21:$M$22,4,FALSE),0),
AND(R190&gt;=16,R190&lt;=18),IFERROR(VLOOKUP(入力項目!$S$16,子育て関連マスタ!$I$26:$M$28,4,FALSE),0),
AND(R190&gt;=19,R190&lt;=20,入力項目!$S$16="高専"),IFERROR(VLOOKUP(入力項目!$S$16,子育て関連マスタ!$I$26:$M$28,4,FALSE),0),
AND(R190&gt;=19,R190&lt;=20,入力項目!$S$16&lt;&gt;"高専"),IFERROR(VLOOKUP(入力項目!$S$17,子育て関連マスタ!$I$32:$M$37,4,FALSE),0),
AND(R190&gt;=21,R190&lt;=22,入力項目!$S$16="高専"),IFERROR(VLOOKUP(入力項目!$S$17,子育て関連マスタ!$I$32:$M$34,4,FALSE),0),
AND(R190&gt;=21,R190&lt;=22,入力項目!$S$16&lt;&gt;"高専"),IFERROR(VLOOKUP(入力項目!$S$17,子育て関連マスタ!$I$32:$M$34,4,FALSE),0),
R190&gt;=23,0
) +
IF($D190=4,
  IFERROR(_xlfn.IFS(
  R190&lt;=入力項目!$S$11,0,
  AND(R190=入力項目!$S$11),IFERROR(VLOOKUP(入力項目!$S$12,子育て関連マスタ!$I$4:$M$5,2,FALSE),0),
  AND(R190=4),IFERROR(VLOOKUP(入力項目!$S$13,子育て関連マスタ!$I$9:$M$12,2,FALSE),0),
  AND(R190=7),IFERROR(VLOOKUP(入力項目!$S$14,子育て関連マスタ!$I$16:$M$17,2,FALSE),0),
  AND(R190=13),IFERROR(VLOOKUP(入力項目!$S$15,子育て関連マスタ!$I$21:$M$22,2,FALSE),0),
  AND(R190=16),IFERROR(VLOOKUP(入力項目!$S$16,子育て関連マスタ!$I$26:$M$28,2,FALSE),0),
  AND(R190=19,入力項目!$S$16&lt;&gt;"高専"),IFERROR(VLOOKUP(入力項目!$S$17,子育て関連マスタ!$I$32:$M$37,2,FALSE),0),
  AND(R190=21,入力項目!$S$16="高専"),IFERROR(VLOOKUP(入力項目!$S$17,子育て関連マスタ!$I$32:$M$37,2,FALSE),0),
  R190&gt;=22,0
  ),0),0
) +
IF(AND(R190&gt;=1,R190&lt;=15),IF($D190=入力項目!$S$8,入力項目!$S$3,0),0) +
IF(AND(R190&gt;=1,R190&lt;=15),IF($D190=5,入力項目!$S$4,0),0) +
IF(AND(R190&gt;=1,R190&lt;=15),IF($D190=12,入力項目!$S$5,0),0) +
IF(AND(入力項目!$S$7=$A190,入力項目!$S$8=$D190),子育て関連マスタ!$C$14,0) +
IFERROR(IF(AND(YEAR(EDATE(DATE(入力項目!$S$7,入力項目!$S$8,1),1))=$A190,MONTH(EDATE(DATE(入力項目!$S$7,入力項目!$S$8,1),1))=$D190),子育て関連マスタ!$C$15,0),0) +
IF(AND(OR(R190=3,R190=5,R190=7),$D190=11),子育て関連マスタ!$C$17,0) +
IF(AND(R190=20,$D190=1),子育て関連マスタ!$C$18,0) +
IF(AND(R190=20,$D190=1),
IFERROR(_xlfn.IFS(
入力項目!$S$10="男",子育て関連マスタ!$C$18,
入力項目!$S$10="女",子育て関連マスタ!$C$19
),0),0
) +
IF(AND(R190&gt;=入力項目!$S$18,R190&lt;=入力項目!$S$19),入力項目!$S$20,0) +
IF(AND(R190&gt;=入力項目!$S$21,R190&lt;=入力項目!$S$22),入力項目!$S$23,0) +
IF(AND(R190&gt;=入力項目!$S$24,R190&lt;=入力項目!$S$25),入力項目!$S$26,0)
)</f>
        <v>0</v>
      </c>
      <c r="AG190">
        <f ca="1">-(
_xlfn.IFS(
S190&lt;=入力項目!$S$11,0,
AND(S190&gt;=入力項目!$S$11+1,S190&lt;=3),IFERROR(VLOOKUP(入力項目!$S$12,子育て関連マスタ!$I$4:$M$5,4,FALSE),0),
AND(S190&gt;=4,S190&lt;=6),IFERROR(VLOOKUP(入力項目!$S$13,子育て関連マスタ!$I$9:$M$12,4,FALSE),0),
AND(S190&gt;=7,S190&lt;=12),IFERROR(VLOOKUP(入力項目!$S$14,子育て関連マスタ!$I$16:$M$17,4,FALSE),0),
AND(S190&gt;=13,S190&lt;=15),IFERROR(VLOOKUP(入力項目!$S$15,子育て関連マスタ!$I$21:$M$22,4,FALSE),0),
AND(S190&gt;=16,S190&lt;=18),IFERROR(VLOOKUP(入力項目!$S$16,子育て関連マスタ!$I$26:$M$28,4,FALSE),0),
AND(S190&gt;=19,S190&lt;=20,入力項目!$S$16="高専"),IFERROR(VLOOKUP(入力項目!$S$16,子育て関連マスタ!$I$26:$M$28,4,FALSE),0),
AND(S190&gt;=19,S190&lt;=20,入力項目!$S$16&lt;&gt;"高専"),IFERROR(VLOOKUP(入力項目!$S$17,子育て関連マスタ!$I$32:$M$37,4,FALSE),0),
AND(S190&gt;=21,S190&lt;=22,入力項目!$S$16="高専"),IFERROR(VLOOKUP(入力項目!$S$17,子育て関連マスタ!$I$32:$M$34,4,FALSE),0),
AND(S190&gt;=21,S190&lt;=22,入力項目!$S$16&lt;&gt;"高専"),IFERROR(VLOOKUP(入力項目!$S$17,子育て関連マスタ!$I$32:$M$34,4,FALSE),0),
S190&gt;=23,0
) +
IF($D190=4,
  IFERROR(_xlfn.IFS(
  S190&lt;=入力項目!$S$11,0,
  AND(S190=入力項目!$S$11),IFERROR(VLOOKUP(入力項目!$S$12,子育て関連マスタ!$I$4:$M$5,2,FALSE),0),
  AND(S190=4),IFERROR(VLOOKUP(入力項目!$S$13,子育て関連マスタ!$I$9:$M$12,2,FALSE),0),
  AND(S190=7),IFERROR(VLOOKUP(入力項目!$S$14,子育て関連マスタ!$I$16:$M$17,2,FALSE),0),
  AND(S190=13),IFERROR(VLOOKUP(入力項目!$S$15,子育て関連マスタ!$I$21:$M$22,2,FALSE),0),
  AND(S190=16),IFERROR(VLOOKUP(入力項目!$S$16,子育て関連マスタ!$I$26:$M$28,2,FALSE),0),
  AND(S190=19,入力項目!$S$16&lt;&gt;"高専"),IFERROR(VLOOKUP(入力項目!$S$17,子育て関連マスタ!$I$32:$M$37,2,FALSE),0),
  AND(S190=21,入力項目!$S$16="高専"),IFERROR(VLOOKUP(入力項目!$S$17,子育て関連マスタ!$I$32:$M$37,2,FALSE),0),
  S190&gt;=22,0
  ),0),0
) +
IF(AND(S190&gt;=1,S190&lt;=15),IF($D190=入力項目!$S$8,入力項目!$S$3,0),0) +
IF(AND(S190&gt;=1,S190&lt;=15),IF($D190=5,入力項目!$S$4,0),0) +
IF(AND(S190&gt;=1,S190&lt;=15),IF($D190=12,入力項目!$S$5,0),0) +
IF(AND(入力項目!$S$7=$A190,入力項目!$S$8=$D190),子育て関連マスタ!$C$14,0) +
IFERROR(IF(AND(YEAR(EDATE(DATE(入力項目!$S$7,入力項目!$S$8,1),1))=$A190,MONTH(EDATE(DATE(入力項目!$S$7,入力項目!$S$8,1),1))=$D190),子育て関連マスタ!$C$15,0),0) +
IF(AND(OR(S190=3,S190=5,S190=7),$D190=11),子育て関連マスタ!$C$17,0) +
IF(AND(S190=20,$D190=1),子育て関連マスタ!$C$18,0) +
IF(AND(S190=20,$D190=1),
IFERROR(_xlfn.IFS(
入力項目!$S$10="男",子育て関連マスタ!$C$18,
入力項目!$S$10="女",子育て関連マスタ!$C$19
),0),0
) +
IF(AND(S190&gt;=入力項目!$S$18,S190&lt;=入力項目!$S$19),入力項目!$S$20,0) +
IF(AND(S190&gt;=入力項目!$S$21,S190&lt;=入力項目!$S$22),入力項目!$S$23,0) +
IF(AND(S190&gt;=入力項目!$S$24,S190&lt;=入力項目!$S$25),入力項目!$S$26,0)
)</f>
        <v>0</v>
      </c>
      <c r="AH190">
        <f ca="1">-(
_xlfn.IFS(
T190&lt;=入力項目!$S$11,0,
AND(T190&gt;=入力項目!$S$11+1,T190&lt;=3),IFERROR(VLOOKUP(入力項目!$S$12,子育て関連マスタ!$I$4:$M$5,4,FALSE),0),
AND(T190&gt;=4,T190&lt;=6),IFERROR(VLOOKUP(入力項目!$S$13,子育て関連マスタ!$I$9:$M$12,4,FALSE),0),
AND(T190&gt;=7,T190&lt;=12),IFERROR(VLOOKUP(入力項目!$S$14,子育て関連マスタ!$I$16:$M$17,4,FALSE),0),
AND(T190&gt;=13,T190&lt;=15),IFERROR(VLOOKUP(入力項目!$S$15,子育て関連マスタ!$I$21:$M$22,4,FALSE),0),
AND(T190&gt;=16,T190&lt;=18),IFERROR(VLOOKUP(入力項目!$S$16,子育て関連マスタ!$I$26:$M$28,4,FALSE),0),
AND(T190&gt;=19,T190&lt;=20,入力項目!$S$16="高専"),IFERROR(VLOOKUP(入力項目!$S$16,子育て関連マスタ!$I$26:$M$28,4,FALSE),0),
AND(T190&gt;=19,T190&lt;=20,入力項目!$S$16&lt;&gt;"高専"),IFERROR(VLOOKUP(入力項目!$S$17,子育て関連マスタ!$I$32:$M$37,4,FALSE),0),
AND(T190&gt;=21,T190&lt;=22,入力項目!$S$16="高専"),IFERROR(VLOOKUP(入力項目!$S$17,子育て関連マスタ!$I$32:$M$34,4,FALSE),0),
AND(T190&gt;=21,T190&lt;=22,入力項目!$S$16&lt;&gt;"高専"),IFERROR(VLOOKUP(入力項目!$S$17,子育て関連マスタ!$I$32:$M$34,4,FALSE),0),
T190&gt;=23,0
) +
IF($D190=4,
  IFERROR(_xlfn.IFS(
  T190&lt;=入力項目!$S$11,0,
  AND(T190=入力項目!$S$11),IFERROR(VLOOKUP(入力項目!$S$12,子育て関連マスタ!$I$4:$M$5,2,FALSE),0),
  AND(T190=4),IFERROR(VLOOKUP(入力項目!$S$13,子育て関連マスタ!$I$9:$M$12,2,FALSE),0),
  AND(T190=7),IFERROR(VLOOKUP(入力項目!$S$14,子育て関連マスタ!$I$16:$M$17,2,FALSE),0),
  AND(T190=13),IFERROR(VLOOKUP(入力項目!$S$15,子育て関連マスタ!$I$21:$M$22,2,FALSE),0),
  AND(T190=16),IFERROR(VLOOKUP(入力項目!$S$16,子育て関連マスタ!$I$26:$M$28,2,FALSE),0),
  AND(T190=19,入力項目!$S$16&lt;&gt;"高専"),IFERROR(VLOOKUP(入力項目!$S$17,子育て関連マスタ!$I$32:$M$37,2,FALSE),0),
  AND(T190=21,入力項目!$S$16="高専"),IFERROR(VLOOKUP(入力項目!$S$17,子育て関連マスタ!$I$32:$M$37,2,FALSE),0),
  T190&gt;=22,0
  ),0),0
) +
IF(AND(T190&gt;=1,T190&lt;=15),IF($D190=入力項目!$S$8,入力項目!$S$3,0),0) +
IF(AND(T190&gt;=1,T190&lt;=15),IF($D190=5,入力項目!$S$4,0),0) +
IF(AND(T190&gt;=1,T190&lt;=15),IF($D190=12,入力項目!$S$5,0),0) +
IF(AND(入力項目!$S$7=$A190,入力項目!$S$8=$D190),子育て関連マスタ!$C$14,0) +
IFERROR(IF(AND(YEAR(EDATE(DATE(入力項目!$S$7,入力項目!$S$8,1),1))=$A190,MONTH(EDATE(DATE(入力項目!$S$7,入力項目!$S$8,1),1))=$D190),子育て関連マスタ!$C$15,0),0) +
IF(AND(OR(T190=3,T190=5,T190=7),$D190=11),子育て関連マスタ!$C$17,0) +
IF(AND(T190=20,$D190=1),子育て関連マスタ!$C$18,0) +
IF(AND(T190=20,$D190=1),
IFERROR(_xlfn.IFS(
入力項目!$S$10="男",子育て関連マスタ!$C$18,
入力項目!$S$10="女",子育て関連マスタ!$C$19
),0),0
) +
IF(AND(T190&gt;=入力項目!$S$18,T190&lt;=入力項目!$S$19),入力項目!$S$20,0) +
IF(AND(T190&gt;=入力項目!$S$21,T190&lt;=入力項目!$S$22),入力項目!$S$23,0) +
IF(AND(T190&gt;=入力項目!$S$24,T190&lt;=入力項目!$S$25),入力項目!$S$26,0)
)</f>
        <v>0</v>
      </c>
      <c r="AI190">
        <f ca="1">-(
_xlfn.IFS(
U190&lt;=入力項目!$S$11,0,
AND(U190&gt;=入力項目!$S$11+1,U190&lt;=3),IFERROR(VLOOKUP(入力項目!$S$12,子育て関連マスタ!$I$4:$M$5,4,FALSE),0),
AND(U190&gt;=4,U190&lt;=6),IFERROR(VLOOKUP(入力項目!$S$13,子育て関連マスタ!$I$9:$M$12,4,FALSE),0),
AND(U190&gt;=7,U190&lt;=12),IFERROR(VLOOKUP(入力項目!$S$14,子育て関連マスタ!$I$16:$M$17,4,FALSE),0),
AND(U190&gt;=13,U190&lt;=15),IFERROR(VLOOKUP(入力項目!$S$15,子育て関連マスタ!$I$21:$M$22,4,FALSE),0),
AND(U190&gt;=16,U190&lt;=18),IFERROR(VLOOKUP(入力項目!$S$16,子育て関連マスタ!$I$26:$M$28,4,FALSE),0),
AND(U190&gt;=19,U190&lt;=20,入力項目!$S$16="高専"),IFERROR(VLOOKUP(入力項目!$S$16,子育て関連マスタ!$I$26:$M$28,4,FALSE),0),
AND(U190&gt;=19,U190&lt;=20,入力項目!$S$16&lt;&gt;"高専"),IFERROR(VLOOKUP(入力項目!$S$17,子育て関連マスタ!$I$32:$M$37,4,FALSE),0),
AND(U190&gt;=21,U190&lt;=22,入力項目!$S$16="高専"),IFERROR(VLOOKUP(入力項目!$S$17,子育て関連マスタ!$I$32:$M$34,4,FALSE),0),
AND(U190&gt;=21,U190&lt;=22,入力項目!$S$16&lt;&gt;"高専"),IFERROR(VLOOKUP(入力項目!$S$17,子育て関連マスタ!$I$32:$M$34,4,FALSE),0),
U190&gt;=23,0
) +
IF($D190=4,
  IFERROR(_xlfn.IFS(
  U190&lt;=入力項目!$S$11,0,
  AND(U190=入力項目!$S$11),IFERROR(VLOOKUP(入力項目!$S$12,子育て関連マスタ!$I$4:$M$5,2,FALSE),0),
  AND(U190=4),IFERROR(VLOOKUP(入力項目!$S$13,子育て関連マスタ!$I$9:$M$12,2,FALSE),0),
  AND(U190=7),IFERROR(VLOOKUP(入力項目!$S$14,子育て関連マスタ!$I$16:$M$17,2,FALSE),0),
  AND(U190=13),IFERROR(VLOOKUP(入力項目!$S$15,子育て関連マスタ!$I$21:$M$22,2,FALSE),0),
  AND(U190=16),IFERROR(VLOOKUP(入力項目!$S$16,子育て関連マスタ!$I$26:$M$28,2,FALSE),0),
  AND(U190=19,入力項目!$S$16&lt;&gt;"高専"),IFERROR(VLOOKUP(入力項目!$S$17,子育て関連マスタ!$I$32:$M$37,2,FALSE),0),
  AND(U190=21,入力項目!$S$16="高専"),IFERROR(VLOOKUP(入力項目!$S$17,子育て関連マスタ!$I$32:$M$37,2,FALSE),0),
  U190&gt;=22,0
  ),0),0
) +
IF(AND(U190&gt;=1,U190&lt;=15),IF($D190=入力項目!$S$8,入力項目!$S$3,0),0) +
IF(AND(U190&gt;=1,U190&lt;=15),IF($D190=5,入力項目!$S$4,0),0) +
IF(AND(U190&gt;=1,U190&lt;=15),IF($D190=12,入力項目!$S$5,0),0) +
IF(AND(入力項目!$S$7=$A190,入力項目!$S$8=$D190),子育て関連マスタ!$C$14,0) +
IFERROR(IF(AND(YEAR(EDATE(DATE(入力項目!$S$7,入力項目!$S$8,1),1))=$A190,MONTH(EDATE(DATE(入力項目!$S$7,入力項目!$S$8,1),1))=$D190),子育て関連マスタ!$C$15,0),0) +
IF(AND(OR(U190=3,U190=5,U190=7),$D190=11),子育て関連マスタ!$C$17,0) +
IF(AND(U190=20,$D190=1),子育て関連マスタ!$C$18,0) +
IF(AND(U190=20,$D190=1),
IFERROR(_xlfn.IFS(
入力項目!$S$10="男",子育て関連マスタ!$C$18,
入力項目!$S$10="女",子育て関連マスタ!$C$19
),0),0
) +
IF(AND(U190&gt;=入力項目!$S$18,U190&lt;=入力項目!$S$19),入力項目!$S$20,0) +
IF(AND(U190&gt;=入力項目!$S$21,U190&lt;=入力項目!$S$22),入力項目!$S$23,0) +
IF(AND(U190&gt;=入力項目!$S$24,U190&lt;=入力項目!$S$25),入力項目!$S$26,0)
)</f>
        <v>0</v>
      </c>
      <c r="AJ190" s="10">
        <f ca="1">-VLOOKUP($D190,月別収支!$A$2:$H$13,7,FALSE)</f>
        <v>-20000</v>
      </c>
    </row>
    <row r="191" spans="1:36" x14ac:dyDescent="0.4">
      <c r="A191">
        <f t="shared" ca="1" si="54"/>
        <v>2040</v>
      </c>
      <c r="B191">
        <f t="shared" ca="1" si="44"/>
        <v>2040</v>
      </c>
      <c r="C191">
        <f t="shared" ca="1" si="45"/>
        <v>16</v>
      </c>
      <c r="D191">
        <f t="shared" ca="1" si="55"/>
        <v>5</v>
      </c>
      <c r="E191" t="str">
        <f t="shared" ca="1" si="39"/>
        <v>2040年5月</v>
      </c>
      <c r="F191">
        <f ca="1">IF(OR(入力項目!$N$5&lt;$A191,AND(入力項目!$N$5=$A191,入力項目!$N$6&lt;$D191)),IF(F190=0,1,IF(G191=12,F190+1,F190)),0)</f>
        <v>15</v>
      </c>
      <c r="G191">
        <f ca="1">IF(OR(入力項目!$N$5&lt;$A191,AND(入力項目!$N$5=$A191,入力項目!$N$6&lt;$D191)),IF(G190=12,1,G190+1),0)</f>
        <v>7</v>
      </c>
      <c r="H191" t="str">
        <f t="shared" ca="1" si="40"/>
        <v>15_7</v>
      </c>
      <c r="I191">
        <f ca="1">IF(
  IFERROR(AND($C191&gt;0,MOD($C191,入力項目!$N$22)=0,$D191=入力項目!$N$23), FALSE),
  1,
  IF(
    AND(I190&gt;0,J190=12),
    IF(I190=入力項目!$N$28, 0, I190+1),
    I190
  )
)</f>
        <v>1</v>
      </c>
      <c r="J191">
        <f ca="1">IF($D191=入力項目!$N$23,1,IFERROR(J190+1,1))</f>
        <v>12</v>
      </c>
      <c r="K191" t="str">
        <f t="shared" ca="1" si="41"/>
        <v>1_12</v>
      </c>
      <c r="L191">
        <f ca="1">L190+IF(入力項目!$D$4=$D191,1,0)</f>
        <v>44</v>
      </c>
      <c r="M191" t="str">
        <f t="shared" ca="1" si="42"/>
        <v>44歳</v>
      </c>
      <c r="N191">
        <f t="shared" ca="1" si="46"/>
        <v>45</v>
      </c>
      <c r="O191" t="str">
        <f t="shared" ca="1" si="43"/>
        <v>45歳</v>
      </c>
      <c r="P191">
        <f t="shared" ca="1" si="47"/>
        <v>20</v>
      </c>
      <c r="Q191">
        <f t="shared" ca="1" si="48"/>
        <v>18</v>
      </c>
      <c r="R191">
        <f t="shared" ca="1" si="49"/>
        <v>2041</v>
      </c>
      <c r="S191">
        <f t="shared" ca="1" si="50"/>
        <v>2041</v>
      </c>
      <c r="T191">
        <f t="shared" ca="1" si="51"/>
        <v>2041</v>
      </c>
      <c r="U191">
        <f t="shared" ca="1" si="52"/>
        <v>2041</v>
      </c>
      <c r="V191" s="10">
        <f t="shared" ca="1" si="53"/>
        <v>19141685</v>
      </c>
      <c r="W191" s="10">
        <f ca="1">IF($L191&lt;その他マスタ!$B$1,VLOOKUP($D191,月別収支!$A$2:$H$13,2,FALSE),その他マスタ!$B$3)+IF(AND($L191=その他マスタ!$B$1,入力項目!$I$9="あり",$D191=入力項目!$D$4),その他マスタ!$B$2,0)</f>
        <v>300000</v>
      </c>
      <c r="X191" s="10">
        <f ca="1">-IF(入力項目!$K$5=TRUE,
IF($F191+$G191&lt;3,VLOOKUP($D191,月別収支!$A$2:$H$13,8,FALSE),0)+IFERROR(VLOOKUP($H191,住宅ローン計算!C:P,13,FALSE),0)+IF($F191&gt;1,IF(OR($G191=3,$G191=6,$G191=9,$G191=12),ROUNDUP(入力項目!$N$18/4,0),0),0),
VLOOKUP($D191,月別収支!$A$2:$H$13,8,FALSE))</f>
        <v>-53590</v>
      </c>
      <c r="Y191" s="10">
        <f ca="1">-VLOOKUP($D191,月別収支!$A$2:$H$13,3,FALSE)</f>
        <v>-75000</v>
      </c>
      <c r="Z191" s="10">
        <f ca="1">-VLOOKUP($D191,月別収支!$A$2:$H$13,4,FALSE)</f>
        <v>-27000</v>
      </c>
      <c r="AA191" s="10">
        <f ca="1">-VLOOKUP($D191,月別収支!$A$2:$H$13,6,FALSE)</f>
        <v>-10000</v>
      </c>
      <c r="AB191" s="10">
        <f ca="1">-(
VLOOKUP($D191,月別収支!$A$2:$H$13,5,FALSE)+IF(AND(入力項目!$I$27&lt;=$A191,ISEVEN($A191-入力項目!$I$27),入力項目!$I$28=$D191),入力項目!$I$26,0)
+IF(入力項目!$K$26=TRUE,
IFERROR(VLOOKUP($K191,マイカーローン計算!C:P,13,FALSE),0),
IFERROR(
  IF(AND($C191&gt;0,MOD($C191,入力項目!$N$22)=0,$D191=入力項目!$N$23),入力項目!$N$24,0),
 0
)
)
)</f>
        <v>-30000</v>
      </c>
      <c r="AC191" s="10">
        <f ca="1">-IF($A191&lt;入力項目!$N$33,入力項目!$N$35,IF(AND($A191=入力項目!$N$33,$D191&lt;=入力項目!$N$34),入力項目!$N$35,0))</f>
        <v>0</v>
      </c>
      <c r="AD191">
        <f ca="1">-(
_xlfn.IFS(
P191&lt;=入力項目!$S$11,0,
AND(P191&gt;=入力項目!$S$11+1,P191&lt;=3),IFERROR(VLOOKUP(入力項目!$S$12,子育て関連マスタ!$I$4:$M$5,4,FALSE),0),
AND(P191&gt;=4,P191&lt;=6),IFERROR(VLOOKUP(入力項目!$S$13,子育て関連マスタ!$I$9:$M$12,4,FALSE),0),
AND(P191&gt;=7,P191&lt;=12),IFERROR(VLOOKUP(入力項目!$S$14,子育て関連マスタ!$I$16:$M$17,4,FALSE),0),
AND(P191&gt;=13,P191&lt;=15),IFERROR(VLOOKUP(入力項目!$S$15,子育て関連マスタ!$I$21:$M$22,4,FALSE),0),
AND(P191&gt;=16,P191&lt;=18),IFERROR(VLOOKUP(入力項目!$S$16,子育て関連マスタ!$I$26:$M$28,4,FALSE),0),
AND(P191&gt;=19,P191&lt;=20,入力項目!$S$16="高専"),IFERROR(VLOOKUP(入力項目!$S$16,子育て関連マスタ!$I$26:$M$28,4,FALSE),0),
AND(P191&gt;=19,P191&lt;=20,入力項目!$S$16&lt;&gt;"高専"),IFERROR(VLOOKUP(入力項目!$S$17,子育て関連マスタ!$I$32:$M$37,4,FALSE),0),
AND(P191&gt;=21,P191&lt;=22,入力項目!$S$16="高専"),IFERROR(VLOOKUP(入力項目!$S$17,子育て関連マスタ!$I$32:$M$34,4,FALSE),0),
AND(P191&gt;=21,P191&lt;=22,入力項目!$S$16&lt;&gt;"高専"),IFERROR(VLOOKUP(入力項目!$S$17,子育て関連マスタ!$I$32:$M$34,4,FALSE),0),
P191&gt;=23,0
) +
IF($D191=4,
  IFERROR(_xlfn.IFS(
  P191&lt;=入力項目!$S$11,0,
  AND(P191=入力項目!$S$11),IFERROR(VLOOKUP(入力項目!$S$12,子育て関連マスタ!$I$4:$M$5,2,FALSE),0),
  AND(P191=4),IFERROR(VLOOKUP(入力項目!$S$13,子育て関連マスタ!$I$9:$M$12,2,FALSE),0),
  AND(P191=7),IFERROR(VLOOKUP(入力項目!$S$14,子育て関連マスタ!$I$16:$M$17,2,FALSE),0),
  AND(P191=13),IFERROR(VLOOKUP(入力項目!$S$15,子育て関連マスタ!$I$21:$M$22,2,FALSE),0),
  AND(P191=16),IFERROR(VLOOKUP(入力項目!$S$16,子育て関連マスタ!$I$26:$M$28,2,FALSE),0),
  AND(P191=19,入力項目!$S$16&lt;&gt;"高専"),IFERROR(VLOOKUP(入力項目!$S$17,子育て関連マスタ!$I$32:$M$37,2,FALSE),0),
  AND(P191=21,入力項目!$S$16="高専"),IFERROR(VLOOKUP(入力項目!$S$17,子育て関連マスタ!$I$32:$M$37,2,FALSE),0),
  P191&gt;=22,0
  ),0),0
) +
IF(AND(P191&gt;=1,P191&lt;=15),IF($D191=入力項目!$S$8,入力項目!$S$3,0),0) +
IF(AND(P191&gt;=1,P191&lt;=15),IF($D191=5,入力項目!$S$4,0),0) +
IF(AND(P191&gt;=1,P191&lt;=15),IF($D191=12,入力項目!$S$5,0),0) +
IF(AND(入力項目!$S$7=$A191,入力項目!$S$8=$D191),子育て関連マスタ!$C$14,0) +
IFERROR(IF(AND(YEAR(EDATE(DATE(入力項目!$S$7,入力項目!$S$8,1),1))=$A191,MONTH(EDATE(DATE(入力項目!$S$7,入力項目!$S$8,1),1))=$D191),子育て関連マスタ!$C$15,0),0) +
IF(AND(OR(P191=3,P191=5,P191=7),$D191=11),子育て関連マスタ!$C$17,0) +
IF(AND(P191=20,$D191=1),子育て関連マスタ!$C$18,0) +
IF(AND(P191=20,$D191=1),
IFERROR(_xlfn.IFS(
入力項目!$S$10="男",子育て関連マスタ!$C$18,
入力項目!$S$10="女",子育て関連マスタ!$C$19
),0),0
) +
IF(AND(P191&gt;=入力項目!$S$18,P191&lt;=入力項目!$S$19),入力項目!$S$20,0) +
IF(AND(P191&gt;=入力項目!$S$21,P191&lt;=入力項目!$S$22),入力項目!$S$23,0) +
IF(AND(P191&gt;=入力項目!$S$24,P191&lt;=入力項目!$S$25),入力項目!$S$26,0)
)</f>
        <v>0</v>
      </c>
      <c r="AE191">
        <f ca="1">-(
_xlfn.IFS(
Q191&lt;=入力項目!$S$11,0,
AND(Q191&gt;=入力項目!$S$11+1,Q191&lt;=3),IFERROR(VLOOKUP(入力項目!$S$12,子育て関連マスタ!$I$4:$M$5,4,FALSE),0),
AND(Q191&gt;=4,Q191&lt;=6),IFERROR(VLOOKUP(入力項目!$S$13,子育て関連マスタ!$I$9:$M$12,4,FALSE),0),
AND(Q191&gt;=7,Q191&lt;=12),IFERROR(VLOOKUP(入力項目!$S$14,子育て関連マスタ!$I$16:$M$17,4,FALSE),0),
AND(Q191&gt;=13,Q191&lt;=15),IFERROR(VLOOKUP(入力項目!$S$15,子育て関連マスタ!$I$21:$M$22,4,FALSE),0),
AND(Q191&gt;=16,Q191&lt;=18),IFERROR(VLOOKUP(入力項目!$S$16,子育て関連マスタ!$I$26:$M$28,4,FALSE),0),
AND(Q191&gt;=19,Q191&lt;=20,入力項目!$S$16="高専"),IFERROR(VLOOKUP(入力項目!$S$16,子育て関連マスタ!$I$26:$M$28,4,FALSE),0),
AND(Q191&gt;=19,Q191&lt;=20,入力項目!$S$16&lt;&gt;"高専"),IFERROR(VLOOKUP(入力項目!$S$17,子育て関連マスタ!$I$32:$M$37,4,FALSE),0),
AND(Q191&gt;=21,Q191&lt;=22,入力項目!$S$16="高専"),IFERROR(VLOOKUP(入力項目!$S$17,子育て関連マスタ!$I$32:$M$34,4,FALSE),0),
AND(Q191&gt;=21,Q191&lt;=22,入力項目!$S$16&lt;&gt;"高専"),IFERROR(VLOOKUP(入力項目!$S$17,子育て関連マスタ!$I$32:$M$34,4,FALSE),0),
Q191&gt;=23,0
) +
IF($D191=4,
  IFERROR(_xlfn.IFS(
  Q191&lt;=入力項目!$S$11,0,
  AND(Q191=入力項目!$S$11),IFERROR(VLOOKUP(入力項目!$S$12,子育て関連マスタ!$I$4:$M$5,2,FALSE),0),
  AND(Q191=4),IFERROR(VLOOKUP(入力項目!$S$13,子育て関連マスタ!$I$9:$M$12,2,FALSE),0),
  AND(Q191=7),IFERROR(VLOOKUP(入力項目!$S$14,子育て関連マスタ!$I$16:$M$17,2,FALSE),0),
  AND(Q191=13),IFERROR(VLOOKUP(入力項目!$S$15,子育て関連マスタ!$I$21:$M$22,2,FALSE),0),
  AND(Q191=16),IFERROR(VLOOKUP(入力項目!$S$16,子育て関連マスタ!$I$26:$M$28,2,FALSE),0),
  AND(Q191=19,入力項目!$S$16&lt;&gt;"高専"),IFERROR(VLOOKUP(入力項目!$S$17,子育て関連マスタ!$I$32:$M$37,2,FALSE),0),
  AND(Q191=21,入力項目!$S$16="高専"),IFERROR(VLOOKUP(入力項目!$S$17,子育て関連マスタ!$I$32:$M$37,2,FALSE),0),
  Q191&gt;=22,0
  ),0),0
) +
IF(AND(Q191&gt;=1,Q191&lt;=15),IF($D191=入力項目!$S$8,入力項目!$S$3,0),0) +
IF(AND(Q191&gt;=1,Q191&lt;=15),IF($D191=5,入力項目!$S$4,0),0) +
IF(AND(Q191&gt;=1,Q191&lt;=15),IF($D191=12,入力項目!$S$5,0),0) +
IF(AND(入力項目!$S$7=$A191,入力項目!$S$8=$D191),子育て関連マスタ!$C$14,0) +
IFERROR(IF(AND(YEAR(EDATE(DATE(入力項目!$S$7,入力項目!$S$8,1),1))=$A191,MONTH(EDATE(DATE(入力項目!$S$7,入力項目!$S$8,1),1))=$D191),子育て関連マスタ!$C$15,0),0) +
IF(AND(OR(Q191=3,Q191=5,Q191=7),$D191=11),子育て関連マスタ!$C$17,0) +
IF(AND(Q191=20,$D191=1),子育て関連マスタ!$C$18,0) +
IF(AND(Q191=20,$D191=1),
IFERROR(_xlfn.IFS(
入力項目!$S$10="男",子育て関連マスタ!$C$18,
入力項目!$S$10="女",子育て関連マスタ!$C$19
),0),0
) +
IF(AND(Q191&gt;=入力項目!$S$18,Q191&lt;=入力項目!$S$19),入力項目!$S$20,0) +
IF(AND(Q191&gt;=入力項目!$S$21,Q191&lt;=入力項目!$S$22),入力項目!$S$23,0) +
IF(AND(Q191&gt;=入力項目!$S$24,Q191&lt;=入力項目!$S$25),入力項目!$S$26,0)
)</f>
        <v>-45000</v>
      </c>
      <c r="AF191">
        <f ca="1">-(
_xlfn.IFS(
R191&lt;=入力項目!$S$11,0,
AND(R191&gt;=入力項目!$S$11+1,R191&lt;=3),IFERROR(VLOOKUP(入力項目!$S$12,子育て関連マスタ!$I$4:$M$5,4,FALSE),0),
AND(R191&gt;=4,R191&lt;=6),IFERROR(VLOOKUP(入力項目!$S$13,子育て関連マスタ!$I$9:$M$12,4,FALSE),0),
AND(R191&gt;=7,R191&lt;=12),IFERROR(VLOOKUP(入力項目!$S$14,子育て関連マスタ!$I$16:$M$17,4,FALSE),0),
AND(R191&gt;=13,R191&lt;=15),IFERROR(VLOOKUP(入力項目!$S$15,子育て関連マスタ!$I$21:$M$22,4,FALSE),0),
AND(R191&gt;=16,R191&lt;=18),IFERROR(VLOOKUP(入力項目!$S$16,子育て関連マスタ!$I$26:$M$28,4,FALSE),0),
AND(R191&gt;=19,R191&lt;=20,入力項目!$S$16="高専"),IFERROR(VLOOKUP(入力項目!$S$16,子育て関連マスタ!$I$26:$M$28,4,FALSE),0),
AND(R191&gt;=19,R191&lt;=20,入力項目!$S$16&lt;&gt;"高専"),IFERROR(VLOOKUP(入力項目!$S$17,子育て関連マスタ!$I$32:$M$37,4,FALSE),0),
AND(R191&gt;=21,R191&lt;=22,入力項目!$S$16="高専"),IFERROR(VLOOKUP(入力項目!$S$17,子育て関連マスタ!$I$32:$M$34,4,FALSE),0),
AND(R191&gt;=21,R191&lt;=22,入力項目!$S$16&lt;&gt;"高専"),IFERROR(VLOOKUP(入力項目!$S$17,子育て関連マスタ!$I$32:$M$34,4,FALSE),0),
R191&gt;=23,0
) +
IF($D191=4,
  IFERROR(_xlfn.IFS(
  R191&lt;=入力項目!$S$11,0,
  AND(R191=入力項目!$S$11),IFERROR(VLOOKUP(入力項目!$S$12,子育て関連マスタ!$I$4:$M$5,2,FALSE),0),
  AND(R191=4),IFERROR(VLOOKUP(入力項目!$S$13,子育て関連マスタ!$I$9:$M$12,2,FALSE),0),
  AND(R191=7),IFERROR(VLOOKUP(入力項目!$S$14,子育て関連マスタ!$I$16:$M$17,2,FALSE),0),
  AND(R191=13),IFERROR(VLOOKUP(入力項目!$S$15,子育て関連マスタ!$I$21:$M$22,2,FALSE),0),
  AND(R191=16),IFERROR(VLOOKUP(入力項目!$S$16,子育て関連マスタ!$I$26:$M$28,2,FALSE),0),
  AND(R191=19,入力項目!$S$16&lt;&gt;"高専"),IFERROR(VLOOKUP(入力項目!$S$17,子育て関連マスタ!$I$32:$M$37,2,FALSE),0),
  AND(R191=21,入力項目!$S$16="高専"),IFERROR(VLOOKUP(入力項目!$S$17,子育て関連マスタ!$I$32:$M$37,2,FALSE),0),
  R191&gt;=22,0
  ),0),0
) +
IF(AND(R191&gt;=1,R191&lt;=15),IF($D191=入力項目!$S$8,入力項目!$S$3,0),0) +
IF(AND(R191&gt;=1,R191&lt;=15),IF($D191=5,入力項目!$S$4,0),0) +
IF(AND(R191&gt;=1,R191&lt;=15),IF($D191=12,入力項目!$S$5,0),0) +
IF(AND(入力項目!$S$7=$A191,入力項目!$S$8=$D191),子育て関連マスタ!$C$14,0) +
IFERROR(IF(AND(YEAR(EDATE(DATE(入力項目!$S$7,入力項目!$S$8,1),1))=$A191,MONTH(EDATE(DATE(入力項目!$S$7,入力項目!$S$8,1),1))=$D191),子育て関連マスタ!$C$15,0),0) +
IF(AND(OR(R191=3,R191=5,R191=7),$D191=11),子育て関連マスタ!$C$17,0) +
IF(AND(R191=20,$D191=1),子育て関連マスタ!$C$18,0) +
IF(AND(R191=20,$D191=1),
IFERROR(_xlfn.IFS(
入力項目!$S$10="男",子育て関連マスタ!$C$18,
入力項目!$S$10="女",子育て関連マスタ!$C$19
),0),0
) +
IF(AND(R191&gt;=入力項目!$S$18,R191&lt;=入力項目!$S$19),入力項目!$S$20,0) +
IF(AND(R191&gt;=入力項目!$S$21,R191&lt;=入力項目!$S$22),入力項目!$S$23,0) +
IF(AND(R191&gt;=入力項目!$S$24,R191&lt;=入力項目!$S$25),入力項目!$S$26,0)
)</f>
        <v>0</v>
      </c>
      <c r="AG191">
        <f ca="1">-(
_xlfn.IFS(
S191&lt;=入力項目!$S$11,0,
AND(S191&gt;=入力項目!$S$11+1,S191&lt;=3),IFERROR(VLOOKUP(入力項目!$S$12,子育て関連マスタ!$I$4:$M$5,4,FALSE),0),
AND(S191&gt;=4,S191&lt;=6),IFERROR(VLOOKUP(入力項目!$S$13,子育て関連マスタ!$I$9:$M$12,4,FALSE),0),
AND(S191&gt;=7,S191&lt;=12),IFERROR(VLOOKUP(入力項目!$S$14,子育て関連マスタ!$I$16:$M$17,4,FALSE),0),
AND(S191&gt;=13,S191&lt;=15),IFERROR(VLOOKUP(入力項目!$S$15,子育て関連マスタ!$I$21:$M$22,4,FALSE),0),
AND(S191&gt;=16,S191&lt;=18),IFERROR(VLOOKUP(入力項目!$S$16,子育て関連マスタ!$I$26:$M$28,4,FALSE),0),
AND(S191&gt;=19,S191&lt;=20,入力項目!$S$16="高専"),IFERROR(VLOOKUP(入力項目!$S$16,子育て関連マスタ!$I$26:$M$28,4,FALSE),0),
AND(S191&gt;=19,S191&lt;=20,入力項目!$S$16&lt;&gt;"高専"),IFERROR(VLOOKUP(入力項目!$S$17,子育て関連マスタ!$I$32:$M$37,4,FALSE),0),
AND(S191&gt;=21,S191&lt;=22,入力項目!$S$16="高専"),IFERROR(VLOOKUP(入力項目!$S$17,子育て関連マスタ!$I$32:$M$34,4,FALSE),0),
AND(S191&gt;=21,S191&lt;=22,入力項目!$S$16&lt;&gt;"高専"),IFERROR(VLOOKUP(入力項目!$S$17,子育て関連マスタ!$I$32:$M$34,4,FALSE),0),
S191&gt;=23,0
) +
IF($D191=4,
  IFERROR(_xlfn.IFS(
  S191&lt;=入力項目!$S$11,0,
  AND(S191=入力項目!$S$11),IFERROR(VLOOKUP(入力項目!$S$12,子育て関連マスタ!$I$4:$M$5,2,FALSE),0),
  AND(S191=4),IFERROR(VLOOKUP(入力項目!$S$13,子育て関連マスタ!$I$9:$M$12,2,FALSE),0),
  AND(S191=7),IFERROR(VLOOKUP(入力項目!$S$14,子育て関連マスタ!$I$16:$M$17,2,FALSE),0),
  AND(S191=13),IFERROR(VLOOKUP(入力項目!$S$15,子育て関連マスタ!$I$21:$M$22,2,FALSE),0),
  AND(S191=16),IFERROR(VLOOKUP(入力項目!$S$16,子育て関連マスタ!$I$26:$M$28,2,FALSE),0),
  AND(S191=19,入力項目!$S$16&lt;&gt;"高専"),IFERROR(VLOOKUP(入力項目!$S$17,子育て関連マスタ!$I$32:$M$37,2,FALSE),0),
  AND(S191=21,入力項目!$S$16="高専"),IFERROR(VLOOKUP(入力項目!$S$17,子育て関連マスタ!$I$32:$M$37,2,FALSE),0),
  S191&gt;=22,0
  ),0),0
) +
IF(AND(S191&gt;=1,S191&lt;=15),IF($D191=入力項目!$S$8,入力項目!$S$3,0),0) +
IF(AND(S191&gt;=1,S191&lt;=15),IF($D191=5,入力項目!$S$4,0),0) +
IF(AND(S191&gt;=1,S191&lt;=15),IF($D191=12,入力項目!$S$5,0),0) +
IF(AND(入力項目!$S$7=$A191,入力項目!$S$8=$D191),子育て関連マスタ!$C$14,0) +
IFERROR(IF(AND(YEAR(EDATE(DATE(入力項目!$S$7,入力項目!$S$8,1),1))=$A191,MONTH(EDATE(DATE(入力項目!$S$7,入力項目!$S$8,1),1))=$D191),子育て関連マスタ!$C$15,0),0) +
IF(AND(OR(S191=3,S191=5,S191=7),$D191=11),子育て関連マスタ!$C$17,0) +
IF(AND(S191=20,$D191=1),子育て関連マスタ!$C$18,0) +
IF(AND(S191=20,$D191=1),
IFERROR(_xlfn.IFS(
入力項目!$S$10="男",子育て関連マスタ!$C$18,
入力項目!$S$10="女",子育て関連マスタ!$C$19
),0),0
) +
IF(AND(S191&gt;=入力項目!$S$18,S191&lt;=入力項目!$S$19),入力項目!$S$20,0) +
IF(AND(S191&gt;=入力項目!$S$21,S191&lt;=入力項目!$S$22),入力項目!$S$23,0) +
IF(AND(S191&gt;=入力項目!$S$24,S191&lt;=入力項目!$S$25),入力項目!$S$26,0)
)</f>
        <v>0</v>
      </c>
      <c r="AH191">
        <f ca="1">-(
_xlfn.IFS(
T191&lt;=入力項目!$S$11,0,
AND(T191&gt;=入力項目!$S$11+1,T191&lt;=3),IFERROR(VLOOKUP(入力項目!$S$12,子育て関連マスタ!$I$4:$M$5,4,FALSE),0),
AND(T191&gt;=4,T191&lt;=6),IFERROR(VLOOKUP(入力項目!$S$13,子育て関連マスタ!$I$9:$M$12,4,FALSE),0),
AND(T191&gt;=7,T191&lt;=12),IFERROR(VLOOKUP(入力項目!$S$14,子育て関連マスタ!$I$16:$M$17,4,FALSE),0),
AND(T191&gt;=13,T191&lt;=15),IFERROR(VLOOKUP(入力項目!$S$15,子育て関連マスタ!$I$21:$M$22,4,FALSE),0),
AND(T191&gt;=16,T191&lt;=18),IFERROR(VLOOKUP(入力項目!$S$16,子育て関連マスタ!$I$26:$M$28,4,FALSE),0),
AND(T191&gt;=19,T191&lt;=20,入力項目!$S$16="高専"),IFERROR(VLOOKUP(入力項目!$S$16,子育て関連マスタ!$I$26:$M$28,4,FALSE),0),
AND(T191&gt;=19,T191&lt;=20,入力項目!$S$16&lt;&gt;"高専"),IFERROR(VLOOKUP(入力項目!$S$17,子育て関連マスタ!$I$32:$M$37,4,FALSE),0),
AND(T191&gt;=21,T191&lt;=22,入力項目!$S$16="高専"),IFERROR(VLOOKUP(入力項目!$S$17,子育て関連マスタ!$I$32:$M$34,4,FALSE),0),
AND(T191&gt;=21,T191&lt;=22,入力項目!$S$16&lt;&gt;"高専"),IFERROR(VLOOKUP(入力項目!$S$17,子育て関連マスタ!$I$32:$M$34,4,FALSE),0),
T191&gt;=23,0
) +
IF($D191=4,
  IFERROR(_xlfn.IFS(
  T191&lt;=入力項目!$S$11,0,
  AND(T191=入力項目!$S$11),IFERROR(VLOOKUP(入力項目!$S$12,子育て関連マスタ!$I$4:$M$5,2,FALSE),0),
  AND(T191=4),IFERROR(VLOOKUP(入力項目!$S$13,子育て関連マスタ!$I$9:$M$12,2,FALSE),0),
  AND(T191=7),IFERROR(VLOOKUP(入力項目!$S$14,子育て関連マスタ!$I$16:$M$17,2,FALSE),0),
  AND(T191=13),IFERROR(VLOOKUP(入力項目!$S$15,子育て関連マスタ!$I$21:$M$22,2,FALSE),0),
  AND(T191=16),IFERROR(VLOOKUP(入力項目!$S$16,子育て関連マスタ!$I$26:$M$28,2,FALSE),0),
  AND(T191=19,入力項目!$S$16&lt;&gt;"高専"),IFERROR(VLOOKUP(入力項目!$S$17,子育て関連マスタ!$I$32:$M$37,2,FALSE),0),
  AND(T191=21,入力項目!$S$16="高専"),IFERROR(VLOOKUP(入力項目!$S$17,子育て関連マスタ!$I$32:$M$37,2,FALSE),0),
  T191&gt;=22,0
  ),0),0
) +
IF(AND(T191&gt;=1,T191&lt;=15),IF($D191=入力項目!$S$8,入力項目!$S$3,0),0) +
IF(AND(T191&gt;=1,T191&lt;=15),IF($D191=5,入力項目!$S$4,0),0) +
IF(AND(T191&gt;=1,T191&lt;=15),IF($D191=12,入力項目!$S$5,0),0) +
IF(AND(入力項目!$S$7=$A191,入力項目!$S$8=$D191),子育て関連マスタ!$C$14,0) +
IFERROR(IF(AND(YEAR(EDATE(DATE(入力項目!$S$7,入力項目!$S$8,1),1))=$A191,MONTH(EDATE(DATE(入力項目!$S$7,入力項目!$S$8,1),1))=$D191),子育て関連マスタ!$C$15,0),0) +
IF(AND(OR(T191=3,T191=5,T191=7),$D191=11),子育て関連マスタ!$C$17,0) +
IF(AND(T191=20,$D191=1),子育て関連マスタ!$C$18,0) +
IF(AND(T191=20,$D191=1),
IFERROR(_xlfn.IFS(
入力項目!$S$10="男",子育て関連マスタ!$C$18,
入力項目!$S$10="女",子育て関連マスタ!$C$19
),0),0
) +
IF(AND(T191&gt;=入力項目!$S$18,T191&lt;=入力項目!$S$19),入力項目!$S$20,0) +
IF(AND(T191&gt;=入力項目!$S$21,T191&lt;=入力項目!$S$22),入力項目!$S$23,0) +
IF(AND(T191&gt;=入力項目!$S$24,T191&lt;=入力項目!$S$25),入力項目!$S$26,0)
)</f>
        <v>0</v>
      </c>
      <c r="AI191">
        <f ca="1">-(
_xlfn.IFS(
U191&lt;=入力項目!$S$11,0,
AND(U191&gt;=入力項目!$S$11+1,U191&lt;=3),IFERROR(VLOOKUP(入力項目!$S$12,子育て関連マスタ!$I$4:$M$5,4,FALSE),0),
AND(U191&gt;=4,U191&lt;=6),IFERROR(VLOOKUP(入力項目!$S$13,子育て関連マスタ!$I$9:$M$12,4,FALSE),0),
AND(U191&gt;=7,U191&lt;=12),IFERROR(VLOOKUP(入力項目!$S$14,子育て関連マスタ!$I$16:$M$17,4,FALSE),0),
AND(U191&gt;=13,U191&lt;=15),IFERROR(VLOOKUP(入力項目!$S$15,子育て関連マスタ!$I$21:$M$22,4,FALSE),0),
AND(U191&gt;=16,U191&lt;=18),IFERROR(VLOOKUP(入力項目!$S$16,子育て関連マスタ!$I$26:$M$28,4,FALSE),0),
AND(U191&gt;=19,U191&lt;=20,入力項目!$S$16="高専"),IFERROR(VLOOKUP(入力項目!$S$16,子育て関連マスタ!$I$26:$M$28,4,FALSE),0),
AND(U191&gt;=19,U191&lt;=20,入力項目!$S$16&lt;&gt;"高専"),IFERROR(VLOOKUP(入力項目!$S$17,子育て関連マスタ!$I$32:$M$37,4,FALSE),0),
AND(U191&gt;=21,U191&lt;=22,入力項目!$S$16="高専"),IFERROR(VLOOKUP(入力項目!$S$17,子育て関連マスタ!$I$32:$M$34,4,FALSE),0),
AND(U191&gt;=21,U191&lt;=22,入力項目!$S$16&lt;&gt;"高専"),IFERROR(VLOOKUP(入力項目!$S$17,子育て関連マスタ!$I$32:$M$34,4,FALSE),0),
U191&gt;=23,0
) +
IF($D191=4,
  IFERROR(_xlfn.IFS(
  U191&lt;=入力項目!$S$11,0,
  AND(U191=入力項目!$S$11),IFERROR(VLOOKUP(入力項目!$S$12,子育て関連マスタ!$I$4:$M$5,2,FALSE),0),
  AND(U191=4),IFERROR(VLOOKUP(入力項目!$S$13,子育て関連マスタ!$I$9:$M$12,2,FALSE),0),
  AND(U191=7),IFERROR(VLOOKUP(入力項目!$S$14,子育て関連マスタ!$I$16:$M$17,2,FALSE),0),
  AND(U191=13),IFERROR(VLOOKUP(入力項目!$S$15,子育て関連マスタ!$I$21:$M$22,2,FALSE),0),
  AND(U191=16),IFERROR(VLOOKUP(入力項目!$S$16,子育て関連マスタ!$I$26:$M$28,2,FALSE),0),
  AND(U191=19,入力項目!$S$16&lt;&gt;"高専"),IFERROR(VLOOKUP(入力項目!$S$17,子育て関連マスタ!$I$32:$M$37,2,FALSE),0),
  AND(U191=21,入力項目!$S$16="高専"),IFERROR(VLOOKUP(入力項目!$S$17,子育て関連マスタ!$I$32:$M$37,2,FALSE),0),
  U191&gt;=22,0
  ),0),0
) +
IF(AND(U191&gt;=1,U191&lt;=15),IF($D191=入力項目!$S$8,入力項目!$S$3,0),0) +
IF(AND(U191&gt;=1,U191&lt;=15),IF($D191=5,入力項目!$S$4,0),0) +
IF(AND(U191&gt;=1,U191&lt;=15),IF($D191=12,入力項目!$S$5,0),0) +
IF(AND(入力項目!$S$7=$A191,入力項目!$S$8=$D191),子育て関連マスタ!$C$14,0) +
IFERROR(IF(AND(YEAR(EDATE(DATE(入力項目!$S$7,入力項目!$S$8,1),1))=$A191,MONTH(EDATE(DATE(入力項目!$S$7,入力項目!$S$8,1),1))=$D191),子育て関連マスタ!$C$15,0),0) +
IF(AND(OR(U191=3,U191=5,U191=7),$D191=11),子育て関連マスタ!$C$17,0) +
IF(AND(U191=20,$D191=1),子育て関連マスタ!$C$18,0) +
IF(AND(U191=20,$D191=1),
IFERROR(_xlfn.IFS(
入力項目!$S$10="男",子育て関連マスタ!$C$18,
入力項目!$S$10="女",子育て関連マスタ!$C$19
),0),0
) +
IF(AND(U191&gt;=入力項目!$S$18,U191&lt;=入力項目!$S$19),入力項目!$S$20,0) +
IF(AND(U191&gt;=入力項目!$S$21,U191&lt;=入力項目!$S$22),入力項目!$S$23,0) +
IF(AND(U191&gt;=入力項目!$S$24,U191&lt;=入力項目!$S$25),入力項目!$S$26,0)
)</f>
        <v>0</v>
      </c>
      <c r="AJ191" s="10">
        <f ca="1">-VLOOKUP($D191,月別収支!$A$2:$H$13,7,FALSE)</f>
        <v>-20000</v>
      </c>
    </row>
    <row r="192" spans="1:36" x14ac:dyDescent="0.4">
      <c r="A192">
        <f t="shared" ca="1" si="54"/>
        <v>2040</v>
      </c>
      <c r="B192">
        <f t="shared" ca="1" si="44"/>
        <v>2040</v>
      </c>
      <c r="C192">
        <f t="shared" ca="1" si="45"/>
        <v>16</v>
      </c>
      <c r="D192">
        <f t="shared" ca="1" si="55"/>
        <v>6</v>
      </c>
      <c r="E192" t="str">
        <f t="shared" ca="1" si="39"/>
        <v>2040年6月</v>
      </c>
      <c r="F192">
        <f ca="1">IF(OR(入力項目!$N$5&lt;$A192,AND(入力項目!$N$5=$A192,入力項目!$N$6&lt;$D192)),IF(F191=0,1,IF(G192=12,F191+1,F191)),0)</f>
        <v>15</v>
      </c>
      <c r="G192">
        <f ca="1">IF(OR(入力項目!$N$5&lt;$A192,AND(入力項目!$N$5=$A192,入力項目!$N$6&lt;$D192)),IF(G191=12,1,G191+1),0)</f>
        <v>8</v>
      </c>
      <c r="H192" t="str">
        <f t="shared" ca="1" si="40"/>
        <v>15_8</v>
      </c>
      <c r="I192">
        <f ca="1">IF(
  IFERROR(AND($C192&gt;0,MOD($C192,入力項目!$N$22)=0,$D192=入力項目!$N$23), FALSE),
  1,
  IF(
    AND(I191&gt;0,J191=12),
    IF(I191=入力項目!$N$28, 0, I191+1),
    I191
  )
)</f>
        <v>2</v>
      </c>
      <c r="J192">
        <f ca="1">IF($D192=入力項目!$N$23,1,IFERROR(J191+1,1))</f>
        <v>1</v>
      </c>
      <c r="K192" t="str">
        <f t="shared" ca="1" si="41"/>
        <v>2_1</v>
      </c>
      <c r="L192">
        <f ca="1">L191+IF(入力項目!$D$4=$D192,1,0)</f>
        <v>44</v>
      </c>
      <c r="M192" t="str">
        <f t="shared" ca="1" si="42"/>
        <v>44歳</v>
      </c>
      <c r="N192">
        <f t="shared" ca="1" si="46"/>
        <v>45</v>
      </c>
      <c r="O192" t="str">
        <f t="shared" ca="1" si="43"/>
        <v>45歳</v>
      </c>
      <c r="P192">
        <f t="shared" ca="1" si="47"/>
        <v>20</v>
      </c>
      <c r="Q192">
        <f t="shared" ca="1" si="48"/>
        <v>18</v>
      </c>
      <c r="R192">
        <f t="shared" ca="1" si="49"/>
        <v>2041</v>
      </c>
      <c r="S192">
        <f t="shared" ca="1" si="50"/>
        <v>2041</v>
      </c>
      <c r="T192">
        <f t="shared" ca="1" si="51"/>
        <v>2041</v>
      </c>
      <c r="U192">
        <f t="shared" ca="1" si="52"/>
        <v>2041</v>
      </c>
      <c r="V192" s="10">
        <f t="shared" ca="1" si="53"/>
        <v>19553185</v>
      </c>
      <c r="W192" s="10">
        <f ca="1">IF($L192&lt;その他マスタ!$B$1,VLOOKUP($D192,月別収支!$A$2:$H$13,2,FALSE),その他マスタ!$B$3)+IF(AND($L192=その他マスタ!$B$1,入力項目!$I$9="あり",$D192=入力項目!$D$4),その他マスタ!$B$2,0)</f>
        <v>800000</v>
      </c>
      <c r="X192" s="10">
        <f ca="1">-IF(入力項目!$K$5=TRUE,
IF($F192+$G192&lt;3,VLOOKUP($D192,月別収支!$A$2:$H$13,8,FALSE),0)+IFERROR(VLOOKUP($H192,住宅ローン計算!C:P,13,FALSE),0)+IF($F192&gt;1,IF(OR($G192=3,$G192=6,$G192=9,$G192=12),ROUNDUP(入力項目!$N$18/4,0),0),0),
VLOOKUP($D192,月別収支!$A$2:$H$13,8,FALSE))</f>
        <v>-191500</v>
      </c>
      <c r="Y192" s="10">
        <f ca="1">-VLOOKUP($D192,月別収支!$A$2:$H$13,3,FALSE)</f>
        <v>-75000</v>
      </c>
      <c r="Z192" s="10">
        <f ca="1">-VLOOKUP($D192,月別収支!$A$2:$H$13,4,FALSE)</f>
        <v>-27000</v>
      </c>
      <c r="AA192" s="10">
        <f ca="1">-VLOOKUP($D192,月別収支!$A$2:$H$13,6,FALSE)</f>
        <v>-10000</v>
      </c>
      <c r="AB192" s="10">
        <f ca="1">-(
VLOOKUP($D192,月別収支!$A$2:$H$13,5,FALSE)+IF(AND(入力項目!$I$27&lt;=$A192,ISEVEN($A192-入力項目!$I$27),入力項目!$I$28=$D192),入力項目!$I$26,0)
+IF(入力項目!$K$26=TRUE,
IFERROR(VLOOKUP($K192,マイカーローン計算!C:P,13,FALSE),0),
IFERROR(
  IF(AND($C192&gt;0,MOD($C192,入力項目!$N$22)=0,$D192=入力項目!$N$23),入力項目!$N$24,0),
 0
)
)
)</f>
        <v>-20000</v>
      </c>
      <c r="AC192" s="10">
        <f ca="1">-IF($A192&lt;入力項目!$N$33,入力項目!$N$35,IF(AND($A192=入力項目!$N$33,$D192&lt;=入力項目!$N$34),入力項目!$N$35,0))</f>
        <v>0</v>
      </c>
      <c r="AD192">
        <f ca="1">-(
_xlfn.IFS(
P192&lt;=入力項目!$S$11,0,
AND(P192&gt;=入力項目!$S$11+1,P192&lt;=3),IFERROR(VLOOKUP(入力項目!$S$12,子育て関連マスタ!$I$4:$M$5,4,FALSE),0),
AND(P192&gt;=4,P192&lt;=6),IFERROR(VLOOKUP(入力項目!$S$13,子育て関連マスタ!$I$9:$M$12,4,FALSE),0),
AND(P192&gt;=7,P192&lt;=12),IFERROR(VLOOKUP(入力項目!$S$14,子育て関連マスタ!$I$16:$M$17,4,FALSE),0),
AND(P192&gt;=13,P192&lt;=15),IFERROR(VLOOKUP(入力項目!$S$15,子育て関連マスタ!$I$21:$M$22,4,FALSE),0),
AND(P192&gt;=16,P192&lt;=18),IFERROR(VLOOKUP(入力項目!$S$16,子育て関連マスタ!$I$26:$M$28,4,FALSE),0),
AND(P192&gt;=19,P192&lt;=20,入力項目!$S$16="高専"),IFERROR(VLOOKUP(入力項目!$S$16,子育て関連マスタ!$I$26:$M$28,4,FALSE),0),
AND(P192&gt;=19,P192&lt;=20,入力項目!$S$16&lt;&gt;"高専"),IFERROR(VLOOKUP(入力項目!$S$17,子育て関連マスタ!$I$32:$M$37,4,FALSE),0),
AND(P192&gt;=21,P192&lt;=22,入力項目!$S$16="高専"),IFERROR(VLOOKUP(入力項目!$S$17,子育て関連マスタ!$I$32:$M$34,4,FALSE),0),
AND(P192&gt;=21,P192&lt;=22,入力項目!$S$16&lt;&gt;"高専"),IFERROR(VLOOKUP(入力項目!$S$17,子育て関連マスタ!$I$32:$M$34,4,FALSE),0),
P192&gt;=23,0
) +
IF($D192=4,
  IFERROR(_xlfn.IFS(
  P192&lt;=入力項目!$S$11,0,
  AND(P192=入力項目!$S$11),IFERROR(VLOOKUP(入力項目!$S$12,子育て関連マスタ!$I$4:$M$5,2,FALSE),0),
  AND(P192=4),IFERROR(VLOOKUP(入力項目!$S$13,子育て関連マスタ!$I$9:$M$12,2,FALSE),0),
  AND(P192=7),IFERROR(VLOOKUP(入力項目!$S$14,子育て関連マスタ!$I$16:$M$17,2,FALSE),0),
  AND(P192=13),IFERROR(VLOOKUP(入力項目!$S$15,子育て関連マスタ!$I$21:$M$22,2,FALSE),0),
  AND(P192=16),IFERROR(VLOOKUP(入力項目!$S$16,子育て関連マスタ!$I$26:$M$28,2,FALSE),0),
  AND(P192=19,入力項目!$S$16&lt;&gt;"高専"),IFERROR(VLOOKUP(入力項目!$S$17,子育て関連マスタ!$I$32:$M$37,2,FALSE),0),
  AND(P192=21,入力項目!$S$16="高専"),IFERROR(VLOOKUP(入力項目!$S$17,子育て関連マスタ!$I$32:$M$37,2,FALSE),0),
  P192&gt;=22,0
  ),0),0
) +
IF(AND(P192&gt;=1,P192&lt;=15),IF($D192=入力項目!$S$8,入力項目!$S$3,0),0) +
IF(AND(P192&gt;=1,P192&lt;=15),IF($D192=5,入力項目!$S$4,0),0) +
IF(AND(P192&gt;=1,P192&lt;=15),IF($D192=12,入力項目!$S$5,0),0) +
IF(AND(入力項目!$S$7=$A192,入力項目!$S$8=$D192),子育て関連マスタ!$C$14,0) +
IFERROR(IF(AND(YEAR(EDATE(DATE(入力項目!$S$7,入力項目!$S$8,1),1))=$A192,MONTH(EDATE(DATE(入力項目!$S$7,入力項目!$S$8,1),1))=$D192),子育て関連マスタ!$C$15,0),0) +
IF(AND(OR(P192=3,P192=5,P192=7),$D192=11),子育て関連マスタ!$C$17,0) +
IF(AND(P192=20,$D192=1),子育て関連マスタ!$C$18,0) +
IF(AND(P192=20,$D192=1),
IFERROR(_xlfn.IFS(
入力項目!$S$10="男",子育て関連マスタ!$C$18,
入力項目!$S$10="女",子育て関連マスタ!$C$19
),0),0
) +
IF(AND(P192&gt;=入力項目!$S$18,P192&lt;=入力項目!$S$19),入力項目!$S$20,0) +
IF(AND(P192&gt;=入力項目!$S$21,P192&lt;=入力項目!$S$22),入力項目!$S$23,0) +
IF(AND(P192&gt;=入力項目!$S$24,P192&lt;=入力項目!$S$25),入力項目!$S$26,0)
)</f>
        <v>0</v>
      </c>
      <c r="AE192">
        <f ca="1">-(
_xlfn.IFS(
Q192&lt;=入力項目!$S$11,0,
AND(Q192&gt;=入力項目!$S$11+1,Q192&lt;=3),IFERROR(VLOOKUP(入力項目!$S$12,子育て関連マスタ!$I$4:$M$5,4,FALSE),0),
AND(Q192&gt;=4,Q192&lt;=6),IFERROR(VLOOKUP(入力項目!$S$13,子育て関連マスタ!$I$9:$M$12,4,FALSE),0),
AND(Q192&gt;=7,Q192&lt;=12),IFERROR(VLOOKUP(入力項目!$S$14,子育て関連マスタ!$I$16:$M$17,4,FALSE),0),
AND(Q192&gt;=13,Q192&lt;=15),IFERROR(VLOOKUP(入力項目!$S$15,子育て関連マスタ!$I$21:$M$22,4,FALSE),0),
AND(Q192&gt;=16,Q192&lt;=18),IFERROR(VLOOKUP(入力項目!$S$16,子育て関連マスタ!$I$26:$M$28,4,FALSE),0),
AND(Q192&gt;=19,Q192&lt;=20,入力項目!$S$16="高専"),IFERROR(VLOOKUP(入力項目!$S$16,子育て関連マスタ!$I$26:$M$28,4,FALSE),0),
AND(Q192&gt;=19,Q192&lt;=20,入力項目!$S$16&lt;&gt;"高専"),IFERROR(VLOOKUP(入力項目!$S$17,子育て関連マスタ!$I$32:$M$37,4,FALSE),0),
AND(Q192&gt;=21,Q192&lt;=22,入力項目!$S$16="高専"),IFERROR(VLOOKUP(入力項目!$S$17,子育て関連マスタ!$I$32:$M$34,4,FALSE),0),
AND(Q192&gt;=21,Q192&lt;=22,入力項目!$S$16&lt;&gt;"高専"),IFERROR(VLOOKUP(入力項目!$S$17,子育て関連マスタ!$I$32:$M$34,4,FALSE),0),
Q192&gt;=23,0
) +
IF($D192=4,
  IFERROR(_xlfn.IFS(
  Q192&lt;=入力項目!$S$11,0,
  AND(Q192=入力項目!$S$11),IFERROR(VLOOKUP(入力項目!$S$12,子育て関連マスタ!$I$4:$M$5,2,FALSE),0),
  AND(Q192=4),IFERROR(VLOOKUP(入力項目!$S$13,子育て関連マスタ!$I$9:$M$12,2,FALSE),0),
  AND(Q192=7),IFERROR(VLOOKUP(入力項目!$S$14,子育て関連マスタ!$I$16:$M$17,2,FALSE),0),
  AND(Q192=13),IFERROR(VLOOKUP(入力項目!$S$15,子育て関連マスタ!$I$21:$M$22,2,FALSE),0),
  AND(Q192=16),IFERROR(VLOOKUP(入力項目!$S$16,子育て関連マスタ!$I$26:$M$28,2,FALSE),0),
  AND(Q192=19,入力項目!$S$16&lt;&gt;"高専"),IFERROR(VLOOKUP(入力項目!$S$17,子育て関連マスタ!$I$32:$M$37,2,FALSE),0),
  AND(Q192=21,入力項目!$S$16="高専"),IFERROR(VLOOKUP(入力項目!$S$17,子育て関連マスタ!$I$32:$M$37,2,FALSE),0),
  Q192&gt;=22,0
  ),0),0
) +
IF(AND(Q192&gt;=1,Q192&lt;=15),IF($D192=入力項目!$S$8,入力項目!$S$3,0),0) +
IF(AND(Q192&gt;=1,Q192&lt;=15),IF($D192=5,入力項目!$S$4,0),0) +
IF(AND(Q192&gt;=1,Q192&lt;=15),IF($D192=12,入力項目!$S$5,0),0) +
IF(AND(入力項目!$S$7=$A192,入力項目!$S$8=$D192),子育て関連マスタ!$C$14,0) +
IFERROR(IF(AND(YEAR(EDATE(DATE(入力項目!$S$7,入力項目!$S$8,1),1))=$A192,MONTH(EDATE(DATE(入力項目!$S$7,入力項目!$S$8,1),1))=$D192),子育て関連マスタ!$C$15,0),0) +
IF(AND(OR(Q192=3,Q192=5,Q192=7),$D192=11),子育て関連マスタ!$C$17,0) +
IF(AND(Q192=20,$D192=1),子育て関連マスタ!$C$18,0) +
IF(AND(Q192=20,$D192=1),
IFERROR(_xlfn.IFS(
入力項目!$S$10="男",子育て関連マスタ!$C$18,
入力項目!$S$10="女",子育て関連マスタ!$C$19
),0),0
) +
IF(AND(Q192&gt;=入力項目!$S$18,Q192&lt;=入力項目!$S$19),入力項目!$S$20,0) +
IF(AND(Q192&gt;=入力項目!$S$21,Q192&lt;=入力項目!$S$22),入力項目!$S$23,0) +
IF(AND(Q192&gt;=入力項目!$S$24,Q192&lt;=入力項目!$S$25),入力項目!$S$26,0)
)</f>
        <v>-45000</v>
      </c>
      <c r="AF192">
        <f ca="1">-(
_xlfn.IFS(
R192&lt;=入力項目!$S$11,0,
AND(R192&gt;=入力項目!$S$11+1,R192&lt;=3),IFERROR(VLOOKUP(入力項目!$S$12,子育て関連マスタ!$I$4:$M$5,4,FALSE),0),
AND(R192&gt;=4,R192&lt;=6),IFERROR(VLOOKUP(入力項目!$S$13,子育て関連マスタ!$I$9:$M$12,4,FALSE),0),
AND(R192&gt;=7,R192&lt;=12),IFERROR(VLOOKUP(入力項目!$S$14,子育て関連マスタ!$I$16:$M$17,4,FALSE),0),
AND(R192&gt;=13,R192&lt;=15),IFERROR(VLOOKUP(入力項目!$S$15,子育て関連マスタ!$I$21:$M$22,4,FALSE),0),
AND(R192&gt;=16,R192&lt;=18),IFERROR(VLOOKUP(入力項目!$S$16,子育て関連マスタ!$I$26:$M$28,4,FALSE),0),
AND(R192&gt;=19,R192&lt;=20,入力項目!$S$16="高専"),IFERROR(VLOOKUP(入力項目!$S$16,子育て関連マスタ!$I$26:$M$28,4,FALSE),0),
AND(R192&gt;=19,R192&lt;=20,入力項目!$S$16&lt;&gt;"高専"),IFERROR(VLOOKUP(入力項目!$S$17,子育て関連マスタ!$I$32:$M$37,4,FALSE),0),
AND(R192&gt;=21,R192&lt;=22,入力項目!$S$16="高専"),IFERROR(VLOOKUP(入力項目!$S$17,子育て関連マスタ!$I$32:$M$34,4,FALSE),0),
AND(R192&gt;=21,R192&lt;=22,入力項目!$S$16&lt;&gt;"高専"),IFERROR(VLOOKUP(入力項目!$S$17,子育て関連マスタ!$I$32:$M$34,4,FALSE),0),
R192&gt;=23,0
) +
IF($D192=4,
  IFERROR(_xlfn.IFS(
  R192&lt;=入力項目!$S$11,0,
  AND(R192=入力項目!$S$11),IFERROR(VLOOKUP(入力項目!$S$12,子育て関連マスタ!$I$4:$M$5,2,FALSE),0),
  AND(R192=4),IFERROR(VLOOKUP(入力項目!$S$13,子育て関連マスタ!$I$9:$M$12,2,FALSE),0),
  AND(R192=7),IFERROR(VLOOKUP(入力項目!$S$14,子育て関連マスタ!$I$16:$M$17,2,FALSE),0),
  AND(R192=13),IFERROR(VLOOKUP(入力項目!$S$15,子育て関連マスタ!$I$21:$M$22,2,FALSE),0),
  AND(R192=16),IFERROR(VLOOKUP(入力項目!$S$16,子育て関連マスタ!$I$26:$M$28,2,FALSE),0),
  AND(R192=19,入力項目!$S$16&lt;&gt;"高専"),IFERROR(VLOOKUP(入力項目!$S$17,子育て関連マスタ!$I$32:$M$37,2,FALSE),0),
  AND(R192=21,入力項目!$S$16="高専"),IFERROR(VLOOKUP(入力項目!$S$17,子育て関連マスタ!$I$32:$M$37,2,FALSE),0),
  R192&gt;=22,0
  ),0),0
) +
IF(AND(R192&gt;=1,R192&lt;=15),IF($D192=入力項目!$S$8,入力項目!$S$3,0),0) +
IF(AND(R192&gt;=1,R192&lt;=15),IF($D192=5,入力項目!$S$4,0),0) +
IF(AND(R192&gt;=1,R192&lt;=15),IF($D192=12,入力項目!$S$5,0),0) +
IF(AND(入力項目!$S$7=$A192,入力項目!$S$8=$D192),子育て関連マスタ!$C$14,0) +
IFERROR(IF(AND(YEAR(EDATE(DATE(入力項目!$S$7,入力項目!$S$8,1),1))=$A192,MONTH(EDATE(DATE(入力項目!$S$7,入力項目!$S$8,1),1))=$D192),子育て関連マスタ!$C$15,0),0) +
IF(AND(OR(R192=3,R192=5,R192=7),$D192=11),子育て関連マスタ!$C$17,0) +
IF(AND(R192=20,$D192=1),子育て関連マスタ!$C$18,0) +
IF(AND(R192=20,$D192=1),
IFERROR(_xlfn.IFS(
入力項目!$S$10="男",子育て関連マスタ!$C$18,
入力項目!$S$10="女",子育て関連マスタ!$C$19
),0),0
) +
IF(AND(R192&gt;=入力項目!$S$18,R192&lt;=入力項目!$S$19),入力項目!$S$20,0) +
IF(AND(R192&gt;=入力項目!$S$21,R192&lt;=入力項目!$S$22),入力項目!$S$23,0) +
IF(AND(R192&gt;=入力項目!$S$24,R192&lt;=入力項目!$S$25),入力項目!$S$26,0)
)</f>
        <v>0</v>
      </c>
      <c r="AG192">
        <f ca="1">-(
_xlfn.IFS(
S192&lt;=入力項目!$S$11,0,
AND(S192&gt;=入力項目!$S$11+1,S192&lt;=3),IFERROR(VLOOKUP(入力項目!$S$12,子育て関連マスタ!$I$4:$M$5,4,FALSE),0),
AND(S192&gt;=4,S192&lt;=6),IFERROR(VLOOKUP(入力項目!$S$13,子育て関連マスタ!$I$9:$M$12,4,FALSE),0),
AND(S192&gt;=7,S192&lt;=12),IFERROR(VLOOKUP(入力項目!$S$14,子育て関連マスタ!$I$16:$M$17,4,FALSE),0),
AND(S192&gt;=13,S192&lt;=15),IFERROR(VLOOKUP(入力項目!$S$15,子育て関連マスタ!$I$21:$M$22,4,FALSE),0),
AND(S192&gt;=16,S192&lt;=18),IFERROR(VLOOKUP(入力項目!$S$16,子育て関連マスタ!$I$26:$M$28,4,FALSE),0),
AND(S192&gt;=19,S192&lt;=20,入力項目!$S$16="高専"),IFERROR(VLOOKUP(入力項目!$S$16,子育て関連マスタ!$I$26:$M$28,4,FALSE),0),
AND(S192&gt;=19,S192&lt;=20,入力項目!$S$16&lt;&gt;"高専"),IFERROR(VLOOKUP(入力項目!$S$17,子育て関連マスタ!$I$32:$M$37,4,FALSE),0),
AND(S192&gt;=21,S192&lt;=22,入力項目!$S$16="高専"),IFERROR(VLOOKUP(入力項目!$S$17,子育て関連マスタ!$I$32:$M$34,4,FALSE),0),
AND(S192&gt;=21,S192&lt;=22,入力項目!$S$16&lt;&gt;"高専"),IFERROR(VLOOKUP(入力項目!$S$17,子育て関連マスタ!$I$32:$M$34,4,FALSE),0),
S192&gt;=23,0
) +
IF($D192=4,
  IFERROR(_xlfn.IFS(
  S192&lt;=入力項目!$S$11,0,
  AND(S192=入力項目!$S$11),IFERROR(VLOOKUP(入力項目!$S$12,子育て関連マスタ!$I$4:$M$5,2,FALSE),0),
  AND(S192=4),IFERROR(VLOOKUP(入力項目!$S$13,子育て関連マスタ!$I$9:$M$12,2,FALSE),0),
  AND(S192=7),IFERROR(VLOOKUP(入力項目!$S$14,子育て関連マスタ!$I$16:$M$17,2,FALSE),0),
  AND(S192=13),IFERROR(VLOOKUP(入力項目!$S$15,子育て関連マスタ!$I$21:$M$22,2,FALSE),0),
  AND(S192=16),IFERROR(VLOOKUP(入力項目!$S$16,子育て関連マスタ!$I$26:$M$28,2,FALSE),0),
  AND(S192=19,入力項目!$S$16&lt;&gt;"高専"),IFERROR(VLOOKUP(入力項目!$S$17,子育て関連マスタ!$I$32:$M$37,2,FALSE),0),
  AND(S192=21,入力項目!$S$16="高専"),IFERROR(VLOOKUP(入力項目!$S$17,子育て関連マスタ!$I$32:$M$37,2,FALSE),0),
  S192&gt;=22,0
  ),0),0
) +
IF(AND(S192&gt;=1,S192&lt;=15),IF($D192=入力項目!$S$8,入力項目!$S$3,0),0) +
IF(AND(S192&gt;=1,S192&lt;=15),IF($D192=5,入力項目!$S$4,0),0) +
IF(AND(S192&gt;=1,S192&lt;=15),IF($D192=12,入力項目!$S$5,0),0) +
IF(AND(入力項目!$S$7=$A192,入力項目!$S$8=$D192),子育て関連マスタ!$C$14,0) +
IFERROR(IF(AND(YEAR(EDATE(DATE(入力項目!$S$7,入力項目!$S$8,1),1))=$A192,MONTH(EDATE(DATE(入力項目!$S$7,入力項目!$S$8,1),1))=$D192),子育て関連マスタ!$C$15,0),0) +
IF(AND(OR(S192=3,S192=5,S192=7),$D192=11),子育て関連マスタ!$C$17,0) +
IF(AND(S192=20,$D192=1),子育て関連マスタ!$C$18,0) +
IF(AND(S192=20,$D192=1),
IFERROR(_xlfn.IFS(
入力項目!$S$10="男",子育て関連マスタ!$C$18,
入力項目!$S$10="女",子育て関連マスタ!$C$19
),0),0
) +
IF(AND(S192&gt;=入力項目!$S$18,S192&lt;=入力項目!$S$19),入力項目!$S$20,0) +
IF(AND(S192&gt;=入力項目!$S$21,S192&lt;=入力項目!$S$22),入力項目!$S$23,0) +
IF(AND(S192&gt;=入力項目!$S$24,S192&lt;=入力項目!$S$25),入力項目!$S$26,0)
)</f>
        <v>0</v>
      </c>
      <c r="AH192">
        <f ca="1">-(
_xlfn.IFS(
T192&lt;=入力項目!$S$11,0,
AND(T192&gt;=入力項目!$S$11+1,T192&lt;=3),IFERROR(VLOOKUP(入力項目!$S$12,子育て関連マスタ!$I$4:$M$5,4,FALSE),0),
AND(T192&gt;=4,T192&lt;=6),IFERROR(VLOOKUP(入力項目!$S$13,子育て関連マスタ!$I$9:$M$12,4,FALSE),0),
AND(T192&gt;=7,T192&lt;=12),IFERROR(VLOOKUP(入力項目!$S$14,子育て関連マスタ!$I$16:$M$17,4,FALSE),0),
AND(T192&gt;=13,T192&lt;=15),IFERROR(VLOOKUP(入力項目!$S$15,子育て関連マスタ!$I$21:$M$22,4,FALSE),0),
AND(T192&gt;=16,T192&lt;=18),IFERROR(VLOOKUP(入力項目!$S$16,子育て関連マスタ!$I$26:$M$28,4,FALSE),0),
AND(T192&gt;=19,T192&lt;=20,入力項目!$S$16="高専"),IFERROR(VLOOKUP(入力項目!$S$16,子育て関連マスタ!$I$26:$M$28,4,FALSE),0),
AND(T192&gt;=19,T192&lt;=20,入力項目!$S$16&lt;&gt;"高専"),IFERROR(VLOOKUP(入力項目!$S$17,子育て関連マスタ!$I$32:$M$37,4,FALSE),0),
AND(T192&gt;=21,T192&lt;=22,入力項目!$S$16="高専"),IFERROR(VLOOKUP(入力項目!$S$17,子育て関連マスタ!$I$32:$M$34,4,FALSE),0),
AND(T192&gt;=21,T192&lt;=22,入力項目!$S$16&lt;&gt;"高専"),IFERROR(VLOOKUP(入力項目!$S$17,子育て関連マスタ!$I$32:$M$34,4,FALSE),0),
T192&gt;=23,0
) +
IF($D192=4,
  IFERROR(_xlfn.IFS(
  T192&lt;=入力項目!$S$11,0,
  AND(T192=入力項目!$S$11),IFERROR(VLOOKUP(入力項目!$S$12,子育て関連マスタ!$I$4:$M$5,2,FALSE),0),
  AND(T192=4),IFERROR(VLOOKUP(入力項目!$S$13,子育て関連マスタ!$I$9:$M$12,2,FALSE),0),
  AND(T192=7),IFERROR(VLOOKUP(入力項目!$S$14,子育て関連マスタ!$I$16:$M$17,2,FALSE),0),
  AND(T192=13),IFERROR(VLOOKUP(入力項目!$S$15,子育て関連マスタ!$I$21:$M$22,2,FALSE),0),
  AND(T192=16),IFERROR(VLOOKUP(入力項目!$S$16,子育て関連マスタ!$I$26:$M$28,2,FALSE),0),
  AND(T192=19,入力項目!$S$16&lt;&gt;"高専"),IFERROR(VLOOKUP(入力項目!$S$17,子育て関連マスタ!$I$32:$M$37,2,FALSE),0),
  AND(T192=21,入力項目!$S$16="高専"),IFERROR(VLOOKUP(入力項目!$S$17,子育て関連マスタ!$I$32:$M$37,2,FALSE),0),
  T192&gt;=22,0
  ),0),0
) +
IF(AND(T192&gt;=1,T192&lt;=15),IF($D192=入力項目!$S$8,入力項目!$S$3,0),0) +
IF(AND(T192&gt;=1,T192&lt;=15),IF($D192=5,入力項目!$S$4,0),0) +
IF(AND(T192&gt;=1,T192&lt;=15),IF($D192=12,入力項目!$S$5,0),0) +
IF(AND(入力項目!$S$7=$A192,入力項目!$S$8=$D192),子育て関連マスタ!$C$14,0) +
IFERROR(IF(AND(YEAR(EDATE(DATE(入力項目!$S$7,入力項目!$S$8,1),1))=$A192,MONTH(EDATE(DATE(入力項目!$S$7,入力項目!$S$8,1),1))=$D192),子育て関連マスタ!$C$15,0),0) +
IF(AND(OR(T192=3,T192=5,T192=7),$D192=11),子育て関連マスタ!$C$17,0) +
IF(AND(T192=20,$D192=1),子育て関連マスタ!$C$18,0) +
IF(AND(T192=20,$D192=1),
IFERROR(_xlfn.IFS(
入力項目!$S$10="男",子育て関連マスタ!$C$18,
入力項目!$S$10="女",子育て関連マスタ!$C$19
),0),0
) +
IF(AND(T192&gt;=入力項目!$S$18,T192&lt;=入力項目!$S$19),入力項目!$S$20,0) +
IF(AND(T192&gt;=入力項目!$S$21,T192&lt;=入力項目!$S$22),入力項目!$S$23,0) +
IF(AND(T192&gt;=入力項目!$S$24,T192&lt;=入力項目!$S$25),入力項目!$S$26,0)
)</f>
        <v>0</v>
      </c>
      <c r="AI192">
        <f ca="1">-(
_xlfn.IFS(
U192&lt;=入力項目!$S$11,0,
AND(U192&gt;=入力項目!$S$11+1,U192&lt;=3),IFERROR(VLOOKUP(入力項目!$S$12,子育て関連マスタ!$I$4:$M$5,4,FALSE),0),
AND(U192&gt;=4,U192&lt;=6),IFERROR(VLOOKUP(入力項目!$S$13,子育て関連マスタ!$I$9:$M$12,4,FALSE),0),
AND(U192&gt;=7,U192&lt;=12),IFERROR(VLOOKUP(入力項目!$S$14,子育て関連マスタ!$I$16:$M$17,4,FALSE),0),
AND(U192&gt;=13,U192&lt;=15),IFERROR(VLOOKUP(入力項目!$S$15,子育て関連マスタ!$I$21:$M$22,4,FALSE),0),
AND(U192&gt;=16,U192&lt;=18),IFERROR(VLOOKUP(入力項目!$S$16,子育て関連マスタ!$I$26:$M$28,4,FALSE),0),
AND(U192&gt;=19,U192&lt;=20,入力項目!$S$16="高専"),IFERROR(VLOOKUP(入力項目!$S$16,子育て関連マスタ!$I$26:$M$28,4,FALSE),0),
AND(U192&gt;=19,U192&lt;=20,入力項目!$S$16&lt;&gt;"高専"),IFERROR(VLOOKUP(入力項目!$S$17,子育て関連マスタ!$I$32:$M$37,4,FALSE),0),
AND(U192&gt;=21,U192&lt;=22,入力項目!$S$16="高専"),IFERROR(VLOOKUP(入力項目!$S$17,子育て関連マスタ!$I$32:$M$34,4,FALSE),0),
AND(U192&gt;=21,U192&lt;=22,入力項目!$S$16&lt;&gt;"高専"),IFERROR(VLOOKUP(入力項目!$S$17,子育て関連マスタ!$I$32:$M$34,4,FALSE),0),
U192&gt;=23,0
) +
IF($D192=4,
  IFERROR(_xlfn.IFS(
  U192&lt;=入力項目!$S$11,0,
  AND(U192=入力項目!$S$11),IFERROR(VLOOKUP(入力項目!$S$12,子育て関連マスタ!$I$4:$M$5,2,FALSE),0),
  AND(U192=4),IFERROR(VLOOKUP(入力項目!$S$13,子育て関連マスタ!$I$9:$M$12,2,FALSE),0),
  AND(U192=7),IFERROR(VLOOKUP(入力項目!$S$14,子育て関連マスタ!$I$16:$M$17,2,FALSE),0),
  AND(U192=13),IFERROR(VLOOKUP(入力項目!$S$15,子育て関連マスタ!$I$21:$M$22,2,FALSE),0),
  AND(U192=16),IFERROR(VLOOKUP(入力項目!$S$16,子育て関連マスタ!$I$26:$M$28,2,FALSE),0),
  AND(U192=19,入力項目!$S$16&lt;&gt;"高専"),IFERROR(VLOOKUP(入力項目!$S$17,子育て関連マスタ!$I$32:$M$37,2,FALSE),0),
  AND(U192=21,入力項目!$S$16="高専"),IFERROR(VLOOKUP(入力項目!$S$17,子育て関連マスタ!$I$32:$M$37,2,FALSE),0),
  U192&gt;=22,0
  ),0),0
) +
IF(AND(U192&gt;=1,U192&lt;=15),IF($D192=入力項目!$S$8,入力項目!$S$3,0),0) +
IF(AND(U192&gt;=1,U192&lt;=15),IF($D192=5,入力項目!$S$4,0),0) +
IF(AND(U192&gt;=1,U192&lt;=15),IF($D192=12,入力項目!$S$5,0),0) +
IF(AND(入力項目!$S$7=$A192,入力項目!$S$8=$D192),子育て関連マスタ!$C$14,0) +
IFERROR(IF(AND(YEAR(EDATE(DATE(入力項目!$S$7,入力項目!$S$8,1),1))=$A192,MONTH(EDATE(DATE(入力項目!$S$7,入力項目!$S$8,1),1))=$D192),子育て関連マスタ!$C$15,0),0) +
IF(AND(OR(U192=3,U192=5,U192=7),$D192=11),子育て関連マスタ!$C$17,0) +
IF(AND(U192=20,$D192=1),子育て関連マスタ!$C$18,0) +
IF(AND(U192=20,$D192=1),
IFERROR(_xlfn.IFS(
入力項目!$S$10="男",子育て関連マスタ!$C$18,
入力項目!$S$10="女",子育て関連マスタ!$C$19
),0),0
) +
IF(AND(U192&gt;=入力項目!$S$18,U192&lt;=入力項目!$S$19),入力項目!$S$20,0) +
IF(AND(U192&gt;=入力項目!$S$21,U192&lt;=入力項目!$S$22),入力項目!$S$23,0) +
IF(AND(U192&gt;=入力項目!$S$24,U192&lt;=入力項目!$S$25),入力項目!$S$26,0)
)</f>
        <v>0</v>
      </c>
      <c r="AJ192" s="10">
        <f ca="1">-VLOOKUP($D192,月別収支!$A$2:$H$13,7,FALSE)</f>
        <v>-20000</v>
      </c>
    </row>
    <row r="193" spans="1:36" x14ac:dyDescent="0.4">
      <c r="A193">
        <f t="shared" ca="1" si="54"/>
        <v>2040</v>
      </c>
      <c r="B193">
        <f t="shared" ca="1" si="44"/>
        <v>2040</v>
      </c>
      <c r="C193">
        <f t="shared" ca="1" si="45"/>
        <v>16</v>
      </c>
      <c r="D193">
        <f t="shared" ca="1" si="55"/>
        <v>7</v>
      </c>
      <c r="E193" t="str">
        <f t="shared" ca="1" si="39"/>
        <v>2040年7月</v>
      </c>
      <c r="F193">
        <f ca="1">IF(OR(入力項目!$N$5&lt;$A193,AND(入力項目!$N$5=$A193,入力項目!$N$6&lt;$D193)),IF(F192=0,1,IF(G193=12,F192+1,F192)),0)</f>
        <v>15</v>
      </c>
      <c r="G193">
        <f ca="1">IF(OR(入力項目!$N$5&lt;$A193,AND(入力項目!$N$5=$A193,入力項目!$N$6&lt;$D193)),IF(G192=12,1,G192+1),0)</f>
        <v>9</v>
      </c>
      <c r="H193" t="str">
        <f t="shared" ca="1" si="40"/>
        <v>15_9</v>
      </c>
      <c r="I193">
        <f ca="1">IF(
  IFERROR(AND($C193&gt;0,MOD($C193,入力項目!$N$22)=0,$D193=入力項目!$N$23), FALSE),
  1,
  IF(
    AND(I192&gt;0,J192=12),
    IF(I192=入力項目!$N$28, 0, I192+1),
    I192
  )
)</f>
        <v>2</v>
      </c>
      <c r="J193">
        <f ca="1">IF($D193=入力項目!$N$23,1,IFERROR(J192+1,1))</f>
        <v>2</v>
      </c>
      <c r="K193" t="str">
        <f t="shared" ca="1" si="41"/>
        <v>2_2</v>
      </c>
      <c r="L193">
        <f ca="1">L192+IF(入力項目!$D$4=$D193,1,0)</f>
        <v>44</v>
      </c>
      <c r="M193" t="str">
        <f t="shared" ca="1" si="42"/>
        <v>44歳</v>
      </c>
      <c r="N193">
        <f t="shared" ca="1" si="46"/>
        <v>45</v>
      </c>
      <c r="O193" t="str">
        <f t="shared" ca="1" si="43"/>
        <v>45歳</v>
      </c>
      <c r="P193">
        <f t="shared" ca="1" si="47"/>
        <v>20</v>
      </c>
      <c r="Q193">
        <f t="shared" ca="1" si="48"/>
        <v>18</v>
      </c>
      <c r="R193">
        <f t="shared" ca="1" si="49"/>
        <v>2041</v>
      </c>
      <c r="S193">
        <f t="shared" ca="1" si="50"/>
        <v>2041</v>
      </c>
      <c r="T193">
        <f t="shared" ca="1" si="51"/>
        <v>2041</v>
      </c>
      <c r="U193">
        <f t="shared" ca="1" si="52"/>
        <v>2041</v>
      </c>
      <c r="V193" s="10">
        <f t="shared" ca="1" si="53"/>
        <v>19565095</v>
      </c>
      <c r="W193" s="10">
        <f ca="1">IF($L193&lt;その他マスタ!$B$1,VLOOKUP($D193,月別収支!$A$2:$H$13,2,FALSE),その他マスタ!$B$3)+IF(AND($L193=その他マスタ!$B$1,入力項目!$I$9="あり",$D193=入力項目!$D$4),その他マスタ!$B$2,0)</f>
        <v>300000</v>
      </c>
      <c r="X193" s="10">
        <f ca="1">-IF(入力項目!$K$5=TRUE,
IF($F193+$G193&lt;3,VLOOKUP($D193,月別収支!$A$2:$H$13,8,FALSE),0)+IFERROR(VLOOKUP($H193,住宅ローン計算!C:P,13,FALSE),0)+IF($F193&gt;1,IF(OR($G193=3,$G193=6,$G193=9,$G193=12),ROUNDUP(入力項目!$N$18/4,0),0),0),
VLOOKUP($D193,月別収支!$A$2:$H$13,8,FALSE))</f>
        <v>-91090</v>
      </c>
      <c r="Y193" s="10">
        <f ca="1">-VLOOKUP($D193,月別収支!$A$2:$H$13,3,FALSE)</f>
        <v>-75000</v>
      </c>
      <c r="Z193" s="10">
        <f ca="1">-VLOOKUP($D193,月別収支!$A$2:$H$13,4,FALSE)</f>
        <v>-27000</v>
      </c>
      <c r="AA193" s="10">
        <f ca="1">-VLOOKUP($D193,月別収支!$A$2:$H$13,6,FALSE)</f>
        <v>-10000</v>
      </c>
      <c r="AB193" s="10">
        <f ca="1">-(
VLOOKUP($D193,月別収支!$A$2:$H$13,5,FALSE)+IF(AND(入力項目!$I$27&lt;=$A193,ISEVEN($A193-入力項目!$I$27),入力項目!$I$28=$D193),入力項目!$I$26,0)
+IF(入力項目!$K$26=TRUE,
IFERROR(VLOOKUP($K193,マイカーローン計算!C:P,13,FALSE),0),
IFERROR(
  IF(AND($C193&gt;0,MOD($C193,入力項目!$N$22)=0,$D193=入力項目!$N$23),入力項目!$N$24,0),
 0
)
)
)</f>
        <v>-20000</v>
      </c>
      <c r="AC193" s="10">
        <f ca="1">-IF($A193&lt;入力項目!$N$33,入力項目!$N$35,IF(AND($A193=入力項目!$N$33,$D193&lt;=入力項目!$N$34),入力項目!$N$35,0))</f>
        <v>0</v>
      </c>
      <c r="AD193">
        <f ca="1">-(
_xlfn.IFS(
P193&lt;=入力項目!$S$11,0,
AND(P193&gt;=入力項目!$S$11+1,P193&lt;=3),IFERROR(VLOOKUP(入力項目!$S$12,子育て関連マスタ!$I$4:$M$5,4,FALSE),0),
AND(P193&gt;=4,P193&lt;=6),IFERROR(VLOOKUP(入力項目!$S$13,子育て関連マスタ!$I$9:$M$12,4,FALSE),0),
AND(P193&gt;=7,P193&lt;=12),IFERROR(VLOOKUP(入力項目!$S$14,子育て関連マスタ!$I$16:$M$17,4,FALSE),0),
AND(P193&gt;=13,P193&lt;=15),IFERROR(VLOOKUP(入力項目!$S$15,子育て関連マスタ!$I$21:$M$22,4,FALSE),0),
AND(P193&gt;=16,P193&lt;=18),IFERROR(VLOOKUP(入力項目!$S$16,子育て関連マスタ!$I$26:$M$28,4,FALSE),0),
AND(P193&gt;=19,P193&lt;=20,入力項目!$S$16="高専"),IFERROR(VLOOKUP(入力項目!$S$16,子育て関連マスタ!$I$26:$M$28,4,FALSE),0),
AND(P193&gt;=19,P193&lt;=20,入力項目!$S$16&lt;&gt;"高専"),IFERROR(VLOOKUP(入力項目!$S$17,子育て関連マスタ!$I$32:$M$37,4,FALSE),0),
AND(P193&gt;=21,P193&lt;=22,入力項目!$S$16="高専"),IFERROR(VLOOKUP(入力項目!$S$17,子育て関連マスタ!$I$32:$M$34,4,FALSE),0),
AND(P193&gt;=21,P193&lt;=22,入力項目!$S$16&lt;&gt;"高専"),IFERROR(VLOOKUP(入力項目!$S$17,子育て関連マスタ!$I$32:$M$34,4,FALSE),0),
P193&gt;=23,0
) +
IF($D193=4,
  IFERROR(_xlfn.IFS(
  P193&lt;=入力項目!$S$11,0,
  AND(P193=入力項目!$S$11),IFERROR(VLOOKUP(入力項目!$S$12,子育て関連マスタ!$I$4:$M$5,2,FALSE),0),
  AND(P193=4),IFERROR(VLOOKUP(入力項目!$S$13,子育て関連マスタ!$I$9:$M$12,2,FALSE),0),
  AND(P193=7),IFERROR(VLOOKUP(入力項目!$S$14,子育て関連マスタ!$I$16:$M$17,2,FALSE),0),
  AND(P193=13),IFERROR(VLOOKUP(入力項目!$S$15,子育て関連マスタ!$I$21:$M$22,2,FALSE),0),
  AND(P193=16),IFERROR(VLOOKUP(入力項目!$S$16,子育て関連マスタ!$I$26:$M$28,2,FALSE),0),
  AND(P193=19,入力項目!$S$16&lt;&gt;"高専"),IFERROR(VLOOKUP(入力項目!$S$17,子育て関連マスタ!$I$32:$M$37,2,FALSE),0),
  AND(P193=21,入力項目!$S$16="高専"),IFERROR(VLOOKUP(入力項目!$S$17,子育て関連マスタ!$I$32:$M$37,2,FALSE),0),
  P193&gt;=22,0
  ),0),0
) +
IF(AND(P193&gt;=1,P193&lt;=15),IF($D193=入力項目!$S$8,入力項目!$S$3,0),0) +
IF(AND(P193&gt;=1,P193&lt;=15),IF($D193=5,入力項目!$S$4,0),0) +
IF(AND(P193&gt;=1,P193&lt;=15),IF($D193=12,入力項目!$S$5,0),0) +
IF(AND(入力項目!$S$7=$A193,入力項目!$S$8=$D193),子育て関連マスタ!$C$14,0) +
IFERROR(IF(AND(YEAR(EDATE(DATE(入力項目!$S$7,入力項目!$S$8,1),1))=$A193,MONTH(EDATE(DATE(入力項目!$S$7,入力項目!$S$8,1),1))=$D193),子育て関連マスタ!$C$15,0),0) +
IF(AND(OR(P193=3,P193=5,P193=7),$D193=11),子育て関連マスタ!$C$17,0) +
IF(AND(P193=20,$D193=1),子育て関連マスタ!$C$18,0) +
IF(AND(P193=20,$D193=1),
IFERROR(_xlfn.IFS(
入力項目!$S$10="男",子育て関連マスタ!$C$18,
入力項目!$S$10="女",子育て関連マスタ!$C$19
),0),0
) +
IF(AND(P193&gt;=入力項目!$S$18,P193&lt;=入力項目!$S$19),入力項目!$S$20,0) +
IF(AND(P193&gt;=入力項目!$S$21,P193&lt;=入力項目!$S$22),入力項目!$S$23,0) +
IF(AND(P193&gt;=入力項目!$S$24,P193&lt;=入力項目!$S$25),入力項目!$S$26,0)
)</f>
        <v>0</v>
      </c>
      <c r="AE193">
        <f ca="1">-(
_xlfn.IFS(
Q193&lt;=入力項目!$S$11,0,
AND(Q193&gt;=入力項目!$S$11+1,Q193&lt;=3),IFERROR(VLOOKUP(入力項目!$S$12,子育て関連マスタ!$I$4:$M$5,4,FALSE),0),
AND(Q193&gt;=4,Q193&lt;=6),IFERROR(VLOOKUP(入力項目!$S$13,子育て関連マスタ!$I$9:$M$12,4,FALSE),0),
AND(Q193&gt;=7,Q193&lt;=12),IFERROR(VLOOKUP(入力項目!$S$14,子育て関連マスタ!$I$16:$M$17,4,FALSE),0),
AND(Q193&gt;=13,Q193&lt;=15),IFERROR(VLOOKUP(入力項目!$S$15,子育て関連マスタ!$I$21:$M$22,4,FALSE),0),
AND(Q193&gt;=16,Q193&lt;=18),IFERROR(VLOOKUP(入力項目!$S$16,子育て関連マスタ!$I$26:$M$28,4,FALSE),0),
AND(Q193&gt;=19,Q193&lt;=20,入力項目!$S$16="高専"),IFERROR(VLOOKUP(入力項目!$S$16,子育て関連マスタ!$I$26:$M$28,4,FALSE),0),
AND(Q193&gt;=19,Q193&lt;=20,入力項目!$S$16&lt;&gt;"高専"),IFERROR(VLOOKUP(入力項目!$S$17,子育て関連マスタ!$I$32:$M$37,4,FALSE),0),
AND(Q193&gt;=21,Q193&lt;=22,入力項目!$S$16="高専"),IFERROR(VLOOKUP(入力項目!$S$17,子育て関連マスタ!$I$32:$M$34,4,FALSE),0),
AND(Q193&gt;=21,Q193&lt;=22,入力項目!$S$16&lt;&gt;"高専"),IFERROR(VLOOKUP(入力項目!$S$17,子育て関連マスタ!$I$32:$M$34,4,FALSE),0),
Q193&gt;=23,0
) +
IF($D193=4,
  IFERROR(_xlfn.IFS(
  Q193&lt;=入力項目!$S$11,0,
  AND(Q193=入力項目!$S$11),IFERROR(VLOOKUP(入力項目!$S$12,子育て関連マスタ!$I$4:$M$5,2,FALSE),0),
  AND(Q193=4),IFERROR(VLOOKUP(入力項目!$S$13,子育て関連マスタ!$I$9:$M$12,2,FALSE),0),
  AND(Q193=7),IFERROR(VLOOKUP(入力項目!$S$14,子育て関連マスタ!$I$16:$M$17,2,FALSE),0),
  AND(Q193=13),IFERROR(VLOOKUP(入力項目!$S$15,子育て関連マスタ!$I$21:$M$22,2,FALSE),0),
  AND(Q193=16),IFERROR(VLOOKUP(入力項目!$S$16,子育て関連マスタ!$I$26:$M$28,2,FALSE),0),
  AND(Q193=19,入力項目!$S$16&lt;&gt;"高専"),IFERROR(VLOOKUP(入力項目!$S$17,子育て関連マスタ!$I$32:$M$37,2,FALSE),0),
  AND(Q193=21,入力項目!$S$16="高専"),IFERROR(VLOOKUP(入力項目!$S$17,子育て関連マスタ!$I$32:$M$37,2,FALSE),0),
  Q193&gt;=22,0
  ),0),0
) +
IF(AND(Q193&gt;=1,Q193&lt;=15),IF($D193=入力項目!$S$8,入力項目!$S$3,0),0) +
IF(AND(Q193&gt;=1,Q193&lt;=15),IF($D193=5,入力項目!$S$4,0),0) +
IF(AND(Q193&gt;=1,Q193&lt;=15),IF($D193=12,入力項目!$S$5,0),0) +
IF(AND(入力項目!$S$7=$A193,入力項目!$S$8=$D193),子育て関連マスタ!$C$14,0) +
IFERROR(IF(AND(YEAR(EDATE(DATE(入力項目!$S$7,入力項目!$S$8,1),1))=$A193,MONTH(EDATE(DATE(入力項目!$S$7,入力項目!$S$8,1),1))=$D193),子育て関連マスタ!$C$15,0),0) +
IF(AND(OR(Q193=3,Q193=5,Q193=7),$D193=11),子育て関連マスタ!$C$17,0) +
IF(AND(Q193=20,$D193=1),子育て関連マスタ!$C$18,0) +
IF(AND(Q193=20,$D193=1),
IFERROR(_xlfn.IFS(
入力項目!$S$10="男",子育て関連マスタ!$C$18,
入力項目!$S$10="女",子育て関連マスタ!$C$19
),0),0
) +
IF(AND(Q193&gt;=入力項目!$S$18,Q193&lt;=入力項目!$S$19),入力項目!$S$20,0) +
IF(AND(Q193&gt;=入力項目!$S$21,Q193&lt;=入力項目!$S$22),入力項目!$S$23,0) +
IF(AND(Q193&gt;=入力項目!$S$24,Q193&lt;=入力項目!$S$25),入力項目!$S$26,0)
)</f>
        <v>-45000</v>
      </c>
      <c r="AF193">
        <f ca="1">-(
_xlfn.IFS(
R193&lt;=入力項目!$S$11,0,
AND(R193&gt;=入力項目!$S$11+1,R193&lt;=3),IFERROR(VLOOKUP(入力項目!$S$12,子育て関連マスタ!$I$4:$M$5,4,FALSE),0),
AND(R193&gt;=4,R193&lt;=6),IFERROR(VLOOKUP(入力項目!$S$13,子育て関連マスタ!$I$9:$M$12,4,FALSE),0),
AND(R193&gt;=7,R193&lt;=12),IFERROR(VLOOKUP(入力項目!$S$14,子育て関連マスタ!$I$16:$M$17,4,FALSE),0),
AND(R193&gt;=13,R193&lt;=15),IFERROR(VLOOKUP(入力項目!$S$15,子育て関連マスタ!$I$21:$M$22,4,FALSE),0),
AND(R193&gt;=16,R193&lt;=18),IFERROR(VLOOKUP(入力項目!$S$16,子育て関連マスタ!$I$26:$M$28,4,FALSE),0),
AND(R193&gt;=19,R193&lt;=20,入力項目!$S$16="高専"),IFERROR(VLOOKUP(入力項目!$S$16,子育て関連マスタ!$I$26:$M$28,4,FALSE),0),
AND(R193&gt;=19,R193&lt;=20,入力項目!$S$16&lt;&gt;"高専"),IFERROR(VLOOKUP(入力項目!$S$17,子育て関連マスタ!$I$32:$M$37,4,FALSE),0),
AND(R193&gt;=21,R193&lt;=22,入力項目!$S$16="高専"),IFERROR(VLOOKUP(入力項目!$S$17,子育て関連マスタ!$I$32:$M$34,4,FALSE),0),
AND(R193&gt;=21,R193&lt;=22,入力項目!$S$16&lt;&gt;"高専"),IFERROR(VLOOKUP(入力項目!$S$17,子育て関連マスタ!$I$32:$M$34,4,FALSE),0),
R193&gt;=23,0
) +
IF($D193=4,
  IFERROR(_xlfn.IFS(
  R193&lt;=入力項目!$S$11,0,
  AND(R193=入力項目!$S$11),IFERROR(VLOOKUP(入力項目!$S$12,子育て関連マスタ!$I$4:$M$5,2,FALSE),0),
  AND(R193=4),IFERROR(VLOOKUP(入力項目!$S$13,子育て関連マスタ!$I$9:$M$12,2,FALSE),0),
  AND(R193=7),IFERROR(VLOOKUP(入力項目!$S$14,子育て関連マスタ!$I$16:$M$17,2,FALSE),0),
  AND(R193=13),IFERROR(VLOOKUP(入力項目!$S$15,子育て関連マスタ!$I$21:$M$22,2,FALSE),0),
  AND(R193=16),IFERROR(VLOOKUP(入力項目!$S$16,子育て関連マスタ!$I$26:$M$28,2,FALSE),0),
  AND(R193=19,入力項目!$S$16&lt;&gt;"高専"),IFERROR(VLOOKUP(入力項目!$S$17,子育て関連マスタ!$I$32:$M$37,2,FALSE),0),
  AND(R193=21,入力項目!$S$16="高専"),IFERROR(VLOOKUP(入力項目!$S$17,子育て関連マスタ!$I$32:$M$37,2,FALSE),0),
  R193&gt;=22,0
  ),0),0
) +
IF(AND(R193&gt;=1,R193&lt;=15),IF($D193=入力項目!$S$8,入力項目!$S$3,0),0) +
IF(AND(R193&gt;=1,R193&lt;=15),IF($D193=5,入力項目!$S$4,0),0) +
IF(AND(R193&gt;=1,R193&lt;=15),IF($D193=12,入力項目!$S$5,0),0) +
IF(AND(入力項目!$S$7=$A193,入力項目!$S$8=$D193),子育て関連マスタ!$C$14,0) +
IFERROR(IF(AND(YEAR(EDATE(DATE(入力項目!$S$7,入力項目!$S$8,1),1))=$A193,MONTH(EDATE(DATE(入力項目!$S$7,入力項目!$S$8,1),1))=$D193),子育て関連マスタ!$C$15,0),0) +
IF(AND(OR(R193=3,R193=5,R193=7),$D193=11),子育て関連マスタ!$C$17,0) +
IF(AND(R193=20,$D193=1),子育て関連マスタ!$C$18,0) +
IF(AND(R193=20,$D193=1),
IFERROR(_xlfn.IFS(
入力項目!$S$10="男",子育て関連マスタ!$C$18,
入力項目!$S$10="女",子育て関連マスタ!$C$19
),0),0
) +
IF(AND(R193&gt;=入力項目!$S$18,R193&lt;=入力項目!$S$19),入力項目!$S$20,0) +
IF(AND(R193&gt;=入力項目!$S$21,R193&lt;=入力項目!$S$22),入力項目!$S$23,0) +
IF(AND(R193&gt;=入力項目!$S$24,R193&lt;=入力項目!$S$25),入力項目!$S$26,0)
)</f>
        <v>0</v>
      </c>
      <c r="AG193">
        <f ca="1">-(
_xlfn.IFS(
S193&lt;=入力項目!$S$11,0,
AND(S193&gt;=入力項目!$S$11+1,S193&lt;=3),IFERROR(VLOOKUP(入力項目!$S$12,子育て関連マスタ!$I$4:$M$5,4,FALSE),0),
AND(S193&gt;=4,S193&lt;=6),IFERROR(VLOOKUP(入力項目!$S$13,子育て関連マスタ!$I$9:$M$12,4,FALSE),0),
AND(S193&gt;=7,S193&lt;=12),IFERROR(VLOOKUP(入力項目!$S$14,子育て関連マスタ!$I$16:$M$17,4,FALSE),0),
AND(S193&gt;=13,S193&lt;=15),IFERROR(VLOOKUP(入力項目!$S$15,子育て関連マスタ!$I$21:$M$22,4,FALSE),0),
AND(S193&gt;=16,S193&lt;=18),IFERROR(VLOOKUP(入力項目!$S$16,子育て関連マスタ!$I$26:$M$28,4,FALSE),0),
AND(S193&gt;=19,S193&lt;=20,入力項目!$S$16="高専"),IFERROR(VLOOKUP(入力項目!$S$16,子育て関連マスタ!$I$26:$M$28,4,FALSE),0),
AND(S193&gt;=19,S193&lt;=20,入力項目!$S$16&lt;&gt;"高専"),IFERROR(VLOOKUP(入力項目!$S$17,子育て関連マスタ!$I$32:$M$37,4,FALSE),0),
AND(S193&gt;=21,S193&lt;=22,入力項目!$S$16="高専"),IFERROR(VLOOKUP(入力項目!$S$17,子育て関連マスタ!$I$32:$M$34,4,FALSE),0),
AND(S193&gt;=21,S193&lt;=22,入力項目!$S$16&lt;&gt;"高専"),IFERROR(VLOOKUP(入力項目!$S$17,子育て関連マスタ!$I$32:$M$34,4,FALSE),0),
S193&gt;=23,0
) +
IF($D193=4,
  IFERROR(_xlfn.IFS(
  S193&lt;=入力項目!$S$11,0,
  AND(S193=入力項目!$S$11),IFERROR(VLOOKUP(入力項目!$S$12,子育て関連マスタ!$I$4:$M$5,2,FALSE),0),
  AND(S193=4),IFERROR(VLOOKUP(入力項目!$S$13,子育て関連マスタ!$I$9:$M$12,2,FALSE),0),
  AND(S193=7),IFERROR(VLOOKUP(入力項目!$S$14,子育て関連マスタ!$I$16:$M$17,2,FALSE),0),
  AND(S193=13),IFERROR(VLOOKUP(入力項目!$S$15,子育て関連マスタ!$I$21:$M$22,2,FALSE),0),
  AND(S193=16),IFERROR(VLOOKUP(入力項目!$S$16,子育て関連マスタ!$I$26:$M$28,2,FALSE),0),
  AND(S193=19,入力項目!$S$16&lt;&gt;"高専"),IFERROR(VLOOKUP(入力項目!$S$17,子育て関連マスタ!$I$32:$M$37,2,FALSE),0),
  AND(S193=21,入力項目!$S$16="高専"),IFERROR(VLOOKUP(入力項目!$S$17,子育て関連マスタ!$I$32:$M$37,2,FALSE),0),
  S193&gt;=22,0
  ),0),0
) +
IF(AND(S193&gt;=1,S193&lt;=15),IF($D193=入力項目!$S$8,入力項目!$S$3,0),0) +
IF(AND(S193&gt;=1,S193&lt;=15),IF($D193=5,入力項目!$S$4,0),0) +
IF(AND(S193&gt;=1,S193&lt;=15),IF($D193=12,入力項目!$S$5,0),0) +
IF(AND(入力項目!$S$7=$A193,入力項目!$S$8=$D193),子育て関連マスタ!$C$14,0) +
IFERROR(IF(AND(YEAR(EDATE(DATE(入力項目!$S$7,入力項目!$S$8,1),1))=$A193,MONTH(EDATE(DATE(入力項目!$S$7,入力項目!$S$8,1),1))=$D193),子育て関連マスタ!$C$15,0),0) +
IF(AND(OR(S193=3,S193=5,S193=7),$D193=11),子育て関連マスタ!$C$17,0) +
IF(AND(S193=20,$D193=1),子育て関連マスタ!$C$18,0) +
IF(AND(S193=20,$D193=1),
IFERROR(_xlfn.IFS(
入力項目!$S$10="男",子育て関連マスタ!$C$18,
入力項目!$S$10="女",子育て関連マスタ!$C$19
),0),0
) +
IF(AND(S193&gt;=入力項目!$S$18,S193&lt;=入力項目!$S$19),入力項目!$S$20,0) +
IF(AND(S193&gt;=入力項目!$S$21,S193&lt;=入力項目!$S$22),入力項目!$S$23,0) +
IF(AND(S193&gt;=入力項目!$S$24,S193&lt;=入力項目!$S$25),入力項目!$S$26,0)
)</f>
        <v>0</v>
      </c>
      <c r="AH193">
        <f ca="1">-(
_xlfn.IFS(
T193&lt;=入力項目!$S$11,0,
AND(T193&gt;=入力項目!$S$11+1,T193&lt;=3),IFERROR(VLOOKUP(入力項目!$S$12,子育て関連マスタ!$I$4:$M$5,4,FALSE),0),
AND(T193&gt;=4,T193&lt;=6),IFERROR(VLOOKUP(入力項目!$S$13,子育て関連マスタ!$I$9:$M$12,4,FALSE),0),
AND(T193&gt;=7,T193&lt;=12),IFERROR(VLOOKUP(入力項目!$S$14,子育て関連マスタ!$I$16:$M$17,4,FALSE),0),
AND(T193&gt;=13,T193&lt;=15),IFERROR(VLOOKUP(入力項目!$S$15,子育て関連マスタ!$I$21:$M$22,4,FALSE),0),
AND(T193&gt;=16,T193&lt;=18),IFERROR(VLOOKUP(入力項目!$S$16,子育て関連マスタ!$I$26:$M$28,4,FALSE),0),
AND(T193&gt;=19,T193&lt;=20,入力項目!$S$16="高専"),IFERROR(VLOOKUP(入力項目!$S$16,子育て関連マスタ!$I$26:$M$28,4,FALSE),0),
AND(T193&gt;=19,T193&lt;=20,入力項目!$S$16&lt;&gt;"高専"),IFERROR(VLOOKUP(入力項目!$S$17,子育て関連マスタ!$I$32:$M$37,4,FALSE),0),
AND(T193&gt;=21,T193&lt;=22,入力項目!$S$16="高専"),IFERROR(VLOOKUP(入力項目!$S$17,子育て関連マスタ!$I$32:$M$34,4,FALSE),0),
AND(T193&gt;=21,T193&lt;=22,入力項目!$S$16&lt;&gt;"高専"),IFERROR(VLOOKUP(入力項目!$S$17,子育て関連マスタ!$I$32:$M$34,4,FALSE),0),
T193&gt;=23,0
) +
IF($D193=4,
  IFERROR(_xlfn.IFS(
  T193&lt;=入力項目!$S$11,0,
  AND(T193=入力項目!$S$11),IFERROR(VLOOKUP(入力項目!$S$12,子育て関連マスタ!$I$4:$M$5,2,FALSE),0),
  AND(T193=4),IFERROR(VLOOKUP(入力項目!$S$13,子育て関連マスタ!$I$9:$M$12,2,FALSE),0),
  AND(T193=7),IFERROR(VLOOKUP(入力項目!$S$14,子育て関連マスタ!$I$16:$M$17,2,FALSE),0),
  AND(T193=13),IFERROR(VLOOKUP(入力項目!$S$15,子育て関連マスタ!$I$21:$M$22,2,FALSE),0),
  AND(T193=16),IFERROR(VLOOKUP(入力項目!$S$16,子育て関連マスタ!$I$26:$M$28,2,FALSE),0),
  AND(T193=19,入力項目!$S$16&lt;&gt;"高専"),IFERROR(VLOOKUP(入力項目!$S$17,子育て関連マスタ!$I$32:$M$37,2,FALSE),0),
  AND(T193=21,入力項目!$S$16="高専"),IFERROR(VLOOKUP(入力項目!$S$17,子育て関連マスタ!$I$32:$M$37,2,FALSE),0),
  T193&gt;=22,0
  ),0),0
) +
IF(AND(T193&gt;=1,T193&lt;=15),IF($D193=入力項目!$S$8,入力項目!$S$3,0),0) +
IF(AND(T193&gt;=1,T193&lt;=15),IF($D193=5,入力項目!$S$4,0),0) +
IF(AND(T193&gt;=1,T193&lt;=15),IF($D193=12,入力項目!$S$5,0),0) +
IF(AND(入力項目!$S$7=$A193,入力項目!$S$8=$D193),子育て関連マスタ!$C$14,0) +
IFERROR(IF(AND(YEAR(EDATE(DATE(入力項目!$S$7,入力項目!$S$8,1),1))=$A193,MONTH(EDATE(DATE(入力項目!$S$7,入力項目!$S$8,1),1))=$D193),子育て関連マスタ!$C$15,0),0) +
IF(AND(OR(T193=3,T193=5,T193=7),$D193=11),子育て関連マスタ!$C$17,0) +
IF(AND(T193=20,$D193=1),子育て関連マスタ!$C$18,0) +
IF(AND(T193=20,$D193=1),
IFERROR(_xlfn.IFS(
入力項目!$S$10="男",子育て関連マスタ!$C$18,
入力項目!$S$10="女",子育て関連マスタ!$C$19
),0),0
) +
IF(AND(T193&gt;=入力項目!$S$18,T193&lt;=入力項目!$S$19),入力項目!$S$20,0) +
IF(AND(T193&gt;=入力項目!$S$21,T193&lt;=入力項目!$S$22),入力項目!$S$23,0) +
IF(AND(T193&gt;=入力項目!$S$24,T193&lt;=入力項目!$S$25),入力項目!$S$26,0)
)</f>
        <v>0</v>
      </c>
      <c r="AI193">
        <f ca="1">-(
_xlfn.IFS(
U193&lt;=入力項目!$S$11,0,
AND(U193&gt;=入力項目!$S$11+1,U193&lt;=3),IFERROR(VLOOKUP(入力項目!$S$12,子育て関連マスタ!$I$4:$M$5,4,FALSE),0),
AND(U193&gt;=4,U193&lt;=6),IFERROR(VLOOKUP(入力項目!$S$13,子育て関連マスタ!$I$9:$M$12,4,FALSE),0),
AND(U193&gt;=7,U193&lt;=12),IFERROR(VLOOKUP(入力項目!$S$14,子育て関連マスタ!$I$16:$M$17,4,FALSE),0),
AND(U193&gt;=13,U193&lt;=15),IFERROR(VLOOKUP(入力項目!$S$15,子育て関連マスタ!$I$21:$M$22,4,FALSE),0),
AND(U193&gt;=16,U193&lt;=18),IFERROR(VLOOKUP(入力項目!$S$16,子育て関連マスタ!$I$26:$M$28,4,FALSE),0),
AND(U193&gt;=19,U193&lt;=20,入力項目!$S$16="高専"),IFERROR(VLOOKUP(入力項目!$S$16,子育て関連マスタ!$I$26:$M$28,4,FALSE),0),
AND(U193&gt;=19,U193&lt;=20,入力項目!$S$16&lt;&gt;"高専"),IFERROR(VLOOKUP(入力項目!$S$17,子育て関連マスタ!$I$32:$M$37,4,FALSE),0),
AND(U193&gt;=21,U193&lt;=22,入力項目!$S$16="高専"),IFERROR(VLOOKUP(入力項目!$S$17,子育て関連マスタ!$I$32:$M$34,4,FALSE),0),
AND(U193&gt;=21,U193&lt;=22,入力項目!$S$16&lt;&gt;"高専"),IFERROR(VLOOKUP(入力項目!$S$17,子育て関連マスタ!$I$32:$M$34,4,FALSE),0),
U193&gt;=23,0
) +
IF($D193=4,
  IFERROR(_xlfn.IFS(
  U193&lt;=入力項目!$S$11,0,
  AND(U193=入力項目!$S$11),IFERROR(VLOOKUP(入力項目!$S$12,子育て関連マスタ!$I$4:$M$5,2,FALSE),0),
  AND(U193=4),IFERROR(VLOOKUP(入力項目!$S$13,子育て関連マスタ!$I$9:$M$12,2,FALSE),0),
  AND(U193=7),IFERROR(VLOOKUP(入力項目!$S$14,子育て関連マスタ!$I$16:$M$17,2,FALSE),0),
  AND(U193=13),IFERROR(VLOOKUP(入力項目!$S$15,子育て関連マスタ!$I$21:$M$22,2,FALSE),0),
  AND(U193=16),IFERROR(VLOOKUP(入力項目!$S$16,子育て関連マスタ!$I$26:$M$28,2,FALSE),0),
  AND(U193=19,入力項目!$S$16&lt;&gt;"高専"),IFERROR(VLOOKUP(入力項目!$S$17,子育て関連マスタ!$I$32:$M$37,2,FALSE),0),
  AND(U193=21,入力項目!$S$16="高専"),IFERROR(VLOOKUP(入力項目!$S$17,子育て関連マスタ!$I$32:$M$37,2,FALSE),0),
  U193&gt;=22,0
  ),0),0
) +
IF(AND(U193&gt;=1,U193&lt;=15),IF($D193=入力項目!$S$8,入力項目!$S$3,0),0) +
IF(AND(U193&gt;=1,U193&lt;=15),IF($D193=5,入力項目!$S$4,0),0) +
IF(AND(U193&gt;=1,U193&lt;=15),IF($D193=12,入力項目!$S$5,0),0) +
IF(AND(入力項目!$S$7=$A193,入力項目!$S$8=$D193),子育て関連マスタ!$C$14,0) +
IFERROR(IF(AND(YEAR(EDATE(DATE(入力項目!$S$7,入力項目!$S$8,1),1))=$A193,MONTH(EDATE(DATE(入力項目!$S$7,入力項目!$S$8,1),1))=$D193),子育て関連マスタ!$C$15,0),0) +
IF(AND(OR(U193=3,U193=5,U193=7),$D193=11),子育て関連マスタ!$C$17,0) +
IF(AND(U193=20,$D193=1),子育て関連マスタ!$C$18,0) +
IF(AND(U193=20,$D193=1),
IFERROR(_xlfn.IFS(
入力項目!$S$10="男",子育て関連マスタ!$C$18,
入力項目!$S$10="女",子育て関連マスタ!$C$19
),0),0
) +
IF(AND(U193&gt;=入力項目!$S$18,U193&lt;=入力項目!$S$19),入力項目!$S$20,0) +
IF(AND(U193&gt;=入力項目!$S$21,U193&lt;=入力項目!$S$22),入力項目!$S$23,0) +
IF(AND(U193&gt;=入力項目!$S$24,U193&lt;=入力項目!$S$25),入力項目!$S$26,0)
)</f>
        <v>0</v>
      </c>
      <c r="AJ193" s="10">
        <f ca="1">-VLOOKUP($D193,月別収支!$A$2:$H$13,7,FALSE)</f>
        <v>-20000</v>
      </c>
    </row>
    <row r="194" spans="1:36" x14ac:dyDescent="0.4">
      <c r="A194">
        <f t="shared" ca="1" si="54"/>
        <v>2040</v>
      </c>
      <c r="B194">
        <f t="shared" ca="1" si="44"/>
        <v>2040</v>
      </c>
      <c r="C194">
        <f t="shared" ca="1" si="45"/>
        <v>16</v>
      </c>
      <c r="D194">
        <f t="shared" ca="1" si="55"/>
        <v>8</v>
      </c>
      <c r="E194" t="str">
        <f t="shared" ca="1" si="39"/>
        <v>2040年8月</v>
      </c>
      <c r="F194">
        <f ca="1">IF(OR(入力項目!$N$5&lt;$A194,AND(入力項目!$N$5=$A194,入力項目!$N$6&lt;$D194)),IF(F193=0,1,IF(G194=12,F193+1,F193)),0)</f>
        <v>15</v>
      </c>
      <c r="G194">
        <f ca="1">IF(OR(入力項目!$N$5&lt;$A194,AND(入力項目!$N$5=$A194,入力項目!$N$6&lt;$D194)),IF(G193=12,1,G193+1),0)</f>
        <v>10</v>
      </c>
      <c r="H194" t="str">
        <f t="shared" ca="1" si="40"/>
        <v>15_10</v>
      </c>
      <c r="I194">
        <f ca="1">IF(
  IFERROR(AND($C194&gt;0,MOD($C194,入力項目!$N$22)=0,$D194=入力項目!$N$23), FALSE),
  1,
  IF(
    AND(I193&gt;0,J193=12),
    IF(I193=入力項目!$N$28, 0, I193+1),
    I193
  )
)</f>
        <v>2</v>
      </c>
      <c r="J194">
        <f ca="1">IF($D194=入力項目!$N$23,1,IFERROR(J193+1,1))</f>
        <v>3</v>
      </c>
      <c r="K194" t="str">
        <f t="shared" ca="1" si="41"/>
        <v>2_3</v>
      </c>
      <c r="L194">
        <f ca="1">L193+IF(入力項目!$D$4=$D194,1,0)</f>
        <v>44</v>
      </c>
      <c r="M194" t="str">
        <f t="shared" ca="1" si="42"/>
        <v>44歳</v>
      </c>
      <c r="N194">
        <f t="shared" ca="1" si="46"/>
        <v>45</v>
      </c>
      <c r="O194" t="str">
        <f t="shared" ca="1" si="43"/>
        <v>45歳</v>
      </c>
      <c r="P194">
        <f t="shared" ca="1" si="47"/>
        <v>20</v>
      </c>
      <c r="Q194">
        <f t="shared" ca="1" si="48"/>
        <v>18</v>
      </c>
      <c r="R194">
        <f t="shared" ca="1" si="49"/>
        <v>2041</v>
      </c>
      <c r="S194">
        <f t="shared" ca="1" si="50"/>
        <v>2041</v>
      </c>
      <c r="T194">
        <f t="shared" ca="1" si="51"/>
        <v>2041</v>
      </c>
      <c r="U194">
        <f t="shared" ca="1" si="52"/>
        <v>2041</v>
      </c>
      <c r="V194" s="10">
        <f t="shared" ca="1" si="53"/>
        <v>19614505</v>
      </c>
      <c r="W194" s="10">
        <f ca="1">IF($L194&lt;その他マスタ!$B$1,VLOOKUP($D194,月別収支!$A$2:$H$13,2,FALSE),その他マスタ!$B$3)+IF(AND($L194=その他マスタ!$B$1,入力項目!$I$9="あり",$D194=入力項目!$D$4),その他マスタ!$B$2,0)</f>
        <v>300000</v>
      </c>
      <c r="X194" s="10">
        <f ca="1">-IF(入力項目!$K$5=TRUE,
IF($F194+$G194&lt;3,VLOOKUP($D194,月別収支!$A$2:$H$13,8,FALSE),0)+IFERROR(VLOOKUP($H194,住宅ローン計算!C:P,13,FALSE),0)+IF($F194&gt;1,IF(OR($G194=3,$G194=6,$G194=9,$G194=12),ROUNDUP(入力項目!$N$18/4,0),0),0),
VLOOKUP($D194,月別収支!$A$2:$H$13,8,FALSE))</f>
        <v>-53590</v>
      </c>
      <c r="Y194" s="10">
        <f ca="1">-VLOOKUP($D194,月別収支!$A$2:$H$13,3,FALSE)</f>
        <v>-75000</v>
      </c>
      <c r="Z194" s="10">
        <f ca="1">-VLOOKUP($D194,月別収支!$A$2:$H$13,4,FALSE)</f>
        <v>-27000</v>
      </c>
      <c r="AA194" s="10">
        <f ca="1">-VLOOKUP($D194,月別収支!$A$2:$H$13,6,FALSE)</f>
        <v>-10000</v>
      </c>
      <c r="AB194" s="10">
        <f ca="1">-(
VLOOKUP($D194,月別収支!$A$2:$H$13,5,FALSE)+IF(AND(入力項目!$I$27&lt;=$A194,ISEVEN($A194-入力項目!$I$27),入力項目!$I$28=$D194),入力項目!$I$26,0)
+IF(入力項目!$K$26=TRUE,
IFERROR(VLOOKUP($K194,マイカーローン計算!C:P,13,FALSE),0),
IFERROR(
  IF(AND($C194&gt;0,MOD($C194,入力項目!$N$22)=0,$D194=入力項目!$N$23),入力項目!$N$24,0),
 0
)
)
)</f>
        <v>-20000</v>
      </c>
      <c r="AC194" s="10">
        <f ca="1">-IF($A194&lt;入力項目!$N$33,入力項目!$N$35,IF(AND($A194=入力項目!$N$33,$D194&lt;=入力項目!$N$34),入力項目!$N$35,0))</f>
        <v>0</v>
      </c>
      <c r="AD194">
        <f ca="1">-(
_xlfn.IFS(
P194&lt;=入力項目!$S$11,0,
AND(P194&gt;=入力項目!$S$11+1,P194&lt;=3),IFERROR(VLOOKUP(入力項目!$S$12,子育て関連マスタ!$I$4:$M$5,4,FALSE),0),
AND(P194&gt;=4,P194&lt;=6),IFERROR(VLOOKUP(入力項目!$S$13,子育て関連マスタ!$I$9:$M$12,4,FALSE),0),
AND(P194&gt;=7,P194&lt;=12),IFERROR(VLOOKUP(入力項目!$S$14,子育て関連マスタ!$I$16:$M$17,4,FALSE),0),
AND(P194&gt;=13,P194&lt;=15),IFERROR(VLOOKUP(入力項目!$S$15,子育て関連マスタ!$I$21:$M$22,4,FALSE),0),
AND(P194&gt;=16,P194&lt;=18),IFERROR(VLOOKUP(入力項目!$S$16,子育て関連マスタ!$I$26:$M$28,4,FALSE),0),
AND(P194&gt;=19,P194&lt;=20,入力項目!$S$16="高専"),IFERROR(VLOOKUP(入力項目!$S$16,子育て関連マスタ!$I$26:$M$28,4,FALSE),0),
AND(P194&gt;=19,P194&lt;=20,入力項目!$S$16&lt;&gt;"高専"),IFERROR(VLOOKUP(入力項目!$S$17,子育て関連マスタ!$I$32:$M$37,4,FALSE),0),
AND(P194&gt;=21,P194&lt;=22,入力項目!$S$16="高専"),IFERROR(VLOOKUP(入力項目!$S$17,子育て関連マスタ!$I$32:$M$34,4,FALSE),0),
AND(P194&gt;=21,P194&lt;=22,入力項目!$S$16&lt;&gt;"高専"),IFERROR(VLOOKUP(入力項目!$S$17,子育て関連マスタ!$I$32:$M$34,4,FALSE),0),
P194&gt;=23,0
) +
IF($D194=4,
  IFERROR(_xlfn.IFS(
  P194&lt;=入力項目!$S$11,0,
  AND(P194=入力項目!$S$11),IFERROR(VLOOKUP(入力項目!$S$12,子育て関連マスタ!$I$4:$M$5,2,FALSE),0),
  AND(P194=4),IFERROR(VLOOKUP(入力項目!$S$13,子育て関連マスタ!$I$9:$M$12,2,FALSE),0),
  AND(P194=7),IFERROR(VLOOKUP(入力項目!$S$14,子育て関連マスタ!$I$16:$M$17,2,FALSE),0),
  AND(P194=13),IFERROR(VLOOKUP(入力項目!$S$15,子育て関連マスタ!$I$21:$M$22,2,FALSE),0),
  AND(P194=16),IFERROR(VLOOKUP(入力項目!$S$16,子育て関連マスタ!$I$26:$M$28,2,FALSE),0),
  AND(P194=19,入力項目!$S$16&lt;&gt;"高専"),IFERROR(VLOOKUP(入力項目!$S$17,子育て関連マスタ!$I$32:$M$37,2,FALSE),0),
  AND(P194=21,入力項目!$S$16="高専"),IFERROR(VLOOKUP(入力項目!$S$17,子育て関連マスタ!$I$32:$M$37,2,FALSE),0),
  P194&gt;=22,0
  ),0),0
) +
IF(AND(P194&gt;=1,P194&lt;=15),IF($D194=入力項目!$S$8,入力項目!$S$3,0),0) +
IF(AND(P194&gt;=1,P194&lt;=15),IF($D194=5,入力項目!$S$4,0),0) +
IF(AND(P194&gt;=1,P194&lt;=15),IF($D194=12,入力項目!$S$5,0),0) +
IF(AND(入力項目!$S$7=$A194,入力項目!$S$8=$D194),子育て関連マスタ!$C$14,0) +
IFERROR(IF(AND(YEAR(EDATE(DATE(入力項目!$S$7,入力項目!$S$8,1),1))=$A194,MONTH(EDATE(DATE(入力項目!$S$7,入力項目!$S$8,1),1))=$D194),子育て関連マスタ!$C$15,0),0) +
IF(AND(OR(P194=3,P194=5,P194=7),$D194=11),子育て関連マスタ!$C$17,0) +
IF(AND(P194=20,$D194=1),子育て関連マスタ!$C$18,0) +
IF(AND(P194=20,$D194=1),
IFERROR(_xlfn.IFS(
入力項目!$S$10="男",子育て関連マスタ!$C$18,
入力項目!$S$10="女",子育て関連マスタ!$C$19
),0),0
) +
IF(AND(P194&gt;=入力項目!$S$18,P194&lt;=入力項目!$S$19),入力項目!$S$20,0) +
IF(AND(P194&gt;=入力項目!$S$21,P194&lt;=入力項目!$S$22),入力項目!$S$23,0) +
IF(AND(P194&gt;=入力項目!$S$24,P194&lt;=入力項目!$S$25),入力項目!$S$26,0)
)</f>
        <v>0</v>
      </c>
      <c r="AE194">
        <f ca="1">-(
_xlfn.IFS(
Q194&lt;=入力項目!$S$11,0,
AND(Q194&gt;=入力項目!$S$11+1,Q194&lt;=3),IFERROR(VLOOKUP(入力項目!$S$12,子育て関連マスタ!$I$4:$M$5,4,FALSE),0),
AND(Q194&gt;=4,Q194&lt;=6),IFERROR(VLOOKUP(入力項目!$S$13,子育て関連マスタ!$I$9:$M$12,4,FALSE),0),
AND(Q194&gt;=7,Q194&lt;=12),IFERROR(VLOOKUP(入力項目!$S$14,子育て関連マスタ!$I$16:$M$17,4,FALSE),0),
AND(Q194&gt;=13,Q194&lt;=15),IFERROR(VLOOKUP(入力項目!$S$15,子育て関連マスタ!$I$21:$M$22,4,FALSE),0),
AND(Q194&gt;=16,Q194&lt;=18),IFERROR(VLOOKUP(入力項目!$S$16,子育て関連マスタ!$I$26:$M$28,4,FALSE),0),
AND(Q194&gt;=19,Q194&lt;=20,入力項目!$S$16="高専"),IFERROR(VLOOKUP(入力項目!$S$16,子育て関連マスタ!$I$26:$M$28,4,FALSE),0),
AND(Q194&gt;=19,Q194&lt;=20,入力項目!$S$16&lt;&gt;"高専"),IFERROR(VLOOKUP(入力項目!$S$17,子育て関連マスタ!$I$32:$M$37,4,FALSE),0),
AND(Q194&gt;=21,Q194&lt;=22,入力項目!$S$16="高専"),IFERROR(VLOOKUP(入力項目!$S$17,子育て関連マスタ!$I$32:$M$34,4,FALSE),0),
AND(Q194&gt;=21,Q194&lt;=22,入力項目!$S$16&lt;&gt;"高専"),IFERROR(VLOOKUP(入力項目!$S$17,子育て関連マスタ!$I$32:$M$34,4,FALSE),0),
Q194&gt;=23,0
) +
IF($D194=4,
  IFERROR(_xlfn.IFS(
  Q194&lt;=入力項目!$S$11,0,
  AND(Q194=入力項目!$S$11),IFERROR(VLOOKUP(入力項目!$S$12,子育て関連マスタ!$I$4:$M$5,2,FALSE),0),
  AND(Q194=4),IFERROR(VLOOKUP(入力項目!$S$13,子育て関連マスタ!$I$9:$M$12,2,FALSE),0),
  AND(Q194=7),IFERROR(VLOOKUP(入力項目!$S$14,子育て関連マスタ!$I$16:$M$17,2,FALSE),0),
  AND(Q194=13),IFERROR(VLOOKUP(入力項目!$S$15,子育て関連マスタ!$I$21:$M$22,2,FALSE),0),
  AND(Q194=16),IFERROR(VLOOKUP(入力項目!$S$16,子育て関連マスタ!$I$26:$M$28,2,FALSE),0),
  AND(Q194=19,入力項目!$S$16&lt;&gt;"高専"),IFERROR(VLOOKUP(入力項目!$S$17,子育て関連マスタ!$I$32:$M$37,2,FALSE),0),
  AND(Q194=21,入力項目!$S$16="高専"),IFERROR(VLOOKUP(入力項目!$S$17,子育て関連マスタ!$I$32:$M$37,2,FALSE),0),
  Q194&gt;=22,0
  ),0),0
) +
IF(AND(Q194&gt;=1,Q194&lt;=15),IF($D194=入力項目!$S$8,入力項目!$S$3,0),0) +
IF(AND(Q194&gt;=1,Q194&lt;=15),IF($D194=5,入力項目!$S$4,0),0) +
IF(AND(Q194&gt;=1,Q194&lt;=15),IF($D194=12,入力項目!$S$5,0),0) +
IF(AND(入力項目!$S$7=$A194,入力項目!$S$8=$D194),子育て関連マスタ!$C$14,0) +
IFERROR(IF(AND(YEAR(EDATE(DATE(入力項目!$S$7,入力項目!$S$8,1),1))=$A194,MONTH(EDATE(DATE(入力項目!$S$7,入力項目!$S$8,1),1))=$D194),子育て関連マスタ!$C$15,0),0) +
IF(AND(OR(Q194=3,Q194=5,Q194=7),$D194=11),子育て関連マスタ!$C$17,0) +
IF(AND(Q194=20,$D194=1),子育て関連マスタ!$C$18,0) +
IF(AND(Q194=20,$D194=1),
IFERROR(_xlfn.IFS(
入力項目!$S$10="男",子育て関連マスタ!$C$18,
入力項目!$S$10="女",子育て関連マスタ!$C$19
),0),0
) +
IF(AND(Q194&gt;=入力項目!$S$18,Q194&lt;=入力項目!$S$19),入力項目!$S$20,0) +
IF(AND(Q194&gt;=入力項目!$S$21,Q194&lt;=入力項目!$S$22),入力項目!$S$23,0) +
IF(AND(Q194&gt;=入力項目!$S$24,Q194&lt;=入力項目!$S$25),入力項目!$S$26,0)
)</f>
        <v>-45000</v>
      </c>
      <c r="AF194">
        <f ca="1">-(
_xlfn.IFS(
R194&lt;=入力項目!$S$11,0,
AND(R194&gt;=入力項目!$S$11+1,R194&lt;=3),IFERROR(VLOOKUP(入力項目!$S$12,子育て関連マスタ!$I$4:$M$5,4,FALSE),0),
AND(R194&gt;=4,R194&lt;=6),IFERROR(VLOOKUP(入力項目!$S$13,子育て関連マスタ!$I$9:$M$12,4,FALSE),0),
AND(R194&gt;=7,R194&lt;=12),IFERROR(VLOOKUP(入力項目!$S$14,子育て関連マスタ!$I$16:$M$17,4,FALSE),0),
AND(R194&gt;=13,R194&lt;=15),IFERROR(VLOOKUP(入力項目!$S$15,子育て関連マスタ!$I$21:$M$22,4,FALSE),0),
AND(R194&gt;=16,R194&lt;=18),IFERROR(VLOOKUP(入力項目!$S$16,子育て関連マスタ!$I$26:$M$28,4,FALSE),0),
AND(R194&gt;=19,R194&lt;=20,入力項目!$S$16="高専"),IFERROR(VLOOKUP(入力項目!$S$16,子育て関連マスタ!$I$26:$M$28,4,FALSE),0),
AND(R194&gt;=19,R194&lt;=20,入力項目!$S$16&lt;&gt;"高専"),IFERROR(VLOOKUP(入力項目!$S$17,子育て関連マスタ!$I$32:$M$37,4,FALSE),0),
AND(R194&gt;=21,R194&lt;=22,入力項目!$S$16="高専"),IFERROR(VLOOKUP(入力項目!$S$17,子育て関連マスタ!$I$32:$M$34,4,FALSE),0),
AND(R194&gt;=21,R194&lt;=22,入力項目!$S$16&lt;&gt;"高専"),IFERROR(VLOOKUP(入力項目!$S$17,子育て関連マスタ!$I$32:$M$34,4,FALSE),0),
R194&gt;=23,0
) +
IF($D194=4,
  IFERROR(_xlfn.IFS(
  R194&lt;=入力項目!$S$11,0,
  AND(R194=入力項目!$S$11),IFERROR(VLOOKUP(入力項目!$S$12,子育て関連マスタ!$I$4:$M$5,2,FALSE),0),
  AND(R194=4),IFERROR(VLOOKUP(入力項目!$S$13,子育て関連マスタ!$I$9:$M$12,2,FALSE),0),
  AND(R194=7),IFERROR(VLOOKUP(入力項目!$S$14,子育て関連マスタ!$I$16:$M$17,2,FALSE),0),
  AND(R194=13),IFERROR(VLOOKUP(入力項目!$S$15,子育て関連マスタ!$I$21:$M$22,2,FALSE),0),
  AND(R194=16),IFERROR(VLOOKUP(入力項目!$S$16,子育て関連マスタ!$I$26:$M$28,2,FALSE),0),
  AND(R194=19,入力項目!$S$16&lt;&gt;"高専"),IFERROR(VLOOKUP(入力項目!$S$17,子育て関連マスタ!$I$32:$M$37,2,FALSE),0),
  AND(R194=21,入力項目!$S$16="高専"),IFERROR(VLOOKUP(入力項目!$S$17,子育て関連マスタ!$I$32:$M$37,2,FALSE),0),
  R194&gt;=22,0
  ),0),0
) +
IF(AND(R194&gt;=1,R194&lt;=15),IF($D194=入力項目!$S$8,入力項目!$S$3,0),0) +
IF(AND(R194&gt;=1,R194&lt;=15),IF($D194=5,入力項目!$S$4,0),0) +
IF(AND(R194&gt;=1,R194&lt;=15),IF($D194=12,入力項目!$S$5,0),0) +
IF(AND(入力項目!$S$7=$A194,入力項目!$S$8=$D194),子育て関連マスタ!$C$14,0) +
IFERROR(IF(AND(YEAR(EDATE(DATE(入力項目!$S$7,入力項目!$S$8,1),1))=$A194,MONTH(EDATE(DATE(入力項目!$S$7,入力項目!$S$8,1),1))=$D194),子育て関連マスタ!$C$15,0),0) +
IF(AND(OR(R194=3,R194=5,R194=7),$D194=11),子育て関連マスタ!$C$17,0) +
IF(AND(R194=20,$D194=1),子育て関連マスタ!$C$18,0) +
IF(AND(R194=20,$D194=1),
IFERROR(_xlfn.IFS(
入力項目!$S$10="男",子育て関連マスタ!$C$18,
入力項目!$S$10="女",子育て関連マスタ!$C$19
),0),0
) +
IF(AND(R194&gt;=入力項目!$S$18,R194&lt;=入力項目!$S$19),入力項目!$S$20,0) +
IF(AND(R194&gt;=入力項目!$S$21,R194&lt;=入力項目!$S$22),入力項目!$S$23,0) +
IF(AND(R194&gt;=入力項目!$S$24,R194&lt;=入力項目!$S$25),入力項目!$S$26,0)
)</f>
        <v>0</v>
      </c>
      <c r="AG194">
        <f ca="1">-(
_xlfn.IFS(
S194&lt;=入力項目!$S$11,0,
AND(S194&gt;=入力項目!$S$11+1,S194&lt;=3),IFERROR(VLOOKUP(入力項目!$S$12,子育て関連マスタ!$I$4:$M$5,4,FALSE),0),
AND(S194&gt;=4,S194&lt;=6),IFERROR(VLOOKUP(入力項目!$S$13,子育て関連マスタ!$I$9:$M$12,4,FALSE),0),
AND(S194&gt;=7,S194&lt;=12),IFERROR(VLOOKUP(入力項目!$S$14,子育て関連マスタ!$I$16:$M$17,4,FALSE),0),
AND(S194&gt;=13,S194&lt;=15),IFERROR(VLOOKUP(入力項目!$S$15,子育て関連マスタ!$I$21:$M$22,4,FALSE),0),
AND(S194&gt;=16,S194&lt;=18),IFERROR(VLOOKUP(入力項目!$S$16,子育て関連マスタ!$I$26:$M$28,4,FALSE),0),
AND(S194&gt;=19,S194&lt;=20,入力項目!$S$16="高専"),IFERROR(VLOOKUP(入力項目!$S$16,子育て関連マスタ!$I$26:$M$28,4,FALSE),0),
AND(S194&gt;=19,S194&lt;=20,入力項目!$S$16&lt;&gt;"高専"),IFERROR(VLOOKUP(入力項目!$S$17,子育て関連マスタ!$I$32:$M$37,4,FALSE),0),
AND(S194&gt;=21,S194&lt;=22,入力項目!$S$16="高専"),IFERROR(VLOOKUP(入力項目!$S$17,子育て関連マスタ!$I$32:$M$34,4,FALSE),0),
AND(S194&gt;=21,S194&lt;=22,入力項目!$S$16&lt;&gt;"高専"),IFERROR(VLOOKUP(入力項目!$S$17,子育て関連マスタ!$I$32:$M$34,4,FALSE),0),
S194&gt;=23,0
) +
IF($D194=4,
  IFERROR(_xlfn.IFS(
  S194&lt;=入力項目!$S$11,0,
  AND(S194=入力項目!$S$11),IFERROR(VLOOKUP(入力項目!$S$12,子育て関連マスタ!$I$4:$M$5,2,FALSE),0),
  AND(S194=4),IFERROR(VLOOKUP(入力項目!$S$13,子育て関連マスタ!$I$9:$M$12,2,FALSE),0),
  AND(S194=7),IFERROR(VLOOKUP(入力項目!$S$14,子育て関連マスタ!$I$16:$M$17,2,FALSE),0),
  AND(S194=13),IFERROR(VLOOKUP(入力項目!$S$15,子育て関連マスタ!$I$21:$M$22,2,FALSE),0),
  AND(S194=16),IFERROR(VLOOKUP(入力項目!$S$16,子育て関連マスタ!$I$26:$M$28,2,FALSE),0),
  AND(S194=19,入力項目!$S$16&lt;&gt;"高専"),IFERROR(VLOOKUP(入力項目!$S$17,子育て関連マスタ!$I$32:$M$37,2,FALSE),0),
  AND(S194=21,入力項目!$S$16="高専"),IFERROR(VLOOKUP(入力項目!$S$17,子育て関連マスタ!$I$32:$M$37,2,FALSE),0),
  S194&gt;=22,0
  ),0),0
) +
IF(AND(S194&gt;=1,S194&lt;=15),IF($D194=入力項目!$S$8,入力項目!$S$3,0),0) +
IF(AND(S194&gt;=1,S194&lt;=15),IF($D194=5,入力項目!$S$4,0),0) +
IF(AND(S194&gt;=1,S194&lt;=15),IF($D194=12,入力項目!$S$5,0),0) +
IF(AND(入力項目!$S$7=$A194,入力項目!$S$8=$D194),子育て関連マスタ!$C$14,0) +
IFERROR(IF(AND(YEAR(EDATE(DATE(入力項目!$S$7,入力項目!$S$8,1),1))=$A194,MONTH(EDATE(DATE(入力項目!$S$7,入力項目!$S$8,1),1))=$D194),子育て関連マスタ!$C$15,0),0) +
IF(AND(OR(S194=3,S194=5,S194=7),$D194=11),子育て関連マスタ!$C$17,0) +
IF(AND(S194=20,$D194=1),子育て関連マスタ!$C$18,0) +
IF(AND(S194=20,$D194=1),
IFERROR(_xlfn.IFS(
入力項目!$S$10="男",子育て関連マスタ!$C$18,
入力項目!$S$10="女",子育て関連マスタ!$C$19
),0),0
) +
IF(AND(S194&gt;=入力項目!$S$18,S194&lt;=入力項目!$S$19),入力項目!$S$20,0) +
IF(AND(S194&gt;=入力項目!$S$21,S194&lt;=入力項目!$S$22),入力項目!$S$23,0) +
IF(AND(S194&gt;=入力項目!$S$24,S194&lt;=入力項目!$S$25),入力項目!$S$26,0)
)</f>
        <v>0</v>
      </c>
      <c r="AH194">
        <f ca="1">-(
_xlfn.IFS(
T194&lt;=入力項目!$S$11,0,
AND(T194&gt;=入力項目!$S$11+1,T194&lt;=3),IFERROR(VLOOKUP(入力項目!$S$12,子育て関連マスタ!$I$4:$M$5,4,FALSE),0),
AND(T194&gt;=4,T194&lt;=6),IFERROR(VLOOKUP(入力項目!$S$13,子育て関連マスタ!$I$9:$M$12,4,FALSE),0),
AND(T194&gt;=7,T194&lt;=12),IFERROR(VLOOKUP(入力項目!$S$14,子育て関連マスタ!$I$16:$M$17,4,FALSE),0),
AND(T194&gt;=13,T194&lt;=15),IFERROR(VLOOKUP(入力項目!$S$15,子育て関連マスタ!$I$21:$M$22,4,FALSE),0),
AND(T194&gt;=16,T194&lt;=18),IFERROR(VLOOKUP(入力項目!$S$16,子育て関連マスタ!$I$26:$M$28,4,FALSE),0),
AND(T194&gt;=19,T194&lt;=20,入力項目!$S$16="高専"),IFERROR(VLOOKUP(入力項目!$S$16,子育て関連マスタ!$I$26:$M$28,4,FALSE),0),
AND(T194&gt;=19,T194&lt;=20,入力項目!$S$16&lt;&gt;"高専"),IFERROR(VLOOKUP(入力項目!$S$17,子育て関連マスタ!$I$32:$M$37,4,FALSE),0),
AND(T194&gt;=21,T194&lt;=22,入力項目!$S$16="高専"),IFERROR(VLOOKUP(入力項目!$S$17,子育て関連マスタ!$I$32:$M$34,4,FALSE),0),
AND(T194&gt;=21,T194&lt;=22,入力項目!$S$16&lt;&gt;"高専"),IFERROR(VLOOKUP(入力項目!$S$17,子育て関連マスタ!$I$32:$M$34,4,FALSE),0),
T194&gt;=23,0
) +
IF($D194=4,
  IFERROR(_xlfn.IFS(
  T194&lt;=入力項目!$S$11,0,
  AND(T194=入力項目!$S$11),IFERROR(VLOOKUP(入力項目!$S$12,子育て関連マスタ!$I$4:$M$5,2,FALSE),0),
  AND(T194=4),IFERROR(VLOOKUP(入力項目!$S$13,子育て関連マスタ!$I$9:$M$12,2,FALSE),0),
  AND(T194=7),IFERROR(VLOOKUP(入力項目!$S$14,子育て関連マスタ!$I$16:$M$17,2,FALSE),0),
  AND(T194=13),IFERROR(VLOOKUP(入力項目!$S$15,子育て関連マスタ!$I$21:$M$22,2,FALSE),0),
  AND(T194=16),IFERROR(VLOOKUP(入力項目!$S$16,子育て関連マスタ!$I$26:$M$28,2,FALSE),0),
  AND(T194=19,入力項目!$S$16&lt;&gt;"高専"),IFERROR(VLOOKUP(入力項目!$S$17,子育て関連マスタ!$I$32:$M$37,2,FALSE),0),
  AND(T194=21,入力項目!$S$16="高専"),IFERROR(VLOOKUP(入力項目!$S$17,子育て関連マスタ!$I$32:$M$37,2,FALSE),0),
  T194&gt;=22,0
  ),0),0
) +
IF(AND(T194&gt;=1,T194&lt;=15),IF($D194=入力項目!$S$8,入力項目!$S$3,0),0) +
IF(AND(T194&gt;=1,T194&lt;=15),IF($D194=5,入力項目!$S$4,0),0) +
IF(AND(T194&gt;=1,T194&lt;=15),IF($D194=12,入力項目!$S$5,0),0) +
IF(AND(入力項目!$S$7=$A194,入力項目!$S$8=$D194),子育て関連マスタ!$C$14,0) +
IFERROR(IF(AND(YEAR(EDATE(DATE(入力項目!$S$7,入力項目!$S$8,1),1))=$A194,MONTH(EDATE(DATE(入力項目!$S$7,入力項目!$S$8,1),1))=$D194),子育て関連マスタ!$C$15,0),0) +
IF(AND(OR(T194=3,T194=5,T194=7),$D194=11),子育て関連マスタ!$C$17,0) +
IF(AND(T194=20,$D194=1),子育て関連マスタ!$C$18,0) +
IF(AND(T194=20,$D194=1),
IFERROR(_xlfn.IFS(
入力項目!$S$10="男",子育て関連マスタ!$C$18,
入力項目!$S$10="女",子育て関連マスタ!$C$19
),0),0
) +
IF(AND(T194&gt;=入力項目!$S$18,T194&lt;=入力項目!$S$19),入力項目!$S$20,0) +
IF(AND(T194&gt;=入力項目!$S$21,T194&lt;=入力項目!$S$22),入力項目!$S$23,0) +
IF(AND(T194&gt;=入力項目!$S$24,T194&lt;=入力項目!$S$25),入力項目!$S$26,0)
)</f>
        <v>0</v>
      </c>
      <c r="AI194">
        <f ca="1">-(
_xlfn.IFS(
U194&lt;=入力項目!$S$11,0,
AND(U194&gt;=入力項目!$S$11+1,U194&lt;=3),IFERROR(VLOOKUP(入力項目!$S$12,子育て関連マスタ!$I$4:$M$5,4,FALSE),0),
AND(U194&gt;=4,U194&lt;=6),IFERROR(VLOOKUP(入力項目!$S$13,子育て関連マスタ!$I$9:$M$12,4,FALSE),0),
AND(U194&gt;=7,U194&lt;=12),IFERROR(VLOOKUP(入力項目!$S$14,子育て関連マスタ!$I$16:$M$17,4,FALSE),0),
AND(U194&gt;=13,U194&lt;=15),IFERROR(VLOOKUP(入力項目!$S$15,子育て関連マスタ!$I$21:$M$22,4,FALSE),0),
AND(U194&gt;=16,U194&lt;=18),IFERROR(VLOOKUP(入力項目!$S$16,子育て関連マスタ!$I$26:$M$28,4,FALSE),0),
AND(U194&gt;=19,U194&lt;=20,入力項目!$S$16="高専"),IFERROR(VLOOKUP(入力項目!$S$16,子育て関連マスタ!$I$26:$M$28,4,FALSE),0),
AND(U194&gt;=19,U194&lt;=20,入力項目!$S$16&lt;&gt;"高専"),IFERROR(VLOOKUP(入力項目!$S$17,子育て関連マスタ!$I$32:$M$37,4,FALSE),0),
AND(U194&gt;=21,U194&lt;=22,入力項目!$S$16="高専"),IFERROR(VLOOKUP(入力項目!$S$17,子育て関連マスタ!$I$32:$M$34,4,FALSE),0),
AND(U194&gt;=21,U194&lt;=22,入力項目!$S$16&lt;&gt;"高専"),IFERROR(VLOOKUP(入力項目!$S$17,子育て関連マスタ!$I$32:$M$34,4,FALSE),0),
U194&gt;=23,0
) +
IF($D194=4,
  IFERROR(_xlfn.IFS(
  U194&lt;=入力項目!$S$11,0,
  AND(U194=入力項目!$S$11),IFERROR(VLOOKUP(入力項目!$S$12,子育て関連マスタ!$I$4:$M$5,2,FALSE),0),
  AND(U194=4),IFERROR(VLOOKUP(入力項目!$S$13,子育て関連マスタ!$I$9:$M$12,2,FALSE),0),
  AND(U194=7),IFERROR(VLOOKUP(入力項目!$S$14,子育て関連マスタ!$I$16:$M$17,2,FALSE),0),
  AND(U194=13),IFERROR(VLOOKUP(入力項目!$S$15,子育て関連マスタ!$I$21:$M$22,2,FALSE),0),
  AND(U194=16),IFERROR(VLOOKUP(入力項目!$S$16,子育て関連マスタ!$I$26:$M$28,2,FALSE),0),
  AND(U194=19,入力項目!$S$16&lt;&gt;"高専"),IFERROR(VLOOKUP(入力項目!$S$17,子育て関連マスタ!$I$32:$M$37,2,FALSE),0),
  AND(U194=21,入力項目!$S$16="高専"),IFERROR(VLOOKUP(入力項目!$S$17,子育て関連マスタ!$I$32:$M$37,2,FALSE),0),
  U194&gt;=22,0
  ),0),0
) +
IF(AND(U194&gt;=1,U194&lt;=15),IF($D194=入力項目!$S$8,入力項目!$S$3,0),0) +
IF(AND(U194&gt;=1,U194&lt;=15),IF($D194=5,入力項目!$S$4,0),0) +
IF(AND(U194&gt;=1,U194&lt;=15),IF($D194=12,入力項目!$S$5,0),0) +
IF(AND(入力項目!$S$7=$A194,入力項目!$S$8=$D194),子育て関連マスタ!$C$14,0) +
IFERROR(IF(AND(YEAR(EDATE(DATE(入力項目!$S$7,入力項目!$S$8,1),1))=$A194,MONTH(EDATE(DATE(入力項目!$S$7,入力項目!$S$8,1),1))=$D194),子育て関連マスタ!$C$15,0),0) +
IF(AND(OR(U194=3,U194=5,U194=7),$D194=11),子育て関連マスタ!$C$17,0) +
IF(AND(U194=20,$D194=1),子育て関連マスタ!$C$18,0) +
IF(AND(U194=20,$D194=1),
IFERROR(_xlfn.IFS(
入力項目!$S$10="男",子育て関連マスタ!$C$18,
入力項目!$S$10="女",子育て関連マスタ!$C$19
),0),0
) +
IF(AND(U194&gt;=入力項目!$S$18,U194&lt;=入力項目!$S$19),入力項目!$S$20,0) +
IF(AND(U194&gt;=入力項目!$S$21,U194&lt;=入力項目!$S$22),入力項目!$S$23,0) +
IF(AND(U194&gt;=入力項目!$S$24,U194&lt;=入力項目!$S$25),入力項目!$S$26,0)
)</f>
        <v>0</v>
      </c>
      <c r="AJ194" s="10">
        <f ca="1">-VLOOKUP($D194,月別収支!$A$2:$H$13,7,FALSE)</f>
        <v>-20000</v>
      </c>
    </row>
    <row r="195" spans="1:36" x14ac:dyDescent="0.4">
      <c r="A195">
        <f t="shared" ca="1" si="54"/>
        <v>2040</v>
      </c>
      <c r="B195">
        <f t="shared" ca="1" si="44"/>
        <v>2040</v>
      </c>
      <c r="C195">
        <f t="shared" ca="1" si="45"/>
        <v>16</v>
      </c>
      <c r="D195">
        <f t="shared" ca="1" si="55"/>
        <v>9</v>
      </c>
      <c r="E195" t="str">
        <f t="shared" ca="1" si="39"/>
        <v>2040年9月</v>
      </c>
      <c r="F195">
        <f ca="1">IF(OR(入力項目!$N$5&lt;$A195,AND(入力項目!$N$5=$A195,入力項目!$N$6&lt;$D195)),IF(F194=0,1,IF(G195=12,F194+1,F194)),0)</f>
        <v>15</v>
      </c>
      <c r="G195">
        <f ca="1">IF(OR(入力項目!$N$5&lt;$A195,AND(入力項目!$N$5=$A195,入力項目!$N$6&lt;$D195)),IF(G194=12,1,G194+1),0)</f>
        <v>11</v>
      </c>
      <c r="H195" t="str">
        <f t="shared" ca="1" si="40"/>
        <v>15_11</v>
      </c>
      <c r="I195">
        <f ca="1">IF(
  IFERROR(AND($C195&gt;0,MOD($C195,入力項目!$N$22)=0,$D195=入力項目!$N$23), FALSE),
  1,
  IF(
    AND(I194&gt;0,J194=12),
    IF(I194=入力項目!$N$28, 0, I194+1),
    I194
  )
)</f>
        <v>2</v>
      </c>
      <c r="J195">
        <f ca="1">IF($D195=入力項目!$N$23,1,IFERROR(J194+1,1))</f>
        <v>4</v>
      </c>
      <c r="K195" t="str">
        <f t="shared" ca="1" si="41"/>
        <v>2_4</v>
      </c>
      <c r="L195">
        <f ca="1">L194+IF(入力項目!$D$4=$D195,1,0)</f>
        <v>44</v>
      </c>
      <c r="M195" t="str">
        <f t="shared" ca="1" si="42"/>
        <v>44歳</v>
      </c>
      <c r="N195">
        <f t="shared" ca="1" si="46"/>
        <v>45</v>
      </c>
      <c r="O195" t="str">
        <f t="shared" ca="1" si="43"/>
        <v>45歳</v>
      </c>
      <c r="P195">
        <f t="shared" ca="1" si="47"/>
        <v>20</v>
      </c>
      <c r="Q195">
        <f t="shared" ca="1" si="48"/>
        <v>18</v>
      </c>
      <c r="R195">
        <f t="shared" ca="1" si="49"/>
        <v>2041</v>
      </c>
      <c r="S195">
        <f t="shared" ca="1" si="50"/>
        <v>2041</v>
      </c>
      <c r="T195">
        <f t="shared" ca="1" si="51"/>
        <v>2041</v>
      </c>
      <c r="U195">
        <f t="shared" ca="1" si="52"/>
        <v>2041</v>
      </c>
      <c r="V195" s="10">
        <f t="shared" ca="1" si="53"/>
        <v>19663915</v>
      </c>
      <c r="W195" s="10">
        <f ca="1">IF($L195&lt;その他マスタ!$B$1,VLOOKUP($D195,月別収支!$A$2:$H$13,2,FALSE),その他マスタ!$B$3)+IF(AND($L195=その他マスタ!$B$1,入力項目!$I$9="あり",$D195=入力項目!$D$4),その他マスタ!$B$2,0)</f>
        <v>300000</v>
      </c>
      <c r="X195" s="10">
        <f ca="1">-IF(入力項目!$K$5=TRUE,
IF($F195+$G195&lt;3,VLOOKUP($D195,月別収支!$A$2:$H$13,8,FALSE),0)+IFERROR(VLOOKUP($H195,住宅ローン計算!C:P,13,FALSE),0)+IF($F195&gt;1,IF(OR($G195=3,$G195=6,$G195=9,$G195=12),ROUNDUP(入力項目!$N$18/4,0),0),0),
VLOOKUP($D195,月別収支!$A$2:$H$13,8,FALSE))</f>
        <v>-53590</v>
      </c>
      <c r="Y195" s="10">
        <f ca="1">-VLOOKUP($D195,月別収支!$A$2:$H$13,3,FALSE)</f>
        <v>-75000</v>
      </c>
      <c r="Z195" s="10">
        <f ca="1">-VLOOKUP($D195,月別収支!$A$2:$H$13,4,FALSE)</f>
        <v>-27000</v>
      </c>
      <c r="AA195" s="10">
        <f ca="1">-VLOOKUP($D195,月別収支!$A$2:$H$13,6,FALSE)</f>
        <v>-10000</v>
      </c>
      <c r="AB195" s="10">
        <f ca="1">-(
VLOOKUP($D195,月別収支!$A$2:$H$13,5,FALSE)+IF(AND(入力項目!$I$27&lt;=$A195,ISEVEN($A195-入力項目!$I$27),入力項目!$I$28=$D195),入力項目!$I$26,0)
+IF(入力項目!$K$26=TRUE,
IFERROR(VLOOKUP($K195,マイカーローン計算!C:P,13,FALSE),0),
IFERROR(
  IF(AND($C195&gt;0,MOD($C195,入力項目!$N$22)=0,$D195=入力項目!$N$23),入力項目!$N$24,0),
 0
)
)
)</f>
        <v>-20000</v>
      </c>
      <c r="AC195" s="10">
        <f ca="1">-IF($A195&lt;入力項目!$N$33,入力項目!$N$35,IF(AND($A195=入力項目!$N$33,$D195&lt;=入力項目!$N$34),入力項目!$N$35,0))</f>
        <v>0</v>
      </c>
      <c r="AD195">
        <f ca="1">-(
_xlfn.IFS(
P195&lt;=入力項目!$S$11,0,
AND(P195&gt;=入力項目!$S$11+1,P195&lt;=3),IFERROR(VLOOKUP(入力項目!$S$12,子育て関連マスタ!$I$4:$M$5,4,FALSE),0),
AND(P195&gt;=4,P195&lt;=6),IFERROR(VLOOKUP(入力項目!$S$13,子育て関連マスタ!$I$9:$M$12,4,FALSE),0),
AND(P195&gt;=7,P195&lt;=12),IFERROR(VLOOKUP(入力項目!$S$14,子育て関連マスタ!$I$16:$M$17,4,FALSE),0),
AND(P195&gt;=13,P195&lt;=15),IFERROR(VLOOKUP(入力項目!$S$15,子育て関連マスタ!$I$21:$M$22,4,FALSE),0),
AND(P195&gt;=16,P195&lt;=18),IFERROR(VLOOKUP(入力項目!$S$16,子育て関連マスタ!$I$26:$M$28,4,FALSE),0),
AND(P195&gt;=19,P195&lt;=20,入力項目!$S$16="高専"),IFERROR(VLOOKUP(入力項目!$S$16,子育て関連マスタ!$I$26:$M$28,4,FALSE),0),
AND(P195&gt;=19,P195&lt;=20,入力項目!$S$16&lt;&gt;"高専"),IFERROR(VLOOKUP(入力項目!$S$17,子育て関連マスタ!$I$32:$M$37,4,FALSE),0),
AND(P195&gt;=21,P195&lt;=22,入力項目!$S$16="高専"),IFERROR(VLOOKUP(入力項目!$S$17,子育て関連マスタ!$I$32:$M$34,4,FALSE),0),
AND(P195&gt;=21,P195&lt;=22,入力項目!$S$16&lt;&gt;"高専"),IFERROR(VLOOKUP(入力項目!$S$17,子育て関連マスタ!$I$32:$M$34,4,FALSE),0),
P195&gt;=23,0
) +
IF($D195=4,
  IFERROR(_xlfn.IFS(
  P195&lt;=入力項目!$S$11,0,
  AND(P195=入力項目!$S$11),IFERROR(VLOOKUP(入力項目!$S$12,子育て関連マスタ!$I$4:$M$5,2,FALSE),0),
  AND(P195=4),IFERROR(VLOOKUP(入力項目!$S$13,子育て関連マスタ!$I$9:$M$12,2,FALSE),0),
  AND(P195=7),IFERROR(VLOOKUP(入力項目!$S$14,子育て関連マスタ!$I$16:$M$17,2,FALSE),0),
  AND(P195=13),IFERROR(VLOOKUP(入力項目!$S$15,子育て関連マスタ!$I$21:$M$22,2,FALSE),0),
  AND(P195=16),IFERROR(VLOOKUP(入力項目!$S$16,子育て関連マスタ!$I$26:$M$28,2,FALSE),0),
  AND(P195=19,入力項目!$S$16&lt;&gt;"高専"),IFERROR(VLOOKUP(入力項目!$S$17,子育て関連マスタ!$I$32:$M$37,2,FALSE),0),
  AND(P195=21,入力項目!$S$16="高専"),IFERROR(VLOOKUP(入力項目!$S$17,子育て関連マスタ!$I$32:$M$37,2,FALSE),0),
  P195&gt;=22,0
  ),0),0
) +
IF(AND(P195&gt;=1,P195&lt;=15),IF($D195=入力項目!$S$8,入力項目!$S$3,0),0) +
IF(AND(P195&gt;=1,P195&lt;=15),IF($D195=5,入力項目!$S$4,0),0) +
IF(AND(P195&gt;=1,P195&lt;=15),IF($D195=12,入力項目!$S$5,0),0) +
IF(AND(入力項目!$S$7=$A195,入力項目!$S$8=$D195),子育て関連マスタ!$C$14,0) +
IFERROR(IF(AND(YEAR(EDATE(DATE(入力項目!$S$7,入力項目!$S$8,1),1))=$A195,MONTH(EDATE(DATE(入力項目!$S$7,入力項目!$S$8,1),1))=$D195),子育て関連マスタ!$C$15,0),0) +
IF(AND(OR(P195=3,P195=5,P195=7),$D195=11),子育て関連マスタ!$C$17,0) +
IF(AND(P195=20,$D195=1),子育て関連マスタ!$C$18,0) +
IF(AND(P195=20,$D195=1),
IFERROR(_xlfn.IFS(
入力項目!$S$10="男",子育て関連マスタ!$C$18,
入力項目!$S$10="女",子育て関連マスタ!$C$19
),0),0
) +
IF(AND(P195&gt;=入力項目!$S$18,P195&lt;=入力項目!$S$19),入力項目!$S$20,0) +
IF(AND(P195&gt;=入力項目!$S$21,P195&lt;=入力項目!$S$22),入力項目!$S$23,0) +
IF(AND(P195&gt;=入力項目!$S$24,P195&lt;=入力項目!$S$25),入力項目!$S$26,0)
)</f>
        <v>0</v>
      </c>
      <c r="AE195">
        <f ca="1">-(
_xlfn.IFS(
Q195&lt;=入力項目!$S$11,0,
AND(Q195&gt;=入力項目!$S$11+1,Q195&lt;=3),IFERROR(VLOOKUP(入力項目!$S$12,子育て関連マスタ!$I$4:$M$5,4,FALSE),0),
AND(Q195&gt;=4,Q195&lt;=6),IFERROR(VLOOKUP(入力項目!$S$13,子育て関連マスタ!$I$9:$M$12,4,FALSE),0),
AND(Q195&gt;=7,Q195&lt;=12),IFERROR(VLOOKUP(入力項目!$S$14,子育て関連マスタ!$I$16:$M$17,4,FALSE),0),
AND(Q195&gt;=13,Q195&lt;=15),IFERROR(VLOOKUP(入力項目!$S$15,子育て関連マスタ!$I$21:$M$22,4,FALSE),0),
AND(Q195&gt;=16,Q195&lt;=18),IFERROR(VLOOKUP(入力項目!$S$16,子育て関連マスタ!$I$26:$M$28,4,FALSE),0),
AND(Q195&gt;=19,Q195&lt;=20,入力項目!$S$16="高専"),IFERROR(VLOOKUP(入力項目!$S$16,子育て関連マスタ!$I$26:$M$28,4,FALSE),0),
AND(Q195&gt;=19,Q195&lt;=20,入力項目!$S$16&lt;&gt;"高専"),IFERROR(VLOOKUP(入力項目!$S$17,子育て関連マスタ!$I$32:$M$37,4,FALSE),0),
AND(Q195&gt;=21,Q195&lt;=22,入力項目!$S$16="高専"),IFERROR(VLOOKUP(入力項目!$S$17,子育て関連マスタ!$I$32:$M$34,4,FALSE),0),
AND(Q195&gt;=21,Q195&lt;=22,入力項目!$S$16&lt;&gt;"高専"),IFERROR(VLOOKUP(入力項目!$S$17,子育て関連マスタ!$I$32:$M$34,4,FALSE),0),
Q195&gt;=23,0
) +
IF($D195=4,
  IFERROR(_xlfn.IFS(
  Q195&lt;=入力項目!$S$11,0,
  AND(Q195=入力項目!$S$11),IFERROR(VLOOKUP(入力項目!$S$12,子育て関連マスタ!$I$4:$M$5,2,FALSE),0),
  AND(Q195=4),IFERROR(VLOOKUP(入力項目!$S$13,子育て関連マスタ!$I$9:$M$12,2,FALSE),0),
  AND(Q195=7),IFERROR(VLOOKUP(入力項目!$S$14,子育て関連マスタ!$I$16:$M$17,2,FALSE),0),
  AND(Q195=13),IFERROR(VLOOKUP(入力項目!$S$15,子育て関連マスタ!$I$21:$M$22,2,FALSE),0),
  AND(Q195=16),IFERROR(VLOOKUP(入力項目!$S$16,子育て関連マスタ!$I$26:$M$28,2,FALSE),0),
  AND(Q195=19,入力項目!$S$16&lt;&gt;"高専"),IFERROR(VLOOKUP(入力項目!$S$17,子育て関連マスタ!$I$32:$M$37,2,FALSE),0),
  AND(Q195=21,入力項目!$S$16="高専"),IFERROR(VLOOKUP(入力項目!$S$17,子育て関連マスタ!$I$32:$M$37,2,FALSE),0),
  Q195&gt;=22,0
  ),0),0
) +
IF(AND(Q195&gt;=1,Q195&lt;=15),IF($D195=入力項目!$S$8,入力項目!$S$3,0),0) +
IF(AND(Q195&gt;=1,Q195&lt;=15),IF($D195=5,入力項目!$S$4,0),0) +
IF(AND(Q195&gt;=1,Q195&lt;=15),IF($D195=12,入力項目!$S$5,0),0) +
IF(AND(入力項目!$S$7=$A195,入力項目!$S$8=$D195),子育て関連マスタ!$C$14,0) +
IFERROR(IF(AND(YEAR(EDATE(DATE(入力項目!$S$7,入力項目!$S$8,1),1))=$A195,MONTH(EDATE(DATE(入力項目!$S$7,入力項目!$S$8,1),1))=$D195),子育て関連マスタ!$C$15,0),0) +
IF(AND(OR(Q195=3,Q195=5,Q195=7),$D195=11),子育て関連マスタ!$C$17,0) +
IF(AND(Q195=20,$D195=1),子育て関連マスタ!$C$18,0) +
IF(AND(Q195=20,$D195=1),
IFERROR(_xlfn.IFS(
入力項目!$S$10="男",子育て関連マスタ!$C$18,
入力項目!$S$10="女",子育て関連マスタ!$C$19
),0),0
) +
IF(AND(Q195&gt;=入力項目!$S$18,Q195&lt;=入力項目!$S$19),入力項目!$S$20,0) +
IF(AND(Q195&gt;=入力項目!$S$21,Q195&lt;=入力項目!$S$22),入力項目!$S$23,0) +
IF(AND(Q195&gt;=入力項目!$S$24,Q195&lt;=入力項目!$S$25),入力項目!$S$26,0)
)</f>
        <v>-45000</v>
      </c>
      <c r="AF195">
        <f ca="1">-(
_xlfn.IFS(
R195&lt;=入力項目!$S$11,0,
AND(R195&gt;=入力項目!$S$11+1,R195&lt;=3),IFERROR(VLOOKUP(入力項目!$S$12,子育て関連マスタ!$I$4:$M$5,4,FALSE),0),
AND(R195&gt;=4,R195&lt;=6),IFERROR(VLOOKUP(入力項目!$S$13,子育て関連マスタ!$I$9:$M$12,4,FALSE),0),
AND(R195&gt;=7,R195&lt;=12),IFERROR(VLOOKUP(入力項目!$S$14,子育て関連マスタ!$I$16:$M$17,4,FALSE),0),
AND(R195&gt;=13,R195&lt;=15),IFERROR(VLOOKUP(入力項目!$S$15,子育て関連マスタ!$I$21:$M$22,4,FALSE),0),
AND(R195&gt;=16,R195&lt;=18),IFERROR(VLOOKUP(入力項目!$S$16,子育て関連マスタ!$I$26:$M$28,4,FALSE),0),
AND(R195&gt;=19,R195&lt;=20,入力項目!$S$16="高専"),IFERROR(VLOOKUP(入力項目!$S$16,子育て関連マスタ!$I$26:$M$28,4,FALSE),0),
AND(R195&gt;=19,R195&lt;=20,入力項目!$S$16&lt;&gt;"高専"),IFERROR(VLOOKUP(入力項目!$S$17,子育て関連マスタ!$I$32:$M$37,4,FALSE),0),
AND(R195&gt;=21,R195&lt;=22,入力項目!$S$16="高専"),IFERROR(VLOOKUP(入力項目!$S$17,子育て関連マスタ!$I$32:$M$34,4,FALSE),0),
AND(R195&gt;=21,R195&lt;=22,入力項目!$S$16&lt;&gt;"高専"),IFERROR(VLOOKUP(入力項目!$S$17,子育て関連マスタ!$I$32:$M$34,4,FALSE),0),
R195&gt;=23,0
) +
IF($D195=4,
  IFERROR(_xlfn.IFS(
  R195&lt;=入力項目!$S$11,0,
  AND(R195=入力項目!$S$11),IFERROR(VLOOKUP(入力項目!$S$12,子育て関連マスタ!$I$4:$M$5,2,FALSE),0),
  AND(R195=4),IFERROR(VLOOKUP(入力項目!$S$13,子育て関連マスタ!$I$9:$M$12,2,FALSE),0),
  AND(R195=7),IFERROR(VLOOKUP(入力項目!$S$14,子育て関連マスタ!$I$16:$M$17,2,FALSE),0),
  AND(R195=13),IFERROR(VLOOKUP(入力項目!$S$15,子育て関連マスタ!$I$21:$M$22,2,FALSE),0),
  AND(R195=16),IFERROR(VLOOKUP(入力項目!$S$16,子育て関連マスタ!$I$26:$M$28,2,FALSE),0),
  AND(R195=19,入力項目!$S$16&lt;&gt;"高専"),IFERROR(VLOOKUP(入力項目!$S$17,子育て関連マスタ!$I$32:$M$37,2,FALSE),0),
  AND(R195=21,入力項目!$S$16="高専"),IFERROR(VLOOKUP(入力項目!$S$17,子育て関連マスタ!$I$32:$M$37,2,FALSE),0),
  R195&gt;=22,0
  ),0),0
) +
IF(AND(R195&gt;=1,R195&lt;=15),IF($D195=入力項目!$S$8,入力項目!$S$3,0),0) +
IF(AND(R195&gt;=1,R195&lt;=15),IF($D195=5,入力項目!$S$4,0),0) +
IF(AND(R195&gt;=1,R195&lt;=15),IF($D195=12,入力項目!$S$5,0),0) +
IF(AND(入力項目!$S$7=$A195,入力項目!$S$8=$D195),子育て関連マスタ!$C$14,0) +
IFERROR(IF(AND(YEAR(EDATE(DATE(入力項目!$S$7,入力項目!$S$8,1),1))=$A195,MONTH(EDATE(DATE(入力項目!$S$7,入力項目!$S$8,1),1))=$D195),子育て関連マスタ!$C$15,0),0) +
IF(AND(OR(R195=3,R195=5,R195=7),$D195=11),子育て関連マスタ!$C$17,0) +
IF(AND(R195=20,$D195=1),子育て関連マスタ!$C$18,0) +
IF(AND(R195=20,$D195=1),
IFERROR(_xlfn.IFS(
入力項目!$S$10="男",子育て関連マスタ!$C$18,
入力項目!$S$10="女",子育て関連マスタ!$C$19
),0),0
) +
IF(AND(R195&gt;=入力項目!$S$18,R195&lt;=入力項目!$S$19),入力項目!$S$20,0) +
IF(AND(R195&gt;=入力項目!$S$21,R195&lt;=入力項目!$S$22),入力項目!$S$23,0) +
IF(AND(R195&gt;=入力項目!$S$24,R195&lt;=入力項目!$S$25),入力項目!$S$26,0)
)</f>
        <v>0</v>
      </c>
      <c r="AG195">
        <f ca="1">-(
_xlfn.IFS(
S195&lt;=入力項目!$S$11,0,
AND(S195&gt;=入力項目!$S$11+1,S195&lt;=3),IFERROR(VLOOKUP(入力項目!$S$12,子育て関連マスタ!$I$4:$M$5,4,FALSE),0),
AND(S195&gt;=4,S195&lt;=6),IFERROR(VLOOKUP(入力項目!$S$13,子育て関連マスタ!$I$9:$M$12,4,FALSE),0),
AND(S195&gt;=7,S195&lt;=12),IFERROR(VLOOKUP(入力項目!$S$14,子育て関連マスタ!$I$16:$M$17,4,FALSE),0),
AND(S195&gt;=13,S195&lt;=15),IFERROR(VLOOKUP(入力項目!$S$15,子育て関連マスタ!$I$21:$M$22,4,FALSE),0),
AND(S195&gt;=16,S195&lt;=18),IFERROR(VLOOKUP(入力項目!$S$16,子育て関連マスタ!$I$26:$M$28,4,FALSE),0),
AND(S195&gt;=19,S195&lt;=20,入力項目!$S$16="高専"),IFERROR(VLOOKUP(入力項目!$S$16,子育て関連マスタ!$I$26:$M$28,4,FALSE),0),
AND(S195&gt;=19,S195&lt;=20,入力項目!$S$16&lt;&gt;"高専"),IFERROR(VLOOKUP(入力項目!$S$17,子育て関連マスタ!$I$32:$M$37,4,FALSE),0),
AND(S195&gt;=21,S195&lt;=22,入力項目!$S$16="高専"),IFERROR(VLOOKUP(入力項目!$S$17,子育て関連マスタ!$I$32:$M$34,4,FALSE),0),
AND(S195&gt;=21,S195&lt;=22,入力項目!$S$16&lt;&gt;"高専"),IFERROR(VLOOKUP(入力項目!$S$17,子育て関連マスタ!$I$32:$M$34,4,FALSE),0),
S195&gt;=23,0
) +
IF($D195=4,
  IFERROR(_xlfn.IFS(
  S195&lt;=入力項目!$S$11,0,
  AND(S195=入力項目!$S$11),IFERROR(VLOOKUP(入力項目!$S$12,子育て関連マスタ!$I$4:$M$5,2,FALSE),0),
  AND(S195=4),IFERROR(VLOOKUP(入力項目!$S$13,子育て関連マスタ!$I$9:$M$12,2,FALSE),0),
  AND(S195=7),IFERROR(VLOOKUP(入力項目!$S$14,子育て関連マスタ!$I$16:$M$17,2,FALSE),0),
  AND(S195=13),IFERROR(VLOOKUP(入力項目!$S$15,子育て関連マスタ!$I$21:$M$22,2,FALSE),0),
  AND(S195=16),IFERROR(VLOOKUP(入力項目!$S$16,子育て関連マスタ!$I$26:$M$28,2,FALSE),0),
  AND(S195=19,入力項目!$S$16&lt;&gt;"高専"),IFERROR(VLOOKUP(入力項目!$S$17,子育て関連マスタ!$I$32:$M$37,2,FALSE),0),
  AND(S195=21,入力項目!$S$16="高専"),IFERROR(VLOOKUP(入力項目!$S$17,子育て関連マスタ!$I$32:$M$37,2,FALSE),0),
  S195&gt;=22,0
  ),0),0
) +
IF(AND(S195&gt;=1,S195&lt;=15),IF($D195=入力項目!$S$8,入力項目!$S$3,0),0) +
IF(AND(S195&gt;=1,S195&lt;=15),IF($D195=5,入力項目!$S$4,0),0) +
IF(AND(S195&gt;=1,S195&lt;=15),IF($D195=12,入力項目!$S$5,0),0) +
IF(AND(入力項目!$S$7=$A195,入力項目!$S$8=$D195),子育て関連マスタ!$C$14,0) +
IFERROR(IF(AND(YEAR(EDATE(DATE(入力項目!$S$7,入力項目!$S$8,1),1))=$A195,MONTH(EDATE(DATE(入力項目!$S$7,入力項目!$S$8,1),1))=$D195),子育て関連マスタ!$C$15,0),0) +
IF(AND(OR(S195=3,S195=5,S195=7),$D195=11),子育て関連マスタ!$C$17,0) +
IF(AND(S195=20,$D195=1),子育て関連マスタ!$C$18,0) +
IF(AND(S195=20,$D195=1),
IFERROR(_xlfn.IFS(
入力項目!$S$10="男",子育て関連マスタ!$C$18,
入力項目!$S$10="女",子育て関連マスタ!$C$19
),0),0
) +
IF(AND(S195&gt;=入力項目!$S$18,S195&lt;=入力項目!$S$19),入力項目!$S$20,0) +
IF(AND(S195&gt;=入力項目!$S$21,S195&lt;=入力項目!$S$22),入力項目!$S$23,0) +
IF(AND(S195&gt;=入力項目!$S$24,S195&lt;=入力項目!$S$25),入力項目!$S$26,0)
)</f>
        <v>0</v>
      </c>
      <c r="AH195">
        <f ca="1">-(
_xlfn.IFS(
T195&lt;=入力項目!$S$11,0,
AND(T195&gt;=入力項目!$S$11+1,T195&lt;=3),IFERROR(VLOOKUP(入力項目!$S$12,子育て関連マスタ!$I$4:$M$5,4,FALSE),0),
AND(T195&gt;=4,T195&lt;=6),IFERROR(VLOOKUP(入力項目!$S$13,子育て関連マスタ!$I$9:$M$12,4,FALSE),0),
AND(T195&gt;=7,T195&lt;=12),IFERROR(VLOOKUP(入力項目!$S$14,子育て関連マスタ!$I$16:$M$17,4,FALSE),0),
AND(T195&gt;=13,T195&lt;=15),IFERROR(VLOOKUP(入力項目!$S$15,子育て関連マスタ!$I$21:$M$22,4,FALSE),0),
AND(T195&gt;=16,T195&lt;=18),IFERROR(VLOOKUP(入力項目!$S$16,子育て関連マスタ!$I$26:$M$28,4,FALSE),0),
AND(T195&gt;=19,T195&lt;=20,入力項目!$S$16="高専"),IFERROR(VLOOKUP(入力項目!$S$16,子育て関連マスタ!$I$26:$M$28,4,FALSE),0),
AND(T195&gt;=19,T195&lt;=20,入力項目!$S$16&lt;&gt;"高専"),IFERROR(VLOOKUP(入力項目!$S$17,子育て関連マスタ!$I$32:$M$37,4,FALSE),0),
AND(T195&gt;=21,T195&lt;=22,入力項目!$S$16="高専"),IFERROR(VLOOKUP(入力項目!$S$17,子育て関連マスタ!$I$32:$M$34,4,FALSE),0),
AND(T195&gt;=21,T195&lt;=22,入力項目!$S$16&lt;&gt;"高専"),IFERROR(VLOOKUP(入力項目!$S$17,子育て関連マスタ!$I$32:$M$34,4,FALSE),0),
T195&gt;=23,0
) +
IF($D195=4,
  IFERROR(_xlfn.IFS(
  T195&lt;=入力項目!$S$11,0,
  AND(T195=入力項目!$S$11),IFERROR(VLOOKUP(入力項目!$S$12,子育て関連マスタ!$I$4:$M$5,2,FALSE),0),
  AND(T195=4),IFERROR(VLOOKUP(入力項目!$S$13,子育て関連マスタ!$I$9:$M$12,2,FALSE),0),
  AND(T195=7),IFERROR(VLOOKUP(入力項目!$S$14,子育て関連マスタ!$I$16:$M$17,2,FALSE),0),
  AND(T195=13),IFERROR(VLOOKUP(入力項目!$S$15,子育て関連マスタ!$I$21:$M$22,2,FALSE),0),
  AND(T195=16),IFERROR(VLOOKUP(入力項目!$S$16,子育て関連マスタ!$I$26:$M$28,2,FALSE),0),
  AND(T195=19,入力項目!$S$16&lt;&gt;"高専"),IFERROR(VLOOKUP(入力項目!$S$17,子育て関連マスタ!$I$32:$M$37,2,FALSE),0),
  AND(T195=21,入力項目!$S$16="高専"),IFERROR(VLOOKUP(入力項目!$S$17,子育て関連マスタ!$I$32:$M$37,2,FALSE),0),
  T195&gt;=22,0
  ),0),0
) +
IF(AND(T195&gt;=1,T195&lt;=15),IF($D195=入力項目!$S$8,入力項目!$S$3,0),0) +
IF(AND(T195&gt;=1,T195&lt;=15),IF($D195=5,入力項目!$S$4,0),0) +
IF(AND(T195&gt;=1,T195&lt;=15),IF($D195=12,入力項目!$S$5,0),0) +
IF(AND(入力項目!$S$7=$A195,入力項目!$S$8=$D195),子育て関連マスタ!$C$14,0) +
IFERROR(IF(AND(YEAR(EDATE(DATE(入力項目!$S$7,入力項目!$S$8,1),1))=$A195,MONTH(EDATE(DATE(入力項目!$S$7,入力項目!$S$8,1),1))=$D195),子育て関連マスタ!$C$15,0),0) +
IF(AND(OR(T195=3,T195=5,T195=7),$D195=11),子育て関連マスタ!$C$17,0) +
IF(AND(T195=20,$D195=1),子育て関連マスタ!$C$18,0) +
IF(AND(T195=20,$D195=1),
IFERROR(_xlfn.IFS(
入力項目!$S$10="男",子育て関連マスタ!$C$18,
入力項目!$S$10="女",子育て関連マスタ!$C$19
),0),0
) +
IF(AND(T195&gt;=入力項目!$S$18,T195&lt;=入力項目!$S$19),入力項目!$S$20,0) +
IF(AND(T195&gt;=入力項目!$S$21,T195&lt;=入力項目!$S$22),入力項目!$S$23,0) +
IF(AND(T195&gt;=入力項目!$S$24,T195&lt;=入力項目!$S$25),入力項目!$S$26,0)
)</f>
        <v>0</v>
      </c>
      <c r="AI195">
        <f ca="1">-(
_xlfn.IFS(
U195&lt;=入力項目!$S$11,0,
AND(U195&gt;=入力項目!$S$11+1,U195&lt;=3),IFERROR(VLOOKUP(入力項目!$S$12,子育て関連マスタ!$I$4:$M$5,4,FALSE),0),
AND(U195&gt;=4,U195&lt;=6),IFERROR(VLOOKUP(入力項目!$S$13,子育て関連マスタ!$I$9:$M$12,4,FALSE),0),
AND(U195&gt;=7,U195&lt;=12),IFERROR(VLOOKUP(入力項目!$S$14,子育て関連マスタ!$I$16:$M$17,4,FALSE),0),
AND(U195&gt;=13,U195&lt;=15),IFERROR(VLOOKUP(入力項目!$S$15,子育て関連マスタ!$I$21:$M$22,4,FALSE),0),
AND(U195&gt;=16,U195&lt;=18),IFERROR(VLOOKUP(入力項目!$S$16,子育て関連マスタ!$I$26:$M$28,4,FALSE),0),
AND(U195&gt;=19,U195&lt;=20,入力項目!$S$16="高専"),IFERROR(VLOOKUP(入力項目!$S$16,子育て関連マスタ!$I$26:$M$28,4,FALSE),0),
AND(U195&gt;=19,U195&lt;=20,入力項目!$S$16&lt;&gt;"高専"),IFERROR(VLOOKUP(入力項目!$S$17,子育て関連マスタ!$I$32:$M$37,4,FALSE),0),
AND(U195&gt;=21,U195&lt;=22,入力項目!$S$16="高専"),IFERROR(VLOOKUP(入力項目!$S$17,子育て関連マスタ!$I$32:$M$34,4,FALSE),0),
AND(U195&gt;=21,U195&lt;=22,入力項目!$S$16&lt;&gt;"高専"),IFERROR(VLOOKUP(入力項目!$S$17,子育て関連マスタ!$I$32:$M$34,4,FALSE),0),
U195&gt;=23,0
) +
IF($D195=4,
  IFERROR(_xlfn.IFS(
  U195&lt;=入力項目!$S$11,0,
  AND(U195=入力項目!$S$11),IFERROR(VLOOKUP(入力項目!$S$12,子育て関連マスタ!$I$4:$M$5,2,FALSE),0),
  AND(U195=4),IFERROR(VLOOKUP(入力項目!$S$13,子育て関連マスタ!$I$9:$M$12,2,FALSE),0),
  AND(U195=7),IFERROR(VLOOKUP(入力項目!$S$14,子育て関連マスタ!$I$16:$M$17,2,FALSE),0),
  AND(U195=13),IFERROR(VLOOKUP(入力項目!$S$15,子育て関連マスタ!$I$21:$M$22,2,FALSE),0),
  AND(U195=16),IFERROR(VLOOKUP(入力項目!$S$16,子育て関連マスタ!$I$26:$M$28,2,FALSE),0),
  AND(U195=19,入力項目!$S$16&lt;&gt;"高専"),IFERROR(VLOOKUP(入力項目!$S$17,子育て関連マスタ!$I$32:$M$37,2,FALSE),0),
  AND(U195=21,入力項目!$S$16="高専"),IFERROR(VLOOKUP(入力項目!$S$17,子育て関連マスタ!$I$32:$M$37,2,FALSE),0),
  U195&gt;=22,0
  ),0),0
) +
IF(AND(U195&gt;=1,U195&lt;=15),IF($D195=入力項目!$S$8,入力項目!$S$3,0),0) +
IF(AND(U195&gt;=1,U195&lt;=15),IF($D195=5,入力項目!$S$4,0),0) +
IF(AND(U195&gt;=1,U195&lt;=15),IF($D195=12,入力項目!$S$5,0),0) +
IF(AND(入力項目!$S$7=$A195,入力項目!$S$8=$D195),子育て関連マスタ!$C$14,0) +
IFERROR(IF(AND(YEAR(EDATE(DATE(入力項目!$S$7,入力項目!$S$8,1),1))=$A195,MONTH(EDATE(DATE(入力項目!$S$7,入力項目!$S$8,1),1))=$D195),子育て関連マスタ!$C$15,0),0) +
IF(AND(OR(U195=3,U195=5,U195=7),$D195=11),子育て関連マスタ!$C$17,0) +
IF(AND(U195=20,$D195=1),子育て関連マスタ!$C$18,0) +
IF(AND(U195=20,$D195=1),
IFERROR(_xlfn.IFS(
入力項目!$S$10="男",子育て関連マスタ!$C$18,
入力項目!$S$10="女",子育て関連マスタ!$C$19
),0),0
) +
IF(AND(U195&gt;=入力項目!$S$18,U195&lt;=入力項目!$S$19),入力項目!$S$20,0) +
IF(AND(U195&gt;=入力項目!$S$21,U195&lt;=入力項目!$S$22),入力項目!$S$23,0) +
IF(AND(U195&gt;=入力項目!$S$24,U195&lt;=入力項目!$S$25),入力項目!$S$26,0)
)</f>
        <v>0</v>
      </c>
      <c r="AJ195" s="10">
        <f ca="1">-VLOOKUP($D195,月別収支!$A$2:$H$13,7,FALSE)</f>
        <v>-20000</v>
      </c>
    </row>
    <row r="196" spans="1:36" x14ac:dyDescent="0.4">
      <c r="A196">
        <f t="shared" ca="1" si="54"/>
        <v>2040</v>
      </c>
      <c r="B196">
        <f t="shared" ca="1" si="44"/>
        <v>2040</v>
      </c>
      <c r="C196">
        <f t="shared" ca="1" si="45"/>
        <v>16</v>
      </c>
      <c r="D196">
        <f t="shared" ca="1" si="55"/>
        <v>10</v>
      </c>
      <c r="E196" t="str">
        <f t="shared" ref="E196:E259" ca="1" si="56">A196&amp;"年"&amp;D196&amp;"月"</f>
        <v>2040年10月</v>
      </c>
      <c r="F196">
        <f ca="1">IF(OR(入力項目!$N$5&lt;$A196,AND(入力項目!$N$5=$A196,入力項目!$N$6&lt;$D196)),IF(F195=0,1,IF(G196=12,F195+1,F195)),0)</f>
        <v>16</v>
      </c>
      <c r="G196">
        <f ca="1">IF(OR(入力項目!$N$5&lt;$A196,AND(入力項目!$N$5=$A196,入力項目!$N$6&lt;$D196)),IF(G195=12,1,G195+1),0)</f>
        <v>12</v>
      </c>
      <c r="H196" t="str">
        <f t="shared" ref="H196:H259" ca="1" si="57">F196&amp;"_"&amp;G196</f>
        <v>16_12</v>
      </c>
      <c r="I196">
        <f ca="1">IF(
  IFERROR(AND($C196&gt;0,MOD($C196,入力項目!$N$22)=0,$D196=入力項目!$N$23), FALSE),
  1,
  IF(
    AND(I195&gt;0,J195=12),
    IF(I195=入力項目!$N$28, 0, I195+1),
    I195
  )
)</f>
        <v>2</v>
      </c>
      <c r="J196">
        <f ca="1">IF($D196=入力項目!$N$23,1,IFERROR(J195+1,1))</f>
        <v>5</v>
      </c>
      <c r="K196" t="str">
        <f t="shared" ref="K196:K259" ca="1" si="58">I196&amp;"_"&amp;J196</f>
        <v>2_5</v>
      </c>
      <c r="L196">
        <f ca="1">L195+IF(入力項目!$D$4=$D196,1,0)</f>
        <v>45</v>
      </c>
      <c r="M196" t="str">
        <f t="shared" ref="M196:M259" ca="1" si="59">L196&amp;"歳"</f>
        <v>45歳</v>
      </c>
      <c r="N196">
        <f t="shared" ca="1" si="46"/>
        <v>45</v>
      </c>
      <c r="O196" t="str">
        <f t="shared" ref="O196:O259" ca="1" si="60">N196&amp;"歳"</f>
        <v>45歳</v>
      </c>
      <c r="P196">
        <f t="shared" ca="1" si="47"/>
        <v>20</v>
      </c>
      <c r="Q196">
        <f t="shared" ca="1" si="48"/>
        <v>18</v>
      </c>
      <c r="R196">
        <f t="shared" ca="1" si="49"/>
        <v>2041</v>
      </c>
      <c r="S196">
        <f t="shared" ca="1" si="50"/>
        <v>2041</v>
      </c>
      <c r="T196">
        <f t="shared" ca="1" si="51"/>
        <v>2041</v>
      </c>
      <c r="U196">
        <f t="shared" ca="1" si="52"/>
        <v>2041</v>
      </c>
      <c r="V196" s="10">
        <f t="shared" ca="1" si="53"/>
        <v>19675825</v>
      </c>
      <c r="W196" s="10">
        <f ca="1">IF($L196&lt;その他マスタ!$B$1,VLOOKUP($D196,月別収支!$A$2:$H$13,2,FALSE),その他マスタ!$B$3)+IF(AND($L196=その他マスタ!$B$1,入力項目!$I$9="あり",$D196=入力項目!$D$4),その他マスタ!$B$2,0)</f>
        <v>300000</v>
      </c>
      <c r="X196" s="10">
        <f ca="1">-IF(入力項目!$K$5=TRUE,
IF($F196+$G196&lt;3,VLOOKUP($D196,月別収支!$A$2:$H$13,8,FALSE),0)+IFERROR(VLOOKUP($H196,住宅ローン計算!C:P,13,FALSE),0)+IF($F196&gt;1,IF(OR($G196=3,$G196=6,$G196=9,$G196=12),ROUNDUP(入力項目!$N$18/4,0),0),0),
VLOOKUP($D196,月別収支!$A$2:$H$13,8,FALSE))</f>
        <v>-91090</v>
      </c>
      <c r="Y196" s="10">
        <f ca="1">-VLOOKUP($D196,月別収支!$A$2:$H$13,3,FALSE)</f>
        <v>-75000</v>
      </c>
      <c r="Z196" s="10">
        <f ca="1">-VLOOKUP($D196,月別収支!$A$2:$H$13,4,FALSE)</f>
        <v>-27000</v>
      </c>
      <c r="AA196" s="10">
        <f ca="1">-VLOOKUP($D196,月別収支!$A$2:$H$13,6,FALSE)</f>
        <v>-10000</v>
      </c>
      <c r="AB196" s="10">
        <f ca="1">-(
VLOOKUP($D196,月別収支!$A$2:$H$13,5,FALSE)+IF(AND(入力項目!$I$27&lt;=$A196,ISEVEN($A196-入力項目!$I$27),入力項目!$I$28=$D196),入力項目!$I$26,0)
+IF(入力項目!$K$26=TRUE,
IFERROR(VLOOKUP($K196,マイカーローン計算!C:P,13,FALSE),0),
IFERROR(
  IF(AND($C196&gt;0,MOD($C196,入力項目!$N$22)=0,$D196=入力項目!$N$23),入力項目!$N$24,0),
 0
)
)
)</f>
        <v>-20000</v>
      </c>
      <c r="AC196" s="10">
        <f ca="1">-IF($A196&lt;入力項目!$N$33,入力項目!$N$35,IF(AND($A196=入力項目!$N$33,$D196&lt;=入力項目!$N$34),入力項目!$N$35,0))</f>
        <v>0</v>
      </c>
      <c r="AD196">
        <f ca="1">-(
_xlfn.IFS(
P196&lt;=入力項目!$S$11,0,
AND(P196&gt;=入力項目!$S$11+1,P196&lt;=3),IFERROR(VLOOKUP(入力項目!$S$12,子育て関連マスタ!$I$4:$M$5,4,FALSE),0),
AND(P196&gt;=4,P196&lt;=6),IFERROR(VLOOKUP(入力項目!$S$13,子育て関連マスタ!$I$9:$M$12,4,FALSE),0),
AND(P196&gt;=7,P196&lt;=12),IFERROR(VLOOKUP(入力項目!$S$14,子育て関連マスタ!$I$16:$M$17,4,FALSE),0),
AND(P196&gt;=13,P196&lt;=15),IFERROR(VLOOKUP(入力項目!$S$15,子育て関連マスタ!$I$21:$M$22,4,FALSE),0),
AND(P196&gt;=16,P196&lt;=18),IFERROR(VLOOKUP(入力項目!$S$16,子育て関連マスタ!$I$26:$M$28,4,FALSE),0),
AND(P196&gt;=19,P196&lt;=20,入力項目!$S$16="高専"),IFERROR(VLOOKUP(入力項目!$S$16,子育て関連マスタ!$I$26:$M$28,4,FALSE),0),
AND(P196&gt;=19,P196&lt;=20,入力項目!$S$16&lt;&gt;"高専"),IFERROR(VLOOKUP(入力項目!$S$17,子育て関連マスタ!$I$32:$M$37,4,FALSE),0),
AND(P196&gt;=21,P196&lt;=22,入力項目!$S$16="高専"),IFERROR(VLOOKUP(入力項目!$S$17,子育て関連マスタ!$I$32:$M$34,4,FALSE),0),
AND(P196&gt;=21,P196&lt;=22,入力項目!$S$16&lt;&gt;"高専"),IFERROR(VLOOKUP(入力項目!$S$17,子育て関連マスタ!$I$32:$M$34,4,FALSE),0),
P196&gt;=23,0
) +
IF($D196=4,
  IFERROR(_xlfn.IFS(
  P196&lt;=入力項目!$S$11,0,
  AND(P196=入力項目!$S$11),IFERROR(VLOOKUP(入力項目!$S$12,子育て関連マスタ!$I$4:$M$5,2,FALSE),0),
  AND(P196=4),IFERROR(VLOOKUP(入力項目!$S$13,子育て関連マスタ!$I$9:$M$12,2,FALSE),0),
  AND(P196=7),IFERROR(VLOOKUP(入力項目!$S$14,子育て関連マスタ!$I$16:$M$17,2,FALSE),0),
  AND(P196=13),IFERROR(VLOOKUP(入力項目!$S$15,子育て関連マスタ!$I$21:$M$22,2,FALSE),0),
  AND(P196=16),IFERROR(VLOOKUP(入力項目!$S$16,子育て関連マスタ!$I$26:$M$28,2,FALSE),0),
  AND(P196=19,入力項目!$S$16&lt;&gt;"高専"),IFERROR(VLOOKUP(入力項目!$S$17,子育て関連マスタ!$I$32:$M$37,2,FALSE),0),
  AND(P196=21,入力項目!$S$16="高専"),IFERROR(VLOOKUP(入力項目!$S$17,子育て関連マスタ!$I$32:$M$37,2,FALSE),0),
  P196&gt;=22,0
  ),0),0
) +
IF(AND(P196&gt;=1,P196&lt;=15),IF($D196=入力項目!$S$8,入力項目!$S$3,0),0) +
IF(AND(P196&gt;=1,P196&lt;=15),IF($D196=5,入力項目!$S$4,0),0) +
IF(AND(P196&gt;=1,P196&lt;=15),IF($D196=12,入力項目!$S$5,0),0) +
IF(AND(入力項目!$S$7=$A196,入力項目!$S$8=$D196),子育て関連マスタ!$C$14,0) +
IFERROR(IF(AND(YEAR(EDATE(DATE(入力項目!$S$7,入力項目!$S$8,1),1))=$A196,MONTH(EDATE(DATE(入力項目!$S$7,入力項目!$S$8,1),1))=$D196),子育て関連マスタ!$C$15,0),0) +
IF(AND(OR(P196=3,P196=5,P196=7),$D196=11),子育て関連マスタ!$C$17,0) +
IF(AND(P196=20,$D196=1),子育て関連マスタ!$C$18,0) +
IF(AND(P196=20,$D196=1),
IFERROR(_xlfn.IFS(
入力項目!$S$10="男",子育て関連マスタ!$C$18,
入力項目!$S$10="女",子育て関連マスタ!$C$19
),0),0
) +
IF(AND(P196&gt;=入力項目!$S$18,P196&lt;=入力項目!$S$19),入力項目!$S$20,0) +
IF(AND(P196&gt;=入力項目!$S$21,P196&lt;=入力項目!$S$22),入力項目!$S$23,0) +
IF(AND(P196&gt;=入力項目!$S$24,P196&lt;=入力項目!$S$25),入力項目!$S$26,0)
)</f>
        <v>0</v>
      </c>
      <c r="AE196">
        <f ca="1">-(
_xlfn.IFS(
Q196&lt;=入力項目!$S$11,0,
AND(Q196&gt;=入力項目!$S$11+1,Q196&lt;=3),IFERROR(VLOOKUP(入力項目!$S$12,子育て関連マスタ!$I$4:$M$5,4,FALSE),0),
AND(Q196&gt;=4,Q196&lt;=6),IFERROR(VLOOKUP(入力項目!$S$13,子育て関連マスタ!$I$9:$M$12,4,FALSE),0),
AND(Q196&gt;=7,Q196&lt;=12),IFERROR(VLOOKUP(入力項目!$S$14,子育て関連マスタ!$I$16:$M$17,4,FALSE),0),
AND(Q196&gt;=13,Q196&lt;=15),IFERROR(VLOOKUP(入力項目!$S$15,子育て関連マスタ!$I$21:$M$22,4,FALSE),0),
AND(Q196&gt;=16,Q196&lt;=18),IFERROR(VLOOKUP(入力項目!$S$16,子育て関連マスタ!$I$26:$M$28,4,FALSE),0),
AND(Q196&gt;=19,Q196&lt;=20,入力項目!$S$16="高専"),IFERROR(VLOOKUP(入力項目!$S$16,子育て関連マスタ!$I$26:$M$28,4,FALSE),0),
AND(Q196&gt;=19,Q196&lt;=20,入力項目!$S$16&lt;&gt;"高専"),IFERROR(VLOOKUP(入力項目!$S$17,子育て関連マスタ!$I$32:$M$37,4,FALSE),0),
AND(Q196&gt;=21,Q196&lt;=22,入力項目!$S$16="高専"),IFERROR(VLOOKUP(入力項目!$S$17,子育て関連マスタ!$I$32:$M$34,4,FALSE),0),
AND(Q196&gt;=21,Q196&lt;=22,入力項目!$S$16&lt;&gt;"高専"),IFERROR(VLOOKUP(入力項目!$S$17,子育て関連マスタ!$I$32:$M$34,4,FALSE),0),
Q196&gt;=23,0
) +
IF($D196=4,
  IFERROR(_xlfn.IFS(
  Q196&lt;=入力項目!$S$11,0,
  AND(Q196=入力項目!$S$11),IFERROR(VLOOKUP(入力項目!$S$12,子育て関連マスタ!$I$4:$M$5,2,FALSE),0),
  AND(Q196=4),IFERROR(VLOOKUP(入力項目!$S$13,子育て関連マスタ!$I$9:$M$12,2,FALSE),0),
  AND(Q196=7),IFERROR(VLOOKUP(入力項目!$S$14,子育て関連マスタ!$I$16:$M$17,2,FALSE),0),
  AND(Q196=13),IFERROR(VLOOKUP(入力項目!$S$15,子育て関連マスタ!$I$21:$M$22,2,FALSE),0),
  AND(Q196=16),IFERROR(VLOOKUP(入力項目!$S$16,子育て関連マスタ!$I$26:$M$28,2,FALSE),0),
  AND(Q196=19,入力項目!$S$16&lt;&gt;"高専"),IFERROR(VLOOKUP(入力項目!$S$17,子育て関連マスタ!$I$32:$M$37,2,FALSE),0),
  AND(Q196=21,入力項目!$S$16="高専"),IFERROR(VLOOKUP(入力項目!$S$17,子育て関連マスタ!$I$32:$M$37,2,FALSE),0),
  Q196&gt;=22,0
  ),0),0
) +
IF(AND(Q196&gt;=1,Q196&lt;=15),IF($D196=入力項目!$S$8,入力項目!$S$3,0),0) +
IF(AND(Q196&gt;=1,Q196&lt;=15),IF($D196=5,入力項目!$S$4,0),0) +
IF(AND(Q196&gt;=1,Q196&lt;=15),IF($D196=12,入力項目!$S$5,0),0) +
IF(AND(入力項目!$S$7=$A196,入力項目!$S$8=$D196),子育て関連マスタ!$C$14,0) +
IFERROR(IF(AND(YEAR(EDATE(DATE(入力項目!$S$7,入力項目!$S$8,1),1))=$A196,MONTH(EDATE(DATE(入力項目!$S$7,入力項目!$S$8,1),1))=$D196),子育て関連マスタ!$C$15,0),0) +
IF(AND(OR(Q196=3,Q196=5,Q196=7),$D196=11),子育て関連マスタ!$C$17,0) +
IF(AND(Q196=20,$D196=1),子育て関連マスタ!$C$18,0) +
IF(AND(Q196=20,$D196=1),
IFERROR(_xlfn.IFS(
入力項目!$S$10="男",子育て関連マスタ!$C$18,
入力項目!$S$10="女",子育て関連マスタ!$C$19
),0),0
) +
IF(AND(Q196&gt;=入力項目!$S$18,Q196&lt;=入力項目!$S$19),入力項目!$S$20,0) +
IF(AND(Q196&gt;=入力項目!$S$21,Q196&lt;=入力項目!$S$22),入力項目!$S$23,0) +
IF(AND(Q196&gt;=入力項目!$S$24,Q196&lt;=入力項目!$S$25),入力項目!$S$26,0)
)</f>
        <v>-45000</v>
      </c>
      <c r="AF196">
        <f ca="1">-(
_xlfn.IFS(
R196&lt;=入力項目!$S$11,0,
AND(R196&gt;=入力項目!$S$11+1,R196&lt;=3),IFERROR(VLOOKUP(入力項目!$S$12,子育て関連マスタ!$I$4:$M$5,4,FALSE),0),
AND(R196&gt;=4,R196&lt;=6),IFERROR(VLOOKUP(入力項目!$S$13,子育て関連マスタ!$I$9:$M$12,4,FALSE),0),
AND(R196&gt;=7,R196&lt;=12),IFERROR(VLOOKUP(入力項目!$S$14,子育て関連マスタ!$I$16:$M$17,4,FALSE),0),
AND(R196&gt;=13,R196&lt;=15),IFERROR(VLOOKUP(入力項目!$S$15,子育て関連マスタ!$I$21:$M$22,4,FALSE),0),
AND(R196&gt;=16,R196&lt;=18),IFERROR(VLOOKUP(入力項目!$S$16,子育て関連マスタ!$I$26:$M$28,4,FALSE),0),
AND(R196&gt;=19,R196&lt;=20,入力項目!$S$16="高専"),IFERROR(VLOOKUP(入力項目!$S$16,子育て関連マスタ!$I$26:$M$28,4,FALSE),0),
AND(R196&gt;=19,R196&lt;=20,入力項目!$S$16&lt;&gt;"高専"),IFERROR(VLOOKUP(入力項目!$S$17,子育て関連マスタ!$I$32:$M$37,4,FALSE),0),
AND(R196&gt;=21,R196&lt;=22,入力項目!$S$16="高専"),IFERROR(VLOOKUP(入力項目!$S$17,子育て関連マスタ!$I$32:$M$34,4,FALSE),0),
AND(R196&gt;=21,R196&lt;=22,入力項目!$S$16&lt;&gt;"高専"),IFERROR(VLOOKUP(入力項目!$S$17,子育て関連マスタ!$I$32:$M$34,4,FALSE),0),
R196&gt;=23,0
) +
IF($D196=4,
  IFERROR(_xlfn.IFS(
  R196&lt;=入力項目!$S$11,0,
  AND(R196=入力項目!$S$11),IFERROR(VLOOKUP(入力項目!$S$12,子育て関連マスタ!$I$4:$M$5,2,FALSE),0),
  AND(R196=4),IFERROR(VLOOKUP(入力項目!$S$13,子育て関連マスタ!$I$9:$M$12,2,FALSE),0),
  AND(R196=7),IFERROR(VLOOKUP(入力項目!$S$14,子育て関連マスタ!$I$16:$M$17,2,FALSE),0),
  AND(R196=13),IFERROR(VLOOKUP(入力項目!$S$15,子育て関連マスタ!$I$21:$M$22,2,FALSE),0),
  AND(R196=16),IFERROR(VLOOKUP(入力項目!$S$16,子育て関連マスタ!$I$26:$M$28,2,FALSE),0),
  AND(R196=19,入力項目!$S$16&lt;&gt;"高専"),IFERROR(VLOOKUP(入力項目!$S$17,子育て関連マスタ!$I$32:$M$37,2,FALSE),0),
  AND(R196=21,入力項目!$S$16="高専"),IFERROR(VLOOKUP(入力項目!$S$17,子育て関連マスタ!$I$32:$M$37,2,FALSE),0),
  R196&gt;=22,0
  ),0),0
) +
IF(AND(R196&gt;=1,R196&lt;=15),IF($D196=入力項目!$S$8,入力項目!$S$3,0),0) +
IF(AND(R196&gt;=1,R196&lt;=15),IF($D196=5,入力項目!$S$4,0),0) +
IF(AND(R196&gt;=1,R196&lt;=15),IF($D196=12,入力項目!$S$5,0),0) +
IF(AND(入力項目!$S$7=$A196,入力項目!$S$8=$D196),子育て関連マスタ!$C$14,0) +
IFERROR(IF(AND(YEAR(EDATE(DATE(入力項目!$S$7,入力項目!$S$8,1),1))=$A196,MONTH(EDATE(DATE(入力項目!$S$7,入力項目!$S$8,1),1))=$D196),子育て関連マスタ!$C$15,0),0) +
IF(AND(OR(R196=3,R196=5,R196=7),$D196=11),子育て関連マスタ!$C$17,0) +
IF(AND(R196=20,$D196=1),子育て関連マスタ!$C$18,0) +
IF(AND(R196=20,$D196=1),
IFERROR(_xlfn.IFS(
入力項目!$S$10="男",子育て関連マスタ!$C$18,
入力項目!$S$10="女",子育て関連マスタ!$C$19
),0),0
) +
IF(AND(R196&gt;=入力項目!$S$18,R196&lt;=入力項目!$S$19),入力項目!$S$20,0) +
IF(AND(R196&gt;=入力項目!$S$21,R196&lt;=入力項目!$S$22),入力項目!$S$23,0) +
IF(AND(R196&gt;=入力項目!$S$24,R196&lt;=入力項目!$S$25),入力項目!$S$26,0)
)</f>
        <v>0</v>
      </c>
      <c r="AG196">
        <f ca="1">-(
_xlfn.IFS(
S196&lt;=入力項目!$S$11,0,
AND(S196&gt;=入力項目!$S$11+1,S196&lt;=3),IFERROR(VLOOKUP(入力項目!$S$12,子育て関連マスタ!$I$4:$M$5,4,FALSE),0),
AND(S196&gt;=4,S196&lt;=6),IFERROR(VLOOKUP(入力項目!$S$13,子育て関連マスタ!$I$9:$M$12,4,FALSE),0),
AND(S196&gt;=7,S196&lt;=12),IFERROR(VLOOKUP(入力項目!$S$14,子育て関連マスタ!$I$16:$M$17,4,FALSE),0),
AND(S196&gt;=13,S196&lt;=15),IFERROR(VLOOKUP(入力項目!$S$15,子育て関連マスタ!$I$21:$M$22,4,FALSE),0),
AND(S196&gt;=16,S196&lt;=18),IFERROR(VLOOKUP(入力項目!$S$16,子育て関連マスタ!$I$26:$M$28,4,FALSE),0),
AND(S196&gt;=19,S196&lt;=20,入力項目!$S$16="高専"),IFERROR(VLOOKUP(入力項目!$S$16,子育て関連マスタ!$I$26:$M$28,4,FALSE),0),
AND(S196&gt;=19,S196&lt;=20,入力項目!$S$16&lt;&gt;"高専"),IFERROR(VLOOKUP(入力項目!$S$17,子育て関連マスタ!$I$32:$M$37,4,FALSE),0),
AND(S196&gt;=21,S196&lt;=22,入力項目!$S$16="高専"),IFERROR(VLOOKUP(入力項目!$S$17,子育て関連マスタ!$I$32:$M$34,4,FALSE),0),
AND(S196&gt;=21,S196&lt;=22,入力項目!$S$16&lt;&gt;"高専"),IFERROR(VLOOKUP(入力項目!$S$17,子育て関連マスタ!$I$32:$M$34,4,FALSE),0),
S196&gt;=23,0
) +
IF($D196=4,
  IFERROR(_xlfn.IFS(
  S196&lt;=入力項目!$S$11,0,
  AND(S196=入力項目!$S$11),IFERROR(VLOOKUP(入力項目!$S$12,子育て関連マスタ!$I$4:$M$5,2,FALSE),0),
  AND(S196=4),IFERROR(VLOOKUP(入力項目!$S$13,子育て関連マスタ!$I$9:$M$12,2,FALSE),0),
  AND(S196=7),IFERROR(VLOOKUP(入力項目!$S$14,子育て関連マスタ!$I$16:$M$17,2,FALSE),0),
  AND(S196=13),IFERROR(VLOOKUP(入力項目!$S$15,子育て関連マスタ!$I$21:$M$22,2,FALSE),0),
  AND(S196=16),IFERROR(VLOOKUP(入力項目!$S$16,子育て関連マスタ!$I$26:$M$28,2,FALSE),0),
  AND(S196=19,入力項目!$S$16&lt;&gt;"高専"),IFERROR(VLOOKUP(入力項目!$S$17,子育て関連マスタ!$I$32:$M$37,2,FALSE),0),
  AND(S196=21,入力項目!$S$16="高専"),IFERROR(VLOOKUP(入力項目!$S$17,子育て関連マスタ!$I$32:$M$37,2,FALSE),0),
  S196&gt;=22,0
  ),0),0
) +
IF(AND(S196&gt;=1,S196&lt;=15),IF($D196=入力項目!$S$8,入力項目!$S$3,0),0) +
IF(AND(S196&gt;=1,S196&lt;=15),IF($D196=5,入力項目!$S$4,0),0) +
IF(AND(S196&gt;=1,S196&lt;=15),IF($D196=12,入力項目!$S$5,0),0) +
IF(AND(入力項目!$S$7=$A196,入力項目!$S$8=$D196),子育て関連マスタ!$C$14,0) +
IFERROR(IF(AND(YEAR(EDATE(DATE(入力項目!$S$7,入力項目!$S$8,1),1))=$A196,MONTH(EDATE(DATE(入力項目!$S$7,入力項目!$S$8,1),1))=$D196),子育て関連マスタ!$C$15,0),0) +
IF(AND(OR(S196=3,S196=5,S196=7),$D196=11),子育て関連マスタ!$C$17,0) +
IF(AND(S196=20,$D196=1),子育て関連マスタ!$C$18,0) +
IF(AND(S196=20,$D196=1),
IFERROR(_xlfn.IFS(
入力項目!$S$10="男",子育て関連マスタ!$C$18,
入力項目!$S$10="女",子育て関連マスタ!$C$19
),0),0
) +
IF(AND(S196&gt;=入力項目!$S$18,S196&lt;=入力項目!$S$19),入力項目!$S$20,0) +
IF(AND(S196&gt;=入力項目!$S$21,S196&lt;=入力項目!$S$22),入力項目!$S$23,0) +
IF(AND(S196&gt;=入力項目!$S$24,S196&lt;=入力項目!$S$25),入力項目!$S$26,0)
)</f>
        <v>0</v>
      </c>
      <c r="AH196">
        <f ca="1">-(
_xlfn.IFS(
T196&lt;=入力項目!$S$11,0,
AND(T196&gt;=入力項目!$S$11+1,T196&lt;=3),IFERROR(VLOOKUP(入力項目!$S$12,子育て関連マスタ!$I$4:$M$5,4,FALSE),0),
AND(T196&gt;=4,T196&lt;=6),IFERROR(VLOOKUP(入力項目!$S$13,子育て関連マスタ!$I$9:$M$12,4,FALSE),0),
AND(T196&gt;=7,T196&lt;=12),IFERROR(VLOOKUP(入力項目!$S$14,子育て関連マスタ!$I$16:$M$17,4,FALSE),0),
AND(T196&gt;=13,T196&lt;=15),IFERROR(VLOOKUP(入力項目!$S$15,子育て関連マスタ!$I$21:$M$22,4,FALSE),0),
AND(T196&gt;=16,T196&lt;=18),IFERROR(VLOOKUP(入力項目!$S$16,子育て関連マスタ!$I$26:$M$28,4,FALSE),0),
AND(T196&gt;=19,T196&lt;=20,入力項目!$S$16="高専"),IFERROR(VLOOKUP(入力項目!$S$16,子育て関連マスタ!$I$26:$M$28,4,FALSE),0),
AND(T196&gt;=19,T196&lt;=20,入力項目!$S$16&lt;&gt;"高専"),IFERROR(VLOOKUP(入力項目!$S$17,子育て関連マスタ!$I$32:$M$37,4,FALSE),0),
AND(T196&gt;=21,T196&lt;=22,入力項目!$S$16="高専"),IFERROR(VLOOKUP(入力項目!$S$17,子育て関連マスタ!$I$32:$M$34,4,FALSE),0),
AND(T196&gt;=21,T196&lt;=22,入力項目!$S$16&lt;&gt;"高専"),IFERROR(VLOOKUP(入力項目!$S$17,子育て関連マスタ!$I$32:$M$34,4,FALSE),0),
T196&gt;=23,0
) +
IF($D196=4,
  IFERROR(_xlfn.IFS(
  T196&lt;=入力項目!$S$11,0,
  AND(T196=入力項目!$S$11),IFERROR(VLOOKUP(入力項目!$S$12,子育て関連マスタ!$I$4:$M$5,2,FALSE),0),
  AND(T196=4),IFERROR(VLOOKUP(入力項目!$S$13,子育て関連マスタ!$I$9:$M$12,2,FALSE),0),
  AND(T196=7),IFERROR(VLOOKUP(入力項目!$S$14,子育て関連マスタ!$I$16:$M$17,2,FALSE),0),
  AND(T196=13),IFERROR(VLOOKUP(入力項目!$S$15,子育て関連マスタ!$I$21:$M$22,2,FALSE),0),
  AND(T196=16),IFERROR(VLOOKUP(入力項目!$S$16,子育て関連マスタ!$I$26:$M$28,2,FALSE),0),
  AND(T196=19,入力項目!$S$16&lt;&gt;"高専"),IFERROR(VLOOKUP(入力項目!$S$17,子育て関連マスタ!$I$32:$M$37,2,FALSE),0),
  AND(T196=21,入力項目!$S$16="高専"),IFERROR(VLOOKUP(入力項目!$S$17,子育て関連マスタ!$I$32:$M$37,2,FALSE),0),
  T196&gt;=22,0
  ),0),0
) +
IF(AND(T196&gt;=1,T196&lt;=15),IF($D196=入力項目!$S$8,入力項目!$S$3,0),0) +
IF(AND(T196&gt;=1,T196&lt;=15),IF($D196=5,入力項目!$S$4,0),0) +
IF(AND(T196&gt;=1,T196&lt;=15),IF($D196=12,入力項目!$S$5,0),0) +
IF(AND(入力項目!$S$7=$A196,入力項目!$S$8=$D196),子育て関連マスタ!$C$14,0) +
IFERROR(IF(AND(YEAR(EDATE(DATE(入力項目!$S$7,入力項目!$S$8,1),1))=$A196,MONTH(EDATE(DATE(入力項目!$S$7,入力項目!$S$8,1),1))=$D196),子育て関連マスタ!$C$15,0),0) +
IF(AND(OR(T196=3,T196=5,T196=7),$D196=11),子育て関連マスタ!$C$17,0) +
IF(AND(T196=20,$D196=1),子育て関連マスタ!$C$18,0) +
IF(AND(T196=20,$D196=1),
IFERROR(_xlfn.IFS(
入力項目!$S$10="男",子育て関連マスタ!$C$18,
入力項目!$S$10="女",子育て関連マスタ!$C$19
),0),0
) +
IF(AND(T196&gt;=入力項目!$S$18,T196&lt;=入力項目!$S$19),入力項目!$S$20,0) +
IF(AND(T196&gt;=入力項目!$S$21,T196&lt;=入力項目!$S$22),入力項目!$S$23,0) +
IF(AND(T196&gt;=入力項目!$S$24,T196&lt;=入力項目!$S$25),入力項目!$S$26,0)
)</f>
        <v>0</v>
      </c>
      <c r="AI196">
        <f ca="1">-(
_xlfn.IFS(
U196&lt;=入力項目!$S$11,0,
AND(U196&gt;=入力項目!$S$11+1,U196&lt;=3),IFERROR(VLOOKUP(入力項目!$S$12,子育て関連マスタ!$I$4:$M$5,4,FALSE),0),
AND(U196&gt;=4,U196&lt;=6),IFERROR(VLOOKUP(入力項目!$S$13,子育て関連マスタ!$I$9:$M$12,4,FALSE),0),
AND(U196&gt;=7,U196&lt;=12),IFERROR(VLOOKUP(入力項目!$S$14,子育て関連マスタ!$I$16:$M$17,4,FALSE),0),
AND(U196&gt;=13,U196&lt;=15),IFERROR(VLOOKUP(入力項目!$S$15,子育て関連マスタ!$I$21:$M$22,4,FALSE),0),
AND(U196&gt;=16,U196&lt;=18),IFERROR(VLOOKUP(入力項目!$S$16,子育て関連マスタ!$I$26:$M$28,4,FALSE),0),
AND(U196&gt;=19,U196&lt;=20,入力項目!$S$16="高専"),IFERROR(VLOOKUP(入力項目!$S$16,子育て関連マスタ!$I$26:$M$28,4,FALSE),0),
AND(U196&gt;=19,U196&lt;=20,入力項目!$S$16&lt;&gt;"高専"),IFERROR(VLOOKUP(入力項目!$S$17,子育て関連マスタ!$I$32:$M$37,4,FALSE),0),
AND(U196&gt;=21,U196&lt;=22,入力項目!$S$16="高専"),IFERROR(VLOOKUP(入力項目!$S$17,子育て関連マスタ!$I$32:$M$34,4,FALSE),0),
AND(U196&gt;=21,U196&lt;=22,入力項目!$S$16&lt;&gt;"高専"),IFERROR(VLOOKUP(入力項目!$S$17,子育て関連マスタ!$I$32:$M$34,4,FALSE),0),
U196&gt;=23,0
) +
IF($D196=4,
  IFERROR(_xlfn.IFS(
  U196&lt;=入力項目!$S$11,0,
  AND(U196=入力項目!$S$11),IFERROR(VLOOKUP(入力項目!$S$12,子育て関連マスタ!$I$4:$M$5,2,FALSE),0),
  AND(U196=4),IFERROR(VLOOKUP(入力項目!$S$13,子育て関連マスタ!$I$9:$M$12,2,FALSE),0),
  AND(U196=7),IFERROR(VLOOKUP(入力項目!$S$14,子育て関連マスタ!$I$16:$M$17,2,FALSE),0),
  AND(U196=13),IFERROR(VLOOKUP(入力項目!$S$15,子育て関連マスタ!$I$21:$M$22,2,FALSE),0),
  AND(U196=16),IFERROR(VLOOKUP(入力項目!$S$16,子育て関連マスタ!$I$26:$M$28,2,FALSE),0),
  AND(U196=19,入力項目!$S$16&lt;&gt;"高専"),IFERROR(VLOOKUP(入力項目!$S$17,子育て関連マスタ!$I$32:$M$37,2,FALSE),0),
  AND(U196=21,入力項目!$S$16="高専"),IFERROR(VLOOKUP(入力項目!$S$17,子育て関連マスタ!$I$32:$M$37,2,FALSE),0),
  U196&gt;=22,0
  ),0),0
) +
IF(AND(U196&gt;=1,U196&lt;=15),IF($D196=入力項目!$S$8,入力項目!$S$3,0),0) +
IF(AND(U196&gt;=1,U196&lt;=15),IF($D196=5,入力項目!$S$4,0),0) +
IF(AND(U196&gt;=1,U196&lt;=15),IF($D196=12,入力項目!$S$5,0),0) +
IF(AND(入力項目!$S$7=$A196,入力項目!$S$8=$D196),子育て関連マスタ!$C$14,0) +
IFERROR(IF(AND(YEAR(EDATE(DATE(入力項目!$S$7,入力項目!$S$8,1),1))=$A196,MONTH(EDATE(DATE(入力項目!$S$7,入力項目!$S$8,1),1))=$D196),子育て関連マスタ!$C$15,0),0) +
IF(AND(OR(U196=3,U196=5,U196=7),$D196=11),子育て関連マスタ!$C$17,0) +
IF(AND(U196=20,$D196=1),子育て関連マスタ!$C$18,0) +
IF(AND(U196=20,$D196=1),
IFERROR(_xlfn.IFS(
入力項目!$S$10="男",子育て関連マスタ!$C$18,
入力項目!$S$10="女",子育て関連マスタ!$C$19
),0),0
) +
IF(AND(U196&gt;=入力項目!$S$18,U196&lt;=入力項目!$S$19),入力項目!$S$20,0) +
IF(AND(U196&gt;=入力項目!$S$21,U196&lt;=入力項目!$S$22),入力項目!$S$23,0) +
IF(AND(U196&gt;=入力項目!$S$24,U196&lt;=入力項目!$S$25),入力項目!$S$26,0)
)</f>
        <v>0</v>
      </c>
      <c r="AJ196" s="10">
        <f ca="1">-VLOOKUP($D196,月別収支!$A$2:$H$13,7,FALSE)</f>
        <v>-20000</v>
      </c>
    </row>
    <row r="197" spans="1:36" x14ac:dyDescent="0.4">
      <c r="A197">
        <f t="shared" ca="1" si="54"/>
        <v>2040</v>
      </c>
      <c r="B197">
        <f t="shared" ref="B197:B260" ca="1" si="61">IF(D197=4,B196+1,B196)</f>
        <v>2040</v>
      </c>
      <c r="C197">
        <f t="shared" ref="C197:C260" ca="1" si="62">IF(D197=1,C196+1,C196)</f>
        <v>16</v>
      </c>
      <c r="D197">
        <f t="shared" ca="1" si="55"/>
        <v>11</v>
      </c>
      <c r="E197" t="str">
        <f t="shared" ca="1" si="56"/>
        <v>2040年11月</v>
      </c>
      <c r="F197">
        <f ca="1">IF(OR(入力項目!$N$5&lt;$A197,AND(入力項目!$N$5=$A197,入力項目!$N$6&lt;$D197)),IF(F196=0,1,IF(G197=12,F196+1,F196)),0)</f>
        <v>16</v>
      </c>
      <c r="G197">
        <f ca="1">IF(OR(入力項目!$N$5&lt;$A197,AND(入力項目!$N$5=$A197,入力項目!$N$6&lt;$D197)),IF(G196=12,1,G196+1),0)</f>
        <v>1</v>
      </c>
      <c r="H197" t="str">
        <f t="shared" ca="1" si="57"/>
        <v>16_1</v>
      </c>
      <c r="I197">
        <f ca="1">IF(
  IFERROR(AND($C197&gt;0,MOD($C197,入力項目!$N$22)=0,$D197=入力項目!$N$23), FALSE),
  1,
  IF(
    AND(I196&gt;0,J196=12),
    IF(I196=入力項目!$N$28, 0, I196+1),
    I196
  )
)</f>
        <v>2</v>
      </c>
      <c r="J197">
        <f ca="1">IF($D197=入力項目!$N$23,1,IFERROR(J196+1,1))</f>
        <v>6</v>
      </c>
      <c r="K197" t="str">
        <f t="shared" ca="1" si="58"/>
        <v>2_6</v>
      </c>
      <c r="L197">
        <f ca="1">L196+IF(入力項目!$D$4=$D197,1,0)</f>
        <v>45</v>
      </c>
      <c r="M197" t="str">
        <f t="shared" ca="1" si="59"/>
        <v>45歳</v>
      </c>
      <c r="N197">
        <f t="shared" ref="N197:N260" ca="1" si="63">IF($D197=1,N196+1,N196)</f>
        <v>45</v>
      </c>
      <c r="O197" t="str">
        <f t="shared" ca="1" si="60"/>
        <v>45歳</v>
      </c>
      <c r="P197">
        <f t="shared" ref="P197:P260" ca="1" si="64">IF($D197=4,P196+1,P196)</f>
        <v>20</v>
      </c>
      <c r="Q197">
        <f t="shared" ref="Q197:Q260" ca="1" si="65">IF($D197=4,Q196+1,Q196)</f>
        <v>18</v>
      </c>
      <c r="R197">
        <f t="shared" ref="R197:R260" ca="1" si="66">IF($D197=4,R196+1,R196)</f>
        <v>2041</v>
      </c>
      <c r="S197">
        <f t="shared" ref="S197:S260" ca="1" si="67">IF($D197=4,S196+1,S196)</f>
        <v>2041</v>
      </c>
      <c r="T197">
        <f t="shared" ref="T197:T260" ca="1" si="68">IF($D197=4,T196+1,T196)</f>
        <v>2041</v>
      </c>
      <c r="U197">
        <f t="shared" ref="U197:U260" ca="1" si="69">IF($D197=4,U196+1,U196)</f>
        <v>2041</v>
      </c>
      <c r="V197" s="10">
        <f t="shared" ca="1" si="53"/>
        <v>19725235</v>
      </c>
      <c r="W197" s="10">
        <f ca="1">IF($L197&lt;その他マスタ!$B$1,VLOOKUP($D197,月別収支!$A$2:$H$13,2,FALSE),その他マスタ!$B$3)+IF(AND($L197=その他マスタ!$B$1,入力項目!$I$9="あり",$D197=入力項目!$D$4),その他マスタ!$B$2,0)</f>
        <v>300000</v>
      </c>
      <c r="X197" s="10">
        <f ca="1">-IF(入力項目!$K$5=TRUE,
IF($F197+$G197&lt;3,VLOOKUP($D197,月別収支!$A$2:$H$13,8,FALSE),0)+IFERROR(VLOOKUP($H197,住宅ローン計算!C:P,13,FALSE),0)+IF($F197&gt;1,IF(OR($G197=3,$G197=6,$G197=9,$G197=12),ROUNDUP(入力項目!$N$18/4,0),0),0),
VLOOKUP($D197,月別収支!$A$2:$H$13,8,FALSE))</f>
        <v>-53590</v>
      </c>
      <c r="Y197" s="10">
        <f ca="1">-VLOOKUP($D197,月別収支!$A$2:$H$13,3,FALSE)</f>
        <v>-75000</v>
      </c>
      <c r="Z197" s="10">
        <f ca="1">-VLOOKUP($D197,月別収支!$A$2:$H$13,4,FALSE)</f>
        <v>-27000</v>
      </c>
      <c r="AA197" s="10">
        <f ca="1">-VLOOKUP($D197,月別収支!$A$2:$H$13,6,FALSE)</f>
        <v>-10000</v>
      </c>
      <c r="AB197" s="10">
        <f ca="1">-(
VLOOKUP($D197,月別収支!$A$2:$H$13,5,FALSE)+IF(AND(入力項目!$I$27&lt;=$A197,ISEVEN($A197-入力項目!$I$27),入力項目!$I$28=$D197),入力項目!$I$26,0)
+IF(入力項目!$K$26=TRUE,
IFERROR(VLOOKUP($K197,マイカーローン計算!C:P,13,FALSE),0),
IFERROR(
  IF(AND($C197&gt;0,MOD($C197,入力項目!$N$22)=0,$D197=入力項目!$N$23),入力項目!$N$24,0),
 0
)
)
)</f>
        <v>-20000</v>
      </c>
      <c r="AC197" s="10">
        <f ca="1">-IF($A197&lt;入力項目!$N$33,入力項目!$N$35,IF(AND($A197=入力項目!$N$33,$D197&lt;=入力項目!$N$34),入力項目!$N$35,0))</f>
        <v>0</v>
      </c>
      <c r="AD197">
        <f ca="1">-(
_xlfn.IFS(
P197&lt;=入力項目!$S$11,0,
AND(P197&gt;=入力項目!$S$11+1,P197&lt;=3),IFERROR(VLOOKUP(入力項目!$S$12,子育て関連マスタ!$I$4:$M$5,4,FALSE),0),
AND(P197&gt;=4,P197&lt;=6),IFERROR(VLOOKUP(入力項目!$S$13,子育て関連マスタ!$I$9:$M$12,4,FALSE),0),
AND(P197&gt;=7,P197&lt;=12),IFERROR(VLOOKUP(入力項目!$S$14,子育て関連マスタ!$I$16:$M$17,4,FALSE),0),
AND(P197&gt;=13,P197&lt;=15),IFERROR(VLOOKUP(入力項目!$S$15,子育て関連マスタ!$I$21:$M$22,4,FALSE),0),
AND(P197&gt;=16,P197&lt;=18),IFERROR(VLOOKUP(入力項目!$S$16,子育て関連マスタ!$I$26:$M$28,4,FALSE),0),
AND(P197&gt;=19,P197&lt;=20,入力項目!$S$16="高専"),IFERROR(VLOOKUP(入力項目!$S$16,子育て関連マスタ!$I$26:$M$28,4,FALSE),0),
AND(P197&gt;=19,P197&lt;=20,入力項目!$S$16&lt;&gt;"高専"),IFERROR(VLOOKUP(入力項目!$S$17,子育て関連マスタ!$I$32:$M$37,4,FALSE),0),
AND(P197&gt;=21,P197&lt;=22,入力項目!$S$16="高専"),IFERROR(VLOOKUP(入力項目!$S$17,子育て関連マスタ!$I$32:$M$34,4,FALSE),0),
AND(P197&gt;=21,P197&lt;=22,入力項目!$S$16&lt;&gt;"高専"),IFERROR(VLOOKUP(入力項目!$S$17,子育て関連マスタ!$I$32:$M$34,4,FALSE),0),
P197&gt;=23,0
) +
IF($D197=4,
  IFERROR(_xlfn.IFS(
  P197&lt;=入力項目!$S$11,0,
  AND(P197=入力項目!$S$11),IFERROR(VLOOKUP(入力項目!$S$12,子育て関連マスタ!$I$4:$M$5,2,FALSE),0),
  AND(P197=4),IFERROR(VLOOKUP(入力項目!$S$13,子育て関連マスタ!$I$9:$M$12,2,FALSE),0),
  AND(P197=7),IFERROR(VLOOKUP(入力項目!$S$14,子育て関連マスタ!$I$16:$M$17,2,FALSE),0),
  AND(P197=13),IFERROR(VLOOKUP(入力項目!$S$15,子育て関連マスタ!$I$21:$M$22,2,FALSE),0),
  AND(P197=16),IFERROR(VLOOKUP(入力項目!$S$16,子育て関連マスタ!$I$26:$M$28,2,FALSE),0),
  AND(P197=19,入力項目!$S$16&lt;&gt;"高専"),IFERROR(VLOOKUP(入力項目!$S$17,子育て関連マスタ!$I$32:$M$37,2,FALSE),0),
  AND(P197=21,入力項目!$S$16="高専"),IFERROR(VLOOKUP(入力項目!$S$17,子育て関連マスタ!$I$32:$M$37,2,FALSE),0),
  P197&gt;=22,0
  ),0),0
) +
IF(AND(P197&gt;=1,P197&lt;=15),IF($D197=入力項目!$S$8,入力項目!$S$3,0),0) +
IF(AND(P197&gt;=1,P197&lt;=15),IF($D197=5,入力項目!$S$4,0),0) +
IF(AND(P197&gt;=1,P197&lt;=15),IF($D197=12,入力項目!$S$5,0),0) +
IF(AND(入力項目!$S$7=$A197,入力項目!$S$8=$D197),子育て関連マスタ!$C$14,0) +
IFERROR(IF(AND(YEAR(EDATE(DATE(入力項目!$S$7,入力項目!$S$8,1),1))=$A197,MONTH(EDATE(DATE(入力項目!$S$7,入力項目!$S$8,1),1))=$D197),子育て関連マスタ!$C$15,0),0) +
IF(AND(OR(P197=3,P197=5,P197=7),$D197=11),子育て関連マスタ!$C$17,0) +
IF(AND(P197=20,$D197=1),子育て関連マスタ!$C$18,0) +
IF(AND(P197=20,$D197=1),
IFERROR(_xlfn.IFS(
入力項目!$S$10="男",子育て関連マスタ!$C$18,
入力項目!$S$10="女",子育て関連マスタ!$C$19
),0),0
) +
IF(AND(P197&gt;=入力項目!$S$18,P197&lt;=入力項目!$S$19),入力項目!$S$20,0) +
IF(AND(P197&gt;=入力項目!$S$21,P197&lt;=入力項目!$S$22),入力項目!$S$23,0) +
IF(AND(P197&gt;=入力項目!$S$24,P197&lt;=入力項目!$S$25),入力項目!$S$26,0)
)</f>
        <v>0</v>
      </c>
      <c r="AE197">
        <f ca="1">-(
_xlfn.IFS(
Q197&lt;=入力項目!$S$11,0,
AND(Q197&gt;=入力項目!$S$11+1,Q197&lt;=3),IFERROR(VLOOKUP(入力項目!$S$12,子育て関連マスタ!$I$4:$M$5,4,FALSE),0),
AND(Q197&gt;=4,Q197&lt;=6),IFERROR(VLOOKUP(入力項目!$S$13,子育て関連マスタ!$I$9:$M$12,4,FALSE),0),
AND(Q197&gt;=7,Q197&lt;=12),IFERROR(VLOOKUP(入力項目!$S$14,子育て関連マスタ!$I$16:$M$17,4,FALSE),0),
AND(Q197&gt;=13,Q197&lt;=15),IFERROR(VLOOKUP(入力項目!$S$15,子育て関連マスタ!$I$21:$M$22,4,FALSE),0),
AND(Q197&gt;=16,Q197&lt;=18),IFERROR(VLOOKUP(入力項目!$S$16,子育て関連マスタ!$I$26:$M$28,4,FALSE),0),
AND(Q197&gt;=19,Q197&lt;=20,入力項目!$S$16="高専"),IFERROR(VLOOKUP(入力項目!$S$16,子育て関連マスタ!$I$26:$M$28,4,FALSE),0),
AND(Q197&gt;=19,Q197&lt;=20,入力項目!$S$16&lt;&gt;"高専"),IFERROR(VLOOKUP(入力項目!$S$17,子育て関連マスタ!$I$32:$M$37,4,FALSE),0),
AND(Q197&gt;=21,Q197&lt;=22,入力項目!$S$16="高専"),IFERROR(VLOOKUP(入力項目!$S$17,子育て関連マスタ!$I$32:$M$34,4,FALSE),0),
AND(Q197&gt;=21,Q197&lt;=22,入力項目!$S$16&lt;&gt;"高専"),IFERROR(VLOOKUP(入力項目!$S$17,子育て関連マスタ!$I$32:$M$34,4,FALSE),0),
Q197&gt;=23,0
) +
IF($D197=4,
  IFERROR(_xlfn.IFS(
  Q197&lt;=入力項目!$S$11,0,
  AND(Q197=入力項目!$S$11),IFERROR(VLOOKUP(入力項目!$S$12,子育て関連マスタ!$I$4:$M$5,2,FALSE),0),
  AND(Q197=4),IFERROR(VLOOKUP(入力項目!$S$13,子育て関連マスタ!$I$9:$M$12,2,FALSE),0),
  AND(Q197=7),IFERROR(VLOOKUP(入力項目!$S$14,子育て関連マスタ!$I$16:$M$17,2,FALSE),0),
  AND(Q197=13),IFERROR(VLOOKUP(入力項目!$S$15,子育て関連マスタ!$I$21:$M$22,2,FALSE),0),
  AND(Q197=16),IFERROR(VLOOKUP(入力項目!$S$16,子育て関連マスタ!$I$26:$M$28,2,FALSE),0),
  AND(Q197=19,入力項目!$S$16&lt;&gt;"高専"),IFERROR(VLOOKUP(入力項目!$S$17,子育て関連マスタ!$I$32:$M$37,2,FALSE),0),
  AND(Q197=21,入力項目!$S$16="高専"),IFERROR(VLOOKUP(入力項目!$S$17,子育て関連マスタ!$I$32:$M$37,2,FALSE),0),
  Q197&gt;=22,0
  ),0),0
) +
IF(AND(Q197&gt;=1,Q197&lt;=15),IF($D197=入力項目!$S$8,入力項目!$S$3,0),0) +
IF(AND(Q197&gt;=1,Q197&lt;=15),IF($D197=5,入力項目!$S$4,0),0) +
IF(AND(Q197&gt;=1,Q197&lt;=15),IF($D197=12,入力項目!$S$5,0),0) +
IF(AND(入力項目!$S$7=$A197,入力項目!$S$8=$D197),子育て関連マスタ!$C$14,0) +
IFERROR(IF(AND(YEAR(EDATE(DATE(入力項目!$S$7,入力項目!$S$8,1),1))=$A197,MONTH(EDATE(DATE(入力項目!$S$7,入力項目!$S$8,1),1))=$D197),子育て関連マスタ!$C$15,0),0) +
IF(AND(OR(Q197=3,Q197=5,Q197=7),$D197=11),子育て関連マスタ!$C$17,0) +
IF(AND(Q197=20,$D197=1),子育て関連マスタ!$C$18,0) +
IF(AND(Q197=20,$D197=1),
IFERROR(_xlfn.IFS(
入力項目!$S$10="男",子育て関連マスタ!$C$18,
入力項目!$S$10="女",子育て関連マスタ!$C$19
),0),0
) +
IF(AND(Q197&gt;=入力項目!$S$18,Q197&lt;=入力項目!$S$19),入力項目!$S$20,0) +
IF(AND(Q197&gt;=入力項目!$S$21,Q197&lt;=入力項目!$S$22),入力項目!$S$23,0) +
IF(AND(Q197&gt;=入力項目!$S$24,Q197&lt;=入力項目!$S$25),入力項目!$S$26,0)
)</f>
        <v>-45000</v>
      </c>
      <c r="AF197">
        <f ca="1">-(
_xlfn.IFS(
R197&lt;=入力項目!$S$11,0,
AND(R197&gt;=入力項目!$S$11+1,R197&lt;=3),IFERROR(VLOOKUP(入力項目!$S$12,子育て関連マスタ!$I$4:$M$5,4,FALSE),0),
AND(R197&gt;=4,R197&lt;=6),IFERROR(VLOOKUP(入力項目!$S$13,子育て関連マスタ!$I$9:$M$12,4,FALSE),0),
AND(R197&gt;=7,R197&lt;=12),IFERROR(VLOOKUP(入力項目!$S$14,子育て関連マスタ!$I$16:$M$17,4,FALSE),0),
AND(R197&gt;=13,R197&lt;=15),IFERROR(VLOOKUP(入力項目!$S$15,子育て関連マスタ!$I$21:$M$22,4,FALSE),0),
AND(R197&gt;=16,R197&lt;=18),IFERROR(VLOOKUP(入力項目!$S$16,子育て関連マスタ!$I$26:$M$28,4,FALSE),0),
AND(R197&gt;=19,R197&lt;=20,入力項目!$S$16="高専"),IFERROR(VLOOKUP(入力項目!$S$16,子育て関連マスタ!$I$26:$M$28,4,FALSE),0),
AND(R197&gt;=19,R197&lt;=20,入力項目!$S$16&lt;&gt;"高専"),IFERROR(VLOOKUP(入力項目!$S$17,子育て関連マスタ!$I$32:$M$37,4,FALSE),0),
AND(R197&gt;=21,R197&lt;=22,入力項目!$S$16="高専"),IFERROR(VLOOKUP(入力項目!$S$17,子育て関連マスタ!$I$32:$M$34,4,FALSE),0),
AND(R197&gt;=21,R197&lt;=22,入力項目!$S$16&lt;&gt;"高専"),IFERROR(VLOOKUP(入力項目!$S$17,子育て関連マスタ!$I$32:$M$34,4,FALSE),0),
R197&gt;=23,0
) +
IF($D197=4,
  IFERROR(_xlfn.IFS(
  R197&lt;=入力項目!$S$11,0,
  AND(R197=入力項目!$S$11),IFERROR(VLOOKUP(入力項目!$S$12,子育て関連マスタ!$I$4:$M$5,2,FALSE),0),
  AND(R197=4),IFERROR(VLOOKUP(入力項目!$S$13,子育て関連マスタ!$I$9:$M$12,2,FALSE),0),
  AND(R197=7),IFERROR(VLOOKUP(入力項目!$S$14,子育て関連マスタ!$I$16:$M$17,2,FALSE),0),
  AND(R197=13),IFERROR(VLOOKUP(入力項目!$S$15,子育て関連マスタ!$I$21:$M$22,2,FALSE),0),
  AND(R197=16),IFERROR(VLOOKUP(入力項目!$S$16,子育て関連マスタ!$I$26:$M$28,2,FALSE),0),
  AND(R197=19,入力項目!$S$16&lt;&gt;"高専"),IFERROR(VLOOKUP(入力項目!$S$17,子育て関連マスタ!$I$32:$M$37,2,FALSE),0),
  AND(R197=21,入力項目!$S$16="高専"),IFERROR(VLOOKUP(入力項目!$S$17,子育て関連マスタ!$I$32:$M$37,2,FALSE),0),
  R197&gt;=22,0
  ),0),0
) +
IF(AND(R197&gt;=1,R197&lt;=15),IF($D197=入力項目!$S$8,入力項目!$S$3,0),0) +
IF(AND(R197&gt;=1,R197&lt;=15),IF($D197=5,入力項目!$S$4,0),0) +
IF(AND(R197&gt;=1,R197&lt;=15),IF($D197=12,入力項目!$S$5,0),0) +
IF(AND(入力項目!$S$7=$A197,入力項目!$S$8=$D197),子育て関連マスタ!$C$14,0) +
IFERROR(IF(AND(YEAR(EDATE(DATE(入力項目!$S$7,入力項目!$S$8,1),1))=$A197,MONTH(EDATE(DATE(入力項目!$S$7,入力項目!$S$8,1),1))=$D197),子育て関連マスタ!$C$15,0),0) +
IF(AND(OR(R197=3,R197=5,R197=7),$D197=11),子育て関連マスタ!$C$17,0) +
IF(AND(R197=20,$D197=1),子育て関連マスタ!$C$18,0) +
IF(AND(R197=20,$D197=1),
IFERROR(_xlfn.IFS(
入力項目!$S$10="男",子育て関連マスタ!$C$18,
入力項目!$S$10="女",子育て関連マスタ!$C$19
),0),0
) +
IF(AND(R197&gt;=入力項目!$S$18,R197&lt;=入力項目!$S$19),入力項目!$S$20,0) +
IF(AND(R197&gt;=入力項目!$S$21,R197&lt;=入力項目!$S$22),入力項目!$S$23,0) +
IF(AND(R197&gt;=入力項目!$S$24,R197&lt;=入力項目!$S$25),入力項目!$S$26,0)
)</f>
        <v>0</v>
      </c>
      <c r="AG197">
        <f ca="1">-(
_xlfn.IFS(
S197&lt;=入力項目!$S$11,0,
AND(S197&gt;=入力項目!$S$11+1,S197&lt;=3),IFERROR(VLOOKUP(入力項目!$S$12,子育て関連マスタ!$I$4:$M$5,4,FALSE),0),
AND(S197&gt;=4,S197&lt;=6),IFERROR(VLOOKUP(入力項目!$S$13,子育て関連マスタ!$I$9:$M$12,4,FALSE),0),
AND(S197&gt;=7,S197&lt;=12),IFERROR(VLOOKUP(入力項目!$S$14,子育て関連マスタ!$I$16:$M$17,4,FALSE),0),
AND(S197&gt;=13,S197&lt;=15),IFERROR(VLOOKUP(入力項目!$S$15,子育て関連マスタ!$I$21:$M$22,4,FALSE),0),
AND(S197&gt;=16,S197&lt;=18),IFERROR(VLOOKUP(入力項目!$S$16,子育て関連マスタ!$I$26:$M$28,4,FALSE),0),
AND(S197&gt;=19,S197&lt;=20,入力項目!$S$16="高専"),IFERROR(VLOOKUP(入力項目!$S$16,子育て関連マスタ!$I$26:$M$28,4,FALSE),0),
AND(S197&gt;=19,S197&lt;=20,入力項目!$S$16&lt;&gt;"高専"),IFERROR(VLOOKUP(入力項目!$S$17,子育て関連マスタ!$I$32:$M$37,4,FALSE),0),
AND(S197&gt;=21,S197&lt;=22,入力項目!$S$16="高専"),IFERROR(VLOOKUP(入力項目!$S$17,子育て関連マスタ!$I$32:$M$34,4,FALSE),0),
AND(S197&gt;=21,S197&lt;=22,入力項目!$S$16&lt;&gt;"高専"),IFERROR(VLOOKUP(入力項目!$S$17,子育て関連マスタ!$I$32:$M$34,4,FALSE),0),
S197&gt;=23,0
) +
IF($D197=4,
  IFERROR(_xlfn.IFS(
  S197&lt;=入力項目!$S$11,0,
  AND(S197=入力項目!$S$11),IFERROR(VLOOKUP(入力項目!$S$12,子育て関連マスタ!$I$4:$M$5,2,FALSE),0),
  AND(S197=4),IFERROR(VLOOKUP(入力項目!$S$13,子育て関連マスタ!$I$9:$M$12,2,FALSE),0),
  AND(S197=7),IFERROR(VLOOKUP(入力項目!$S$14,子育て関連マスタ!$I$16:$M$17,2,FALSE),0),
  AND(S197=13),IFERROR(VLOOKUP(入力項目!$S$15,子育て関連マスタ!$I$21:$M$22,2,FALSE),0),
  AND(S197=16),IFERROR(VLOOKUP(入力項目!$S$16,子育て関連マスタ!$I$26:$M$28,2,FALSE),0),
  AND(S197=19,入力項目!$S$16&lt;&gt;"高専"),IFERROR(VLOOKUP(入力項目!$S$17,子育て関連マスタ!$I$32:$M$37,2,FALSE),0),
  AND(S197=21,入力項目!$S$16="高専"),IFERROR(VLOOKUP(入力項目!$S$17,子育て関連マスタ!$I$32:$M$37,2,FALSE),0),
  S197&gt;=22,0
  ),0),0
) +
IF(AND(S197&gt;=1,S197&lt;=15),IF($D197=入力項目!$S$8,入力項目!$S$3,0),0) +
IF(AND(S197&gt;=1,S197&lt;=15),IF($D197=5,入力項目!$S$4,0),0) +
IF(AND(S197&gt;=1,S197&lt;=15),IF($D197=12,入力項目!$S$5,0),0) +
IF(AND(入力項目!$S$7=$A197,入力項目!$S$8=$D197),子育て関連マスタ!$C$14,0) +
IFERROR(IF(AND(YEAR(EDATE(DATE(入力項目!$S$7,入力項目!$S$8,1),1))=$A197,MONTH(EDATE(DATE(入力項目!$S$7,入力項目!$S$8,1),1))=$D197),子育て関連マスタ!$C$15,0),0) +
IF(AND(OR(S197=3,S197=5,S197=7),$D197=11),子育て関連マスタ!$C$17,0) +
IF(AND(S197=20,$D197=1),子育て関連マスタ!$C$18,0) +
IF(AND(S197=20,$D197=1),
IFERROR(_xlfn.IFS(
入力項目!$S$10="男",子育て関連マスタ!$C$18,
入力項目!$S$10="女",子育て関連マスタ!$C$19
),0),0
) +
IF(AND(S197&gt;=入力項目!$S$18,S197&lt;=入力項目!$S$19),入力項目!$S$20,0) +
IF(AND(S197&gt;=入力項目!$S$21,S197&lt;=入力項目!$S$22),入力項目!$S$23,0) +
IF(AND(S197&gt;=入力項目!$S$24,S197&lt;=入力項目!$S$25),入力項目!$S$26,0)
)</f>
        <v>0</v>
      </c>
      <c r="AH197">
        <f ca="1">-(
_xlfn.IFS(
T197&lt;=入力項目!$S$11,0,
AND(T197&gt;=入力項目!$S$11+1,T197&lt;=3),IFERROR(VLOOKUP(入力項目!$S$12,子育て関連マスタ!$I$4:$M$5,4,FALSE),0),
AND(T197&gt;=4,T197&lt;=6),IFERROR(VLOOKUP(入力項目!$S$13,子育て関連マスタ!$I$9:$M$12,4,FALSE),0),
AND(T197&gt;=7,T197&lt;=12),IFERROR(VLOOKUP(入力項目!$S$14,子育て関連マスタ!$I$16:$M$17,4,FALSE),0),
AND(T197&gt;=13,T197&lt;=15),IFERROR(VLOOKUP(入力項目!$S$15,子育て関連マスタ!$I$21:$M$22,4,FALSE),0),
AND(T197&gt;=16,T197&lt;=18),IFERROR(VLOOKUP(入力項目!$S$16,子育て関連マスタ!$I$26:$M$28,4,FALSE),0),
AND(T197&gt;=19,T197&lt;=20,入力項目!$S$16="高専"),IFERROR(VLOOKUP(入力項目!$S$16,子育て関連マスタ!$I$26:$M$28,4,FALSE),0),
AND(T197&gt;=19,T197&lt;=20,入力項目!$S$16&lt;&gt;"高専"),IFERROR(VLOOKUP(入力項目!$S$17,子育て関連マスタ!$I$32:$M$37,4,FALSE),0),
AND(T197&gt;=21,T197&lt;=22,入力項目!$S$16="高専"),IFERROR(VLOOKUP(入力項目!$S$17,子育て関連マスタ!$I$32:$M$34,4,FALSE),0),
AND(T197&gt;=21,T197&lt;=22,入力項目!$S$16&lt;&gt;"高専"),IFERROR(VLOOKUP(入力項目!$S$17,子育て関連マスタ!$I$32:$M$34,4,FALSE),0),
T197&gt;=23,0
) +
IF($D197=4,
  IFERROR(_xlfn.IFS(
  T197&lt;=入力項目!$S$11,0,
  AND(T197=入力項目!$S$11),IFERROR(VLOOKUP(入力項目!$S$12,子育て関連マスタ!$I$4:$M$5,2,FALSE),0),
  AND(T197=4),IFERROR(VLOOKUP(入力項目!$S$13,子育て関連マスタ!$I$9:$M$12,2,FALSE),0),
  AND(T197=7),IFERROR(VLOOKUP(入力項目!$S$14,子育て関連マスタ!$I$16:$M$17,2,FALSE),0),
  AND(T197=13),IFERROR(VLOOKUP(入力項目!$S$15,子育て関連マスタ!$I$21:$M$22,2,FALSE),0),
  AND(T197=16),IFERROR(VLOOKUP(入力項目!$S$16,子育て関連マスタ!$I$26:$M$28,2,FALSE),0),
  AND(T197=19,入力項目!$S$16&lt;&gt;"高専"),IFERROR(VLOOKUP(入力項目!$S$17,子育て関連マスタ!$I$32:$M$37,2,FALSE),0),
  AND(T197=21,入力項目!$S$16="高専"),IFERROR(VLOOKUP(入力項目!$S$17,子育て関連マスタ!$I$32:$M$37,2,FALSE),0),
  T197&gt;=22,0
  ),0),0
) +
IF(AND(T197&gt;=1,T197&lt;=15),IF($D197=入力項目!$S$8,入力項目!$S$3,0),0) +
IF(AND(T197&gt;=1,T197&lt;=15),IF($D197=5,入力項目!$S$4,0),0) +
IF(AND(T197&gt;=1,T197&lt;=15),IF($D197=12,入力項目!$S$5,0),0) +
IF(AND(入力項目!$S$7=$A197,入力項目!$S$8=$D197),子育て関連マスタ!$C$14,0) +
IFERROR(IF(AND(YEAR(EDATE(DATE(入力項目!$S$7,入力項目!$S$8,1),1))=$A197,MONTH(EDATE(DATE(入力項目!$S$7,入力項目!$S$8,1),1))=$D197),子育て関連マスタ!$C$15,0),0) +
IF(AND(OR(T197=3,T197=5,T197=7),$D197=11),子育て関連マスタ!$C$17,0) +
IF(AND(T197=20,$D197=1),子育て関連マスタ!$C$18,0) +
IF(AND(T197=20,$D197=1),
IFERROR(_xlfn.IFS(
入力項目!$S$10="男",子育て関連マスタ!$C$18,
入力項目!$S$10="女",子育て関連マスタ!$C$19
),0),0
) +
IF(AND(T197&gt;=入力項目!$S$18,T197&lt;=入力項目!$S$19),入力項目!$S$20,0) +
IF(AND(T197&gt;=入力項目!$S$21,T197&lt;=入力項目!$S$22),入力項目!$S$23,0) +
IF(AND(T197&gt;=入力項目!$S$24,T197&lt;=入力項目!$S$25),入力項目!$S$26,0)
)</f>
        <v>0</v>
      </c>
      <c r="AI197">
        <f ca="1">-(
_xlfn.IFS(
U197&lt;=入力項目!$S$11,0,
AND(U197&gt;=入力項目!$S$11+1,U197&lt;=3),IFERROR(VLOOKUP(入力項目!$S$12,子育て関連マスタ!$I$4:$M$5,4,FALSE),0),
AND(U197&gt;=4,U197&lt;=6),IFERROR(VLOOKUP(入力項目!$S$13,子育て関連マスタ!$I$9:$M$12,4,FALSE),0),
AND(U197&gt;=7,U197&lt;=12),IFERROR(VLOOKUP(入力項目!$S$14,子育て関連マスタ!$I$16:$M$17,4,FALSE),0),
AND(U197&gt;=13,U197&lt;=15),IFERROR(VLOOKUP(入力項目!$S$15,子育て関連マスタ!$I$21:$M$22,4,FALSE),0),
AND(U197&gt;=16,U197&lt;=18),IFERROR(VLOOKUP(入力項目!$S$16,子育て関連マスタ!$I$26:$M$28,4,FALSE),0),
AND(U197&gt;=19,U197&lt;=20,入力項目!$S$16="高専"),IFERROR(VLOOKUP(入力項目!$S$16,子育て関連マスタ!$I$26:$M$28,4,FALSE),0),
AND(U197&gt;=19,U197&lt;=20,入力項目!$S$16&lt;&gt;"高専"),IFERROR(VLOOKUP(入力項目!$S$17,子育て関連マスタ!$I$32:$M$37,4,FALSE),0),
AND(U197&gt;=21,U197&lt;=22,入力項目!$S$16="高専"),IFERROR(VLOOKUP(入力項目!$S$17,子育て関連マスタ!$I$32:$M$34,4,FALSE),0),
AND(U197&gt;=21,U197&lt;=22,入力項目!$S$16&lt;&gt;"高専"),IFERROR(VLOOKUP(入力項目!$S$17,子育て関連マスタ!$I$32:$M$34,4,FALSE),0),
U197&gt;=23,0
) +
IF($D197=4,
  IFERROR(_xlfn.IFS(
  U197&lt;=入力項目!$S$11,0,
  AND(U197=入力項目!$S$11),IFERROR(VLOOKUP(入力項目!$S$12,子育て関連マスタ!$I$4:$M$5,2,FALSE),0),
  AND(U197=4),IFERROR(VLOOKUP(入力項目!$S$13,子育て関連マスタ!$I$9:$M$12,2,FALSE),0),
  AND(U197=7),IFERROR(VLOOKUP(入力項目!$S$14,子育て関連マスタ!$I$16:$M$17,2,FALSE),0),
  AND(U197=13),IFERROR(VLOOKUP(入力項目!$S$15,子育て関連マスタ!$I$21:$M$22,2,FALSE),0),
  AND(U197=16),IFERROR(VLOOKUP(入力項目!$S$16,子育て関連マスタ!$I$26:$M$28,2,FALSE),0),
  AND(U197=19,入力項目!$S$16&lt;&gt;"高専"),IFERROR(VLOOKUP(入力項目!$S$17,子育て関連マスタ!$I$32:$M$37,2,FALSE),0),
  AND(U197=21,入力項目!$S$16="高専"),IFERROR(VLOOKUP(入力項目!$S$17,子育て関連マスタ!$I$32:$M$37,2,FALSE),0),
  U197&gt;=22,0
  ),0),0
) +
IF(AND(U197&gt;=1,U197&lt;=15),IF($D197=入力項目!$S$8,入力項目!$S$3,0),0) +
IF(AND(U197&gt;=1,U197&lt;=15),IF($D197=5,入力項目!$S$4,0),0) +
IF(AND(U197&gt;=1,U197&lt;=15),IF($D197=12,入力項目!$S$5,0),0) +
IF(AND(入力項目!$S$7=$A197,入力項目!$S$8=$D197),子育て関連マスタ!$C$14,0) +
IFERROR(IF(AND(YEAR(EDATE(DATE(入力項目!$S$7,入力項目!$S$8,1),1))=$A197,MONTH(EDATE(DATE(入力項目!$S$7,入力項目!$S$8,1),1))=$D197),子育て関連マスタ!$C$15,0),0) +
IF(AND(OR(U197=3,U197=5,U197=7),$D197=11),子育て関連マスタ!$C$17,0) +
IF(AND(U197=20,$D197=1),子育て関連マスタ!$C$18,0) +
IF(AND(U197=20,$D197=1),
IFERROR(_xlfn.IFS(
入力項目!$S$10="男",子育て関連マスタ!$C$18,
入力項目!$S$10="女",子育て関連マスタ!$C$19
),0),0
) +
IF(AND(U197&gt;=入力項目!$S$18,U197&lt;=入力項目!$S$19),入力項目!$S$20,0) +
IF(AND(U197&gt;=入力項目!$S$21,U197&lt;=入力項目!$S$22),入力項目!$S$23,0) +
IF(AND(U197&gt;=入力項目!$S$24,U197&lt;=入力項目!$S$25),入力項目!$S$26,0)
)</f>
        <v>0</v>
      </c>
      <c r="AJ197" s="10">
        <f ca="1">-VLOOKUP($D197,月別収支!$A$2:$H$13,7,FALSE)</f>
        <v>-20000</v>
      </c>
    </row>
    <row r="198" spans="1:36" x14ac:dyDescent="0.4">
      <c r="A198">
        <f t="shared" ca="1" si="54"/>
        <v>2040</v>
      </c>
      <c r="B198">
        <f t="shared" ca="1" si="61"/>
        <v>2040</v>
      </c>
      <c r="C198">
        <f t="shared" ca="1" si="62"/>
        <v>16</v>
      </c>
      <c r="D198">
        <f t="shared" ca="1" si="55"/>
        <v>12</v>
      </c>
      <c r="E198" t="str">
        <f t="shared" ca="1" si="56"/>
        <v>2040年12月</v>
      </c>
      <c r="F198">
        <f ca="1">IF(OR(入力項目!$N$5&lt;$A198,AND(入力項目!$N$5=$A198,入力項目!$N$6&lt;$D198)),IF(F197=0,1,IF(G198=12,F197+1,F197)),0)</f>
        <v>16</v>
      </c>
      <c r="G198">
        <f ca="1">IF(OR(入力項目!$N$5&lt;$A198,AND(入力項目!$N$5=$A198,入力項目!$N$6&lt;$D198)),IF(G197=12,1,G197+1),0)</f>
        <v>2</v>
      </c>
      <c r="H198" t="str">
        <f t="shared" ca="1" si="57"/>
        <v>16_2</v>
      </c>
      <c r="I198">
        <f ca="1">IF(
  IFERROR(AND($C198&gt;0,MOD($C198,入力項目!$N$22)=0,$D198=入力項目!$N$23), FALSE),
  1,
  IF(
    AND(I197&gt;0,J197=12),
    IF(I197=入力項目!$N$28, 0, I197+1),
    I197
  )
)</f>
        <v>2</v>
      </c>
      <c r="J198">
        <f ca="1">IF($D198=入力項目!$N$23,1,IFERROR(J197+1,1))</f>
        <v>7</v>
      </c>
      <c r="K198" t="str">
        <f t="shared" ca="1" si="58"/>
        <v>2_7</v>
      </c>
      <c r="L198">
        <f ca="1">L197+IF(入力項目!$D$4=$D198,1,0)</f>
        <v>45</v>
      </c>
      <c r="M198" t="str">
        <f t="shared" ca="1" si="59"/>
        <v>45歳</v>
      </c>
      <c r="N198">
        <f t="shared" ca="1" si="63"/>
        <v>45</v>
      </c>
      <c r="O198" t="str">
        <f t="shared" ca="1" si="60"/>
        <v>45歳</v>
      </c>
      <c r="P198">
        <f t="shared" ca="1" si="64"/>
        <v>20</v>
      </c>
      <c r="Q198">
        <f t="shared" ca="1" si="65"/>
        <v>18</v>
      </c>
      <c r="R198">
        <f t="shared" ca="1" si="66"/>
        <v>2041</v>
      </c>
      <c r="S198">
        <f t="shared" ca="1" si="67"/>
        <v>2041</v>
      </c>
      <c r="T198">
        <f t="shared" ca="1" si="68"/>
        <v>2041</v>
      </c>
      <c r="U198">
        <f t="shared" ca="1" si="69"/>
        <v>2041</v>
      </c>
      <c r="V198" s="10">
        <f t="shared" ref="V198:V261" ca="1" si="70">V197+W198+SUM(X198:AJ198)</f>
        <v>20436735</v>
      </c>
      <c r="W198" s="10">
        <f ca="1">IF($L198&lt;その他マスタ!$B$1,VLOOKUP($D198,月別収支!$A$2:$H$13,2,FALSE),その他マスタ!$B$3)+IF(AND($L198=その他マスタ!$B$1,入力項目!$I$9="あり",$D198=入力項目!$D$4),その他マスタ!$B$2,0)</f>
        <v>1100000</v>
      </c>
      <c r="X198" s="10">
        <f ca="1">-IF(入力項目!$K$5=TRUE,
IF($F198+$G198&lt;3,VLOOKUP($D198,月別収支!$A$2:$H$13,8,FALSE),0)+IFERROR(VLOOKUP($H198,住宅ローン計算!C:P,13,FALSE),0)+IF($F198&gt;1,IF(OR($G198=3,$G198=6,$G198=9,$G198=12),ROUNDUP(入力項目!$N$18/4,0),0),0),
VLOOKUP($D198,月別収支!$A$2:$H$13,8,FALSE))</f>
        <v>-191500</v>
      </c>
      <c r="Y198" s="10">
        <f ca="1">-VLOOKUP($D198,月別収支!$A$2:$H$13,3,FALSE)</f>
        <v>-75000</v>
      </c>
      <c r="Z198" s="10">
        <f ca="1">-VLOOKUP($D198,月別収支!$A$2:$H$13,4,FALSE)</f>
        <v>-27000</v>
      </c>
      <c r="AA198" s="10">
        <f ca="1">-VLOOKUP($D198,月別収支!$A$2:$H$13,6,FALSE)</f>
        <v>-10000</v>
      </c>
      <c r="AB198" s="10">
        <f ca="1">-(
VLOOKUP($D198,月別収支!$A$2:$H$13,5,FALSE)+IF(AND(入力項目!$I$27&lt;=$A198,ISEVEN($A198-入力項目!$I$27),入力項目!$I$28=$D198),入力項目!$I$26,0)
+IF(入力項目!$K$26=TRUE,
IFERROR(VLOOKUP($K198,マイカーローン計算!C:P,13,FALSE),0),
IFERROR(
  IF(AND($C198&gt;0,MOD($C198,入力項目!$N$22)=0,$D198=入力項目!$N$23),入力項目!$N$24,0),
 0
)
)
)</f>
        <v>-20000</v>
      </c>
      <c r="AC198" s="10">
        <f ca="1">-IF($A198&lt;入力項目!$N$33,入力項目!$N$35,IF(AND($A198=入力項目!$N$33,$D198&lt;=入力項目!$N$34),入力項目!$N$35,0))</f>
        <v>0</v>
      </c>
      <c r="AD198">
        <f ca="1">-(
_xlfn.IFS(
P198&lt;=入力項目!$S$11,0,
AND(P198&gt;=入力項目!$S$11+1,P198&lt;=3),IFERROR(VLOOKUP(入力項目!$S$12,子育て関連マスタ!$I$4:$M$5,4,FALSE),0),
AND(P198&gt;=4,P198&lt;=6),IFERROR(VLOOKUP(入力項目!$S$13,子育て関連マスタ!$I$9:$M$12,4,FALSE),0),
AND(P198&gt;=7,P198&lt;=12),IFERROR(VLOOKUP(入力項目!$S$14,子育て関連マスタ!$I$16:$M$17,4,FALSE),0),
AND(P198&gt;=13,P198&lt;=15),IFERROR(VLOOKUP(入力項目!$S$15,子育て関連マスタ!$I$21:$M$22,4,FALSE),0),
AND(P198&gt;=16,P198&lt;=18),IFERROR(VLOOKUP(入力項目!$S$16,子育て関連マスタ!$I$26:$M$28,4,FALSE),0),
AND(P198&gt;=19,P198&lt;=20,入力項目!$S$16="高専"),IFERROR(VLOOKUP(入力項目!$S$16,子育て関連マスタ!$I$26:$M$28,4,FALSE),0),
AND(P198&gt;=19,P198&lt;=20,入力項目!$S$16&lt;&gt;"高専"),IFERROR(VLOOKUP(入力項目!$S$17,子育て関連マスタ!$I$32:$M$37,4,FALSE),0),
AND(P198&gt;=21,P198&lt;=22,入力項目!$S$16="高専"),IFERROR(VLOOKUP(入力項目!$S$17,子育て関連マスタ!$I$32:$M$34,4,FALSE),0),
AND(P198&gt;=21,P198&lt;=22,入力項目!$S$16&lt;&gt;"高専"),IFERROR(VLOOKUP(入力項目!$S$17,子育て関連マスタ!$I$32:$M$34,4,FALSE),0),
P198&gt;=23,0
) +
IF($D198=4,
  IFERROR(_xlfn.IFS(
  P198&lt;=入力項目!$S$11,0,
  AND(P198=入力項目!$S$11),IFERROR(VLOOKUP(入力項目!$S$12,子育て関連マスタ!$I$4:$M$5,2,FALSE),0),
  AND(P198=4),IFERROR(VLOOKUP(入力項目!$S$13,子育て関連マスタ!$I$9:$M$12,2,FALSE),0),
  AND(P198=7),IFERROR(VLOOKUP(入力項目!$S$14,子育て関連マスタ!$I$16:$M$17,2,FALSE),0),
  AND(P198=13),IFERROR(VLOOKUP(入力項目!$S$15,子育て関連マスタ!$I$21:$M$22,2,FALSE),0),
  AND(P198=16),IFERROR(VLOOKUP(入力項目!$S$16,子育て関連マスタ!$I$26:$M$28,2,FALSE),0),
  AND(P198=19,入力項目!$S$16&lt;&gt;"高専"),IFERROR(VLOOKUP(入力項目!$S$17,子育て関連マスタ!$I$32:$M$37,2,FALSE),0),
  AND(P198=21,入力項目!$S$16="高専"),IFERROR(VLOOKUP(入力項目!$S$17,子育て関連マスタ!$I$32:$M$37,2,FALSE),0),
  P198&gt;=22,0
  ),0),0
) +
IF(AND(P198&gt;=1,P198&lt;=15),IF($D198=入力項目!$S$8,入力項目!$S$3,0),0) +
IF(AND(P198&gt;=1,P198&lt;=15),IF($D198=5,入力項目!$S$4,0),0) +
IF(AND(P198&gt;=1,P198&lt;=15),IF($D198=12,入力項目!$S$5,0),0) +
IF(AND(入力項目!$S$7=$A198,入力項目!$S$8=$D198),子育て関連マスタ!$C$14,0) +
IFERROR(IF(AND(YEAR(EDATE(DATE(入力項目!$S$7,入力項目!$S$8,1),1))=$A198,MONTH(EDATE(DATE(入力項目!$S$7,入力項目!$S$8,1),1))=$D198),子育て関連マスタ!$C$15,0),0) +
IF(AND(OR(P198=3,P198=5,P198=7),$D198=11),子育て関連マスタ!$C$17,0) +
IF(AND(P198=20,$D198=1),子育て関連マスタ!$C$18,0) +
IF(AND(P198=20,$D198=1),
IFERROR(_xlfn.IFS(
入力項目!$S$10="男",子育て関連マスタ!$C$18,
入力項目!$S$10="女",子育て関連マスタ!$C$19
),0),0
) +
IF(AND(P198&gt;=入力項目!$S$18,P198&lt;=入力項目!$S$19),入力項目!$S$20,0) +
IF(AND(P198&gt;=入力項目!$S$21,P198&lt;=入力項目!$S$22),入力項目!$S$23,0) +
IF(AND(P198&gt;=入力項目!$S$24,P198&lt;=入力項目!$S$25),入力項目!$S$26,0)
)</f>
        <v>0</v>
      </c>
      <c r="AE198">
        <f ca="1">-(
_xlfn.IFS(
Q198&lt;=入力項目!$S$11,0,
AND(Q198&gt;=入力項目!$S$11+1,Q198&lt;=3),IFERROR(VLOOKUP(入力項目!$S$12,子育て関連マスタ!$I$4:$M$5,4,FALSE),0),
AND(Q198&gt;=4,Q198&lt;=6),IFERROR(VLOOKUP(入力項目!$S$13,子育て関連マスタ!$I$9:$M$12,4,FALSE),0),
AND(Q198&gt;=7,Q198&lt;=12),IFERROR(VLOOKUP(入力項目!$S$14,子育て関連マスタ!$I$16:$M$17,4,FALSE),0),
AND(Q198&gt;=13,Q198&lt;=15),IFERROR(VLOOKUP(入力項目!$S$15,子育て関連マスタ!$I$21:$M$22,4,FALSE),0),
AND(Q198&gt;=16,Q198&lt;=18),IFERROR(VLOOKUP(入力項目!$S$16,子育て関連マスタ!$I$26:$M$28,4,FALSE),0),
AND(Q198&gt;=19,Q198&lt;=20,入力項目!$S$16="高専"),IFERROR(VLOOKUP(入力項目!$S$16,子育て関連マスタ!$I$26:$M$28,4,FALSE),0),
AND(Q198&gt;=19,Q198&lt;=20,入力項目!$S$16&lt;&gt;"高専"),IFERROR(VLOOKUP(入力項目!$S$17,子育て関連マスタ!$I$32:$M$37,4,FALSE),0),
AND(Q198&gt;=21,Q198&lt;=22,入力項目!$S$16="高専"),IFERROR(VLOOKUP(入力項目!$S$17,子育て関連マスタ!$I$32:$M$34,4,FALSE),0),
AND(Q198&gt;=21,Q198&lt;=22,入力項目!$S$16&lt;&gt;"高専"),IFERROR(VLOOKUP(入力項目!$S$17,子育て関連マスタ!$I$32:$M$34,4,FALSE),0),
Q198&gt;=23,0
) +
IF($D198=4,
  IFERROR(_xlfn.IFS(
  Q198&lt;=入力項目!$S$11,0,
  AND(Q198=入力項目!$S$11),IFERROR(VLOOKUP(入力項目!$S$12,子育て関連マスタ!$I$4:$M$5,2,FALSE),0),
  AND(Q198=4),IFERROR(VLOOKUP(入力項目!$S$13,子育て関連マスタ!$I$9:$M$12,2,FALSE),0),
  AND(Q198=7),IFERROR(VLOOKUP(入力項目!$S$14,子育て関連マスタ!$I$16:$M$17,2,FALSE),0),
  AND(Q198=13),IFERROR(VLOOKUP(入力項目!$S$15,子育て関連マスタ!$I$21:$M$22,2,FALSE),0),
  AND(Q198=16),IFERROR(VLOOKUP(入力項目!$S$16,子育て関連マスタ!$I$26:$M$28,2,FALSE),0),
  AND(Q198=19,入力項目!$S$16&lt;&gt;"高専"),IFERROR(VLOOKUP(入力項目!$S$17,子育て関連マスタ!$I$32:$M$37,2,FALSE),0),
  AND(Q198=21,入力項目!$S$16="高専"),IFERROR(VLOOKUP(入力項目!$S$17,子育て関連マスタ!$I$32:$M$37,2,FALSE),0),
  Q198&gt;=22,0
  ),0),0
) +
IF(AND(Q198&gt;=1,Q198&lt;=15),IF($D198=入力項目!$S$8,入力項目!$S$3,0),0) +
IF(AND(Q198&gt;=1,Q198&lt;=15),IF($D198=5,入力項目!$S$4,0),0) +
IF(AND(Q198&gt;=1,Q198&lt;=15),IF($D198=12,入力項目!$S$5,0),0) +
IF(AND(入力項目!$S$7=$A198,入力項目!$S$8=$D198),子育て関連マスタ!$C$14,0) +
IFERROR(IF(AND(YEAR(EDATE(DATE(入力項目!$S$7,入力項目!$S$8,1),1))=$A198,MONTH(EDATE(DATE(入力項目!$S$7,入力項目!$S$8,1),1))=$D198),子育て関連マスタ!$C$15,0),0) +
IF(AND(OR(Q198=3,Q198=5,Q198=7),$D198=11),子育て関連マスタ!$C$17,0) +
IF(AND(Q198=20,$D198=1),子育て関連マスタ!$C$18,0) +
IF(AND(Q198=20,$D198=1),
IFERROR(_xlfn.IFS(
入力項目!$S$10="男",子育て関連マスタ!$C$18,
入力項目!$S$10="女",子育て関連マスタ!$C$19
),0),0
) +
IF(AND(Q198&gt;=入力項目!$S$18,Q198&lt;=入力項目!$S$19),入力項目!$S$20,0) +
IF(AND(Q198&gt;=入力項目!$S$21,Q198&lt;=入力項目!$S$22),入力項目!$S$23,0) +
IF(AND(Q198&gt;=入力項目!$S$24,Q198&lt;=入力項目!$S$25),入力項目!$S$26,0)
)</f>
        <v>-45000</v>
      </c>
      <c r="AF198">
        <f ca="1">-(
_xlfn.IFS(
R198&lt;=入力項目!$S$11,0,
AND(R198&gt;=入力項目!$S$11+1,R198&lt;=3),IFERROR(VLOOKUP(入力項目!$S$12,子育て関連マスタ!$I$4:$M$5,4,FALSE),0),
AND(R198&gt;=4,R198&lt;=6),IFERROR(VLOOKUP(入力項目!$S$13,子育て関連マスタ!$I$9:$M$12,4,FALSE),0),
AND(R198&gt;=7,R198&lt;=12),IFERROR(VLOOKUP(入力項目!$S$14,子育て関連マスタ!$I$16:$M$17,4,FALSE),0),
AND(R198&gt;=13,R198&lt;=15),IFERROR(VLOOKUP(入力項目!$S$15,子育て関連マスタ!$I$21:$M$22,4,FALSE),0),
AND(R198&gt;=16,R198&lt;=18),IFERROR(VLOOKUP(入力項目!$S$16,子育て関連マスタ!$I$26:$M$28,4,FALSE),0),
AND(R198&gt;=19,R198&lt;=20,入力項目!$S$16="高専"),IFERROR(VLOOKUP(入力項目!$S$16,子育て関連マスタ!$I$26:$M$28,4,FALSE),0),
AND(R198&gt;=19,R198&lt;=20,入力項目!$S$16&lt;&gt;"高専"),IFERROR(VLOOKUP(入力項目!$S$17,子育て関連マスタ!$I$32:$M$37,4,FALSE),0),
AND(R198&gt;=21,R198&lt;=22,入力項目!$S$16="高専"),IFERROR(VLOOKUP(入力項目!$S$17,子育て関連マスタ!$I$32:$M$34,4,FALSE),0),
AND(R198&gt;=21,R198&lt;=22,入力項目!$S$16&lt;&gt;"高専"),IFERROR(VLOOKUP(入力項目!$S$17,子育て関連マスタ!$I$32:$M$34,4,FALSE),0),
R198&gt;=23,0
) +
IF($D198=4,
  IFERROR(_xlfn.IFS(
  R198&lt;=入力項目!$S$11,0,
  AND(R198=入力項目!$S$11),IFERROR(VLOOKUP(入力項目!$S$12,子育て関連マスタ!$I$4:$M$5,2,FALSE),0),
  AND(R198=4),IFERROR(VLOOKUP(入力項目!$S$13,子育て関連マスタ!$I$9:$M$12,2,FALSE),0),
  AND(R198=7),IFERROR(VLOOKUP(入力項目!$S$14,子育て関連マスタ!$I$16:$M$17,2,FALSE),0),
  AND(R198=13),IFERROR(VLOOKUP(入力項目!$S$15,子育て関連マスタ!$I$21:$M$22,2,FALSE),0),
  AND(R198=16),IFERROR(VLOOKUP(入力項目!$S$16,子育て関連マスタ!$I$26:$M$28,2,FALSE),0),
  AND(R198=19,入力項目!$S$16&lt;&gt;"高専"),IFERROR(VLOOKUP(入力項目!$S$17,子育て関連マスタ!$I$32:$M$37,2,FALSE),0),
  AND(R198=21,入力項目!$S$16="高専"),IFERROR(VLOOKUP(入力項目!$S$17,子育て関連マスタ!$I$32:$M$37,2,FALSE),0),
  R198&gt;=22,0
  ),0),0
) +
IF(AND(R198&gt;=1,R198&lt;=15),IF($D198=入力項目!$S$8,入力項目!$S$3,0),0) +
IF(AND(R198&gt;=1,R198&lt;=15),IF($D198=5,入力項目!$S$4,0),0) +
IF(AND(R198&gt;=1,R198&lt;=15),IF($D198=12,入力項目!$S$5,0),0) +
IF(AND(入力項目!$S$7=$A198,入力項目!$S$8=$D198),子育て関連マスタ!$C$14,0) +
IFERROR(IF(AND(YEAR(EDATE(DATE(入力項目!$S$7,入力項目!$S$8,1),1))=$A198,MONTH(EDATE(DATE(入力項目!$S$7,入力項目!$S$8,1),1))=$D198),子育て関連マスタ!$C$15,0),0) +
IF(AND(OR(R198=3,R198=5,R198=7),$D198=11),子育て関連マスタ!$C$17,0) +
IF(AND(R198=20,$D198=1),子育て関連マスタ!$C$18,0) +
IF(AND(R198=20,$D198=1),
IFERROR(_xlfn.IFS(
入力項目!$S$10="男",子育て関連マスタ!$C$18,
入力項目!$S$10="女",子育て関連マスタ!$C$19
),0),0
) +
IF(AND(R198&gt;=入力項目!$S$18,R198&lt;=入力項目!$S$19),入力項目!$S$20,0) +
IF(AND(R198&gt;=入力項目!$S$21,R198&lt;=入力項目!$S$22),入力項目!$S$23,0) +
IF(AND(R198&gt;=入力項目!$S$24,R198&lt;=入力項目!$S$25),入力項目!$S$26,0)
)</f>
        <v>0</v>
      </c>
      <c r="AG198">
        <f ca="1">-(
_xlfn.IFS(
S198&lt;=入力項目!$S$11,0,
AND(S198&gt;=入力項目!$S$11+1,S198&lt;=3),IFERROR(VLOOKUP(入力項目!$S$12,子育て関連マスタ!$I$4:$M$5,4,FALSE),0),
AND(S198&gt;=4,S198&lt;=6),IFERROR(VLOOKUP(入力項目!$S$13,子育て関連マスタ!$I$9:$M$12,4,FALSE),0),
AND(S198&gt;=7,S198&lt;=12),IFERROR(VLOOKUP(入力項目!$S$14,子育て関連マスタ!$I$16:$M$17,4,FALSE),0),
AND(S198&gt;=13,S198&lt;=15),IFERROR(VLOOKUP(入力項目!$S$15,子育て関連マスタ!$I$21:$M$22,4,FALSE),0),
AND(S198&gt;=16,S198&lt;=18),IFERROR(VLOOKUP(入力項目!$S$16,子育て関連マスタ!$I$26:$M$28,4,FALSE),0),
AND(S198&gt;=19,S198&lt;=20,入力項目!$S$16="高専"),IFERROR(VLOOKUP(入力項目!$S$16,子育て関連マスタ!$I$26:$M$28,4,FALSE),0),
AND(S198&gt;=19,S198&lt;=20,入力項目!$S$16&lt;&gt;"高専"),IFERROR(VLOOKUP(入力項目!$S$17,子育て関連マスタ!$I$32:$M$37,4,FALSE),0),
AND(S198&gt;=21,S198&lt;=22,入力項目!$S$16="高専"),IFERROR(VLOOKUP(入力項目!$S$17,子育て関連マスタ!$I$32:$M$34,4,FALSE),0),
AND(S198&gt;=21,S198&lt;=22,入力項目!$S$16&lt;&gt;"高専"),IFERROR(VLOOKUP(入力項目!$S$17,子育て関連マスタ!$I$32:$M$34,4,FALSE),0),
S198&gt;=23,0
) +
IF($D198=4,
  IFERROR(_xlfn.IFS(
  S198&lt;=入力項目!$S$11,0,
  AND(S198=入力項目!$S$11),IFERROR(VLOOKUP(入力項目!$S$12,子育て関連マスタ!$I$4:$M$5,2,FALSE),0),
  AND(S198=4),IFERROR(VLOOKUP(入力項目!$S$13,子育て関連マスタ!$I$9:$M$12,2,FALSE),0),
  AND(S198=7),IFERROR(VLOOKUP(入力項目!$S$14,子育て関連マスタ!$I$16:$M$17,2,FALSE),0),
  AND(S198=13),IFERROR(VLOOKUP(入力項目!$S$15,子育て関連マスタ!$I$21:$M$22,2,FALSE),0),
  AND(S198=16),IFERROR(VLOOKUP(入力項目!$S$16,子育て関連マスタ!$I$26:$M$28,2,FALSE),0),
  AND(S198=19,入力項目!$S$16&lt;&gt;"高専"),IFERROR(VLOOKUP(入力項目!$S$17,子育て関連マスタ!$I$32:$M$37,2,FALSE),0),
  AND(S198=21,入力項目!$S$16="高専"),IFERROR(VLOOKUP(入力項目!$S$17,子育て関連マスタ!$I$32:$M$37,2,FALSE),0),
  S198&gt;=22,0
  ),0),0
) +
IF(AND(S198&gt;=1,S198&lt;=15),IF($D198=入力項目!$S$8,入力項目!$S$3,0),0) +
IF(AND(S198&gt;=1,S198&lt;=15),IF($D198=5,入力項目!$S$4,0),0) +
IF(AND(S198&gt;=1,S198&lt;=15),IF($D198=12,入力項目!$S$5,0),0) +
IF(AND(入力項目!$S$7=$A198,入力項目!$S$8=$D198),子育て関連マスタ!$C$14,0) +
IFERROR(IF(AND(YEAR(EDATE(DATE(入力項目!$S$7,入力項目!$S$8,1),1))=$A198,MONTH(EDATE(DATE(入力項目!$S$7,入力項目!$S$8,1),1))=$D198),子育て関連マスタ!$C$15,0),0) +
IF(AND(OR(S198=3,S198=5,S198=7),$D198=11),子育て関連マスタ!$C$17,0) +
IF(AND(S198=20,$D198=1),子育て関連マスタ!$C$18,0) +
IF(AND(S198=20,$D198=1),
IFERROR(_xlfn.IFS(
入力項目!$S$10="男",子育て関連マスタ!$C$18,
入力項目!$S$10="女",子育て関連マスタ!$C$19
),0),0
) +
IF(AND(S198&gt;=入力項目!$S$18,S198&lt;=入力項目!$S$19),入力項目!$S$20,0) +
IF(AND(S198&gt;=入力項目!$S$21,S198&lt;=入力項目!$S$22),入力項目!$S$23,0) +
IF(AND(S198&gt;=入力項目!$S$24,S198&lt;=入力項目!$S$25),入力項目!$S$26,0)
)</f>
        <v>0</v>
      </c>
      <c r="AH198">
        <f ca="1">-(
_xlfn.IFS(
T198&lt;=入力項目!$S$11,0,
AND(T198&gt;=入力項目!$S$11+1,T198&lt;=3),IFERROR(VLOOKUP(入力項目!$S$12,子育て関連マスタ!$I$4:$M$5,4,FALSE),0),
AND(T198&gt;=4,T198&lt;=6),IFERROR(VLOOKUP(入力項目!$S$13,子育て関連マスタ!$I$9:$M$12,4,FALSE),0),
AND(T198&gt;=7,T198&lt;=12),IFERROR(VLOOKUP(入力項目!$S$14,子育て関連マスタ!$I$16:$M$17,4,FALSE),0),
AND(T198&gt;=13,T198&lt;=15),IFERROR(VLOOKUP(入力項目!$S$15,子育て関連マスタ!$I$21:$M$22,4,FALSE),0),
AND(T198&gt;=16,T198&lt;=18),IFERROR(VLOOKUP(入力項目!$S$16,子育て関連マスタ!$I$26:$M$28,4,FALSE),0),
AND(T198&gt;=19,T198&lt;=20,入力項目!$S$16="高専"),IFERROR(VLOOKUP(入力項目!$S$16,子育て関連マスタ!$I$26:$M$28,4,FALSE),0),
AND(T198&gt;=19,T198&lt;=20,入力項目!$S$16&lt;&gt;"高専"),IFERROR(VLOOKUP(入力項目!$S$17,子育て関連マスタ!$I$32:$M$37,4,FALSE),0),
AND(T198&gt;=21,T198&lt;=22,入力項目!$S$16="高専"),IFERROR(VLOOKUP(入力項目!$S$17,子育て関連マスタ!$I$32:$M$34,4,FALSE),0),
AND(T198&gt;=21,T198&lt;=22,入力項目!$S$16&lt;&gt;"高専"),IFERROR(VLOOKUP(入力項目!$S$17,子育て関連マスタ!$I$32:$M$34,4,FALSE),0),
T198&gt;=23,0
) +
IF($D198=4,
  IFERROR(_xlfn.IFS(
  T198&lt;=入力項目!$S$11,0,
  AND(T198=入力項目!$S$11),IFERROR(VLOOKUP(入力項目!$S$12,子育て関連マスタ!$I$4:$M$5,2,FALSE),0),
  AND(T198=4),IFERROR(VLOOKUP(入力項目!$S$13,子育て関連マスタ!$I$9:$M$12,2,FALSE),0),
  AND(T198=7),IFERROR(VLOOKUP(入力項目!$S$14,子育て関連マスタ!$I$16:$M$17,2,FALSE),0),
  AND(T198=13),IFERROR(VLOOKUP(入力項目!$S$15,子育て関連マスタ!$I$21:$M$22,2,FALSE),0),
  AND(T198=16),IFERROR(VLOOKUP(入力項目!$S$16,子育て関連マスタ!$I$26:$M$28,2,FALSE),0),
  AND(T198=19,入力項目!$S$16&lt;&gt;"高専"),IFERROR(VLOOKUP(入力項目!$S$17,子育て関連マスタ!$I$32:$M$37,2,FALSE),0),
  AND(T198=21,入力項目!$S$16="高専"),IFERROR(VLOOKUP(入力項目!$S$17,子育て関連マスタ!$I$32:$M$37,2,FALSE),0),
  T198&gt;=22,0
  ),0),0
) +
IF(AND(T198&gt;=1,T198&lt;=15),IF($D198=入力項目!$S$8,入力項目!$S$3,0),0) +
IF(AND(T198&gt;=1,T198&lt;=15),IF($D198=5,入力項目!$S$4,0),0) +
IF(AND(T198&gt;=1,T198&lt;=15),IF($D198=12,入力項目!$S$5,0),0) +
IF(AND(入力項目!$S$7=$A198,入力項目!$S$8=$D198),子育て関連マスタ!$C$14,0) +
IFERROR(IF(AND(YEAR(EDATE(DATE(入力項目!$S$7,入力項目!$S$8,1),1))=$A198,MONTH(EDATE(DATE(入力項目!$S$7,入力項目!$S$8,1),1))=$D198),子育て関連マスタ!$C$15,0),0) +
IF(AND(OR(T198=3,T198=5,T198=7),$D198=11),子育て関連マスタ!$C$17,0) +
IF(AND(T198=20,$D198=1),子育て関連マスタ!$C$18,0) +
IF(AND(T198=20,$D198=1),
IFERROR(_xlfn.IFS(
入力項目!$S$10="男",子育て関連マスタ!$C$18,
入力項目!$S$10="女",子育て関連マスタ!$C$19
),0),0
) +
IF(AND(T198&gt;=入力項目!$S$18,T198&lt;=入力項目!$S$19),入力項目!$S$20,0) +
IF(AND(T198&gt;=入力項目!$S$21,T198&lt;=入力項目!$S$22),入力項目!$S$23,0) +
IF(AND(T198&gt;=入力項目!$S$24,T198&lt;=入力項目!$S$25),入力項目!$S$26,0)
)</f>
        <v>0</v>
      </c>
      <c r="AI198">
        <f ca="1">-(
_xlfn.IFS(
U198&lt;=入力項目!$S$11,0,
AND(U198&gt;=入力項目!$S$11+1,U198&lt;=3),IFERROR(VLOOKUP(入力項目!$S$12,子育て関連マスタ!$I$4:$M$5,4,FALSE),0),
AND(U198&gt;=4,U198&lt;=6),IFERROR(VLOOKUP(入力項目!$S$13,子育て関連マスタ!$I$9:$M$12,4,FALSE),0),
AND(U198&gt;=7,U198&lt;=12),IFERROR(VLOOKUP(入力項目!$S$14,子育て関連マスタ!$I$16:$M$17,4,FALSE),0),
AND(U198&gt;=13,U198&lt;=15),IFERROR(VLOOKUP(入力項目!$S$15,子育て関連マスタ!$I$21:$M$22,4,FALSE),0),
AND(U198&gt;=16,U198&lt;=18),IFERROR(VLOOKUP(入力項目!$S$16,子育て関連マスタ!$I$26:$M$28,4,FALSE),0),
AND(U198&gt;=19,U198&lt;=20,入力項目!$S$16="高専"),IFERROR(VLOOKUP(入力項目!$S$16,子育て関連マスタ!$I$26:$M$28,4,FALSE),0),
AND(U198&gt;=19,U198&lt;=20,入力項目!$S$16&lt;&gt;"高専"),IFERROR(VLOOKUP(入力項目!$S$17,子育て関連マスタ!$I$32:$M$37,4,FALSE),0),
AND(U198&gt;=21,U198&lt;=22,入力項目!$S$16="高専"),IFERROR(VLOOKUP(入力項目!$S$17,子育て関連マスタ!$I$32:$M$34,4,FALSE),0),
AND(U198&gt;=21,U198&lt;=22,入力項目!$S$16&lt;&gt;"高専"),IFERROR(VLOOKUP(入力項目!$S$17,子育て関連マスタ!$I$32:$M$34,4,FALSE),0),
U198&gt;=23,0
) +
IF($D198=4,
  IFERROR(_xlfn.IFS(
  U198&lt;=入力項目!$S$11,0,
  AND(U198=入力項目!$S$11),IFERROR(VLOOKUP(入力項目!$S$12,子育て関連マスタ!$I$4:$M$5,2,FALSE),0),
  AND(U198=4),IFERROR(VLOOKUP(入力項目!$S$13,子育て関連マスタ!$I$9:$M$12,2,FALSE),0),
  AND(U198=7),IFERROR(VLOOKUP(入力項目!$S$14,子育て関連マスタ!$I$16:$M$17,2,FALSE),0),
  AND(U198=13),IFERROR(VLOOKUP(入力項目!$S$15,子育て関連マスタ!$I$21:$M$22,2,FALSE),0),
  AND(U198=16),IFERROR(VLOOKUP(入力項目!$S$16,子育て関連マスタ!$I$26:$M$28,2,FALSE),0),
  AND(U198=19,入力項目!$S$16&lt;&gt;"高専"),IFERROR(VLOOKUP(入力項目!$S$17,子育て関連マスタ!$I$32:$M$37,2,FALSE),0),
  AND(U198=21,入力項目!$S$16="高専"),IFERROR(VLOOKUP(入力項目!$S$17,子育て関連マスタ!$I$32:$M$37,2,FALSE),0),
  U198&gt;=22,0
  ),0),0
) +
IF(AND(U198&gt;=1,U198&lt;=15),IF($D198=入力項目!$S$8,入力項目!$S$3,0),0) +
IF(AND(U198&gt;=1,U198&lt;=15),IF($D198=5,入力項目!$S$4,0),0) +
IF(AND(U198&gt;=1,U198&lt;=15),IF($D198=12,入力項目!$S$5,0),0) +
IF(AND(入力項目!$S$7=$A198,入力項目!$S$8=$D198),子育て関連マスタ!$C$14,0) +
IFERROR(IF(AND(YEAR(EDATE(DATE(入力項目!$S$7,入力項目!$S$8,1),1))=$A198,MONTH(EDATE(DATE(入力項目!$S$7,入力項目!$S$8,1),1))=$D198),子育て関連マスタ!$C$15,0),0) +
IF(AND(OR(U198=3,U198=5,U198=7),$D198=11),子育て関連マスタ!$C$17,0) +
IF(AND(U198=20,$D198=1),子育て関連マスタ!$C$18,0) +
IF(AND(U198=20,$D198=1),
IFERROR(_xlfn.IFS(
入力項目!$S$10="男",子育て関連マスタ!$C$18,
入力項目!$S$10="女",子育て関連マスタ!$C$19
),0),0
) +
IF(AND(U198&gt;=入力項目!$S$18,U198&lt;=入力項目!$S$19),入力項目!$S$20,0) +
IF(AND(U198&gt;=入力項目!$S$21,U198&lt;=入力項目!$S$22),入力項目!$S$23,0) +
IF(AND(U198&gt;=入力項目!$S$24,U198&lt;=入力項目!$S$25),入力項目!$S$26,0)
)</f>
        <v>0</v>
      </c>
      <c r="AJ198" s="10">
        <f ca="1">-VLOOKUP($D198,月別収支!$A$2:$H$13,7,FALSE)</f>
        <v>-20000</v>
      </c>
    </row>
    <row r="199" spans="1:36" x14ac:dyDescent="0.4">
      <c r="A199">
        <f t="shared" ca="1" si="54"/>
        <v>2041</v>
      </c>
      <c r="B199">
        <f t="shared" ca="1" si="61"/>
        <v>2040</v>
      </c>
      <c r="C199">
        <f t="shared" ca="1" si="62"/>
        <v>17</v>
      </c>
      <c r="D199">
        <f t="shared" ca="1" si="55"/>
        <v>1</v>
      </c>
      <c r="E199" t="str">
        <f t="shared" ca="1" si="56"/>
        <v>2041年1月</v>
      </c>
      <c r="F199">
        <f ca="1">IF(OR(入力項目!$N$5&lt;$A199,AND(入力項目!$N$5=$A199,入力項目!$N$6&lt;$D199)),IF(F198=0,1,IF(G199=12,F198+1,F198)),0)</f>
        <v>16</v>
      </c>
      <c r="G199">
        <f ca="1">IF(OR(入力項目!$N$5&lt;$A199,AND(入力項目!$N$5=$A199,入力項目!$N$6&lt;$D199)),IF(G198=12,1,G198+1),0)</f>
        <v>3</v>
      </c>
      <c r="H199" t="str">
        <f t="shared" ca="1" si="57"/>
        <v>16_3</v>
      </c>
      <c r="I199">
        <f ca="1">IF(
  IFERROR(AND($C199&gt;0,MOD($C199,入力項目!$N$22)=0,$D199=入力項目!$N$23), FALSE),
  1,
  IF(
    AND(I198&gt;0,J198=12),
    IF(I198=入力項目!$N$28, 0, I198+1),
    I198
  )
)</f>
        <v>2</v>
      </c>
      <c r="J199">
        <f ca="1">IF($D199=入力項目!$N$23,1,IFERROR(J198+1,1))</f>
        <v>8</v>
      </c>
      <c r="K199" t="str">
        <f t="shared" ca="1" si="58"/>
        <v>2_8</v>
      </c>
      <c r="L199">
        <f ca="1">L198+IF(入力項目!$D$4=$D199,1,0)</f>
        <v>45</v>
      </c>
      <c r="M199" t="str">
        <f t="shared" ca="1" si="59"/>
        <v>45歳</v>
      </c>
      <c r="N199">
        <f t="shared" ca="1" si="63"/>
        <v>46</v>
      </c>
      <c r="O199" t="str">
        <f t="shared" ca="1" si="60"/>
        <v>46歳</v>
      </c>
      <c r="P199">
        <f t="shared" ca="1" si="64"/>
        <v>20</v>
      </c>
      <c r="Q199">
        <f t="shared" ca="1" si="65"/>
        <v>18</v>
      </c>
      <c r="R199">
        <f t="shared" ca="1" si="66"/>
        <v>2041</v>
      </c>
      <c r="S199">
        <f t="shared" ca="1" si="67"/>
        <v>2041</v>
      </c>
      <c r="T199">
        <f t="shared" ca="1" si="68"/>
        <v>2041</v>
      </c>
      <c r="U199">
        <f t="shared" ca="1" si="69"/>
        <v>2041</v>
      </c>
      <c r="V199" s="10">
        <f t="shared" ca="1" si="70"/>
        <v>20348645</v>
      </c>
      <c r="W199" s="10">
        <f ca="1">IF($L199&lt;その他マスタ!$B$1,VLOOKUP($D199,月別収支!$A$2:$H$13,2,FALSE),その他マスタ!$B$3)+IF(AND($L199=その他マスタ!$B$1,入力項目!$I$9="あり",$D199=入力項目!$D$4),その他マスタ!$B$2,0)</f>
        <v>300000</v>
      </c>
      <c r="X199" s="10">
        <f ca="1">-IF(入力項目!$K$5=TRUE,
IF($F199+$G199&lt;3,VLOOKUP($D199,月別収支!$A$2:$H$13,8,FALSE),0)+IFERROR(VLOOKUP($H199,住宅ローン計算!C:P,13,FALSE),0)+IF($F199&gt;1,IF(OR($G199=3,$G199=6,$G199=9,$G199=12),ROUNDUP(入力項目!$N$18/4,0),0),0),
VLOOKUP($D199,月別収支!$A$2:$H$13,8,FALSE))</f>
        <v>-91090</v>
      </c>
      <c r="Y199" s="10">
        <f ca="1">-VLOOKUP($D199,月別収支!$A$2:$H$13,3,FALSE)</f>
        <v>-75000</v>
      </c>
      <c r="Z199" s="10">
        <f ca="1">-VLOOKUP($D199,月別収支!$A$2:$H$13,4,FALSE)</f>
        <v>-27000</v>
      </c>
      <c r="AA199" s="10">
        <f ca="1">-VLOOKUP($D199,月別収支!$A$2:$H$13,6,FALSE)</f>
        <v>-10000</v>
      </c>
      <c r="AB199" s="10">
        <f ca="1">-(
VLOOKUP($D199,月別収支!$A$2:$H$13,5,FALSE)+IF(AND(入力項目!$I$27&lt;=$A199,ISEVEN($A199-入力項目!$I$27),入力項目!$I$28=$D199),入力項目!$I$26,0)
+IF(入力項目!$K$26=TRUE,
IFERROR(VLOOKUP($K199,マイカーローン計算!C:P,13,FALSE),0),
IFERROR(
  IF(AND($C199&gt;0,MOD($C199,入力項目!$N$22)=0,$D199=入力項目!$N$23),入力項目!$N$24,0),
 0
)
)
)</f>
        <v>-20000</v>
      </c>
      <c r="AC199" s="10">
        <f ca="1">-IF($A199&lt;入力項目!$N$33,入力項目!$N$35,IF(AND($A199=入力項目!$N$33,$D199&lt;=入力項目!$N$34),入力項目!$N$35,0))</f>
        <v>0</v>
      </c>
      <c r="AD199">
        <f ca="1">-(
_xlfn.IFS(
P199&lt;=入力項目!$S$11,0,
AND(P199&gt;=入力項目!$S$11+1,P199&lt;=3),IFERROR(VLOOKUP(入力項目!$S$12,子育て関連マスタ!$I$4:$M$5,4,FALSE),0),
AND(P199&gt;=4,P199&lt;=6),IFERROR(VLOOKUP(入力項目!$S$13,子育て関連マスタ!$I$9:$M$12,4,FALSE),0),
AND(P199&gt;=7,P199&lt;=12),IFERROR(VLOOKUP(入力項目!$S$14,子育て関連マスタ!$I$16:$M$17,4,FALSE),0),
AND(P199&gt;=13,P199&lt;=15),IFERROR(VLOOKUP(入力項目!$S$15,子育て関連マスタ!$I$21:$M$22,4,FALSE),0),
AND(P199&gt;=16,P199&lt;=18),IFERROR(VLOOKUP(入力項目!$S$16,子育て関連マスタ!$I$26:$M$28,4,FALSE),0),
AND(P199&gt;=19,P199&lt;=20,入力項目!$S$16="高専"),IFERROR(VLOOKUP(入力項目!$S$16,子育て関連マスタ!$I$26:$M$28,4,FALSE),0),
AND(P199&gt;=19,P199&lt;=20,入力項目!$S$16&lt;&gt;"高専"),IFERROR(VLOOKUP(入力項目!$S$17,子育て関連マスタ!$I$32:$M$37,4,FALSE),0),
AND(P199&gt;=21,P199&lt;=22,入力項目!$S$16="高専"),IFERROR(VLOOKUP(入力項目!$S$17,子育て関連マスタ!$I$32:$M$34,4,FALSE),0),
AND(P199&gt;=21,P199&lt;=22,入力項目!$S$16&lt;&gt;"高専"),IFERROR(VLOOKUP(入力項目!$S$17,子育て関連マスタ!$I$32:$M$34,4,FALSE),0),
P199&gt;=23,0
) +
IF($D199=4,
  IFERROR(_xlfn.IFS(
  P199&lt;=入力項目!$S$11,0,
  AND(P199=入力項目!$S$11),IFERROR(VLOOKUP(入力項目!$S$12,子育て関連マスタ!$I$4:$M$5,2,FALSE),0),
  AND(P199=4),IFERROR(VLOOKUP(入力項目!$S$13,子育て関連マスタ!$I$9:$M$12,2,FALSE),0),
  AND(P199=7),IFERROR(VLOOKUP(入力項目!$S$14,子育て関連マスタ!$I$16:$M$17,2,FALSE),0),
  AND(P199=13),IFERROR(VLOOKUP(入力項目!$S$15,子育て関連マスタ!$I$21:$M$22,2,FALSE),0),
  AND(P199=16),IFERROR(VLOOKUP(入力項目!$S$16,子育て関連マスタ!$I$26:$M$28,2,FALSE),0),
  AND(P199=19,入力項目!$S$16&lt;&gt;"高専"),IFERROR(VLOOKUP(入力項目!$S$17,子育て関連マスタ!$I$32:$M$37,2,FALSE),0),
  AND(P199=21,入力項目!$S$16="高専"),IFERROR(VLOOKUP(入力項目!$S$17,子育て関連マスタ!$I$32:$M$37,2,FALSE),0),
  P199&gt;=22,0
  ),0),0
) +
IF(AND(P199&gt;=1,P199&lt;=15),IF($D199=入力項目!$S$8,入力項目!$S$3,0),0) +
IF(AND(P199&gt;=1,P199&lt;=15),IF($D199=5,入力項目!$S$4,0),0) +
IF(AND(P199&gt;=1,P199&lt;=15),IF($D199=12,入力項目!$S$5,0),0) +
IF(AND(入力項目!$S$7=$A199,入力項目!$S$8=$D199),子育て関連マスタ!$C$14,0) +
IFERROR(IF(AND(YEAR(EDATE(DATE(入力項目!$S$7,入力項目!$S$8,1),1))=$A199,MONTH(EDATE(DATE(入力項目!$S$7,入力項目!$S$8,1),1))=$D199),子育て関連マスタ!$C$15,0),0) +
IF(AND(OR(P199=3,P199=5,P199=7),$D199=11),子育て関連マスタ!$C$17,0) +
IF(AND(P199=20,$D199=1),子育て関連マスタ!$C$18,0) +
IF(AND(P199=20,$D199=1),
IFERROR(_xlfn.IFS(
入力項目!$S$10="男",子育て関連マスタ!$C$18,
入力項目!$S$10="女",子育て関連マスタ!$C$19
),0),0
) +
IF(AND(P199&gt;=入力項目!$S$18,P199&lt;=入力項目!$S$19),入力項目!$S$20,0) +
IF(AND(P199&gt;=入力項目!$S$21,P199&lt;=入力項目!$S$22),入力項目!$S$23,0) +
IF(AND(P199&gt;=入力項目!$S$24,P199&lt;=入力項目!$S$25),入力項目!$S$26,0)
)</f>
        <v>-100000</v>
      </c>
      <c r="AE199">
        <f ca="1">-(
_xlfn.IFS(
Q199&lt;=入力項目!$S$11,0,
AND(Q199&gt;=入力項目!$S$11+1,Q199&lt;=3),IFERROR(VLOOKUP(入力項目!$S$12,子育て関連マスタ!$I$4:$M$5,4,FALSE),0),
AND(Q199&gt;=4,Q199&lt;=6),IFERROR(VLOOKUP(入力項目!$S$13,子育て関連マスタ!$I$9:$M$12,4,FALSE),0),
AND(Q199&gt;=7,Q199&lt;=12),IFERROR(VLOOKUP(入力項目!$S$14,子育て関連マスタ!$I$16:$M$17,4,FALSE),0),
AND(Q199&gt;=13,Q199&lt;=15),IFERROR(VLOOKUP(入力項目!$S$15,子育て関連マスタ!$I$21:$M$22,4,FALSE),0),
AND(Q199&gt;=16,Q199&lt;=18),IFERROR(VLOOKUP(入力項目!$S$16,子育て関連マスタ!$I$26:$M$28,4,FALSE),0),
AND(Q199&gt;=19,Q199&lt;=20,入力項目!$S$16="高専"),IFERROR(VLOOKUP(入力項目!$S$16,子育て関連マスタ!$I$26:$M$28,4,FALSE),0),
AND(Q199&gt;=19,Q199&lt;=20,入力項目!$S$16&lt;&gt;"高専"),IFERROR(VLOOKUP(入力項目!$S$17,子育て関連マスタ!$I$32:$M$37,4,FALSE),0),
AND(Q199&gt;=21,Q199&lt;=22,入力項目!$S$16="高専"),IFERROR(VLOOKUP(入力項目!$S$17,子育て関連マスタ!$I$32:$M$34,4,FALSE),0),
AND(Q199&gt;=21,Q199&lt;=22,入力項目!$S$16&lt;&gt;"高専"),IFERROR(VLOOKUP(入力項目!$S$17,子育て関連マスタ!$I$32:$M$34,4,FALSE),0),
Q199&gt;=23,0
) +
IF($D199=4,
  IFERROR(_xlfn.IFS(
  Q199&lt;=入力項目!$S$11,0,
  AND(Q199=入力項目!$S$11),IFERROR(VLOOKUP(入力項目!$S$12,子育て関連マスタ!$I$4:$M$5,2,FALSE),0),
  AND(Q199=4),IFERROR(VLOOKUP(入力項目!$S$13,子育て関連マスタ!$I$9:$M$12,2,FALSE),0),
  AND(Q199=7),IFERROR(VLOOKUP(入力項目!$S$14,子育て関連マスタ!$I$16:$M$17,2,FALSE),0),
  AND(Q199=13),IFERROR(VLOOKUP(入力項目!$S$15,子育て関連マスタ!$I$21:$M$22,2,FALSE),0),
  AND(Q199=16),IFERROR(VLOOKUP(入力項目!$S$16,子育て関連マスタ!$I$26:$M$28,2,FALSE),0),
  AND(Q199=19,入力項目!$S$16&lt;&gt;"高専"),IFERROR(VLOOKUP(入力項目!$S$17,子育て関連マスタ!$I$32:$M$37,2,FALSE),0),
  AND(Q199=21,入力項目!$S$16="高専"),IFERROR(VLOOKUP(入力項目!$S$17,子育て関連マスタ!$I$32:$M$37,2,FALSE),0),
  Q199&gt;=22,0
  ),0),0
) +
IF(AND(Q199&gt;=1,Q199&lt;=15),IF($D199=入力項目!$S$8,入力項目!$S$3,0),0) +
IF(AND(Q199&gt;=1,Q199&lt;=15),IF($D199=5,入力項目!$S$4,0),0) +
IF(AND(Q199&gt;=1,Q199&lt;=15),IF($D199=12,入力項目!$S$5,0),0) +
IF(AND(入力項目!$S$7=$A199,入力項目!$S$8=$D199),子育て関連マスタ!$C$14,0) +
IFERROR(IF(AND(YEAR(EDATE(DATE(入力項目!$S$7,入力項目!$S$8,1),1))=$A199,MONTH(EDATE(DATE(入力項目!$S$7,入力項目!$S$8,1),1))=$D199),子育て関連マスタ!$C$15,0),0) +
IF(AND(OR(Q199=3,Q199=5,Q199=7),$D199=11),子育て関連マスタ!$C$17,0) +
IF(AND(Q199=20,$D199=1),子育て関連マスタ!$C$18,0) +
IF(AND(Q199=20,$D199=1),
IFERROR(_xlfn.IFS(
入力項目!$S$10="男",子育て関連マスタ!$C$18,
入力項目!$S$10="女",子育て関連マスタ!$C$19
),0),0
) +
IF(AND(Q199&gt;=入力項目!$S$18,Q199&lt;=入力項目!$S$19),入力項目!$S$20,0) +
IF(AND(Q199&gt;=入力項目!$S$21,Q199&lt;=入力項目!$S$22),入力項目!$S$23,0) +
IF(AND(Q199&gt;=入力項目!$S$24,Q199&lt;=入力項目!$S$25),入力項目!$S$26,0)
)</f>
        <v>-45000</v>
      </c>
      <c r="AF199">
        <f ca="1">-(
_xlfn.IFS(
R199&lt;=入力項目!$S$11,0,
AND(R199&gt;=入力項目!$S$11+1,R199&lt;=3),IFERROR(VLOOKUP(入力項目!$S$12,子育て関連マスタ!$I$4:$M$5,4,FALSE),0),
AND(R199&gt;=4,R199&lt;=6),IFERROR(VLOOKUP(入力項目!$S$13,子育て関連マスタ!$I$9:$M$12,4,FALSE),0),
AND(R199&gt;=7,R199&lt;=12),IFERROR(VLOOKUP(入力項目!$S$14,子育て関連マスタ!$I$16:$M$17,4,FALSE),0),
AND(R199&gt;=13,R199&lt;=15),IFERROR(VLOOKUP(入力項目!$S$15,子育て関連マスタ!$I$21:$M$22,4,FALSE),0),
AND(R199&gt;=16,R199&lt;=18),IFERROR(VLOOKUP(入力項目!$S$16,子育て関連マスタ!$I$26:$M$28,4,FALSE),0),
AND(R199&gt;=19,R199&lt;=20,入力項目!$S$16="高専"),IFERROR(VLOOKUP(入力項目!$S$16,子育て関連マスタ!$I$26:$M$28,4,FALSE),0),
AND(R199&gt;=19,R199&lt;=20,入力項目!$S$16&lt;&gt;"高専"),IFERROR(VLOOKUP(入力項目!$S$17,子育て関連マスタ!$I$32:$M$37,4,FALSE),0),
AND(R199&gt;=21,R199&lt;=22,入力項目!$S$16="高専"),IFERROR(VLOOKUP(入力項目!$S$17,子育て関連マスタ!$I$32:$M$34,4,FALSE),0),
AND(R199&gt;=21,R199&lt;=22,入力項目!$S$16&lt;&gt;"高専"),IFERROR(VLOOKUP(入力項目!$S$17,子育て関連マスタ!$I$32:$M$34,4,FALSE),0),
R199&gt;=23,0
) +
IF($D199=4,
  IFERROR(_xlfn.IFS(
  R199&lt;=入力項目!$S$11,0,
  AND(R199=入力項目!$S$11),IFERROR(VLOOKUP(入力項目!$S$12,子育て関連マスタ!$I$4:$M$5,2,FALSE),0),
  AND(R199=4),IFERROR(VLOOKUP(入力項目!$S$13,子育て関連マスタ!$I$9:$M$12,2,FALSE),0),
  AND(R199=7),IFERROR(VLOOKUP(入力項目!$S$14,子育て関連マスタ!$I$16:$M$17,2,FALSE),0),
  AND(R199=13),IFERROR(VLOOKUP(入力項目!$S$15,子育て関連マスタ!$I$21:$M$22,2,FALSE),0),
  AND(R199=16),IFERROR(VLOOKUP(入力項目!$S$16,子育て関連マスタ!$I$26:$M$28,2,FALSE),0),
  AND(R199=19,入力項目!$S$16&lt;&gt;"高専"),IFERROR(VLOOKUP(入力項目!$S$17,子育て関連マスタ!$I$32:$M$37,2,FALSE),0),
  AND(R199=21,入力項目!$S$16="高専"),IFERROR(VLOOKUP(入力項目!$S$17,子育て関連マスタ!$I$32:$M$37,2,FALSE),0),
  R199&gt;=22,0
  ),0),0
) +
IF(AND(R199&gt;=1,R199&lt;=15),IF($D199=入力項目!$S$8,入力項目!$S$3,0),0) +
IF(AND(R199&gt;=1,R199&lt;=15),IF($D199=5,入力項目!$S$4,0),0) +
IF(AND(R199&gt;=1,R199&lt;=15),IF($D199=12,入力項目!$S$5,0),0) +
IF(AND(入力項目!$S$7=$A199,入力項目!$S$8=$D199),子育て関連マスタ!$C$14,0) +
IFERROR(IF(AND(YEAR(EDATE(DATE(入力項目!$S$7,入力項目!$S$8,1),1))=$A199,MONTH(EDATE(DATE(入力項目!$S$7,入力項目!$S$8,1),1))=$D199),子育て関連マスタ!$C$15,0),0) +
IF(AND(OR(R199=3,R199=5,R199=7),$D199=11),子育て関連マスタ!$C$17,0) +
IF(AND(R199=20,$D199=1),子育て関連マスタ!$C$18,0) +
IF(AND(R199=20,$D199=1),
IFERROR(_xlfn.IFS(
入力項目!$S$10="男",子育て関連マスタ!$C$18,
入力項目!$S$10="女",子育て関連マスタ!$C$19
),0),0
) +
IF(AND(R199&gt;=入力項目!$S$18,R199&lt;=入力項目!$S$19),入力項目!$S$20,0) +
IF(AND(R199&gt;=入力項目!$S$21,R199&lt;=入力項目!$S$22),入力項目!$S$23,0) +
IF(AND(R199&gt;=入力項目!$S$24,R199&lt;=入力項目!$S$25),入力項目!$S$26,0)
)</f>
        <v>0</v>
      </c>
      <c r="AG199">
        <f ca="1">-(
_xlfn.IFS(
S199&lt;=入力項目!$S$11,0,
AND(S199&gt;=入力項目!$S$11+1,S199&lt;=3),IFERROR(VLOOKUP(入力項目!$S$12,子育て関連マスタ!$I$4:$M$5,4,FALSE),0),
AND(S199&gt;=4,S199&lt;=6),IFERROR(VLOOKUP(入力項目!$S$13,子育て関連マスタ!$I$9:$M$12,4,FALSE),0),
AND(S199&gt;=7,S199&lt;=12),IFERROR(VLOOKUP(入力項目!$S$14,子育て関連マスタ!$I$16:$M$17,4,FALSE),0),
AND(S199&gt;=13,S199&lt;=15),IFERROR(VLOOKUP(入力項目!$S$15,子育て関連マスタ!$I$21:$M$22,4,FALSE),0),
AND(S199&gt;=16,S199&lt;=18),IFERROR(VLOOKUP(入力項目!$S$16,子育て関連マスタ!$I$26:$M$28,4,FALSE),0),
AND(S199&gt;=19,S199&lt;=20,入力項目!$S$16="高専"),IFERROR(VLOOKUP(入力項目!$S$16,子育て関連マスタ!$I$26:$M$28,4,FALSE),0),
AND(S199&gt;=19,S199&lt;=20,入力項目!$S$16&lt;&gt;"高専"),IFERROR(VLOOKUP(入力項目!$S$17,子育て関連マスタ!$I$32:$M$37,4,FALSE),0),
AND(S199&gt;=21,S199&lt;=22,入力項目!$S$16="高専"),IFERROR(VLOOKUP(入力項目!$S$17,子育て関連マスタ!$I$32:$M$34,4,FALSE),0),
AND(S199&gt;=21,S199&lt;=22,入力項目!$S$16&lt;&gt;"高専"),IFERROR(VLOOKUP(入力項目!$S$17,子育て関連マスタ!$I$32:$M$34,4,FALSE),0),
S199&gt;=23,0
) +
IF($D199=4,
  IFERROR(_xlfn.IFS(
  S199&lt;=入力項目!$S$11,0,
  AND(S199=入力項目!$S$11),IFERROR(VLOOKUP(入力項目!$S$12,子育て関連マスタ!$I$4:$M$5,2,FALSE),0),
  AND(S199=4),IFERROR(VLOOKUP(入力項目!$S$13,子育て関連マスタ!$I$9:$M$12,2,FALSE),0),
  AND(S199=7),IFERROR(VLOOKUP(入力項目!$S$14,子育て関連マスタ!$I$16:$M$17,2,FALSE),0),
  AND(S199=13),IFERROR(VLOOKUP(入力項目!$S$15,子育て関連マスタ!$I$21:$M$22,2,FALSE),0),
  AND(S199=16),IFERROR(VLOOKUP(入力項目!$S$16,子育て関連マスタ!$I$26:$M$28,2,FALSE),0),
  AND(S199=19,入力項目!$S$16&lt;&gt;"高専"),IFERROR(VLOOKUP(入力項目!$S$17,子育て関連マスタ!$I$32:$M$37,2,FALSE),0),
  AND(S199=21,入力項目!$S$16="高専"),IFERROR(VLOOKUP(入力項目!$S$17,子育て関連マスタ!$I$32:$M$37,2,FALSE),0),
  S199&gt;=22,0
  ),0),0
) +
IF(AND(S199&gt;=1,S199&lt;=15),IF($D199=入力項目!$S$8,入力項目!$S$3,0),0) +
IF(AND(S199&gt;=1,S199&lt;=15),IF($D199=5,入力項目!$S$4,0),0) +
IF(AND(S199&gt;=1,S199&lt;=15),IF($D199=12,入力項目!$S$5,0),0) +
IF(AND(入力項目!$S$7=$A199,入力項目!$S$8=$D199),子育て関連マスタ!$C$14,0) +
IFERROR(IF(AND(YEAR(EDATE(DATE(入力項目!$S$7,入力項目!$S$8,1),1))=$A199,MONTH(EDATE(DATE(入力項目!$S$7,入力項目!$S$8,1),1))=$D199),子育て関連マスタ!$C$15,0),0) +
IF(AND(OR(S199=3,S199=5,S199=7),$D199=11),子育て関連マスタ!$C$17,0) +
IF(AND(S199=20,$D199=1),子育て関連マスタ!$C$18,0) +
IF(AND(S199=20,$D199=1),
IFERROR(_xlfn.IFS(
入力項目!$S$10="男",子育て関連マスタ!$C$18,
入力項目!$S$10="女",子育て関連マスタ!$C$19
),0),0
) +
IF(AND(S199&gt;=入力項目!$S$18,S199&lt;=入力項目!$S$19),入力項目!$S$20,0) +
IF(AND(S199&gt;=入力項目!$S$21,S199&lt;=入力項目!$S$22),入力項目!$S$23,0) +
IF(AND(S199&gt;=入力項目!$S$24,S199&lt;=入力項目!$S$25),入力項目!$S$26,0)
)</f>
        <v>0</v>
      </c>
      <c r="AH199">
        <f ca="1">-(
_xlfn.IFS(
T199&lt;=入力項目!$S$11,0,
AND(T199&gt;=入力項目!$S$11+1,T199&lt;=3),IFERROR(VLOOKUP(入力項目!$S$12,子育て関連マスタ!$I$4:$M$5,4,FALSE),0),
AND(T199&gt;=4,T199&lt;=6),IFERROR(VLOOKUP(入力項目!$S$13,子育て関連マスタ!$I$9:$M$12,4,FALSE),0),
AND(T199&gt;=7,T199&lt;=12),IFERROR(VLOOKUP(入力項目!$S$14,子育て関連マスタ!$I$16:$M$17,4,FALSE),0),
AND(T199&gt;=13,T199&lt;=15),IFERROR(VLOOKUP(入力項目!$S$15,子育て関連マスタ!$I$21:$M$22,4,FALSE),0),
AND(T199&gt;=16,T199&lt;=18),IFERROR(VLOOKUP(入力項目!$S$16,子育て関連マスタ!$I$26:$M$28,4,FALSE),0),
AND(T199&gt;=19,T199&lt;=20,入力項目!$S$16="高専"),IFERROR(VLOOKUP(入力項目!$S$16,子育て関連マスタ!$I$26:$M$28,4,FALSE),0),
AND(T199&gt;=19,T199&lt;=20,入力項目!$S$16&lt;&gt;"高専"),IFERROR(VLOOKUP(入力項目!$S$17,子育て関連マスタ!$I$32:$M$37,4,FALSE),0),
AND(T199&gt;=21,T199&lt;=22,入力項目!$S$16="高専"),IFERROR(VLOOKUP(入力項目!$S$17,子育て関連マスタ!$I$32:$M$34,4,FALSE),0),
AND(T199&gt;=21,T199&lt;=22,入力項目!$S$16&lt;&gt;"高専"),IFERROR(VLOOKUP(入力項目!$S$17,子育て関連マスタ!$I$32:$M$34,4,FALSE),0),
T199&gt;=23,0
) +
IF($D199=4,
  IFERROR(_xlfn.IFS(
  T199&lt;=入力項目!$S$11,0,
  AND(T199=入力項目!$S$11),IFERROR(VLOOKUP(入力項目!$S$12,子育て関連マスタ!$I$4:$M$5,2,FALSE),0),
  AND(T199=4),IFERROR(VLOOKUP(入力項目!$S$13,子育て関連マスタ!$I$9:$M$12,2,FALSE),0),
  AND(T199=7),IFERROR(VLOOKUP(入力項目!$S$14,子育て関連マスタ!$I$16:$M$17,2,FALSE),0),
  AND(T199=13),IFERROR(VLOOKUP(入力項目!$S$15,子育て関連マスタ!$I$21:$M$22,2,FALSE),0),
  AND(T199=16),IFERROR(VLOOKUP(入力項目!$S$16,子育て関連マスタ!$I$26:$M$28,2,FALSE),0),
  AND(T199=19,入力項目!$S$16&lt;&gt;"高専"),IFERROR(VLOOKUP(入力項目!$S$17,子育て関連マスタ!$I$32:$M$37,2,FALSE),0),
  AND(T199=21,入力項目!$S$16="高専"),IFERROR(VLOOKUP(入力項目!$S$17,子育て関連マスタ!$I$32:$M$37,2,FALSE),0),
  T199&gt;=22,0
  ),0),0
) +
IF(AND(T199&gt;=1,T199&lt;=15),IF($D199=入力項目!$S$8,入力項目!$S$3,0),0) +
IF(AND(T199&gt;=1,T199&lt;=15),IF($D199=5,入力項目!$S$4,0),0) +
IF(AND(T199&gt;=1,T199&lt;=15),IF($D199=12,入力項目!$S$5,0),0) +
IF(AND(入力項目!$S$7=$A199,入力項目!$S$8=$D199),子育て関連マスタ!$C$14,0) +
IFERROR(IF(AND(YEAR(EDATE(DATE(入力項目!$S$7,入力項目!$S$8,1),1))=$A199,MONTH(EDATE(DATE(入力項目!$S$7,入力項目!$S$8,1),1))=$D199),子育て関連マスタ!$C$15,0),0) +
IF(AND(OR(T199=3,T199=5,T199=7),$D199=11),子育て関連マスタ!$C$17,0) +
IF(AND(T199=20,$D199=1),子育て関連マスタ!$C$18,0) +
IF(AND(T199=20,$D199=1),
IFERROR(_xlfn.IFS(
入力項目!$S$10="男",子育て関連マスタ!$C$18,
入力項目!$S$10="女",子育て関連マスタ!$C$19
),0),0
) +
IF(AND(T199&gt;=入力項目!$S$18,T199&lt;=入力項目!$S$19),入力項目!$S$20,0) +
IF(AND(T199&gt;=入力項目!$S$21,T199&lt;=入力項目!$S$22),入力項目!$S$23,0) +
IF(AND(T199&gt;=入力項目!$S$24,T199&lt;=入力項目!$S$25),入力項目!$S$26,0)
)</f>
        <v>0</v>
      </c>
      <c r="AI199">
        <f ca="1">-(
_xlfn.IFS(
U199&lt;=入力項目!$S$11,0,
AND(U199&gt;=入力項目!$S$11+1,U199&lt;=3),IFERROR(VLOOKUP(入力項目!$S$12,子育て関連マスタ!$I$4:$M$5,4,FALSE),0),
AND(U199&gt;=4,U199&lt;=6),IFERROR(VLOOKUP(入力項目!$S$13,子育て関連マスタ!$I$9:$M$12,4,FALSE),0),
AND(U199&gt;=7,U199&lt;=12),IFERROR(VLOOKUP(入力項目!$S$14,子育て関連マスタ!$I$16:$M$17,4,FALSE),0),
AND(U199&gt;=13,U199&lt;=15),IFERROR(VLOOKUP(入力項目!$S$15,子育て関連マスタ!$I$21:$M$22,4,FALSE),0),
AND(U199&gt;=16,U199&lt;=18),IFERROR(VLOOKUP(入力項目!$S$16,子育て関連マスタ!$I$26:$M$28,4,FALSE),0),
AND(U199&gt;=19,U199&lt;=20,入力項目!$S$16="高専"),IFERROR(VLOOKUP(入力項目!$S$16,子育て関連マスタ!$I$26:$M$28,4,FALSE),0),
AND(U199&gt;=19,U199&lt;=20,入力項目!$S$16&lt;&gt;"高専"),IFERROR(VLOOKUP(入力項目!$S$17,子育て関連マスタ!$I$32:$M$37,4,FALSE),0),
AND(U199&gt;=21,U199&lt;=22,入力項目!$S$16="高専"),IFERROR(VLOOKUP(入力項目!$S$17,子育て関連マスタ!$I$32:$M$34,4,FALSE),0),
AND(U199&gt;=21,U199&lt;=22,入力項目!$S$16&lt;&gt;"高専"),IFERROR(VLOOKUP(入力項目!$S$17,子育て関連マスタ!$I$32:$M$34,4,FALSE),0),
U199&gt;=23,0
) +
IF($D199=4,
  IFERROR(_xlfn.IFS(
  U199&lt;=入力項目!$S$11,0,
  AND(U199=入力項目!$S$11),IFERROR(VLOOKUP(入力項目!$S$12,子育て関連マスタ!$I$4:$M$5,2,FALSE),0),
  AND(U199=4),IFERROR(VLOOKUP(入力項目!$S$13,子育て関連マスタ!$I$9:$M$12,2,FALSE),0),
  AND(U199=7),IFERROR(VLOOKUP(入力項目!$S$14,子育て関連マスタ!$I$16:$M$17,2,FALSE),0),
  AND(U199=13),IFERROR(VLOOKUP(入力項目!$S$15,子育て関連マスタ!$I$21:$M$22,2,FALSE),0),
  AND(U199=16),IFERROR(VLOOKUP(入力項目!$S$16,子育て関連マスタ!$I$26:$M$28,2,FALSE),0),
  AND(U199=19,入力項目!$S$16&lt;&gt;"高専"),IFERROR(VLOOKUP(入力項目!$S$17,子育て関連マスタ!$I$32:$M$37,2,FALSE),0),
  AND(U199=21,入力項目!$S$16="高専"),IFERROR(VLOOKUP(入力項目!$S$17,子育て関連マスタ!$I$32:$M$37,2,FALSE),0),
  U199&gt;=22,0
  ),0),0
) +
IF(AND(U199&gt;=1,U199&lt;=15),IF($D199=入力項目!$S$8,入力項目!$S$3,0),0) +
IF(AND(U199&gt;=1,U199&lt;=15),IF($D199=5,入力項目!$S$4,0),0) +
IF(AND(U199&gt;=1,U199&lt;=15),IF($D199=12,入力項目!$S$5,0),0) +
IF(AND(入力項目!$S$7=$A199,入力項目!$S$8=$D199),子育て関連マスタ!$C$14,0) +
IFERROR(IF(AND(YEAR(EDATE(DATE(入力項目!$S$7,入力項目!$S$8,1),1))=$A199,MONTH(EDATE(DATE(入力項目!$S$7,入力項目!$S$8,1),1))=$D199),子育て関連マスタ!$C$15,0),0) +
IF(AND(OR(U199=3,U199=5,U199=7),$D199=11),子育て関連マスタ!$C$17,0) +
IF(AND(U199=20,$D199=1),子育て関連マスタ!$C$18,0) +
IF(AND(U199=20,$D199=1),
IFERROR(_xlfn.IFS(
入力項目!$S$10="男",子育て関連マスタ!$C$18,
入力項目!$S$10="女",子育て関連マスタ!$C$19
),0),0
) +
IF(AND(U199&gt;=入力項目!$S$18,U199&lt;=入力項目!$S$19),入力項目!$S$20,0) +
IF(AND(U199&gt;=入力項目!$S$21,U199&lt;=入力項目!$S$22),入力項目!$S$23,0) +
IF(AND(U199&gt;=入力項目!$S$24,U199&lt;=入力項目!$S$25),入力項目!$S$26,0)
)</f>
        <v>0</v>
      </c>
      <c r="AJ199" s="10">
        <f ca="1">-VLOOKUP($D199,月別収支!$A$2:$H$13,7,FALSE)</f>
        <v>-20000</v>
      </c>
    </row>
    <row r="200" spans="1:36" x14ac:dyDescent="0.4">
      <c r="A200">
        <f t="shared" ca="1" si="54"/>
        <v>2041</v>
      </c>
      <c r="B200">
        <f t="shared" ca="1" si="61"/>
        <v>2040</v>
      </c>
      <c r="C200">
        <f t="shared" ca="1" si="62"/>
        <v>17</v>
      </c>
      <c r="D200">
        <f t="shared" ca="1" si="55"/>
        <v>2</v>
      </c>
      <c r="E200" t="str">
        <f t="shared" ca="1" si="56"/>
        <v>2041年2月</v>
      </c>
      <c r="F200">
        <f ca="1">IF(OR(入力項目!$N$5&lt;$A200,AND(入力項目!$N$5=$A200,入力項目!$N$6&lt;$D200)),IF(F199=0,1,IF(G200=12,F199+1,F199)),0)</f>
        <v>16</v>
      </c>
      <c r="G200">
        <f ca="1">IF(OR(入力項目!$N$5&lt;$A200,AND(入力項目!$N$5=$A200,入力項目!$N$6&lt;$D200)),IF(G199=12,1,G199+1),0)</f>
        <v>4</v>
      </c>
      <c r="H200" t="str">
        <f t="shared" ca="1" si="57"/>
        <v>16_4</v>
      </c>
      <c r="I200">
        <f ca="1">IF(
  IFERROR(AND($C200&gt;0,MOD($C200,入力項目!$N$22)=0,$D200=入力項目!$N$23), FALSE),
  1,
  IF(
    AND(I199&gt;0,J199=12),
    IF(I199=入力項目!$N$28, 0, I199+1),
    I199
  )
)</f>
        <v>2</v>
      </c>
      <c r="J200">
        <f ca="1">IF($D200=入力項目!$N$23,1,IFERROR(J199+1,1))</f>
        <v>9</v>
      </c>
      <c r="K200" t="str">
        <f t="shared" ca="1" si="58"/>
        <v>2_9</v>
      </c>
      <c r="L200">
        <f ca="1">L199+IF(入力項目!$D$4=$D200,1,0)</f>
        <v>45</v>
      </c>
      <c r="M200" t="str">
        <f t="shared" ca="1" si="59"/>
        <v>45歳</v>
      </c>
      <c r="N200">
        <f t="shared" ca="1" si="63"/>
        <v>46</v>
      </c>
      <c r="O200" t="str">
        <f t="shared" ca="1" si="60"/>
        <v>46歳</v>
      </c>
      <c r="P200">
        <f t="shared" ca="1" si="64"/>
        <v>20</v>
      </c>
      <c r="Q200">
        <f t="shared" ca="1" si="65"/>
        <v>18</v>
      </c>
      <c r="R200">
        <f t="shared" ca="1" si="66"/>
        <v>2041</v>
      </c>
      <c r="S200">
        <f t="shared" ca="1" si="67"/>
        <v>2041</v>
      </c>
      <c r="T200">
        <f t="shared" ca="1" si="68"/>
        <v>2041</v>
      </c>
      <c r="U200">
        <f t="shared" ca="1" si="69"/>
        <v>2041</v>
      </c>
      <c r="V200" s="10">
        <f t="shared" ca="1" si="70"/>
        <v>20398055</v>
      </c>
      <c r="W200" s="10">
        <f ca="1">IF($L200&lt;その他マスタ!$B$1,VLOOKUP($D200,月別収支!$A$2:$H$13,2,FALSE),その他マスタ!$B$3)+IF(AND($L200=その他マスタ!$B$1,入力項目!$I$9="あり",$D200=入力項目!$D$4),その他マスタ!$B$2,0)</f>
        <v>300000</v>
      </c>
      <c r="X200" s="10">
        <f ca="1">-IF(入力項目!$K$5=TRUE,
IF($F200+$G200&lt;3,VLOOKUP($D200,月別収支!$A$2:$H$13,8,FALSE),0)+IFERROR(VLOOKUP($H200,住宅ローン計算!C:P,13,FALSE),0)+IF($F200&gt;1,IF(OR($G200=3,$G200=6,$G200=9,$G200=12),ROUNDUP(入力項目!$N$18/4,0),0),0),
VLOOKUP($D200,月別収支!$A$2:$H$13,8,FALSE))</f>
        <v>-53590</v>
      </c>
      <c r="Y200" s="10">
        <f ca="1">-VLOOKUP($D200,月別収支!$A$2:$H$13,3,FALSE)</f>
        <v>-75000</v>
      </c>
      <c r="Z200" s="10">
        <f ca="1">-VLOOKUP($D200,月別収支!$A$2:$H$13,4,FALSE)</f>
        <v>-27000</v>
      </c>
      <c r="AA200" s="10">
        <f ca="1">-VLOOKUP($D200,月別収支!$A$2:$H$13,6,FALSE)</f>
        <v>-10000</v>
      </c>
      <c r="AB200" s="10">
        <f ca="1">-(
VLOOKUP($D200,月別収支!$A$2:$H$13,5,FALSE)+IF(AND(入力項目!$I$27&lt;=$A200,ISEVEN($A200-入力項目!$I$27),入力項目!$I$28=$D200),入力項目!$I$26,0)
+IF(入力項目!$K$26=TRUE,
IFERROR(VLOOKUP($K200,マイカーローン計算!C:P,13,FALSE),0),
IFERROR(
  IF(AND($C200&gt;0,MOD($C200,入力項目!$N$22)=0,$D200=入力項目!$N$23),入力項目!$N$24,0),
 0
)
)
)</f>
        <v>-20000</v>
      </c>
      <c r="AC200" s="10">
        <f ca="1">-IF($A200&lt;入力項目!$N$33,入力項目!$N$35,IF(AND($A200=入力項目!$N$33,$D200&lt;=入力項目!$N$34),入力項目!$N$35,0))</f>
        <v>0</v>
      </c>
      <c r="AD200">
        <f ca="1">-(
_xlfn.IFS(
P200&lt;=入力項目!$S$11,0,
AND(P200&gt;=入力項目!$S$11+1,P200&lt;=3),IFERROR(VLOOKUP(入力項目!$S$12,子育て関連マスタ!$I$4:$M$5,4,FALSE),0),
AND(P200&gt;=4,P200&lt;=6),IFERROR(VLOOKUP(入力項目!$S$13,子育て関連マスタ!$I$9:$M$12,4,FALSE),0),
AND(P200&gt;=7,P200&lt;=12),IFERROR(VLOOKUP(入力項目!$S$14,子育て関連マスタ!$I$16:$M$17,4,FALSE),0),
AND(P200&gt;=13,P200&lt;=15),IFERROR(VLOOKUP(入力項目!$S$15,子育て関連マスタ!$I$21:$M$22,4,FALSE),0),
AND(P200&gt;=16,P200&lt;=18),IFERROR(VLOOKUP(入力項目!$S$16,子育て関連マスタ!$I$26:$M$28,4,FALSE),0),
AND(P200&gt;=19,P200&lt;=20,入力項目!$S$16="高専"),IFERROR(VLOOKUP(入力項目!$S$16,子育て関連マスタ!$I$26:$M$28,4,FALSE),0),
AND(P200&gt;=19,P200&lt;=20,入力項目!$S$16&lt;&gt;"高専"),IFERROR(VLOOKUP(入力項目!$S$17,子育て関連マスタ!$I$32:$M$37,4,FALSE),0),
AND(P200&gt;=21,P200&lt;=22,入力項目!$S$16="高専"),IFERROR(VLOOKUP(入力項目!$S$17,子育て関連マスタ!$I$32:$M$34,4,FALSE),0),
AND(P200&gt;=21,P200&lt;=22,入力項目!$S$16&lt;&gt;"高専"),IFERROR(VLOOKUP(入力項目!$S$17,子育て関連マスタ!$I$32:$M$34,4,FALSE),0),
P200&gt;=23,0
) +
IF($D200=4,
  IFERROR(_xlfn.IFS(
  P200&lt;=入力項目!$S$11,0,
  AND(P200=入力項目!$S$11),IFERROR(VLOOKUP(入力項目!$S$12,子育て関連マスタ!$I$4:$M$5,2,FALSE),0),
  AND(P200=4),IFERROR(VLOOKUP(入力項目!$S$13,子育て関連マスタ!$I$9:$M$12,2,FALSE),0),
  AND(P200=7),IFERROR(VLOOKUP(入力項目!$S$14,子育て関連マスタ!$I$16:$M$17,2,FALSE),0),
  AND(P200=13),IFERROR(VLOOKUP(入力項目!$S$15,子育て関連マスタ!$I$21:$M$22,2,FALSE),0),
  AND(P200=16),IFERROR(VLOOKUP(入力項目!$S$16,子育て関連マスタ!$I$26:$M$28,2,FALSE),0),
  AND(P200=19,入力項目!$S$16&lt;&gt;"高専"),IFERROR(VLOOKUP(入力項目!$S$17,子育て関連マスタ!$I$32:$M$37,2,FALSE),0),
  AND(P200=21,入力項目!$S$16="高専"),IFERROR(VLOOKUP(入力項目!$S$17,子育て関連マスタ!$I$32:$M$37,2,FALSE),0),
  P200&gt;=22,0
  ),0),0
) +
IF(AND(P200&gt;=1,P200&lt;=15),IF($D200=入力項目!$S$8,入力項目!$S$3,0),0) +
IF(AND(P200&gt;=1,P200&lt;=15),IF($D200=5,入力項目!$S$4,0),0) +
IF(AND(P200&gt;=1,P200&lt;=15),IF($D200=12,入力項目!$S$5,0),0) +
IF(AND(入力項目!$S$7=$A200,入力項目!$S$8=$D200),子育て関連マスタ!$C$14,0) +
IFERROR(IF(AND(YEAR(EDATE(DATE(入力項目!$S$7,入力項目!$S$8,1),1))=$A200,MONTH(EDATE(DATE(入力項目!$S$7,入力項目!$S$8,1),1))=$D200),子育て関連マスタ!$C$15,0),0) +
IF(AND(OR(P200=3,P200=5,P200=7),$D200=11),子育て関連マスタ!$C$17,0) +
IF(AND(P200=20,$D200=1),子育て関連マスタ!$C$18,0) +
IF(AND(P200=20,$D200=1),
IFERROR(_xlfn.IFS(
入力項目!$S$10="男",子育て関連マスタ!$C$18,
入力項目!$S$10="女",子育て関連マスタ!$C$19
),0),0
) +
IF(AND(P200&gt;=入力項目!$S$18,P200&lt;=入力項目!$S$19),入力項目!$S$20,0) +
IF(AND(P200&gt;=入力項目!$S$21,P200&lt;=入力項目!$S$22),入力項目!$S$23,0) +
IF(AND(P200&gt;=入力項目!$S$24,P200&lt;=入力項目!$S$25),入力項目!$S$26,0)
)</f>
        <v>0</v>
      </c>
      <c r="AE200">
        <f ca="1">-(
_xlfn.IFS(
Q200&lt;=入力項目!$S$11,0,
AND(Q200&gt;=入力項目!$S$11+1,Q200&lt;=3),IFERROR(VLOOKUP(入力項目!$S$12,子育て関連マスタ!$I$4:$M$5,4,FALSE),0),
AND(Q200&gt;=4,Q200&lt;=6),IFERROR(VLOOKUP(入力項目!$S$13,子育て関連マスタ!$I$9:$M$12,4,FALSE),0),
AND(Q200&gt;=7,Q200&lt;=12),IFERROR(VLOOKUP(入力項目!$S$14,子育て関連マスタ!$I$16:$M$17,4,FALSE),0),
AND(Q200&gt;=13,Q200&lt;=15),IFERROR(VLOOKUP(入力項目!$S$15,子育て関連マスタ!$I$21:$M$22,4,FALSE),0),
AND(Q200&gt;=16,Q200&lt;=18),IFERROR(VLOOKUP(入力項目!$S$16,子育て関連マスタ!$I$26:$M$28,4,FALSE),0),
AND(Q200&gt;=19,Q200&lt;=20,入力項目!$S$16="高専"),IFERROR(VLOOKUP(入力項目!$S$16,子育て関連マスタ!$I$26:$M$28,4,FALSE),0),
AND(Q200&gt;=19,Q200&lt;=20,入力項目!$S$16&lt;&gt;"高専"),IFERROR(VLOOKUP(入力項目!$S$17,子育て関連マスタ!$I$32:$M$37,4,FALSE),0),
AND(Q200&gt;=21,Q200&lt;=22,入力項目!$S$16="高専"),IFERROR(VLOOKUP(入力項目!$S$17,子育て関連マスタ!$I$32:$M$34,4,FALSE),0),
AND(Q200&gt;=21,Q200&lt;=22,入力項目!$S$16&lt;&gt;"高専"),IFERROR(VLOOKUP(入力項目!$S$17,子育て関連マスタ!$I$32:$M$34,4,FALSE),0),
Q200&gt;=23,0
) +
IF($D200=4,
  IFERROR(_xlfn.IFS(
  Q200&lt;=入力項目!$S$11,0,
  AND(Q200=入力項目!$S$11),IFERROR(VLOOKUP(入力項目!$S$12,子育て関連マスタ!$I$4:$M$5,2,FALSE),0),
  AND(Q200=4),IFERROR(VLOOKUP(入力項目!$S$13,子育て関連マスタ!$I$9:$M$12,2,FALSE),0),
  AND(Q200=7),IFERROR(VLOOKUP(入力項目!$S$14,子育て関連マスタ!$I$16:$M$17,2,FALSE),0),
  AND(Q200=13),IFERROR(VLOOKUP(入力項目!$S$15,子育て関連マスタ!$I$21:$M$22,2,FALSE),0),
  AND(Q200=16),IFERROR(VLOOKUP(入力項目!$S$16,子育て関連マスタ!$I$26:$M$28,2,FALSE),0),
  AND(Q200=19,入力項目!$S$16&lt;&gt;"高専"),IFERROR(VLOOKUP(入力項目!$S$17,子育て関連マスタ!$I$32:$M$37,2,FALSE),0),
  AND(Q200=21,入力項目!$S$16="高専"),IFERROR(VLOOKUP(入力項目!$S$17,子育て関連マスタ!$I$32:$M$37,2,FALSE),0),
  Q200&gt;=22,0
  ),0),0
) +
IF(AND(Q200&gt;=1,Q200&lt;=15),IF($D200=入力項目!$S$8,入力項目!$S$3,0),0) +
IF(AND(Q200&gt;=1,Q200&lt;=15),IF($D200=5,入力項目!$S$4,0),0) +
IF(AND(Q200&gt;=1,Q200&lt;=15),IF($D200=12,入力項目!$S$5,0),0) +
IF(AND(入力項目!$S$7=$A200,入力項目!$S$8=$D200),子育て関連マスタ!$C$14,0) +
IFERROR(IF(AND(YEAR(EDATE(DATE(入力項目!$S$7,入力項目!$S$8,1),1))=$A200,MONTH(EDATE(DATE(入力項目!$S$7,入力項目!$S$8,1),1))=$D200),子育て関連マスタ!$C$15,0),0) +
IF(AND(OR(Q200=3,Q200=5,Q200=7),$D200=11),子育て関連マスタ!$C$17,0) +
IF(AND(Q200=20,$D200=1),子育て関連マスタ!$C$18,0) +
IF(AND(Q200=20,$D200=1),
IFERROR(_xlfn.IFS(
入力項目!$S$10="男",子育て関連マスタ!$C$18,
入力項目!$S$10="女",子育て関連マスタ!$C$19
),0),0
) +
IF(AND(Q200&gt;=入力項目!$S$18,Q200&lt;=入力項目!$S$19),入力項目!$S$20,0) +
IF(AND(Q200&gt;=入力項目!$S$21,Q200&lt;=入力項目!$S$22),入力項目!$S$23,0) +
IF(AND(Q200&gt;=入力項目!$S$24,Q200&lt;=入力項目!$S$25),入力項目!$S$26,0)
)</f>
        <v>-45000</v>
      </c>
      <c r="AF200">
        <f ca="1">-(
_xlfn.IFS(
R200&lt;=入力項目!$S$11,0,
AND(R200&gt;=入力項目!$S$11+1,R200&lt;=3),IFERROR(VLOOKUP(入力項目!$S$12,子育て関連マスタ!$I$4:$M$5,4,FALSE),0),
AND(R200&gt;=4,R200&lt;=6),IFERROR(VLOOKUP(入力項目!$S$13,子育て関連マスタ!$I$9:$M$12,4,FALSE),0),
AND(R200&gt;=7,R200&lt;=12),IFERROR(VLOOKUP(入力項目!$S$14,子育て関連マスタ!$I$16:$M$17,4,FALSE),0),
AND(R200&gt;=13,R200&lt;=15),IFERROR(VLOOKUP(入力項目!$S$15,子育て関連マスタ!$I$21:$M$22,4,FALSE),0),
AND(R200&gt;=16,R200&lt;=18),IFERROR(VLOOKUP(入力項目!$S$16,子育て関連マスタ!$I$26:$M$28,4,FALSE),0),
AND(R200&gt;=19,R200&lt;=20,入力項目!$S$16="高専"),IFERROR(VLOOKUP(入力項目!$S$16,子育て関連マスタ!$I$26:$M$28,4,FALSE),0),
AND(R200&gt;=19,R200&lt;=20,入力項目!$S$16&lt;&gt;"高専"),IFERROR(VLOOKUP(入力項目!$S$17,子育て関連マスタ!$I$32:$M$37,4,FALSE),0),
AND(R200&gt;=21,R200&lt;=22,入力項目!$S$16="高専"),IFERROR(VLOOKUP(入力項目!$S$17,子育て関連マスタ!$I$32:$M$34,4,FALSE),0),
AND(R200&gt;=21,R200&lt;=22,入力項目!$S$16&lt;&gt;"高専"),IFERROR(VLOOKUP(入力項目!$S$17,子育て関連マスタ!$I$32:$M$34,4,FALSE),0),
R200&gt;=23,0
) +
IF($D200=4,
  IFERROR(_xlfn.IFS(
  R200&lt;=入力項目!$S$11,0,
  AND(R200=入力項目!$S$11),IFERROR(VLOOKUP(入力項目!$S$12,子育て関連マスタ!$I$4:$M$5,2,FALSE),0),
  AND(R200=4),IFERROR(VLOOKUP(入力項目!$S$13,子育て関連マスタ!$I$9:$M$12,2,FALSE),0),
  AND(R200=7),IFERROR(VLOOKUP(入力項目!$S$14,子育て関連マスタ!$I$16:$M$17,2,FALSE),0),
  AND(R200=13),IFERROR(VLOOKUP(入力項目!$S$15,子育て関連マスタ!$I$21:$M$22,2,FALSE),0),
  AND(R200=16),IFERROR(VLOOKUP(入力項目!$S$16,子育て関連マスタ!$I$26:$M$28,2,FALSE),0),
  AND(R200=19,入力項目!$S$16&lt;&gt;"高専"),IFERROR(VLOOKUP(入力項目!$S$17,子育て関連マスタ!$I$32:$M$37,2,FALSE),0),
  AND(R200=21,入力項目!$S$16="高専"),IFERROR(VLOOKUP(入力項目!$S$17,子育て関連マスタ!$I$32:$M$37,2,FALSE),0),
  R200&gt;=22,0
  ),0),0
) +
IF(AND(R200&gt;=1,R200&lt;=15),IF($D200=入力項目!$S$8,入力項目!$S$3,0),0) +
IF(AND(R200&gt;=1,R200&lt;=15),IF($D200=5,入力項目!$S$4,0),0) +
IF(AND(R200&gt;=1,R200&lt;=15),IF($D200=12,入力項目!$S$5,0),0) +
IF(AND(入力項目!$S$7=$A200,入力項目!$S$8=$D200),子育て関連マスタ!$C$14,0) +
IFERROR(IF(AND(YEAR(EDATE(DATE(入力項目!$S$7,入力項目!$S$8,1),1))=$A200,MONTH(EDATE(DATE(入力項目!$S$7,入力項目!$S$8,1),1))=$D200),子育て関連マスタ!$C$15,0),0) +
IF(AND(OR(R200=3,R200=5,R200=7),$D200=11),子育て関連マスタ!$C$17,0) +
IF(AND(R200=20,$D200=1),子育て関連マスタ!$C$18,0) +
IF(AND(R200=20,$D200=1),
IFERROR(_xlfn.IFS(
入力項目!$S$10="男",子育て関連マスタ!$C$18,
入力項目!$S$10="女",子育て関連マスタ!$C$19
),0),0
) +
IF(AND(R200&gt;=入力項目!$S$18,R200&lt;=入力項目!$S$19),入力項目!$S$20,0) +
IF(AND(R200&gt;=入力項目!$S$21,R200&lt;=入力項目!$S$22),入力項目!$S$23,0) +
IF(AND(R200&gt;=入力項目!$S$24,R200&lt;=入力項目!$S$25),入力項目!$S$26,0)
)</f>
        <v>0</v>
      </c>
      <c r="AG200">
        <f ca="1">-(
_xlfn.IFS(
S200&lt;=入力項目!$S$11,0,
AND(S200&gt;=入力項目!$S$11+1,S200&lt;=3),IFERROR(VLOOKUP(入力項目!$S$12,子育て関連マスタ!$I$4:$M$5,4,FALSE),0),
AND(S200&gt;=4,S200&lt;=6),IFERROR(VLOOKUP(入力項目!$S$13,子育て関連マスタ!$I$9:$M$12,4,FALSE),0),
AND(S200&gt;=7,S200&lt;=12),IFERROR(VLOOKUP(入力項目!$S$14,子育て関連マスタ!$I$16:$M$17,4,FALSE),0),
AND(S200&gt;=13,S200&lt;=15),IFERROR(VLOOKUP(入力項目!$S$15,子育て関連マスタ!$I$21:$M$22,4,FALSE),0),
AND(S200&gt;=16,S200&lt;=18),IFERROR(VLOOKUP(入力項目!$S$16,子育て関連マスタ!$I$26:$M$28,4,FALSE),0),
AND(S200&gt;=19,S200&lt;=20,入力項目!$S$16="高専"),IFERROR(VLOOKUP(入力項目!$S$16,子育て関連マスタ!$I$26:$M$28,4,FALSE),0),
AND(S200&gt;=19,S200&lt;=20,入力項目!$S$16&lt;&gt;"高専"),IFERROR(VLOOKUP(入力項目!$S$17,子育て関連マスタ!$I$32:$M$37,4,FALSE),0),
AND(S200&gt;=21,S200&lt;=22,入力項目!$S$16="高専"),IFERROR(VLOOKUP(入力項目!$S$17,子育て関連マスタ!$I$32:$M$34,4,FALSE),0),
AND(S200&gt;=21,S200&lt;=22,入力項目!$S$16&lt;&gt;"高専"),IFERROR(VLOOKUP(入力項目!$S$17,子育て関連マスタ!$I$32:$M$34,4,FALSE),0),
S200&gt;=23,0
) +
IF($D200=4,
  IFERROR(_xlfn.IFS(
  S200&lt;=入力項目!$S$11,0,
  AND(S200=入力項目!$S$11),IFERROR(VLOOKUP(入力項目!$S$12,子育て関連マスタ!$I$4:$M$5,2,FALSE),0),
  AND(S200=4),IFERROR(VLOOKUP(入力項目!$S$13,子育て関連マスタ!$I$9:$M$12,2,FALSE),0),
  AND(S200=7),IFERROR(VLOOKUP(入力項目!$S$14,子育て関連マスタ!$I$16:$M$17,2,FALSE),0),
  AND(S200=13),IFERROR(VLOOKUP(入力項目!$S$15,子育て関連マスタ!$I$21:$M$22,2,FALSE),0),
  AND(S200=16),IFERROR(VLOOKUP(入力項目!$S$16,子育て関連マスタ!$I$26:$M$28,2,FALSE),0),
  AND(S200=19,入力項目!$S$16&lt;&gt;"高専"),IFERROR(VLOOKUP(入力項目!$S$17,子育て関連マスタ!$I$32:$M$37,2,FALSE),0),
  AND(S200=21,入力項目!$S$16="高専"),IFERROR(VLOOKUP(入力項目!$S$17,子育て関連マスタ!$I$32:$M$37,2,FALSE),0),
  S200&gt;=22,0
  ),0),0
) +
IF(AND(S200&gt;=1,S200&lt;=15),IF($D200=入力項目!$S$8,入力項目!$S$3,0),0) +
IF(AND(S200&gt;=1,S200&lt;=15),IF($D200=5,入力項目!$S$4,0),0) +
IF(AND(S200&gt;=1,S200&lt;=15),IF($D200=12,入力項目!$S$5,0),0) +
IF(AND(入力項目!$S$7=$A200,入力項目!$S$8=$D200),子育て関連マスタ!$C$14,0) +
IFERROR(IF(AND(YEAR(EDATE(DATE(入力項目!$S$7,入力項目!$S$8,1),1))=$A200,MONTH(EDATE(DATE(入力項目!$S$7,入力項目!$S$8,1),1))=$D200),子育て関連マスタ!$C$15,0),0) +
IF(AND(OR(S200=3,S200=5,S200=7),$D200=11),子育て関連マスタ!$C$17,0) +
IF(AND(S200=20,$D200=1),子育て関連マスタ!$C$18,0) +
IF(AND(S200=20,$D200=1),
IFERROR(_xlfn.IFS(
入力項目!$S$10="男",子育て関連マスタ!$C$18,
入力項目!$S$10="女",子育て関連マスタ!$C$19
),0),0
) +
IF(AND(S200&gt;=入力項目!$S$18,S200&lt;=入力項目!$S$19),入力項目!$S$20,0) +
IF(AND(S200&gt;=入力項目!$S$21,S200&lt;=入力項目!$S$22),入力項目!$S$23,0) +
IF(AND(S200&gt;=入力項目!$S$24,S200&lt;=入力項目!$S$25),入力項目!$S$26,0)
)</f>
        <v>0</v>
      </c>
      <c r="AH200">
        <f ca="1">-(
_xlfn.IFS(
T200&lt;=入力項目!$S$11,0,
AND(T200&gt;=入力項目!$S$11+1,T200&lt;=3),IFERROR(VLOOKUP(入力項目!$S$12,子育て関連マスタ!$I$4:$M$5,4,FALSE),0),
AND(T200&gt;=4,T200&lt;=6),IFERROR(VLOOKUP(入力項目!$S$13,子育て関連マスタ!$I$9:$M$12,4,FALSE),0),
AND(T200&gt;=7,T200&lt;=12),IFERROR(VLOOKUP(入力項目!$S$14,子育て関連マスタ!$I$16:$M$17,4,FALSE),0),
AND(T200&gt;=13,T200&lt;=15),IFERROR(VLOOKUP(入力項目!$S$15,子育て関連マスタ!$I$21:$M$22,4,FALSE),0),
AND(T200&gt;=16,T200&lt;=18),IFERROR(VLOOKUP(入力項目!$S$16,子育て関連マスタ!$I$26:$M$28,4,FALSE),0),
AND(T200&gt;=19,T200&lt;=20,入力項目!$S$16="高専"),IFERROR(VLOOKUP(入力項目!$S$16,子育て関連マスタ!$I$26:$M$28,4,FALSE),0),
AND(T200&gt;=19,T200&lt;=20,入力項目!$S$16&lt;&gt;"高専"),IFERROR(VLOOKUP(入力項目!$S$17,子育て関連マスタ!$I$32:$M$37,4,FALSE),0),
AND(T200&gt;=21,T200&lt;=22,入力項目!$S$16="高専"),IFERROR(VLOOKUP(入力項目!$S$17,子育て関連マスタ!$I$32:$M$34,4,FALSE),0),
AND(T200&gt;=21,T200&lt;=22,入力項目!$S$16&lt;&gt;"高専"),IFERROR(VLOOKUP(入力項目!$S$17,子育て関連マスタ!$I$32:$M$34,4,FALSE),0),
T200&gt;=23,0
) +
IF($D200=4,
  IFERROR(_xlfn.IFS(
  T200&lt;=入力項目!$S$11,0,
  AND(T200=入力項目!$S$11),IFERROR(VLOOKUP(入力項目!$S$12,子育て関連マスタ!$I$4:$M$5,2,FALSE),0),
  AND(T200=4),IFERROR(VLOOKUP(入力項目!$S$13,子育て関連マスタ!$I$9:$M$12,2,FALSE),0),
  AND(T200=7),IFERROR(VLOOKUP(入力項目!$S$14,子育て関連マスタ!$I$16:$M$17,2,FALSE),0),
  AND(T200=13),IFERROR(VLOOKUP(入力項目!$S$15,子育て関連マスタ!$I$21:$M$22,2,FALSE),0),
  AND(T200=16),IFERROR(VLOOKUP(入力項目!$S$16,子育て関連マスタ!$I$26:$M$28,2,FALSE),0),
  AND(T200=19,入力項目!$S$16&lt;&gt;"高専"),IFERROR(VLOOKUP(入力項目!$S$17,子育て関連マスタ!$I$32:$M$37,2,FALSE),0),
  AND(T200=21,入力項目!$S$16="高専"),IFERROR(VLOOKUP(入力項目!$S$17,子育て関連マスタ!$I$32:$M$37,2,FALSE),0),
  T200&gt;=22,0
  ),0),0
) +
IF(AND(T200&gt;=1,T200&lt;=15),IF($D200=入力項目!$S$8,入力項目!$S$3,0),0) +
IF(AND(T200&gt;=1,T200&lt;=15),IF($D200=5,入力項目!$S$4,0),0) +
IF(AND(T200&gt;=1,T200&lt;=15),IF($D200=12,入力項目!$S$5,0),0) +
IF(AND(入力項目!$S$7=$A200,入力項目!$S$8=$D200),子育て関連マスタ!$C$14,0) +
IFERROR(IF(AND(YEAR(EDATE(DATE(入力項目!$S$7,入力項目!$S$8,1),1))=$A200,MONTH(EDATE(DATE(入力項目!$S$7,入力項目!$S$8,1),1))=$D200),子育て関連マスタ!$C$15,0),0) +
IF(AND(OR(T200=3,T200=5,T200=7),$D200=11),子育て関連マスタ!$C$17,0) +
IF(AND(T200=20,$D200=1),子育て関連マスタ!$C$18,0) +
IF(AND(T200=20,$D200=1),
IFERROR(_xlfn.IFS(
入力項目!$S$10="男",子育て関連マスタ!$C$18,
入力項目!$S$10="女",子育て関連マスタ!$C$19
),0),0
) +
IF(AND(T200&gt;=入力項目!$S$18,T200&lt;=入力項目!$S$19),入力項目!$S$20,0) +
IF(AND(T200&gt;=入力項目!$S$21,T200&lt;=入力項目!$S$22),入力項目!$S$23,0) +
IF(AND(T200&gt;=入力項目!$S$24,T200&lt;=入力項目!$S$25),入力項目!$S$26,0)
)</f>
        <v>0</v>
      </c>
      <c r="AI200">
        <f ca="1">-(
_xlfn.IFS(
U200&lt;=入力項目!$S$11,0,
AND(U200&gt;=入力項目!$S$11+1,U200&lt;=3),IFERROR(VLOOKUP(入力項目!$S$12,子育て関連マスタ!$I$4:$M$5,4,FALSE),0),
AND(U200&gt;=4,U200&lt;=6),IFERROR(VLOOKUP(入力項目!$S$13,子育て関連マスタ!$I$9:$M$12,4,FALSE),0),
AND(U200&gt;=7,U200&lt;=12),IFERROR(VLOOKUP(入力項目!$S$14,子育て関連マスタ!$I$16:$M$17,4,FALSE),0),
AND(U200&gt;=13,U200&lt;=15),IFERROR(VLOOKUP(入力項目!$S$15,子育て関連マスタ!$I$21:$M$22,4,FALSE),0),
AND(U200&gt;=16,U200&lt;=18),IFERROR(VLOOKUP(入力項目!$S$16,子育て関連マスタ!$I$26:$M$28,4,FALSE),0),
AND(U200&gt;=19,U200&lt;=20,入力項目!$S$16="高専"),IFERROR(VLOOKUP(入力項目!$S$16,子育て関連マスタ!$I$26:$M$28,4,FALSE),0),
AND(U200&gt;=19,U200&lt;=20,入力項目!$S$16&lt;&gt;"高専"),IFERROR(VLOOKUP(入力項目!$S$17,子育て関連マスタ!$I$32:$M$37,4,FALSE),0),
AND(U200&gt;=21,U200&lt;=22,入力項目!$S$16="高専"),IFERROR(VLOOKUP(入力項目!$S$17,子育て関連マスタ!$I$32:$M$34,4,FALSE),0),
AND(U200&gt;=21,U200&lt;=22,入力項目!$S$16&lt;&gt;"高専"),IFERROR(VLOOKUP(入力項目!$S$17,子育て関連マスタ!$I$32:$M$34,4,FALSE),0),
U200&gt;=23,0
) +
IF($D200=4,
  IFERROR(_xlfn.IFS(
  U200&lt;=入力項目!$S$11,0,
  AND(U200=入力項目!$S$11),IFERROR(VLOOKUP(入力項目!$S$12,子育て関連マスタ!$I$4:$M$5,2,FALSE),0),
  AND(U200=4),IFERROR(VLOOKUP(入力項目!$S$13,子育て関連マスタ!$I$9:$M$12,2,FALSE),0),
  AND(U200=7),IFERROR(VLOOKUP(入力項目!$S$14,子育て関連マスタ!$I$16:$M$17,2,FALSE),0),
  AND(U200=13),IFERROR(VLOOKUP(入力項目!$S$15,子育て関連マスタ!$I$21:$M$22,2,FALSE),0),
  AND(U200=16),IFERROR(VLOOKUP(入力項目!$S$16,子育て関連マスタ!$I$26:$M$28,2,FALSE),0),
  AND(U200=19,入力項目!$S$16&lt;&gt;"高専"),IFERROR(VLOOKUP(入力項目!$S$17,子育て関連マスタ!$I$32:$M$37,2,FALSE),0),
  AND(U200=21,入力項目!$S$16="高専"),IFERROR(VLOOKUP(入力項目!$S$17,子育て関連マスタ!$I$32:$M$37,2,FALSE),0),
  U200&gt;=22,0
  ),0),0
) +
IF(AND(U200&gt;=1,U200&lt;=15),IF($D200=入力項目!$S$8,入力項目!$S$3,0),0) +
IF(AND(U200&gt;=1,U200&lt;=15),IF($D200=5,入力項目!$S$4,0),0) +
IF(AND(U200&gt;=1,U200&lt;=15),IF($D200=12,入力項目!$S$5,0),0) +
IF(AND(入力項目!$S$7=$A200,入力項目!$S$8=$D200),子育て関連マスタ!$C$14,0) +
IFERROR(IF(AND(YEAR(EDATE(DATE(入力項目!$S$7,入力項目!$S$8,1),1))=$A200,MONTH(EDATE(DATE(入力項目!$S$7,入力項目!$S$8,1),1))=$D200),子育て関連マスタ!$C$15,0),0) +
IF(AND(OR(U200=3,U200=5,U200=7),$D200=11),子育て関連マスタ!$C$17,0) +
IF(AND(U200=20,$D200=1),子育て関連マスタ!$C$18,0) +
IF(AND(U200=20,$D200=1),
IFERROR(_xlfn.IFS(
入力項目!$S$10="男",子育て関連マスタ!$C$18,
入力項目!$S$10="女",子育て関連マスタ!$C$19
),0),0
) +
IF(AND(U200&gt;=入力項目!$S$18,U200&lt;=入力項目!$S$19),入力項目!$S$20,0) +
IF(AND(U200&gt;=入力項目!$S$21,U200&lt;=入力項目!$S$22),入力項目!$S$23,0) +
IF(AND(U200&gt;=入力項目!$S$24,U200&lt;=入力項目!$S$25),入力項目!$S$26,0)
)</f>
        <v>0</v>
      </c>
      <c r="AJ200" s="10">
        <f ca="1">-VLOOKUP($D200,月別収支!$A$2:$H$13,7,FALSE)</f>
        <v>-20000</v>
      </c>
    </row>
    <row r="201" spans="1:36" x14ac:dyDescent="0.4">
      <c r="A201">
        <f t="shared" ca="1" si="54"/>
        <v>2041</v>
      </c>
      <c r="B201">
        <f t="shared" ca="1" si="61"/>
        <v>2040</v>
      </c>
      <c r="C201">
        <f t="shared" ca="1" si="62"/>
        <v>17</v>
      </c>
      <c r="D201">
        <f t="shared" ca="1" si="55"/>
        <v>3</v>
      </c>
      <c r="E201" t="str">
        <f t="shared" ca="1" si="56"/>
        <v>2041年3月</v>
      </c>
      <c r="F201">
        <f ca="1">IF(OR(入力項目!$N$5&lt;$A201,AND(入力項目!$N$5=$A201,入力項目!$N$6&lt;$D201)),IF(F200=0,1,IF(G201=12,F200+1,F200)),0)</f>
        <v>16</v>
      </c>
      <c r="G201">
        <f ca="1">IF(OR(入力項目!$N$5&lt;$A201,AND(入力項目!$N$5=$A201,入力項目!$N$6&lt;$D201)),IF(G200=12,1,G200+1),0)</f>
        <v>5</v>
      </c>
      <c r="H201" t="str">
        <f t="shared" ca="1" si="57"/>
        <v>16_5</v>
      </c>
      <c r="I201">
        <f ca="1">IF(
  IFERROR(AND($C201&gt;0,MOD($C201,入力項目!$N$22)=0,$D201=入力項目!$N$23), FALSE),
  1,
  IF(
    AND(I200&gt;0,J200=12),
    IF(I200=入力項目!$N$28, 0, I200+1),
    I200
  )
)</f>
        <v>2</v>
      </c>
      <c r="J201">
        <f ca="1">IF($D201=入力項目!$N$23,1,IFERROR(J200+1,1))</f>
        <v>10</v>
      </c>
      <c r="K201" t="str">
        <f t="shared" ca="1" si="58"/>
        <v>2_10</v>
      </c>
      <c r="L201">
        <f ca="1">L200+IF(入力項目!$D$4=$D201,1,0)</f>
        <v>45</v>
      </c>
      <c r="M201" t="str">
        <f t="shared" ca="1" si="59"/>
        <v>45歳</v>
      </c>
      <c r="N201">
        <f t="shared" ca="1" si="63"/>
        <v>46</v>
      </c>
      <c r="O201" t="str">
        <f t="shared" ca="1" si="60"/>
        <v>46歳</v>
      </c>
      <c r="P201">
        <f t="shared" ca="1" si="64"/>
        <v>20</v>
      </c>
      <c r="Q201">
        <f t="shared" ca="1" si="65"/>
        <v>18</v>
      </c>
      <c r="R201">
        <f t="shared" ca="1" si="66"/>
        <v>2041</v>
      </c>
      <c r="S201">
        <f t="shared" ca="1" si="67"/>
        <v>2041</v>
      </c>
      <c r="T201">
        <f t="shared" ca="1" si="68"/>
        <v>2041</v>
      </c>
      <c r="U201">
        <f t="shared" ca="1" si="69"/>
        <v>2041</v>
      </c>
      <c r="V201" s="10">
        <f t="shared" ca="1" si="70"/>
        <v>20447465</v>
      </c>
      <c r="W201" s="10">
        <f ca="1">IF($L201&lt;その他マスタ!$B$1,VLOOKUP($D201,月別収支!$A$2:$H$13,2,FALSE),その他マスタ!$B$3)+IF(AND($L201=その他マスタ!$B$1,入力項目!$I$9="あり",$D201=入力項目!$D$4),その他マスタ!$B$2,0)</f>
        <v>300000</v>
      </c>
      <c r="X201" s="10">
        <f ca="1">-IF(入力項目!$K$5=TRUE,
IF($F201+$G201&lt;3,VLOOKUP($D201,月別収支!$A$2:$H$13,8,FALSE),0)+IFERROR(VLOOKUP($H201,住宅ローン計算!C:P,13,FALSE),0)+IF($F201&gt;1,IF(OR($G201=3,$G201=6,$G201=9,$G201=12),ROUNDUP(入力項目!$N$18/4,0),0),0),
VLOOKUP($D201,月別収支!$A$2:$H$13,8,FALSE))</f>
        <v>-53590</v>
      </c>
      <c r="Y201" s="10">
        <f ca="1">-VLOOKUP($D201,月別収支!$A$2:$H$13,3,FALSE)</f>
        <v>-75000</v>
      </c>
      <c r="Z201" s="10">
        <f ca="1">-VLOOKUP($D201,月別収支!$A$2:$H$13,4,FALSE)</f>
        <v>-27000</v>
      </c>
      <c r="AA201" s="10">
        <f ca="1">-VLOOKUP($D201,月別収支!$A$2:$H$13,6,FALSE)</f>
        <v>-10000</v>
      </c>
      <c r="AB201" s="10">
        <f ca="1">-(
VLOOKUP($D201,月別収支!$A$2:$H$13,5,FALSE)+IF(AND(入力項目!$I$27&lt;=$A201,ISEVEN($A201-入力項目!$I$27),入力項目!$I$28=$D201),入力項目!$I$26,0)
+IF(入力項目!$K$26=TRUE,
IFERROR(VLOOKUP($K201,マイカーローン計算!C:P,13,FALSE),0),
IFERROR(
  IF(AND($C201&gt;0,MOD($C201,入力項目!$N$22)=0,$D201=入力項目!$N$23),入力項目!$N$24,0),
 0
)
)
)</f>
        <v>-20000</v>
      </c>
      <c r="AC201" s="10">
        <f ca="1">-IF($A201&lt;入力項目!$N$33,入力項目!$N$35,IF(AND($A201=入力項目!$N$33,$D201&lt;=入力項目!$N$34),入力項目!$N$35,0))</f>
        <v>0</v>
      </c>
      <c r="AD201">
        <f ca="1">-(
_xlfn.IFS(
P201&lt;=入力項目!$S$11,0,
AND(P201&gt;=入力項目!$S$11+1,P201&lt;=3),IFERROR(VLOOKUP(入力項目!$S$12,子育て関連マスタ!$I$4:$M$5,4,FALSE),0),
AND(P201&gt;=4,P201&lt;=6),IFERROR(VLOOKUP(入力項目!$S$13,子育て関連マスタ!$I$9:$M$12,4,FALSE),0),
AND(P201&gt;=7,P201&lt;=12),IFERROR(VLOOKUP(入力項目!$S$14,子育て関連マスタ!$I$16:$M$17,4,FALSE),0),
AND(P201&gt;=13,P201&lt;=15),IFERROR(VLOOKUP(入力項目!$S$15,子育て関連マスタ!$I$21:$M$22,4,FALSE),0),
AND(P201&gt;=16,P201&lt;=18),IFERROR(VLOOKUP(入力項目!$S$16,子育て関連マスタ!$I$26:$M$28,4,FALSE),0),
AND(P201&gt;=19,P201&lt;=20,入力項目!$S$16="高専"),IFERROR(VLOOKUP(入力項目!$S$16,子育て関連マスタ!$I$26:$M$28,4,FALSE),0),
AND(P201&gt;=19,P201&lt;=20,入力項目!$S$16&lt;&gt;"高専"),IFERROR(VLOOKUP(入力項目!$S$17,子育て関連マスタ!$I$32:$M$37,4,FALSE),0),
AND(P201&gt;=21,P201&lt;=22,入力項目!$S$16="高専"),IFERROR(VLOOKUP(入力項目!$S$17,子育て関連マスタ!$I$32:$M$34,4,FALSE),0),
AND(P201&gt;=21,P201&lt;=22,入力項目!$S$16&lt;&gt;"高専"),IFERROR(VLOOKUP(入力項目!$S$17,子育て関連マスタ!$I$32:$M$34,4,FALSE),0),
P201&gt;=23,0
) +
IF($D201=4,
  IFERROR(_xlfn.IFS(
  P201&lt;=入力項目!$S$11,0,
  AND(P201=入力項目!$S$11),IFERROR(VLOOKUP(入力項目!$S$12,子育て関連マスタ!$I$4:$M$5,2,FALSE),0),
  AND(P201=4),IFERROR(VLOOKUP(入力項目!$S$13,子育て関連マスタ!$I$9:$M$12,2,FALSE),0),
  AND(P201=7),IFERROR(VLOOKUP(入力項目!$S$14,子育て関連マスタ!$I$16:$M$17,2,FALSE),0),
  AND(P201=13),IFERROR(VLOOKUP(入力項目!$S$15,子育て関連マスタ!$I$21:$M$22,2,FALSE),0),
  AND(P201=16),IFERROR(VLOOKUP(入力項目!$S$16,子育て関連マスタ!$I$26:$M$28,2,FALSE),0),
  AND(P201=19,入力項目!$S$16&lt;&gt;"高専"),IFERROR(VLOOKUP(入力項目!$S$17,子育て関連マスタ!$I$32:$M$37,2,FALSE),0),
  AND(P201=21,入力項目!$S$16="高専"),IFERROR(VLOOKUP(入力項目!$S$17,子育て関連マスタ!$I$32:$M$37,2,FALSE),0),
  P201&gt;=22,0
  ),0),0
) +
IF(AND(P201&gt;=1,P201&lt;=15),IF($D201=入力項目!$S$8,入力項目!$S$3,0),0) +
IF(AND(P201&gt;=1,P201&lt;=15),IF($D201=5,入力項目!$S$4,0),0) +
IF(AND(P201&gt;=1,P201&lt;=15),IF($D201=12,入力項目!$S$5,0),0) +
IF(AND(入力項目!$S$7=$A201,入力項目!$S$8=$D201),子育て関連マスタ!$C$14,0) +
IFERROR(IF(AND(YEAR(EDATE(DATE(入力項目!$S$7,入力項目!$S$8,1),1))=$A201,MONTH(EDATE(DATE(入力項目!$S$7,入力項目!$S$8,1),1))=$D201),子育て関連マスタ!$C$15,0),0) +
IF(AND(OR(P201=3,P201=5,P201=7),$D201=11),子育て関連マスタ!$C$17,0) +
IF(AND(P201=20,$D201=1),子育て関連マスタ!$C$18,0) +
IF(AND(P201=20,$D201=1),
IFERROR(_xlfn.IFS(
入力項目!$S$10="男",子育て関連マスタ!$C$18,
入力項目!$S$10="女",子育て関連マスタ!$C$19
),0),0
) +
IF(AND(P201&gt;=入力項目!$S$18,P201&lt;=入力項目!$S$19),入力項目!$S$20,0) +
IF(AND(P201&gt;=入力項目!$S$21,P201&lt;=入力項目!$S$22),入力項目!$S$23,0) +
IF(AND(P201&gt;=入力項目!$S$24,P201&lt;=入力項目!$S$25),入力項目!$S$26,0)
)</f>
        <v>0</v>
      </c>
      <c r="AE201">
        <f ca="1">-(
_xlfn.IFS(
Q201&lt;=入力項目!$S$11,0,
AND(Q201&gt;=入力項目!$S$11+1,Q201&lt;=3),IFERROR(VLOOKUP(入力項目!$S$12,子育て関連マスタ!$I$4:$M$5,4,FALSE),0),
AND(Q201&gt;=4,Q201&lt;=6),IFERROR(VLOOKUP(入力項目!$S$13,子育て関連マスタ!$I$9:$M$12,4,FALSE),0),
AND(Q201&gt;=7,Q201&lt;=12),IFERROR(VLOOKUP(入力項目!$S$14,子育て関連マスタ!$I$16:$M$17,4,FALSE),0),
AND(Q201&gt;=13,Q201&lt;=15),IFERROR(VLOOKUP(入力項目!$S$15,子育て関連マスタ!$I$21:$M$22,4,FALSE),0),
AND(Q201&gt;=16,Q201&lt;=18),IFERROR(VLOOKUP(入力項目!$S$16,子育て関連マスタ!$I$26:$M$28,4,FALSE),0),
AND(Q201&gt;=19,Q201&lt;=20,入力項目!$S$16="高専"),IFERROR(VLOOKUP(入力項目!$S$16,子育て関連マスタ!$I$26:$M$28,4,FALSE),0),
AND(Q201&gt;=19,Q201&lt;=20,入力項目!$S$16&lt;&gt;"高専"),IFERROR(VLOOKUP(入力項目!$S$17,子育て関連マスタ!$I$32:$M$37,4,FALSE),0),
AND(Q201&gt;=21,Q201&lt;=22,入力項目!$S$16="高専"),IFERROR(VLOOKUP(入力項目!$S$17,子育て関連マスタ!$I$32:$M$34,4,FALSE),0),
AND(Q201&gt;=21,Q201&lt;=22,入力項目!$S$16&lt;&gt;"高専"),IFERROR(VLOOKUP(入力項目!$S$17,子育て関連マスタ!$I$32:$M$34,4,FALSE),0),
Q201&gt;=23,0
) +
IF($D201=4,
  IFERROR(_xlfn.IFS(
  Q201&lt;=入力項目!$S$11,0,
  AND(Q201=入力項目!$S$11),IFERROR(VLOOKUP(入力項目!$S$12,子育て関連マスタ!$I$4:$M$5,2,FALSE),0),
  AND(Q201=4),IFERROR(VLOOKUP(入力項目!$S$13,子育て関連マスタ!$I$9:$M$12,2,FALSE),0),
  AND(Q201=7),IFERROR(VLOOKUP(入力項目!$S$14,子育て関連マスタ!$I$16:$M$17,2,FALSE),0),
  AND(Q201=13),IFERROR(VLOOKUP(入力項目!$S$15,子育て関連マスタ!$I$21:$M$22,2,FALSE),0),
  AND(Q201=16),IFERROR(VLOOKUP(入力項目!$S$16,子育て関連マスタ!$I$26:$M$28,2,FALSE),0),
  AND(Q201=19,入力項目!$S$16&lt;&gt;"高専"),IFERROR(VLOOKUP(入力項目!$S$17,子育て関連マスタ!$I$32:$M$37,2,FALSE),0),
  AND(Q201=21,入力項目!$S$16="高専"),IFERROR(VLOOKUP(入力項目!$S$17,子育て関連マスタ!$I$32:$M$37,2,FALSE),0),
  Q201&gt;=22,0
  ),0),0
) +
IF(AND(Q201&gt;=1,Q201&lt;=15),IF($D201=入力項目!$S$8,入力項目!$S$3,0),0) +
IF(AND(Q201&gt;=1,Q201&lt;=15),IF($D201=5,入力項目!$S$4,0),0) +
IF(AND(Q201&gt;=1,Q201&lt;=15),IF($D201=12,入力項目!$S$5,0),0) +
IF(AND(入力項目!$S$7=$A201,入力項目!$S$8=$D201),子育て関連マスタ!$C$14,0) +
IFERROR(IF(AND(YEAR(EDATE(DATE(入力項目!$S$7,入力項目!$S$8,1),1))=$A201,MONTH(EDATE(DATE(入力項目!$S$7,入力項目!$S$8,1),1))=$D201),子育て関連マスタ!$C$15,0),0) +
IF(AND(OR(Q201=3,Q201=5,Q201=7),$D201=11),子育て関連マスタ!$C$17,0) +
IF(AND(Q201=20,$D201=1),子育て関連マスタ!$C$18,0) +
IF(AND(Q201=20,$D201=1),
IFERROR(_xlfn.IFS(
入力項目!$S$10="男",子育て関連マスタ!$C$18,
入力項目!$S$10="女",子育て関連マスタ!$C$19
),0),0
) +
IF(AND(Q201&gt;=入力項目!$S$18,Q201&lt;=入力項目!$S$19),入力項目!$S$20,0) +
IF(AND(Q201&gt;=入力項目!$S$21,Q201&lt;=入力項目!$S$22),入力項目!$S$23,0) +
IF(AND(Q201&gt;=入力項目!$S$24,Q201&lt;=入力項目!$S$25),入力項目!$S$26,0)
)</f>
        <v>-45000</v>
      </c>
      <c r="AF201">
        <f ca="1">-(
_xlfn.IFS(
R201&lt;=入力項目!$S$11,0,
AND(R201&gt;=入力項目!$S$11+1,R201&lt;=3),IFERROR(VLOOKUP(入力項目!$S$12,子育て関連マスタ!$I$4:$M$5,4,FALSE),0),
AND(R201&gt;=4,R201&lt;=6),IFERROR(VLOOKUP(入力項目!$S$13,子育て関連マスタ!$I$9:$M$12,4,FALSE),0),
AND(R201&gt;=7,R201&lt;=12),IFERROR(VLOOKUP(入力項目!$S$14,子育て関連マスタ!$I$16:$M$17,4,FALSE),0),
AND(R201&gt;=13,R201&lt;=15),IFERROR(VLOOKUP(入力項目!$S$15,子育て関連マスタ!$I$21:$M$22,4,FALSE),0),
AND(R201&gt;=16,R201&lt;=18),IFERROR(VLOOKUP(入力項目!$S$16,子育て関連マスタ!$I$26:$M$28,4,FALSE),0),
AND(R201&gt;=19,R201&lt;=20,入力項目!$S$16="高専"),IFERROR(VLOOKUP(入力項目!$S$16,子育て関連マスタ!$I$26:$M$28,4,FALSE),0),
AND(R201&gt;=19,R201&lt;=20,入力項目!$S$16&lt;&gt;"高専"),IFERROR(VLOOKUP(入力項目!$S$17,子育て関連マスタ!$I$32:$M$37,4,FALSE),0),
AND(R201&gt;=21,R201&lt;=22,入力項目!$S$16="高専"),IFERROR(VLOOKUP(入力項目!$S$17,子育て関連マスタ!$I$32:$M$34,4,FALSE),0),
AND(R201&gt;=21,R201&lt;=22,入力項目!$S$16&lt;&gt;"高専"),IFERROR(VLOOKUP(入力項目!$S$17,子育て関連マスタ!$I$32:$M$34,4,FALSE),0),
R201&gt;=23,0
) +
IF($D201=4,
  IFERROR(_xlfn.IFS(
  R201&lt;=入力項目!$S$11,0,
  AND(R201=入力項目!$S$11),IFERROR(VLOOKUP(入力項目!$S$12,子育て関連マスタ!$I$4:$M$5,2,FALSE),0),
  AND(R201=4),IFERROR(VLOOKUP(入力項目!$S$13,子育て関連マスタ!$I$9:$M$12,2,FALSE),0),
  AND(R201=7),IFERROR(VLOOKUP(入力項目!$S$14,子育て関連マスタ!$I$16:$M$17,2,FALSE),0),
  AND(R201=13),IFERROR(VLOOKUP(入力項目!$S$15,子育て関連マスタ!$I$21:$M$22,2,FALSE),0),
  AND(R201=16),IFERROR(VLOOKUP(入力項目!$S$16,子育て関連マスタ!$I$26:$M$28,2,FALSE),0),
  AND(R201=19,入力項目!$S$16&lt;&gt;"高専"),IFERROR(VLOOKUP(入力項目!$S$17,子育て関連マスタ!$I$32:$M$37,2,FALSE),0),
  AND(R201=21,入力項目!$S$16="高専"),IFERROR(VLOOKUP(入力項目!$S$17,子育て関連マスタ!$I$32:$M$37,2,FALSE),0),
  R201&gt;=22,0
  ),0),0
) +
IF(AND(R201&gt;=1,R201&lt;=15),IF($D201=入力項目!$S$8,入力項目!$S$3,0),0) +
IF(AND(R201&gt;=1,R201&lt;=15),IF($D201=5,入力項目!$S$4,0),0) +
IF(AND(R201&gt;=1,R201&lt;=15),IF($D201=12,入力項目!$S$5,0),0) +
IF(AND(入力項目!$S$7=$A201,入力項目!$S$8=$D201),子育て関連マスタ!$C$14,0) +
IFERROR(IF(AND(YEAR(EDATE(DATE(入力項目!$S$7,入力項目!$S$8,1),1))=$A201,MONTH(EDATE(DATE(入力項目!$S$7,入力項目!$S$8,1),1))=$D201),子育て関連マスタ!$C$15,0),0) +
IF(AND(OR(R201=3,R201=5,R201=7),$D201=11),子育て関連マスタ!$C$17,0) +
IF(AND(R201=20,$D201=1),子育て関連マスタ!$C$18,0) +
IF(AND(R201=20,$D201=1),
IFERROR(_xlfn.IFS(
入力項目!$S$10="男",子育て関連マスタ!$C$18,
入力項目!$S$10="女",子育て関連マスタ!$C$19
),0),0
) +
IF(AND(R201&gt;=入力項目!$S$18,R201&lt;=入力項目!$S$19),入力項目!$S$20,0) +
IF(AND(R201&gt;=入力項目!$S$21,R201&lt;=入力項目!$S$22),入力項目!$S$23,0) +
IF(AND(R201&gt;=入力項目!$S$24,R201&lt;=入力項目!$S$25),入力項目!$S$26,0)
)</f>
        <v>0</v>
      </c>
      <c r="AG201">
        <f ca="1">-(
_xlfn.IFS(
S201&lt;=入力項目!$S$11,0,
AND(S201&gt;=入力項目!$S$11+1,S201&lt;=3),IFERROR(VLOOKUP(入力項目!$S$12,子育て関連マスタ!$I$4:$M$5,4,FALSE),0),
AND(S201&gt;=4,S201&lt;=6),IFERROR(VLOOKUP(入力項目!$S$13,子育て関連マスタ!$I$9:$M$12,4,FALSE),0),
AND(S201&gt;=7,S201&lt;=12),IFERROR(VLOOKUP(入力項目!$S$14,子育て関連マスタ!$I$16:$M$17,4,FALSE),0),
AND(S201&gt;=13,S201&lt;=15),IFERROR(VLOOKUP(入力項目!$S$15,子育て関連マスタ!$I$21:$M$22,4,FALSE),0),
AND(S201&gt;=16,S201&lt;=18),IFERROR(VLOOKUP(入力項目!$S$16,子育て関連マスタ!$I$26:$M$28,4,FALSE),0),
AND(S201&gt;=19,S201&lt;=20,入力項目!$S$16="高専"),IFERROR(VLOOKUP(入力項目!$S$16,子育て関連マスタ!$I$26:$M$28,4,FALSE),0),
AND(S201&gt;=19,S201&lt;=20,入力項目!$S$16&lt;&gt;"高専"),IFERROR(VLOOKUP(入力項目!$S$17,子育て関連マスタ!$I$32:$M$37,4,FALSE),0),
AND(S201&gt;=21,S201&lt;=22,入力項目!$S$16="高専"),IFERROR(VLOOKUP(入力項目!$S$17,子育て関連マスタ!$I$32:$M$34,4,FALSE),0),
AND(S201&gt;=21,S201&lt;=22,入力項目!$S$16&lt;&gt;"高専"),IFERROR(VLOOKUP(入力項目!$S$17,子育て関連マスタ!$I$32:$M$34,4,FALSE),0),
S201&gt;=23,0
) +
IF($D201=4,
  IFERROR(_xlfn.IFS(
  S201&lt;=入力項目!$S$11,0,
  AND(S201=入力項目!$S$11),IFERROR(VLOOKUP(入力項目!$S$12,子育て関連マスタ!$I$4:$M$5,2,FALSE),0),
  AND(S201=4),IFERROR(VLOOKUP(入力項目!$S$13,子育て関連マスタ!$I$9:$M$12,2,FALSE),0),
  AND(S201=7),IFERROR(VLOOKUP(入力項目!$S$14,子育て関連マスタ!$I$16:$M$17,2,FALSE),0),
  AND(S201=13),IFERROR(VLOOKUP(入力項目!$S$15,子育て関連マスタ!$I$21:$M$22,2,FALSE),0),
  AND(S201=16),IFERROR(VLOOKUP(入力項目!$S$16,子育て関連マスタ!$I$26:$M$28,2,FALSE),0),
  AND(S201=19,入力項目!$S$16&lt;&gt;"高専"),IFERROR(VLOOKUP(入力項目!$S$17,子育て関連マスタ!$I$32:$M$37,2,FALSE),0),
  AND(S201=21,入力項目!$S$16="高専"),IFERROR(VLOOKUP(入力項目!$S$17,子育て関連マスタ!$I$32:$M$37,2,FALSE),0),
  S201&gt;=22,0
  ),0),0
) +
IF(AND(S201&gt;=1,S201&lt;=15),IF($D201=入力項目!$S$8,入力項目!$S$3,0),0) +
IF(AND(S201&gt;=1,S201&lt;=15),IF($D201=5,入力項目!$S$4,0),0) +
IF(AND(S201&gt;=1,S201&lt;=15),IF($D201=12,入力項目!$S$5,0),0) +
IF(AND(入力項目!$S$7=$A201,入力項目!$S$8=$D201),子育て関連マスタ!$C$14,0) +
IFERROR(IF(AND(YEAR(EDATE(DATE(入力項目!$S$7,入力項目!$S$8,1),1))=$A201,MONTH(EDATE(DATE(入力項目!$S$7,入力項目!$S$8,1),1))=$D201),子育て関連マスタ!$C$15,0),0) +
IF(AND(OR(S201=3,S201=5,S201=7),$D201=11),子育て関連マスタ!$C$17,0) +
IF(AND(S201=20,$D201=1),子育て関連マスタ!$C$18,0) +
IF(AND(S201=20,$D201=1),
IFERROR(_xlfn.IFS(
入力項目!$S$10="男",子育て関連マスタ!$C$18,
入力項目!$S$10="女",子育て関連マスタ!$C$19
),0),0
) +
IF(AND(S201&gt;=入力項目!$S$18,S201&lt;=入力項目!$S$19),入力項目!$S$20,0) +
IF(AND(S201&gt;=入力項目!$S$21,S201&lt;=入力項目!$S$22),入力項目!$S$23,0) +
IF(AND(S201&gt;=入力項目!$S$24,S201&lt;=入力項目!$S$25),入力項目!$S$26,0)
)</f>
        <v>0</v>
      </c>
      <c r="AH201">
        <f ca="1">-(
_xlfn.IFS(
T201&lt;=入力項目!$S$11,0,
AND(T201&gt;=入力項目!$S$11+1,T201&lt;=3),IFERROR(VLOOKUP(入力項目!$S$12,子育て関連マスタ!$I$4:$M$5,4,FALSE),0),
AND(T201&gt;=4,T201&lt;=6),IFERROR(VLOOKUP(入力項目!$S$13,子育て関連マスタ!$I$9:$M$12,4,FALSE),0),
AND(T201&gt;=7,T201&lt;=12),IFERROR(VLOOKUP(入力項目!$S$14,子育て関連マスタ!$I$16:$M$17,4,FALSE),0),
AND(T201&gt;=13,T201&lt;=15),IFERROR(VLOOKUP(入力項目!$S$15,子育て関連マスタ!$I$21:$M$22,4,FALSE),0),
AND(T201&gt;=16,T201&lt;=18),IFERROR(VLOOKUP(入力項目!$S$16,子育て関連マスタ!$I$26:$M$28,4,FALSE),0),
AND(T201&gt;=19,T201&lt;=20,入力項目!$S$16="高専"),IFERROR(VLOOKUP(入力項目!$S$16,子育て関連マスタ!$I$26:$M$28,4,FALSE),0),
AND(T201&gt;=19,T201&lt;=20,入力項目!$S$16&lt;&gt;"高専"),IFERROR(VLOOKUP(入力項目!$S$17,子育て関連マスタ!$I$32:$M$37,4,FALSE),0),
AND(T201&gt;=21,T201&lt;=22,入力項目!$S$16="高専"),IFERROR(VLOOKUP(入力項目!$S$17,子育て関連マスタ!$I$32:$M$34,4,FALSE),0),
AND(T201&gt;=21,T201&lt;=22,入力項目!$S$16&lt;&gt;"高専"),IFERROR(VLOOKUP(入力項目!$S$17,子育て関連マスタ!$I$32:$M$34,4,FALSE),0),
T201&gt;=23,0
) +
IF($D201=4,
  IFERROR(_xlfn.IFS(
  T201&lt;=入力項目!$S$11,0,
  AND(T201=入力項目!$S$11),IFERROR(VLOOKUP(入力項目!$S$12,子育て関連マスタ!$I$4:$M$5,2,FALSE),0),
  AND(T201=4),IFERROR(VLOOKUP(入力項目!$S$13,子育て関連マスタ!$I$9:$M$12,2,FALSE),0),
  AND(T201=7),IFERROR(VLOOKUP(入力項目!$S$14,子育て関連マスタ!$I$16:$M$17,2,FALSE),0),
  AND(T201=13),IFERROR(VLOOKUP(入力項目!$S$15,子育て関連マスタ!$I$21:$M$22,2,FALSE),0),
  AND(T201=16),IFERROR(VLOOKUP(入力項目!$S$16,子育て関連マスタ!$I$26:$M$28,2,FALSE),0),
  AND(T201=19,入力項目!$S$16&lt;&gt;"高専"),IFERROR(VLOOKUP(入力項目!$S$17,子育て関連マスタ!$I$32:$M$37,2,FALSE),0),
  AND(T201=21,入力項目!$S$16="高専"),IFERROR(VLOOKUP(入力項目!$S$17,子育て関連マスタ!$I$32:$M$37,2,FALSE),0),
  T201&gt;=22,0
  ),0),0
) +
IF(AND(T201&gt;=1,T201&lt;=15),IF($D201=入力項目!$S$8,入力項目!$S$3,0),0) +
IF(AND(T201&gt;=1,T201&lt;=15),IF($D201=5,入力項目!$S$4,0),0) +
IF(AND(T201&gt;=1,T201&lt;=15),IF($D201=12,入力項目!$S$5,0),0) +
IF(AND(入力項目!$S$7=$A201,入力項目!$S$8=$D201),子育て関連マスタ!$C$14,0) +
IFERROR(IF(AND(YEAR(EDATE(DATE(入力項目!$S$7,入力項目!$S$8,1),1))=$A201,MONTH(EDATE(DATE(入力項目!$S$7,入力項目!$S$8,1),1))=$D201),子育て関連マスタ!$C$15,0),0) +
IF(AND(OR(T201=3,T201=5,T201=7),$D201=11),子育て関連マスタ!$C$17,0) +
IF(AND(T201=20,$D201=1),子育て関連マスタ!$C$18,0) +
IF(AND(T201=20,$D201=1),
IFERROR(_xlfn.IFS(
入力項目!$S$10="男",子育て関連マスタ!$C$18,
入力項目!$S$10="女",子育て関連マスタ!$C$19
),0),0
) +
IF(AND(T201&gt;=入力項目!$S$18,T201&lt;=入力項目!$S$19),入力項目!$S$20,0) +
IF(AND(T201&gt;=入力項目!$S$21,T201&lt;=入力項目!$S$22),入力項目!$S$23,0) +
IF(AND(T201&gt;=入力項目!$S$24,T201&lt;=入力項目!$S$25),入力項目!$S$26,0)
)</f>
        <v>0</v>
      </c>
      <c r="AI201">
        <f ca="1">-(
_xlfn.IFS(
U201&lt;=入力項目!$S$11,0,
AND(U201&gt;=入力項目!$S$11+1,U201&lt;=3),IFERROR(VLOOKUP(入力項目!$S$12,子育て関連マスタ!$I$4:$M$5,4,FALSE),0),
AND(U201&gt;=4,U201&lt;=6),IFERROR(VLOOKUP(入力項目!$S$13,子育て関連マスタ!$I$9:$M$12,4,FALSE),0),
AND(U201&gt;=7,U201&lt;=12),IFERROR(VLOOKUP(入力項目!$S$14,子育て関連マスタ!$I$16:$M$17,4,FALSE),0),
AND(U201&gt;=13,U201&lt;=15),IFERROR(VLOOKUP(入力項目!$S$15,子育て関連マスタ!$I$21:$M$22,4,FALSE),0),
AND(U201&gt;=16,U201&lt;=18),IFERROR(VLOOKUP(入力項目!$S$16,子育て関連マスタ!$I$26:$M$28,4,FALSE),0),
AND(U201&gt;=19,U201&lt;=20,入力項目!$S$16="高専"),IFERROR(VLOOKUP(入力項目!$S$16,子育て関連マスタ!$I$26:$M$28,4,FALSE),0),
AND(U201&gt;=19,U201&lt;=20,入力項目!$S$16&lt;&gt;"高専"),IFERROR(VLOOKUP(入力項目!$S$17,子育て関連マスタ!$I$32:$M$37,4,FALSE),0),
AND(U201&gt;=21,U201&lt;=22,入力項目!$S$16="高専"),IFERROR(VLOOKUP(入力項目!$S$17,子育て関連マスタ!$I$32:$M$34,4,FALSE),0),
AND(U201&gt;=21,U201&lt;=22,入力項目!$S$16&lt;&gt;"高専"),IFERROR(VLOOKUP(入力項目!$S$17,子育て関連マスタ!$I$32:$M$34,4,FALSE),0),
U201&gt;=23,0
) +
IF($D201=4,
  IFERROR(_xlfn.IFS(
  U201&lt;=入力項目!$S$11,0,
  AND(U201=入力項目!$S$11),IFERROR(VLOOKUP(入力項目!$S$12,子育て関連マスタ!$I$4:$M$5,2,FALSE),0),
  AND(U201=4),IFERROR(VLOOKUP(入力項目!$S$13,子育て関連マスタ!$I$9:$M$12,2,FALSE),0),
  AND(U201=7),IFERROR(VLOOKUP(入力項目!$S$14,子育て関連マスタ!$I$16:$M$17,2,FALSE),0),
  AND(U201=13),IFERROR(VLOOKUP(入力項目!$S$15,子育て関連マスタ!$I$21:$M$22,2,FALSE),0),
  AND(U201=16),IFERROR(VLOOKUP(入力項目!$S$16,子育て関連マスタ!$I$26:$M$28,2,FALSE),0),
  AND(U201=19,入力項目!$S$16&lt;&gt;"高専"),IFERROR(VLOOKUP(入力項目!$S$17,子育て関連マスタ!$I$32:$M$37,2,FALSE),0),
  AND(U201=21,入力項目!$S$16="高専"),IFERROR(VLOOKUP(入力項目!$S$17,子育て関連マスタ!$I$32:$M$37,2,FALSE),0),
  U201&gt;=22,0
  ),0),0
) +
IF(AND(U201&gt;=1,U201&lt;=15),IF($D201=入力項目!$S$8,入力項目!$S$3,0),0) +
IF(AND(U201&gt;=1,U201&lt;=15),IF($D201=5,入力項目!$S$4,0),0) +
IF(AND(U201&gt;=1,U201&lt;=15),IF($D201=12,入力項目!$S$5,0),0) +
IF(AND(入力項目!$S$7=$A201,入力項目!$S$8=$D201),子育て関連マスタ!$C$14,0) +
IFERROR(IF(AND(YEAR(EDATE(DATE(入力項目!$S$7,入力項目!$S$8,1),1))=$A201,MONTH(EDATE(DATE(入力項目!$S$7,入力項目!$S$8,1),1))=$D201),子育て関連マスタ!$C$15,0),0) +
IF(AND(OR(U201=3,U201=5,U201=7),$D201=11),子育て関連マスタ!$C$17,0) +
IF(AND(U201=20,$D201=1),子育て関連マスタ!$C$18,0) +
IF(AND(U201=20,$D201=1),
IFERROR(_xlfn.IFS(
入力項目!$S$10="男",子育て関連マスタ!$C$18,
入力項目!$S$10="女",子育て関連マスタ!$C$19
),0),0
) +
IF(AND(U201&gt;=入力項目!$S$18,U201&lt;=入力項目!$S$19),入力項目!$S$20,0) +
IF(AND(U201&gt;=入力項目!$S$21,U201&lt;=入力項目!$S$22),入力項目!$S$23,0) +
IF(AND(U201&gt;=入力項目!$S$24,U201&lt;=入力項目!$S$25),入力項目!$S$26,0)
)</f>
        <v>0</v>
      </c>
      <c r="AJ201" s="10">
        <f ca="1">-VLOOKUP($D201,月別収支!$A$2:$H$13,7,FALSE)</f>
        <v>-20000</v>
      </c>
    </row>
    <row r="202" spans="1:36" x14ac:dyDescent="0.4">
      <c r="A202">
        <f t="shared" ca="1" si="54"/>
        <v>2041</v>
      </c>
      <c r="B202">
        <f t="shared" ca="1" si="61"/>
        <v>2041</v>
      </c>
      <c r="C202">
        <f t="shared" ca="1" si="62"/>
        <v>17</v>
      </c>
      <c r="D202">
        <f t="shared" ca="1" si="55"/>
        <v>4</v>
      </c>
      <c r="E202" t="str">
        <f t="shared" ca="1" si="56"/>
        <v>2041年4月</v>
      </c>
      <c r="F202">
        <f ca="1">IF(OR(入力項目!$N$5&lt;$A202,AND(入力項目!$N$5=$A202,入力項目!$N$6&lt;$D202)),IF(F201=0,1,IF(G202=12,F201+1,F201)),0)</f>
        <v>16</v>
      </c>
      <c r="G202">
        <f ca="1">IF(OR(入力項目!$N$5&lt;$A202,AND(入力項目!$N$5=$A202,入力項目!$N$6&lt;$D202)),IF(G201=12,1,G201+1),0)</f>
        <v>6</v>
      </c>
      <c r="H202" t="str">
        <f t="shared" ca="1" si="57"/>
        <v>16_6</v>
      </c>
      <c r="I202">
        <f ca="1">IF(
  IFERROR(AND($C202&gt;0,MOD($C202,入力項目!$N$22)=0,$D202=入力項目!$N$23), FALSE),
  1,
  IF(
    AND(I201&gt;0,J201=12),
    IF(I201=入力項目!$N$28, 0, I201+1),
    I201
  )
)</f>
        <v>2</v>
      </c>
      <c r="J202">
        <f ca="1">IF($D202=入力項目!$N$23,1,IFERROR(J201+1,1))</f>
        <v>11</v>
      </c>
      <c r="K202" t="str">
        <f t="shared" ca="1" si="58"/>
        <v>2_11</v>
      </c>
      <c r="L202">
        <f ca="1">L201+IF(入力項目!$D$4=$D202,1,0)</f>
        <v>45</v>
      </c>
      <c r="M202" t="str">
        <f t="shared" ca="1" si="59"/>
        <v>45歳</v>
      </c>
      <c r="N202">
        <f t="shared" ca="1" si="63"/>
        <v>46</v>
      </c>
      <c r="O202" t="str">
        <f t="shared" ca="1" si="60"/>
        <v>46歳</v>
      </c>
      <c r="P202">
        <f t="shared" ca="1" si="64"/>
        <v>21</v>
      </c>
      <c r="Q202">
        <f t="shared" ca="1" si="65"/>
        <v>19</v>
      </c>
      <c r="R202">
        <f t="shared" ca="1" si="66"/>
        <v>2042</v>
      </c>
      <c r="S202">
        <f t="shared" ca="1" si="67"/>
        <v>2042</v>
      </c>
      <c r="T202">
        <f t="shared" ca="1" si="68"/>
        <v>2042</v>
      </c>
      <c r="U202">
        <f t="shared" ca="1" si="69"/>
        <v>2042</v>
      </c>
      <c r="V202" s="10">
        <f t="shared" ca="1" si="70"/>
        <v>20504375</v>
      </c>
      <c r="W202" s="10">
        <f ca="1">IF($L202&lt;その他マスタ!$B$1,VLOOKUP($D202,月別収支!$A$2:$H$13,2,FALSE),その他マスタ!$B$3)+IF(AND($L202=その他マスタ!$B$1,入力項目!$I$9="あり",$D202=入力項目!$D$4),その他マスタ!$B$2,0)</f>
        <v>300000</v>
      </c>
      <c r="X202" s="10">
        <f ca="1">-IF(入力項目!$K$5=TRUE,
IF($F202+$G202&lt;3,VLOOKUP($D202,月別収支!$A$2:$H$13,8,FALSE),0)+IFERROR(VLOOKUP($H202,住宅ローン計算!C:P,13,FALSE),0)+IF($F202&gt;1,IF(OR($G202=3,$G202=6,$G202=9,$G202=12),ROUNDUP(入力項目!$N$18/4,0),0),0),
VLOOKUP($D202,月別収支!$A$2:$H$13,8,FALSE))</f>
        <v>-91090</v>
      </c>
      <c r="Y202" s="10">
        <f ca="1">-VLOOKUP($D202,月別収支!$A$2:$H$13,3,FALSE)</f>
        <v>-75000</v>
      </c>
      <c r="Z202" s="10">
        <f ca="1">-VLOOKUP($D202,月別収支!$A$2:$H$13,4,FALSE)</f>
        <v>-27000</v>
      </c>
      <c r="AA202" s="10">
        <f ca="1">-VLOOKUP($D202,月別収支!$A$2:$H$13,6,FALSE)</f>
        <v>-10000</v>
      </c>
      <c r="AB202" s="10">
        <f ca="1">-(
VLOOKUP($D202,月別収支!$A$2:$H$13,5,FALSE)+IF(AND(入力項目!$I$27&lt;=$A202,ISEVEN($A202-入力項目!$I$27),入力項目!$I$28=$D202),入力項目!$I$26,0)
+IF(入力項目!$K$26=TRUE,
IFERROR(VLOOKUP($K202,マイカーローン計算!C:P,13,FALSE),0),
IFERROR(
  IF(AND($C202&gt;0,MOD($C202,入力項目!$N$22)=0,$D202=入力項目!$N$23),入力項目!$N$24,0),
 0
)
)
)</f>
        <v>-20000</v>
      </c>
      <c r="AC202" s="10">
        <f ca="1">-IF($A202&lt;入力項目!$N$33,入力項目!$N$35,IF(AND($A202=入力項目!$N$33,$D202&lt;=入力項目!$N$34),入力項目!$N$35,0))</f>
        <v>0</v>
      </c>
      <c r="AD202">
        <f ca="1">-(
_xlfn.IFS(
P202&lt;=入力項目!$S$11,0,
AND(P202&gt;=入力項目!$S$11+1,P202&lt;=3),IFERROR(VLOOKUP(入力項目!$S$12,子育て関連マスタ!$I$4:$M$5,4,FALSE),0),
AND(P202&gt;=4,P202&lt;=6),IFERROR(VLOOKUP(入力項目!$S$13,子育て関連マスタ!$I$9:$M$12,4,FALSE),0),
AND(P202&gt;=7,P202&lt;=12),IFERROR(VLOOKUP(入力項目!$S$14,子育て関連マスタ!$I$16:$M$17,4,FALSE),0),
AND(P202&gt;=13,P202&lt;=15),IFERROR(VLOOKUP(入力項目!$S$15,子育て関連マスタ!$I$21:$M$22,4,FALSE),0),
AND(P202&gt;=16,P202&lt;=18),IFERROR(VLOOKUP(入力項目!$S$16,子育て関連マスタ!$I$26:$M$28,4,FALSE),0),
AND(P202&gt;=19,P202&lt;=20,入力項目!$S$16="高専"),IFERROR(VLOOKUP(入力項目!$S$16,子育て関連マスタ!$I$26:$M$28,4,FALSE),0),
AND(P202&gt;=19,P202&lt;=20,入力項目!$S$16&lt;&gt;"高専"),IFERROR(VLOOKUP(入力項目!$S$17,子育て関連マスタ!$I$32:$M$37,4,FALSE),0),
AND(P202&gt;=21,P202&lt;=22,入力項目!$S$16="高専"),IFERROR(VLOOKUP(入力項目!$S$17,子育て関連マスタ!$I$32:$M$34,4,FALSE),0),
AND(P202&gt;=21,P202&lt;=22,入力項目!$S$16&lt;&gt;"高専"),IFERROR(VLOOKUP(入力項目!$S$17,子育て関連マスタ!$I$32:$M$34,4,FALSE),0),
P202&gt;=23,0
) +
IF($D202=4,
  IFERROR(_xlfn.IFS(
  P202&lt;=入力項目!$S$11,0,
  AND(P202=入力項目!$S$11),IFERROR(VLOOKUP(入力項目!$S$12,子育て関連マスタ!$I$4:$M$5,2,FALSE),0),
  AND(P202=4),IFERROR(VLOOKUP(入力項目!$S$13,子育て関連マスタ!$I$9:$M$12,2,FALSE),0),
  AND(P202=7),IFERROR(VLOOKUP(入力項目!$S$14,子育て関連マスタ!$I$16:$M$17,2,FALSE),0),
  AND(P202=13),IFERROR(VLOOKUP(入力項目!$S$15,子育て関連マスタ!$I$21:$M$22,2,FALSE),0),
  AND(P202=16),IFERROR(VLOOKUP(入力項目!$S$16,子育て関連マスタ!$I$26:$M$28,2,FALSE),0),
  AND(P202=19,入力項目!$S$16&lt;&gt;"高専"),IFERROR(VLOOKUP(入力項目!$S$17,子育て関連マスタ!$I$32:$M$37,2,FALSE),0),
  AND(P202=21,入力項目!$S$16="高専"),IFERROR(VLOOKUP(入力項目!$S$17,子育て関連マスタ!$I$32:$M$37,2,FALSE),0),
  P202&gt;=22,0
  ),0),0
) +
IF(AND(P202&gt;=1,P202&lt;=15),IF($D202=入力項目!$S$8,入力項目!$S$3,0),0) +
IF(AND(P202&gt;=1,P202&lt;=15),IF($D202=5,入力項目!$S$4,0),0) +
IF(AND(P202&gt;=1,P202&lt;=15),IF($D202=12,入力項目!$S$5,0),0) +
IF(AND(入力項目!$S$7=$A202,入力項目!$S$8=$D202),子育て関連マスタ!$C$14,0) +
IFERROR(IF(AND(YEAR(EDATE(DATE(入力項目!$S$7,入力項目!$S$8,1),1))=$A202,MONTH(EDATE(DATE(入力項目!$S$7,入力項目!$S$8,1),1))=$D202),子育て関連マスタ!$C$15,0),0) +
IF(AND(OR(P202=3,P202=5,P202=7),$D202=11),子育て関連マスタ!$C$17,0) +
IF(AND(P202=20,$D202=1),子育て関連マスタ!$C$18,0) +
IF(AND(P202=20,$D202=1),
IFERROR(_xlfn.IFS(
入力項目!$S$10="男",子育て関連マスタ!$C$18,
入力項目!$S$10="女",子育て関連マスタ!$C$19
),0),0
) +
IF(AND(P202&gt;=入力項目!$S$18,P202&lt;=入力項目!$S$19),入力項目!$S$20,0) +
IF(AND(P202&gt;=入力項目!$S$21,P202&lt;=入力項目!$S$22),入力項目!$S$23,0) +
IF(AND(P202&gt;=入力項目!$S$24,P202&lt;=入力項目!$S$25),入力項目!$S$26,0)
)</f>
        <v>0</v>
      </c>
      <c r="AE202">
        <f ca="1">-(
_xlfn.IFS(
Q202&lt;=入力項目!$S$11,0,
AND(Q202&gt;=入力項目!$S$11+1,Q202&lt;=3),IFERROR(VLOOKUP(入力項目!$S$12,子育て関連マスタ!$I$4:$M$5,4,FALSE),0),
AND(Q202&gt;=4,Q202&lt;=6),IFERROR(VLOOKUP(入力項目!$S$13,子育て関連マスタ!$I$9:$M$12,4,FALSE),0),
AND(Q202&gt;=7,Q202&lt;=12),IFERROR(VLOOKUP(入力項目!$S$14,子育て関連マスタ!$I$16:$M$17,4,FALSE),0),
AND(Q202&gt;=13,Q202&lt;=15),IFERROR(VLOOKUP(入力項目!$S$15,子育て関連マスタ!$I$21:$M$22,4,FALSE),0),
AND(Q202&gt;=16,Q202&lt;=18),IFERROR(VLOOKUP(入力項目!$S$16,子育て関連マスタ!$I$26:$M$28,4,FALSE),0),
AND(Q202&gt;=19,Q202&lt;=20,入力項目!$S$16="高専"),IFERROR(VLOOKUP(入力項目!$S$16,子育て関連マスタ!$I$26:$M$28,4,FALSE),0),
AND(Q202&gt;=19,Q202&lt;=20,入力項目!$S$16&lt;&gt;"高専"),IFERROR(VLOOKUP(入力項目!$S$17,子育て関連マスタ!$I$32:$M$37,4,FALSE),0),
AND(Q202&gt;=21,Q202&lt;=22,入力項目!$S$16="高専"),IFERROR(VLOOKUP(入力項目!$S$17,子育て関連マスタ!$I$32:$M$34,4,FALSE),0),
AND(Q202&gt;=21,Q202&lt;=22,入力項目!$S$16&lt;&gt;"高専"),IFERROR(VLOOKUP(入力項目!$S$17,子育て関連マスタ!$I$32:$M$34,4,FALSE),0),
Q202&gt;=23,0
) +
IF($D202=4,
  IFERROR(_xlfn.IFS(
  Q202&lt;=入力項目!$S$11,0,
  AND(Q202=入力項目!$S$11),IFERROR(VLOOKUP(入力項目!$S$12,子育て関連マスタ!$I$4:$M$5,2,FALSE),0),
  AND(Q202=4),IFERROR(VLOOKUP(入力項目!$S$13,子育て関連マスタ!$I$9:$M$12,2,FALSE),0),
  AND(Q202=7),IFERROR(VLOOKUP(入力項目!$S$14,子育て関連マスタ!$I$16:$M$17,2,FALSE),0),
  AND(Q202=13),IFERROR(VLOOKUP(入力項目!$S$15,子育て関連マスタ!$I$21:$M$22,2,FALSE),0),
  AND(Q202=16),IFERROR(VLOOKUP(入力項目!$S$16,子育て関連マスタ!$I$26:$M$28,2,FALSE),0),
  AND(Q202=19,入力項目!$S$16&lt;&gt;"高専"),IFERROR(VLOOKUP(入力項目!$S$17,子育て関連マスタ!$I$32:$M$37,2,FALSE),0),
  AND(Q202=21,入力項目!$S$16="高専"),IFERROR(VLOOKUP(入力項目!$S$17,子育て関連マスタ!$I$32:$M$37,2,FALSE),0),
  Q202&gt;=22,0
  ),0),0
) +
IF(AND(Q202&gt;=1,Q202&lt;=15),IF($D202=入力項目!$S$8,入力項目!$S$3,0),0) +
IF(AND(Q202&gt;=1,Q202&lt;=15),IF($D202=5,入力項目!$S$4,0),0) +
IF(AND(Q202&gt;=1,Q202&lt;=15),IF($D202=12,入力項目!$S$5,0),0) +
IF(AND(入力項目!$S$7=$A202,入力項目!$S$8=$D202),子育て関連マスタ!$C$14,0) +
IFERROR(IF(AND(YEAR(EDATE(DATE(入力項目!$S$7,入力項目!$S$8,1),1))=$A202,MONTH(EDATE(DATE(入力項目!$S$7,入力項目!$S$8,1),1))=$D202),子育て関連マスタ!$C$15,0),0) +
IF(AND(OR(Q202=3,Q202=5,Q202=7),$D202=11),子育て関連マスタ!$C$17,0) +
IF(AND(Q202=20,$D202=1),子育て関連マスタ!$C$18,0) +
IF(AND(Q202=20,$D202=1),
IFERROR(_xlfn.IFS(
入力項目!$S$10="男",子育て関連マスタ!$C$18,
入力項目!$S$10="女",子育て関連マスタ!$C$19
),0),0
) +
IF(AND(Q202&gt;=入力項目!$S$18,Q202&lt;=入力項目!$S$19),入力項目!$S$20,0) +
IF(AND(Q202&gt;=入力項目!$S$21,Q202&lt;=入力項目!$S$22),入力項目!$S$23,0) +
IF(AND(Q202&gt;=入力項目!$S$24,Q202&lt;=入力項目!$S$25),入力項目!$S$26,0)
)</f>
        <v>0</v>
      </c>
      <c r="AF202">
        <f ca="1">-(
_xlfn.IFS(
R202&lt;=入力項目!$S$11,0,
AND(R202&gt;=入力項目!$S$11+1,R202&lt;=3),IFERROR(VLOOKUP(入力項目!$S$12,子育て関連マスタ!$I$4:$M$5,4,FALSE),0),
AND(R202&gt;=4,R202&lt;=6),IFERROR(VLOOKUP(入力項目!$S$13,子育て関連マスタ!$I$9:$M$12,4,FALSE),0),
AND(R202&gt;=7,R202&lt;=12),IFERROR(VLOOKUP(入力項目!$S$14,子育て関連マスタ!$I$16:$M$17,4,FALSE),0),
AND(R202&gt;=13,R202&lt;=15),IFERROR(VLOOKUP(入力項目!$S$15,子育て関連マスタ!$I$21:$M$22,4,FALSE),0),
AND(R202&gt;=16,R202&lt;=18),IFERROR(VLOOKUP(入力項目!$S$16,子育て関連マスタ!$I$26:$M$28,4,FALSE),0),
AND(R202&gt;=19,R202&lt;=20,入力項目!$S$16="高専"),IFERROR(VLOOKUP(入力項目!$S$16,子育て関連マスタ!$I$26:$M$28,4,FALSE),0),
AND(R202&gt;=19,R202&lt;=20,入力項目!$S$16&lt;&gt;"高専"),IFERROR(VLOOKUP(入力項目!$S$17,子育て関連マスタ!$I$32:$M$37,4,FALSE),0),
AND(R202&gt;=21,R202&lt;=22,入力項目!$S$16="高専"),IFERROR(VLOOKUP(入力項目!$S$17,子育て関連マスタ!$I$32:$M$34,4,FALSE),0),
AND(R202&gt;=21,R202&lt;=22,入力項目!$S$16&lt;&gt;"高専"),IFERROR(VLOOKUP(入力項目!$S$17,子育て関連マスタ!$I$32:$M$34,4,FALSE),0),
R202&gt;=23,0
) +
IF($D202=4,
  IFERROR(_xlfn.IFS(
  R202&lt;=入力項目!$S$11,0,
  AND(R202=入力項目!$S$11),IFERROR(VLOOKUP(入力項目!$S$12,子育て関連マスタ!$I$4:$M$5,2,FALSE),0),
  AND(R202=4),IFERROR(VLOOKUP(入力項目!$S$13,子育て関連マスタ!$I$9:$M$12,2,FALSE),0),
  AND(R202=7),IFERROR(VLOOKUP(入力項目!$S$14,子育て関連マスタ!$I$16:$M$17,2,FALSE),0),
  AND(R202=13),IFERROR(VLOOKUP(入力項目!$S$15,子育て関連マスタ!$I$21:$M$22,2,FALSE),0),
  AND(R202=16),IFERROR(VLOOKUP(入力項目!$S$16,子育て関連マスタ!$I$26:$M$28,2,FALSE),0),
  AND(R202=19,入力項目!$S$16&lt;&gt;"高専"),IFERROR(VLOOKUP(入力項目!$S$17,子育て関連マスタ!$I$32:$M$37,2,FALSE),0),
  AND(R202=21,入力項目!$S$16="高専"),IFERROR(VLOOKUP(入力項目!$S$17,子育て関連マスタ!$I$32:$M$37,2,FALSE),0),
  R202&gt;=22,0
  ),0),0
) +
IF(AND(R202&gt;=1,R202&lt;=15),IF($D202=入力項目!$S$8,入力項目!$S$3,0),0) +
IF(AND(R202&gt;=1,R202&lt;=15),IF($D202=5,入力項目!$S$4,0),0) +
IF(AND(R202&gt;=1,R202&lt;=15),IF($D202=12,入力項目!$S$5,0),0) +
IF(AND(入力項目!$S$7=$A202,入力項目!$S$8=$D202),子育て関連マスタ!$C$14,0) +
IFERROR(IF(AND(YEAR(EDATE(DATE(入力項目!$S$7,入力項目!$S$8,1),1))=$A202,MONTH(EDATE(DATE(入力項目!$S$7,入力項目!$S$8,1),1))=$D202),子育て関連マスタ!$C$15,0),0) +
IF(AND(OR(R202=3,R202=5,R202=7),$D202=11),子育て関連マスタ!$C$17,0) +
IF(AND(R202=20,$D202=1),子育て関連マスタ!$C$18,0) +
IF(AND(R202=20,$D202=1),
IFERROR(_xlfn.IFS(
入力項目!$S$10="男",子育て関連マスタ!$C$18,
入力項目!$S$10="女",子育て関連マスタ!$C$19
),0),0
) +
IF(AND(R202&gt;=入力項目!$S$18,R202&lt;=入力項目!$S$19),入力項目!$S$20,0) +
IF(AND(R202&gt;=入力項目!$S$21,R202&lt;=入力項目!$S$22),入力項目!$S$23,0) +
IF(AND(R202&gt;=入力項目!$S$24,R202&lt;=入力項目!$S$25),入力項目!$S$26,0)
)</f>
        <v>0</v>
      </c>
      <c r="AG202">
        <f ca="1">-(
_xlfn.IFS(
S202&lt;=入力項目!$S$11,0,
AND(S202&gt;=入力項目!$S$11+1,S202&lt;=3),IFERROR(VLOOKUP(入力項目!$S$12,子育て関連マスタ!$I$4:$M$5,4,FALSE),0),
AND(S202&gt;=4,S202&lt;=6),IFERROR(VLOOKUP(入力項目!$S$13,子育て関連マスタ!$I$9:$M$12,4,FALSE),0),
AND(S202&gt;=7,S202&lt;=12),IFERROR(VLOOKUP(入力項目!$S$14,子育て関連マスタ!$I$16:$M$17,4,FALSE),0),
AND(S202&gt;=13,S202&lt;=15),IFERROR(VLOOKUP(入力項目!$S$15,子育て関連マスタ!$I$21:$M$22,4,FALSE),0),
AND(S202&gt;=16,S202&lt;=18),IFERROR(VLOOKUP(入力項目!$S$16,子育て関連マスタ!$I$26:$M$28,4,FALSE),0),
AND(S202&gt;=19,S202&lt;=20,入力項目!$S$16="高専"),IFERROR(VLOOKUP(入力項目!$S$16,子育て関連マスタ!$I$26:$M$28,4,FALSE),0),
AND(S202&gt;=19,S202&lt;=20,入力項目!$S$16&lt;&gt;"高専"),IFERROR(VLOOKUP(入力項目!$S$17,子育て関連マスタ!$I$32:$M$37,4,FALSE),0),
AND(S202&gt;=21,S202&lt;=22,入力項目!$S$16="高専"),IFERROR(VLOOKUP(入力項目!$S$17,子育て関連マスタ!$I$32:$M$34,4,FALSE),0),
AND(S202&gt;=21,S202&lt;=22,入力項目!$S$16&lt;&gt;"高専"),IFERROR(VLOOKUP(入力項目!$S$17,子育て関連マスタ!$I$32:$M$34,4,FALSE),0),
S202&gt;=23,0
) +
IF($D202=4,
  IFERROR(_xlfn.IFS(
  S202&lt;=入力項目!$S$11,0,
  AND(S202=入力項目!$S$11),IFERROR(VLOOKUP(入力項目!$S$12,子育て関連マスタ!$I$4:$M$5,2,FALSE),0),
  AND(S202=4),IFERROR(VLOOKUP(入力項目!$S$13,子育て関連マスタ!$I$9:$M$12,2,FALSE),0),
  AND(S202=7),IFERROR(VLOOKUP(入力項目!$S$14,子育て関連マスタ!$I$16:$M$17,2,FALSE),0),
  AND(S202=13),IFERROR(VLOOKUP(入力項目!$S$15,子育て関連マスタ!$I$21:$M$22,2,FALSE),0),
  AND(S202=16),IFERROR(VLOOKUP(入力項目!$S$16,子育て関連マスタ!$I$26:$M$28,2,FALSE),0),
  AND(S202=19,入力項目!$S$16&lt;&gt;"高専"),IFERROR(VLOOKUP(入力項目!$S$17,子育て関連マスタ!$I$32:$M$37,2,FALSE),0),
  AND(S202=21,入力項目!$S$16="高専"),IFERROR(VLOOKUP(入力項目!$S$17,子育て関連マスタ!$I$32:$M$37,2,FALSE),0),
  S202&gt;=22,0
  ),0),0
) +
IF(AND(S202&gt;=1,S202&lt;=15),IF($D202=入力項目!$S$8,入力項目!$S$3,0),0) +
IF(AND(S202&gt;=1,S202&lt;=15),IF($D202=5,入力項目!$S$4,0),0) +
IF(AND(S202&gt;=1,S202&lt;=15),IF($D202=12,入力項目!$S$5,0),0) +
IF(AND(入力項目!$S$7=$A202,入力項目!$S$8=$D202),子育て関連マスタ!$C$14,0) +
IFERROR(IF(AND(YEAR(EDATE(DATE(入力項目!$S$7,入力項目!$S$8,1),1))=$A202,MONTH(EDATE(DATE(入力項目!$S$7,入力項目!$S$8,1),1))=$D202),子育て関連マスタ!$C$15,0),0) +
IF(AND(OR(S202=3,S202=5,S202=7),$D202=11),子育て関連マスタ!$C$17,0) +
IF(AND(S202=20,$D202=1),子育て関連マスタ!$C$18,0) +
IF(AND(S202=20,$D202=1),
IFERROR(_xlfn.IFS(
入力項目!$S$10="男",子育て関連マスタ!$C$18,
入力項目!$S$10="女",子育て関連マスタ!$C$19
),0),0
) +
IF(AND(S202&gt;=入力項目!$S$18,S202&lt;=入力項目!$S$19),入力項目!$S$20,0) +
IF(AND(S202&gt;=入力項目!$S$21,S202&lt;=入力項目!$S$22),入力項目!$S$23,0) +
IF(AND(S202&gt;=入力項目!$S$24,S202&lt;=入力項目!$S$25),入力項目!$S$26,0)
)</f>
        <v>0</v>
      </c>
      <c r="AH202">
        <f ca="1">-(
_xlfn.IFS(
T202&lt;=入力項目!$S$11,0,
AND(T202&gt;=入力項目!$S$11+1,T202&lt;=3),IFERROR(VLOOKUP(入力項目!$S$12,子育て関連マスタ!$I$4:$M$5,4,FALSE),0),
AND(T202&gt;=4,T202&lt;=6),IFERROR(VLOOKUP(入力項目!$S$13,子育て関連マスタ!$I$9:$M$12,4,FALSE),0),
AND(T202&gt;=7,T202&lt;=12),IFERROR(VLOOKUP(入力項目!$S$14,子育て関連マスタ!$I$16:$M$17,4,FALSE),0),
AND(T202&gt;=13,T202&lt;=15),IFERROR(VLOOKUP(入力項目!$S$15,子育て関連マスタ!$I$21:$M$22,4,FALSE),0),
AND(T202&gt;=16,T202&lt;=18),IFERROR(VLOOKUP(入力項目!$S$16,子育て関連マスタ!$I$26:$M$28,4,FALSE),0),
AND(T202&gt;=19,T202&lt;=20,入力項目!$S$16="高専"),IFERROR(VLOOKUP(入力項目!$S$16,子育て関連マスタ!$I$26:$M$28,4,FALSE),0),
AND(T202&gt;=19,T202&lt;=20,入力項目!$S$16&lt;&gt;"高専"),IFERROR(VLOOKUP(入力項目!$S$17,子育て関連マスタ!$I$32:$M$37,4,FALSE),0),
AND(T202&gt;=21,T202&lt;=22,入力項目!$S$16="高専"),IFERROR(VLOOKUP(入力項目!$S$17,子育て関連マスタ!$I$32:$M$34,4,FALSE),0),
AND(T202&gt;=21,T202&lt;=22,入力項目!$S$16&lt;&gt;"高専"),IFERROR(VLOOKUP(入力項目!$S$17,子育て関連マスタ!$I$32:$M$34,4,FALSE),0),
T202&gt;=23,0
) +
IF($D202=4,
  IFERROR(_xlfn.IFS(
  T202&lt;=入力項目!$S$11,0,
  AND(T202=入力項目!$S$11),IFERROR(VLOOKUP(入力項目!$S$12,子育て関連マスタ!$I$4:$M$5,2,FALSE),0),
  AND(T202=4),IFERROR(VLOOKUP(入力項目!$S$13,子育て関連マスタ!$I$9:$M$12,2,FALSE),0),
  AND(T202=7),IFERROR(VLOOKUP(入力項目!$S$14,子育て関連マスタ!$I$16:$M$17,2,FALSE),0),
  AND(T202=13),IFERROR(VLOOKUP(入力項目!$S$15,子育て関連マスタ!$I$21:$M$22,2,FALSE),0),
  AND(T202=16),IFERROR(VLOOKUP(入力項目!$S$16,子育て関連マスタ!$I$26:$M$28,2,FALSE),0),
  AND(T202=19,入力項目!$S$16&lt;&gt;"高専"),IFERROR(VLOOKUP(入力項目!$S$17,子育て関連マスタ!$I$32:$M$37,2,FALSE),0),
  AND(T202=21,入力項目!$S$16="高専"),IFERROR(VLOOKUP(入力項目!$S$17,子育て関連マスタ!$I$32:$M$37,2,FALSE),0),
  T202&gt;=22,0
  ),0),0
) +
IF(AND(T202&gt;=1,T202&lt;=15),IF($D202=入力項目!$S$8,入力項目!$S$3,0),0) +
IF(AND(T202&gt;=1,T202&lt;=15),IF($D202=5,入力項目!$S$4,0),0) +
IF(AND(T202&gt;=1,T202&lt;=15),IF($D202=12,入力項目!$S$5,0),0) +
IF(AND(入力項目!$S$7=$A202,入力項目!$S$8=$D202),子育て関連マスタ!$C$14,0) +
IFERROR(IF(AND(YEAR(EDATE(DATE(入力項目!$S$7,入力項目!$S$8,1),1))=$A202,MONTH(EDATE(DATE(入力項目!$S$7,入力項目!$S$8,1),1))=$D202),子育て関連マスタ!$C$15,0),0) +
IF(AND(OR(T202=3,T202=5,T202=7),$D202=11),子育て関連マスタ!$C$17,0) +
IF(AND(T202=20,$D202=1),子育て関連マスタ!$C$18,0) +
IF(AND(T202=20,$D202=1),
IFERROR(_xlfn.IFS(
入力項目!$S$10="男",子育て関連マスタ!$C$18,
入力項目!$S$10="女",子育て関連マスタ!$C$19
),0),0
) +
IF(AND(T202&gt;=入力項目!$S$18,T202&lt;=入力項目!$S$19),入力項目!$S$20,0) +
IF(AND(T202&gt;=入力項目!$S$21,T202&lt;=入力項目!$S$22),入力項目!$S$23,0) +
IF(AND(T202&gt;=入力項目!$S$24,T202&lt;=入力項目!$S$25),入力項目!$S$26,0)
)</f>
        <v>0</v>
      </c>
      <c r="AI202">
        <f ca="1">-(
_xlfn.IFS(
U202&lt;=入力項目!$S$11,0,
AND(U202&gt;=入力項目!$S$11+1,U202&lt;=3),IFERROR(VLOOKUP(入力項目!$S$12,子育て関連マスタ!$I$4:$M$5,4,FALSE),0),
AND(U202&gt;=4,U202&lt;=6),IFERROR(VLOOKUP(入力項目!$S$13,子育て関連マスタ!$I$9:$M$12,4,FALSE),0),
AND(U202&gt;=7,U202&lt;=12),IFERROR(VLOOKUP(入力項目!$S$14,子育て関連マスタ!$I$16:$M$17,4,FALSE),0),
AND(U202&gt;=13,U202&lt;=15),IFERROR(VLOOKUP(入力項目!$S$15,子育て関連マスタ!$I$21:$M$22,4,FALSE),0),
AND(U202&gt;=16,U202&lt;=18),IFERROR(VLOOKUP(入力項目!$S$16,子育て関連マスタ!$I$26:$M$28,4,FALSE),0),
AND(U202&gt;=19,U202&lt;=20,入力項目!$S$16="高専"),IFERROR(VLOOKUP(入力項目!$S$16,子育て関連マスタ!$I$26:$M$28,4,FALSE),0),
AND(U202&gt;=19,U202&lt;=20,入力項目!$S$16&lt;&gt;"高専"),IFERROR(VLOOKUP(入力項目!$S$17,子育て関連マスタ!$I$32:$M$37,4,FALSE),0),
AND(U202&gt;=21,U202&lt;=22,入力項目!$S$16="高専"),IFERROR(VLOOKUP(入力項目!$S$17,子育て関連マスタ!$I$32:$M$34,4,FALSE),0),
AND(U202&gt;=21,U202&lt;=22,入力項目!$S$16&lt;&gt;"高専"),IFERROR(VLOOKUP(入力項目!$S$17,子育て関連マスタ!$I$32:$M$34,4,FALSE),0),
U202&gt;=23,0
) +
IF($D202=4,
  IFERROR(_xlfn.IFS(
  U202&lt;=入力項目!$S$11,0,
  AND(U202=入力項目!$S$11),IFERROR(VLOOKUP(入力項目!$S$12,子育て関連マスタ!$I$4:$M$5,2,FALSE),0),
  AND(U202=4),IFERROR(VLOOKUP(入力項目!$S$13,子育て関連マスタ!$I$9:$M$12,2,FALSE),0),
  AND(U202=7),IFERROR(VLOOKUP(入力項目!$S$14,子育て関連マスタ!$I$16:$M$17,2,FALSE),0),
  AND(U202=13),IFERROR(VLOOKUP(入力項目!$S$15,子育て関連マスタ!$I$21:$M$22,2,FALSE),0),
  AND(U202=16),IFERROR(VLOOKUP(入力項目!$S$16,子育て関連マスタ!$I$26:$M$28,2,FALSE),0),
  AND(U202=19,入力項目!$S$16&lt;&gt;"高専"),IFERROR(VLOOKUP(入力項目!$S$17,子育て関連マスタ!$I$32:$M$37,2,FALSE),0),
  AND(U202=21,入力項目!$S$16="高専"),IFERROR(VLOOKUP(入力項目!$S$17,子育て関連マスタ!$I$32:$M$37,2,FALSE),0),
  U202&gt;=22,0
  ),0),0
) +
IF(AND(U202&gt;=1,U202&lt;=15),IF($D202=入力項目!$S$8,入力項目!$S$3,0),0) +
IF(AND(U202&gt;=1,U202&lt;=15),IF($D202=5,入力項目!$S$4,0),0) +
IF(AND(U202&gt;=1,U202&lt;=15),IF($D202=12,入力項目!$S$5,0),0) +
IF(AND(入力項目!$S$7=$A202,入力項目!$S$8=$D202),子育て関連マスタ!$C$14,0) +
IFERROR(IF(AND(YEAR(EDATE(DATE(入力項目!$S$7,入力項目!$S$8,1),1))=$A202,MONTH(EDATE(DATE(入力項目!$S$7,入力項目!$S$8,1),1))=$D202),子育て関連マスタ!$C$15,0),0) +
IF(AND(OR(U202=3,U202=5,U202=7),$D202=11),子育て関連マスタ!$C$17,0) +
IF(AND(U202=20,$D202=1),子育て関連マスタ!$C$18,0) +
IF(AND(U202=20,$D202=1),
IFERROR(_xlfn.IFS(
入力項目!$S$10="男",子育て関連マスタ!$C$18,
入力項目!$S$10="女",子育て関連マスタ!$C$19
),0),0
) +
IF(AND(U202&gt;=入力項目!$S$18,U202&lt;=入力項目!$S$19),入力項目!$S$20,0) +
IF(AND(U202&gt;=入力項目!$S$21,U202&lt;=入力項目!$S$22),入力項目!$S$23,0) +
IF(AND(U202&gt;=入力項目!$S$24,U202&lt;=入力項目!$S$25),入力項目!$S$26,0)
)</f>
        <v>0</v>
      </c>
      <c r="AJ202" s="10">
        <f ca="1">-VLOOKUP($D202,月別収支!$A$2:$H$13,7,FALSE)</f>
        <v>-20000</v>
      </c>
    </row>
    <row r="203" spans="1:36" x14ac:dyDescent="0.4">
      <c r="A203">
        <f t="shared" ca="1" si="54"/>
        <v>2041</v>
      </c>
      <c r="B203">
        <f t="shared" ca="1" si="61"/>
        <v>2041</v>
      </c>
      <c r="C203">
        <f t="shared" ca="1" si="62"/>
        <v>17</v>
      </c>
      <c r="D203">
        <f t="shared" ca="1" si="55"/>
        <v>5</v>
      </c>
      <c r="E203" t="str">
        <f t="shared" ca="1" si="56"/>
        <v>2041年5月</v>
      </c>
      <c r="F203">
        <f ca="1">IF(OR(入力項目!$N$5&lt;$A203,AND(入力項目!$N$5=$A203,入力項目!$N$6&lt;$D203)),IF(F202=0,1,IF(G203=12,F202+1,F202)),0)</f>
        <v>16</v>
      </c>
      <c r="G203">
        <f ca="1">IF(OR(入力項目!$N$5&lt;$A203,AND(入力項目!$N$5=$A203,入力項目!$N$6&lt;$D203)),IF(G202=12,1,G202+1),0)</f>
        <v>7</v>
      </c>
      <c r="H203" t="str">
        <f t="shared" ca="1" si="57"/>
        <v>16_7</v>
      </c>
      <c r="I203">
        <f ca="1">IF(
  IFERROR(AND($C203&gt;0,MOD($C203,入力項目!$N$22)=0,$D203=入力項目!$N$23), FALSE),
  1,
  IF(
    AND(I202&gt;0,J202=12),
    IF(I202=入力項目!$N$28, 0, I202+1),
    I202
  )
)</f>
        <v>2</v>
      </c>
      <c r="J203">
        <f ca="1">IF($D203=入力項目!$N$23,1,IFERROR(J202+1,1))</f>
        <v>12</v>
      </c>
      <c r="K203" t="str">
        <f t="shared" ca="1" si="58"/>
        <v>2_12</v>
      </c>
      <c r="L203">
        <f ca="1">L202+IF(入力項目!$D$4=$D203,1,0)</f>
        <v>45</v>
      </c>
      <c r="M203" t="str">
        <f t="shared" ca="1" si="59"/>
        <v>45歳</v>
      </c>
      <c r="N203">
        <f t="shared" ca="1" si="63"/>
        <v>46</v>
      </c>
      <c r="O203" t="str">
        <f t="shared" ca="1" si="60"/>
        <v>46歳</v>
      </c>
      <c r="P203">
        <f t="shared" ca="1" si="64"/>
        <v>21</v>
      </c>
      <c r="Q203">
        <f t="shared" ca="1" si="65"/>
        <v>19</v>
      </c>
      <c r="R203">
        <f t="shared" ca="1" si="66"/>
        <v>2042</v>
      </c>
      <c r="S203">
        <f t="shared" ca="1" si="67"/>
        <v>2042</v>
      </c>
      <c r="T203">
        <f t="shared" ca="1" si="68"/>
        <v>2042</v>
      </c>
      <c r="U203">
        <f t="shared" ca="1" si="69"/>
        <v>2042</v>
      </c>
      <c r="V203" s="10">
        <f t="shared" ca="1" si="70"/>
        <v>20588785</v>
      </c>
      <c r="W203" s="10">
        <f ca="1">IF($L203&lt;その他マスタ!$B$1,VLOOKUP($D203,月別収支!$A$2:$H$13,2,FALSE),その他マスタ!$B$3)+IF(AND($L203=その他マスタ!$B$1,入力項目!$I$9="あり",$D203=入力項目!$D$4),その他マスタ!$B$2,0)</f>
        <v>300000</v>
      </c>
      <c r="X203" s="10">
        <f ca="1">-IF(入力項目!$K$5=TRUE,
IF($F203+$G203&lt;3,VLOOKUP($D203,月別収支!$A$2:$H$13,8,FALSE),0)+IFERROR(VLOOKUP($H203,住宅ローン計算!C:P,13,FALSE),0)+IF($F203&gt;1,IF(OR($G203=3,$G203=6,$G203=9,$G203=12),ROUNDUP(入力項目!$N$18/4,0),0),0),
VLOOKUP($D203,月別収支!$A$2:$H$13,8,FALSE))</f>
        <v>-53590</v>
      </c>
      <c r="Y203" s="10">
        <f ca="1">-VLOOKUP($D203,月別収支!$A$2:$H$13,3,FALSE)</f>
        <v>-75000</v>
      </c>
      <c r="Z203" s="10">
        <f ca="1">-VLOOKUP($D203,月別収支!$A$2:$H$13,4,FALSE)</f>
        <v>-27000</v>
      </c>
      <c r="AA203" s="10">
        <f ca="1">-VLOOKUP($D203,月別収支!$A$2:$H$13,6,FALSE)</f>
        <v>-10000</v>
      </c>
      <c r="AB203" s="10">
        <f ca="1">-(
VLOOKUP($D203,月別収支!$A$2:$H$13,5,FALSE)+IF(AND(入力項目!$I$27&lt;=$A203,ISEVEN($A203-入力項目!$I$27),入力項目!$I$28=$D203),入力項目!$I$26,0)
+IF(入力項目!$K$26=TRUE,
IFERROR(VLOOKUP($K203,マイカーローン計算!C:P,13,FALSE),0),
IFERROR(
  IF(AND($C203&gt;0,MOD($C203,入力項目!$N$22)=0,$D203=入力項目!$N$23),入力項目!$N$24,0),
 0
)
)
)</f>
        <v>-30000</v>
      </c>
      <c r="AC203" s="10">
        <f ca="1">-IF($A203&lt;入力項目!$N$33,入力項目!$N$35,IF(AND($A203=入力項目!$N$33,$D203&lt;=入力項目!$N$34),入力項目!$N$35,0))</f>
        <v>0</v>
      </c>
      <c r="AD203">
        <f ca="1">-(
_xlfn.IFS(
P203&lt;=入力項目!$S$11,0,
AND(P203&gt;=入力項目!$S$11+1,P203&lt;=3),IFERROR(VLOOKUP(入力項目!$S$12,子育て関連マスタ!$I$4:$M$5,4,FALSE),0),
AND(P203&gt;=4,P203&lt;=6),IFERROR(VLOOKUP(入力項目!$S$13,子育て関連マスタ!$I$9:$M$12,4,FALSE),0),
AND(P203&gt;=7,P203&lt;=12),IFERROR(VLOOKUP(入力項目!$S$14,子育て関連マスタ!$I$16:$M$17,4,FALSE),0),
AND(P203&gt;=13,P203&lt;=15),IFERROR(VLOOKUP(入力項目!$S$15,子育て関連マスタ!$I$21:$M$22,4,FALSE),0),
AND(P203&gt;=16,P203&lt;=18),IFERROR(VLOOKUP(入力項目!$S$16,子育て関連マスタ!$I$26:$M$28,4,FALSE),0),
AND(P203&gt;=19,P203&lt;=20,入力項目!$S$16="高専"),IFERROR(VLOOKUP(入力項目!$S$16,子育て関連マスタ!$I$26:$M$28,4,FALSE),0),
AND(P203&gt;=19,P203&lt;=20,入力項目!$S$16&lt;&gt;"高専"),IFERROR(VLOOKUP(入力項目!$S$17,子育て関連マスタ!$I$32:$M$37,4,FALSE),0),
AND(P203&gt;=21,P203&lt;=22,入力項目!$S$16="高専"),IFERROR(VLOOKUP(入力項目!$S$17,子育て関連マスタ!$I$32:$M$34,4,FALSE),0),
AND(P203&gt;=21,P203&lt;=22,入力項目!$S$16&lt;&gt;"高専"),IFERROR(VLOOKUP(入力項目!$S$17,子育て関連マスタ!$I$32:$M$34,4,FALSE),0),
P203&gt;=23,0
) +
IF($D203=4,
  IFERROR(_xlfn.IFS(
  P203&lt;=入力項目!$S$11,0,
  AND(P203=入力項目!$S$11),IFERROR(VLOOKUP(入力項目!$S$12,子育て関連マスタ!$I$4:$M$5,2,FALSE),0),
  AND(P203=4),IFERROR(VLOOKUP(入力項目!$S$13,子育て関連マスタ!$I$9:$M$12,2,FALSE),0),
  AND(P203=7),IFERROR(VLOOKUP(入力項目!$S$14,子育て関連マスタ!$I$16:$M$17,2,FALSE),0),
  AND(P203=13),IFERROR(VLOOKUP(入力項目!$S$15,子育て関連マスタ!$I$21:$M$22,2,FALSE),0),
  AND(P203=16),IFERROR(VLOOKUP(入力項目!$S$16,子育て関連マスタ!$I$26:$M$28,2,FALSE),0),
  AND(P203=19,入力項目!$S$16&lt;&gt;"高専"),IFERROR(VLOOKUP(入力項目!$S$17,子育て関連マスタ!$I$32:$M$37,2,FALSE),0),
  AND(P203=21,入力項目!$S$16="高専"),IFERROR(VLOOKUP(入力項目!$S$17,子育て関連マスタ!$I$32:$M$37,2,FALSE),0),
  P203&gt;=22,0
  ),0),0
) +
IF(AND(P203&gt;=1,P203&lt;=15),IF($D203=入力項目!$S$8,入力項目!$S$3,0),0) +
IF(AND(P203&gt;=1,P203&lt;=15),IF($D203=5,入力項目!$S$4,0),0) +
IF(AND(P203&gt;=1,P203&lt;=15),IF($D203=12,入力項目!$S$5,0),0) +
IF(AND(入力項目!$S$7=$A203,入力項目!$S$8=$D203),子育て関連マスタ!$C$14,0) +
IFERROR(IF(AND(YEAR(EDATE(DATE(入力項目!$S$7,入力項目!$S$8,1),1))=$A203,MONTH(EDATE(DATE(入力項目!$S$7,入力項目!$S$8,1),1))=$D203),子育て関連マスタ!$C$15,0),0) +
IF(AND(OR(P203=3,P203=5,P203=7),$D203=11),子育て関連マスタ!$C$17,0) +
IF(AND(P203=20,$D203=1),子育て関連マスタ!$C$18,0) +
IF(AND(P203=20,$D203=1),
IFERROR(_xlfn.IFS(
入力項目!$S$10="男",子育て関連マスタ!$C$18,
入力項目!$S$10="女",子育て関連マスタ!$C$19
),0),0
) +
IF(AND(P203&gt;=入力項目!$S$18,P203&lt;=入力項目!$S$19),入力項目!$S$20,0) +
IF(AND(P203&gt;=入力項目!$S$21,P203&lt;=入力項目!$S$22),入力項目!$S$23,0) +
IF(AND(P203&gt;=入力項目!$S$24,P203&lt;=入力項目!$S$25),入力項目!$S$26,0)
)</f>
        <v>0</v>
      </c>
      <c r="AE203">
        <f ca="1">-(
_xlfn.IFS(
Q203&lt;=入力項目!$S$11,0,
AND(Q203&gt;=入力項目!$S$11+1,Q203&lt;=3),IFERROR(VLOOKUP(入力項目!$S$12,子育て関連マスタ!$I$4:$M$5,4,FALSE),0),
AND(Q203&gt;=4,Q203&lt;=6),IFERROR(VLOOKUP(入力項目!$S$13,子育て関連マスタ!$I$9:$M$12,4,FALSE),0),
AND(Q203&gt;=7,Q203&lt;=12),IFERROR(VLOOKUP(入力項目!$S$14,子育て関連マスタ!$I$16:$M$17,4,FALSE),0),
AND(Q203&gt;=13,Q203&lt;=15),IFERROR(VLOOKUP(入力項目!$S$15,子育て関連マスタ!$I$21:$M$22,4,FALSE),0),
AND(Q203&gt;=16,Q203&lt;=18),IFERROR(VLOOKUP(入力項目!$S$16,子育て関連マスタ!$I$26:$M$28,4,FALSE),0),
AND(Q203&gt;=19,Q203&lt;=20,入力項目!$S$16="高専"),IFERROR(VLOOKUP(入力項目!$S$16,子育て関連マスタ!$I$26:$M$28,4,FALSE),0),
AND(Q203&gt;=19,Q203&lt;=20,入力項目!$S$16&lt;&gt;"高専"),IFERROR(VLOOKUP(入力項目!$S$17,子育て関連マスタ!$I$32:$M$37,4,FALSE),0),
AND(Q203&gt;=21,Q203&lt;=22,入力項目!$S$16="高専"),IFERROR(VLOOKUP(入力項目!$S$17,子育て関連マスタ!$I$32:$M$34,4,FALSE),0),
AND(Q203&gt;=21,Q203&lt;=22,入力項目!$S$16&lt;&gt;"高専"),IFERROR(VLOOKUP(入力項目!$S$17,子育て関連マスタ!$I$32:$M$34,4,FALSE),0),
Q203&gt;=23,0
) +
IF($D203=4,
  IFERROR(_xlfn.IFS(
  Q203&lt;=入力項目!$S$11,0,
  AND(Q203=入力項目!$S$11),IFERROR(VLOOKUP(入力項目!$S$12,子育て関連マスタ!$I$4:$M$5,2,FALSE),0),
  AND(Q203=4),IFERROR(VLOOKUP(入力項目!$S$13,子育て関連マスタ!$I$9:$M$12,2,FALSE),0),
  AND(Q203=7),IFERROR(VLOOKUP(入力項目!$S$14,子育て関連マスタ!$I$16:$M$17,2,FALSE),0),
  AND(Q203=13),IFERROR(VLOOKUP(入力項目!$S$15,子育て関連マスタ!$I$21:$M$22,2,FALSE),0),
  AND(Q203=16),IFERROR(VLOOKUP(入力項目!$S$16,子育て関連マスタ!$I$26:$M$28,2,FALSE),0),
  AND(Q203=19,入力項目!$S$16&lt;&gt;"高専"),IFERROR(VLOOKUP(入力項目!$S$17,子育て関連マスタ!$I$32:$M$37,2,FALSE),0),
  AND(Q203=21,入力項目!$S$16="高専"),IFERROR(VLOOKUP(入力項目!$S$17,子育て関連マスタ!$I$32:$M$37,2,FALSE),0),
  Q203&gt;=22,0
  ),0),0
) +
IF(AND(Q203&gt;=1,Q203&lt;=15),IF($D203=入力項目!$S$8,入力項目!$S$3,0),0) +
IF(AND(Q203&gt;=1,Q203&lt;=15),IF($D203=5,入力項目!$S$4,0),0) +
IF(AND(Q203&gt;=1,Q203&lt;=15),IF($D203=12,入力項目!$S$5,0),0) +
IF(AND(入力項目!$S$7=$A203,入力項目!$S$8=$D203),子育て関連マスタ!$C$14,0) +
IFERROR(IF(AND(YEAR(EDATE(DATE(入力項目!$S$7,入力項目!$S$8,1),1))=$A203,MONTH(EDATE(DATE(入力項目!$S$7,入力項目!$S$8,1),1))=$D203),子育て関連マスタ!$C$15,0),0) +
IF(AND(OR(Q203=3,Q203=5,Q203=7),$D203=11),子育て関連マスタ!$C$17,0) +
IF(AND(Q203=20,$D203=1),子育て関連マスタ!$C$18,0) +
IF(AND(Q203=20,$D203=1),
IFERROR(_xlfn.IFS(
入力項目!$S$10="男",子育て関連マスタ!$C$18,
入力項目!$S$10="女",子育て関連マスタ!$C$19
),0),0
) +
IF(AND(Q203&gt;=入力項目!$S$18,Q203&lt;=入力項目!$S$19),入力項目!$S$20,0) +
IF(AND(Q203&gt;=入力項目!$S$21,Q203&lt;=入力項目!$S$22),入力項目!$S$23,0) +
IF(AND(Q203&gt;=入力項目!$S$24,Q203&lt;=入力項目!$S$25),入力項目!$S$26,0)
)</f>
        <v>0</v>
      </c>
      <c r="AF203">
        <f ca="1">-(
_xlfn.IFS(
R203&lt;=入力項目!$S$11,0,
AND(R203&gt;=入力項目!$S$11+1,R203&lt;=3),IFERROR(VLOOKUP(入力項目!$S$12,子育て関連マスタ!$I$4:$M$5,4,FALSE),0),
AND(R203&gt;=4,R203&lt;=6),IFERROR(VLOOKUP(入力項目!$S$13,子育て関連マスタ!$I$9:$M$12,4,FALSE),0),
AND(R203&gt;=7,R203&lt;=12),IFERROR(VLOOKUP(入力項目!$S$14,子育て関連マスタ!$I$16:$M$17,4,FALSE),0),
AND(R203&gt;=13,R203&lt;=15),IFERROR(VLOOKUP(入力項目!$S$15,子育て関連マスタ!$I$21:$M$22,4,FALSE),0),
AND(R203&gt;=16,R203&lt;=18),IFERROR(VLOOKUP(入力項目!$S$16,子育て関連マスタ!$I$26:$M$28,4,FALSE),0),
AND(R203&gt;=19,R203&lt;=20,入力項目!$S$16="高専"),IFERROR(VLOOKUP(入力項目!$S$16,子育て関連マスタ!$I$26:$M$28,4,FALSE),0),
AND(R203&gt;=19,R203&lt;=20,入力項目!$S$16&lt;&gt;"高専"),IFERROR(VLOOKUP(入力項目!$S$17,子育て関連マスタ!$I$32:$M$37,4,FALSE),0),
AND(R203&gt;=21,R203&lt;=22,入力項目!$S$16="高専"),IFERROR(VLOOKUP(入力項目!$S$17,子育て関連マスタ!$I$32:$M$34,4,FALSE),0),
AND(R203&gt;=21,R203&lt;=22,入力項目!$S$16&lt;&gt;"高専"),IFERROR(VLOOKUP(入力項目!$S$17,子育て関連マスタ!$I$32:$M$34,4,FALSE),0),
R203&gt;=23,0
) +
IF($D203=4,
  IFERROR(_xlfn.IFS(
  R203&lt;=入力項目!$S$11,0,
  AND(R203=入力項目!$S$11),IFERROR(VLOOKUP(入力項目!$S$12,子育て関連マスタ!$I$4:$M$5,2,FALSE),0),
  AND(R203=4),IFERROR(VLOOKUP(入力項目!$S$13,子育て関連マスタ!$I$9:$M$12,2,FALSE),0),
  AND(R203=7),IFERROR(VLOOKUP(入力項目!$S$14,子育て関連マスタ!$I$16:$M$17,2,FALSE),0),
  AND(R203=13),IFERROR(VLOOKUP(入力項目!$S$15,子育て関連マスタ!$I$21:$M$22,2,FALSE),0),
  AND(R203=16),IFERROR(VLOOKUP(入力項目!$S$16,子育て関連マスタ!$I$26:$M$28,2,FALSE),0),
  AND(R203=19,入力項目!$S$16&lt;&gt;"高専"),IFERROR(VLOOKUP(入力項目!$S$17,子育て関連マスタ!$I$32:$M$37,2,FALSE),0),
  AND(R203=21,入力項目!$S$16="高専"),IFERROR(VLOOKUP(入力項目!$S$17,子育て関連マスタ!$I$32:$M$37,2,FALSE),0),
  R203&gt;=22,0
  ),0),0
) +
IF(AND(R203&gt;=1,R203&lt;=15),IF($D203=入力項目!$S$8,入力項目!$S$3,0),0) +
IF(AND(R203&gt;=1,R203&lt;=15),IF($D203=5,入力項目!$S$4,0),0) +
IF(AND(R203&gt;=1,R203&lt;=15),IF($D203=12,入力項目!$S$5,0),0) +
IF(AND(入力項目!$S$7=$A203,入力項目!$S$8=$D203),子育て関連マスタ!$C$14,0) +
IFERROR(IF(AND(YEAR(EDATE(DATE(入力項目!$S$7,入力項目!$S$8,1),1))=$A203,MONTH(EDATE(DATE(入力項目!$S$7,入力項目!$S$8,1),1))=$D203),子育て関連マスタ!$C$15,0),0) +
IF(AND(OR(R203=3,R203=5,R203=7),$D203=11),子育て関連マスタ!$C$17,0) +
IF(AND(R203=20,$D203=1),子育て関連マスタ!$C$18,0) +
IF(AND(R203=20,$D203=1),
IFERROR(_xlfn.IFS(
入力項目!$S$10="男",子育て関連マスタ!$C$18,
入力項目!$S$10="女",子育て関連マスタ!$C$19
),0),0
) +
IF(AND(R203&gt;=入力項目!$S$18,R203&lt;=入力項目!$S$19),入力項目!$S$20,0) +
IF(AND(R203&gt;=入力項目!$S$21,R203&lt;=入力項目!$S$22),入力項目!$S$23,0) +
IF(AND(R203&gt;=入力項目!$S$24,R203&lt;=入力項目!$S$25),入力項目!$S$26,0)
)</f>
        <v>0</v>
      </c>
      <c r="AG203">
        <f ca="1">-(
_xlfn.IFS(
S203&lt;=入力項目!$S$11,0,
AND(S203&gt;=入力項目!$S$11+1,S203&lt;=3),IFERROR(VLOOKUP(入力項目!$S$12,子育て関連マスタ!$I$4:$M$5,4,FALSE),0),
AND(S203&gt;=4,S203&lt;=6),IFERROR(VLOOKUP(入力項目!$S$13,子育て関連マスタ!$I$9:$M$12,4,FALSE),0),
AND(S203&gt;=7,S203&lt;=12),IFERROR(VLOOKUP(入力項目!$S$14,子育て関連マスタ!$I$16:$M$17,4,FALSE),0),
AND(S203&gt;=13,S203&lt;=15),IFERROR(VLOOKUP(入力項目!$S$15,子育て関連マスタ!$I$21:$M$22,4,FALSE),0),
AND(S203&gt;=16,S203&lt;=18),IFERROR(VLOOKUP(入力項目!$S$16,子育て関連マスタ!$I$26:$M$28,4,FALSE),0),
AND(S203&gt;=19,S203&lt;=20,入力項目!$S$16="高専"),IFERROR(VLOOKUP(入力項目!$S$16,子育て関連マスタ!$I$26:$M$28,4,FALSE),0),
AND(S203&gt;=19,S203&lt;=20,入力項目!$S$16&lt;&gt;"高専"),IFERROR(VLOOKUP(入力項目!$S$17,子育て関連マスタ!$I$32:$M$37,4,FALSE),0),
AND(S203&gt;=21,S203&lt;=22,入力項目!$S$16="高専"),IFERROR(VLOOKUP(入力項目!$S$17,子育て関連マスタ!$I$32:$M$34,4,FALSE),0),
AND(S203&gt;=21,S203&lt;=22,入力項目!$S$16&lt;&gt;"高専"),IFERROR(VLOOKUP(入力項目!$S$17,子育て関連マスタ!$I$32:$M$34,4,FALSE),0),
S203&gt;=23,0
) +
IF($D203=4,
  IFERROR(_xlfn.IFS(
  S203&lt;=入力項目!$S$11,0,
  AND(S203=入力項目!$S$11),IFERROR(VLOOKUP(入力項目!$S$12,子育て関連マスタ!$I$4:$M$5,2,FALSE),0),
  AND(S203=4),IFERROR(VLOOKUP(入力項目!$S$13,子育て関連マスタ!$I$9:$M$12,2,FALSE),0),
  AND(S203=7),IFERROR(VLOOKUP(入力項目!$S$14,子育て関連マスタ!$I$16:$M$17,2,FALSE),0),
  AND(S203=13),IFERROR(VLOOKUP(入力項目!$S$15,子育て関連マスタ!$I$21:$M$22,2,FALSE),0),
  AND(S203=16),IFERROR(VLOOKUP(入力項目!$S$16,子育て関連マスタ!$I$26:$M$28,2,FALSE),0),
  AND(S203=19,入力項目!$S$16&lt;&gt;"高専"),IFERROR(VLOOKUP(入力項目!$S$17,子育て関連マスタ!$I$32:$M$37,2,FALSE),0),
  AND(S203=21,入力項目!$S$16="高専"),IFERROR(VLOOKUP(入力項目!$S$17,子育て関連マスタ!$I$32:$M$37,2,FALSE),0),
  S203&gt;=22,0
  ),0),0
) +
IF(AND(S203&gt;=1,S203&lt;=15),IF($D203=入力項目!$S$8,入力項目!$S$3,0),0) +
IF(AND(S203&gt;=1,S203&lt;=15),IF($D203=5,入力項目!$S$4,0),0) +
IF(AND(S203&gt;=1,S203&lt;=15),IF($D203=12,入力項目!$S$5,0),0) +
IF(AND(入力項目!$S$7=$A203,入力項目!$S$8=$D203),子育て関連マスタ!$C$14,0) +
IFERROR(IF(AND(YEAR(EDATE(DATE(入力項目!$S$7,入力項目!$S$8,1),1))=$A203,MONTH(EDATE(DATE(入力項目!$S$7,入力項目!$S$8,1),1))=$D203),子育て関連マスタ!$C$15,0),0) +
IF(AND(OR(S203=3,S203=5,S203=7),$D203=11),子育て関連マスタ!$C$17,0) +
IF(AND(S203=20,$D203=1),子育て関連マスタ!$C$18,0) +
IF(AND(S203=20,$D203=1),
IFERROR(_xlfn.IFS(
入力項目!$S$10="男",子育て関連マスタ!$C$18,
入力項目!$S$10="女",子育て関連マスタ!$C$19
),0),0
) +
IF(AND(S203&gt;=入力項目!$S$18,S203&lt;=入力項目!$S$19),入力項目!$S$20,0) +
IF(AND(S203&gt;=入力項目!$S$21,S203&lt;=入力項目!$S$22),入力項目!$S$23,0) +
IF(AND(S203&gt;=入力項目!$S$24,S203&lt;=入力項目!$S$25),入力項目!$S$26,0)
)</f>
        <v>0</v>
      </c>
      <c r="AH203">
        <f ca="1">-(
_xlfn.IFS(
T203&lt;=入力項目!$S$11,0,
AND(T203&gt;=入力項目!$S$11+1,T203&lt;=3),IFERROR(VLOOKUP(入力項目!$S$12,子育て関連マスタ!$I$4:$M$5,4,FALSE),0),
AND(T203&gt;=4,T203&lt;=6),IFERROR(VLOOKUP(入力項目!$S$13,子育て関連マスタ!$I$9:$M$12,4,FALSE),0),
AND(T203&gt;=7,T203&lt;=12),IFERROR(VLOOKUP(入力項目!$S$14,子育て関連マスタ!$I$16:$M$17,4,FALSE),0),
AND(T203&gt;=13,T203&lt;=15),IFERROR(VLOOKUP(入力項目!$S$15,子育て関連マスタ!$I$21:$M$22,4,FALSE),0),
AND(T203&gt;=16,T203&lt;=18),IFERROR(VLOOKUP(入力項目!$S$16,子育て関連マスタ!$I$26:$M$28,4,FALSE),0),
AND(T203&gt;=19,T203&lt;=20,入力項目!$S$16="高専"),IFERROR(VLOOKUP(入力項目!$S$16,子育て関連マスタ!$I$26:$M$28,4,FALSE),0),
AND(T203&gt;=19,T203&lt;=20,入力項目!$S$16&lt;&gt;"高専"),IFERROR(VLOOKUP(入力項目!$S$17,子育て関連マスタ!$I$32:$M$37,4,FALSE),0),
AND(T203&gt;=21,T203&lt;=22,入力項目!$S$16="高専"),IFERROR(VLOOKUP(入力項目!$S$17,子育て関連マスタ!$I$32:$M$34,4,FALSE),0),
AND(T203&gt;=21,T203&lt;=22,入力項目!$S$16&lt;&gt;"高専"),IFERROR(VLOOKUP(入力項目!$S$17,子育て関連マスタ!$I$32:$M$34,4,FALSE),0),
T203&gt;=23,0
) +
IF($D203=4,
  IFERROR(_xlfn.IFS(
  T203&lt;=入力項目!$S$11,0,
  AND(T203=入力項目!$S$11),IFERROR(VLOOKUP(入力項目!$S$12,子育て関連マスタ!$I$4:$M$5,2,FALSE),0),
  AND(T203=4),IFERROR(VLOOKUP(入力項目!$S$13,子育て関連マスタ!$I$9:$M$12,2,FALSE),0),
  AND(T203=7),IFERROR(VLOOKUP(入力項目!$S$14,子育て関連マスタ!$I$16:$M$17,2,FALSE),0),
  AND(T203=13),IFERROR(VLOOKUP(入力項目!$S$15,子育て関連マスタ!$I$21:$M$22,2,FALSE),0),
  AND(T203=16),IFERROR(VLOOKUP(入力項目!$S$16,子育て関連マスタ!$I$26:$M$28,2,FALSE),0),
  AND(T203=19,入力項目!$S$16&lt;&gt;"高専"),IFERROR(VLOOKUP(入力項目!$S$17,子育て関連マスタ!$I$32:$M$37,2,FALSE),0),
  AND(T203=21,入力項目!$S$16="高専"),IFERROR(VLOOKUP(入力項目!$S$17,子育て関連マスタ!$I$32:$M$37,2,FALSE),0),
  T203&gt;=22,0
  ),0),0
) +
IF(AND(T203&gt;=1,T203&lt;=15),IF($D203=入力項目!$S$8,入力項目!$S$3,0),0) +
IF(AND(T203&gt;=1,T203&lt;=15),IF($D203=5,入力項目!$S$4,0),0) +
IF(AND(T203&gt;=1,T203&lt;=15),IF($D203=12,入力項目!$S$5,0),0) +
IF(AND(入力項目!$S$7=$A203,入力項目!$S$8=$D203),子育て関連マスタ!$C$14,0) +
IFERROR(IF(AND(YEAR(EDATE(DATE(入力項目!$S$7,入力項目!$S$8,1),1))=$A203,MONTH(EDATE(DATE(入力項目!$S$7,入力項目!$S$8,1),1))=$D203),子育て関連マスタ!$C$15,0),0) +
IF(AND(OR(T203=3,T203=5,T203=7),$D203=11),子育て関連マスタ!$C$17,0) +
IF(AND(T203=20,$D203=1),子育て関連マスタ!$C$18,0) +
IF(AND(T203=20,$D203=1),
IFERROR(_xlfn.IFS(
入力項目!$S$10="男",子育て関連マスタ!$C$18,
入力項目!$S$10="女",子育て関連マスタ!$C$19
),0),0
) +
IF(AND(T203&gt;=入力項目!$S$18,T203&lt;=入力項目!$S$19),入力項目!$S$20,0) +
IF(AND(T203&gt;=入力項目!$S$21,T203&lt;=入力項目!$S$22),入力項目!$S$23,0) +
IF(AND(T203&gt;=入力項目!$S$24,T203&lt;=入力項目!$S$25),入力項目!$S$26,0)
)</f>
        <v>0</v>
      </c>
      <c r="AI203">
        <f ca="1">-(
_xlfn.IFS(
U203&lt;=入力項目!$S$11,0,
AND(U203&gt;=入力項目!$S$11+1,U203&lt;=3),IFERROR(VLOOKUP(入力項目!$S$12,子育て関連マスタ!$I$4:$M$5,4,FALSE),0),
AND(U203&gt;=4,U203&lt;=6),IFERROR(VLOOKUP(入力項目!$S$13,子育て関連マスタ!$I$9:$M$12,4,FALSE),0),
AND(U203&gt;=7,U203&lt;=12),IFERROR(VLOOKUP(入力項目!$S$14,子育て関連マスタ!$I$16:$M$17,4,FALSE),0),
AND(U203&gt;=13,U203&lt;=15),IFERROR(VLOOKUP(入力項目!$S$15,子育て関連マスタ!$I$21:$M$22,4,FALSE),0),
AND(U203&gt;=16,U203&lt;=18),IFERROR(VLOOKUP(入力項目!$S$16,子育て関連マスタ!$I$26:$M$28,4,FALSE),0),
AND(U203&gt;=19,U203&lt;=20,入力項目!$S$16="高専"),IFERROR(VLOOKUP(入力項目!$S$16,子育て関連マスタ!$I$26:$M$28,4,FALSE),0),
AND(U203&gt;=19,U203&lt;=20,入力項目!$S$16&lt;&gt;"高専"),IFERROR(VLOOKUP(入力項目!$S$17,子育て関連マスタ!$I$32:$M$37,4,FALSE),0),
AND(U203&gt;=21,U203&lt;=22,入力項目!$S$16="高専"),IFERROR(VLOOKUP(入力項目!$S$17,子育て関連マスタ!$I$32:$M$34,4,FALSE),0),
AND(U203&gt;=21,U203&lt;=22,入力項目!$S$16&lt;&gt;"高専"),IFERROR(VLOOKUP(入力項目!$S$17,子育て関連マスタ!$I$32:$M$34,4,FALSE),0),
U203&gt;=23,0
) +
IF($D203=4,
  IFERROR(_xlfn.IFS(
  U203&lt;=入力項目!$S$11,0,
  AND(U203=入力項目!$S$11),IFERROR(VLOOKUP(入力項目!$S$12,子育て関連マスタ!$I$4:$M$5,2,FALSE),0),
  AND(U203=4),IFERROR(VLOOKUP(入力項目!$S$13,子育て関連マスタ!$I$9:$M$12,2,FALSE),0),
  AND(U203=7),IFERROR(VLOOKUP(入力項目!$S$14,子育て関連マスタ!$I$16:$M$17,2,FALSE),0),
  AND(U203=13),IFERROR(VLOOKUP(入力項目!$S$15,子育て関連マスタ!$I$21:$M$22,2,FALSE),0),
  AND(U203=16),IFERROR(VLOOKUP(入力項目!$S$16,子育て関連マスタ!$I$26:$M$28,2,FALSE),0),
  AND(U203=19,入力項目!$S$16&lt;&gt;"高専"),IFERROR(VLOOKUP(入力項目!$S$17,子育て関連マスタ!$I$32:$M$37,2,FALSE),0),
  AND(U203=21,入力項目!$S$16="高専"),IFERROR(VLOOKUP(入力項目!$S$17,子育て関連マスタ!$I$32:$M$37,2,FALSE),0),
  U203&gt;=22,0
  ),0),0
) +
IF(AND(U203&gt;=1,U203&lt;=15),IF($D203=入力項目!$S$8,入力項目!$S$3,0),0) +
IF(AND(U203&gt;=1,U203&lt;=15),IF($D203=5,入力項目!$S$4,0),0) +
IF(AND(U203&gt;=1,U203&lt;=15),IF($D203=12,入力項目!$S$5,0),0) +
IF(AND(入力項目!$S$7=$A203,入力項目!$S$8=$D203),子育て関連マスタ!$C$14,0) +
IFERROR(IF(AND(YEAR(EDATE(DATE(入力項目!$S$7,入力項目!$S$8,1),1))=$A203,MONTH(EDATE(DATE(入力項目!$S$7,入力項目!$S$8,1),1))=$D203),子育て関連マスタ!$C$15,0),0) +
IF(AND(OR(U203=3,U203=5,U203=7),$D203=11),子育て関連マスタ!$C$17,0) +
IF(AND(U203=20,$D203=1),子育て関連マスタ!$C$18,0) +
IF(AND(U203=20,$D203=1),
IFERROR(_xlfn.IFS(
入力項目!$S$10="男",子育て関連マスタ!$C$18,
入力項目!$S$10="女",子育て関連マスタ!$C$19
),0),0
) +
IF(AND(U203&gt;=入力項目!$S$18,U203&lt;=入力項目!$S$19),入力項目!$S$20,0) +
IF(AND(U203&gt;=入力項目!$S$21,U203&lt;=入力項目!$S$22),入力項目!$S$23,0) +
IF(AND(U203&gt;=入力項目!$S$24,U203&lt;=入力項目!$S$25),入力項目!$S$26,0)
)</f>
        <v>0</v>
      </c>
      <c r="AJ203" s="10">
        <f ca="1">-VLOOKUP($D203,月別収支!$A$2:$H$13,7,FALSE)</f>
        <v>-20000</v>
      </c>
    </row>
    <row r="204" spans="1:36" x14ac:dyDescent="0.4">
      <c r="A204">
        <f t="shared" ca="1" si="54"/>
        <v>2041</v>
      </c>
      <c r="B204">
        <f t="shared" ca="1" si="61"/>
        <v>2041</v>
      </c>
      <c r="C204">
        <f t="shared" ca="1" si="62"/>
        <v>17</v>
      </c>
      <c r="D204">
        <f t="shared" ca="1" si="55"/>
        <v>6</v>
      </c>
      <c r="E204" t="str">
        <f t="shared" ca="1" si="56"/>
        <v>2041年6月</v>
      </c>
      <c r="F204">
        <f ca="1">IF(OR(入力項目!$N$5&lt;$A204,AND(入力項目!$N$5=$A204,入力項目!$N$6&lt;$D204)),IF(F203=0,1,IF(G204=12,F203+1,F203)),0)</f>
        <v>16</v>
      </c>
      <c r="G204">
        <f ca="1">IF(OR(入力項目!$N$5&lt;$A204,AND(入力項目!$N$5=$A204,入力項目!$N$6&lt;$D204)),IF(G203=12,1,G203+1),0)</f>
        <v>8</v>
      </c>
      <c r="H204" t="str">
        <f t="shared" ca="1" si="57"/>
        <v>16_8</v>
      </c>
      <c r="I204">
        <f ca="1">IF(
  IFERROR(AND($C204&gt;0,MOD($C204,入力項目!$N$22)=0,$D204=入力項目!$N$23), FALSE),
  1,
  IF(
    AND(I203&gt;0,J203=12),
    IF(I203=入力項目!$N$28, 0, I203+1),
    I203
  )
)</f>
        <v>3</v>
      </c>
      <c r="J204">
        <f ca="1">IF($D204=入力項目!$N$23,1,IFERROR(J203+1,1))</f>
        <v>1</v>
      </c>
      <c r="K204" t="str">
        <f t="shared" ca="1" si="58"/>
        <v>3_1</v>
      </c>
      <c r="L204">
        <f ca="1">L203+IF(入力項目!$D$4=$D204,1,0)</f>
        <v>45</v>
      </c>
      <c r="M204" t="str">
        <f t="shared" ca="1" si="59"/>
        <v>45歳</v>
      </c>
      <c r="N204">
        <f t="shared" ca="1" si="63"/>
        <v>46</v>
      </c>
      <c r="O204" t="str">
        <f t="shared" ca="1" si="60"/>
        <v>46歳</v>
      </c>
      <c r="P204">
        <f t="shared" ca="1" si="64"/>
        <v>21</v>
      </c>
      <c r="Q204">
        <f t="shared" ca="1" si="65"/>
        <v>19</v>
      </c>
      <c r="R204">
        <f t="shared" ca="1" si="66"/>
        <v>2042</v>
      </c>
      <c r="S204">
        <f t="shared" ca="1" si="67"/>
        <v>2042</v>
      </c>
      <c r="T204">
        <f t="shared" ca="1" si="68"/>
        <v>2042</v>
      </c>
      <c r="U204">
        <f t="shared" ca="1" si="69"/>
        <v>2042</v>
      </c>
      <c r="V204" s="10">
        <f t="shared" ca="1" si="70"/>
        <v>21045285</v>
      </c>
      <c r="W204" s="10">
        <f ca="1">IF($L204&lt;その他マスタ!$B$1,VLOOKUP($D204,月別収支!$A$2:$H$13,2,FALSE),その他マスタ!$B$3)+IF(AND($L204=その他マスタ!$B$1,入力項目!$I$9="あり",$D204=入力項目!$D$4),その他マスタ!$B$2,0)</f>
        <v>800000</v>
      </c>
      <c r="X204" s="10">
        <f ca="1">-IF(入力項目!$K$5=TRUE,
IF($F204+$G204&lt;3,VLOOKUP($D204,月別収支!$A$2:$H$13,8,FALSE),0)+IFERROR(VLOOKUP($H204,住宅ローン計算!C:P,13,FALSE),0)+IF($F204&gt;1,IF(OR($G204=3,$G204=6,$G204=9,$G204=12),ROUNDUP(入力項目!$N$18/4,0),0),0),
VLOOKUP($D204,月別収支!$A$2:$H$13,8,FALSE))</f>
        <v>-191500</v>
      </c>
      <c r="Y204" s="10">
        <f ca="1">-VLOOKUP($D204,月別収支!$A$2:$H$13,3,FALSE)</f>
        <v>-75000</v>
      </c>
      <c r="Z204" s="10">
        <f ca="1">-VLOOKUP($D204,月別収支!$A$2:$H$13,4,FALSE)</f>
        <v>-27000</v>
      </c>
      <c r="AA204" s="10">
        <f ca="1">-VLOOKUP($D204,月別収支!$A$2:$H$13,6,FALSE)</f>
        <v>-10000</v>
      </c>
      <c r="AB204" s="10">
        <f ca="1">-(
VLOOKUP($D204,月別収支!$A$2:$H$13,5,FALSE)+IF(AND(入力項目!$I$27&lt;=$A204,ISEVEN($A204-入力項目!$I$27),入力項目!$I$28=$D204),入力項目!$I$26,0)
+IF(入力項目!$K$26=TRUE,
IFERROR(VLOOKUP($K204,マイカーローン計算!C:P,13,FALSE),0),
IFERROR(
  IF(AND($C204&gt;0,MOD($C204,入力項目!$N$22)=0,$D204=入力項目!$N$23),入力項目!$N$24,0),
 0
)
)
)</f>
        <v>-20000</v>
      </c>
      <c r="AC204" s="10">
        <f ca="1">-IF($A204&lt;入力項目!$N$33,入力項目!$N$35,IF(AND($A204=入力項目!$N$33,$D204&lt;=入力項目!$N$34),入力項目!$N$35,0))</f>
        <v>0</v>
      </c>
      <c r="AD204">
        <f ca="1">-(
_xlfn.IFS(
P204&lt;=入力項目!$S$11,0,
AND(P204&gt;=入力項目!$S$11+1,P204&lt;=3),IFERROR(VLOOKUP(入力項目!$S$12,子育て関連マスタ!$I$4:$M$5,4,FALSE),0),
AND(P204&gt;=4,P204&lt;=6),IFERROR(VLOOKUP(入力項目!$S$13,子育て関連マスタ!$I$9:$M$12,4,FALSE),0),
AND(P204&gt;=7,P204&lt;=12),IFERROR(VLOOKUP(入力項目!$S$14,子育て関連マスタ!$I$16:$M$17,4,FALSE),0),
AND(P204&gt;=13,P204&lt;=15),IFERROR(VLOOKUP(入力項目!$S$15,子育て関連マスタ!$I$21:$M$22,4,FALSE),0),
AND(P204&gt;=16,P204&lt;=18),IFERROR(VLOOKUP(入力項目!$S$16,子育て関連マスタ!$I$26:$M$28,4,FALSE),0),
AND(P204&gt;=19,P204&lt;=20,入力項目!$S$16="高専"),IFERROR(VLOOKUP(入力項目!$S$16,子育て関連マスタ!$I$26:$M$28,4,FALSE),0),
AND(P204&gt;=19,P204&lt;=20,入力項目!$S$16&lt;&gt;"高専"),IFERROR(VLOOKUP(入力項目!$S$17,子育て関連マスタ!$I$32:$M$37,4,FALSE),0),
AND(P204&gt;=21,P204&lt;=22,入力項目!$S$16="高専"),IFERROR(VLOOKUP(入力項目!$S$17,子育て関連マスタ!$I$32:$M$34,4,FALSE),0),
AND(P204&gt;=21,P204&lt;=22,入力項目!$S$16&lt;&gt;"高専"),IFERROR(VLOOKUP(入力項目!$S$17,子育て関連マスタ!$I$32:$M$34,4,FALSE),0),
P204&gt;=23,0
) +
IF($D204=4,
  IFERROR(_xlfn.IFS(
  P204&lt;=入力項目!$S$11,0,
  AND(P204=入力項目!$S$11),IFERROR(VLOOKUP(入力項目!$S$12,子育て関連マスタ!$I$4:$M$5,2,FALSE),0),
  AND(P204=4),IFERROR(VLOOKUP(入力項目!$S$13,子育て関連マスタ!$I$9:$M$12,2,FALSE),0),
  AND(P204=7),IFERROR(VLOOKUP(入力項目!$S$14,子育て関連マスタ!$I$16:$M$17,2,FALSE),0),
  AND(P204=13),IFERROR(VLOOKUP(入力項目!$S$15,子育て関連マスタ!$I$21:$M$22,2,FALSE),0),
  AND(P204=16),IFERROR(VLOOKUP(入力項目!$S$16,子育て関連マスタ!$I$26:$M$28,2,FALSE),0),
  AND(P204=19,入力項目!$S$16&lt;&gt;"高専"),IFERROR(VLOOKUP(入力項目!$S$17,子育て関連マスタ!$I$32:$M$37,2,FALSE),0),
  AND(P204=21,入力項目!$S$16="高専"),IFERROR(VLOOKUP(入力項目!$S$17,子育て関連マスタ!$I$32:$M$37,2,FALSE),0),
  P204&gt;=22,0
  ),0),0
) +
IF(AND(P204&gt;=1,P204&lt;=15),IF($D204=入力項目!$S$8,入力項目!$S$3,0),0) +
IF(AND(P204&gt;=1,P204&lt;=15),IF($D204=5,入力項目!$S$4,0),0) +
IF(AND(P204&gt;=1,P204&lt;=15),IF($D204=12,入力項目!$S$5,0),0) +
IF(AND(入力項目!$S$7=$A204,入力項目!$S$8=$D204),子育て関連マスタ!$C$14,0) +
IFERROR(IF(AND(YEAR(EDATE(DATE(入力項目!$S$7,入力項目!$S$8,1),1))=$A204,MONTH(EDATE(DATE(入力項目!$S$7,入力項目!$S$8,1),1))=$D204),子育て関連マスタ!$C$15,0),0) +
IF(AND(OR(P204=3,P204=5,P204=7),$D204=11),子育て関連マスタ!$C$17,0) +
IF(AND(P204=20,$D204=1),子育て関連マスタ!$C$18,0) +
IF(AND(P204=20,$D204=1),
IFERROR(_xlfn.IFS(
入力項目!$S$10="男",子育て関連マスタ!$C$18,
入力項目!$S$10="女",子育て関連マスタ!$C$19
),0),0
) +
IF(AND(P204&gt;=入力項目!$S$18,P204&lt;=入力項目!$S$19),入力項目!$S$20,0) +
IF(AND(P204&gt;=入力項目!$S$21,P204&lt;=入力項目!$S$22),入力項目!$S$23,0) +
IF(AND(P204&gt;=入力項目!$S$24,P204&lt;=入力項目!$S$25),入力項目!$S$26,0)
)</f>
        <v>0</v>
      </c>
      <c r="AE204">
        <f ca="1">-(
_xlfn.IFS(
Q204&lt;=入力項目!$S$11,0,
AND(Q204&gt;=入力項目!$S$11+1,Q204&lt;=3),IFERROR(VLOOKUP(入力項目!$S$12,子育て関連マスタ!$I$4:$M$5,4,FALSE),0),
AND(Q204&gt;=4,Q204&lt;=6),IFERROR(VLOOKUP(入力項目!$S$13,子育て関連マスタ!$I$9:$M$12,4,FALSE),0),
AND(Q204&gt;=7,Q204&lt;=12),IFERROR(VLOOKUP(入力項目!$S$14,子育て関連マスタ!$I$16:$M$17,4,FALSE),0),
AND(Q204&gt;=13,Q204&lt;=15),IFERROR(VLOOKUP(入力項目!$S$15,子育て関連マスタ!$I$21:$M$22,4,FALSE),0),
AND(Q204&gt;=16,Q204&lt;=18),IFERROR(VLOOKUP(入力項目!$S$16,子育て関連マスタ!$I$26:$M$28,4,FALSE),0),
AND(Q204&gt;=19,Q204&lt;=20,入力項目!$S$16="高専"),IFERROR(VLOOKUP(入力項目!$S$16,子育て関連マスタ!$I$26:$M$28,4,FALSE),0),
AND(Q204&gt;=19,Q204&lt;=20,入力項目!$S$16&lt;&gt;"高専"),IFERROR(VLOOKUP(入力項目!$S$17,子育て関連マスタ!$I$32:$M$37,4,FALSE),0),
AND(Q204&gt;=21,Q204&lt;=22,入力項目!$S$16="高専"),IFERROR(VLOOKUP(入力項目!$S$17,子育て関連マスタ!$I$32:$M$34,4,FALSE),0),
AND(Q204&gt;=21,Q204&lt;=22,入力項目!$S$16&lt;&gt;"高専"),IFERROR(VLOOKUP(入力項目!$S$17,子育て関連マスタ!$I$32:$M$34,4,FALSE),0),
Q204&gt;=23,0
) +
IF($D204=4,
  IFERROR(_xlfn.IFS(
  Q204&lt;=入力項目!$S$11,0,
  AND(Q204=入力項目!$S$11),IFERROR(VLOOKUP(入力項目!$S$12,子育て関連マスタ!$I$4:$M$5,2,FALSE),0),
  AND(Q204=4),IFERROR(VLOOKUP(入力項目!$S$13,子育て関連マスタ!$I$9:$M$12,2,FALSE),0),
  AND(Q204=7),IFERROR(VLOOKUP(入力項目!$S$14,子育て関連マスタ!$I$16:$M$17,2,FALSE),0),
  AND(Q204=13),IFERROR(VLOOKUP(入力項目!$S$15,子育て関連マスタ!$I$21:$M$22,2,FALSE),0),
  AND(Q204=16),IFERROR(VLOOKUP(入力項目!$S$16,子育て関連マスタ!$I$26:$M$28,2,FALSE),0),
  AND(Q204=19,入力項目!$S$16&lt;&gt;"高専"),IFERROR(VLOOKUP(入力項目!$S$17,子育て関連マスタ!$I$32:$M$37,2,FALSE),0),
  AND(Q204=21,入力項目!$S$16="高専"),IFERROR(VLOOKUP(入力項目!$S$17,子育て関連マスタ!$I$32:$M$37,2,FALSE),0),
  Q204&gt;=22,0
  ),0),0
) +
IF(AND(Q204&gt;=1,Q204&lt;=15),IF($D204=入力項目!$S$8,入力項目!$S$3,0),0) +
IF(AND(Q204&gt;=1,Q204&lt;=15),IF($D204=5,入力項目!$S$4,0),0) +
IF(AND(Q204&gt;=1,Q204&lt;=15),IF($D204=12,入力項目!$S$5,0),0) +
IF(AND(入力項目!$S$7=$A204,入力項目!$S$8=$D204),子育て関連マスタ!$C$14,0) +
IFERROR(IF(AND(YEAR(EDATE(DATE(入力項目!$S$7,入力項目!$S$8,1),1))=$A204,MONTH(EDATE(DATE(入力項目!$S$7,入力項目!$S$8,1),1))=$D204),子育て関連マスタ!$C$15,0),0) +
IF(AND(OR(Q204=3,Q204=5,Q204=7),$D204=11),子育て関連マスタ!$C$17,0) +
IF(AND(Q204=20,$D204=1),子育て関連マスタ!$C$18,0) +
IF(AND(Q204=20,$D204=1),
IFERROR(_xlfn.IFS(
入力項目!$S$10="男",子育て関連マスタ!$C$18,
入力項目!$S$10="女",子育て関連マスタ!$C$19
),0),0
) +
IF(AND(Q204&gt;=入力項目!$S$18,Q204&lt;=入力項目!$S$19),入力項目!$S$20,0) +
IF(AND(Q204&gt;=入力項目!$S$21,Q204&lt;=入力項目!$S$22),入力項目!$S$23,0) +
IF(AND(Q204&gt;=入力項目!$S$24,Q204&lt;=入力項目!$S$25),入力項目!$S$26,0)
)</f>
        <v>0</v>
      </c>
      <c r="AF204">
        <f ca="1">-(
_xlfn.IFS(
R204&lt;=入力項目!$S$11,0,
AND(R204&gt;=入力項目!$S$11+1,R204&lt;=3),IFERROR(VLOOKUP(入力項目!$S$12,子育て関連マスタ!$I$4:$M$5,4,FALSE),0),
AND(R204&gt;=4,R204&lt;=6),IFERROR(VLOOKUP(入力項目!$S$13,子育て関連マスタ!$I$9:$M$12,4,FALSE),0),
AND(R204&gt;=7,R204&lt;=12),IFERROR(VLOOKUP(入力項目!$S$14,子育て関連マスタ!$I$16:$M$17,4,FALSE),0),
AND(R204&gt;=13,R204&lt;=15),IFERROR(VLOOKUP(入力項目!$S$15,子育て関連マスタ!$I$21:$M$22,4,FALSE),0),
AND(R204&gt;=16,R204&lt;=18),IFERROR(VLOOKUP(入力項目!$S$16,子育て関連マスタ!$I$26:$M$28,4,FALSE),0),
AND(R204&gt;=19,R204&lt;=20,入力項目!$S$16="高専"),IFERROR(VLOOKUP(入力項目!$S$16,子育て関連マスタ!$I$26:$M$28,4,FALSE),0),
AND(R204&gt;=19,R204&lt;=20,入力項目!$S$16&lt;&gt;"高専"),IFERROR(VLOOKUP(入力項目!$S$17,子育て関連マスタ!$I$32:$M$37,4,FALSE),0),
AND(R204&gt;=21,R204&lt;=22,入力項目!$S$16="高専"),IFERROR(VLOOKUP(入力項目!$S$17,子育て関連マスタ!$I$32:$M$34,4,FALSE),0),
AND(R204&gt;=21,R204&lt;=22,入力項目!$S$16&lt;&gt;"高専"),IFERROR(VLOOKUP(入力項目!$S$17,子育て関連マスタ!$I$32:$M$34,4,FALSE),0),
R204&gt;=23,0
) +
IF($D204=4,
  IFERROR(_xlfn.IFS(
  R204&lt;=入力項目!$S$11,0,
  AND(R204=入力項目!$S$11),IFERROR(VLOOKUP(入力項目!$S$12,子育て関連マスタ!$I$4:$M$5,2,FALSE),0),
  AND(R204=4),IFERROR(VLOOKUP(入力項目!$S$13,子育て関連マスタ!$I$9:$M$12,2,FALSE),0),
  AND(R204=7),IFERROR(VLOOKUP(入力項目!$S$14,子育て関連マスタ!$I$16:$M$17,2,FALSE),0),
  AND(R204=13),IFERROR(VLOOKUP(入力項目!$S$15,子育て関連マスタ!$I$21:$M$22,2,FALSE),0),
  AND(R204=16),IFERROR(VLOOKUP(入力項目!$S$16,子育て関連マスタ!$I$26:$M$28,2,FALSE),0),
  AND(R204=19,入力項目!$S$16&lt;&gt;"高専"),IFERROR(VLOOKUP(入力項目!$S$17,子育て関連マスタ!$I$32:$M$37,2,FALSE),0),
  AND(R204=21,入力項目!$S$16="高専"),IFERROR(VLOOKUP(入力項目!$S$17,子育て関連マスタ!$I$32:$M$37,2,FALSE),0),
  R204&gt;=22,0
  ),0),0
) +
IF(AND(R204&gt;=1,R204&lt;=15),IF($D204=入力項目!$S$8,入力項目!$S$3,0),0) +
IF(AND(R204&gt;=1,R204&lt;=15),IF($D204=5,入力項目!$S$4,0),0) +
IF(AND(R204&gt;=1,R204&lt;=15),IF($D204=12,入力項目!$S$5,0),0) +
IF(AND(入力項目!$S$7=$A204,入力項目!$S$8=$D204),子育て関連マスタ!$C$14,0) +
IFERROR(IF(AND(YEAR(EDATE(DATE(入力項目!$S$7,入力項目!$S$8,1),1))=$A204,MONTH(EDATE(DATE(入力項目!$S$7,入力項目!$S$8,1),1))=$D204),子育て関連マスタ!$C$15,0),0) +
IF(AND(OR(R204=3,R204=5,R204=7),$D204=11),子育て関連マスタ!$C$17,0) +
IF(AND(R204=20,$D204=1),子育て関連マスタ!$C$18,0) +
IF(AND(R204=20,$D204=1),
IFERROR(_xlfn.IFS(
入力項目!$S$10="男",子育て関連マスタ!$C$18,
入力項目!$S$10="女",子育て関連マスタ!$C$19
),0),0
) +
IF(AND(R204&gt;=入力項目!$S$18,R204&lt;=入力項目!$S$19),入力項目!$S$20,0) +
IF(AND(R204&gt;=入力項目!$S$21,R204&lt;=入力項目!$S$22),入力項目!$S$23,0) +
IF(AND(R204&gt;=入力項目!$S$24,R204&lt;=入力項目!$S$25),入力項目!$S$26,0)
)</f>
        <v>0</v>
      </c>
      <c r="AG204">
        <f ca="1">-(
_xlfn.IFS(
S204&lt;=入力項目!$S$11,0,
AND(S204&gt;=入力項目!$S$11+1,S204&lt;=3),IFERROR(VLOOKUP(入力項目!$S$12,子育て関連マスタ!$I$4:$M$5,4,FALSE),0),
AND(S204&gt;=4,S204&lt;=6),IFERROR(VLOOKUP(入力項目!$S$13,子育て関連マスタ!$I$9:$M$12,4,FALSE),0),
AND(S204&gt;=7,S204&lt;=12),IFERROR(VLOOKUP(入力項目!$S$14,子育て関連マスタ!$I$16:$M$17,4,FALSE),0),
AND(S204&gt;=13,S204&lt;=15),IFERROR(VLOOKUP(入力項目!$S$15,子育て関連マスタ!$I$21:$M$22,4,FALSE),0),
AND(S204&gt;=16,S204&lt;=18),IFERROR(VLOOKUP(入力項目!$S$16,子育て関連マスタ!$I$26:$M$28,4,FALSE),0),
AND(S204&gt;=19,S204&lt;=20,入力項目!$S$16="高専"),IFERROR(VLOOKUP(入力項目!$S$16,子育て関連マスタ!$I$26:$M$28,4,FALSE),0),
AND(S204&gt;=19,S204&lt;=20,入力項目!$S$16&lt;&gt;"高専"),IFERROR(VLOOKUP(入力項目!$S$17,子育て関連マスタ!$I$32:$M$37,4,FALSE),0),
AND(S204&gt;=21,S204&lt;=22,入力項目!$S$16="高専"),IFERROR(VLOOKUP(入力項目!$S$17,子育て関連マスタ!$I$32:$M$34,4,FALSE),0),
AND(S204&gt;=21,S204&lt;=22,入力項目!$S$16&lt;&gt;"高専"),IFERROR(VLOOKUP(入力項目!$S$17,子育て関連マスタ!$I$32:$M$34,4,FALSE),0),
S204&gt;=23,0
) +
IF($D204=4,
  IFERROR(_xlfn.IFS(
  S204&lt;=入力項目!$S$11,0,
  AND(S204=入力項目!$S$11),IFERROR(VLOOKUP(入力項目!$S$12,子育て関連マスタ!$I$4:$M$5,2,FALSE),0),
  AND(S204=4),IFERROR(VLOOKUP(入力項目!$S$13,子育て関連マスタ!$I$9:$M$12,2,FALSE),0),
  AND(S204=7),IFERROR(VLOOKUP(入力項目!$S$14,子育て関連マスタ!$I$16:$M$17,2,FALSE),0),
  AND(S204=13),IFERROR(VLOOKUP(入力項目!$S$15,子育て関連マスタ!$I$21:$M$22,2,FALSE),0),
  AND(S204=16),IFERROR(VLOOKUP(入力項目!$S$16,子育て関連マスタ!$I$26:$M$28,2,FALSE),0),
  AND(S204=19,入力項目!$S$16&lt;&gt;"高専"),IFERROR(VLOOKUP(入力項目!$S$17,子育て関連マスタ!$I$32:$M$37,2,FALSE),0),
  AND(S204=21,入力項目!$S$16="高専"),IFERROR(VLOOKUP(入力項目!$S$17,子育て関連マスタ!$I$32:$M$37,2,FALSE),0),
  S204&gt;=22,0
  ),0),0
) +
IF(AND(S204&gt;=1,S204&lt;=15),IF($D204=入力項目!$S$8,入力項目!$S$3,0),0) +
IF(AND(S204&gt;=1,S204&lt;=15),IF($D204=5,入力項目!$S$4,0),0) +
IF(AND(S204&gt;=1,S204&lt;=15),IF($D204=12,入力項目!$S$5,0),0) +
IF(AND(入力項目!$S$7=$A204,入力項目!$S$8=$D204),子育て関連マスタ!$C$14,0) +
IFERROR(IF(AND(YEAR(EDATE(DATE(入力項目!$S$7,入力項目!$S$8,1),1))=$A204,MONTH(EDATE(DATE(入力項目!$S$7,入力項目!$S$8,1),1))=$D204),子育て関連マスタ!$C$15,0),0) +
IF(AND(OR(S204=3,S204=5,S204=7),$D204=11),子育て関連マスタ!$C$17,0) +
IF(AND(S204=20,$D204=1),子育て関連マスタ!$C$18,0) +
IF(AND(S204=20,$D204=1),
IFERROR(_xlfn.IFS(
入力項目!$S$10="男",子育て関連マスタ!$C$18,
入力項目!$S$10="女",子育て関連マスタ!$C$19
),0),0
) +
IF(AND(S204&gt;=入力項目!$S$18,S204&lt;=入力項目!$S$19),入力項目!$S$20,0) +
IF(AND(S204&gt;=入力項目!$S$21,S204&lt;=入力項目!$S$22),入力項目!$S$23,0) +
IF(AND(S204&gt;=入力項目!$S$24,S204&lt;=入力項目!$S$25),入力項目!$S$26,0)
)</f>
        <v>0</v>
      </c>
      <c r="AH204">
        <f ca="1">-(
_xlfn.IFS(
T204&lt;=入力項目!$S$11,0,
AND(T204&gt;=入力項目!$S$11+1,T204&lt;=3),IFERROR(VLOOKUP(入力項目!$S$12,子育て関連マスタ!$I$4:$M$5,4,FALSE),0),
AND(T204&gt;=4,T204&lt;=6),IFERROR(VLOOKUP(入力項目!$S$13,子育て関連マスタ!$I$9:$M$12,4,FALSE),0),
AND(T204&gt;=7,T204&lt;=12),IFERROR(VLOOKUP(入力項目!$S$14,子育て関連マスタ!$I$16:$M$17,4,FALSE),0),
AND(T204&gt;=13,T204&lt;=15),IFERROR(VLOOKUP(入力項目!$S$15,子育て関連マスタ!$I$21:$M$22,4,FALSE),0),
AND(T204&gt;=16,T204&lt;=18),IFERROR(VLOOKUP(入力項目!$S$16,子育て関連マスタ!$I$26:$M$28,4,FALSE),0),
AND(T204&gt;=19,T204&lt;=20,入力項目!$S$16="高専"),IFERROR(VLOOKUP(入力項目!$S$16,子育て関連マスタ!$I$26:$M$28,4,FALSE),0),
AND(T204&gt;=19,T204&lt;=20,入力項目!$S$16&lt;&gt;"高専"),IFERROR(VLOOKUP(入力項目!$S$17,子育て関連マスタ!$I$32:$M$37,4,FALSE),0),
AND(T204&gt;=21,T204&lt;=22,入力項目!$S$16="高専"),IFERROR(VLOOKUP(入力項目!$S$17,子育て関連マスタ!$I$32:$M$34,4,FALSE),0),
AND(T204&gt;=21,T204&lt;=22,入力項目!$S$16&lt;&gt;"高専"),IFERROR(VLOOKUP(入力項目!$S$17,子育て関連マスタ!$I$32:$M$34,4,FALSE),0),
T204&gt;=23,0
) +
IF($D204=4,
  IFERROR(_xlfn.IFS(
  T204&lt;=入力項目!$S$11,0,
  AND(T204=入力項目!$S$11),IFERROR(VLOOKUP(入力項目!$S$12,子育て関連マスタ!$I$4:$M$5,2,FALSE),0),
  AND(T204=4),IFERROR(VLOOKUP(入力項目!$S$13,子育て関連マスタ!$I$9:$M$12,2,FALSE),0),
  AND(T204=7),IFERROR(VLOOKUP(入力項目!$S$14,子育て関連マスタ!$I$16:$M$17,2,FALSE),0),
  AND(T204=13),IFERROR(VLOOKUP(入力項目!$S$15,子育て関連マスタ!$I$21:$M$22,2,FALSE),0),
  AND(T204=16),IFERROR(VLOOKUP(入力項目!$S$16,子育て関連マスタ!$I$26:$M$28,2,FALSE),0),
  AND(T204=19,入力項目!$S$16&lt;&gt;"高専"),IFERROR(VLOOKUP(入力項目!$S$17,子育て関連マスタ!$I$32:$M$37,2,FALSE),0),
  AND(T204=21,入力項目!$S$16="高専"),IFERROR(VLOOKUP(入力項目!$S$17,子育て関連マスタ!$I$32:$M$37,2,FALSE),0),
  T204&gt;=22,0
  ),0),0
) +
IF(AND(T204&gt;=1,T204&lt;=15),IF($D204=入力項目!$S$8,入力項目!$S$3,0),0) +
IF(AND(T204&gt;=1,T204&lt;=15),IF($D204=5,入力項目!$S$4,0),0) +
IF(AND(T204&gt;=1,T204&lt;=15),IF($D204=12,入力項目!$S$5,0),0) +
IF(AND(入力項目!$S$7=$A204,入力項目!$S$8=$D204),子育て関連マスタ!$C$14,0) +
IFERROR(IF(AND(YEAR(EDATE(DATE(入力項目!$S$7,入力項目!$S$8,1),1))=$A204,MONTH(EDATE(DATE(入力項目!$S$7,入力項目!$S$8,1),1))=$D204),子育て関連マスタ!$C$15,0),0) +
IF(AND(OR(T204=3,T204=5,T204=7),$D204=11),子育て関連マスタ!$C$17,0) +
IF(AND(T204=20,$D204=1),子育て関連マスタ!$C$18,0) +
IF(AND(T204=20,$D204=1),
IFERROR(_xlfn.IFS(
入力項目!$S$10="男",子育て関連マスタ!$C$18,
入力項目!$S$10="女",子育て関連マスタ!$C$19
),0),0
) +
IF(AND(T204&gt;=入力項目!$S$18,T204&lt;=入力項目!$S$19),入力項目!$S$20,0) +
IF(AND(T204&gt;=入力項目!$S$21,T204&lt;=入力項目!$S$22),入力項目!$S$23,0) +
IF(AND(T204&gt;=入力項目!$S$24,T204&lt;=入力項目!$S$25),入力項目!$S$26,0)
)</f>
        <v>0</v>
      </c>
      <c r="AI204">
        <f ca="1">-(
_xlfn.IFS(
U204&lt;=入力項目!$S$11,0,
AND(U204&gt;=入力項目!$S$11+1,U204&lt;=3),IFERROR(VLOOKUP(入力項目!$S$12,子育て関連マスタ!$I$4:$M$5,4,FALSE),0),
AND(U204&gt;=4,U204&lt;=6),IFERROR(VLOOKUP(入力項目!$S$13,子育て関連マスタ!$I$9:$M$12,4,FALSE),0),
AND(U204&gt;=7,U204&lt;=12),IFERROR(VLOOKUP(入力項目!$S$14,子育て関連マスタ!$I$16:$M$17,4,FALSE),0),
AND(U204&gt;=13,U204&lt;=15),IFERROR(VLOOKUP(入力項目!$S$15,子育て関連マスタ!$I$21:$M$22,4,FALSE),0),
AND(U204&gt;=16,U204&lt;=18),IFERROR(VLOOKUP(入力項目!$S$16,子育て関連マスタ!$I$26:$M$28,4,FALSE),0),
AND(U204&gt;=19,U204&lt;=20,入力項目!$S$16="高専"),IFERROR(VLOOKUP(入力項目!$S$16,子育て関連マスタ!$I$26:$M$28,4,FALSE),0),
AND(U204&gt;=19,U204&lt;=20,入力項目!$S$16&lt;&gt;"高専"),IFERROR(VLOOKUP(入力項目!$S$17,子育て関連マスタ!$I$32:$M$37,4,FALSE),0),
AND(U204&gt;=21,U204&lt;=22,入力項目!$S$16="高専"),IFERROR(VLOOKUP(入力項目!$S$17,子育て関連マスタ!$I$32:$M$34,4,FALSE),0),
AND(U204&gt;=21,U204&lt;=22,入力項目!$S$16&lt;&gt;"高専"),IFERROR(VLOOKUP(入力項目!$S$17,子育て関連マスタ!$I$32:$M$34,4,FALSE),0),
U204&gt;=23,0
) +
IF($D204=4,
  IFERROR(_xlfn.IFS(
  U204&lt;=入力項目!$S$11,0,
  AND(U204=入力項目!$S$11),IFERROR(VLOOKUP(入力項目!$S$12,子育て関連マスタ!$I$4:$M$5,2,FALSE),0),
  AND(U204=4),IFERROR(VLOOKUP(入力項目!$S$13,子育て関連マスタ!$I$9:$M$12,2,FALSE),0),
  AND(U204=7),IFERROR(VLOOKUP(入力項目!$S$14,子育て関連マスタ!$I$16:$M$17,2,FALSE),0),
  AND(U204=13),IFERROR(VLOOKUP(入力項目!$S$15,子育て関連マスタ!$I$21:$M$22,2,FALSE),0),
  AND(U204=16),IFERROR(VLOOKUP(入力項目!$S$16,子育て関連マスタ!$I$26:$M$28,2,FALSE),0),
  AND(U204=19,入力項目!$S$16&lt;&gt;"高専"),IFERROR(VLOOKUP(入力項目!$S$17,子育て関連マスタ!$I$32:$M$37,2,FALSE),0),
  AND(U204=21,入力項目!$S$16="高専"),IFERROR(VLOOKUP(入力項目!$S$17,子育て関連マスタ!$I$32:$M$37,2,FALSE),0),
  U204&gt;=22,0
  ),0),0
) +
IF(AND(U204&gt;=1,U204&lt;=15),IF($D204=入力項目!$S$8,入力項目!$S$3,0),0) +
IF(AND(U204&gt;=1,U204&lt;=15),IF($D204=5,入力項目!$S$4,0),0) +
IF(AND(U204&gt;=1,U204&lt;=15),IF($D204=12,入力項目!$S$5,0),0) +
IF(AND(入力項目!$S$7=$A204,入力項目!$S$8=$D204),子育て関連マスタ!$C$14,0) +
IFERROR(IF(AND(YEAR(EDATE(DATE(入力項目!$S$7,入力項目!$S$8,1),1))=$A204,MONTH(EDATE(DATE(入力項目!$S$7,入力項目!$S$8,1),1))=$D204),子育て関連マスタ!$C$15,0),0) +
IF(AND(OR(U204=3,U204=5,U204=7),$D204=11),子育て関連マスタ!$C$17,0) +
IF(AND(U204=20,$D204=1),子育て関連マスタ!$C$18,0) +
IF(AND(U204=20,$D204=1),
IFERROR(_xlfn.IFS(
入力項目!$S$10="男",子育て関連マスタ!$C$18,
入力項目!$S$10="女",子育て関連マスタ!$C$19
),0),0
) +
IF(AND(U204&gt;=入力項目!$S$18,U204&lt;=入力項目!$S$19),入力項目!$S$20,0) +
IF(AND(U204&gt;=入力項目!$S$21,U204&lt;=入力項目!$S$22),入力項目!$S$23,0) +
IF(AND(U204&gt;=入力項目!$S$24,U204&lt;=入力項目!$S$25),入力項目!$S$26,0)
)</f>
        <v>0</v>
      </c>
      <c r="AJ204" s="10">
        <f ca="1">-VLOOKUP($D204,月別収支!$A$2:$H$13,7,FALSE)</f>
        <v>-20000</v>
      </c>
    </row>
    <row r="205" spans="1:36" x14ac:dyDescent="0.4">
      <c r="A205">
        <f t="shared" ca="1" si="54"/>
        <v>2041</v>
      </c>
      <c r="B205">
        <f t="shared" ca="1" si="61"/>
        <v>2041</v>
      </c>
      <c r="C205">
        <f t="shared" ca="1" si="62"/>
        <v>17</v>
      </c>
      <c r="D205">
        <f t="shared" ca="1" si="55"/>
        <v>7</v>
      </c>
      <c r="E205" t="str">
        <f t="shared" ca="1" si="56"/>
        <v>2041年7月</v>
      </c>
      <c r="F205">
        <f ca="1">IF(OR(入力項目!$N$5&lt;$A205,AND(入力項目!$N$5=$A205,入力項目!$N$6&lt;$D205)),IF(F204=0,1,IF(G205=12,F204+1,F204)),0)</f>
        <v>16</v>
      </c>
      <c r="G205">
        <f ca="1">IF(OR(入力項目!$N$5&lt;$A205,AND(入力項目!$N$5=$A205,入力項目!$N$6&lt;$D205)),IF(G204=12,1,G204+1),0)</f>
        <v>9</v>
      </c>
      <c r="H205" t="str">
        <f t="shared" ca="1" si="57"/>
        <v>16_9</v>
      </c>
      <c r="I205">
        <f ca="1">IF(
  IFERROR(AND($C205&gt;0,MOD($C205,入力項目!$N$22)=0,$D205=入力項目!$N$23), FALSE),
  1,
  IF(
    AND(I204&gt;0,J204=12),
    IF(I204=入力項目!$N$28, 0, I204+1),
    I204
  )
)</f>
        <v>3</v>
      </c>
      <c r="J205">
        <f ca="1">IF($D205=入力項目!$N$23,1,IFERROR(J204+1,1))</f>
        <v>2</v>
      </c>
      <c r="K205" t="str">
        <f t="shared" ca="1" si="58"/>
        <v>3_2</v>
      </c>
      <c r="L205">
        <f ca="1">L204+IF(入力項目!$D$4=$D205,1,0)</f>
        <v>45</v>
      </c>
      <c r="M205" t="str">
        <f t="shared" ca="1" si="59"/>
        <v>45歳</v>
      </c>
      <c r="N205">
        <f t="shared" ca="1" si="63"/>
        <v>46</v>
      </c>
      <c r="O205" t="str">
        <f t="shared" ca="1" si="60"/>
        <v>46歳</v>
      </c>
      <c r="P205">
        <f t="shared" ca="1" si="64"/>
        <v>21</v>
      </c>
      <c r="Q205">
        <f t="shared" ca="1" si="65"/>
        <v>19</v>
      </c>
      <c r="R205">
        <f t="shared" ca="1" si="66"/>
        <v>2042</v>
      </c>
      <c r="S205">
        <f t="shared" ca="1" si="67"/>
        <v>2042</v>
      </c>
      <c r="T205">
        <f t="shared" ca="1" si="68"/>
        <v>2042</v>
      </c>
      <c r="U205">
        <f t="shared" ca="1" si="69"/>
        <v>2042</v>
      </c>
      <c r="V205" s="10">
        <f t="shared" ca="1" si="70"/>
        <v>21102195</v>
      </c>
      <c r="W205" s="10">
        <f ca="1">IF($L205&lt;その他マスタ!$B$1,VLOOKUP($D205,月別収支!$A$2:$H$13,2,FALSE),その他マスタ!$B$3)+IF(AND($L205=その他マスタ!$B$1,入力項目!$I$9="あり",$D205=入力項目!$D$4),その他マスタ!$B$2,0)</f>
        <v>300000</v>
      </c>
      <c r="X205" s="10">
        <f ca="1">-IF(入力項目!$K$5=TRUE,
IF($F205+$G205&lt;3,VLOOKUP($D205,月別収支!$A$2:$H$13,8,FALSE),0)+IFERROR(VLOOKUP($H205,住宅ローン計算!C:P,13,FALSE),0)+IF($F205&gt;1,IF(OR($G205=3,$G205=6,$G205=9,$G205=12),ROUNDUP(入力項目!$N$18/4,0),0),0),
VLOOKUP($D205,月別収支!$A$2:$H$13,8,FALSE))</f>
        <v>-91090</v>
      </c>
      <c r="Y205" s="10">
        <f ca="1">-VLOOKUP($D205,月別収支!$A$2:$H$13,3,FALSE)</f>
        <v>-75000</v>
      </c>
      <c r="Z205" s="10">
        <f ca="1">-VLOOKUP($D205,月別収支!$A$2:$H$13,4,FALSE)</f>
        <v>-27000</v>
      </c>
      <c r="AA205" s="10">
        <f ca="1">-VLOOKUP($D205,月別収支!$A$2:$H$13,6,FALSE)</f>
        <v>-10000</v>
      </c>
      <c r="AB205" s="10">
        <f ca="1">-(
VLOOKUP($D205,月別収支!$A$2:$H$13,5,FALSE)+IF(AND(入力項目!$I$27&lt;=$A205,ISEVEN($A205-入力項目!$I$27),入力項目!$I$28=$D205),入力項目!$I$26,0)
+IF(入力項目!$K$26=TRUE,
IFERROR(VLOOKUP($K205,マイカーローン計算!C:P,13,FALSE),0),
IFERROR(
  IF(AND($C205&gt;0,MOD($C205,入力項目!$N$22)=0,$D205=入力項目!$N$23),入力項目!$N$24,0),
 0
)
)
)</f>
        <v>-20000</v>
      </c>
      <c r="AC205" s="10">
        <f ca="1">-IF($A205&lt;入力項目!$N$33,入力項目!$N$35,IF(AND($A205=入力項目!$N$33,$D205&lt;=入力項目!$N$34),入力項目!$N$35,0))</f>
        <v>0</v>
      </c>
      <c r="AD205">
        <f ca="1">-(
_xlfn.IFS(
P205&lt;=入力項目!$S$11,0,
AND(P205&gt;=入力項目!$S$11+1,P205&lt;=3),IFERROR(VLOOKUP(入力項目!$S$12,子育て関連マスタ!$I$4:$M$5,4,FALSE),0),
AND(P205&gt;=4,P205&lt;=6),IFERROR(VLOOKUP(入力項目!$S$13,子育て関連マスタ!$I$9:$M$12,4,FALSE),0),
AND(P205&gt;=7,P205&lt;=12),IFERROR(VLOOKUP(入力項目!$S$14,子育て関連マスタ!$I$16:$M$17,4,FALSE),0),
AND(P205&gt;=13,P205&lt;=15),IFERROR(VLOOKUP(入力項目!$S$15,子育て関連マスタ!$I$21:$M$22,4,FALSE),0),
AND(P205&gt;=16,P205&lt;=18),IFERROR(VLOOKUP(入力項目!$S$16,子育て関連マスタ!$I$26:$M$28,4,FALSE),0),
AND(P205&gt;=19,P205&lt;=20,入力項目!$S$16="高専"),IFERROR(VLOOKUP(入力項目!$S$16,子育て関連マスタ!$I$26:$M$28,4,FALSE),0),
AND(P205&gt;=19,P205&lt;=20,入力項目!$S$16&lt;&gt;"高専"),IFERROR(VLOOKUP(入力項目!$S$17,子育て関連マスタ!$I$32:$M$37,4,FALSE),0),
AND(P205&gt;=21,P205&lt;=22,入力項目!$S$16="高専"),IFERROR(VLOOKUP(入力項目!$S$17,子育て関連マスタ!$I$32:$M$34,4,FALSE),0),
AND(P205&gt;=21,P205&lt;=22,入力項目!$S$16&lt;&gt;"高専"),IFERROR(VLOOKUP(入力項目!$S$17,子育て関連マスタ!$I$32:$M$34,4,FALSE),0),
P205&gt;=23,0
) +
IF($D205=4,
  IFERROR(_xlfn.IFS(
  P205&lt;=入力項目!$S$11,0,
  AND(P205=入力項目!$S$11),IFERROR(VLOOKUP(入力項目!$S$12,子育て関連マスタ!$I$4:$M$5,2,FALSE),0),
  AND(P205=4),IFERROR(VLOOKUP(入力項目!$S$13,子育て関連マスタ!$I$9:$M$12,2,FALSE),0),
  AND(P205=7),IFERROR(VLOOKUP(入力項目!$S$14,子育て関連マスタ!$I$16:$M$17,2,FALSE),0),
  AND(P205=13),IFERROR(VLOOKUP(入力項目!$S$15,子育て関連マスタ!$I$21:$M$22,2,FALSE),0),
  AND(P205=16),IFERROR(VLOOKUP(入力項目!$S$16,子育て関連マスタ!$I$26:$M$28,2,FALSE),0),
  AND(P205=19,入力項目!$S$16&lt;&gt;"高専"),IFERROR(VLOOKUP(入力項目!$S$17,子育て関連マスタ!$I$32:$M$37,2,FALSE),0),
  AND(P205=21,入力項目!$S$16="高専"),IFERROR(VLOOKUP(入力項目!$S$17,子育て関連マスタ!$I$32:$M$37,2,FALSE),0),
  P205&gt;=22,0
  ),0),0
) +
IF(AND(P205&gt;=1,P205&lt;=15),IF($D205=入力項目!$S$8,入力項目!$S$3,0),0) +
IF(AND(P205&gt;=1,P205&lt;=15),IF($D205=5,入力項目!$S$4,0),0) +
IF(AND(P205&gt;=1,P205&lt;=15),IF($D205=12,入力項目!$S$5,0),0) +
IF(AND(入力項目!$S$7=$A205,入力項目!$S$8=$D205),子育て関連マスタ!$C$14,0) +
IFERROR(IF(AND(YEAR(EDATE(DATE(入力項目!$S$7,入力項目!$S$8,1),1))=$A205,MONTH(EDATE(DATE(入力項目!$S$7,入力項目!$S$8,1),1))=$D205),子育て関連マスタ!$C$15,0),0) +
IF(AND(OR(P205=3,P205=5,P205=7),$D205=11),子育て関連マスタ!$C$17,0) +
IF(AND(P205=20,$D205=1),子育て関連マスタ!$C$18,0) +
IF(AND(P205=20,$D205=1),
IFERROR(_xlfn.IFS(
入力項目!$S$10="男",子育て関連マスタ!$C$18,
入力項目!$S$10="女",子育て関連マスタ!$C$19
),0),0
) +
IF(AND(P205&gt;=入力項目!$S$18,P205&lt;=入力項目!$S$19),入力項目!$S$20,0) +
IF(AND(P205&gt;=入力項目!$S$21,P205&lt;=入力項目!$S$22),入力項目!$S$23,0) +
IF(AND(P205&gt;=入力項目!$S$24,P205&lt;=入力項目!$S$25),入力項目!$S$26,0)
)</f>
        <v>0</v>
      </c>
      <c r="AE205">
        <f ca="1">-(
_xlfn.IFS(
Q205&lt;=入力項目!$S$11,0,
AND(Q205&gt;=入力項目!$S$11+1,Q205&lt;=3),IFERROR(VLOOKUP(入力項目!$S$12,子育て関連マスタ!$I$4:$M$5,4,FALSE),0),
AND(Q205&gt;=4,Q205&lt;=6),IFERROR(VLOOKUP(入力項目!$S$13,子育て関連マスタ!$I$9:$M$12,4,FALSE),0),
AND(Q205&gt;=7,Q205&lt;=12),IFERROR(VLOOKUP(入力項目!$S$14,子育て関連マスタ!$I$16:$M$17,4,FALSE),0),
AND(Q205&gt;=13,Q205&lt;=15),IFERROR(VLOOKUP(入力項目!$S$15,子育て関連マスタ!$I$21:$M$22,4,FALSE),0),
AND(Q205&gt;=16,Q205&lt;=18),IFERROR(VLOOKUP(入力項目!$S$16,子育て関連マスタ!$I$26:$M$28,4,FALSE),0),
AND(Q205&gt;=19,Q205&lt;=20,入力項目!$S$16="高専"),IFERROR(VLOOKUP(入力項目!$S$16,子育て関連マスタ!$I$26:$M$28,4,FALSE),0),
AND(Q205&gt;=19,Q205&lt;=20,入力項目!$S$16&lt;&gt;"高専"),IFERROR(VLOOKUP(入力項目!$S$17,子育て関連マスタ!$I$32:$M$37,4,FALSE),0),
AND(Q205&gt;=21,Q205&lt;=22,入力項目!$S$16="高専"),IFERROR(VLOOKUP(入力項目!$S$17,子育て関連マスタ!$I$32:$M$34,4,FALSE),0),
AND(Q205&gt;=21,Q205&lt;=22,入力項目!$S$16&lt;&gt;"高専"),IFERROR(VLOOKUP(入力項目!$S$17,子育て関連マスタ!$I$32:$M$34,4,FALSE),0),
Q205&gt;=23,0
) +
IF($D205=4,
  IFERROR(_xlfn.IFS(
  Q205&lt;=入力項目!$S$11,0,
  AND(Q205=入力項目!$S$11),IFERROR(VLOOKUP(入力項目!$S$12,子育て関連マスタ!$I$4:$M$5,2,FALSE),0),
  AND(Q205=4),IFERROR(VLOOKUP(入力項目!$S$13,子育て関連マスタ!$I$9:$M$12,2,FALSE),0),
  AND(Q205=7),IFERROR(VLOOKUP(入力項目!$S$14,子育て関連マスタ!$I$16:$M$17,2,FALSE),0),
  AND(Q205=13),IFERROR(VLOOKUP(入力項目!$S$15,子育て関連マスタ!$I$21:$M$22,2,FALSE),0),
  AND(Q205=16),IFERROR(VLOOKUP(入力項目!$S$16,子育て関連マスタ!$I$26:$M$28,2,FALSE),0),
  AND(Q205=19,入力項目!$S$16&lt;&gt;"高専"),IFERROR(VLOOKUP(入力項目!$S$17,子育て関連マスタ!$I$32:$M$37,2,FALSE),0),
  AND(Q205=21,入力項目!$S$16="高専"),IFERROR(VLOOKUP(入力項目!$S$17,子育て関連マスタ!$I$32:$M$37,2,FALSE),0),
  Q205&gt;=22,0
  ),0),0
) +
IF(AND(Q205&gt;=1,Q205&lt;=15),IF($D205=入力項目!$S$8,入力項目!$S$3,0),0) +
IF(AND(Q205&gt;=1,Q205&lt;=15),IF($D205=5,入力項目!$S$4,0),0) +
IF(AND(Q205&gt;=1,Q205&lt;=15),IF($D205=12,入力項目!$S$5,0),0) +
IF(AND(入力項目!$S$7=$A205,入力項目!$S$8=$D205),子育て関連マスタ!$C$14,0) +
IFERROR(IF(AND(YEAR(EDATE(DATE(入力項目!$S$7,入力項目!$S$8,1),1))=$A205,MONTH(EDATE(DATE(入力項目!$S$7,入力項目!$S$8,1),1))=$D205),子育て関連マスタ!$C$15,0),0) +
IF(AND(OR(Q205=3,Q205=5,Q205=7),$D205=11),子育て関連マスタ!$C$17,0) +
IF(AND(Q205=20,$D205=1),子育て関連マスタ!$C$18,0) +
IF(AND(Q205=20,$D205=1),
IFERROR(_xlfn.IFS(
入力項目!$S$10="男",子育て関連マスタ!$C$18,
入力項目!$S$10="女",子育て関連マスタ!$C$19
),0),0
) +
IF(AND(Q205&gt;=入力項目!$S$18,Q205&lt;=入力項目!$S$19),入力項目!$S$20,0) +
IF(AND(Q205&gt;=入力項目!$S$21,Q205&lt;=入力項目!$S$22),入力項目!$S$23,0) +
IF(AND(Q205&gt;=入力項目!$S$24,Q205&lt;=入力項目!$S$25),入力項目!$S$26,0)
)</f>
        <v>0</v>
      </c>
      <c r="AF205">
        <f ca="1">-(
_xlfn.IFS(
R205&lt;=入力項目!$S$11,0,
AND(R205&gt;=入力項目!$S$11+1,R205&lt;=3),IFERROR(VLOOKUP(入力項目!$S$12,子育て関連マスタ!$I$4:$M$5,4,FALSE),0),
AND(R205&gt;=4,R205&lt;=6),IFERROR(VLOOKUP(入力項目!$S$13,子育て関連マスタ!$I$9:$M$12,4,FALSE),0),
AND(R205&gt;=7,R205&lt;=12),IFERROR(VLOOKUP(入力項目!$S$14,子育て関連マスタ!$I$16:$M$17,4,FALSE),0),
AND(R205&gt;=13,R205&lt;=15),IFERROR(VLOOKUP(入力項目!$S$15,子育て関連マスタ!$I$21:$M$22,4,FALSE),0),
AND(R205&gt;=16,R205&lt;=18),IFERROR(VLOOKUP(入力項目!$S$16,子育て関連マスタ!$I$26:$M$28,4,FALSE),0),
AND(R205&gt;=19,R205&lt;=20,入力項目!$S$16="高専"),IFERROR(VLOOKUP(入力項目!$S$16,子育て関連マスタ!$I$26:$M$28,4,FALSE),0),
AND(R205&gt;=19,R205&lt;=20,入力項目!$S$16&lt;&gt;"高専"),IFERROR(VLOOKUP(入力項目!$S$17,子育て関連マスタ!$I$32:$M$37,4,FALSE),0),
AND(R205&gt;=21,R205&lt;=22,入力項目!$S$16="高専"),IFERROR(VLOOKUP(入力項目!$S$17,子育て関連マスタ!$I$32:$M$34,4,FALSE),0),
AND(R205&gt;=21,R205&lt;=22,入力項目!$S$16&lt;&gt;"高専"),IFERROR(VLOOKUP(入力項目!$S$17,子育て関連マスタ!$I$32:$M$34,4,FALSE),0),
R205&gt;=23,0
) +
IF($D205=4,
  IFERROR(_xlfn.IFS(
  R205&lt;=入力項目!$S$11,0,
  AND(R205=入力項目!$S$11),IFERROR(VLOOKUP(入力項目!$S$12,子育て関連マスタ!$I$4:$M$5,2,FALSE),0),
  AND(R205=4),IFERROR(VLOOKUP(入力項目!$S$13,子育て関連マスタ!$I$9:$M$12,2,FALSE),0),
  AND(R205=7),IFERROR(VLOOKUP(入力項目!$S$14,子育て関連マスタ!$I$16:$M$17,2,FALSE),0),
  AND(R205=13),IFERROR(VLOOKUP(入力項目!$S$15,子育て関連マスタ!$I$21:$M$22,2,FALSE),0),
  AND(R205=16),IFERROR(VLOOKUP(入力項目!$S$16,子育て関連マスタ!$I$26:$M$28,2,FALSE),0),
  AND(R205=19,入力項目!$S$16&lt;&gt;"高専"),IFERROR(VLOOKUP(入力項目!$S$17,子育て関連マスタ!$I$32:$M$37,2,FALSE),0),
  AND(R205=21,入力項目!$S$16="高専"),IFERROR(VLOOKUP(入力項目!$S$17,子育て関連マスタ!$I$32:$M$37,2,FALSE),0),
  R205&gt;=22,0
  ),0),0
) +
IF(AND(R205&gt;=1,R205&lt;=15),IF($D205=入力項目!$S$8,入力項目!$S$3,0),0) +
IF(AND(R205&gt;=1,R205&lt;=15),IF($D205=5,入力項目!$S$4,0),0) +
IF(AND(R205&gt;=1,R205&lt;=15),IF($D205=12,入力項目!$S$5,0),0) +
IF(AND(入力項目!$S$7=$A205,入力項目!$S$8=$D205),子育て関連マスタ!$C$14,0) +
IFERROR(IF(AND(YEAR(EDATE(DATE(入力項目!$S$7,入力項目!$S$8,1),1))=$A205,MONTH(EDATE(DATE(入力項目!$S$7,入力項目!$S$8,1),1))=$D205),子育て関連マスタ!$C$15,0),0) +
IF(AND(OR(R205=3,R205=5,R205=7),$D205=11),子育て関連マスタ!$C$17,0) +
IF(AND(R205=20,$D205=1),子育て関連マスタ!$C$18,0) +
IF(AND(R205=20,$D205=1),
IFERROR(_xlfn.IFS(
入力項目!$S$10="男",子育て関連マスタ!$C$18,
入力項目!$S$10="女",子育て関連マスタ!$C$19
),0),0
) +
IF(AND(R205&gt;=入力項目!$S$18,R205&lt;=入力項目!$S$19),入力項目!$S$20,0) +
IF(AND(R205&gt;=入力項目!$S$21,R205&lt;=入力項目!$S$22),入力項目!$S$23,0) +
IF(AND(R205&gt;=入力項目!$S$24,R205&lt;=入力項目!$S$25),入力項目!$S$26,0)
)</f>
        <v>0</v>
      </c>
      <c r="AG205">
        <f ca="1">-(
_xlfn.IFS(
S205&lt;=入力項目!$S$11,0,
AND(S205&gt;=入力項目!$S$11+1,S205&lt;=3),IFERROR(VLOOKUP(入力項目!$S$12,子育て関連マスタ!$I$4:$M$5,4,FALSE),0),
AND(S205&gt;=4,S205&lt;=6),IFERROR(VLOOKUP(入力項目!$S$13,子育て関連マスタ!$I$9:$M$12,4,FALSE),0),
AND(S205&gt;=7,S205&lt;=12),IFERROR(VLOOKUP(入力項目!$S$14,子育て関連マスタ!$I$16:$M$17,4,FALSE),0),
AND(S205&gt;=13,S205&lt;=15),IFERROR(VLOOKUP(入力項目!$S$15,子育て関連マスタ!$I$21:$M$22,4,FALSE),0),
AND(S205&gt;=16,S205&lt;=18),IFERROR(VLOOKUP(入力項目!$S$16,子育て関連マスタ!$I$26:$M$28,4,FALSE),0),
AND(S205&gt;=19,S205&lt;=20,入力項目!$S$16="高専"),IFERROR(VLOOKUP(入力項目!$S$16,子育て関連マスタ!$I$26:$M$28,4,FALSE),0),
AND(S205&gt;=19,S205&lt;=20,入力項目!$S$16&lt;&gt;"高専"),IFERROR(VLOOKUP(入力項目!$S$17,子育て関連マスタ!$I$32:$M$37,4,FALSE),0),
AND(S205&gt;=21,S205&lt;=22,入力項目!$S$16="高専"),IFERROR(VLOOKUP(入力項目!$S$17,子育て関連マスタ!$I$32:$M$34,4,FALSE),0),
AND(S205&gt;=21,S205&lt;=22,入力項目!$S$16&lt;&gt;"高専"),IFERROR(VLOOKUP(入力項目!$S$17,子育て関連マスタ!$I$32:$M$34,4,FALSE),0),
S205&gt;=23,0
) +
IF($D205=4,
  IFERROR(_xlfn.IFS(
  S205&lt;=入力項目!$S$11,0,
  AND(S205=入力項目!$S$11),IFERROR(VLOOKUP(入力項目!$S$12,子育て関連マスタ!$I$4:$M$5,2,FALSE),0),
  AND(S205=4),IFERROR(VLOOKUP(入力項目!$S$13,子育て関連マスタ!$I$9:$M$12,2,FALSE),0),
  AND(S205=7),IFERROR(VLOOKUP(入力項目!$S$14,子育て関連マスタ!$I$16:$M$17,2,FALSE),0),
  AND(S205=13),IFERROR(VLOOKUP(入力項目!$S$15,子育て関連マスタ!$I$21:$M$22,2,FALSE),0),
  AND(S205=16),IFERROR(VLOOKUP(入力項目!$S$16,子育て関連マスタ!$I$26:$M$28,2,FALSE),0),
  AND(S205=19,入力項目!$S$16&lt;&gt;"高専"),IFERROR(VLOOKUP(入力項目!$S$17,子育て関連マスタ!$I$32:$M$37,2,FALSE),0),
  AND(S205=21,入力項目!$S$16="高専"),IFERROR(VLOOKUP(入力項目!$S$17,子育て関連マスタ!$I$32:$M$37,2,FALSE),0),
  S205&gt;=22,0
  ),0),0
) +
IF(AND(S205&gt;=1,S205&lt;=15),IF($D205=入力項目!$S$8,入力項目!$S$3,0),0) +
IF(AND(S205&gt;=1,S205&lt;=15),IF($D205=5,入力項目!$S$4,0),0) +
IF(AND(S205&gt;=1,S205&lt;=15),IF($D205=12,入力項目!$S$5,0),0) +
IF(AND(入力項目!$S$7=$A205,入力項目!$S$8=$D205),子育て関連マスタ!$C$14,0) +
IFERROR(IF(AND(YEAR(EDATE(DATE(入力項目!$S$7,入力項目!$S$8,1),1))=$A205,MONTH(EDATE(DATE(入力項目!$S$7,入力項目!$S$8,1),1))=$D205),子育て関連マスタ!$C$15,0),0) +
IF(AND(OR(S205=3,S205=5,S205=7),$D205=11),子育て関連マスタ!$C$17,0) +
IF(AND(S205=20,$D205=1),子育て関連マスタ!$C$18,0) +
IF(AND(S205=20,$D205=1),
IFERROR(_xlfn.IFS(
入力項目!$S$10="男",子育て関連マスタ!$C$18,
入力項目!$S$10="女",子育て関連マスタ!$C$19
),0),0
) +
IF(AND(S205&gt;=入力項目!$S$18,S205&lt;=入力項目!$S$19),入力項目!$S$20,0) +
IF(AND(S205&gt;=入力項目!$S$21,S205&lt;=入力項目!$S$22),入力項目!$S$23,0) +
IF(AND(S205&gt;=入力項目!$S$24,S205&lt;=入力項目!$S$25),入力項目!$S$26,0)
)</f>
        <v>0</v>
      </c>
      <c r="AH205">
        <f ca="1">-(
_xlfn.IFS(
T205&lt;=入力項目!$S$11,0,
AND(T205&gt;=入力項目!$S$11+1,T205&lt;=3),IFERROR(VLOOKUP(入力項目!$S$12,子育て関連マスタ!$I$4:$M$5,4,FALSE),0),
AND(T205&gt;=4,T205&lt;=6),IFERROR(VLOOKUP(入力項目!$S$13,子育て関連マスタ!$I$9:$M$12,4,FALSE),0),
AND(T205&gt;=7,T205&lt;=12),IFERROR(VLOOKUP(入力項目!$S$14,子育て関連マスタ!$I$16:$M$17,4,FALSE),0),
AND(T205&gt;=13,T205&lt;=15),IFERROR(VLOOKUP(入力項目!$S$15,子育て関連マスタ!$I$21:$M$22,4,FALSE),0),
AND(T205&gt;=16,T205&lt;=18),IFERROR(VLOOKUP(入力項目!$S$16,子育て関連マスタ!$I$26:$M$28,4,FALSE),0),
AND(T205&gt;=19,T205&lt;=20,入力項目!$S$16="高専"),IFERROR(VLOOKUP(入力項目!$S$16,子育て関連マスタ!$I$26:$M$28,4,FALSE),0),
AND(T205&gt;=19,T205&lt;=20,入力項目!$S$16&lt;&gt;"高専"),IFERROR(VLOOKUP(入力項目!$S$17,子育て関連マスタ!$I$32:$M$37,4,FALSE),0),
AND(T205&gt;=21,T205&lt;=22,入力項目!$S$16="高専"),IFERROR(VLOOKUP(入力項目!$S$17,子育て関連マスタ!$I$32:$M$34,4,FALSE),0),
AND(T205&gt;=21,T205&lt;=22,入力項目!$S$16&lt;&gt;"高専"),IFERROR(VLOOKUP(入力項目!$S$17,子育て関連マスタ!$I$32:$M$34,4,FALSE),0),
T205&gt;=23,0
) +
IF($D205=4,
  IFERROR(_xlfn.IFS(
  T205&lt;=入力項目!$S$11,0,
  AND(T205=入力項目!$S$11),IFERROR(VLOOKUP(入力項目!$S$12,子育て関連マスタ!$I$4:$M$5,2,FALSE),0),
  AND(T205=4),IFERROR(VLOOKUP(入力項目!$S$13,子育て関連マスタ!$I$9:$M$12,2,FALSE),0),
  AND(T205=7),IFERROR(VLOOKUP(入力項目!$S$14,子育て関連マスタ!$I$16:$M$17,2,FALSE),0),
  AND(T205=13),IFERROR(VLOOKUP(入力項目!$S$15,子育て関連マスタ!$I$21:$M$22,2,FALSE),0),
  AND(T205=16),IFERROR(VLOOKUP(入力項目!$S$16,子育て関連マスタ!$I$26:$M$28,2,FALSE),0),
  AND(T205=19,入力項目!$S$16&lt;&gt;"高専"),IFERROR(VLOOKUP(入力項目!$S$17,子育て関連マスタ!$I$32:$M$37,2,FALSE),0),
  AND(T205=21,入力項目!$S$16="高専"),IFERROR(VLOOKUP(入力項目!$S$17,子育て関連マスタ!$I$32:$M$37,2,FALSE),0),
  T205&gt;=22,0
  ),0),0
) +
IF(AND(T205&gt;=1,T205&lt;=15),IF($D205=入力項目!$S$8,入力項目!$S$3,0),0) +
IF(AND(T205&gt;=1,T205&lt;=15),IF($D205=5,入力項目!$S$4,0),0) +
IF(AND(T205&gt;=1,T205&lt;=15),IF($D205=12,入力項目!$S$5,0),0) +
IF(AND(入力項目!$S$7=$A205,入力項目!$S$8=$D205),子育て関連マスタ!$C$14,0) +
IFERROR(IF(AND(YEAR(EDATE(DATE(入力項目!$S$7,入力項目!$S$8,1),1))=$A205,MONTH(EDATE(DATE(入力項目!$S$7,入力項目!$S$8,1),1))=$D205),子育て関連マスタ!$C$15,0),0) +
IF(AND(OR(T205=3,T205=5,T205=7),$D205=11),子育て関連マスタ!$C$17,0) +
IF(AND(T205=20,$D205=1),子育て関連マスタ!$C$18,0) +
IF(AND(T205=20,$D205=1),
IFERROR(_xlfn.IFS(
入力項目!$S$10="男",子育て関連マスタ!$C$18,
入力項目!$S$10="女",子育て関連マスタ!$C$19
),0),0
) +
IF(AND(T205&gt;=入力項目!$S$18,T205&lt;=入力項目!$S$19),入力項目!$S$20,0) +
IF(AND(T205&gt;=入力項目!$S$21,T205&lt;=入力項目!$S$22),入力項目!$S$23,0) +
IF(AND(T205&gt;=入力項目!$S$24,T205&lt;=入力項目!$S$25),入力項目!$S$26,0)
)</f>
        <v>0</v>
      </c>
      <c r="AI205">
        <f ca="1">-(
_xlfn.IFS(
U205&lt;=入力項目!$S$11,0,
AND(U205&gt;=入力項目!$S$11+1,U205&lt;=3),IFERROR(VLOOKUP(入力項目!$S$12,子育て関連マスタ!$I$4:$M$5,4,FALSE),0),
AND(U205&gt;=4,U205&lt;=6),IFERROR(VLOOKUP(入力項目!$S$13,子育て関連マスタ!$I$9:$M$12,4,FALSE),0),
AND(U205&gt;=7,U205&lt;=12),IFERROR(VLOOKUP(入力項目!$S$14,子育て関連マスタ!$I$16:$M$17,4,FALSE),0),
AND(U205&gt;=13,U205&lt;=15),IFERROR(VLOOKUP(入力項目!$S$15,子育て関連マスタ!$I$21:$M$22,4,FALSE),0),
AND(U205&gt;=16,U205&lt;=18),IFERROR(VLOOKUP(入力項目!$S$16,子育て関連マスタ!$I$26:$M$28,4,FALSE),0),
AND(U205&gt;=19,U205&lt;=20,入力項目!$S$16="高専"),IFERROR(VLOOKUP(入力項目!$S$16,子育て関連マスタ!$I$26:$M$28,4,FALSE),0),
AND(U205&gt;=19,U205&lt;=20,入力項目!$S$16&lt;&gt;"高専"),IFERROR(VLOOKUP(入力項目!$S$17,子育て関連マスタ!$I$32:$M$37,4,FALSE),0),
AND(U205&gt;=21,U205&lt;=22,入力項目!$S$16="高専"),IFERROR(VLOOKUP(入力項目!$S$17,子育て関連マスタ!$I$32:$M$34,4,FALSE),0),
AND(U205&gt;=21,U205&lt;=22,入力項目!$S$16&lt;&gt;"高専"),IFERROR(VLOOKUP(入力項目!$S$17,子育て関連マスタ!$I$32:$M$34,4,FALSE),0),
U205&gt;=23,0
) +
IF($D205=4,
  IFERROR(_xlfn.IFS(
  U205&lt;=入力項目!$S$11,0,
  AND(U205=入力項目!$S$11),IFERROR(VLOOKUP(入力項目!$S$12,子育て関連マスタ!$I$4:$M$5,2,FALSE),0),
  AND(U205=4),IFERROR(VLOOKUP(入力項目!$S$13,子育て関連マスタ!$I$9:$M$12,2,FALSE),0),
  AND(U205=7),IFERROR(VLOOKUP(入力項目!$S$14,子育て関連マスタ!$I$16:$M$17,2,FALSE),0),
  AND(U205=13),IFERROR(VLOOKUP(入力項目!$S$15,子育て関連マスタ!$I$21:$M$22,2,FALSE),0),
  AND(U205=16),IFERROR(VLOOKUP(入力項目!$S$16,子育て関連マスタ!$I$26:$M$28,2,FALSE),0),
  AND(U205=19,入力項目!$S$16&lt;&gt;"高専"),IFERROR(VLOOKUP(入力項目!$S$17,子育て関連マスタ!$I$32:$M$37,2,FALSE),0),
  AND(U205=21,入力項目!$S$16="高専"),IFERROR(VLOOKUP(入力項目!$S$17,子育て関連マスタ!$I$32:$M$37,2,FALSE),0),
  U205&gt;=22,0
  ),0),0
) +
IF(AND(U205&gt;=1,U205&lt;=15),IF($D205=入力項目!$S$8,入力項目!$S$3,0),0) +
IF(AND(U205&gt;=1,U205&lt;=15),IF($D205=5,入力項目!$S$4,0),0) +
IF(AND(U205&gt;=1,U205&lt;=15),IF($D205=12,入力項目!$S$5,0),0) +
IF(AND(入力項目!$S$7=$A205,入力項目!$S$8=$D205),子育て関連マスタ!$C$14,0) +
IFERROR(IF(AND(YEAR(EDATE(DATE(入力項目!$S$7,入力項目!$S$8,1),1))=$A205,MONTH(EDATE(DATE(入力項目!$S$7,入力項目!$S$8,1),1))=$D205),子育て関連マスタ!$C$15,0),0) +
IF(AND(OR(U205=3,U205=5,U205=7),$D205=11),子育て関連マスタ!$C$17,0) +
IF(AND(U205=20,$D205=1),子育て関連マスタ!$C$18,0) +
IF(AND(U205=20,$D205=1),
IFERROR(_xlfn.IFS(
入力項目!$S$10="男",子育て関連マスタ!$C$18,
入力項目!$S$10="女",子育て関連マスタ!$C$19
),0),0
) +
IF(AND(U205&gt;=入力項目!$S$18,U205&lt;=入力項目!$S$19),入力項目!$S$20,0) +
IF(AND(U205&gt;=入力項目!$S$21,U205&lt;=入力項目!$S$22),入力項目!$S$23,0) +
IF(AND(U205&gt;=入力項目!$S$24,U205&lt;=入力項目!$S$25),入力項目!$S$26,0)
)</f>
        <v>0</v>
      </c>
      <c r="AJ205" s="10">
        <f ca="1">-VLOOKUP($D205,月別収支!$A$2:$H$13,7,FALSE)</f>
        <v>-20000</v>
      </c>
    </row>
    <row r="206" spans="1:36" x14ac:dyDescent="0.4">
      <c r="A206">
        <f t="shared" ca="1" si="54"/>
        <v>2041</v>
      </c>
      <c r="B206">
        <f t="shared" ca="1" si="61"/>
        <v>2041</v>
      </c>
      <c r="C206">
        <f t="shared" ca="1" si="62"/>
        <v>17</v>
      </c>
      <c r="D206">
        <f t="shared" ca="1" si="55"/>
        <v>8</v>
      </c>
      <c r="E206" t="str">
        <f t="shared" ca="1" si="56"/>
        <v>2041年8月</v>
      </c>
      <c r="F206">
        <f ca="1">IF(OR(入力項目!$N$5&lt;$A206,AND(入力項目!$N$5=$A206,入力項目!$N$6&lt;$D206)),IF(F205=0,1,IF(G206=12,F205+1,F205)),0)</f>
        <v>16</v>
      </c>
      <c r="G206">
        <f ca="1">IF(OR(入力項目!$N$5&lt;$A206,AND(入力項目!$N$5=$A206,入力項目!$N$6&lt;$D206)),IF(G205=12,1,G205+1),0)</f>
        <v>10</v>
      </c>
      <c r="H206" t="str">
        <f t="shared" ca="1" si="57"/>
        <v>16_10</v>
      </c>
      <c r="I206">
        <f ca="1">IF(
  IFERROR(AND($C206&gt;0,MOD($C206,入力項目!$N$22)=0,$D206=入力項目!$N$23), FALSE),
  1,
  IF(
    AND(I205&gt;0,J205=12),
    IF(I205=入力項目!$N$28, 0, I205+1),
    I205
  )
)</f>
        <v>3</v>
      </c>
      <c r="J206">
        <f ca="1">IF($D206=入力項目!$N$23,1,IFERROR(J205+1,1))</f>
        <v>3</v>
      </c>
      <c r="K206" t="str">
        <f t="shared" ca="1" si="58"/>
        <v>3_3</v>
      </c>
      <c r="L206">
        <f ca="1">L205+IF(入力項目!$D$4=$D206,1,0)</f>
        <v>45</v>
      </c>
      <c r="M206" t="str">
        <f t="shared" ca="1" si="59"/>
        <v>45歳</v>
      </c>
      <c r="N206">
        <f t="shared" ca="1" si="63"/>
        <v>46</v>
      </c>
      <c r="O206" t="str">
        <f t="shared" ca="1" si="60"/>
        <v>46歳</v>
      </c>
      <c r="P206">
        <f t="shared" ca="1" si="64"/>
        <v>21</v>
      </c>
      <c r="Q206">
        <f t="shared" ca="1" si="65"/>
        <v>19</v>
      </c>
      <c r="R206">
        <f t="shared" ca="1" si="66"/>
        <v>2042</v>
      </c>
      <c r="S206">
        <f t="shared" ca="1" si="67"/>
        <v>2042</v>
      </c>
      <c r="T206">
        <f t="shared" ca="1" si="68"/>
        <v>2042</v>
      </c>
      <c r="U206">
        <f t="shared" ca="1" si="69"/>
        <v>2042</v>
      </c>
      <c r="V206" s="10">
        <f t="shared" ca="1" si="70"/>
        <v>21196605</v>
      </c>
      <c r="W206" s="10">
        <f ca="1">IF($L206&lt;その他マスタ!$B$1,VLOOKUP($D206,月別収支!$A$2:$H$13,2,FALSE),その他マスタ!$B$3)+IF(AND($L206=その他マスタ!$B$1,入力項目!$I$9="あり",$D206=入力項目!$D$4),その他マスタ!$B$2,0)</f>
        <v>300000</v>
      </c>
      <c r="X206" s="10">
        <f ca="1">-IF(入力項目!$K$5=TRUE,
IF($F206+$G206&lt;3,VLOOKUP($D206,月別収支!$A$2:$H$13,8,FALSE),0)+IFERROR(VLOOKUP($H206,住宅ローン計算!C:P,13,FALSE),0)+IF($F206&gt;1,IF(OR($G206=3,$G206=6,$G206=9,$G206=12),ROUNDUP(入力項目!$N$18/4,0),0),0),
VLOOKUP($D206,月別収支!$A$2:$H$13,8,FALSE))</f>
        <v>-53590</v>
      </c>
      <c r="Y206" s="10">
        <f ca="1">-VLOOKUP($D206,月別収支!$A$2:$H$13,3,FALSE)</f>
        <v>-75000</v>
      </c>
      <c r="Z206" s="10">
        <f ca="1">-VLOOKUP($D206,月別収支!$A$2:$H$13,4,FALSE)</f>
        <v>-27000</v>
      </c>
      <c r="AA206" s="10">
        <f ca="1">-VLOOKUP($D206,月別収支!$A$2:$H$13,6,FALSE)</f>
        <v>-10000</v>
      </c>
      <c r="AB206" s="10">
        <f ca="1">-(
VLOOKUP($D206,月別収支!$A$2:$H$13,5,FALSE)+IF(AND(入力項目!$I$27&lt;=$A206,ISEVEN($A206-入力項目!$I$27),入力項目!$I$28=$D206),入力項目!$I$26,0)
+IF(入力項目!$K$26=TRUE,
IFERROR(VLOOKUP($K206,マイカーローン計算!C:P,13,FALSE),0),
IFERROR(
  IF(AND($C206&gt;0,MOD($C206,入力項目!$N$22)=0,$D206=入力項目!$N$23),入力項目!$N$24,0),
 0
)
)
)</f>
        <v>-20000</v>
      </c>
      <c r="AC206" s="10">
        <f ca="1">-IF($A206&lt;入力項目!$N$33,入力項目!$N$35,IF(AND($A206=入力項目!$N$33,$D206&lt;=入力項目!$N$34),入力項目!$N$35,0))</f>
        <v>0</v>
      </c>
      <c r="AD206">
        <f ca="1">-(
_xlfn.IFS(
P206&lt;=入力項目!$S$11,0,
AND(P206&gt;=入力項目!$S$11+1,P206&lt;=3),IFERROR(VLOOKUP(入力項目!$S$12,子育て関連マスタ!$I$4:$M$5,4,FALSE),0),
AND(P206&gt;=4,P206&lt;=6),IFERROR(VLOOKUP(入力項目!$S$13,子育て関連マスタ!$I$9:$M$12,4,FALSE),0),
AND(P206&gt;=7,P206&lt;=12),IFERROR(VLOOKUP(入力項目!$S$14,子育て関連マスタ!$I$16:$M$17,4,FALSE),0),
AND(P206&gt;=13,P206&lt;=15),IFERROR(VLOOKUP(入力項目!$S$15,子育て関連マスタ!$I$21:$M$22,4,FALSE),0),
AND(P206&gt;=16,P206&lt;=18),IFERROR(VLOOKUP(入力項目!$S$16,子育て関連マスタ!$I$26:$M$28,4,FALSE),0),
AND(P206&gt;=19,P206&lt;=20,入力項目!$S$16="高専"),IFERROR(VLOOKUP(入力項目!$S$16,子育て関連マスタ!$I$26:$M$28,4,FALSE),0),
AND(P206&gt;=19,P206&lt;=20,入力項目!$S$16&lt;&gt;"高専"),IFERROR(VLOOKUP(入力項目!$S$17,子育て関連マスタ!$I$32:$M$37,4,FALSE),0),
AND(P206&gt;=21,P206&lt;=22,入力項目!$S$16="高専"),IFERROR(VLOOKUP(入力項目!$S$17,子育て関連マスタ!$I$32:$M$34,4,FALSE),0),
AND(P206&gt;=21,P206&lt;=22,入力項目!$S$16&lt;&gt;"高専"),IFERROR(VLOOKUP(入力項目!$S$17,子育て関連マスタ!$I$32:$M$34,4,FALSE),0),
P206&gt;=23,0
) +
IF($D206=4,
  IFERROR(_xlfn.IFS(
  P206&lt;=入力項目!$S$11,0,
  AND(P206=入力項目!$S$11),IFERROR(VLOOKUP(入力項目!$S$12,子育て関連マスタ!$I$4:$M$5,2,FALSE),0),
  AND(P206=4),IFERROR(VLOOKUP(入力項目!$S$13,子育て関連マスタ!$I$9:$M$12,2,FALSE),0),
  AND(P206=7),IFERROR(VLOOKUP(入力項目!$S$14,子育て関連マスタ!$I$16:$M$17,2,FALSE),0),
  AND(P206=13),IFERROR(VLOOKUP(入力項目!$S$15,子育て関連マスタ!$I$21:$M$22,2,FALSE),0),
  AND(P206=16),IFERROR(VLOOKUP(入力項目!$S$16,子育て関連マスタ!$I$26:$M$28,2,FALSE),0),
  AND(P206=19,入力項目!$S$16&lt;&gt;"高専"),IFERROR(VLOOKUP(入力項目!$S$17,子育て関連マスタ!$I$32:$M$37,2,FALSE),0),
  AND(P206=21,入力項目!$S$16="高専"),IFERROR(VLOOKUP(入力項目!$S$17,子育て関連マスタ!$I$32:$M$37,2,FALSE),0),
  P206&gt;=22,0
  ),0),0
) +
IF(AND(P206&gt;=1,P206&lt;=15),IF($D206=入力項目!$S$8,入力項目!$S$3,0),0) +
IF(AND(P206&gt;=1,P206&lt;=15),IF($D206=5,入力項目!$S$4,0),0) +
IF(AND(P206&gt;=1,P206&lt;=15),IF($D206=12,入力項目!$S$5,0),0) +
IF(AND(入力項目!$S$7=$A206,入力項目!$S$8=$D206),子育て関連マスタ!$C$14,0) +
IFERROR(IF(AND(YEAR(EDATE(DATE(入力項目!$S$7,入力項目!$S$8,1),1))=$A206,MONTH(EDATE(DATE(入力項目!$S$7,入力項目!$S$8,1),1))=$D206),子育て関連マスタ!$C$15,0),0) +
IF(AND(OR(P206=3,P206=5,P206=7),$D206=11),子育て関連マスタ!$C$17,0) +
IF(AND(P206=20,$D206=1),子育て関連マスタ!$C$18,0) +
IF(AND(P206=20,$D206=1),
IFERROR(_xlfn.IFS(
入力項目!$S$10="男",子育て関連マスタ!$C$18,
入力項目!$S$10="女",子育て関連マスタ!$C$19
),0),0
) +
IF(AND(P206&gt;=入力項目!$S$18,P206&lt;=入力項目!$S$19),入力項目!$S$20,0) +
IF(AND(P206&gt;=入力項目!$S$21,P206&lt;=入力項目!$S$22),入力項目!$S$23,0) +
IF(AND(P206&gt;=入力項目!$S$24,P206&lt;=入力項目!$S$25),入力項目!$S$26,0)
)</f>
        <v>0</v>
      </c>
      <c r="AE206">
        <f ca="1">-(
_xlfn.IFS(
Q206&lt;=入力項目!$S$11,0,
AND(Q206&gt;=入力項目!$S$11+1,Q206&lt;=3),IFERROR(VLOOKUP(入力項目!$S$12,子育て関連マスタ!$I$4:$M$5,4,FALSE),0),
AND(Q206&gt;=4,Q206&lt;=6),IFERROR(VLOOKUP(入力項目!$S$13,子育て関連マスタ!$I$9:$M$12,4,FALSE),0),
AND(Q206&gt;=7,Q206&lt;=12),IFERROR(VLOOKUP(入力項目!$S$14,子育て関連マスタ!$I$16:$M$17,4,FALSE),0),
AND(Q206&gt;=13,Q206&lt;=15),IFERROR(VLOOKUP(入力項目!$S$15,子育て関連マスタ!$I$21:$M$22,4,FALSE),0),
AND(Q206&gt;=16,Q206&lt;=18),IFERROR(VLOOKUP(入力項目!$S$16,子育て関連マスタ!$I$26:$M$28,4,FALSE),0),
AND(Q206&gt;=19,Q206&lt;=20,入力項目!$S$16="高専"),IFERROR(VLOOKUP(入力項目!$S$16,子育て関連マスタ!$I$26:$M$28,4,FALSE),0),
AND(Q206&gt;=19,Q206&lt;=20,入力項目!$S$16&lt;&gt;"高専"),IFERROR(VLOOKUP(入力項目!$S$17,子育て関連マスタ!$I$32:$M$37,4,FALSE),0),
AND(Q206&gt;=21,Q206&lt;=22,入力項目!$S$16="高専"),IFERROR(VLOOKUP(入力項目!$S$17,子育て関連マスタ!$I$32:$M$34,4,FALSE),0),
AND(Q206&gt;=21,Q206&lt;=22,入力項目!$S$16&lt;&gt;"高専"),IFERROR(VLOOKUP(入力項目!$S$17,子育て関連マスタ!$I$32:$M$34,4,FALSE),0),
Q206&gt;=23,0
) +
IF($D206=4,
  IFERROR(_xlfn.IFS(
  Q206&lt;=入力項目!$S$11,0,
  AND(Q206=入力項目!$S$11),IFERROR(VLOOKUP(入力項目!$S$12,子育て関連マスタ!$I$4:$M$5,2,FALSE),0),
  AND(Q206=4),IFERROR(VLOOKUP(入力項目!$S$13,子育て関連マスタ!$I$9:$M$12,2,FALSE),0),
  AND(Q206=7),IFERROR(VLOOKUP(入力項目!$S$14,子育て関連マスタ!$I$16:$M$17,2,FALSE),0),
  AND(Q206=13),IFERROR(VLOOKUP(入力項目!$S$15,子育て関連マスタ!$I$21:$M$22,2,FALSE),0),
  AND(Q206=16),IFERROR(VLOOKUP(入力項目!$S$16,子育て関連マスタ!$I$26:$M$28,2,FALSE),0),
  AND(Q206=19,入力項目!$S$16&lt;&gt;"高専"),IFERROR(VLOOKUP(入力項目!$S$17,子育て関連マスタ!$I$32:$M$37,2,FALSE),0),
  AND(Q206=21,入力項目!$S$16="高専"),IFERROR(VLOOKUP(入力項目!$S$17,子育て関連マスタ!$I$32:$M$37,2,FALSE),0),
  Q206&gt;=22,0
  ),0),0
) +
IF(AND(Q206&gt;=1,Q206&lt;=15),IF($D206=入力項目!$S$8,入力項目!$S$3,0),0) +
IF(AND(Q206&gt;=1,Q206&lt;=15),IF($D206=5,入力項目!$S$4,0),0) +
IF(AND(Q206&gt;=1,Q206&lt;=15),IF($D206=12,入力項目!$S$5,0),0) +
IF(AND(入力項目!$S$7=$A206,入力項目!$S$8=$D206),子育て関連マスタ!$C$14,0) +
IFERROR(IF(AND(YEAR(EDATE(DATE(入力項目!$S$7,入力項目!$S$8,1),1))=$A206,MONTH(EDATE(DATE(入力項目!$S$7,入力項目!$S$8,1),1))=$D206),子育て関連マスタ!$C$15,0),0) +
IF(AND(OR(Q206=3,Q206=5,Q206=7),$D206=11),子育て関連マスタ!$C$17,0) +
IF(AND(Q206=20,$D206=1),子育て関連マスタ!$C$18,0) +
IF(AND(Q206=20,$D206=1),
IFERROR(_xlfn.IFS(
入力項目!$S$10="男",子育て関連マスタ!$C$18,
入力項目!$S$10="女",子育て関連マスタ!$C$19
),0),0
) +
IF(AND(Q206&gt;=入力項目!$S$18,Q206&lt;=入力項目!$S$19),入力項目!$S$20,0) +
IF(AND(Q206&gt;=入力項目!$S$21,Q206&lt;=入力項目!$S$22),入力項目!$S$23,0) +
IF(AND(Q206&gt;=入力項目!$S$24,Q206&lt;=入力項目!$S$25),入力項目!$S$26,0)
)</f>
        <v>0</v>
      </c>
      <c r="AF206">
        <f ca="1">-(
_xlfn.IFS(
R206&lt;=入力項目!$S$11,0,
AND(R206&gt;=入力項目!$S$11+1,R206&lt;=3),IFERROR(VLOOKUP(入力項目!$S$12,子育て関連マスタ!$I$4:$M$5,4,FALSE),0),
AND(R206&gt;=4,R206&lt;=6),IFERROR(VLOOKUP(入力項目!$S$13,子育て関連マスタ!$I$9:$M$12,4,FALSE),0),
AND(R206&gt;=7,R206&lt;=12),IFERROR(VLOOKUP(入力項目!$S$14,子育て関連マスタ!$I$16:$M$17,4,FALSE),0),
AND(R206&gt;=13,R206&lt;=15),IFERROR(VLOOKUP(入力項目!$S$15,子育て関連マスタ!$I$21:$M$22,4,FALSE),0),
AND(R206&gt;=16,R206&lt;=18),IFERROR(VLOOKUP(入力項目!$S$16,子育て関連マスタ!$I$26:$M$28,4,FALSE),0),
AND(R206&gt;=19,R206&lt;=20,入力項目!$S$16="高専"),IFERROR(VLOOKUP(入力項目!$S$16,子育て関連マスタ!$I$26:$M$28,4,FALSE),0),
AND(R206&gt;=19,R206&lt;=20,入力項目!$S$16&lt;&gt;"高専"),IFERROR(VLOOKUP(入力項目!$S$17,子育て関連マスタ!$I$32:$M$37,4,FALSE),0),
AND(R206&gt;=21,R206&lt;=22,入力項目!$S$16="高専"),IFERROR(VLOOKUP(入力項目!$S$17,子育て関連マスタ!$I$32:$M$34,4,FALSE),0),
AND(R206&gt;=21,R206&lt;=22,入力項目!$S$16&lt;&gt;"高専"),IFERROR(VLOOKUP(入力項目!$S$17,子育て関連マスタ!$I$32:$M$34,4,FALSE),0),
R206&gt;=23,0
) +
IF($D206=4,
  IFERROR(_xlfn.IFS(
  R206&lt;=入力項目!$S$11,0,
  AND(R206=入力項目!$S$11),IFERROR(VLOOKUP(入力項目!$S$12,子育て関連マスタ!$I$4:$M$5,2,FALSE),0),
  AND(R206=4),IFERROR(VLOOKUP(入力項目!$S$13,子育て関連マスタ!$I$9:$M$12,2,FALSE),0),
  AND(R206=7),IFERROR(VLOOKUP(入力項目!$S$14,子育て関連マスタ!$I$16:$M$17,2,FALSE),0),
  AND(R206=13),IFERROR(VLOOKUP(入力項目!$S$15,子育て関連マスタ!$I$21:$M$22,2,FALSE),0),
  AND(R206=16),IFERROR(VLOOKUP(入力項目!$S$16,子育て関連マスタ!$I$26:$M$28,2,FALSE),0),
  AND(R206=19,入力項目!$S$16&lt;&gt;"高専"),IFERROR(VLOOKUP(入力項目!$S$17,子育て関連マスタ!$I$32:$M$37,2,FALSE),0),
  AND(R206=21,入力項目!$S$16="高専"),IFERROR(VLOOKUP(入力項目!$S$17,子育て関連マスタ!$I$32:$M$37,2,FALSE),0),
  R206&gt;=22,0
  ),0),0
) +
IF(AND(R206&gt;=1,R206&lt;=15),IF($D206=入力項目!$S$8,入力項目!$S$3,0),0) +
IF(AND(R206&gt;=1,R206&lt;=15),IF($D206=5,入力項目!$S$4,0),0) +
IF(AND(R206&gt;=1,R206&lt;=15),IF($D206=12,入力項目!$S$5,0),0) +
IF(AND(入力項目!$S$7=$A206,入力項目!$S$8=$D206),子育て関連マスタ!$C$14,0) +
IFERROR(IF(AND(YEAR(EDATE(DATE(入力項目!$S$7,入力項目!$S$8,1),1))=$A206,MONTH(EDATE(DATE(入力項目!$S$7,入力項目!$S$8,1),1))=$D206),子育て関連マスタ!$C$15,0),0) +
IF(AND(OR(R206=3,R206=5,R206=7),$D206=11),子育て関連マスタ!$C$17,0) +
IF(AND(R206=20,$D206=1),子育て関連マスタ!$C$18,0) +
IF(AND(R206=20,$D206=1),
IFERROR(_xlfn.IFS(
入力項目!$S$10="男",子育て関連マスタ!$C$18,
入力項目!$S$10="女",子育て関連マスタ!$C$19
),0),0
) +
IF(AND(R206&gt;=入力項目!$S$18,R206&lt;=入力項目!$S$19),入力項目!$S$20,0) +
IF(AND(R206&gt;=入力項目!$S$21,R206&lt;=入力項目!$S$22),入力項目!$S$23,0) +
IF(AND(R206&gt;=入力項目!$S$24,R206&lt;=入力項目!$S$25),入力項目!$S$26,0)
)</f>
        <v>0</v>
      </c>
      <c r="AG206">
        <f ca="1">-(
_xlfn.IFS(
S206&lt;=入力項目!$S$11,0,
AND(S206&gt;=入力項目!$S$11+1,S206&lt;=3),IFERROR(VLOOKUP(入力項目!$S$12,子育て関連マスタ!$I$4:$M$5,4,FALSE),0),
AND(S206&gt;=4,S206&lt;=6),IFERROR(VLOOKUP(入力項目!$S$13,子育て関連マスタ!$I$9:$M$12,4,FALSE),0),
AND(S206&gt;=7,S206&lt;=12),IFERROR(VLOOKUP(入力項目!$S$14,子育て関連マスタ!$I$16:$M$17,4,FALSE),0),
AND(S206&gt;=13,S206&lt;=15),IFERROR(VLOOKUP(入力項目!$S$15,子育て関連マスタ!$I$21:$M$22,4,FALSE),0),
AND(S206&gt;=16,S206&lt;=18),IFERROR(VLOOKUP(入力項目!$S$16,子育て関連マスタ!$I$26:$M$28,4,FALSE),0),
AND(S206&gt;=19,S206&lt;=20,入力項目!$S$16="高専"),IFERROR(VLOOKUP(入力項目!$S$16,子育て関連マスタ!$I$26:$M$28,4,FALSE),0),
AND(S206&gt;=19,S206&lt;=20,入力項目!$S$16&lt;&gt;"高専"),IFERROR(VLOOKUP(入力項目!$S$17,子育て関連マスタ!$I$32:$M$37,4,FALSE),0),
AND(S206&gt;=21,S206&lt;=22,入力項目!$S$16="高専"),IFERROR(VLOOKUP(入力項目!$S$17,子育て関連マスタ!$I$32:$M$34,4,FALSE),0),
AND(S206&gt;=21,S206&lt;=22,入力項目!$S$16&lt;&gt;"高専"),IFERROR(VLOOKUP(入力項目!$S$17,子育て関連マスタ!$I$32:$M$34,4,FALSE),0),
S206&gt;=23,0
) +
IF($D206=4,
  IFERROR(_xlfn.IFS(
  S206&lt;=入力項目!$S$11,0,
  AND(S206=入力項目!$S$11),IFERROR(VLOOKUP(入力項目!$S$12,子育て関連マスタ!$I$4:$M$5,2,FALSE),0),
  AND(S206=4),IFERROR(VLOOKUP(入力項目!$S$13,子育て関連マスタ!$I$9:$M$12,2,FALSE),0),
  AND(S206=7),IFERROR(VLOOKUP(入力項目!$S$14,子育て関連マスタ!$I$16:$M$17,2,FALSE),0),
  AND(S206=13),IFERROR(VLOOKUP(入力項目!$S$15,子育て関連マスタ!$I$21:$M$22,2,FALSE),0),
  AND(S206=16),IFERROR(VLOOKUP(入力項目!$S$16,子育て関連マスタ!$I$26:$M$28,2,FALSE),0),
  AND(S206=19,入力項目!$S$16&lt;&gt;"高専"),IFERROR(VLOOKUP(入力項目!$S$17,子育て関連マスタ!$I$32:$M$37,2,FALSE),0),
  AND(S206=21,入力項目!$S$16="高専"),IFERROR(VLOOKUP(入力項目!$S$17,子育て関連マスタ!$I$32:$M$37,2,FALSE),0),
  S206&gt;=22,0
  ),0),0
) +
IF(AND(S206&gt;=1,S206&lt;=15),IF($D206=入力項目!$S$8,入力項目!$S$3,0),0) +
IF(AND(S206&gt;=1,S206&lt;=15),IF($D206=5,入力項目!$S$4,0),0) +
IF(AND(S206&gt;=1,S206&lt;=15),IF($D206=12,入力項目!$S$5,0),0) +
IF(AND(入力項目!$S$7=$A206,入力項目!$S$8=$D206),子育て関連マスタ!$C$14,0) +
IFERROR(IF(AND(YEAR(EDATE(DATE(入力項目!$S$7,入力項目!$S$8,1),1))=$A206,MONTH(EDATE(DATE(入力項目!$S$7,入力項目!$S$8,1),1))=$D206),子育て関連マスタ!$C$15,0),0) +
IF(AND(OR(S206=3,S206=5,S206=7),$D206=11),子育て関連マスタ!$C$17,0) +
IF(AND(S206=20,$D206=1),子育て関連マスタ!$C$18,0) +
IF(AND(S206=20,$D206=1),
IFERROR(_xlfn.IFS(
入力項目!$S$10="男",子育て関連マスタ!$C$18,
入力項目!$S$10="女",子育て関連マスタ!$C$19
),0),0
) +
IF(AND(S206&gt;=入力項目!$S$18,S206&lt;=入力項目!$S$19),入力項目!$S$20,0) +
IF(AND(S206&gt;=入力項目!$S$21,S206&lt;=入力項目!$S$22),入力項目!$S$23,0) +
IF(AND(S206&gt;=入力項目!$S$24,S206&lt;=入力項目!$S$25),入力項目!$S$26,0)
)</f>
        <v>0</v>
      </c>
      <c r="AH206">
        <f ca="1">-(
_xlfn.IFS(
T206&lt;=入力項目!$S$11,0,
AND(T206&gt;=入力項目!$S$11+1,T206&lt;=3),IFERROR(VLOOKUP(入力項目!$S$12,子育て関連マスタ!$I$4:$M$5,4,FALSE),0),
AND(T206&gt;=4,T206&lt;=6),IFERROR(VLOOKUP(入力項目!$S$13,子育て関連マスタ!$I$9:$M$12,4,FALSE),0),
AND(T206&gt;=7,T206&lt;=12),IFERROR(VLOOKUP(入力項目!$S$14,子育て関連マスタ!$I$16:$M$17,4,FALSE),0),
AND(T206&gt;=13,T206&lt;=15),IFERROR(VLOOKUP(入力項目!$S$15,子育て関連マスタ!$I$21:$M$22,4,FALSE),0),
AND(T206&gt;=16,T206&lt;=18),IFERROR(VLOOKUP(入力項目!$S$16,子育て関連マスタ!$I$26:$M$28,4,FALSE),0),
AND(T206&gt;=19,T206&lt;=20,入力項目!$S$16="高専"),IFERROR(VLOOKUP(入力項目!$S$16,子育て関連マスタ!$I$26:$M$28,4,FALSE),0),
AND(T206&gt;=19,T206&lt;=20,入力項目!$S$16&lt;&gt;"高専"),IFERROR(VLOOKUP(入力項目!$S$17,子育て関連マスタ!$I$32:$M$37,4,FALSE),0),
AND(T206&gt;=21,T206&lt;=22,入力項目!$S$16="高専"),IFERROR(VLOOKUP(入力項目!$S$17,子育て関連マスタ!$I$32:$M$34,4,FALSE),0),
AND(T206&gt;=21,T206&lt;=22,入力項目!$S$16&lt;&gt;"高専"),IFERROR(VLOOKUP(入力項目!$S$17,子育て関連マスタ!$I$32:$M$34,4,FALSE),0),
T206&gt;=23,0
) +
IF($D206=4,
  IFERROR(_xlfn.IFS(
  T206&lt;=入力項目!$S$11,0,
  AND(T206=入力項目!$S$11),IFERROR(VLOOKUP(入力項目!$S$12,子育て関連マスタ!$I$4:$M$5,2,FALSE),0),
  AND(T206=4),IFERROR(VLOOKUP(入力項目!$S$13,子育て関連マスタ!$I$9:$M$12,2,FALSE),0),
  AND(T206=7),IFERROR(VLOOKUP(入力項目!$S$14,子育て関連マスタ!$I$16:$M$17,2,FALSE),0),
  AND(T206=13),IFERROR(VLOOKUP(入力項目!$S$15,子育て関連マスタ!$I$21:$M$22,2,FALSE),0),
  AND(T206=16),IFERROR(VLOOKUP(入力項目!$S$16,子育て関連マスタ!$I$26:$M$28,2,FALSE),0),
  AND(T206=19,入力項目!$S$16&lt;&gt;"高専"),IFERROR(VLOOKUP(入力項目!$S$17,子育て関連マスタ!$I$32:$M$37,2,FALSE),0),
  AND(T206=21,入力項目!$S$16="高専"),IFERROR(VLOOKUP(入力項目!$S$17,子育て関連マスタ!$I$32:$M$37,2,FALSE),0),
  T206&gt;=22,0
  ),0),0
) +
IF(AND(T206&gt;=1,T206&lt;=15),IF($D206=入力項目!$S$8,入力項目!$S$3,0),0) +
IF(AND(T206&gt;=1,T206&lt;=15),IF($D206=5,入力項目!$S$4,0),0) +
IF(AND(T206&gt;=1,T206&lt;=15),IF($D206=12,入力項目!$S$5,0),0) +
IF(AND(入力項目!$S$7=$A206,入力項目!$S$8=$D206),子育て関連マスタ!$C$14,0) +
IFERROR(IF(AND(YEAR(EDATE(DATE(入力項目!$S$7,入力項目!$S$8,1),1))=$A206,MONTH(EDATE(DATE(入力項目!$S$7,入力項目!$S$8,1),1))=$D206),子育て関連マスタ!$C$15,0),0) +
IF(AND(OR(T206=3,T206=5,T206=7),$D206=11),子育て関連マスタ!$C$17,0) +
IF(AND(T206=20,$D206=1),子育て関連マスタ!$C$18,0) +
IF(AND(T206=20,$D206=1),
IFERROR(_xlfn.IFS(
入力項目!$S$10="男",子育て関連マスタ!$C$18,
入力項目!$S$10="女",子育て関連マスタ!$C$19
),0),0
) +
IF(AND(T206&gt;=入力項目!$S$18,T206&lt;=入力項目!$S$19),入力項目!$S$20,0) +
IF(AND(T206&gt;=入力項目!$S$21,T206&lt;=入力項目!$S$22),入力項目!$S$23,0) +
IF(AND(T206&gt;=入力項目!$S$24,T206&lt;=入力項目!$S$25),入力項目!$S$26,0)
)</f>
        <v>0</v>
      </c>
      <c r="AI206">
        <f ca="1">-(
_xlfn.IFS(
U206&lt;=入力項目!$S$11,0,
AND(U206&gt;=入力項目!$S$11+1,U206&lt;=3),IFERROR(VLOOKUP(入力項目!$S$12,子育て関連マスタ!$I$4:$M$5,4,FALSE),0),
AND(U206&gt;=4,U206&lt;=6),IFERROR(VLOOKUP(入力項目!$S$13,子育て関連マスタ!$I$9:$M$12,4,FALSE),0),
AND(U206&gt;=7,U206&lt;=12),IFERROR(VLOOKUP(入力項目!$S$14,子育て関連マスタ!$I$16:$M$17,4,FALSE),0),
AND(U206&gt;=13,U206&lt;=15),IFERROR(VLOOKUP(入力項目!$S$15,子育て関連マスタ!$I$21:$M$22,4,FALSE),0),
AND(U206&gt;=16,U206&lt;=18),IFERROR(VLOOKUP(入力項目!$S$16,子育て関連マスタ!$I$26:$M$28,4,FALSE),0),
AND(U206&gt;=19,U206&lt;=20,入力項目!$S$16="高専"),IFERROR(VLOOKUP(入力項目!$S$16,子育て関連マスタ!$I$26:$M$28,4,FALSE),0),
AND(U206&gt;=19,U206&lt;=20,入力項目!$S$16&lt;&gt;"高専"),IFERROR(VLOOKUP(入力項目!$S$17,子育て関連マスタ!$I$32:$M$37,4,FALSE),0),
AND(U206&gt;=21,U206&lt;=22,入力項目!$S$16="高専"),IFERROR(VLOOKUP(入力項目!$S$17,子育て関連マスタ!$I$32:$M$34,4,FALSE),0),
AND(U206&gt;=21,U206&lt;=22,入力項目!$S$16&lt;&gt;"高専"),IFERROR(VLOOKUP(入力項目!$S$17,子育て関連マスタ!$I$32:$M$34,4,FALSE),0),
U206&gt;=23,0
) +
IF($D206=4,
  IFERROR(_xlfn.IFS(
  U206&lt;=入力項目!$S$11,0,
  AND(U206=入力項目!$S$11),IFERROR(VLOOKUP(入力項目!$S$12,子育て関連マスタ!$I$4:$M$5,2,FALSE),0),
  AND(U206=4),IFERROR(VLOOKUP(入力項目!$S$13,子育て関連マスタ!$I$9:$M$12,2,FALSE),0),
  AND(U206=7),IFERROR(VLOOKUP(入力項目!$S$14,子育て関連マスタ!$I$16:$M$17,2,FALSE),0),
  AND(U206=13),IFERROR(VLOOKUP(入力項目!$S$15,子育て関連マスタ!$I$21:$M$22,2,FALSE),0),
  AND(U206=16),IFERROR(VLOOKUP(入力項目!$S$16,子育て関連マスタ!$I$26:$M$28,2,FALSE),0),
  AND(U206=19,入力項目!$S$16&lt;&gt;"高専"),IFERROR(VLOOKUP(入力項目!$S$17,子育て関連マスタ!$I$32:$M$37,2,FALSE),0),
  AND(U206=21,入力項目!$S$16="高専"),IFERROR(VLOOKUP(入力項目!$S$17,子育て関連マスタ!$I$32:$M$37,2,FALSE),0),
  U206&gt;=22,0
  ),0),0
) +
IF(AND(U206&gt;=1,U206&lt;=15),IF($D206=入力項目!$S$8,入力項目!$S$3,0),0) +
IF(AND(U206&gt;=1,U206&lt;=15),IF($D206=5,入力項目!$S$4,0),0) +
IF(AND(U206&gt;=1,U206&lt;=15),IF($D206=12,入力項目!$S$5,0),0) +
IF(AND(入力項目!$S$7=$A206,入力項目!$S$8=$D206),子育て関連マスタ!$C$14,0) +
IFERROR(IF(AND(YEAR(EDATE(DATE(入力項目!$S$7,入力項目!$S$8,1),1))=$A206,MONTH(EDATE(DATE(入力項目!$S$7,入力項目!$S$8,1),1))=$D206),子育て関連マスタ!$C$15,0),0) +
IF(AND(OR(U206=3,U206=5,U206=7),$D206=11),子育て関連マスタ!$C$17,0) +
IF(AND(U206=20,$D206=1),子育て関連マスタ!$C$18,0) +
IF(AND(U206=20,$D206=1),
IFERROR(_xlfn.IFS(
入力項目!$S$10="男",子育て関連マスタ!$C$18,
入力項目!$S$10="女",子育て関連マスタ!$C$19
),0),0
) +
IF(AND(U206&gt;=入力項目!$S$18,U206&lt;=入力項目!$S$19),入力項目!$S$20,0) +
IF(AND(U206&gt;=入力項目!$S$21,U206&lt;=入力項目!$S$22),入力項目!$S$23,0) +
IF(AND(U206&gt;=入力項目!$S$24,U206&lt;=入力項目!$S$25),入力項目!$S$26,0)
)</f>
        <v>0</v>
      </c>
      <c r="AJ206" s="10">
        <f ca="1">-VLOOKUP($D206,月別収支!$A$2:$H$13,7,FALSE)</f>
        <v>-20000</v>
      </c>
    </row>
    <row r="207" spans="1:36" x14ac:dyDescent="0.4">
      <c r="A207">
        <f t="shared" ca="1" si="54"/>
        <v>2041</v>
      </c>
      <c r="B207">
        <f t="shared" ca="1" si="61"/>
        <v>2041</v>
      </c>
      <c r="C207">
        <f t="shared" ca="1" si="62"/>
        <v>17</v>
      </c>
      <c r="D207">
        <f t="shared" ca="1" si="55"/>
        <v>9</v>
      </c>
      <c r="E207" t="str">
        <f t="shared" ca="1" si="56"/>
        <v>2041年9月</v>
      </c>
      <c r="F207">
        <f ca="1">IF(OR(入力項目!$N$5&lt;$A207,AND(入力項目!$N$5=$A207,入力項目!$N$6&lt;$D207)),IF(F206=0,1,IF(G207=12,F206+1,F206)),0)</f>
        <v>16</v>
      </c>
      <c r="G207">
        <f ca="1">IF(OR(入力項目!$N$5&lt;$A207,AND(入力項目!$N$5=$A207,入力項目!$N$6&lt;$D207)),IF(G206=12,1,G206+1),0)</f>
        <v>11</v>
      </c>
      <c r="H207" t="str">
        <f t="shared" ca="1" si="57"/>
        <v>16_11</v>
      </c>
      <c r="I207">
        <f ca="1">IF(
  IFERROR(AND($C207&gt;0,MOD($C207,入力項目!$N$22)=0,$D207=入力項目!$N$23), FALSE),
  1,
  IF(
    AND(I206&gt;0,J206=12),
    IF(I206=入力項目!$N$28, 0, I206+1),
    I206
  )
)</f>
        <v>3</v>
      </c>
      <c r="J207">
        <f ca="1">IF($D207=入力項目!$N$23,1,IFERROR(J206+1,1))</f>
        <v>4</v>
      </c>
      <c r="K207" t="str">
        <f t="shared" ca="1" si="58"/>
        <v>3_4</v>
      </c>
      <c r="L207">
        <f ca="1">L206+IF(入力項目!$D$4=$D207,1,0)</f>
        <v>45</v>
      </c>
      <c r="M207" t="str">
        <f t="shared" ca="1" si="59"/>
        <v>45歳</v>
      </c>
      <c r="N207">
        <f t="shared" ca="1" si="63"/>
        <v>46</v>
      </c>
      <c r="O207" t="str">
        <f t="shared" ca="1" si="60"/>
        <v>46歳</v>
      </c>
      <c r="P207">
        <f t="shared" ca="1" si="64"/>
        <v>21</v>
      </c>
      <c r="Q207">
        <f t="shared" ca="1" si="65"/>
        <v>19</v>
      </c>
      <c r="R207">
        <f t="shared" ca="1" si="66"/>
        <v>2042</v>
      </c>
      <c r="S207">
        <f t="shared" ca="1" si="67"/>
        <v>2042</v>
      </c>
      <c r="T207">
        <f t="shared" ca="1" si="68"/>
        <v>2042</v>
      </c>
      <c r="U207">
        <f t="shared" ca="1" si="69"/>
        <v>2042</v>
      </c>
      <c r="V207" s="10">
        <f t="shared" ca="1" si="70"/>
        <v>21291015</v>
      </c>
      <c r="W207" s="10">
        <f ca="1">IF($L207&lt;その他マスタ!$B$1,VLOOKUP($D207,月別収支!$A$2:$H$13,2,FALSE),その他マスタ!$B$3)+IF(AND($L207=その他マスタ!$B$1,入力項目!$I$9="あり",$D207=入力項目!$D$4),その他マスタ!$B$2,0)</f>
        <v>300000</v>
      </c>
      <c r="X207" s="10">
        <f ca="1">-IF(入力項目!$K$5=TRUE,
IF($F207+$G207&lt;3,VLOOKUP($D207,月別収支!$A$2:$H$13,8,FALSE),0)+IFERROR(VLOOKUP($H207,住宅ローン計算!C:P,13,FALSE),0)+IF($F207&gt;1,IF(OR($G207=3,$G207=6,$G207=9,$G207=12),ROUNDUP(入力項目!$N$18/4,0),0),0),
VLOOKUP($D207,月別収支!$A$2:$H$13,8,FALSE))</f>
        <v>-53590</v>
      </c>
      <c r="Y207" s="10">
        <f ca="1">-VLOOKUP($D207,月別収支!$A$2:$H$13,3,FALSE)</f>
        <v>-75000</v>
      </c>
      <c r="Z207" s="10">
        <f ca="1">-VLOOKUP($D207,月別収支!$A$2:$H$13,4,FALSE)</f>
        <v>-27000</v>
      </c>
      <c r="AA207" s="10">
        <f ca="1">-VLOOKUP($D207,月別収支!$A$2:$H$13,6,FALSE)</f>
        <v>-10000</v>
      </c>
      <c r="AB207" s="10">
        <f ca="1">-(
VLOOKUP($D207,月別収支!$A$2:$H$13,5,FALSE)+IF(AND(入力項目!$I$27&lt;=$A207,ISEVEN($A207-入力項目!$I$27),入力項目!$I$28=$D207),入力項目!$I$26,0)
+IF(入力項目!$K$26=TRUE,
IFERROR(VLOOKUP($K207,マイカーローン計算!C:P,13,FALSE),0),
IFERROR(
  IF(AND($C207&gt;0,MOD($C207,入力項目!$N$22)=0,$D207=入力項目!$N$23),入力項目!$N$24,0),
 0
)
)
)</f>
        <v>-20000</v>
      </c>
      <c r="AC207" s="10">
        <f ca="1">-IF($A207&lt;入力項目!$N$33,入力項目!$N$35,IF(AND($A207=入力項目!$N$33,$D207&lt;=入力項目!$N$34),入力項目!$N$35,0))</f>
        <v>0</v>
      </c>
      <c r="AD207">
        <f ca="1">-(
_xlfn.IFS(
P207&lt;=入力項目!$S$11,0,
AND(P207&gt;=入力項目!$S$11+1,P207&lt;=3),IFERROR(VLOOKUP(入力項目!$S$12,子育て関連マスタ!$I$4:$M$5,4,FALSE),0),
AND(P207&gt;=4,P207&lt;=6),IFERROR(VLOOKUP(入力項目!$S$13,子育て関連マスタ!$I$9:$M$12,4,FALSE),0),
AND(P207&gt;=7,P207&lt;=12),IFERROR(VLOOKUP(入力項目!$S$14,子育て関連マスタ!$I$16:$M$17,4,FALSE),0),
AND(P207&gt;=13,P207&lt;=15),IFERROR(VLOOKUP(入力項目!$S$15,子育て関連マスタ!$I$21:$M$22,4,FALSE),0),
AND(P207&gt;=16,P207&lt;=18),IFERROR(VLOOKUP(入力項目!$S$16,子育て関連マスタ!$I$26:$M$28,4,FALSE),0),
AND(P207&gt;=19,P207&lt;=20,入力項目!$S$16="高専"),IFERROR(VLOOKUP(入力項目!$S$16,子育て関連マスタ!$I$26:$M$28,4,FALSE),0),
AND(P207&gt;=19,P207&lt;=20,入力項目!$S$16&lt;&gt;"高専"),IFERROR(VLOOKUP(入力項目!$S$17,子育て関連マスタ!$I$32:$M$37,4,FALSE),0),
AND(P207&gt;=21,P207&lt;=22,入力項目!$S$16="高専"),IFERROR(VLOOKUP(入力項目!$S$17,子育て関連マスタ!$I$32:$M$34,4,FALSE),0),
AND(P207&gt;=21,P207&lt;=22,入力項目!$S$16&lt;&gt;"高専"),IFERROR(VLOOKUP(入力項目!$S$17,子育て関連マスタ!$I$32:$M$34,4,FALSE),0),
P207&gt;=23,0
) +
IF($D207=4,
  IFERROR(_xlfn.IFS(
  P207&lt;=入力項目!$S$11,0,
  AND(P207=入力項目!$S$11),IFERROR(VLOOKUP(入力項目!$S$12,子育て関連マスタ!$I$4:$M$5,2,FALSE),0),
  AND(P207=4),IFERROR(VLOOKUP(入力項目!$S$13,子育て関連マスタ!$I$9:$M$12,2,FALSE),0),
  AND(P207=7),IFERROR(VLOOKUP(入力項目!$S$14,子育て関連マスタ!$I$16:$M$17,2,FALSE),0),
  AND(P207=13),IFERROR(VLOOKUP(入力項目!$S$15,子育て関連マスタ!$I$21:$M$22,2,FALSE),0),
  AND(P207=16),IFERROR(VLOOKUP(入力項目!$S$16,子育て関連マスタ!$I$26:$M$28,2,FALSE),0),
  AND(P207=19,入力項目!$S$16&lt;&gt;"高専"),IFERROR(VLOOKUP(入力項目!$S$17,子育て関連マスタ!$I$32:$M$37,2,FALSE),0),
  AND(P207=21,入力項目!$S$16="高専"),IFERROR(VLOOKUP(入力項目!$S$17,子育て関連マスタ!$I$32:$M$37,2,FALSE),0),
  P207&gt;=22,0
  ),0),0
) +
IF(AND(P207&gt;=1,P207&lt;=15),IF($D207=入力項目!$S$8,入力項目!$S$3,0),0) +
IF(AND(P207&gt;=1,P207&lt;=15),IF($D207=5,入力項目!$S$4,0),0) +
IF(AND(P207&gt;=1,P207&lt;=15),IF($D207=12,入力項目!$S$5,0),0) +
IF(AND(入力項目!$S$7=$A207,入力項目!$S$8=$D207),子育て関連マスタ!$C$14,0) +
IFERROR(IF(AND(YEAR(EDATE(DATE(入力項目!$S$7,入力項目!$S$8,1),1))=$A207,MONTH(EDATE(DATE(入力項目!$S$7,入力項目!$S$8,1),1))=$D207),子育て関連マスタ!$C$15,0),0) +
IF(AND(OR(P207=3,P207=5,P207=7),$D207=11),子育て関連マスタ!$C$17,0) +
IF(AND(P207=20,$D207=1),子育て関連マスタ!$C$18,0) +
IF(AND(P207=20,$D207=1),
IFERROR(_xlfn.IFS(
入力項目!$S$10="男",子育て関連マスタ!$C$18,
入力項目!$S$10="女",子育て関連マスタ!$C$19
),0),0
) +
IF(AND(P207&gt;=入力項目!$S$18,P207&lt;=入力項目!$S$19),入力項目!$S$20,0) +
IF(AND(P207&gt;=入力項目!$S$21,P207&lt;=入力項目!$S$22),入力項目!$S$23,0) +
IF(AND(P207&gt;=入力項目!$S$24,P207&lt;=入力項目!$S$25),入力項目!$S$26,0)
)</f>
        <v>0</v>
      </c>
      <c r="AE207">
        <f ca="1">-(
_xlfn.IFS(
Q207&lt;=入力項目!$S$11,0,
AND(Q207&gt;=入力項目!$S$11+1,Q207&lt;=3),IFERROR(VLOOKUP(入力項目!$S$12,子育て関連マスタ!$I$4:$M$5,4,FALSE),0),
AND(Q207&gt;=4,Q207&lt;=6),IFERROR(VLOOKUP(入力項目!$S$13,子育て関連マスタ!$I$9:$M$12,4,FALSE),0),
AND(Q207&gt;=7,Q207&lt;=12),IFERROR(VLOOKUP(入力項目!$S$14,子育て関連マスタ!$I$16:$M$17,4,FALSE),0),
AND(Q207&gt;=13,Q207&lt;=15),IFERROR(VLOOKUP(入力項目!$S$15,子育て関連マスタ!$I$21:$M$22,4,FALSE),0),
AND(Q207&gt;=16,Q207&lt;=18),IFERROR(VLOOKUP(入力項目!$S$16,子育て関連マスタ!$I$26:$M$28,4,FALSE),0),
AND(Q207&gt;=19,Q207&lt;=20,入力項目!$S$16="高専"),IFERROR(VLOOKUP(入力項目!$S$16,子育て関連マスタ!$I$26:$M$28,4,FALSE),0),
AND(Q207&gt;=19,Q207&lt;=20,入力項目!$S$16&lt;&gt;"高専"),IFERROR(VLOOKUP(入力項目!$S$17,子育て関連マスタ!$I$32:$M$37,4,FALSE),0),
AND(Q207&gt;=21,Q207&lt;=22,入力項目!$S$16="高専"),IFERROR(VLOOKUP(入力項目!$S$17,子育て関連マスタ!$I$32:$M$34,4,FALSE),0),
AND(Q207&gt;=21,Q207&lt;=22,入力項目!$S$16&lt;&gt;"高専"),IFERROR(VLOOKUP(入力項目!$S$17,子育て関連マスタ!$I$32:$M$34,4,FALSE),0),
Q207&gt;=23,0
) +
IF($D207=4,
  IFERROR(_xlfn.IFS(
  Q207&lt;=入力項目!$S$11,0,
  AND(Q207=入力項目!$S$11),IFERROR(VLOOKUP(入力項目!$S$12,子育て関連マスタ!$I$4:$M$5,2,FALSE),0),
  AND(Q207=4),IFERROR(VLOOKUP(入力項目!$S$13,子育て関連マスタ!$I$9:$M$12,2,FALSE),0),
  AND(Q207=7),IFERROR(VLOOKUP(入力項目!$S$14,子育て関連マスタ!$I$16:$M$17,2,FALSE),0),
  AND(Q207=13),IFERROR(VLOOKUP(入力項目!$S$15,子育て関連マスタ!$I$21:$M$22,2,FALSE),0),
  AND(Q207=16),IFERROR(VLOOKUP(入力項目!$S$16,子育て関連マスタ!$I$26:$M$28,2,FALSE),0),
  AND(Q207=19,入力項目!$S$16&lt;&gt;"高専"),IFERROR(VLOOKUP(入力項目!$S$17,子育て関連マスタ!$I$32:$M$37,2,FALSE),0),
  AND(Q207=21,入力項目!$S$16="高専"),IFERROR(VLOOKUP(入力項目!$S$17,子育て関連マスタ!$I$32:$M$37,2,FALSE),0),
  Q207&gt;=22,0
  ),0),0
) +
IF(AND(Q207&gt;=1,Q207&lt;=15),IF($D207=入力項目!$S$8,入力項目!$S$3,0),0) +
IF(AND(Q207&gt;=1,Q207&lt;=15),IF($D207=5,入力項目!$S$4,0),0) +
IF(AND(Q207&gt;=1,Q207&lt;=15),IF($D207=12,入力項目!$S$5,0),0) +
IF(AND(入力項目!$S$7=$A207,入力項目!$S$8=$D207),子育て関連マスタ!$C$14,0) +
IFERROR(IF(AND(YEAR(EDATE(DATE(入力項目!$S$7,入力項目!$S$8,1),1))=$A207,MONTH(EDATE(DATE(入力項目!$S$7,入力項目!$S$8,1),1))=$D207),子育て関連マスタ!$C$15,0),0) +
IF(AND(OR(Q207=3,Q207=5,Q207=7),$D207=11),子育て関連マスタ!$C$17,0) +
IF(AND(Q207=20,$D207=1),子育て関連マスタ!$C$18,0) +
IF(AND(Q207=20,$D207=1),
IFERROR(_xlfn.IFS(
入力項目!$S$10="男",子育て関連マスタ!$C$18,
入力項目!$S$10="女",子育て関連マスタ!$C$19
),0),0
) +
IF(AND(Q207&gt;=入力項目!$S$18,Q207&lt;=入力項目!$S$19),入力項目!$S$20,0) +
IF(AND(Q207&gt;=入力項目!$S$21,Q207&lt;=入力項目!$S$22),入力項目!$S$23,0) +
IF(AND(Q207&gt;=入力項目!$S$24,Q207&lt;=入力項目!$S$25),入力項目!$S$26,0)
)</f>
        <v>0</v>
      </c>
      <c r="AF207">
        <f ca="1">-(
_xlfn.IFS(
R207&lt;=入力項目!$S$11,0,
AND(R207&gt;=入力項目!$S$11+1,R207&lt;=3),IFERROR(VLOOKUP(入力項目!$S$12,子育て関連マスタ!$I$4:$M$5,4,FALSE),0),
AND(R207&gt;=4,R207&lt;=6),IFERROR(VLOOKUP(入力項目!$S$13,子育て関連マスタ!$I$9:$M$12,4,FALSE),0),
AND(R207&gt;=7,R207&lt;=12),IFERROR(VLOOKUP(入力項目!$S$14,子育て関連マスタ!$I$16:$M$17,4,FALSE),0),
AND(R207&gt;=13,R207&lt;=15),IFERROR(VLOOKUP(入力項目!$S$15,子育て関連マスタ!$I$21:$M$22,4,FALSE),0),
AND(R207&gt;=16,R207&lt;=18),IFERROR(VLOOKUP(入力項目!$S$16,子育て関連マスタ!$I$26:$M$28,4,FALSE),0),
AND(R207&gt;=19,R207&lt;=20,入力項目!$S$16="高専"),IFERROR(VLOOKUP(入力項目!$S$16,子育て関連マスタ!$I$26:$M$28,4,FALSE),0),
AND(R207&gt;=19,R207&lt;=20,入力項目!$S$16&lt;&gt;"高専"),IFERROR(VLOOKUP(入力項目!$S$17,子育て関連マスタ!$I$32:$M$37,4,FALSE),0),
AND(R207&gt;=21,R207&lt;=22,入力項目!$S$16="高専"),IFERROR(VLOOKUP(入力項目!$S$17,子育て関連マスタ!$I$32:$M$34,4,FALSE),0),
AND(R207&gt;=21,R207&lt;=22,入力項目!$S$16&lt;&gt;"高専"),IFERROR(VLOOKUP(入力項目!$S$17,子育て関連マスタ!$I$32:$M$34,4,FALSE),0),
R207&gt;=23,0
) +
IF($D207=4,
  IFERROR(_xlfn.IFS(
  R207&lt;=入力項目!$S$11,0,
  AND(R207=入力項目!$S$11),IFERROR(VLOOKUP(入力項目!$S$12,子育て関連マスタ!$I$4:$M$5,2,FALSE),0),
  AND(R207=4),IFERROR(VLOOKUP(入力項目!$S$13,子育て関連マスタ!$I$9:$M$12,2,FALSE),0),
  AND(R207=7),IFERROR(VLOOKUP(入力項目!$S$14,子育て関連マスタ!$I$16:$M$17,2,FALSE),0),
  AND(R207=13),IFERROR(VLOOKUP(入力項目!$S$15,子育て関連マスタ!$I$21:$M$22,2,FALSE),0),
  AND(R207=16),IFERROR(VLOOKUP(入力項目!$S$16,子育て関連マスタ!$I$26:$M$28,2,FALSE),0),
  AND(R207=19,入力項目!$S$16&lt;&gt;"高専"),IFERROR(VLOOKUP(入力項目!$S$17,子育て関連マスタ!$I$32:$M$37,2,FALSE),0),
  AND(R207=21,入力項目!$S$16="高専"),IFERROR(VLOOKUP(入力項目!$S$17,子育て関連マスタ!$I$32:$M$37,2,FALSE),0),
  R207&gt;=22,0
  ),0),0
) +
IF(AND(R207&gt;=1,R207&lt;=15),IF($D207=入力項目!$S$8,入力項目!$S$3,0),0) +
IF(AND(R207&gt;=1,R207&lt;=15),IF($D207=5,入力項目!$S$4,0),0) +
IF(AND(R207&gt;=1,R207&lt;=15),IF($D207=12,入力項目!$S$5,0),0) +
IF(AND(入力項目!$S$7=$A207,入力項目!$S$8=$D207),子育て関連マスタ!$C$14,0) +
IFERROR(IF(AND(YEAR(EDATE(DATE(入力項目!$S$7,入力項目!$S$8,1),1))=$A207,MONTH(EDATE(DATE(入力項目!$S$7,入力項目!$S$8,1),1))=$D207),子育て関連マスタ!$C$15,0),0) +
IF(AND(OR(R207=3,R207=5,R207=7),$D207=11),子育て関連マスタ!$C$17,0) +
IF(AND(R207=20,$D207=1),子育て関連マスタ!$C$18,0) +
IF(AND(R207=20,$D207=1),
IFERROR(_xlfn.IFS(
入力項目!$S$10="男",子育て関連マスタ!$C$18,
入力項目!$S$10="女",子育て関連マスタ!$C$19
),0),0
) +
IF(AND(R207&gt;=入力項目!$S$18,R207&lt;=入力項目!$S$19),入力項目!$S$20,0) +
IF(AND(R207&gt;=入力項目!$S$21,R207&lt;=入力項目!$S$22),入力項目!$S$23,0) +
IF(AND(R207&gt;=入力項目!$S$24,R207&lt;=入力項目!$S$25),入力項目!$S$26,0)
)</f>
        <v>0</v>
      </c>
      <c r="AG207">
        <f ca="1">-(
_xlfn.IFS(
S207&lt;=入力項目!$S$11,0,
AND(S207&gt;=入力項目!$S$11+1,S207&lt;=3),IFERROR(VLOOKUP(入力項目!$S$12,子育て関連マスタ!$I$4:$M$5,4,FALSE),0),
AND(S207&gt;=4,S207&lt;=6),IFERROR(VLOOKUP(入力項目!$S$13,子育て関連マスタ!$I$9:$M$12,4,FALSE),0),
AND(S207&gt;=7,S207&lt;=12),IFERROR(VLOOKUP(入力項目!$S$14,子育て関連マスタ!$I$16:$M$17,4,FALSE),0),
AND(S207&gt;=13,S207&lt;=15),IFERROR(VLOOKUP(入力項目!$S$15,子育て関連マスタ!$I$21:$M$22,4,FALSE),0),
AND(S207&gt;=16,S207&lt;=18),IFERROR(VLOOKUP(入力項目!$S$16,子育て関連マスタ!$I$26:$M$28,4,FALSE),0),
AND(S207&gt;=19,S207&lt;=20,入力項目!$S$16="高専"),IFERROR(VLOOKUP(入力項目!$S$16,子育て関連マスタ!$I$26:$M$28,4,FALSE),0),
AND(S207&gt;=19,S207&lt;=20,入力項目!$S$16&lt;&gt;"高専"),IFERROR(VLOOKUP(入力項目!$S$17,子育て関連マスタ!$I$32:$M$37,4,FALSE),0),
AND(S207&gt;=21,S207&lt;=22,入力項目!$S$16="高専"),IFERROR(VLOOKUP(入力項目!$S$17,子育て関連マスタ!$I$32:$M$34,4,FALSE),0),
AND(S207&gt;=21,S207&lt;=22,入力項目!$S$16&lt;&gt;"高専"),IFERROR(VLOOKUP(入力項目!$S$17,子育て関連マスタ!$I$32:$M$34,4,FALSE),0),
S207&gt;=23,0
) +
IF($D207=4,
  IFERROR(_xlfn.IFS(
  S207&lt;=入力項目!$S$11,0,
  AND(S207=入力項目!$S$11),IFERROR(VLOOKUP(入力項目!$S$12,子育て関連マスタ!$I$4:$M$5,2,FALSE),0),
  AND(S207=4),IFERROR(VLOOKUP(入力項目!$S$13,子育て関連マスタ!$I$9:$M$12,2,FALSE),0),
  AND(S207=7),IFERROR(VLOOKUP(入力項目!$S$14,子育て関連マスタ!$I$16:$M$17,2,FALSE),0),
  AND(S207=13),IFERROR(VLOOKUP(入力項目!$S$15,子育て関連マスタ!$I$21:$M$22,2,FALSE),0),
  AND(S207=16),IFERROR(VLOOKUP(入力項目!$S$16,子育て関連マスタ!$I$26:$M$28,2,FALSE),0),
  AND(S207=19,入力項目!$S$16&lt;&gt;"高専"),IFERROR(VLOOKUP(入力項目!$S$17,子育て関連マスタ!$I$32:$M$37,2,FALSE),0),
  AND(S207=21,入力項目!$S$16="高専"),IFERROR(VLOOKUP(入力項目!$S$17,子育て関連マスタ!$I$32:$M$37,2,FALSE),0),
  S207&gt;=22,0
  ),0),0
) +
IF(AND(S207&gt;=1,S207&lt;=15),IF($D207=入力項目!$S$8,入力項目!$S$3,0),0) +
IF(AND(S207&gt;=1,S207&lt;=15),IF($D207=5,入力項目!$S$4,0),0) +
IF(AND(S207&gt;=1,S207&lt;=15),IF($D207=12,入力項目!$S$5,0),0) +
IF(AND(入力項目!$S$7=$A207,入力項目!$S$8=$D207),子育て関連マスタ!$C$14,0) +
IFERROR(IF(AND(YEAR(EDATE(DATE(入力項目!$S$7,入力項目!$S$8,1),1))=$A207,MONTH(EDATE(DATE(入力項目!$S$7,入力項目!$S$8,1),1))=$D207),子育て関連マスタ!$C$15,0),0) +
IF(AND(OR(S207=3,S207=5,S207=7),$D207=11),子育て関連マスタ!$C$17,0) +
IF(AND(S207=20,$D207=1),子育て関連マスタ!$C$18,0) +
IF(AND(S207=20,$D207=1),
IFERROR(_xlfn.IFS(
入力項目!$S$10="男",子育て関連マスタ!$C$18,
入力項目!$S$10="女",子育て関連マスタ!$C$19
),0),0
) +
IF(AND(S207&gt;=入力項目!$S$18,S207&lt;=入力項目!$S$19),入力項目!$S$20,0) +
IF(AND(S207&gt;=入力項目!$S$21,S207&lt;=入力項目!$S$22),入力項目!$S$23,0) +
IF(AND(S207&gt;=入力項目!$S$24,S207&lt;=入力項目!$S$25),入力項目!$S$26,0)
)</f>
        <v>0</v>
      </c>
      <c r="AH207">
        <f ca="1">-(
_xlfn.IFS(
T207&lt;=入力項目!$S$11,0,
AND(T207&gt;=入力項目!$S$11+1,T207&lt;=3),IFERROR(VLOOKUP(入力項目!$S$12,子育て関連マスタ!$I$4:$M$5,4,FALSE),0),
AND(T207&gt;=4,T207&lt;=6),IFERROR(VLOOKUP(入力項目!$S$13,子育て関連マスタ!$I$9:$M$12,4,FALSE),0),
AND(T207&gt;=7,T207&lt;=12),IFERROR(VLOOKUP(入力項目!$S$14,子育て関連マスタ!$I$16:$M$17,4,FALSE),0),
AND(T207&gt;=13,T207&lt;=15),IFERROR(VLOOKUP(入力項目!$S$15,子育て関連マスタ!$I$21:$M$22,4,FALSE),0),
AND(T207&gt;=16,T207&lt;=18),IFERROR(VLOOKUP(入力項目!$S$16,子育て関連マスタ!$I$26:$M$28,4,FALSE),0),
AND(T207&gt;=19,T207&lt;=20,入力項目!$S$16="高専"),IFERROR(VLOOKUP(入力項目!$S$16,子育て関連マスタ!$I$26:$M$28,4,FALSE),0),
AND(T207&gt;=19,T207&lt;=20,入力項目!$S$16&lt;&gt;"高専"),IFERROR(VLOOKUP(入力項目!$S$17,子育て関連マスタ!$I$32:$M$37,4,FALSE),0),
AND(T207&gt;=21,T207&lt;=22,入力項目!$S$16="高専"),IFERROR(VLOOKUP(入力項目!$S$17,子育て関連マスタ!$I$32:$M$34,4,FALSE),0),
AND(T207&gt;=21,T207&lt;=22,入力項目!$S$16&lt;&gt;"高専"),IFERROR(VLOOKUP(入力項目!$S$17,子育て関連マスタ!$I$32:$M$34,4,FALSE),0),
T207&gt;=23,0
) +
IF($D207=4,
  IFERROR(_xlfn.IFS(
  T207&lt;=入力項目!$S$11,0,
  AND(T207=入力項目!$S$11),IFERROR(VLOOKUP(入力項目!$S$12,子育て関連マスタ!$I$4:$M$5,2,FALSE),0),
  AND(T207=4),IFERROR(VLOOKUP(入力項目!$S$13,子育て関連マスタ!$I$9:$M$12,2,FALSE),0),
  AND(T207=7),IFERROR(VLOOKUP(入力項目!$S$14,子育て関連マスタ!$I$16:$M$17,2,FALSE),0),
  AND(T207=13),IFERROR(VLOOKUP(入力項目!$S$15,子育て関連マスタ!$I$21:$M$22,2,FALSE),0),
  AND(T207=16),IFERROR(VLOOKUP(入力項目!$S$16,子育て関連マスタ!$I$26:$M$28,2,FALSE),0),
  AND(T207=19,入力項目!$S$16&lt;&gt;"高専"),IFERROR(VLOOKUP(入力項目!$S$17,子育て関連マスタ!$I$32:$M$37,2,FALSE),0),
  AND(T207=21,入力項目!$S$16="高専"),IFERROR(VLOOKUP(入力項目!$S$17,子育て関連マスタ!$I$32:$M$37,2,FALSE),0),
  T207&gt;=22,0
  ),0),0
) +
IF(AND(T207&gt;=1,T207&lt;=15),IF($D207=入力項目!$S$8,入力項目!$S$3,0),0) +
IF(AND(T207&gt;=1,T207&lt;=15),IF($D207=5,入力項目!$S$4,0),0) +
IF(AND(T207&gt;=1,T207&lt;=15),IF($D207=12,入力項目!$S$5,0),0) +
IF(AND(入力項目!$S$7=$A207,入力項目!$S$8=$D207),子育て関連マスタ!$C$14,0) +
IFERROR(IF(AND(YEAR(EDATE(DATE(入力項目!$S$7,入力項目!$S$8,1),1))=$A207,MONTH(EDATE(DATE(入力項目!$S$7,入力項目!$S$8,1),1))=$D207),子育て関連マスタ!$C$15,0),0) +
IF(AND(OR(T207=3,T207=5,T207=7),$D207=11),子育て関連マスタ!$C$17,0) +
IF(AND(T207=20,$D207=1),子育て関連マスタ!$C$18,0) +
IF(AND(T207=20,$D207=1),
IFERROR(_xlfn.IFS(
入力項目!$S$10="男",子育て関連マスタ!$C$18,
入力項目!$S$10="女",子育て関連マスタ!$C$19
),0),0
) +
IF(AND(T207&gt;=入力項目!$S$18,T207&lt;=入力項目!$S$19),入力項目!$S$20,0) +
IF(AND(T207&gt;=入力項目!$S$21,T207&lt;=入力項目!$S$22),入力項目!$S$23,0) +
IF(AND(T207&gt;=入力項目!$S$24,T207&lt;=入力項目!$S$25),入力項目!$S$26,0)
)</f>
        <v>0</v>
      </c>
      <c r="AI207">
        <f ca="1">-(
_xlfn.IFS(
U207&lt;=入力項目!$S$11,0,
AND(U207&gt;=入力項目!$S$11+1,U207&lt;=3),IFERROR(VLOOKUP(入力項目!$S$12,子育て関連マスタ!$I$4:$M$5,4,FALSE),0),
AND(U207&gt;=4,U207&lt;=6),IFERROR(VLOOKUP(入力項目!$S$13,子育て関連マスタ!$I$9:$M$12,4,FALSE),0),
AND(U207&gt;=7,U207&lt;=12),IFERROR(VLOOKUP(入力項目!$S$14,子育て関連マスタ!$I$16:$M$17,4,FALSE),0),
AND(U207&gt;=13,U207&lt;=15),IFERROR(VLOOKUP(入力項目!$S$15,子育て関連マスタ!$I$21:$M$22,4,FALSE),0),
AND(U207&gt;=16,U207&lt;=18),IFERROR(VLOOKUP(入力項目!$S$16,子育て関連マスタ!$I$26:$M$28,4,FALSE),0),
AND(U207&gt;=19,U207&lt;=20,入力項目!$S$16="高専"),IFERROR(VLOOKUP(入力項目!$S$16,子育て関連マスタ!$I$26:$M$28,4,FALSE),0),
AND(U207&gt;=19,U207&lt;=20,入力項目!$S$16&lt;&gt;"高専"),IFERROR(VLOOKUP(入力項目!$S$17,子育て関連マスタ!$I$32:$M$37,4,FALSE),0),
AND(U207&gt;=21,U207&lt;=22,入力項目!$S$16="高専"),IFERROR(VLOOKUP(入力項目!$S$17,子育て関連マスタ!$I$32:$M$34,4,FALSE),0),
AND(U207&gt;=21,U207&lt;=22,入力項目!$S$16&lt;&gt;"高専"),IFERROR(VLOOKUP(入力項目!$S$17,子育て関連マスタ!$I$32:$M$34,4,FALSE),0),
U207&gt;=23,0
) +
IF($D207=4,
  IFERROR(_xlfn.IFS(
  U207&lt;=入力項目!$S$11,0,
  AND(U207=入力項目!$S$11),IFERROR(VLOOKUP(入力項目!$S$12,子育て関連マスタ!$I$4:$M$5,2,FALSE),0),
  AND(U207=4),IFERROR(VLOOKUP(入力項目!$S$13,子育て関連マスタ!$I$9:$M$12,2,FALSE),0),
  AND(U207=7),IFERROR(VLOOKUP(入力項目!$S$14,子育て関連マスタ!$I$16:$M$17,2,FALSE),0),
  AND(U207=13),IFERROR(VLOOKUP(入力項目!$S$15,子育て関連マスタ!$I$21:$M$22,2,FALSE),0),
  AND(U207=16),IFERROR(VLOOKUP(入力項目!$S$16,子育て関連マスタ!$I$26:$M$28,2,FALSE),0),
  AND(U207=19,入力項目!$S$16&lt;&gt;"高専"),IFERROR(VLOOKUP(入力項目!$S$17,子育て関連マスタ!$I$32:$M$37,2,FALSE),0),
  AND(U207=21,入力項目!$S$16="高専"),IFERROR(VLOOKUP(入力項目!$S$17,子育て関連マスタ!$I$32:$M$37,2,FALSE),0),
  U207&gt;=22,0
  ),0),0
) +
IF(AND(U207&gt;=1,U207&lt;=15),IF($D207=入力項目!$S$8,入力項目!$S$3,0),0) +
IF(AND(U207&gt;=1,U207&lt;=15),IF($D207=5,入力項目!$S$4,0),0) +
IF(AND(U207&gt;=1,U207&lt;=15),IF($D207=12,入力項目!$S$5,0),0) +
IF(AND(入力項目!$S$7=$A207,入力項目!$S$8=$D207),子育て関連マスタ!$C$14,0) +
IFERROR(IF(AND(YEAR(EDATE(DATE(入力項目!$S$7,入力項目!$S$8,1),1))=$A207,MONTH(EDATE(DATE(入力項目!$S$7,入力項目!$S$8,1),1))=$D207),子育て関連マスタ!$C$15,0),0) +
IF(AND(OR(U207=3,U207=5,U207=7),$D207=11),子育て関連マスタ!$C$17,0) +
IF(AND(U207=20,$D207=1),子育て関連マスタ!$C$18,0) +
IF(AND(U207=20,$D207=1),
IFERROR(_xlfn.IFS(
入力項目!$S$10="男",子育て関連マスタ!$C$18,
入力項目!$S$10="女",子育て関連マスタ!$C$19
),0),0
) +
IF(AND(U207&gt;=入力項目!$S$18,U207&lt;=入力項目!$S$19),入力項目!$S$20,0) +
IF(AND(U207&gt;=入力項目!$S$21,U207&lt;=入力項目!$S$22),入力項目!$S$23,0) +
IF(AND(U207&gt;=入力項目!$S$24,U207&lt;=入力項目!$S$25),入力項目!$S$26,0)
)</f>
        <v>0</v>
      </c>
      <c r="AJ207" s="10">
        <f ca="1">-VLOOKUP($D207,月別収支!$A$2:$H$13,7,FALSE)</f>
        <v>-20000</v>
      </c>
    </row>
    <row r="208" spans="1:36" x14ac:dyDescent="0.4">
      <c r="A208">
        <f t="shared" ca="1" si="54"/>
        <v>2041</v>
      </c>
      <c r="B208">
        <f t="shared" ca="1" si="61"/>
        <v>2041</v>
      </c>
      <c r="C208">
        <f t="shared" ca="1" si="62"/>
        <v>17</v>
      </c>
      <c r="D208">
        <f t="shared" ca="1" si="55"/>
        <v>10</v>
      </c>
      <c r="E208" t="str">
        <f t="shared" ca="1" si="56"/>
        <v>2041年10月</v>
      </c>
      <c r="F208">
        <f ca="1">IF(OR(入力項目!$N$5&lt;$A208,AND(入力項目!$N$5=$A208,入力項目!$N$6&lt;$D208)),IF(F207=0,1,IF(G208=12,F207+1,F207)),0)</f>
        <v>17</v>
      </c>
      <c r="G208">
        <f ca="1">IF(OR(入力項目!$N$5&lt;$A208,AND(入力項目!$N$5=$A208,入力項目!$N$6&lt;$D208)),IF(G207=12,1,G207+1),0)</f>
        <v>12</v>
      </c>
      <c r="H208" t="str">
        <f t="shared" ca="1" si="57"/>
        <v>17_12</v>
      </c>
      <c r="I208">
        <f ca="1">IF(
  IFERROR(AND($C208&gt;0,MOD($C208,入力項目!$N$22)=0,$D208=入力項目!$N$23), FALSE),
  1,
  IF(
    AND(I207&gt;0,J207=12),
    IF(I207=入力項目!$N$28, 0, I207+1),
    I207
  )
)</f>
        <v>3</v>
      </c>
      <c r="J208">
        <f ca="1">IF($D208=入力項目!$N$23,1,IFERROR(J207+1,1))</f>
        <v>5</v>
      </c>
      <c r="K208" t="str">
        <f t="shared" ca="1" si="58"/>
        <v>3_5</v>
      </c>
      <c r="L208">
        <f ca="1">L207+IF(入力項目!$D$4=$D208,1,0)</f>
        <v>46</v>
      </c>
      <c r="M208" t="str">
        <f t="shared" ca="1" si="59"/>
        <v>46歳</v>
      </c>
      <c r="N208">
        <f t="shared" ca="1" si="63"/>
        <v>46</v>
      </c>
      <c r="O208" t="str">
        <f t="shared" ca="1" si="60"/>
        <v>46歳</v>
      </c>
      <c r="P208">
        <f t="shared" ca="1" si="64"/>
        <v>21</v>
      </c>
      <c r="Q208">
        <f t="shared" ca="1" si="65"/>
        <v>19</v>
      </c>
      <c r="R208">
        <f t="shared" ca="1" si="66"/>
        <v>2042</v>
      </c>
      <c r="S208">
        <f t="shared" ca="1" si="67"/>
        <v>2042</v>
      </c>
      <c r="T208">
        <f t="shared" ca="1" si="68"/>
        <v>2042</v>
      </c>
      <c r="U208">
        <f t="shared" ca="1" si="69"/>
        <v>2042</v>
      </c>
      <c r="V208" s="10">
        <f t="shared" ca="1" si="70"/>
        <v>21347925</v>
      </c>
      <c r="W208" s="10">
        <f ca="1">IF($L208&lt;その他マスタ!$B$1,VLOOKUP($D208,月別収支!$A$2:$H$13,2,FALSE),その他マスタ!$B$3)+IF(AND($L208=その他マスタ!$B$1,入力項目!$I$9="あり",$D208=入力項目!$D$4),その他マスタ!$B$2,0)</f>
        <v>300000</v>
      </c>
      <c r="X208" s="10">
        <f ca="1">-IF(入力項目!$K$5=TRUE,
IF($F208+$G208&lt;3,VLOOKUP($D208,月別収支!$A$2:$H$13,8,FALSE),0)+IFERROR(VLOOKUP($H208,住宅ローン計算!C:P,13,FALSE),0)+IF($F208&gt;1,IF(OR($G208=3,$G208=6,$G208=9,$G208=12),ROUNDUP(入力項目!$N$18/4,0),0),0),
VLOOKUP($D208,月別収支!$A$2:$H$13,8,FALSE))</f>
        <v>-91090</v>
      </c>
      <c r="Y208" s="10">
        <f ca="1">-VLOOKUP($D208,月別収支!$A$2:$H$13,3,FALSE)</f>
        <v>-75000</v>
      </c>
      <c r="Z208" s="10">
        <f ca="1">-VLOOKUP($D208,月別収支!$A$2:$H$13,4,FALSE)</f>
        <v>-27000</v>
      </c>
      <c r="AA208" s="10">
        <f ca="1">-VLOOKUP($D208,月別収支!$A$2:$H$13,6,FALSE)</f>
        <v>-10000</v>
      </c>
      <c r="AB208" s="10">
        <f ca="1">-(
VLOOKUP($D208,月別収支!$A$2:$H$13,5,FALSE)+IF(AND(入力項目!$I$27&lt;=$A208,ISEVEN($A208-入力項目!$I$27),入力項目!$I$28=$D208),入力項目!$I$26,0)
+IF(入力項目!$K$26=TRUE,
IFERROR(VLOOKUP($K208,マイカーローン計算!C:P,13,FALSE),0),
IFERROR(
  IF(AND($C208&gt;0,MOD($C208,入力項目!$N$22)=0,$D208=入力項目!$N$23),入力項目!$N$24,0),
 0
)
)
)</f>
        <v>-20000</v>
      </c>
      <c r="AC208" s="10">
        <f ca="1">-IF($A208&lt;入力項目!$N$33,入力項目!$N$35,IF(AND($A208=入力項目!$N$33,$D208&lt;=入力項目!$N$34),入力項目!$N$35,0))</f>
        <v>0</v>
      </c>
      <c r="AD208">
        <f ca="1">-(
_xlfn.IFS(
P208&lt;=入力項目!$S$11,0,
AND(P208&gt;=入力項目!$S$11+1,P208&lt;=3),IFERROR(VLOOKUP(入力項目!$S$12,子育て関連マスタ!$I$4:$M$5,4,FALSE),0),
AND(P208&gt;=4,P208&lt;=6),IFERROR(VLOOKUP(入力項目!$S$13,子育て関連マスタ!$I$9:$M$12,4,FALSE),0),
AND(P208&gt;=7,P208&lt;=12),IFERROR(VLOOKUP(入力項目!$S$14,子育て関連マスタ!$I$16:$M$17,4,FALSE),0),
AND(P208&gt;=13,P208&lt;=15),IFERROR(VLOOKUP(入力項目!$S$15,子育て関連マスタ!$I$21:$M$22,4,FALSE),0),
AND(P208&gt;=16,P208&lt;=18),IFERROR(VLOOKUP(入力項目!$S$16,子育て関連マスタ!$I$26:$M$28,4,FALSE),0),
AND(P208&gt;=19,P208&lt;=20,入力項目!$S$16="高専"),IFERROR(VLOOKUP(入力項目!$S$16,子育て関連マスタ!$I$26:$M$28,4,FALSE),0),
AND(P208&gt;=19,P208&lt;=20,入力項目!$S$16&lt;&gt;"高専"),IFERROR(VLOOKUP(入力項目!$S$17,子育て関連マスタ!$I$32:$M$37,4,FALSE),0),
AND(P208&gt;=21,P208&lt;=22,入力項目!$S$16="高専"),IFERROR(VLOOKUP(入力項目!$S$17,子育て関連マスタ!$I$32:$M$34,4,FALSE),0),
AND(P208&gt;=21,P208&lt;=22,入力項目!$S$16&lt;&gt;"高専"),IFERROR(VLOOKUP(入力項目!$S$17,子育て関連マスタ!$I$32:$M$34,4,FALSE),0),
P208&gt;=23,0
) +
IF($D208=4,
  IFERROR(_xlfn.IFS(
  P208&lt;=入力項目!$S$11,0,
  AND(P208=入力項目!$S$11),IFERROR(VLOOKUP(入力項目!$S$12,子育て関連マスタ!$I$4:$M$5,2,FALSE),0),
  AND(P208=4),IFERROR(VLOOKUP(入力項目!$S$13,子育て関連マスタ!$I$9:$M$12,2,FALSE),0),
  AND(P208=7),IFERROR(VLOOKUP(入力項目!$S$14,子育て関連マスタ!$I$16:$M$17,2,FALSE),0),
  AND(P208=13),IFERROR(VLOOKUP(入力項目!$S$15,子育て関連マスタ!$I$21:$M$22,2,FALSE),0),
  AND(P208=16),IFERROR(VLOOKUP(入力項目!$S$16,子育て関連マスタ!$I$26:$M$28,2,FALSE),0),
  AND(P208=19,入力項目!$S$16&lt;&gt;"高専"),IFERROR(VLOOKUP(入力項目!$S$17,子育て関連マスタ!$I$32:$M$37,2,FALSE),0),
  AND(P208=21,入力項目!$S$16="高専"),IFERROR(VLOOKUP(入力項目!$S$17,子育て関連マスタ!$I$32:$M$37,2,FALSE),0),
  P208&gt;=22,0
  ),0),0
) +
IF(AND(P208&gt;=1,P208&lt;=15),IF($D208=入力項目!$S$8,入力項目!$S$3,0),0) +
IF(AND(P208&gt;=1,P208&lt;=15),IF($D208=5,入力項目!$S$4,0),0) +
IF(AND(P208&gt;=1,P208&lt;=15),IF($D208=12,入力項目!$S$5,0),0) +
IF(AND(入力項目!$S$7=$A208,入力項目!$S$8=$D208),子育て関連マスタ!$C$14,0) +
IFERROR(IF(AND(YEAR(EDATE(DATE(入力項目!$S$7,入力項目!$S$8,1),1))=$A208,MONTH(EDATE(DATE(入力項目!$S$7,入力項目!$S$8,1),1))=$D208),子育て関連マスタ!$C$15,0),0) +
IF(AND(OR(P208=3,P208=5,P208=7),$D208=11),子育て関連マスタ!$C$17,0) +
IF(AND(P208=20,$D208=1),子育て関連マスタ!$C$18,0) +
IF(AND(P208=20,$D208=1),
IFERROR(_xlfn.IFS(
入力項目!$S$10="男",子育て関連マスタ!$C$18,
入力項目!$S$10="女",子育て関連マスタ!$C$19
),0),0
) +
IF(AND(P208&gt;=入力項目!$S$18,P208&lt;=入力項目!$S$19),入力項目!$S$20,0) +
IF(AND(P208&gt;=入力項目!$S$21,P208&lt;=入力項目!$S$22),入力項目!$S$23,0) +
IF(AND(P208&gt;=入力項目!$S$24,P208&lt;=入力項目!$S$25),入力項目!$S$26,0)
)</f>
        <v>0</v>
      </c>
      <c r="AE208">
        <f ca="1">-(
_xlfn.IFS(
Q208&lt;=入力項目!$S$11,0,
AND(Q208&gt;=入力項目!$S$11+1,Q208&lt;=3),IFERROR(VLOOKUP(入力項目!$S$12,子育て関連マスタ!$I$4:$M$5,4,FALSE),0),
AND(Q208&gt;=4,Q208&lt;=6),IFERROR(VLOOKUP(入力項目!$S$13,子育て関連マスタ!$I$9:$M$12,4,FALSE),0),
AND(Q208&gt;=7,Q208&lt;=12),IFERROR(VLOOKUP(入力項目!$S$14,子育て関連マスタ!$I$16:$M$17,4,FALSE),0),
AND(Q208&gt;=13,Q208&lt;=15),IFERROR(VLOOKUP(入力項目!$S$15,子育て関連マスタ!$I$21:$M$22,4,FALSE),0),
AND(Q208&gt;=16,Q208&lt;=18),IFERROR(VLOOKUP(入力項目!$S$16,子育て関連マスタ!$I$26:$M$28,4,FALSE),0),
AND(Q208&gt;=19,Q208&lt;=20,入力項目!$S$16="高専"),IFERROR(VLOOKUP(入力項目!$S$16,子育て関連マスタ!$I$26:$M$28,4,FALSE),0),
AND(Q208&gt;=19,Q208&lt;=20,入力項目!$S$16&lt;&gt;"高専"),IFERROR(VLOOKUP(入力項目!$S$17,子育て関連マスタ!$I$32:$M$37,4,FALSE),0),
AND(Q208&gt;=21,Q208&lt;=22,入力項目!$S$16="高専"),IFERROR(VLOOKUP(入力項目!$S$17,子育て関連マスタ!$I$32:$M$34,4,FALSE),0),
AND(Q208&gt;=21,Q208&lt;=22,入力項目!$S$16&lt;&gt;"高専"),IFERROR(VLOOKUP(入力項目!$S$17,子育て関連マスタ!$I$32:$M$34,4,FALSE),0),
Q208&gt;=23,0
) +
IF($D208=4,
  IFERROR(_xlfn.IFS(
  Q208&lt;=入力項目!$S$11,0,
  AND(Q208=入力項目!$S$11),IFERROR(VLOOKUP(入力項目!$S$12,子育て関連マスタ!$I$4:$M$5,2,FALSE),0),
  AND(Q208=4),IFERROR(VLOOKUP(入力項目!$S$13,子育て関連マスタ!$I$9:$M$12,2,FALSE),0),
  AND(Q208=7),IFERROR(VLOOKUP(入力項目!$S$14,子育て関連マスタ!$I$16:$M$17,2,FALSE),0),
  AND(Q208=13),IFERROR(VLOOKUP(入力項目!$S$15,子育て関連マスタ!$I$21:$M$22,2,FALSE),0),
  AND(Q208=16),IFERROR(VLOOKUP(入力項目!$S$16,子育て関連マスタ!$I$26:$M$28,2,FALSE),0),
  AND(Q208=19,入力項目!$S$16&lt;&gt;"高専"),IFERROR(VLOOKUP(入力項目!$S$17,子育て関連マスタ!$I$32:$M$37,2,FALSE),0),
  AND(Q208=21,入力項目!$S$16="高専"),IFERROR(VLOOKUP(入力項目!$S$17,子育て関連マスタ!$I$32:$M$37,2,FALSE),0),
  Q208&gt;=22,0
  ),0),0
) +
IF(AND(Q208&gt;=1,Q208&lt;=15),IF($D208=入力項目!$S$8,入力項目!$S$3,0),0) +
IF(AND(Q208&gt;=1,Q208&lt;=15),IF($D208=5,入力項目!$S$4,0),0) +
IF(AND(Q208&gt;=1,Q208&lt;=15),IF($D208=12,入力項目!$S$5,0),0) +
IF(AND(入力項目!$S$7=$A208,入力項目!$S$8=$D208),子育て関連マスタ!$C$14,0) +
IFERROR(IF(AND(YEAR(EDATE(DATE(入力項目!$S$7,入力項目!$S$8,1),1))=$A208,MONTH(EDATE(DATE(入力項目!$S$7,入力項目!$S$8,1),1))=$D208),子育て関連マスタ!$C$15,0),0) +
IF(AND(OR(Q208=3,Q208=5,Q208=7),$D208=11),子育て関連マスタ!$C$17,0) +
IF(AND(Q208=20,$D208=1),子育て関連マスタ!$C$18,0) +
IF(AND(Q208=20,$D208=1),
IFERROR(_xlfn.IFS(
入力項目!$S$10="男",子育て関連マスタ!$C$18,
入力項目!$S$10="女",子育て関連マスタ!$C$19
),0),0
) +
IF(AND(Q208&gt;=入力項目!$S$18,Q208&lt;=入力項目!$S$19),入力項目!$S$20,0) +
IF(AND(Q208&gt;=入力項目!$S$21,Q208&lt;=入力項目!$S$22),入力項目!$S$23,0) +
IF(AND(Q208&gt;=入力項目!$S$24,Q208&lt;=入力項目!$S$25),入力項目!$S$26,0)
)</f>
        <v>0</v>
      </c>
      <c r="AF208">
        <f ca="1">-(
_xlfn.IFS(
R208&lt;=入力項目!$S$11,0,
AND(R208&gt;=入力項目!$S$11+1,R208&lt;=3),IFERROR(VLOOKUP(入力項目!$S$12,子育て関連マスタ!$I$4:$M$5,4,FALSE),0),
AND(R208&gt;=4,R208&lt;=6),IFERROR(VLOOKUP(入力項目!$S$13,子育て関連マスタ!$I$9:$M$12,4,FALSE),0),
AND(R208&gt;=7,R208&lt;=12),IFERROR(VLOOKUP(入力項目!$S$14,子育て関連マスタ!$I$16:$M$17,4,FALSE),0),
AND(R208&gt;=13,R208&lt;=15),IFERROR(VLOOKUP(入力項目!$S$15,子育て関連マスタ!$I$21:$M$22,4,FALSE),0),
AND(R208&gt;=16,R208&lt;=18),IFERROR(VLOOKUP(入力項目!$S$16,子育て関連マスタ!$I$26:$M$28,4,FALSE),0),
AND(R208&gt;=19,R208&lt;=20,入力項目!$S$16="高専"),IFERROR(VLOOKUP(入力項目!$S$16,子育て関連マスタ!$I$26:$M$28,4,FALSE),0),
AND(R208&gt;=19,R208&lt;=20,入力項目!$S$16&lt;&gt;"高専"),IFERROR(VLOOKUP(入力項目!$S$17,子育て関連マスタ!$I$32:$M$37,4,FALSE),0),
AND(R208&gt;=21,R208&lt;=22,入力項目!$S$16="高専"),IFERROR(VLOOKUP(入力項目!$S$17,子育て関連マスタ!$I$32:$M$34,4,FALSE),0),
AND(R208&gt;=21,R208&lt;=22,入力項目!$S$16&lt;&gt;"高専"),IFERROR(VLOOKUP(入力項目!$S$17,子育て関連マスタ!$I$32:$M$34,4,FALSE),0),
R208&gt;=23,0
) +
IF($D208=4,
  IFERROR(_xlfn.IFS(
  R208&lt;=入力項目!$S$11,0,
  AND(R208=入力項目!$S$11),IFERROR(VLOOKUP(入力項目!$S$12,子育て関連マスタ!$I$4:$M$5,2,FALSE),0),
  AND(R208=4),IFERROR(VLOOKUP(入力項目!$S$13,子育て関連マスタ!$I$9:$M$12,2,FALSE),0),
  AND(R208=7),IFERROR(VLOOKUP(入力項目!$S$14,子育て関連マスタ!$I$16:$M$17,2,FALSE),0),
  AND(R208=13),IFERROR(VLOOKUP(入力項目!$S$15,子育て関連マスタ!$I$21:$M$22,2,FALSE),0),
  AND(R208=16),IFERROR(VLOOKUP(入力項目!$S$16,子育て関連マスタ!$I$26:$M$28,2,FALSE),0),
  AND(R208=19,入力項目!$S$16&lt;&gt;"高専"),IFERROR(VLOOKUP(入力項目!$S$17,子育て関連マスタ!$I$32:$M$37,2,FALSE),0),
  AND(R208=21,入力項目!$S$16="高専"),IFERROR(VLOOKUP(入力項目!$S$17,子育て関連マスタ!$I$32:$M$37,2,FALSE),0),
  R208&gt;=22,0
  ),0),0
) +
IF(AND(R208&gt;=1,R208&lt;=15),IF($D208=入力項目!$S$8,入力項目!$S$3,0),0) +
IF(AND(R208&gt;=1,R208&lt;=15),IF($D208=5,入力項目!$S$4,0),0) +
IF(AND(R208&gt;=1,R208&lt;=15),IF($D208=12,入力項目!$S$5,0),0) +
IF(AND(入力項目!$S$7=$A208,入力項目!$S$8=$D208),子育て関連マスタ!$C$14,0) +
IFERROR(IF(AND(YEAR(EDATE(DATE(入力項目!$S$7,入力項目!$S$8,1),1))=$A208,MONTH(EDATE(DATE(入力項目!$S$7,入力項目!$S$8,1),1))=$D208),子育て関連マスタ!$C$15,0),0) +
IF(AND(OR(R208=3,R208=5,R208=7),$D208=11),子育て関連マスタ!$C$17,0) +
IF(AND(R208=20,$D208=1),子育て関連マスタ!$C$18,0) +
IF(AND(R208=20,$D208=1),
IFERROR(_xlfn.IFS(
入力項目!$S$10="男",子育て関連マスタ!$C$18,
入力項目!$S$10="女",子育て関連マスタ!$C$19
),0),0
) +
IF(AND(R208&gt;=入力項目!$S$18,R208&lt;=入力項目!$S$19),入力項目!$S$20,0) +
IF(AND(R208&gt;=入力項目!$S$21,R208&lt;=入力項目!$S$22),入力項目!$S$23,0) +
IF(AND(R208&gt;=入力項目!$S$24,R208&lt;=入力項目!$S$25),入力項目!$S$26,0)
)</f>
        <v>0</v>
      </c>
      <c r="AG208">
        <f ca="1">-(
_xlfn.IFS(
S208&lt;=入力項目!$S$11,0,
AND(S208&gt;=入力項目!$S$11+1,S208&lt;=3),IFERROR(VLOOKUP(入力項目!$S$12,子育て関連マスタ!$I$4:$M$5,4,FALSE),0),
AND(S208&gt;=4,S208&lt;=6),IFERROR(VLOOKUP(入力項目!$S$13,子育て関連マスタ!$I$9:$M$12,4,FALSE),0),
AND(S208&gt;=7,S208&lt;=12),IFERROR(VLOOKUP(入力項目!$S$14,子育て関連マスタ!$I$16:$M$17,4,FALSE),0),
AND(S208&gt;=13,S208&lt;=15),IFERROR(VLOOKUP(入力項目!$S$15,子育て関連マスタ!$I$21:$M$22,4,FALSE),0),
AND(S208&gt;=16,S208&lt;=18),IFERROR(VLOOKUP(入力項目!$S$16,子育て関連マスタ!$I$26:$M$28,4,FALSE),0),
AND(S208&gt;=19,S208&lt;=20,入力項目!$S$16="高専"),IFERROR(VLOOKUP(入力項目!$S$16,子育て関連マスタ!$I$26:$M$28,4,FALSE),0),
AND(S208&gt;=19,S208&lt;=20,入力項目!$S$16&lt;&gt;"高専"),IFERROR(VLOOKUP(入力項目!$S$17,子育て関連マスタ!$I$32:$M$37,4,FALSE),0),
AND(S208&gt;=21,S208&lt;=22,入力項目!$S$16="高専"),IFERROR(VLOOKUP(入力項目!$S$17,子育て関連マスタ!$I$32:$M$34,4,FALSE),0),
AND(S208&gt;=21,S208&lt;=22,入力項目!$S$16&lt;&gt;"高専"),IFERROR(VLOOKUP(入力項目!$S$17,子育て関連マスタ!$I$32:$M$34,4,FALSE),0),
S208&gt;=23,0
) +
IF($D208=4,
  IFERROR(_xlfn.IFS(
  S208&lt;=入力項目!$S$11,0,
  AND(S208=入力項目!$S$11),IFERROR(VLOOKUP(入力項目!$S$12,子育て関連マスタ!$I$4:$M$5,2,FALSE),0),
  AND(S208=4),IFERROR(VLOOKUP(入力項目!$S$13,子育て関連マスタ!$I$9:$M$12,2,FALSE),0),
  AND(S208=7),IFERROR(VLOOKUP(入力項目!$S$14,子育て関連マスタ!$I$16:$M$17,2,FALSE),0),
  AND(S208=13),IFERROR(VLOOKUP(入力項目!$S$15,子育て関連マスタ!$I$21:$M$22,2,FALSE),0),
  AND(S208=16),IFERROR(VLOOKUP(入力項目!$S$16,子育て関連マスタ!$I$26:$M$28,2,FALSE),0),
  AND(S208=19,入力項目!$S$16&lt;&gt;"高専"),IFERROR(VLOOKUP(入力項目!$S$17,子育て関連マスタ!$I$32:$M$37,2,FALSE),0),
  AND(S208=21,入力項目!$S$16="高専"),IFERROR(VLOOKUP(入力項目!$S$17,子育て関連マスタ!$I$32:$M$37,2,FALSE),0),
  S208&gt;=22,0
  ),0),0
) +
IF(AND(S208&gt;=1,S208&lt;=15),IF($D208=入力項目!$S$8,入力項目!$S$3,0),0) +
IF(AND(S208&gt;=1,S208&lt;=15),IF($D208=5,入力項目!$S$4,0),0) +
IF(AND(S208&gt;=1,S208&lt;=15),IF($D208=12,入力項目!$S$5,0),0) +
IF(AND(入力項目!$S$7=$A208,入力項目!$S$8=$D208),子育て関連マスタ!$C$14,0) +
IFERROR(IF(AND(YEAR(EDATE(DATE(入力項目!$S$7,入力項目!$S$8,1),1))=$A208,MONTH(EDATE(DATE(入力項目!$S$7,入力項目!$S$8,1),1))=$D208),子育て関連マスタ!$C$15,0),0) +
IF(AND(OR(S208=3,S208=5,S208=7),$D208=11),子育て関連マスタ!$C$17,0) +
IF(AND(S208=20,$D208=1),子育て関連マスタ!$C$18,0) +
IF(AND(S208=20,$D208=1),
IFERROR(_xlfn.IFS(
入力項目!$S$10="男",子育て関連マスタ!$C$18,
入力項目!$S$10="女",子育て関連マスタ!$C$19
),0),0
) +
IF(AND(S208&gt;=入力項目!$S$18,S208&lt;=入力項目!$S$19),入力項目!$S$20,0) +
IF(AND(S208&gt;=入力項目!$S$21,S208&lt;=入力項目!$S$22),入力項目!$S$23,0) +
IF(AND(S208&gt;=入力項目!$S$24,S208&lt;=入力項目!$S$25),入力項目!$S$26,0)
)</f>
        <v>0</v>
      </c>
      <c r="AH208">
        <f ca="1">-(
_xlfn.IFS(
T208&lt;=入力項目!$S$11,0,
AND(T208&gt;=入力項目!$S$11+1,T208&lt;=3),IFERROR(VLOOKUP(入力項目!$S$12,子育て関連マスタ!$I$4:$M$5,4,FALSE),0),
AND(T208&gt;=4,T208&lt;=6),IFERROR(VLOOKUP(入力項目!$S$13,子育て関連マスタ!$I$9:$M$12,4,FALSE),0),
AND(T208&gt;=7,T208&lt;=12),IFERROR(VLOOKUP(入力項目!$S$14,子育て関連マスタ!$I$16:$M$17,4,FALSE),0),
AND(T208&gt;=13,T208&lt;=15),IFERROR(VLOOKUP(入力項目!$S$15,子育て関連マスタ!$I$21:$M$22,4,FALSE),0),
AND(T208&gt;=16,T208&lt;=18),IFERROR(VLOOKUP(入力項目!$S$16,子育て関連マスタ!$I$26:$M$28,4,FALSE),0),
AND(T208&gt;=19,T208&lt;=20,入力項目!$S$16="高専"),IFERROR(VLOOKUP(入力項目!$S$16,子育て関連マスタ!$I$26:$M$28,4,FALSE),0),
AND(T208&gt;=19,T208&lt;=20,入力項目!$S$16&lt;&gt;"高専"),IFERROR(VLOOKUP(入力項目!$S$17,子育て関連マスタ!$I$32:$M$37,4,FALSE),0),
AND(T208&gt;=21,T208&lt;=22,入力項目!$S$16="高専"),IFERROR(VLOOKUP(入力項目!$S$17,子育て関連マスタ!$I$32:$M$34,4,FALSE),0),
AND(T208&gt;=21,T208&lt;=22,入力項目!$S$16&lt;&gt;"高専"),IFERROR(VLOOKUP(入力項目!$S$17,子育て関連マスタ!$I$32:$M$34,4,FALSE),0),
T208&gt;=23,0
) +
IF($D208=4,
  IFERROR(_xlfn.IFS(
  T208&lt;=入力項目!$S$11,0,
  AND(T208=入力項目!$S$11),IFERROR(VLOOKUP(入力項目!$S$12,子育て関連マスタ!$I$4:$M$5,2,FALSE),0),
  AND(T208=4),IFERROR(VLOOKUP(入力項目!$S$13,子育て関連マスタ!$I$9:$M$12,2,FALSE),0),
  AND(T208=7),IFERROR(VLOOKUP(入力項目!$S$14,子育て関連マスタ!$I$16:$M$17,2,FALSE),0),
  AND(T208=13),IFERROR(VLOOKUP(入力項目!$S$15,子育て関連マスタ!$I$21:$M$22,2,FALSE),0),
  AND(T208=16),IFERROR(VLOOKUP(入力項目!$S$16,子育て関連マスタ!$I$26:$M$28,2,FALSE),0),
  AND(T208=19,入力項目!$S$16&lt;&gt;"高専"),IFERROR(VLOOKUP(入力項目!$S$17,子育て関連マスタ!$I$32:$M$37,2,FALSE),0),
  AND(T208=21,入力項目!$S$16="高専"),IFERROR(VLOOKUP(入力項目!$S$17,子育て関連マスタ!$I$32:$M$37,2,FALSE),0),
  T208&gt;=22,0
  ),0),0
) +
IF(AND(T208&gt;=1,T208&lt;=15),IF($D208=入力項目!$S$8,入力項目!$S$3,0),0) +
IF(AND(T208&gt;=1,T208&lt;=15),IF($D208=5,入力項目!$S$4,0),0) +
IF(AND(T208&gt;=1,T208&lt;=15),IF($D208=12,入力項目!$S$5,0),0) +
IF(AND(入力項目!$S$7=$A208,入力項目!$S$8=$D208),子育て関連マスタ!$C$14,0) +
IFERROR(IF(AND(YEAR(EDATE(DATE(入力項目!$S$7,入力項目!$S$8,1),1))=$A208,MONTH(EDATE(DATE(入力項目!$S$7,入力項目!$S$8,1),1))=$D208),子育て関連マスタ!$C$15,0),0) +
IF(AND(OR(T208=3,T208=5,T208=7),$D208=11),子育て関連マスタ!$C$17,0) +
IF(AND(T208=20,$D208=1),子育て関連マスタ!$C$18,0) +
IF(AND(T208=20,$D208=1),
IFERROR(_xlfn.IFS(
入力項目!$S$10="男",子育て関連マスタ!$C$18,
入力項目!$S$10="女",子育て関連マスタ!$C$19
),0),0
) +
IF(AND(T208&gt;=入力項目!$S$18,T208&lt;=入力項目!$S$19),入力項目!$S$20,0) +
IF(AND(T208&gt;=入力項目!$S$21,T208&lt;=入力項目!$S$22),入力項目!$S$23,0) +
IF(AND(T208&gt;=入力項目!$S$24,T208&lt;=入力項目!$S$25),入力項目!$S$26,0)
)</f>
        <v>0</v>
      </c>
      <c r="AI208">
        <f ca="1">-(
_xlfn.IFS(
U208&lt;=入力項目!$S$11,0,
AND(U208&gt;=入力項目!$S$11+1,U208&lt;=3),IFERROR(VLOOKUP(入力項目!$S$12,子育て関連マスタ!$I$4:$M$5,4,FALSE),0),
AND(U208&gt;=4,U208&lt;=6),IFERROR(VLOOKUP(入力項目!$S$13,子育て関連マスタ!$I$9:$M$12,4,FALSE),0),
AND(U208&gt;=7,U208&lt;=12),IFERROR(VLOOKUP(入力項目!$S$14,子育て関連マスタ!$I$16:$M$17,4,FALSE),0),
AND(U208&gt;=13,U208&lt;=15),IFERROR(VLOOKUP(入力項目!$S$15,子育て関連マスタ!$I$21:$M$22,4,FALSE),0),
AND(U208&gt;=16,U208&lt;=18),IFERROR(VLOOKUP(入力項目!$S$16,子育て関連マスタ!$I$26:$M$28,4,FALSE),0),
AND(U208&gt;=19,U208&lt;=20,入力項目!$S$16="高専"),IFERROR(VLOOKUP(入力項目!$S$16,子育て関連マスタ!$I$26:$M$28,4,FALSE),0),
AND(U208&gt;=19,U208&lt;=20,入力項目!$S$16&lt;&gt;"高専"),IFERROR(VLOOKUP(入力項目!$S$17,子育て関連マスタ!$I$32:$M$37,4,FALSE),0),
AND(U208&gt;=21,U208&lt;=22,入力項目!$S$16="高専"),IFERROR(VLOOKUP(入力項目!$S$17,子育て関連マスタ!$I$32:$M$34,4,FALSE),0),
AND(U208&gt;=21,U208&lt;=22,入力項目!$S$16&lt;&gt;"高専"),IFERROR(VLOOKUP(入力項目!$S$17,子育て関連マスタ!$I$32:$M$34,4,FALSE),0),
U208&gt;=23,0
) +
IF($D208=4,
  IFERROR(_xlfn.IFS(
  U208&lt;=入力項目!$S$11,0,
  AND(U208=入力項目!$S$11),IFERROR(VLOOKUP(入力項目!$S$12,子育て関連マスタ!$I$4:$M$5,2,FALSE),0),
  AND(U208=4),IFERROR(VLOOKUP(入力項目!$S$13,子育て関連マスタ!$I$9:$M$12,2,FALSE),0),
  AND(U208=7),IFERROR(VLOOKUP(入力項目!$S$14,子育て関連マスタ!$I$16:$M$17,2,FALSE),0),
  AND(U208=13),IFERROR(VLOOKUP(入力項目!$S$15,子育て関連マスタ!$I$21:$M$22,2,FALSE),0),
  AND(U208=16),IFERROR(VLOOKUP(入力項目!$S$16,子育て関連マスタ!$I$26:$M$28,2,FALSE),0),
  AND(U208=19,入力項目!$S$16&lt;&gt;"高専"),IFERROR(VLOOKUP(入力項目!$S$17,子育て関連マスタ!$I$32:$M$37,2,FALSE),0),
  AND(U208=21,入力項目!$S$16="高専"),IFERROR(VLOOKUP(入力項目!$S$17,子育て関連マスタ!$I$32:$M$37,2,FALSE),0),
  U208&gt;=22,0
  ),0),0
) +
IF(AND(U208&gt;=1,U208&lt;=15),IF($D208=入力項目!$S$8,入力項目!$S$3,0),0) +
IF(AND(U208&gt;=1,U208&lt;=15),IF($D208=5,入力項目!$S$4,0),0) +
IF(AND(U208&gt;=1,U208&lt;=15),IF($D208=12,入力項目!$S$5,0),0) +
IF(AND(入力項目!$S$7=$A208,入力項目!$S$8=$D208),子育て関連マスタ!$C$14,0) +
IFERROR(IF(AND(YEAR(EDATE(DATE(入力項目!$S$7,入力項目!$S$8,1),1))=$A208,MONTH(EDATE(DATE(入力項目!$S$7,入力項目!$S$8,1),1))=$D208),子育て関連マスタ!$C$15,0),0) +
IF(AND(OR(U208=3,U208=5,U208=7),$D208=11),子育て関連マスタ!$C$17,0) +
IF(AND(U208=20,$D208=1),子育て関連マスタ!$C$18,0) +
IF(AND(U208=20,$D208=1),
IFERROR(_xlfn.IFS(
入力項目!$S$10="男",子育て関連マスタ!$C$18,
入力項目!$S$10="女",子育て関連マスタ!$C$19
),0),0
) +
IF(AND(U208&gt;=入力項目!$S$18,U208&lt;=入力項目!$S$19),入力項目!$S$20,0) +
IF(AND(U208&gt;=入力項目!$S$21,U208&lt;=入力項目!$S$22),入力項目!$S$23,0) +
IF(AND(U208&gt;=入力項目!$S$24,U208&lt;=入力項目!$S$25),入力項目!$S$26,0)
)</f>
        <v>0</v>
      </c>
      <c r="AJ208" s="10">
        <f ca="1">-VLOOKUP($D208,月別収支!$A$2:$H$13,7,FALSE)</f>
        <v>-20000</v>
      </c>
    </row>
    <row r="209" spans="1:36" x14ac:dyDescent="0.4">
      <c r="A209">
        <f t="shared" ca="1" si="54"/>
        <v>2041</v>
      </c>
      <c r="B209">
        <f t="shared" ca="1" si="61"/>
        <v>2041</v>
      </c>
      <c r="C209">
        <f t="shared" ca="1" si="62"/>
        <v>17</v>
      </c>
      <c r="D209">
        <f t="shared" ca="1" si="55"/>
        <v>11</v>
      </c>
      <c r="E209" t="str">
        <f t="shared" ca="1" si="56"/>
        <v>2041年11月</v>
      </c>
      <c r="F209">
        <f ca="1">IF(OR(入力項目!$N$5&lt;$A209,AND(入力項目!$N$5=$A209,入力項目!$N$6&lt;$D209)),IF(F208=0,1,IF(G209=12,F208+1,F208)),0)</f>
        <v>17</v>
      </c>
      <c r="G209">
        <f ca="1">IF(OR(入力項目!$N$5&lt;$A209,AND(入力項目!$N$5=$A209,入力項目!$N$6&lt;$D209)),IF(G208=12,1,G208+1),0)</f>
        <v>1</v>
      </c>
      <c r="H209" t="str">
        <f t="shared" ca="1" si="57"/>
        <v>17_1</v>
      </c>
      <c r="I209">
        <f ca="1">IF(
  IFERROR(AND($C209&gt;0,MOD($C209,入力項目!$N$22)=0,$D209=入力項目!$N$23), FALSE),
  1,
  IF(
    AND(I208&gt;0,J208=12),
    IF(I208=入力項目!$N$28, 0, I208+1),
    I208
  )
)</f>
        <v>3</v>
      </c>
      <c r="J209">
        <f ca="1">IF($D209=入力項目!$N$23,1,IFERROR(J208+1,1))</f>
        <v>6</v>
      </c>
      <c r="K209" t="str">
        <f t="shared" ca="1" si="58"/>
        <v>3_6</v>
      </c>
      <c r="L209">
        <f ca="1">L208+IF(入力項目!$D$4=$D209,1,0)</f>
        <v>46</v>
      </c>
      <c r="M209" t="str">
        <f t="shared" ca="1" si="59"/>
        <v>46歳</v>
      </c>
      <c r="N209">
        <f t="shared" ca="1" si="63"/>
        <v>46</v>
      </c>
      <c r="O209" t="str">
        <f t="shared" ca="1" si="60"/>
        <v>46歳</v>
      </c>
      <c r="P209">
        <f t="shared" ca="1" si="64"/>
        <v>21</v>
      </c>
      <c r="Q209">
        <f t="shared" ca="1" si="65"/>
        <v>19</v>
      </c>
      <c r="R209">
        <f t="shared" ca="1" si="66"/>
        <v>2042</v>
      </c>
      <c r="S209">
        <f t="shared" ca="1" si="67"/>
        <v>2042</v>
      </c>
      <c r="T209">
        <f t="shared" ca="1" si="68"/>
        <v>2042</v>
      </c>
      <c r="U209">
        <f t="shared" ca="1" si="69"/>
        <v>2042</v>
      </c>
      <c r="V209" s="10">
        <f t="shared" ca="1" si="70"/>
        <v>21392335</v>
      </c>
      <c r="W209" s="10">
        <f ca="1">IF($L209&lt;その他マスタ!$B$1,VLOOKUP($D209,月別収支!$A$2:$H$13,2,FALSE),その他マスタ!$B$3)+IF(AND($L209=その他マスタ!$B$1,入力項目!$I$9="あり",$D209=入力項目!$D$4),その他マスタ!$B$2,0)</f>
        <v>300000</v>
      </c>
      <c r="X209" s="10">
        <f ca="1">-IF(入力項目!$K$5=TRUE,
IF($F209+$G209&lt;3,VLOOKUP($D209,月別収支!$A$2:$H$13,8,FALSE),0)+IFERROR(VLOOKUP($H209,住宅ローン計算!C:P,13,FALSE),0)+IF($F209&gt;1,IF(OR($G209=3,$G209=6,$G209=9,$G209=12),ROUNDUP(入力項目!$N$18/4,0),0),0),
VLOOKUP($D209,月別収支!$A$2:$H$13,8,FALSE))</f>
        <v>-53590</v>
      </c>
      <c r="Y209" s="10">
        <f ca="1">-VLOOKUP($D209,月別収支!$A$2:$H$13,3,FALSE)</f>
        <v>-75000</v>
      </c>
      <c r="Z209" s="10">
        <f ca="1">-VLOOKUP($D209,月別収支!$A$2:$H$13,4,FALSE)</f>
        <v>-27000</v>
      </c>
      <c r="AA209" s="10">
        <f ca="1">-VLOOKUP($D209,月別収支!$A$2:$H$13,6,FALSE)</f>
        <v>-10000</v>
      </c>
      <c r="AB209" s="10">
        <f ca="1">-(
VLOOKUP($D209,月別収支!$A$2:$H$13,5,FALSE)+IF(AND(入力項目!$I$27&lt;=$A209,ISEVEN($A209-入力項目!$I$27),入力項目!$I$28=$D209),入力項目!$I$26,0)
+IF(入力項目!$K$26=TRUE,
IFERROR(VLOOKUP($K209,マイカーローン計算!C:P,13,FALSE),0),
IFERROR(
  IF(AND($C209&gt;0,MOD($C209,入力項目!$N$22)=0,$D209=入力項目!$N$23),入力項目!$N$24,0),
 0
)
)
)</f>
        <v>-70000</v>
      </c>
      <c r="AC209" s="10">
        <f ca="1">-IF($A209&lt;入力項目!$N$33,入力項目!$N$35,IF(AND($A209=入力項目!$N$33,$D209&lt;=入力項目!$N$34),入力項目!$N$35,0))</f>
        <v>0</v>
      </c>
      <c r="AD209">
        <f ca="1">-(
_xlfn.IFS(
P209&lt;=入力項目!$S$11,0,
AND(P209&gt;=入力項目!$S$11+1,P209&lt;=3),IFERROR(VLOOKUP(入力項目!$S$12,子育て関連マスタ!$I$4:$M$5,4,FALSE),0),
AND(P209&gt;=4,P209&lt;=6),IFERROR(VLOOKUP(入力項目!$S$13,子育て関連マスタ!$I$9:$M$12,4,FALSE),0),
AND(P209&gt;=7,P209&lt;=12),IFERROR(VLOOKUP(入力項目!$S$14,子育て関連マスタ!$I$16:$M$17,4,FALSE),0),
AND(P209&gt;=13,P209&lt;=15),IFERROR(VLOOKUP(入力項目!$S$15,子育て関連マスタ!$I$21:$M$22,4,FALSE),0),
AND(P209&gt;=16,P209&lt;=18),IFERROR(VLOOKUP(入力項目!$S$16,子育て関連マスタ!$I$26:$M$28,4,FALSE),0),
AND(P209&gt;=19,P209&lt;=20,入力項目!$S$16="高専"),IFERROR(VLOOKUP(入力項目!$S$16,子育て関連マスタ!$I$26:$M$28,4,FALSE),0),
AND(P209&gt;=19,P209&lt;=20,入力項目!$S$16&lt;&gt;"高専"),IFERROR(VLOOKUP(入力項目!$S$17,子育て関連マスタ!$I$32:$M$37,4,FALSE),0),
AND(P209&gt;=21,P209&lt;=22,入力項目!$S$16="高専"),IFERROR(VLOOKUP(入力項目!$S$17,子育て関連マスタ!$I$32:$M$34,4,FALSE),0),
AND(P209&gt;=21,P209&lt;=22,入力項目!$S$16&lt;&gt;"高専"),IFERROR(VLOOKUP(入力項目!$S$17,子育て関連マスタ!$I$32:$M$34,4,FALSE),0),
P209&gt;=23,0
) +
IF($D209=4,
  IFERROR(_xlfn.IFS(
  P209&lt;=入力項目!$S$11,0,
  AND(P209=入力項目!$S$11),IFERROR(VLOOKUP(入力項目!$S$12,子育て関連マスタ!$I$4:$M$5,2,FALSE),0),
  AND(P209=4),IFERROR(VLOOKUP(入力項目!$S$13,子育て関連マスタ!$I$9:$M$12,2,FALSE),0),
  AND(P209=7),IFERROR(VLOOKUP(入力項目!$S$14,子育て関連マスタ!$I$16:$M$17,2,FALSE),0),
  AND(P209=13),IFERROR(VLOOKUP(入力項目!$S$15,子育て関連マスタ!$I$21:$M$22,2,FALSE),0),
  AND(P209=16),IFERROR(VLOOKUP(入力項目!$S$16,子育て関連マスタ!$I$26:$M$28,2,FALSE),0),
  AND(P209=19,入力項目!$S$16&lt;&gt;"高専"),IFERROR(VLOOKUP(入力項目!$S$17,子育て関連マスタ!$I$32:$M$37,2,FALSE),0),
  AND(P209=21,入力項目!$S$16="高専"),IFERROR(VLOOKUP(入力項目!$S$17,子育て関連マスタ!$I$32:$M$37,2,FALSE),0),
  P209&gt;=22,0
  ),0),0
) +
IF(AND(P209&gt;=1,P209&lt;=15),IF($D209=入力項目!$S$8,入力項目!$S$3,0),0) +
IF(AND(P209&gt;=1,P209&lt;=15),IF($D209=5,入力項目!$S$4,0),0) +
IF(AND(P209&gt;=1,P209&lt;=15),IF($D209=12,入力項目!$S$5,0),0) +
IF(AND(入力項目!$S$7=$A209,入力項目!$S$8=$D209),子育て関連マスタ!$C$14,0) +
IFERROR(IF(AND(YEAR(EDATE(DATE(入力項目!$S$7,入力項目!$S$8,1),1))=$A209,MONTH(EDATE(DATE(入力項目!$S$7,入力項目!$S$8,1),1))=$D209),子育て関連マスタ!$C$15,0),0) +
IF(AND(OR(P209=3,P209=5,P209=7),$D209=11),子育て関連マスタ!$C$17,0) +
IF(AND(P209=20,$D209=1),子育て関連マスタ!$C$18,0) +
IF(AND(P209=20,$D209=1),
IFERROR(_xlfn.IFS(
入力項目!$S$10="男",子育て関連マスタ!$C$18,
入力項目!$S$10="女",子育て関連マスタ!$C$19
),0),0
) +
IF(AND(P209&gt;=入力項目!$S$18,P209&lt;=入力項目!$S$19),入力項目!$S$20,0) +
IF(AND(P209&gt;=入力項目!$S$21,P209&lt;=入力項目!$S$22),入力項目!$S$23,0) +
IF(AND(P209&gt;=入力項目!$S$24,P209&lt;=入力項目!$S$25),入力項目!$S$26,0)
)</f>
        <v>0</v>
      </c>
      <c r="AE209">
        <f ca="1">-(
_xlfn.IFS(
Q209&lt;=入力項目!$S$11,0,
AND(Q209&gt;=入力項目!$S$11+1,Q209&lt;=3),IFERROR(VLOOKUP(入力項目!$S$12,子育て関連マスタ!$I$4:$M$5,4,FALSE),0),
AND(Q209&gt;=4,Q209&lt;=6),IFERROR(VLOOKUP(入力項目!$S$13,子育て関連マスタ!$I$9:$M$12,4,FALSE),0),
AND(Q209&gt;=7,Q209&lt;=12),IFERROR(VLOOKUP(入力項目!$S$14,子育て関連マスタ!$I$16:$M$17,4,FALSE),0),
AND(Q209&gt;=13,Q209&lt;=15),IFERROR(VLOOKUP(入力項目!$S$15,子育て関連マスタ!$I$21:$M$22,4,FALSE),0),
AND(Q209&gt;=16,Q209&lt;=18),IFERROR(VLOOKUP(入力項目!$S$16,子育て関連マスタ!$I$26:$M$28,4,FALSE),0),
AND(Q209&gt;=19,Q209&lt;=20,入力項目!$S$16="高専"),IFERROR(VLOOKUP(入力項目!$S$16,子育て関連マスタ!$I$26:$M$28,4,FALSE),0),
AND(Q209&gt;=19,Q209&lt;=20,入力項目!$S$16&lt;&gt;"高専"),IFERROR(VLOOKUP(入力項目!$S$17,子育て関連マスタ!$I$32:$M$37,4,FALSE),0),
AND(Q209&gt;=21,Q209&lt;=22,入力項目!$S$16="高専"),IFERROR(VLOOKUP(入力項目!$S$17,子育て関連マスタ!$I$32:$M$34,4,FALSE),0),
AND(Q209&gt;=21,Q209&lt;=22,入力項目!$S$16&lt;&gt;"高専"),IFERROR(VLOOKUP(入力項目!$S$17,子育て関連マスタ!$I$32:$M$34,4,FALSE),0),
Q209&gt;=23,0
) +
IF($D209=4,
  IFERROR(_xlfn.IFS(
  Q209&lt;=入力項目!$S$11,0,
  AND(Q209=入力項目!$S$11),IFERROR(VLOOKUP(入力項目!$S$12,子育て関連マスタ!$I$4:$M$5,2,FALSE),0),
  AND(Q209=4),IFERROR(VLOOKUP(入力項目!$S$13,子育て関連マスタ!$I$9:$M$12,2,FALSE),0),
  AND(Q209=7),IFERROR(VLOOKUP(入力項目!$S$14,子育て関連マスタ!$I$16:$M$17,2,FALSE),0),
  AND(Q209=13),IFERROR(VLOOKUP(入力項目!$S$15,子育て関連マスタ!$I$21:$M$22,2,FALSE),0),
  AND(Q209=16),IFERROR(VLOOKUP(入力項目!$S$16,子育て関連マスタ!$I$26:$M$28,2,FALSE),0),
  AND(Q209=19,入力項目!$S$16&lt;&gt;"高専"),IFERROR(VLOOKUP(入力項目!$S$17,子育て関連マスタ!$I$32:$M$37,2,FALSE),0),
  AND(Q209=21,入力項目!$S$16="高専"),IFERROR(VLOOKUP(入力項目!$S$17,子育て関連マスタ!$I$32:$M$37,2,FALSE),0),
  Q209&gt;=22,0
  ),0),0
) +
IF(AND(Q209&gt;=1,Q209&lt;=15),IF($D209=入力項目!$S$8,入力項目!$S$3,0),0) +
IF(AND(Q209&gt;=1,Q209&lt;=15),IF($D209=5,入力項目!$S$4,0),0) +
IF(AND(Q209&gt;=1,Q209&lt;=15),IF($D209=12,入力項目!$S$5,0),0) +
IF(AND(入力項目!$S$7=$A209,入力項目!$S$8=$D209),子育て関連マスタ!$C$14,0) +
IFERROR(IF(AND(YEAR(EDATE(DATE(入力項目!$S$7,入力項目!$S$8,1),1))=$A209,MONTH(EDATE(DATE(入力項目!$S$7,入力項目!$S$8,1),1))=$D209),子育て関連マスタ!$C$15,0),0) +
IF(AND(OR(Q209=3,Q209=5,Q209=7),$D209=11),子育て関連マスタ!$C$17,0) +
IF(AND(Q209=20,$D209=1),子育て関連マスタ!$C$18,0) +
IF(AND(Q209=20,$D209=1),
IFERROR(_xlfn.IFS(
入力項目!$S$10="男",子育て関連マスタ!$C$18,
入力項目!$S$10="女",子育て関連マスタ!$C$19
),0),0
) +
IF(AND(Q209&gt;=入力項目!$S$18,Q209&lt;=入力項目!$S$19),入力項目!$S$20,0) +
IF(AND(Q209&gt;=入力項目!$S$21,Q209&lt;=入力項目!$S$22),入力項目!$S$23,0) +
IF(AND(Q209&gt;=入力項目!$S$24,Q209&lt;=入力項目!$S$25),入力項目!$S$26,0)
)</f>
        <v>0</v>
      </c>
      <c r="AF209">
        <f ca="1">-(
_xlfn.IFS(
R209&lt;=入力項目!$S$11,0,
AND(R209&gt;=入力項目!$S$11+1,R209&lt;=3),IFERROR(VLOOKUP(入力項目!$S$12,子育て関連マスタ!$I$4:$M$5,4,FALSE),0),
AND(R209&gt;=4,R209&lt;=6),IFERROR(VLOOKUP(入力項目!$S$13,子育て関連マスタ!$I$9:$M$12,4,FALSE),0),
AND(R209&gt;=7,R209&lt;=12),IFERROR(VLOOKUP(入力項目!$S$14,子育て関連マスタ!$I$16:$M$17,4,FALSE),0),
AND(R209&gt;=13,R209&lt;=15),IFERROR(VLOOKUP(入力項目!$S$15,子育て関連マスタ!$I$21:$M$22,4,FALSE),0),
AND(R209&gt;=16,R209&lt;=18),IFERROR(VLOOKUP(入力項目!$S$16,子育て関連マスタ!$I$26:$M$28,4,FALSE),0),
AND(R209&gt;=19,R209&lt;=20,入力項目!$S$16="高専"),IFERROR(VLOOKUP(入力項目!$S$16,子育て関連マスタ!$I$26:$M$28,4,FALSE),0),
AND(R209&gt;=19,R209&lt;=20,入力項目!$S$16&lt;&gt;"高専"),IFERROR(VLOOKUP(入力項目!$S$17,子育て関連マスタ!$I$32:$M$37,4,FALSE),0),
AND(R209&gt;=21,R209&lt;=22,入力項目!$S$16="高専"),IFERROR(VLOOKUP(入力項目!$S$17,子育て関連マスタ!$I$32:$M$34,4,FALSE),0),
AND(R209&gt;=21,R209&lt;=22,入力項目!$S$16&lt;&gt;"高専"),IFERROR(VLOOKUP(入力項目!$S$17,子育て関連マスタ!$I$32:$M$34,4,FALSE),0),
R209&gt;=23,0
) +
IF($D209=4,
  IFERROR(_xlfn.IFS(
  R209&lt;=入力項目!$S$11,0,
  AND(R209=入力項目!$S$11),IFERROR(VLOOKUP(入力項目!$S$12,子育て関連マスタ!$I$4:$M$5,2,FALSE),0),
  AND(R209=4),IFERROR(VLOOKUP(入力項目!$S$13,子育て関連マスタ!$I$9:$M$12,2,FALSE),0),
  AND(R209=7),IFERROR(VLOOKUP(入力項目!$S$14,子育て関連マスタ!$I$16:$M$17,2,FALSE),0),
  AND(R209=13),IFERROR(VLOOKUP(入力項目!$S$15,子育て関連マスタ!$I$21:$M$22,2,FALSE),0),
  AND(R209=16),IFERROR(VLOOKUP(入力項目!$S$16,子育て関連マスタ!$I$26:$M$28,2,FALSE),0),
  AND(R209=19,入力項目!$S$16&lt;&gt;"高専"),IFERROR(VLOOKUP(入力項目!$S$17,子育て関連マスタ!$I$32:$M$37,2,FALSE),0),
  AND(R209=21,入力項目!$S$16="高専"),IFERROR(VLOOKUP(入力項目!$S$17,子育て関連マスタ!$I$32:$M$37,2,FALSE),0),
  R209&gt;=22,0
  ),0),0
) +
IF(AND(R209&gt;=1,R209&lt;=15),IF($D209=入力項目!$S$8,入力項目!$S$3,0),0) +
IF(AND(R209&gt;=1,R209&lt;=15),IF($D209=5,入力項目!$S$4,0),0) +
IF(AND(R209&gt;=1,R209&lt;=15),IF($D209=12,入力項目!$S$5,0),0) +
IF(AND(入力項目!$S$7=$A209,入力項目!$S$8=$D209),子育て関連マスタ!$C$14,0) +
IFERROR(IF(AND(YEAR(EDATE(DATE(入力項目!$S$7,入力項目!$S$8,1),1))=$A209,MONTH(EDATE(DATE(入力項目!$S$7,入力項目!$S$8,1),1))=$D209),子育て関連マスタ!$C$15,0),0) +
IF(AND(OR(R209=3,R209=5,R209=7),$D209=11),子育て関連マスタ!$C$17,0) +
IF(AND(R209=20,$D209=1),子育て関連マスタ!$C$18,0) +
IF(AND(R209=20,$D209=1),
IFERROR(_xlfn.IFS(
入力項目!$S$10="男",子育て関連マスタ!$C$18,
入力項目!$S$10="女",子育て関連マスタ!$C$19
),0),0
) +
IF(AND(R209&gt;=入力項目!$S$18,R209&lt;=入力項目!$S$19),入力項目!$S$20,0) +
IF(AND(R209&gt;=入力項目!$S$21,R209&lt;=入力項目!$S$22),入力項目!$S$23,0) +
IF(AND(R209&gt;=入力項目!$S$24,R209&lt;=入力項目!$S$25),入力項目!$S$26,0)
)</f>
        <v>0</v>
      </c>
      <c r="AG209">
        <f ca="1">-(
_xlfn.IFS(
S209&lt;=入力項目!$S$11,0,
AND(S209&gt;=入力項目!$S$11+1,S209&lt;=3),IFERROR(VLOOKUP(入力項目!$S$12,子育て関連マスタ!$I$4:$M$5,4,FALSE),0),
AND(S209&gt;=4,S209&lt;=6),IFERROR(VLOOKUP(入力項目!$S$13,子育て関連マスタ!$I$9:$M$12,4,FALSE),0),
AND(S209&gt;=7,S209&lt;=12),IFERROR(VLOOKUP(入力項目!$S$14,子育て関連マスタ!$I$16:$M$17,4,FALSE),0),
AND(S209&gt;=13,S209&lt;=15),IFERROR(VLOOKUP(入力項目!$S$15,子育て関連マスタ!$I$21:$M$22,4,FALSE),0),
AND(S209&gt;=16,S209&lt;=18),IFERROR(VLOOKUP(入力項目!$S$16,子育て関連マスタ!$I$26:$M$28,4,FALSE),0),
AND(S209&gt;=19,S209&lt;=20,入力項目!$S$16="高専"),IFERROR(VLOOKUP(入力項目!$S$16,子育て関連マスタ!$I$26:$M$28,4,FALSE),0),
AND(S209&gt;=19,S209&lt;=20,入力項目!$S$16&lt;&gt;"高専"),IFERROR(VLOOKUP(入力項目!$S$17,子育て関連マスタ!$I$32:$M$37,4,FALSE),0),
AND(S209&gt;=21,S209&lt;=22,入力項目!$S$16="高専"),IFERROR(VLOOKUP(入力項目!$S$17,子育て関連マスタ!$I$32:$M$34,4,FALSE),0),
AND(S209&gt;=21,S209&lt;=22,入力項目!$S$16&lt;&gt;"高専"),IFERROR(VLOOKUP(入力項目!$S$17,子育て関連マスタ!$I$32:$M$34,4,FALSE),0),
S209&gt;=23,0
) +
IF($D209=4,
  IFERROR(_xlfn.IFS(
  S209&lt;=入力項目!$S$11,0,
  AND(S209=入力項目!$S$11),IFERROR(VLOOKUP(入力項目!$S$12,子育て関連マスタ!$I$4:$M$5,2,FALSE),0),
  AND(S209=4),IFERROR(VLOOKUP(入力項目!$S$13,子育て関連マスタ!$I$9:$M$12,2,FALSE),0),
  AND(S209=7),IFERROR(VLOOKUP(入力項目!$S$14,子育て関連マスタ!$I$16:$M$17,2,FALSE),0),
  AND(S209=13),IFERROR(VLOOKUP(入力項目!$S$15,子育て関連マスタ!$I$21:$M$22,2,FALSE),0),
  AND(S209=16),IFERROR(VLOOKUP(入力項目!$S$16,子育て関連マスタ!$I$26:$M$28,2,FALSE),0),
  AND(S209=19,入力項目!$S$16&lt;&gt;"高専"),IFERROR(VLOOKUP(入力項目!$S$17,子育て関連マスタ!$I$32:$M$37,2,FALSE),0),
  AND(S209=21,入力項目!$S$16="高専"),IFERROR(VLOOKUP(入力項目!$S$17,子育て関連マスタ!$I$32:$M$37,2,FALSE),0),
  S209&gt;=22,0
  ),0),0
) +
IF(AND(S209&gt;=1,S209&lt;=15),IF($D209=入力項目!$S$8,入力項目!$S$3,0),0) +
IF(AND(S209&gt;=1,S209&lt;=15),IF($D209=5,入力項目!$S$4,0),0) +
IF(AND(S209&gt;=1,S209&lt;=15),IF($D209=12,入力項目!$S$5,0),0) +
IF(AND(入力項目!$S$7=$A209,入力項目!$S$8=$D209),子育て関連マスタ!$C$14,0) +
IFERROR(IF(AND(YEAR(EDATE(DATE(入力項目!$S$7,入力項目!$S$8,1),1))=$A209,MONTH(EDATE(DATE(入力項目!$S$7,入力項目!$S$8,1),1))=$D209),子育て関連マスタ!$C$15,0),0) +
IF(AND(OR(S209=3,S209=5,S209=7),$D209=11),子育て関連マスタ!$C$17,0) +
IF(AND(S209=20,$D209=1),子育て関連マスタ!$C$18,0) +
IF(AND(S209=20,$D209=1),
IFERROR(_xlfn.IFS(
入力項目!$S$10="男",子育て関連マスタ!$C$18,
入力項目!$S$10="女",子育て関連マスタ!$C$19
),0),0
) +
IF(AND(S209&gt;=入力項目!$S$18,S209&lt;=入力項目!$S$19),入力項目!$S$20,0) +
IF(AND(S209&gt;=入力項目!$S$21,S209&lt;=入力項目!$S$22),入力項目!$S$23,0) +
IF(AND(S209&gt;=入力項目!$S$24,S209&lt;=入力項目!$S$25),入力項目!$S$26,0)
)</f>
        <v>0</v>
      </c>
      <c r="AH209">
        <f ca="1">-(
_xlfn.IFS(
T209&lt;=入力項目!$S$11,0,
AND(T209&gt;=入力項目!$S$11+1,T209&lt;=3),IFERROR(VLOOKUP(入力項目!$S$12,子育て関連マスタ!$I$4:$M$5,4,FALSE),0),
AND(T209&gt;=4,T209&lt;=6),IFERROR(VLOOKUP(入力項目!$S$13,子育て関連マスタ!$I$9:$M$12,4,FALSE),0),
AND(T209&gt;=7,T209&lt;=12),IFERROR(VLOOKUP(入力項目!$S$14,子育て関連マスタ!$I$16:$M$17,4,FALSE),0),
AND(T209&gt;=13,T209&lt;=15),IFERROR(VLOOKUP(入力項目!$S$15,子育て関連マスタ!$I$21:$M$22,4,FALSE),0),
AND(T209&gt;=16,T209&lt;=18),IFERROR(VLOOKUP(入力項目!$S$16,子育て関連マスタ!$I$26:$M$28,4,FALSE),0),
AND(T209&gt;=19,T209&lt;=20,入力項目!$S$16="高専"),IFERROR(VLOOKUP(入力項目!$S$16,子育て関連マスタ!$I$26:$M$28,4,FALSE),0),
AND(T209&gt;=19,T209&lt;=20,入力項目!$S$16&lt;&gt;"高専"),IFERROR(VLOOKUP(入力項目!$S$17,子育て関連マスタ!$I$32:$M$37,4,FALSE),0),
AND(T209&gt;=21,T209&lt;=22,入力項目!$S$16="高専"),IFERROR(VLOOKUP(入力項目!$S$17,子育て関連マスタ!$I$32:$M$34,4,FALSE),0),
AND(T209&gt;=21,T209&lt;=22,入力項目!$S$16&lt;&gt;"高専"),IFERROR(VLOOKUP(入力項目!$S$17,子育て関連マスタ!$I$32:$M$34,4,FALSE),0),
T209&gt;=23,0
) +
IF($D209=4,
  IFERROR(_xlfn.IFS(
  T209&lt;=入力項目!$S$11,0,
  AND(T209=入力項目!$S$11),IFERROR(VLOOKUP(入力項目!$S$12,子育て関連マスタ!$I$4:$M$5,2,FALSE),0),
  AND(T209=4),IFERROR(VLOOKUP(入力項目!$S$13,子育て関連マスタ!$I$9:$M$12,2,FALSE),0),
  AND(T209=7),IFERROR(VLOOKUP(入力項目!$S$14,子育て関連マスタ!$I$16:$M$17,2,FALSE),0),
  AND(T209=13),IFERROR(VLOOKUP(入力項目!$S$15,子育て関連マスタ!$I$21:$M$22,2,FALSE),0),
  AND(T209=16),IFERROR(VLOOKUP(入力項目!$S$16,子育て関連マスタ!$I$26:$M$28,2,FALSE),0),
  AND(T209=19,入力項目!$S$16&lt;&gt;"高専"),IFERROR(VLOOKUP(入力項目!$S$17,子育て関連マスタ!$I$32:$M$37,2,FALSE),0),
  AND(T209=21,入力項目!$S$16="高専"),IFERROR(VLOOKUP(入力項目!$S$17,子育て関連マスタ!$I$32:$M$37,2,FALSE),0),
  T209&gt;=22,0
  ),0),0
) +
IF(AND(T209&gt;=1,T209&lt;=15),IF($D209=入力項目!$S$8,入力項目!$S$3,0),0) +
IF(AND(T209&gt;=1,T209&lt;=15),IF($D209=5,入力項目!$S$4,0),0) +
IF(AND(T209&gt;=1,T209&lt;=15),IF($D209=12,入力項目!$S$5,0),0) +
IF(AND(入力項目!$S$7=$A209,入力項目!$S$8=$D209),子育て関連マスタ!$C$14,0) +
IFERROR(IF(AND(YEAR(EDATE(DATE(入力項目!$S$7,入力項目!$S$8,1),1))=$A209,MONTH(EDATE(DATE(入力項目!$S$7,入力項目!$S$8,1),1))=$D209),子育て関連マスタ!$C$15,0),0) +
IF(AND(OR(T209=3,T209=5,T209=7),$D209=11),子育て関連マスタ!$C$17,0) +
IF(AND(T209=20,$D209=1),子育て関連マスタ!$C$18,0) +
IF(AND(T209=20,$D209=1),
IFERROR(_xlfn.IFS(
入力項目!$S$10="男",子育て関連マスタ!$C$18,
入力項目!$S$10="女",子育て関連マスタ!$C$19
),0),0
) +
IF(AND(T209&gt;=入力項目!$S$18,T209&lt;=入力項目!$S$19),入力項目!$S$20,0) +
IF(AND(T209&gt;=入力項目!$S$21,T209&lt;=入力項目!$S$22),入力項目!$S$23,0) +
IF(AND(T209&gt;=入力項目!$S$24,T209&lt;=入力項目!$S$25),入力項目!$S$26,0)
)</f>
        <v>0</v>
      </c>
      <c r="AI209">
        <f ca="1">-(
_xlfn.IFS(
U209&lt;=入力項目!$S$11,0,
AND(U209&gt;=入力項目!$S$11+1,U209&lt;=3),IFERROR(VLOOKUP(入力項目!$S$12,子育て関連マスタ!$I$4:$M$5,4,FALSE),0),
AND(U209&gt;=4,U209&lt;=6),IFERROR(VLOOKUP(入力項目!$S$13,子育て関連マスタ!$I$9:$M$12,4,FALSE),0),
AND(U209&gt;=7,U209&lt;=12),IFERROR(VLOOKUP(入力項目!$S$14,子育て関連マスタ!$I$16:$M$17,4,FALSE),0),
AND(U209&gt;=13,U209&lt;=15),IFERROR(VLOOKUP(入力項目!$S$15,子育て関連マスタ!$I$21:$M$22,4,FALSE),0),
AND(U209&gt;=16,U209&lt;=18),IFERROR(VLOOKUP(入力項目!$S$16,子育て関連マスタ!$I$26:$M$28,4,FALSE),0),
AND(U209&gt;=19,U209&lt;=20,入力項目!$S$16="高専"),IFERROR(VLOOKUP(入力項目!$S$16,子育て関連マスタ!$I$26:$M$28,4,FALSE),0),
AND(U209&gt;=19,U209&lt;=20,入力項目!$S$16&lt;&gt;"高専"),IFERROR(VLOOKUP(入力項目!$S$17,子育て関連マスタ!$I$32:$M$37,4,FALSE),0),
AND(U209&gt;=21,U209&lt;=22,入力項目!$S$16="高専"),IFERROR(VLOOKUP(入力項目!$S$17,子育て関連マスタ!$I$32:$M$34,4,FALSE),0),
AND(U209&gt;=21,U209&lt;=22,入力項目!$S$16&lt;&gt;"高専"),IFERROR(VLOOKUP(入力項目!$S$17,子育て関連マスタ!$I$32:$M$34,4,FALSE),0),
U209&gt;=23,0
) +
IF($D209=4,
  IFERROR(_xlfn.IFS(
  U209&lt;=入力項目!$S$11,0,
  AND(U209=入力項目!$S$11),IFERROR(VLOOKUP(入力項目!$S$12,子育て関連マスタ!$I$4:$M$5,2,FALSE),0),
  AND(U209=4),IFERROR(VLOOKUP(入力項目!$S$13,子育て関連マスタ!$I$9:$M$12,2,FALSE),0),
  AND(U209=7),IFERROR(VLOOKUP(入力項目!$S$14,子育て関連マスタ!$I$16:$M$17,2,FALSE),0),
  AND(U209=13),IFERROR(VLOOKUP(入力項目!$S$15,子育て関連マスタ!$I$21:$M$22,2,FALSE),0),
  AND(U209=16),IFERROR(VLOOKUP(入力項目!$S$16,子育て関連マスタ!$I$26:$M$28,2,FALSE),0),
  AND(U209=19,入力項目!$S$16&lt;&gt;"高専"),IFERROR(VLOOKUP(入力項目!$S$17,子育て関連マスタ!$I$32:$M$37,2,FALSE),0),
  AND(U209=21,入力項目!$S$16="高専"),IFERROR(VLOOKUP(入力項目!$S$17,子育て関連マスタ!$I$32:$M$37,2,FALSE),0),
  U209&gt;=22,0
  ),0),0
) +
IF(AND(U209&gt;=1,U209&lt;=15),IF($D209=入力項目!$S$8,入力項目!$S$3,0),0) +
IF(AND(U209&gt;=1,U209&lt;=15),IF($D209=5,入力項目!$S$4,0),0) +
IF(AND(U209&gt;=1,U209&lt;=15),IF($D209=12,入力項目!$S$5,0),0) +
IF(AND(入力項目!$S$7=$A209,入力項目!$S$8=$D209),子育て関連マスタ!$C$14,0) +
IFERROR(IF(AND(YEAR(EDATE(DATE(入力項目!$S$7,入力項目!$S$8,1),1))=$A209,MONTH(EDATE(DATE(入力項目!$S$7,入力項目!$S$8,1),1))=$D209),子育て関連マスタ!$C$15,0),0) +
IF(AND(OR(U209=3,U209=5,U209=7),$D209=11),子育て関連マスタ!$C$17,0) +
IF(AND(U209=20,$D209=1),子育て関連マスタ!$C$18,0) +
IF(AND(U209=20,$D209=1),
IFERROR(_xlfn.IFS(
入力項目!$S$10="男",子育て関連マスタ!$C$18,
入力項目!$S$10="女",子育て関連マスタ!$C$19
),0),0
) +
IF(AND(U209&gt;=入力項目!$S$18,U209&lt;=入力項目!$S$19),入力項目!$S$20,0) +
IF(AND(U209&gt;=入力項目!$S$21,U209&lt;=入力項目!$S$22),入力項目!$S$23,0) +
IF(AND(U209&gt;=入力項目!$S$24,U209&lt;=入力項目!$S$25),入力項目!$S$26,0)
)</f>
        <v>0</v>
      </c>
      <c r="AJ209" s="10">
        <f ca="1">-VLOOKUP($D209,月別収支!$A$2:$H$13,7,FALSE)</f>
        <v>-20000</v>
      </c>
    </row>
    <row r="210" spans="1:36" x14ac:dyDescent="0.4">
      <c r="A210">
        <f t="shared" ca="1" si="54"/>
        <v>2041</v>
      </c>
      <c r="B210">
        <f t="shared" ca="1" si="61"/>
        <v>2041</v>
      </c>
      <c r="C210">
        <f t="shared" ca="1" si="62"/>
        <v>17</v>
      </c>
      <c r="D210">
        <f t="shared" ca="1" si="55"/>
        <v>12</v>
      </c>
      <c r="E210" t="str">
        <f t="shared" ca="1" si="56"/>
        <v>2041年12月</v>
      </c>
      <c r="F210">
        <f ca="1">IF(OR(入力項目!$N$5&lt;$A210,AND(入力項目!$N$5=$A210,入力項目!$N$6&lt;$D210)),IF(F209=0,1,IF(G210=12,F209+1,F209)),0)</f>
        <v>17</v>
      </c>
      <c r="G210">
        <f ca="1">IF(OR(入力項目!$N$5&lt;$A210,AND(入力項目!$N$5=$A210,入力項目!$N$6&lt;$D210)),IF(G209=12,1,G209+1),0)</f>
        <v>2</v>
      </c>
      <c r="H210" t="str">
        <f t="shared" ca="1" si="57"/>
        <v>17_2</v>
      </c>
      <c r="I210">
        <f ca="1">IF(
  IFERROR(AND($C210&gt;0,MOD($C210,入力項目!$N$22)=0,$D210=入力項目!$N$23), FALSE),
  1,
  IF(
    AND(I209&gt;0,J209=12),
    IF(I209=入力項目!$N$28, 0, I209+1),
    I209
  )
)</f>
        <v>3</v>
      </c>
      <c r="J210">
        <f ca="1">IF($D210=入力項目!$N$23,1,IFERROR(J209+1,1))</f>
        <v>7</v>
      </c>
      <c r="K210" t="str">
        <f t="shared" ca="1" si="58"/>
        <v>3_7</v>
      </c>
      <c r="L210">
        <f ca="1">L209+IF(入力項目!$D$4=$D210,1,0)</f>
        <v>46</v>
      </c>
      <c r="M210" t="str">
        <f t="shared" ca="1" si="59"/>
        <v>46歳</v>
      </c>
      <c r="N210">
        <f t="shared" ca="1" si="63"/>
        <v>46</v>
      </c>
      <c r="O210" t="str">
        <f t="shared" ca="1" si="60"/>
        <v>46歳</v>
      </c>
      <c r="P210">
        <f t="shared" ca="1" si="64"/>
        <v>21</v>
      </c>
      <c r="Q210">
        <f t="shared" ca="1" si="65"/>
        <v>19</v>
      </c>
      <c r="R210">
        <f t="shared" ca="1" si="66"/>
        <v>2042</v>
      </c>
      <c r="S210">
        <f t="shared" ca="1" si="67"/>
        <v>2042</v>
      </c>
      <c r="T210">
        <f t="shared" ca="1" si="68"/>
        <v>2042</v>
      </c>
      <c r="U210">
        <f t="shared" ca="1" si="69"/>
        <v>2042</v>
      </c>
      <c r="V210" s="10">
        <f t="shared" ca="1" si="70"/>
        <v>22148835</v>
      </c>
      <c r="W210" s="10">
        <f ca="1">IF($L210&lt;その他マスタ!$B$1,VLOOKUP($D210,月別収支!$A$2:$H$13,2,FALSE),その他マスタ!$B$3)+IF(AND($L210=その他マスタ!$B$1,入力項目!$I$9="あり",$D210=入力項目!$D$4),その他マスタ!$B$2,0)</f>
        <v>1100000</v>
      </c>
      <c r="X210" s="10">
        <f ca="1">-IF(入力項目!$K$5=TRUE,
IF($F210+$G210&lt;3,VLOOKUP($D210,月別収支!$A$2:$H$13,8,FALSE),0)+IFERROR(VLOOKUP($H210,住宅ローン計算!C:P,13,FALSE),0)+IF($F210&gt;1,IF(OR($G210=3,$G210=6,$G210=9,$G210=12),ROUNDUP(入力項目!$N$18/4,0),0),0),
VLOOKUP($D210,月別収支!$A$2:$H$13,8,FALSE))</f>
        <v>-191500</v>
      </c>
      <c r="Y210" s="10">
        <f ca="1">-VLOOKUP($D210,月別収支!$A$2:$H$13,3,FALSE)</f>
        <v>-75000</v>
      </c>
      <c r="Z210" s="10">
        <f ca="1">-VLOOKUP($D210,月別収支!$A$2:$H$13,4,FALSE)</f>
        <v>-27000</v>
      </c>
      <c r="AA210" s="10">
        <f ca="1">-VLOOKUP($D210,月別収支!$A$2:$H$13,6,FALSE)</f>
        <v>-10000</v>
      </c>
      <c r="AB210" s="10">
        <f ca="1">-(
VLOOKUP($D210,月別収支!$A$2:$H$13,5,FALSE)+IF(AND(入力項目!$I$27&lt;=$A210,ISEVEN($A210-入力項目!$I$27),入力項目!$I$28=$D210),入力項目!$I$26,0)
+IF(入力項目!$K$26=TRUE,
IFERROR(VLOOKUP($K210,マイカーローン計算!C:P,13,FALSE),0),
IFERROR(
  IF(AND($C210&gt;0,MOD($C210,入力項目!$N$22)=0,$D210=入力項目!$N$23),入力項目!$N$24,0),
 0
)
)
)</f>
        <v>-20000</v>
      </c>
      <c r="AC210" s="10">
        <f ca="1">-IF($A210&lt;入力項目!$N$33,入力項目!$N$35,IF(AND($A210=入力項目!$N$33,$D210&lt;=入力項目!$N$34),入力項目!$N$35,0))</f>
        <v>0</v>
      </c>
      <c r="AD210">
        <f ca="1">-(
_xlfn.IFS(
P210&lt;=入力項目!$S$11,0,
AND(P210&gt;=入力項目!$S$11+1,P210&lt;=3),IFERROR(VLOOKUP(入力項目!$S$12,子育て関連マスタ!$I$4:$M$5,4,FALSE),0),
AND(P210&gt;=4,P210&lt;=6),IFERROR(VLOOKUP(入力項目!$S$13,子育て関連マスタ!$I$9:$M$12,4,FALSE),0),
AND(P210&gt;=7,P210&lt;=12),IFERROR(VLOOKUP(入力項目!$S$14,子育て関連マスタ!$I$16:$M$17,4,FALSE),0),
AND(P210&gt;=13,P210&lt;=15),IFERROR(VLOOKUP(入力項目!$S$15,子育て関連マスタ!$I$21:$M$22,4,FALSE),0),
AND(P210&gt;=16,P210&lt;=18),IFERROR(VLOOKUP(入力項目!$S$16,子育て関連マスタ!$I$26:$M$28,4,FALSE),0),
AND(P210&gt;=19,P210&lt;=20,入力項目!$S$16="高専"),IFERROR(VLOOKUP(入力項目!$S$16,子育て関連マスタ!$I$26:$M$28,4,FALSE),0),
AND(P210&gt;=19,P210&lt;=20,入力項目!$S$16&lt;&gt;"高専"),IFERROR(VLOOKUP(入力項目!$S$17,子育て関連マスタ!$I$32:$M$37,4,FALSE),0),
AND(P210&gt;=21,P210&lt;=22,入力項目!$S$16="高専"),IFERROR(VLOOKUP(入力項目!$S$17,子育て関連マスタ!$I$32:$M$34,4,FALSE),0),
AND(P210&gt;=21,P210&lt;=22,入力項目!$S$16&lt;&gt;"高専"),IFERROR(VLOOKUP(入力項目!$S$17,子育て関連マスタ!$I$32:$M$34,4,FALSE),0),
P210&gt;=23,0
) +
IF($D210=4,
  IFERROR(_xlfn.IFS(
  P210&lt;=入力項目!$S$11,0,
  AND(P210=入力項目!$S$11),IFERROR(VLOOKUP(入力項目!$S$12,子育て関連マスタ!$I$4:$M$5,2,FALSE),0),
  AND(P210=4),IFERROR(VLOOKUP(入力項目!$S$13,子育て関連マスタ!$I$9:$M$12,2,FALSE),0),
  AND(P210=7),IFERROR(VLOOKUP(入力項目!$S$14,子育て関連マスタ!$I$16:$M$17,2,FALSE),0),
  AND(P210=13),IFERROR(VLOOKUP(入力項目!$S$15,子育て関連マスタ!$I$21:$M$22,2,FALSE),0),
  AND(P210=16),IFERROR(VLOOKUP(入力項目!$S$16,子育て関連マスタ!$I$26:$M$28,2,FALSE),0),
  AND(P210=19,入力項目!$S$16&lt;&gt;"高専"),IFERROR(VLOOKUP(入力項目!$S$17,子育て関連マスタ!$I$32:$M$37,2,FALSE),0),
  AND(P210=21,入力項目!$S$16="高専"),IFERROR(VLOOKUP(入力項目!$S$17,子育て関連マスタ!$I$32:$M$37,2,FALSE),0),
  P210&gt;=22,0
  ),0),0
) +
IF(AND(P210&gt;=1,P210&lt;=15),IF($D210=入力項目!$S$8,入力項目!$S$3,0),0) +
IF(AND(P210&gt;=1,P210&lt;=15),IF($D210=5,入力項目!$S$4,0),0) +
IF(AND(P210&gt;=1,P210&lt;=15),IF($D210=12,入力項目!$S$5,0),0) +
IF(AND(入力項目!$S$7=$A210,入力項目!$S$8=$D210),子育て関連マスタ!$C$14,0) +
IFERROR(IF(AND(YEAR(EDATE(DATE(入力項目!$S$7,入力項目!$S$8,1),1))=$A210,MONTH(EDATE(DATE(入力項目!$S$7,入力項目!$S$8,1),1))=$D210),子育て関連マスタ!$C$15,0),0) +
IF(AND(OR(P210=3,P210=5,P210=7),$D210=11),子育て関連マスタ!$C$17,0) +
IF(AND(P210=20,$D210=1),子育て関連マスタ!$C$18,0) +
IF(AND(P210=20,$D210=1),
IFERROR(_xlfn.IFS(
入力項目!$S$10="男",子育て関連マスタ!$C$18,
入力項目!$S$10="女",子育て関連マスタ!$C$19
),0),0
) +
IF(AND(P210&gt;=入力項目!$S$18,P210&lt;=入力項目!$S$19),入力項目!$S$20,0) +
IF(AND(P210&gt;=入力項目!$S$21,P210&lt;=入力項目!$S$22),入力項目!$S$23,0) +
IF(AND(P210&gt;=入力項目!$S$24,P210&lt;=入力項目!$S$25),入力項目!$S$26,0)
)</f>
        <v>0</v>
      </c>
      <c r="AE210">
        <f ca="1">-(
_xlfn.IFS(
Q210&lt;=入力項目!$S$11,0,
AND(Q210&gt;=入力項目!$S$11+1,Q210&lt;=3),IFERROR(VLOOKUP(入力項目!$S$12,子育て関連マスタ!$I$4:$M$5,4,FALSE),0),
AND(Q210&gt;=4,Q210&lt;=6),IFERROR(VLOOKUP(入力項目!$S$13,子育て関連マスタ!$I$9:$M$12,4,FALSE),0),
AND(Q210&gt;=7,Q210&lt;=12),IFERROR(VLOOKUP(入力項目!$S$14,子育て関連マスタ!$I$16:$M$17,4,FALSE),0),
AND(Q210&gt;=13,Q210&lt;=15),IFERROR(VLOOKUP(入力項目!$S$15,子育て関連マスタ!$I$21:$M$22,4,FALSE),0),
AND(Q210&gt;=16,Q210&lt;=18),IFERROR(VLOOKUP(入力項目!$S$16,子育て関連マスタ!$I$26:$M$28,4,FALSE),0),
AND(Q210&gt;=19,Q210&lt;=20,入力項目!$S$16="高専"),IFERROR(VLOOKUP(入力項目!$S$16,子育て関連マスタ!$I$26:$M$28,4,FALSE),0),
AND(Q210&gt;=19,Q210&lt;=20,入力項目!$S$16&lt;&gt;"高専"),IFERROR(VLOOKUP(入力項目!$S$17,子育て関連マスタ!$I$32:$M$37,4,FALSE),0),
AND(Q210&gt;=21,Q210&lt;=22,入力項目!$S$16="高専"),IFERROR(VLOOKUP(入力項目!$S$17,子育て関連マスタ!$I$32:$M$34,4,FALSE),0),
AND(Q210&gt;=21,Q210&lt;=22,入力項目!$S$16&lt;&gt;"高専"),IFERROR(VLOOKUP(入力項目!$S$17,子育て関連マスタ!$I$32:$M$34,4,FALSE),0),
Q210&gt;=23,0
) +
IF($D210=4,
  IFERROR(_xlfn.IFS(
  Q210&lt;=入力項目!$S$11,0,
  AND(Q210=入力項目!$S$11),IFERROR(VLOOKUP(入力項目!$S$12,子育て関連マスタ!$I$4:$M$5,2,FALSE),0),
  AND(Q210=4),IFERROR(VLOOKUP(入力項目!$S$13,子育て関連マスタ!$I$9:$M$12,2,FALSE),0),
  AND(Q210=7),IFERROR(VLOOKUP(入力項目!$S$14,子育て関連マスタ!$I$16:$M$17,2,FALSE),0),
  AND(Q210=13),IFERROR(VLOOKUP(入力項目!$S$15,子育て関連マスタ!$I$21:$M$22,2,FALSE),0),
  AND(Q210=16),IFERROR(VLOOKUP(入力項目!$S$16,子育て関連マスタ!$I$26:$M$28,2,FALSE),0),
  AND(Q210=19,入力項目!$S$16&lt;&gt;"高専"),IFERROR(VLOOKUP(入力項目!$S$17,子育て関連マスタ!$I$32:$M$37,2,FALSE),0),
  AND(Q210=21,入力項目!$S$16="高専"),IFERROR(VLOOKUP(入力項目!$S$17,子育て関連マスタ!$I$32:$M$37,2,FALSE),0),
  Q210&gt;=22,0
  ),0),0
) +
IF(AND(Q210&gt;=1,Q210&lt;=15),IF($D210=入力項目!$S$8,入力項目!$S$3,0),0) +
IF(AND(Q210&gt;=1,Q210&lt;=15),IF($D210=5,入力項目!$S$4,0),0) +
IF(AND(Q210&gt;=1,Q210&lt;=15),IF($D210=12,入力項目!$S$5,0),0) +
IF(AND(入力項目!$S$7=$A210,入力項目!$S$8=$D210),子育て関連マスタ!$C$14,0) +
IFERROR(IF(AND(YEAR(EDATE(DATE(入力項目!$S$7,入力項目!$S$8,1),1))=$A210,MONTH(EDATE(DATE(入力項目!$S$7,入力項目!$S$8,1),1))=$D210),子育て関連マスタ!$C$15,0),0) +
IF(AND(OR(Q210=3,Q210=5,Q210=7),$D210=11),子育て関連マスタ!$C$17,0) +
IF(AND(Q210=20,$D210=1),子育て関連マスタ!$C$18,0) +
IF(AND(Q210=20,$D210=1),
IFERROR(_xlfn.IFS(
入力項目!$S$10="男",子育て関連マスタ!$C$18,
入力項目!$S$10="女",子育て関連マスタ!$C$19
),0),0
) +
IF(AND(Q210&gt;=入力項目!$S$18,Q210&lt;=入力項目!$S$19),入力項目!$S$20,0) +
IF(AND(Q210&gt;=入力項目!$S$21,Q210&lt;=入力項目!$S$22),入力項目!$S$23,0) +
IF(AND(Q210&gt;=入力項目!$S$24,Q210&lt;=入力項目!$S$25),入力項目!$S$26,0)
)</f>
        <v>0</v>
      </c>
      <c r="AF210">
        <f ca="1">-(
_xlfn.IFS(
R210&lt;=入力項目!$S$11,0,
AND(R210&gt;=入力項目!$S$11+1,R210&lt;=3),IFERROR(VLOOKUP(入力項目!$S$12,子育て関連マスタ!$I$4:$M$5,4,FALSE),0),
AND(R210&gt;=4,R210&lt;=6),IFERROR(VLOOKUP(入力項目!$S$13,子育て関連マスタ!$I$9:$M$12,4,FALSE),0),
AND(R210&gt;=7,R210&lt;=12),IFERROR(VLOOKUP(入力項目!$S$14,子育て関連マスタ!$I$16:$M$17,4,FALSE),0),
AND(R210&gt;=13,R210&lt;=15),IFERROR(VLOOKUP(入力項目!$S$15,子育て関連マスタ!$I$21:$M$22,4,FALSE),0),
AND(R210&gt;=16,R210&lt;=18),IFERROR(VLOOKUP(入力項目!$S$16,子育て関連マスタ!$I$26:$M$28,4,FALSE),0),
AND(R210&gt;=19,R210&lt;=20,入力項目!$S$16="高専"),IFERROR(VLOOKUP(入力項目!$S$16,子育て関連マスタ!$I$26:$M$28,4,FALSE),0),
AND(R210&gt;=19,R210&lt;=20,入力項目!$S$16&lt;&gt;"高専"),IFERROR(VLOOKUP(入力項目!$S$17,子育て関連マスタ!$I$32:$M$37,4,FALSE),0),
AND(R210&gt;=21,R210&lt;=22,入力項目!$S$16="高専"),IFERROR(VLOOKUP(入力項目!$S$17,子育て関連マスタ!$I$32:$M$34,4,FALSE),0),
AND(R210&gt;=21,R210&lt;=22,入力項目!$S$16&lt;&gt;"高専"),IFERROR(VLOOKUP(入力項目!$S$17,子育て関連マスタ!$I$32:$M$34,4,FALSE),0),
R210&gt;=23,0
) +
IF($D210=4,
  IFERROR(_xlfn.IFS(
  R210&lt;=入力項目!$S$11,0,
  AND(R210=入力項目!$S$11),IFERROR(VLOOKUP(入力項目!$S$12,子育て関連マスタ!$I$4:$M$5,2,FALSE),0),
  AND(R210=4),IFERROR(VLOOKUP(入力項目!$S$13,子育て関連マスタ!$I$9:$M$12,2,FALSE),0),
  AND(R210=7),IFERROR(VLOOKUP(入力項目!$S$14,子育て関連マスタ!$I$16:$M$17,2,FALSE),0),
  AND(R210=13),IFERROR(VLOOKUP(入力項目!$S$15,子育て関連マスタ!$I$21:$M$22,2,FALSE),0),
  AND(R210=16),IFERROR(VLOOKUP(入力項目!$S$16,子育て関連マスタ!$I$26:$M$28,2,FALSE),0),
  AND(R210=19,入力項目!$S$16&lt;&gt;"高専"),IFERROR(VLOOKUP(入力項目!$S$17,子育て関連マスタ!$I$32:$M$37,2,FALSE),0),
  AND(R210=21,入力項目!$S$16="高専"),IFERROR(VLOOKUP(入力項目!$S$17,子育て関連マスタ!$I$32:$M$37,2,FALSE),0),
  R210&gt;=22,0
  ),0),0
) +
IF(AND(R210&gt;=1,R210&lt;=15),IF($D210=入力項目!$S$8,入力項目!$S$3,0),0) +
IF(AND(R210&gt;=1,R210&lt;=15),IF($D210=5,入力項目!$S$4,0),0) +
IF(AND(R210&gt;=1,R210&lt;=15),IF($D210=12,入力項目!$S$5,0),0) +
IF(AND(入力項目!$S$7=$A210,入力項目!$S$8=$D210),子育て関連マスタ!$C$14,0) +
IFERROR(IF(AND(YEAR(EDATE(DATE(入力項目!$S$7,入力項目!$S$8,1),1))=$A210,MONTH(EDATE(DATE(入力項目!$S$7,入力項目!$S$8,1),1))=$D210),子育て関連マスタ!$C$15,0),0) +
IF(AND(OR(R210=3,R210=5,R210=7),$D210=11),子育て関連マスタ!$C$17,0) +
IF(AND(R210=20,$D210=1),子育て関連マスタ!$C$18,0) +
IF(AND(R210=20,$D210=1),
IFERROR(_xlfn.IFS(
入力項目!$S$10="男",子育て関連マスタ!$C$18,
入力項目!$S$10="女",子育て関連マスタ!$C$19
),0),0
) +
IF(AND(R210&gt;=入力項目!$S$18,R210&lt;=入力項目!$S$19),入力項目!$S$20,0) +
IF(AND(R210&gt;=入力項目!$S$21,R210&lt;=入力項目!$S$22),入力項目!$S$23,0) +
IF(AND(R210&gt;=入力項目!$S$24,R210&lt;=入力項目!$S$25),入力項目!$S$26,0)
)</f>
        <v>0</v>
      </c>
      <c r="AG210">
        <f ca="1">-(
_xlfn.IFS(
S210&lt;=入力項目!$S$11,0,
AND(S210&gt;=入力項目!$S$11+1,S210&lt;=3),IFERROR(VLOOKUP(入力項目!$S$12,子育て関連マスタ!$I$4:$M$5,4,FALSE),0),
AND(S210&gt;=4,S210&lt;=6),IFERROR(VLOOKUP(入力項目!$S$13,子育て関連マスタ!$I$9:$M$12,4,FALSE),0),
AND(S210&gt;=7,S210&lt;=12),IFERROR(VLOOKUP(入力項目!$S$14,子育て関連マスタ!$I$16:$M$17,4,FALSE),0),
AND(S210&gt;=13,S210&lt;=15),IFERROR(VLOOKUP(入力項目!$S$15,子育て関連マスタ!$I$21:$M$22,4,FALSE),0),
AND(S210&gt;=16,S210&lt;=18),IFERROR(VLOOKUP(入力項目!$S$16,子育て関連マスタ!$I$26:$M$28,4,FALSE),0),
AND(S210&gt;=19,S210&lt;=20,入力項目!$S$16="高専"),IFERROR(VLOOKUP(入力項目!$S$16,子育て関連マスタ!$I$26:$M$28,4,FALSE),0),
AND(S210&gt;=19,S210&lt;=20,入力項目!$S$16&lt;&gt;"高専"),IFERROR(VLOOKUP(入力項目!$S$17,子育て関連マスタ!$I$32:$M$37,4,FALSE),0),
AND(S210&gt;=21,S210&lt;=22,入力項目!$S$16="高専"),IFERROR(VLOOKUP(入力項目!$S$17,子育て関連マスタ!$I$32:$M$34,4,FALSE),0),
AND(S210&gt;=21,S210&lt;=22,入力項目!$S$16&lt;&gt;"高専"),IFERROR(VLOOKUP(入力項目!$S$17,子育て関連マスタ!$I$32:$M$34,4,FALSE),0),
S210&gt;=23,0
) +
IF($D210=4,
  IFERROR(_xlfn.IFS(
  S210&lt;=入力項目!$S$11,0,
  AND(S210=入力項目!$S$11),IFERROR(VLOOKUP(入力項目!$S$12,子育て関連マスタ!$I$4:$M$5,2,FALSE),0),
  AND(S210=4),IFERROR(VLOOKUP(入力項目!$S$13,子育て関連マスタ!$I$9:$M$12,2,FALSE),0),
  AND(S210=7),IFERROR(VLOOKUP(入力項目!$S$14,子育て関連マスタ!$I$16:$M$17,2,FALSE),0),
  AND(S210=13),IFERROR(VLOOKUP(入力項目!$S$15,子育て関連マスタ!$I$21:$M$22,2,FALSE),0),
  AND(S210=16),IFERROR(VLOOKUP(入力項目!$S$16,子育て関連マスタ!$I$26:$M$28,2,FALSE),0),
  AND(S210=19,入力項目!$S$16&lt;&gt;"高専"),IFERROR(VLOOKUP(入力項目!$S$17,子育て関連マスタ!$I$32:$M$37,2,FALSE),0),
  AND(S210=21,入力項目!$S$16="高専"),IFERROR(VLOOKUP(入力項目!$S$17,子育て関連マスタ!$I$32:$M$37,2,FALSE),0),
  S210&gt;=22,0
  ),0),0
) +
IF(AND(S210&gt;=1,S210&lt;=15),IF($D210=入力項目!$S$8,入力項目!$S$3,0),0) +
IF(AND(S210&gt;=1,S210&lt;=15),IF($D210=5,入力項目!$S$4,0),0) +
IF(AND(S210&gt;=1,S210&lt;=15),IF($D210=12,入力項目!$S$5,0),0) +
IF(AND(入力項目!$S$7=$A210,入力項目!$S$8=$D210),子育て関連マスタ!$C$14,0) +
IFERROR(IF(AND(YEAR(EDATE(DATE(入力項目!$S$7,入力項目!$S$8,1),1))=$A210,MONTH(EDATE(DATE(入力項目!$S$7,入力項目!$S$8,1),1))=$D210),子育て関連マスタ!$C$15,0),0) +
IF(AND(OR(S210=3,S210=5,S210=7),$D210=11),子育て関連マスタ!$C$17,0) +
IF(AND(S210=20,$D210=1),子育て関連マスタ!$C$18,0) +
IF(AND(S210=20,$D210=1),
IFERROR(_xlfn.IFS(
入力項目!$S$10="男",子育て関連マスタ!$C$18,
入力項目!$S$10="女",子育て関連マスタ!$C$19
),0),0
) +
IF(AND(S210&gt;=入力項目!$S$18,S210&lt;=入力項目!$S$19),入力項目!$S$20,0) +
IF(AND(S210&gt;=入力項目!$S$21,S210&lt;=入力項目!$S$22),入力項目!$S$23,0) +
IF(AND(S210&gt;=入力項目!$S$24,S210&lt;=入力項目!$S$25),入力項目!$S$26,0)
)</f>
        <v>0</v>
      </c>
      <c r="AH210">
        <f ca="1">-(
_xlfn.IFS(
T210&lt;=入力項目!$S$11,0,
AND(T210&gt;=入力項目!$S$11+1,T210&lt;=3),IFERROR(VLOOKUP(入力項目!$S$12,子育て関連マスタ!$I$4:$M$5,4,FALSE),0),
AND(T210&gt;=4,T210&lt;=6),IFERROR(VLOOKUP(入力項目!$S$13,子育て関連マスタ!$I$9:$M$12,4,FALSE),0),
AND(T210&gt;=7,T210&lt;=12),IFERROR(VLOOKUP(入力項目!$S$14,子育て関連マスタ!$I$16:$M$17,4,FALSE),0),
AND(T210&gt;=13,T210&lt;=15),IFERROR(VLOOKUP(入力項目!$S$15,子育て関連マスタ!$I$21:$M$22,4,FALSE),0),
AND(T210&gt;=16,T210&lt;=18),IFERROR(VLOOKUP(入力項目!$S$16,子育て関連マスタ!$I$26:$M$28,4,FALSE),0),
AND(T210&gt;=19,T210&lt;=20,入力項目!$S$16="高専"),IFERROR(VLOOKUP(入力項目!$S$16,子育て関連マスタ!$I$26:$M$28,4,FALSE),0),
AND(T210&gt;=19,T210&lt;=20,入力項目!$S$16&lt;&gt;"高専"),IFERROR(VLOOKUP(入力項目!$S$17,子育て関連マスタ!$I$32:$M$37,4,FALSE),0),
AND(T210&gt;=21,T210&lt;=22,入力項目!$S$16="高専"),IFERROR(VLOOKUP(入力項目!$S$17,子育て関連マスタ!$I$32:$M$34,4,FALSE),0),
AND(T210&gt;=21,T210&lt;=22,入力項目!$S$16&lt;&gt;"高専"),IFERROR(VLOOKUP(入力項目!$S$17,子育て関連マスタ!$I$32:$M$34,4,FALSE),0),
T210&gt;=23,0
) +
IF($D210=4,
  IFERROR(_xlfn.IFS(
  T210&lt;=入力項目!$S$11,0,
  AND(T210=入力項目!$S$11),IFERROR(VLOOKUP(入力項目!$S$12,子育て関連マスタ!$I$4:$M$5,2,FALSE),0),
  AND(T210=4),IFERROR(VLOOKUP(入力項目!$S$13,子育て関連マスタ!$I$9:$M$12,2,FALSE),0),
  AND(T210=7),IFERROR(VLOOKUP(入力項目!$S$14,子育て関連マスタ!$I$16:$M$17,2,FALSE),0),
  AND(T210=13),IFERROR(VLOOKUP(入力項目!$S$15,子育て関連マスタ!$I$21:$M$22,2,FALSE),0),
  AND(T210=16),IFERROR(VLOOKUP(入力項目!$S$16,子育て関連マスタ!$I$26:$M$28,2,FALSE),0),
  AND(T210=19,入力項目!$S$16&lt;&gt;"高専"),IFERROR(VLOOKUP(入力項目!$S$17,子育て関連マスタ!$I$32:$M$37,2,FALSE),0),
  AND(T210=21,入力項目!$S$16="高専"),IFERROR(VLOOKUP(入力項目!$S$17,子育て関連マスタ!$I$32:$M$37,2,FALSE),0),
  T210&gt;=22,0
  ),0),0
) +
IF(AND(T210&gt;=1,T210&lt;=15),IF($D210=入力項目!$S$8,入力項目!$S$3,0),0) +
IF(AND(T210&gt;=1,T210&lt;=15),IF($D210=5,入力項目!$S$4,0),0) +
IF(AND(T210&gt;=1,T210&lt;=15),IF($D210=12,入力項目!$S$5,0),0) +
IF(AND(入力項目!$S$7=$A210,入力項目!$S$8=$D210),子育て関連マスタ!$C$14,0) +
IFERROR(IF(AND(YEAR(EDATE(DATE(入力項目!$S$7,入力項目!$S$8,1),1))=$A210,MONTH(EDATE(DATE(入力項目!$S$7,入力項目!$S$8,1),1))=$D210),子育て関連マスタ!$C$15,0),0) +
IF(AND(OR(T210=3,T210=5,T210=7),$D210=11),子育て関連マスタ!$C$17,0) +
IF(AND(T210=20,$D210=1),子育て関連マスタ!$C$18,0) +
IF(AND(T210=20,$D210=1),
IFERROR(_xlfn.IFS(
入力項目!$S$10="男",子育て関連マスタ!$C$18,
入力項目!$S$10="女",子育て関連マスタ!$C$19
),0),0
) +
IF(AND(T210&gt;=入力項目!$S$18,T210&lt;=入力項目!$S$19),入力項目!$S$20,0) +
IF(AND(T210&gt;=入力項目!$S$21,T210&lt;=入力項目!$S$22),入力項目!$S$23,0) +
IF(AND(T210&gt;=入力項目!$S$24,T210&lt;=入力項目!$S$25),入力項目!$S$26,0)
)</f>
        <v>0</v>
      </c>
      <c r="AI210">
        <f ca="1">-(
_xlfn.IFS(
U210&lt;=入力項目!$S$11,0,
AND(U210&gt;=入力項目!$S$11+1,U210&lt;=3),IFERROR(VLOOKUP(入力項目!$S$12,子育て関連マスタ!$I$4:$M$5,4,FALSE),0),
AND(U210&gt;=4,U210&lt;=6),IFERROR(VLOOKUP(入力項目!$S$13,子育て関連マスタ!$I$9:$M$12,4,FALSE),0),
AND(U210&gt;=7,U210&lt;=12),IFERROR(VLOOKUP(入力項目!$S$14,子育て関連マスタ!$I$16:$M$17,4,FALSE),0),
AND(U210&gt;=13,U210&lt;=15),IFERROR(VLOOKUP(入力項目!$S$15,子育て関連マスタ!$I$21:$M$22,4,FALSE),0),
AND(U210&gt;=16,U210&lt;=18),IFERROR(VLOOKUP(入力項目!$S$16,子育て関連マスタ!$I$26:$M$28,4,FALSE),0),
AND(U210&gt;=19,U210&lt;=20,入力項目!$S$16="高専"),IFERROR(VLOOKUP(入力項目!$S$16,子育て関連マスタ!$I$26:$M$28,4,FALSE),0),
AND(U210&gt;=19,U210&lt;=20,入力項目!$S$16&lt;&gt;"高専"),IFERROR(VLOOKUP(入力項目!$S$17,子育て関連マスタ!$I$32:$M$37,4,FALSE),0),
AND(U210&gt;=21,U210&lt;=22,入力項目!$S$16="高専"),IFERROR(VLOOKUP(入力項目!$S$17,子育て関連マスタ!$I$32:$M$34,4,FALSE),0),
AND(U210&gt;=21,U210&lt;=22,入力項目!$S$16&lt;&gt;"高専"),IFERROR(VLOOKUP(入力項目!$S$17,子育て関連マスタ!$I$32:$M$34,4,FALSE),0),
U210&gt;=23,0
) +
IF($D210=4,
  IFERROR(_xlfn.IFS(
  U210&lt;=入力項目!$S$11,0,
  AND(U210=入力項目!$S$11),IFERROR(VLOOKUP(入力項目!$S$12,子育て関連マスタ!$I$4:$M$5,2,FALSE),0),
  AND(U210=4),IFERROR(VLOOKUP(入力項目!$S$13,子育て関連マスタ!$I$9:$M$12,2,FALSE),0),
  AND(U210=7),IFERROR(VLOOKUP(入力項目!$S$14,子育て関連マスタ!$I$16:$M$17,2,FALSE),0),
  AND(U210=13),IFERROR(VLOOKUP(入力項目!$S$15,子育て関連マスタ!$I$21:$M$22,2,FALSE),0),
  AND(U210=16),IFERROR(VLOOKUP(入力項目!$S$16,子育て関連マスタ!$I$26:$M$28,2,FALSE),0),
  AND(U210=19,入力項目!$S$16&lt;&gt;"高専"),IFERROR(VLOOKUP(入力項目!$S$17,子育て関連マスタ!$I$32:$M$37,2,FALSE),0),
  AND(U210=21,入力項目!$S$16="高専"),IFERROR(VLOOKUP(入力項目!$S$17,子育て関連マスタ!$I$32:$M$37,2,FALSE),0),
  U210&gt;=22,0
  ),0),0
) +
IF(AND(U210&gt;=1,U210&lt;=15),IF($D210=入力項目!$S$8,入力項目!$S$3,0),0) +
IF(AND(U210&gt;=1,U210&lt;=15),IF($D210=5,入力項目!$S$4,0),0) +
IF(AND(U210&gt;=1,U210&lt;=15),IF($D210=12,入力項目!$S$5,0),0) +
IF(AND(入力項目!$S$7=$A210,入力項目!$S$8=$D210),子育て関連マスタ!$C$14,0) +
IFERROR(IF(AND(YEAR(EDATE(DATE(入力項目!$S$7,入力項目!$S$8,1),1))=$A210,MONTH(EDATE(DATE(入力項目!$S$7,入力項目!$S$8,1),1))=$D210),子育て関連マスタ!$C$15,0),0) +
IF(AND(OR(U210=3,U210=5,U210=7),$D210=11),子育て関連マスタ!$C$17,0) +
IF(AND(U210=20,$D210=1),子育て関連マスタ!$C$18,0) +
IF(AND(U210=20,$D210=1),
IFERROR(_xlfn.IFS(
入力項目!$S$10="男",子育て関連マスタ!$C$18,
入力項目!$S$10="女",子育て関連マスタ!$C$19
),0),0
) +
IF(AND(U210&gt;=入力項目!$S$18,U210&lt;=入力項目!$S$19),入力項目!$S$20,0) +
IF(AND(U210&gt;=入力項目!$S$21,U210&lt;=入力項目!$S$22),入力項目!$S$23,0) +
IF(AND(U210&gt;=入力項目!$S$24,U210&lt;=入力項目!$S$25),入力項目!$S$26,0)
)</f>
        <v>0</v>
      </c>
      <c r="AJ210" s="10">
        <f ca="1">-VLOOKUP($D210,月別収支!$A$2:$H$13,7,FALSE)</f>
        <v>-20000</v>
      </c>
    </row>
    <row r="211" spans="1:36" x14ac:dyDescent="0.4">
      <c r="A211">
        <f t="shared" ca="1" si="54"/>
        <v>2042</v>
      </c>
      <c r="B211">
        <f t="shared" ca="1" si="61"/>
        <v>2041</v>
      </c>
      <c r="C211">
        <f t="shared" ca="1" si="62"/>
        <v>18</v>
      </c>
      <c r="D211">
        <f t="shared" ca="1" si="55"/>
        <v>1</v>
      </c>
      <c r="E211" t="str">
        <f t="shared" ca="1" si="56"/>
        <v>2042年1月</v>
      </c>
      <c r="F211">
        <f ca="1">IF(OR(入力項目!$N$5&lt;$A211,AND(入力項目!$N$5=$A211,入力項目!$N$6&lt;$D211)),IF(F210=0,1,IF(G211=12,F210+1,F210)),0)</f>
        <v>17</v>
      </c>
      <c r="G211">
        <f ca="1">IF(OR(入力項目!$N$5&lt;$A211,AND(入力項目!$N$5=$A211,入力項目!$N$6&lt;$D211)),IF(G210=12,1,G210+1),0)</f>
        <v>3</v>
      </c>
      <c r="H211" t="str">
        <f t="shared" ca="1" si="57"/>
        <v>17_3</v>
      </c>
      <c r="I211">
        <f ca="1">IF(
  IFERROR(AND($C211&gt;0,MOD($C211,入力項目!$N$22)=0,$D211=入力項目!$N$23), FALSE),
  1,
  IF(
    AND(I210&gt;0,J210=12),
    IF(I210=入力項目!$N$28, 0, I210+1),
    I210
  )
)</f>
        <v>3</v>
      </c>
      <c r="J211">
        <f ca="1">IF($D211=入力項目!$N$23,1,IFERROR(J210+1,1))</f>
        <v>8</v>
      </c>
      <c r="K211" t="str">
        <f t="shared" ca="1" si="58"/>
        <v>3_8</v>
      </c>
      <c r="L211">
        <f ca="1">L210+IF(入力項目!$D$4=$D211,1,0)</f>
        <v>46</v>
      </c>
      <c r="M211" t="str">
        <f t="shared" ca="1" si="59"/>
        <v>46歳</v>
      </c>
      <c r="N211">
        <f t="shared" ca="1" si="63"/>
        <v>47</v>
      </c>
      <c r="O211" t="str">
        <f t="shared" ca="1" si="60"/>
        <v>47歳</v>
      </c>
      <c r="P211">
        <f t="shared" ca="1" si="64"/>
        <v>21</v>
      </c>
      <c r="Q211">
        <f t="shared" ca="1" si="65"/>
        <v>19</v>
      </c>
      <c r="R211">
        <f t="shared" ca="1" si="66"/>
        <v>2042</v>
      </c>
      <c r="S211">
        <f t="shared" ca="1" si="67"/>
        <v>2042</v>
      </c>
      <c r="T211">
        <f t="shared" ca="1" si="68"/>
        <v>2042</v>
      </c>
      <c r="U211">
        <f t="shared" ca="1" si="69"/>
        <v>2042</v>
      </c>
      <c r="V211" s="10">
        <f t="shared" ca="1" si="70"/>
        <v>22205745</v>
      </c>
      <c r="W211" s="10">
        <f ca="1">IF($L211&lt;その他マスタ!$B$1,VLOOKUP($D211,月別収支!$A$2:$H$13,2,FALSE),その他マスタ!$B$3)+IF(AND($L211=その他マスタ!$B$1,入力項目!$I$9="あり",$D211=入力項目!$D$4),その他マスタ!$B$2,0)</f>
        <v>300000</v>
      </c>
      <c r="X211" s="10">
        <f ca="1">-IF(入力項目!$K$5=TRUE,
IF($F211+$G211&lt;3,VLOOKUP($D211,月別収支!$A$2:$H$13,8,FALSE),0)+IFERROR(VLOOKUP($H211,住宅ローン計算!C:P,13,FALSE),0)+IF($F211&gt;1,IF(OR($G211=3,$G211=6,$G211=9,$G211=12),ROUNDUP(入力項目!$N$18/4,0),0),0),
VLOOKUP($D211,月別収支!$A$2:$H$13,8,FALSE))</f>
        <v>-91090</v>
      </c>
      <c r="Y211" s="10">
        <f ca="1">-VLOOKUP($D211,月別収支!$A$2:$H$13,3,FALSE)</f>
        <v>-75000</v>
      </c>
      <c r="Z211" s="10">
        <f ca="1">-VLOOKUP($D211,月別収支!$A$2:$H$13,4,FALSE)</f>
        <v>-27000</v>
      </c>
      <c r="AA211" s="10">
        <f ca="1">-VLOOKUP($D211,月別収支!$A$2:$H$13,6,FALSE)</f>
        <v>-10000</v>
      </c>
      <c r="AB211" s="10">
        <f ca="1">-(
VLOOKUP($D211,月別収支!$A$2:$H$13,5,FALSE)+IF(AND(入力項目!$I$27&lt;=$A211,ISEVEN($A211-入力項目!$I$27),入力項目!$I$28=$D211),入力項目!$I$26,0)
+IF(入力項目!$K$26=TRUE,
IFERROR(VLOOKUP($K211,マイカーローン計算!C:P,13,FALSE),0),
IFERROR(
  IF(AND($C211&gt;0,MOD($C211,入力項目!$N$22)=0,$D211=入力項目!$N$23),入力項目!$N$24,0),
 0
)
)
)</f>
        <v>-20000</v>
      </c>
      <c r="AC211" s="10">
        <f ca="1">-IF($A211&lt;入力項目!$N$33,入力項目!$N$35,IF(AND($A211=入力項目!$N$33,$D211&lt;=入力項目!$N$34),入力項目!$N$35,0))</f>
        <v>0</v>
      </c>
      <c r="AD211">
        <f ca="1">-(
_xlfn.IFS(
P211&lt;=入力項目!$S$11,0,
AND(P211&gt;=入力項目!$S$11+1,P211&lt;=3),IFERROR(VLOOKUP(入力項目!$S$12,子育て関連マスタ!$I$4:$M$5,4,FALSE),0),
AND(P211&gt;=4,P211&lt;=6),IFERROR(VLOOKUP(入力項目!$S$13,子育て関連マスタ!$I$9:$M$12,4,FALSE),0),
AND(P211&gt;=7,P211&lt;=12),IFERROR(VLOOKUP(入力項目!$S$14,子育て関連マスタ!$I$16:$M$17,4,FALSE),0),
AND(P211&gt;=13,P211&lt;=15),IFERROR(VLOOKUP(入力項目!$S$15,子育て関連マスタ!$I$21:$M$22,4,FALSE),0),
AND(P211&gt;=16,P211&lt;=18),IFERROR(VLOOKUP(入力項目!$S$16,子育て関連マスタ!$I$26:$M$28,4,FALSE),0),
AND(P211&gt;=19,P211&lt;=20,入力項目!$S$16="高専"),IFERROR(VLOOKUP(入力項目!$S$16,子育て関連マスタ!$I$26:$M$28,4,FALSE),0),
AND(P211&gt;=19,P211&lt;=20,入力項目!$S$16&lt;&gt;"高専"),IFERROR(VLOOKUP(入力項目!$S$17,子育て関連マスタ!$I$32:$M$37,4,FALSE),0),
AND(P211&gt;=21,P211&lt;=22,入力項目!$S$16="高専"),IFERROR(VLOOKUP(入力項目!$S$17,子育て関連マスタ!$I$32:$M$34,4,FALSE),0),
AND(P211&gt;=21,P211&lt;=22,入力項目!$S$16&lt;&gt;"高専"),IFERROR(VLOOKUP(入力項目!$S$17,子育て関連マスタ!$I$32:$M$34,4,FALSE),0),
P211&gt;=23,0
) +
IF($D211=4,
  IFERROR(_xlfn.IFS(
  P211&lt;=入力項目!$S$11,0,
  AND(P211=入力項目!$S$11),IFERROR(VLOOKUP(入力項目!$S$12,子育て関連マスタ!$I$4:$M$5,2,FALSE),0),
  AND(P211=4),IFERROR(VLOOKUP(入力項目!$S$13,子育て関連マスタ!$I$9:$M$12,2,FALSE),0),
  AND(P211=7),IFERROR(VLOOKUP(入力項目!$S$14,子育て関連マスタ!$I$16:$M$17,2,FALSE),0),
  AND(P211=13),IFERROR(VLOOKUP(入力項目!$S$15,子育て関連マスタ!$I$21:$M$22,2,FALSE),0),
  AND(P211=16),IFERROR(VLOOKUP(入力項目!$S$16,子育て関連マスタ!$I$26:$M$28,2,FALSE),0),
  AND(P211=19,入力項目!$S$16&lt;&gt;"高専"),IFERROR(VLOOKUP(入力項目!$S$17,子育て関連マスタ!$I$32:$M$37,2,FALSE),0),
  AND(P211=21,入力項目!$S$16="高専"),IFERROR(VLOOKUP(入力項目!$S$17,子育て関連マスタ!$I$32:$M$37,2,FALSE),0),
  P211&gt;=22,0
  ),0),0
) +
IF(AND(P211&gt;=1,P211&lt;=15),IF($D211=入力項目!$S$8,入力項目!$S$3,0),0) +
IF(AND(P211&gt;=1,P211&lt;=15),IF($D211=5,入力項目!$S$4,0),0) +
IF(AND(P211&gt;=1,P211&lt;=15),IF($D211=12,入力項目!$S$5,0),0) +
IF(AND(入力項目!$S$7=$A211,入力項目!$S$8=$D211),子育て関連マスタ!$C$14,0) +
IFERROR(IF(AND(YEAR(EDATE(DATE(入力項目!$S$7,入力項目!$S$8,1),1))=$A211,MONTH(EDATE(DATE(入力項目!$S$7,入力項目!$S$8,1),1))=$D211),子育て関連マスタ!$C$15,0),0) +
IF(AND(OR(P211=3,P211=5,P211=7),$D211=11),子育て関連マスタ!$C$17,0) +
IF(AND(P211=20,$D211=1),子育て関連マスタ!$C$18,0) +
IF(AND(P211=20,$D211=1),
IFERROR(_xlfn.IFS(
入力項目!$S$10="男",子育て関連マスタ!$C$18,
入力項目!$S$10="女",子育て関連マスタ!$C$19
),0),0
) +
IF(AND(P211&gt;=入力項目!$S$18,P211&lt;=入力項目!$S$19),入力項目!$S$20,0) +
IF(AND(P211&gt;=入力項目!$S$21,P211&lt;=入力項目!$S$22),入力項目!$S$23,0) +
IF(AND(P211&gt;=入力項目!$S$24,P211&lt;=入力項目!$S$25),入力項目!$S$26,0)
)</f>
        <v>0</v>
      </c>
      <c r="AE211">
        <f ca="1">-(
_xlfn.IFS(
Q211&lt;=入力項目!$S$11,0,
AND(Q211&gt;=入力項目!$S$11+1,Q211&lt;=3),IFERROR(VLOOKUP(入力項目!$S$12,子育て関連マスタ!$I$4:$M$5,4,FALSE),0),
AND(Q211&gt;=4,Q211&lt;=6),IFERROR(VLOOKUP(入力項目!$S$13,子育て関連マスタ!$I$9:$M$12,4,FALSE),0),
AND(Q211&gt;=7,Q211&lt;=12),IFERROR(VLOOKUP(入力項目!$S$14,子育て関連マスタ!$I$16:$M$17,4,FALSE),0),
AND(Q211&gt;=13,Q211&lt;=15),IFERROR(VLOOKUP(入力項目!$S$15,子育て関連マスタ!$I$21:$M$22,4,FALSE),0),
AND(Q211&gt;=16,Q211&lt;=18),IFERROR(VLOOKUP(入力項目!$S$16,子育て関連マスタ!$I$26:$M$28,4,FALSE),0),
AND(Q211&gt;=19,Q211&lt;=20,入力項目!$S$16="高専"),IFERROR(VLOOKUP(入力項目!$S$16,子育て関連マスタ!$I$26:$M$28,4,FALSE),0),
AND(Q211&gt;=19,Q211&lt;=20,入力項目!$S$16&lt;&gt;"高専"),IFERROR(VLOOKUP(入力項目!$S$17,子育て関連マスタ!$I$32:$M$37,4,FALSE),0),
AND(Q211&gt;=21,Q211&lt;=22,入力項目!$S$16="高専"),IFERROR(VLOOKUP(入力項目!$S$17,子育て関連マスタ!$I$32:$M$34,4,FALSE),0),
AND(Q211&gt;=21,Q211&lt;=22,入力項目!$S$16&lt;&gt;"高専"),IFERROR(VLOOKUP(入力項目!$S$17,子育て関連マスタ!$I$32:$M$34,4,FALSE),0),
Q211&gt;=23,0
) +
IF($D211=4,
  IFERROR(_xlfn.IFS(
  Q211&lt;=入力項目!$S$11,0,
  AND(Q211=入力項目!$S$11),IFERROR(VLOOKUP(入力項目!$S$12,子育て関連マスタ!$I$4:$M$5,2,FALSE),0),
  AND(Q211=4),IFERROR(VLOOKUP(入力項目!$S$13,子育て関連マスタ!$I$9:$M$12,2,FALSE),0),
  AND(Q211=7),IFERROR(VLOOKUP(入力項目!$S$14,子育て関連マスタ!$I$16:$M$17,2,FALSE),0),
  AND(Q211=13),IFERROR(VLOOKUP(入力項目!$S$15,子育て関連マスタ!$I$21:$M$22,2,FALSE),0),
  AND(Q211=16),IFERROR(VLOOKUP(入力項目!$S$16,子育て関連マスタ!$I$26:$M$28,2,FALSE),0),
  AND(Q211=19,入力項目!$S$16&lt;&gt;"高専"),IFERROR(VLOOKUP(入力項目!$S$17,子育て関連マスタ!$I$32:$M$37,2,FALSE),0),
  AND(Q211=21,入力項目!$S$16="高専"),IFERROR(VLOOKUP(入力項目!$S$17,子育て関連マスタ!$I$32:$M$37,2,FALSE),0),
  Q211&gt;=22,0
  ),0),0
) +
IF(AND(Q211&gt;=1,Q211&lt;=15),IF($D211=入力項目!$S$8,入力項目!$S$3,0),0) +
IF(AND(Q211&gt;=1,Q211&lt;=15),IF($D211=5,入力項目!$S$4,0),0) +
IF(AND(Q211&gt;=1,Q211&lt;=15),IF($D211=12,入力項目!$S$5,0),0) +
IF(AND(入力項目!$S$7=$A211,入力項目!$S$8=$D211),子育て関連マスタ!$C$14,0) +
IFERROR(IF(AND(YEAR(EDATE(DATE(入力項目!$S$7,入力項目!$S$8,1),1))=$A211,MONTH(EDATE(DATE(入力項目!$S$7,入力項目!$S$8,1),1))=$D211),子育て関連マスタ!$C$15,0),0) +
IF(AND(OR(Q211=3,Q211=5,Q211=7),$D211=11),子育て関連マスタ!$C$17,0) +
IF(AND(Q211=20,$D211=1),子育て関連マスタ!$C$18,0) +
IF(AND(Q211=20,$D211=1),
IFERROR(_xlfn.IFS(
入力項目!$S$10="男",子育て関連マスタ!$C$18,
入力項目!$S$10="女",子育て関連マスタ!$C$19
),0),0
) +
IF(AND(Q211&gt;=入力項目!$S$18,Q211&lt;=入力項目!$S$19),入力項目!$S$20,0) +
IF(AND(Q211&gt;=入力項目!$S$21,Q211&lt;=入力項目!$S$22),入力項目!$S$23,0) +
IF(AND(Q211&gt;=入力項目!$S$24,Q211&lt;=入力項目!$S$25),入力項目!$S$26,0)
)</f>
        <v>0</v>
      </c>
      <c r="AF211">
        <f ca="1">-(
_xlfn.IFS(
R211&lt;=入力項目!$S$11,0,
AND(R211&gt;=入力項目!$S$11+1,R211&lt;=3),IFERROR(VLOOKUP(入力項目!$S$12,子育て関連マスタ!$I$4:$M$5,4,FALSE),0),
AND(R211&gt;=4,R211&lt;=6),IFERROR(VLOOKUP(入力項目!$S$13,子育て関連マスタ!$I$9:$M$12,4,FALSE),0),
AND(R211&gt;=7,R211&lt;=12),IFERROR(VLOOKUP(入力項目!$S$14,子育て関連マスタ!$I$16:$M$17,4,FALSE),0),
AND(R211&gt;=13,R211&lt;=15),IFERROR(VLOOKUP(入力項目!$S$15,子育て関連マスタ!$I$21:$M$22,4,FALSE),0),
AND(R211&gt;=16,R211&lt;=18),IFERROR(VLOOKUP(入力項目!$S$16,子育て関連マスタ!$I$26:$M$28,4,FALSE),0),
AND(R211&gt;=19,R211&lt;=20,入力項目!$S$16="高専"),IFERROR(VLOOKUP(入力項目!$S$16,子育て関連マスタ!$I$26:$M$28,4,FALSE),0),
AND(R211&gt;=19,R211&lt;=20,入力項目!$S$16&lt;&gt;"高専"),IFERROR(VLOOKUP(入力項目!$S$17,子育て関連マスタ!$I$32:$M$37,4,FALSE),0),
AND(R211&gt;=21,R211&lt;=22,入力項目!$S$16="高専"),IFERROR(VLOOKUP(入力項目!$S$17,子育て関連マスタ!$I$32:$M$34,4,FALSE),0),
AND(R211&gt;=21,R211&lt;=22,入力項目!$S$16&lt;&gt;"高専"),IFERROR(VLOOKUP(入力項目!$S$17,子育て関連マスタ!$I$32:$M$34,4,FALSE),0),
R211&gt;=23,0
) +
IF($D211=4,
  IFERROR(_xlfn.IFS(
  R211&lt;=入力項目!$S$11,0,
  AND(R211=入力項目!$S$11),IFERROR(VLOOKUP(入力項目!$S$12,子育て関連マスタ!$I$4:$M$5,2,FALSE),0),
  AND(R211=4),IFERROR(VLOOKUP(入力項目!$S$13,子育て関連マスタ!$I$9:$M$12,2,FALSE),0),
  AND(R211=7),IFERROR(VLOOKUP(入力項目!$S$14,子育て関連マスタ!$I$16:$M$17,2,FALSE),0),
  AND(R211=13),IFERROR(VLOOKUP(入力項目!$S$15,子育て関連マスタ!$I$21:$M$22,2,FALSE),0),
  AND(R211=16),IFERROR(VLOOKUP(入力項目!$S$16,子育て関連マスタ!$I$26:$M$28,2,FALSE),0),
  AND(R211=19,入力項目!$S$16&lt;&gt;"高専"),IFERROR(VLOOKUP(入力項目!$S$17,子育て関連マスタ!$I$32:$M$37,2,FALSE),0),
  AND(R211=21,入力項目!$S$16="高専"),IFERROR(VLOOKUP(入力項目!$S$17,子育て関連マスタ!$I$32:$M$37,2,FALSE),0),
  R211&gt;=22,0
  ),0),0
) +
IF(AND(R211&gt;=1,R211&lt;=15),IF($D211=入力項目!$S$8,入力項目!$S$3,0),0) +
IF(AND(R211&gt;=1,R211&lt;=15),IF($D211=5,入力項目!$S$4,0),0) +
IF(AND(R211&gt;=1,R211&lt;=15),IF($D211=12,入力項目!$S$5,0),0) +
IF(AND(入力項目!$S$7=$A211,入力項目!$S$8=$D211),子育て関連マスタ!$C$14,0) +
IFERROR(IF(AND(YEAR(EDATE(DATE(入力項目!$S$7,入力項目!$S$8,1),1))=$A211,MONTH(EDATE(DATE(入力項目!$S$7,入力項目!$S$8,1),1))=$D211),子育て関連マスタ!$C$15,0),0) +
IF(AND(OR(R211=3,R211=5,R211=7),$D211=11),子育て関連マスタ!$C$17,0) +
IF(AND(R211=20,$D211=1),子育て関連マスタ!$C$18,0) +
IF(AND(R211=20,$D211=1),
IFERROR(_xlfn.IFS(
入力項目!$S$10="男",子育て関連マスタ!$C$18,
入力項目!$S$10="女",子育て関連マスタ!$C$19
),0),0
) +
IF(AND(R211&gt;=入力項目!$S$18,R211&lt;=入力項目!$S$19),入力項目!$S$20,0) +
IF(AND(R211&gt;=入力項目!$S$21,R211&lt;=入力項目!$S$22),入力項目!$S$23,0) +
IF(AND(R211&gt;=入力項目!$S$24,R211&lt;=入力項目!$S$25),入力項目!$S$26,0)
)</f>
        <v>0</v>
      </c>
      <c r="AG211">
        <f ca="1">-(
_xlfn.IFS(
S211&lt;=入力項目!$S$11,0,
AND(S211&gt;=入力項目!$S$11+1,S211&lt;=3),IFERROR(VLOOKUP(入力項目!$S$12,子育て関連マスタ!$I$4:$M$5,4,FALSE),0),
AND(S211&gt;=4,S211&lt;=6),IFERROR(VLOOKUP(入力項目!$S$13,子育て関連マスタ!$I$9:$M$12,4,FALSE),0),
AND(S211&gt;=7,S211&lt;=12),IFERROR(VLOOKUP(入力項目!$S$14,子育て関連マスタ!$I$16:$M$17,4,FALSE),0),
AND(S211&gt;=13,S211&lt;=15),IFERROR(VLOOKUP(入力項目!$S$15,子育て関連マスタ!$I$21:$M$22,4,FALSE),0),
AND(S211&gt;=16,S211&lt;=18),IFERROR(VLOOKUP(入力項目!$S$16,子育て関連マスタ!$I$26:$M$28,4,FALSE),0),
AND(S211&gt;=19,S211&lt;=20,入力項目!$S$16="高専"),IFERROR(VLOOKUP(入力項目!$S$16,子育て関連マスタ!$I$26:$M$28,4,FALSE),0),
AND(S211&gt;=19,S211&lt;=20,入力項目!$S$16&lt;&gt;"高専"),IFERROR(VLOOKUP(入力項目!$S$17,子育て関連マスタ!$I$32:$M$37,4,FALSE),0),
AND(S211&gt;=21,S211&lt;=22,入力項目!$S$16="高専"),IFERROR(VLOOKUP(入力項目!$S$17,子育て関連マスタ!$I$32:$M$34,4,FALSE),0),
AND(S211&gt;=21,S211&lt;=22,入力項目!$S$16&lt;&gt;"高専"),IFERROR(VLOOKUP(入力項目!$S$17,子育て関連マスタ!$I$32:$M$34,4,FALSE),0),
S211&gt;=23,0
) +
IF($D211=4,
  IFERROR(_xlfn.IFS(
  S211&lt;=入力項目!$S$11,0,
  AND(S211=入力項目!$S$11),IFERROR(VLOOKUP(入力項目!$S$12,子育て関連マスタ!$I$4:$M$5,2,FALSE),0),
  AND(S211=4),IFERROR(VLOOKUP(入力項目!$S$13,子育て関連マスタ!$I$9:$M$12,2,FALSE),0),
  AND(S211=7),IFERROR(VLOOKUP(入力項目!$S$14,子育て関連マスタ!$I$16:$M$17,2,FALSE),0),
  AND(S211=13),IFERROR(VLOOKUP(入力項目!$S$15,子育て関連マスタ!$I$21:$M$22,2,FALSE),0),
  AND(S211=16),IFERROR(VLOOKUP(入力項目!$S$16,子育て関連マスタ!$I$26:$M$28,2,FALSE),0),
  AND(S211=19,入力項目!$S$16&lt;&gt;"高専"),IFERROR(VLOOKUP(入力項目!$S$17,子育て関連マスタ!$I$32:$M$37,2,FALSE),0),
  AND(S211=21,入力項目!$S$16="高専"),IFERROR(VLOOKUP(入力項目!$S$17,子育て関連マスタ!$I$32:$M$37,2,FALSE),0),
  S211&gt;=22,0
  ),0),0
) +
IF(AND(S211&gt;=1,S211&lt;=15),IF($D211=入力項目!$S$8,入力項目!$S$3,0),0) +
IF(AND(S211&gt;=1,S211&lt;=15),IF($D211=5,入力項目!$S$4,0),0) +
IF(AND(S211&gt;=1,S211&lt;=15),IF($D211=12,入力項目!$S$5,0),0) +
IF(AND(入力項目!$S$7=$A211,入力項目!$S$8=$D211),子育て関連マスタ!$C$14,0) +
IFERROR(IF(AND(YEAR(EDATE(DATE(入力項目!$S$7,入力項目!$S$8,1),1))=$A211,MONTH(EDATE(DATE(入力項目!$S$7,入力項目!$S$8,1),1))=$D211),子育て関連マスタ!$C$15,0),0) +
IF(AND(OR(S211=3,S211=5,S211=7),$D211=11),子育て関連マスタ!$C$17,0) +
IF(AND(S211=20,$D211=1),子育て関連マスタ!$C$18,0) +
IF(AND(S211=20,$D211=1),
IFERROR(_xlfn.IFS(
入力項目!$S$10="男",子育て関連マスタ!$C$18,
入力項目!$S$10="女",子育て関連マスタ!$C$19
),0),0
) +
IF(AND(S211&gt;=入力項目!$S$18,S211&lt;=入力項目!$S$19),入力項目!$S$20,0) +
IF(AND(S211&gt;=入力項目!$S$21,S211&lt;=入力項目!$S$22),入力項目!$S$23,0) +
IF(AND(S211&gt;=入力項目!$S$24,S211&lt;=入力項目!$S$25),入力項目!$S$26,0)
)</f>
        <v>0</v>
      </c>
      <c r="AH211">
        <f ca="1">-(
_xlfn.IFS(
T211&lt;=入力項目!$S$11,0,
AND(T211&gt;=入力項目!$S$11+1,T211&lt;=3),IFERROR(VLOOKUP(入力項目!$S$12,子育て関連マスタ!$I$4:$M$5,4,FALSE),0),
AND(T211&gt;=4,T211&lt;=6),IFERROR(VLOOKUP(入力項目!$S$13,子育て関連マスタ!$I$9:$M$12,4,FALSE),0),
AND(T211&gt;=7,T211&lt;=12),IFERROR(VLOOKUP(入力項目!$S$14,子育て関連マスタ!$I$16:$M$17,4,FALSE),0),
AND(T211&gt;=13,T211&lt;=15),IFERROR(VLOOKUP(入力項目!$S$15,子育て関連マスタ!$I$21:$M$22,4,FALSE),0),
AND(T211&gt;=16,T211&lt;=18),IFERROR(VLOOKUP(入力項目!$S$16,子育て関連マスタ!$I$26:$M$28,4,FALSE),0),
AND(T211&gt;=19,T211&lt;=20,入力項目!$S$16="高専"),IFERROR(VLOOKUP(入力項目!$S$16,子育て関連マスタ!$I$26:$M$28,4,FALSE),0),
AND(T211&gt;=19,T211&lt;=20,入力項目!$S$16&lt;&gt;"高専"),IFERROR(VLOOKUP(入力項目!$S$17,子育て関連マスタ!$I$32:$M$37,4,FALSE),0),
AND(T211&gt;=21,T211&lt;=22,入力項目!$S$16="高専"),IFERROR(VLOOKUP(入力項目!$S$17,子育て関連マスタ!$I$32:$M$34,4,FALSE),0),
AND(T211&gt;=21,T211&lt;=22,入力項目!$S$16&lt;&gt;"高専"),IFERROR(VLOOKUP(入力項目!$S$17,子育て関連マスタ!$I$32:$M$34,4,FALSE),0),
T211&gt;=23,0
) +
IF($D211=4,
  IFERROR(_xlfn.IFS(
  T211&lt;=入力項目!$S$11,0,
  AND(T211=入力項目!$S$11),IFERROR(VLOOKUP(入力項目!$S$12,子育て関連マスタ!$I$4:$M$5,2,FALSE),0),
  AND(T211=4),IFERROR(VLOOKUP(入力項目!$S$13,子育て関連マスタ!$I$9:$M$12,2,FALSE),0),
  AND(T211=7),IFERROR(VLOOKUP(入力項目!$S$14,子育て関連マスタ!$I$16:$M$17,2,FALSE),0),
  AND(T211=13),IFERROR(VLOOKUP(入力項目!$S$15,子育て関連マスタ!$I$21:$M$22,2,FALSE),0),
  AND(T211=16),IFERROR(VLOOKUP(入力項目!$S$16,子育て関連マスタ!$I$26:$M$28,2,FALSE),0),
  AND(T211=19,入力項目!$S$16&lt;&gt;"高専"),IFERROR(VLOOKUP(入力項目!$S$17,子育て関連マスタ!$I$32:$M$37,2,FALSE),0),
  AND(T211=21,入力項目!$S$16="高専"),IFERROR(VLOOKUP(入力項目!$S$17,子育て関連マスタ!$I$32:$M$37,2,FALSE),0),
  T211&gt;=22,0
  ),0),0
) +
IF(AND(T211&gt;=1,T211&lt;=15),IF($D211=入力項目!$S$8,入力項目!$S$3,0),0) +
IF(AND(T211&gt;=1,T211&lt;=15),IF($D211=5,入力項目!$S$4,0),0) +
IF(AND(T211&gt;=1,T211&lt;=15),IF($D211=12,入力項目!$S$5,0),0) +
IF(AND(入力項目!$S$7=$A211,入力項目!$S$8=$D211),子育て関連マスタ!$C$14,0) +
IFERROR(IF(AND(YEAR(EDATE(DATE(入力項目!$S$7,入力項目!$S$8,1),1))=$A211,MONTH(EDATE(DATE(入力項目!$S$7,入力項目!$S$8,1),1))=$D211),子育て関連マスタ!$C$15,0),0) +
IF(AND(OR(T211=3,T211=5,T211=7),$D211=11),子育て関連マスタ!$C$17,0) +
IF(AND(T211=20,$D211=1),子育て関連マスタ!$C$18,0) +
IF(AND(T211=20,$D211=1),
IFERROR(_xlfn.IFS(
入力項目!$S$10="男",子育て関連マスタ!$C$18,
入力項目!$S$10="女",子育て関連マスタ!$C$19
),0),0
) +
IF(AND(T211&gt;=入力項目!$S$18,T211&lt;=入力項目!$S$19),入力項目!$S$20,0) +
IF(AND(T211&gt;=入力項目!$S$21,T211&lt;=入力項目!$S$22),入力項目!$S$23,0) +
IF(AND(T211&gt;=入力項目!$S$24,T211&lt;=入力項目!$S$25),入力項目!$S$26,0)
)</f>
        <v>0</v>
      </c>
      <c r="AI211">
        <f ca="1">-(
_xlfn.IFS(
U211&lt;=入力項目!$S$11,0,
AND(U211&gt;=入力項目!$S$11+1,U211&lt;=3),IFERROR(VLOOKUP(入力項目!$S$12,子育て関連マスタ!$I$4:$M$5,4,FALSE),0),
AND(U211&gt;=4,U211&lt;=6),IFERROR(VLOOKUP(入力項目!$S$13,子育て関連マスタ!$I$9:$M$12,4,FALSE),0),
AND(U211&gt;=7,U211&lt;=12),IFERROR(VLOOKUP(入力項目!$S$14,子育て関連マスタ!$I$16:$M$17,4,FALSE),0),
AND(U211&gt;=13,U211&lt;=15),IFERROR(VLOOKUP(入力項目!$S$15,子育て関連マスタ!$I$21:$M$22,4,FALSE),0),
AND(U211&gt;=16,U211&lt;=18),IFERROR(VLOOKUP(入力項目!$S$16,子育て関連マスタ!$I$26:$M$28,4,FALSE),0),
AND(U211&gt;=19,U211&lt;=20,入力項目!$S$16="高専"),IFERROR(VLOOKUP(入力項目!$S$16,子育て関連マスタ!$I$26:$M$28,4,FALSE),0),
AND(U211&gt;=19,U211&lt;=20,入力項目!$S$16&lt;&gt;"高専"),IFERROR(VLOOKUP(入力項目!$S$17,子育て関連マスタ!$I$32:$M$37,4,FALSE),0),
AND(U211&gt;=21,U211&lt;=22,入力項目!$S$16="高専"),IFERROR(VLOOKUP(入力項目!$S$17,子育て関連マスタ!$I$32:$M$34,4,FALSE),0),
AND(U211&gt;=21,U211&lt;=22,入力項目!$S$16&lt;&gt;"高専"),IFERROR(VLOOKUP(入力項目!$S$17,子育て関連マスタ!$I$32:$M$34,4,FALSE),0),
U211&gt;=23,0
) +
IF($D211=4,
  IFERROR(_xlfn.IFS(
  U211&lt;=入力項目!$S$11,0,
  AND(U211=入力項目!$S$11),IFERROR(VLOOKUP(入力項目!$S$12,子育て関連マスタ!$I$4:$M$5,2,FALSE),0),
  AND(U211=4),IFERROR(VLOOKUP(入力項目!$S$13,子育て関連マスタ!$I$9:$M$12,2,FALSE),0),
  AND(U211=7),IFERROR(VLOOKUP(入力項目!$S$14,子育て関連マスタ!$I$16:$M$17,2,FALSE),0),
  AND(U211=13),IFERROR(VLOOKUP(入力項目!$S$15,子育て関連マスタ!$I$21:$M$22,2,FALSE),0),
  AND(U211=16),IFERROR(VLOOKUP(入力項目!$S$16,子育て関連マスタ!$I$26:$M$28,2,FALSE),0),
  AND(U211=19,入力項目!$S$16&lt;&gt;"高専"),IFERROR(VLOOKUP(入力項目!$S$17,子育て関連マスタ!$I$32:$M$37,2,FALSE),0),
  AND(U211=21,入力項目!$S$16="高専"),IFERROR(VLOOKUP(入力項目!$S$17,子育て関連マスタ!$I$32:$M$37,2,FALSE),0),
  U211&gt;=22,0
  ),0),0
) +
IF(AND(U211&gt;=1,U211&lt;=15),IF($D211=入力項目!$S$8,入力項目!$S$3,0),0) +
IF(AND(U211&gt;=1,U211&lt;=15),IF($D211=5,入力項目!$S$4,0),0) +
IF(AND(U211&gt;=1,U211&lt;=15),IF($D211=12,入力項目!$S$5,0),0) +
IF(AND(入力項目!$S$7=$A211,入力項目!$S$8=$D211),子育て関連マスタ!$C$14,0) +
IFERROR(IF(AND(YEAR(EDATE(DATE(入力項目!$S$7,入力項目!$S$8,1),1))=$A211,MONTH(EDATE(DATE(入力項目!$S$7,入力項目!$S$8,1),1))=$D211),子育て関連マスタ!$C$15,0),0) +
IF(AND(OR(U211=3,U211=5,U211=7),$D211=11),子育て関連マスタ!$C$17,0) +
IF(AND(U211=20,$D211=1),子育て関連マスタ!$C$18,0) +
IF(AND(U211=20,$D211=1),
IFERROR(_xlfn.IFS(
入力項目!$S$10="男",子育て関連マスタ!$C$18,
入力項目!$S$10="女",子育て関連マスタ!$C$19
),0),0
) +
IF(AND(U211&gt;=入力項目!$S$18,U211&lt;=入力項目!$S$19),入力項目!$S$20,0) +
IF(AND(U211&gt;=入力項目!$S$21,U211&lt;=入力項目!$S$22),入力項目!$S$23,0) +
IF(AND(U211&gt;=入力項目!$S$24,U211&lt;=入力項目!$S$25),入力項目!$S$26,0)
)</f>
        <v>0</v>
      </c>
      <c r="AJ211" s="10">
        <f ca="1">-VLOOKUP($D211,月別収支!$A$2:$H$13,7,FALSE)</f>
        <v>-20000</v>
      </c>
    </row>
    <row r="212" spans="1:36" x14ac:dyDescent="0.4">
      <c r="A212">
        <f t="shared" ca="1" si="54"/>
        <v>2042</v>
      </c>
      <c r="B212">
        <f t="shared" ca="1" si="61"/>
        <v>2041</v>
      </c>
      <c r="C212">
        <f t="shared" ca="1" si="62"/>
        <v>18</v>
      </c>
      <c r="D212">
        <f t="shared" ca="1" si="55"/>
        <v>2</v>
      </c>
      <c r="E212" t="str">
        <f t="shared" ca="1" si="56"/>
        <v>2042年2月</v>
      </c>
      <c r="F212">
        <f ca="1">IF(OR(入力項目!$N$5&lt;$A212,AND(入力項目!$N$5=$A212,入力項目!$N$6&lt;$D212)),IF(F211=0,1,IF(G212=12,F211+1,F211)),0)</f>
        <v>17</v>
      </c>
      <c r="G212">
        <f ca="1">IF(OR(入力項目!$N$5&lt;$A212,AND(入力項目!$N$5=$A212,入力項目!$N$6&lt;$D212)),IF(G211=12,1,G211+1),0)</f>
        <v>4</v>
      </c>
      <c r="H212" t="str">
        <f t="shared" ca="1" si="57"/>
        <v>17_4</v>
      </c>
      <c r="I212">
        <f ca="1">IF(
  IFERROR(AND($C212&gt;0,MOD($C212,入力項目!$N$22)=0,$D212=入力項目!$N$23), FALSE),
  1,
  IF(
    AND(I211&gt;0,J211=12),
    IF(I211=入力項目!$N$28, 0, I211+1),
    I211
  )
)</f>
        <v>3</v>
      </c>
      <c r="J212">
        <f ca="1">IF($D212=入力項目!$N$23,1,IFERROR(J211+1,1))</f>
        <v>9</v>
      </c>
      <c r="K212" t="str">
        <f t="shared" ca="1" si="58"/>
        <v>3_9</v>
      </c>
      <c r="L212">
        <f ca="1">L211+IF(入力項目!$D$4=$D212,1,0)</f>
        <v>46</v>
      </c>
      <c r="M212" t="str">
        <f t="shared" ca="1" si="59"/>
        <v>46歳</v>
      </c>
      <c r="N212">
        <f t="shared" ca="1" si="63"/>
        <v>47</v>
      </c>
      <c r="O212" t="str">
        <f t="shared" ca="1" si="60"/>
        <v>47歳</v>
      </c>
      <c r="P212">
        <f t="shared" ca="1" si="64"/>
        <v>21</v>
      </c>
      <c r="Q212">
        <f t="shared" ca="1" si="65"/>
        <v>19</v>
      </c>
      <c r="R212">
        <f t="shared" ca="1" si="66"/>
        <v>2042</v>
      </c>
      <c r="S212">
        <f t="shared" ca="1" si="67"/>
        <v>2042</v>
      </c>
      <c r="T212">
        <f t="shared" ca="1" si="68"/>
        <v>2042</v>
      </c>
      <c r="U212">
        <f t="shared" ca="1" si="69"/>
        <v>2042</v>
      </c>
      <c r="V212" s="10">
        <f t="shared" ca="1" si="70"/>
        <v>22300155</v>
      </c>
      <c r="W212" s="10">
        <f ca="1">IF($L212&lt;その他マスタ!$B$1,VLOOKUP($D212,月別収支!$A$2:$H$13,2,FALSE),その他マスタ!$B$3)+IF(AND($L212=その他マスタ!$B$1,入力項目!$I$9="あり",$D212=入力項目!$D$4),その他マスタ!$B$2,0)</f>
        <v>300000</v>
      </c>
      <c r="X212" s="10">
        <f ca="1">-IF(入力項目!$K$5=TRUE,
IF($F212+$G212&lt;3,VLOOKUP($D212,月別収支!$A$2:$H$13,8,FALSE),0)+IFERROR(VLOOKUP($H212,住宅ローン計算!C:P,13,FALSE),0)+IF($F212&gt;1,IF(OR($G212=3,$G212=6,$G212=9,$G212=12),ROUNDUP(入力項目!$N$18/4,0),0),0),
VLOOKUP($D212,月別収支!$A$2:$H$13,8,FALSE))</f>
        <v>-53590</v>
      </c>
      <c r="Y212" s="10">
        <f ca="1">-VLOOKUP($D212,月別収支!$A$2:$H$13,3,FALSE)</f>
        <v>-75000</v>
      </c>
      <c r="Z212" s="10">
        <f ca="1">-VLOOKUP($D212,月別収支!$A$2:$H$13,4,FALSE)</f>
        <v>-27000</v>
      </c>
      <c r="AA212" s="10">
        <f ca="1">-VLOOKUP($D212,月別収支!$A$2:$H$13,6,FALSE)</f>
        <v>-10000</v>
      </c>
      <c r="AB212" s="10">
        <f ca="1">-(
VLOOKUP($D212,月別収支!$A$2:$H$13,5,FALSE)+IF(AND(入力項目!$I$27&lt;=$A212,ISEVEN($A212-入力項目!$I$27),入力項目!$I$28=$D212),入力項目!$I$26,0)
+IF(入力項目!$K$26=TRUE,
IFERROR(VLOOKUP($K212,マイカーローン計算!C:P,13,FALSE),0),
IFERROR(
  IF(AND($C212&gt;0,MOD($C212,入力項目!$N$22)=0,$D212=入力項目!$N$23),入力項目!$N$24,0),
 0
)
)
)</f>
        <v>-20000</v>
      </c>
      <c r="AC212" s="10">
        <f ca="1">-IF($A212&lt;入力項目!$N$33,入力項目!$N$35,IF(AND($A212=入力項目!$N$33,$D212&lt;=入力項目!$N$34),入力項目!$N$35,0))</f>
        <v>0</v>
      </c>
      <c r="AD212">
        <f ca="1">-(
_xlfn.IFS(
P212&lt;=入力項目!$S$11,0,
AND(P212&gt;=入力項目!$S$11+1,P212&lt;=3),IFERROR(VLOOKUP(入力項目!$S$12,子育て関連マスタ!$I$4:$M$5,4,FALSE),0),
AND(P212&gt;=4,P212&lt;=6),IFERROR(VLOOKUP(入力項目!$S$13,子育て関連マスタ!$I$9:$M$12,4,FALSE),0),
AND(P212&gt;=7,P212&lt;=12),IFERROR(VLOOKUP(入力項目!$S$14,子育て関連マスタ!$I$16:$M$17,4,FALSE),0),
AND(P212&gt;=13,P212&lt;=15),IFERROR(VLOOKUP(入力項目!$S$15,子育て関連マスタ!$I$21:$M$22,4,FALSE),0),
AND(P212&gt;=16,P212&lt;=18),IFERROR(VLOOKUP(入力項目!$S$16,子育て関連マスタ!$I$26:$M$28,4,FALSE),0),
AND(P212&gt;=19,P212&lt;=20,入力項目!$S$16="高専"),IFERROR(VLOOKUP(入力項目!$S$16,子育て関連マスタ!$I$26:$M$28,4,FALSE),0),
AND(P212&gt;=19,P212&lt;=20,入力項目!$S$16&lt;&gt;"高専"),IFERROR(VLOOKUP(入力項目!$S$17,子育て関連マスタ!$I$32:$M$37,4,FALSE),0),
AND(P212&gt;=21,P212&lt;=22,入力項目!$S$16="高専"),IFERROR(VLOOKUP(入力項目!$S$17,子育て関連マスタ!$I$32:$M$34,4,FALSE),0),
AND(P212&gt;=21,P212&lt;=22,入力項目!$S$16&lt;&gt;"高専"),IFERROR(VLOOKUP(入力項目!$S$17,子育て関連マスタ!$I$32:$M$34,4,FALSE),0),
P212&gt;=23,0
) +
IF($D212=4,
  IFERROR(_xlfn.IFS(
  P212&lt;=入力項目!$S$11,0,
  AND(P212=入力項目!$S$11),IFERROR(VLOOKUP(入力項目!$S$12,子育て関連マスタ!$I$4:$M$5,2,FALSE),0),
  AND(P212=4),IFERROR(VLOOKUP(入力項目!$S$13,子育て関連マスタ!$I$9:$M$12,2,FALSE),0),
  AND(P212=7),IFERROR(VLOOKUP(入力項目!$S$14,子育て関連マスタ!$I$16:$M$17,2,FALSE),0),
  AND(P212=13),IFERROR(VLOOKUP(入力項目!$S$15,子育て関連マスタ!$I$21:$M$22,2,FALSE),0),
  AND(P212=16),IFERROR(VLOOKUP(入力項目!$S$16,子育て関連マスタ!$I$26:$M$28,2,FALSE),0),
  AND(P212=19,入力項目!$S$16&lt;&gt;"高専"),IFERROR(VLOOKUP(入力項目!$S$17,子育て関連マスタ!$I$32:$M$37,2,FALSE),0),
  AND(P212=21,入力項目!$S$16="高専"),IFERROR(VLOOKUP(入力項目!$S$17,子育て関連マスタ!$I$32:$M$37,2,FALSE),0),
  P212&gt;=22,0
  ),0),0
) +
IF(AND(P212&gt;=1,P212&lt;=15),IF($D212=入力項目!$S$8,入力項目!$S$3,0),0) +
IF(AND(P212&gt;=1,P212&lt;=15),IF($D212=5,入力項目!$S$4,0),0) +
IF(AND(P212&gt;=1,P212&lt;=15),IF($D212=12,入力項目!$S$5,0),0) +
IF(AND(入力項目!$S$7=$A212,入力項目!$S$8=$D212),子育て関連マスタ!$C$14,0) +
IFERROR(IF(AND(YEAR(EDATE(DATE(入力項目!$S$7,入力項目!$S$8,1),1))=$A212,MONTH(EDATE(DATE(入力項目!$S$7,入力項目!$S$8,1),1))=$D212),子育て関連マスタ!$C$15,0),0) +
IF(AND(OR(P212=3,P212=5,P212=7),$D212=11),子育て関連マスタ!$C$17,0) +
IF(AND(P212=20,$D212=1),子育て関連マスタ!$C$18,0) +
IF(AND(P212=20,$D212=1),
IFERROR(_xlfn.IFS(
入力項目!$S$10="男",子育て関連マスタ!$C$18,
入力項目!$S$10="女",子育て関連マスタ!$C$19
),0),0
) +
IF(AND(P212&gt;=入力項目!$S$18,P212&lt;=入力項目!$S$19),入力項目!$S$20,0) +
IF(AND(P212&gt;=入力項目!$S$21,P212&lt;=入力項目!$S$22),入力項目!$S$23,0) +
IF(AND(P212&gt;=入力項目!$S$24,P212&lt;=入力項目!$S$25),入力項目!$S$26,0)
)</f>
        <v>0</v>
      </c>
      <c r="AE212">
        <f ca="1">-(
_xlfn.IFS(
Q212&lt;=入力項目!$S$11,0,
AND(Q212&gt;=入力項目!$S$11+1,Q212&lt;=3),IFERROR(VLOOKUP(入力項目!$S$12,子育て関連マスタ!$I$4:$M$5,4,FALSE),0),
AND(Q212&gt;=4,Q212&lt;=6),IFERROR(VLOOKUP(入力項目!$S$13,子育て関連マスタ!$I$9:$M$12,4,FALSE),0),
AND(Q212&gt;=7,Q212&lt;=12),IFERROR(VLOOKUP(入力項目!$S$14,子育て関連マスタ!$I$16:$M$17,4,FALSE),0),
AND(Q212&gt;=13,Q212&lt;=15),IFERROR(VLOOKUP(入力項目!$S$15,子育て関連マスタ!$I$21:$M$22,4,FALSE),0),
AND(Q212&gt;=16,Q212&lt;=18),IFERROR(VLOOKUP(入力項目!$S$16,子育て関連マスタ!$I$26:$M$28,4,FALSE),0),
AND(Q212&gt;=19,Q212&lt;=20,入力項目!$S$16="高専"),IFERROR(VLOOKUP(入力項目!$S$16,子育て関連マスタ!$I$26:$M$28,4,FALSE),0),
AND(Q212&gt;=19,Q212&lt;=20,入力項目!$S$16&lt;&gt;"高専"),IFERROR(VLOOKUP(入力項目!$S$17,子育て関連マスタ!$I$32:$M$37,4,FALSE),0),
AND(Q212&gt;=21,Q212&lt;=22,入力項目!$S$16="高専"),IFERROR(VLOOKUP(入力項目!$S$17,子育て関連マスタ!$I$32:$M$34,4,FALSE),0),
AND(Q212&gt;=21,Q212&lt;=22,入力項目!$S$16&lt;&gt;"高専"),IFERROR(VLOOKUP(入力項目!$S$17,子育て関連マスタ!$I$32:$M$34,4,FALSE),0),
Q212&gt;=23,0
) +
IF($D212=4,
  IFERROR(_xlfn.IFS(
  Q212&lt;=入力項目!$S$11,0,
  AND(Q212=入力項目!$S$11),IFERROR(VLOOKUP(入力項目!$S$12,子育て関連マスタ!$I$4:$M$5,2,FALSE),0),
  AND(Q212=4),IFERROR(VLOOKUP(入力項目!$S$13,子育て関連マスタ!$I$9:$M$12,2,FALSE),0),
  AND(Q212=7),IFERROR(VLOOKUP(入力項目!$S$14,子育て関連マスタ!$I$16:$M$17,2,FALSE),0),
  AND(Q212=13),IFERROR(VLOOKUP(入力項目!$S$15,子育て関連マスタ!$I$21:$M$22,2,FALSE),0),
  AND(Q212=16),IFERROR(VLOOKUP(入力項目!$S$16,子育て関連マスタ!$I$26:$M$28,2,FALSE),0),
  AND(Q212=19,入力項目!$S$16&lt;&gt;"高専"),IFERROR(VLOOKUP(入力項目!$S$17,子育て関連マスタ!$I$32:$M$37,2,FALSE),0),
  AND(Q212=21,入力項目!$S$16="高専"),IFERROR(VLOOKUP(入力項目!$S$17,子育て関連マスタ!$I$32:$M$37,2,FALSE),0),
  Q212&gt;=22,0
  ),0),0
) +
IF(AND(Q212&gt;=1,Q212&lt;=15),IF($D212=入力項目!$S$8,入力項目!$S$3,0),0) +
IF(AND(Q212&gt;=1,Q212&lt;=15),IF($D212=5,入力項目!$S$4,0),0) +
IF(AND(Q212&gt;=1,Q212&lt;=15),IF($D212=12,入力項目!$S$5,0),0) +
IF(AND(入力項目!$S$7=$A212,入力項目!$S$8=$D212),子育て関連マスタ!$C$14,0) +
IFERROR(IF(AND(YEAR(EDATE(DATE(入力項目!$S$7,入力項目!$S$8,1),1))=$A212,MONTH(EDATE(DATE(入力項目!$S$7,入力項目!$S$8,1),1))=$D212),子育て関連マスタ!$C$15,0),0) +
IF(AND(OR(Q212=3,Q212=5,Q212=7),$D212=11),子育て関連マスタ!$C$17,0) +
IF(AND(Q212=20,$D212=1),子育て関連マスタ!$C$18,0) +
IF(AND(Q212=20,$D212=1),
IFERROR(_xlfn.IFS(
入力項目!$S$10="男",子育て関連マスタ!$C$18,
入力項目!$S$10="女",子育て関連マスタ!$C$19
),0),0
) +
IF(AND(Q212&gt;=入力項目!$S$18,Q212&lt;=入力項目!$S$19),入力項目!$S$20,0) +
IF(AND(Q212&gt;=入力項目!$S$21,Q212&lt;=入力項目!$S$22),入力項目!$S$23,0) +
IF(AND(Q212&gt;=入力項目!$S$24,Q212&lt;=入力項目!$S$25),入力項目!$S$26,0)
)</f>
        <v>0</v>
      </c>
      <c r="AF212">
        <f ca="1">-(
_xlfn.IFS(
R212&lt;=入力項目!$S$11,0,
AND(R212&gt;=入力項目!$S$11+1,R212&lt;=3),IFERROR(VLOOKUP(入力項目!$S$12,子育て関連マスタ!$I$4:$M$5,4,FALSE),0),
AND(R212&gt;=4,R212&lt;=6),IFERROR(VLOOKUP(入力項目!$S$13,子育て関連マスタ!$I$9:$M$12,4,FALSE),0),
AND(R212&gt;=7,R212&lt;=12),IFERROR(VLOOKUP(入力項目!$S$14,子育て関連マスタ!$I$16:$M$17,4,FALSE),0),
AND(R212&gt;=13,R212&lt;=15),IFERROR(VLOOKUP(入力項目!$S$15,子育て関連マスタ!$I$21:$M$22,4,FALSE),0),
AND(R212&gt;=16,R212&lt;=18),IFERROR(VLOOKUP(入力項目!$S$16,子育て関連マスタ!$I$26:$M$28,4,FALSE),0),
AND(R212&gt;=19,R212&lt;=20,入力項目!$S$16="高専"),IFERROR(VLOOKUP(入力項目!$S$16,子育て関連マスタ!$I$26:$M$28,4,FALSE),0),
AND(R212&gt;=19,R212&lt;=20,入力項目!$S$16&lt;&gt;"高専"),IFERROR(VLOOKUP(入力項目!$S$17,子育て関連マスタ!$I$32:$M$37,4,FALSE),0),
AND(R212&gt;=21,R212&lt;=22,入力項目!$S$16="高専"),IFERROR(VLOOKUP(入力項目!$S$17,子育て関連マスタ!$I$32:$M$34,4,FALSE),0),
AND(R212&gt;=21,R212&lt;=22,入力項目!$S$16&lt;&gt;"高専"),IFERROR(VLOOKUP(入力項目!$S$17,子育て関連マスタ!$I$32:$M$34,4,FALSE),0),
R212&gt;=23,0
) +
IF($D212=4,
  IFERROR(_xlfn.IFS(
  R212&lt;=入力項目!$S$11,0,
  AND(R212=入力項目!$S$11),IFERROR(VLOOKUP(入力項目!$S$12,子育て関連マスタ!$I$4:$M$5,2,FALSE),0),
  AND(R212=4),IFERROR(VLOOKUP(入力項目!$S$13,子育て関連マスタ!$I$9:$M$12,2,FALSE),0),
  AND(R212=7),IFERROR(VLOOKUP(入力項目!$S$14,子育て関連マスタ!$I$16:$M$17,2,FALSE),0),
  AND(R212=13),IFERROR(VLOOKUP(入力項目!$S$15,子育て関連マスタ!$I$21:$M$22,2,FALSE),0),
  AND(R212=16),IFERROR(VLOOKUP(入力項目!$S$16,子育て関連マスタ!$I$26:$M$28,2,FALSE),0),
  AND(R212=19,入力項目!$S$16&lt;&gt;"高専"),IFERROR(VLOOKUP(入力項目!$S$17,子育て関連マスタ!$I$32:$M$37,2,FALSE),0),
  AND(R212=21,入力項目!$S$16="高専"),IFERROR(VLOOKUP(入力項目!$S$17,子育て関連マスタ!$I$32:$M$37,2,FALSE),0),
  R212&gt;=22,0
  ),0),0
) +
IF(AND(R212&gt;=1,R212&lt;=15),IF($D212=入力項目!$S$8,入力項目!$S$3,0),0) +
IF(AND(R212&gt;=1,R212&lt;=15),IF($D212=5,入力項目!$S$4,0),0) +
IF(AND(R212&gt;=1,R212&lt;=15),IF($D212=12,入力項目!$S$5,0),0) +
IF(AND(入力項目!$S$7=$A212,入力項目!$S$8=$D212),子育て関連マスタ!$C$14,0) +
IFERROR(IF(AND(YEAR(EDATE(DATE(入力項目!$S$7,入力項目!$S$8,1),1))=$A212,MONTH(EDATE(DATE(入力項目!$S$7,入力項目!$S$8,1),1))=$D212),子育て関連マスタ!$C$15,0),0) +
IF(AND(OR(R212=3,R212=5,R212=7),$D212=11),子育て関連マスタ!$C$17,0) +
IF(AND(R212=20,$D212=1),子育て関連マスタ!$C$18,0) +
IF(AND(R212=20,$D212=1),
IFERROR(_xlfn.IFS(
入力項目!$S$10="男",子育て関連マスタ!$C$18,
入力項目!$S$10="女",子育て関連マスタ!$C$19
),0),0
) +
IF(AND(R212&gt;=入力項目!$S$18,R212&lt;=入力項目!$S$19),入力項目!$S$20,0) +
IF(AND(R212&gt;=入力項目!$S$21,R212&lt;=入力項目!$S$22),入力項目!$S$23,0) +
IF(AND(R212&gt;=入力項目!$S$24,R212&lt;=入力項目!$S$25),入力項目!$S$26,0)
)</f>
        <v>0</v>
      </c>
      <c r="AG212">
        <f ca="1">-(
_xlfn.IFS(
S212&lt;=入力項目!$S$11,0,
AND(S212&gt;=入力項目!$S$11+1,S212&lt;=3),IFERROR(VLOOKUP(入力項目!$S$12,子育て関連マスタ!$I$4:$M$5,4,FALSE),0),
AND(S212&gt;=4,S212&lt;=6),IFERROR(VLOOKUP(入力項目!$S$13,子育て関連マスタ!$I$9:$M$12,4,FALSE),0),
AND(S212&gt;=7,S212&lt;=12),IFERROR(VLOOKUP(入力項目!$S$14,子育て関連マスタ!$I$16:$M$17,4,FALSE),0),
AND(S212&gt;=13,S212&lt;=15),IFERROR(VLOOKUP(入力項目!$S$15,子育て関連マスタ!$I$21:$M$22,4,FALSE),0),
AND(S212&gt;=16,S212&lt;=18),IFERROR(VLOOKUP(入力項目!$S$16,子育て関連マスタ!$I$26:$M$28,4,FALSE),0),
AND(S212&gt;=19,S212&lt;=20,入力項目!$S$16="高専"),IFERROR(VLOOKUP(入力項目!$S$16,子育て関連マスタ!$I$26:$M$28,4,FALSE),0),
AND(S212&gt;=19,S212&lt;=20,入力項目!$S$16&lt;&gt;"高専"),IFERROR(VLOOKUP(入力項目!$S$17,子育て関連マスタ!$I$32:$M$37,4,FALSE),0),
AND(S212&gt;=21,S212&lt;=22,入力項目!$S$16="高専"),IFERROR(VLOOKUP(入力項目!$S$17,子育て関連マスタ!$I$32:$M$34,4,FALSE),0),
AND(S212&gt;=21,S212&lt;=22,入力項目!$S$16&lt;&gt;"高専"),IFERROR(VLOOKUP(入力項目!$S$17,子育て関連マスタ!$I$32:$M$34,4,FALSE),0),
S212&gt;=23,0
) +
IF($D212=4,
  IFERROR(_xlfn.IFS(
  S212&lt;=入力項目!$S$11,0,
  AND(S212=入力項目!$S$11),IFERROR(VLOOKUP(入力項目!$S$12,子育て関連マスタ!$I$4:$M$5,2,FALSE),0),
  AND(S212=4),IFERROR(VLOOKUP(入力項目!$S$13,子育て関連マスタ!$I$9:$M$12,2,FALSE),0),
  AND(S212=7),IFERROR(VLOOKUP(入力項目!$S$14,子育て関連マスタ!$I$16:$M$17,2,FALSE),0),
  AND(S212=13),IFERROR(VLOOKUP(入力項目!$S$15,子育て関連マスタ!$I$21:$M$22,2,FALSE),0),
  AND(S212=16),IFERROR(VLOOKUP(入力項目!$S$16,子育て関連マスタ!$I$26:$M$28,2,FALSE),0),
  AND(S212=19,入力項目!$S$16&lt;&gt;"高専"),IFERROR(VLOOKUP(入力項目!$S$17,子育て関連マスタ!$I$32:$M$37,2,FALSE),0),
  AND(S212=21,入力項目!$S$16="高専"),IFERROR(VLOOKUP(入力項目!$S$17,子育て関連マスタ!$I$32:$M$37,2,FALSE),0),
  S212&gt;=22,0
  ),0),0
) +
IF(AND(S212&gt;=1,S212&lt;=15),IF($D212=入力項目!$S$8,入力項目!$S$3,0),0) +
IF(AND(S212&gt;=1,S212&lt;=15),IF($D212=5,入力項目!$S$4,0),0) +
IF(AND(S212&gt;=1,S212&lt;=15),IF($D212=12,入力項目!$S$5,0),0) +
IF(AND(入力項目!$S$7=$A212,入力項目!$S$8=$D212),子育て関連マスタ!$C$14,0) +
IFERROR(IF(AND(YEAR(EDATE(DATE(入力項目!$S$7,入力項目!$S$8,1),1))=$A212,MONTH(EDATE(DATE(入力項目!$S$7,入力項目!$S$8,1),1))=$D212),子育て関連マスタ!$C$15,0),0) +
IF(AND(OR(S212=3,S212=5,S212=7),$D212=11),子育て関連マスタ!$C$17,0) +
IF(AND(S212=20,$D212=1),子育て関連マスタ!$C$18,0) +
IF(AND(S212=20,$D212=1),
IFERROR(_xlfn.IFS(
入力項目!$S$10="男",子育て関連マスタ!$C$18,
入力項目!$S$10="女",子育て関連マスタ!$C$19
),0),0
) +
IF(AND(S212&gt;=入力項目!$S$18,S212&lt;=入力項目!$S$19),入力項目!$S$20,0) +
IF(AND(S212&gt;=入力項目!$S$21,S212&lt;=入力項目!$S$22),入力項目!$S$23,0) +
IF(AND(S212&gt;=入力項目!$S$24,S212&lt;=入力項目!$S$25),入力項目!$S$26,0)
)</f>
        <v>0</v>
      </c>
      <c r="AH212">
        <f ca="1">-(
_xlfn.IFS(
T212&lt;=入力項目!$S$11,0,
AND(T212&gt;=入力項目!$S$11+1,T212&lt;=3),IFERROR(VLOOKUP(入力項目!$S$12,子育て関連マスタ!$I$4:$M$5,4,FALSE),0),
AND(T212&gt;=4,T212&lt;=6),IFERROR(VLOOKUP(入力項目!$S$13,子育て関連マスタ!$I$9:$M$12,4,FALSE),0),
AND(T212&gt;=7,T212&lt;=12),IFERROR(VLOOKUP(入力項目!$S$14,子育て関連マスタ!$I$16:$M$17,4,FALSE),0),
AND(T212&gt;=13,T212&lt;=15),IFERROR(VLOOKUP(入力項目!$S$15,子育て関連マスタ!$I$21:$M$22,4,FALSE),0),
AND(T212&gt;=16,T212&lt;=18),IFERROR(VLOOKUP(入力項目!$S$16,子育て関連マスタ!$I$26:$M$28,4,FALSE),0),
AND(T212&gt;=19,T212&lt;=20,入力項目!$S$16="高専"),IFERROR(VLOOKUP(入力項目!$S$16,子育て関連マスタ!$I$26:$M$28,4,FALSE),0),
AND(T212&gt;=19,T212&lt;=20,入力項目!$S$16&lt;&gt;"高専"),IFERROR(VLOOKUP(入力項目!$S$17,子育て関連マスタ!$I$32:$M$37,4,FALSE),0),
AND(T212&gt;=21,T212&lt;=22,入力項目!$S$16="高専"),IFERROR(VLOOKUP(入力項目!$S$17,子育て関連マスタ!$I$32:$M$34,4,FALSE),0),
AND(T212&gt;=21,T212&lt;=22,入力項目!$S$16&lt;&gt;"高専"),IFERROR(VLOOKUP(入力項目!$S$17,子育て関連マスタ!$I$32:$M$34,4,FALSE),0),
T212&gt;=23,0
) +
IF($D212=4,
  IFERROR(_xlfn.IFS(
  T212&lt;=入力項目!$S$11,0,
  AND(T212=入力項目!$S$11),IFERROR(VLOOKUP(入力項目!$S$12,子育て関連マスタ!$I$4:$M$5,2,FALSE),0),
  AND(T212=4),IFERROR(VLOOKUP(入力項目!$S$13,子育て関連マスタ!$I$9:$M$12,2,FALSE),0),
  AND(T212=7),IFERROR(VLOOKUP(入力項目!$S$14,子育て関連マスタ!$I$16:$M$17,2,FALSE),0),
  AND(T212=13),IFERROR(VLOOKUP(入力項目!$S$15,子育て関連マスタ!$I$21:$M$22,2,FALSE),0),
  AND(T212=16),IFERROR(VLOOKUP(入力項目!$S$16,子育て関連マスタ!$I$26:$M$28,2,FALSE),0),
  AND(T212=19,入力項目!$S$16&lt;&gt;"高専"),IFERROR(VLOOKUP(入力項目!$S$17,子育て関連マスタ!$I$32:$M$37,2,FALSE),0),
  AND(T212=21,入力項目!$S$16="高専"),IFERROR(VLOOKUP(入力項目!$S$17,子育て関連マスタ!$I$32:$M$37,2,FALSE),0),
  T212&gt;=22,0
  ),0),0
) +
IF(AND(T212&gt;=1,T212&lt;=15),IF($D212=入力項目!$S$8,入力項目!$S$3,0),0) +
IF(AND(T212&gt;=1,T212&lt;=15),IF($D212=5,入力項目!$S$4,0),0) +
IF(AND(T212&gt;=1,T212&lt;=15),IF($D212=12,入力項目!$S$5,0),0) +
IF(AND(入力項目!$S$7=$A212,入力項目!$S$8=$D212),子育て関連マスタ!$C$14,0) +
IFERROR(IF(AND(YEAR(EDATE(DATE(入力項目!$S$7,入力項目!$S$8,1),1))=$A212,MONTH(EDATE(DATE(入力項目!$S$7,入力項目!$S$8,1),1))=$D212),子育て関連マスタ!$C$15,0),0) +
IF(AND(OR(T212=3,T212=5,T212=7),$D212=11),子育て関連マスタ!$C$17,0) +
IF(AND(T212=20,$D212=1),子育て関連マスタ!$C$18,0) +
IF(AND(T212=20,$D212=1),
IFERROR(_xlfn.IFS(
入力項目!$S$10="男",子育て関連マスタ!$C$18,
入力項目!$S$10="女",子育て関連マスタ!$C$19
),0),0
) +
IF(AND(T212&gt;=入力項目!$S$18,T212&lt;=入力項目!$S$19),入力項目!$S$20,0) +
IF(AND(T212&gt;=入力項目!$S$21,T212&lt;=入力項目!$S$22),入力項目!$S$23,0) +
IF(AND(T212&gt;=入力項目!$S$24,T212&lt;=入力項目!$S$25),入力項目!$S$26,0)
)</f>
        <v>0</v>
      </c>
      <c r="AI212">
        <f ca="1">-(
_xlfn.IFS(
U212&lt;=入力項目!$S$11,0,
AND(U212&gt;=入力項目!$S$11+1,U212&lt;=3),IFERROR(VLOOKUP(入力項目!$S$12,子育て関連マスタ!$I$4:$M$5,4,FALSE),0),
AND(U212&gt;=4,U212&lt;=6),IFERROR(VLOOKUP(入力項目!$S$13,子育て関連マスタ!$I$9:$M$12,4,FALSE),0),
AND(U212&gt;=7,U212&lt;=12),IFERROR(VLOOKUP(入力項目!$S$14,子育て関連マスタ!$I$16:$M$17,4,FALSE),0),
AND(U212&gt;=13,U212&lt;=15),IFERROR(VLOOKUP(入力項目!$S$15,子育て関連マスタ!$I$21:$M$22,4,FALSE),0),
AND(U212&gt;=16,U212&lt;=18),IFERROR(VLOOKUP(入力項目!$S$16,子育て関連マスタ!$I$26:$M$28,4,FALSE),0),
AND(U212&gt;=19,U212&lt;=20,入力項目!$S$16="高専"),IFERROR(VLOOKUP(入力項目!$S$16,子育て関連マスタ!$I$26:$M$28,4,FALSE),0),
AND(U212&gt;=19,U212&lt;=20,入力項目!$S$16&lt;&gt;"高専"),IFERROR(VLOOKUP(入力項目!$S$17,子育て関連マスタ!$I$32:$M$37,4,FALSE),0),
AND(U212&gt;=21,U212&lt;=22,入力項目!$S$16="高専"),IFERROR(VLOOKUP(入力項目!$S$17,子育て関連マスタ!$I$32:$M$34,4,FALSE),0),
AND(U212&gt;=21,U212&lt;=22,入力項目!$S$16&lt;&gt;"高専"),IFERROR(VLOOKUP(入力項目!$S$17,子育て関連マスタ!$I$32:$M$34,4,FALSE),0),
U212&gt;=23,0
) +
IF($D212=4,
  IFERROR(_xlfn.IFS(
  U212&lt;=入力項目!$S$11,0,
  AND(U212=入力項目!$S$11),IFERROR(VLOOKUP(入力項目!$S$12,子育て関連マスタ!$I$4:$M$5,2,FALSE),0),
  AND(U212=4),IFERROR(VLOOKUP(入力項目!$S$13,子育て関連マスタ!$I$9:$M$12,2,FALSE),0),
  AND(U212=7),IFERROR(VLOOKUP(入力項目!$S$14,子育て関連マスタ!$I$16:$M$17,2,FALSE),0),
  AND(U212=13),IFERROR(VLOOKUP(入力項目!$S$15,子育て関連マスタ!$I$21:$M$22,2,FALSE),0),
  AND(U212=16),IFERROR(VLOOKUP(入力項目!$S$16,子育て関連マスタ!$I$26:$M$28,2,FALSE),0),
  AND(U212=19,入力項目!$S$16&lt;&gt;"高専"),IFERROR(VLOOKUP(入力項目!$S$17,子育て関連マスタ!$I$32:$M$37,2,FALSE),0),
  AND(U212=21,入力項目!$S$16="高専"),IFERROR(VLOOKUP(入力項目!$S$17,子育て関連マスタ!$I$32:$M$37,2,FALSE),0),
  U212&gt;=22,0
  ),0),0
) +
IF(AND(U212&gt;=1,U212&lt;=15),IF($D212=入力項目!$S$8,入力項目!$S$3,0),0) +
IF(AND(U212&gt;=1,U212&lt;=15),IF($D212=5,入力項目!$S$4,0),0) +
IF(AND(U212&gt;=1,U212&lt;=15),IF($D212=12,入力項目!$S$5,0),0) +
IF(AND(入力項目!$S$7=$A212,入力項目!$S$8=$D212),子育て関連マスタ!$C$14,0) +
IFERROR(IF(AND(YEAR(EDATE(DATE(入力項目!$S$7,入力項目!$S$8,1),1))=$A212,MONTH(EDATE(DATE(入力項目!$S$7,入力項目!$S$8,1),1))=$D212),子育て関連マスタ!$C$15,0),0) +
IF(AND(OR(U212=3,U212=5,U212=7),$D212=11),子育て関連マスタ!$C$17,0) +
IF(AND(U212=20,$D212=1),子育て関連マスタ!$C$18,0) +
IF(AND(U212=20,$D212=1),
IFERROR(_xlfn.IFS(
入力項目!$S$10="男",子育て関連マスタ!$C$18,
入力項目!$S$10="女",子育て関連マスタ!$C$19
),0),0
) +
IF(AND(U212&gt;=入力項目!$S$18,U212&lt;=入力項目!$S$19),入力項目!$S$20,0) +
IF(AND(U212&gt;=入力項目!$S$21,U212&lt;=入力項目!$S$22),入力項目!$S$23,0) +
IF(AND(U212&gt;=入力項目!$S$24,U212&lt;=入力項目!$S$25),入力項目!$S$26,0)
)</f>
        <v>0</v>
      </c>
      <c r="AJ212" s="10">
        <f ca="1">-VLOOKUP($D212,月別収支!$A$2:$H$13,7,FALSE)</f>
        <v>-20000</v>
      </c>
    </row>
    <row r="213" spans="1:36" x14ac:dyDescent="0.4">
      <c r="A213">
        <f t="shared" ca="1" si="54"/>
        <v>2042</v>
      </c>
      <c r="B213">
        <f t="shared" ca="1" si="61"/>
        <v>2041</v>
      </c>
      <c r="C213">
        <f t="shared" ca="1" si="62"/>
        <v>18</v>
      </c>
      <c r="D213">
        <f t="shared" ca="1" si="55"/>
        <v>3</v>
      </c>
      <c r="E213" t="str">
        <f t="shared" ca="1" si="56"/>
        <v>2042年3月</v>
      </c>
      <c r="F213">
        <f ca="1">IF(OR(入力項目!$N$5&lt;$A213,AND(入力項目!$N$5=$A213,入力項目!$N$6&lt;$D213)),IF(F212=0,1,IF(G213=12,F212+1,F212)),0)</f>
        <v>17</v>
      </c>
      <c r="G213">
        <f ca="1">IF(OR(入力項目!$N$5&lt;$A213,AND(入力項目!$N$5=$A213,入力項目!$N$6&lt;$D213)),IF(G212=12,1,G212+1),0)</f>
        <v>5</v>
      </c>
      <c r="H213" t="str">
        <f t="shared" ca="1" si="57"/>
        <v>17_5</v>
      </c>
      <c r="I213">
        <f ca="1">IF(
  IFERROR(AND($C213&gt;0,MOD($C213,入力項目!$N$22)=0,$D213=入力項目!$N$23), FALSE),
  1,
  IF(
    AND(I212&gt;0,J212=12),
    IF(I212=入力項目!$N$28, 0, I212+1),
    I212
  )
)</f>
        <v>3</v>
      </c>
      <c r="J213">
        <f ca="1">IF($D213=入力項目!$N$23,1,IFERROR(J212+1,1))</f>
        <v>10</v>
      </c>
      <c r="K213" t="str">
        <f t="shared" ca="1" si="58"/>
        <v>3_10</v>
      </c>
      <c r="L213">
        <f ca="1">L212+IF(入力項目!$D$4=$D213,1,0)</f>
        <v>46</v>
      </c>
      <c r="M213" t="str">
        <f t="shared" ca="1" si="59"/>
        <v>46歳</v>
      </c>
      <c r="N213">
        <f t="shared" ca="1" si="63"/>
        <v>47</v>
      </c>
      <c r="O213" t="str">
        <f t="shared" ca="1" si="60"/>
        <v>47歳</v>
      </c>
      <c r="P213">
        <f t="shared" ca="1" si="64"/>
        <v>21</v>
      </c>
      <c r="Q213">
        <f t="shared" ca="1" si="65"/>
        <v>19</v>
      </c>
      <c r="R213">
        <f t="shared" ca="1" si="66"/>
        <v>2042</v>
      </c>
      <c r="S213">
        <f t="shared" ca="1" si="67"/>
        <v>2042</v>
      </c>
      <c r="T213">
        <f t="shared" ca="1" si="68"/>
        <v>2042</v>
      </c>
      <c r="U213">
        <f t="shared" ca="1" si="69"/>
        <v>2042</v>
      </c>
      <c r="V213" s="10">
        <f t="shared" ca="1" si="70"/>
        <v>22394565</v>
      </c>
      <c r="W213" s="10">
        <f ca="1">IF($L213&lt;その他マスタ!$B$1,VLOOKUP($D213,月別収支!$A$2:$H$13,2,FALSE),その他マスタ!$B$3)+IF(AND($L213=その他マスタ!$B$1,入力項目!$I$9="あり",$D213=入力項目!$D$4),その他マスタ!$B$2,0)</f>
        <v>300000</v>
      </c>
      <c r="X213" s="10">
        <f ca="1">-IF(入力項目!$K$5=TRUE,
IF($F213+$G213&lt;3,VLOOKUP($D213,月別収支!$A$2:$H$13,8,FALSE),0)+IFERROR(VLOOKUP($H213,住宅ローン計算!C:P,13,FALSE),0)+IF($F213&gt;1,IF(OR($G213=3,$G213=6,$G213=9,$G213=12),ROUNDUP(入力項目!$N$18/4,0),0),0),
VLOOKUP($D213,月別収支!$A$2:$H$13,8,FALSE))</f>
        <v>-53590</v>
      </c>
      <c r="Y213" s="10">
        <f ca="1">-VLOOKUP($D213,月別収支!$A$2:$H$13,3,FALSE)</f>
        <v>-75000</v>
      </c>
      <c r="Z213" s="10">
        <f ca="1">-VLOOKUP($D213,月別収支!$A$2:$H$13,4,FALSE)</f>
        <v>-27000</v>
      </c>
      <c r="AA213" s="10">
        <f ca="1">-VLOOKUP($D213,月別収支!$A$2:$H$13,6,FALSE)</f>
        <v>-10000</v>
      </c>
      <c r="AB213" s="10">
        <f ca="1">-(
VLOOKUP($D213,月別収支!$A$2:$H$13,5,FALSE)+IF(AND(入力項目!$I$27&lt;=$A213,ISEVEN($A213-入力項目!$I$27),入力項目!$I$28=$D213),入力項目!$I$26,0)
+IF(入力項目!$K$26=TRUE,
IFERROR(VLOOKUP($K213,マイカーローン計算!C:P,13,FALSE),0),
IFERROR(
  IF(AND($C213&gt;0,MOD($C213,入力項目!$N$22)=0,$D213=入力項目!$N$23),入力項目!$N$24,0),
 0
)
)
)</f>
        <v>-20000</v>
      </c>
      <c r="AC213" s="10">
        <f ca="1">-IF($A213&lt;入力項目!$N$33,入力項目!$N$35,IF(AND($A213=入力項目!$N$33,$D213&lt;=入力項目!$N$34),入力項目!$N$35,0))</f>
        <v>0</v>
      </c>
      <c r="AD213">
        <f ca="1">-(
_xlfn.IFS(
P213&lt;=入力項目!$S$11,0,
AND(P213&gt;=入力項目!$S$11+1,P213&lt;=3),IFERROR(VLOOKUP(入力項目!$S$12,子育て関連マスタ!$I$4:$M$5,4,FALSE),0),
AND(P213&gt;=4,P213&lt;=6),IFERROR(VLOOKUP(入力項目!$S$13,子育て関連マスタ!$I$9:$M$12,4,FALSE),0),
AND(P213&gt;=7,P213&lt;=12),IFERROR(VLOOKUP(入力項目!$S$14,子育て関連マスタ!$I$16:$M$17,4,FALSE),0),
AND(P213&gt;=13,P213&lt;=15),IFERROR(VLOOKUP(入力項目!$S$15,子育て関連マスタ!$I$21:$M$22,4,FALSE),0),
AND(P213&gt;=16,P213&lt;=18),IFERROR(VLOOKUP(入力項目!$S$16,子育て関連マスタ!$I$26:$M$28,4,FALSE),0),
AND(P213&gt;=19,P213&lt;=20,入力項目!$S$16="高専"),IFERROR(VLOOKUP(入力項目!$S$16,子育て関連マスタ!$I$26:$M$28,4,FALSE),0),
AND(P213&gt;=19,P213&lt;=20,入力項目!$S$16&lt;&gt;"高専"),IFERROR(VLOOKUP(入力項目!$S$17,子育て関連マスタ!$I$32:$M$37,4,FALSE),0),
AND(P213&gt;=21,P213&lt;=22,入力項目!$S$16="高専"),IFERROR(VLOOKUP(入力項目!$S$17,子育て関連マスタ!$I$32:$M$34,4,FALSE),0),
AND(P213&gt;=21,P213&lt;=22,入力項目!$S$16&lt;&gt;"高専"),IFERROR(VLOOKUP(入力項目!$S$17,子育て関連マスタ!$I$32:$M$34,4,FALSE),0),
P213&gt;=23,0
) +
IF($D213=4,
  IFERROR(_xlfn.IFS(
  P213&lt;=入力項目!$S$11,0,
  AND(P213=入力項目!$S$11),IFERROR(VLOOKUP(入力項目!$S$12,子育て関連マスタ!$I$4:$M$5,2,FALSE),0),
  AND(P213=4),IFERROR(VLOOKUP(入力項目!$S$13,子育て関連マスタ!$I$9:$M$12,2,FALSE),0),
  AND(P213=7),IFERROR(VLOOKUP(入力項目!$S$14,子育て関連マスタ!$I$16:$M$17,2,FALSE),0),
  AND(P213=13),IFERROR(VLOOKUP(入力項目!$S$15,子育て関連マスタ!$I$21:$M$22,2,FALSE),0),
  AND(P213=16),IFERROR(VLOOKUP(入力項目!$S$16,子育て関連マスタ!$I$26:$M$28,2,FALSE),0),
  AND(P213=19,入力項目!$S$16&lt;&gt;"高専"),IFERROR(VLOOKUP(入力項目!$S$17,子育て関連マスタ!$I$32:$M$37,2,FALSE),0),
  AND(P213=21,入力項目!$S$16="高専"),IFERROR(VLOOKUP(入力項目!$S$17,子育て関連マスタ!$I$32:$M$37,2,FALSE),0),
  P213&gt;=22,0
  ),0),0
) +
IF(AND(P213&gt;=1,P213&lt;=15),IF($D213=入力項目!$S$8,入力項目!$S$3,0),0) +
IF(AND(P213&gt;=1,P213&lt;=15),IF($D213=5,入力項目!$S$4,0),0) +
IF(AND(P213&gt;=1,P213&lt;=15),IF($D213=12,入力項目!$S$5,0),0) +
IF(AND(入力項目!$S$7=$A213,入力項目!$S$8=$D213),子育て関連マスタ!$C$14,0) +
IFERROR(IF(AND(YEAR(EDATE(DATE(入力項目!$S$7,入力項目!$S$8,1),1))=$A213,MONTH(EDATE(DATE(入力項目!$S$7,入力項目!$S$8,1),1))=$D213),子育て関連マスタ!$C$15,0),0) +
IF(AND(OR(P213=3,P213=5,P213=7),$D213=11),子育て関連マスタ!$C$17,0) +
IF(AND(P213=20,$D213=1),子育て関連マスタ!$C$18,0) +
IF(AND(P213=20,$D213=1),
IFERROR(_xlfn.IFS(
入力項目!$S$10="男",子育て関連マスタ!$C$18,
入力項目!$S$10="女",子育て関連マスタ!$C$19
),0),0
) +
IF(AND(P213&gt;=入力項目!$S$18,P213&lt;=入力項目!$S$19),入力項目!$S$20,0) +
IF(AND(P213&gt;=入力項目!$S$21,P213&lt;=入力項目!$S$22),入力項目!$S$23,0) +
IF(AND(P213&gt;=入力項目!$S$24,P213&lt;=入力項目!$S$25),入力項目!$S$26,0)
)</f>
        <v>0</v>
      </c>
      <c r="AE213">
        <f ca="1">-(
_xlfn.IFS(
Q213&lt;=入力項目!$S$11,0,
AND(Q213&gt;=入力項目!$S$11+1,Q213&lt;=3),IFERROR(VLOOKUP(入力項目!$S$12,子育て関連マスタ!$I$4:$M$5,4,FALSE),0),
AND(Q213&gt;=4,Q213&lt;=6),IFERROR(VLOOKUP(入力項目!$S$13,子育て関連マスタ!$I$9:$M$12,4,FALSE),0),
AND(Q213&gt;=7,Q213&lt;=12),IFERROR(VLOOKUP(入力項目!$S$14,子育て関連マスタ!$I$16:$M$17,4,FALSE),0),
AND(Q213&gt;=13,Q213&lt;=15),IFERROR(VLOOKUP(入力項目!$S$15,子育て関連マスタ!$I$21:$M$22,4,FALSE),0),
AND(Q213&gt;=16,Q213&lt;=18),IFERROR(VLOOKUP(入力項目!$S$16,子育て関連マスタ!$I$26:$M$28,4,FALSE),0),
AND(Q213&gt;=19,Q213&lt;=20,入力項目!$S$16="高専"),IFERROR(VLOOKUP(入力項目!$S$16,子育て関連マスタ!$I$26:$M$28,4,FALSE),0),
AND(Q213&gt;=19,Q213&lt;=20,入力項目!$S$16&lt;&gt;"高専"),IFERROR(VLOOKUP(入力項目!$S$17,子育て関連マスタ!$I$32:$M$37,4,FALSE),0),
AND(Q213&gt;=21,Q213&lt;=22,入力項目!$S$16="高専"),IFERROR(VLOOKUP(入力項目!$S$17,子育て関連マスタ!$I$32:$M$34,4,FALSE),0),
AND(Q213&gt;=21,Q213&lt;=22,入力項目!$S$16&lt;&gt;"高専"),IFERROR(VLOOKUP(入力項目!$S$17,子育て関連マスタ!$I$32:$M$34,4,FALSE),0),
Q213&gt;=23,0
) +
IF($D213=4,
  IFERROR(_xlfn.IFS(
  Q213&lt;=入力項目!$S$11,0,
  AND(Q213=入力項目!$S$11),IFERROR(VLOOKUP(入力項目!$S$12,子育て関連マスタ!$I$4:$M$5,2,FALSE),0),
  AND(Q213=4),IFERROR(VLOOKUP(入力項目!$S$13,子育て関連マスタ!$I$9:$M$12,2,FALSE),0),
  AND(Q213=7),IFERROR(VLOOKUP(入力項目!$S$14,子育て関連マスタ!$I$16:$M$17,2,FALSE),0),
  AND(Q213=13),IFERROR(VLOOKUP(入力項目!$S$15,子育て関連マスタ!$I$21:$M$22,2,FALSE),0),
  AND(Q213=16),IFERROR(VLOOKUP(入力項目!$S$16,子育て関連マスタ!$I$26:$M$28,2,FALSE),0),
  AND(Q213=19,入力項目!$S$16&lt;&gt;"高専"),IFERROR(VLOOKUP(入力項目!$S$17,子育て関連マスタ!$I$32:$M$37,2,FALSE),0),
  AND(Q213=21,入力項目!$S$16="高専"),IFERROR(VLOOKUP(入力項目!$S$17,子育て関連マスタ!$I$32:$M$37,2,FALSE),0),
  Q213&gt;=22,0
  ),0),0
) +
IF(AND(Q213&gt;=1,Q213&lt;=15),IF($D213=入力項目!$S$8,入力項目!$S$3,0),0) +
IF(AND(Q213&gt;=1,Q213&lt;=15),IF($D213=5,入力項目!$S$4,0),0) +
IF(AND(Q213&gt;=1,Q213&lt;=15),IF($D213=12,入力項目!$S$5,0),0) +
IF(AND(入力項目!$S$7=$A213,入力項目!$S$8=$D213),子育て関連マスタ!$C$14,0) +
IFERROR(IF(AND(YEAR(EDATE(DATE(入力項目!$S$7,入力項目!$S$8,1),1))=$A213,MONTH(EDATE(DATE(入力項目!$S$7,入力項目!$S$8,1),1))=$D213),子育て関連マスタ!$C$15,0),0) +
IF(AND(OR(Q213=3,Q213=5,Q213=7),$D213=11),子育て関連マスタ!$C$17,0) +
IF(AND(Q213=20,$D213=1),子育て関連マスタ!$C$18,0) +
IF(AND(Q213=20,$D213=1),
IFERROR(_xlfn.IFS(
入力項目!$S$10="男",子育て関連マスタ!$C$18,
入力項目!$S$10="女",子育て関連マスタ!$C$19
),0),0
) +
IF(AND(Q213&gt;=入力項目!$S$18,Q213&lt;=入力項目!$S$19),入力項目!$S$20,0) +
IF(AND(Q213&gt;=入力項目!$S$21,Q213&lt;=入力項目!$S$22),入力項目!$S$23,0) +
IF(AND(Q213&gt;=入力項目!$S$24,Q213&lt;=入力項目!$S$25),入力項目!$S$26,0)
)</f>
        <v>0</v>
      </c>
      <c r="AF213">
        <f ca="1">-(
_xlfn.IFS(
R213&lt;=入力項目!$S$11,0,
AND(R213&gt;=入力項目!$S$11+1,R213&lt;=3),IFERROR(VLOOKUP(入力項目!$S$12,子育て関連マスタ!$I$4:$M$5,4,FALSE),0),
AND(R213&gt;=4,R213&lt;=6),IFERROR(VLOOKUP(入力項目!$S$13,子育て関連マスタ!$I$9:$M$12,4,FALSE),0),
AND(R213&gt;=7,R213&lt;=12),IFERROR(VLOOKUP(入力項目!$S$14,子育て関連マスタ!$I$16:$M$17,4,FALSE),0),
AND(R213&gt;=13,R213&lt;=15),IFERROR(VLOOKUP(入力項目!$S$15,子育て関連マスタ!$I$21:$M$22,4,FALSE),0),
AND(R213&gt;=16,R213&lt;=18),IFERROR(VLOOKUP(入力項目!$S$16,子育て関連マスタ!$I$26:$M$28,4,FALSE),0),
AND(R213&gt;=19,R213&lt;=20,入力項目!$S$16="高専"),IFERROR(VLOOKUP(入力項目!$S$16,子育て関連マスタ!$I$26:$M$28,4,FALSE),0),
AND(R213&gt;=19,R213&lt;=20,入力項目!$S$16&lt;&gt;"高専"),IFERROR(VLOOKUP(入力項目!$S$17,子育て関連マスタ!$I$32:$M$37,4,FALSE),0),
AND(R213&gt;=21,R213&lt;=22,入力項目!$S$16="高専"),IFERROR(VLOOKUP(入力項目!$S$17,子育て関連マスタ!$I$32:$M$34,4,FALSE),0),
AND(R213&gt;=21,R213&lt;=22,入力項目!$S$16&lt;&gt;"高専"),IFERROR(VLOOKUP(入力項目!$S$17,子育て関連マスタ!$I$32:$M$34,4,FALSE),0),
R213&gt;=23,0
) +
IF($D213=4,
  IFERROR(_xlfn.IFS(
  R213&lt;=入力項目!$S$11,0,
  AND(R213=入力項目!$S$11),IFERROR(VLOOKUP(入力項目!$S$12,子育て関連マスタ!$I$4:$M$5,2,FALSE),0),
  AND(R213=4),IFERROR(VLOOKUP(入力項目!$S$13,子育て関連マスタ!$I$9:$M$12,2,FALSE),0),
  AND(R213=7),IFERROR(VLOOKUP(入力項目!$S$14,子育て関連マスタ!$I$16:$M$17,2,FALSE),0),
  AND(R213=13),IFERROR(VLOOKUP(入力項目!$S$15,子育て関連マスタ!$I$21:$M$22,2,FALSE),0),
  AND(R213=16),IFERROR(VLOOKUP(入力項目!$S$16,子育て関連マスタ!$I$26:$M$28,2,FALSE),0),
  AND(R213=19,入力項目!$S$16&lt;&gt;"高専"),IFERROR(VLOOKUP(入力項目!$S$17,子育て関連マスタ!$I$32:$M$37,2,FALSE),0),
  AND(R213=21,入力項目!$S$16="高専"),IFERROR(VLOOKUP(入力項目!$S$17,子育て関連マスタ!$I$32:$M$37,2,FALSE),0),
  R213&gt;=22,0
  ),0),0
) +
IF(AND(R213&gt;=1,R213&lt;=15),IF($D213=入力項目!$S$8,入力項目!$S$3,0),0) +
IF(AND(R213&gt;=1,R213&lt;=15),IF($D213=5,入力項目!$S$4,0),0) +
IF(AND(R213&gt;=1,R213&lt;=15),IF($D213=12,入力項目!$S$5,0),0) +
IF(AND(入力項目!$S$7=$A213,入力項目!$S$8=$D213),子育て関連マスタ!$C$14,0) +
IFERROR(IF(AND(YEAR(EDATE(DATE(入力項目!$S$7,入力項目!$S$8,1),1))=$A213,MONTH(EDATE(DATE(入力項目!$S$7,入力項目!$S$8,1),1))=$D213),子育て関連マスタ!$C$15,0),0) +
IF(AND(OR(R213=3,R213=5,R213=7),$D213=11),子育て関連マスタ!$C$17,0) +
IF(AND(R213=20,$D213=1),子育て関連マスタ!$C$18,0) +
IF(AND(R213=20,$D213=1),
IFERROR(_xlfn.IFS(
入力項目!$S$10="男",子育て関連マスタ!$C$18,
入力項目!$S$10="女",子育て関連マスタ!$C$19
),0),0
) +
IF(AND(R213&gt;=入力項目!$S$18,R213&lt;=入力項目!$S$19),入力項目!$S$20,0) +
IF(AND(R213&gt;=入力項目!$S$21,R213&lt;=入力項目!$S$22),入力項目!$S$23,0) +
IF(AND(R213&gt;=入力項目!$S$24,R213&lt;=入力項目!$S$25),入力項目!$S$26,0)
)</f>
        <v>0</v>
      </c>
      <c r="AG213">
        <f ca="1">-(
_xlfn.IFS(
S213&lt;=入力項目!$S$11,0,
AND(S213&gt;=入力項目!$S$11+1,S213&lt;=3),IFERROR(VLOOKUP(入力項目!$S$12,子育て関連マスタ!$I$4:$M$5,4,FALSE),0),
AND(S213&gt;=4,S213&lt;=6),IFERROR(VLOOKUP(入力項目!$S$13,子育て関連マスタ!$I$9:$M$12,4,FALSE),0),
AND(S213&gt;=7,S213&lt;=12),IFERROR(VLOOKUP(入力項目!$S$14,子育て関連マスタ!$I$16:$M$17,4,FALSE),0),
AND(S213&gt;=13,S213&lt;=15),IFERROR(VLOOKUP(入力項目!$S$15,子育て関連マスタ!$I$21:$M$22,4,FALSE),0),
AND(S213&gt;=16,S213&lt;=18),IFERROR(VLOOKUP(入力項目!$S$16,子育て関連マスタ!$I$26:$M$28,4,FALSE),0),
AND(S213&gt;=19,S213&lt;=20,入力項目!$S$16="高専"),IFERROR(VLOOKUP(入力項目!$S$16,子育て関連マスタ!$I$26:$M$28,4,FALSE),0),
AND(S213&gt;=19,S213&lt;=20,入力項目!$S$16&lt;&gt;"高専"),IFERROR(VLOOKUP(入力項目!$S$17,子育て関連マスタ!$I$32:$M$37,4,FALSE),0),
AND(S213&gt;=21,S213&lt;=22,入力項目!$S$16="高専"),IFERROR(VLOOKUP(入力項目!$S$17,子育て関連マスタ!$I$32:$M$34,4,FALSE),0),
AND(S213&gt;=21,S213&lt;=22,入力項目!$S$16&lt;&gt;"高専"),IFERROR(VLOOKUP(入力項目!$S$17,子育て関連マスタ!$I$32:$M$34,4,FALSE),0),
S213&gt;=23,0
) +
IF($D213=4,
  IFERROR(_xlfn.IFS(
  S213&lt;=入力項目!$S$11,0,
  AND(S213=入力項目!$S$11),IFERROR(VLOOKUP(入力項目!$S$12,子育て関連マスタ!$I$4:$M$5,2,FALSE),0),
  AND(S213=4),IFERROR(VLOOKUP(入力項目!$S$13,子育て関連マスタ!$I$9:$M$12,2,FALSE),0),
  AND(S213=7),IFERROR(VLOOKUP(入力項目!$S$14,子育て関連マスタ!$I$16:$M$17,2,FALSE),0),
  AND(S213=13),IFERROR(VLOOKUP(入力項目!$S$15,子育て関連マスタ!$I$21:$M$22,2,FALSE),0),
  AND(S213=16),IFERROR(VLOOKUP(入力項目!$S$16,子育て関連マスタ!$I$26:$M$28,2,FALSE),0),
  AND(S213=19,入力項目!$S$16&lt;&gt;"高専"),IFERROR(VLOOKUP(入力項目!$S$17,子育て関連マスタ!$I$32:$M$37,2,FALSE),0),
  AND(S213=21,入力項目!$S$16="高専"),IFERROR(VLOOKUP(入力項目!$S$17,子育て関連マスタ!$I$32:$M$37,2,FALSE),0),
  S213&gt;=22,0
  ),0),0
) +
IF(AND(S213&gt;=1,S213&lt;=15),IF($D213=入力項目!$S$8,入力項目!$S$3,0),0) +
IF(AND(S213&gt;=1,S213&lt;=15),IF($D213=5,入力項目!$S$4,0),0) +
IF(AND(S213&gt;=1,S213&lt;=15),IF($D213=12,入力項目!$S$5,0),0) +
IF(AND(入力項目!$S$7=$A213,入力項目!$S$8=$D213),子育て関連マスタ!$C$14,0) +
IFERROR(IF(AND(YEAR(EDATE(DATE(入力項目!$S$7,入力項目!$S$8,1),1))=$A213,MONTH(EDATE(DATE(入力項目!$S$7,入力項目!$S$8,1),1))=$D213),子育て関連マスタ!$C$15,0),0) +
IF(AND(OR(S213=3,S213=5,S213=7),$D213=11),子育て関連マスタ!$C$17,0) +
IF(AND(S213=20,$D213=1),子育て関連マスタ!$C$18,0) +
IF(AND(S213=20,$D213=1),
IFERROR(_xlfn.IFS(
入力項目!$S$10="男",子育て関連マスタ!$C$18,
入力項目!$S$10="女",子育て関連マスタ!$C$19
),0),0
) +
IF(AND(S213&gt;=入力項目!$S$18,S213&lt;=入力項目!$S$19),入力項目!$S$20,0) +
IF(AND(S213&gt;=入力項目!$S$21,S213&lt;=入力項目!$S$22),入力項目!$S$23,0) +
IF(AND(S213&gt;=入力項目!$S$24,S213&lt;=入力項目!$S$25),入力項目!$S$26,0)
)</f>
        <v>0</v>
      </c>
      <c r="AH213">
        <f ca="1">-(
_xlfn.IFS(
T213&lt;=入力項目!$S$11,0,
AND(T213&gt;=入力項目!$S$11+1,T213&lt;=3),IFERROR(VLOOKUP(入力項目!$S$12,子育て関連マスタ!$I$4:$M$5,4,FALSE),0),
AND(T213&gt;=4,T213&lt;=6),IFERROR(VLOOKUP(入力項目!$S$13,子育て関連マスタ!$I$9:$M$12,4,FALSE),0),
AND(T213&gt;=7,T213&lt;=12),IFERROR(VLOOKUP(入力項目!$S$14,子育て関連マスタ!$I$16:$M$17,4,FALSE),0),
AND(T213&gt;=13,T213&lt;=15),IFERROR(VLOOKUP(入力項目!$S$15,子育て関連マスタ!$I$21:$M$22,4,FALSE),0),
AND(T213&gt;=16,T213&lt;=18),IFERROR(VLOOKUP(入力項目!$S$16,子育て関連マスタ!$I$26:$M$28,4,FALSE),0),
AND(T213&gt;=19,T213&lt;=20,入力項目!$S$16="高専"),IFERROR(VLOOKUP(入力項目!$S$16,子育て関連マスタ!$I$26:$M$28,4,FALSE),0),
AND(T213&gt;=19,T213&lt;=20,入力項目!$S$16&lt;&gt;"高専"),IFERROR(VLOOKUP(入力項目!$S$17,子育て関連マスタ!$I$32:$M$37,4,FALSE),0),
AND(T213&gt;=21,T213&lt;=22,入力項目!$S$16="高専"),IFERROR(VLOOKUP(入力項目!$S$17,子育て関連マスタ!$I$32:$M$34,4,FALSE),0),
AND(T213&gt;=21,T213&lt;=22,入力項目!$S$16&lt;&gt;"高専"),IFERROR(VLOOKUP(入力項目!$S$17,子育て関連マスタ!$I$32:$M$34,4,FALSE),0),
T213&gt;=23,0
) +
IF($D213=4,
  IFERROR(_xlfn.IFS(
  T213&lt;=入力項目!$S$11,0,
  AND(T213=入力項目!$S$11),IFERROR(VLOOKUP(入力項目!$S$12,子育て関連マスタ!$I$4:$M$5,2,FALSE),0),
  AND(T213=4),IFERROR(VLOOKUP(入力項目!$S$13,子育て関連マスタ!$I$9:$M$12,2,FALSE),0),
  AND(T213=7),IFERROR(VLOOKUP(入力項目!$S$14,子育て関連マスタ!$I$16:$M$17,2,FALSE),0),
  AND(T213=13),IFERROR(VLOOKUP(入力項目!$S$15,子育て関連マスタ!$I$21:$M$22,2,FALSE),0),
  AND(T213=16),IFERROR(VLOOKUP(入力項目!$S$16,子育て関連マスタ!$I$26:$M$28,2,FALSE),0),
  AND(T213=19,入力項目!$S$16&lt;&gt;"高専"),IFERROR(VLOOKUP(入力項目!$S$17,子育て関連マスタ!$I$32:$M$37,2,FALSE),0),
  AND(T213=21,入力項目!$S$16="高専"),IFERROR(VLOOKUP(入力項目!$S$17,子育て関連マスタ!$I$32:$M$37,2,FALSE),0),
  T213&gt;=22,0
  ),0),0
) +
IF(AND(T213&gt;=1,T213&lt;=15),IF($D213=入力項目!$S$8,入力項目!$S$3,0),0) +
IF(AND(T213&gt;=1,T213&lt;=15),IF($D213=5,入力項目!$S$4,0),0) +
IF(AND(T213&gt;=1,T213&lt;=15),IF($D213=12,入力項目!$S$5,0),0) +
IF(AND(入力項目!$S$7=$A213,入力項目!$S$8=$D213),子育て関連マスタ!$C$14,0) +
IFERROR(IF(AND(YEAR(EDATE(DATE(入力項目!$S$7,入力項目!$S$8,1),1))=$A213,MONTH(EDATE(DATE(入力項目!$S$7,入力項目!$S$8,1),1))=$D213),子育て関連マスタ!$C$15,0),0) +
IF(AND(OR(T213=3,T213=5,T213=7),$D213=11),子育て関連マスタ!$C$17,0) +
IF(AND(T213=20,$D213=1),子育て関連マスタ!$C$18,0) +
IF(AND(T213=20,$D213=1),
IFERROR(_xlfn.IFS(
入力項目!$S$10="男",子育て関連マスタ!$C$18,
入力項目!$S$10="女",子育て関連マスタ!$C$19
),0),0
) +
IF(AND(T213&gt;=入力項目!$S$18,T213&lt;=入力項目!$S$19),入力項目!$S$20,0) +
IF(AND(T213&gt;=入力項目!$S$21,T213&lt;=入力項目!$S$22),入力項目!$S$23,0) +
IF(AND(T213&gt;=入力項目!$S$24,T213&lt;=入力項目!$S$25),入力項目!$S$26,0)
)</f>
        <v>0</v>
      </c>
      <c r="AI213">
        <f ca="1">-(
_xlfn.IFS(
U213&lt;=入力項目!$S$11,0,
AND(U213&gt;=入力項目!$S$11+1,U213&lt;=3),IFERROR(VLOOKUP(入力項目!$S$12,子育て関連マスタ!$I$4:$M$5,4,FALSE),0),
AND(U213&gt;=4,U213&lt;=6),IFERROR(VLOOKUP(入力項目!$S$13,子育て関連マスタ!$I$9:$M$12,4,FALSE),0),
AND(U213&gt;=7,U213&lt;=12),IFERROR(VLOOKUP(入力項目!$S$14,子育て関連マスタ!$I$16:$M$17,4,FALSE),0),
AND(U213&gt;=13,U213&lt;=15),IFERROR(VLOOKUP(入力項目!$S$15,子育て関連マスタ!$I$21:$M$22,4,FALSE),0),
AND(U213&gt;=16,U213&lt;=18),IFERROR(VLOOKUP(入力項目!$S$16,子育て関連マスタ!$I$26:$M$28,4,FALSE),0),
AND(U213&gt;=19,U213&lt;=20,入力項目!$S$16="高専"),IFERROR(VLOOKUP(入力項目!$S$16,子育て関連マスタ!$I$26:$M$28,4,FALSE),0),
AND(U213&gt;=19,U213&lt;=20,入力項目!$S$16&lt;&gt;"高専"),IFERROR(VLOOKUP(入力項目!$S$17,子育て関連マスタ!$I$32:$M$37,4,FALSE),0),
AND(U213&gt;=21,U213&lt;=22,入力項目!$S$16="高専"),IFERROR(VLOOKUP(入力項目!$S$17,子育て関連マスタ!$I$32:$M$34,4,FALSE),0),
AND(U213&gt;=21,U213&lt;=22,入力項目!$S$16&lt;&gt;"高専"),IFERROR(VLOOKUP(入力項目!$S$17,子育て関連マスタ!$I$32:$M$34,4,FALSE),0),
U213&gt;=23,0
) +
IF($D213=4,
  IFERROR(_xlfn.IFS(
  U213&lt;=入力項目!$S$11,0,
  AND(U213=入力項目!$S$11),IFERROR(VLOOKUP(入力項目!$S$12,子育て関連マスタ!$I$4:$M$5,2,FALSE),0),
  AND(U213=4),IFERROR(VLOOKUP(入力項目!$S$13,子育て関連マスタ!$I$9:$M$12,2,FALSE),0),
  AND(U213=7),IFERROR(VLOOKUP(入力項目!$S$14,子育て関連マスタ!$I$16:$M$17,2,FALSE),0),
  AND(U213=13),IFERROR(VLOOKUP(入力項目!$S$15,子育て関連マスタ!$I$21:$M$22,2,FALSE),0),
  AND(U213=16),IFERROR(VLOOKUP(入力項目!$S$16,子育て関連マスタ!$I$26:$M$28,2,FALSE),0),
  AND(U213=19,入力項目!$S$16&lt;&gt;"高専"),IFERROR(VLOOKUP(入力項目!$S$17,子育て関連マスタ!$I$32:$M$37,2,FALSE),0),
  AND(U213=21,入力項目!$S$16="高専"),IFERROR(VLOOKUP(入力項目!$S$17,子育て関連マスタ!$I$32:$M$37,2,FALSE),0),
  U213&gt;=22,0
  ),0),0
) +
IF(AND(U213&gt;=1,U213&lt;=15),IF($D213=入力項目!$S$8,入力項目!$S$3,0),0) +
IF(AND(U213&gt;=1,U213&lt;=15),IF($D213=5,入力項目!$S$4,0),0) +
IF(AND(U213&gt;=1,U213&lt;=15),IF($D213=12,入力項目!$S$5,0),0) +
IF(AND(入力項目!$S$7=$A213,入力項目!$S$8=$D213),子育て関連マスタ!$C$14,0) +
IFERROR(IF(AND(YEAR(EDATE(DATE(入力項目!$S$7,入力項目!$S$8,1),1))=$A213,MONTH(EDATE(DATE(入力項目!$S$7,入力項目!$S$8,1),1))=$D213),子育て関連マスタ!$C$15,0),0) +
IF(AND(OR(U213=3,U213=5,U213=7),$D213=11),子育て関連マスタ!$C$17,0) +
IF(AND(U213=20,$D213=1),子育て関連マスタ!$C$18,0) +
IF(AND(U213=20,$D213=1),
IFERROR(_xlfn.IFS(
入力項目!$S$10="男",子育て関連マスタ!$C$18,
入力項目!$S$10="女",子育て関連マスタ!$C$19
),0),0
) +
IF(AND(U213&gt;=入力項目!$S$18,U213&lt;=入力項目!$S$19),入力項目!$S$20,0) +
IF(AND(U213&gt;=入力項目!$S$21,U213&lt;=入力項目!$S$22),入力項目!$S$23,0) +
IF(AND(U213&gt;=入力項目!$S$24,U213&lt;=入力項目!$S$25),入力項目!$S$26,0)
)</f>
        <v>0</v>
      </c>
      <c r="AJ213" s="10">
        <f ca="1">-VLOOKUP($D213,月別収支!$A$2:$H$13,7,FALSE)</f>
        <v>-20000</v>
      </c>
    </row>
    <row r="214" spans="1:36" x14ac:dyDescent="0.4">
      <c r="A214">
        <f t="shared" ca="1" si="54"/>
        <v>2042</v>
      </c>
      <c r="B214">
        <f t="shared" ca="1" si="61"/>
        <v>2042</v>
      </c>
      <c r="C214">
        <f t="shared" ca="1" si="62"/>
        <v>18</v>
      </c>
      <c r="D214">
        <f t="shared" ca="1" si="55"/>
        <v>4</v>
      </c>
      <c r="E214" t="str">
        <f t="shared" ca="1" si="56"/>
        <v>2042年4月</v>
      </c>
      <c r="F214">
        <f ca="1">IF(OR(入力項目!$N$5&lt;$A214,AND(入力項目!$N$5=$A214,入力項目!$N$6&lt;$D214)),IF(F213=0,1,IF(G214=12,F213+1,F213)),0)</f>
        <v>17</v>
      </c>
      <c r="G214">
        <f ca="1">IF(OR(入力項目!$N$5&lt;$A214,AND(入力項目!$N$5=$A214,入力項目!$N$6&lt;$D214)),IF(G213=12,1,G213+1),0)</f>
        <v>6</v>
      </c>
      <c r="H214" t="str">
        <f t="shared" ca="1" si="57"/>
        <v>17_6</v>
      </c>
      <c r="I214">
        <f ca="1">IF(
  IFERROR(AND($C214&gt;0,MOD($C214,入力項目!$N$22)=0,$D214=入力項目!$N$23), FALSE),
  1,
  IF(
    AND(I213&gt;0,J213=12),
    IF(I213=入力項目!$N$28, 0, I213+1),
    I213
  )
)</f>
        <v>3</v>
      </c>
      <c r="J214">
        <f ca="1">IF($D214=入力項目!$N$23,1,IFERROR(J213+1,1))</f>
        <v>11</v>
      </c>
      <c r="K214" t="str">
        <f t="shared" ca="1" si="58"/>
        <v>3_11</v>
      </c>
      <c r="L214">
        <f ca="1">L213+IF(入力項目!$D$4=$D214,1,0)</f>
        <v>46</v>
      </c>
      <c r="M214" t="str">
        <f t="shared" ca="1" si="59"/>
        <v>46歳</v>
      </c>
      <c r="N214">
        <f t="shared" ca="1" si="63"/>
        <v>47</v>
      </c>
      <c r="O214" t="str">
        <f t="shared" ca="1" si="60"/>
        <v>47歳</v>
      </c>
      <c r="P214">
        <f t="shared" ca="1" si="64"/>
        <v>22</v>
      </c>
      <c r="Q214">
        <f t="shared" ca="1" si="65"/>
        <v>20</v>
      </c>
      <c r="R214">
        <f t="shared" ca="1" si="66"/>
        <v>2043</v>
      </c>
      <c r="S214">
        <f t="shared" ca="1" si="67"/>
        <v>2043</v>
      </c>
      <c r="T214">
        <f t="shared" ca="1" si="68"/>
        <v>2043</v>
      </c>
      <c r="U214">
        <f t="shared" ca="1" si="69"/>
        <v>2043</v>
      </c>
      <c r="V214" s="10">
        <f t="shared" ca="1" si="70"/>
        <v>22451475</v>
      </c>
      <c r="W214" s="10">
        <f ca="1">IF($L214&lt;その他マスタ!$B$1,VLOOKUP($D214,月別収支!$A$2:$H$13,2,FALSE),その他マスタ!$B$3)+IF(AND($L214=その他マスタ!$B$1,入力項目!$I$9="あり",$D214=入力項目!$D$4),その他マスタ!$B$2,0)</f>
        <v>300000</v>
      </c>
      <c r="X214" s="10">
        <f ca="1">-IF(入力項目!$K$5=TRUE,
IF($F214+$G214&lt;3,VLOOKUP($D214,月別収支!$A$2:$H$13,8,FALSE),0)+IFERROR(VLOOKUP($H214,住宅ローン計算!C:P,13,FALSE),0)+IF($F214&gt;1,IF(OR($G214=3,$G214=6,$G214=9,$G214=12),ROUNDUP(入力項目!$N$18/4,0),0),0),
VLOOKUP($D214,月別収支!$A$2:$H$13,8,FALSE))</f>
        <v>-91090</v>
      </c>
      <c r="Y214" s="10">
        <f ca="1">-VLOOKUP($D214,月別収支!$A$2:$H$13,3,FALSE)</f>
        <v>-75000</v>
      </c>
      <c r="Z214" s="10">
        <f ca="1">-VLOOKUP($D214,月別収支!$A$2:$H$13,4,FALSE)</f>
        <v>-27000</v>
      </c>
      <c r="AA214" s="10">
        <f ca="1">-VLOOKUP($D214,月別収支!$A$2:$H$13,6,FALSE)</f>
        <v>-10000</v>
      </c>
      <c r="AB214" s="10">
        <f ca="1">-(
VLOOKUP($D214,月別収支!$A$2:$H$13,5,FALSE)+IF(AND(入力項目!$I$27&lt;=$A214,ISEVEN($A214-入力項目!$I$27),入力項目!$I$28=$D214),入力項目!$I$26,0)
+IF(入力項目!$K$26=TRUE,
IFERROR(VLOOKUP($K214,マイカーローン計算!C:P,13,FALSE),0),
IFERROR(
  IF(AND($C214&gt;0,MOD($C214,入力項目!$N$22)=0,$D214=入力項目!$N$23),入力項目!$N$24,0),
 0
)
)
)</f>
        <v>-20000</v>
      </c>
      <c r="AC214" s="10">
        <f ca="1">-IF($A214&lt;入力項目!$N$33,入力項目!$N$35,IF(AND($A214=入力項目!$N$33,$D214&lt;=入力項目!$N$34),入力項目!$N$35,0))</f>
        <v>0</v>
      </c>
      <c r="AD214">
        <f ca="1">-(
_xlfn.IFS(
P214&lt;=入力項目!$S$11,0,
AND(P214&gt;=入力項目!$S$11+1,P214&lt;=3),IFERROR(VLOOKUP(入力項目!$S$12,子育て関連マスタ!$I$4:$M$5,4,FALSE),0),
AND(P214&gt;=4,P214&lt;=6),IFERROR(VLOOKUP(入力項目!$S$13,子育て関連マスタ!$I$9:$M$12,4,FALSE),0),
AND(P214&gt;=7,P214&lt;=12),IFERROR(VLOOKUP(入力項目!$S$14,子育て関連マスタ!$I$16:$M$17,4,FALSE),0),
AND(P214&gt;=13,P214&lt;=15),IFERROR(VLOOKUP(入力項目!$S$15,子育て関連マスタ!$I$21:$M$22,4,FALSE),0),
AND(P214&gt;=16,P214&lt;=18),IFERROR(VLOOKUP(入力項目!$S$16,子育て関連マスタ!$I$26:$M$28,4,FALSE),0),
AND(P214&gt;=19,P214&lt;=20,入力項目!$S$16="高専"),IFERROR(VLOOKUP(入力項目!$S$16,子育て関連マスタ!$I$26:$M$28,4,FALSE),0),
AND(P214&gt;=19,P214&lt;=20,入力項目!$S$16&lt;&gt;"高専"),IFERROR(VLOOKUP(入力項目!$S$17,子育て関連マスタ!$I$32:$M$37,4,FALSE),0),
AND(P214&gt;=21,P214&lt;=22,入力項目!$S$16="高専"),IFERROR(VLOOKUP(入力項目!$S$17,子育て関連マスタ!$I$32:$M$34,4,FALSE),0),
AND(P214&gt;=21,P214&lt;=22,入力項目!$S$16&lt;&gt;"高専"),IFERROR(VLOOKUP(入力項目!$S$17,子育て関連マスタ!$I$32:$M$34,4,FALSE),0),
P214&gt;=23,0
) +
IF($D214=4,
  IFERROR(_xlfn.IFS(
  P214&lt;=入力項目!$S$11,0,
  AND(P214=入力項目!$S$11),IFERROR(VLOOKUP(入力項目!$S$12,子育て関連マスタ!$I$4:$M$5,2,FALSE),0),
  AND(P214=4),IFERROR(VLOOKUP(入力項目!$S$13,子育て関連マスタ!$I$9:$M$12,2,FALSE),0),
  AND(P214=7),IFERROR(VLOOKUP(入力項目!$S$14,子育て関連マスタ!$I$16:$M$17,2,FALSE),0),
  AND(P214=13),IFERROR(VLOOKUP(入力項目!$S$15,子育て関連マスタ!$I$21:$M$22,2,FALSE),0),
  AND(P214=16),IFERROR(VLOOKUP(入力項目!$S$16,子育て関連マスタ!$I$26:$M$28,2,FALSE),0),
  AND(P214=19,入力項目!$S$16&lt;&gt;"高専"),IFERROR(VLOOKUP(入力項目!$S$17,子育て関連マスタ!$I$32:$M$37,2,FALSE),0),
  AND(P214=21,入力項目!$S$16="高専"),IFERROR(VLOOKUP(入力項目!$S$17,子育て関連マスタ!$I$32:$M$37,2,FALSE),0),
  P214&gt;=22,0
  ),0),0
) +
IF(AND(P214&gt;=1,P214&lt;=15),IF($D214=入力項目!$S$8,入力項目!$S$3,0),0) +
IF(AND(P214&gt;=1,P214&lt;=15),IF($D214=5,入力項目!$S$4,0),0) +
IF(AND(P214&gt;=1,P214&lt;=15),IF($D214=12,入力項目!$S$5,0),0) +
IF(AND(入力項目!$S$7=$A214,入力項目!$S$8=$D214),子育て関連マスタ!$C$14,0) +
IFERROR(IF(AND(YEAR(EDATE(DATE(入力項目!$S$7,入力項目!$S$8,1),1))=$A214,MONTH(EDATE(DATE(入力項目!$S$7,入力項目!$S$8,1),1))=$D214),子育て関連マスタ!$C$15,0),0) +
IF(AND(OR(P214=3,P214=5,P214=7),$D214=11),子育て関連マスタ!$C$17,0) +
IF(AND(P214=20,$D214=1),子育て関連マスタ!$C$18,0) +
IF(AND(P214=20,$D214=1),
IFERROR(_xlfn.IFS(
入力項目!$S$10="男",子育て関連マスタ!$C$18,
入力項目!$S$10="女",子育て関連マスタ!$C$19
),0),0
) +
IF(AND(P214&gt;=入力項目!$S$18,P214&lt;=入力項目!$S$19),入力項目!$S$20,0) +
IF(AND(P214&gt;=入力項目!$S$21,P214&lt;=入力項目!$S$22),入力項目!$S$23,0) +
IF(AND(P214&gt;=入力項目!$S$24,P214&lt;=入力項目!$S$25),入力項目!$S$26,0)
)</f>
        <v>0</v>
      </c>
      <c r="AE214">
        <f ca="1">-(
_xlfn.IFS(
Q214&lt;=入力項目!$S$11,0,
AND(Q214&gt;=入力項目!$S$11+1,Q214&lt;=3),IFERROR(VLOOKUP(入力項目!$S$12,子育て関連マスタ!$I$4:$M$5,4,FALSE),0),
AND(Q214&gt;=4,Q214&lt;=6),IFERROR(VLOOKUP(入力項目!$S$13,子育て関連マスタ!$I$9:$M$12,4,FALSE),0),
AND(Q214&gt;=7,Q214&lt;=12),IFERROR(VLOOKUP(入力項目!$S$14,子育て関連マスタ!$I$16:$M$17,4,FALSE),0),
AND(Q214&gt;=13,Q214&lt;=15),IFERROR(VLOOKUP(入力項目!$S$15,子育て関連マスタ!$I$21:$M$22,4,FALSE),0),
AND(Q214&gt;=16,Q214&lt;=18),IFERROR(VLOOKUP(入力項目!$S$16,子育て関連マスタ!$I$26:$M$28,4,FALSE),0),
AND(Q214&gt;=19,Q214&lt;=20,入力項目!$S$16="高専"),IFERROR(VLOOKUP(入力項目!$S$16,子育て関連マスタ!$I$26:$M$28,4,FALSE),0),
AND(Q214&gt;=19,Q214&lt;=20,入力項目!$S$16&lt;&gt;"高専"),IFERROR(VLOOKUP(入力項目!$S$17,子育て関連マスタ!$I$32:$M$37,4,FALSE),0),
AND(Q214&gt;=21,Q214&lt;=22,入力項目!$S$16="高専"),IFERROR(VLOOKUP(入力項目!$S$17,子育て関連マスタ!$I$32:$M$34,4,FALSE),0),
AND(Q214&gt;=21,Q214&lt;=22,入力項目!$S$16&lt;&gt;"高専"),IFERROR(VLOOKUP(入力項目!$S$17,子育て関連マスタ!$I$32:$M$34,4,FALSE),0),
Q214&gt;=23,0
) +
IF($D214=4,
  IFERROR(_xlfn.IFS(
  Q214&lt;=入力項目!$S$11,0,
  AND(Q214=入力項目!$S$11),IFERROR(VLOOKUP(入力項目!$S$12,子育て関連マスタ!$I$4:$M$5,2,FALSE),0),
  AND(Q214=4),IFERROR(VLOOKUP(入力項目!$S$13,子育て関連マスタ!$I$9:$M$12,2,FALSE),0),
  AND(Q214=7),IFERROR(VLOOKUP(入力項目!$S$14,子育て関連マスタ!$I$16:$M$17,2,FALSE),0),
  AND(Q214=13),IFERROR(VLOOKUP(入力項目!$S$15,子育て関連マスタ!$I$21:$M$22,2,FALSE),0),
  AND(Q214=16),IFERROR(VLOOKUP(入力項目!$S$16,子育て関連マスタ!$I$26:$M$28,2,FALSE),0),
  AND(Q214=19,入力項目!$S$16&lt;&gt;"高専"),IFERROR(VLOOKUP(入力項目!$S$17,子育て関連マスタ!$I$32:$M$37,2,FALSE),0),
  AND(Q214=21,入力項目!$S$16="高専"),IFERROR(VLOOKUP(入力項目!$S$17,子育て関連マスタ!$I$32:$M$37,2,FALSE),0),
  Q214&gt;=22,0
  ),0),0
) +
IF(AND(Q214&gt;=1,Q214&lt;=15),IF($D214=入力項目!$S$8,入力項目!$S$3,0),0) +
IF(AND(Q214&gt;=1,Q214&lt;=15),IF($D214=5,入力項目!$S$4,0),0) +
IF(AND(Q214&gt;=1,Q214&lt;=15),IF($D214=12,入力項目!$S$5,0),0) +
IF(AND(入力項目!$S$7=$A214,入力項目!$S$8=$D214),子育て関連マスタ!$C$14,0) +
IFERROR(IF(AND(YEAR(EDATE(DATE(入力項目!$S$7,入力項目!$S$8,1),1))=$A214,MONTH(EDATE(DATE(入力項目!$S$7,入力項目!$S$8,1),1))=$D214),子育て関連マスタ!$C$15,0),0) +
IF(AND(OR(Q214=3,Q214=5,Q214=7),$D214=11),子育て関連マスタ!$C$17,0) +
IF(AND(Q214=20,$D214=1),子育て関連マスタ!$C$18,0) +
IF(AND(Q214=20,$D214=1),
IFERROR(_xlfn.IFS(
入力項目!$S$10="男",子育て関連マスタ!$C$18,
入力項目!$S$10="女",子育て関連マスタ!$C$19
),0),0
) +
IF(AND(Q214&gt;=入力項目!$S$18,Q214&lt;=入力項目!$S$19),入力項目!$S$20,0) +
IF(AND(Q214&gt;=入力項目!$S$21,Q214&lt;=入力項目!$S$22),入力項目!$S$23,0) +
IF(AND(Q214&gt;=入力項目!$S$24,Q214&lt;=入力項目!$S$25),入力項目!$S$26,0)
)</f>
        <v>0</v>
      </c>
      <c r="AF214">
        <f ca="1">-(
_xlfn.IFS(
R214&lt;=入力項目!$S$11,0,
AND(R214&gt;=入力項目!$S$11+1,R214&lt;=3),IFERROR(VLOOKUP(入力項目!$S$12,子育て関連マスタ!$I$4:$M$5,4,FALSE),0),
AND(R214&gt;=4,R214&lt;=6),IFERROR(VLOOKUP(入力項目!$S$13,子育て関連マスタ!$I$9:$M$12,4,FALSE),0),
AND(R214&gt;=7,R214&lt;=12),IFERROR(VLOOKUP(入力項目!$S$14,子育て関連マスタ!$I$16:$M$17,4,FALSE),0),
AND(R214&gt;=13,R214&lt;=15),IFERROR(VLOOKUP(入力項目!$S$15,子育て関連マスタ!$I$21:$M$22,4,FALSE),0),
AND(R214&gt;=16,R214&lt;=18),IFERROR(VLOOKUP(入力項目!$S$16,子育て関連マスタ!$I$26:$M$28,4,FALSE),0),
AND(R214&gt;=19,R214&lt;=20,入力項目!$S$16="高専"),IFERROR(VLOOKUP(入力項目!$S$16,子育て関連マスタ!$I$26:$M$28,4,FALSE),0),
AND(R214&gt;=19,R214&lt;=20,入力項目!$S$16&lt;&gt;"高専"),IFERROR(VLOOKUP(入力項目!$S$17,子育て関連マスタ!$I$32:$M$37,4,FALSE),0),
AND(R214&gt;=21,R214&lt;=22,入力項目!$S$16="高専"),IFERROR(VLOOKUP(入力項目!$S$17,子育て関連マスタ!$I$32:$M$34,4,FALSE),0),
AND(R214&gt;=21,R214&lt;=22,入力項目!$S$16&lt;&gt;"高専"),IFERROR(VLOOKUP(入力項目!$S$17,子育て関連マスタ!$I$32:$M$34,4,FALSE),0),
R214&gt;=23,0
) +
IF($D214=4,
  IFERROR(_xlfn.IFS(
  R214&lt;=入力項目!$S$11,0,
  AND(R214=入力項目!$S$11),IFERROR(VLOOKUP(入力項目!$S$12,子育て関連マスタ!$I$4:$M$5,2,FALSE),0),
  AND(R214=4),IFERROR(VLOOKUP(入力項目!$S$13,子育て関連マスタ!$I$9:$M$12,2,FALSE),0),
  AND(R214=7),IFERROR(VLOOKUP(入力項目!$S$14,子育て関連マスタ!$I$16:$M$17,2,FALSE),0),
  AND(R214=13),IFERROR(VLOOKUP(入力項目!$S$15,子育て関連マスタ!$I$21:$M$22,2,FALSE),0),
  AND(R214=16),IFERROR(VLOOKUP(入力項目!$S$16,子育て関連マスタ!$I$26:$M$28,2,FALSE),0),
  AND(R214=19,入力項目!$S$16&lt;&gt;"高専"),IFERROR(VLOOKUP(入力項目!$S$17,子育て関連マスタ!$I$32:$M$37,2,FALSE),0),
  AND(R214=21,入力項目!$S$16="高専"),IFERROR(VLOOKUP(入力項目!$S$17,子育て関連マスタ!$I$32:$M$37,2,FALSE),0),
  R214&gt;=22,0
  ),0),0
) +
IF(AND(R214&gt;=1,R214&lt;=15),IF($D214=入力項目!$S$8,入力項目!$S$3,0),0) +
IF(AND(R214&gt;=1,R214&lt;=15),IF($D214=5,入力項目!$S$4,0),0) +
IF(AND(R214&gt;=1,R214&lt;=15),IF($D214=12,入力項目!$S$5,0),0) +
IF(AND(入力項目!$S$7=$A214,入力項目!$S$8=$D214),子育て関連マスタ!$C$14,0) +
IFERROR(IF(AND(YEAR(EDATE(DATE(入力項目!$S$7,入力項目!$S$8,1),1))=$A214,MONTH(EDATE(DATE(入力項目!$S$7,入力項目!$S$8,1),1))=$D214),子育て関連マスタ!$C$15,0),0) +
IF(AND(OR(R214=3,R214=5,R214=7),$D214=11),子育て関連マスタ!$C$17,0) +
IF(AND(R214=20,$D214=1),子育て関連マスタ!$C$18,0) +
IF(AND(R214=20,$D214=1),
IFERROR(_xlfn.IFS(
入力項目!$S$10="男",子育て関連マスタ!$C$18,
入力項目!$S$10="女",子育て関連マスタ!$C$19
),0),0
) +
IF(AND(R214&gt;=入力項目!$S$18,R214&lt;=入力項目!$S$19),入力項目!$S$20,0) +
IF(AND(R214&gt;=入力項目!$S$21,R214&lt;=入力項目!$S$22),入力項目!$S$23,0) +
IF(AND(R214&gt;=入力項目!$S$24,R214&lt;=入力項目!$S$25),入力項目!$S$26,0)
)</f>
        <v>0</v>
      </c>
      <c r="AG214">
        <f ca="1">-(
_xlfn.IFS(
S214&lt;=入力項目!$S$11,0,
AND(S214&gt;=入力項目!$S$11+1,S214&lt;=3),IFERROR(VLOOKUP(入力項目!$S$12,子育て関連マスタ!$I$4:$M$5,4,FALSE),0),
AND(S214&gt;=4,S214&lt;=6),IFERROR(VLOOKUP(入力項目!$S$13,子育て関連マスタ!$I$9:$M$12,4,FALSE),0),
AND(S214&gt;=7,S214&lt;=12),IFERROR(VLOOKUP(入力項目!$S$14,子育て関連マスタ!$I$16:$M$17,4,FALSE),0),
AND(S214&gt;=13,S214&lt;=15),IFERROR(VLOOKUP(入力項目!$S$15,子育て関連マスタ!$I$21:$M$22,4,FALSE),0),
AND(S214&gt;=16,S214&lt;=18),IFERROR(VLOOKUP(入力項目!$S$16,子育て関連マスタ!$I$26:$M$28,4,FALSE),0),
AND(S214&gt;=19,S214&lt;=20,入力項目!$S$16="高専"),IFERROR(VLOOKUP(入力項目!$S$16,子育て関連マスタ!$I$26:$M$28,4,FALSE),0),
AND(S214&gt;=19,S214&lt;=20,入力項目!$S$16&lt;&gt;"高専"),IFERROR(VLOOKUP(入力項目!$S$17,子育て関連マスタ!$I$32:$M$37,4,FALSE),0),
AND(S214&gt;=21,S214&lt;=22,入力項目!$S$16="高専"),IFERROR(VLOOKUP(入力項目!$S$17,子育て関連マスタ!$I$32:$M$34,4,FALSE),0),
AND(S214&gt;=21,S214&lt;=22,入力項目!$S$16&lt;&gt;"高専"),IFERROR(VLOOKUP(入力項目!$S$17,子育て関連マスタ!$I$32:$M$34,4,FALSE),0),
S214&gt;=23,0
) +
IF($D214=4,
  IFERROR(_xlfn.IFS(
  S214&lt;=入力項目!$S$11,0,
  AND(S214=入力項目!$S$11),IFERROR(VLOOKUP(入力項目!$S$12,子育て関連マスタ!$I$4:$M$5,2,FALSE),0),
  AND(S214=4),IFERROR(VLOOKUP(入力項目!$S$13,子育て関連マスタ!$I$9:$M$12,2,FALSE),0),
  AND(S214=7),IFERROR(VLOOKUP(入力項目!$S$14,子育て関連マスタ!$I$16:$M$17,2,FALSE),0),
  AND(S214=13),IFERROR(VLOOKUP(入力項目!$S$15,子育て関連マスタ!$I$21:$M$22,2,FALSE),0),
  AND(S214=16),IFERROR(VLOOKUP(入力項目!$S$16,子育て関連マスタ!$I$26:$M$28,2,FALSE),0),
  AND(S214=19,入力項目!$S$16&lt;&gt;"高専"),IFERROR(VLOOKUP(入力項目!$S$17,子育て関連マスタ!$I$32:$M$37,2,FALSE),0),
  AND(S214=21,入力項目!$S$16="高専"),IFERROR(VLOOKUP(入力項目!$S$17,子育て関連マスタ!$I$32:$M$37,2,FALSE),0),
  S214&gt;=22,0
  ),0),0
) +
IF(AND(S214&gt;=1,S214&lt;=15),IF($D214=入力項目!$S$8,入力項目!$S$3,0),0) +
IF(AND(S214&gt;=1,S214&lt;=15),IF($D214=5,入力項目!$S$4,0),0) +
IF(AND(S214&gt;=1,S214&lt;=15),IF($D214=12,入力項目!$S$5,0),0) +
IF(AND(入力項目!$S$7=$A214,入力項目!$S$8=$D214),子育て関連マスタ!$C$14,0) +
IFERROR(IF(AND(YEAR(EDATE(DATE(入力項目!$S$7,入力項目!$S$8,1),1))=$A214,MONTH(EDATE(DATE(入力項目!$S$7,入力項目!$S$8,1),1))=$D214),子育て関連マスタ!$C$15,0),0) +
IF(AND(OR(S214=3,S214=5,S214=7),$D214=11),子育て関連マスタ!$C$17,0) +
IF(AND(S214=20,$D214=1),子育て関連マスタ!$C$18,0) +
IF(AND(S214=20,$D214=1),
IFERROR(_xlfn.IFS(
入力項目!$S$10="男",子育て関連マスタ!$C$18,
入力項目!$S$10="女",子育て関連マスタ!$C$19
),0),0
) +
IF(AND(S214&gt;=入力項目!$S$18,S214&lt;=入力項目!$S$19),入力項目!$S$20,0) +
IF(AND(S214&gt;=入力項目!$S$21,S214&lt;=入力項目!$S$22),入力項目!$S$23,0) +
IF(AND(S214&gt;=入力項目!$S$24,S214&lt;=入力項目!$S$25),入力項目!$S$26,0)
)</f>
        <v>0</v>
      </c>
      <c r="AH214">
        <f ca="1">-(
_xlfn.IFS(
T214&lt;=入力項目!$S$11,0,
AND(T214&gt;=入力項目!$S$11+1,T214&lt;=3),IFERROR(VLOOKUP(入力項目!$S$12,子育て関連マスタ!$I$4:$M$5,4,FALSE),0),
AND(T214&gt;=4,T214&lt;=6),IFERROR(VLOOKUP(入力項目!$S$13,子育て関連マスタ!$I$9:$M$12,4,FALSE),0),
AND(T214&gt;=7,T214&lt;=12),IFERROR(VLOOKUP(入力項目!$S$14,子育て関連マスタ!$I$16:$M$17,4,FALSE),0),
AND(T214&gt;=13,T214&lt;=15),IFERROR(VLOOKUP(入力項目!$S$15,子育て関連マスタ!$I$21:$M$22,4,FALSE),0),
AND(T214&gt;=16,T214&lt;=18),IFERROR(VLOOKUP(入力項目!$S$16,子育て関連マスタ!$I$26:$M$28,4,FALSE),0),
AND(T214&gt;=19,T214&lt;=20,入力項目!$S$16="高専"),IFERROR(VLOOKUP(入力項目!$S$16,子育て関連マスタ!$I$26:$M$28,4,FALSE),0),
AND(T214&gt;=19,T214&lt;=20,入力項目!$S$16&lt;&gt;"高専"),IFERROR(VLOOKUP(入力項目!$S$17,子育て関連マスタ!$I$32:$M$37,4,FALSE),0),
AND(T214&gt;=21,T214&lt;=22,入力項目!$S$16="高専"),IFERROR(VLOOKUP(入力項目!$S$17,子育て関連マスタ!$I$32:$M$34,4,FALSE),0),
AND(T214&gt;=21,T214&lt;=22,入力項目!$S$16&lt;&gt;"高専"),IFERROR(VLOOKUP(入力項目!$S$17,子育て関連マスタ!$I$32:$M$34,4,FALSE),0),
T214&gt;=23,0
) +
IF($D214=4,
  IFERROR(_xlfn.IFS(
  T214&lt;=入力項目!$S$11,0,
  AND(T214=入力項目!$S$11),IFERROR(VLOOKUP(入力項目!$S$12,子育て関連マスタ!$I$4:$M$5,2,FALSE),0),
  AND(T214=4),IFERROR(VLOOKUP(入力項目!$S$13,子育て関連マスタ!$I$9:$M$12,2,FALSE),0),
  AND(T214=7),IFERROR(VLOOKUP(入力項目!$S$14,子育て関連マスタ!$I$16:$M$17,2,FALSE),0),
  AND(T214=13),IFERROR(VLOOKUP(入力項目!$S$15,子育て関連マスタ!$I$21:$M$22,2,FALSE),0),
  AND(T214=16),IFERROR(VLOOKUP(入力項目!$S$16,子育て関連マスタ!$I$26:$M$28,2,FALSE),0),
  AND(T214=19,入力項目!$S$16&lt;&gt;"高専"),IFERROR(VLOOKUP(入力項目!$S$17,子育て関連マスタ!$I$32:$M$37,2,FALSE),0),
  AND(T214=21,入力項目!$S$16="高専"),IFERROR(VLOOKUP(入力項目!$S$17,子育て関連マスタ!$I$32:$M$37,2,FALSE),0),
  T214&gt;=22,0
  ),0),0
) +
IF(AND(T214&gt;=1,T214&lt;=15),IF($D214=入力項目!$S$8,入力項目!$S$3,0),0) +
IF(AND(T214&gt;=1,T214&lt;=15),IF($D214=5,入力項目!$S$4,0),0) +
IF(AND(T214&gt;=1,T214&lt;=15),IF($D214=12,入力項目!$S$5,0),0) +
IF(AND(入力項目!$S$7=$A214,入力項目!$S$8=$D214),子育て関連マスタ!$C$14,0) +
IFERROR(IF(AND(YEAR(EDATE(DATE(入力項目!$S$7,入力項目!$S$8,1),1))=$A214,MONTH(EDATE(DATE(入力項目!$S$7,入力項目!$S$8,1),1))=$D214),子育て関連マスタ!$C$15,0),0) +
IF(AND(OR(T214=3,T214=5,T214=7),$D214=11),子育て関連マスタ!$C$17,0) +
IF(AND(T214=20,$D214=1),子育て関連マスタ!$C$18,0) +
IF(AND(T214=20,$D214=1),
IFERROR(_xlfn.IFS(
入力項目!$S$10="男",子育て関連マスタ!$C$18,
入力項目!$S$10="女",子育て関連マスタ!$C$19
),0),0
) +
IF(AND(T214&gt;=入力項目!$S$18,T214&lt;=入力項目!$S$19),入力項目!$S$20,0) +
IF(AND(T214&gt;=入力項目!$S$21,T214&lt;=入力項目!$S$22),入力項目!$S$23,0) +
IF(AND(T214&gt;=入力項目!$S$24,T214&lt;=入力項目!$S$25),入力項目!$S$26,0)
)</f>
        <v>0</v>
      </c>
      <c r="AI214">
        <f ca="1">-(
_xlfn.IFS(
U214&lt;=入力項目!$S$11,0,
AND(U214&gt;=入力項目!$S$11+1,U214&lt;=3),IFERROR(VLOOKUP(入力項目!$S$12,子育て関連マスタ!$I$4:$M$5,4,FALSE),0),
AND(U214&gt;=4,U214&lt;=6),IFERROR(VLOOKUP(入力項目!$S$13,子育て関連マスタ!$I$9:$M$12,4,FALSE),0),
AND(U214&gt;=7,U214&lt;=12),IFERROR(VLOOKUP(入力項目!$S$14,子育て関連マスタ!$I$16:$M$17,4,FALSE),0),
AND(U214&gt;=13,U214&lt;=15),IFERROR(VLOOKUP(入力項目!$S$15,子育て関連マスタ!$I$21:$M$22,4,FALSE),0),
AND(U214&gt;=16,U214&lt;=18),IFERROR(VLOOKUP(入力項目!$S$16,子育て関連マスタ!$I$26:$M$28,4,FALSE),0),
AND(U214&gt;=19,U214&lt;=20,入力項目!$S$16="高専"),IFERROR(VLOOKUP(入力項目!$S$16,子育て関連マスタ!$I$26:$M$28,4,FALSE),0),
AND(U214&gt;=19,U214&lt;=20,入力項目!$S$16&lt;&gt;"高専"),IFERROR(VLOOKUP(入力項目!$S$17,子育て関連マスタ!$I$32:$M$37,4,FALSE),0),
AND(U214&gt;=21,U214&lt;=22,入力項目!$S$16="高専"),IFERROR(VLOOKUP(入力項目!$S$17,子育て関連マスタ!$I$32:$M$34,4,FALSE),0),
AND(U214&gt;=21,U214&lt;=22,入力項目!$S$16&lt;&gt;"高専"),IFERROR(VLOOKUP(入力項目!$S$17,子育て関連マスタ!$I$32:$M$34,4,FALSE),0),
U214&gt;=23,0
) +
IF($D214=4,
  IFERROR(_xlfn.IFS(
  U214&lt;=入力項目!$S$11,0,
  AND(U214=入力項目!$S$11),IFERROR(VLOOKUP(入力項目!$S$12,子育て関連マスタ!$I$4:$M$5,2,FALSE),0),
  AND(U214=4),IFERROR(VLOOKUP(入力項目!$S$13,子育て関連マスタ!$I$9:$M$12,2,FALSE),0),
  AND(U214=7),IFERROR(VLOOKUP(入力項目!$S$14,子育て関連マスタ!$I$16:$M$17,2,FALSE),0),
  AND(U214=13),IFERROR(VLOOKUP(入力項目!$S$15,子育て関連マスタ!$I$21:$M$22,2,FALSE),0),
  AND(U214=16),IFERROR(VLOOKUP(入力項目!$S$16,子育て関連マスタ!$I$26:$M$28,2,FALSE),0),
  AND(U214=19,入力項目!$S$16&lt;&gt;"高専"),IFERROR(VLOOKUP(入力項目!$S$17,子育て関連マスタ!$I$32:$M$37,2,FALSE),0),
  AND(U214=21,入力項目!$S$16="高専"),IFERROR(VLOOKUP(入力項目!$S$17,子育て関連マスタ!$I$32:$M$37,2,FALSE),0),
  U214&gt;=22,0
  ),0),0
) +
IF(AND(U214&gt;=1,U214&lt;=15),IF($D214=入力項目!$S$8,入力項目!$S$3,0),0) +
IF(AND(U214&gt;=1,U214&lt;=15),IF($D214=5,入力項目!$S$4,0),0) +
IF(AND(U214&gt;=1,U214&lt;=15),IF($D214=12,入力項目!$S$5,0),0) +
IF(AND(入力項目!$S$7=$A214,入力項目!$S$8=$D214),子育て関連マスタ!$C$14,0) +
IFERROR(IF(AND(YEAR(EDATE(DATE(入力項目!$S$7,入力項目!$S$8,1),1))=$A214,MONTH(EDATE(DATE(入力項目!$S$7,入力項目!$S$8,1),1))=$D214),子育て関連マスタ!$C$15,0),0) +
IF(AND(OR(U214=3,U214=5,U214=7),$D214=11),子育て関連マスタ!$C$17,0) +
IF(AND(U214=20,$D214=1),子育て関連マスタ!$C$18,0) +
IF(AND(U214=20,$D214=1),
IFERROR(_xlfn.IFS(
入力項目!$S$10="男",子育て関連マスタ!$C$18,
入力項目!$S$10="女",子育て関連マスタ!$C$19
),0),0
) +
IF(AND(U214&gt;=入力項目!$S$18,U214&lt;=入力項目!$S$19),入力項目!$S$20,0) +
IF(AND(U214&gt;=入力項目!$S$21,U214&lt;=入力項目!$S$22),入力項目!$S$23,0) +
IF(AND(U214&gt;=入力項目!$S$24,U214&lt;=入力項目!$S$25),入力項目!$S$26,0)
)</f>
        <v>0</v>
      </c>
      <c r="AJ214" s="10">
        <f ca="1">-VLOOKUP($D214,月別収支!$A$2:$H$13,7,FALSE)</f>
        <v>-20000</v>
      </c>
    </row>
    <row r="215" spans="1:36" x14ac:dyDescent="0.4">
      <c r="A215">
        <f t="shared" ca="1" si="54"/>
        <v>2042</v>
      </c>
      <c r="B215">
        <f t="shared" ca="1" si="61"/>
        <v>2042</v>
      </c>
      <c r="C215">
        <f t="shared" ca="1" si="62"/>
        <v>18</v>
      </c>
      <c r="D215">
        <f t="shared" ca="1" si="55"/>
        <v>5</v>
      </c>
      <c r="E215" t="str">
        <f t="shared" ca="1" si="56"/>
        <v>2042年5月</v>
      </c>
      <c r="F215">
        <f ca="1">IF(OR(入力項目!$N$5&lt;$A215,AND(入力項目!$N$5=$A215,入力項目!$N$6&lt;$D215)),IF(F214=0,1,IF(G215=12,F214+1,F214)),0)</f>
        <v>17</v>
      </c>
      <c r="G215">
        <f ca="1">IF(OR(入力項目!$N$5&lt;$A215,AND(入力項目!$N$5=$A215,入力項目!$N$6&lt;$D215)),IF(G214=12,1,G214+1),0)</f>
        <v>7</v>
      </c>
      <c r="H215" t="str">
        <f t="shared" ca="1" si="57"/>
        <v>17_7</v>
      </c>
      <c r="I215">
        <f ca="1">IF(
  IFERROR(AND($C215&gt;0,MOD($C215,入力項目!$N$22)=0,$D215=入力項目!$N$23), FALSE),
  1,
  IF(
    AND(I214&gt;0,J214=12),
    IF(I214=入力項目!$N$28, 0, I214+1),
    I214
  )
)</f>
        <v>3</v>
      </c>
      <c r="J215">
        <f ca="1">IF($D215=入力項目!$N$23,1,IFERROR(J214+1,1))</f>
        <v>12</v>
      </c>
      <c r="K215" t="str">
        <f t="shared" ca="1" si="58"/>
        <v>3_12</v>
      </c>
      <c r="L215">
        <f ca="1">L214+IF(入力項目!$D$4=$D215,1,0)</f>
        <v>46</v>
      </c>
      <c r="M215" t="str">
        <f t="shared" ca="1" si="59"/>
        <v>46歳</v>
      </c>
      <c r="N215">
        <f t="shared" ca="1" si="63"/>
        <v>47</v>
      </c>
      <c r="O215" t="str">
        <f t="shared" ca="1" si="60"/>
        <v>47歳</v>
      </c>
      <c r="P215">
        <f t="shared" ca="1" si="64"/>
        <v>22</v>
      </c>
      <c r="Q215">
        <f t="shared" ca="1" si="65"/>
        <v>20</v>
      </c>
      <c r="R215">
        <f t="shared" ca="1" si="66"/>
        <v>2043</v>
      </c>
      <c r="S215">
        <f t="shared" ca="1" si="67"/>
        <v>2043</v>
      </c>
      <c r="T215">
        <f t="shared" ca="1" si="68"/>
        <v>2043</v>
      </c>
      <c r="U215">
        <f t="shared" ca="1" si="69"/>
        <v>2043</v>
      </c>
      <c r="V215" s="10">
        <f t="shared" ca="1" si="70"/>
        <v>22535885</v>
      </c>
      <c r="W215" s="10">
        <f ca="1">IF($L215&lt;その他マスタ!$B$1,VLOOKUP($D215,月別収支!$A$2:$H$13,2,FALSE),その他マスタ!$B$3)+IF(AND($L215=その他マスタ!$B$1,入力項目!$I$9="あり",$D215=入力項目!$D$4),その他マスタ!$B$2,0)</f>
        <v>300000</v>
      </c>
      <c r="X215" s="10">
        <f ca="1">-IF(入力項目!$K$5=TRUE,
IF($F215+$G215&lt;3,VLOOKUP($D215,月別収支!$A$2:$H$13,8,FALSE),0)+IFERROR(VLOOKUP($H215,住宅ローン計算!C:P,13,FALSE),0)+IF($F215&gt;1,IF(OR($G215=3,$G215=6,$G215=9,$G215=12),ROUNDUP(入力項目!$N$18/4,0),0),0),
VLOOKUP($D215,月別収支!$A$2:$H$13,8,FALSE))</f>
        <v>-53590</v>
      </c>
      <c r="Y215" s="10">
        <f ca="1">-VLOOKUP($D215,月別収支!$A$2:$H$13,3,FALSE)</f>
        <v>-75000</v>
      </c>
      <c r="Z215" s="10">
        <f ca="1">-VLOOKUP($D215,月別収支!$A$2:$H$13,4,FALSE)</f>
        <v>-27000</v>
      </c>
      <c r="AA215" s="10">
        <f ca="1">-VLOOKUP($D215,月別収支!$A$2:$H$13,6,FALSE)</f>
        <v>-10000</v>
      </c>
      <c r="AB215" s="10">
        <f ca="1">-(
VLOOKUP($D215,月別収支!$A$2:$H$13,5,FALSE)+IF(AND(入力項目!$I$27&lt;=$A215,ISEVEN($A215-入力項目!$I$27),入力項目!$I$28=$D215),入力項目!$I$26,0)
+IF(入力項目!$K$26=TRUE,
IFERROR(VLOOKUP($K215,マイカーローン計算!C:P,13,FALSE),0),
IFERROR(
  IF(AND($C215&gt;0,MOD($C215,入力項目!$N$22)=0,$D215=入力項目!$N$23),入力項目!$N$24,0),
 0
)
)
)</f>
        <v>-30000</v>
      </c>
      <c r="AC215" s="10">
        <f ca="1">-IF($A215&lt;入力項目!$N$33,入力項目!$N$35,IF(AND($A215=入力項目!$N$33,$D215&lt;=入力項目!$N$34),入力項目!$N$35,0))</f>
        <v>0</v>
      </c>
      <c r="AD215">
        <f ca="1">-(
_xlfn.IFS(
P215&lt;=入力項目!$S$11,0,
AND(P215&gt;=入力項目!$S$11+1,P215&lt;=3),IFERROR(VLOOKUP(入力項目!$S$12,子育て関連マスタ!$I$4:$M$5,4,FALSE),0),
AND(P215&gt;=4,P215&lt;=6),IFERROR(VLOOKUP(入力項目!$S$13,子育て関連マスタ!$I$9:$M$12,4,FALSE),0),
AND(P215&gt;=7,P215&lt;=12),IFERROR(VLOOKUP(入力項目!$S$14,子育て関連マスタ!$I$16:$M$17,4,FALSE),0),
AND(P215&gt;=13,P215&lt;=15),IFERROR(VLOOKUP(入力項目!$S$15,子育て関連マスタ!$I$21:$M$22,4,FALSE),0),
AND(P215&gt;=16,P215&lt;=18),IFERROR(VLOOKUP(入力項目!$S$16,子育て関連マスタ!$I$26:$M$28,4,FALSE),0),
AND(P215&gt;=19,P215&lt;=20,入力項目!$S$16="高専"),IFERROR(VLOOKUP(入力項目!$S$16,子育て関連マスタ!$I$26:$M$28,4,FALSE),0),
AND(P215&gt;=19,P215&lt;=20,入力項目!$S$16&lt;&gt;"高専"),IFERROR(VLOOKUP(入力項目!$S$17,子育て関連マスタ!$I$32:$M$37,4,FALSE),0),
AND(P215&gt;=21,P215&lt;=22,入力項目!$S$16="高専"),IFERROR(VLOOKUP(入力項目!$S$17,子育て関連マスタ!$I$32:$M$34,4,FALSE),0),
AND(P215&gt;=21,P215&lt;=22,入力項目!$S$16&lt;&gt;"高専"),IFERROR(VLOOKUP(入力項目!$S$17,子育て関連マスタ!$I$32:$M$34,4,FALSE),0),
P215&gt;=23,0
) +
IF($D215=4,
  IFERROR(_xlfn.IFS(
  P215&lt;=入力項目!$S$11,0,
  AND(P215=入力項目!$S$11),IFERROR(VLOOKUP(入力項目!$S$12,子育て関連マスタ!$I$4:$M$5,2,FALSE),0),
  AND(P215=4),IFERROR(VLOOKUP(入力項目!$S$13,子育て関連マスタ!$I$9:$M$12,2,FALSE),0),
  AND(P215=7),IFERROR(VLOOKUP(入力項目!$S$14,子育て関連マスタ!$I$16:$M$17,2,FALSE),0),
  AND(P215=13),IFERROR(VLOOKUP(入力項目!$S$15,子育て関連マスタ!$I$21:$M$22,2,FALSE),0),
  AND(P215=16),IFERROR(VLOOKUP(入力項目!$S$16,子育て関連マスタ!$I$26:$M$28,2,FALSE),0),
  AND(P215=19,入力項目!$S$16&lt;&gt;"高専"),IFERROR(VLOOKUP(入力項目!$S$17,子育て関連マスタ!$I$32:$M$37,2,FALSE),0),
  AND(P215=21,入力項目!$S$16="高専"),IFERROR(VLOOKUP(入力項目!$S$17,子育て関連マスタ!$I$32:$M$37,2,FALSE),0),
  P215&gt;=22,0
  ),0),0
) +
IF(AND(P215&gt;=1,P215&lt;=15),IF($D215=入力項目!$S$8,入力項目!$S$3,0),0) +
IF(AND(P215&gt;=1,P215&lt;=15),IF($D215=5,入力項目!$S$4,0),0) +
IF(AND(P215&gt;=1,P215&lt;=15),IF($D215=12,入力項目!$S$5,0),0) +
IF(AND(入力項目!$S$7=$A215,入力項目!$S$8=$D215),子育て関連マスタ!$C$14,0) +
IFERROR(IF(AND(YEAR(EDATE(DATE(入力項目!$S$7,入力項目!$S$8,1),1))=$A215,MONTH(EDATE(DATE(入力項目!$S$7,入力項目!$S$8,1),1))=$D215),子育て関連マスタ!$C$15,0),0) +
IF(AND(OR(P215=3,P215=5,P215=7),$D215=11),子育て関連マスタ!$C$17,0) +
IF(AND(P215=20,$D215=1),子育て関連マスタ!$C$18,0) +
IF(AND(P215=20,$D215=1),
IFERROR(_xlfn.IFS(
入力項目!$S$10="男",子育て関連マスタ!$C$18,
入力項目!$S$10="女",子育て関連マスタ!$C$19
),0),0
) +
IF(AND(P215&gt;=入力項目!$S$18,P215&lt;=入力項目!$S$19),入力項目!$S$20,0) +
IF(AND(P215&gt;=入力項目!$S$21,P215&lt;=入力項目!$S$22),入力項目!$S$23,0) +
IF(AND(P215&gt;=入力項目!$S$24,P215&lt;=入力項目!$S$25),入力項目!$S$26,0)
)</f>
        <v>0</v>
      </c>
      <c r="AE215">
        <f ca="1">-(
_xlfn.IFS(
Q215&lt;=入力項目!$S$11,0,
AND(Q215&gt;=入力項目!$S$11+1,Q215&lt;=3),IFERROR(VLOOKUP(入力項目!$S$12,子育て関連マスタ!$I$4:$M$5,4,FALSE),0),
AND(Q215&gt;=4,Q215&lt;=6),IFERROR(VLOOKUP(入力項目!$S$13,子育て関連マスタ!$I$9:$M$12,4,FALSE),0),
AND(Q215&gt;=7,Q215&lt;=12),IFERROR(VLOOKUP(入力項目!$S$14,子育て関連マスタ!$I$16:$M$17,4,FALSE),0),
AND(Q215&gt;=13,Q215&lt;=15),IFERROR(VLOOKUP(入力項目!$S$15,子育て関連マスタ!$I$21:$M$22,4,FALSE),0),
AND(Q215&gt;=16,Q215&lt;=18),IFERROR(VLOOKUP(入力項目!$S$16,子育て関連マスタ!$I$26:$M$28,4,FALSE),0),
AND(Q215&gt;=19,Q215&lt;=20,入力項目!$S$16="高専"),IFERROR(VLOOKUP(入力項目!$S$16,子育て関連マスタ!$I$26:$M$28,4,FALSE),0),
AND(Q215&gt;=19,Q215&lt;=20,入力項目!$S$16&lt;&gt;"高専"),IFERROR(VLOOKUP(入力項目!$S$17,子育て関連マスタ!$I$32:$M$37,4,FALSE),0),
AND(Q215&gt;=21,Q215&lt;=22,入力項目!$S$16="高専"),IFERROR(VLOOKUP(入力項目!$S$17,子育て関連マスタ!$I$32:$M$34,4,FALSE),0),
AND(Q215&gt;=21,Q215&lt;=22,入力項目!$S$16&lt;&gt;"高専"),IFERROR(VLOOKUP(入力項目!$S$17,子育て関連マスタ!$I$32:$M$34,4,FALSE),0),
Q215&gt;=23,0
) +
IF($D215=4,
  IFERROR(_xlfn.IFS(
  Q215&lt;=入力項目!$S$11,0,
  AND(Q215=入力項目!$S$11),IFERROR(VLOOKUP(入力項目!$S$12,子育て関連マスタ!$I$4:$M$5,2,FALSE),0),
  AND(Q215=4),IFERROR(VLOOKUP(入力項目!$S$13,子育て関連マスタ!$I$9:$M$12,2,FALSE),0),
  AND(Q215=7),IFERROR(VLOOKUP(入力項目!$S$14,子育て関連マスタ!$I$16:$M$17,2,FALSE),0),
  AND(Q215=13),IFERROR(VLOOKUP(入力項目!$S$15,子育て関連マスタ!$I$21:$M$22,2,FALSE),0),
  AND(Q215=16),IFERROR(VLOOKUP(入力項目!$S$16,子育て関連マスタ!$I$26:$M$28,2,FALSE),0),
  AND(Q215=19,入力項目!$S$16&lt;&gt;"高専"),IFERROR(VLOOKUP(入力項目!$S$17,子育て関連マスタ!$I$32:$M$37,2,FALSE),0),
  AND(Q215=21,入力項目!$S$16="高専"),IFERROR(VLOOKUP(入力項目!$S$17,子育て関連マスタ!$I$32:$M$37,2,FALSE),0),
  Q215&gt;=22,0
  ),0),0
) +
IF(AND(Q215&gt;=1,Q215&lt;=15),IF($D215=入力項目!$S$8,入力項目!$S$3,0),0) +
IF(AND(Q215&gt;=1,Q215&lt;=15),IF($D215=5,入力項目!$S$4,0),0) +
IF(AND(Q215&gt;=1,Q215&lt;=15),IF($D215=12,入力項目!$S$5,0),0) +
IF(AND(入力項目!$S$7=$A215,入力項目!$S$8=$D215),子育て関連マスタ!$C$14,0) +
IFERROR(IF(AND(YEAR(EDATE(DATE(入力項目!$S$7,入力項目!$S$8,1),1))=$A215,MONTH(EDATE(DATE(入力項目!$S$7,入力項目!$S$8,1),1))=$D215),子育て関連マスタ!$C$15,0),0) +
IF(AND(OR(Q215=3,Q215=5,Q215=7),$D215=11),子育て関連マスタ!$C$17,0) +
IF(AND(Q215=20,$D215=1),子育て関連マスタ!$C$18,0) +
IF(AND(Q215=20,$D215=1),
IFERROR(_xlfn.IFS(
入力項目!$S$10="男",子育て関連マスタ!$C$18,
入力項目!$S$10="女",子育て関連マスタ!$C$19
),0),0
) +
IF(AND(Q215&gt;=入力項目!$S$18,Q215&lt;=入力項目!$S$19),入力項目!$S$20,0) +
IF(AND(Q215&gt;=入力項目!$S$21,Q215&lt;=入力項目!$S$22),入力項目!$S$23,0) +
IF(AND(Q215&gt;=入力項目!$S$24,Q215&lt;=入力項目!$S$25),入力項目!$S$26,0)
)</f>
        <v>0</v>
      </c>
      <c r="AF215">
        <f ca="1">-(
_xlfn.IFS(
R215&lt;=入力項目!$S$11,0,
AND(R215&gt;=入力項目!$S$11+1,R215&lt;=3),IFERROR(VLOOKUP(入力項目!$S$12,子育て関連マスタ!$I$4:$M$5,4,FALSE),0),
AND(R215&gt;=4,R215&lt;=6),IFERROR(VLOOKUP(入力項目!$S$13,子育て関連マスタ!$I$9:$M$12,4,FALSE),0),
AND(R215&gt;=7,R215&lt;=12),IFERROR(VLOOKUP(入力項目!$S$14,子育て関連マスタ!$I$16:$M$17,4,FALSE),0),
AND(R215&gt;=13,R215&lt;=15),IFERROR(VLOOKUP(入力項目!$S$15,子育て関連マスタ!$I$21:$M$22,4,FALSE),0),
AND(R215&gt;=16,R215&lt;=18),IFERROR(VLOOKUP(入力項目!$S$16,子育て関連マスタ!$I$26:$M$28,4,FALSE),0),
AND(R215&gt;=19,R215&lt;=20,入力項目!$S$16="高専"),IFERROR(VLOOKUP(入力項目!$S$16,子育て関連マスタ!$I$26:$M$28,4,FALSE),0),
AND(R215&gt;=19,R215&lt;=20,入力項目!$S$16&lt;&gt;"高専"),IFERROR(VLOOKUP(入力項目!$S$17,子育て関連マスタ!$I$32:$M$37,4,FALSE),0),
AND(R215&gt;=21,R215&lt;=22,入力項目!$S$16="高専"),IFERROR(VLOOKUP(入力項目!$S$17,子育て関連マスタ!$I$32:$M$34,4,FALSE),0),
AND(R215&gt;=21,R215&lt;=22,入力項目!$S$16&lt;&gt;"高専"),IFERROR(VLOOKUP(入力項目!$S$17,子育て関連マスタ!$I$32:$M$34,4,FALSE),0),
R215&gt;=23,0
) +
IF($D215=4,
  IFERROR(_xlfn.IFS(
  R215&lt;=入力項目!$S$11,0,
  AND(R215=入力項目!$S$11),IFERROR(VLOOKUP(入力項目!$S$12,子育て関連マスタ!$I$4:$M$5,2,FALSE),0),
  AND(R215=4),IFERROR(VLOOKUP(入力項目!$S$13,子育て関連マスタ!$I$9:$M$12,2,FALSE),0),
  AND(R215=7),IFERROR(VLOOKUP(入力項目!$S$14,子育て関連マスタ!$I$16:$M$17,2,FALSE),0),
  AND(R215=13),IFERROR(VLOOKUP(入力項目!$S$15,子育て関連マスタ!$I$21:$M$22,2,FALSE),0),
  AND(R215=16),IFERROR(VLOOKUP(入力項目!$S$16,子育て関連マスタ!$I$26:$M$28,2,FALSE),0),
  AND(R215=19,入力項目!$S$16&lt;&gt;"高専"),IFERROR(VLOOKUP(入力項目!$S$17,子育て関連マスタ!$I$32:$M$37,2,FALSE),0),
  AND(R215=21,入力項目!$S$16="高専"),IFERROR(VLOOKUP(入力項目!$S$17,子育て関連マスタ!$I$32:$M$37,2,FALSE),0),
  R215&gt;=22,0
  ),0),0
) +
IF(AND(R215&gt;=1,R215&lt;=15),IF($D215=入力項目!$S$8,入力項目!$S$3,0),0) +
IF(AND(R215&gt;=1,R215&lt;=15),IF($D215=5,入力項目!$S$4,0),0) +
IF(AND(R215&gt;=1,R215&lt;=15),IF($D215=12,入力項目!$S$5,0),0) +
IF(AND(入力項目!$S$7=$A215,入力項目!$S$8=$D215),子育て関連マスタ!$C$14,0) +
IFERROR(IF(AND(YEAR(EDATE(DATE(入力項目!$S$7,入力項目!$S$8,1),1))=$A215,MONTH(EDATE(DATE(入力項目!$S$7,入力項目!$S$8,1),1))=$D215),子育て関連マスタ!$C$15,0),0) +
IF(AND(OR(R215=3,R215=5,R215=7),$D215=11),子育て関連マスタ!$C$17,0) +
IF(AND(R215=20,$D215=1),子育て関連マスタ!$C$18,0) +
IF(AND(R215=20,$D215=1),
IFERROR(_xlfn.IFS(
入力項目!$S$10="男",子育て関連マスタ!$C$18,
入力項目!$S$10="女",子育て関連マスタ!$C$19
),0),0
) +
IF(AND(R215&gt;=入力項目!$S$18,R215&lt;=入力項目!$S$19),入力項目!$S$20,0) +
IF(AND(R215&gt;=入力項目!$S$21,R215&lt;=入力項目!$S$22),入力項目!$S$23,0) +
IF(AND(R215&gt;=入力項目!$S$24,R215&lt;=入力項目!$S$25),入力項目!$S$26,0)
)</f>
        <v>0</v>
      </c>
      <c r="AG215">
        <f ca="1">-(
_xlfn.IFS(
S215&lt;=入力項目!$S$11,0,
AND(S215&gt;=入力項目!$S$11+1,S215&lt;=3),IFERROR(VLOOKUP(入力項目!$S$12,子育て関連マスタ!$I$4:$M$5,4,FALSE),0),
AND(S215&gt;=4,S215&lt;=6),IFERROR(VLOOKUP(入力項目!$S$13,子育て関連マスタ!$I$9:$M$12,4,FALSE),0),
AND(S215&gt;=7,S215&lt;=12),IFERROR(VLOOKUP(入力項目!$S$14,子育て関連マスタ!$I$16:$M$17,4,FALSE),0),
AND(S215&gt;=13,S215&lt;=15),IFERROR(VLOOKUP(入力項目!$S$15,子育て関連マスタ!$I$21:$M$22,4,FALSE),0),
AND(S215&gt;=16,S215&lt;=18),IFERROR(VLOOKUP(入力項目!$S$16,子育て関連マスタ!$I$26:$M$28,4,FALSE),0),
AND(S215&gt;=19,S215&lt;=20,入力項目!$S$16="高専"),IFERROR(VLOOKUP(入力項目!$S$16,子育て関連マスタ!$I$26:$M$28,4,FALSE),0),
AND(S215&gt;=19,S215&lt;=20,入力項目!$S$16&lt;&gt;"高専"),IFERROR(VLOOKUP(入力項目!$S$17,子育て関連マスタ!$I$32:$M$37,4,FALSE),0),
AND(S215&gt;=21,S215&lt;=22,入力項目!$S$16="高専"),IFERROR(VLOOKUP(入力項目!$S$17,子育て関連マスタ!$I$32:$M$34,4,FALSE),0),
AND(S215&gt;=21,S215&lt;=22,入力項目!$S$16&lt;&gt;"高専"),IFERROR(VLOOKUP(入力項目!$S$17,子育て関連マスタ!$I$32:$M$34,4,FALSE),0),
S215&gt;=23,0
) +
IF($D215=4,
  IFERROR(_xlfn.IFS(
  S215&lt;=入力項目!$S$11,0,
  AND(S215=入力項目!$S$11),IFERROR(VLOOKUP(入力項目!$S$12,子育て関連マスタ!$I$4:$M$5,2,FALSE),0),
  AND(S215=4),IFERROR(VLOOKUP(入力項目!$S$13,子育て関連マスタ!$I$9:$M$12,2,FALSE),0),
  AND(S215=7),IFERROR(VLOOKUP(入力項目!$S$14,子育て関連マスタ!$I$16:$M$17,2,FALSE),0),
  AND(S215=13),IFERROR(VLOOKUP(入力項目!$S$15,子育て関連マスタ!$I$21:$M$22,2,FALSE),0),
  AND(S215=16),IFERROR(VLOOKUP(入力項目!$S$16,子育て関連マスタ!$I$26:$M$28,2,FALSE),0),
  AND(S215=19,入力項目!$S$16&lt;&gt;"高専"),IFERROR(VLOOKUP(入力項目!$S$17,子育て関連マスタ!$I$32:$M$37,2,FALSE),0),
  AND(S215=21,入力項目!$S$16="高専"),IFERROR(VLOOKUP(入力項目!$S$17,子育て関連マスタ!$I$32:$M$37,2,FALSE),0),
  S215&gt;=22,0
  ),0),0
) +
IF(AND(S215&gt;=1,S215&lt;=15),IF($D215=入力項目!$S$8,入力項目!$S$3,0),0) +
IF(AND(S215&gt;=1,S215&lt;=15),IF($D215=5,入力項目!$S$4,0),0) +
IF(AND(S215&gt;=1,S215&lt;=15),IF($D215=12,入力項目!$S$5,0),0) +
IF(AND(入力項目!$S$7=$A215,入力項目!$S$8=$D215),子育て関連マスタ!$C$14,0) +
IFERROR(IF(AND(YEAR(EDATE(DATE(入力項目!$S$7,入力項目!$S$8,1),1))=$A215,MONTH(EDATE(DATE(入力項目!$S$7,入力項目!$S$8,1),1))=$D215),子育て関連マスタ!$C$15,0),0) +
IF(AND(OR(S215=3,S215=5,S215=7),$D215=11),子育て関連マスタ!$C$17,0) +
IF(AND(S215=20,$D215=1),子育て関連マスタ!$C$18,0) +
IF(AND(S215=20,$D215=1),
IFERROR(_xlfn.IFS(
入力項目!$S$10="男",子育て関連マスタ!$C$18,
入力項目!$S$10="女",子育て関連マスタ!$C$19
),0),0
) +
IF(AND(S215&gt;=入力項目!$S$18,S215&lt;=入力項目!$S$19),入力項目!$S$20,0) +
IF(AND(S215&gt;=入力項目!$S$21,S215&lt;=入力項目!$S$22),入力項目!$S$23,0) +
IF(AND(S215&gt;=入力項目!$S$24,S215&lt;=入力項目!$S$25),入力項目!$S$26,0)
)</f>
        <v>0</v>
      </c>
      <c r="AH215">
        <f ca="1">-(
_xlfn.IFS(
T215&lt;=入力項目!$S$11,0,
AND(T215&gt;=入力項目!$S$11+1,T215&lt;=3),IFERROR(VLOOKUP(入力項目!$S$12,子育て関連マスタ!$I$4:$M$5,4,FALSE),0),
AND(T215&gt;=4,T215&lt;=6),IFERROR(VLOOKUP(入力項目!$S$13,子育て関連マスタ!$I$9:$M$12,4,FALSE),0),
AND(T215&gt;=7,T215&lt;=12),IFERROR(VLOOKUP(入力項目!$S$14,子育て関連マスタ!$I$16:$M$17,4,FALSE),0),
AND(T215&gt;=13,T215&lt;=15),IFERROR(VLOOKUP(入力項目!$S$15,子育て関連マスタ!$I$21:$M$22,4,FALSE),0),
AND(T215&gt;=16,T215&lt;=18),IFERROR(VLOOKUP(入力項目!$S$16,子育て関連マスタ!$I$26:$M$28,4,FALSE),0),
AND(T215&gt;=19,T215&lt;=20,入力項目!$S$16="高専"),IFERROR(VLOOKUP(入力項目!$S$16,子育て関連マスタ!$I$26:$M$28,4,FALSE),0),
AND(T215&gt;=19,T215&lt;=20,入力項目!$S$16&lt;&gt;"高専"),IFERROR(VLOOKUP(入力項目!$S$17,子育て関連マスタ!$I$32:$M$37,4,FALSE),0),
AND(T215&gt;=21,T215&lt;=22,入力項目!$S$16="高専"),IFERROR(VLOOKUP(入力項目!$S$17,子育て関連マスタ!$I$32:$M$34,4,FALSE),0),
AND(T215&gt;=21,T215&lt;=22,入力項目!$S$16&lt;&gt;"高専"),IFERROR(VLOOKUP(入力項目!$S$17,子育て関連マスタ!$I$32:$M$34,4,FALSE),0),
T215&gt;=23,0
) +
IF($D215=4,
  IFERROR(_xlfn.IFS(
  T215&lt;=入力項目!$S$11,0,
  AND(T215=入力項目!$S$11),IFERROR(VLOOKUP(入力項目!$S$12,子育て関連マスタ!$I$4:$M$5,2,FALSE),0),
  AND(T215=4),IFERROR(VLOOKUP(入力項目!$S$13,子育て関連マスタ!$I$9:$M$12,2,FALSE),0),
  AND(T215=7),IFERROR(VLOOKUP(入力項目!$S$14,子育て関連マスタ!$I$16:$M$17,2,FALSE),0),
  AND(T215=13),IFERROR(VLOOKUP(入力項目!$S$15,子育て関連マスタ!$I$21:$M$22,2,FALSE),0),
  AND(T215=16),IFERROR(VLOOKUP(入力項目!$S$16,子育て関連マスタ!$I$26:$M$28,2,FALSE),0),
  AND(T215=19,入力項目!$S$16&lt;&gt;"高専"),IFERROR(VLOOKUP(入力項目!$S$17,子育て関連マスタ!$I$32:$M$37,2,FALSE),0),
  AND(T215=21,入力項目!$S$16="高専"),IFERROR(VLOOKUP(入力項目!$S$17,子育て関連マスタ!$I$32:$M$37,2,FALSE),0),
  T215&gt;=22,0
  ),0),0
) +
IF(AND(T215&gt;=1,T215&lt;=15),IF($D215=入力項目!$S$8,入力項目!$S$3,0),0) +
IF(AND(T215&gt;=1,T215&lt;=15),IF($D215=5,入力項目!$S$4,0),0) +
IF(AND(T215&gt;=1,T215&lt;=15),IF($D215=12,入力項目!$S$5,0),0) +
IF(AND(入力項目!$S$7=$A215,入力項目!$S$8=$D215),子育て関連マスタ!$C$14,0) +
IFERROR(IF(AND(YEAR(EDATE(DATE(入力項目!$S$7,入力項目!$S$8,1),1))=$A215,MONTH(EDATE(DATE(入力項目!$S$7,入力項目!$S$8,1),1))=$D215),子育て関連マスタ!$C$15,0),0) +
IF(AND(OR(T215=3,T215=5,T215=7),$D215=11),子育て関連マスタ!$C$17,0) +
IF(AND(T215=20,$D215=1),子育て関連マスタ!$C$18,0) +
IF(AND(T215=20,$D215=1),
IFERROR(_xlfn.IFS(
入力項目!$S$10="男",子育て関連マスタ!$C$18,
入力項目!$S$10="女",子育て関連マスタ!$C$19
),0),0
) +
IF(AND(T215&gt;=入力項目!$S$18,T215&lt;=入力項目!$S$19),入力項目!$S$20,0) +
IF(AND(T215&gt;=入力項目!$S$21,T215&lt;=入力項目!$S$22),入力項目!$S$23,0) +
IF(AND(T215&gt;=入力項目!$S$24,T215&lt;=入力項目!$S$25),入力項目!$S$26,0)
)</f>
        <v>0</v>
      </c>
      <c r="AI215">
        <f ca="1">-(
_xlfn.IFS(
U215&lt;=入力項目!$S$11,0,
AND(U215&gt;=入力項目!$S$11+1,U215&lt;=3),IFERROR(VLOOKUP(入力項目!$S$12,子育て関連マスタ!$I$4:$M$5,4,FALSE),0),
AND(U215&gt;=4,U215&lt;=6),IFERROR(VLOOKUP(入力項目!$S$13,子育て関連マスタ!$I$9:$M$12,4,FALSE),0),
AND(U215&gt;=7,U215&lt;=12),IFERROR(VLOOKUP(入力項目!$S$14,子育て関連マスタ!$I$16:$M$17,4,FALSE),0),
AND(U215&gt;=13,U215&lt;=15),IFERROR(VLOOKUP(入力項目!$S$15,子育て関連マスタ!$I$21:$M$22,4,FALSE),0),
AND(U215&gt;=16,U215&lt;=18),IFERROR(VLOOKUP(入力項目!$S$16,子育て関連マスタ!$I$26:$M$28,4,FALSE),0),
AND(U215&gt;=19,U215&lt;=20,入力項目!$S$16="高専"),IFERROR(VLOOKUP(入力項目!$S$16,子育て関連マスタ!$I$26:$M$28,4,FALSE),0),
AND(U215&gt;=19,U215&lt;=20,入力項目!$S$16&lt;&gt;"高専"),IFERROR(VLOOKUP(入力項目!$S$17,子育て関連マスタ!$I$32:$M$37,4,FALSE),0),
AND(U215&gt;=21,U215&lt;=22,入力項目!$S$16="高専"),IFERROR(VLOOKUP(入力項目!$S$17,子育て関連マスタ!$I$32:$M$34,4,FALSE),0),
AND(U215&gt;=21,U215&lt;=22,入力項目!$S$16&lt;&gt;"高専"),IFERROR(VLOOKUP(入力項目!$S$17,子育て関連マスタ!$I$32:$M$34,4,FALSE),0),
U215&gt;=23,0
) +
IF($D215=4,
  IFERROR(_xlfn.IFS(
  U215&lt;=入力項目!$S$11,0,
  AND(U215=入力項目!$S$11),IFERROR(VLOOKUP(入力項目!$S$12,子育て関連マスタ!$I$4:$M$5,2,FALSE),0),
  AND(U215=4),IFERROR(VLOOKUP(入力項目!$S$13,子育て関連マスタ!$I$9:$M$12,2,FALSE),0),
  AND(U215=7),IFERROR(VLOOKUP(入力項目!$S$14,子育て関連マスタ!$I$16:$M$17,2,FALSE),0),
  AND(U215=13),IFERROR(VLOOKUP(入力項目!$S$15,子育て関連マスタ!$I$21:$M$22,2,FALSE),0),
  AND(U215=16),IFERROR(VLOOKUP(入力項目!$S$16,子育て関連マスタ!$I$26:$M$28,2,FALSE),0),
  AND(U215=19,入力項目!$S$16&lt;&gt;"高専"),IFERROR(VLOOKUP(入力項目!$S$17,子育て関連マスタ!$I$32:$M$37,2,FALSE),0),
  AND(U215=21,入力項目!$S$16="高専"),IFERROR(VLOOKUP(入力項目!$S$17,子育て関連マスタ!$I$32:$M$37,2,FALSE),0),
  U215&gt;=22,0
  ),0),0
) +
IF(AND(U215&gt;=1,U215&lt;=15),IF($D215=入力項目!$S$8,入力項目!$S$3,0),0) +
IF(AND(U215&gt;=1,U215&lt;=15),IF($D215=5,入力項目!$S$4,0),0) +
IF(AND(U215&gt;=1,U215&lt;=15),IF($D215=12,入力項目!$S$5,0),0) +
IF(AND(入力項目!$S$7=$A215,入力項目!$S$8=$D215),子育て関連マスタ!$C$14,0) +
IFERROR(IF(AND(YEAR(EDATE(DATE(入力項目!$S$7,入力項目!$S$8,1),1))=$A215,MONTH(EDATE(DATE(入力項目!$S$7,入力項目!$S$8,1),1))=$D215),子育て関連マスタ!$C$15,0),0) +
IF(AND(OR(U215=3,U215=5,U215=7),$D215=11),子育て関連マスタ!$C$17,0) +
IF(AND(U215=20,$D215=1),子育て関連マスタ!$C$18,0) +
IF(AND(U215=20,$D215=1),
IFERROR(_xlfn.IFS(
入力項目!$S$10="男",子育て関連マスタ!$C$18,
入力項目!$S$10="女",子育て関連マスタ!$C$19
),0),0
) +
IF(AND(U215&gt;=入力項目!$S$18,U215&lt;=入力項目!$S$19),入力項目!$S$20,0) +
IF(AND(U215&gt;=入力項目!$S$21,U215&lt;=入力項目!$S$22),入力項目!$S$23,0) +
IF(AND(U215&gt;=入力項目!$S$24,U215&lt;=入力項目!$S$25),入力項目!$S$26,0)
)</f>
        <v>0</v>
      </c>
      <c r="AJ215" s="10">
        <f ca="1">-VLOOKUP($D215,月別収支!$A$2:$H$13,7,FALSE)</f>
        <v>-20000</v>
      </c>
    </row>
    <row r="216" spans="1:36" x14ac:dyDescent="0.4">
      <c r="A216">
        <f t="shared" ca="1" si="54"/>
        <v>2042</v>
      </c>
      <c r="B216">
        <f t="shared" ca="1" si="61"/>
        <v>2042</v>
      </c>
      <c r="C216">
        <f t="shared" ca="1" si="62"/>
        <v>18</v>
      </c>
      <c r="D216">
        <f t="shared" ca="1" si="55"/>
        <v>6</v>
      </c>
      <c r="E216" t="str">
        <f t="shared" ca="1" si="56"/>
        <v>2042年6月</v>
      </c>
      <c r="F216">
        <f ca="1">IF(OR(入力項目!$N$5&lt;$A216,AND(入力項目!$N$5=$A216,入力項目!$N$6&lt;$D216)),IF(F215=0,1,IF(G216=12,F215+1,F215)),0)</f>
        <v>17</v>
      </c>
      <c r="G216">
        <f ca="1">IF(OR(入力項目!$N$5&lt;$A216,AND(入力項目!$N$5=$A216,入力項目!$N$6&lt;$D216)),IF(G215=12,1,G215+1),0)</f>
        <v>8</v>
      </c>
      <c r="H216" t="str">
        <f t="shared" ca="1" si="57"/>
        <v>17_8</v>
      </c>
      <c r="I216">
        <f ca="1">IF(
  IFERROR(AND($C216&gt;0,MOD($C216,入力項目!$N$22)=0,$D216=入力項目!$N$23), FALSE),
  1,
  IF(
    AND(I215&gt;0,J215=12),
    IF(I215=入力項目!$N$28, 0, I215+1),
    I215
  )
)</f>
        <v>0</v>
      </c>
      <c r="J216">
        <f ca="1">IF($D216=入力項目!$N$23,1,IFERROR(J215+1,1))</f>
        <v>1</v>
      </c>
      <c r="K216" t="str">
        <f t="shared" ca="1" si="58"/>
        <v>0_1</v>
      </c>
      <c r="L216">
        <f ca="1">L215+IF(入力項目!$D$4=$D216,1,0)</f>
        <v>46</v>
      </c>
      <c r="M216" t="str">
        <f t="shared" ca="1" si="59"/>
        <v>46歳</v>
      </c>
      <c r="N216">
        <f t="shared" ca="1" si="63"/>
        <v>47</v>
      </c>
      <c r="O216" t="str">
        <f t="shared" ca="1" si="60"/>
        <v>47歳</v>
      </c>
      <c r="P216">
        <f t="shared" ca="1" si="64"/>
        <v>22</v>
      </c>
      <c r="Q216">
        <f t="shared" ca="1" si="65"/>
        <v>20</v>
      </c>
      <c r="R216">
        <f t="shared" ca="1" si="66"/>
        <v>2043</v>
      </c>
      <c r="S216">
        <f t="shared" ca="1" si="67"/>
        <v>2043</v>
      </c>
      <c r="T216">
        <f t="shared" ca="1" si="68"/>
        <v>2043</v>
      </c>
      <c r="U216">
        <f t="shared" ca="1" si="69"/>
        <v>2043</v>
      </c>
      <c r="V216" s="10">
        <f t="shared" ca="1" si="70"/>
        <v>22992385</v>
      </c>
      <c r="W216" s="10">
        <f ca="1">IF($L216&lt;その他マスタ!$B$1,VLOOKUP($D216,月別収支!$A$2:$H$13,2,FALSE),その他マスタ!$B$3)+IF(AND($L216=その他マスタ!$B$1,入力項目!$I$9="あり",$D216=入力項目!$D$4),その他マスタ!$B$2,0)</f>
        <v>800000</v>
      </c>
      <c r="X216" s="10">
        <f ca="1">-IF(入力項目!$K$5=TRUE,
IF($F216+$G216&lt;3,VLOOKUP($D216,月別収支!$A$2:$H$13,8,FALSE),0)+IFERROR(VLOOKUP($H216,住宅ローン計算!C:P,13,FALSE),0)+IF($F216&gt;1,IF(OR($G216=3,$G216=6,$G216=9,$G216=12),ROUNDUP(入力項目!$N$18/4,0),0),0),
VLOOKUP($D216,月別収支!$A$2:$H$13,8,FALSE))</f>
        <v>-191500</v>
      </c>
      <c r="Y216" s="10">
        <f ca="1">-VLOOKUP($D216,月別収支!$A$2:$H$13,3,FALSE)</f>
        <v>-75000</v>
      </c>
      <c r="Z216" s="10">
        <f ca="1">-VLOOKUP($D216,月別収支!$A$2:$H$13,4,FALSE)</f>
        <v>-27000</v>
      </c>
      <c r="AA216" s="10">
        <f ca="1">-VLOOKUP($D216,月別収支!$A$2:$H$13,6,FALSE)</f>
        <v>-10000</v>
      </c>
      <c r="AB216" s="10">
        <f ca="1">-(
VLOOKUP($D216,月別収支!$A$2:$H$13,5,FALSE)+IF(AND(入力項目!$I$27&lt;=$A216,ISEVEN($A216-入力項目!$I$27),入力項目!$I$28=$D216),入力項目!$I$26,0)
+IF(入力項目!$K$26=TRUE,
IFERROR(VLOOKUP($K216,マイカーローン計算!C:P,13,FALSE),0),
IFERROR(
  IF(AND($C216&gt;0,MOD($C216,入力項目!$N$22)=0,$D216=入力項目!$N$23),入力項目!$N$24,0),
 0
)
)
)</f>
        <v>-20000</v>
      </c>
      <c r="AC216" s="10">
        <f ca="1">-IF($A216&lt;入力項目!$N$33,入力項目!$N$35,IF(AND($A216=入力項目!$N$33,$D216&lt;=入力項目!$N$34),入力項目!$N$35,0))</f>
        <v>0</v>
      </c>
      <c r="AD216">
        <f ca="1">-(
_xlfn.IFS(
P216&lt;=入力項目!$S$11,0,
AND(P216&gt;=入力項目!$S$11+1,P216&lt;=3),IFERROR(VLOOKUP(入力項目!$S$12,子育て関連マスタ!$I$4:$M$5,4,FALSE),0),
AND(P216&gt;=4,P216&lt;=6),IFERROR(VLOOKUP(入力項目!$S$13,子育て関連マスタ!$I$9:$M$12,4,FALSE),0),
AND(P216&gt;=7,P216&lt;=12),IFERROR(VLOOKUP(入力項目!$S$14,子育て関連マスタ!$I$16:$M$17,4,FALSE),0),
AND(P216&gt;=13,P216&lt;=15),IFERROR(VLOOKUP(入力項目!$S$15,子育て関連マスタ!$I$21:$M$22,4,FALSE),0),
AND(P216&gt;=16,P216&lt;=18),IFERROR(VLOOKUP(入力項目!$S$16,子育て関連マスタ!$I$26:$M$28,4,FALSE),0),
AND(P216&gt;=19,P216&lt;=20,入力項目!$S$16="高専"),IFERROR(VLOOKUP(入力項目!$S$16,子育て関連マスタ!$I$26:$M$28,4,FALSE),0),
AND(P216&gt;=19,P216&lt;=20,入力項目!$S$16&lt;&gt;"高専"),IFERROR(VLOOKUP(入力項目!$S$17,子育て関連マスタ!$I$32:$M$37,4,FALSE),0),
AND(P216&gt;=21,P216&lt;=22,入力項目!$S$16="高専"),IFERROR(VLOOKUP(入力項目!$S$17,子育て関連マスタ!$I$32:$M$34,4,FALSE),0),
AND(P216&gt;=21,P216&lt;=22,入力項目!$S$16&lt;&gt;"高専"),IFERROR(VLOOKUP(入力項目!$S$17,子育て関連マスタ!$I$32:$M$34,4,FALSE),0),
P216&gt;=23,0
) +
IF($D216=4,
  IFERROR(_xlfn.IFS(
  P216&lt;=入力項目!$S$11,0,
  AND(P216=入力項目!$S$11),IFERROR(VLOOKUP(入力項目!$S$12,子育て関連マスタ!$I$4:$M$5,2,FALSE),0),
  AND(P216=4),IFERROR(VLOOKUP(入力項目!$S$13,子育て関連マスタ!$I$9:$M$12,2,FALSE),0),
  AND(P216=7),IFERROR(VLOOKUP(入力項目!$S$14,子育て関連マスタ!$I$16:$M$17,2,FALSE),0),
  AND(P216=13),IFERROR(VLOOKUP(入力項目!$S$15,子育て関連マスタ!$I$21:$M$22,2,FALSE),0),
  AND(P216=16),IFERROR(VLOOKUP(入力項目!$S$16,子育て関連マスタ!$I$26:$M$28,2,FALSE),0),
  AND(P216=19,入力項目!$S$16&lt;&gt;"高専"),IFERROR(VLOOKUP(入力項目!$S$17,子育て関連マスタ!$I$32:$M$37,2,FALSE),0),
  AND(P216=21,入力項目!$S$16="高専"),IFERROR(VLOOKUP(入力項目!$S$17,子育て関連マスタ!$I$32:$M$37,2,FALSE),0),
  P216&gt;=22,0
  ),0),0
) +
IF(AND(P216&gt;=1,P216&lt;=15),IF($D216=入力項目!$S$8,入力項目!$S$3,0),0) +
IF(AND(P216&gt;=1,P216&lt;=15),IF($D216=5,入力項目!$S$4,0),0) +
IF(AND(P216&gt;=1,P216&lt;=15),IF($D216=12,入力項目!$S$5,0),0) +
IF(AND(入力項目!$S$7=$A216,入力項目!$S$8=$D216),子育て関連マスタ!$C$14,0) +
IFERROR(IF(AND(YEAR(EDATE(DATE(入力項目!$S$7,入力項目!$S$8,1),1))=$A216,MONTH(EDATE(DATE(入力項目!$S$7,入力項目!$S$8,1),1))=$D216),子育て関連マスタ!$C$15,0),0) +
IF(AND(OR(P216=3,P216=5,P216=7),$D216=11),子育て関連マスタ!$C$17,0) +
IF(AND(P216=20,$D216=1),子育て関連マスタ!$C$18,0) +
IF(AND(P216=20,$D216=1),
IFERROR(_xlfn.IFS(
入力項目!$S$10="男",子育て関連マスタ!$C$18,
入力項目!$S$10="女",子育て関連マスタ!$C$19
),0),0
) +
IF(AND(P216&gt;=入力項目!$S$18,P216&lt;=入力項目!$S$19),入力項目!$S$20,0) +
IF(AND(P216&gt;=入力項目!$S$21,P216&lt;=入力項目!$S$22),入力項目!$S$23,0) +
IF(AND(P216&gt;=入力項目!$S$24,P216&lt;=入力項目!$S$25),入力項目!$S$26,0)
)</f>
        <v>0</v>
      </c>
      <c r="AE216">
        <f ca="1">-(
_xlfn.IFS(
Q216&lt;=入力項目!$S$11,0,
AND(Q216&gt;=入力項目!$S$11+1,Q216&lt;=3),IFERROR(VLOOKUP(入力項目!$S$12,子育て関連マスタ!$I$4:$M$5,4,FALSE),0),
AND(Q216&gt;=4,Q216&lt;=6),IFERROR(VLOOKUP(入力項目!$S$13,子育て関連マスタ!$I$9:$M$12,4,FALSE),0),
AND(Q216&gt;=7,Q216&lt;=12),IFERROR(VLOOKUP(入力項目!$S$14,子育て関連マスタ!$I$16:$M$17,4,FALSE),0),
AND(Q216&gt;=13,Q216&lt;=15),IFERROR(VLOOKUP(入力項目!$S$15,子育て関連マスタ!$I$21:$M$22,4,FALSE),0),
AND(Q216&gt;=16,Q216&lt;=18),IFERROR(VLOOKUP(入力項目!$S$16,子育て関連マスタ!$I$26:$M$28,4,FALSE),0),
AND(Q216&gt;=19,Q216&lt;=20,入力項目!$S$16="高専"),IFERROR(VLOOKUP(入力項目!$S$16,子育て関連マスタ!$I$26:$M$28,4,FALSE),0),
AND(Q216&gt;=19,Q216&lt;=20,入力項目!$S$16&lt;&gt;"高専"),IFERROR(VLOOKUP(入力項目!$S$17,子育て関連マスタ!$I$32:$M$37,4,FALSE),0),
AND(Q216&gt;=21,Q216&lt;=22,入力項目!$S$16="高専"),IFERROR(VLOOKUP(入力項目!$S$17,子育て関連マスタ!$I$32:$M$34,4,FALSE),0),
AND(Q216&gt;=21,Q216&lt;=22,入力項目!$S$16&lt;&gt;"高専"),IFERROR(VLOOKUP(入力項目!$S$17,子育て関連マスタ!$I$32:$M$34,4,FALSE),0),
Q216&gt;=23,0
) +
IF($D216=4,
  IFERROR(_xlfn.IFS(
  Q216&lt;=入力項目!$S$11,0,
  AND(Q216=入力項目!$S$11),IFERROR(VLOOKUP(入力項目!$S$12,子育て関連マスタ!$I$4:$M$5,2,FALSE),0),
  AND(Q216=4),IFERROR(VLOOKUP(入力項目!$S$13,子育て関連マスタ!$I$9:$M$12,2,FALSE),0),
  AND(Q216=7),IFERROR(VLOOKUP(入力項目!$S$14,子育て関連マスタ!$I$16:$M$17,2,FALSE),0),
  AND(Q216=13),IFERROR(VLOOKUP(入力項目!$S$15,子育て関連マスタ!$I$21:$M$22,2,FALSE),0),
  AND(Q216=16),IFERROR(VLOOKUP(入力項目!$S$16,子育て関連マスタ!$I$26:$M$28,2,FALSE),0),
  AND(Q216=19,入力項目!$S$16&lt;&gt;"高専"),IFERROR(VLOOKUP(入力項目!$S$17,子育て関連マスタ!$I$32:$M$37,2,FALSE),0),
  AND(Q216=21,入力項目!$S$16="高専"),IFERROR(VLOOKUP(入力項目!$S$17,子育て関連マスタ!$I$32:$M$37,2,FALSE),0),
  Q216&gt;=22,0
  ),0),0
) +
IF(AND(Q216&gt;=1,Q216&lt;=15),IF($D216=入力項目!$S$8,入力項目!$S$3,0),0) +
IF(AND(Q216&gt;=1,Q216&lt;=15),IF($D216=5,入力項目!$S$4,0),0) +
IF(AND(Q216&gt;=1,Q216&lt;=15),IF($D216=12,入力項目!$S$5,0),0) +
IF(AND(入力項目!$S$7=$A216,入力項目!$S$8=$D216),子育て関連マスタ!$C$14,0) +
IFERROR(IF(AND(YEAR(EDATE(DATE(入力項目!$S$7,入力項目!$S$8,1),1))=$A216,MONTH(EDATE(DATE(入力項目!$S$7,入力項目!$S$8,1),1))=$D216),子育て関連マスタ!$C$15,0),0) +
IF(AND(OR(Q216=3,Q216=5,Q216=7),$D216=11),子育て関連マスタ!$C$17,0) +
IF(AND(Q216=20,$D216=1),子育て関連マスタ!$C$18,0) +
IF(AND(Q216=20,$D216=1),
IFERROR(_xlfn.IFS(
入力項目!$S$10="男",子育て関連マスタ!$C$18,
入力項目!$S$10="女",子育て関連マスタ!$C$19
),0),0
) +
IF(AND(Q216&gt;=入力項目!$S$18,Q216&lt;=入力項目!$S$19),入力項目!$S$20,0) +
IF(AND(Q216&gt;=入力項目!$S$21,Q216&lt;=入力項目!$S$22),入力項目!$S$23,0) +
IF(AND(Q216&gt;=入力項目!$S$24,Q216&lt;=入力項目!$S$25),入力項目!$S$26,0)
)</f>
        <v>0</v>
      </c>
      <c r="AF216">
        <f ca="1">-(
_xlfn.IFS(
R216&lt;=入力項目!$S$11,0,
AND(R216&gt;=入力項目!$S$11+1,R216&lt;=3),IFERROR(VLOOKUP(入力項目!$S$12,子育て関連マスタ!$I$4:$M$5,4,FALSE),0),
AND(R216&gt;=4,R216&lt;=6),IFERROR(VLOOKUP(入力項目!$S$13,子育て関連マスタ!$I$9:$M$12,4,FALSE),0),
AND(R216&gt;=7,R216&lt;=12),IFERROR(VLOOKUP(入力項目!$S$14,子育て関連マスタ!$I$16:$M$17,4,FALSE),0),
AND(R216&gt;=13,R216&lt;=15),IFERROR(VLOOKUP(入力項目!$S$15,子育て関連マスタ!$I$21:$M$22,4,FALSE),0),
AND(R216&gt;=16,R216&lt;=18),IFERROR(VLOOKUP(入力項目!$S$16,子育て関連マスタ!$I$26:$M$28,4,FALSE),0),
AND(R216&gt;=19,R216&lt;=20,入力項目!$S$16="高専"),IFERROR(VLOOKUP(入力項目!$S$16,子育て関連マスタ!$I$26:$M$28,4,FALSE),0),
AND(R216&gt;=19,R216&lt;=20,入力項目!$S$16&lt;&gt;"高専"),IFERROR(VLOOKUP(入力項目!$S$17,子育て関連マスタ!$I$32:$M$37,4,FALSE),0),
AND(R216&gt;=21,R216&lt;=22,入力項目!$S$16="高専"),IFERROR(VLOOKUP(入力項目!$S$17,子育て関連マスタ!$I$32:$M$34,4,FALSE),0),
AND(R216&gt;=21,R216&lt;=22,入力項目!$S$16&lt;&gt;"高専"),IFERROR(VLOOKUP(入力項目!$S$17,子育て関連マスタ!$I$32:$M$34,4,FALSE),0),
R216&gt;=23,0
) +
IF($D216=4,
  IFERROR(_xlfn.IFS(
  R216&lt;=入力項目!$S$11,0,
  AND(R216=入力項目!$S$11),IFERROR(VLOOKUP(入力項目!$S$12,子育て関連マスタ!$I$4:$M$5,2,FALSE),0),
  AND(R216=4),IFERROR(VLOOKUP(入力項目!$S$13,子育て関連マスタ!$I$9:$M$12,2,FALSE),0),
  AND(R216=7),IFERROR(VLOOKUP(入力項目!$S$14,子育て関連マスタ!$I$16:$M$17,2,FALSE),0),
  AND(R216=13),IFERROR(VLOOKUP(入力項目!$S$15,子育て関連マスタ!$I$21:$M$22,2,FALSE),0),
  AND(R216=16),IFERROR(VLOOKUP(入力項目!$S$16,子育て関連マスタ!$I$26:$M$28,2,FALSE),0),
  AND(R216=19,入力項目!$S$16&lt;&gt;"高専"),IFERROR(VLOOKUP(入力項目!$S$17,子育て関連マスタ!$I$32:$M$37,2,FALSE),0),
  AND(R216=21,入力項目!$S$16="高専"),IFERROR(VLOOKUP(入力項目!$S$17,子育て関連マスタ!$I$32:$M$37,2,FALSE),0),
  R216&gt;=22,0
  ),0),0
) +
IF(AND(R216&gt;=1,R216&lt;=15),IF($D216=入力項目!$S$8,入力項目!$S$3,0),0) +
IF(AND(R216&gt;=1,R216&lt;=15),IF($D216=5,入力項目!$S$4,0),0) +
IF(AND(R216&gt;=1,R216&lt;=15),IF($D216=12,入力項目!$S$5,0),0) +
IF(AND(入力項目!$S$7=$A216,入力項目!$S$8=$D216),子育て関連マスタ!$C$14,0) +
IFERROR(IF(AND(YEAR(EDATE(DATE(入力項目!$S$7,入力項目!$S$8,1),1))=$A216,MONTH(EDATE(DATE(入力項目!$S$7,入力項目!$S$8,1),1))=$D216),子育て関連マスタ!$C$15,0),0) +
IF(AND(OR(R216=3,R216=5,R216=7),$D216=11),子育て関連マスタ!$C$17,0) +
IF(AND(R216=20,$D216=1),子育て関連マスタ!$C$18,0) +
IF(AND(R216=20,$D216=1),
IFERROR(_xlfn.IFS(
入力項目!$S$10="男",子育て関連マスタ!$C$18,
入力項目!$S$10="女",子育て関連マスタ!$C$19
),0),0
) +
IF(AND(R216&gt;=入力項目!$S$18,R216&lt;=入力項目!$S$19),入力項目!$S$20,0) +
IF(AND(R216&gt;=入力項目!$S$21,R216&lt;=入力項目!$S$22),入力項目!$S$23,0) +
IF(AND(R216&gt;=入力項目!$S$24,R216&lt;=入力項目!$S$25),入力項目!$S$26,0)
)</f>
        <v>0</v>
      </c>
      <c r="AG216">
        <f ca="1">-(
_xlfn.IFS(
S216&lt;=入力項目!$S$11,0,
AND(S216&gt;=入力項目!$S$11+1,S216&lt;=3),IFERROR(VLOOKUP(入力項目!$S$12,子育て関連マスタ!$I$4:$M$5,4,FALSE),0),
AND(S216&gt;=4,S216&lt;=6),IFERROR(VLOOKUP(入力項目!$S$13,子育て関連マスタ!$I$9:$M$12,4,FALSE),0),
AND(S216&gt;=7,S216&lt;=12),IFERROR(VLOOKUP(入力項目!$S$14,子育て関連マスタ!$I$16:$M$17,4,FALSE),0),
AND(S216&gt;=13,S216&lt;=15),IFERROR(VLOOKUP(入力項目!$S$15,子育て関連マスタ!$I$21:$M$22,4,FALSE),0),
AND(S216&gt;=16,S216&lt;=18),IFERROR(VLOOKUP(入力項目!$S$16,子育て関連マスタ!$I$26:$M$28,4,FALSE),0),
AND(S216&gt;=19,S216&lt;=20,入力項目!$S$16="高専"),IFERROR(VLOOKUP(入力項目!$S$16,子育て関連マスタ!$I$26:$M$28,4,FALSE),0),
AND(S216&gt;=19,S216&lt;=20,入力項目!$S$16&lt;&gt;"高専"),IFERROR(VLOOKUP(入力項目!$S$17,子育て関連マスタ!$I$32:$M$37,4,FALSE),0),
AND(S216&gt;=21,S216&lt;=22,入力項目!$S$16="高専"),IFERROR(VLOOKUP(入力項目!$S$17,子育て関連マスタ!$I$32:$M$34,4,FALSE),0),
AND(S216&gt;=21,S216&lt;=22,入力項目!$S$16&lt;&gt;"高専"),IFERROR(VLOOKUP(入力項目!$S$17,子育て関連マスタ!$I$32:$M$34,4,FALSE),0),
S216&gt;=23,0
) +
IF($D216=4,
  IFERROR(_xlfn.IFS(
  S216&lt;=入力項目!$S$11,0,
  AND(S216=入力項目!$S$11),IFERROR(VLOOKUP(入力項目!$S$12,子育て関連マスタ!$I$4:$M$5,2,FALSE),0),
  AND(S216=4),IFERROR(VLOOKUP(入力項目!$S$13,子育て関連マスタ!$I$9:$M$12,2,FALSE),0),
  AND(S216=7),IFERROR(VLOOKUP(入力項目!$S$14,子育て関連マスタ!$I$16:$M$17,2,FALSE),0),
  AND(S216=13),IFERROR(VLOOKUP(入力項目!$S$15,子育て関連マスタ!$I$21:$M$22,2,FALSE),0),
  AND(S216=16),IFERROR(VLOOKUP(入力項目!$S$16,子育て関連マスタ!$I$26:$M$28,2,FALSE),0),
  AND(S216=19,入力項目!$S$16&lt;&gt;"高専"),IFERROR(VLOOKUP(入力項目!$S$17,子育て関連マスタ!$I$32:$M$37,2,FALSE),0),
  AND(S216=21,入力項目!$S$16="高専"),IFERROR(VLOOKUP(入力項目!$S$17,子育て関連マスタ!$I$32:$M$37,2,FALSE),0),
  S216&gt;=22,0
  ),0),0
) +
IF(AND(S216&gt;=1,S216&lt;=15),IF($D216=入力項目!$S$8,入力項目!$S$3,0),0) +
IF(AND(S216&gt;=1,S216&lt;=15),IF($D216=5,入力項目!$S$4,0),0) +
IF(AND(S216&gt;=1,S216&lt;=15),IF($D216=12,入力項目!$S$5,0),0) +
IF(AND(入力項目!$S$7=$A216,入力項目!$S$8=$D216),子育て関連マスタ!$C$14,0) +
IFERROR(IF(AND(YEAR(EDATE(DATE(入力項目!$S$7,入力項目!$S$8,1),1))=$A216,MONTH(EDATE(DATE(入力項目!$S$7,入力項目!$S$8,1),1))=$D216),子育て関連マスタ!$C$15,0),0) +
IF(AND(OR(S216=3,S216=5,S216=7),$D216=11),子育て関連マスタ!$C$17,0) +
IF(AND(S216=20,$D216=1),子育て関連マスタ!$C$18,0) +
IF(AND(S216=20,$D216=1),
IFERROR(_xlfn.IFS(
入力項目!$S$10="男",子育て関連マスタ!$C$18,
入力項目!$S$10="女",子育て関連マスタ!$C$19
),0),0
) +
IF(AND(S216&gt;=入力項目!$S$18,S216&lt;=入力項目!$S$19),入力項目!$S$20,0) +
IF(AND(S216&gt;=入力項目!$S$21,S216&lt;=入力項目!$S$22),入力項目!$S$23,0) +
IF(AND(S216&gt;=入力項目!$S$24,S216&lt;=入力項目!$S$25),入力項目!$S$26,0)
)</f>
        <v>0</v>
      </c>
      <c r="AH216">
        <f ca="1">-(
_xlfn.IFS(
T216&lt;=入力項目!$S$11,0,
AND(T216&gt;=入力項目!$S$11+1,T216&lt;=3),IFERROR(VLOOKUP(入力項目!$S$12,子育て関連マスタ!$I$4:$M$5,4,FALSE),0),
AND(T216&gt;=4,T216&lt;=6),IFERROR(VLOOKUP(入力項目!$S$13,子育て関連マスタ!$I$9:$M$12,4,FALSE),0),
AND(T216&gt;=7,T216&lt;=12),IFERROR(VLOOKUP(入力項目!$S$14,子育て関連マスタ!$I$16:$M$17,4,FALSE),0),
AND(T216&gt;=13,T216&lt;=15),IFERROR(VLOOKUP(入力項目!$S$15,子育て関連マスタ!$I$21:$M$22,4,FALSE),0),
AND(T216&gt;=16,T216&lt;=18),IFERROR(VLOOKUP(入力項目!$S$16,子育て関連マスタ!$I$26:$M$28,4,FALSE),0),
AND(T216&gt;=19,T216&lt;=20,入力項目!$S$16="高専"),IFERROR(VLOOKUP(入力項目!$S$16,子育て関連マスタ!$I$26:$M$28,4,FALSE),0),
AND(T216&gt;=19,T216&lt;=20,入力項目!$S$16&lt;&gt;"高専"),IFERROR(VLOOKUP(入力項目!$S$17,子育て関連マスタ!$I$32:$M$37,4,FALSE),0),
AND(T216&gt;=21,T216&lt;=22,入力項目!$S$16="高専"),IFERROR(VLOOKUP(入力項目!$S$17,子育て関連マスタ!$I$32:$M$34,4,FALSE),0),
AND(T216&gt;=21,T216&lt;=22,入力項目!$S$16&lt;&gt;"高専"),IFERROR(VLOOKUP(入力項目!$S$17,子育て関連マスタ!$I$32:$M$34,4,FALSE),0),
T216&gt;=23,0
) +
IF($D216=4,
  IFERROR(_xlfn.IFS(
  T216&lt;=入力項目!$S$11,0,
  AND(T216=入力項目!$S$11),IFERROR(VLOOKUP(入力項目!$S$12,子育て関連マスタ!$I$4:$M$5,2,FALSE),0),
  AND(T216=4),IFERROR(VLOOKUP(入力項目!$S$13,子育て関連マスタ!$I$9:$M$12,2,FALSE),0),
  AND(T216=7),IFERROR(VLOOKUP(入力項目!$S$14,子育て関連マスタ!$I$16:$M$17,2,FALSE),0),
  AND(T216=13),IFERROR(VLOOKUP(入力項目!$S$15,子育て関連マスタ!$I$21:$M$22,2,FALSE),0),
  AND(T216=16),IFERROR(VLOOKUP(入力項目!$S$16,子育て関連マスタ!$I$26:$M$28,2,FALSE),0),
  AND(T216=19,入力項目!$S$16&lt;&gt;"高専"),IFERROR(VLOOKUP(入力項目!$S$17,子育て関連マスタ!$I$32:$M$37,2,FALSE),0),
  AND(T216=21,入力項目!$S$16="高専"),IFERROR(VLOOKUP(入力項目!$S$17,子育て関連マスタ!$I$32:$M$37,2,FALSE),0),
  T216&gt;=22,0
  ),0),0
) +
IF(AND(T216&gt;=1,T216&lt;=15),IF($D216=入力項目!$S$8,入力項目!$S$3,0),0) +
IF(AND(T216&gt;=1,T216&lt;=15),IF($D216=5,入力項目!$S$4,0),0) +
IF(AND(T216&gt;=1,T216&lt;=15),IF($D216=12,入力項目!$S$5,0),0) +
IF(AND(入力項目!$S$7=$A216,入力項目!$S$8=$D216),子育て関連マスタ!$C$14,0) +
IFERROR(IF(AND(YEAR(EDATE(DATE(入力項目!$S$7,入力項目!$S$8,1),1))=$A216,MONTH(EDATE(DATE(入力項目!$S$7,入力項目!$S$8,1),1))=$D216),子育て関連マスタ!$C$15,0),0) +
IF(AND(OR(T216=3,T216=5,T216=7),$D216=11),子育て関連マスタ!$C$17,0) +
IF(AND(T216=20,$D216=1),子育て関連マスタ!$C$18,0) +
IF(AND(T216=20,$D216=1),
IFERROR(_xlfn.IFS(
入力項目!$S$10="男",子育て関連マスタ!$C$18,
入力項目!$S$10="女",子育て関連マスタ!$C$19
),0),0
) +
IF(AND(T216&gt;=入力項目!$S$18,T216&lt;=入力項目!$S$19),入力項目!$S$20,0) +
IF(AND(T216&gt;=入力項目!$S$21,T216&lt;=入力項目!$S$22),入力項目!$S$23,0) +
IF(AND(T216&gt;=入力項目!$S$24,T216&lt;=入力項目!$S$25),入力項目!$S$26,0)
)</f>
        <v>0</v>
      </c>
      <c r="AI216">
        <f ca="1">-(
_xlfn.IFS(
U216&lt;=入力項目!$S$11,0,
AND(U216&gt;=入力項目!$S$11+1,U216&lt;=3),IFERROR(VLOOKUP(入力項目!$S$12,子育て関連マスタ!$I$4:$M$5,4,FALSE),0),
AND(U216&gt;=4,U216&lt;=6),IFERROR(VLOOKUP(入力項目!$S$13,子育て関連マスタ!$I$9:$M$12,4,FALSE),0),
AND(U216&gt;=7,U216&lt;=12),IFERROR(VLOOKUP(入力項目!$S$14,子育て関連マスタ!$I$16:$M$17,4,FALSE),0),
AND(U216&gt;=13,U216&lt;=15),IFERROR(VLOOKUP(入力項目!$S$15,子育て関連マスタ!$I$21:$M$22,4,FALSE),0),
AND(U216&gt;=16,U216&lt;=18),IFERROR(VLOOKUP(入力項目!$S$16,子育て関連マスタ!$I$26:$M$28,4,FALSE),0),
AND(U216&gt;=19,U216&lt;=20,入力項目!$S$16="高専"),IFERROR(VLOOKUP(入力項目!$S$16,子育て関連マスタ!$I$26:$M$28,4,FALSE),0),
AND(U216&gt;=19,U216&lt;=20,入力項目!$S$16&lt;&gt;"高専"),IFERROR(VLOOKUP(入力項目!$S$17,子育て関連マスタ!$I$32:$M$37,4,FALSE),0),
AND(U216&gt;=21,U216&lt;=22,入力項目!$S$16="高専"),IFERROR(VLOOKUP(入力項目!$S$17,子育て関連マスタ!$I$32:$M$34,4,FALSE),0),
AND(U216&gt;=21,U216&lt;=22,入力項目!$S$16&lt;&gt;"高専"),IFERROR(VLOOKUP(入力項目!$S$17,子育て関連マスタ!$I$32:$M$34,4,FALSE),0),
U216&gt;=23,0
) +
IF($D216=4,
  IFERROR(_xlfn.IFS(
  U216&lt;=入力項目!$S$11,0,
  AND(U216=入力項目!$S$11),IFERROR(VLOOKUP(入力項目!$S$12,子育て関連マスタ!$I$4:$M$5,2,FALSE),0),
  AND(U216=4),IFERROR(VLOOKUP(入力項目!$S$13,子育て関連マスタ!$I$9:$M$12,2,FALSE),0),
  AND(U216=7),IFERROR(VLOOKUP(入力項目!$S$14,子育て関連マスタ!$I$16:$M$17,2,FALSE),0),
  AND(U216=13),IFERROR(VLOOKUP(入力項目!$S$15,子育て関連マスタ!$I$21:$M$22,2,FALSE),0),
  AND(U216=16),IFERROR(VLOOKUP(入力項目!$S$16,子育て関連マスタ!$I$26:$M$28,2,FALSE),0),
  AND(U216=19,入力項目!$S$16&lt;&gt;"高専"),IFERROR(VLOOKUP(入力項目!$S$17,子育て関連マスタ!$I$32:$M$37,2,FALSE),0),
  AND(U216=21,入力項目!$S$16="高専"),IFERROR(VLOOKUP(入力項目!$S$17,子育て関連マスタ!$I$32:$M$37,2,FALSE),0),
  U216&gt;=22,0
  ),0),0
) +
IF(AND(U216&gt;=1,U216&lt;=15),IF($D216=入力項目!$S$8,入力項目!$S$3,0),0) +
IF(AND(U216&gt;=1,U216&lt;=15),IF($D216=5,入力項目!$S$4,0),0) +
IF(AND(U216&gt;=1,U216&lt;=15),IF($D216=12,入力項目!$S$5,0),0) +
IF(AND(入力項目!$S$7=$A216,入力項目!$S$8=$D216),子育て関連マスタ!$C$14,0) +
IFERROR(IF(AND(YEAR(EDATE(DATE(入力項目!$S$7,入力項目!$S$8,1),1))=$A216,MONTH(EDATE(DATE(入力項目!$S$7,入力項目!$S$8,1),1))=$D216),子育て関連マスタ!$C$15,0),0) +
IF(AND(OR(U216=3,U216=5,U216=7),$D216=11),子育て関連マスタ!$C$17,0) +
IF(AND(U216=20,$D216=1),子育て関連マスタ!$C$18,0) +
IF(AND(U216=20,$D216=1),
IFERROR(_xlfn.IFS(
入力項目!$S$10="男",子育て関連マスタ!$C$18,
入力項目!$S$10="女",子育て関連マスタ!$C$19
),0),0
) +
IF(AND(U216&gt;=入力項目!$S$18,U216&lt;=入力項目!$S$19),入力項目!$S$20,0) +
IF(AND(U216&gt;=入力項目!$S$21,U216&lt;=入力項目!$S$22),入力項目!$S$23,0) +
IF(AND(U216&gt;=入力項目!$S$24,U216&lt;=入力項目!$S$25),入力項目!$S$26,0)
)</f>
        <v>0</v>
      </c>
      <c r="AJ216" s="10">
        <f ca="1">-VLOOKUP($D216,月別収支!$A$2:$H$13,7,FALSE)</f>
        <v>-20000</v>
      </c>
    </row>
    <row r="217" spans="1:36" x14ac:dyDescent="0.4">
      <c r="A217">
        <f t="shared" ca="1" si="54"/>
        <v>2042</v>
      </c>
      <c r="B217">
        <f t="shared" ca="1" si="61"/>
        <v>2042</v>
      </c>
      <c r="C217">
        <f t="shared" ca="1" si="62"/>
        <v>18</v>
      </c>
      <c r="D217">
        <f t="shared" ca="1" si="55"/>
        <v>7</v>
      </c>
      <c r="E217" t="str">
        <f t="shared" ca="1" si="56"/>
        <v>2042年7月</v>
      </c>
      <c r="F217">
        <f ca="1">IF(OR(入力項目!$N$5&lt;$A217,AND(入力項目!$N$5=$A217,入力項目!$N$6&lt;$D217)),IF(F216=0,1,IF(G217=12,F216+1,F216)),0)</f>
        <v>17</v>
      </c>
      <c r="G217">
        <f ca="1">IF(OR(入力項目!$N$5&lt;$A217,AND(入力項目!$N$5=$A217,入力項目!$N$6&lt;$D217)),IF(G216=12,1,G216+1),0)</f>
        <v>9</v>
      </c>
      <c r="H217" t="str">
        <f t="shared" ca="1" si="57"/>
        <v>17_9</v>
      </c>
      <c r="I217">
        <f ca="1">IF(
  IFERROR(AND($C217&gt;0,MOD($C217,入力項目!$N$22)=0,$D217=入力項目!$N$23), FALSE),
  1,
  IF(
    AND(I216&gt;0,J216=12),
    IF(I216=入力項目!$N$28, 0, I216+1),
    I216
  )
)</f>
        <v>0</v>
      </c>
      <c r="J217">
        <f ca="1">IF($D217=入力項目!$N$23,1,IFERROR(J216+1,1))</f>
        <v>2</v>
      </c>
      <c r="K217" t="str">
        <f t="shared" ca="1" si="58"/>
        <v>0_2</v>
      </c>
      <c r="L217">
        <f ca="1">L216+IF(入力項目!$D$4=$D217,1,0)</f>
        <v>46</v>
      </c>
      <c r="M217" t="str">
        <f t="shared" ca="1" si="59"/>
        <v>46歳</v>
      </c>
      <c r="N217">
        <f t="shared" ca="1" si="63"/>
        <v>47</v>
      </c>
      <c r="O217" t="str">
        <f t="shared" ca="1" si="60"/>
        <v>47歳</v>
      </c>
      <c r="P217">
        <f t="shared" ca="1" si="64"/>
        <v>22</v>
      </c>
      <c r="Q217">
        <f t="shared" ca="1" si="65"/>
        <v>20</v>
      </c>
      <c r="R217">
        <f t="shared" ca="1" si="66"/>
        <v>2043</v>
      </c>
      <c r="S217">
        <f t="shared" ca="1" si="67"/>
        <v>2043</v>
      </c>
      <c r="T217">
        <f t="shared" ca="1" si="68"/>
        <v>2043</v>
      </c>
      <c r="U217">
        <f t="shared" ca="1" si="69"/>
        <v>2043</v>
      </c>
      <c r="V217" s="10">
        <f t="shared" ca="1" si="70"/>
        <v>23049295</v>
      </c>
      <c r="W217" s="10">
        <f ca="1">IF($L217&lt;その他マスタ!$B$1,VLOOKUP($D217,月別収支!$A$2:$H$13,2,FALSE),その他マスタ!$B$3)+IF(AND($L217=その他マスタ!$B$1,入力項目!$I$9="あり",$D217=入力項目!$D$4),その他マスタ!$B$2,0)</f>
        <v>300000</v>
      </c>
      <c r="X217" s="10">
        <f ca="1">-IF(入力項目!$K$5=TRUE,
IF($F217+$G217&lt;3,VLOOKUP($D217,月別収支!$A$2:$H$13,8,FALSE),0)+IFERROR(VLOOKUP($H217,住宅ローン計算!C:P,13,FALSE),0)+IF($F217&gt;1,IF(OR($G217=3,$G217=6,$G217=9,$G217=12),ROUNDUP(入力項目!$N$18/4,0),0),0),
VLOOKUP($D217,月別収支!$A$2:$H$13,8,FALSE))</f>
        <v>-91090</v>
      </c>
      <c r="Y217" s="10">
        <f ca="1">-VLOOKUP($D217,月別収支!$A$2:$H$13,3,FALSE)</f>
        <v>-75000</v>
      </c>
      <c r="Z217" s="10">
        <f ca="1">-VLOOKUP($D217,月別収支!$A$2:$H$13,4,FALSE)</f>
        <v>-27000</v>
      </c>
      <c r="AA217" s="10">
        <f ca="1">-VLOOKUP($D217,月別収支!$A$2:$H$13,6,FALSE)</f>
        <v>-10000</v>
      </c>
      <c r="AB217" s="10">
        <f ca="1">-(
VLOOKUP($D217,月別収支!$A$2:$H$13,5,FALSE)+IF(AND(入力項目!$I$27&lt;=$A217,ISEVEN($A217-入力項目!$I$27),入力項目!$I$28=$D217),入力項目!$I$26,0)
+IF(入力項目!$K$26=TRUE,
IFERROR(VLOOKUP($K217,マイカーローン計算!C:P,13,FALSE),0),
IFERROR(
  IF(AND($C217&gt;0,MOD($C217,入力項目!$N$22)=0,$D217=入力項目!$N$23),入力項目!$N$24,0),
 0
)
)
)</f>
        <v>-20000</v>
      </c>
      <c r="AC217" s="10">
        <f ca="1">-IF($A217&lt;入力項目!$N$33,入力項目!$N$35,IF(AND($A217=入力項目!$N$33,$D217&lt;=入力項目!$N$34),入力項目!$N$35,0))</f>
        <v>0</v>
      </c>
      <c r="AD217">
        <f ca="1">-(
_xlfn.IFS(
P217&lt;=入力項目!$S$11,0,
AND(P217&gt;=入力項目!$S$11+1,P217&lt;=3),IFERROR(VLOOKUP(入力項目!$S$12,子育て関連マスタ!$I$4:$M$5,4,FALSE),0),
AND(P217&gt;=4,P217&lt;=6),IFERROR(VLOOKUP(入力項目!$S$13,子育て関連マスタ!$I$9:$M$12,4,FALSE),0),
AND(P217&gt;=7,P217&lt;=12),IFERROR(VLOOKUP(入力項目!$S$14,子育て関連マスタ!$I$16:$M$17,4,FALSE),0),
AND(P217&gt;=13,P217&lt;=15),IFERROR(VLOOKUP(入力項目!$S$15,子育て関連マスタ!$I$21:$M$22,4,FALSE),0),
AND(P217&gt;=16,P217&lt;=18),IFERROR(VLOOKUP(入力項目!$S$16,子育て関連マスタ!$I$26:$M$28,4,FALSE),0),
AND(P217&gt;=19,P217&lt;=20,入力項目!$S$16="高専"),IFERROR(VLOOKUP(入力項目!$S$16,子育て関連マスタ!$I$26:$M$28,4,FALSE),0),
AND(P217&gt;=19,P217&lt;=20,入力項目!$S$16&lt;&gt;"高専"),IFERROR(VLOOKUP(入力項目!$S$17,子育て関連マスタ!$I$32:$M$37,4,FALSE),0),
AND(P217&gt;=21,P217&lt;=22,入力項目!$S$16="高専"),IFERROR(VLOOKUP(入力項目!$S$17,子育て関連マスタ!$I$32:$M$34,4,FALSE),0),
AND(P217&gt;=21,P217&lt;=22,入力項目!$S$16&lt;&gt;"高専"),IFERROR(VLOOKUP(入力項目!$S$17,子育て関連マスタ!$I$32:$M$34,4,FALSE),0),
P217&gt;=23,0
) +
IF($D217=4,
  IFERROR(_xlfn.IFS(
  P217&lt;=入力項目!$S$11,0,
  AND(P217=入力項目!$S$11),IFERROR(VLOOKUP(入力項目!$S$12,子育て関連マスタ!$I$4:$M$5,2,FALSE),0),
  AND(P217=4),IFERROR(VLOOKUP(入力項目!$S$13,子育て関連マスタ!$I$9:$M$12,2,FALSE),0),
  AND(P217=7),IFERROR(VLOOKUP(入力項目!$S$14,子育て関連マスタ!$I$16:$M$17,2,FALSE),0),
  AND(P217=13),IFERROR(VLOOKUP(入力項目!$S$15,子育て関連マスタ!$I$21:$M$22,2,FALSE),0),
  AND(P217=16),IFERROR(VLOOKUP(入力項目!$S$16,子育て関連マスタ!$I$26:$M$28,2,FALSE),0),
  AND(P217=19,入力項目!$S$16&lt;&gt;"高専"),IFERROR(VLOOKUP(入力項目!$S$17,子育て関連マスタ!$I$32:$M$37,2,FALSE),0),
  AND(P217=21,入力項目!$S$16="高専"),IFERROR(VLOOKUP(入力項目!$S$17,子育て関連マスタ!$I$32:$M$37,2,FALSE),0),
  P217&gt;=22,0
  ),0),0
) +
IF(AND(P217&gt;=1,P217&lt;=15),IF($D217=入力項目!$S$8,入力項目!$S$3,0),0) +
IF(AND(P217&gt;=1,P217&lt;=15),IF($D217=5,入力項目!$S$4,0),0) +
IF(AND(P217&gt;=1,P217&lt;=15),IF($D217=12,入力項目!$S$5,0),0) +
IF(AND(入力項目!$S$7=$A217,入力項目!$S$8=$D217),子育て関連マスタ!$C$14,0) +
IFERROR(IF(AND(YEAR(EDATE(DATE(入力項目!$S$7,入力項目!$S$8,1),1))=$A217,MONTH(EDATE(DATE(入力項目!$S$7,入力項目!$S$8,1),1))=$D217),子育て関連マスタ!$C$15,0),0) +
IF(AND(OR(P217=3,P217=5,P217=7),$D217=11),子育て関連マスタ!$C$17,0) +
IF(AND(P217=20,$D217=1),子育て関連マスタ!$C$18,0) +
IF(AND(P217=20,$D217=1),
IFERROR(_xlfn.IFS(
入力項目!$S$10="男",子育て関連マスタ!$C$18,
入力項目!$S$10="女",子育て関連マスタ!$C$19
),0),0
) +
IF(AND(P217&gt;=入力項目!$S$18,P217&lt;=入力項目!$S$19),入力項目!$S$20,0) +
IF(AND(P217&gt;=入力項目!$S$21,P217&lt;=入力項目!$S$22),入力項目!$S$23,0) +
IF(AND(P217&gt;=入力項目!$S$24,P217&lt;=入力項目!$S$25),入力項目!$S$26,0)
)</f>
        <v>0</v>
      </c>
      <c r="AE217">
        <f ca="1">-(
_xlfn.IFS(
Q217&lt;=入力項目!$S$11,0,
AND(Q217&gt;=入力項目!$S$11+1,Q217&lt;=3),IFERROR(VLOOKUP(入力項目!$S$12,子育て関連マスタ!$I$4:$M$5,4,FALSE),0),
AND(Q217&gt;=4,Q217&lt;=6),IFERROR(VLOOKUP(入力項目!$S$13,子育て関連マスタ!$I$9:$M$12,4,FALSE),0),
AND(Q217&gt;=7,Q217&lt;=12),IFERROR(VLOOKUP(入力項目!$S$14,子育て関連マスタ!$I$16:$M$17,4,FALSE),0),
AND(Q217&gt;=13,Q217&lt;=15),IFERROR(VLOOKUP(入力項目!$S$15,子育て関連マスタ!$I$21:$M$22,4,FALSE),0),
AND(Q217&gt;=16,Q217&lt;=18),IFERROR(VLOOKUP(入力項目!$S$16,子育て関連マスタ!$I$26:$M$28,4,FALSE),0),
AND(Q217&gt;=19,Q217&lt;=20,入力項目!$S$16="高専"),IFERROR(VLOOKUP(入力項目!$S$16,子育て関連マスタ!$I$26:$M$28,4,FALSE),0),
AND(Q217&gt;=19,Q217&lt;=20,入力項目!$S$16&lt;&gt;"高専"),IFERROR(VLOOKUP(入力項目!$S$17,子育て関連マスタ!$I$32:$M$37,4,FALSE),0),
AND(Q217&gt;=21,Q217&lt;=22,入力項目!$S$16="高専"),IFERROR(VLOOKUP(入力項目!$S$17,子育て関連マスタ!$I$32:$M$34,4,FALSE),0),
AND(Q217&gt;=21,Q217&lt;=22,入力項目!$S$16&lt;&gt;"高専"),IFERROR(VLOOKUP(入力項目!$S$17,子育て関連マスタ!$I$32:$M$34,4,FALSE),0),
Q217&gt;=23,0
) +
IF($D217=4,
  IFERROR(_xlfn.IFS(
  Q217&lt;=入力項目!$S$11,0,
  AND(Q217=入力項目!$S$11),IFERROR(VLOOKUP(入力項目!$S$12,子育て関連マスタ!$I$4:$M$5,2,FALSE),0),
  AND(Q217=4),IFERROR(VLOOKUP(入力項目!$S$13,子育て関連マスタ!$I$9:$M$12,2,FALSE),0),
  AND(Q217=7),IFERROR(VLOOKUP(入力項目!$S$14,子育て関連マスタ!$I$16:$M$17,2,FALSE),0),
  AND(Q217=13),IFERROR(VLOOKUP(入力項目!$S$15,子育て関連マスタ!$I$21:$M$22,2,FALSE),0),
  AND(Q217=16),IFERROR(VLOOKUP(入力項目!$S$16,子育て関連マスタ!$I$26:$M$28,2,FALSE),0),
  AND(Q217=19,入力項目!$S$16&lt;&gt;"高専"),IFERROR(VLOOKUP(入力項目!$S$17,子育て関連マスタ!$I$32:$M$37,2,FALSE),0),
  AND(Q217=21,入力項目!$S$16="高専"),IFERROR(VLOOKUP(入力項目!$S$17,子育て関連マスタ!$I$32:$M$37,2,FALSE),0),
  Q217&gt;=22,0
  ),0),0
) +
IF(AND(Q217&gt;=1,Q217&lt;=15),IF($D217=入力項目!$S$8,入力項目!$S$3,0),0) +
IF(AND(Q217&gt;=1,Q217&lt;=15),IF($D217=5,入力項目!$S$4,0),0) +
IF(AND(Q217&gt;=1,Q217&lt;=15),IF($D217=12,入力項目!$S$5,0),0) +
IF(AND(入力項目!$S$7=$A217,入力項目!$S$8=$D217),子育て関連マスタ!$C$14,0) +
IFERROR(IF(AND(YEAR(EDATE(DATE(入力項目!$S$7,入力項目!$S$8,1),1))=$A217,MONTH(EDATE(DATE(入力項目!$S$7,入力項目!$S$8,1),1))=$D217),子育て関連マスタ!$C$15,0),0) +
IF(AND(OR(Q217=3,Q217=5,Q217=7),$D217=11),子育て関連マスタ!$C$17,0) +
IF(AND(Q217=20,$D217=1),子育て関連マスタ!$C$18,0) +
IF(AND(Q217=20,$D217=1),
IFERROR(_xlfn.IFS(
入力項目!$S$10="男",子育て関連マスタ!$C$18,
入力項目!$S$10="女",子育て関連マスタ!$C$19
),0),0
) +
IF(AND(Q217&gt;=入力項目!$S$18,Q217&lt;=入力項目!$S$19),入力項目!$S$20,0) +
IF(AND(Q217&gt;=入力項目!$S$21,Q217&lt;=入力項目!$S$22),入力項目!$S$23,0) +
IF(AND(Q217&gt;=入力項目!$S$24,Q217&lt;=入力項目!$S$25),入力項目!$S$26,0)
)</f>
        <v>0</v>
      </c>
      <c r="AF217">
        <f ca="1">-(
_xlfn.IFS(
R217&lt;=入力項目!$S$11,0,
AND(R217&gt;=入力項目!$S$11+1,R217&lt;=3),IFERROR(VLOOKUP(入力項目!$S$12,子育て関連マスタ!$I$4:$M$5,4,FALSE),0),
AND(R217&gt;=4,R217&lt;=6),IFERROR(VLOOKUP(入力項目!$S$13,子育て関連マスタ!$I$9:$M$12,4,FALSE),0),
AND(R217&gt;=7,R217&lt;=12),IFERROR(VLOOKUP(入力項目!$S$14,子育て関連マスタ!$I$16:$M$17,4,FALSE),0),
AND(R217&gt;=13,R217&lt;=15),IFERROR(VLOOKUP(入力項目!$S$15,子育て関連マスタ!$I$21:$M$22,4,FALSE),0),
AND(R217&gt;=16,R217&lt;=18),IFERROR(VLOOKUP(入力項目!$S$16,子育て関連マスタ!$I$26:$M$28,4,FALSE),0),
AND(R217&gt;=19,R217&lt;=20,入力項目!$S$16="高専"),IFERROR(VLOOKUP(入力項目!$S$16,子育て関連マスタ!$I$26:$M$28,4,FALSE),0),
AND(R217&gt;=19,R217&lt;=20,入力項目!$S$16&lt;&gt;"高専"),IFERROR(VLOOKUP(入力項目!$S$17,子育て関連マスタ!$I$32:$M$37,4,FALSE),0),
AND(R217&gt;=21,R217&lt;=22,入力項目!$S$16="高専"),IFERROR(VLOOKUP(入力項目!$S$17,子育て関連マスタ!$I$32:$M$34,4,FALSE),0),
AND(R217&gt;=21,R217&lt;=22,入力項目!$S$16&lt;&gt;"高専"),IFERROR(VLOOKUP(入力項目!$S$17,子育て関連マスタ!$I$32:$M$34,4,FALSE),0),
R217&gt;=23,0
) +
IF($D217=4,
  IFERROR(_xlfn.IFS(
  R217&lt;=入力項目!$S$11,0,
  AND(R217=入力項目!$S$11),IFERROR(VLOOKUP(入力項目!$S$12,子育て関連マスタ!$I$4:$M$5,2,FALSE),0),
  AND(R217=4),IFERROR(VLOOKUP(入力項目!$S$13,子育て関連マスタ!$I$9:$M$12,2,FALSE),0),
  AND(R217=7),IFERROR(VLOOKUP(入力項目!$S$14,子育て関連マスタ!$I$16:$M$17,2,FALSE),0),
  AND(R217=13),IFERROR(VLOOKUP(入力項目!$S$15,子育て関連マスタ!$I$21:$M$22,2,FALSE),0),
  AND(R217=16),IFERROR(VLOOKUP(入力項目!$S$16,子育て関連マスタ!$I$26:$M$28,2,FALSE),0),
  AND(R217=19,入力項目!$S$16&lt;&gt;"高専"),IFERROR(VLOOKUP(入力項目!$S$17,子育て関連マスタ!$I$32:$M$37,2,FALSE),0),
  AND(R217=21,入力項目!$S$16="高専"),IFERROR(VLOOKUP(入力項目!$S$17,子育て関連マスタ!$I$32:$M$37,2,FALSE),0),
  R217&gt;=22,0
  ),0),0
) +
IF(AND(R217&gt;=1,R217&lt;=15),IF($D217=入力項目!$S$8,入力項目!$S$3,0),0) +
IF(AND(R217&gt;=1,R217&lt;=15),IF($D217=5,入力項目!$S$4,0),0) +
IF(AND(R217&gt;=1,R217&lt;=15),IF($D217=12,入力項目!$S$5,0),0) +
IF(AND(入力項目!$S$7=$A217,入力項目!$S$8=$D217),子育て関連マスタ!$C$14,0) +
IFERROR(IF(AND(YEAR(EDATE(DATE(入力項目!$S$7,入力項目!$S$8,1),1))=$A217,MONTH(EDATE(DATE(入力項目!$S$7,入力項目!$S$8,1),1))=$D217),子育て関連マスタ!$C$15,0),0) +
IF(AND(OR(R217=3,R217=5,R217=7),$D217=11),子育て関連マスタ!$C$17,0) +
IF(AND(R217=20,$D217=1),子育て関連マスタ!$C$18,0) +
IF(AND(R217=20,$D217=1),
IFERROR(_xlfn.IFS(
入力項目!$S$10="男",子育て関連マスタ!$C$18,
入力項目!$S$10="女",子育て関連マスタ!$C$19
),0),0
) +
IF(AND(R217&gt;=入力項目!$S$18,R217&lt;=入力項目!$S$19),入力項目!$S$20,0) +
IF(AND(R217&gt;=入力項目!$S$21,R217&lt;=入力項目!$S$22),入力項目!$S$23,0) +
IF(AND(R217&gt;=入力項目!$S$24,R217&lt;=入力項目!$S$25),入力項目!$S$26,0)
)</f>
        <v>0</v>
      </c>
      <c r="AG217">
        <f ca="1">-(
_xlfn.IFS(
S217&lt;=入力項目!$S$11,0,
AND(S217&gt;=入力項目!$S$11+1,S217&lt;=3),IFERROR(VLOOKUP(入力項目!$S$12,子育て関連マスタ!$I$4:$M$5,4,FALSE),0),
AND(S217&gt;=4,S217&lt;=6),IFERROR(VLOOKUP(入力項目!$S$13,子育て関連マスタ!$I$9:$M$12,4,FALSE),0),
AND(S217&gt;=7,S217&lt;=12),IFERROR(VLOOKUP(入力項目!$S$14,子育て関連マスタ!$I$16:$M$17,4,FALSE),0),
AND(S217&gt;=13,S217&lt;=15),IFERROR(VLOOKUP(入力項目!$S$15,子育て関連マスタ!$I$21:$M$22,4,FALSE),0),
AND(S217&gt;=16,S217&lt;=18),IFERROR(VLOOKUP(入力項目!$S$16,子育て関連マスタ!$I$26:$M$28,4,FALSE),0),
AND(S217&gt;=19,S217&lt;=20,入力項目!$S$16="高専"),IFERROR(VLOOKUP(入力項目!$S$16,子育て関連マスタ!$I$26:$M$28,4,FALSE),0),
AND(S217&gt;=19,S217&lt;=20,入力項目!$S$16&lt;&gt;"高専"),IFERROR(VLOOKUP(入力項目!$S$17,子育て関連マスタ!$I$32:$M$37,4,FALSE),0),
AND(S217&gt;=21,S217&lt;=22,入力項目!$S$16="高専"),IFERROR(VLOOKUP(入力項目!$S$17,子育て関連マスタ!$I$32:$M$34,4,FALSE),0),
AND(S217&gt;=21,S217&lt;=22,入力項目!$S$16&lt;&gt;"高専"),IFERROR(VLOOKUP(入力項目!$S$17,子育て関連マスタ!$I$32:$M$34,4,FALSE),0),
S217&gt;=23,0
) +
IF($D217=4,
  IFERROR(_xlfn.IFS(
  S217&lt;=入力項目!$S$11,0,
  AND(S217=入力項目!$S$11),IFERROR(VLOOKUP(入力項目!$S$12,子育て関連マスタ!$I$4:$M$5,2,FALSE),0),
  AND(S217=4),IFERROR(VLOOKUP(入力項目!$S$13,子育て関連マスタ!$I$9:$M$12,2,FALSE),0),
  AND(S217=7),IFERROR(VLOOKUP(入力項目!$S$14,子育て関連マスタ!$I$16:$M$17,2,FALSE),0),
  AND(S217=13),IFERROR(VLOOKUP(入力項目!$S$15,子育て関連マスタ!$I$21:$M$22,2,FALSE),0),
  AND(S217=16),IFERROR(VLOOKUP(入力項目!$S$16,子育て関連マスタ!$I$26:$M$28,2,FALSE),0),
  AND(S217=19,入力項目!$S$16&lt;&gt;"高専"),IFERROR(VLOOKUP(入力項目!$S$17,子育て関連マスタ!$I$32:$M$37,2,FALSE),0),
  AND(S217=21,入力項目!$S$16="高専"),IFERROR(VLOOKUP(入力項目!$S$17,子育て関連マスタ!$I$32:$M$37,2,FALSE),0),
  S217&gt;=22,0
  ),0),0
) +
IF(AND(S217&gt;=1,S217&lt;=15),IF($D217=入力項目!$S$8,入力項目!$S$3,0),0) +
IF(AND(S217&gt;=1,S217&lt;=15),IF($D217=5,入力項目!$S$4,0),0) +
IF(AND(S217&gt;=1,S217&lt;=15),IF($D217=12,入力項目!$S$5,0),0) +
IF(AND(入力項目!$S$7=$A217,入力項目!$S$8=$D217),子育て関連マスタ!$C$14,0) +
IFERROR(IF(AND(YEAR(EDATE(DATE(入力項目!$S$7,入力項目!$S$8,1),1))=$A217,MONTH(EDATE(DATE(入力項目!$S$7,入力項目!$S$8,1),1))=$D217),子育て関連マスタ!$C$15,0),0) +
IF(AND(OR(S217=3,S217=5,S217=7),$D217=11),子育て関連マスタ!$C$17,0) +
IF(AND(S217=20,$D217=1),子育て関連マスタ!$C$18,0) +
IF(AND(S217=20,$D217=1),
IFERROR(_xlfn.IFS(
入力項目!$S$10="男",子育て関連マスタ!$C$18,
入力項目!$S$10="女",子育て関連マスタ!$C$19
),0),0
) +
IF(AND(S217&gt;=入力項目!$S$18,S217&lt;=入力項目!$S$19),入力項目!$S$20,0) +
IF(AND(S217&gt;=入力項目!$S$21,S217&lt;=入力項目!$S$22),入力項目!$S$23,0) +
IF(AND(S217&gt;=入力項目!$S$24,S217&lt;=入力項目!$S$25),入力項目!$S$26,0)
)</f>
        <v>0</v>
      </c>
      <c r="AH217">
        <f ca="1">-(
_xlfn.IFS(
T217&lt;=入力項目!$S$11,0,
AND(T217&gt;=入力項目!$S$11+1,T217&lt;=3),IFERROR(VLOOKUP(入力項目!$S$12,子育て関連マスタ!$I$4:$M$5,4,FALSE),0),
AND(T217&gt;=4,T217&lt;=6),IFERROR(VLOOKUP(入力項目!$S$13,子育て関連マスタ!$I$9:$M$12,4,FALSE),0),
AND(T217&gt;=7,T217&lt;=12),IFERROR(VLOOKUP(入力項目!$S$14,子育て関連マスタ!$I$16:$M$17,4,FALSE),0),
AND(T217&gt;=13,T217&lt;=15),IFERROR(VLOOKUP(入力項目!$S$15,子育て関連マスタ!$I$21:$M$22,4,FALSE),0),
AND(T217&gt;=16,T217&lt;=18),IFERROR(VLOOKUP(入力項目!$S$16,子育て関連マスタ!$I$26:$M$28,4,FALSE),0),
AND(T217&gt;=19,T217&lt;=20,入力項目!$S$16="高専"),IFERROR(VLOOKUP(入力項目!$S$16,子育て関連マスタ!$I$26:$M$28,4,FALSE),0),
AND(T217&gt;=19,T217&lt;=20,入力項目!$S$16&lt;&gt;"高専"),IFERROR(VLOOKUP(入力項目!$S$17,子育て関連マスタ!$I$32:$M$37,4,FALSE),0),
AND(T217&gt;=21,T217&lt;=22,入力項目!$S$16="高専"),IFERROR(VLOOKUP(入力項目!$S$17,子育て関連マスタ!$I$32:$M$34,4,FALSE),0),
AND(T217&gt;=21,T217&lt;=22,入力項目!$S$16&lt;&gt;"高専"),IFERROR(VLOOKUP(入力項目!$S$17,子育て関連マスタ!$I$32:$M$34,4,FALSE),0),
T217&gt;=23,0
) +
IF($D217=4,
  IFERROR(_xlfn.IFS(
  T217&lt;=入力項目!$S$11,0,
  AND(T217=入力項目!$S$11),IFERROR(VLOOKUP(入力項目!$S$12,子育て関連マスタ!$I$4:$M$5,2,FALSE),0),
  AND(T217=4),IFERROR(VLOOKUP(入力項目!$S$13,子育て関連マスタ!$I$9:$M$12,2,FALSE),0),
  AND(T217=7),IFERROR(VLOOKUP(入力項目!$S$14,子育て関連マスタ!$I$16:$M$17,2,FALSE),0),
  AND(T217=13),IFERROR(VLOOKUP(入力項目!$S$15,子育て関連マスタ!$I$21:$M$22,2,FALSE),0),
  AND(T217=16),IFERROR(VLOOKUP(入力項目!$S$16,子育て関連マスタ!$I$26:$M$28,2,FALSE),0),
  AND(T217=19,入力項目!$S$16&lt;&gt;"高専"),IFERROR(VLOOKUP(入力項目!$S$17,子育て関連マスタ!$I$32:$M$37,2,FALSE),0),
  AND(T217=21,入力項目!$S$16="高専"),IFERROR(VLOOKUP(入力項目!$S$17,子育て関連マスタ!$I$32:$M$37,2,FALSE),0),
  T217&gt;=22,0
  ),0),0
) +
IF(AND(T217&gt;=1,T217&lt;=15),IF($D217=入力項目!$S$8,入力項目!$S$3,0),0) +
IF(AND(T217&gt;=1,T217&lt;=15),IF($D217=5,入力項目!$S$4,0),0) +
IF(AND(T217&gt;=1,T217&lt;=15),IF($D217=12,入力項目!$S$5,0),0) +
IF(AND(入力項目!$S$7=$A217,入力項目!$S$8=$D217),子育て関連マスタ!$C$14,0) +
IFERROR(IF(AND(YEAR(EDATE(DATE(入力項目!$S$7,入力項目!$S$8,1),1))=$A217,MONTH(EDATE(DATE(入力項目!$S$7,入力項目!$S$8,1),1))=$D217),子育て関連マスタ!$C$15,0),0) +
IF(AND(OR(T217=3,T217=5,T217=7),$D217=11),子育て関連マスタ!$C$17,0) +
IF(AND(T217=20,$D217=1),子育て関連マスタ!$C$18,0) +
IF(AND(T217=20,$D217=1),
IFERROR(_xlfn.IFS(
入力項目!$S$10="男",子育て関連マスタ!$C$18,
入力項目!$S$10="女",子育て関連マスタ!$C$19
),0),0
) +
IF(AND(T217&gt;=入力項目!$S$18,T217&lt;=入力項目!$S$19),入力項目!$S$20,0) +
IF(AND(T217&gt;=入力項目!$S$21,T217&lt;=入力項目!$S$22),入力項目!$S$23,0) +
IF(AND(T217&gt;=入力項目!$S$24,T217&lt;=入力項目!$S$25),入力項目!$S$26,0)
)</f>
        <v>0</v>
      </c>
      <c r="AI217">
        <f ca="1">-(
_xlfn.IFS(
U217&lt;=入力項目!$S$11,0,
AND(U217&gt;=入力項目!$S$11+1,U217&lt;=3),IFERROR(VLOOKUP(入力項目!$S$12,子育て関連マスタ!$I$4:$M$5,4,FALSE),0),
AND(U217&gt;=4,U217&lt;=6),IFERROR(VLOOKUP(入力項目!$S$13,子育て関連マスタ!$I$9:$M$12,4,FALSE),0),
AND(U217&gt;=7,U217&lt;=12),IFERROR(VLOOKUP(入力項目!$S$14,子育て関連マスタ!$I$16:$M$17,4,FALSE),0),
AND(U217&gt;=13,U217&lt;=15),IFERROR(VLOOKUP(入力項目!$S$15,子育て関連マスタ!$I$21:$M$22,4,FALSE),0),
AND(U217&gt;=16,U217&lt;=18),IFERROR(VLOOKUP(入力項目!$S$16,子育て関連マスタ!$I$26:$M$28,4,FALSE),0),
AND(U217&gt;=19,U217&lt;=20,入力項目!$S$16="高専"),IFERROR(VLOOKUP(入力項目!$S$16,子育て関連マスタ!$I$26:$M$28,4,FALSE),0),
AND(U217&gt;=19,U217&lt;=20,入力項目!$S$16&lt;&gt;"高専"),IFERROR(VLOOKUP(入力項目!$S$17,子育て関連マスタ!$I$32:$M$37,4,FALSE),0),
AND(U217&gt;=21,U217&lt;=22,入力項目!$S$16="高専"),IFERROR(VLOOKUP(入力項目!$S$17,子育て関連マスタ!$I$32:$M$34,4,FALSE),0),
AND(U217&gt;=21,U217&lt;=22,入力項目!$S$16&lt;&gt;"高専"),IFERROR(VLOOKUP(入力項目!$S$17,子育て関連マスタ!$I$32:$M$34,4,FALSE),0),
U217&gt;=23,0
) +
IF($D217=4,
  IFERROR(_xlfn.IFS(
  U217&lt;=入力項目!$S$11,0,
  AND(U217=入力項目!$S$11),IFERROR(VLOOKUP(入力項目!$S$12,子育て関連マスタ!$I$4:$M$5,2,FALSE),0),
  AND(U217=4),IFERROR(VLOOKUP(入力項目!$S$13,子育て関連マスタ!$I$9:$M$12,2,FALSE),0),
  AND(U217=7),IFERROR(VLOOKUP(入力項目!$S$14,子育て関連マスタ!$I$16:$M$17,2,FALSE),0),
  AND(U217=13),IFERROR(VLOOKUP(入力項目!$S$15,子育て関連マスタ!$I$21:$M$22,2,FALSE),0),
  AND(U217=16),IFERROR(VLOOKUP(入力項目!$S$16,子育て関連マスタ!$I$26:$M$28,2,FALSE),0),
  AND(U217=19,入力項目!$S$16&lt;&gt;"高専"),IFERROR(VLOOKUP(入力項目!$S$17,子育て関連マスタ!$I$32:$M$37,2,FALSE),0),
  AND(U217=21,入力項目!$S$16="高専"),IFERROR(VLOOKUP(入力項目!$S$17,子育て関連マスタ!$I$32:$M$37,2,FALSE),0),
  U217&gt;=22,0
  ),0),0
) +
IF(AND(U217&gt;=1,U217&lt;=15),IF($D217=入力項目!$S$8,入力項目!$S$3,0),0) +
IF(AND(U217&gt;=1,U217&lt;=15),IF($D217=5,入力項目!$S$4,0),0) +
IF(AND(U217&gt;=1,U217&lt;=15),IF($D217=12,入力項目!$S$5,0),0) +
IF(AND(入力項目!$S$7=$A217,入力項目!$S$8=$D217),子育て関連マスタ!$C$14,0) +
IFERROR(IF(AND(YEAR(EDATE(DATE(入力項目!$S$7,入力項目!$S$8,1),1))=$A217,MONTH(EDATE(DATE(入力項目!$S$7,入力項目!$S$8,1),1))=$D217),子育て関連マスタ!$C$15,0),0) +
IF(AND(OR(U217=3,U217=5,U217=7),$D217=11),子育て関連マスタ!$C$17,0) +
IF(AND(U217=20,$D217=1),子育て関連マスタ!$C$18,0) +
IF(AND(U217=20,$D217=1),
IFERROR(_xlfn.IFS(
入力項目!$S$10="男",子育て関連マスタ!$C$18,
入力項目!$S$10="女",子育て関連マスタ!$C$19
),0),0
) +
IF(AND(U217&gt;=入力項目!$S$18,U217&lt;=入力項目!$S$19),入力項目!$S$20,0) +
IF(AND(U217&gt;=入力項目!$S$21,U217&lt;=入力項目!$S$22),入力項目!$S$23,0) +
IF(AND(U217&gt;=入力項目!$S$24,U217&lt;=入力項目!$S$25),入力項目!$S$26,0)
)</f>
        <v>0</v>
      </c>
      <c r="AJ217" s="10">
        <f ca="1">-VLOOKUP($D217,月別収支!$A$2:$H$13,7,FALSE)</f>
        <v>-20000</v>
      </c>
    </row>
    <row r="218" spans="1:36" x14ac:dyDescent="0.4">
      <c r="A218">
        <f t="shared" ca="1" si="54"/>
        <v>2042</v>
      </c>
      <c r="B218">
        <f t="shared" ca="1" si="61"/>
        <v>2042</v>
      </c>
      <c r="C218">
        <f t="shared" ca="1" si="62"/>
        <v>18</v>
      </c>
      <c r="D218">
        <f t="shared" ca="1" si="55"/>
        <v>8</v>
      </c>
      <c r="E218" t="str">
        <f t="shared" ca="1" si="56"/>
        <v>2042年8月</v>
      </c>
      <c r="F218">
        <f ca="1">IF(OR(入力項目!$N$5&lt;$A218,AND(入力項目!$N$5=$A218,入力項目!$N$6&lt;$D218)),IF(F217=0,1,IF(G218=12,F217+1,F217)),0)</f>
        <v>17</v>
      </c>
      <c r="G218">
        <f ca="1">IF(OR(入力項目!$N$5&lt;$A218,AND(入力項目!$N$5=$A218,入力項目!$N$6&lt;$D218)),IF(G217=12,1,G217+1),0)</f>
        <v>10</v>
      </c>
      <c r="H218" t="str">
        <f t="shared" ca="1" si="57"/>
        <v>17_10</v>
      </c>
      <c r="I218">
        <f ca="1">IF(
  IFERROR(AND($C218&gt;0,MOD($C218,入力項目!$N$22)=0,$D218=入力項目!$N$23), FALSE),
  1,
  IF(
    AND(I217&gt;0,J217=12),
    IF(I217=入力項目!$N$28, 0, I217+1),
    I217
  )
)</f>
        <v>0</v>
      </c>
      <c r="J218">
        <f ca="1">IF($D218=入力項目!$N$23,1,IFERROR(J217+1,1))</f>
        <v>3</v>
      </c>
      <c r="K218" t="str">
        <f t="shared" ca="1" si="58"/>
        <v>0_3</v>
      </c>
      <c r="L218">
        <f ca="1">L217+IF(入力項目!$D$4=$D218,1,0)</f>
        <v>46</v>
      </c>
      <c r="M218" t="str">
        <f t="shared" ca="1" si="59"/>
        <v>46歳</v>
      </c>
      <c r="N218">
        <f t="shared" ca="1" si="63"/>
        <v>47</v>
      </c>
      <c r="O218" t="str">
        <f t="shared" ca="1" si="60"/>
        <v>47歳</v>
      </c>
      <c r="P218">
        <f t="shared" ca="1" si="64"/>
        <v>22</v>
      </c>
      <c r="Q218">
        <f t="shared" ca="1" si="65"/>
        <v>20</v>
      </c>
      <c r="R218">
        <f t="shared" ca="1" si="66"/>
        <v>2043</v>
      </c>
      <c r="S218">
        <f t="shared" ca="1" si="67"/>
        <v>2043</v>
      </c>
      <c r="T218">
        <f t="shared" ca="1" si="68"/>
        <v>2043</v>
      </c>
      <c r="U218">
        <f t="shared" ca="1" si="69"/>
        <v>2043</v>
      </c>
      <c r="V218" s="10">
        <f t="shared" ca="1" si="70"/>
        <v>23143705</v>
      </c>
      <c r="W218" s="10">
        <f ca="1">IF($L218&lt;その他マスタ!$B$1,VLOOKUP($D218,月別収支!$A$2:$H$13,2,FALSE),その他マスタ!$B$3)+IF(AND($L218=その他マスタ!$B$1,入力項目!$I$9="あり",$D218=入力項目!$D$4),その他マスタ!$B$2,0)</f>
        <v>300000</v>
      </c>
      <c r="X218" s="10">
        <f ca="1">-IF(入力項目!$K$5=TRUE,
IF($F218+$G218&lt;3,VLOOKUP($D218,月別収支!$A$2:$H$13,8,FALSE),0)+IFERROR(VLOOKUP($H218,住宅ローン計算!C:P,13,FALSE),0)+IF($F218&gt;1,IF(OR($G218=3,$G218=6,$G218=9,$G218=12),ROUNDUP(入力項目!$N$18/4,0),0),0),
VLOOKUP($D218,月別収支!$A$2:$H$13,8,FALSE))</f>
        <v>-53590</v>
      </c>
      <c r="Y218" s="10">
        <f ca="1">-VLOOKUP($D218,月別収支!$A$2:$H$13,3,FALSE)</f>
        <v>-75000</v>
      </c>
      <c r="Z218" s="10">
        <f ca="1">-VLOOKUP($D218,月別収支!$A$2:$H$13,4,FALSE)</f>
        <v>-27000</v>
      </c>
      <c r="AA218" s="10">
        <f ca="1">-VLOOKUP($D218,月別収支!$A$2:$H$13,6,FALSE)</f>
        <v>-10000</v>
      </c>
      <c r="AB218" s="10">
        <f ca="1">-(
VLOOKUP($D218,月別収支!$A$2:$H$13,5,FALSE)+IF(AND(入力項目!$I$27&lt;=$A218,ISEVEN($A218-入力項目!$I$27),入力項目!$I$28=$D218),入力項目!$I$26,0)
+IF(入力項目!$K$26=TRUE,
IFERROR(VLOOKUP($K218,マイカーローン計算!C:P,13,FALSE),0),
IFERROR(
  IF(AND($C218&gt;0,MOD($C218,入力項目!$N$22)=0,$D218=入力項目!$N$23),入力項目!$N$24,0),
 0
)
)
)</f>
        <v>-20000</v>
      </c>
      <c r="AC218" s="10">
        <f ca="1">-IF($A218&lt;入力項目!$N$33,入力項目!$N$35,IF(AND($A218=入力項目!$N$33,$D218&lt;=入力項目!$N$34),入力項目!$N$35,0))</f>
        <v>0</v>
      </c>
      <c r="AD218">
        <f ca="1">-(
_xlfn.IFS(
P218&lt;=入力項目!$S$11,0,
AND(P218&gt;=入力項目!$S$11+1,P218&lt;=3),IFERROR(VLOOKUP(入力項目!$S$12,子育て関連マスタ!$I$4:$M$5,4,FALSE),0),
AND(P218&gt;=4,P218&lt;=6),IFERROR(VLOOKUP(入力項目!$S$13,子育て関連マスタ!$I$9:$M$12,4,FALSE),0),
AND(P218&gt;=7,P218&lt;=12),IFERROR(VLOOKUP(入力項目!$S$14,子育て関連マスタ!$I$16:$M$17,4,FALSE),0),
AND(P218&gt;=13,P218&lt;=15),IFERROR(VLOOKUP(入力項目!$S$15,子育て関連マスタ!$I$21:$M$22,4,FALSE),0),
AND(P218&gt;=16,P218&lt;=18),IFERROR(VLOOKUP(入力項目!$S$16,子育て関連マスタ!$I$26:$M$28,4,FALSE),0),
AND(P218&gt;=19,P218&lt;=20,入力項目!$S$16="高専"),IFERROR(VLOOKUP(入力項目!$S$16,子育て関連マスタ!$I$26:$M$28,4,FALSE),0),
AND(P218&gt;=19,P218&lt;=20,入力項目!$S$16&lt;&gt;"高専"),IFERROR(VLOOKUP(入力項目!$S$17,子育て関連マスタ!$I$32:$M$37,4,FALSE),0),
AND(P218&gt;=21,P218&lt;=22,入力項目!$S$16="高専"),IFERROR(VLOOKUP(入力項目!$S$17,子育て関連マスタ!$I$32:$M$34,4,FALSE),0),
AND(P218&gt;=21,P218&lt;=22,入力項目!$S$16&lt;&gt;"高専"),IFERROR(VLOOKUP(入力項目!$S$17,子育て関連マスタ!$I$32:$M$34,4,FALSE),0),
P218&gt;=23,0
) +
IF($D218=4,
  IFERROR(_xlfn.IFS(
  P218&lt;=入力項目!$S$11,0,
  AND(P218=入力項目!$S$11),IFERROR(VLOOKUP(入力項目!$S$12,子育て関連マスタ!$I$4:$M$5,2,FALSE),0),
  AND(P218=4),IFERROR(VLOOKUP(入力項目!$S$13,子育て関連マスタ!$I$9:$M$12,2,FALSE),0),
  AND(P218=7),IFERROR(VLOOKUP(入力項目!$S$14,子育て関連マスタ!$I$16:$M$17,2,FALSE),0),
  AND(P218=13),IFERROR(VLOOKUP(入力項目!$S$15,子育て関連マスタ!$I$21:$M$22,2,FALSE),0),
  AND(P218=16),IFERROR(VLOOKUP(入力項目!$S$16,子育て関連マスタ!$I$26:$M$28,2,FALSE),0),
  AND(P218=19,入力項目!$S$16&lt;&gt;"高専"),IFERROR(VLOOKUP(入力項目!$S$17,子育て関連マスタ!$I$32:$M$37,2,FALSE),0),
  AND(P218=21,入力項目!$S$16="高専"),IFERROR(VLOOKUP(入力項目!$S$17,子育て関連マスタ!$I$32:$M$37,2,FALSE),0),
  P218&gt;=22,0
  ),0),0
) +
IF(AND(P218&gt;=1,P218&lt;=15),IF($D218=入力項目!$S$8,入力項目!$S$3,0),0) +
IF(AND(P218&gt;=1,P218&lt;=15),IF($D218=5,入力項目!$S$4,0),0) +
IF(AND(P218&gt;=1,P218&lt;=15),IF($D218=12,入力項目!$S$5,0),0) +
IF(AND(入力項目!$S$7=$A218,入力項目!$S$8=$D218),子育て関連マスタ!$C$14,0) +
IFERROR(IF(AND(YEAR(EDATE(DATE(入力項目!$S$7,入力項目!$S$8,1),1))=$A218,MONTH(EDATE(DATE(入力項目!$S$7,入力項目!$S$8,1),1))=$D218),子育て関連マスタ!$C$15,0),0) +
IF(AND(OR(P218=3,P218=5,P218=7),$D218=11),子育て関連マスタ!$C$17,0) +
IF(AND(P218=20,$D218=1),子育て関連マスタ!$C$18,0) +
IF(AND(P218=20,$D218=1),
IFERROR(_xlfn.IFS(
入力項目!$S$10="男",子育て関連マスタ!$C$18,
入力項目!$S$10="女",子育て関連マスタ!$C$19
),0),0
) +
IF(AND(P218&gt;=入力項目!$S$18,P218&lt;=入力項目!$S$19),入力項目!$S$20,0) +
IF(AND(P218&gt;=入力項目!$S$21,P218&lt;=入力項目!$S$22),入力項目!$S$23,0) +
IF(AND(P218&gt;=入力項目!$S$24,P218&lt;=入力項目!$S$25),入力項目!$S$26,0)
)</f>
        <v>0</v>
      </c>
      <c r="AE218">
        <f ca="1">-(
_xlfn.IFS(
Q218&lt;=入力項目!$S$11,0,
AND(Q218&gt;=入力項目!$S$11+1,Q218&lt;=3),IFERROR(VLOOKUP(入力項目!$S$12,子育て関連マスタ!$I$4:$M$5,4,FALSE),0),
AND(Q218&gt;=4,Q218&lt;=6),IFERROR(VLOOKUP(入力項目!$S$13,子育て関連マスタ!$I$9:$M$12,4,FALSE),0),
AND(Q218&gt;=7,Q218&lt;=12),IFERROR(VLOOKUP(入力項目!$S$14,子育て関連マスタ!$I$16:$M$17,4,FALSE),0),
AND(Q218&gt;=13,Q218&lt;=15),IFERROR(VLOOKUP(入力項目!$S$15,子育て関連マスタ!$I$21:$M$22,4,FALSE),0),
AND(Q218&gt;=16,Q218&lt;=18),IFERROR(VLOOKUP(入力項目!$S$16,子育て関連マスタ!$I$26:$M$28,4,FALSE),0),
AND(Q218&gt;=19,Q218&lt;=20,入力項目!$S$16="高専"),IFERROR(VLOOKUP(入力項目!$S$16,子育て関連マスタ!$I$26:$M$28,4,FALSE),0),
AND(Q218&gt;=19,Q218&lt;=20,入力項目!$S$16&lt;&gt;"高専"),IFERROR(VLOOKUP(入力項目!$S$17,子育て関連マスタ!$I$32:$M$37,4,FALSE),0),
AND(Q218&gt;=21,Q218&lt;=22,入力項目!$S$16="高専"),IFERROR(VLOOKUP(入力項目!$S$17,子育て関連マスタ!$I$32:$M$34,4,FALSE),0),
AND(Q218&gt;=21,Q218&lt;=22,入力項目!$S$16&lt;&gt;"高専"),IFERROR(VLOOKUP(入力項目!$S$17,子育て関連マスタ!$I$32:$M$34,4,FALSE),0),
Q218&gt;=23,0
) +
IF($D218=4,
  IFERROR(_xlfn.IFS(
  Q218&lt;=入力項目!$S$11,0,
  AND(Q218=入力項目!$S$11),IFERROR(VLOOKUP(入力項目!$S$12,子育て関連マスタ!$I$4:$M$5,2,FALSE),0),
  AND(Q218=4),IFERROR(VLOOKUP(入力項目!$S$13,子育て関連マスタ!$I$9:$M$12,2,FALSE),0),
  AND(Q218=7),IFERROR(VLOOKUP(入力項目!$S$14,子育て関連マスタ!$I$16:$M$17,2,FALSE),0),
  AND(Q218=13),IFERROR(VLOOKUP(入力項目!$S$15,子育て関連マスタ!$I$21:$M$22,2,FALSE),0),
  AND(Q218=16),IFERROR(VLOOKUP(入力項目!$S$16,子育て関連マスタ!$I$26:$M$28,2,FALSE),0),
  AND(Q218=19,入力項目!$S$16&lt;&gt;"高専"),IFERROR(VLOOKUP(入力項目!$S$17,子育て関連マスタ!$I$32:$M$37,2,FALSE),0),
  AND(Q218=21,入力項目!$S$16="高専"),IFERROR(VLOOKUP(入力項目!$S$17,子育て関連マスタ!$I$32:$M$37,2,FALSE),0),
  Q218&gt;=22,0
  ),0),0
) +
IF(AND(Q218&gt;=1,Q218&lt;=15),IF($D218=入力項目!$S$8,入力項目!$S$3,0),0) +
IF(AND(Q218&gt;=1,Q218&lt;=15),IF($D218=5,入力項目!$S$4,0),0) +
IF(AND(Q218&gt;=1,Q218&lt;=15),IF($D218=12,入力項目!$S$5,0),0) +
IF(AND(入力項目!$S$7=$A218,入力項目!$S$8=$D218),子育て関連マスタ!$C$14,0) +
IFERROR(IF(AND(YEAR(EDATE(DATE(入力項目!$S$7,入力項目!$S$8,1),1))=$A218,MONTH(EDATE(DATE(入力項目!$S$7,入力項目!$S$8,1),1))=$D218),子育て関連マスタ!$C$15,0),0) +
IF(AND(OR(Q218=3,Q218=5,Q218=7),$D218=11),子育て関連マスタ!$C$17,0) +
IF(AND(Q218=20,$D218=1),子育て関連マスタ!$C$18,0) +
IF(AND(Q218=20,$D218=1),
IFERROR(_xlfn.IFS(
入力項目!$S$10="男",子育て関連マスタ!$C$18,
入力項目!$S$10="女",子育て関連マスタ!$C$19
),0),0
) +
IF(AND(Q218&gt;=入力項目!$S$18,Q218&lt;=入力項目!$S$19),入力項目!$S$20,0) +
IF(AND(Q218&gt;=入力項目!$S$21,Q218&lt;=入力項目!$S$22),入力項目!$S$23,0) +
IF(AND(Q218&gt;=入力項目!$S$24,Q218&lt;=入力項目!$S$25),入力項目!$S$26,0)
)</f>
        <v>0</v>
      </c>
      <c r="AF218">
        <f ca="1">-(
_xlfn.IFS(
R218&lt;=入力項目!$S$11,0,
AND(R218&gt;=入力項目!$S$11+1,R218&lt;=3),IFERROR(VLOOKUP(入力項目!$S$12,子育て関連マスタ!$I$4:$M$5,4,FALSE),0),
AND(R218&gt;=4,R218&lt;=6),IFERROR(VLOOKUP(入力項目!$S$13,子育て関連マスタ!$I$9:$M$12,4,FALSE),0),
AND(R218&gt;=7,R218&lt;=12),IFERROR(VLOOKUP(入力項目!$S$14,子育て関連マスタ!$I$16:$M$17,4,FALSE),0),
AND(R218&gt;=13,R218&lt;=15),IFERROR(VLOOKUP(入力項目!$S$15,子育て関連マスタ!$I$21:$M$22,4,FALSE),0),
AND(R218&gt;=16,R218&lt;=18),IFERROR(VLOOKUP(入力項目!$S$16,子育て関連マスタ!$I$26:$M$28,4,FALSE),0),
AND(R218&gt;=19,R218&lt;=20,入力項目!$S$16="高専"),IFERROR(VLOOKUP(入力項目!$S$16,子育て関連マスタ!$I$26:$M$28,4,FALSE),0),
AND(R218&gt;=19,R218&lt;=20,入力項目!$S$16&lt;&gt;"高専"),IFERROR(VLOOKUP(入力項目!$S$17,子育て関連マスタ!$I$32:$M$37,4,FALSE),0),
AND(R218&gt;=21,R218&lt;=22,入力項目!$S$16="高専"),IFERROR(VLOOKUP(入力項目!$S$17,子育て関連マスタ!$I$32:$M$34,4,FALSE),0),
AND(R218&gt;=21,R218&lt;=22,入力項目!$S$16&lt;&gt;"高専"),IFERROR(VLOOKUP(入力項目!$S$17,子育て関連マスタ!$I$32:$M$34,4,FALSE),0),
R218&gt;=23,0
) +
IF($D218=4,
  IFERROR(_xlfn.IFS(
  R218&lt;=入力項目!$S$11,0,
  AND(R218=入力項目!$S$11),IFERROR(VLOOKUP(入力項目!$S$12,子育て関連マスタ!$I$4:$M$5,2,FALSE),0),
  AND(R218=4),IFERROR(VLOOKUP(入力項目!$S$13,子育て関連マスタ!$I$9:$M$12,2,FALSE),0),
  AND(R218=7),IFERROR(VLOOKUP(入力項目!$S$14,子育て関連マスタ!$I$16:$M$17,2,FALSE),0),
  AND(R218=13),IFERROR(VLOOKUP(入力項目!$S$15,子育て関連マスタ!$I$21:$M$22,2,FALSE),0),
  AND(R218=16),IFERROR(VLOOKUP(入力項目!$S$16,子育て関連マスタ!$I$26:$M$28,2,FALSE),0),
  AND(R218=19,入力項目!$S$16&lt;&gt;"高専"),IFERROR(VLOOKUP(入力項目!$S$17,子育て関連マスタ!$I$32:$M$37,2,FALSE),0),
  AND(R218=21,入力項目!$S$16="高専"),IFERROR(VLOOKUP(入力項目!$S$17,子育て関連マスタ!$I$32:$M$37,2,FALSE),0),
  R218&gt;=22,0
  ),0),0
) +
IF(AND(R218&gt;=1,R218&lt;=15),IF($D218=入力項目!$S$8,入力項目!$S$3,0),0) +
IF(AND(R218&gt;=1,R218&lt;=15),IF($D218=5,入力項目!$S$4,0),0) +
IF(AND(R218&gt;=1,R218&lt;=15),IF($D218=12,入力項目!$S$5,0),0) +
IF(AND(入力項目!$S$7=$A218,入力項目!$S$8=$D218),子育て関連マスタ!$C$14,0) +
IFERROR(IF(AND(YEAR(EDATE(DATE(入力項目!$S$7,入力項目!$S$8,1),1))=$A218,MONTH(EDATE(DATE(入力項目!$S$7,入力項目!$S$8,1),1))=$D218),子育て関連マスタ!$C$15,0),0) +
IF(AND(OR(R218=3,R218=5,R218=7),$D218=11),子育て関連マスタ!$C$17,0) +
IF(AND(R218=20,$D218=1),子育て関連マスタ!$C$18,0) +
IF(AND(R218=20,$D218=1),
IFERROR(_xlfn.IFS(
入力項目!$S$10="男",子育て関連マスタ!$C$18,
入力項目!$S$10="女",子育て関連マスタ!$C$19
),0),0
) +
IF(AND(R218&gt;=入力項目!$S$18,R218&lt;=入力項目!$S$19),入力項目!$S$20,0) +
IF(AND(R218&gt;=入力項目!$S$21,R218&lt;=入力項目!$S$22),入力項目!$S$23,0) +
IF(AND(R218&gt;=入力項目!$S$24,R218&lt;=入力項目!$S$25),入力項目!$S$26,0)
)</f>
        <v>0</v>
      </c>
      <c r="AG218">
        <f ca="1">-(
_xlfn.IFS(
S218&lt;=入力項目!$S$11,0,
AND(S218&gt;=入力項目!$S$11+1,S218&lt;=3),IFERROR(VLOOKUP(入力項目!$S$12,子育て関連マスタ!$I$4:$M$5,4,FALSE),0),
AND(S218&gt;=4,S218&lt;=6),IFERROR(VLOOKUP(入力項目!$S$13,子育て関連マスタ!$I$9:$M$12,4,FALSE),0),
AND(S218&gt;=7,S218&lt;=12),IFERROR(VLOOKUP(入力項目!$S$14,子育て関連マスタ!$I$16:$M$17,4,FALSE),0),
AND(S218&gt;=13,S218&lt;=15),IFERROR(VLOOKUP(入力項目!$S$15,子育て関連マスタ!$I$21:$M$22,4,FALSE),0),
AND(S218&gt;=16,S218&lt;=18),IFERROR(VLOOKUP(入力項目!$S$16,子育て関連マスタ!$I$26:$M$28,4,FALSE),0),
AND(S218&gt;=19,S218&lt;=20,入力項目!$S$16="高専"),IFERROR(VLOOKUP(入力項目!$S$16,子育て関連マスタ!$I$26:$M$28,4,FALSE),0),
AND(S218&gt;=19,S218&lt;=20,入力項目!$S$16&lt;&gt;"高専"),IFERROR(VLOOKUP(入力項目!$S$17,子育て関連マスタ!$I$32:$M$37,4,FALSE),0),
AND(S218&gt;=21,S218&lt;=22,入力項目!$S$16="高専"),IFERROR(VLOOKUP(入力項目!$S$17,子育て関連マスタ!$I$32:$M$34,4,FALSE),0),
AND(S218&gt;=21,S218&lt;=22,入力項目!$S$16&lt;&gt;"高専"),IFERROR(VLOOKUP(入力項目!$S$17,子育て関連マスタ!$I$32:$M$34,4,FALSE),0),
S218&gt;=23,0
) +
IF($D218=4,
  IFERROR(_xlfn.IFS(
  S218&lt;=入力項目!$S$11,0,
  AND(S218=入力項目!$S$11),IFERROR(VLOOKUP(入力項目!$S$12,子育て関連マスタ!$I$4:$M$5,2,FALSE),0),
  AND(S218=4),IFERROR(VLOOKUP(入力項目!$S$13,子育て関連マスタ!$I$9:$M$12,2,FALSE),0),
  AND(S218=7),IFERROR(VLOOKUP(入力項目!$S$14,子育て関連マスタ!$I$16:$M$17,2,FALSE),0),
  AND(S218=13),IFERROR(VLOOKUP(入力項目!$S$15,子育て関連マスタ!$I$21:$M$22,2,FALSE),0),
  AND(S218=16),IFERROR(VLOOKUP(入力項目!$S$16,子育て関連マスタ!$I$26:$M$28,2,FALSE),0),
  AND(S218=19,入力項目!$S$16&lt;&gt;"高専"),IFERROR(VLOOKUP(入力項目!$S$17,子育て関連マスタ!$I$32:$M$37,2,FALSE),0),
  AND(S218=21,入力項目!$S$16="高専"),IFERROR(VLOOKUP(入力項目!$S$17,子育て関連マスタ!$I$32:$M$37,2,FALSE),0),
  S218&gt;=22,0
  ),0),0
) +
IF(AND(S218&gt;=1,S218&lt;=15),IF($D218=入力項目!$S$8,入力項目!$S$3,0),0) +
IF(AND(S218&gt;=1,S218&lt;=15),IF($D218=5,入力項目!$S$4,0),0) +
IF(AND(S218&gt;=1,S218&lt;=15),IF($D218=12,入力項目!$S$5,0),0) +
IF(AND(入力項目!$S$7=$A218,入力項目!$S$8=$D218),子育て関連マスタ!$C$14,0) +
IFERROR(IF(AND(YEAR(EDATE(DATE(入力項目!$S$7,入力項目!$S$8,1),1))=$A218,MONTH(EDATE(DATE(入力項目!$S$7,入力項目!$S$8,1),1))=$D218),子育て関連マスタ!$C$15,0),0) +
IF(AND(OR(S218=3,S218=5,S218=7),$D218=11),子育て関連マスタ!$C$17,0) +
IF(AND(S218=20,$D218=1),子育て関連マスタ!$C$18,0) +
IF(AND(S218=20,$D218=1),
IFERROR(_xlfn.IFS(
入力項目!$S$10="男",子育て関連マスタ!$C$18,
入力項目!$S$10="女",子育て関連マスタ!$C$19
),0),0
) +
IF(AND(S218&gt;=入力項目!$S$18,S218&lt;=入力項目!$S$19),入力項目!$S$20,0) +
IF(AND(S218&gt;=入力項目!$S$21,S218&lt;=入力項目!$S$22),入力項目!$S$23,0) +
IF(AND(S218&gt;=入力項目!$S$24,S218&lt;=入力項目!$S$25),入力項目!$S$26,0)
)</f>
        <v>0</v>
      </c>
      <c r="AH218">
        <f ca="1">-(
_xlfn.IFS(
T218&lt;=入力項目!$S$11,0,
AND(T218&gt;=入力項目!$S$11+1,T218&lt;=3),IFERROR(VLOOKUP(入力項目!$S$12,子育て関連マスタ!$I$4:$M$5,4,FALSE),0),
AND(T218&gt;=4,T218&lt;=6),IFERROR(VLOOKUP(入力項目!$S$13,子育て関連マスタ!$I$9:$M$12,4,FALSE),0),
AND(T218&gt;=7,T218&lt;=12),IFERROR(VLOOKUP(入力項目!$S$14,子育て関連マスタ!$I$16:$M$17,4,FALSE),0),
AND(T218&gt;=13,T218&lt;=15),IFERROR(VLOOKUP(入力項目!$S$15,子育て関連マスタ!$I$21:$M$22,4,FALSE),0),
AND(T218&gt;=16,T218&lt;=18),IFERROR(VLOOKUP(入力項目!$S$16,子育て関連マスタ!$I$26:$M$28,4,FALSE),0),
AND(T218&gt;=19,T218&lt;=20,入力項目!$S$16="高専"),IFERROR(VLOOKUP(入力項目!$S$16,子育て関連マスタ!$I$26:$M$28,4,FALSE),0),
AND(T218&gt;=19,T218&lt;=20,入力項目!$S$16&lt;&gt;"高専"),IFERROR(VLOOKUP(入力項目!$S$17,子育て関連マスタ!$I$32:$M$37,4,FALSE),0),
AND(T218&gt;=21,T218&lt;=22,入力項目!$S$16="高専"),IFERROR(VLOOKUP(入力項目!$S$17,子育て関連マスタ!$I$32:$M$34,4,FALSE),0),
AND(T218&gt;=21,T218&lt;=22,入力項目!$S$16&lt;&gt;"高専"),IFERROR(VLOOKUP(入力項目!$S$17,子育て関連マスタ!$I$32:$M$34,4,FALSE),0),
T218&gt;=23,0
) +
IF($D218=4,
  IFERROR(_xlfn.IFS(
  T218&lt;=入力項目!$S$11,0,
  AND(T218=入力項目!$S$11),IFERROR(VLOOKUP(入力項目!$S$12,子育て関連マスタ!$I$4:$M$5,2,FALSE),0),
  AND(T218=4),IFERROR(VLOOKUP(入力項目!$S$13,子育て関連マスタ!$I$9:$M$12,2,FALSE),0),
  AND(T218=7),IFERROR(VLOOKUP(入力項目!$S$14,子育て関連マスタ!$I$16:$M$17,2,FALSE),0),
  AND(T218=13),IFERROR(VLOOKUP(入力項目!$S$15,子育て関連マスタ!$I$21:$M$22,2,FALSE),0),
  AND(T218=16),IFERROR(VLOOKUP(入力項目!$S$16,子育て関連マスタ!$I$26:$M$28,2,FALSE),0),
  AND(T218=19,入力項目!$S$16&lt;&gt;"高専"),IFERROR(VLOOKUP(入力項目!$S$17,子育て関連マスタ!$I$32:$M$37,2,FALSE),0),
  AND(T218=21,入力項目!$S$16="高専"),IFERROR(VLOOKUP(入力項目!$S$17,子育て関連マスタ!$I$32:$M$37,2,FALSE),0),
  T218&gt;=22,0
  ),0),0
) +
IF(AND(T218&gt;=1,T218&lt;=15),IF($D218=入力項目!$S$8,入力項目!$S$3,0),0) +
IF(AND(T218&gt;=1,T218&lt;=15),IF($D218=5,入力項目!$S$4,0),0) +
IF(AND(T218&gt;=1,T218&lt;=15),IF($D218=12,入力項目!$S$5,0),0) +
IF(AND(入力項目!$S$7=$A218,入力項目!$S$8=$D218),子育て関連マスタ!$C$14,0) +
IFERROR(IF(AND(YEAR(EDATE(DATE(入力項目!$S$7,入力項目!$S$8,1),1))=$A218,MONTH(EDATE(DATE(入力項目!$S$7,入力項目!$S$8,1),1))=$D218),子育て関連マスタ!$C$15,0),0) +
IF(AND(OR(T218=3,T218=5,T218=7),$D218=11),子育て関連マスタ!$C$17,0) +
IF(AND(T218=20,$D218=1),子育て関連マスタ!$C$18,0) +
IF(AND(T218=20,$D218=1),
IFERROR(_xlfn.IFS(
入力項目!$S$10="男",子育て関連マスタ!$C$18,
入力項目!$S$10="女",子育て関連マスタ!$C$19
),0),0
) +
IF(AND(T218&gt;=入力項目!$S$18,T218&lt;=入力項目!$S$19),入力項目!$S$20,0) +
IF(AND(T218&gt;=入力項目!$S$21,T218&lt;=入力項目!$S$22),入力項目!$S$23,0) +
IF(AND(T218&gt;=入力項目!$S$24,T218&lt;=入力項目!$S$25),入力項目!$S$26,0)
)</f>
        <v>0</v>
      </c>
      <c r="AI218">
        <f ca="1">-(
_xlfn.IFS(
U218&lt;=入力項目!$S$11,0,
AND(U218&gt;=入力項目!$S$11+1,U218&lt;=3),IFERROR(VLOOKUP(入力項目!$S$12,子育て関連マスタ!$I$4:$M$5,4,FALSE),0),
AND(U218&gt;=4,U218&lt;=6),IFERROR(VLOOKUP(入力項目!$S$13,子育て関連マスタ!$I$9:$M$12,4,FALSE),0),
AND(U218&gt;=7,U218&lt;=12),IFERROR(VLOOKUP(入力項目!$S$14,子育て関連マスタ!$I$16:$M$17,4,FALSE),0),
AND(U218&gt;=13,U218&lt;=15),IFERROR(VLOOKUP(入力項目!$S$15,子育て関連マスタ!$I$21:$M$22,4,FALSE),0),
AND(U218&gt;=16,U218&lt;=18),IFERROR(VLOOKUP(入力項目!$S$16,子育て関連マスタ!$I$26:$M$28,4,FALSE),0),
AND(U218&gt;=19,U218&lt;=20,入力項目!$S$16="高専"),IFERROR(VLOOKUP(入力項目!$S$16,子育て関連マスタ!$I$26:$M$28,4,FALSE),0),
AND(U218&gt;=19,U218&lt;=20,入力項目!$S$16&lt;&gt;"高専"),IFERROR(VLOOKUP(入力項目!$S$17,子育て関連マスタ!$I$32:$M$37,4,FALSE),0),
AND(U218&gt;=21,U218&lt;=22,入力項目!$S$16="高専"),IFERROR(VLOOKUP(入力項目!$S$17,子育て関連マスタ!$I$32:$M$34,4,FALSE),0),
AND(U218&gt;=21,U218&lt;=22,入力項目!$S$16&lt;&gt;"高専"),IFERROR(VLOOKUP(入力項目!$S$17,子育て関連マスタ!$I$32:$M$34,4,FALSE),0),
U218&gt;=23,0
) +
IF($D218=4,
  IFERROR(_xlfn.IFS(
  U218&lt;=入力項目!$S$11,0,
  AND(U218=入力項目!$S$11),IFERROR(VLOOKUP(入力項目!$S$12,子育て関連マスタ!$I$4:$M$5,2,FALSE),0),
  AND(U218=4),IFERROR(VLOOKUP(入力項目!$S$13,子育て関連マスタ!$I$9:$M$12,2,FALSE),0),
  AND(U218=7),IFERROR(VLOOKUP(入力項目!$S$14,子育て関連マスタ!$I$16:$M$17,2,FALSE),0),
  AND(U218=13),IFERROR(VLOOKUP(入力項目!$S$15,子育て関連マスタ!$I$21:$M$22,2,FALSE),0),
  AND(U218=16),IFERROR(VLOOKUP(入力項目!$S$16,子育て関連マスタ!$I$26:$M$28,2,FALSE),0),
  AND(U218=19,入力項目!$S$16&lt;&gt;"高専"),IFERROR(VLOOKUP(入力項目!$S$17,子育て関連マスタ!$I$32:$M$37,2,FALSE),0),
  AND(U218=21,入力項目!$S$16="高専"),IFERROR(VLOOKUP(入力項目!$S$17,子育て関連マスタ!$I$32:$M$37,2,FALSE),0),
  U218&gt;=22,0
  ),0),0
) +
IF(AND(U218&gt;=1,U218&lt;=15),IF($D218=入力項目!$S$8,入力項目!$S$3,0),0) +
IF(AND(U218&gt;=1,U218&lt;=15),IF($D218=5,入力項目!$S$4,0),0) +
IF(AND(U218&gt;=1,U218&lt;=15),IF($D218=12,入力項目!$S$5,0),0) +
IF(AND(入力項目!$S$7=$A218,入力項目!$S$8=$D218),子育て関連マスタ!$C$14,0) +
IFERROR(IF(AND(YEAR(EDATE(DATE(入力項目!$S$7,入力項目!$S$8,1),1))=$A218,MONTH(EDATE(DATE(入力項目!$S$7,入力項目!$S$8,1),1))=$D218),子育て関連マスタ!$C$15,0),0) +
IF(AND(OR(U218=3,U218=5,U218=7),$D218=11),子育て関連マスタ!$C$17,0) +
IF(AND(U218=20,$D218=1),子育て関連マスタ!$C$18,0) +
IF(AND(U218=20,$D218=1),
IFERROR(_xlfn.IFS(
入力項目!$S$10="男",子育て関連マスタ!$C$18,
入力項目!$S$10="女",子育て関連マスタ!$C$19
),0),0
) +
IF(AND(U218&gt;=入力項目!$S$18,U218&lt;=入力項目!$S$19),入力項目!$S$20,0) +
IF(AND(U218&gt;=入力項目!$S$21,U218&lt;=入力項目!$S$22),入力項目!$S$23,0) +
IF(AND(U218&gt;=入力項目!$S$24,U218&lt;=入力項目!$S$25),入力項目!$S$26,0)
)</f>
        <v>0</v>
      </c>
      <c r="AJ218" s="10">
        <f ca="1">-VLOOKUP($D218,月別収支!$A$2:$H$13,7,FALSE)</f>
        <v>-20000</v>
      </c>
    </row>
    <row r="219" spans="1:36" x14ac:dyDescent="0.4">
      <c r="A219">
        <f t="shared" ca="1" si="54"/>
        <v>2042</v>
      </c>
      <c r="B219">
        <f t="shared" ca="1" si="61"/>
        <v>2042</v>
      </c>
      <c r="C219">
        <f t="shared" ca="1" si="62"/>
        <v>18</v>
      </c>
      <c r="D219">
        <f t="shared" ca="1" si="55"/>
        <v>9</v>
      </c>
      <c r="E219" t="str">
        <f t="shared" ca="1" si="56"/>
        <v>2042年9月</v>
      </c>
      <c r="F219">
        <f ca="1">IF(OR(入力項目!$N$5&lt;$A219,AND(入力項目!$N$5=$A219,入力項目!$N$6&lt;$D219)),IF(F218=0,1,IF(G219=12,F218+1,F218)),0)</f>
        <v>17</v>
      </c>
      <c r="G219">
        <f ca="1">IF(OR(入力項目!$N$5&lt;$A219,AND(入力項目!$N$5=$A219,入力項目!$N$6&lt;$D219)),IF(G218=12,1,G218+1),0)</f>
        <v>11</v>
      </c>
      <c r="H219" t="str">
        <f t="shared" ca="1" si="57"/>
        <v>17_11</v>
      </c>
      <c r="I219">
        <f ca="1">IF(
  IFERROR(AND($C219&gt;0,MOD($C219,入力項目!$N$22)=0,$D219=入力項目!$N$23), FALSE),
  1,
  IF(
    AND(I218&gt;0,J218=12),
    IF(I218=入力項目!$N$28, 0, I218+1),
    I218
  )
)</f>
        <v>0</v>
      </c>
      <c r="J219">
        <f ca="1">IF($D219=入力項目!$N$23,1,IFERROR(J218+1,1))</f>
        <v>4</v>
      </c>
      <c r="K219" t="str">
        <f t="shared" ca="1" si="58"/>
        <v>0_4</v>
      </c>
      <c r="L219">
        <f ca="1">L218+IF(入力項目!$D$4=$D219,1,0)</f>
        <v>46</v>
      </c>
      <c r="M219" t="str">
        <f t="shared" ca="1" si="59"/>
        <v>46歳</v>
      </c>
      <c r="N219">
        <f t="shared" ca="1" si="63"/>
        <v>47</v>
      </c>
      <c r="O219" t="str">
        <f t="shared" ca="1" si="60"/>
        <v>47歳</v>
      </c>
      <c r="P219">
        <f t="shared" ca="1" si="64"/>
        <v>22</v>
      </c>
      <c r="Q219">
        <f t="shared" ca="1" si="65"/>
        <v>20</v>
      </c>
      <c r="R219">
        <f t="shared" ca="1" si="66"/>
        <v>2043</v>
      </c>
      <c r="S219">
        <f t="shared" ca="1" si="67"/>
        <v>2043</v>
      </c>
      <c r="T219">
        <f t="shared" ca="1" si="68"/>
        <v>2043</v>
      </c>
      <c r="U219">
        <f t="shared" ca="1" si="69"/>
        <v>2043</v>
      </c>
      <c r="V219" s="10">
        <f t="shared" ca="1" si="70"/>
        <v>23238115</v>
      </c>
      <c r="W219" s="10">
        <f ca="1">IF($L219&lt;その他マスタ!$B$1,VLOOKUP($D219,月別収支!$A$2:$H$13,2,FALSE),その他マスタ!$B$3)+IF(AND($L219=その他マスタ!$B$1,入力項目!$I$9="あり",$D219=入力項目!$D$4),その他マスタ!$B$2,0)</f>
        <v>300000</v>
      </c>
      <c r="X219" s="10">
        <f ca="1">-IF(入力項目!$K$5=TRUE,
IF($F219+$G219&lt;3,VLOOKUP($D219,月別収支!$A$2:$H$13,8,FALSE),0)+IFERROR(VLOOKUP($H219,住宅ローン計算!C:P,13,FALSE),0)+IF($F219&gt;1,IF(OR($G219=3,$G219=6,$G219=9,$G219=12),ROUNDUP(入力項目!$N$18/4,0),0),0),
VLOOKUP($D219,月別収支!$A$2:$H$13,8,FALSE))</f>
        <v>-53590</v>
      </c>
      <c r="Y219" s="10">
        <f ca="1">-VLOOKUP($D219,月別収支!$A$2:$H$13,3,FALSE)</f>
        <v>-75000</v>
      </c>
      <c r="Z219" s="10">
        <f ca="1">-VLOOKUP($D219,月別収支!$A$2:$H$13,4,FALSE)</f>
        <v>-27000</v>
      </c>
      <c r="AA219" s="10">
        <f ca="1">-VLOOKUP($D219,月別収支!$A$2:$H$13,6,FALSE)</f>
        <v>-10000</v>
      </c>
      <c r="AB219" s="10">
        <f ca="1">-(
VLOOKUP($D219,月別収支!$A$2:$H$13,5,FALSE)+IF(AND(入力項目!$I$27&lt;=$A219,ISEVEN($A219-入力項目!$I$27),入力項目!$I$28=$D219),入力項目!$I$26,0)
+IF(入力項目!$K$26=TRUE,
IFERROR(VLOOKUP($K219,マイカーローン計算!C:P,13,FALSE),0),
IFERROR(
  IF(AND($C219&gt;0,MOD($C219,入力項目!$N$22)=0,$D219=入力項目!$N$23),入力項目!$N$24,0),
 0
)
)
)</f>
        <v>-20000</v>
      </c>
      <c r="AC219" s="10">
        <f ca="1">-IF($A219&lt;入力項目!$N$33,入力項目!$N$35,IF(AND($A219=入力項目!$N$33,$D219&lt;=入力項目!$N$34),入力項目!$N$35,0))</f>
        <v>0</v>
      </c>
      <c r="AD219">
        <f ca="1">-(
_xlfn.IFS(
P219&lt;=入力項目!$S$11,0,
AND(P219&gt;=入力項目!$S$11+1,P219&lt;=3),IFERROR(VLOOKUP(入力項目!$S$12,子育て関連マスタ!$I$4:$M$5,4,FALSE),0),
AND(P219&gt;=4,P219&lt;=6),IFERROR(VLOOKUP(入力項目!$S$13,子育て関連マスタ!$I$9:$M$12,4,FALSE),0),
AND(P219&gt;=7,P219&lt;=12),IFERROR(VLOOKUP(入力項目!$S$14,子育て関連マスタ!$I$16:$M$17,4,FALSE),0),
AND(P219&gt;=13,P219&lt;=15),IFERROR(VLOOKUP(入力項目!$S$15,子育て関連マスタ!$I$21:$M$22,4,FALSE),0),
AND(P219&gt;=16,P219&lt;=18),IFERROR(VLOOKUP(入力項目!$S$16,子育て関連マスタ!$I$26:$M$28,4,FALSE),0),
AND(P219&gt;=19,P219&lt;=20,入力項目!$S$16="高専"),IFERROR(VLOOKUP(入力項目!$S$16,子育て関連マスタ!$I$26:$M$28,4,FALSE),0),
AND(P219&gt;=19,P219&lt;=20,入力項目!$S$16&lt;&gt;"高専"),IFERROR(VLOOKUP(入力項目!$S$17,子育て関連マスタ!$I$32:$M$37,4,FALSE),0),
AND(P219&gt;=21,P219&lt;=22,入力項目!$S$16="高専"),IFERROR(VLOOKUP(入力項目!$S$17,子育て関連マスタ!$I$32:$M$34,4,FALSE),0),
AND(P219&gt;=21,P219&lt;=22,入力項目!$S$16&lt;&gt;"高専"),IFERROR(VLOOKUP(入力項目!$S$17,子育て関連マスタ!$I$32:$M$34,4,FALSE),0),
P219&gt;=23,0
) +
IF($D219=4,
  IFERROR(_xlfn.IFS(
  P219&lt;=入力項目!$S$11,0,
  AND(P219=入力項目!$S$11),IFERROR(VLOOKUP(入力項目!$S$12,子育て関連マスタ!$I$4:$M$5,2,FALSE),0),
  AND(P219=4),IFERROR(VLOOKUP(入力項目!$S$13,子育て関連マスタ!$I$9:$M$12,2,FALSE),0),
  AND(P219=7),IFERROR(VLOOKUP(入力項目!$S$14,子育て関連マスタ!$I$16:$M$17,2,FALSE),0),
  AND(P219=13),IFERROR(VLOOKUP(入力項目!$S$15,子育て関連マスタ!$I$21:$M$22,2,FALSE),0),
  AND(P219=16),IFERROR(VLOOKUP(入力項目!$S$16,子育て関連マスタ!$I$26:$M$28,2,FALSE),0),
  AND(P219=19,入力項目!$S$16&lt;&gt;"高専"),IFERROR(VLOOKUP(入力項目!$S$17,子育て関連マスタ!$I$32:$M$37,2,FALSE),0),
  AND(P219=21,入力項目!$S$16="高専"),IFERROR(VLOOKUP(入力項目!$S$17,子育て関連マスタ!$I$32:$M$37,2,FALSE),0),
  P219&gt;=22,0
  ),0),0
) +
IF(AND(P219&gt;=1,P219&lt;=15),IF($D219=入力項目!$S$8,入力項目!$S$3,0),0) +
IF(AND(P219&gt;=1,P219&lt;=15),IF($D219=5,入力項目!$S$4,0),0) +
IF(AND(P219&gt;=1,P219&lt;=15),IF($D219=12,入力項目!$S$5,0),0) +
IF(AND(入力項目!$S$7=$A219,入力項目!$S$8=$D219),子育て関連マスタ!$C$14,0) +
IFERROR(IF(AND(YEAR(EDATE(DATE(入力項目!$S$7,入力項目!$S$8,1),1))=$A219,MONTH(EDATE(DATE(入力項目!$S$7,入力項目!$S$8,1),1))=$D219),子育て関連マスタ!$C$15,0),0) +
IF(AND(OR(P219=3,P219=5,P219=7),$D219=11),子育て関連マスタ!$C$17,0) +
IF(AND(P219=20,$D219=1),子育て関連マスタ!$C$18,0) +
IF(AND(P219=20,$D219=1),
IFERROR(_xlfn.IFS(
入力項目!$S$10="男",子育て関連マスタ!$C$18,
入力項目!$S$10="女",子育て関連マスタ!$C$19
),0),0
) +
IF(AND(P219&gt;=入力項目!$S$18,P219&lt;=入力項目!$S$19),入力項目!$S$20,0) +
IF(AND(P219&gt;=入力項目!$S$21,P219&lt;=入力項目!$S$22),入力項目!$S$23,0) +
IF(AND(P219&gt;=入力項目!$S$24,P219&lt;=入力項目!$S$25),入力項目!$S$26,0)
)</f>
        <v>0</v>
      </c>
      <c r="AE219">
        <f ca="1">-(
_xlfn.IFS(
Q219&lt;=入力項目!$S$11,0,
AND(Q219&gt;=入力項目!$S$11+1,Q219&lt;=3),IFERROR(VLOOKUP(入力項目!$S$12,子育て関連マスタ!$I$4:$M$5,4,FALSE),0),
AND(Q219&gt;=4,Q219&lt;=6),IFERROR(VLOOKUP(入力項目!$S$13,子育て関連マスタ!$I$9:$M$12,4,FALSE),0),
AND(Q219&gt;=7,Q219&lt;=12),IFERROR(VLOOKUP(入力項目!$S$14,子育て関連マスタ!$I$16:$M$17,4,FALSE),0),
AND(Q219&gt;=13,Q219&lt;=15),IFERROR(VLOOKUP(入力項目!$S$15,子育て関連マスタ!$I$21:$M$22,4,FALSE),0),
AND(Q219&gt;=16,Q219&lt;=18),IFERROR(VLOOKUP(入力項目!$S$16,子育て関連マスタ!$I$26:$M$28,4,FALSE),0),
AND(Q219&gt;=19,Q219&lt;=20,入力項目!$S$16="高専"),IFERROR(VLOOKUP(入力項目!$S$16,子育て関連マスタ!$I$26:$M$28,4,FALSE),0),
AND(Q219&gt;=19,Q219&lt;=20,入力項目!$S$16&lt;&gt;"高専"),IFERROR(VLOOKUP(入力項目!$S$17,子育て関連マスタ!$I$32:$M$37,4,FALSE),0),
AND(Q219&gt;=21,Q219&lt;=22,入力項目!$S$16="高専"),IFERROR(VLOOKUP(入力項目!$S$17,子育て関連マスタ!$I$32:$M$34,4,FALSE),0),
AND(Q219&gt;=21,Q219&lt;=22,入力項目!$S$16&lt;&gt;"高専"),IFERROR(VLOOKUP(入力項目!$S$17,子育て関連マスタ!$I$32:$M$34,4,FALSE),0),
Q219&gt;=23,0
) +
IF($D219=4,
  IFERROR(_xlfn.IFS(
  Q219&lt;=入力項目!$S$11,0,
  AND(Q219=入力項目!$S$11),IFERROR(VLOOKUP(入力項目!$S$12,子育て関連マスタ!$I$4:$M$5,2,FALSE),0),
  AND(Q219=4),IFERROR(VLOOKUP(入力項目!$S$13,子育て関連マスタ!$I$9:$M$12,2,FALSE),0),
  AND(Q219=7),IFERROR(VLOOKUP(入力項目!$S$14,子育て関連マスタ!$I$16:$M$17,2,FALSE),0),
  AND(Q219=13),IFERROR(VLOOKUP(入力項目!$S$15,子育て関連マスタ!$I$21:$M$22,2,FALSE),0),
  AND(Q219=16),IFERROR(VLOOKUP(入力項目!$S$16,子育て関連マスタ!$I$26:$M$28,2,FALSE),0),
  AND(Q219=19,入力項目!$S$16&lt;&gt;"高専"),IFERROR(VLOOKUP(入力項目!$S$17,子育て関連マスタ!$I$32:$M$37,2,FALSE),0),
  AND(Q219=21,入力項目!$S$16="高専"),IFERROR(VLOOKUP(入力項目!$S$17,子育て関連マスタ!$I$32:$M$37,2,FALSE),0),
  Q219&gt;=22,0
  ),0),0
) +
IF(AND(Q219&gt;=1,Q219&lt;=15),IF($D219=入力項目!$S$8,入力項目!$S$3,0),0) +
IF(AND(Q219&gt;=1,Q219&lt;=15),IF($D219=5,入力項目!$S$4,0),0) +
IF(AND(Q219&gt;=1,Q219&lt;=15),IF($D219=12,入力項目!$S$5,0),0) +
IF(AND(入力項目!$S$7=$A219,入力項目!$S$8=$D219),子育て関連マスタ!$C$14,0) +
IFERROR(IF(AND(YEAR(EDATE(DATE(入力項目!$S$7,入力項目!$S$8,1),1))=$A219,MONTH(EDATE(DATE(入力項目!$S$7,入力項目!$S$8,1),1))=$D219),子育て関連マスタ!$C$15,0),0) +
IF(AND(OR(Q219=3,Q219=5,Q219=7),$D219=11),子育て関連マスタ!$C$17,0) +
IF(AND(Q219=20,$D219=1),子育て関連マスタ!$C$18,0) +
IF(AND(Q219=20,$D219=1),
IFERROR(_xlfn.IFS(
入力項目!$S$10="男",子育て関連マスタ!$C$18,
入力項目!$S$10="女",子育て関連マスタ!$C$19
),0),0
) +
IF(AND(Q219&gt;=入力項目!$S$18,Q219&lt;=入力項目!$S$19),入力項目!$S$20,0) +
IF(AND(Q219&gt;=入力項目!$S$21,Q219&lt;=入力項目!$S$22),入力項目!$S$23,0) +
IF(AND(Q219&gt;=入力項目!$S$24,Q219&lt;=入力項目!$S$25),入力項目!$S$26,0)
)</f>
        <v>0</v>
      </c>
      <c r="AF219">
        <f ca="1">-(
_xlfn.IFS(
R219&lt;=入力項目!$S$11,0,
AND(R219&gt;=入力項目!$S$11+1,R219&lt;=3),IFERROR(VLOOKUP(入力項目!$S$12,子育て関連マスタ!$I$4:$M$5,4,FALSE),0),
AND(R219&gt;=4,R219&lt;=6),IFERROR(VLOOKUP(入力項目!$S$13,子育て関連マスタ!$I$9:$M$12,4,FALSE),0),
AND(R219&gt;=7,R219&lt;=12),IFERROR(VLOOKUP(入力項目!$S$14,子育て関連マスタ!$I$16:$M$17,4,FALSE),0),
AND(R219&gt;=13,R219&lt;=15),IFERROR(VLOOKUP(入力項目!$S$15,子育て関連マスタ!$I$21:$M$22,4,FALSE),0),
AND(R219&gt;=16,R219&lt;=18),IFERROR(VLOOKUP(入力項目!$S$16,子育て関連マスタ!$I$26:$M$28,4,FALSE),0),
AND(R219&gt;=19,R219&lt;=20,入力項目!$S$16="高専"),IFERROR(VLOOKUP(入力項目!$S$16,子育て関連マスタ!$I$26:$M$28,4,FALSE),0),
AND(R219&gt;=19,R219&lt;=20,入力項目!$S$16&lt;&gt;"高専"),IFERROR(VLOOKUP(入力項目!$S$17,子育て関連マスタ!$I$32:$M$37,4,FALSE),0),
AND(R219&gt;=21,R219&lt;=22,入力項目!$S$16="高専"),IFERROR(VLOOKUP(入力項目!$S$17,子育て関連マスタ!$I$32:$M$34,4,FALSE),0),
AND(R219&gt;=21,R219&lt;=22,入力項目!$S$16&lt;&gt;"高専"),IFERROR(VLOOKUP(入力項目!$S$17,子育て関連マスタ!$I$32:$M$34,4,FALSE),0),
R219&gt;=23,0
) +
IF($D219=4,
  IFERROR(_xlfn.IFS(
  R219&lt;=入力項目!$S$11,0,
  AND(R219=入力項目!$S$11),IFERROR(VLOOKUP(入力項目!$S$12,子育て関連マスタ!$I$4:$M$5,2,FALSE),0),
  AND(R219=4),IFERROR(VLOOKUP(入力項目!$S$13,子育て関連マスタ!$I$9:$M$12,2,FALSE),0),
  AND(R219=7),IFERROR(VLOOKUP(入力項目!$S$14,子育て関連マスタ!$I$16:$M$17,2,FALSE),0),
  AND(R219=13),IFERROR(VLOOKUP(入力項目!$S$15,子育て関連マスタ!$I$21:$M$22,2,FALSE),0),
  AND(R219=16),IFERROR(VLOOKUP(入力項目!$S$16,子育て関連マスタ!$I$26:$M$28,2,FALSE),0),
  AND(R219=19,入力項目!$S$16&lt;&gt;"高専"),IFERROR(VLOOKUP(入力項目!$S$17,子育て関連マスタ!$I$32:$M$37,2,FALSE),0),
  AND(R219=21,入力項目!$S$16="高専"),IFERROR(VLOOKUP(入力項目!$S$17,子育て関連マスタ!$I$32:$M$37,2,FALSE),0),
  R219&gt;=22,0
  ),0),0
) +
IF(AND(R219&gt;=1,R219&lt;=15),IF($D219=入力項目!$S$8,入力項目!$S$3,0),0) +
IF(AND(R219&gt;=1,R219&lt;=15),IF($D219=5,入力項目!$S$4,0),0) +
IF(AND(R219&gt;=1,R219&lt;=15),IF($D219=12,入力項目!$S$5,0),0) +
IF(AND(入力項目!$S$7=$A219,入力項目!$S$8=$D219),子育て関連マスタ!$C$14,0) +
IFERROR(IF(AND(YEAR(EDATE(DATE(入力項目!$S$7,入力項目!$S$8,1),1))=$A219,MONTH(EDATE(DATE(入力項目!$S$7,入力項目!$S$8,1),1))=$D219),子育て関連マスタ!$C$15,0),0) +
IF(AND(OR(R219=3,R219=5,R219=7),$D219=11),子育て関連マスタ!$C$17,0) +
IF(AND(R219=20,$D219=1),子育て関連マスタ!$C$18,0) +
IF(AND(R219=20,$D219=1),
IFERROR(_xlfn.IFS(
入力項目!$S$10="男",子育て関連マスタ!$C$18,
入力項目!$S$10="女",子育て関連マスタ!$C$19
),0),0
) +
IF(AND(R219&gt;=入力項目!$S$18,R219&lt;=入力項目!$S$19),入力項目!$S$20,0) +
IF(AND(R219&gt;=入力項目!$S$21,R219&lt;=入力項目!$S$22),入力項目!$S$23,0) +
IF(AND(R219&gt;=入力項目!$S$24,R219&lt;=入力項目!$S$25),入力項目!$S$26,0)
)</f>
        <v>0</v>
      </c>
      <c r="AG219">
        <f ca="1">-(
_xlfn.IFS(
S219&lt;=入力項目!$S$11,0,
AND(S219&gt;=入力項目!$S$11+1,S219&lt;=3),IFERROR(VLOOKUP(入力項目!$S$12,子育て関連マスタ!$I$4:$M$5,4,FALSE),0),
AND(S219&gt;=4,S219&lt;=6),IFERROR(VLOOKUP(入力項目!$S$13,子育て関連マスタ!$I$9:$M$12,4,FALSE),0),
AND(S219&gt;=7,S219&lt;=12),IFERROR(VLOOKUP(入力項目!$S$14,子育て関連マスタ!$I$16:$M$17,4,FALSE),0),
AND(S219&gt;=13,S219&lt;=15),IFERROR(VLOOKUP(入力項目!$S$15,子育て関連マスタ!$I$21:$M$22,4,FALSE),0),
AND(S219&gt;=16,S219&lt;=18),IFERROR(VLOOKUP(入力項目!$S$16,子育て関連マスタ!$I$26:$M$28,4,FALSE),0),
AND(S219&gt;=19,S219&lt;=20,入力項目!$S$16="高専"),IFERROR(VLOOKUP(入力項目!$S$16,子育て関連マスタ!$I$26:$M$28,4,FALSE),0),
AND(S219&gt;=19,S219&lt;=20,入力項目!$S$16&lt;&gt;"高専"),IFERROR(VLOOKUP(入力項目!$S$17,子育て関連マスタ!$I$32:$M$37,4,FALSE),0),
AND(S219&gt;=21,S219&lt;=22,入力項目!$S$16="高専"),IFERROR(VLOOKUP(入力項目!$S$17,子育て関連マスタ!$I$32:$M$34,4,FALSE),0),
AND(S219&gt;=21,S219&lt;=22,入力項目!$S$16&lt;&gt;"高専"),IFERROR(VLOOKUP(入力項目!$S$17,子育て関連マスタ!$I$32:$M$34,4,FALSE),0),
S219&gt;=23,0
) +
IF($D219=4,
  IFERROR(_xlfn.IFS(
  S219&lt;=入力項目!$S$11,0,
  AND(S219=入力項目!$S$11),IFERROR(VLOOKUP(入力項目!$S$12,子育て関連マスタ!$I$4:$M$5,2,FALSE),0),
  AND(S219=4),IFERROR(VLOOKUP(入力項目!$S$13,子育て関連マスタ!$I$9:$M$12,2,FALSE),0),
  AND(S219=7),IFERROR(VLOOKUP(入力項目!$S$14,子育て関連マスタ!$I$16:$M$17,2,FALSE),0),
  AND(S219=13),IFERROR(VLOOKUP(入力項目!$S$15,子育て関連マスタ!$I$21:$M$22,2,FALSE),0),
  AND(S219=16),IFERROR(VLOOKUP(入力項目!$S$16,子育て関連マスタ!$I$26:$M$28,2,FALSE),0),
  AND(S219=19,入力項目!$S$16&lt;&gt;"高専"),IFERROR(VLOOKUP(入力項目!$S$17,子育て関連マスタ!$I$32:$M$37,2,FALSE),0),
  AND(S219=21,入力項目!$S$16="高専"),IFERROR(VLOOKUP(入力項目!$S$17,子育て関連マスタ!$I$32:$M$37,2,FALSE),0),
  S219&gt;=22,0
  ),0),0
) +
IF(AND(S219&gt;=1,S219&lt;=15),IF($D219=入力項目!$S$8,入力項目!$S$3,0),0) +
IF(AND(S219&gt;=1,S219&lt;=15),IF($D219=5,入力項目!$S$4,0),0) +
IF(AND(S219&gt;=1,S219&lt;=15),IF($D219=12,入力項目!$S$5,0),0) +
IF(AND(入力項目!$S$7=$A219,入力項目!$S$8=$D219),子育て関連マスタ!$C$14,0) +
IFERROR(IF(AND(YEAR(EDATE(DATE(入力項目!$S$7,入力項目!$S$8,1),1))=$A219,MONTH(EDATE(DATE(入力項目!$S$7,入力項目!$S$8,1),1))=$D219),子育て関連マスタ!$C$15,0),0) +
IF(AND(OR(S219=3,S219=5,S219=7),$D219=11),子育て関連マスタ!$C$17,0) +
IF(AND(S219=20,$D219=1),子育て関連マスタ!$C$18,0) +
IF(AND(S219=20,$D219=1),
IFERROR(_xlfn.IFS(
入力項目!$S$10="男",子育て関連マスタ!$C$18,
入力項目!$S$10="女",子育て関連マスタ!$C$19
),0),0
) +
IF(AND(S219&gt;=入力項目!$S$18,S219&lt;=入力項目!$S$19),入力項目!$S$20,0) +
IF(AND(S219&gt;=入力項目!$S$21,S219&lt;=入力項目!$S$22),入力項目!$S$23,0) +
IF(AND(S219&gt;=入力項目!$S$24,S219&lt;=入力項目!$S$25),入力項目!$S$26,0)
)</f>
        <v>0</v>
      </c>
      <c r="AH219">
        <f ca="1">-(
_xlfn.IFS(
T219&lt;=入力項目!$S$11,0,
AND(T219&gt;=入力項目!$S$11+1,T219&lt;=3),IFERROR(VLOOKUP(入力項目!$S$12,子育て関連マスタ!$I$4:$M$5,4,FALSE),0),
AND(T219&gt;=4,T219&lt;=6),IFERROR(VLOOKUP(入力項目!$S$13,子育て関連マスタ!$I$9:$M$12,4,FALSE),0),
AND(T219&gt;=7,T219&lt;=12),IFERROR(VLOOKUP(入力項目!$S$14,子育て関連マスタ!$I$16:$M$17,4,FALSE),0),
AND(T219&gt;=13,T219&lt;=15),IFERROR(VLOOKUP(入力項目!$S$15,子育て関連マスタ!$I$21:$M$22,4,FALSE),0),
AND(T219&gt;=16,T219&lt;=18),IFERROR(VLOOKUP(入力項目!$S$16,子育て関連マスタ!$I$26:$M$28,4,FALSE),0),
AND(T219&gt;=19,T219&lt;=20,入力項目!$S$16="高専"),IFERROR(VLOOKUP(入力項目!$S$16,子育て関連マスタ!$I$26:$M$28,4,FALSE),0),
AND(T219&gt;=19,T219&lt;=20,入力項目!$S$16&lt;&gt;"高専"),IFERROR(VLOOKUP(入力項目!$S$17,子育て関連マスタ!$I$32:$M$37,4,FALSE),0),
AND(T219&gt;=21,T219&lt;=22,入力項目!$S$16="高専"),IFERROR(VLOOKUP(入力項目!$S$17,子育て関連マスタ!$I$32:$M$34,4,FALSE),0),
AND(T219&gt;=21,T219&lt;=22,入力項目!$S$16&lt;&gt;"高専"),IFERROR(VLOOKUP(入力項目!$S$17,子育て関連マスタ!$I$32:$M$34,4,FALSE),0),
T219&gt;=23,0
) +
IF($D219=4,
  IFERROR(_xlfn.IFS(
  T219&lt;=入力項目!$S$11,0,
  AND(T219=入力項目!$S$11),IFERROR(VLOOKUP(入力項目!$S$12,子育て関連マスタ!$I$4:$M$5,2,FALSE),0),
  AND(T219=4),IFERROR(VLOOKUP(入力項目!$S$13,子育て関連マスタ!$I$9:$M$12,2,FALSE),0),
  AND(T219=7),IFERROR(VLOOKUP(入力項目!$S$14,子育て関連マスタ!$I$16:$M$17,2,FALSE),0),
  AND(T219=13),IFERROR(VLOOKUP(入力項目!$S$15,子育て関連マスタ!$I$21:$M$22,2,FALSE),0),
  AND(T219=16),IFERROR(VLOOKUP(入力項目!$S$16,子育て関連マスタ!$I$26:$M$28,2,FALSE),0),
  AND(T219=19,入力項目!$S$16&lt;&gt;"高専"),IFERROR(VLOOKUP(入力項目!$S$17,子育て関連マスタ!$I$32:$M$37,2,FALSE),0),
  AND(T219=21,入力項目!$S$16="高専"),IFERROR(VLOOKUP(入力項目!$S$17,子育て関連マスタ!$I$32:$M$37,2,FALSE),0),
  T219&gt;=22,0
  ),0),0
) +
IF(AND(T219&gt;=1,T219&lt;=15),IF($D219=入力項目!$S$8,入力項目!$S$3,0),0) +
IF(AND(T219&gt;=1,T219&lt;=15),IF($D219=5,入力項目!$S$4,0),0) +
IF(AND(T219&gt;=1,T219&lt;=15),IF($D219=12,入力項目!$S$5,0),0) +
IF(AND(入力項目!$S$7=$A219,入力項目!$S$8=$D219),子育て関連マスタ!$C$14,0) +
IFERROR(IF(AND(YEAR(EDATE(DATE(入力項目!$S$7,入力項目!$S$8,1),1))=$A219,MONTH(EDATE(DATE(入力項目!$S$7,入力項目!$S$8,1),1))=$D219),子育て関連マスタ!$C$15,0),0) +
IF(AND(OR(T219=3,T219=5,T219=7),$D219=11),子育て関連マスタ!$C$17,0) +
IF(AND(T219=20,$D219=1),子育て関連マスタ!$C$18,0) +
IF(AND(T219=20,$D219=1),
IFERROR(_xlfn.IFS(
入力項目!$S$10="男",子育て関連マスタ!$C$18,
入力項目!$S$10="女",子育て関連マスタ!$C$19
),0),0
) +
IF(AND(T219&gt;=入力項目!$S$18,T219&lt;=入力項目!$S$19),入力項目!$S$20,0) +
IF(AND(T219&gt;=入力項目!$S$21,T219&lt;=入力項目!$S$22),入力項目!$S$23,0) +
IF(AND(T219&gt;=入力項目!$S$24,T219&lt;=入力項目!$S$25),入力項目!$S$26,0)
)</f>
        <v>0</v>
      </c>
      <c r="AI219">
        <f ca="1">-(
_xlfn.IFS(
U219&lt;=入力項目!$S$11,0,
AND(U219&gt;=入力項目!$S$11+1,U219&lt;=3),IFERROR(VLOOKUP(入力項目!$S$12,子育て関連マスタ!$I$4:$M$5,4,FALSE),0),
AND(U219&gt;=4,U219&lt;=6),IFERROR(VLOOKUP(入力項目!$S$13,子育て関連マスタ!$I$9:$M$12,4,FALSE),0),
AND(U219&gt;=7,U219&lt;=12),IFERROR(VLOOKUP(入力項目!$S$14,子育て関連マスタ!$I$16:$M$17,4,FALSE),0),
AND(U219&gt;=13,U219&lt;=15),IFERROR(VLOOKUP(入力項目!$S$15,子育て関連マスタ!$I$21:$M$22,4,FALSE),0),
AND(U219&gt;=16,U219&lt;=18),IFERROR(VLOOKUP(入力項目!$S$16,子育て関連マスタ!$I$26:$M$28,4,FALSE),0),
AND(U219&gt;=19,U219&lt;=20,入力項目!$S$16="高専"),IFERROR(VLOOKUP(入力項目!$S$16,子育て関連マスタ!$I$26:$M$28,4,FALSE),0),
AND(U219&gt;=19,U219&lt;=20,入力項目!$S$16&lt;&gt;"高専"),IFERROR(VLOOKUP(入力項目!$S$17,子育て関連マスタ!$I$32:$M$37,4,FALSE),0),
AND(U219&gt;=21,U219&lt;=22,入力項目!$S$16="高専"),IFERROR(VLOOKUP(入力項目!$S$17,子育て関連マスタ!$I$32:$M$34,4,FALSE),0),
AND(U219&gt;=21,U219&lt;=22,入力項目!$S$16&lt;&gt;"高専"),IFERROR(VLOOKUP(入力項目!$S$17,子育て関連マスタ!$I$32:$M$34,4,FALSE),0),
U219&gt;=23,0
) +
IF($D219=4,
  IFERROR(_xlfn.IFS(
  U219&lt;=入力項目!$S$11,0,
  AND(U219=入力項目!$S$11),IFERROR(VLOOKUP(入力項目!$S$12,子育て関連マスタ!$I$4:$M$5,2,FALSE),0),
  AND(U219=4),IFERROR(VLOOKUP(入力項目!$S$13,子育て関連マスタ!$I$9:$M$12,2,FALSE),0),
  AND(U219=7),IFERROR(VLOOKUP(入力項目!$S$14,子育て関連マスタ!$I$16:$M$17,2,FALSE),0),
  AND(U219=13),IFERROR(VLOOKUP(入力項目!$S$15,子育て関連マスタ!$I$21:$M$22,2,FALSE),0),
  AND(U219=16),IFERROR(VLOOKUP(入力項目!$S$16,子育て関連マスタ!$I$26:$M$28,2,FALSE),0),
  AND(U219=19,入力項目!$S$16&lt;&gt;"高専"),IFERROR(VLOOKUP(入力項目!$S$17,子育て関連マスタ!$I$32:$M$37,2,FALSE),0),
  AND(U219=21,入力項目!$S$16="高専"),IFERROR(VLOOKUP(入力項目!$S$17,子育て関連マスタ!$I$32:$M$37,2,FALSE),0),
  U219&gt;=22,0
  ),0),0
) +
IF(AND(U219&gt;=1,U219&lt;=15),IF($D219=入力項目!$S$8,入力項目!$S$3,0),0) +
IF(AND(U219&gt;=1,U219&lt;=15),IF($D219=5,入力項目!$S$4,0),0) +
IF(AND(U219&gt;=1,U219&lt;=15),IF($D219=12,入力項目!$S$5,0),0) +
IF(AND(入力項目!$S$7=$A219,入力項目!$S$8=$D219),子育て関連マスタ!$C$14,0) +
IFERROR(IF(AND(YEAR(EDATE(DATE(入力項目!$S$7,入力項目!$S$8,1),1))=$A219,MONTH(EDATE(DATE(入力項目!$S$7,入力項目!$S$8,1),1))=$D219),子育て関連マスタ!$C$15,0),0) +
IF(AND(OR(U219=3,U219=5,U219=7),$D219=11),子育て関連マスタ!$C$17,0) +
IF(AND(U219=20,$D219=1),子育て関連マスタ!$C$18,0) +
IF(AND(U219=20,$D219=1),
IFERROR(_xlfn.IFS(
入力項目!$S$10="男",子育て関連マスタ!$C$18,
入力項目!$S$10="女",子育て関連マスタ!$C$19
),0),0
) +
IF(AND(U219&gt;=入力項目!$S$18,U219&lt;=入力項目!$S$19),入力項目!$S$20,0) +
IF(AND(U219&gt;=入力項目!$S$21,U219&lt;=入力項目!$S$22),入力項目!$S$23,0) +
IF(AND(U219&gt;=入力項目!$S$24,U219&lt;=入力項目!$S$25),入力項目!$S$26,0)
)</f>
        <v>0</v>
      </c>
      <c r="AJ219" s="10">
        <f ca="1">-VLOOKUP($D219,月別収支!$A$2:$H$13,7,FALSE)</f>
        <v>-20000</v>
      </c>
    </row>
    <row r="220" spans="1:36" x14ac:dyDescent="0.4">
      <c r="A220">
        <f t="shared" ca="1" si="54"/>
        <v>2042</v>
      </c>
      <c r="B220">
        <f t="shared" ca="1" si="61"/>
        <v>2042</v>
      </c>
      <c r="C220">
        <f t="shared" ca="1" si="62"/>
        <v>18</v>
      </c>
      <c r="D220">
        <f t="shared" ca="1" si="55"/>
        <v>10</v>
      </c>
      <c r="E220" t="str">
        <f t="shared" ca="1" si="56"/>
        <v>2042年10月</v>
      </c>
      <c r="F220">
        <f ca="1">IF(OR(入力項目!$N$5&lt;$A220,AND(入力項目!$N$5=$A220,入力項目!$N$6&lt;$D220)),IF(F219=0,1,IF(G220=12,F219+1,F219)),0)</f>
        <v>18</v>
      </c>
      <c r="G220">
        <f ca="1">IF(OR(入力項目!$N$5&lt;$A220,AND(入力項目!$N$5=$A220,入力項目!$N$6&lt;$D220)),IF(G219=12,1,G219+1),0)</f>
        <v>12</v>
      </c>
      <c r="H220" t="str">
        <f t="shared" ca="1" si="57"/>
        <v>18_12</v>
      </c>
      <c r="I220">
        <f ca="1">IF(
  IFERROR(AND($C220&gt;0,MOD($C220,入力項目!$N$22)=0,$D220=入力項目!$N$23), FALSE),
  1,
  IF(
    AND(I219&gt;0,J219=12),
    IF(I219=入力項目!$N$28, 0, I219+1),
    I219
  )
)</f>
        <v>0</v>
      </c>
      <c r="J220">
        <f ca="1">IF($D220=入力項目!$N$23,1,IFERROR(J219+1,1))</f>
        <v>5</v>
      </c>
      <c r="K220" t="str">
        <f t="shared" ca="1" si="58"/>
        <v>0_5</v>
      </c>
      <c r="L220">
        <f ca="1">L219+IF(入力項目!$D$4=$D220,1,0)</f>
        <v>47</v>
      </c>
      <c r="M220" t="str">
        <f t="shared" ca="1" si="59"/>
        <v>47歳</v>
      </c>
      <c r="N220">
        <f t="shared" ca="1" si="63"/>
        <v>47</v>
      </c>
      <c r="O220" t="str">
        <f t="shared" ca="1" si="60"/>
        <v>47歳</v>
      </c>
      <c r="P220">
        <f t="shared" ca="1" si="64"/>
        <v>22</v>
      </c>
      <c r="Q220">
        <f t="shared" ca="1" si="65"/>
        <v>20</v>
      </c>
      <c r="R220">
        <f t="shared" ca="1" si="66"/>
        <v>2043</v>
      </c>
      <c r="S220">
        <f t="shared" ca="1" si="67"/>
        <v>2043</v>
      </c>
      <c r="T220">
        <f t="shared" ca="1" si="68"/>
        <v>2043</v>
      </c>
      <c r="U220">
        <f t="shared" ca="1" si="69"/>
        <v>2043</v>
      </c>
      <c r="V220" s="10">
        <f t="shared" ca="1" si="70"/>
        <v>23295025</v>
      </c>
      <c r="W220" s="10">
        <f ca="1">IF($L220&lt;その他マスタ!$B$1,VLOOKUP($D220,月別収支!$A$2:$H$13,2,FALSE),その他マスタ!$B$3)+IF(AND($L220=その他マスタ!$B$1,入力項目!$I$9="あり",$D220=入力項目!$D$4),その他マスタ!$B$2,0)</f>
        <v>300000</v>
      </c>
      <c r="X220" s="10">
        <f ca="1">-IF(入力項目!$K$5=TRUE,
IF($F220+$G220&lt;3,VLOOKUP($D220,月別収支!$A$2:$H$13,8,FALSE),0)+IFERROR(VLOOKUP($H220,住宅ローン計算!C:P,13,FALSE),0)+IF($F220&gt;1,IF(OR($G220=3,$G220=6,$G220=9,$G220=12),ROUNDUP(入力項目!$N$18/4,0),0),0),
VLOOKUP($D220,月別収支!$A$2:$H$13,8,FALSE))</f>
        <v>-91090</v>
      </c>
      <c r="Y220" s="10">
        <f ca="1">-VLOOKUP($D220,月別収支!$A$2:$H$13,3,FALSE)</f>
        <v>-75000</v>
      </c>
      <c r="Z220" s="10">
        <f ca="1">-VLOOKUP($D220,月別収支!$A$2:$H$13,4,FALSE)</f>
        <v>-27000</v>
      </c>
      <c r="AA220" s="10">
        <f ca="1">-VLOOKUP($D220,月別収支!$A$2:$H$13,6,FALSE)</f>
        <v>-10000</v>
      </c>
      <c r="AB220" s="10">
        <f ca="1">-(
VLOOKUP($D220,月別収支!$A$2:$H$13,5,FALSE)+IF(AND(入力項目!$I$27&lt;=$A220,ISEVEN($A220-入力項目!$I$27),入力項目!$I$28=$D220),入力項目!$I$26,0)
+IF(入力項目!$K$26=TRUE,
IFERROR(VLOOKUP($K220,マイカーローン計算!C:P,13,FALSE),0),
IFERROR(
  IF(AND($C220&gt;0,MOD($C220,入力項目!$N$22)=0,$D220=入力項目!$N$23),入力項目!$N$24,0),
 0
)
)
)</f>
        <v>-20000</v>
      </c>
      <c r="AC220" s="10">
        <f ca="1">-IF($A220&lt;入力項目!$N$33,入力項目!$N$35,IF(AND($A220=入力項目!$N$33,$D220&lt;=入力項目!$N$34),入力項目!$N$35,0))</f>
        <v>0</v>
      </c>
      <c r="AD220">
        <f ca="1">-(
_xlfn.IFS(
P220&lt;=入力項目!$S$11,0,
AND(P220&gt;=入力項目!$S$11+1,P220&lt;=3),IFERROR(VLOOKUP(入力項目!$S$12,子育て関連マスタ!$I$4:$M$5,4,FALSE),0),
AND(P220&gt;=4,P220&lt;=6),IFERROR(VLOOKUP(入力項目!$S$13,子育て関連マスタ!$I$9:$M$12,4,FALSE),0),
AND(P220&gt;=7,P220&lt;=12),IFERROR(VLOOKUP(入力項目!$S$14,子育て関連マスタ!$I$16:$M$17,4,FALSE),0),
AND(P220&gt;=13,P220&lt;=15),IFERROR(VLOOKUP(入力項目!$S$15,子育て関連マスタ!$I$21:$M$22,4,FALSE),0),
AND(P220&gt;=16,P220&lt;=18),IFERROR(VLOOKUP(入力項目!$S$16,子育て関連マスタ!$I$26:$M$28,4,FALSE),0),
AND(P220&gt;=19,P220&lt;=20,入力項目!$S$16="高専"),IFERROR(VLOOKUP(入力項目!$S$16,子育て関連マスタ!$I$26:$M$28,4,FALSE),0),
AND(P220&gt;=19,P220&lt;=20,入力項目!$S$16&lt;&gt;"高専"),IFERROR(VLOOKUP(入力項目!$S$17,子育て関連マスタ!$I$32:$M$37,4,FALSE),0),
AND(P220&gt;=21,P220&lt;=22,入力項目!$S$16="高専"),IFERROR(VLOOKUP(入力項目!$S$17,子育て関連マスタ!$I$32:$M$34,4,FALSE),0),
AND(P220&gt;=21,P220&lt;=22,入力項目!$S$16&lt;&gt;"高専"),IFERROR(VLOOKUP(入力項目!$S$17,子育て関連マスタ!$I$32:$M$34,4,FALSE),0),
P220&gt;=23,0
) +
IF($D220=4,
  IFERROR(_xlfn.IFS(
  P220&lt;=入力項目!$S$11,0,
  AND(P220=入力項目!$S$11),IFERROR(VLOOKUP(入力項目!$S$12,子育て関連マスタ!$I$4:$M$5,2,FALSE),0),
  AND(P220=4),IFERROR(VLOOKUP(入力項目!$S$13,子育て関連マスタ!$I$9:$M$12,2,FALSE),0),
  AND(P220=7),IFERROR(VLOOKUP(入力項目!$S$14,子育て関連マスタ!$I$16:$M$17,2,FALSE),0),
  AND(P220=13),IFERROR(VLOOKUP(入力項目!$S$15,子育て関連マスタ!$I$21:$M$22,2,FALSE),0),
  AND(P220=16),IFERROR(VLOOKUP(入力項目!$S$16,子育て関連マスタ!$I$26:$M$28,2,FALSE),0),
  AND(P220=19,入力項目!$S$16&lt;&gt;"高専"),IFERROR(VLOOKUP(入力項目!$S$17,子育て関連マスタ!$I$32:$M$37,2,FALSE),0),
  AND(P220=21,入力項目!$S$16="高専"),IFERROR(VLOOKUP(入力項目!$S$17,子育て関連マスタ!$I$32:$M$37,2,FALSE),0),
  P220&gt;=22,0
  ),0),0
) +
IF(AND(P220&gt;=1,P220&lt;=15),IF($D220=入力項目!$S$8,入力項目!$S$3,0),0) +
IF(AND(P220&gt;=1,P220&lt;=15),IF($D220=5,入力項目!$S$4,0),0) +
IF(AND(P220&gt;=1,P220&lt;=15),IF($D220=12,入力項目!$S$5,0),0) +
IF(AND(入力項目!$S$7=$A220,入力項目!$S$8=$D220),子育て関連マスタ!$C$14,0) +
IFERROR(IF(AND(YEAR(EDATE(DATE(入力項目!$S$7,入力項目!$S$8,1),1))=$A220,MONTH(EDATE(DATE(入力項目!$S$7,入力項目!$S$8,1),1))=$D220),子育て関連マスタ!$C$15,0),0) +
IF(AND(OR(P220=3,P220=5,P220=7),$D220=11),子育て関連マスタ!$C$17,0) +
IF(AND(P220=20,$D220=1),子育て関連マスタ!$C$18,0) +
IF(AND(P220=20,$D220=1),
IFERROR(_xlfn.IFS(
入力項目!$S$10="男",子育て関連マスタ!$C$18,
入力項目!$S$10="女",子育て関連マスタ!$C$19
),0),0
) +
IF(AND(P220&gt;=入力項目!$S$18,P220&lt;=入力項目!$S$19),入力項目!$S$20,0) +
IF(AND(P220&gt;=入力項目!$S$21,P220&lt;=入力項目!$S$22),入力項目!$S$23,0) +
IF(AND(P220&gt;=入力項目!$S$24,P220&lt;=入力項目!$S$25),入力項目!$S$26,0)
)</f>
        <v>0</v>
      </c>
      <c r="AE220">
        <f ca="1">-(
_xlfn.IFS(
Q220&lt;=入力項目!$S$11,0,
AND(Q220&gt;=入力項目!$S$11+1,Q220&lt;=3),IFERROR(VLOOKUP(入力項目!$S$12,子育て関連マスタ!$I$4:$M$5,4,FALSE),0),
AND(Q220&gt;=4,Q220&lt;=6),IFERROR(VLOOKUP(入力項目!$S$13,子育て関連マスタ!$I$9:$M$12,4,FALSE),0),
AND(Q220&gt;=7,Q220&lt;=12),IFERROR(VLOOKUP(入力項目!$S$14,子育て関連マスタ!$I$16:$M$17,4,FALSE),0),
AND(Q220&gt;=13,Q220&lt;=15),IFERROR(VLOOKUP(入力項目!$S$15,子育て関連マスタ!$I$21:$M$22,4,FALSE),0),
AND(Q220&gt;=16,Q220&lt;=18),IFERROR(VLOOKUP(入力項目!$S$16,子育て関連マスタ!$I$26:$M$28,4,FALSE),0),
AND(Q220&gt;=19,Q220&lt;=20,入力項目!$S$16="高専"),IFERROR(VLOOKUP(入力項目!$S$16,子育て関連マスタ!$I$26:$M$28,4,FALSE),0),
AND(Q220&gt;=19,Q220&lt;=20,入力項目!$S$16&lt;&gt;"高専"),IFERROR(VLOOKUP(入力項目!$S$17,子育て関連マスタ!$I$32:$M$37,4,FALSE),0),
AND(Q220&gt;=21,Q220&lt;=22,入力項目!$S$16="高専"),IFERROR(VLOOKUP(入力項目!$S$17,子育て関連マスタ!$I$32:$M$34,4,FALSE),0),
AND(Q220&gt;=21,Q220&lt;=22,入力項目!$S$16&lt;&gt;"高専"),IFERROR(VLOOKUP(入力項目!$S$17,子育て関連マスタ!$I$32:$M$34,4,FALSE),0),
Q220&gt;=23,0
) +
IF($D220=4,
  IFERROR(_xlfn.IFS(
  Q220&lt;=入力項目!$S$11,0,
  AND(Q220=入力項目!$S$11),IFERROR(VLOOKUP(入力項目!$S$12,子育て関連マスタ!$I$4:$M$5,2,FALSE),0),
  AND(Q220=4),IFERROR(VLOOKUP(入力項目!$S$13,子育て関連マスタ!$I$9:$M$12,2,FALSE),0),
  AND(Q220=7),IFERROR(VLOOKUP(入力項目!$S$14,子育て関連マスタ!$I$16:$M$17,2,FALSE),0),
  AND(Q220=13),IFERROR(VLOOKUP(入力項目!$S$15,子育て関連マスタ!$I$21:$M$22,2,FALSE),0),
  AND(Q220=16),IFERROR(VLOOKUP(入力項目!$S$16,子育て関連マスタ!$I$26:$M$28,2,FALSE),0),
  AND(Q220=19,入力項目!$S$16&lt;&gt;"高専"),IFERROR(VLOOKUP(入力項目!$S$17,子育て関連マスタ!$I$32:$M$37,2,FALSE),0),
  AND(Q220=21,入力項目!$S$16="高専"),IFERROR(VLOOKUP(入力項目!$S$17,子育て関連マスタ!$I$32:$M$37,2,FALSE),0),
  Q220&gt;=22,0
  ),0),0
) +
IF(AND(Q220&gt;=1,Q220&lt;=15),IF($D220=入力項目!$S$8,入力項目!$S$3,0),0) +
IF(AND(Q220&gt;=1,Q220&lt;=15),IF($D220=5,入力項目!$S$4,0),0) +
IF(AND(Q220&gt;=1,Q220&lt;=15),IF($D220=12,入力項目!$S$5,0),0) +
IF(AND(入力項目!$S$7=$A220,入力項目!$S$8=$D220),子育て関連マスタ!$C$14,0) +
IFERROR(IF(AND(YEAR(EDATE(DATE(入力項目!$S$7,入力項目!$S$8,1),1))=$A220,MONTH(EDATE(DATE(入力項目!$S$7,入力項目!$S$8,1),1))=$D220),子育て関連マスタ!$C$15,0),0) +
IF(AND(OR(Q220=3,Q220=5,Q220=7),$D220=11),子育て関連マスタ!$C$17,0) +
IF(AND(Q220=20,$D220=1),子育て関連マスタ!$C$18,0) +
IF(AND(Q220=20,$D220=1),
IFERROR(_xlfn.IFS(
入力項目!$S$10="男",子育て関連マスタ!$C$18,
入力項目!$S$10="女",子育て関連マスタ!$C$19
),0),0
) +
IF(AND(Q220&gt;=入力項目!$S$18,Q220&lt;=入力項目!$S$19),入力項目!$S$20,0) +
IF(AND(Q220&gt;=入力項目!$S$21,Q220&lt;=入力項目!$S$22),入力項目!$S$23,0) +
IF(AND(Q220&gt;=入力項目!$S$24,Q220&lt;=入力項目!$S$25),入力項目!$S$26,0)
)</f>
        <v>0</v>
      </c>
      <c r="AF220">
        <f ca="1">-(
_xlfn.IFS(
R220&lt;=入力項目!$S$11,0,
AND(R220&gt;=入力項目!$S$11+1,R220&lt;=3),IFERROR(VLOOKUP(入力項目!$S$12,子育て関連マスタ!$I$4:$M$5,4,FALSE),0),
AND(R220&gt;=4,R220&lt;=6),IFERROR(VLOOKUP(入力項目!$S$13,子育て関連マスタ!$I$9:$M$12,4,FALSE),0),
AND(R220&gt;=7,R220&lt;=12),IFERROR(VLOOKUP(入力項目!$S$14,子育て関連マスタ!$I$16:$M$17,4,FALSE),0),
AND(R220&gt;=13,R220&lt;=15),IFERROR(VLOOKUP(入力項目!$S$15,子育て関連マスタ!$I$21:$M$22,4,FALSE),0),
AND(R220&gt;=16,R220&lt;=18),IFERROR(VLOOKUP(入力項目!$S$16,子育て関連マスタ!$I$26:$M$28,4,FALSE),0),
AND(R220&gt;=19,R220&lt;=20,入力項目!$S$16="高専"),IFERROR(VLOOKUP(入力項目!$S$16,子育て関連マスタ!$I$26:$M$28,4,FALSE),0),
AND(R220&gt;=19,R220&lt;=20,入力項目!$S$16&lt;&gt;"高専"),IFERROR(VLOOKUP(入力項目!$S$17,子育て関連マスタ!$I$32:$M$37,4,FALSE),0),
AND(R220&gt;=21,R220&lt;=22,入力項目!$S$16="高専"),IFERROR(VLOOKUP(入力項目!$S$17,子育て関連マスタ!$I$32:$M$34,4,FALSE),0),
AND(R220&gt;=21,R220&lt;=22,入力項目!$S$16&lt;&gt;"高専"),IFERROR(VLOOKUP(入力項目!$S$17,子育て関連マスタ!$I$32:$M$34,4,FALSE),0),
R220&gt;=23,0
) +
IF($D220=4,
  IFERROR(_xlfn.IFS(
  R220&lt;=入力項目!$S$11,0,
  AND(R220=入力項目!$S$11),IFERROR(VLOOKUP(入力項目!$S$12,子育て関連マスタ!$I$4:$M$5,2,FALSE),0),
  AND(R220=4),IFERROR(VLOOKUP(入力項目!$S$13,子育て関連マスタ!$I$9:$M$12,2,FALSE),0),
  AND(R220=7),IFERROR(VLOOKUP(入力項目!$S$14,子育て関連マスタ!$I$16:$M$17,2,FALSE),0),
  AND(R220=13),IFERROR(VLOOKUP(入力項目!$S$15,子育て関連マスタ!$I$21:$M$22,2,FALSE),0),
  AND(R220=16),IFERROR(VLOOKUP(入力項目!$S$16,子育て関連マスタ!$I$26:$M$28,2,FALSE),0),
  AND(R220=19,入力項目!$S$16&lt;&gt;"高専"),IFERROR(VLOOKUP(入力項目!$S$17,子育て関連マスタ!$I$32:$M$37,2,FALSE),0),
  AND(R220=21,入力項目!$S$16="高専"),IFERROR(VLOOKUP(入力項目!$S$17,子育て関連マスタ!$I$32:$M$37,2,FALSE),0),
  R220&gt;=22,0
  ),0),0
) +
IF(AND(R220&gt;=1,R220&lt;=15),IF($D220=入力項目!$S$8,入力項目!$S$3,0),0) +
IF(AND(R220&gt;=1,R220&lt;=15),IF($D220=5,入力項目!$S$4,0),0) +
IF(AND(R220&gt;=1,R220&lt;=15),IF($D220=12,入力項目!$S$5,0),0) +
IF(AND(入力項目!$S$7=$A220,入力項目!$S$8=$D220),子育て関連マスタ!$C$14,0) +
IFERROR(IF(AND(YEAR(EDATE(DATE(入力項目!$S$7,入力項目!$S$8,1),1))=$A220,MONTH(EDATE(DATE(入力項目!$S$7,入力項目!$S$8,1),1))=$D220),子育て関連マスタ!$C$15,0),0) +
IF(AND(OR(R220=3,R220=5,R220=7),$D220=11),子育て関連マスタ!$C$17,0) +
IF(AND(R220=20,$D220=1),子育て関連マスタ!$C$18,0) +
IF(AND(R220=20,$D220=1),
IFERROR(_xlfn.IFS(
入力項目!$S$10="男",子育て関連マスタ!$C$18,
入力項目!$S$10="女",子育て関連マスタ!$C$19
),0),0
) +
IF(AND(R220&gt;=入力項目!$S$18,R220&lt;=入力項目!$S$19),入力項目!$S$20,0) +
IF(AND(R220&gt;=入力項目!$S$21,R220&lt;=入力項目!$S$22),入力項目!$S$23,0) +
IF(AND(R220&gt;=入力項目!$S$24,R220&lt;=入力項目!$S$25),入力項目!$S$26,0)
)</f>
        <v>0</v>
      </c>
      <c r="AG220">
        <f ca="1">-(
_xlfn.IFS(
S220&lt;=入力項目!$S$11,0,
AND(S220&gt;=入力項目!$S$11+1,S220&lt;=3),IFERROR(VLOOKUP(入力項目!$S$12,子育て関連マスタ!$I$4:$M$5,4,FALSE),0),
AND(S220&gt;=4,S220&lt;=6),IFERROR(VLOOKUP(入力項目!$S$13,子育て関連マスタ!$I$9:$M$12,4,FALSE),0),
AND(S220&gt;=7,S220&lt;=12),IFERROR(VLOOKUP(入力項目!$S$14,子育て関連マスタ!$I$16:$M$17,4,FALSE),0),
AND(S220&gt;=13,S220&lt;=15),IFERROR(VLOOKUP(入力項目!$S$15,子育て関連マスタ!$I$21:$M$22,4,FALSE),0),
AND(S220&gt;=16,S220&lt;=18),IFERROR(VLOOKUP(入力項目!$S$16,子育て関連マスタ!$I$26:$M$28,4,FALSE),0),
AND(S220&gt;=19,S220&lt;=20,入力項目!$S$16="高専"),IFERROR(VLOOKUP(入力項目!$S$16,子育て関連マスタ!$I$26:$M$28,4,FALSE),0),
AND(S220&gt;=19,S220&lt;=20,入力項目!$S$16&lt;&gt;"高専"),IFERROR(VLOOKUP(入力項目!$S$17,子育て関連マスタ!$I$32:$M$37,4,FALSE),0),
AND(S220&gt;=21,S220&lt;=22,入力項目!$S$16="高専"),IFERROR(VLOOKUP(入力項目!$S$17,子育て関連マスタ!$I$32:$M$34,4,FALSE),0),
AND(S220&gt;=21,S220&lt;=22,入力項目!$S$16&lt;&gt;"高専"),IFERROR(VLOOKUP(入力項目!$S$17,子育て関連マスタ!$I$32:$M$34,4,FALSE),0),
S220&gt;=23,0
) +
IF($D220=4,
  IFERROR(_xlfn.IFS(
  S220&lt;=入力項目!$S$11,0,
  AND(S220=入力項目!$S$11),IFERROR(VLOOKUP(入力項目!$S$12,子育て関連マスタ!$I$4:$M$5,2,FALSE),0),
  AND(S220=4),IFERROR(VLOOKUP(入力項目!$S$13,子育て関連マスタ!$I$9:$M$12,2,FALSE),0),
  AND(S220=7),IFERROR(VLOOKUP(入力項目!$S$14,子育て関連マスタ!$I$16:$M$17,2,FALSE),0),
  AND(S220=13),IFERROR(VLOOKUP(入力項目!$S$15,子育て関連マスタ!$I$21:$M$22,2,FALSE),0),
  AND(S220=16),IFERROR(VLOOKUP(入力項目!$S$16,子育て関連マスタ!$I$26:$M$28,2,FALSE),0),
  AND(S220=19,入力項目!$S$16&lt;&gt;"高専"),IFERROR(VLOOKUP(入力項目!$S$17,子育て関連マスタ!$I$32:$M$37,2,FALSE),0),
  AND(S220=21,入力項目!$S$16="高専"),IFERROR(VLOOKUP(入力項目!$S$17,子育て関連マスタ!$I$32:$M$37,2,FALSE),0),
  S220&gt;=22,0
  ),0),0
) +
IF(AND(S220&gt;=1,S220&lt;=15),IF($D220=入力項目!$S$8,入力項目!$S$3,0),0) +
IF(AND(S220&gt;=1,S220&lt;=15),IF($D220=5,入力項目!$S$4,0),0) +
IF(AND(S220&gt;=1,S220&lt;=15),IF($D220=12,入力項目!$S$5,0),0) +
IF(AND(入力項目!$S$7=$A220,入力項目!$S$8=$D220),子育て関連マスタ!$C$14,0) +
IFERROR(IF(AND(YEAR(EDATE(DATE(入力項目!$S$7,入力項目!$S$8,1),1))=$A220,MONTH(EDATE(DATE(入力項目!$S$7,入力項目!$S$8,1),1))=$D220),子育て関連マスタ!$C$15,0),0) +
IF(AND(OR(S220=3,S220=5,S220=7),$D220=11),子育て関連マスタ!$C$17,0) +
IF(AND(S220=20,$D220=1),子育て関連マスタ!$C$18,0) +
IF(AND(S220=20,$D220=1),
IFERROR(_xlfn.IFS(
入力項目!$S$10="男",子育て関連マスタ!$C$18,
入力項目!$S$10="女",子育て関連マスタ!$C$19
),0),0
) +
IF(AND(S220&gt;=入力項目!$S$18,S220&lt;=入力項目!$S$19),入力項目!$S$20,0) +
IF(AND(S220&gt;=入力項目!$S$21,S220&lt;=入力項目!$S$22),入力項目!$S$23,0) +
IF(AND(S220&gt;=入力項目!$S$24,S220&lt;=入力項目!$S$25),入力項目!$S$26,0)
)</f>
        <v>0</v>
      </c>
      <c r="AH220">
        <f ca="1">-(
_xlfn.IFS(
T220&lt;=入力項目!$S$11,0,
AND(T220&gt;=入力項目!$S$11+1,T220&lt;=3),IFERROR(VLOOKUP(入力項目!$S$12,子育て関連マスタ!$I$4:$M$5,4,FALSE),0),
AND(T220&gt;=4,T220&lt;=6),IFERROR(VLOOKUP(入力項目!$S$13,子育て関連マスタ!$I$9:$M$12,4,FALSE),0),
AND(T220&gt;=7,T220&lt;=12),IFERROR(VLOOKUP(入力項目!$S$14,子育て関連マスタ!$I$16:$M$17,4,FALSE),0),
AND(T220&gt;=13,T220&lt;=15),IFERROR(VLOOKUP(入力項目!$S$15,子育て関連マスタ!$I$21:$M$22,4,FALSE),0),
AND(T220&gt;=16,T220&lt;=18),IFERROR(VLOOKUP(入力項目!$S$16,子育て関連マスタ!$I$26:$M$28,4,FALSE),0),
AND(T220&gt;=19,T220&lt;=20,入力項目!$S$16="高専"),IFERROR(VLOOKUP(入力項目!$S$16,子育て関連マスタ!$I$26:$M$28,4,FALSE),0),
AND(T220&gt;=19,T220&lt;=20,入力項目!$S$16&lt;&gt;"高専"),IFERROR(VLOOKUP(入力項目!$S$17,子育て関連マスタ!$I$32:$M$37,4,FALSE),0),
AND(T220&gt;=21,T220&lt;=22,入力項目!$S$16="高専"),IFERROR(VLOOKUP(入力項目!$S$17,子育て関連マスタ!$I$32:$M$34,4,FALSE),0),
AND(T220&gt;=21,T220&lt;=22,入力項目!$S$16&lt;&gt;"高専"),IFERROR(VLOOKUP(入力項目!$S$17,子育て関連マスタ!$I$32:$M$34,4,FALSE),0),
T220&gt;=23,0
) +
IF($D220=4,
  IFERROR(_xlfn.IFS(
  T220&lt;=入力項目!$S$11,0,
  AND(T220=入力項目!$S$11),IFERROR(VLOOKUP(入力項目!$S$12,子育て関連マスタ!$I$4:$M$5,2,FALSE),0),
  AND(T220=4),IFERROR(VLOOKUP(入力項目!$S$13,子育て関連マスタ!$I$9:$M$12,2,FALSE),0),
  AND(T220=7),IFERROR(VLOOKUP(入力項目!$S$14,子育て関連マスタ!$I$16:$M$17,2,FALSE),0),
  AND(T220=13),IFERROR(VLOOKUP(入力項目!$S$15,子育て関連マスタ!$I$21:$M$22,2,FALSE),0),
  AND(T220=16),IFERROR(VLOOKUP(入力項目!$S$16,子育て関連マスタ!$I$26:$M$28,2,FALSE),0),
  AND(T220=19,入力項目!$S$16&lt;&gt;"高専"),IFERROR(VLOOKUP(入力項目!$S$17,子育て関連マスタ!$I$32:$M$37,2,FALSE),0),
  AND(T220=21,入力項目!$S$16="高専"),IFERROR(VLOOKUP(入力項目!$S$17,子育て関連マスタ!$I$32:$M$37,2,FALSE),0),
  T220&gt;=22,0
  ),0),0
) +
IF(AND(T220&gt;=1,T220&lt;=15),IF($D220=入力項目!$S$8,入力項目!$S$3,0),0) +
IF(AND(T220&gt;=1,T220&lt;=15),IF($D220=5,入力項目!$S$4,0),0) +
IF(AND(T220&gt;=1,T220&lt;=15),IF($D220=12,入力項目!$S$5,0),0) +
IF(AND(入力項目!$S$7=$A220,入力項目!$S$8=$D220),子育て関連マスタ!$C$14,0) +
IFERROR(IF(AND(YEAR(EDATE(DATE(入力項目!$S$7,入力項目!$S$8,1),1))=$A220,MONTH(EDATE(DATE(入力項目!$S$7,入力項目!$S$8,1),1))=$D220),子育て関連マスタ!$C$15,0),0) +
IF(AND(OR(T220=3,T220=5,T220=7),$D220=11),子育て関連マスタ!$C$17,0) +
IF(AND(T220=20,$D220=1),子育て関連マスタ!$C$18,0) +
IF(AND(T220=20,$D220=1),
IFERROR(_xlfn.IFS(
入力項目!$S$10="男",子育て関連マスタ!$C$18,
入力項目!$S$10="女",子育て関連マスタ!$C$19
),0),0
) +
IF(AND(T220&gt;=入力項目!$S$18,T220&lt;=入力項目!$S$19),入力項目!$S$20,0) +
IF(AND(T220&gt;=入力項目!$S$21,T220&lt;=入力項目!$S$22),入力項目!$S$23,0) +
IF(AND(T220&gt;=入力項目!$S$24,T220&lt;=入力項目!$S$25),入力項目!$S$26,0)
)</f>
        <v>0</v>
      </c>
      <c r="AI220">
        <f ca="1">-(
_xlfn.IFS(
U220&lt;=入力項目!$S$11,0,
AND(U220&gt;=入力項目!$S$11+1,U220&lt;=3),IFERROR(VLOOKUP(入力項目!$S$12,子育て関連マスタ!$I$4:$M$5,4,FALSE),0),
AND(U220&gt;=4,U220&lt;=6),IFERROR(VLOOKUP(入力項目!$S$13,子育て関連マスタ!$I$9:$M$12,4,FALSE),0),
AND(U220&gt;=7,U220&lt;=12),IFERROR(VLOOKUP(入力項目!$S$14,子育て関連マスタ!$I$16:$M$17,4,FALSE),0),
AND(U220&gt;=13,U220&lt;=15),IFERROR(VLOOKUP(入力項目!$S$15,子育て関連マスタ!$I$21:$M$22,4,FALSE),0),
AND(U220&gt;=16,U220&lt;=18),IFERROR(VLOOKUP(入力項目!$S$16,子育て関連マスタ!$I$26:$M$28,4,FALSE),0),
AND(U220&gt;=19,U220&lt;=20,入力項目!$S$16="高専"),IFERROR(VLOOKUP(入力項目!$S$16,子育て関連マスタ!$I$26:$M$28,4,FALSE),0),
AND(U220&gt;=19,U220&lt;=20,入力項目!$S$16&lt;&gt;"高専"),IFERROR(VLOOKUP(入力項目!$S$17,子育て関連マスタ!$I$32:$M$37,4,FALSE),0),
AND(U220&gt;=21,U220&lt;=22,入力項目!$S$16="高専"),IFERROR(VLOOKUP(入力項目!$S$17,子育て関連マスタ!$I$32:$M$34,4,FALSE),0),
AND(U220&gt;=21,U220&lt;=22,入力項目!$S$16&lt;&gt;"高専"),IFERROR(VLOOKUP(入力項目!$S$17,子育て関連マスタ!$I$32:$M$34,4,FALSE),0),
U220&gt;=23,0
) +
IF($D220=4,
  IFERROR(_xlfn.IFS(
  U220&lt;=入力項目!$S$11,0,
  AND(U220=入力項目!$S$11),IFERROR(VLOOKUP(入力項目!$S$12,子育て関連マスタ!$I$4:$M$5,2,FALSE),0),
  AND(U220=4),IFERROR(VLOOKUP(入力項目!$S$13,子育て関連マスタ!$I$9:$M$12,2,FALSE),0),
  AND(U220=7),IFERROR(VLOOKUP(入力項目!$S$14,子育て関連マスタ!$I$16:$M$17,2,FALSE),0),
  AND(U220=13),IFERROR(VLOOKUP(入力項目!$S$15,子育て関連マスタ!$I$21:$M$22,2,FALSE),0),
  AND(U220=16),IFERROR(VLOOKUP(入力項目!$S$16,子育て関連マスタ!$I$26:$M$28,2,FALSE),0),
  AND(U220=19,入力項目!$S$16&lt;&gt;"高専"),IFERROR(VLOOKUP(入力項目!$S$17,子育て関連マスタ!$I$32:$M$37,2,FALSE),0),
  AND(U220=21,入力項目!$S$16="高専"),IFERROR(VLOOKUP(入力項目!$S$17,子育て関連マスタ!$I$32:$M$37,2,FALSE),0),
  U220&gt;=22,0
  ),0),0
) +
IF(AND(U220&gt;=1,U220&lt;=15),IF($D220=入力項目!$S$8,入力項目!$S$3,0),0) +
IF(AND(U220&gt;=1,U220&lt;=15),IF($D220=5,入力項目!$S$4,0),0) +
IF(AND(U220&gt;=1,U220&lt;=15),IF($D220=12,入力項目!$S$5,0),0) +
IF(AND(入力項目!$S$7=$A220,入力項目!$S$8=$D220),子育て関連マスタ!$C$14,0) +
IFERROR(IF(AND(YEAR(EDATE(DATE(入力項目!$S$7,入力項目!$S$8,1),1))=$A220,MONTH(EDATE(DATE(入力項目!$S$7,入力項目!$S$8,1),1))=$D220),子育て関連マスタ!$C$15,0),0) +
IF(AND(OR(U220=3,U220=5,U220=7),$D220=11),子育て関連マスタ!$C$17,0) +
IF(AND(U220=20,$D220=1),子育て関連マスタ!$C$18,0) +
IF(AND(U220=20,$D220=1),
IFERROR(_xlfn.IFS(
入力項目!$S$10="男",子育て関連マスタ!$C$18,
入力項目!$S$10="女",子育て関連マスタ!$C$19
),0),0
) +
IF(AND(U220&gt;=入力項目!$S$18,U220&lt;=入力項目!$S$19),入力項目!$S$20,0) +
IF(AND(U220&gt;=入力項目!$S$21,U220&lt;=入力項目!$S$22),入力項目!$S$23,0) +
IF(AND(U220&gt;=入力項目!$S$24,U220&lt;=入力項目!$S$25),入力項目!$S$26,0)
)</f>
        <v>0</v>
      </c>
      <c r="AJ220" s="10">
        <f ca="1">-VLOOKUP($D220,月別収支!$A$2:$H$13,7,FALSE)</f>
        <v>-20000</v>
      </c>
    </row>
    <row r="221" spans="1:36" x14ac:dyDescent="0.4">
      <c r="A221">
        <f t="shared" ca="1" si="54"/>
        <v>2042</v>
      </c>
      <c r="B221">
        <f t="shared" ca="1" si="61"/>
        <v>2042</v>
      </c>
      <c r="C221">
        <f t="shared" ca="1" si="62"/>
        <v>18</v>
      </c>
      <c r="D221">
        <f t="shared" ca="1" si="55"/>
        <v>11</v>
      </c>
      <c r="E221" t="str">
        <f t="shared" ca="1" si="56"/>
        <v>2042年11月</v>
      </c>
      <c r="F221">
        <f ca="1">IF(OR(入力項目!$N$5&lt;$A221,AND(入力項目!$N$5=$A221,入力項目!$N$6&lt;$D221)),IF(F220=0,1,IF(G221=12,F220+1,F220)),0)</f>
        <v>18</v>
      </c>
      <c r="G221">
        <f ca="1">IF(OR(入力項目!$N$5&lt;$A221,AND(入力項目!$N$5=$A221,入力項目!$N$6&lt;$D221)),IF(G220=12,1,G220+1),0)</f>
        <v>1</v>
      </c>
      <c r="H221" t="str">
        <f t="shared" ca="1" si="57"/>
        <v>18_1</v>
      </c>
      <c r="I221">
        <f ca="1">IF(
  IFERROR(AND($C221&gt;0,MOD($C221,入力項目!$N$22)=0,$D221=入力項目!$N$23), FALSE),
  1,
  IF(
    AND(I220&gt;0,J220=12),
    IF(I220=入力項目!$N$28, 0, I220+1),
    I220
  )
)</f>
        <v>0</v>
      </c>
      <c r="J221">
        <f ca="1">IF($D221=入力項目!$N$23,1,IFERROR(J220+1,1))</f>
        <v>6</v>
      </c>
      <c r="K221" t="str">
        <f t="shared" ca="1" si="58"/>
        <v>0_6</v>
      </c>
      <c r="L221">
        <f ca="1">L220+IF(入力項目!$D$4=$D221,1,0)</f>
        <v>47</v>
      </c>
      <c r="M221" t="str">
        <f t="shared" ca="1" si="59"/>
        <v>47歳</v>
      </c>
      <c r="N221">
        <f t="shared" ca="1" si="63"/>
        <v>47</v>
      </c>
      <c r="O221" t="str">
        <f t="shared" ca="1" si="60"/>
        <v>47歳</v>
      </c>
      <c r="P221">
        <f t="shared" ca="1" si="64"/>
        <v>22</v>
      </c>
      <c r="Q221">
        <f t="shared" ca="1" si="65"/>
        <v>20</v>
      </c>
      <c r="R221">
        <f t="shared" ca="1" si="66"/>
        <v>2043</v>
      </c>
      <c r="S221">
        <f t="shared" ca="1" si="67"/>
        <v>2043</v>
      </c>
      <c r="T221">
        <f t="shared" ca="1" si="68"/>
        <v>2043</v>
      </c>
      <c r="U221">
        <f t="shared" ca="1" si="69"/>
        <v>2043</v>
      </c>
      <c r="V221" s="10">
        <f t="shared" ca="1" si="70"/>
        <v>23389435</v>
      </c>
      <c r="W221" s="10">
        <f ca="1">IF($L221&lt;その他マスタ!$B$1,VLOOKUP($D221,月別収支!$A$2:$H$13,2,FALSE),その他マスタ!$B$3)+IF(AND($L221=その他マスタ!$B$1,入力項目!$I$9="あり",$D221=入力項目!$D$4),その他マスタ!$B$2,0)</f>
        <v>300000</v>
      </c>
      <c r="X221" s="10">
        <f ca="1">-IF(入力項目!$K$5=TRUE,
IF($F221+$G221&lt;3,VLOOKUP($D221,月別収支!$A$2:$H$13,8,FALSE),0)+IFERROR(VLOOKUP($H221,住宅ローン計算!C:P,13,FALSE),0)+IF($F221&gt;1,IF(OR($G221=3,$G221=6,$G221=9,$G221=12),ROUNDUP(入力項目!$N$18/4,0),0),0),
VLOOKUP($D221,月別収支!$A$2:$H$13,8,FALSE))</f>
        <v>-53590</v>
      </c>
      <c r="Y221" s="10">
        <f ca="1">-VLOOKUP($D221,月別収支!$A$2:$H$13,3,FALSE)</f>
        <v>-75000</v>
      </c>
      <c r="Z221" s="10">
        <f ca="1">-VLOOKUP($D221,月別収支!$A$2:$H$13,4,FALSE)</f>
        <v>-27000</v>
      </c>
      <c r="AA221" s="10">
        <f ca="1">-VLOOKUP($D221,月別収支!$A$2:$H$13,6,FALSE)</f>
        <v>-10000</v>
      </c>
      <c r="AB221" s="10">
        <f ca="1">-(
VLOOKUP($D221,月別収支!$A$2:$H$13,5,FALSE)+IF(AND(入力項目!$I$27&lt;=$A221,ISEVEN($A221-入力項目!$I$27),入力項目!$I$28=$D221),入力項目!$I$26,0)
+IF(入力項目!$K$26=TRUE,
IFERROR(VLOOKUP($K221,マイカーローン計算!C:P,13,FALSE),0),
IFERROR(
  IF(AND($C221&gt;0,MOD($C221,入力項目!$N$22)=0,$D221=入力項目!$N$23),入力項目!$N$24,0),
 0
)
)
)</f>
        <v>-20000</v>
      </c>
      <c r="AC221" s="10">
        <f ca="1">-IF($A221&lt;入力項目!$N$33,入力項目!$N$35,IF(AND($A221=入力項目!$N$33,$D221&lt;=入力項目!$N$34),入力項目!$N$35,0))</f>
        <v>0</v>
      </c>
      <c r="AD221">
        <f ca="1">-(
_xlfn.IFS(
P221&lt;=入力項目!$S$11,0,
AND(P221&gt;=入力項目!$S$11+1,P221&lt;=3),IFERROR(VLOOKUP(入力項目!$S$12,子育て関連マスタ!$I$4:$M$5,4,FALSE),0),
AND(P221&gt;=4,P221&lt;=6),IFERROR(VLOOKUP(入力項目!$S$13,子育て関連マスタ!$I$9:$M$12,4,FALSE),0),
AND(P221&gt;=7,P221&lt;=12),IFERROR(VLOOKUP(入力項目!$S$14,子育て関連マスタ!$I$16:$M$17,4,FALSE),0),
AND(P221&gt;=13,P221&lt;=15),IFERROR(VLOOKUP(入力項目!$S$15,子育て関連マスタ!$I$21:$M$22,4,FALSE),0),
AND(P221&gt;=16,P221&lt;=18),IFERROR(VLOOKUP(入力項目!$S$16,子育て関連マスタ!$I$26:$M$28,4,FALSE),0),
AND(P221&gt;=19,P221&lt;=20,入力項目!$S$16="高専"),IFERROR(VLOOKUP(入力項目!$S$16,子育て関連マスタ!$I$26:$M$28,4,FALSE),0),
AND(P221&gt;=19,P221&lt;=20,入力項目!$S$16&lt;&gt;"高専"),IFERROR(VLOOKUP(入力項目!$S$17,子育て関連マスタ!$I$32:$M$37,4,FALSE),0),
AND(P221&gt;=21,P221&lt;=22,入力項目!$S$16="高専"),IFERROR(VLOOKUP(入力項目!$S$17,子育て関連マスタ!$I$32:$M$34,4,FALSE),0),
AND(P221&gt;=21,P221&lt;=22,入力項目!$S$16&lt;&gt;"高専"),IFERROR(VLOOKUP(入力項目!$S$17,子育て関連マスタ!$I$32:$M$34,4,FALSE),0),
P221&gt;=23,0
) +
IF($D221=4,
  IFERROR(_xlfn.IFS(
  P221&lt;=入力項目!$S$11,0,
  AND(P221=入力項目!$S$11),IFERROR(VLOOKUP(入力項目!$S$12,子育て関連マスタ!$I$4:$M$5,2,FALSE),0),
  AND(P221=4),IFERROR(VLOOKUP(入力項目!$S$13,子育て関連マスタ!$I$9:$M$12,2,FALSE),0),
  AND(P221=7),IFERROR(VLOOKUP(入力項目!$S$14,子育て関連マスタ!$I$16:$M$17,2,FALSE),0),
  AND(P221=13),IFERROR(VLOOKUP(入力項目!$S$15,子育て関連マスタ!$I$21:$M$22,2,FALSE),0),
  AND(P221=16),IFERROR(VLOOKUP(入力項目!$S$16,子育て関連マスタ!$I$26:$M$28,2,FALSE),0),
  AND(P221=19,入力項目!$S$16&lt;&gt;"高専"),IFERROR(VLOOKUP(入力項目!$S$17,子育て関連マスタ!$I$32:$M$37,2,FALSE),0),
  AND(P221=21,入力項目!$S$16="高専"),IFERROR(VLOOKUP(入力項目!$S$17,子育て関連マスタ!$I$32:$M$37,2,FALSE),0),
  P221&gt;=22,0
  ),0),0
) +
IF(AND(P221&gt;=1,P221&lt;=15),IF($D221=入力項目!$S$8,入力項目!$S$3,0),0) +
IF(AND(P221&gt;=1,P221&lt;=15),IF($D221=5,入力項目!$S$4,0),0) +
IF(AND(P221&gt;=1,P221&lt;=15),IF($D221=12,入力項目!$S$5,0),0) +
IF(AND(入力項目!$S$7=$A221,入力項目!$S$8=$D221),子育て関連マスタ!$C$14,0) +
IFERROR(IF(AND(YEAR(EDATE(DATE(入力項目!$S$7,入力項目!$S$8,1),1))=$A221,MONTH(EDATE(DATE(入力項目!$S$7,入力項目!$S$8,1),1))=$D221),子育て関連マスタ!$C$15,0),0) +
IF(AND(OR(P221=3,P221=5,P221=7),$D221=11),子育て関連マスタ!$C$17,0) +
IF(AND(P221=20,$D221=1),子育て関連マスタ!$C$18,0) +
IF(AND(P221=20,$D221=1),
IFERROR(_xlfn.IFS(
入力項目!$S$10="男",子育て関連マスタ!$C$18,
入力項目!$S$10="女",子育て関連マスタ!$C$19
),0),0
) +
IF(AND(P221&gt;=入力項目!$S$18,P221&lt;=入力項目!$S$19),入力項目!$S$20,0) +
IF(AND(P221&gt;=入力項目!$S$21,P221&lt;=入力項目!$S$22),入力項目!$S$23,0) +
IF(AND(P221&gt;=入力項目!$S$24,P221&lt;=入力項目!$S$25),入力項目!$S$26,0)
)</f>
        <v>0</v>
      </c>
      <c r="AE221">
        <f ca="1">-(
_xlfn.IFS(
Q221&lt;=入力項目!$S$11,0,
AND(Q221&gt;=入力項目!$S$11+1,Q221&lt;=3),IFERROR(VLOOKUP(入力項目!$S$12,子育て関連マスタ!$I$4:$M$5,4,FALSE),0),
AND(Q221&gt;=4,Q221&lt;=6),IFERROR(VLOOKUP(入力項目!$S$13,子育て関連マスタ!$I$9:$M$12,4,FALSE),0),
AND(Q221&gt;=7,Q221&lt;=12),IFERROR(VLOOKUP(入力項目!$S$14,子育て関連マスタ!$I$16:$M$17,4,FALSE),0),
AND(Q221&gt;=13,Q221&lt;=15),IFERROR(VLOOKUP(入力項目!$S$15,子育て関連マスタ!$I$21:$M$22,4,FALSE),0),
AND(Q221&gt;=16,Q221&lt;=18),IFERROR(VLOOKUP(入力項目!$S$16,子育て関連マスタ!$I$26:$M$28,4,FALSE),0),
AND(Q221&gt;=19,Q221&lt;=20,入力項目!$S$16="高専"),IFERROR(VLOOKUP(入力項目!$S$16,子育て関連マスタ!$I$26:$M$28,4,FALSE),0),
AND(Q221&gt;=19,Q221&lt;=20,入力項目!$S$16&lt;&gt;"高専"),IFERROR(VLOOKUP(入力項目!$S$17,子育て関連マスタ!$I$32:$M$37,4,FALSE),0),
AND(Q221&gt;=21,Q221&lt;=22,入力項目!$S$16="高専"),IFERROR(VLOOKUP(入力項目!$S$17,子育て関連マスタ!$I$32:$M$34,4,FALSE),0),
AND(Q221&gt;=21,Q221&lt;=22,入力項目!$S$16&lt;&gt;"高専"),IFERROR(VLOOKUP(入力項目!$S$17,子育て関連マスタ!$I$32:$M$34,4,FALSE),0),
Q221&gt;=23,0
) +
IF($D221=4,
  IFERROR(_xlfn.IFS(
  Q221&lt;=入力項目!$S$11,0,
  AND(Q221=入力項目!$S$11),IFERROR(VLOOKUP(入力項目!$S$12,子育て関連マスタ!$I$4:$M$5,2,FALSE),0),
  AND(Q221=4),IFERROR(VLOOKUP(入力項目!$S$13,子育て関連マスタ!$I$9:$M$12,2,FALSE),0),
  AND(Q221=7),IFERROR(VLOOKUP(入力項目!$S$14,子育て関連マスタ!$I$16:$M$17,2,FALSE),0),
  AND(Q221=13),IFERROR(VLOOKUP(入力項目!$S$15,子育て関連マスタ!$I$21:$M$22,2,FALSE),0),
  AND(Q221=16),IFERROR(VLOOKUP(入力項目!$S$16,子育て関連マスタ!$I$26:$M$28,2,FALSE),0),
  AND(Q221=19,入力項目!$S$16&lt;&gt;"高専"),IFERROR(VLOOKUP(入力項目!$S$17,子育て関連マスタ!$I$32:$M$37,2,FALSE),0),
  AND(Q221=21,入力項目!$S$16="高専"),IFERROR(VLOOKUP(入力項目!$S$17,子育て関連マスタ!$I$32:$M$37,2,FALSE),0),
  Q221&gt;=22,0
  ),0),0
) +
IF(AND(Q221&gt;=1,Q221&lt;=15),IF($D221=入力項目!$S$8,入力項目!$S$3,0),0) +
IF(AND(Q221&gt;=1,Q221&lt;=15),IF($D221=5,入力項目!$S$4,0),0) +
IF(AND(Q221&gt;=1,Q221&lt;=15),IF($D221=12,入力項目!$S$5,0),0) +
IF(AND(入力項目!$S$7=$A221,入力項目!$S$8=$D221),子育て関連マスタ!$C$14,0) +
IFERROR(IF(AND(YEAR(EDATE(DATE(入力項目!$S$7,入力項目!$S$8,1),1))=$A221,MONTH(EDATE(DATE(入力項目!$S$7,入力項目!$S$8,1),1))=$D221),子育て関連マスタ!$C$15,0),0) +
IF(AND(OR(Q221=3,Q221=5,Q221=7),$D221=11),子育て関連マスタ!$C$17,0) +
IF(AND(Q221=20,$D221=1),子育て関連マスタ!$C$18,0) +
IF(AND(Q221=20,$D221=1),
IFERROR(_xlfn.IFS(
入力項目!$S$10="男",子育て関連マスタ!$C$18,
入力項目!$S$10="女",子育て関連マスタ!$C$19
),0),0
) +
IF(AND(Q221&gt;=入力項目!$S$18,Q221&lt;=入力項目!$S$19),入力項目!$S$20,0) +
IF(AND(Q221&gt;=入力項目!$S$21,Q221&lt;=入力項目!$S$22),入力項目!$S$23,0) +
IF(AND(Q221&gt;=入力項目!$S$24,Q221&lt;=入力項目!$S$25),入力項目!$S$26,0)
)</f>
        <v>0</v>
      </c>
      <c r="AF221">
        <f ca="1">-(
_xlfn.IFS(
R221&lt;=入力項目!$S$11,0,
AND(R221&gt;=入力項目!$S$11+1,R221&lt;=3),IFERROR(VLOOKUP(入力項目!$S$12,子育て関連マスタ!$I$4:$M$5,4,FALSE),0),
AND(R221&gt;=4,R221&lt;=6),IFERROR(VLOOKUP(入力項目!$S$13,子育て関連マスタ!$I$9:$M$12,4,FALSE),0),
AND(R221&gt;=7,R221&lt;=12),IFERROR(VLOOKUP(入力項目!$S$14,子育て関連マスタ!$I$16:$M$17,4,FALSE),0),
AND(R221&gt;=13,R221&lt;=15),IFERROR(VLOOKUP(入力項目!$S$15,子育て関連マスタ!$I$21:$M$22,4,FALSE),0),
AND(R221&gt;=16,R221&lt;=18),IFERROR(VLOOKUP(入力項目!$S$16,子育て関連マスタ!$I$26:$M$28,4,FALSE),0),
AND(R221&gt;=19,R221&lt;=20,入力項目!$S$16="高専"),IFERROR(VLOOKUP(入力項目!$S$16,子育て関連マスタ!$I$26:$M$28,4,FALSE),0),
AND(R221&gt;=19,R221&lt;=20,入力項目!$S$16&lt;&gt;"高専"),IFERROR(VLOOKUP(入力項目!$S$17,子育て関連マスタ!$I$32:$M$37,4,FALSE),0),
AND(R221&gt;=21,R221&lt;=22,入力項目!$S$16="高専"),IFERROR(VLOOKUP(入力項目!$S$17,子育て関連マスタ!$I$32:$M$34,4,FALSE),0),
AND(R221&gt;=21,R221&lt;=22,入力項目!$S$16&lt;&gt;"高専"),IFERROR(VLOOKUP(入力項目!$S$17,子育て関連マスタ!$I$32:$M$34,4,FALSE),0),
R221&gt;=23,0
) +
IF($D221=4,
  IFERROR(_xlfn.IFS(
  R221&lt;=入力項目!$S$11,0,
  AND(R221=入力項目!$S$11),IFERROR(VLOOKUP(入力項目!$S$12,子育て関連マスタ!$I$4:$M$5,2,FALSE),0),
  AND(R221=4),IFERROR(VLOOKUP(入力項目!$S$13,子育て関連マスタ!$I$9:$M$12,2,FALSE),0),
  AND(R221=7),IFERROR(VLOOKUP(入力項目!$S$14,子育て関連マスタ!$I$16:$M$17,2,FALSE),0),
  AND(R221=13),IFERROR(VLOOKUP(入力項目!$S$15,子育て関連マスタ!$I$21:$M$22,2,FALSE),0),
  AND(R221=16),IFERROR(VLOOKUP(入力項目!$S$16,子育て関連マスタ!$I$26:$M$28,2,FALSE),0),
  AND(R221=19,入力項目!$S$16&lt;&gt;"高専"),IFERROR(VLOOKUP(入力項目!$S$17,子育て関連マスタ!$I$32:$M$37,2,FALSE),0),
  AND(R221=21,入力項目!$S$16="高専"),IFERROR(VLOOKUP(入力項目!$S$17,子育て関連マスタ!$I$32:$M$37,2,FALSE),0),
  R221&gt;=22,0
  ),0),0
) +
IF(AND(R221&gt;=1,R221&lt;=15),IF($D221=入力項目!$S$8,入力項目!$S$3,0),0) +
IF(AND(R221&gt;=1,R221&lt;=15),IF($D221=5,入力項目!$S$4,0),0) +
IF(AND(R221&gt;=1,R221&lt;=15),IF($D221=12,入力項目!$S$5,0),0) +
IF(AND(入力項目!$S$7=$A221,入力項目!$S$8=$D221),子育て関連マスタ!$C$14,0) +
IFERROR(IF(AND(YEAR(EDATE(DATE(入力項目!$S$7,入力項目!$S$8,1),1))=$A221,MONTH(EDATE(DATE(入力項目!$S$7,入力項目!$S$8,1),1))=$D221),子育て関連マスタ!$C$15,0),0) +
IF(AND(OR(R221=3,R221=5,R221=7),$D221=11),子育て関連マスタ!$C$17,0) +
IF(AND(R221=20,$D221=1),子育て関連マスタ!$C$18,0) +
IF(AND(R221=20,$D221=1),
IFERROR(_xlfn.IFS(
入力項目!$S$10="男",子育て関連マスタ!$C$18,
入力項目!$S$10="女",子育て関連マスタ!$C$19
),0),0
) +
IF(AND(R221&gt;=入力項目!$S$18,R221&lt;=入力項目!$S$19),入力項目!$S$20,0) +
IF(AND(R221&gt;=入力項目!$S$21,R221&lt;=入力項目!$S$22),入力項目!$S$23,0) +
IF(AND(R221&gt;=入力項目!$S$24,R221&lt;=入力項目!$S$25),入力項目!$S$26,0)
)</f>
        <v>0</v>
      </c>
      <c r="AG221">
        <f ca="1">-(
_xlfn.IFS(
S221&lt;=入力項目!$S$11,0,
AND(S221&gt;=入力項目!$S$11+1,S221&lt;=3),IFERROR(VLOOKUP(入力項目!$S$12,子育て関連マスタ!$I$4:$M$5,4,FALSE),0),
AND(S221&gt;=4,S221&lt;=6),IFERROR(VLOOKUP(入力項目!$S$13,子育て関連マスタ!$I$9:$M$12,4,FALSE),0),
AND(S221&gt;=7,S221&lt;=12),IFERROR(VLOOKUP(入力項目!$S$14,子育て関連マスタ!$I$16:$M$17,4,FALSE),0),
AND(S221&gt;=13,S221&lt;=15),IFERROR(VLOOKUP(入力項目!$S$15,子育て関連マスタ!$I$21:$M$22,4,FALSE),0),
AND(S221&gt;=16,S221&lt;=18),IFERROR(VLOOKUP(入力項目!$S$16,子育て関連マスタ!$I$26:$M$28,4,FALSE),0),
AND(S221&gt;=19,S221&lt;=20,入力項目!$S$16="高専"),IFERROR(VLOOKUP(入力項目!$S$16,子育て関連マスタ!$I$26:$M$28,4,FALSE),0),
AND(S221&gt;=19,S221&lt;=20,入力項目!$S$16&lt;&gt;"高専"),IFERROR(VLOOKUP(入力項目!$S$17,子育て関連マスタ!$I$32:$M$37,4,FALSE),0),
AND(S221&gt;=21,S221&lt;=22,入力項目!$S$16="高専"),IFERROR(VLOOKUP(入力項目!$S$17,子育て関連マスタ!$I$32:$M$34,4,FALSE),0),
AND(S221&gt;=21,S221&lt;=22,入力項目!$S$16&lt;&gt;"高専"),IFERROR(VLOOKUP(入力項目!$S$17,子育て関連マスタ!$I$32:$M$34,4,FALSE),0),
S221&gt;=23,0
) +
IF($D221=4,
  IFERROR(_xlfn.IFS(
  S221&lt;=入力項目!$S$11,0,
  AND(S221=入力項目!$S$11),IFERROR(VLOOKUP(入力項目!$S$12,子育て関連マスタ!$I$4:$M$5,2,FALSE),0),
  AND(S221=4),IFERROR(VLOOKUP(入力項目!$S$13,子育て関連マスタ!$I$9:$M$12,2,FALSE),0),
  AND(S221=7),IFERROR(VLOOKUP(入力項目!$S$14,子育て関連マスタ!$I$16:$M$17,2,FALSE),0),
  AND(S221=13),IFERROR(VLOOKUP(入力項目!$S$15,子育て関連マスタ!$I$21:$M$22,2,FALSE),0),
  AND(S221=16),IFERROR(VLOOKUP(入力項目!$S$16,子育て関連マスタ!$I$26:$M$28,2,FALSE),0),
  AND(S221=19,入力項目!$S$16&lt;&gt;"高専"),IFERROR(VLOOKUP(入力項目!$S$17,子育て関連マスタ!$I$32:$M$37,2,FALSE),0),
  AND(S221=21,入力項目!$S$16="高専"),IFERROR(VLOOKUP(入力項目!$S$17,子育て関連マスタ!$I$32:$M$37,2,FALSE),0),
  S221&gt;=22,0
  ),0),0
) +
IF(AND(S221&gt;=1,S221&lt;=15),IF($D221=入力項目!$S$8,入力項目!$S$3,0),0) +
IF(AND(S221&gt;=1,S221&lt;=15),IF($D221=5,入力項目!$S$4,0),0) +
IF(AND(S221&gt;=1,S221&lt;=15),IF($D221=12,入力項目!$S$5,0),0) +
IF(AND(入力項目!$S$7=$A221,入力項目!$S$8=$D221),子育て関連マスタ!$C$14,0) +
IFERROR(IF(AND(YEAR(EDATE(DATE(入力項目!$S$7,入力項目!$S$8,1),1))=$A221,MONTH(EDATE(DATE(入力項目!$S$7,入力項目!$S$8,1),1))=$D221),子育て関連マスタ!$C$15,0),0) +
IF(AND(OR(S221=3,S221=5,S221=7),$D221=11),子育て関連マスタ!$C$17,0) +
IF(AND(S221=20,$D221=1),子育て関連マスタ!$C$18,0) +
IF(AND(S221=20,$D221=1),
IFERROR(_xlfn.IFS(
入力項目!$S$10="男",子育て関連マスタ!$C$18,
入力項目!$S$10="女",子育て関連マスタ!$C$19
),0),0
) +
IF(AND(S221&gt;=入力項目!$S$18,S221&lt;=入力項目!$S$19),入力項目!$S$20,0) +
IF(AND(S221&gt;=入力項目!$S$21,S221&lt;=入力項目!$S$22),入力項目!$S$23,0) +
IF(AND(S221&gt;=入力項目!$S$24,S221&lt;=入力項目!$S$25),入力項目!$S$26,0)
)</f>
        <v>0</v>
      </c>
      <c r="AH221">
        <f ca="1">-(
_xlfn.IFS(
T221&lt;=入力項目!$S$11,0,
AND(T221&gt;=入力項目!$S$11+1,T221&lt;=3),IFERROR(VLOOKUP(入力項目!$S$12,子育て関連マスタ!$I$4:$M$5,4,FALSE),0),
AND(T221&gt;=4,T221&lt;=6),IFERROR(VLOOKUP(入力項目!$S$13,子育て関連マスタ!$I$9:$M$12,4,FALSE),0),
AND(T221&gt;=7,T221&lt;=12),IFERROR(VLOOKUP(入力項目!$S$14,子育て関連マスタ!$I$16:$M$17,4,FALSE),0),
AND(T221&gt;=13,T221&lt;=15),IFERROR(VLOOKUP(入力項目!$S$15,子育て関連マスタ!$I$21:$M$22,4,FALSE),0),
AND(T221&gt;=16,T221&lt;=18),IFERROR(VLOOKUP(入力項目!$S$16,子育て関連マスタ!$I$26:$M$28,4,FALSE),0),
AND(T221&gt;=19,T221&lt;=20,入力項目!$S$16="高専"),IFERROR(VLOOKUP(入力項目!$S$16,子育て関連マスタ!$I$26:$M$28,4,FALSE),0),
AND(T221&gt;=19,T221&lt;=20,入力項目!$S$16&lt;&gt;"高専"),IFERROR(VLOOKUP(入力項目!$S$17,子育て関連マスタ!$I$32:$M$37,4,FALSE),0),
AND(T221&gt;=21,T221&lt;=22,入力項目!$S$16="高専"),IFERROR(VLOOKUP(入力項目!$S$17,子育て関連マスタ!$I$32:$M$34,4,FALSE),0),
AND(T221&gt;=21,T221&lt;=22,入力項目!$S$16&lt;&gt;"高専"),IFERROR(VLOOKUP(入力項目!$S$17,子育て関連マスタ!$I$32:$M$34,4,FALSE),0),
T221&gt;=23,0
) +
IF($D221=4,
  IFERROR(_xlfn.IFS(
  T221&lt;=入力項目!$S$11,0,
  AND(T221=入力項目!$S$11),IFERROR(VLOOKUP(入力項目!$S$12,子育て関連マスタ!$I$4:$M$5,2,FALSE),0),
  AND(T221=4),IFERROR(VLOOKUP(入力項目!$S$13,子育て関連マスタ!$I$9:$M$12,2,FALSE),0),
  AND(T221=7),IFERROR(VLOOKUP(入力項目!$S$14,子育て関連マスタ!$I$16:$M$17,2,FALSE),0),
  AND(T221=13),IFERROR(VLOOKUP(入力項目!$S$15,子育て関連マスタ!$I$21:$M$22,2,FALSE),0),
  AND(T221=16),IFERROR(VLOOKUP(入力項目!$S$16,子育て関連マスタ!$I$26:$M$28,2,FALSE),0),
  AND(T221=19,入力項目!$S$16&lt;&gt;"高専"),IFERROR(VLOOKUP(入力項目!$S$17,子育て関連マスタ!$I$32:$M$37,2,FALSE),0),
  AND(T221=21,入力項目!$S$16="高専"),IFERROR(VLOOKUP(入力項目!$S$17,子育て関連マスタ!$I$32:$M$37,2,FALSE),0),
  T221&gt;=22,0
  ),0),0
) +
IF(AND(T221&gt;=1,T221&lt;=15),IF($D221=入力項目!$S$8,入力項目!$S$3,0),0) +
IF(AND(T221&gt;=1,T221&lt;=15),IF($D221=5,入力項目!$S$4,0),0) +
IF(AND(T221&gt;=1,T221&lt;=15),IF($D221=12,入力項目!$S$5,0),0) +
IF(AND(入力項目!$S$7=$A221,入力項目!$S$8=$D221),子育て関連マスタ!$C$14,0) +
IFERROR(IF(AND(YEAR(EDATE(DATE(入力項目!$S$7,入力項目!$S$8,1),1))=$A221,MONTH(EDATE(DATE(入力項目!$S$7,入力項目!$S$8,1),1))=$D221),子育て関連マスタ!$C$15,0),0) +
IF(AND(OR(T221=3,T221=5,T221=7),$D221=11),子育て関連マスタ!$C$17,0) +
IF(AND(T221=20,$D221=1),子育て関連マスタ!$C$18,0) +
IF(AND(T221=20,$D221=1),
IFERROR(_xlfn.IFS(
入力項目!$S$10="男",子育て関連マスタ!$C$18,
入力項目!$S$10="女",子育て関連マスタ!$C$19
),0),0
) +
IF(AND(T221&gt;=入力項目!$S$18,T221&lt;=入力項目!$S$19),入力項目!$S$20,0) +
IF(AND(T221&gt;=入力項目!$S$21,T221&lt;=入力項目!$S$22),入力項目!$S$23,0) +
IF(AND(T221&gt;=入力項目!$S$24,T221&lt;=入力項目!$S$25),入力項目!$S$26,0)
)</f>
        <v>0</v>
      </c>
      <c r="AI221">
        <f ca="1">-(
_xlfn.IFS(
U221&lt;=入力項目!$S$11,0,
AND(U221&gt;=入力項目!$S$11+1,U221&lt;=3),IFERROR(VLOOKUP(入力項目!$S$12,子育て関連マスタ!$I$4:$M$5,4,FALSE),0),
AND(U221&gt;=4,U221&lt;=6),IFERROR(VLOOKUP(入力項目!$S$13,子育て関連マスタ!$I$9:$M$12,4,FALSE),0),
AND(U221&gt;=7,U221&lt;=12),IFERROR(VLOOKUP(入力項目!$S$14,子育て関連マスタ!$I$16:$M$17,4,FALSE),0),
AND(U221&gt;=13,U221&lt;=15),IFERROR(VLOOKUP(入力項目!$S$15,子育て関連マスタ!$I$21:$M$22,4,FALSE),0),
AND(U221&gt;=16,U221&lt;=18),IFERROR(VLOOKUP(入力項目!$S$16,子育て関連マスタ!$I$26:$M$28,4,FALSE),0),
AND(U221&gt;=19,U221&lt;=20,入力項目!$S$16="高専"),IFERROR(VLOOKUP(入力項目!$S$16,子育て関連マスタ!$I$26:$M$28,4,FALSE),0),
AND(U221&gt;=19,U221&lt;=20,入力項目!$S$16&lt;&gt;"高専"),IFERROR(VLOOKUP(入力項目!$S$17,子育て関連マスタ!$I$32:$M$37,4,FALSE),0),
AND(U221&gt;=21,U221&lt;=22,入力項目!$S$16="高専"),IFERROR(VLOOKUP(入力項目!$S$17,子育て関連マスタ!$I$32:$M$34,4,FALSE),0),
AND(U221&gt;=21,U221&lt;=22,入力項目!$S$16&lt;&gt;"高専"),IFERROR(VLOOKUP(入力項目!$S$17,子育て関連マスタ!$I$32:$M$34,4,FALSE),0),
U221&gt;=23,0
) +
IF($D221=4,
  IFERROR(_xlfn.IFS(
  U221&lt;=入力項目!$S$11,0,
  AND(U221=入力項目!$S$11),IFERROR(VLOOKUP(入力項目!$S$12,子育て関連マスタ!$I$4:$M$5,2,FALSE),0),
  AND(U221=4),IFERROR(VLOOKUP(入力項目!$S$13,子育て関連マスタ!$I$9:$M$12,2,FALSE),0),
  AND(U221=7),IFERROR(VLOOKUP(入力項目!$S$14,子育て関連マスタ!$I$16:$M$17,2,FALSE),0),
  AND(U221=13),IFERROR(VLOOKUP(入力項目!$S$15,子育て関連マスタ!$I$21:$M$22,2,FALSE),0),
  AND(U221=16),IFERROR(VLOOKUP(入力項目!$S$16,子育て関連マスタ!$I$26:$M$28,2,FALSE),0),
  AND(U221=19,入力項目!$S$16&lt;&gt;"高専"),IFERROR(VLOOKUP(入力項目!$S$17,子育て関連マスタ!$I$32:$M$37,2,FALSE),0),
  AND(U221=21,入力項目!$S$16="高専"),IFERROR(VLOOKUP(入力項目!$S$17,子育て関連マスタ!$I$32:$M$37,2,FALSE),0),
  U221&gt;=22,0
  ),0),0
) +
IF(AND(U221&gt;=1,U221&lt;=15),IF($D221=入力項目!$S$8,入力項目!$S$3,0),0) +
IF(AND(U221&gt;=1,U221&lt;=15),IF($D221=5,入力項目!$S$4,0),0) +
IF(AND(U221&gt;=1,U221&lt;=15),IF($D221=12,入力項目!$S$5,0),0) +
IF(AND(入力項目!$S$7=$A221,入力項目!$S$8=$D221),子育て関連マスタ!$C$14,0) +
IFERROR(IF(AND(YEAR(EDATE(DATE(入力項目!$S$7,入力項目!$S$8,1),1))=$A221,MONTH(EDATE(DATE(入力項目!$S$7,入力項目!$S$8,1),1))=$D221),子育て関連マスタ!$C$15,0),0) +
IF(AND(OR(U221=3,U221=5,U221=7),$D221=11),子育て関連マスタ!$C$17,0) +
IF(AND(U221=20,$D221=1),子育て関連マスタ!$C$18,0) +
IF(AND(U221=20,$D221=1),
IFERROR(_xlfn.IFS(
入力項目!$S$10="男",子育て関連マスタ!$C$18,
入力項目!$S$10="女",子育て関連マスタ!$C$19
),0),0
) +
IF(AND(U221&gt;=入力項目!$S$18,U221&lt;=入力項目!$S$19),入力項目!$S$20,0) +
IF(AND(U221&gt;=入力項目!$S$21,U221&lt;=入力項目!$S$22),入力項目!$S$23,0) +
IF(AND(U221&gt;=入力項目!$S$24,U221&lt;=入力項目!$S$25),入力項目!$S$26,0)
)</f>
        <v>0</v>
      </c>
      <c r="AJ221" s="10">
        <f ca="1">-VLOOKUP($D221,月別収支!$A$2:$H$13,7,FALSE)</f>
        <v>-20000</v>
      </c>
    </row>
    <row r="222" spans="1:36" x14ac:dyDescent="0.4">
      <c r="A222">
        <f t="shared" ca="1" si="54"/>
        <v>2042</v>
      </c>
      <c r="B222">
        <f t="shared" ca="1" si="61"/>
        <v>2042</v>
      </c>
      <c r="C222">
        <f t="shared" ca="1" si="62"/>
        <v>18</v>
      </c>
      <c r="D222">
        <f t="shared" ca="1" si="55"/>
        <v>12</v>
      </c>
      <c r="E222" t="str">
        <f t="shared" ca="1" si="56"/>
        <v>2042年12月</v>
      </c>
      <c r="F222">
        <f ca="1">IF(OR(入力項目!$N$5&lt;$A222,AND(入力項目!$N$5=$A222,入力項目!$N$6&lt;$D222)),IF(F221=0,1,IF(G222=12,F221+1,F221)),0)</f>
        <v>18</v>
      </c>
      <c r="G222">
        <f ca="1">IF(OR(入力項目!$N$5&lt;$A222,AND(入力項目!$N$5=$A222,入力項目!$N$6&lt;$D222)),IF(G221=12,1,G221+1),0)</f>
        <v>2</v>
      </c>
      <c r="H222" t="str">
        <f t="shared" ca="1" si="57"/>
        <v>18_2</v>
      </c>
      <c r="I222">
        <f ca="1">IF(
  IFERROR(AND($C222&gt;0,MOD($C222,入力項目!$N$22)=0,$D222=入力項目!$N$23), FALSE),
  1,
  IF(
    AND(I221&gt;0,J221=12),
    IF(I221=入力項目!$N$28, 0, I221+1),
    I221
  )
)</f>
        <v>0</v>
      </c>
      <c r="J222">
        <f ca="1">IF($D222=入力項目!$N$23,1,IFERROR(J221+1,1))</f>
        <v>7</v>
      </c>
      <c r="K222" t="str">
        <f t="shared" ca="1" si="58"/>
        <v>0_7</v>
      </c>
      <c r="L222">
        <f ca="1">L221+IF(入力項目!$D$4=$D222,1,0)</f>
        <v>47</v>
      </c>
      <c r="M222" t="str">
        <f t="shared" ca="1" si="59"/>
        <v>47歳</v>
      </c>
      <c r="N222">
        <f t="shared" ca="1" si="63"/>
        <v>47</v>
      </c>
      <c r="O222" t="str">
        <f t="shared" ca="1" si="60"/>
        <v>47歳</v>
      </c>
      <c r="P222">
        <f t="shared" ca="1" si="64"/>
        <v>22</v>
      </c>
      <c r="Q222">
        <f t="shared" ca="1" si="65"/>
        <v>20</v>
      </c>
      <c r="R222">
        <f t="shared" ca="1" si="66"/>
        <v>2043</v>
      </c>
      <c r="S222">
        <f t="shared" ca="1" si="67"/>
        <v>2043</v>
      </c>
      <c r="T222">
        <f t="shared" ca="1" si="68"/>
        <v>2043</v>
      </c>
      <c r="U222">
        <f t="shared" ca="1" si="69"/>
        <v>2043</v>
      </c>
      <c r="V222" s="10">
        <f t="shared" ca="1" si="70"/>
        <v>24145935</v>
      </c>
      <c r="W222" s="10">
        <f ca="1">IF($L222&lt;その他マスタ!$B$1,VLOOKUP($D222,月別収支!$A$2:$H$13,2,FALSE),その他マスタ!$B$3)+IF(AND($L222=その他マスタ!$B$1,入力項目!$I$9="あり",$D222=入力項目!$D$4),その他マスタ!$B$2,0)</f>
        <v>1100000</v>
      </c>
      <c r="X222" s="10">
        <f ca="1">-IF(入力項目!$K$5=TRUE,
IF($F222+$G222&lt;3,VLOOKUP($D222,月別収支!$A$2:$H$13,8,FALSE),0)+IFERROR(VLOOKUP($H222,住宅ローン計算!C:P,13,FALSE),0)+IF($F222&gt;1,IF(OR($G222=3,$G222=6,$G222=9,$G222=12),ROUNDUP(入力項目!$N$18/4,0),0),0),
VLOOKUP($D222,月別収支!$A$2:$H$13,8,FALSE))</f>
        <v>-191500</v>
      </c>
      <c r="Y222" s="10">
        <f ca="1">-VLOOKUP($D222,月別収支!$A$2:$H$13,3,FALSE)</f>
        <v>-75000</v>
      </c>
      <c r="Z222" s="10">
        <f ca="1">-VLOOKUP($D222,月別収支!$A$2:$H$13,4,FALSE)</f>
        <v>-27000</v>
      </c>
      <c r="AA222" s="10">
        <f ca="1">-VLOOKUP($D222,月別収支!$A$2:$H$13,6,FALSE)</f>
        <v>-10000</v>
      </c>
      <c r="AB222" s="10">
        <f ca="1">-(
VLOOKUP($D222,月別収支!$A$2:$H$13,5,FALSE)+IF(AND(入力項目!$I$27&lt;=$A222,ISEVEN($A222-入力項目!$I$27),入力項目!$I$28=$D222),入力項目!$I$26,0)
+IF(入力項目!$K$26=TRUE,
IFERROR(VLOOKUP($K222,マイカーローン計算!C:P,13,FALSE),0),
IFERROR(
  IF(AND($C222&gt;0,MOD($C222,入力項目!$N$22)=0,$D222=入力項目!$N$23),入力項目!$N$24,0),
 0
)
)
)</f>
        <v>-20000</v>
      </c>
      <c r="AC222" s="10">
        <f ca="1">-IF($A222&lt;入力項目!$N$33,入力項目!$N$35,IF(AND($A222=入力項目!$N$33,$D222&lt;=入力項目!$N$34),入力項目!$N$35,0))</f>
        <v>0</v>
      </c>
      <c r="AD222">
        <f ca="1">-(
_xlfn.IFS(
P222&lt;=入力項目!$S$11,0,
AND(P222&gt;=入力項目!$S$11+1,P222&lt;=3),IFERROR(VLOOKUP(入力項目!$S$12,子育て関連マスタ!$I$4:$M$5,4,FALSE),0),
AND(P222&gt;=4,P222&lt;=6),IFERROR(VLOOKUP(入力項目!$S$13,子育て関連マスタ!$I$9:$M$12,4,FALSE),0),
AND(P222&gt;=7,P222&lt;=12),IFERROR(VLOOKUP(入力項目!$S$14,子育て関連マスタ!$I$16:$M$17,4,FALSE),0),
AND(P222&gt;=13,P222&lt;=15),IFERROR(VLOOKUP(入力項目!$S$15,子育て関連マスタ!$I$21:$M$22,4,FALSE),0),
AND(P222&gt;=16,P222&lt;=18),IFERROR(VLOOKUP(入力項目!$S$16,子育て関連マスタ!$I$26:$M$28,4,FALSE),0),
AND(P222&gt;=19,P222&lt;=20,入力項目!$S$16="高専"),IFERROR(VLOOKUP(入力項目!$S$16,子育て関連マスタ!$I$26:$M$28,4,FALSE),0),
AND(P222&gt;=19,P222&lt;=20,入力項目!$S$16&lt;&gt;"高専"),IFERROR(VLOOKUP(入力項目!$S$17,子育て関連マスタ!$I$32:$M$37,4,FALSE),0),
AND(P222&gt;=21,P222&lt;=22,入力項目!$S$16="高専"),IFERROR(VLOOKUP(入力項目!$S$17,子育て関連マスタ!$I$32:$M$34,4,FALSE),0),
AND(P222&gt;=21,P222&lt;=22,入力項目!$S$16&lt;&gt;"高専"),IFERROR(VLOOKUP(入力項目!$S$17,子育て関連マスタ!$I$32:$M$34,4,FALSE),0),
P222&gt;=23,0
) +
IF($D222=4,
  IFERROR(_xlfn.IFS(
  P222&lt;=入力項目!$S$11,0,
  AND(P222=入力項目!$S$11),IFERROR(VLOOKUP(入力項目!$S$12,子育て関連マスタ!$I$4:$M$5,2,FALSE),0),
  AND(P222=4),IFERROR(VLOOKUP(入力項目!$S$13,子育て関連マスタ!$I$9:$M$12,2,FALSE),0),
  AND(P222=7),IFERROR(VLOOKUP(入力項目!$S$14,子育て関連マスタ!$I$16:$M$17,2,FALSE),0),
  AND(P222=13),IFERROR(VLOOKUP(入力項目!$S$15,子育て関連マスタ!$I$21:$M$22,2,FALSE),0),
  AND(P222=16),IFERROR(VLOOKUP(入力項目!$S$16,子育て関連マスタ!$I$26:$M$28,2,FALSE),0),
  AND(P222=19,入力項目!$S$16&lt;&gt;"高専"),IFERROR(VLOOKUP(入力項目!$S$17,子育て関連マスタ!$I$32:$M$37,2,FALSE),0),
  AND(P222=21,入力項目!$S$16="高専"),IFERROR(VLOOKUP(入力項目!$S$17,子育て関連マスタ!$I$32:$M$37,2,FALSE),0),
  P222&gt;=22,0
  ),0),0
) +
IF(AND(P222&gt;=1,P222&lt;=15),IF($D222=入力項目!$S$8,入力項目!$S$3,0),0) +
IF(AND(P222&gt;=1,P222&lt;=15),IF($D222=5,入力項目!$S$4,0),0) +
IF(AND(P222&gt;=1,P222&lt;=15),IF($D222=12,入力項目!$S$5,0),0) +
IF(AND(入力項目!$S$7=$A222,入力項目!$S$8=$D222),子育て関連マスタ!$C$14,0) +
IFERROR(IF(AND(YEAR(EDATE(DATE(入力項目!$S$7,入力項目!$S$8,1),1))=$A222,MONTH(EDATE(DATE(入力項目!$S$7,入力項目!$S$8,1),1))=$D222),子育て関連マスタ!$C$15,0),0) +
IF(AND(OR(P222=3,P222=5,P222=7),$D222=11),子育て関連マスタ!$C$17,0) +
IF(AND(P222=20,$D222=1),子育て関連マスタ!$C$18,0) +
IF(AND(P222=20,$D222=1),
IFERROR(_xlfn.IFS(
入力項目!$S$10="男",子育て関連マスタ!$C$18,
入力項目!$S$10="女",子育て関連マスタ!$C$19
),0),0
) +
IF(AND(P222&gt;=入力項目!$S$18,P222&lt;=入力項目!$S$19),入力項目!$S$20,0) +
IF(AND(P222&gt;=入力項目!$S$21,P222&lt;=入力項目!$S$22),入力項目!$S$23,0) +
IF(AND(P222&gt;=入力項目!$S$24,P222&lt;=入力項目!$S$25),入力項目!$S$26,0)
)</f>
        <v>0</v>
      </c>
      <c r="AE222">
        <f ca="1">-(
_xlfn.IFS(
Q222&lt;=入力項目!$S$11,0,
AND(Q222&gt;=入力項目!$S$11+1,Q222&lt;=3),IFERROR(VLOOKUP(入力項目!$S$12,子育て関連マスタ!$I$4:$M$5,4,FALSE),0),
AND(Q222&gt;=4,Q222&lt;=6),IFERROR(VLOOKUP(入力項目!$S$13,子育て関連マスタ!$I$9:$M$12,4,FALSE),0),
AND(Q222&gt;=7,Q222&lt;=12),IFERROR(VLOOKUP(入力項目!$S$14,子育て関連マスタ!$I$16:$M$17,4,FALSE),0),
AND(Q222&gt;=13,Q222&lt;=15),IFERROR(VLOOKUP(入力項目!$S$15,子育て関連マスタ!$I$21:$M$22,4,FALSE),0),
AND(Q222&gt;=16,Q222&lt;=18),IFERROR(VLOOKUP(入力項目!$S$16,子育て関連マスタ!$I$26:$M$28,4,FALSE),0),
AND(Q222&gt;=19,Q222&lt;=20,入力項目!$S$16="高専"),IFERROR(VLOOKUP(入力項目!$S$16,子育て関連マスタ!$I$26:$M$28,4,FALSE),0),
AND(Q222&gt;=19,Q222&lt;=20,入力項目!$S$16&lt;&gt;"高専"),IFERROR(VLOOKUP(入力項目!$S$17,子育て関連マスタ!$I$32:$M$37,4,FALSE),0),
AND(Q222&gt;=21,Q222&lt;=22,入力項目!$S$16="高専"),IFERROR(VLOOKUP(入力項目!$S$17,子育て関連マスタ!$I$32:$M$34,4,FALSE),0),
AND(Q222&gt;=21,Q222&lt;=22,入力項目!$S$16&lt;&gt;"高専"),IFERROR(VLOOKUP(入力項目!$S$17,子育て関連マスタ!$I$32:$M$34,4,FALSE),0),
Q222&gt;=23,0
) +
IF($D222=4,
  IFERROR(_xlfn.IFS(
  Q222&lt;=入力項目!$S$11,0,
  AND(Q222=入力項目!$S$11),IFERROR(VLOOKUP(入力項目!$S$12,子育て関連マスタ!$I$4:$M$5,2,FALSE),0),
  AND(Q222=4),IFERROR(VLOOKUP(入力項目!$S$13,子育て関連マスタ!$I$9:$M$12,2,FALSE),0),
  AND(Q222=7),IFERROR(VLOOKUP(入力項目!$S$14,子育て関連マスタ!$I$16:$M$17,2,FALSE),0),
  AND(Q222=13),IFERROR(VLOOKUP(入力項目!$S$15,子育て関連マスタ!$I$21:$M$22,2,FALSE),0),
  AND(Q222=16),IFERROR(VLOOKUP(入力項目!$S$16,子育て関連マスタ!$I$26:$M$28,2,FALSE),0),
  AND(Q222=19,入力項目!$S$16&lt;&gt;"高専"),IFERROR(VLOOKUP(入力項目!$S$17,子育て関連マスタ!$I$32:$M$37,2,FALSE),0),
  AND(Q222=21,入力項目!$S$16="高専"),IFERROR(VLOOKUP(入力項目!$S$17,子育て関連マスタ!$I$32:$M$37,2,FALSE),0),
  Q222&gt;=22,0
  ),0),0
) +
IF(AND(Q222&gt;=1,Q222&lt;=15),IF($D222=入力項目!$S$8,入力項目!$S$3,0),0) +
IF(AND(Q222&gt;=1,Q222&lt;=15),IF($D222=5,入力項目!$S$4,0),0) +
IF(AND(Q222&gt;=1,Q222&lt;=15),IF($D222=12,入力項目!$S$5,0),0) +
IF(AND(入力項目!$S$7=$A222,入力項目!$S$8=$D222),子育て関連マスタ!$C$14,0) +
IFERROR(IF(AND(YEAR(EDATE(DATE(入力項目!$S$7,入力項目!$S$8,1),1))=$A222,MONTH(EDATE(DATE(入力項目!$S$7,入力項目!$S$8,1),1))=$D222),子育て関連マスタ!$C$15,0),0) +
IF(AND(OR(Q222=3,Q222=5,Q222=7),$D222=11),子育て関連マスタ!$C$17,0) +
IF(AND(Q222=20,$D222=1),子育て関連マスタ!$C$18,0) +
IF(AND(Q222=20,$D222=1),
IFERROR(_xlfn.IFS(
入力項目!$S$10="男",子育て関連マスタ!$C$18,
入力項目!$S$10="女",子育て関連マスタ!$C$19
),0),0
) +
IF(AND(Q222&gt;=入力項目!$S$18,Q222&lt;=入力項目!$S$19),入力項目!$S$20,0) +
IF(AND(Q222&gt;=入力項目!$S$21,Q222&lt;=入力項目!$S$22),入力項目!$S$23,0) +
IF(AND(Q222&gt;=入力項目!$S$24,Q222&lt;=入力項目!$S$25),入力項目!$S$26,0)
)</f>
        <v>0</v>
      </c>
      <c r="AF222">
        <f ca="1">-(
_xlfn.IFS(
R222&lt;=入力項目!$S$11,0,
AND(R222&gt;=入力項目!$S$11+1,R222&lt;=3),IFERROR(VLOOKUP(入力項目!$S$12,子育て関連マスタ!$I$4:$M$5,4,FALSE),0),
AND(R222&gt;=4,R222&lt;=6),IFERROR(VLOOKUP(入力項目!$S$13,子育て関連マスタ!$I$9:$M$12,4,FALSE),0),
AND(R222&gt;=7,R222&lt;=12),IFERROR(VLOOKUP(入力項目!$S$14,子育て関連マスタ!$I$16:$M$17,4,FALSE),0),
AND(R222&gt;=13,R222&lt;=15),IFERROR(VLOOKUP(入力項目!$S$15,子育て関連マスタ!$I$21:$M$22,4,FALSE),0),
AND(R222&gt;=16,R222&lt;=18),IFERROR(VLOOKUP(入力項目!$S$16,子育て関連マスタ!$I$26:$M$28,4,FALSE),0),
AND(R222&gt;=19,R222&lt;=20,入力項目!$S$16="高専"),IFERROR(VLOOKUP(入力項目!$S$16,子育て関連マスタ!$I$26:$M$28,4,FALSE),0),
AND(R222&gt;=19,R222&lt;=20,入力項目!$S$16&lt;&gt;"高専"),IFERROR(VLOOKUP(入力項目!$S$17,子育て関連マスタ!$I$32:$M$37,4,FALSE),0),
AND(R222&gt;=21,R222&lt;=22,入力項目!$S$16="高専"),IFERROR(VLOOKUP(入力項目!$S$17,子育て関連マスタ!$I$32:$M$34,4,FALSE),0),
AND(R222&gt;=21,R222&lt;=22,入力項目!$S$16&lt;&gt;"高専"),IFERROR(VLOOKUP(入力項目!$S$17,子育て関連マスタ!$I$32:$M$34,4,FALSE),0),
R222&gt;=23,0
) +
IF($D222=4,
  IFERROR(_xlfn.IFS(
  R222&lt;=入力項目!$S$11,0,
  AND(R222=入力項目!$S$11),IFERROR(VLOOKUP(入力項目!$S$12,子育て関連マスタ!$I$4:$M$5,2,FALSE),0),
  AND(R222=4),IFERROR(VLOOKUP(入力項目!$S$13,子育て関連マスタ!$I$9:$M$12,2,FALSE),0),
  AND(R222=7),IFERROR(VLOOKUP(入力項目!$S$14,子育て関連マスタ!$I$16:$M$17,2,FALSE),0),
  AND(R222=13),IFERROR(VLOOKUP(入力項目!$S$15,子育て関連マスタ!$I$21:$M$22,2,FALSE),0),
  AND(R222=16),IFERROR(VLOOKUP(入力項目!$S$16,子育て関連マスタ!$I$26:$M$28,2,FALSE),0),
  AND(R222=19,入力項目!$S$16&lt;&gt;"高専"),IFERROR(VLOOKUP(入力項目!$S$17,子育て関連マスタ!$I$32:$M$37,2,FALSE),0),
  AND(R222=21,入力項目!$S$16="高専"),IFERROR(VLOOKUP(入力項目!$S$17,子育て関連マスタ!$I$32:$M$37,2,FALSE),0),
  R222&gt;=22,0
  ),0),0
) +
IF(AND(R222&gt;=1,R222&lt;=15),IF($D222=入力項目!$S$8,入力項目!$S$3,0),0) +
IF(AND(R222&gt;=1,R222&lt;=15),IF($D222=5,入力項目!$S$4,0),0) +
IF(AND(R222&gt;=1,R222&lt;=15),IF($D222=12,入力項目!$S$5,0),0) +
IF(AND(入力項目!$S$7=$A222,入力項目!$S$8=$D222),子育て関連マスタ!$C$14,0) +
IFERROR(IF(AND(YEAR(EDATE(DATE(入力項目!$S$7,入力項目!$S$8,1),1))=$A222,MONTH(EDATE(DATE(入力項目!$S$7,入力項目!$S$8,1),1))=$D222),子育て関連マスタ!$C$15,0),0) +
IF(AND(OR(R222=3,R222=5,R222=7),$D222=11),子育て関連マスタ!$C$17,0) +
IF(AND(R222=20,$D222=1),子育て関連マスタ!$C$18,0) +
IF(AND(R222=20,$D222=1),
IFERROR(_xlfn.IFS(
入力項目!$S$10="男",子育て関連マスタ!$C$18,
入力項目!$S$10="女",子育て関連マスタ!$C$19
),0),0
) +
IF(AND(R222&gt;=入力項目!$S$18,R222&lt;=入力項目!$S$19),入力項目!$S$20,0) +
IF(AND(R222&gt;=入力項目!$S$21,R222&lt;=入力項目!$S$22),入力項目!$S$23,0) +
IF(AND(R222&gt;=入力項目!$S$24,R222&lt;=入力項目!$S$25),入力項目!$S$26,0)
)</f>
        <v>0</v>
      </c>
      <c r="AG222">
        <f ca="1">-(
_xlfn.IFS(
S222&lt;=入力項目!$S$11,0,
AND(S222&gt;=入力項目!$S$11+1,S222&lt;=3),IFERROR(VLOOKUP(入力項目!$S$12,子育て関連マスタ!$I$4:$M$5,4,FALSE),0),
AND(S222&gt;=4,S222&lt;=6),IFERROR(VLOOKUP(入力項目!$S$13,子育て関連マスタ!$I$9:$M$12,4,FALSE),0),
AND(S222&gt;=7,S222&lt;=12),IFERROR(VLOOKUP(入力項目!$S$14,子育て関連マスタ!$I$16:$M$17,4,FALSE),0),
AND(S222&gt;=13,S222&lt;=15),IFERROR(VLOOKUP(入力項目!$S$15,子育て関連マスタ!$I$21:$M$22,4,FALSE),0),
AND(S222&gt;=16,S222&lt;=18),IFERROR(VLOOKUP(入力項目!$S$16,子育て関連マスタ!$I$26:$M$28,4,FALSE),0),
AND(S222&gt;=19,S222&lt;=20,入力項目!$S$16="高専"),IFERROR(VLOOKUP(入力項目!$S$16,子育て関連マスタ!$I$26:$M$28,4,FALSE),0),
AND(S222&gt;=19,S222&lt;=20,入力項目!$S$16&lt;&gt;"高専"),IFERROR(VLOOKUP(入力項目!$S$17,子育て関連マスタ!$I$32:$M$37,4,FALSE),0),
AND(S222&gt;=21,S222&lt;=22,入力項目!$S$16="高専"),IFERROR(VLOOKUP(入力項目!$S$17,子育て関連マスタ!$I$32:$M$34,4,FALSE),0),
AND(S222&gt;=21,S222&lt;=22,入力項目!$S$16&lt;&gt;"高専"),IFERROR(VLOOKUP(入力項目!$S$17,子育て関連マスタ!$I$32:$M$34,4,FALSE),0),
S222&gt;=23,0
) +
IF($D222=4,
  IFERROR(_xlfn.IFS(
  S222&lt;=入力項目!$S$11,0,
  AND(S222=入力項目!$S$11),IFERROR(VLOOKUP(入力項目!$S$12,子育て関連マスタ!$I$4:$M$5,2,FALSE),0),
  AND(S222=4),IFERROR(VLOOKUP(入力項目!$S$13,子育て関連マスタ!$I$9:$M$12,2,FALSE),0),
  AND(S222=7),IFERROR(VLOOKUP(入力項目!$S$14,子育て関連マスタ!$I$16:$M$17,2,FALSE),0),
  AND(S222=13),IFERROR(VLOOKUP(入力項目!$S$15,子育て関連マスタ!$I$21:$M$22,2,FALSE),0),
  AND(S222=16),IFERROR(VLOOKUP(入力項目!$S$16,子育て関連マスタ!$I$26:$M$28,2,FALSE),0),
  AND(S222=19,入力項目!$S$16&lt;&gt;"高専"),IFERROR(VLOOKUP(入力項目!$S$17,子育て関連マスタ!$I$32:$M$37,2,FALSE),0),
  AND(S222=21,入力項目!$S$16="高専"),IFERROR(VLOOKUP(入力項目!$S$17,子育て関連マスタ!$I$32:$M$37,2,FALSE),0),
  S222&gt;=22,0
  ),0),0
) +
IF(AND(S222&gt;=1,S222&lt;=15),IF($D222=入力項目!$S$8,入力項目!$S$3,0),0) +
IF(AND(S222&gt;=1,S222&lt;=15),IF($D222=5,入力項目!$S$4,0),0) +
IF(AND(S222&gt;=1,S222&lt;=15),IF($D222=12,入力項目!$S$5,0),0) +
IF(AND(入力項目!$S$7=$A222,入力項目!$S$8=$D222),子育て関連マスタ!$C$14,0) +
IFERROR(IF(AND(YEAR(EDATE(DATE(入力項目!$S$7,入力項目!$S$8,1),1))=$A222,MONTH(EDATE(DATE(入力項目!$S$7,入力項目!$S$8,1),1))=$D222),子育て関連マスタ!$C$15,0),0) +
IF(AND(OR(S222=3,S222=5,S222=7),$D222=11),子育て関連マスタ!$C$17,0) +
IF(AND(S222=20,$D222=1),子育て関連マスタ!$C$18,0) +
IF(AND(S222=20,$D222=1),
IFERROR(_xlfn.IFS(
入力項目!$S$10="男",子育て関連マスタ!$C$18,
入力項目!$S$10="女",子育て関連マスタ!$C$19
),0),0
) +
IF(AND(S222&gt;=入力項目!$S$18,S222&lt;=入力項目!$S$19),入力項目!$S$20,0) +
IF(AND(S222&gt;=入力項目!$S$21,S222&lt;=入力項目!$S$22),入力項目!$S$23,0) +
IF(AND(S222&gt;=入力項目!$S$24,S222&lt;=入力項目!$S$25),入力項目!$S$26,0)
)</f>
        <v>0</v>
      </c>
      <c r="AH222">
        <f ca="1">-(
_xlfn.IFS(
T222&lt;=入力項目!$S$11,0,
AND(T222&gt;=入力項目!$S$11+1,T222&lt;=3),IFERROR(VLOOKUP(入力項目!$S$12,子育て関連マスタ!$I$4:$M$5,4,FALSE),0),
AND(T222&gt;=4,T222&lt;=6),IFERROR(VLOOKUP(入力項目!$S$13,子育て関連マスタ!$I$9:$M$12,4,FALSE),0),
AND(T222&gt;=7,T222&lt;=12),IFERROR(VLOOKUP(入力項目!$S$14,子育て関連マスタ!$I$16:$M$17,4,FALSE),0),
AND(T222&gt;=13,T222&lt;=15),IFERROR(VLOOKUP(入力項目!$S$15,子育て関連マスタ!$I$21:$M$22,4,FALSE),0),
AND(T222&gt;=16,T222&lt;=18),IFERROR(VLOOKUP(入力項目!$S$16,子育て関連マスタ!$I$26:$M$28,4,FALSE),0),
AND(T222&gt;=19,T222&lt;=20,入力項目!$S$16="高専"),IFERROR(VLOOKUP(入力項目!$S$16,子育て関連マスタ!$I$26:$M$28,4,FALSE),0),
AND(T222&gt;=19,T222&lt;=20,入力項目!$S$16&lt;&gt;"高専"),IFERROR(VLOOKUP(入力項目!$S$17,子育て関連マスタ!$I$32:$M$37,4,FALSE),0),
AND(T222&gt;=21,T222&lt;=22,入力項目!$S$16="高専"),IFERROR(VLOOKUP(入力項目!$S$17,子育て関連マスタ!$I$32:$M$34,4,FALSE),0),
AND(T222&gt;=21,T222&lt;=22,入力項目!$S$16&lt;&gt;"高専"),IFERROR(VLOOKUP(入力項目!$S$17,子育て関連マスタ!$I$32:$M$34,4,FALSE),0),
T222&gt;=23,0
) +
IF($D222=4,
  IFERROR(_xlfn.IFS(
  T222&lt;=入力項目!$S$11,0,
  AND(T222=入力項目!$S$11),IFERROR(VLOOKUP(入力項目!$S$12,子育て関連マスタ!$I$4:$M$5,2,FALSE),0),
  AND(T222=4),IFERROR(VLOOKUP(入力項目!$S$13,子育て関連マスタ!$I$9:$M$12,2,FALSE),0),
  AND(T222=7),IFERROR(VLOOKUP(入力項目!$S$14,子育て関連マスタ!$I$16:$M$17,2,FALSE),0),
  AND(T222=13),IFERROR(VLOOKUP(入力項目!$S$15,子育て関連マスタ!$I$21:$M$22,2,FALSE),0),
  AND(T222=16),IFERROR(VLOOKUP(入力項目!$S$16,子育て関連マスタ!$I$26:$M$28,2,FALSE),0),
  AND(T222=19,入力項目!$S$16&lt;&gt;"高専"),IFERROR(VLOOKUP(入力項目!$S$17,子育て関連マスタ!$I$32:$M$37,2,FALSE),0),
  AND(T222=21,入力項目!$S$16="高専"),IFERROR(VLOOKUP(入力項目!$S$17,子育て関連マスタ!$I$32:$M$37,2,FALSE),0),
  T222&gt;=22,0
  ),0),0
) +
IF(AND(T222&gt;=1,T222&lt;=15),IF($D222=入力項目!$S$8,入力項目!$S$3,0),0) +
IF(AND(T222&gt;=1,T222&lt;=15),IF($D222=5,入力項目!$S$4,0),0) +
IF(AND(T222&gt;=1,T222&lt;=15),IF($D222=12,入力項目!$S$5,0),0) +
IF(AND(入力項目!$S$7=$A222,入力項目!$S$8=$D222),子育て関連マスタ!$C$14,0) +
IFERROR(IF(AND(YEAR(EDATE(DATE(入力項目!$S$7,入力項目!$S$8,1),1))=$A222,MONTH(EDATE(DATE(入力項目!$S$7,入力項目!$S$8,1),1))=$D222),子育て関連マスタ!$C$15,0),0) +
IF(AND(OR(T222=3,T222=5,T222=7),$D222=11),子育て関連マスタ!$C$17,0) +
IF(AND(T222=20,$D222=1),子育て関連マスタ!$C$18,0) +
IF(AND(T222=20,$D222=1),
IFERROR(_xlfn.IFS(
入力項目!$S$10="男",子育て関連マスタ!$C$18,
入力項目!$S$10="女",子育て関連マスタ!$C$19
),0),0
) +
IF(AND(T222&gt;=入力項目!$S$18,T222&lt;=入力項目!$S$19),入力項目!$S$20,0) +
IF(AND(T222&gt;=入力項目!$S$21,T222&lt;=入力項目!$S$22),入力項目!$S$23,0) +
IF(AND(T222&gt;=入力項目!$S$24,T222&lt;=入力項目!$S$25),入力項目!$S$26,0)
)</f>
        <v>0</v>
      </c>
      <c r="AI222">
        <f ca="1">-(
_xlfn.IFS(
U222&lt;=入力項目!$S$11,0,
AND(U222&gt;=入力項目!$S$11+1,U222&lt;=3),IFERROR(VLOOKUP(入力項目!$S$12,子育て関連マスタ!$I$4:$M$5,4,FALSE),0),
AND(U222&gt;=4,U222&lt;=6),IFERROR(VLOOKUP(入力項目!$S$13,子育て関連マスタ!$I$9:$M$12,4,FALSE),0),
AND(U222&gt;=7,U222&lt;=12),IFERROR(VLOOKUP(入力項目!$S$14,子育て関連マスタ!$I$16:$M$17,4,FALSE),0),
AND(U222&gt;=13,U222&lt;=15),IFERROR(VLOOKUP(入力項目!$S$15,子育て関連マスタ!$I$21:$M$22,4,FALSE),0),
AND(U222&gt;=16,U222&lt;=18),IFERROR(VLOOKUP(入力項目!$S$16,子育て関連マスタ!$I$26:$M$28,4,FALSE),0),
AND(U222&gt;=19,U222&lt;=20,入力項目!$S$16="高専"),IFERROR(VLOOKUP(入力項目!$S$16,子育て関連マスタ!$I$26:$M$28,4,FALSE),0),
AND(U222&gt;=19,U222&lt;=20,入力項目!$S$16&lt;&gt;"高専"),IFERROR(VLOOKUP(入力項目!$S$17,子育て関連マスタ!$I$32:$M$37,4,FALSE),0),
AND(U222&gt;=21,U222&lt;=22,入力項目!$S$16="高専"),IFERROR(VLOOKUP(入力項目!$S$17,子育て関連マスタ!$I$32:$M$34,4,FALSE),0),
AND(U222&gt;=21,U222&lt;=22,入力項目!$S$16&lt;&gt;"高専"),IFERROR(VLOOKUP(入力項目!$S$17,子育て関連マスタ!$I$32:$M$34,4,FALSE),0),
U222&gt;=23,0
) +
IF($D222=4,
  IFERROR(_xlfn.IFS(
  U222&lt;=入力項目!$S$11,0,
  AND(U222=入力項目!$S$11),IFERROR(VLOOKUP(入力項目!$S$12,子育て関連マスタ!$I$4:$M$5,2,FALSE),0),
  AND(U222=4),IFERROR(VLOOKUP(入力項目!$S$13,子育て関連マスタ!$I$9:$M$12,2,FALSE),0),
  AND(U222=7),IFERROR(VLOOKUP(入力項目!$S$14,子育て関連マスタ!$I$16:$M$17,2,FALSE),0),
  AND(U222=13),IFERROR(VLOOKUP(入力項目!$S$15,子育て関連マスタ!$I$21:$M$22,2,FALSE),0),
  AND(U222=16),IFERROR(VLOOKUP(入力項目!$S$16,子育て関連マスタ!$I$26:$M$28,2,FALSE),0),
  AND(U222=19,入力項目!$S$16&lt;&gt;"高専"),IFERROR(VLOOKUP(入力項目!$S$17,子育て関連マスタ!$I$32:$M$37,2,FALSE),0),
  AND(U222=21,入力項目!$S$16="高専"),IFERROR(VLOOKUP(入力項目!$S$17,子育て関連マスタ!$I$32:$M$37,2,FALSE),0),
  U222&gt;=22,0
  ),0),0
) +
IF(AND(U222&gt;=1,U222&lt;=15),IF($D222=入力項目!$S$8,入力項目!$S$3,0),0) +
IF(AND(U222&gt;=1,U222&lt;=15),IF($D222=5,入力項目!$S$4,0),0) +
IF(AND(U222&gt;=1,U222&lt;=15),IF($D222=12,入力項目!$S$5,0),0) +
IF(AND(入力項目!$S$7=$A222,入力項目!$S$8=$D222),子育て関連マスタ!$C$14,0) +
IFERROR(IF(AND(YEAR(EDATE(DATE(入力項目!$S$7,入力項目!$S$8,1),1))=$A222,MONTH(EDATE(DATE(入力項目!$S$7,入力項目!$S$8,1),1))=$D222),子育て関連マスタ!$C$15,0),0) +
IF(AND(OR(U222=3,U222=5,U222=7),$D222=11),子育て関連マスタ!$C$17,0) +
IF(AND(U222=20,$D222=1),子育て関連マスタ!$C$18,0) +
IF(AND(U222=20,$D222=1),
IFERROR(_xlfn.IFS(
入力項目!$S$10="男",子育て関連マスタ!$C$18,
入力項目!$S$10="女",子育て関連マスタ!$C$19
),0),0
) +
IF(AND(U222&gt;=入力項目!$S$18,U222&lt;=入力項目!$S$19),入力項目!$S$20,0) +
IF(AND(U222&gt;=入力項目!$S$21,U222&lt;=入力項目!$S$22),入力項目!$S$23,0) +
IF(AND(U222&gt;=入力項目!$S$24,U222&lt;=入力項目!$S$25),入力項目!$S$26,0)
)</f>
        <v>0</v>
      </c>
      <c r="AJ222" s="10">
        <f ca="1">-VLOOKUP($D222,月別収支!$A$2:$H$13,7,FALSE)</f>
        <v>-20000</v>
      </c>
    </row>
    <row r="223" spans="1:36" x14ac:dyDescent="0.4">
      <c r="A223">
        <f t="shared" ca="1" si="54"/>
        <v>2043</v>
      </c>
      <c r="B223">
        <f t="shared" ca="1" si="61"/>
        <v>2042</v>
      </c>
      <c r="C223">
        <f t="shared" ca="1" si="62"/>
        <v>19</v>
      </c>
      <c r="D223">
        <f t="shared" ca="1" si="55"/>
        <v>1</v>
      </c>
      <c r="E223" t="str">
        <f t="shared" ca="1" si="56"/>
        <v>2043年1月</v>
      </c>
      <c r="F223">
        <f ca="1">IF(OR(入力項目!$N$5&lt;$A223,AND(入力項目!$N$5=$A223,入力項目!$N$6&lt;$D223)),IF(F222=0,1,IF(G223=12,F222+1,F222)),0)</f>
        <v>18</v>
      </c>
      <c r="G223">
        <f ca="1">IF(OR(入力項目!$N$5&lt;$A223,AND(入力項目!$N$5=$A223,入力項目!$N$6&lt;$D223)),IF(G222=12,1,G222+1),0)</f>
        <v>3</v>
      </c>
      <c r="H223" t="str">
        <f t="shared" ca="1" si="57"/>
        <v>18_3</v>
      </c>
      <c r="I223">
        <f ca="1">IF(
  IFERROR(AND($C223&gt;0,MOD($C223,入力項目!$N$22)=0,$D223=入力項目!$N$23), FALSE),
  1,
  IF(
    AND(I222&gt;0,J222=12),
    IF(I222=入力項目!$N$28, 0, I222+1),
    I222
  )
)</f>
        <v>0</v>
      </c>
      <c r="J223">
        <f ca="1">IF($D223=入力項目!$N$23,1,IFERROR(J222+1,1))</f>
        <v>8</v>
      </c>
      <c r="K223" t="str">
        <f t="shared" ca="1" si="58"/>
        <v>0_8</v>
      </c>
      <c r="L223">
        <f ca="1">L222+IF(入力項目!$D$4=$D223,1,0)</f>
        <v>47</v>
      </c>
      <c r="M223" t="str">
        <f t="shared" ca="1" si="59"/>
        <v>47歳</v>
      </c>
      <c r="N223">
        <f t="shared" ca="1" si="63"/>
        <v>48</v>
      </c>
      <c r="O223" t="str">
        <f t="shared" ca="1" si="60"/>
        <v>48歳</v>
      </c>
      <c r="P223">
        <f t="shared" ca="1" si="64"/>
        <v>22</v>
      </c>
      <c r="Q223">
        <f t="shared" ca="1" si="65"/>
        <v>20</v>
      </c>
      <c r="R223">
        <f t="shared" ca="1" si="66"/>
        <v>2043</v>
      </c>
      <c r="S223">
        <f t="shared" ca="1" si="67"/>
        <v>2043</v>
      </c>
      <c r="T223">
        <f t="shared" ca="1" si="68"/>
        <v>2043</v>
      </c>
      <c r="U223">
        <f t="shared" ca="1" si="69"/>
        <v>2043</v>
      </c>
      <c r="V223" s="10">
        <f t="shared" ca="1" si="70"/>
        <v>24102845</v>
      </c>
      <c r="W223" s="10">
        <f ca="1">IF($L223&lt;その他マスタ!$B$1,VLOOKUP($D223,月別収支!$A$2:$H$13,2,FALSE),その他マスタ!$B$3)+IF(AND($L223=その他マスタ!$B$1,入力項目!$I$9="あり",$D223=入力項目!$D$4),その他マスタ!$B$2,0)</f>
        <v>300000</v>
      </c>
      <c r="X223" s="10">
        <f ca="1">-IF(入力項目!$K$5=TRUE,
IF($F223+$G223&lt;3,VLOOKUP($D223,月別収支!$A$2:$H$13,8,FALSE),0)+IFERROR(VLOOKUP($H223,住宅ローン計算!C:P,13,FALSE),0)+IF($F223&gt;1,IF(OR($G223=3,$G223=6,$G223=9,$G223=12),ROUNDUP(入力項目!$N$18/4,0),0),0),
VLOOKUP($D223,月別収支!$A$2:$H$13,8,FALSE))</f>
        <v>-91090</v>
      </c>
      <c r="Y223" s="10">
        <f ca="1">-VLOOKUP($D223,月別収支!$A$2:$H$13,3,FALSE)</f>
        <v>-75000</v>
      </c>
      <c r="Z223" s="10">
        <f ca="1">-VLOOKUP($D223,月別収支!$A$2:$H$13,4,FALSE)</f>
        <v>-27000</v>
      </c>
      <c r="AA223" s="10">
        <f ca="1">-VLOOKUP($D223,月別収支!$A$2:$H$13,6,FALSE)</f>
        <v>-10000</v>
      </c>
      <c r="AB223" s="10">
        <f ca="1">-(
VLOOKUP($D223,月別収支!$A$2:$H$13,5,FALSE)+IF(AND(入力項目!$I$27&lt;=$A223,ISEVEN($A223-入力項目!$I$27),入力項目!$I$28=$D223),入力項目!$I$26,0)
+IF(入力項目!$K$26=TRUE,
IFERROR(VLOOKUP($K223,マイカーローン計算!C:P,13,FALSE),0),
IFERROR(
  IF(AND($C223&gt;0,MOD($C223,入力項目!$N$22)=0,$D223=入力項目!$N$23),入力項目!$N$24,0),
 0
)
)
)</f>
        <v>-20000</v>
      </c>
      <c r="AC223" s="10">
        <f ca="1">-IF($A223&lt;入力項目!$N$33,入力項目!$N$35,IF(AND($A223=入力項目!$N$33,$D223&lt;=入力項目!$N$34),入力項目!$N$35,0))</f>
        <v>0</v>
      </c>
      <c r="AD223">
        <f ca="1">-(
_xlfn.IFS(
P223&lt;=入力項目!$S$11,0,
AND(P223&gt;=入力項目!$S$11+1,P223&lt;=3),IFERROR(VLOOKUP(入力項目!$S$12,子育て関連マスタ!$I$4:$M$5,4,FALSE),0),
AND(P223&gt;=4,P223&lt;=6),IFERROR(VLOOKUP(入力項目!$S$13,子育て関連マスタ!$I$9:$M$12,4,FALSE),0),
AND(P223&gt;=7,P223&lt;=12),IFERROR(VLOOKUP(入力項目!$S$14,子育て関連マスタ!$I$16:$M$17,4,FALSE),0),
AND(P223&gt;=13,P223&lt;=15),IFERROR(VLOOKUP(入力項目!$S$15,子育て関連マスタ!$I$21:$M$22,4,FALSE),0),
AND(P223&gt;=16,P223&lt;=18),IFERROR(VLOOKUP(入力項目!$S$16,子育て関連マスタ!$I$26:$M$28,4,FALSE),0),
AND(P223&gt;=19,P223&lt;=20,入力項目!$S$16="高専"),IFERROR(VLOOKUP(入力項目!$S$16,子育て関連マスタ!$I$26:$M$28,4,FALSE),0),
AND(P223&gt;=19,P223&lt;=20,入力項目!$S$16&lt;&gt;"高専"),IFERROR(VLOOKUP(入力項目!$S$17,子育て関連マスタ!$I$32:$M$37,4,FALSE),0),
AND(P223&gt;=21,P223&lt;=22,入力項目!$S$16="高専"),IFERROR(VLOOKUP(入力項目!$S$17,子育て関連マスタ!$I$32:$M$34,4,FALSE),0),
AND(P223&gt;=21,P223&lt;=22,入力項目!$S$16&lt;&gt;"高専"),IFERROR(VLOOKUP(入力項目!$S$17,子育て関連マスタ!$I$32:$M$34,4,FALSE),0),
P223&gt;=23,0
) +
IF($D223=4,
  IFERROR(_xlfn.IFS(
  P223&lt;=入力項目!$S$11,0,
  AND(P223=入力項目!$S$11),IFERROR(VLOOKUP(入力項目!$S$12,子育て関連マスタ!$I$4:$M$5,2,FALSE),0),
  AND(P223=4),IFERROR(VLOOKUP(入力項目!$S$13,子育て関連マスタ!$I$9:$M$12,2,FALSE),0),
  AND(P223=7),IFERROR(VLOOKUP(入力項目!$S$14,子育て関連マスタ!$I$16:$M$17,2,FALSE),0),
  AND(P223=13),IFERROR(VLOOKUP(入力項目!$S$15,子育て関連マスタ!$I$21:$M$22,2,FALSE),0),
  AND(P223=16),IFERROR(VLOOKUP(入力項目!$S$16,子育て関連マスタ!$I$26:$M$28,2,FALSE),0),
  AND(P223=19,入力項目!$S$16&lt;&gt;"高専"),IFERROR(VLOOKUP(入力項目!$S$17,子育て関連マスタ!$I$32:$M$37,2,FALSE),0),
  AND(P223=21,入力項目!$S$16="高専"),IFERROR(VLOOKUP(入力項目!$S$17,子育て関連マスタ!$I$32:$M$37,2,FALSE),0),
  P223&gt;=22,0
  ),0),0
) +
IF(AND(P223&gt;=1,P223&lt;=15),IF($D223=入力項目!$S$8,入力項目!$S$3,0),0) +
IF(AND(P223&gt;=1,P223&lt;=15),IF($D223=5,入力項目!$S$4,0),0) +
IF(AND(P223&gt;=1,P223&lt;=15),IF($D223=12,入力項目!$S$5,0),0) +
IF(AND(入力項目!$S$7=$A223,入力項目!$S$8=$D223),子育て関連マスタ!$C$14,0) +
IFERROR(IF(AND(YEAR(EDATE(DATE(入力項目!$S$7,入力項目!$S$8,1),1))=$A223,MONTH(EDATE(DATE(入力項目!$S$7,入力項目!$S$8,1),1))=$D223),子育て関連マスタ!$C$15,0),0) +
IF(AND(OR(P223=3,P223=5,P223=7),$D223=11),子育て関連マスタ!$C$17,0) +
IF(AND(P223=20,$D223=1),子育て関連マスタ!$C$18,0) +
IF(AND(P223=20,$D223=1),
IFERROR(_xlfn.IFS(
入力項目!$S$10="男",子育て関連マスタ!$C$18,
入力項目!$S$10="女",子育て関連マスタ!$C$19
),0),0
) +
IF(AND(P223&gt;=入力項目!$S$18,P223&lt;=入力項目!$S$19),入力項目!$S$20,0) +
IF(AND(P223&gt;=入力項目!$S$21,P223&lt;=入力項目!$S$22),入力項目!$S$23,0) +
IF(AND(P223&gt;=入力項目!$S$24,P223&lt;=入力項目!$S$25),入力項目!$S$26,0)
)</f>
        <v>0</v>
      </c>
      <c r="AE223">
        <f ca="1">-(
_xlfn.IFS(
Q223&lt;=入力項目!$S$11,0,
AND(Q223&gt;=入力項目!$S$11+1,Q223&lt;=3),IFERROR(VLOOKUP(入力項目!$S$12,子育て関連マスタ!$I$4:$M$5,4,FALSE),0),
AND(Q223&gt;=4,Q223&lt;=6),IFERROR(VLOOKUP(入力項目!$S$13,子育て関連マスタ!$I$9:$M$12,4,FALSE),0),
AND(Q223&gt;=7,Q223&lt;=12),IFERROR(VLOOKUP(入力項目!$S$14,子育て関連マスタ!$I$16:$M$17,4,FALSE),0),
AND(Q223&gt;=13,Q223&lt;=15),IFERROR(VLOOKUP(入力項目!$S$15,子育て関連マスタ!$I$21:$M$22,4,FALSE),0),
AND(Q223&gt;=16,Q223&lt;=18),IFERROR(VLOOKUP(入力項目!$S$16,子育て関連マスタ!$I$26:$M$28,4,FALSE),0),
AND(Q223&gt;=19,Q223&lt;=20,入力項目!$S$16="高専"),IFERROR(VLOOKUP(入力項目!$S$16,子育て関連マスタ!$I$26:$M$28,4,FALSE),0),
AND(Q223&gt;=19,Q223&lt;=20,入力項目!$S$16&lt;&gt;"高専"),IFERROR(VLOOKUP(入力項目!$S$17,子育て関連マスタ!$I$32:$M$37,4,FALSE),0),
AND(Q223&gt;=21,Q223&lt;=22,入力項目!$S$16="高専"),IFERROR(VLOOKUP(入力項目!$S$17,子育て関連マスタ!$I$32:$M$34,4,FALSE),0),
AND(Q223&gt;=21,Q223&lt;=22,入力項目!$S$16&lt;&gt;"高専"),IFERROR(VLOOKUP(入力項目!$S$17,子育て関連マスタ!$I$32:$M$34,4,FALSE),0),
Q223&gt;=23,0
) +
IF($D223=4,
  IFERROR(_xlfn.IFS(
  Q223&lt;=入力項目!$S$11,0,
  AND(Q223=入力項目!$S$11),IFERROR(VLOOKUP(入力項目!$S$12,子育て関連マスタ!$I$4:$M$5,2,FALSE),0),
  AND(Q223=4),IFERROR(VLOOKUP(入力項目!$S$13,子育て関連マスタ!$I$9:$M$12,2,FALSE),0),
  AND(Q223=7),IFERROR(VLOOKUP(入力項目!$S$14,子育て関連マスタ!$I$16:$M$17,2,FALSE),0),
  AND(Q223=13),IFERROR(VLOOKUP(入力項目!$S$15,子育て関連マスタ!$I$21:$M$22,2,FALSE),0),
  AND(Q223=16),IFERROR(VLOOKUP(入力項目!$S$16,子育て関連マスタ!$I$26:$M$28,2,FALSE),0),
  AND(Q223=19,入力項目!$S$16&lt;&gt;"高専"),IFERROR(VLOOKUP(入力項目!$S$17,子育て関連マスタ!$I$32:$M$37,2,FALSE),0),
  AND(Q223=21,入力項目!$S$16="高専"),IFERROR(VLOOKUP(入力項目!$S$17,子育て関連マスタ!$I$32:$M$37,2,FALSE),0),
  Q223&gt;=22,0
  ),0),0
) +
IF(AND(Q223&gt;=1,Q223&lt;=15),IF($D223=入力項目!$S$8,入力項目!$S$3,0),0) +
IF(AND(Q223&gt;=1,Q223&lt;=15),IF($D223=5,入力項目!$S$4,0),0) +
IF(AND(Q223&gt;=1,Q223&lt;=15),IF($D223=12,入力項目!$S$5,0),0) +
IF(AND(入力項目!$S$7=$A223,入力項目!$S$8=$D223),子育て関連マスタ!$C$14,0) +
IFERROR(IF(AND(YEAR(EDATE(DATE(入力項目!$S$7,入力項目!$S$8,1),1))=$A223,MONTH(EDATE(DATE(入力項目!$S$7,入力項目!$S$8,1),1))=$D223),子育て関連マスタ!$C$15,0),0) +
IF(AND(OR(Q223=3,Q223=5,Q223=7),$D223=11),子育て関連マスタ!$C$17,0) +
IF(AND(Q223=20,$D223=1),子育て関連マスタ!$C$18,0) +
IF(AND(Q223=20,$D223=1),
IFERROR(_xlfn.IFS(
入力項目!$S$10="男",子育て関連マスタ!$C$18,
入力項目!$S$10="女",子育て関連マスタ!$C$19
),0),0
) +
IF(AND(Q223&gt;=入力項目!$S$18,Q223&lt;=入力項目!$S$19),入力項目!$S$20,0) +
IF(AND(Q223&gt;=入力項目!$S$21,Q223&lt;=入力項目!$S$22),入力項目!$S$23,0) +
IF(AND(Q223&gt;=入力項目!$S$24,Q223&lt;=入力項目!$S$25),入力項目!$S$26,0)
)</f>
        <v>-100000</v>
      </c>
      <c r="AF223">
        <f ca="1">-(
_xlfn.IFS(
R223&lt;=入力項目!$S$11,0,
AND(R223&gt;=入力項目!$S$11+1,R223&lt;=3),IFERROR(VLOOKUP(入力項目!$S$12,子育て関連マスタ!$I$4:$M$5,4,FALSE),0),
AND(R223&gt;=4,R223&lt;=6),IFERROR(VLOOKUP(入力項目!$S$13,子育て関連マスタ!$I$9:$M$12,4,FALSE),0),
AND(R223&gt;=7,R223&lt;=12),IFERROR(VLOOKUP(入力項目!$S$14,子育て関連マスタ!$I$16:$M$17,4,FALSE),0),
AND(R223&gt;=13,R223&lt;=15),IFERROR(VLOOKUP(入力項目!$S$15,子育て関連マスタ!$I$21:$M$22,4,FALSE),0),
AND(R223&gt;=16,R223&lt;=18),IFERROR(VLOOKUP(入力項目!$S$16,子育て関連マスタ!$I$26:$M$28,4,FALSE),0),
AND(R223&gt;=19,R223&lt;=20,入力項目!$S$16="高専"),IFERROR(VLOOKUP(入力項目!$S$16,子育て関連マスタ!$I$26:$M$28,4,FALSE),0),
AND(R223&gt;=19,R223&lt;=20,入力項目!$S$16&lt;&gt;"高専"),IFERROR(VLOOKUP(入力項目!$S$17,子育て関連マスタ!$I$32:$M$37,4,FALSE),0),
AND(R223&gt;=21,R223&lt;=22,入力項目!$S$16="高専"),IFERROR(VLOOKUP(入力項目!$S$17,子育て関連マスタ!$I$32:$M$34,4,FALSE),0),
AND(R223&gt;=21,R223&lt;=22,入力項目!$S$16&lt;&gt;"高専"),IFERROR(VLOOKUP(入力項目!$S$17,子育て関連マスタ!$I$32:$M$34,4,FALSE),0),
R223&gt;=23,0
) +
IF($D223=4,
  IFERROR(_xlfn.IFS(
  R223&lt;=入力項目!$S$11,0,
  AND(R223=入力項目!$S$11),IFERROR(VLOOKUP(入力項目!$S$12,子育て関連マスタ!$I$4:$M$5,2,FALSE),0),
  AND(R223=4),IFERROR(VLOOKUP(入力項目!$S$13,子育て関連マスタ!$I$9:$M$12,2,FALSE),0),
  AND(R223=7),IFERROR(VLOOKUP(入力項目!$S$14,子育て関連マスタ!$I$16:$M$17,2,FALSE),0),
  AND(R223=13),IFERROR(VLOOKUP(入力項目!$S$15,子育て関連マスタ!$I$21:$M$22,2,FALSE),0),
  AND(R223=16),IFERROR(VLOOKUP(入力項目!$S$16,子育て関連マスタ!$I$26:$M$28,2,FALSE),0),
  AND(R223=19,入力項目!$S$16&lt;&gt;"高専"),IFERROR(VLOOKUP(入力項目!$S$17,子育て関連マスタ!$I$32:$M$37,2,FALSE),0),
  AND(R223=21,入力項目!$S$16="高専"),IFERROR(VLOOKUP(入力項目!$S$17,子育て関連マスタ!$I$32:$M$37,2,FALSE),0),
  R223&gt;=22,0
  ),0),0
) +
IF(AND(R223&gt;=1,R223&lt;=15),IF($D223=入力項目!$S$8,入力項目!$S$3,0),0) +
IF(AND(R223&gt;=1,R223&lt;=15),IF($D223=5,入力項目!$S$4,0),0) +
IF(AND(R223&gt;=1,R223&lt;=15),IF($D223=12,入力項目!$S$5,0),0) +
IF(AND(入力項目!$S$7=$A223,入力項目!$S$8=$D223),子育て関連マスタ!$C$14,0) +
IFERROR(IF(AND(YEAR(EDATE(DATE(入力項目!$S$7,入力項目!$S$8,1),1))=$A223,MONTH(EDATE(DATE(入力項目!$S$7,入力項目!$S$8,1),1))=$D223),子育て関連マスタ!$C$15,0),0) +
IF(AND(OR(R223=3,R223=5,R223=7),$D223=11),子育て関連マスタ!$C$17,0) +
IF(AND(R223=20,$D223=1),子育て関連マスタ!$C$18,0) +
IF(AND(R223=20,$D223=1),
IFERROR(_xlfn.IFS(
入力項目!$S$10="男",子育て関連マスタ!$C$18,
入力項目!$S$10="女",子育て関連マスタ!$C$19
),0),0
) +
IF(AND(R223&gt;=入力項目!$S$18,R223&lt;=入力項目!$S$19),入力項目!$S$20,0) +
IF(AND(R223&gt;=入力項目!$S$21,R223&lt;=入力項目!$S$22),入力項目!$S$23,0) +
IF(AND(R223&gt;=入力項目!$S$24,R223&lt;=入力項目!$S$25),入力項目!$S$26,0)
)</f>
        <v>0</v>
      </c>
      <c r="AG223">
        <f ca="1">-(
_xlfn.IFS(
S223&lt;=入力項目!$S$11,0,
AND(S223&gt;=入力項目!$S$11+1,S223&lt;=3),IFERROR(VLOOKUP(入力項目!$S$12,子育て関連マスタ!$I$4:$M$5,4,FALSE),0),
AND(S223&gt;=4,S223&lt;=6),IFERROR(VLOOKUP(入力項目!$S$13,子育て関連マスタ!$I$9:$M$12,4,FALSE),0),
AND(S223&gt;=7,S223&lt;=12),IFERROR(VLOOKUP(入力項目!$S$14,子育て関連マスタ!$I$16:$M$17,4,FALSE),0),
AND(S223&gt;=13,S223&lt;=15),IFERROR(VLOOKUP(入力項目!$S$15,子育て関連マスタ!$I$21:$M$22,4,FALSE),0),
AND(S223&gt;=16,S223&lt;=18),IFERROR(VLOOKUP(入力項目!$S$16,子育て関連マスタ!$I$26:$M$28,4,FALSE),0),
AND(S223&gt;=19,S223&lt;=20,入力項目!$S$16="高専"),IFERROR(VLOOKUP(入力項目!$S$16,子育て関連マスタ!$I$26:$M$28,4,FALSE),0),
AND(S223&gt;=19,S223&lt;=20,入力項目!$S$16&lt;&gt;"高専"),IFERROR(VLOOKUP(入力項目!$S$17,子育て関連マスタ!$I$32:$M$37,4,FALSE),0),
AND(S223&gt;=21,S223&lt;=22,入力項目!$S$16="高専"),IFERROR(VLOOKUP(入力項目!$S$17,子育て関連マスタ!$I$32:$M$34,4,FALSE),0),
AND(S223&gt;=21,S223&lt;=22,入力項目!$S$16&lt;&gt;"高専"),IFERROR(VLOOKUP(入力項目!$S$17,子育て関連マスタ!$I$32:$M$34,4,FALSE),0),
S223&gt;=23,0
) +
IF($D223=4,
  IFERROR(_xlfn.IFS(
  S223&lt;=入力項目!$S$11,0,
  AND(S223=入力項目!$S$11),IFERROR(VLOOKUP(入力項目!$S$12,子育て関連マスタ!$I$4:$M$5,2,FALSE),0),
  AND(S223=4),IFERROR(VLOOKUP(入力項目!$S$13,子育て関連マスタ!$I$9:$M$12,2,FALSE),0),
  AND(S223=7),IFERROR(VLOOKUP(入力項目!$S$14,子育て関連マスタ!$I$16:$M$17,2,FALSE),0),
  AND(S223=13),IFERROR(VLOOKUP(入力項目!$S$15,子育て関連マスタ!$I$21:$M$22,2,FALSE),0),
  AND(S223=16),IFERROR(VLOOKUP(入力項目!$S$16,子育て関連マスタ!$I$26:$M$28,2,FALSE),0),
  AND(S223=19,入力項目!$S$16&lt;&gt;"高専"),IFERROR(VLOOKUP(入力項目!$S$17,子育て関連マスタ!$I$32:$M$37,2,FALSE),0),
  AND(S223=21,入力項目!$S$16="高専"),IFERROR(VLOOKUP(入力項目!$S$17,子育て関連マスタ!$I$32:$M$37,2,FALSE),0),
  S223&gt;=22,0
  ),0),0
) +
IF(AND(S223&gt;=1,S223&lt;=15),IF($D223=入力項目!$S$8,入力項目!$S$3,0),0) +
IF(AND(S223&gt;=1,S223&lt;=15),IF($D223=5,入力項目!$S$4,0),0) +
IF(AND(S223&gt;=1,S223&lt;=15),IF($D223=12,入力項目!$S$5,0),0) +
IF(AND(入力項目!$S$7=$A223,入力項目!$S$8=$D223),子育て関連マスタ!$C$14,0) +
IFERROR(IF(AND(YEAR(EDATE(DATE(入力項目!$S$7,入力項目!$S$8,1),1))=$A223,MONTH(EDATE(DATE(入力項目!$S$7,入力項目!$S$8,1),1))=$D223),子育て関連マスタ!$C$15,0),0) +
IF(AND(OR(S223=3,S223=5,S223=7),$D223=11),子育て関連マスタ!$C$17,0) +
IF(AND(S223=20,$D223=1),子育て関連マスタ!$C$18,0) +
IF(AND(S223=20,$D223=1),
IFERROR(_xlfn.IFS(
入力項目!$S$10="男",子育て関連マスタ!$C$18,
入力項目!$S$10="女",子育て関連マスタ!$C$19
),0),0
) +
IF(AND(S223&gt;=入力項目!$S$18,S223&lt;=入力項目!$S$19),入力項目!$S$20,0) +
IF(AND(S223&gt;=入力項目!$S$21,S223&lt;=入力項目!$S$22),入力項目!$S$23,0) +
IF(AND(S223&gt;=入力項目!$S$24,S223&lt;=入力項目!$S$25),入力項目!$S$26,0)
)</f>
        <v>0</v>
      </c>
      <c r="AH223">
        <f ca="1">-(
_xlfn.IFS(
T223&lt;=入力項目!$S$11,0,
AND(T223&gt;=入力項目!$S$11+1,T223&lt;=3),IFERROR(VLOOKUP(入力項目!$S$12,子育て関連マスタ!$I$4:$M$5,4,FALSE),0),
AND(T223&gt;=4,T223&lt;=6),IFERROR(VLOOKUP(入力項目!$S$13,子育て関連マスタ!$I$9:$M$12,4,FALSE),0),
AND(T223&gt;=7,T223&lt;=12),IFERROR(VLOOKUP(入力項目!$S$14,子育て関連マスタ!$I$16:$M$17,4,FALSE),0),
AND(T223&gt;=13,T223&lt;=15),IFERROR(VLOOKUP(入力項目!$S$15,子育て関連マスタ!$I$21:$M$22,4,FALSE),0),
AND(T223&gt;=16,T223&lt;=18),IFERROR(VLOOKUP(入力項目!$S$16,子育て関連マスタ!$I$26:$M$28,4,FALSE),0),
AND(T223&gt;=19,T223&lt;=20,入力項目!$S$16="高専"),IFERROR(VLOOKUP(入力項目!$S$16,子育て関連マスタ!$I$26:$M$28,4,FALSE),0),
AND(T223&gt;=19,T223&lt;=20,入力項目!$S$16&lt;&gt;"高専"),IFERROR(VLOOKUP(入力項目!$S$17,子育て関連マスタ!$I$32:$M$37,4,FALSE),0),
AND(T223&gt;=21,T223&lt;=22,入力項目!$S$16="高専"),IFERROR(VLOOKUP(入力項目!$S$17,子育て関連マスタ!$I$32:$M$34,4,FALSE),0),
AND(T223&gt;=21,T223&lt;=22,入力項目!$S$16&lt;&gt;"高専"),IFERROR(VLOOKUP(入力項目!$S$17,子育て関連マスタ!$I$32:$M$34,4,FALSE),0),
T223&gt;=23,0
) +
IF($D223=4,
  IFERROR(_xlfn.IFS(
  T223&lt;=入力項目!$S$11,0,
  AND(T223=入力項目!$S$11),IFERROR(VLOOKUP(入力項目!$S$12,子育て関連マスタ!$I$4:$M$5,2,FALSE),0),
  AND(T223=4),IFERROR(VLOOKUP(入力項目!$S$13,子育て関連マスタ!$I$9:$M$12,2,FALSE),0),
  AND(T223=7),IFERROR(VLOOKUP(入力項目!$S$14,子育て関連マスタ!$I$16:$M$17,2,FALSE),0),
  AND(T223=13),IFERROR(VLOOKUP(入力項目!$S$15,子育て関連マスタ!$I$21:$M$22,2,FALSE),0),
  AND(T223=16),IFERROR(VLOOKUP(入力項目!$S$16,子育て関連マスタ!$I$26:$M$28,2,FALSE),0),
  AND(T223=19,入力項目!$S$16&lt;&gt;"高専"),IFERROR(VLOOKUP(入力項目!$S$17,子育て関連マスタ!$I$32:$M$37,2,FALSE),0),
  AND(T223=21,入力項目!$S$16="高専"),IFERROR(VLOOKUP(入力項目!$S$17,子育て関連マスタ!$I$32:$M$37,2,FALSE),0),
  T223&gt;=22,0
  ),0),0
) +
IF(AND(T223&gt;=1,T223&lt;=15),IF($D223=入力項目!$S$8,入力項目!$S$3,0),0) +
IF(AND(T223&gt;=1,T223&lt;=15),IF($D223=5,入力項目!$S$4,0),0) +
IF(AND(T223&gt;=1,T223&lt;=15),IF($D223=12,入力項目!$S$5,0),0) +
IF(AND(入力項目!$S$7=$A223,入力項目!$S$8=$D223),子育て関連マスタ!$C$14,0) +
IFERROR(IF(AND(YEAR(EDATE(DATE(入力項目!$S$7,入力項目!$S$8,1),1))=$A223,MONTH(EDATE(DATE(入力項目!$S$7,入力項目!$S$8,1),1))=$D223),子育て関連マスタ!$C$15,0),0) +
IF(AND(OR(T223=3,T223=5,T223=7),$D223=11),子育て関連マスタ!$C$17,0) +
IF(AND(T223=20,$D223=1),子育て関連マスタ!$C$18,0) +
IF(AND(T223=20,$D223=1),
IFERROR(_xlfn.IFS(
入力項目!$S$10="男",子育て関連マスタ!$C$18,
入力項目!$S$10="女",子育て関連マスタ!$C$19
),0),0
) +
IF(AND(T223&gt;=入力項目!$S$18,T223&lt;=入力項目!$S$19),入力項目!$S$20,0) +
IF(AND(T223&gt;=入力項目!$S$21,T223&lt;=入力項目!$S$22),入力項目!$S$23,0) +
IF(AND(T223&gt;=入力項目!$S$24,T223&lt;=入力項目!$S$25),入力項目!$S$26,0)
)</f>
        <v>0</v>
      </c>
      <c r="AI223">
        <f ca="1">-(
_xlfn.IFS(
U223&lt;=入力項目!$S$11,0,
AND(U223&gt;=入力項目!$S$11+1,U223&lt;=3),IFERROR(VLOOKUP(入力項目!$S$12,子育て関連マスタ!$I$4:$M$5,4,FALSE),0),
AND(U223&gt;=4,U223&lt;=6),IFERROR(VLOOKUP(入力項目!$S$13,子育て関連マスタ!$I$9:$M$12,4,FALSE),0),
AND(U223&gt;=7,U223&lt;=12),IFERROR(VLOOKUP(入力項目!$S$14,子育て関連マスタ!$I$16:$M$17,4,FALSE),0),
AND(U223&gt;=13,U223&lt;=15),IFERROR(VLOOKUP(入力項目!$S$15,子育て関連マスタ!$I$21:$M$22,4,FALSE),0),
AND(U223&gt;=16,U223&lt;=18),IFERROR(VLOOKUP(入力項目!$S$16,子育て関連マスタ!$I$26:$M$28,4,FALSE),0),
AND(U223&gt;=19,U223&lt;=20,入力項目!$S$16="高専"),IFERROR(VLOOKUP(入力項目!$S$16,子育て関連マスタ!$I$26:$M$28,4,FALSE),0),
AND(U223&gt;=19,U223&lt;=20,入力項目!$S$16&lt;&gt;"高専"),IFERROR(VLOOKUP(入力項目!$S$17,子育て関連マスタ!$I$32:$M$37,4,FALSE),0),
AND(U223&gt;=21,U223&lt;=22,入力項目!$S$16="高専"),IFERROR(VLOOKUP(入力項目!$S$17,子育て関連マスタ!$I$32:$M$34,4,FALSE),0),
AND(U223&gt;=21,U223&lt;=22,入力項目!$S$16&lt;&gt;"高専"),IFERROR(VLOOKUP(入力項目!$S$17,子育て関連マスタ!$I$32:$M$34,4,FALSE),0),
U223&gt;=23,0
) +
IF($D223=4,
  IFERROR(_xlfn.IFS(
  U223&lt;=入力項目!$S$11,0,
  AND(U223=入力項目!$S$11),IFERROR(VLOOKUP(入力項目!$S$12,子育て関連マスタ!$I$4:$M$5,2,FALSE),0),
  AND(U223=4),IFERROR(VLOOKUP(入力項目!$S$13,子育て関連マスタ!$I$9:$M$12,2,FALSE),0),
  AND(U223=7),IFERROR(VLOOKUP(入力項目!$S$14,子育て関連マスタ!$I$16:$M$17,2,FALSE),0),
  AND(U223=13),IFERROR(VLOOKUP(入力項目!$S$15,子育て関連マスタ!$I$21:$M$22,2,FALSE),0),
  AND(U223=16),IFERROR(VLOOKUP(入力項目!$S$16,子育て関連マスタ!$I$26:$M$28,2,FALSE),0),
  AND(U223=19,入力項目!$S$16&lt;&gt;"高専"),IFERROR(VLOOKUP(入力項目!$S$17,子育て関連マスタ!$I$32:$M$37,2,FALSE),0),
  AND(U223=21,入力項目!$S$16="高専"),IFERROR(VLOOKUP(入力項目!$S$17,子育て関連マスタ!$I$32:$M$37,2,FALSE),0),
  U223&gt;=22,0
  ),0),0
) +
IF(AND(U223&gt;=1,U223&lt;=15),IF($D223=入力項目!$S$8,入力項目!$S$3,0),0) +
IF(AND(U223&gt;=1,U223&lt;=15),IF($D223=5,入力項目!$S$4,0),0) +
IF(AND(U223&gt;=1,U223&lt;=15),IF($D223=12,入力項目!$S$5,0),0) +
IF(AND(入力項目!$S$7=$A223,入力項目!$S$8=$D223),子育て関連マスタ!$C$14,0) +
IFERROR(IF(AND(YEAR(EDATE(DATE(入力項目!$S$7,入力項目!$S$8,1),1))=$A223,MONTH(EDATE(DATE(入力項目!$S$7,入力項目!$S$8,1),1))=$D223),子育て関連マスタ!$C$15,0),0) +
IF(AND(OR(U223=3,U223=5,U223=7),$D223=11),子育て関連マスタ!$C$17,0) +
IF(AND(U223=20,$D223=1),子育て関連マスタ!$C$18,0) +
IF(AND(U223=20,$D223=1),
IFERROR(_xlfn.IFS(
入力項目!$S$10="男",子育て関連マスタ!$C$18,
入力項目!$S$10="女",子育て関連マスタ!$C$19
),0),0
) +
IF(AND(U223&gt;=入力項目!$S$18,U223&lt;=入力項目!$S$19),入力項目!$S$20,0) +
IF(AND(U223&gt;=入力項目!$S$21,U223&lt;=入力項目!$S$22),入力項目!$S$23,0) +
IF(AND(U223&gt;=入力項目!$S$24,U223&lt;=入力項目!$S$25),入力項目!$S$26,0)
)</f>
        <v>0</v>
      </c>
      <c r="AJ223" s="10">
        <f ca="1">-VLOOKUP($D223,月別収支!$A$2:$H$13,7,FALSE)</f>
        <v>-20000</v>
      </c>
    </row>
    <row r="224" spans="1:36" x14ac:dyDescent="0.4">
      <c r="A224">
        <f t="shared" ca="1" si="54"/>
        <v>2043</v>
      </c>
      <c r="B224">
        <f t="shared" ca="1" si="61"/>
        <v>2042</v>
      </c>
      <c r="C224">
        <f t="shared" ca="1" si="62"/>
        <v>19</v>
      </c>
      <c r="D224">
        <f t="shared" ca="1" si="55"/>
        <v>2</v>
      </c>
      <c r="E224" t="str">
        <f t="shared" ca="1" si="56"/>
        <v>2043年2月</v>
      </c>
      <c r="F224">
        <f ca="1">IF(OR(入力項目!$N$5&lt;$A224,AND(入力項目!$N$5=$A224,入力項目!$N$6&lt;$D224)),IF(F223=0,1,IF(G224=12,F223+1,F223)),0)</f>
        <v>18</v>
      </c>
      <c r="G224">
        <f ca="1">IF(OR(入力項目!$N$5&lt;$A224,AND(入力項目!$N$5=$A224,入力項目!$N$6&lt;$D224)),IF(G223=12,1,G223+1),0)</f>
        <v>4</v>
      </c>
      <c r="H224" t="str">
        <f t="shared" ca="1" si="57"/>
        <v>18_4</v>
      </c>
      <c r="I224">
        <f ca="1">IF(
  IFERROR(AND($C224&gt;0,MOD($C224,入力項目!$N$22)=0,$D224=入力項目!$N$23), FALSE),
  1,
  IF(
    AND(I223&gt;0,J223=12),
    IF(I223=入力項目!$N$28, 0, I223+1),
    I223
  )
)</f>
        <v>0</v>
      </c>
      <c r="J224">
        <f ca="1">IF($D224=入力項目!$N$23,1,IFERROR(J223+1,1))</f>
        <v>9</v>
      </c>
      <c r="K224" t="str">
        <f t="shared" ca="1" si="58"/>
        <v>0_9</v>
      </c>
      <c r="L224">
        <f ca="1">L223+IF(入力項目!$D$4=$D224,1,0)</f>
        <v>47</v>
      </c>
      <c r="M224" t="str">
        <f t="shared" ca="1" si="59"/>
        <v>47歳</v>
      </c>
      <c r="N224">
        <f t="shared" ca="1" si="63"/>
        <v>48</v>
      </c>
      <c r="O224" t="str">
        <f t="shared" ca="1" si="60"/>
        <v>48歳</v>
      </c>
      <c r="P224">
        <f t="shared" ca="1" si="64"/>
        <v>22</v>
      </c>
      <c r="Q224">
        <f t="shared" ca="1" si="65"/>
        <v>20</v>
      </c>
      <c r="R224">
        <f t="shared" ca="1" si="66"/>
        <v>2043</v>
      </c>
      <c r="S224">
        <f t="shared" ca="1" si="67"/>
        <v>2043</v>
      </c>
      <c r="T224">
        <f t="shared" ca="1" si="68"/>
        <v>2043</v>
      </c>
      <c r="U224">
        <f t="shared" ca="1" si="69"/>
        <v>2043</v>
      </c>
      <c r="V224" s="10">
        <f t="shared" ca="1" si="70"/>
        <v>24197255</v>
      </c>
      <c r="W224" s="10">
        <f ca="1">IF($L224&lt;その他マスタ!$B$1,VLOOKUP($D224,月別収支!$A$2:$H$13,2,FALSE),その他マスタ!$B$3)+IF(AND($L224=その他マスタ!$B$1,入力項目!$I$9="あり",$D224=入力項目!$D$4),その他マスタ!$B$2,0)</f>
        <v>300000</v>
      </c>
      <c r="X224" s="10">
        <f ca="1">-IF(入力項目!$K$5=TRUE,
IF($F224+$G224&lt;3,VLOOKUP($D224,月別収支!$A$2:$H$13,8,FALSE),0)+IFERROR(VLOOKUP($H224,住宅ローン計算!C:P,13,FALSE),0)+IF($F224&gt;1,IF(OR($G224=3,$G224=6,$G224=9,$G224=12),ROUNDUP(入力項目!$N$18/4,0),0),0),
VLOOKUP($D224,月別収支!$A$2:$H$13,8,FALSE))</f>
        <v>-53590</v>
      </c>
      <c r="Y224" s="10">
        <f ca="1">-VLOOKUP($D224,月別収支!$A$2:$H$13,3,FALSE)</f>
        <v>-75000</v>
      </c>
      <c r="Z224" s="10">
        <f ca="1">-VLOOKUP($D224,月別収支!$A$2:$H$13,4,FALSE)</f>
        <v>-27000</v>
      </c>
      <c r="AA224" s="10">
        <f ca="1">-VLOOKUP($D224,月別収支!$A$2:$H$13,6,FALSE)</f>
        <v>-10000</v>
      </c>
      <c r="AB224" s="10">
        <f ca="1">-(
VLOOKUP($D224,月別収支!$A$2:$H$13,5,FALSE)+IF(AND(入力項目!$I$27&lt;=$A224,ISEVEN($A224-入力項目!$I$27),入力項目!$I$28=$D224),入力項目!$I$26,0)
+IF(入力項目!$K$26=TRUE,
IFERROR(VLOOKUP($K224,マイカーローン計算!C:P,13,FALSE),0),
IFERROR(
  IF(AND($C224&gt;0,MOD($C224,入力項目!$N$22)=0,$D224=入力項目!$N$23),入力項目!$N$24,0),
 0
)
)
)</f>
        <v>-20000</v>
      </c>
      <c r="AC224" s="10">
        <f ca="1">-IF($A224&lt;入力項目!$N$33,入力項目!$N$35,IF(AND($A224=入力項目!$N$33,$D224&lt;=入力項目!$N$34),入力項目!$N$35,0))</f>
        <v>0</v>
      </c>
      <c r="AD224">
        <f ca="1">-(
_xlfn.IFS(
P224&lt;=入力項目!$S$11,0,
AND(P224&gt;=入力項目!$S$11+1,P224&lt;=3),IFERROR(VLOOKUP(入力項目!$S$12,子育て関連マスタ!$I$4:$M$5,4,FALSE),0),
AND(P224&gt;=4,P224&lt;=6),IFERROR(VLOOKUP(入力項目!$S$13,子育て関連マスタ!$I$9:$M$12,4,FALSE),0),
AND(P224&gt;=7,P224&lt;=12),IFERROR(VLOOKUP(入力項目!$S$14,子育て関連マスタ!$I$16:$M$17,4,FALSE),0),
AND(P224&gt;=13,P224&lt;=15),IFERROR(VLOOKUP(入力項目!$S$15,子育て関連マスタ!$I$21:$M$22,4,FALSE),0),
AND(P224&gt;=16,P224&lt;=18),IFERROR(VLOOKUP(入力項目!$S$16,子育て関連マスタ!$I$26:$M$28,4,FALSE),0),
AND(P224&gt;=19,P224&lt;=20,入力項目!$S$16="高専"),IFERROR(VLOOKUP(入力項目!$S$16,子育て関連マスタ!$I$26:$M$28,4,FALSE),0),
AND(P224&gt;=19,P224&lt;=20,入力項目!$S$16&lt;&gt;"高専"),IFERROR(VLOOKUP(入力項目!$S$17,子育て関連マスタ!$I$32:$M$37,4,FALSE),0),
AND(P224&gt;=21,P224&lt;=22,入力項目!$S$16="高専"),IFERROR(VLOOKUP(入力項目!$S$17,子育て関連マスタ!$I$32:$M$34,4,FALSE),0),
AND(P224&gt;=21,P224&lt;=22,入力項目!$S$16&lt;&gt;"高専"),IFERROR(VLOOKUP(入力項目!$S$17,子育て関連マスタ!$I$32:$M$34,4,FALSE),0),
P224&gt;=23,0
) +
IF($D224=4,
  IFERROR(_xlfn.IFS(
  P224&lt;=入力項目!$S$11,0,
  AND(P224=入力項目!$S$11),IFERROR(VLOOKUP(入力項目!$S$12,子育て関連マスタ!$I$4:$M$5,2,FALSE),0),
  AND(P224=4),IFERROR(VLOOKUP(入力項目!$S$13,子育て関連マスタ!$I$9:$M$12,2,FALSE),0),
  AND(P224=7),IFERROR(VLOOKUP(入力項目!$S$14,子育て関連マスタ!$I$16:$M$17,2,FALSE),0),
  AND(P224=13),IFERROR(VLOOKUP(入力項目!$S$15,子育て関連マスタ!$I$21:$M$22,2,FALSE),0),
  AND(P224=16),IFERROR(VLOOKUP(入力項目!$S$16,子育て関連マスタ!$I$26:$M$28,2,FALSE),0),
  AND(P224=19,入力項目!$S$16&lt;&gt;"高専"),IFERROR(VLOOKUP(入力項目!$S$17,子育て関連マスタ!$I$32:$M$37,2,FALSE),0),
  AND(P224=21,入力項目!$S$16="高専"),IFERROR(VLOOKUP(入力項目!$S$17,子育て関連マスタ!$I$32:$M$37,2,FALSE),0),
  P224&gt;=22,0
  ),0),0
) +
IF(AND(P224&gt;=1,P224&lt;=15),IF($D224=入力項目!$S$8,入力項目!$S$3,0),0) +
IF(AND(P224&gt;=1,P224&lt;=15),IF($D224=5,入力項目!$S$4,0),0) +
IF(AND(P224&gt;=1,P224&lt;=15),IF($D224=12,入力項目!$S$5,0),0) +
IF(AND(入力項目!$S$7=$A224,入力項目!$S$8=$D224),子育て関連マスタ!$C$14,0) +
IFERROR(IF(AND(YEAR(EDATE(DATE(入力項目!$S$7,入力項目!$S$8,1),1))=$A224,MONTH(EDATE(DATE(入力項目!$S$7,入力項目!$S$8,1),1))=$D224),子育て関連マスタ!$C$15,0),0) +
IF(AND(OR(P224=3,P224=5,P224=7),$D224=11),子育て関連マスタ!$C$17,0) +
IF(AND(P224=20,$D224=1),子育て関連マスタ!$C$18,0) +
IF(AND(P224=20,$D224=1),
IFERROR(_xlfn.IFS(
入力項目!$S$10="男",子育て関連マスタ!$C$18,
入力項目!$S$10="女",子育て関連マスタ!$C$19
),0),0
) +
IF(AND(P224&gt;=入力項目!$S$18,P224&lt;=入力項目!$S$19),入力項目!$S$20,0) +
IF(AND(P224&gt;=入力項目!$S$21,P224&lt;=入力項目!$S$22),入力項目!$S$23,0) +
IF(AND(P224&gt;=入力項目!$S$24,P224&lt;=入力項目!$S$25),入力項目!$S$26,0)
)</f>
        <v>0</v>
      </c>
      <c r="AE224">
        <f ca="1">-(
_xlfn.IFS(
Q224&lt;=入力項目!$S$11,0,
AND(Q224&gt;=入力項目!$S$11+1,Q224&lt;=3),IFERROR(VLOOKUP(入力項目!$S$12,子育て関連マスタ!$I$4:$M$5,4,FALSE),0),
AND(Q224&gt;=4,Q224&lt;=6),IFERROR(VLOOKUP(入力項目!$S$13,子育て関連マスタ!$I$9:$M$12,4,FALSE),0),
AND(Q224&gt;=7,Q224&lt;=12),IFERROR(VLOOKUP(入力項目!$S$14,子育て関連マスタ!$I$16:$M$17,4,FALSE),0),
AND(Q224&gt;=13,Q224&lt;=15),IFERROR(VLOOKUP(入力項目!$S$15,子育て関連マスタ!$I$21:$M$22,4,FALSE),0),
AND(Q224&gt;=16,Q224&lt;=18),IFERROR(VLOOKUP(入力項目!$S$16,子育て関連マスタ!$I$26:$M$28,4,FALSE),0),
AND(Q224&gt;=19,Q224&lt;=20,入力項目!$S$16="高専"),IFERROR(VLOOKUP(入力項目!$S$16,子育て関連マスタ!$I$26:$M$28,4,FALSE),0),
AND(Q224&gt;=19,Q224&lt;=20,入力項目!$S$16&lt;&gt;"高専"),IFERROR(VLOOKUP(入力項目!$S$17,子育て関連マスタ!$I$32:$M$37,4,FALSE),0),
AND(Q224&gt;=21,Q224&lt;=22,入力項目!$S$16="高専"),IFERROR(VLOOKUP(入力項目!$S$17,子育て関連マスタ!$I$32:$M$34,4,FALSE),0),
AND(Q224&gt;=21,Q224&lt;=22,入力項目!$S$16&lt;&gt;"高専"),IFERROR(VLOOKUP(入力項目!$S$17,子育て関連マスタ!$I$32:$M$34,4,FALSE),0),
Q224&gt;=23,0
) +
IF($D224=4,
  IFERROR(_xlfn.IFS(
  Q224&lt;=入力項目!$S$11,0,
  AND(Q224=入力項目!$S$11),IFERROR(VLOOKUP(入力項目!$S$12,子育て関連マスタ!$I$4:$M$5,2,FALSE),0),
  AND(Q224=4),IFERROR(VLOOKUP(入力項目!$S$13,子育て関連マスタ!$I$9:$M$12,2,FALSE),0),
  AND(Q224=7),IFERROR(VLOOKUP(入力項目!$S$14,子育て関連マスタ!$I$16:$M$17,2,FALSE),0),
  AND(Q224=13),IFERROR(VLOOKUP(入力項目!$S$15,子育て関連マスタ!$I$21:$M$22,2,FALSE),0),
  AND(Q224=16),IFERROR(VLOOKUP(入力項目!$S$16,子育て関連マスタ!$I$26:$M$28,2,FALSE),0),
  AND(Q224=19,入力項目!$S$16&lt;&gt;"高専"),IFERROR(VLOOKUP(入力項目!$S$17,子育て関連マスタ!$I$32:$M$37,2,FALSE),0),
  AND(Q224=21,入力項目!$S$16="高専"),IFERROR(VLOOKUP(入力項目!$S$17,子育て関連マスタ!$I$32:$M$37,2,FALSE),0),
  Q224&gt;=22,0
  ),0),0
) +
IF(AND(Q224&gt;=1,Q224&lt;=15),IF($D224=入力項目!$S$8,入力項目!$S$3,0),0) +
IF(AND(Q224&gt;=1,Q224&lt;=15),IF($D224=5,入力項目!$S$4,0),0) +
IF(AND(Q224&gt;=1,Q224&lt;=15),IF($D224=12,入力項目!$S$5,0),0) +
IF(AND(入力項目!$S$7=$A224,入力項目!$S$8=$D224),子育て関連マスタ!$C$14,0) +
IFERROR(IF(AND(YEAR(EDATE(DATE(入力項目!$S$7,入力項目!$S$8,1),1))=$A224,MONTH(EDATE(DATE(入力項目!$S$7,入力項目!$S$8,1),1))=$D224),子育て関連マスタ!$C$15,0),0) +
IF(AND(OR(Q224=3,Q224=5,Q224=7),$D224=11),子育て関連マスタ!$C$17,0) +
IF(AND(Q224=20,$D224=1),子育て関連マスタ!$C$18,0) +
IF(AND(Q224=20,$D224=1),
IFERROR(_xlfn.IFS(
入力項目!$S$10="男",子育て関連マスタ!$C$18,
入力項目!$S$10="女",子育て関連マスタ!$C$19
),0),0
) +
IF(AND(Q224&gt;=入力項目!$S$18,Q224&lt;=入力項目!$S$19),入力項目!$S$20,0) +
IF(AND(Q224&gt;=入力項目!$S$21,Q224&lt;=入力項目!$S$22),入力項目!$S$23,0) +
IF(AND(Q224&gt;=入力項目!$S$24,Q224&lt;=入力項目!$S$25),入力項目!$S$26,0)
)</f>
        <v>0</v>
      </c>
      <c r="AF224">
        <f ca="1">-(
_xlfn.IFS(
R224&lt;=入力項目!$S$11,0,
AND(R224&gt;=入力項目!$S$11+1,R224&lt;=3),IFERROR(VLOOKUP(入力項目!$S$12,子育て関連マスタ!$I$4:$M$5,4,FALSE),0),
AND(R224&gt;=4,R224&lt;=6),IFERROR(VLOOKUP(入力項目!$S$13,子育て関連マスタ!$I$9:$M$12,4,FALSE),0),
AND(R224&gt;=7,R224&lt;=12),IFERROR(VLOOKUP(入力項目!$S$14,子育て関連マスタ!$I$16:$M$17,4,FALSE),0),
AND(R224&gt;=13,R224&lt;=15),IFERROR(VLOOKUP(入力項目!$S$15,子育て関連マスタ!$I$21:$M$22,4,FALSE),0),
AND(R224&gt;=16,R224&lt;=18),IFERROR(VLOOKUP(入力項目!$S$16,子育て関連マスタ!$I$26:$M$28,4,FALSE),0),
AND(R224&gt;=19,R224&lt;=20,入力項目!$S$16="高専"),IFERROR(VLOOKUP(入力項目!$S$16,子育て関連マスタ!$I$26:$M$28,4,FALSE),0),
AND(R224&gt;=19,R224&lt;=20,入力項目!$S$16&lt;&gt;"高専"),IFERROR(VLOOKUP(入力項目!$S$17,子育て関連マスタ!$I$32:$M$37,4,FALSE),0),
AND(R224&gt;=21,R224&lt;=22,入力項目!$S$16="高専"),IFERROR(VLOOKUP(入力項目!$S$17,子育て関連マスタ!$I$32:$M$34,4,FALSE),0),
AND(R224&gt;=21,R224&lt;=22,入力項目!$S$16&lt;&gt;"高専"),IFERROR(VLOOKUP(入力項目!$S$17,子育て関連マスタ!$I$32:$M$34,4,FALSE),0),
R224&gt;=23,0
) +
IF($D224=4,
  IFERROR(_xlfn.IFS(
  R224&lt;=入力項目!$S$11,0,
  AND(R224=入力項目!$S$11),IFERROR(VLOOKUP(入力項目!$S$12,子育て関連マスタ!$I$4:$M$5,2,FALSE),0),
  AND(R224=4),IFERROR(VLOOKUP(入力項目!$S$13,子育て関連マスタ!$I$9:$M$12,2,FALSE),0),
  AND(R224=7),IFERROR(VLOOKUP(入力項目!$S$14,子育て関連マスタ!$I$16:$M$17,2,FALSE),0),
  AND(R224=13),IFERROR(VLOOKUP(入力項目!$S$15,子育て関連マスタ!$I$21:$M$22,2,FALSE),0),
  AND(R224=16),IFERROR(VLOOKUP(入力項目!$S$16,子育て関連マスタ!$I$26:$M$28,2,FALSE),0),
  AND(R224=19,入力項目!$S$16&lt;&gt;"高専"),IFERROR(VLOOKUP(入力項目!$S$17,子育て関連マスタ!$I$32:$M$37,2,FALSE),0),
  AND(R224=21,入力項目!$S$16="高専"),IFERROR(VLOOKUP(入力項目!$S$17,子育て関連マスタ!$I$32:$M$37,2,FALSE),0),
  R224&gt;=22,0
  ),0),0
) +
IF(AND(R224&gt;=1,R224&lt;=15),IF($D224=入力項目!$S$8,入力項目!$S$3,0),0) +
IF(AND(R224&gt;=1,R224&lt;=15),IF($D224=5,入力項目!$S$4,0),0) +
IF(AND(R224&gt;=1,R224&lt;=15),IF($D224=12,入力項目!$S$5,0),0) +
IF(AND(入力項目!$S$7=$A224,入力項目!$S$8=$D224),子育て関連マスタ!$C$14,0) +
IFERROR(IF(AND(YEAR(EDATE(DATE(入力項目!$S$7,入力項目!$S$8,1),1))=$A224,MONTH(EDATE(DATE(入力項目!$S$7,入力項目!$S$8,1),1))=$D224),子育て関連マスタ!$C$15,0),0) +
IF(AND(OR(R224=3,R224=5,R224=7),$D224=11),子育て関連マスタ!$C$17,0) +
IF(AND(R224=20,$D224=1),子育て関連マスタ!$C$18,0) +
IF(AND(R224=20,$D224=1),
IFERROR(_xlfn.IFS(
入力項目!$S$10="男",子育て関連マスタ!$C$18,
入力項目!$S$10="女",子育て関連マスタ!$C$19
),0),0
) +
IF(AND(R224&gt;=入力項目!$S$18,R224&lt;=入力項目!$S$19),入力項目!$S$20,0) +
IF(AND(R224&gt;=入力項目!$S$21,R224&lt;=入力項目!$S$22),入力項目!$S$23,0) +
IF(AND(R224&gt;=入力項目!$S$24,R224&lt;=入力項目!$S$25),入力項目!$S$26,0)
)</f>
        <v>0</v>
      </c>
      <c r="AG224">
        <f ca="1">-(
_xlfn.IFS(
S224&lt;=入力項目!$S$11,0,
AND(S224&gt;=入力項目!$S$11+1,S224&lt;=3),IFERROR(VLOOKUP(入力項目!$S$12,子育て関連マスタ!$I$4:$M$5,4,FALSE),0),
AND(S224&gt;=4,S224&lt;=6),IFERROR(VLOOKUP(入力項目!$S$13,子育て関連マスタ!$I$9:$M$12,4,FALSE),0),
AND(S224&gt;=7,S224&lt;=12),IFERROR(VLOOKUP(入力項目!$S$14,子育て関連マスタ!$I$16:$M$17,4,FALSE),0),
AND(S224&gt;=13,S224&lt;=15),IFERROR(VLOOKUP(入力項目!$S$15,子育て関連マスタ!$I$21:$M$22,4,FALSE),0),
AND(S224&gt;=16,S224&lt;=18),IFERROR(VLOOKUP(入力項目!$S$16,子育て関連マスタ!$I$26:$M$28,4,FALSE),0),
AND(S224&gt;=19,S224&lt;=20,入力項目!$S$16="高専"),IFERROR(VLOOKUP(入力項目!$S$16,子育て関連マスタ!$I$26:$M$28,4,FALSE),0),
AND(S224&gt;=19,S224&lt;=20,入力項目!$S$16&lt;&gt;"高専"),IFERROR(VLOOKUP(入力項目!$S$17,子育て関連マスタ!$I$32:$M$37,4,FALSE),0),
AND(S224&gt;=21,S224&lt;=22,入力項目!$S$16="高専"),IFERROR(VLOOKUP(入力項目!$S$17,子育て関連マスタ!$I$32:$M$34,4,FALSE),0),
AND(S224&gt;=21,S224&lt;=22,入力項目!$S$16&lt;&gt;"高専"),IFERROR(VLOOKUP(入力項目!$S$17,子育て関連マスタ!$I$32:$M$34,4,FALSE),0),
S224&gt;=23,0
) +
IF($D224=4,
  IFERROR(_xlfn.IFS(
  S224&lt;=入力項目!$S$11,0,
  AND(S224=入力項目!$S$11),IFERROR(VLOOKUP(入力項目!$S$12,子育て関連マスタ!$I$4:$M$5,2,FALSE),0),
  AND(S224=4),IFERROR(VLOOKUP(入力項目!$S$13,子育て関連マスタ!$I$9:$M$12,2,FALSE),0),
  AND(S224=7),IFERROR(VLOOKUP(入力項目!$S$14,子育て関連マスタ!$I$16:$M$17,2,FALSE),0),
  AND(S224=13),IFERROR(VLOOKUP(入力項目!$S$15,子育て関連マスタ!$I$21:$M$22,2,FALSE),0),
  AND(S224=16),IFERROR(VLOOKUP(入力項目!$S$16,子育て関連マスタ!$I$26:$M$28,2,FALSE),0),
  AND(S224=19,入力項目!$S$16&lt;&gt;"高専"),IFERROR(VLOOKUP(入力項目!$S$17,子育て関連マスタ!$I$32:$M$37,2,FALSE),0),
  AND(S224=21,入力項目!$S$16="高専"),IFERROR(VLOOKUP(入力項目!$S$17,子育て関連マスタ!$I$32:$M$37,2,FALSE),0),
  S224&gt;=22,0
  ),0),0
) +
IF(AND(S224&gt;=1,S224&lt;=15),IF($D224=入力項目!$S$8,入力項目!$S$3,0),0) +
IF(AND(S224&gt;=1,S224&lt;=15),IF($D224=5,入力項目!$S$4,0),0) +
IF(AND(S224&gt;=1,S224&lt;=15),IF($D224=12,入力項目!$S$5,0),0) +
IF(AND(入力項目!$S$7=$A224,入力項目!$S$8=$D224),子育て関連マスタ!$C$14,0) +
IFERROR(IF(AND(YEAR(EDATE(DATE(入力項目!$S$7,入力項目!$S$8,1),1))=$A224,MONTH(EDATE(DATE(入力項目!$S$7,入力項目!$S$8,1),1))=$D224),子育て関連マスタ!$C$15,0),0) +
IF(AND(OR(S224=3,S224=5,S224=7),$D224=11),子育て関連マスタ!$C$17,0) +
IF(AND(S224=20,$D224=1),子育て関連マスタ!$C$18,0) +
IF(AND(S224=20,$D224=1),
IFERROR(_xlfn.IFS(
入力項目!$S$10="男",子育て関連マスタ!$C$18,
入力項目!$S$10="女",子育て関連マスタ!$C$19
),0),0
) +
IF(AND(S224&gt;=入力項目!$S$18,S224&lt;=入力項目!$S$19),入力項目!$S$20,0) +
IF(AND(S224&gt;=入力項目!$S$21,S224&lt;=入力項目!$S$22),入力項目!$S$23,0) +
IF(AND(S224&gt;=入力項目!$S$24,S224&lt;=入力項目!$S$25),入力項目!$S$26,0)
)</f>
        <v>0</v>
      </c>
      <c r="AH224">
        <f ca="1">-(
_xlfn.IFS(
T224&lt;=入力項目!$S$11,0,
AND(T224&gt;=入力項目!$S$11+1,T224&lt;=3),IFERROR(VLOOKUP(入力項目!$S$12,子育て関連マスタ!$I$4:$M$5,4,FALSE),0),
AND(T224&gt;=4,T224&lt;=6),IFERROR(VLOOKUP(入力項目!$S$13,子育て関連マスタ!$I$9:$M$12,4,FALSE),0),
AND(T224&gt;=7,T224&lt;=12),IFERROR(VLOOKUP(入力項目!$S$14,子育て関連マスタ!$I$16:$M$17,4,FALSE),0),
AND(T224&gt;=13,T224&lt;=15),IFERROR(VLOOKUP(入力項目!$S$15,子育て関連マスタ!$I$21:$M$22,4,FALSE),0),
AND(T224&gt;=16,T224&lt;=18),IFERROR(VLOOKUP(入力項目!$S$16,子育て関連マスタ!$I$26:$M$28,4,FALSE),0),
AND(T224&gt;=19,T224&lt;=20,入力項目!$S$16="高専"),IFERROR(VLOOKUP(入力項目!$S$16,子育て関連マスタ!$I$26:$M$28,4,FALSE),0),
AND(T224&gt;=19,T224&lt;=20,入力項目!$S$16&lt;&gt;"高専"),IFERROR(VLOOKUP(入力項目!$S$17,子育て関連マスタ!$I$32:$M$37,4,FALSE),0),
AND(T224&gt;=21,T224&lt;=22,入力項目!$S$16="高専"),IFERROR(VLOOKUP(入力項目!$S$17,子育て関連マスタ!$I$32:$M$34,4,FALSE),0),
AND(T224&gt;=21,T224&lt;=22,入力項目!$S$16&lt;&gt;"高専"),IFERROR(VLOOKUP(入力項目!$S$17,子育て関連マスタ!$I$32:$M$34,4,FALSE),0),
T224&gt;=23,0
) +
IF($D224=4,
  IFERROR(_xlfn.IFS(
  T224&lt;=入力項目!$S$11,0,
  AND(T224=入力項目!$S$11),IFERROR(VLOOKUP(入力項目!$S$12,子育て関連マスタ!$I$4:$M$5,2,FALSE),0),
  AND(T224=4),IFERROR(VLOOKUP(入力項目!$S$13,子育て関連マスタ!$I$9:$M$12,2,FALSE),0),
  AND(T224=7),IFERROR(VLOOKUP(入力項目!$S$14,子育て関連マスタ!$I$16:$M$17,2,FALSE),0),
  AND(T224=13),IFERROR(VLOOKUP(入力項目!$S$15,子育て関連マスタ!$I$21:$M$22,2,FALSE),0),
  AND(T224=16),IFERROR(VLOOKUP(入力項目!$S$16,子育て関連マスタ!$I$26:$M$28,2,FALSE),0),
  AND(T224=19,入力項目!$S$16&lt;&gt;"高専"),IFERROR(VLOOKUP(入力項目!$S$17,子育て関連マスタ!$I$32:$M$37,2,FALSE),0),
  AND(T224=21,入力項目!$S$16="高専"),IFERROR(VLOOKUP(入力項目!$S$17,子育て関連マスタ!$I$32:$M$37,2,FALSE),0),
  T224&gt;=22,0
  ),0),0
) +
IF(AND(T224&gt;=1,T224&lt;=15),IF($D224=入力項目!$S$8,入力項目!$S$3,0),0) +
IF(AND(T224&gt;=1,T224&lt;=15),IF($D224=5,入力項目!$S$4,0),0) +
IF(AND(T224&gt;=1,T224&lt;=15),IF($D224=12,入力項目!$S$5,0),0) +
IF(AND(入力項目!$S$7=$A224,入力項目!$S$8=$D224),子育て関連マスタ!$C$14,0) +
IFERROR(IF(AND(YEAR(EDATE(DATE(入力項目!$S$7,入力項目!$S$8,1),1))=$A224,MONTH(EDATE(DATE(入力項目!$S$7,入力項目!$S$8,1),1))=$D224),子育て関連マスタ!$C$15,0),0) +
IF(AND(OR(T224=3,T224=5,T224=7),$D224=11),子育て関連マスタ!$C$17,0) +
IF(AND(T224=20,$D224=1),子育て関連マスタ!$C$18,0) +
IF(AND(T224=20,$D224=1),
IFERROR(_xlfn.IFS(
入力項目!$S$10="男",子育て関連マスタ!$C$18,
入力項目!$S$10="女",子育て関連マスタ!$C$19
),0),0
) +
IF(AND(T224&gt;=入力項目!$S$18,T224&lt;=入力項目!$S$19),入力項目!$S$20,0) +
IF(AND(T224&gt;=入力項目!$S$21,T224&lt;=入力項目!$S$22),入力項目!$S$23,0) +
IF(AND(T224&gt;=入力項目!$S$24,T224&lt;=入力項目!$S$25),入力項目!$S$26,0)
)</f>
        <v>0</v>
      </c>
      <c r="AI224">
        <f ca="1">-(
_xlfn.IFS(
U224&lt;=入力項目!$S$11,0,
AND(U224&gt;=入力項目!$S$11+1,U224&lt;=3),IFERROR(VLOOKUP(入力項目!$S$12,子育て関連マスタ!$I$4:$M$5,4,FALSE),0),
AND(U224&gt;=4,U224&lt;=6),IFERROR(VLOOKUP(入力項目!$S$13,子育て関連マスタ!$I$9:$M$12,4,FALSE),0),
AND(U224&gt;=7,U224&lt;=12),IFERROR(VLOOKUP(入力項目!$S$14,子育て関連マスタ!$I$16:$M$17,4,FALSE),0),
AND(U224&gt;=13,U224&lt;=15),IFERROR(VLOOKUP(入力項目!$S$15,子育て関連マスタ!$I$21:$M$22,4,FALSE),0),
AND(U224&gt;=16,U224&lt;=18),IFERROR(VLOOKUP(入力項目!$S$16,子育て関連マスタ!$I$26:$M$28,4,FALSE),0),
AND(U224&gt;=19,U224&lt;=20,入力項目!$S$16="高専"),IFERROR(VLOOKUP(入力項目!$S$16,子育て関連マスタ!$I$26:$M$28,4,FALSE),0),
AND(U224&gt;=19,U224&lt;=20,入力項目!$S$16&lt;&gt;"高専"),IFERROR(VLOOKUP(入力項目!$S$17,子育て関連マスタ!$I$32:$M$37,4,FALSE),0),
AND(U224&gt;=21,U224&lt;=22,入力項目!$S$16="高専"),IFERROR(VLOOKUP(入力項目!$S$17,子育て関連マスタ!$I$32:$M$34,4,FALSE),0),
AND(U224&gt;=21,U224&lt;=22,入力項目!$S$16&lt;&gt;"高専"),IFERROR(VLOOKUP(入力項目!$S$17,子育て関連マスタ!$I$32:$M$34,4,FALSE),0),
U224&gt;=23,0
) +
IF($D224=4,
  IFERROR(_xlfn.IFS(
  U224&lt;=入力項目!$S$11,0,
  AND(U224=入力項目!$S$11),IFERROR(VLOOKUP(入力項目!$S$12,子育て関連マスタ!$I$4:$M$5,2,FALSE),0),
  AND(U224=4),IFERROR(VLOOKUP(入力項目!$S$13,子育て関連マスタ!$I$9:$M$12,2,FALSE),0),
  AND(U224=7),IFERROR(VLOOKUP(入力項目!$S$14,子育て関連マスタ!$I$16:$M$17,2,FALSE),0),
  AND(U224=13),IFERROR(VLOOKUP(入力項目!$S$15,子育て関連マスタ!$I$21:$M$22,2,FALSE),0),
  AND(U224=16),IFERROR(VLOOKUP(入力項目!$S$16,子育て関連マスタ!$I$26:$M$28,2,FALSE),0),
  AND(U224=19,入力項目!$S$16&lt;&gt;"高専"),IFERROR(VLOOKUP(入力項目!$S$17,子育て関連マスタ!$I$32:$M$37,2,FALSE),0),
  AND(U224=21,入力項目!$S$16="高専"),IFERROR(VLOOKUP(入力項目!$S$17,子育て関連マスタ!$I$32:$M$37,2,FALSE),0),
  U224&gt;=22,0
  ),0),0
) +
IF(AND(U224&gt;=1,U224&lt;=15),IF($D224=入力項目!$S$8,入力項目!$S$3,0),0) +
IF(AND(U224&gt;=1,U224&lt;=15),IF($D224=5,入力項目!$S$4,0),0) +
IF(AND(U224&gt;=1,U224&lt;=15),IF($D224=12,入力項目!$S$5,0),0) +
IF(AND(入力項目!$S$7=$A224,入力項目!$S$8=$D224),子育て関連マスタ!$C$14,0) +
IFERROR(IF(AND(YEAR(EDATE(DATE(入力項目!$S$7,入力項目!$S$8,1),1))=$A224,MONTH(EDATE(DATE(入力項目!$S$7,入力項目!$S$8,1),1))=$D224),子育て関連マスタ!$C$15,0),0) +
IF(AND(OR(U224=3,U224=5,U224=7),$D224=11),子育て関連マスタ!$C$17,0) +
IF(AND(U224=20,$D224=1),子育て関連マスタ!$C$18,0) +
IF(AND(U224=20,$D224=1),
IFERROR(_xlfn.IFS(
入力項目!$S$10="男",子育て関連マスタ!$C$18,
入力項目!$S$10="女",子育て関連マスタ!$C$19
),0),0
) +
IF(AND(U224&gt;=入力項目!$S$18,U224&lt;=入力項目!$S$19),入力項目!$S$20,0) +
IF(AND(U224&gt;=入力項目!$S$21,U224&lt;=入力項目!$S$22),入力項目!$S$23,0) +
IF(AND(U224&gt;=入力項目!$S$24,U224&lt;=入力項目!$S$25),入力項目!$S$26,0)
)</f>
        <v>0</v>
      </c>
      <c r="AJ224" s="10">
        <f ca="1">-VLOOKUP($D224,月別収支!$A$2:$H$13,7,FALSE)</f>
        <v>-20000</v>
      </c>
    </row>
    <row r="225" spans="1:36" x14ac:dyDescent="0.4">
      <c r="A225">
        <f t="shared" ca="1" si="54"/>
        <v>2043</v>
      </c>
      <c r="B225">
        <f t="shared" ca="1" si="61"/>
        <v>2042</v>
      </c>
      <c r="C225">
        <f t="shared" ca="1" si="62"/>
        <v>19</v>
      </c>
      <c r="D225">
        <f t="shared" ca="1" si="55"/>
        <v>3</v>
      </c>
      <c r="E225" t="str">
        <f t="shared" ca="1" si="56"/>
        <v>2043年3月</v>
      </c>
      <c r="F225">
        <f ca="1">IF(OR(入力項目!$N$5&lt;$A225,AND(入力項目!$N$5=$A225,入力項目!$N$6&lt;$D225)),IF(F224=0,1,IF(G225=12,F224+1,F224)),0)</f>
        <v>18</v>
      </c>
      <c r="G225">
        <f ca="1">IF(OR(入力項目!$N$5&lt;$A225,AND(入力項目!$N$5=$A225,入力項目!$N$6&lt;$D225)),IF(G224=12,1,G224+1),0)</f>
        <v>5</v>
      </c>
      <c r="H225" t="str">
        <f t="shared" ca="1" si="57"/>
        <v>18_5</v>
      </c>
      <c r="I225">
        <f ca="1">IF(
  IFERROR(AND($C225&gt;0,MOD($C225,入力項目!$N$22)=0,$D225=入力項目!$N$23), FALSE),
  1,
  IF(
    AND(I224&gt;0,J224=12),
    IF(I224=入力項目!$N$28, 0, I224+1),
    I224
  )
)</f>
        <v>0</v>
      </c>
      <c r="J225">
        <f ca="1">IF($D225=入力項目!$N$23,1,IFERROR(J224+1,1))</f>
        <v>10</v>
      </c>
      <c r="K225" t="str">
        <f t="shared" ca="1" si="58"/>
        <v>0_10</v>
      </c>
      <c r="L225">
        <f ca="1">L224+IF(入力項目!$D$4=$D225,1,0)</f>
        <v>47</v>
      </c>
      <c r="M225" t="str">
        <f t="shared" ca="1" si="59"/>
        <v>47歳</v>
      </c>
      <c r="N225">
        <f t="shared" ca="1" si="63"/>
        <v>48</v>
      </c>
      <c r="O225" t="str">
        <f t="shared" ca="1" si="60"/>
        <v>48歳</v>
      </c>
      <c r="P225">
        <f t="shared" ca="1" si="64"/>
        <v>22</v>
      </c>
      <c r="Q225">
        <f t="shared" ca="1" si="65"/>
        <v>20</v>
      </c>
      <c r="R225">
        <f t="shared" ca="1" si="66"/>
        <v>2043</v>
      </c>
      <c r="S225">
        <f t="shared" ca="1" si="67"/>
        <v>2043</v>
      </c>
      <c r="T225">
        <f t="shared" ca="1" si="68"/>
        <v>2043</v>
      </c>
      <c r="U225">
        <f t="shared" ca="1" si="69"/>
        <v>2043</v>
      </c>
      <c r="V225" s="10">
        <f t="shared" ca="1" si="70"/>
        <v>24291665</v>
      </c>
      <c r="W225" s="10">
        <f ca="1">IF($L225&lt;その他マスタ!$B$1,VLOOKUP($D225,月別収支!$A$2:$H$13,2,FALSE),その他マスタ!$B$3)+IF(AND($L225=その他マスタ!$B$1,入力項目!$I$9="あり",$D225=入力項目!$D$4),その他マスタ!$B$2,0)</f>
        <v>300000</v>
      </c>
      <c r="X225" s="10">
        <f ca="1">-IF(入力項目!$K$5=TRUE,
IF($F225+$G225&lt;3,VLOOKUP($D225,月別収支!$A$2:$H$13,8,FALSE),0)+IFERROR(VLOOKUP($H225,住宅ローン計算!C:P,13,FALSE),0)+IF($F225&gt;1,IF(OR($G225=3,$G225=6,$G225=9,$G225=12),ROUNDUP(入力項目!$N$18/4,0),0),0),
VLOOKUP($D225,月別収支!$A$2:$H$13,8,FALSE))</f>
        <v>-53590</v>
      </c>
      <c r="Y225" s="10">
        <f ca="1">-VLOOKUP($D225,月別収支!$A$2:$H$13,3,FALSE)</f>
        <v>-75000</v>
      </c>
      <c r="Z225" s="10">
        <f ca="1">-VLOOKUP($D225,月別収支!$A$2:$H$13,4,FALSE)</f>
        <v>-27000</v>
      </c>
      <c r="AA225" s="10">
        <f ca="1">-VLOOKUP($D225,月別収支!$A$2:$H$13,6,FALSE)</f>
        <v>-10000</v>
      </c>
      <c r="AB225" s="10">
        <f ca="1">-(
VLOOKUP($D225,月別収支!$A$2:$H$13,5,FALSE)+IF(AND(入力項目!$I$27&lt;=$A225,ISEVEN($A225-入力項目!$I$27),入力項目!$I$28=$D225),入力項目!$I$26,0)
+IF(入力項目!$K$26=TRUE,
IFERROR(VLOOKUP($K225,マイカーローン計算!C:P,13,FALSE),0),
IFERROR(
  IF(AND($C225&gt;0,MOD($C225,入力項目!$N$22)=0,$D225=入力項目!$N$23),入力項目!$N$24,0),
 0
)
)
)</f>
        <v>-20000</v>
      </c>
      <c r="AC225" s="10">
        <f ca="1">-IF($A225&lt;入力項目!$N$33,入力項目!$N$35,IF(AND($A225=入力項目!$N$33,$D225&lt;=入力項目!$N$34),入力項目!$N$35,0))</f>
        <v>0</v>
      </c>
      <c r="AD225">
        <f ca="1">-(
_xlfn.IFS(
P225&lt;=入力項目!$S$11,0,
AND(P225&gt;=入力項目!$S$11+1,P225&lt;=3),IFERROR(VLOOKUP(入力項目!$S$12,子育て関連マスタ!$I$4:$M$5,4,FALSE),0),
AND(P225&gt;=4,P225&lt;=6),IFERROR(VLOOKUP(入力項目!$S$13,子育て関連マスタ!$I$9:$M$12,4,FALSE),0),
AND(P225&gt;=7,P225&lt;=12),IFERROR(VLOOKUP(入力項目!$S$14,子育て関連マスタ!$I$16:$M$17,4,FALSE),0),
AND(P225&gt;=13,P225&lt;=15),IFERROR(VLOOKUP(入力項目!$S$15,子育て関連マスタ!$I$21:$M$22,4,FALSE),0),
AND(P225&gt;=16,P225&lt;=18),IFERROR(VLOOKUP(入力項目!$S$16,子育て関連マスタ!$I$26:$M$28,4,FALSE),0),
AND(P225&gt;=19,P225&lt;=20,入力項目!$S$16="高専"),IFERROR(VLOOKUP(入力項目!$S$16,子育て関連マスタ!$I$26:$M$28,4,FALSE),0),
AND(P225&gt;=19,P225&lt;=20,入力項目!$S$16&lt;&gt;"高専"),IFERROR(VLOOKUP(入力項目!$S$17,子育て関連マスタ!$I$32:$M$37,4,FALSE),0),
AND(P225&gt;=21,P225&lt;=22,入力項目!$S$16="高専"),IFERROR(VLOOKUP(入力項目!$S$17,子育て関連マスタ!$I$32:$M$34,4,FALSE),0),
AND(P225&gt;=21,P225&lt;=22,入力項目!$S$16&lt;&gt;"高専"),IFERROR(VLOOKUP(入力項目!$S$17,子育て関連マスタ!$I$32:$M$34,4,FALSE),0),
P225&gt;=23,0
) +
IF($D225=4,
  IFERROR(_xlfn.IFS(
  P225&lt;=入力項目!$S$11,0,
  AND(P225=入力項目!$S$11),IFERROR(VLOOKUP(入力項目!$S$12,子育て関連マスタ!$I$4:$M$5,2,FALSE),0),
  AND(P225=4),IFERROR(VLOOKUP(入力項目!$S$13,子育て関連マスタ!$I$9:$M$12,2,FALSE),0),
  AND(P225=7),IFERROR(VLOOKUP(入力項目!$S$14,子育て関連マスタ!$I$16:$M$17,2,FALSE),0),
  AND(P225=13),IFERROR(VLOOKUP(入力項目!$S$15,子育て関連マスタ!$I$21:$M$22,2,FALSE),0),
  AND(P225=16),IFERROR(VLOOKUP(入力項目!$S$16,子育て関連マスタ!$I$26:$M$28,2,FALSE),0),
  AND(P225=19,入力項目!$S$16&lt;&gt;"高専"),IFERROR(VLOOKUP(入力項目!$S$17,子育て関連マスタ!$I$32:$M$37,2,FALSE),0),
  AND(P225=21,入力項目!$S$16="高専"),IFERROR(VLOOKUP(入力項目!$S$17,子育て関連マスタ!$I$32:$M$37,2,FALSE),0),
  P225&gt;=22,0
  ),0),0
) +
IF(AND(P225&gt;=1,P225&lt;=15),IF($D225=入力項目!$S$8,入力項目!$S$3,0),0) +
IF(AND(P225&gt;=1,P225&lt;=15),IF($D225=5,入力項目!$S$4,0),0) +
IF(AND(P225&gt;=1,P225&lt;=15),IF($D225=12,入力項目!$S$5,0),0) +
IF(AND(入力項目!$S$7=$A225,入力項目!$S$8=$D225),子育て関連マスタ!$C$14,0) +
IFERROR(IF(AND(YEAR(EDATE(DATE(入力項目!$S$7,入力項目!$S$8,1),1))=$A225,MONTH(EDATE(DATE(入力項目!$S$7,入力項目!$S$8,1),1))=$D225),子育て関連マスタ!$C$15,0),0) +
IF(AND(OR(P225=3,P225=5,P225=7),$D225=11),子育て関連マスタ!$C$17,0) +
IF(AND(P225=20,$D225=1),子育て関連マスタ!$C$18,0) +
IF(AND(P225=20,$D225=1),
IFERROR(_xlfn.IFS(
入力項目!$S$10="男",子育て関連マスタ!$C$18,
入力項目!$S$10="女",子育て関連マスタ!$C$19
),0),0
) +
IF(AND(P225&gt;=入力項目!$S$18,P225&lt;=入力項目!$S$19),入力項目!$S$20,0) +
IF(AND(P225&gt;=入力項目!$S$21,P225&lt;=入力項目!$S$22),入力項目!$S$23,0) +
IF(AND(P225&gt;=入力項目!$S$24,P225&lt;=入力項目!$S$25),入力項目!$S$26,0)
)</f>
        <v>0</v>
      </c>
      <c r="AE225">
        <f ca="1">-(
_xlfn.IFS(
Q225&lt;=入力項目!$S$11,0,
AND(Q225&gt;=入力項目!$S$11+1,Q225&lt;=3),IFERROR(VLOOKUP(入力項目!$S$12,子育て関連マスタ!$I$4:$M$5,4,FALSE),0),
AND(Q225&gt;=4,Q225&lt;=6),IFERROR(VLOOKUP(入力項目!$S$13,子育て関連マスタ!$I$9:$M$12,4,FALSE),0),
AND(Q225&gt;=7,Q225&lt;=12),IFERROR(VLOOKUP(入力項目!$S$14,子育て関連マスタ!$I$16:$M$17,4,FALSE),0),
AND(Q225&gt;=13,Q225&lt;=15),IFERROR(VLOOKUP(入力項目!$S$15,子育て関連マスタ!$I$21:$M$22,4,FALSE),0),
AND(Q225&gt;=16,Q225&lt;=18),IFERROR(VLOOKUP(入力項目!$S$16,子育て関連マスタ!$I$26:$M$28,4,FALSE),0),
AND(Q225&gt;=19,Q225&lt;=20,入力項目!$S$16="高専"),IFERROR(VLOOKUP(入力項目!$S$16,子育て関連マスタ!$I$26:$M$28,4,FALSE),0),
AND(Q225&gt;=19,Q225&lt;=20,入力項目!$S$16&lt;&gt;"高専"),IFERROR(VLOOKUP(入力項目!$S$17,子育て関連マスタ!$I$32:$M$37,4,FALSE),0),
AND(Q225&gt;=21,Q225&lt;=22,入力項目!$S$16="高専"),IFERROR(VLOOKUP(入力項目!$S$17,子育て関連マスタ!$I$32:$M$34,4,FALSE),0),
AND(Q225&gt;=21,Q225&lt;=22,入力項目!$S$16&lt;&gt;"高専"),IFERROR(VLOOKUP(入力項目!$S$17,子育て関連マスタ!$I$32:$M$34,4,FALSE),0),
Q225&gt;=23,0
) +
IF($D225=4,
  IFERROR(_xlfn.IFS(
  Q225&lt;=入力項目!$S$11,0,
  AND(Q225=入力項目!$S$11),IFERROR(VLOOKUP(入力項目!$S$12,子育て関連マスタ!$I$4:$M$5,2,FALSE),0),
  AND(Q225=4),IFERROR(VLOOKUP(入力項目!$S$13,子育て関連マスタ!$I$9:$M$12,2,FALSE),0),
  AND(Q225=7),IFERROR(VLOOKUP(入力項目!$S$14,子育て関連マスタ!$I$16:$M$17,2,FALSE),0),
  AND(Q225=13),IFERROR(VLOOKUP(入力項目!$S$15,子育て関連マスタ!$I$21:$M$22,2,FALSE),0),
  AND(Q225=16),IFERROR(VLOOKUP(入力項目!$S$16,子育て関連マスタ!$I$26:$M$28,2,FALSE),0),
  AND(Q225=19,入力項目!$S$16&lt;&gt;"高専"),IFERROR(VLOOKUP(入力項目!$S$17,子育て関連マスタ!$I$32:$M$37,2,FALSE),0),
  AND(Q225=21,入力項目!$S$16="高専"),IFERROR(VLOOKUP(入力項目!$S$17,子育て関連マスタ!$I$32:$M$37,2,FALSE),0),
  Q225&gt;=22,0
  ),0),0
) +
IF(AND(Q225&gt;=1,Q225&lt;=15),IF($D225=入力項目!$S$8,入力項目!$S$3,0),0) +
IF(AND(Q225&gt;=1,Q225&lt;=15),IF($D225=5,入力項目!$S$4,0),0) +
IF(AND(Q225&gt;=1,Q225&lt;=15),IF($D225=12,入力項目!$S$5,0),0) +
IF(AND(入力項目!$S$7=$A225,入力項目!$S$8=$D225),子育て関連マスタ!$C$14,0) +
IFERROR(IF(AND(YEAR(EDATE(DATE(入力項目!$S$7,入力項目!$S$8,1),1))=$A225,MONTH(EDATE(DATE(入力項目!$S$7,入力項目!$S$8,1),1))=$D225),子育て関連マスタ!$C$15,0),0) +
IF(AND(OR(Q225=3,Q225=5,Q225=7),$D225=11),子育て関連マスタ!$C$17,0) +
IF(AND(Q225=20,$D225=1),子育て関連マスタ!$C$18,0) +
IF(AND(Q225=20,$D225=1),
IFERROR(_xlfn.IFS(
入力項目!$S$10="男",子育て関連マスタ!$C$18,
入力項目!$S$10="女",子育て関連マスタ!$C$19
),0),0
) +
IF(AND(Q225&gt;=入力項目!$S$18,Q225&lt;=入力項目!$S$19),入力項目!$S$20,0) +
IF(AND(Q225&gt;=入力項目!$S$21,Q225&lt;=入力項目!$S$22),入力項目!$S$23,0) +
IF(AND(Q225&gt;=入力項目!$S$24,Q225&lt;=入力項目!$S$25),入力項目!$S$26,0)
)</f>
        <v>0</v>
      </c>
      <c r="AF225">
        <f ca="1">-(
_xlfn.IFS(
R225&lt;=入力項目!$S$11,0,
AND(R225&gt;=入力項目!$S$11+1,R225&lt;=3),IFERROR(VLOOKUP(入力項目!$S$12,子育て関連マスタ!$I$4:$M$5,4,FALSE),0),
AND(R225&gt;=4,R225&lt;=6),IFERROR(VLOOKUP(入力項目!$S$13,子育て関連マスタ!$I$9:$M$12,4,FALSE),0),
AND(R225&gt;=7,R225&lt;=12),IFERROR(VLOOKUP(入力項目!$S$14,子育て関連マスタ!$I$16:$M$17,4,FALSE),0),
AND(R225&gt;=13,R225&lt;=15),IFERROR(VLOOKUP(入力項目!$S$15,子育て関連マスタ!$I$21:$M$22,4,FALSE),0),
AND(R225&gt;=16,R225&lt;=18),IFERROR(VLOOKUP(入力項目!$S$16,子育て関連マスタ!$I$26:$M$28,4,FALSE),0),
AND(R225&gt;=19,R225&lt;=20,入力項目!$S$16="高専"),IFERROR(VLOOKUP(入力項目!$S$16,子育て関連マスタ!$I$26:$M$28,4,FALSE),0),
AND(R225&gt;=19,R225&lt;=20,入力項目!$S$16&lt;&gt;"高専"),IFERROR(VLOOKUP(入力項目!$S$17,子育て関連マスタ!$I$32:$M$37,4,FALSE),0),
AND(R225&gt;=21,R225&lt;=22,入力項目!$S$16="高専"),IFERROR(VLOOKUP(入力項目!$S$17,子育て関連マスタ!$I$32:$M$34,4,FALSE),0),
AND(R225&gt;=21,R225&lt;=22,入力項目!$S$16&lt;&gt;"高専"),IFERROR(VLOOKUP(入力項目!$S$17,子育て関連マスタ!$I$32:$M$34,4,FALSE),0),
R225&gt;=23,0
) +
IF($D225=4,
  IFERROR(_xlfn.IFS(
  R225&lt;=入力項目!$S$11,0,
  AND(R225=入力項目!$S$11),IFERROR(VLOOKUP(入力項目!$S$12,子育て関連マスタ!$I$4:$M$5,2,FALSE),0),
  AND(R225=4),IFERROR(VLOOKUP(入力項目!$S$13,子育て関連マスタ!$I$9:$M$12,2,FALSE),0),
  AND(R225=7),IFERROR(VLOOKUP(入力項目!$S$14,子育て関連マスタ!$I$16:$M$17,2,FALSE),0),
  AND(R225=13),IFERROR(VLOOKUP(入力項目!$S$15,子育て関連マスタ!$I$21:$M$22,2,FALSE),0),
  AND(R225=16),IFERROR(VLOOKUP(入力項目!$S$16,子育て関連マスタ!$I$26:$M$28,2,FALSE),0),
  AND(R225=19,入力項目!$S$16&lt;&gt;"高専"),IFERROR(VLOOKUP(入力項目!$S$17,子育て関連マスタ!$I$32:$M$37,2,FALSE),0),
  AND(R225=21,入力項目!$S$16="高専"),IFERROR(VLOOKUP(入力項目!$S$17,子育て関連マスタ!$I$32:$M$37,2,FALSE),0),
  R225&gt;=22,0
  ),0),0
) +
IF(AND(R225&gt;=1,R225&lt;=15),IF($D225=入力項目!$S$8,入力項目!$S$3,0),0) +
IF(AND(R225&gt;=1,R225&lt;=15),IF($D225=5,入力項目!$S$4,0),0) +
IF(AND(R225&gt;=1,R225&lt;=15),IF($D225=12,入力項目!$S$5,0),0) +
IF(AND(入力項目!$S$7=$A225,入力項目!$S$8=$D225),子育て関連マスタ!$C$14,0) +
IFERROR(IF(AND(YEAR(EDATE(DATE(入力項目!$S$7,入力項目!$S$8,1),1))=$A225,MONTH(EDATE(DATE(入力項目!$S$7,入力項目!$S$8,1),1))=$D225),子育て関連マスタ!$C$15,0),0) +
IF(AND(OR(R225=3,R225=5,R225=7),$D225=11),子育て関連マスタ!$C$17,0) +
IF(AND(R225=20,$D225=1),子育て関連マスタ!$C$18,0) +
IF(AND(R225=20,$D225=1),
IFERROR(_xlfn.IFS(
入力項目!$S$10="男",子育て関連マスタ!$C$18,
入力項目!$S$10="女",子育て関連マスタ!$C$19
),0),0
) +
IF(AND(R225&gt;=入力項目!$S$18,R225&lt;=入力項目!$S$19),入力項目!$S$20,0) +
IF(AND(R225&gt;=入力項目!$S$21,R225&lt;=入力項目!$S$22),入力項目!$S$23,0) +
IF(AND(R225&gt;=入力項目!$S$24,R225&lt;=入力項目!$S$25),入力項目!$S$26,0)
)</f>
        <v>0</v>
      </c>
      <c r="AG225">
        <f ca="1">-(
_xlfn.IFS(
S225&lt;=入力項目!$S$11,0,
AND(S225&gt;=入力項目!$S$11+1,S225&lt;=3),IFERROR(VLOOKUP(入力項目!$S$12,子育て関連マスタ!$I$4:$M$5,4,FALSE),0),
AND(S225&gt;=4,S225&lt;=6),IFERROR(VLOOKUP(入力項目!$S$13,子育て関連マスタ!$I$9:$M$12,4,FALSE),0),
AND(S225&gt;=7,S225&lt;=12),IFERROR(VLOOKUP(入力項目!$S$14,子育て関連マスタ!$I$16:$M$17,4,FALSE),0),
AND(S225&gt;=13,S225&lt;=15),IFERROR(VLOOKUP(入力項目!$S$15,子育て関連マスタ!$I$21:$M$22,4,FALSE),0),
AND(S225&gt;=16,S225&lt;=18),IFERROR(VLOOKUP(入力項目!$S$16,子育て関連マスタ!$I$26:$M$28,4,FALSE),0),
AND(S225&gt;=19,S225&lt;=20,入力項目!$S$16="高専"),IFERROR(VLOOKUP(入力項目!$S$16,子育て関連マスタ!$I$26:$M$28,4,FALSE),0),
AND(S225&gt;=19,S225&lt;=20,入力項目!$S$16&lt;&gt;"高専"),IFERROR(VLOOKUP(入力項目!$S$17,子育て関連マスタ!$I$32:$M$37,4,FALSE),0),
AND(S225&gt;=21,S225&lt;=22,入力項目!$S$16="高専"),IFERROR(VLOOKUP(入力項目!$S$17,子育て関連マスタ!$I$32:$M$34,4,FALSE),0),
AND(S225&gt;=21,S225&lt;=22,入力項目!$S$16&lt;&gt;"高専"),IFERROR(VLOOKUP(入力項目!$S$17,子育て関連マスタ!$I$32:$M$34,4,FALSE),0),
S225&gt;=23,0
) +
IF($D225=4,
  IFERROR(_xlfn.IFS(
  S225&lt;=入力項目!$S$11,0,
  AND(S225=入力項目!$S$11),IFERROR(VLOOKUP(入力項目!$S$12,子育て関連マスタ!$I$4:$M$5,2,FALSE),0),
  AND(S225=4),IFERROR(VLOOKUP(入力項目!$S$13,子育て関連マスタ!$I$9:$M$12,2,FALSE),0),
  AND(S225=7),IFERROR(VLOOKUP(入力項目!$S$14,子育て関連マスタ!$I$16:$M$17,2,FALSE),0),
  AND(S225=13),IFERROR(VLOOKUP(入力項目!$S$15,子育て関連マスタ!$I$21:$M$22,2,FALSE),0),
  AND(S225=16),IFERROR(VLOOKUP(入力項目!$S$16,子育て関連マスタ!$I$26:$M$28,2,FALSE),0),
  AND(S225=19,入力項目!$S$16&lt;&gt;"高専"),IFERROR(VLOOKUP(入力項目!$S$17,子育て関連マスタ!$I$32:$M$37,2,FALSE),0),
  AND(S225=21,入力項目!$S$16="高専"),IFERROR(VLOOKUP(入力項目!$S$17,子育て関連マスタ!$I$32:$M$37,2,FALSE),0),
  S225&gt;=22,0
  ),0),0
) +
IF(AND(S225&gt;=1,S225&lt;=15),IF($D225=入力項目!$S$8,入力項目!$S$3,0),0) +
IF(AND(S225&gt;=1,S225&lt;=15),IF($D225=5,入力項目!$S$4,0),0) +
IF(AND(S225&gt;=1,S225&lt;=15),IF($D225=12,入力項目!$S$5,0),0) +
IF(AND(入力項目!$S$7=$A225,入力項目!$S$8=$D225),子育て関連マスタ!$C$14,0) +
IFERROR(IF(AND(YEAR(EDATE(DATE(入力項目!$S$7,入力項目!$S$8,1),1))=$A225,MONTH(EDATE(DATE(入力項目!$S$7,入力項目!$S$8,1),1))=$D225),子育て関連マスタ!$C$15,0),0) +
IF(AND(OR(S225=3,S225=5,S225=7),$D225=11),子育て関連マスタ!$C$17,0) +
IF(AND(S225=20,$D225=1),子育て関連マスタ!$C$18,0) +
IF(AND(S225=20,$D225=1),
IFERROR(_xlfn.IFS(
入力項目!$S$10="男",子育て関連マスタ!$C$18,
入力項目!$S$10="女",子育て関連マスタ!$C$19
),0),0
) +
IF(AND(S225&gt;=入力項目!$S$18,S225&lt;=入力項目!$S$19),入力項目!$S$20,0) +
IF(AND(S225&gt;=入力項目!$S$21,S225&lt;=入力項目!$S$22),入力項目!$S$23,0) +
IF(AND(S225&gt;=入力項目!$S$24,S225&lt;=入力項目!$S$25),入力項目!$S$26,0)
)</f>
        <v>0</v>
      </c>
      <c r="AH225">
        <f ca="1">-(
_xlfn.IFS(
T225&lt;=入力項目!$S$11,0,
AND(T225&gt;=入力項目!$S$11+1,T225&lt;=3),IFERROR(VLOOKUP(入力項目!$S$12,子育て関連マスタ!$I$4:$M$5,4,FALSE),0),
AND(T225&gt;=4,T225&lt;=6),IFERROR(VLOOKUP(入力項目!$S$13,子育て関連マスタ!$I$9:$M$12,4,FALSE),0),
AND(T225&gt;=7,T225&lt;=12),IFERROR(VLOOKUP(入力項目!$S$14,子育て関連マスタ!$I$16:$M$17,4,FALSE),0),
AND(T225&gt;=13,T225&lt;=15),IFERROR(VLOOKUP(入力項目!$S$15,子育て関連マスタ!$I$21:$M$22,4,FALSE),0),
AND(T225&gt;=16,T225&lt;=18),IFERROR(VLOOKUP(入力項目!$S$16,子育て関連マスタ!$I$26:$M$28,4,FALSE),0),
AND(T225&gt;=19,T225&lt;=20,入力項目!$S$16="高専"),IFERROR(VLOOKUP(入力項目!$S$16,子育て関連マスタ!$I$26:$M$28,4,FALSE),0),
AND(T225&gt;=19,T225&lt;=20,入力項目!$S$16&lt;&gt;"高専"),IFERROR(VLOOKUP(入力項目!$S$17,子育て関連マスタ!$I$32:$M$37,4,FALSE),0),
AND(T225&gt;=21,T225&lt;=22,入力項目!$S$16="高専"),IFERROR(VLOOKUP(入力項目!$S$17,子育て関連マスタ!$I$32:$M$34,4,FALSE),0),
AND(T225&gt;=21,T225&lt;=22,入力項目!$S$16&lt;&gt;"高専"),IFERROR(VLOOKUP(入力項目!$S$17,子育て関連マスタ!$I$32:$M$34,4,FALSE),0),
T225&gt;=23,0
) +
IF($D225=4,
  IFERROR(_xlfn.IFS(
  T225&lt;=入力項目!$S$11,0,
  AND(T225=入力項目!$S$11),IFERROR(VLOOKUP(入力項目!$S$12,子育て関連マスタ!$I$4:$M$5,2,FALSE),0),
  AND(T225=4),IFERROR(VLOOKUP(入力項目!$S$13,子育て関連マスタ!$I$9:$M$12,2,FALSE),0),
  AND(T225=7),IFERROR(VLOOKUP(入力項目!$S$14,子育て関連マスタ!$I$16:$M$17,2,FALSE),0),
  AND(T225=13),IFERROR(VLOOKUP(入力項目!$S$15,子育て関連マスタ!$I$21:$M$22,2,FALSE),0),
  AND(T225=16),IFERROR(VLOOKUP(入力項目!$S$16,子育て関連マスタ!$I$26:$M$28,2,FALSE),0),
  AND(T225=19,入力項目!$S$16&lt;&gt;"高専"),IFERROR(VLOOKUP(入力項目!$S$17,子育て関連マスタ!$I$32:$M$37,2,FALSE),0),
  AND(T225=21,入力項目!$S$16="高専"),IFERROR(VLOOKUP(入力項目!$S$17,子育て関連マスタ!$I$32:$M$37,2,FALSE),0),
  T225&gt;=22,0
  ),0),0
) +
IF(AND(T225&gt;=1,T225&lt;=15),IF($D225=入力項目!$S$8,入力項目!$S$3,0),0) +
IF(AND(T225&gt;=1,T225&lt;=15),IF($D225=5,入力項目!$S$4,0),0) +
IF(AND(T225&gt;=1,T225&lt;=15),IF($D225=12,入力項目!$S$5,0),0) +
IF(AND(入力項目!$S$7=$A225,入力項目!$S$8=$D225),子育て関連マスタ!$C$14,0) +
IFERROR(IF(AND(YEAR(EDATE(DATE(入力項目!$S$7,入力項目!$S$8,1),1))=$A225,MONTH(EDATE(DATE(入力項目!$S$7,入力項目!$S$8,1),1))=$D225),子育て関連マスタ!$C$15,0),0) +
IF(AND(OR(T225=3,T225=5,T225=7),$D225=11),子育て関連マスタ!$C$17,0) +
IF(AND(T225=20,$D225=1),子育て関連マスタ!$C$18,0) +
IF(AND(T225=20,$D225=1),
IFERROR(_xlfn.IFS(
入力項目!$S$10="男",子育て関連マスタ!$C$18,
入力項目!$S$10="女",子育て関連マスタ!$C$19
),0),0
) +
IF(AND(T225&gt;=入力項目!$S$18,T225&lt;=入力項目!$S$19),入力項目!$S$20,0) +
IF(AND(T225&gt;=入力項目!$S$21,T225&lt;=入力項目!$S$22),入力項目!$S$23,0) +
IF(AND(T225&gt;=入力項目!$S$24,T225&lt;=入力項目!$S$25),入力項目!$S$26,0)
)</f>
        <v>0</v>
      </c>
      <c r="AI225">
        <f ca="1">-(
_xlfn.IFS(
U225&lt;=入力項目!$S$11,0,
AND(U225&gt;=入力項目!$S$11+1,U225&lt;=3),IFERROR(VLOOKUP(入力項目!$S$12,子育て関連マスタ!$I$4:$M$5,4,FALSE),0),
AND(U225&gt;=4,U225&lt;=6),IFERROR(VLOOKUP(入力項目!$S$13,子育て関連マスタ!$I$9:$M$12,4,FALSE),0),
AND(U225&gt;=7,U225&lt;=12),IFERROR(VLOOKUP(入力項目!$S$14,子育て関連マスタ!$I$16:$M$17,4,FALSE),0),
AND(U225&gt;=13,U225&lt;=15),IFERROR(VLOOKUP(入力項目!$S$15,子育て関連マスタ!$I$21:$M$22,4,FALSE),0),
AND(U225&gt;=16,U225&lt;=18),IFERROR(VLOOKUP(入力項目!$S$16,子育て関連マスタ!$I$26:$M$28,4,FALSE),0),
AND(U225&gt;=19,U225&lt;=20,入力項目!$S$16="高専"),IFERROR(VLOOKUP(入力項目!$S$16,子育て関連マスタ!$I$26:$M$28,4,FALSE),0),
AND(U225&gt;=19,U225&lt;=20,入力項目!$S$16&lt;&gt;"高専"),IFERROR(VLOOKUP(入力項目!$S$17,子育て関連マスタ!$I$32:$M$37,4,FALSE),0),
AND(U225&gt;=21,U225&lt;=22,入力項目!$S$16="高専"),IFERROR(VLOOKUP(入力項目!$S$17,子育て関連マスタ!$I$32:$M$34,4,FALSE),0),
AND(U225&gt;=21,U225&lt;=22,入力項目!$S$16&lt;&gt;"高専"),IFERROR(VLOOKUP(入力項目!$S$17,子育て関連マスタ!$I$32:$M$34,4,FALSE),0),
U225&gt;=23,0
) +
IF($D225=4,
  IFERROR(_xlfn.IFS(
  U225&lt;=入力項目!$S$11,0,
  AND(U225=入力項目!$S$11),IFERROR(VLOOKUP(入力項目!$S$12,子育て関連マスタ!$I$4:$M$5,2,FALSE),0),
  AND(U225=4),IFERROR(VLOOKUP(入力項目!$S$13,子育て関連マスタ!$I$9:$M$12,2,FALSE),0),
  AND(U225=7),IFERROR(VLOOKUP(入力項目!$S$14,子育て関連マスタ!$I$16:$M$17,2,FALSE),0),
  AND(U225=13),IFERROR(VLOOKUP(入力項目!$S$15,子育て関連マスタ!$I$21:$M$22,2,FALSE),0),
  AND(U225=16),IFERROR(VLOOKUP(入力項目!$S$16,子育て関連マスタ!$I$26:$M$28,2,FALSE),0),
  AND(U225=19,入力項目!$S$16&lt;&gt;"高専"),IFERROR(VLOOKUP(入力項目!$S$17,子育て関連マスタ!$I$32:$M$37,2,FALSE),0),
  AND(U225=21,入力項目!$S$16="高専"),IFERROR(VLOOKUP(入力項目!$S$17,子育て関連マスタ!$I$32:$M$37,2,FALSE),0),
  U225&gt;=22,0
  ),0),0
) +
IF(AND(U225&gt;=1,U225&lt;=15),IF($D225=入力項目!$S$8,入力項目!$S$3,0),0) +
IF(AND(U225&gt;=1,U225&lt;=15),IF($D225=5,入力項目!$S$4,0),0) +
IF(AND(U225&gt;=1,U225&lt;=15),IF($D225=12,入力項目!$S$5,0),0) +
IF(AND(入力項目!$S$7=$A225,入力項目!$S$8=$D225),子育て関連マスタ!$C$14,0) +
IFERROR(IF(AND(YEAR(EDATE(DATE(入力項目!$S$7,入力項目!$S$8,1),1))=$A225,MONTH(EDATE(DATE(入力項目!$S$7,入力項目!$S$8,1),1))=$D225),子育て関連マスタ!$C$15,0),0) +
IF(AND(OR(U225=3,U225=5,U225=7),$D225=11),子育て関連マスタ!$C$17,0) +
IF(AND(U225=20,$D225=1),子育て関連マスタ!$C$18,0) +
IF(AND(U225=20,$D225=1),
IFERROR(_xlfn.IFS(
入力項目!$S$10="男",子育て関連マスタ!$C$18,
入力項目!$S$10="女",子育て関連マスタ!$C$19
),0),0
) +
IF(AND(U225&gt;=入力項目!$S$18,U225&lt;=入力項目!$S$19),入力項目!$S$20,0) +
IF(AND(U225&gt;=入力項目!$S$21,U225&lt;=入力項目!$S$22),入力項目!$S$23,0) +
IF(AND(U225&gt;=入力項目!$S$24,U225&lt;=入力項目!$S$25),入力項目!$S$26,0)
)</f>
        <v>0</v>
      </c>
      <c r="AJ225" s="10">
        <f ca="1">-VLOOKUP($D225,月別収支!$A$2:$H$13,7,FALSE)</f>
        <v>-20000</v>
      </c>
    </row>
    <row r="226" spans="1:36" x14ac:dyDescent="0.4">
      <c r="A226">
        <f t="shared" ca="1" si="54"/>
        <v>2043</v>
      </c>
      <c r="B226">
        <f t="shared" ca="1" si="61"/>
        <v>2043</v>
      </c>
      <c r="C226">
        <f t="shared" ca="1" si="62"/>
        <v>19</v>
      </c>
      <c r="D226">
        <f t="shared" ca="1" si="55"/>
        <v>4</v>
      </c>
      <c r="E226" t="str">
        <f t="shared" ca="1" si="56"/>
        <v>2043年4月</v>
      </c>
      <c r="F226">
        <f ca="1">IF(OR(入力項目!$N$5&lt;$A226,AND(入力項目!$N$5=$A226,入力項目!$N$6&lt;$D226)),IF(F225=0,1,IF(G226=12,F225+1,F225)),0)</f>
        <v>18</v>
      </c>
      <c r="G226">
        <f ca="1">IF(OR(入力項目!$N$5&lt;$A226,AND(入力項目!$N$5=$A226,入力項目!$N$6&lt;$D226)),IF(G225=12,1,G225+1),0)</f>
        <v>6</v>
      </c>
      <c r="H226" t="str">
        <f t="shared" ca="1" si="57"/>
        <v>18_6</v>
      </c>
      <c r="I226">
        <f ca="1">IF(
  IFERROR(AND($C226&gt;0,MOD($C226,入力項目!$N$22)=0,$D226=入力項目!$N$23), FALSE),
  1,
  IF(
    AND(I225&gt;0,J225=12),
    IF(I225=入力項目!$N$28, 0, I225+1),
    I225
  )
)</f>
        <v>0</v>
      </c>
      <c r="J226">
        <f ca="1">IF($D226=入力項目!$N$23,1,IFERROR(J225+1,1))</f>
        <v>11</v>
      </c>
      <c r="K226" t="str">
        <f t="shared" ca="1" si="58"/>
        <v>0_11</v>
      </c>
      <c r="L226">
        <f ca="1">L225+IF(入力項目!$D$4=$D226,1,0)</f>
        <v>47</v>
      </c>
      <c r="M226" t="str">
        <f t="shared" ca="1" si="59"/>
        <v>47歳</v>
      </c>
      <c r="N226">
        <f t="shared" ca="1" si="63"/>
        <v>48</v>
      </c>
      <c r="O226" t="str">
        <f t="shared" ca="1" si="60"/>
        <v>48歳</v>
      </c>
      <c r="P226">
        <f t="shared" ca="1" si="64"/>
        <v>23</v>
      </c>
      <c r="Q226">
        <f t="shared" ca="1" si="65"/>
        <v>21</v>
      </c>
      <c r="R226">
        <f t="shared" ca="1" si="66"/>
        <v>2044</v>
      </c>
      <c r="S226">
        <f t="shared" ca="1" si="67"/>
        <v>2044</v>
      </c>
      <c r="T226">
        <f t="shared" ca="1" si="68"/>
        <v>2044</v>
      </c>
      <c r="U226">
        <f t="shared" ca="1" si="69"/>
        <v>2044</v>
      </c>
      <c r="V226" s="10">
        <f t="shared" ca="1" si="70"/>
        <v>24348575</v>
      </c>
      <c r="W226" s="10">
        <f ca="1">IF($L226&lt;その他マスタ!$B$1,VLOOKUP($D226,月別収支!$A$2:$H$13,2,FALSE),その他マスタ!$B$3)+IF(AND($L226=その他マスタ!$B$1,入力項目!$I$9="あり",$D226=入力項目!$D$4),その他マスタ!$B$2,0)</f>
        <v>300000</v>
      </c>
      <c r="X226" s="10">
        <f ca="1">-IF(入力項目!$K$5=TRUE,
IF($F226+$G226&lt;3,VLOOKUP($D226,月別収支!$A$2:$H$13,8,FALSE),0)+IFERROR(VLOOKUP($H226,住宅ローン計算!C:P,13,FALSE),0)+IF($F226&gt;1,IF(OR($G226=3,$G226=6,$G226=9,$G226=12),ROUNDUP(入力項目!$N$18/4,0),0),0),
VLOOKUP($D226,月別収支!$A$2:$H$13,8,FALSE))</f>
        <v>-91090</v>
      </c>
      <c r="Y226" s="10">
        <f ca="1">-VLOOKUP($D226,月別収支!$A$2:$H$13,3,FALSE)</f>
        <v>-75000</v>
      </c>
      <c r="Z226" s="10">
        <f ca="1">-VLOOKUP($D226,月別収支!$A$2:$H$13,4,FALSE)</f>
        <v>-27000</v>
      </c>
      <c r="AA226" s="10">
        <f ca="1">-VLOOKUP($D226,月別収支!$A$2:$H$13,6,FALSE)</f>
        <v>-10000</v>
      </c>
      <c r="AB226" s="10">
        <f ca="1">-(
VLOOKUP($D226,月別収支!$A$2:$H$13,5,FALSE)+IF(AND(入力項目!$I$27&lt;=$A226,ISEVEN($A226-入力項目!$I$27),入力項目!$I$28=$D226),入力項目!$I$26,0)
+IF(入力項目!$K$26=TRUE,
IFERROR(VLOOKUP($K226,マイカーローン計算!C:P,13,FALSE),0),
IFERROR(
  IF(AND($C226&gt;0,MOD($C226,入力項目!$N$22)=0,$D226=入力項目!$N$23),入力項目!$N$24,0),
 0
)
)
)</f>
        <v>-20000</v>
      </c>
      <c r="AC226" s="10">
        <f ca="1">-IF($A226&lt;入力項目!$N$33,入力項目!$N$35,IF(AND($A226=入力項目!$N$33,$D226&lt;=入力項目!$N$34),入力項目!$N$35,0))</f>
        <v>0</v>
      </c>
      <c r="AD226">
        <f ca="1">-(
_xlfn.IFS(
P226&lt;=入力項目!$S$11,0,
AND(P226&gt;=入力項目!$S$11+1,P226&lt;=3),IFERROR(VLOOKUP(入力項目!$S$12,子育て関連マスタ!$I$4:$M$5,4,FALSE),0),
AND(P226&gt;=4,P226&lt;=6),IFERROR(VLOOKUP(入力項目!$S$13,子育て関連マスタ!$I$9:$M$12,4,FALSE),0),
AND(P226&gt;=7,P226&lt;=12),IFERROR(VLOOKUP(入力項目!$S$14,子育て関連マスタ!$I$16:$M$17,4,FALSE),0),
AND(P226&gt;=13,P226&lt;=15),IFERROR(VLOOKUP(入力項目!$S$15,子育て関連マスタ!$I$21:$M$22,4,FALSE),0),
AND(P226&gt;=16,P226&lt;=18),IFERROR(VLOOKUP(入力項目!$S$16,子育て関連マスタ!$I$26:$M$28,4,FALSE),0),
AND(P226&gt;=19,P226&lt;=20,入力項目!$S$16="高専"),IFERROR(VLOOKUP(入力項目!$S$16,子育て関連マスタ!$I$26:$M$28,4,FALSE),0),
AND(P226&gt;=19,P226&lt;=20,入力項目!$S$16&lt;&gt;"高専"),IFERROR(VLOOKUP(入力項目!$S$17,子育て関連マスタ!$I$32:$M$37,4,FALSE),0),
AND(P226&gt;=21,P226&lt;=22,入力項目!$S$16="高専"),IFERROR(VLOOKUP(入力項目!$S$17,子育て関連マスタ!$I$32:$M$34,4,FALSE),0),
AND(P226&gt;=21,P226&lt;=22,入力項目!$S$16&lt;&gt;"高専"),IFERROR(VLOOKUP(入力項目!$S$17,子育て関連マスタ!$I$32:$M$34,4,FALSE),0),
P226&gt;=23,0
) +
IF($D226=4,
  IFERROR(_xlfn.IFS(
  P226&lt;=入力項目!$S$11,0,
  AND(P226=入力項目!$S$11),IFERROR(VLOOKUP(入力項目!$S$12,子育て関連マスタ!$I$4:$M$5,2,FALSE),0),
  AND(P226=4),IFERROR(VLOOKUP(入力項目!$S$13,子育て関連マスタ!$I$9:$M$12,2,FALSE),0),
  AND(P226=7),IFERROR(VLOOKUP(入力項目!$S$14,子育て関連マスタ!$I$16:$M$17,2,FALSE),0),
  AND(P226=13),IFERROR(VLOOKUP(入力項目!$S$15,子育て関連マスタ!$I$21:$M$22,2,FALSE),0),
  AND(P226=16),IFERROR(VLOOKUP(入力項目!$S$16,子育て関連マスタ!$I$26:$M$28,2,FALSE),0),
  AND(P226=19,入力項目!$S$16&lt;&gt;"高専"),IFERROR(VLOOKUP(入力項目!$S$17,子育て関連マスタ!$I$32:$M$37,2,FALSE),0),
  AND(P226=21,入力項目!$S$16="高専"),IFERROR(VLOOKUP(入力項目!$S$17,子育て関連マスタ!$I$32:$M$37,2,FALSE),0),
  P226&gt;=22,0
  ),0),0
) +
IF(AND(P226&gt;=1,P226&lt;=15),IF($D226=入力項目!$S$8,入力項目!$S$3,0),0) +
IF(AND(P226&gt;=1,P226&lt;=15),IF($D226=5,入力項目!$S$4,0),0) +
IF(AND(P226&gt;=1,P226&lt;=15),IF($D226=12,入力項目!$S$5,0),0) +
IF(AND(入力項目!$S$7=$A226,入力項目!$S$8=$D226),子育て関連マスタ!$C$14,0) +
IFERROR(IF(AND(YEAR(EDATE(DATE(入力項目!$S$7,入力項目!$S$8,1),1))=$A226,MONTH(EDATE(DATE(入力項目!$S$7,入力項目!$S$8,1),1))=$D226),子育て関連マスタ!$C$15,0),0) +
IF(AND(OR(P226=3,P226=5,P226=7),$D226=11),子育て関連マスタ!$C$17,0) +
IF(AND(P226=20,$D226=1),子育て関連マスタ!$C$18,0) +
IF(AND(P226=20,$D226=1),
IFERROR(_xlfn.IFS(
入力項目!$S$10="男",子育て関連マスタ!$C$18,
入力項目!$S$10="女",子育て関連マスタ!$C$19
),0),0
) +
IF(AND(P226&gt;=入力項目!$S$18,P226&lt;=入力項目!$S$19),入力項目!$S$20,0) +
IF(AND(P226&gt;=入力項目!$S$21,P226&lt;=入力項目!$S$22),入力項目!$S$23,0) +
IF(AND(P226&gt;=入力項目!$S$24,P226&lt;=入力項目!$S$25),入力項目!$S$26,0)
)</f>
        <v>0</v>
      </c>
      <c r="AE226">
        <f ca="1">-(
_xlfn.IFS(
Q226&lt;=入力項目!$S$11,0,
AND(Q226&gt;=入力項目!$S$11+1,Q226&lt;=3),IFERROR(VLOOKUP(入力項目!$S$12,子育て関連マスタ!$I$4:$M$5,4,FALSE),0),
AND(Q226&gt;=4,Q226&lt;=6),IFERROR(VLOOKUP(入力項目!$S$13,子育て関連マスタ!$I$9:$M$12,4,FALSE),0),
AND(Q226&gt;=7,Q226&lt;=12),IFERROR(VLOOKUP(入力項目!$S$14,子育て関連マスタ!$I$16:$M$17,4,FALSE),0),
AND(Q226&gt;=13,Q226&lt;=15),IFERROR(VLOOKUP(入力項目!$S$15,子育て関連マスタ!$I$21:$M$22,4,FALSE),0),
AND(Q226&gt;=16,Q226&lt;=18),IFERROR(VLOOKUP(入力項目!$S$16,子育て関連マスタ!$I$26:$M$28,4,FALSE),0),
AND(Q226&gt;=19,Q226&lt;=20,入力項目!$S$16="高専"),IFERROR(VLOOKUP(入力項目!$S$16,子育て関連マスタ!$I$26:$M$28,4,FALSE),0),
AND(Q226&gt;=19,Q226&lt;=20,入力項目!$S$16&lt;&gt;"高専"),IFERROR(VLOOKUP(入力項目!$S$17,子育て関連マスタ!$I$32:$M$37,4,FALSE),0),
AND(Q226&gt;=21,Q226&lt;=22,入力項目!$S$16="高専"),IFERROR(VLOOKUP(入力項目!$S$17,子育て関連マスタ!$I$32:$M$34,4,FALSE),0),
AND(Q226&gt;=21,Q226&lt;=22,入力項目!$S$16&lt;&gt;"高専"),IFERROR(VLOOKUP(入力項目!$S$17,子育て関連マスタ!$I$32:$M$34,4,FALSE),0),
Q226&gt;=23,0
) +
IF($D226=4,
  IFERROR(_xlfn.IFS(
  Q226&lt;=入力項目!$S$11,0,
  AND(Q226=入力項目!$S$11),IFERROR(VLOOKUP(入力項目!$S$12,子育て関連マスタ!$I$4:$M$5,2,FALSE),0),
  AND(Q226=4),IFERROR(VLOOKUP(入力項目!$S$13,子育て関連マスタ!$I$9:$M$12,2,FALSE),0),
  AND(Q226=7),IFERROR(VLOOKUP(入力項目!$S$14,子育て関連マスタ!$I$16:$M$17,2,FALSE),0),
  AND(Q226=13),IFERROR(VLOOKUP(入力項目!$S$15,子育て関連マスタ!$I$21:$M$22,2,FALSE),0),
  AND(Q226=16),IFERROR(VLOOKUP(入力項目!$S$16,子育て関連マスタ!$I$26:$M$28,2,FALSE),0),
  AND(Q226=19,入力項目!$S$16&lt;&gt;"高専"),IFERROR(VLOOKUP(入力項目!$S$17,子育て関連マスタ!$I$32:$M$37,2,FALSE),0),
  AND(Q226=21,入力項目!$S$16="高専"),IFERROR(VLOOKUP(入力項目!$S$17,子育て関連マスタ!$I$32:$M$37,2,FALSE),0),
  Q226&gt;=22,0
  ),0),0
) +
IF(AND(Q226&gt;=1,Q226&lt;=15),IF($D226=入力項目!$S$8,入力項目!$S$3,0),0) +
IF(AND(Q226&gt;=1,Q226&lt;=15),IF($D226=5,入力項目!$S$4,0),0) +
IF(AND(Q226&gt;=1,Q226&lt;=15),IF($D226=12,入力項目!$S$5,0),0) +
IF(AND(入力項目!$S$7=$A226,入力項目!$S$8=$D226),子育て関連マスタ!$C$14,0) +
IFERROR(IF(AND(YEAR(EDATE(DATE(入力項目!$S$7,入力項目!$S$8,1),1))=$A226,MONTH(EDATE(DATE(入力項目!$S$7,入力項目!$S$8,1),1))=$D226),子育て関連マスタ!$C$15,0),0) +
IF(AND(OR(Q226=3,Q226=5,Q226=7),$D226=11),子育て関連マスタ!$C$17,0) +
IF(AND(Q226=20,$D226=1),子育て関連マスタ!$C$18,0) +
IF(AND(Q226=20,$D226=1),
IFERROR(_xlfn.IFS(
入力項目!$S$10="男",子育て関連マスタ!$C$18,
入力項目!$S$10="女",子育て関連マスタ!$C$19
),0),0
) +
IF(AND(Q226&gt;=入力項目!$S$18,Q226&lt;=入力項目!$S$19),入力項目!$S$20,0) +
IF(AND(Q226&gt;=入力項目!$S$21,Q226&lt;=入力項目!$S$22),入力項目!$S$23,0) +
IF(AND(Q226&gt;=入力項目!$S$24,Q226&lt;=入力項目!$S$25),入力項目!$S$26,0)
)</f>
        <v>0</v>
      </c>
      <c r="AF226">
        <f ca="1">-(
_xlfn.IFS(
R226&lt;=入力項目!$S$11,0,
AND(R226&gt;=入力項目!$S$11+1,R226&lt;=3),IFERROR(VLOOKUP(入力項目!$S$12,子育て関連マスタ!$I$4:$M$5,4,FALSE),0),
AND(R226&gt;=4,R226&lt;=6),IFERROR(VLOOKUP(入力項目!$S$13,子育て関連マスタ!$I$9:$M$12,4,FALSE),0),
AND(R226&gt;=7,R226&lt;=12),IFERROR(VLOOKUP(入力項目!$S$14,子育て関連マスタ!$I$16:$M$17,4,FALSE),0),
AND(R226&gt;=13,R226&lt;=15),IFERROR(VLOOKUP(入力項目!$S$15,子育て関連マスタ!$I$21:$M$22,4,FALSE),0),
AND(R226&gt;=16,R226&lt;=18),IFERROR(VLOOKUP(入力項目!$S$16,子育て関連マスタ!$I$26:$M$28,4,FALSE),0),
AND(R226&gt;=19,R226&lt;=20,入力項目!$S$16="高専"),IFERROR(VLOOKUP(入力項目!$S$16,子育て関連マスタ!$I$26:$M$28,4,FALSE),0),
AND(R226&gt;=19,R226&lt;=20,入力項目!$S$16&lt;&gt;"高専"),IFERROR(VLOOKUP(入力項目!$S$17,子育て関連マスタ!$I$32:$M$37,4,FALSE),0),
AND(R226&gt;=21,R226&lt;=22,入力項目!$S$16="高専"),IFERROR(VLOOKUP(入力項目!$S$17,子育て関連マスタ!$I$32:$M$34,4,FALSE),0),
AND(R226&gt;=21,R226&lt;=22,入力項目!$S$16&lt;&gt;"高専"),IFERROR(VLOOKUP(入力項目!$S$17,子育て関連マスタ!$I$32:$M$34,4,FALSE),0),
R226&gt;=23,0
) +
IF($D226=4,
  IFERROR(_xlfn.IFS(
  R226&lt;=入力項目!$S$11,0,
  AND(R226=入力項目!$S$11),IFERROR(VLOOKUP(入力項目!$S$12,子育て関連マスタ!$I$4:$M$5,2,FALSE),0),
  AND(R226=4),IFERROR(VLOOKUP(入力項目!$S$13,子育て関連マスタ!$I$9:$M$12,2,FALSE),0),
  AND(R226=7),IFERROR(VLOOKUP(入力項目!$S$14,子育て関連マスタ!$I$16:$M$17,2,FALSE),0),
  AND(R226=13),IFERROR(VLOOKUP(入力項目!$S$15,子育て関連マスタ!$I$21:$M$22,2,FALSE),0),
  AND(R226=16),IFERROR(VLOOKUP(入力項目!$S$16,子育て関連マスタ!$I$26:$M$28,2,FALSE),0),
  AND(R226=19,入力項目!$S$16&lt;&gt;"高専"),IFERROR(VLOOKUP(入力項目!$S$17,子育て関連マスタ!$I$32:$M$37,2,FALSE),0),
  AND(R226=21,入力項目!$S$16="高専"),IFERROR(VLOOKUP(入力項目!$S$17,子育て関連マスタ!$I$32:$M$37,2,FALSE),0),
  R226&gt;=22,0
  ),0),0
) +
IF(AND(R226&gt;=1,R226&lt;=15),IF($D226=入力項目!$S$8,入力項目!$S$3,0),0) +
IF(AND(R226&gt;=1,R226&lt;=15),IF($D226=5,入力項目!$S$4,0),0) +
IF(AND(R226&gt;=1,R226&lt;=15),IF($D226=12,入力項目!$S$5,0),0) +
IF(AND(入力項目!$S$7=$A226,入力項目!$S$8=$D226),子育て関連マスタ!$C$14,0) +
IFERROR(IF(AND(YEAR(EDATE(DATE(入力項目!$S$7,入力項目!$S$8,1),1))=$A226,MONTH(EDATE(DATE(入力項目!$S$7,入力項目!$S$8,1),1))=$D226),子育て関連マスタ!$C$15,0),0) +
IF(AND(OR(R226=3,R226=5,R226=7),$D226=11),子育て関連マスタ!$C$17,0) +
IF(AND(R226=20,$D226=1),子育て関連マスタ!$C$18,0) +
IF(AND(R226=20,$D226=1),
IFERROR(_xlfn.IFS(
入力項目!$S$10="男",子育て関連マスタ!$C$18,
入力項目!$S$10="女",子育て関連マスタ!$C$19
),0),0
) +
IF(AND(R226&gt;=入力項目!$S$18,R226&lt;=入力項目!$S$19),入力項目!$S$20,0) +
IF(AND(R226&gt;=入力項目!$S$21,R226&lt;=入力項目!$S$22),入力項目!$S$23,0) +
IF(AND(R226&gt;=入力項目!$S$24,R226&lt;=入力項目!$S$25),入力項目!$S$26,0)
)</f>
        <v>0</v>
      </c>
      <c r="AG226">
        <f ca="1">-(
_xlfn.IFS(
S226&lt;=入力項目!$S$11,0,
AND(S226&gt;=入力項目!$S$11+1,S226&lt;=3),IFERROR(VLOOKUP(入力項目!$S$12,子育て関連マスタ!$I$4:$M$5,4,FALSE),0),
AND(S226&gt;=4,S226&lt;=6),IFERROR(VLOOKUP(入力項目!$S$13,子育て関連マスタ!$I$9:$M$12,4,FALSE),0),
AND(S226&gt;=7,S226&lt;=12),IFERROR(VLOOKUP(入力項目!$S$14,子育て関連マスタ!$I$16:$M$17,4,FALSE),0),
AND(S226&gt;=13,S226&lt;=15),IFERROR(VLOOKUP(入力項目!$S$15,子育て関連マスタ!$I$21:$M$22,4,FALSE),0),
AND(S226&gt;=16,S226&lt;=18),IFERROR(VLOOKUP(入力項目!$S$16,子育て関連マスタ!$I$26:$M$28,4,FALSE),0),
AND(S226&gt;=19,S226&lt;=20,入力項目!$S$16="高専"),IFERROR(VLOOKUP(入力項目!$S$16,子育て関連マスタ!$I$26:$M$28,4,FALSE),0),
AND(S226&gt;=19,S226&lt;=20,入力項目!$S$16&lt;&gt;"高専"),IFERROR(VLOOKUP(入力項目!$S$17,子育て関連マスタ!$I$32:$M$37,4,FALSE),0),
AND(S226&gt;=21,S226&lt;=22,入力項目!$S$16="高専"),IFERROR(VLOOKUP(入力項目!$S$17,子育て関連マスタ!$I$32:$M$34,4,FALSE),0),
AND(S226&gt;=21,S226&lt;=22,入力項目!$S$16&lt;&gt;"高専"),IFERROR(VLOOKUP(入力項目!$S$17,子育て関連マスタ!$I$32:$M$34,4,FALSE),0),
S226&gt;=23,0
) +
IF($D226=4,
  IFERROR(_xlfn.IFS(
  S226&lt;=入力項目!$S$11,0,
  AND(S226=入力項目!$S$11),IFERROR(VLOOKUP(入力項目!$S$12,子育て関連マスタ!$I$4:$M$5,2,FALSE),0),
  AND(S226=4),IFERROR(VLOOKUP(入力項目!$S$13,子育て関連マスタ!$I$9:$M$12,2,FALSE),0),
  AND(S226=7),IFERROR(VLOOKUP(入力項目!$S$14,子育て関連マスタ!$I$16:$M$17,2,FALSE),0),
  AND(S226=13),IFERROR(VLOOKUP(入力項目!$S$15,子育て関連マスタ!$I$21:$M$22,2,FALSE),0),
  AND(S226=16),IFERROR(VLOOKUP(入力項目!$S$16,子育て関連マスタ!$I$26:$M$28,2,FALSE),0),
  AND(S226=19,入力項目!$S$16&lt;&gt;"高専"),IFERROR(VLOOKUP(入力項目!$S$17,子育て関連マスタ!$I$32:$M$37,2,FALSE),0),
  AND(S226=21,入力項目!$S$16="高専"),IFERROR(VLOOKUP(入力項目!$S$17,子育て関連マスタ!$I$32:$M$37,2,FALSE),0),
  S226&gt;=22,0
  ),0),0
) +
IF(AND(S226&gt;=1,S226&lt;=15),IF($D226=入力項目!$S$8,入力項目!$S$3,0),0) +
IF(AND(S226&gt;=1,S226&lt;=15),IF($D226=5,入力項目!$S$4,0),0) +
IF(AND(S226&gt;=1,S226&lt;=15),IF($D226=12,入力項目!$S$5,0),0) +
IF(AND(入力項目!$S$7=$A226,入力項目!$S$8=$D226),子育て関連マスタ!$C$14,0) +
IFERROR(IF(AND(YEAR(EDATE(DATE(入力項目!$S$7,入力項目!$S$8,1),1))=$A226,MONTH(EDATE(DATE(入力項目!$S$7,入力項目!$S$8,1),1))=$D226),子育て関連マスタ!$C$15,0),0) +
IF(AND(OR(S226=3,S226=5,S226=7),$D226=11),子育て関連マスタ!$C$17,0) +
IF(AND(S226=20,$D226=1),子育て関連マスタ!$C$18,0) +
IF(AND(S226=20,$D226=1),
IFERROR(_xlfn.IFS(
入力項目!$S$10="男",子育て関連マスタ!$C$18,
入力項目!$S$10="女",子育て関連マスタ!$C$19
),0),0
) +
IF(AND(S226&gt;=入力項目!$S$18,S226&lt;=入力項目!$S$19),入力項目!$S$20,0) +
IF(AND(S226&gt;=入力項目!$S$21,S226&lt;=入力項目!$S$22),入力項目!$S$23,0) +
IF(AND(S226&gt;=入力項目!$S$24,S226&lt;=入力項目!$S$25),入力項目!$S$26,0)
)</f>
        <v>0</v>
      </c>
      <c r="AH226">
        <f ca="1">-(
_xlfn.IFS(
T226&lt;=入力項目!$S$11,0,
AND(T226&gt;=入力項目!$S$11+1,T226&lt;=3),IFERROR(VLOOKUP(入力項目!$S$12,子育て関連マスタ!$I$4:$M$5,4,FALSE),0),
AND(T226&gt;=4,T226&lt;=6),IFERROR(VLOOKUP(入力項目!$S$13,子育て関連マスタ!$I$9:$M$12,4,FALSE),0),
AND(T226&gt;=7,T226&lt;=12),IFERROR(VLOOKUP(入力項目!$S$14,子育て関連マスタ!$I$16:$M$17,4,FALSE),0),
AND(T226&gt;=13,T226&lt;=15),IFERROR(VLOOKUP(入力項目!$S$15,子育て関連マスタ!$I$21:$M$22,4,FALSE),0),
AND(T226&gt;=16,T226&lt;=18),IFERROR(VLOOKUP(入力項目!$S$16,子育て関連マスタ!$I$26:$M$28,4,FALSE),0),
AND(T226&gt;=19,T226&lt;=20,入力項目!$S$16="高専"),IFERROR(VLOOKUP(入力項目!$S$16,子育て関連マスタ!$I$26:$M$28,4,FALSE),0),
AND(T226&gt;=19,T226&lt;=20,入力項目!$S$16&lt;&gt;"高専"),IFERROR(VLOOKUP(入力項目!$S$17,子育て関連マスタ!$I$32:$M$37,4,FALSE),0),
AND(T226&gt;=21,T226&lt;=22,入力項目!$S$16="高専"),IFERROR(VLOOKUP(入力項目!$S$17,子育て関連マスタ!$I$32:$M$34,4,FALSE),0),
AND(T226&gt;=21,T226&lt;=22,入力項目!$S$16&lt;&gt;"高専"),IFERROR(VLOOKUP(入力項目!$S$17,子育て関連マスタ!$I$32:$M$34,4,FALSE),0),
T226&gt;=23,0
) +
IF($D226=4,
  IFERROR(_xlfn.IFS(
  T226&lt;=入力項目!$S$11,0,
  AND(T226=入力項目!$S$11),IFERROR(VLOOKUP(入力項目!$S$12,子育て関連マスタ!$I$4:$M$5,2,FALSE),0),
  AND(T226=4),IFERROR(VLOOKUP(入力項目!$S$13,子育て関連マスタ!$I$9:$M$12,2,FALSE),0),
  AND(T226=7),IFERROR(VLOOKUP(入力項目!$S$14,子育て関連マスタ!$I$16:$M$17,2,FALSE),0),
  AND(T226=13),IFERROR(VLOOKUP(入力項目!$S$15,子育て関連マスタ!$I$21:$M$22,2,FALSE),0),
  AND(T226=16),IFERROR(VLOOKUP(入力項目!$S$16,子育て関連マスタ!$I$26:$M$28,2,FALSE),0),
  AND(T226=19,入力項目!$S$16&lt;&gt;"高専"),IFERROR(VLOOKUP(入力項目!$S$17,子育て関連マスタ!$I$32:$M$37,2,FALSE),0),
  AND(T226=21,入力項目!$S$16="高専"),IFERROR(VLOOKUP(入力項目!$S$17,子育て関連マスタ!$I$32:$M$37,2,FALSE),0),
  T226&gt;=22,0
  ),0),0
) +
IF(AND(T226&gt;=1,T226&lt;=15),IF($D226=入力項目!$S$8,入力項目!$S$3,0),0) +
IF(AND(T226&gt;=1,T226&lt;=15),IF($D226=5,入力項目!$S$4,0),0) +
IF(AND(T226&gt;=1,T226&lt;=15),IF($D226=12,入力項目!$S$5,0),0) +
IF(AND(入力項目!$S$7=$A226,入力項目!$S$8=$D226),子育て関連マスタ!$C$14,0) +
IFERROR(IF(AND(YEAR(EDATE(DATE(入力項目!$S$7,入力項目!$S$8,1),1))=$A226,MONTH(EDATE(DATE(入力項目!$S$7,入力項目!$S$8,1),1))=$D226),子育て関連マスタ!$C$15,0),0) +
IF(AND(OR(T226=3,T226=5,T226=7),$D226=11),子育て関連マスタ!$C$17,0) +
IF(AND(T226=20,$D226=1),子育て関連マスタ!$C$18,0) +
IF(AND(T226=20,$D226=1),
IFERROR(_xlfn.IFS(
入力項目!$S$10="男",子育て関連マスタ!$C$18,
入力項目!$S$10="女",子育て関連マスタ!$C$19
),0),0
) +
IF(AND(T226&gt;=入力項目!$S$18,T226&lt;=入力項目!$S$19),入力項目!$S$20,0) +
IF(AND(T226&gt;=入力項目!$S$21,T226&lt;=入力項目!$S$22),入力項目!$S$23,0) +
IF(AND(T226&gt;=入力項目!$S$24,T226&lt;=入力項目!$S$25),入力項目!$S$26,0)
)</f>
        <v>0</v>
      </c>
      <c r="AI226">
        <f ca="1">-(
_xlfn.IFS(
U226&lt;=入力項目!$S$11,0,
AND(U226&gt;=入力項目!$S$11+1,U226&lt;=3),IFERROR(VLOOKUP(入力項目!$S$12,子育て関連マスタ!$I$4:$M$5,4,FALSE),0),
AND(U226&gt;=4,U226&lt;=6),IFERROR(VLOOKUP(入力項目!$S$13,子育て関連マスタ!$I$9:$M$12,4,FALSE),0),
AND(U226&gt;=7,U226&lt;=12),IFERROR(VLOOKUP(入力項目!$S$14,子育て関連マスタ!$I$16:$M$17,4,FALSE),0),
AND(U226&gt;=13,U226&lt;=15),IFERROR(VLOOKUP(入力項目!$S$15,子育て関連マスタ!$I$21:$M$22,4,FALSE),0),
AND(U226&gt;=16,U226&lt;=18),IFERROR(VLOOKUP(入力項目!$S$16,子育て関連マスタ!$I$26:$M$28,4,FALSE),0),
AND(U226&gt;=19,U226&lt;=20,入力項目!$S$16="高専"),IFERROR(VLOOKUP(入力項目!$S$16,子育て関連マスタ!$I$26:$M$28,4,FALSE),0),
AND(U226&gt;=19,U226&lt;=20,入力項目!$S$16&lt;&gt;"高専"),IFERROR(VLOOKUP(入力項目!$S$17,子育て関連マスタ!$I$32:$M$37,4,FALSE),0),
AND(U226&gt;=21,U226&lt;=22,入力項目!$S$16="高専"),IFERROR(VLOOKUP(入力項目!$S$17,子育て関連マスタ!$I$32:$M$34,4,FALSE),0),
AND(U226&gt;=21,U226&lt;=22,入力項目!$S$16&lt;&gt;"高専"),IFERROR(VLOOKUP(入力項目!$S$17,子育て関連マスタ!$I$32:$M$34,4,FALSE),0),
U226&gt;=23,0
) +
IF($D226=4,
  IFERROR(_xlfn.IFS(
  U226&lt;=入力項目!$S$11,0,
  AND(U226=入力項目!$S$11),IFERROR(VLOOKUP(入力項目!$S$12,子育て関連マスタ!$I$4:$M$5,2,FALSE),0),
  AND(U226=4),IFERROR(VLOOKUP(入力項目!$S$13,子育て関連マスタ!$I$9:$M$12,2,FALSE),0),
  AND(U226=7),IFERROR(VLOOKUP(入力項目!$S$14,子育て関連マスタ!$I$16:$M$17,2,FALSE),0),
  AND(U226=13),IFERROR(VLOOKUP(入力項目!$S$15,子育て関連マスタ!$I$21:$M$22,2,FALSE),0),
  AND(U226=16),IFERROR(VLOOKUP(入力項目!$S$16,子育て関連マスタ!$I$26:$M$28,2,FALSE),0),
  AND(U226=19,入力項目!$S$16&lt;&gt;"高専"),IFERROR(VLOOKUP(入力項目!$S$17,子育て関連マスタ!$I$32:$M$37,2,FALSE),0),
  AND(U226=21,入力項目!$S$16="高専"),IFERROR(VLOOKUP(入力項目!$S$17,子育て関連マスタ!$I$32:$M$37,2,FALSE),0),
  U226&gt;=22,0
  ),0),0
) +
IF(AND(U226&gt;=1,U226&lt;=15),IF($D226=入力項目!$S$8,入力項目!$S$3,0),0) +
IF(AND(U226&gt;=1,U226&lt;=15),IF($D226=5,入力項目!$S$4,0),0) +
IF(AND(U226&gt;=1,U226&lt;=15),IF($D226=12,入力項目!$S$5,0),0) +
IF(AND(入力項目!$S$7=$A226,入力項目!$S$8=$D226),子育て関連マスタ!$C$14,0) +
IFERROR(IF(AND(YEAR(EDATE(DATE(入力項目!$S$7,入力項目!$S$8,1),1))=$A226,MONTH(EDATE(DATE(入力項目!$S$7,入力項目!$S$8,1),1))=$D226),子育て関連マスタ!$C$15,0),0) +
IF(AND(OR(U226=3,U226=5,U226=7),$D226=11),子育て関連マスタ!$C$17,0) +
IF(AND(U226=20,$D226=1),子育て関連マスタ!$C$18,0) +
IF(AND(U226=20,$D226=1),
IFERROR(_xlfn.IFS(
入力項目!$S$10="男",子育て関連マスタ!$C$18,
入力項目!$S$10="女",子育て関連マスタ!$C$19
),0),0
) +
IF(AND(U226&gt;=入力項目!$S$18,U226&lt;=入力項目!$S$19),入力項目!$S$20,0) +
IF(AND(U226&gt;=入力項目!$S$21,U226&lt;=入力項目!$S$22),入力項目!$S$23,0) +
IF(AND(U226&gt;=入力項目!$S$24,U226&lt;=入力項目!$S$25),入力項目!$S$26,0)
)</f>
        <v>0</v>
      </c>
      <c r="AJ226" s="10">
        <f ca="1">-VLOOKUP($D226,月別収支!$A$2:$H$13,7,FALSE)</f>
        <v>-20000</v>
      </c>
    </row>
    <row r="227" spans="1:36" x14ac:dyDescent="0.4">
      <c r="A227">
        <f t="shared" ca="1" si="54"/>
        <v>2043</v>
      </c>
      <c r="B227">
        <f t="shared" ca="1" si="61"/>
        <v>2043</v>
      </c>
      <c r="C227">
        <f t="shared" ca="1" si="62"/>
        <v>19</v>
      </c>
      <c r="D227">
        <f t="shared" ca="1" si="55"/>
        <v>5</v>
      </c>
      <c r="E227" t="str">
        <f t="shared" ca="1" si="56"/>
        <v>2043年5月</v>
      </c>
      <c r="F227">
        <f ca="1">IF(OR(入力項目!$N$5&lt;$A227,AND(入力項目!$N$5=$A227,入力項目!$N$6&lt;$D227)),IF(F226=0,1,IF(G227=12,F226+1,F226)),0)</f>
        <v>18</v>
      </c>
      <c r="G227">
        <f ca="1">IF(OR(入力項目!$N$5&lt;$A227,AND(入力項目!$N$5=$A227,入力項目!$N$6&lt;$D227)),IF(G226=12,1,G226+1),0)</f>
        <v>7</v>
      </c>
      <c r="H227" t="str">
        <f t="shared" ca="1" si="57"/>
        <v>18_7</v>
      </c>
      <c r="I227">
        <f ca="1">IF(
  IFERROR(AND($C227&gt;0,MOD($C227,入力項目!$N$22)=0,$D227=入力項目!$N$23), FALSE),
  1,
  IF(
    AND(I226&gt;0,J226=12),
    IF(I226=入力項目!$N$28, 0, I226+1),
    I226
  )
)</f>
        <v>0</v>
      </c>
      <c r="J227">
        <f ca="1">IF($D227=入力項目!$N$23,1,IFERROR(J226+1,1))</f>
        <v>12</v>
      </c>
      <c r="K227" t="str">
        <f t="shared" ca="1" si="58"/>
        <v>0_12</v>
      </c>
      <c r="L227">
        <f ca="1">L226+IF(入力項目!$D$4=$D227,1,0)</f>
        <v>47</v>
      </c>
      <c r="M227" t="str">
        <f t="shared" ca="1" si="59"/>
        <v>47歳</v>
      </c>
      <c r="N227">
        <f t="shared" ca="1" si="63"/>
        <v>48</v>
      </c>
      <c r="O227" t="str">
        <f t="shared" ca="1" si="60"/>
        <v>48歳</v>
      </c>
      <c r="P227">
        <f t="shared" ca="1" si="64"/>
        <v>23</v>
      </c>
      <c r="Q227">
        <f t="shared" ca="1" si="65"/>
        <v>21</v>
      </c>
      <c r="R227">
        <f t="shared" ca="1" si="66"/>
        <v>2044</v>
      </c>
      <c r="S227">
        <f t="shared" ca="1" si="67"/>
        <v>2044</v>
      </c>
      <c r="T227">
        <f t="shared" ca="1" si="68"/>
        <v>2044</v>
      </c>
      <c r="U227">
        <f t="shared" ca="1" si="69"/>
        <v>2044</v>
      </c>
      <c r="V227" s="10">
        <f t="shared" ca="1" si="70"/>
        <v>24432985</v>
      </c>
      <c r="W227" s="10">
        <f ca="1">IF($L227&lt;その他マスタ!$B$1,VLOOKUP($D227,月別収支!$A$2:$H$13,2,FALSE),その他マスタ!$B$3)+IF(AND($L227=その他マスタ!$B$1,入力項目!$I$9="あり",$D227=入力項目!$D$4),その他マスタ!$B$2,0)</f>
        <v>300000</v>
      </c>
      <c r="X227" s="10">
        <f ca="1">-IF(入力項目!$K$5=TRUE,
IF($F227+$G227&lt;3,VLOOKUP($D227,月別収支!$A$2:$H$13,8,FALSE),0)+IFERROR(VLOOKUP($H227,住宅ローン計算!C:P,13,FALSE),0)+IF($F227&gt;1,IF(OR($G227=3,$G227=6,$G227=9,$G227=12),ROUNDUP(入力項目!$N$18/4,0),0),0),
VLOOKUP($D227,月別収支!$A$2:$H$13,8,FALSE))</f>
        <v>-53590</v>
      </c>
      <c r="Y227" s="10">
        <f ca="1">-VLOOKUP($D227,月別収支!$A$2:$H$13,3,FALSE)</f>
        <v>-75000</v>
      </c>
      <c r="Z227" s="10">
        <f ca="1">-VLOOKUP($D227,月別収支!$A$2:$H$13,4,FALSE)</f>
        <v>-27000</v>
      </c>
      <c r="AA227" s="10">
        <f ca="1">-VLOOKUP($D227,月別収支!$A$2:$H$13,6,FALSE)</f>
        <v>-10000</v>
      </c>
      <c r="AB227" s="10">
        <f ca="1">-(
VLOOKUP($D227,月別収支!$A$2:$H$13,5,FALSE)+IF(AND(入力項目!$I$27&lt;=$A227,ISEVEN($A227-入力項目!$I$27),入力項目!$I$28=$D227),入力項目!$I$26,0)
+IF(入力項目!$K$26=TRUE,
IFERROR(VLOOKUP($K227,マイカーローン計算!C:P,13,FALSE),0),
IFERROR(
  IF(AND($C227&gt;0,MOD($C227,入力項目!$N$22)=0,$D227=入力項目!$N$23),入力項目!$N$24,0),
 0
)
)
)</f>
        <v>-30000</v>
      </c>
      <c r="AC227" s="10">
        <f ca="1">-IF($A227&lt;入力項目!$N$33,入力項目!$N$35,IF(AND($A227=入力項目!$N$33,$D227&lt;=入力項目!$N$34),入力項目!$N$35,0))</f>
        <v>0</v>
      </c>
      <c r="AD227">
        <f ca="1">-(
_xlfn.IFS(
P227&lt;=入力項目!$S$11,0,
AND(P227&gt;=入力項目!$S$11+1,P227&lt;=3),IFERROR(VLOOKUP(入力項目!$S$12,子育て関連マスタ!$I$4:$M$5,4,FALSE),0),
AND(P227&gt;=4,P227&lt;=6),IFERROR(VLOOKUP(入力項目!$S$13,子育て関連マスタ!$I$9:$M$12,4,FALSE),0),
AND(P227&gt;=7,P227&lt;=12),IFERROR(VLOOKUP(入力項目!$S$14,子育て関連マスタ!$I$16:$M$17,4,FALSE),0),
AND(P227&gt;=13,P227&lt;=15),IFERROR(VLOOKUP(入力項目!$S$15,子育て関連マスタ!$I$21:$M$22,4,FALSE),0),
AND(P227&gt;=16,P227&lt;=18),IFERROR(VLOOKUP(入力項目!$S$16,子育て関連マスタ!$I$26:$M$28,4,FALSE),0),
AND(P227&gt;=19,P227&lt;=20,入力項目!$S$16="高専"),IFERROR(VLOOKUP(入力項目!$S$16,子育て関連マスタ!$I$26:$M$28,4,FALSE),0),
AND(P227&gt;=19,P227&lt;=20,入力項目!$S$16&lt;&gt;"高専"),IFERROR(VLOOKUP(入力項目!$S$17,子育て関連マスタ!$I$32:$M$37,4,FALSE),0),
AND(P227&gt;=21,P227&lt;=22,入力項目!$S$16="高専"),IFERROR(VLOOKUP(入力項目!$S$17,子育て関連マスタ!$I$32:$M$34,4,FALSE),0),
AND(P227&gt;=21,P227&lt;=22,入力項目!$S$16&lt;&gt;"高専"),IFERROR(VLOOKUP(入力項目!$S$17,子育て関連マスタ!$I$32:$M$34,4,FALSE),0),
P227&gt;=23,0
) +
IF($D227=4,
  IFERROR(_xlfn.IFS(
  P227&lt;=入力項目!$S$11,0,
  AND(P227=入力項目!$S$11),IFERROR(VLOOKUP(入力項目!$S$12,子育て関連マスタ!$I$4:$M$5,2,FALSE),0),
  AND(P227=4),IFERROR(VLOOKUP(入力項目!$S$13,子育て関連マスタ!$I$9:$M$12,2,FALSE),0),
  AND(P227=7),IFERROR(VLOOKUP(入力項目!$S$14,子育て関連マスタ!$I$16:$M$17,2,FALSE),0),
  AND(P227=13),IFERROR(VLOOKUP(入力項目!$S$15,子育て関連マスタ!$I$21:$M$22,2,FALSE),0),
  AND(P227=16),IFERROR(VLOOKUP(入力項目!$S$16,子育て関連マスタ!$I$26:$M$28,2,FALSE),0),
  AND(P227=19,入力項目!$S$16&lt;&gt;"高専"),IFERROR(VLOOKUP(入力項目!$S$17,子育て関連マスタ!$I$32:$M$37,2,FALSE),0),
  AND(P227=21,入力項目!$S$16="高専"),IFERROR(VLOOKUP(入力項目!$S$17,子育て関連マスタ!$I$32:$M$37,2,FALSE),0),
  P227&gt;=22,0
  ),0),0
) +
IF(AND(P227&gt;=1,P227&lt;=15),IF($D227=入力項目!$S$8,入力項目!$S$3,0),0) +
IF(AND(P227&gt;=1,P227&lt;=15),IF($D227=5,入力項目!$S$4,0),0) +
IF(AND(P227&gt;=1,P227&lt;=15),IF($D227=12,入力項目!$S$5,0),0) +
IF(AND(入力項目!$S$7=$A227,入力項目!$S$8=$D227),子育て関連マスタ!$C$14,0) +
IFERROR(IF(AND(YEAR(EDATE(DATE(入力項目!$S$7,入力項目!$S$8,1),1))=$A227,MONTH(EDATE(DATE(入力項目!$S$7,入力項目!$S$8,1),1))=$D227),子育て関連マスタ!$C$15,0),0) +
IF(AND(OR(P227=3,P227=5,P227=7),$D227=11),子育て関連マスタ!$C$17,0) +
IF(AND(P227=20,$D227=1),子育て関連マスタ!$C$18,0) +
IF(AND(P227=20,$D227=1),
IFERROR(_xlfn.IFS(
入力項目!$S$10="男",子育て関連マスタ!$C$18,
入力項目!$S$10="女",子育て関連マスタ!$C$19
),0),0
) +
IF(AND(P227&gt;=入力項目!$S$18,P227&lt;=入力項目!$S$19),入力項目!$S$20,0) +
IF(AND(P227&gt;=入力項目!$S$21,P227&lt;=入力項目!$S$22),入力項目!$S$23,0) +
IF(AND(P227&gt;=入力項目!$S$24,P227&lt;=入力項目!$S$25),入力項目!$S$26,0)
)</f>
        <v>0</v>
      </c>
      <c r="AE227">
        <f ca="1">-(
_xlfn.IFS(
Q227&lt;=入力項目!$S$11,0,
AND(Q227&gt;=入力項目!$S$11+1,Q227&lt;=3),IFERROR(VLOOKUP(入力項目!$S$12,子育て関連マスタ!$I$4:$M$5,4,FALSE),0),
AND(Q227&gt;=4,Q227&lt;=6),IFERROR(VLOOKUP(入力項目!$S$13,子育て関連マスタ!$I$9:$M$12,4,FALSE),0),
AND(Q227&gt;=7,Q227&lt;=12),IFERROR(VLOOKUP(入力項目!$S$14,子育て関連マスタ!$I$16:$M$17,4,FALSE),0),
AND(Q227&gt;=13,Q227&lt;=15),IFERROR(VLOOKUP(入力項目!$S$15,子育て関連マスタ!$I$21:$M$22,4,FALSE),0),
AND(Q227&gt;=16,Q227&lt;=18),IFERROR(VLOOKUP(入力項目!$S$16,子育て関連マスタ!$I$26:$M$28,4,FALSE),0),
AND(Q227&gt;=19,Q227&lt;=20,入力項目!$S$16="高専"),IFERROR(VLOOKUP(入力項目!$S$16,子育て関連マスタ!$I$26:$M$28,4,FALSE),0),
AND(Q227&gt;=19,Q227&lt;=20,入力項目!$S$16&lt;&gt;"高専"),IFERROR(VLOOKUP(入力項目!$S$17,子育て関連マスタ!$I$32:$M$37,4,FALSE),0),
AND(Q227&gt;=21,Q227&lt;=22,入力項目!$S$16="高専"),IFERROR(VLOOKUP(入力項目!$S$17,子育て関連マスタ!$I$32:$M$34,4,FALSE),0),
AND(Q227&gt;=21,Q227&lt;=22,入力項目!$S$16&lt;&gt;"高専"),IFERROR(VLOOKUP(入力項目!$S$17,子育て関連マスタ!$I$32:$M$34,4,FALSE),0),
Q227&gt;=23,0
) +
IF($D227=4,
  IFERROR(_xlfn.IFS(
  Q227&lt;=入力項目!$S$11,0,
  AND(Q227=入力項目!$S$11),IFERROR(VLOOKUP(入力項目!$S$12,子育て関連マスタ!$I$4:$M$5,2,FALSE),0),
  AND(Q227=4),IFERROR(VLOOKUP(入力項目!$S$13,子育て関連マスタ!$I$9:$M$12,2,FALSE),0),
  AND(Q227=7),IFERROR(VLOOKUP(入力項目!$S$14,子育て関連マスタ!$I$16:$M$17,2,FALSE),0),
  AND(Q227=13),IFERROR(VLOOKUP(入力項目!$S$15,子育て関連マスタ!$I$21:$M$22,2,FALSE),0),
  AND(Q227=16),IFERROR(VLOOKUP(入力項目!$S$16,子育て関連マスタ!$I$26:$M$28,2,FALSE),0),
  AND(Q227=19,入力項目!$S$16&lt;&gt;"高専"),IFERROR(VLOOKUP(入力項目!$S$17,子育て関連マスタ!$I$32:$M$37,2,FALSE),0),
  AND(Q227=21,入力項目!$S$16="高専"),IFERROR(VLOOKUP(入力項目!$S$17,子育て関連マスタ!$I$32:$M$37,2,FALSE),0),
  Q227&gt;=22,0
  ),0),0
) +
IF(AND(Q227&gt;=1,Q227&lt;=15),IF($D227=入力項目!$S$8,入力項目!$S$3,0),0) +
IF(AND(Q227&gt;=1,Q227&lt;=15),IF($D227=5,入力項目!$S$4,0),0) +
IF(AND(Q227&gt;=1,Q227&lt;=15),IF($D227=12,入力項目!$S$5,0),0) +
IF(AND(入力項目!$S$7=$A227,入力項目!$S$8=$D227),子育て関連マスタ!$C$14,0) +
IFERROR(IF(AND(YEAR(EDATE(DATE(入力項目!$S$7,入力項目!$S$8,1),1))=$A227,MONTH(EDATE(DATE(入力項目!$S$7,入力項目!$S$8,1),1))=$D227),子育て関連マスタ!$C$15,0),0) +
IF(AND(OR(Q227=3,Q227=5,Q227=7),$D227=11),子育て関連マスタ!$C$17,0) +
IF(AND(Q227=20,$D227=1),子育て関連マスタ!$C$18,0) +
IF(AND(Q227=20,$D227=1),
IFERROR(_xlfn.IFS(
入力項目!$S$10="男",子育て関連マスタ!$C$18,
入力項目!$S$10="女",子育て関連マスタ!$C$19
),0),0
) +
IF(AND(Q227&gt;=入力項目!$S$18,Q227&lt;=入力項目!$S$19),入力項目!$S$20,0) +
IF(AND(Q227&gt;=入力項目!$S$21,Q227&lt;=入力項目!$S$22),入力項目!$S$23,0) +
IF(AND(Q227&gt;=入力項目!$S$24,Q227&lt;=入力項目!$S$25),入力項目!$S$26,0)
)</f>
        <v>0</v>
      </c>
      <c r="AF227">
        <f ca="1">-(
_xlfn.IFS(
R227&lt;=入力項目!$S$11,0,
AND(R227&gt;=入力項目!$S$11+1,R227&lt;=3),IFERROR(VLOOKUP(入力項目!$S$12,子育て関連マスタ!$I$4:$M$5,4,FALSE),0),
AND(R227&gt;=4,R227&lt;=6),IFERROR(VLOOKUP(入力項目!$S$13,子育て関連マスタ!$I$9:$M$12,4,FALSE),0),
AND(R227&gt;=7,R227&lt;=12),IFERROR(VLOOKUP(入力項目!$S$14,子育て関連マスタ!$I$16:$M$17,4,FALSE),0),
AND(R227&gt;=13,R227&lt;=15),IFERROR(VLOOKUP(入力項目!$S$15,子育て関連マスタ!$I$21:$M$22,4,FALSE),0),
AND(R227&gt;=16,R227&lt;=18),IFERROR(VLOOKUP(入力項目!$S$16,子育て関連マスタ!$I$26:$M$28,4,FALSE),0),
AND(R227&gt;=19,R227&lt;=20,入力項目!$S$16="高専"),IFERROR(VLOOKUP(入力項目!$S$16,子育て関連マスタ!$I$26:$M$28,4,FALSE),0),
AND(R227&gt;=19,R227&lt;=20,入力項目!$S$16&lt;&gt;"高専"),IFERROR(VLOOKUP(入力項目!$S$17,子育て関連マスタ!$I$32:$M$37,4,FALSE),0),
AND(R227&gt;=21,R227&lt;=22,入力項目!$S$16="高専"),IFERROR(VLOOKUP(入力項目!$S$17,子育て関連マスタ!$I$32:$M$34,4,FALSE),0),
AND(R227&gt;=21,R227&lt;=22,入力項目!$S$16&lt;&gt;"高専"),IFERROR(VLOOKUP(入力項目!$S$17,子育て関連マスタ!$I$32:$M$34,4,FALSE),0),
R227&gt;=23,0
) +
IF($D227=4,
  IFERROR(_xlfn.IFS(
  R227&lt;=入力項目!$S$11,0,
  AND(R227=入力項目!$S$11),IFERROR(VLOOKUP(入力項目!$S$12,子育て関連マスタ!$I$4:$M$5,2,FALSE),0),
  AND(R227=4),IFERROR(VLOOKUP(入力項目!$S$13,子育て関連マスタ!$I$9:$M$12,2,FALSE),0),
  AND(R227=7),IFERROR(VLOOKUP(入力項目!$S$14,子育て関連マスタ!$I$16:$M$17,2,FALSE),0),
  AND(R227=13),IFERROR(VLOOKUP(入力項目!$S$15,子育て関連マスタ!$I$21:$M$22,2,FALSE),0),
  AND(R227=16),IFERROR(VLOOKUP(入力項目!$S$16,子育て関連マスタ!$I$26:$M$28,2,FALSE),0),
  AND(R227=19,入力項目!$S$16&lt;&gt;"高専"),IFERROR(VLOOKUP(入力項目!$S$17,子育て関連マスタ!$I$32:$M$37,2,FALSE),0),
  AND(R227=21,入力項目!$S$16="高専"),IFERROR(VLOOKUP(入力項目!$S$17,子育て関連マスタ!$I$32:$M$37,2,FALSE),0),
  R227&gt;=22,0
  ),0),0
) +
IF(AND(R227&gt;=1,R227&lt;=15),IF($D227=入力項目!$S$8,入力項目!$S$3,0),0) +
IF(AND(R227&gt;=1,R227&lt;=15),IF($D227=5,入力項目!$S$4,0),0) +
IF(AND(R227&gt;=1,R227&lt;=15),IF($D227=12,入力項目!$S$5,0),0) +
IF(AND(入力項目!$S$7=$A227,入力項目!$S$8=$D227),子育て関連マスタ!$C$14,0) +
IFERROR(IF(AND(YEAR(EDATE(DATE(入力項目!$S$7,入力項目!$S$8,1),1))=$A227,MONTH(EDATE(DATE(入力項目!$S$7,入力項目!$S$8,1),1))=$D227),子育て関連マスタ!$C$15,0),0) +
IF(AND(OR(R227=3,R227=5,R227=7),$D227=11),子育て関連マスタ!$C$17,0) +
IF(AND(R227=20,$D227=1),子育て関連マスタ!$C$18,0) +
IF(AND(R227=20,$D227=1),
IFERROR(_xlfn.IFS(
入力項目!$S$10="男",子育て関連マスタ!$C$18,
入力項目!$S$10="女",子育て関連マスタ!$C$19
),0),0
) +
IF(AND(R227&gt;=入力項目!$S$18,R227&lt;=入力項目!$S$19),入力項目!$S$20,0) +
IF(AND(R227&gt;=入力項目!$S$21,R227&lt;=入力項目!$S$22),入力項目!$S$23,0) +
IF(AND(R227&gt;=入力項目!$S$24,R227&lt;=入力項目!$S$25),入力項目!$S$26,0)
)</f>
        <v>0</v>
      </c>
      <c r="AG227">
        <f ca="1">-(
_xlfn.IFS(
S227&lt;=入力項目!$S$11,0,
AND(S227&gt;=入力項目!$S$11+1,S227&lt;=3),IFERROR(VLOOKUP(入力項目!$S$12,子育て関連マスタ!$I$4:$M$5,4,FALSE),0),
AND(S227&gt;=4,S227&lt;=6),IFERROR(VLOOKUP(入力項目!$S$13,子育て関連マスタ!$I$9:$M$12,4,FALSE),0),
AND(S227&gt;=7,S227&lt;=12),IFERROR(VLOOKUP(入力項目!$S$14,子育て関連マスタ!$I$16:$M$17,4,FALSE),0),
AND(S227&gt;=13,S227&lt;=15),IFERROR(VLOOKUP(入力項目!$S$15,子育て関連マスタ!$I$21:$M$22,4,FALSE),0),
AND(S227&gt;=16,S227&lt;=18),IFERROR(VLOOKUP(入力項目!$S$16,子育て関連マスタ!$I$26:$M$28,4,FALSE),0),
AND(S227&gt;=19,S227&lt;=20,入力項目!$S$16="高専"),IFERROR(VLOOKUP(入力項目!$S$16,子育て関連マスタ!$I$26:$M$28,4,FALSE),0),
AND(S227&gt;=19,S227&lt;=20,入力項目!$S$16&lt;&gt;"高専"),IFERROR(VLOOKUP(入力項目!$S$17,子育て関連マスタ!$I$32:$M$37,4,FALSE),0),
AND(S227&gt;=21,S227&lt;=22,入力項目!$S$16="高専"),IFERROR(VLOOKUP(入力項目!$S$17,子育て関連マスタ!$I$32:$M$34,4,FALSE),0),
AND(S227&gt;=21,S227&lt;=22,入力項目!$S$16&lt;&gt;"高専"),IFERROR(VLOOKUP(入力項目!$S$17,子育て関連マスタ!$I$32:$M$34,4,FALSE),0),
S227&gt;=23,0
) +
IF($D227=4,
  IFERROR(_xlfn.IFS(
  S227&lt;=入力項目!$S$11,0,
  AND(S227=入力項目!$S$11),IFERROR(VLOOKUP(入力項目!$S$12,子育て関連マスタ!$I$4:$M$5,2,FALSE),0),
  AND(S227=4),IFERROR(VLOOKUP(入力項目!$S$13,子育て関連マスタ!$I$9:$M$12,2,FALSE),0),
  AND(S227=7),IFERROR(VLOOKUP(入力項目!$S$14,子育て関連マスタ!$I$16:$M$17,2,FALSE),0),
  AND(S227=13),IFERROR(VLOOKUP(入力項目!$S$15,子育て関連マスタ!$I$21:$M$22,2,FALSE),0),
  AND(S227=16),IFERROR(VLOOKUP(入力項目!$S$16,子育て関連マスタ!$I$26:$M$28,2,FALSE),0),
  AND(S227=19,入力項目!$S$16&lt;&gt;"高専"),IFERROR(VLOOKUP(入力項目!$S$17,子育て関連マスタ!$I$32:$M$37,2,FALSE),0),
  AND(S227=21,入力項目!$S$16="高専"),IFERROR(VLOOKUP(入力項目!$S$17,子育て関連マスタ!$I$32:$M$37,2,FALSE),0),
  S227&gt;=22,0
  ),0),0
) +
IF(AND(S227&gt;=1,S227&lt;=15),IF($D227=入力項目!$S$8,入力項目!$S$3,0),0) +
IF(AND(S227&gt;=1,S227&lt;=15),IF($D227=5,入力項目!$S$4,0),0) +
IF(AND(S227&gt;=1,S227&lt;=15),IF($D227=12,入力項目!$S$5,0),0) +
IF(AND(入力項目!$S$7=$A227,入力項目!$S$8=$D227),子育て関連マスタ!$C$14,0) +
IFERROR(IF(AND(YEAR(EDATE(DATE(入力項目!$S$7,入力項目!$S$8,1),1))=$A227,MONTH(EDATE(DATE(入力項目!$S$7,入力項目!$S$8,1),1))=$D227),子育て関連マスタ!$C$15,0),0) +
IF(AND(OR(S227=3,S227=5,S227=7),$D227=11),子育て関連マスタ!$C$17,0) +
IF(AND(S227=20,$D227=1),子育て関連マスタ!$C$18,0) +
IF(AND(S227=20,$D227=1),
IFERROR(_xlfn.IFS(
入力項目!$S$10="男",子育て関連マスタ!$C$18,
入力項目!$S$10="女",子育て関連マスタ!$C$19
),0),0
) +
IF(AND(S227&gt;=入力項目!$S$18,S227&lt;=入力項目!$S$19),入力項目!$S$20,0) +
IF(AND(S227&gt;=入力項目!$S$21,S227&lt;=入力項目!$S$22),入力項目!$S$23,0) +
IF(AND(S227&gt;=入力項目!$S$24,S227&lt;=入力項目!$S$25),入力項目!$S$26,0)
)</f>
        <v>0</v>
      </c>
      <c r="AH227">
        <f ca="1">-(
_xlfn.IFS(
T227&lt;=入力項目!$S$11,0,
AND(T227&gt;=入力項目!$S$11+1,T227&lt;=3),IFERROR(VLOOKUP(入力項目!$S$12,子育て関連マスタ!$I$4:$M$5,4,FALSE),0),
AND(T227&gt;=4,T227&lt;=6),IFERROR(VLOOKUP(入力項目!$S$13,子育て関連マスタ!$I$9:$M$12,4,FALSE),0),
AND(T227&gt;=7,T227&lt;=12),IFERROR(VLOOKUP(入力項目!$S$14,子育て関連マスタ!$I$16:$M$17,4,FALSE),0),
AND(T227&gt;=13,T227&lt;=15),IFERROR(VLOOKUP(入力項目!$S$15,子育て関連マスタ!$I$21:$M$22,4,FALSE),0),
AND(T227&gt;=16,T227&lt;=18),IFERROR(VLOOKUP(入力項目!$S$16,子育て関連マスタ!$I$26:$M$28,4,FALSE),0),
AND(T227&gt;=19,T227&lt;=20,入力項目!$S$16="高専"),IFERROR(VLOOKUP(入力項目!$S$16,子育て関連マスタ!$I$26:$M$28,4,FALSE),0),
AND(T227&gt;=19,T227&lt;=20,入力項目!$S$16&lt;&gt;"高専"),IFERROR(VLOOKUP(入力項目!$S$17,子育て関連マスタ!$I$32:$M$37,4,FALSE),0),
AND(T227&gt;=21,T227&lt;=22,入力項目!$S$16="高専"),IFERROR(VLOOKUP(入力項目!$S$17,子育て関連マスタ!$I$32:$M$34,4,FALSE),0),
AND(T227&gt;=21,T227&lt;=22,入力項目!$S$16&lt;&gt;"高専"),IFERROR(VLOOKUP(入力項目!$S$17,子育て関連マスタ!$I$32:$M$34,4,FALSE),0),
T227&gt;=23,0
) +
IF($D227=4,
  IFERROR(_xlfn.IFS(
  T227&lt;=入力項目!$S$11,0,
  AND(T227=入力項目!$S$11),IFERROR(VLOOKUP(入力項目!$S$12,子育て関連マスタ!$I$4:$M$5,2,FALSE),0),
  AND(T227=4),IFERROR(VLOOKUP(入力項目!$S$13,子育て関連マスタ!$I$9:$M$12,2,FALSE),0),
  AND(T227=7),IFERROR(VLOOKUP(入力項目!$S$14,子育て関連マスタ!$I$16:$M$17,2,FALSE),0),
  AND(T227=13),IFERROR(VLOOKUP(入力項目!$S$15,子育て関連マスタ!$I$21:$M$22,2,FALSE),0),
  AND(T227=16),IFERROR(VLOOKUP(入力項目!$S$16,子育て関連マスタ!$I$26:$M$28,2,FALSE),0),
  AND(T227=19,入力項目!$S$16&lt;&gt;"高専"),IFERROR(VLOOKUP(入力項目!$S$17,子育て関連マスタ!$I$32:$M$37,2,FALSE),0),
  AND(T227=21,入力項目!$S$16="高専"),IFERROR(VLOOKUP(入力項目!$S$17,子育て関連マスタ!$I$32:$M$37,2,FALSE),0),
  T227&gt;=22,0
  ),0),0
) +
IF(AND(T227&gt;=1,T227&lt;=15),IF($D227=入力項目!$S$8,入力項目!$S$3,0),0) +
IF(AND(T227&gt;=1,T227&lt;=15),IF($D227=5,入力項目!$S$4,0),0) +
IF(AND(T227&gt;=1,T227&lt;=15),IF($D227=12,入力項目!$S$5,0),0) +
IF(AND(入力項目!$S$7=$A227,入力項目!$S$8=$D227),子育て関連マスタ!$C$14,0) +
IFERROR(IF(AND(YEAR(EDATE(DATE(入力項目!$S$7,入力項目!$S$8,1),1))=$A227,MONTH(EDATE(DATE(入力項目!$S$7,入力項目!$S$8,1),1))=$D227),子育て関連マスタ!$C$15,0),0) +
IF(AND(OR(T227=3,T227=5,T227=7),$D227=11),子育て関連マスタ!$C$17,0) +
IF(AND(T227=20,$D227=1),子育て関連マスタ!$C$18,0) +
IF(AND(T227=20,$D227=1),
IFERROR(_xlfn.IFS(
入力項目!$S$10="男",子育て関連マスタ!$C$18,
入力項目!$S$10="女",子育て関連マスタ!$C$19
),0),0
) +
IF(AND(T227&gt;=入力項目!$S$18,T227&lt;=入力項目!$S$19),入力項目!$S$20,0) +
IF(AND(T227&gt;=入力項目!$S$21,T227&lt;=入力項目!$S$22),入力項目!$S$23,0) +
IF(AND(T227&gt;=入力項目!$S$24,T227&lt;=入力項目!$S$25),入力項目!$S$26,0)
)</f>
        <v>0</v>
      </c>
      <c r="AI227">
        <f ca="1">-(
_xlfn.IFS(
U227&lt;=入力項目!$S$11,0,
AND(U227&gt;=入力項目!$S$11+1,U227&lt;=3),IFERROR(VLOOKUP(入力項目!$S$12,子育て関連マスタ!$I$4:$M$5,4,FALSE),0),
AND(U227&gt;=4,U227&lt;=6),IFERROR(VLOOKUP(入力項目!$S$13,子育て関連マスタ!$I$9:$M$12,4,FALSE),0),
AND(U227&gt;=7,U227&lt;=12),IFERROR(VLOOKUP(入力項目!$S$14,子育て関連マスタ!$I$16:$M$17,4,FALSE),0),
AND(U227&gt;=13,U227&lt;=15),IFERROR(VLOOKUP(入力項目!$S$15,子育て関連マスタ!$I$21:$M$22,4,FALSE),0),
AND(U227&gt;=16,U227&lt;=18),IFERROR(VLOOKUP(入力項目!$S$16,子育て関連マスタ!$I$26:$M$28,4,FALSE),0),
AND(U227&gt;=19,U227&lt;=20,入力項目!$S$16="高専"),IFERROR(VLOOKUP(入力項目!$S$16,子育て関連マスタ!$I$26:$M$28,4,FALSE),0),
AND(U227&gt;=19,U227&lt;=20,入力項目!$S$16&lt;&gt;"高専"),IFERROR(VLOOKUP(入力項目!$S$17,子育て関連マスタ!$I$32:$M$37,4,FALSE),0),
AND(U227&gt;=21,U227&lt;=22,入力項目!$S$16="高専"),IFERROR(VLOOKUP(入力項目!$S$17,子育て関連マスタ!$I$32:$M$34,4,FALSE),0),
AND(U227&gt;=21,U227&lt;=22,入力項目!$S$16&lt;&gt;"高専"),IFERROR(VLOOKUP(入力項目!$S$17,子育て関連マスタ!$I$32:$M$34,4,FALSE),0),
U227&gt;=23,0
) +
IF($D227=4,
  IFERROR(_xlfn.IFS(
  U227&lt;=入力項目!$S$11,0,
  AND(U227=入力項目!$S$11),IFERROR(VLOOKUP(入力項目!$S$12,子育て関連マスタ!$I$4:$M$5,2,FALSE),0),
  AND(U227=4),IFERROR(VLOOKUP(入力項目!$S$13,子育て関連マスタ!$I$9:$M$12,2,FALSE),0),
  AND(U227=7),IFERROR(VLOOKUP(入力項目!$S$14,子育て関連マスタ!$I$16:$M$17,2,FALSE),0),
  AND(U227=13),IFERROR(VLOOKUP(入力項目!$S$15,子育て関連マスタ!$I$21:$M$22,2,FALSE),0),
  AND(U227=16),IFERROR(VLOOKUP(入力項目!$S$16,子育て関連マスタ!$I$26:$M$28,2,FALSE),0),
  AND(U227=19,入力項目!$S$16&lt;&gt;"高専"),IFERROR(VLOOKUP(入力項目!$S$17,子育て関連マスタ!$I$32:$M$37,2,FALSE),0),
  AND(U227=21,入力項目!$S$16="高専"),IFERROR(VLOOKUP(入力項目!$S$17,子育て関連マスタ!$I$32:$M$37,2,FALSE),0),
  U227&gt;=22,0
  ),0),0
) +
IF(AND(U227&gt;=1,U227&lt;=15),IF($D227=入力項目!$S$8,入力項目!$S$3,0),0) +
IF(AND(U227&gt;=1,U227&lt;=15),IF($D227=5,入力項目!$S$4,0),0) +
IF(AND(U227&gt;=1,U227&lt;=15),IF($D227=12,入力項目!$S$5,0),0) +
IF(AND(入力項目!$S$7=$A227,入力項目!$S$8=$D227),子育て関連マスタ!$C$14,0) +
IFERROR(IF(AND(YEAR(EDATE(DATE(入力項目!$S$7,入力項目!$S$8,1),1))=$A227,MONTH(EDATE(DATE(入力項目!$S$7,入力項目!$S$8,1),1))=$D227),子育て関連マスタ!$C$15,0),0) +
IF(AND(OR(U227=3,U227=5,U227=7),$D227=11),子育て関連マスタ!$C$17,0) +
IF(AND(U227=20,$D227=1),子育て関連マスタ!$C$18,0) +
IF(AND(U227=20,$D227=1),
IFERROR(_xlfn.IFS(
入力項目!$S$10="男",子育て関連マスタ!$C$18,
入力項目!$S$10="女",子育て関連マスタ!$C$19
),0),0
) +
IF(AND(U227&gt;=入力項目!$S$18,U227&lt;=入力項目!$S$19),入力項目!$S$20,0) +
IF(AND(U227&gt;=入力項目!$S$21,U227&lt;=入力項目!$S$22),入力項目!$S$23,0) +
IF(AND(U227&gt;=入力項目!$S$24,U227&lt;=入力項目!$S$25),入力項目!$S$26,0)
)</f>
        <v>0</v>
      </c>
      <c r="AJ227" s="10">
        <f ca="1">-VLOOKUP($D227,月別収支!$A$2:$H$13,7,FALSE)</f>
        <v>-20000</v>
      </c>
    </row>
    <row r="228" spans="1:36" x14ac:dyDescent="0.4">
      <c r="A228">
        <f t="shared" ca="1" si="54"/>
        <v>2043</v>
      </c>
      <c r="B228">
        <f t="shared" ca="1" si="61"/>
        <v>2043</v>
      </c>
      <c r="C228">
        <f t="shared" ca="1" si="62"/>
        <v>19</v>
      </c>
      <c r="D228">
        <f t="shared" ca="1" si="55"/>
        <v>6</v>
      </c>
      <c r="E228" t="str">
        <f t="shared" ca="1" si="56"/>
        <v>2043年6月</v>
      </c>
      <c r="F228">
        <f ca="1">IF(OR(入力項目!$N$5&lt;$A228,AND(入力項目!$N$5=$A228,入力項目!$N$6&lt;$D228)),IF(F227=0,1,IF(G228=12,F227+1,F227)),0)</f>
        <v>18</v>
      </c>
      <c r="G228">
        <f ca="1">IF(OR(入力項目!$N$5&lt;$A228,AND(入力項目!$N$5=$A228,入力項目!$N$6&lt;$D228)),IF(G227=12,1,G227+1),0)</f>
        <v>8</v>
      </c>
      <c r="H228" t="str">
        <f t="shared" ca="1" si="57"/>
        <v>18_8</v>
      </c>
      <c r="I228">
        <f ca="1">IF(
  IFERROR(AND($C228&gt;0,MOD($C228,入力項目!$N$22)=0,$D228=入力項目!$N$23), FALSE),
  1,
  IF(
    AND(I227&gt;0,J227=12),
    IF(I227=入力項目!$N$28, 0, I227+1),
    I227
  )
)</f>
        <v>0</v>
      </c>
      <c r="J228">
        <f ca="1">IF($D228=入力項目!$N$23,1,IFERROR(J227+1,1))</f>
        <v>1</v>
      </c>
      <c r="K228" t="str">
        <f t="shared" ca="1" si="58"/>
        <v>0_1</v>
      </c>
      <c r="L228">
        <f ca="1">L227+IF(入力項目!$D$4=$D228,1,0)</f>
        <v>47</v>
      </c>
      <c r="M228" t="str">
        <f t="shared" ca="1" si="59"/>
        <v>47歳</v>
      </c>
      <c r="N228">
        <f t="shared" ca="1" si="63"/>
        <v>48</v>
      </c>
      <c r="O228" t="str">
        <f t="shared" ca="1" si="60"/>
        <v>48歳</v>
      </c>
      <c r="P228">
        <f t="shared" ca="1" si="64"/>
        <v>23</v>
      </c>
      <c r="Q228">
        <f t="shared" ca="1" si="65"/>
        <v>21</v>
      </c>
      <c r="R228">
        <f t="shared" ca="1" si="66"/>
        <v>2044</v>
      </c>
      <c r="S228">
        <f t="shared" ca="1" si="67"/>
        <v>2044</v>
      </c>
      <c r="T228">
        <f t="shared" ca="1" si="68"/>
        <v>2044</v>
      </c>
      <c r="U228">
        <f t="shared" ca="1" si="69"/>
        <v>2044</v>
      </c>
      <c r="V228" s="10">
        <f t="shared" ca="1" si="70"/>
        <v>24889485</v>
      </c>
      <c r="W228" s="10">
        <f ca="1">IF($L228&lt;その他マスタ!$B$1,VLOOKUP($D228,月別収支!$A$2:$H$13,2,FALSE),その他マスタ!$B$3)+IF(AND($L228=その他マスタ!$B$1,入力項目!$I$9="あり",$D228=入力項目!$D$4),その他マスタ!$B$2,0)</f>
        <v>800000</v>
      </c>
      <c r="X228" s="10">
        <f ca="1">-IF(入力項目!$K$5=TRUE,
IF($F228+$G228&lt;3,VLOOKUP($D228,月別収支!$A$2:$H$13,8,FALSE),0)+IFERROR(VLOOKUP($H228,住宅ローン計算!C:P,13,FALSE),0)+IF($F228&gt;1,IF(OR($G228=3,$G228=6,$G228=9,$G228=12),ROUNDUP(入力項目!$N$18/4,0),0),0),
VLOOKUP($D228,月別収支!$A$2:$H$13,8,FALSE))</f>
        <v>-191500</v>
      </c>
      <c r="Y228" s="10">
        <f ca="1">-VLOOKUP($D228,月別収支!$A$2:$H$13,3,FALSE)</f>
        <v>-75000</v>
      </c>
      <c r="Z228" s="10">
        <f ca="1">-VLOOKUP($D228,月別収支!$A$2:$H$13,4,FALSE)</f>
        <v>-27000</v>
      </c>
      <c r="AA228" s="10">
        <f ca="1">-VLOOKUP($D228,月別収支!$A$2:$H$13,6,FALSE)</f>
        <v>-10000</v>
      </c>
      <c r="AB228" s="10">
        <f ca="1">-(
VLOOKUP($D228,月別収支!$A$2:$H$13,5,FALSE)+IF(AND(入力項目!$I$27&lt;=$A228,ISEVEN($A228-入力項目!$I$27),入力項目!$I$28=$D228),入力項目!$I$26,0)
+IF(入力項目!$K$26=TRUE,
IFERROR(VLOOKUP($K228,マイカーローン計算!C:P,13,FALSE),0),
IFERROR(
  IF(AND($C228&gt;0,MOD($C228,入力項目!$N$22)=0,$D228=入力項目!$N$23),入力項目!$N$24,0),
 0
)
)
)</f>
        <v>-20000</v>
      </c>
      <c r="AC228" s="10">
        <f ca="1">-IF($A228&lt;入力項目!$N$33,入力項目!$N$35,IF(AND($A228=入力項目!$N$33,$D228&lt;=入力項目!$N$34),入力項目!$N$35,0))</f>
        <v>0</v>
      </c>
      <c r="AD228">
        <f ca="1">-(
_xlfn.IFS(
P228&lt;=入力項目!$S$11,0,
AND(P228&gt;=入力項目!$S$11+1,P228&lt;=3),IFERROR(VLOOKUP(入力項目!$S$12,子育て関連マスタ!$I$4:$M$5,4,FALSE),0),
AND(P228&gt;=4,P228&lt;=6),IFERROR(VLOOKUP(入力項目!$S$13,子育て関連マスタ!$I$9:$M$12,4,FALSE),0),
AND(P228&gt;=7,P228&lt;=12),IFERROR(VLOOKUP(入力項目!$S$14,子育て関連マスタ!$I$16:$M$17,4,FALSE),0),
AND(P228&gt;=13,P228&lt;=15),IFERROR(VLOOKUP(入力項目!$S$15,子育て関連マスタ!$I$21:$M$22,4,FALSE),0),
AND(P228&gt;=16,P228&lt;=18),IFERROR(VLOOKUP(入力項目!$S$16,子育て関連マスタ!$I$26:$M$28,4,FALSE),0),
AND(P228&gt;=19,P228&lt;=20,入力項目!$S$16="高専"),IFERROR(VLOOKUP(入力項目!$S$16,子育て関連マスタ!$I$26:$M$28,4,FALSE),0),
AND(P228&gt;=19,P228&lt;=20,入力項目!$S$16&lt;&gt;"高専"),IFERROR(VLOOKUP(入力項目!$S$17,子育て関連マスタ!$I$32:$M$37,4,FALSE),0),
AND(P228&gt;=21,P228&lt;=22,入力項目!$S$16="高専"),IFERROR(VLOOKUP(入力項目!$S$17,子育て関連マスタ!$I$32:$M$34,4,FALSE),0),
AND(P228&gt;=21,P228&lt;=22,入力項目!$S$16&lt;&gt;"高専"),IFERROR(VLOOKUP(入力項目!$S$17,子育て関連マスタ!$I$32:$M$34,4,FALSE),0),
P228&gt;=23,0
) +
IF($D228=4,
  IFERROR(_xlfn.IFS(
  P228&lt;=入力項目!$S$11,0,
  AND(P228=入力項目!$S$11),IFERROR(VLOOKUP(入力項目!$S$12,子育て関連マスタ!$I$4:$M$5,2,FALSE),0),
  AND(P228=4),IFERROR(VLOOKUP(入力項目!$S$13,子育て関連マスタ!$I$9:$M$12,2,FALSE),0),
  AND(P228=7),IFERROR(VLOOKUP(入力項目!$S$14,子育て関連マスタ!$I$16:$M$17,2,FALSE),0),
  AND(P228=13),IFERROR(VLOOKUP(入力項目!$S$15,子育て関連マスタ!$I$21:$M$22,2,FALSE),0),
  AND(P228=16),IFERROR(VLOOKUP(入力項目!$S$16,子育て関連マスタ!$I$26:$M$28,2,FALSE),0),
  AND(P228=19,入力項目!$S$16&lt;&gt;"高専"),IFERROR(VLOOKUP(入力項目!$S$17,子育て関連マスタ!$I$32:$M$37,2,FALSE),0),
  AND(P228=21,入力項目!$S$16="高専"),IFERROR(VLOOKUP(入力項目!$S$17,子育て関連マスタ!$I$32:$M$37,2,FALSE),0),
  P228&gt;=22,0
  ),0),0
) +
IF(AND(P228&gt;=1,P228&lt;=15),IF($D228=入力項目!$S$8,入力項目!$S$3,0),0) +
IF(AND(P228&gt;=1,P228&lt;=15),IF($D228=5,入力項目!$S$4,0),0) +
IF(AND(P228&gt;=1,P228&lt;=15),IF($D228=12,入力項目!$S$5,0),0) +
IF(AND(入力項目!$S$7=$A228,入力項目!$S$8=$D228),子育て関連マスタ!$C$14,0) +
IFERROR(IF(AND(YEAR(EDATE(DATE(入力項目!$S$7,入力項目!$S$8,1),1))=$A228,MONTH(EDATE(DATE(入力項目!$S$7,入力項目!$S$8,1),1))=$D228),子育て関連マスタ!$C$15,0),0) +
IF(AND(OR(P228=3,P228=5,P228=7),$D228=11),子育て関連マスタ!$C$17,0) +
IF(AND(P228=20,$D228=1),子育て関連マスタ!$C$18,0) +
IF(AND(P228=20,$D228=1),
IFERROR(_xlfn.IFS(
入力項目!$S$10="男",子育て関連マスタ!$C$18,
入力項目!$S$10="女",子育て関連マスタ!$C$19
),0),0
) +
IF(AND(P228&gt;=入力項目!$S$18,P228&lt;=入力項目!$S$19),入力項目!$S$20,0) +
IF(AND(P228&gt;=入力項目!$S$21,P228&lt;=入力項目!$S$22),入力項目!$S$23,0) +
IF(AND(P228&gt;=入力項目!$S$24,P228&lt;=入力項目!$S$25),入力項目!$S$26,0)
)</f>
        <v>0</v>
      </c>
      <c r="AE228">
        <f ca="1">-(
_xlfn.IFS(
Q228&lt;=入力項目!$S$11,0,
AND(Q228&gt;=入力項目!$S$11+1,Q228&lt;=3),IFERROR(VLOOKUP(入力項目!$S$12,子育て関連マスタ!$I$4:$M$5,4,FALSE),0),
AND(Q228&gt;=4,Q228&lt;=6),IFERROR(VLOOKUP(入力項目!$S$13,子育て関連マスタ!$I$9:$M$12,4,FALSE),0),
AND(Q228&gt;=7,Q228&lt;=12),IFERROR(VLOOKUP(入力項目!$S$14,子育て関連マスタ!$I$16:$M$17,4,FALSE),0),
AND(Q228&gt;=13,Q228&lt;=15),IFERROR(VLOOKUP(入力項目!$S$15,子育て関連マスタ!$I$21:$M$22,4,FALSE),0),
AND(Q228&gt;=16,Q228&lt;=18),IFERROR(VLOOKUP(入力項目!$S$16,子育て関連マスタ!$I$26:$M$28,4,FALSE),0),
AND(Q228&gt;=19,Q228&lt;=20,入力項目!$S$16="高専"),IFERROR(VLOOKUP(入力項目!$S$16,子育て関連マスタ!$I$26:$M$28,4,FALSE),0),
AND(Q228&gt;=19,Q228&lt;=20,入力項目!$S$16&lt;&gt;"高専"),IFERROR(VLOOKUP(入力項目!$S$17,子育て関連マスタ!$I$32:$M$37,4,FALSE),0),
AND(Q228&gt;=21,Q228&lt;=22,入力項目!$S$16="高専"),IFERROR(VLOOKUP(入力項目!$S$17,子育て関連マスタ!$I$32:$M$34,4,FALSE),0),
AND(Q228&gt;=21,Q228&lt;=22,入力項目!$S$16&lt;&gt;"高専"),IFERROR(VLOOKUP(入力項目!$S$17,子育て関連マスタ!$I$32:$M$34,4,FALSE),0),
Q228&gt;=23,0
) +
IF($D228=4,
  IFERROR(_xlfn.IFS(
  Q228&lt;=入力項目!$S$11,0,
  AND(Q228=入力項目!$S$11),IFERROR(VLOOKUP(入力項目!$S$12,子育て関連マスタ!$I$4:$M$5,2,FALSE),0),
  AND(Q228=4),IFERROR(VLOOKUP(入力項目!$S$13,子育て関連マスタ!$I$9:$M$12,2,FALSE),0),
  AND(Q228=7),IFERROR(VLOOKUP(入力項目!$S$14,子育て関連マスタ!$I$16:$M$17,2,FALSE),0),
  AND(Q228=13),IFERROR(VLOOKUP(入力項目!$S$15,子育て関連マスタ!$I$21:$M$22,2,FALSE),0),
  AND(Q228=16),IFERROR(VLOOKUP(入力項目!$S$16,子育て関連マスタ!$I$26:$M$28,2,FALSE),0),
  AND(Q228=19,入力項目!$S$16&lt;&gt;"高専"),IFERROR(VLOOKUP(入力項目!$S$17,子育て関連マスタ!$I$32:$M$37,2,FALSE),0),
  AND(Q228=21,入力項目!$S$16="高専"),IFERROR(VLOOKUP(入力項目!$S$17,子育て関連マスタ!$I$32:$M$37,2,FALSE),0),
  Q228&gt;=22,0
  ),0),0
) +
IF(AND(Q228&gt;=1,Q228&lt;=15),IF($D228=入力項目!$S$8,入力項目!$S$3,0),0) +
IF(AND(Q228&gt;=1,Q228&lt;=15),IF($D228=5,入力項目!$S$4,0),0) +
IF(AND(Q228&gt;=1,Q228&lt;=15),IF($D228=12,入力項目!$S$5,0),0) +
IF(AND(入力項目!$S$7=$A228,入力項目!$S$8=$D228),子育て関連マスタ!$C$14,0) +
IFERROR(IF(AND(YEAR(EDATE(DATE(入力項目!$S$7,入力項目!$S$8,1),1))=$A228,MONTH(EDATE(DATE(入力項目!$S$7,入力項目!$S$8,1),1))=$D228),子育て関連マスタ!$C$15,0),0) +
IF(AND(OR(Q228=3,Q228=5,Q228=7),$D228=11),子育て関連マスタ!$C$17,0) +
IF(AND(Q228=20,$D228=1),子育て関連マスタ!$C$18,0) +
IF(AND(Q228=20,$D228=1),
IFERROR(_xlfn.IFS(
入力項目!$S$10="男",子育て関連マスタ!$C$18,
入力項目!$S$10="女",子育て関連マスタ!$C$19
),0),0
) +
IF(AND(Q228&gt;=入力項目!$S$18,Q228&lt;=入力項目!$S$19),入力項目!$S$20,0) +
IF(AND(Q228&gt;=入力項目!$S$21,Q228&lt;=入力項目!$S$22),入力項目!$S$23,0) +
IF(AND(Q228&gt;=入力項目!$S$24,Q228&lt;=入力項目!$S$25),入力項目!$S$26,0)
)</f>
        <v>0</v>
      </c>
      <c r="AF228">
        <f ca="1">-(
_xlfn.IFS(
R228&lt;=入力項目!$S$11,0,
AND(R228&gt;=入力項目!$S$11+1,R228&lt;=3),IFERROR(VLOOKUP(入力項目!$S$12,子育て関連マスタ!$I$4:$M$5,4,FALSE),0),
AND(R228&gt;=4,R228&lt;=6),IFERROR(VLOOKUP(入力項目!$S$13,子育て関連マスタ!$I$9:$M$12,4,FALSE),0),
AND(R228&gt;=7,R228&lt;=12),IFERROR(VLOOKUP(入力項目!$S$14,子育て関連マスタ!$I$16:$M$17,4,FALSE),0),
AND(R228&gt;=13,R228&lt;=15),IFERROR(VLOOKUP(入力項目!$S$15,子育て関連マスタ!$I$21:$M$22,4,FALSE),0),
AND(R228&gt;=16,R228&lt;=18),IFERROR(VLOOKUP(入力項目!$S$16,子育て関連マスタ!$I$26:$M$28,4,FALSE),0),
AND(R228&gt;=19,R228&lt;=20,入力項目!$S$16="高専"),IFERROR(VLOOKUP(入力項目!$S$16,子育て関連マスタ!$I$26:$M$28,4,FALSE),0),
AND(R228&gt;=19,R228&lt;=20,入力項目!$S$16&lt;&gt;"高専"),IFERROR(VLOOKUP(入力項目!$S$17,子育て関連マスタ!$I$32:$M$37,4,FALSE),0),
AND(R228&gt;=21,R228&lt;=22,入力項目!$S$16="高専"),IFERROR(VLOOKUP(入力項目!$S$17,子育て関連マスタ!$I$32:$M$34,4,FALSE),0),
AND(R228&gt;=21,R228&lt;=22,入力項目!$S$16&lt;&gt;"高専"),IFERROR(VLOOKUP(入力項目!$S$17,子育て関連マスタ!$I$32:$M$34,4,FALSE),0),
R228&gt;=23,0
) +
IF($D228=4,
  IFERROR(_xlfn.IFS(
  R228&lt;=入力項目!$S$11,0,
  AND(R228=入力項目!$S$11),IFERROR(VLOOKUP(入力項目!$S$12,子育て関連マスタ!$I$4:$M$5,2,FALSE),0),
  AND(R228=4),IFERROR(VLOOKUP(入力項目!$S$13,子育て関連マスタ!$I$9:$M$12,2,FALSE),0),
  AND(R228=7),IFERROR(VLOOKUP(入力項目!$S$14,子育て関連マスタ!$I$16:$M$17,2,FALSE),0),
  AND(R228=13),IFERROR(VLOOKUP(入力項目!$S$15,子育て関連マスタ!$I$21:$M$22,2,FALSE),0),
  AND(R228=16),IFERROR(VLOOKUP(入力項目!$S$16,子育て関連マスタ!$I$26:$M$28,2,FALSE),0),
  AND(R228=19,入力項目!$S$16&lt;&gt;"高専"),IFERROR(VLOOKUP(入力項目!$S$17,子育て関連マスタ!$I$32:$M$37,2,FALSE),0),
  AND(R228=21,入力項目!$S$16="高専"),IFERROR(VLOOKUP(入力項目!$S$17,子育て関連マスタ!$I$32:$M$37,2,FALSE),0),
  R228&gt;=22,0
  ),0),0
) +
IF(AND(R228&gt;=1,R228&lt;=15),IF($D228=入力項目!$S$8,入力項目!$S$3,0),0) +
IF(AND(R228&gt;=1,R228&lt;=15),IF($D228=5,入力項目!$S$4,0),0) +
IF(AND(R228&gt;=1,R228&lt;=15),IF($D228=12,入力項目!$S$5,0),0) +
IF(AND(入力項目!$S$7=$A228,入力項目!$S$8=$D228),子育て関連マスタ!$C$14,0) +
IFERROR(IF(AND(YEAR(EDATE(DATE(入力項目!$S$7,入力項目!$S$8,1),1))=$A228,MONTH(EDATE(DATE(入力項目!$S$7,入力項目!$S$8,1),1))=$D228),子育て関連マスタ!$C$15,0),0) +
IF(AND(OR(R228=3,R228=5,R228=7),$D228=11),子育て関連マスタ!$C$17,0) +
IF(AND(R228=20,$D228=1),子育て関連マスタ!$C$18,0) +
IF(AND(R228=20,$D228=1),
IFERROR(_xlfn.IFS(
入力項目!$S$10="男",子育て関連マスタ!$C$18,
入力項目!$S$10="女",子育て関連マスタ!$C$19
),0),0
) +
IF(AND(R228&gt;=入力項目!$S$18,R228&lt;=入力項目!$S$19),入力項目!$S$20,0) +
IF(AND(R228&gt;=入力項目!$S$21,R228&lt;=入力項目!$S$22),入力項目!$S$23,0) +
IF(AND(R228&gt;=入力項目!$S$24,R228&lt;=入力項目!$S$25),入力項目!$S$26,0)
)</f>
        <v>0</v>
      </c>
      <c r="AG228">
        <f ca="1">-(
_xlfn.IFS(
S228&lt;=入力項目!$S$11,0,
AND(S228&gt;=入力項目!$S$11+1,S228&lt;=3),IFERROR(VLOOKUP(入力項目!$S$12,子育て関連マスタ!$I$4:$M$5,4,FALSE),0),
AND(S228&gt;=4,S228&lt;=6),IFERROR(VLOOKUP(入力項目!$S$13,子育て関連マスタ!$I$9:$M$12,4,FALSE),0),
AND(S228&gt;=7,S228&lt;=12),IFERROR(VLOOKUP(入力項目!$S$14,子育て関連マスタ!$I$16:$M$17,4,FALSE),0),
AND(S228&gt;=13,S228&lt;=15),IFERROR(VLOOKUP(入力項目!$S$15,子育て関連マスタ!$I$21:$M$22,4,FALSE),0),
AND(S228&gt;=16,S228&lt;=18),IFERROR(VLOOKUP(入力項目!$S$16,子育て関連マスタ!$I$26:$M$28,4,FALSE),0),
AND(S228&gt;=19,S228&lt;=20,入力項目!$S$16="高専"),IFERROR(VLOOKUP(入力項目!$S$16,子育て関連マスタ!$I$26:$M$28,4,FALSE),0),
AND(S228&gt;=19,S228&lt;=20,入力項目!$S$16&lt;&gt;"高専"),IFERROR(VLOOKUP(入力項目!$S$17,子育て関連マスタ!$I$32:$M$37,4,FALSE),0),
AND(S228&gt;=21,S228&lt;=22,入力項目!$S$16="高専"),IFERROR(VLOOKUP(入力項目!$S$17,子育て関連マスタ!$I$32:$M$34,4,FALSE),0),
AND(S228&gt;=21,S228&lt;=22,入力項目!$S$16&lt;&gt;"高専"),IFERROR(VLOOKUP(入力項目!$S$17,子育て関連マスタ!$I$32:$M$34,4,FALSE),0),
S228&gt;=23,0
) +
IF($D228=4,
  IFERROR(_xlfn.IFS(
  S228&lt;=入力項目!$S$11,0,
  AND(S228=入力項目!$S$11),IFERROR(VLOOKUP(入力項目!$S$12,子育て関連マスタ!$I$4:$M$5,2,FALSE),0),
  AND(S228=4),IFERROR(VLOOKUP(入力項目!$S$13,子育て関連マスタ!$I$9:$M$12,2,FALSE),0),
  AND(S228=7),IFERROR(VLOOKUP(入力項目!$S$14,子育て関連マスタ!$I$16:$M$17,2,FALSE),0),
  AND(S228=13),IFERROR(VLOOKUP(入力項目!$S$15,子育て関連マスタ!$I$21:$M$22,2,FALSE),0),
  AND(S228=16),IFERROR(VLOOKUP(入力項目!$S$16,子育て関連マスタ!$I$26:$M$28,2,FALSE),0),
  AND(S228=19,入力項目!$S$16&lt;&gt;"高専"),IFERROR(VLOOKUP(入力項目!$S$17,子育て関連マスタ!$I$32:$M$37,2,FALSE),0),
  AND(S228=21,入力項目!$S$16="高専"),IFERROR(VLOOKUP(入力項目!$S$17,子育て関連マスタ!$I$32:$M$37,2,FALSE),0),
  S228&gt;=22,0
  ),0),0
) +
IF(AND(S228&gt;=1,S228&lt;=15),IF($D228=入力項目!$S$8,入力項目!$S$3,0),0) +
IF(AND(S228&gt;=1,S228&lt;=15),IF($D228=5,入力項目!$S$4,0),0) +
IF(AND(S228&gt;=1,S228&lt;=15),IF($D228=12,入力項目!$S$5,0),0) +
IF(AND(入力項目!$S$7=$A228,入力項目!$S$8=$D228),子育て関連マスタ!$C$14,0) +
IFERROR(IF(AND(YEAR(EDATE(DATE(入力項目!$S$7,入力項目!$S$8,1),1))=$A228,MONTH(EDATE(DATE(入力項目!$S$7,入力項目!$S$8,1),1))=$D228),子育て関連マスタ!$C$15,0),0) +
IF(AND(OR(S228=3,S228=5,S228=7),$D228=11),子育て関連マスタ!$C$17,0) +
IF(AND(S228=20,$D228=1),子育て関連マスタ!$C$18,0) +
IF(AND(S228=20,$D228=1),
IFERROR(_xlfn.IFS(
入力項目!$S$10="男",子育て関連マスタ!$C$18,
入力項目!$S$10="女",子育て関連マスタ!$C$19
),0),0
) +
IF(AND(S228&gt;=入力項目!$S$18,S228&lt;=入力項目!$S$19),入力項目!$S$20,0) +
IF(AND(S228&gt;=入力項目!$S$21,S228&lt;=入力項目!$S$22),入力項目!$S$23,0) +
IF(AND(S228&gt;=入力項目!$S$24,S228&lt;=入力項目!$S$25),入力項目!$S$26,0)
)</f>
        <v>0</v>
      </c>
      <c r="AH228">
        <f ca="1">-(
_xlfn.IFS(
T228&lt;=入力項目!$S$11,0,
AND(T228&gt;=入力項目!$S$11+1,T228&lt;=3),IFERROR(VLOOKUP(入力項目!$S$12,子育て関連マスタ!$I$4:$M$5,4,FALSE),0),
AND(T228&gt;=4,T228&lt;=6),IFERROR(VLOOKUP(入力項目!$S$13,子育て関連マスタ!$I$9:$M$12,4,FALSE),0),
AND(T228&gt;=7,T228&lt;=12),IFERROR(VLOOKUP(入力項目!$S$14,子育て関連マスタ!$I$16:$M$17,4,FALSE),0),
AND(T228&gt;=13,T228&lt;=15),IFERROR(VLOOKUP(入力項目!$S$15,子育て関連マスタ!$I$21:$M$22,4,FALSE),0),
AND(T228&gt;=16,T228&lt;=18),IFERROR(VLOOKUP(入力項目!$S$16,子育て関連マスタ!$I$26:$M$28,4,FALSE),0),
AND(T228&gt;=19,T228&lt;=20,入力項目!$S$16="高専"),IFERROR(VLOOKUP(入力項目!$S$16,子育て関連マスタ!$I$26:$M$28,4,FALSE),0),
AND(T228&gt;=19,T228&lt;=20,入力項目!$S$16&lt;&gt;"高専"),IFERROR(VLOOKUP(入力項目!$S$17,子育て関連マスタ!$I$32:$M$37,4,FALSE),0),
AND(T228&gt;=21,T228&lt;=22,入力項目!$S$16="高専"),IFERROR(VLOOKUP(入力項目!$S$17,子育て関連マスタ!$I$32:$M$34,4,FALSE),0),
AND(T228&gt;=21,T228&lt;=22,入力項目!$S$16&lt;&gt;"高専"),IFERROR(VLOOKUP(入力項目!$S$17,子育て関連マスタ!$I$32:$M$34,4,FALSE),0),
T228&gt;=23,0
) +
IF($D228=4,
  IFERROR(_xlfn.IFS(
  T228&lt;=入力項目!$S$11,0,
  AND(T228=入力項目!$S$11),IFERROR(VLOOKUP(入力項目!$S$12,子育て関連マスタ!$I$4:$M$5,2,FALSE),0),
  AND(T228=4),IFERROR(VLOOKUP(入力項目!$S$13,子育て関連マスタ!$I$9:$M$12,2,FALSE),0),
  AND(T228=7),IFERROR(VLOOKUP(入力項目!$S$14,子育て関連マスタ!$I$16:$M$17,2,FALSE),0),
  AND(T228=13),IFERROR(VLOOKUP(入力項目!$S$15,子育て関連マスタ!$I$21:$M$22,2,FALSE),0),
  AND(T228=16),IFERROR(VLOOKUP(入力項目!$S$16,子育て関連マスタ!$I$26:$M$28,2,FALSE),0),
  AND(T228=19,入力項目!$S$16&lt;&gt;"高専"),IFERROR(VLOOKUP(入力項目!$S$17,子育て関連マスタ!$I$32:$M$37,2,FALSE),0),
  AND(T228=21,入力項目!$S$16="高専"),IFERROR(VLOOKUP(入力項目!$S$17,子育て関連マスタ!$I$32:$M$37,2,FALSE),0),
  T228&gt;=22,0
  ),0),0
) +
IF(AND(T228&gt;=1,T228&lt;=15),IF($D228=入力項目!$S$8,入力項目!$S$3,0),0) +
IF(AND(T228&gt;=1,T228&lt;=15),IF($D228=5,入力項目!$S$4,0),0) +
IF(AND(T228&gt;=1,T228&lt;=15),IF($D228=12,入力項目!$S$5,0),0) +
IF(AND(入力項目!$S$7=$A228,入力項目!$S$8=$D228),子育て関連マスタ!$C$14,0) +
IFERROR(IF(AND(YEAR(EDATE(DATE(入力項目!$S$7,入力項目!$S$8,1),1))=$A228,MONTH(EDATE(DATE(入力項目!$S$7,入力項目!$S$8,1),1))=$D228),子育て関連マスタ!$C$15,0),0) +
IF(AND(OR(T228=3,T228=5,T228=7),$D228=11),子育て関連マスタ!$C$17,0) +
IF(AND(T228=20,$D228=1),子育て関連マスタ!$C$18,0) +
IF(AND(T228=20,$D228=1),
IFERROR(_xlfn.IFS(
入力項目!$S$10="男",子育て関連マスタ!$C$18,
入力項目!$S$10="女",子育て関連マスタ!$C$19
),0),0
) +
IF(AND(T228&gt;=入力項目!$S$18,T228&lt;=入力項目!$S$19),入力項目!$S$20,0) +
IF(AND(T228&gt;=入力項目!$S$21,T228&lt;=入力項目!$S$22),入力項目!$S$23,0) +
IF(AND(T228&gt;=入力項目!$S$24,T228&lt;=入力項目!$S$25),入力項目!$S$26,0)
)</f>
        <v>0</v>
      </c>
      <c r="AI228">
        <f ca="1">-(
_xlfn.IFS(
U228&lt;=入力項目!$S$11,0,
AND(U228&gt;=入力項目!$S$11+1,U228&lt;=3),IFERROR(VLOOKUP(入力項目!$S$12,子育て関連マスタ!$I$4:$M$5,4,FALSE),0),
AND(U228&gt;=4,U228&lt;=6),IFERROR(VLOOKUP(入力項目!$S$13,子育て関連マスタ!$I$9:$M$12,4,FALSE),0),
AND(U228&gt;=7,U228&lt;=12),IFERROR(VLOOKUP(入力項目!$S$14,子育て関連マスタ!$I$16:$M$17,4,FALSE),0),
AND(U228&gt;=13,U228&lt;=15),IFERROR(VLOOKUP(入力項目!$S$15,子育て関連マスタ!$I$21:$M$22,4,FALSE),0),
AND(U228&gt;=16,U228&lt;=18),IFERROR(VLOOKUP(入力項目!$S$16,子育て関連マスタ!$I$26:$M$28,4,FALSE),0),
AND(U228&gt;=19,U228&lt;=20,入力項目!$S$16="高専"),IFERROR(VLOOKUP(入力項目!$S$16,子育て関連マスタ!$I$26:$M$28,4,FALSE),0),
AND(U228&gt;=19,U228&lt;=20,入力項目!$S$16&lt;&gt;"高専"),IFERROR(VLOOKUP(入力項目!$S$17,子育て関連マスタ!$I$32:$M$37,4,FALSE),0),
AND(U228&gt;=21,U228&lt;=22,入力項目!$S$16="高専"),IFERROR(VLOOKUP(入力項目!$S$17,子育て関連マスタ!$I$32:$M$34,4,FALSE),0),
AND(U228&gt;=21,U228&lt;=22,入力項目!$S$16&lt;&gt;"高専"),IFERROR(VLOOKUP(入力項目!$S$17,子育て関連マスタ!$I$32:$M$34,4,FALSE),0),
U228&gt;=23,0
) +
IF($D228=4,
  IFERROR(_xlfn.IFS(
  U228&lt;=入力項目!$S$11,0,
  AND(U228=入力項目!$S$11),IFERROR(VLOOKUP(入力項目!$S$12,子育て関連マスタ!$I$4:$M$5,2,FALSE),0),
  AND(U228=4),IFERROR(VLOOKUP(入力項目!$S$13,子育て関連マスタ!$I$9:$M$12,2,FALSE),0),
  AND(U228=7),IFERROR(VLOOKUP(入力項目!$S$14,子育て関連マスタ!$I$16:$M$17,2,FALSE),0),
  AND(U228=13),IFERROR(VLOOKUP(入力項目!$S$15,子育て関連マスタ!$I$21:$M$22,2,FALSE),0),
  AND(U228=16),IFERROR(VLOOKUP(入力項目!$S$16,子育て関連マスタ!$I$26:$M$28,2,FALSE),0),
  AND(U228=19,入力項目!$S$16&lt;&gt;"高専"),IFERROR(VLOOKUP(入力項目!$S$17,子育て関連マスタ!$I$32:$M$37,2,FALSE),0),
  AND(U228=21,入力項目!$S$16="高専"),IFERROR(VLOOKUP(入力項目!$S$17,子育て関連マスタ!$I$32:$M$37,2,FALSE),0),
  U228&gt;=22,0
  ),0),0
) +
IF(AND(U228&gt;=1,U228&lt;=15),IF($D228=入力項目!$S$8,入力項目!$S$3,0),0) +
IF(AND(U228&gt;=1,U228&lt;=15),IF($D228=5,入力項目!$S$4,0),0) +
IF(AND(U228&gt;=1,U228&lt;=15),IF($D228=12,入力項目!$S$5,0),0) +
IF(AND(入力項目!$S$7=$A228,入力項目!$S$8=$D228),子育て関連マスタ!$C$14,0) +
IFERROR(IF(AND(YEAR(EDATE(DATE(入力項目!$S$7,入力項目!$S$8,1),1))=$A228,MONTH(EDATE(DATE(入力項目!$S$7,入力項目!$S$8,1),1))=$D228),子育て関連マスタ!$C$15,0),0) +
IF(AND(OR(U228=3,U228=5,U228=7),$D228=11),子育て関連マスタ!$C$17,0) +
IF(AND(U228=20,$D228=1),子育て関連マスタ!$C$18,0) +
IF(AND(U228=20,$D228=1),
IFERROR(_xlfn.IFS(
入力項目!$S$10="男",子育て関連マスタ!$C$18,
入力項目!$S$10="女",子育て関連マスタ!$C$19
),0),0
) +
IF(AND(U228&gt;=入力項目!$S$18,U228&lt;=入力項目!$S$19),入力項目!$S$20,0) +
IF(AND(U228&gt;=入力項目!$S$21,U228&lt;=入力項目!$S$22),入力項目!$S$23,0) +
IF(AND(U228&gt;=入力項目!$S$24,U228&lt;=入力項目!$S$25),入力項目!$S$26,0)
)</f>
        <v>0</v>
      </c>
      <c r="AJ228" s="10">
        <f ca="1">-VLOOKUP($D228,月別収支!$A$2:$H$13,7,FALSE)</f>
        <v>-20000</v>
      </c>
    </row>
    <row r="229" spans="1:36" x14ac:dyDescent="0.4">
      <c r="A229">
        <f t="shared" ca="1" si="54"/>
        <v>2043</v>
      </c>
      <c r="B229">
        <f t="shared" ca="1" si="61"/>
        <v>2043</v>
      </c>
      <c r="C229">
        <f t="shared" ca="1" si="62"/>
        <v>19</v>
      </c>
      <c r="D229">
        <f t="shared" ca="1" si="55"/>
        <v>7</v>
      </c>
      <c r="E229" t="str">
        <f t="shared" ca="1" si="56"/>
        <v>2043年7月</v>
      </c>
      <c r="F229">
        <f ca="1">IF(OR(入力項目!$N$5&lt;$A229,AND(入力項目!$N$5=$A229,入力項目!$N$6&lt;$D229)),IF(F228=0,1,IF(G229=12,F228+1,F228)),0)</f>
        <v>18</v>
      </c>
      <c r="G229">
        <f ca="1">IF(OR(入力項目!$N$5&lt;$A229,AND(入力項目!$N$5=$A229,入力項目!$N$6&lt;$D229)),IF(G228=12,1,G228+1),0)</f>
        <v>9</v>
      </c>
      <c r="H229" t="str">
        <f t="shared" ca="1" si="57"/>
        <v>18_9</v>
      </c>
      <c r="I229">
        <f ca="1">IF(
  IFERROR(AND($C229&gt;0,MOD($C229,入力項目!$N$22)=0,$D229=入力項目!$N$23), FALSE),
  1,
  IF(
    AND(I228&gt;0,J228=12),
    IF(I228=入力項目!$N$28, 0, I228+1),
    I228
  )
)</f>
        <v>0</v>
      </c>
      <c r="J229">
        <f ca="1">IF($D229=入力項目!$N$23,1,IFERROR(J228+1,1))</f>
        <v>2</v>
      </c>
      <c r="K229" t="str">
        <f t="shared" ca="1" si="58"/>
        <v>0_2</v>
      </c>
      <c r="L229">
        <f ca="1">L228+IF(入力項目!$D$4=$D229,1,0)</f>
        <v>47</v>
      </c>
      <c r="M229" t="str">
        <f t="shared" ca="1" si="59"/>
        <v>47歳</v>
      </c>
      <c r="N229">
        <f t="shared" ca="1" si="63"/>
        <v>48</v>
      </c>
      <c r="O229" t="str">
        <f t="shared" ca="1" si="60"/>
        <v>48歳</v>
      </c>
      <c r="P229">
        <f t="shared" ca="1" si="64"/>
        <v>23</v>
      </c>
      <c r="Q229">
        <f t="shared" ca="1" si="65"/>
        <v>21</v>
      </c>
      <c r="R229">
        <f t="shared" ca="1" si="66"/>
        <v>2044</v>
      </c>
      <c r="S229">
        <f t="shared" ca="1" si="67"/>
        <v>2044</v>
      </c>
      <c r="T229">
        <f t="shared" ca="1" si="68"/>
        <v>2044</v>
      </c>
      <c r="U229">
        <f t="shared" ca="1" si="69"/>
        <v>2044</v>
      </c>
      <c r="V229" s="10">
        <f t="shared" ca="1" si="70"/>
        <v>24946395</v>
      </c>
      <c r="W229" s="10">
        <f ca="1">IF($L229&lt;その他マスタ!$B$1,VLOOKUP($D229,月別収支!$A$2:$H$13,2,FALSE),その他マスタ!$B$3)+IF(AND($L229=その他マスタ!$B$1,入力項目!$I$9="あり",$D229=入力項目!$D$4),その他マスタ!$B$2,0)</f>
        <v>300000</v>
      </c>
      <c r="X229" s="10">
        <f ca="1">-IF(入力項目!$K$5=TRUE,
IF($F229+$G229&lt;3,VLOOKUP($D229,月別収支!$A$2:$H$13,8,FALSE),0)+IFERROR(VLOOKUP($H229,住宅ローン計算!C:P,13,FALSE),0)+IF($F229&gt;1,IF(OR($G229=3,$G229=6,$G229=9,$G229=12),ROUNDUP(入力項目!$N$18/4,0),0),0),
VLOOKUP($D229,月別収支!$A$2:$H$13,8,FALSE))</f>
        <v>-91090</v>
      </c>
      <c r="Y229" s="10">
        <f ca="1">-VLOOKUP($D229,月別収支!$A$2:$H$13,3,FALSE)</f>
        <v>-75000</v>
      </c>
      <c r="Z229" s="10">
        <f ca="1">-VLOOKUP($D229,月別収支!$A$2:$H$13,4,FALSE)</f>
        <v>-27000</v>
      </c>
      <c r="AA229" s="10">
        <f ca="1">-VLOOKUP($D229,月別収支!$A$2:$H$13,6,FALSE)</f>
        <v>-10000</v>
      </c>
      <c r="AB229" s="10">
        <f ca="1">-(
VLOOKUP($D229,月別収支!$A$2:$H$13,5,FALSE)+IF(AND(入力項目!$I$27&lt;=$A229,ISEVEN($A229-入力項目!$I$27),入力項目!$I$28=$D229),入力項目!$I$26,0)
+IF(入力項目!$K$26=TRUE,
IFERROR(VLOOKUP($K229,マイカーローン計算!C:P,13,FALSE),0),
IFERROR(
  IF(AND($C229&gt;0,MOD($C229,入力項目!$N$22)=0,$D229=入力項目!$N$23),入力項目!$N$24,0),
 0
)
)
)</f>
        <v>-20000</v>
      </c>
      <c r="AC229" s="10">
        <f ca="1">-IF($A229&lt;入力項目!$N$33,入力項目!$N$35,IF(AND($A229=入力項目!$N$33,$D229&lt;=入力項目!$N$34),入力項目!$N$35,0))</f>
        <v>0</v>
      </c>
      <c r="AD229">
        <f ca="1">-(
_xlfn.IFS(
P229&lt;=入力項目!$S$11,0,
AND(P229&gt;=入力項目!$S$11+1,P229&lt;=3),IFERROR(VLOOKUP(入力項目!$S$12,子育て関連マスタ!$I$4:$M$5,4,FALSE),0),
AND(P229&gt;=4,P229&lt;=6),IFERROR(VLOOKUP(入力項目!$S$13,子育て関連マスタ!$I$9:$M$12,4,FALSE),0),
AND(P229&gt;=7,P229&lt;=12),IFERROR(VLOOKUP(入力項目!$S$14,子育て関連マスタ!$I$16:$M$17,4,FALSE),0),
AND(P229&gt;=13,P229&lt;=15),IFERROR(VLOOKUP(入力項目!$S$15,子育て関連マスタ!$I$21:$M$22,4,FALSE),0),
AND(P229&gt;=16,P229&lt;=18),IFERROR(VLOOKUP(入力項目!$S$16,子育て関連マスタ!$I$26:$M$28,4,FALSE),0),
AND(P229&gt;=19,P229&lt;=20,入力項目!$S$16="高専"),IFERROR(VLOOKUP(入力項目!$S$16,子育て関連マスタ!$I$26:$M$28,4,FALSE),0),
AND(P229&gt;=19,P229&lt;=20,入力項目!$S$16&lt;&gt;"高専"),IFERROR(VLOOKUP(入力項目!$S$17,子育て関連マスタ!$I$32:$M$37,4,FALSE),0),
AND(P229&gt;=21,P229&lt;=22,入力項目!$S$16="高専"),IFERROR(VLOOKUP(入力項目!$S$17,子育て関連マスタ!$I$32:$M$34,4,FALSE),0),
AND(P229&gt;=21,P229&lt;=22,入力項目!$S$16&lt;&gt;"高専"),IFERROR(VLOOKUP(入力項目!$S$17,子育て関連マスタ!$I$32:$M$34,4,FALSE),0),
P229&gt;=23,0
) +
IF($D229=4,
  IFERROR(_xlfn.IFS(
  P229&lt;=入力項目!$S$11,0,
  AND(P229=入力項目!$S$11),IFERROR(VLOOKUP(入力項目!$S$12,子育て関連マスタ!$I$4:$M$5,2,FALSE),0),
  AND(P229=4),IFERROR(VLOOKUP(入力項目!$S$13,子育て関連マスタ!$I$9:$M$12,2,FALSE),0),
  AND(P229=7),IFERROR(VLOOKUP(入力項目!$S$14,子育て関連マスタ!$I$16:$M$17,2,FALSE),0),
  AND(P229=13),IFERROR(VLOOKUP(入力項目!$S$15,子育て関連マスタ!$I$21:$M$22,2,FALSE),0),
  AND(P229=16),IFERROR(VLOOKUP(入力項目!$S$16,子育て関連マスタ!$I$26:$M$28,2,FALSE),0),
  AND(P229=19,入力項目!$S$16&lt;&gt;"高専"),IFERROR(VLOOKUP(入力項目!$S$17,子育て関連マスタ!$I$32:$M$37,2,FALSE),0),
  AND(P229=21,入力項目!$S$16="高専"),IFERROR(VLOOKUP(入力項目!$S$17,子育て関連マスタ!$I$32:$M$37,2,FALSE),0),
  P229&gt;=22,0
  ),0),0
) +
IF(AND(P229&gt;=1,P229&lt;=15),IF($D229=入力項目!$S$8,入力項目!$S$3,0),0) +
IF(AND(P229&gt;=1,P229&lt;=15),IF($D229=5,入力項目!$S$4,0),0) +
IF(AND(P229&gt;=1,P229&lt;=15),IF($D229=12,入力項目!$S$5,0),0) +
IF(AND(入力項目!$S$7=$A229,入力項目!$S$8=$D229),子育て関連マスタ!$C$14,0) +
IFERROR(IF(AND(YEAR(EDATE(DATE(入力項目!$S$7,入力項目!$S$8,1),1))=$A229,MONTH(EDATE(DATE(入力項目!$S$7,入力項目!$S$8,1),1))=$D229),子育て関連マスタ!$C$15,0),0) +
IF(AND(OR(P229=3,P229=5,P229=7),$D229=11),子育て関連マスタ!$C$17,0) +
IF(AND(P229=20,$D229=1),子育て関連マスタ!$C$18,0) +
IF(AND(P229=20,$D229=1),
IFERROR(_xlfn.IFS(
入力項目!$S$10="男",子育て関連マスタ!$C$18,
入力項目!$S$10="女",子育て関連マスタ!$C$19
),0),0
) +
IF(AND(P229&gt;=入力項目!$S$18,P229&lt;=入力項目!$S$19),入力項目!$S$20,0) +
IF(AND(P229&gt;=入力項目!$S$21,P229&lt;=入力項目!$S$22),入力項目!$S$23,0) +
IF(AND(P229&gt;=入力項目!$S$24,P229&lt;=入力項目!$S$25),入力項目!$S$26,0)
)</f>
        <v>0</v>
      </c>
      <c r="AE229">
        <f ca="1">-(
_xlfn.IFS(
Q229&lt;=入力項目!$S$11,0,
AND(Q229&gt;=入力項目!$S$11+1,Q229&lt;=3),IFERROR(VLOOKUP(入力項目!$S$12,子育て関連マスタ!$I$4:$M$5,4,FALSE),0),
AND(Q229&gt;=4,Q229&lt;=6),IFERROR(VLOOKUP(入力項目!$S$13,子育て関連マスタ!$I$9:$M$12,4,FALSE),0),
AND(Q229&gt;=7,Q229&lt;=12),IFERROR(VLOOKUP(入力項目!$S$14,子育て関連マスタ!$I$16:$M$17,4,FALSE),0),
AND(Q229&gt;=13,Q229&lt;=15),IFERROR(VLOOKUP(入力項目!$S$15,子育て関連マスタ!$I$21:$M$22,4,FALSE),0),
AND(Q229&gt;=16,Q229&lt;=18),IFERROR(VLOOKUP(入力項目!$S$16,子育て関連マスタ!$I$26:$M$28,4,FALSE),0),
AND(Q229&gt;=19,Q229&lt;=20,入力項目!$S$16="高専"),IFERROR(VLOOKUP(入力項目!$S$16,子育て関連マスタ!$I$26:$M$28,4,FALSE),0),
AND(Q229&gt;=19,Q229&lt;=20,入力項目!$S$16&lt;&gt;"高専"),IFERROR(VLOOKUP(入力項目!$S$17,子育て関連マスタ!$I$32:$M$37,4,FALSE),0),
AND(Q229&gt;=21,Q229&lt;=22,入力項目!$S$16="高専"),IFERROR(VLOOKUP(入力項目!$S$17,子育て関連マスタ!$I$32:$M$34,4,FALSE),0),
AND(Q229&gt;=21,Q229&lt;=22,入力項目!$S$16&lt;&gt;"高専"),IFERROR(VLOOKUP(入力項目!$S$17,子育て関連マスタ!$I$32:$M$34,4,FALSE),0),
Q229&gt;=23,0
) +
IF($D229=4,
  IFERROR(_xlfn.IFS(
  Q229&lt;=入力項目!$S$11,0,
  AND(Q229=入力項目!$S$11),IFERROR(VLOOKUP(入力項目!$S$12,子育て関連マスタ!$I$4:$M$5,2,FALSE),0),
  AND(Q229=4),IFERROR(VLOOKUP(入力項目!$S$13,子育て関連マスタ!$I$9:$M$12,2,FALSE),0),
  AND(Q229=7),IFERROR(VLOOKUP(入力項目!$S$14,子育て関連マスタ!$I$16:$M$17,2,FALSE),0),
  AND(Q229=13),IFERROR(VLOOKUP(入力項目!$S$15,子育て関連マスタ!$I$21:$M$22,2,FALSE),0),
  AND(Q229=16),IFERROR(VLOOKUP(入力項目!$S$16,子育て関連マスタ!$I$26:$M$28,2,FALSE),0),
  AND(Q229=19,入力項目!$S$16&lt;&gt;"高専"),IFERROR(VLOOKUP(入力項目!$S$17,子育て関連マスタ!$I$32:$M$37,2,FALSE),0),
  AND(Q229=21,入力項目!$S$16="高専"),IFERROR(VLOOKUP(入力項目!$S$17,子育て関連マスタ!$I$32:$M$37,2,FALSE),0),
  Q229&gt;=22,0
  ),0),0
) +
IF(AND(Q229&gt;=1,Q229&lt;=15),IF($D229=入力項目!$S$8,入力項目!$S$3,0),0) +
IF(AND(Q229&gt;=1,Q229&lt;=15),IF($D229=5,入力項目!$S$4,0),0) +
IF(AND(Q229&gt;=1,Q229&lt;=15),IF($D229=12,入力項目!$S$5,0),0) +
IF(AND(入力項目!$S$7=$A229,入力項目!$S$8=$D229),子育て関連マスタ!$C$14,0) +
IFERROR(IF(AND(YEAR(EDATE(DATE(入力項目!$S$7,入力項目!$S$8,1),1))=$A229,MONTH(EDATE(DATE(入力項目!$S$7,入力項目!$S$8,1),1))=$D229),子育て関連マスタ!$C$15,0),0) +
IF(AND(OR(Q229=3,Q229=5,Q229=7),$D229=11),子育て関連マスタ!$C$17,0) +
IF(AND(Q229=20,$D229=1),子育て関連マスタ!$C$18,0) +
IF(AND(Q229=20,$D229=1),
IFERROR(_xlfn.IFS(
入力項目!$S$10="男",子育て関連マスタ!$C$18,
入力項目!$S$10="女",子育て関連マスタ!$C$19
),0),0
) +
IF(AND(Q229&gt;=入力項目!$S$18,Q229&lt;=入力項目!$S$19),入力項目!$S$20,0) +
IF(AND(Q229&gt;=入力項目!$S$21,Q229&lt;=入力項目!$S$22),入力項目!$S$23,0) +
IF(AND(Q229&gt;=入力項目!$S$24,Q229&lt;=入力項目!$S$25),入力項目!$S$26,0)
)</f>
        <v>0</v>
      </c>
      <c r="AF229">
        <f ca="1">-(
_xlfn.IFS(
R229&lt;=入力項目!$S$11,0,
AND(R229&gt;=入力項目!$S$11+1,R229&lt;=3),IFERROR(VLOOKUP(入力項目!$S$12,子育て関連マスタ!$I$4:$M$5,4,FALSE),0),
AND(R229&gt;=4,R229&lt;=6),IFERROR(VLOOKUP(入力項目!$S$13,子育て関連マスタ!$I$9:$M$12,4,FALSE),0),
AND(R229&gt;=7,R229&lt;=12),IFERROR(VLOOKUP(入力項目!$S$14,子育て関連マスタ!$I$16:$M$17,4,FALSE),0),
AND(R229&gt;=13,R229&lt;=15),IFERROR(VLOOKUP(入力項目!$S$15,子育て関連マスタ!$I$21:$M$22,4,FALSE),0),
AND(R229&gt;=16,R229&lt;=18),IFERROR(VLOOKUP(入力項目!$S$16,子育て関連マスタ!$I$26:$M$28,4,FALSE),0),
AND(R229&gt;=19,R229&lt;=20,入力項目!$S$16="高専"),IFERROR(VLOOKUP(入力項目!$S$16,子育て関連マスタ!$I$26:$M$28,4,FALSE),0),
AND(R229&gt;=19,R229&lt;=20,入力項目!$S$16&lt;&gt;"高専"),IFERROR(VLOOKUP(入力項目!$S$17,子育て関連マスタ!$I$32:$M$37,4,FALSE),0),
AND(R229&gt;=21,R229&lt;=22,入力項目!$S$16="高専"),IFERROR(VLOOKUP(入力項目!$S$17,子育て関連マスタ!$I$32:$M$34,4,FALSE),0),
AND(R229&gt;=21,R229&lt;=22,入力項目!$S$16&lt;&gt;"高専"),IFERROR(VLOOKUP(入力項目!$S$17,子育て関連マスタ!$I$32:$M$34,4,FALSE),0),
R229&gt;=23,0
) +
IF($D229=4,
  IFERROR(_xlfn.IFS(
  R229&lt;=入力項目!$S$11,0,
  AND(R229=入力項目!$S$11),IFERROR(VLOOKUP(入力項目!$S$12,子育て関連マスタ!$I$4:$M$5,2,FALSE),0),
  AND(R229=4),IFERROR(VLOOKUP(入力項目!$S$13,子育て関連マスタ!$I$9:$M$12,2,FALSE),0),
  AND(R229=7),IFERROR(VLOOKUP(入力項目!$S$14,子育て関連マスタ!$I$16:$M$17,2,FALSE),0),
  AND(R229=13),IFERROR(VLOOKUP(入力項目!$S$15,子育て関連マスタ!$I$21:$M$22,2,FALSE),0),
  AND(R229=16),IFERROR(VLOOKUP(入力項目!$S$16,子育て関連マスタ!$I$26:$M$28,2,FALSE),0),
  AND(R229=19,入力項目!$S$16&lt;&gt;"高専"),IFERROR(VLOOKUP(入力項目!$S$17,子育て関連マスタ!$I$32:$M$37,2,FALSE),0),
  AND(R229=21,入力項目!$S$16="高専"),IFERROR(VLOOKUP(入力項目!$S$17,子育て関連マスタ!$I$32:$M$37,2,FALSE),0),
  R229&gt;=22,0
  ),0),0
) +
IF(AND(R229&gt;=1,R229&lt;=15),IF($D229=入力項目!$S$8,入力項目!$S$3,0),0) +
IF(AND(R229&gt;=1,R229&lt;=15),IF($D229=5,入力項目!$S$4,0),0) +
IF(AND(R229&gt;=1,R229&lt;=15),IF($D229=12,入力項目!$S$5,0),0) +
IF(AND(入力項目!$S$7=$A229,入力項目!$S$8=$D229),子育て関連マスタ!$C$14,0) +
IFERROR(IF(AND(YEAR(EDATE(DATE(入力項目!$S$7,入力項目!$S$8,1),1))=$A229,MONTH(EDATE(DATE(入力項目!$S$7,入力項目!$S$8,1),1))=$D229),子育て関連マスタ!$C$15,0),0) +
IF(AND(OR(R229=3,R229=5,R229=7),$D229=11),子育て関連マスタ!$C$17,0) +
IF(AND(R229=20,$D229=1),子育て関連マスタ!$C$18,0) +
IF(AND(R229=20,$D229=1),
IFERROR(_xlfn.IFS(
入力項目!$S$10="男",子育て関連マスタ!$C$18,
入力項目!$S$10="女",子育て関連マスタ!$C$19
),0),0
) +
IF(AND(R229&gt;=入力項目!$S$18,R229&lt;=入力項目!$S$19),入力項目!$S$20,0) +
IF(AND(R229&gt;=入力項目!$S$21,R229&lt;=入力項目!$S$22),入力項目!$S$23,0) +
IF(AND(R229&gt;=入力項目!$S$24,R229&lt;=入力項目!$S$25),入力項目!$S$26,0)
)</f>
        <v>0</v>
      </c>
      <c r="AG229">
        <f ca="1">-(
_xlfn.IFS(
S229&lt;=入力項目!$S$11,0,
AND(S229&gt;=入力項目!$S$11+1,S229&lt;=3),IFERROR(VLOOKUP(入力項目!$S$12,子育て関連マスタ!$I$4:$M$5,4,FALSE),0),
AND(S229&gt;=4,S229&lt;=6),IFERROR(VLOOKUP(入力項目!$S$13,子育て関連マスタ!$I$9:$M$12,4,FALSE),0),
AND(S229&gt;=7,S229&lt;=12),IFERROR(VLOOKUP(入力項目!$S$14,子育て関連マスタ!$I$16:$M$17,4,FALSE),0),
AND(S229&gt;=13,S229&lt;=15),IFERROR(VLOOKUP(入力項目!$S$15,子育て関連マスタ!$I$21:$M$22,4,FALSE),0),
AND(S229&gt;=16,S229&lt;=18),IFERROR(VLOOKUP(入力項目!$S$16,子育て関連マスタ!$I$26:$M$28,4,FALSE),0),
AND(S229&gt;=19,S229&lt;=20,入力項目!$S$16="高専"),IFERROR(VLOOKUP(入力項目!$S$16,子育て関連マスタ!$I$26:$M$28,4,FALSE),0),
AND(S229&gt;=19,S229&lt;=20,入力項目!$S$16&lt;&gt;"高専"),IFERROR(VLOOKUP(入力項目!$S$17,子育て関連マスタ!$I$32:$M$37,4,FALSE),0),
AND(S229&gt;=21,S229&lt;=22,入力項目!$S$16="高専"),IFERROR(VLOOKUP(入力項目!$S$17,子育て関連マスタ!$I$32:$M$34,4,FALSE),0),
AND(S229&gt;=21,S229&lt;=22,入力項目!$S$16&lt;&gt;"高専"),IFERROR(VLOOKUP(入力項目!$S$17,子育て関連マスタ!$I$32:$M$34,4,FALSE),0),
S229&gt;=23,0
) +
IF($D229=4,
  IFERROR(_xlfn.IFS(
  S229&lt;=入力項目!$S$11,0,
  AND(S229=入力項目!$S$11),IFERROR(VLOOKUP(入力項目!$S$12,子育て関連マスタ!$I$4:$M$5,2,FALSE),0),
  AND(S229=4),IFERROR(VLOOKUP(入力項目!$S$13,子育て関連マスタ!$I$9:$M$12,2,FALSE),0),
  AND(S229=7),IFERROR(VLOOKUP(入力項目!$S$14,子育て関連マスタ!$I$16:$M$17,2,FALSE),0),
  AND(S229=13),IFERROR(VLOOKUP(入力項目!$S$15,子育て関連マスタ!$I$21:$M$22,2,FALSE),0),
  AND(S229=16),IFERROR(VLOOKUP(入力項目!$S$16,子育て関連マスタ!$I$26:$M$28,2,FALSE),0),
  AND(S229=19,入力項目!$S$16&lt;&gt;"高専"),IFERROR(VLOOKUP(入力項目!$S$17,子育て関連マスタ!$I$32:$M$37,2,FALSE),0),
  AND(S229=21,入力項目!$S$16="高専"),IFERROR(VLOOKUP(入力項目!$S$17,子育て関連マスタ!$I$32:$M$37,2,FALSE),0),
  S229&gt;=22,0
  ),0),0
) +
IF(AND(S229&gt;=1,S229&lt;=15),IF($D229=入力項目!$S$8,入力項目!$S$3,0),0) +
IF(AND(S229&gt;=1,S229&lt;=15),IF($D229=5,入力項目!$S$4,0),0) +
IF(AND(S229&gt;=1,S229&lt;=15),IF($D229=12,入力項目!$S$5,0),0) +
IF(AND(入力項目!$S$7=$A229,入力項目!$S$8=$D229),子育て関連マスタ!$C$14,0) +
IFERROR(IF(AND(YEAR(EDATE(DATE(入力項目!$S$7,入力項目!$S$8,1),1))=$A229,MONTH(EDATE(DATE(入力項目!$S$7,入力項目!$S$8,1),1))=$D229),子育て関連マスタ!$C$15,0),0) +
IF(AND(OR(S229=3,S229=5,S229=7),$D229=11),子育て関連マスタ!$C$17,0) +
IF(AND(S229=20,$D229=1),子育て関連マスタ!$C$18,0) +
IF(AND(S229=20,$D229=1),
IFERROR(_xlfn.IFS(
入力項目!$S$10="男",子育て関連マスタ!$C$18,
入力項目!$S$10="女",子育て関連マスタ!$C$19
),0),0
) +
IF(AND(S229&gt;=入力項目!$S$18,S229&lt;=入力項目!$S$19),入力項目!$S$20,0) +
IF(AND(S229&gt;=入力項目!$S$21,S229&lt;=入力項目!$S$22),入力項目!$S$23,0) +
IF(AND(S229&gt;=入力項目!$S$24,S229&lt;=入力項目!$S$25),入力項目!$S$26,0)
)</f>
        <v>0</v>
      </c>
      <c r="AH229">
        <f ca="1">-(
_xlfn.IFS(
T229&lt;=入力項目!$S$11,0,
AND(T229&gt;=入力項目!$S$11+1,T229&lt;=3),IFERROR(VLOOKUP(入力項目!$S$12,子育て関連マスタ!$I$4:$M$5,4,FALSE),0),
AND(T229&gt;=4,T229&lt;=6),IFERROR(VLOOKUP(入力項目!$S$13,子育て関連マスタ!$I$9:$M$12,4,FALSE),0),
AND(T229&gt;=7,T229&lt;=12),IFERROR(VLOOKUP(入力項目!$S$14,子育て関連マスタ!$I$16:$M$17,4,FALSE),0),
AND(T229&gt;=13,T229&lt;=15),IFERROR(VLOOKUP(入力項目!$S$15,子育て関連マスタ!$I$21:$M$22,4,FALSE),0),
AND(T229&gt;=16,T229&lt;=18),IFERROR(VLOOKUP(入力項目!$S$16,子育て関連マスタ!$I$26:$M$28,4,FALSE),0),
AND(T229&gt;=19,T229&lt;=20,入力項目!$S$16="高専"),IFERROR(VLOOKUP(入力項目!$S$16,子育て関連マスタ!$I$26:$M$28,4,FALSE),0),
AND(T229&gt;=19,T229&lt;=20,入力項目!$S$16&lt;&gt;"高専"),IFERROR(VLOOKUP(入力項目!$S$17,子育て関連マスタ!$I$32:$M$37,4,FALSE),0),
AND(T229&gt;=21,T229&lt;=22,入力項目!$S$16="高専"),IFERROR(VLOOKUP(入力項目!$S$17,子育て関連マスタ!$I$32:$M$34,4,FALSE),0),
AND(T229&gt;=21,T229&lt;=22,入力項目!$S$16&lt;&gt;"高専"),IFERROR(VLOOKUP(入力項目!$S$17,子育て関連マスタ!$I$32:$M$34,4,FALSE),0),
T229&gt;=23,0
) +
IF($D229=4,
  IFERROR(_xlfn.IFS(
  T229&lt;=入力項目!$S$11,0,
  AND(T229=入力項目!$S$11),IFERROR(VLOOKUP(入力項目!$S$12,子育て関連マスタ!$I$4:$M$5,2,FALSE),0),
  AND(T229=4),IFERROR(VLOOKUP(入力項目!$S$13,子育て関連マスタ!$I$9:$M$12,2,FALSE),0),
  AND(T229=7),IFERROR(VLOOKUP(入力項目!$S$14,子育て関連マスタ!$I$16:$M$17,2,FALSE),0),
  AND(T229=13),IFERROR(VLOOKUP(入力項目!$S$15,子育て関連マスタ!$I$21:$M$22,2,FALSE),0),
  AND(T229=16),IFERROR(VLOOKUP(入力項目!$S$16,子育て関連マスタ!$I$26:$M$28,2,FALSE),0),
  AND(T229=19,入力項目!$S$16&lt;&gt;"高専"),IFERROR(VLOOKUP(入力項目!$S$17,子育て関連マスタ!$I$32:$M$37,2,FALSE),0),
  AND(T229=21,入力項目!$S$16="高専"),IFERROR(VLOOKUP(入力項目!$S$17,子育て関連マスタ!$I$32:$M$37,2,FALSE),0),
  T229&gt;=22,0
  ),0),0
) +
IF(AND(T229&gt;=1,T229&lt;=15),IF($D229=入力項目!$S$8,入力項目!$S$3,0),0) +
IF(AND(T229&gt;=1,T229&lt;=15),IF($D229=5,入力項目!$S$4,0),0) +
IF(AND(T229&gt;=1,T229&lt;=15),IF($D229=12,入力項目!$S$5,0),0) +
IF(AND(入力項目!$S$7=$A229,入力項目!$S$8=$D229),子育て関連マスタ!$C$14,0) +
IFERROR(IF(AND(YEAR(EDATE(DATE(入力項目!$S$7,入力項目!$S$8,1),1))=$A229,MONTH(EDATE(DATE(入力項目!$S$7,入力項目!$S$8,1),1))=$D229),子育て関連マスタ!$C$15,0),0) +
IF(AND(OR(T229=3,T229=5,T229=7),$D229=11),子育て関連マスタ!$C$17,0) +
IF(AND(T229=20,$D229=1),子育て関連マスタ!$C$18,0) +
IF(AND(T229=20,$D229=1),
IFERROR(_xlfn.IFS(
入力項目!$S$10="男",子育て関連マスタ!$C$18,
入力項目!$S$10="女",子育て関連マスタ!$C$19
),0),0
) +
IF(AND(T229&gt;=入力項目!$S$18,T229&lt;=入力項目!$S$19),入力項目!$S$20,0) +
IF(AND(T229&gt;=入力項目!$S$21,T229&lt;=入力項目!$S$22),入力項目!$S$23,0) +
IF(AND(T229&gt;=入力項目!$S$24,T229&lt;=入力項目!$S$25),入力項目!$S$26,0)
)</f>
        <v>0</v>
      </c>
      <c r="AI229">
        <f ca="1">-(
_xlfn.IFS(
U229&lt;=入力項目!$S$11,0,
AND(U229&gt;=入力項目!$S$11+1,U229&lt;=3),IFERROR(VLOOKUP(入力項目!$S$12,子育て関連マスタ!$I$4:$M$5,4,FALSE),0),
AND(U229&gt;=4,U229&lt;=6),IFERROR(VLOOKUP(入力項目!$S$13,子育て関連マスタ!$I$9:$M$12,4,FALSE),0),
AND(U229&gt;=7,U229&lt;=12),IFERROR(VLOOKUP(入力項目!$S$14,子育て関連マスタ!$I$16:$M$17,4,FALSE),0),
AND(U229&gt;=13,U229&lt;=15),IFERROR(VLOOKUP(入力項目!$S$15,子育て関連マスタ!$I$21:$M$22,4,FALSE),0),
AND(U229&gt;=16,U229&lt;=18),IFERROR(VLOOKUP(入力項目!$S$16,子育て関連マスタ!$I$26:$M$28,4,FALSE),0),
AND(U229&gt;=19,U229&lt;=20,入力項目!$S$16="高専"),IFERROR(VLOOKUP(入力項目!$S$16,子育て関連マスタ!$I$26:$M$28,4,FALSE),0),
AND(U229&gt;=19,U229&lt;=20,入力項目!$S$16&lt;&gt;"高専"),IFERROR(VLOOKUP(入力項目!$S$17,子育て関連マスタ!$I$32:$M$37,4,FALSE),0),
AND(U229&gt;=21,U229&lt;=22,入力項目!$S$16="高専"),IFERROR(VLOOKUP(入力項目!$S$17,子育て関連マスタ!$I$32:$M$34,4,FALSE),0),
AND(U229&gt;=21,U229&lt;=22,入力項目!$S$16&lt;&gt;"高専"),IFERROR(VLOOKUP(入力項目!$S$17,子育て関連マスタ!$I$32:$M$34,4,FALSE),0),
U229&gt;=23,0
) +
IF($D229=4,
  IFERROR(_xlfn.IFS(
  U229&lt;=入力項目!$S$11,0,
  AND(U229=入力項目!$S$11),IFERROR(VLOOKUP(入力項目!$S$12,子育て関連マスタ!$I$4:$M$5,2,FALSE),0),
  AND(U229=4),IFERROR(VLOOKUP(入力項目!$S$13,子育て関連マスタ!$I$9:$M$12,2,FALSE),0),
  AND(U229=7),IFERROR(VLOOKUP(入力項目!$S$14,子育て関連マスタ!$I$16:$M$17,2,FALSE),0),
  AND(U229=13),IFERROR(VLOOKUP(入力項目!$S$15,子育て関連マスタ!$I$21:$M$22,2,FALSE),0),
  AND(U229=16),IFERROR(VLOOKUP(入力項目!$S$16,子育て関連マスタ!$I$26:$M$28,2,FALSE),0),
  AND(U229=19,入力項目!$S$16&lt;&gt;"高専"),IFERROR(VLOOKUP(入力項目!$S$17,子育て関連マスタ!$I$32:$M$37,2,FALSE),0),
  AND(U229=21,入力項目!$S$16="高専"),IFERROR(VLOOKUP(入力項目!$S$17,子育て関連マスタ!$I$32:$M$37,2,FALSE),0),
  U229&gt;=22,0
  ),0),0
) +
IF(AND(U229&gt;=1,U229&lt;=15),IF($D229=入力項目!$S$8,入力項目!$S$3,0),0) +
IF(AND(U229&gt;=1,U229&lt;=15),IF($D229=5,入力項目!$S$4,0),0) +
IF(AND(U229&gt;=1,U229&lt;=15),IF($D229=12,入力項目!$S$5,0),0) +
IF(AND(入力項目!$S$7=$A229,入力項目!$S$8=$D229),子育て関連マスタ!$C$14,0) +
IFERROR(IF(AND(YEAR(EDATE(DATE(入力項目!$S$7,入力項目!$S$8,1),1))=$A229,MONTH(EDATE(DATE(入力項目!$S$7,入力項目!$S$8,1),1))=$D229),子育て関連マスタ!$C$15,0),0) +
IF(AND(OR(U229=3,U229=5,U229=7),$D229=11),子育て関連マスタ!$C$17,0) +
IF(AND(U229=20,$D229=1),子育て関連マスタ!$C$18,0) +
IF(AND(U229=20,$D229=1),
IFERROR(_xlfn.IFS(
入力項目!$S$10="男",子育て関連マスタ!$C$18,
入力項目!$S$10="女",子育て関連マスタ!$C$19
),0),0
) +
IF(AND(U229&gt;=入力項目!$S$18,U229&lt;=入力項目!$S$19),入力項目!$S$20,0) +
IF(AND(U229&gt;=入力項目!$S$21,U229&lt;=入力項目!$S$22),入力項目!$S$23,0) +
IF(AND(U229&gt;=入力項目!$S$24,U229&lt;=入力項目!$S$25),入力項目!$S$26,0)
)</f>
        <v>0</v>
      </c>
      <c r="AJ229" s="10">
        <f ca="1">-VLOOKUP($D229,月別収支!$A$2:$H$13,7,FALSE)</f>
        <v>-20000</v>
      </c>
    </row>
    <row r="230" spans="1:36" x14ac:dyDescent="0.4">
      <c r="A230">
        <f t="shared" ca="1" si="54"/>
        <v>2043</v>
      </c>
      <c r="B230">
        <f t="shared" ca="1" si="61"/>
        <v>2043</v>
      </c>
      <c r="C230">
        <f t="shared" ca="1" si="62"/>
        <v>19</v>
      </c>
      <c r="D230">
        <f t="shared" ca="1" si="55"/>
        <v>8</v>
      </c>
      <c r="E230" t="str">
        <f t="shared" ca="1" si="56"/>
        <v>2043年8月</v>
      </c>
      <c r="F230">
        <f ca="1">IF(OR(入力項目!$N$5&lt;$A230,AND(入力項目!$N$5=$A230,入力項目!$N$6&lt;$D230)),IF(F229=0,1,IF(G230=12,F229+1,F229)),0)</f>
        <v>18</v>
      </c>
      <c r="G230">
        <f ca="1">IF(OR(入力項目!$N$5&lt;$A230,AND(入力項目!$N$5=$A230,入力項目!$N$6&lt;$D230)),IF(G229=12,1,G229+1),0)</f>
        <v>10</v>
      </c>
      <c r="H230" t="str">
        <f t="shared" ca="1" si="57"/>
        <v>18_10</v>
      </c>
      <c r="I230">
        <f ca="1">IF(
  IFERROR(AND($C230&gt;0,MOD($C230,入力項目!$N$22)=0,$D230=入力項目!$N$23), FALSE),
  1,
  IF(
    AND(I229&gt;0,J229=12),
    IF(I229=入力項目!$N$28, 0, I229+1),
    I229
  )
)</f>
        <v>0</v>
      </c>
      <c r="J230">
        <f ca="1">IF($D230=入力項目!$N$23,1,IFERROR(J229+1,1))</f>
        <v>3</v>
      </c>
      <c r="K230" t="str">
        <f t="shared" ca="1" si="58"/>
        <v>0_3</v>
      </c>
      <c r="L230">
        <f ca="1">L229+IF(入力項目!$D$4=$D230,1,0)</f>
        <v>47</v>
      </c>
      <c r="M230" t="str">
        <f t="shared" ca="1" si="59"/>
        <v>47歳</v>
      </c>
      <c r="N230">
        <f t="shared" ca="1" si="63"/>
        <v>48</v>
      </c>
      <c r="O230" t="str">
        <f t="shared" ca="1" si="60"/>
        <v>48歳</v>
      </c>
      <c r="P230">
        <f t="shared" ca="1" si="64"/>
        <v>23</v>
      </c>
      <c r="Q230">
        <f t="shared" ca="1" si="65"/>
        <v>21</v>
      </c>
      <c r="R230">
        <f t="shared" ca="1" si="66"/>
        <v>2044</v>
      </c>
      <c r="S230">
        <f t="shared" ca="1" si="67"/>
        <v>2044</v>
      </c>
      <c r="T230">
        <f t="shared" ca="1" si="68"/>
        <v>2044</v>
      </c>
      <c r="U230">
        <f t="shared" ca="1" si="69"/>
        <v>2044</v>
      </c>
      <c r="V230" s="10">
        <f t="shared" ca="1" si="70"/>
        <v>25040805</v>
      </c>
      <c r="W230" s="10">
        <f ca="1">IF($L230&lt;その他マスタ!$B$1,VLOOKUP($D230,月別収支!$A$2:$H$13,2,FALSE),その他マスタ!$B$3)+IF(AND($L230=その他マスタ!$B$1,入力項目!$I$9="あり",$D230=入力項目!$D$4),その他マスタ!$B$2,0)</f>
        <v>300000</v>
      </c>
      <c r="X230" s="10">
        <f ca="1">-IF(入力項目!$K$5=TRUE,
IF($F230+$G230&lt;3,VLOOKUP($D230,月別収支!$A$2:$H$13,8,FALSE),0)+IFERROR(VLOOKUP($H230,住宅ローン計算!C:P,13,FALSE),0)+IF($F230&gt;1,IF(OR($G230=3,$G230=6,$G230=9,$G230=12),ROUNDUP(入力項目!$N$18/4,0),0),0),
VLOOKUP($D230,月別収支!$A$2:$H$13,8,FALSE))</f>
        <v>-53590</v>
      </c>
      <c r="Y230" s="10">
        <f ca="1">-VLOOKUP($D230,月別収支!$A$2:$H$13,3,FALSE)</f>
        <v>-75000</v>
      </c>
      <c r="Z230" s="10">
        <f ca="1">-VLOOKUP($D230,月別収支!$A$2:$H$13,4,FALSE)</f>
        <v>-27000</v>
      </c>
      <c r="AA230" s="10">
        <f ca="1">-VLOOKUP($D230,月別収支!$A$2:$H$13,6,FALSE)</f>
        <v>-10000</v>
      </c>
      <c r="AB230" s="10">
        <f ca="1">-(
VLOOKUP($D230,月別収支!$A$2:$H$13,5,FALSE)+IF(AND(入力項目!$I$27&lt;=$A230,ISEVEN($A230-入力項目!$I$27),入力項目!$I$28=$D230),入力項目!$I$26,0)
+IF(入力項目!$K$26=TRUE,
IFERROR(VLOOKUP($K230,マイカーローン計算!C:P,13,FALSE),0),
IFERROR(
  IF(AND($C230&gt;0,MOD($C230,入力項目!$N$22)=0,$D230=入力項目!$N$23),入力項目!$N$24,0),
 0
)
)
)</f>
        <v>-20000</v>
      </c>
      <c r="AC230" s="10">
        <f ca="1">-IF($A230&lt;入力項目!$N$33,入力項目!$N$35,IF(AND($A230=入力項目!$N$33,$D230&lt;=入力項目!$N$34),入力項目!$N$35,0))</f>
        <v>0</v>
      </c>
      <c r="AD230">
        <f ca="1">-(
_xlfn.IFS(
P230&lt;=入力項目!$S$11,0,
AND(P230&gt;=入力項目!$S$11+1,P230&lt;=3),IFERROR(VLOOKUP(入力項目!$S$12,子育て関連マスタ!$I$4:$M$5,4,FALSE),0),
AND(P230&gt;=4,P230&lt;=6),IFERROR(VLOOKUP(入力項目!$S$13,子育て関連マスタ!$I$9:$M$12,4,FALSE),0),
AND(P230&gt;=7,P230&lt;=12),IFERROR(VLOOKUP(入力項目!$S$14,子育て関連マスタ!$I$16:$M$17,4,FALSE),0),
AND(P230&gt;=13,P230&lt;=15),IFERROR(VLOOKUP(入力項目!$S$15,子育て関連マスタ!$I$21:$M$22,4,FALSE),0),
AND(P230&gt;=16,P230&lt;=18),IFERROR(VLOOKUP(入力項目!$S$16,子育て関連マスタ!$I$26:$M$28,4,FALSE),0),
AND(P230&gt;=19,P230&lt;=20,入力項目!$S$16="高専"),IFERROR(VLOOKUP(入力項目!$S$16,子育て関連マスタ!$I$26:$M$28,4,FALSE),0),
AND(P230&gt;=19,P230&lt;=20,入力項目!$S$16&lt;&gt;"高専"),IFERROR(VLOOKUP(入力項目!$S$17,子育て関連マスタ!$I$32:$M$37,4,FALSE),0),
AND(P230&gt;=21,P230&lt;=22,入力項目!$S$16="高専"),IFERROR(VLOOKUP(入力項目!$S$17,子育て関連マスタ!$I$32:$M$34,4,FALSE),0),
AND(P230&gt;=21,P230&lt;=22,入力項目!$S$16&lt;&gt;"高専"),IFERROR(VLOOKUP(入力項目!$S$17,子育て関連マスタ!$I$32:$M$34,4,FALSE),0),
P230&gt;=23,0
) +
IF($D230=4,
  IFERROR(_xlfn.IFS(
  P230&lt;=入力項目!$S$11,0,
  AND(P230=入力項目!$S$11),IFERROR(VLOOKUP(入力項目!$S$12,子育て関連マスタ!$I$4:$M$5,2,FALSE),0),
  AND(P230=4),IFERROR(VLOOKUP(入力項目!$S$13,子育て関連マスタ!$I$9:$M$12,2,FALSE),0),
  AND(P230=7),IFERROR(VLOOKUP(入力項目!$S$14,子育て関連マスタ!$I$16:$M$17,2,FALSE),0),
  AND(P230=13),IFERROR(VLOOKUP(入力項目!$S$15,子育て関連マスタ!$I$21:$M$22,2,FALSE),0),
  AND(P230=16),IFERROR(VLOOKUP(入力項目!$S$16,子育て関連マスタ!$I$26:$M$28,2,FALSE),0),
  AND(P230=19,入力項目!$S$16&lt;&gt;"高専"),IFERROR(VLOOKUP(入力項目!$S$17,子育て関連マスタ!$I$32:$M$37,2,FALSE),0),
  AND(P230=21,入力項目!$S$16="高専"),IFERROR(VLOOKUP(入力項目!$S$17,子育て関連マスタ!$I$32:$M$37,2,FALSE),0),
  P230&gt;=22,0
  ),0),0
) +
IF(AND(P230&gt;=1,P230&lt;=15),IF($D230=入力項目!$S$8,入力項目!$S$3,0),0) +
IF(AND(P230&gt;=1,P230&lt;=15),IF($D230=5,入力項目!$S$4,0),0) +
IF(AND(P230&gt;=1,P230&lt;=15),IF($D230=12,入力項目!$S$5,0),0) +
IF(AND(入力項目!$S$7=$A230,入力項目!$S$8=$D230),子育て関連マスタ!$C$14,0) +
IFERROR(IF(AND(YEAR(EDATE(DATE(入力項目!$S$7,入力項目!$S$8,1),1))=$A230,MONTH(EDATE(DATE(入力項目!$S$7,入力項目!$S$8,1),1))=$D230),子育て関連マスタ!$C$15,0),0) +
IF(AND(OR(P230=3,P230=5,P230=7),$D230=11),子育て関連マスタ!$C$17,0) +
IF(AND(P230=20,$D230=1),子育て関連マスタ!$C$18,0) +
IF(AND(P230=20,$D230=1),
IFERROR(_xlfn.IFS(
入力項目!$S$10="男",子育て関連マスタ!$C$18,
入力項目!$S$10="女",子育て関連マスタ!$C$19
),0),0
) +
IF(AND(P230&gt;=入力項目!$S$18,P230&lt;=入力項目!$S$19),入力項目!$S$20,0) +
IF(AND(P230&gt;=入力項目!$S$21,P230&lt;=入力項目!$S$22),入力項目!$S$23,0) +
IF(AND(P230&gt;=入力項目!$S$24,P230&lt;=入力項目!$S$25),入力項目!$S$26,0)
)</f>
        <v>0</v>
      </c>
      <c r="AE230">
        <f ca="1">-(
_xlfn.IFS(
Q230&lt;=入力項目!$S$11,0,
AND(Q230&gt;=入力項目!$S$11+1,Q230&lt;=3),IFERROR(VLOOKUP(入力項目!$S$12,子育て関連マスタ!$I$4:$M$5,4,FALSE),0),
AND(Q230&gt;=4,Q230&lt;=6),IFERROR(VLOOKUP(入力項目!$S$13,子育て関連マスタ!$I$9:$M$12,4,FALSE),0),
AND(Q230&gt;=7,Q230&lt;=12),IFERROR(VLOOKUP(入力項目!$S$14,子育て関連マスタ!$I$16:$M$17,4,FALSE),0),
AND(Q230&gt;=13,Q230&lt;=15),IFERROR(VLOOKUP(入力項目!$S$15,子育て関連マスタ!$I$21:$M$22,4,FALSE),0),
AND(Q230&gt;=16,Q230&lt;=18),IFERROR(VLOOKUP(入力項目!$S$16,子育て関連マスタ!$I$26:$M$28,4,FALSE),0),
AND(Q230&gt;=19,Q230&lt;=20,入力項目!$S$16="高専"),IFERROR(VLOOKUP(入力項目!$S$16,子育て関連マスタ!$I$26:$M$28,4,FALSE),0),
AND(Q230&gt;=19,Q230&lt;=20,入力項目!$S$16&lt;&gt;"高専"),IFERROR(VLOOKUP(入力項目!$S$17,子育て関連マスタ!$I$32:$M$37,4,FALSE),0),
AND(Q230&gt;=21,Q230&lt;=22,入力項目!$S$16="高専"),IFERROR(VLOOKUP(入力項目!$S$17,子育て関連マスタ!$I$32:$M$34,4,FALSE),0),
AND(Q230&gt;=21,Q230&lt;=22,入力項目!$S$16&lt;&gt;"高専"),IFERROR(VLOOKUP(入力項目!$S$17,子育て関連マスタ!$I$32:$M$34,4,FALSE),0),
Q230&gt;=23,0
) +
IF($D230=4,
  IFERROR(_xlfn.IFS(
  Q230&lt;=入力項目!$S$11,0,
  AND(Q230=入力項目!$S$11),IFERROR(VLOOKUP(入力項目!$S$12,子育て関連マスタ!$I$4:$M$5,2,FALSE),0),
  AND(Q230=4),IFERROR(VLOOKUP(入力項目!$S$13,子育て関連マスタ!$I$9:$M$12,2,FALSE),0),
  AND(Q230=7),IFERROR(VLOOKUP(入力項目!$S$14,子育て関連マスタ!$I$16:$M$17,2,FALSE),0),
  AND(Q230=13),IFERROR(VLOOKUP(入力項目!$S$15,子育て関連マスタ!$I$21:$M$22,2,FALSE),0),
  AND(Q230=16),IFERROR(VLOOKUP(入力項目!$S$16,子育て関連マスタ!$I$26:$M$28,2,FALSE),0),
  AND(Q230=19,入力項目!$S$16&lt;&gt;"高専"),IFERROR(VLOOKUP(入力項目!$S$17,子育て関連マスタ!$I$32:$M$37,2,FALSE),0),
  AND(Q230=21,入力項目!$S$16="高専"),IFERROR(VLOOKUP(入力項目!$S$17,子育て関連マスタ!$I$32:$M$37,2,FALSE),0),
  Q230&gt;=22,0
  ),0),0
) +
IF(AND(Q230&gt;=1,Q230&lt;=15),IF($D230=入力項目!$S$8,入力項目!$S$3,0),0) +
IF(AND(Q230&gt;=1,Q230&lt;=15),IF($D230=5,入力項目!$S$4,0),0) +
IF(AND(Q230&gt;=1,Q230&lt;=15),IF($D230=12,入力項目!$S$5,0),0) +
IF(AND(入力項目!$S$7=$A230,入力項目!$S$8=$D230),子育て関連マスタ!$C$14,0) +
IFERROR(IF(AND(YEAR(EDATE(DATE(入力項目!$S$7,入力項目!$S$8,1),1))=$A230,MONTH(EDATE(DATE(入力項目!$S$7,入力項目!$S$8,1),1))=$D230),子育て関連マスタ!$C$15,0),0) +
IF(AND(OR(Q230=3,Q230=5,Q230=7),$D230=11),子育て関連マスタ!$C$17,0) +
IF(AND(Q230=20,$D230=1),子育て関連マスタ!$C$18,0) +
IF(AND(Q230=20,$D230=1),
IFERROR(_xlfn.IFS(
入力項目!$S$10="男",子育て関連マスタ!$C$18,
入力項目!$S$10="女",子育て関連マスタ!$C$19
),0),0
) +
IF(AND(Q230&gt;=入力項目!$S$18,Q230&lt;=入力項目!$S$19),入力項目!$S$20,0) +
IF(AND(Q230&gt;=入力項目!$S$21,Q230&lt;=入力項目!$S$22),入力項目!$S$23,0) +
IF(AND(Q230&gt;=入力項目!$S$24,Q230&lt;=入力項目!$S$25),入力項目!$S$26,0)
)</f>
        <v>0</v>
      </c>
      <c r="AF230">
        <f ca="1">-(
_xlfn.IFS(
R230&lt;=入力項目!$S$11,0,
AND(R230&gt;=入力項目!$S$11+1,R230&lt;=3),IFERROR(VLOOKUP(入力項目!$S$12,子育て関連マスタ!$I$4:$M$5,4,FALSE),0),
AND(R230&gt;=4,R230&lt;=6),IFERROR(VLOOKUP(入力項目!$S$13,子育て関連マスタ!$I$9:$M$12,4,FALSE),0),
AND(R230&gt;=7,R230&lt;=12),IFERROR(VLOOKUP(入力項目!$S$14,子育て関連マスタ!$I$16:$M$17,4,FALSE),0),
AND(R230&gt;=13,R230&lt;=15),IFERROR(VLOOKUP(入力項目!$S$15,子育て関連マスタ!$I$21:$M$22,4,FALSE),0),
AND(R230&gt;=16,R230&lt;=18),IFERROR(VLOOKUP(入力項目!$S$16,子育て関連マスタ!$I$26:$M$28,4,FALSE),0),
AND(R230&gt;=19,R230&lt;=20,入力項目!$S$16="高専"),IFERROR(VLOOKUP(入力項目!$S$16,子育て関連マスタ!$I$26:$M$28,4,FALSE),0),
AND(R230&gt;=19,R230&lt;=20,入力項目!$S$16&lt;&gt;"高専"),IFERROR(VLOOKUP(入力項目!$S$17,子育て関連マスタ!$I$32:$M$37,4,FALSE),0),
AND(R230&gt;=21,R230&lt;=22,入力項目!$S$16="高専"),IFERROR(VLOOKUP(入力項目!$S$17,子育て関連マスタ!$I$32:$M$34,4,FALSE),0),
AND(R230&gt;=21,R230&lt;=22,入力項目!$S$16&lt;&gt;"高専"),IFERROR(VLOOKUP(入力項目!$S$17,子育て関連マスタ!$I$32:$M$34,4,FALSE),0),
R230&gt;=23,0
) +
IF($D230=4,
  IFERROR(_xlfn.IFS(
  R230&lt;=入力項目!$S$11,0,
  AND(R230=入力項目!$S$11),IFERROR(VLOOKUP(入力項目!$S$12,子育て関連マスタ!$I$4:$M$5,2,FALSE),0),
  AND(R230=4),IFERROR(VLOOKUP(入力項目!$S$13,子育て関連マスタ!$I$9:$M$12,2,FALSE),0),
  AND(R230=7),IFERROR(VLOOKUP(入力項目!$S$14,子育て関連マスタ!$I$16:$M$17,2,FALSE),0),
  AND(R230=13),IFERROR(VLOOKUP(入力項目!$S$15,子育て関連マスタ!$I$21:$M$22,2,FALSE),0),
  AND(R230=16),IFERROR(VLOOKUP(入力項目!$S$16,子育て関連マスタ!$I$26:$M$28,2,FALSE),0),
  AND(R230=19,入力項目!$S$16&lt;&gt;"高専"),IFERROR(VLOOKUP(入力項目!$S$17,子育て関連マスタ!$I$32:$M$37,2,FALSE),0),
  AND(R230=21,入力項目!$S$16="高専"),IFERROR(VLOOKUP(入力項目!$S$17,子育て関連マスタ!$I$32:$M$37,2,FALSE),0),
  R230&gt;=22,0
  ),0),0
) +
IF(AND(R230&gt;=1,R230&lt;=15),IF($D230=入力項目!$S$8,入力項目!$S$3,0),0) +
IF(AND(R230&gt;=1,R230&lt;=15),IF($D230=5,入力項目!$S$4,0),0) +
IF(AND(R230&gt;=1,R230&lt;=15),IF($D230=12,入力項目!$S$5,0),0) +
IF(AND(入力項目!$S$7=$A230,入力項目!$S$8=$D230),子育て関連マスタ!$C$14,0) +
IFERROR(IF(AND(YEAR(EDATE(DATE(入力項目!$S$7,入力項目!$S$8,1),1))=$A230,MONTH(EDATE(DATE(入力項目!$S$7,入力項目!$S$8,1),1))=$D230),子育て関連マスタ!$C$15,0),0) +
IF(AND(OR(R230=3,R230=5,R230=7),$D230=11),子育て関連マスタ!$C$17,0) +
IF(AND(R230=20,$D230=1),子育て関連マスタ!$C$18,0) +
IF(AND(R230=20,$D230=1),
IFERROR(_xlfn.IFS(
入力項目!$S$10="男",子育て関連マスタ!$C$18,
入力項目!$S$10="女",子育て関連マスタ!$C$19
),0),0
) +
IF(AND(R230&gt;=入力項目!$S$18,R230&lt;=入力項目!$S$19),入力項目!$S$20,0) +
IF(AND(R230&gt;=入力項目!$S$21,R230&lt;=入力項目!$S$22),入力項目!$S$23,0) +
IF(AND(R230&gt;=入力項目!$S$24,R230&lt;=入力項目!$S$25),入力項目!$S$26,0)
)</f>
        <v>0</v>
      </c>
      <c r="AG230">
        <f ca="1">-(
_xlfn.IFS(
S230&lt;=入力項目!$S$11,0,
AND(S230&gt;=入力項目!$S$11+1,S230&lt;=3),IFERROR(VLOOKUP(入力項目!$S$12,子育て関連マスタ!$I$4:$M$5,4,FALSE),0),
AND(S230&gt;=4,S230&lt;=6),IFERROR(VLOOKUP(入力項目!$S$13,子育て関連マスタ!$I$9:$M$12,4,FALSE),0),
AND(S230&gt;=7,S230&lt;=12),IFERROR(VLOOKUP(入力項目!$S$14,子育て関連マスタ!$I$16:$M$17,4,FALSE),0),
AND(S230&gt;=13,S230&lt;=15),IFERROR(VLOOKUP(入力項目!$S$15,子育て関連マスタ!$I$21:$M$22,4,FALSE),0),
AND(S230&gt;=16,S230&lt;=18),IFERROR(VLOOKUP(入力項目!$S$16,子育て関連マスタ!$I$26:$M$28,4,FALSE),0),
AND(S230&gt;=19,S230&lt;=20,入力項目!$S$16="高専"),IFERROR(VLOOKUP(入力項目!$S$16,子育て関連マスタ!$I$26:$M$28,4,FALSE),0),
AND(S230&gt;=19,S230&lt;=20,入力項目!$S$16&lt;&gt;"高専"),IFERROR(VLOOKUP(入力項目!$S$17,子育て関連マスタ!$I$32:$M$37,4,FALSE),0),
AND(S230&gt;=21,S230&lt;=22,入力項目!$S$16="高専"),IFERROR(VLOOKUP(入力項目!$S$17,子育て関連マスタ!$I$32:$M$34,4,FALSE),0),
AND(S230&gt;=21,S230&lt;=22,入力項目!$S$16&lt;&gt;"高専"),IFERROR(VLOOKUP(入力項目!$S$17,子育て関連マスタ!$I$32:$M$34,4,FALSE),0),
S230&gt;=23,0
) +
IF($D230=4,
  IFERROR(_xlfn.IFS(
  S230&lt;=入力項目!$S$11,0,
  AND(S230=入力項目!$S$11),IFERROR(VLOOKUP(入力項目!$S$12,子育て関連マスタ!$I$4:$M$5,2,FALSE),0),
  AND(S230=4),IFERROR(VLOOKUP(入力項目!$S$13,子育て関連マスタ!$I$9:$M$12,2,FALSE),0),
  AND(S230=7),IFERROR(VLOOKUP(入力項目!$S$14,子育て関連マスタ!$I$16:$M$17,2,FALSE),0),
  AND(S230=13),IFERROR(VLOOKUP(入力項目!$S$15,子育て関連マスタ!$I$21:$M$22,2,FALSE),0),
  AND(S230=16),IFERROR(VLOOKUP(入力項目!$S$16,子育て関連マスタ!$I$26:$M$28,2,FALSE),0),
  AND(S230=19,入力項目!$S$16&lt;&gt;"高専"),IFERROR(VLOOKUP(入力項目!$S$17,子育て関連マスタ!$I$32:$M$37,2,FALSE),0),
  AND(S230=21,入力項目!$S$16="高専"),IFERROR(VLOOKUP(入力項目!$S$17,子育て関連マスタ!$I$32:$M$37,2,FALSE),0),
  S230&gt;=22,0
  ),0),0
) +
IF(AND(S230&gt;=1,S230&lt;=15),IF($D230=入力項目!$S$8,入力項目!$S$3,0),0) +
IF(AND(S230&gt;=1,S230&lt;=15),IF($D230=5,入力項目!$S$4,0),0) +
IF(AND(S230&gt;=1,S230&lt;=15),IF($D230=12,入力項目!$S$5,0),0) +
IF(AND(入力項目!$S$7=$A230,入力項目!$S$8=$D230),子育て関連マスタ!$C$14,0) +
IFERROR(IF(AND(YEAR(EDATE(DATE(入力項目!$S$7,入力項目!$S$8,1),1))=$A230,MONTH(EDATE(DATE(入力項目!$S$7,入力項目!$S$8,1),1))=$D230),子育て関連マスタ!$C$15,0),0) +
IF(AND(OR(S230=3,S230=5,S230=7),$D230=11),子育て関連マスタ!$C$17,0) +
IF(AND(S230=20,$D230=1),子育て関連マスタ!$C$18,0) +
IF(AND(S230=20,$D230=1),
IFERROR(_xlfn.IFS(
入力項目!$S$10="男",子育て関連マスタ!$C$18,
入力項目!$S$10="女",子育て関連マスタ!$C$19
),0),0
) +
IF(AND(S230&gt;=入力項目!$S$18,S230&lt;=入力項目!$S$19),入力項目!$S$20,0) +
IF(AND(S230&gt;=入力項目!$S$21,S230&lt;=入力項目!$S$22),入力項目!$S$23,0) +
IF(AND(S230&gt;=入力項目!$S$24,S230&lt;=入力項目!$S$25),入力項目!$S$26,0)
)</f>
        <v>0</v>
      </c>
      <c r="AH230">
        <f ca="1">-(
_xlfn.IFS(
T230&lt;=入力項目!$S$11,0,
AND(T230&gt;=入力項目!$S$11+1,T230&lt;=3),IFERROR(VLOOKUP(入力項目!$S$12,子育て関連マスタ!$I$4:$M$5,4,FALSE),0),
AND(T230&gt;=4,T230&lt;=6),IFERROR(VLOOKUP(入力項目!$S$13,子育て関連マスタ!$I$9:$M$12,4,FALSE),0),
AND(T230&gt;=7,T230&lt;=12),IFERROR(VLOOKUP(入力項目!$S$14,子育て関連マスタ!$I$16:$M$17,4,FALSE),0),
AND(T230&gt;=13,T230&lt;=15),IFERROR(VLOOKUP(入力項目!$S$15,子育て関連マスタ!$I$21:$M$22,4,FALSE),0),
AND(T230&gt;=16,T230&lt;=18),IFERROR(VLOOKUP(入力項目!$S$16,子育て関連マスタ!$I$26:$M$28,4,FALSE),0),
AND(T230&gt;=19,T230&lt;=20,入力項目!$S$16="高専"),IFERROR(VLOOKUP(入力項目!$S$16,子育て関連マスタ!$I$26:$M$28,4,FALSE),0),
AND(T230&gt;=19,T230&lt;=20,入力項目!$S$16&lt;&gt;"高専"),IFERROR(VLOOKUP(入力項目!$S$17,子育て関連マスタ!$I$32:$M$37,4,FALSE),0),
AND(T230&gt;=21,T230&lt;=22,入力項目!$S$16="高専"),IFERROR(VLOOKUP(入力項目!$S$17,子育て関連マスタ!$I$32:$M$34,4,FALSE),0),
AND(T230&gt;=21,T230&lt;=22,入力項目!$S$16&lt;&gt;"高専"),IFERROR(VLOOKUP(入力項目!$S$17,子育て関連マスタ!$I$32:$M$34,4,FALSE),0),
T230&gt;=23,0
) +
IF($D230=4,
  IFERROR(_xlfn.IFS(
  T230&lt;=入力項目!$S$11,0,
  AND(T230=入力項目!$S$11),IFERROR(VLOOKUP(入力項目!$S$12,子育て関連マスタ!$I$4:$M$5,2,FALSE),0),
  AND(T230=4),IFERROR(VLOOKUP(入力項目!$S$13,子育て関連マスタ!$I$9:$M$12,2,FALSE),0),
  AND(T230=7),IFERROR(VLOOKUP(入力項目!$S$14,子育て関連マスタ!$I$16:$M$17,2,FALSE),0),
  AND(T230=13),IFERROR(VLOOKUP(入力項目!$S$15,子育て関連マスタ!$I$21:$M$22,2,FALSE),0),
  AND(T230=16),IFERROR(VLOOKUP(入力項目!$S$16,子育て関連マスタ!$I$26:$M$28,2,FALSE),0),
  AND(T230=19,入力項目!$S$16&lt;&gt;"高専"),IFERROR(VLOOKUP(入力項目!$S$17,子育て関連マスタ!$I$32:$M$37,2,FALSE),0),
  AND(T230=21,入力項目!$S$16="高専"),IFERROR(VLOOKUP(入力項目!$S$17,子育て関連マスタ!$I$32:$M$37,2,FALSE),0),
  T230&gt;=22,0
  ),0),0
) +
IF(AND(T230&gt;=1,T230&lt;=15),IF($D230=入力項目!$S$8,入力項目!$S$3,0),0) +
IF(AND(T230&gt;=1,T230&lt;=15),IF($D230=5,入力項目!$S$4,0),0) +
IF(AND(T230&gt;=1,T230&lt;=15),IF($D230=12,入力項目!$S$5,0),0) +
IF(AND(入力項目!$S$7=$A230,入力項目!$S$8=$D230),子育て関連マスタ!$C$14,0) +
IFERROR(IF(AND(YEAR(EDATE(DATE(入力項目!$S$7,入力項目!$S$8,1),1))=$A230,MONTH(EDATE(DATE(入力項目!$S$7,入力項目!$S$8,1),1))=$D230),子育て関連マスタ!$C$15,0),0) +
IF(AND(OR(T230=3,T230=5,T230=7),$D230=11),子育て関連マスタ!$C$17,0) +
IF(AND(T230=20,$D230=1),子育て関連マスタ!$C$18,0) +
IF(AND(T230=20,$D230=1),
IFERROR(_xlfn.IFS(
入力項目!$S$10="男",子育て関連マスタ!$C$18,
入力項目!$S$10="女",子育て関連マスタ!$C$19
),0),0
) +
IF(AND(T230&gt;=入力項目!$S$18,T230&lt;=入力項目!$S$19),入力項目!$S$20,0) +
IF(AND(T230&gt;=入力項目!$S$21,T230&lt;=入力項目!$S$22),入力項目!$S$23,0) +
IF(AND(T230&gt;=入力項目!$S$24,T230&lt;=入力項目!$S$25),入力項目!$S$26,0)
)</f>
        <v>0</v>
      </c>
      <c r="AI230">
        <f ca="1">-(
_xlfn.IFS(
U230&lt;=入力項目!$S$11,0,
AND(U230&gt;=入力項目!$S$11+1,U230&lt;=3),IFERROR(VLOOKUP(入力項目!$S$12,子育て関連マスタ!$I$4:$M$5,4,FALSE),0),
AND(U230&gt;=4,U230&lt;=6),IFERROR(VLOOKUP(入力項目!$S$13,子育て関連マスタ!$I$9:$M$12,4,FALSE),0),
AND(U230&gt;=7,U230&lt;=12),IFERROR(VLOOKUP(入力項目!$S$14,子育て関連マスタ!$I$16:$M$17,4,FALSE),0),
AND(U230&gt;=13,U230&lt;=15),IFERROR(VLOOKUP(入力項目!$S$15,子育て関連マスタ!$I$21:$M$22,4,FALSE),0),
AND(U230&gt;=16,U230&lt;=18),IFERROR(VLOOKUP(入力項目!$S$16,子育て関連マスタ!$I$26:$M$28,4,FALSE),0),
AND(U230&gt;=19,U230&lt;=20,入力項目!$S$16="高専"),IFERROR(VLOOKUP(入力項目!$S$16,子育て関連マスタ!$I$26:$M$28,4,FALSE),0),
AND(U230&gt;=19,U230&lt;=20,入力項目!$S$16&lt;&gt;"高専"),IFERROR(VLOOKUP(入力項目!$S$17,子育て関連マスタ!$I$32:$M$37,4,FALSE),0),
AND(U230&gt;=21,U230&lt;=22,入力項目!$S$16="高専"),IFERROR(VLOOKUP(入力項目!$S$17,子育て関連マスタ!$I$32:$M$34,4,FALSE),0),
AND(U230&gt;=21,U230&lt;=22,入力項目!$S$16&lt;&gt;"高専"),IFERROR(VLOOKUP(入力項目!$S$17,子育て関連マスタ!$I$32:$M$34,4,FALSE),0),
U230&gt;=23,0
) +
IF($D230=4,
  IFERROR(_xlfn.IFS(
  U230&lt;=入力項目!$S$11,0,
  AND(U230=入力項目!$S$11),IFERROR(VLOOKUP(入力項目!$S$12,子育て関連マスタ!$I$4:$M$5,2,FALSE),0),
  AND(U230=4),IFERROR(VLOOKUP(入力項目!$S$13,子育て関連マスタ!$I$9:$M$12,2,FALSE),0),
  AND(U230=7),IFERROR(VLOOKUP(入力項目!$S$14,子育て関連マスタ!$I$16:$M$17,2,FALSE),0),
  AND(U230=13),IFERROR(VLOOKUP(入力項目!$S$15,子育て関連マスタ!$I$21:$M$22,2,FALSE),0),
  AND(U230=16),IFERROR(VLOOKUP(入力項目!$S$16,子育て関連マスタ!$I$26:$M$28,2,FALSE),0),
  AND(U230=19,入力項目!$S$16&lt;&gt;"高専"),IFERROR(VLOOKUP(入力項目!$S$17,子育て関連マスタ!$I$32:$M$37,2,FALSE),0),
  AND(U230=21,入力項目!$S$16="高専"),IFERROR(VLOOKUP(入力項目!$S$17,子育て関連マスタ!$I$32:$M$37,2,FALSE),0),
  U230&gt;=22,0
  ),0),0
) +
IF(AND(U230&gt;=1,U230&lt;=15),IF($D230=入力項目!$S$8,入力項目!$S$3,0),0) +
IF(AND(U230&gt;=1,U230&lt;=15),IF($D230=5,入力項目!$S$4,0),0) +
IF(AND(U230&gt;=1,U230&lt;=15),IF($D230=12,入力項目!$S$5,0),0) +
IF(AND(入力項目!$S$7=$A230,入力項目!$S$8=$D230),子育て関連マスタ!$C$14,0) +
IFERROR(IF(AND(YEAR(EDATE(DATE(入力項目!$S$7,入力項目!$S$8,1),1))=$A230,MONTH(EDATE(DATE(入力項目!$S$7,入力項目!$S$8,1),1))=$D230),子育て関連マスタ!$C$15,0),0) +
IF(AND(OR(U230=3,U230=5,U230=7),$D230=11),子育て関連マスタ!$C$17,0) +
IF(AND(U230=20,$D230=1),子育て関連マスタ!$C$18,0) +
IF(AND(U230=20,$D230=1),
IFERROR(_xlfn.IFS(
入力項目!$S$10="男",子育て関連マスタ!$C$18,
入力項目!$S$10="女",子育て関連マスタ!$C$19
),0),0
) +
IF(AND(U230&gt;=入力項目!$S$18,U230&lt;=入力項目!$S$19),入力項目!$S$20,0) +
IF(AND(U230&gt;=入力項目!$S$21,U230&lt;=入力項目!$S$22),入力項目!$S$23,0) +
IF(AND(U230&gt;=入力項目!$S$24,U230&lt;=入力項目!$S$25),入力項目!$S$26,0)
)</f>
        <v>0</v>
      </c>
      <c r="AJ230" s="10">
        <f ca="1">-VLOOKUP($D230,月別収支!$A$2:$H$13,7,FALSE)</f>
        <v>-20000</v>
      </c>
    </row>
    <row r="231" spans="1:36" x14ac:dyDescent="0.4">
      <c r="A231">
        <f t="shared" ca="1" si="54"/>
        <v>2043</v>
      </c>
      <c r="B231">
        <f t="shared" ca="1" si="61"/>
        <v>2043</v>
      </c>
      <c r="C231">
        <f t="shared" ca="1" si="62"/>
        <v>19</v>
      </c>
      <c r="D231">
        <f t="shared" ca="1" si="55"/>
        <v>9</v>
      </c>
      <c r="E231" t="str">
        <f t="shared" ca="1" si="56"/>
        <v>2043年9月</v>
      </c>
      <c r="F231">
        <f ca="1">IF(OR(入力項目!$N$5&lt;$A231,AND(入力項目!$N$5=$A231,入力項目!$N$6&lt;$D231)),IF(F230=0,1,IF(G231=12,F230+1,F230)),0)</f>
        <v>18</v>
      </c>
      <c r="G231">
        <f ca="1">IF(OR(入力項目!$N$5&lt;$A231,AND(入力項目!$N$5=$A231,入力項目!$N$6&lt;$D231)),IF(G230=12,1,G230+1),0)</f>
        <v>11</v>
      </c>
      <c r="H231" t="str">
        <f t="shared" ca="1" si="57"/>
        <v>18_11</v>
      </c>
      <c r="I231">
        <f ca="1">IF(
  IFERROR(AND($C231&gt;0,MOD($C231,入力項目!$N$22)=0,$D231=入力項目!$N$23), FALSE),
  1,
  IF(
    AND(I230&gt;0,J230=12),
    IF(I230=入力項目!$N$28, 0, I230+1),
    I230
  )
)</f>
        <v>0</v>
      </c>
      <c r="J231">
        <f ca="1">IF($D231=入力項目!$N$23,1,IFERROR(J230+1,1))</f>
        <v>4</v>
      </c>
      <c r="K231" t="str">
        <f t="shared" ca="1" si="58"/>
        <v>0_4</v>
      </c>
      <c r="L231">
        <f ca="1">L230+IF(入力項目!$D$4=$D231,1,0)</f>
        <v>47</v>
      </c>
      <c r="M231" t="str">
        <f t="shared" ca="1" si="59"/>
        <v>47歳</v>
      </c>
      <c r="N231">
        <f t="shared" ca="1" si="63"/>
        <v>48</v>
      </c>
      <c r="O231" t="str">
        <f t="shared" ca="1" si="60"/>
        <v>48歳</v>
      </c>
      <c r="P231">
        <f t="shared" ca="1" si="64"/>
        <v>23</v>
      </c>
      <c r="Q231">
        <f t="shared" ca="1" si="65"/>
        <v>21</v>
      </c>
      <c r="R231">
        <f t="shared" ca="1" si="66"/>
        <v>2044</v>
      </c>
      <c r="S231">
        <f t="shared" ca="1" si="67"/>
        <v>2044</v>
      </c>
      <c r="T231">
        <f t="shared" ca="1" si="68"/>
        <v>2044</v>
      </c>
      <c r="U231">
        <f t="shared" ca="1" si="69"/>
        <v>2044</v>
      </c>
      <c r="V231" s="10">
        <f t="shared" ca="1" si="70"/>
        <v>25135215</v>
      </c>
      <c r="W231" s="10">
        <f ca="1">IF($L231&lt;その他マスタ!$B$1,VLOOKUP($D231,月別収支!$A$2:$H$13,2,FALSE),その他マスタ!$B$3)+IF(AND($L231=その他マスタ!$B$1,入力項目!$I$9="あり",$D231=入力項目!$D$4),その他マスタ!$B$2,0)</f>
        <v>300000</v>
      </c>
      <c r="X231" s="10">
        <f ca="1">-IF(入力項目!$K$5=TRUE,
IF($F231+$G231&lt;3,VLOOKUP($D231,月別収支!$A$2:$H$13,8,FALSE),0)+IFERROR(VLOOKUP($H231,住宅ローン計算!C:P,13,FALSE),0)+IF($F231&gt;1,IF(OR($G231=3,$G231=6,$G231=9,$G231=12),ROUNDUP(入力項目!$N$18/4,0),0),0),
VLOOKUP($D231,月別収支!$A$2:$H$13,8,FALSE))</f>
        <v>-53590</v>
      </c>
      <c r="Y231" s="10">
        <f ca="1">-VLOOKUP($D231,月別収支!$A$2:$H$13,3,FALSE)</f>
        <v>-75000</v>
      </c>
      <c r="Z231" s="10">
        <f ca="1">-VLOOKUP($D231,月別収支!$A$2:$H$13,4,FALSE)</f>
        <v>-27000</v>
      </c>
      <c r="AA231" s="10">
        <f ca="1">-VLOOKUP($D231,月別収支!$A$2:$H$13,6,FALSE)</f>
        <v>-10000</v>
      </c>
      <c r="AB231" s="10">
        <f ca="1">-(
VLOOKUP($D231,月別収支!$A$2:$H$13,5,FALSE)+IF(AND(入力項目!$I$27&lt;=$A231,ISEVEN($A231-入力項目!$I$27),入力項目!$I$28=$D231),入力項目!$I$26,0)
+IF(入力項目!$K$26=TRUE,
IFERROR(VLOOKUP($K231,マイカーローン計算!C:P,13,FALSE),0),
IFERROR(
  IF(AND($C231&gt;0,MOD($C231,入力項目!$N$22)=0,$D231=入力項目!$N$23),入力項目!$N$24,0),
 0
)
)
)</f>
        <v>-20000</v>
      </c>
      <c r="AC231" s="10">
        <f ca="1">-IF($A231&lt;入力項目!$N$33,入力項目!$N$35,IF(AND($A231=入力項目!$N$33,$D231&lt;=入力項目!$N$34),入力項目!$N$35,0))</f>
        <v>0</v>
      </c>
      <c r="AD231">
        <f ca="1">-(
_xlfn.IFS(
P231&lt;=入力項目!$S$11,0,
AND(P231&gt;=入力項目!$S$11+1,P231&lt;=3),IFERROR(VLOOKUP(入力項目!$S$12,子育て関連マスタ!$I$4:$M$5,4,FALSE),0),
AND(P231&gt;=4,P231&lt;=6),IFERROR(VLOOKUP(入力項目!$S$13,子育て関連マスタ!$I$9:$M$12,4,FALSE),0),
AND(P231&gt;=7,P231&lt;=12),IFERROR(VLOOKUP(入力項目!$S$14,子育て関連マスタ!$I$16:$M$17,4,FALSE),0),
AND(P231&gt;=13,P231&lt;=15),IFERROR(VLOOKUP(入力項目!$S$15,子育て関連マスタ!$I$21:$M$22,4,FALSE),0),
AND(P231&gt;=16,P231&lt;=18),IFERROR(VLOOKUP(入力項目!$S$16,子育て関連マスタ!$I$26:$M$28,4,FALSE),0),
AND(P231&gt;=19,P231&lt;=20,入力項目!$S$16="高専"),IFERROR(VLOOKUP(入力項目!$S$16,子育て関連マスタ!$I$26:$M$28,4,FALSE),0),
AND(P231&gt;=19,P231&lt;=20,入力項目!$S$16&lt;&gt;"高専"),IFERROR(VLOOKUP(入力項目!$S$17,子育て関連マスタ!$I$32:$M$37,4,FALSE),0),
AND(P231&gt;=21,P231&lt;=22,入力項目!$S$16="高専"),IFERROR(VLOOKUP(入力項目!$S$17,子育て関連マスタ!$I$32:$M$34,4,FALSE),0),
AND(P231&gt;=21,P231&lt;=22,入力項目!$S$16&lt;&gt;"高専"),IFERROR(VLOOKUP(入力項目!$S$17,子育て関連マスタ!$I$32:$M$34,4,FALSE),0),
P231&gt;=23,0
) +
IF($D231=4,
  IFERROR(_xlfn.IFS(
  P231&lt;=入力項目!$S$11,0,
  AND(P231=入力項目!$S$11),IFERROR(VLOOKUP(入力項目!$S$12,子育て関連マスタ!$I$4:$M$5,2,FALSE),0),
  AND(P231=4),IFERROR(VLOOKUP(入力項目!$S$13,子育て関連マスタ!$I$9:$M$12,2,FALSE),0),
  AND(P231=7),IFERROR(VLOOKUP(入力項目!$S$14,子育て関連マスタ!$I$16:$M$17,2,FALSE),0),
  AND(P231=13),IFERROR(VLOOKUP(入力項目!$S$15,子育て関連マスタ!$I$21:$M$22,2,FALSE),0),
  AND(P231=16),IFERROR(VLOOKUP(入力項目!$S$16,子育て関連マスタ!$I$26:$M$28,2,FALSE),0),
  AND(P231=19,入力項目!$S$16&lt;&gt;"高専"),IFERROR(VLOOKUP(入力項目!$S$17,子育て関連マスタ!$I$32:$M$37,2,FALSE),0),
  AND(P231=21,入力項目!$S$16="高専"),IFERROR(VLOOKUP(入力項目!$S$17,子育て関連マスタ!$I$32:$M$37,2,FALSE),0),
  P231&gt;=22,0
  ),0),0
) +
IF(AND(P231&gt;=1,P231&lt;=15),IF($D231=入力項目!$S$8,入力項目!$S$3,0),0) +
IF(AND(P231&gt;=1,P231&lt;=15),IF($D231=5,入力項目!$S$4,0),0) +
IF(AND(P231&gt;=1,P231&lt;=15),IF($D231=12,入力項目!$S$5,0),0) +
IF(AND(入力項目!$S$7=$A231,入力項目!$S$8=$D231),子育て関連マスタ!$C$14,0) +
IFERROR(IF(AND(YEAR(EDATE(DATE(入力項目!$S$7,入力項目!$S$8,1),1))=$A231,MONTH(EDATE(DATE(入力項目!$S$7,入力項目!$S$8,1),1))=$D231),子育て関連マスタ!$C$15,0),0) +
IF(AND(OR(P231=3,P231=5,P231=7),$D231=11),子育て関連マスタ!$C$17,0) +
IF(AND(P231=20,$D231=1),子育て関連マスタ!$C$18,0) +
IF(AND(P231=20,$D231=1),
IFERROR(_xlfn.IFS(
入力項目!$S$10="男",子育て関連マスタ!$C$18,
入力項目!$S$10="女",子育て関連マスタ!$C$19
),0),0
) +
IF(AND(P231&gt;=入力項目!$S$18,P231&lt;=入力項目!$S$19),入力項目!$S$20,0) +
IF(AND(P231&gt;=入力項目!$S$21,P231&lt;=入力項目!$S$22),入力項目!$S$23,0) +
IF(AND(P231&gt;=入力項目!$S$24,P231&lt;=入力項目!$S$25),入力項目!$S$26,0)
)</f>
        <v>0</v>
      </c>
      <c r="AE231">
        <f ca="1">-(
_xlfn.IFS(
Q231&lt;=入力項目!$S$11,0,
AND(Q231&gt;=入力項目!$S$11+1,Q231&lt;=3),IFERROR(VLOOKUP(入力項目!$S$12,子育て関連マスタ!$I$4:$M$5,4,FALSE),0),
AND(Q231&gt;=4,Q231&lt;=6),IFERROR(VLOOKUP(入力項目!$S$13,子育て関連マスタ!$I$9:$M$12,4,FALSE),0),
AND(Q231&gt;=7,Q231&lt;=12),IFERROR(VLOOKUP(入力項目!$S$14,子育て関連マスタ!$I$16:$M$17,4,FALSE),0),
AND(Q231&gt;=13,Q231&lt;=15),IFERROR(VLOOKUP(入力項目!$S$15,子育て関連マスタ!$I$21:$M$22,4,FALSE),0),
AND(Q231&gt;=16,Q231&lt;=18),IFERROR(VLOOKUP(入力項目!$S$16,子育て関連マスタ!$I$26:$M$28,4,FALSE),0),
AND(Q231&gt;=19,Q231&lt;=20,入力項目!$S$16="高専"),IFERROR(VLOOKUP(入力項目!$S$16,子育て関連マスタ!$I$26:$M$28,4,FALSE),0),
AND(Q231&gt;=19,Q231&lt;=20,入力項目!$S$16&lt;&gt;"高専"),IFERROR(VLOOKUP(入力項目!$S$17,子育て関連マスタ!$I$32:$M$37,4,FALSE),0),
AND(Q231&gt;=21,Q231&lt;=22,入力項目!$S$16="高専"),IFERROR(VLOOKUP(入力項目!$S$17,子育て関連マスタ!$I$32:$M$34,4,FALSE),0),
AND(Q231&gt;=21,Q231&lt;=22,入力項目!$S$16&lt;&gt;"高専"),IFERROR(VLOOKUP(入力項目!$S$17,子育て関連マスタ!$I$32:$M$34,4,FALSE),0),
Q231&gt;=23,0
) +
IF($D231=4,
  IFERROR(_xlfn.IFS(
  Q231&lt;=入力項目!$S$11,0,
  AND(Q231=入力項目!$S$11),IFERROR(VLOOKUP(入力項目!$S$12,子育て関連マスタ!$I$4:$M$5,2,FALSE),0),
  AND(Q231=4),IFERROR(VLOOKUP(入力項目!$S$13,子育て関連マスタ!$I$9:$M$12,2,FALSE),0),
  AND(Q231=7),IFERROR(VLOOKUP(入力項目!$S$14,子育て関連マスタ!$I$16:$M$17,2,FALSE),0),
  AND(Q231=13),IFERROR(VLOOKUP(入力項目!$S$15,子育て関連マスタ!$I$21:$M$22,2,FALSE),0),
  AND(Q231=16),IFERROR(VLOOKUP(入力項目!$S$16,子育て関連マスタ!$I$26:$M$28,2,FALSE),0),
  AND(Q231=19,入力項目!$S$16&lt;&gt;"高専"),IFERROR(VLOOKUP(入力項目!$S$17,子育て関連マスタ!$I$32:$M$37,2,FALSE),0),
  AND(Q231=21,入力項目!$S$16="高専"),IFERROR(VLOOKUP(入力項目!$S$17,子育て関連マスタ!$I$32:$M$37,2,FALSE),0),
  Q231&gt;=22,0
  ),0),0
) +
IF(AND(Q231&gt;=1,Q231&lt;=15),IF($D231=入力項目!$S$8,入力項目!$S$3,0),0) +
IF(AND(Q231&gt;=1,Q231&lt;=15),IF($D231=5,入力項目!$S$4,0),0) +
IF(AND(Q231&gt;=1,Q231&lt;=15),IF($D231=12,入力項目!$S$5,0),0) +
IF(AND(入力項目!$S$7=$A231,入力項目!$S$8=$D231),子育て関連マスタ!$C$14,0) +
IFERROR(IF(AND(YEAR(EDATE(DATE(入力項目!$S$7,入力項目!$S$8,1),1))=$A231,MONTH(EDATE(DATE(入力項目!$S$7,入力項目!$S$8,1),1))=$D231),子育て関連マスタ!$C$15,0),0) +
IF(AND(OR(Q231=3,Q231=5,Q231=7),$D231=11),子育て関連マスタ!$C$17,0) +
IF(AND(Q231=20,$D231=1),子育て関連マスタ!$C$18,0) +
IF(AND(Q231=20,$D231=1),
IFERROR(_xlfn.IFS(
入力項目!$S$10="男",子育て関連マスタ!$C$18,
入力項目!$S$10="女",子育て関連マスタ!$C$19
),0),0
) +
IF(AND(Q231&gt;=入力項目!$S$18,Q231&lt;=入力項目!$S$19),入力項目!$S$20,0) +
IF(AND(Q231&gt;=入力項目!$S$21,Q231&lt;=入力項目!$S$22),入力項目!$S$23,0) +
IF(AND(Q231&gt;=入力項目!$S$24,Q231&lt;=入力項目!$S$25),入力項目!$S$26,0)
)</f>
        <v>0</v>
      </c>
      <c r="AF231">
        <f ca="1">-(
_xlfn.IFS(
R231&lt;=入力項目!$S$11,0,
AND(R231&gt;=入力項目!$S$11+1,R231&lt;=3),IFERROR(VLOOKUP(入力項目!$S$12,子育て関連マスタ!$I$4:$M$5,4,FALSE),0),
AND(R231&gt;=4,R231&lt;=6),IFERROR(VLOOKUP(入力項目!$S$13,子育て関連マスタ!$I$9:$M$12,4,FALSE),0),
AND(R231&gt;=7,R231&lt;=12),IFERROR(VLOOKUP(入力項目!$S$14,子育て関連マスタ!$I$16:$M$17,4,FALSE),0),
AND(R231&gt;=13,R231&lt;=15),IFERROR(VLOOKUP(入力項目!$S$15,子育て関連マスタ!$I$21:$M$22,4,FALSE),0),
AND(R231&gt;=16,R231&lt;=18),IFERROR(VLOOKUP(入力項目!$S$16,子育て関連マスタ!$I$26:$M$28,4,FALSE),0),
AND(R231&gt;=19,R231&lt;=20,入力項目!$S$16="高専"),IFERROR(VLOOKUP(入力項目!$S$16,子育て関連マスタ!$I$26:$M$28,4,FALSE),0),
AND(R231&gt;=19,R231&lt;=20,入力項目!$S$16&lt;&gt;"高専"),IFERROR(VLOOKUP(入力項目!$S$17,子育て関連マスタ!$I$32:$M$37,4,FALSE),0),
AND(R231&gt;=21,R231&lt;=22,入力項目!$S$16="高専"),IFERROR(VLOOKUP(入力項目!$S$17,子育て関連マスタ!$I$32:$M$34,4,FALSE),0),
AND(R231&gt;=21,R231&lt;=22,入力項目!$S$16&lt;&gt;"高専"),IFERROR(VLOOKUP(入力項目!$S$17,子育て関連マスタ!$I$32:$M$34,4,FALSE),0),
R231&gt;=23,0
) +
IF($D231=4,
  IFERROR(_xlfn.IFS(
  R231&lt;=入力項目!$S$11,0,
  AND(R231=入力項目!$S$11),IFERROR(VLOOKUP(入力項目!$S$12,子育て関連マスタ!$I$4:$M$5,2,FALSE),0),
  AND(R231=4),IFERROR(VLOOKUP(入力項目!$S$13,子育て関連マスタ!$I$9:$M$12,2,FALSE),0),
  AND(R231=7),IFERROR(VLOOKUP(入力項目!$S$14,子育て関連マスタ!$I$16:$M$17,2,FALSE),0),
  AND(R231=13),IFERROR(VLOOKUP(入力項目!$S$15,子育て関連マスタ!$I$21:$M$22,2,FALSE),0),
  AND(R231=16),IFERROR(VLOOKUP(入力項目!$S$16,子育て関連マスタ!$I$26:$M$28,2,FALSE),0),
  AND(R231=19,入力項目!$S$16&lt;&gt;"高専"),IFERROR(VLOOKUP(入力項目!$S$17,子育て関連マスタ!$I$32:$M$37,2,FALSE),0),
  AND(R231=21,入力項目!$S$16="高専"),IFERROR(VLOOKUP(入力項目!$S$17,子育て関連マスタ!$I$32:$M$37,2,FALSE),0),
  R231&gt;=22,0
  ),0),0
) +
IF(AND(R231&gt;=1,R231&lt;=15),IF($D231=入力項目!$S$8,入力項目!$S$3,0),0) +
IF(AND(R231&gt;=1,R231&lt;=15),IF($D231=5,入力項目!$S$4,0),0) +
IF(AND(R231&gt;=1,R231&lt;=15),IF($D231=12,入力項目!$S$5,0),0) +
IF(AND(入力項目!$S$7=$A231,入力項目!$S$8=$D231),子育て関連マスタ!$C$14,0) +
IFERROR(IF(AND(YEAR(EDATE(DATE(入力項目!$S$7,入力項目!$S$8,1),1))=$A231,MONTH(EDATE(DATE(入力項目!$S$7,入力項目!$S$8,1),1))=$D231),子育て関連マスタ!$C$15,0),0) +
IF(AND(OR(R231=3,R231=5,R231=7),$D231=11),子育て関連マスタ!$C$17,0) +
IF(AND(R231=20,$D231=1),子育て関連マスタ!$C$18,0) +
IF(AND(R231=20,$D231=1),
IFERROR(_xlfn.IFS(
入力項目!$S$10="男",子育て関連マスタ!$C$18,
入力項目!$S$10="女",子育て関連マスタ!$C$19
),0),0
) +
IF(AND(R231&gt;=入力項目!$S$18,R231&lt;=入力項目!$S$19),入力項目!$S$20,0) +
IF(AND(R231&gt;=入力項目!$S$21,R231&lt;=入力項目!$S$22),入力項目!$S$23,0) +
IF(AND(R231&gt;=入力項目!$S$24,R231&lt;=入力項目!$S$25),入力項目!$S$26,0)
)</f>
        <v>0</v>
      </c>
      <c r="AG231">
        <f ca="1">-(
_xlfn.IFS(
S231&lt;=入力項目!$S$11,0,
AND(S231&gt;=入力項目!$S$11+1,S231&lt;=3),IFERROR(VLOOKUP(入力項目!$S$12,子育て関連マスタ!$I$4:$M$5,4,FALSE),0),
AND(S231&gt;=4,S231&lt;=6),IFERROR(VLOOKUP(入力項目!$S$13,子育て関連マスタ!$I$9:$M$12,4,FALSE),0),
AND(S231&gt;=7,S231&lt;=12),IFERROR(VLOOKUP(入力項目!$S$14,子育て関連マスタ!$I$16:$M$17,4,FALSE),0),
AND(S231&gt;=13,S231&lt;=15),IFERROR(VLOOKUP(入力項目!$S$15,子育て関連マスタ!$I$21:$M$22,4,FALSE),0),
AND(S231&gt;=16,S231&lt;=18),IFERROR(VLOOKUP(入力項目!$S$16,子育て関連マスタ!$I$26:$M$28,4,FALSE),0),
AND(S231&gt;=19,S231&lt;=20,入力項目!$S$16="高専"),IFERROR(VLOOKUP(入力項目!$S$16,子育て関連マスタ!$I$26:$M$28,4,FALSE),0),
AND(S231&gt;=19,S231&lt;=20,入力項目!$S$16&lt;&gt;"高専"),IFERROR(VLOOKUP(入力項目!$S$17,子育て関連マスタ!$I$32:$M$37,4,FALSE),0),
AND(S231&gt;=21,S231&lt;=22,入力項目!$S$16="高専"),IFERROR(VLOOKUP(入力項目!$S$17,子育て関連マスタ!$I$32:$M$34,4,FALSE),0),
AND(S231&gt;=21,S231&lt;=22,入力項目!$S$16&lt;&gt;"高専"),IFERROR(VLOOKUP(入力項目!$S$17,子育て関連マスタ!$I$32:$M$34,4,FALSE),0),
S231&gt;=23,0
) +
IF($D231=4,
  IFERROR(_xlfn.IFS(
  S231&lt;=入力項目!$S$11,0,
  AND(S231=入力項目!$S$11),IFERROR(VLOOKUP(入力項目!$S$12,子育て関連マスタ!$I$4:$M$5,2,FALSE),0),
  AND(S231=4),IFERROR(VLOOKUP(入力項目!$S$13,子育て関連マスタ!$I$9:$M$12,2,FALSE),0),
  AND(S231=7),IFERROR(VLOOKUP(入力項目!$S$14,子育て関連マスタ!$I$16:$M$17,2,FALSE),0),
  AND(S231=13),IFERROR(VLOOKUP(入力項目!$S$15,子育て関連マスタ!$I$21:$M$22,2,FALSE),0),
  AND(S231=16),IFERROR(VLOOKUP(入力項目!$S$16,子育て関連マスタ!$I$26:$M$28,2,FALSE),0),
  AND(S231=19,入力項目!$S$16&lt;&gt;"高専"),IFERROR(VLOOKUP(入力項目!$S$17,子育て関連マスタ!$I$32:$M$37,2,FALSE),0),
  AND(S231=21,入力項目!$S$16="高専"),IFERROR(VLOOKUP(入力項目!$S$17,子育て関連マスタ!$I$32:$M$37,2,FALSE),0),
  S231&gt;=22,0
  ),0),0
) +
IF(AND(S231&gt;=1,S231&lt;=15),IF($D231=入力項目!$S$8,入力項目!$S$3,0),0) +
IF(AND(S231&gt;=1,S231&lt;=15),IF($D231=5,入力項目!$S$4,0),0) +
IF(AND(S231&gt;=1,S231&lt;=15),IF($D231=12,入力項目!$S$5,0),0) +
IF(AND(入力項目!$S$7=$A231,入力項目!$S$8=$D231),子育て関連マスタ!$C$14,0) +
IFERROR(IF(AND(YEAR(EDATE(DATE(入力項目!$S$7,入力項目!$S$8,1),1))=$A231,MONTH(EDATE(DATE(入力項目!$S$7,入力項目!$S$8,1),1))=$D231),子育て関連マスタ!$C$15,0),0) +
IF(AND(OR(S231=3,S231=5,S231=7),$D231=11),子育て関連マスタ!$C$17,0) +
IF(AND(S231=20,$D231=1),子育て関連マスタ!$C$18,0) +
IF(AND(S231=20,$D231=1),
IFERROR(_xlfn.IFS(
入力項目!$S$10="男",子育て関連マスタ!$C$18,
入力項目!$S$10="女",子育て関連マスタ!$C$19
),0),0
) +
IF(AND(S231&gt;=入力項目!$S$18,S231&lt;=入力項目!$S$19),入力項目!$S$20,0) +
IF(AND(S231&gt;=入力項目!$S$21,S231&lt;=入力項目!$S$22),入力項目!$S$23,0) +
IF(AND(S231&gt;=入力項目!$S$24,S231&lt;=入力項目!$S$25),入力項目!$S$26,0)
)</f>
        <v>0</v>
      </c>
      <c r="AH231">
        <f ca="1">-(
_xlfn.IFS(
T231&lt;=入力項目!$S$11,0,
AND(T231&gt;=入力項目!$S$11+1,T231&lt;=3),IFERROR(VLOOKUP(入力項目!$S$12,子育て関連マスタ!$I$4:$M$5,4,FALSE),0),
AND(T231&gt;=4,T231&lt;=6),IFERROR(VLOOKUP(入力項目!$S$13,子育て関連マスタ!$I$9:$M$12,4,FALSE),0),
AND(T231&gt;=7,T231&lt;=12),IFERROR(VLOOKUP(入力項目!$S$14,子育て関連マスタ!$I$16:$M$17,4,FALSE),0),
AND(T231&gt;=13,T231&lt;=15),IFERROR(VLOOKUP(入力項目!$S$15,子育て関連マスタ!$I$21:$M$22,4,FALSE),0),
AND(T231&gt;=16,T231&lt;=18),IFERROR(VLOOKUP(入力項目!$S$16,子育て関連マスタ!$I$26:$M$28,4,FALSE),0),
AND(T231&gt;=19,T231&lt;=20,入力項目!$S$16="高専"),IFERROR(VLOOKUP(入力項目!$S$16,子育て関連マスタ!$I$26:$M$28,4,FALSE),0),
AND(T231&gt;=19,T231&lt;=20,入力項目!$S$16&lt;&gt;"高専"),IFERROR(VLOOKUP(入力項目!$S$17,子育て関連マスタ!$I$32:$M$37,4,FALSE),0),
AND(T231&gt;=21,T231&lt;=22,入力項目!$S$16="高専"),IFERROR(VLOOKUP(入力項目!$S$17,子育て関連マスタ!$I$32:$M$34,4,FALSE),0),
AND(T231&gt;=21,T231&lt;=22,入力項目!$S$16&lt;&gt;"高専"),IFERROR(VLOOKUP(入力項目!$S$17,子育て関連マスタ!$I$32:$M$34,4,FALSE),0),
T231&gt;=23,0
) +
IF($D231=4,
  IFERROR(_xlfn.IFS(
  T231&lt;=入力項目!$S$11,0,
  AND(T231=入力項目!$S$11),IFERROR(VLOOKUP(入力項目!$S$12,子育て関連マスタ!$I$4:$M$5,2,FALSE),0),
  AND(T231=4),IFERROR(VLOOKUP(入力項目!$S$13,子育て関連マスタ!$I$9:$M$12,2,FALSE),0),
  AND(T231=7),IFERROR(VLOOKUP(入力項目!$S$14,子育て関連マスタ!$I$16:$M$17,2,FALSE),0),
  AND(T231=13),IFERROR(VLOOKUP(入力項目!$S$15,子育て関連マスタ!$I$21:$M$22,2,FALSE),0),
  AND(T231=16),IFERROR(VLOOKUP(入力項目!$S$16,子育て関連マスタ!$I$26:$M$28,2,FALSE),0),
  AND(T231=19,入力項目!$S$16&lt;&gt;"高専"),IFERROR(VLOOKUP(入力項目!$S$17,子育て関連マスタ!$I$32:$M$37,2,FALSE),0),
  AND(T231=21,入力項目!$S$16="高専"),IFERROR(VLOOKUP(入力項目!$S$17,子育て関連マスタ!$I$32:$M$37,2,FALSE),0),
  T231&gt;=22,0
  ),0),0
) +
IF(AND(T231&gt;=1,T231&lt;=15),IF($D231=入力項目!$S$8,入力項目!$S$3,0),0) +
IF(AND(T231&gt;=1,T231&lt;=15),IF($D231=5,入力項目!$S$4,0),0) +
IF(AND(T231&gt;=1,T231&lt;=15),IF($D231=12,入力項目!$S$5,0),0) +
IF(AND(入力項目!$S$7=$A231,入力項目!$S$8=$D231),子育て関連マスタ!$C$14,0) +
IFERROR(IF(AND(YEAR(EDATE(DATE(入力項目!$S$7,入力項目!$S$8,1),1))=$A231,MONTH(EDATE(DATE(入力項目!$S$7,入力項目!$S$8,1),1))=$D231),子育て関連マスタ!$C$15,0),0) +
IF(AND(OR(T231=3,T231=5,T231=7),$D231=11),子育て関連マスタ!$C$17,0) +
IF(AND(T231=20,$D231=1),子育て関連マスタ!$C$18,0) +
IF(AND(T231=20,$D231=1),
IFERROR(_xlfn.IFS(
入力項目!$S$10="男",子育て関連マスタ!$C$18,
入力項目!$S$10="女",子育て関連マスタ!$C$19
),0),0
) +
IF(AND(T231&gt;=入力項目!$S$18,T231&lt;=入力項目!$S$19),入力項目!$S$20,0) +
IF(AND(T231&gt;=入力項目!$S$21,T231&lt;=入力項目!$S$22),入力項目!$S$23,0) +
IF(AND(T231&gt;=入力項目!$S$24,T231&lt;=入力項目!$S$25),入力項目!$S$26,0)
)</f>
        <v>0</v>
      </c>
      <c r="AI231">
        <f ca="1">-(
_xlfn.IFS(
U231&lt;=入力項目!$S$11,0,
AND(U231&gt;=入力項目!$S$11+1,U231&lt;=3),IFERROR(VLOOKUP(入力項目!$S$12,子育て関連マスタ!$I$4:$M$5,4,FALSE),0),
AND(U231&gt;=4,U231&lt;=6),IFERROR(VLOOKUP(入力項目!$S$13,子育て関連マスタ!$I$9:$M$12,4,FALSE),0),
AND(U231&gt;=7,U231&lt;=12),IFERROR(VLOOKUP(入力項目!$S$14,子育て関連マスタ!$I$16:$M$17,4,FALSE),0),
AND(U231&gt;=13,U231&lt;=15),IFERROR(VLOOKUP(入力項目!$S$15,子育て関連マスタ!$I$21:$M$22,4,FALSE),0),
AND(U231&gt;=16,U231&lt;=18),IFERROR(VLOOKUP(入力項目!$S$16,子育て関連マスタ!$I$26:$M$28,4,FALSE),0),
AND(U231&gt;=19,U231&lt;=20,入力項目!$S$16="高専"),IFERROR(VLOOKUP(入力項目!$S$16,子育て関連マスタ!$I$26:$M$28,4,FALSE),0),
AND(U231&gt;=19,U231&lt;=20,入力項目!$S$16&lt;&gt;"高専"),IFERROR(VLOOKUP(入力項目!$S$17,子育て関連マスタ!$I$32:$M$37,4,FALSE),0),
AND(U231&gt;=21,U231&lt;=22,入力項目!$S$16="高専"),IFERROR(VLOOKUP(入力項目!$S$17,子育て関連マスタ!$I$32:$M$34,4,FALSE),0),
AND(U231&gt;=21,U231&lt;=22,入力項目!$S$16&lt;&gt;"高専"),IFERROR(VLOOKUP(入力項目!$S$17,子育て関連マスタ!$I$32:$M$34,4,FALSE),0),
U231&gt;=23,0
) +
IF($D231=4,
  IFERROR(_xlfn.IFS(
  U231&lt;=入力項目!$S$11,0,
  AND(U231=入力項目!$S$11),IFERROR(VLOOKUP(入力項目!$S$12,子育て関連マスタ!$I$4:$M$5,2,FALSE),0),
  AND(U231=4),IFERROR(VLOOKUP(入力項目!$S$13,子育て関連マスタ!$I$9:$M$12,2,FALSE),0),
  AND(U231=7),IFERROR(VLOOKUP(入力項目!$S$14,子育て関連マスタ!$I$16:$M$17,2,FALSE),0),
  AND(U231=13),IFERROR(VLOOKUP(入力項目!$S$15,子育て関連マスタ!$I$21:$M$22,2,FALSE),0),
  AND(U231=16),IFERROR(VLOOKUP(入力項目!$S$16,子育て関連マスタ!$I$26:$M$28,2,FALSE),0),
  AND(U231=19,入力項目!$S$16&lt;&gt;"高専"),IFERROR(VLOOKUP(入力項目!$S$17,子育て関連マスタ!$I$32:$M$37,2,FALSE),0),
  AND(U231=21,入力項目!$S$16="高専"),IFERROR(VLOOKUP(入力項目!$S$17,子育て関連マスタ!$I$32:$M$37,2,FALSE),0),
  U231&gt;=22,0
  ),0),0
) +
IF(AND(U231&gt;=1,U231&lt;=15),IF($D231=入力項目!$S$8,入力項目!$S$3,0),0) +
IF(AND(U231&gt;=1,U231&lt;=15),IF($D231=5,入力項目!$S$4,0),0) +
IF(AND(U231&gt;=1,U231&lt;=15),IF($D231=12,入力項目!$S$5,0),0) +
IF(AND(入力項目!$S$7=$A231,入力項目!$S$8=$D231),子育て関連マスタ!$C$14,0) +
IFERROR(IF(AND(YEAR(EDATE(DATE(入力項目!$S$7,入力項目!$S$8,1),1))=$A231,MONTH(EDATE(DATE(入力項目!$S$7,入力項目!$S$8,1),1))=$D231),子育て関連マスタ!$C$15,0),0) +
IF(AND(OR(U231=3,U231=5,U231=7),$D231=11),子育て関連マスタ!$C$17,0) +
IF(AND(U231=20,$D231=1),子育て関連マスタ!$C$18,0) +
IF(AND(U231=20,$D231=1),
IFERROR(_xlfn.IFS(
入力項目!$S$10="男",子育て関連マスタ!$C$18,
入力項目!$S$10="女",子育て関連マスタ!$C$19
),0),0
) +
IF(AND(U231&gt;=入力項目!$S$18,U231&lt;=入力項目!$S$19),入力項目!$S$20,0) +
IF(AND(U231&gt;=入力項目!$S$21,U231&lt;=入力項目!$S$22),入力項目!$S$23,0) +
IF(AND(U231&gt;=入力項目!$S$24,U231&lt;=入力項目!$S$25),入力項目!$S$26,0)
)</f>
        <v>0</v>
      </c>
      <c r="AJ231" s="10">
        <f ca="1">-VLOOKUP($D231,月別収支!$A$2:$H$13,7,FALSE)</f>
        <v>-20000</v>
      </c>
    </row>
    <row r="232" spans="1:36" x14ac:dyDescent="0.4">
      <c r="A232">
        <f t="shared" ca="1" si="54"/>
        <v>2043</v>
      </c>
      <c r="B232">
        <f t="shared" ca="1" si="61"/>
        <v>2043</v>
      </c>
      <c r="C232">
        <f t="shared" ca="1" si="62"/>
        <v>19</v>
      </c>
      <c r="D232">
        <f t="shared" ca="1" si="55"/>
        <v>10</v>
      </c>
      <c r="E232" t="str">
        <f t="shared" ca="1" si="56"/>
        <v>2043年10月</v>
      </c>
      <c r="F232">
        <f ca="1">IF(OR(入力項目!$N$5&lt;$A232,AND(入力項目!$N$5=$A232,入力項目!$N$6&lt;$D232)),IF(F231=0,1,IF(G232=12,F231+1,F231)),0)</f>
        <v>19</v>
      </c>
      <c r="G232">
        <f ca="1">IF(OR(入力項目!$N$5&lt;$A232,AND(入力項目!$N$5=$A232,入力項目!$N$6&lt;$D232)),IF(G231=12,1,G231+1),0)</f>
        <v>12</v>
      </c>
      <c r="H232" t="str">
        <f t="shared" ca="1" si="57"/>
        <v>19_12</v>
      </c>
      <c r="I232">
        <f ca="1">IF(
  IFERROR(AND($C232&gt;0,MOD($C232,入力項目!$N$22)=0,$D232=入力項目!$N$23), FALSE),
  1,
  IF(
    AND(I231&gt;0,J231=12),
    IF(I231=入力項目!$N$28, 0, I231+1),
    I231
  )
)</f>
        <v>0</v>
      </c>
      <c r="J232">
        <f ca="1">IF($D232=入力項目!$N$23,1,IFERROR(J231+1,1))</f>
        <v>5</v>
      </c>
      <c r="K232" t="str">
        <f t="shared" ca="1" si="58"/>
        <v>0_5</v>
      </c>
      <c r="L232">
        <f ca="1">L231+IF(入力項目!$D$4=$D232,1,0)</f>
        <v>48</v>
      </c>
      <c r="M232" t="str">
        <f t="shared" ca="1" si="59"/>
        <v>48歳</v>
      </c>
      <c r="N232">
        <f t="shared" ca="1" si="63"/>
        <v>48</v>
      </c>
      <c r="O232" t="str">
        <f t="shared" ca="1" si="60"/>
        <v>48歳</v>
      </c>
      <c r="P232">
        <f t="shared" ca="1" si="64"/>
        <v>23</v>
      </c>
      <c r="Q232">
        <f t="shared" ca="1" si="65"/>
        <v>21</v>
      </c>
      <c r="R232">
        <f t="shared" ca="1" si="66"/>
        <v>2044</v>
      </c>
      <c r="S232">
        <f t="shared" ca="1" si="67"/>
        <v>2044</v>
      </c>
      <c r="T232">
        <f t="shared" ca="1" si="68"/>
        <v>2044</v>
      </c>
      <c r="U232">
        <f t="shared" ca="1" si="69"/>
        <v>2044</v>
      </c>
      <c r="V232" s="10">
        <f t="shared" ca="1" si="70"/>
        <v>25192125</v>
      </c>
      <c r="W232" s="10">
        <f ca="1">IF($L232&lt;その他マスタ!$B$1,VLOOKUP($D232,月別収支!$A$2:$H$13,2,FALSE),その他マスタ!$B$3)+IF(AND($L232=その他マスタ!$B$1,入力項目!$I$9="あり",$D232=入力項目!$D$4),その他マスタ!$B$2,0)</f>
        <v>300000</v>
      </c>
      <c r="X232" s="10">
        <f ca="1">-IF(入力項目!$K$5=TRUE,
IF($F232+$G232&lt;3,VLOOKUP($D232,月別収支!$A$2:$H$13,8,FALSE),0)+IFERROR(VLOOKUP($H232,住宅ローン計算!C:P,13,FALSE),0)+IF($F232&gt;1,IF(OR($G232=3,$G232=6,$G232=9,$G232=12),ROUNDUP(入力項目!$N$18/4,0),0),0),
VLOOKUP($D232,月別収支!$A$2:$H$13,8,FALSE))</f>
        <v>-91090</v>
      </c>
      <c r="Y232" s="10">
        <f ca="1">-VLOOKUP($D232,月別収支!$A$2:$H$13,3,FALSE)</f>
        <v>-75000</v>
      </c>
      <c r="Z232" s="10">
        <f ca="1">-VLOOKUP($D232,月別収支!$A$2:$H$13,4,FALSE)</f>
        <v>-27000</v>
      </c>
      <c r="AA232" s="10">
        <f ca="1">-VLOOKUP($D232,月別収支!$A$2:$H$13,6,FALSE)</f>
        <v>-10000</v>
      </c>
      <c r="AB232" s="10">
        <f ca="1">-(
VLOOKUP($D232,月別収支!$A$2:$H$13,5,FALSE)+IF(AND(入力項目!$I$27&lt;=$A232,ISEVEN($A232-入力項目!$I$27),入力項目!$I$28=$D232),入力項目!$I$26,0)
+IF(入力項目!$K$26=TRUE,
IFERROR(VLOOKUP($K232,マイカーローン計算!C:P,13,FALSE),0),
IFERROR(
  IF(AND($C232&gt;0,MOD($C232,入力項目!$N$22)=0,$D232=入力項目!$N$23),入力項目!$N$24,0),
 0
)
)
)</f>
        <v>-20000</v>
      </c>
      <c r="AC232" s="10">
        <f ca="1">-IF($A232&lt;入力項目!$N$33,入力項目!$N$35,IF(AND($A232=入力項目!$N$33,$D232&lt;=入力項目!$N$34),入力項目!$N$35,0))</f>
        <v>0</v>
      </c>
      <c r="AD232">
        <f ca="1">-(
_xlfn.IFS(
P232&lt;=入力項目!$S$11,0,
AND(P232&gt;=入力項目!$S$11+1,P232&lt;=3),IFERROR(VLOOKUP(入力項目!$S$12,子育て関連マスタ!$I$4:$M$5,4,FALSE),0),
AND(P232&gt;=4,P232&lt;=6),IFERROR(VLOOKUP(入力項目!$S$13,子育て関連マスタ!$I$9:$M$12,4,FALSE),0),
AND(P232&gt;=7,P232&lt;=12),IFERROR(VLOOKUP(入力項目!$S$14,子育て関連マスタ!$I$16:$M$17,4,FALSE),0),
AND(P232&gt;=13,P232&lt;=15),IFERROR(VLOOKUP(入力項目!$S$15,子育て関連マスタ!$I$21:$M$22,4,FALSE),0),
AND(P232&gt;=16,P232&lt;=18),IFERROR(VLOOKUP(入力項目!$S$16,子育て関連マスタ!$I$26:$M$28,4,FALSE),0),
AND(P232&gt;=19,P232&lt;=20,入力項目!$S$16="高専"),IFERROR(VLOOKUP(入力項目!$S$16,子育て関連マスタ!$I$26:$M$28,4,FALSE),0),
AND(P232&gt;=19,P232&lt;=20,入力項目!$S$16&lt;&gt;"高専"),IFERROR(VLOOKUP(入力項目!$S$17,子育て関連マスタ!$I$32:$M$37,4,FALSE),0),
AND(P232&gt;=21,P232&lt;=22,入力項目!$S$16="高専"),IFERROR(VLOOKUP(入力項目!$S$17,子育て関連マスタ!$I$32:$M$34,4,FALSE),0),
AND(P232&gt;=21,P232&lt;=22,入力項目!$S$16&lt;&gt;"高専"),IFERROR(VLOOKUP(入力項目!$S$17,子育て関連マスタ!$I$32:$M$34,4,FALSE),0),
P232&gt;=23,0
) +
IF($D232=4,
  IFERROR(_xlfn.IFS(
  P232&lt;=入力項目!$S$11,0,
  AND(P232=入力項目!$S$11),IFERROR(VLOOKUP(入力項目!$S$12,子育て関連マスタ!$I$4:$M$5,2,FALSE),0),
  AND(P232=4),IFERROR(VLOOKUP(入力項目!$S$13,子育て関連マスタ!$I$9:$M$12,2,FALSE),0),
  AND(P232=7),IFERROR(VLOOKUP(入力項目!$S$14,子育て関連マスタ!$I$16:$M$17,2,FALSE),0),
  AND(P232=13),IFERROR(VLOOKUP(入力項目!$S$15,子育て関連マスタ!$I$21:$M$22,2,FALSE),0),
  AND(P232=16),IFERROR(VLOOKUP(入力項目!$S$16,子育て関連マスタ!$I$26:$M$28,2,FALSE),0),
  AND(P232=19,入力項目!$S$16&lt;&gt;"高専"),IFERROR(VLOOKUP(入力項目!$S$17,子育て関連マスタ!$I$32:$M$37,2,FALSE),0),
  AND(P232=21,入力項目!$S$16="高専"),IFERROR(VLOOKUP(入力項目!$S$17,子育て関連マスタ!$I$32:$M$37,2,FALSE),0),
  P232&gt;=22,0
  ),0),0
) +
IF(AND(P232&gt;=1,P232&lt;=15),IF($D232=入力項目!$S$8,入力項目!$S$3,0),0) +
IF(AND(P232&gt;=1,P232&lt;=15),IF($D232=5,入力項目!$S$4,0),0) +
IF(AND(P232&gt;=1,P232&lt;=15),IF($D232=12,入力項目!$S$5,0),0) +
IF(AND(入力項目!$S$7=$A232,入力項目!$S$8=$D232),子育て関連マスタ!$C$14,0) +
IFERROR(IF(AND(YEAR(EDATE(DATE(入力項目!$S$7,入力項目!$S$8,1),1))=$A232,MONTH(EDATE(DATE(入力項目!$S$7,入力項目!$S$8,1),1))=$D232),子育て関連マスタ!$C$15,0),0) +
IF(AND(OR(P232=3,P232=5,P232=7),$D232=11),子育て関連マスタ!$C$17,0) +
IF(AND(P232=20,$D232=1),子育て関連マスタ!$C$18,0) +
IF(AND(P232=20,$D232=1),
IFERROR(_xlfn.IFS(
入力項目!$S$10="男",子育て関連マスタ!$C$18,
入力項目!$S$10="女",子育て関連マスタ!$C$19
),0),0
) +
IF(AND(P232&gt;=入力項目!$S$18,P232&lt;=入力項目!$S$19),入力項目!$S$20,0) +
IF(AND(P232&gt;=入力項目!$S$21,P232&lt;=入力項目!$S$22),入力項目!$S$23,0) +
IF(AND(P232&gt;=入力項目!$S$24,P232&lt;=入力項目!$S$25),入力項目!$S$26,0)
)</f>
        <v>0</v>
      </c>
      <c r="AE232">
        <f ca="1">-(
_xlfn.IFS(
Q232&lt;=入力項目!$S$11,0,
AND(Q232&gt;=入力項目!$S$11+1,Q232&lt;=3),IFERROR(VLOOKUP(入力項目!$S$12,子育て関連マスタ!$I$4:$M$5,4,FALSE),0),
AND(Q232&gt;=4,Q232&lt;=6),IFERROR(VLOOKUP(入力項目!$S$13,子育て関連マスタ!$I$9:$M$12,4,FALSE),0),
AND(Q232&gt;=7,Q232&lt;=12),IFERROR(VLOOKUP(入力項目!$S$14,子育て関連マスタ!$I$16:$M$17,4,FALSE),0),
AND(Q232&gt;=13,Q232&lt;=15),IFERROR(VLOOKUP(入力項目!$S$15,子育て関連マスタ!$I$21:$M$22,4,FALSE),0),
AND(Q232&gt;=16,Q232&lt;=18),IFERROR(VLOOKUP(入力項目!$S$16,子育て関連マスタ!$I$26:$M$28,4,FALSE),0),
AND(Q232&gt;=19,Q232&lt;=20,入力項目!$S$16="高専"),IFERROR(VLOOKUP(入力項目!$S$16,子育て関連マスタ!$I$26:$M$28,4,FALSE),0),
AND(Q232&gt;=19,Q232&lt;=20,入力項目!$S$16&lt;&gt;"高専"),IFERROR(VLOOKUP(入力項目!$S$17,子育て関連マスタ!$I$32:$M$37,4,FALSE),0),
AND(Q232&gt;=21,Q232&lt;=22,入力項目!$S$16="高専"),IFERROR(VLOOKUP(入力項目!$S$17,子育て関連マスタ!$I$32:$M$34,4,FALSE),0),
AND(Q232&gt;=21,Q232&lt;=22,入力項目!$S$16&lt;&gt;"高専"),IFERROR(VLOOKUP(入力項目!$S$17,子育て関連マスタ!$I$32:$M$34,4,FALSE),0),
Q232&gt;=23,0
) +
IF($D232=4,
  IFERROR(_xlfn.IFS(
  Q232&lt;=入力項目!$S$11,0,
  AND(Q232=入力項目!$S$11),IFERROR(VLOOKUP(入力項目!$S$12,子育て関連マスタ!$I$4:$M$5,2,FALSE),0),
  AND(Q232=4),IFERROR(VLOOKUP(入力項目!$S$13,子育て関連マスタ!$I$9:$M$12,2,FALSE),0),
  AND(Q232=7),IFERROR(VLOOKUP(入力項目!$S$14,子育て関連マスタ!$I$16:$M$17,2,FALSE),0),
  AND(Q232=13),IFERROR(VLOOKUP(入力項目!$S$15,子育て関連マスタ!$I$21:$M$22,2,FALSE),0),
  AND(Q232=16),IFERROR(VLOOKUP(入力項目!$S$16,子育て関連マスタ!$I$26:$M$28,2,FALSE),0),
  AND(Q232=19,入力項目!$S$16&lt;&gt;"高専"),IFERROR(VLOOKUP(入力項目!$S$17,子育て関連マスタ!$I$32:$M$37,2,FALSE),0),
  AND(Q232=21,入力項目!$S$16="高専"),IFERROR(VLOOKUP(入力項目!$S$17,子育て関連マスタ!$I$32:$M$37,2,FALSE),0),
  Q232&gt;=22,0
  ),0),0
) +
IF(AND(Q232&gt;=1,Q232&lt;=15),IF($D232=入力項目!$S$8,入力項目!$S$3,0),0) +
IF(AND(Q232&gt;=1,Q232&lt;=15),IF($D232=5,入力項目!$S$4,0),0) +
IF(AND(Q232&gt;=1,Q232&lt;=15),IF($D232=12,入力項目!$S$5,0),0) +
IF(AND(入力項目!$S$7=$A232,入力項目!$S$8=$D232),子育て関連マスタ!$C$14,0) +
IFERROR(IF(AND(YEAR(EDATE(DATE(入力項目!$S$7,入力項目!$S$8,1),1))=$A232,MONTH(EDATE(DATE(入力項目!$S$7,入力項目!$S$8,1),1))=$D232),子育て関連マスタ!$C$15,0),0) +
IF(AND(OR(Q232=3,Q232=5,Q232=7),$D232=11),子育て関連マスタ!$C$17,0) +
IF(AND(Q232=20,$D232=1),子育て関連マスタ!$C$18,0) +
IF(AND(Q232=20,$D232=1),
IFERROR(_xlfn.IFS(
入力項目!$S$10="男",子育て関連マスタ!$C$18,
入力項目!$S$10="女",子育て関連マスタ!$C$19
),0),0
) +
IF(AND(Q232&gt;=入力項目!$S$18,Q232&lt;=入力項目!$S$19),入力項目!$S$20,0) +
IF(AND(Q232&gt;=入力項目!$S$21,Q232&lt;=入力項目!$S$22),入力項目!$S$23,0) +
IF(AND(Q232&gt;=入力項目!$S$24,Q232&lt;=入力項目!$S$25),入力項目!$S$26,0)
)</f>
        <v>0</v>
      </c>
      <c r="AF232">
        <f ca="1">-(
_xlfn.IFS(
R232&lt;=入力項目!$S$11,0,
AND(R232&gt;=入力項目!$S$11+1,R232&lt;=3),IFERROR(VLOOKUP(入力項目!$S$12,子育て関連マスタ!$I$4:$M$5,4,FALSE),0),
AND(R232&gt;=4,R232&lt;=6),IFERROR(VLOOKUP(入力項目!$S$13,子育て関連マスタ!$I$9:$M$12,4,FALSE),0),
AND(R232&gt;=7,R232&lt;=12),IFERROR(VLOOKUP(入力項目!$S$14,子育て関連マスタ!$I$16:$M$17,4,FALSE),0),
AND(R232&gt;=13,R232&lt;=15),IFERROR(VLOOKUP(入力項目!$S$15,子育て関連マスタ!$I$21:$M$22,4,FALSE),0),
AND(R232&gt;=16,R232&lt;=18),IFERROR(VLOOKUP(入力項目!$S$16,子育て関連マスタ!$I$26:$M$28,4,FALSE),0),
AND(R232&gt;=19,R232&lt;=20,入力項目!$S$16="高専"),IFERROR(VLOOKUP(入力項目!$S$16,子育て関連マスタ!$I$26:$M$28,4,FALSE),0),
AND(R232&gt;=19,R232&lt;=20,入力項目!$S$16&lt;&gt;"高専"),IFERROR(VLOOKUP(入力項目!$S$17,子育て関連マスタ!$I$32:$M$37,4,FALSE),0),
AND(R232&gt;=21,R232&lt;=22,入力項目!$S$16="高専"),IFERROR(VLOOKUP(入力項目!$S$17,子育て関連マスタ!$I$32:$M$34,4,FALSE),0),
AND(R232&gt;=21,R232&lt;=22,入力項目!$S$16&lt;&gt;"高専"),IFERROR(VLOOKUP(入力項目!$S$17,子育て関連マスタ!$I$32:$M$34,4,FALSE),0),
R232&gt;=23,0
) +
IF($D232=4,
  IFERROR(_xlfn.IFS(
  R232&lt;=入力項目!$S$11,0,
  AND(R232=入力項目!$S$11),IFERROR(VLOOKUP(入力項目!$S$12,子育て関連マスタ!$I$4:$M$5,2,FALSE),0),
  AND(R232=4),IFERROR(VLOOKUP(入力項目!$S$13,子育て関連マスタ!$I$9:$M$12,2,FALSE),0),
  AND(R232=7),IFERROR(VLOOKUP(入力項目!$S$14,子育て関連マスタ!$I$16:$M$17,2,FALSE),0),
  AND(R232=13),IFERROR(VLOOKUP(入力項目!$S$15,子育て関連マスタ!$I$21:$M$22,2,FALSE),0),
  AND(R232=16),IFERROR(VLOOKUP(入力項目!$S$16,子育て関連マスタ!$I$26:$M$28,2,FALSE),0),
  AND(R232=19,入力項目!$S$16&lt;&gt;"高専"),IFERROR(VLOOKUP(入力項目!$S$17,子育て関連マスタ!$I$32:$M$37,2,FALSE),0),
  AND(R232=21,入力項目!$S$16="高専"),IFERROR(VLOOKUP(入力項目!$S$17,子育て関連マスタ!$I$32:$M$37,2,FALSE),0),
  R232&gt;=22,0
  ),0),0
) +
IF(AND(R232&gt;=1,R232&lt;=15),IF($D232=入力項目!$S$8,入力項目!$S$3,0),0) +
IF(AND(R232&gt;=1,R232&lt;=15),IF($D232=5,入力項目!$S$4,0),0) +
IF(AND(R232&gt;=1,R232&lt;=15),IF($D232=12,入力項目!$S$5,0),0) +
IF(AND(入力項目!$S$7=$A232,入力項目!$S$8=$D232),子育て関連マスタ!$C$14,0) +
IFERROR(IF(AND(YEAR(EDATE(DATE(入力項目!$S$7,入力項目!$S$8,1),1))=$A232,MONTH(EDATE(DATE(入力項目!$S$7,入力項目!$S$8,1),1))=$D232),子育て関連マスタ!$C$15,0),0) +
IF(AND(OR(R232=3,R232=5,R232=7),$D232=11),子育て関連マスタ!$C$17,0) +
IF(AND(R232=20,$D232=1),子育て関連マスタ!$C$18,0) +
IF(AND(R232=20,$D232=1),
IFERROR(_xlfn.IFS(
入力項目!$S$10="男",子育て関連マスタ!$C$18,
入力項目!$S$10="女",子育て関連マスタ!$C$19
),0),0
) +
IF(AND(R232&gt;=入力項目!$S$18,R232&lt;=入力項目!$S$19),入力項目!$S$20,0) +
IF(AND(R232&gt;=入力項目!$S$21,R232&lt;=入力項目!$S$22),入力項目!$S$23,0) +
IF(AND(R232&gt;=入力項目!$S$24,R232&lt;=入力項目!$S$25),入力項目!$S$26,0)
)</f>
        <v>0</v>
      </c>
      <c r="AG232">
        <f ca="1">-(
_xlfn.IFS(
S232&lt;=入力項目!$S$11,0,
AND(S232&gt;=入力項目!$S$11+1,S232&lt;=3),IFERROR(VLOOKUP(入力項目!$S$12,子育て関連マスタ!$I$4:$M$5,4,FALSE),0),
AND(S232&gt;=4,S232&lt;=6),IFERROR(VLOOKUP(入力項目!$S$13,子育て関連マスタ!$I$9:$M$12,4,FALSE),0),
AND(S232&gt;=7,S232&lt;=12),IFERROR(VLOOKUP(入力項目!$S$14,子育て関連マスタ!$I$16:$M$17,4,FALSE),0),
AND(S232&gt;=13,S232&lt;=15),IFERROR(VLOOKUP(入力項目!$S$15,子育て関連マスタ!$I$21:$M$22,4,FALSE),0),
AND(S232&gt;=16,S232&lt;=18),IFERROR(VLOOKUP(入力項目!$S$16,子育て関連マスタ!$I$26:$M$28,4,FALSE),0),
AND(S232&gt;=19,S232&lt;=20,入力項目!$S$16="高専"),IFERROR(VLOOKUP(入力項目!$S$16,子育て関連マスタ!$I$26:$M$28,4,FALSE),0),
AND(S232&gt;=19,S232&lt;=20,入力項目!$S$16&lt;&gt;"高専"),IFERROR(VLOOKUP(入力項目!$S$17,子育て関連マスタ!$I$32:$M$37,4,FALSE),0),
AND(S232&gt;=21,S232&lt;=22,入力項目!$S$16="高専"),IFERROR(VLOOKUP(入力項目!$S$17,子育て関連マスタ!$I$32:$M$34,4,FALSE),0),
AND(S232&gt;=21,S232&lt;=22,入力項目!$S$16&lt;&gt;"高専"),IFERROR(VLOOKUP(入力項目!$S$17,子育て関連マスタ!$I$32:$M$34,4,FALSE),0),
S232&gt;=23,0
) +
IF($D232=4,
  IFERROR(_xlfn.IFS(
  S232&lt;=入力項目!$S$11,0,
  AND(S232=入力項目!$S$11),IFERROR(VLOOKUP(入力項目!$S$12,子育て関連マスタ!$I$4:$M$5,2,FALSE),0),
  AND(S232=4),IFERROR(VLOOKUP(入力項目!$S$13,子育て関連マスタ!$I$9:$M$12,2,FALSE),0),
  AND(S232=7),IFERROR(VLOOKUP(入力項目!$S$14,子育て関連マスタ!$I$16:$M$17,2,FALSE),0),
  AND(S232=13),IFERROR(VLOOKUP(入力項目!$S$15,子育て関連マスタ!$I$21:$M$22,2,FALSE),0),
  AND(S232=16),IFERROR(VLOOKUP(入力項目!$S$16,子育て関連マスタ!$I$26:$M$28,2,FALSE),0),
  AND(S232=19,入力項目!$S$16&lt;&gt;"高専"),IFERROR(VLOOKUP(入力項目!$S$17,子育て関連マスタ!$I$32:$M$37,2,FALSE),0),
  AND(S232=21,入力項目!$S$16="高専"),IFERROR(VLOOKUP(入力項目!$S$17,子育て関連マスタ!$I$32:$M$37,2,FALSE),0),
  S232&gt;=22,0
  ),0),0
) +
IF(AND(S232&gt;=1,S232&lt;=15),IF($D232=入力項目!$S$8,入力項目!$S$3,0),0) +
IF(AND(S232&gt;=1,S232&lt;=15),IF($D232=5,入力項目!$S$4,0),0) +
IF(AND(S232&gt;=1,S232&lt;=15),IF($D232=12,入力項目!$S$5,0),0) +
IF(AND(入力項目!$S$7=$A232,入力項目!$S$8=$D232),子育て関連マスタ!$C$14,0) +
IFERROR(IF(AND(YEAR(EDATE(DATE(入力項目!$S$7,入力項目!$S$8,1),1))=$A232,MONTH(EDATE(DATE(入力項目!$S$7,入力項目!$S$8,1),1))=$D232),子育て関連マスタ!$C$15,0),0) +
IF(AND(OR(S232=3,S232=5,S232=7),$D232=11),子育て関連マスタ!$C$17,0) +
IF(AND(S232=20,$D232=1),子育て関連マスタ!$C$18,0) +
IF(AND(S232=20,$D232=1),
IFERROR(_xlfn.IFS(
入力項目!$S$10="男",子育て関連マスタ!$C$18,
入力項目!$S$10="女",子育て関連マスタ!$C$19
),0),0
) +
IF(AND(S232&gt;=入力項目!$S$18,S232&lt;=入力項目!$S$19),入力項目!$S$20,0) +
IF(AND(S232&gt;=入力項目!$S$21,S232&lt;=入力項目!$S$22),入力項目!$S$23,0) +
IF(AND(S232&gt;=入力項目!$S$24,S232&lt;=入力項目!$S$25),入力項目!$S$26,0)
)</f>
        <v>0</v>
      </c>
      <c r="AH232">
        <f ca="1">-(
_xlfn.IFS(
T232&lt;=入力項目!$S$11,0,
AND(T232&gt;=入力項目!$S$11+1,T232&lt;=3),IFERROR(VLOOKUP(入力項目!$S$12,子育て関連マスタ!$I$4:$M$5,4,FALSE),0),
AND(T232&gt;=4,T232&lt;=6),IFERROR(VLOOKUP(入力項目!$S$13,子育て関連マスタ!$I$9:$M$12,4,FALSE),0),
AND(T232&gt;=7,T232&lt;=12),IFERROR(VLOOKUP(入力項目!$S$14,子育て関連マスタ!$I$16:$M$17,4,FALSE),0),
AND(T232&gt;=13,T232&lt;=15),IFERROR(VLOOKUP(入力項目!$S$15,子育て関連マスタ!$I$21:$M$22,4,FALSE),0),
AND(T232&gt;=16,T232&lt;=18),IFERROR(VLOOKUP(入力項目!$S$16,子育て関連マスタ!$I$26:$M$28,4,FALSE),0),
AND(T232&gt;=19,T232&lt;=20,入力項目!$S$16="高専"),IFERROR(VLOOKUP(入力項目!$S$16,子育て関連マスタ!$I$26:$M$28,4,FALSE),0),
AND(T232&gt;=19,T232&lt;=20,入力項目!$S$16&lt;&gt;"高専"),IFERROR(VLOOKUP(入力項目!$S$17,子育て関連マスタ!$I$32:$M$37,4,FALSE),0),
AND(T232&gt;=21,T232&lt;=22,入力項目!$S$16="高専"),IFERROR(VLOOKUP(入力項目!$S$17,子育て関連マスタ!$I$32:$M$34,4,FALSE),0),
AND(T232&gt;=21,T232&lt;=22,入力項目!$S$16&lt;&gt;"高専"),IFERROR(VLOOKUP(入力項目!$S$17,子育て関連マスタ!$I$32:$M$34,4,FALSE),0),
T232&gt;=23,0
) +
IF($D232=4,
  IFERROR(_xlfn.IFS(
  T232&lt;=入力項目!$S$11,0,
  AND(T232=入力項目!$S$11),IFERROR(VLOOKUP(入力項目!$S$12,子育て関連マスタ!$I$4:$M$5,2,FALSE),0),
  AND(T232=4),IFERROR(VLOOKUP(入力項目!$S$13,子育て関連マスタ!$I$9:$M$12,2,FALSE),0),
  AND(T232=7),IFERROR(VLOOKUP(入力項目!$S$14,子育て関連マスタ!$I$16:$M$17,2,FALSE),0),
  AND(T232=13),IFERROR(VLOOKUP(入力項目!$S$15,子育て関連マスタ!$I$21:$M$22,2,FALSE),0),
  AND(T232=16),IFERROR(VLOOKUP(入力項目!$S$16,子育て関連マスタ!$I$26:$M$28,2,FALSE),0),
  AND(T232=19,入力項目!$S$16&lt;&gt;"高専"),IFERROR(VLOOKUP(入力項目!$S$17,子育て関連マスタ!$I$32:$M$37,2,FALSE),0),
  AND(T232=21,入力項目!$S$16="高専"),IFERROR(VLOOKUP(入力項目!$S$17,子育て関連マスタ!$I$32:$M$37,2,FALSE),0),
  T232&gt;=22,0
  ),0),0
) +
IF(AND(T232&gt;=1,T232&lt;=15),IF($D232=入力項目!$S$8,入力項目!$S$3,0),0) +
IF(AND(T232&gt;=1,T232&lt;=15),IF($D232=5,入力項目!$S$4,0),0) +
IF(AND(T232&gt;=1,T232&lt;=15),IF($D232=12,入力項目!$S$5,0),0) +
IF(AND(入力項目!$S$7=$A232,入力項目!$S$8=$D232),子育て関連マスタ!$C$14,0) +
IFERROR(IF(AND(YEAR(EDATE(DATE(入力項目!$S$7,入力項目!$S$8,1),1))=$A232,MONTH(EDATE(DATE(入力項目!$S$7,入力項目!$S$8,1),1))=$D232),子育て関連マスタ!$C$15,0),0) +
IF(AND(OR(T232=3,T232=5,T232=7),$D232=11),子育て関連マスタ!$C$17,0) +
IF(AND(T232=20,$D232=1),子育て関連マスタ!$C$18,0) +
IF(AND(T232=20,$D232=1),
IFERROR(_xlfn.IFS(
入力項目!$S$10="男",子育て関連マスタ!$C$18,
入力項目!$S$10="女",子育て関連マスタ!$C$19
),0),0
) +
IF(AND(T232&gt;=入力項目!$S$18,T232&lt;=入力項目!$S$19),入力項目!$S$20,0) +
IF(AND(T232&gt;=入力項目!$S$21,T232&lt;=入力項目!$S$22),入力項目!$S$23,0) +
IF(AND(T232&gt;=入力項目!$S$24,T232&lt;=入力項目!$S$25),入力項目!$S$26,0)
)</f>
        <v>0</v>
      </c>
      <c r="AI232">
        <f ca="1">-(
_xlfn.IFS(
U232&lt;=入力項目!$S$11,0,
AND(U232&gt;=入力項目!$S$11+1,U232&lt;=3),IFERROR(VLOOKUP(入力項目!$S$12,子育て関連マスタ!$I$4:$M$5,4,FALSE),0),
AND(U232&gt;=4,U232&lt;=6),IFERROR(VLOOKUP(入力項目!$S$13,子育て関連マスタ!$I$9:$M$12,4,FALSE),0),
AND(U232&gt;=7,U232&lt;=12),IFERROR(VLOOKUP(入力項目!$S$14,子育て関連マスタ!$I$16:$M$17,4,FALSE),0),
AND(U232&gt;=13,U232&lt;=15),IFERROR(VLOOKUP(入力項目!$S$15,子育て関連マスタ!$I$21:$M$22,4,FALSE),0),
AND(U232&gt;=16,U232&lt;=18),IFERROR(VLOOKUP(入力項目!$S$16,子育て関連マスタ!$I$26:$M$28,4,FALSE),0),
AND(U232&gt;=19,U232&lt;=20,入力項目!$S$16="高専"),IFERROR(VLOOKUP(入力項目!$S$16,子育て関連マスタ!$I$26:$M$28,4,FALSE),0),
AND(U232&gt;=19,U232&lt;=20,入力項目!$S$16&lt;&gt;"高専"),IFERROR(VLOOKUP(入力項目!$S$17,子育て関連マスタ!$I$32:$M$37,4,FALSE),0),
AND(U232&gt;=21,U232&lt;=22,入力項目!$S$16="高専"),IFERROR(VLOOKUP(入力項目!$S$17,子育て関連マスタ!$I$32:$M$34,4,FALSE),0),
AND(U232&gt;=21,U232&lt;=22,入力項目!$S$16&lt;&gt;"高専"),IFERROR(VLOOKUP(入力項目!$S$17,子育て関連マスタ!$I$32:$M$34,4,FALSE),0),
U232&gt;=23,0
) +
IF($D232=4,
  IFERROR(_xlfn.IFS(
  U232&lt;=入力項目!$S$11,0,
  AND(U232=入力項目!$S$11),IFERROR(VLOOKUP(入力項目!$S$12,子育て関連マスタ!$I$4:$M$5,2,FALSE),0),
  AND(U232=4),IFERROR(VLOOKUP(入力項目!$S$13,子育て関連マスタ!$I$9:$M$12,2,FALSE),0),
  AND(U232=7),IFERROR(VLOOKUP(入力項目!$S$14,子育て関連マスタ!$I$16:$M$17,2,FALSE),0),
  AND(U232=13),IFERROR(VLOOKUP(入力項目!$S$15,子育て関連マスタ!$I$21:$M$22,2,FALSE),0),
  AND(U232=16),IFERROR(VLOOKUP(入力項目!$S$16,子育て関連マスタ!$I$26:$M$28,2,FALSE),0),
  AND(U232=19,入力項目!$S$16&lt;&gt;"高専"),IFERROR(VLOOKUP(入力項目!$S$17,子育て関連マスタ!$I$32:$M$37,2,FALSE),0),
  AND(U232=21,入力項目!$S$16="高専"),IFERROR(VLOOKUP(入力項目!$S$17,子育て関連マスタ!$I$32:$M$37,2,FALSE),0),
  U232&gt;=22,0
  ),0),0
) +
IF(AND(U232&gt;=1,U232&lt;=15),IF($D232=入力項目!$S$8,入力項目!$S$3,0),0) +
IF(AND(U232&gt;=1,U232&lt;=15),IF($D232=5,入力項目!$S$4,0),0) +
IF(AND(U232&gt;=1,U232&lt;=15),IF($D232=12,入力項目!$S$5,0),0) +
IF(AND(入力項目!$S$7=$A232,入力項目!$S$8=$D232),子育て関連マスタ!$C$14,0) +
IFERROR(IF(AND(YEAR(EDATE(DATE(入力項目!$S$7,入力項目!$S$8,1),1))=$A232,MONTH(EDATE(DATE(入力項目!$S$7,入力項目!$S$8,1),1))=$D232),子育て関連マスタ!$C$15,0),0) +
IF(AND(OR(U232=3,U232=5,U232=7),$D232=11),子育て関連マスタ!$C$17,0) +
IF(AND(U232=20,$D232=1),子育て関連マスタ!$C$18,0) +
IF(AND(U232=20,$D232=1),
IFERROR(_xlfn.IFS(
入力項目!$S$10="男",子育て関連マスタ!$C$18,
入力項目!$S$10="女",子育て関連マスタ!$C$19
),0),0
) +
IF(AND(U232&gt;=入力項目!$S$18,U232&lt;=入力項目!$S$19),入力項目!$S$20,0) +
IF(AND(U232&gt;=入力項目!$S$21,U232&lt;=入力項目!$S$22),入力項目!$S$23,0) +
IF(AND(U232&gt;=入力項目!$S$24,U232&lt;=入力項目!$S$25),入力項目!$S$26,0)
)</f>
        <v>0</v>
      </c>
      <c r="AJ232" s="10">
        <f ca="1">-VLOOKUP($D232,月別収支!$A$2:$H$13,7,FALSE)</f>
        <v>-20000</v>
      </c>
    </row>
    <row r="233" spans="1:36" x14ac:dyDescent="0.4">
      <c r="A233">
        <f t="shared" ca="1" si="54"/>
        <v>2043</v>
      </c>
      <c r="B233">
        <f t="shared" ca="1" si="61"/>
        <v>2043</v>
      </c>
      <c r="C233">
        <f t="shared" ca="1" si="62"/>
        <v>19</v>
      </c>
      <c r="D233">
        <f t="shared" ca="1" si="55"/>
        <v>11</v>
      </c>
      <c r="E233" t="str">
        <f t="shared" ca="1" si="56"/>
        <v>2043年11月</v>
      </c>
      <c r="F233">
        <f ca="1">IF(OR(入力項目!$N$5&lt;$A233,AND(入力項目!$N$5=$A233,入力項目!$N$6&lt;$D233)),IF(F232=0,1,IF(G233=12,F232+1,F232)),0)</f>
        <v>19</v>
      </c>
      <c r="G233">
        <f ca="1">IF(OR(入力項目!$N$5&lt;$A233,AND(入力項目!$N$5=$A233,入力項目!$N$6&lt;$D233)),IF(G232=12,1,G232+1),0)</f>
        <v>1</v>
      </c>
      <c r="H233" t="str">
        <f t="shared" ca="1" si="57"/>
        <v>19_1</v>
      </c>
      <c r="I233">
        <f ca="1">IF(
  IFERROR(AND($C233&gt;0,MOD($C233,入力項目!$N$22)=0,$D233=入力項目!$N$23), FALSE),
  1,
  IF(
    AND(I232&gt;0,J232=12),
    IF(I232=入力項目!$N$28, 0, I232+1),
    I232
  )
)</f>
        <v>0</v>
      </c>
      <c r="J233">
        <f ca="1">IF($D233=入力項目!$N$23,1,IFERROR(J232+1,1))</f>
        <v>6</v>
      </c>
      <c r="K233" t="str">
        <f t="shared" ca="1" si="58"/>
        <v>0_6</v>
      </c>
      <c r="L233">
        <f ca="1">L232+IF(入力項目!$D$4=$D233,1,0)</f>
        <v>48</v>
      </c>
      <c r="M233" t="str">
        <f t="shared" ca="1" si="59"/>
        <v>48歳</v>
      </c>
      <c r="N233">
        <f t="shared" ca="1" si="63"/>
        <v>48</v>
      </c>
      <c r="O233" t="str">
        <f t="shared" ca="1" si="60"/>
        <v>48歳</v>
      </c>
      <c r="P233">
        <f t="shared" ca="1" si="64"/>
        <v>23</v>
      </c>
      <c r="Q233">
        <f t="shared" ca="1" si="65"/>
        <v>21</v>
      </c>
      <c r="R233">
        <f t="shared" ca="1" si="66"/>
        <v>2044</v>
      </c>
      <c r="S233">
        <f t="shared" ca="1" si="67"/>
        <v>2044</v>
      </c>
      <c r="T233">
        <f t="shared" ca="1" si="68"/>
        <v>2044</v>
      </c>
      <c r="U233">
        <f t="shared" ca="1" si="69"/>
        <v>2044</v>
      </c>
      <c r="V233" s="10">
        <f t="shared" ca="1" si="70"/>
        <v>25236535</v>
      </c>
      <c r="W233" s="10">
        <f ca="1">IF($L233&lt;その他マスタ!$B$1,VLOOKUP($D233,月別収支!$A$2:$H$13,2,FALSE),その他マスタ!$B$3)+IF(AND($L233=その他マスタ!$B$1,入力項目!$I$9="あり",$D233=入力項目!$D$4),その他マスタ!$B$2,0)</f>
        <v>300000</v>
      </c>
      <c r="X233" s="10">
        <f ca="1">-IF(入力項目!$K$5=TRUE,
IF($F233+$G233&lt;3,VLOOKUP($D233,月別収支!$A$2:$H$13,8,FALSE),0)+IFERROR(VLOOKUP($H233,住宅ローン計算!C:P,13,FALSE),0)+IF($F233&gt;1,IF(OR($G233=3,$G233=6,$G233=9,$G233=12),ROUNDUP(入力項目!$N$18/4,0),0),0),
VLOOKUP($D233,月別収支!$A$2:$H$13,8,FALSE))</f>
        <v>-53590</v>
      </c>
      <c r="Y233" s="10">
        <f ca="1">-VLOOKUP($D233,月別収支!$A$2:$H$13,3,FALSE)</f>
        <v>-75000</v>
      </c>
      <c r="Z233" s="10">
        <f ca="1">-VLOOKUP($D233,月別収支!$A$2:$H$13,4,FALSE)</f>
        <v>-27000</v>
      </c>
      <c r="AA233" s="10">
        <f ca="1">-VLOOKUP($D233,月別収支!$A$2:$H$13,6,FALSE)</f>
        <v>-10000</v>
      </c>
      <c r="AB233" s="10">
        <f ca="1">-(
VLOOKUP($D233,月別収支!$A$2:$H$13,5,FALSE)+IF(AND(入力項目!$I$27&lt;=$A233,ISEVEN($A233-入力項目!$I$27),入力項目!$I$28=$D233),入力項目!$I$26,0)
+IF(入力項目!$K$26=TRUE,
IFERROR(VLOOKUP($K233,マイカーローン計算!C:P,13,FALSE),0),
IFERROR(
  IF(AND($C233&gt;0,MOD($C233,入力項目!$N$22)=0,$D233=入力項目!$N$23),入力項目!$N$24,0),
 0
)
)
)</f>
        <v>-70000</v>
      </c>
      <c r="AC233" s="10">
        <f ca="1">-IF($A233&lt;入力項目!$N$33,入力項目!$N$35,IF(AND($A233=入力項目!$N$33,$D233&lt;=入力項目!$N$34),入力項目!$N$35,0))</f>
        <v>0</v>
      </c>
      <c r="AD233">
        <f ca="1">-(
_xlfn.IFS(
P233&lt;=入力項目!$S$11,0,
AND(P233&gt;=入力項目!$S$11+1,P233&lt;=3),IFERROR(VLOOKUP(入力項目!$S$12,子育て関連マスタ!$I$4:$M$5,4,FALSE),0),
AND(P233&gt;=4,P233&lt;=6),IFERROR(VLOOKUP(入力項目!$S$13,子育て関連マスタ!$I$9:$M$12,4,FALSE),0),
AND(P233&gt;=7,P233&lt;=12),IFERROR(VLOOKUP(入力項目!$S$14,子育て関連マスタ!$I$16:$M$17,4,FALSE),0),
AND(P233&gt;=13,P233&lt;=15),IFERROR(VLOOKUP(入力項目!$S$15,子育て関連マスタ!$I$21:$M$22,4,FALSE),0),
AND(P233&gt;=16,P233&lt;=18),IFERROR(VLOOKUP(入力項目!$S$16,子育て関連マスタ!$I$26:$M$28,4,FALSE),0),
AND(P233&gt;=19,P233&lt;=20,入力項目!$S$16="高専"),IFERROR(VLOOKUP(入力項目!$S$16,子育て関連マスタ!$I$26:$M$28,4,FALSE),0),
AND(P233&gt;=19,P233&lt;=20,入力項目!$S$16&lt;&gt;"高専"),IFERROR(VLOOKUP(入力項目!$S$17,子育て関連マスタ!$I$32:$M$37,4,FALSE),0),
AND(P233&gt;=21,P233&lt;=22,入力項目!$S$16="高専"),IFERROR(VLOOKUP(入力項目!$S$17,子育て関連マスタ!$I$32:$M$34,4,FALSE),0),
AND(P233&gt;=21,P233&lt;=22,入力項目!$S$16&lt;&gt;"高専"),IFERROR(VLOOKUP(入力項目!$S$17,子育て関連マスタ!$I$32:$M$34,4,FALSE),0),
P233&gt;=23,0
) +
IF($D233=4,
  IFERROR(_xlfn.IFS(
  P233&lt;=入力項目!$S$11,0,
  AND(P233=入力項目!$S$11),IFERROR(VLOOKUP(入力項目!$S$12,子育て関連マスタ!$I$4:$M$5,2,FALSE),0),
  AND(P233=4),IFERROR(VLOOKUP(入力項目!$S$13,子育て関連マスタ!$I$9:$M$12,2,FALSE),0),
  AND(P233=7),IFERROR(VLOOKUP(入力項目!$S$14,子育て関連マスタ!$I$16:$M$17,2,FALSE),0),
  AND(P233=13),IFERROR(VLOOKUP(入力項目!$S$15,子育て関連マスタ!$I$21:$M$22,2,FALSE),0),
  AND(P233=16),IFERROR(VLOOKUP(入力項目!$S$16,子育て関連マスタ!$I$26:$M$28,2,FALSE),0),
  AND(P233=19,入力項目!$S$16&lt;&gt;"高専"),IFERROR(VLOOKUP(入力項目!$S$17,子育て関連マスタ!$I$32:$M$37,2,FALSE),0),
  AND(P233=21,入力項目!$S$16="高専"),IFERROR(VLOOKUP(入力項目!$S$17,子育て関連マスタ!$I$32:$M$37,2,FALSE),0),
  P233&gt;=22,0
  ),0),0
) +
IF(AND(P233&gt;=1,P233&lt;=15),IF($D233=入力項目!$S$8,入力項目!$S$3,0),0) +
IF(AND(P233&gt;=1,P233&lt;=15),IF($D233=5,入力項目!$S$4,0),0) +
IF(AND(P233&gt;=1,P233&lt;=15),IF($D233=12,入力項目!$S$5,0),0) +
IF(AND(入力項目!$S$7=$A233,入力項目!$S$8=$D233),子育て関連マスタ!$C$14,0) +
IFERROR(IF(AND(YEAR(EDATE(DATE(入力項目!$S$7,入力項目!$S$8,1),1))=$A233,MONTH(EDATE(DATE(入力項目!$S$7,入力項目!$S$8,1),1))=$D233),子育て関連マスタ!$C$15,0),0) +
IF(AND(OR(P233=3,P233=5,P233=7),$D233=11),子育て関連マスタ!$C$17,0) +
IF(AND(P233=20,$D233=1),子育て関連マスタ!$C$18,0) +
IF(AND(P233=20,$D233=1),
IFERROR(_xlfn.IFS(
入力項目!$S$10="男",子育て関連マスタ!$C$18,
入力項目!$S$10="女",子育て関連マスタ!$C$19
),0),0
) +
IF(AND(P233&gt;=入力項目!$S$18,P233&lt;=入力項目!$S$19),入力項目!$S$20,0) +
IF(AND(P233&gt;=入力項目!$S$21,P233&lt;=入力項目!$S$22),入力項目!$S$23,0) +
IF(AND(P233&gt;=入力項目!$S$24,P233&lt;=入力項目!$S$25),入力項目!$S$26,0)
)</f>
        <v>0</v>
      </c>
      <c r="AE233">
        <f ca="1">-(
_xlfn.IFS(
Q233&lt;=入力項目!$S$11,0,
AND(Q233&gt;=入力項目!$S$11+1,Q233&lt;=3),IFERROR(VLOOKUP(入力項目!$S$12,子育て関連マスタ!$I$4:$M$5,4,FALSE),0),
AND(Q233&gt;=4,Q233&lt;=6),IFERROR(VLOOKUP(入力項目!$S$13,子育て関連マスタ!$I$9:$M$12,4,FALSE),0),
AND(Q233&gt;=7,Q233&lt;=12),IFERROR(VLOOKUP(入力項目!$S$14,子育て関連マスタ!$I$16:$M$17,4,FALSE),0),
AND(Q233&gt;=13,Q233&lt;=15),IFERROR(VLOOKUP(入力項目!$S$15,子育て関連マスタ!$I$21:$M$22,4,FALSE),0),
AND(Q233&gt;=16,Q233&lt;=18),IFERROR(VLOOKUP(入力項目!$S$16,子育て関連マスタ!$I$26:$M$28,4,FALSE),0),
AND(Q233&gt;=19,Q233&lt;=20,入力項目!$S$16="高専"),IFERROR(VLOOKUP(入力項目!$S$16,子育て関連マスタ!$I$26:$M$28,4,FALSE),0),
AND(Q233&gt;=19,Q233&lt;=20,入力項目!$S$16&lt;&gt;"高専"),IFERROR(VLOOKUP(入力項目!$S$17,子育て関連マスタ!$I$32:$M$37,4,FALSE),0),
AND(Q233&gt;=21,Q233&lt;=22,入力項目!$S$16="高専"),IFERROR(VLOOKUP(入力項目!$S$17,子育て関連マスタ!$I$32:$M$34,4,FALSE),0),
AND(Q233&gt;=21,Q233&lt;=22,入力項目!$S$16&lt;&gt;"高専"),IFERROR(VLOOKUP(入力項目!$S$17,子育て関連マスタ!$I$32:$M$34,4,FALSE),0),
Q233&gt;=23,0
) +
IF($D233=4,
  IFERROR(_xlfn.IFS(
  Q233&lt;=入力項目!$S$11,0,
  AND(Q233=入力項目!$S$11),IFERROR(VLOOKUP(入力項目!$S$12,子育て関連マスタ!$I$4:$M$5,2,FALSE),0),
  AND(Q233=4),IFERROR(VLOOKUP(入力項目!$S$13,子育て関連マスタ!$I$9:$M$12,2,FALSE),0),
  AND(Q233=7),IFERROR(VLOOKUP(入力項目!$S$14,子育て関連マスタ!$I$16:$M$17,2,FALSE),0),
  AND(Q233=13),IFERROR(VLOOKUP(入力項目!$S$15,子育て関連マスタ!$I$21:$M$22,2,FALSE),0),
  AND(Q233=16),IFERROR(VLOOKUP(入力項目!$S$16,子育て関連マスタ!$I$26:$M$28,2,FALSE),0),
  AND(Q233=19,入力項目!$S$16&lt;&gt;"高専"),IFERROR(VLOOKUP(入力項目!$S$17,子育て関連マスタ!$I$32:$M$37,2,FALSE),0),
  AND(Q233=21,入力項目!$S$16="高専"),IFERROR(VLOOKUP(入力項目!$S$17,子育て関連マスタ!$I$32:$M$37,2,FALSE),0),
  Q233&gt;=22,0
  ),0),0
) +
IF(AND(Q233&gt;=1,Q233&lt;=15),IF($D233=入力項目!$S$8,入力項目!$S$3,0),0) +
IF(AND(Q233&gt;=1,Q233&lt;=15),IF($D233=5,入力項目!$S$4,0),0) +
IF(AND(Q233&gt;=1,Q233&lt;=15),IF($D233=12,入力項目!$S$5,0),0) +
IF(AND(入力項目!$S$7=$A233,入力項目!$S$8=$D233),子育て関連マスタ!$C$14,0) +
IFERROR(IF(AND(YEAR(EDATE(DATE(入力項目!$S$7,入力項目!$S$8,1),1))=$A233,MONTH(EDATE(DATE(入力項目!$S$7,入力項目!$S$8,1),1))=$D233),子育て関連マスタ!$C$15,0),0) +
IF(AND(OR(Q233=3,Q233=5,Q233=7),$D233=11),子育て関連マスタ!$C$17,0) +
IF(AND(Q233=20,$D233=1),子育て関連マスタ!$C$18,0) +
IF(AND(Q233=20,$D233=1),
IFERROR(_xlfn.IFS(
入力項目!$S$10="男",子育て関連マスタ!$C$18,
入力項目!$S$10="女",子育て関連マスタ!$C$19
),0),0
) +
IF(AND(Q233&gt;=入力項目!$S$18,Q233&lt;=入力項目!$S$19),入力項目!$S$20,0) +
IF(AND(Q233&gt;=入力項目!$S$21,Q233&lt;=入力項目!$S$22),入力項目!$S$23,0) +
IF(AND(Q233&gt;=入力項目!$S$24,Q233&lt;=入力項目!$S$25),入力項目!$S$26,0)
)</f>
        <v>0</v>
      </c>
      <c r="AF233">
        <f ca="1">-(
_xlfn.IFS(
R233&lt;=入力項目!$S$11,0,
AND(R233&gt;=入力項目!$S$11+1,R233&lt;=3),IFERROR(VLOOKUP(入力項目!$S$12,子育て関連マスタ!$I$4:$M$5,4,FALSE),0),
AND(R233&gt;=4,R233&lt;=6),IFERROR(VLOOKUP(入力項目!$S$13,子育て関連マスタ!$I$9:$M$12,4,FALSE),0),
AND(R233&gt;=7,R233&lt;=12),IFERROR(VLOOKUP(入力項目!$S$14,子育て関連マスタ!$I$16:$M$17,4,FALSE),0),
AND(R233&gt;=13,R233&lt;=15),IFERROR(VLOOKUP(入力項目!$S$15,子育て関連マスタ!$I$21:$M$22,4,FALSE),0),
AND(R233&gt;=16,R233&lt;=18),IFERROR(VLOOKUP(入力項目!$S$16,子育て関連マスタ!$I$26:$M$28,4,FALSE),0),
AND(R233&gt;=19,R233&lt;=20,入力項目!$S$16="高専"),IFERROR(VLOOKUP(入力項目!$S$16,子育て関連マスタ!$I$26:$M$28,4,FALSE),0),
AND(R233&gt;=19,R233&lt;=20,入力項目!$S$16&lt;&gt;"高専"),IFERROR(VLOOKUP(入力項目!$S$17,子育て関連マスタ!$I$32:$M$37,4,FALSE),0),
AND(R233&gt;=21,R233&lt;=22,入力項目!$S$16="高専"),IFERROR(VLOOKUP(入力項目!$S$17,子育て関連マスタ!$I$32:$M$34,4,FALSE),0),
AND(R233&gt;=21,R233&lt;=22,入力項目!$S$16&lt;&gt;"高専"),IFERROR(VLOOKUP(入力項目!$S$17,子育て関連マスタ!$I$32:$M$34,4,FALSE),0),
R233&gt;=23,0
) +
IF($D233=4,
  IFERROR(_xlfn.IFS(
  R233&lt;=入力項目!$S$11,0,
  AND(R233=入力項目!$S$11),IFERROR(VLOOKUP(入力項目!$S$12,子育て関連マスタ!$I$4:$M$5,2,FALSE),0),
  AND(R233=4),IFERROR(VLOOKUP(入力項目!$S$13,子育て関連マスタ!$I$9:$M$12,2,FALSE),0),
  AND(R233=7),IFERROR(VLOOKUP(入力項目!$S$14,子育て関連マスタ!$I$16:$M$17,2,FALSE),0),
  AND(R233=13),IFERROR(VLOOKUP(入力項目!$S$15,子育て関連マスタ!$I$21:$M$22,2,FALSE),0),
  AND(R233=16),IFERROR(VLOOKUP(入力項目!$S$16,子育て関連マスタ!$I$26:$M$28,2,FALSE),0),
  AND(R233=19,入力項目!$S$16&lt;&gt;"高専"),IFERROR(VLOOKUP(入力項目!$S$17,子育て関連マスタ!$I$32:$M$37,2,FALSE),0),
  AND(R233=21,入力項目!$S$16="高専"),IFERROR(VLOOKUP(入力項目!$S$17,子育て関連マスタ!$I$32:$M$37,2,FALSE),0),
  R233&gt;=22,0
  ),0),0
) +
IF(AND(R233&gt;=1,R233&lt;=15),IF($D233=入力項目!$S$8,入力項目!$S$3,0),0) +
IF(AND(R233&gt;=1,R233&lt;=15),IF($D233=5,入力項目!$S$4,0),0) +
IF(AND(R233&gt;=1,R233&lt;=15),IF($D233=12,入力項目!$S$5,0),0) +
IF(AND(入力項目!$S$7=$A233,入力項目!$S$8=$D233),子育て関連マスタ!$C$14,0) +
IFERROR(IF(AND(YEAR(EDATE(DATE(入力項目!$S$7,入力項目!$S$8,1),1))=$A233,MONTH(EDATE(DATE(入力項目!$S$7,入力項目!$S$8,1),1))=$D233),子育て関連マスタ!$C$15,0),0) +
IF(AND(OR(R233=3,R233=5,R233=7),$D233=11),子育て関連マスタ!$C$17,0) +
IF(AND(R233=20,$D233=1),子育て関連マスタ!$C$18,0) +
IF(AND(R233=20,$D233=1),
IFERROR(_xlfn.IFS(
入力項目!$S$10="男",子育て関連マスタ!$C$18,
入力項目!$S$10="女",子育て関連マスタ!$C$19
),0),0
) +
IF(AND(R233&gt;=入力項目!$S$18,R233&lt;=入力項目!$S$19),入力項目!$S$20,0) +
IF(AND(R233&gt;=入力項目!$S$21,R233&lt;=入力項目!$S$22),入力項目!$S$23,0) +
IF(AND(R233&gt;=入力項目!$S$24,R233&lt;=入力項目!$S$25),入力項目!$S$26,0)
)</f>
        <v>0</v>
      </c>
      <c r="AG233">
        <f ca="1">-(
_xlfn.IFS(
S233&lt;=入力項目!$S$11,0,
AND(S233&gt;=入力項目!$S$11+1,S233&lt;=3),IFERROR(VLOOKUP(入力項目!$S$12,子育て関連マスタ!$I$4:$M$5,4,FALSE),0),
AND(S233&gt;=4,S233&lt;=6),IFERROR(VLOOKUP(入力項目!$S$13,子育て関連マスタ!$I$9:$M$12,4,FALSE),0),
AND(S233&gt;=7,S233&lt;=12),IFERROR(VLOOKUP(入力項目!$S$14,子育て関連マスタ!$I$16:$M$17,4,FALSE),0),
AND(S233&gt;=13,S233&lt;=15),IFERROR(VLOOKUP(入力項目!$S$15,子育て関連マスタ!$I$21:$M$22,4,FALSE),0),
AND(S233&gt;=16,S233&lt;=18),IFERROR(VLOOKUP(入力項目!$S$16,子育て関連マスタ!$I$26:$M$28,4,FALSE),0),
AND(S233&gt;=19,S233&lt;=20,入力項目!$S$16="高専"),IFERROR(VLOOKUP(入力項目!$S$16,子育て関連マスタ!$I$26:$M$28,4,FALSE),0),
AND(S233&gt;=19,S233&lt;=20,入力項目!$S$16&lt;&gt;"高専"),IFERROR(VLOOKUP(入力項目!$S$17,子育て関連マスタ!$I$32:$M$37,4,FALSE),0),
AND(S233&gt;=21,S233&lt;=22,入力項目!$S$16="高専"),IFERROR(VLOOKUP(入力項目!$S$17,子育て関連マスタ!$I$32:$M$34,4,FALSE),0),
AND(S233&gt;=21,S233&lt;=22,入力項目!$S$16&lt;&gt;"高専"),IFERROR(VLOOKUP(入力項目!$S$17,子育て関連マスタ!$I$32:$M$34,4,FALSE),0),
S233&gt;=23,0
) +
IF($D233=4,
  IFERROR(_xlfn.IFS(
  S233&lt;=入力項目!$S$11,0,
  AND(S233=入力項目!$S$11),IFERROR(VLOOKUP(入力項目!$S$12,子育て関連マスタ!$I$4:$M$5,2,FALSE),0),
  AND(S233=4),IFERROR(VLOOKUP(入力項目!$S$13,子育て関連マスタ!$I$9:$M$12,2,FALSE),0),
  AND(S233=7),IFERROR(VLOOKUP(入力項目!$S$14,子育て関連マスタ!$I$16:$M$17,2,FALSE),0),
  AND(S233=13),IFERROR(VLOOKUP(入力項目!$S$15,子育て関連マスタ!$I$21:$M$22,2,FALSE),0),
  AND(S233=16),IFERROR(VLOOKUP(入力項目!$S$16,子育て関連マスタ!$I$26:$M$28,2,FALSE),0),
  AND(S233=19,入力項目!$S$16&lt;&gt;"高専"),IFERROR(VLOOKUP(入力項目!$S$17,子育て関連マスタ!$I$32:$M$37,2,FALSE),0),
  AND(S233=21,入力項目!$S$16="高専"),IFERROR(VLOOKUP(入力項目!$S$17,子育て関連マスタ!$I$32:$M$37,2,FALSE),0),
  S233&gt;=22,0
  ),0),0
) +
IF(AND(S233&gt;=1,S233&lt;=15),IF($D233=入力項目!$S$8,入力項目!$S$3,0),0) +
IF(AND(S233&gt;=1,S233&lt;=15),IF($D233=5,入力項目!$S$4,0),0) +
IF(AND(S233&gt;=1,S233&lt;=15),IF($D233=12,入力項目!$S$5,0),0) +
IF(AND(入力項目!$S$7=$A233,入力項目!$S$8=$D233),子育て関連マスタ!$C$14,0) +
IFERROR(IF(AND(YEAR(EDATE(DATE(入力項目!$S$7,入力項目!$S$8,1),1))=$A233,MONTH(EDATE(DATE(入力項目!$S$7,入力項目!$S$8,1),1))=$D233),子育て関連マスタ!$C$15,0),0) +
IF(AND(OR(S233=3,S233=5,S233=7),$D233=11),子育て関連マスタ!$C$17,0) +
IF(AND(S233=20,$D233=1),子育て関連マスタ!$C$18,0) +
IF(AND(S233=20,$D233=1),
IFERROR(_xlfn.IFS(
入力項目!$S$10="男",子育て関連マスタ!$C$18,
入力項目!$S$10="女",子育て関連マスタ!$C$19
),0),0
) +
IF(AND(S233&gt;=入力項目!$S$18,S233&lt;=入力項目!$S$19),入力項目!$S$20,0) +
IF(AND(S233&gt;=入力項目!$S$21,S233&lt;=入力項目!$S$22),入力項目!$S$23,0) +
IF(AND(S233&gt;=入力項目!$S$24,S233&lt;=入力項目!$S$25),入力項目!$S$26,0)
)</f>
        <v>0</v>
      </c>
      <c r="AH233">
        <f ca="1">-(
_xlfn.IFS(
T233&lt;=入力項目!$S$11,0,
AND(T233&gt;=入力項目!$S$11+1,T233&lt;=3),IFERROR(VLOOKUP(入力項目!$S$12,子育て関連マスタ!$I$4:$M$5,4,FALSE),0),
AND(T233&gt;=4,T233&lt;=6),IFERROR(VLOOKUP(入力項目!$S$13,子育て関連マスタ!$I$9:$M$12,4,FALSE),0),
AND(T233&gt;=7,T233&lt;=12),IFERROR(VLOOKUP(入力項目!$S$14,子育て関連マスタ!$I$16:$M$17,4,FALSE),0),
AND(T233&gt;=13,T233&lt;=15),IFERROR(VLOOKUP(入力項目!$S$15,子育て関連マスタ!$I$21:$M$22,4,FALSE),0),
AND(T233&gt;=16,T233&lt;=18),IFERROR(VLOOKUP(入力項目!$S$16,子育て関連マスタ!$I$26:$M$28,4,FALSE),0),
AND(T233&gt;=19,T233&lt;=20,入力項目!$S$16="高専"),IFERROR(VLOOKUP(入力項目!$S$16,子育て関連マスタ!$I$26:$M$28,4,FALSE),0),
AND(T233&gt;=19,T233&lt;=20,入力項目!$S$16&lt;&gt;"高専"),IFERROR(VLOOKUP(入力項目!$S$17,子育て関連マスタ!$I$32:$M$37,4,FALSE),0),
AND(T233&gt;=21,T233&lt;=22,入力項目!$S$16="高専"),IFERROR(VLOOKUP(入力項目!$S$17,子育て関連マスタ!$I$32:$M$34,4,FALSE),0),
AND(T233&gt;=21,T233&lt;=22,入力項目!$S$16&lt;&gt;"高専"),IFERROR(VLOOKUP(入力項目!$S$17,子育て関連マスタ!$I$32:$M$34,4,FALSE),0),
T233&gt;=23,0
) +
IF($D233=4,
  IFERROR(_xlfn.IFS(
  T233&lt;=入力項目!$S$11,0,
  AND(T233=入力項目!$S$11),IFERROR(VLOOKUP(入力項目!$S$12,子育て関連マスタ!$I$4:$M$5,2,FALSE),0),
  AND(T233=4),IFERROR(VLOOKUP(入力項目!$S$13,子育て関連マスタ!$I$9:$M$12,2,FALSE),0),
  AND(T233=7),IFERROR(VLOOKUP(入力項目!$S$14,子育て関連マスタ!$I$16:$M$17,2,FALSE),0),
  AND(T233=13),IFERROR(VLOOKUP(入力項目!$S$15,子育て関連マスタ!$I$21:$M$22,2,FALSE),0),
  AND(T233=16),IFERROR(VLOOKUP(入力項目!$S$16,子育て関連マスタ!$I$26:$M$28,2,FALSE),0),
  AND(T233=19,入力項目!$S$16&lt;&gt;"高専"),IFERROR(VLOOKUP(入力項目!$S$17,子育て関連マスタ!$I$32:$M$37,2,FALSE),0),
  AND(T233=21,入力項目!$S$16="高専"),IFERROR(VLOOKUP(入力項目!$S$17,子育て関連マスタ!$I$32:$M$37,2,FALSE),0),
  T233&gt;=22,0
  ),0),0
) +
IF(AND(T233&gt;=1,T233&lt;=15),IF($D233=入力項目!$S$8,入力項目!$S$3,0),0) +
IF(AND(T233&gt;=1,T233&lt;=15),IF($D233=5,入力項目!$S$4,0),0) +
IF(AND(T233&gt;=1,T233&lt;=15),IF($D233=12,入力項目!$S$5,0),0) +
IF(AND(入力項目!$S$7=$A233,入力項目!$S$8=$D233),子育て関連マスタ!$C$14,0) +
IFERROR(IF(AND(YEAR(EDATE(DATE(入力項目!$S$7,入力項目!$S$8,1),1))=$A233,MONTH(EDATE(DATE(入力項目!$S$7,入力項目!$S$8,1),1))=$D233),子育て関連マスタ!$C$15,0),0) +
IF(AND(OR(T233=3,T233=5,T233=7),$D233=11),子育て関連マスタ!$C$17,0) +
IF(AND(T233=20,$D233=1),子育て関連マスタ!$C$18,0) +
IF(AND(T233=20,$D233=1),
IFERROR(_xlfn.IFS(
入力項目!$S$10="男",子育て関連マスタ!$C$18,
入力項目!$S$10="女",子育て関連マスタ!$C$19
),0),0
) +
IF(AND(T233&gt;=入力項目!$S$18,T233&lt;=入力項目!$S$19),入力項目!$S$20,0) +
IF(AND(T233&gt;=入力項目!$S$21,T233&lt;=入力項目!$S$22),入力項目!$S$23,0) +
IF(AND(T233&gt;=入力項目!$S$24,T233&lt;=入力項目!$S$25),入力項目!$S$26,0)
)</f>
        <v>0</v>
      </c>
      <c r="AI233">
        <f ca="1">-(
_xlfn.IFS(
U233&lt;=入力項目!$S$11,0,
AND(U233&gt;=入力項目!$S$11+1,U233&lt;=3),IFERROR(VLOOKUP(入力項目!$S$12,子育て関連マスタ!$I$4:$M$5,4,FALSE),0),
AND(U233&gt;=4,U233&lt;=6),IFERROR(VLOOKUP(入力項目!$S$13,子育て関連マスタ!$I$9:$M$12,4,FALSE),0),
AND(U233&gt;=7,U233&lt;=12),IFERROR(VLOOKUP(入力項目!$S$14,子育て関連マスタ!$I$16:$M$17,4,FALSE),0),
AND(U233&gt;=13,U233&lt;=15),IFERROR(VLOOKUP(入力項目!$S$15,子育て関連マスタ!$I$21:$M$22,4,FALSE),0),
AND(U233&gt;=16,U233&lt;=18),IFERROR(VLOOKUP(入力項目!$S$16,子育て関連マスタ!$I$26:$M$28,4,FALSE),0),
AND(U233&gt;=19,U233&lt;=20,入力項目!$S$16="高専"),IFERROR(VLOOKUP(入力項目!$S$16,子育て関連マスタ!$I$26:$M$28,4,FALSE),0),
AND(U233&gt;=19,U233&lt;=20,入力項目!$S$16&lt;&gt;"高専"),IFERROR(VLOOKUP(入力項目!$S$17,子育て関連マスタ!$I$32:$M$37,4,FALSE),0),
AND(U233&gt;=21,U233&lt;=22,入力項目!$S$16="高専"),IFERROR(VLOOKUP(入力項目!$S$17,子育て関連マスタ!$I$32:$M$34,4,FALSE),0),
AND(U233&gt;=21,U233&lt;=22,入力項目!$S$16&lt;&gt;"高専"),IFERROR(VLOOKUP(入力項目!$S$17,子育て関連マスタ!$I$32:$M$34,4,FALSE),0),
U233&gt;=23,0
) +
IF($D233=4,
  IFERROR(_xlfn.IFS(
  U233&lt;=入力項目!$S$11,0,
  AND(U233=入力項目!$S$11),IFERROR(VLOOKUP(入力項目!$S$12,子育て関連マスタ!$I$4:$M$5,2,FALSE),0),
  AND(U233=4),IFERROR(VLOOKUP(入力項目!$S$13,子育て関連マスタ!$I$9:$M$12,2,FALSE),0),
  AND(U233=7),IFERROR(VLOOKUP(入力項目!$S$14,子育て関連マスタ!$I$16:$M$17,2,FALSE),0),
  AND(U233=13),IFERROR(VLOOKUP(入力項目!$S$15,子育て関連マスタ!$I$21:$M$22,2,FALSE),0),
  AND(U233=16),IFERROR(VLOOKUP(入力項目!$S$16,子育て関連マスタ!$I$26:$M$28,2,FALSE),0),
  AND(U233=19,入力項目!$S$16&lt;&gt;"高専"),IFERROR(VLOOKUP(入力項目!$S$17,子育て関連マスタ!$I$32:$M$37,2,FALSE),0),
  AND(U233=21,入力項目!$S$16="高専"),IFERROR(VLOOKUP(入力項目!$S$17,子育て関連マスタ!$I$32:$M$37,2,FALSE),0),
  U233&gt;=22,0
  ),0),0
) +
IF(AND(U233&gt;=1,U233&lt;=15),IF($D233=入力項目!$S$8,入力項目!$S$3,0),0) +
IF(AND(U233&gt;=1,U233&lt;=15),IF($D233=5,入力項目!$S$4,0),0) +
IF(AND(U233&gt;=1,U233&lt;=15),IF($D233=12,入力項目!$S$5,0),0) +
IF(AND(入力項目!$S$7=$A233,入力項目!$S$8=$D233),子育て関連マスタ!$C$14,0) +
IFERROR(IF(AND(YEAR(EDATE(DATE(入力項目!$S$7,入力項目!$S$8,1),1))=$A233,MONTH(EDATE(DATE(入力項目!$S$7,入力項目!$S$8,1),1))=$D233),子育て関連マスタ!$C$15,0),0) +
IF(AND(OR(U233=3,U233=5,U233=7),$D233=11),子育て関連マスタ!$C$17,0) +
IF(AND(U233=20,$D233=1),子育て関連マスタ!$C$18,0) +
IF(AND(U233=20,$D233=1),
IFERROR(_xlfn.IFS(
入力項目!$S$10="男",子育て関連マスタ!$C$18,
入力項目!$S$10="女",子育て関連マスタ!$C$19
),0),0
) +
IF(AND(U233&gt;=入力項目!$S$18,U233&lt;=入力項目!$S$19),入力項目!$S$20,0) +
IF(AND(U233&gt;=入力項目!$S$21,U233&lt;=入力項目!$S$22),入力項目!$S$23,0) +
IF(AND(U233&gt;=入力項目!$S$24,U233&lt;=入力項目!$S$25),入力項目!$S$26,0)
)</f>
        <v>0</v>
      </c>
      <c r="AJ233" s="10">
        <f ca="1">-VLOOKUP($D233,月別収支!$A$2:$H$13,7,FALSE)</f>
        <v>-20000</v>
      </c>
    </row>
    <row r="234" spans="1:36" x14ac:dyDescent="0.4">
      <c r="A234">
        <f t="shared" ca="1" si="54"/>
        <v>2043</v>
      </c>
      <c r="B234">
        <f t="shared" ca="1" si="61"/>
        <v>2043</v>
      </c>
      <c r="C234">
        <f t="shared" ca="1" si="62"/>
        <v>19</v>
      </c>
      <c r="D234">
        <f t="shared" ca="1" si="55"/>
        <v>12</v>
      </c>
      <c r="E234" t="str">
        <f t="shared" ca="1" si="56"/>
        <v>2043年12月</v>
      </c>
      <c r="F234">
        <f ca="1">IF(OR(入力項目!$N$5&lt;$A234,AND(入力項目!$N$5=$A234,入力項目!$N$6&lt;$D234)),IF(F233=0,1,IF(G234=12,F233+1,F233)),0)</f>
        <v>19</v>
      </c>
      <c r="G234">
        <f ca="1">IF(OR(入力項目!$N$5&lt;$A234,AND(入力項目!$N$5=$A234,入力項目!$N$6&lt;$D234)),IF(G233=12,1,G233+1),0)</f>
        <v>2</v>
      </c>
      <c r="H234" t="str">
        <f t="shared" ca="1" si="57"/>
        <v>19_2</v>
      </c>
      <c r="I234">
        <f ca="1">IF(
  IFERROR(AND($C234&gt;0,MOD($C234,入力項目!$N$22)=0,$D234=入力項目!$N$23), FALSE),
  1,
  IF(
    AND(I233&gt;0,J233=12),
    IF(I233=入力項目!$N$28, 0, I233+1),
    I233
  )
)</f>
        <v>0</v>
      </c>
      <c r="J234">
        <f ca="1">IF($D234=入力項目!$N$23,1,IFERROR(J233+1,1))</f>
        <v>7</v>
      </c>
      <c r="K234" t="str">
        <f t="shared" ca="1" si="58"/>
        <v>0_7</v>
      </c>
      <c r="L234">
        <f ca="1">L233+IF(入力項目!$D$4=$D234,1,0)</f>
        <v>48</v>
      </c>
      <c r="M234" t="str">
        <f t="shared" ca="1" si="59"/>
        <v>48歳</v>
      </c>
      <c r="N234">
        <f t="shared" ca="1" si="63"/>
        <v>48</v>
      </c>
      <c r="O234" t="str">
        <f t="shared" ca="1" si="60"/>
        <v>48歳</v>
      </c>
      <c r="P234">
        <f t="shared" ca="1" si="64"/>
        <v>23</v>
      </c>
      <c r="Q234">
        <f t="shared" ca="1" si="65"/>
        <v>21</v>
      </c>
      <c r="R234">
        <f t="shared" ca="1" si="66"/>
        <v>2044</v>
      </c>
      <c r="S234">
        <f t="shared" ca="1" si="67"/>
        <v>2044</v>
      </c>
      <c r="T234">
        <f t="shared" ca="1" si="68"/>
        <v>2044</v>
      </c>
      <c r="U234">
        <f t="shared" ca="1" si="69"/>
        <v>2044</v>
      </c>
      <c r="V234" s="10">
        <f t="shared" ca="1" si="70"/>
        <v>25993035</v>
      </c>
      <c r="W234" s="10">
        <f ca="1">IF($L234&lt;その他マスタ!$B$1,VLOOKUP($D234,月別収支!$A$2:$H$13,2,FALSE),その他マスタ!$B$3)+IF(AND($L234=その他マスタ!$B$1,入力項目!$I$9="あり",$D234=入力項目!$D$4),その他マスタ!$B$2,0)</f>
        <v>1100000</v>
      </c>
      <c r="X234" s="10">
        <f ca="1">-IF(入力項目!$K$5=TRUE,
IF($F234+$G234&lt;3,VLOOKUP($D234,月別収支!$A$2:$H$13,8,FALSE),0)+IFERROR(VLOOKUP($H234,住宅ローン計算!C:P,13,FALSE),0)+IF($F234&gt;1,IF(OR($G234=3,$G234=6,$G234=9,$G234=12),ROUNDUP(入力項目!$N$18/4,0),0),0),
VLOOKUP($D234,月別収支!$A$2:$H$13,8,FALSE))</f>
        <v>-191500</v>
      </c>
      <c r="Y234" s="10">
        <f ca="1">-VLOOKUP($D234,月別収支!$A$2:$H$13,3,FALSE)</f>
        <v>-75000</v>
      </c>
      <c r="Z234" s="10">
        <f ca="1">-VLOOKUP($D234,月別収支!$A$2:$H$13,4,FALSE)</f>
        <v>-27000</v>
      </c>
      <c r="AA234" s="10">
        <f ca="1">-VLOOKUP($D234,月別収支!$A$2:$H$13,6,FALSE)</f>
        <v>-10000</v>
      </c>
      <c r="AB234" s="10">
        <f ca="1">-(
VLOOKUP($D234,月別収支!$A$2:$H$13,5,FALSE)+IF(AND(入力項目!$I$27&lt;=$A234,ISEVEN($A234-入力項目!$I$27),入力項目!$I$28=$D234),入力項目!$I$26,0)
+IF(入力項目!$K$26=TRUE,
IFERROR(VLOOKUP($K234,マイカーローン計算!C:P,13,FALSE),0),
IFERROR(
  IF(AND($C234&gt;0,MOD($C234,入力項目!$N$22)=0,$D234=入力項目!$N$23),入力項目!$N$24,0),
 0
)
)
)</f>
        <v>-20000</v>
      </c>
      <c r="AC234" s="10">
        <f ca="1">-IF($A234&lt;入力項目!$N$33,入力項目!$N$35,IF(AND($A234=入力項目!$N$33,$D234&lt;=入力項目!$N$34),入力項目!$N$35,0))</f>
        <v>0</v>
      </c>
      <c r="AD234">
        <f ca="1">-(
_xlfn.IFS(
P234&lt;=入力項目!$S$11,0,
AND(P234&gt;=入力項目!$S$11+1,P234&lt;=3),IFERROR(VLOOKUP(入力項目!$S$12,子育て関連マスタ!$I$4:$M$5,4,FALSE),0),
AND(P234&gt;=4,P234&lt;=6),IFERROR(VLOOKUP(入力項目!$S$13,子育て関連マスタ!$I$9:$M$12,4,FALSE),0),
AND(P234&gt;=7,P234&lt;=12),IFERROR(VLOOKUP(入力項目!$S$14,子育て関連マスタ!$I$16:$M$17,4,FALSE),0),
AND(P234&gt;=13,P234&lt;=15),IFERROR(VLOOKUP(入力項目!$S$15,子育て関連マスタ!$I$21:$M$22,4,FALSE),0),
AND(P234&gt;=16,P234&lt;=18),IFERROR(VLOOKUP(入力項目!$S$16,子育て関連マスタ!$I$26:$M$28,4,FALSE),0),
AND(P234&gt;=19,P234&lt;=20,入力項目!$S$16="高専"),IFERROR(VLOOKUP(入力項目!$S$16,子育て関連マスタ!$I$26:$M$28,4,FALSE),0),
AND(P234&gt;=19,P234&lt;=20,入力項目!$S$16&lt;&gt;"高専"),IFERROR(VLOOKUP(入力項目!$S$17,子育て関連マスタ!$I$32:$M$37,4,FALSE),0),
AND(P234&gt;=21,P234&lt;=22,入力項目!$S$16="高専"),IFERROR(VLOOKUP(入力項目!$S$17,子育て関連マスタ!$I$32:$M$34,4,FALSE),0),
AND(P234&gt;=21,P234&lt;=22,入力項目!$S$16&lt;&gt;"高専"),IFERROR(VLOOKUP(入力項目!$S$17,子育て関連マスタ!$I$32:$M$34,4,FALSE),0),
P234&gt;=23,0
) +
IF($D234=4,
  IFERROR(_xlfn.IFS(
  P234&lt;=入力項目!$S$11,0,
  AND(P234=入力項目!$S$11),IFERROR(VLOOKUP(入力項目!$S$12,子育て関連マスタ!$I$4:$M$5,2,FALSE),0),
  AND(P234=4),IFERROR(VLOOKUP(入力項目!$S$13,子育て関連マスタ!$I$9:$M$12,2,FALSE),0),
  AND(P234=7),IFERROR(VLOOKUP(入力項目!$S$14,子育て関連マスタ!$I$16:$M$17,2,FALSE),0),
  AND(P234=13),IFERROR(VLOOKUP(入力項目!$S$15,子育て関連マスタ!$I$21:$M$22,2,FALSE),0),
  AND(P234=16),IFERROR(VLOOKUP(入力項目!$S$16,子育て関連マスタ!$I$26:$M$28,2,FALSE),0),
  AND(P234=19,入力項目!$S$16&lt;&gt;"高専"),IFERROR(VLOOKUP(入力項目!$S$17,子育て関連マスタ!$I$32:$M$37,2,FALSE),0),
  AND(P234=21,入力項目!$S$16="高専"),IFERROR(VLOOKUP(入力項目!$S$17,子育て関連マスタ!$I$32:$M$37,2,FALSE),0),
  P234&gt;=22,0
  ),0),0
) +
IF(AND(P234&gt;=1,P234&lt;=15),IF($D234=入力項目!$S$8,入力項目!$S$3,0),0) +
IF(AND(P234&gt;=1,P234&lt;=15),IF($D234=5,入力項目!$S$4,0),0) +
IF(AND(P234&gt;=1,P234&lt;=15),IF($D234=12,入力項目!$S$5,0),0) +
IF(AND(入力項目!$S$7=$A234,入力項目!$S$8=$D234),子育て関連マスタ!$C$14,0) +
IFERROR(IF(AND(YEAR(EDATE(DATE(入力項目!$S$7,入力項目!$S$8,1),1))=$A234,MONTH(EDATE(DATE(入力項目!$S$7,入力項目!$S$8,1),1))=$D234),子育て関連マスタ!$C$15,0),0) +
IF(AND(OR(P234=3,P234=5,P234=7),$D234=11),子育て関連マスタ!$C$17,0) +
IF(AND(P234=20,$D234=1),子育て関連マスタ!$C$18,0) +
IF(AND(P234=20,$D234=1),
IFERROR(_xlfn.IFS(
入力項目!$S$10="男",子育て関連マスタ!$C$18,
入力項目!$S$10="女",子育て関連マスタ!$C$19
),0),0
) +
IF(AND(P234&gt;=入力項目!$S$18,P234&lt;=入力項目!$S$19),入力項目!$S$20,0) +
IF(AND(P234&gt;=入力項目!$S$21,P234&lt;=入力項目!$S$22),入力項目!$S$23,0) +
IF(AND(P234&gt;=入力項目!$S$24,P234&lt;=入力項目!$S$25),入力項目!$S$26,0)
)</f>
        <v>0</v>
      </c>
      <c r="AE234">
        <f ca="1">-(
_xlfn.IFS(
Q234&lt;=入力項目!$S$11,0,
AND(Q234&gt;=入力項目!$S$11+1,Q234&lt;=3),IFERROR(VLOOKUP(入力項目!$S$12,子育て関連マスタ!$I$4:$M$5,4,FALSE),0),
AND(Q234&gt;=4,Q234&lt;=6),IFERROR(VLOOKUP(入力項目!$S$13,子育て関連マスタ!$I$9:$M$12,4,FALSE),0),
AND(Q234&gt;=7,Q234&lt;=12),IFERROR(VLOOKUP(入力項目!$S$14,子育て関連マスタ!$I$16:$M$17,4,FALSE),0),
AND(Q234&gt;=13,Q234&lt;=15),IFERROR(VLOOKUP(入力項目!$S$15,子育て関連マスタ!$I$21:$M$22,4,FALSE),0),
AND(Q234&gt;=16,Q234&lt;=18),IFERROR(VLOOKUP(入力項目!$S$16,子育て関連マスタ!$I$26:$M$28,4,FALSE),0),
AND(Q234&gt;=19,Q234&lt;=20,入力項目!$S$16="高専"),IFERROR(VLOOKUP(入力項目!$S$16,子育て関連マスタ!$I$26:$M$28,4,FALSE),0),
AND(Q234&gt;=19,Q234&lt;=20,入力項目!$S$16&lt;&gt;"高専"),IFERROR(VLOOKUP(入力項目!$S$17,子育て関連マスタ!$I$32:$M$37,4,FALSE),0),
AND(Q234&gt;=21,Q234&lt;=22,入力項目!$S$16="高専"),IFERROR(VLOOKUP(入力項目!$S$17,子育て関連マスタ!$I$32:$M$34,4,FALSE),0),
AND(Q234&gt;=21,Q234&lt;=22,入力項目!$S$16&lt;&gt;"高専"),IFERROR(VLOOKUP(入力項目!$S$17,子育て関連マスタ!$I$32:$M$34,4,FALSE),0),
Q234&gt;=23,0
) +
IF($D234=4,
  IFERROR(_xlfn.IFS(
  Q234&lt;=入力項目!$S$11,0,
  AND(Q234=入力項目!$S$11),IFERROR(VLOOKUP(入力項目!$S$12,子育て関連マスタ!$I$4:$M$5,2,FALSE),0),
  AND(Q234=4),IFERROR(VLOOKUP(入力項目!$S$13,子育て関連マスタ!$I$9:$M$12,2,FALSE),0),
  AND(Q234=7),IFERROR(VLOOKUP(入力項目!$S$14,子育て関連マスタ!$I$16:$M$17,2,FALSE),0),
  AND(Q234=13),IFERROR(VLOOKUP(入力項目!$S$15,子育て関連マスタ!$I$21:$M$22,2,FALSE),0),
  AND(Q234=16),IFERROR(VLOOKUP(入力項目!$S$16,子育て関連マスタ!$I$26:$M$28,2,FALSE),0),
  AND(Q234=19,入力項目!$S$16&lt;&gt;"高専"),IFERROR(VLOOKUP(入力項目!$S$17,子育て関連マスタ!$I$32:$M$37,2,FALSE),0),
  AND(Q234=21,入力項目!$S$16="高専"),IFERROR(VLOOKUP(入力項目!$S$17,子育て関連マスタ!$I$32:$M$37,2,FALSE),0),
  Q234&gt;=22,0
  ),0),0
) +
IF(AND(Q234&gt;=1,Q234&lt;=15),IF($D234=入力項目!$S$8,入力項目!$S$3,0),0) +
IF(AND(Q234&gt;=1,Q234&lt;=15),IF($D234=5,入力項目!$S$4,0),0) +
IF(AND(Q234&gt;=1,Q234&lt;=15),IF($D234=12,入力項目!$S$5,0),0) +
IF(AND(入力項目!$S$7=$A234,入力項目!$S$8=$D234),子育て関連マスタ!$C$14,0) +
IFERROR(IF(AND(YEAR(EDATE(DATE(入力項目!$S$7,入力項目!$S$8,1),1))=$A234,MONTH(EDATE(DATE(入力項目!$S$7,入力項目!$S$8,1),1))=$D234),子育て関連マスタ!$C$15,0),0) +
IF(AND(OR(Q234=3,Q234=5,Q234=7),$D234=11),子育て関連マスタ!$C$17,0) +
IF(AND(Q234=20,$D234=1),子育て関連マスタ!$C$18,0) +
IF(AND(Q234=20,$D234=1),
IFERROR(_xlfn.IFS(
入力項目!$S$10="男",子育て関連マスタ!$C$18,
入力項目!$S$10="女",子育て関連マスタ!$C$19
),0),0
) +
IF(AND(Q234&gt;=入力項目!$S$18,Q234&lt;=入力項目!$S$19),入力項目!$S$20,0) +
IF(AND(Q234&gt;=入力項目!$S$21,Q234&lt;=入力項目!$S$22),入力項目!$S$23,0) +
IF(AND(Q234&gt;=入力項目!$S$24,Q234&lt;=入力項目!$S$25),入力項目!$S$26,0)
)</f>
        <v>0</v>
      </c>
      <c r="AF234">
        <f ca="1">-(
_xlfn.IFS(
R234&lt;=入力項目!$S$11,0,
AND(R234&gt;=入力項目!$S$11+1,R234&lt;=3),IFERROR(VLOOKUP(入力項目!$S$12,子育て関連マスタ!$I$4:$M$5,4,FALSE),0),
AND(R234&gt;=4,R234&lt;=6),IFERROR(VLOOKUP(入力項目!$S$13,子育て関連マスタ!$I$9:$M$12,4,FALSE),0),
AND(R234&gt;=7,R234&lt;=12),IFERROR(VLOOKUP(入力項目!$S$14,子育て関連マスタ!$I$16:$M$17,4,FALSE),0),
AND(R234&gt;=13,R234&lt;=15),IFERROR(VLOOKUP(入力項目!$S$15,子育て関連マスタ!$I$21:$M$22,4,FALSE),0),
AND(R234&gt;=16,R234&lt;=18),IFERROR(VLOOKUP(入力項目!$S$16,子育て関連マスタ!$I$26:$M$28,4,FALSE),0),
AND(R234&gt;=19,R234&lt;=20,入力項目!$S$16="高専"),IFERROR(VLOOKUP(入力項目!$S$16,子育て関連マスタ!$I$26:$M$28,4,FALSE),0),
AND(R234&gt;=19,R234&lt;=20,入力項目!$S$16&lt;&gt;"高専"),IFERROR(VLOOKUP(入力項目!$S$17,子育て関連マスタ!$I$32:$M$37,4,FALSE),0),
AND(R234&gt;=21,R234&lt;=22,入力項目!$S$16="高専"),IFERROR(VLOOKUP(入力項目!$S$17,子育て関連マスタ!$I$32:$M$34,4,FALSE),0),
AND(R234&gt;=21,R234&lt;=22,入力項目!$S$16&lt;&gt;"高専"),IFERROR(VLOOKUP(入力項目!$S$17,子育て関連マスタ!$I$32:$M$34,4,FALSE),0),
R234&gt;=23,0
) +
IF($D234=4,
  IFERROR(_xlfn.IFS(
  R234&lt;=入力項目!$S$11,0,
  AND(R234=入力項目!$S$11),IFERROR(VLOOKUP(入力項目!$S$12,子育て関連マスタ!$I$4:$M$5,2,FALSE),0),
  AND(R234=4),IFERROR(VLOOKUP(入力項目!$S$13,子育て関連マスタ!$I$9:$M$12,2,FALSE),0),
  AND(R234=7),IFERROR(VLOOKUP(入力項目!$S$14,子育て関連マスタ!$I$16:$M$17,2,FALSE),0),
  AND(R234=13),IFERROR(VLOOKUP(入力項目!$S$15,子育て関連マスタ!$I$21:$M$22,2,FALSE),0),
  AND(R234=16),IFERROR(VLOOKUP(入力項目!$S$16,子育て関連マスタ!$I$26:$M$28,2,FALSE),0),
  AND(R234=19,入力項目!$S$16&lt;&gt;"高専"),IFERROR(VLOOKUP(入力項目!$S$17,子育て関連マスタ!$I$32:$M$37,2,FALSE),0),
  AND(R234=21,入力項目!$S$16="高専"),IFERROR(VLOOKUP(入力項目!$S$17,子育て関連マスタ!$I$32:$M$37,2,FALSE),0),
  R234&gt;=22,0
  ),0),0
) +
IF(AND(R234&gt;=1,R234&lt;=15),IF($D234=入力項目!$S$8,入力項目!$S$3,0),0) +
IF(AND(R234&gt;=1,R234&lt;=15),IF($D234=5,入力項目!$S$4,0),0) +
IF(AND(R234&gt;=1,R234&lt;=15),IF($D234=12,入力項目!$S$5,0),0) +
IF(AND(入力項目!$S$7=$A234,入力項目!$S$8=$D234),子育て関連マスタ!$C$14,0) +
IFERROR(IF(AND(YEAR(EDATE(DATE(入力項目!$S$7,入力項目!$S$8,1),1))=$A234,MONTH(EDATE(DATE(入力項目!$S$7,入力項目!$S$8,1),1))=$D234),子育て関連マスタ!$C$15,0),0) +
IF(AND(OR(R234=3,R234=5,R234=7),$D234=11),子育て関連マスタ!$C$17,0) +
IF(AND(R234=20,$D234=1),子育て関連マスタ!$C$18,0) +
IF(AND(R234=20,$D234=1),
IFERROR(_xlfn.IFS(
入力項目!$S$10="男",子育て関連マスタ!$C$18,
入力項目!$S$10="女",子育て関連マスタ!$C$19
),0),0
) +
IF(AND(R234&gt;=入力項目!$S$18,R234&lt;=入力項目!$S$19),入力項目!$S$20,0) +
IF(AND(R234&gt;=入力項目!$S$21,R234&lt;=入力項目!$S$22),入力項目!$S$23,0) +
IF(AND(R234&gt;=入力項目!$S$24,R234&lt;=入力項目!$S$25),入力項目!$S$26,0)
)</f>
        <v>0</v>
      </c>
      <c r="AG234">
        <f ca="1">-(
_xlfn.IFS(
S234&lt;=入力項目!$S$11,0,
AND(S234&gt;=入力項目!$S$11+1,S234&lt;=3),IFERROR(VLOOKUP(入力項目!$S$12,子育て関連マスタ!$I$4:$M$5,4,FALSE),0),
AND(S234&gt;=4,S234&lt;=6),IFERROR(VLOOKUP(入力項目!$S$13,子育て関連マスタ!$I$9:$M$12,4,FALSE),0),
AND(S234&gt;=7,S234&lt;=12),IFERROR(VLOOKUP(入力項目!$S$14,子育て関連マスタ!$I$16:$M$17,4,FALSE),0),
AND(S234&gt;=13,S234&lt;=15),IFERROR(VLOOKUP(入力項目!$S$15,子育て関連マスタ!$I$21:$M$22,4,FALSE),0),
AND(S234&gt;=16,S234&lt;=18),IFERROR(VLOOKUP(入力項目!$S$16,子育て関連マスタ!$I$26:$M$28,4,FALSE),0),
AND(S234&gt;=19,S234&lt;=20,入力項目!$S$16="高専"),IFERROR(VLOOKUP(入力項目!$S$16,子育て関連マスタ!$I$26:$M$28,4,FALSE),0),
AND(S234&gt;=19,S234&lt;=20,入力項目!$S$16&lt;&gt;"高専"),IFERROR(VLOOKUP(入力項目!$S$17,子育て関連マスタ!$I$32:$M$37,4,FALSE),0),
AND(S234&gt;=21,S234&lt;=22,入力項目!$S$16="高専"),IFERROR(VLOOKUP(入力項目!$S$17,子育て関連マスタ!$I$32:$M$34,4,FALSE),0),
AND(S234&gt;=21,S234&lt;=22,入力項目!$S$16&lt;&gt;"高専"),IFERROR(VLOOKUP(入力項目!$S$17,子育て関連マスタ!$I$32:$M$34,4,FALSE),0),
S234&gt;=23,0
) +
IF($D234=4,
  IFERROR(_xlfn.IFS(
  S234&lt;=入力項目!$S$11,0,
  AND(S234=入力項目!$S$11),IFERROR(VLOOKUP(入力項目!$S$12,子育て関連マスタ!$I$4:$M$5,2,FALSE),0),
  AND(S234=4),IFERROR(VLOOKUP(入力項目!$S$13,子育て関連マスタ!$I$9:$M$12,2,FALSE),0),
  AND(S234=7),IFERROR(VLOOKUP(入力項目!$S$14,子育て関連マスタ!$I$16:$M$17,2,FALSE),0),
  AND(S234=13),IFERROR(VLOOKUP(入力項目!$S$15,子育て関連マスタ!$I$21:$M$22,2,FALSE),0),
  AND(S234=16),IFERROR(VLOOKUP(入力項目!$S$16,子育て関連マスタ!$I$26:$M$28,2,FALSE),0),
  AND(S234=19,入力項目!$S$16&lt;&gt;"高専"),IFERROR(VLOOKUP(入力項目!$S$17,子育て関連マスタ!$I$32:$M$37,2,FALSE),0),
  AND(S234=21,入力項目!$S$16="高専"),IFERROR(VLOOKUP(入力項目!$S$17,子育て関連マスタ!$I$32:$M$37,2,FALSE),0),
  S234&gt;=22,0
  ),0),0
) +
IF(AND(S234&gt;=1,S234&lt;=15),IF($D234=入力項目!$S$8,入力項目!$S$3,0),0) +
IF(AND(S234&gt;=1,S234&lt;=15),IF($D234=5,入力項目!$S$4,0),0) +
IF(AND(S234&gt;=1,S234&lt;=15),IF($D234=12,入力項目!$S$5,0),0) +
IF(AND(入力項目!$S$7=$A234,入力項目!$S$8=$D234),子育て関連マスタ!$C$14,0) +
IFERROR(IF(AND(YEAR(EDATE(DATE(入力項目!$S$7,入力項目!$S$8,1),1))=$A234,MONTH(EDATE(DATE(入力項目!$S$7,入力項目!$S$8,1),1))=$D234),子育て関連マスタ!$C$15,0),0) +
IF(AND(OR(S234=3,S234=5,S234=7),$D234=11),子育て関連マスタ!$C$17,0) +
IF(AND(S234=20,$D234=1),子育て関連マスタ!$C$18,0) +
IF(AND(S234=20,$D234=1),
IFERROR(_xlfn.IFS(
入力項目!$S$10="男",子育て関連マスタ!$C$18,
入力項目!$S$10="女",子育て関連マスタ!$C$19
),0),0
) +
IF(AND(S234&gt;=入力項目!$S$18,S234&lt;=入力項目!$S$19),入力項目!$S$20,0) +
IF(AND(S234&gt;=入力項目!$S$21,S234&lt;=入力項目!$S$22),入力項目!$S$23,0) +
IF(AND(S234&gt;=入力項目!$S$24,S234&lt;=入力項目!$S$25),入力項目!$S$26,0)
)</f>
        <v>0</v>
      </c>
      <c r="AH234">
        <f ca="1">-(
_xlfn.IFS(
T234&lt;=入力項目!$S$11,0,
AND(T234&gt;=入力項目!$S$11+1,T234&lt;=3),IFERROR(VLOOKUP(入力項目!$S$12,子育て関連マスタ!$I$4:$M$5,4,FALSE),0),
AND(T234&gt;=4,T234&lt;=6),IFERROR(VLOOKUP(入力項目!$S$13,子育て関連マスタ!$I$9:$M$12,4,FALSE),0),
AND(T234&gt;=7,T234&lt;=12),IFERROR(VLOOKUP(入力項目!$S$14,子育て関連マスタ!$I$16:$M$17,4,FALSE),0),
AND(T234&gt;=13,T234&lt;=15),IFERROR(VLOOKUP(入力項目!$S$15,子育て関連マスタ!$I$21:$M$22,4,FALSE),0),
AND(T234&gt;=16,T234&lt;=18),IFERROR(VLOOKUP(入力項目!$S$16,子育て関連マスタ!$I$26:$M$28,4,FALSE),0),
AND(T234&gt;=19,T234&lt;=20,入力項目!$S$16="高専"),IFERROR(VLOOKUP(入力項目!$S$16,子育て関連マスタ!$I$26:$M$28,4,FALSE),0),
AND(T234&gt;=19,T234&lt;=20,入力項目!$S$16&lt;&gt;"高専"),IFERROR(VLOOKUP(入力項目!$S$17,子育て関連マスタ!$I$32:$M$37,4,FALSE),0),
AND(T234&gt;=21,T234&lt;=22,入力項目!$S$16="高専"),IFERROR(VLOOKUP(入力項目!$S$17,子育て関連マスタ!$I$32:$M$34,4,FALSE),0),
AND(T234&gt;=21,T234&lt;=22,入力項目!$S$16&lt;&gt;"高専"),IFERROR(VLOOKUP(入力項目!$S$17,子育て関連マスタ!$I$32:$M$34,4,FALSE),0),
T234&gt;=23,0
) +
IF($D234=4,
  IFERROR(_xlfn.IFS(
  T234&lt;=入力項目!$S$11,0,
  AND(T234=入力項目!$S$11),IFERROR(VLOOKUP(入力項目!$S$12,子育て関連マスタ!$I$4:$M$5,2,FALSE),0),
  AND(T234=4),IFERROR(VLOOKUP(入力項目!$S$13,子育て関連マスタ!$I$9:$M$12,2,FALSE),0),
  AND(T234=7),IFERROR(VLOOKUP(入力項目!$S$14,子育て関連マスタ!$I$16:$M$17,2,FALSE),0),
  AND(T234=13),IFERROR(VLOOKUP(入力項目!$S$15,子育て関連マスタ!$I$21:$M$22,2,FALSE),0),
  AND(T234=16),IFERROR(VLOOKUP(入力項目!$S$16,子育て関連マスタ!$I$26:$M$28,2,FALSE),0),
  AND(T234=19,入力項目!$S$16&lt;&gt;"高専"),IFERROR(VLOOKUP(入力項目!$S$17,子育て関連マスタ!$I$32:$M$37,2,FALSE),0),
  AND(T234=21,入力項目!$S$16="高専"),IFERROR(VLOOKUP(入力項目!$S$17,子育て関連マスタ!$I$32:$M$37,2,FALSE),0),
  T234&gt;=22,0
  ),0),0
) +
IF(AND(T234&gt;=1,T234&lt;=15),IF($D234=入力項目!$S$8,入力項目!$S$3,0),0) +
IF(AND(T234&gt;=1,T234&lt;=15),IF($D234=5,入力項目!$S$4,0),0) +
IF(AND(T234&gt;=1,T234&lt;=15),IF($D234=12,入力項目!$S$5,0),0) +
IF(AND(入力項目!$S$7=$A234,入力項目!$S$8=$D234),子育て関連マスタ!$C$14,0) +
IFERROR(IF(AND(YEAR(EDATE(DATE(入力項目!$S$7,入力項目!$S$8,1),1))=$A234,MONTH(EDATE(DATE(入力項目!$S$7,入力項目!$S$8,1),1))=$D234),子育て関連マスタ!$C$15,0),0) +
IF(AND(OR(T234=3,T234=5,T234=7),$D234=11),子育て関連マスタ!$C$17,0) +
IF(AND(T234=20,$D234=1),子育て関連マスタ!$C$18,0) +
IF(AND(T234=20,$D234=1),
IFERROR(_xlfn.IFS(
入力項目!$S$10="男",子育て関連マスタ!$C$18,
入力項目!$S$10="女",子育て関連マスタ!$C$19
),0),0
) +
IF(AND(T234&gt;=入力項目!$S$18,T234&lt;=入力項目!$S$19),入力項目!$S$20,0) +
IF(AND(T234&gt;=入力項目!$S$21,T234&lt;=入力項目!$S$22),入力項目!$S$23,0) +
IF(AND(T234&gt;=入力項目!$S$24,T234&lt;=入力項目!$S$25),入力項目!$S$26,0)
)</f>
        <v>0</v>
      </c>
      <c r="AI234">
        <f ca="1">-(
_xlfn.IFS(
U234&lt;=入力項目!$S$11,0,
AND(U234&gt;=入力項目!$S$11+1,U234&lt;=3),IFERROR(VLOOKUP(入力項目!$S$12,子育て関連マスタ!$I$4:$M$5,4,FALSE),0),
AND(U234&gt;=4,U234&lt;=6),IFERROR(VLOOKUP(入力項目!$S$13,子育て関連マスタ!$I$9:$M$12,4,FALSE),0),
AND(U234&gt;=7,U234&lt;=12),IFERROR(VLOOKUP(入力項目!$S$14,子育て関連マスタ!$I$16:$M$17,4,FALSE),0),
AND(U234&gt;=13,U234&lt;=15),IFERROR(VLOOKUP(入力項目!$S$15,子育て関連マスタ!$I$21:$M$22,4,FALSE),0),
AND(U234&gt;=16,U234&lt;=18),IFERROR(VLOOKUP(入力項目!$S$16,子育て関連マスタ!$I$26:$M$28,4,FALSE),0),
AND(U234&gt;=19,U234&lt;=20,入力項目!$S$16="高専"),IFERROR(VLOOKUP(入力項目!$S$16,子育て関連マスタ!$I$26:$M$28,4,FALSE),0),
AND(U234&gt;=19,U234&lt;=20,入力項目!$S$16&lt;&gt;"高専"),IFERROR(VLOOKUP(入力項目!$S$17,子育て関連マスタ!$I$32:$M$37,4,FALSE),0),
AND(U234&gt;=21,U234&lt;=22,入力項目!$S$16="高専"),IFERROR(VLOOKUP(入力項目!$S$17,子育て関連マスタ!$I$32:$M$34,4,FALSE),0),
AND(U234&gt;=21,U234&lt;=22,入力項目!$S$16&lt;&gt;"高専"),IFERROR(VLOOKUP(入力項目!$S$17,子育て関連マスタ!$I$32:$M$34,4,FALSE),0),
U234&gt;=23,0
) +
IF($D234=4,
  IFERROR(_xlfn.IFS(
  U234&lt;=入力項目!$S$11,0,
  AND(U234=入力項目!$S$11),IFERROR(VLOOKUP(入力項目!$S$12,子育て関連マスタ!$I$4:$M$5,2,FALSE),0),
  AND(U234=4),IFERROR(VLOOKUP(入力項目!$S$13,子育て関連マスタ!$I$9:$M$12,2,FALSE),0),
  AND(U234=7),IFERROR(VLOOKUP(入力項目!$S$14,子育て関連マスタ!$I$16:$M$17,2,FALSE),0),
  AND(U234=13),IFERROR(VLOOKUP(入力項目!$S$15,子育て関連マスタ!$I$21:$M$22,2,FALSE),0),
  AND(U234=16),IFERROR(VLOOKUP(入力項目!$S$16,子育て関連マスタ!$I$26:$M$28,2,FALSE),0),
  AND(U234=19,入力項目!$S$16&lt;&gt;"高専"),IFERROR(VLOOKUP(入力項目!$S$17,子育て関連マスタ!$I$32:$M$37,2,FALSE),0),
  AND(U234=21,入力項目!$S$16="高専"),IFERROR(VLOOKUP(入力項目!$S$17,子育て関連マスタ!$I$32:$M$37,2,FALSE),0),
  U234&gt;=22,0
  ),0),0
) +
IF(AND(U234&gt;=1,U234&lt;=15),IF($D234=入力項目!$S$8,入力項目!$S$3,0),0) +
IF(AND(U234&gt;=1,U234&lt;=15),IF($D234=5,入力項目!$S$4,0),0) +
IF(AND(U234&gt;=1,U234&lt;=15),IF($D234=12,入力項目!$S$5,0),0) +
IF(AND(入力項目!$S$7=$A234,入力項目!$S$8=$D234),子育て関連マスタ!$C$14,0) +
IFERROR(IF(AND(YEAR(EDATE(DATE(入力項目!$S$7,入力項目!$S$8,1),1))=$A234,MONTH(EDATE(DATE(入力項目!$S$7,入力項目!$S$8,1),1))=$D234),子育て関連マスタ!$C$15,0),0) +
IF(AND(OR(U234=3,U234=5,U234=7),$D234=11),子育て関連マスタ!$C$17,0) +
IF(AND(U234=20,$D234=1),子育て関連マスタ!$C$18,0) +
IF(AND(U234=20,$D234=1),
IFERROR(_xlfn.IFS(
入力項目!$S$10="男",子育て関連マスタ!$C$18,
入力項目!$S$10="女",子育て関連マスタ!$C$19
),0),0
) +
IF(AND(U234&gt;=入力項目!$S$18,U234&lt;=入力項目!$S$19),入力項目!$S$20,0) +
IF(AND(U234&gt;=入力項目!$S$21,U234&lt;=入力項目!$S$22),入力項目!$S$23,0) +
IF(AND(U234&gt;=入力項目!$S$24,U234&lt;=入力項目!$S$25),入力項目!$S$26,0)
)</f>
        <v>0</v>
      </c>
      <c r="AJ234" s="10">
        <f ca="1">-VLOOKUP($D234,月別収支!$A$2:$H$13,7,FALSE)</f>
        <v>-20000</v>
      </c>
    </row>
    <row r="235" spans="1:36" x14ac:dyDescent="0.4">
      <c r="A235">
        <f t="shared" ca="1" si="54"/>
        <v>2044</v>
      </c>
      <c r="B235">
        <f t="shared" ca="1" si="61"/>
        <v>2043</v>
      </c>
      <c r="C235">
        <f t="shared" ca="1" si="62"/>
        <v>20</v>
      </c>
      <c r="D235">
        <f t="shared" ca="1" si="55"/>
        <v>1</v>
      </c>
      <c r="E235" t="str">
        <f t="shared" ca="1" si="56"/>
        <v>2044年1月</v>
      </c>
      <c r="F235">
        <f ca="1">IF(OR(入力項目!$N$5&lt;$A235,AND(入力項目!$N$5=$A235,入力項目!$N$6&lt;$D235)),IF(F234=0,1,IF(G235=12,F234+1,F234)),0)</f>
        <v>19</v>
      </c>
      <c r="G235">
        <f ca="1">IF(OR(入力項目!$N$5&lt;$A235,AND(入力項目!$N$5=$A235,入力項目!$N$6&lt;$D235)),IF(G234=12,1,G234+1),0)</f>
        <v>3</v>
      </c>
      <c r="H235" t="str">
        <f t="shared" ca="1" si="57"/>
        <v>19_3</v>
      </c>
      <c r="I235">
        <f ca="1">IF(
  IFERROR(AND($C235&gt;0,MOD($C235,入力項目!$N$22)=0,$D235=入力項目!$N$23), FALSE),
  1,
  IF(
    AND(I234&gt;0,J234=12),
    IF(I234=入力項目!$N$28, 0, I234+1),
    I234
  )
)</f>
        <v>0</v>
      </c>
      <c r="J235">
        <f ca="1">IF($D235=入力項目!$N$23,1,IFERROR(J234+1,1))</f>
        <v>8</v>
      </c>
      <c r="K235" t="str">
        <f t="shared" ca="1" si="58"/>
        <v>0_8</v>
      </c>
      <c r="L235">
        <f ca="1">L234+IF(入力項目!$D$4=$D235,1,0)</f>
        <v>48</v>
      </c>
      <c r="M235" t="str">
        <f t="shared" ca="1" si="59"/>
        <v>48歳</v>
      </c>
      <c r="N235">
        <f t="shared" ca="1" si="63"/>
        <v>49</v>
      </c>
      <c r="O235" t="str">
        <f t="shared" ca="1" si="60"/>
        <v>49歳</v>
      </c>
      <c r="P235">
        <f t="shared" ca="1" si="64"/>
        <v>23</v>
      </c>
      <c r="Q235">
        <f t="shared" ca="1" si="65"/>
        <v>21</v>
      </c>
      <c r="R235">
        <f t="shared" ca="1" si="66"/>
        <v>2044</v>
      </c>
      <c r="S235">
        <f t="shared" ca="1" si="67"/>
        <v>2044</v>
      </c>
      <c r="T235">
        <f t="shared" ca="1" si="68"/>
        <v>2044</v>
      </c>
      <c r="U235">
        <f t="shared" ca="1" si="69"/>
        <v>2044</v>
      </c>
      <c r="V235" s="10">
        <f t="shared" ca="1" si="70"/>
        <v>26049945</v>
      </c>
      <c r="W235" s="10">
        <f ca="1">IF($L235&lt;その他マスタ!$B$1,VLOOKUP($D235,月別収支!$A$2:$H$13,2,FALSE),その他マスタ!$B$3)+IF(AND($L235=その他マスタ!$B$1,入力項目!$I$9="あり",$D235=入力項目!$D$4),その他マスタ!$B$2,0)</f>
        <v>300000</v>
      </c>
      <c r="X235" s="10">
        <f ca="1">-IF(入力項目!$K$5=TRUE,
IF($F235+$G235&lt;3,VLOOKUP($D235,月別収支!$A$2:$H$13,8,FALSE),0)+IFERROR(VLOOKUP($H235,住宅ローン計算!C:P,13,FALSE),0)+IF($F235&gt;1,IF(OR($G235=3,$G235=6,$G235=9,$G235=12),ROUNDUP(入力項目!$N$18/4,0),0),0),
VLOOKUP($D235,月別収支!$A$2:$H$13,8,FALSE))</f>
        <v>-91090</v>
      </c>
      <c r="Y235" s="10">
        <f ca="1">-VLOOKUP($D235,月別収支!$A$2:$H$13,3,FALSE)</f>
        <v>-75000</v>
      </c>
      <c r="Z235" s="10">
        <f ca="1">-VLOOKUP($D235,月別収支!$A$2:$H$13,4,FALSE)</f>
        <v>-27000</v>
      </c>
      <c r="AA235" s="10">
        <f ca="1">-VLOOKUP($D235,月別収支!$A$2:$H$13,6,FALSE)</f>
        <v>-10000</v>
      </c>
      <c r="AB235" s="10">
        <f ca="1">-(
VLOOKUP($D235,月別収支!$A$2:$H$13,5,FALSE)+IF(AND(入力項目!$I$27&lt;=$A235,ISEVEN($A235-入力項目!$I$27),入力項目!$I$28=$D235),入力項目!$I$26,0)
+IF(入力項目!$K$26=TRUE,
IFERROR(VLOOKUP($K235,マイカーローン計算!C:P,13,FALSE),0),
IFERROR(
  IF(AND($C235&gt;0,MOD($C235,入力項目!$N$22)=0,$D235=入力項目!$N$23),入力項目!$N$24,0),
 0
)
)
)</f>
        <v>-20000</v>
      </c>
      <c r="AC235" s="10">
        <f ca="1">-IF($A235&lt;入力項目!$N$33,入力項目!$N$35,IF(AND($A235=入力項目!$N$33,$D235&lt;=入力項目!$N$34),入力項目!$N$35,0))</f>
        <v>0</v>
      </c>
      <c r="AD235">
        <f ca="1">-(
_xlfn.IFS(
P235&lt;=入力項目!$S$11,0,
AND(P235&gt;=入力項目!$S$11+1,P235&lt;=3),IFERROR(VLOOKUP(入力項目!$S$12,子育て関連マスタ!$I$4:$M$5,4,FALSE),0),
AND(P235&gt;=4,P235&lt;=6),IFERROR(VLOOKUP(入力項目!$S$13,子育て関連マスタ!$I$9:$M$12,4,FALSE),0),
AND(P235&gt;=7,P235&lt;=12),IFERROR(VLOOKUP(入力項目!$S$14,子育て関連マスタ!$I$16:$M$17,4,FALSE),0),
AND(P235&gt;=13,P235&lt;=15),IFERROR(VLOOKUP(入力項目!$S$15,子育て関連マスタ!$I$21:$M$22,4,FALSE),0),
AND(P235&gt;=16,P235&lt;=18),IFERROR(VLOOKUP(入力項目!$S$16,子育て関連マスタ!$I$26:$M$28,4,FALSE),0),
AND(P235&gt;=19,P235&lt;=20,入力項目!$S$16="高専"),IFERROR(VLOOKUP(入力項目!$S$16,子育て関連マスタ!$I$26:$M$28,4,FALSE),0),
AND(P235&gt;=19,P235&lt;=20,入力項目!$S$16&lt;&gt;"高専"),IFERROR(VLOOKUP(入力項目!$S$17,子育て関連マスタ!$I$32:$M$37,4,FALSE),0),
AND(P235&gt;=21,P235&lt;=22,入力項目!$S$16="高専"),IFERROR(VLOOKUP(入力項目!$S$17,子育て関連マスタ!$I$32:$M$34,4,FALSE),0),
AND(P235&gt;=21,P235&lt;=22,入力項目!$S$16&lt;&gt;"高専"),IFERROR(VLOOKUP(入力項目!$S$17,子育て関連マスタ!$I$32:$M$34,4,FALSE),0),
P235&gt;=23,0
) +
IF($D235=4,
  IFERROR(_xlfn.IFS(
  P235&lt;=入力項目!$S$11,0,
  AND(P235=入力項目!$S$11),IFERROR(VLOOKUP(入力項目!$S$12,子育て関連マスタ!$I$4:$M$5,2,FALSE),0),
  AND(P235=4),IFERROR(VLOOKUP(入力項目!$S$13,子育て関連マスタ!$I$9:$M$12,2,FALSE),0),
  AND(P235=7),IFERROR(VLOOKUP(入力項目!$S$14,子育て関連マスタ!$I$16:$M$17,2,FALSE),0),
  AND(P235=13),IFERROR(VLOOKUP(入力項目!$S$15,子育て関連マスタ!$I$21:$M$22,2,FALSE),0),
  AND(P235=16),IFERROR(VLOOKUP(入力項目!$S$16,子育て関連マスタ!$I$26:$M$28,2,FALSE),0),
  AND(P235=19,入力項目!$S$16&lt;&gt;"高専"),IFERROR(VLOOKUP(入力項目!$S$17,子育て関連マスタ!$I$32:$M$37,2,FALSE),0),
  AND(P235=21,入力項目!$S$16="高専"),IFERROR(VLOOKUP(入力項目!$S$17,子育て関連マスタ!$I$32:$M$37,2,FALSE),0),
  P235&gt;=22,0
  ),0),0
) +
IF(AND(P235&gt;=1,P235&lt;=15),IF($D235=入力項目!$S$8,入力項目!$S$3,0),0) +
IF(AND(P235&gt;=1,P235&lt;=15),IF($D235=5,入力項目!$S$4,0),0) +
IF(AND(P235&gt;=1,P235&lt;=15),IF($D235=12,入力項目!$S$5,0),0) +
IF(AND(入力項目!$S$7=$A235,入力項目!$S$8=$D235),子育て関連マスタ!$C$14,0) +
IFERROR(IF(AND(YEAR(EDATE(DATE(入力項目!$S$7,入力項目!$S$8,1),1))=$A235,MONTH(EDATE(DATE(入力項目!$S$7,入力項目!$S$8,1),1))=$D235),子育て関連マスタ!$C$15,0),0) +
IF(AND(OR(P235=3,P235=5,P235=7),$D235=11),子育て関連マスタ!$C$17,0) +
IF(AND(P235=20,$D235=1),子育て関連マスタ!$C$18,0) +
IF(AND(P235=20,$D235=1),
IFERROR(_xlfn.IFS(
入力項目!$S$10="男",子育て関連マスタ!$C$18,
入力項目!$S$10="女",子育て関連マスタ!$C$19
),0),0
) +
IF(AND(P235&gt;=入力項目!$S$18,P235&lt;=入力項目!$S$19),入力項目!$S$20,0) +
IF(AND(P235&gt;=入力項目!$S$21,P235&lt;=入力項目!$S$22),入力項目!$S$23,0) +
IF(AND(P235&gt;=入力項目!$S$24,P235&lt;=入力項目!$S$25),入力項目!$S$26,0)
)</f>
        <v>0</v>
      </c>
      <c r="AE235">
        <f ca="1">-(
_xlfn.IFS(
Q235&lt;=入力項目!$S$11,0,
AND(Q235&gt;=入力項目!$S$11+1,Q235&lt;=3),IFERROR(VLOOKUP(入力項目!$S$12,子育て関連マスタ!$I$4:$M$5,4,FALSE),0),
AND(Q235&gt;=4,Q235&lt;=6),IFERROR(VLOOKUP(入力項目!$S$13,子育て関連マスタ!$I$9:$M$12,4,FALSE),0),
AND(Q235&gt;=7,Q235&lt;=12),IFERROR(VLOOKUP(入力項目!$S$14,子育て関連マスタ!$I$16:$M$17,4,FALSE),0),
AND(Q235&gt;=13,Q235&lt;=15),IFERROR(VLOOKUP(入力項目!$S$15,子育て関連マスタ!$I$21:$M$22,4,FALSE),0),
AND(Q235&gt;=16,Q235&lt;=18),IFERROR(VLOOKUP(入力項目!$S$16,子育て関連マスタ!$I$26:$M$28,4,FALSE),0),
AND(Q235&gt;=19,Q235&lt;=20,入力項目!$S$16="高専"),IFERROR(VLOOKUP(入力項目!$S$16,子育て関連マスタ!$I$26:$M$28,4,FALSE),0),
AND(Q235&gt;=19,Q235&lt;=20,入力項目!$S$16&lt;&gt;"高専"),IFERROR(VLOOKUP(入力項目!$S$17,子育て関連マスタ!$I$32:$M$37,4,FALSE),0),
AND(Q235&gt;=21,Q235&lt;=22,入力項目!$S$16="高専"),IFERROR(VLOOKUP(入力項目!$S$17,子育て関連マスタ!$I$32:$M$34,4,FALSE),0),
AND(Q235&gt;=21,Q235&lt;=22,入力項目!$S$16&lt;&gt;"高専"),IFERROR(VLOOKUP(入力項目!$S$17,子育て関連マスタ!$I$32:$M$34,4,FALSE),0),
Q235&gt;=23,0
) +
IF($D235=4,
  IFERROR(_xlfn.IFS(
  Q235&lt;=入力項目!$S$11,0,
  AND(Q235=入力項目!$S$11),IFERROR(VLOOKUP(入力項目!$S$12,子育て関連マスタ!$I$4:$M$5,2,FALSE),0),
  AND(Q235=4),IFERROR(VLOOKUP(入力項目!$S$13,子育て関連マスタ!$I$9:$M$12,2,FALSE),0),
  AND(Q235=7),IFERROR(VLOOKUP(入力項目!$S$14,子育て関連マスタ!$I$16:$M$17,2,FALSE),0),
  AND(Q235=13),IFERROR(VLOOKUP(入力項目!$S$15,子育て関連マスタ!$I$21:$M$22,2,FALSE),0),
  AND(Q235=16),IFERROR(VLOOKUP(入力項目!$S$16,子育て関連マスタ!$I$26:$M$28,2,FALSE),0),
  AND(Q235=19,入力項目!$S$16&lt;&gt;"高専"),IFERROR(VLOOKUP(入力項目!$S$17,子育て関連マスタ!$I$32:$M$37,2,FALSE),0),
  AND(Q235=21,入力項目!$S$16="高専"),IFERROR(VLOOKUP(入力項目!$S$17,子育て関連マスタ!$I$32:$M$37,2,FALSE),0),
  Q235&gt;=22,0
  ),0),0
) +
IF(AND(Q235&gt;=1,Q235&lt;=15),IF($D235=入力項目!$S$8,入力項目!$S$3,0),0) +
IF(AND(Q235&gt;=1,Q235&lt;=15),IF($D235=5,入力項目!$S$4,0),0) +
IF(AND(Q235&gt;=1,Q235&lt;=15),IF($D235=12,入力項目!$S$5,0),0) +
IF(AND(入力項目!$S$7=$A235,入力項目!$S$8=$D235),子育て関連マスタ!$C$14,0) +
IFERROR(IF(AND(YEAR(EDATE(DATE(入力項目!$S$7,入力項目!$S$8,1),1))=$A235,MONTH(EDATE(DATE(入力項目!$S$7,入力項目!$S$8,1),1))=$D235),子育て関連マスタ!$C$15,0),0) +
IF(AND(OR(Q235=3,Q235=5,Q235=7),$D235=11),子育て関連マスタ!$C$17,0) +
IF(AND(Q235=20,$D235=1),子育て関連マスタ!$C$18,0) +
IF(AND(Q235=20,$D235=1),
IFERROR(_xlfn.IFS(
入力項目!$S$10="男",子育て関連マスタ!$C$18,
入力項目!$S$10="女",子育て関連マスタ!$C$19
),0),0
) +
IF(AND(Q235&gt;=入力項目!$S$18,Q235&lt;=入力項目!$S$19),入力項目!$S$20,0) +
IF(AND(Q235&gt;=入力項目!$S$21,Q235&lt;=入力項目!$S$22),入力項目!$S$23,0) +
IF(AND(Q235&gt;=入力項目!$S$24,Q235&lt;=入力項目!$S$25),入力項目!$S$26,0)
)</f>
        <v>0</v>
      </c>
      <c r="AF235">
        <f ca="1">-(
_xlfn.IFS(
R235&lt;=入力項目!$S$11,0,
AND(R235&gt;=入力項目!$S$11+1,R235&lt;=3),IFERROR(VLOOKUP(入力項目!$S$12,子育て関連マスタ!$I$4:$M$5,4,FALSE),0),
AND(R235&gt;=4,R235&lt;=6),IFERROR(VLOOKUP(入力項目!$S$13,子育て関連マスタ!$I$9:$M$12,4,FALSE),0),
AND(R235&gt;=7,R235&lt;=12),IFERROR(VLOOKUP(入力項目!$S$14,子育て関連マスタ!$I$16:$M$17,4,FALSE),0),
AND(R235&gt;=13,R235&lt;=15),IFERROR(VLOOKUP(入力項目!$S$15,子育て関連マスタ!$I$21:$M$22,4,FALSE),0),
AND(R235&gt;=16,R235&lt;=18),IFERROR(VLOOKUP(入力項目!$S$16,子育て関連マスタ!$I$26:$M$28,4,FALSE),0),
AND(R235&gt;=19,R235&lt;=20,入力項目!$S$16="高専"),IFERROR(VLOOKUP(入力項目!$S$16,子育て関連マスタ!$I$26:$M$28,4,FALSE),0),
AND(R235&gt;=19,R235&lt;=20,入力項目!$S$16&lt;&gt;"高専"),IFERROR(VLOOKUP(入力項目!$S$17,子育て関連マスタ!$I$32:$M$37,4,FALSE),0),
AND(R235&gt;=21,R235&lt;=22,入力項目!$S$16="高専"),IFERROR(VLOOKUP(入力項目!$S$17,子育て関連マスタ!$I$32:$M$34,4,FALSE),0),
AND(R235&gt;=21,R235&lt;=22,入力項目!$S$16&lt;&gt;"高専"),IFERROR(VLOOKUP(入力項目!$S$17,子育て関連マスタ!$I$32:$M$34,4,FALSE),0),
R235&gt;=23,0
) +
IF($D235=4,
  IFERROR(_xlfn.IFS(
  R235&lt;=入力項目!$S$11,0,
  AND(R235=入力項目!$S$11),IFERROR(VLOOKUP(入力項目!$S$12,子育て関連マスタ!$I$4:$M$5,2,FALSE),0),
  AND(R235=4),IFERROR(VLOOKUP(入力項目!$S$13,子育て関連マスタ!$I$9:$M$12,2,FALSE),0),
  AND(R235=7),IFERROR(VLOOKUP(入力項目!$S$14,子育て関連マスタ!$I$16:$M$17,2,FALSE),0),
  AND(R235=13),IFERROR(VLOOKUP(入力項目!$S$15,子育て関連マスタ!$I$21:$M$22,2,FALSE),0),
  AND(R235=16),IFERROR(VLOOKUP(入力項目!$S$16,子育て関連マスタ!$I$26:$M$28,2,FALSE),0),
  AND(R235=19,入力項目!$S$16&lt;&gt;"高専"),IFERROR(VLOOKUP(入力項目!$S$17,子育て関連マスタ!$I$32:$M$37,2,FALSE),0),
  AND(R235=21,入力項目!$S$16="高専"),IFERROR(VLOOKUP(入力項目!$S$17,子育て関連マスタ!$I$32:$M$37,2,FALSE),0),
  R235&gt;=22,0
  ),0),0
) +
IF(AND(R235&gt;=1,R235&lt;=15),IF($D235=入力項目!$S$8,入力項目!$S$3,0),0) +
IF(AND(R235&gt;=1,R235&lt;=15),IF($D235=5,入力項目!$S$4,0),0) +
IF(AND(R235&gt;=1,R235&lt;=15),IF($D235=12,入力項目!$S$5,0),0) +
IF(AND(入力項目!$S$7=$A235,入力項目!$S$8=$D235),子育て関連マスタ!$C$14,0) +
IFERROR(IF(AND(YEAR(EDATE(DATE(入力項目!$S$7,入力項目!$S$8,1),1))=$A235,MONTH(EDATE(DATE(入力項目!$S$7,入力項目!$S$8,1),1))=$D235),子育て関連マスタ!$C$15,0),0) +
IF(AND(OR(R235=3,R235=5,R235=7),$D235=11),子育て関連マスタ!$C$17,0) +
IF(AND(R235=20,$D235=1),子育て関連マスタ!$C$18,0) +
IF(AND(R235=20,$D235=1),
IFERROR(_xlfn.IFS(
入力項目!$S$10="男",子育て関連マスタ!$C$18,
入力項目!$S$10="女",子育て関連マスタ!$C$19
),0),0
) +
IF(AND(R235&gt;=入力項目!$S$18,R235&lt;=入力項目!$S$19),入力項目!$S$20,0) +
IF(AND(R235&gt;=入力項目!$S$21,R235&lt;=入力項目!$S$22),入力項目!$S$23,0) +
IF(AND(R235&gt;=入力項目!$S$24,R235&lt;=入力項目!$S$25),入力項目!$S$26,0)
)</f>
        <v>0</v>
      </c>
      <c r="AG235">
        <f ca="1">-(
_xlfn.IFS(
S235&lt;=入力項目!$S$11,0,
AND(S235&gt;=入力項目!$S$11+1,S235&lt;=3),IFERROR(VLOOKUP(入力項目!$S$12,子育て関連マスタ!$I$4:$M$5,4,FALSE),0),
AND(S235&gt;=4,S235&lt;=6),IFERROR(VLOOKUP(入力項目!$S$13,子育て関連マスタ!$I$9:$M$12,4,FALSE),0),
AND(S235&gt;=7,S235&lt;=12),IFERROR(VLOOKUP(入力項目!$S$14,子育て関連マスタ!$I$16:$M$17,4,FALSE),0),
AND(S235&gt;=13,S235&lt;=15),IFERROR(VLOOKUP(入力項目!$S$15,子育て関連マスタ!$I$21:$M$22,4,FALSE),0),
AND(S235&gt;=16,S235&lt;=18),IFERROR(VLOOKUP(入力項目!$S$16,子育て関連マスタ!$I$26:$M$28,4,FALSE),0),
AND(S235&gt;=19,S235&lt;=20,入力項目!$S$16="高専"),IFERROR(VLOOKUP(入力項目!$S$16,子育て関連マスタ!$I$26:$M$28,4,FALSE),0),
AND(S235&gt;=19,S235&lt;=20,入力項目!$S$16&lt;&gt;"高専"),IFERROR(VLOOKUP(入力項目!$S$17,子育て関連マスタ!$I$32:$M$37,4,FALSE),0),
AND(S235&gt;=21,S235&lt;=22,入力項目!$S$16="高専"),IFERROR(VLOOKUP(入力項目!$S$17,子育て関連マスタ!$I$32:$M$34,4,FALSE),0),
AND(S235&gt;=21,S235&lt;=22,入力項目!$S$16&lt;&gt;"高専"),IFERROR(VLOOKUP(入力項目!$S$17,子育て関連マスタ!$I$32:$M$34,4,FALSE),0),
S235&gt;=23,0
) +
IF($D235=4,
  IFERROR(_xlfn.IFS(
  S235&lt;=入力項目!$S$11,0,
  AND(S235=入力項目!$S$11),IFERROR(VLOOKUP(入力項目!$S$12,子育て関連マスタ!$I$4:$M$5,2,FALSE),0),
  AND(S235=4),IFERROR(VLOOKUP(入力項目!$S$13,子育て関連マスタ!$I$9:$M$12,2,FALSE),0),
  AND(S235=7),IFERROR(VLOOKUP(入力項目!$S$14,子育て関連マスタ!$I$16:$M$17,2,FALSE),0),
  AND(S235=13),IFERROR(VLOOKUP(入力項目!$S$15,子育て関連マスタ!$I$21:$M$22,2,FALSE),0),
  AND(S235=16),IFERROR(VLOOKUP(入力項目!$S$16,子育て関連マスタ!$I$26:$M$28,2,FALSE),0),
  AND(S235=19,入力項目!$S$16&lt;&gt;"高専"),IFERROR(VLOOKUP(入力項目!$S$17,子育て関連マスタ!$I$32:$M$37,2,FALSE),0),
  AND(S235=21,入力項目!$S$16="高専"),IFERROR(VLOOKUP(入力項目!$S$17,子育て関連マスタ!$I$32:$M$37,2,FALSE),0),
  S235&gt;=22,0
  ),0),0
) +
IF(AND(S235&gt;=1,S235&lt;=15),IF($D235=入力項目!$S$8,入力項目!$S$3,0),0) +
IF(AND(S235&gt;=1,S235&lt;=15),IF($D235=5,入力項目!$S$4,0),0) +
IF(AND(S235&gt;=1,S235&lt;=15),IF($D235=12,入力項目!$S$5,0),0) +
IF(AND(入力項目!$S$7=$A235,入力項目!$S$8=$D235),子育て関連マスタ!$C$14,0) +
IFERROR(IF(AND(YEAR(EDATE(DATE(入力項目!$S$7,入力項目!$S$8,1),1))=$A235,MONTH(EDATE(DATE(入力項目!$S$7,入力項目!$S$8,1),1))=$D235),子育て関連マスタ!$C$15,0),0) +
IF(AND(OR(S235=3,S235=5,S235=7),$D235=11),子育て関連マスタ!$C$17,0) +
IF(AND(S235=20,$D235=1),子育て関連マスタ!$C$18,0) +
IF(AND(S235=20,$D235=1),
IFERROR(_xlfn.IFS(
入力項目!$S$10="男",子育て関連マスタ!$C$18,
入力項目!$S$10="女",子育て関連マスタ!$C$19
),0),0
) +
IF(AND(S235&gt;=入力項目!$S$18,S235&lt;=入力項目!$S$19),入力項目!$S$20,0) +
IF(AND(S235&gt;=入力項目!$S$21,S235&lt;=入力項目!$S$22),入力項目!$S$23,0) +
IF(AND(S235&gt;=入力項目!$S$24,S235&lt;=入力項目!$S$25),入力項目!$S$26,0)
)</f>
        <v>0</v>
      </c>
      <c r="AH235">
        <f ca="1">-(
_xlfn.IFS(
T235&lt;=入力項目!$S$11,0,
AND(T235&gt;=入力項目!$S$11+1,T235&lt;=3),IFERROR(VLOOKUP(入力項目!$S$12,子育て関連マスタ!$I$4:$M$5,4,FALSE),0),
AND(T235&gt;=4,T235&lt;=6),IFERROR(VLOOKUP(入力項目!$S$13,子育て関連マスタ!$I$9:$M$12,4,FALSE),0),
AND(T235&gt;=7,T235&lt;=12),IFERROR(VLOOKUP(入力項目!$S$14,子育て関連マスタ!$I$16:$M$17,4,FALSE),0),
AND(T235&gt;=13,T235&lt;=15),IFERROR(VLOOKUP(入力項目!$S$15,子育て関連マスタ!$I$21:$M$22,4,FALSE),0),
AND(T235&gt;=16,T235&lt;=18),IFERROR(VLOOKUP(入力項目!$S$16,子育て関連マスタ!$I$26:$M$28,4,FALSE),0),
AND(T235&gt;=19,T235&lt;=20,入力項目!$S$16="高専"),IFERROR(VLOOKUP(入力項目!$S$16,子育て関連マスタ!$I$26:$M$28,4,FALSE),0),
AND(T235&gt;=19,T235&lt;=20,入力項目!$S$16&lt;&gt;"高専"),IFERROR(VLOOKUP(入力項目!$S$17,子育て関連マスタ!$I$32:$M$37,4,FALSE),0),
AND(T235&gt;=21,T235&lt;=22,入力項目!$S$16="高専"),IFERROR(VLOOKUP(入力項目!$S$17,子育て関連マスタ!$I$32:$M$34,4,FALSE),0),
AND(T235&gt;=21,T235&lt;=22,入力項目!$S$16&lt;&gt;"高専"),IFERROR(VLOOKUP(入力項目!$S$17,子育て関連マスタ!$I$32:$M$34,4,FALSE),0),
T235&gt;=23,0
) +
IF($D235=4,
  IFERROR(_xlfn.IFS(
  T235&lt;=入力項目!$S$11,0,
  AND(T235=入力項目!$S$11),IFERROR(VLOOKUP(入力項目!$S$12,子育て関連マスタ!$I$4:$M$5,2,FALSE),0),
  AND(T235=4),IFERROR(VLOOKUP(入力項目!$S$13,子育て関連マスタ!$I$9:$M$12,2,FALSE),0),
  AND(T235=7),IFERROR(VLOOKUP(入力項目!$S$14,子育て関連マスタ!$I$16:$M$17,2,FALSE),0),
  AND(T235=13),IFERROR(VLOOKUP(入力項目!$S$15,子育て関連マスタ!$I$21:$M$22,2,FALSE),0),
  AND(T235=16),IFERROR(VLOOKUP(入力項目!$S$16,子育て関連マスタ!$I$26:$M$28,2,FALSE),0),
  AND(T235=19,入力項目!$S$16&lt;&gt;"高専"),IFERROR(VLOOKUP(入力項目!$S$17,子育て関連マスタ!$I$32:$M$37,2,FALSE),0),
  AND(T235=21,入力項目!$S$16="高専"),IFERROR(VLOOKUP(入力項目!$S$17,子育て関連マスタ!$I$32:$M$37,2,FALSE),0),
  T235&gt;=22,0
  ),0),0
) +
IF(AND(T235&gt;=1,T235&lt;=15),IF($D235=入力項目!$S$8,入力項目!$S$3,0),0) +
IF(AND(T235&gt;=1,T235&lt;=15),IF($D235=5,入力項目!$S$4,0),0) +
IF(AND(T235&gt;=1,T235&lt;=15),IF($D235=12,入力項目!$S$5,0),0) +
IF(AND(入力項目!$S$7=$A235,入力項目!$S$8=$D235),子育て関連マスタ!$C$14,0) +
IFERROR(IF(AND(YEAR(EDATE(DATE(入力項目!$S$7,入力項目!$S$8,1),1))=$A235,MONTH(EDATE(DATE(入力項目!$S$7,入力項目!$S$8,1),1))=$D235),子育て関連マスタ!$C$15,0),0) +
IF(AND(OR(T235=3,T235=5,T235=7),$D235=11),子育て関連マスタ!$C$17,0) +
IF(AND(T235=20,$D235=1),子育て関連マスタ!$C$18,0) +
IF(AND(T235=20,$D235=1),
IFERROR(_xlfn.IFS(
入力項目!$S$10="男",子育て関連マスタ!$C$18,
入力項目!$S$10="女",子育て関連マスタ!$C$19
),0),0
) +
IF(AND(T235&gt;=入力項目!$S$18,T235&lt;=入力項目!$S$19),入力項目!$S$20,0) +
IF(AND(T235&gt;=入力項目!$S$21,T235&lt;=入力項目!$S$22),入力項目!$S$23,0) +
IF(AND(T235&gt;=入力項目!$S$24,T235&lt;=入力項目!$S$25),入力項目!$S$26,0)
)</f>
        <v>0</v>
      </c>
      <c r="AI235">
        <f ca="1">-(
_xlfn.IFS(
U235&lt;=入力項目!$S$11,0,
AND(U235&gt;=入力項目!$S$11+1,U235&lt;=3),IFERROR(VLOOKUP(入力項目!$S$12,子育て関連マスタ!$I$4:$M$5,4,FALSE),0),
AND(U235&gt;=4,U235&lt;=6),IFERROR(VLOOKUP(入力項目!$S$13,子育て関連マスタ!$I$9:$M$12,4,FALSE),0),
AND(U235&gt;=7,U235&lt;=12),IFERROR(VLOOKUP(入力項目!$S$14,子育て関連マスタ!$I$16:$M$17,4,FALSE),0),
AND(U235&gt;=13,U235&lt;=15),IFERROR(VLOOKUP(入力項目!$S$15,子育て関連マスタ!$I$21:$M$22,4,FALSE),0),
AND(U235&gt;=16,U235&lt;=18),IFERROR(VLOOKUP(入力項目!$S$16,子育て関連マスタ!$I$26:$M$28,4,FALSE),0),
AND(U235&gt;=19,U235&lt;=20,入力項目!$S$16="高専"),IFERROR(VLOOKUP(入力項目!$S$16,子育て関連マスタ!$I$26:$M$28,4,FALSE),0),
AND(U235&gt;=19,U235&lt;=20,入力項目!$S$16&lt;&gt;"高専"),IFERROR(VLOOKUP(入力項目!$S$17,子育て関連マスタ!$I$32:$M$37,4,FALSE),0),
AND(U235&gt;=21,U235&lt;=22,入力項目!$S$16="高専"),IFERROR(VLOOKUP(入力項目!$S$17,子育て関連マスタ!$I$32:$M$34,4,FALSE),0),
AND(U235&gt;=21,U235&lt;=22,入力項目!$S$16&lt;&gt;"高専"),IFERROR(VLOOKUP(入力項目!$S$17,子育て関連マスタ!$I$32:$M$34,4,FALSE),0),
U235&gt;=23,0
) +
IF($D235=4,
  IFERROR(_xlfn.IFS(
  U235&lt;=入力項目!$S$11,0,
  AND(U235=入力項目!$S$11),IFERROR(VLOOKUP(入力項目!$S$12,子育て関連マスタ!$I$4:$M$5,2,FALSE),0),
  AND(U235=4),IFERROR(VLOOKUP(入力項目!$S$13,子育て関連マスタ!$I$9:$M$12,2,FALSE),0),
  AND(U235=7),IFERROR(VLOOKUP(入力項目!$S$14,子育て関連マスタ!$I$16:$M$17,2,FALSE),0),
  AND(U235=13),IFERROR(VLOOKUP(入力項目!$S$15,子育て関連マスタ!$I$21:$M$22,2,FALSE),0),
  AND(U235=16),IFERROR(VLOOKUP(入力項目!$S$16,子育て関連マスタ!$I$26:$M$28,2,FALSE),0),
  AND(U235=19,入力項目!$S$16&lt;&gt;"高専"),IFERROR(VLOOKUP(入力項目!$S$17,子育て関連マスタ!$I$32:$M$37,2,FALSE),0),
  AND(U235=21,入力項目!$S$16="高専"),IFERROR(VLOOKUP(入力項目!$S$17,子育て関連マスタ!$I$32:$M$37,2,FALSE),0),
  U235&gt;=22,0
  ),0),0
) +
IF(AND(U235&gt;=1,U235&lt;=15),IF($D235=入力項目!$S$8,入力項目!$S$3,0),0) +
IF(AND(U235&gt;=1,U235&lt;=15),IF($D235=5,入力項目!$S$4,0),0) +
IF(AND(U235&gt;=1,U235&lt;=15),IF($D235=12,入力項目!$S$5,0),0) +
IF(AND(入力項目!$S$7=$A235,入力項目!$S$8=$D235),子育て関連マスタ!$C$14,0) +
IFERROR(IF(AND(YEAR(EDATE(DATE(入力項目!$S$7,入力項目!$S$8,1),1))=$A235,MONTH(EDATE(DATE(入力項目!$S$7,入力項目!$S$8,1),1))=$D235),子育て関連マスタ!$C$15,0),0) +
IF(AND(OR(U235=3,U235=5,U235=7),$D235=11),子育て関連マスタ!$C$17,0) +
IF(AND(U235=20,$D235=1),子育て関連マスタ!$C$18,0) +
IF(AND(U235=20,$D235=1),
IFERROR(_xlfn.IFS(
入力項目!$S$10="男",子育て関連マスタ!$C$18,
入力項目!$S$10="女",子育て関連マスタ!$C$19
),0),0
) +
IF(AND(U235&gt;=入力項目!$S$18,U235&lt;=入力項目!$S$19),入力項目!$S$20,0) +
IF(AND(U235&gt;=入力項目!$S$21,U235&lt;=入力項目!$S$22),入力項目!$S$23,0) +
IF(AND(U235&gt;=入力項目!$S$24,U235&lt;=入力項目!$S$25),入力項目!$S$26,0)
)</f>
        <v>0</v>
      </c>
      <c r="AJ235" s="10">
        <f ca="1">-VLOOKUP($D235,月別収支!$A$2:$H$13,7,FALSE)</f>
        <v>-20000</v>
      </c>
    </row>
    <row r="236" spans="1:36" x14ac:dyDescent="0.4">
      <c r="A236">
        <f t="shared" ref="A236:A299" ca="1" si="71">IF(D236=1,A235+1,A235)</f>
        <v>2044</v>
      </c>
      <c r="B236">
        <f t="shared" ca="1" si="61"/>
        <v>2043</v>
      </c>
      <c r="C236">
        <f t="shared" ca="1" si="62"/>
        <v>20</v>
      </c>
      <c r="D236">
        <f t="shared" ref="D236:D299" ca="1" si="72">IF(D235=12,1,D235+1)</f>
        <v>2</v>
      </c>
      <c r="E236" t="str">
        <f t="shared" ca="1" si="56"/>
        <v>2044年2月</v>
      </c>
      <c r="F236">
        <f ca="1">IF(OR(入力項目!$N$5&lt;$A236,AND(入力項目!$N$5=$A236,入力項目!$N$6&lt;$D236)),IF(F235=0,1,IF(G236=12,F235+1,F235)),0)</f>
        <v>19</v>
      </c>
      <c r="G236">
        <f ca="1">IF(OR(入力項目!$N$5&lt;$A236,AND(入力項目!$N$5=$A236,入力項目!$N$6&lt;$D236)),IF(G235=12,1,G235+1),0)</f>
        <v>4</v>
      </c>
      <c r="H236" t="str">
        <f t="shared" ca="1" si="57"/>
        <v>19_4</v>
      </c>
      <c r="I236">
        <f ca="1">IF(
  IFERROR(AND($C236&gt;0,MOD($C236,入力項目!$N$22)=0,$D236=入力項目!$N$23), FALSE),
  1,
  IF(
    AND(I235&gt;0,J235=12),
    IF(I235=入力項目!$N$28, 0, I235+1),
    I235
  )
)</f>
        <v>0</v>
      </c>
      <c r="J236">
        <f ca="1">IF($D236=入力項目!$N$23,1,IFERROR(J235+1,1))</f>
        <v>9</v>
      </c>
      <c r="K236" t="str">
        <f t="shared" ca="1" si="58"/>
        <v>0_9</v>
      </c>
      <c r="L236">
        <f ca="1">L235+IF(入力項目!$D$4=$D236,1,0)</f>
        <v>48</v>
      </c>
      <c r="M236" t="str">
        <f t="shared" ca="1" si="59"/>
        <v>48歳</v>
      </c>
      <c r="N236">
        <f t="shared" ca="1" si="63"/>
        <v>49</v>
      </c>
      <c r="O236" t="str">
        <f t="shared" ca="1" si="60"/>
        <v>49歳</v>
      </c>
      <c r="P236">
        <f t="shared" ca="1" si="64"/>
        <v>23</v>
      </c>
      <c r="Q236">
        <f t="shared" ca="1" si="65"/>
        <v>21</v>
      </c>
      <c r="R236">
        <f t="shared" ca="1" si="66"/>
        <v>2044</v>
      </c>
      <c r="S236">
        <f t="shared" ca="1" si="67"/>
        <v>2044</v>
      </c>
      <c r="T236">
        <f t="shared" ca="1" si="68"/>
        <v>2044</v>
      </c>
      <c r="U236">
        <f t="shared" ca="1" si="69"/>
        <v>2044</v>
      </c>
      <c r="V236" s="10">
        <f t="shared" ca="1" si="70"/>
        <v>26144355</v>
      </c>
      <c r="W236" s="10">
        <f ca="1">IF($L236&lt;その他マスタ!$B$1,VLOOKUP($D236,月別収支!$A$2:$H$13,2,FALSE),その他マスタ!$B$3)+IF(AND($L236=その他マスタ!$B$1,入力項目!$I$9="あり",$D236=入力項目!$D$4),その他マスタ!$B$2,0)</f>
        <v>300000</v>
      </c>
      <c r="X236" s="10">
        <f ca="1">-IF(入力項目!$K$5=TRUE,
IF($F236+$G236&lt;3,VLOOKUP($D236,月別収支!$A$2:$H$13,8,FALSE),0)+IFERROR(VLOOKUP($H236,住宅ローン計算!C:P,13,FALSE),0)+IF($F236&gt;1,IF(OR($G236=3,$G236=6,$G236=9,$G236=12),ROUNDUP(入力項目!$N$18/4,0),0),0),
VLOOKUP($D236,月別収支!$A$2:$H$13,8,FALSE))</f>
        <v>-53590</v>
      </c>
      <c r="Y236" s="10">
        <f ca="1">-VLOOKUP($D236,月別収支!$A$2:$H$13,3,FALSE)</f>
        <v>-75000</v>
      </c>
      <c r="Z236" s="10">
        <f ca="1">-VLOOKUP($D236,月別収支!$A$2:$H$13,4,FALSE)</f>
        <v>-27000</v>
      </c>
      <c r="AA236" s="10">
        <f ca="1">-VLOOKUP($D236,月別収支!$A$2:$H$13,6,FALSE)</f>
        <v>-10000</v>
      </c>
      <c r="AB236" s="10">
        <f ca="1">-(
VLOOKUP($D236,月別収支!$A$2:$H$13,5,FALSE)+IF(AND(入力項目!$I$27&lt;=$A236,ISEVEN($A236-入力項目!$I$27),入力項目!$I$28=$D236),入力項目!$I$26,0)
+IF(入力項目!$K$26=TRUE,
IFERROR(VLOOKUP($K236,マイカーローン計算!C:P,13,FALSE),0),
IFERROR(
  IF(AND($C236&gt;0,MOD($C236,入力項目!$N$22)=0,$D236=入力項目!$N$23),入力項目!$N$24,0),
 0
)
)
)</f>
        <v>-20000</v>
      </c>
      <c r="AC236" s="10">
        <f ca="1">-IF($A236&lt;入力項目!$N$33,入力項目!$N$35,IF(AND($A236=入力項目!$N$33,$D236&lt;=入力項目!$N$34),入力項目!$N$35,0))</f>
        <v>0</v>
      </c>
      <c r="AD236">
        <f ca="1">-(
_xlfn.IFS(
P236&lt;=入力項目!$S$11,0,
AND(P236&gt;=入力項目!$S$11+1,P236&lt;=3),IFERROR(VLOOKUP(入力項目!$S$12,子育て関連マスタ!$I$4:$M$5,4,FALSE),0),
AND(P236&gt;=4,P236&lt;=6),IFERROR(VLOOKUP(入力項目!$S$13,子育て関連マスタ!$I$9:$M$12,4,FALSE),0),
AND(P236&gt;=7,P236&lt;=12),IFERROR(VLOOKUP(入力項目!$S$14,子育て関連マスタ!$I$16:$M$17,4,FALSE),0),
AND(P236&gt;=13,P236&lt;=15),IFERROR(VLOOKUP(入力項目!$S$15,子育て関連マスタ!$I$21:$M$22,4,FALSE),0),
AND(P236&gt;=16,P236&lt;=18),IFERROR(VLOOKUP(入力項目!$S$16,子育て関連マスタ!$I$26:$M$28,4,FALSE),0),
AND(P236&gt;=19,P236&lt;=20,入力項目!$S$16="高専"),IFERROR(VLOOKUP(入力項目!$S$16,子育て関連マスタ!$I$26:$M$28,4,FALSE),0),
AND(P236&gt;=19,P236&lt;=20,入力項目!$S$16&lt;&gt;"高専"),IFERROR(VLOOKUP(入力項目!$S$17,子育て関連マスタ!$I$32:$M$37,4,FALSE),0),
AND(P236&gt;=21,P236&lt;=22,入力項目!$S$16="高専"),IFERROR(VLOOKUP(入力項目!$S$17,子育て関連マスタ!$I$32:$M$34,4,FALSE),0),
AND(P236&gt;=21,P236&lt;=22,入力項目!$S$16&lt;&gt;"高専"),IFERROR(VLOOKUP(入力項目!$S$17,子育て関連マスタ!$I$32:$M$34,4,FALSE),0),
P236&gt;=23,0
) +
IF($D236=4,
  IFERROR(_xlfn.IFS(
  P236&lt;=入力項目!$S$11,0,
  AND(P236=入力項目!$S$11),IFERROR(VLOOKUP(入力項目!$S$12,子育て関連マスタ!$I$4:$M$5,2,FALSE),0),
  AND(P236=4),IFERROR(VLOOKUP(入力項目!$S$13,子育て関連マスタ!$I$9:$M$12,2,FALSE),0),
  AND(P236=7),IFERROR(VLOOKUP(入力項目!$S$14,子育て関連マスタ!$I$16:$M$17,2,FALSE),0),
  AND(P236=13),IFERROR(VLOOKUP(入力項目!$S$15,子育て関連マスタ!$I$21:$M$22,2,FALSE),0),
  AND(P236=16),IFERROR(VLOOKUP(入力項目!$S$16,子育て関連マスタ!$I$26:$M$28,2,FALSE),0),
  AND(P236=19,入力項目!$S$16&lt;&gt;"高専"),IFERROR(VLOOKUP(入力項目!$S$17,子育て関連マスタ!$I$32:$M$37,2,FALSE),0),
  AND(P236=21,入力項目!$S$16="高専"),IFERROR(VLOOKUP(入力項目!$S$17,子育て関連マスタ!$I$32:$M$37,2,FALSE),0),
  P236&gt;=22,0
  ),0),0
) +
IF(AND(P236&gt;=1,P236&lt;=15),IF($D236=入力項目!$S$8,入力項目!$S$3,0),0) +
IF(AND(P236&gt;=1,P236&lt;=15),IF($D236=5,入力項目!$S$4,0),0) +
IF(AND(P236&gt;=1,P236&lt;=15),IF($D236=12,入力項目!$S$5,0),0) +
IF(AND(入力項目!$S$7=$A236,入力項目!$S$8=$D236),子育て関連マスタ!$C$14,0) +
IFERROR(IF(AND(YEAR(EDATE(DATE(入力項目!$S$7,入力項目!$S$8,1),1))=$A236,MONTH(EDATE(DATE(入力項目!$S$7,入力項目!$S$8,1),1))=$D236),子育て関連マスタ!$C$15,0),0) +
IF(AND(OR(P236=3,P236=5,P236=7),$D236=11),子育て関連マスタ!$C$17,0) +
IF(AND(P236=20,$D236=1),子育て関連マスタ!$C$18,0) +
IF(AND(P236=20,$D236=1),
IFERROR(_xlfn.IFS(
入力項目!$S$10="男",子育て関連マスタ!$C$18,
入力項目!$S$10="女",子育て関連マスタ!$C$19
),0),0
) +
IF(AND(P236&gt;=入力項目!$S$18,P236&lt;=入力項目!$S$19),入力項目!$S$20,0) +
IF(AND(P236&gt;=入力項目!$S$21,P236&lt;=入力項目!$S$22),入力項目!$S$23,0) +
IF(AND(P236&gt;=入力項目!$S$24,P236&lt;=入力項目!$S$25),入力項目!$S$26,0)
)</f>
        <v>0</v>
      </c>
      <c r="AE236">
        <f ca="1">-(
_xlfn.IFS(
Q236&lt;=入力項目!$S$11,0,
AND(Q236&gt;=入力項目!$S$11+1,Q236&lt;=3),IFERROR(VLOOKUP(入力項目!$S$12,子育て関連マスタ!$I$4:$M$5,4,FALSE),0),
AND(Q236&gt;=4,Q236&lt;=6),IFERROR(VLOOKUP(入力項目!$S$13,子育て関連マスタ!$I$9:$M$12,4,FALSE),0),
AND(Q236&gt;=7,Q236&lt;=12),IFERROR(VLOOKUP(入力項目!$S$14,子育て関連マスタ!$I$16:$M$17,4,FALSE),0),
AND(Q236&gt;=13,Q236&lt;=15),IFERROR(VLOOKUP(入力項目!$S$15,子育て関連マスタ!$I$21:$M$22,4,FALSE),0),
AND(Q236&gt;=16,Q236&lt;=18),IFERROR(VLOOKUP(入力項目!$S$16,子育て関連マスタ!$I$26:$M$28,4,FALSE),0),
AND(Q236&gt;=19,Q236&lt;=20,入力項目!$S$16="高専"),IFERROR(VLOOKUP(入力項目!$S$16,子育て関連マスタ!$I$26:$M$28,4,FALSE),0),
AND(Q236&gt;=19,Q236&lt;=20,入力項目!$S$16&lt;&gt;"高専"),IFERROR(VLOOKUP(入力項目!$S$17,子育て関連マスタ!$I$32:$M$37,4,FALSE),0),
AND(Q236&gt;=21,Q236&lt;=22,入力項目!$S$16="高専"),IFERROR(VLOOKUP(入力項目!$S$17,子育て関連マスタ!$I$32:$M$34,4,FALSE),0),
AND(Q236&gt;=21,Q236&lt;=22,入力項目!$S$16&lt;&gt;"高専"),IFERROR(VLOOKUP(入力項目!$S$17,子育て関連マスタ!$I$32:$M$34,4,FALSE),0),
Q236&gt;=23,0
) +
IF($D236=4,
  IFERROR(_xlfn.IFS(
  Q236&lt;=入力項目!$S$11,0,
  AND(Q236=入力項目!$S$11),IFERROR(VLOOKUP(入力項目!$S$12,子育て関連マスタ!$I$4:$M$5,2,FALSE),0),
  AND(Q236=4),IFERROR(VLOOKUP(入力項目!$S$13,子育て関連マスタ!$I$9:$M$12,2,FALSE),0),
  AND(Q236=7),IFERROR(VLOOKUP(入力項目!$S$14,子育て関連マスタ!$I$16:$M$17,2,FALSE),0),
  AND(Q236=13),IFERROR(VLOOKUP(入力項目!$S$15,子育て関連マスタ!$I$21:$M$22,2,FALSE),0),
  AND(Q236=16),IFERROR(VLOOKUP(入力項目!$S$16,子育て関連マスタ!$I$26:$M$28,2,FALSE),0),
  AND(Q236=19,入力項目!$S$16&lt;&gt;"高専"),IFERROR(VLOOKUP(入力項目!$S$17,子育て関連マスタ!$I$32:$M$37,2,FALSE),0),
  AND(Q236=21,入力項目!$S$16="高専"),IFERROR(VLOOKUP(入力項目!$S$17,子育て関連マスタ!$I$32:$M$37,2,FALSE),0),
  Q236&gt;=22,0
  ),0),0
) +
IF(AND(Q236&gt;=1,Q236&lt;=15),IF($D236=入力項目!$S$8,入力項目!$S$3,0),0) +
IF(AND(Q236&gt;=1,Q236&lt;=15),IF($D236=5,入力項目!$S$4,0),0) +
IF(AND(Q236&gt;=1,Q236&lt;=15),IF($D236=12,入力項目!$S$5,0),0) +
IF(AND(入力項目!$S$7=$A236,入力項目!$S$8=$D236),子育て関連マスタ!$C$14,0) +
IFERROR(IF(AND(YEAR(EDATE(DATE(入力項目!$S$7,入力項目!$S$8,1),1))=$A236,MONTH(EDATE(DATE(入力項目!$S$7,入力項目!$S$8,1),1))=$D236),子育て関連マスタ!$C$15,0),0) +
IF(AND(OR(Q236=3,Q236=5,Q236=7),$D236=11),子育て関連マスタ!$C$17,0) +
IF(AND(Q236=20,$D236=1),子育て関連マスタ!$C$18,0) +
IF(AND(Q236=20,$D236=1),
IFERROR(_xlfn.IFS(
入力項目!$S$10="男",子育て関連マスタ!$C$18,
入力項目!$S$10="女",子育て関連マスタ!$C$19
),0),0
) +
IF(AND(Q236&gt;=入力項目!$S$18,Q236&lt;=入力項目!$S$19),入力項目!$S$20,0) +
IF(AND(Q236&gt;=入力項目!$S$21,Q236&lt;=入力項目!$S$22),入力項目!$S$23,0) +
IF(AND(Q236&gt;=入力項目!$S$24,Q236&lt;=入力項目!$S$25),入力項目!$S$26,0)
)</f>
        <v>0</v>
      </c>
      <c r="AF236">
        <f ca="1">-(
_xlfn.IFS(
R236&lt;=入力項目!$S$11,0,
AND(R236&gt;=入力項目!$S$11+1,R236&lt;=3),IFERROR(VLOOKUP(入力項目!$S$12,子育て関連マスタ!$I$4:$M$5,4,FALSE),0),
AND(R236&gt;=4,R236&lt;=6),IFERROR(VLOOKUP(入力項目!$S$13,子育て関連マスタ!$I$9:$M$12,4,FALSE),0),
AND(R236&gt;=7,R236&lt;=12),IFERROR(VLOOKUP(入力項目!$S$14,子育て関連マスタ!$I$16:$M$17,4,FALSE),0),
AND(R236&gt;=13,R236&lt;=15),IFERROR(VLOOKUP(入力項目!$S$15,子育て関連マスタ!$I$21:$M$22,4,FALSE),0),
AND(R236&gt;=16,R236&lt;=18),IFERROR(VLOOKUP(入力項目!$S$16,子育て関連マスタ!$I$26:$M$28,4,FALSE),0),
AND(R236&gt;=19,R236&lt;=20,入力項目!$S$16="高専"),IFERROR(VLOOKUP(入力項目!$S$16,子育て関連マスタ!$I$26:$M$28,4,FALSE),0),
AND(R236&gt;=19,R236&lt;=20,入力項目!$S$16&lt;&gt;"高専"),IFERROR(VLOOKUP(入力項目!$S$17,子育て関連マスタ!$I$32:$M$37,4,FALSE),0),
AND(R236&gt;=21,R236&lt;=22,入力項目!$S$16="高専"),IFERROR(VLOOKUP(入力項目!$S$17,子育て関連マスタ!$I$32:$M$34,4,FALSE),0),
AND(R236&gt;=21,R236&lt;=22,入力項目!$S$16&lt;&gt;"高専"),IFERROR(VLOOKUP(入力項目!$S$17,子育て関連マスタ!$I$32:$M$34,4,FALSE),0),
R236&gt;=23,0
) +
IF($D236=4,
  IFERROR(_xlfn.IFS(
  R236&lt;=入力項目!$S$11,0,
  AND(R236=入力項目!$S$11),IFERROR(VLOOKUP(入力項目!$S$12,子育て関連マスタ!$I$4:$M$5,2,FALSE),0),
  AND(R236=4),IFERROR(VLOOKUP(入力項目!$S$13,子育て関連マスタ!$I$9:$M$12,2,FALSE),0),
  AND(R236=7),IFERROR(VLOOKUP(入力項目!$S$14,子育て関連マスタ!$I$16:$M$17,2,FALSE),0),
  AND(R236=13),IFERROR(VLOOKUP(入力項目!$S$15,子育て関連マスタ!$I$21:$M$22,2,FALSE),0),
  AND(R236=16),IFERROR(VLOOKUP(入力項目!$S$16,子育て関連マスタ!$I$26:$M$28,2,FALSE),0),
  AND(R236=19,入力項目!$S$16&lt;&gt;"高専"),IFERROR(VLOOKUP(入力項目!$S$17,子育て関連マスタ!$I$32:$M$37,2,FALSE),0),
  AND(R236=21,入力項目!$S$16="高専"),IFERROR(VLOOKUP(入力項目!$S$17,子育て関連マスタ!$I$32:$M$37,2,FALSE),0),
  R236&gt;=22,0
  ),0),0
) +
IF(AND(R236&gt;=1,R236&lt;=15),IF($D236=入力項目!$S$8,入力項目!$S$3,0),0) +
IF(AND(R236&gt;=1,R236&lt;=15),IF($D236=5,入力項目!$S$4,0),0) +
IF(AND(R236&gt;=1,R236&lt;=15),IF($D236=12,入力項目!$S$5,0),0) +
IF(AND(入力項目!$S$7=$A236,入力項目!$S$8=$D236),子育て関連マスタ!$C$14,0) +
IFERROR(IF(AND(YEAR(EDATE(DATE(入力項目!$S$7,入力項目!$S$8,1),1))=$A236,MONTH(EDATE(DATE(入力項目!$S$7,入力項目!$S$8,1),1))=$D236),子育て関連マスタ!$C$15,0),0) +
IF(AND(OR(R236=3,R236=5,R236=7),$D236=11),子育て関連マスタ!$C$17,0) +
IF(AND(R236=20,$D236=1),子育て関連マスタ!$C$18,0) +
IF(AND(R236=20,$D236=1),
IFERROR(_xlfn.IFS(
入力項目!$S$10="男",子育て関連マスタ!$C$18,
入力項目!$S$10="女",子育て関連マスタ!$C$19
),0),0
) +
IF(AND(R236&gt;=入力項目!$S$18,R236&lt;=入力項目!$S$19),入力項目!$S$20,0) +
IF(AND(R236&gt;=入力項目!$S$21,R236&lt;=入力項目!$S$22),入力項目!$S$23,0) +
IF(AND(R236&gt;=入力項目!$S$24,R236&lt;=入力項目!$S$25),入力項目!$S$26,0)
)</f>
        <v>0</v>
      </c>
      <c r="AG236">
        <f ca="1">-(
_xlfn.IFS(
S236&lt;=入力項目!$S$11,0,
AND(S236&gt;=入力項目!$S$11+1,S236&lt;=3),IFERROR(VLOOKUP(入力項目!$S$12,子育て関連マスタ!$I$4:$M$5,4,FALSE),0),
AND(S236&gt;=4,S236&lt;=6),IFERROR(VLOOKUP(入力項目!$S$13,子育て関連マスタ!$I$9:$M$12,4,FALSE),0),
AND(S236&gt;=7,S236&lt;=12),IFERROR(VLOOKUP(入力項目!$S$14,子育て関連マスタ!$I$16:$M$17,4,FALSE),0),
AND(S236&gt;=13,S236&lt;=15),IFERROR(VLOOKUP(入力項目!$S$15,子育て関連マスタ!$I$21:$M$22,4,FALSE),0),
AND(S236&gt;=16,S236&lt;=18),IFERROR(VLOOKUP(入力項目!$S$16,子育て関連マスタ!$I$26:$M$28,4,FALSE),0),
AND(S236&gt;=19,S236&lt;=20,入力項目!$S$16="高専"),IFERROR(VLOOKUP(入力項目!$S$16,子育て関連マスタ!$I$26:$M$28,4,FALSE),0),
AND(S236&gt;=19,S236&lt;=20,入力項目!$S$16&lt;&gt;"高専"),IFERROR(VLOOKUP(入力項目!$S$17,子育て関連マスタ!$I$32:$M$37,4,FALSE),0),
AND(S236&gt;=21,S236&lt;=22,入力項目!$S$16="高専"),IFERROR(VLOOKUP(入力項目!$S$17,子育て関連マスタ!$I$32:$M$34,4,FALSE),0),
AND(S236&gt;=21,S236&lt;=22,入力項目!$S$16&lt;&gt;"高専"),IFERROR(VLOOKUP(入力項目!$S$17,子育て関連マスタ!$I$32:$M$34,4,FALSE),0),
S236&gt;=23,0
) +
IF($D236=4,
  IFERROR(_xlfn.IFS(
  S236&lt;=入力項目!$S$11,0,
  AND(S236=入力項目!$S$11),IFERROR(VLOOKUP(入力項目!$S$12,子育て関連マスタ!$I$4:$M$5,2,FALSE),0),
  AND(S236=4),IFERROR(VLOOKUP(入力項目!$S$13,子育て関連マスタ!$I$9:$M$12,2,FALSE),0),
  AND(S236=7),IFERROR(VLOOKUP(入力項目!$S$14,子育て関連マスタ!$I$16:$M$17,2,FALSE),0),
  AND(S236=13),IFERROR(VLOOKUP(入力項目!$S$15,子育て関連マスタ!$I$21:$M$22,2,FALSE),0),
  AND(S236=16),IFERROR(VLOOKUP(入力項目!$S$16,子育て関連マスタ!$I$26:$M$28,2,FALSE),0),
  AND(S236=19,入力項目!$S$16&lt;&gt;"高専"),IFERROR(VLOOKUP(入力項目!$S$17,子育て関連マスタ!$I$32:$M$37,2,FALSE),0),
  AND(S236=21,入力項目!$S$16="高専"),IFERROR(VLOOKUP(入力項目!$S$17,子育て関連マスタ!$I$32:$M$37,2,FALSE),0),
  S236&gt;=22,0
  ),0),0
) +
IF(AND(S236&gt;=1,S236&lt;=15),IF($D236=入力項目!$S$8,入力項目!$S$3,0),0) +
IF(AND(S236&gt;=1,S236&lt;=15),IF($D236=5,入力項目!$S$4,0),0) +
IF(AND(S236&gt;=1,S236&lt;=15),IF($D236=12,入力項目!$S$5,0),0) +
IF(AND(入力項目!$S$7=$A236,入力項目!$S$8=$D236),子育て関連マスタ!$C$14,0) +
IFERROR(IF(AND(YEAR(EDATE(DATE(入力項目!$S$7,入力項目!$S$8,1),1))=$A236,MONTH(EDATE(DATE(入力項目!$S$7,入力項目!$S$8,1),1))=$D236),子育て関連マスタ!$C$15,0),0) +
IF(AND(OR(S236=3,S236=5,S236=7),$D236=11),子育て関連マスタ!$C$17,0) +
IF(AND(S236=20,$D236=1),子育て関連マスタ!$C$18,0) +
IF(AND(S236=20,$D236=1),
IFERROR(_xlfn.IFS(
入力項目!$S$10="男",子育て関連マスタ!$C$18,
入力項目!$S$10="女",子育て関連マスタ!$C$19
),0),0
) +
IF(AND(S236&gt;=入力項目!$S$18,S236&lt;=入力項目!$S$19),入力項目!$S$20,0) +
IF(AND(S236&gt;=入力項目!$S$21,S236&lt;=入力項目!$S$22),入力項目!$S$23,0) +
IF(AND(S236&gt;=入力項目!$S$24,S236&lt;=入力項目!$S$25),入力項目!$S$26,0)
)</f>
        <v>0</v>
      </c>
      <c r="AH236">
        <f ca="1">-(
_xlfn.IFS(
T236&lt;=入力項目!$S$11,0,
AND(T236&gt;=入力項目!$S$11+1,T236&lt;=3),IFERROR(VLOOKUP(入力項目!$S$12,子育て関連マスタ!$I$4:$M$5,4,FALSE),0),
AND(T236&gt;=4,T236&lt;=6),IFERROR(VLOOKUP(入力項目!$S$13,子育て関連マスタ!$I$9:$M$12,4,FALSE),0),
AND(T236&gt;=7,T236&lt;=12),IFERROR(VLOOKUP(入力項目!$S$14,子育て関連マスタ!$I$16:$M$17,4,FALSE),0),
AND(T236&gt;=13,T236&lt;=15),IFERROR(VLOOKUP(入力項目!$S$15,子育て関連マスタ!$I$21:$M$22,4,FALSE),0),
AND(T236&gt;=16,T236&lt;=18),IFERROR(VLOOKUP(入力項目!$S$16,子育て関連マスタ!$I$26:$M$28,4,FALSE),0),
AND(T236&gt;=19,T236&lt;=20,入力項目!$S$16="高専"),IFERROR(VLOOKUP(入力項目!$S$16,子育て関連マスタ!$I$26:$M$28,4,FALSE),0),
AND(T236&gt;=19,T236&lt;=20,入力項目!$S$16&lt;&gt;"高専"),IFERROR(VLOOKUP(入力項目!$S$17,子育て関連マスタ!$I$32:$M$37,4,FALSE),0),
AND(T236&gt;=21,T236&lt;=22,入力項目!$S$16="高専"),IFERROR(VLOOKUP(入力項目!$S$17,子育て関連マスタ!$I$32:$M$34,4,FALSE),0),
AND(T236&gt;=21,T236&lt;=22,入力項目!$S$16&lt;&gt;"高専"),IFERROR(VLOOKUP(入力項目!$S$17,子育て関連マスタ!$I$32:$M$34,4,FALSE),0),
T236&gt;=23,0
) +
IF($D236=4,
  IFERROR(_xlfn.IFS(
  T236&lt;=入力項目!$S$11,0,
  AND(T236=入力項目!$S$11),IFERROR(VLOOKUP(入力項目!$S$12,子育て関連マスタ!$I$4:$M$5,2,FALSE),0),
  AND(T236=4),IFERROR(VLOOKUP(入力項目!$S$13,子育て関連マスタ!$I$9:$M$12,2,FALSE),0),
  AND(T236=7),IFERROR(VLOOKUP(入力項目!$S$14,子育て関連マスタ!$I$16:$M$17,2,FALSE),0),
  AND(T236=13),IFERROR(VLOOKUP(入力項目!$S$15,子育て関連マスタ!$I$21:$M$22,2,FALSE),0),
  AND(T236=16),IFERROR(VLOOKUP(入力項目!$S$16,子育て関連マスタ!$I$26:$M$28,2,FALSE),0),
  AND(T236=19,入力項目!$S$16&lt;&gt;"高専"),IFERROR(VLOOKUP(入力項目!$S$17,子育て関連マスタ!$I$32:$M$37,2,FALSE),0),
  AND(T236=21,入力項目!$S$16="高専"),IFERROR(VLOOKUP(入力項目!$S$17,子育て関連マスタ!$I$32:$M$37,2,FALSE),0),
  T236&gt;=22,0
  ),0),0
) +
IF(AND(T236&gt;=1,T236&lt;=15),IF($D236=入力項目!$S$8,入力項目!$S$3,0),0) +
IF(AND(T236&gt;=1,T236&lt;=15),IF($D236=5,入力項目!$S$4,0),0) +
IF(AND(T236&gt;=1,T236&lt;=15),IF($D236=12,入力項目!$S$5,0),0) +
IF(AND(入力項目!$S$7=$A236,入力項目!$S$8=$D236),子育て関連マスタ!$C$14,0) +
IFERROR(IF(AND(YEAR(EDATE(DATE(入力項目!$S$7,入力項目!$S$8,1),1))=$A236,MONTH(EDATE(DATE(入力項目!$S$7,入力項目!$S$8,1),1))=$D236),子育て関連マスタ!$C$15,0),0) +
IF(AND(OR(T236=3,T236=5,T236=7),$D236=11),子育て関連マスタ!$C$17,0) +
IF(AND(T236=20,$D236=1),子育て関連マスタ!$C$18,0) +
IF(AND(T236=20,$D236=1),
IFERROR(_xlfn.IFS(
入力項目!$S$10="男",子育て関連マスタ!$C$18,
入力項目!$S$10="女",子育て関連マスタ!$C$19
),0),0
) +
IF(AND(T236&gt;=入力項目!$S$18,T236&lt;=入力項目!$S$19),入力項目!$S$20,0) +
IF(AND(T236&gt;=入力項目!$S$21,T236&lt;=入力項目!$S$22),入力項目!$S$23,0) +
IF(AND(T236&gt;=入力項目!$S$24,T236&lt;=入力項目!$S$25),入力項目!$S$26,0)
)</f>
        <v>0</v>
      </c>
      <c r="AI236">
        <f ca="1">-(
_xlfn.IFS(
U236&lt;=入力項目!$S$11,0,
AND(U236&gt;=入力項目!$S$11+1,U236&lt;=3),IFERROR(VLOOKUP(入力項目!$S$12,子育て関連マスタ!$I$4:$M$5,4,FALSE),0),
AND(U236&gt;=4,U236&lt;=6),IFERROR(VLOOKUP(入力項目!$S$13,子育て関連マスタ!$I$9:$M$12,4,FALSE),0),
AND(U236&gt;=7,U236&lt;=12),IFERROR(VLOOKUP(入力項目!$S$14,子育て関連マスタ!$I$16:$M$17,4,FALSE),0),
AND(U236&gt;=13,U236&lt;=15),IFERROR(VLOOKUP(入力項目!$S$15,子育て関連マスタ!$I$21:$M$22,4,FALSE),0),
AND(U236&gt;=16,U236&lt;=18),IFERROR(VLOOKUP(入力項目!$S$16,子育て関連マスタ!$I$26:$M$28,4,FALSE),0),
AND(U236&gt;=19,U236&lt;=20,入力項目!$S$16="高専"),IFERROR(VLOOKUP(入力項目!$S$16,子育て関連マスタ!$I$26:$M$28,4,FALSE),0),
AND(U236&gt;=19,U236&lt;=20,入力項目!$S$16&lt;&gt;"高専"),IFERROR(VLOOKUP(入力項目!$S$17,子育て関連マスタ!$I$32:$M$37,4,FALSE),0),
AND(U236&gt;=21,U236&lt;=22,入力項目!$S$16="高専"),IFERROR(VLOOKUP(入力項目!$S$17,子育て関連マスタ!$I$32:$M$34,4,FALSE),0),
AND(U236&gt;=21,U236&lt;=22,入力項目!$S$16&lt;&gt;"高専"),IFERROR(VLOOKUP(入力項目!$S$17,子育て関連マスタ!$I$32:$M$34,4,FALSE),0),
U236&gt;=23,0
) +
IF($D236=4,
  IFERROR(_xlfn.IFS(
  U236&lt;=入力項目!$S$11,0,
  AND(U236=入力項目!$S$11),IFERROR(VLOOKUP(入力項目!$S$12,子育て関連マスタ!$I$4:$M$5,2,FALSE),0),
  AND(U236=4),IFERROR(VLOOKUP(入力項目!$S$13,子育て関連マスタ!$I$9:$M$12,2,FALSE),0),
  AND(U236=7),IFERROR(VLOOKUP(入力項目!$S$14,子育て関連マスタ!$I$16:$M$17,2,FALSE),0),
  AND(U236=13),IFERROR(VLOOKUP(入力項目!$S$15,子育て関連マスタ!$I$21:$M$22,2,FALSE),0),
  AND(U236=16),IFERROR(VLOOKUP(入力項目!$S$16,子育て関連マスタ!$I$26:$M$28,2,FALSE),0),
  AND(U236=19,入力項目!$S$16&lt;&gt;"高専"),IFERROR(VLOOKUP(入力項目!$S$17,子育て関連マスタ!$I$32:$M$37,2,FALSE),0),
  AND(U236=21,入力項目!$S$16="高専"),IFERROR(VLOOKUP(入力項目!$S$17,子育て関連マスタ!$I$32:$M$37,2,FALSE),0),
  U236&gt;=22,0
  ),0),0
) +
IF(AND(U236&gt;=1,U236&lt;=15),IF($D236=入力項目!$S$8,入力項目!$S$3,0),0) +
IF(AND(U236&gt;=1,U236&lt;=15),IF($D236=5,入力項目!$S$4,0),0) +
IF(AND(U236&gt;=1,U236&lt;=15),IF($D236=12,入力項目!$S$5,0),0) +
IF(AND(入力項目!$S$7=$A236,入力項目!$S$8=$D236),子育て関連マスタ!$C$14,0) +
IFERROR(IF(AND(YEAR(EDATE(DATE(入力項目!$S$7,入力項目!$S$8,1),1))=$A236,MONTH(EDATE(DATE(入力項目!$S$7,入力項目!$S$8,1),1))=$D236),子育て関連マスタ!$C$15,0),0) +
IF(AND(OR(U236=3,U236=5,U236=7),$D236=11),子育て関連マスタ!$C$17,0) +
IF(AND(U236=20,$D236=1),子育て関連マスタ!$C$18,0) +
IF(AND(U236=20,$D236=1),
IFERROR(_xlfn.IFS(
入力項目!$S$10="男",子育て関連マスタ!$C$18,
入力項目!$S$10="女",子育て関連マスタ!$C$19
),0),0
) +
IF(AND(U236&gt;=入力項目!$S$18,U236&lt;=入力項目!$S$19),入力項目!$S$20,0) +
IF(AND(U236&gt;=入力項目!$S$21,U236&lt;=入力項目!$S$22),入力項目!$S$23,0) +
IF(AND(U236&gt;=入力項目!$S$24,U236&lt;=入力項目!$S$25),入力項目!$S$26,0)
)</f>
        <v>0</v>
      </c>
      <c r="AJ236" s="10">
        <f ca="1">-VLOOKUP($D236,月別収支!$A$2:$H$13,7,FALSE)</f>
        <v>-20000</v>
      </c>
    </row>
    <row r="237" spans="1:36" x14ac:dyDescent="0.4">
      <c r="A237">
        <f t="shared" ca="1" si="71"/>
        <v>2044</v>
      </c>
      <c r="B237">
        <f t="shared" ca="1" si="61"/>
        <v>2043</v>
      </c>
      <c r="C237">
        <f t="shared" ca="1" si="62"/>
        <v>20</v>
      </c>
      <c r="D237">
        <f t="shared" ca="1" si="72"/>
        <v>3</v>
      </c>
      <c r="E237" t="str">
        <f t="shared" ca="1" si="56"/>
        <v>2044年3月</v>
      </c>
      <c r="F237">
        <f ca="1">IF(OR(入力項目!$N$5&lt;$A237,AND(入力項目!$N$5=$A237,入力項目!$N$6&lt;$D237)),IF(F236=0,1,IF(G237=12,F236+1,F236)),0)</f>
        <v>19</v>
      </c>
      <c r="G237">
        <f ca="1">IF(OR(入力項目!$N$5&lt;$A237,AND(入力項目!$N$5=$A237,入力項目!$N$6&lt;$D237)),IF(G236=12,1,G236+1),0)</f>
        <v>5</v>
      </c>
      <c r="H237" t="str">
        <f t="shared" ca="1" si="57"/>
        <v>19_5</v>
      </c>
      <c r="I237">
        <f ca="1">IF(
  IFERROR(AND($C237&gt;0,MOD($C237,入力項目!$N$22)=0,$D237=入力項目!$N$23), FALSE),
  1,
  IF(
    AND(I236&gt;0,J236=12),
    IF(I236=入力項目!$N$28, 0, I236+1),
    I236
  )
)</f>
        <v>0</v>
      </c>
      <c r="J237">
        <f ca="1">IF($D237=入力項目!$N$23,1,IFERROR(J236+1,1))</f>
        <v>10</v>
      </c>
      <c r="K237" t="str">
        <f t="shared" ca="1" si="58"/>
        <v>0_10</v>
      </c>
      <c r="L237">
        <f ca="1">L236+IF(入力項目!$D$4=$D237,1,0)</f>
        <v>48</v>
      </c>
      <c r="M237" t="str">
        <f t="shared" ca="1" si="59"/>
        <v>48歳</v>
      </c>
      <c r="N237">
        <f t="shared" ca="1" si="63"/>
        <v>49</v>
      </c>
      <c r="O237" t="str">
        <f t="shared" ca="1" si="60"/>
        <v>49歳</v>
      </c>
      <c r="P237">
        <f t="shared" ca="1" si="64"/>
        <v>23</v>
      </c>
      <c r="Q237">
        <f t="shared" ca="1" si="65"/>
        <v>21</v>
      </c>
      <c r="R237">
        <f t="shared" ca="1" si="66"/>
        <v>2044</v>
      </c>
      <c r="S237">
        <f t="shared" ca="1" si="67"/>
        <v>2044</v>
      </c>
      <c r="T237">
        <f t="shared" ca="1" si="68"/>
        <v>2044</v>
      </c>
      <c r="U237">
        <f t="shared" ca="1" si="69"/>
        <v>2044</v>
      </c>
      <c r="V237" s="10">
        <f t="shared" ca="1" si="70"/>
        <v>26238765</v>
      </c>
      <c r="W237" s="10">
        <f ca="1">IF($L237&lt;その他マスタ!$B$1,VLOOKUP($D237,月別収支!$A$2:$H$13,2,FALSE),その他マスタ!$B$3)+IF(AND($L237=その他マスタ!$B$1,入力項目!$I$9="あり",$D237=入力項目!$D$4),その他マスタ!$B$2,0)</f>
        <v>300000</v>
      </c>
      <c r="X237" s="10">
        <f ca="1">-IF(入力項目!$K$5=TRUE,
IF($F237+$G237&lt;3,VLOOKUP($D237,月別収支!$A$2:$H$13,8,FALSE),0)+IFERROR(VLOOKUP($H237,住宅ローン計算!C:P,13,FALSE),0)+IF($F237&gt;1,IF(OR($G237=3,$G237=6,$G237=9,$G237=12),ROUNDUP(入力項目!$N$18/4,0),0),0),
VLOOKUP($D237,月別収支!$A$2:$H$13,8,FALSE))</f>
        <v>-53590</v>
      </c>
      <c r="Y237" s="10">
        <f ca="1">-VLOOKUP($D237,月別収支!$A$2:$H$13,3,FALSE)</f>
        <v>-75000</v>
      </c>
      <c r="Z237" s="10">
        <f ca="1">-VLOOKUP($D237,月別収支!$A$2:$H$13,4,FALSE)</f>
        <v>-27000</v>
      </c>
      <c r="AA237" s="10">
        <f ca="1">-VLOOKUP($D237,月別収支!$A$2:$H$13,6,FALSE)</f>
        <v>-10000</v>
      </c>
      <c r="AB237" s="10">
        <f ca="1">-(
VLOOKUP($D237,月別収支!$A$2:$H$13,5,FALSE)+IF(AND(入力項目!$I$27&lt;=$A237,ISEVEN($A237-入力項目!$I$27),入力項目!$I$28=$D237),入力項目!$I$26,0)
+IF(入力項目!$K$26=TRUE,
IFERROR(VLOOKUP($K237,マイカーローン計算!C:P,13,FALSE),0),
IFERROR(
  IF(AND($C237&gt;0,MOD($C237,入力項目!$N$22)=0,$D237=入力項目!$N$23),入力項目!$N$24,0),
 0
)
)
)</f>
        <v>-20000</v>
      </c>
      <c r="AC237" s="10">
        <f ca="1">-IF($A237&lt;入力項目!$N$33,入力項目!$N$35,IF(AND($A237=入力項目!$N$33,$D237&lt;=入力項目!$N$34),入力項目!$N$35,0))</f>
        <v>0</v>
      </c>
      <c r="AD237">
        <f ca="1">-(
_xlfn.IFS(
P237&lt;=入力項目!$S$11,0,
AND(P237&gt;=入力項目!$S$11+1,P237&lt;=3),IFERROR(VLOOKUP(入力項目!$S$12,子育て関連マスタ!$I$4:$M$5,4,FALSE),0),
AND(P237&gt;=4,P237&lt;=6),IFERROR(VLOOKUP(入力項目!$S$13,子育て関連マスタ!$I$9:$M$12,4,FALSE),0),
AND(P237&gt;=7,P237&lt;=12),IFERROR(VLOOKUP(入力項目!$S$14,子育て関連マスタ!$I$16:$M$17,4,FALSE),0),
AND(P237&gt;=13,P237&lt;=15),IFERROR(VLOOKUP(入力項目!$S$15,子育て関連マスタ!$I$21:$M$22,4,FALSE),0),
AND(P237&gt;=16,P237&lt;=18),IFERROR(VLOOKUP(入力項目!$S$16,子育て関連マスタ!$I$26:$M$28,4,FALSE),0),
AND(P237&gt;=19,P237&lt;=20,入力項目!$S$16="高専"),IFERROR(VLOOKUP(入力項目!$S$16,子育て関連マスタ!$I$26:$M$28,4,FALSE),0),
AND(P237&gt;=19,P237&lt;=20,入力項目!$S$16&lt;&gt;"高専"),IFERROR(VLOOKUP(入力項目!$S$17,子育て関連マスタ!$I$32:$M$37,4,FALSE),0),
AND(P237&gt;=21,P237&lt;=22,入力項目!$S$16="高専"),IFERROR(VLOOKUP(入力項目!$S$17,子育て関連マスタ!$I$32:$M$34,4,FALSE),0),
AND(P237&gt;=21,P237&lt;=22,入力項目!$S$16&lt;&gt;"高専"),IFERROR(VLOOKUP(入力項目!$S$17,子育て関連マスタ!$I$32:$M$34,4,FALSE),0),
P237&gt;=23,0
) +
IF($D237=4,
  IFERROR(_xlfn.IFS(
  P237&lt;=入力項目!$S$11,0,
  AND(P237=入力項目!$S$11),IFERROR(VLOOKUP(入力項目!$S$12,子育て関連マスタ!$I$4:$M$5,2,FALSE),0),
  AND(P237=4),IFERROR(VLOOKUP(入力項目!$S$13,子育て関連マスタ!$I$9:$M$12,2,FALSE),0),
  AND(P237=7),IFERROR(VLOOKUP(入力項目!$S$14,子育て関連マスタ!$I$16:$M$17,2,FALSE),0),
  AND(P237=13),IFERROR(VLOOKUP(入力項目!$S$15,子育て関連マスタ!$I$21:$M$22,2,FALSE),0),
  AND(P237=16),IFERROR(VLOOKUP(入力項目!$S$16,子育て関連マスタ!$I$26:$M$28,2,FALSE),0),
  AND(P237=19,入力項目!$S$16&lt;&gt;"高専"),IFERROR(VLOOKUP(入力項目!$S$17,子育て関連マスタ!$I$32:$M$37,2,FALSE),0),
  AND(P237=21,入力項目!$S$16="高専"),IFERROR(VLOOKUP(入力項目!$S$17,子育て関連マスタ!$I$32:$M$37,2,FALSE),0),
  P237&gt;=22,0
  ),0),0
) +
IF(AND(P237&gt;=1,P237&lt;=15),IF($D237=入力項目!$S$8,入力項目!$S$3,0),0) +
IF(AND(P237&gt;=1,P237&lt;=15),IF($D237=5,入力項目!$S$4,0),0) +
IF(AND(P237&gt;=1,P237&lt;=15),IF($D237=12,入力項目!$S$5,0),0) +
IF(AND(入力項目!$S$7=$A237,入力項目!$S$8=$D237),子育て関連マスタ!$C$14,0) +
IFERROR(IF(AND(YEAR(EDATE(DATE(入力項目!$S$7,入力項目!$S$8,1),1))=$A237,MONTH(EDATE(DATE(入力項目!$S$7,入力項目!$S$8,1),1))=$D237),子育て関連マスタ!$C$15,0),0) +
IF(AND(OR(P237=3,P237=5,P237=7),$D237=11),子育て関連マスタ!$C$17,0) +
IF(AND(P237=20,$D237=1),子育て関連マスタ!$C$18,0) +
IF(AND(P237=20,$D237=1),
IFERROR(_xlfn.IFS(
入力項目!$S$10="男",子育て関連マスタ!$C$18,
入力項目!$S$10="女",子育て関連マスタ!$C$19
),0),0
) +
IF(AND(P237&gt;=入力項目!$S$18,P237&lt;=入力項目!$S$19),入力項目!$S$20,0) +
IF(AND(P237&gt;=入力項目!$S$21,P237&lt;=入力項目!$S$22),入力項目!$S$23,0) +
IF(AND(P237&gt;=入力項目!$S$24,P237&lt;=入力項目!$S$25),入力項目!$S$26,0)
)</f>
        <v>0</v>
      </c>
      <c r="AE237">
        <f ca="1">-(
_xlfn.IFS(
Q237&lt;=入力項目!$S$11,0,
AND(Q237&gt;=入力項目!$S$11+1,Q237&lt;=3),IFERROR(VLOOKUP(入力項目!$S$12,子育て関連マスタ!$I$4:$M$5,4,FALSE),0),
AND(Q237&gt;=4,Q237&lt;=6),IFERROR(VLOOKUP(入力項目!$S$13,子育て関連マスタ!$I$9:$M$12,4,FALSE),0),
AND(Q237&gt;=7,Q237&lt;=12),IFERROR(VLOOKUP(入力項目!$S$14,子育て関連マスタ!$I$16:$M$17,4,FALSE),0),
AND(Q237&gt;=13,Q237&lt;=15),IFERROR(VLOOKUP(入力項目!$S$15,子育て関連マスタ!$I$21:$M$22,4,FALSE),0),
AND(Q237&gt;=16,Q237&lt;=18),IFERROR(VLOOKUP(入力項目!$S$16,子育て関連マスタ!$I$26:$M$28,4,FALSE),0),
AND(Q237&gt;=19,Q237&lt;=20,入力項目!$S$16="高専"),IFERROR(VLOOKUP(入力項目!$S$16,子育て関連マスタ!$I$26:$M$28,4,FALSE),0),
AND(Q237&gt;=19,Q237&lt;=20,入力項目!$S$16&lt;&gt;"高専"),IFERROR(VLOOKUP(入力項目!$S$17,子育て関連マスタ!$I$32:$M$37,4,FALSE),0),
AND(Q237&gt;=21,Q237&lt;=22,入力項目!$S$16="高専"),IFERROR(VLOOKUP(入力項目!$S$17,子育て関連マスタ!$I$32:$M$34,4,FALSE),0),
AND(Q237&gt;=21,Q237&lt;=22,入力項目!$S$16&lt;&gt;"高専"),IFERROR(VLOOKUP(入力項目!$S$17,子育て関連マスタ!$I$32:$M$34,4,FALSE),0),
Q237&gt;=23,0
) +
IF($D237=4,
  IFERROR(_xlfn.IFS(
  Q237&lt;=入力項目!$S$11,0,
  AND(Q237=入力項目!$S$11),IFERROR(VLOOKUP(入力項目!$S$12,子育て関連マスタ!$I$4:$M$5,2,FALSE),0),
  AND(Q237=4),IFERROR(VLOOKUP(入力項目!$S$13,子育て関連マスタ!$I$9:$M$12,2,FALSE),0),
  AND(Q237=7),IFERROR(VLOOKUP(入力項目!$S$14,子育て関連マスタ!$I$16:$M$17,2,FALSE),0),
  AND(Q237=13),IFERROR(VLOOKUP(入力項目!$S$15,子育て関連マスタ!$I$21:$M$22,2,FALSE),0),
  AND(Q237=16),IFERROR(VLOOKUP(入力項目!$S$16,子育て関連マスタ!$I$26:$M$28,2,FALSE),0),
  AND(Q237=19,入力項目!$S$16&lt;&gt;"高専"),IFERROR(VLOOKUP(入力項目!$S$17,子育て関連マスタ!$I$32:$M$37,2,FALSE),0),
  AND(Q237=21,入力項目!$S$16="高専"),IFERROR(VLOOKUP(入力項目!$S$17,子育て関連マスタ!$I$32:$M$37,2,FALSE),0),
  Q237&gt;=22,0
  ),0),0
) +
IF(AND(Q237&gt;=1,Q237&lt;=15),IF($D237=入力項目!$S$8,入力項目!$S$3,0),0) +
IF(AND(Q237&gt;=1,Q237&lt;=15),IF($D237=5,入力項目!$S$4,0),0) +
IF(AND(Q237&gt;=1,Q237&lt;=15),IF($D237=12,入力項目!$S$5,0),0) +
IF(AND(入力項目!$S$7=$A237,入力項目!$S$8=$D237),子育て関連マスタ!$C$14,0) +
IFERROR(IF(AND(YEAR(EDATE(DATE(入力項目!$S$7,入力項目!$S$8,1),1))=$A237,MONTH(EDATE(DATE(入力項目!$S$7,入力項目!$S$8,1),1))=$D237),子育て関連マスタ!$C$15,0),0) +
IF(AND(OR(Q237=3,Q237=5,Q237=7),$D237=11),子育て関連マスタ!$C$17,0) +
IF(AND(Q237=20,$D237=1),子育て関連マスタ!$C$18,0) +
IF(AND(Q237=20,$D237=1),
IFERROR(_xlfn.IFS(
入力項目!$S$10="男",子育て関連マスタ!$C$18,
入力項目!$S$10="女",子育て関連マスタ!$C$19
),0),0
) +
IF(AND(Q237&gt;=入力項目!$S$18,Q237&lt;=入力項目!$S$19),入力項目!$S$20,0) +
IF(AND(Q237&gt;=入力項目!$S$21,Q237&lt;=入力項目!$S$22),入力項目!$S$23,0) +
IF(AND(Q237&gt;=入力項目!$S$24,Q237&lt;=入力項目!$S$25),入力項目!$S$26,0)
)</f>
        <v>0</v>
      </c>
      <c r="AF237">
        <f ca="1">-(
_xlfn.IFS(
R237&lt;=入力項目!$S$11,0,
AND(R237&gt;=入力項目!$S$11+1,R237&lt;=3),IFERROR(VLOOKUP(入力項目!$S$12,子育て関連マスタ!$I$4:$M$5,4,FALSE),0),
AND(R237&gt;=4,R237&lt;=6),IFERROR(VLOOKUP(入力項目!$S$13,子育て関連マスタ!$I$9:$M$12,4,FALSE),0),
AND(R237&gt;=7,R237&lt;=12),IFERROR(VLOOKUP(入力項目!$S$14,子育て関連マスタ!$I$16:$M$17,4,FALSE),0),
AND(R237&gt;=13,R237&lt;=15),IFERROR(VLOOKUP(入力項目!$S$15,子育て関連マスタ!$I$21:$M$22,4,FALSE),0),
AND(R237&gt;=16,R237&lt;=18),IFERROR(VLOOKUP(入力項目!$S$16,子育て関連マスタ!$I$26:$M$28,4,FALSE),0),
AND(R237&gt;=19,R237&lt;=20,入力項目!$S$16="高専"),IFERROR(VLOOKUP(入力項目!$S$16,子育て関連マスタ!$I$26:$M$28,4,FALSE),0),
AND(R237&gt;=19,R237&lt;=20,入力項目!$S$16&lt;&gt;"高専"),IFERROR(VLOOKUP(入力項目!$S$17,子育て関連マスタ!$I$32:$M$37,4,FALSE),0),
AND(R237&gt;=21,R237&lt;=22,入力項目!$S$16="高専"),IFERROR(VLOOKUP(入力項目!$S$17,子育て関連マスタ!$I$32:$M$34,4,FALSE),0),
AND(R237&gt;=21,R237&lt;=22,入力項目!$S$16&lt;&gt;"高専"),IFERROR(VLOOKUP(入力項目!$S$17,子育て関連マスタ!$I$32:$M$34,4,FALSE),0),
R237&gt;=23,0
) +
IF($D237=4,
  IFERROR(_xlfn.IFS(
  R237&lt;=入力項目!$S$11,0,
  AND(R237=入力項目!$S$11),IFERROR(VLOOKUP(入力項目!$S$12,子育て関連マスタ!$I$4:$M$5,2,FALSE),0),
  AND(R237=4),IFERROR(VLOOKUP(入力項目!$S$13,子育て関連マスタ!$I$9:$M$12,2,FALSE),0),
  AND(R237=7),IFERROR(VLOOKUP(入力項目!$S$14,子育て関連マスタ!$I$16:$M$17,2,FALSE),0),
  AND(R237=13),IFERROR(VLOOKUP(入力項目!$S$15,子育て関連マスタ!$I$21:$M$22,2,FALSE),0),
  AND(R237=16),IFERROR(VLOOKUP(入力項目!$S$16,子育て関連マスタ!$I$26:$M$28,2,FALSE),0),
  AND(R237=19,入力項目!$S$16&lt;&gt;"高専"),IFERROR(VLOOKUP(入力項目!$S$17,子育て関連マスタ!$I$32:$M$37,2,FALSE),0),
  AND(R237=21,入力項目!$S$16="高専"),IFERROR(VLOOKUP(入力項目!$S$17,子育て関連マスタ!$I$32:$M$37,2,FALSE),0),
  R237&gt;=22,0
  ),0),0
) +
IF(AND(R237&gt;=1,R237&lt;=15),IF($D237=入力項目!$S$8,入力項目!$S$3,0),0) +
IF(AND(R237&gt;=1,R237&lt;=15),IF($D237=5,入力項目!$S$4,0),0) +
IF(AND(R237&gt;=1,R237&lt;=15),IF($D237=12,入力項目!$S$5,0),0) +
IF(AND(入力項目!$S$7=$A237,入力項目!$S$8=$D237),子育て関連マスタ!$C$14,0) +
IFERROR(IF(AND(YEAR(EDATE(DATE(入力項目!$S$7,入力項目!$S$8,1),1))=$A237,MONTH(EDATE(DATE(入力項目!$S$7,入力項目!$S$8,1),1))=$D237),子育て関連マスタ!$C$15,0),0) +
IF(AND(OR(R237=3,R237=5,R237=7),$D237=11),子育て関連マスタ!$C$17,0) +
IF(AND(R237=20,$D237=1),子育て関連マスタ!$C$18,0) +
IF(AND(R237=20,$D237=1),
IFERROR(_xlfn.IFS(
入力項目!$S$10="男",子育て関連マスタ!$C$18,
入力項目!$S$10="女",子育て関連マスタ!$C$19
),0),0
) +
IF(AND(R237&gt;=入力項目!$S$18,R237&lt;=入力項目!$S$19),入力項目!$S$20,0) +
IF(AND(R237&gt;=入力項目!$S$21,R237&lt;=入力項目!$S$22),入力項目!$S$23,0) +
IF(AND(R237&gt;=入力項目!$S$24,R237&lt;=入力項目!$S$25),入力項目!$S$26,0)
)</f>
        <v>0</v>
      </c>
      <c r="AG237">
        <f ca="1">-(
_xlfn.IFS(
S237&lt;=入力項目!$S$11,0,
AND(S237&gt;=入力項目!$S$11+1,S237&lt;=3),IFERROR(VLOOKUP(入力項目!$S$12,子育て関連マスタ!$I$4:$M$5,4,FALSE),0),
AND(S237&gt;=4,S237&lt;=6),IFERROR(VLOOKUP(入力項目!$S$13,子育て関連マスタ!$I$9:$M$12,4,FALSE),0),
AND(S237&gt;=7,S237&lt;=12),IFERROR(VLOOKUP(入力項目!$S$14,子育て関連マスタ!$I$16:$M$17,4,FALSE),0),
AND(S237&gt;=13,S237&lt;=15),IFERROR(VLOOKUP(入力項目!$S$15,子育て関連マスタ!$I$21:$M$22,4,FALSE),0),
AND(S237&gt;=16,S237&lt;=18),IFERROR(VLOOKUP(入力項目!$S$16,子育て関連マスタ!$I$26:$M$28,4,FALSE),0),
AND(S237&gt;=19,S237&lt;=20,入力項目!$S$16="高専"),IFERROR(VLOOKUP(入力項目!$S$16,子育て関連マスタ!$I$26:$M$28,4,FALSE),0),
AND(S237&gt;=19,S237&lt;=20,入力項目!$S$16&lt;&gt;"高専"),IFERROR(VLOOKUP(入力項目!$S$17,子育て関連マスタ!$I$32:$M$37,4,FALSE),0),
AND(S237&gt;=21,S237&lt;=22,入力項目!$S$16="高専"),IFERROR(VLOOKUP(入力項目!$S$17,子育て関連マスタ!$I$32:$M$34,4,FALSE),0),
AND(S237&gt;=21,S237&lt;=22,入力項目!$S$16&lt;&gt;"高専"),IFERROR(VLOOKUP(入力項目!$S$17,子育て関連マスタ!$I$32:$M$34,4,FALSE),0),
S237&gt;=23,0
) +
IF($D237=4,
  IFERROR(_xlfn.IFS(
  S237&lt;=入力項目!$S$11,0,
  AND(S237=入力項目!$S$11),IFERROR(VLOOKUP(入力項目!$S$12,子育て関連マスタ!$I$4:$M$5,2,FALSE),0),
  AND(S237=4),IFERROR(VLOOKUP(入力項目!$S$13,子育て関連マスタ!$I$9:$M$12,2,FALSE),0),
  AND(S237=7),IFERROR(VLOOKUP(入力項目!$S$14,子育て関連マスタ!$I$16:$M$17,2,FALSE),0),
  AND(S237=13),IFERROR(VLOOKUP(入力項目!$S$15,子育て関連マスタ!$I$21:$M$22,2,FALSE),0),
  AND(S237=16),IFERROR(VLOOKUP(入力項目!$S$16,子育て関連マスタ!$I$26:$M$28,2,FALSE),0),
  AND(S237=19,入力項目!$S$16&lt;&gt;"高専"),IFERROR(VLOOKUP(入力項目!$S$17,子育て関連マスタ!$I$32:$M$37,2,FALSE),0),
  AND(S237=21,入力項目!$S$16="高専"),IFERROR(VLOOKUP(入力項目!$S$17,子育て関連マスタ!$I$32:$M$37,2,FALSE),0),
  S237&gt;=22,0
  ),0),0
) +
IF(AND(S237&gt;=1,S237&lt;=15),IF($D237=入力項目!$S$8,入力項目!$S$3,0),0) +
IF(AND(S237&gt;=1,S237&lt;=15),IF($D237=5,入力項目!$S$4,0),0) +
IF(AND(S237&gt;=1,S237&lt;=15),IF($D237=12,入力項目!$S$5,0),0) +
IF(AND(入力項目!$S$7=$A237,入力項目!$S$8=$D237),子育て関連マスタ!$C$14,0) +
IFERROR(IF(AND(YEAR(EDATE(DATE(入力項目!$S$7,入力項目!$S$8,1),1))=$A237,MONTH(EDATE(DATE(入力項目!$S$7,入力項目!$S$8,1),1))=$D237),子育て関連マスタ!$C$15,0),0) +
IF(AND(OR(S237=3,S237=5,S237=7),$D237=11),子育て関連マスタ!$C$17,0) +
IF(AND(S237=20,$D237=1),子育て関連マスタ!$C$18,0) +
IF(AND(S237=20,$D237=1),
IFERROR(_xlfn.IFS(
入力項目!$S$10="男",子育て関連マスタ!$C$18,
入力項目!$S$10="女",子育て関連マスタ!$C$19
),0),0
) +
IF(AND(S237&gt;=入力項目!$S$18,S237&lt;=入力項目!$S$19),入力項目!$S$20,0) +
IF(AND(S237&gt;=入力項目!$S$21,S237&lt;=入力項目!$S$22),入力項目!$S$23,0) +
IF(AND(S237&gt;=入力項目!$S$24,S237&lt;=入力項目!$S$25),入力項目!$S$26,0)
)</f>
        <v>0</v>
      </c>
      <c r="AH237">
        <f ca="1">-(
_xlfn.IFS(
T237&lt;=入力項目!$S$11,0,
AND(T237&gt;=入力項目!$S$11+1,T237&lt;=3),IFERROR(VLOOKUP(入力項目!$S$12,子育て関連マスタ!$I$4:$M$5,4,FALSE),0),
AND(T237&gt;=4,T237&lt;=6),IFERROR(VLOOKUP(入力項目!$S$13,子育て関連マスタ!$I$9:$M$12,4,FALSE),0),
AND(T237&gt;=7,T237&lt;=12),IFERROR(VLOOKUP(入力項目!$S$14,子育て関連マスタ!$I$16:$M$17,4,FALSE),0),
AND(T237&gt;=13,T237&lt;=15),IFERROR(VLOOKUP(入力項目!$S$15,子育て関連マスタ!$I$21:$M$22,4,FALSE),0),
AND(T237&gt;=16,T237&lt;=18),IFERROR(VLOOKUP(入力項目!$S$16,子育て関連マスタ!$I$26:$M$28,4,FALSE),0),
AND(T237&gt;=19,T237&lt;=20,入力項目!$S$16="高専"),IFERROR(VLOOKUP(入力項目!$S$16,子育て関連マスタ!$I$26:$M$28,4,FALSE),0),
AND(T237&gt;=19,T237&lt;=20,入力項目!$S$16&lt;&gt;"高専"),IFERROR(VLOOKUP(入力項目!$S$17,子育て関連マスタ!$I$32:$M$37,4,FALSE),0),
AND(T237&gt;=21,T237&lt;=22,入力項目!$S$16="高専"),IFERROR(VLOOKUP(入力項目!$S$17,子育て関連マスタ!$I$32:$M$34,4,FALSE),0),
AND(T237&gt;=21,T237&lt;=22,入力項目!$S$16&lt;&gt;"高専"),IFERROR(VLOOKUP(入力項目!$S$17,子育て関連マスタ!$I$32:$M$34,4,FALSE),0),
T237&gt;=23,0
) +
IF($D237=4,
  IFERROR(_xlfn.IFS(
  T237&lt;=入力項目!$S$11,0,
  AND(T237=入力項目!$S$11),IFERROR(VLOOKUP(入力項目!$S$12,子育て関連マスタ!$I$4:$M$5,2,FALSE),0),
  AND(T237=4),IFERROR(VLOOKUP(入力項目!$S$13,子育て関連マスタ!$I$9:$M$12,2,FALSE),0),
  AND(T237=7),IFERROR(VLOOKUP(入力項目!$S$14,子育て関連マスタ!$I$16:$M$17,2,FALSE),0),
  AND(T237=13),IFERROR(VLOOKUP(入力項目!$S$15,子育て関連マスタ!$I$21:$M$22,2,FALSE),0),
  AND(T237=16),IFERROR(VLOOKUP(入力項目!$S$16,子育て関連マスタ!$I$26:$M$28,2,FALSE),0),
  AND(T237=19,入力項目!$S$16&lt;&gt;"高専"),IFERROR(VLOOKUP(入力項目!$S$17,子育て関連マスタ!$I$32:$M$37,2,FALSE),0),
  AND(T237=21,入力項目!$S$16="高専"),IFERROR(VLOOKUP(入力項目!$S$17,子育て関連マスタ!$I$32:$M$37,2,FALSE),0),
  T237&gt;=22,0
  ),0),0
) +
IF(AND(T237&gt;=1,T237&lt;=15),IF($D237=入力項目!$S$8,入力項目!$S$3,0),0) +
IF(AND(T237&gt;=1,T237&lt;=15),IF($D237=5,入力項目!$S$4,0),0) +
IF(AND(T237&gt;=1,T237&lt;=15),IF($D237=12,入力項目!$S$5,0),0) +
IF(AND(入力項目!$S$7=$A237,入力項目!$S$8=$D237),子育て関連マスタ!$C$14,0) +
IFERROR(IF(AND(YEAR(EDATE(DATE(入力項目!$S$7,入力項目!$S$8,1),1))=$A237,MONTH(EDATE(DATE(入力項目!$S$7,入力項目!$S$8,1),1))=$D237),子育て関連マスタ!$C$15,0),0) +
IF(AND(OR(T237=3,T237=5,T237=7),$D237=11),子育て関連マスタ!$C$17,0) +
IF(AND(T237=20,$D237=1),子育て関連マスタ!$C$18,0) +
IF(AND(T237=20,$D237=1),
IFERROR(_xlfn.IFS(
入力項目!$S$10="男",子育て関連マスタ!$C$18,
入力項目!$S$10="女",子育て関連マスタ!$C$19
),0),0
) +
IF(AND(T237&gt;=入力項目!$S$18,T237&lt;=入力項目!$S$19),入力項目!$S$20,0) +
IF(AND(T237&gt;=入力項目!$S$21,T237&lt;=入力項目!$S$22),入力項目!$S$23,0) +
IF(AND(T237&gt;=入力項目!$S$24,T237&lt;=入力項目!$S$25),入力項目!$S$26,0)
)</f>
        <v>0</v>
      </c>
      <c r="AI237">
        <f ca="1">-(
_xlfn.IFS(
U237&lt;=入力項目!$S$11,0,
AND(U237&gt;=入力項目!$S$11+1,U237&lt;=3),IFERROR(VLOOKUP(入力項目!$S$12,子育て関連マスタ!$I$4:$M$5,4,FALSE),0),
AND(U237&gt;=4,U237&lt;=6),IFERROR(VLOOKUP(入力項目!$S$13,子育て関連マスタ!$I$9:$M$12,4,FALSE),0),
AND(U237&gt;=7,U237&lt;=12),IFERROR(VLOOKUP(入力項目!$S$14,子育て関連マスタ!$I$16:$M$17,4,FALSE),0),
AND(U237&gt;=13,U237&lt;=15),IFERROR(VLOOKUP(入力項目!$S$15,子育て関連マスタ!$I$21:$M$22,4,FALSE),0),
AND(U237&gt;=16,U237&lt;=18),IFERROR(VLOOKUP(入力項目!$S$16,子育て関連マスタ!$I$26:$M$28,4,FALSE),0),
AND(U237&gt;=19,U237&lt;=20,入力項目!$S$16="高専"),IFERROR(VLOOKUP(入力項目!$S$16,子育て関連マスタ!$I$26:$M$28,4,FALSE),0),
AND(U237&gt;=19,U237&lt;=20,入力項目!$S$16&lt;&gt;"高専"),IFERROR(VLOOKUP(入力項目!$S$17,子育て関連マスタ!$I$32:$M$37,4,FALSE),0),
AND(U237&gt;=21,U237&lt;=22,入力項目!$S$16="高専"),IFERROR(VLOOKUP(入力項目!$S$17,子育て関連マスタ!$I$32:$M$34,4,FALSE),0),
AND(U237&gt;=21,U237&lt;=22,入力項目!$S$16&lt;&gt;"高専"),IFERROR(VLOOKUP(入力項目!$S$17,子育て関連マスタ!$I$32:$M$34,4,FALSE),0),
U237&gt;=23,0
) +
IF($D237=4,
  IFERROR(_xlfn.IFS(
  U237&lt;=入力項目!$S$11,0,
  AND(U237=入力項目!$S$11),IFERROR(VLOOKUP(入力項目!$S$12,子育て関連マスタ!$I$4:$M$5,2,FALSE),0),
  AND(U237=4),IFERROR(VLOOKUP(入力項目!$S$13,子育て関連マスタ!$I$9:$M$12,2,FALSE),0),
  AND(U237=7),IFERROR(VLOOKUP(入力項目!$S$14,子育て関連マスタ!$I$16:$M$17,2,FALSE),0),
  AND(U237=13),IFERROR(VLOOKUP(入力項目!$S$15,子育て関連マスタ!$I$21:$M$22,2,FALSE),0),
  AND(U237=16),IFERROR(VLOOKUP(入力項目!$S$16,子育て関連マスタ!$I$26:$M$28,2,FALSE),0),
  AND(U237=19,入力項目!$S$16&lt;&gt;"高専"),IFERROR(VLOOKUP(入力項目!$S$17,子育て関連マスタ!$I$32:$M$37,2,FALSE),0),
  AND(U237=21,入力項目!$S$16="高専"),IFERROR(VLOOKUP(入力項目!$S$17,子育て関連マスタ!$I$32:$M$37,2,FALSE),0),
  U237&gt;=22,0
  ),0),0
) +
IF(AND(U237&gt;=1,U237&lt;=15),IF($D237=入力項目!$S$8,入力項目!$S$3,0),0) +
IF(AND(U237&gt;=1,U237&lt;=15),IF($D237=5,入力項目!$S$4,0),0) +
IF(AND(U237&gt;=1,U237&lt;=15),IF($D237=12,入力項目!$S$5,0),0) +
IF(AND(入力項目!$S$7=$A237,入力項目!$S$8=$D237),子育て関連マスタ!$C$14,0) +
IFERROR(IF(AND(YEAR(EDATE(DATE(入力項目!$S$7,入力項目!$S$8,1),1))=$A237,MONTH(EDATE(DATE(入力項目!$S$7,入力項目!$S$8,1),1))=$D237),子育て関連マスタ!$C$15,0),0) +
IF(AND(OR(U237=3,U237=5,U237=7),$D237=11),子育て関連マスタ!$C$17,0) +
IF(AND(U237=20,$D237=1),子育て関連マスタ!$C$18,0) +
IF(AND(U237=20,$D237=1),
IFERROR(_xlfn.IFS(
入力項目!$S$10="男",子育て関連マスタ!$C$18,
入力項目!$S$10="女",子育て関連マスタ!$C$19
),0),0
) +
IF(AND(U237&gt;=入力項目!$S$18,U237&lt;=入力項目!$S$19),入力項目!$S$20,0) +
IF(AND(U237&gt;=入力項目!$S$21,U237&lt;=入力項目!$S$22),入力項目!$S$23,0) +
IF(AND(U237&gt;=入力項目!$S$24,U237&lt;=入力項目!$S$25),入力項目!$S$26,0)
)</f>
        <v>0</v>
      </c>
      <c r="AJ237" s="10">
        <f ca="1">-VLOOKUP($D237,月別収支!$A$2:$H$13,7,FALSE)</f>
        <v>-20000</v>
      </c>
    </row>
    <row r="238" spans="1:36" x14ac:dyDescent="0.4">
      <c r="A238">
        <f t="shared" ca="1" si="71"/>
        <v>2044</v>
      </c>
      <c r="B238">
        <f t="shared" ca="1" si="61"/>
        <v>2044</v>
      </c>
      <c r="C238">
        <f t="shared" ca="1" si="62"/>
        <v>20</v>
      </c>
      <c r="D238">
        <f t="shared" ca="1" si="72"/>
        <v>4</v>
      </c>
      <c r="E238" t="str">
        <f t="shared" ca="1" si="56"/>
        <v>2044年4月</v>
      </c>
      <c r="F238">
        <f ca="1">IF(OR(入力項目!$N$5&lt;$A238,AND(入力項目!$N$5=$A238,入力項目!$N$6&lt;$D238)),IF(F237=0,1,IF(G238=12,F237+1,F237)),0)</f>
        <v>19</v>
      </c>
      <c r="G238">
        <f ca="1">IF(OR(入力項目!$N$5&lt;$A238,AND(入力項目!$N$5=$A238,入力項目!$N$6&lt;$D238)),IF(G237=12,1,G237+1),0)</f>
        <v>6</v>
      </c>
      <c r="H238" t="str">
        <f t="shared" ca="1" si="57"/>
        <v>19_6</v>
      </c>
      <c r="I238">
        <f ca="1">IF(
  IFERROR(AND($C238&gt;0,MOD($C238,入力項目!$N$22)=0,$D238=入力項目!$N$23), FALSE),
  1,
  IF(
    AND(I237&gt;0,J237=12),
    IF(I237=入力項目!$N$28, 0, I237+1),
    I237
  )
)</f>
        <v>0</v>
      </c>
      <c r="J238">
        <f ca="1">IF($D238=入力項目!$N$23,1,IFERROR(J237+1,1))</f>
        <v>11</v>
      </c>
      <c r="K238" t="str">
        <f t="shared" ca="1" si="58"/>
        <v>0_11</v>
      </c>
      <c r="L238">
        <f ca="1">L237+IF(入力項目!$D$4=$D238,1,0)</f>
        <v>48</v>
      </c>
      <c r="M238" t="str">
        <f t="shared" ca="1" si="59"/>
        <v>48歳</v>
      </c>
      <c r="N238">
        <f t="shared" ca="1" si="63"/>
        <v>49</v>
      </c>
      <c r="O238" t="str">
        <f t="shared" ca="1" si="60"/>
        <v>49歳</v>
      </c>
      <c r="P238">
        <f t="shared" ca="1" si="64"/>
        <v>24</v>
      </c>
      <c r="Q238">
        <f t="shared" ca="1" si="65"/>
        <v>22</v>
      </c>
      <c r="R238">
        <f t="shared" ca="1" si="66"/>
        <v>2045</v>
      </c>
      <c r="S238">
        <f t="shared" ca="1" si="67"/>
        <v>2045</v>
      </c>
      <c r="T238">
        <f t="shared" ca="1" si="68"/>
        <v>2045</v>
      </c>
      <c r="U238">
        <f t="shared" ca="1" si="69"/>
        <v>2045</v>
      </c>
      <c r="V238" s="10">
        <f t="shared" ca="1" si="70"/>
        <v>26295675</v>
      </c>
      <c r="W238" s="10">
        <f ca="1">IF($L238&lt;その他マスタ!$B$1,VLOOKUP($D238,月別収支!$A$2:$H$13,2,FALSE),その他マスタ!$B$3)+IF(AND($L238=その他マスタ!$B$1,入力項目!$I$9="あり",$D238=入力項目!$D$4),その他マスタ!$B$2,0)</f>
        <v>300000</v>
      </c>
      <c r="X238" s="10">
        <f ca="1">-IF(入力項目!$K$5=TRUE,
IF($F238+$G238&lt;3,VLOOKUP($D238,月別収支!$A$2:$H$13,8,FALSE),0)+IFERROR(VLOOKUP($H238,住宅ローン計算!C:P,13,FALSE),0)+IF($F238&gt;1,IF(OR($G238=3,$G238=6,$G238=9,$G238=12),ROUNDUP(入力項目!$N$18/4,0),0),0),
VLOOKUP($D238,月別収支!$A$2:$H$13,8,FALSE))</f>
        <v>-91090</v>
      </c>
      <c r="Y238" s="10">
        <f ca="1">-VLOOKUP($D238,月別収支!$A$2:$H$13,3,FALSE)</f>
        <v>-75000</v>
      </c>
      <c r="Z238" s="10">
        <f ca="1">-VLOOKUP($D238,月別収支!$A$2:$H$13,4,FALSE)</f>
        <v>-27000</v>
      </c>
      <c r="AA238" s="10">
        <f ca="1">-VLOOKUP($D238,月別収支!$A$2:$H$13,6,FALSE)</f>
        <v>-10000</v>
      </c>
      <c r="AB238" s="10">
        <f ca="1">-(
VLOOKUP($D238,月別収支!$A$2:$H$13,5,FALSE)+IF(AND(入力項目!$I$27&lt;=$A238,ISEVEN($A238-入力項目!$I$27),入力項目!$I$28=$D238),入力項目!$I$26,0)
+IF(入力項目!$K$26=TRUE,
IFERROR(VLOOKUP($K238,マイカーローン計算!C:P,13,FALSE),0),
IFERROR(
  IF(AND($C238&gt;0,MOD($C238,入力項目!$N$22)=0,$D238=入力項目!$N$23),入力項目!$N$24,0),
 0
)
)
)</f>
        <v>-20000</v>
      </c>
      <c r="AC238" s="10">
        <f ca="1">-IF($A238&lt;入力項目!$N$33,入力項目!$N$35,IF(AND($A238=入力項目!$N$33,$D238&lt;=入力項目!$N$34),入力項目!$N$35,0))</f>
        <v>0</v>
      </c>
      <c r="AD238">
        <f ca="1">-(
_xlfn.IFS(
P238&lt;=入力項目!$S$11,0,
AND(P238&gt;=入力項目!$S$11+1,P238&lt;=3),IFERROR(VLOOKUP(入力項目!$S$12,子育て関連マスタ!$I$4:$M$5,4,FALSE),0),
AND(P238&gt;=4,P238&lt;=6),IFERROR(VLOOKUP(入力項目!$S$13,子育て関連マスタ!$I$9:$M$12,4,FALSE),0),
AND(P238&gt;=7,P238&lt;=12),IFERROR(VLOOKUP(入力項目!$S$14,子育て関連マスタ!$I$16:$M$17,4,FALSE),0),
AND(P238&gt;=13,P238&lt;=15),IFERROR(VLOOKUP(入力項目!$S$15,子育て関連マスタ!$I$21:$M$22,4,FALSE),0),
AND(P238&gt;=16,P238&lt;=18),IFERROR(VLOOKUP(入力項目!$S$16,子育て関連マスタ!$I$26:$M$28,4,FALSE),0),
AND(P238&gt;=19,P238&lt;=20,入力項目!$S$16="高専"),IFERROR(VLOOKUP(入力項目!$S$16,子育て関連マスタ!$I$26:$M$28,4,FALSE),0),
AND(P238&gt;=19,P238&lt;=20,入力項目!$S$16&lt;&gt;"高専"),IFERROR(VLOOKUP(入力項目!$S$17,子育て関連マスタ!$I$32:$M$37,4,FALSE),0),
AND(P238&gt;=21,P238&lt;=22,入力項目!$S$16="高専"),IFERROR(VLOOKUP(入力項目!$S$17,子育て関連マスタ!$I$32:$M$34,4,FALSE),0),
AND(P238&gt;=21,P238&lt;=22,入力項目!$S$16&lt;&gt;"高専"),IFERROR(VLOOKUP(入力項目!$S$17,子育て関連マスタ!$I$32:$M$34,4,FALSE),0),
P238&gt;=23,0
) +
IF($D238=4,
  IFERROR(_xlfn.IFS(
  P238&lt;=入力項目!$S$11,0,
  AND(P238=入力項目!$S$11),IFERROR(VLOOKUP(入力項目!$S$12,子育て関連マスタ!$I$4:$M$5,2,FALSE),0),
  AND(P238=4),IFERROR(VLOOKUP(入力項目!$S$13,子育て関連マスタ!$I$9:$M$12,2,FALSE),0),
  AND(P238=7),IFERROR(VLOOKUP(入力項目!$S$14,子育て関連マスタ!$I$16:$M$17,2,FALSE),0),
  AND(P238=13),IFERROR(VLOOKUP(入力項目!$S$15,子育て関連マスタ!$I$21:$M$22,2,FALSE),0),
  AND(P238=16),IFERROR(VLOOKUP(入力項目!$S$16,子育て関連マスタ!$I$26:$M$28,2,FALSE),0),
  AND(P238=19,入力項目!$S$16&lt;&gt;"高専"),IFERROR(VLOOKUP(入力項目!$S$17,子育て関連マスタ!$I$32:$M$37,2,FALSE),0),
  AND(P238=21,入力項目!$S$16="高専"),IFERROR(VLOOKUP(入力項目!$S$17,子育て関連マスタ!$I$32:$M$37,2,FALSE),0),
  P238&gt;=22,0
  ),0),0
) +
IF(AND(P238&gt;=1,P238&lt;=15),IF($D238=入力項目!$S$8,入力項目!$S$3,0),0) +
IF(AND(P238&gt;=1,P238&lt;=15),IF($D238=5,入力項目!$S$4,0),0) +
IF(AND(P238&gt;=1,P238&lt;=15),IF($D238=12,入力項目!$S$5,0),0) +
IF(AND(入力項目!$S$7=$A238,入力項目!$S$8=$D238),子育て関連マスタ!$C$14,0) +
IFERROR(IF(AND(YEAR(EDATE(DATE(入力項目!$S$7,入力項目!$S$8,1),1))=$A238,MONTH(EDATE(DATE(入力項目!$S$7,入力項目!$S$8,1),1))=$D238),子育て関連マスタ!$C$15,0),0) +
IF(AND(OR(P238=3,P238=5,P238=7),$D238=11),子育て関連マスタ!$C$17,0) +
IF(AND(P238=20,$D238=1),子育て関連マスタ!$C$18,0) +
IF(AND(P238=20,$D238=1),
IFERROR(_xlfn.IFS(
入力項目!$S$10="男",子育て関連マスタ!$C$18,
入力項目!$S$10="女",子育て関連マスタ!$C$19
),0),0
) +
IF(AND(P238&gt;=入力項目!$S$18,P238&lt;=入力項目!$S$19),入力項目!$S$20,0) +
IF(AND(P238&gt;=入力項目!$S$21,P238&lt;=入力項目!$S$22),入力項目!$S$23,0) +
IF(AND(P238&gt;=入力項目!$S$24,P238&lt;=入力項目!$S$25),入力項目!$S$26,0)
)</f>
        <v>0</v>
      </c>
      <c r="AE238">
        <f ca="1">-(
_xlfn.IFS(
Q238&lt;=入力項目!$S$11,0,
AND(Q238&gt;=入力項目!$S$11+1,Q238&lt;=3),IFERROR(VLOOKUP(入力項目!$S$12,子育て関連マスタ!$I$4:$M$5,4,FALSE),0),
AND(Q238&gt;=4,Q238&lt;=6),IFERROR(VLOOKUP(入力項目!$S$13,子育て関連マスタ!$I$9:$M$12,4,FALSE),0),
AND(Q238&gt;=7,Q238&lt;=12),IFERROR(VLOOKUP(入力項目!$S$14,子育て関連マスタ!$I$16:$M$17,4,FALSE),0),
AND(Q238&gt;=13,Q238&lt;=15),IFERROR(VLOOKUP(入力項目!$S$15,子育て関連マスタ!$I$21:$M$22,4,FALSE),0),
AND(Q238&gt;=16,Q238&lt;=18),IFERROR(VLOOKUP(入力項目!$S$16,子育て関連マスタ!$I$26:$M$28,4,FALSE),0),
AND(Q238&gt;=19,Q238&lt;=20,入力項目!$S$16="高専"),IFERROR(VLOOKUP(入力項目!$S$16,子育て関連マスタ!$I$26:$M$28,4,FALSE),0),
AND(Q238&gt;=19,Q238&lt;=20,入力項目!$S$16&lt;&gt;"高専"),IFERROR(VLOOKUP(入力項目!$S$17,子育て関連マスタ!$I$32:$M$37,4,FALSE),0),
AND(Q238&gt;=21,Q238&lt;=22,入力項目!$S$16="高専"),IFERROR(VLOOKUP(入力項目!$S$17,子育て関連マスタ!$I$32:$M$34,4,FALSE),0),
AND(Q238&gt;=21,Q238&lt;=22,入力項目!$S$16&lt;&gt;"高専"),IFERROR(VLOOKUP(入力項目!$S$17,子育て関連マスタ!$I$32:$M$34,4,FALSE),0),
Q238&gt;=23,0
) +
IF($D238=4,
  IFERROR(_xlfn.IFS(
  Q238&lt;=入力項目!$S$11,0,
  AND(Q238=入力項目!$S$11),IFERROR(VLOOKUP(入力項目!$S$12,子育て関連マスタ!$I$4:$M$5,2,FALSE),0),
  AND(Q238=4),IFERROR(VLOOKUP(入力項目!$S$13,子育て関連マスタ!$I$9:$M$12,2,FALSE),0),
  AND(Q238=7),IFERROR(VLOOKUP(入力項目!$S$14,子育て関連マスタ!$I$16:$M$17,2,FALSE),0),
  AND(Q238=13),IFERROR(VLOOKUP(入力項目!$S$15,子育て関連マスタ!$I$21:$M$22,2,FALSE),0),
  AND(Q238=16),IFERROR(VLOOKUP(入力項目!$S$16,子育て関連マスタ!$I$26:$M$28,2,FALSE),0),
  AND(Q238=19,入力項目!$S$16&lt;&gt;"高専"),IFERROR(VLOOKUP(入力項目!$S$17,子育て関連マスタ!$I$32:$M$37,2,FALSE),0),
  AND(Q238=21,入力項目!$S$16="高専"),IFERROR(VLOOKUP(入力項目!$S$17,子育て関連マスタ!$I$32:$M$37,2,FALSE),0),
  Q238&gt;=22,0
  ),0),0
) +
IF(AND(Q238&gt;=1,Q238&lt;=15),IF($D238=入力項目!$S$8,入力項目!$S$3,0),0) +
IF(AND(Q238&gt;=1,Q238&lt;=15),IF($D238=5,入力項目!$S$4,0),0) +
IF(AND(Q238&gt;=1,Q238&lt;=15),IF($D238=12,入力項目!$S$5,0),0) +
IF(AND(入力項目!$S$7=$A238,入力項目!$S$8=$D238),子育て関連マスタ!$C$14,0) +
IFERROR(IF(AND(YEAR(EDATE(DATE(入力項目!$S$7,入力項目!$S$8,1),1))=$A238,MONTH(EDATE(DATE(入力項目!$S$7,入力項目!$S$8,1),1))=$D238),子育て関連マスタ!$C$15,0),0) +
IF(AND(OR(Q238=3,Q238=5,Q238=7),$D238=11),子育て関連マスタ!$C$17,0) +
IF(AND(Q238=20,$D238=1),子育て関連マスタ!$C$18,0) +
IF(AND(Q238=20,$D238=1),
IFERROR(_xlfn.IFS(
入力項目!$S$10="男",子育て関連マスタ!$C$18,
入力項目!$S$10="女",子育て関連マスタ!$C$19
),0),0
) +
IF(AND(Q238&gt;=入力項目!$S$18,Q238&lt;=入力項目!$S$19),入力項目!$S$20,0) +
IF(AND(Q238&gt;=入力項目!$S$21,Q238&lt;=入力項目!$S$22),入力項目!$S$23,0) +
IF(AND(Q238&gt;=入力項目!$S$24,Q238&lt;=入力項目!$S$25),入力項目!$S$26,0)
)</f>
        <v>0</v>
      </c>
      <c r="AF238">
        <f ca="1">-(
_xlfn.IFS(
R238&lt;=入力項目!$S$11,0,
AND(R238&gt;=入力項目!$S$11+1,R238&lt;=3),IFERROR(VLOOKUP(入力項目!$S$12,子育て関連マスタ!$I$4:$M$5,4,FALSE),0),
AND(R238&gt;=4,R238&lt;=6),IFERROR(VLOOKUP(入力項目!$S$13,子育て関連マスタ!$I$9:$M$12,4,FALSE),0),
AND(R238&gt;=7,R238&lt;=12),IFERROR(VLOOKUP(入力項目!$S$14,子育て関連マスタ!$I$16:$M$17,4,FALSE),0),
AND(R238&gt;=13,R238&lt;=15),IFERROR(VLOOKUP(入力項目!$S$15,子育て関連マスタ!$I$21:$M$22,4,FALSE),0),
AND(R238&gt;=16,R238&lt;=18),IFERROR(VLOOKUP(入力項目!$S$16,子育て関連マスタ!$I$26:$M$28,4,FALSE),0),
AND(R238&gt;=19,R238&lt;=20,入力項目!$S$16="高専"),IFERROR(VLOOKUP(入力項目!$S$16,子育て関連マスタ!$I$26:$M$28,4,FALSE),0),
AND(R238&gt;=19,R238&lt;=20,入力項目!$S$16&lt;&gt;"高専"),IFERROR(VLOOKUP(入力項目!$S$17,子育て関連マスタ!$I$32:$M$37,4,FALSE),0),
AND(R238&gt;=21,R238&lt;=22,入力項目!$S$16="高専"),IFERROR(VLOOKUP(入力項目!$S$17,子育て関連マスタ!$I$32:$M$34,4,FALSE),0),
AND(R238&gt;=21,R238&lt;=22,入力項目!$S$16&lt;&gt;"高専"),IFERROR(VLOOKUP(入力項目!$S$17,子育て関連マスタ!$I$32:$M$34,4,FALSE),0),
R238&gt;=23,0
) +
IF($D238=4,
  IFERROR(_xlfn.IFS(
  R238&lt;=入力項目!$S$11,0,
  AND(R238=入力項目!$S$11),IFERROR(VLOOKUP(入力項目!$S$12,子育て関連マスタ!$I$4:$M$5,2,FALSE),0),
  AND(R238=4),IFERROR(VLOOKUP(入力項目!$S$13,子育て関連マスタ!$I$9:$M$12,2,FALSE),0),
  AND(R238=7),IFERROR(VLOOKUP(入力項目!$S$14,子育て関連マスタ!$I$16:$M$17,2,FALSE),0),
  AND(R238=13),IFERROR(VLOOKUP(入力項目!$S$15,子育て関連マスタ!$I$21:$M$22,2,FALSE),0),
  AND(R238=16),IFERROR(VLOOKUP(入力項目!$S$16,子育て関連マスタ!$I$26:$M$28,2,FALSE),0),
  AND(R238=19,入力項目!$S$16&lt;&gt;"高専"),IFERROR(VLOOKUP(入力項目!$S$17,子育て関連マスタ!$I$32:$M$37,2,FALSE),0),
  AND(R238=21,入力項目!$S$16="高専"),IFERROR(VLOOKUP(入力項目!$S$17,子育て関連マスタ!$I$32:$M$37,2,FALSE),0),
  R238&gt;=22,0
  ),0),0
) +
IF(AND(R238&gt;=1,R238&lt;=15),IF($D238=入力項目!$S$8,入力項目!$S$3,0),0) +
IF(AND(R238&gt;=1,R238&lt;=15),IF($D238=5,入力項目!$S$4,0),0) +
IF(AND(R238&gt;=1,R238&lt;=15),IF($D238=12,入力項目!$S$5,0),0) +
IF(AND(入力項目!$S$7=$A238,入力項目!$S$8=$D238),子育て関連マスタ!$C$14,0) +
IFERROR(IF(AND(YEAR(EDATE(DATE(入力項目!$S$7,入力項目!$S$8,1),1))=$A238,MONTH(EDATE(DATE(入力項目!$S$7,入力項目!$S$8,1),1))=$D238),子育て関連マスタ!$C$15,0),0) +
IF(AND(OR(R238=3,R238=5,R238=7),$D238=11),子育て関連マスタ!$C$17,0) +
IF(AND(R238=20,$D238=1),子育て関連マスタ!$C$18,0) +
IF(AND(R238=20,$D238=1),
IFERROR(_xlfn.IFS(
入力項目!$S$10="男",子育て関連マスタ!$C$18,
入力項目!$S$10="女",子育て関連マスタ!$C$19
),0),0
) +
IF(AND(R238&gt;=入力項目!$S$18,R238&lt;=入力項目!$S$19),入力項目!$S$20,0) +
IF(AND(R238&gt;=入力項目!$S$21,R238&lt;=入力項目!$S$22),入力項目!$S$23,0) +
IF(AND(R238&gt;=入力項目!$S$24,R238&lt;=入力項目!$S$25),入力項目!$S$26,0)
)</f>
        <v>0</v>
      </c>
      <c r="AG238">
        <f ca="1">-(
_xlfn.IFS(
S238&lt;=入力項目!$S$11,0,
AND(S238&gt;=入力項目!$S$11+1,S238&lt;=3),IFERROR(VLOOKUP(入力項目!$S$12,子育て関連マスタ!$I$4:$M$5,4,FALSE),0),
AND(S238&gt;=4,S238&lt;=6),IFERROR(VLOOKUP(入力項目!$S$13,子育て関連マスタ!$I$9:$M$12,4,FALSE),0),
AND(S238&gt;=7,S238&lt;=12),IFERROR(VLOOKUP(入力項目!$S$14,子育て関連マスタ!$I$16:$M$17,4,FALSE),0),
AND(S238&gt;=13,S238&lt;=15),IFERROR(VLOOKUP(入力項目!$S$15,子育て関連マスタ!$I$21:$M$22,4,FALSE),0),
AND(S238&gt;=16,S238&lt;=18),IFERROR(VLOOKUP(入力項目!$S$16,子育て関連マスタ!$I$26:$M$28,4,FALSE),0),
AND(S238&gt;=19,S238&lt;=20,入力項目!$S$16="高専"),IFERROR(VLOOKUP(入力項目!$S$16,子育て関連マスタ!$I$26:$M$28,4,FALSE),0),
AND(S238&gt;=19,S238&lt;=20,入力項目!$S$16&lt;&gt;"高専"),IFERROR(VLOOKUP(入力項目!$S$17,子育て関連マスタ!$I$32:$M$37,4,FALSE),0),
AND(S238&gt;=21,S238&lt;=22,入力項目!$S$16="高専"),IFERROR(VLOOKUP(入力項目!$S$17,子育て関連マスタ!$I$32:$M$34,4,FALSE),0),
AND(S238&gt;=21,S238&lt;=22,入力項目!$S$16&lt;&gt;"高専"),IFERROR(VLOOKUP(入力項目!$S$17,子育て関連マスタ!$I$32:$M$34,4,FALSE),0),
S238&gt;=23,0
) +
IF($D238=4,
  IFERROR(_xlfn.IFS(
  S238&lt;=入力項目!$S$11,0,
  AND(S238=入力項目!$S$11),IFERROR(VLOOKUP(入力項目!$S$12,子育て関連マスタ!$I$4:$M$5,2,FALSE),0),
  AND(S238=4),IFERROR(VLOOKUP(入力項目!$S$13,子育て関連マスタ!$I$9:$M$12,2,FALSE),0),
  AND(S238=7),IFERROR(VLOOKUP(入力項目!$S$14,子育て関連マスタ!$I$16:$M$17,2,FALSE),0),
  AND(S238=13),IFERROR(VLOOKUP(入力項目!$S$15,子育て関連マスタ!$I$21:$M$22,2,FALSE),0),
  AND(S238=16),IFERROR(VLOOKUP(入力項目!$S$16,子育て関連マスタ!$I$26:$M$28,2,FALSE),0),
  AND(S238=19,入力項目!$S$16&lt;&gt;"高専"),IFERROR(VLOOKUP(入力項目!$S$17,子育て関連マスタ!$I$32:$M$37,2,FALSE),0),
  AND(S238=21,入力項目!$S$16="高専"),IFERROR(VLOOKUP(入力項目!$S$17,子育て関連マスタ!$I$32:$M$37,2,FALSE),0),
  S238&gt;=22,0
  ),0),0
) +
IF(AND(S238&gt;=1,S238&lt;=15),IF($D238=入力項目!$S$8,入力項目!$S$3,0),0) +
IF(AND(S238&gt;=1,S238&lt;=15),IF($D238=5,入力項目!$S$4,0),0) +
IF(AND(S238&gt;=1,S238&lt;=15),IF($D238=12,入力項目!$S$5,0),0) +
IF(AND(入力項目!$S$7=$A238,入力項目!$S$8=$D238),子育て関連マスタ!$C$14,0) +
IFERROR(IF(AND(YEAR(EDATE(DATE(入力項目!$S$7,入力項目!$S$8,1),1))=$A238,MONTH(EDATE(DATE(入力項目!$S$7,入力項目!$S$8,1),1))=$D238),子育て関連マスタ!$C$15,0),0) +
IF(AND(OR(S238=3,S238=5,S238=7),$D238=11),子育て関連マスタ!$C$17,0) +
IF(AND(S238=20,$D238=1),子育て関連マスタ!$C$18,0) +
IF(AND(S238=20,$D238=1),
IFERROR(_xlfn.IFS(
入力項目!$S$10="男",子育て関連マスタ!$C$18,
入力項目!$S$10="女",子育て関連マスタ!$C$19
),0),0
) +
IF(AND(S238&gt;=入力項目!$S$18,S238&lt;=入力項目!$S$19),入力項目!$S$20,0) +
IF(AND(S238&gt;=入力項目!$S$21,S238&lt;=入力項目!$S$22),入力項目!$S$23,0) +
IF(AND(S238&gt;=入力項目!$S$24,S238&lt;=入力項目!$S$25),入力項目!$S$26,0)
)</f>
        <v>0</v>
      </c>
      <c r="AH238">
        <f ca="1">-(
_xlfn.IFS(
T238&lt;=入力項目!$S$11,0,
AND(T238&gt;=入力項目!$S$11+1,T238&lt;=3),IFERROR(VLOOKUP(入力項目!$S$12,子育て関連マスタ!$I$4:$M$5,4,FALSE),0),
AND(T238&gt;=4,T238&lt;=6),IFERROR(VLOOKUP(入力項目!$S$13,子育て関連マスタ!$I$9:$M$12,4,FALSE),0),
AND(T238&gt;=7,T238&lt;=12),IFERROR(VLOOKUP(入力項目!$S$14,子育て関連マスタ!$I$16:$M$17,4,FALSE),0),
AND(T238&gt;=13,T238&lt;=15),IFERROR(VLOOKUP(入力項目!$S$15,子育て関連マスタ!$I$21:$M$22,4,FALSE),0),
AND(T238&gt;=16,T238&lt;=18),IFERROR(VLOOKUP(入力項目!$S$16,子育て関連マスタ!$I$26:$M$28,4,FALSE),0),
AND(T238&gt;=19,T238&lt;=20,入力項目!$S$16="高専"),IFERROR(VLOOKUP(入力項目!$S$16,子育て関連マスタ!$I$26:$M$28,4,FALSE),0),
AND(T238&gt;=19,T238&lt;=20,入力項目!$S$16&lt;&gt;"高専"),IFERROR(VLOOKUP(入力項目!$S$17,子育て関連マスタ!$I$32:$M$37,4,FALSE),0),
AND(T238&gt;=21,T238&lt;=22,入力項目!$S$16="高専"),IFERROR(VLOOKUP(入力項目!$S$17,子育て関連マスタ!$I$32:$M$34,4,FALSE),0),
AND(T238&gt;=21,T238&lt;=22,入力項目!$S$16&lt;&gt;"高専"),IFERROR(VLOOKUP(入力項目!$S$17,子育て関連マスタ!$I$32:$M$34,4,FALSE),0),
T238&gt;=23,0
) +
IF($D238=4,
  IFERROR(_xlfn.IFS(
  T238&lt;=入力項目!$S$11,0,
  AND(T238=入力項目!$S$11),IFERROR(VLOOKUP(入力項目!$S$12,子育て関連マスタ!$I$4:$M$5,2,FALSE),0),
  AND(T238=4),IFERROR(VLOOKUP(入力項目!$S$13,子育て関連マスタ!$I$9:$M$12,2,FALSE),0),
  AND(T238=7),IFERROR(VLOOKUP(入力項目!$S$14,子育て関連マスタ!$I$16:$M$17,2,FALSE),0),
  AND(T238=13),IFERROR(VLOOKUP(入力項目!$S$15,子育て関連マスタ!$I$21:$M$22,2,FALSE),0),
  AND(T238=16),IFERROR(VLOOKUP(入力項目!$S$16,子育て関連マスタ!$I$26:$M$28,2,FALSE),0),
  AND(T238=19,入力項目!$S$16&lt;&gt;"高専"),IFERROR(VLOOKUP(入力項目!$S$17,子育て関連マスタ!$I$32:$M$37,2,FALSE),0),
  AND(T238=21,入力項目!$S$16="高専"),IFERROR(VLOOKUP(入力項目!$S$17,子育て関連マスタ!$I$32:$M$37,2,FALSE),0),
  T238&gt;=22,0
  ),0),0
) +
IF(AND(T238&gt;=1,T238&lt;=15),IF($D238=入力項目!$S$8,入力項目!$S$3,0),0) +
IF(AND(T238&gt;=1,T238&lt;=15),IF($D238=5,入力項目!$S$4,0),0) +
IF(AND(T238&gt;=1,T238&lt;=15),IF($D238=12,入力項目!$S$5,0),0) +
IF(AND(入力項目!$S$7=$A238,入力項目!$S$8=$D238),子育て関連マスタ!$C$14,0) +
IFERROR(IF(AND(YEAR(EDATE(DATE(入力項目!$S$7,入力項目!$S$8,1),1))=$A238,MONTH(EDATE(DATE(入力項目!$S$7,入力項目!$S$8,1),1))=$D238),子育て関連マスタ!$C$15,0),0) +
IF(AND(OR(T238=3,T238=5,T238=7),$D238=11),子育て関連マスタ!$C$17,0) +
IF(AND(T238=20,$D238=1),子育て関連マスタ!$C$18,0) +
IF(AND(T238=20,$D238=1),
IFERROR(_xlfn.IFS(
入力項目!$S$10="男",子育て関連マスタ!$C$18,
入力項目!$S$10="女",子育て関連マスタ!$C$19
),0),0
) +
IF(AND(T238&gt;=入力項目!$S$18,T238&lt;=入力項目!$S$19),入力項目!$S$20,0) +
IF(AND(T238&gt;=入力項目!$S$21,T238&lt;=入力項目!$S$22),入力項目!$S$23,0) +
IF(AND(T238&gt;=入力項目!$S$24,T238&lt;=入力項目!$S$25),入力項目!$S$26,0)
)</f>
        <v>0</v>
      </c>
      <c r="AI238">
        <f ca="1">-(
_xlfn.IFS(
U238&lt;=入力項目!$S$11,0,
AND(U238&gt;=入力項目!$S$11+1,U238&lt;=3),IFERROR(VLOOKUP(入力項目!$S$12,子育て関連マスタ!$I$4:$M$5,4,FALSE),0),
AND(U238&gt;=4,U238&lt;=6),IFERROR(VLOOKUP(入力項目!$S$13,子育て関連マスタ!$I$9:$M$12,4,FALSE),0),
AND(U238&gt;=7,U238&lt;=12),IFERROR(VLOOKUP(入力項目!$S$14,子育て関連マスタ!$I$16:$M$17,4,FALSE),0),
AND(U238&gt;=13,U238&lt;=15),IFERROR(VLOOKUP(入力項目!$S$15,子育て関連マスタ!$I$21:$M$22,4,FALSE),0),
AND(U238&gt;=16,U238&lt;=18),IFERROR(VLOOKUP(入力項目!$S$16,子育て関連マスタ!$I$26:$M$28,4,FALSE),0),
AND(U238&gt;=19,U238&lt;=20,入力項目!$S$16="高専"),IFERROR(VLOOKUP(入力項目!$S$16,子育て関連マスタ!$I$26:$M$28,4,FALSE),0),
AND(U238&gt;=19,U238&lt;=20,入力項目!$S$16&lt;&gt;"高専"),IFERROR(VLOOKUP(入力項目!$S$17,子育て関連マスタ!$I$32:$M$37,4,FALSE),0),
AND(U238&gt;=21,U238&lt;=22,入力項目!$S$16="高専"),IFERROR(VLOOKUP(入力項目!$S$17,子育て関連マスタ!$I$32:$M$34,4,FALSE),0),
AND(U238&gt;=21,U238&lt;=22,入力項目!$S$16&lt;&gt;"高専"),IFERROR(VLOOKUP(入力項目!$S$17,子育て関連マスタ!$I$32:$M$34,4,FALSE),0),
U238&gt;=23,0
) +
IF($D238=4,
  IFERROR(_xlfn.IFS(
  U238&lt;=入力項目!$S$11,0,
  AND(U238=入力項目!$S$11),IFERROR(VLOOKUP(入力項目!$S$12,子育て関連マスタ!$I$4:$M$5,2,FALSE),0),
  AND(U238=4),IFERROR(VLOOKUP(入力項目!$S$13,子育て関連マスタ!$I$9:$M$12,2,FALSE),0),
  AND(U238=7),IFERROR(VLOOKUP(入力項目!$S$14,子育て関連マスタ!$I$16:$M$17,2,FALSE),0),
  AND(U238=13),IFERROR(VLOOKUP(入力項目!$S$15,子育て関連マスタ!$I$21:$M$22,2,FALSE),0),
  AND(U238=16),IFERROR(VLOOKUP(入力項目!$S$16,子育て関連マスタ!$I$26:$M$28,2,FALSE),0),
  AND(U238=19,入力項目!$S$16&lt;&gt;"高専"),IFERROR(VLOOKUP(入力項目!$S$17,子育て関連マスタ!$I$32:$M$37,2,FALSE),0),
  AND(U238=21,入力項目!$S$16="高専"),IFERROR(VLOOKUP(入力項目!$S$17,子育て関連マスタ!$I$32:$M$37,2,FALSE),0),
  U238&gt;=22,0
  ),0),0
) +
IF(AND(U238&gt;=1,U238&lt;=15),IF($D238=入力項目!$S$8,入力項目!$S$3,0),0) +
IF(AND(U238&gt;=1,U238&lt;=15),IF($D238=5,入力項目!$S$4,0),0) +
IF(AND(U238&gt;=1,U238&lt;=15),IF($D238=12,入力項目!$S$5,0),0) +
IF(AND(入力項目!$S$7=$A238,入力項目!$S$8=$D238),子育て関連マスタ!$C$14,0) +
IFERROR(IF(AND(YEAR(EDATE(DATE(入力項目!$S$7,入力項目!$S$8,1),1))=$A238,MONTH(EDATE(DATE(入力項目!$S$7,入力項目!$S$8,1),1))=$D238),子育て関連マスタ!$C$15,0),0) +
IF(AND(OR(U238=3,U238=5,U238=7),$D238=11),子育て関連マスタ!$C$17,0) +
IF(AND(U238=20,$D238=1),子育て関連マスタ!$C$18,0) +
IF(AND(U238=20,$D238=1),
IFERROR(_xlfn.IFS(
入力項目!$S$10="男",子育て関連マスタ!$C$18,
入力項目!$S$10="女",子育て関連マスタ!$C$19
),0),0
) +
IF(AND(U238&gt;=入力項目!$S$18,U238&lt;=入力項目!$S$19),入力項目!$S$20,0) +
IF(AND(U238&gt;=入力項目!$S$21,U238&lt;=入力項目!$S$22),入力項目!$S$23,0) +
IF(AND(U238&gt;=入力項目!$S$24,U238&lt;=入力項目!$S$25),入力項目!$S$26,0)
)</f>
        <v>0</v>
      </c>
      <c r="AJ238" s="10">
        <f ca="1">-VLOOKUP($D238,月別収支!$A$2:$H$13,7,FALSE)</f>
        <v>-20000</v>
      </c>
    </row>
    <row r="239" spans="1:36" x14ac:dyDescent="0.4">
      <c r="A239">
        <f t="shared" ca="1" si="71"/>
        <v>2044</v>
      </c>
      <c r="B239">
        <f t="shared" ca="1" si="61"/>
        <v>2044</v>
      </c>
      <c r="C239">
        <f t="shared" ca="1" si="62"/>
        <v>20</v>
      </c>
      <c r="D239">
        <f t="shared" ca="1" si="72"/>
        <v>5</v>
      </c>
      <c r="E239" t="str">
        <f t="shared" ca="1" si="56"/>
        <v>2044年5月</v>
      </c>
      <c r="F239">
        <f ca="1">IF(OR(入力項目!$N$5&lt;$A239,AND(入力項目!$N$5=$A239,入力項目!$N$6&lt;$D239)),IF(F238=0,1,IF(G239=12,F238+1,F238)),0)</f>
        <v>19</v>
      </c>
      <c r="G239">
        <f ca="1">IF(OR(入力項目!$N$5&lt;$A239,AND(入力項目!$N$5=$A239,入力項目!$N$6&lt;$D239)),IF(G238=12,1,G238+1),0)</f>
        <v>7</v>
      </c>
      <c r="H239" t="str">
        <f t="shared" ca="1" si="57"/>
        <v>19_7</v>
      </c>
      <c r="I239">
        <f ca="1">IF(
  IFERROR(AND($C239&gt;0,MOD($C239,入力項目!$N$22)=0,$D239=入力項目!$N$23), FALSE),
  1,
  IF(
    AND(I238&gt;0,J238=12),
    IF(I238=入力項目!$N$28, 0, I238+1),
    I238
  )
)</f>
        <v>0</v>
      </c>
      <c r="J239">
        <f ca="1">IF($D239=入力項目!$N$23,1,IFERROR(J238+1,1))</f>
        <v>12</v>
      </c>
      <c r="K239" t="str">
        <f t="shared" ca="1" si="58"/>
        <v>0_12</v>
      </c>
      <c r="L239">
        <f ca="1">L238+IF(入力項目!$D$4=$D239,1,0)</f>
        <v>48</v>
      </c>
      <c r="M239" t="str">
        <f t="shared" ca="1" si="59"/>
        <v>48歳</v>
      </c>
      <c r="N239">
        <f t="shared" ca="1" si="63"/>
        <v>49</v>
      </c>
      <c r="O239" t="str">
        <f t="shared" ca="1" si="60"/>
        <v>49歳</v>
      </c>
      <c r="P239">
        <f t="shared" ca="1" si="64"/>
        <v>24</v>
      </c>
      <c r="Q239">
        <f t="shared" ca="1" si="65"/>
        <v>22</v>
      </c>
      <c r="R239">
        <f t="shared" ca="1" si="66"/>
        <v>2045</v>
      </c>
      <c r="S239">
        <f t="shared" ca="1" si="67"/>
        <v>2045</v>
      </c>
      <c r="T239">
        <f t="shared" ca="1" si="68"/>
        <v>2045</v>
      </c>
      <c r="U239">
        <f t="shared" ca="1" si="69"/>
        <v>2045</v>
      </c>
      <c r="V239" s="10">
        <f t="shared" ca="1" si="70"/>
        <v>26380085</v>
      </c>
      <c r="W239" s="10">
        <f ca="1">IF($L239&lt;その他マスタ!$B$1,VLOOKUP($D239,月別収支!$A$2:$H$13,2,FALSE),その他マスタ!$B$3)+IF(AND($L239=その他マスタ!$B$1,入力項目!$I$9="あり",$D239=入力項目!$D$4),その他マスタ!$B$2,0)</f>
        <v>300000</v>
      </c>
      <c r="X239" s="10">
        <f ca="1">-IF(入力項目!$K$5=TRUE,
IF($F239+$G239&lt;3,VLOOKUP($D239,月別収支!$A$2:$H$13,8,FALSE),0)+IFERROR(VLOOKUP($H239,住宅ローン計算!C:P,13,FALSE),0)+IF($F239&gt;1,IF(OR($G239=3,$G239=6,$G239=9,$G239=12),ROUNDUP(入力項目!$N$18/4,0),0),0),
VLOOKUP($D239,月別収支!$A$2:$H$13,8,FALSE))</f>
        <v>-53590</v>
      </c>
      <c r="Y239" s="10">
        <f ca="1">-VLOOKUP($D239,月別収支!$A$2:$H$13,3,FALSE)</f>
        <v>-75000</v>
      </c>
      <c r="Z239" s="10">
        <f ca="1">-VLOOKUP($D239,月別収支!$A$2:$H$13,4,FALSE)</f>
        <v>-27000</v>
      </c>
      <c r="AA239" s="10">
        <f ca="1">-VLOOKUP($D239,月別収支!$A$2:$H$13,6,FALSE)</f>
        <v>-10000</v>
      </c>
      <c r="AB239" s="10">
        <f ca="1">-(
VLOOKUP($D239,月別収支!$A$2:$H$13,5,FALSE)+IF(AND(入力項目!$I$27&lt;=$A239,ISEVEN($A239-入力項目!$I$27),入力項目!$I$28=$D239),入力項目!$I$26,0)
+IF(入力項目!$K$26=TRUE,
IFERROR(VLOOKUP($K239,マイカーローン計算!C:P,13,FALSE),0),
IFERROR(
  IF(AND($C239&gt;0,MOD($C239,入力項目!$N$22)=0,$D239=入力項目!$N$23),入力項目!$N$24,0),
 0
)
)
)</f>
        <v>-30000</v>
      </c>
      <c r="AC239" s="10">
        <f ca="1">-IF($A239&lt;入力項目!$N$33,入力項目!$N$35,IF(AND($A239=入力項目!$N$33,$D239&lt;=入力項目!$N$34),入力項目!$N$35,0))</f>
        <v>0</v>
      </c>
      <c r="AD239">
        <f ca="1">-(
_xlfn.IFS(
P239&lt;=入力項目!$S$11,0,
AND(P239&gt;=入力項目!$S$11+1,P239&lt;=3),IFERROR(VLOOKUP(入力項目!$S$12,子育て関連マスタ!$I$4:$M$5,4,FALSE),0),
AND(P239&gt;=4,P239&lt;=6),IFERROR(VLOOKUP(入力項目!$S$13,子育て関連マスタ!$I$9:$M$12,4,FALSE),0),
AND(P239&gt;=7,P239&lt;=12),IFERROR(VLOOKUP(入力項目!$S$14,子育て関連マスタ!$I$16:$M$17,4,FALSE),0),
AND(P239&gt;=13,P239&lt;=15),IFERROR(VLOOKUP(入力項目!$S$15,子育て関連マスタ!$I$21:$M$22,4,FALSE),0),
AND(P239&gt;=16,P239&lt;=18),IFERROR(VLOOKUP(入力項目!$S$16,子育て関連マスタ!$I$26:$M$28,4,FALSE),0),
AND(P239&gt;=19,P239&lt;=20,入力項目!$S$16="高専"),IFERROR(VLOOKUP(入力項目!$S$16,子育て関連マスタ!$I$26:$M$28,4,FALSE),0),
AND(P239&gt;=19,P239&lt;=20,入力項目!$S$16&lt;&gt;"高専"),IFERROR(VLOOKUP(入力項目!$S$17,子育て関連マスタ!$I$32:$M$37,4,FALSE),0),
AND(P239&gt;=21,P239&lt;=22,入力項目!$S$16="高専"),IFERROR(VLOOKUP(入力項目!$S$17,子育て関連マスタ!$I$32:$M$34,4,FALSE),0),
AND(P239&gt;=21,P239&lt;=22,入力項目!$S$16&lt;&gt;"高専"),IFERROR(VLOOKUP(入力項目!$S$17,子育て関連マスタ!$I$32:$M$34,4,FALSE),0),
P239&gt;=23,0
) +
IF($D239=4,
  IFERROR(_xlfn.IFS(
  P239&lt;=入力項目!$S$11,0,
  AND(P239=入力項目!$S$11),IFERROR(VLOOKUP(入力項目!$S$12,子育て関連マスタ!$I$4:$M$5,2,FALSE),0),
  AND(P239=4),IFERROR(VLOOKUP(入力項目!$S$13,子育て関連マスタ!$I$9:$M$12,2,FALSE),0),
  AND(P239=7),IFERROR(VLOOKUP(入力項目!$S$14,子育て関連マスタ!$I$16:$M$17,2,FALSE),0),
  AND(P239=13),IFERROR(VLOOKUP(入力項目!$S$15,子育て関連マスタ!$I$21:$M$22,2,FALSE),0),
  AND(P239=16),IFERROR(VLOOKUP(入力項目!$S$16,子育て関連マスタ!$I$26:$M$28,2,FALSE),0),
  AND(P239=19,入力項目!$S$16&lt;&gt;"高専"),IFERROR(VLOOKUP(入力項目!$S$17,子育て関連マスタ!$I$32:$M$37,2,FALSE),0),
  AND(P239=21,入力項目!$S$16="高専"),IFERROR(VLOOKUP(入力項目!$S$17,子育て関連マスタ!$I$32:$M$37,2,FALSE),0),
  P239&gt;=22,0
  ),0),0
) +
IF(AND(P239&gt;=1,P239&lt;=15),IF($D239=入力項目!$S$8,入力項目!$S$3,0),0) +
IF(AND(P239&gt;=1,P239&lt;=15),IF($D239=5,入力項目!$S$4,0),0) +
IF(AND(P239&gt;=1,P239&lt;=15),IF($D239=12,入力項目!$S$5,0),0) +
IF(AND(入力項目!$S$7=$A239,入力項目!$S$8=$D239),子育て関連マスタ!$C$14,0) +
IFERROR(IF(AND(YEAR(EDATE(DATE(入力項目!$S$7,入力項目!$S$8,1),1))=$A239,MONTH(EDATE(DATE(入力項目!$S$7,入力項目!$S$8,1),1))=$D239),子育て関連マスタ!$C$15,0),0) +
IF(AND(OR(P239=3,P239=5,P239=7),$D239=11),子育て関連マスタ!$C$17,0) +
IF(AND(P239=20,$D239=1),子育て関連マスタ!$C$18,0) +
IF(AND(P239=20,$D239=1),
IFERROR(_xlfn.IFS(
入力項目!$S$10="男",子育て関連マスタ!$C$18,
入力項目!$S$10="女",子育て関連マスタ!$C$19
),0),0
) +
IF(AND(P239&gt;=入力項目!$S$18,P239&lt;=入力項目!$S$19),入力項目!$S$20,0) +
IF(AND(P239&gt;=入力項目!$S$21,P239&lt;=入力項目!$S$22),入力項目!$S$23,0) +
IF(AND(P239&gt;=入力項目!$S$24,P239&lt;=入力項目!$S$25),入力項目!$S$26,0)
)</f>
        <v>0</v>
      </c>
      <c r="AE239">
        <f ca="1">-(
_xlfn.IFS(
Q239&lt;=入力項目!$S$11,0,
AND(Q239&gt;=入力項目!$S$11+1,Q239&lt;=3),IFERROR(VLOOKUP(入力項目!$S$12,子育て関連マスタ!$I$4:$M$5,4,FALSE),0),
AND(Q239&gt;=4,Q239&lt;=6),IFERROR(VLOOKUP(入力項目!$S$13,子育て関連マスタ!$I$9:$M$12,4,FALSE),0),
AND(Q239&gt;=7,Q239&lt;=12),IFERROR(VLOOKUP(入力項目!$S$14,子育て関連マスタ!$I$16:$M$17,4,FALSE),0),
AND(Q239&gt;=13,Q239&lt;=15),IFERROR(VLOOKUP(入力項目!$S$15,子育て関連マスタ!$I$21:$M$22,4,FALSE),0),
AND(Q239&gt;=16,Q239&lt;=18),IFERROR(VLOOKUP(入力項目!$S$16,子育て関連マスタ!$I$26:$M$28,4,FALSE),0),
AND(Q239&gt;=19,Q239&lt;=20,入力項目!$S$16="高専"),IFERROR(VLOOKUP(入力項目!$S$16,子育て関連マスタ!$I$26:$M$28,4,FALSE),0),
AND(Q239&gt;=19,Q239&lt;=20,入力項目!$S$16&lt;&gt;"高専"),IFERROR(VLOOKUP(入力項目!$S$17,子育て関連マスタ!$I$32:$M$37,4,FALSE),0),
AND(Q239&gt;=21,Q239&lt;=22,入力項目!$S$16="高専"),IFERROR(VLOOKUP(入力項目!$S$17,子育て関連マスタ!$I$32:$M$34,4,FALSE),0),
AND(Q239&gt;=21,Q239&lt;=22,入力項目!$S$16&lt;&gt;"高専"),IFERROR(VLOOKUP(入力項目!$S$17,子育て関連マスタ!$I$32:$M$34,4,FALSE),0),
Q239&gt;=23,0
) +
IF($D239=4,
  IFERROR(_xlfn.IFS(
  Q239&lt;=入力項目!$S$11,0,
  AND(Q239=入力項目!$S$11),IFERROR(VLOOKUP(入力項目!$S$12,子育て関連マスタ!$I$4:$M$5,2,FALSE),0),
  AND(Q239=4),IFERROR(VLOOKUP(入力項目!$S$13,子育て関連マスタ!$I$9:$M$12,2,FALSE),0),
  AND(Q239=7),IFERROR(VLOOKUP(入力項目!$S$14,子育て関連マスタ!$I$16:$M$17,2,FALSE),0),
  AND(Q239=13),IFERROR(VLOOKUP(入力項目!$S$15,子育て関連マスタ!$I$21:$M$22,2,FALSE),0),
  AND(Q239=16),IFERROR(VLOOKUP(入力項目!$S$16,子育て関連マスタ!$I$26:$M$28,2,FALSE),0),
  AND(Q239=19,入力項目!$S$16&lt;&gt;"高専"),IFERROR(VLOOKUP(入力項目!$S$17,子育て関連マスタ!$I$32:$M$37,2,FALSE),0),
  AND(Q239=21,入力項目!$S$16="高専"),IFERROR(VLOOKUP(入力項目!$S$17,子育て関連マスタ!$I$32:$M$37,2,FALSE),0),
  Q239&gt;=22,0
  ),0),0
) +
IF(AND(Q239&gt;=1,Q239&lt;=15),IF($D239=入力項目!$S$8,入力項目!$S$3,0),0) +
IF(AND(Q239&gt;=1,Q239&lt;=15),IF($D239=5,入力項目!$S$4,0),0) +
IF(AND(Q239&gt;=1,Q239&lt;=15),IF($D239=12,入力項目!$S$5,0),0) +
IF(AND(入力項目!$S$7=$A239,入力項目!$S$8=$D239),子育て関連マスタ!$C$14,0) +
IFERROR(IF(AND(YEAR(EDATE(DATE(入力項目!$S$7,入力項目!$S$8,1),1))=$A239,MONTH(EDATE(DATE(入力項目!$S$7,入力項目!$S$8,1),1))=$D239),子育て関連マスタ!$C$15,0),0) +
IF(AND(OR(Q239=3,Q239=5,Q239=7),$D239=11),子育て関連マスタ!$C$17,0) +
IF(AND(Q239=20,$D239=1),子育て関連マスタ!$C$18,0) +
IF(AND(Q239=20,$D239=1),
IFERROR(_xlfn.IFS(
入力項目!$S$10="男",子育て関連マスタ!$C$18,
入力項目!$S$10="女",子育て関連マスタ!$C$19
),0),0
) +
IF(AND(Q239&gt;=入力項目!$S$18,Q239&lt;=入力項目!$S$19),入力項目!$S$20,0) +
IF(AND(Q239&gt;=入力項目!$S$21,Q239&lt;=入力項目!$S$22),入力項目!$S$23,0) +
IF(AND(Q239&gt;=入力項目!$S$24,Q239&lt;=入力項目!$S$25),入力項目!$S$26,0)
)</f>
        <v>0</v>
      </c>
      <c r="AF239">
        <f ca="1">-(
_xlfn.IFS(
R239&lt;=入力項目!$S$11,0,
AND(R239&gt;=入力項目!$S$11+1,R239&lt;=3),IFERROR(VLOOKUP(入力項目!$S$12,子育て関連マスタ!$I$4:$M$5,4,FALSE),0),
AND(R239&gt;=4,R239&lt;=6),IFERROR(VLOOKUP(入力項目!$S$13,子育て関連マスタ!$I$9:$M$12,4,FALSE),0),
AND(R239&gt;=7,R239&lt;=12),IFERROR(VLOOKUP(入力項目!$S$14,子育て関連マスタ!$I$16:$M$17,4,FALSE),0),
AND(R239&gt;=13,R239&lt;=15),IFERROR(VLOOKUP(入力項目!$S$15,子育て関連マスタ!$I$21:$M$22,4,FALSE),0),
AND(R239&gt;=16,R239&lt;=18),IFERROR(VLOOKUP(入力項目!$S$16,子育て関連マスタ!$I$26:$M$28,4,FALSE),0),
AND(R239&gt;=19,R239&lt;=20,入力項目!$S$16="高専"),IFERROR(VLOOKUP(入力項目!$S$16,子育て関連マスタ!$I$26:$M$28,4,FALSE),0),
AND(R239&gt;=19,R239&lt;=20,入力項目!$S$16&lt;&gt;"高専"),IFERROR(VLOOKUP(入力項目!$S$17,子育て関連マスタ!$I$32:$M$37,4,FALSE),0),
AND(R239&gt;=21,R239&lt;=22,入力項目!$S$16="高専"),IFERROR(VLOOKUP(入力項目!$S$17,子育て関連マスタ!$I$32:$M$34,4,FALSE),0),
AND(R239&gt;=21,R239&lt;=22,入力項目!$S$16&lt;&gt;"高専"),IFERROR(VLOOKUP(入力項目!$S$17,子育て関連マスタ!$I$32:$M$34,4,FALSE),0),
R239&gt;=23,0
) +
IF($D239=4,
  IFERROR(_xlfn.IFS(
  R239&lt;=入力項目!$S$11,0,
  AND(R239=入力項目!$S$11),IFERROR(VLOOKUP(入力項目!$S$12,子育て関連マスタ!$I$4:$M$5,2,FALSE),0),
  AND(R239=4),IFERROR(VLOOKUP(入力項目!$S$13,子育て関連マスタ!$I$9:$M$12,2,FALSE),0),
  AND(R239=7),IFERROR(VLOOKUP(入力項目!$S$14,子育て関連マスタ!$I$16:$M$17,2,FALSE),0),
  AND(R239=13),IFERROR(VLOOKUP(入力項目!$S$15,子育て関連マスタ!$I$21:$M$22,2,FALSE),0),
  AND(R239=16),IFERROR(VLOOKUP(入力項目!$S$16,子育て関連マスタ!$I$26:$M$28,2,FALSE),0),
  AND(R239=19,入力項目!$S$16&lt;&gt;"高専"),IFERROR(VLOOKUP(入力項目!$S$17,子育て関連マスタ!$I$32:$M$37,2,FALSE),0),
  AND(R239=21,入力項目!$S$16="高専"),IFERROR(VLOOKUP(入力項目!$S$17,子育て関連マスタ!$I$32:$M$37,2,FALSE),0),
  R239&gt;=22,0
  ),0),0
) +
IF(AND(R239&gt;=1,R239&lt;=15),IF($D239=入力項目!$S$8,入力項目!$S$3,0),0) +
IF(AND(R239&gt;=1,R239&lt;=15),IF($D239=5,入力項目!$S$4,0),0) +
IF(AND(R239&gt;=1,R239&lt;=15),IF($D239=12,入力項目!$S$5,0),0) +
IF(AND(入力項目!$S$7=$A239,入力項目!$S$8=$D239),子育て関連マスタ!$C$14,0) +
IFERROR(IF(AND(YEAR(EDATE(DATE(入力項目!$S$7,入力項目!$S$8,1),1))=$A239,MONTH(EDATE(DATE(入力項目!$S$7,入力項目!$S$8,1),1))=$D239),子育て関連マスタ!$C$15,0),0) +
IF(AND(OR(R239=3,R239=5,R239=7),$D239=11),子育て関連マスタ!$C$17,0) +
IF(AND(R239=20,$D239=1),子育て関連マスタ!$C$18,0) +
IF(AND(R239=20,$D239=1),
IFERROR(_xlfn.IFS(
入力項目!$S$10="男",子育て関連マスタ!$C$18,
入力項目!$S$10="女",子育て関連マスタ!$C$19
),0),0
) +
IF(AND(R239&gt;=入力項目!$S$18,R239&lt;=入力項目!$S$19),入力項目!$S$20,0) +
IF(AND(R239&gt;=入力項目!$S$21,R239&lt;=入力項目!$S$22),入力項目!$S$23,0) +
IF(AND(R239&gt;=入力項目!$S$24,R239&lt;=入力項目!$S$25),入力項目!$S$26,0)
)</f>
        <v>0</v>
      </c>
      <c r="AG239">
        <f ca="1">-(
_xlfn.IFS(
S239&lt;=入力項目!$S$11,0,
AND(S239&gt;=入力項目!$S$11+1,S239&lt;=3),IFERROR(VLOOKUP(入力項目!$S$12,子育て関連マスタ!$I$4:$M$5,4,FALSE),0),
AND(S239&gt;=4,S239&lt;=6),IFERROR(VLOOKUP(入力項目!$S$13,子育て関連マスタ!$I$9:$M$12,4,FALSE),0),
AND(S239&gt;=7,S239&lt;=12),IFERROR(VLOOKUP(入力項目!$S$14,子育て関連マスタ!$I$16:$M$17,4,FALSE),0),
AND(S239&gt;=13,S239&lt;=15),IFERROR(VLOOKUP(入力項目!$S$15,子育て関連マスタ!$I$21:$M$22,4,FALSE),0),
AND(S239&gt;=16,S239&lt;=18),IFERROR(VLOOKUP(入力項目!$S$16,子育て関連マスタ!$I$26:$M$28,4,FALSE),0),
AND(S239&gt;=19,S239&lt;=20,入力項目!$S$16="高専"),IFERROR(VLOOKUP(入力項目!$S$16,子育て関連マスタ!$I$26:$M$28,4,FALSE),0),
AND(S239&gt;=19,S239&lt;=20,入力項目!$S$16&lt;&gt;"高専"),IFERROR(VLOOKUP(入力項目!$S$17,子育て関連マスタ!$I$32:$M$37,4,FALSE),0),
AND(S239&gt;=21,S239&lt;=22,入力項目!$S$16="高専"),IFERROR(VLOOKUP(入力項目!$S$17,子育て関連マスタ!$I$32:$M$34,4,FALSE),0),
AND(S239&gt;=21,S239&lt;=22,入力項目!$S$16&lt;&gt;"高専"),IFERROR(VLOOKUP(入力項目!$S$17,子育て関連マスタ!$I$32:$M$34,4,FALSE),0),
S239&gt;=23,0
) +
IF($D239=4,
  IFERROR(_xlfn.IFS(
  S239&lt;=入力項目!$S$11,0,
  AND(S239=入力項目!$S$11),IFERROR(VLOOKUP(入力項目!$S$12,子育て関連マスタ!$I$4:$M$5,2,FALSE),0),
  AND(S239=4),IFERROR(VLOOKUP(入力項目!$S$13,子育て関連マスタ!$I$9:$M$12,2,FALSE),0),
  AND(S239=7),IFERROR(VLOOKUP(入力項目!$S$14,子育て関連マスタ!$I$16:$M$17,2,FALSE),0),
  AND(S239=13),IFERROR(VLOOKUP(入力項目!$S$15,子育て関連マスタ!$I$21:$M$22,2,FALSE),0),
  AND(S239=16),IFERROR(VLOOKUP(入力項目!$S$16,子育て関連マスタ!$I$26:$M$28,2,FALSE),0),
  AND(S239=19,入力項目!$S$16&lt;&gt;"高専"),IFERROR(VLOOKUP(入力項目!$S$17,子育て関連マスタ!$I$32:$M$37,2,FALSE),0),
  AND(S239=21,入力項目!$S$16="高専"),IFERROR(VLOOKUP(入力項目!$S$17,子育て関連マスタ!$I$32:$M$37,2,FALSE),0),
  S239&gt;=22,0
  ),0),0
) +
IF(AND(S239&gt;=1,S239&lt;=15),IF($D239=入力項目!$S$8,入力項目!$S$3,0),0) +
IF(AND(S239&gt;=1,S239&lt;=15),IF($D239=5,入力項目!$S$4,0),0) +
IF(AND(S239&gt;=1,S239&lt;=15),IF($D239=12,入力項目!$S$5,0),0) +
IF(AND(入力項目!$S$7=$A239,入力項目!$S$8=$D239),子育て関連マスタ!$C$14,0) +
IFERROR(IF(AND(YEAR(EDATE(DATE(入力項目!$S$7,入力項目!$S$8,1),1))=$A239,MONTH(EDATE(DATE(入力項目!$S$7,入力項目!$S$8,1),1))=$D239),子育て関連マスタ!$C$15,0),0) +
IF(AND(OR(S239=3,S239=5,S239=7),$D239=11),子育て関連マスタ!$C$17,0) +
IF(AND(S239=20,$D239=1),子育て関連マスタ!$C$18,0) +
IF(AND(S239=20,$D239=1),
IFERROR(_xlfn.IFS(
入力項目!$S$10="男",子育て関連マスタ!$C$18,
入力項目!$S$10="女",子育て関連マスタ!$C$19
),0),0
) +
IF(AND(S239&gt;=入力項目!$S$18,S239&lt;=入力項目!$S$19),入力項目!$S$20,0) +
IF(AND(S239&gt;=入力項目!$S$21,S239&lt;=入力項目!$S$22),入力項目!$S$23,0) +
IF(AND(S239&gt;=入力項目!$S$24,S239&lt;=入力項目!$S$25),入力項目!$S$26,0)
)</f>
        <v>0</v>
      </c>
      <c r="AH239">
        <f ca="1">-(
_xlfn.IFS(
T239&lt;=入力項目!$S$11,0,
AND(T239&gt;=入力項目!$S$11+1,T239&lt;=3),IFERROR(VLOOKUP(入力項目!$S$12,子育て関連マスタ!$I$4:$M$5,4,FALSE),0),
AND(T239&gt;=4,T239&lt;=6),IFERROR(VLOOKUP(入力項目!$S$13,子育て関連マスタ!$I$9:$M$12,4,FALSE),0),
AND(T239&gt;=7,T239&lt;=12),IFERROR(VLOOKUP(入力項目!$S$14,子育て関連マスタ!$I$16:$M$17,4,FALSE),0),
AND(T239&gt;=13,T239&lt;=15),IFERROR(VLOOKUP(入力項目!$S$15,子育て関連マスタ!$I$21:$M$22,4,FALSE),0),
AND(T239&gt;=16,T239&lt;=18),IFERROR(VLOOKUP(入力項目!$S$16,子育て関連マスタ!$I$26:$M$28,4,FALSE),0),
AND(T239&gt;=19,T239&lt;=20,入力項目!$S$16="高専"),IFERROR(VLOOKUP(入力項目!$S$16,子育て関連マスタ!$I$26:$M$28,4,FALSE),0),
AND(T239&gt;=19,T239&lt;=20,入力項目!$S$16&lt;&gt;"高専"),IFERROR(VLOOKUP(入力項目!$S$17,子育て関連マスタ!$I$32:$M$37,4,FALSE),0),
AND(T239&gt;=21,T239&lt;=22,入力項目!$S$16="高専"),IFERROR(VLOOKUP(入力項目!$S$17,子育て関連マスタ!$I$32:$M$34,4,FALSE),0),
AND(T239&gt;=21,T239&lt;=22,入力項目!$S$16&lt;&gt;"高専"),IFERROR(VLOOKUP(入力項目!$S$17,子育て関連マスタ!$I$32:$M$34,4,FALSE),0),
T239&gt;=23,0
) +
IF($D239=4,
  IFERROR(_xlfn.IFS(
  T239&lt;=入力項目!$S$11,0,
  AND(T239=入力項目!$S$11),IFERROR(VLOOKUP(入力項目!$S$12,子育て関連マスタ!$I$4:$M$5,2,FALSE),0),
  AND(T239=4),IFERROR(VLOOKUP(入力項目!$S$13,子育て関連マスタ!$I$9:$M$12,2,FALSE),0),
  AND(T239=7),IFERROR(VLOOKUP(入力項目!$S$14,子育て関連マスタ!$I$16:$M$17,2,FALSE),0),
  AND(T239=13),IFERROR(VLOOKUP(入力項目!$S$15,子育て関連マスタ!$I$21:$M$22,2,FALSE),0),
  AND(T239=16),IFERROR(VLOOKUP(入力項目!$S$16,子育て関連マスタ!$I$26:$M$28,2,FALSE),0),
  AND(T239=19,入力項目!$S$16&lt;&gt;"高専"),IFERROR(VLOOKUP(入力項目!$S$17,子育て関連マスタ!$I$32:$M$37,2,FALSE),0),
  AND(T239=21,入力項目!$S$16="高専"),IFERROR(VLOOKUP(入力項目!$S$17,子育て関連マスタ!$I$32:$M$37,2,FALSE),0),
  T239&gt;=22,0
  ),0),0
) +
IF(AND(T239&gt;=1,T239&lt;=15),IF($D239=入力項目!$S$8,入力項目!$S$3,0),0) +
IF(AND(T239&gt;=1,T239&lt;=15),IF($D239=5,入力項目!$S$4,0),0) +
IF(AND(T239&gt;=1,T239&lt;=15),IF($D239=12,入力項目!$S$5,0),0) +
IF(AND(入力項目!$S$7=$A239,入力項目!$S$8=$D239),子育て関連マスタ!$C$14,0) +
IFERROR(IF(AND(YEAR(EDATE(DATE(入力項目!$S$7,入力項目!$S$8,1),1))=$A239,MONTH(EDATE(DATE(入力項目!$S$7,入力項目!$S$8,1),1))=$D239),子育て関連マスタ!$C$15,0),0) +
IF(AND(OR(T239=3,T239=5,T239=7),$D239=11),子育て関連マスタ!$C$17,0) +
IF(AND(T239=20,$D239=1),子育て関連マスタ!$C$18,0) +
IF(AND(T239=20,$D239=1),
IFERROR(_xlfn.IFS(
入力項目!$S$10="男",子育て関連マスタ!$C$18,
入力項目!$S$10="女",子育て関連マスタ!$C$19
),0),0
) +
IF(AND(T239&gt;=入力項目!$S$18,T239&lt;=入力項目!$S$19),入力項目!$S$20,0) +
IF(AND(T239&gt;=入力項目!$S$21,T239&lt;=入力項目!$S$22),入力項目!$S$23,0) +
IF(AND(T239&gt;=入力項目!$S$24,T239&lt;=入力項目!$S$25),入力項目!$S$26,0)
)</f>
        <v>0</v>
      </c>
      <c r="AI239">
        <f ca="1">-(
_xlfn.IFS(
U239&lt;=入力項目!$S$11,0,
AND(U239&gt;=入力項目!$S$11+1,U239&lt;=3),IFERROR(VLOOKUP(入力項目!$S$12,子育て関連マスタ!$I$4:$M$5,4,FALSE),0),
AND(U239&gt;=4,U239&lt;=6),IFERROR(VLOOKUP(入力項目!$S$13,子育て関連マスタ!$I$9:$M$12,4,FALSE),0),
AND(U239&gt;=7,U239&lt;=12),IFERROR(VLOOKUP(入力項目!$S$14,子育て関連マスタ!$I$16:$M$17,4,FALSE),0),
AND(U239&gt;=13,U239&lt;=15),IFERROR(VLOOKUP(入力項目!$S$15,子育て関連マスタ!$I$21:$M$22,4,FALSE),0),
AND(U239&gt;=16,U239&lt;=18),IFERROR(VLOOKUP(入力項目!$S$16,子育て関連マスタ!$I$26:$M$28,4,FALSE),0),
AND(U239&gt;=19,U239&lt;=20,入力項目!$S$16="高専"),IFERROR(VLOOKUP(入力項目!$S$16,子育て関連マスタ!$I$26:$M$28,4,FALSE),0),
AND(U239&gt;=19,U239&lt;=20,入力項目!$S$16&lt;&gt;"高専"),IFERROR(VLOOKUP(入力項目!$S$17,子育て関連マスタ!$I$32:$M$37,4,FALSE),0),
AND(U239&gt;=21,U239&lt;=22,入力項目!$S$16="高専"),IFERROR(VLOOKUP(入力項目!$S$17,子育て関連マスタ!$I$32:$M$34,4,FALSE),0),
AND(U239&gt;=21,U239&lt;=22,入力項目!$S$16&lt;&gt;"高専"),IFERROR(VLOOKUP(入力項目!$S$17,子育て関連マスタ!$I$32:$M$34,4,FALSE),0),
U239&gt;=23,0
) +
IF($D239=4,
  IFERROR(_xlfn.IFS(
  U239&lt;=入力項目!$S$11,0,
  AND(U239=入力項目!$S$11),IFERROR(VLOOKUP(入力項目!$S$12,子育て関連マスタ!$I$4:$M$5,2,FALSE),0),
  AND(U239=4),IFERROR(VLOOKUP(入力項目!$S$13,子育て関連マスタ!$I$9:$M$12,2,FALSE),0),
  AND(U239=7),IFERROR(VLOOKUP(入力項目!$S$14,子育て関連マスタ!$I$16:$M$17,2,FALSE),0),
  AND(U239=13),IFERROR(VLOOKUP(入力項目!$S$15,子育て関連マスタ!$I$21:$M$22,2,FALSE),0),
  AND(U239=16),IFERROR(VLOOKUP(入力項目!$S$16,子育て関連マスタ!$I$26:$M$28,2,FALSE),0),
  AND(U239=19,入力項目!$S$16&lt;&gt;"高専"),IFERROR(VLOOKUP(入力項目!$S$17,子育て関連マスタ!$I$32:$M$37,2,FALSE),0),
  AND(U239=21,入力項目!$S$16="高専"),IFERROR(VLOOKUP(入力項目!$S$17,子育て関連マスタ!$I$32:$M$37,2,FALSE),0),
  U239&gt;=22,0
  ),0),0
) +
IF(AND(U239&gt;=1,U239&lt;=15),IF($D239=入力項目!$S$8,入力項目!$S$3,0),0) +
IF(AND(U239&gt;=1,U239&lt;=15),IF($D239=5,入力項目!$S$4,0),0) +
IF(AND(U239&gt;=1,U239&lt;=15),IF($D239=12,入力項目!$S$5,0),0) +
IF(AND(入力項目!$S$7=$A239,入力項目!$S$8=$D239),子育て関連マスタ!$C$14,0) +
IFERROR(IF(AND(YEAR(EDATE(DATE(入力項目!$S$7,入力項目!$S$8,1),1))=$A239,MONTH(EDATE(DATE(入力項目!$S$7,入力項目!$S$8,1),1))=$D239),子育て関連マスタ!$C$15,0),0) +
IF(AND(OR(U239=3,U239=5,U239=7),$D239=11),子育て関連マスタ!$C$17,0) +
IF(AND(U239=20,$D239=1),子育て関連マスタ!$C$18,0) +
IF(AND(U239=20,$D239=1),
IFERROR(_xlfn.IFS(
入力項目!$S$10="男",子育て関連マスタ!$C$18,
入力項目!$S$10="女",子育て関連マスタ!$C$19
),0),0
) +
IF(AND(U239&gt;=入力項目!$S$18,U239&lt;=入力項目!$S$19),入力項目!$S$20,0) +
IF(AND(U239&gt;=入力項目!$S$21,U239&lt;=入力項目!$S$22),入力項目!$S$23,0) +
IF(AND(U239&gt;=入力項目!$S$24,U239&lt;=入力項目!$S$25),入力項目!$S$26,0)
)</f>
        <v>0</v>
      </c>
      <c r="AJ239" s="10">
        <f ca="1">-VLOOKUP($D239,月別収支!$A$2:$H$13,7,FALSE)</f>
        <v>-20000</v>
      </c>
    </row>
    <row r="240" spans="1:36" x14ac:dyDescent="0.4">
      <c r="A240">
        <f t="shared" ca="1" si="71"/>
        <v>2044</v>
      </c>
      <c r="B240">
        <f t="shared" ca="1" si="61"/>
        <v>2044</v>
      </c>
      <c r="C240">
        <f t="shared" ca="1" si="62"/>
        <v>20</v>
      </c>
      <c r="D240">
        <f t="shared" ca="1" si="72"/>
        <v>6</v>
      </c>
      <c r="E240" t="str">
        <f t="shared" ca="1" si="56"/>
        <v>2044年6月</v>
      </c>
      <c r="F240">
        <f ca="1">IF(OR(入力項目!$N$5&lt;$A240,AND(入力項目!$N$5=$A240,入力項目!$N$6&lt;$D240)),IF(F239=0,1,IF(G240=12,F239+1,F239)),0)</f>
        <v>19</v>
      </c>
      <c r="G240">
        <f ca="1">IF(OR(入力項目!$N$5&lt;$A240,AND(入力項目!$N$5=$A240,入力項目!$N$6&lt;$D240)),IF(G239=12,1,G239+1),0)</f>
        <v>8</v>
      </c>
      <c r="H240" t="str">
        <f t="shared" ca="1" si="57"/>
        <v>19_8</v>
      </c>
      <c r="I240">
        <f ca="1">IF(
  IFERROR(AND($C240&gt;0,MOD($C240,入力項目!$N$22)=0,$D240=入力項目!$N$23), FALSE),
  1,
  IF(
    AND(I239&gt;0,J239=12),
    IF(I239=入力項目!$N$28, 0, I239+1),
    I239
  )
)</f>
        <v>1</v>
      </c>
      <c r="J240">
        <f ca="1">IF($D240=入力項目!$N$23,1,IFERROR(J239+1,1))</f>
        <v>1</v>
      </c>
      <c r="K240" t="str">
        <f t="shared" ca="1" si="58"/>
        <v>1_1</v>
      </c>
      <c r="L240">
        <f ca="1">L239+IF(入力項目!$D$4=$D240,1,0)</f>
        <v>48</v>
      </c>
      <c r="M240" t="str">
        <f t="shared" ca="1" si="59"/>
        <v>48歳</v>
      </c>
      <c r="N240">
        <f t="shared" ca="1" si="63"/>
        <v>49</v>
      </c>
      <c r="O240" t="str">
        <f t="shared" ca="1" si="60"/>
        <v>49歳</v>
      </c>
      <c r="P240">
        <f t="shared" ca="1" si="64"/>
        <v>24</v>
      </c>
      <c r="Q240">
        <f t="shared" ca="1" si="65"/>
        <v>22</v>
      </c>
      <c r="R240">
        <f t="shared" ca="1" si="66"/>
        <v>2045</v>
      </c>
      <c r="S240">
        <f t="shared" ca="1" si="67"/>
        <v>2045</v>
      </c>
      <c r="T240">
        <f t="shared" ca="1" si="68"/>
        <v>2045</v>
      </c>
      <c r="U240">
        <f t="shared" ca="1" si="69"/>
        <v>2045</v>
      </c>
      <c r="V240" s="10">
        <f t="shared" ca="1" si="70"/>
        <v>25836585</v>
      </c>
      <c r="W240" s="10">
        <f ca="1">IF($L240&lt;その他マスタ!$B$1,VLOOKUP($D240,月別収支!$A$2:$H$13,2,FALSE),その他マスタ!$B$3)+IF(AND($L240=その他マスタ!$B$1,入力項目!$I$9="あり",$D240=入力項目!$D$4),その他マスタ!$B$2,0)</f>
        <v>800000</v>
      </c>
      <c r="X240" s="10">
        <f ca="1">-IF(入力項目!$K$5=TRUE,
IF($F240+$G240&lt;3,VLOOKUP($D240,月別収支!$A$2:$H$13,8,FALSE),0)+IFERROR(VLOOKUP($H240,住宅ローン計算!C:P,13,FALSE),0)+IF($F240&gt;1,IF(OR($G240=3,$G240=6,$G240=9,$G240=12),ROUNDUP(入力項目!$N$18/4,0),0),0),
VLOOKUP($D240,月別収支!$A$2:$H$13,8,FALSE))</f>
        <v>-191500</v>
      </c>
      <c r="Y240" s="10">
        <f ca="1">-VLOOKUP($D240,月別収支!$A$2:$H$13,3,FALSE)</f>
        <v>-75000</v>
      </c>
      <c r="Z240" s="10">
        <f ca="1">-VLOOKUP($D240,月別収支!$A$2:$H$13,4,FALSE)</f>
        <v>-27000</v>
      </c>
      <c r="AA240" s="10">
        <f ca="1">-VLOOKUP($D240,月別収支!$A$2:$H$13,6,FALSE)</f>
        <v>-10000</v>
      </c>
      <c r="AB240" s="10">
        <f ca="1">-(
VLOOKUP($D240,月別収支!$A$2:$H$13,5,FALSE)+IF(AND(入力項目!$I$27&lt;=$A240,ISEVEN($A240-入力項目!$I$27),入力項目!$I$28=$D240),入力項目!$I$26,0)
+IF(入力項目!$K$26=TRUE,
IFERROR(VLOOKUP($K240,マイカーローン計算!C:P,13,FALSE),0),
IFERROR(
  IF(AND($C240&gt;0,MOD($C240,入力項目!$N$22)=0,$D240=入力項目!$N$23),入力項目!$N$24,0),
 0
)
)
)</f>
        <v>-1020000</v>
      </c>
      <c r="AC240" s="10">
        <f ca="1">-IF($A240&lt;入力項目!$N$33,入力項目!$N$35,IF(AND($A240=入力項目!$N$33,$D240&lt;=入力項目!$N$34),入力項目!$N$35,0))</f>
        <v>0</v>
      </c>
      <c r="AD240">
        <f ca="1">-(
_xlfn.IFS(
P240&lt;=入力項目!$S$11,0,
AND(P240&gt;=入力項目!$S$11+1,P240&lt;=3),IFERROR(VLOOKUP(入力項目!$S$12,子育て関連マスタ!$I$4:$M$5,4,FALSE),0),
AND(P240&gt;=4,P240&lt;=6),IFERROR(VLOOKUP(入力項目!$S$13,子育て関連マスタ!$I$9:$M$12,4,FALSE),0),
AND(P240&gt;=7,P240&lt;=12),IFERROR(VLOOKUP(入力項目!$S$14,子育て関連マスタ!$I$16:$M$17,4,FALSE),0),
AND(P240&gt;=13,P240&lt;=15),IFERROR(VLOOKUP(入力項目!$S$15,子育て関連マスタ!$I$21:$M$22,4,FALSE),0),
AND(P240&gt;=16,P240&lt;=18),IFERROR(VLOOKUP(入力項目!$S$16,子育て関連マスタ!$I$26:$M$28,4,FALSE),0),
AND(P240&gt;=19,P240&lt;=20,入力項目!$S$16="高専"),IFERROR(VLOOKUP(入力項目!$S$16,子育て関連マスタ!$I$26:$M$28,4,FALSE),0),
AND(P240&gt;=19,P240&lt;=20,入力項目!$S$16&lt;&gt;"高専"),IFERROR(VLOOKUP(入力項目!$S$17,子育て関連マスタ!$I$32:$M$37,4,FALSE),0),
AND(P240&gt;=21,P240&lt;=22,入力項目!$S$16="高専"),IFERROR(VLOOKUP(入力項目!$S$17,子育て関連マスタ!$I$32:$M$34,4,FALSE),0),
AND(P240&gt;=21,P240&lt;=22,入力項目!$S$16&lt;&gt;"高専"),IFERROR(VLOOKUP(入力項目!$S$17,子育て関連マスタ!$I$32:$M$34,4,FALSE),0),
P240&gt;=23,0
) +
IF($D240=4,
  IFERROR(_xlfn.IFS(
  P240&lt;=入力項目!$S$11,0,
  AND(P240=入力項目!$S$11),IFERROR(VLOOKUP(入力項目!$S$12,子育て関連マスタ!$I$4:$M$5,2,FALSE),0),
  AND(P240=4),IFERROR(VLOOKUP(入力項目!$S$13,子育て関連マスタ!$I$9:$M$12,2,FALSE),0),
  AND(P240=7),IFERROR(VLOOKUP(入力項目!$S$14,子育て関連マスタ!$I$16:$M$17,2,FALSE),0),
  AND(P240=13),IFERROR(VLOOKUP(入力項目!$S$15,子育て関連マスタ!$I$21:$M$22,2,FALSE),0),
  AND(P240=16),IFERROR(VLOOKUP(入力項目!$S$16,子育て関連マスタ!$I$26:$M$28,2,FALSE),0),
  AND(P240=19,入力項目!$S$16&lt;&gt;"高専"),IFERROR(VLOOKUP(入力項目!$S$17,子育て関連マスタ!$I$32:$M$37,2,FALSE),0),
  AND(P240=21,入力項目!$S$16="高専"),IFERROR(VLOOKUP(入力項目!$S$17,子育て関連マスタ!$I$32:$M$37,2,FALSE),0),
  P240&gt;=22,0
  ),0),0
) +
IF(AND(P240&gt;=1,P240&lt;=15),IF($D240=入力項目!$S$8,入力項目!$S$3,0),0) +
IF(AND(P240&gt;=1,P240&lt;=15),IF($D240=5,入力項目!$S$4,0),0) +
IF(AND(P240&gt;=1,P240&lt;=15),IF($D240=12,入力項目!$S$5,0),0) +
IF(AND(入力項目!$S$7=$A240,入力項目!$S$8=$D240),子育て関連マスタ!$C$14,0) +
IFERROR(IF(AND(YEAR(EDATE(DATE(入力項目!$S$7,入力項目!$S$8,1),1))=$A240,MONTH(EDATE(DATE(入力項目!$S$7,入力項目!$S$8,1),1))=$D240),子育て関連マスタ!$C$15,0),0) +
IF(AND(OR(P240=3,P240=5,P240=7),$D240=11),子育て関連マスタ!$C$17,0) +
IF(AND(P240=20,$D240=1),子育て関連マスタ!$C$18,0) +
IF(AND(P240=20,$D240=1),
IFERROR(_xlfn.IFS(
入力項目!$S$10="男",子育て関連マスタ!$C$18,
入力項目!$S$10="女",子育て関連マスタ!$C$19
),0),0
) +
IF(AND(P240&gt;=入力項目!$S$18,P240&lt;=入力項目!$S$19),入力項目!$S$20,0) +
IF(AND(P240&gt;=入力項目!$S$21,P240&lt;=入力項目!$S$22),入力項目!$S$23,0) +
IF(AND(P240&gt;=入力項目!$S$24,P240&lt;=入力項目!$S$25),入力項目!$S$26,0)
)</f>
        <v>0</v>
      </c>
      <c r="AE240">
        <f ca="1">-(
_xlfn.IFS(
Q240&lt;=入力項目!$S$11,0,
AND(Q240&gt;=入力項目!$S$11+1,Q240&lt;=3),IFERROR(VLOOKUP(入力項目!$S$12,子育て関連マスタ!$I$4:$M$5,4,FALSE),0),
AND(Q240&gt;=4,Q240&lt;=6),IFERROR(VLOOKUP(入力項目!$S$13,子育て関連マスタ!$I$9:$M$12,4,FALSE),0),
AND(Q240&gt;=7,Q240&lt;=12),IFERROR(VLOOKUP(入力項目!$S$14,子育て関連マスタ!$I$16:$M$17,4,FALSE),0),
AND(Q240&gt;=13,Q240&lt;=15),IFERROR(VLOOKUP(入力項目!$S$15,子育て関連マスタ!$I$21:$M$22,4,FALSE),0),
AND(Q240&gt;=16,Q240&lt;=18),IFERROR(VLOOKUP(入力項目!$S$16,子育て関連マスタ!$I$26:$M$28,4,FALSE),0),
AND(Q240&gt;=19,Q240&lt;=20,入力項目!$S$16="高専"),IFERROR(VLOOKUP(入力項目!$S$16,子育て関連マスタ!$I$26:$M$28,4,FALSE),0),
AND(Q240&gt;=19,Q240&lt;=20,入力項目!$S$16&lt;&gt;"高専"),IFERROR(VLOOKUP(入力項目!$S$17,子育て関連マスタ!$I$32:$M$37,4,FALSE),0),
AND(Q240&gt;=21,Q240&lt;=22,入力項目!$S$16="高専"),IFERROR(VLOOKUP(入力項目!$S$17,子育て関連マスタ!$I$32:$M$34,4,FALSE),0),
AND(Q240&gt;=21,Q240&lt;=22,入力項目!$S$16&lt;&gt;"高専"),IFERROR(VLOOKUP(入力項目!$S$17,子育て関連マスタ!$I$32:$M$34,4,FALSE),0),
Q240&gt;=23,0
) +
IF($D240=4,
  IFERROR(_xlfn.IFS(
  Q240&lt;=入力項目!$S$11,0,
  AND(Q240=入力項目!$S$11),IFERROR(VLOOKUP(入力項目!$S$12,子育て関連マスタ!$I$4:$M$5,2,FALSE),0),
  AND(Q240=4),IFERROR(VLOOKUP(入力項目!$S$13,子育て関連マスタ!$I$9:$M$12,2,FALSE),0),
  AND(Q240=7),IFERROR(VLOOKUP(入力項目!$S$14,子育て関連マスタ!$I$16:$M$17,2,FALSE),0),
  AND(Q240=13),IFERROR(VLOOKUP(入力項目!$S$15,子育て関連マスタ!$I$21:$M$22,2,FALSE),0),
  AND(Q240=16),IFERROR(VLOOKUP(入力項目!$S$16,子育て関連マスタ!$I$26:$M$28,2,FALSE),0),
  AND(Q240=19,入力項目!$S$16&lt;&gt;"高専"),IFERROR(VLOOKUP(入力項目!$S$17,子育て関連マスタ!$I$32:$M$37,2,FALSE),0),
  AND(Q240=21,入力項目!$S$16="高専"),IFERROR(VLOOKUP(入力項目!$S$17,子育て関連マスタ!$I$32:$M$37,2,FALSE),0),
  Q240&gt;=22,0
  ),0),0
) +
IF(AND(Q240&gt;=1,Q240&lt;=15),IF($D240=入力項目!$S$8,入力項目!$S$3,0),0) +
IF(AND(Q240&gt;=1,Q240&lt;=15),IF($D240=5,入力項目!$S$4,0),0) +
IF(AND(Q240&gt;=1,Q240&lt;=15),IF($D240=12,入力項目!$S$5,0),0) +
IF(AND(入力項目!$S$7=$A240,入力項目!$S$8=$D240),子育て関連マスタ!$C$14,0) +
IFERROR(IF(AND(YEAR(EDATE(DATE(入力項目!$S$7,入力項目!$S$8,1),1))=$A240,MONTH(EDATE(DATE(入力項目!$S$7,入力項目!$S$8,1),1))=$D240),子育て関連マスタ!$C$15,0),0) +
IF(AND(OR(Q240=3,Q240=5,Q240=7),$D240=11),子育て関連マスタ!$C$17,0) +
IF(AND(Q240=20,$D240=1),子育て関連マスタ!$C$18,0) +
IF(AND(Q240=20,$D240=1),
IFERROR(_xlfn.IFS(
入力項目!$S$10="男",子育て関連マスタ!$C$18,
入力項目!$S$10="女",子育て関連マスタ!$C$19
),0),0
) +
IF(AND(Q240&gt;=入力項目!$S$18,Q240&lt;=入力項目!$S$19),入力項目!$S$20,0) +
IF(AND(Q240&gt;=入力項目!$S$21,Q240&lt;=入力項目!$S$22),入力項目!$S$23,0) +
IF(AND(Q240&gt;=入力項目!$S$24,Q240&lt;=入力項目!$S$25),入力項目!$S$26,0)
)</f>
        <v>0</v>
      </c>
      <c r="AF240">
        <f ca="1">-(
_xlfn.IFS(
R240&lt;=入力項目!$S$11,0,
AND(R240&gt;=入力項目!$S$11+1,R240&lt;=3),IFERROR(VLOOKUP(入力項目!$S$12,子育て関連マスタ!$I$4:$M$5,4,FALSE),0),
AND(R240&gt;=4,R240&lt;=6),IFERROR(VLOOKUP(入力項目!$S$13,子育て関連マスタ!$I$9:$M$12,4,FALSE),0),
AND(R240&gt;=7,R240&lt;=12),IFERROR(VLOOKUP(入力項目!$S$14,子育て関連マスタ!$I$16:$M$17,4,FALSE),0),
AND(R240&gt;=13,R240&lt;=15),IFERROR(VLOOKUP(入力項目!$S$15,子育て関連マスタ!$I$21:$M$22,4,FALSE),0),
AND(R240&gt;=16,R240&lt;=18),IFERROR(VLOOKUP(入力項目!$S$16,子育て関連マスタ!$I$26:$M$28,4,FALSE),0),
AND(R240&gt;=19,R240&lt;=20,入力項目!$S$16="高専"),IFERROR(VLOOKUP(入力項目!$S$16,子育て関連マスタ!$I$26:$M$28,4,FALSE),0),
AND(R240&gt;=19,R240&lt;=20,入力項目!$S$16&lt;&gt;"高専"),IFERROR(VLOOKUP(入力項目!$S$17,子育て関連マスタ!$I$32:$M$37,4,FALSE),0),
AND(R240&gt;=21,R240&lt;=22,入力項目!$S$16="高専"),IFERROR(VLOOKUP(入力項目!$S$17,子育て関連マスタ!$I$32:$M$34,4,FALSE),0),
AND(R240&gt;=21,R240&lt;=22,入力項目!$S$16&lt;&gt;"高専"),IFERROR(VLOOKUP(入力項目!$S$17,子育て関連マスタ!$I$32:$M$34,4,FALSE),0),
R240&gt;=23,0
) +
IF($D240=4,
  IFERROR(_xlfn.IFS(
  R240&lt;=入力項目!$S$11,0,
  AND(R240=入力項目!$S$11),IFERROR(VLOOKUP(入力項目!$S$12,子育て関連マスタ!$I$4:$M$5,2,FALSE),0),
  AND(R240=4),IFERROR(VLOOKUP(入力項目!$S$13,子育て関連マスタ!$I$9:$M$12,2,FALSE),0),
  AND(R240=7),IFERROR(VLOOKUP(入力項目!$S$14,子育て関連マスタ!$I$16:$M$17,2,FALSE),0),
  AND(R240=13),IFERROR(VLOOKUP(入力項目!$S$15,子育て関連マスタ!$I$21:$M$22,2,FALSE),0),
  AND(R240=16),IFERROR(VLOOKUP(入力項目!$S$16,子育て関連マスタ!$I$26:$M$28,2,FALSE),0),
  AND(R240=19,入力項目!$S$16&lt;&gt;"高専"),IFERROR(VLOOKUP(入力項目!$S$17,子育て関連マスタ!$I$32:$M$37,2,FALSE),0),
  AND(R240=21,入力項目!$S$16="高専"),IFERROR(VLOOKUP(入力項目!$S$17,子育て関連マスタ!$I$32:$M$37,2,FALSE),0),
  R240&gt;=22,0
  ),0),0
) +
IF(AND(R240&gt;=1,R240&lt;=15),IF($D240=入力項目!$S$8,入力項目!$S$3,0),0) +
IF(AND(R240&gt;=1,R240&lt;=15),IF($D240=5,入力項目!$S$4,0),0) +
IF(AND(R240&gt;=1,R240&lt;=15),IF($D240=12,入力項目!$S$5,0),0) +
IF(AND(入力項目!$S$7=$A240,入力項目!$S$8=$D240),子育て関連マスタ!$C$14,0) +
IFERROR(IF(AND(YEAR(EDATE(DATE(入力項目!$S$7,入力項目!$S$8,1),1))=$A240,MONTH(EDATE(DATE(入力項目!$S$7,入力項目!$S$8,1),1))=$D240),子育て関連マスタ!$C$15,0),0) +
IF(AND(OR(R240=3,R240=5,R240=7),$D240=11),子育て関連マスタ!$C$17,0) +
IF(AND(R240=20,$D240=1),子育て関連マスタ!$C$18,0) +
IF(AND(R240=20,$D240=1),
IFERROR(_xlfn.IFS(
入力項目!$S$10="男",子育て関連マスタ!$C$18,
入力項目!$S$10="女",子育て関連マスタ!$C$19
),0),0
) +
IF(AND(R240&gt;=入力項目!$S$18,R240&lt;=入力項目!$S$19),入力項目!$S$20,0) +
IF(AND(R240&gt;=入力項目!$S$21,R240&lt;=入力項目!$S$22),入力項目!$S$23,0) +
IF(AND(R240&gt;=入力項目!$S$24,R240&lt;=入力項目!$S$25),入力項目!$S$26,0)
)</f>
        <v>0</v>
      </c>
      <c r="AG240">
        <f ca="1">-(
_xlfn.IFS(
S240&lt;=入力項目!$S$11,0,
AND(S240&gt;=入力項目!$S$11+1,S240&lt;=3),IFERROR(VLOOKUP(入力項目!$S$12,子育て関連マスタ!$I$4:$M$5,4,FALSE),0),
AND(S240&gt;=4,S240&lt;=6),IFERROR(VLOOKUP(入力項目!$S$13,子育て関連マスタ!$I$9:$M$12,4,FALSE),0),
AND(S240&gt;=7,S240&lt;=12),IFERROR(VLOOKUP(入力項目!$S$14,子育て関連マスタ!$I$16:$M$17,4,FALSE),0),
AND(S240&gt;=13,S240&lt;=15),IFERROR(VLOOKUP(入力項目!$S$15,子育て関連マスタ!$I$21:$M$22,4,FALSE),0),
AND(S240&gt;=16,S240&lt;=18),IFERROR(VLOOKUP(入力項目!$S$16,子育て関連マスタ!$I$26:$M$28,4,FALSE),0),
AND(S240&gt;=19,S240&lt;=20,入力項目!$S$16="高専"),IFERROR(VLOOKUP(入力項目!$S$16,子育て関連マスタ!$I$26:$M$28,4,FALSE),0),
AND(S240&gt;=19,S240&lt;=20,入力項目!$S$16&lt;&gt;"高専"),IFERROR(VLOOKUP(入力項目!$S$17,子育て関連マスタ!$I$32:$M$37,4,FALSE),0),
AND(S240&gt;=21,S240&lt;=22,入力項目!$S$16="高専"),IFERROR(VLOOKUP(入力項目!$S$17,子育て関連マスタ!$I$32:$M$34,4,FALSE),0),
AND(S240&gt;=21,S240&lt;=22,入力項目!$S$16&lt;&gt;"高専"),IFERROR(VLOOKUP(入力項目!$S$17,子育て関連マスタ!$I$32:$M$34,4,FALSE),0),
S240&gt;=23,0
) +
IF($D240=4,
  IFERROR(_xlfn.IFS(
  S240&lt;=入力項目!$S$11,0,
  AND(S240=入力項目!$S$11),IFERROR(VLOOKUP(入力項目!$S$12,子育て関連マスタ!$I$4:$M$5,2,FALSE),0),
  AND(S240=4),IFERROR(VLOOKUP(入力項目!$S$13,子育て関連マスタ!$I$9:$M$12,2,FALSE),0),
  AND(S240=7),IFERROR(VLOOKUP(入力項目!$S$14,子育て関連マスタ!$I$16:$M$17,2,FALSE),0),
  AND(S240=13),IFERROR(VLOOKUP(入力項目!$S$15,子育て関連マスタ!$I$21:$M$22,2,FALSE),0),
  AND(S240=16),IFERROR(VLOOKUP(入力項目!$S$16,子育て関連マスタ!$I$26:$M$28,2,FALSE),0),
  AND(S240=19,入力項目!$S$16&lt;&gt;"高専"),IFERROR(VLOOKUP(入力項目!$S$17,子育て関連マスタ!$I$32:$M$37,2,FALSE),0),
  AND(S240=21,入力項目!$S$16="高専"),IFERROR(VLOOKUP(入力項目!$S$17,子育て関連マスタ!$I$32:$M$37,2,FALSE),0),
  S240&gt;=22,0
  ),0),0
) +
IF(AND(S240&gt;=1,S240&lt;=15),IF($D240=入力項目!$S$8,入力項目!$S$3,0),0) +
IF(AND(S240&gt;=1,S240&lt;=15),IF($D240=5,入力項目!$S$4,0),0) +
IF(AND(S240&gt;=1,S240&lt;=15),IF($D240=12,入力項目!$S$5,0),0) +
IF(AND(入力項目!$S$7=$A240,入力項目!$S$8=$D240),子育て関連マスタ!$C$14,0) +
IFERROR(IF(AND(YEAR(EDATE(DATE(入力項目!$S$7,入力項目!$S$8,1),1))=$A240,MONTH(EDATE(DATE(入力項目!$S$7,入力項目!$S$8,1),1))=$D240),子育て関連マスタ!$C$15,0),0) +
IF(AND(OR(S240=3,S240=5,S240=7),$D240=11),子育て関連マスタ!$C$17,0) +
IF(AND(S240=20,$D240=1),子育て関連マスタ!$C$18,0) +
IF(AND(S240=20,$D240=1),
IFERROR(_xlfn.IFS(
入力項目!$S$10="男",子育て関連マスタ!$C$18,
入力項目!$S$10="女",子育て関連マスタ!$C$19
),0),0
) +
IF(AND(S240&gt;=入力項目!$S$18,S240&lt;=入力項目!$S$19),入力項目!$S$20,0) +
IF(AND(S240&gt;=入力項目!$S$21,S240&lt;=入力項目!$S$22),入力項目!$S$23,0) +
IF(AND(S240&gt;=入力項目!$S$24,S240&lt;=入力項目!$S$25),入力項目!$S$26,0)
)</f>
        <v>0</v>
      </c>
      <c r="AH240">
        <f ca="1">-(
_xlfn.IFS(
T240&lt;=入力項目!$S$11,0,
AND(T240&gt;=入力項目!$S$11+1,T240&lt;=3),IFERROR(VLOOKUP(入力項目!$S$12,子育て関連マスタ!$I$4:$M$5,4,FALSE),0),
AND(T240&gt;=4,T240&lt;=6),IFERROR(VLOOKUP(入力項目!$S$13,子育て関連マスタ!$I$9:$M$12,4,FALSE),0),
AND(T240&gt;=7,T240&lt;=12),IFERROR(VLOOKUP(入力項目!$S$14,子育て関連マスタ!$I$16:$M$17,4,FALSE),0),
AND(T240&gt;=13,T240&lt;=15),IFERROR(VLOOKUP(入力項目!$S$15,子育て関連マスタ!$I$21:$M$22,4,FALSE),0),
AND(T240&gt;=16,T240&lt;=18),IFERROR(VLOOKUP(入力項目!$S$16,子育て関連マスタ!$I$26:$M$28,4,FALSE),0),
AND(T240&gt;=19,T240&lt;=20,入力項目!$S$16="高専"),IFERROR(VLOOKUP(入力項目!$S$16,子育て関連マスタ!$I$26:$M$28,4,FALSE),0),
AND(T240&gt;=19,T240&lt;=20,入力項目!$S$16&lt;&gt;"高専"),IFERROR(VLOOKUP(入力項目!$S$17,子育て関連マスタ!$I$32:$M$37,4,FALSE),0),
AND(T240&gt;=21,T240&lt;=22,入力項目!$S$16="高専"),IFERROR(VLOOKUP(入力項目!$S$17,子育て関連マスタ!$I$32:$M$34,4,FALSE),0),
AND(T240&gt;=21,T240&lt;=22,入力項目!$S$16&lt;&gt;"高専"),IFERROR(VLOOKUP(入力項目!$S$17,子育て関連マスタ!$I$32:$M$34,4,FALSE),0),
T240&gt;=23,0
) +
IF($D240=4,
  IFERROR(_xlfn.IFS(
  T240&lt;=入力項目!$S$11,0,
  AND(T240=入力項目!$S$11),IFERROR(VLOOKUP(入力項目!$S$12,子育て関連マスタ!$I$4:$M$5,2,FALSE),0),
  AND(T240=4),IFERROR(VLOOKUP(入力項目!$S$13,子育て関連マスタ!$I$9:$M$12,2,FALSE),0),
  AND(T240=7),IFERROR(VLOOKUP(入力項目!$S$14,子育て関連マスタ!$I$16:$M$17,2,FALSE),0),
  AND(T240=13),IFERROR(VLOOKUP(入力項目!$S$15,子育て関連マスタ!$I$21:$M$22,2,FALSE),0),
  AND(T240=16),IFERROR(VLOOKUP(入力項目!$S$16,子育て関連マスタ!$I$26:$M$28,2,FALSE),0),
  AND(T240=19,入力項目!$S$16&lt;&gt;"高専"),IFERROR(VLOOKUP(入力項目!$S$17,子育て関連マスタ!$I$32:$M$37,2,FALSE),0),
  AND(T240=21,入力項目!$S$16="高専"),IFERROR(VLOOKUP(入力項目!$S$17,子育て関連マスタ!$I$32:$M$37,2,FALSE),0),
  T240&gt;=22,0
  ),0),0
) +
IF(AND(T240&gt;=1,T240&lt;=15),IF($D240=入力項目!$S$8,入力項目!$S$3,0),0) +
IF(AND(T240&gt;=1,T240&lt;=15),IF($D240=5,入力項目!$S$4,0),0) +
IF(AND(T240&gt;=1,T240&lt;=15),IF($D240=12,入力項目!$S$5,0),0) +
IF(AND(入力項目!$S$7=$A240,入力項目!$S$8=$D240),子育て関連マスタ!$C$14,0) +
IFERROR(IF(AND(YEAR(EDATE(DATE(入力項目!$S$7,入力項目!$S$8,1),1))=$A240,MONTH(EDATE(DATE(入力項目!$S$7,入力項目!$S$8,1),1))=$D240),子育て関連マスタ!$C$15,0),0) +
IF(AND(OR(T240=3,T240=5,T240=7),$D240=11),子育て関連マスタ!$C$17,0) +
IF(AND(T240=20,$D240=1),子育て関連マスタ!$C$18,0) +
IF(AND(T240=20,$D240=1),
IFERROR(_xlfn.IFS(
入力項目!$S$10="男",子育て関連マスタ!$C$18,
入力項目!$S$10="女",子育て関連マスタ!$C$19
),0),0
) +
IF(AND(T240&gt;=入力項目!$S$18,T240&lt;=入力項目!$S$19),入力項目!$S$20,0) +
IF(AND(T240&gt;=入力項目!$S$21,T240&lt;=入力項目!$S$22),入力項目!$S$23,0) +
IF(AND(T240&gt;=入力項目!$S$24,T240&lt;=入力項目!$S$25),入力項目!$S$26,0)
)</f>
        <v>0</v>
      </c>
      <c r="AI240">
        <f ca="1">-(
_xlfn.IFS(
U240&lt;=入力項目!$S$11,0,
AND(U240&gt;=入力項目!$S$11+1,U240&lt;=3),IFERROR(VLOOKUP(入力項目!$S$12,子育て関連マスタ!$I$4:$M$5,4,FALSE),0),
AND(U240&gt;=4,U240&lt;=6),IFERROR(VLOOKUP(入力項目!$S$13,子育て関連マスタ!$I$9:$M$12,4,FALSE),0),
AND(U240&gt;=7,U240&lt;=12),IFERROR(VLOOKUP(入力項目!$S$14,子育て関連マスタ!$I$16:$M$17,4,FALSE),0),
AND(U240&gt;=13,U240&lt;=15),IFERROR(VLOOKUP(入力項目!$S$15,子育て関連マスタ!$I$21:$M$22,4,FALSE),0),
AND(U240&gt;=16,U240&lt;=18),IFERROR(VLOOKUP(入力項目!$S$16,子育て関連マスタ!$I$26:$M$28,4,FALSE),0),
AND(U240&gt;=19,U240&lt;=20,入力項目!$S$16="高専"),IFERROR(VLOOKUP(入力項目!$S$16,子育て関連マスタ!$I$26:$M$28,4,FALSE),0),
AND(U240&gt;=19,U240&lt;=20,入力項目!$S$16&lt;&gt;"高専"),IFERROR(VLOOKUP(入力項目!$S$17,子育て関連マスタ!$I$32:$M$37,4,FALSE),0),
AND(U240&gt;=21,U240&lt;=22,入力項目!$S$16="高専"),IFERROR(VLOOKUP(入力項目!$S$17,子育て関連マスタ!$I$32:$M$34,4,FALSE),0),
AND(U240&gt;=21,U240&lt;=22,入力項目!$S$16&lt;&gt;"高専"),IFERROR(VLOOKUP(入力項目!$S$17,子育て関連マスタ!$I$32:$M$34,4,FALSE),0),
U240&gt;=23,0
) +
IF($D240=4,
  IFERROR(_xlfn.IFS(
  U240&lt;=入力項目!$S$11,0,
  AND(U240=入力項目!$S$11),IFERROR(VLOOKUP(入力項目!$S$12,子育て関連マスタ!$I$4:$M$5,2,FALSE),0),
  AND(U240=4),IFERROR(VLOOKUP(入力項目!$S$13,子育て関連マスタ!$I$9:$M$12,2,FALSE),0),
  AND(U240=7),IFERROR(VLOOKUP(入力項目!$S$14,子育て関連マスタ!$I$16:$M$17,2,FALSE),0),
  AND(U240=13),IFERROR(VLOOKUP(入力項目!$S$15,子育て関連マスタ!$I$21:$M$22,2,FALSE),0),
  AND(U240=16),IFERROR(VLOOKUP(入力項目!$S$16,子育て関連マスタ!$I$26:$M$28,2,FALSE),0),
  AND(U240=19,入力項目!$S$16&lt;&gt;"高専"),IFERROR(VLOOKUP(入力項目!$S$17,子育て関連マスタ!$I$32:$M$37,2,FALSE),0),
  AND(U240=21,入力項目!$S$16="高専"),IFERROR(VLOOKUP(入力項目!$S$17,子育て関連マスタ!$I$32:$M$37,2,FALSE),0),
  U240&gt;=22,0
  ),0),0
) +
IF(AND(U240&gt;=1,U240&lt;=15),IF($D240=入力項目!$S$8,入力項目!$S$3,0),0) +
IF(AND(U240&gt;=1,U240&lt;=15),IF($D240=5,入力項目!$S$4,0),0) +
IF(AND(U240&gt;=1,U240&lt;=15),IF($D240=12,入力項目!$S$5,0),0) +
IF(AND(入力項目!$S$7=$A240,入力項目!$S$8=$D240),子育て関連マスタ!$C$14,0) +
IFERROR(IF(AND(YEAR(EDATE(DATE(入力項目!$S$7,入力項目!$S$8,1),1))=$A240,MONTH(EDATE(DATE(入力項目!$S$7,入力項目!$S$8,1),1))=$D240),子育て関連マスタ!$C$15,0),0) +
IF(AND(OR(U240=3,U240=5,U240=7),$D240=11),子育て関連マスタ!$C$17,0) +
IF(AND(U240=20,$D240=1),子育て関連マスタ!$C$18,0) +
IF(AND(U240=20,$D240=1),
IFERROR(_xlfn.IFS(
入力項目!$S$10="男",子育て関連マスタ!$C$18,
入力項目!$S$10="女",子育て関連マスタ!$C$19
),0),0
) +
IF(AND(U240&gt;=入力項目!$S$18,U240&lt;=入力項目!$S$19),入力項目!$S$20,0) +
IF(AND(U240&gt;=入力項目!$S$21,U240&lt;=入力項目!$S$22),入力項目!$S$23,0) +
IF(AND(U240&gt;=入力項目!$S$24,U240&lt;=入力項目!$S$25),入力項目!$S$26,0)
)</f>
        <v>0</v>
      </c>
      <c r="AJ240" s="10">
        <f ca="1">-VLOOKUP($D240,月別収支!$A$2:$H$13,7,FALSE)</f>
        <v>-20000</v>
      </c>
    </row>
    <row r="241" spans="1:36" x14ac:dyDescent="0.4">
      <c r="A241">
        <f t="shared" ca="1" si="71"/>
        <v>2044</v>
      </c>
      <c r="B241">
        <f t="shared" ca="1" si="61"/>
        <v>2044</v>
      </c>
      <c r="C241">
        <f t="shared" ca="1" si="62"/>
        <v>20</v>
      </c>
      <c r="D241">
        <f t="shared" ca="1" si="72"/>
        <v>7</v>
      </c>
      <c r="E241" t="str">
        <f t="shared" ca="1" si="56"/>
        <v>2044年7月</v>
      </c>
      <c r="F241">
        <f ca="1">IF(OR(入力項目!$N$5&lt;$A241,AND(入力項目!$N$5=$A241,入力項目!$N$6&lt;$D241)),IF(F240=0,1,IF(G241=12,F240+1,F240)),0)</f>
        <v>19</v>
      </c>
      <c r="G241">
        <f ca="1">IF(OR(入力項目!$N$5&lt;$A241,AND(入力項目!$N$5=$A241,入力項目!$N$6&lt;$D241)),IF(G240=12,1,G240+1),0)</f>
        <v>9</v>
      </c>
      <c r="H241" t="str">
        <f t="shared" ca="1" si="57"/>
        <v>19_9</v>
      </c>
      <c r="I241">
        <f ca="1">IF(
  IFERROR(AND($C241&gt;0,MOD($C241,入力項目!$N$22)=0,$D241=入力項目!$N$23), FALSE),
  1,
  IF(
    AND(I240&gt;0,J240=12),
    IF(I240=入力項目!$N$28, 0, I240+1),
    I240
  )
)</f>
        <v>1</v>
      </c>
      <c r="J241">
        <f ca="1">IF($D241=入力項目!$N$23,1,IFERROR(J240+1,1))</f>
        <v>2</v>
      </c>
      <c r="K241" t="str">
        <f t="shared" ca="1" si="58"/>
        <v>1_2</v>
      </c>
      <c r="L241">
        <f ca="1">L240+IF(入力項目!$D$4=$D241,1,0)</f>
        <v>48</v>
      </c>
      <c r="M241" t="str">
        <f t="shared" ca="1" si="59"/>
        <v>48歳</v>
      </c>
      <c r="N241">
        <f t="shared" ca="1" si="63"/>
        <v>49</v>
      </c>
      <c r="O241" t="str">
        <f t="shared" ca="1" si="60"/>
        <v>49歳</v>
      </c>
      <c r="P241">
        <f t="shared" ca="1" si="64"/>
        <v>24</v>
      </c>
      <c r="Q241">
        <f t="shared" ca="1" si="65"/>
        <v>22</v>
      </c>
      <c r="R241">
        <f t="shared" ca="1" si="66"/>
        <v>2045</v>
      </c>
      <c r="S241">
        <f t="shared" ca="1" si="67"/>
        <v>2045</v>
      </c>
      <c r="T241">
        <f t="shared" ca="1" si="68"/>
        <v>2045</v>
      </c>
      <c r="U241">
        <f t="shared" ca="1" si="69"/>
        <v>2045</v>
      </c>
      <c r="V241" s="10">
        <f t="shared" ca="1" si="70"/>
        <v>25893495</v>
      </c>
      <c r="W241" s="10">
        <f ca="1">IF($L241&lt;その他マスタ!$B$1,VLOOKUP($D241,月別収支!$A$2:$H$13,2,FALSE),その他マスタ!$B$3)+IF(AND($L241=その他マスタ!$B$1,入力項目!$I$9="あり",$D241=入力項目!$D$4),その他マスタ!$B$2,0)</f>
        <v>300000</v>
      </c>
      <c r="X241" s="10">
        <f ca="1">-IF(入力項目!$K$5=TRUE,
IF($F241+$G241&lt;3,VLOOKUP($D241,月別収支!$A$2:$H$13,8,FALSE),0)+IFERROR(VLOOKUP($H241,住宅ローン計算!C:P,13,FALSE),0)+IF($F241&gt;1,IF(OR($G241=3,$G241=6,$G241=9,$G241=12),ROUNDUP(入力項目!$N$18/4,0),0),0),
VLOOKUP($D241,月別収支!$A$2:$H$13,8,FALSE))</f>
        <v>-91090</v>
      </c>
      <c r="Y241" s="10">
        <f ca="1">-VLOOKUP($D241,月別収支!$A$2:$H$13,3,FALSE)</f>
        <v>-75000</v>
      </c>
      <c r="Z241" s="10">
        <f ca="1">-VLOOKUP($D241,月別収支!$A$2:$H$13,4,FALSE)</f>
        <v>-27000</v>
      </c>
      <c r="AA241" s="10">
        <f ca="1">-VLOOKUP($D241,月別収支!$A$2:$H$13,6,FALSE)</f>
        <v>-10000</v>
      </c>
      <c r="AB241" s="10">
        <f ca="1">-(
VLOOKUP($D241,月別収支!$A$2:$H$13,5,FALSE)+IF(AND(入力項目!$I$27&lt;=$A241,ISEVEN($A241-入力項目!$I$27),入力項目!$I$28=$D241),入力項目!$I$26,0)
+IF(入力項目!$K$26=TRUE,
IFERROR(VLOOKUP($K241,マイカーローン計算!C:P,13,FALSE),0),
IFERROR(
  IF(AND($C241&gt;0,MOD($C241,入力項目!$N$22)=0,$D241=入力項目!$N$23),入力項目!$N$24,0),
 0
)
)
)</f>
        <v>-20000</v>
      </c>
      <c r="AC241" s="10">
        <f ca="1">-IF($A241&lt;入力項目!$N$33,入力項目!$N$35,IF(AND($A241=入力項目!$N$33,$D241&lt;=入力項目!$N$34),入力項目!$N$35,0))</f>
        <v>0</v>
      </c>
      <c r="AD241">
        <f ca="1">-(
_xlfn.IFS(
P241&lt;=入力項目!$S$11,0,
AND(P241&gt;=入力項目!$S$11+1,P241&lt;=3),IFERROR(VLOOKUP(入力項目!$S$12,子育て関連マスタ!$I$4:$M$5,4,FALSE),0),
AND(P241&gt;=4,P241&lt;=6),IFERROR(VLOOKUP(入力項目!$S$13,子育て関連マスタ!$I$9:$M$12,4,FALSE),0),
AND(P241&gt;=7,P241&lt;=12),IFERROR(VLOOKUP(入力項目!$S$14,子育て関連マスタ!$I$16:$M$17,4,FALSE),0),
AND(P241&gt;=13,P241&lt;=15),IFERROR(VLOOKUP(入力項目!$S$15,子育て関連マスタ!$I$21:$M$22,4,FALSE),0),
AND(P241&gt;=16,P241&lt;=18),IFERROR(VLOOKUP(入力項目!$S$16,子育て関連マスタ!$I$26:$M$28,4,FALSE),0),
AND(P241&gt;=19,P241&lt;=20,入力項目!$S$16="高専"),IFERROR(VLOOKUP(入力項目!$S$16,子育て関連マスタ!$I$26:$M$28,4,FALSE),0),
AND(P241&gt;=19,P241&lt;=20,入力項目!$S$16&lt;&gt;"高専"),IFERROR(VLOOKUP(入力項目!$S$17,子育て関連マスタ!$I$32:$M$37,4,FALSE),0),
AND(P241&gt;=21,P241&lt;=22,入力項目!$S$16="高専"),IFERROR(VLOOKUP(入力項目!$S$17,子育て関連マスタ!$I$32:$M$34,4,FALSE),0),
AND(P241&gt;=21,P241&lt;=22,入力項目!$S$16&lt;&gt;"高専"),IFERROR(VLOOKUP(入力項目!$S$17,子育て関連マスタ!$I$32:$M$34,4,FALSE),0),
P241&gt;=23,0
) +
IF($D241=4,
  IFERROR(_xlfn.IFS(
  P241&lt;=入力項目!$S$11,0,
  AND(P241=入力項目!$S$11),IFERROR(VLOOKUP(入力項目!$S$12,子育て関連マスタ!$I$4:$M$5,2,FALSE),0),
  AND(P241=4),IFERROR(VLOOKUP(入力項目!$S$13,子育て関連マスタ!$I$9:$M$12,2,FALSE),0),
  AND(P241=7),IFERROR(VLOOKUP(入力項目!$S$14,子育て関連マスタ!$I$16:$M$17,2,FALSE),0),
  AND(P241=13),IFERROR(VLOOKUP(入力項目!$S$15,子育て関連マスタ!$I$21:$M$22,2,FALSE),0),
  AND(P241=16),IFERROR(VLOOKUP(入力項目!$S$16,子育て関連マスタ!$I$26:$M$28,2,FALSE),0),
  AND(P241=19,入力項目!$S$16&lt;&gt;"高専"),IFERROR(VLOOKUP(入力項目!$S$17,子育て関連マスタ!$I$32:$M$37,2,FALSE),0),
  AND(P241=21,入力項目!$S$16="高専"),IFERROR(VLOOKUP(入力項目!$S$17,子育て関連マスタ!$I$32:$M$37,2,FALSE),0),
  P241&gt;=22,0
  ),0),0
) +
IF(AND(P241&gt;=1,P241&lt;=15),IF($D241=入力項目!$S$8,入力項目!$S$3,0),0) +
IF(AND(P241&gt;=1,P241&lt;=15),IF($D241=5,入力項目!$S$4,0),0) +
IF(AND(P241&gt;=1,P241&lt;=15),IF($D241=12,入力項目!$S$5,0),0) +
IF(AND(入力項目!$S$7=$A241,入力項目!$S$8=$D241),子育て関連マスタ!$C$14,0) +
IFERROR(IF(AND(YEAR(EDATE(DATE(入力項目!$S$7,入力項目!$S$8,1),1))=$A241,MONTH(EDATE(DATE(入力項目!$S$7,入力項目!$S$8,1),1))=$D241),子育て関連マスタ!$C$15,0),0) +
IF(AND(OR(P241=3,P241=5,P241=7),$D241=11),子育て関連マスタ!$C$17,0) +
IF(AND(P241=20,$D241=1),子育て関連マスタ!$C$18,0) +
IF(AND(P241=20,$D241=1),
IFERROR(_xlfn.IFS(
入力項目!$S$10="男",子育て関連マスタ!$C$18,
入力項目!$S$10="女",子育て関連マスタ!$C$19
),0),0
) +
IF(AND(P241&gt;=入力項目!$S$18,P241&lt;=入力項目!$S$19),入力項目!$S$20,0) +
IF(AND(P241&gt;=入力項目!$S$21,P241&lt;=入力項目!$S$22),入力項目!$S$23,0) +
IF(AND(P241&gt;=入力項目!$S$24,P241&lt;=入力項目!$S$25),入力項目!$S$26,0)
)</f>
        <v>0</v>
      </c>
      <c r="AE241">
        <f ca="1">-(
_xlfn.IFS(
Q241&lt;=入力項目!$S$11,0,
AND(Q241&gt;=入力項目!$S$11+1,Q241&lt;=3),IFERROR(VLOOKUP(入力項目!$S$12,子育て関連マスタ!$I$4:$M$5,4,FALSE),0),
AND(Q241&gt;=4,Q241&lt;=6),IFERROR(VLOOKUP(入力項目!$S$13,子育て関連マスタ!$I$9:$M$12,4,FALSE),0),
AND(Q241&gt;=7,Q241&lt;=12),IFERROR(VLOOKUP(入力項目!$S$14,子育て関連マスタ!$I$16:$M$17,4,FALSE),0),
AND(Q241&gt;=13,Q241&lt;=15),IFERROR(VLOOKUP(入力項目!$S$15,子育て関連マスタ!$I$21:$M$22,4,FALSE),0),
AND(Q241&gt;=16,Q241&lt;=18),IFERROR(VLOOKUP(入力項目!$S$16,子育て関連マスタ!$I$26:$M$28,4,FALSE),0),
AND(Q241&gt;=19,Q241&lt;=20,入力項目!$S$16="高専"),IFERROR(VLOOKUP(入力項目!$S$16,子育て関連マスタ!$I$26:$M$28,4,FALSE),0),
AND(Q241&gt;=19,Q241&lt;=20,入力項目!$S$16&lt;&gt;"高専"),IFERROR(VLOOKUP(入力項目!$S$17,子育て関連マスタ!$I$32:$M$37,4,FALSE),0),
AND(Q241&gt;=21,Q241&lt;=22,入力項目!$S$16="高専"),IFERROR(VLOOKUP(入力項目!$S$17,子育て関連マスタ!$I$32:$M$34,4,FALSE),0),
AND(Q241&gt;=21,Q241&lt;=22,入力項目!$S$16&lt;&gt;"高専"),IFERROR(VLOOKUP(入力項目!$S$17,子育て関連マスタ!$I$32:$M$34,4,FALSE),0),
Q241&gt;=23,0
) +
IF($D241=4,
  IFERROR(_xlfn.IFS(
  Q241&lt;=入力項目!$S$11,0,
  AND(Q241=入力項目!$S$11),IFERROR(VLOOKUP(入力項目!$S$12,子育て関連マスタ!$I$4:$M$5,2,FALSE),0),
  AND(Q241=4),IFERROR(VLOOKUP(入力項目!$S$13,子育て関連マスタ!$I$9:$M$12,2,FALSE),0),
  AND(Q241=7),IFERROR(VLOOKUP(入力項目!$S$14,子育て関連マスタ!$I$16:$M$17,2,FALSE),0),
  AND(Q241=13),IFERROR(VLOOKUP(入力項目!$S$15,子育て関連マスタ!$I$21:$M$22,2,FALSE),0),
  AND(Q241=16),IFERROR(VLOOKUP(入力項目!$S$16,子育て関連マスタ!$I$26:$M$28,2,FALSE),0),
  AND(Q241=19,入力項目!$S$16&lt;&gt;"高専"),IFERROR(VLOOKUP(入力項目!$S$17,子育て関連マスタ!$I$32:$M$37,2,FALSE),0),
  AND(Q241=21,入力項目!$S$16="高専"),IFERROR(VLOOKUP(入力項目!$S$17,子育て関連マスタ!$I$32:$M$37,2,FALSE),0),
  Q241&gt;=22,0
  ),0),0
) +
IF(AND(Q241&gt;=1,Q241&lt;=15),IF($D241=入力項目!$S$8,入力項目!$S$3,0),0) +
IF(AND(Q241&gt;=1,Q241&lt;=15),IF($D241=5,入力項目!$S$4,0),0) +
IF(AND(Q241&gt;=1,Q241&lt;=15),IF($D241=12,入力項目!$S$5,0),0) +
IF(AND(入力項目!$S$7=$A241,入力項目!$S$8=$D241),子育て関連マスタ!$C$14,0) +
IFERROR(IF(AND(YEAR(EDATE(DATE(入力項目!$S$7,入力項目!$S$8,1),1))=$A241,MONTH(EDATE(DATE(入力項目!$S$7,入力項目!$S$8,1),1))=$D241),子育て関連マスタ!$C$15,0),0) +
IF(AND(OR(Q241=3,Q241=5,Q241=7),$D241=11),子育て関連マスタ!$C$17,0) +
IF(AND(Q241=20,$D241=1),子育て関連マスタ!$C$18,0) +
IF(AND(Q241=20,$D241=1),
IFERROR(_xlfn.IFS(
入力項目!$S$10="男",子育て関連マスタ!$C$18,
入力項目!$S$10="女",子育て関連マスタ!$C$19
),0),0
) +
IF(AND(Q241&gt;=入力項目!$S$18,Q241&lt;=入力項目!$S$19),入力項目!$S$20,0) +
IF(AND(Q241&gt;=入力項目!$S$21,Q241&lt;=入力項目!$S$22),入力項目!$S$23,0) +
IF(AND(Q241&gt;=入力項目!$S$24,Q241&lt;=入力項目!$S$25),入力項目!$S$26,0)
)</f>
        <v>0</v>
      </c>
      <c r="AF241">
        <f ca="1">-(
_xlfn.IFS(
R241&lt;=入力項目!$S$11,0,
AND(R241&gt;=入力項目!$S$11+1,R241&lt;=3),IFERROR(VLOOKUP(入力項目!$S$12,子育て関連マスタ!$I$4:$M$5,4,FALSE),0),
AND(R241&gt;=4,R241&lt;=6),IFERROR(VLOOKUP(入力項目!$S$13,子育て関連マスタ!$I$9:$M$12,4,FALSE),0),
AND(R241&gt;=7,R241&lt;=12),IFERROR(VLOOKUP(入力項目!$S$14,子育て関連マスタ!$I$16:$M$17,4,FALSE),0),
AND(R241&gt;=13,R241&lt;=15),IFERROR(VLOOKUP(入力項目!$S$15,子育て関連マスタ!$I$21:$M$22,4,FALSE),0),
AND(R241&gt;=16,R241&lt;=18),IFERROR(VLOOKUP(入力項目!$S$16,子育て関連マスタ!$I$26:$M$28,4,FALSE),0),
AND(R241&gt;=19,R241&lt;=20,入力項目!$S$16="高専"),IFERROR(VLOOKUP(入力項目!$S$16,子育て関連マスタ!$I$26:$M$28,4,FALSE),0),
AND(R241&gt;=19,R241&lt;=20,入力項目!$S$16&lt;&gt;"高専"),IFERROR(VLOOKUP(入力項目!$S$17,子育て関連マスタ!$I$32:$M$37,4,FALSE),0),
AND(R241&gt;=21,R241&lt;=22,入力項目!$S$16="高専"),IFERROR(VLOOKUP(入力項目!$S$17,子育て関連マスタ!$I$32:$M$34,4,FALSE),0),
AND(R241&gt;=21,R241&lt;=22,入力項目!$S$16&lt;&gt;"高専"),IFERROR(VLOOKUP(入力項目!$S$17,子育て関連マスタ!$I$32:$M$34,4,FALSE),0),
R241&gt;=23,0
) +
IF($D241=4,
  IFERROR(_xlfn.IFS(
  R241&lt;=入力項目!$S$11,0,
  AND(R241=入力項目!$S$11),IFERROR(VLOOKUP(入力項目!$S$12,子育て関連マスタ!$I$4:$M$5,2,FALSE),0),
  AND(R241=4),IFERROR(VLOOKUP(入力項目!$S$13,子育て関連マスタ!$I$9:$M$12,2,FALSE),0),
  AND(R241=7),IFERROR(VLOOKUP(入力項目!$S$14,子育て関連マスタ!$I$16:$M$17,2,FALSE),0),
  AND(R241=13),IFERROR(VLOOKUP(入力項目!$S$15,子育て関連マスタ!$I$21:$M$22,2,FALSE),0),
  AND(R241=16),IFERROR(VLOOKUP(入力項目!$S$16,子育て関連マスタ!$I$26:$M$28,2,FALSE),0),
  AND(R241=19,入力項目!$S$16&lt;&gt;"高専"),IFERROR(VLOOKUP(入力項目!$S$17,子育て関連マスタ!$I$32:$M$37,2,FALSE),0),
  AND(R241=21,入力項目!$S$16="高専"),IFERROR(VLOOKUP(入力項目!$S$17,子育て関連マスタ!$I$32:$M$37,2,FALSE),0),
  R241&gt;=22,0
  ),0),0
) +
IF(AND(R241&gt;=1,R241&lt;=15),IF($D241=入力項目!$S$8,入力項目!$S$3,0),0) +
IF(AND(R241&gt;=1,R241&lt;=15),IF($D241=5,入力項目!$S$4,0),0) +
IF(AND(R241&gt;=1,R241&lt;=15),IF($D241=12,入力項目!$S$5,0),0) +
IF(AND(入力項目!$S$7=$A241,入力項目!$S$8=$D241),子育て関連マスタ!$C$14,0) +
IFERROR(IF(AND(YEAR(EDATE(DATE(入力項目!$S$7,入力項目!$S$8,1),1))=$A241,MONTH(EDATE(DATE(入力項目!$S$7,入力項目!$S$8,1),1))=$D241),子育て関連マスタ!$C$15,0),0) +
IF(AND(OR(R241=3,R241=5,R241=7),$D241=11),子育て関連マスタ!$C$17,0) +
IF(AND(R241=20,$D241=1),子育て関連マスタ!$C$18,0) +
IF(AND(R241=20,$D241=1),
IFERROR(_xlfn.IFS(
入力項目!$S$10="男",子育て関連マスタ!$C$18,
入力項目!$S$10="女",子育て関連マスタ!$C$19
),0),0
) +
IF(AND(R241&gt;=入力項目!$S$18,R241&lt;=入力項目!$S$19),入力項目!$S$20,0) +
IF(AND(R241&gt;=入力項目!$S$21,R241&lt;=入力項目!$S$22),入力項目!$S$23,0) +
IF(AND(R241&gt;=入力項目!$S$24,R241&lt;=入力項目!$S$25),入力項目!$S$26,0)
)</f>
        <v>0</v>
      </c>
      <c r="AG241">
        <f ca="1">-(
_xlfn.IFS(
S241&lt;=入力項目!$S$11,0,
AND(S241&gt;=入力項目!$S$11+1,S241&lt;=3),IFERROR(VLOOKUP(入力項目!$S$12,子育て関連マスタ!$I$4:$M$5,4,FALSE),0),
AND(S241&gt;=4,S241&lt;=6),IFERROR(VLOOKUP(入力項目!$S$13,子育て関連マスタ!$I$9:$M$12,4,FALSE),0),
AND(S241&gt;=7,S241&lt;=12),IFERROR(VLOOKUP(入力項目!$S$14,子育て関連マスタ!$I$16:$M$17,4,FALSE),0),
AND(S241&gt;=13,S241&lt;=15),IFERROR(VLOOKUP(入力項目!$S$15,子育て関連マスタ!$I$21:$M$22,4,FALSE),0),
AND(S241&gt;=16,S241&lt;=18),IFERROR(VLOOKUP(入力項目!$S$16,子育て関連マスタ!$I$26:$M$28,4,FALSE),0),
AND(S241&gt;=19,S241&lt;=20,入力項目!$S$16="高専"),IFERROR(VLOOKUP(入力項目!$S$16,子育て関連マスタ!$I$26:$M$28,4,FALSE),0),
AND(S241&gt;=19,S241&lt;=20,入力項目!$S$16&lt;&gt;"高専"),IFERROR(VLOOKUP(入力項目!$S$17,子育て関連マスタ!$I$32:$M$37,4,FALSE),0),
AND(S241&gt;=21,S241&lt;=22,入力項目!$S$16="高専"),IFERROR(VLOOKUP(入力項目!$S$17,子育て関連マスタ!$I$32:$M$34,4,FALSE),0),
AND(S241&gt;=21,S241&lt;=22,入力項目!$S$16&lt;&gt;"高専"),IFERROR(VLOOKUP(入力項目!$S$17,子育て関連マスタ!$I$32:$M$34,4,FALSE),0),
S241&gt;=23,0
) +
IF($D241=4,
  IFERROR(_xlfn.IFS(
  S241&lt;=入力項目!$S$11,0,
  AND(S241=入力項目!$S$11),IFERROR(VLOOKUP(入力項目!$S$12,子育て関連マスタ!$I$4:$M$5,2,FALSE),0),
  AND(S241=4),IFERROR(VLOOKUP(入力項目!$S$13,子育て関連マスタ!$I$9:$M$12,2,FALSE),0),
  AND(S241=7),IFERROR(VLOOKUP(入力項目!$S$14,子育て関連マスタ!$I$16:$M$17,2,FALSE),0),
  AND(S241=13),IFERROR(VLOOKUP(入力項目!$S$15,子育て関連マスタ!$I$21:$M$22,2,FALSE),0),
  AND(S241=16),IFERROR(VLOOKUP(入力項目!$S$16,子育て関連マスタ!$I$26:$M$28,2,FALSE),0),
  AND(S241=19,入力項目!$S$16&lt;&gt;"高専"),IFERROR(VLOOKUP(入力項目!$S$17,子育て関連マスタ!$I$32:$M$37,2,FALSE),0),
  AND(S241=21,入力項目!$S$16="高専"),IFERROR(VLOOKUP(入力項目!$S$17,子育て関連マスタ!$I$32:$M$37,2,FALSE),0),
  S241&gt;=22,0
  ),0),0
) +
IF(AND(S241&gt;=1,S241&lt;=15),IF($D241=入力項目!$S$8,入力項目!$S$3,0),0) +
IF(AND(S241&gt;=1,S241&lt;=15),IF($D241=5,入力項目!$S$4,0),0) +
IF(AND(S241&gt;=1,S241&lt;=15),IF($D241=12,入力項目!$S$5,0),0) +
IF(AND(入力項目!$S$7=$A241,入力項目!$S$8=$D241),子育て関連マスタ!$C$14,0) +
IFERROR(IF(AND(YEAR(EDATE(DATE(入力項目!$S$7,入力項目!$S$8,1),1))=$A241,MONTH(EDATE(DATE(入力項目!$S$7,入力項目!$S$8,1),1))=$D241),子育て関連マスタ!$C$15,0),0) +
IF(AND(OR(S241=3,S241=5,S241=7),$D241=11),子育て関連マスタ!$C$17,0) +
IF(AND(S241=20,$D241=1),子育て関連マスタ!$C$18,0) +
IF(AND(S241=20,$D241=1),
IFERROR(_xlfn.IFS(
入力項目!$S$10="男",子育て関連マスタ!$C$18,
入力項目!$S$10="女",子育て関連マスタ!$C$19
),0),0
) +
IF(AND(S241&gt;=入力項目!$S$18,S241&lt;=入力項目!$S$19),入力項目!$S$20,0) +
IF(AND(S241&gt;=入力項目!$S$21,S241&lt;=入力項目!$S$22),入力項目!$S$23,0) +
IF(AND(S241&gt;=入力項目!$S$24,S241&lt;=入力項目!$S$25),入力項目!$S$26,0)
)</f>
        <v>0</v>
      </c>
      <c r="AH241">
        <f ca="1">-(
_xlfn.IFS(
T241&lt;=入力項目!$S$11,0,
AND(T241&gt;=入力項目!$S$11+1,T241&lt;=3),IFERROR(VLOOKUP(入力項目!$S$12,子育て関連マスタ!$I$4:$M$5,4,FALSE),0),
AND(T241&gt;=4,T241&lt;=6),IFERROR(VLOOKUP(入力項目!$S$13,子育て関連マスタ!$I$9:$M$12,4,FALSE),0),
AND(T241&gt;=7,T241&lt;=12),IFERROR(VLOOKUP(入力項目!$S$14,子育て関連マスタ!$I$16:$M$17,4,FALSE),0),
AND(T241&gt;=13,T241&lt;=15),IFERROR(VLOOKUP(入力項目!$S$15,子育て関連マスタ!$I$21:$M$22,4,FALSE),0),
AND(T241&gt;=16,T241&lt;=18),IFERROR(VLOOKUP(入力項目!$S$16,子育て関連マスタ!$I$26:$M$28,4,FALSE),0),
AND(T241&gt;=19,T241&lt;=20,入力項目!$S$16="高専"),IFERROR(VLOOKUP(入力項目!$S$16,子育て関連マスタ!$I$26:$M$28,4,FALSE),0),
AND(T241&gt;=19,T241&lt;=20,入力項目!$S$16&lt;&gt;"高専"),IFERROR(VLOOKUP(入力項目!$S$17,子育て関連マスタ!$I$32:$M$37,4,FALSE),0),
AND(T241&gt;=21,T241&lt;=22,入力項目!$S$16="高専"),IFERROR(VLOOKUP(入力項目!$S$17,子育て関連マスタ!$I$32:$M$34,4,FALSE),0),
AND(T241&gt;=21,T241&lt;=22,入力項目!$S$16&lt;&gt;"高専"),IFERROR(VLOOKUP(入力項目!$S$17,子育て関連マスタ!$I$32:$M$34,4,FALSE),0),
T241&gt;=23,0
) +
IF($D241=4,
  IFERROR(_xlfn.IFS(
  T241&lt;=入力項目!$S$11,0,
  AND(T241=入力項目!$S$11),IFERROR(VLOOKUP(入力項目!$S$12,子育て関連マスタ!$I$4:$M$5,2,FALSE),0),
  AND(T241=4),IFERROR(VLOOKUP(入力項目!$S$13,子育て関連マスタ!$I$9:$M$12,2,FALSE),0),
  AND(T241=7),IFERROR(VLOOKUP(入力項目!$S$14,子育て関連マスタ!$I$16:$M$17,2,FALSE),0),
  AND(T241=13),IFERROR(VLOOKUP(入力項目!$S$15,子育て関連マスタ!$I$21:$M$22,2,FALSE),0),
  AND(T241=16),IFERROR(VLOOKUP(入力項目!$S$16,子育て関連マスタ!$I$26:$M$28,2,FALSE),0),
  AND(T241=19,入力項目!$S$16&lt;&gt;"高専"),IFERROR(VLOOKUP(入力項目!$S$17,子育て関連マスタ!$I$32:$M$37,2,FALSE),0),
  AND(T241=21,入力項目!$S$16="高専"),IFERROR(VLOOKUP(入力項目!$S$17,子育て関連マスタ!$I$32:$M$37,2,FALSE),0),
  T241&gt;=22,0
  ),0),0
) +
IF(AND(T241&gt;=1,T241&lt;=15),IF($D241=入力項目!$S$8,入力項目!$S$3,0),0) +
IF(AND(T241&gt;=1,T241&lt;=15),IF($D241=5,入力項目!$S$4,0),0) +
IF(AND(T241&gt;=1,T241&lt;=15),IF($D241=12,入力項目!$S$5,0),0) +
IF(AND(入力項目!$S$7=$A241,入力項目!$S$8=$D241),子育て関連マスタ!$C$14,0) +
IFERROR(IF(AND(YEAR(EDATE(DATE(入力項目!$S$7,入力項目!$S$8,1),1))=$A241,MONTH(EDATE(DATE(入力項目!$S$7,入力項目!$S$8,1),1))=$D241),子育て関連マスタ!$C$15,0),0) +
IF(AND(OR(T241=3,T241=5,T241=7),$D241=11),子育て関連マスタ!$C$17,0) +
IF(AND(T241=20,$D241=1),子育て関連マスタ!$C$18,0) +
IF(AND(T241=20,$D241=1),
IFERROR(_xlfn.IFS(
入力項目!$S$10="男",子育て関連マスタ!$C$18,
入力項目!$S$10="女",子育て関連マスタ!$C$19
),0),0
) +
IF(AND(T241&gt;=入力項目!$S$18,T241&lt;=入力項目!$S$19),入力項目!$S$20,0) +
IF(AND(T241&gt;=入力項目!$S$21,T241&lt;=入力項目!$S$22),入力項目!$S$23,0) +
IF(AND(T241&gt;=入力項目!$S$24,T241&lt;=入力項目!$S$25),入力項目!$S$26,0)
)</f>
        <v>0</v>
      </c>
      <c r="AI241">
        <f ca="1">-(
_xlfn.IFS(
U241&lt;=入力項目!$S$11,0,
AND(U241&gt;=入力項目!$S$11+1,U241&lt;=3),IFERROR(VLOOKUP(入力項目!$S$12,子育て関連マスタ!$I$4:$M$5,4,FALSE),0),
AND(U241&gt;=4,U241&lt;=6),IFERROR(VLOOKUP(入力項目!$S$13,子育て関連マスタ!$I$9:$M$12,4,FALSE),0),
AND(U241&gt;=7,U241&lt;=12),IFERROR(VLOOKUP(入力項目!$S$14,子育て関連マスタ!$I$16:$M$17,4,FALSE),0),
AND(U241&gt;=13,U241&lt;=15),IFERROR(VLOOKUP(入力項目!$S$15,子育て関連マスタ!$I$21:$M$22,4,FALSE),0),
AND(U241&gt;=16,U241&lt;=18),IFERROR(VLOOKUP(入力項目!$S$16,子育て関連マスタ!$I$26:$M$28,4,FALSE),0),
AND(U241&gt;=19,U241&lt;=20,入力項目!$S$16="高専"),IFERROR(VLOOKUP(入力項目!$S$16,子育て関連マスタ!$I$26:$M$28,4,FALSE),0),
AND(U241&gt;=19,U241&lt;=20,入力項目!$S$16&lt;&gt;"高専"),IFERROR(VLOOKUP(入力項目!$S$17,子育て関連マスタ!$I$32:$M$37,4,FALSE),0),
AND(U241&gt;=21,U241&lt;=22,入力項目!$S$16="高専"),IFERROR(VLOOKUP(入力項目!$S$17,子育て関連マスタ!$I$32:$M$34,4,FALSE),0),
AND(U241&gt;=21,U241&lt;=22,入力項目!$S$16&lt;&gt;"高専"),IFERROR(VLOOKUP(入力項目!$S$17,子育て関連マスタ!$I$32:$M$34,4,FALSE),0),
U241&gt;=23,0
) +
IF($D241=4,
  IFERROR(_xlfn.IFS(
  U241&lt;=入力項目!$S$11,0,
  AND(U241=入力項目!$S$11),IFERROR(VLOOKUP(入力項目!$S$12,子育て関連マスタ!$I$4:$M$5,2,FALSE),0),
  AND(U241=4),IFERROR(VLOOKUP(入力項目!$S$13,子育て関連マスタ!$I$9:$M$12,2,FALSE),0),
  AND(U241=7),IFERROR(VLOOKUP(入力項目!$S$14,子育て関連マスタ!$I$16:$M$17,2,FALSE),0),
  AND(U241=13),IFERROR(VLOOKUP(入力項目!$S$15,子育て関連マスタ!$I$21:$M$22,2,FALSE),0),
  AND(U241=16),IFERROR(VLOOKUP(入力項目!$S$16,子育て関連マスタ!$I$26:$M$28,2,FALSE),0),
  AND(U241=19,入力項目!$S$16&lt;&gt;"高専"),IFERROR(VLOOKUP(入力項目!$S$17,子育て関連マスタ!$I$32:$M$37,2,FALSE),0),
  AND(U241=21,入力項目!$S$16="高専"),IFERROR(VLOOKUP(入力項目!$S$17,子育て関連マスタ!$I$32:$M$37,2,FALSE),0),
  U241&gt;=22,0
  ),0),0
) +
IF(AND(U241&gt;=1,U241&lt;=15),IF($D241=入力項目!$S$8,入力項目!$S$3,0),0) +
IF(AND(U241&gt;=1,U241&lt;=15),IF($D241=5,入力項目!$S$4,0),0) +
IF(AND(U241&gt;=1,U241&lt;=15),IF($D241=12,入力項目!$S$5,0),0) +
IF(AND(入力項目!$S$7=$A241,入力項目!$S$8=$D241),子育て関連マスタ!$C$14,0) +
IFERROR(IF(AND(YEAR(EDATE(DATE(入力項目!$S$7,入力項目!$S$8,1),1))=$A241,MONTH(EDATE(DATE(入力項目!$S$7,入力項目!$S$8,1),1))=$D241),子育て関連マスタ!$C$15,0),0) +
IF(AND(OR(U241=3,U241=5,U241=7),$D241=11),子育て関連マスタ!$C$17,0) +
IF(AND(U241=20,$D241=1),子育て関連マスタ!$C$18,0) +
IF(AND(U241=20,$D241=1),
IFERROR(_xlfn.IFS(
入力項目!$S$10="男",子育て関連マスタ!$C$18,
入力項目!$S$10="女",子育て関連マスタ!$C$19
),0),0
) +
IF(AND(U241&gt;=入力項目!$S$18,U241&lt;=入力項目!$S$19),入力項目!$S$20,0) +
IF(AND(U241&gt;=入力項目!$S$21,U241&lt;=入力項目!$S$22),入力項目!$S$23,0) +
IF(AND(U241&gt;=入力項目!$S$24,U241&lt;=入力項目!$S$25),入力項目!$S$26,0)
)</f>
        <v>0</v>
      </c>
      <c r="AJ241" s="10">
        <f ca="1">-VLOOKUP($D241,月別収支!$A$2:$H$13,7,FALSE)</f>
        <v>-20000</v>
      </c>
    </row>
    <row r="242" spans="1:36" x14ac:dyDescent="0.4">
      <c r="A242">
        <f t="shared" ca="1" si="71"/>
        <v>2044</v>
      </c>
      <c r="B242">
        <f t="shared" ca="1" si="61"/>
        <v>2044</v>
      </c>
      <c r="C242">
        <f t="shared" ca="1" si="62"/>
        <v>20</v>
      </c>
      <c r="D242">
        <f t="shared" ca="1" si="72"/>
        <v>8</v>
      </c>
      <c r="E242" t="str">
        <f t="shared" ca="1" si="56"/>
        <v>2044年8月</v>
      </c>
      <c r="F242">
        <f ca="1">IF(OR(入力項目!$N$5&lt;$A242,AND(入力項目!$N$5=$A242,入力項目!$N$6&lt;$D242)),IF(F241=0,1,IF(G242=12,F241+1,F241)),0)</f>
        <v>19</v>
      </c>
      <c r="G242">
        <f ca="1">IF(OR(入力項目!$N$5&lt;$A242,AND(入力項目!$N$5=$A242,入力項目!$N$6&lt;$D242)),IF(G241=12,1,G241+1),0)</f>
        <v>10</v>
      </c>
      <c r="H242" t="str">
        <f t="shared" ca="1" si="57"/>
        <v>19_10</v>
      </c>
      <c r="I242">
        <f ca="1">IF(
  IFERROR(AND($C242&gt;0,MOD($C242,入力項目!$N$22)=0,$D242=入力項目!$N$23), FALSE),
  1,
  IF(
    AND(I241&gt;0,J241=12),
    IF(I241=入力項目!$N$28, 0, I241+1),
    I241
  )
)</f>
        <v>1</v>
      </c>
      <c r="J242">
        <f ca="1">IF($D242=入力項目!$N$23,1,IFERROR(J241+1,1))</f>
        <v>3</v>
      </c>
      <c r="K242" t="str">
        <f t="shared" ca="1" si="58"/>
        <v>1_3</v>
      </c>
      <c r="L242">
        <f ca="1">L241+IF(入力項目!$D$4=$D242,1,0)</f>
        <v>48</v>
      </c>
      <c r="M242" t="str">
        <f t="shared" ca="1" si="59"/>
        <v>48歳</v>
      </c>
      <c r="N242">
        <f t="shared" ca="1" si="63"/>
        <v>49</v>
      </c>
      <c r="O242" t="str">
        <f t="shared" ca="1" si="60"/>
        <v>49歳</v>
      </c>
      <c r="P242">
        <f t="shared" ca="1" si="64"/>
        <v>24</v>
      </c>
      <c r="Q242">
        <f t="shared" ca="1" si="65"/>
        <v>22</v>
      </c>
      <c r="R242">
        <f t="shared" ca="1" si="66"/>
        <v>2045</v>
      </c>
      <c r="S242">
        <f t="shared" ca="1" si="67"/>
        <v>2045</v>
      </c>
      <c r="T242">
        <f t="shared" ca="1" si="68"/>
        <v>2045</v>
      </c>
      <c r="U242">
        <f t="shared" ca="1" si="69"/>
        <v>2045</v>
      </c>
      <c r="V242" s="10">
        <f t="shared" ca="1" si="70"/>
        <v>25987905</v>
      </c>
      <c r="W242" s="10">
        <f ca="1">IF($L242&lt;その他マスタ!$B$1,VLOOKUP($D242,月別収支!$A$2:$H$13,2,FALSE),その他マスタ!$B$3)+IF(AND($L242=その他マスタ!$B$1,入力項目!$I$9="あり",$D242=入力項目!$D$4),その他マスタ!$B$2,0)</f>
        <v>300000</v>
      </c>
      <c r="X242" s="10">
        <f ca="1">-IF(入力項目!$K$5=TRUE,
IF($F242+$G242&lt;3,VLOOKUP($D242,月別収支!$A$2:$H$13,8,FALSE),0)+IFERROR(VLOOKUP($H242,住宅ローン計算!C:P,13,FALSE),0)+IF($F242&gt;1,IF(OR($G242=3,$G242=6,$G242=9,$G242=12),ROUNDUP(入力項目!$N$18/4,0),0),0),
VLOOKUP($D242,月別収支!$A$2:$H$13,8,FALSE))</f>
        <v>-53590</v>
      </c>
      <c r="Y242" s="10">
        <f ca="1">-VLOOKUP($D242,月別収支!$A$2:$H$13,3,FALSE)</f>
        <v>-75000</v>
      </c>
      <c r="Z242" s="10">
        <f ca="1">-VLOOKUP($D242,月別収支!$A$2:$H$13,4,FALSE)</f>
        <v>-27000</v>
      </c>
      <c r="AA242" s="10">
        <f ca="1">-VLOOKUP($D242,月別収支!$A$2:$H$13,6,FALSE)</f>
        <v>-10000</v>
      </c>
      <c r="AB242" s="10">
        <f ca="1">-(
VLOOKUP($D242,月別収支!$A$2:$H$13,5,FALSE)+IF(AND(入力項目!$I$27&lt;=$A242,ISEVEN($A242-入力項目!$I$27),入力項目!$I$28=$D242),入力項目!$I$26,0)
+IF(入力項目!$K$26=TRUE,
IFERROR(VLOOKUP($K242,マイカーローン計算!C:P,13,FALSE),0),
IFERROR(
  IF(AND($C242&gt;0,MOD($C242,入力項目!$N$22)=0,$D242=入力項目!$N$23),入力項目!$N$24,0),
 0
)
)
)</f>
        <v>-20000</v>
      </c>
      <c r="AC242" s="10">
        <f ca="1">-IF($A242&lt;入力項目!$N$33,入力項目!$N$35,IF(AND($A242=入力項目!$N$33,$D242&lt;=入力項目!$N$34),入力項目!$N$35,0))</f>
        <v>0</v>
      </c>
      <c r="AD242">
        <f ca="1">-(
_xlfn.IFS(
P242&lt;=入力項目!$S$11,0,
AND(P242&gt;=入力項目!$S$11+1,P242&lt;=3),IFERROR(VLOOKUP(入力項目!$S$12,子育て関連マスタ!$I$4:$M$5,4,FALSE),0),
AND(P242&gt;=4,P242&lt;=6),IFERROR(VLOOKUP(入力項目!$S$13,子育て関連マスタ!$I$9:$M$12,4,FALSE),0),
AND(P242&gt;=7,P242&lt;=12),IFERROR(VLOOKUP(入力項目!$S$14,子育て関連マスタ!$I$16:$M$17,4,FALSE),0),
AND(P242&gt;=13,P242&lt;=15),IFERROR(VLOOKUP(入力項目!$S$15,子育て関連マスタ!$I$21:$M$22,4,FALSE),0),
AND(P242&gt;=16,P242&lt;=18),IFERROR(VLOOKUP(入力項目!$S$16,子育て関連マスタ!$I$26:$M$28,4,FALSE),0),
AND(P242&gt;=19,P242&lt;=20,入力項目!$S$16="高専"),IFERROR(VLOOKUP(入力項目!$S$16,子育て関連マスタ!$I$26:$M$28,4,FALSE),0),
AND(P242&gt;=19,P242&lt;=20,入力項目!$S$16&lt;&gt;"高専"),IFERROR(VLOOKUP(入力項目!$S$17,子育て関連マスタ!$I$32:$M$37,4,FALSE),0),
AND(P242&gt;=21,P242&lt;=22,入力項目!$S$16="高専"),IFERROR(VLOOKUP(入力項目!$S$17,子育て関連マスタ!$I$32:$M$34,4,FALSE),0),
AND(P242&gt;=21,P242&lt;=22,入力項目!$S$16&lt;&gt;"高専"),IFERROR(VLOOKUP(入力項目!$S$17,子育て関連マスタ!$I$32:$M$34,4,FALSE),0),
P242&gt;=23,0
) +
IF($D242=4,
  IFERROR(_xlfn.IFS(
  P242&lt;=入力項目!$S$11,0,
  AND(P242=入力項目!$S$11),IFERROR(VLOOKUP(入力項目!$S$12,子育て関連マスタ!$I$4:$M$5,2,FALSE),0),
  AND(P242=4),IFERROR(VLOOKUP(入力項目!$S$13,子育て関連マスタ!$I$9:$M$12,2,FALSE),0),
  AND(P242=7),IFERROR(VLOOKUP(入力項目!$S$14,子育て関連マスタ!$I$16:$M$17,2,FALSE),0),
  AND(P242=13),IFERROR(VLOOKUP(入力項目!$S$15,子育て関連マスタ!$I$21:$M$22,2,FALSE),0),
  AND(P242=16),IFERROR(VLOOKUP(入力項目!$S$16,子育て関連マスタ!$I$26:$M$28,2,FALSE),0),
  AND(P242=19,入力項目!$S$16&lt;&gt;"高専"),IFERROR(VLOOKUP(入力項目!$S$17,子育て関連マスタ!$I$32:$M$37,2,FALSE),0),
  AND(P242=21,入力項目!$S$16="高専"),IFERROR(VLOOKUP(入力項目!$S$17,子育て関連マスタ!$I$32:$M$37,2,FALSE),0),
  P242&gt;=22,0
  ),0),0
) +
IF(AND(P242&gt;=1,P242&lt;=15),IF($D242=入力項目!$S$8,入力項目!$S$3,0),0) +
IF(AND(P242&gt;=1,P242&lt;=15),IF($D242=5,入力項目!$S$4,0),0) +
IF(AND(P242&gt;=1,P242&lt;=15),IF($D242=12,入力項目!$S$5,0),0) +
IF(AND(入力項目!$S$7=$A242,入力項目!$S$8=$D242),子育て関連マスタ!$C$14,0) +
IFERROR(IF(AND(YEAR(EDATE(DATE(入力項目!$S$7,入力項目!$S$8,1),1))=$A242,MONTH(EDATE(DATE(入力項目!$S$7,入力項目!$S$8,1),1))=$D242),子育て関連マスタ!$C$15,0),0) +
IF(AND(OR(P242=3,P242=5,P242=7),$D242=11),子育て関連マスタ!$C$17,0) +
IF(AND(P242=20,$D242=1),子育て関連マスタ!$C$18,0) +
IF(AND(P242=20,$D242=1),
IFERROR(_xlfn.IFS(
入力項目!$S$10="男",子育て関連マスタ!$C$18,
入力項目!$S$10="女",子育て関連マスタ!$C$19
),0),0
) +
IF(AND(P242&gt;=入力項目!$S$18,P242&lt;=入力項目!$S$19),入力項目!$S$20,0) +
IF(AND(P242&gt;=入力項目!$S$21,P242&lt;=入力項目!$S$22),入力項目!$S$23,0) +
IF(AND(P242&gt;=入力項目!$S$24,P242&lt;=入力項目!$S$25),入力項目!$S$26,0)
)</f>
        <v>0</v>
      </c>
      <c r="AE242">
        <f ca="1">-(
_xlfn.IFS(
Q242&lt;=入力項目!$S$11,0,
AND(Q242&gt;=入力項目!$S$11+1,Q242&lt;=3),IFERROR(VLOOKUP(入力項目!$S$12,子育て関連マスタ!$I$4:$M$5,4,FALSE),0),
AND(Q242&gt;=4,Q242&lt;=6),IFERROR(VLOOKUP(入力項目!$S$13,子育て関連マスタ!$I$9:$M$12,4,FALSE),0),
AND(Q242&gt;=7,Q242&lt;=12),IFERROR(VLOOKUP(入力項目!$S$14,子育て関連マスタ!$I$16:$M$17,4,FALSE),0),
AND(Q242&gt;=13,Q242&lt;=15),IFERROR(VLOOKUP(入力項目!$S$15,子育て関連マスタ!$I$21:$M$22,4,FALSE),0),
AND(Q242&gt;=16,Q242&lt;=18),IFERROR(VLOOKUP(入力項目!$S$16,子育て関連マスタ!$I$26:$M$28,4,FALSE),0),
AND(Q242&gt;=19,Q242&lt;=20,入力項目!$S$16="高専"),IFERROR(VLOOKUP(入力項目!$S$16,子育て関連マスタ!$I$26:$M$28,4,FALSE),0),
AND(Q242&gt;=19,Q242&lt;=20,入力項目!$S$16&lt;&gt;"高専"),IFERROR(VLOOKUP(入力項目!$S$17,子育て関連マスタ!$I$32:$M$37,4,FALSE),0),
AND(Q242&gt;=21,Q242&lt;=22,入力項目!$S$16="高専"),IFERROR(VLOOKUP(入力項目!$S$17,子育て関連マスタ!$I$32:$M$34,4,FALSE),0),
AND(Q242&gt;=21,Q242&lt;=22,入力項目!$S$16&lt;&gt;"高専"),IFERROR(VLOOKUP(入力項目!$S$17,子育て関連マスタ!$I$32:$M$34,4,FALSE),0),
Q242&gt;=23,0
) +
IF($D242=4,
  IFERROR(_xlfn.IFS(
  Q242&lt;=入力項目!$S$11,0,
  AND(Q242=入力項目!$S$11),IFERROR(VLOOKUP(入力項目!$S$12,子育て関連マスタ!$I$4:$M$5,2,FALSE),0),
  AND(Q242=4),IFERROR(VLOOKUP(入力項目!$S$13,子育て関連マスタ!$I$9:$M$12,2,FALSE),0),
  AND(Q242=7),IFERROR(VLOOKUP(入力項目!$S$14,子育て関連マスタ!$I$16:$M$17,2,FALSE),0),
  AND(Q242=13),IFERROR(VLOOKUP(入力項目!$S$15,子育て関連マスタ!$I$21:$M$22,2,FALSE),0),
  AND(Q242=16),IFERROR(VLOOKUP(入力項目!$S$16,子育て関連マスタ!$I$26:$M$28,2,FALSE),0),
  AND(Q242=19,入力項目!$S$16&lt;&gt;"高専"),IFERROR(VLOOKUP(入力項目!$S$17,子育て関連マスタ!$I$32:$M$37,2,FALSE),0),
  AND(Q242=21,入力項目!$S$16="高専"),IFERROR(VLOOKUP(入力項目!$S$17,子育て関連マスタ!$I$32:$M$37,2,FALSE),0),
  Q242&gt;=22,0
  ),0),0
) +
IF(AND(Q242&gt;=1,Q242&lt;=15),IF($D242=入力項目!$S$8,入力項目!$S$3,0),0) +
IF(AND(Q242&gt;=1,Q242&lt;=15),IF($D242=5,入力項目!$S$4,0),0) +
IF(AND(Q242&gt;=1,Q242&lt;=15),IF($D242=12,入力項目!$S$5,0),0) +
IF(AND(入力項目!$S$7=$A242,入力項目!$S$8=$D242),子育て関連マスタ!$C$14,0) +
IFERROR(IF(AND(YEAR(EDATE(DATE(入力項目!$S$7,入力項目!$S$8,1),1))=$A242,MONTH(EDATE(DATE(入力項目!$S$7,入力項目!$S$8,1),1))=$D242),子育て関連マスタ!$C$15,0),0) +
IF(AND(OR(Q242=3,Q242=5,Q242=7),$D242=11),子育て関連マスタ!$C$17,0) +
IF(AND(Q242=20,$D242=1),子育て関連マスタ!$C$18,0) +
IF(AND(Q242=20,$D242=1),
IFERROR(_xlfn.IFS(
入力項目!$S$10="男",子育て関連マスタ!$C$18,
入力項目!$S$10="女",子育て関連マスタ!$C$19
),0),0
) +
IF(AND(Q242&gt;=入力項目!$S$18,Q242&lt;=入力項目!$S$19),入力項目!$S$20,0) +
IF(AND(Q242&gt;=入力項目!$S$21,Q242&lt;=入力項目!$S$22),入力項目!$S$23,0) +
IF(AND(Q242&gt;=入力項目!$S$24,Q242&lt;=入力項目!$S$25),入力項目!$S$26,0)
)</f>
        <v>0</v>
      </c>
      <c r="AF242">
        <f ca="1">-(
_xlfn.IFS(
R242&lt;=入力項目!$S$11,0,
AND(R242&gt;=入力項目!$S$11+1,R242&lt;=3),IFERROR(VLOOKUP(入力項目!$S$12,子育て関連マスタ!$I$4:$M$5,4,FALSE),0),
AND(R242&gt;=4,R242&lt;=6),IFERROR(VLOOKUP(入力項目!$S$13,子育て関連マスタ!$I$9:$M$12,4,FALSE),0),
AND(R242&gt;=7,R242&lt;=12),IFERROR(VLOOKUP(入力項目!$S$14,子育て関連マスタ!$I$16:$M$17,4,FALSE),0),
AND(R242&gt;=13,R242&lt;=15),IFERROR(VLOOKUP(入力項目!$S$15,子育て関連マスタ!$I$21:$M$22,4,FALSE),0),
AND(R242&gt;=16,R242&lt;=18),IFERROR(VLOOKUP(入力項目!$S$16,子育て関連マスタ!$I$26:$M$28,4,FALSE),0),
AND(R242&gt;=19,R242&lt;=20,入力項目!$S$16="高専"),IFERROR(VLOOKUP(入力項目!$S$16,子育て関連マスタ!$I$26:$M$28,4,FALSE),0),
AND(R242&gt;=19,R242&lt;=20,入力項目!$S$16&lt;&gt;"高専"),IFERROR(VLOOKUP(入力項目!$S$17,子育て関連マスタ!$I$32:$M$37,4,FALSE),0),
AND(R242&gt;=21,R242&lt;=22,入力項目!$S$16="高専"),IFERROR(VLOOKUP(入力項目!$S$17,子育て関連マスタ!$I$32:$M$34,4,FALSE),0),
AND(R242&gt;=21,R242&lt;=22,入力項目!$S$16&lt;&gt;"高専"),IFERROR(VLOOKUP(入力項目!$S$17,子育て関連マスタ!$I$32:$M$34,4,FALSE),0),
R242&gt;=23,0
) +
IF($D242=4,
  IFERROR(_xlfn.IFS(
  R242&lt;=入力項目!$S$11,0,
  AND(R242=入力項目!$S$11),IFERROR(VLOOKUP(入力項目!$S$12,子育て関連マスタ!$I$4:$M$5,2,FALSE),0),
  AND(R242=4),IFERROR(VLOOKUP(入力項目!$S$13,子育て関連マスタ!$I$9:$M$12,2,FALSE),0),
  AND(R242=7),IFERROR(VLOOKUP(入力項目!$S$14,子育て関連マスタ!$I$16:$M$17,2,FALSE),0),
  AND(R242=13),IFERROR(VLOOKUP(入力項目!$S$15,子育て関連マスタ!$I$21:$M$22,2,FALSE),0),
  AND(R242=16),IFERROR(VLOOKUP(入力項目!$S$16,子育て関連マスタ!$I$26:$M$28,2,FALSE),0),
  AND(R242=19,入力項目!$S$16&lt;&gt;"高専"),IFERROR(VLOOKUP(入力項目!$S$17,子育て関連マスタ!$I$32:$M$37,2,FALSE),0),
  AND(R242=21,入力項目!$S$16="高専"),IFERROR(VLOOKUP(入力項目!$S$17,子育て関連マスタ!$I$32:$M$37,2,FALSE),0),
  R242&gt;=22,0
  ),0),0
) +
IF(AND(R242&gt;=1,R242&lt;=15),IF($D242=入力項目!$S$8,入力項目!$S$3,0),0) +
IF(AND(R242&gt;=1,R242&lt;=15),IF($D242=5,入力項目!$S$4,0),0) +
IF(AND(R242&gt;=1,R242&lt;=15),IF($D242=12,入力項目!$S$5,0),0) +
IF(AND(入力項目!$S$7=$A242,入力項目!$S$8=$D242),子育て関連マスタ!$C$14,0) +
IFERROR(IF(AND(YEAR(EDATE(DATE(入力項目!$S$7,入力項目!$S$8,1),1))=$A242,MONTH(EDATE(DATE(入力項目!$S$7,入力項目!$S$8,1),1))=$D242),子育て関連マスタ!$C$15,0),0) +
IF(AND(OR(R242=3,R242=5,R242=7),$D242=11),子育て関連マスタ!$C$17,0) +
IF(AND(R242=20,$D242=1),子育て関連マスタ!$C$18,0) +
IF(AND(R242=20,$D242=1),
IFERROR(_xlfn.IFS(
入力項目!$S$10="男",子育て関連マスタ!$C$18,
入力項目!$S$10="女",子育て関連マスタ!$C$19
),0),0
) +
IF(AND(R242&gt;=入力項目!$S$18,R242&lt;=入力項目!$S$19),入力項目!$S$20,0) +
IF(AND(R242&gt;=入力項目!$S$21,R242&lt;=入力項目!$S$22),入力項目!$S$23,0) +
IF(AND(R242&gt;=入力項目!$S$24,R242&lt;=入力項目!$S$25),入力項目!$S$26,0)
)</f>
        <v>0</v>
      </c>
      <c r="AG242">
        <f ca="1">-(
_xlfn.IFS(
S242&lt;=入力項目!$S$11,0,
AND(S242&gt;=入力項目!$S$11+1,S242&lt;=3),IFERROR(VLOOKUP(入力項目!$S$12,子育て関連マスタ!$I$4:$M$5,4,FALSE),0),
AND(S242&gt;=4,S242&lt;=6),IFERROR(VLOOKUP(入力項目!$S$13,子育て関連マスタ!$I$9:$M$12,4,FALSE),0),
AND(S242&gt;=7,S242&lt;=12),IFERROR(VLOOKUP(入力項目!$S$14,子育て関連マスタ!$I$16:$M$17,4,FALSE),0),
AND(S242&gt;=13,S242&lt;=15),IFERROR(VLOOKUP(入力項目!$S$15,子育て関連マスタ!$I$21:$M$22,4,FALSE),0),
AND(S242&gt;=16,S242&lt;=18),IFERROR(VLOOKUP(入力項目!$S$16,子育て関連マスタ!$I$26:$M$28,4,FALSE),0),
AND(S242&gt;=19,S242&lt;=20,入力項目!$S$16="高専"),IFERROR(VLOOKUP(入力項目!$S$16,子育て関連マスタ!$I$26:$M$28,4,FALSE),0),
AND(S242&gt;=19,S242&lt;=20,入力項目!$S$16&lt;&gt;"高専"),IFERROR(VLOOKUP(入力項目!$S$17,子育て関連マスタ!$I$32:$M$37,4,FALSE),0),
AND(S242&gt;=21,S242&lt;=22,入力項目!$S$16="高専"),IFERROR(VLOOKUP(入力項目!$S$17,子育て関連マスタ!$I$32:$M$34,4,FALSE),0),
AND(S242&gt;=21,S242&lt;=22,入力項目!$S$16&lt;&gt;"高専"),IFERROR(VLOOKUP(入力項目!$S$17,子育て関連マスタ!$I$32:$M$34,4,FALSE),0),
S242&gt;=23,0
) +
IF($D242=4,
  IFERROR(_xlfn.IFS(
  S242&lt;=入力項目!$S$11,0,
  AND(S242=入力項目!$S$11),IFERROR(VLOOKUP(入力項目!$S$12,子育て関連マスタ!$I$4:$M$5,2,FALSE),0),
  AND(S242=4),IFERROR(VLOOKUP(入力項目!$S$13,子育て関連マスタ!$I$9:$M$12,2,FALSE),0),
  AND(S242=7),IFERROR(VLOOKUP(入力項目!$S$14,子育て関連マスタ!$I$16:$M$17,2,FALSE),0),
  AND(S242=13),IFERROR(VLOOKUP(入力項目!$S$15,子育て関連マスタ!$I$21:$M$22,2,FALSE),0),
  AND(S242=16),IFERROR(VLOOKUP(入力項目!$S$16,子育て関連マスタ!$I$26:$M$28,2,FALSE),0),
  AND(S242=19,入力項目!$S$16&lt;&gt;"高専"),IFERROR(VLOOKUP(入力項目!$S$17,子育て関連マスタ!$I$32:$M$37,2,FALSE),0),
  AND(S242=21,入力項目!$S$16="高専"),IFERROR(VLOOKUP(入力項目!$S$17,子育て関連マスタ!$I$32:$M$37,2,FALSE),0),
  S242&gt;=22,0
  ),0),0
) +
IF(AND(S242&gt;=1,S242&lt;=15),IF($D242=入力項目!$S$8,入力項目!$S$3,0),0) +
IF(AND(S242&gt;=1,S242&lt;=15),IF($D242=5,入力項目!$S$4,0),0) +
IF(AND(S242&gt;=1,S242&lt;=15),IF($D242=12,入力項目!$S$5,0),0) +
IF(AND(入力項目!$S$7=$A242,入力項目!$S$8=$D242),子育て関連マスタ!$C$14,0) +
IFERROR(IF(AND(YEAR(EDATE(DATE(入力項目!$S$7,入力項目!$S$8,1),1))=$A242,MONTH(EDATE(DATE(入力項目!$S$7,入力項目!$S$8,1),1))=$D242),子育て関連マスタ!$C$15,0),0) +
IF(AND(OR(S242=3,S242=5,S242=7),$D242=11),子育て関連マスタ!$C$17,0) +
IF(AND(S242=20,$D242=1),子育て関連マスタ!$C$18,0) +
IF(AND(S242=20,$D242=1),
IFERROR(_xlfn.IFS(
入力項目!$S$10="男",子育て関連マスタ!$C$18,
入力項目!$S$10="女",子育て関連マスタ!$C$19
),0),0
) +
IF(AND(S242&gt;=入力項目!$S$18,S242&lt;=入力項目!$S$19),入力項目!$S$20,0) +
IF(AND(S242&gt;=入力項目!$S$21,S242&lt;=入力項目!$S$22),入力項目!$S$23,0) +
IF(AND(S242&gt;=入力項目!$S$24,S242&lt;=入力項目!$S$25),入力項目!$S$26,0)
)</f>
        <v>0</v>
      </c>
      <c r="AH242">
        <f ca="1">-(
_xlfn.IFS(
T242&lt;=入力項目!$S$11,0,
AND(T242&gt;=入力項目!$S$11+1,T242&lt;=3),IFERROR(VLOOKUP(入力項目!$S$12,子育て関連マスタ!$I$4:$M$5,4,FALSE),0),
AND(T242&gt;=4,T242&lt;=6),IFERROR(VLOOKUP(入力項目!$S$13,子育て関連マスタ!$I$9:$M$12,4,FALSE),0),
AND(T242&gt;=7,T242&lt;=12),IFERROR(VLOOKUP(入力項目!$S$14,子育て関連マスタ!$I$16:$M$17,4,FALSE),0),
AND(T242&gt;=13,T242&lt;=15),IFERROR(VLOOKUP(入力項目!$S$15,子育て関連マスタ!$I$21:$M$22,4,FALSE),0),
AND(T242&gt;=16,T242&lt;=18),IFERROR(VLOOKUP(入力項目!$S$16,子育て関連マスタ!$I$26:$M$28,4,FALSE),0),
AND(T242&gt;=19,T242&lt;=20,入力項目!$S$16="高専"),IFERROR(VLOOKUP(入力項目!$S$16,子育て関連マスタ!$I$26:$M$28,4,FALSE),0),
AND(T242&gt;=19,T242&lt;=20,入力項目!$S$16&lt;&gt;"高専"),IFERROR(VLOOKUP(入力項目!$S$17,子育て関連マスタ!$I$32:$M$37,4,FALSE),0),
AND(T242&gt;=21,T242&lt;=22,入力項目!$S$16="高専"),IFERROR(VLOOKUP(入力項目!$S$17,子育て関連マスタ!$I$32:$M$34,4,FALSE),0),
AND(T242&gt;=21,T242&lt;=22,入力項目!$S$16&lt;&gt;"高専"),IFERROR(VLOOKUP(入力項目!$S$17,子育て関連マスタ!$I$32:$M$34,4,FALSE),0),
T242&gt;=23,0
) +
IF($D242=4,
  IFERROR(_xlfn.IFS(
  T242&lt;=入力項目!$S$11,0,
  AND(T242=入力項目!$S$11),IFERROR(VLOOKUP(入力項目!$S$12,子育て関連マスタ!$I$4:$M$5,2,FALSE),0),
  AND(T242=4),IFERROR(VLOOKUP(入力項目!$S$13,子育て関連マスタ!$I$9:$M$12,2,FALSE),0),
  AND(T242=7),IFERROR(VLOOKUP(入力項目!$S$14,子育て関連マスタ!$I$16:$M$17,2,FALSE),0),
  AND(T242=13),IFERROR(VLOOKUP(入力項目!$S$15,子育て関連マスタ!$I$21:$M$22,2,FALSE),0),
  AND(T242=16),IFERROR(VLOOKUP(入力項目!$S$16,子育て関連マスタ!$I$26:$M$28,2,FALSE),0),
  AND(T242=19,入力項目!$S$16&lt;&gt;"高専"),IFERROR(VLOOKUP(入力項目!$S$17,子育て関連マスタ!$I$32:$M$37,2,FALSE),0),
  AND(T242=21,入力項目!$S$16="高専"),IFERROR(VLOOKUP(入力項目!$S$17,子育て関連マスタ!$I$32:$M$37,2,FALSE),0),
  T242&gt;=22,0
  ),0),0
) +
IF(AND(T242&gt;=1,T242&lt;=15),IF($D242=入力項目!$S$8,入力項目!$S$3,0),0) +
IF(AND(T242&gt;=1,T242&lt;=15),IF($D242=5,入力項目!$S$4,0),0) +
IF(AND(T242&gt;=1,T242&lt;=15),IF($D242=12,入力項目!$S$5,0),0) +
IF(AND(入力項目!$S$7=$A242,入力項目!$S$8=$D242),子育て関連マスタ!$C$14,0) +
IFERROR(IF(AND(YEAR(EDATE(DATE(入力項目!$S$7,入力項目!$S$8,1),1))=$A242,MONTH(EDATE(DATE(入力項目!$S$7,入力項目!$S$8,1),1))=$D242),子育て関連マスタ!$C$15,0),0) +
IF(AND(OR(T242=3,T242=5,T242=7),$D242=11),子育て関連マスタ!$C$17,0) +
IF(AND(T242=20,$D242=1),子育て関連マスタ!$C$18,0) +
IF(AND(T242=20,$D242=1),
IFERROR(_xlfn.IFS(
入力項目!$S$10="男",子育て関連マスタ!$C$18,
入力項目!$S$10="女",子育て関連マスタ!$C$19
),0),0
) +
IF(AND(T242&gt;=入力項目!$S$18,T242&lt;=入力項目!$S$19),入力項目!$S$20,0) +
IF(AND(T242&gt;=入力項目!$S$21,T242&lt;=入力項目!$S$22),入力項目!$S$23,0) +
IF(AND(T242&gt;=入力項目!$S$24,T242&lt;=入力項目!$S$25),入力項目!$S$26,0)
)</f>
        <v>0</v>
      </c>
      <c r="AI242">
        <f ca="1">-(
_xlfn.IFS(
U242&lt;=入力項目!$S$11,0,
AND(U242&gt;=入力項目!$S$11+1,U242&lt;=3),IFERROR(VLOOKUP(入力項目!$S$12,子育て関連マスタ!$I$4:$M$5,4,FALSE),0),
AND(U242&gt;=4,U242&lt;=6),IFERROR(VLOOKUP(入力項目!$S$13,子育て関連マスタ!$I$9:$M$12,4,FALSE),0),
AND(U242&gt;=7,U242&lt;=12),IFERROR(VLOOKUP(入力項目!$S$14,子育て関連マスタ!$I$16:$M$17,4,FALSE),0),
AND(U242&gt;=13,U242&lt;=15),IFERROR(VLOOKUP(入力項目!$S$15,子育て関連マスタ!$I$21:$M$22,4,FALSE),0),
AND(U242&gt;=16,U242&lt;=18),IFERROR(VLOOKUP(入力項目!$S$16,子育て関連マスタ!$I$26:$M$28,4,FALSE),0),
AND(U242&gt;=19,U242&lt;=20,入力項目!$S$16="高専"),IFERROR(VLOOKUP(入力項目!$S$16,子育て関連マスタ!$I$26:$M$28,4,FALSE),0),
AND(U242&gt;=19,U242&lt;=20,入力項目!$S$16&lt;&gt;"高専"),IFERROR(VLOOKUP(入力項目!$S$17,子育て関連マスタ!$I$32:$M$37,4,FALSE),0),
AND(U242&gt;=21,U242&lt;=22,入力項目!$S$16="高専"),IFERROR(VLOOKUP(入力項目!$S$17,子育て関連マスタ!$I$32:$M$34,4,FALSE),0),
AND(U242&gt;=21,U242&lt;=22,入力項目!$S$16&lt;&gt;"高専"),IFERROR(VLOOKUP(入力項目!$S$17,子育て関連マスタ!$I$32:$M$34,4,FALSE),0),
U242&gt;=23,0
) +
IF($D242=4,
  IFERROR(_xlfn.IFS(
  U242&lt;=入力項目!$S$11,0,
  AND(U242=入力項目!$S$11),IFERROR(VLOOKUP(入力項目!$S$12,子育て関連マスタ!$I$4:$M$5,2,FALSE),0),
  AND(U242=4),IFERROR(VLOOKUP(入力項目!$S$13,子育て関連マスタ!$I$9:$M$12,2,FALSE),0),
  AND(U242=7),IFERROR(VLOOKUP(入力項目!$S$14,子育て関連マスタ!$I$16:$M$17,2,FALSE),0),
  AND(U242=13),IFERROR(VLOOKUP(入力項目!$S$15,子育て関連マスタ!$I$21:$M$22,2,FALSE),0),
  AND(U242=16),IFERROR(VLOOKUP(入力項目!$S$16,子育て関連マスタ!$I$26:$M$28,2,FALSE),0),
  AND(U242=19,入力項目!$S$16&lt;&gt;"高専"),IFERROR(VLOOKUP(入力項目!$S$17,子育て関連マスタ!$I$32:$M$37,2,FALSE),0),
  AND(U242=21,入力項目!$S$16="高専"),IFERROR(VLOOKUP(入力項目!$S$17,子育て関連マスタ!$I$32:$M$37,2,FALSE),0),
  U242&gt;=22,0
  ),0),0
) +
IF(AND(U242&gt;=1,U242&lt;=15),IF($D242=入力項目!$S$8,入力項目!$S$3,0),0) +
IF(AND(U242&gt;=1,U242&lt;=15),IF($D242=5,入力項目!$S$4,0),0) +
IF(AND(U242&gt;=1,U242&lt;=15),IF($D242=12,入力項目!$S$5,0),0) +
IF(AND(入力項目!$S$7=$A242,入力項目!$S$8=$D242),子育て関連マスタ!$C$14,0) +
IFERROR(IF(AND(YEAR(EDATE(DATE(入力項目!$S$7,入力項目!$S$8,1),1))=$A242,MONTH(EDATE(DATE(入力項目!$S$7,入力項目!$S$8,1),1))=$D242),子育て関連マスタ!$C$15,0),0) +
IF(AND(OR(U242=3,U242=5,U242=7),$D242=11),子育て関連マスタ!$C$17,0) +
IF(AND(U242=20,$D242=1),子育て関連マスタ!$C$18,0) +
IF(AND(U242=20,$D242=1),
IFERROR(_xlfn.IFS(
入力項目!$S$10="男",子育て関連マスタ!$C$18,
入力項目!$S$10="女",子育て関連マスタ!$C$19
),0),0
) +
IF(AND(U242&gt;=入力項目!$S$18,U242&lt;=入力項目!$S$19),入力項目!$S$20,0) +
IF(AND(U242&gt;=入力項目!$S$21,U242&lt;=入力項目!$S$22),入力項目!$S$23,0) +
IF(AND(U242&gt;=入力項目!$S$24,U242&lt;=入力項目!$S$25),入力項目!$S$26,0)
)</f>
        <v>0</v>
      </c>
      <c r="AJ242" s="10">
        <f ca="1">-VLOOKUP($D242,月別収支!$A$2:$H$13,7,FALSE)</f>
        <v>-20000</v>
      </c>
    </row>
    <row r="243" spans="1:36" x14ac:dyDescent="0.4">
      <c r="A243">
        <f t="shared" ca="1" si="71"/>
        <v>2044</v>
      </c>
      <c r="B243">
        <f t="shared" ca="1" si="61"/>
        <v>2044</v>
      </c>
      <c r="C243">
        <f t="shared" ca="1" si="62"/>
        <v>20</v>
      </c>
      <c r="D243">
        <f t="shared" ca="1" si="72"/>
        <v>9</v>
      </c>
      <c r="E243" t="str">
        <f t="shared" ca="1" si="56"/>
        <v>2044年9月</v>
      </c>
      <c r="F243">
        <f ca="1">IF(OR(入力項目!$N$5&lt;$A243,AND(入力項目!$N$5=$A243,入力項目!$N$6&lt;$D243)),IF(F242=0,1,IF(G243=12,F242+1,F242)),0)</f>
        <v>19</v>
      </c>
      <c r="G243">
        <f ca="1">IF(OR(入力項目!$N$5&lt;$A243,AND(入力項目!$N$5=$A243,入力項目!$N$6&lt;$D243)),IF(G242=12,1,G242+1),0)</f>
        <v>11</v>
      </c>
      <c r="H243" t="str">
        <f t="shared" ca="1" si="57"/>
        <v>19_11</v>
      </c>
      <c r="I243">
        <f ca="1">IF(
  IFERROR(AND($C243&gt;0,MOD($C243,入力項目!$N$22)=0,$D243=入力項目!$N$23), FALSE),
  1,
  IF(
    AND(I242&gt;0,J242=12),
    IF(I242=入力項目!$N$28, 0, I242+1),
    I242
  )
)</f>
        <v>1</v>
      </c>
      <c r="J243">
        <f ca="1">IF($D243=入力項目!$N$23,1,IFERROR(J242+1,1))</f>
        <v>4</v>
      </c>
      <c r="K243" t="str">
        <f t="shared" ca="1" si="58"/>
        <v>1_4</v>
      </c>
      <c r="L243">
        <f ca="1">L242+IF(入力項目!$D$4=$D243,1,0)</f>
        <v>48</v>
      </c>
      <c r="M243" t="str">
        <f t="shared" ca="1" si="59"/>
        <v>48歳</v>
      </c>
      <c r="N243">
        <f t="shared" ca="1" si="63"/>
        <v>49</v>
      </c>
      <c r="O243" t="str">
        <f t="shared" ca="1" si="60"/>
        <v>49歳</v>
      </c>
      <c r="P243">
        <f t="shared" ca="1" si="64"/>
        <v>24</v>
      </c>
      <c r="Q243">
        <f t="shared" ca="1" si="65"/>
        <v>22</v>
      </c>
      <c r="R243">
        <f t="shared" ca="1" si="66"/>
        <v>2045</v>
      </c>
      <c r="S243">
        <f t="shared" ca="1" si="67"/>
        <v>2045</v>
      </c>
      <c r="T243">
        <f t="shared" ca="1" si="68"/>
        <v>2045</v>
      </c>
      <c r="U243">
        <f t="shared" ca="1" si="69"/>
        <v>2045</v>
      </c>
      <c r="V243" s="10">
        <f t="shared" ca="1" si="70"/>
        <v>26082315</v>
      </c>
      <c r="W243" s="10">
        <f ca="1">IF($L243&lt;その他マスタ!$B$1,VLOOKUP($D243,月別収支!$A$2:$H$13,2,FALSE),その他マスタ!$B$3)+IF(AND($L243=その他マスタ!$B$1,入力項目!$I$9="あり",$D243=入力項目!$D$4),その他マスタ!$B$2,0)</f>
        <v>300000</v>
      </c>
      <c r="X243" s="10">
        <f ca="1">-IF(入力項目!$K$5=TRUE,
IF($F243+$G243&lt;3,VLOOKUP($D243,月別収支!$A$2:$H$13,8,FALSE),0)+IFERROR(VLOOKUP($H243,住宅ローン計算!C:P,13,FALSE),0)+IF($F243&gt;1,IF(OR($G243=3,$G243=6,$G243=9,$G243=12),ROUNDUP(入力項目!$N$18/4,0),0),0),
VLOOKUP($D243,月別収支!$A$2:$H$13,8,FALSE))</f>
        <v>-53590</v>
      </c>
      <c r="Y243" s="10">
        <f ca="1">-VLOOKUP($D243,月別収支!$A$2:$H$13,3,FALSE)</f>
        <v>-75000</v>
      </c>
      <c r="Z243" s="10">
        <f ca="1">-VLOOKUP($D243,月別収支!$A$2:$H$13,4,FALSE)</f>
        <v>-27000</v>
      </c>
      <c r="AA243" s="10">
        <f ca="1">-VLOOKUP($D243,月別収支!$A$2:$H$13,6,FALSE)</f>
        <v>-10000</v>
      </c>
      <c r="AB243" s="10">
        <f ca="1">-(
VLOOKUP($D243,月別収支!$A$2:$H$13,5,FALSE)+IF(AND(入力項目!$I$27&lt;=$A243,ISEVEN($A243-入力項目!$I$27),入力項目!$I$28=$D243),入力項目!$I$26,0)
+IF(入力項目!$K$26=TRUE,
IFERROR(VLOOKUP($K243,マイカーローン計算!C:P,13,FALSE),0),
IFERROR(
  IF(AND($C243&gt;0,MOD($C243,入力項目!$N$22)=0,$D243=入力項目!$N$23),入力項目!$N$24,0),
 0
)
)
)</f>
        <v>-20000</v>
      </c>
      <c r="AC243" s="10">
        <f ca="1">-IF($A243&lt;入力項目!$N$33,入力項目!$N$35,IF(AND($A243=入力項目!$N$33,$D243&lt;=入力項目!$N$34),入力項目!$N$35,0))</f>
        <v>0</v>
      </c>
      <c r="AD243">
        <f ca="1">-(
_xlfn.IFS(
P243&lt;=入力項目!$S$11,0,
AND(P243&gt;=入力項目!$S$11+1,P243&lt;=3),IFERROR(VLOOKUP(入力項目!$S$12,子育て関連マスタ!$I$4:$M$5,4,FALSE),0),
AND(P243&gt;=4,P243&lt;=6),IFERROR(VLOOKUP(入力項目!$S$13,子育て関連マスタ!$I$9:$M$12,4,FALSE),0),
AND(P243&gt;=7,P243&lt;=12),IFERROR(VLOOKUP(入力項目!$S$14,子育て関連マスタ!$I$16:$M$17,4,FALSE),0),
AND(P243&gt;=13,P243&lt;=15),IFERROR(VLOOKUP(入力項目!$S$15,子育て関連マスタ!$I$21:$M$22,4,FALSE),0),
AND(P243&gt;=16,P243&lt;=18),IFERROR(VLOOKUP(入力項目!$S$16,子育て関連マスタ!$I$26:$M$28,4,FALSE),0),
AND(P243&gt;=19,P243&lt;=20,入力項目!$S$16="高専"),IFERROR(VLOOKUP(入力項目!$S$16,子育て関連マスタ!$I$26:$M$28,4,FALSE),0),
AND(P243&gt;=19,P243&lt;=20,入力項目!$S$16&lt;&gt;"高専"),IFERROR(VLOOKUP(入力項目!$S$17,子育て関連マスタ!$I$32:$M$37,4,FALSE),0),
AND(P243&gt;=21,P243&lt;=22,入力項目!$S$16="高専"),IFERROR(VLOOKUP(入力項目!$S$17,子育て関連マスタ!$I$32:$M$34,4,FALSE),0),
AND(P243&gt;=21,P243&lt;=22,入力項目!$S$16&lt;&gt;"高専"),IFERROR(VLOOKUP(入力項目!$S$17,子育て関連マスタ!$I$32:$M$34,4,FALSE),0),
P243&gt;=23,0
) +
IF($D243=4,
  IFERROR(_xlfn.IFS(
  P243&lt;=入力項目!$S$11,0,
  AND(P243=入力項目!$S$11),IFERROR(VLOOKUP(入力項目!$S$12,子育て関連マスタ!$I$4:$M$5,2,FALSE),0),
  AND(P243=4),IFERROR(VLOOKUP(入力項目!$S$13,子育て関連マスタ!$I$9:$M$12,2,FALSE),0),
  AND(P243=7),IFERROR(VLOOKUP(入力項目!$S$14,子育て関連マスタ!$I$16:$M$17,2,FALSE),0),
  AND(P243=13),IFERROR(VLOOKUP(入力項目!$S$15,子育て関連マスタ!$I$21:$M$22,2,FALSE),0),
  AND(P243=16),IFERROR(VLOOKUP(入力項目!$S$16,子育て関連マスタ!$I$26:$M$28,2,FALSE),0),
  AND(P243=19,入力項目!$S$16&lt;&gt;"高専"),IFERROR(VLOOKUP(入力項目!$S$17,子育て関連マスタ!$I$32:$M$37,2,FALSE),0),
  AND(P243=21,入力項目!$S$16="高専"),IFERROR(VLOOKUP(入力項目!$S$17,子育て関連マスタ!$I$32:$M$37,2,FALSE),0),
  P243&gt;=22,0
  ),0),0
) +
IF(AND(P243&gt;=1,P243&lt;=15),IF($D243=入力項目!$S$8,入力項目!$S$3,0),0) +
IF(AND(P243&gt;=1,P243&lt;=15),IF($D243=5,入力項目!$S$4,0),0) +
IF(AND(P243&gt;=1,P243&lt;=15),IF($D243=12,入力項目!$S$5,0),0) +
IF(AND(入力項目!$S$7=$A243,入力項目!$S$8=$D243),子育て関連マスタ!$C$14,0) +
IFERROR(IF(AND(YEAR(EDATE(DATE(入力項目!$S$7,入力項目!$S$8,1),1))=$A243,MONTH(EDATE(DATE(入力項目!$S$7,入力項目!$S$8,1),1))=$D243),子育て関連マスタ!$C$15,0),0) +
IF(AND(OR(P243=3,P243=5,P243=7),$D243=11),子育て関連マスタ!$C$17,0) +
IF(AND(P243=20,$D243=1),子育て関連マスタ!$C$18,0) +
IF(AND(P243=20,$D243=1),
IFERROR(_xlfn.IFS(
入力項目!$S$10="男",子育て関連マスタ!$C$18,
入力項目!$S$10="女",子育て関連マスタ!$C$19
),0),0
) +
IF(AND(P243&gt;=入力項目!$S$18,P243&lt;=入力項目!$S$19),入力項目!$S$20,0) +
IF(AND(P243&gt;=入力項目!$S$21,P243&lt;=入力項目!$S$22),入力項目!$S$23,0) +
IF(AND(P243&gt;=入力項目!$S$24,P243&lt;=入力項目!$S$25),入力項目!$S$26,0)
)</f>
        <v>0</v>
      </c>
      <c r="AE243">
        <f ca="1">-(
_xlfn.IFS(
Q243&lt;=入力項目!$S$11,0,
AND(Q243&gt;=入力項目!$S$11+1,Q243&lt;=3),IFERROR(VLOOKUP(入力項目!$S$12,子育て関連マスタ!$I$4:$M$5,4,FALSE),0),
AND(Q243&gt;=4,Q243&lt;=6),IFERROR(VLOOKUP(入力項目!$S$13,子育て関連マスタ!$I$9:$M$12,4,FALSE),0),
AND(Q243&gt;=7,Q243&lt;=12),IFERROR(VLOOKUP(入力項目!$S$14,子育て関連マスタ!$I$16:$M$17,4,FALSE),0),
AND(Q243&gt;=13,Q243&lt;=15),IFERROR(VLOOKUP(入力項目!$S$15,子育て関連マスタ!$I$21:$M$22,4,FALSE),0),
AND(Q243&gt;=16,Q243&lt;=18),IFERROR(VLOOKUP(入力項目!$S$16,子育て関連マスタ!$I$26:$M$28,4,FALSE),0),
AND(Q243&gt;=19,Q243&lt;=20,入力項目!$S$16="高専"),IFERROR(VLOOKUP(入力項目!$S$16,子育て関連マスタ!$I$26:$M$28,4,FALSE),0),
AND(Q243&gt;=19,Q243&lt;=20,入力項目!$S$16&lt;&gt;"高専"),IFERROR(VLOOKUP(入力項目!$S$17,子育て関連マスタ!$I$32:$M$37,4,FALSE),0),
AND(Q243&gt;=21,Q243&lt;=22,入力項目!$S$16="高専"),IFERROR(VLOOKUP(入力項目!$S$17,子育て関連マスタ!$I$32:$M$34,4,FALSE),0),
AND(Q243&gt;=21,Q243&lt;=22,入力項目!$S$16&lt;&gt;"高専"),IFERROR(VLOOKUP(入力項目!$S$17,子育て関連マスタ!$I$32:$M$34,4,FALSE),0),
Q243&gt;=23,0
) +
IF($D243=4,
  IFERROR(_xlfn.IFS(
  Q243&lt;=入力項目!$S$11,0,
  AND(Q243=入力項目!$S$11),IFERROR(VLOOKUP(入力項目!$S$12,子育て関連マスタ!$I$4:$M$5,2,FALSE),0),
  AND(Q243=4),IFERROR(VLOOKUP(入力項目!$S$13,子育て関連マスタ!$I$9:$M$12,2,FALSE),0),
  AND(Q243=7),IFERROR(VLOOKUP(入力項目!$S$14,子育て関連マスタ!$I$16:$M$17,2,FALSE),0),
  AND(Q243=13),IFERROR(VLOOKUP(入力項目!$S$15,子育て関連マスタ!$I$21:$M$22,2,FALSE),0),
  AND(Q243=16),IFERROR(VLOOKUP(入力項目!$S$16,子育て関連マスタ!$I$26:$M$28,2,FALSE),0),
  AND(Q243=19,入力項目!$S$16&lt;&gt;"高専"),IFERROR(VLOOKUP(入力項目!$S$17,子育て関連マスタ!$I$32:$M$37,2,FALSE),0),
  AND(Q243=21,入力項目!$S$16="高専"),IFERROR(VLOOKUP(入力項目!$S$17,子育て関連マスタ!$I$32:$M$37,2,FALSE),0),
  Q243&gt;=22,0
  ),0),0
) +
IF(AND(Q243&gt;=1,Q243&lt;=15),IF($D243=入力項目!$S$8,入力項目!$S$3,0),0) +
IF(AND(Q243&gt;=1,Q243&lt;=15),IF($D243=5,入力項目!$S$4,0),0) +
IF(AND(Q243&gt;=1,Q243&lt;=15),IF($D243=12,入力項目!$S$5,0),0) +
IF(AND(入力項目!$S$7=$A243,入力項目!$S$8=$D243),子育て関連マスタ!$C$14,0) +
IFERROR(IF(AND(YEAR(EDATE(DATE(入力項目!$S$7,入力項目!$S$8,1),1))=$A243,MONTH(EDATE(DATE(入力項目!$S$7,入力項目!$S$8,1),1))=$D243),子育て関連マスタ!$C$15,0),0) +
IF(AND(OR(Q243=3,Q243=5,Q243=7),$D243=11),子育て関連マスタ!$C$17,0) +
IF(AND(Q243=20,$D243=1),子育て関連マスタ!$C$18,0) +
IF(AND(Q243=20,$D243=1),
IFERROR(_xlfn.IFS(
入力項目!$S$10="男",子育て関連マスタ!$C$18,
入力項目!$S$10="女",子育て関連マスタ!$C$19
),0),0
) +
IF(AND(Q243&gt;=入力項目!$S$18,Q243&lt;=入力項目!$S$19),入力項目!$S$20,0) +
IF(AND(Q243&gt;=入力項目!$S$21,Q243&lt;=入力項目!$S$22),入力項目!$S$23,0) +
IF(AND(Q243&gt;=入力項目!$S$24,Q243&lt;=入力項目!$S$25),入力項目!$S$26,0)
)</f>
        <v>0</v>
      </c>
      <c r="AF243">
        <f ca="1">-(
_xlfn.IFS(
R243&lt;=入力項目!$S$11,0,
AND(R243&gt;=入力項目!$S$11+1,R243&lt;=3),IFERROR(VLOOKUP(入力項目!$S$12,子育て関連マスタ!$I$4:$M$5,4,FALSE),0),
AND(R243&gt;=4,R243&lt;=6),IFERROR(VLOOKUP(入力項目!$S$13,子育て関連マスタ!$I$9:$M$12,4,FALSE),0),
AND(R243&gt;=7,R243&lt;=12),IFERROR(VLOOKUP(入力項目!$S$14,子育て関連マスタ!$I$16:$M$17,4,FALSE),0),
AND(R243&gt;=13,R243&lt;=15),IFERROR(VLOOKUP(入力項目!$S$15,子育て関連マスタ!$I$21:$M$22,4,FALSE),0),
AND(R243&gt;=16,R243&lt;=18),IFERROR(VLOOKUP(入力項目!$S$16,子育て関連マスタ!$I$26:$M$28,4,FALSE),0),
AND(R243&gt;=19,R243&lt;=20,入力項目!$S$16="高専"),IFERROR(VLOOKUP(入力項目!$S$16,子育て関連マスタ!$I$26:$M$28,4,FALSE),0),
AND(R243&gt;=19,R243&lt;=20,入力項目!$S$16&lt;&gt;"高専"),IFERROR(VLOOKUP(入力項目!$S$17,子育て関連マスタ!$I$32:$M$37,4,FALSE),0),
AND(R243&gt;=21,R243&lt;=22,入力項目!$S$16="高専"),IFERROR(VLOOKUP(入力項目!$S$17,子育て関連マスタ!$I$32:$M$34,4,FALSE),0),
AND(R243&gt;=21,R243&lt;=22,入力項目!$S$16&lt;&gt;"高専"),IFERROR(VLOOKUP(入力項目!$S$17,子育て関連マスタ!$I$32:$M$34,4,FALSE),0),
R243&gt;=23,0
) +
IF($D243=4,
  IFERROR(_xlfn.IFS(
  R243&lt;=入力項目!$S$11,0,
  AND(R243=入力項目!$S$11),IFERROR(VLOOKUP(入力項目!$S$12,子育て関連マスタ!$I$4:$M$5,2,FALSE),0),
  AND(R243=4),IFERROR(VLOOKUP(入力項目!$S$13,子育て関連マスタ!$I$9:$M$12,2,FALSE),0),
  AND(R243=7),IFERROR(VLOOKUP(入力項目!$S$14,子育て関連マスタ!$I$16:$M$17,2,FALSE),0),
  AND(R243=13),IFERROR(VLOOKUP(入力項目!$S$15,子育て関連マスタ!$I$21:$M$22,2,FALSE),0),
  AND(R243=16),IFERROR(VLOOKUP(入力項目!$S$16,子育て関連マスタ!$I$26:$M$28,2,FALSE),0),
  AND(R243=19,入力項目!$S$16&lt;&gt;"高専"),IFERROR(VLOOKUP(入力項目!$S$17,子育て関連マスタ!$I$32:$M$37,2,FALSE),0),
  AND(R243=21,入力項目!$S$16="高専"),IFERROR(VLOOKUP(入力項目!$S$17,子育て関連マスタ!$I$32:$M$37,2,FALSE),0),
  R243&gt;=22,0
  ),0),0
) +
IF(AND(R243&gt;=1,R243&lt;=15),IF($D243=入力項目!$S$8,入力項目!$S$3,0),0) +
IF(AND(R243&gt;=1,R243&lt;=15),IF($D243=5,入力項目!$S$4,0),0) +
IF(AND(R243&gt;=1,R243&lt;=15),IF($D243=12,入力項目!$S$5,0),0) +
IF(AND(入力項目!$S$7=$A243,入力項目!$S$8=$D243),子育て関連マスタ!$C$14,0) +
IFERROR(IF(AND(YEAR(EDATE(DATE(入力項目!$S$7,入力項目!$S$8,1),1))=$A243,MONTH(EDATE(DATE(入力項目!$S$7,入力項目!$S$8,1),1))=$D243),子育て関連マスタ!$C$15,0),0) +
IF(AND(OR(R243=3,R243=5,R243=7),$D243=11),子育て関連マスタ!$C$17,0) +
IF(AND(R243=20,$D243=1),子育て関連マスタ!$C$18,0) +
IF(AND(R243=20,$D243=1),
IFERROR(_xlfn.IFS(
入力項目!$S$10="男",子育て関連マスタ!$C$18,
入力項目!$S$10="女",子育て関連マスタ!$C$19
),0),0
) +
IF(AND(R243&gt;=入力項目!$S$18,R243&lt;=入力項目!$S$19),入力項目!$S$20,0) +
IF(AND(R243&gt;=入力項目!$S$21,R243&lt;=入力項目!$S$22),入力項目!$S$23,0) +
IF(AND(R243&gt;=入力項目!$S$24,R243&lt;=入力項目!$S$25),入力項目!$S$26,0)
)</f>
        <v>0</v>
      </c>
      <c r="AG243">
        <f ca="1">-(
_xlfn.IFS(
S243&lt;=入力項目!$S$11,0,
AND(S243&gt;=入力項目!$S$11+1,S243&lt;=3),IFERROR(VLOOKUP(入力項目!$S$12,子育て関連マスタ!$I$4:$M$5,4,FALSE),0),
AND(S243&gt;=4,S243&lt;=6),IFERROR(VLOOKUP(入力項目!$S$13,子育て関連マスタ!$I$9:$M$12,4,FALSE),0),
AND(S243&gt;=7,S243&lt;=12),IFERROR(VLOOKUP(入力項目!$S$14,子育て関連マスタ!$I$16:$M$17,4,FALSE),0),
AND(S243&gt;=13,S243&lt;=15),IFERROR(VLOOKUP(入力項目!$S$15,子育て関連マスタ!$I$21:$M$22,4,FALSE),0),
AND(S243&gt;=16,S243&lt;=18),IFERROR(VLOOKUP(入力項目!$S$16,子育て関連マスタ!$I$26:$M$28,4,FALSE),0),
AND(S243&gt;=19,S243&lt;=20,入力項目!$S$16="高専"),IFERROR(VLOOKUP(入力項目!$S$16,子育て関連マスタ!$I$26:$M$28,4,FALSE),0),
AND(S243&gt;=19,S243&lt;=20,入力項目!$S$16&lt;&gt;"高専"),IFERROR(VLOOKUP(入力項目!$S$17,子育て関連マスタ!$I$32:$M$37,4,FALSE),0),
AND(S243&gt;=21,S243&lt;=22,入力項目!$S$16="高専"),IFERROR(VLOOKUP(入力項目!$S$17,子育て関連マスタ!$I$32:$M$34,4,FALSE),0),
AND(S243&gt;=21,S243&lt;=22,入力項目!$S$16&lt;&gt;"高専"),IFERROR(VLOOKUP(入力項目!$S$17,子育て関連マスタ!$I$32:$M$34,4,FALSE),0),
S243&gt;=23,0
) +
IF($D243=4,
  IFERROR(_xlfn.IFS(
  S243&lt;=入力項目!$S$11,0,
  AND(S243=入力項目!$S$11),IFERROR(VLOOKUP(入力項目!$S$12,子育て関連マスタ!$I$4:$M$5,2,FALSE),0),
  AND(S243=4),IFERROR(VLOOKUP(入力項目!$S$13,子育て関連マスタ!$I$9:$M$12,2,FALSE),0),
  AND(S243=7),IFERROR(VLOOKUP(入力項目!$S$14,子育て関連マスタ!$I$16:$M$17,2,FALSE),0),
  AND(S243=13),IFERROR(VLOOKUP(入力項目!$S$15,子育て関連マスタ!$I$21:$M$22,2,FALSE),0),
  AND(S243=16),IFERROR(VLOOKUP(入力項目!$S$16,子育て関連マスタ!$I$26:$M$28,2,FALSE),0),
  AND(S243=19,入力項目!$S$16&lt;&gt;"高専"),IFERROR(VLOOKUP(入力項目!$S$17,子育て関連マスタ!$I$32:$M$37,2,FALSE),0),
  AND(S243=21,入力項目!$S$16="高専"),IFERROR(VLOOKUP(入力項目!$S$17,子育て関連マスタ!$I$32:$M$37,2,FALSE),0),
  S243&gt;=22,0
  ),0),0
) +
IF(AND(S243&gt;=1,S243&lt;=15),IF($D243=入力項目!$S$8,入力項目!$S$3,0),0) +
IF(AND(S243&gt;=1,S243&lt;=15),IF($D243=5,入力項目!$S$4,0),0) +
IF(AND(S243&gt;=1,S243&lt;=15),IF($D243=12,入力項目!$S$5,0),0) +
IF(AND(入力項目!$S$7=$A243,入力項目!$S$8=$D243),子育て関連マスタ!$C$14,0) +
IFERROR(IF(AND(YEAR(EDATE(DATE(入力項目!$S$7,入力項目!$S$8,1),1))=$A243,MONTH(EDATE(DATE(入力項目!$S$7,入力項目!$S$8,1),1))=$D243),子育て関連マスタ!$C$15,0),0) +
IF(AND(OR(S243=3,S243=5,S243=7),$D243=11),子育て関連マスタ!$C$17,0) +
IF(AND(S243=20,$D243=1),子育て関連マスタ!$C$18,0) +
IF(AND(S243=20,$D243=1),
IFERROR(_xlfn.IFS(
入力項目!$S$10="男",子育て関連マスタ!$C$18,
入力項目!$S$10="女",子育て関連マスタ!$C$19
),0),0
) +
IF(AND(S243&gt;=入力項目!$S$18,S243&lt;=入力項目!$S$19),入力項目!$S$20,0) +
IF(AND(S243&gt;=入力項目!$S$21,S243&lt;=入力項目!$S$22),入力項目!$S$23,0) +
IF(AND(S243&gt;=入力項目!$S$24,S243&lt;=入力項目!$S$25),入力項目!$S$26,0)
)</f>
        <v>0</v>
      </c>
      <c r="AH243">
        <f ca="1">-(
_xlfn.IFS(
T243&lt;=入力項目!$S$11,0,
AND(T243&gt;=入力項目!$S$11+1,T243&lt;=3),IFERROR(VLOOKUP(入力項目!$S$12,子育て関連マスタ!$I$4:$M$5,4,FALSE),0),
AND(T243&gt;=4,T243&lt;=6),IFERROR(VLOOKUP(入力項目!$S$13,子育て関連マスタ!$I$9:$M$12,4,FALSE),0),
AND(T243&gt;=7,T243&lt;=12),IFERROR(VLOOKUP(入力項目!$S$14,子育て関連マスタ!$I$16:$M$17,4,FALSE),0),
AND(T243&gt;=13,T243&lt;=15),IFERROR(VLOOKUP(入力項目!$S$15,子育て関連マスタ!$I$21:$M$22,4,FALSE),0),
AND(T243&gt;=16,T243&lt;=18),IFERROR(VLOOKUP(入力項目!$S$16,子育て関連マスタ!$I$26:$M$28,4,FALSE),0),
AND(T243&gt;=19,T243&lt;=20,入力項目!$S$16="高専"),IFERROR(VLOOKUP(入力項目!$S$16,子育て関連マスタ!$I$26:$M$28,4,FALSE),0),
AND(T243&gt;=19,T243&lt;=20,入力項目!$S$16&lt;&gt;"高専"),IFERROR(VLOOKUP(入力項目!$S$17,子育て関連マスタ!$I$32:$M$37,4,FALSE),0),
AND(T243&gt;=21,T243&lt;=22,入力項目!$S$16="高専"),IFERROR(VLOOKUP(入力項目!$S$17,子育て関連マスタ!$I$32:$M$34,4,FALSE),0),
AND(T243&gt;=21,T243&lt;=22,入力項目!$S$16&lt;&gt;"高専"),IFERROR(VLOOKUP(入力項目!$S$17,子育て関連マスタ!$I$32:$M$34,4,FALSE),0),
T243&gt;=23,0
) +
IF($D243=4,
  IFERROR(_xlfn.IFS(
  T243&lt;=入力項目!$S$11,0,
  AND(T243=入力項目!$S$11),IFERROR(VLOOKUP(入力項目!$S$12,子育て関連マスタ!$I$4:$M$5,2,FALSE),0),
  AND(T243=4),IFERROR(VLOOKUP(入力項目!$S$13,子育て関連マスタ!$I$9:$M$12,2,FALSE),0),
  AND(T243=7),IFERROR(VLOOKUP(入力項目!$S$14,子育て関連マスタ!$I$16:$M$17,2,FALSE),0),
  AND(T243=13),IFERROR(VLOOKUP(入力項目!$S$15,子育て関連マスタ!$I$21:$M$22,2,FALSE),0),
  AND(T243=16),IFERROR(VLOOKUP(入力項目!$S$16,子育て関連マスタ!$I$26:$M$28,2,FALSE),0),
  AND(T243=19,入力項目!$S$16&lt;&gt;"高専"),IFERROR(VLOOKUP(入力項目!$S$17,子育て関連マスタ!$I$32:$M$37,2,FALSE),0),
  AND(T243=21,入力項目!$S$16="高専"),IFERROR(VLOOKUP(入力項目!$S$17,子育て関連マスタ!$I$32:$M$37,2,FALSE),0),
  T243&gt;=22,0
  ),0),0
) +
IF(AND(T243&gt;=1,T243&lt;=15),IF($D243=入力項目!$S$8,入力項目!$S$3,0),0) +
IF(AND(T243&gt;=1,T243&lt;=15),IF($D243=5,入力項目!$S$4,0),0) +
IF(AND(T243&gt;=1,T243&lt;=15),IF($D243=12,入力項目!$S$5,0),0) +
IF(AND(入力項目!$S$7=$A243,入力項目!$S$8=$D243),子育て関連マスタ!$C$14,0) +
IFERROR(IF(AND(YEAR(EDATE(DATE(入力項目!$S$7,入力項目!$S$8,1),1))=$A243,MONTH(EDATE(DATE(入力項目!$S$7,入力項目!$S$8,1),1))=$D243),子育て関連マスタ!$C$15,0),0) +
IF(AND(OR(T243=3,T243=5,T243=7),$D243=11),子育て関連マスタ!$C$17,0) +
IF(AND(T243=20,$D243=1),子育て関連マスタ!$C$18,0) +
IF(AND(T243=20,$D243=1),
IFERROR(_xlfn.IFS(
入力項目!$S$10="男",子育て関連マスタ!$C$18,
入力項目!$S$10="女",子育て関連マスタ!$C$19
),0),0
) +
IF(AND(T243&gt;=入力項目!$S$18,T243&lt;=入力項目!$S$19),入力項目!$S$20,0) +
IF(AND(T243&gt;=入力項目!$S$21,T243&lt;=入力項目!$S$22),入力項目!$S$23,0) +
IF(AND(T243&gt;=入力項目!$S$24,T243&lt;=入力項目!$S$25),入力項目!$S$26,0)
)</f>
        <v>0</v>
      </c>
      <c r="AI243">
        <f ca="1">-(
_xlfn.IFS(
U243&lt;=入力項目!$S$11,0,
AND(U243&gt;=入力項目!$S$11+1,U243&lt;=3),IFERROR(VLOOKUP(入力項目!$S$12,子育て関連マスタ!$I$4:$M$5,4,FALSE),0),
AND(U243&gt;=4,U243&lt;=6),IFERROR(VLOOKUP(入力項目!$S$13,子育て関連マスタ!$I$9:$M$12,4,FALSE),0),
AND(U243&gt;=7,U243&lt;=12),IFERROR(VLOOKUP(入力項目!$S$14,子育て関連マスタ!$I$16:$M$17,4,FALSE),0),
AND(U243&gt;=13,U243&lt;=15),IFERROR(VLOOKUP(入力項目!$S$15,子育て関連マスタ!$I$21:$M$22,4,FALSE),0),
AND(U243&gt;=16,U243&lt;=18),IFERROR(VLOOKUP(入力項目!$S$16,子育て関連マスタ!$I$26:$M$28,4,FALSE),0),
AND(U243&gt;=19,U243&lt;=20,入力項目!$S$16="高専"),IFERROR(VLOOKUP(入力項目!$S$16,子育て関連マスタ!$I$26:$M$28,4,FALSE),0),
AND(U243&gt;=19,U243&lt;=20,入力項目!$S$16&lt;&gt;"高専"),IFERROR(VLOOKUP(入力項目!$S$17,子育て関連マスタ!$I$32:$M$37,4,FALSE),0),
AND(U243&gt;=21,U243&lt;=22,入力項目!$S$16="高専"),IFERROR(VLOOKUP(入力項目!$S$17,子育て関連マスタ!$I$32:$M$34,4,FALSE),0),
AND(U243&gt;=21,U243&lt;=22,入力項目!$S$16&lt;&gt;"高専"),IFERROR(VLOOKUP(入力項目!$S$17,子育て関連マスタ!$I$32:$M$34,4,FALSE),0),
U243&gt;=23,0
) +
IF($D243=4,
  IFERROR(_xlfn.IFS(
  U243&lt;=入力項目!$S$11,0,
  AND(U243=入力項目!$S$11),IFERROR(VLOOKUP(入力項目!$S$12,子育て関連マスタ!$I$4:$M$5,2,FALSE),0),
  AND(U243=4),IFERROR(VLOOKUP(入力項目!$S$13,子育て関連マスタ!$I$9:$M$12,2,FALSE),0),
  AND(U243=7),IFERROR(VLOOKUP(入力項目!$S$14,子育て関連マスタ!$I$16:$M$17,2,FALSE),0),
  AND(U243=13),IFERROR(VLOOKUP(入力項目!$S$15,子育て関連マスタ!$I$21:$M$22,2,FALSE),0),
  AND(U243=16),IFERROR(VLOOKUP(入力項目!$S$16,子育て関連マスタ!$I$26:$M$28,2,FALSE),0),
  AND(U243=19,入力項目!$S$16&lt;&gt;"高専"),IFERROR(VLOOKUP(入力項目!$S$17,子育て関連マスタ!$I$32:$M$37,2,FALSE),0),
  AND(U243=21,入力項目!$S$16="高専"),IFERROR(VLOOKUP(入力項目!$S$17,子育て関連マスタ!$I$32:$M$37,2,FALSE),0),
  U243&gt;=22,0
  ),0),0
) +
IF(AND(U243&gt;=1,U243&lt;=15),IF($D243=入力項目!$S$8,入力項目!$S$3,0),0) +
IF(AND(U243&gt;=1,U243&lt;=15),IF($D243=5,入力項目!$S$4,0),0) +
IF(AND(U243&gt;=1,U243&lt;=15),IF($D243=12,入力項目!$S$5,0),0) +
IF(AND(入力項目!$S$7=$A243,入力項目!$S$8=$D243),子育て関連マスタ!$C$14,0) +
IFERROR(IF(AND(YEAR(EDATE(DATE(入力項目!$S$7,入力項目!$S$8,1),1))=$A243,MONTH(EDATE(DATE(入力項目!$S$7,入力項目!$S$8,1),1))=$D243),子育て関連マスタ!$C$15,0),0) +
IF(AND(OR(U243=3,U243=5,U243=7),$D243=11),子育て関連マスタ!$C$17,0) +
IF(AND(U243=20,$D243=1),子育て関連マスタ!$C$18,0) +
IF(AND(U243=20,$D243=1),
IFERROR(_xlfn.IFS(
入力項目!$S$10="男",子育て関連マスタ!$C$18,
入力項目!$S$10="女",子育て関連マスタ!$C$19
),0),0
) +
IF(AND(U243&gt;=入力項目!$S$18,U243&lt;=入力項目!$S$19),入力項目!$S$20,0) +
IF(AND(U243&gt;=入力項目!$S$21,U243&lt;=入力項目!$S$22),入力項目!$S$23,0) +
IF(AND(U243&gt;=入力項目!$S$24,U243&lt;=入力項目!$S$25),入力項目!$S$26,0)
)</f>
        <v>0</v>
      </c>
      <c r="AJ243" s="10">
        <f ca="1">-VLOOKUP($D243,月別収支!$A$2:$H$13,7,FALSE)</f>
        <v>-20000</v>
      </c>
    </row>
    <row r="244" spans="1:36" x14ac:dyDescent="0.4">
      <c r="A244">
        <f t="shared" ca="1" si="71"/>
        <v>2044</v>
      </c>
      <c r="B244">
        <f t="shared" ca="1" si="61"/>
        <v>2044</v>
      </c>
      <c r="C244">
        <f t="shared" ca="1" si="62"/>
        <v>20</v>
      </c>
      <c r="D244">
        <f t="shared" ca="1" si="72"/>
        <v>10</v>
      </c>
      <c r="E244" t="str">
        <f t="shared" ca="1" si="56"/>
        <v>2044年10月</v>
      </c>
      <c r="F244">
        <f ca="1">IF(OR(入力項目!$N$5&lt;$A244,AND(入力項目!$N$5=$A244,入力項目!$N$6&lt;$D244)),IF(F243=0,1,IF(G244=12,F243+1,F243)),0)</f>
        <v>20</v>
      </c>
      <c r="G244">
        <f ca="1">IF(OR(入力項目!$N$5&lt;$A244,AND(入力項目!$N$5=$A244,入力項目!$N$6&lt;$D244)),IF(G243=12,1,G243+1),0)</f>
        <v>12</v>
      </c>
      <c r="H244" t="str">
        <f t="shared" ca="1" si="57"/>
        <v>20_12</v>
      </c>
      <c r="I244">
        <f ca="1">IF(
  IFERROR(AND($C244&gt;0,MOD($C244,入力項目!$N$22)=0,$D244=入力項目!$N$23), FALSE),
  1,
  IF(
    AND(I243&gt;0,J243=12),
    IF(I243=入力項目!$N$28, 0, I243+1),
    I243
  )
)</f>
        <v>1</v>
      </c>
      <c r="J244">
        <f ca="1">IF($D244=入力項目!$N$23,1,IFERROR(J243+1,1))</f>
        <v>5</v>
      </c>
      <c r="K244" t="str">
        <f t="shared" ca="1" si="58"/>
        <v>1_5</v>
      </c>
      <c r="L244">
        <f ca="1">L243+IF(入力項目!$D$4=$D244,1,0)</f>
        <v>49</v>
      </c>
      <c r="M244" t="str">
        <f t="shared" ca="1" si="59"/>
        <v>49歳</v>
      </c>
      <c r="N244">
        <f t="shared" ca="1" si="63"/>
        <v>49</v>
      </c>
      <c r="O244" t="str">
        <f t="shared" ca="1" si="60"/>
        <v>49歳</v>
      </c>
      <c r="P244">
        <f t="shared" ca="1" si="64"/>
        <v>24</v>
      </c>
      <c r="Q244">
        <f t="shared" ca="1" si="65"/>
        <v>22</v>
      </c>
      <c r="R244">
        <f t="shared" ca="1" si="66"/>
        <v>2045</v>
      </c>
      <c r="S244">
        <f t="shared" ca="1" si="67"/>
        <v>2045</v>
      </c>
      <c r="T244">
        <f t="shared" ca="1" si="68"/>
        <v>2045</v>
      </c>
      <c r="U244">
        <f t="shared" ca="1" si="69"/>
        <v>2045</v>
      </c>
      <c r="V244" s="10">
        <f t="shared" ca="1" si="70"/>
        <v>26139225</v>
      </c>
      <c r="W244" s="10">
        <f ca="1">IF($L244&lt;その他マスタ!$B$1,VLOOKUP($D244,月別収支!$A$2:$H$13,2,FALSE),その他マスタ!$B$3)+IF(AND($L244=その他マスタ!$B$1,入力項目!$I$9="あり",$D244=入力項目!$D$4),その他マスタ!$B$2,0)</f>
        <v>300000</v>
      </c>
      <c r="X244" s="10">
        <f ca="1">-IF(入力項目!$K$5=TRUE,
IF($F244+$G244&lt;3,VLOOKUP($D244,月別収支!$A$2:$H$13,8,FALSE),0)+IFERROR(VLOOKUP($H244,住宅ローン計算!C:P,13,FALSE),0)+IF($F244&gt;1,IF(OR($G244=3,$G244=6,$G244=9,$G244=12),ROUNDUP(入力項目!$N$18/4,0),0),0),
VLOOKUP($D244,月別収支!$A$2:$H$13,8,FALSE))</f>
        <v>-91090</v>
      </c>
      <c r="Y244" s="10">
        <f ca="1">-VLOOKUP($D244,月別収支!$A$2:$H$13,3,FALSE)</f>
        <v>-75000</v>
      </c>
      <c r="Z244" s="10">
        <f ca="1">-VLOOKUP($D244,月別収支!$A$2:$H$13,4,FALSE)</f>
        <v>-27000</v>
      </c>
      <c r="AA244" s="10">
        <f ca="1">-VLOOKUP($D244,月別収支!$A$2:$H$13,6,FALSE)</f>
        <v>-10000</v>
      </c>
      <c r="AB244" s="10">
        <f ca="1">-(
VLOOKUP($D244,月別収支!$A$2:$H$13,5,FALSE)+IF(AND(入力項目!$I$27&lt;=$A244,ISEVEN($A244-入力項目!$I$27),入力項目!$I$28=$D244),入力項目!$I$26,0)
+IF(入力項目!$K$26=TRUE,
IFERROR(VLOOKUP($K244,マイカーローン計算!C:P,13,FALSE),0),
IFERROR(
  IF(AND($C244&gt;0,MOD($C244,入力項目!$N$22)=0,$D244=入力項目!$N$23),入力項目!$N$24,0),
 0
)
)
)</f>
        <v>-20000</v>
      </c>
      <c r="AC244" s="10">
        <f ca="1">-IF($A244&lt;入力項目!$N$33,入力項目!$N$35,IF(AND($A244=入力項目!$N$33,$D244&lt;=入力項目!$N$34),入力項目!$N$35,0))</f>
        <v>0</v>
      </c>
      <c r="AD244">
        <f ca="1">-(
_xlfn.IFS(
P244&lt;=入力項目!$S$11,0,
AND(P244&gt;=入力項目!$S$11+1,P244&lt;=3),IFERROR(VLOOKUP(入力項目!$S$12,子育て関連マスタ!$I$4:$M$5,4,FALSE),0),
AND(P244&gt;=4,P244&lt;=6),IFERROR(VLOOKUP(入力項目!$S$13,子育て関連マスタ!$I$9:$M$12,4,FALSE),0),
AND(P244&gt;=7,P244&lt;=12),IFERROR(VLOOKUP(入力項目!$S$14,子育て関連マスタ!$I$16:$M$17,4,FALSE),0),
AND(P244&gt;=13,P244&lt;=15),IFERROR(VLOOKUP(入力項目!$S$15,子育て関連マスタ!$I$21:$M$22,4,FALSE),0),
AND(P244&gt;=16,P244&lt;=18),IFERROR(VLOOKUP(入力項目!$S$16,子育て関連マスタ!$I$26:$M$28,4,FALSE),0),
AND(P244&gt;=19,P244&lt;=20,入力項目!$S$16="高専"),IFERROR(VLOOKUP(入力項目!$S$16,子育て関連マスタ!$I$26:$M$28,4,FALSE),0),
AND(P244&gt;=19,P244&lt;=20,入力項目!$S$16&lt;&gt;"高専"),IFERROR(VLOOKUP(入力項目!$S$17,子育て関連マスタ!$I$32:$M$37,4,FALSE),0),
AND(P244&gt;=21,P244&lt;=22,入力項目!$S$16="高専"),IFERROR(VLOOKUP(入力項目!$S$17,子育て関連マスタ!$I$32:$M$34,4,FALSE),0),
AND(P244&gt;=21,P244&lt;=22,入力項目!$S$16&lt;&gt;"高専"),IFERROR(VLOOKUP(入力項目!$S$17,子育て関連マスタ!$I$32:$M$34,4,FALSE),0),
P244&gt;=23,0
) +
IF($D244=4,
  IFERROR(_xlfn.IFS(
  P244&lt;=入力項目!$S$11,0,
  AND(P244=入力項目!$S$11),IFERROR(VLOOKUP(入力項目!$S$12,子育て関連マスタ!$I$4:$M$5,2,FALSE),0),
  AND(P244=4),IFERROR(VLOOKUP(入力項目!$S$13,子育て関連マスタ!$I$9:$M$12,2,FALSE),0),
  AND(P244=7),IFERROR(VLOOKUP(入力項目!$S$14,子育て関連マスタ!$I$16:$M$17,2,FALSE),0),
  AND(P244=13),IFERROR(VLOOKUP(入力項目!$S$15,子育て関連マスタ!$I$21:$M$22,2,FALSE),0),
  AND(P244=16),IFERROR(VLOOKUP(入力項目!$S$16,子育て関連マスタ!$I$26:$M$28,2,FALSE),0),
  AND(P244=19,入力項目!$S$16&lt;&gt;"高専"),IFERROR(VLOOKUP(入力項目!$S$17,子育て関連マスタ!$I$32:$M$37,2,FALSE),0),
  AND(P244=21,入力項目!$S$16="高専"),IFERROR(VLOOKUP(入力項目!$S$17,子育て関連マスタ!$I$32:$M$37,2,FALSE),0),
  P244&gt;=22,0
  ),0),0
) +
IF(AND(P244&gt;=1,P244&lt;=15),IF($D244=入力項目!$S$8,入力項目!$S$3,0),0) +
IF(AND(P244&gt;=1,P244&lt;=15),IF($D244=5,入力項目!$S$4,0),0) +
IF(AND(P244&gt;=1,P244&lt;=15),IF($D244=12,入力項目!$S$5,0),0) +
IF(AND(入力項目!$S$7=$A244,入力項目!$S$8=$D244),子育て関連マスタ!$C$14,0) +
IFERROR(IF(AND(YEAR(EDATE(DATE(入力項目!$S$7,入力項目!$S$8,1),1))=$A244,MONTH(EDATE(DATE(入力項目!$S$7,入力項目!$S$8,1),1))=$D244),子育て関連マスタ!$C$15,0),0) +
IF(AND(OR(P244=3,P244=5,P244=7),$D244=11),子育て関連マスタ!$C$17,0) +
IF(AND(P244=20,$D244=1),子育て関連マスタ!$C$18,0) +
IF(AND(P244=20,$D244=1),
IFERROR(_xlfn.IFS(
入力項目!$S$10="男",子育て関連マスタ!$C$18,
入力項目!$S$10="女",子育て関連マスタ!$C$19
),0),0
) +
IF(AND(P244&gt;=入力項目!$S$18,P244&lt;=入力項目!$S$19),入力項目!$S$20,0) +
IF(AND(P244&gt;=入力項目!$S$21,P244&lt;=入力項目!$S$22),入力項目!$S$23,0) +
IF(AND(P244&gt;=入力項目!$S$24,P244&lt;=入力項目!$S$25),入力項目!$S$26,0)
)</f>
        <v>0</v>
      </c>
      <c r="AE244">
        <f ca="1">-(
_xlfn.IFS(
Q244&lt;=入力項目!$S$11,0,
AND(Q244&gt;=入力項目!$S$11+1,Q244&lt;=3),IFERROR(VLOOKUP(入力項目!$S$12,子育て関連マスタ!$I$4:$M$5,4,FALSE),0),
AND(Q244&gt;=4,Q244&lt;=6),IFERROR(VLOOKUP(入力項目!$S$13,子育て関連マスタ!$I$9:$M$12,4,FALSE),0),
AND(Q244&gt;=7,Q244&lt;=12),IFERROR(VLOOKUP(入力項目!$S$14,子育て関連マスタ!$I$16:$M$17,4,FALSE),0),
AND(Q244&gt;=13,Q244&lt;=15),IFERROR(VLOOKUP(入力項目!$S$15,子育て関連マスタ!$I$21:$M$22,4,FALSE),0),
AND(Q244&gt;=16,Q244&lt;=18),IFERROR(VLOOKUP(入力項目!$S$16,子育て関連マスタ!$I$26:$M$28,4,FALSE),0),
AND(Q244&gt;=19,Q244&lt;=20,入力項目!$S$16="高専"),IFERROR(VLOOKUP(入力項目!$S$16,子育て関連マスタ!$I$26:$M$28,4,FALSE),0),
AND(Q244&gt;=19,Q244&lt;=20,入力項目!$S$16&lt;&gt;"高専"),IFERROR(VLOOKUP(入力項目!$S$17,子育て関連マスタ!$I$32:$M$37,4,FALSE),0),
AND(Q244&gt;=21,Q244&lt;=22,入力項目!$S$16="高専"),IFERROR(VLOOKUP(入力項目!$S$17,子育て関連マスタ!$I$32:$M$34,4,FALSE),0),
AND(Q244&gt;=21,Q244&lt;=22,入力項目!$S$16&lt;&gt;"高専"),IFERROR(VLOOKUP(入力項目!$S$17,子育て関連マスタ!$I$32:$M$34,4,FALSE),0),
Q244&gt;=23,0
) +
IF($D244=4,
  IFERROR(_xlfn.IFS(
  Q244&lt;=入力項目!$S$11,0,
  AND(Q244=入力項目!$S$11),IFERROR(VLOOKUP(入力項目!$S$12,子育て関連マスタ!$I$4:$M$5,2,FALSE),0),
  AND(Q244=4),IFERROR(VLOOKUP(入力項目!$S$13,子育て関連マスタ!$I$9:$M$12,2,FALSE),0),
  AND(Q244=7),IFERROR(VLOOKUP(入力項目!$S$14,子育て関連マスタ!$I$16:$M$17,2,FALSE),0),
  AND(Q244=13),IFERROR(VLOOKUP(入力項目!$S$15,子育て関連マスタ!$I$21:$M$22,2,FALSE),0),
  AND(Q244=16),IFERROR(VLOOKUP(入力項目!$S$16,子育て関連マスタ!$I$26:$M$28,2,FALSE),0),
  AND(Q244=19,入力項目!$S$16&lt;&gt;"高専"),IFERROR(VLOOKUP(入力項目!$S$17,子育て関連マスタ!$I$32:$M$37,2,FALSE),0),
  AND(Q244=21,入力項目!$S$16="高専"),IFERROR(VLOOKUP(入力項目!$S$17,子育て関連マスタ!$I$32:$M$37,2,FALSE),0),
  Q244&gt;=22,0
  ),0),0
) +
IF(AND(Q244&gt;=1,Q244&lt;=15),IF($D244=入力項目!$S$8,入力項目!$S$3,0),0) +
IF(AND(Q244&gt;=1,Q244&lt;=15),IF($D244=5,入力項目!$S$4,0),0) +
IF(AND(Q244&gt;=1,Q244&lt;=15),IF($D244=12,入力項目!$S$5,0),0) +
IF(AND(入力項目!$S$7=$A244,入力項目!$S$8=$D244),子育て関連マスタ!$C$14,0) +
IFERROR(IF(AND(YEAR(EDATE(DATE(入力項目!$S$7,入力項目!$S$8,1),1))=$A244,MONTH(EDATE(DATE(入力項目!$S$7,入力項目!$S$8,1),1))=$D244),子育て関連マスタ!$C$15,0),0) +
IF(AND(OR(Q244=3,Q244=5,Q244=7),$D244=11),子育て関連マスタ!$C$17,0) +
IF(AND(Q244=20,$D244=1),子育て関連マスタ!$C$18,0) +
IF(AND(Q244=20,$D244=1),
IFERROR(_xlfn.IFS(
入力項目!$S$10="男",子育て関連マスタ!$C$18,
入力項目!$S$10="女",子育て関連マスタ!$C$19
),0),0
) +
IF(AND(Q244&gt;=入力項目!$S$18,Q244&lt;=入力項目!$S$19),入力項目!$S$20,0) +
IF(AND(Q244&gt;=入力項目!$S$21,Q244&lt;=入力項目!$S$22),入力項目!$S$23,0) +
IF(AND(Q244&gt;=入力項目!$S$24,Q244&lt;=入力項目!$S$25),入力項目!$S$26,0)
)</f>
        <v>0</v>
      </c>
      <c r="AF244">
        <f ca="1">-(
_xlfn.IFS(
R244&lt;=入力項目!$S$11,0,
AND(R244&gt;=入力項目!$S$11+1,R244&lt;=3),IFERROR(VLOOKUP(入力項目!$S$12,子育て関連マスタ!$I$4:$M$5,4,FALSE),0),
AND(R244&gt;=4,R244&lt;=6),IFERROR(VLOOKUP(入力項目!$S$13,子育て関連マスタ!$I$9:$M$12,4,FALSE),0),
AND(R244&gt;=7,R244&lt;=12),IFERROR(VLOOKUP(入力項目!$S$14,子育て関連マスタ!$I$16:$M$17,4,FALSE),0),
AND(R244&gt;=13,R244&lt;=15),IFERROR(VLOOKUP(入力項目!$S$15,子育て関連マスタ!$I$21:$M$22,4,FALSE),0),
AND(R244&gt;=16,R244&lt;=18),IFERROR(VLOOKUP(入力項目!$S$16,子育て関連マスタ!$I$26:$M$28,4,FALSE),0),
AND(R244&gt;=19,R244&lt;=20,入力項目!$S$16="高専"),IFERROR(VLOOKUP(入力項目!$S$16,子育て関連マスタ!$I$26:$M$28,4,FALSE),0),
AND(R244&gt;=19,R244&lt;=20,入力項目!$S$16&lt;&gt;"高専"),IFERROR(VLOOKUP(入力項目!$S$17,子育て関連マスタ!$I$32:$M$37,4,FALSE),0),
AND(R244&gt;=21,R244&lt;=22,入力項目!$S$16="高専"),IFERROR(VLOOKUP(入力項目!$S$17,子育て関連マスタ!$I$32:$M$34,4,FALSE),0),
AND(R244&gt;=21,R244&lt;=22,入力項目!$S$16&lt;&gt;"高専"),IFERROR(VLOOKUP(入力項目!$S$17,子育て関連マスタ!$I$32:$M$34,4,FALSE),0),
R244&gt;=23,0
) +
IF($D244=4,
  IFERROR(_xlfn.IFS(
  R244&lt;=入力項目!$S$11,0,
  AND(R244=入力項目!$S$11),IFERROR(VLOOKUP(入力項目!$S$12,子育て関連マスタ!$I$4:$M$5,2,FALSE),0),
  AND(R244=4),IFERROR(VLOOKUP(入力項目!$S$13,子育て関連マスタ!$I$9:$M$12,2,FALSE),0),
  AND(R244=7),IFERROR(VLOOKUP(入力項目!$S$14,子育て関連マスタ!$I$16:$M$17,2,FALSE),0),
  AND(R244=13),IFERROR(VLOOKUP(入力項目!$S$15,子育て関連マスタ!$I$21:$M$22,2,FALSE),0),
  AND(R244=16),IFERROR(VLOOKUP(入力項目!$S$16,子育て関連マスタ!$I$26:$M$28,2,FALSE),0),
  AND(R244=19,入力項目!$S$16&lt;&gt;"高専"),IFERROR(VLOOKUP(入力項目!$S$17,子育て関連マスタ!$I$32:$M$37,2,FALSE),0),
  AND(R244=21,入力項目!$S$16="高専"),IFERROR(VLOOKUP(入力項目!$S$17,子育て関連マスタ!$I$32:$M$37,2,FALSE),0),
  R244&gt;=22,0
  ),0),0
) +
IF(AND(R244&gt;=1,R244&lt;=15),IF($D244=入力項目!$S$8,入力項目!$S$3,0),0) +
IF(AND(R244&gt;=1,R244&lt;=15),IF($D244=5,入力項目!$S$4,0),0) +
IF(AND(R244&gt;=1,R244&lt;=15),IF($D244=12,入力項目!$S$5,0),0) +
IF(AND(入力項目!$S$7=$A244,入力項目!$S$8=$D244),子育て関連マスタ!$C$14,0) +
IFERROR(IF(AND(YEAR(EDATE(DATE(入力項目!$S$7,入力項目!$S$8,1),1))=$A244,MONTH(EDATE(DATE(入力項目!$S$7,入力項目!$S$8,1),1))=$D244),子育て関連マスタ!$C$15,0),0) +
IF(AND(OR(R244=3,R244=5,R244=7),$D244=11),子育て関連マスタ!$C$17,0) +
IF(AND(R244=20,$D244=1),子育て関連マスタ!$C$18,0) +
IF(AND(R244=20,$D244=1),
IFERROR(_xlfn.IFS(
入力項目!$S$10="男",子育て関連マスタ!$C$18,
入力項目!$S$10="女",子育て関連マスタ!$C$19
),0),0
) +
IF(AND(R244&gt;=入力項目!$S$18,R244&lt;=入力項目!$S$19),入力項目!$S$20,0) +
IF(AND(R244&gt;=入力項目!$S$21,R244&lt;=入力項目!$S$22),入力項目!$S$23,0) +
IF(AND(R244&gt;=入力項目!$S$24,R244&lt;=入力項目!$S$25),入力項目!$S$26,0)
)</f>
        <v>0</v>
      </c>
      <c r="AG244">
        <f ca="1">-(
_xlfn.IFS(
S244&lt;=入力項目!$S$11,0,
AND(S244&gt;=入力項目!$S$11+1,S244&lt;=3),IFERROR(VLOOKUP(入力項目!$S$12,子育て関連マスタ!$I$4:$M$5,4,FALSE),0),
AND(S244&gt;=4,S244&lt;=6),IFERROR(VLOOKUP(入力項目!$S$13,子育て関連マスタ!$I$9:$M$12,4,FALSE),0),
AND(S244&gt;=7,S244&lt;=12),IFERROR(VLOOKUP(入力項目!$S$14,子育て関連マスタ!$I$16:$M$17,4,FALSE),0),
AND(S244&gt;=13,S244&lt;=15),IFERROR(VLOOKUP(入力項目!$S$15,子育て関連マスタ!$I$21:$M$22,4,FALSE),0),
AND(S244&gt;=16,S244&lt;=18),IFERROR(VLOOKUP(入力項目!$S$16,子育て関連マスタ!$I$26:$M$28,4,FALSE),0),
AND(S244&gt;=19,S244&lt;=20,入力項目!$S$16="高専"),IFERROR(VLOOKUP(入力項目!$S$16,子育て関連マスタ!$I$26:$M$28,4,FALSE),0),
AND(S244&gt;=19,S244&lt;=20,入力項目!$S$16&lt;&gt;"高専"),IFERROR(VLOOKUP(入力項目!$S$17,子育て関連マスタ!$I$32:$M$37,4,FALSE),0),
AND(S244&gt;=21,S244&lt;=22,入力項目!$S$16="高専"),IFERROR(VLOOKUP(入力項目!$S$17,子育て関連マスタ!$I$32:$M$34,4,FALSE),0),
AND(S244&gt;=21,S244&lt;=22,入力項目!$S$16&lt;&gt;"高専"),IFERROR(VLOOKUP(入力項目!$S$17,子育て関連マスタ!$I$32:$M$34,4,FALSE),0),
S244&gt;=23,0
) +
IF($D244=4,
  IFERROR(_xlfn.IFS(
  S244&lt;=入力項目!$S$11,0,
  AND(S244=入力項目!$S$11),IFERROR(VLOOKUP(入力項目!$S$12,子育て関連マスタ!$I$4:$M$5,2,FALSE),0),
  AND(S244=4),IFERROR(VLOOKUP(入力項目!$S$13,子育て関連マスタ!$I$9:$M$12,2,FALSE),0),
  AND(S244=7),IFERROR(VLOOKUP(入力項目!$S$14,子育て関連マスタ!$I$16:$M$17,2,FALSE),0),
  AND(S244=13),IFERROR(VLOOKUP(入力項目!$S$15,子育て関連マスタ!$I$21:$M$22,2,FALSE),0),
  AND(S244=16),IFERROR(VLOOKUP(入力項目!$S$16,子育て関連マスタ!$I$26:$M$28,2,FALSE),0),
  AND(S244=19,入力項目!$S$16&lt;&gt;"高専"),IFERROR(VLOOKUP(入力項目!$S$17,子育て関連マスタ!$I$32:$M$37,2,FALSE),0),
  AND(S244=21,入力項目!$S$16="高専"),IFERROR(VLOOKUP(入力項目!$S$17,子育て関連マスタ!$I$32:$M$37,2,FALSE),0),
  S244&gt;=22,0
  ),0),0
) +
IF(AND(S244&gt;=1,S244&lt;=15),IF($D244=入力項目!$S$8,入力項目!$S$3,0),0) +
IF(AND(S244&gt;=1,S244&lt;=15),IF($D244=5,入力項目!$S$4,0),0) +
IF(AND(S244&gt;=1,S244&lt;=15),IF($D244=12,入力項目!$S$5,0),0) +
IF(AND(入力項目!$S$7=$A244,入力項目!$S$8=$D244),子育て関連マスタ!$C$14,0) +
IFERROR(IF(AND(YEAR(EDATE(DATE(入力項目!$S$7,入力項目!$S$8,1),1))=$A244,MONTH(EDATE(DATE(入力項目!$S$7,入力項目!$S$8,1),1))=$D244),子育て関連マスタ!$C$15,0),0) +
IF(AND(OR(S244=3,S244=5,S244=7),$D244=11),子育て関連マスタ!$C$17,0) +
IF(AND(S244=20,$D244=1),子育て関連マスタ!$C$18,0) +
IF(AND(S244=20,$D244=1),
IFERROR(_xlfn.IFS(
入力項目!$S$10="男",子育て関連マスタ!$C$18,
入力項目!$S$10="女",子育て関連マスタ!$C$19
),0),0
) +
IF(AND(S244&gt;=入力項目!$S$18,S244&lt;=入力項目!$S$19),入力項目!$S$20,0) +
IF(AND(S244&gt;=入力項目!$S$21,S244&lt;=入力項目!$S$22),入力項目!$S$23,0) +
IF(AND(S244&gt;=入力項目!$S$24,S244&lt;=入力項目!$S$25),入力項目!$S$26,0)
)</f>
        <v>0</v>
      </c>
      <c r="AH244">
        <f ca="1">-(
_xlfn.IFS(
T244&lt;=入力項目!$S$11,0,
AND(T244&gt;=入力項目!$S$11+1,T244&lt;=3),IFERROR(VLOOKUP(入力項目!$S$12,子育て関連マスタ!$I$4:$M$5,4,FALSE),0),
AND(T244&gt;=4,T244&lt;=6),IFERROR(VLOOKUP(入力項目!$S$13,子育て関連マスタ!$I$9:$M$12,4,FALSE),0),
AND(T244&gt;=7,T244&lt;=12),IFERROR(VLOOKUP(入力項目!$S$14,子育て関連マスタ!$I$16:$M$17,4,FALSE),0),
AND(T244&gt;=13,T244&lt;=15),IFERROR(VLOOKUP(入力項目!$S$15,子育て関連マスタ!$I$21:$M$22,4,FALSE),0),
AND(T244&gt;=16,T244&lt;=18),IFERROR(VLOOKUP(入力項目!$S$16,子育て関連マスタ!$I$26:$M$28,4,FALSE),0),
AND(T244&gt;=19,T244&lt;=20,入力項目!$S$16="高専"),IFERROR(VLOOKUP(入力項目!$S$16,子育て関連マスタ!$I$26:$M$28,4,FALSE),0),
AND(T244&gt;=19,T244&lt;=20,入力項目!$S$16&lt;&gt;"高専"),IFERROR(VLOOKUP(入力項目!$S$17,子育て関連マスタ!$I$32:$M$37,4,FALSE),0),
AND(T244&gt;=21,T244&lt;=22,入力項目!$S$16="高専"),IFERROR(VLOOKUP(入力項目!$S$17,子育て関連マスタ!$I$32:$M$34,4,FALSE),0),
AND(T244&gt;=21,T244&lt;=22,入力項目!$S$16&lt;&gt;"高専"),IFERROR(VLOOKUP(入力項目!$S$17,子育て関連マスタ!$I$32:$M$34,4,FALSE),0),
T244&gt;=23,0
) +
IF($D244=4,
  IFERROR(_xlfn.IFS(
  T244&lt;=入力項目!$S$11,0,
  AND(T244=入力項目!$S$11),IFERROR(VLOOKUP(入力項目!$S$12,子育て関連マスタ!$I$4:$M$5,2,FALSE),0),
  AND(T244=4),IFERROR(VLOOKUP(入力項目!$S$13,子育て関連マスタ!$I$9:$M$12,2,FALSE),0),
  AND(T244=7),IFERROR(VLOOKUP(入力項目!$S$14,子育て関連マスタ!$I$16:$M$17,2,FALSE),0),
  AND(T244=13),IFERROR(VLOOKUP(入力項目!$S$15,子育て関連マスタ!$I$21:$M$22,2,FALSE),0),
  AND(T244=16),IFERROR(VLOOKUP(入力項目!$S$16,子育て関連マスタ!$I$26:$M$28,2,FALSE),0),
  AND(T244=19,入力項目!$S$16&lt;&gt;"高専"),IFERROR(VLOOKUP(入力項目!$S$17,子育て関連マスタ!$I$32:$M$37,2,FALSE),0),
  AND(T244=21,入力項目!$S$16="高専"),IFERROR(VLOOKUP(入力項目!$S$17,子育て関連マスタ!$I$32:$M$37,2,FALSE),0),
  T244&gt;=22,0
  ),0),0
) +
IF(AND(T244&gt;=1,T244&lt;=15),IF($D244=入力項目!$S$8,入力項目!$S$3,0),0) +
IF(AND(T244&gt;=1,T244&lt;=15),IF($D244=5,入力項目!$S$4,0),0) +
IF(AND(T244&gt;=1,T244&lt;=15),IF($D244=12,入力項目!$S$5,0),0) +
IF(AND(入力項目!$S$7=$A244,入力項目!$S$8=$D244),子育て関連マスタ!$C$14,0) +
IFERROR(IF(AND(YEAR(EDATE(DATE(入力項目!$S$7,入力項目!$S$8,1),1))=$A244,MONTH(EDATE(DATE(入力項目!$S$7,入力項目!$S$8,1),1))=$D244),子育て関連マスタ!$C$15,0),0) +
IF(AND(OR(T244=3,T244=5,T244=7),$D244=11),子育て関連マスタ!$C$17,0) +
IF(AND(T244=20,$D244=1),子育て関連マスタ!$C$18,0) +
IF(AND(T244=20,$D244=1),
IFERROR(_xlfn.IFS(
入力項目!$S$10="男",子育て関連マスタ!$C$18,
入力項目!$S$10="女",子育て関連マスタ!$C$19
),0),0
) +
IF(AND(T244&gt;=入力項目!$S$18,T244&lt;=入力項目!$S$19),入力項目!$S$20,0) +
IF(AND(T244&gt;=入力項目!$S$21,T244&lt;=入力項目!$S$22),入力項目!$S$23,0) +
IF(AND(T244&gt;=入力項目!$S$24,T244&lt;=入力項目!$S$25),入力項目!$S$26,0)
)</f>
        <v>0</v>
      </c>
      <c r="AI244">
        <f ca="1">-(
_xlfn.IFS(
U244&lt;=入力項目!$S$11,0,
AND(U244&gt;=入力項目!$S$11+1,U244&lt;=3),IFERROR(VLOOKUP(入力項目!$S$12,子育て関連マスタ!$I$4:$M$5,4,FALSE),0),
AND(U244&gt;=4,U244&lt;=6),IFERROR(VLOOKUP(入力項目!$S$13,子育て関連マスタ!$I$9:$M$12,4,FALSE),0),
AND(U244&gt;=7,U244&lt;=12),IFERROR(VLOOKUP(入力項目!$S$14,子育て関連マスタ!$I$16:$M$17,4,FALSE),0),
AND(U244&gt;=13,U244&lt;=15),IFERROR(VLOOKUP(入力項目!$S$15,子育て関連マスタ!$I$21:$M$22,4,FALSE),0),
AND(U244&gt;=16,U244&lt;=18),IFERROR(VLOOKUP(入力項目!$S$16,子育て関連マスタ!$I$26:$M$28,4,FALSE),0),
AND(U244&gt;=19,U244&lt;=20,入力項目!$S$16="高専"),IFERROR(VLOOKUP(入力項目!$S$16,子育て関連マスタ!$I$26:$M$28,4,FALSE),0),
AND(U244&gt;=19,U244&lt;=20,入力項目!$S$16&lt;&gt;"高専"),IFERROR(VLOOKUP(入力項目!$S$17,子育て関連マスタ!$I$32:$M$37,4,FALSE),0),
AND(U244&gt;=21,U244&lt;=22,入力項目!$S$16="高専"),IFERROR(VLOOKUP(入力項目!$S$17,子育て関連マスタ!$I$32:$M$34,4,FALSE),0),
AND(U244&gt;=21,U244&lt;=22,入力項目!$S$16&lt;&gt;"高専"),IFERROR(VLOOKUP(入力項目!$S$17,子育て関連マスタ!$I$32:$M$34,4,FALSE),0),
U244&gt;=23,0
) +
IF($D244=4,
  IFERROR(_xlfn.IFS(
  U244&lt;=入力項目!$S$11,0,
  AND(U244=入力項目!$S$11),IFERROR(VLOOKUP(入力項目!$S$12,子育て関連マスタ!$I$4:$M$5,2,FALSE),0),
  AND(U244=4),IFERROR(VLOOKUP(入力項目!$S$13,子育て関連マスタ!$I$9:$M$12,2,FALSE),0),
  AND(U244=7),IFERROR(VLOOKUP(入力項目!$S$14,子育て関連マスタ!$I$16:$M$17,2,FALSE),0),
  AND(U244=13),IFERROR(VLOOKUP(入力項目!$S$15,子育て関連マスタ!$I$21:$M$22,2,FALSE),0),
  AND(U244=16),IFERROR(VLOOKUP(入力項目!$S$16,子育て関連マスタ!$I$26:$M$28,2,FALSE),0),
  AND(U244=19,入力項目!$S$16&lt;&gt;"高専"),IFERROR(VLOOKUP(入力項目!$S$17,子育て関連マスタ!$I$32:$M$37,2,FALSE),0),
  AND(U244=21,入力項目!$S$16="高専"),IFERROR(VLOOKUP(入力項目!$S$17,子育て関連マスタ!$I$32:$M$37,2,FALSE),0),
  U244&gt;=22,0
  ),0),0
) +
IF(AND(U244&gt;=1,U244&lt;=15),IF($D244=入力項目!$S$8,入力項目!$S$3,0),0) +
IF(AND(U244&gt;=1,U244&lt;=15),IF($D244=5,入力項目!$S$4,0),0) +
IF(AND(U244&gt;=1,U244&lt;=15),IF($D244=12,入力項目!$S$5,0),0) +
IF(AND(入力項目!$S$7=$A244,入力項目!$S$8=$D244),子育て関連マスタ!$C$14,0) +
IFERROR(IF(AND(YEAR(EDATE(DATE(入力項目!$S$7,入力項目!$S$8,1),1))=$A244,MONTH(EDATE(DATE(入力項目!$S$7,入力項目!$S$8,1),1))=$D244),子育て関連マスタ!$C$15,0),0) +
IF(AND(OR(U244=3,U244=5,U244=7),$D244=11),子育て関連マスタ!$C$17,0) +
IF(AND(U244=20,$D244=1),子育て関連マスタ!$C$18,0) +
IF(AND(U244=20,$D244=1),
IFERROR(_xlfn.IFS(
入力項目!$S$10="男",子育て関連マスタ!$C$18,
入力項目!$S$10="女",子育て関連マスタ!$C$19
),0),0
) +
IF(AND(U244&gt;=入力項目!$S$18,U244&lt;=入力項目!$S$19),入力項目!$S$20,0) +
IF(AND(U244&gt;=入力項目!$S$21,U244&lt;=入力項目!$S$22),入力項目!$S$23,0) +
IF(AND(U244&gt;=入力項目!$S$24,U244&lt;=入力項目!$S$25),入力項目!$S$26,0)
)</f>
        <v>0</v>
      </c>
      <c r="AJ244" s="10">
        <f ca="1">-VLOOKUP($D244,月別収支!$A$2:$H$13,7,FALSE)</f>
        <v>-20000</v>
      </c>
    </row>
    <row r="245" spans="1:36" x14ac:dyDescent="0.4">
      <c r="A245">
        <f t="shared" ca="1" si="71"/>
        <v>2044</v>
      </c>
      <c r="B245">
        <f t="shared" ca="1" si="61"/>
        <v>2044</v>
      </c>
      <c r="C245">
        <f t="shared" ca="1" si="62"/>
        <v>20</v>
      </c>
      <c r="D245">
        <f t="shared" ca="1" si="72"/>
        <v>11</v>
      </c>
      <c r="E245" t="str">
        <f t="shared" ca="1" si="56"/>
        <v>2044年11月</v>
      </c>
      <c r="F245">
        <f ca="1">IF(OR(入力項目!$N$5&lt;$A245,AND(入力項目!$N$5=$A245,入力項目!$N$6&lt;$D245)),IF(F244=0,1,IF(G245=12,F244+1,F244)),0)</f>
        <v>20</v>
      </c>
      <c r="G245">
        <f ca="1">IF(OR(入力項目!$N$5&lt;$A245,AND(入力項目!$N$5=$A245,入力項目!$N$6&lt;$D245)),IF(G244=12,1,G244+1),0)</f>
        <v>1</v>
      </c>
      <c r="H245" t="str">
        <f t="shared" ca="1" si="57"/>
        <v>20_1</v>
      </c>
      <c r="I245">
        <f ca="1">IF(
  IFERROR(AND($C245&gt;0,MOD($C245,入力項目!$N$22)=0,$D245=入力項目!$N$23), FALSE),
  1,
  IF(
    AND(I244&gt;0,J244=12),
    IF(I244=入力項目!$N$28, 0, I244+1),
    I244
  )
)</f>
        <v>1</v>
      </c>
      <c r="J245">
        <f ca="1">IF($D245=入力項目!$N$23,1,IFERROR(J244+1,1))</f>
        <v>6</v>
      </c>
      <c r="K245" t="str">
        <f t="shared" ca="1" si="58"/>
        <v>1_6</v>
      </c>
      <c r="L245">
        <f ca="1">L244+IF(入力項目!$D$4=$D245,1,0)</f>
        <v>49</v>
      </c>
      <c r="M245" t="str">
        <f t="shared" ca="1" si="59"/>
        <v>49歳</v>
      </c>
      <c r="N245">
        <f t="shared" ca="1" si="63"/>
        <v>49</v>
      </c>
      <c r="O245" t="str">
        <f t="shared" ca="1" si="60"/>
        <v>49歳</v>
      </c>
      <c r="P245">
        <f t="shared" ca="1" si="64"/>
        <v>24</v>
      </c>
      <c r="Q245">
        <f t="shared" ca="1" si="65"/>
        <v>22</v>
      </c>
      <c r="R245">
        <f t="shared" ca="1" si="66"/>
        <v>2045</v>
      </c>
      <c r="S245">
        <f t="shared" ca="1" si="67"/>
        <v>2045</v>
      </c>
      <c r="T245">
        <f t="shared" ca="1" si="68"/>
        <v>2045</v>
      </c>
      <c r="U245">
        <f t="shared" ca="1" si="69"/>
        <v>2045</v>
      </c>
      <c r="V245" s="10">
        <f t="shared" ca="1" si="70"/>
        <v>26233635</v>
      </c>
      <c r="W245" s="10">
        <f ca="1">IF($L245&lt;その他マスタ!$B$1,VLOOKUP($D245,月別収支!$A$2:$H$13,2,FALSE),その他マスタ!$B$3)+IF(AND($L245=その他マスタ!$B$1,入力項目!$I$9="あり",$D245=入力項目!$D$4),その他マスタ!$B$2,0)</f>
        <v>300000</v>
      </c>
      <c r="X245" s="10">
        <f ca="1">-IF(入力項目!$K$5=TRUE,
IF($F245+$G245&lt;3,VLOOKUP($D245,月別収支!$A$2:$H$13,8,FALSE),0)+IFERROR(VLOOKUP($H245,住宅ローン計算!C:P,13,FALSE),0)+IF($F245&gt;1,IF(OR($G245=3,$G245=6,$G245=9,$G245=12),ROUNDUP(入力項目!$N$18/4,0),0),0),
VLOOKUP($D245,月別収支!$A$2:$H$13,8,FALSE))</f>
        <v>-53590</v>
      </c>
      <c r="Y245" s="10">
        <f ca="1">-VLOOKUP($D245,月別収支!$A$2:$H$13,3,FALSE)</f>
        <v>-75000</v>
      </c>
      <c r="Z245" s="10">
        <f ca="1">-VLOOKUP($D245,月別収支!$A$2:$H$13,4,FALSE)</f>
        <v>-27000</v>
      </c>
      <c r="AA245" s="10">
        <f ca="1">-VLOOKUP($D245,月別収支!$A$2:$H$13,6,FALSE)</f>
        <v>-10000</v>
      </c>
      <c r="AB245" s="10">
        <f ca="1">-(
VLOOKUP($D245,月別収支!$A$2:$H$13,5,FALSE)+IF(AND(入力項目!$I$27&lt;=$A245,ISEVEN($A245-入力項目!$I$27),入力項目!$I$28=$D245),入力項目!$I$26,0)
+IF(入力項目!$K$26=TRUE,
IFERROR(VLOOKUP($K245,マイカーローン計算!C:P,13,FALSE),0),
IFERROR(
  IF(AND($C245&gt;0,MOD($C245,入力項目!$N$22)=0,$D245=入力項目!$N$23),入力項目!$N$24,0),
 0
)
)
)</f>
        <v>-20000</v>
      </c>
      <c r="AC245" s="10">
        <f ca="1">-IF($A245&lt;入力項目!$N$33,入力項目!$N$35,IF(AND($A245=入力項目!$N$33,$D245&lt;=入力項目!$N$34),入力項目!$N$35,0))</f>
        <v>0</v>
      </c>
      <c r="AD245">
        <f ca="1">-(
_xlfn.IFS(
P245&lt;=入力項目!$S$11,0,
AND(P245&gt;=入力項目!$S$11+1,P245&lt;=3),IFERROR(VLOOKUP(入力項目!$S$12,子育て関連マスタ!$I$4:$M$5,4,FALSE),0),
AND(P245&gt;=4,P245&lt;=6),IFERROR(VLOOKUP(入力項目!$S$13,子育て関連マスタ!$I$9:$M$12,4,FALSE),0),
AND(P245&gt;=7,P245&lt;=12),IFERROR(VLOOKUP(入力項目!$S$14,子育て関連マスタ!$I$16:$M$17,4,FALSE),0),
AND(P245&gt;=13,P245&lt;=15),IFERROR(VLOOKUP(入力項目!$S$15,子育て関連マスタ!$I$21:$M$22,4,FALSE),0),
AND(P245&gt;=16,P245&lt;=18),IFERROR(VLOOKUP(入力項目!$S$16,子育て関連マスタ!$I$26:$M$28,4,FALSE),0),
AND(P245&gt;=19,P245&lt;=20,入力項目!$S$16="高専"),IFERROR(VLOOKUP(入力項目!$S$16,子育て関連マスタ!$I$26:$M$28,4,FALSE),0),
AND(P245&gt;=19,P245&lt;=20,入力項目!$S$16&lt;&gt;"高専"),IFERROR(VLOOKUP(入力項目!$S$17,子育て関連マスタ!$I$32:$M$37,4,FALSE),0),
AND(P245&gt;=21,P245&lt;=22,入力項目!$S$16="高専"),IFERROR(VLOOKUP(入力項目!$S$17,子育て関連マスタ!$I$32:$M$34,4,FALSE),0),
AND(P245&gt;=21,P245&lt;=22,入力項目!$S$16&lt;&gt;"高専"),IFERROR(VLOOKUP(入力項目!$S$17,子育て関連マスタ!$I$32:$M$34,4,FALSE),0),
P245&gt;=23,0
) +
IF($D245=4,
  IFERROR(_xlfn.IFS(
  P245&lt;=入力項目!$S$11,0,
  AND(P245=入力項目!$S$11),IFERROR(VLOOKUP(入力項目!$S$12,子育て関連マスタ!$I$4:$M$5,2,FALSE),0),
  AND(P245=4),IFERROR(VLOOKUP(入力項目!$S$13,子育て関連マスタ!$I$9:$M$12,2,FALSE),0),
  AND(P245=7),IFERROR(VLOOKUP(入力項目!$S$14,子育て関連マスタ!$I$16:$M$17,2,FALSE),0),
  AND(P245=13),IFERROR(VLOOKUP(入力項目!$S$15,子育て関連マスタ!$I$21:$M$22,2,FALSE),0),
  AND(P245=16),IFERROR(VLOOKUP(入力項目!$S$16,子育て関連マスタ!$I$26:$M$28,2,FALSE),0),
  AND(P245=19,入力項目!$S$16&lt;&gt;"高専"),IFERROR(VLOOKUP(入力項目!$S$17,子育て関連マスタ!$I$32:$M$37,2,FALSE),0),
  AND(P245=21,入力項目!$S$16="高専"),IFERROR(VLOOKUP(入力項目!$S$17,子育て関連マスタ!$I$32:$M$37,2,FALSE),0),
  P245&gt;=22,0
  ),0),0
) +
IF(AND(P245&gt;=1,P245&lt;=15),IF($D245=入力項目!$S$8,入力項目!$S$3,0),0) +
IF(AND(P245&gt;=1,P245&lt;=15),IF($D245=5,入力項目!$S$4,0),0) +
IF(AND(P245&gt;=1,P245&lt;=15),IF($D245=12,入力項目!$S$5,0),0) +
IF(AND(入力項目!$S$7=$A245,入力項目!$S$8=$D245),子育て関連マスタ!$C$14,0) +
IFERROR(IF(AND(YEAR(EDATE(DATE(入力項目!$S$7,入力項目!$S$8,1),1))=$A245,MONTH(EDATE(DATE(入力項目!$S$7,入力項目!$S$8,1),1))=$D245),子育て関連マスタ!$C$15,0),0) +
IF(AND(OR(P245=3,P245=5,P245=7),$D245=11),子育て関連マスタ!$C$17,0) +
IF(AND(P245=20,$D245=1),子育て関連マスタ!$C$18,0) +
IF(AND(P245=20,$D245=1),
IFERROR(_xlfn.IFS(
入力項目!$S$10="男",子育て関連マスタ!$C$18,
入力項目!$S$10="女",子育て関連マスタ!$C$19
),0),0
) +
IF(AND(P245&gt;=入力項目!$S$18,P245&lt;=入力項目!$S$19),入力項目!$S$20,0) +
IF(AND(P245&gt;=入力項目!$S$21,P245&lt;=入力項目!$S$22),入力項目!$S$23,0) +
IF(AND(P245&gt;=入力項目!$S$24,P245&lt;=入力項目!$S$25),入力項目!$S$26,0)
)</f>
        <v>0</v>
      </c>
      <c r="AE245">
        <f ca="1">-(
_xlfn.IFS(
Q245&lt;=入力項目!$S$11,0,
AND(Q245&gt;=入力項目!$S$11+1,Q245&lt;=3),IFERROR(VLOOKUP(入力項目!$S$12,子育て関連マスタ!$I$4:$M$5,4,FALSE),0),
AND(Q245&gt;=4,Q245&lt;=6),IFERROR(VLOOKUP(入力項目!$S$13,子育て関連マスタ!$I$9:$M$12,4,FALSE),0),
AND(Q245&gt;=7,Q245&lt;=12),IFERROR(VLOOKUP(入力項目!$S$14,子育て関連マスタ!$I$16:$M$17,4,FALSE),0),
AND(Q245&gt;=13,Q245&lt;=15),IFERROR(VLOOKUP(入力項目!$S$15,子育て関連マスタ!$I$21:$M$22,4,FALSE),0),
AND(Q245&gt;=16,Q245&lt;=18),IFERROR(VLOOKUP(入力項目!$S$16,子育て関連マスタ!$I$26:$M$28,4,FALSE),0),
AND(Q245&gt;=19,Q245&lt;=20,入力項目!$S$16="高専"),IFERROR(VLOOKUP(入力項目!$S$16,子育て関連マスタ!$I$26:$M$28,4,FALSE),0),
AND(Q245&gt;=19,Q245&lt;=20,入力項目!$S$16&lt;&gt;"高専"),IFERROR(VLOOKUP(入力項目!$S$17,子育て関連マスタ!$I$32:$M$37,4,FALSE),0),
AND(Q245&gt;=21,Q245&lt;=22,入力項目!$S$16="高専"),IFERROR(VLOOKUP(入力項目!$S$17,子育て関連マスタ!$I$32:$M$34,4,FALSE),0),
AND(Q245&gt;=21,Q245&lt;=22,入力項目!$S$16&lt;&gt;"高専"),IFERROR(VLOOKUP(入力項目!$S$17,子育て関連マスタ!$I$32:$M$34,4,FALSE),0),
Q245&gt;=23,0
) +
IF($D245=4,
  IFERROR(_xlfn.IFS(
  Q245&lt;=入力項目!$S$11,0,
  AND(Q245=入力項目!$S$11),IFERROR(VLOOKUP(入力項目!$S$12,子育て関連マスタ!$I$4:$M$5,2,FALSE),0),
  AND(Q245=4),IFERROR(VLOOKUP(入力項目!$S$13,子育て関連マスタ!$I$9:$M$12,2,FALSE),0),
  AND(Q245=7),IFERROR(VLOOKUP(入力項目!$S$14,子育て関連マスタ!$I$16:$M$17,2,FALSE),0),
  AND(Q245=13),IFERROR(VLOOKUP(入力項目!$S$15,子育て関連マスタ!$I$21:$M$22,2,FALSE),0),
  AND(Q245=16),IFERROR(VLOOKUP(入力項目!$S$16,子育て関連マスタ!$I$26:$M$28,2,FALSE),0),
  AND(Q245=19,入力項目!$S$16&lt;&gt;"高専"),IFERROR(VLOOKUP(入力項目!$S$17,子育て関連マスタ!$I$32:$M$37,2,FALSE),0),
  AND(Q245=21,入力項目!$S$16="高専"),IFERROR(VLOOKUP(入力項目!$S$17,子育て関連マスタ!$I$32:$M$37,2,FALSE),0),
  Q245&gt;=22,0
  ),0),0
) +
IF(AND(Q245&gt;=1,Q245&lt;=15),IF($D245=入力項目!$S$8,入力項目!$S$3,0),0) +
IF(AND(Q245&gt;=1,Q245&lt;=15),IF($D245=5,入力項目!$S$4,0),0) +
IF(AND(Q245&gt;=1,Q245&lt;=15),IF($D245=12,入力項目!$S$5,0),0) +
IF(AND(入力項目!$S$7=$A245,入力項目!$S$8=$D245),子育て関連マスタ!$C$14,0) +
IFERROR(IF(AND(YEAR(EDATE(DATE(入力項目!$S$7,入力項目!$S$8,1),1))=$A245,MONTH(EDATE(DATE(入力項目!$S$7,入力項目!$S$8,1),1))=$D245),子育て関連マスタ!$C$15,0),0) +
IF(AND(OR(Q245=3,Q245=5,Q245=7),$D245=11),子育て関連マスタ!$C$17,0) +
IF(AND(Q245=20,$D245=1),子育て関連マスタ!$C$18,0) +
IF(AND(Q245=20,$D245=1),
IFERROR(_xlfn.IFS(
入力項目!$S$10="男",子育て関連マスタ!$C$18,
入力項目!$S$10="女",子育て関連マスタ!$C$19
),0),0
) +
IF(AND(Q245&gt;=入力項目!$S$18,Q245&lt;=入力項目!$S$19),入力項目!$S$20,0) +
IF(AND(Q245&gt;=入力項目!$S$21,Q245&lt;=入力項目!$S$22),入力項目!$S$23,0) +
IF(AND(Q245&gt;=入力項目!$S$24,Q245&lt;=入力項目!$S$25),入力項目!$S$26,0)
)</f>
        <v>0</v>
      </c>
      <c r="AF245">
        <f ca="1">-(
_xlfn.IFS(
R245&lt;=入力項目!$S$11,0,
AND(R245&gt;=入力項目!$S$11+1,R245&lt;=3),IFERROR(VLOOKUP(入力項目!$S$12,子育て関連マスタ!$I$4:$M$5,4,FALSE),0),
AND(R245&gt;=4,R245&lt;=6),IFERROR(VLOOKUP(入力項目!$S$13,子育て関連マスタ!$I$9:$M$12,4,FALSE),0),
AND(R245&gt;=7,R245&lt;=12),IFERROR(VLOOKUP(入力項目!$S$14,子育て関連マスタ!$I$16:$M$17,4,FALSE),0),
AND(R245&gt;=13,R245&lt;=15),IFERROR(VLOOKUP(入力項目!$S$15,子育て関連マスタ!$I$21:$M$22,4,FALSE),0),
AND(R245&gt;=16,R245&lt;=18),IFERROR(VLOOKUP(入力項目!$S$16,子育て関連マスタ!$I$26:$M$28,4,FALSE),0),
AND(R245&gt;=19,R245&lt;=20,入力項目!$S$16="高専"),IFERROR(VLOOKUP(入力項目!$S$16,子育て関連マスタ!$I$26:$M$28,4,FALSE),0),
AND(R245&gt;=19,R245&lt;=20,入力項目!$S$16&lt;&gt;"高専"),IFERROR(VLOOKUP(入力項目!$S$17,子育て関連マスタ!$I$32:$M$37,4,FALSE),0),
AND(R245&gt;=21,R245&lt;=22,入力項目!$S$16="高専"),IFERROR(VLOOKUP(入力項目!$S$17,子育て関連マスタ!$I$32:$M$34,4,FALSE),0),
AND(R245&gt;=21,R245&lt;=22,入力項目!$S$16&lt;&gt;"高専"),IFERROR(VLOOKUP(入力項目!$S$17,子育て関連マスタ!$I$32:$M$34,4,FALSE),0),
R245&gt;=23,0
) +
IF($D245=4,
  IFERROR(_xlfn.IFS(
  R245&lt;=入力項目!$S$11,0,
  AND(R245=入力項目!$S$11),IFERROR(VLOOKUP(入力項目!$S$12,子育て関連マスタ!$I$4:$M$5,2,FALSE),0),
  AND(R245=4),IFERROR(VLOOKUP(入力項目!$S$13,子育て関連マスタ!$I$9:$M$12,2,FALSE),0),
  AND(R245=7),IFERROR(VLOOKUP(入力項目!$S$14,子育て関連マスタ!$I$16:$M$17,2,FALSE),0),
  AND(R245=13),IFERROR(VLOOKUP(入力項目!$S$15,子育て関連マスタ!$I$21:$M$22,2,FALSE),0),
  AND(R245=16),IFERROR(VLOOKUP(入力項目!$S$16,子育て関連マスタ!$I$26:$M$28,2,FALSE),0),
  AND(R245=19,入力項目!$S$16&lt;&gt;"高専"),IFERROR(VLOOKUP(入力項目!$S$17,子育て関連マスタ!$I$32:$M$37,2,FALSE),0),
  AND(R245=21,入力項目!$S$16="高専"),IFERROR(VLOOKUP(入力項目!$S$17,子育て関連マスタ!$I$32:$M$37,2,FALSE),0),
  R245&gt;=22,0
  ),0),0
) +
IF(AND(R245&gt;=1,R245&lt;=15),IF($D245=入力項目!$S$8,入力項目!$S$3,0),0) +
IF(AND(R245&gt;=1,R245&lt;=15),IF($D245=5,入力項目!$S$4,0),0) +
IF(AND(R245&gt;=1,R245&lt;=15),IF($D245=12,入力項目!$S$5,0),0) +
IF(AND(入力項目!$S$7=$A245,入力項目!$S$8=$D245),子育て関連マスタ!$C$14,0) +
IFERROR(IF(AND(YEAR(EDATE(DATE(入力項目!$S$7,入力項目!$S$8,1),1))=$A245,MONTH(EDATE(DATE(入力項目!$S$7,入力項目!$S$8,1),1))=$D245),子育て関連マスタ!$C$15,0),0) +
IF(AND(OR(R245=3,R245=5,R245=7),$D245=11),子育て関連マスタ!$C$17,0) +
IF(AND(R245=20,$D245=1),子育て関連マスタ!$C$18,0) +
IF(AND(R245=20,$D245=1),
IFERROR(_xlfn.IFS(
入力項目!$S$10="男",子育て関連マスタ!$C$18,
入力項目!$S$10="女",子育て関連マスタ!$C$19
),0),0
) +
IF(AND(R245&gt;=入力項目!$S$18,R245&lt;=入力項目!$S$19),入力項目!$S$20,0) +
IF(AND(R245&gt;=入力項目!$S$21,R245&lt;=入力項目!$S$22),入力項目!$S$23,0) +
IF(AND(R245&gt;=入力項目!$S$24,R245&lt;=入力項目!$S$25),入力項目!$S$26,0)
)</f>
        <v>0</v>
      </c>
      <c r="AG245">
        <f ca="1">-(
_xlfn.IFS(
S245&lt;=入力項目!$S$11,0,
AND(S245&gt;=入力項目!$S$11+1,S245&lt;=3),IFERROR(VLOOKUP(入力項目!$S$12,子育て関連マスタ!$I$4:$M$5,4,FALSE),0),
AND(S245&gt;=4,S245&lt;=6),IFERROR(VLOOKUP(入力項目!$S$13,子育て関連マスタ!$I$9:$M$12,4,FALSE),0),
AND(S245&gt;=7,S245&lt;=12),IFERROR(VLOOKUP(入力項目!$S$14,子育て関連マスタ!$I$16:$M$17,4,FALSE),0),
AND(S245&gt;=13,S245&lt;=15),IFERROR(VLOOKUP(入力項目!$S$15,子育て関連マスタ!$I$21:$M$22,4,FALSE),0),
AND(S245&gt;=16,S245&lt;=18),IFERROR(VLOOKUP(入力項目!$S$16,子育て関連マスタ!$I$26:$M$28,4,FALSE),0),
AND(S245&gt;=19,S245&lt;=20,入力項目!$S$16="高専"),IFERROR(VLOOKUP(入力項目!$S$16,子育て関連マスタ!$I$26:$M$28,4,FALSE),0),
AND(S245&gt;=19,S245&lt;=20,入力項目!$S$16&lt;&gt;"高専"),IFERROR(VLOOKUP(入力項目!$S$17,子育て関連マスタ!$I$32:$M$37,4,FALSE),0),
AND(S245&gt;=21,S245&lt;=22,入力項目!$S$16="高専"),IFERROR(VLOOKUP(入力項目!$S$17,子育て関連マスタ!$I$32:$M$34,4,FALSE),0),
AND(S245&gt;=21,S245&lt;=22,入力項目!$S$16&lt;&gt;"高専"),IFERROR(VLOOKUP(入力項目!$S$17,子育て関連マスタ!$I$32:$M$34,4,FALSE),0),
S245&gt;=23,0
) +
IF($D245=4,
  IFERROR(_xlfn.IFS(
  S245&lt;=入力項目!$S$11,0,
  AND(S245=入力項目!$S$11),IFERROR(VLOOKUP(入力項目!$S$12,子育て関連マスタ!$I$4:$M$5,2,FALSE),0),
  AND(S245=4),IFERROR(VLOOKUP(入力項目!$S$13,子育て関連マスタ!$I$9:$M$12,2,FALSE),0),
  AND(S245=7),IFERROR(VLOOKUP(入力項目!$S$14,子育て関連マスタ!$I$16:$M$17,2,FALSE),0),
  AND(S245=13),IFERROR(VLOOKUP(入力項目!$S$15,子育て関連マスタ!$I$21:$M$22,2,FALSE),0),
  AND(S245=16),IFERROR(VLOOKUP(入力項目!$S$16,子育て関連マスタ!$I$26:$M$28,2,FALSE),0),
  AND(S245=19,入力項目!$S$16&lt;&gt;"高専"),IFERROR(VLOOKUP(入力項目!$S$17,子育て関連マスタ!$I$32:$M$37,2,FALSE),0),
  AND(S245=21,入力項目!$S$16="高専"),IFERROR(VLOOKUP(入力項目!$S$17,子育て関連マスタ!$I$32:$M$37,2,FALSE),0),
  S245&gt;=22,0
  ),0),0
) +
IF(AND(S245&gt;=1,S245&lt;=15),IF($D245=入力項目!$S$8,入力項目!$S$3,0),0) +
IF(AND(S245&gt;=1,S245&lt;=15),IF($D245=5,入力項目!$S$4,0),0) +
IF(AND(S245&gt;=1,S245&lt;=15),IF($D245=12,入力項目!$S$5,0),0) +
IF(AND(入力項目!$S$7=$A245,入力項目!$S$8=$D245),子育て関連マスタ!$C$14,0) +
IFERROR(IF(AND(YEAR(EDATE(DATE(入力項目!$S$7,入力項目!$S$8,1),1))=$A245,MONTH(EDATE(DATE(入力項目!$S$7,入力項目!$S$8,1),1))=$D245),子育て関連マスタ!$C$15,0),0) +
IF(AND(OR(S245=3,S245=5,S245=7),$D245=11),子育て関連マスタ!$C$17,0) +
IF(AND(S245=20,$D245=1),子育て関連マスタ!$C$18,0) +
IF(AND(S245=20,$D245=1),
IFERROR(_xlfn.IFS(
入力項目!$S$10="男",子育て関連マスタ!$C$18,
入力項目!$S$10="女",子育て関連マスタ!$C$19
),0),0
) +
IF(AND(S245&gt;=入力項目!$S$18,S245&lt;=入力項目!$S$19),入力項目!$S$20,0) +
IF(AND(S245&gt;=入力項目!$S$21,S245&lt;=入力項目!$S$22),入力項目!$S$23,0) +
IF(AND(S245&gt;=入力項目!$S$24,S245&lt;=入力項目!$S$25),入力項目!$S$26,0)
)</f>
        <v>0</v>
      </c>
      <c r="AH245">
        <f ca="1">-(
_xlfn.IFS(
T245&lt;=入力項目!$S$11,0,
AND(T245&gt;=入力項目!$S$11+1,T245&lt;=3),IFERROR(VLOOKUP(入力項目!$S$12,子育て関連マスタ!$I$4:$M$5,4,FALSE),0),
AND(T245&gt;=4,T245&lt;=6),IFERROR(VLOOKUP(入力項目!$S$13,子育て関連マスタ!$I$9:$M$12,4,FALSE),0),
AND(T245&gt;=7,T245&lt;=12),IFERROR(VLOOKUP(入力項目!$S$14,子育て関連マスタ!$I$16:$M$17,4,FALSE),0),
AND(T245&gt;=13,T245&lt;=15),IFERROR(VLOOKUP(入力項目!$S$15,子育て関連マスタ!$I$21:$M$22,4,FALSE),0),
AND(T245&gt;=16,T245&lt;=18),IFERROR(VLOOKUP(入力項目!$S$16,子育て関連マスタ!$I$26:$M$28,4,FALSE),0),
AND(T245&gt;=19,T245&lt;=20,入力項目!$S$16="高専"),IFERROR(VLOOKUP(入力項目!$S$16,子育て関連マスタ!$I$26:$M$28,4,FALSE),0),
AND(T245&gt;=19,T245&lt;=20,入力項目!$S$16&lt;&gt;"高専"),IFERROR(VLOOKUP(入力項目!$S$17,子育て関連マスタ!$I$32:$M$37,4,FALSE),0),
AND(T245&gt;=21,T245&lt;=22,入力項目!$S$16="高専"),IFERROR(VLOOKUP(入力項目!$S$17,子育て関連マスタ!$I$32:$M$34,4,FALSE),0),
AND(T245&gt;=21,T245&lt;=22,入力項目!$S$16&lt;&gt;"高専"),IFERROR(VLOOKUP(入力項目!$S$17,子育て関連マスタ!$I$32:$M$34,4,FALSE),0),
T245&gt;=23,0
) +
IF($D245=4,
  IFERROR(_xlfn.IFS(
  T245&lt;=入力項目!$S$11,0,
  AND(T245=入力項目!$S$11),IFERROR(VLOOKUP(入力項目!$S$12,子育て関連マスタ!$I$4:$M$5,2,FALSE),0),
  AND(T245=4),IFERROR(VLOOKUP(入力項目!$S$13,子育て関連マスタ!$I$9:$M$12,2,FALSE),0),
  AND(T245=7),IFERROR(VLOOKUP(入力項目!$S$14,子育て関連マスタ!$I$16:$M$17,2,FALSE),0),
  AND(T245=13),IFERROR(VLOOKUP(入力項目!$S$15,子育て関連マスタ!$I$21:$M$22,2,FALSE),0),
  AND(T245=16),IFERROR(VLOOKUP(入力項目!$S$16,子育て関連マスタ!$I$26:$M$28,2,FALSE),0),
  AND(T245=19,入力項目!$S$16&lt;&gt;"高専"),IFERROR(VLOOKUP(入力項目!$S$17,子育て関連マスタ!$I$32:$M$37,2,FALSE),0),
  AND(T245=21,入力項目!$S$16="高専"),IFERROR(VLOOKUP(入力項目!$S$17,子育て関連マスタ!$I$32:$M$37,2,FALSE),0),
  T245&gt;=22,0
  ),0),0
) +
IF(AND(T245&gt;=1,T245&lt;=15),IF($D245=入力項目!$S$8,入力項目!$S$3,0),0) +
IF(AND(T245&gt;=1,T245&lt;=15),IF($D245=5,入力項目!$S$4,0),0) +
IF(AND(T245&gt;=1,T245&lt;=15),IF($D245=12,入力項目!$S$5,0),0) +
IF(AND(入力項目!$S$7=$A245,入力項目!$S$8=$D245),子育て関連マスタ!$C$14,0) +
IFERROR(IF(AND(YEAR(EDATE(DATE(入力項目!$S$7,入力項目!$S$8,1),1))=$A245,MONTH(EDATE(DATE(入力項目!$S$7,入力項目!$S$8,1),1))=$D245),子育て関連マスタ!$C$15,0),0) +
IF(AND(OR(T245=3,T245=5,T245=7),$D245=11),子育て関連マスタ!$C$17,0) +
IF(AND(T245=20,$D245=1),子育て関連マスタ!$C$18,0) +
IF(AND(T245=20,$D245=1),
IFERROR(_xlfn.IFS(
入力項目!$S$10="男",子育て関連マスタ!$C$18,
入力項目!$S$10="女",子育て関連マスタ!$C$19
),0),0
) +
IF(AND(T245&gt;=入力項目!$S$18,T245&lt;=入力項目!$S$19),入力項目!$S$20,0) +
IF(AND(T245&gt;=入力項目!$S$21,T245&lt;=入力項目!$S$22),入力項目!$S$23,0) +
IF(AND(T245&gt;=入力項目!$S$24,T245&lt;=入力項目!$S$25),入力項目!$S$26,0)
)</f>
        <v>0</v>
      </c>
      <c r="AI245">
        <f ca="1">-(
_xlfn.IFS(
U245&lt;=入力項目!$S$11,0,
AND(U245&gt;=入力項目!$S$11+1,U245&lt;=3),IFERROR(VLOOKUP(入力項目!$S$12,子育て関連マスタ!$I$4:$M$5,4,FALSE),0),
AND(U245&gt;=4,U245&lt;=6),IFERROR(VLOOKUP(入力項目!$S$13,子育て関連マスタ!$I$9:$M$12,4,FALSE),0),
AND(U245&gt;=7,U245&lt;=12),IFERROR(VLOOKUP(入力項目!$S$14,子育て関連マスタ!$I$16:$M$17,4,FALSE),0),
AND(U245&gt;=13,U245&lt;=15),IFERROR(VLOOKUP(入力項目!$S$15,子育て関連マスタ!$I$21:$M$22,4,FALSE),0),
AND(U245&gt;=16,U245&lt;=18),IFERROR(VLOOKUP(入力項目!$S$16,子育て関連マスタ!$I$26:$M$28,4,FALSE),0),
AND(U245&gt;=19,U245&lt;=20,入力項目!$S$16="高専"),IFERROR(VLOOKUP(入力項目!$S$16,子育て関連マスタ!$I$26:$M$28,4,FALSE),0),
AND(U245&gt;=19,U245&lt;=20,入力項目!$S$16&lt;&gt;"高専"),IFERROR(VLOOKUP(入力項目!$S$17,子育て関連マスタ!$I$32:$M$37,4,FALSE),0),
AND(U245&gt;=21,U245&lt;=22,入力項目!$S$16="高専"),IFERROR(VLOOKUP(入力項目!$S$17,子育て関連マスタ!$I$32:$M$34,4,FALSE),0),
AND(U245&gt;=21,U245&lt;=22,入力項目!$S$16&lt;&gt;"高専"),IFERROR(VLOOKUP(入力項目!$S$17,子育て関連マスタ!$I$32:$M$34,4,FALSE),0),
U245&gt;=23,0
) +
IF($D245=4,
  IFERROR(_xlfn.IFS(
  U245&lt;=入力項目!$S$11,0,
  AND(U245=入力項目!$S$11),IFERROR(VLOOKUP(入力項目!$S$12,子育て関連マスタ!$I$4:$M$5,2,FALSE),0),
  AND(U245=4),IFERROR(VLOOKUP(入力項目!$S$13,子育て関連マスタ!$I$9:$M$12,2,FALSE),0),
  AND(U245=7),IFERROR(VLOOKUP(入力項目!$S$14,子育て関連マスタ!$I$16:$M$17,2,FALSE),0),
  AND(U245=13),IFERROR(VLOOKUP(入力項目!$S$15,子育て関連マスタ!$I$21:$M$22,2,FALSE),0),
  AND(U245=16),IFERROR(VLOOKUP(入力項目!$S$16,子育て関連マスタ!$I$26:$M$28,2,FALSE),0),
  AND(U245=19,入力項目!$S$16&lt;&gt;"高専"),IFERROR(VLOOKUP(入力項目!$S$17,子育て関連マスタ!$I$32:$M$37,2,FALSE),0),
  AND(U245=21,入力項目!$S$16="高専"),IFERROR(VLOOKUP(入力項目!$S$17,子育て関連マスタ!$I$32:$M$37,2,FALSE),0),
  U245&gt;=22,0
  ),0),0
) +
IF(AND(U245&gt;=1,U245&lt;=15),IF($D245=入力項目!$S$8,入力項目!$S$3,0),0) +
IF(AND(U245&gt;=1,U245&lt;=15),IF($D245=5,入力項目!$S$4,0),0) +
IF(AND(U245&gt;=1,U245&lt;=15),IF($D245=12,入力項目!$S$5,0),0) +
IF(AND(入力項目!$S$7=$A245,入力項目!$S$8=$D245),子育て関連マスタ!$C$14,0) +
IFERROR(IF(AND(YEAR(EDATE(DATE(入力項目!$S$7,入力項目!$S$8,1),1))=$A245,MONTH(EDATE(DATE(入力項目!$S$7,入力項目!$S$8,1),1))=$D245),子育て関連マスタ!$C$15,0),0) +
IF(AND(OR(U245=3,U245=5,U245=7),$D245=11),子育て関連マスタ!$C$17,0) +
IF(AND(U245=20,$D245=1),子育て関連マスタ!$C$18,0) +
IF(AND(U245=20,$D245=1),
IFERROR(_xlfn.IFS(
入力項目!$S$10="男",子育て関連マスタ!$C$18,
入力項目!$S$10="女",子育て関連マスタ!$C$19
),0),0
) +
IF(AND(U245&gt;=入力項目!$S$18,U245&lt;=入力項目!$S$19),入力項目!$S$20,0) +
IF(AND(U245&gt;=入力項目!$S$21,U245&lt;=入力項目!$S$22),入力項目!$S$23,0) +
IF(AND(U245&gt;=入力項目!$S$24,U245&lt;=入力項目!$S$25),入力項目!$S$26,0)
)</f>
        <v>0</v>
      </c>
      <c r="AJ245" s="10">
        <f ca="1">-VLOOKUP($D245,月別収支!$A$2:$H$13,7,FALSE)</f>
        <v>-20000</v>
      </c>
    </row>
    <row r="246" spans="1:36" x14ac:dyDescent="0.4">
      <c r="A246">
        <f t="shared" ca="1" si="71"/>
        <v>2044</v>
      </c>
      <c r="B246">
        <f t="shared" ca="1" si="61"/>
        <v>2044</v>
      </c>
      <c r="C246">
        <f t="shared" ca="1" si="62"/>
        <v>20</v>
      </c>
      <c r="D246">
        <f t="shared" ca="1" si="72"/>
        <v>12</v>
      </c>
      <c r="E246" t="str">
        <f t="shared" ca="1" si="56"/>
        <v>2044年12月</v>
      </c>
      <c r="F246">
        <f ca="1">IF(OR(入力項目!$N$5&lt;$A246,AND(入力項目!$N$5=$A246,入力項目!$N$6&lt;$D246)),IF(F245=0,1,IF(G246=12,F245+1,F245)),0)</f>
        <v>20</v>
      </c>
      <c r="G246">
        <f ca="1">IF(OR(入力項目!$N$5&lt;$A246,AND(入力項目!$N$5=$A246,入力項目!$N$6&lt;$D246)),IF(G245=12,1,G245+1),0)</f>
        <v>2</v>
      </c>
      <c r="H246" t="str">
        <f t="shared" ca="1" si="57"/>
        <v>20_2</v>
      </c>
      <c r="I246">
        <f ca="1">IF(
  IFERROR(AND($C246&gt;0,MOD($C246,入力項目!$N$22)=0,$D246=入力項目!$N$23), FALSE),
  1,
  IF(
    AND(I245&gt;0,J245=12),
    IF(I245=入力項目!$N$28, 0, I245+1),
    I245
  )
)</f>
        <v>1</v>
      </c>
      <c r="J246">
        <f ca="1">IF($D246=入力項目!$N$23,1,IFERROR(J245+1,1))</f>
        <v>7</v>
      </c>
      <c r="K246" t="str">
        <f t="shared" ca="1" si="58"/>
        <v>1_7</v>
      </c>
      <c r="L246">
        <f ca="1">L245+IF(入力項目!$D$4=$D246,1,0)</f>
        <v>49</v>
      </c>
      <c r="M246" t="str">
        <f t="shared" ca="1" si="59"/>
        <v>49歳</v>
      </c>
      <c r="N246">
        <f t="shared" ca="1" si="63"/>
        <v>49</v>
      </c>
      <c r="O246" t="str">
        <f t="shared" ca="1" si="60"/>
        <v>49歳</v>
      </c>
      <c r="P246">
        <f t="shared" ca="1" si="64"/>
        <v>24</v>
      </c>
      <c r="Q246">
        <f t="shared" ca="1" si="65"/>
        <v>22</v>
      </c>
      <c r="R246">
        <f t="shared" ca="1" si="66"/>
        <v>2045</v>
      </c>
      <c r="S246">
        <f t="shared" ca="1" si="67"/>
        <v>2045</v>
      </c>
      <c r="T246">
        <f t="shared" ca="1" si="68"/>
        <v>2045</v>
      </c>
      <c r="U246">
        <f t="shared" ca="1" si="69"/>
        <v>2045</v>
      </c>
      <c r="V246" s="10">
        <f t="shared" ca="1" si="70"/>
        <v>26990135</v>
      </c>
      <c r="W246" s="10">
        <f ca="1">IF($L246&lt;その他マスタ!$B$1,VLOOKUP($D246,月別収支!$A$2:$H$13,2,FALSE),その他マスタ!$B$3)+IF(AND($L246=その他マスタ!$B$1,入力項目!$I$9="あり",$D246=入力項目!$D$4),その他マスタ!$B$2,0)</f>
        <v>1100000</v>
      </c>
      <c r="X246" s="10">
        <f ca="1">-IF(入力項目!$K$5=TRUE,
IF($F246+$G246&lt;3,VLOOKUP($D246,月別収支!$A$2:$H$13,8,FALSE),0)+IFERROR(VLOOKUP($H246,住宅ローン計算!C:P,13,FALSE),0)+IF($F246&gt;1,IF(OR($G246=3,$G246=6,$G246=9,$G246=12),ROUNDUP(入力項目!$N$18/4,0),0),0),
VLOOKUP($D246,月別収支!$A$2:$H$13,8,FALSE))</f>
        <v>-191500</v>
      </c>
      <c r="Y246" s="10">
        <f ca="1">-VLOOKUP($D246,月別収支!$A$2:$H$13,3,FALSE)</f>
        <v>-75000</v>
      </c>
      <c r="Z246" s="10">
        <f ca="1">-VLOOKUP($D246,月別収支!$A$2:$H$13,4,FALSE)</f>
        <v>-27000</v>
      </c>
      <c r="AA246" s="10">
        <f ca="1">-VLOOKUP($D246,月別収支!$A$2:$H$13,6,FALSE)</f>
        <v>-10000</v>
      </c>
      <c r="AB246" s="10">
        <f ca="1">-(
VLOOKUP($D246,月別収支!$A$2:$H$13,5,FALSE)+IF(AND(入力項目!$I$27&lt;=$A246,ISEVEN($A246-入力項目!$I$27),入力項目!$I$28=$D246),入力項目!$I$26,0)
+IF(入力項目!$K$26=TRUE,
IFERROR(VLOOKUP($K246,マイカーローン計算!C:P,13,FALSE),0),
IFERROR(
  IF(AND($C246&gt;0,MOD($C246,入力項目!$N$22)=0,$D246=入力項目!$N$23),入力項目!$N$24,0),
 0
)
)
)</f>
        <v>-20000</v>
      </c>
      <c r="AC246" s="10">
        <f ca="1">-IF($A246&lt;入力項目!$N$33,入力項目!$N$35,IF(AND($A246=入力項目!$N$33,$D246&lt;=入力項目!$N$34),入力項目!$N$35,0))</f>
        <v>0</v>
      </c>
      <c r="AD246">
        <f ca="1">-(
_xlfn.IFS(
P246&lt;=入力項目!$S$11,0,
AND(P246&gt;=入力項目!$S$11+1,P246&lt;=3),IFERROR(VLOOKUP(入力項目!$S$12,子育て関連マスタ!$I$4:$M$5,4,FALSE),0),
AND(P246&gt;=4,P246&lt;=6),IFERROR(VLOOKUP(入力項目!$S$13,子育て関連マスタ!$I$9:$M$12,4,FALSE),0),
AND(P246&gt;=7,P246&lt;=12),IFERROR(VLOOKUP(入力項目!$S$14,子育て関連マスタ!$I$16:$M$17,4,FALSE),0),
AND(P246&gt;=13,P246&lt;=15),IFERROR(VLOOKUP(入力項目!$S$15,子育て関連マスタ!$I$21:$M$22,4,FALSE),0),
AND(P246&gt;=16,P246&lt;=18),IFERROR(VLOOKUP(入力項目!$S$16,子育て関連マスタ!$I$26:$M$28,4,FALSE),0),
AND(P246&gt;=19,P246&lt;=20,入力項目!$S$16="高専"),IFERROR(VLOOKUP(入力項目!$S$16,子育て関連マスタ!$I$26:$M$28,4,FALSE),0),
AND(P246&gt;=19,P246&lt;=20,入力項目!$S$16&lt;&gt;"高専"),IFERROR(VLOOKUP(入力項目!$S$17,子育て関連マスタ!$I$32:$M$37,4,FALSE),0),
AND(P246&gt;=21,P246&lt;=22,入力項目!$S$16="高専"),IFERROR(VLOOKUP(入力項目!$S$17,子育て関連マスタ!$I$32:$M$34,4,FALSE),0),
AND(P246&gt;=21,P246&lt;=22,入力項目!$S$16&lt;&gt;"高専"),IFERROR(VLOOKUP(入力項目!$S$17,子育て関連マスタ!$I$32:$M$34,4,FALSE),0),
P246&gt;=23,0
) +
IF($D246=4,
  IFERROR(_xlfn.IFS(
  P246&lt;=入力項目!$S$11,0,
  AND(P246=入力項目!$S$11),IFERROR(VLOOKUP(入力項目!$S$12,子育て関連マスタ!$I$4:$M$5,2,FALSE),0),
  AND(P246=4),IFERROR(VLOOKUP(入力項目!$S$13,子育て関連マスタ!$I$9:$M$12,2,FALSE),0),
  AND(P246=7),IFERROR(VLOOKUP(入力項目!$S$14,子育て関連マスタ!$I$16:$M$17,2,FALSE),0),
  AND(P246=13),IFERROR(VLOOKUP(入力項目!$S$15,子育て関連マスタ!$I$21:$M$22,2,FALSE),0),
  AND(P246=16),IFERROR(VLOOKUP(入力項目!$S$16,子育て関連マスタ!$I$26:$M$28,2,FALSE),0),
  AND(P246=19,入力項目!$S$16&lt;&gt;"高専"),IFERROR(VLOOKUP(入力項目!$S$17,子育て関連マスタ!$I$32:$M$37,2,FALSE),0),
  AND(P246=21,入力項目!$S$16="高専"),IFERROR(VLOOKUP(入力項目!$S$17,子育て関連マスタ!$I$32:$M$37,2,FALSE),0),
  P246&gt;=22,0
  ),0),0
) +
IF(AND(P246&gt;=1,P246&lt;=15),IF($D246=入力項目!$S$8,入力項目!$S$3,0),0) +
IF(AND(P246&gt;=1,P246&lt;=15),IF($D246=5,入力項目!$S$4,0),0) +
IF(AND(P246&gt;=1,P246&lt;=15),IF($D246=12,入力項目!$S$5,0),0) +
IF(AND(入力項目!$S$7=$A246,入力項目!$S$8=$D246),子育て関連マスタ!$C$14,0) +
IFERROR(IF(AND(YEAR(EDATE(DATE(入力項目!$S$7,入力項目!$S$8,1),1))=$A246,MONTH(EDATE(DATE(入力項目!$S$7,入力項目!$S$8,1),1))=$D246),子育て関連マスタ!$C$15,0),0) +
IF(AND(OR(P246=3,P246=5,P246=7),$D246=11),子育て関連マスタ!$C$17,0) +
IF(AND(P246=20,$D246=1),子育て関連マスタ!$C$18,0) +
IF(AND(P246=20,$D246=1),
IFERROR(_xlfn.IFS(
入力項目!$S$10="男",子育て関連マスタ!$C$18,
入力項目!$S$10="女",子育て関連マスタ!$C$19
),0),0
) +
IF(AND(P246&gt;=入力項目!$S$18,P246&lt;=入力項目!$S$19),入力項目!$S$20,0) +
IF(AND(P246&gt;=入力項目!$S$21,P246&lt;=入力項目!$S$22),入力項目!$S$23,0) +
IF(AND(P246&gt;=入力項目!$S$24,P246&lt;=入力項目!$S$25),入力項目!$S$26,0)
)</f>
        <v>0</v>
      </c>
      <c r="AE246">
        <f ca="1">-(
_xlfn.IFS(
Q246&lt;=入力項目!$S$11,0,
AND(Q246&gt;=入力項目!$S$11+1,Q246&lt;=3),IFERROR(VLOOKUP(入力項目!$S$12,子育て関連マスタ!$I$4:$M$5,4,FALSE),0),
AND(Q246&gt;=4,Q246&lt;=6),IFERROR(VLOOKUP(入力項目!$S$13,子育て関連マスタ!$I$9:$M$12,4,FALSE),0),
AND(Q246&gt;=7,Q246&lt;=12),IFERROR(VLOOKUP(入力項目!$S$14,子育て関連マスタ!$I$16:$M$17,4,FALSE),0),
AND(Q246&gt;=13,Q246&lt;=15),IFERROR(VLOOKUP(入力項目!$S$15,子育て関連マスタ!$I$21:$M$22,4,FALSE),0),
AND(Q246&gt;=16,Q246&lt;=18),IFERROR(VLOOKUP(入力項目!$S$16,子育て関連マスタ!$I$26:$M$28,4,FALSE),0),
AND(Q246&gt;=19,Q246&lt;=20,入力項目!$S$16="高専"),IFERROR(VLOOKUP(入力項目!$S$16,子育て関連マスタ!$I$26:$M$28,4,FALSE),0),
AND(Q246&gt;=19,Q246&lt;=20,入力項目!$S$16&lt;&gt;"高専"),IFERROR(VLOOKUP(入力項目!$S$17,子育て関連マスタ!$I$32:$M$37,4,FALSE),0),
AND(Q246&gt;=21,Q246&lt;=22,入力項目!$S$16="高専"),IFERROR(VLOOKUP(入力項目!$S$17,子育て関連マスタ!$I$32:$M$34,4,FALSE),0),
AND(Q246&gt;=21,Q246&lt;=22,入力項目!$S$16&lt;&gt;"高専"),IFERROR(VLOOKUP(入力項目!$S$17,子育て関連マスタ!$I$32:$M$34,4,FALSE),0),
Q246&gt;=23,0
) +
IF($D246=4,
  IFERROR(_xlfn.IFS(
  Q246&lt;=入力項目!$S$11,0,
  AND(Q246=入力項目!$S$11),IFERROR(VLOOKUP(入力項目!$S$12,子育て関連マスタ!$I$4:$M$5,2,FALSE),0),
  AND(Q246=4),IFERROR(VLOOKUP(入力項目!$S$13,子育て関連マスタ!$I$9:$M$12,2,FALSE),0),
  AND(Q246=7),IFERROR(VLOOKUP(入力項目!$S$14,子育て関連マスタ!$I$16:$M$17,2,FALSE),0),
  AND(Q246=13),IFERROR(VLOOKUP(入力項目!$S$15,子育て関連マスタ!$I$21:$M$22,2,FALSE),0),
  AND(Q246=16),IFERROR(VLOOKUP(入力項目!$S$16,子育て関連マスタ!$I$26:$M$28,2,FALSE),0),
  AND(Q246=19,入力項目!$S$16&lt;&gt;"高専"),IFERROR(VLOOKUP(入力項目!$S$17,子育て関連マスタ!$I$32:$M$37,2,FALSE),0),
  AND(Q246=21,入力項目!$S$16="高専"),IFERROR(VLOOKUP(入力項目!$S$17,子育て関連マスタ!$I$32:$M$37,2,FALSE),0),
  Q246&gt;=22,0
  ),0),0
) +
IF(AND(Q246&gt;=1,Q246&lt;=15),IF($D246=入力項目!$S$8,入力項目!$S$3,0),0) +
IF(AND(Q246&gt;=1,Q246&lt;=15),IF($D246=5,入力項目!$S$4,0),0) +
IF(AND(Q246&gt;=1,Q246&lt;=15),IF($D246=12,入力項目!$S$5,0),0) +
IF(AND(入力項目!$S$7=$A246,入力項目!$S$8=$D246),子育て関連マスタ!$C$14,0) +
IFERROR(IF(AND(YEAR(EDATE(DATE(入力項目!$S$7,入力項目!$S$8,1),1))=$A246,MONTH(EDATE(DATE(入力項目!$S$7,入力項目!$S$8,1),1))=$D246),子育て関連マスタ!$C$15,0),0) +
IF(AND(OR(Q246=3,Q246=5,Q246=7),$D246=11),子育て関連マスタ!$C$17,0) +
IF(AND(Q246=20,$D246=1),子育て関連マスタ!$C$18,0) +
IF(AND(Q246=20,$D246=1),
IFERROR(_xlfn.IFS(
入力項目!$S$10="男",子育て関連マスタ!$C$18,
入力項目!$S$10="女",子育て関連マスタ!$C$19
),0),0
) +
IF(AND(Q246&gt;=入力項目!$S$18,Q246&lt;=入力項目!$S$19),入力項目!$S$20,0) +
IF(AND(Q246&gt;=入力項目!$S$21,Q246&lt;=入力項目!$S$22),入力項目!$S$23,0) +
IF(AND(Q246&gt;=入力項目!$S$24,Q246&lt;=入力項目!$S$25),入力項目!$S$26,0)
)</f>
        <v>0</v>
      </c>
      <c r="AF246">
        <f ca="1">-(
_xlfn.IFS(
R246&lt;=入力項目!$S$11,0,
AND(R246&gt;=入力項目!$S$11+1,R246&lt;=3),IFERROR(VLOOKUP(入力項目!$S$12,子育て関連マスタ!$I$4:$M$5,4,FALSE),0),
AND(R246&gt;=4,R246&lt;=6),IFERROR(VLOOKUP(入力項目!$S$13,子育て関連マスタ!$I$9:$M$12,4,FALSE),0),
AND(R246&gt;=7,R246&lt;=12),IFERROR(VLOOKUP(入力項目!$S$14,子育て関連マスタ!$I$16:$M$17,4,FALSE),0),
AND(R246&gt;=13,R246&lt;=15),IFERROR(VLOOKUP(入力項目!$S$15,子育て関連マスタ!$I$21:$M$22,4,FALSE),0),
AND(R246&gt;=16,R246&lt;=18),IFERROR(VLOOKUP(入力項目!$S$16,子育て関連マスタ!$I$26:$M$28,4,FALSE),0),
AND(R246&gt;=19,R246&lt;=20,入力項目!$S$16="高専"),IFERROR(VLOOKUP(入力項目!$S$16,子育て関連マスタ!$I$26:$M$28,4,FALSE),0),
AND(R246&gt;=19,R246&lt;=20,入力項目!$S$16&lt;&gt;"高専"),IFERROR(VLOOKUP(入力項目!$S$17,子育て関連マスタ!$I$32:$M$37,4,FALSE),0),
AND(R246&gt;=21,R246&lt;=22,入力項目!$S$16="高専"),IFERROR(VLOOKUP(入力項目!$S$17,子育て関連マスタ!$I$32:$M$34,4,FALSE),0),
AND(R246&gt;=21,R246&lt;=22,入力項目!$S$16&lt;&gt;"高専"),IFERROR(VLOOKUP(入力項目!$S$17,子育て関連マスタ!$I$32:$M$34,4,FALSE),0),
R246&gt;=23,0
) +
IF($D246=4,
  IFERROR(_xlfn.IFS(
  R246&lt;=入力項目!$S$11,0,
  AND(R246=入力項目!$S$11),IFERROR(VLOOKUP(入力項目!$S$12,子育て関連マスタ!$I$4:$M$5,2,FALSE),0),
  AND(R246=4),IFERROR(VLOOKUP(入力項目!$S$13,子育て関連マスタ!$I$9:$M$12,2,FALSE),0),
  AND(R246=7),IFERROR(VLOOKUP(入力項目!$S$14,子育て関連マスタ!$I$16:$M$17,2,FALSE),0),
  AND(R246=13),IFERROR(VLOOKUP(入力項目!$S$15,子育て関連マスタ!$I$21:$M$22,2,FALSE),0),
  AND(R246=16),IFERROR(VLOOKUP(入力項目!$S$16,子育て関連マスタ!$I$26:$M$28,2,FALSE),0),
  AND(R246=19,入力項目!$S$16&lt;&gt;"高専"),IFERROR(VLOOKUP(入力項目!$S$17,子育て関連マスタ!$I$32:$M$37,2,FALSE),0),
  AND(R246=21,入力項目!$S$16="高専"),IFERROR(VLOOKUP(入力項目!$S$17,子育て関連マスタ!$I$32:$M$37,2,FALSE),0),
  R246&gt;=22,0
  ),0),0
) +
IF(AND(R246&gt;=1,R246&lt;=15),IF($D246=入力項目!$S$8,入力項目!$S$3,0),0) +
IF(AND(R246&gt;=1,R246&lt;=15),IF($D246=5,入力項目!$S$4,0),0) +
IF(AND(R246&gt;=1,R246&lt;=15),IF($D246=12,入力項目!$S$5,0),0) +
IF(AND(入力項目!$S$7=$A246,入力項目!$S$8=$D246),子育て関連マスタ!$C$14,0) +
IFERROR(IF(AND(YEAR(EDATE(DATE(入力項目!$S$7,入力項目!$S$8,1),1))=$A246,MONTH(EDATE(DATE(入力項目!$S$7,入力項目!$S$8,1),1))=$D246),子育て関連マスタ!$C$15,0),0) +
IF(AND(OR(R246=3,R246=5,R246=7),$D246=11),子育て関連マスタ!$C$17,0) +
IF(AND(R246=20,$D246=1),子育て関連マスタ!$C$18,0) +
IF(AND(R246=20,$D246=1),
IFERROR(_xlfn.IFS(
入力項目!$S$10="男",子育て関連マスタ!$C$18,
入力項目!$S$10="女",子育て関連マスタ!$C$19
),0),0
) +
IF(AND(R246&gt;=入力項目!$S$18,R246&lt;=入力項目!$S$19),入力項目!$S$20,0) +
IF(AND(R246&gt;=入力項目!$S$21,R246&lt;=入力項目!$S$22),入力項目!$S$23,0) +
IF(AND(R246&gt;=入力項目!$S$24,R246&lt;=入力項目!$S$25),入力項目!$S$26,0)
)</f>
        <v>0</v>
      </c>
      <c r="AG246">
        <f ca="1">-(
_xlfn.IFS(
S246&lt;=入力項目!$S$11,0,
AND(S246&gt;=入力項目!$S$11+1,S246&lt;=3),IFERROR(VLOOKUP(入力項目!$S$12,子育て関連マスタ!$I$4:$M$5,4,FALSE),0),
AND(S246&gt;=4,S246&lt;=6),IFERROR(VLOOKUP(入力項目!$S$13,子育て関連マスタ!$I$9:$M$12,4,FALSE),0),
AND(S246&gt;=7,S246&lt;=12),IFERROR(VLOOKUP(入力項目!$S$14,子育て関連マスタ!$I$16:$M$17,4,FALSE),0),
AND(S246&gt;=13,S246&lt;=15),IFERROR(VLOOKUP(入力項目!$S$15,子育て関連マスタ!$I$21:$M$22,4,FALSE),0),
AND(S246&gt;=16,S246&lt;=18),IFERROR(VLOOKUP(入力項目!$S$16,子育て関連マスタ!$I$26:$M$28,4,FALSE),0),
AND(S246&gt;=19,S246&lt;=20,入力項目!$S$16="高専"),IFERROR(VLOOKUP(入力項目!$S$16,子育て関連マスタ!$I$26:$M$28,4,FALSE),0),
AND(S246&gt;=19,S246&lt;=20,入力項目!$S$16&lt;&gt;"高専"),IFERROR(VLOOKUP(入力項目!$S$17,子育て関連マスタ!$I$32:$M$37,4,FALSE),0),
AND(S246&gt;=21,S246&lt;=22,入力項目!$S$16="高専"),IFERROR(VLOOKUP(入力項目!$S$17,子育て関連マスタ!$I$32:$M$34,4,FALSE),0),
AND(S246&gt;=21,S246&lt;=22,入力項目!$S$16&lt;&gt;"高専"),IFERROR(VLOOKUP(入力項目!$S$17,子育て関連マスタ!$I$32:$M$34,4,FALSE),0),
S246&gt;=23,0
) +
IF($D246=4,
  IFERROR(_xlfn.IFS(
  S246&lt;=入力項目!$S$11,0,
  AND(S246=入力項目!$S$11),IFERROR(VLOOKUP(入力項目!$S$12,子育て関連マスタ!$I$4:$M$5,2,FALSE),0),
  AND(S246=4),IFERROR(VLOOKUP(入力項目!$S$13,子育て関連マスタ!$I$9:$M$12,2,FALSE),0),
  AND(S246=7),IFERROR(VLOOKUP(入力項目!$S$14,子育て関連マスタ!$I$16:$M$17,2,FALSE),0),
  AND(S246=13),IFERROR(VLOOKUP(入力項目!$S$15,子育て関連マスタ!$I$21:$M$22,2,FALSE),0),
  AND(S246=16),IFERROR(VLOOKUP(入力項目!$S$16,子育て関連マスタ!$I$26:$M$28,2,FALSE),0),
  AND(S246=19,入力項目!$S$16&lt;&gt;"高専"),IFERROR(VLOOKUP(入力項目!$S$17,子育て関連マスタ!$I$32:$M$37,2,FALSE),0),
  AND(S246=21,入力項目!$S$16="高専"),IFERROR(VLOOKUP(入力項目!$S$17,子育て関連マスタ!$I$32:$M$37,2,FALSE),0),
  S246&gt;=22,0
  ),0),0
) +
IF(AND(S246&gt;=1,S246&lt;=15),IF($D246=入力項目!$S$8,入力項目!$S$3,0),0) +
IF(AND(S246&gt;=1,S246&lt;=15),IF($D246=5,入力項目!$S$4,0),0) +
IF(AND(S246&gt;=1,S246&lt;=15),IF($D246=12,入力項目!$S$5,0),0) +
IF(AND(入力項目!$S$7=$A246,入力項目!$S$8=$D246),子育て関連マスタ!$C$14,0) +
IFERROR(IF(AND(YEAR(EDATE(DATE(入力項目!$S$7,入力項目!$S$8,1),1))=$A246,MONTH(EDATE(DATE(入力項目!$S$7,入力項目!$S$8,1),1))=$D246),子育て関連マスタ!$C$15,0),0) +
IF(AND(OR(S246=3,S246=5,S246=7),$D246=11),子育て関連マスタ!$C$17,0) +
IF(AND(S246=20,$D246=1),子育て関連マスタ!$C$18,0) +
IF(AND(S246=20,$D246=1),
IFERROR(_xlfn.IFS(
入力項目!$S$10="男",子育て関連マスタ!$C$18,
入力項目!$S$10="女",子育て関連マスタ!$C$19
),0),0
) +
IF(AND(S246&gt;=入力項目!$S$18,S246&lt;=入力項目!$S$19),入力項目!$S$20,0) +
IF(AND(S246&gt;=入力項目!$S$21,S246&lt;=入力項目!$S$22),入力項目!$S$23,0) +
IF(AND(S246&gt;=入力項目!$S$24,S246&lt;=入力項目!$S$25),入力項目!$S$26,0)
)</f>
        <v>0</v>
      </c>
      <c r="AH246">
        <f ca="1">-(
_xlfn.IFS(
T246&lt;=入力項目!$S$11,0,
AND(T246&gt;=入力項目!$S$11+1,T246&lt;=3),IFERROR(VLOOKUP(入力項目!$S$12,子育て関連マスタ!$I$4:$M$5,4,FALSE),0),
AND(T246&gt;=4,T246&lt;=6),IFERROR(VLOOKUP(入力項目!$S$13,子育て関連マスタ!$I$9:$M$12,4,FALSE),0),
AND(T246&gt;=7,T246&lt;=12),IFERROR(VLOOKUP(入力項目!$S$14,子育て関連マスタ!$I$16:$M$17,4,FALSE),0),
AND(T246&gt;=13,T246&lt;=15),IFERROR(VLOOKUP(入力項目!$S$15,子育て関連マスタ!$I$21:$M$22,4,FALSE),0),
AND(T246&gt;=16,T246&lt;=18),IFERROR(VLOOKUP(入力項目!$S$16,子育て関連マスタ!$I$26:$M$28,4,FALSE),0),
AND(T246&gt;=19,T246&lt;=20,入力項目!$S$16="高専"),IFERROR(VLOOKUP(入力項目!$S$16,子育て関連マスタ!$I$26:$M$28,4,FALSE),0),
AND(T246&gt;=19,T246&lt;=20,入力項目!$S$16&lt;&gt;"高専"),IFERROR(VLOOKUP(入力項目!$S$17,子育て関連マスタ!$I$32:$M$37,4,FALSE),0),
AND(T246&gt;=21,T246&lt;=22,入力項目!$S$16="高専"),IFERROR(VLOOKUP(入力項目!$S$17,子育て関連マスタ!$I$32:$M$34,4,FALSE),0),
AND(T246&gt;=21,T246&lt;=22,入力項目!$S$16&lt;&gt;"高専"),IFERROR(VLOOKUP(入力項目!$S$17,子育て関連マスタ!$I$32:$M$34,4,FALSE),0),
T246&gt;=23,0
) +
IF($D246=4,
  IFERROR(_xlfn.IFS(
  T246&lt;=入力項目!$S$11,0,
  AND(T246=入力項目!$S$11),IFERROR(VLOOKUP(入力項目!$S$12,子育て関連マスタ!$I$4:$M$5,2,FALSE),0),
  AND(T246=4),IFERROR(VLOOKUP(入力項目!$S$13,子育て関連マスタ!$I$9:$M$12,2,FALSE),0),
  AND(T246=7),IFERROR(VLOOKUP(入力項目!$S$14,子育て関連マスタ!$I$16:$M$17,2,FALSE),0),
  AND(T246=13),IFERROR(VLOOKUP(入力項目!$S$15,子育て関連マスタ!$I$21:$M$22,2,FALSE),0),
  AND(T246=16),IFERROR(VLOOKUP(入力項目!$S$16,子育て関連マスタ!$I$26:$M$28,2,FALSE),0),
  AND(T246=19,入力項目!$S$16&lt;&gt;"高専"),IFERROR(VLOOKUP(入力項目!$S$17,子育て関連マスタ!$I$32:$M$37,2,FALSE),0),
  AND(T246=21,入力項目!$S$16="高専"),IFERROR(VLOOKUP(入力項目!$S$17,子育て関連マスタ!$I$32:$M$37,2,FALSE),0),
  T246&gt;=22,0
  ),0),0
) +
IF(AND(T246&gt;=1,T246&lt;=15),IF($D246=入力項目!$S$8,入力項目!$S$3,0),0) +
IF(AND(T246&gt;=1,T246&lt;=15),IF($D246=5,入力項目!$S$4,0),0) +
IF(AND(T246&gt;=1,T246&lt;=15),IF($D246=12,入力項目!$S$5,0),0) +
IF(AND(入力項目!$S$7=$A246,入力項目!$S$8=$D246),子育て関連マスタ!$C$14,0) +
IFERROR(IF(AND(YEAR(EDATE(DATE(入力項目!$S$7,入力項目!$S$8,1),1))=$A246,MONTH(EDATE(DATE(入力項目!$S$7,入力項目!$S$8,1),1))=$D246),子育て関連マスタ!$C$15,0),0) +
IF(AND(OR(T246=3,T246=5,T246=7),$D246=11),子育て関連マスタ!$C$17,0) +
IF(AND(T246=20,$D246=1),子育て関連マスタ!$C$18,0) +
IF(AND(T246=20,$D246=1),
IFERROR(_xlfn.IFS(
入力項目!$S$10="男",子育て関連マスタ!$C$18,
入力項目!$S$10="女",子育て関連マスタ!$C$19
),0),0
) +
IF(AND(T246&gt;=入力項目!$S$18,T246&lt;=入力項目!$S$19),入力項目!$S$20,0) +
IF(AND(T246&gt;=入力項目!$S$21,T246&lt;=入力項目!$S$22),入力項目!$S$23,0) +
IF(AND(T246&gt;=入力項目!$S$24,T246&lt;=入力項目!$S$25),入力項目!$S$26,0)
)</f>
        <v>0</v>
      </c>
      <c r="AI246">
        <f ca="1">-(
_xlfn.IFS(
U246&lt;=入力項目!$S$11,0,
AND(U246&gt;=入力項目!$S$11+1,U246&lt;=3),IFERROR(VLOOKUP(入力項目!$S$12,子育て関連マスタ!$I$4:$M$5,4,FALSE),0),
AND(U246&gt;=4,U246&lt;=6),IFERROR(VLOOKUP(入力項目!$S$13,子育て関連マスタ!$I$9:$M$12,4,FALSE),0),
AND(U246&gt;=7,U246&lt;=12),IFERROR(VLOOKUP(入力項目!$S$14,子育て関連マスタ!$I$16:$M$17,4,FALSE),0),
AND(U246&gt;=13,U246&lt;=15),IFERROR(VLOOKUP(入力項目!$S$15,子育て関連マスタ!$I$21:$M$22,4,FALSE),0),
AND(U246&gt;=16,U246&lt;=18),IFERROR(VLOOKUP(入力項目!$S$16,子育て関連マスタ!$I$26:$M$28,4,FALSE),0),
AND(U246&gt;=19,U246&lt;=20,入力項目!$S$16="高専"),IFERROR(VLOOKUP(入力項目!$S$16,子育て関連マスタ!$I$26:$M$28,4,FALSE),0),
AND(U246&gt;=19,U246&lt;=20,入力項目!$S$16&lt;&gt;"高専"),IFERROR(VLOOKUP(入力項目!$S$17,子育て関連マスタ!$I$32:$M$37,4,FALSE),0),
AND(U246&gt;=21,U246&lt;=22,入力項目!$S$16="高専"),IFERROR(VLOOKUP(入力項目!$S$17,子育て関連マスタ!$I$32:$M$34,4,FALSE),0),
AND(U246&gt;=21,U246&lt;=22,入力項目!$S$16&lt;&gt;"高専"),IFERROR(VLOOKUP(入力項目!$S$17,子育て関連マスタ!$I$32:$M$34,4,FALSE),0),
U246&gt;=23,0
) +
IF($D246=4,
  IFERROR(_xlfn.IFS(
  U246&lt;=入力項目!$S$11,0,
  AND(U246=入力項目!$S$11),IFERROR(VLOOKUP(入力項目!$S$12,子育て関連マスタ!$I$4:$M$5,2,FALSE),0),
  AND(U246=4),IFERROR(VLOOKUP(入力項目!$S$13,子育て関連マスタ!$I$9:$M$12,2,FALSE),0),
  AND(U246=7),IFERROR(VLOOKUP(入力項目!$S$14,子育て関連マスタ!$I$16:$M$17,2,FALSE),0),
  AND(U246=13),IFERROR(VLOOKUP(入力項目!$S$15,子育て関連マスタ!$I$21:$M$22,2,FALSE),0),
  AND(U246=16),IFERROR(VLOOKUP(入力項目!$S$16,子育て関連マスタ!$I$26:$M$28,2,FALSE),0),
  AND(U246=19,入力項目!$S$16&lt;&gt;"高専"),IFERROR(VLOOKUP(入力項目!$S$17,子育て関連マスタ!$I$32:$M$37,2,FALSE),0),
  AND(U246=21,入力項目!$S$16="高専"),IFERROR(VLOOKUP(入力項目!$S$17,子育て関連マスタ!$I$32:$M$37,2,FALSE),0),
  U246&gt;=22,0
  ),0),0
) +
IF(AND(U246&gt;=1,U246&lt;=15),IF($D246=入力項目!$S$8,入力項目!$S$3,0),0) +
IF(AND(U246&gt;=1,U246&lt;=15),IF($D246=5,入力項目!$S$4,0),0) +
IF(AND(U246&gt;=1,U246&lt;=15),IF($D246=12,入力項目!$S$5,0),0) +
IF(AND(入力項目!$S$7=$A246,入力項目!$S$8=$D246),子育て関連マスタ!$C$14,0) +
IFERROR(IF(AND(YEAR(EDATE(DATE(入力項目!$S$7,入力項目!$S$8,1),1))=$A246,MONTH(EDATE(DATE(入力項目!$S$7,入力項目!$S$8,1),1))=$D246),子育て関連マスタ!$C$15,0),0) +
IF(AND(OR(U246=3,U246=5,U246=7),$D246=11),子育て関連マスタ!$C$17,0) +
IF(AND(U246=20,$D246=1),子育て関連マスタ!$C$18,0) +
IF(AND(U246=20,$D246=1),
IFERROR(_xlfn.IFS(
入力項目!$S$10="男",子育て関連マスタ!$C$18,
入力項目!$S$10="女",子育て関連マスタ!$C$19
),0),0
) +
IF(AND(U246&gt;=入力項目!$S$18,U246&lt;=入力項目!$S$19),入力項目!$S$20,0) +
IF(AND(U246&gt;=入力項目!$S$21,U246&lt;=入力項目!$S$22),入力項目!$S$23,0) +
IF(AND(U246&gt;=入力項目!$S$24,U246&lt;=入力項目!$S$25),入力項目!$S$26,0)
)</f>
        <v>0</v>
      </c>
      <c r="AJ246" s="10">
        <f ca="1">-VLOOKUP($D246,月別収支!$A$2:$H$13,7,FALSE)</f>
        <v>-20000</v>
      </c>
    </row>
    <row r="247" spans="1:36" x14ac:dyDescent="0.4">
      <c r="A247">
        <f t="shared" ca="1" si="71"/>
        <v>2045</v>
      </c>
      <c r="B247">
        <f t="shared" ca="1" si="61"/>
        <v>2044</v>
      </c>
      <c r="C247">
        <f t="shared" ca="1" si="62"/>
        <v>21</v>
      </c>
      <c r="D247">
        <f t="shared" ca="1" si="72"/>
        <v>1</v>
      </c>
      <c r="E247" t="str">
        <f t="shared" ca="1" si="56"/>
        <v>2045年1月</v>
      </c>
      <c r="F247">
        <f ca="1">IF(OR(入力項目!$N$5&lt;$A247,AND(入力項目!$N$5=$A247,入力項目!$N$6&lt;$D247)),IF(F246=0,1,IF(G247=12,F246+1,F246)),0)</f>
        <v>20</v>
      </c>
      <c r="G247">
        <f ca="1">IF(OR(入力項目!$N$5&lt;$A247,AND(入力項目!$N$5=$A247,入力項目!$N$6&lt;$D247)),IF(G246=12,1,G246+1),0)</f>
        <v>3</v>
      </c>
      <c r="H247" t="str">
        <f t="shared" ca="1" si="57"/>
        <v>20_3</v>
      </c>
      <c r="I247">
        <f ca="1">IF(
  IFERROR(AND($C247&gt;0,MOD($C247,入力項目!$N$22)=0,$D247=入力項目!$N$23), FALSE),
  1,
  IF(
    AND(I246&gt;0,J246=12),
    IF(I246=入力項目!$N$28, 0, I246+1),
    I246
  )
)</f>
        <v>1</v>
      </c>
      <c r="J247">
        <f ca="1">IF($D247=入力項目!$N$23,1,IFERROR(J246+1,1))</f>
        <v>8</v>
      </c>
      <c r="K247" t="str">
        <f t="shared" ca="1" si="58"/>
        <v>1_8</v>
      </c>
      <c r="L247">
        <f ca="1">L246+IF(入力項目!$D$4=$D247,1,0)</f>
        <v>49</v>
      </c>
      <c r="M247" t="str">
        <f t="shared" ca="1" si="59"/>
        <v>49歳</v>
      </c>
      <c r="N247">
        <f t="shared" ca="1" si="63"/>
        <v>50</v>
      </c>
      <c r="O247" t="str">
        <f t="shared" ca="1" si="60"/>
        <v>50歳</v>
      </c>
      <c r="P247">
        <f t="shared" ca="1" si="64"/>
        <v>24</v>
      </c>
      <c r="Q247">
        <f t="shared" ca="1" si="65"/>
        <v>22</v>
      </c>
      <c r="R247">
        <f t="shared" ca="1" si="66"/>
        <v>2045</v>
      </c>
      <c r="S247">
        <f t="shared" ca="1" si="67"/>
        <v>2045</v>
      </c>
      <c r="T247">
        <f t="shared" ca="1" si="68"/>
        <v>2045</v>
      </c>
      <c r="U247">
        <f t="shared" ca="1" si="69"/>
        <v>2045</v>
      </c>
      <c r="V247" s="10">
        <f t="shared" ca="1" si="70"/>
        <v>27047045</v>
      </c>
      <c r="W247" s="10">
        <f ca="1">IF($L247&lt;その他マスタ!$B$1,VLOOKUP($D247,月別収支!$A$2:$H$13,2,FALSE),その他マスタ!$B$3)+IF(AND($L247=その他マスタ!$B$1,入力項目!$I$9="あり",$D247=入力項目!$D$4),その他マスタ!$B$2,0)</f>
        <v>300000</v>
      </c>
      <c r="X247" s="10">
        <f ca="1">-IF(入力項目!$K$5=TRUE,
IF($F247+$G247&lt;3,VLOOKUP($D247,月別収支!$A$2:$H$13,8,FALSE),0)+IFERROR(VLOOKUP($H247,住宅ローン計算!C:P,13,FALSE),0)+IF($F247&gt;1,IF(OR($G247=3,$G247=6,$G247=9,$G247=12),ROUNDUP(入力項目!$N$18/4,0),0),0),
VLOOKUP($D247,月別収支!$A$2:$H$13,8,FALSE))</f>
        <v>-91090</v>
      </c>
      <c r="Y247" s="10">
        <f ca="1">-VLOOKUP($D247,月別収支!$A$2:$H$13,3,FALSE)</f>
        <v>-75000</v>
      </c>
      <c r="Z247" s="10">
        <f ca="1">-VLOOKUP($D247,月別収支!$A$2:$H$13,4,FALSE)</f>
        <v>-27000</v>
      </c>
      <c r="AA247" s="10">
        <f ca="1">-VLOOKUP($D247,月別収支!$A$2:$H$13,6,FALSE)</f>
        <v>-10000</v>
      </c>
      <c r="AB247" s="10">
        <f ca="1">-(
VLOOKUP($D247,月別収支!$A$2:$H$13,5,FALSE)+IF(AND(入力項目!$I$27&lt;=$A247,ISEVEN($A247-入力項目!$I$27),入力項目!$I$28=$D247),入力項目!$I$26,0)
+IF(入力項目!$K$26=TRUE,
IFERROR(VLOOKUP($K247,マイカーローン計算!C:P,13,FALSE),0),
IFERROR(
  IF(AND($C247&gt;0,MOD($C247,入力項目!$N$22)=0,$D247=入力項目!$N$23),入力項目!$N$24,0),
 0
)
)
)</f>
        <v>-20000</v>
      </c>
      <c r="AC247" s="10">
        <f ca="1">-IF($A247&lt;入力項目!$N$33,入力項目!$N$35,IF(AND($A247=入力項目!$N$33,$D247&lt;=入力項目!$N$34),入力項目!$N$35,0))</f>
        <v>0</v>
      </c>
      <c r="AD247">
        <f ca="1">-(
_xlfn.IFS(
P247&lt;=入力項目!$S$11,0,
AND(P247&gt;=入力項目!$S$11+1,P247&lt;=3),IFERROR(VLOOKUP(入力項目!$S$12,子育て関連マスタ!$I$4:$M$5,4,FALSE),0),
AND(P247&gt;=4,P247&lt;=6),IFERROR(VLOOKUP(入力項目!$S$13,子育て関連マスタ!$I$9:$M$12,4,FALSE),0),
AND(P247&gt;=7,P247&lt;=12),IFERROR(VLOOKUP(入力項目!$S$14,子育て関連マスタ!$I$16:$M$17,4,FALSE),0),
AND(P247&gt;=13,P247&lt;=15),IFERROR(VLOOKUP(入力項目!$S$15,子育て関連マスタ!$I$21:$M$22,4,FALSE),0),
AND(P247&gt;=16,P247&lt;=18),IFERROR(VLOOKUP(入力項目!$S$16,子育て関連マスタ!$I$26:$M$28,4,FALSE),0),
AND(P247&gt;=19,P247&lt;=20,入力項目!$S$16="高専"),IFERROR(VLOOKUP(入力項目!$S$16,子育て関連マスタ!$I$26:$M$28,4,FALSE),0),
AND(P247&gt;=19,P247&lt;=20,入力項目!$S$16&lt;&gt;"高専"),IFERROR(VLOOKUP(入力項目!$S$17,子育て関連マスタ!$I$32:$M$37,4,FALSE),0),
AND(P247&gt;=21,P247&lt;=22,入力項目!$S$16="高専"),IFERROR(VLOOKUP(入力項目!$S$17,子育て関連マスタ!$I$32:$M$34,4,FALSE),0),
AND(P247&gt;=21,P247&lt;=22,入力項目!$S$16&lt;&gt;"高専"),IFERROR(VLOOKUP(入力項目!$S$17,子育て関連マスタ!$I$32:$M$34,4,FALSE),0),
P247&gt;=23,0
) +
IF($D247=4,
  IFERROR(_xlfn.IFS(
  P247&lt;=入力項目!$S$11,0,
  AND(P247=入力項目!$S$11),IFERROR(VLOOKUP(入力項目!$S$12,子育て関連マスタ!$I$4:$M$5,2,FALSE),0),
  AND(P247=4),IFERROR(VLOOKUP(入力項目!$S$13,子育て関連マスタ!$I$9:$M$12,2,FALSE),0),
  AND(P247=7),IFERROR(VLOOKUP(入力項目!$S$14,子育て関連マスタ!$I$16:$M$17,2,FALSE),0),
  AND(P247=13),IFERROR(VLOOKUP(入力項目!$S$15,子育て関連マスタ!$I$21:$M$22,2,FALSE),0),
  AND(P247=16),IFERROR(VLOOKUP(入力項目!$S$16,子育て関連マスタ!$I$26:$M$28,2,FALSE),0),
  AND(P247=19,入力項目!$S$16&lt;&gt;"高専"),IFERROR(VLOOKUP(入力項目!$S$17,子育て関連マスタ!$I$32:$M$37,2,FALSE),0),
  AND(P247=21,入力項目!$S$16="高専"),IFERROR(VLOOKUP(入力項目!$S$17,子育て関連マスタ!$I$32:$M$37,2,FALSE),0),
  P247&gt;=22,0
  ),0),0
) +
IF(AND(P247&gt;=1,P247&lt;=15),IF($D247=入力項目!$S$8,入力項目!$S$3,0),0) +
IF(AND(P247&gt;=1,P247&lt;=15),IF($D247=5,入力項目!$S$4,0),0) +
IF(AND(P247&gt;=1,P247&lt;=15),IF($D247=12,入力項目!$S$5,0),0) +
IF(AND(入力項目!$S$7=$A247,入力項目!$S$8=$D247),子育て関連マスタ!$C$14,0) +
IFERROR(IF(AND(YEAR(EDATE(DATE(入力項目!$S$7,入力項目!$S$8,1),1))=$A247,MONTH(EDATE(DATE(入力項目!$S$7,入力項目!$S$8,1),1))=$D247),子育て関連マスタ!$C$15,0),0) +
IF(AND(OR(P247=3,P247=5,P247=7),$D247=11),子育て関連マスタ!$C$17,0) +
IF(AND(P247=20,$D247=1),子育て関連マスタ!$C$18,0) +
IF(AND(P247=20,$D247=1),
IFERROR(_xlfn.IFS(
入力項目!$S$10="男",子育て関連マスタ!$C$18,
入力項目!$S$10="女",子育て関連マスタ!$C$19
),0),0
) +
IF(AND(P247&gt;=入力項目!$S$18,P247&lt;=入力項目!$S$19),入力項目!$S$20,0) +
IF(AND(P247&gt;=入力項目!$S$21,P247&lt;=入力項目!$S$22),入力項目!$S$23,0) +
IF(AND(P247&gt;=入力項目!$S$24,P247&lt;=入力項目!$S$25),入力項目!$S$26,0)
)</f>
        <v>0</v>
      </c>
      <c r="AE247">
        <f ca="1">-(
_xlfn.IFS(
Q247&lt;=入力項目!$S$11,0,
AND(Q247&gt;=入力項目!$S$11+1,Q247&lt;=3),IFERROR(VLOOKUP(入力項目!$S$12,子育て関連マスタ!$I$4:$M$5,4,FALSE),0),
AND(Q247&gt;=4,Q247&lt;=6),IFERROR(VLOOKUP(入力項目!$S$13,子育て関連マスタ!$I$9:$M$12,4,FALSE),0),
AND(Q247&gt;=7,Q247&lt;=12),IFERROR(VLOOKUP(入力項目!$S$14,子育て関連マスタ!$I$16:$M$17,4,FALSE),0),
AND(Q247&gt;=13,Q247&lt;=15),IFERROR(VLOOKUP(入力項目!$S$15,子育て関連マスタ!$I$21:$M$22,4,FALSE),0),
AND(Q247&gt;=16,Q247&lt;=18),IFERROR(VLOOKUP(入力項目!$S$16,子育て関連マスタ!$I$26:$M$28,4,FALSE),0),
AND(Q247&gt;=19,Q247&lt;=20,入力項目!$S$16="高専"),IFERROR(VLOOKUP(入力項目!$S$16,子育て関連マスタ!$I$26:$M$28,4,FALSE),0),
AND(Q247&gt;=19,Q247&lt;=20,入力項目!$S$16&lt;&gt;"高専"),IFERROR(VLOOKUP(入力項目!$S$17,子育て関連マスタ!$I$32:$M$37,4,FALSE),0),
AND(Q247&gt;=21,Q247&lt;=22,入力項目!$S$16="高専"),IFERROR(VLOOKUP(入力項目!$S$17,子育て関連マスタ!$I$32:$M$34,4,FALSE),0),
AND(Q247&gt;=21,Q247&lt;=22,入力項目!$S$16&lt;&gt;"高専"),IFERROR(VLOOKUP(入力項目!$S$17,子育て関連マスタ!$I$32:$M$34,4,FALSE),0),
Q247&gt;=23,0
) +
IF($D247=4,
  IFERROR(_xlfn.IFS(
  Q247&lt;=入力項目!$S$11,0,
  AND(Q247=入力項目!$S$11),IFERROR(VLOOKUP(入力項目!$S$12,子育て関連マスタ!$I$4:$M$5,2,FALSE),0),
  AND(Q247=4),IFERROR(VLOOKUP(入力項目!$S$13,子育て関連マスタ!$I$9:$M$12,2,FALSE),0),
  AND(Q247=7),IFERROR(VLOOKUP(入力項目!$S$14,子育て関連マスタ!$I$16:$M$17,2,FALSE),0),
  AND(Q247=13),IFERROR(VLOOKUP(入力項目!$S$15,子育て関連マスタ!$I$21:$M$22,2,FALSE),0),
  AND(Q247=16),IFERROR(VLOOKUP(入力項目!$S$16,子育て関連マスタ!$I$26:$M$28,2,FALSE),0),
  AND(Q247=19,入力項目!$S$16&lt;&gt;"高専"),IFERROR(VLOOKUP(入力項目!$S$17,子育て関連マスタ!$I$32:$M$37,2,FALSE),0),
  AND(Q247=21,入力項目!$S$16="高専"),IFERROR(VLOOKUP(入力項目!$S$17,子育て関連マスタ!$I$32:$M$37,2,FALSE),0),
  Q247&gt;=22,0
  ),0),0
) +
IF(AND(Q247&gt;=1,Q247&lt;=15),IF($D247=入力項目!$S$8,入力項目!$S$3,0),0) +
IF(AND(Q247&gt;=1,Q247&lt;=15),IF($D247=5,入力項目!$S$4,0),0) +
IF(AND(Q247&gt;=1,Q247&lt;=15),IF($D247=12,入力項目!$S$5,0),0) +
IF(AND(入力項目!$S$7=$A247,入力項目!$S$8=$D247),子育て関連マスタ!$C$14,0) +
IFERROR(IF(AND(YEAR(EDATE(DATE(入力項目!$S$7,入力項目!$S$8,1),1))=$A247,MONTH(EDATE(DATE(入力項目!$S$7,入力項目!$S$8,1),1))=$D247),子育て関連マスタ!$C$15,0),0) +
IF(AND(OR(Q247=3,Q247=5,Q247=7),$D247=11),子育て関連マスタ!$C$17,0) +
IF(AND(Q247=20,$D247=1),子育て関連マスタ!$C$18,0) +
IF(AND(Q247=20,$D247=1),
IFERROR(_xlfn.IFS(
入力項目!$S$10="男",子育て関連マスタ!$C$18,
入力項目!$S$10="女",子育て関連マスタ!$C$19
),0),0
) +
IF(AND(Q247&gt;=入力項目!$S$18,Q247&lt;=入力項目!$S$19),入力項目!$S$20,0) +
IF(AND(Q247&gt;=入力項目!$S$21,Q247&lt;=入力項目!$S$22),入力項目!$S$23,0) +
IF(AND(Q247&gt;=入力項目!$S$24,Q247&lt;=入力項目!$S$25),入力項目!$S$26,0)
)</f>
        <v>0</v>
      </c>
      <c r="AF247">
        <f ca="1">-(
_xlfn.IFS(
R247&lt;=入力項目!$S$11,0,
AND(R247&gt;=入力項目!$S$11+1,R247&lt;=3),IFERROR(VLOOKUP(入力項目!$S$12,子育て関連マスタ!$I$4:$M$5,4,FALSE),0),
AND(R247&gt;=4,R247&lt;=6),IFERROR(VLOOKUP(入力項目!$S$13,子育て関連マスタ!$I$9:$M$12,4,FALSE),0),
AND(R247&gt;=7,R247&lt;=12),IFERROR(VLOOKUP(入力項目!$S$14,子育て関連マスタ!$I$16:$M$17,4,FALSE),0),
AND(R247&gt;=13,R247&lt;=15),IFERROR(VLOOKUP(入力項目!$S$15,子育て関連マスタ!$I$21:$M$22,4,FALSE),0),
AND(R247&gt;=16,R247&lt;=18),IFERROR(VLOOKUP(入力項目!$S$16,子育て関連マスタ!$I$26:$M$28,4,FALSE),0),
AND(R247&gt;=19,R247&lt;=20,入力項目!$S$16="高専"),IFERROR(VLOOKUP(入力項目!$S$16,子育て関連マスタ!$I$26:$M$28,4,FALSE),0),
AND(R247&gt;=19,R247&lt;=20,入力項目!$S$16&lt;&gt;"高専"),IFERROR(VLOOKUP(入力項目!$S$17,子育て関連マスタ!$I$32:$M$37,4,FALSE),0),
AND(R247&gt;=21,R247&lt;=22,入力項目!$S$16="高専"),IFERROR(VLOOKUP(入力項目!$S$17,子育て関連マスタ!$I$32:$M$34,4,FALSE),0),
AND(R247&gt;=21,R247&lt;=22,入力項目!$S$16&lt;&gt;"高専"),IFERROR(VLOOKUP(入力項目!$S$17,子育て関連マスタ!$I$32:$M$34,4,FALSE),0),
R247&gt;=23,0
) +
IF($D247=4,
  IFERROR(_xlfn.IFS(
  R247&lt;=入力項目!$S$11,0,
  AND(R247=入力項目!$S$11),IFERROR(VLOOKUP(入力項目!$S$12,子育て関連マスタ!$I$4:$M$5,2,FALSE),0),
  AND(R247=4),IFERROR(VLOOKUP(入力項目!$S$13,子育て関連マスタ!$I$9:$M$12,2,FALSE),0),
  AND(R247=7),IFERROR(VLOOKUP(入力項目!$S$14,子育て関連マスタ!$I$16:$M$17,2,FALSE),0),
  AND(R247=13),IFERROR(VLOOKUP(入力項目!$S$15,子育て関連マスタ!$I$21:$M$22,2,FALSE),0),
  AND(R247=16),IFERROR(VLOOKUP(入力項目!$S$16,子育て関連マスタ!$I$26:$M$28,2,FALSE),0),
  AND(R247=19,入力項目!$S$16&lt;&gt;"高専"),IFERROR(VLOOKUP(入力項目!$S$17,子育て関連マスタ!$I$32:$M$37,2,FALSE),0),
  AND(R247=21,入力項目!$S$16="高専"),IFERROR(VLOOKUP(入力項目!$S$17,子育て関連マスタ!$I$32:$M$37,2,FALSE),0),
  R247&gt;=22,0
  ),0),0
) +
IF(AND(R247&gt;=1,R247&lt;=15),IF($D247=入力項目!$S$8,入力項目!$S$3,0),0) +
IF(AND(R247&gt;=1,R247&lt;=15),IF($D247=5,入力項目!$S$4,0),0) +
IF(AND(R247&gt;=1,R247&lt;=15),IF($D247=12,入力項目!$S$5,0),0) +
IF(AND(入力項目!$S$7=$A247,入力項目!$S$8=$D247),子育て関連マスタ!$C$14,0) +
IFERROR(IF(AND(YEAR(EDATE(DATE(入力項目!$S$7,入力項目!$S$8,1),1))=$A247,MONTH(EDATE(DATE(入力項目!$S$7,入力項目!$S$8,1),1))=$D247),子育て関連マスタ!$C$15,0),0) +
IF(AND(OR(R247=3,R247=5,R247=7),$D247=11),子育て関連マスタ!$C$17,0) +
IF(AND(R247=20,$D247=1),子育て関連マスタ!$C$18,0) +
IF(AND(R247=20,$D247=1),
IFERROR(_xlfn.IFS(
入力項目!$S$10="男",子育て関連マスタ!$C$18,
入力項目!$S$10="女",子育て関連マスタ!$C$19
),0),0
) +
IF(AND(R247&gt;=入力項目!$S$18,R247&lt;=入力項目!$S$19),入力項目!$S$20,0) +
IF(AND(R247&gt;=入力項目!$S$21,R247&lt;=入力項目!$S$22),入力項目!$S$23,0) +
IF(AND(R247&gt;=入力項目!$S$24,R247&lt;=入力項目!$S$25),入力項目!$S$26,0)
)</f>
        <v>0</v>
      </c>
      <c r="AG247">
        <f ca="1">-(
_xlfn.IFS(
S247&lt;=入力項目!$S$11,0,
AND(S247&gt;=入力項目!$S$11+1,S247&lt;=3),IFERROR(VLOOKUP(入力項目!$S$12,子育て関連マスタ!$I$4:$M$5,4,FALSE),0),
AND(S247&gt;=4,S247&lt;=6),IFERROR(VLOOKUP(入力項目!$S$13,子育て関連マスタ!$I$9:$M$12,4,FALSE),0),
AND(S247&gt;=7,S247&lt;=12),IFERROR(VLOOKUP(入力項目!$S$14,子育て関連マスタ!$I$16:$M$17,4,FALSE),0),
AND(S247&gt;=13,S247&lt;=15),IFERROR(VLOOKUP(入力項目!$S$15,子育て関連マスタ!$I$21:$M$22,4,FALSE),0),
AND(S247&gt;=16,S247&lt;=18),IFERROR(VLOOKUP(入力項目!$S$16,子育て関連マスタ!$I$26:$M$28,4,FALSE),0),
AND(S247&gt;=19,S247&lt;=20,入力項目!$S$16="高専"),IFERROR(VLOOKUP(入力項目!$S$16,子育て関連マスタ!$I$26:$M$28,4,FALSE),0),
AND(S247&gt;=19,S247&lt;=20,入力項目!$S$16&lt;&gt;"高専"),IFERROR(VLOOKUP(入力項目!$S$17,子育て関連マスタ!$I$32:$M$37,4,FALSE),0),
AND(S247&gt;=21,S247&lt;=22,入力項目!$S$16="高専"),IFERROR(VLOOKUP(入力項目!$S$17,子育て関連マスタ!$I$32:$M$34,4,FALSE),0),
AND(S247&gt;=21,S247&lt;=22,入力項目!$S$16&lt;&gt;"高専"),IFERROR(VLOOKUP(入力項目!$S$17,子育て関連マスタ!$I$32:$M$34,4,FALSE),0),
S247&gt;=23,0
) +
IF($D247=4,
  IFERROR(_xlfn.IFS(
  S247&lt;=入力項目!$S$11,0,
  AND(S247=入力項目!$S$11),IFERROR(VLOOKUP(入力項目!$S$12,子育て関連マスタ!$I$4:$M$5,2,FALSE),0),
  AND(S247=4),IFERROR(VLOOKUP(入力項目!$S$13,子育て関連マスタ!$I$9:$M$12,2,FALSE),0),
  AND(S247=7),IFERROR(VLOOKUP(入力項目!$S$14,子育て関連マスタ!$I$16:$M$17,2,FALSE),0),
  AND(S247=13),IFERROR(VLOOKUP(入力項目!$S$15,子育て関連マスタ!$I$21:$M$22,2,FALSE),0),
  AND(S247=16),IFERROR(VLOOKUP(入力項目!$S$16,子育て関連マスタ!$I$26:$M$28,2,FALSE),0),
  AND(S247=19,入力項目!$S$16&lt;&gt;"高専"),IFERROR(VLOOKUP(入力項目!$S$17,子育て関連マスタ!$I$32:$M$37,2,FALSE),0),
  AND(S247=21,入力項目!$S$16="高専"),IFERROR(VLOOKUP(入力項目!$S$17,子育て関連マスタ!$I$32:$M$37,2,FALSE),0),
  S247&gt;=22,0
  ),0),0
) +
IF(AND(S247&gt;=1,S247&lt;=15),IF($D247=入力項目!$S$8,入力項目!$S$3,0),0) +
IF(AND(S247&gt;=1,S247&lt;=15),IF($D247=5,入力項目!$S$4,0),0) +
IF(AND(S247&gt;=1,S247&lt;=15),IF($D247=12,入力項目!$S$5,0),0) +
IF(AND(入力項目!$S$7=$A247,入力項目!$S$8=$D247),子育て関連マスタ!$C$14,0) +
IFERROR(IF(AND(YEAR(EDATE(DATE(入力項目!$S$7,入力項目!$S$8,1),1))=$A247,MONTH(EDATE(DATE(入力項目!$S$7,入力項目!$S$8,1),1))=$D247),子育て関連マスタ!$C$15,0),0) +
IF(AND(OR(S247=3,S247=5,S247=7),$D247=11),子育て関連マスタ!$C$17,0) +
IF(AND(S247=20,$D247=1),子育て関連マスタ!$C$18,0) +
IF(AND(S247=20,$D247=1),
IFERROR(_xlfn.IFS(
入力項目!$S$10="男",子育て関連マスタ!$C$18,
入力項目!$S$10="女",子育て関連マスタ!$C$19
),0),0
) +
IF(AND(S247&gt;=入力項目!$S$18,S247&lt;=入力項目!$S$19),入力項目!$S$20,0) +
IF(AND(S247&gt;=入力項目!$S$21,S247&lt;=入力項目!$S$22),入力項目!$S$23,0) +
IF(AND(S247&gt;=入力項目!$S$24,S247&lt;=入力項目!$S$25),入力項目!$S$26,0)
)</f>
        <v>0</v>
      </c>
      <c r="AH247">
        <f ca="1">-(
_xlfn.IFS(
T247&lt;=入力項目!$S$11,0,
AND(T247&gt;=入力項目!$S$11+1,T247&lt;=3),IFERROR(VLOOKUP(入力項目!$S$12,子育て関連マスタ!$I$4:$M$5,4,FALSE),0),
AND(T247&gt;=4,T247&lt;=6),IFERROR(VLOOKUP(入力項目!$S$13,子育て関連マスタ!$I$9:$M$12,4,FALSE),0),
AND(T247&gt;=7,T247&lt;=12),IFERROR(VLOOKUP(入力項目!$S$14,子育て関連マスタ!$I$16:$M$17,4,FALSE),0),
AND(T247&gt;=13,T247&lt;=15),IFERROR(VLOOKUP(入力項目!$S$15,子育て関連マスタ!$I$21:$M$22,4,FALSE),0),
AND(T247&gt;=16,T247&lt;=18),IFERROR(VLOOKUP(入力項目!$S$16,子育て関連マスタ!$I$26:$M$28,4,FALSE),0),
AND(T247&gt;=19,T247&lt;=20,入力項目!$S$16="高専"),IFERROR(VLOOKUP(入力項目!$S$16,子育て関連マスタ!$I$26:$M$28,4,FALSE),0),
AND(T247&gt;=19,T247&lt;=20,入力項目!$S$16&lt;&gt;"高専"),IFERROR(VLOOKUP(入力項目!$S$17,子育て関連マスタ!$I$32:$M$37,4,FALSE),0),
AND(T247&gt;=21,T247&lt;=22,入力項目!$S$16="高専"),IFERROR(VLOOKUP(入力項目!$S$17,子育て関連マスタ!$I$32:$M$34,4,FALSE),0),
AND(T247&gt;=21,T247&lt;=22,入力項目!$S$16&lt;&gt;"高専"),IFERROR(VLOOKUP(入力項目!$S$17,子育て関連マスタ!$I$32:$M$34,4,FALSE),0),
T247&gt;=23,0
) +
IF($D247=4,
  IFERROR(_xlfn.IFS(
  T247&lt;=入力項目!$S$11,0,
  AND(T247=入力項目!$S$11),IFERROR(VLOOKUP(入力項目!$S$12,子育て関連マスタ!$I$4:$M$5,2,FALSE),0),
  AND(T247=4),IFERROR(VLOOKUP(入力項目!$S$13,子育て関連マスタ!$I$9:$M$12,2,FALSE),0),
  AND(T247=7),IFERROR(VLOOKUP(入力項目!$S$14,子育て関連マスタ!$I$16:$M$17,2,FALSE),0),
  AND(T247=13),IFERROR(VLOOKUP(入力項目!$S$15,子育て関連マスタ!$I$21:$M$22,2,FALSE),0),
  AND(T247=16),IFERROR(VLOOKUP(入力項目!$S$16,子育て関連マスタ!$I$26:$M$28,2,FALSE),0),
  AND(T247=19,入力項目!$S$16&lt;&gt;"高専"),IFERROR(VLOOKUP(入力項目!$S$17,子育て関連マスタ!$I$32:$M$37,2,FALSE),0),
  AND(T247=21,入力項目!$S$16="高専"),IFERROR(VLOOKUP(入力項目!$S$17,子育て関連マスタ!$I$32:$M$37,2,FALSE),0),
  T247&gt;=22,0
  ),0),0
) +
IF(AND(T247&gt;=1,T247&lt;=15),IF($D247=入力項目!$S$8,入力項目!$S$3,0),0) +
IF(AND(T247&gt;=1,T247&lt;=15),IF($D247=5,入力項目!$S$4,0),0) +
IF(AND(T247&gt;=1,T247&lt;=15),IF($D247=12,入力項目!$S$5,0),0) +
IF(AND(入力項目!$S$7=$A247,入力項目!$S$8=$D247),子育て関連マスタ!$C$14,0) +
IFERROR(IF(AND(YEAR(EDATE(DATE(入力項目!$S$7,入力項目!$S$8,1),1))=$A247,MONTH(EDATE(DATE(入力項目!$S$7,入力項目!$S$8,1),1))=$D247),子育て関連マスタ!$C$15,0),0) +
IF(AND(OR(T247=3,T247=5,T247=7),$D247=11),子育て関連マスタ!$C$17,0) +
IF(AND(T247=20,$D247=1),子育て関連マスタ!$C$18,0) +
IF(AND(T247=20,$D247=1),
IFERROR(_xlfn.IFS(
入力項目!$S$10="男",子育て関連マスタ!$C$18,
入力項目!$S$10="女",子育て関連マスタ!$C$19
),0),0
) +
IF(AND(T247&gt;=入力項目!$S$18,T247&lt;=入力項目!$S$19),入力項目!$S$20,0) +
IF(AND(T247&gt;=入力項目!$S$21,T247&lt;=入力項目!$S$22),入力項目!$S$23,0) +
IF(AND(T247&gt;=入力項目!$S$24,T247&lt;=入力項目!$S$25),入力項目!$S$26,0)
)</f>
        <v>0</v>
      </c>
      <c r="AI247">
        <f ca="1">-(
_xlfn.IFS(
U247&lt;=入力項目!$S$11,0,
AND(U247&gt;=入力項目!$S$11+1,U247&lt;=3),IFERROR(VLOOKUP(入力項目!$S$12,子育て関連マスタ!$I$4:$M$5,4,FALSE),0),
AND(U247&gt;=4,U247&lt;=6),IFERROR(VLOOKUP(入力項目!$S$13,子育て関連マスタ!$I$9:$M$12,4,FALSE),0),
AND(U247&gt;=7,U247&lt;=12),IFERROR(VLOOKUP(入力項目!$S$14,子育て関連マスタ!$I$16:$M$17,4,FALSE),0),
AND(U247&gt;=13,U247&lt;=15),IFERROR(VLOOKUP(入力項目!$S$15,子育て関連マスタ!$I$21:$M$22,4,FALSE),0),
AND(U247&gt;=16,U247&lt;=18),IFERROR(VLOOKUP(入力項目!$S$16,子育て関連マスタ!$I$26:$M$28,4,FALSE),0),
AND(U247&gt;=19,U247&lt;=20,入力項目!$S$16="高専"),IFERROR(VLOOKUP(入力項目!$S$16,子育て関連マスタ!$I$26:$M$28,4,FALSE),0),
AND(U247&gt;=19,U247&lt;=20,入力項目!$S$16&lt;&gt;"高専"),IFERROR(VLOOKUP(入力項目!$S$17,子育て関連マスタ!$I$32:$M$37,4,FALSE),0),
AND(U247&gt;=21,U247&lt;=22,入力項目!$S$16="高専"),IFERROR(VLOOKUP(入力項目!$S$17,子育て関連マスタ!$I$32:$M$34,4,FALSE),0),
AND(U247&gt;=21,U247&lt;=22,入力項目!$S$16&lt;&gt;"高専"),IFERROR(VLOOKUP(入力項目!$S$17,子育て関連マスタ!$I$32:$M$34,4,FALSE),0),
U247&gt;=23,0
) +
IF($D247=4,
  IFERROR(_xlfn.IFS(
  U247&lt;=入力項目!$S$11,0,
  AND(U247=入力項目!$S$11),IFERROR(VLOOKUP(入力項目!$S$12,子育て関連マスタ!$I$4:$M$5,2,FALSE),0),
  AND(U247=4),IFERROR(VLOOKUP(入力項目!$S$13,子育て関連マスタ!$I$9:$M$12,2,FALSE),0),
  AND(U247=7),IFERROR(VLOOKUP(入力項目!$S$14,子育て関連マスタ!$I$16:$M$17,2,FALSE),0),
  AND(U247=13),IFERROR(VLOOKUP(入力項目!$S$15,子育て関連マスタ!$I$21:$M$22,2,FALSE),0),
  AND(U247=16),IFERROR(VLOOKUP(入力項目!$S$16,子育て関連マスタ!$I$26:$M$28,2,FALSE),0),
  AND(U247=19,入力項目!$S$16&lt;&gt;"高専"),IFERROR(VLOOKUP(入力項目!$S$17,子育て関連マスタ!$I$32:$M$37,2,FALSE),0),
  AND(U247=21,入力項目!$S$16="高専"),IFERROR(VLOOKUP(入力項目!$S$17,子育て関連マスタ!$I$32:$M$37,2,FALSE),0),
  U247&gt;=22,0
  ),0),0
) +
IF(AND(U247&gt;=1,U247&lt;=15),IF($D247=入力項目!$S$8,入力項目!$S$3,0),0) +
IF(AND(U247&gt;=1,U247&lt;=15),IF($D247=5,入力項目!$S$4,0),0) +
IF(AND(U247&gt;=1,U247&lt;=15),IF($D247=12,入力項目!$S$5,0),0) +
IF(AND(入力項目!$S$7=$A247,入力項目!$S$8=$D247),子育て関連マスタ!$C$14,0) +
IFERROR(IF(AND(YEAR(EDATE(DATE(入力項目!$S$7,入力項目!$S$8,1),1))=$A247,MONTH(EDATE(DATE(入力項目!$S$7,入力項目!$S$8,1),1))=$D247),子育て関連マスタ!$C$15,0),0) +
IF(AND(OR(U247=3,U247=5,U247=7),$D247=11),子育て関連マスタ!$C$17,0) +
IF(AND(U247=20,$D247=1),子育て関連マスタ!$C$18,0) +
IF(AND(U247=20,$D247=1),
IFERROR(_xlfn.IFS(
入力項目!$S$10="男",子育て関連マスタ!$C$18,
入力項目!$S$10="女",子育て関連マスタ!$C$19
),0),0
) +
IF(AND(U247&gt;=入力項目!$S$18,U247&lt;=入力項目!$S$19),入力項目!$S$20,0) +
IF(AND(U247&gt;=入力項目!$S$21,U247&lt;=入力項目!$S$22),入力項目!$S$23,0) +
IF(AND(U247&gt;=入力項目!$S$24,U247&lt;=入力項目!$S$25),入力項目!$S$26,0)
)</f>
        <v>0</v>
      </c>
      <c r="AJ247" s="10">
        <f ca="1">-VLOOKUP($D247,月別収支!$A$2:$H$13,7,FALSE)</f>
        <v>-20000</v>
      </c>
    </row>
    <row r="248" spans="1:36" x14ac:dyDescent="0.4">
      <c r="A248">
        <f t="shared" ca="1" si="71"/>
        <v>2045</v>
      </c>
      <c r="B248">
        <f t="shared" ca="1" si="61"/>
        <v>2044</v>
      </c>
      <c r="C248">
        <f t="shared" ca="1" si="62"/>
        <v>21</v>
      </c>
      <c r="D248">
        <f t="shared" ca="1" si="72"/>
        <v>2</v>
      </c>
      <c r="E248" t="str">
        <f t="shared" ca="1" si="56"/>
        <v>2045年2月</v>
      </c>
      <c r="F248">
        <f ca="1">IF(OR(入力項目!$N$5&lt;$A248,AND(入力項目!$N$5=$A248,入力項目!$N$6&lt;$D248)),IF(F247=0,1,IF(G248=12,F247+1,F247)),0)</f>
        <v>20</v>
      </c>
      <c r="G248">
        <f ca="1">IF(OR(入力項目!$N$5&lt;$A248,AND(入力項目!$N$5=$A248,入力項目!$N$6&lt;$D248)),IF(G247=12,1,G247+1),0)</f>
        <v>4</v>
      </c>
      <c r="H248" t="str">
        <f t="shared" ca="1" si="57"/>
        <v>20_4</v>
      </c>
      <c r="I248">
        <f ca="1">IF(
  IFERROR(AND($C248&gt;0,MOD($C248,入力項目!$N$22)=0,$D248=入力項目!$N$23), FALSE),
  1,
  IF(
    AND(I247&gt;0,J247=12),
    IF(I247=入力項目!$N$28, 0, I247+1),
    I247
  )
)</f>
        <v>1</v>
      </c>
      <c r="J248">
        <f ca="1">IF($D248=入力項目!$N$23,1,IFERROR(J247+1,1))</f>
        <v>9</v>
      </c>
      <c r="K248" t="str">
        <f t="shared" ca="1" si="58"/>
        <v>1_9</v>
      </c>
      <c r="L248">
        <f ca="1">L247+IF(入力項目!$D$4=$D248,1,0)</f>
        <v>49</v>
      </c>
      <c r="M248" t="str">
        <f t="shared" ca="1" si="59"/>
        <v>49歳</v>
      </c>
      <c r="N248">
        <f t="shared" ca="1" si="63"/>
        <v>50</v>
      </c>
      <c r="O248" t="str">
        <f t="shared" ca="1" si="60"/>
        <v>50歳</v>
      </c>
      <c r="P248">
        <f t="shared" ca="1" si="64"/>
        <v>24</v>
      </c>
      <c r="Q248">
        <f t="shared" ca="1" si="65"/>
        <v>22</v>
      </c>
      <c r="R248">
        <f t="shared" ca="1" si="66"/>
        <v>2045</v>
      </c>
      <c r="S248">
        <f t="shared" ca="1" si="67"/>
        <v>2045</v>
      </c>
      <c r="T248">
        <f t="shared" ca="1" si="68"/>
        <v>2045</v>
      </c>
      <c r="U248">
        <f t="shared" ca="1" si="69"/>
        <v>2045</v>
      </c>
      <c r="V248" s="10">
        <f t="shared" ca="1" si="70"/>
        <v>27141455</v>
      </c>
      <c r="W248" s="10">
        <f ca="1">IF($L248&lt;その他マスタ!$B$1,VLOOKUP($D248,月別収支!$A$2:$H$13,2,FALSE),その他マスタ!$B$3)+IF(AND($L248=その他マスタ!$B$1,入力項目!$I$9="あり",$D248=入力項目!$D$4),その他マスタ!$B$2,0)</f>
        <v>300000</v>
      </c>
      <c r="X248" s="10">
        <f ca="1">-IF(入力項目!$K$5=TRUE,
IF($F248+$G248&lt;3,VLOOKUP($D248,月別収支!$A$2:$H$13,8,FALSE),0)+IFERROR(VLOOKUP($H248,住宅ローン計算!C:P,13,FALSE),0)+IF($F248&gt;1,IF(OR($G248=3,$G248=6,$G248=9,$G248=12),ROUNDUP(入力項目!$N$18/4,0),0),0),
VLOOKUP($D248,月別収支!$A$2:$H$13,8,FALSE))</f>
        <v>-53590</v>
      </c>
      <c r="Y248" s="10">
        <f ca="1">-VLOOKUP($D248,月別収支!$A$2:$H$13,3,FALSE)</f>
        <v>-75000</v>
      </c>
      <c r="Z248" s="10">
        <f ca="1">-VLOOKUP($D248,月別収支!$A$2:$H$13,4,FALSE)</f>
        <v>-27000</v>
      </c>
      <c r="AA248" s="10">
        <f ca="1">-VLOOKUP($D248,月別収支!$A$2:$H$13,6,FALSE)</f>
        <v>-10000</v>
      </c>
      <c r="AB248" s="10">
        <f ca="1">-(
VLOOKUP($D248,月別収支!$A$2:$H$13,5,FALSE)+IF(AND(入力項目!$I$27&lt;=$A248,ISEVEN($A248-入力項目!$I$27),入力項目!$I$28=$D248),入力項目!$I$26,0)
+IF(入力項目!$K$26=TRUE,
IFERROR(VLOOKUP($K248,マイカーローン計算!C:P,13,FALSE),0),
IFERROR(
  IF(AND($C248&gt;0,MOD($C248,入力項目!$N$22)=0,$D248=入力項目!$N$23),入力項目!$N$24,0),
 0
)
)
)</f>
        <v>-20000</v>
      </c>
      <c r="AC248" s="10">
        <f ca="1">-IF($A248&lt;入力項目!$N$33,入力項目!$N$35,IF(AND($A248=入力項目!$N$33,$D248&lt;=入力項目!$N$34),入力項目!$N$35,0))</f>
        <v>0</v>
      </c>
      <c r="AD248">
        <f ca="1">-(
_xlfn.IFS(
P248&lt;=入力項目!$S$11,0,
AND(P248&gt;=入力項目!$S$11+1,P248&lt;=3),IFERROR(VLOOKUP(入力項目!$S$12,子育て関連マスタ!$I$4:$M$5,4,FALSE),0),
AND(P248&gt;=4,P248&lt;=6),IFERROR(VLOOKUP(入力項目!$S$13,子育て関連マスタ!$I$9:$M$12,4,FALSE),0),
AND(P248&gt;=7,P248&lt;=12),IFERROR(VLOOKUP(入力項目!$S$14,子育て関連マスタ!$I$16:$M$17,4,FALSE),0),
AND(P248&gt;=13,P248&lt;=15),IFERROR(VLOOKUP(入力項目!$S$15,子育て関連マスタ!$I$21:$M$22,4,FALSE),0),
AND(P248&gt;=16,P248&lt;=18),IFERROR(VLOOKUP(入力項目!$S$16,子育て関連マスタ!$I$26:$M$28,4,FALSE),0),
AND(P248&gt;=19,P248&lt;=20,入力項目!$S$16="高専"),IFERROR(VLOOKUP(入力項目!$S$16,子育て関連マスタ!$I$26:$M$28,4,FALSE),0),
AND(P248&gt;=19,P248&lt;=20,入力項目!$S$16&lt;&gt;"高専"),IFERROR(VLOOKUP(入力項目!$S$17,子育て関連マスタ!$I$32:$M$37,4,FALSE),0),
AND(P248&gt;=21,P248&lt;=22,入力項目!$S$16="高専"),IFERROR(VLOOKUP(入力項目!$S$17,子育て関連マスタ!$I$32:$M$34,4,FALSE),0),
AND(P248&gt;=21,P248&lt;=22,入力項目!$S$16&lt;&gt;"高専"),IFERROR(VLOOKUP(入力項目!$S$17,子育て関連マスタ!$I$32:$M$34,4,FALSE),0),
P248&gt;=23,0
) +
IF($D248=4,
  IFERROR(_xlfn.IFS(
  P248&lt;=入力項目!$S$11,0,
  AND(P248=入力項目!$S$11),IFERROR(VLOOKUP(入力項目!$S$12,子育て関連マスタ!$I$4:$M$5,2,FALSE),0),
  AND(P248=4),IFERROR(VLOOKUP(入力項目!$S$13,子育て関連マスタ!$I$9:$M$12,2,FALSE),0),
  AND(P248=7),IFERROR(VLOOKUP(入力項目!$S$14,子育て関連マスタ!$I$16:$M$17,2,FALSE),0),
  AND(P248=13),IFERROR(VLOOKUP(入力項目!$S$15,子育て関連マスタ!$I$21:$M$22,2,FALSE),0),
  AND(P248=16),IFERROR(VLOOKUP(入力項目!$S$16,子育て関連マスタ!$I$26:$M$28,2,FALSE),0),
  AND(P248=19,入力項目!$S$16&lt;&gt;"高専"),IFERROR(VLOOKUP(入力項目!$S$17,子育て関連マスタ!$I$32:$M$37,2,FALSE),0),
  AND(P248=21,入力項目!$S$16="高専"),IFERROR(VLOOKUP(入力項目!$S$17,子育て関連マスタ!$I$32:$M$37,2,FALSE),0),
  P248&gt;=22,0
  ),0),0
) +
IF(AND(P248&gt;=1,P248&lt;=15),IF($D248=入力項目!$S$8,入力項目!$S$3,0),0) +
IF(AND(P248&gt;=1,P248&lt;=15),IF($D248=5,入力項目!$S$4,0),0) +
IF(AND(P248&gt;=1,P248&lt;=15),IF($D248=12,入力項目!$S$5,0),0) +
IF(AND(入力項目!$S$7=$A248,入力項目!$S$8=$D248),子育て関連マスタ!$C$14,0) +
IFERROR(IF(AND(YEAR(EDATE(DATE(入力項目!$S$7,入力項目!$S$8,1),1))=$A248,MONTH(EDATE(DATE(入力項目!$S$7,入力項目!$S$8,1),1))=$D248),子育て関連マスタ!$C$15,0),0) +
IF(AND(OR(P248=3,P248=5,P248=7),$D248=11),子育て関連マスタ!$C$17,0) +
IF(AND(P248=20,$D248=1),子育て関連マスタ!$C$18,0) +
IF(AND(P248=20,$D248=1),
IFERROR(_xlfn.IFS(
入力項目!$S$10="男",子育て関連マスタ!$C$18,
入力項目!$S$10="女",子育て関連マスタ!$C$19
),0),0
) +
IF(AND(P248&gt;=入力項目!$S$18,P248&lt;=入力項目!$S$19),入力項目!$S$20,0) +
IF(AND(P248&gt;=入力項目!$S$21,P248&lt;=入力項目!$S$22),入力項目!$S$23,0) +
IF(AND(P248&gt;=入力項目!$S$24,P248&lt;=入力項目!$S$25),入力項目!$S$26,0)
)</f>
        <v>0</v>
      </c>
      <c r="AE248">
        <f ca="1">-(
_xlfn.IFS(
Q248&lt;=入力項目!$S$11,0,
AND(Q248&gt;=入力項目!$S$11+1,Q248&lt;=3),IFERROR(VLOOKUP(入力項目!$S$12,子育て関連マスタ!$I$4:$M$5,4,FALSE),0),
AND(Q248&gt;=4,Q248&lt;=6),IFERROR(VLOOKUP(入力項目!$S$13,子育て関連マスタ!$I$9:$M$12,4,FALSE),0),
AND(Q248&gt;=7,Q248&lt;=12),IFERROR(VLOOKUP(入力項目!$S$14,子育て関連マスタ!$I$16:$M$17,4,FALSE),0),
AND(Q248&gt;=13,Q248&lt;=15),IFERROR(VLOOKUP(入力項目!$S$15,子育て関連マスタ!$I$21:$M$22,4,FALSE),0),
AND(Q248&gt;=16,Q248&lt;=18),IFERROR(VLOOKUP(入力項目!$S$16,子育て関連マスタ!$I$26:$M$28,4,FALSE),0),
AND(Q248&gt;=19,Q248&lt;=20,入力項目!$S$16="高専"),IFERROR(VLOOKUP(入力項目!$S$16,子育て関連マスタ!$I$26:$M$28,4,FALSE),0),
AND(Q248&gt;=19,Q248&lt;=20,入力項目!$S$16&lt;&gt;"高専"),IFERROR(VLOOKUP(入力項目!$S$17,子育て関連マスタ!$I$32:$M$37,4,FALSE),0),
AND(Q248&gt;=21,Q248&lt;=22,入力項目!$S$16="高専"),IFERROR(VLOOKUP(入力項目!$S$17,子育て関連マスタ!$I$32:$M$34,4,FALSE),0),
AND(Q248&gt;=21,Q248&lt;=22,入力項目!$S$16&lt;&gt;"高専"),IFERROR(VLOOKUP(入力項目!$S$17,子育て関連マスタ!$I$32:$M$34,4,FALSE),0),
Q248&gt;=23,0
) +
IF($D248=4,
  IFERROR(_xlfn.IFS(
  Q248&lt;=入力項目!$S$11,0,
  AND(Q248=入力項目!$S$11),IFERROR(VLOOKUP(入力項目!$S$12,子育て関連マスタ!$I$4:$M$5,2,FALSE),0),
  AND(Q248=4),IFERROR(VLOOKUP(入力項目!$S$13,子育て関連マスタ!$I$9:$M$12,2,FALSE),0),
  AND(Q248=7),IFERROR(VLOOKUP(入力項目!$S$14,子育て関連マスタ!$I$16:$M$17,2,FALSE),0),
  AND(Q248=13),IFERROR(VLOOKUP(入力項目!$S$15,子育て関連マスタ!$I$21:$M$22,2,FALSE),0),
  AND(Q248=16),IFERROR(VLOOKUP(入力項目!$S$16,子育て関連マスタ!$I$26:$M$28,2,FALSE),0),
  AND(Q248=19,入力項目!$S$16&lt;&gt;"高専"),IFERROR(VLOOKUP(入力項目!$S$17,子育て関連マスタ!$I$32:$M$37,2,FALSE),0),
  AND(Q248=21,入力項目!$S$16="高専"),IFERROR(VLOOKUP(入力項目!$S$17,子育て関連マスタ!$I$32:$M$37,2,FALSE),0),
  Q248&gt;=22,0
  ),0),0
) +
IF(AND(Q248&gt;=1,Q248&lt;=15),IF($D248=入力項目!$S$8,入力項目!$S$3,0),0) +
IF(AND(Q248&gt;=1,Q248&lt;=15),IF($D248=5,入力項目!$S$4,0),0) +
IF(AND(Q248&gt;=1,Q248&lt;=15),IF($D248=12,入力項目!$S$5,0),0) +
IF(AND(入力項目!$S$7=$A248,入力項目!$S$8=$D248),子育て関連マスタ!$C$14,0) +
IFERROR(IF(AND(YEAR(EDATE(DATE(入力項目!$S$7,入力項目!$S$8,1),1))=$A248,MONTH(EDATE(DATE(入力項目!$S$7,入力項目!$S$8,1),1))=$D248),子育て関連マスタ!$C$15,0),0) +
IF(AND(OR(Q248=3,Q248=5,Q248=7),$D248=11),子育て関連マスタ!$C$17,0) +
IF(AND(Q248=20,$D248=1),子育て関連マスタ!$C$18,0) +
IF(AND(Q248=20,$D248=1),
IFERROR(_xlfn.IFS(
入力項目!$S$10="男",子育て関連マスタ!$C$18,
入力項目!$S$10="女",子育て関連マスタ!$C$19
),0),0
) +
IF(AND(Q248&gt;=入力項目!$S$18,Q248&lt;=入力項目!$S$19),入力項目!$S$20,0) +
IF(AND(Q248&gt;=入力項目!$S$21,Q248&lt;=入力項目!$S$22),入力項目!$S$23,0) +
IF(AND(Q248&gt;=入力項目!$S$24,Q248&lt;=入力項目!$S$25),入力項目!$S$26,0)
)</f>
        <v>0</v>
      </c>
      <c r="AF248">
        <f ca="1">-(
_xlfn.IFS(
R248&lt;=入力項目!$S$11,0,
AND(R248&gt;=入力項目!$S$11+1,R248&lt;=3),IFERROR(VLOOKUP(入力項目!$S$12,子育て関連マスタ!$I$4:$M$5,4,FALSE),0),
AND(R248&gt;=4,R248&lt;=6),IFERROR(VLOOKUP(入力項目!$S$13,子育て関連マスタ!$I$9:$M$12,4,FALSE),0),
AND(R248&gt;=7,R248&lt;=12),IFERROR(VLOOKUP(入力項目!$S$14,子育て関連マスタ!$I$16:$M$17,4,FALSE),0),
AND(R248&gt;=13,R248&lt;=15),IFERROR(VLOOKUP(入力項目!$S$15,子育て関連マスタ!$I$21:$M$22,4,FALSE),0),
AND(R248&gt;=16,R248&lt;=18),IFERROR(VLOOKUP(入力項目!$S$16,子育て関連マスタ!$I$26:$M$28,4,FALSE),0),
AND(R248&gt;=19,R248&lt;=20,入力項目!$S$16="高専"),IFERROR(VLOOKUP(入力項目!$S$16,子育て関連マスタ!$I$26:$M$28,4,FALSE),0),
AND(R248&gt;=19,R248&lt;=20,入力項目!$S$16&lt;&gt;"高専"),IFERROR(VLOOKUP(入力項目!$S$17,子育て関連マスタ!$I$32:$M$37,4,FALSE),0),
AND(R248&gt;=21,R248&lt;=22,入力項目!$S$16="高専"),IFERROR(VLOOKUP(入力項目!$S$17,子育て関連マスタ!$I$32:$M$34,4,FALSE),0),
AND(R248&gt;=21,R248&lt;=22,入力項目!$S$16&lt;&gt;"高専"),IFERROR(VLOOKUP(入力項目!$S$17,子育て関連マスタ!$I$32:$M$34,4,FALSE),0),
R248&gt;=23,0
) +
IF($D248=4,
  IFERROR(_xlfn.IFS(
  R248&lt;=入力項目!$S$11,0,
  AND(R248=入力項目!$S$11),IFERROR(VLOOKUP(入力項目!$S$12,子育て関連マスタ!$I$4:$M$5,2,FALSE),0),
  AND(R248=4),IFERROR(VLOOKUP(入力項目!$S$13,子育て関連マスタ!$I$9:$M$12,2,FALSE),0),
  AND(R248=7),IFERROR(VLOOKUP(入力項目!$S$14,子育て関連マスタ!$I$16:$M$17,2,FALSE),0),
  AND(R248=13),IFERROR(VLOOKUP(入力項目!$S$15,子育て関連マスタ!$I$21:$M$22,2,FALSE),0),
  AND(R248=16),IFERROR(VLOOKUP(入力項目!$S$16,子育て関連マスタ!$I$26:$M$28,2,FALSE),0),
  AND(R248=19,入力項目!$S$16&lt;&gt;"高専"),IFERROR(VLOOKUP(入力項目!$S$17,子育て関連マスタ!$I$32:$M$37,2,FALSE),0),
  AND(R248=21,入力項目!$S$16="高専"),IFERROR(VLOOKUP(入力項目!$S$17,子育て関連マスタ!$I$32:$M$37,2,FALSE),0),
  R248&gt;=22,0
  ),0),0
) +
IF(AND(R248&gt;=1,R248&lt;=15),IF($D248=入力項目!$S$8,入力項目!$S$3,0),0) +
IF(AND(R248&gt;=1,R248&lt;=15),IF($D248=5,入力項目!$S$4,0),0) +
IF(AND(R248&gt;=1,R248&lt;=15),IF($D248=12,入力項目!$S$5,0),0) +
IF(AND(入力項目!$S$7=$A248,入力項目!$S$8=$D248),子育て関連マスタ!$C$14,0) +
IFERROR(IF(AND(YEAR(EDATE(DATE(入力項目!$S$7,入力項目!$S$8,1),1))=$A248,MONTH(EDATE(DATE(入力項目!$S$7,入力項目!$S$8,1),1))=$D248),子育て関連マスタ!$C$15,0),0) +
IF(AND(OR(R248=3,R248=5,R248=7),$D248=11),子育て関連マスタ!$C$17,0) +
IF(AND(R248=20,$D248=1),子育て関連マスタ!$C$18,0) +
IF(AND(R248=20,$D248=1),
IFERROR(_xlfn.IFS(
入力項目!$S$10="男",子育て関連マスタ!$C$18,
入力項目!$S$10="女",子育て関連マスタ!$C$19
),0),0
) +
IF(AND(R248&gt;=入力項目!$S$18,R248&lt;=入力項目!$S$19),入力項目!$S$20,0) +
IF(AND(R248&gt;=入力項目!$S$21,R248&lt;=入力項目!$S$22),入力項目!$S$23,0) +
IF(AND(R248&gt;=入力項目!$S$24,R248&lt;=入力項目!$S$25),入力項目!$S$26,0)
)</f>
        <v>0</v>
      </c>
      <c r="AG248">
        <f ca="1">-(
_xlfn.IFS(
S248&lt;=入力項目!$S$11,0,
AND(S248&gt;=入力項目!$S$11+1,S248&lt;=3),IFERROR(VLOOKUP(入力項目!$S$12,子育て関連マスタ!$I$4:$M$5,4,FALSE),0),
AND(S248&gt;=4,S248&lt;=6),IFERROR(VLOOKUP(入力項目!$S$13,子育て関連マスタ!$I$9:$M$12,4,FALSE),0),
AND(S248&gt;=7,S248&lt;=12),IFERROR(VLOOKUP(入力項目!$S$14,子育て関連マスタ!$I$16:$M$17,4,FALSE),0),
AND(S248&gt;=13,S248&lt;=15),IFERROR(VLOOKUP(入力項目!$S$15,子育て関連マスタ!$I$21:$M$22,4,FALSE),0),
AND(S248&gt;=16,S248&lt;=18),IFERROR(VLOOKUP(入力項目!$S$16,子育て関連マスタ!$I$26:$M$28,4,FALSE),0),
AND(S248&gt;=19,S248&lt;=20,入力項目!$S$16="高専"),IFERROR(VLOOKUP(入力項目!$S$16,子育て関連マスタ!$I$26:$M$28,4,FALSE),0),
AND(S248&gt;=19,S248&lt;=20,入力項目!$S$16&lt;&gt;"高専"),IFERROR(VLOOKUP(入力項目!$S$17,子育て関連マスタ!$I$32:$M$37,4,FALSE),0),
AND(S248&gt;=21,S248&lt;=22,入力項目!$S$16="高専"),IFERROR(VLOOKUP(入力項目!$S$17,子育て関連マスタ!$I$32:$M$34,4,FALSE),0),
AND(S248&gt;=21,S248&lt;=22,入力項目!$S$16&lt;&gt;"高専"),IFERROR(VLOOKUP(入力項目!$S$17,子育て関連マスタ!$I$32:$M$34,4,FALSE),0),
S248&gt;=23,0
) +
IF($D248=4,
  IFERROR(_xlfn.IFS(
  S248&lt;=入力項目!$S$11,0,
  AND(S248=入力項目!$S$11),IFERROR(VLOOKUP(入力項目!$S$12,子育て関連マスタ!$I$4:$M$5,2,FALSE),0),
  AND(S248=4),IFERROR(VLOOKUP(入力項目!$S$13,子育て関連マスタ!$I$9:$M$12,2,FALSE),0),
  AND(S248=7),IFERROR(VLOOKUP(入力項目!$S$14,子育て関連マスタ!$I$16:$M$17,2,FALSE),0),
  AND(S248=13),IFERROR(VLOOKUP(入力項目!$S$15,子育て関連マスタ!$I$21:$M$22,2,FALSE),0),
  AND(S248=16),IFERROR(VLOOKUP(入力項目!$S$16,子育て関連マスタ!$I$26:$M$28,2,FALSE),0),
  AND(S248=19,入力項目!$S$16&lt;&gt;"高専"),IFERROR(VLOOKUP(入力項目!$S$17,子育て関連マスタ!$I$32:$M$37,2,FALSE),0),
  AND(S248=21,入力項目!$S$16="高専"),IFERROR(VLOOKUP(入力項目!$S$17,子育て関連マスタ!$I$32:$M$37,2,FALSE),0),
  S248&gt;=22,0
  ),0),0
) +
IF(AND(S248&gt;=1,S248&lt;=15),IF($D248=入力項目!$S$8,入力項目!$S$3,0),0) +
IF(AND(S248&gt;=1,S248&lt;=15),IF($D248=5,入力項目!$S$4,0),0) +
IF(AND(S248&gt;=1,S248&lt;=15),IF($D248=12,入力項目!$S$5,0),0) +
IF(AND(入力項目!$S$7=$A248,入力項目!$S$8=$D248),子育て関連マスタ!$C$14,0) +
IFERROR(IF(AND(YEAR(EDATE(DATE(入力項目!$S$7,入力項目!$S$8,1),1))=$A248,MONTH(EDATE(DATE(入力項目!$S$7,入力項目!$S$8,1),1))=$D248),子育て関連マスタ!$C$15,0),0) +
IF(AND(OR(S248=3,S248=5,S248=7),$D248=11),子育て関連マスタ!$C$17,0) +
IF(AND(S248=20,$D248=1),子育て関連マスタ!$C$18,0) +
IF(AND(S248=20,$D248=1),
IFERROR(_xlfn.IFS(
入力項目!$S$10="男",子育て関連マスタ!$C$18,
入力項目!$S$10="女",子育て関連マスタ!$C$19
),0),0
) +
IF(AND(S248&gt;=入力項目!$S$18,S248&lt;=入力項目!$S$19),入力項目!$S$20,0) +
IF(AND(S248&gt;=入力項目!$S$21,S248&lt;=入力項目!$S$22),入力項目!$S$23,0) +
IF(AND(S248&gt;=入力項目!$S$24,S248&lt;=入力項目!$S$25),入力項目!$S$26,0)
)</f>
        <v>0</v>
      </c>
      <c r="AH248">
        <f ca="1">-(
_xlfn.IFS(
T248&lt;=入力項目!$S$11,0,
AND(T248&gt;=入力項目!$S$11+1,T248&lt;=3),IFERROR(VLOOKUP(入力項目!$S$12,子育て関連マスタ!$I$4:$M$5,4,FALSE),0),
AND(T248&gt;=4,T248&lt;=6),IFERROR(VLOOKUP(入力項目!$S$13,子育て関連マスタ!$I$9:$M$12,4,FALSE),0),
AND(T248&gt;=7,T248&lt;=12),IFERROR(VLOOKUP(入力項目!$S$14,子育て関連マスタ!$I$16:$M$17,4,FALSE),0),
AND(T248&gt;=13,T248&lt;=15),IFERROR(VLOOKUP(入力項目!$S$15,子育て関連マスタ!$I$21:$M$22,4,FALSE),0),
AND(T248&gt;=16,T248&lt;=18),IFERROR(VLOOKUP(入力項目!$S$16,子育て関連マスタ!$I$26:$M$28,4,FALSE),0),
AND(T248&gt;=19,T248&lt;=20,入力項目!$S$16="高専"),IFERROR(VLOOKUP(入力項目!$S$16,子育て関連マスタ!$I$26:$M$28,4,FALSE),0),
AND(T248&gt;=19,T248&lt;=20,入力項目!$S$16&lt;&gt;"高専"),IFERROR(VLOOKUP(入力項目!$S$17,子育て関連マスタ!$I$32:$M$37,4,FALSE),0),
AND(T248&gt;=21,T248&lt;=22,入力項目!$S$16="高専"),IFERROR(VLOOKUP(入力項目!$S$17,子育て関連マスタ!$I$32:$M$34,4,FALSE),0),
AND(T248&gt;=21,T248&lt;=22,入力項目!$S$16&lt;&gt;"高専"),IFERROR(VLOOKUP(入力項目!$S$17,子育て関連マスタ!$I$32:$M$34,4,FALSE),0),
T248&gt;=23,0
) +
IF($D248=4,
  IFERROR(_xlfn.IFS(
  T248&lt;=入力項目!$S$11,0,
  AND(T248=入力項目!$S$11),IFERROR(VLOOKUP(入力項目!$S$12,子育て関連マスタ!$I$4:$M$5,2,FALSE),0),
  AND(T248=4),IFERROR(VLOOKUP(入力項目!$S$13,子育て関連マスタ!$I$9:$M$12,2,FALSE),0),
  AND(T248=7),IFERROR(VLOOKUP(入力項目!$S$14,子育て関連マスタ!$I$16:$M$17,2,FALSE),0),
  AND(T248=13),IFERROR(VLOOKUP(入力項目!$S$15,子育て関連マスタ!$I$21:$M$22,2,FALSE),0),
  AND(T248=16),IFERROR(VLOOKUP(入力項目!$S$16,子育て関連マスタ!$I$26:$M$28,2,FALSE),0),
  AND(T248=19,入力項目!$S$16&lt;&gt;"高専"),IFERROR(VLOOKUP(入力項目!$S$17,子育て関連マスタ!$I$32:$M$37,2,FALSE),0),
  AND(T248=21,入力項目!$S$16="高専"),IFERROR(VLOOKUP(入力項目!$S$17,子育て関連マスタ!$I$32:$M$37,2,FALSE),0),
  T248&gt;=22,0
  ),0),0
) +
IF(AND(T248&gt;=1,T248&lt;=15),IF($D248=入力項目!$S$8,入力項目!$S$3,0),0) +
IF(AND(T248&gt;=1,T248&lt;=15),IF($D248=5,入力項目!$S$4,0),0) +
IF(AND(T248&gt;=1,T248&lt;=15),IF($D248=12,入力項目!$S$5,0),0) +
IF(AND(入力項目!$S$7=$A248,入力項目!$S$8=$D248),子育て関連マスタ!$C$14,0) +
IFERROR(IF(AND(YEAR(EDATE(DATE(入力項目!$S$7,入力項目!$S$8,1),1))=$A248,MONTH(EDATE(DATE(入力項目!$S$7,入力項目!$S$8,1),1))=$D248),子育て関連マスタ!$C$15,0),0) +
IF(AND(OR(T248=3,T248=5,T248=7),$D248=11),子育て関連マスタ!$C$17,0) +
IF(AND(T248=20,$D248=1),子育て関連マスタ!$C$18,0) +
IF(AND(T248=20,$D248=1),
IFERROR(_xlfn.IFS(
入力項目!$S$10="男",子育て関連マスタ!$C$18,
入力項目!$S$10="女",子育て関連マスタ!$C$19
),0),0
) +
IF(AND(T248&gt;=入力項目!$S$18,T248&lt;=入力項目!$S$19),入力項目!$S$20,0) +
IF(AND(T248&gt;=入力項目!$S$21,T248&lt;=入力項目!$S$22),入力項目!$S$23,0) +
IF(AND(T248&gt;=入力項目!$S$24,T248&lt;=入力項目!$S$25),入力項目!$S$26,0)
)</f>
        <v>0</v>
      </c>
      <c r="AI248">
        <f ca="1">-(
_xlfn.IFS(
U248&lt;=入力項目!$S$11,0,
AND(U248&gt;=入力項目!$S$11+1,U248&lt;=3),IFERROR(VLOOKUP(入力項目!$S$12,子育て関連マスタ!$I$4:$M$5,4,FALSE),0),
AND(U248&gt;=4,U248&lt;=6),IFERROR(VLOOKUP(入力項目!$S$13,子育て関連マスタ!$I$9:$M$12,4,FALSE),0),
AND(U248&gt;=7,U248&lt;=12),IFERROR(VLOOKUP(入力項目!$S$14,子育て関連マスタ!$I$16:$M$17,4,FALSE),0),
AND(U248&gt;=13,U248&lt;=15),IFERROR(VLOOKUP(入力項目!$S$15,子育て関連マスタ!$I$21:$M$22,4,FALSE),0),
AND(U248&gt;=16,U248&lt;=18),IFERROR(VLOOKUP(入力項目!$S$16,子育て関連マスタ!$I$26:$M$28,4,FALSE),0),
AND(U248&gt;=19,U248&lt;=20,入力項目!$S$16="高専"),IFERROR(VLOOKUP(入力項目!$S$16,子育て関連マスタ!$I$26:$M$28,4,FALSE),0),
AND(U248&gt;=19,U248&lt;=20,入力項目!$S$16&lt;&gt;"高専"),IFERROR(VLOOKUP(入力項目!$S$17,子育て関連マスタ!$I$32:$M$37,4,FALSE),0),
AND(U248&gt;=21,U248&lt;=22,入力項目!$S$16="高専"),IFERROR(VLOOKUP(入力項目!$S$17,子育て関連マスタ!$I$32:$M$34,4,FALSE),0),
AND(U248&gt;=21,U248&lt;=22,入力項目!$S$16&lt;&gt;"高専"),IFERROR(VLOOKUP(入力項目!$S$17,子育て関連マスタ!$I$32:$M$34,4,FALSE),0),
U248&gt;=23,0
) +
IF($D248=4,
  IFERROR(_xlfn.IFS(
  U248&lt;=入力項目!$S$11,0,
  AND(U248=入力項目!$S$11),IFERROR(VLOOKUP(入力項目!$S$12,子育て関連マスタ!$I$4:$M$5,2,FALSE),0),
  AND(U248=4),IFERROR(VLOOKUP(入力項目!$S$13,子育て関連マスタ!$I$9:$M$12,2,FALSE),0),
  AND(U248=7),IFERROR(VLOOKUP(入力項目!$S$14,子育て関連マスタ!$I$16:$M$17,2,FALSE),0),
  AND(U248=13),IFERROR(VLOOKUP(入力項目!$S$15,子育て関連マスタ!$I$21:$M$22,2,FALSE),0),
  AND(U248=16),IFERROR(VLOOKUP(入力項目!$S$16,子育て関連マスタ!$I$26:$M$28,2,FALSE),0),
  AND(U248=19,入力項目!$S$16&lt;&gt;"高専"),IFERROR(VLOOKUP(入力項目!$S$17,子育て関連マスタ!$I$32:$M$37,2,FALSE),0),
  AND(U248=21,入力項目!$S$16="高専"),IFERROR(VLOOKUP(入力項目!$S$17,子育て関連マスタ!$I$32:$M$37,2,FALSE),0),
  U248&gt;=22,0
  ),0),0
) +
IF(AND(U248&gt;=1,U248&lt;=15),IF($D248=入力項目!$S$8,入力項目!$S$3,0),0) +
IF(AND(U248&gt;=1,U248&lt;=15),IF($D248=5,入力項目!$S$4,0),0) +
IF(AND(U248&gt;=1,U248&lt;=15),IF($D248=12,入力項目!$S$5,0),0) +
IF(AND(入力項目!$S$7=$A248,入力項目!$S$8=$D248),子育て関連マスタ!$C$14,0) +
IFERROR(IF(AND(YEAR(EDATE(DATE(入力項目!$S$7,入力項目!$S$8,1),1))=$A248,MONTH(EDATE(DATE(入力項目!$S$7,入力項目!$S$8,1),1))=$D248),子育て関連マスタ!$C$15,0),0) +
IF(AND(OR(U248=3,U248=5,U248=7),$D248=11),子育て関連マスタ!$C$17,0) +
IF(AND(U248=20,$D248=1),子育て関連マスタ!$C$18,0) +
IF(AND(U248=20,$D248=1),
IFERROR(_xlfn.IFS(
入力項目!$S$10="男",子育て関連マスタ!$C$18,
入力項目!$S$10="女",子育て関連マスタ!$C$19
),0),0
) +
IF(AND(U248&gt;=入力項目!$S$18,U248&lt;=入力項目!$S$19),入力項目!$S$20,0) +
IF(AND(U248&gt;=入力項目!$S$21,U248&lt;=入力項目!$S$22),入力項目!$S$23,0) +
IF(AND(U248&gt;=入力項目!$S$24,U248&lt;=入力項目!$S$25),入力項目!$S$26,0)
)</f>
        <v>0</v>
      </c>
      <c r="AJ248" s="10">
        <f ca="1">-VLOOKUP($D248,月別収支!$A$2:$H$13,7,FALSE)</f>
        <v>-20000</v>
      </c>
    </row>
    <row r="249" spans="1:36" x14ac:dyDescent="0.4">
      <c r="A249">
        <f t="shared" ca="1" si="71"/>
        <v>2045</v>
      </c>
      <c r="B249">
        <f t="shared" ca="1" si="61"/>
        <v>2044</v>
      </c>
      <c r="C249">
        <f t="shared" ca="1" si="62"/>
        <v>21</v>
      </c>
      <c r="D249">
        <f t="shared" ca="1" si="72"/>
        <v>3</v>
      </c>
      <c r="E249" t="str">
        <f t="shared" ca="1" si="56"/>
        <v>2045年3月</v>
      </c>
      <c r="F249">
        <f ca="1">IF(OR(入力項目!$N$5&lt;$A249,AND(入力項目!$N$5=$A249,入力項目!$N$6&lt;$D249)),IF(F248=0,1,IF(G249=12,F248+1,F248)),0)</f>
        <v>20</v>
      </c>
      <c r="G249">
        <f ca="1">IF(OR(入力項目!$N$5&lt;$A249,AND(入力項目!$N$5=$A249,入力項目!$N$6&lt;$D249)),IF(G248=12,1,G248+1),0)</f>
        <v>5</v>
      </c>
      <c r="H249" t="str">
        <f t="shared" ca="1" si="57"/>
        <v>20_5</v>
      </c>
      <c r="I249">
        <f ca="1">IF(
  IFERROR(AND($C249&gt;0,MOD($C249,入力項目!$N$22)=0,$D249=入力項目!$N$23), FALSE),
  1,
  IF(
    AND(I248&gt;0,J248=12),
    IF(I248=入力項目!$N$28, 0, I248+1),
    I248
  )
)</f>
        <v>1</v>
      </c>
      <c r="J249">
        <f ca="1">IF($D249=入力項目!$N$23,1,IFERROR(J248+1,1))</f>
        <v>10</v>
      </c>
      <c r="K249" t="str">
        <f t="shared" ca="1" si="58"/>
        <v>1_10</v>
      </c>
      <c r="L249">
        <f ca="1">L248+IF(入力項目!$D$4=$D249,1,0)</f>
        <v>49</v>
      </c>
      <c r="M249" t="str">
        <f t="shared" ca="1" si="59"/>
        <v>49歳</v>
      </c>
      <c r="N249">
        <f t="shared" ca="1" si="63"/>
        <v>50</v>
      </c>
      <c r="O249" t="str">
        <f t="shared" ca="1" si="60"/>
        <v>50歳</v>
      </c>
      <c r="P249">
        <f t="shared" ca="1" si="64"/>
        <v>24</v>
      </c>
      <c r="Q249">
        <f t="shared" ca="1" si="65"/>
        <v>22</v>
      </c>
      <c r="R249">
        <f t="shared" ca="1" si="66"/>
        <v>2045</v>
      </c>
      <c r="S249">
        <f t="shared" ca="1" si="67"/>
        <v>2045</v>
      </c>
      <c r="T249">
        <f t="shared" ca="1" si="68"/>
        <v>2045</v>
      </c>
      <c r="U249">
        <f t="shared" ca="1" si="69"/>
        <v>2045</v>
      </c>
      <c r="V249" s="10">
        <f t="shared" ca="1" si="70"/>
        <v>27235865</v>
      </c>
      <c r="W249" s="10">
        <f ca="1">IF($L249&lt;その他マスタ!$B$1,VLOOKUP($D249,月別収支!$A$2:$H$13,2,FALSE),その他マスタ!$B$3)+IF(AND($L249=その他マスタ!$B$1,入力項目!$I$9="あり",$D249=入力項目!$D$4),その他マスタ!$B$2,0)</f>
        <v>300000</v>
      </c>
      <c r="X249" s="10">
        <f ca="1">-IF(入力項目!$K$5=TRUE,
IF($F249+$G249&lt;3,VLOOKUP($D249,月別収支!$A$2:$H$13,8,FALSE),0)+IFERROR(VLOOKUP($H249,住宅ローン計算!C:P,13,FALSE),0)+IF($F249&gt;1,IF(OR($G249=3,$G249=6,$G249=9,$G249=12),ROUNDUP(入力項目!$N$18/4,0),0),0),
VLOOKUP($D249,月別収支!$A$2:$H$13,8,FALSE))</f>
        <v>-53590</v>
      </c>
      <c r="Y249" s="10">
        <f ca="1">-VLOOKUP($D249,月別収支!$A$2:$H$13,3,FALSE)</f>
        <v>-75000</v>
      </c>
      <c r="Z249" s="10">
        <f ca="1">-VLOOKUP($D249,月別収支!$A$2:$H$13,4,FALSE)</f>
        <v>-27000</v>
      </c>
      <c r="AA249" s="10">
        <f ca="1">-VLOOKUP($D249,月別収支!$A$2:$H$13,6,FALSE)</f>
        <v>-10000</v>
      </c>
      <c r="AB249" s="10">
        <f ca="1">-(
VLOOKUP($D249,月別収支!$A$2:$H$13,5,FALSE)+IF(AND(入力項目!$I$27&lt;=$A249,ISEVEN($A249-入力項目!$I$27),入力項目!$I$28=$D249),入力項目!$I$26,0)
+IF(入力項目!$K$26=TRUE,
IFERROR(VLOOKUP($K249,マイカーローン計算!C:P,13,FALSE),0),
IFERROR(
  IF(AND($C249&gt;0,MOD($C249,入力項目!$N$22)=0,$D249=入力項目!$N$23),入力項目!$N$24,0),
 0
)
)
)</f>
        <v>-20000</v>
      </c>
      <c r="AC249" s="10">
        <f ca="1">-IF($A249&lt;入力項目!$N$33,入力項目!$N$35,IF(AND($A249=入力項目!$N$33,$D249&lt;=入力項目!$N$34),入力項目!$N$35,0))</f>
        <v>0</v>
      </c>
      <c r="AD249">
        <f ca="1">-(
_xlfn.IFS(
P249&lt;=入力項目!$S$11,0,
AND(P249&gt;=入力項目!$S$11+1,P249&lt;=3),IFERROR(VLOOKUP(入力項目!$S$12,子育て関連マスタ!$I$4:$M$5,4,FALSE),0),
AND(P249&gt;=4,P249&lt;=6),IFERROR(VLOOKUP(入力項目!$S$13,子育て関連マスタ!$I$9:$M$12,4,FALSE),0),
AND(P249&gt;=7,P249&lt;=12),IFERROR(VLOOKUP(入力項目!$S$14,子育て関連マスタ!$I$16:$M$17,4,FALSE),0),
AND(P249&gt;=13,P249&lt;=15),IFERROR(VLOOKUP(入力項目!$S$15,子育て関連マスタ!$I$21:$M$22,4,FALSE),0),
AND(P249&gt;=16,P249&lt;=18),IFERROR(VLOOKUP(入力項目!$S$16,子育て関連マスタ!$I$26:$M$28,4,FALSE),0),
AND(P249&gt;=19,P249&lt;=20,入力項目!$S$16="高専"),IFERROR(VLOOKUP(入力項目!$S$16,子育て関連マスタ!$I$26:$M$28,4,FALSE),0),
AND(P249&gt;=19,P249&lt;=20,入力項目!$S$16&lt;&gt;"高専"),IFERROR(VLOOKUP(入力項目!$S$17,子育て関連マスタ!$I$32:$M$37,4,FALSE),0),
AND(P249&gt;=21,P249&lt;=22,入力項目!$S$16="高専"),IFERROR(VLOOKUP(入力項目!$S$17,子育て関連マスタ!$I$32:$M$34,4,FALSE),0),
AND(P249&gt;=21,P249&lt;=22,入力項目!$S$16&lt;&gt;"高専"),IFERROR(VLOOKUP(入力項目!$S$17,子育て関連マスタ!$I$32:$M$34,4,FALSE),0),
P249&gt;=23,0
) +
IF($D249=4,
  IFERROR(_xlfn.IFS(
  P249&lt;=入力項目!$S$11,0,
  AND(P249=入力項目!$S$11),IFERROR(VLOOKUP(入力項目!$S$12,子育て関連マスタ!$I$4:$M$5,2,FALSE),0),
  AND(P249=4),IFERROR(VLOOKUP(入力項目!$S$13,子育て関連マスタ!$I$9:$M$12,2,FALSE),0),
  AND(P249=7),IFERROR(VLOOKUP(入力項目!$S$14,子育て関連マスタ!$I$16:$M$17,2,FALSE),0),
  AND(P249=13),IFERROR(VLOOKUP(入力項目!$S$15,子育て関連マスタ!$I$21:$M$22,2,FALSE),0),
  AND(P249=16),IFERROR(VLOOKUP(入力項目!$S$16,子育て関連マスタ!$I$26:$M$28,2,FALSE),0),
  AND(P249=19,入力項目!$S$16&lt;&gt;"高専"),IFERROR(VLOOKUP(入力項目!$S$17,子育て関連マスタ!$I$32:$M$37,2,FALSE),0),
  AND(P249=21,入力項目!$S$16="高専"),IFERROR(VLOOKUP(入力項目!$S$17,子育て関連マスタ!$I$32:$M$37,2,FALSE),0),
  P249&gt;=22,0
  ),0),0
) +
IF(AND(P249&gt;=1,P249&lt;=15),IF($D249=入力項目!$S$8,入力項目!$S$3,0),0) +
IF(AND(P249&gt;=1,P249&lt;=15),IF($D249=5,入力項目!$S$4,0),0) +
IF(AND(P249&gt;=1,P249&lt;=15),IF($D249=12,入力項目!$S$5,0),0) +
IF(AND(入力項目!$S$7=$A249,入力項目!$S$8=$D249),子育て関連マスタ!$C$14,0) +
IFERROR(IF(AND(YEAR(EDATE(DATE(入力項目!$S$7,入力項目!$S$8,1),1))=$A249,MONTH(EDATE(DATE(入力項目!$S$7,入力項目!$S$8,1),1))=$D249),子育て関連マスタ!$C$15,0),0) +
IF(AND(OR(P249=3,P249=5,P249=7),$D249=11),子育て関連マスタ!$C$17,0) +
IF(AND(P249=20,$D249=1),子育て関連マスタ!$C$18,0) +
IF(AND(P249=20,$D249=1),
IFERROR(_xlfn.IFS(
入力項目!$S$10="男",子育て関連マスタ!$C$18,
入力項目!$S$10="女",子育て関連マスタ!$C$19
),0),0
) +
IF(AND(P249&gt;=入力項目!$S$18,P249&lt;=入力項目!$S$19),入力項目!$S$20,0) +
IF(AND(P249&gt;=入力項目!$S$21,P249&lt;=入力項目!$S$22),入力項目!$S$23,0) +
IF(AND(P249&gt;=入力項目!$S$24,P249&lt;=入力項目!$S$25),入力項目!$S$26,0)
)</f>
        <v>0</v>
      </c>
      <c r="AE249">
        <f ca="1">-(
_xlfn.IFS(
Q249&lt;=入力項目!$S$11,0,
AND(Q249&gt;=入力項目!$S$11+1,Q249&lt;=3),IFERROR(VLOOKUP(入力項目!$S$12,子育て関連マスタ!$I$4:$M$5,4,FALSE),0),
AND(Q249&gt;=4,Q249&lt;=6),IFERROR(VLOOKUP(入力項目!$S$13,子育て関連マスタ!$I$9:$M$12,4,FALSE),0),
AND(Q249&gt;=7,Q249&lt;=12),IFERROR(VLOOKUP(入力項目!$S$14,子育て関連マスタ!$I$16:$M$17,4,FALSE),0),
AND(Q249&gt;=13,Q249&lt;=15),IFERROR(VLOOKUP(入力項目!$S$15,子育て関連マスタ!$I$21:$M$22,4,FALSE),0),
AND(Q249&gt;=16,Q249&lt;=18),IFERROR(VLOOKUP(入力項目!$S$16,子育て関連マスタ!$I$26:$M$28,4,FALSE),0),
AND(Q249&gt;=19,Q249&lt;=20,入力項目!$S$16="高専"),IFERROR(VLOOKUP(入力項目!$S$16,子育て関連マスタ!$I$26:$M$28,4,FALSE),0),
AND(Q249&gt;=19,Q249&lt;=20,入力項目!$S$16&lt;&gt;"高専"),IFERROR(VLOOKUP(入力項目!$S$17,子育て関連マスタ!$I$32:$M$37,4,FALSE),0),
AND(Q249&gt;=21,Q249&lt;=22,入力項目!$S$16="高専"),IFERROR(VLOOKUP(入力項目!$S$17,子育て関連マスタ!$I$32:$M$34,4,FALSE),0),
AND(Q249&gt;=21,Q249&lt;=22,入力項目!$S$16&lt;&gt;"高専"),IFERROR(VLOOKUP(入力項目!$S$17,子育て関連マスタ!$I$32:$M$34,4,FALSE),0),
Q249&gt;=23,0
) +
IF($D249=4,
  IFERROR(_xlfn.IFS(
  Q249&lt;=入力項目!$S$11,0,
  AND(Q249=入力項目!$S$11),IFERROR(VLOOKUP(入力項目!$S$12,子育て関連マスタ!$I$4:$M$5,2,FALSE),0),
  AND(Q249=4),IFERROR(VLOOKUP(入力項目!$S$13,子育て関連マスタ!$I$9:$M$12,2,FALSE),0),
  AND(Q249=7),IFERROR(VLOOKUP(入力項目!$S$14,子育て関連マスタ!$I$16:$M$17,2,FALSE),0),
  AND(Q249=13),IFERROR(VLOOKUP(入力項目!$S$15,子育て関連マスタ!$I$21:$M$22,2,FALSE),0),
  AND(Q249=16),IFERROR(VLOOKUP(入力項目!$S$16,子育て関連マスタ!$I$26:$M$28,2,FALSE),0),
  AND(Q249=19,入力項目!$S$16&lt;&gt;"高専"),IFERROR(VLOOKUP(入力項目!$S$17,子育て関連マスタ!$I$32:$M$37,2,FALSE),0),
  AND(Q249=21,入力項目!$S$16="高専"),IFERROR(VLOOKUP(入力項目!$S$17,子育て関連マスタ!$I$32:$M$37,2,FALSE),0),
  Q249&gt;=22,0
  ),0),0
) +
IF(AND(Q249&gt;=1,Q249&lt;=15),IF($D249=入力項目!$S$8,入力項目!$S$3,0),0) +
IF(AND(Q249&gt;=1,Q249&lt;=15),IF($D249=5,入力項目!$S$4,0),0) +
IF(AND(Q249&gt;=1,Q249&lt;=15),IF($D249=12,入力項目!$S$5,0),0) +
IF(AND(入力項目!$S$7=$A249,入力項目!$S$8=$D249),子育て関連マスタ!$C$14,0) +
IFERROR(IF(AND(YEAR(EDATE(DATE(入力項目!$S$7,入力項目!$S$8,1),1))=$A249,MONTH(EDATE(DATE(入力項目!$S$7,入力項目!$S$8,1),1))=$D249),子育て関連マスタ!$C$15,0),0) +
IF(AND(OR(Q249=3,Q249=5,Q249=7),$D249=11),子育て関連マスタ!$C$17,0) +
IF(AND(Q249=20,$D249=1),子育て関連マスタ!$C$18,0) +
IF(AND(Q249=20,$D249=1),
IFERROR(_xlfn.IFS(
入力項目!$S$10="男",子育て関連マスタ!$C$18,
入力項目!$S$10="女",子育て関連マスタ!$C$19
),0),0
) +
IF(AND(Q249&gt;=入力項目!$S$18,Q249&lt;=入力項目!$S$19),入力項目!$S$20,0) +
IF(AND(Q249&gt;=入力項目!$S$21,Q249&lt;=入力項目!$S$22),入力項目!$S$23,0) +
IF(AND(Q249&gt;=入力項目!$S$24,Q249&lt;=入力項目!$S$25),入力項目!$S$26,0)
)</f>
        <v>0</v>
      </c>
      <c r="AF249">
        <f ca="1">-(
_xlfn.IFS(
R249&lt;=入力項目!$S$11,0,
AND(R249&gt;=入力項目!$S$11+1,R249&lt;=3),IFERROR(VLOOKUP(入力項目!$S$12,子育て関連マスタ!$I$4:$M$5,4,FALSE),0),
AND(R249&gt;=4,R249&lt;=6),IFERROR(VLOOKUP(入力項目!$S$13,子育て関連マスタ!$I$9:$M$12,4,FALSE),0),
AND(R249&gt;=7,R249&lt;=12),IFERROR(VLOOKUP(入力項目!$S$14,子育て関連マスタ!$I$16:$M$17,4,FALSE),0),
AND(R249&gt;=13,R249&lt;=15),IFERROR(VLOOKUP(入力項目!$S$15,子育て関連マスタ!$I$21:$M$22,4,FALSE),0),
AND(R249&gt;=16,R249&lt;=18),IFERROR(VLOOKUP(入力項目!$S$16,子育て関連マスタ!$I$26:$M$28,4,FALSE),0),
AND(R249&gt;=19,R249&lt;=20,入力項目!$S$16="高専"),IFERROR(VLOOKUP(入力項目!$S$16,子育て関連マスタ!$I$26:$M$28,4,FALSE),0),
AND(R249&gt;=19,R249&lt;=20,入力項目!$S$16&lt;&gt;"高専"),IFERROR(VLOOKUP(入力項目!$S$17,子育て関連マスタ!$I$32:$M$37,4,FALSE),0),
AND(R249&gt;=21,R249&lt;=22,入力項目!$S$16="高専"),IFERROR(VLOOKUP(入力項目!$S$17,子育て関連マスタ!$I$32:$M$34,4,FALSE),0),
AND(R249&gt;=21,R249&lt;=22,入力項目!$S$16&lt;&gt;"高専"),IFERROR(VLOOKUP(入力項目!$S$17,子育て関連マスタ!$I$32:$M$34,4,FALSE),0),
R249&gt;=23,0
) +
IF($D249=4,
  IFERROR(_xlfn.IFS(
  R249&lt;=入力項目!$S$11,0,
  AND(R249=入力項目!$S$11),IFERROR(VLOOKUP(入力項目!$S$12,子育て関連マスタ!$I$4:$M$5,2,FALSE),0),
  AND(R249=4),IFERROR(VLOOKUP(入力項目!$S$13,子育て関連マスタ!$I$9:$M$12,2,FALSE),0),
  AND(R249=7),IFERROR(VLOOKUP(入力項目!$S$14,子育て関連マスタ!$I$16:$M$17,2,FALSE),0),
  AND(R249=13),IFERROR(VLOOKUP(入力項目!$S$15,子育て関連マスタ!$I$21:$M$22,2,FALSE),0),
  AND(R249=16),IFERROR(VLOOKUP(入力項目!$S$16,子育て関連マスタ!$I$26:$M$28,2,FALSE),0),
  AND(R249=19,入力項目!$S$16&lt;&gt;"高専"),IFERROR(VLOOKUP(入力項目!$S$17,子育て関連マスタ!$I$32:$M$37,2,FALSE),0),
  AND(R249=21,入力項目!$S$16="高専"),IFERROR(VLOOKUP(入力項目!$S$17,子育て関連マスタ!$I$32:$M$37,2,FALSE),0),
  R249&gt;=22,0
  ),0),0
) +
IF(AND(R249&gt;=1,R249&lt;=15),IF($D249=入力項目!$S$8,入力項目!$S$3,0),0) +
IF(AND(R249&gt;=1,R249&lt;=15),IF($D249=5,入力項目!$S$4,0),0) +
IF(AND(R249&gt;=1,R249&lt;=15),IF($D249=12,入力項目!$S$5,0),0) +
IF(AND(入力項目!$S$7=$A249,入力項目!$S$8=$D249),子育て関連マスタ!$C$14,0) +
IFERROR(IF(AND(YEAR(EDATE(DATE(入力項目!$S$7,入力項目!$S$8,1),1))=$A249,MONTH(EDATE(DATE(入力項目!$S$7,入力項目!$S$8,1),1))=$D249),子育て関連マスタ!$C$15,0),0) +
IF(AND(OR(R249=3,R249=5,R249=7),$D249=11),子育て関連マスタ!$C$17,0) +
IF(AND(R249=20,$D249=1),子育て関連マスタ!$C$18,0) +
IF(AND(R249=20,$D249=1),
IFERROR(_xlfn.IFS(
入力項目!$S$10="男",子育て関連マスタ!$C$18,
入力項目!$S$10="女",子育て関連マスタ!$C$19
),0),0
) +
IF(AND(R249&gt;=入力項目!$S$18,R249&lt;=入力項目!$S$19),入力項目!$S$20,0) +
IF(AND(R249&gt;=入力項目!$S$21,R249&lt;=入力項目!$S$22),入力項目!$S$23,0) +
IF(AND(R249&gt;=入力項目!$S$24,R249&lt;=入力項目!$S$25),入力項目!$S$26,0)
)</f>
        <v>0</v>
      </c>
      <c r="AG249">
        <f ca="1">-(
_xlfn.IFS(
S249&lt;=入力項目!$S$11,0,
AND(S249&gt;=入力項目!$S$11+1,S249&lt;=3),IFERROR(VLOOKUP(入力項目!$S$12,子育て関連マスタ!$I$4:$M$5,4,FALSE),0),
AND(S249&gt;=4,S249&lt;=6),IFERROR(VLOOKUP(入力項目!$S$13,子育て関連マスタ!$I$9:$M$12,4,FALSE),0),
AND(S249&gt;=7,S249&lt;=12),IFERROR(VLOOKUP(入力項目!$S$14,子育て関連マスタ!$I$16:$M$17,4,FALSE),0),
AND(S249&gt;=13,S249&lt;=15),IFERROR(VLOOKUP(入力項目!$S$15,子育て関連マスタ!$I$21:$M$22,4,FALSE),0),
AND(S249&gt;=16,S249&lt;=18),IFERROR(VLOOKUP(入力項目!$S$16,子育て関連マスタ!$I$26:$M$28,4,FALSE),0),
AND(S249&gt;=19,S249&lt;=20,入力項目!$S$16="高専"),IFERROR(VLOOKUP(入力項目!$S$16,子育て関連マスタ!$I$26:$M$28,4,FALSE),0),
AND(S249&gt;=19,S249&lt;=20,入力項目!$S$16&lt;&gt;"高専"),IFERROR(VLOOKUP(入力項目!$S$17,子育て関連マスタ!$I$32:$M$37,4,FALSE),0),
AND(S249&gt;=21,S249&lt;=22,入力項目!$S$16="高専"),IFERROR(VLOOKUP(入力項目!$S$17,子育て関連マスタ!$I$32:$M$34,4,FALSE),0),
AND(S249&gt;=21,S249&lt;=22,入力項目!$S$16&lt;&gt;"高専"),IFERROR(VLOOKUP(入力項目!$S$17,子育て関連マスタ!$I$32:$M$34,4,FALSE),0),
S249&gt;=23,0
) +
IF($D249=4,
  IFERROR(_xlfn.IFS(
  S249&lt;=入力項目!$S$11,0,
  AND(S249=入力項目!$S$11),IFERROR(VLOOKUP(入力項目!$S$12,子育て関連マスタ!$I$4:$M$5,2,FALSE),0),
  AND(S249=4),IFERROR(VLOOKUP(入力項目!$S$13,子育て関連マスタ!$I$9:$M$12,2,FALSE),0),
  AND(S249=7),IFERROR(VLOOKUP(入力項目!$S$14,子育て関連マスタ!$I$16:$M$17,2,FALSE),0),
  AND(S249=13),IFERROR(VLOOKUP(入力項目!$S$15,子育て関連マスタ!$I$21:$M$22,2,FALSE),0),
  AND(S249=16),IFERROR(VLOOKUP(入力項目!$S$16,子育て関連マスタ!$I$26:$M$28,2,FALSE),0),
  AND(S249=19,入力項目!$S$16&lt;&gt;"高専"),IFERROR(VLOOKUP(入力項目!$S$17,子育て関連マスタ!$I$32:$M$37,2,FALSE),0),
  AND(S249=21,入力項目!$S$16="高専"),IFERROR(VLOOKUP(入力項目!$S$17,子育て関連マスタ!$I$32:$M$37,2,FALSE),0),
  S249&gt;=22,0
  ),0),0
) +
IF(AND(S249&gt;=1,S249&lt;=15),IF($D249=入力項目!$S$8,入力項目!$S$3,0),0) +
IF(AND(S249&gt;=1,S249&lt;=15),IF($D249=5,入力項目!$S$4,0),0) +
IF(AND(S249&gt;=1,S249&lt;=15),IF($D249=12,入力項目!$S$5,0),0) +
IF(AND(入力項目!$S$7=$A249,入力項目!$S$8=$D249),子育て関連マスタ!$C$14,0) +
IFERROR(IF(AND(YEAR(EDATE(DATE(入力項目!$S$7,入力項目!$S$8,1),1))=$A249,MONTH(EDATE(DATE(入力項目!$S$7,入力項目!$S$8,1),1))=$D249),子育て関連マスタ!$C$15,0),0) +
IF(AND(OR(S249=3,S249=5,S249=7),$D249=11),子育て関連マスタ!$C$17,0) +
IF(AND(S249=20,$D249=1),子育て関連マスタ!$C$18,0) +
IF(AND(S249=20,$D249=1),
IFERROR(_xlfn.IFS(
入力項目!$S$10="男",子育て関連マスタ!$C$18,
入力項目!$S$10="女",子育て関連マスタ!$C$19
),0),0
) +
IF(AND(S249&gt;=入力項目!$S$18,S249&lt;=入力項目!$S$19),入力項目!$S$20,0) +
IF(AND(S249&gt;=入力項目!$S$21,S249&lt;=入力項目!$S$22),入力項目!$S$23,0) +
IF(AND(S249&gt;=入力項目!$S$24,S249&lt;=入力項目!$S$25),入力項目!$S$26,0)
)</f>
        <v>0</v>
      </c>
      <c r="AH249">
        <f ca="1">-(
_xlfn.IFS(
T249&lt;=入力項目!$S$11,0,
AND(T249&gt;=入力項目!$S$11+1,T249&lt;=3),IFERROR(VLOOKUP(入力項目!$S$12,子育て関連マスタ!$I$4:$M$5,4,FALSE),0),
AND(T249&gt;=4,T249&lt;=6),IFERROR(VLOOKUP(入力項目!$S$13,子育て関連マスタ!$I$9:$M$12,4,FALSE),0),
AND(T249&gt;=7,T249&lt;=12),IFERROR(VLOOKUP(入力項目!$S$14,子育て関連マスタ!$I$16:$M$17,4,FALSE),0),
AND(T249&gt;=13,T249&lt;=15),IFERROR(VLOOKUP(入力項目!$S$15,子育て関連マスタ!$I$21:$M$22,4,FALSE),0),
AND(T249&gt;=16,T249&lt;=18),IFERROR(VLOOKUP(入力項目!$S$16,子育て関連マスタ!$I$26:$M$28,4,FALSE),0),
AND(T249&gt;=19,T249&lt;=20,入力項目!$S$16="高専"),IFERROR(VLOOKUP(入力項目!$S$16,子育て関連マスタ!$I$26:$M$28,4,FALSE),0),
AND(T249&gt;=19,T249&lt;=20,入力項目!$S$16&lt;&gt;"高専"),IFERROR(VLOOKUP(入力項目!$S$17,子育て関連マスタ!$I$32:$M$37,4,FALSE),0),
AND(T249&gt;=21,T249&lt;=22,入力項目!$S$16="高専"),IFERROR(VLOOKUP(入力項目!$S$17,子育て関連マスタ!$I$32:$M$34,4,FALSE),0),
AND(T249&gt;=21,T249&lt;=22,入力項目!$S$16&lt;&gt;"高専"),IFERROR(VLOOKUP(入力項目!$S$17,子育て関連マスタ!$I$32:$M$34,4,FALSE),0),
T249&gt;=23,0
) +
IF($D249=4,
  IFERROR(_xlfn.IFS(
  T249&lt;=入力項目!$S$11,0,
  AND(T249=入力項目!$S$11),IFERROR(VLOOKUP(入力項目!$S$12,子育て関連マスタ!$I$4:$M$5,2,FALSE),0),
  AND(T249=4),IFERROR(VLOOKUP(入力項目!$S$13,子育て関連マスタ!$I$9:$M$12,2,FALSE),0),
  AND(T249=7),IFERROR(VLOOKUP(入力項目!$S$14,子育て関連マスタ!$I$16:$M$17,2,FALSE),0),
  AND(T249=13),IFERROR(VLOOKUP(入力項目!$S$15,子育て関連マスタ!$I$21:$M$22,2,FALSE),0),
  AND(T249=16),IFERROR(VLOOKUP(入力項目!$S$16,子育て関連マスタ!$I$26:$M$28,2,FALSE),0),
  AND(T249=19,入力項目!$S$16&lt;&gt;"高専"),IFERROR(VLOOKUP(入力項目!$S$17,子育て関連マスタ!$I$32:$M$37,2,FALSE),0),
  AND(T249=21,入力項目!$S$16="高専"),IFERROR(VLOOKUP(入力項目!$S$17,子育て関連マスタ!$I$32:$M$37,2,FALSE),0),
  T249&gt;=22,0
  ),0),0
) +
IF(AND(T249&gt;=1,T249&lt;=15),IF($D249=入力項目!$S$8,入力項目!$S$3,0),0) +
IF(AND(T249&gt;=1,T249&lt;=15),IF($D249=5,入力項目!$S$4,0),0) +
IF(AND(T249&gt;=1,T249&lt;=15),IF($D249=12,入力項目!$S$5,0),0) +
IF(AND(入力項目!$S$7=$A249,入力項目!$S$8=$D249),子育て関連マスタ!$C$14,0) +
IFERROR(IF(AND(YEAR(EDATE(DATE(入力項目!$S$7,入力項目!$S$8,1),1))=$A249,MONTH(EDATE(DATE(入力項目!$S$7,入力項目!$S$8,1),1))=$D249),子育て関連マスタ!$C$15,0),0) +
IF(AND(OR(T249=3,T249=5,T249=7),$D249=11),子育て関連マスタ!$C$17,0) +
IF(AND(T249=20,$D249=1),子育て関連マスタ!$C$18,0) +
IF(AND(T249=20,$D249=1),
IFERROR(_xlfn.IFS(
入力項目!$S$10="男",子育て関連マスタ!$C$18,
入力項目!$S$10="女",子育て関連マスタ!$C$19
),0),0
) +
IF(AND(T249&gt;=入力項目!$S$18,T249&lt;=入力項目!$S$19),入力項目!$S$20,0) +
IF(AND(T249&gt;=入力項目!$S$21,T249&lt;=入力項目!$S$22),入力項目!$S$23,0) +
IF(AND(T249&gt;=入力項目!$S$24,T249&lt;=入力項目!$S$25),入力項目!$S$26,0)
)</f>
        <v>0</v>
      </c>
      <c r="AI249">
        <f ca="1">-(
_xlfn.IFS(
U249&lt;=入力項目!$S$11,0,
AND(U249&gt;=入力項目!$S$11+1,U249&lt;=3),IFERROR(VLOOKUP(入力項目!$S$12,子育て関連マスタ!$I$4:$M$5,4,FALSE),0),
AND(U249&gt;=4,U249&lt;=6),IFERROR(VLOOKUP(入力項目!$S$13,子育て関連マスタ!$I$9:$M$12,4,FALSE),0),
AND(U249&gt;=7,U249&lt;=12),IFERROR(VLOOKUP(入力項目!$S$14,子育て関連マスタ!$I$16:$M$17,4,FALSE),0),
AND(U249&gt;=13,U249&lt;=15),IFERROR(VLOOKUP(入力項目!$S$15,子育て関連マスタ!$I$21:$M$22,4,FALSE),0),
AND(U249&gt;=16,U249&lt;=18),IFERROR(VLOOKUP(入力項目!$S$16,子育て関連マスタ!$I$26:$M$28,4,FALSE),0),
AND(U249&gt;=19,U249&lt;=20,入力項目!$S$16="高専"),IFERROR(VLOOKUP(入力項目!$S$16,子育て関連マスタ!$I$26:$M$28,4,FALSE),0),
AND(U249&gt;=19,U249&lt;=20,入力項目!$S$16&lt;&gt;"高専"),IFERROR(VLOOKUP(入力項目!$S$17,子育て関連マスタ!$I$32:$M$37,4,FALSE),0),
AND(U249&gt;=21,U249&lt;=22,入力項目!$S$16="高専"),IFERROR(VLOOKUP(入力項目!$S$17,子育て関連マスタ!$I$32:$M$34,4,FALSE),0),
AND(U249&gt;=21,U249&lt;=22,入力項目!$S$16&lt;&gt;"高専"),IFERROR(VLOOKUP(入力項目!$S$17,子育て関連マスタ!$I$32:$M$34,4,FALSE),0),
U249&gt;=23,0
) +
IF($D249=4,
  IFERROR(_xlfn.IFS(
  U249&lt;=入力項目!$S$11,0,
  AND(U249=入力項目!$S$11),IFERROR(VLOOKUP(入力項目!$S$12,子育て関連マスタ!$I$4:$M$5,2,FALSE),0),
  AND(U249=4),IFERROR(VLOOKUP(入力項目!$S$13,子育て関連マスタ!$I$9:$M$12,2,FALSE),0),
  AND(U249=7),IFERROR(VLOOKUP(入力項目!$S$14,子育て関連マスタ!$I$16:$M$17,2,FALSE),0),
  AND(U249=13),IFERROR(VLOOKUP(入力項目!$S$15,子育て関連マスタ!$I$21:$M$22,2,FALSE),0),
  AND(U249=16),IFERROR(VLOOKUP(入力項目!$S$16,子育て関連マスタ!$I$26:$M$28,2,FALSE),0),
  AND(U249=19,入力項目!$S$16&lt;&gt;"高専"),IFERROR(VLOOKUP(入力項目!$S$17,子育て関連マスタ!$I$32:$M$37,2,FALSE),0),
  AND(U249=21,入力項目!$S$16="高専"),IFERROR(VLOOKUP(入力項目!$S$17,子育て関連マスタ!$I$32:$M$37,2,FALSE),0),
  U249&gt;=22,0
  ),0),0
) +
IF(AND(U249&gt;=1,U249&lt;=15),IF($D249=入力項目!$S$8,入力項目!$S$3,0),0) +
IF(AND(U249&gt;=1,U249&lt;=15),IF($D249=5,入力項目!$S$4,0),0) +
IF(AND(U249&gt;=1,U249&lt;=15),IF($D249=12,入力項目!$S$5,0),0) +
IF(AND(入力項目!$S$7=$A249,入力項目!$S$8=$D249),子育て関連マスタ!$C$14,0) +
IFERROR(IF(AND(YEAR(EDATE(DATE(入力項目!$S$7,入力項目!$S$8,1),1))=$A249,MONTH(EDATE(DATE(入力項目!$S$7,入力項目!$S$8,1),1))=$D249),子育て関連マスタ!$C$15,0),0) +
IF(AND(OR(U249=3,U249=5,U249=7),$D249=11),子育て関連マスタ!$C$17,0) +
IF(AND(U249=20,$D249=1),子育て関連マスタ!$C$18,0) +
IF(AND(U249=20,$D249=1),
IFERROR(_xlfn.IFS(
入力項目!$S$10="男",子育て関連マスタ!$C$18,
入力項目!$S$10="女",子育て関連マスタ!$C$19
),0),0
) +
IF(AND(U249&gt;=入力項目!$S$18,U249&lt;=入力項目!$S$19),入力項目!$S$20,0) +
IF(AND(U249&gt;=入力項目!$S$21,U249&lt;=入力項目!$S$22),入力項目!$S$23,0) +
IF(AND(U249&gt;=入力項目!$S$24,U249&lt;=入力項目!$S$25),入力項目!$S$26,0)
)</f>
        <v>0</v>
      </c>
      <c r="AJ249" s="10">
        <f ca="1">-VLOOKUP($D249,月別収支!$A$2:$H$13,7,FALSE)</f>
        <v>-20000</v>
      </c>
    </row>
    <row r="250" spans="1:36" x14ac:dyDescent="0.4">
      <c r="A250">
        <f t="shared" ca="1" si="71"/>
        <v>2045</v>
      </c>
      <c r="B250">
        <f t="shared" ca="1" si="61"/>
        <v>2045</v>
      </c>
      <c r="C250">
        <f t="shared" ca="1" si="62"/>
        <v>21</v>
      </c>
      <c r="D250">
        <f t="shared" ca="1" si="72"/>
        <v>4</v>
      </c>
      <c r="E250" t="str">
        <f t="shared" ca="1" si="56"/>
        <v>2045年4月</v>
      </c>
      <c r="F250">
        <f ca="1">IF(OR(入力項目!$N$5&lt;$A250,AND(入力項目!$N$5=$A250,入力項目!$N$6&lt;$D250)),IF(F249=0,1,IF(G250=12,F249+1,F249)),0)</f>
        <v>20</v>
      </c>
      <c r="G250">
        <f ca="1">IF(OR(入力項目!$N$5&lt;$A250,AND(入力項目!$N$5=$A250,入力項目!$N$6&lt;$D250)),IF(G249=12,1,G249+1),0)</f>
        <v>6</v>
      </c>
      <c r="H250" t="str">
        <f t="shared" ca="1" si="57"/>
        <v>20_6</v>
      </c>
      <c r="I250">
        <f ca="1">IF(
  IFERROR(AND($C250&gt;0,MOD($C250,入力項目!$N$22)=0,$D250=入力項目!$N$23), FALSE),
  1,
  IF(
    AND(I249&gt;0,J249=12),
    IF(I249=入力項目!$N$28, 0, I249+1),
    I249
  )
)</f>
        <v>1</v>
      </c>
      <c r="J250">
        <f ca="1">IF($D250=入力項目!$N$23,1,IFERROR(J249+1,1))</f>
        <v>11</v>
      </c>
      <c r="K250" t="str">
        <f t="shared" ca="1" si="58"/>
        <v>1_11</v>
      </c>
      <c r="L250">
        <f ca="1">L249+IF(入力項目!$D$4=$D250,1,0)</f>
        <v>49</v>
      </c>
      <c r="M250" t="str">
        <f t="shared" ca="1" si="59"/>
        <v>49歳</v>
      </c>
      <c r="N250">
        <f t="shared" ca="1" si="63"/>
        <v>50</v>
      </c>
      <c r="O250" t="str">
        <f t="shared" ca="1" si="60"/>
        <v>50歳</v>
      </c>
      <c r="P250">
        <f t="shared" ca="1" si="64"/>
        <v>25</v>
      </c>
      <c r="Q250">
        <f t="shared" ca="1" si="65"/>
        <v>23</v>
      </c>
      <c r="R250">
        <f t="shared" ca="1" si="66"/>
        <v>2046</v>
      </c>
      <c r="S250">
        <f t="shared" ca="1" si="67"/>
        <v>2046</v>
      </c>
      <c r="T250">
        <f t="shared" ca="1" si="68"/>
        <v>2046</v>
      </c>
      <c r="U250">
        <f t="shared" ca="1" si="69"/>
        <v>2046</v>
      </c>
      <c r="V250" s="10">
        <f t="shared" ca="1" si="70"/>
        <v>27292775</v>
      </c>
      <c r="W250" s="10">
        <f ca="1">IF($L250&lt;その他マスタ!$B$1,VLOOKUP($D250,月別収支!$A$2:$H$13,2,FALSE),その他マスタ!$B$3)+IF(AND($L250=その他マスタ!$B$1,入力項目!$I$9="あり",$D250=入力項目!$D$4),その他マスタ!$B$2,0)</f>
        <v>300000</v>
      </c>
      <c r="X250" s="10">
        <f ca="1">-IF(入力項目!$K$5=TRUE,
IF($F250+$G250&lt;3,VLOOKUP($D250,月別収支!$A$2:$H$13,8,FALSE),0)+IFERROR(VLOOKUP($H250,住宅ローン計算!C:P,13,FALSE),0)+IF($F250&gt;1,IF(OR($G250=3,$G250=6,$G250=9,$G250=12),ROUNDUP(入力項目!$N$18/4,0),0),0),
VLOOKUP($D250,月別収支!$A$2:$H$13,8,FALSE))</f>
        <v>-91090</v>
      </c>
      <c r="Y250" s="10">
        <f ca="1">-VLOOKUP($D250,月別収支!$A$2:$H$13,3,FALSE)</f>
        <v>-75000</v>
      </c>
      <c r="Z250" s="10">
        <f ca="1">-VLOOKUP($D250,月別収支!$A$2:$H$13,4,FALSE)</f>
        <v>-27000</v>
      </c>
      <c r="AA250" s="10">
        <f ca="1">-VLOOKUP($D250,月別収支!$A$2:$H$13,6,FALSE)</f>
        <v>-10000</v>
      </c>
      <c r="AB250" s="10">
        <f ca="1">-(
VLOOKUP($D250,月別収支!$A$2:$H$13,5,FALSE)+IF(AND(入力項目!$I$27&lt;=$A250,ISEVEN($A250-入力項目!$I$27),入力項目!$I$28=$D250),入力項目!$I$26,0)
+IF(入力項目!$K$26=TRUE,
IFERROR(VLOOKUP($K250,マイカーローン計算!C:P,13,FALSE),0),
IFERROR(
  IF(AND($C250&gt;0,MOD($C250,入力項目!$N$22)=0,$D250=入力項目!$N$23),入力項目!$N$24,0),
 0
)
)
)</f>
        <v>-20000</v>
      </c>
      <c r="AC250" s="10">
        <f ca="1">-IF($A250&lt;入力項目!$N$33,入力項目!$N$35,IF(AND($A250=入力項目!$N$33,$D250&lt;=入力項目!$N$34),入力項目!$N$35,0))</f>
        <v>0</v>
      </c>
      <c r="AD250">
        <f ca="1">-(
_xlfn.IFS(
P250&lt;=入力項目!$S$11,0,
AND(P250&gt;=入力項目!$S$11+1,P250&lt;=3),IFERROR(VLOOKUP(入力項目!$S$12,子育て関連マスタ!$I$4:$M$5,4,FALSE),0),
AND(P250&gt;=4,P250&lt;=6),IFERROR(VLOOKUP(入力項目!$S$13,子育て関連マスタ!$I$9:$M$12,4,FALSE),0),
AND(P250&gt;=7,P250&lt;=12),IFERROR(VLOOKUP(入力項目!$S$14,子育て関連マスタ!$I$16:$M$17,4,FALSE),0),
AND(P250&gt;=13,P250&lt;=15),IFERROR(VLOOKUP(入力項目!$S$15,子育て関連マスタ!$I$21:$M$22,4,FALSE),0),
AND(P250&gt;=16,P250&lt;=18),IFERROR(VLOOKUP(入力項目!$S$16,子育て関連マスタ!$I$26:$M$28,4,FALSE),0),
AND(P250&gt;=19,P250&lt;=20,入力項目!$S$16="高専"),IFERROR(VLOOKUP(入力項目!$S$16,子育て関連マスタ!$I$26:$M$28,4,FALSE),0),
AND(P250&gt;=19,P250&lt;=20,入力項目!$S$16&lt;&gt;"高専"),IFERROR(VLOOKUP(入力項目!$S$17,子育て関連マスタ!$I$32:$M$37,4,FALSE),0),
AND(P250&gt;=21,P250&lt;=22,入力項目!$S$16="高専"),IFERROR(VLOOKUP(入力項目!$S$17,子育て関連マスタ!$I$32:$M$34,4,FALSE),0),
AND(P250&gt;=21,P250&lt;=22,入力項目!$S$16&lt;&gt;"高専"),IFERROR(VLOOKUP(入力項目!$S$17,子育て関連マスタ!$I$32:$M$34,4,FALSE),0),
P250&gt;=23,0
) +
IF($D250=4,
  IFERROR(_xlfn.IFS(
  P250&lt;=入力項目!$S$11,0,
  AND(P250=入力項目!$S$11),IFERROR(VLOOKUP(入力項目!$S$12,子育て関連マスタ!$I$4:$M$5,2,FALSE),0),
  AND(P250=4),IFERROR(VLOOKUP(入力項目!$S$13,子育て関連マスタ!$I$9:$M$12,2,FALSE),0),
  AND(P250=7),IFERROR(VLOOKUP(入力項目!$S$14,子育て関連マスタ!$I$16:$M$17,2,FALSE),0),
  AND(P250=13),IFERROR(VLOOKUP(入力項目!$S$15,子育て関連マスタ!$I$21:$M$22,2,FALSE),0),
  AND(P250=16),IFERROR(VLOOKUP(入力項目!$S$16,子育て関連マスタ!$I$26:$M$28,2,FALSE),0),
  AND(P250=19,入力項目!$S$16&lt;&gt;"高専"),IFERROR(VLOOKUP(入力項目!$S$17,子育て関連マスタ!$I$32:$M$37,2,FALSE),0),
  AND(P250=21,入力項目!$S$16="高専"),IFERROR(VLOOKUP(入力項目!$S$17,子育て関連マスタ!$I$32:$M$37,2,FALSE),0),
  P250&gt;=22,0
  ),0),0
) +
IF(AND(P250&gt;=1,P250&lt;=15),IF($D250=入力項目!$S$8,入力項目!$S$3,0),0) +
IF(AND(P250&gt;=1,P250&lt;=15),IF($D250=5,入力項目!$S$4,0),0) +
IF(AND(P250&gt;=1,P250&lt;=15),IF($D250=12,入力項目!$S$5,0),0) +
IF(AND(入力項目!$S$7=$A250,入力項目!$S$8=$D250),子育て関連マスタ!$C$14,0) +
IFERROR(IF(AND(YEAR(EDATE(DATE(入力項目!$S$7,入力項目!$S$8,1),1))=$A250,MONTH(EDATE(DATE(入力項目!$S$7,入力項目!$S$8,1),1))=$D250),子育て関連マスタ!$C$15,0),0) +
IF(AND(OR(P250=3,P250=5,P250=7),$D250=11),子育て関連マスタ!$C$17,0) +
IF(AND(P250=20,$D250=1),子育て関連マスタ!$C$18,0) +
IF(AND(P250=20,$D250=1),
IFERROR(_xlfn.IFS(
入力項目!$S$10="男",子育て関連マスタ!$C$18,
入力項目!$S$10="女",子育て関連マスタ!$C$19
),0),0
) +
IF(AND(P250&gt;=入力項目!$S$18,P250&lt;=入力項目!$S$19),入力項目!$S$20,0) +
IF(AND(P250&gt;=入力項目!$S$21,P250&lt;=入力項目!$S$22),入力項目!$S$23,0) +
IF(AND(P250&gt;=入力項目!$S$24,P250&lt;=入力項目!$S$25),入力項目!$S$26,0)
)</f>
        <v>0</v>
      </c>
      <c r="AE250">
        <f ca="1">-(
_xlfn.IFS(
Q250&lt;=入力項目!$S$11,0,
AND(Q250&gt;=入力項目!$S$11+1,Q250&lt;=3),IFERROR(VLOOKUP(入力項目!$S$12,子育て関連マスタ!$I$4:$M$5,4,FALSE),0),
AND(Q250&gt;=4,Q250&lt;=6),IFERROR(VLOOKUP(入力項目!$S$13,子育て関連マスタ!$I$9:$M$12,4,FALSE),0),
AND(Q250&gt;=7,Q250&lt;=12),IFERROR(VLOOKUP(入力項目!$S$14,子育て関連マスタ!$I$16:$M$17,4,FALSE),0),
AND(Q250&gt;=13,Q250&lt;=15),IFERROR(VLOOKUP(入力項目!$S$15,子育て関連マスタ!$I$21:$M$22,4,FALSE),0),
AND(Q250&gt;=16,Q250&lt;=18),IFERROR(VLOOKUP(入力項目!$S$16,子育て関連マスタ!$I$26:$M$28,4,FALSE),0),
AND(Q250&gt;=19,Q250&lt;=20,入力項目!$S$16="高専"),IFERROR(VLOOKUP(入力項目!$S$16,子育て関連マスタ!$I$26:$M$28,4,FALSE),0),
AND(Q250&gt;=19,Q250&lt;=20,入力項目!$S$16&lt;&gt;"高専"),IFERROR(VLOOKUP(入力項目!$S$17,子育て関連マスタ!$I$32:$M$37,4,FALSE),0),
AND(Q250&gt;=21,Q250&lt;=22,入力項目!$S$16="高専"),IFERROR(VLOOKUP(入力項目!$S$17,子育て関連マスタ!$I$32:$M$34,4,FALSE),0),
AND(Q250&gt;=21,Q250&lt;=22,入力項目!$S$16&lt;&gt;"高専"),IFERROR(VLOOKUP(入力項目!$S$17,子育て関連マスタ!$I$32:$M$34,4,FALSE),0),
Q250&gt;=23,0
) +
IF($D250=4,
  IFERROR(_xlfn.IFS(
  Q250&lt;=入力項目!$S$11,0,
  AND(Q250=入力項目!$S$11),IFERROR(VLOOKUP(入力項目!$S$12,子育て関連マスタ!$I$4:$M$5,2,FALSE),0),
  AND(Q250=4),IFERROR(VLOOKUP(入力項目!$S$13,子育て関連マスタ!$I$9:$M$12,2,FALSE),0),
  AND(Q250=7),IFERROR(VLOOKUP(入力項目!$S$14,子育て関連マスタ!$I$16:$M$17,2,FALSE),0),
  AND(Q250=13),IFERROR(VLOOKUP(入力項目!$S$15,子育て関連マスタ!$I$21:$M$22,2,FALSE),0),
  AND(Q250=16),IFERROR(VLOOKUP(入力項目!$S$16,子育て関連マスタ!$I$26:$M$28,2,FALSE),0),
  AND(Q250=19,入力項目!$S$16&lt;&gt;"高専"),IFERROR(VLOOKUP(入力項目!$S$17,子育て関連マスタ!$I$32:$M$37,2,FALSE),0),
  AND(Q250=21,入力項目!$S$16="高専"),IFERROR(VLOOKUP(入力項目!$S$17,子育て関連マスタ!$I$32:$M$37,2,FALSE),0),
  Q250&gt;=22,0
  ),0),0
) +
IF(AND(Q250&gt;=1,Q250&lt;=15),IF($D250=入力項目!$S$8,入力項目!$S$3,0),0) +
IF(AND(Q250&gt;=1,Q250&lt;=15),IF($D250=5,入力項目!$S$4,0),0) +
IF(AND(Q250&gt;=1,Q250&lt;=15),IF($D250=12,入力項目!$S$5,0),0) +
IF(AND(入力項目!$S$7=$A250,入力項目!$S$8=$D250),子育て関連マスタ!$C$14,0) +
IFERROR(IF(AND(YEAR(EDATE(DATE(入力項目!$S$7,入力項目!$S$8,1),1))=$A250,MONTH(EDATE(DATE(入力項目!$S$7,入力項目!$S$8,1),1))=$D250),子育て関連マスタ!$C$15,0),0) +
IF(AND(OR(Q250=3,Q250=5,Q250=7),$D250=11),子育て関連マスタ!$C$17,0) +
IF(AND(Q250=20,$D250=1),子育て関連マスタ!$C$18,0) +
IF(AND(Q250=20,$D250=1),
IFERROR(_xlfn.IFS(
入力項目!$S$10="男",子育て関連マスタ!$C$18,
入力項目!$S$10="女",子育て関連マスタ!$C$19
),0),0
) +
IF(AND(Q250&gt;=入力項目!$S$18,Q250&lt;=入力項目!$S$19),入力項目!$S$20,0) +
IF(AND(Q250&gt;=入力項目!$S$21,Q250&lt;=入力項目!$S$22),入力項目!$S$23,0) +
IF(AND(Q250&gt;=入力項目!$S$24,Q250&lt;=入力項目!$S$25),入力項目!$S$26,0)
)</f>
        <v>0</v>
      </c>
      <c r="AF250">
        <f ca="1">-(
_xlfn.IFS(
R250&lt;=入力項目!$S$11,0,
AND(R250&gt;=入力項目!$S$11+1,R250&lt;=3),IFERROR(VLOOKUP(入力項目!$S$12,子育て関連マスタ!$I$4:$M$5,4,FALSE),0),
AND(R250&gt;=4,R250&lt;=6),IFERROR(VLOOKUP(入力項目!$S$13,子育て関連マスタ!$I$9:$M$12,4,FALSE),0),
AND(R250&gt;=7,R250&lt;=12),IFERROR(VLOOKUP(入力項目!$S$14,子育て関連マスタ!$I$16:$M$17,4,FALSE),0),
AND(R250&gt;=13,R250&lt;=15),IFERROR(VLOOKUP(入力項目!$S$15,子育て関連マスタ!$I$21:$M$22,4,FALSE),0),
AND(R250&gt;=16,R250&lt;=18),IFERROR(VLOOKUP(入力項目!$S$16,子育て関連マスタ!$I$26:$M$28,4,FALSE),0),
AND(R250&gt;=19,R250&lt;=20,入力項目!$S$16="高専"),IFERROR(VLOOKUP(入力項目!$S$16,子育て関連マスタ!$I$26:$M$28,4,FALSE),0),
AND(R250&gt;=19,R250&lt;=20,入力項目!$S$16&lt;&gt;"高専"),IFERROR(VLOOKUP(入力項目!$S$17,子育て関連マスタ!$I$32:$M$37,4,FALSE),0),
AND(R250&gt;=21,R250&lt;=22,入力項目!$S$16="高専"),IFERROR(VLOOKUP(入力項目!$S$17,子育て関連マスタ!$I$32:$M$34,4,FALSE),0),
AND(R250&gt;=21,R250&lt;=22,入力項目!$S$16&lt;&gt;"高専"),IFERROR(VLOOKUP(入力項目!$S$17,子育て関連マスタ!$I$32:$M$34,4,FALSE),0),
R250&gt;=23,0
) +
IF($D250=4,
  IFERROR(_xlfn.IFS(
  R250&lt;=入力項目!$S$11,0,
  AND(R250=入力項目!$S$11),IFERROR(VLOOKUP(入力項目!$S$12,子育て関連マスタ!$I$4:$M$5,2,FALSE),0),
  AND(R250=4),IFERROR(VLOOKUP(入力項目!$S$13,子育て関連マスタ!$I$9:$M$12,2,FALSE),0),
  AND(R250=7),IFERROR(VLOOKUP(入力項目!$S$14,子育て関連マスタ!$I$16:$M$17,2,FALSE),0),
  AND(R250=13),IFERROR(VLOOKUP(入力項目!$S$15,子育て関連マスタ!$I$21:$M$22,2,FALSE),0),
  AND(R250=16),IFERROR(VLOOKUP(入力項目!$S$16,子育て関連マスタ!$I$26:$M$28,2,FALSE),0),
  AND(R250=19,入力項目!$S$16&lt;&gt;"高専"),IFERROR(VLOOKUP(入力項目!$S$17,子育て関連マスタ!$I$32:$M$37,2,FALSE),0),
  AND(R250=21,入力項目!$S$16="高専"),IFERROR(VLOOKUP(入力項目!$S$17,子育て関連マスタ!$I$32:$M$37,2,FALSE),0),
  R250&gt;=22,0
  ),0),0
) +
IF(AND(R250&gt;=1,R250&lt;=15),IF($D250=入力項目!$S$8,入力項目!$S$3,0),0) +
IF(AND(R250&gt;=1,R250&lt;=15),IF($D250=5,入力項目!$S$4,0),0) +
IF(AND(R250&gt;=1,R250&lt;=15),IF($D250=12,入力項目!$S$5,0),0) +
IF(AND(入力項目!$S$7=$A250,入力項目!$S$8=$D250),子育て関連マスタ!$C$14,0) +
IFERROR(IF(AND(YEAR(EDATE(DATE(入力項目!$S$7,入力項目!$S$8,1),1))=$A250,MONTH(EDATE(DATE(入力項目!$S$7,入力項目!$S$8,1),1))=$D250),子育て関連マスタ!$C$15,0),0) +
IF(AND(OR(R250=3,R250=5,R250=7),$D250=11),子育て関連マスタ!$C$17,0) +
IF(AND(R250=20,$D250=1),子育て関連マスタ!$C$18,0) +
IF(AND(R250=20,$D250=1),
IFERROR(_xlfn.IFS(
入力項目!$S$10="男",子育て関連マスタ!$C$18,
入力項目!$S$10="女",子育て関連マスタ!$C$19
),0),0
) +
IF(AND(R250&gt;=入力項目!$S$18,R250&lt;=入力項目!$S$19),入力項目!$S$20,0) +
IF(AND(R250&gt;=入力項目!$S$21,R250&lt;=入力項目!$S$22),入力項目!$S$23,0) +
IF(AND(R250&gt;=入力項目!$S$24,R250&lt;=入力項目!$S$25),入力項目!$S$26,0)
)</f>
        <v>0</v>
      </c>
      <c r="AG250">
        <f ca="1">-(
_xlfn.IFS(
S250&lt;=入力項目!$S$11,0,
AND(S250&gt;=入力項目!$S$11+1,S250&lt;=3),IFERROR(VLOOKUP(入力項目!$S$12,子育て関連マスタ!$I$4:$M$5,4,FALSE),0),
AND(S250&gt;=4,S250&lt;=6),IFERROR(VLOOKUP(入力項目!$S$13,子育て関連マスタ!$I$9:$M$12,4,FALSE),0),
AND(S250&gt;=7,S250&lt;=12),IFERROR(VLOOKUP(入力項目!$S$14,子育て関連マスタ!$I$16:$M$17,4,FALSE),0),
AND(S250&gt;=13,S250&lt;=15),IFERROR(VLOOKUP(入力項目!$S$15,子育て関連マスタ!$I$21:$M$22,4,FALSE),0),
AND(S250&gt;=16,S250&lt;=18),IFERROR(VLOOKUP(入力項目!$S$16,子育て関連マスタ!$I$26:$M$28,4,FALSE),0),
AND(S250&gt;=19,S250&lt;=20,入力項目!$S$16="高専"),IFERROR(VLOOKUP(入力項目!$S$16,子育て関連マスタ!$I$26:$M$28,4,FALSE),0),
AND(S250&gt;=19,S250&lt;=20,入力項目!$S$16&lt;&gt;"高専"),IFERROR(VLOOKUP(入力項目!$S$17,子育て関連マスタ!$I$32:$M$37,4,FALSE),0),
AND(S250&gt;=21,S250&lt;=22,入力項目!$S$16="高専"),IFERROR(VLOOKUP(入力項目!$S$17,子育て関連マスタ!$I$32:$M$34,4,FALSE),0),
AND(S250&gt;=21,S250&lt;=22,入力項目!$S$16&lt;&gt;"高専"),IFERROR(VLOOKUP(入力項目!$S$17,子育て関連マスタ!$I$32:$M$34,4,FALSE),0),
S250&gt;=23,0
) +
IF($D250=4,
  IFERROR(_xlfn.IFS(
  S250&lt;=入力項目!$S$11,0,
  AND(S250=入力項目!$S$11),IFERROR(VLOOKUP(入力項目!$S$12,子育て関連マスタ!$I$4:$M$5,2,FALSE),0),
  AND(S250=4),IFERROR(VLOOKUP(入力項目!$S$13,子育て関連マスタ!$I$9:$M$12,2,FALSE),0),
  AND(S250=7),IFERROR(VLOOKUP(入力項目!$S$14,子育て関連マスタ!$I$16:$M$17,2,FALSE),0),
  AND(S250=13),IFERROR(VLOOKUP(入力項目!$S$15,子育て関連マスタ!$I$21:$M$22,2,FALSE),0),
  AND(S250=16),IFERROR(VLOOKUP(入力項目!$S$16,子育て関連マスタ!$I$26:$M$28,2,FALSE),0),
  AND(S250=19,入力項目!$S$16&lt;&gt;"高専"),IFERROR(VLOOKUP(入力項目!$S$17,子育て関連マスタ!$I$32:$M$37,2,FALSE),0),
  AND(S250=21,入力項目!$S$16="高専"),IFERROR(VLOOKUP(入力項目!$S$17,子育て関連マスタ!$I$32:$M$37,2,FALSE),0),
  S250&gt;=22,0
  ),0),0
) +
IF(AND(S250&gt;=1,S250&lt;=15),IF($D250=入力項目!$S$8,入力項目!$S$3,0),0) +
IF(AND(S250&gt;=1,S250&lt;=15),IF($D250=5,入力項目!$S$4,0),0) +
IF(AND(S250&gt;=1,S250&lt;=15),IF($D250=12,入力項目!$S$5,0),0) +
IF(AND(入力項目!$S$7=$A250,入力項目!$S$8=$D250),子育て関連マスタ!$C$14,0) +
IFERROR(IF(AND(YEAR(EDATE(DATE(入力項目!$S$7,入力項目!$S$8,1),1))=$A250,MONTH(EDATE(DATE(入力項目!$S$7,入力項目!$S$8,1),1))=$D250),子育て関連マスタ!$C$15,0),0) +
IF(AND(OR(S250=3,S250=5,S250=7),$D250=11),子育て関連マスタ!$C$17,0) +
IF(AND(S250=20,$D250=1),子育て関連マスタ!$C$18,0) +
IF(AND(S250=20,$D250=1),
IFERROR(_xlfn.IFS(
入力項目!$S$10="男",子育て関連マスタ!$C$18,
入力項目!$S$10="女",子育て関連マスタ!$C$19
),0),0
) +
IF(AND(S250&gt;=入力項目!$S$18,S250&lt;=入力項目!$S$19),入力項目!$S$20,0) +
IF(AND(S250&gt;=入力項目!$S$21,S250&lt;=入力項目!$S$22),入力項目!$S$23,0) +
IF(AND(S250&gt;=入力項目!$S$24,S250&lt;=入力項目!$S$25),入力項目!$S$26,0)
)</f>
        <v>0</v>
      </c>
      <c r="AH250">
        <f ca="1">-(
_xlfn.IFS(
T250&lt;=入力項目!$S$11,0,
AND(T250&gt;=入力項目!$S$11+1,T250&lt;=3),IFERROR(VLOOKUP(入力項目!$S$12,子育て関連マスタ!$I$4:$M$5,4,FALSE),0),
AND(T250&gt;=4,T250&lt;=6),IFERROR(VLOOKUP(入力項目!$S$13,子育て関連マスタ!$I$9:$M$12,4,FALSE),0),
AND(T250&gt;=7,T250&lt;=12),IFERROR(VLOOKUP(入力項目!$S$14,子育て関連マスタ!$I$16:$M$17,4,FALSE),0),
AND(T250&gt;=13,T250&lt;=15),IFERROR(VLOOKUP(入力項目!$S$15,子育て関連マスタ!$I$21:$M$22,4,FALSE),0),
AND(T250&gt;=16,T250&lt;=18),IFERROR(VLOOKUP(入力項目!$S$16,子育て関連マスタ!$I$26:$M$28,4,FALSE),0),
AND(T250&gt;=19,T250&lt;=20,入力項目!$S$16="高専"),IFERROR(VLOOKUP(入力項目!$S$16,子育て関連マスタ!$I$26:$M$28,4,FALSE),0),
AND(T250&gt;=19,T250&lt;=20,入力項目!$S$16&lt;&gt;"高専"),IFERROR(VLOOKUP(入力項目!$S$17,子育て関連マスタ!$I$32:$M$37,4,FALSE),0),
AND(T250&gt;=21,T250&lt;=22,入力項目!$S$16="高専"),IFERROR(VLOOKUP(入力項目!$S$17,子育て関連マスタ!$I$32:$M$34,4,FALSE),0),
AND(T250&gt;=21,T250&lt;=22,入力項目!$S$16&lt;&gt;"高専"),IFERROR(VLOOKUP(入力項目!$S$17,子育て関連マスタ!$I$32:$M$34,4,FALSE),0),
T250&gt;=23,0
) +
IF($D250=4,
  IFERROR(_xlfn.IFS(
  T250&lt;=入力項目!$S$11,0,
  AND(T250=入力項目!$S$11),IFERROR(VLOOKUP(入力項目!$S$12,子育て関連マスタ!$I$4:$M$5,2,FALSE),0),
  AND(T250=4),IFERROR(VLOOKUP(入力項目!$S$13,子育て関連マスタ!$I$9:$M$12,2,FALSE),0),
  AND(T250=7),IFERROR(VLOOKUP(入力項目!$S$14,子育て関連マスタ!$I$16:$M$17,2,FALSE),0),
  AND(T250=13),IFERROR(VLOOKUP(入力項目!$S$15,子育て関連マスタ!$I$21:$M$22,2,FALSE),0),
  AND(T250=16),IFERROR(VLOOKUP(入力項目!$S$16,子育て関連マスタ!$I$26:$M$28,2,FALSE),0),
  AND(T250=19,入力項目!$S$16&lt;&gt;"高専"),IFERROR(VLOOKUP(入力項目!$S$17,子育て関連マスタ!$I$32:$M$37,2,FALSE),0),
  AND(T250=21,入力項目!$S$16="高専"),IFERROR(VLOOKUP(入力項目!$S$17,子育て関連マスタ!$I$32:$M$37,2,FALSE),0),
  T250&gt;=22,0
  ),0),0
) +
IF(AND(T250&gt;=1,T250&lt;=15),IF($D250=入力項目!$S$8,入力項目!$S$3,0),0) +
IF(AND(T250&gt;=1,T250&lt;=15),IF($D250=5,入力項目!$S$4,0),0) +
IF(AND(T250&gt;=1,T250&lt;=15),IF($D250=12,入力項目!$S$5,0),0) +
IF(AND(入力項目!$S$7=$A250,入力項目!$S$8=$D250),子育て関連マスタ!$C$14,0) +
IFERROR(IF(AND(YEAR(EDATE(DATE(入力項目!$S$7,入力項目!$S$8,1),1))=$A250,MONTH(EDATE(DATE(入力項目!$S$7,入力項目!$S$8,1),1))=$D250),子育て関連マスタ!$C$15,0),0) +
IF(AND(OR(T250=3,T250=5,T250=7),$D250=11),子育て関連マスタ!$C$17,0) +
IF(AND(T250=20,$D250=1),子育て関連マスタ!$C$18,0) +
IF(AND(T250=20,$D250=1),
IFERROR(_xlfn.IFS(
入力項目!$S$10="男",子育て関連マスタ!$C$18,
入力項目!$S$10="女",子育て関連マスタ!$C$19
),0),0
) +
IF(AND(T250&gt;=入力項目!$S$18,T250&lt;=入力項目!$S$19),入力項目!$S$20,0) +
IF(AND(T250&gt;=入力項目!$S$21,T250&lt;=入力項目!$S$22),入力項目!$S$23,0) +
IF(AND(T250&gt;=入力項目!$S$24,T250&lt;=入力項目!$S$25),入力項目!$S$26,0)
)</f>
        <v>0</v>
      </c>
      <c r="AI250">
        <f ca="1">-(
_xlfn.IFS(
U250&lt;=入力項目!$S$11,0,
AND(U250&gt;=入力項目!$S$11+1,U250&lt;=3),IFERROR(VLOOKUP(入力項目!$S$12,子育て関連マスタ!$I$4:$M$5,4,FALSE),0),
AND(U250&gt;=4,U250&lt;=6),IFERROR(VLOOKUP(入力項目!$S$13,子育て関連マスタ!$I$9:$M$12,4,FALSE),0),
AND(U250&gt;=7,U250&lt;=12),IFERROR(VLOOKUP(入力項目!$S$14,子育て関連マスタ!$I$16:$M$17,4,FALSE),0),
AND(U250&gt;=13,U250&lt;=15),IFERROR(VLOOKUP(入力項目!$S$15,子育て関連マスタ!$I$21:$M$22,4,FALSE),0),
AND(U250&gt;=16,U250&lt;=18),IFERROR(VLOOKUP(入力項目!$S$16,子育て関連マスタ!$I$26:$M$28,4,FALSE),0),
AND(U250&gt;=19,U250&lt;=20,入力項目!$S$16="高専"),IFERROR(VLOOKUP(入力項目!$S$16,子育て関連マスタ!$I$26:$M$28,4,FALSE),0),
AND(U250&gt;=19,U250&lt;=20,入力項目!$S$16&lt;&gt;"高専"),IFERROR(VLOOKUP(入力項目!$S$17,子育て関連マスタ!$I$32:$M$37,4,FALSE),0),
AND(U250&gt;=21,U250&lt;=22,入力項目!$S$16="高専"),IFERROR(VLOOKUP(入力項目!$S$17,子育て関連マスタ!$I$32:$M$34,4,FALSE),0),
AND(U250&gt;=21,U250&lt;=22,入力項目!$S$16&lt;&gt;"高専"),IFERROR(VLOOKUP(入力項目!$S$17,子育て関連マスタ!$I$32:$M$34,4,FALSE),0),
U250&gt;=23,0
) +
IF($D250=4,
  IFERROR(_xlfn.IFS(
  U250&lt;=入力項目!$S$11,0,
  AND(U250=入力項目!$S$11),IFERROR(VLOOKUP(入力項目!$S$12,子育て関連マスタ!$I$4:$M$5,2,FALSE),0),
  AND(U250=4),IFERROR(VLOOKUP(入力項目!$S$13,子育て関連マスタ!$I$9:$M$12,2,FALSE),0),
  AND(U250=7),IFERROR(VLOOKUP(入力項目!$S$14,子育て関連マスタ!$I$16:$M$17,2,FALSE),0),
  AND(U250=13),IFERROR(VLOOKUP(入力項目!$S$15,子育て関連マスタ!$I$21:$M$22,2,FALSE),0),
  AND(U250=16),IFERROR(VLOOKUP(入力項目!$S$16,子育て関連マスタ!$I$26:$M$28,2,FALSE),0),
  AND(U250=19,入力項目!$S$16&lt;&gt;"高専"),IFERROR(VLOOKUP(入力項目!$S$17,子育て関連マスタ!$I$32:$M$37,2,FALSE),0),
  AND(U250=21,入力項目!$S$16="高専"),IFERROR(VLOOKUP(入力項目!$S$17,子育て関連マスタ!$I$32:$M$37,2,FALSE),0),
  U250&gt;=22,0
  ),0),0
) +
IF(AND(U250&gt;=1,U250&lt;=15),IF($D250=入力項目!$S$8,入力項目!$S$3,0),0) +
IF(AND(U250&gt;=1,U250&lt;=15),IF($D250=5,入力項目!$S$4,0),0) +
IF(AND(U250&gt;=1,U250&lt;=15),IF($D250=12,入力項目!$S$5,0),0) +
IF(AND(入力項目!$S$7=$A250,入力項目!$S$8=$D250),子育て関連マスタ!$C$14,0) +
IFERROR(IF(AND(YEAR(EDATE(DATE(入力項目!$S$7,入力項目!$S$8,1),1))=$A250,MONTH(EDATE(DATE(入力項目!$S$7,入力項目!$S$8,1),1))=$D250),子育て関連マスタ!$C$15,0),0) +
IF(AND(OR(U250=3,U250=5,U250=7),$D250=11),子育て関連マスタ!$C$17,0) +
IF(AND(U250=20,$D250=1),子育て関連マスタ!$C$18,0) +
IF(AND(U250=20,$D250=1),
IFERROR(_xlfn.IFS(
入力項目!$S$10="男",子育て関連マスタ!$C$18,
入力項目!$S$10="女",子育て関連マスタ!$C$19
),0),0
) +
IF(AND(U250&gt;=入力項目!$S$18,U250&lt;=入力項目!$S$19),入力項目!$S$20,0) +
IF(AND(U250&gt;=入力項目!$S$21,U250&lt;=入力項目!$S$22),入力項目!$S$23,0) +
IF(AND(U250&gt;=入力項目!$S$24,U250&lt;=入力項目!$S$25),入力項目!$S$26,0)
)</f>
        <v>0</v>
      </c>
      <c r="AJ250" s="10">
        <f ca="1">-VLOOKUP($D250,月別収支!$A$2:$H$13,7,FALSE)</f>
        <v>-20000</v>
      </c>
    </row>
    <row r="251" spans="1:36" x14ac:dyDescent="0.4">
      <c r="A251">
        <f t="shared" ca="1" si="71"/>
        <v>2045</v>
      </c>
      <c r="B251">
        <f t="shared" ca="1" si="61"/>
        <v>2045</v>
      </c>
      <c r="C251">
        <f t="shared" ca="1" si="62"/>
        <v>21</v>
      </c>
      <c r="D251">
        <f t="shared" ca="1" si="72"/>
        <v>5</v>
      </c>
      <c r="E251" t="str">
        <f t="shared" ca="1" si="56"/>
        <v>2045年5月</v>
      </c>
      <c r="F251">
        <f ca="1">IF(OR(入力項目!$N$5&lt;$A251,AND(入力項目!$N$5=$A251,入力項目!$N$6&lt;$D251)),IF(F250=0,1,IF(G251=12,F250+1,F250)),0)</f>
        <v>20</v>
      </c>
      <c r="G251">
        <f ca="1">IF(OR(入力項目!$N$5&lt;$A251,AND(入力項目!$N$5=$A251,入力項目!$N$6&lt;$D251)),IF(G250=12,1,G250+1),0)</f>
        <v>7</v>
      </c>
      <c r="H251" t="str">
        <f t="shared" ca="1" si="57"/>
        <v>20_7</v>
      </c>
      <c r="I251">
        <f ca="1">IF(
  IFERROR(AND($C251&gt;0,MOD($C251,入力項目!$N$22)=0,$D251=入力項目!$N$23), FALSE),
  1,
  IF(
    AND(I250&gt;0,J250=12),
    IF(I250=入力項目!$N$28, 0, I250+1),
    I250
  )
)</f>
        <v>1</v>
      </c>
      <c r="J251">
        <f ca="1">IF($D251=入力項目!$N$23,1,IFERROR(J250+1,1))</f>
        <v>12</v>
      </c>
      <c r="K251" t="str">
        <f t="shared" ca="1" si="58"/>
        <v>1_12</v>
      </c>
      <c r="L251">
        <f ca="1">L250+IF(入力項目!$D$4=$D251,1,0)</f>
        <v>49</v>
      </c>
      <c r="M251" t="str">
        <f t="shared" ca="1" si="59"/>
        <v>49歳</v>
      </c>
      <c r="N251">
        <f t="shared" ca="1" si="63"/>
        <v>50</v>
      </c>
      <c r="O251" t="str">
        <f t="shared" ca="1" si="60"/>
        <v>50歳</v>
      </c>
      <c r="P251">
        <f t="shared" ca="1" si="64"/>
        <v>25</v>
      </c>
      <c r="Q251">
        <f t="shared" ca="1" si="65"/>
        <v>23</v>
      </c>
      <c r="R251">
        <f t="shared" ca="1" si="66"/>
        <v>2046</v>
      </c>
      <c r="S251">
        <f t="shared" ca="1" si="67"/>
        <v>2046</v>
      </c>
      <c r="T251">
        <f t="shared" ca="1" si="68"/>
        <v>2046</v>
      </c>
      <c r="U251">
        <f t="shared" ca="1" si="69"/>
        <v>2046</v>
      </c>
      <c r="V251" s="10">
        <f t="shared" ca="1" si="70"/>
        <v>27377185</v>
      </c>
      <c r="W251" s="10">
        <f ca="1">IF($L251&lt;その他マスタ!$B$1,VLOOKUP($D251,月別収支!$A$2:$H$13,2,FALSE),その他マスタ!$B$3)+IF(AND($L251=その他マスタ!$B$1,入力項目!$I$9="あり",$D251=入力項目!$D$4),その他マスタ!$B$2,0)</f>
        <v>300000</v>
      </c>
      <c r="X251" s="10">
        <f ca="1">-IF(入力項目!$K$5=TRUE,
IF($F251+$G251&lt;3,VLOOKUP($D251,月別収支!$A$2:$H$13,8,FALSE),0)+IFERROR(VLOOKUP($H251,住宅ローン計算!C:P,13,FALSE),0)+IF($F251&gt;1,IF(OR($G251=3,$G251=6,$G251=9,$G251=12),ROUNDUP(入力項目!$N$18/4,0),0),0),
VLOOKUP($D251,月別収支!$A$2:$H$13,8,FALSE))</f>
        <v>-53590</v>
      </c>
      <c r="Y251" s="10">
        <f ca="1">-VLOOKUP($D251,月別収支!$A$2:$H$13,3,FALSE)</f>
        <v>-75000</v>
      </c>
      <c r="Z251" s="10">
        <f ca="1">-VLOOKUP($D251,月別収支!$A$2:$H$13,4,FALSE)</f>
        <v>-27000</v>
      </c>
      <c r="AA251" s="10">
        <f ca="1">-VLOOKUP($D251,月別収支!$A$2:$H$13,6,FALSE)</f>
        <v>-10000</v>
      </c>
      <c r="AB251" s="10">
        <f ca="1">-(
VLOOKUP($D251,月別収支!$A$2:$H$13,5,FALSE)+IF(AND(入力項目!$I$27&lt;=$A251,ISEVEN($A251-入力項目!$I$27),入力項目!$I$28=$D251),入力項目!$I$26,0)
+IF(入力項目!$K$26=TRUE,
IFERROR(VLOOKUP($K251,マイカーローン計算!C:P,13,FALSE),0),
IFERROR(
  IF(AND($C251&gt;0,MOD($C251,入力項目!$N$22)=0,$D251=入力項目!$N$23),入力項目!$N$24,0),
 0
)
)
)</f>
        <v>-30000</v>
      </c>
      <c r="AC251" s="10">
        <f ca="1">-IF($A251&lt;入力項目!$N$33,入力項目!$N$35,IF(AND($A251=入力項目!$N$33,$D251&lt;=入力項目!$N$34),入力項目!$N$35,0))</f>
        <v>0</v>
      </c>
      <c r="AD251">
        <f ca="1">-(
_xlfn.IFS(
P251&lt;=入力項目!$S$11,0,
AND(P251&gt;=入力項目!$S$11+1,P251&lt;=3),IFERROR(VLOOKUP(入力項目!$S$12,子育て関連マスタ!$I$4:$M$5,4,FALSE),0),
AND(P251&gt;=4,P251&lt;=6),IFERROR(VLOOKUP(入力項目!$S$13,子育て関連マスタ!$I$9:$M$12,4,FALSE),0),
AND(P251&gt;=7,P251&lt;=12),IFERROR(VLOOKUP(入力項目!$S$14,子育て関連マスタ!$I$16:$M$17,4,FALSE),0),
AND(P251&gt;=13,P251&lt;=15),IFERROR(VLOOKUP(入力項目!$S$15,子育て関連マスタ!$I$21:$M$22,4,FALSE),0),
AND(P251&gt;=16,P251&lt;=18),IFERROR(VLOOKUP(入力項目!$S$16,子育て関連マスタ!$I$26:$M$28,4,FALSE),0),
AND(P251&gt;=19,P251&lt;=20,入力項目!$S$16="高専"),IFERROR(VLOOKUP(入力項目!$S$16,子育て関連マスタ!$I$26:$M$28,4,FALSE),0),
AND(P251&gt;=19,P251&lt;=20,入力項目!$S$16&lt;&gt;"高専"),IFERROR(VLOOKUP(入力項目!$S$17,子育て関連マスタ!$I$32:$M$37,4,FALSE),0),
AND(P251&gt;=21,P251&lt;=22,入力項目!$S$16="高専"),IFERROR(VLOOKUP(入力項目!$S$17,子育て関連マスタ!$I$32:$M$34,4,FALSE),0),
AND(P251&gt;=21,P251&lt;=22,入力項目!$S$16&lt;&gt;"高専"),IFERROR(VLOOKUP(入力項目!$S$17,子育て関連マスタ!$I$32:$M$34,4,FALSE),0),
P251&gt;=23,0
) +
IF($D251=4,
  IFERROR(_xlfn.IFS(
  P251&lt;=入力項目!$S$11,0,
  AND(P251=入力項目!$S$11),IFERROR(VLOOKUP(入力項目!$S$12,子育て関連マスタ!$I$4:$M$5,2,FALSE),0),
  AND(P251=4),IFERROR(VLOOKUP(入力項目!$S$13,子育て関連マスタ!$I$9:$M$12,2,FALSE),0),
  AND(P251=7),IFERROR(VLOOKUP(入力項目!$S$14,子育て関連マスタ!$I$16:$M$17,2,FALSE),0),
  AND(P251=13),IFERROR(VLOOKUP(入力項目!$S$15,子育て関連マスタ!$I$21:$M$22,2,FALSE),0),
  AND(P251=16),IFERROR(VLOOKUP(入力項目!$S$16,子育て関連マスタ!$I$26:$M$28,2,FALSE),0),
  AND(P251=19,入力項目!$S$16&lt;&gt;"高専"),IFERROR(VLOOKUP(入力項目!$S$17,子育て関連マスタ!$I$32:$M$37,2,FALSE),0),
  AND(P251=21,入力項目!$S$16="高専"),IFERROR(VLOOKUP(入力項目!$S$17,子育て関連マスタ!$I$32:$M$37,2,FALSE),0),
  P251&gt;=22,0
  ),0),0
) +
IF(AND(P251&gt;=1,P251&lt;=15),IF($D251=入力項目!$S$8,入力項目!$S$3,0),0) +
IF(AND(P251&gt;=1,P251&lt;=15),IF($D251=5,入力項目!$S$4,0),0) +
IF(AND(P251&gt;=1,P251&lt;=15),IF($D251=12,入力項目!$S$5,0),0) +
IF(AND(入力項目!$S$7=$A251,入力項目!$S$8=$D251),子育て関連マスタ!$C$14,0) +
IFERROR(IF(AND(YEAR(EDATE(DATE(入力項目!$S$7,入力項目!$S$8,1),1))=$A251,MONTH(EDATE(DATE(入力項目!$S$7,入力項目!$S$8,1),1))=$D251),子育て関連マスタ!$C$15,0),0) +
IF(AND(OR(P251=3,P251=5,P251=7),$D251=11),子育て関連マスタ!$C$17,0) +
IF(AND(P251=20,$D251=1),子育て関連マスタ!$C$18,0) +
IF(AND(P251=20,$D251=1),
IFERROR(_xlfn.IFS(
入力項目!$S$10="男",子育て関連マスタ!$C$18,
入力項目!$S$10="女",子育て関連マスタ!$C$19
),0),0
) +
IF(AND(P251&gt;=入力項目!$S$18,P251&lt;=入力項目!$S$19),入力項目!$S$20,0) +
IF(AND(P251&gt;=入力項目!$S$21,P251&lt;=入力項目!$S$22),入力項目!$S$23,0) +
IF(AND(P251&gt;=入力項目!$S$24,P251&lt;=入力項目!$S$25),入力項目!$S$26,0)
)</f>
        <v>0</v>
      </c>
      <c r="AE251">
        <f ca="1">-(
_xlfn.IFS(
Q251&lt;=入力項目!$S$11,0,
AND(Q251&gt;=入力項目!$S$11+1,Q251&lt;=3),IFERROR(VLOOKUP(入力項目!$S$12,子育て関連マスタ!$I$4:$M$5,4,FALSE),0),
AND(Q251&gt;=4,Q251&lt;=6),IFERROR(VLOOKUP(入力項目!$S$13,子育て関連マスタ!$I$9:$M$12,4,FALSE),0),
AND(Q251&gt;=7,Q251&lt;=12),IFERROR(VLOOKUP(入力項目!$S$14,子育て関連マスタ!$I$16:$M$17,4,FALSE),0),
AND(Q251&gt;=13,Q251&lt;=15),IFERROR(VLOOKUP(入力項目!$S$15,子育て関連マスタ!$I$21:$M$22,4,FALSE),0),
AND(Q251&gt;=16,Q251&lt;=18),IFERROR(VLOOKUP(入力項目!$S$16,子育て関連マスタ!$I$26:$M$28,4,FALSE),0),
AND(Q251&gt;=19,Q251&lt;=20,入力項目!$S$16="高専"),IFERROR(VLOOKUP(入力項目!$S$16,子育て関連マスタ!$I$26:$M$28,4,FALSE),0),
AND(Q251&gt;=19,Q251&lt;=20,入力項目!$S$16&lt;&gt;"高専"),IFERROR(VLOOKUP(入力項目!$S$17,子育て関連マスタ!$I$32:$M$37,4,FALSE),0),
AND(Q251&gt;=21,Q251&lt;=22,入力項目!$S$16="高専"),IFERROR(VLOOKUP(入力項目!$S$17,子育て関連マスタ!$I$32:$M$34,4,FALSE),0),
AND(Q251&gt;=21,Q251&lt;=22,入力項目!$S$16&lt;&gt;"高専"),IFERROR(VLOOKUP(入力項目!$S$17,子育て関連マスタ!$I$32:$M$34,4,FALSE),0),
Q251&gt;=23,0
) +
IF($D251=4,
  IFERROR(_xlfn.IFS(
  Q251&lt;=入力項目!$S$11,0,
  AND(Q251=入力項目!$S$11),IFERROR(VLOOKUP(入力項目!$S$12,子育て関連マスタ!$I$4:$M$5,2,FALSE),0),
  AND(Q251=4),IFERROR(VLOOKUP(入力項目!$S$13,子育て関連マスタ!$I$9:$M$12,2,FALSE),0),
  AND(Q251=7),IFERROR(VLOOKUP(入力項目!$S$14,子育て関連マスタ!$I$16:$M$17,2,FALSE),0),
  AND(Q251=13),IFERROR(VLOOKUP(入力項目!$S$15,子育て関連マスタ!$I$21:$M$22,2,FALSE),0),
  AND(Q251=16),IFERROR(VLOOKUP(入力項目!$S$16,子育て関連マスタ!$I$26:$M$28,2,FALSE),0),
  AND(Q251=19,入力項目!$S$16&lt;&gt;"高専"),IFERROR(VLOOKUP(入力項目!$S$17,子育て関連マスタ!$I$32:$M$37,2,FALSE),0),
  AND(Q251=21,入力項目!$S$16="高専"),IFERROR(VLOOKUP(入力項目!$S$17,子育て関連マスタ!$I$32:$M$37,2,FALSE),0),
  Q251&gt;=22,0
  ),0),0
) +
IF(AND(Q251&gt;=1,Q251&lt;=15),IF($D251=入力項目!$S$8,入力項目!$S$3,0),0) +
IF(AND(Q251&gt;=1,Q251&lt;=15),IF($D251=5,入力項目!$S$4,0),0) +
IF(AND(Q251&gt;=1,Q251&lt;=15),IF($D251=12,入力項目!$S$5,0),0) +
IF(AND(入力項目!$S$7=$A251,入力項目!$S$8=$D251),子育て関連マスタ!$C$14,0) +
IFERROR(IF(AND(YEAR(EDATE(DATE(入力項目!$S$7,入力項目!$S$8,1),1))=$A251,MONTH(EDATE(DATE(入力項目!$S$7,入力項目!$S$8,1),1))=$D251),子育て関連マスタ!$C$15,0),0) +
IF(AND(OR(Q251=3,Q251=5,Q251=7),$D251=11),子育て関連マスタ!$C$17,0) +
IF(AND(Q251=20,$D251=1),子育て関連マスタ!$C$18,0) +
IF(AND(Q251=20,$D251=1),
IFERROR(_xlfn.IFS(
入力項目!$S$10="男",子育て関連マスタ!$C$18,
入力項目!$S$10="女",子育て関連マスタ!$C$19
),0),0
) +
IF(AND(Q251&gt;=入力項目!$S$18,Q251&lt;=入力項目!$S$19),入力項目!$S$20,0) +
IF(AND(Q251&gt;=入力項目!$S$21,Q251&lt;=入力項目!$S$22),入力項目!$S$23,0) +
IF(AND(Q251&gt;=入力項目!$S$24,Q251&lt;=入力項目!$S$25),入力項目!$S$26,0)
)</f>
        <v>0</v>
      </c>
      <c r="AF251">
        <f ca="1">-(
_xlfn.IFS(
R251&lt;=入力項目!$S$11,0,
AND(R251&gt;=入力項目!$S$11+1,R251&lt;=3),IFERROR(VLOOKUP(入力項目!$S$12,子育て関連マスタ!$I$4:$M$5,4,FALSE),0),
AND(R251&gt;=4,R251&lt;=6),IFERROR(VLOOKUP(入力項目!$S$13,子育て関連マスタ!$I$9:$M$12,4,FALSE),0),
AND(R251&gt;=7,R251&lt;=12),IFERROR(VLOOKUP(入力項目!$S$14,子育て関連マスタ!$I$16:$M$17,4,FALSE),0),
AND(R251&gt;=13,R251&lt;=15),IFERROR(VLOOKUP(入力項目!$S$15,子育て関連マスタ!$I$21:$M$22,4,FALSE),0),
AND(R251&gt;=16,R251&lt;=18),IFERROR(VLOOKUP(入力項目!$S$16,子育て関連マスタ!$I$26:$M$28,4,FALSE),0),
AND(R251&gt;=19,R251&lt;=20,入力項目!$S$16="高専"),IFERROR(VLOOKUP(入力項目!$S$16,子育て関連マスタ!$I$26:$M$28,4,FALSE),0),
AND(R251&gt;=19,R251&lt;=20,入力項目!$S$16&lt;&gt;"高専"),IFERROR(VLOOKUP(入力項目!$S$17,子育て関連マスタ!$I$32:$M$37,4,FALSE),0),
AND(R251&gt;=21,R251&lt;=22,入力項目!$S$16="高専"),IFERROR(VLOOKUP(入力項目!$S$17,子育て関連マスタ!$I$32:$M$34,4,FALSE),0),
AND(R251&gt;=21,R251&lt;=22,入力項目!$S$16&lt;&gt;"高専"),IFERROR(VLOOKUP(入力項目!$S$17,子育て関連マスタ!$I$32:$M$34,4,FALSE),0),
R251&gt;=23,0
) +
IF($D251=4,
  IFERROR(_xlfn.IFS(
  R251&lt;=入力項目!$S$11,0,
  AND(R251=入力項目!$S$11),IFERROR(VLOOKUP(入力項目!$S$12,子育て関連マスタ!$I$4:$M$5,2,FALSE),0),
  AND(R251=4),IFERROR(VLOOKUP(入力項目!$S$13,子育て関連マスタ!$I$9:$M$12,2,FALSE),0),
  AND(R251=7),IFERROR(VLOOKUP(入力項目!$S$14,子育て関連マスタ!$I$16:$M$17,2,FALSE),0),
  AND(R251=13),IFERROR(VLOOKUP(入力項目!$S$15,子育て関連マスタ!$I$21:$M$22,2,FALSE),0),
  AND(R251=16),IFERROR(VLOOKUP(入力項目!$S$16,子育て関連マスタ!$I$26:$M$28,2,FALSE),0),
  AND(R251=19,入力項目!$S$16&lt;&gt;"高専"),IFERROR(VLOOKUP(入力項目!$S$17,子育て関連マスタ!$I$32:$M$37,2,FALSE),0),
  AND(R251=21,入力項目!$S$16="高専"),IFERROR(VLOOKUP(入力項目!$S$17,子育て関連マスタ!$I$32:$M$37,2,FALSE),0),
  R251&gt;=22,0
  ),0),0
) +
IF(AND(R251&gt;=1,R251&lt;=15),IF($D251=入力項目!$S$8,入力項目!$S$3,0),0) +
IF(AND(R251&gt;=1,R251&lt;=15),IF($D251=5,入力項目!$S$4,0),0) +
IF(AND(R251&gt;=1,R251&lt;=15),IF($D251=12,入力項目!$S$5,0),0) +
IF(AND(入力項目!$S$7=$A251,入力項目!$S$8=$D251),子育て関連マスタ!$C$14,0) +
IFERROR(IF(AND(YEAR(EDATE(DATE(入力項目!$S$7,入力項目!$S$8,1),1))=$A251,MONTH(EDATE(DATE(入力項目!$S$7,入力項目!$S$8,1),1))=$D251),子育て関連マスタ!$C$15,0),0) +
IF(AND(OR(R251=3,R251=5,R251=7),$D251=11),子育て関連マスタ!$C$17,0) +
IF(AND(R251=20,$D251=1),子育て関連マスタ!$C$18,0) +
IF(AND(R251=20,$D251=1),
IFERROR(_xlfn.IFS(
入力項目!$S$10="男",子育て関連マスタ!$C$18,
入力項目!$S$10="女",子育て関連マスタ!$C$19
),0),0
) +
IF(AND(R251&gt;=入力項目!$S$18,R251&lt;=入力項目!$S$19),入力項目!$S$20,0) +
IF(AND(R251&gt;=入力項目!$S$21,R251&lt;=入力項目!$S$22),入力項目!$S$23,0) +
IF(AND(R251&gt;=入力項目!$S$24,R251&lt;=入力項目!$S$25),入力項目!$S$26,0)
)</f>
        <v>0</v>
      </c>
      <c r="AG251">
        <f ca="1">-(
_xlfn.IFS(
S251&lt;=入力項目!$S$11,0,
AND(S251&gt;=入力項目!$S$11+1,S251&lt;=3),IFERROR(VLOOKUP(入力項目!$S$12,子育て関連マスタ!$I$4:$M$5,4,FALSE),0),
AND(S251&gt;=4,S251&lt;=6),IFERROR(VLOOKUP(入力項目!$S$13,子育て関連マスタ!$I$9:$M$12,4,FALSE),0),
AND(S251&gt;=7,S251&lt;=12),IFERROR(VLOOKUP(入力項目!$S$14,子育て関連マスタ!$I$16:$M$17,4,FALSE),0),
AND(S251&gt;=13,S251&lt;=15),IFERROR(VLOOKUP(入力項目!$S$15,子育て関連マスタ!$I$21:$M$22,4,FALSE),0),
AND(S251&gt;=16,S251&lt;=18),IFERROR(VLOOKUP(入力項目!$S$16,子育て関連マスタ!$I$26:$M$28,4,FALSE),0),
AND(S251&gt;=19,S251&lt;=20,入力項目!$S$16="高専"),IFERROR(VLOOKUP(入力項目!$S$16,子育て関連マスタ!$I$26:$M$28,4,FALSE),0),
AND(S251&gt;=19,S251&lt;=20,入力項目!$S$16&lt;&gt;"高専"),IFERROR(VLOOKUP(入力項目!$S$17,子育て関連マスタ!$I$32:$M$37,4,FALSE),0),
AND(S251&gt;=21,S251&lt;=22,入力項目!$S$16="高専"),IFERROR(VLOOKUP(入力項目!$S$17,子育て関連マスタ!$I$32:$M$34,4,FALSE),0),
AND(S251&gt;=21,S251&lt;=22,入力項目!$S$16&lt;&gt;"高専"),IFERROR(VLOOKUP(入力項目!$S$17,子育て関連マスタ!$I$32:$M$34,4,FALSE),0),
S251&gt;=23,0
) +
IF($D251=4,
  IFERROR(_xlfn.IFS(
  S251&lt;=入力項目!$S$11,0,
  AND(S251=入力項目!$S$11),IFERROR(VLOOKUP(入力項目!$S$12,子育て関連マスタ!$I$4:$M$5,2,FALSE),0),
  AND(S251=4),IFERROR(VLOOKUP(入力項目!$S$13,子育て関連マスタ!$I$9:$M$12,2,FALSE),0),
  AND(S251=7),IFERROR(VLOOKUP(入力項目!$S$14,子育て関連マスタ!$I$16:$M$17,2,FALSE),0),
  AND(S251=13),IFERROR(VLOOKUP(入力項目!$S$15,子育て関連マスタ!$I$21:$M$22,2,FALSE),0),
  AND(S251=16),IFERROR(VLOOKUP(入力項目!$S$16,子育て関連マスタ!$I$26:$M$28,2,FALSE),0),
  AND(S251=19,入力項目!$S$16&lt;&gt;"高専"),IFERROR(VLOOKUP(入力項目!$S$17,子育て関連マスタ!$I$32:$M$37,2,FALSE),0),
  AND(S251=21,入力項目!$S$16="高専"),IFERROR(VLOOKUP(入力項目!$S$17,子育て関連マスタ!$I$32:$M$37,2,FALSE),0),
  S251&gt;=22,0
  ),0),0
) +
IF(AND(S251&gt;=1,S251&lt;=15),IF($D251=入力項目!$S$8,入力項目!$S$3,0),0) +
IF(AND(S251&gt;=1,S251&lt;=15),IF($D251=5,入力項目!$S$4,0),0) +
IF(AND(S251&gt;=1,S251&lt;=15),IF($D251=12,入力項目!$S$5,0),0) +
IF(AND(入力項目!$S$7=$A251,入力項目!$S$8=$D251),子育て関連マスタ!$C$14,0) +
IFERROR(IF(AND(YEAR(EDATE(DATE(入力項目!$S$7,入力項目!$S$8,1),1))=$A251,MONTH(EDATE(DATE(入力項目!$S$7,入力項目!$S$8,1),1))=$D251),子育て関連マスタ!$C$15,0),0) +
IF(AND(OR(S251=3,S251=5,S251=7),$D251=11),子育て関連マスタ!$C$17,0) +
IF(AND(S251=20,$D251=1),子育て関連マスタ!$C$18,0) +
IF(AND(S251=20,$D251=1),
IFERROR(_xlfn.IFS(
入力項目!$S$10="男",子育て関連マスタ!$C$18,
入力項目!$S$10="女",子育て関連マスタ!$C$19
),0),0
) +
IF(AND(S251&gt;=入力項目!$S$18,S251&lt;=入力項目!$S$19),入力項目!$S$20,0) +
IF(AND(S251&gt;=入力項目!$S$21,S251&lt;=入力項目!$S$22),入力項目!$S$23,0) +
IF(AND(S251&gt;=入力項目!$S$24,S251&lt;=入力項目!$S$25),入力項目!$S$26,0)
)</f>
        <v>0</v>
      </c>
      <c r="AH251">
        <f ca="1">-(
_xlfn.IFS(
T251&lt;=入力項目!$S$11,0,
AND(T251&gt;=入力項目!$S$11+1,T251&lt;=3),IFERROR(VLOOKUP(入力項目!$S$12,子育て関連マスタ!$I$4:$M$5,4,FALSE),0),
AND(T251&gt;=4,T251&lt;=6),IFERROR(VLOOKUP(入力項目!$S$13,子育て関連マスタ!$I$9:$M$12,4,FALSE),0),
AND(T251&gt;=7,T251&lt;=12),IFERROR(VLOOKUP(入力項目!$S$14,子育て関連マスタ!$I$16:$M$17,4,FALSE),0),
AND(T251&gt;=13,T251&lt;=15),IFERROR(VLOOKUP(入力項目!$S$15,子育て関連マスタ!$I$21:$M$22,4,FALSE),0),
AND(T251&gt;=16,T251&lt;=18),IFERROR(VLOOKUP(入力項目!$S$16,子育て関連マスタ!$I$26:$M$28,4,FALSE),0),
AND(T251&gt;=19,T251&lt;=20,入力項目!$S$16="高専"),IFERROR(VLOOKUP(入力項目!$S$16,子育て関連マスタ!$I$26:$M$28,4,FALSE),0),
AND(T251&gt;=19,T251&lt;=20,入力項目!$S$16&lt;&gt;"高専"),IFERROR(VLOOKUP(入力項目!$S$17,子育て関連マスタ!$I$32:$M$37,4,FALSE),0),
AND(T251&gt;=21,T251&lt;=22,入力項目!$S$16="高専"),IFERROR(VLOOKUP(入力項目!$S$17,子育て関連マスタ!$I$32:$M$34,4,FALSE),0),
AND(T251&gt;=21,T251&lt;=22,入力項目!$S$16&lt;&gt;"高専"),IFERROR(VLOOKUP(入力項目!$S$17,子育て関連マスタ!$I$32:$M$34,4,FALSE),0),
T251&gt;=23,0
) +
IF($D251=4,
  IFERROR(_xlfn.IFS(
  T251&lt;=入力項目!$S$11,0,
  AND(T251=入力項目!$S$11),IFERROR(VLOOKUP(入力項目!$S$12,子育て関連マスタ!$I$4:$M$5,2,FALSE),0),
  AND(T251=4),IFERROR(VLOOKUP(入力項目!$S$13,子育て関連マスタ!$I$9:$M$12,2,FALSE),0),
  AND(T251=7),IFERROR(VLOOKUP(入力項目!$S$14,子育て関連マスタ!$I$16:$M$17,2,FALSE),0),
  AND(T251=13),IFERROR(VLOOKUP(入力項目!$S$15,子育て関連マスタ!$I$21:$M$22,2,FALSE),0),
  AND(T251=16),IFERROR(VLOOKUP(入力項目!$S$16,子育て関連マスタ!$I$26:$M$28,2,FALSE),0),
  AND(T251=19,入力項目!$S$16&lt;&gt;"高専"),IFERROR(VLOOKUP(入力項目!$S$17,子育て関連マスタ!$I$32:$M$37,2,FALSE),0),
  AND(T251=21,入力項目!$S$16="高専"),IFERROR(VLOOKUP(入力項目!$S$17,子育て関連マスタ!$I$32:$M$37,2,FALSE),0),
  T251&gt;=22,0
  ),0),0
) +
IF(AND(T251&gt;=1,T251&lt;=15),IF($D251=入力項目!$S$8,入力項目!$S$3,0),0) +
IF(AND(T251&gt;=1,T251&lt;=15),IF($D251=5,入力項目!$S$4,0),0) +
IF(AND(T251&gt;=1,T251&lt;=15),IF($D251=12,入力項目!$S$5,0),0) +
IF(AND(入力項目!$S$7=$A251,入力項目!$S$8=$D251),子育て関連マスタ!$C$14,0) +
IFERROR(IF(AND(YEAR(EDATE(DATE(入力項目!$S$7,入力項目!$S$8,1),1))=$A251,MONTH(EDATE(DATE(入力項目!$S$7,入力項目!$S$8,1),1))=$D251),子育て関連マスタ!$C$15,0),0) +
IF(AND(OR(T251=3,T251=5,T251=7),$D251=11),子育て関連マスタ!$C$17,0) +
IF(AND(T251=20,$D251=1),子育て関連マスタ!$C$18,0) +
IF(AND(T251=20,$D251=1),
IFERROR(_xlfn.IFS(
入力項目!$S$10="男",子育て関連マスタ!$C$18,
入力項目!$S$10="女",子育て関連マスタ!$C$19
),0),0
) +
IF(AND(T251&gt;=入力項目!$S$18,T251&lt;=入力項目!$S$19),入力項目!$S$20,0) +
IF(AND(T251&gt;=入力項目!$S$21,T251&lt;=入力項目!$S$22),入力項目!$S$23,0) +
IF(AND(T251&gt;=入力項目!$S$24,T251&lt;=入力項目!$S$25),入力項目!$S$26,0)
)</f>
        <v>0</v>
      </c>
      <c r="AI251">
        <f ca="1">-(
_xlfn.IFS(
U251&lt;=入力項目!$S$11,0,
AND(U251&gt;=入力項目!$S$11+1,U251&lt;=3),IFERROR(VLOOKUP(入力項目!$S$12,子育て関連マスタ!$I$4:$M$5,4,FALSE),0),
AND(U251&gt;=4,U251&lt;=6),IFERROR(VLOOKUP(入力項目!$S$13,子育て関連マスタ!$I$9:$M$12,4,FALSE),0),
AND(U251&gt;=7,U251&lt;=12),IFERROR(VLOOKUP(入力項目!$S$14,子育て関連マスタ!$I$16:$M$17,4,FALSE),0),
AND(U251&gt;=13,U251&lt;=15),IFERROR(VLOOKUP(入力項目!$S$15,子育て関連マスタ!$I$21:$M$22,4,FALSE),0),
AND(U251&gt;=16,U251&lt;=18),IFERROR(VLOOKUP(入力項目!$S$16,子育て関連マスタ!$I$26:$M$28,4,FALSE),0),
AND(U251&gt;=19,U251&lt;=20,入力項目!$S$16="高専"),IFERROR(VLOOKUP(入力項目!$S$16,子育て関連マスタ!$I$26:$M$28,4,FALSE),0),
AND(U251&gt;=19,U251&lt;=20,入力項目!$S$16&lt;&gt;"高専"),IFERROR(VLOOKUP(入力項目!$S$17,子育て関連マスタ!$I$32:$M$37,4,FALSE),0),
AND(U251&gt;=21,U251&lt;=22,入力項目!$S$16="高専"),IFERROR(VLOOKUP(入力項目!$S$17,子育て関連マスタ!$I$32:$M$34,4,FALSE),0),
AND(U251&gt;=21,U251&lt;=22,入力項目!$S$16&lt;&gt;"高専"),IFERROR(VLOOKUP(入力項目!$S$17,子育て関連マスタ!$I$32:$M$34,4,FALSE),0),
U251&gt;=23,0
) +
IF($D251=4,
  IFERROR(_xlfn.IFS(
  U251&lt;=入力項目!$S$11,0,
  AND(U251=入力項目!$S$11),IFERROR(VLOOKUP(入力項目!$S$12,子育て関連マスタ!$I$4:$M$5,2,FALSE),0),
  AND(U251=4),IFERROR(VLOOKUP(入力項目!$S$13,子育て関連マスタ!$I$9:$M$12,2,FALSE),0),
  AND(U251=7),IFERROR(VLOOKUP(入力項目!$S$14,子育て関連マスタ!$I$16:$M$17,2,FALSE),0),
  AND(U251=13),IFERROR(VLOOKUP(入力項目!$S$15,子育て関連マスタ!$I$21:$M$22,2,FALSE),0),
  AND(U251=16),IFERROR(VLOOKUP(入力項目!$S$16,子育て関連マスタ!$I$26:$M$28,2,FALSE),0),
  AND(U251=19,入力項目!$S$16&lt;&gt;"高専"),IFERROR(VLOOKUP(入力項目!$S$17,子育て関連マスタ!$I$32:$M$37,2,FALSE),0),
  AND(U251=21,入力項目!$S$16="高専"),IFERROR(VLOOKUP(入力項目!$S$17,子育て関連マスタ!$I$32:$M$37,2,FALSE),0),
  U251&gt;=22,0
  ),0),0
) +
IF(AND(U251&gt;=1,U251&lt;=15),IF($D251=入力項目!$S$8,入力項目!$S$3,0),0) +
IF(AND(U251&gt;=1,U251&lt;=15),IF($D251=5,入力項目!$S$4,0),0) +
IF(AND(U251&gt;=1,U251&lt;=15),IF($D251=12,入力項目!$S$5,0),0) +
IF(AND(入力項目!$S$7=$A251,入力項目!$S$8=$D251),子育て関連マスタ!$C$14,0) +
IFERROR(IF(AND(YEAR(EDATE(DATE(入力項目!$S$7,入力項目!$S$8,1),1))=$A251,MONTH(EDATE(DATE(入力項目!$S$7,入力項目!$S$8,1),1))=$D251),子育て関連マスタ!$C$15,0),0) +
IF(AND(OR(U251=3,U251=5,U251=7),$D251=11),子育て関連マスタ!$C$17,0) +
IF(AND(U251=20,$D251=1),子育て関連マスタ!$C$18,0) +
IF(AND(U251=20,$D251=1),
IFERROR(_xlfn.IFS(
入力項目!$S$10="男",子育て関連マスタ!$C$18,
入力項目!$S$10="女",子育て関連マスタ!$C$19
),0),0
) +
IF(AND(U251&gt;=入力項目!$S$18,U251&lt;=入力項目!$S$19),入力項目!$S$20,0) +
IF(AND(U251&gt;=入力項目!$S$21,U251&lt;=入力項目!$S$22),入力項目!$S$23,0) +
IF(AND(U251&gt;=入力項目!$S$24,U251&lt;=入力項目!$S$25),入力項目!$S$26,0)
)</f>
        <v>0</v>
      </c>
      <c r="AJ251" s="10">
        <f ca="1">-VLOOKUP($D251,月別収支!$A$2:$H$13,7,FALSE)</f>
        <v>-20000</v>
      </c>
    </row>
    <row r="252" spans="1:36" x14ac:dyDescent="0.4">
      <c r="A252">
        <f t="shared" ca="1" si="71"/>
        <v>2045</v>
      </c>
      <c r="B252">
        <f t="shared" ca="1" si="61"/>
        <v>2045</v>
      </c>
      <c r="C252">
        <f t="shared" ca="1" si="62"/>
        <v>21</v>
      </c>
      <c r="D252">
        <f t="shared" ca="1" si="72"/>
        <v>6</v>
      </c>
      <c r="E252" t="str">
        <f t="shared" ca="1" si="56"/>
        <v>2045年6月</v>
      </c>
      <c r="F252">
        <f ca="1">IF(OR(入力項目!$N$5&lt;$A252,AND(入力項目!$N$5=$A252,入力項目!$N$6&lt;$D252)),IF(F251=0,1,IF(G252=12,F251+1,F251)),0)</f>
        <v>20</v>
      </c>
      <c r="G252">
        <f ca="1">IF(OR(入力項目!$N$5&lt;$A252,AND(入力項目!$N$5=$A252,入力項目!$N$6&lt;$D252)),IF(G251=12,1,G251+1),0)</f>
        <v>8</v>
      </c>
      <c r="H252" t="str">
        <f t="shared" ca="1" si="57"/>
        <v>20_8</v>
      </c>
      <c r="I252">
        <f ca="1">IF(
  IFERROR(AND($C252&gt;0,MOD($C252,入力項目!$N$22)=0,$D252=入力項目!$N$23), FALSE),
  1,
  IF(
    AND(I251&gt;0,J251=12),
    IF(I251=入力項目!$N$28, 0, I251+1),
    I251
  )
)</f>
        <v>2</v>
      </c>
      <c r="J252">
        <f ca="1">IF($D252=入力項目!$N$23,1,IFERROR(J251+1,1))</f>
        <v>1</v>
      </c>
      <c r="K252" t="str">
        <f t="shared" ca="1" si="58"/>
        <v>2_1</v>
      </c>
      <c r="L252">
        <f ca="1">L251+IF(入力項目!$D$4=$D252,1,0)</f>
        <v>49</v>
      </c>
      <c r="M252" t="str">
        <f t="shared" ca="1" si="59"/>
        <v>49歳</v>
      </c>
      <c r="N252">
        <f t="shared" ca="1" si="63"/>
        <v>50</v>
      </c>
      <c r="O252" t="str">
        <f t="shared" ca="1" si="60"/>
        <v>50歳</v>
      </c>
      <c r="P252">
        <f t="shared" ca="1" si="64"/>
        <v>25</v>
      </c>
      <c r="Q252">
        <f t="shared" ca="1" si="65"/>
        <v>23</v>
      </c>
      <c r="R252">
        <f t="shared" ca="1" si="66"/>
        <v>2046</v>
      </c>
      <c r="S252">
        <f t="shared" ca="1" si="67"/>
        <v>2046</v>
      </c>
      <c r="T252">
        <f t="shared" ca="1" si="68"/>
        <v>2046</v>
      </c>
      <c r="U252">
        <f t="shared" ca="1" si="69"/>
        <v>2046</v>
      </c>
      <c r="V252" s="10">
        <f t="shared" ca="1" si="70"/>
        <v>27833685</v>
      </c>
      <c r="W252" s="10">
        <f ca="1">IF($L252&lt;その他マスタ!$B$1,VLOOKUP($D252,月別収支!$A$2:$H$13,2,FALSE),その他マスタ!$B$3)+IF(AND($L252=その他マスタ!$B$1,入力項目!$I$9="あり",$D252=入力項目!$D$4),その他マスタ!$B$2,0)</f>
        <v>800000</v>
      </c>
      <c r="X252" s="10">
        <f ca="1">-IF(入力項目!$K$5=TRUE,
IF($F252+$G252&lt;3,VLOOKUP($D252,月別収支!$A$2:$H$13,8,FALSE),0)+IFERROR(VLOOKUP($H252,住宅ローン計算!C:P,13,FALSE),0)+IF($F252&gt;1,IF(OR($G252=3,$G252=6,$G252=9,$G252=12),ROUNDUP(入力項目!$N$18/4,0),0),0),
VLOOKUP($D252,月別収支!$A$2:$H$13,8,FALSE))</f>
        <v>-191500</v>
      </c>
      <c r="Y252" s="10">
        <f ca="1">-VLOOKUP($D252,月別収支!$A$2:$H$13,3,FALSE)</f>
        <v>-75000</v>
      </c>
      <c r="Z252" s="10">
        <f ca="1">-VLOOKUP($D252,月別収支!$A$2:$H$13,4,FALSE)</f>
        <v>-27000</v>
      </c>
      <c r="AA252" s="10">
        <f ca="1">-VLOOKUP($D252,月別収支!$A$2:$H$13,6,FALSE)</f>
        <v>-10000</v>
      </c>
      <c r="AB252" s="10">
        <f ca="1">-(
VLOOKUP($D252,月別収支!$A$2:$H$13,5,FALSE)+IF(AND(入力項目!$I$27&lt;=$A252,ISEVEN($A252-入力項目!$I$27),入力項目!$I$28=$D252),入力項目!$I$26,0)
+IF(入力項目!$K$26=TRUE,
IFERROR(VLOOKUP($K252,マイカーローン計算!C:P,13,FALSE),0),
IFERROR(
  IF(AND($C252&gt;0,MOD($C252,入力項目!$N$22)=0,$D252=入力項目!$N$23),入力項目!$N$24,0),
 0
)
)
)</f>
        <v>-20000</v>
      </c>
      <c r="AC252" s="10">
        <f ca="1">-IF($A252&lt;入力項目!$N$33,入力項目!$N$35,IF(AND($A252=入力項目!$N$33,$D252&lt;=入力項目!$N$34),入力項目!$N$35,0))</f>
        <v>0</v>
      </c>
      <c r="AD252">
        <f ca="1">-(
_xlfn.IFS(
P252&lt;=入力項目!$S$11,0,
AND(P252&gt;=入力項目!$S$11+1,P252&lt;=3),IFERROR(VLOOKUP(入力項目!$S$12,子育て関連マスタ!$I$4:$M$5,4,FALSE),0),
AND(P252&gt;=4,P252&lt;=6),IFERROR(VLOOKUP(入力項目!$S$13,子育て関連マスタ!$I$9:$M$12,4,FALSE),0),
AND(P252&gt;=7,P252&lt;=12),IFERROR(VLOOKUP(入力項目!$S$14,子育て関連マスタ!$I$16:$M$17,4,FALSE),0),
AND(P252&gt;=13,P252&lt;=15),IFERROR(VLOOKUP(入力項目!$S$15,子育て関連マスタ!$I$21:$M$22,4,FALSE),0),
AND(P252&gt;=16,P252&lt;=18),IFERROR(VLOOKUP(入力項目!$S$16,子育て関連マスタ!$I$26:$M$28,4,FALSE),0),
AND(P252&gt;=19,P252&lt;=20,入力項目!$S$16="高専"),IFERROR(VLOOKUP(入力項目!$S$16,子育て関連マスタ!$I$26:$M$28,4,FALSE),0),
AND(P252&gt;=19,P252&lt;=20,入力項目!$S$16&lt;&gt;"高専"),IFERROR(VLOOKUP(入力項目!$S$17,子育て関連マスタ!$I$32:$M$37,4,FALSE),0),
AND(P252&gt;=21,P252&lt;=22,入力項目!$S$16="高専"),IFERROR(VLOOKUP(入力項目!$S$17,子育て関連マスタ!$I$32:$M$34,4,FALSE),0),
AND(P252&gt;=21,P252&lt;=22,入力項目!$S$16&lt;&gt;"高専"),IFERROR(VLOOKUP(入力項目!$S$17,子育て関連マスタ!$I$32:$M$34,4,FALSE),0),
P252&gt;=23,0
) +
IF($D252=4,
  IFERROR(_xlfn.IFS(
  P252&lt;=入力項目!$S$11,0,
  AND(P252=入力項目!$S$11),IFERROR(VLOOKUP(入力項目!$S$12,子育て関連マスタ!$I$4:$M$5,2,FALSE),0),
  AND(P252=4),IFERROR(VLOOKUP(入力項目!$S$13,子育て関連マスタ!$I$9:$M$12,2,FALSE),0),
  AND(P252=7),IFERROR(VLOOKUP(入力項目!$S$14,子育て関連マスタ!$I$16:$M$17,2,FALSE),0),
  AND(P252=13),IFERROR(VLOOKUP(入力項目!$S$15,子育て関連マスタ!$I$21:$M$22,2,FALSE),0),
  AND(P252=16),IFERROR(VLOOKUP(入力項目!$S$16,子育て関連マスタ!$I$26:$M$28,2,FALSE),0),
  AND(P252=19,入力項目!$S$16&lt;&gt;"高専"),IFERROR(VLOOKUP(入力項目!$S$17,子育て関連マスタ!$I$32:$M$37,2,FALSE),0),
  AND(P252=21,入力項目!$S$16="高専"),IFERROR(VLOOKUP(入力項目!$S$17,子育て関連マスタ!$I$32:$M$37,2,FALSE),0),
  P252&gt;=22,0
  ),0),0
) +
IF(AND(P252&gt;=1,P252&lt;=15),IF($D252=入力項目!$S$8,入力項目!$S$3,0),0) +
IF(AND(P252&gt;=1,P252&lt;=15),IF($D252=5,入力項目!$S$4,0),0) +
IF(AND(P252&gt;=1,P252&lt;=15),IF($D252=12,入力項目!$S$5,0),0) +
IF(AND(入力項目!$S$7=$A252,入力項目!$S$8=$D252),子育て関連マスタ!$C$14,0) +
IFERROR(IF(AND(YEAR(EDATE(DATE(入力項目!$S$7,入力項目!$S$8,1),1))=$A252,MONTH(EDATE(DATE(入力項目!$S$7,入力項目!$S$8,1),1))=$D252),子育て関連マスタ!$C$15,0),0) +
IF(AND(OR(P252=3,P252=5,P252=7),$D252=11),子育て関連マスタ!$C$17,0) +
IF(AND(P252=20,$D252=1),子育て関連マスタ!$C$18,0) +
IF(AND(P252=20,$D252=1),
IFERROR(_xlfn.IFS(
入力項目!$S$10="男",子育て関連マスタ!$C$18,
入力項目!$S$10="女",子育て関連マスタ!$C$19
),0),0
) +
IF(AND(P252&gt;=入力項目!$S$18,P252&lt;=入力項目!$S$19),入力項目!$S$20,0) +
IF(AND(P252&gt;=入力項目!$S$21,P252&lt;=入力項目!$S$22),入力項目!$S$23,0) +
IF(AND(P252&gt;=入力項目!$S$24,P252&lt;=入力項目!$S$25),入力項目!$S$26,0)
)</f>
        <v>0</v>
      </c>
      <c r="AE252">
        <f ca="1">-(
_xlfn.IFS(
Q252&lt;=入力項目!$S$11,0,
AND(Q252&gt;=入力項目!$S$11+1,Q252&lt;=3),IFERROR(VLOOKUP(入力項目!$S$12,子育て関連マスタ!$I$4:$M$5,4,FALSE),0),
AND(Q252&gt;=4,Q252&lt;=6),IFERROR(VLOOKUP(入力項目!$S$13,子育て関連マスタ!$I$9:$M$12,4,FALSE),0),
AND(Q252&gt;=7,Q252&lt;=12),IFERROR(VLOOKUP(入力項目!$S$14,子育て関連マスタ!$I$16:$M$17,4,FALSE),0),
AND(Q252&gt;=13,Q252&lt;=15),IFERROR(VLOOKUP(入力項目!$S$15,子育て関連マスタ!$I$21:$M$22,4,FALSE),0),
AND(Q252&gt;=16,Q252&lt;=18),IFERROR(VLOOKUP(入力項目!$S$16,子育て関連マスタ!$I$26:$M$28,4,FALSE),0),
AND(Q252&gt;=19,Q252&lt;=20,入力項目!$S$16="高専"),IFERROR(VLOOKUP(入力項目!$S$16,子育て関連マスタ!$I$26:$M$28,4,FALSE),0),
AND(Q252&gt;=19,Q252&lt;=20,入力項目!$S$16&lt;&gt;"高専"),IFERROR(VLOOKUP(入力項目!$S$17,子育て関連マスタ!$I$32:$M$37,4,FALSE),0),
AND(Q252&gt;=21,Q252&lt;=22,入力項目!$S$16="高専"),IFERROR(VLOOKUP(入力項目!$S$17,子育て関連マスタ!$I$32:$M$34,4,FALSE),0),
AND(Q252&gt;=21,Q252&lt;=22,入力項目!$S$16&lt;&gt;"高専"),IFERROR(VLOOKUP(入力項目!$S$17,子育て関連マスタ!$I$32:$M$34,4,FALSE),0),
Q252&gt;=23,0
) +
IF($D252=4,
  IFERROR(_xlfn.IFS(
  Q252&lt;=入力項目!$S$11,0,
  AND(Q252=入力項目!$S$11),IFERROR(VLOOKUP(入力項目!$S$12,子育て関連マスタ!$I$4:$M$5,2,FALSE),0),
  AND(Q252=4),IFERROR(VLOOKUP(入力項目!$S$13,子育て関連マスタ!$I$9:$M$12,2,FALSE),0),
  AND(Q252=7),IFERROR(VLOOKUP(入力項目!$S$14,子育て関連マスタ!$I$16:$M$17,2,FALSE),0),
  AND(Q252=13),IFERROR(VLOOKUP(入力項目!$S$15,子育て関連マスタ!$I$21:$M$22,2,FALSE),0),
  AND(Q252=16),IFERROR(VLOOKUP(入力項目!$S$16,子育て関連マスタ!$I$26:$M$28,2,FALSE),0),
  AND(Q252=19,入力項目!$S$16&lt;&gt;"高専"),IFERROR(VLOOKUP(入力項目!$S$17,子育て関連マスタ!$I$32:$M$37,2,FALSE),0),
  AND(Q252=21,入力項目!$S$16="高専"),IFERROR(VLOOKUP(入力項目!$S$17,子育て関連マスタ!$I$32:$M$37,2,FALSE),0),
  Q252&gt;=22,0
  ),0),0
) +
IF(AND(Q252&gt;=1,Q252&lt;=15),IF($D252=入力項目!$S$8,入力項目!$S$3,0),0) +
IF(AND(Q252&gt;=1,Q252&lt;=15),IF($D252=5,入力項目!$S$4,0),0) +
IF(AND(Q252&gt;=1,Q252&lt;=15),IF($D252=12,入力項目!$S$5,0),0) +
IF(AND(入力項目!$S$7=$A252,入力項目!$S$8=$D252),子育て関連マスタ!$C$14,0) +
IFERROR(IF(AND(YEAR(EDATE(DATE(入力項目!$S$7,入力項目!$S$8,1),1))=$A252,MONTH(EDATE(DATE(入力項目!$S$7,入力項目!$S$8,1),1))=$D252),子育て関連マスタ!$C$15,0),0) +
IF(AND(OR(Q252=3,Q252=5,Q252=7),$D252=11),子育て関連マスタ!$C$17,0) +
IF(AND(Q252=20,$D252=1),子育て関連マスタ!$C$18,0) +
IF(AND(Q252=20,$D252=1),
IFERROR(_xlfn.IFS(
入力項目!$S$10="男",子育て関連マスタ!$C$18,
入力項目!$S$10="女",子育て関連マスタ!$C$19
),0),0
) +
IF(AND(Q252&gt;=入力項目!$S$18,Q252&lt;=入力項目!$S$19),入力項目!$S$20,0) +
IF(AND(Q252&gt;=入力項目!$S$21,Q252&lt;=入力項目!$S$22),入力項目!$S$23,0) +
IF(AND(Q252&gt;=入力項目!$S$24,Q252&lt;=入力項目!$S$25),入力項目!$S$26,0)
)</f>
        <v>0</v>
      </c>
      <c r="AF252">
        <f ca="1">-(
_xlfn.IFS(
R252&lt;=入力項目!$S$11,0,
AND(R252&gt;=入力項目!$S$11+1,R252&lt;=3),IFERROR(VLOOKUP(入力項目!$S$12,子育て関連マスタ!$I$4:$M$5,4,FALSE),0),
AND(R252&gt;=4,R252&lt;=6),IFERROR(VLOOKUP(入力項目!$S$13,子育て関連マスタ!$I$9:$M$12,4,FALSE),0),
AND(R252&gt;=7,R252&lt;=12),IFERROR(VLOOKUP(入力項目!$S$14,子育て関連マスタ!$I$16:$M$17,4,FALSE),0),
AND(R252&gt;=13,R252&lt;=15),IFERROR(VLOOKUP(入力項目!$S$15,子育て関連マスタ!$I$21:$M$22,4,FALSE),0),
AND(R252&gt;=16,R252&lt;=18),IFERROR(VLOOKUP(入力項目!$S$16,子育て関連マスタ!$I$26:$M$28,4,FALSE),0),
AND(R252&gt;=19,R252&lt;=20,入力項目!$S$16="高専"),IFERROR(VLOOKUP(入力項目!$S$16,子育て関連マスタ!$I$26:$M$28,4,FALSE),0),
AND(R252&gt;=19,R252&lt;=20,入力項目!$S$16&lt;&gt;"高専"),IFERROR(VLOOKUP(入力項目!$S$17,子育て関連マスタ!$I$32:$M$37,4,FALSE),0),
AND(R252&gt;=21,R252&lt;=22,入力項目!$S$16="高専"),IFERROR(VLOOKUP(入力項目!$S$17,子育て関連マスタ!$I$32:$M$34,4,FALSE),0),
AND(R252&gt;=21,R252&lt;=22,入力項目!$S$16&lt;&gt;"高専"),IFERROR(VLOOKUP(入力項目!$S$17,子育て関連マスタ!$I$32:$M$34,4,FALSE),0),
R252&gt;=23,0
) +
IF($D252=4,
  IFERROR(_xlfn.IFS(
  R252&lt;=入力項目!$S$11,0,
  AND(R252=入力項目!$S$11),IFERROR(VLOOKUP(入力項目!$S$12,子育て関連マスタ!$I$4:$M$5,2,FALSE),0),
  AND(R252=4),IFERROR(VLOOKUP(入力項目!$S$13,子育て関連マスタ!$I$9:$M$12,2,FALSE),0),
  AND(R252=7),IFERROR(VLOOKUP(入力項目!$S$14,子育て関連マスタ!$I$16:$M$17,2,FALSE),0),
  AND(R252=13),IFERROR(VLOOKUP(入力項目!$S$15,子育て関連マスタ!$I$21:$M$22,2,FALSE),0),
  AND(R252=16),IFERROR(VLOOKUP(入力項目!$S$16,子育て関連マスタ!$I$26:$M$28,2,FALSE),0),
  AND(R252=19,入力項目!$S$16&lt;&gt;"高専"),IFERROR(VLOOKUP(入力項目!$S$17,子育て関連マスタ!$I$32:$M$37,2,FALSE),0),
  AND(R252=21,入力項目!$S$16="高専"),IFERROR(VLOOKUP(入力項目!$S$17,子育て関連マスタ!$I$32:$M$37,2,FALSE),0),
  R252&gt;=22,0
  ),0),0
) +
IF(AND(R252&gt;=1,R252&lt;=15),IF($D252=入力項目!$S$8,入力項目!$S$3,0),0) +
IF(AND(R252&gt;=1,R252&lt;=15),IF($D252=5,入力項目!$S$4,0),0) +
IF(AND(R252&gt;=1,R252&lt;=15),IF($D252=12,入力項目!$S$5,0),0) +
IF(AND(入力項目!$S$7=$A252,入力項目!$S$8=$D252),子育て関連マスタ!$C$14,0) +
IFERROR(IF(AND(YEAR(EDATE(DATE(入力項目!$S$7,入力項目!$S$8,1),1))=$A252,MONTH(EDATE(DATE(入力項目!$S$7,入力項目!$S$8,1),1))=$D252),子育て関連マスタ!$C$15,0),0) +
IF(AND(OR(R252=3,R252=5,R252=7),$D252=11),子育て関連マスタ!$C$17,0) +
IF(AND(R252=20,$D252=1),子育て関連マスタ!$C$18,0) +
IF(AND(R252=20,$D252=1),
IFERROR(_xlfn.IFS(
入力項目!$S$10="男",子育て関連マスタ!$C$18,
入力項目!$S$10="女",子育て関連マスタ!$C$19
),0),0
) +
IF(AND(R252&gt;=入力項目!$S$18,R252&lt;=入力項目!$S$19),入力項目!$S$20,0) +
IF(AND(R252&gt;=入力項目!$S$21,R252&lt;=入力項目!$S$22),入力項目!$S$23,0) +
IF(AND(R252&gt;=入力項目!$S$24,R252&lt;=入力項目!$S$25),入力項目!$S$26,0)
)</f>
        <v>0</v>
      </c>
      <c r="AG252">
        <f ca="1">-(
_xlfn.IFS(
S252&lt;=入力項目!$S$11,0,
AND(S252&gt;=入力項目!$S$11+1,S252&lt;=3),IFERROR(VLOOKUP(入力項目!$S$12,子育て関連マスタ!$I$4:$M$5,4,FALSE),0),
AND(S252&gt;=4,S252&lt;=6),IFERROR(VLOOKUP(入力項目!$S$13,子育て関連マスタ!$I$9:$M$12,4,FALSE),0),
AND(S252&gt;=7,S252&lt;=12),IFERROR(VLOOKUP(入力項目!$S$14,子育て関連マスタ!$I$16:$M$17,4,FALSE),0),
AND(S252&gt;=13,S252&lt;=15),IFERROR(VLOOKUP(入力項目!$S$15,子育て関連マスタ!$I$21:$M$22,4,FALSE),0),
AND(S252&gt;=16,S252&lt;=18),IFERROR(VLOOKUP(入力項目!$S$16,子育て関連マスタ!$I$26:$M$28,4,FALSE),0),
AND(S252&gt;=19,S252&lt;=20,入力項目!$S$16="高専"),IFERROR(VLOOKUP(入力項目!$S$16,子育て関連マスタ!$I$26:$M$28,4,FALSE),0),
AND(S252&gt;=19,S252&lt;=20,入力項目!$S$16&lt;&gt;"高専"),IFERROR(VLOOKUP(入力項目!$S$17,子育て関連マスタ!$I$32:$M$37,4,FALSE),0),
AND(S252&gt;=21,S252&lt;=22,入力項目!$S$16="高専"),IFERROR(VLOOKUP(入力項目!$S$17,子育て関連マスタ!$I$32:$M$34,4,FALSE),0),
AND(S252&gt;=21,S252&lt;=22,入力項目!$S$16&lt;&gt;"高専"),IFERROR(VLOOKUP(入力項目!$S$17,子育て関連マスタ!$I$32:$M$34,4,FALSE),0),
S252&gt;=23,0
) +
IF($D252=4,
  IFERROR(_xlfn.IFS(
  S252&lt;=入力項目!$S$11,0,
  AND(S252=入力項目!$S$11),IFERROR(VLOOKUP(入力項目!$S$12,子育て関連マスタ!$I$4:$M$5,2,FALSE),0),
  AND(S252=4),IFERROR(VLOOKUP(入力項目!$S$13,子育て関連マスタ!$I$9:$M$12,2,FALSE),0),
  AND(S252=7),IFERROR(VLOOKUP(入力項目!$S$14,子育て関連マスタ!$I$16:$M$17,2,FALSE),0),
  AND(S252=13),IFERROR(VLOOKUP(入力項目!$S$15,子育て関連マスタ!$I$21:$M$22,2,FALSE),0),
  AND(S252=16),IFERROR(VLOOKUP(入力項目!$S$16,子育て関連マスタ!$I$26:$M$28,2,FALSE),0),
  AND(S252=19,入力項目!$S$16&lt;&gt;"高専"),IFERROR(VLOOKUP(入力項目!$S$17,子育て関連マスタ!$I$32:$M$37,2,FALSE),0),
  AND(S252=21,入力項目!$S$16="高専"),IFERROR(VLOOKUP(入力項目!$S$17,子育て関連マスタ!$I$32:$M$37,2,FALSE),0),
  S252&gt;=22,0
  ),0),0
) +
IF(AND(S252&gt;=1,S252&lt;=15),IF($D252=入力項目!$S$8,入力項目!$S$3,0),0) +
IF(AND(S252&gt;=1,S252&lt;=15),IF($D252=5,入力項目!$S$4,0),0) +
IF(AND(S252&gt;=1,S252&lt;=15),IF($D252=12,入力項目!$S$5,0),0) +
IF(AND(入力項目!$S$7=$A252,入力項目!$S$8=$D252),子育て関連マスタ!$C$14,0) +
IFERROR(IF(AND(YEAR(EDATE(DATE(入力項目!$S$7,入力項目!$S$8,1),1))=$A252,MONTH(EDATE(DATE(入力項目!$S$7,入力項目!$S$8,1),1))=$D252),子育て関連マスタ!$C$15,0),0) +
IF(AND(OR(S252=3,S252=5,S252=7),$D252=11),子育て関連マスタ!$C$17,0) +
IF(AND(S252=20,$D252=1),子育て関連マスタ!$C$18,0) +
IF(AND(S252=20,$D252=1),
IFERROR(_xlfn.IFS(
入力項目!$S$10="男",子育て関連マスタ!$C$18,
入力項目!$S$10="女",子育て関連マスタ!$C$19
),0),0
) +
IF(AND(S252&gt;=入力項目!$S$18,S252&lt;=入力項目!$S$19),入力項目!$S$20,0) +
IF(AND(S252&gt;=入力項目!$S$21,S252&lt;=入力項目!$S$22),入力項目!$S$23,0) +
IF(AND(S252&gt;=入力項目!$S$24,S252&lt;=入力項目!$S$25),入力項目!$S$26,0)
)</f>
        <v>0</v>
      </c>
      <c r="AH252">
        <f ca="1">-(
_xlfn.IFS(
T252&lt;=入力項目!$S$11,0,
AND(T252&gt;=入力項目!$S$11+1,T252&lt;=3),IFERROR(VLOOKUP(入力項目!$S$12,子育て関連マスタ!$I$4:$M$5,4,FALSE),0),
AND(T252&gt;=4,T252&lt;=6),IFERROR(VLOOKUP(入力項目!$S$13,子育て関連マスタ!$I$9:$M$12,4,FALSE),0),
AND(T252&gt;=7,T252&lt;=12),IFERROR(VLOOKUP(入力項目!$S$14,子育て関連マスタ!$I$16:$M$17,4,FALSE),0),
AND(T252&gt;=13,T252&lt;=15),IFERROR(VLOOKUP(入力項目!$S$15,子育て関連マスタ!$I$21:$M$22,4,FALSE),0),
AND(T252&gt;=16,T252&lt;=18),IFERROR(VLOOKUP(入力項目!$S$16,子育て関連マスタ!$I$26:$M$28,4,FALSE),0),
AND(T252&gt;=19,T252&lt;=20,入力項目!$S$16="高専"),IFERROR(VLOOKUP(入力項目!$S$16,子育て関連マスタ!$I$26:$M$28,4,FALSE),0),
AND(T252&gt;=19,T252&lt;=20,入力項目!$S$16&lt;&gt;"高専"),IFERROR(VLOOKUP(入力項目!$S$17,子育て関連マスタ!$I$32:$M$37,4,FALSE),0),
AND(T252&gt;=21,T252&lt;=22,入力項目!$S$16="高専"),IFERROR(VLOOKUP(入力項目!$S$17,子育て関連マスタ!$I$32:$M$34,4,FALSE),0),
AND(T252&gt;=21,T252&lt;=22,入力項目!$S$16&lt;&gt;"高専"),IFERROR(VLOOKUP(入力項目!$S$17,子育て関連マスタ!$I$32:$M$34,4,FALSE),0),
T252&gt;=23,0
) +
IF($D252=4,
  IFERROR(_xlfn.IFS(
  T252&lt;=入力項目!$S$11,0,
  AND(T252=入力項目!$S$11),IFERROR(VLOOKUP(入力項目!$S$12,子育て関連マスタ!$I$4:$M$5,2,FALSE),0),
  AND(T252=4),IFERROR(VLOOKUP(入力項目!$S$13,子育て関連マスタ!$I$9:$M$12,2,FALSE),0),
  AND(T252=7),IFERROR(VLOOKUP(入力項目!$S$14,子育て関連マスタ!$I$16:$M$17,2,FALSE),0),
  AND(T252=13),IFERROR(VLOOKUP(入力項目!$S$15,子育て関連マスタ!$I$21:$M$22,2,FALSE),0),
  AND(T252=16),IFERROR(VLOOKUP(入力項目!$S$16,子育て関連マスタ!$I$26:$M$28,2,FALSE),0),
  AND(T252=19,入力項目!$S$16&lt;&gt;"高専"),IFERROR(VLOOKUP(入力項目!$S$17,子育て関連マスタ!$I$32:$M$37,2,FALSE),0),
  AND(T252=21,入力項目!$S$16="高専"),IFERROR(VLOOKUP(入力項目!$S$17,子育て関連マスタ!$I$32:$M$37,2,FALSE),0),
  T252&gt;=22,0
  ),0),0
) +
IF(AND(T252&gt;=1,T252&lt;=15),IF($D252=入力項目!$S$8,入力項目!$S$3,0),0) +
IF(AND(T252&gt;=1,T252&lt;=15),IF($D252=5,入力項目!$S$4,0),0) +
IF(AND(T252&gt;=1,T252&lt;=15),IF($D252=12,入力項目!$S$5,0),0) +
IF(AND(入力項目!$S$7=$A252,入力項目!$S$8=$D252),子育て関連マスタ!$C$14,0) +
IFERROR(IF(AND(YEAR(EDATE(DATE(入力項目!$S$7,入力項目!$S$8,1),1))=$A252,MONTH(EDATE(DATE(入力項目!$S$7,入力項目!$S$8,1),1))=$D252),子育て関連マスタ!$C$15,0),0) +
IF(AND(OR(T252=3,T252=5,T252=7),$D252=11),子育て関連マスタ!$C$17,0) +
IF(AND(T252=20,$D252=1),子育て関連マスタ!$C$18,0) +
IF(AND(T252=20,$D252=1),
IFERROR(_xlfn.IFS(
入力項目!$S$10="男",子育て関連マスタ!$C$18,
入力項目!$S$10="女",子育て関連マスタ!$C$19
),0),0
) +
IF(AND(T252&gt;=入力項目!$S$18,T252&lt;=入力項目!$S$19),入力項目!$S$20,0) +
IF(AND(T252&gt;=入力項目!$S$21,T252&lt;=入力項目!$S$22),入力項目!$S$23,0) +
IF(AND(T252&gt;=入力項目!$S$24,T252&lt;=入力項目!$S$25),入力項目!$S$26,0)
)</f>
        <v>0</v>
      </c>
      <c r="AI252">
        <f ca="1">-(
_xlfn.IFS(
U252&lt;=入力項目!$S$11,0,
AND(U252&gt;=入力項目!$S$11+1,U252&lt;=3),IFERROR(VLOOKUP(入力項目!$S$12,子育て関連マスタ!$I$4:$M$5,4,FALSE),0),
AND(U252&gt;=4,U252&lt;=6),IFERROR(VLOOKUP(入力項目!$S$13,子育て関連マスタ!$I$9:$M$12,4,FALSE),0),
AND(U252&gt;=7,U252&lt;=12),IFERROR(VLOOKUP(入力項目!$S$14,子育て関連マスタ!$I$16:$M$17,4,FALSE),0),
AND(U252&gt;=13,U252&lt;=15),IFERROR(VLOOKUP(入力項目!$S$15,子育て関連マスタ!$I$21:$M$22,4,FALSE),0),
AND(U252&gt;=16,U252&lt;=18),IFERROR(VLOOKUP(入力項目!$S$16,子育て関連マスタ!$I$26:$M$28,4,FALSE),0),
AND(U252&gt;=19,U252&lt;=20,入力項目!$S$16="高専"),IFERROR(VLOOKUP(入力項目!$S$16,子育て関連マスタ!$I$26:$M$28,4,FALSE),0),
AND(U252&gt;=19,U252&lt;=20,入力項目!$S$16&lt;&gt;"高専"),IFERROR(VLOOKUP(入力項目!$S$17,子育て関連マスタ!$I$32:$M$37,4,FALSE),0),
AND(U252&gt;=21,U252&lt;=22,入力項目!$S$16="高専"),IFERROR(VLOOKUP(入力項目!$S$17,子育て関連マスタ!$I$32:$M$34,4,FALSE),0),
AND(U252&gt;=21,U252&lt;=22,入力項目!$S$16&lt;&gt;"高専"),IFERROR(VLOOKUP(入力項目!$S$17,子育て関連マスタ!$I$32:$M$34,4,FALSE),0),
U252&gt;=23,0
) +
IF($D252=4,
  IFERROR(_xlfn.IFS(
  U252&lt;=入力項目!$S$11,0,
  AND(U252=入力項目!$S$11),IFERROR(VLOOKUP(入力項目!$S$12,子育て関連マスタ!$I$4:$M$5,2,FALSE),0),
  AND(U252=4),IFERROR(VLOOKUP(入力項目!$S$13,子育て関連マスタ!$I$9:$M$12,2,FALSE),0),
  AND(U252=7),IFERROR(VLOOKUP(入力項目!$S$14,子育て関連マスタ!$I$16:$M$17,2,FALSE),0),
  AND(U252=13),IFERROR(VLOOKUP(入力項目!$S$15,子育て関連マスタ!$I$21:$M$22,2,FALSE),0),
  AND(U252=16),IFERROR(VLOOKUP(入力項目!$S$16,子育て関連マスタ!$I$26:$M$28,2,FALSE),0),
  AND(U252=19,入力項目!$S$16&lt;&gt;"高専"),IFERROR(VLOOKUP(入力項目!$S$17,子育て関連マスタ!$I$32:$M$37,2,FALSE),0),
  AND(U252=21,入力項目!$S$16="高専"),IFERROR(VLOOKUP(入力項目!$S$17,子育て関連マスタ!$I$32:$M$37,2,FALSE),0),
  U252&gt;=22,0
  ),0),0
) +
IF(AND(U252&gt;=1,U252&lt;=15),IF($D252=入力項目!$S$8,入力項目!$S$3,0),0) +
IF(AND(U252&gt;=1,U252&lt;=15),IF($D252=5,入力項目!$S$4,0),0) +
IF(AND(U252&gt;=1,U252&lt;=15),IF($D252=12,入力項目!$S$5,0),0) +
IF(AND(入力項目!$S$7=$A252,入力項目!$S$8=$D252),子育て関連マスタ!$C$14,0) +
IFERROR(IF(AND(YEAR(EDATE(DATE(入力項目!$S$7,入力項目!$S$8,1),1))=$A252,MONTH(EDATE(DATE(入力項目!$S$7,入力項目!$S$8,1),1))=$D252),子育て関連マスタ!$C$15,0),0) +
IF(AND(OR(U252=3,U252=5,U252=7),$D252=11),子育て関連マスタ!$C$17,0) +
IF(AND(U252=20,$D252=1),子育て関連マスタ!$C$18,0) +
IF(AND(U252=20,$D252=1),
IFERROR(_xlfn.IFS(
入力項目!$S$10="男",子育て関連マスタ!$C$18,
入力項目!$S$10="女",子育て関連マスタ!$C$19
),0),0
) +
IF(AND(U252&gt;=入力項目!$S$18,U252&lt;=入力項目!$S$19),入力項目!$S$20,0) +
IF(AND(U252&gt;=入力項目!$S$21,U252&lt;=入力項目!$S$22),入力項目!$S$23,0) +
IF(AND(U252&gt;=入力項目!$S$24,U252&lt;=入力項目!$S$25),入力項目!$S$26,0)
)</f>
        <v>0</v>
      </c>
      <c r="AJ252" s="10">
        <f ca="1">-VLOOKUP($D252,月別収支!$A$2:$H$13,7,FALSE)</f>
        <v>-20000</v>
      </c>
    </row>
    <row r="253" spans="1:36" x14ac:dyDescent="0.4">
      <c r="A253">
        <f t="shared" ca="1" si="71"/>
        <v>2045</v>
      </c>
      <c r="B253">
        <f t="shared" ca="1" si="61"/>
        <v>2045</v>
      </c>
      <c r="C253">
        <f t="shared" ca="1" si="62"/>
        <v>21</v>
      </c>
      <c r="D253">
        <f t="shared" ca="1" si="72"/>
        <v>7</v>
      </c>
      <c r="E253" t="str">
        <f t="shared" ca="1" si="56"/>
        <v>2045年7月</v>
      </c>
      <c r="F253">
        <f ca="1">IF(OR(入力項目!$N$5&lt;$A253,AND(入力項目!$N$5=$A253,入力項目!$N$6&lt;$D253)),IF(F252=0,1,IF(G253=12,F252+1,F252)),0)</f>
        <v>20</v>
      </c>
      <c r="G253">
        <f ca="1">IF(OR(入力項目!$N$5&lt;$A253,AND(入力項目!$N$5=$A253,入力項目!$N$6&lt;$D253)),IF(G252=12,1,G252+1),0)</f>
        <v>9</v>
      </c>
      <c r="H253" t="str">
        <f t="shared" ca="1" si="57"/>
        <v>20_9</v>
      </c>
      <c r="I253">
        <f ca="1">IF(
  IFERROR(AND($C253&gt;0,MOD($C253,入力項目!$N$22)=0,$D253=入力項目!$N$23), FALSE),
  1,
  IF(
    AND(I252&gt;0,J252=12),
    IF(I252=入力項目!$N$28, 0, I252+1),
    I252
  )
)</f>
        <v>2</v>
      </c>
      <c r="J253">
        <f ca="1">IF($D253=入力項目!$N$23,1,IFERROR(J252+1,1))</f>
        <v>2</v>
      </c>
      <c r="K253" t="str">
        <f t="shared" ca="1" si="58"/>
        <v>2_2</v>
      </c>
      <c r="L253">
        <f ca="1">L252+IF(入力項目!$D$4=$D253,1,0)</f>
        <v>49</v>
      </c>
      <c r="M253" t="str">
        <f t="shared" ca="1" si="59"/>
        <v>49歳</v>
      </c>
      <c r="N253">
        <f t="shared" ca="1" si="63"/>
        <v>50</v>
      </c>
      <c r="O253" t="str">
        <f t="shared" ca="1" si="60"/>
        <v>50歳</v>
      </c>
      <c r="P253">
        <f t="shared" ca="1" si="64"/>
        <v>25</v>
      </c>
      <c r="Q253">
        <f t="shared" ca="1" si="65"/>
        <v>23</v>
      </c>
      <c r="R253">
        <f t="shared" ca="1" si="66"/>
        <v>2046</v>
      </c>
      <c r="S253">
        <f t="shared" ca="1" si="67"/>
        <v>2046</v>
      </c>
      <c r="T253">
        <f t="shared" ca="1" si="68"/>
        <v>2046</v>
      </c>
      <c r="U253">
        <f t="shared" ca="1" si="69"/>
        <v>2046</v>
      </c>
      <c r="V253" s="10">
        <f t="shared" ca="1" si="70"/>
        <v>27890595</v>
      </c>
      <c r="W253" s="10">
        <f ca="1">IF($L253&lt;その他マスタ!$B$1,VLOOKUP($D253,月別収支!$A$2:$H$13,2,FALSE),その他マスタ!$B$3)+IF(AND($L253=その他マスタ!$B$1,入力項目!$I$9="あり",$D253=入力項目!$D$4),その他マスタ!$B$2,0)</f>
        <v>300000</v>
      </c>
      <c r="X253" s="10">
        <f ca="1">-IF(入力項目!$K$5=TRUE,
IF($F253+$G253&lt;3,VLOOKUP($D253,月別収支!$A$2:$H$13,8,FALSE),0)+IFERROR(VLOOKUP($H253,住宅ローン計算!C:P,13,FALSE),0)+IF($F253&gt;1,IF(OR($G253=3,$G253=6,$G253=9,$G253=12),ROUNDUP(入力項目!$N$18/4,0),0),0),
VLOOKUP($D253,月別収支!$A$2:$H$13,8,FALSE))</f>
        <v>-91090</v>
      </c>
      <c r="Y253" s="10">
        <f ca="1">-VLOOKUP($D253,月別収支!$A$2:$H$13,3,FALSE)</f>
        <v>-75000</v>
      </c>
      <c r="Z253" s="10">
        <f ca="1">-VLOOKUP($D253,月別収支!$A$2:$H$13,4,FALSE)</f>
        <v>-27000</v>
      </c>
      <c r="AA253" s="10">
        <f ca="1">-VLOOKUP($D253,月別収支!$A$2:$H$13,6,FALSE)</f>
        <v>-10000</v>
      </c>
      <c r="AB253" s="10">
        <f ca="1">-(
VLOOKUP($D253,月別収支!$A$2:$H$13,5,FALSE)+IF(AND(入力項目!$I$27&lt;=$A253,ISEVEN($A253-入力項目!$I$27),入力項目!$I$28=$D253),入力項目!$I$26,0)
+IF(入力項目!$K$26=TRUE,
IFERROR(VLOOKUP($K253,マイカーローン計算!C:P,13,FALSE),0),
IFERROR(
  IF(AND($C253&gt;0,MOD($C253,入力項目!$N$22)=0,$D253=入力項目!$N$23),入力項目!$N$24,0),
 0
)
)
)</f>
        <v>-20000</v>
      </c>
      <c r="AC253" s="10">
        <f ca="1">-IF($A253&lt;入力項目!$N$33,入力項目!$N$35,IF(AND($A253=入力項目!$N$33,$D253&lt;=入力項目!$N$34),入力項目!$N$35,0))</f>
        <v>0</v>
      </c>
      <c r="AD253">
        <f ca="1">-(
_xlfn.IFS(
P253&lt;=入力項目!$S$11,0,
AND(P253&gt;=入力項目!$S$11+1,P253&lt;=3),IFERROR(VLOOKUP(入力項目!$S$12,子育て関連マスタ!$I$4:$M$5,4,FALSE),0),
AND(P253&gt;=4,P253&lt;=6),IFERROR(VLOOKUP(入力項目!$S$13,子育て関連マスタ!$I$9:$M$12,4,FALSE),0),
AND(P253&gt;=7,P253&lt;=12),IFERROR(VLOOKUP(入力項目!$S$14,子育て関連マスタ!$I$16:$M$17,4,FALSE),0),
AND(P253&gt;=13,P253&lt;=15),IFERROR(VLOOKUP(入力項目!$S$15,子育て関連マスタ!$I$21:$M$22,4,FALSE),0),
AND(P253&gt;=16,P253&lt;=18),IFERROR(VLOOKUP(入力項目!$S$16,子育て関連マスタ!$I$26:$M$28,4,FALSE),0),
AND(P253&gt;=19,P253&lt;=20,入力項目!$S$16="高専"),IFERROR(VLOOKUP(入力項目!$S$16,子育て関連マスタ!$I$26:$M$28,4,FALSE),0),
AND(P253&gt;=19,P253&lt;=20,入力項目!$S$16&lt;&gt;"高専"),IFERROR(VLOOKUP(入力項目!$S$17,子育て関連マスタ!$I$32:$M$37,4,FALSE),0),
AND(P253&gt;=21,P253&lt;=22,入力項目!$S$16="高専"),IFERROR(VLOOKUP(入力項目!$S$17,子育て関連マスタ!$I$32:$M$34,4,FALSE),0),
AND(P253&gt;=21,P253&lt;=22,入力項目!$S$16&lt;&gt;"高専"),IFERROR(VLOOKUP(入力項目!$S$17,子育て関連マスタ!$I$32:$M$34,4,FALSE),0),
P253&gt;=23,0
) +
IF($D253=4,
  IFERROR(_xlfn.IFS(
  P253&lt;=入力項目!$S$11,0,
  AND(P253=入力項目!$S$11),IFERROR(VLOOKUP(入力項目!$S$12,子育て関連マスタ!$I$4:$M$5,2,FALSE),0),
  AND(P253=4),IFERROR(VLOOKUP(入力項目!$S$13,子育て関連マスタ!$I$9:$M$12,2,FALSE),0),
  AND(P253=7),IFERROR(VLOOKUP(入力項目!$S$14,子育て関連マスタ!$I$16:$M$17,2,FALSE),0),
  AND(P253=13),IFERROR(VLOOKUP(入力項目!$S$15,子育て関連マスタ!$I$21:$M$22,2,FALSE),0),
  AND(P253=16),IFERROR(VLOOKUP(入力項目!$S$16,子育て関連マスタ!$I$26:$M$28,2,FALSE),0),
  AND(P253=19,入力項目!$S$16&lt;&gt;"高専"),IFERROR(VLOOKUP(入力項目!$S$17,子育て関連マスタ!$I$32:$M$37,2,FALSE),0),
  AND(P253=21,入力項目!$S$16="高専"),IFERROR(VLOOKUP(入力項目!$S$17,子育て関連マスタ!$I$32:$M$37,2,FALSE),0),
  P253&gt;=22,0
  ),0),0
) +
IF(AND(P253&gt;=1,P253&lt;=15),IF($D253=入力項目!$S$8,入力項目!$S$3,0),0) +
IF(AND(P253&gt;=1,P253&lt;=15),IF($D253=5,入力項目!$S$4,0),0) +
IF(AND(P253&gt;=1,P253&lt;=15),IF($D253=12,入力項目!$S$5,0),0) +
IF(AND(入力項目!$S$7=$A253,入力項目!$S$8=$D253),子育て関連マスタ!$C$14,0) +
IFERROR(IF(AND(YEAR(EDATE(DATE(入力項目!$S$7,入力項目!$S$8,1),1))=$A253,MONTH(EDATE(DATE(入力項目!$S$7,入力項目!$S$8,1),1))=$D253),子育て関連マスタ!$C$15,0),0) +
IF(AND(OR(P253=3,P253=5,P253=7),$D253=11),子育て関連マスタ!$C$17,0) +
IF(AND(P253=20,$D253=1),子育て関連マスタ!$C$18,0) +
IF(AND(P253=20,$D253=1),
IFERROR(_xlfn.IFS(
入力項目!$S$10="男",子育て関連マスタ!$C$18,
入力項目!$S$10="女",子育て関連マスタ!$C$19
),0),0
) +
IF(AND(P253&gt;=入力項目!$S$18,P253&lt;=入力項目!$S$19),入力項目!$S$20,0) +
IF(AND(P253&gt;=入力項目!$S$21,P253&lt;=入力項目!$S$22),入力項目!$S$23,0) +
IF(AND(P253&gt;=入力項目!$S$24,P253&lt;=入力項目!$S$25),入力項目!$S$26,0)
)</f>
        <v>0</v>
      </c>
      <c r="AE253">
        <f ca="1">-(
_xlfn.IFS(
Q253&lt;=入力項目!$S$11,0,
AND(Q253&gt;=入力項目!$S$11+1,Q253&lt;=3),IFERROR(VLOOKUP(入力項目!$S$12,子育て関連マスタ!$I$4:$M$5,4,FALSE),0),
AND(Q253&gt;=4,Q253&lt;=6),IFERROR(VLOOKUP(入力項目!$S$13,子育て関連マスタ!$I$9:$M$12,4,FALSE),0),
AND(Q253&gt;=7,Q253&lt;=12),IFERROR(VLOOKUP(入力項目!$S$14,子育て関連マスタ!$I$16:$M$17,4,FALSE),0),
AND(Q253&gt;=13,Q253&lt;=15),IFERROR(VLOOKUP(入力項目!$S$15,子育て関連マスタ!$I$21:$M$22,4,FALSE),0),
AND(Q253&gt;=16,Q253&lt;=18),IFERROR(VLOOKUP(入力項目!$S$16,子育て関連マスタ!$I$26:$M$28,4,FALSE),0),
AND(Q253&gt;=19,Q253&lt;=20,入力項目!$S$16="高専"),IFERROR(VLOOKUP(入力項目!$S$16,子育て関連マスタ!$I$26:$M$28,4,FALSE),0),
AND(Q253&gt;=19,Q253&lt;=20,入力項目!$S$16&lt;&gt;"高専"),IFERROR(VLOOKUP(入力項目!$S$17,子育て関連マスタ!$I$32:$M$37,4,FALSE),0),
AND(Q253&gt;=21,Q253&lt;=22,入力項目!$S$16="高専"),IFERROR(VLOOKUP(入力項目!$S$17,子育て関連マスタ!$I$32:$M$34,4,FALSE),0),
AND(Q253&gt;=21,Q253&lt;=22,入力項目!$S$16&lt;&gt;"高専"),IFERROR(VLOOKUP(入力項目!$S$17,子育て関連マスタ!$I$32:$M$34,4,FALSE),0),
Q253&gt;=23,0
) +
IF($D253=4,
  IFERROR(_xlfn.IFS(
  Q253&lt;=入力項目!$S$11,0,
  AND(Q253=入力項目!$S$11),IFERROR(VLOOKUP(入力項目!$S$12,子育て関連マスタ!$I$4:$M$5,2,FALSE),0),
  AND(Q253=4),IFERROR(VLOOKUP(入力項目!$S$13,子育て関連マスタ!$I$9:$M$12,2,FALSE),0),
  AND(Q253=7),IFERROR(VLOOKUP(入力項目!$S$14,子育て関連マスタ!$I$16:$M$17,2,FALSE),0),
  AND(Q253=13),IFERROR(VLOOKUP(入力項目!$S$15,子育て関連マスタ!$I$21:$M$22,2,FALSE),0),
  AND(Q253=16),IFERROR(VLOOKUP(入力項目!$S$16,子育て関連マスタ!$I$26:$M$28,2,FALSE),0),
  AND(Q253=19,入力項目!$S$16&lt;&gt;"高専"),IFERROR(VLOOKUP(入力項目!$S$17,子育て関連マスタ!$I$32:$M$37,2,FALSE),0),
  AND(Q253=21,入力項目!$S$16="高専"),IFERROR(VLOOKUP(入力項目!$S$17,子育て関連マスタ!$I$32:$M$37,2,FALSE),0),
  Q253&gt;=22,0
  ),0),0
) +
IF(AND(Q253&gt;=1,Q253&lt;=15),IF($D253=入力項目!$S$8,入力項目!$S$3,0),0) +
IF(AND(Q253&gt;=1,Q253&lt;=15),IF($D253=5,入力項目!$S$4,0),0) +
IF(AND(Q253&gt;=1,Q253&lt;=15),IF($D253=12,入力項目!$S$5,0),0) +
IF(AND(入力項目!$S$7=$A253,入力項目!$S$8=$D253),子育て関連マスタ!$C$14,0) +
IFERROR(IF(AND(YEAR(EDATE(DATE(入力項目!$S$7,入力項目!$S$8,1),1))=$A253,MONTH(EDATE(DATE(入力項目!$S$7,入力項目!$S$8,1),1))=$D253),子育て関連マスタ!$C$15,0),0) +
IF(AND(OR(Q253=3,Q253=5,Q253=7),$D253=11),子育て関連マスタ!$C$17,0) +
IF(AND(Q253=20,$D253=1),子育て関連マスタ!$C$18,0) +
IF(AND(Q253=20,$D253=1),
IFERROR(_xlfn.IFS(
入力項目!$S$10="男",子育て関連マスタ!$C$18,
入力項目!$S$10="女",子育て関連マスタ!$C$19
),0),0
) +
IF(AND(Q253&gt;=入力項目!$S$18,Q253&lt;=入力項目!$S$19),入力項目!$S$20,0) +
IF(AND(Q253&gt;=入力項目!$S$21,Q253&lt;=入力項目!$S$22),入力項目!$S$23,0) +
IF(AND(Q253&gt;=入力項目!$S$24,Q253&lt;=入力項目!$S$25),入力項目!$S$26,0)
)</f>
        <v>0</v>
      </c>
      <c r="AF253">
        <f ca="1">-(
_xlfn.IFS(
R253&lt;=入力項目!$S$11,0,
AND(R253&gt;=入力項目!$S$11+1,R253&lt;=3),IFERROR(VLOOKUP(入力項目!$S$12,子育て関連マスタ!$I$4:$M$5,4,FALSE),0),
AND(R253&gt;=4,R253&lt;=6),IFERROR(VLOOKUP(入力項目!$S$13,子育て関連マスタ!$I$9:$M$12,4,FALSE),0),
AND(R253&gt;=7,R253&lt;=12),IFERROR(VLOOKUP(入力項目!$S$14,子育て関連マスタ!$I$16:$M$17,4,FALSE),0),
AND(R253&gt;=13,R253&lt;=15),IFERROR(VLOOKUP(入力項目!$S$15,子育て関連マスタ!$I$21:$M$22,4,FALSE),0),
AND(R253&gt;=16,R253&lt;=18),IFERROR(VLOOKUP(入力項目!$S$16,子育て関連マスタ!$I$26:$M$28,4,FALSE),0),
AND(R253&gt;=19,R253&lt;=20,入力項目!$S$16="高専"),IFERROR(VLOOKUP(入力項目!$S$16,子育て関連マスタ!$I$26:$M$28,4,FALSE),0),
AND(R253&gt;=19,R253&lt;=20,入力項目!$S$16&lt;&gt;"高専"),IFERROR(VLOOKUP(入力項目!$S$17,子育て関連マスタ!$I$32:$M$37,4,FALSE),0),
AND(R253&gt;=21,R253&lt;=22,入力項目!$S$16="高専"),IFERROR(VLOOKUP(入力項目!$S$17,子育て関連マスタ!$I$32:$M$34,4,FALSE),0),
AND(R253&gt;=21,R253&lt;=22,入力項目!$S$16&lt;&gt;"高専"),IFERROR(VLOOKUP(入力項目!$S$17,子育て関連マスタ!$I$32:$M$34,4,FALSE),0),
R253&gt;=23,0
) +
IF($D253=4,
  IFERROR(_xlfn.IFS(
  R253&lt;=入力項目!$S$11,0,
  AND(R253=入力項目!$S$11),IFERROR(VLOOKUP(入力項目!$S$12,子育て関連マスタ!$I$4:$M$5,2,FALSE),0),
  AND(R253=4),IFERROR(VLOOKUP(入力項目!$S$13,子育て関連マスタ!$I$9:$M$12,2,FALSE),0),
  AND(R253=7),IFERROR(VLOOKUP(入力項目!$S$14,子育て関連マスタ!$I$16:$M$17,2,FALSE),0),
  AND(R253=13),IFERROR(VLOOKUP(入力項目!$S$15,子育て関連マスタ!$I$21:$M$22,2,FALSE),0),
  AND(R253=16),IFERROR(VLOOKUP(入力項目!$S$16,子育て関連マスタ!$I$26:$M$28,2,FALSE),0),
  AND(R253=19,入力項目!$S$16&lt;&gt;"高専"),IFERROR(VLOOKUP(入力項目!$S$17,子育て関連マスタ!$I$32:$M$37,2,FALSE),0),
  AND(R253=21,入力項目!$S$16="高専"),IFERROR(VLOOKUP(入力項目!$S$17,子育て関連マスタ!$I$32:$M$37,2,FALSE),0),
  R253&gt;=22,0
  ),0),0
) +
IF(AND(R253&gt;=1,R253&lt;=15),IF($D253=入力項目!$S$8,入力項目!$S$3,0),0) +
IF(AND(R253&gt;=1,R253&lt;=15),IF($D253=5,入力項目!$S$4,0),0) +
IF(AND(R253&gt;=1,R253&lt;=15),IF($D253=12,入力項目!$S$5,0),0) +
IF(AND(入力項目!$S$7=$A253,入力項目!$S$8=$D253),子育て関連マスタ!$C$14,0) +
IFERROR(IF(AND(YEAR(EDATE(DATE(入力項目!$S$7,入力項目!$S$8,1),1))=$A253,MONTH(EDATE(DATE(入力項目!$S$7,入力項目!$S$8,1),1))=$D253),子育て関連マスタ!$C$15,0),0) +
IF(AND(OR(R253=3,R253=5,R253=7),$D253=11),子育て関連マスタ!$C$17,0) +
IF(AND(R253=20,$D253=1),子育て関連マスタ!$C$18,0) +
IF(AND(R253=20,$D253=1),
IFERROR(_xlfn.IFS(
入力項目!$S$10="男",子育て関連マスタ!$C$18,
入力項目!$S$10="女",子育て関連マスタ!$C$19
),0),0
) +
IF(AND(R253&gt;=入力項目!$S$18,R253&lt;=入力項目!$S$19),入力項目!$S$20,0) +
IF(AND(R253&gt;=入力項目!$S$21,R253&lt;=入力項目!$S$22),入力項目!$S$23,0) +
IF(AND(R253&gt;=入力項目!$S$24,R253&lt;=入力項目!$S$25),入力項目!$S$26,0)
)</f>
        <v>0</v>
      </c>
      <c r="AG253">
        <f ca="1">-(
_xlfn.IFS(
S253&lt;=入力項目!$S$11,0,
AND(S253&gt;=入力項目!$S$11+1,S253&lt;=3),IFERROR(VLOOKUP(入力項目!$S$12,子育て関連マスタ!$I$4:$M$5,4,FALSE),0),
AND(S253&gt;=4,S253&lt;=6),IFERROR(VLOOKUP(入力項目!$S$13,子育て関連マスタ!$I$9:$M$12,4,FALSE),0),
AND(S253&gt;=7,S253&lt;=12),IFERROR(VLOOKUP(入力項目!$S$14,子育て関連マスタ!$I$16:$M$17,4,FALSE),0),
AND(S253&gt;=13,S253&lt;=15),IFERROR(VLOOKUP(入力項目!$S$15,子育て関連マスタ!$I$21:$M$22,4,FALSE),0),
AND(S253&gt;=16,S253&lt;=18),IFERROR(VLOOKUP(入力項目!$S$16,子育て関連マスタ!$I$26:$M$28,4,FALSE),0),
AND(S253&gt;=19,S253&lt;=20,入力項目!$S$16="高専"),IFERROR(VLOOKUP(入力項目!$S$16,子育て関連マスタ!$I$26:$M$28,4,FALSE),0),
AND(S253&gt;=19,S253&lt;=20,入力項目!$S$16&lt;&gt;"高専"),IFERROR(VLOOKUP(入力項目!$S$17,子育て関連マスタ!$I$32:$M$37,4,FALSE),0),
AND(S253&gt;=21,S253&lt;=22,入力項目!$S$16="高専"),IFERROR(VLOOKUP(入力項目!$S$17,子育て関連マスタ!$I$32:$M$34,4,FALSE),0),
AND(S253&gt;=21,S253&lt;=22,入力項目!$S$16&lt;&gt;"高専"),IFERROR(VLOOKUP(入力項目!$S$17,子育て関連マスタ!$I$32:$M$34,4,FALSE),0),
S253&gt;=23,0
) +
IF($D253=4,
  IFERROR(_xlfn.IFS(
  S253&lt;=入力項目!$S$11,0,
  AND(S253=入力項目!$S$11),IFERROR(VLOOKUP(入力項目!$S$12,子育て関連マスタ!$I$4:$M$5,2,FALSE),0),
  AND(S253=4),IFERROR(VLOOKUP(入力項目!$S$13,子育て関連マスタ!$I$9:$M$12,2,FALSE),0),
  AND(S253=7),IFERROR(VLOOKUP(入力項目!$S$14,子育て関連マスタ!$I$16:$M$17,2,FALSE),0),
  AND(S253=13),IFERROR(VLOOKUP(入力項目!$S$15,子育て関連マスタ!$I$21:$M$22,2,FALSE),0),
  AND(S253=16),IFERROR(VLOOKUP(入力項目!$S$16,子育て関連マスタ!$I$26:$M$28,2,FALSE),0),
  AND(S253=19,入力項目!$S$16&lt;&gt;"高専"),IFERROR(VLOOKUP(入力項目!$S$17,子育て関連マスタ!$I$32:$M$37,2,FALSE),0),
  AND(S253=21,入力項目!$S$16="高専"),IFERROR(VLOOKUP(入力項目!$S$17,子育て関連マスタ!$I$32:$M$37,2,FALSE),0),
  S253&gt;=22,0
  ),0),0
) +
IF(AND(S253&gt;=1,S253&lt;=15),IF($D253=入力項目!$S$8,入力項目!$S$3,0),0) +
IF(AND(S253&gt;=1,S253&lt;=15),IF($D253=5,入力項目!$S$4,0),0) +
IF(AND(S253&gt;=1,S253&lt;=15),IF($D253=12,入力項目!$S$5,0),0) +
IF(AND(入力項目!$S$7=$A253,入力項目!$S$8=$D253),子育て関連マスタ!$C$14,0) +
IFERROR(IF(AND(YEAR(EDATE(DATE(入力項目!$S$7,入力項目!$S$8,1),1))=$A253,MONTH(EDATE(DATE(入力項目!$S$7,入力項目!$S$8,1),1))=$D253),子育て関連マスタ!$C$15,0),0) +
IF(AND(OR(S253=3,S253=5,S253=7),$D253=11),子育て関連マスタ!$C$17,0) +
IF(AND(S253=20,$D253=1),子育て関連マスタ!$C$18,0) +
IF(AND(S253=20,$D253=1),
IFERROR(_xlfn.IFS(
入力項目!$S$10="男",子育て関連マスタ!$C$18,
入力項目!$S$10="女",子育て関連マスタ!$C$19
),0),0
) +
IF(AND(S253&gt;=入力項目!$S$18,S253&lt;=入力項目!$S$19),入力項目!$S$20,0) +
IF(AND(S253&gt;=入力項目!$S$21,S253&lt;=入力項目!$S$22),入力項目!$S$23,0) +
IF(AND(S253&gt;=入力項目!$S$24,S253&lt;=入力項目!$S$25),入力項目!$S$26,0)
)</f>
        <v>0</v>
      </c>
      <c r="AH253">
        <f ca="1">-(
_xlfn.IFS(
T253&lt;=入力項目!$S$11,0,
AND(T253&gt;=入力項目!$S$11+1,T253&lt;=3),IFERROR(VLOOKUP(入力項目!$S$12,子育て関連マスタ!$I$4:$M$5,4,FALSE),0),
AND(T253&gt;=4,T253&lt;=6),IFERROR(VLOOKUP(入力項目!$S$13,子育て関連マスタ!$I$9:$M$12,4,FALSE),0),
AND(T253&gt;=7,T253&lt;=12),IFERROR(VLOOKUP(入力項目!$S$14,子育て関連マスタ!$I$16:$M$17,4,FALSE),0),
AND(T253&gt;=13,T253&lt;=15),IFERROR(VLOOKUP(入力項目!$S$15,子育て関連マスタ!$I$21:$M$22,4,FALSE),0),
AND(T253&gt;=16,T253&lt;=18),IFERROR(VLOOKUP(入力項目!$S$16,子育て関連マスタ!$I$26:$M$28,4,FALSE),0),
AND(T253&gt;=19,T253&lt;=20,入力項目!$S$16="高専"),IFERROR(VLOOKUP(入力項目!$S$16,子育て関連マスタ!$I$26:$M$28,4,FALSE),0),
AND(T253&gt;=19,T253&lt;=20,入力項目!$S$16&lt;&gt;"高専"),IFERROR(VLOOKUP(入力項目!$S$17,子育て関連マスタ!$I$32:$M$37,4,FALSE),0),
AND(T253&gt;=21,T253&lt;=22,入力項目!$S$16="高専"),IFERROR(VLOOKUP(入力項目!$S$17,子育て関連マスタ!$I$32:$M$34,4,FALSE),0),
AND(T253&gt;=21,T253&lt;=22,入力項目!$S$16&lt;&gt;"高専"),IFERROR(VLOOKUP(入力項目!$S$17,子育て関連マスタ!$I$32:$M$34,4,FALSE),0),
T253&gt;=23,0
) +
IF($D253=4,
  IFERROR(_xlfn.IFS(
  T253&lt;=入力項目!$S$11,0,
  AND(T253=入力項目!$S$11),IFERROR(VLOOKUP(入力項目!$S$12,子育て関連マスタ!$I$4:$M$5,2,FALSE),0),
  AND(T253=4),IFERROR(VLOOKUP(入力項目!$S$13,子育て関連マスタ!$I$9:$M$12,2,FALSE),0),
  AND(T253=7),IFERROR(VLOOKUP(入力項目!$S$14,子育て関連マスタ!$I$16:$M$17,2,FALSE),0),
  AND(T253=13),IFERROR(VLOOKUP(入力項目!$S$15,子育て関連マスタ!$I$21:$M$22,2,FALSE),0),
  AND(T253=16),IFERROR(VLOOKUP(入力項目!$S$16,子育て関連マスタ!$I$26:$M$28,2,FALSE),0),
  AND(T253=19,入力項目!$S$16&lt;&gt;"高専"),IFERROR(VLOOKUP(入力項目!$S$17,子育て関連マスタ!$I$32:$M$37,2,FALSE),0),
  AND(T253=21,入力項目!$S$16="高専"),IFERROR(VLOOKUP(入力項目!$S$17,子育て関連マスタ!$I$32:$M$37,2,FALSE),0),
  T253&gt;=22,0
  ),0),0
) +
IF(AND(T253&gt;=1,T253&lt;=15),IF($D253=入力項目!$S$8,入力項目!$S$3,0),0) +
IF(AND(T253&gt;=1,T253&lt;=15),IF($D253=5,入力項目!$S$4,0),0) +
IF(AND(T253&gt;=1,T253&lt;=15),IF($D253=12,入力項目!$S$5,0),0) +
IF(AND(入力項目!$S$7=$A253,入力項目!$S$8=$D253),子育て関連マスタ!$C$14,0) +
IFERROR(IF(AND(YEAR(EDATE(DATE(入力項目!$S$7,入力項目!$S$8,1),1))=$A253,MONTH(EDATE(DATE(入力項目!$S$7,入力項目!$S$8,1),1))=$D253),子育て関連マスタ!$C$15,0),0) +
IF(AND(OR(T253=3,T253=5,T253=7),$D253=11),子育て関連マスタ!$C$17,0) +
IF(AND(T253=20,$D253=1),子育て関連マスタ!$C$18,0) +
IF(AND(T253=20,$D253=1),
IFERROR(_xlfn.IFS(
入力項目!$S$10="男",子育て関連マスタ!$C$18,
入力項目!$S$10="女",子育て関連マスタ!$C$19
),0),0
) +
IF(AND(T253&gt;=入力項目!$S$18,T253&lt;=入力項目!$S$19),入力項目!$S$20,0) +
IF(AND(T253&gt;=入力項目!$S$21,T253&lt;=入力項目!$S$22),入力項目!$S$23,0) +
IF(AND(T253&gt;=入力項目!$S$24,T253&lt;=入力項目!$S$25),入力項目!$S$26,0)
)</f>
        <v>0</v>
      </c>
      <c r="AI253">
        <f ca="1">-(
_xlfn.IFS(
U253&lt;=入力項目!$S$11,0,
AND(U253&gt;=入力項目!$S$11+1,U253&lt;=3),IFERROR(VLOOKUP(入力項目!$S$12,子育て関連マスタ!$I$4:$M$5,4,FALSE),0),
AND(U253&gt;=4,U253&lt;=6),IFERROR(VLOOKUP(入力項目!$S$13,子育て関連マスタ!$I$9:$M$12,4,FALSE),0),
AND(U253&gt;=7,U253&lt;=12),IFERROR(VLOOKUP(入力項目!$S$14,子育て関連マスタ!$I$16:$M$17,4,FALSE),0),
AND(U253&gt;=13,U253&lt;=15),IFERROR(VLOOKUP(入力項目!$S$15,子育て関連マスタ!$I$21:$M$22,4,FALSE),0),
AND(U253&gt;=16,U253&lt;=18),IFERROR(VLOOKUP(入力項目!$S$16,子育て関連マスタ!$I$26:$M$28,4,FALSE),0),
AND(U253&gt;=19,U253&lt;=20,入力項目!$S$16="高専"),IFERROR(VLOOKUP(入力項目!$S$16,子育て関連マスタ!$I$26:$M$28,4,FALSE),0),
AND(U253&gt;=19,U253&lt;=20,入力項目!$S$16&lt;&gt;"高専"),IFERROR(VLOOKUP(入力項目!$S$17,子育て関連マスタ!$I$32:$M$37,4,FALSE),0),
AND(U253&gt;=21,U253&lt;=22,入力項目!$S$16="高専"),IFERROR(VLOOKUP(入力項目!$S$17,子育て関連マスタ!$I$32:$M$34,4,FALSE),0),
AND(U253&gt;=21,U253&lt;=22,入力項目!$S$16&lt;&gt;"高専"),IFERROR(VLOOKUP(入力項目!$S$17,子育て関連マスタ!$I$32:$M$34,4,FALSE),0),
U253&gt;=23,0
) +
IF($D253=4,
  IFERROR(_xlfn.IFS(
  U253&lt;=入力項目!$S$11,0,
  AND(U253=入力項目!$S$11),IFERROR(VLOOKUP(入力項目!$S$12,子育て関連マスタ!$I$4:$M$5,2,FALSE),0),
  AND(U253=4),IFERROR(VLOOKUP(入力項目!$S$13,子育て関連マスタ!$I$9:$M$12,2,FALSE),0),
  AND(U253=7),IFERROR(VLOOKUP(入力項目!$S$14,子育て関連マスタ!$I$16:$M$17,2,FALSE),0),
  AND(U253=13),IFERROR(VLOOKUP(入力項目!$S$15,子育て関連マスタ!$I$21:$M$22,2,FALSE),0),
  AND(U253=16),IFERROR(VLOOKUP(入力項目!$S$16,子育て関連マスタ!$I$26:$M$28,2,FALSE),0),
  AND(U253=19,入力項目!$S$16&lt;&gt;"高専"),IFERROR(VLOOKUP(入力項目!$S$17,子育て関連マスタ!$I$32:$M$37,2,FALSE),0),
  AND(U253=21,入力項目!$S$16="高専"),IFERROR(VLOOKUP(入力項目!$S$17,子育て関連マスタ!$I$32:$M$37,2,FALSE),0),
  U253&gt;=22,0
  ),0),0
) +
IF(AND(U253&gt;=1,U253&lt;=15),IF($D253=入力項目!$S$8,入力項目!$S$3,0),0) +
IF(AND(U253&gt;=1,U253&lt;=15),IF($D253=5,入力項目!$S$4,0),0) +
IF(AND(U253&gt;=1,U253&lt;=15),IF($D253=12,入力項目!$S$5,0),0) +
IF(AND(入力項目!$S$7=$A253,入力項目!$S$8=$D253),子育て関連マスタ!$C$14,0) +
IFERROR(IF(AND(YEAR(EDATE(DATE(入力項目!$S$7,入力項目!$S$8,1),1))=$A253,MONTH(EDATE(DATE(入力項目!$S$7,入力項目!$S$8,1),1))=$D253),子育て関連マスタ!$C$15,0),0) +
IF(AND(OR(U253=3,U253=5,U253=7),$D253=11),子育て関連マスタ!$C$17,0) +
IF(AND(U253=20,$D253=1),子育て関連マスタ!$C$18,0) +
IF(AND(U253=20,$D253=1),
IFERROR(_xlfn.IFS(
入力項目!$S$10="男",子育て関連マスタ!$C$18,
入力項目!$S$10="女",子育て関連マスタ!$C$19
),0),0
) +
IF(AND(U253&gt;=入力項目!$S$18,U253&lt;=入力項目!$S$19),入力項目!$S$20,0) +
IF(AND(U253&gt;=入力項目!$S$21,U253&lt;=入力項目!$S$22),入力項目!$S$23,0) +
IF(AND(U253&gt;=入力項目!$S$24,U253&lt;=入力項目!$S$25),入力項目!$S$26,0)
)</f>
        <v>0</v>
      </c>
      <c r="AJ253" s="10">
        <f ca="1">-VLOOKUP($D253,月別収支!$A$2:$H$13,7,FALSE)</f>
        <v>-20000</v>
      </c>
    </row>
    <row r="254" spans="1:36" x14ac:dyDescent="0.4">
      <c r="A254">
        <f t="shared" ca="1" si="71"/>
        <v>2045</v>
      </c>
      <c r="B254">
        <f t="shared" ca="1" si="61"/>
        <v>2045</v>
      </c>
      <c r="C254">
        <f t="shared" ca="1" si="62"/>
        <v>21</v>
      </c>
      <c r="D254">
        <f t="shared" ca="1" si="72"/>
        <v>8</v>
      </c>
      <c r="E254" t="str">
        <f t="shared" ca="1" si="56"/>
        <v>2045年8月</v>
      </c>
      <c r="F254">
        <f ca="1">IF(OR(入力項目!$N$5&lt;$A254,AND(入力項目!$N$5=$A254,入力項目!$N$6&lt;$D254)),IF(F253=0,1,IF(G254=12,F253+1,F253)),0)</f>
        <v>20</v>
      </c>
      <c r="G254">
        <f ca="1">IF(OR(入力項目!$N$5&lt;$A254,AND(入力項目!$N$5=$A254,入力項目!$N$6&lt;$D254)),IF(G253=12,1,G253+1),0)</f>
        <v>10</v>
      </c>
      <c r="H254" t="str">
        <f t="shared" ca="1" si="57"/>
        <v>20_10</v>
      </c>
      <c r="I254">
        <f ca="1">IF(
  IFERROR(AND($C254&gt;0,MOD($C254,入力項目!$N$22)=0,$D254=入力項目!$N$23), FALSE),
  1,
  IF(
    AND(I253&gt;0,J253=12),
    IF(I253=入力項目!$N$28, 0, I253+1),
    I253
  )
)</f>
        <v>2</v>
      </c>
      <c r="J254">
        <f ca="1">IF($D254=入力項目!$N$23,1,IFERROR(J253+1,1))</f>
        <v>3</v>
      </c>
      <c r="K254" t="str">
        <f t="shared" ca="1" si="58"/>
        <v>2_3</v>
      </c>
      <c r="L254">
        <f ca="1">L253+IF(入力項目!$D$4=$D254,1,0)</f>
        <v>49</v>
      </c>
      <c r="M254" t="str">
        <f t="shared" ca="1" si="59"/>
        <v>49歳</v>
      </c>
      <c r="N254">
        <f t="shared" ca="1" si="63"/>
        <v>50</v>
      </c>
      <c r="O254" t="str">
        <f t="shared" ca="1" si="60"/>
        <v>50歳</v>
      </c>
      <c r="P254">
        <f t="shared" ca="1" si="64"/>
        <v>25</v>
      </c>
      <c r="Q254">
        <f t="shared" ca="1" si="65"/>
        <v>23</v>
      </c>
      <c r="R254">
        <f t="shared" ca="1" si="66"/>
        <v>2046</v>
      </c>
      <c r="S254">
        <f t="shared" ca="1" si="67"/>
        <v>2046</v>
      </c>
      <c r="T254">
        <f t="shared" ca="1" si="68"/>
        <v>2046</v>
      </c>
      <c r="U254">
        <f t="shared" ca="1" si="69"/>
        <v>2046</v>
      </c>
      <c r="V254" s="10">
        <f t="shared" ca="1" si="70"/>
        <v>27985005</v>
      </c>
      <c r="W254" s="10">
        <f ca="1">IF($L254&lt;その他マスタ!$B$1,VLOOKUP($D254,月別収支!$A$2:$H$13,2,FALSE),その他マスタ!$B$3)+IF(AND($L254=その他マスタ!$B$1,入力項目!$I$9="あり",$D254=入力項目!$D$4),その他マスタ!$B$2,0)</f>
        <v>300000</v>
      </c>
      <c r="X254" s="10">
        <f ca="1">-IF(入力項目!$K$5=TRUE,
IF($F254+$G254&lt;3,VLOOKUP($D254,月別収支!$A$2:$H$13,8,FALSE),0)+IFERROR(VLOOKUP($H254,住宅ローン計算!C:P,13,FALSE),0)+IF($F254&gt;1,IF(OR($G254=3,$G254=6,$G254=9,$G254=12),ROUNDUP(入力項目!$N$18/4,0),0),0),
VLOOKUP($D254,月別収支!$A$2:$H$13,8,FALSE))</f>
        <v>-53590</v>
      </c>
      <c r="Y254" s="10">
        <f ca="1">-VLOOKUP($D254,月別収支!$A$2:$H$13,3,FALSE)</f>
        <v>-75000</v>
      </c>
      <c r="Z254" s="10">
        <f ca="1">-VLOOKUP($D254,月別収支!$A$2:$H$13,4,FALSE)</f>
        <v>-27000</v>
      </c>
      <c r="AA254" s="10">
        <f ca="1">-VLOOKUP($D254,月別収支!$A$2:$H$13,6,FALSE)</f>
        <v>-10000</v>
      </c>
      <c r="AB254" s="10">
        <f ca="1">-(
VLOOKUP($D254,月別収支!$A$2:$H$13,5,FALSE)+IF(AND(入力項目!$I$27&lt;=$A254,ISEVEN($A254-入力項目!$I$27),入力項目!$I$28=$D254),入力項目!$I$26,0)
+IF(入力項目!$K$26=TRUE,
IFERROR(VLOOKUP($K254,マイカーローン計算!C:P,13,FALSE),0),
IFERROR(
  IF(AND($C254&gt;0,MOD($C254,入力項目!$N$22)=0,$D254=入力項目!$N$23),入力項目!$N$24,0),
 0
)
)
)</f>
        <v>-20000</v>
      </c>
      <c r="AC254" s="10">
        <f ca="1">-IF($A254&lt;入力項目!$N$33,入力項目!$N$35,IF(AND($A254=入力項目!$N$33,$D254&lt;=入力項目!$N$34),入力項目!$N$35,0))</f>
        <v>0</v>
      </c>
      <c r="AD254">
        <f ca="1">-(
_xlfn.IFS(
P254&lt;=入力項目!$S$11,0,
AND(P254&gt;=入力項目!$S$11+1,P254&lt;=3),IFERROR(VLOOKUP(入力項目!$S$12,子育て関連マスタ!$I$4:$M$5,4,FALSE),0),
AND(P254&gt;=4,P254&lt;=6),IFERROR(VLOOKUP(入力項目!$S$13,子育て関連マスタ!$I$9:$M$12,4,FALSE),0),
AND(P254&gt;=7,P254&lt;=12),IFERROR(VLOOKUP(入力項目!$S$14,子育て関連マスタ!$I$16:$M$17,4,FALSE),0),
AND(P254&gt;=13,P254&lt;=15),IFERROR(VLOOKUP(入力項目!$S$15,子育て関連マスタ!$I$21:$M$22,4,FALSE),0),
AND(P254&gt;=16,P254&lt;=18),IFERROR(VLOOKUP(入力項目!$S$16,子育て関連マスタ!$I$26:$M$28,4,FALSE),0),
AND(P254&gt;=19,P254&lt;=20,入力項目!$S$16="高専"),IFERROR(VLOOKUP(入力項目!$S$16,子育て関連マスタ!$I$26:$M$28,4,FALSE),0),
AND(P254&gt;=19,P254&lt;=20,入力項目!$S$16&lt;&gt;"高専"),IFERROR(VLOOKUP(入力項目!$S$17,子育て関連マスタ!$I$32:$M$37,4,FALSE),0),
AND(P254&gt;=21,P254&lt;=22,入力項目!$S$16="高専"),IFERROR(VLOOKUP(入力項目!$S$17,子育て関連マスタ!$I$32:$M$34,4,FALSE),0),
AND(P254&gt;=21,P254&lt;=22,入力項目!$S$16&lt;&gt;"高専"),IFERROR(VLOOKUP(入力項目!$S$17,子育て関連マスタ!$I$32:$M$34,4,FALSE),0),
P254&gt;=23,0
) +
IF($D254=4,
  IFERROR(_xlfn.IFS(
  P254&lt;=入力項目!$S$11,0,
  AND(P254=入力項目!$S$11),IFERROR(VLOOKUP(入力項目!$S$12,子育て関連マスタ!$I$4:$M$5,2,FALSE),0),
  AND(P254=4),IFERROR(VLOOKUP(入力項目!$S$13,子育て関連マスタ!$I$9:$M$12,2,FALSE),0),
  AND(P254=7),IFERROR(VLOOKUP(入力項目!$S$14,子育て関連マスタ!$I$16:$M$17,2,FALSE),0),
  AND(P254=13),IFERROR(VLOOKUP(入力項目!$S$15,子育て関連マスタ!$I$21:$M$22,2,FALSE),0),
  AND(P254=16),IFERROR(VLOOKUP(入力項目!$S$16,子育て関連マスタ!$I$26:$M$28,2,FALSE),0),
  AND(P254=19,入力項目!$S$16&lt;&gt;"高専"),IFERROR(VLOOKUP(入力項目!$S$17,子育て関連マスタ!$I$32:$M$37,2,FALSE),0),
  AND(P254=21,入力項目!$S$16="高専"),IFERROR(VLOOKUP(入力項目!$S$17,子育て関連マスタ!$I$32:$M$37,2,FALSE),0),
  P254&gt;=22,0
  ),0),0
) +
IF(AND(P254&gt;=1,P254&lt;=15),IF($D254=入力項目!$S$8,入力項目!$S$3,0),0) +
IF(AND(P254&gt;=1,P254&lt;=15),IF($D254=5,入力項目!$S$4,0),0) +
IF(AND(P254&gt;=1,P254&lt;=15),IF($D254=12,入力項目!$S$5,0),0) +
IF(AND(入力項目!$S$7=$A254,入力項目!$S$8=$D254),子育て関連マスタ!$C$14,0) +
IFERROR(IF(AND(YEAR(EDATE(DATE(入力項目!$S$7,入力項目!$S$8,1),1))=$A254,MONTH(EDATE(DATE(入力項目!$S$7,入力項目!$S$8,1),1))=$D254),子育て関連マスタ!$C$15,0),0) +
IF(AND(OR(P254=3,P254=5,P254=7),$D254=11),子育て関連マスタ!$C$17,0) +
IF(AND(P254=20,$D254=1),子育て関連マスタ!$C$18,0) +
IF(AND(P254=20,$D254=1),
IFERROR(_xlfn.IFS(
入力項目!$S$10="男",子育て関連マスタ!$C$18,
入力項目!$S$10="女",子育て関連マスタ!$C$19
),0),0
) +
IF(AND(P254&gt;=入力項目!$S$18,P254&lt;=入力項目!$S$19),入力項目!$S$20,0) +
IF(AND(P254&gt;=入力項目!$S$21,P254&lt;=入力項目!$S$22),入力項目!$S$23,0) +
IF(AND(P254&gt;=入力項目!$S$24,P254&lt;=入力項目!$S$25),入力項目!$S$26,0)
)</f>
        <v>0</v>
      </c>
      <c r="AE254">
        <f ca="1">-(
_xlfn.IFS(
Q254&lt;=入力項目!$S$11,0,
AND(Q254&gt;=入力項目!$S$11+1,Q254&lt;=3),IFERROR(VLOOKUP(入力項目!$S$12,子育て関連マスタ!$I$4:$M$5,4,FALSE),0),
AND(Q254&gt;=4,Q254&lt;=6),IFERROR(VLOOKUP(入力項目!$S$13,子育て関連マスタ!$I$9:$M$12,4,FALSE),0),
AND(Q254&gt;=7,Q254&lt;=12),IFERROR(VLOOKUP(入力項目!$S$14,子育て関連マスタ!$I$16:$M$17,4,FALSE),0),
AND(Q254&gt;=13,Q254&lt;=15),IFERROR(VLOOKUP(入力項目!$S$15,子育て関連マスタ!$I$21:$M$22,4,FALSE),0),
AND(Q254&gt;=16,Q254&lt;=18),IFERROR(VLOOKUP(入力項目!$S$16,子育て関連マスタ!$I$26:$M$28,4,FALSE),0),
AND(Q254&gt;=19,Q254&lt;=20,入力項目!$S$16="高専"),IFERROR(VLOOKUP(入力項目!$S$16,子育て関連マスタ!$I$26:$M$28,4,FALSE),0),
AND(Q254&gt;=19,Q254&lt;=20,入力項目!$S$16&lt;&gt;"高専"),IFERROR(VLOOKUP(入力項目!$S$17,子育て関連マスタ!$I$32:$M$37,4,FALSE),0),
AND(Q254&gt;=21,Q254&lt;=22,入力項目!$S$16="高専"),IFERROR(VLOOKUP(入力項目!$S$17,子育て関連マスタ!$I$32:$M$34,4,FALSE),0),
AND(Q254&gt;=21,Q254&lt;=22,入力項目!$S$16&lt;&gt;"高専"),IFERROR(VLOOKUP(入力項目!$S$17,子育て関連マスタ!$I$32:$M$34,4,FALSE),0),
Q254&gt;=23,0
) +
IF($D254=4,
  IFERROR(_xlfn.IFS(
  Q254&lt;=入力項目!$S$11,0,
  AND(Q254=入力項目!$S$11),IFERROR(VLOOKUP(入力項目!$S$12,子育て関連マスタ!$I$4:$M$5,2,FALSE),0),
  AND(Q254=4),IFERROR(VLOOKUP(入力項目!$S$13,子育て関連マスタ!$I$9:$M$12,2,FALSE),0),
  AND(Q254=7),IFERROR(VLOOKUP(入力項目!$S$14,子育て関連マスタ!$I$16:$M$17,2,FALSE),0),
  AND(Q254=13),IFERROR(VLOOKUP(入力項目!$S$15,子育て関連マスタ!$I$21:$M$22,2,FALSE),0),
  AND(Q254=16),IFERROR(VLOOKUP(入力項目!$S$16,子育て関連マスタ!$I$26:$M$28,2,FALSE),0),
  AND(Q254=19,入力項目!$S$16&lt;&gt;"高専"),IFERROR(VLOOKUP(入力項目!$S$17,子育て関連マスタ!$I$32:$M$37,2,FALSE),0),
  AND(Q254=21,入力項目!$S$16="高専"),IFERROR(VLOOKUP(入力項目!$S$17,子育て関連マスタ!$I$32:$M$37,2,FALSE),0),
  Q254&gt;=22,0
  ),0),0
) +
IF(AND(Q254&gt;=1,Q254&lt;=15),IF($D254=入力項目!$S$8,入力項目!$S$3,0),0) +
IF(AND(Q254&gt;=1,Q254&lt;=15),IF($D254=5,入力項目!$S$4,0),0) +
IF(AND(Q254&gt;=1,Q254&lt;=15),IF($D254=12,入力項目!$S$5,0),0) +
IF(AND(入力項目!$S$7=$A254,入力項目!$S$8=$D254),子育て関連マスタ!$C$14,0) +
IFERROR(IF(AND(YEAR(EDATE(DATE(入力項目!$S$7,入力項目!$S$8,1),1))=$A254,MONTH(EDATE(DATE(入力項目!$S$7,入力項目!$S$8,1),1))=$D254),子育て関連マスタ!$C$15,0),0) +
IF(AND(OR(Q254=3,Q254=5,Q254=7),$D254=11),子育て関連マスタ!$C$17,0) +
IF(AND(Q254=20,$D254=1),子育て関連マスタ!$C$18,0) +
IF(AND(Q254=20,$D254=1),
IFERROR(_xlfn.IFS(
入力項目!$S$10="男",子育て関連マスタ!$C$18,
入力項目!$S$10="女",子育て関連マスタ!$C$19
),0),0
) +
IF(AND(Q254&gt;=入力項目!$S$18,Q254&lt;=入力項目!$S$19),入力項目!$S$20,0) +
IF(AND(Q254&gt;=入力項目!$S$21,Q254&lt;=入力項目!$S$22),入力項目!$S$23,0) +
IF(AND(Q254&gt;=入力項目!$S$24,Q254&lt;=入力項目!$S$25),入力項目!$S$26,0)
)</f>
        <v>0</v>
      </c>
      <c r="AF254">
        <f ca="1">-(
_xlfn.IFS(
R254&lt;=入力項目!$S$11,0,
AND(R254&gt;=入力項目!$S$11+1,R254&lt;=3),IFERROR(VLOOKUP(入力項目!$S$12,子育て関連マスタ!$I$4:$M$5,4,FALSE),0),
AND(R254&gt;=4,R254&lt;=6),IFERROR(VLOOKUP(入力項目!$S$13,子育て関連マスタ!$I$9:$M$12,4,FALSE),0),
AND(R254&gt;=7,R254&lt;=12),IFERROR(VLOOKUP(入力項目!$S$14,子育て関連マスタ!$I$16:$M$17,4,FALSE),0),
AND(R254&gt;=13,R254&lt;=15),IFERROR(VLOOKUP(入力項目!$S$15,子育て関連マスタ!$I$21:$M$22,4,FALSE),0),
AND(R254&gt;=16,R254&lt;=18),IFERROR(VLOOKUP(入力項目!$S$16,子育て関連マスタ!$I$26:$M$28,4,FALSE),0),
AND(R254&gt;=19,R254&lt;=20,入力項目!$S$16="高専"),IFERROR(VLOOKUP(入力項目!$S$16,子育て関連マスタ!$I$26:$M$28,4,FALSE),0),
AND(R254&gt;=19,R254&lt;=20,入力項目!$S$16&lt;&gt;"高専"),IFERROR(VLOOKUP(入力項目!$S$17,子育て関連マスタ!$I$32:$M$37,4,FALSE),0),
AND(R254&gt;=21,R254&lt;=22,入力項目!$S$16="高専"),IFERROR(VLOOKUP(入力項目!$S$17,子育て関連マスタ!$I$32:$M$34,4,FALSE),0),
AND(R254&gt;=21,R254&lt;=22,入力項目!$S$16&lt;&gt;"高専"),IFERROR(VLOOKUP(入力項目!$S$17,子育て関連マスタ!$I$32:$M$34,4,FALSE),0),
R254&gt;=23,0
) +
IF($D254=4,
  IFERROR(_xlfn.IFS(
  R254&lt;=入力項目!$S$11,0,
  AND(R254=入力項目!$S$11),IFERROR(VLOOKUP(入力項目!$S$12,子育て関連マスタ!$I$4:$M$5,2,FALSE),0),
  AND(R254=4),IFERROR(VLOOKUP(入力項目!$S$13,子育て関連マスタ!$I$9:$M$12,2,FALSE),0),
  AND(R254=7),IFERROR(VLOOKUP(入力項目!$S$14,子育て関連マスタ!$I$16:$M$17,2,FALSE),0),
  AND(R254=13),IFERROR(VLOOKUP(入力項目!$S$15,子育て関連マスタ!$I$21:$M$22,2,FALSE),0),
  AND(R254=16),IFERROR(VLOOKUP(入力項目!$S$16,子育て関連マスタ!$I$26:$M$28,2,FALSE),0),
  AND(R254=19,入力項目!$S$16&lt;&gt;"高専"),IFERROR(VLOOKUP(入力項目!$S$17,子育て関連マスタ!$I$32:$M$37,2,FALSE),0),
  AND(R254=21,入力項目!$S$16="高専"),IFERROR(VLOOKUP(入力項目!$S$17,子育て関連マスタ!$I$32:$M$37,2,FALSE),0),
  R254&gt;=22,0
  ),0),0
) +
IF(AND(R254&gt;=1,R254&lt;=15),IF($D254=入力項目!$S$8,入力項目!$S$3,0),0) +
IF(AND(R254&gt;=1,R254&lt;=15),IF($D254=5,入力項目!$S$4,0),0) +
IF(AND(R254&gt;=1,R254&lt;=15),IF($D254=12,入力項目!$S$5,0),0) +
IF(AND(入力項目!$S$7=$A254,入力項目!$S$8=$D254),子育て関連マスタ!$C$14,0) +
IFERROR(IF(AND(YEAR(EDATE(DATE(入力項目!$S$7,入力項目!$S$8,1),1))=$A254,MONTH(EDATE(DATE(入力項目!$S$7,入力項目!$S$8,1),1))=$D254),子育て関連マスタ!$C$15,0),0) +
IF(AND(OR(R254=3,R254=5,R254=7),$D254=11),子育て関連マスタ!$C$17,0) +
IF(AND(R254=20,$D254=1),子育て関連マスタ!$C$18,0) +
IF(AND(R254=20,$D254=1),
IFERROR(_xlfn.IFS(
入力項目!$S$10="男",子育て関連マスタ!$C$18,
入力項目!$S$10="女",子育て関連マスタ!$C$19
),0),0
) +
IF(AND(R254&gt;=入力項目!$S$18,R254&lt;=入力項目!$S$19),入力項目!$S$20,0) +
IF(AND(R254&gt;=入力項目!$S$21,R254&lt;=入力項目!$S$22),入力項目!$S$23,0) +
IF(AND(R254&gt;=入力項目!$S$24,R254&lt;=入力項目!$S$25),入力項目!$S$26,0)
)</f>
        <v>0</v>
      </c>
      <c r="AG254">
        <f ca="1">-(
_xlfn.IFS(
S254&lt;=入力項目!$S$11,0,
AND(S254&gt;=入力項目!$S$11+1,S254&lt;=3),IFERROR(VLOOKUP(入力項目!$S$12,子育て関連マスタ!$I$4:$M$5,4,FALSE),0),
AND(S254&gt;=4,S254&lt;=6),IFERROR(VLOOKUP(入力項目!$S$13,子育て関連マスタ!$I$9:$M$12,4,FALSE),0),
AND(S254&gt;=7,S254&lt;=12),IFERROR(VLOOKUP(入力項目!$S$14,子育て関連マスタ!$I$16:$M$17,4,FALSE),0),
AND(S254&gt;=13,S254&lt;=15),IFERROR(VLOOKUP(入力項目!$S$15,子育て関連マスタ!$I$21:$M$22,4,FALSE),0),
AND(S254&gt;=16,S254&lt;=18),IFERROR(VLOOKUP(入力項目!$S$16,子育て関連マスタ!$I$26:$M$28,4,FALSE),0),
AND(S254&gt;=19,S254&lt;=20,入力項目!$S$16="高専"),IFERROR(VLOOKUP(入力項目!$S$16,子育て関連マスタ!$I$26:$M$28,4,FALSE),0),
AND(S254&gt;=19,S254&lt;=20,入力項目!$S$16&lt;&gt;"高専"),IFERROR(VLOOKUP(入力項目!$S$17,子育て関連マスタ!$I$32:$M$37,4,FALSE),0),
AND(S254&gt;=21,S254&lt;=22,入力項目!$S$16="高専"),IFERROR(VLOOKUP(入力項目!$S$17,子育て関連マスタ!$I$32:$M$34,4,FALSE),0),
AND(S254&gt;=21,S254&lt;=22,入力項目!$S$16&lt;&gt;"高専"),IFERROR(VLOOKUP(入力項目!$S$17,子育て関連マスタ!$I$32:$M$34,4,FALSE),0),
S254&gt;=23,0
) +
IF($D254=4,
  IFERROR(_xlfn.IFS(
  S254&lt;=入力項目!$S$11,0,
  AND(S254=入力項目!$S$11),IFERROR(VLOOKUP(入力項目!$S$12,子育て関連マスタ!$I$4:$M$5,2,FALSE),0),
  AND(S254=4),IFERROR(VLOOKUP(入力項目!$S$13,子育て関連マスタ!$I$9:$M$12,2,FALSE),0),
  AND(S254=7),IFERROR(VLOOKUP(入力項目!$S$14,子育て関連マスタ!$I$16:$M$17,2,FALSE),0),
  AND(S254=13),IFERROR(VLOOKUP(入力項目!$S$15,子育て関連マスタ!$I$21:$M$22,2,FALSE),0),
  AND(S254=16),IFERROR(VLOOKUP(入力項目!$S$16,子育て関連マスタ!$I$26:$M$28,2,FALSE),0),
  AND(S254=19,入力項目!$S$16&lt;&gt;"高専"),IFERROR(VLOOKUP(入力項目!$S$17,子育て関連マスタ!$I$32:$M$37,2,FALSE),0),
  AND(S254=21,入力項目!$S$16="高専"),IFERROR(VLOOKUP(入力項目!$S$17,子育て関連マスタ!$I$32:$M$37,2,FALSE),0),
  S254&gt;=22,0
  ),0),0
) +
IF(AND(S254&gt;=1,S254&lt;=15),IF($D254=入力項目!$S$8,入力項目!$S$3,0),0) +
IF(AND(S254&gt;=1,S254&lt;=15),IF($D254=5,入力項目!$S$4,0),0) +
IF(AND(S254&gt;=1,S254&lt;=15),IF($D254=12,入力項目!$S$5,0),0) +
IF(AND(入力項目!$S$7=$A254,入力項目!$S$8=$D254),子育て関連マスタ!$C$14,0) +
IFERROR(IF(AND(YEAR(EDATE(DATE(入力項目!$S$7,入力項目!$S$8,1),1))=$A254,MONTH(EDATE(DATE(入力項目!$S$7,入力項目!$S$8,1),1))=$D254),子育て関連マスタ!$C$15,0),0) +
IF(AND(OR(S254=3,S254=5,S254=7),$D254=11),子育て関連マスタ!$C$17,0) +
IF(AND(S254=20,$D254=1),子育て関連マスタ!$C$18,0) +
IF(AND(S254=20,$D254=1),
IFERROR(_xlfn.IFS(
入力項目!$S$10="男",子育て関連マスタ!$C$18,
入力項目!$S$10="女",子育て関連マスタ!$C$19
),0),0
) +
IF(AND(S254&gt;=入力項目!$S$18,S254&lt;=入力項目!$S$19),入力項目!$S$20,0) +
IF(AND(S254&gt;=入力項目!$S$21,S254&lt;=入力項目!$S$22),入力項目!$S$23,0) +
IF(AND(S254&gt;=入力項目!$S$24,S254&lt;=入力項目!$S$25),入力項目!$S$26,0)
)</f>
        <v>0</v>
      </c>
      <c r="AH254">
        <f ca="1">-(
_xlfn.IFS(
T254&lt;=入力項目!$S$11,0,
AND(T254&gt;=入力項目!$S$11+1,T254&lt;=3),IFERROR(VLOOKUP(入力項目!$S$12,子育て関連マスタ!$I$4:$M$5,4,FALSE),0),
AND(T254&gt;=4,T254&lt;=6),IFERROR(VLOOKUP(入力項目!$S$13,子育て関連マスタ!$I$9:$M$12,4,FALSE),0),
AND(T254&gt;=7,T254&lt;=12),IFERROR(VLOOKUP(入力項目!$S$14,子育て関連マスタ!$I$16:$M$17,4,FALSE),0),
AND(T254&gt;=13,T254&lt;=15),IFERROR(VLOOKUP(入力項目!$S$15,子育て関連マスタ!$I$21:$M$22,4,FALSE),0),
AND(T254&gt;=16,T254&lt;=18),IFERROR(VLOOKUP(入力項目!$S$16,子育て関連マスタ!$I$26:$M$28,4,FALSE),0),
AND(T254&gt;=19,T254&lt;=20,入力項目!$S$16="高専"),IFERROR(VLOOKUP(入力項目!$S$16,子育て関連マスタ!$I$26:$M$28,4,FALSE),0),
AND(T254&gt;=19,T254&lt;=20,入力項目!$S$16&lt;&gt;"高専"),IFERROR(VLOOKUP(入力項目!$S$17,子育て関連マスタ!$I$32:$M$37,4,FALSE),0),
AND(T254&gt;=21,T254&lt;=22,入力項目!$S$16="高専"),IFERROR(VLOOKUP(入力項目!$S$17,子育て関連マスタ!$I$32:$M$34,4,FALSE),0),
AND(T254&gt;=21,T254&lt;=22,入力項目!$S$16&lt;&gt;"高専"),IFERROR(VLOOKUP(入力項目!$S$17,子育て関連マスタ!$I$32:$M$34,4,FALSE),0),
T254&gt;=23,0
) +
IF($D254=4,
  IFERROR(_xlfn.IFS(
  T254&lt;=入力項目!$S$11,0,
  AND(T254=入力項目!$S$11),IFERROR(VLOOKUP(入力項目!$S$12,子育て関連マスタ!$I$4:$M$5,2,FALSE),0),
  AND(T254=4),IFERROR(VLOOKUP(入力項目!$S$13,子育て関連マスタ!$I$9:$M$12,2,FALSE),0),
  AND(T254=7),IFERROR(VLOOKUP(入力項目!$S$14,子育て関連マスタ!$I$16:$M$17,2,FALSE),0),
  AND(T254=13),IFERROR(VLOOKUP(入力項目!$S$15,子育て関連マスタ!$I$21:$M$22,2,FALSE),0),
  AND(T254=16),IFERROR(VLOOKUP(入力項目!$S$16,子育て関連マスタ!$I$26:$M$28,2,FALSE),0),
  AND(T254=19,入力項目!$S$16&lt;&gt;"高専"),IFERROR(VLOOKUP(入力項目!$S$17,子育て関連マスタ!$I$32:$M$37,2,FALSE),0),
  AND(T254=21,入力項目!$S$16="高専"),IFERROR(VLOOKUP(入力項目!$S$17,子育て関連マスタ!$I$32:$M$37,2,FALSE),0),
  T254&gt;=22,0
  ),0),0
) +
IF(AND(T254&gt;=1,T254&lt;=15),IF($D254=入力項目!$S$8,入力項目!$S$3,0),0) +
IF(AND(T254&gt;=1,T254&lt;=15),IF($D254=5,入力項目!$S$4,0),0) +
IF(AND(T254&gt;=1,T254&lt;=15),IF($D254=12,入力項目!$S$5,0),0) +
IF(AND(入力項目!$S$7=$A254,入力項目!$S$8=$D254),子育て関連マスタ!$C$14,0) +
IFERROR(IF(AND(YEAR(EDATE(DATE(入力項目!$S$7,入力項目!$S$8,1),1))=$A254,MONTH(EDATE(DATE(入力項目!$S$7,入力項目!$S$8,1),1))=$D254),子育て関連マスタ!$C$15,0),0) +
IF(AND(OR(T254=3,T254=5,T254=7),$D254=11),子育て関連マスタ!$C$17,0) +
IF(AND(T254=20,$D254=1),子育て関連マスタ!$C$18,0) +
IF(AND(T254=20,$D254=1),
IFERROR(_xlfn.IFS(
入力項目!$S$10="男",子育て関連マスタ!$C$18,
入力項目!$S$10="女",子育て関連マスタ!$C$19
),0),0
) +
IF(AND(T254&gt;=入力項目!$S$18,T254&lt;=入力項目!$S$19),入力項目!$S$20,0) +
IF(AND(T254&gt;=入力項目!$S$21,T254&lt;=入力項目!$S$22),入力項目!$S$23,0) +
IF(AND(T254&gt;=入力項目!$S$24,T254&lt;=入力項目!$S$25),入力項目!$S$26,0)
)</f>
        <v>0</v>
      </c>
      <c r="AI254">
        <f ca="1">-(
_xlfn.IFS(
U254&lt;=入力項目!$S$11,0,
AND(U254&gt;=入力項目!$S$11+1,U254&lt;=3),IFERROR(VLOOKUP(入力項目!$S$12,子育て関連マスタ!$I$4:$M$5,4,FALSE),0),
AND(U254&gt;=4,U254&lt;=6),IFERROR(VLOOKUP(入力項目!$S$13,子育て関連マスタ!$I$9:$M$12,4,FALSE),0),
AND(U254&gt;=7,U254&lt;=12),IFERROR(VLOOKUP(入力項目!$S$14,子育て関連マスタ!$I$16:$M$17,4,FALSE),0),
AND(U254&gt;=13,U254&lt;=15),IFERROR(VLOOKUP(入力項目!$S$15,子育て関連マスタ!$I$21:$M$22,4,FALSE),0),
AND(U254&gt;=16,U254&lt;=18),IFERROR(VLOOKUP(入力項目!$S$16,子育て関連マスタ!$I$26:$M$28,4,FALSE),0),
AND(U254&gt;=19,U254&lt;=20,入力項目!$S$16="高専"),IFERROR(VLOOKUP(入力項目!$S$16,子育て関連マスタ!$I$26:$M$28,4,FALSE),0),
AND(U254&gt;=19,U254&lt;=20,入力項目!$S$16&lt;&gt;"高専"),IFERROR(VLOOKUP(入力項目!$S$17,子育て関連マスタ!$I$32:$M$37,4,FALSE),0),
AND(U254&gt;=21,U254&lt;=22,入力項目!$S$16="高専"),IFERROR(VLOOKUP(入力項目!$S$17,子育て関連マスタ!$I$32:$M$34,4,FALSE),0),
AND(U254&gt;=21,U254&lt;=22,入力項目!$S$16&lt;&gt;"高専"),IFERROR(VLOOKUP(入力項目!$S$17,子育て関連マスタ!$I$32:$M$34,4,FALSE),0),
U254&gt;=23,0
) +
IF($D254=4,
  IFERROR(_xlfn.IFS(
  U254&lt;=入力項目!$S$11,0,
  AND(U254=入力項目!$S$11),IFERROR(VLOOKUP(入力項目!$S$12,子育て関連マスタ!$I$4:$M$5,2,FALSE),0),
  AND(U254=4),IFERROR(VLOOKUP(入力項目!$S$13,子育て関連マスタ!$I$9:$M$12,2,FALSE),0),
  AND(U254=7),IFERROR(VLOOKUP(入力項目!$S$14,子育て関連マスタ!$I$16:$M$17,2,FALSE),0),
  AND(U254=13),IFERROR(VLOOKUP(入力項目!$S$15,子育て関連マスタ!$I$21:$M$22,2,FALSE),0),
  AND(U254=16),IFERROR(VLOOKUP(入力項目!$S$16,子育て関連マスタ!$I$26:$M$28,2,FALSE),0),
  AND(U254=19,入力項目!$S$16&lt;&gt;"高専"),IFERROR(VLOOKUP(入力項目!$S$17,子育て関連マスタ!$I$32:$M$37,2,FALSE),0),
  AND(U254=21,入力項目!$S$16="高専"),IFERROR(VLOOKUP(入力項目!$S$17,子育て関連マスタ!$I$32:$M$37,2,FALSE),0),
  U254&gt;=22,0
  ),0),0
) +
IF(AND(U254&gt;=1,U254&lt;=15),IF($D254=入力項目!$S$8,入力項目!$S$3,0),0) +
IF(AND(U254&gt;=1,U254&lt;=15),IF($D254=5,入力項目!$S$4,0),0) +
IF(AND(U254&gt;=1,U254&lt;=15),IF($D254=12,入力項目!$S$5,0),0) +
IF(AND(入力項目!$S$7=$A254,入力項目!$S$8=$D254),子育て関連マスタ!$C$14,0) +
IFERROR(IF(AND(YEAR(EDATE(DATE(入力項目!$S$7,入力項目!$S$8,1),1))=$A254,MONTH(EDATE(DATE(入力項目!$S$7,入力項目!$S$8,1),1))=$D254),子育て関連マスタ!$C$15,0),0) +
IF(AND(OR(U254=3,U254=5,U254=7),$D254=11),子育て関連マスタ!$C$17,0) +
IF(AND(U254=20,$D254=1),子育て関連マスタ!$C$18,0) +
IF(AND(U254=20,$D254=1),
IFERROR(_xlfn.IFS(
入力項目!$S$10="男",子育て関連マスタ!$C$18,
入力項目!$S$10="女",子育て関連マスタ!$C$19
),0),0
) +
IF(AND(U254&gt;=入力項目!$S$18,U254&lt;=入力項目!$S$19),入力項目!$S$20,0) +
IF(AND(U254&gt;=入力項目!$S$21,U254&lt;=入力項目!$S$22),入力項目!$S$23,0) +
IF(AND(U254&gt;=入力項目!$S$24,U254&lt;=入力項目!$S$25),入力項目!$S$26,0)
)</f>
        <v>0</v>
      </c>
      <c r="AJ254" s="10">
        <f ca="1">-VLOOKUP($D254,月別収支!$A$2:$H$13,7,FALSE)</f>
        <v>-20000</v>
      </c>
    </row>
    <row r="255" spans="1:36" x14ac:dyDescent="0.4">
      <c r="A255">
        <f t="shared" ca="1" si="71"/>
        <v>2045</v>
      </c>
      <c r="B255">
        <f t="shared" ca="1" si="61"/>
        <v>2045</v>
      </c>
      <c r="C255">
        <f t="shared" ca="1" si="62"/>
        <v>21</v>
      </c>
      <c r="D255">
        <f t="shared" ca="1" si="72"/>
        <v>9</v>
      </c>
      <c r="E255" t="str">
        <f t="shared" ca="1" si="56"/>
        <v>2045年9月</v>
      </c>
      <c r="F255">
        <f ca="1">IF(OR(入力項目!$N$5&lt;$A255,AND(入力項目!$N$5=$A255,入力項目!$N$6&lt;$D255)),IF(F254=0,1,IF(G255=12,F254+1,F254)),0)</f>
        <v>20</v>
      </c>
      <c r="G255">
        <f ca="1">IF(OR(入力項目!$N$5&lt;$A255,AND(入力項目!$N$5=$A255,入力項目!$N$6&lt;$D255)),IF(G254=12,1,G254+1),0)</f>
        <v>11</v>
      </c>
      <c r="H255" t="str">
        <f t="shared" ca="1" si="57"/>
        <v>20_11</v>
      </c>
      <c r="I255">
        <f ca="1">IF(
  IFERROR(AND($C255&gt;0,MOD($C255,入力項目!$N$22)=0,$D255=入力項目!$N$23), FALSE),
  1,
  IF(
    AND(I254&gt;0,J254=12),
    IF(I254=入力項目!$N$28, 0, I254+1),
    I254
  )
)</f>
        <v>2</v>
      </c>
      <c r="J255">
        <f ca="1">IF($D255=入力項目!$N$23,1,IFERROR(J254+1,1))</f>
        <v>4</v>
      </c>
      <c r="K255" t="str">
        <f t="shared" ca="1" si="58"/>
        <v>2_4</v>
      </c>
      <c r="L255">
        <f ca="1">L254+IF(入力項目!$D$4=$D255,1,0)</f>
        <v>49</v>
      </c>
      <c r="M255" t="str">
        <f t="shared" ca="1" si="59"/>
        <v>49歳</v>
      </c>
      <c r="N255">
        <f t="shared" ca="1" si="63"/>
        <v>50</v>
      </c>
      <c r="O255" t="str">
        <f t="shared" ca="1" si="60"/>
        <v>50歳</v>
      </c>
      <c r="P255">
        <f t="shared" ca="1" si="64"/>
        <v>25</v>
      </c>
      <c r="Q255">
        <f t="shared" ca="1" si="65"/>
        <v>23</v>
      </c>
      <c r="R255">
        <f t="shared" ca="1" si="66"/>
        <v>2046</v>
      </c>
      <c r="S255">
        <f t="shared" ca="1" si="67"/>
        <v>2046</v>
      </c>
      <c r="T255">
        <f t="shared" ca="1" si="68"/>
        <v>2046</v>
      </c>
      <c r="U255">
        <f t="shared" ca="1" si="69"/>
        <v>2046</v>
      </c>
      <c r="V255" s="10">
        <f t="shared" ca="1" si="70"/>
        <v>28079415</v>
      </c>
      <c r="W255" s="10">
        <f ca="1">IF($L255&lt;その他マスタ!$B$1,VLOOKUP($D255,月別収支!$A$2:$H$13,2,FALSE),その他マスタ!$B$3)+IF(AND($L255=その他マスタ!$B$1,入力項目!$I$9="あり",$D255=入力項目!$D$4),その他マスタ!$B$2,0)</f>
        <v>300000</v>
      </c>
      <c r="X255" s="10">
        <f ca="1">-IF(入力項目!$K$5=TRUE,
IF($F255+$G255&lt;3,VLOOKUP($D255,月別収支!$A$2:$H$13,8,FALSE),0)+IFERROR(VLOOKUP($H255,住宅ローン計算!C:P,13,FALSE),0)+IF($F255&gt;1,IF(OR($G255=3,$G255=6,$G255=9,$G255=12),ROUNDUP(入力項目!$N$18/4,0),0),0),
VLOOKUP($D255,月別収支!$A$2:$H$13,8,FALSE))</f>
        <v>-53590</v>
      </c>
      <c r="Y255" s="10">
        <f ca="1">-VLOOKUP($D255,月別収支!$A$2:$H$13,3,FALSE)</f>
        <v>-75000</v>
      </c>
      <c r="Z255" s="10">
        <f ca="1">-VLOOKUP($D255,月別収支!$A$2:$H$13,4,FALSE)</f>
        <v>-27000</v>
      </c>
      <c r="AA255" s="10">
        <f ca="1">-VLOOKUP($D255,月別収支!$A$2:$H$13,6,FALSE)</f>
        <v>-10000</v>
      </c>
      <c r="AB255" s="10">
        <f ca="1">-(
VLOOKUP($D255,月別収支!$A$2:$H$13,5,FALSE)+IF(AND(入力項目!$I$27&lt;=$A255,ISEVEN($A255-入力項目!$I$27),入力項目!$I$28=$D255),入力項目!$I$26,0)
+IF(入力項目!$K$26=TRUE,
IFERROR(VLOOKUP($K255,マイカーローン計算!C:P,13,FALSE),0),
IFERROR(
  IF(AND($C255&gt;0,MOD($C255,入力項目!$N$22)=0,$D255=入力項目!$N$23),入力項目!$N$24,0),
 0
)
)
)</f>
        <v>-20000</v>
      </c>
      <c r="AC255" s="10">
        <f ca="1">-IF($A255&lt;入力項目!$N$33,入力項目!$N$35,IF(AND($A255=入力項目!$N$33,$D255&lt;=入力項目!$N$34),入力項目!$N$35,0))</f>
        <v>0</v>
      </c>
      <c r="AD255">
        <f ca="1">-(
_xlfn.IFS(
P255&lt;=入力項目!$S$11,0,
AND(P255&gt;=入力項目!$S$11+1,P255&lt;=3),IFERROR(VLOOKUP(入力項目!$S$12,子育て関連マスタ!$I$4:$M$5,4,FALSE),0),
AND(P255&gt;=4,P255&lt;=6),IFERROR(VLOOKUP(入力項目!$S$13,子育て関連マスタ!$I$9:$M$12,4,FALSE),0),
AND(P255&gt;=7,P255&lt;=12),IFERROR(VLOOKUP(入力項目!$S$14,子育て関連マスタ!$I$16:$M$17,4,FALSE),0),
AND(P255&gt;=13,P255&lt;=15),IFERROR(VLOOKUP(入力項目!$S$15,子育て関連マスタ!$I$21:$M$22,4,FALSE),0),
AND(P255&gt;=16,P255&lt;=18),IFERROR(VLOOKUP(入力項目!$S$16,子育て関連マスタ!$I$26:$M$28,4,FALSE),0),
AND(P255&gt;=19,P255&lt;=20,入力項目!$S$16="高専"),IFERROR(VLOOKUP(入力項目!$S$16,子育て関連マスタ!$I$26:$M$28,4,FALSE),0),
AND(P255&gt;=19,P255&lt;=20,入力項目!$S$16&lt;&gt;"高専"),IFERROR(VLOOKUP(入力項目!$S$17,子育て関連マスタ!$I$32:$M$37,4,FALSE),0),
AND(P255&gt;=21,P255&lt;=22,入力項目!$S$16="高専"),IFERROR(VLOOKUP(入力項目!$S$17,子育て関連マスタ!$I$32:$M$34,4,FALSE),0),
AND(P255&gt;=21,P255&lt;=22,入力項目!$S$16&lt;&gt;"高専"),IFERROR(VLOOKUP(入力項目!$S$17,子育て関連マスタ!$I$32:$M$34,4,FALSE),0),
P255&gt;=23,0
) +
IF($D255=4,
  IFERROR(_xlfn.IFS(
  P255&lt;=入力項目!$S$11,0,
  AND(P255=入力項目!$S$11),IFERROR(VLOOKUP(入力項目!$S$12,子育て関連マスタ!$I$4:$M$5,2,FALSE),0),
  AND(P255=4),IFERROR(VLOOKUP(入力項目!$S$13,子育て関連マスタ!$I$9:$M$12,2,FALSE),0),
  AND(P255=7),IFERROR(VLOOKUP(入力項目!$S$14,子育て関連マスタ!$I$16:$M$17,2,FALSE),0),
  AND(P255=13),IFERROR(VLOOKUP(入力項目!$S$15,子育て関連マスタ!$I$21:$M$22,2,FALSE),0),
  AND(P255=16),IFERROR(VLOOKUP(入力項目!$S$16,子育て関連マスタ!$I$26:$M$28,2,FALSE),0),
  AND(P255=19,入力項目!$S$16&lt;&gt;"高専"),IFERROR(VLOOKUP(入力項目!$S$17,子育て関連マスタ!$I$32:$M$37,2,FALSE),0),
  AND(P255=21,入力項目!$S$16="高専"),IFERROR(VLOOKUP(入力項目!$S$17,子育て関連マスタ!$I$32:$M$37,2,FALSE),0),
  P255&gt;=22,0
  ),0),0
) +
IF(AND(P255&gt;=1,P255&lt;=15),IF($D255=入力項目!$S$8,入力項目!$S$3,0),0) +
IF(AND(P255&gt;=1,P255&lt;=15),IF($D255=5,入力項目!$S$4,0),0) +
IF(AND(P255&gt;=1,P255&lt;=15),IF($D255=12,入力項目!$S$5,0),0) +
IF(AND(入力項目!$S$7=$A255,入力項目!$S$8=$D255),子育て関連マスタ!$C$14,0) +
IFERROR(IF(AND(YEAR(EDATE(DATE(入力項目!$S$7,入力項目!$S$8,1),1))=$A255,MONTH(EDATE(DATE(入力項目!$S$7,入力項目!$S$8,1),1))=$D255),子育て関連マスタ!$C$15,0),0) +
IF(AND(OR(P255=3,P255=5,P255=7),$D255=11),子育て関連マスタ!$C$17,0) +
IF(AND(P255=20,$D255=1),子育て関連マスタ!$C$18,0) +
IF(AND(P255=20,$D255=1),
IFERROR(_xlfn.IFS(
入力項目!$S$10="男",子育て関連マスタ!$C$18,
入力項目!$S$10="女",子育て関連マスタ!$C$19
),0),0
) +
IF(AND(P255&gt;=入力項目!$S$18,P255&lt;=入力項目!$S$19),入力項目!$S$20,0) +
IF(AND(P255&gt;=入力項目!$S$21,P255&lt;=入力項目!$S$22),入力項目!$S$23,0) +
IF(AND(P255&gt;=入力項目!$S$24,P255&lt;=入力項目!$S$25),入力項目!$S$26,0)
)</f>
        <v>0</v>
      </c>
      <c r="AE255">
        <f ca="1">-(
_xlfn.IFS(
Q255&lt;=入力項目!$S$11,0,
AND(Q255&gt;=入力項目!$S$11+1,Q255&lt;=3),IFERROR(VLOOKUP(入力項目!$S$12,子育て関連マスタ!$I$4:$M$5,4,FALSE),0),
AND(Q255&gt;=4,Q255&lt;=6),IFERROR(VLOOKUP(入力項目!$S$13,子育て関連マスタ!$I$9:$M$12,4,FALSE),0),
AND(Q255&gt;=7,Q255&lt;=12),IFERROR(VLOOKUP(入力項目!$S$14,子育て関連マスタ!$I$16:$M$17,4,FALSE),0),
AND(Q255&gt;=13,Q255&lt;=15),IFERROR(VLOOKUP(入力項目!$S$15,子育て関連マスタ!$I$21:$M$22,4,FALSE),0),
AND(Q255&gt;=16,Q255&lt;=18),IFERROR(VLOOKUP(入力項目!$S$16,子育て関連マスタ!$I$26:$M$28,4,FALSE),0),
AND(Q255&gt;=19,Q255&lt;=20,入力項目!$S$16="高専"),IFERROR(VLOOKUP(入力項目!$S$16,子育て関連マスタ!$I$26:$M$28,4,FALSE),0),
AND(Q255&gt;=19,Q255&lt;=20,入力項目!$S$16&lt;&gt;"高専"),IFERROR(VLOOKUP(入力項目!$S$17,子育て関連マスタ!$I$32:$M$37,4,FALSE),0),
AND(Q255&gt;=21,Q255&lt;=22,入力項目!$S$16="高専"),IFERROR(VLOOKUP(入力項目!$S$17,子育て関連マスタ!$I$32:$M$34,4,FALSE),0),
AND(Q255&gt;=21,Q255&lt;=22,入力項目!$S$16&lt;&gt;"高専"),IFERROR(VLOOKUP(入力項目!$S$17,子育て関連マスタ!$I$32:$M$34,4,FALSE),0),
Q255&gt;=23,0
) +
IF($D255=4,
  IFERROR(_xlfn.IFS(
  Q255&lt;=入力項目!$S$11,0,
  AND(Q255=入力項目!$S$11),IFERROR(VLOOKUP(入力項目!$S$12,子育て関連マスタ!$I$4:$M$5,2,FALSE),0),
  AND(Q255=4),IFERROR(VLOOKUP(入力項目!$S$13,子育て関連マスタ!$I$9:$M$12,2,FALSE),0),
  AND(Q255=7),IFERROR(VLOOKUP(入力項目!$S$14,子育て関連マスタ!$I$16:$M$17,2,FALSE),0),
  AND(Q255=13),IFERROR(VLOOKUP(入力項目!$S$15,子育て関連マスタ!$I$21:$M$22,2,FALSE),0),
  AND(Q255=16),IFERROR(VLOOKUP(入力項目!$S$16,子育て関連マスタ!$I$26:$M$28,2,FALSE),0),
  AND(Q255=19,入力項目!$S$16&lt;&gt;"高専"),IFERROR(VLOOKUP(入力項目!$S$17,子育て関連マスタ!$I$32:$M$37,2,FALSE),0),
  AND(Q255=21,入力項目!$S$16="高専"),IFERROR(VLOOKUP(入力項目!$S$17,子育て関連マスタ!$I$32:$M$37,2,FALSE),0),
  Q255&gt;=22,0
  ),0),0
) +
IF(AND(Q255&gt;=1,Q255&lt;=15),IF($D255=入力項目!$S$8,入力項目!$S$3,0),0) +
IF(AND(Q255&gt;=1,Q255&lt;=15),IF($D255=5,入力項目!$S$4,0),0) +
IF(AND(Q255&gt;=1,Q255&lt;=15),IF($D255=12,入力項目!$S$5,0),0) +
IF(AND(入力項目!$S$7=$A255,入力項目!$S$8=$D255),子育て関連マスタ!$C$14,0) +
IFERROR(IF(AND(YEAR(EDATE(DATE(入力項目!$S$7,入力項目!$S$8,1),1))=$A255,MONTH(EDATE(DATE(入力項目!$S$7,入力項目!$S$8,1),1))=$D255),子育て関連マスタ!$C$15,0),0) +
IF(AND(OR(Q255=3,Q255=5,Q255=7),$D255=11),子育て関連マスタ!$C$17,0) +
IF(AND(Q255=20,$D255=1),子育て関連マスタ!$C$18,0) +
IF(AND(Q255=20,$D255=1),
IFERROR(_xlfn.IFS(
入力項目!$S$10="男",子育て関連マスタ!$C$18,
入力項目!$S$10="女",子育て関連マスタ!$C$19
),0),0
) +
IF(AND(Q255&gt;=入力項目!$S$18,Q255&lt;=入力項目!$S$19),入力項目!$S$20,0) +
IF(AND(Q255&gt;=入力項目!$S$21,Q255&lt;=入力項目!$S$22),入力項目!$S$23,0) +
IF(AND(Q255&gt;=入力項目!$S$24,Q255&lt;=入力項目!$S$25),入力項目!$S$26,0)
)</f>
        <v>0</v>
      </c>
      <c r="AF255">
        <f ca="1">-(
_xlfn.IFS(
R255&lt;=入力項目!$S$11,0,
AND(R255&gt;=入力項目!$S$11+1,R255&lt;=3),IFERROR(VLOOKUP(入力項目!$S$12,子育て関連マスタ!$I$4:$M$5,4,FALSE),0),
AND(R255&gt;=4,R255&lt;=6),IFERROR(VLOOKUP(入力項目!$S$13,子育て関連マスタ!$I$9:$M$12,4,FALSE),0),
AND(R255&gt;=7,R255&lt;=12),IFERROR(VLOOKUP(入力項目!$S$14,子育て関連マスタ!$I$16:$M$17,4,FALSE),0),
AND(R255&gt;=13,R255&lt;=15),IFERROR(VLOOKUP(入力項目!$S$15,子育て関連マスタ!$I$21:$M$22,4,FALSE),0),
AND(R255&gt;=16,R255&lt;=18),IFERROR(VLOOKUP(入力項目!$S$16,子育て関連マスタ!$I$26:$M$28,4,FALSE),0),
AND(R255&gt;=19,R255&lt;=20,入力項目!$S$16="高専"),IFERROR(VLOOKUP(入力項目!$S$16,子育て関連マスタ!$I$26:$M$28,4,FALSE),0),
AND(R255&gt;=19,R255&lt;=20,入力項目!$S$16&lt;&gt;"高専"),IFERROR(VLOOKUP(入力項目!$S$17,子育て関連マスタ!$I$32:$M$37,4,FALSE),0),
AND(R255&gt;=21,R255&lt;=22,入力項目!$S$16="高専"),IFERROR(VLOOKUP(入力項目!$S$17,子育て関連マスタ!$I$32:$M$34,4,FALSE),0),
AND(R255&gt;=21,R255&lt;=22,入力項目!$S$16&lt;&gt;"高専"),IFERROR(VLOOKUP(入力項目!$S$17,子育て関連マスタ!$I$32:$M$34,4,FALSE),0),
R255&gt;=23,0
) +
IF($D255=4,
  IFERROR(_xlfn.IFS(
  R255&lt;=入力項目!$S$11,0,
  AND(R255=入力項目!$S$11),IFERROR(VLOOKUP(入力項目!$S$12,子育て関連マスタ!$I$4:$M$5,2,FALSE),0),
  AND(R255=4),IFERROR(VLOOKUP(入力項目!$S$13,子育て関連マスタ!$I$9:$M$12,2,FALSE),0),
  AND(R255=7),IFERROR(VLOOKUP(入力項目!$S$14,子育て関連マスタ!$I$16:$M$17,2,FALSE),0),
  AND(R255=13),IFERROR(VLOOKUP(入力項目!$S$15,子育て関連マスタ!$I$21:$M$22,2,FALSE),0),
  AND(R255=16),IFERROR(VLOOKUP(入力項目!$S$16,子育て関連マスタ!$I$26:$M$28,2,FALSE),0),
  AND(R255=19,入力項目!$S$16&lt;&gt;"高専"),IFERROR(VLOOKUP(入力項目!$S$17,子育て関連マスタ!$I$32:$M$37,2,FALSE),0),
  AND(R255=21,入力項目!$S$16="高専"),IFERROR(VLOOKUP(入力項目!$S$17,子育て関連マスタ!$I$32:$M$37,2,FALSE),0),
  R255&gt;=22,0
  ),0),0
) +
IF(AND(R255&gt;=1,R255&lt;=15),IF($D255=入力項目!$S$8,入力項目!$S$3,0),0) +
IF(AND(R255&gt;=1,R255&lt;=15),IF($D255=5,入力項目!$S$4,0),0) +
IF(AND(R255&gt;=1,R255&lt;=15),IF($D255=12,入力項目!$S$5,0),0) +
IF(AND(入力項目!$S$7=$A255,入力項目!$S$8=$D255),子育て関連マスタ!$C$14,0) +
IFERROR(IF(AND(YEAR(EDATE(DATE(入力項目!$S$7,入力項目!$S$8,1),1))=$A255,MONTH(EDATE(DATE(入力項目!$S$7,入力項目!$S$8,1),1))=$D255),子育て関連マスタ!$C$15,0),0) +
IF(AND(OR(R255=3,R255=5,R255=7),$D255=11),子育て関連マスタ!$C$17,0) +
IF(AND(R255=20,$D255=1),子育て関連マスタ!$C$18,0) +
IF(AND(R255=20,$D255=1),
IFERROR(_xlfn.IFS(
入力項目!$S$10="男",子育て関連マスタ!$C$18,
入力項目!$S$10="女",子育て関連マスタ!$C$19
),0),0
) +
IF(AND(R255&gt;=入力項目!$S$18,R255&lt;=入力項目!$S$19),入力項目!$S$20,0) +
IF(AND(R255&gt;=入力項目!$S$21,R255&lt;=入力項目!$S$22),入力項目!$S$23,0) +
IF(AND(R255&gt;=入力項目!$S$24,R255&lt;=入力項目!$S$25),入力項目!$S$26,0)
)</f>
        <v>0</v>
      </c>
      <c r="AG255">
        <f ca="1">-(
_xlfn.IFS(
S255&lt;=入力項目!$S$11,0,
AND(S255&gt;=入力項目!$S$11+1,S255&lt;=3),IFERROR(VLOOKUP(入力項目!$S$12,子育て関連マスタ!$I$4:$M$5,4,FALSE),0),
AND(S255&gt;=4,S255&lt;=6),IFERROR(VLOOKUP(入力項目!$S$13,子育て関連マスタ!$I$9:$M$12,4,FALSE),0),
AND(S255&gt;=7,S255&lt;=12),IFERROR(VLOOKUP(入力項目!$S$14,子育て関連マスタ!$I$16:$M$17,4,FALSE),0),
AND(S255&gt;=13,S255&lt;=15),IFERROR(VLOOKUP(入力項目!$S$15,子育て関連マスタ!$I$21:$M$22,4,FALSE),0),
AND(S255&gt;=16,S255&lt;=18),IFERROR(VLOOKUP(入力項目!$S$16,子育て関連マスタ!$I$26:$M$28,4,FALSE),0),
AND(S255&gt;=19,S255&lt;=20,入力項目!$S$16="高専"),IFERROR(VLOOKUP(入力項目!$S$16,子育て関連マスタ!$I$26:$M$28,4,FALSE),0),
AND(S255&gt;=19,S255&lt;=20,入力項目!$S$16&lt;&gt;"高専"),IFERROR(VLOOKUP(入力項目!$S$17,子育て関連マスタ!$I$32:$M$37,4,FALSE),0),
AND(S255&gt;=21,S255&lt;=22,入力項目!$S$16="高専"),IFERROR(VLOOKUP(入力項目!$S$17,子育て関連マスタ!$I$32:$M$34,4,FALSE),0),
AND(S255&gt;=21,S255&lt;=22,入力項目!$S$16&lt;&gt;"高専"),IFERROR(VLOOKUP(入力項目!$S$17,子育て関連マスタ!$I$32:$M$34,4,FALSE),0),
S255&gt;=23,0
) +
IF($D255=4,
  IFERROR(_xlfn.IFS(
  S255&lt;=入力項目!$S$11,0,
  AND(S255=入力項目!$S$11),IFERROR(VLOOKUP(入力項目!$S$12,子育て関連マスタ!$I$4:$M$5,2,FALSE),0),
  AND(S255=4),IFERROR(VLOOKUP(入力項目!$S$13,子育て関連マスタ!$I$9:$M$12,2,FALSE),0),
  AND(S255=7),IFERROR(VLOOKUP(入力項目!$S$14,子育て関連マスタ!$I$16:$M$17,2,FALSE),0),
  AND(S255=13),IFERROR(VLOOKUP(入力項目!$S$15,子育て関連マスタ!$I$21:$M$22,2,FALSE),0),
  AND(S255=16),IFERROR(VLOOKUP(入力項目!$S$16,子育て関連マスタ!$I$26:$M$28,2,FALSE),0),
  AND(S255=19,入力項目!$S$16&lt;&gt;"高専"),IFERROR(VLOOKUP(入力項目!$S$17,子育て関連マスタ!$I$32:$M$37,2,FALSE),0),
  AND(S255=21,入力項目!$S$16="高専"),IFERROR(VLOOKUP(入力項目!$S$17,子育て関連マスタ!$I$32:$M$37,2,FALSE),0),
  S255&gt;=22,0
  ),0),0
) +
IF(AND(S255&gt;=1,S255&lt;=15),IF($D255=入力項目!$S$8,入力項目!$S$3,0),0) +
IF(AND(S255&gt;=1,S255&lt;=15),IF($D255=5,入力項目!$S$4,0),0) +
IF(AND(S255&gt;=1,S255&lt;=15),IF($D255=12,入力項目!$S$5,0),0) +
IF(AND(入力項目!$S$7=$A255,入力項目!$S$8=$D255),子育て関連マスタ!$C$14,0) +
IFERROR(IF(AND(YEAR(EDATE(DATE(入力項目!$S$7,入力項目!$S$8,1),1))=$A255,MONTH(EDATE(DATE(入力項目!$S$7,入力項目!$S$8,1),1))=$D255),子育て関連マスタ!$C$15,0),0) +
IF(AND(OR(S255=3,S255=5,S255=7),$D255=11),子育て関連マスタ!$C$17,0) +
IF(AND(S255=20,$D255=1),子育て関連マスタ!$C$18,0) +
IF(AND(S255=20,$D255=1),
IFERROR(_xlfn.IFS(
入力項目!$S$10="男",子育て関連マスタ!$C$18,
入力項目!$S$10="女",子育て関連マスタ!$C$19
),0),0
) +
IF(AND(S255&gt;=入力項目!$S$18,S255&lt;=入力項目!$S$19),入力項目!$S$20,0) +
IF(AND(S255&gt;=入力項目!$S$21,S255&lt;=入力項目!$S$22),入力項目!$S$23,0) +
IF(AND(S255&gt;=入力項目!$S$24,S255&lt;=入力項目!$S$25),入力項目!$S$26,0)
)</f>
        <v>0</v>
      </c>
      <c r="AH255">
        <f ca="1">-(
_xlfn.IFS(
T255&lt;=入力項目!$S$11,0,
AND(T255&gt;=入力項目!$S$11+1,T255&lt;=3),IFERROR(VLOOKUP(入力項目!$S$12,子育て関連マスタ!$I$4:$M$5,4,FALSE),0),
AND(T255&gt;=4,T255&lt;=6),IFERROR(VLOOKUP(入力項目!$S$13,子育て関連マスタ!$I$9:$M$12,4,FALSE),0),
AND(T255&gt;=7,T255&lt;=12),IFERROR(VLOOKUP(入力項目!$S$14,子育て関連マスタ!$I$16:$M$17,4,FALSE),0),
AND(T255&gt;=13,T255&lt;=15),IFERROR(VLOOKUP(入力項目!$S$15,子育て関連マスタ!$I$21:$M$22,4,FALSE),0),
AND(T255&gt;=16,T255&lt;=18),IFERROR(VLOOKUP(入力項目!$S$16,子育て関連マスタ!$I$26:$M$28,4,FALSE),0),
AND(T255&gt;=19,T255&lt;=20,入力項目!$S$16="高専"),IFERROR(VLOOKUP(入力項目!$S$16,子育て関連マスタ!$I$26:$M$28,4,FALSE),0),
AND(T255&gt;=19,T255&lt;=20,入力項目!$S$16&lt;&gt;"高専"),IFERROR(VLOOKUP(入力項目!$S$17,子育て関連マスタ!$I$32:$M$37,4,FALSE),0),
AND(T255&gt;=21,T255&lt;=22,入力項目!$S$16="高専"),IFERROR(VLOOKUP(入力項目!$S$17,子育て関連マスタ!$I$32:$M$34,4,FALSE),0),
AND(T255&gt;=21,T255&lt;=22,入力項目!$S$16&lt;&gt;"高専"),IFERROR(VLOOKUP(入力項目!$S$17,子育て関連マスタ!$I$32:$M$34,4,FALSE),0),
T255&gt;=23,0
) +
IF($D255=4,
  IFERROR(_xlfn.IFS(
  T255&lt;=入力項目!$S$11,0,
  AND(T255=入力項目!$S$11),IFERROR(VLOOKUP(入力項目!$S$12,子育て関連マスタ!$I$4:$M$5,2,FALSE),0),
  AND(T255=4),IFERROR(VLOOKUP(入力項目!$S$13,子育て関連マスタ!$I$9:$M$12,2,FALSE),0),
  AND(T255=7),IFERROR(VLOOKUP(入力項目!$S$14,子育て関連マスタ!$I$16:$M$17,2,FALSE),0),
  AND(T255=13),IFERROR(VLOOKUP(入力項目!$S$15,子育て関連マスタ!$I$21:$M$22,2,FALSE),0),
  AND(T255=16),IFERROR(VLOOKUP(入力項目!$S$16,子育て関連マスタ!$I$26:$M$28,2,FALSE),0),
  AND(T255=19,入力項目!$S$16&lt;&gt;"高専"),IFERROR(VLOOKUP(入力項目!$S$17,子育て関連マスタ!$I$32:$M$37,2,FALSE),0),
  AND(T255=21,入力項目!$S$16="高専"),IFERROR(VLOOKUP(入力項目!$S$17,子育て関連マスタ!$I$32:$M$37,2,FALSE),0),
  T255&gt;=22,0
  ),0),0
) +
IF(AND(T255&gt;=1,T255&lt;=15),IF($D255=入力項目!$S$8,入力項目!$S$3,0),0) +
IF(AND(T255&gt;=1,T255&lt;=15),IF($D255=5,入力項目!$S$4,0),0) +
IF(AND(T255&gt;=1,T255&lt;=15),IF($D255=12,入力項目!$S$5,0),0) +
IF(AND(入力項目!$S$7=$A255,入力項目!$S$8=$D255),子育て関連マスタ!$C$14,0) +
IFERROR(IF(AND(YEAR(EDATE(DATE(入力項目!$S$7,入力項目!$S$8,1),1))=$A255,MONTH(EDATE(DATE(入力項目!$S$7,入力項目!$S$8,1),1))=$D255),子育て関連マスタ!$C$15,0),0) +
IF(AND(OR(T255=3,T255=5,T255=7),$D255=11),子育て関連マスタ!$C$17,0) +
IF(AND(T255=20,$D255=1),子育て関連マスタ!$C$18,0) +
IF(AND(T255=20,$D255=1),
IFERROR(_xlfn.IFS(
入力項目!$S$10="男",子育て関連マスタ!$C$18,
入力項目!$S$10="女",子育て関連マスタ!$C$19
),0),0
) +
IF(AND(T255&gt;=入力項目!$S$18,T255&lt;=入力項目!$S$19),入力項目!$S$20,0) +
IF(AND(T255&gt;=入力項目!$S$21,T255&lt;=入力項目!$S$22),入力項目!$S$23,0) +
IF(AND(T255&gt;=入力項目!$S$24,T255&lt;=入力項目!$S$25),入力項目!$S$26,0)
)</f>
        <v>0</v>
      </c>
      <c r="AI255">
        <f ca="1">-(
_xlfn.IFS(
U255&lt;=入力項目!$S$11,0,
AND(U255&gt;=入力項目!$S$11+1,U255&lt;=3),IFERROR(VLOOKUP(入力項目!$S$12,子育て関連マスタ!$I$4:$M$5,4,FALSE),0),
AND(U255&gt;=4,U255&lt;=6),IFERROR(VLOOKUP(入力項目!$S$13,子育て関連マスタ!$I$9:$M$12,4,FALSE),0),
AND(U255&gt;=7,U255&lt;=12),IFERROR(VLOOKUP(入力項目!$S$14,子育て関連マスタ!$I$16:$M$17,4,FALSE),0),
AND(U255&gt;=13,U255&lt;=15),IFERROR(VLOOKUP(入力項目!$S$15,子育て関連マスタ!$I$21:$M$22,4,FALSE),0),
AND(U255&gt;=16,U255&lt;=18),IFERROR(VLOOKUP(入力項目!$S$16,子育て関連マスタ!$I$26:$M$28,4,FALSE),0),
AND(U255&gt;=19,U255&lt;=20,入力項目!$S$16="高専"),IFERROR(VLOOKUP(入力項目!$S$16,子育て関連マスタ!$I$26:$M$28,4,FALSE),0),
AND(U255&gt;=19,U255&lt;=20,入力項目!$S$16&lt;&gt;"高専"),IFERROR(VLOOKUP(入力項目!$S$17,子育て関連マスタ!$I$32:$M$37,4,FALSE),0),
AND(U255&gt;=21,U255&lt;=22,入力項目!$S$16="高専"),IFERROR(VLOOKUP(入力項目!$S$17,子育て関連マスタ!$I$32:$M$34,4,FALSE),0),
AND(U255&gt;=21,U255&lt;=22,入力項目!$S$16&lt;&gt;"高専"),IFERROR(VLOOKUP(入力項目!$S$17,子育て関連マスタ!$I$32:$M$34,4,FALSE),0),
U255&gt;=23,0
) +
IF($D255=4,
  IFERROR(_xlfn.IFS(
  U255&lt;=入力項目!$S$11,0,
  AND(U255=入力項目!$S$11),IFERROR(VLOOKUP(入力項目!$S$12,子育て関連マスタ!$I$4:$M$5,2,FALSE),0),
  AND(U255=4),IFERROR(VLOOKUP(入力項目!$S$13,子育て関連マスタ!$I$9:$M$12,2,FALSE),0),
  AND(U255=7),IFERROR(VLOOKUP(入力項目!$S$14,子育て関連マスタ!$I$16:$M$17,2,FALSE),0),
  AND(U255=13),IFERROR(VLOOKUP(入力項目!$S$15,子育て関連マスタ!$I$21:$M$22,2,FALSE),0),
  AND(U255=16),IFERROR(VLOOKUP(入力項目!$S$16,子育て関連マスタ!$I$26:$M$28,2,FALSE),0),
  AND(U255=19,入力項目!$S$16&lt;&gt;"高専"),IFERROR(VLOOKUP(入力項目!$S$17,子育て関連マスタ!$I$32:$M$37,2,FALSE),0),
  AND(U255=21,入力項目!$S$16="高専"),IFERROR(VLOOKUP(入力項目!$S$17,子育て関連マスタ!$I$32:$M$37,2,FALSE),0),
  U255&gt;=22,0
  ),0),0
) +
IF(AND(U255&gt;=1,U255&lt;=15),IF($D255=入力項目!$S$8,入力項目!$S$3,0),0) +
IF(AND(U255&gt;=1,U255&lt;=15),IF($D255=5,入力項目!$S$4,0),0) +
IF(AND(U255&gt;=1,U255&lt;=15),IF($D255=12,入力項目!$S$5,0),0) +
IF(AND(入力項目!$S$7=$A255,入力項目!$S$8=$D255),子育て関連マスタ!$C$14,0) +
IFERROR(IF(AND(YEAR(EDATE(DATE(入力項目!$S$7,入力項目!$S$8,1),1))=$A255,MONTH(EDATE(DATE(入力項目!$S$7,入力項目!$S$8,1),1))=$D255),子育て関連マスタ!$C$15,0),0) +
IF(AND(OR(U255=3,U255=5,U255=7),$D255=11),子育て関連マスタ!$C$17,0) +
IF(AND(U255=20,$D255=1),子育て関連マスタ!$C$18,0) +
IF(AND(U255=20,$D255=1),
IFERROR(_xlfn.IFS(
入力項目!$S$10="男",子育て関連マスタ!$C$18,
入力項目!$S$10="女",子育て関連マスタ!$C$19
),0),0
) +
IF(AND(U255&gt;=入力項目!$S$18,U255&lt;=入力項目!$S$19),入力項目!$S$20,0) +
IF(AND(U255&gt;=入力項目!$S$21,U255&lt;=入力項目!$S$22),入力項目!$S$23,0) +
IF(AND(U255&gt;=入力項目!$S$24,U255&lt;=入力項目!$S$25),入力項目!$S$26,0)
)</f>
        <v>0</v>
      </c>
      <c r="AJ255" s="10">
        <f ca="1">-VLOOKUP($D255,月別収支!$A$2:$H$13,7,FALSE)</f>
        <v>-20000</v>
      </c>
    </row>
    <row r="256" spans="1:36" x14ac:dyDescent="0.4">
      <c r="A256">
        <f t="shared" ca="1" si="71"/>
        <v>2045</v>
      </c>
      <c r="B256">
        <f t="shared" ca="1" si="61"/>
        <v>2045</v>
      </c>
      <c r="C256">
        <f t="shared" ca="1" si="62"/>
        <v>21</v>
      </c>
      <c r="D256">
        <f t="shared" ca="1" si="72"/>
        <v>10</v>
      </c>
      <c r="E256" t="str">
        <f t="shared" ca="1" si="56"/>
        <v>2045年10月</v>
      </c>
      <c r="F256">
        <f ca="1">IF(OR(入力項目!$N$5&lt;$A256,AND(入力項目!$N$5=$A256,入力項目!$N$6&lt;$D256)),IF(F255=0,1,IF(G256=12,F255+1,F255)),0)</f>
        <v>21</v>
      </c>
      <c r="G256">
        <f ca="1">IF(OR(入力項目!$N$5&lt;$A256,AND(入力項目!$N$5=$A256,入力項目!$N$6&lt;$D256)),IF(G255=12,1,G255+1),0)</f>
        <v>12</v>
      </c>
      <c r="H256" t="str">
        <f t="shared" ca="1" si="57"/>
        <v>21_12</v>
      </c>
      <c r="I256">
        <f ca="1">IF(
  IFERROR(AND($C256&gt;0,MOD($C256,入力項目!$N$22)=0,$D256=入力項目!$N$23), FALSE),
  1,
  IF(
    AND(I255&gt;0,J255=12),
    IF(I255=入力項目!$N$28, 0, I255+1),
    I255
  )
)</f>
        <v>2</v>
      </c>
      <c r="J256">
        <f ca="1">IF($D256=入力項目!$N$23,1,IFERROR(J255+1,1))</f>
        <v>5</v>
      </c>
      <c r="K256" t="str">
        <f t="shared" ca="1" si="58"/>
        <v>2_5</v>
      </c>
      <c r="L256">
        <f ca="1">L255+IF(入力項目!$D$4=$D256,1,0)</f>
        <v>50</v>
      </c>
      <c r="M256" t="str">
        <f t="shared" ca="1" si="59"/>
        <v>50歳</v>
      </c>
      <c r="N256">
        <f t="shared" ca="1" si="63"/>
        <v>50</v>
      </c>
      <c r="O256" t="str">
        <f t="shared" ca="1" si="60"/>
        <v>50歳</v>
      </c>
      <c r="P256">
        <f t="shared" ca="1" si="64"/>
        <v>25</v>
      </c>
      <c r="Q256">
        <f t="shared" ca="1" si="65"/>
        <v>23</v>
      </c>
      <c r="R256">
        <f t="shared" ca="1" si="66"/>
        <v>2046</v>
      </c>
      <c r="S256">
        <f t="shared" ca="1" si="67"/>
        <v>2046</v>
      </c>
      <c r="T256">
        <f t="shared" ca="1" si="68"/>
        <v>2046</v>
      </c>
      <c r="U256">
        <f t="shared" ca="1" si="69"/>
        <v>2046</v>
      </c>
      <c r="V256" s="10">
        <f t="shared" ca="1" si="70"/>
        <v>28136325</v>
      </c>
      <c r="W256" s="10">
        <f ca="1">IF($L256&lt;その他マスタ!$B$1,VLOOKUP($D256,月別収支!$A$2:$H$13,2,FALSE),その他マスタ!$B$3)+IF(AND($L256=その他マスタ!$B$1,入力項目!$I$9="あり",$D256=入力項目!$D$4),その他マスタ!$B$2,0)</f>
        <v>300000</v>
      </c>
      <c r="X256" s="10">
        <f ca="1">-IF(入力項目!$K$5=TRUE,
IF($F256+$G256&lt;3,VLOOKUP($D256,月別収支!$A$2:$H$13,8,FALSE),0)+IFERROR(VLOOKUP($H256,住宅ローン計算!C:P,13,FALSE),0)+IF($F256&gt;1,IF(OR($G256=3,$G256=6,$G256=9,$G256=12),ROUNDUP(入力項目!$N$18/4,0),0),0),
VLOOKUP($D256,月別収支!$A$2:$H$13,8,FALSE))</f>
        <v>-91090</v>
      </c>
      <c r="Y256" s="10">
        <f ca="1">-VLOOKUP($D256,月別収支!$A$2:$H$13,3,FALSE)</f>
        <v>-75000</v>
      </c>
      <c r="Z256" s="10">
        <f ca="1">-VLOOKUP($D256,月別収支!$A$2:$H$13,4,FALSE)</f>
        <v>-27000</v>
      </c>
      <c r="AA256" s="10">
        <f ca="1">-VLOOKUP($D256,月別収支!$A$2:$H$13,6,FALSE)</f>
        <v>-10000</v>
      </c>
      <c r="AB256" s="10">
        <f ca="1">-(
VLOOKUP($D256,月別収支!$A$2:$H$13,5,FALSE)+IF(AND(入力項目!$I$27&lt;=$A256,ISEVEN($A256-入力項目!$I$27),入力項目!$I$28=$D256),入力項目!$I$26,0)
+IF(入力項目!$K$26=TRUE,
IFERROR(VLOOKUP($K256,マイカーローン計算!C:P,13,FALSE),0),
IFERROR(
  IF(AND($C256&gt;0,MOD($C256,入力項目!$N$22)=0,$D256=入力項目!$N$23),入力項目!$N$24,0),
 0
)
)
)</f>
        <v>-20000</v>
      </c>
      <c r="AC256" s="10">
        <f ca="1">-IF($A256&lt;入力項目!$N$33,入力項目!$N$35,IF(AND($A256=入力項目!$N$33,$D256&lt;=入力項目!$N$34),入力項目!$N$35,0))</f>
        <v>0</v>
      </c>
      <c r="AD256">
        <f ca="1">-(
_xlfn.IFS(
P256&lt;=入力項目!$S$11,0,
AND(P256&gt;=入力項目!$S$11+1,P256&lt;=3),IFERROR(VLOOKUP(入力項目!$S$12,子育て関連マスタ!$I$4:$M$5,4,FALSE),0),
AND(P256&gt;=4,P256&lt;=6),IFERROR(VLOOKUP(入力項目!$S$13,子育て関連マスタ!$I$9:$M$12,4,FALSE),0),
AND(P256&gt;=7,P256&lt;=12),IFERROR(VLOOKUP(入力項目!$S$14,子育て関連マスタ!$I$16:$M$17,4,FALSE),0),
AND(P256&gt;=13,P256&lt;=15),IFERROR(VLOOKUP(入力項目!$S$15,子育て関連マスタ!$I$21:$M$22,4,FALSE),0),
AND(P256&gt;=16,P256&lt;=18),IFERROR(VLOOKUP(入力項目!$S$16,子育て関連マスタ!$I$26:$M$28,4,FALSE),0),
AND(P256&gt;=19,P256&lt;=20,入力項目!$S$16="高専"),IFERROR(VLOOKUP(入力項目!$S$16,子育て関連マスタ!$I$26:$M$28,4,FALSE),0),
AND(P256&gt;=19,P256&lt;=20,入力項目!$S$16&lt;&gt;"高専"),IFERROR(VLOOKUP(入力項目!$S$17,子育て関連マスタ!$I$32:$M$37,4,FALSE),0),
AND(P256&gt;=21,P256&lt;=22,入力項目!$S$16="高専"),IFERROR(VLOOKUP(入力項目!$S$17,子育て関連マスタ!$I$32:$M$34,4,FALSE),0),
AND(P256&gt;=21,P256&lt;=22,入力項目!$S$16&lt;&gt;"高専"),IFERROR(VLOOKUP(入力項目!$S$17,子育て関連マスタ!$I$32:$M$34,4,FALSE),0),
P256&gt;=23,0
) +
IF($D256=4,
  IFERROR(_xlfn.IFS(
  P256&lt;=入力項目!$S$11,0,
  AND(P256=入力項目!$S$11),IFERROR(VLOOKUP(入力項目!$S$12,子育て関連マスタ!$I$4:$M$5,2,FALSE),0),
  AND(P256=4),IFERROR(VLOOKUP(入力項目!$S$13,子育て関連マスタ!$I$9:$M$12,2,FALSE),0),
  AND(P256=7),IFERROR(VLOOKUP(入力項目!$S$14,子育て関連マスタ!$I$16:$M$17,2,FALSE),0),
  AND(P256=13),IFERROR(VLOOKUP(入力項目!$S$15,子育て関連マスタ!$I$21:$M$22,2,FALSE),0),
  AND(P256=16),IFERROR(VLOOKUP(入力項目!$S$16,子育て関連マスタ!$I$26:$M$28,2,FALSE),0),
  AND(P256=19,入力項目!$S$16&lt;&gt;"高専"),IFERROR(VLOOKUP(入力項目!$S$17,子育て関連マスタ!$I$32:$M$37,2,FALSE),0),
  AND(P256=21,入力項目!$S$16="高専"),IFERROR(VLOOKUP(入力項目!$S$17,子育て関連マスタ!$I$32:$M$37,2,FALSE),0),
  P256&gt;=22,0
  ),0),0
) +
IF(AND(P256&gt;=1,P256&lt;=15),IF($D256=入力項目!$S$8,入力項目!$S$3,0),0) +
IF(AND(P256&gt;=1,P256&lt;=15),IF($D256=5,入力項目!$S$4,0),0) +
IF(AND(P256&gt;=1,P256&lt;=15),IF($D256=12,入力項目!$S$5,0),0) +
IF(AND(入力項目!$S$7=$A256,入力項目!$S$8=$D256),子育て関連マスタ!$C$14,0) +
IFERROR(IF(AND(YEAR(EDATE(DATE(入力項目!$S$7,入力項目!$S$8,1),1))=$A256,MONTH(EDATE(DATE(入力項目!$S$7,入力項目!$S$8,1),1))=$D256),子育て関連マスタ!$C$15,0),0) +
IF(AND(OR(P256=3,P256=5,P256=7),$D256=11),子育て関連マスタ!$C$17,0) +
IF(AND(P256=20,$D256=1),子育て関連マスタ!$C$18,0) +
IF(AND(P256=20,$D256=1),
IFERROR(_xlfn.IFS(
入力項目!$S$10="男",子育て関連マスタ!$C$18,
入力項目!$S$10="女",子育て関連マスタ!$C$19
),0),0
) +
IF(AND(P256&gt;=入力項目!$S$18,P256&lt;=入力項目!$S$19),入力項目!$S$20,0) +
IF(AND(P256&gt;=入力項目!$S$21,P256&lt;=入力項目!$S$22),入力項目!$S$23,0) +
IF(AND(P256&gt;=入力項目!$S$24,P256&lt;=入力項目!$S$25),入力項目!$S$26,0)
)</f>
        <v>0</v>
      </c>
      <c r="AE256">
        <f ca="1">-(
_xlfn.IFS(
Q256&lt;=入力項目!$S$11,0,
AND(Q256&gt;=入力項目!$S$11+1,Q256&lt;=3),IFERROR(VLOOKUP(入力項目!$S$12,子育て関連マスタ!$I$4:$M$5,4,FALSE),0),
AND(Q256&gt;=4,Q256&lt;=6),IFERROR(VLOOKUP(入力項目!$S$13,子育て関連マスタ!$I$9:$M$12,4,FALSE),0),
AND(Q256&gt;=7,Q256&lt;=12),IFERROR(VLOOKUP(入力項目!$S$14,子育て関連マスタ!$I$16:$M$17,4,FALSE),0),
AND(Q256&gt;=13,Q256&lt;=15),IFERROR(VLOOKUP(入力項目!$S$15,子育て関連マスタ!$I$21:$M$22,4,FALSE),0),
AND(Q256&gt;=16,Q256&lt;=18),IFERROR(VLOOKUP(入力項目!$S$16,子育て関連マスタ!$I$26:$M$28,4,FALSE),0),
AND(Q256&gt;=19,Q256&lt;=20,入力項目!$S$16="高専"),IFERROR(VLOOKUP(入力項目!$S$16,子育て関連マスタ!$I$26:$M$28,4,FALSE),0),
AND(Q256&gt;=19,Q256&lt;=20,入力項目!$S$16&lt;&gt;"高専"),IFERROR(VLOOKUP(入力項目!$S$17,子育て関連マスタ!$I$32:$M$37,4,FALSE),0),
AND(Q256&gt;=21,Q256&lt;=22,入力項目!$S$16="高専"),IFERROR(VLOOKUP(入力項目!$S$17,子育て関連マスタ!$I$32:$M$34,4,FALSE),0),
AND(Q256&gt;=21,Q256&lt;=22,入力項目!$S$16&lt;&gt;"高専"),IFERROR(VLOOKUP(入力項目!$S$17,子育て関連マスタ!$I$32:$M$34,4,FALSE),0),
Q256&gt;=23,0
) +
IF($D256=4,
  IFERROR(_xlfn.IFS(
  Q256&lt;=入力項目!$S$11,0,
  AND(Q256=入力項目!$S$11),IFERROR(VLOOKUP(入力項目!$S$12,子育て関連マスタ!$I$4:$M$5,2,FALSE),0),
  AND(Q256=4),IFERROR(VLOOKUP(入力項目!$S$13,子育て関連マスタ!$I$9:$M$12,2,FALSE),0),
  AND(Q256=7),IFERROR(VLOOKUP(入力項目!$S$14,子育て関連マスタ!$I$16:$M$17,2,FALSE),0),
  AND(Q256=13),IFERROR(VLOOKUP(入力項目!$S$15,子育て関連マスタ!$I$21:$M$22,2,FALSE),0),
  AND(Q256=16),IFERROR(VLOOKUP(入力項目!$S$16,子育て関連マスタ!$I$26:$M$28,2,FALSE),0),
  AND(Q256=19,入力項目!$S$16&lt;&gt;"高専"),IFERROR(VLOOKUP(入力項目!$S$17,子育て関連マスタ!$I$32:$M$37,2,FALSE),0),
  AND(Q256=21,入力項目!$S$16="高専"),IFERROR(VLOOKUP(入力項目!$S$17,子育て関連マスタ!$I$32:$M$37,2,FALSE),0),
  Q256&gt;=22,0
  ),0),0
) +
IF(AND(Q256&gt;=1,Q256&lt;=15),IF($D256=入力項目!$S$8,入力項目!$S$3,0),0) +
IF(AND(Q256&gt;=1,Q256&lt;=15),IF($D256=5,入力項目!$S$4,0),0) +
IF(AND(Q256&gt;=1,Q256&lt;=15),IF($D256=12,入力項目!$S$5,0),0) +
IF(AND(入力項目!$S$7=$A256,入力項目!$S$8=$D256),子育て関連マスタ!$C$14,0) +
IFERROR(IF(AND(YEAR(EDATE(DATE(入力項目!$S$7,入力項目!$S$8,1),1))=$A256,MONTH(EDATE(DATE(入力項目!$S$7,入力項目!$S$8,1),1))=$D256),子育て関連マスタ!$C$15,0),0) +
IF(AND(OR(Q256=3,Q256=5,Q256=7),$D256=11),子育て関連マスタ!$C$17,0) +
IF(AND(Q256=20,$D256=1),子育て関連マスタ!$C$18,0) +
IF(AND(Q256=20,$D256=1),
IFERROR(_xlfn.IFS(
入力項目!$S$10="男",子育て関連マスタ!$C$18,
入力項目!$S$10="女",子育て関連マスタ!$C$19
),0),0
) +
IF(AND(Q256&gt;=入力項目!$S$18,Q256&lt;=入力項目!$S$19),入力項目!$S$20,0) +
IF(AND(Q256&gt;=入力項目!$S$21,Q256&lt;=入力項目!$S$22),入力項目!$S$23,0) +
IF(AND(Q256&gt;=入力項目!$S$24,Q256&lt;=入力項目!$S$25),入力項目!$S$26,0)
)</f>
        <v>0</v>
      </c>
      <c r="AF256">
        <f ca="1">-(
_xlfn.IFS(
R256&lt;=入力項目!$S$11,0,
AND(R256&gt;=入力項目!$S$11+1,R256&lt;=3),IFERROR(VLOOKUP(入力項目!$S$12,子育て関連マスタ!$I$4:$M$5,4,FALSE),0),
AND(R256&gt;=4,R256&lt;=6),IFERROR(VLOOKUP(入力項目!$S$13,子育て関連マスタ!$I$9:$M$12,4,FALSE),0),
AND(R256&gt;=7,R256&lt;=12),IFERROR(VLOOKUP(入力項目!$S$14,子育て関連マスタ!$I$16:$M$17,4,FALSE),0),
AND(R256&gt;=13,R256&lt;=15),IFERROR(VLOOKUP(入力項目!$S$15,子育て関連マスタ!$I$21:$M$22,4,FALSE),0),
AND(R256&gt;=16,R256&lt;=18),IFERROR(VLOOKUP(入力項目!$S$16,子育て関連マスタ!$I$26:$M$28,4,FALSE),0),
AND(R256&gt;=19,R256&lt;=20,入力項目!$S$16="高専"),IFERROR(VLOOKUP(入力項目!$S$16,子育て関連マスタ!$I$26:$M$28,4,FALSE),0),
AND(R256&gt;=19,R256&lt;=20,入力項目!$S$16&lt;&gt;"高専"),IFERROR(VLOOKUP(入力項目!$S$17,子育て関連マスタ!$I$32:$M$37,4,FALSE),0),
AND(R256&gt;=21,R256&lt;=22,入力項目!$S$16="高専"),IFERROR(VLOOKUP(入力項目!$S$17,子育て関連マスタ!$I$32:$M$34,4,FALSE),0),
AND(R256&gt;=21,R256&lt;=22,入力項目!$S$16&lt;&gt;"高専"),IFERROR(VLOOKUP(入力項目!$S$17,子育て関連マスタ!$I$32:$M$34,4,FALSE),0),
R256&gt;=23,0
) +
IF($D256=4,
  IFERROR(_xlfn.IFS(
  R256&lt;=入力項目!$S$11,0,
  AND(R256=入力項目!$S$11),IFERROR(VLOOKUP(入力項目!$S$12,子育て関連マスタ!$I$4:$M$5,2,FALSE),0),
  AND(R256=4),IFERROR(VLOOKUP(入力項目!$S$13,子育て関連マスタ!$I$9:$M$12,2,FALSE),0),
  AND(R256=7),IFERROR(VLOOKUP(入力項目!$S$14,子育て関連マスタ!$I$16:$M$17,2,FALSE),0),
  AND(R256=13),IFERROR(VLOOKUP(入力項目!$S$15,子育て関連マスタ!$I$21:$M$22,2,FALSE),0),
  AND(R256=16),IFERROR(VLOOKUP(入力項目!$S$16,子育て関連マスタ!$I$26:$M$28,2,FALSE),0),
  AND(R256=19,入力項目!$S$16&lt;&gt;"高専"),IFERROR(VLOOKUP(入力項目!$S$17,子育て関連マスタ!$I$32:$M$37,2,FALSE),0),
  AND(R256=21,入力項目!$S$16="高専"),IFERROR(VLOOKUP(入力項目!$S$17,子育て関連マスタ!$I$32:$M$37,2,FALSE),0),
  R256&gt;=22,0
  ),0),0
) +
IF(AND(R256&gt;=1,R256&lt;=15),IF($D256=入力項目!$S$8,入力項目!$S$3,0),0) +
IF(AND(R256&gt;=1,R256&lt;=15),IF($D256=5,入力項目!$S$4,0),0) +
IF(AND(R256&gt;=1,R256&lt;=15),IF($D256=12,入力項目!$S$5,0),0) +
IF(AND(入力項目!$S$7=$A256,入力項目!$S$8=$D256),子育て関連マスタ!$C$14,0) +
IFERROR(IF(AND(YEAR(EDATE(DATE(入力項目!$S$7,入力項目!$S$8,1),1))=$A256,MONTH(EDATE(DATE(入力項目!$S$7,入力項目!$S$8,1),1))=$D256),子育て関連マスタ!$C$15,0),0) +
IF(AND(OR(R256=3,R256=5,R256=7),$D256=11),子育て関連マスタ!$C$17,0) +
IF(AND(R256=20,$D256=1),子育て関連マスタ!$C$18,0) +
IF(AND(R256=20,$D256=1),
IFERROR(_xlfn.IFS(
入力項目!$S$10="男",子育て関連マスタ!$C$18,
入力項目!$S$10="女",子育て関連マスタ!$C$19
),0),0
) +
IF(AND(R256&gt;=入力項目!$S$18,R256&lt;=入力項目!$S$19),入力項目!$S$20,0) +
IF(AND(R256&gt;=入力項目!$S$21,R256&lt;=入力項目!$S$22),入力項目!$S$23,0) +
IF(AND(R256&gt;=入力項目!$S$24,R256&lt;=入力項目!$S$25),入力項目!$S$26,0)
)</f>
        <v>0</v>
      </c>
      <c r="AG256">
        <f ca="1">-(
_xlfn.IFS(
S256&lt;=入力項目!$S$11,0,
AND(S256&gt;=入力項目!$S$11+1,S256&lt;=3),IFERROR(VLOOKUP(入力項目!$S$12,子育て関連マスタ!$I$4:$M$5,4,FALSE),0),
AND(S256&gt;=4,S256&lt;=6),IFERROR(VLOOKUP(入力項目!$S$13,子育て関連マスタ!$I$9:$M$12,4,FALSE),0),
AND(S256&gt;=7,S256&lt;=12),IFERROR(VLOOKUP(入力項目!$S$14,子育て関連マスタ!$I$16:$M$17,4,FALSE),0),
AND(S256&gt;=13,S256&lt;=15),IFERROR(VLOOKUP(入力項目!$S$15,子育て関連マスタ!$I$21:$M$22,4,FALSE),0),
AND(S256&gt;=16,S256&lt;=18),IFERROR(VLOOKUP(入力項目!$S$16,子育て関連マスタ!$I$26:$M$28,4,FALSE),0),
AND(S256&gt;=19,S256&lt;=20,入力項目!$S$16="高専"),IFERROR(VLOOKUP(入力項目!$S$16,子育て関連マスタ!$I$26:$M$28,4,FALSE),0),
AND(S256&gt;=19,S256&lt;=20,入力項目!$S$16&lt;&gt;"高専"),IFERROR(VLOOKUP(入力項目!$S$17,子育て関連マスタ!$I$32:$M$37,4,FALSE),0),
AND(S256&gt;=21,S256&lt;=22,入力項目!$S$16="高専"),IFERROR(VLOOKUP(入力項目!$S$17,子育て関連マスタ!$I$32:$M$34,4,FALSE),0),
AND(S256&gt;=21,S256&lt;=22,入力項目!$S$16&lt;&gt;"高専"),IFERROR(VLOOKUP(入力項目!$S$17,子育て関連マスタ!$I$32:$M$34,4,FALSE),0),
S256&gt;=23,0
) +
IF($D256=4,
  IFERROR(_xlfn.IFS(
  S256&lt;=入力項目!$S$11,0,
  AND(S256=入力項目!$S$11),IFERROR(VLOOKUP(入力項目!$S$12,子育て関連マスタ!$I$4:$M$5,2,FALSE),0),
  AND(S256=4),IFERROR(VLOOKUP(入力項目!$S$13,子育て関連マスタ!$I$9:$M$12,2,FALSE),0),
  AND(S256=7),IFERROR(VLOOKUP(入力項目!$S$14,子育て関連マスタ!$I$16:$M$17,2,FALSE),0),
  AND(S256=13),IFERROR(VLOOKUP(入力項目!$S$15,子育て関連マスタ!$I$21:$M$22,2,FALSE),0),
  AND(S256=16),IFERROR(VLOOKUP(入力項目!$S$16,子育て関連マスタ!$I$26:$M$28,2,FALSE),0),
  AND(S256=19,入力項目!$S$16&lt;&gt;"高専"),IFERROR(VLOOKUP(入力項目!$S$17,子育て関連マスタ!$I$32:$M$37,2,FALSE),0),
  AND(S256=21,入力項目!$S$16="高専"),IFERROR(VLOOKUP(入力項目!$S$17,子育て関連マスタ!$I$32:$M$37,2,FALSE),0),
  S256&gt;=22,0
  ),0),0
) +
IF(AND(S256&gt;=1,S256&lt;=15),IF($D256=入力項目!$S$8,入力項目!$S$3,0),0) +
IF(AND(S256&gt;=1,S256&lt;=15),IF($D256=5,入力項目!$S$4,0),0) +
IF(AND(S256&gt;=1,S256&lt;=15),IF($D256=12,入力項目!$S$5,0),0) +
IF(AND(入力項目!$S$7=$A256,入力項目!$S$8=$D256),子育て関連マスタ!$C$14,0) +
IFERROR(IF(AND(YEAR(EDATE(DATE(入力項目!$S$7,入力項目!$S$8,1),1))=$A256,MONTH(EDATE(DATE(入力項目!$S$7,入力項目!$S$8,1),1))=$D256),子育て関連マスタ!$C$15,0),0) +
IF(AND(OR(S256=3,S256=5,S256=7),$D256=11),子育て関連マスタ!$C$17,0) +
IF(AND(S256=20,$D256=1),子育て関連マスタ!$C$18,0) +
IF(AND(S256=20,$D256=1),
IFERROR(_xlfn.IFS(
入力項目!$S$10="男",子育て関連マスタ!$C$18,
入力項目!$S$10="女",子育て関連マスタ!$C$19
),0),0
) +
IF(AND(S256&gt;=入力項目!$S$18,S256&lt;=入力項目!$S$19),入力項目!$S$20,0) +
IF(AND(S256&gt;=入力項目!$S$21,S256&lt;=入力項目!$S$22),入力項目!$S$23,0) +
IF(AND(S256&gt;=入力項目!$S$24,S256&lt;=入力項目!$S$25),入力項目!$S$26,0)
)</f>
        <v>0</v>
      </c>
      <c r="AH256">
        <f ca="1">-(
_xlfn.IFS(
T256&lt;=入力項目!$S$11,0,
AND(T256&gt;=入力項目!$S$11+1,T256&lt;=3),IFERROR(VLOOKUP(入力項目!$S$12,子育て関連マスタ!$I$4:$M$5,4,FALSE),0),
AND(T256&gt;=4,T256&lt;=6),IFERROR(VLOOKUP(入力項目!$S$13,子育て関連マスタ!$I$9:$M$12,4,FALSE),0),
AND(T256&gt;=7,T256&lt;=12),IFERROR(VLOOKUP(入力項目!$S$14,子育て関連マスタ!$I$16:$M$17,4,FALSE),0),
AND(T256&gt;=13,T256&lt;=15),IFERROR(VLOOKUP(入力項目!$S$15,子育て関連マスタ!$I$21:$M$22,4,FALSE),0),
AND(T256&gt;=16,T256&lt;=18),IFERROR(VLOOKUP(入力項目!$S$16,子育て関連マスタ!$I$26:$M$28,4,FALSE),0),
AND(T256&gt;=19,T256&lt;=20,入力項目!$S$16="高専"),IFERROR(VLOOKUP(入力項目!$S$16,子育て関連マスタ!$I$26:$M$28,4,FALSE),0),
AND(T256&gt;=19,T256&lt;=20,入力項目!$S$16&lt;&gt;"高専"),IFERROR(VLOOKUP(入力項目!$S$17,子育て関連マスタ!$I$32:$M$37,4,FALSE),0),
AND(T256&gt;=21,T256&lt;=22,入力項目!$S$16="高専"),IFERROR(VLOOKUP(入力項目!$S$17,子育て関連マスタ!$I$32:$M$34,4,FALSE),0),
AND(T256&gt;=21,T256&lt;=22,入力項目!$S$16&lt;&gt;"高専"),IFERROR(VLOOKUP(入力項目!$S$17,子育て関連マスタ!$I$32:$M$34,4,FALSE),0),
T256&gt;=23,0
) +
IF($D256=4,
  IFERROR(_xlfn.IFS(
  T256&lt;=入力項目!$S$11,0,
  AND(T256=入力項目!$S$11),IFERROR(VLOOKUP(入力項目!$S$12,子育て関連マスタ!$I$4:$M$5,2,FALSE),0),
  AND(T256=4),IFERROR(VLOOKUP(入力項目!$S$13,子育て関連マスタ!$I$9:$M$12,2,FALSE),0),
  AND(T256=7),IFERROR(VLOOKUP(入力項目!$S$14,子育て関連マスタ!$I$16:$M$17,2,FALSE),0),
  AND(T256=13),IFERROR(VLOOKUP(入力項目!$S$15,子育て関連マスタ!$I$21:$M$22,2,FALSE),0),
  AND(T256=16),IFERROR(VLOOKUP(入力項目!$S$16,子育て関連マスタ!$I$26:$M$28,2,FALSE),0),
  AND(T256=19,入力項目!$S$16&lt;&gt;"高専"),IFERROR(VLOOKUP(入力項目!$S$17,子育て関連マスタ!$I$32:$M$37,2,FALSE),0),
  AND(T256=21,入力項目!$S$16="高専"),IFERROR(VLOOKUP(入力項目!$S$17,子育て関連マスタ!$I$32:$M$37,2,FALSE),0),
  T256&gt;=22,0
  ),0),0
) +
IF(AND(T256&gt;=1,T256&lt;=15),IF($D256=入力項目!$S$8,入力項目!$S$3,0),0) +
IF(AND(T256&gt;=1,T256&lt;=15),IF($D256=5,入力項目!$S$4,0),0) +
IF(AND(T256&gt;=1,T256&lt;=15),IF($D256=12,入力項目!$S$5,0),0) +
IF(AND(入力項目!$S$7=$A256,入力項目!$S$8=$D256),子育て関連マスタ!$C$14,0) +
IFERROR(IF(AND(YEAR(EDATE(DATE(入力項目!$S$7,入力項目!$S$8,1),1))=$A256,MONTH(EDATE(DATE(入力項目!$S$7,入力項目!$S$8,1),1))=$D256),子育て関連マスタ!$C$15,0),0) +
IF(AND(OR(T256=3,T256=5,T256=7),$D256=11),子育て関連マスタ!$C$17,0) +
IF(AND(T256=20,$D256=1),子育て関連マスタ!$C$18,0) +
IF(AND(T256=20,$D256=1),
IFERROR(_xlfn.IFS(
入力項目!$S$10="男",子育て関連マスタ!$C$18,
入力項目!$S$10="女",子育て関連マスタ!$C$19
),0),0
) +
IF(AND(T256&gt;=入力項目!$S$18,T256&lt;=入力項目!$S$19),入力項目!$S$20,0) +
IF(AND(T256&gt;=入力項目!$S$21,T256&lt;=入力項目!$S$22),入力項目!$S$23,0) +
IF(AND(T256&gt;=入力項目!$S$24,T256&lt;=入力項目!$S$25),入力項目!$S$26,0)
)</f>
        <v>0</v>
      </c>
      <c r="AI256">
        <f ca="1">-(
_xlfn.IFS(
U256&lt;=入力項目!$S$11,0,
AND(U256&gt;=入力項目!$S$11+1,U256&lt;=3),IFERROR(VLOOKUP(入力項目!$S$12,子育て関連マスタ!$I$4:$M$5,4,FALSE),0),
AND(U256&gt;=4,U256&lt;=6),IFERROR(VLOOKUP(入力項目!$S$13,子育て関連マスタ!$I$9:$M$12,4,FALSE),0),
AND(U256&gt;=7,U256&lt;=12),IFERROR(VLOOKUP(入力項目!$S$14,子育て関連マスタ!$I$16:$M$17,4,FALSE),0),
AND(U256&gt;=13,U256&lt;=15),IFERROR(VLOOKUP(入力項目!$S$15,子育て関連マスタ!$I$21:$M$22,4,FALSE),0),
AND(U256&gt;=16,U256&lt;=18),IFERROR(VLOOKUP(入力項目!$S$16,子育て関連マスタ!$I$26:$M$28,4,FALSE),0),
AND(U256&gt;=19,U256&lt;=20,入力項目!$S$16="高専"),IFERROR(VLOOKUP(入力項目!$S$16,子育て関連マスタ!$I$26:$M$28,4,FALSE),0),
AND(U256&gt;=19,U256&lt;=20,入力項目!$S$16&lt;&gt;"高専"),IFERROR(VLOOKUP(入力項目!$S$17,子育て関連マスタ!$I$32:$M$37,4,FALSE),0),
AND(U256&gt;=21,U256&lt;=22,入力項目!$S$16="高専"),IFERROR(VLOOKUP(入力項目!$S$17,子育て関連マスタ!$I$32:$M$34,4,FALSE),0),
AND(U256&gt;=21,U256&lt;=22,入力項目!$S$16&lt;&gt;"高専"),IFERROR(VLOOKUP(入力項目!$S$17,子育て関連マスタ!$I$32:$M$34,4,FALSE),0),
U256&gt;=23,0
) +
IF($D256=4,
  IFERROR(_xlfn.IFS(
  U256&lt;=入力項目!$S$11,0,
  AND(U256=入力項目!$S$11),IFERROR(VLOOKUP(入力項目!$S$12,子育て関連マスタ!$I$4:$M$5,2,FALSE),0),
  AND(U256=4),IFERROR(VLOOKUP(入力項目!$S$13,子育て関連マスタ!$I$9:$M$12,2,FALSE),0),
  AND(U256=7),IFERROR(VLOOKUP(入力項目!$S$14,子育て関連マスタ!$I$16:$M$17,2,FALSE),0),
  AND(U256=13),IFERROR(VLOOKUP(入力項目!$S$15,子育て関連マスタ!$I$21:$M$22,2,FALSE),0),
  AND(U256=16),IFERROR(VLOOKUP(入力項目!$S$16,子育て関連マスタ!$I$26:$M$28,2,FALSE),0),
  AND(U256=19,入力項目!$S$16&lt;&gt;"高専"),IFERROR(VLOOKUP(入力項目!$S$17,子育て関連マスタ!$I$32:$M$37,2,FALSE),0),
  AND(U256=21,入力項目!$S$16="高専"),IFERROR(VLOOKUP(入力項目!$S$17,子育て関連マスタ!$I$32:$M$37,2,FALSE),0),
  U256&gt;=22,0
  ),0),0
) +
IF(AND(U256&gt;=1,U256&lt;=15),IF($D256=入力項目!$S$8,入力項目!$S$3,0),0) +
IF(AND(U256&gt;=1,U256&lt;=15),IF($D256=5,入力項目!$S$4,0),0) +
IF(AND(U256&gt;=1,U256&lt;=15),IF($D256=12,入力項目!$S$5,0),0) +
IF(AND(入力項目!$S$7=$A256,入力項目!$S$8=$D256),子育て関連マスタ!$C$14,0) +
IFERROR(IF(AND(YEAR(EDATE(DATE(入力項目!$S$7,入力項目!$S$8,1),1))=$A256,MONTH(EDATE(DATE(入力項目!$S$7,入力項目!$S$8,1),1))=$D256),子育て関連マスタ!$C$15,0),0) +
IF(AND(OR(U256=3,U256=5,U256=7),$D256=11),子育て関連マスタ!$C$17,0) +
IF(AND(U256=20,$D256=1),子育て関連マスタ!$C$18,0) +
IF(AND(U256=20,$D256=1),
IFERROR(_xlfn.IFS(
入力項目!$S$10="男",子育て関連マスタ!$C$18,
入力項目!$S$10="女",子育て関連マスタ!$C$19
),0),0
) +
IF(AND(U256&gt;=入力項目!$S$18,U256&lt;=入力項目!$S$19),入力項目!$S$20,0) +
IF(AND(U256&gt;=入力項目!$S$21,U256&lt;=入力項目!$S$22),入力項目!$S$23,0) +
IF(AND(U256&gt;=入力項目!$S$24,U256&lt;=入力項目!$S$25),入力項目!$S$26,0)
)</f>
        <v>0</v>
      </c>
      <c r="AJ256" s="10">
        <f ca="1">-VLOOKUP($D256,月別収支!$A$2:$H$13,7,FALSE)</f>
        <v>-20000</v>
      </c>
    </row>
    <row r="257" spans="1:36" x14ac:dyDescent="0.4">
      <c r="A257">
        <f t="shared" ca="1" si="71"/>
        <v>2045</v>
      </c>
      <c r="B257">
        <f t="shared" ca="1" si="61"/>
        <v>2045</v>
      </c>
      <c r="C257">
        <f t="shared" ca="1" si="62"/>
        <v>21</v>
      </c>
      <c r="D257">
        <f t="shared" ca="1" si="72"/>
        <v>11</v>
      </c>
      <c r="E257" t="str">
        <f t="shared" ca="1" si="56"/>
        <v>2045年11月</v>
      </c>
      <c r="F257">
        <f ca="1">IF(OR(入力項目!$N$5&lt;$A257,AND(入力項目!$N$5=$A257,入力項目!$N$6&lt;$D257)),IF(F256=0,1,IF(G257=12,F256+1,F256)),0)</f>
        <v>21</v>
      </c>
      <c r="G257">
        <f ca="1">IF(OR(入力項目!$N$5&lt;$A257,AND(入力項目!$N$5=$A257,入力項目!$N$6&lt;$D257)),IF(G256=12,1,G256+1),0)</f>
        <v>1</v>
      </c>
      <c r="H257" t="str">
        <f t="shared" ca="1" si="57"/>
        <v>21_1</v>
      </c>
      <c r="I257">
        <f ca="1">IF(
  IFERROR(AND($C257&gt;0,MOD($C257,入力項目!$N$22)=0,$D257=入力項目!$N$23), FALSE),
  1,
  IF(
    AND(I256&gt;0,J256=12),
    IF(I256=入力項目!$N$28, 0, I256+1),
    I256
  )
)</f>
        <v>2</v>
      </c>
      <c r="J257">
        <f ca="1">IF($D257=入力項目!$N$23,1,IFERROR(J256+1,1))</f>
        <v>6</v>
      </c>
      <c r="K257" t="str">
        <f t="shared" ca="1" si="58"/>
        <v>2_6</v>
      </c>
      <c r="L257">
        <f ca="1">L256+IF(入力項目!$D$4=$D257,1,0)</f>
        <v>50</v>
      </c>
      <c r="M257" t="str">
        <f t="shared" ca="1" si="59"/>
        <v>50歳</v>
      </c>
      <c r="N257">
        <f t="shared" ca="1" si="63"/>
        <v>50</v>
      </c>
      <c r="O257" t="str">
        <f t="shared" ca="1" si="60"/>
        <v>50歳</v>
      </c>
      <c r="P257">
        <f t="shared" ca="1" si="64"/>
        <v>25</v>
      </c>
      <c r="Q257">
        <f t="shared" ca="1" si="65"/>
        <v>23</v>
      </c>
      <c r="R257">
        <f t="shared" ca="1" si="66"/>
        <v>2046</v>
      </c>
      <c r="S257">
        <f t="shared" ca="1" si="67"/>
        <v>2046</v>
      </c>
      <c r="T257">
        <f t="shared" ca="1" si="68"/>
        <v>2046</v>
      </c>
      <c r="U257">
        <f t="shared" ca="1" si="69"/>
        <v>2046</v>
      </c>
      <c r="V257" s="10">
        <f t="shared" ca="1" si="70"/>
        <v>28180735</v>
      </c>
      <c r="W257" s="10">
        <f ca="1">IF($L257&lt;その他マスタ!$B$1,VLOOKUP($D257,月別収支!$A$2:$H$13,2,FALSE),その他マスタ!$B$3)+IF(AND($L257=その他マスタ!$B$1,入力項目!$I$9="あり",$D257=入力項目!$D$4),その他マスタ!$B$2,0)</f>
        <v>300000</v>
      </c>
      <c r="X257" s="10">
        <f ca="1">-IF(入力項目!$K$5=TRUE,
IF($F257+$G257&lt;3,VLOOKUP($D257,月別収支!$A$2:$H$13,8,FALSE),0)+IFERROR(VLOOKUP($H257,住宅ローン計算!C:P,13,FALSE),0)+IF($F257&gt;1,IF(OR($G257=3,$G257=6,$G257=9,$G257=12),ROUNDUP(入力項目!$N$18/4,0),0),0),
VLOOKUP($D257,月別収支!$A$2:$H$13,8,FALSE))</f>
        <v>-53590</v>
      </c>
      <c r="Y257" s="10">
        <f ca="1">-VLOOKUP($D257,月別収支!$A$2:$H$13,3,FALSE)</f>
        <v>-75000</v>
      </c>
      <c r="Z257" s="10">
        <f ca="1">-VLOOKUP($D257,月別収支!$A$2:$H$13,4,FALSE)</f>
        <v>-27000</v>
      </c>
      <c r="AA257" s="10">
        <f ca="1">-VLOOKUP($D257,月別収支!$A$2:$H$13,6,FALSE)</f>
        <v>-10000</v>
      </c>
      <c r="AB257" s="10">
        <f ca="1">-(
VLOOKUP($D257,月別収支!$A$2:$H$13,5,FALSE)+IF(AND(入力項目!$I$27&lt;=$A257,ISEVEN($A257-入力項目!$I$27),入力項目!$I$28=$D257),入力項目!$I$26,0)
+IF(入力項目!$K$26=TRUE,
IFERROR(VLOOKUP($K257,マイカーローン計算!C:P,13,FALSE),0),
IFERROR(
  IF(AND($C257&gt;0,MOD($C257,入力項目!$N$22)=0,$D257=入力項目!$N$23),入力項目!$N$24,0),
 0
)
)
)</f>
        <v>-70000</v>
      </c>
      <c r="AC257" s="10">
        <f ca="1">-IF($A257&lt;入力項目!$N$33,入力項目!$N$35,IF(AND($A257=入力項目!$N$33,$D257&lt;=入力項目!$N$34),入力項目!$N$35,0))</f>
        <v>0</v>
      </c>
      <c r="AD257">
        <f ca="1">-(
_xlfn.IFS(
P257&lt;=入力項目!$S$11,0,
AND(P257&gt;=入力項目!$S$11+1,P257&lt;=3),IFERROR(VLOOKUP(入力項目!$S$12,子育て関連マスタ!$I$4:$M$5,4,FALSE),0),
AND(P257&gt;=4,P257&lt;=6),IFERROR(VLOOKUP(入力項目!$S$13,子育て関連マスタ!$I$9:$M$12,4,FALSE),0),
AND(P257&gt;=7,P257&lt;=12),IFERROR(VLOOKUP(入力項目!$S$14,子育て関連マスタ!$I$16:$M$17,4,FALSE),0),
AND(P257&gt;=13,P257&lt;=15),IFERROR(VLOOKUP(入力項目!$S$15,子育て関連マスタ!$I$21:$M$22,4,FALSE),0),
AND(P257&gt;=16,P257&lt;=18),IFERROR(VLOOKUP(入力項目!$S$16,子育て関連マスタ!$I$26:$M$28,4,FALSE),0),
AND(P257&gt;=19,P257&lt;=20,入力項目!$S$16="高専"),IFERROR(VLOOKUP(入力項目!$S$16,子育て関連マスタ!$I$26:$M$28,4,FALSE),0),
AND(P257&gt;=19,P257&lt;=20,入力項目!$S$16&lt;&gt;"高専"),IFERROR(VLOOKUP(入力項目!$S$17,子育て関連マスタ!$I$32:$M$37,4,FALSE),0),
AND(P257&gt;=21,P257&lt;=22,入力項目!$S$16="高専"),IFERROR(VLOOKUP(入力項目!$S$17,子育て関連マスタ!$I$32:$M$34,4,FALSE),0),
AND(P257&gt;=21,P257&lt;=22,入力項目!$S$16&lt;&gt;"高専"),IFERROR(VLOOKUP(入力項目!$S$17,子育て関連マスタ!$I$32:$M$34,4,FALSE),0),
P257&gt;=23,0
) +
IF($D257=4,
  IFERROR(_xlfn.IFS(
  P257&lt;=入力項目!$S$11,0,
  AND(P257=入力項目!$S$11),IFERROR(VLOOKUP(入力項目!$S$12,子育て関連マスタ!$I$4:$M$5,2,FALSE),0),
  AND(P257=4),IFERROR(VLOOKUP(入力項目!$S$13,子育て関連マスタ!$I$9:$M$12,2,FALSE),0),
  AND(P257=7),IFERROR(VLOOKUP(入力項目!$S$14,子育て関連マスタ!$I$16:$M$17,2,FALSE),0),
  AND(P257=13),IFERROR(VLOOKUP(入力項目!$S$15,子育て関連マスタ!$I$21:$M$22,2,FALSE),0),
  AND(P257=16),IFERROR(VLOOKUP(入力項目!$S$16,子育て関連マスタ!$I$26:$M$28,2,FALSE),0),
  AND(P257=19,入力項目!$S$16&lt;&gt;"高専"),IFERROR(VLOOKUP(入力項目!$S$17,子育て関連マスタ!$I$32:$M$37,2,FALSE),0),
  AND(P257=21,入力項目!$S$16="高専"),IFERROR(VLOOKUP(入力項目!$S$17,子育て関連マスタ!$I$32:$M$37,2,FALSE),0),
  P257&gt;=22,0
  ),0),0
) +
IF(AND(P257&gt;=1,P257&lt;=15),IF($D257=入力項目!$S$8,入力項目!$S$3,0),0) +
IF(AND(P257&gt;=1,P257&lt;=15),IF($D257=5,入力項目!$S$4,0),0) +
IF(AND(P257&gt;=1,P257&lt;=15),IF($D257=12,入力項目!$S$5,0),0) +
IF(AND(入力項目!$S$7=$A257,入力項目!$S$8=$D257),子育て関連マスタ!$C$14,0) +
IFERROR(IF(AND(YEAR(EDATE(DATE(入力項目!$S$7,入力項目!$S$8,1),1))=$A257,MONTH(EDATE(DATE(入力項目!$S$7,入力項目!$S$8,1),1))=$D257),子育て関連マスタ!$C$15,0),0) +
IF(AND(OR(P257=3,P257=5,P257=7),$D257=11),子育て関連マスタ!$C$17,0) +
IF(AND(P257=20,$D257=1),子育て関連マスタ!$C$18,0) +
IF(AND(P257=20,$D257=1),
IFERROR(_xlfn.IFS(
入力項目!$S$10="男",子育て関連マスタ!$C$18,
入力項目!$S$10="女",子育て関連マスタ!$C$19
),0),0
) +
IF(AND(P257&gt;=入力項目!$S$18,P257&lt;=入力項目!$S$19),入力項目!$S$20,0) +
IF(AND(P257&gt;=入力項目!$S$21,P257&lt;=入力項目!$S$22),入力項目!$S$23,0) +
IF(AND(P257&gt;=入力項目!$S$24,P257&lt;=入力項目!$S$25),入力項目!$S$26,0)
)</f>
        <v>0</v>
      </c>
      <c r="AE257">
        <f ca="1">-(
_xlfn.IFS(
Q257&lt;=入力項目!$S$11,0,
AND(Q257&gt;=入力項目!$S$11+1,Q257&lt;=3),IFERROR(VLOOKUP(入力項目!$S$12,子育て関連マスタ!$I$4:$M$5,4,FALSE),0),
AND(Q257&gt;=4,Q257&lt;=6),IFERROR(VLOOKUP(入力項目!$S$13,子育て関連マスタ!$I$9:$M$12,4,FALSE),0),
AND(Q257&gt;=7,Q257&lt;=12),IFERROR(VLOOKUP(入力項目!$S$14,子育て関連マスタ!$I$16:$M$17,4,FALSE),0),
AND(Q257&gt;=13,Q257&lt;=15),IFERROR(VLOOKUP(入力項目!$S$15,子育て関連マスタ!$I$21:$M$22,4,FALSE),0),
AND(Q257&gt;=16,Q257&lt;=18),IFERROR(VLOOKUP(入力項目!$S$16,子育て関連マスタ!$I$26:$M$28,4,FALSE),0),
AND(Q257&gt;=19,Q257&lt;=20,入力項目!$S$16="高専"),IFERROR(VLOOKUP(入力項目!$S$16,子育て関連マスタ!$I$26:$M$28,4,FALSE),0),
AND(Q257&gt;=19,Q257&lt;=20,入力項目!$S$16&lt;&gt;"高専"),IFERROR(VLOOKUP(入力項目!$S$17,子育て関連マスタ!$I$32:$M$37,4,FALSE),0),
AND(Q257&gt;=21,Q257&lt;=22,入力項目!$S$16="高専"),IFERROR(VLOOKUP(入力項目!$S$17,子育て関連マスタ!$I$32:$M$34,4,FALSE),0),
AND(Q257&gt;=21,Q257&lt;=22,入力項目!$S$16&lt;&gt;"高専"),IFERROR(VLOOKUP(入力項目!$S$17,子育て関連マスタ!$I$32:$M$34,4,FALSE),0),
Q257&gt;=23,0
) +
IF($D257=4,
  IFERROR(_xlfn.IFS(
  Q257&lt;=入力項目!$S$11,0,
  AND(Q257=入力項目!$S$11),IFERROR(VLOOKUP(入力項目!$S$12,子育て関連マスタ!$I$4:$M$5,2,FALSE),0),
  AND(Q257=4),IFERROR(VLOOKUP(入力項目!$S$13,子育て関連マスタ!$I$9:$M$12,2,FALSE),0),
  AND(Q257=7),IFERROR(VLOOKUP(入力項目!$S$14,子育て関連マスタ!$I$16:$M$17,2,FALSE),0),
  AND(Q257=13),IFERROR(VLOOKUP(入力項目!$S$15,子育て関連マスタ!$I$21:$M$22,2,FALSE),0),
  AND(Q257=16),IFERROR(VLOOKUP(入力項目!$S$16,子育て関連マスタ!$I$26:$M$28,2,FALSE),0),
  AND(Q257=19,入力項目!$S$16&lt;&gt;"高専"),IFERROR(VLOOKUP(入力項目!$S$17,子育て関連マスタ!$I$32:$M$37,2,FALSE),0),
  AND(Q257=21,入力項目!$S$16="高専"),IFERROR(VLOOKUP(入力項目!$S$17,子育て関連マスタ!$I$32:$M$37,2,FALSE),0),
  Q257&gt;=22,0
  ),0),0
) +
IF(AND(Q257&gt;=1,Q257&lt;=15),IF($D257=入力項目!$S$8,入力項目!$S$3,0),0) +
IF(AND(Q257&gt;=1,Q257&lt;=15),IF($D257=5,入力項目!$S$4,0),0) +
IF(AND(Q257&gt;=1,Q257&lt;=15),IF($D257=12,入力項目!$S$5,0),0) +
IF(AND(入力項目!$S$7=$A257,入力項目!$S$8=$D257),子育て関連マスタ!$C$14,0) +
IFERROR(IF(AND(YEAR(EDATE(DATE(入力項目!$S$7,入力項目!$S$8,1),1))=$A257,MONTH(EDATE(DATE(入力項目!$S$7,入力項目!$S$8,1),1))=$D257),子育て関連マスタ!$C$15,0),0) +
IF(AND(OR(Q257=3,Q257=5,Q257=7),$D257=11),子育て関連マスタ!$C$17,0) +
IF(AND(Q257=20,$D257=1),子育て関連マスタ!$C$18,0) +
IF(AND(Q257=20,$D257=1),
IFERROR(_xlfn.IFS(
入力項目!$S$10="男",子育て関連マスタ!$C$18,
入力項目!$S$10="女",子育て関連マスタ!$C$19
),0),0
) +
IF(AND(Q257&gt;=入力項目!$S$18,Q257&lt;=入力項目!$S$19),入力項目!$S$20,0) +
IF(AND(Q257&gt;=入力項目!$S$21,Q257&lt;=入力項目!$S$22),入力項目!$S$23,0) +
IF(AND(Q257&gt;=入力項目!$S$24,Q257&lt;=入力項目!$S$25),入力項目!$S$26,0)
)</f>
        <v>0</v>
      </c>
      <c r="AF257">
        <f ca="1">-(
_xlfn.IFS(
R257&lt;=入力項目!$S$11,0,
AND(R257&gt;=入力項目!$S$11+1,R257&lt;=3),IFERROR(VLOOKUP(入力項目!$S$12,子育て関連マスタ!$I$4:$M$5,4,FALSE),0),
AND(R257&gt;=4,R257&lt;=6),IFERROR(VLOOKUP(入力項目!$S$13,子育て関連マスタ!$I$9:$M$12,4,FALSE),0),
AND(R257&gt;=7,R257&lt;=12),IFERROR(VLOOKUP(入力項目!$S$14,子育て関連マスタ!$I$16:$M$17,4,FALSE),0),
AND(R257&gt;=13,R257&lt;=15),IFERROR(VLOOKUP(入力項目!$S$15,子育て関連マスタ!$I$21:$M$22,4,FALSE),0),
AND(R257&gt;=16,R257&lt;=18),IFERROR(VLOOKUP(入力項目!$S$16,子育て関連マスタ!$I$26:$M$28,4,FALSE),0),
AND(R257&gt;=19,R257&lt;=20,入力項目!$S$16="高専"),IFERROR(VLOOKUP(入力項目!$S$16,子育て関連マスタ!$I$26:$M$28,4,FALSE),0),
AND(R257&gt;=19,R257&lt;=20,入力項目!$S$16&lt;&gt;"高専"),IFERROR(VLOOKUP(入力項目!$S$17,子育て関連マスタ!$I$32:$M$37,4,FALSE),0),
AND(R257&gt;=21,R257&lt;=22,入力項目!$S$16="高専"),IFERROR(VLOOKUP(入力項目!$S$17,子育て関連マスタ!$I$32:$M$34,4,FALSE),0),
AND(R257&gt;=21,R257&lt;=22,入力項目!$S$16&lt;&gt;"高専"),IFERROR(VLOOKUP(入力項目!$S$17,子育て関連マスタ!$I$32:$M$34,4,FALSE),0),
R257&gt;=23,0
) +
IF($D257=4,
  IFERROR(_xlfn.IFS(
  R257&lt;=入力項目!$S$11,0,
  AND(R257=入力項目!$S$11),IFERROR(VLOOKUP(入力項目!$S$12,子育て関連マスタ!$I$4:$M$5,2,FALSE),0),
  AND(R257=4),IFERROR(VLOOKUP(入力項目!$S$13,子育て関連マスタ!$I$9:$M$12,2,FALSE),0),
  AND(R257=7),IFERROR(VLOOKUP(入力項目!$S$14,子育て関連マスタ!$I$16:$M$17,2,FALSE),0),
  AND(R257=13),IFERROR(VLOOKUP(入力項目!$S$15,子育て関連マスタ!$I$21:$M$22,2,FALSE),0),
  AND(R257=16),IFERROR(VLOOKUP(入力項目!$S$16,子育て関連マスタ!$I$26:$M$28,2,FALSE),0),
  AND(R257=19,入力項目!$S$16&lt;&gt;"高専"),IFERROR(VLOOKUP(入力項目!$S$17,子育て関連マスタ!$I$32:$M$37,2,FALSE),0),
  AND(R257=21,入力項目!$S$16="高専"),IFERROR(VLOOKUP(入力項目!$S$17,子育て関連マスタ!$I$32:$M$37,2,FALSE),0),
  R257&gt;=22,0
  ),0),0
) +
IF(AND(R257&gt;=1,R257&lt;=15),IF($D257=入力項目!$S$8,入力項目!$S$3,0),0) +
IF(AND(R257&gt;=1,R257&lt;=15),IF($D257=5,入力項目!$S$4,0),0) +
IF(AND(R257&gt;=1,R257&lt;=15),IF($D257=12,入力項目!$S$5,0),0) +
IF(AND(入力項目!$S$7=$A257,入力項目!$S$8=$D257),子育て関連マスタ!$C$14,0) +
IFERROR(IF(AND(YEAR(EDATE(DATE(入力項目!$S$7,入力項目!$S$8,1),1))=$A257,MONTH(EDATE(DATE(入力項目!$S$7,入力項目!$S$8,1),1))=$D257),子育て関連マスタ!$C$15,0),0) +
IF(AND(OR(R257=3,R257=5,R257=7),$D257=11),子育て関連マスタ!$C$17,0) +
IF(AND(R257=20,$D257=1),子育て関連マスタ!$C$18,0) +
IF(AND(R257=20,$D257=1),
IFERROR(_xlfn.IFS(
入力項目!$S$10="男",子育て関連マスタ!$C$18,
入力項目!$S$10="女",子育て関連マスタ!$C$19
),0),0
) +
IF(AND(R257&gt;=入力項目!$S$18,R257&lt;=入力項目!$S$19),入力項目!$S$20,0) +
IF(AND(R257&gt;=入力項目!$S$21,R257&lt;=入力項目!$S$22),入力項目!$S$23,0) +
IF(AND(R257&gt;=入力項目!$S$24,R257&lt;=入力項目!$S$25),入力項目!$S$26,0)
)</f>
        <v>0</v>
      </c>
      <c r="AG257">
        <f ca="1">-(
_xlfn.IFS(
S257&lt;=入力項目!$S$11,0,
AND(S257&gt;=入力項目!$S$11+1,S257&lt;=3),IFERROR(VLOOKUP(入力項目!$S$12,子育て関連マスタ!$I$4:$M$5,4,FALSE),0),
AND(S257&gt;=4,S257&lt;=6),IFERROR(VLOOKUP(入力項目!$S$13,子育て関連マスタ!$I$9:$M$12,4,FALSE),0),
AND(S257&gt;=7,S257&lt;=12),IFERROR(VLOOKUP(入力項目!$S$14,子育て関連マスタ!$I$16:$M$17,4,FALSE),0),
AND(S257&gt;=13,S257&lt;=15),IFERROR(VLOOKUP(入力項目!$S$15,子育て関連マスタ!$I$21:$M$22,4,FALSE),0),
AND(S257&gt;=16,S257&lt;=18),IFERROR(VLOOKUP(入力項目!$S$16,子育て関連マスタ!$I$26:$M$28,4,FALSE),0),
AND(S257&gt;=19,S257&lt;=20,入力項目!$S$16="高専"),IFERROR(VLOOKUP(入力項目!$S$16,子育て関連マスタ!$I$26:$M$28,4,FALSE),0),
AND(S257&gt;=19,S257&lt;=20,入力項目!$S$16&lt;&gt;"高専"),IFERROR(VLOOKUP(入力項目!$S$17,子育て関連マスタ!$I$32:$M$37,4,FALSE),0),
AND(S257&gt;=21,S257&lt;=22,入力項目!$S$16="高専"),IFERROR(VLOOKUP(入力項目!$S$17,子育て関連マスタ!$I$32:$M$34,4,FALSE),0),
AND(S257&gt;=21,S257&lt;=22,入力項目!$S$16&lt;&gt;"高専"),IFERROR(VLOOKUP(入力項目!$S$17,子育て関連マスタ!$I$32:$M$34,4,FALSE),0),
S257&gt;=23,0
) +
IF($D257=4,
  IFERROR(_xlfn.IFS(
  S257&lt;=入力項目!$S$11,0,
  AND(S257=入力項目!$S$11),IFERROR(VLOOKUP(入力項目!$S$12,子育て関連マスタ!$I$4:$M$5,2,FALSE),0),
  AND(S257=4),IFERROR(VLOOKUP(入力項目!$S$13,子育て関連マスタ!$I$9:$M$12,2,FALSE),0),
  AND(S257=7),IFERROR(VLOOKUP(入力項目!$S$14,子育て関連マスタ!$I$16:$M$17,2,FALSE),0),
  AND(S257=13),IFERROR(VLOOKUP(入力項目!$S$15,子育て関連マスタ!$I$21:$M$22,2,FALSE),0),
  AND(S257=16),IFERROR(VLOOKUP(入力項目!$S$16,子育て関連マスタ!$I$26:$M$28,2,FALSE),0),
  AND(S257=19,入力項目!$S$16&lt;&gt;"高専"),IFERROR(VLOOKUP(入力項目!$S$17,子育て関連マスタ!$I$32:$M$37,2,FALSE),0),
  AND(S257=21,入力項目!$S$16="高専"),IFERROR(VLOOKUP(入力項目!$S$17,子育て関連マスタ!$I$32:$M$37,2,FALSE),0),
  S257&gt;=22,0
  ),0),0
) +
IF(AND(S257&gt;=1,S257&lt;=15),IF($D257=入力項目!$S$8,入力項目!$S$3,0),0) +
IF(AND(S257&gt;=1,S257&lt;=15),IF($D257=5,入力項目!$S$4,0),0) +
IF(AND(S257&gt;=1,S257&lt;=15),IF($D257=12,入力項目!$S$5,0),0) +
IF(AND(入力項目!$S$7=$A257,入力項目!$S$8=$D257),子育て関連マスタ!$C$14,0) +
IFERROR(IF(AND(YEAR(EDATE(DATE(入力項目!$S$7,入力項目!$S$8,1),1))=$A257,MONTH(EDATE(DATE(入力項目!$S$7,入力項目!$S$8,1),1))=$D257),子育て関連マスタ!$C$15,0),0) +
IF(AND(OR(S257=3,S257=5,S257=7),$D257=11),子育て関連マスタ!$C$17,0) +
IF(AND(S257=20,$D257=1),子育て関連マスタ!$C$18,0) +
IF(AND(S257=20,$D257=1),
IFERROR(_xlfn.IFS(
入力項目!$S$10="男",子育て関連マスタ!$C$18,
入力項目!$S$10="女",子育て関連マスタ!$C$19
),0),0
) +
IF(AND(S257&gt;=入力項目!$S$18,S257&lt;=入力項目!$S$19),入力項目!$S$20,0) +
IF(AND(S257&gt;=入力項目!$S$21,S257&lt;=入力項目!$S$22),入力項目!$S$23,0) +
IF(AND(S257&gt;=入力項目!$S$24,S257&lt;=入力項目!$S$25),入力項目!$S$26,0)
)</f>
        <v>0</v>
      </c>
      <c r="AH257">
        <f ca="1">-(
_xlfn.IFS(
T257&lt;=入力項目!$S$11,0,
AND(T257&gt;=入力項目!$S$11+1,T257&lt;=3),IFERROR(VLOOKUP(入力項目!$S$12,子育て関連マスタ!$I$4:$M$5,4,FALSE),0),
AND(T257&gt;=4,T257&lt;=6),IFERROR(VLOOKUP(入力項目!$S$13,子育て関連マスタ!$I$9:$M$12,4,FALSE),0),
AND(T257&gt;=7,T257&lt;=12),IFERROR(VLOOKUP(入力項目!$S$14,子育て関連マスタ!$I$16:$M$17,4,FALSE),0),
AND(T257&gt;=13,T257&lt;=15),IFERROR(VLOOKUP(入力項目!$S$15,子育て関連マスタ!$I$21:$M$22,4,FALSE),0),
AND(T257&gt;=16,T257&lt;=18),IFERROR(VLOOKUP(入力項目!$S$16,子育て関連マスタ!$I$26:$M$28,4,FALSE),0),
AND(T257&gt;=19,T257&lt;=20,入力項目!$S$16="高専"),IFERROR(VLOOKUP(入力項目!$S$16,子育て関連マスタ!$I$26:$M$28,4,FALSE),0),
AND(T257&gt;=19,T257&lt;=20,入力項目!$S$16&lt;&gt;"高専"),IFERROR(VLOOKUP(入力項目!$S$17,子育て関連マスタ!$I$32:$M$37,4,FALSE),0),
AND(T257&gt;=21,T257&lt;=22,入力項目!$S$16="高専"),IFERROR(VLOOKUP(入力項目!$S$17,子育て関連マスタ!$I$32:$M$34,4,FALSE),0),
AND(T257&gt;=21,T257&lt;=22,入力項目!$S$16&lt;&gt;"高専"),IFERROR(VLOOKUP(入力項目!$S$17,子育て関連マスタ!$I$32:$M$34,4,FALSE),0),
T257&gt;=23,0
) +
IF($D257=4,
  IFERROR(_xlfn.IFS(
  T257&lt;=入力項目!$S$11,0,
  AND(T257=入力項目!$S$11),IFERROR(VLOOKUP(入力項目!$S$12,子育て関連マスタ!$I$4:$M$5,2,FALSE),0),
  AND(T257=4),IFERROR(VLOOKUP(入力項目!$S$13,子育て関連マスタ!$I$9:$M$12,2,FALSE),0),
  AND(T257=7),IFERROR(VLOOKUP(入力項目!$S$14,子育て関連マスタ!$I$16:$M$17,2,FALSE),0),
  AND(T257=13),IFERROR(VLOOKUP(入力項目!$S$15,子育て関連マスタ!$I$21:$M$22,2,FALSE),0),
  AND(T257=16),IFERROR(VLOOKUP(入力項目!$S$16,子育て関連マスタ!$I$26:$M$28,2,FALSE),0),
  AND(T257=19,入力項目!$S$16&lt;&gt;"高専"),IFERROR(VLOOKUP(入力項目!$S$17,子育て関連マスタ!$I$32:$M$37,2,FALSE),0),
  AND(T257=21,入力項目!$S$16="高専"),IFERROR(VLOOKUP(入力項目!$S$17,子育て関連マスタ!$I$32:$M$37,2,FALSE),0),
  T257&gt;=22,0
  ),0),0
) +
IF(AND(T257&gt;=1,T257&lt;=15),IF($D257=入力項目!$S$8,入力項目!$S$3,0),0) +
IF(AND(T257&gt;=1,T257&lt;=15),IF($D257=5,入力項目!$S$4,0),0) +
IF(AND(T257&gt;=1,T257&lt;=15),IF($D257=12,入力項目!$S$5,0),0) +
IF(AND(入力項目!$S$7=$A257,入力項目!$S$8=$D257),子育て関連マスタ!$C$14,0) +
IFERROR(IF(AND(YEAR(EDATE(DATE(入力項目!$S$7,入力項目!$S$8,1),1))=$A257,MONTH(EDATE(DATE(入力項目!$S$7,入力項目!$S$8,1),1))=$D257),子育て関連マスタ!$C$15,0),0) +
IF(AND(OR(T257=3,T257=5,T257=7),$D257=11),子育て関連マスタ!$C$17,0) +
IF(AND(T257=20,$D257=1),子育て関連マスタ!$C$18,0) +
IF(AND(T257=20,$D257=1),
IFERROR(_xlfn.IFS(
入力項目!$S$10="男",子育て関連マスタ!$C$18,
入力項目!$S$10="女",子育て関連マスタ!$C$19
),0),0
) +
IF(AND(T257&gt;=入力項目!$S$18,T257&lt;=入力項目!$S$19),入力項目!$S$20,0) +
IF(AND(T257&gt;=入力項目!$S$21,T257&lt;=入力項目!$S$22),入力項目!$S$23,0) +
IF(AND(T257&gt;=入力項目!$S$24,T257&lt;=入力項目!$S$25),入力項目!$S$26,0)
)</f>
        <v>0</v>
      </c>
      <c r="AI257">
        <f ca="1">-(
_xlfn.IFS(
U257&lt;=入力項目!$S$11,0,
AND(U257&gt;=入力項目!$S$11+1,U257&lt;=3),IFERROR(VLOOKUP(入力項目!$S$12,子育て関連マスタ!$I$4:$M$5,4,FALSE),0),
AND(U257&gt;=4,U257&lt;=6),IFERROR(VLOOKUP(入力項目!$S$13,子育て関連マスタ!$I$9:$M$12,4,FALSE),0),
AND(U257&gt;=7,U257&lt;=12),IFERROR(VLOOKUP(入力項目!$S$14,子育て関連マスタ!$I$16:$M$17,4,FALSE),0),
AND(U257&gt;=13,U257&lt;=15),IFERROR(VLOOKUP(入力項目!$S$15,子育て関連マスタ!$I$21:$M$22,4,FALSE),0),
AND(U257&gt;=16,U257&lt;=18),IFERROR(VLOOKUP(入力項目!$S$16,子育て関連マスタ!$I$26:$M$28,4,FALSE),0),
AND(U257&gt;=19,U257&lt;=20,入力項目!$S$16="高専"),IFERROR(VLOOKUP(入力項目!$S$16,子育て関連マスタ!$I$26:$M$28,4,FALSE),0),
AND(U257&gt;=19,U257&lt;=20,入力項目!$S$16&lt;&gt;"高専"),IFERROR(VLOOKUP(入力項目!$S$17,子育て関連マスタ!$I$32:$M$37,4,FALSE),0),
AND(U257&gt;=21,U257&lt;=22,入力項目!$S$16="高専"),IFERROR(VLOOKUP(入力項目!$S$17,子育て関連マスタ!$I$32:$M$34,4,FALSE),0),
AND(U257&gt;=21,U257&lt;=22,入力項目!$S$16&lt;&gt;"高専"),IFERROR(VLOOKUP(入力項目!$S$17,子育て関連マスタ!$I$32:$M$34,4,FALSE),0),
U257&gt;=23,0
) +
IF($D257=4,
  IFERROR(_xlfn.IFS(
  U257&lt;=入力項目!$S$11,0,
  AND(U257=入力項目!$S$11),IFERROR(VLOOKUP(入力項目!$S$12,子育て関連マスタ!$I$4:$M$5,2,FALSE),0),
  AND(U257=4),IFERROR(VLOOKUP(入力項目!$S$13,子育て関連マスタ!$I$9:$M$12,2,FALSE),0),
  AND(U257=7),IFERROR(VLOOKUP(入力項目!$S$14,子育て関連マスタ!$I$16:$M$17,2,FALSE),0),
  AND(U257=13),IFERROR(VLOOKUP(入力項目!$S$15,子育て関連マスタ!$I$21:$M$22,2,FALSE),0),
  AND(U257=16),IFERROR(VLOOKUP(入力項目!$S$16,子育て関連マスタ!$I$26:$M$28,2,FALSE),0),
  AND(U257=19,入力項目!$S$16&lt;&gt;"高専"),IFERROR(VLOOKUP(入力項目!$S$17,子育て関連マスタ!$I$32:$M$37,2,FALSE),0),
  AND(U257=21,入力項目!$S$16="高専"),IFERROR(VLOOKUP(入力項目!$S$17,子育て関連マスタ!$I$32:$M$37,2,FALSE),0),
  U257&gt;=22,0
  ),0),0
) +
IF(AND(U257&gt;=1,U257&lt;=15),IF($D257=入力項目!$S$8,入力項目!$S$3,0),0) +
IF(AND(U257&gt;=1,U257&lt;=15),IF($D257=5,入力項目!$S$4,0),0) +
IF(AND(U257&gt;=1,U257&lt;=15),IF($D257=12,入力項目!$S$5,0),0) +
IF(AND(入力項目!$S$7=$A257,入力項目!$S$8=$D257),子育て関連マスタ!$C$14,0) +
IFERROR(IF(AND(YEAR(EDATE(DATE(入力項目!$S$7,入力項目!$S$8,1),1))=$A257,MONTH(EDATE(DATE(入力項目!$S$7,入力項目!$S$8,1),1))=$D257),子育て関連マスタ!$C$15,0),0) +
IF(AND(OR(U257=3,U257=5,U257=7),$D257=11),子育て関連マスタ!$C$17,0) +
IF(AND(U257=20,$D257=1),子育て関連マスタ!$C$18,0) +
IF(AND(U257=20,$D257=1),
IFERROR(_xlfn.IFS(
入力項目!$S$10="男",子育て関連マスタ!$C$18,
入力項目!$S$10="女",子育て関連マスタ!$C$19
),0),0
) +
IF(AND(U257&gt;=入力項目!$S$18,U257&lt;=入力項目!$S$19),入力項目!$S$20,0) +
IF(AND(U257&gt;=入力項目!$S$21,U257&lt;=入力項目!$S$22),入力項目!$S$23,0) +
IF(AND(U257&gt;=入力項目!$S$24,U257&lt;=入力項目!$S$25),入力項目!$S$26,0)
)</f>
        <v>0</v>
      </c>
      <c r="AJ257" s="10">
        <f ca="1">-VLOOKUP($D257,月別収支!$A$2:$H$13,7,FALSE)</f>
        <v>-20000</v>
      </c>
    </row>
    <row r="258" spans="1:36" x14ac:dyDescent="0.4">
      <c r="A258">
        <f t="shared" ca="1" si="71"/>
        <v>2045</v>
      </c>
      <c r="B258">
        <f t="shared" ca="1" si="61"/>
        <v>2045</v>
      </c>
      <c r="C258">
        <f t="shared" ca="1" si="62"/>
        <v>21</v>
      </c>
      <c r="D258">
        <f t="shared" ca="1" si="72"/>
        <v>12</v>
      </c>
      <c r="E258" t="str">
        <f t="shared" ca="1" si="56"/>
        <v>2045年12月</v>
      </c>
      <c r="F258">
        <f ca="1">IF(OR(入力項目!$N$5&lt;$A258,AND(入力項目!$N$5=$A258,入力項目!$N$6&lt;$D258)),IF(F257=0,1,IF(G258=12,F257+1,F257)),0)</f>
        <v>21</v>
      </c>
      <c r="G258">
        <f ca="1">IF(OR(入力項目!$N$5&lt;$A258,AND(入力項目!$N$5=$A258,入力項目!$N$6&lt;$D258)),IF(G257=12,1,G257+1),0)</f>
        <v>2</v>
      </c>
      <c r="H258" t="str">
        <f t="shared" ca="1" si="57"/>
        <v>21_2</v>
      </c>
      <c r="I258">
        <f ca="1">IF(
  IFERROR(AND($C258&gt;0,MOD($C258,入力項目!$N$22)=0,$D258=入力項目!$N$23), FALSE),
  1,
  IF(
    AND(I257&gt;0,J257=12),
    IF(I257=入力項目!$N$28, 0, I257+1),
    I257
  )
)</f>
        <v>2</v>
      </c>
      <c r="J258">
        <f ca="1">IF($D258=入力項目!$N$23,1,IFERROR(J257+1,1))</f>
        <v>7</v>
      </c>
      <c r="K258" t="str">
        <f t="shared" ca="1" si="58"/>
        <v>2_7</v>
      </c>
      <c r="L258">
        <f ca="1">L257+IF(入力項目!$D$4=$D258,1,0)</f>
        <v>50</v>
      </c>
      <c r="M258" t="str">
        <f t="shared" ca="1" si="59"/>
        <v>50歳</v>
      </c>
      <c r="N258">
        <f t="shared" ca="1" si="63"/>
        <v>50</v>
      </c>
      <c r="O258" t="str">
        <f t="shared" ca="1" si="60"/>
        <v>50歳</v>
      </c>
      <c r="P258">
        <f t="shared" ca="1" si="64"/>
        <v>25</v>
      </c>
      <c r="Q258">
        <f t="shared" ca="1" si="65"/>
        <v>23</v>
      </c>
      <c r="R258">
        <f t="shared" ca="1" si="66"/>
        <v>2046</v>
      </c>
      <c r="S258">
        <f t="shared" ca="1" si="67"/>
        <v>2046</v>
      </c>
      <c r="T258">
        <f t="shared" ca="1" si="68"/>
        <v>2046</v>
      </c>
      <c r="U258">
        <f t="shared" ca="1" si="69"/>
        <v>2046</v>
      </c>
      <c r="V258" s="10">
        <f t="shared" ca="1" si="70"/>
        <v>28937235</v>
      </c>
      <c r="W258" s="10">
        <f ca="1">IF($L258&lt;その他マスタ!$B$1,VLOOKUP($D258,月別収支!$A$2:$H$13,2,FALSE),その他マスタ!$B$3)+IF(AND($L258=その他マスタ!$B$1,入力項目!$I$9="あり",$D258=入力項目!$D$4),その他マスタ!$B$2,0)</f>
        <v>1100000</v>
      </c>
      <c r="X258" s="10">
        <f ca="1">-IF(入力項目!$K$5=TRUE,
IF($F258+$G258&lt;3,VLOOKUP($D258,月別収支!$A$2:$H$13,8,FALSE),0)+IFERROR(VLOOKUP($H258,住宅ローン計算!C:P,13,FALSE),0)+IF($F258&gt;1,IF(OR($G258=3,$G258=6,$G258=9,$G258=12),ROUNDUP(入力項目!$N$18/4,0),0),0),
VLOOKUP($D258,月別収支!$A$2:$H$13,8,FALSE))</f>
        <v>-191500</v>
      </c>
      <c r="Y258" s="10">
        <f ca="1">-VLOOKUP($D258,月別収支!$A$2:$H$13,3,FALSE)</f>
        <v>-75000</v>
      </c>
      <c r="Z258" s="10">
        <f ca="1">-VLOOKUP($D258,月別収支!$A$2:$H$13,4,FALSE)</f>
        <v>-27000</v>
      </c>
      <c r="AA258" s="10">
        <f ca="1">-VLOOKUP($D258,月別収支!$A$2:$H$13,6,FALSE)</f>
        <v>-10000</v>
      </c>
      <c r="AB258" s="10">
        <f ca="1">-(
VLOOKUP($D258,月別収支!$A$2:$H$13,5,FALSE)+IF(AND(入力項目!$I$27&lt;=$A258,ISEVEN($A258-入力項目!$I$27),入力項目!$I$28=$D258),入力項目!$I$26,0)
+IF(入力項目!$K$26=TRUE,
IFERROR(VLOOKUP($K258,マイカーローン計算!C:P,13,FALSE),0),
IFERROR(
  IF(AND($C258&gt;0,MOD($C258,入力項目!$N$22)=0,$D258=入力項目!$N$23),入力項目!$N$24,0),
 0
)
)
)</f>
        <v>-20000</v>
      </c>
      <c r="AC258" s="10">
        <f ca="1">-IF($A258&lt;入力項目!$N$33,入力項目!$N$35,IF(AND($A258=入力項目!$N$33,$D258&lt;=入力項目!$N$34),入力項目!$N$35,0))</f>
        <v>0</v>
      </c>
      <c r="AD258">
        <f ca="1">-(
_xlfn.IFS(
P258&lt;=入力項目!$S$11,0,
AND(P258&gt;=入力項目!$S$11+1,P258&lt;=3),IFERROR(VLOOKUP(入力項目!$S$12,子育て関連マスタ!$I$4:$M$5,4,FALSE),0),
AND(P258&gt;=4,P258&lt;=6),IFERROR(VLOOKUP(入力項目!$S$13,子育て関連マスタ!$I$9:$M$12,4,FALSE),0),
AND(P258&gt;=7,P258&lt;=12),IFERROR(VLOOKUP(入力項目!$S$14,子育て関連マスタ!$I$16:$M$17,4,FALSE),0),
AND(P258&gt;=13,P258&lt;=15),IFERROR(VLOOKUP(入力項目!$S$15,子育て関連マスタ!$I$21:$M$22,4,FALSE),0),
AND(P258&gt;=16,P258&lt;=18),IFERROR(VLOOKUP(入力項目!$S$16,子育て関連マスタ!$I$26:$M$28,4,FALSE),0),
AND(P258&gt;=19,P258&lt;=20,入力項目!$S$16="高専"),IFERROR(VLOOKUP(入力項目!$S$16,子育て関連マスタ!$I$26:$M$28,4,FALSE),0),
AND(P258&gt;=19,P258&lt;=20,入力項目!$S$16&lt;&gt;"高専"),IFERROR(VLOOKUP(入力項目!$S$17,子育て関連マスタ!$I$32:$M$37,4,FALSE),0),
AND(P258&gt;=21,P258&lt;=22,入力項目!$S$16="高専"),IFERROR(VLOOKUP(入力項目!$S$17,子育て関連マスタ!$I$32:$M$34,4,FALSE),0),
AND(P258&gt;=21,P258&lt;=22,入力項目!$S$16&lt;&gt;"高専"),IFERROR(VLOOKUP(入力項目!$S$17,子育て関連マスタ!$I$32:$M$34,4,FALSE),0),
P258&gt;=23,0
) +
IF($D258=4,
  IFERROR(_xlfn.IFS(
  P258&lt;=入力項目!$S$11,0,
  AND(P258=入力項目!$S$11),IFERROR(VLOOKUP(入力項目!$S$12,子育て関連マスタ!$I$4:$M$5,2,FALSE),0),
  AND(P258=4),IFERROR(VLOOKUP(入力項目!$S$13,子育て関連マスタ!$I$9:$M$12,2,FALSE),0),
  AND(P258=7),IFERROR(VLOOKUP(入力項目!$S$14,子育て関連マスタ!$I$16:$M$17,2,FALSE),0),
  AND(P258=13),IFERROR(VLOOKUP(入力項目!$S$15,子育て関連マスタ!$I$21:$M$22,2,FALSE),0),
  AND(P258=16),IFERROR(VLOOKUP(入力項目!$S$16,子育て関連マスタ!$I$26:$M$28,2,FALSE),0),
  AND(P258=19,入力項目!$S$16&lt;&gt;"高専"),IFERROR(VLOOKUP(入力項目!$S$17,子育て関連マスタ!$I$32:$M$37,2,FALSE),0),
  AND(P258=21,入力項目!$S$16="高専"),IFERROR(VLOOKUP(入力項目!$S$17,子育て関連マスタ!$I$32:$M$37,2,FALSE),0),
  P258&gt;=22,0
  ),0),0
) +
IF(AND(P258&gt;=1,P258&lt;=15),IF($D258=入力項目!$S$8,入力項目!$S$3,0),0) +
IF(AND(P258&gt;=1,P258&lt;=15),IF($D258=5,入力項目!$S$4,0),0) +
IF(AND(P258&gt;=1,P258&lt;=15),IF($D258=12,入力項目!$S$5,0),0) +
IF(AND(入力項目!$S$7=$A258,入力項目!$S$8=$D258),子育て関連マスタ!$C$14,0) +
IFERROR(IF(AND(YEAR(EDATE(DATE(入力項目!$S$7,入力項目!$S$8,1),1))=$A258,MONTH(EDATE(DATE(入力項目!$S$7,入力項目!$S$8,1),1))=$D258),子育て関連マスタ!$C$15,0),0) +
IF(AND(OR(P258=3,P258=5,P258=7),$D258=11),子育て関連マスタ!$C$17,0) +
IF(AND(P258=20,$D258=1),子育て関連マスタ!$C$18,0) +
IF(AND(P258=20,$D258=1),
IFERROR(_xlfn.IFS(
入力項目!$S$10="男",子育て関連マスタ!$C$18,
入力項目!$S$10="女",子育て関連マスタ!$C$19
),0),0
) +
IF(AND(P258&gt;=入力項目!$S$18,P258&lt;=入力項目!$S$19),入力項目!$S$20,0) +
IF(AND(P258&gt;=入力項目!$S$21,P258&lt;=入力項目!$S$22),入力項目!$S$23,0) +
IF(AND(P258&gt;=入力項目!$S$24,P258&lt;=入力項目!$S$25),入力項目!$S$26,0)
)</f>
        <v>0</v>
      </c>
      <c r="AE258">
        <f ca="1">-(
_xlfn.IFS(
Q258&lt;=入力項目!$S$11,0,
AND(Q258&gt;=入力項目!$S$11+1,Q258&lt;=3),IFERROR(VLOOKUP(入力項目!$S$12,子育て関連マスタ!$I$4:$M$5,4,FALSE),0),
AND(Q258&gt;=4,Q258&lt;=6),IFERROR(VLOOKUP(入力項目!$S$13,子育て関連マスタ!$I$9:$M$12,4,FALSE),0),
AND(Q258&gt;=7,Q258&lt;=12),IFERROR(VLOOKUP(入力項目!$S$14,子育て関連マスタ!$I$16:$M$17,4,FALSE),0),
AND(Q258&gt;=13,Q258&lt;=15),IFERROR(VLOOKUP(入力項目!$S$15,子育て関連マスタ!$I$21:$M$22,4,FALSE),0),
AND(Q258&gt;=16,Q258&lt;=18),IFERROR(VLOOKUP(入力項目!$S$16,子育て関連マスタ!$I$26:$M$28,4,FALSE),0),
AND(Q258&gt;=19,Q258&lt;=20,入力項目!$S$16="高専"),IFERROR(VLOOKUP(入力項目!$S$16,子育て関連マスタ!$I$26:$M$28,4,FALSE),0),
AND(Q258&gt;=19,Q258&lt;=20,入力項目!$S$16&lt;&gt;"高専"),IFERROR(VLOOKUP(入力項目!$S$17,子育て関連マスタ!$I$32:$M$37,4,FALSE),0),
AND(Q258&gt;=21,Q258&lt;=22,入力項目!$S$16="高専"),IFERROR(VLOOKUP(入力項目!$S$17,子育て関連マスタ!$I$32:$M$34,4,FALSE),0),
AND(Q258&gt;=21,Q258&lt;=22,入力項目!$S$16&lt;&gt;"高専"),IFERROR(VLOOKUP(入力項目!$S$17,子育て関連マスタ!$I$32:$M$34,4,FALSE),0),
Q258&gt;=23,0
) +
IF($D258=4,
  IFERROR(_xlfn.IFS(
  Q258&lt;=入力項目!$S$11,0,
  AND(Q258=入力項目!$S$11),IFERROR(VLOOKUP(入力項目!$S$12,子育て関連マスタ!$I$4:$M$5,2,FALSE),0),
  AND(Q258=4),IFERROR(VLOOKUP(入力項目!$S$13,子育て関連マスタ!$I$9:$M$12,2,FALSE),0),
  AND(Q258=7),IFERROR(VLOOKUP(入力項目!$S$14,子育て関連マスタ!$I$16:$M$17,2,FALSE),0),
  AND(Q258=13),IFERROR(VLOOKUP(入力項目!$S$15,子育て関連マスタ!$I$21:$M$22,2,FALSE),0),
  AND(Q258=16),IFERROR(VLOOKUP(入力項目!$S$16,子育て関連マスタ!$I$26:$M$28,2,FALSE),0),
  AND(Q258=19,入力項目!$S$16&lt;&gt;"高専"),IFERROR(VLOOKUP(入力項目!$S$17,子育て関連マスタ!$I$32:$M$37,2,FALSE),0),
  AND(Q258=21,入力項目!$S$16="高専"),IFERROR(VLOOKUP(入力項目!$S$17,子育て関連マスタ!$I$32:$M$37,2,FALSE),0),
  Q258&gt;=22,0
  ),0),0
) +
IF(AND(Q258&gt;=1,Q258&lt;=15),IF($D258=入力項目!$S$8,入力項目!$S$3,0),0) +
IF(AND(Q258&gt;=1,Q258&lt;=15),IF($D258=5,入力項目!$S$4,0),0) +
IF(AND(Q258&gt;=1,Q258&lt;=15),IF($D258=12,入力項目!$S$5,0),0) +
IF(AND(入力項目!$S$7=$A258,入力項目!$S$8=$D258),子育て関連マスタ!$C$14,0) +
IFERROR(IF(AND(YEAR(EDATE(DATE(入力項目!$S$7,入力項目!$S$8,1),1))=$A258,MONTH(EDATE(DATE(入力項目!$S$7,入力項目!$S$8,1),1))=$D258),子育て関連マスタ!$C$15,0),0) +
IF(AND(OR(Q258=3,Q258=5,Q258=7),$D258=11),子育て関連マスタ!$C$17,0) +
IF(AND(Q258=20,$D258=1),子育て関連マスタ!$C$18,0) +
IF(AND(Q258=20,$D258=1),
IFERROR(_xlfn.IFS(
入力項目!$S$10="男",子育て関連マスタ!$C$18,
入力項目!$S$10="女",子育て関連マスタ!$C$19
),0),0
) +
IF(AND(Q258&gt;=入力項目!$S$18,Q258&lt;=入力項目!$S$19),入力項目!$S$20,0) +
IF(AND(Q258&gt;=入力項目!$S$21,Q258&lt;=入力項目!$S$22),入力項目!$S$23,0) +
IF(AND(Q258&gt;=入力項目!$S$24,Q258&lt;=入力項目!$S$25),入力項目!$S$26,0)
)</f>
        <v>0</v>
      </c>
      <c r="AF258">
        <f ca="1">-(
_xlfn.IFS(
R258&lt;=入力項目!$S$11,0,
AND(R258&gt;=入力項目!$S$11+1,R258&lt;=3),IFERROR(VLOOKUP(入力項目!$S$12,子育て関連マスタ!$I$4:$M$5,4,FALSE),0),
AND(R258&gt;=4,R258&lt;=6),IFERROR(VLOOKUP(入力項目!$S$13,子育て関連マスタ!$I$9:$M$12,4,FALSE),0),
AND(R258&gt;=7,R258&lt;=12),IFERROR(VLOOKUP(入力項目!$S$14,子育て関連マスタ!$I$16:$M$17,4,FALSE),0),
AND(R258&gt;=13,R258&lt;=15),IFERROR(VLOOKUP(入力項目!$S$15,子育て関連マスタ!$I$21:$M$22,4,FALSE),0),
AND(R258&gt;=16,R258&lt;=18),IFERROR(VLOOKUP(入力項目!$S$16,子育て関連マスタ!$I$26:$M$28,4,FALSE),0),
AND(R258&gt;=19,R258&lt;=20,入力項目!$S$16="高専"),IFERROR(VLOOKUP(入力項目!$S$16,子育て関連マスタ!$I$26:$M$28,4,FALSE),0),
AND(R258&gt;=19,R258&lt;=20,入力項目!$S$16&lt;&gt;"高専"),IFERROR(VLOOKUP(入力項目!$S$17,子育て関連マスタ!$I$32:$M$37,4,FALSE),0),
AND(R258&gt;=21,R258&lt;=22,入力項目!$S$16="高専"),IFERROR(VLOOKUP(入力項目!$S$17,子育て関連マスタ!$I$32:$M$34,4,FALSE),0),
AND(R258&gt;=21,R258&lt;=22,入力項目!$S$16&lt;&gt;"高専"),IFERROR(VLOOKUP(入力項目!$S$17,子育て関連マスタ!$I$32:$M$34,4,FALSE),0),
R258&gt;=23,0
) +
IF($D258=4,
  IFERROR(_xlfn.IFS(
  R258&lt;=入力項目!$S$11,0,
  AND(R258=入力項目!$S$11),IFERROR(VLOOKUP(入力項目!$S$12,子育て関連マスタ!$I$4:$M$5,2,FALSE),0),
  AND(R258=4),IFERROR(VLOOKUP(入力項目!$S$13,子育て関連マスタ!$I$9:$M$12,2,FALSE),0),
  AND(R258=7),IFERROR(VLOOKUP(入力項目!$S$14,子育て関連マスタ!$I$16:$M$17,2,FALSE),0),
  AND(R258=13),IFERROR(VLOOKUP(入力項目!$S$15,子育て関連マスタ!$I$21:$M$22,2,FALSE),0),
  AND(R258=16),IFERROR(VLOOKUP(入力項目!$S$16,子育て関連マスタ!$I$26:$M$28,2,FALSE),0),
  AND(R258=19,入力項目!$S$16&lt;&gt;"高専"),IFERROR(VLOOKUP(入力項目!$S$17,子育て関連マスタ!$I$32:$M$37,2,FALSE),0),
  AND(R258=21,入力項目!$S$16="高専"),IFERROR(VLOOKUP(入力項目!$S$17,子育て関連マスタ!$I$32:$M$37,2,FALSE),0),
  R258&gt;=22,0
  ),0),0
) +
IF(AND(R258&gt;=1,R258&lt;=15),IF($D258=入力項目!$S$8,入力項目!$S$3,0),0) +
IF(AND(R258&gt;=1,R258&lt;=15),IF($D258=5,入力項目!$S$4,0),0) +
IF(AND(R258&gt;=1,R258&lt;=15),IF($D258=12,入力項目!$S$5,0),0) +
IF(AND(入力項目!$S$7=$A258,入力項目!$S$8=$D258),子育て関連マスタ!$C$14,0) +
IFERROR(IF(AND(YEAR(EDATE(DATE(入力項目!$S$7,入力項目!$S$8,1),1))=$A258,MONTH(EDATE(DATE(入力項目!$S$7,入力項目!$S$8,1),1))=$D258),子育て関連マスタ!$C$15,0),0) +
IF(AND(OR(R258=3,R258=5,R258=7),$D258=11),子育て関連マスタ!$C$17,0) +
IF(AND(R258=20,$D258=1),子育て関連マスタ!$C$18,0) +
IF(AND(R258=20,$D258=1),
IFERROR(_xlfn.IFS(
入力項目!$S$10="男",子育て関連マスタ!$C$18,
入力項目!$S$10="女",子育て関連マスタ!$C$19
),0),0
) +
IF(AND(R258&gt;=入力項目!$S$18,R258&lt;=入力項目!$S$19),入力項目!$S$20,0) +
IF(AND(R258&gt;=入力項目!$S$21,R258&lt;=入力項目!$S$22),入力項目!$S$23,0) +
IF(AND(R258&gt;=入力項目!$S$24,R258&lt;=入力項目!$S$25),入力項目!$S$26,0)
)</f>
        <v>0</v>
      </c>
      <c r="AG258">
        <f ca="1">-(
_xlfn.IFS(
S258&lt;=入力項目!$S$11,0,
AND(S258&gt;=入力項目!$S$11+1,S258&lt;=3),IFERROR(VLOOKUP(入力項目!$S$12,子育て関連マスタ!$I$4:$M$5,4,FALSE),0),
AND(S258&gt;=4,S258&lt;=6),IFERROR(VLOOKUP(入力項目!$S$13,子育て関連マスタ!$I$9:$M$12,4,FALSE),0),
AND(S258&gt;=7,S258&lt;=12),IFERROR(VLOOKUP(入力項目!$S$14,子育て関連マスタ!$I$16:$M$17,4,FALSE),0),
AND(S258&gt;=13,S258&lt;=15),IFERROR(VLOOKUP(入力項目!$S$15,子育て関連マスタ!$I$21:$M$22,4,FALSE),0),
AND(S258&gt;=16,S258&lt;=18),IFERROR(VLOOKUP(入力項目!$S$16,子育て関連マスタ!$I$26:$M$28,4,FALSE),0),
AND(S258&gt;=19,S258&lt;=20,入力項目!$S$16="高専"),IFERROR(VLOOKUP(入力項目!$S$16,子育て関連マスタ!$I$26:$M$28,4,FALSE),0),
AND(S258&gt;=19,S258&lt;=20,入力項目!$S$16&lt;&gt;"高専"),IFERROR(VLOOKUP(入力項目!$S$17,子育て関連マスタ!$I$32:$M$37,4,FALSE),0),
AND(S258&gt;=21,S258&lt;=22,入力項目!$S$16="高専"),IFERROR(VLOOKUP(入力項目!$S$17,子育て関連マスタ!$I$32:$M$34,4,FALSE),0),
AND(S258&gt;=21,S258&lt;=22,入力項目!$S$16&lt;&gt;"高専"),IFERROR(VLOOKUP(入力項目!$S$17,子育て関連マスタ!$I$32:$M$34,4,FALSE),0),
S258&gt;=23,0
) +
IF($D258=4,
  IFERROR(_xlfn.IFS(
  S258&lt;=入力項目!$S$11,0,
  AND(S258=入力項目!$S$11),IFERROR(VLOOKUP(入力項目!$S$12,子育て関連マスタ!$I$4:$M$5,2,FALSE),0),
  AND(S258=4),IFERROR(VLOOKUP(入力項目!$S$13,子育て関連マスタ!$I$9:$M$12,2,FALSE),0),
  AND(S258=7),IFERROR(VLOOKUP(入力項目!$S$14,子育て関連マスタ!$I$16:$M$17,2,FALSE),0),
  AND(S258=13),IFERROR(VLOOKUP(入力項目!$S$15,子育て関連マスタ!$I$21:$M$22,2,FALSE),0),
  AND(S258=16),IFERROR(VLOOKUP(入力項目!$S$16,子育て関連マスタ!$I$26:$M$28,2,FALSE),0),
  AND(S258=19,入力項目!$S$16&lt;&gt;"高専"),IFERROR(VLOOKUP(入力項目!$S$17,子育て関連マスタ!$I$32:$M$37,2,FALSE),0),
  AND(S258=21,入力項目!$S$16="高専"),IFERROR(VLOOKUP(入力項目!$S$17,子育て関連マスタ!$I$32:$M$37,2,FALSE),0),
  S258&gt;=22,0
  ),0),0
) +
IF(AND(S258&gt;=1,S258&lt;=15),IF($D258=入力項目!$S$8,入力項目!$S$3,0),0) +
IF(AND(S258&gt;=1,S258&lt;=15),IF($D258=5,入力項目!$S$4,0),0) +
IF(AND(S258&gt;=1,S258&lt;=15),IF($D258=12,入力項目!$S$5,0),0) +
IF(AND(入力項目!$S$7=$A258,入力項目!$S$8=$D258),子育て関連マスタ!$C$14,0) +
IFERROR(IF(AND(YEAR(EDATE(DATE(入力項目!$S$7,入力項目!$S$8,1),1))=$A258,MONTH(EDATE(DATE(入力項目!$S$7,入力項目!$S$8,1),1))=$D258),子育て関連マスタ!$C$15,0),0) +
IF(AND(OR(S258=3,S258=5,S258=7),$D258=11),子育て関連マスタ!$C$17,0) +
IF(AND(S258=20,$D258=1),子育て関連マスタ!$C$18,0) +
IF(AND(S258=20,$D258=1),
IFERROR(_xlfn.IFS(
入力項目!$S$10="男",子育て関連マスタ!$C$18,
入力項目!$S$10="女",子育て関連マスタ!$C$19
),0),0
) +
IF(AND(S258&gt;=入力項目!$S$18,S258&lt;=入力項目!$S$19),入力項目!$S$20,0) +
IF(AND(S258&gt;=入力項目!$S$21,S258&lt;=入力項目!$S$22),入力項目!$S$23,0) +
IF(AND(S258&gt;=入力項目!$S$24,S258&lt;=入力項目!$S$25),入力項目!$S$26,0)
)</f>
        <v>0</v>
      </c>
      <c r="AH258">
        <f ca="1">-(
_xlfn.IFS(
T258&lt;=入力項目!$S$11,0,
AND(T258&gt;=入力項目!$S$11+1,T258&lt;=3),IFERROR(VLOOKUP(入力項目!$S$12,子育て関連マスタ!$I$4:$M$5,4,FALSE),0),
AND(T258&gt;=4,T258&lt;=6),IFERROR(VLOOKUP(入力項目!$S$13,子育て関連マスタ!$I$9:$M$12,4,FALSE),0),
AND(T258&gt;=7,T258&lt;=12),IFERROR(VLOOKUP(入力項目!$S$14,子育て関連マスタ!$I$16:$M$17,4,FALSE),0),
AND(T258&gt;=13,T258&lt;=15),IFERROR(VLOOKUP(入力項目!$S$15,子育て関連マスタ!$I$21:$M$22,4,FALSE),0),
AND(T258&gt;=16,T258&lt;=18),IFERROR(VLOOKUP(入力項目!$S$16,子育て関連マスタ!$I$26:$M$28,4,FALSE),0),
AND(T258&gt;=19,T258&lt;=20,入力項目!$S$16="高専"),IFERROR(VLOOKUP(入力項目!$S$16,子育て関連マスタ!$I$26:$M$28,4,FALSE),0),
AND(T258&gt;=19,T258&lt;=20,入力項目!$S$16&lt;&gt;"高専"),IFERROR(VLOOKUP(入力項目!$S$17,子育て関連マスタ!$I$32:$M$37,4,FALSE),0),
AND(T258&gt;=21,T258&lt;=22,入力項目!$S$16="高専"),IFERROR(VLOOKUP(入力項目!$S$17,子育て関連マスタ!$I$32:$M$34,4,FALSE),0),
AND(T258&gt;=21,T258&lt;=22,入力項目!$S$16&lt;&gt;"高専"),IFERROR(VLOOKUP(入力項目!$S$17,子育て関連マスタ!$I$32:$M$34,4,FALSE),0),
T258&gt;=23,0
) +
IF($D258=4,
  IFERROR(_xlfn.IFS(
  T258&lt;=入力項目!$S$11,0,
  AND(T258=入力項目!$S$11),IFERROR(VLOOKUP(入力項目!$S$12,子育て関連マスタ!$I$4:$M$5,2,FALSE),0),
  AND(T258=4),IFERROR(VLOOKUP(入力項目!$S$13,子育て関連マスタ!$I$9:$M$12,2,FALSE),0),
  AND(T258=7),IFERROR(VLOOKUP(入力項目!$S$14,子育て関連マスタ!$I$16:$M$17,2,FALSE),0),
  AND(T258=13),IFERROR(VLOOKUP(入力項目!$S$15,子育て関連マスタ!$I$21:$M$22,2,FALSE),0),
  AND(T258=16),IFERROR(VLOOKUP(入力項目!$S$16,子育て関連マスタ!$I$26:$M$28,2,FALSE),0),
  AND(T258=19,入力項目!$S$16&lt;&gt;"高専"),IFERROR(VLOOKUP(入力項目!$S$17,子育て関連マスタ!$I$32:$M$37,2,FALSE),0),
  AND(T258=21,入力項目!$S$16="高専"),IFERROR(VLOOKUP(入力項目!$S$17,子育て関連マスタ!$I$32:$M$37,2,FALSE),0),
  T258&gt;=22,0
  ),0),0
) +
IF(AND(T258&gt;=1,T258&lt;=15),IF($D258=入力項目!$S$8,入力項目!$S$3,0),0) +
IF(AND(T258&gt;=1,T258&lt;=15),IF($D258=5,入力項目!$S$4,0),0) +
IF(AND(T258&gt;=1,T258&lt;=15),IF($D258=12,入力項目!$S$5,0),0) +
IF(AND(入力項目!$S$7=$A258,入力項目!$S$8=$D258),子育て関連マスタ!$C$14,0) +
IFERROR(IF(AND(YEAR(EDATE(DATE(入力項目!$S$7,入力項目!$S$8,1),1))=$A258,MONTH(EDATE(DATE(入力項目!$S$7,入力項目!$S$8,1),1))=$D258),子育て関連マスタ!$C$15,0),0) +
IF(AND(OR(T258=3,T258=5,T258=7),$D258=11),子育て関連マスタ!$C$17,0) +
IF(AND(T258=20,$D258=1),子育て関連マスタ!$C$18,0) +
IF(AND(T258=20,$D258=1),
IFERROR(_xlfn.IFS(
入力項目!$S$10="男",子育て関連マスタ!$C$18,
入力項目!$S$10="女",子育て関連マスタ!$C$19
),0),0
) +
IF(AND(T258&gt;=入力項目!$S$18,T258&lt;=入力項目!$S$19),入力項目!$S$20,0) +
IF(AND(T258&gt;=入力項目!$S$21,T258&lt;=入力項目!$S$22),入力項目!$S$23,0) +
IF(AND(T258&gt;=入力項目!$S$24,T258&lt;=入力項目!$S$25),入力項目!$S$26,0)
)</f>
        <v>0</v>
      </c>
      <c r="AI258">
        <f ca="1">-(
_xlfn.IFS(
U258&lt;=入力項目!$S$11,0,
AND(U258&gt;=入力項目!$S$11+1,U258&lt;=3),IFERROR(VLOOKUP(入力項目!$S$12,子育て関連マスタ!$I$4:$M$5,4,FALSE),0),
AND(U258&gt;=4,U258&lt;=6),IFERROR(VLOOKUP(入力項目!$S$13,子育て関連マスタ!$I$9:$M$12,4,FALSE),0),
AND(U258&gt;=7,U258&lt;=12),IFERROR(VLOOKUP(入力項目!$S$14,子育て関連マスタ!$I$16:$M$17,4,FALSE),0),
AND(U258&gt;=13,U258&lt;=15),IFERROR(VLOOKUP(入力項目!$S$15,子育て関連マスタ!$I$21:$M$22,4,FALSE),0),
AND(U258&gt;=16,U258&lt;=18),IFERROR(VLOOKUP(入力項目!$S$16,子育て関連マスタ!$I$26:$M$28,4,FALSE),0),
AND(U258&gt;=19,U258&lt;=20,入力項目!$S$16="高専"),IFERROR(VLOOKUP(入力項目!$S$16,子育て関連マスタ!$I$26:$M$28,4,FALSE),0),
AND(U258&gt;=19,U258&lt;=20,入力項目!$S$16&lt;&gt;"高専"),IFERROR(VLOOKUP(入力項目!$S$17,子育て関連マスタ!$I$32:$M$37,4,FALSE),0),
AND(U258&gt;=21,U258&lt;=22,入力項目!$S$16="高専"),IFERROR(VLOOKUP(入力項目!$S$17,子育て関連マスタ!$I$32:$M$34,4,FALSE),0),
AND(U258&gt;=21,U258&lt;=22,入力項目!$S$16&lt;&gt;"高専"),IFERROR(VLOOKUP(入力項目!$S$17,子育て関連マスタ!$I$32:$M$34,4,FALSE),0),
U258&gt;=23,0
) +
IF($D258=4,
  IFERROR(_xlfn.IFS(
  U258&lt;=入力項目!$S$11,0,
  AND(U258=入力項目!$S$11),IFERROR(VLOOKUP(入力項目!$S$12,子育て関連マスタ!$I$4:$M$5,2,FALSE),0),
  AND(U258=4),IFERROR(VLOOKUP(入力項目!$S$13,子育て関連マスタ!$I$9:$M$12,2,FALSE),0),
  AND(U258=7),IFERROR(VLOOKUP(入力項目!$S$14,子育て関連マスタ!$I$16:$M$17,2,FALSE),0),
  AND(U258=13),IFERROR(VLOOKUP(入力項目!$S$15,子育て関連マスタ!$I$21:$M$22,2,FALSE),0),
  AND(U258=16),IFERROR(VLOOKUP(入力項目!$S$16,子育て関連マスタ!$I$26:$M$28,2,FALSE),0),
  AND(U258=19,入力項目!$S$16&lt;&gt;"高専"),IFERROR(VLOOKUP(入力項目!$S$17,子育て関連マスタ!$I$32:$M$37,2,FALSE),0),
  AND(U258=21,入力項目!$S$16="高専"),IFERROR(VLOOKUP(入力項目!$S$17,子育て関連マスタ!$I$32:$M$37,2,FALSE),0),
  U258&gt;=22,0
  ),0),0
) +
IF(AND(U258&gt;=1,U258&lt;=15),IF($D258=入力項目!$S$8,入力項目!$S$3,0),0) +
IF(AND(U258&gt;=1,U258&lt;=15),IF($D258=5,入力項目!$S$4,0),0) +
IF(AND(U258&gt;=1,U258&lt;=15),IF($D258=12,入力項目!$S$5,0),0) +
IF(AND(入力項目!$S$7=$A258,入力項目!$S$8=$D258),子育て関連マスタ!$C$14,0) +
IFERROR(IF(AND(YEAR(EDATE(DATE(入力項目!$S$7,入力項目!$S$8,1),1))=$A258,MONTH(EDATE(DATE(入力項目!$S$7,入力項目!$S$8,1),1))=$D258),子育て関連マスタ!$C$15,0),0) +
IF(AND(OR(U258=3,U258=5,U258=7),$D258=11),子育て関連マスタ!$C$17,0) +
IF(AND(U258=20,$D258=1),子育て関連マスタ!$C$18,0) +
IF(AND(U258=20,$D258=1),
IFERROR(_xlfn.IFS(
入力項目!$S$10="男",子育て関連マスタ!$C$18,
入力項目!$S$10="女",子育て関連マスタ!$C$19
),0),0
) +
IF(AND(U258&gt;=入力項目!$S$18,U258&lt;=入力項目!$S$19),入力項目!$S$20,0) +
IF(AND(U258&gt;=入力項目!$S$21,U258&lt;=入力項目!$S$22),入力項目!$S$23,0) +
IF(AND(U258&gt;=入力項目!$S$24,U258&lt;=入力項目!$S$25),入力項目!$S$26,0)
)</f>
        <v>0</v>
      </c>
      <c r="AJ258" s="10">
        <f ca="1">-VLOOKUP($D258,月別収支!$A$2:$H$13,7,FALSE)</f>
        <v>-20000</v>
      </c>
    </row>
    <row r="259" spans="1:36" x14ac:dyDescent="0.4">
      <c r="A259">
        <f t="shared" ca="1" si="71"/>
        <v>2046</v>
      </c>
      <c r="B259">
        <f t="shared" ca="1" si="61"/>
        <v>2045</v>
      </c>
      <c r="C259">
        <f t="shared" ca="1" si="62"/>
        <v>22</v>
      </c>
      <c r="D259">
        <f t="shared" ca="1" si="72"/>
        <v>1</v>
      </c>
      <c r="E259" t="str">
        <f t="shared" ca="1" si="56"/>
        <v>2046年1月</v>
      </c>
      <c r="F259">
        <f ca="1">IF(OR(入力項目!$N$5&lt;$A259,AND(入力項目!$N$5=$A259,入力項目!$N$6&lt;$D259)),IF(F258=0,1,IF(G259=12,F258+1,F258)),0)</f>
        <v>21</v>
      </c>
      <c r="G259">
        <f ca="1">IF(OR(入力項目!$N$5&lt;$A259,AND(入力項目!$N$5=$A259,入力項目!$N$6&lt;$D259)),IF(G258=12,1,G258+1),0)</f>
        <v>3</v>
      </c>
      <c r="H259" t="str">
        <f t="shared" ca="1" si="57"/>
        <v>21_3</v>
      </c>
      <c r="I259">
        <f ca="1">IF(
  IFERROR(AND($C259&gt;0,MOD($C259,入力項目!$N$22)=0,$D259=入力項目!$N$23), FALSE),
  1,
  IF(
    AND(I258&gt;0,J258=12),
    IF(I258=入力項目!$N$28, 0, I258+1),
    I258
  )
)</f>
        <v>2</v>
      </c>
      <c r="J259">
        <f ca="1">IF($D259=入力項目!$N$23,1,IFERROR(J258+1,1))</f>
        <v>8</v>
      </c>
      <c r="K259" t="str">
        <f t="shared" ca="1" si="58"/>
        <v>2_8</v>
      </c>
      <c r="L259">
        <f ca="1">L258+IF(入力項目!$D$4=$D259,1,0)</f>
        <v>50</v>
      </c>
      <c r="M259" t="str">
        <f t="shared" ca="1" si="59"/>
        <v>50歳</v>
      </c>
      <c r="N259">
        <f t="shared" ca="1" si="63"/>
        <v>51</v>
      </c>
      <c r="O259" t="str">
        <f t="shared" ca="1" si="60"/>
        <v>51歳</v>
      </c>
      <c r="P259">
        <f t="shared" ca="1" si="64"/>
        <v>25</v>
      </c>
      <c r="Q259">
        <f t="shared" ca="1" si="65"/>
        <v>23</v>
      </c>
      <c r="R259">
        <f t="shared" ca="1" si="66"/>
        <v>2046</v>
      </c>
      <c r="S259">
        <f t="shared" ca="1" si="67"/>
        <v>2046</v>
      </c>
      <c r="T259">
        <f t="shared" ca="1" si="68"/>
        <v>2046</v>
      </c>
      <c r="U259">
        <f t="shared" ca="1" si="69"/>
        <v>2046</v>
      </c>
      <c r="V259" s="10">
        <f t="shared" ca="1" si="70"/>
        <v>28994145</v>
      </c>
      <c r="W259" s="10">
        <f ca="1">IF($L259&lt;その他マスタ!$B$1,VLOOKUP($D259,月別収支!$A$2:$H$13,2,FALSE),その他マスタ!$B$3)+IF(AND($L259=その他マスタ!$B$1,入力項目!$I$9="あり",$D259=入力項目!$D$4),その他マスタ!$B$2,0)</f>
        <v>300000</v>
      </c>
      <c r="X259" s="10">
        <f ca="1">-IF(入力項目!$K$5=TRUE,
IF($F259+$G259&lt;3,VLOOKUP($D259,月別収支!$A$2:$H$13,8,FALSE),0)+IFERROR(VLOOKUP($H259,住宅ローン計算!C:P,13,FALSE),0)+IF($F259&gt;1,IF(OR($G259=3,$G259=6,$G259=9,$G259=12),ROUNDUP(入力項目!$N$18/4,0),0),0),
VLOOKUP($D259,月別収支!$A$2:$H$13,8,FALSE))</f>
        <v>-91090</v>
      </c>
      <c r="Y259" s="10">
        <f ca="1">-VLOOKUP($D259,月別収支!$A$2:$H$13,3,FALSE)</f>
        <v>-75000</v>
      </c>
      <c r="Z259" s="10">
        <f ca="1">-VLOOKUP($D259,月別収支!$A$2:$H$13,4,FALSE)</f>
        <v>-27000</v>
      </c>
      <c r="AA259" s="10">
        <f ca="1">-VLOOKUP($D259,月別収支!$A$2:$H$13,6,FALSE)</f>
        <v>-10000</v>
      </c>
      <c r="AB259" s="10">
        <f ca="1">-(
VLOOKUP($D259,月別収支!$A$2:$H$13,5,FALSE)+IF(AND(入力項目!$I$27&lt;=$A259,ISEVEN($A259-入力項目!$I$27),入力項目!$I$28=$D259),入力項目!$I$26,0)
+IF(入力項目!$K$26=TRUE,
IFERROR(VLOOKUP($K259,マイカーローン計算!C:P,13,FALSE),0),
IFERROR(
  IF(AND($C259&gt;0,MOD($C259,入力項目!$N$22)=0,$D259=入力項目!$N$23),入力項目!$N$24,0),
 0
)
)
)</f>
        <v>-20000</v>
      </c>
      <c r="AC259" s="10">
        <f ca="1">-IF($A259&lt;入力項目!$N$33,入力項目!$N$35,IF(AND($A259=入力項目!$N$33,$D259&lt;=入力項目!$N$34),入力項目!$N$35,0))</f>
        <v>0</v>
      </c>
      <c r="AD259">
        <f ca="1">-(
_xlfn.IFS(
P259&lt;=入力項目!$S$11,0,
AND(P259&gt;=入力項目!$S$11+1,P259&lt;=3),IFERROR(VLOOKUP(入力項目!$S$12,子育て関連マスタ!$I$4:$M$5,4,FALSE),0),
AND(P259&gt;=4,P259&lt;=6),IFERROR(VLOOKUP(入力項目!$S$13,子育て関連マスタ!$I$9:$M$12,4,FALSE),0),
AND(P259&gt;=7,P259&lt;=12),IFERROR(VLOOKUP(入力項目!$S$14,子育て関連マスタ!$I$16:$M$17,4,FALSE),0),
AND(P259&gt;=13,P259&lt;=15),IFERROR(VLOOKUP(入力項目!$S$15,子育て関連マスタ!$I$21:$M$22,4,FALSE),0),
AND(P259&gt;=16,P259&lt;=18),IFERROR(VLOOKUP(入力項目!$S$16,子育て関連マスタ!$I$26:$M$28,4,FALSE),0),
AND(P259&gt;=19,P259&lt;=20,入力項目!$S$16="高専"),IFERROR(VLOOKUP(入力項目!$S$16,子育て関連マスタ!$I$26:$M$28,4,FALSE),0),
AND(P259&gt;=19,P259&lt;=20,入力項目!$S$16&lt;&gt;"高専"),IFERROR(VLOOKUP(入力項目!$S$17,子育て関連マスタ!$I$32:$M$37,4,FALSE),0),
AND(P259&gt;=21,P259&lt;=22,入力項目!$S$16="高専"),IFERROR(VLOOKUP(入力項目!$S$17,子育て関連マスタ!$I$32:$M$34,4,FALSE),0),
AND(P259&gt;=21,P259&lt;=22,入力項目!$S$16&lt;&gt;"高専"),IFERROR(VLOOKUP(入力項目!$S$17,子育て関連マスタ!$I$32:$M$34,4,FALSE),0),
P259&gt;=23,0
) +
IF($D259=4,
  IFERROR(_xlfn.IFS(
  P259&lt;=入力項目!$S$11,0,
  AND(P259=入力項目!$S$11),IFERROR(VLOOKUP(入力項目!$S$12,子育て関連マスタ!$I$4:$M$5,2,FALSE),0),
  AND(P259=4),IFERROR(VLOOKUP(入力項目!$S$13,子育て関連マスタ!$I$9:$M$12,2,FALSE),0),
  AND(P259=7),IFERROR(VLOOKUP(入力項目!$S$14,子育て関連マスタ!$I$16:$M$17,2,FALSE),0),
  AND(P259=13),IFERROR(VLOOKUP(入力項目!$S$15,子育て関連マスタ!$I$21:$M$22,2,FALSE),0),
  AND(P259=16),IFERROR(VLOOKUP(入力項目!$S$16,子育て関連マスタ!$I$26:$M$28,2,FALSE),0),
  AND(P259=19,入力項目!$S$16&lt;&gt;"高専"),IFERROR(VLOOKUP(入力項目!$S$17,子育て関連マスタ!$I$32:$M$37,2,FALSE),0),
  AND(P259=21,入力項目!$S$16="高専"),IFERROR(VLOOKUP(入力項目!$S$17,子育て関連マスタ!$I$32:$M$37,2,FALSE),0),
  P259&gt;=22,0
  ),0),0
) +
IF(AND(P259&gt;=1,P259&lt;=15),IF($D259=入力項目!$S$8,入力項目!$S$3,0),0) +
IF(AND(P259&gt;=1,P259&lt;=15),IF($D259=5,入力項目!$S$4,0),0) +
IF(AND(P259&gt;=1,P259&lt;=15),IF($D259=12,入力項目!$S$5,0),0) +
IF(AND(入力項目!$S$7=$A259,入力項目!$S$8=$D259),子育て関連マスタ!$C$14,0) +
IFERROR(IF(AND(YEAR(EDATE(DATE(入力項目!$S$7,入力項目!$S$8,1),1))=$A259,MONTH(EDATE(DATE(入力項目!$S$7,入力項目!$S$8,1),1))=$D259),子育て関連マスタ!$C$15,0),0) +
IF(AND(OR(P259=3,P259=5,P259=7),$D259=11),子育て関連マスタ!$C$17,0) +
IF(AND(P259=20,$D259=1),子育て関連マスタ!$C$18,0) +
IF(AND(P259=20,$D259=1),
IFERROR(_xlfn.IFS(
入力項目!$S$10="男",子育て関連マスタ!$C$18,
入力項目!$S$10="女",子育て関連マスタ!$C$19
),0),0
) +
IF(AND(P259&gt;=入力項目!$S$18,P259&lt;=入力項目!$S$19),入力項目!$S$20,0) +
IF(AND(P259&gt;=入力項目!$S$21,P259&lt;=入力項目!$S$22),入力項目!$S$23,0) +
IF(AND(P259&gt;=入力項目!$S$24,P259&lt;=入力項目!$S$25),入力項目!$S$26,0)
)</f>
        <v>0</v>
      </c>
      <c r="AE259">
        <f ca="1">-(
_xlfn.IFS(
Q259&lt;=入力項目!$S$11,0,
AND(Q259&gt;=入力項目!$S$11+1,Q259&lt;=3),IFERROR(VLOOKUP(入力項目!$S$12,子育て関連マスタ!$I$4:$M$5,4,FALSE),0),
AND(Q259&gt;=4,Q259&lt;=6),IFERROR(VLOOKUP(入力項目!$S$13,子育て関連マスタ!$I$9:$M$12,4,FALSE),0),
AND(Q259&gt;=7,Q259&lt;=12),IFERROR(VLOOKUP(入力項目!$S$14,子育て関連マスタ!$I$16:$M$17,4,FALSE),0),
AND(Q259&gt;=13,Q259&lt;=15),IFERROR(VLOOKUP(入力項目!$S$15,子育て関連マスタ!$I$21:$M$22,4,FALSE),0),
AND(Q259&gt;=16,Q259&lt;=18),IFERROR(VLOOKUP(入力項目!$S$16,子育て関連マスタ!$I$26:$M$28,4,FALSE),0),
AND(Q259&gt;=19,Q259&lt;=20,入力項目!$S$16="高専"),IFERROR(VLOOKUP(入力項目!$S$16,子育て関連マスタ!$I$26:$M$28,4,FALSE),0),
AND(Q259&gt;=19,Q259&lt;=20,入力項目!$S$16&lt;&gt;"高専"),IFERROR(VLOOKUP(入力項目!$S$17,子育て関連マスタ!$I$32:$M$37,4,FALSE),0),
AND(Q259&gt;=21,Q259&lt;=22,入力項目!$S$16="高専"),IFERROR(VLOOKUP(入力項目!$S$17,子育て関連マスタ!$I$32:$M$34,4,FALSE),0),
AND(Q259&gt;=21,Q259&lt;=22,入力項目!$S$16&lt;&gt;"高専"),IFERROR(VLOOKUP(入力項目!$S$17,子育て関連マスタ!$I$32:$M$34,4,FALSE),0),
Q259&gt;=23,0
) +
IF($D259=4,
  IFERROR(_xlfn.IFS(
  Q259&lt;=入力項目!$S$11,0,
  AND(Q259=入力項目!$S$11),IFERROR(VLOOKUP(入力項目!$S$12,子育て関連マスタ!$I$4:$M$5,2,FALSE),0),
  AND(Q259=4),IFERROR(VLOOKUP(入力項目!$S$13,子育て関連マスタ!$I$9:$M$12,2,FALSE),0),
  AND(Q259=7),IFERROR(VLOOKUP(入力項目!$S$14,子育て関連マスタ!$I$16:$M$17,2,FALSE),0),
  AND(Q259=13),IFERROR(VLOOKUP(入力項目!$S$15,子育て関連マスタ!$I$21:$M$22,2,FALSE),0),
  AND(Q259=16),IFERROR(VLOOKUP(入力項目!$S$16,子育て関連マスタ!$I$26:$M$28,2,FALSE),0),
  AND(Q259=19,入力項目!$S$16&lt;&gt;"高専"),IFERROR(VLOOKUP(入力項目!$S$17,子育て関連マスタ!$I$32:$M$37,2,FALSE),0),
  AND(Q259=21,入力項目!$S$16="高専"),IFERROR(VLOOKUP(入力項目!$S$17,子育て関連マスタ!$I$32:$M$37,2,FALSE),0),
  Q259&gt;=22,0
  ),0),0
) +
IF(AND(Q259&gt;=1,Q259&lt;=15),IF($D259=入力項目!$S$8,入力項目!$S$3,0),0) +
IF(AND(Q259&gt;=1,Q259&lt;=15),IF($D259=5,入力項目!$S$4,0),0) +
IF(AND(Q259&gt;=1,Q259&lt;=15),IF($D259=12,入力項目!$S$5,0),0) +
IF(AND(入力項目!$S$7=$A259,入力項目!$S$8=$D259),子育て関連マスタ!$C$14,0) +
IFERROR(IF(AND(YEAR(EDATE(DATE(入力項目!$S$7,入力項目!$S$8,1),1))=$A259,MONTH(EDATE(DATE(入力項目!$S$7,入力項目!$S$8,1),1))=$D259),子育て関連マスタ!$C$15,0),0) +
IF(AND(OR(Q259=3,Q259=5,Q259=7),$D259=11),子育て関連マスタ!$C$17,0) +
IF(AND(Q259=20,$D259=1),子育て関連マスタ!$C$18,0) +
IF(AND(Q259=20,$D259=1),
IFERROR(_xlfn.IFS(
入力項目!$S$10="男",子育て関連マスタ!$C$18,
入力項目!$S$10="女",子育て関連マスタ!$C$19
),0),0
) +
IF(AND(Q259&gt;=入力項目!$S$18,Q259&lt;=入力項目!$S$19),入力項目!$S$20,0) +
IF(AND(Q259&gt;=入力項目!$S$21,Q259&lt;=入力項目!$S$22),入力項目!$S$23,0) +
IF(AND(Q259&gt;=入力項目!$S$24,Q259&lt;=入力項目!$S$25),入力項目!$S$26,0)
)</f>
        <v>0</v>
      </c>
      <c r="AF259">
        <f ca="1">-(
_xlfn.IFS(
R259&lt;=入力項目!$S$11,0,
AND(R259&gt;=入力項目!$S$11+1,R259&lt;=3),IFERROR(VLOOKUP(入力項目!$S$12,子育て関連マスタ!$I$4:$M$5,4,FALSE),0),
AND(R259&gt;=4,R259&lt;=6),IFERROR(VLOOKUP(入力項目!$S$13,子育て関連マスタ!$I$9:$M$12,4,FALSE),0),
AND(R259&gt;=7,R259&lt;=12),IFERROR(VLOOKUP(入力項目!$S$14,子育て関連マスタ!$I$16:$M$17,4,FALSE),0),
AND(R259&gt;=13,R259&lt;=15),IFERROR(VLOOKUP(入力項目!$S$15,子育て関連マスタ!$I$21:$M$22,4,FALSE),0),
AND(R259&gt;=16,R259&lt;=18),IFERROR(VLOOKUP(入力項目!$S$16,子育て関連マスタ!$I$26:$M$28,4,FALSE),0),
AND(R259&gt;=19,R259&lt;=20,入力項目!$S$16="高専"),IFERROR(VLOOKUP(入力項目!$S$16,子育て関連マスタ!$I$26:$M$28,4,FALSE),0),
AND(R259&gt;=19,R259&lt;=20,入力項目!$S$16&lt;&gt;"高専"),IFERROR(VLOOKUP(入力項目!$S$17,子育て関連マスタ!$I$32:$M$37,4,FALSE),0),
AND(R259&gt;=21,R259&lt;=22,入力項目!$S$16="高専"),IFERROR(VLOOKUP(入力項目!$S$17,子育て関連マスタ!$I$32:$M$34,4,FALSE),0),
AND(R259&gt;=21,R259&lt;=22,入力項目!$S$16&lt;&gt;"高専"),IFERROR(VLOOKUP(入力項目!$S$17,子育て関連マスタ!$I$32:$M$34,4,FALSE),0),
R259&gt;=23,0
) +
IF($D259=4,
  IFERROR(_xlfn.IFS(
  R259&lt;=入力項目!$S$11,0,
  AND(R259=入力項目!$S$11),IFERROR(VLOOKUP(入力項目!$S$12,子育て関連マスタ!$I$4:$M$5,2,FALSE),0),
  AND(R259=4),IFERROR(VLOOKUP(入力項目!$S$13,子育て関連マスタ!$I$9:$M$12,2,FALSE),0),
  AND(R259=7),IFERROR(VLOOKUP(入力項目!$S$14,子育て関連マスタ!$I$16:$M$17,2,FALSE),0),
  AND(R259=13),IFERROR(VLOOKUP(入力項目!$S$15,子育て関連マスタ!$I$21:$M$22,2,FALSE),0),
  AND(R259=16),IFERROR(VLOOKUP(入力項目!$S$16,子育て関連マスタ!$I$26:$M$28,2,FALSE),0),
  AND(R259=19,入力項目!$S$16&lt;&gt;"高専"),IFERROR(VLOOKUP(入力項目!$S$17,子育て関連マスタ!$I$32:$M$37,2,FALSE),0),
  AND(R259=21,入力項目!$S$16="高専"),IFERROR(VLOOKUP(入力項目!$S$17,子育て関連マスタ!$I$32:$M$37,2,FALSE),0),
  R259&gt;=22,0
  ),0),0
) +
IF(AND(R259&gt;=1,R259&lt;=15),IF($D259=入力項目!$S$8,入力項目!$S$3,0),0) +
IF(AND(R259&gt;=1,R259&lt;=15),IF($D259=5,入力項目!$S$4,0),0) +
IF(AND(R259&gt;=1,R259&lt;=15),IF($D259=12,入力項目!$S$5,0),0) +
IF(AND(入力項目!$S$7=$A259,入力項目!$S$8=$D259),子育て関連マスタ!$C$14,0) +
IFERROR(IF(AND(YEAR(EDATE(DATE(入力項目!$S$7,入力項目!$S$8,1),1))=$A259,MONTH(EDATE(DATE(入力項目!$S$7,入力項目!$S$8,1),1))=$D259),子育て関連マスタ!$C$15,0),0) +
IF(AND(OR(R259=3,R259=5,R259=7),$D259=11),子育て関連マスタ!$C$17,0) +
IF(AND(R259=20,$D259=1),子育て関連マスタ!$C$18,0) +
IF(AND(R259=20,$D259=1),
IFERROR(_xlfn.IFS(
入力項目!$S$10="男",子育て関連マスタ!$C$18,
入力項目!$S$10="女",子育て関連マスタ!$C$19
),0),0
) +
IF(AND(R259&gt;=入力項目!$S$18,R259&lt;=入力項目!$S$19),入力項目!$S$20,0) +
IF(AND(R259&gt;=入力項目!$S$21,R259&lt;=入力項目!$S$22),入力項目!$S$23,0) +
IF(AND(R259&gt;=入力項目!$S$24,R259&lt;=入力項目!$S$25),入力項目!$S$26,0)
)</f>
        <v>0</v>
      </c>
      <c r="AG259">
        <f ca="1">-(
_xlfn.IFS(
S259&lt;=入力項目!$S$11,0,
AND(S259&gt;=入力項目!$S$11+1,S259&lt;=3),IFERROR(VLOOKUP(入力項目!$S$12,子育て関連マスタ!$I$4:$M$5,4,FALSE),0),
AND(S259&gt;=4,S259&lt;=6),IFERROR(VLOOKUP(入力項目!$S$13,子育て関連マスタ!$I$9:$M$12,4,FALSE),0),
AND(S259&gt;=7,S259&lt;=12),IFERROR(VLOOKUP(入力項目!$S$14,子育て関連マスタ!$I$16:$M$17,4,FALSE),0),
AND(S259&gt;=13,S259&lt;=15),IFERROR(VLOOKUP(入力項目!$S$15,子育て関連マスタ!$I$21:$M$22,4,FALSE),0),
AND(S259&gt;=16,S259&lt;=18),IFERROR(VLOOKUP(入力項目!$S$16,子育て関連マスタ!$I$26:$M$28,4,FALSE),0),
AND(S259&gt;=19,S259&lt;=20,入力項目!$S$16="高専"),IFERROR(VLOOKUP(入力項目!$S$16,子育て関連マスタ!$I$26:$M$28,4,FALSE),0),
AND(S259&gt;=19,S259&lt;=20,入力項目!$S$16&lt;&gt;"高専"),IFERROR(VLOOKUP(入力項目!$S$17,子育て関連マスタ!$I$32:$M$37,4,FALSE),0),
AND(S259&gt;=21,S259&lt;=22,入力項目!$S$16="高専"),IFERROR(VLOOKUP(入力項目!$S$17,子育て関連マスタ!$I$32:$M$34,4,FALSE),0),
AND(S259&gt;=21,S259&lt;=22,入力項目!$S$16&lt;&gt;"高専"),IFERROR(VLOOKUP(入力項目!$S$17,子育て関連マスタ!$I$32:$M$34,4,FALSE),0),
S259&gt;=23,0
) +
IF($D259=4,
  IFERROR(_xlfn.IFS(
  S259&lt;=入力項目!$S$11,0,
  AND(S259=入力項目!$S$11),IFERROR(VLOOKUP(入力項目!$S$12,子育て関連マスタ!$I$4:$M$5,2,FALSE),0),
  AND(S259=4),IFERROR(VLOOKUP(入力項目!$S$13,子育て関連マスタ!$I$9:$M$12,2,FALSE),0),
  AND(S259=7),IFERROR(VLOOKUP(入力項目!$S$14,子育て関連マスタ!$I$16:$M$17,2,FALSE),0),
  AND(S259=13),IFERROR(VLOOKUP(入力項目!$S$15,子育て関連マスタ!$I$21:$M$22,2,FALSE),0),
  AND(S259=16),IFERROR(VLOOKUP(入力項目!$S$16,子育て関連マスタ!$I$26:$M$28,2,FALSE),0),
  AND(S259=19,入力項目!$S$16&lt;&gt;"高専"),IFERROR(VLOOKUP(入力項目!$S$17,子育て関連マスタ!$I$32:$M$37,2,FALSE),0),
  AND(S259=21,入力項目!$S$16="高専"),IFERROR(VLOOKUP(入力項目!$S$17,子育て関連マスタ!$I$32:$M$37,2,FALSE),0),
  S259&gt;=22,0
  ),0),0
) +
IF(AND(S259&gt;=1,S259&lt;=15),IF($D259=入力項目!$S$8,入力項目!$S$3,0),0) +
IF(AND(S259&gt;=1,S259&lt;=15),IF($D259=5,入力項目!$S$4,0),0) +
IF(AND(S259&gt;=1,S259&lt;=15),IF($D259=12,入力項目!$S$5,0),0) +
IF(AND(入力項目!$S$7=$A259,入力項目!$S$8=$D259),子育て関連マスタ!$C$14,0) +
IFERROR(IF(AND(YEAR(EDATE(DATE(入力項目!$S$7,入力項目!$S$8,1),1))=$A259,MONTH(EDATE(DATE(入力項目!$S$7,入力項目!$S$8,1),1))=$D259),子育て関連マスタ!$C$15,0),0) +
IF(AND(OR(S259=3,S259=5,S259=7),$D259=11),子育て関連マスタ!$C$17,0) +
IF(AND(S259=20,$D259=1),子育て関連マスタ!$C$18,0) +
IF(AND(S259=20,$D259=1),
IFERROR(_xlfn.IFS(
入力項目!$S$10="男",子育て関連マスタ!$C$18,
入力項目!$S$10="女",子育て関連マスタ!$C$19
),0),0
) +
IF(AND(S259&gt;=入力項目!$S$18,S259&lt;=入力項目!$S$19),入力項目!$S$20,0) +
IF(AND(S259&gt;=入力項目!$S$21,S259&lt;=入力項目!$S$22),入力項目!$S$23,0) +
IF(AND(S259&gt;=入力項目!$S$24,S259&lt;=入力項目!$S$25),入力項目!$S$26,0)
)</f>
        <v>0</v>
      </c>
      <c r="AH259">
        <f ca="1">-(
_xlfn.IFS(
T259&lt;=入力項目!$S$11,0,
AND(T259&gt;=入力項目!$S$11+1,T259&lt;=3),IFERROR(VLOOKUP(入力項目!$S$12,子育て関連マスタ!$I$4:$M$5,4,FALSE),0),
AND(T259&gt;=4,T259&lt;=6),IFERROR(VLOOKUP(入力項目!$S$13,子育て関連マスタ!$I$9:$M$12,4,FALSE),0),
AND(T259&gt;=7,T259&lt;=12),IFERROR(VLOOKUP(入力項目!$S$14,子育て関連マスタ!$I$16:$M$17,4,FALSE),0),
AND(T259&gt;=13,T259&lt;=15),IFERROR(VLOOKUP(入力項目!$S$15,子育て関連マスタ!$I$21:$M$22,4,FALSE),0),
AND(T259&gt;=16,T259&lt;=18),IFERROR(VLOOKUP(入力項目!$S$16,子育て関連マスタ!$I$26:$M$28,4,FALSE),0),
AND(T259&gt;=19,T259&lt;=20,入力項目!$S$16="高専"),IFERROR(VLOOKUP(入力項目!$S$16,子育て関連マスタ!$I$26:$M$28,4,FALSE),0),
AND(T259&gt;=19,T259&lt;=20,入力項目!$S$16&lt;&gt;"高専"),IFERROR(VLOOKUP(入力項目!$S$17,子育て関連マスタ!$I$32:$M$37,4,FALSE),0),
AND(T259&gt;=21,T259&lt;=22,入力項目!$S$16="高専"),IFERROR(VLOOKUP(入力項目!$S$17,子育て関連マスタ!$I$32:$M$34,4,FALSE),0),
AND(T259&gt;=21,T259&lt;=22,入力項目!$S$16&lt;&gt;"高専"),IFERROR(VLOOKUP(入力項目!$S$17,子育て関連マスタ!$I$32:$M$34,4,FALSE),0),
T259&gt;=23,0
) +
IF($D259=4,
  IFERROR(_xlfn.IFS(
  T259&lt;=入力項目!$S$11,0,
  AND(T259=入力項目!$S$11),IFERROR(VLOOKUP(入力項目!$S$12,子育て関連マスタ!$I$4:$M$5,2,FALSE),0),
  AND(T259=4),IFERROR(VLOOKUP(入力項目!$S$13,子育て関連マスタ!$I$9:$M$12,2,FALSE),0),
  AND(T259=7),IFERROR(VLOOKUP(入力項目!$S$14,子育て関連マスタ!$I$16:$M$17,2,FALSE),0),
  AND(T259=13),IFERROR(VLOOKUP(入力項目!$S$15,子育て関連マスタ!$I$21:$M$22,2,FALSE),0),
  AND(T259=16),IFERROR(VLOOKUP(入力項目!$S$16,子育て関連マスタ!$I$26:$M$28,2,FALSE),0),
  AND(T259=19,入力項目!$S$16&lt;&gt;"高専"),IFERROR(VLOOKUP(入力項目!$S$17,子育て関連マスタ!$I$32:$M$37,2,FALSE),0),
  AND(T259=21,入力項目!$S$16="高専"),IFERROR(VLOOKUP(入力項目!$S$17,子育て関連マスタ!$I$32:$M$37,2,FALSE),0),
  T259&gt;=22,0
  ),0),0
) +
IF(AND(T259&gt;=1,T259&lt;=15),IF($D259=入力項目!$S$8,入力項目!$S$3,0),0) +
IF(AND(T259&gt;=1,T259&lt;=15),IF($D259=5,入力項目!$S$4,0),0) +
IF(AND(T259&gt;=1,T259&lt;=15),IF($D259=12,入力項目!$S$5,0),0) +
IF(AND(入力項目!$S$7=$A259,入力項目!$S$8=$D259),子育て関連マスタ!$C$14,0) +
IFERROR(IF(AND(YEAR(EDATE(DATE(入力項目!$S$7,入力項目!$S$8,1),1))=$A259,MONTH(EDATE(DATE(入力項目!$S$7,入力項目!$S$8,1),1))=$D259),子育て関連マスタ!$C$15,0),0) +
IF(AND(OR(T259=3,T259=5,T259=7),$D259=11),子育て関連マスタ!$C$17,0) +
IF(AND(T259=20,$D259=1),子育て関連マスタ!$C$18,0) +
IF(AND(T259=20,$D259=1),
IFERROR(_xlfn.IFS(
入力項目!$S$10="男",子育て関連マスタ!$C$18,
入力項目!$S$10="女",子育て関連マスタ!$C$19
),0),0
) +
IF(AND(T259&gt;=入力項目!$S$18,T259&lt;=入力項目!$S$19),入力項目!$S$20,0) +
IF(AND(T259&gt;=入力項目!$S$21,T259&lt;=入力項目!$S$22),入力項目!$S$23,0) +
IF(AND(T259&gt;=入力項目!$S$24,T259&lt;=入力項目!$S$25),入力項目!$S$26,0)
)</f>
        <v>0</v>
      </c>
      <c r="AI259">
        <f ca="1">-(
_xlfn.IFS(
U259&lt;=入力項目!$S$11,0,
AND(U259&gt;=入力項目!$S$11+1,U259&lt;=3),IFERROR(VLOOKUP(入力項目!$S$12,子育て関連マスタ!$I$4:$M$5,4,FALSE),0),
AND(U259&gt;=4,U259&lt;=6),IFERROR(VLOOKUP(入力項目!$S$13,子育て関連マスタ!$I$9:$M$12,4,FALSE),0),
AND(U259&gt;=7,U259&lt;=12),IFERROR(VLOOKUP(入力項目!$S$14,子育て関連マスタ!$I$16:$M$17,4,FALSE),0),
AND(U259&gt;=13,U259&lt;=15),IFERROR(VLOOKUP(入力項目!$S$15,子育て関連マスタ!$I$21:$M$22,4,FALSE),0),
AND(U259&gt;=16,U259&lt;=18),IFERROR(VLOOKUP(入力項目!$S$16,子育て関連マスタ!$I$26:$M$28,4,FALSE),0),
AND(U259&gt;=19,U259&lt;=20,入力項目!$S$16="高専"),IFERROR(VLOOKUP(入力項目!$S$16,子育て関連マスタ!$I$26:$M$28,4,FALSE),0),
AND(U259&gt;=19,U259&lt;=20,入力項目!$S$16&lt;&gt;"高専"),IFERROR(VLOOKUP(入力項目!$S$17,子育て関連マスタ!$I$32:$M$37,4,FALSE),0),
AND(U259&gt;=21,U259&lt;=22,入力項目!$S$16="高専"),IFERROR(VLOOKUP(入力項目!$S$17,子育て関連マスタ!$I$32:$M$34,4,FALSE),0),
AND(U259&gt;=21,U259&lt;=22,入力項目!$S$16&lt;&gt;"高専"),IFERROR(VLOOKUP(入力項目!$S$17,子育て関連マスタ!$I$32:$M$34,4,FALSE),0),
U259&gt;=23,0
) +
IF($D259=4,
  IFERROR(_xlfn.IFS(
  U259&lt;=入力項目!$S$11,0,
  AND(U259=入力項目!$S$11),IFERROR(VLOOKUP(入力項目!$S$12,子育て関連マスタ!$I$4:$M$5,2,FALSE),0),
  AND(U259=4),IFERROR(VLOOKUP(入力項目!$S$13,子育て関連マスタ!$I$9:$M$12,2,FALSE),0),
  AND(U259=7),IFERROR(VLOOKUP(入力項目!$S$14,子育て関連マスタ!$I$16:$M$17,2,FALSE),0),
  AND(U259=13),IFERROR(VLOOKUP(入力項目!$S$15,子育て関連マスタ!$I$21:$M$22,2,FALSE),0),
  AND(U259=16),IFERROR(VLOOKUP(入力項目!$S$16,子育て関連マスタ!$I$26:$M$28,2,FALSE),0),
  AND(U259=19,入力項目!$S$16&lt;&gt;"高専"),IFERROR(VLOOKUP(入力項目!$S$17,子育て関連マスタ!$I$32:$M$37,2,FALSE),0),
  AND(U259=21,入力項目!$S$16="高専"),IFERROR(VLOOKUP(入力項目!$S$17,子育て関連マスタ!$I$32:$M$37,2,FALSE),0),
  U259&gt;=22,0
  ),0),0
) +
IF(AND(U259&gt;=1,U259&lt;=15),IF($D259=入力項目!$S$8,入力項目!$S$3,0),0) +
IF(AND(U259&gt;=1,U259&lt;=15),IF($D259=5,入力項目!$S$4,0),0) +
IF(AND(U259&gt;=1,U259&lt;=15),IF($D259=12,入力項目!$S$5,0),0) +
IF(AND(入力項目!$S$7=$A259,入力項目!$S$8=$D259),子育て関連マスタ!$C$14,0) +
IFERROR(IF(AND(YEAR(EDATE(DATE(入力項目!$S$7,入力項目!$S$8,1),1))=$A259,MONTH(EDATE(DATE(入力項目!$S$7,入力項目!$S$8,1),1))=$D259),子育て関連マスタ!$C$15,0),0) +
IF(AND(OR(U259=3,U259=5,U259=7),$D259=11),子育て関連マスタ!$C$17,0) +
IF(AND(U259=20,$D259=1),子育て関連マスタ!$C$18,0) +
IF(AND(U259=20,$D259=1),
IFERROR(_xlfn.IFS(
入力項目!$S$10="男",子育て関連マスタ!$C$18,
入力項目!$S$10="女",子育て関連マスタ!$C$19
),0),0
) +
IF(AND(U259&gt;=入力項目!$S$18,U259&lt;=入力項目!$S$19),入力項目!$S$20,0) +
IF(AND(U259&gt;=入力項目!$S$21,U259&lt;=入力項目!$S$22),入力項目!$S$23,0) +
IF(AND(U259&gt;=入力項目!$S$24,U259&lt;=入力項目!$S$25),入力項目!$S$26,0)
)</f>
        <v>0</v>
      </c>
      <c r="AJ259" s="10">
        <f ca="1">-VLOOKUP($D259,月別収支!$A$2:$H$13,7,FALSE)</f>
        <v>-20000</v>
      </c>
    </row>
    <row r="260" spans="1:36" x14ac:dyDescent="0.4">
      <c r="A260">
        <f t="shared" ca="1" si="71"/>
        <v>2046</v>
      </c>
      <c r="B260">
        <f t="shared" ca="1" si="61"/>
        <v>2045</v>
      </c>
      <c r="C260">
        <f t="shared" ca="1" si="62"/>
        <v>22</v>
      </c>
      <c r="D260">
        <f t="shared" ca="1" si="72"/>
        <v>2</v>
      </c>
      <c r="E260" t="str">
        <f t="shared" ref="E260:E323" ca="1" si="73">A260&amp;"年"&amp;D260&amp;"月"</f>
        <v>2046年2月</v>
      </c>
      <c r="F260">
        <f ca="1">IF(OR(入力項目!$N$5&lt;$A260,AND(入力項目!$N$5=$A260,入力項目!$N$6&lt;$D260)),IF(F259=0,1,IF(G260=12,F259+1,F259)),0)</f>
        <v>21</v>
      </c>
      <c r="G260">
        <f ca="1">IF(OR(入力項目!$N$5&lt;$A260,AND(入力項目!$N$5=$A260,入力項目!$N$6&lt;$D260)),IF(G259=12,1,G259+1),0)</f>
        <v>4</v>
      </c>
      <c r="H260" t="str">
        <f t="shared" ref="H260:H323" ca="1" si="74">F260&amp;"_"&amp;G260</f>
        <v>21_4</v>
      </c>
      <c r="I260">
        <f ca="1">IF(
  IFERROR(AND($C260&gt;0,MOD($C260,入力項目!$N$22)=0,$D260=入力項目!$N$23), FALSE),
  1,
  IF(
    AND(I259&gt;0,J259=12),
    IF(I259=入力項目!$N$28, 0, I259+1),
    I259
  )
)</f>
        <v>2</v>
      </c>
      <c r="J260">
        <f ca="1">IF($D260=入力項目!$N$23,1,IFERROR(J259+1,1))</f>
        <v>9</v>
      </c>
      <c r="K260" t="str">
        <f t="shared" ref="K260:K323" ca="1" si="75">I260&amp;"_"&amp;J260</f>
        <v>2_9</v>
      </c>
      <c r="L260">
        <f ca="1">L259+IF(入力項目!$D$4=$D260,1,0)</f>
        <v>50</v>
      </c>
      <c r="M260" t="str">
        <f t="shared" ref="M260:M323" ca="1" si="76">L260&amp;"歳"</f>
        <v>50歳</v>
      </c>
      <c r="N260">
        <f t="shared" ca="1" si="63"/>
        <v>51</v>
      </c>
      <c r="O260" t="str">
        <f t="shared" ref="O260:O323" ca="1" si="77">N260&amp;"歳"</f>
        <v>51歳</v>
      </c>
      <c r="P260">
        <f t="shared" ca="1" si="64"/>
        <v>25</v>
      </c>
      <c r="Q260">
        <f t="shared" ca="1" si="65"/>
        <v>23</v>
      </c>
      <c r="R260">
        <f t="shared" ca="1" si="66"/>
        <v>2046</v>
      </c>
      <c r="S260">
        <f t="shared" ca="1" si="67"/>
        <v>2046</v>
      </c>
      <c r="T260">
        <f t="shared" ca="1" si="68"/>
        <v>2046</v>
      </c>
      <c r="U260">
        <f t="shared" ca="1" si="69"/>
        <v>2046</v>
      </c>
      <c r="V260" s="10">
        <f t="shared" ca="1" si="70"/>
        <v>29088555</v>
      </c>
      <c r="W260" s="10">
        <f ca="1">IF($L260&lt;その他マスタ!$B$1,VLOOKUP($D260,月別収支!$A$2:$H$13,2,FALSE),その他マスタ!$B$3)+IF(AND($L260=その他マスタ!$B$1,入力項目!$I$9="あり",$D260=入力項目!$D$4),その他マスタ!$B$2,0)</f>
        <v>300000</v>
      </c>
      <c r="X260" s="10">
        <f ca="1">-IF(入力項目!$K$5=TRUE,
IF($F260+$G260&lt;3,VLOOKUP($D260,月別収支!$A$2:$H$13,8,FALSE),0)+IFERROR(VLOOKUP($H260,住宅ローン計算!C:P,13,FALSE),0)+IF($F260&gt;1,IF(OR($G260=3,$G260=6,$G260=9,$G260=12),ROUNDUP(入力項目!$N$18/4,0),0),0),
VLOOKUP($D260,月別収支!$A$2:$H$13,8,FALSE))</f>
        <v>-53590</v>
      </c>
      <c r="Y260" s="10">
        <f ca="1">-VLOOKUP($D260,月別収支!$A$2:$H$13,3,FALSE)</f>
        <v>-75000</v>
      </c>
      <c r="Z260" s="10">
        <f ca="1">-VLOOKUP($D260,月別収支!$A$2:$H$13,4,FALSE)</f>
        <v>-27000</v>
      </c>
      <c r="AA260" s="10">
        <f ca="1">-VLOOKUP($D260,月別収支!$A$2:$H$13,6,FALSE)</f>
        <v>-10000</v>
      </c>
      <c r="AB260" s="10">
        <f ca="1">-(
VLOOKUP($D260,月別収支!$A$2:$H$13,5,FALSE)+IF(AND(入力項目!$I$27&lt;=$A260,ISEVEN($A260-入力項目!$I$27),入力項目!$I$28=$D260),入力項目!$I$26,0)
+IF(入力項目!$K$26=TRUE,
IFERROR(VLOOKUP($K260,マイカーローン計算!C:P,13,FALSE),0),
IFERROR(
  IF(AND($C260&gt;0,MOD($C260,入力項目!$N$22)=0,$D260=入力項目!$N$23),入力項目!$N$24,0),
 0
)
)
)</f>
        <v>-20000</v>
      </c>
      <c r="AC260" s="10">
        <f ca="1">-IF($A260&lt;入力項目!$N$33,入力項目!$N$35,IF(AND($A260=入力項目!$N$33,$D260&lt;=入力項目!$N$34),入力項目!$N$35,0))</f>
        <v>0</v>
      </c>
      <c r="AD260">
        <f ca="1">-(
_xlfn.IFS(
P260&lt;=入力項目!$S$11,0,
AND(P260&gt;=入力項目!$S$11+1,P260&lt;=3),IFERROR(VLOOKUP(入力項目!$S$12,子育て関連マスタ!$I$4:$M$5,4,FALSE),0),
AND(P260&gt;=4,P260&lt;=6),IFERROR(VLOOKUP(入力項目!$S$13,子育て関連マスタ!$I$9:$M$12,4,FALSE),0),
AND(P260&gt;=7,P260&lt;=12),IFERROR(VLOOKUP(入力項目!$S$14,子育て関連マスタ!$I$16:$M$17,4,FALSE),0),
AND(P260&gt;=13,P260&lt;=15),IFERROR(VLOOKUP(入力項目!$S$15,子育て関連マスタ!$I$21:$M$22,4,FALSE),0),
AND(P260&gt;=16,P260&lt;=18),IFERROR(VLOOKUP(入力項目!$S$16,子育て関連マスタ!$I$26:$M$28,4,FALSE),0),
AND(P260&gt;=19,P260&lt;=20,入力項目!$S$16="高専"),IFERROR(VLOOKUP(入力項目!$S$16,子育て関連マスタ!$I$26:$M$28,4,FALSE),0),
AND(P260&gt;=19,P260&lt;=20,入力項目!$S$16&lt;&gt;"高専"),IFERROR(VLOOKUP(入力項目!$S$17,子育て関連マスタ!$I$32:$M$37,4,FALSE),0),
AND(P260&gt;=21,P260&lt;=22,入力項目!$S$16="高専"),IFERROR(VLOOKUP(入力項目!$S$17,子育て関連マスタ!$I$32:$M$34,4,FALSE),0),
AND(P260&gt;=21,P260&lt;=22,入力項目!$S$16&lt;&gt;"高専"),IFERROR(VLOOKUP(入力項目!$S$17,子育て関連マスタ!$I$32:$M$34,4,FALSE),0),
P260&gt;=23,0
) +
IF($D260=4,
  IFERROR(_xlfn.IFS(
  P260&lt;=入力項目!$S$11,0,
  AND(P260=入力項目!$S$11),IFERROR(VLOOKUP(入力項目!$S$12,子育て関連マスタ!$I$4:$M$5,2,FALSE),0),
  AND(P260=4),IFERROR(VLOOKUP(入力項目!$S$13,子育て関連マスタ!$I$9:$M$12,2,FALSE),0),
  AND(P260=7),IFERROR(VLOOKUP(入力項目!$S$14,子育て関連マスタ!$I$16:$M$17,2,FALSE),0),
  AND(P260=13),IFERROR(VLOOKUP(入力項目!$S$15,子育て関連マスタ!$I$21:$M$22,2,FALSE),0),
  AND(P260=16),IFERROR(VLOOKUP(入力項目!$S$16,子育て関連マスタ!$I$26:$M$28,2,FALSE),0),
  AND(P260=19,入力項目!$S$16&lt;&gt;"高専"),IFERROR(VLOOKUP(入力項目!$S$17,子育て関連マスタ!$I$32:$M$37,2,FALSE),0),
  AND(P260=21,入力項目!$S$16="高専"),IFERROR(VLOOKUP(入力項目!$S$17,子育て関連マスタ!$I$32:$M$37,2,FALSE),0),
  P260&gt;=22,0
  ),0),0
) +
IF(AND(P260&gt;=1,P260&lt;=15),IF($D260=入力項目!$S$8,入力項目!$S$3,0),0) +
IF(AND(P260&gt;=1,P260&lt;=15),IF($D260=5,入力項目!$S$4,0),0) +
IF(AND(P260&gt;=1,P260&lt;=15),IF($D260=12,入力項目!$S$5,0),0) +
IF(AND(入力項目!$S$7=$A260,入力項目!$S$8=$D260),子育て関連マスタ!$C$14,0) +
IFERROR(IF(AND(YEAR(EDATE(DATE(入力項目!$S$7,入力項目!$S$8,1),1))=$A260,MONTH(EDATE(DATE(入力項目!$S$7,入力項目!$S$8,1),1))=$D260),子育て関連マスタ!$C$15,0),0) +
IF(AND(OR(P260=3,P260=5,P260=7),$D260=11),子育て関連マスタ!$C$17,0) +
IF(AND(P260=20,$D260=1),子育て関連マスタ!$C$18,0) +
IF(AND(P260=20,$D260=1),
IFERROR(_xlfn.IFS(
入力項目!$S$10="男",子育て関連マスタ!$C$18,
入力項目!$S$10="女",子育て関連マスタ!$C$19
),0),0
) +
IF(AND(P260&gt;=入力項目!$S$18,P260&lt;=入力項目!$S$19),入力項目!$S$20,0) +
IF(AND(P260&gt;=入力項目!$S$21,P260&lt;=入力項目!$S$22),入力項目!$S$23,0) +
IF(AND(P260&gt;=入力項目!$S$24,P260&lt;=入力項目!$S$25),入力項目!$S$26,0)
)</f>
        <v>0</v>
      </c>
      <c r="AE260">
        <f ca="1">-(
_xlfn.IFS(
Q260&lt;=入力項目!$S$11,0,
AND(Q260&gt;=入力項目!$S$11+1,Q260&lt;=3),IFERROR(VLOOKUP(入力項目!$S$12,子育て関連マスタ!$I$4:$M$5,4,FALSE),0),
AND(Q260&gt;=4,Q260&lt;=6),IFERROR(VLOOKUP(入力項目!$S$13,子育て関連マスタ!$I$9:$M$12,4,FALSE),0),
AND(Q260&gt;=7,Q260&lt;=12),IFERROR(VLOOKUP(入力項目!$S$14,子育て関連マスタ!$I$16:$M$17,4,FALSE),0),
AND(Q260&gt;=13,Q260&lt;=15),IFERROR(VLOOKUP(入力項目!$S$15,子育て関連マスタ!$I$21:$M$22,4,FALSE),0),
AND(Q260&gt;=16,Q260&lt;=18),IFERROR(VLOOKUP(入力項目!$S$16,子育て関連マスタ!$I$26:$M$28,4,FALSE),0),
AND(Q260&gt;=19,Q260&lt;=20,入力項目!$S$16="高専"),IFERROR(VLOOKUP(入力項目!$S$16,子育て関連マスタ!$I$26:$M$28,4,FALSE),0),
AND(Q260&gt;=19,Q260&lt;=20,入力項目!$S$16&lt;&gt;"高専"),IFERROR(VLOOKUP(入力項目!$S$17,子育て関連マスタ!$I$32:$M$37,4,FALSE),0),
AND(Q260&gt;=21,Q260&lt;=22,入力項目!$S$16="高専"),IFERROR(VLOOKUP(入力項目!$S$17,子育て関連マスタ!$I$32:$M$34,4,FALSE),0),
AND(Q260&gt;=21,Q260&lt;=22,入力項目!$S$16&lt;&gt;"高専"),IFERROR(VLOOKUP(入力項目!$S$17,子育て関連マスタ!$I$32:$M$34,4,FALSE),0),
Q260&gt;=23,0
) +
IF($D260=4,
  IFERROR(_xlfn.IFS(
  Q260&lt;=入力項目!$S$11,0,
  AND(Q260=入力項目!$S$11),IFERROR(VLOOKUP(入力項目!$S$12,子育て関連マスタ!$I$4:$M$5,2,FALSE),0),
  AND(Q260=4),IFERROR(VLOOKUP(入力項目!$S$13,子育て関連マスタ!$I$9:$M$12,2,FALSE),0),
  AND(Q260=7),IFERROR(VLOOKUP(入力項目!$S$14,子育て関連マスタ!$I$16:$M$17,2,FALSE),0),
  AND(Q260=13),IFERROR(VLOOKUP(入力項目!$S$15,子育て関連マスタ!$I$21:$M$22,2,FALSE),0),
  AND(Q260=16),IFERROR(VLOOKUP(入力項目!$S$16,子育て関連マスタ!$I$26:$M$28,2,FALSE),0),
  AND(Q260=19,入力項目!$S$16&lt;&gt;"高専"),IFERROR(VLOOKUP(入力項目!$S$17,子育て関連マスタ!$I$32:$M$37,2,FALSE),0),
  AND(Q260=21,入力項目!$S$16="高専"),IFERROR(VLOOKUP(入力項目!$S$17,子育て関連マスタ!$I$32:$M$37,2,FALSE),0),
  Q260&gt;=22,0
  ),0),0
) +
IF(AND(Q260&gt;=1,Q260&lt;=15),IF($D260=入力項目!$S$8,入力項目!$S$3,0),0) +
IF(AND(Q260&gt;=1,Q260&lt;=15),IF($D260=5,入力項目!$S$4,0),0) +
IF(AND(Q260&gt;=1,Q260&lt;=15),IF($D260=12,入力項目!$S$5,0),0) +
IF(AND(入力項目!$S$7=$A260,入力項目!$S$8=$D260),子育て関連マスタ!$C$14,0) +
IFERROR(IF(AND(YEAR(EDATE(DATE(入力項目!$S$7,入力項目!$S$8,1),1))=$A260,MONTH(EDATE(DATE(入力項目!$S$7,入力項目!$S$8,1),1))=$D260),子育て関連マスタ!$C$15,0),0) +
IF(AND(OR(Q260=3,Q260=5,Q260=7),$D260=11),子育て関連マスタ!$C$17,0) +
IF(AND(Q260=20,$D260=1),子育て関連マスタ!$C$18,0) +
IF(AND(Q260=20,$D260=1),
IFERROR(_xlfn.IFS(
入力項目!$S$10="男",子育て関連マスタ!$C$18,
入力項目!$S$10="女",子育て関連マスタ!$C$19
),0),0
) +
IF(AND(Q260&gt;=入力項目!$S$18,Q260&lt;=入力項目!$S$19),入力項目!$S$20,0) +
IF(AND(Q260&gt;=入力項目!$S$21,Q260&lt;=入力項目!$S$22),入力項目!$S$23,0) +
IF(AND(Q260&gt;=入力項目!$S$24,Q260&lt;=入力項目!$S$25),入力項目!$S$26,0)
)</f>
        <v>0</v>
      </c>
      <c r="AF260">
        <f ca="1">-(
_xlfn.IFS(
R260&lt;=入力項目!$S$11,0,
AND(R260&gt;=入力項目!$S$11+1,R260&lt;=3),IFERROR(VLOOKUP(入力項目!$S$12,子育て関連マスタ!$I$4:$M$5,4,FALSE),0),
AND(R260&gt;=4,R260&lt;=6),IFERROR(VLOOKUP(入力項目!$S$13,子育て関連マスタ!$I$9:$M$12,4,FALSE),0),
AND(R260&gt;=7,R260&lt;=12),IFERROR(VLOOKUP(入力項目!$S$14,子育て関連マスタ!$I$16:$M$17,4,FALSE),0),
AND(R260&gt;=13,R260&lt;=15),IFERROR(VLOOKUP(入力項目!$S$15,子育て関連マスタ!$I$21:$M$22,4,FALSE),0),
AND(R260&gt;=16,R260&lt;=18),IFERROR(VLOOKUP(入力項目!$S$16,子育て関連マスタ!$I$26:$M$28,4,FALSE),0),
AND(R260&gt;=19,R260&lt;=20,入力項目!$S$16="高専"),IFERROR(VLOOKUP(入力項目!$S$16,子育て関連マスタ!$I$26:$M$28,4,FALSE),0),
AND(R260&gt;=19,R260&lt;=20,入力項目!$S$16&lt;&gt;"高専"),IFERROR(VLOOKUP(入力項目!$S$17,子育て関連マスタ!$I$32:$M$37,4,FALSE),0),
AND(R260&gt;=21,R260&lt;=22,入力項目!$S$16="高専"),IFERROR(VLOOKUP(入力項目!$S$17,子育て関連マスタ!$I$32:$M$34,4,FALSE),0),
AND(R260&gt;=21,R260&lt;=22,入力項目!$S$16&lt;&gt;"高専"),IFERROR(VLOOKUP(入力項目!$S$17,子育て関連マスタ!$I$32:$M$34,4,FALSE),0),
R260&gt;=23,0
) +
IF($D260=4,
  IFERROR(_xlfn.IFS(
  R260&lt;=入力項目!$S$11,0,
  AND(R260=入力項目!$S$11),IFERROR(VLOOKUP(入力項目!$S$12,子育て関連マスタ!$I$4:$M$5,2,FALSE),0),
  AND(R260=4),IFERROR(VLOOKUP(入力項目!$S$13,子育て関連マスタ!$I$9:$M$12,2,FALSE),0),
  AND(R260=7),IFERROR(VLOOKUP(入力項目!$S$14,子育て関連マスタ!$I$16:$M$17,2,FALSE),0),
  AND(R260=13),IFERROR(VLOOKUP(入力項目!$S$15,子育て関連マスタ!$I$21:$M$22,2,FALSE),0),
  AND(R260=16),IFERROR(VLOOKUP(入力項目!$S$16,子育て関連マスタ!$I$26:$M$28,2,FALSE),0),
  AND(R260=19,入力項目!$S$16&lt;&gt;"高専"),IFERROR(VLOOKUP(入力項目!$S$17,子育て関連マスタ!$I$32:$M$37,2,FALSE),0),
  AND(R260=21,入力項目!$S$16="高専"),IFERROR(VLOOKUP(入力項目!$S$17,子育て関連マスタ!$I$32:$M$37,2,FALSE),0),
  R260&gt;=22,0
  ),0),0
) +
IF(AND(R260&gt;=1,R260&lt;=15),IF($D260=入力項目!$S$8,入力項目!$S$3,0),0) +
IF(AND(R260&gt;=1,R260&lt;=15),IF($D260=5,入力項目!$S$4,0),0) +
IF(AND(R260&gt;=1,R260&lt;=15),IF($D260=12,入力項目!$S$5,0),0) +
IF(AND(入力項目!$S$7=$A260,入力項目!$S$8=$D260),子育て関連マスタ!$C$14,0) +
IFERROR(IF(AND(YEAR(EDATE(DATE(入力項目!$S$7,入力項目!$S$8,1),1))=$A260,MONTH(EDATE(DATE(入力項目!$S$7,入力項目!$S$8,1),1))=$D260),子育て関連マスタ!$C$15,0),0) +
IF(AND(OR(R260=3,R260=5,R260=7),$D260=11),子育て関連マスタ!$C$17,0) +
IF(AND(R260=20,$D260=1),子育て関連マスタ!$C$18,0) +
IF(AND(R260=20,$D260=1),
IFERROR(_xlfn.IFS(
入力項目!$S$10="男",子育て関連マスタ!$C$18,
入力項目!$S$10="女",子育て関連マスタ!$C$19
),0),0
) +
IF(AND(R260&gt;=入力項目!$S$18,R260&lt;=入力項目!$S$19),入力項目!$S$20,0) +
IF(AND(R260&gt;=入力項目!$S$21,R260&lt;=入力項目!$S$22),入力項目!$S$23,0) +
IF(AND(R260&gt;=入力項目!$S$24,R260&lt;=入力項目!$S$25),入力項目!$S$26,0)
)</f>
        <v>0</v>
      </c>
      <c r="AG260">
        <f ca="1">-(
_xlfn.IFS(
S260&lt;=入力項目!$S$11,0,
AND(S260&gt;=入力項目!$S$11+1,S260&lt;=3),IFERROR(VLOOKUP(入力項目!$S$12,子育て関連マスタ!$I$4:$M$5,4,FALSE),0),
AND(S260&gt;=4,S260&lt;=6),IFERROR(VLOOKUP(入力項目!$S$13,子育て関連マスタ!$I$9:$M$12,4,FALSE),0),
AND(S260&gt;=7,S260&lt;=12),IFERROR(VLOOKUP(入力項目!$S$14,子育て関連マスタ!$I$16:$M$17,4,FALSE),0),
AND(S260&gt;=13,S260&lt;=15),IFERROR(VLOOKUP(入力項目!$S$15,子育て関連マスタ!$I$21:$M$22,4,FALSE),0),
AND(S260&gt;=16,S260&lt;=18),IFERROR(VLOOKUP(入力項目!$S$16,子育て関連マスタ!$I$26:$M$28,4,FALSE),0),
AND(S260&gt;=19,S260&lt;=20,入力項目!$S$16="高専"),IFERROR(VLOOKUP(入力項目!$S$16,子育て関連マスタ!$I$26:$M$28,4,FALSE),0),
AND(S260&gt;=19,S260&lt;=20,入力項目!$S$16&lt;&gt;"高専"),IFERROR(VLOOKUP(入力項目!$S$17,子育て関連マスタ!$I$32:$M$37,4,FALSE),0),
AND(S260&gt;=21,S260&lt;=22,入力項目!$S$16="高専"),IFERROR(VLOOKUP(入力項目!$S$17,子育て関連マスタ!$I$32:$M$34,4,FALSE),0),
AND(S260&gt;=21,S260&lt;=22,入力項目!$S$16&lt;&gt;"高専"),IFERROR(VLOOKUP(入力項目!$S$17,子育て関連マスタ!$I$32:$M$34,4,FALSE),0),
S260&gt;=23,0
) +
IF($D260=4,
  IFERROR(_xlfn.IFS(
  S260&lt;=入力項目!$S$11,0,
  AND(S260=入力項目!$S$11),IFERROR(VLOOKUP(入力項目!$S$12,子育て関連マスタ!$I$4:$M$5,2,FALSE),0),
  AND(S260=4),IFERROR(VLOOKUP(入力項目!$S$13,子育て関連マスタ!$I$9:$M$12,2,FALSE),0),
  AND(S260=7),IFERROR(VLOOKUP(入力項目!$S$14,子育て関連マスタ!$I$16:$M$17,2,FALSE),0),
  AND(S260=13),IFERROR(VLOOKUP(入力項目!$S$15,子育て関連マスタ!$I$21:$M$22,2,FALSE),0),
  AND(S260=16),IFERROR(VLOOKUP(入力項目!$S$16,子育て関連マスタ!$I$26:$M$28,2,FALSE),0),
  AND(S260=19,入力項目!$S$16&lt;&gt;"高専"),IFERROR(VLOOKUP(入力項目!$S$17,子育て関連マスタ!$I$32:$M$37,2,FALSE),0),
  AND(S260=21,入力項目!$S$16="高専"),IFERROR(VLOOKUP(入力項目!$S$17,子育て関連マスタ!$I$32:$M$37,2,FALSE),0),
  S260&gt;=22,0
  ),0),0
) +
IF(AND(S260&gt;=1,S260&lt;=15),IF($D260=入力項目!$S$8,入力項目!$S$3,0),0) +
IF(AND(S260&gt;=1,S260&lt;=15),IF($D260=5,入力項目!$S$4,0),0) +
IF(AND(S260&gt;=1,S260&lt;=15),IF($D260=12,入力項目!$S$5,0),0) +
IF(AND(入力項目!$S$7=$A260,入力項目!$S$8=$D260),子育て関連マスタ!$C$14,0) +
IFERROR(IF(AND(YEAR(EDATE(DATE(入力項目!$S$7,入力項目!$S$8,1),1))=$A260,MONTH(EDATE(DATE(入力項目!$S$7,入力項目!$S$8,1),1))=$D260),子育て関連マスタ!$C$15,0),0) +
IF(AND(OR(S260=3,S260=5,S260=7),$D260=11),子育て関連マスタ!$C$17,0) +
IF(AND(S260=20,$D260=1),子育て関連マスタ!$C$18,0) +
IF(AND(S260=20,$D260=1),
IFERROR(_xlfn.IFS(
入力項目!$S$10="男",子育て関連マスタ!$C$18,
入力項目!$S$10="女",子育て関連マスタ!$C$19
),0),0
) +
IF(AND(S260&gt;=入力項目!$S$18,S260&lt;=入力項目!$S$19),入力項目!$S$20,0) +
IF(AND(S260&gt;=入力項目!$S$21,S260&lt;=入力項目!$S$22),入力項目!$S$23,0) +
IF(AND(S260&gt;=入力項目!$S$24,S260&lt;=入力項目!$S$25),入力項目!$S$26,0)
)</f>
        <v>0</v>
      </c>
      <c r="AH260">
        <f ca="1">-(
_xlfn.IFS(
T260&lt;=入力項目!$S$11,0,
AND(T260&gt;=入力項目!$S$11+1,T260&lt;=3),IFERROR(VLOOKUP(入力項目!$S$12,子育て関連マスタ!$I$4:$M$5,4,FALSE),0),
AND(T260&gt;=4,T260&lt;=6),IFERROR(VLOOKUP(入力項目!$S$13,子育て関連マスタ!$I$9:$M$12,4,FALSE),0),
AND(T260&gt;=7,T260&lt;=12),IFERROR(VLOOKUP(入力項目!$S$14,子育て関連マスタ!$I$16:$M$17,4,FALSE),0),
AND(T260&gt;=13,T260&lt;=15),IFERROR(VLOOKUP(入力項目!$S$15,子育て関連マスタ!$I$21:$M$22,4,FALSE),0),
AND(T260&gt;=16,T260&lt;=18),IFERROR(VLOOKUP(入力項目!$S$16,子育て関連マスタ!$I$26:$M$28,4,FALSE),0),
AND(T260&gt;=19,T260&lt;=20,入力項目!$S$16="高専"),IFERROR(VLOOKUP(入力項目!$S$16,子育て関連マスタ!$I$26:$M$28,4,FALSE),0),
AND(T260&gt;=19,T260&lt;=20,入力項目!$S$16&lt;&gt;"高専"),IFERROR(VLOOKUP(入力項目!$S$17,子育て関連マスタ!$I$32:$M$37,4,FALSE),0),
AND(T260&gt;=21,T260&lt;=22,入力項目!$S$16="高専"),IFERROR(VLOOKUP(入力項目!$S$17,子育て関連マスタ!$I$32:$M$34,4,FALSE),0),
AND(T260&gt;=21,T260&lt;=22,入力項目!$S$16&lt;&gt;"高専"),IFERROR(VLOOKUP(入力項目!$S$17,子育て関連マスタ!$I$32:$M$34,4,FALSE),0),
T260&gt;=23,0
) +
IF($D260=4,
  IFERROR(_xlfn.IFS(
  T260&lt;=入力項目!$S$11,0,
  AND(T260=入力項目!$S$11),IFERROR(VLOOKUP(入力項目!$S$12,子育て関連マスタ!$I$4:$M$5,2,FALSE),0),
  AND(T260=4),IFERROR(VLOOKUP(入力項目!$S$13,子育て関連マスタ!$I$9:$M$12,2,FALSE),0),
  AND(T260=7),IFERROR(VLOOKUP(入力項目!$S$14,子育て関連マスタ!$I$16:$M$17,2,FALSE),0),
  AND(T260=13),IFERROR(VLOOKUP(入力項目!$S$15,子育て関連マスタ!$I$21:$M$22,2,FALSE),0),
  AND(T260=16),IFERROR(VLOOKUP(入力項目!$S$16,子育て関連マスタ!$I$26:$M$28,2,FALSE),0),
  AND(T260=19,入力項目!$S$16&lt;&gt;"高専"),IFERROR(VLOOKUP(入力項目!$S$17,子育て関連マスタ!$I$32:$M$37,2,FALSE),0),
  AND(T260=21,入力項目!$S$16="高専"),IFERROR(VLOOKUP(入力項目!$S$17,子育て関連マスタ!$I$32:$M$37,2,FALSE),0),
  T260&gt;=22,0
  ),0),0
) +
IF(AND(T260&gt;=1,T260&lt;=15),IF($D260=入力項目!$S$8,入力項目!$S$3,0),0) +
IF(AND(T260&gt;=1,T260&lt;=15),IF($D260=5,入力項目!$S$4,0),0) +
IF(AND(T260&gt;=1,T260&lt;=15),IF($D260=12,入力項目!$S$5,0),0) +
IF(AND(入力項目!$S$7=$A260,入力項目!$S$8=$D260),子育て関連マスタ!$C$14,0) +
IFERROR(IF(AND(YEAR(EDATE(DATE(入力項目!$S$7,入力項目!$S$8,1),1))=$A260,MONTH(EDATE(DATE(入力項目!$S$7,入力項目!$S$8,1),1))=$D260),子育て関連マスタ!$C$15,0),0) +
IF(AND(OR(T260=3,T260=5,T260=7),$D260=11),子育て関連マスタ!$C$17,0) +
IF(AND(T260=20,$D260=1),子育て関連マスタ!$C$18,0) +
IF(AND(T260=20,$D260=1),
IFERROR(_xlfn.IFS(
入力項目!$S$10="男",子育て関連マスタ!$C$18,
入力項目!$S$10="女",子育て関連マスタ!$C$19
),0),0
) +
IF(AND(T260&gt;=入力項目!$S$18,T260&lt;=入力項目!$S$19),入力項目!$S$20,0) +
IF(AND(T260&gt;=入力項目!$S$21,T260&lt;=入力項目!$S$22),入力項目!$S$23,0) +
IF(AND(T260&gt;=入力項目!$S$24,T260&lt;=入力項目!$S$25),入力項目!$S$26,0)
)</f>
        <v>0</v>
      </c>
      <c r="AI260">
        <f ca="1">-(
_xlfn.IFS(
U260&lt;=入力項目!$S$11,0,
AND(U260&gt;=入力項目!$S$11+1,U260&lt;=3),IFERROR(VLOOKUP(入力項目!$S$12,子育て関連マスタ!$I$4:$M$5,4,FALSE),0),
AND(U260&gt;=4,U260&lt;=6),IFERROR(VLOOKUP(入力項目!$S$13,子育て関連マスタ!$I$9:$M$12,4,FALSE),0),
AND(U260&gt;=7,U260&lt;=12),IFERROR(VLOOKUP(入力項目!$S$14,子育て関連マスタ!$I$16:$M$17,4,FALSE),0),
AND(U260&gt;=13,U260&lt;=15),IFERROR(VLOOKUP(入力項目!$S$15,子育て関連マスタ!$I$21:$M$22,4,FALSE),0),
AND(U260&gt;=16,U260&lt;=18),IFERROR(VLOOKUP(入力項目!$S$16,子育て関連マスタ!$I$26:$M$28,4,FALSE),0),
AND(U260&gt;=19,U260&lt;=20,入力項目!$S$16="高専"),IFERROR(VLOOKUP(入力項目!$S$16,子育て関連マスタ!$I$26:$M$28,4,FALSE),0),
AND(U260&gt;=19,U260&lt;=20,入力項目!$S$16&lt;&gt;"高専"),IFERROR(VLOOKUP(入力項目!$S$17,子育て関連マスタ!$I$32:$M$37,4,FALSE),0),
AND(U260&gt;=21,U260&lt;=22,入力項目!$S$16="高専"),IFERROR(VLOOKUP(入力項目!$S$17,子育て関連マスタ!$I$32:$M$34,4,FALSE),0),
AND(U260&gt;=21,U260&lt;=22,入力項目!$S$16&lt;&gt;"高専"),IFERROR(VLOOKUP(入力項目!$S$17,子育て関連マスタ!$I$32:$M$34,4,FALSE),0),
U260&gt;=23,0
) +
IF($D260=4,
  IFERROR(_xlfn.IFS(
  U260&lt;=入力項目!$S$11,0,
  AND(U260=入力項目!$S$11),IFERROR(VLOOKUP(入力項目!$S$12,子育て関連マスタ!$I$4:$M$5,2,FALSE),0),
  AND(U260=4),IFERROR(VLOOKUP(入力項目!$S$13,子育て関連マスタ!$I$9:$M$12,2,FALSE),0),
  AND(U260=7),IFERROR(VLOOKUP(入力項目!$S$14,子育て関連マスタ!$I$16:$M$17,2,FALSE),0),
  AND(U260=13),IFERROR(VLOOKUP(入力項目!$S$15,子育て関連マスタ!$I$21:$M$22,2,FALSE),0),
  AND(U260=16),IFERROR(VLOOKUP(入力項目!$S$16,子育て関連マスタ!$I$26:$M$28,2,FALSE),0),
  AND(U260=19,入力項目!$S$16&lt;&gt;"高専"),IFERROR(VLOOKUP(入力項目!$S$17,子育て関連マスタ!$I$32:$M$37,2,FALSE),0),
  AND(U260=21,入力項目!$S$16="高専"),IFERROR(VLOOKUP(入力項目!$S$17,子育て関連マスタ!$I$32:$M$37,2,FALSE),0),
  U260&gt;=22,0
  ),0),0
) +
IF(AND(U260&gt;=1,U260&lt;=15),IF($D260=入力項目!$S$8,入力項目!$S$3,0),0) +
IF(AND(U260&gt;=1,U260&lt;=15),IF($D260=5,入力項目!$S$4,0),0) +
IF(AND(U260&gt;=1,U260&lt;=15),IF($D260=12,入力項目!$S$5,0),0) +
IF(AND(入力項目!$S$7=$A260,入力項目!$S$8=$D260),子育て関連マスタ!$C$14,0) +
IFERROR(IF(AND(YEAR(EDATE(DATE(入力項目!$S$7,入力項目!$S$8,1),1))=$A260,MONTH(EDATE(DATE(入力項目!$S$7,入力項目!$S$8,1),1))=$D260),子育て関連マスタ!$C$15,0),0) +
IF(AND(OR(U260=3,U260=5,U260=7),$D260=11),子育て関連マスタ!$C$17,0) +
IF(AND(U260=20,$D260=1),子育て関連マスタ!$C$18,0) +
IF(AND(U260=20,$D260=1),
IFERROR(_xlfn.IFS(
入力項目!$S$10="男",子育て関連マスタ!$C$18,
入力項目!$S$10="女",子育て関連マスタ!$C$19
),0),0
) +
IF(AND(U260&gt;=入力項目!$S$18,U260&lt;=入力項目!$S$19),入力項目!$S$20,0) +
IF(AND(U260&gt;=入力項目!$S$21,U260&lt;=入力項目!$S$22),入力項目!$S$23,0) +
IF(AND(U260&gt;=入力項目!$S$24,U260&lt;=入力項目!$S$25),入力項目!$S$26,0)
)</f>
        <v>0</v>
      </c>
      <c r="AJ260" s="10">
        <f ca="1">-VLOOKUP($D260,月別収支!$A$2:$H$13,7,FALSE)</f>
        <v>-20000</v>
      </c>
    </row>
    <row r="261" spans="1:36" x14ac:dyDescent="0.4">
      <c r="A261">
        <f t="shared" ca="1" si="71"/>
        <v>2046</v>
      </c>
      <c r="B261">
        <f t="shared" ref="B261:B324" ca="1" si="78">IF(D261=4,B260+1,B260)</f>
        <v>2045</v>
      </c>
      <c r="C261">
        <f t="shared" ref="C261:C324" ca="1" si="79">IF(D261=1,C260+1,C260)</f>
        <v>22</v>
      </c>
      <c r="D261">
        <f t="shared" ca="1" si="72"/>
        <v>3</v>
      </c>
      <c r="E261" t="str">
        <f t="shared" ca="1" si="73"/>
        <v>2046年3月</v>
      </c>
      <c r="F261">
        <f ca="1">IF(OR(入力項目!$N$5&lt;$A261,AND(入力項目!$N$5=$A261,入力項目!$N$6&lt;$D261)),IF(F260=0,1,IF(G261=12,F260+1,F260)),0)</f>
        <v>21</v>
      </c>
      <c r="G261">
        <f ca="1">IF(OR(入力項目!$N$5&lt;$A261,AND(入力項目!$N$5=$A261,入力項目!$N$6&lt;$D261)),IF(G260=12,1,G260+1),0)</f>
        <v>5</v>
      </c>
      <c r="H261" t="str">
        <f t="shared" ca="1" si="74"/>
        <v>21_5</v>
      </c>
      <c r="I261">
        <f ca="1">IF(
  IFERROR(AND($C261&gt;0,MOD($C261,入力項目!$N$22)=0,$D261=入力項目!$N$23), FALSE),
  1,
  IF(
    AND(I260&gt;0,J260=12),
    IF(I260=入力項目!$N$28, 0, I260+1),
    I260
  )
)</f>
        <v>2</v>
      </c>
      <c r="J261">
        <f ca="1">IF($D261=入力項目!$N$23,1,IFERROR(J260+1,1))</f>
        <v>10</v>
      </c>
      <c r="K261" t="str">
        <f t="shared" ca="1" si="75"/>
        <v>2_10</v>
      </c>
      <c r="L261">
        <f ca="1">L260+IF(入力項目!$D$4=$D261,1,0)</f>
        <v>50</v>
      </c>
      <c r="M261" t="str">
        <f t="shared" ca="1" si="76"/>
        <v>50歳</v>
      </c>
      <c r="N261">
        <f t="shared" ref="N261:N324" ca="1" si="80">IF($D261=1,N260+1,N260)</f>
        <v>51</v>
      </c>
      <c r="O261" t="str">
        <f t="shared" ca="1" si="77"/>
        <v>51歳</v>
      </c>
      <c r="P261">
        <f t="shared" ref="P261:P324" ca="1" si="81">IF($D261=4,P260+1,P260)</f>
        <v>25</v>
      </c>
      <c r="Q261">
        <f t="shared" ref="Q261:Q324" ca="1" si="82">IF($D261=4,Q260+1,Q260)</f>
        <v>23</v>
      </c>
      <c r="R261">
        <f t="shared" ref="R261:R324" ca="1" si="83">IF($D261=4,R260+1,R260)</f>
        <v>2046</v>
      </c>
      <c r="S261">
        <f t="shared" ref="S261:S324" ca="1" si="84">IF($D261=4,S260+1,S260)</f>
        <v>2046</v>
      </c>
      <c r="T261">
        <f t="shared" ref="T261:T324" ca="1" si="85">IF($D261=4,T260+1,T260)</f>
        <v>2046</v>
      </c>
      <c r="U261">
        <f t="shared" ref="U261:U324" ca="1" si="86">IF($D261=4,U260+1,U260)</f>
        <v>2046</v>
      </c>
      <c r="V261" s="10">
        <f t="shared" ca="1" si="70"/>
        <v>29182965</v>
      </c>
      <c r="W261" s="10">
        <f ca="1">IF($L261&lt;その他マスタ!$B$1,VLOOKUP($D261,月別収支!$A$2:$H$13,2,FALSE),その他マスタ!$B$3)+IF(AND($L261=その他マスタ!$B$1,入力項目!$I$9="あり",$D261=入力項目!$D$4),その他マスタ!$B$2,0)</f>
        <v>300000</v>
      </c>
      <c r="X261" s="10">
        <f ca="1">-IF(入力項目!$K$5=TRUE,
IF($F261+$G261&lt;3,VLOOKUP($D261,月別収支!$A$2:$H$13,8,FALSE),0)+IFERROR(VLOOKUP($H261,住宅ローン計算!C:P,13,FALSE),0)+IF($F261&gt;1,IF(OR($G261=3,$G261=6,$G261=9,$G261=12),ROUNDUP(入力項目!$N$18/4,0),0),0),
VLOOKUP($D261,月別収支!$A$2:$H$13,8,FALSE))</f>
        <v>-53590</v>
      </c>
      <c r="Y261" s="10">
        <f ca="1">-VLOOKUP($D261,月別収支!$A$2:$H$13,3,FALSE)</f>
        <v>-75000</v>
      </c>
      <c r="Z261" s="10">
        <f ca="1">-VLOOKUP($D261,月別収支!$A$2:$H$13,4,FALSE)</f>
        <v>-27000</v>
      </c>
      <c r="AA261" s="10">
        <f ca="1">-VLOOKUP($D261,月別収支!$A$2:$H$13,6,FALSE)</f>
        <v>-10000</v>
      </c>
      <c r="AB261" s="10">
        <f ca="1">-(
VLOOKUP($D261,月別収支!$A$2:$H$13,5,FALSE)+IF(AND(入力項目!$I$27&lt;=$A261,ISEVEN($A261-入力項目!$I$27),入力項目!$I$28=$D261),入力項目!$I$26,0)
+IF(入力項目!$K$26=TRUE,
IFERROR(VLOOKUP($K261,マイカーローン計算!C:P,13,FALSE),0),
IFERROR(
  IF(AND($C261&gt;0,MOD($C261,入力項目!$N$22)=0,$D261=入力項目!$N$23),入力項目!$N$24,0),
 0
)
)
)</f>
        <v>-20000</v>
      </c>
      <c r="AC261" s="10">
        <f ca="1">-IF($A261&lt;入力項目!$N$33,入力項目!$N$35,IF(AND($A261=入力項目!$N$33,$D261&lt;=入力項目!$N$34),入力項目!$N$35,0))</f>
        <v>0</v>
      </c>
      <c r="AD261">
        <f ca="1">-(
_xlfn.IFS(
P261&lt;=入力項目!$S$11,0,
AND(P261&gt;=入力項目!$S$11+1,P261&lt;=3),IFERROR(VLOOKUP(入力項目!$S$12,子育て関連マスタ!$I$4:$M$5,4,FALSE),0),
AND(P261&gt;=4,P261&lt;=6),IFERROR(VLOOKUP(入力項目!$S$13,子育て関連マスタ!$I$9:$M$12,4,FALSE),0),
AND(P261&gt;=7,P261&lt;=12),IFERROR(VLOOKUP(入力項目!$S$14,子育て関連マスタ!$I$16:$M$17,4,FALSE),0),
AND(P261&gt;=13,P261&lt;=15),IFERROR(VLOOKUP(入力項目!$S$15,子育て関連マスタ!$I$21:$M$22,4,FALSE),0),
AND(P261&gt;=16,P261&lt;=18),IFERROR(VLOOKUP(入力項目!$S$16,子育て関連マスタ!$I$26:$M$28,4,FALSE),0),
AND(P261&gt;=19,P261&lt;=20,入力項目!$S$16="高専"),IFERROR(VLOOKUP(入力項目!$S$16,子育て関連マスタ!$I$26:$M$28,4,FALSE),0),
AND(P261&gt;=19,P261&lt;=20,入力項目!$S$16&lt;&gt;"高専"),IFERROR(VLOOKUP(入力項目!$S$17,子育て関連マスタ!$I$32:$M$37,4,FALSE),0),
AND(P261&gt;=21,P261&lt;=22,入力項目!$S$16="高専"),IFERROR(VLOOKUP(入力項目!$S$17,子育て関連マスタ!$I$32:$M$34,4,FALSE),0),
AND(P261&gt;=21,P261&lt;=22,入力項目!$S$16&lt;&gt;"高専"),IFERROR(VLOOKUP(入力項目!$S$17,子育て関連マスタ!$I$32:$M$34,4,FALSE),0),
P261&gt;=23,0
) +
IF($D261=4,
  IFERROR(_xlfn.IFS(
  P261&lt;=入力項目!$S$11,0,
  AND(P261=入力項目!$S$11),IFERROR(VLOOKUP(入力項目!$S$12,子育て関連マスタ!$I$4:$M$5,2,FALSE),0),
  AND(P261=4),IFERROR(VLOOKUP(入力項目!$S$13,子育て関連マスタ!$I$9:$M$12,2,FALSE),0),
  AND(P261=7),IFERROR(VLOOKUP(入力項目!$S$14,子育て関連マスタ!$I$16:$M$17,2,FALSE),0),
  AND(P261=13),IFERROR(VLOOKUP(入力項目!$S$15,子育て関連マスタ!$I$21:$M$22,2,FALSE),0),
  AND(P261=16),IFERROR(VLOOKUP(入力項目!$S$16,子育て関連マスタ!$I$26:$M$28,2,FALSE),0),
  AND(P261=19,入力項目!$S$16&lt;&gt;"高専"),IFERROR(VLOOKUP(入力項目!$S$17,子育て関連マスタ!$I$32:$M$37,2,FALSE),0),
  AND(P261=21,入力項目!$S$16="高専"),IFERROR(VLOOKUP(入力項目!$S$17,子育て関連マスタ!$I$32:$M$37,2,FALSE),0),
  P261&gt;=22,0
  ),0),0
) +
IF(AND(P261&gt;=1,P261&lt;=15),IF($D261=入力項目!$S$8,入力項目!$S$3,0),0) +
IF(AND(P261&gt;=1,P261&lt;=15),IF($D261=5,入力項目!$S$4,0),0) +
IF(AND(P261&gt;=1,P261&lt;=15),IF($D261=12,入力項目!$S$5,0),0) +
IF(AND(入力項目!$S$7=$A261,入力項目!$S$8=$D261),子育て関連マスタ!$C$14,0) +
IFERROR(IF(AND(YEAR(EDATE(DATE(入力項目!$S$7,入力項目!$S$8,1),1))=$A261,MONTH(EDATE(DATE(入力項目!$S$7,入力項目!$S$8,1),1))=$D261),子育て関連マスタ!$C$15,0),0) +
IF(AND(OR(P261=3,P261=5,P261=7),$D261=11),子育て関連マスタ!$C$17,0) +
IF(AND(P261=20,$D261=1),子育て関連マスタ!$C$18,0) +
IF(AND(P261=20,$D261=1),
IFERROR(_xlfn.IFS(
入力項目!$S$10="男",子育て関連マスタ!$C$18,
入力項目!$S$10="女",子育て関連マスタ!$C$19
),0),0
) +
IF(AND(P261&gt;=入力項目!$S$18,P261&lt;=入力項目!$S$19),入力項目!$S$20,0) +
IF(AND(P261&gt;=入力項目!$S$21,P261&lt;=入力項目!$S$22),入力項目!$S$23,0) +
IF(AND(P261&gt;=入力項目!$S$24,P261&lt;=入力項目!$S$25),入力項目!$S$26,0)
)</f>
        <v>0</v>
      </c>
      <c r="AE261">
        <f ca="1">-(
_xlfn.IFS(
Q261&lt;=入力項目!$S$11,0,
AND(Q261&gt;=入力項目!$S$11+1,Q261&lt;=3),IFERROR(VLOOKUP(入力項目!$S$12,子育て関連マスタ!$I$4:$M$5,4,FALSE),0),
AND(Q261&gt;=4,Q261&lt;=6),IFERROR(VLOOKUP(入力項目!$S$13,子育て関連マスタ!$I$9:$M$12,4,FALSE),0),
AND(Q261&gt;=7,Q261&lt;=12),IFERROR(VLOOKUP(入力項目!$S$14,子育て関連マスタ!$I$16:$M$17,4,FALSE),0),
AND(Q261&gt;=13,Q261&lt;=15),IFERROR(VLOOKUP(入力項目!$S$15,子育て関連マスタ!$I$21:$M$22,4,FALSE),0),
AND(Q261&gt;=16,Q261&lt;=18),IFERROR(VLOOKUP(入力項目!$S$16,子育て関連マスタ!$I$26:$M$28,4,FALSE),0),
AND(Q261&gt;=19,Q261&lt;=20,入力項目!$S$16="高専"),IFERROR(VLOOKUP(入力項目!$S$16,子育て関連マスタ!$I$26:$M$28,4,FALSE),0),
AND(Q261&gt;=19,Q261&lt;=20,入力項目!$S$16&lt;&gt;"高専"),IFERROR(VLOOKUP(入力項目!$S$17,子育て関連マスタ!$I$32:$M$37,4,FALSE),0),
AND(Q261&gt;=21,Q261&lt;=22,入力項目!$S$16="高専"),IFERROR(VLOOKUP(入力項目!$S$17,子育て関連マスタ!$I$32:$M$34,4,FALSE),0),
AND(Q261&gt;=21,Q261&lt;=22,入力項目!$S$16&lt;&gt;"高専"),IFERROR(VLOOKUP(入力項目!$S$17,子育て関連マスタ!$I$32:$M$34,4,FALSE),0),
Q261&gt;=23,0
) +
IF($D261=4,
  IFERROR(_xlfn.IFS(
  Q261&lt;=入力項目!$S$11,0,
  AND(Q261=入力項目!$S$11),IFERROR(VLOOKUP(入力項目!$S$12,子育て関連マスタ!$I$4:$M$5,2,FALSE),0),
  AND(Q261=4),IFERROR(VLOOKUP(入力項目!$S$13,子育て関連マスタ!$I$9:$M$12,2,FALSE),0),
  AND(Q261=7),IFERROR(VLOOKUP(入力項目!$S$14,子育て関連マスタ!$I$16:$M$17,2,FALSE),0),
  AND(Q261=13),IFERROR(VLOOKUP(入力項目!$S$15,子育て関連マスタ!$I$21:$M$22,2,FALSE),0),
  AND(Q261=16),IFERROR(VLOOKUP(入力項目!$S$16,子育て関連マスタ!$I$26:$M$28,2,FALSE),0),
  AND(Q261=19,入力項目!$S$16&lt;&gt;"高専"),IFERROR(VLOOKUP(入力項目!$S$17,子育て関連マスタ!$I$32:$M$37,2,FALSE),0),
  AND(Q261=21,入力項目!$S$16="高専"),IFERROR(VLOOKUP(入力項目!$S$17,子育て関連マスタ!$I$32:$M$37,2,FALSE),0),
  Q261&gt;=22,0
  ),0),0
) +
IF(AND(Q261&gt;=1,Q261&lt;=15),IF($D261=入力項目!$S$8,入力項目!$S$3,0),0) +
IF(AND(Q261&gt;=1,Q261&lt;=15),IF($D261=5,入力項目!$S$4,0),0) +
IF(AND(Q261&gt;=1,Q261&lt;=15),IF($D261=12,入力項目!$S$5,0),0) +
IF(AND(入力項目!$S$7=$A261,入力項目!$S$8=$D261),子育て関連マスタ!$C$14,0) +
IFERROR(IF(AND(YEAR(EDATE(DATE(入力項目!$S$7,入力項目!$S$8,1),1))=$A261,MONTH(EDATE(DATE(入力項目!$S$7,入力項目!$S$8,1),1))=$D261),子育て関連マスタ!$C$15,0),0) +
IF(AND(OR(Q261=3,Q261=5,Q261=7),$D261=11),子育て関連マスタ!$C$17,0) +
IF(AND(Q261=20,$D261=1),子育て関連マスタ!$C$18,0) +
IF(AND(Q261=20,$D261=1),
IFERROR(_xlfn.IFS(
入力項目!$S$10="男",子育て関連マスタ!$C$18,
入力項目!$S$10="女",子育て関連マスタ!$C$19
),0),0
) +
IF(AND(Q261&gt;=入力項目!$S$18,Q261&lt;=入力項目!$S$19),入力項目!$S$20,0) +
IF(AND(Q261&gt;=入力項目!$S$21,Q261&lt;=入力項目!$S$22),入力項目!$S$23,0) +
IF(AND(Q261&gt;=入力項目!$S$24,Q261&lt;=入力項目!$S$25),入力項目!$S$26,0)
)</f>
        <v>0</v>
      </c>
      <c r="AF261">
        <f ca="1">-(
_xlfn.IFS(
R261&lt;=入力項目!$S$11,0,
AND(R261&gt;=入力項目!$S$11+1,R261&lt;=3),IFERROR(VLOOKUP(入力項目!$S$12,子育て関連マスタ!$I$4:$M$5,4,FALSE),0),
AND(R261&gt;=4,R261&lt;=6),IFERROR(VLOOKUP(入力項目!$S$13,子育て関連マスタ!$I$9:$M$12,4,FALSE),0),
AND(R261&gt;=7,R261&lt;=12),IFERROR(VLOOKUP(入力項目!$S$14,子育て関連マスタ!$I$16:$M$17,4,FALSE),0),
AND(R261&gt;=13,R261&lt;=15),IFERROR(VLOOKUP(入力項目!$S$15,子育て関連マスタ!$I$21:$M$22,4,FALSE),0),
AND(R261&gt;=16,R261&lt;=18),IFERROR(VLOOKUP(入力項目!$S$16,子育て関連マスタ!$I$26:$M$28,4,FALSE),0),
AND(R261&gt;=19,R261&lt;=20,入力項目!$S$16="高専"),IFERROR(VLOOKUP(入力項目!$S$16,子育て関連マスタ!$I$26:$M$28,4,FALSE),0),
AND(R261&gt;=19,R261&lt;=20,入力項目!$S$16&lt;&gt;"高専"),IFERROR(VLOOKUP(入力項目!$S$17,子育て関連マスタ!$I$32:$M$37,4,FALSE),0),
AND(R261&gt;=21,R261&lt;=22,入力項目!$S$16="高専"),IFERROR(VLOOKUP(入力項目!$S$17,子育て関連マスタ!$I$32:$M$34,4,FALSE),0),
AND(R261&gt;=21,R261&lt;=22,入力項目!$S$16&lt;&gt;"高専"),IFERROR(VLOOKUP(入力項目!$S$17,子育て関連マスタ!$I$32:$M$34,4,FALSE),0),
R261&gt;=23,0
) +
IF($D261=4,
  IFERROR(_xlfn.IFS(
  R261&lt;=入力項目!$S$11,0,
  AND(R261=入力項目!$S$11),IFERROR(VLOOKUP(入力項目!$S$12,子育て関連マスタ!$I$4:$M$5,2,FALSE),0),
  AND(R261=4),IFERROR(VLOOKUP(入力項目!$S$13,子育て関連マスタ!$I$9:$M$12,2,FALSE),0),
  AND(R261=7),IFERROR(VLOOKUP(入力項目!$S$14,子育て関連マスタ!$I$16:$M$17,2,FALSE),0),
  AND(R261=13),IFERROR(VLOOKUP(入力項目!$S$15,子育て関連マスタ!$I$21:$M$22,2,FALSE),0),
  AND(R261=16),IFERROR(VLOOKUP(入力項目!$S$16,子育て関連マスタ!$I$26:$M$28,2,FALSE),0),
  AND(R261=19,入力項目!$S$16&lt;&gt;"高専"),IFERROR(VLOOKUP(入力項目!$S$17,子育て関連マスタ!$I$32:$M$37,2,FALSE),0),
  AND(R261=21,入力項目!$S$16="高専"),IFERROR(VLOOKUP(入力項目!$S$17,子育て関連マスタ!$I$32:$M$37,2,FALSE),0),
  R261&gt;=22,0
  ),0),0
) +
IF(AND(R261&gt;=1,R261&lt;=15),IF($D261=入力項目!$S$8,入力項目!$S$3,0),0) +
IF(AND(R261&gt;=1,R261&lt;=15),IF($D261=5,入力項目!$S$4,0),0) +
IF(AND(R261&gt;=1,R261&lt;=15),IF($D261=12,入力項目!$S$5,0),0) +
IF(AND(入力項目!$S$7=$A261,入力項目!$S$8=$D261),子育て関連マスタ!$C$14,0) +
IFERROR(IF(AND(YEAR(EDATE(DATE(入力項目!$S$7,入力項目!$S$8,1),1))=$A261,MONTH(EDATE(DATE(入力項目!$S$7,入力項目!$S$8,1),1))=$D261),子育て関連マスタ!$C$15,0),0) +
IF(AND(OR(R261=3,R261=5,R261=7),$D261=11),子育て関連マスタ!$C$17,0) +
IF(AND(R261=20,$D261=1),子育て関連マスタ!$C$18,0) +
IF(AND(R261=20,$D261=1),
IFERROR(_xlfn.IFS(
入力項目!$S$10="男",子育て関連マスタ!$C$18,
入力項目!$S$10="女",子育て関連マスタ!$C$19
),0),0
) +
IF(AND(R261&gt;=入力項目!$S$18,R261&lt;=入力項目!$S$19),入力項目!$S$20,0) +
IF(AND(R261&gt;=入力項目!$S$21,R261&lt;=入力項目!$S$22),入力項目!$S$23,0) +
IF(AND(R261&gt;=入力項目!$S$24,R261&lt;=入力項目!$S$25),入力項目!$S$26,0)
)</f>
        <v>0</v>
      </c>
      <c r="AG261">
        <f ca="1">-(
_xlfn.IFS(
S261&lt;=入力項目!$S$11,0,
AND(S261&gt;=入力項目!$S$11+1,S261&lt;=3),IFERROR(VLOOKUP(入力項目!$S$12,子育て関連マスタ!$I$4:$M$5,4,FALSE),0),
AND(S261&gt;=4,S261&lt;=6),IFERROR(VLOOKUP(入力項目!$S$13,子育て関連マスタ!$I$9:$M$12,4,FALSE),0),
AND(S261&gt;=7,S261&lt;=12),IFERROR(VLOOKUP(入力項目!$S$14,子育て関連マスタ!$I$16:$M$17,4,FALSE),0),
AND(S261&gt;=13,S261&lt;=15),IFERROR(VLOOKUP(入力項目!$S$15,子育て関連マスタ!$I$21:$M$22,4,FALSE),0),
AND(S261&gt;=16,S261&lt;=18),IFERROR(VLOOKUP(入力項目!$S$16,子育て関連マスタ!$I$26:$M$28,4,FALSE),0),
AND(S261&gt;=19,S261&lt;=20,入力項目!$S$16="高専"),IFERROR(VLOOKUP(入力項目!$S$16,子育て関連マスタ!$I$26:$M$28,4,FALSE),0),
AND(S261&gt;=19,S261&lt;=20,入力項目!$S$16&lt;&gt;"高専"),IFERROR(VLOOKUP(入力項目!$S$17,子育て関連マスタ!$I$32:$M$37,4,FALSE),0),
AND(S261&gt;=21,S261&lt;=22,入力項目!$S$16="高専"),IFERROR(VLOOKUP(入力項目!$S$17,子育て関連マスタ!$I$32:$M$34,4,FALSE),0),
AND(S261&gt;=21,S261&lt;=22,入力項目!$S$16&lt;&gt;"高専"),IFERROR(VLOOKUP(入力項目!$S$17,子育て関連マスタ!$I$32:$M$34,4,FALSE),0),
S261&gt;=23,0
) +
IF($D261=4,
  IFERROR(_xlfn.IFS(
  S261&lt;=入力項目!$S$11,0,
  AND(S261=入力項目!$S$11),IFERROR(VLOOKUP(入力項目!$S$12,子育て関連マスタ!$I$4:$M$5,2,FALSE),0),
  AND(S261=4),IFERROR(VLOOKUP(入力項目!$S$13,子育て関連マスタ!$I$9:$M$12,2,FALSE),0),
  AND(S261=7),IFERROR(VLOOKUP(入力項目!$S$14,子育て関連マスタ!$I$16:$M$17,2,FALSE),0),
  AND(S261=13),IFERROR(VLOOKUP(入力項目!$S$15,子育て関連マスタ!$I$21:$M$22,2,FALSE),0),
  AND(S261=16),IFERROR(VLOOKUP(入力項目!$S$16,子育て関連マスタ!$I$26:$M$28,2,FALSE),0),
  AND(S261=19,入力項目!$S$16&lt;&gt;"高専"),IFERROR(VLOOKUP(入力項目!$S$17,子育て関連マスタ!$I$32:$M$37,2,FALSE),0),
  AND(S261=21,入力項目!$S$16="高専"),IFERROR(VLOOKUP(入力項目!$S$17,子育て関連マスタ!$I$32:$M$37,2,FALSE),0),
  S261&gt;=22,0
  ),0),0
) +
IF(AND(S261&gt;=1,S261&lt;=15),IF($D261=入力項目!$S$8,入力項目!$S$3,0),0) +
IF(AND(S261&gt;=1,S261&lt;=15),IF($D261=5,入力項目!$S$4,0),0) +
IF(AND(S261&gt;=1,S261&lt;=15),IF($D261=12,入力項目!$S$5,0),0) +
IF(AND(入力項目!$S$7=$A261,入力項目!$S$8=$D261),子育て関連マスタ!$C$14,0) +
IFERROR(IF(AND(YEAR(EDATE(DATE(入力項目!$S$7,入力項目!$S$8,1),1))=$A261,MONTH(EDATE(DATE(入力項目!$S$7,入力項目!$S$8,1),1))=$D261),子育て関連マスタ!$C$15,0),0) +
IF(AND(OR(S261=3,S261=5,S261=7),$D261=11),子育て関連マスタ!$C$17,0) +
IF(AND(S261=20,$D261=1),子育て関連マスタ!$C$18,0) +
IF(AND(S261=20,$D261=1),
IFERROR(_xlfn.IFS(
入力項目!$S$10="男",子育て関連マスタ!$C$18,
入力項目!$S$10="女",子育て関連マスタ!$C$19
),0),0
) +
IF(AND(S261&gt;=入力項目!$S$18,S261&lt;=入力項目!$S$19),入力項目!$S$20,0) +
IF(AND(S261&gt;=入力項目!$S$21,S261&lt;=入力項目!$S$22),入力項目!$S$23,0) +
IF(AND(S261&gt;=入力項目!$S$24,S261&lt;=入力項目!$S$25),入力項目!$S$26,0)
)</f>
        <v>0</v>
      </c>
      <c r="AH261">
        <f ca="1">-(
_xlfn.IFS(
T261&lt;=入力項目!$S$11,0,
AND(T261&gt;=入力項目!$S$11+1,T261&lt;=3),IFERROR(VLOOKUP(入力項目!$S$12,子育て関連マスタ!$I$4:$M$5,4,FALSE),0),
AND(T261&gt;=4,T261&lt;=6),IFERROR(VLOOKUP(入力項目!$S$13,子育て関連マスタ!$I$9:$M$12,4,FALSE),0),
AND(T261&gt;=7,T261&lt;=12),IFERROR(VLOOKUP(入力項目!$S$14,子育て関連マスタ!$I$16:$M$17,4,FALSE),0),
AND(T261&gt;=13,T261&lt;=15),IFERROR(VLOOKUP(入力項目!$S$15,子育て関連マスタ!$I$21:$M$22,4,FALSE),0),
AND(T261&gt;=16,T261&lt;=18),IFERROR(VLOOKUP(入力項目!$S$16,子育て関連マスタ!$I$26:$M$28,4,FALSE),0),
AND(T261&gt;=19,T261&lt;=20,入力項目!$S$16="高専"),IFERROR(VLOOKUP(入力項目!$S$16,子育て関連マスタ!$I$26:$M$28,4,FALSE),0),
AND(T261&gt;=19,T261&lt;=20,入力項目!$S$16&lt;&gt;"高専"),IFERROR(VLOOKUP(入力項目!$S$17,子育て関連マスタ!$I$32:$M$37,4,FALSE),0),
AND(T261&gt;=21,T261&lt;=22,入力項目!$S$16="高専"),IFERROR(VLOOKUP(入力項目!$S$17,子育て関連マスタ!$I$32:$M$34,4,FALSE),0),
AND(T261&gt;=21,T261&lt;=22,入力項目!$S$16&lt;&gt;"高専"),IFERROR(VLOOKUP(入力項目!$S$17,子育て関連マスタ!$I$32:$M$34,4,FALSE),0),
T261&gt;=23,0
) +
IF($D261=4,
  IFERROR(_xlfn.IFS(
  T261&lt;=入力項目!$S$11,0,
  AND(T261=入力項目!$S$11),IFERROR(VLOOKUP(入力項目!$S$12,子育て関連マスタ!$I$4:$M$5,2,FALSE),0),
  AND(T261=4),IFERROR(VLOOKUP(入力項目!$S$13,子育て関連マスタ!$I$9:$M$12,2,FALSE),0),
  AND(T261=7),IFERROR(VLOOKUP(入力項目!$S$14,子育て関連マスタ!$I$16:$M$17,2,FALSE),0),
  AND(T261=13),IFERROR(VLOOKUP(入力項目!$S$15,子育て関連マスタ!$I$21:$M$22,2,FALSE),0),
  AND(T261=16),IFERROR(VLOOKUP(入力項目!$S$16,子育て関連マスタ!$I$26:$M$28,2,FALSE),0),
  AND(T261=19,入力項目!$S$16&lt;&gt;"高専"),IFERROR(VLOOKUP(入力項目!$S$17,子育て関連マスタ!$I$32:$M$37,2,FALSE),0),
  AND(T261=21,入力項目!$S$16="高専"),IFERROR(VLOOKUP(入力項目!$S$17,子育て関連マスタ!$I$32:$M$37,2,FALSE),0),
  T261&gt;=22,0
  ),0),0
) +
IF(AND(T261&gt;=1,T261&lt;=15),IF($D261=入力項目!$S$8,入力項目!$S$3,0),0) +
IF(AND(T261&gt;=1,T261&lt;=15),IF($D261=5,入力項目!$S$4,0),0) +
IF(AND(T261&gt;=1,T261&lt;=15),IF($D261=12,入力項目!$S$5,0),0) +
IF(AND(入力項目!$S$7=$A261,入力項目!$S$8=$D261),子育て関連マスタ!$C$14,0) +
IFERROR(IF(AND(YEAR(EDATE(DATE(入力項目!$S$7,入力項目!$S$8,1),1))=$A261,MONTH(EDATE(DATE(入力項目!$S$7,入力項目!$S$8,1),1))=$D261),子育て関連マスタ!$C$15,0),0) +
IF(AND(OR(T261=3,T261=5,T261=7),$D261=11),子育て関連マスタ!$C$17,0) +
IF(AND(T261=20,$D261=1),子育て関連マスタ!$C$18,0) +
IF(AND(T261=20,$D261=1),
IFERROR(_xlfn.IFS(
入力項目!$S$10="男",子育て関連マスタ!$C$18,
入力項目!$S$10="女",子育て関連マスタ!$C$19
),0),0
) +
IF(AND(T261&gt;=入力項目!$S$18,T261&lt;=入力項目!$S$19),入力項目!$S$20,0) +
IF(AND(T261&gt;=入力項目!$S$21,T261&lt;=入力項目!$S$22),入力項目!$S$23,0) +
IF(AND(T261&gt;=入力項目!$S$24,T261&lt;=入力項目!$S$25),入力項目!$S$26,0)
)</f>
        <v>0</v>
      </c>
      <c r="AI261">
        <f ca="1">-(
_xlfn.IFS(
U261&lt;=入力項目!$S$11,0,
AND(U261&gt;=入力項目!$S$11+1,U261&lt;=3),IFERROR(VLOOKUP(入力項目!$S$12,子育て関連マスタ!$I$4:$M$5,4,FALSE),0),
AND(U261&gt;=4,U261&lt;=6),IFERROR(VLOOKUP(入力項目!$S$13,子育て関連マスタ!$I$9:$M$12,4,FALSE),0),
AND(U261&gt;=7,U261&lt;=12),IFERROR(VLOOKUP(入力項目!$S$14,子育て関連マスタ!$I$16:$M$17,4,FALSE),0),
AND(U261&gt;=13,U261&lt;=15),IFERROR(VLOOKUP(入力項目!$S$15,子育て関連マスタ!$I$21:$M$22,4,FALSE),0),
AND(U261&gt;=16,U261&lt;=18),IFERROR(VLOOKUP(入力項目!$S$16,子育て関連マスタ!$I$26:$M$28,4,FALSE),0),
AND(U261&gt;=19,U261&lt;=20,入力項目!$S$16="高専"),IFERROR(VLOOKUP(入力項目!$S$16,子育て関連マスタ!$I$26:$M$28,4,FALSE),0),
AND(U261&gt;=19,U261&lt;=20,入力項目!$S$16&lt;&gt;"高専"),IFERROR(VLOOKUP(入力項目!$S$17,子育て関連マスタ!$I$32:$M$37,4,FALSE),0),
AND(U261&gt;=21,U261&lt;=22,入力項目!$S$16="高専"),IFERROR(VLOOKUP(入力項目!$S$17,子育て関連マスタ!$I$32:$M$34,4,FALSE),0),
AND(U261&gt;=21,U261&lt;=22,入力項目!$S$16&lt;&gt;"高専"),IFERROR(VLOOKUP(入力項目!$S$17,子育て関連マスタ!$I$32:$M$34,4,FALSE),0),
U261&gt;=23,0
) +
IF($D261=4,
  IFERROR(_xlfn.IFS(
  U261&lt;=入力項目!$S$11,0,
  AND(U261=入力項目!$S$11),IFERROR(VLOOKUP(入力項目!$S$12,子育て関連マスタ!$I$4:$M$5,2,FALSE),0),
  AND(U261=4),IFERROR(VLOOKUP(入力項目!$S$13,子育て関連マスタ!$I$9:$M$12,2,FALSE),0),
  AND(U261=7),IFERROR(VLOOKUP(入力項目!$S$14,子育て関連マスタ!$I$16:$M$17,2,FALSE),0),
  AND(U261=13),IFERROR(VLOOKUP(入力項目!$S$15,子育て関連マスタ!$I$21:$M$22,2,FALSE),0),
  AND(U261=16),IFERROR(VLOOKUP(入力項目!$S$16,子育て関連マスタ!$I$26:$M$28,2,FALSE),0),
  AND(U261=19,入力項目!$S$16&lt;&gt;"高専"),IFERROR(VLOOKUP(入力項目!$S$17,子育て関連マスタ!$I$32:$M$37,2,FALSE),0),
  AND(U261=21,入力項目!$S$16="高専"),IFERROR(VLOOKUP(入力項目!$S$17,子育て関連マスタ!$I$32:$M$37,2,FALSE),0),
  U261&gt;=22,0
  ),0),0
) +
IF(AND(U261&gt;=1,U261&lt;=15),IF($D261=入力項目!$S$8,入力項目!$S$3,0),0) +
IF(AND(U261&gt;=1,U261&lt;=15),IF($D261=5,入力項目!$S$4,0),0) +
IF(AND(U261&gt;=1,U261&lt;=15),IF($D261=12,入力項目!$S$5,0),0) +
IF(AND(入力項目!$S$7=$A261,入力項目!$S$8=$D261),子育て関連マスタ!$C$14,0) +
IFERROR(IF(AND(YEAR(EDATE(DATE(入力項目!$S$7,入力項目!$S$8,1),1))=$A261,MONTH(EDATE(DATE(入力項目!$S$7,入力項目!$S$8,1),1))=$D261),子育て関連マスタ!$C$15,0),0) +
IF(AND(OR(U261=3,U261=5,U261=7),$D261=11),子育て関連マスタ!$C$17,0) +
IF(AND(U261=20,$D261=1),子育て関連マスタ!$C$18,0) +
IF(AND(U261=20,$D261=1),
IFERROR(_xlfn.IFS(
入力項目!$S$10="男",子育て関連マスタ!$C$18,
入力項目!$S$10="女",子育て関連マスタ!$C$19
),0),0
) +
IF(AND(U261&gt;=入力項目!$S$18,U261&lt;=入力項目!$S$19),入力項目!$S$20,0) +
IF(AND(U261&gt;=入力項目!$S$21,U261&lt;=入力項目!$S$22),入力項目!$S$23,0) +
IF(AND(U261&gt;=入力項目!$S$24,U261&lt;=入力項目!$S$25),入力項目!$S$26,0)
)</f>
        <v>0</v>
      </c>
      <c r="AJ261" s="10">
        <f ca="1">-VLOOKUP($D261,月別収支!$A$2:$H$13,7,FALSE)</f>
        <v>-20000</v>
      </c>
    </row>
    <row r="262" spans="1:36" x14ac:dyDescent="0.4">
      <c r="A262">
        <f t="shared" ca="1" si="71"/>
        <v>2046</v>
      </c>
      <c r="B262">
        <f t="shared" ca="1" si="78"/>
        <v>2046</v>
      </c>
      <c r="C262">
        <f t="shared" ca="1" si="79"/>
        <v>22</v>
      </c>
      <c r="D262">
        <f t="shared" ca="1" si="72"/>
        <v>4</v>
      </c>
      <c r="E262" t="str">
        <f t="shared" ca="1" si="73"/>
        <v>2046年4月</v>
      </c>
      <c r="F262">
        <f ca="1">IF(OR(入力項目!$N$5&lt;$A262,AND(入力項目!$N$5=$A262,入力項目!$N$6&lt;$D262)),IF(F261=0,1,IF(G262=12,F261+1,F261)),0)</f>
        <v>21</v>
      </c>
      <c r="G262">
        <f ca="1">IF(OR(入力項目!$N$5&lt;$A262,AND(入力項目!$N$5=$A262,入力項目!$N$6&lt;$D262)),IF(G261=12,1,G261+1),0)</f>
        <v>6</v>
      </c>
      <c r="H262" t="str">
        <f t="shared" ca="1" si="74"/>
        <v>21_6</v>
      </c>
      <c r="I262">
        <f ca="1">IF(
  IFERROR(AND($C262&gt;0,MOD($C262,入力項目!$N$22)=0,$D262=入力項目!$N$23), FALSE),
  1,
  IF(
    AND(I261&gt;0,J261=12),
    IF(I261=入力項目!$N$28, 0, I261+1),
    I261
  )
)</f>
        <v>2</v>
      </c>
      <c r="J262">
        <f ca="1">IF($D262=入力項目!$N$23,1,IFERROR(J261+1,1))</f>
        <v>11</v>
      </c>
      <c r="K262" t="str">
        <f t="shared" ca="1" si="75"/>
        <v>2_11</v>
      </c>
      <c r="L262">
        <f ca="1">L261+IF(入力項目!$D$4=$D262,1,0)</f>
        <v>50</v>
      </c>
      <c r="M262" t="str">
        <f t="shared" ca="1" si="76"/>
        <v>50歳</v>
      </c>
      <c r="N262">
        <f t="shared" ca="1" si="80"/>
        <v>51</v>
      </c>
      <c r="O262" t="str">
        <f t="shared" ca="1" si="77"/>
        <v>51歳</v>
      </c>
      <c r="P262">
        <f t="shared" ca="1" si="81"/>
        <v>26</v>
      </c>
      <c r="Q262">
        <f t="shared" ca="1" si="82"/>
        <v>24</v>
      </c>
      <c r="R262">
        <f t="shared" ca="1" si="83"/>
        <v>2047</v>
      </c>
      <c r="S262">
        <f t="shared" ca="1" si="84"/>
        <v>2047</v>
      </c>
      <c r="T262">
        <f t="shared" ca="1" si="85"/>
        <v>2047</v>
      </c>
      <c r="U262">
        <f t="shared" ca="1" si="86"/>
        <v>2047</v>
      </c>
      <c r="V262" s="10">
        <f t="shared" ref="V262:V325" ca="1" si="87">V261+W262+SUM(X262:AJ262)</f>
        <v>29239875</v>
      </c>
      <c r="W262" s="10">
        <f ca="1">IF($L262&lt;その他マスタ!$B$1,VLOOKUP($D262,月別収支!$A$2:$H$13,2,FALSE),その他マスタ!$B$3)+IF(AND($L262=その他マスタ!$B$1,入力項目!$I$9="あり",$D262=入力項目!$D$4),その他マスタ!$B$2,0)</f>
        <v>300000</v>
      </c>
      <c r="X262" s="10">
        <f ca="1">-IF(入力項目!$K$5=TRUE,
IF($F262+$G262&lt;3,VLOOKUP($D262,月別収支!$A$2:$H$13,8,FALSE),0)+IFERROR(VLOOKUP($H262,住宅ローン計算!C:P,13,FALSE),0)+IF($F262&gt;1,IF(OR($G262=3,$G262=6,$G262=9,$G262=12),ROUNDUP(入力項目!$N$18/4,0),0),0),
VLOOKUP($D262,月別収支!$A$2:$H$13,8,FALSE))</f>
        <v>-91090</v>
      </c>
      <c r="Y262" s="10">
        <f ca="1">-VLOOKUP($D262,月別収支!$A$2:$H$13,3,FALSE)</f>
        <v>-75000</v>
      </c>
      <c r="Z262" s="10">
        <f ca="1">-VLOOKUP($D262,月別収支!$A$2:$H$13,4,FALSE)</f>
        <v>-27000</v>
      </c>
      <c r="AA262" s="10">
        <f ca="1">-VLOOKUP($D262,月別収支!$A$2:$H$13,6,FALSE)</f>
        <v>-10000</v>
      </c>
      <c r="AB262" s="10">
        <f ca="1">-(
VLOOKUP($D262,月別収支!$A$2:$H$13,5,FALSE)+IF(AND(入力項目!$I$27&lt;=$A262,ISEVEN($A262-入力項目!$I$27),入力項目!$I$28=$D262),入力項目!$I$26,0)
+IF(入力項目!$K$26=TRUE,
IFERROR(VLOOKUP($K262,マイカーローン計算!C:P,13,FALSE),0),
IFERROR(
  IF(AND($C262&gt;0,MOD($C262,入力項目!$N$22)=0,$D262=入力項目!$N$23),入力項目!$N$24,0),
 0
)
)
)</f>
        <v>-20000</v>
      </c>
      <c r="AC262" s="10">
        <f ca="1">-IF($A262&lt;入力項目!$N$33,入力項目!$N$35,IF(AND($A262=入力項目!$N$33,$D262&lt;=入力項目!$N$34),入力項目!$N$35,0))</f>
        <v>0</v>
      </c>
      <c r="AD262">
        <f ca="1">-(
_xlfn.IFS(
P262&lt;=入力項目!$S$11,0,
AND(P262&gt;=入力項目!$S$11+1,P262&lt;=3),IFERROR(VLOOKUP(入力項目!$S$12,子育て関連マスタ!$I$4:$M$5,4,FALSE),0),
AND(P262&gt;=4,P262&lt;=6),IFERROR(VLOOKUP(入力項目!$S$13,子育て関連マスタ!$I$9:$M$12,4,FALSE),0),
AND(P262&gt;=7,P262&lt;=12),IFERROR(VLOOKUP(入力項目!$S$14,子育て関連マスタ!$I$16:$M$17,4,FALSE),0),
AND(P262&gt;=13,P262&lt;=15),IFERROR(VLOOKUP(入力項目!$S$15,子育て関連マスタ!$I$21:$M$22,4,FALSE),0),
AND(P262&gt;=16,P262&lt;=18),IFERROR(VLOOKUP(入力項目!$S$16,子育て関連マスタ!$I$26:$M$28,4,FALSE),0),
AND(P262&gt;=19,P262&lt;=20,入力項目!$S$16="高専"),IFERROR(VLOOKUP(入力項目!$S$16,子育て関連マスタ!$I$26:$M$28,4,FALSE),0),
AND(P262&gt;=19,P262&lt;=20,入力項目!$S$16&lt;&gt;"高専"),IFERROR(VLOOKUP(入力項目!$S$17,子育て関連マスタ!$I$32:$M$37,4,FALSE),0),
AND(P262&gt;=21,P262&lt;=22,入力項目!$S$16="高専"),IFERROR(VLOOKUP(入力項目!$S$17,子育て関連マスタ!$I$32:$M$34,4,FALSE),0),
AND(P262&gt;=21,P262&lt;=22,入力項目!$S$16&lt;&gt;"高専"),IFERROR(VLOOKUP(入力項目!$S$17,子育て関連マスタ!$I$32:$M$34,4,FALSE),0),
P262&gt;=23,0
) +
IF($D262=4,
  IFERROR(_xlfn.IFS(
  P262&lt;=入力項目!$S$11,0,
  AND(P262=入力項目!$S$11),IFERROR(VLOOKUP(入力項目!$S$12,子育て関連マスタ!$I$4:$M$5,2,FALSE),0),
  AND(P262=4),IFERROR(VLOOKUP(入力項目!$S$13,子育て関連マスタ!$I$9:$M$12,2,FALSE),0),
  AND(P262=7),IFERROR(VLOOKUP(入力項目!$S$14,子育て関連マスタ!$I$16:$M$17,2,FALSE),0),
  AND(P262=13),IFERROR(VLOOKUP(入力項目!$S$15,子育て関連マスタ!$I$21:$M$22,2,FALSE),0),
  AND(P262=16),IFERROR(VLOOKUP(入力項目!$S$16,子育て関連マスタ!$I$26:$M$28,2,FALSE),0),
  AND(P262=19,入力項目!$S$16&lt;&gt;"高専"),IFERROR(VLOOKUP(入力項目!$S$17,子育て関連マスタ!$I$32:$M$37,2,FALSE),0),
  AND(P262=21,入力項目!$S$16="高専"),IFERROR(VLOOKUP(入力項目!$S$17,子育て関連マスタ!$I$32:$M$37,2,FALSE),0),
  P262&gt;=22,0
  ),0),0
) +
IF(AND(P262&gt;=1,P262&lt;=15),IF($D262=入力項目!$S$8,入力項目!$S$3,0),0) +
IF(AND(P262&gt;=1,P262&lt;=15),IF($D262=5,入力項目!$S$4,0),0) +
IF(AND(P262&gt;=1,P262&lt;=15),IF($D262=12,入力項目!$S$5,0),0) +
IF(AND(入力項目!$S$7=$A262,入力項目!$S$8=$D262),子育て関連マスタ!$C$14,0) +
IFERROR(IF(AND(YEAR(EDATE(DATE(入力項目!$S$7,入力項目!$S$8,1),1))=$A262,MONTH(EDATE(DATE(入力項目!$S$7,入力項目!$S$8,1),1))=$D262),子育て関連マスタ!$C$15,0),0) +
IF(AND(OR(P262=3,P262=5,P262=7),$D262=11),子育て関連マスタ!$C$17,0) +
IF(AND(P262=20,$D262=1),子育て関連マスタ!$C$18,0) +
IF(AND(P262=20,$D262=1),
IFERROR(_xlfn.IFS(
入力項目!$S$10="男",子育て関連マスタ!$C$18,
入力項目!$S$10="女",子育て関連マスタ!$C$19
),0),0
) +
IF(AND(P262&gt;=入力項目!$S$18,P262&lt;=入力項目!$S$19),入力項目!$S$20,0) +
IF(AND(P262&gt;=入力項目!$S$21,P262&lt;=入力項目!$S$22),入力項目!$S$23,0) +
IF(AND(P262&gt;=入力項目!$S$24,P262&lt;=入力項目!$S$25),入力項目!$S$26,0)
)</f>
        <v>0</v>
      </c>
      <c r="AE262">
        <f ca="1">-(
_xlfn.IFS(
Q262&lt;=入力項目!$S$11,0,
AND(Q262&gt;=入力項目!$S$11+1,Q262&lt;=3),IFERROR(VLOOKUP(入力項目!$S$12,子育て関連マスタ!$I$4:$M$5,4,FALSE),0),
AND(Q262&gt;=4,Q262&lt;=6),IFERROR(VLOOKUP(入力項目!$S$13,子育て関連マスタ!$I$9:$M$12,4,FALSE),0),
AND(Q262&gt;=7,Q262&lt;=12),IFERROR(VLOOKUP(入力項目!$S$14,子育て関連マスタ!$I$16:$M$17,4,FALSE),0),
AND(Q262&gt;=13,Q262&lt;=15),IFERROR(VLOOKUP(入力項目!$S$15,子育て関連マスタ!$I$21:$M$22,4,FALSE),0),
AND(Q262&gt;=16,Q262&lt;=18),IFERROR(VLOOKUP(入力項目!$S$16,子育て関連マスタ!$I$26:$M$28,4,FALSE),0),
AND(Q262&gt;=19,Q262&lt;=20,入力項目!$S$16="高専"),IFERROR(VLOOKUP(入力項目!$S$16,子育て関連マスタ!$I$26:$M$28,4,FALSE),0),
AND(Q262&gt;=19,Q262&lt;=20,入力項目!$S$16&lt;&gt;"高専"),IFERROR(VLOOKUP(入力項目!$S$17,子育て関連マスタ!$I$32:$M$37,4,FALSE),0),
AND(Q262&gt;=21,Q262&lt;=22,入力項目!$S$16="高専"),IFERROR(VLOOKUP(入力項目!$S$17,子育て関連マスタ!$I$32:$M$34,4,FALSE),0),
AND(Q262&gt;=21,Q262&lt;=22,入力項目!$S$16&lt;&gt;"高専"),IFERROR(VLOOKUP(入力項目!$S$17,子育て関連マスタ!$I$32:$M$34,4,FALSE),0),
Q262&gt;=23,0
) +
IF($D262=4,
  IFERROR(_xlfn.IFS(
  Q262&lt;=入力項目!$S$11,0,
  AND(Q262=入力項目!$S$11),IFERROR(VLOOKUP(入力項目!$S$12,子育て関連マスタ!$I$4:$M$5,2,FALSE),0),
  AND(Q262=4),IFERROR(VLOOKUP(入力項目!$S$13,子育て関連マスタ!$I$9:$M$12,2,FALSE),0),
  AND(Q262=7),IFERROR(VLOOKUP(入力項目!$S$14,子育て関連マスタ!$I$16:$M$17,2,FALSE),0),
  AND(Q262=13),IFERROR(VLOOKUP(入力項目!$S$15,子育て関連マスタ!$I$21:$M$22,2,FALSE),0),
  AND(Q262=16),IFERROR(VLOOKUP(入力項目!$S$16,子育て関連マスタ!$I$26:$M$28,2,FALSE),0),
  AND(Q262=19,入力項目!$S$16&lt;&gt;"高専"),IFERROR(VLOOKUP(入力項目!$S$17,子育て関連マスタ!$I$32:$M$37,2,FALSE),0),
  AND(Q262=21,入力項目!$S$16="高専"),IFERROR(VLOOKUP(入力項目!$S$17,子育て関連マスタ!$I$32:$M$37,2,FALSE),0),
  Q262&gt;=22,0
  ),0),0
) +
IF(AND(Q262&gt;=1,Q262&lt;=15),IF($D262=入力項目!$S$8,入力項目!$S$3,0),0) +
IF(AND(Q262&gt;=1,Q262&lt;=15),IF($D262=5,入力項目!$S$4,0),0) +
IF(AND(Q262&gt;=1,Q262&lt;=15),IF($D262=12,入力項目!$S$5,0),0) +
IF(AND(入力項目!$S$7=$A262,入力項目!$S$8=$D262),子育て関連マスタ!$C$14,0) +
IFERROR(IF(AND(YEAR(EDATE(DATE(入力項目!$S$7,入力項目!$S$8,1),1))=$A262,MONTH(EDATE(DATE(入力項目!$S$7,入力項目!$S$8,1),1))=$D262),子育て関連マスタ!$C$15,0),0) +
IF(AND(OR(Q262=3,Q262=5,Q262=7),$D262=11),子育て関連マスタ!$C$17,0) +
IF(AND(Q262=20,$D262=1),子育て関連マスタ!$C$18,0) +
IF(AND(Q262=20,$D262=1),
IFERROR(_xlfn.IFS(
入力項目!$S$10="男",子育て関連マスタ!$C$18,
入力項目!$S$10="女",子育て関連マスタ!$C$19
),0),0
) +
IF(AND(Q262&gt;=入力項目!$S$18,Q262&lt;=入力項目!$S$19),入力項目!$S$20,0) +
IF(AND(Q262&gt;=入力項目!$S$21,Q262&lt;=入力項目!$S$22),入力項目!$S$23,0) +
IF(AND(Q262&gt;=入力項目!$S$24,Q262&lt;=入力項目!$S$25),入力項目!$S$26,0)
)</f>
        <v>0</v>
      </c>
      <c r="AF262">
        <f ca="1">-(
_xlfn.IFS(
R262&lt;=入力項目!$S$11,0,
AND(R262&gt;=入力項目!$S$11+1,R262&lt;=3),IFERROR(VLOOKUP(入力項目!$S$12,子育て関連マスタ!$I$4:$M$5,4,FALSE),0),
AND(R262&gt;=4,R262&lt;=6),IFERROR(VLOOKUP(入力項目!$S$13,子育て関連マスタ!$I$9:$M$12,4,FALSE),0),
AND(R262&gt;=7,R262&lt;=12),IFERROR(VLOOKUP(入力項目!$S$14,子育て関連マスタ!$I$16:$M$17,4,FALSE),0),
AND(R262&gt;=13,R262&lt;=15),IFERROR(VLOOKUP(入力項目!$S$15,子育て関連マスタ!$I$21:$M$22,4,FALSE),0),
AND(R262&gt;=16,R262&lt;=18),IFERROR(VLOOKUP(入力項目!$S$16,子育て関連マスタ!$I$26:$M$28,4,FALSE),0),
AND(R262&gt;=19,R262&lt;=20,入力項目!$S$16="高専"),IFERROR(VLOOKUP(入力項目!$S$16,子育て関連マスタ!$I$26:$M$28,4,FALSE),0),
AND(R262&gt;=19,R262&lt;=20,入力項目!$S$16&lt;&gt;"高専"),IFERROR(VLOOKUP(入力項目!$S$17,子育て関連マスタ!$I$32:$M$37,4,FALSE),0),
AND(R262&gt;=21,R262&lt;=22,入力項目!$S$16="高専"),IFERROR(VLOOKUP(入力項目!$S$17,子育て関連マスタ!$I$32:$M$34,4,FALSE),0),
AND(R262&gt;=21,R262&lt;=22,入力項目!$S$16&lt;&gt;"高専"),IFERROR(VLOOKUP(入力項目!$S$17,子育て関連マスタ!$I$32:$M$34,4,FALSE),0),
R262&gt;=23,0
) +
IF($D262=4,
  IFERROR(_xlfn.IFS(
  R262&lt;=入力項目!$S$11,0,
  AND(R262=入力項目!$S$11),IFERROR(VLOOKUP(入力項目!$S$12,子育て関連マスタ!$I$4:$M$5,2,FALSE),0),
  AND(R262=4),IFERROR(VLOOKUP(入力項目!$S$13,子育て関連マスタ!$I$9:$M$12,2,FALSE),0),
  AND(R262=7),IFERROR(VLOOKUP(入力項目!$S$14,子育て関連マスタ!$I$16:$M$17,2,FALSE),0),
  AND(R262=13),IFERROR(VLOOKUP(入力項目!$S$15,子育て関連マスタ!$I$21:$M$22,2,FALSE),0),
  AND(R262=16),IFERROR(VLOOKUP(入力項目!$S$16,子育て関連マスタ!$I$26:$M$28,2,FALSE),0),
  AND(R262=19,入力項目!$S$16&lt;&gt;"高専"),IFERROR(VLOOKUP(入力項目!$S$17,子育て関連マスタ!$I$32:$M$37,2,FALSE),0),
  AND(R262=21,入力項目!$S$16="高専"),IFERROR(VLOOKUP(入力項目!$S$17,子育て関連マスタ!$I$32:$M$37,2,FALSE),0),
  R262&gt;=22,0
  ),0),0
) +
IF(AND(R262&gt;=1,R262&lt;=15),IF($D262=入力項目!$S$8,入力項目!$S$3,0),0) +
IF(AND(R262&gt;=1,R262&lt;=15),IF($D262=5,入力項目!$S$4,0),0) +
IF(AND(R262&gt;=1,R262&lt;=15),IF($D262=12,入力項目!$S$5,0),0) +
IF(AND(入力項目!$S$7=$A262,入力項目!$S$8=$D262),子育て関連マスタ!$C$14,0) +
IFERROR(IF(AND(YEAR(EDATE(DATE(入力項目!$S$7,入力項目!$S$8,1),1))=$A262,MONTH(EDATE(DATE(入力項目!$S$7,入力項目!$S$8,1),1))=$D262),子育て関連マスタ!$C$15,0),0) +
IF(AND(OR(R262=3,R262=5,R262=7),$D262=11),子育て関連マスタ!$C$17,0) +
IF(AND(R262=20,$D262=1),子育て関連マスタ!$C$18,0) +
IF(AND(R262=20,$D262=1),
IFERROR(_xlfn.IFS(
入力項目!$S$10="男",子育て関連マスタ!$C$18,
入力項目!$S$10="女",子育て関連マスタ!$C$19
),0),0
) +
IF(AND(R262&gt;=入力項目!$S$18,R262&lt;=入力項目!$S$19),入力項目!$S$20,0) +
IF(AND(R262&gt;=入力項目!$S$21,R262&lt;=入力項目!$S$22),入力項目!$S$23,0) +
IF(AND(R262&gt;=入力項目!$S$24,R262&lt;=入力項目!$S$25),入力項目!$S$26,0)
)</f>
        <v>0</v>
      </c>
      <c r="AG262">
        <f ca="1">-(
_xlfn.IFS(
S262&lt;=入力項目!$S$11,0,
AND(S262&gt;=入力項目!$S$11+1,S262&lt;=3),IFERROR(VLOOKUP(入力項目!$S$12,子育て関連マスタ!$I$4:$M$5,4,FALSE),0),
AND(S262&gt;=4,S262&lt;=6),IFERROR(VLOOKUP(入力項目!$S$13,子育て関連マスタ!$I$9:$M$12,4,FALSE),0),
AND(S262&gt;=7,S262&lt;=12),IFERROR(VLOOKUP(入力項目!$S$14,子育て関連マスタ!$I$16:$M$17,4,FALSE),0),
AND(S262&gt;=13,S262&lt;=15),IFERROR(VLOOKUP(入力項目!$S$15,子育て関連マスタ!$I$21:$M$22,4,FALSE),0),
AND(S262&gt;=16,S262&lt;=18),IFERROR(VLOOKUP(入力項目!$S$16,子育て関連マスタ!$I$26:$M$28,4,FALSE),0),
AND(S262&gt;=19,S262&lt;=20,入力項目!$S$16="高専"),IFERROR(VLOOKUP(入力項目!$S$16,子育て関連マスタ!$I$26:$M$28,4,FALSE),0),
AND(S262&gt;=19,S262&lt;=20,入力項目!$S$16&lt;&gt;"高専"),IFERROR(VLOOKUP(入力項目!$S$17,子育て関連マスタ!$I$32:$M$37,4,FALSE),0),
AND(S262&gt;=21,S262&lt;=22,入力項目!$S$16="高専"),IFERROR(VLOOKUP(入力項目!$S$17,子育て関連マスタ!$I$32:$M$34,4,FALSE),0),
AND(S262&gt;=21,S262&lt;=22,入力項目!$S$16&lt;&gt;"高専"),IFERROR(VLOOKUP(入力項目!$S$17,子育て関連マスタ!$I$32:$M$34,4,FALSE),0),
S262&gt;=23,0
) +
IF($D262=4,
  IFERROR(_xlfn.IFS(
  S262&lt;=入力項目!$S$11,0,
  AND(S262=入力項目!$S$11),IFERROR(VLOOKUP(入力項目!$S$12,子育て関連マスタ!$I$4:$M$5,2,FALSE),0),
  AND(S262=4),IFERROR(VLOOKUP(入力項目!$S$13,子育て関連マスタ!$I$9:$M$12,2,FALSE),0),
  AND(S262=7),IFERROR(VLOOKUP(入力項目!$S$14,子育て関連マスタ!$I$16:$M$17,2,FALSE),0),
  AND(S262=13),IFERROR(VLOOKUP(入力項目!$S$15,子育て関連マスタ!$I$21:$M$22,2,FALSE),0),
  AND(S262=16),IFERROR(VLOOKUP(入力項目!$S$16,子育て関連マスタ!$I$26:$M$28,2,FALSE),0),
  AND(S262=19,入力項目!$S$16&lt;&gt;"高専"),IFERROR(VLOOKUP(入力項目!$S$17,子育て関連マスタ!$I$32:$M$37,2,FALSE),0),
  AND(S262=21,入力項目!$S$16="高専"),IFERROR(VLOOKUP(入力項目!$S$17,子育て関連マスタ!$I$32:$M$37,2,FALSE),0),
  S262&gt;=22,0
  ),0),0
) +
IF(AND(S262&gt;=1,S262&lt;=15),IF($D262=入力項目!$S$8,入力項目!$S$3,0),0) +
IF(AND(S262&gt;=1,S262&lt;=15),IF($D262=5,入力項目!$S$4,0),0) +
IF(AND(S262&gt;=1,S262&lt;=15),IF($D262=12,入力項目!$S$5,0),0) +
IF(AND(入力項目!$S$7=$A262,入力項目!$S$8=$D262),子育て関連マスタ!$C$14,0) +
IFERROR(IF(AND(YEAR(EDATE(DATE(入力項目!$S$7,入力項目!$S$8,1),1))=$A262,MONTH(EDATE(DATE(入力項目!$S$7,入力項目!$S$8,1),1))=$D262),子育て関連マスタ!$C$15,0),0) +
IF(AND(OR(S262=3,S262=5,S262=7),$D262=11),子育て関連マスタ!$C$17,0) +
IF(AND(S262=20,$D262=1),子育て関連マスタ!$C$18,0) +
IF(AND(S262=20,$D262=1),
IFERROR(_xlfn.IFS(
入力項目!$S$10="男",子育て関連マスタ!$C$18,
入力項目!$S$10="女",子育て関連マスタ!$C$19
),0),0
) +
IF(AND(S262&gt;=入力項目!$S$18,S262&lt;=入力項目!$S$19),入力項目!$S$20,0) +
IF(AND(S262&gt;=入力項目!$S$21,S262&lt;=入力項目!$S$22),入力項目!$S$23,0) +
IF(AND(S262&gt;=入力項目!$S$24,S262&lt;=入力項目!$S$25),入力項目!$S$26,0)
)</f>
        <v>0</v>
      </c>
      <c r="AH262">
        <f ca="1">-(
_xlfn.IFS(
T262&lt;=入力項目!$S$11,0,
AND(T262&gt;=入力項目!$S$11+1,T262&lt;=3),IFERROR(VLOOKUP(入力項目!$S$12,子育て関連マスタ!$I$4:$M$5,4,FALSE),0),
AND(T262&gt;=4,T262&lt;=6),IFERROR(VLOOKUP(入力項目!$S$13,子育て関連マスタ!$I$9:$M$12,4,FALSE),0),
AND(T262&gt;=7,T262&lt;=12),IFERROR(VLOOKUP(入力項目!$S$14,子育て関連マスタ!$I$16:$M$17,4,FALSE),0),
AND(T262&gt;=13,T262&lt;=15),IFERROR(VLOOKUP(入力項目!$S$15,子育て関連マスタ!$I$21:$M$22,4,FALSE),0),
AND(T262&gt;=16,T262&lt;=18),IFERROR(VLOOKUP(入力項目!$S$16,子育て関連マスタ!$I$26:$M$28,4,FALSE),0),
AND(T262&gt;=19,T262&lt;=20,入力項目!$S$16="高専"),IFERROR(VLOOKUP(入力項目!$S$16,子育て関連マスタ!$I$26:$M$28,4,FALSE),0),
AND(T262&gt;=19,T262&lt;=20,入力項目!$S$16&lt;&gt;"高専"),IFERROR(VLOOKUP(入力項目!$S$17,子育て関連マスタ!$I$32:$M$37,4,FALSE),0),
AND(T262&gt;=21,T262&lt;=22,入力項目!$S$16="高専"),IFERROR(VLOOKUP(入力項目!$S$17,子育て関連マスタ!$I$32:$M$34,4,FALSE),0),
AND(T262&gt;=21,T262&lt;=22,入力項目!$S$16&lt;&gt;"高専"),IFERROR(VLOOKUP(入力項目!$S$17,子育て関連マスタ!$I$32:$M$34,4,FALSE),0),
T262&gt;=23,0
) +
IF($D262=4,
  IFERROR(_xlfn.IFS(
  T262&lt;=入力項目!$S$11,0,
  AND(T262=入力項目!$S$11),IFERROR(VLOOKUP(入力項目!$S$12,子育て関連マスタ!$I$4:$M$5,2,FALSE),0),
  AND(T262=4),IFERROR(VLOOKUP(入力項目!$S$13,子育て関連マスタ!$I$9:$M$12,2,FALSE),0),
  AND(T262=7),IFERROR(VLOOKUP(入力項目!$S$14,子育て関連マスタ!$I$16:$M$17,2,FALSE),0),
  AND(T262=13),IFERROR(VLOOKUP(入力項目!$S$15,子育て関連マスタ!$I$21:$M$22,2,FALSE),0),
  AND(T262=16),IFERROR(VLOOKUP(入力項目!$S$16,子育て関連マスタ!$I$26:$M$28,2,FALSE),0),
  AND(T262=19,入力項目!$S$16&lt;&gt;"高専"),IFERROR(VLOOKUP(入力項目!$S$17,子育て関連マスタ!$I$32:$M$37,2,FALSE),0),
  AND(T262=21,入力項目!$S$16="高専"),IFERROR(VLOOKUP(入力項目!$S$17,子育て関連マスタ!$I$32:$M$37,2,FALSE),0),
  T262&gt;=22,0
  ),0),0
) +
IF(AND(T262&gt;=1,T262&lt;=15),IF($D262=入力項目!$S$8,入力項目!$S$3,0),0) +
IF(AND(T262&gt;=1,T262&lt;=15),IF($D262=5,入力項目!$S$4,0),0) +
IF(AND(T262&gt;=1,T262&lt;=15),IF($D262=12,入力項目!$S$5,0),0) +
IF(AND(入力項目!$S$7=$A262,入力項目!$S$8=$D262),子育て関連マスタ!$C$14,0) +
IFERROR(IF(AND(YEAR(EDATE(DATE(入力項目!$S$7,入力項目!$S$8,1),1))=$A262,MONTH(EDATE(DATE(入力項目!$S$7,入力項目!$S$8,1),1))=$D262),子育て関連マスタ!$C$15,0),0) +
IF(AND(OR(T262=3,T262=5,T262=7),$D262=11),子育て関連マスタ!$C$17,0) +
IF(AND(T262=20,$D262=1),子育て関連マスタ!$C$18,0) +
IF(AND(T262=20,$D262=1),
IFERROR(_xlfn.IFS(
入力項目!$S$10="男",子育て関連マスタ!$C$18,
入力項目!$S$10="女",子育て関連マスタ!$C$19
),0),0
) +
IF(AND(T262&gt;=入力項目!$S$18,T262&lt;=入力項目!$S$19),入力項目!$S$20,0) +
IF(AND(T262&gt;=入力項目!$S$21,T262&lt;=入力項目!$S$22),入力項目!$S$23,0) +
IF(AND(T262&gt;=入力項目!$S$24,T262&lt;=入力項目!$S$25),入力項目!$S$26,0)
)</f>
        <v>0</v>
      </c>
      <c r="AI262">
        <f ca="1">-(
_xlfn.IFS(
U262&lt;=入力項目!$S$11,0,
AND(U262&gt;=入力項目!$S$11+1,U262&lt;=3),IFERROR(VLOOKUP(入力項目!$S$12,子育て関連マスタ!$I$4:$M$5,4,FALSE),0),
AND(U262&gt;=4,U262&lt;=6),IFERROR(VLOOKUP(入力項目!$S$13,子育て関連マスタ!$I$9:$M$12,4,FALSE),0),
AND(U262&gt;=7,U262&lt;=12),IFERROR(VLOOKUP(入力項目!$S$14,子育て関連マスタ!$I$16:$M$17,4,FALSE),0),
AND(U262&gt;=13,U262&lt;=15),IFERROR(VLOOKUP(入力項目!$S$15,子育て関連マスタ!$I$21:$M$22,4,FALSE),0),
AND(U262&gt;=16,U262&lt;=18),IFERROR(VLOOKUP(入力項目!$S$16,子育て関連マスタ!$I$26:$M$28,4,FALSE),0),
AND(U262&gt;=19,U262&lt;=20,入力項目!$S$16="高専"),IFERROR(VLOOKUP(入力項目!$S$16,子育て関連マスタ!$I$26:$M$28,4,FALSE),0),
AND(U262&gt;=19,U262&lt;=20,入力項目!$S$16&lt;&gt;"高専"),IFERROR(VLOOKUP(入力項目!$S$17,子育て関連マスタ!$I$32:$M$37,4,FALSE),0),
AND(U262&gt;=21,U262&lt;=22,入力項目!$S$16="高専"),IFERROR(VLOOKUP(入力項目!$S$17,子育て関連マスタ!$I$32:$M$34,4,FALSE),0),
AND(U262&gt;=21,U262&lt;=22,入力項目!$S$16&lt;&gt;"高専"),IFERROR(VLOOKUP(入力項目!$S$17,子育て関連マスタ!$I$32:$M$34,4,FALSE),0),
U262&gt;=23,0
) +
IF($D262=4,
  IFERROR(_xlfn.IFS(
  U262&lt;=入力項目!$S$11,0,
  AND(U262=入力項目!$S$11),IFERROR(VLOOKUP(入力項目!$S$12,子育て関連マスタ!$I$4:$M$5,2,FALSE),0),
  AND(U262=4),IFERROR(VLOOKUP(入力項目!$S$13,子育て関連マスタ!$I$9:$M$12,2,FALSE),0),
  AND(U262=7),IFERROR(VLOOKUP(入力項目!$S$14,子育て関連マスタ!$I$16:$M$17,2,FALSE),0),
  AND(U262=13),IFERROR(VLOOKUP(入力項目!$S$15,子育て関連マスタ!$I$21:$M$22,2,FALSE),0),
  AND(U262=16),IFERROR(VLOOKUP(入力項目!$S$16,子育て関連マスタ!$I$26:$M$28,2,FALSE),0),
  AND(U262=19,入力項目!$S$16&lt;&gt;"高専"),IFERROR(VLOOKUP(入力項目!$S$17,子育て関連マスタ!$I$32:$M$37,2,FALSE),0),
  AND(U262=21,入力項目!$S$16="高専"),IFERROR(VLOOKUP(入力項目!$S$17,子育て関連マスタ!$I$32:$M$37,2,FALSE),0),
  U262&gt;=22,0
  ),0),0
) +
IF(AND(U262&gt;=1,U262&lt;=15),IF($D262=入力項目!$S$8,入力項目!$S$3,0),0) +
IF(AND(U262&gt;=1,U262&lt;=15),IF($D262=5,入力項目!$S$4,0),0) +
IF(AND(U262&gt;=1,U262&lt;=15),IF($D262=12,入力項目!$S$5,0),0) +
IF(AND(入力項目!$S$7=$A262,入力項目!$S$8=$D262),子育て関連マスタ!$C$14,0) +
IFERROR(IF(AND(YEAR(EDATE(DATE(入力項目!$S$7,入力項目!$S$8,1),1))=$A262,MONTH(EDATE(DATE(入力項目!$S$7,入力項目!$S$8,1),1))=$D262),子育て関連マスタ!$C$15,0),0) +
IF(AND(OR(U262=3,U262=5,U262=7),$D262=11),子育て関連マスタ!$C$17,0) +
IF(AND(U262=20,$D262=1),子育て関連マスタ!$C$18,0) +
IF(AND(U262=20,$D262=1),
IFERROR(_xlfn.IFS(
入力項目!$S$10="男",子育て関連マスタ!$C$18,
入力項目!$S$10="女",子育て関連マスタ!$C$19
),0),0
) +
IF(AND(U262&gt;=入力項目!$S$18,U262&lt;=入力項目!$S$19),入力項目!$S$20,0) +
IF(AND(U262&gt;=入力項目!$S$21,U262&lt;=入力項目!$S$22),入力項目!$S$23,0) +
IF(AND(U262&gt;=入力項目!$S$24,U262&lt;=入力項目!$S$25),入力項目!$S$26,0)
)</f>
        <v>0</v>
      </c>
      <c r="AJ262" s="10">
        <f ca="1">-VLOOKUP($D262,月別収支!$A$2:$H$13,7,FALSE)</f>
        <v>-20000</v>
      </c>
    </row>
    <row r="263" spans="1:36" x14ac:dyDescent="0.4">
      <c r="A263">
        <f t="shared" ca="1" si="71"/>
        <v>2046</v>
      </c>
      <c r="B263">
        <f t="shared" ca="1" si="78"/>
        <v>2046</v>
      </c>
      <c r="C263">
        <f t="shared" ca="1" si="79"/>
        <v>22</v>
      </c>
      <c r="D263">
        <f t="shared" ca="1" si="72"/>
        <v>5</v>
      </c>
      <c r="E263" t="str">
        <f t="shared" ca="1" si="73"/>
        <v>2046年5月</v>
      </c>
      <c r="F263">
        <f ca="1">IF(OR(入力項目!$N$5&lt;$A263,AND(入力項目!$N$5=$A263,入力項目!$N$6&lt;$D263)),IF(F262=0,1,IF(G263=12,F262+1,F262)),0)</f>
        <v>21</v>
      </c>
      <c r="G263">
        <f ca="1">IF(OR(入力項目!$N$5&lt;$A263,AND(入力項目!$N$5=$A263,入力項目!$N$6&lt;$D263)),IF(G262=12,1,G262+1),0)</f>
        <v>7</v>
      </c>
      <c r="H263" t="str">
        <f t="shared" ca="1" si="74"/>
        <v>21_7</v>
      </c>
      <c r="I263">
        <f ca="1">IF(
  IFERROR(AND($C263&gt;0,MOD($C263,入力項目!$N$22)=0,$D263=入力項目!$N$23), FALSE),
  1,
  IF(
    AND(I262&gt;0,J262=12),
    IF(I262=入力項目!$N$28, 0, I262+1),
    I262
  )
)</f>
        <v>2</v>
      </c>
      <c r="J263">
        <f ca="1">IF($D263=入力項目!$N$23,1,IFERROR(J262+1,1))</f>
        <v>12</v>
      </c>
      <c r="K263" t="str">
        <f t="shared" ca="1" si="75"/>
        <v>2_12</v>
      </c>
      <c r="L263">
        <f ca="1">L262+IF(入力項目!$D$4=$D263,1,0)</f>
        <v>50</v>
      </c>
      <c r="M263" t="str">
        <f t="shared" ca="1" si="76"/>
        <v>50歳</v>
      </c>
      <c r="N263">
        <f t="shared" ca="1" si="80"/>
        <v>51</v>
      </c>
      <c r="O263" t="str">
        <f t="shared" ca="1" si="77"/>
        <v>51歳</v>
      </c>
      <c r="P263">
        <f t="shared" ca="1" si="81"/>
        <v>26</v>
      </c>
      <c r="Q263">
        <f t="shared" ca="1" si="82"/>
        <v>24</v>
      </c>
      <c r="R263">
        <f t="shared" ca="1" si="83"/>
        <v>2047</v>
      </c>
      <c r="S263">
        <f t="shared" ca="1" si="84"/>
        <v>2047</v>
      </c>
      <c r="T263">
        <f t="shared" ca="1" si="85"/>
        <v>2047</v>
      </c>
      <c r="U263">
        <f t="shared" ca="1" si="86"/>
        <v>2047</v>
      </c>
      <c r="V263" s="10">
        <f t="shared" ca="1" si="87"/>
        <v>29324285</v>
      </c>
      <c r="W263" s="10">
        <f ca="1">IF($L263&lt;その他マスタ!$B$1,VLOOKUP($D263,月別収支!$A$2:$H$13,2,FALSE),その他マスタ!$B$3)+IF(AND($L263=その他マスタ!$B$1,入力項目!$I$9="あり",$D263=入力項目!$D$4),その他マスタ!$B$2,0)</f>
        <v>300000</v>
      </c>
      <c r="X263" s="10">
        <f ca="1">-IF(入力項目!$K$5=TRUE,
IF($F263+$G263&lt;3,VLOOKUP($D263,月別収支!$A$2:$H$13,8,FALSE),0)+IFERROR(VLOOKUP($H263,住宅ローン計算!C:P,13,FALSE),0)+IF($F263&gt;1,IF(OR($G263=3,$G263=6,$G263=9,$G263=12),ROUNDUP(入力項目!$N$18/4,0),0),0),
VLOOKUP($D263,月別収支!$A$2:$H$13,8,FALSE))</f>
        <v>-53590</v>
      </c>
      <c r="Y263" s="10">
        <f ca="1">-VLOOKUP($D263,月別収支!$A$2:$H$13,3,FALSE)</f>
        <v>-75000</v>
      </c>
      <c r="Z263" s="10">
        <f ca="1">-VLOOKUP($D263,月別収支!$A$2:$H$13,4,FALSE)</f>
        <v>-27000</v>
      </c>
      <c r="AA263" s="10">
        <f ca="1">-VLOOKUP($D263,月別収支!$A$2:$H$13,6,FALSE)</f>
        <v>-10000</v>
      </c>
      <c r="AB263" s="10">
        <f ca="1">-(
VLOOKUP($D263,月別収支!$A$2:$H$13,5,FALSE)+IF(AND(入力項目!$I$27&lt;=$A263,ISEVEN($A263-入力項目!$I$27),入力項目!$I$28=$D263),入力項目!$I$26,0)
+IF(入力項目!$K$26=TRUE,
IFERROR(VLOOKUP($K263,マイカーローン計算!C:P,13,FALSE),0),
IFERROR(
  IF(AND($C263&gt;0,MOD($C263,入力項目!$N$22)=0,$D263=入力項目!$N$23),入力項目!$N$24,0),
 0
)
)
)</f>
        <v>-30000</v>
      </c>
      <c r="AC263" s="10">
        <f ca="1">-IF($A263&lt;入力項目!$N$33,入力項目!$N$35,IF(AND($A263=入力項目!$N$33,$D263&lt;=入力項目!$N$34),入力項目!$N$35,0))</f>
        <v>0</v>
      </c>
      <c r="AD263">
        <f ca="1">-(
_xlfn.IFS(
P263&lt;=入力項目!$S$11,0,
AND(P263&gt;=入力項目!$S$11+1,P263&lt;=3),IFERROR(VLOOKUP(入力項目!$S$12,子育て関連マスタ!$I$4:$M$5,4,FALSE),0),
AND(P263&gt;=4,P263&lt;=6),IFERROR(VLOOKUP(入力項目!$S$13,子育て関連マスタ!$I$9:$M$12,4,FALSE),0),
AND(P263&gt;=7,P263&lt;=12),IFERROR(VLOOKUP(入力項目!$S$14,子育て関連マスタ!$I$16:$M$17,4,FALSE),0),
AND(P263&gt;=13,P263&lt;=15),IFERROR(VLOOKUP(入力項目!$S$15,子育て関連マスタ!$I$21:$M$22,4,FALSE),0),
AND(P263&gt;=16,P263&lt;=18),IFERROR(VLOOKUP(入力項目!$S$16,子育て関連マスタ!$I$26:$M$28,4,FALSE),0),
AND(P263&gt;=19,P263&lt;=20,入力項目!$S$16="高専"),IFERROR(VLOOKUP(入力項目!$S$16,子育て関連マスタ!$I$26:$M$28,4,FALSE),0),
AND(P263&gt;=19,P263&lt;=20,入力項目!$S$16&lt;&gt;"高専"),IFERROR(VLOOKUP(入力項目!$S$17,子育て関連マスタ!$I$32:$M$37,4,FALSE),0),
AND(P263&gt;=21,P263&lt;=22,入力項目!$S$16="高専"),IFERROR(VLOOKUP(入力項目!$S$17,子育て関連マスタ!$I$32:$M$34,4,FALSE),0),
AND(P263&gt;=21,P263&lt;=22,入力項目!$S$16&lt;&gt;"高専"),IFERROR(VLOOKUP(入力項目!$S$17,子育て関連マスタ!$I$32:$M$34,4,FALSE),0),
P263&gt;=23,0
) +
IF($D263=4,
  IFERROR(_xlfn.IFS(
  P263&lt;=入力項目!$S$11,0,
  AND(P263=入力項目!$S$11),IFERROR(VLOOKUP(入力項目!$S$12,子育て関連マスタ!$I$4:$M$5,2,FALSE),0),
  AND(P263=4),IFERROR(VLOOKUP(入力項目!$S$13,子育て関連マスタ!$I$9:$M$12,2,FALSE),0),
  AND(P263=7),IFERROR(VLOOKUP(入力項目!$S$14,子育て関連マスタ!$I$16:$M$17,2,FALSE),0),
  AND(P263=13),IFERROR(VLOOKUP(入力項目!$S$15,子育て関連マスタ!$I$21:$M$22,2,FALSE),0),
  AND(P263=16),IFERROR(VLOOKUP(入力項目!$S$16,子育て関連マスタ!$I$26:$M$28,2,FALSE),0),
  AND(P263=19,入力項目!$S$16&lt;&gt;"高専"),IFERROR(VLOOKUP(入力項目!$S$17,子育て関連マスタ!$I$32:$M$37,2,FALSE),0),
  AND(P263=21,入力項目!$S$16="高専"),IFERROR(VLOOKUP(入力項目!$S$17,子育て関連マスタ!$I$32:$M$37,2,FALSE),0),
  P263&gt;=22,0
  ),0),0
) +
IF(AND(P263&gt;=1,P263&lt;=15),IF($D263=入力項目!$S$8,入力項目!$S$3,0),0) +
IF(AND(P263&gt;=1,P263&lt;=15),IF($D263=5,入力項目!$S$4,0),0) +
IF(AND(P263&gt;=1,P263&lt;=15),IF($D263=12,入力項目!$S$5,0),0) +
IF(AND(入力項目!$S$7=$A263,入力項目!$S$8=$D263),子育て関連マスタ!$C$14,0) +
IFERROR(IF(AND(YEAR(EDATE(DATE(入力項目!$S$7,入力項目!$S$8,1),1))=$A263,MONTH(EDATE(DATE(入力項目!$S$7,入力項目!$S$8,1),1))=$D263),子育て関連マスタ!$C$15,0),0) +
IF(AND(OR(P263=3,P263=5,P263=7),$D263=11),子育て関連マスタ!$C$17,0) +
IF(AND(P263=20,$D263=1),子育て関連マスタ!$C$18,0) +
IF(AND(P263=20,$D263=1),
IFERROR(_xlfn.IFS(
入力項目!$S$10="男",子育て関連マスタ!$C$18,
入力項目!$S$10="女",子育て関連マスタ!$C$19
),0),0
) +
IF(AND(P263&gt;=入力項目!$S$18,P263&lt;=入力項目!$S$19),入力項目!$S$20,0) +
IF(AND(P263&gt;=入力項目!$S$21,P263&lt;=入力項目!$S$22),入力項目!$S$23,0) +
IF(AND(P263&gt;=入力項目!$S$24,P263&lt;=入力項目!$S$25),入力項目!$S$26,0)
)</f>
        <v>0</v>
      </c>
      <c r="AE263">
        <f ca="1">-(
_xlfn.IFS(
Q263&lt;=入力項目!$S$11,0,
AND(Q263&gt;=入力項目!$S$11+1,Q263&lt;=3),IFERROR(VLOOKUP(入力項目!$S$12,子育て関連マスタ!$I$4:$M$5,4,FALSE),0),
AND(Q263&gt;=4,Q263&lt;=6),IFERROR(VLOOKUP(入力項目!$S$13,子育て関連マスタ!$I$9:$M$12,4,FALSE),0),
AND(Q263&gt;=7,Q263&lt;=12),IFERROR(VLOOKUP(入力項目!$S$14,子育て関連マスタ!$I$16:$M$17,4,FALSE),0),
AND(Q263&gt;=13,Q263&lt;=15),IFERROR(VLOOKUP(入力項目!$S$15,子育て関連マスタ!$I$21:$M$22,4,FALSE),0),
AND(Q263&gt;=16,Q263&lt;=18),IFERROR(VLOOKUP(入力項目!$S$16,子育て関連マスタ!$I$26:$M$28,4,FALSE),0),
AND(Q263&gt;=19,Q263&lt;=20,入力項目!$S$16="高専"),IFERROR(VLOOKUP(入力項目!$S$16,子育て関連マスタ!$I$26:$M$28,4,FALSE),0),
AND(Q263&gt;=19,Q263&lt;=20,入力項目!$S$16&lt;&gt;"高専"),IFERROR(VLOOKUP(入力項目!$S$17,子育て関連マスタ!$I$32:$M$37,4,FALSE),0),
AND(Q263&gt;=21,Q263&lt;=22,入力項目!$S$16="高専"),IFERROR(VLOOKUP(入力項目!$S$17,子育て関連マスタ!$I$32:$M$34,4,FALSE),0),
AND(Q263&gt;=21,Q263&lt;=22,入力項目!$S$16&lt;&gt;"高専"),IFERROR(VLOOKUP(入力項目!$S$17,子育て関連マスタ!$I$32:$M$34,4,FALSE),0),
Q263&gt;=23,0
) +
IF($D263=4,
  IFERROR(_xlfn.IFS(
  Q263&lt;=入力項目!$S$11,0,
  AND(Q263=入力項目!$S$11),IFERROR(VLOOKUP(入力項目!$S$12,子育て関連マスタ!$I$4:$M$5,2,FALSE),0),
  AND(Q263=4),IFERROR(VLOOKUP(入力項目!$S$13,子育て関連マスタ!$I$9:$M$12,2,FALSE),0),
  AND(Q263=7),IFERROR(VLOOKUP(入力項目!$S$14,子育て関連マスタ!$I$16:$M$17,2,FALSE),0),
  AND(Q263=13),IFERROR(VLOOKUP(入力項目!$S$15,子育て関連マスタ!$I$21:$M$22,2,FALSE),0),
  AND(Q263=16),IFERROR(VLOOKUP(入力項目!$S$16,子育て関連マスタ!$I$26:$M$28,2,FALSE),0),
  AND(Q263=19,入力項目!$S$16&lt;&gt;"高専"),IFERROR(VLOOKUP(入力項目!$S$17,子育て関連マスタ!$I$32:$M$37,2,FALSE),0),
  AND(Q263=21,入力項目!$S$16="高専"),IFERROR(VLOOKUP(入力項目!$S$17,子育て関連マスタ!$I$32:$M$37,2,FALSE),0),
  Q263&gt;=22,0
  ),0),0
) +
IF(AND(Q263&gt;=1,Q263&lt;=15),IF($D263=入力項目!$S$8,入力項目!$S$3,0),0) +
IF(AND(Q263&gt;=1,Q263&lt;=15),IF($D263=5,入力項目!$S$4,0),0) +
IF(AND(Q263&gt;=1,Q263&lt;=15),IF($D263=12,入力項目!$S$5,0),0) +
IF(AND(入力項目!$S$7=$A263,入力項目!$S$8=$D263),子育て関連マスタ!$C$14,0) +
IFERROR(IF(AND(YEAR(EDATE(DATE(入力項目!$S$7,入力項目!$S$8,1),1))=$A263,MONTH(EDATE(DATE(入力項目!$S$7,入力項目!$S$8,1),1))=$D263),子育て関連マスタ!$C$15,0),0) +
IF(AND(OR(Q263=3,Q263=5,Q263=7),$D263=11),子育て関連マスタ!$C$17,0) +
IF(AND(Q263=20,$D263=1),子育て関連マスタ!$C$18,0) +
IF(AND(Q263=20,$D263=1),
IFERROR(_xlfn.IFS(
入力項目!$S$10="男",子育て関連マスタ!$C$18,
入力項目!$S$10="女",子育て関連マスタ!$C$19
),0),0
) +
IF(AND(Q263&gt;=入力項目!$S$18,Q263&lt;=入力項目!$S$19),入力項目!$S$20,0) +
IF(AND(Q263&gt;=入力項目!$S$21,Q263&lt;=入力項目!$S$22),入力項目!$S$23,0) +
IF(AND(Q263&gt;=入力項目!$S$24,Q263&lt;=入力項目!$S$25),入力項目!$S$26,0)
)</f>
        <v>0</v>
      </c>
      <c r="AF263">
        <f ca="1">-(
_xlfn.IFS(
R263&lt;=入力項目!$S$11,0,
AND(R263&gt;=入力項目!$S$11+1,R263&lt;=3),IFERROR(VLOOKUP(入力項目!$S$12,子育て関連マスタ!$I$4:$M$5,4,FALSE),0),
AND(R263&gt;=4,R263&lt;=6),IFERROR(VLOOKUP(入力項目!$S$13,子育て関連マスタ!$I$9:$M$12,4,FALSE),0),
AND(R263&gt;=7,R263&lt;=12),IFERROR(VLOOKUP(入力項目!$S$14,子育て関連マスタ!$I$16:$M$17,4,FALSE),0),
AND(R263&gt;=13,R263&lt;=15),IFERROR(VLOOKUP(入力項目!$S$15,子育て関連マスタ!$I$21:$M$22,4,FALSE),0),
AND(R263&gt;=16,R263&lt;=18),IFERROR(VLOOKUP(入力項目!$S$16,子育て関連マスタ!$I$26:$M$28,4,FALSE),0),
AND(R263&gt;=19,R263&lt;=20,入力項目!$S$16="高専"),IFERROR(VLOOKUP(入力項目!$S$16,子育て関連マスタ!$I$26:$M$28,4,FALSE),0),
AND(R263&gt;=19,R263&lt;=20,入力項目!$S$16&lt;&gt;"高専"),IFERROR(VLOOKUP(入力項目!$S$17,子育て関連マスタ!$I$32:$M$37,4,FALSE),0),
AND(R263&gt;=21,R263&lt;=22,入力項目!$S$16="高専"),IFERROR(VLOOKUP(入力項目!$S$17,子育て関連マスタ!$I$32:$M$34,4,FALSE),0),
AND(R263&gt;=21,R263&lt;=22,入力項目!$S$16&lt;&gt;"高専"),IFERROR(VLOOKUP(入力項目!$S$17,子育て関連マスタ!$I$32:$M$34,4,FALSE),0),
R263&gt;=23,0
) +
IF($D263=4,
  IFERROR(_xlfn.IFS(
  R263&lt;=入力項目!$S$11,0,
  AND(R263=入力項目!$S$11),IFERROR(VLOOKUP(入力項目!$S$12,子育て関連マスタ!$I$4:$M$5,2,FALSE),0),
  AND(R263=4),IFERROR(VLOOKUP(入力項目!$S$13,子育て関連マスタ!$I$9:$M$12,2,FALSE),0),
  AND(R263=7),IFERROR(VLOOKUP(入力項目!$S$14,子育て関連マスタ!$I$16:$M$17,2,FALSE),0),
  AND(R263=13),IFERROR(VLOOKUP(入力項目!$S$15,子育て関連マスタ!$I$21:$M$22,2,FALSE),0),
  AND(R263=16),IFERROR(VLOOKUP(入力項目!$S$16,子育て関連マスタ!$I$26:$M$28,2,FALSE),0),
  AND(R263=19,入力項目!$S$16&lt;&gt;"高専"),IFERROR(VLOOKUP(入力項目!$S$17,子育て関連マスタ!$I$32:$M$37,2,FALSE),0),
  AND(R263=21,入力項目!$S$16="高専"),IFERROR(VLOOKUP(入力項目!$S$17,子育て関連マスタ!$I$32:$M$37,2,FALSE),0),
  R263&gt;=22,0
  ),0),0
) +
IF(AND(R263&gt;=1,R263&lt;=15),IF($D263=入力項目!$S$8,入力項目!$S$3,0),0) +
IF(AND(R263&gt;=1,R263&lt;=15),IF($D263=5,入力項目!$S$4,0),0) +
IF(AND(R263&gt;=1,R263&lt;=15),IF($D263=12,入力項目!$S$5,0),0) +
IF(AND(入力項目!$S$7=$A263,入力項目!$S$8=$D263),子育て関連マスタ!$C$14,0) +
IFERROR(IF(AND(YEAR(EDATE(DATE(入力項目!$S$7,入力項目!$S$8,1),1))=$A263,MONTH(EDATE(DATE(入力項目!$S$7,入力項目!$S$8,1),1))=$D263),子育て関連マスタ!$C$15,0),0) +
IF(AND(OR(R263=3,R263=5,R263=7),$D263=11),子育て関連マスタ!$C$17,0) +
IF(AND(R263=20,$D263=1),子育て関連マスタ!$C$18,0) +
IF(AND(R263=20,$D263=1),
IFERROR(_xlfn.IFS(
入力項目!$S$10="男",子育て関連マスタ!$C$18,
入力項目!$S$10="女",子育て関連マスタ!$C$19
),0),0
) +
IF(AND(R263&gt;=入力項目!$S$18,R263&lt;=入力項目!$S$19),入力項目!$S$20,0) +
IF(AND(R263&gt;=入力項目!$S$21,R263&lt;=入力項目!$S$22),入力項目!$S$23,0) +
IF(AND(R263&gt;=入力項目!$S$24,R263&lt;=入力項目!$S$25),入力項目!$S$26,0)
)</f>
        <v>0</v>
      </c>
      <c r="AG263">
        <f ca="1">-(
_xlfn.IFS(
S263&lt;=入力項目!$S$11,0,
AND(S263&gt;=入力項目!$S$11+1,S263&lt;=3),IFERROR(VLOOKUP(入力項目!$S$12,子育て関連マスタ!$I$4:$M$5,4,FALSE),0),
AND(S263&gt;=4,S263&lt;=6),IFERROR(VLOOKUP(入力項目!$S$13,子育て関連マスタ!$I$9:$M$12,4,FALSE),0),
AND(S263&gt;=7,S263&lt;=12),IFERROR(VLOOKUP(入力項目!$S$14,子育て関連マスタ!$I$16:$M$17,4,FALSE),0),
AND(S263&gt;=13,S263&lt;=15),IFERROR(VLOOKUP(入力項目!$S$15,子育て関連マスタ!$I$21:$M$22,4,FALSE),0),
AND(S263&gt;=16,S263&lt;=18),IFERROR(VLOOKUP(入力項目!$S$16,子育て関連マスタ!$I$26:$M$28,4,FALSE),0),
AND(S263&gt;=19,S263&lt;=20,入力項目!$S$16="高専"),IFERROR(VLOOKUP(入力項目!$S$16,子育て関連マスタ!$I$26:$M$28,4,FALSE),0),
AND(S263&gt;=19,S263&lt;=20,入力項目!$S$16&lt;&gt;"高専"),IFERROR(VLOOKUP(入力項目!$S$17,子育て関連マスタ!$I$32:$M$37,4,FALSE),0),
AND(S263&gt;=21,S263&lt;=22,入力項目!$S$16="高専"),IFERROR(VLOOKUP(入力項目!$S$17,子育て関連マスタ!$I$32:$M$34,4,FALSE),0),
AND(S263&gt;=21,S263&lt;=22,入力項目!$S$16&lt;&gt;"高専"),IFERROR(VLOOKUP(入力項目!$S$17,子育て関連マスタ!$I$32:$M$34,4,FALSE),0),
S263&gt;=23,0
) +
IF($D263=4,
  IFERROR(_xlfn.IFS(
  S263&lt;=入力項目!$S$11,0,
  AND(S263=入力項目!$S$11),IFERROR(VLOOKUP(入力項目!$S$12,子育て関連マスタ!$I$4:$M$5,2,FALSE),0),
  AND(S263=4),IFERROR(VLOOKUP(入力項目!$S$13,子育て関連マスタ!$I$9:$M$12,2,FALSE),0),
  AND(S263=7),IFERROR(VLOOKUP(入力項目!$S$14,子育て関連マスタ!$I$16:$M$17,2,FALSE),0),
  AND(S263=13),IFERROR(VLOOKUP(入力項目!$S$15,子育て関連マスタ!$I$21:$M$22,2,FALSE),0),
  AND(S263=16),IFERROR(VLOOKUP(入力項目!$S$16,子育て関連マスタ!$I$26:$M$28,2,FALSE),0),
  AND(S263=19,入力項目!$S$16&lt;&gt;"高専"),IFERROR(VLOOKUP(入力項目!$S$17,子育て関連マスタ!$I$32:$M$37,2,FALSE),0),
  AND(S263=21,入力項目!$S$16="高専"),IFERROR(VLOOKUP(入力項目!$S$17,子育て関連マスタ!$I$32:$M$37,2,FALSE),0),
  S263&gt;=22,0
  ),0),0
) +
IF(AND(S263&gt;=1,S263&lt;=15),IF($D263=入力項目!$S$8,入力項目!$S$3,0),0) +
IF(AND(S263&gt;=1,S263&lt;=15),IF($D263=5,入力項目!$S$4,0),0) +
IF(AND(S263&gt;=1,S263&lt;=15),IF($D263=12,入力項目!$S$5,0),0) +
IF(AND(入力項目!$S$7=$A263,入力項目!$S$8=$D263),子育て関連マスタ!$C$14,0) +
IFERROR(IF(AND(YEAR(EDATE(DATE(入力項目!$S$7,入力項目!$S$8,1),1))=$A263,MONTH(EDATE(DATE(入力項目!$S$7,入力項目!$S$8,1),1))=$D263),子育て関連マスタ!$C$15,0),0) +
IF(AND(OR(S263=3,S263=5,S263=7),$D263=11),子育て関連マスタ!$C$17,0) +
IF(AND(S263=20,$D263=1),子育て関連マスタ!$C$18,0) +
IF(AND(S263=20,$D263=1),
IFERROR(_xlfn.IFS(
入力項目!$S$10="男",子育て関連マスタ!$C$18,
入力項目!$S$10="女",子育て関連マスタ!$C$19
),0),0
) +
IF(AND(S263&gt;=入力項目!$S$18,S263&lt;=入力項目!$S$19),入力項目!$S$20,0) +
IF(AND(S263&gt;=入力項目!$S$21,S263&lt;=入力項目!$S$22),入力項目!$S$23,0) +
IF(AND(S263&gt;=入力項目!$S$24,S263&lt;=入力項目!$S$25),入力項目!$S$26,0)
)</f>
        <v>0</v>
      </c>
      <c r="AH263">
        <f ca="1">-(
_xlfn.IFS(
T263&lt;=入力項目!$S$11,0,
AND(T263&gt;=入力項目!$S$11+1,T263&lt;=3),IFERROR(VLOOKUP(入力項目!$S$12,子育て関連マスタ!$I$4:$M$5,4,FALSE),0),
AND(T263&gt;=4,T263&lt;=6),IFERROR(VLOOKUP(入力項目!$S$13,子育て関連マスタ!$I$9:$M$12,4,FALSE),0),
AND(T263&gt;=7,T263&lt;=12),IFERROR(VLOOKUP(入力項目!$S$14,子育て関連マスタ!$I$16:$M$17,4,FALSE),0),
AND(T263&gt;=13,T263&lt;=15),IFERROR(VLOOKUP(入力項目!$S$15,子育て関連マスタ!$I$21:$M$22,4,FALSE),0),
AND(T263&gt;=16,T263&lt;=18),IFERROR(VLOOKUP(入力項目!$S$16,子育て関連マスタ!$I$26:$M$28,4,FALSE),0),
AND(T263&gt;=19,T263&lt;=20,入力項目!$S$16="高専"),IFERROR(VLOOKUP(入力項目!$S$16,子育て関連マスタ!$I$26:$M$28,4,FALSE),0),
AND(T263&gt;=19,T263&lt;=20,入力項目!$S$16&lt;&gt;"高専"),IFERROR(VLOOKUP(入力項目!$S$17,子育て関連マスタ!$I$32:$M$37,4,FALSE),0),
AND(T263&gt;=21,T263&lt;=22,入力項目!$S$16="高専"),IFERROR(VLOOKUP(入力項目!$S$17,子育て関連マスタ!$I$32:$M$34,4,FALSE),0),
AND(T263&gt;=21,T263&lt;=22,入力項目!$S$16&lt;&gt;"高専"),IFERROR(VLOOKUP(入力項目!$S$17,子育て関連マスタ!$I$32:$M$34,4,FALSE),0),
T263&gt;=23,0
) +
IF($D263=4,
  IFERROR(_xlfn.IFS(
  T263&lt;=入力項目!$S$11,0,
  AND(T263=入力項目!$S$11),IFERROR(VLOOKUP(入力項目!$S$12,子育て関連マスタ!$I$4:$M$5,2,FALSE),0),
  AND(T263=4),IFERROR(VLOOKUP(入力項目!$S$13,子育て関連マスタ!$I$9:$M$12,2,FALSE),0),
  AND(T263=7),IFERROR(VLOOKUP(入力項目!$S$14,子育て関連マスタ!$I$16:$M$17,2,FALSE),0),
  AND(T263=13),IFERROR(VLOOKUP(入力項目!$S$15,子育て関連マスタ!$I$21:$M$22,2,FALSE),0),
  AND(T263=16),IFERROR(VLOOKUP(入力項目!$S$16,子育て関連マスタ!$I$26:$M$28,2,FALSE),0),
  AND(T263=19,入力項目!$S$16&lt;&gt;"高専"),IFERROR(VLOOKUP(入力項目!$S$17,子育て関連マスタ!$I$32:$M$37,2,FALSE),0),
  AND(T263=21,入力項目!$S$16="高専"),IFERROR(VLOOKUP(入力項目!$S$17,子育て関連マスタ!$I$32:$M$37,2,FALSE),0),
  T263&gt;=22,0
  ),0),0
) +
IF(AND(T263&gt;=1,T263&lt;=15),IF($D263=入力項目!$S$8,入力項目!$S$3,0),0) +
IF(AND(T263&gt;=1,T263&lt;=15),IF($D263=5,入力項目!$S$4,0),0) +
IF(AND(T263&gt;=1,T263&lt;=15),IF($D263=12,入力項目!$S$5,0),0) +
IF(AND(入力項目!$S$7=$A263,入力項目!$S$8=$D263),子育て関連マスタ!$C$14,0) +
IFERROR(IF(AND(YEAR(EDATE(DATE(入力項目!$S$7,入力項目!$S$8,1),1))=$A263,MONTH(EDATE(DATE(入力項目!$S$7,入力項目!$S$8,1),1))=$D263),子育て関連マスタ!$C$15,0),0) +
IF(AND(OR(T263=3,T263=5,T263=7),$D263=11),子育て関連マスタ!$C$17,0) +
IF(AND(T263=20,$D263=1),子育て関連マスタ!$C$18,0) +
IF(AND(T263=20,$D263=1),
IFERROR(_xlfn.IFS(
入力項目!$S$10="男",子育て関連マスタ!$C$18,
入力項目!$S$10="女",子育て関連マスタ!$C$19
),0),0
) +
IF(AND(T263&gt;=入力項目!$S$18,T263&lt;=入力項目!$S$19),入力項目!$S$20,0) +
IF(AND(T263&gt;=入力項目!$S$21,T263&lt;=入力項目!$S$22),入力項目!$S$23,0) +
IF(AND(T263&gt;=入力項目!$S$24,T263&lt;=入力項目!$S$25),入力項目!$S$26,0)
)</f>
        <v>0</v>
      </c>
      <c r="AI263">
        <f ca="1">-(
_xlfn.IFS(
U263&lt;=入力項目!$S$11,0,
AND(U263&gt;=入力項目!$S$11+1,U263&lt;=3),IFERROR(VLOOKUP(入力項目!$S$12,子育て関連マスタ!$I$4:$M$5,4,FALSE),0),
AND(U263&gt;=4,U263&lt;=6),IFERROR(VLOOKUP(入力項目!$S$13,子育て関連マスタ!$I$9:$M$12,4,FALSE),0),
AND(U263&gt;=7,U263&lt;=12),IFERROR(VLOOKUP(入力項目!$S$14,子育て関連マスタ!$I$16:$M$17,4,FALSE),0),
AND(U263&gt;=13,U263&lt;=15),IFERROR(VLOOKUP(入力項目!$S$15,子育て関連マスタ!$I$21:$M$22,4,FALSE),0),
AND(U263&gt;=16,U263&lt;=18),IFERROR(VLOOKUP(入力項目!$S$16,子育て関連マスタ!$I$26:$M$28,4,FALSE),0),
AND(U263&gt;=19,U263&lt;=20,入力項目!$S$16="高専"),IFERROR(VLOOKUP(入力項目!$S$16,子育て関連マスタ!$I$26:$M$28,4,FALSE),0),
AND(U263&gt;=19,U263&lt;=20,入力項目!$S$16&lt;&gt;"高専"),IFERROR(VLOOKUP(入力項目!$S$17,子育て関連マスタ!$I$32:$M$37,4,FALSE),0),
AND(U263&gt;=21,U263&lt;=22,入力項目!$S$16="高専"),IFERROR(VLOOKUP(入力項目!$S$17,子育て関連マスタ!$I$32:$M$34,4,FALSE),0),
AND(U263&gt;=21,U263&lt;=22,入力項目!$S$16&lt;&gt;"高専"),IFERROR(VLOOKUP(入力項目!$S$17,子育て関連マスタ!$I$32:$M$34,4,FALSE),0),
U263&gt;=23,0
) +
IF($D263=4,
  IFERROR(_xlfn.IFS(
  U263&lt;=入力項目!$S$11,0,
  AND(U263=入力項目!$S$11),IFERROR(VLOOKUP(入力項目!$S$12,子育て関連マスタ!$I$4:$M$5,2,FALSE),0),
  AND(U263=4),IFERROR(VLOOKUP(入力項目!$S$13,子育て関連マスタ!$I$9:$M$12,2,FALSE),0),
  AND(U263=7),IFERROR(VLOOKUP(入力項目!$S$14,子育て関連マスタ!$I$16:$M$17,2,FALSE),0),
  AND(U263=13),IFERROR(VLOOKUP(入力項目!$S$15,子育て関連マスタ!$I$21:$M$22,2,FALSE),0),
  AND(U263=16),IFERROR(VLOOKUP(入力項目!$S$16,子育て関連マスタ!$I$26:$M$28,2,FALSE),0),
  AND(U263=19,入力項目!$S$16&lt;&gt;"高専"),IFERROR(VLOOKUP(入力項目!$S$17,子育て関連マスタ!$I$32:$M$37,2,FALSE),0),
  AND(U263=21,入力項目!$S$16="高専"),IFERROR(VLOOKUP(入力項目!$S$17,子育て関連マスタ!$I$32:$M$37,2,FALSE),0),
  U263&gt;=22,0
  ),0),0
) +
IF(AND(U263&gt;=1,U263&lt;=15),IF($D263=入力項目!$S$8,入力項目!$S$3,0),0) +
IF(AND(U263&gt;=1,U263&lt;=15),IF($D263=5,入力項目!$S$4,0),0) +
IF(AND(U263&gt;=1,U263&lt;=15),IF($D263=12,入力項目!$S$5,0),0) +
IF(AND(入力項目!$S$7=$A263,入力項目!$S$8=$D263),子育て関連マスタ!$C$14,0) +
IFERROR(IF(AND(YEAR(EDATE(DATE(入力項目!$S$7,入力項目!$S$8,1),1))=$A263,MONTH(EDATE(DATE(入力項目!$S$7,入力項目!$S$8,1),1))=$D263),子育て関連マスタ!$C$15,0),0) +
IF(AND(OR(U263=3,U263=5,U263=7),$D263=11),子育て関連マスタ!$C$17,0) +
IF(AND(U263=20,$D263=1),子育て関連マスタ!$C$18,0) +
IF(AND(U263=20,$D263=1),
IFERROR(_xlfn.IFS(
入力項目!$S$10="男",子育て関連マスタ!$C$18,
入力項目!$S$10="女",子育て関連マスタ!$C$19
),0),0
) +
IF(AND(U263&gt;=入力項目!$S$18,U263&lt;=入力項目!$S$19),入力項目!$S$20,0) +
IF(AND(U263&gt;=入力項目!$S$21,U263&lt;=入力項目!$S$22),入力項目!$S$23,0) +
IF(AND(U263&gt;=入力項目!$S$24,U263&lt;=入力項目!$S$25),入力項目!$S$26,0)
)</f>
        <v>0</v>
      </c>
      <c r="AJ263" s="10">
        <f ca="1">-VLOOKUP($D263,月別収支!$A$2:$H$13,7,FALSE)</f>
        <v>-20000</v>
      </c>
    </row>
    <row r="264" spans="1:36" x14ac:dyDescent="0.4">
      <c r="A264">
        <f t="shared" ca="1" si="71"/>
        <v>2046</v>
      </c>
      <c r="B264">
        <f t="shared" ca="1" si="78"/>
        <v>2046</v>
      </c>
      <c r="C264">
        <f t="shared" ca="1" si="79"/>
        <v>22</v>
      </c>
      <c r="D264">
        <f t="shared" ca="1" si="72"/>
        <v>6</v>
      </c>
      <c r="E264" t="str">
        <f t="shared" ca="1" si="73"/>
        <v>2046年6月</v>
      </c>
      <c r="F264">
        <f ca="1">IF(OR(入力項目!$N$5&lt;$A264,AND(入力項目!$N$5=$A264,入力項目!$N$6&lt;$D264)),IF(F263=0,1,IF(G264=12,F263+1,F263)),0)</f>
        <v>21</v>
      </c>
      <c r="G264">
        <f ca="1">IF(OR(入力項目!$N$5&lt;$A264,AND(入力項目!$N$5=$A264,入力項目!$N$6&lt;$D264)),IF(G263=12,1,G263+1),0)</f>
        <v>8</v>
      </c>
      <c r="H264" t="str">
        <f t="shared" ca="1" si="74"/>
        <v>21_8</v>
      </c>
      <c r="I264">
        <f ca="1">IF(
  IFERROR(AND($C264&gt;0,MOD($C264,入力項目!$N$22)=0,$D264=入力項目!$N$23), FALSE),
  1,
  IF(
    AND(I263&gt;0,J263=12),
    IF(I263=入力項目!$N$28, 0, I263+1),
    I263
  )
)</f>
        <v>3</v>
      </c>
      <c r="J264">
        <f ca="1">IF($D264=入力項目!$N$23,1,IFERROR(J263+1,1))</f>
        <v>1</v>
      </c>
      <c r="K264" t="str">
        <f t="shared" ca="1" si="75"/>
        <v>3_1</v>
      </c>
      <c r="L264">
        <f ca="1">L263+IF(入力項目!$D$4=$D264,1,0)</f>
        <v>50</v>
      </c>
      <c r="M264" t="str">
        <f t="shared" ca="1" si="76"/>
        <v>50歳</v>
      </c>
      <c r="N264">
        <f t="shared" ca="1" si="80"/>
        <v>51</v>
      </c>
      <c r="O264" t="str">
        <f t="shared" ca="1" si="77"/>
        <v>51歳</v>
      </c>
      <c r="P264">
        <f t="shared" ca="1" si="81"/>
        <v>26</v>
      </c>
      <c r="Q264">
        <f t="shared" ca="1" si="82"/>
        <v>24</v>
      </c>
      <c r="R264">
        <f t="shared" ca="1" si="83"/>
        <v>2047</v>
      </c>
      <c r="S264">
        <f t="shared" ca="1" si="84"/>
        <v>2047</v>
      </c>
      <c r="T264">
        <f t="shared" ca="1" si="85"/>
        <v>2047</v>
      </c>
      <c r="U264">
        <f t="shared" ca="1" si="86"/>
        <v>2047</v>
      </c>
      <c r="V264" s="10">
        <f t="shared" ca="1" si="87"/>
        <v>29780785</v>
      </c>
      <c r="W264" s="10">
        <f ca="1">IF($L264&lt;その他マスタ!$B$1,VLOOKUP($D264,月別収支!$A$2:$H$13,2,FALSE),その他マスタ!$B$3)+IF(AND($L264=その他マスタ!$B$1,入力項目!$I$9="あり",$D264=入力項目!$D$4),その他マスタ!$B$2,0)</f>
        <v>800000</v>
      </c>
      <c r="X264" s="10">
        <f ca="1">-IF(入力項目!$K$5=TRUE,
IF($F264+$G264&lt;3,VLOOKUP($D264,月別収支!$A$2:$H$13,8,FALSE),0)+IFERROR(VLOOKUP($H264,住宅ローン計算!C:P,13,FALSE),0)+IF($F264&gt;1,IF(OR($G264=3,$G264=6,$G264=9,$G264=12),ROUNDUP(入力項目!$N$18/4,0),0),0),
VLOOKUP($D264,月別収支!$A$2:$H$13,8,FALSE))</f>
        <v>-191500</v>
      </c>
      <c r="Y264" s="10">
        <f ca="1">-VLOOKUP($D264,月別収支!$A$2:$H$13,3,FALSE)</f>
        <v>-75000</v>
      </c>
      <c r="Z264" s="10">
        <f ca="1">-VLOOKUP($D264,月別収支!$A$2:$H$13,4,FALSE)</f>
        <v>-27000</v>
      </c>
      <c r="AA264" s="10">
        <f ca="1">-VLOOKUP($D264,月別収支!$A$2:$H$13,6,FALSE)</f>
        <v>-10000</v>
      </c>
      <c r="AB264" s="10">
        <f ca="1">-(
VLOOKUP($D264,月別収支!$A$2:$H$13,5,FALSE)+IF(AND(入力項目!$I$27&lt;=$A264,ISEVEN($A264-入力項目!$I$27),入力項目!$I$28=$D264),入力項目!$I$26,0)
+IF(入力項目!$K$26=TRUE,
IFERROR(VLOOKUP($K264,マイカーローン計算!C:P,13,FALSE),0),
IFERROR(
  IF(AND($C264&gt;0,MOD($C264,入力項目!$N$22)=0,$D264=入力項目!$N$23),入力項目!$N$24,0),
 0
)
)
)</f>
        <v>-20000</v>
      </c>
      <c r="AC264" s="10">
        <f ca="1">-IF($A264&lt;入力項目!$N$33,入力項目!$N$35,IF(AND($A264=入力項目!$N$33,$D264&lt;=入力項目!$N$34),入力項目!$N$35,0))</f>
        <v>0</v>
      </c>
      <c r="AD264">
        <f ca="1">-(
_xlfn.IFS(
P264&lt;=入力項目!$S$11,0,
AND(P264&gt;=入力項目!$S$11+1,P264&lt;=3),IFERROR(VLOOKUP(入力項目!$S$12,子育て関連マスタ!$I$4:$M$5,4,FALSE),0),
AND(P264&gt;=4,P264&lt;=6),IFERROR(VLOOKUP(入力項目!$S$13,子育て関連マスタ!$I$9:$M$12,4,FALSE),0),
AND(P264&gt;=7,P264&lt;=12),IFERROR(VLOOKUP(入力項目!$S$14,子育て関連マスタ!$I$16:$M$17,4,FALSE),0),
AND(P264&gt;=13,P264&lt;=15),IFERROR(VLOOKUP(入力項目!$S$15,子育て関連マスタ!$I$21:$M$22,4,FALSE),0),
AND(P264&gt;=16,P264&lt;=18),IFERROR(VLOOKUP(入力項目!$S$16,子育て関連マスタ!$I$26:$M$28,4,FALSE),0),
AND(P264&gt;=19,P264&lt;=20,入力項目!$S$16="高専"),IFERROR(VLOOKUP(入力項目!$S$16,子育て関連マスタ!$I$26:$M$28,4,FALSE),0),
AND(P264&gt;=19,P264&lt;=20,入力項目!$S$16&lt;&gt;"高専"),IFERROR(VLOOKUP(入力項目!$S$17,子育て関連マスタ!$I$32:$M$37,4,FALSE),0),
AND(P264&gt;=21,P264&lt;=22,入力項目!$S$16="高専"),IFERROR(VLOOKUP(入力項目!$S$17,子育て関連マスタ!$I$32:$M$34,4,FALSE),0),
AND(P264&gt;=21,P264&lt;=22,入力項目!$S$16&lt;&gt;"高専"),IFERROR(VLOOKUP(入力項目!$S$17,子育て関連マスタ!$I$32:$M$34,4,FALSE),0),
P264&gt;=23,0
) +
IF($D264=4,
  IFERROR(_xlfn.IFS(
  P264&lt;=入力項目!$S$11,0,
  AND(P264=入力項目!$S$11),IFERROR(VLOOKUP(入力項目!$S$12,子育て関連マスタ!$I$4:$M$5,2,FALSE),0),
  AND(P264=4),IFERROR(VLOOKUP(入力項目!$S$13,子育て関連マスタ!$I$9:$M$12,2,FALSE),0),
  AND(P264=7),IFERROR(VLOOKUP(入力項目!$S$14,子育て関連マスタ!$I$16:$M$17,2,FALSE),0),
  AND(P264=13),IFERROR(VLOOKUP(入力項目!$S$15,子育て関連マスタ!$I$21:$M$22,2,FALSE),0),
  AND(P264=16),IFERROR(VLOOKUP(入力項目!$S$16,子育て関連マスタ!$I$26:$M$28,2,FALSE),0),
  AND(P264=19,入力項目!$S$16&lt;&gt;"高専"),IFERROR(VLOOKUP(入力項目!$S$17,子育て関連マスタ!$I$32:$M$37,2,FALSE),0),
  AND(P264=21,入力項目!$S$16="高専"),IFERROR(VLOOKUP(入力項目!$S$17,子育て関連マスタ!$I$32:$M$37,2,FALSE),0),
  P264&gt;=22,0
  ),0),0
) +
IF(AND(P264&gt;=1,P264&lt;=15),IF($D264=入力項目!$S$8,入力項目!$S$3,0),0) +
IF(AND(P264&gt;=1,P264&lt;=15),IF($D264=5,入力項目!$S$4,0),0) +
IF(AND(P264&gt;=1,P264&lt;=15),IF($D264=12,入力項目!$S$5,0),0) +
IF(AND(入力項目!$S$7=$A264,入力項目!$S$8=$D264),子育て関連マスタ!$C$14,0) +
IFERROR(IF(AND(YEAR(EDATE(DATE(入力項目!$S$7,入力項目!$S$8,1),1))=$A264,MONTH(EDATE(DATE(入力項目!$S$7,入力項目!$S$8,1),1))=$D264),子育て関連マスタ!$C$15,0),0) +
IF(AND(OR(P264=3,P264=5,P264=7),$D264=11),子育て関連マスタ!$C$17,0) +
IF(AND(P264=20,$D264=1),子育て関連マスタ!$C$18,0) +
IF(AND(P264=20,$D264=1),
IFERROR(_xlfn.IFS(
入力項目!$S$10="男",子育て関連マスタ!$C$18,
入力項目!$S$10="女",子育て関連マスタ!$C$19
),0),0
) +
IF(AND(P264&gt;=入力項目!$S$18,P264&lt;=入力項目!$S$19),入力項目!$S$20,0) +
IF(AND(P264&gt;=入力項目!$S$21,P264&lt;=入力項目!$S$22),入力項目!$S$23,0) +
IF(AND(P264&gt;=入力項目!$S$24,P264&lt;=入力項目!$S$25),入力項目!$S$26,0)
)</f>
        <v>0</v>
      </c>
      <c r="AE264">
        <f ca="1">-(
_xlfn.IFS(
Q264&lt;=入力項目!$S$11,0,
AND(Q264&gt;=入力項目!$S$11+1,Q264&lt;=3),IFERROR(VLOOKUP(入力項目!$S$12,子育て関連マスタ!$I$4:$M$5,4,FALSE),0),
AND(Q264&gt;=4,Q264&lt;=6),IFERROR(VLOOKUP(入力項目!$S$13,子育て関連マスタ!$I$9:$M$12,4,FALSE),0),
AND(Q264&gt;=7,Q264&lt;=12),IFERROR(VLOOKUP(入力項目!$S$14,子育て関連マスタ!$I$16:$M$17,4,FALSE),0),
AND(Q264&gt;=13,Q264&lt;=15),IFERROR(VLOOKUP(入力項目!$S$15,子育て関連マスタ!$I$21:$M$22,4,FALSE),0),
AND(Q264&gt;=16,Q264&lt;=18),IFERROR(VLOOKUP(入力項目!$S$16,子育て関連マスタ!$I$26:$M$28,4,FALSE),0),
AND(Q264&gt;=19,Q264&lt;=20,入力項目!$S$16="高専"),IFERROR(VLOOKUP(入力項目!$S$16,子育て関連マスタ!$I$26:$M$28,4,FALSE),0),
AND(Q264&gt;=19,Q264&lt;=20,入力項目!$S$16&lt;&gt;"高専"),IFERROR(VLOOKUP(入力項目!$S$17,子育て関連マスタ!$I$32:$M$37,4,FALSE),0),
AND(Q264&gt;=21,Q264&lt;=22,入力項目!$S$16="高専"),IFERROR(VLOOKUP(入力項目!$S$17,子育て関連マスタ!$I$32:$M$34,4,FALSE),0),
AND(Q264&gt;=21,Q264&lt;=22,入力項目!$S$16&lt;&gt;"高専"),IFERROR(VLOOKUP(入力項目!$S$17,子育て関連マスタ!$I$32:$M$34,4,FALSE),0),
Q264&gt;=23,0
) +
IF($D264=4,
  IFERROR(_xlfn.IFS(
  Q264&lt;=入力項目!$S$11,0,
  AND(Q264=入力項目!$S$11),IFERROR(VLOOKUP(入力項目!$S$12,子育て関連マスタ!$I$4:$M$5,2,FALSE),0),
  AND(Q264=4),IFERROR(VLOOKUP(入力項目!$S$13,子育て関連マスタ!$I$9:$M$12,2,FALSE),0),
  AND(Q264=7),IFERROR(VLOOKUP(入力項目!$S$14,子育て関連マスタ!$I$16:$M$17,2,FALSE),0),
  AND(Q264=13),IFERROR(VLOOKUP(入力項目!$S$15,子育て関連マスタ!$I$21:$M$22,2,FALSE),0),
  AND(Q264=16),IFERROR(VLOOKUP(入力項目!$S$16,子育て関連マスタ!$I$26:$M$28,2,FALSE),0),
  AND(Q264=19,入力項目!$S$16&lt;&gt;"高専"),IFERROR(VLOOKUP(入力項目!$S$17,子育て関連マスタ!$I$32:$M$37,2,FALSE),0),
  AND(Q264=21,入力項目!$S$16="高専"),IFERROR(VLOOKUP(入力項目!$S$17,子育て関連マスタ!$I$32:$M$37,2,FALSE),0),
  Q264&gt;=22,0
  ),0),0
) +
IF(AND(Q264&gt;=1,Q264&lt;=15),IF($D264=入力項目!$S$8,入力項目!$S$3,0),0) +
IF(AND(Q264&gt;=1,Q264&lt;=15),IF($D264=5,入力項目!$S$4,0),0) +
IF(AND(Q264&gt;=1,Q264&lt;=15),IF($D264=12,入力項目!$S$5,0),0) +
IF(AND(入力項目!$S$7=$A264,入力項目!$S$8=$D264),子育て関連マスタ!$C$14,0) +
IFERROR(IF(AND(YEAR(EDATE(DATE(入力項目!$S$7,入力項目!$S$8,1),1))=$A264,MONTH(EDATE(DATE(入力項目!$S$7,入力項目!$S$8,1),1))=$D264),子育て関連マスタ!$C$15,0),0) +
IF(AND(OR(Q264=3,Q264=5,Q264=7),$D264=11),子育て関連マスタ!$C$17,0) +
IF(AND(Q264=20,$D264=1),子育て関連マスタ!$C$18,0) +
IF(AND(Q264=20,$D264=1),
IFERROR(_xlfn.IFS(
入力項目!$S$10="男",子育て関連マスタ!$C$18,
入力項目!$S$10="女",子育て関連マスタ!$C$19
),0),0
) +
IF(AND(Q264&gt;=入力項目!$S$18,Q264&lt;=入力項目!$S$19),入力項目!$S$20,0) +
IF(AND(Q264&gt;=入力項目!$S$21,Q264&lt;=入力項目!$S$22),入力項目!$S$23,0) +
IF(AND(Q264&gt;=入力項目!$S$24,Q264&lt;=入力項目!$S$25),入力項目!$S$26,0)
)</f>
        <v>0</v>
      </c>
      <c r="AF264">
        <f ca="1">-(
_xlfn.IFS(
R264&lt;=入力項目!$S$11,0,
AND(R264&gt;=入力項目!$S$11+1,R264&lt;=3),IFERROR(VLOOKUP(入力項目!$S$12,子育て関連マスタ!$I$4:$M$5,4,FALSE),0),
AND(R264&gt;=4,R264&lt;=6),IFERROR(VLOOKUP(入力項目!$S$13,子育て関連マスタ!$I$9:$M$12,4,FALSE),0),
AND(R264&gt;=7,R264&lt;=12),IFERROR(VLOOKUP(入力項目!$S$14,子育て関連マスタ!$I$16:$M$17,4,FALSE),0),
AND(R264&gt;=13,R264&lt;=15),IFERROR(VLOOKUP(入力項目!$S$15,子育て関連マスタ!$I$21:$M$22,4,FALSE),0),
AND(R264&gt;=16,R264&lt;=18),IFERROR(VLOOKUP(入力項目!$S$16,子育て関連マスタ!$I$26:$M$28,4,FALSE),0),
AND(R264&gt;=19,R264&lt;=20,入力項目!$S$16="高専"),IFERROR(VLOOKUP(入力項目!$S$16,子育て関連マスタ!$I$26:$M$28,4,FALSE),0),
AND(R264&gt;=19,R264&lt;=20,入力項目!$S$16&lt;&gt;"高専"),IFERROR(VLOOKUP(入力項目!$S$17,子育て関連マスタ!$I$32:$M$37,4,FALSE),0),
AND(R264&gt;=21,R264&lt;=22,入力項目!$S$16="高専"),IFERROR(VLOOKUP(入力項目!$S$17,子育て関連マスタ!$I$32:$M$34,4,FALSE),0),
AND(R264&gt;=21,R264&lt;=22,入力項目!$S$16&lt;&gt;"高専"),IFERROR(VLOOKUP(入力項目!$S$17,子育て関連マスタ!$I$32:$M$34,4,FALSE),0),
R264&gt;=23,0
) +
IF($D264=4,
  IFERROR(_xlfn.IFS(
  R264&lt;=入力項目!$S$11,0,
  AND(R264=入力項目!$S$11),IFERROR(VLOOKUP(入力項目!$S$12,子育て関連マスタ!$I$4:$M$5,2,FALSE),0),
  AND(R264=4),IFERROR(VLOOKUP(入力項目!$S$13,子育て関連マスタ!$I$9:$M$12,2,FALSE),0),
  AND(R264=7),IFERROR(VLOOKUP(入力項目!$S$14,子育て関連マスタ!$I$16:$M$17,2,FALSE),0),
  AND(R264=13),IFERROR(VLOOKUP(入力項目!$S$15,子育て関連マスタ!$I$21:$M$22,2,FALSE),0),
  AND(R264=16),IFERROR(VLOOKUP(入力項目!$S$16,子育て関連マスタ!$I$26:$M$28,2,FALSE),0),
  AND(R264=19,入力項目!$S$16&lt;&gt;"高専"),IFERROR(VLOOKUP(入力項目!$S$17,子育て関連マスタ!$I$32:$M$37,2,FALSE),0),
  AND(R264=21,入力項目!$S$16="高専"),IFERROR(VLOOKUP(入力項目!$S$17,子育て関連マスタ!$I$32:$M$37,2,FALSE),0),
  R264&gt;=22,0
  ),0),0
) +
IF(AND(R264&gt;=1,R264&lt;=15),IF($D264=入力項目!$S$8,入力項目!$S$3,0),0) +
IF(AND(R264&gt;=1,R264&lt;=15),IF($D264=5,入力項目!$S$4,0),0) +
IF(AND(R264&gt;=1,R264&lt;=15),IF($D264=12,入力項目!$S$5,0),0) +
IF(AND(入力項目!$S$7=$A264,入力項目!$S$8=$D264),子育て関連マスタ!$C$14,0) +
IFERROR(IF(AND(YEAR(EDATE(DATE(入力項目!$S$7,入力項目!$S$8,1),1))=$A264,MONTH(EDATE(DATE(入力項目!$S$7,入力項目!$S$8,1),1))=$D264),子育て関連マスタ!$C$15,0),0) +
IF(AND(OR(R264=3,R264=5,R264=7),$D264=11),子育て関連マスタ!$C$17,0) +
IF(AND(R264=20,$D264=1),子育て関連マスタ!$C$18,0) +
IF(AND(R264=20,$D264=1),
IFERROR(_xlfn.IFS(
入力項目!$S$10="男",子育て関連マスタ!$C$18,
入力項目!$S$10="女",子育て関連マスタ!$C$19
),0),0
) +
IF(AND(R264&gt;=入力項目!$S$18,R264&lt;=入力項目!$S$19),入力項目!$S$20,0) +
IF(AND(R264&gt;=入力項目!$S$21,R264&lt;=入力項目!$S$22),入力項目!$S$23,0) +
IF(AND(R264&gt;=入力項目!$S$24,R264&lt;=入力項目!$S$25),入力項目!$S$26,0)
)</f>
        <v>0</v>
      </c>
      <c r="AG264">
        <f ca="1">-(
_xlfn.IFS(
S264&lt;=入力項目!$S$11,0,
AND(S264&gt;=入力項目!$S$11+1,S264&lt;=3),IFERROR(VLOOKUP(入力項目!$S$12,子育て関連マスタ!$I$4:$M$5,4,FALSE),0),
AND(S264&gt;=4,S264&lt;=6),IFERROR(VLOOKUP(入力項目!$S$13,子育て関連マスタ!$I$9:$M$12,4,FALSE),0),
AND(S264&gt;=7,S264&lt;=12),IFERROR(VLOOKUP(入力項目!$S$14,子育て関連マスタ!$I$16:$M$17,4,FALSE),0),
AND(S264&gt;=13,S264&lt;=15),IFERROR(VLOOKUP(入力項目!$S$15,子育て関連マスタ!$I$21:$M$22,4,FALSE),0),
AND(S264&gt;=16,S264&lt;=18),IFERROR(VLOOKUP(入力項目!$S$16,子育て関連マスタ!$I$26:$M$28,4,FALSE),0),
AND(S264&gt;=19,S264&lt;=20,入力項目!$S$16="高専"),IFERROR(VLOOKUP(入力項目!$S$16,子育て関連マスタ!$I$26:$M$28,4,FALSE),0),
AND(S264&gt;=19,S264&lt;=20,入力項目!$S$16&lt;&gt;"高専"),IFERROR(VLOOKUP(入力項目!$S$17,子育て関連マスタ!$I$32:$M$37,4,FALSE),0),
AND(S264&gt;=21,S264&lt;=22,入力項目!$S$16="高専"),IFERROR(VLOOKUP(入力項目!$S$17,子育て関連マスタ!$I$32:$M$34,4,FALSE),0),
AND(S264&gt;=21,S264&lt;=22,入力項目!$S$16&lt;&gt;"高専"),IFERROR(VLOOKUP(入力項目!$S$17,子育て関連マスタ!$I$32:$M$34,4,FALSE),0),
S264&gt;=23,0
) +
IF($D264=4,
  IFERROR(_xlfn.IFS(
  S264&lt;=入力項目!$S$11,0,
  AND(S264=入力項目!$S$11),IFERROR(VLOOKUP(入力項目!$S$12,子育て関連マスタ!$I$4:$M$5,2,FALSE),0),
  AND(S264=4),IFERROR(VLOOKUP(入力項目!$S$13,子育て関連マスタ!$I$9:$M$12,2,FALSE),0),
  AND(S264=7),IFERROR(VLOOKUP(入力項目!$S$14,子育て関連マスタ!$I$16:$M$17,2,FALSE),0),
  AND(S264=13),IFERROR(VLOOKUP(入力項目!$S$15,子育て関連マスタ!$I$21:$M$22,2,FALSE),0),
  AND(S264=16),IFERROR(VLOOKUP(入力項目!$S$16,子育て関連マスタ!$I$26:$M$28,2,FALSE),0),
  AND(S264=19,入力項目!$S$16&lt;&gt;"高専"),IFERROR(VLOOKUP(入力項目!$S$17,子育て関連マスタ!$I$32:$M$37,2,FALSE),0),
  AND(S264=21,入力項目!$S$16="高専"),IFERROR(VLOOKUP(入力項目!$S$17,子育て関連マスタ!$I$32:$M$37,2,FALSE),0),
  S264&gt;=22,0
  ),0),0
) +
IF(AND(S264&gt;=1,S264&lt;=15),IF($D264=入力項目!$S$8,入力項目!$S$3,0),0) +
IF(AND(S264&gt;=1,S264&lt;=15),IF($D264=5,入力項目!$S$4,0),0) +
IF(AND(S264&gt;=1,S264&lt;=15),IF($D264=12,入力項目!$S$5,0),0) +
IF(AND(入力項目!$S$7=$A264,入力項目!$S$8=$D264),子育て関連マスタ!$C$14,0) +
IFERROR(IF(AND(YEAR(EDATE(DATE(入力項目!$S$7,入力項目!$S$8,1),1))=$A264,MONTH(EDATE(DATE(入力項目!$S$7,入力項目!$S$8,1),1))=$D264),子育て関連マスタ!$C$15,0),0) +
IF(AND(OR(S264=3,S264=5,S264=7),$D264=11),子育て関連マスタ!$C$17,0) +
IF(AND(S264=20,$D264=1),子育て関連マスタ!$C$18,0) +
IF(AND(S264=20,$D264=1),
IFERROR(_xlfn.IFS(
入力項目!$S$10="男",子育て関連マスタ!$C$18,
入力項目!$S$10="女",子育て関連マスタ!$C$19
),0),0
) +
IF(AND(S264&gt;=入力項目!$S$18,S264&lt;=入力項目!$S$19),入力項目!$S$20,0) +
IF(AND(S264&gt;=入力項目!$S$21,S264&lt;=入力項目!$S$22),入力項目!$S$23,0) +
IF(AND(S264&gt;=入力項目!$S$24,S264&lt;=入力項目!$S$25),入力項目!$S$26,0)
)</f>
        <v>0</v>
      </c>
      <c r="AH264">
        <f ca="1">-(
_xlfn.IFS(
T264&lt;=入力項目!$S$11,0,
AND(T264&gt;=入力項目!$S$11+1,T264&lt;=3),IFERROR(VLOOKUP(入力項目!$S$12,子育て関連マスタ!$I$4:$M$5,4,FALSE),0),
AND(T264&gt;=4,T264&lt;=6),IFERROR(VLOOKUP(入力項目!$S$13,子育て関連マスタ!$I$9:$M$12,4,FALSE),0),
AND(T264&gt;=7,T264&lt;=12),IFERROR(VLOOKUP(入力項目!$S$14,子育て関連マスタ!$I$16:$M$17,4,FALSE),0),
AND(T264&gt;=13,T264&lt;=15),IFERROR(VLOOKUP(入力項目!$S$15,子育て関連マスタ!$I$21:$M$22,4,FALSE),0),
AND(T264&gt;=16,T264&lt;=18),IFERROR(VLOOKUP(入力項目!$S$16,子育て関連マスタ!$I$26:$M$28,4,FALSE),0),
AND(T264&gt;=19,T264&lt;=20,入力項目!$S$16="高専"),IFERROR(VLOOKUP(入力項目!$S$16,子育て関連マスタ!$I$26:$M$28,4,FALSE),0),
AND(T264&gt;=19,T264&lt;=20,入力項目!$S$16&lt;&gt;"高専"),IFERROR(VLOOKUP(入力項目!$S$17,子育て関連マスタ!$I$32:$M$37,4,FALSE),0),
AND(T264&gt;=21,T264&lt;=22,入力項目!$S$16="高専"),IFERROR(VLOOKUP(入力項目!$S$17,子育て関連マスタ!$I$32:$M$34,4,FALSE),0),
AND(T264&gt;=21,T264&lt;=22,入力項目!$S$16&lt;&gt;"高専"),IFERROR(VLOOKUP(入力項目!$S$17,子育て関連マスタ!$I$32:$M$34,4,FALSE),0),
T264&gt;=23,0
) +
IF($D264=4,
  IFERROR(_xlfn.IFS(
  T264&lt;=入力項目!$S$11,0,
  AND(T264=入力項目!$S$11),IFERROR(VLOOKUP(入力項目!$S$12,子育て関連マスタ!$I$4:$M$5,2,FALSE),0),
  AND(T264=4),IFERROR(VLOOKUP(入力項目!$S$13,子育て関連マスタ!$I$9:$M$12,2,FALSE),0),
  AND(T264=7),IFERROR(VLOOKUP(入力項目!$S$14,子育て関連マスタ!$I$16:$M$17,2,FALSE),0),
  AND(T264=13),IFERROR(VLOOKUP(入力項目!$S$15,子育て関連マスタ!$I$21:$M$22,2,FALSE),0),
  AND(T264=16),IFERROR(VLOOKUP(入力項目!$S$16,子育て関連マスタ!$I$26:$M$28,2,FALSE),0),
  AND(T264=19,入力項目!$S$16&lt;&gt;"高専"),IFERROR(VLOOKUP(入力項目!$S$17,子育て関連マスタ!$I$32:$M$37,2,FALSE),0),
  AND(T264=21,入力項目!$S$16="高専"),IFERROR(VLOOKUP(入力項目!$S$17,子育て関連マスタ!$I$32:$M$37,2,FALSE),0),
  T264&gt;=22,0
  ),0),0
) +
IF(AND(T264&gt;=1,T264&lt;=15),IF($D264=入力項目!$S$8,入力項目!$S$3,0),0) +
IF(AND(T264&gt;=1,T264&lt;=15),IF($D264=5,入力項目!$S$4,0),0) +
IF(AND(T264&gt;=1,T264&lt;=15),IF($D264=12,入力項目!$S$5,0),0) +
IF(AND(入力項目!$S$7=$A264,入力項目!$S$8=$D264),子育て関連マスタ!$C$14,0) +
IFERROR(IF(AND(YEAR(EDATE(DATE(入力項目!$S$7,入力項目!$S$8,1),1))=$A264,MONTH(EDATE(DATE(入力項目!$S$7,入力項目!$S$8,1),1))=$D264),子育て関連マスタ!$C$15,0),0) +
IF(AND(OR(T264=3,T264=5,T264=7),$D264=11),子育て関連マスタ!$C$17,0) +
IF(AND(T264=20,$D264=1),子育て関連マスタ!$C$18,0) +
IF(AND(T264=20,$D264=1),
IFERROR(_xlfn.IFS(
入力項目!$S$10="男",子育て関連マスタ!$C$18,
入力項目!$S$10="女",子育て関連マスタ!$C$19
),0),0
) +
IF(AND(T264&gt;=入力項目!$S$18,T264&lt;=入力項目!$S$19),入力項目!$S$20,0) +
IF(AND(T264&gt;=入力項目!$S$21,T264&lt;=入力項目!$S$22),入力項目!$S$23,0) +
IF(AND(T264&gt;=入力項目!$S$24,T264&lt;=入力項目!$S$25),入力項目!$S$26,0)
)</f>
        <v>0</v>
      </c>
      <c r="AI264">
        <f ca="1">-(
_xlfn.IFS(
U264&lt;=入力項目!$S$11,0,
AND(U264&gt;=入力項目!$S$11+1,U264&lt;=3),IFERROR(VLOOKUP(入力項目!$S$12,子育て関連マスタ!$I$4:$M$5,4,FALSE),0),
AND(U264&gt;=4,U264&lt;=6),IFERROR(VLOOKUP(入力項目!$S$13,子育て関連マスタ!$I$9:$M$12,4,FALSE),0),
AND(U264&gt;=7,U264&lt;=12),IFERROR(VLOOKUP(入力項目!$S$14,子育て関連マスタ!$I$16:$M$17,4,FALSE),0),
AND(U264&gt;=13,U264&lt;=15),IFERROR(VLOOKUP(入力項目!$S$15,子育て関連マスタ!$I$21:$M$22,4,FALSE),0),
AND(U264&gt;=16,U264&lt;=18),IFERROR(VLOOKUP(入力項目!$S$16,子育て関連マスタ!$I$26:$M$28,4,FALSE),0),
AND(U264&gt;=19,U264&lt;=20,入力項目!$S$16="高専"),IFERROR(VLOOKUP(入力項目!$S$16,子育て関連マスタ!$I$26:$M$28,4,FALSE),0),
AND(U264&gt;=19,U264&lt;=20,入力項目!$S$16&lt;&gt;"高専"),IFERROR(VLOOKUP(入力項目!$S$17,子育て関連マスタ!$I$32:$M$37,4,FALSE),0),
AND(U264&gt;=21,U264&lt;=22,入力項目!$S$16="高専"),IFERROR(VLOOKUP(入力項目!$S$17,子育て関連マスタ!$I$32:$M$34,4,FALSE),0),
AND(U264&gt;=21,U264&lt;=22,入力項目!$S$16&lt;&gt;"高専"),IFERROR(VLOOKUP(入力項目!$S$17,子育て関連マスタ!$I$32:$M$34,4,FALSE),0),
U264&gt;=23,0
) +
IF($D264=4,
  IFERROR(_xlfn.IFS(
  U264&lt;=入力項目!$S$11,0,
  AND(U264=入力項目!$S$11),IFERROR(VLOOKUP(入力項目!$S$12,子育て関連マスタ!$I$4:$M$5,2,FALSE),0),
  AND(U264=4),IFERROR(VLOOKUP(入力項目!$S$13,子育て関連マスタ!$I$9:$M$12,2,FALSE),0),
  AND(U264=7),IFERROR(VLOOKUP(入力項目!$S$14,子育て関連マスタ!$I$16:$M$17,2,FALSE),0),
  AND(U264=13),IFERROR(VLOOKUP(入力項目!$S$15,子育て関連マスタ!$I$21:$M$22,2,FALSE),0),
  AND(U264=16),IFERROR(VLOOKUP(入力項目!$S$16,子育て関連マスタ!$I$26:$M$28,2,FALSE),0),
  AND(U264=19,入力項目!$S$16&lt;&gt;"高専"),IFERROR(VLOOKUP(入力項目!$S$17,子育て関連マスタ!$I$32:$M$37,2,FALSE),0),
  AND(U264=21,入力項目!$S$16="高専"),IFERROR(VLOOKUP(入力項目!$S$17,子育て関連マスタ!$I$32:$M$37,2,FALSE),0),
  U264&gt;=22,0
  ),0),0
) +
IF(AND(U264&gt;=1,U264&lt;=15),IF($D264=入力項目!$S$8,入力項目!$S$3,0),0) +
IF(AND(U264&gt;=1,U264&lt;=15),IF($D264=5,入力項目!$S$4,0),0) +
IF(AND(U264&gt;=1,U264&lt;=15),IF($D264=12,入力項目!$S$5,0),0) +
IF(AND(入力項目!$S$7=$A264,入力項目!$S$8=$D264),子育て関連マスタ!$C$14,0) +
IFERROR(IF(AND(YEAR(EDATE(DATE(入力項目!$S$7,入力項目!$S$8,1),1))=$A264,MONTH(EDATE(DATE(入力項目!$S$7,入力項目!$S$8,1),1))=$D264),子育て関連マスタ!$C$15,0),0) +
IF(AND(OR(U264=3,U264=5,U264=7),$D264=11),子育て関連マスタ!$C$17,0) +
IF(AND(U264=20,$D264=1),子育て関連マスタ!$C$18,0) +
IF(AND(U264=20,$D264=1),
IFERROR(_xlfn.IFS(
入力項目!$S$10="男",子育て関連マスタ!$C$18,
入力項目!$S$10="女",子育て関連マスタ!$C$19
),0),0
) +
IF(AND(U264&gt;=入力項目!$S$18,U264&lt;=入力項目!$S$19),入力項目!$S$20,0) +
IF(AND(U264&gt;=入力項目!$S$21,U264&lt;=入力項目!$S$22),入力項目!$S$23,0) +
IF(AND(U264&gt;=入力項目!$S$24,U264&lt;=入力項目!$S$25),入力項目!$S$26,0)
)</f>
        <v>0</v>
      </c>
      <c r="AJ264" s="10">
        <f ca="1">-VLOOKUP($D264,月別収支!$A$2:$H$13,7,FALSE)</f>
        <v>-20000</v>
      </c>
    </row>
    <row r="265" spans="1:36" x14ac:dyDescent="0.4">
      <c r="A265">
        <f t="shared" ca="1" si="71"/>
        <v>2046</v>
      </c>
      <c r="B265">
        <f t="shared" ca="1" si="78"/>
        <v>2046</v>
      </c>
      <c r="C265">
        <f t="shared" ca="1" si="79"/>
        <v>22</v>
      </c>
      <c r="D265">
        <f t="shared" ca="1" si="72"/>
        <v>7</v>
      </c>
      <c r="E265" t="str">
        <f t="shared" ca="1" si="73"/>
        <v>2046年7月</v>
      </c>
      <c r="F265">
        <f ca="1">IF(OR(入力項目!$N$5&lt;$A265,AND(入力項目!$N$5=$A265,入力項目!$N$6&lt;$D265)),IF(F264=0,1,IF(G265=12,F264+1,F264)),0)</f>
        <v>21</v>
      </c>
      <c r="G265">
        <f ca="1">IF(OR(入力項目!$N$5&lt;$A265,AND(入力項目!$N$5=$A265,入力項目!$N$6&lt;$D265)),IF(G264=12,1,G264+1),0)</f>
        <v>9</v>
      </c>
      <c r="H265" t="str">
        <f t="shared" ca="1" si="74"/>
        <v>21_9</v>
      </c>
      <c r="I265">
        <f ca="1">IF(
  IFERROR(AND($C265&gt;0,MOD($C265,入力項目!$N$22)=0,$D265=入力項目!$N$23), FALSE),
  1,
  IF(
    AND(I264&gt;0,J264=12),
    IF(I264=入力項目!$N$28, 0, I264+1),
    I264
  )
)</f>
        <v>3</v>
      </c>
      <c r="J265">
        <f ca="1">IF($D265=入力項目!$N$23,1,IFERROR(J264+1,1))</f>
        <v>2</v>
      </c>
      <c r="K265" t="str">
        <f t="shared" ca="1" si="75"/>
        <v>3_2</v>
      </c>
      <c r="L265">
        <f ca="1">L264+IF(入力項目!$D$4=$D265,1,0)</f>
        <v>50</v>
      </c>
      <c r="M265" t="str">
        <f t="shared" ca="1" si="76"/>
        <v>50歳</v>
      </c>
      <c r="N265">
        <f t="shared" ca="1" si="80"/>
        <v>51</v>
      </c>
      <c r="O265" t="str">
        <f t="shared" ca="1" si="77"/>
        <v>51歳</v>
      </c>
      <c r="P265">
        <f t="shared" ca="1" si="81"/>
        <v>26</v>
      </c>
      <c r="Q265">
        <f t="shared" ca="1" si="82"/>
        <v>24</v>
      </c>
      <c r="R265">
        <f t="shared" ca="1" si="83"/>
        <v>2047</v>
      </c>
      <c r="S265">
        <f t="shared" ca="1" si="84"/>
        <v>2047</v>
      </c>
      <c r="T265">
        <f t="shared" ca="1" si="85"/>
        <v>2047</v>
      </c>
      <c r="U265">
        <f t="shared" ca="1" si="86"/>
        <v>2047</v>
      </c>
      <c r="V265" s="10">
        <f t="shared" ca="1" si="87"/>
        <v>29837695</v>
      </c>
      <c r="W265" s="10">
        <f ca="1">IF($L265&lt;その他マスタ!$B$1,VLOOKUP($D265,月別収支!$A$2:$H$13,2,FALSE),その他マスタ!$B$3)+IF(AND($L265=その他マスタ!$B$1,入力項目!$I$9="あり",$D265=入力項目!$D$4),その他マスタ!$B$2,0)</f>
        <v>300000</v>
      </c>
      <c r="X265" s="10">
        <f ca="1">-IF(入力項目!$K$5=TRUE,
IF($F265+$G265&lt;3,VLOOKUP($D265,月別収支!$A$2:$H$13,8,FALSE),0)+IFERROR(VLOOKUP($H265,住宅ローン計算!C:P,13,FALSE),0)+IF($F265&gt;1,IF(OR($G265=3,$G265=6,$G265=9,$G265=12),ROUNDUP(入力項目!$N$18/4,0),0),0),
VLOOKUP($D265,月別収支!$A$2:$H$13,8,FALSE))</f>
        <v>-91090</v>
      </c>
      <c r="Y265" s="10">
        <f ca="1">-VLOOKUP($D265,月別収支!$A$2:$H$13,3,FALSE)</f>
        <v>-75000</v>
      </c>
      <c r="Z265" s="10">
        <f ca="1">-VLOOKUP($D265,月別収支!$A$2:$H$13,4,FALSE)</f>
        <v>-27000</v>
      </c>
      <c r="AA265" s="10">
        <f ca="1">-VLOOKUP($D265,月別収支!$A$2:$H$13,6,FALSE)</f>
        <v>-10000</v>
      </c>
      <c r="AB265" s="10">
        <f ca="1">-(
VLOOKUP($D265,月別収支!$A$2:$H$13,5,FALSE)+IF(AND(入力項目!$I$27&lt;=$A265,ISEVEN($A265-入力項目!$I$27),入力項目!$I$28=$D265),入力項目!$I$26,0)
+IF(入力項目!$K$26=TRUE,
IFERROR(VLOOKUP($K265,マイカーローン計算!C:P,13,FALSE),0),
IFERROR(
  IF(AND($C265&gt;0,MOD($C265,入力項目!$N$22)=0,$D265=入力項目!$N$23),入力項目!$N$24,0),
 0
)
)
)</f>
        <v>-20000</v>
      </c>
      <c r="AC265" s="10">
        <f ca="1">-IF($A265&lt;入力項目!$N$33,入力項目!$N$35,IF(AND($A265=入力項目!$N$33,$D265&lt;=入力項目!$N$34),入力項目!$N$35,0))</f>
        <v>0</v>
      </c>
      <c r="AD265">
        <f ca="1">-(
_xlfn.IFS(
P265&lt;=入力項目!$S$11,0,
AND(P265&gt;=入力項目!$S$11+1,P265&lt;=3),IFERROR(VLOOKUP(入力項目!$S$12,子育て関連マスタ!$I$4:$M$5,4,FALSE),0),
AND(P265&gt;=4,P265&lt;=6),IFERROR(VLOOKUP(入力項目!$S$13,子育て関連マスタ!$I$9:$M$12,4,FALSE),0),
AND(P265&gt;=7,P265&lt;=12),IFERROR(VLOOKUP(入力項目!$S$14,子育て関連マスタ!$I$16:$M$17,4,FALSE),0),
AND(P265&gt;=13,P265&lt;=15),IFERROR(VLOOKUP(入力項目!$S$15,子育て関連マスタ!$I$21:$M$22,4,FALSE),0),
AND(P265&gt;=16,P265&lt;=18),IFERROR(VLOOKUP(入力項目!$S$16,子育て関連マスタ!$I$26:$M$28,4,FALSE),0),
AND(P265&gt;=19,P265&lt;=20,入力項目!$S$16="高専"),IFERROR(VLOOKUP(入力項目!$S$16,子育て関連マスタ!$I$26:$M$28,4,FALSE),0),
AND(P265&gt;=19,P265&lt;=20,入力項目!$S$16&lt;&gt;"高専"),IFERROR(VLOOKUP(入力項目!$S$17,子育て関連マスタ!$I$32:$M$37,4,FALSE),0),
AND(P265&gt;=21,P265&lt;=22,入力項目!$S$16="高専"),IFERROR(VLOOKUP(入力項目!$S$17,子育て関連マスタ!$I$32:$M$34,4,FALSE),0),
AND(P265&gt;=21,P265&lt;=22,入力項目!$S$16&lt;&gt;"高専"),IFERROR(VLOOKUP(入力項目!$S$17,子育て関連マスタ!$I$32:$M$34,4,FALSE),0),
P265&gt;=23,0
) +
IF($D265=4,
  IFERROR(_xlfn.IFS(
  P265&lt;=入力項目!$S$11,0,
  AND(P265=入力項目!$S$11),IFERROR(VLOOKUP(入力項目!$S$12,子育て関連マスタ!$I$4:$M$5,2,FALSE),0),
  AND(P265=4),IFERROR(VLOOKUP(入力項目!$S$13,子育て関連マスタ!$I$9:$M$12,2,FALSE),0),
  AND(P265=7),IFERROR(VLOOKUP(入力項目!$S$14,子育て関連マスタ!$I$16:$M$17,2,FALSE),0),
  AND(P265=13),IFERROR(VLOOKUP(入力項目!$S$15,子育て関連マスタ!$I$21:$M$22,2,FALSE),0),
  AND(P265=16),IFERROR(VLOOKUP(入力項目!$S$16,子育て関連マスタ!$I$26:$M$28,2,FALSE),0),
  AND(P265=19,入力項目!$S$16&lt;&gt;"高専"),IFERROR(VLOOKUP(入力項目!$S$17,子育て関連マスタ!$I$32:$M$37,2,FALSE),0),
  AND(P265=21,入力項目!$S$16="高専"),IFERROR(VLOOKUP(入力項目!$S$17,子育て関連マスタ!$I$32:$M$37,2,FALSE),0),
  P265&gt;=22,0
  ),0),0
) +
IF(AND(P265&gt;=1,P265&lt;=15),IF($D265=入力項目!$S$8,入力項目!$S$3,0),0) +
IF(AND(P265&gt;=1,P265&lt;=15),IF($D265=5,入力項目!$S$4,0),0) +
IF(AND(P265&gt;=1,P265&lt;=15),IF($D265=12,入力項目!$S$5,0),0) +
IF(AND(入力項目!$S$7=$A265,入力項目!$S$8=$D265),子育て関連マスタ!$C$14,0) +
IFERROR(IF(AND(YEAR(EDATE(DATE(入力項目!$S$7,入力項目!$S$8,1),1))=$A265,MONTH(EDATE(DATE(入力項目!$S$7,入力項目!$S$8,1),1))=$D265),子育て関連マスタ!$C$15,0),0) +
IF(AND(OR(P265=3,P265=5,P265=7),$D265=11),子育て関連マスタ!$C$17,0) +
IF(AND(P265=20,$D265=1),子育て関連マスタ!$C$18,0) +
IF(AND(P265=20,$D265=1),
IFERROR(_xlfn.IFS(
入力項目!$S$10="男",子育て関連マスタ!$C$18,
入力項目!$S$10="女",子育て関連マスタ!$C$19
),0),0
) +
IF(AND(P265&gt;=入力項目!$S$18,P265&lt;=入力項目!$S$19),入力項目!$S$20,0) +
IF(AND(P265&gt;=入力項目!$S$21,P265&lt;=入力項目!$S$22),入力項目!$S$23,0) +
IF(AND(P265&gt;=入力項目!$S$24,P265&lt;=入力項目!$S$25),入力項目!$S$26,0)
)</f>
        <v>0</v>
      </c>
      <c r="AE265">
        <f ca="1">-(
_xlfn.IFS(
Q265&lt;=入力項目!$S$11,0,
AND(Q265&gt;=入力項目!$S$11+1,Q265&lt;=3),IFERROR(VLOOKUP(入力項目!$S$12,子育て関連マスタ!$I$4:$M$5,4,FALSE),0),
AND(Q265&gt;=4,Q265&lt;=6),IFERROR(VLOOKUP(入力項目!$S$13,子育て関連マスタ!$I$9:$M$12,4,FALSE),0),
AND(Q265&gt;=7,Q265&lt;=12),IFERROR(VLOOKUP(入力項目!$S$14,子育て関連マスタ!$I$16:$M$17,4,FALSE),0),
AND(Q265&gt;=13,Q265&lt;=15),IFERROR(VLOOKUP(入力項目!$S$15,子育て関連マスタ!$I$21:$M$22,4,FALSE),0),
AND(Q265&gt;=16,Q265&lt;=18),IFERROR(VLOOKUP(入力項目!$S$16,子育て関連マスタ!$I$26:$M$28,4,FALSE),0),
AND(Q265&gt;=19,Q265&lt;=20,入力項目!$S$16="高専"),IFERROR(VLOOKUP(入力項目!$S$16,子育て関連マスタ!$I$26:$M$28,4,FALSE),0),
AND(Q265&gt;=19,Q265&lt;=20,入力項目!$S$16&lt;&gt;"高専"),IFERROR(VLOOKUP(入力項目!$S$17,子育て関連マスタ!$I$32:$M$37,4,FALSE),0),
AND(Q265&gt;=21,Q265&lt;=22,入力項目!$S$16="高専"),IFERROR(VLOOKUP(入力項目!$S$17,子育て関連マスタ!$I$32:$M$34,4,FALSE),0),
AND(Q265&gt;=21,Q265&lt;=22,入力項目!$S$16&lt;&gt;"高専"),IFERROR(VLOOKUP(入力項目!$S$17,子育て関連マスタ!$I$32:$M$34,4,FALSE),0),
Q265&gt;=23,0
) +
IF($D265=4,
  IFERROR(_xlfn.IFS(
  Q265&lt;=入力項目!$S$11,0,
  AND(Q265=入力項目!$S$11),IFERROR(VLOOKUP(入力項目!$S$12,子育て関連マスタ!$I$4:$M$5,2,FALSE),0),
  AND(Q265=4),IFERROR(VLOOKUP(入力項目!$S$13,子育て関連マスタ!$I$9:$M$12,2,FALSE),0),
  AND(Q265=7),IFERROR(VLOOKUP(入力項目!$S$14,子育て関連マスタ!$I$16:$M$17,2,FALSE),0),
  AND(Q265=13),IFERROR(VLOOKUP(入力項目!$S$15,子育て関連マスタ!$I$21:$M$22,2,FALSE),0),
  AND(Q265=16),IFERROR(VLOOKUP(入力項目!$S$16,子育て関連マスタ!$I$26:$M$28,2,FALSE),0),
  AND(Q265=19,入力項目!$S$16&lt;&gt;"高専"),IFERROR(VLOOKUP(入力項目!$S$17,子育て関連マスタ!$I$32:$M$37,2,FALSE),0),
  AND(Q265=21,入力項目!$S$16="高専"),IFERROR(VLOOKUP(入力項目!$S$17,子育て関連マスタ!$I$32:$M$37,2,FALSE),0),
  Q265&gt;=22,0
  ),0),0
) +
IF(AND(Q265&gt;=1,Q265&lt;=15),IF($D265=入力項目!$S$8,入力項目!$S$3,0),0) +
IF(AND(Q265&gt;=1,Q265&lt;=15),IF($D265=5,入力項目!$S$4,0),0) +
IF(AND(Q265&gt;=1,Q265&lt;=15),IF($D265=12,入力項目!$S$5,0),0) +
IF(AND(入力項目!$S$7=$A265,入力項目!$S$8=$D265),子育て関連マスタ!$C$14,0) +
IFERROR(IF(AND(YEAR(EDATE(DATE(入力項目!$S$7,入力項目!$S$8,1),1))=$A265,MONTH(EDATE(DATE(入力項目!$S$7,入力項目!$S$8,1),1))=$D265),子育て関連マスタ!$C$15,0),0) +
IF(AND(OR(Q265=3,Q265=5,Q265=7),$D265=11),子育て関連マスタ!$C$17,0) +
IF(AND(Q265=20,$D265=1),子育て関連マスタ!$C$18,0) +
IF(AND(Q265=20,$D265=1),
IFERROR(_xlfn.IFS(
入力項目!$S$10="男",子育て関連マスタ!$C$18,
入力項目!$S$10="女",子育て関連マスタ!$C$19
),0),0
) +
IF(AND(Q265&gt;=入力項目!$S$18,Q265&lt;=入力項目!$S$19),入力項目!$S$20,0) +
IF(AND(Q265&gt;=入力項目!$S$21,Q265&lt;=入力項目!$S$22),入力項目!$S$23,0) +
IF(AND(Q265&gt;=入力項目!$S$24,Q265&lt;=入力項目!$S$25),入力項目!$S$26,0)
)</f>
        <v>0</v>
      </c>
      <c r="AF265">
        <f ca="1">-(
_xlfn.IFS(
R265&lt;=入力項目!$S$11,0,
AND(R265&gt;=入力項目!$S$11+1,R265&lt;=3),IFERROR(VLOOKUP(入力項目!$S$12,子育て関連マスタ!$I$4:$M$5,4,FALSE),0),
AND(R265&gt;=4,R265&lt;=6),IFERROR(VLOOKUP(入力項目!$S$13,子育て関連マスタ!$I$9:$M$12,4,FALSE),0),
AND(R265&gt;=7,R265&lt;=12),IFERROR(VLOOKUP(入力項目!$S$14,子育て関連マスタ!$I$16:$M$17,4,FALSE),0),
AND(R265&gt;=13,R265&lt;=15),IFERROR(VLOOKUP(入力項目!$S$15,子育て関連マスタ!$I$21:$M$22,4,FALSE),0),
AND(R265&gt;=16,R265&lt;=18),IFERROR(VLOOKUP(入力項目!$S$16,子育て関連マスタ!$I$26:$M$28,4,FALSE),0),
AND(R265&gt;=19,R265&lt;=20,入力項目!$S$16="高専"),IFERROR(VLOOKUP(入力項目!$S$16,子育て関連マスタ!$I$26:$M$28,4,FALSE),0),
AND(R265&gt;=19,R265&lt;=20,入力項目!$S$16&lt;&gt;"高専"),IFERROR(VLOOKUP(入力項目!$S$17,子育て関連マスタ!$I$32:$M$37,4,FALSE),0),
AND(R265&gt;=21,R265&lt;=22,入力項目!$S$16="高専"),IFERROR(VLOOKUP(入力項目!$S$17,子育て関連マスタ!$I$32:$M$34,4,FALSE),0),
AND(R265&gt;=21,R265&lt;=22,入力項目!$S$16&lt;&gt;"高専"),IFERROR(VLOOKUP(入力項目!$S$17,子育て関連マスタ!$I$32:$M$34,4,FALSE),0),
R265&gt;=23,0
) +
IF($D265=4,
  IFERROR(_xlfn.IFS(
  R265&lt;=入力項目!$S$11,0,
  AND(R265=入力項目!$S$11),IFERROR(VLOOKUP(入力項目!$S$12,子育て関連マスタ!$I$4:$M$5,2,FALSE),0),
  AND(R265=4),IFERROR(VLOOKUP(入力項目!$S$13,子育て関連マスタ!$I$9:$M$12,2,FALSE),0),
  AND(R265=7),IFERROR(VLOOKUP(入力項目!$S$14,子育て関連マスタ!$I$16:$M$17,2,FALSE),0),
  AND(R265=13),IFERROR(VLOOKUP(入力項目!$S$15,子育て関連マスタ!$I$21:$M$22,2,FALSE),0),
  AND(R265=16),IFERROR(VLOOKUP(入力項目!$S$16,子育て関連マスタ!$I$26:$M$28,2,FALSE),0),
  AND(R265=19,入力項目!$S$16&lt;&gt;"高専"),IFERROR(VLOOKUP(入力項目!$S$17,子育て関連マスタ!$I$32:$M$37,2,FALSE),0),
  AND(R265=21,入力項目!$S$16="高専"),IFERROR(VLOOKUP(入力項目!$S$17,子育て関連マスタ!$I$32:$M$37,2,FALSE),0),
  R265&gt;=22,0
  ),0),0
) +
IF(AND(R265&gt;=1,R265&lt;=15),IF($D265=入力項目!$S$8,入力項目!$S$3,0),0) +
IF(AND(R265&gt;=1,R265&lt;=15),IF($D265=5,入力項目!$S$4,0),0) +
IF(AND(R265&gt;=1,R265&lt;=15),IF($D265=12,入力項目!$S$5,0),0) +
IF(AND(入力項目!$S$7=$A265,入力項目!$S$8=$D265),子育て関連マスタ!$C$14,0) +
IFERROR(IF(AND(YEAR(EDATE(DATE(入力項目!$S$7,入力項目!$S$8,1),1))=$A265,MONTH(EDATE(DATE(入力項目!$S$7,入力項目!$S$8,1),1))=$D265),子育て関連マスタ!$C$15,0),0) +
IF(AND(OR(R265=3,R265=5,R265=7),$D265=11),子育て関連マスタ!$C$17,0) +
IF(AND(R265=20,$D265=1),子育て関連マスタ!$C$18,0) +
IF(AND(R265=20,$D265=1),
IFERROR(_xlfn.IFS(
入力項目!$S$10="男",子育て関連マスタ!$C$18,
入力項目!$S$10="女",子育て関連マスタ!$C$19
),0),0
) +
IF(AND(R265&gt;=入力項目!$S$18,R265&lt;=入力項目!$S$19),入力項目!$S$20,0) +
IF(AND(R265&gt;=入力項目!$S$21,R265&lt;=入力項目!$S$22),入力項目!$S$23,0) +
IF(AND(R265&gt;=入力項目!$S$24,R265&lt;=入力項目!$S$25),入力項目!$S$26,0)
)</f>
        <v>0</v>
      </c>
      <c r="AG265">
        <f ca="1">-(
_xlfn.IFS(
S265&lt;=入力項目!$S$11,0,
AND(S265&gt;=入力項目!$S$11+1,S265&lt;=3),IFERROR(VLOOKUP(入力項目!$S$12,子育て関連マスタ!$I$4:$M$5,4,FALSE),0),
AND(S265&gt;=4,S265&lt;=6),IFERROR(VLOOKUP(入力項目!$S$13,子育て関連マスタ!$I$9:$M$12,4,FALSE),0),
AND(S265&gt;=7,S265&lt;=12),IFERROR(VLOOKUP(入力項目!$S$14,子育て関連マスタ!$I$16:$M$17,4,FALSE),0),
AND(S265&gt;=13,S265&lt;=15),IFERROR(VLOOKUP(入力項目!$S$15,子育て関連マスタ!$I$21:$M$22,4,FALSE),0),
AND(S265&gt;=16,S265&lt;=18),IFERROR(VLOOKUP(入力項目!$S$16,子育て関連マスタ!$I$26:$M$28,4,FALSE),0),
AND(S265&gt;=19,S265&lt;=20,入力項目!$S$16="高専"),IFERROR(VLOOKUP(入力項目!$S$16,子育て関連マスタ!$I$26:$M$28,4,FALSE),0),
AND(S265&gt;=19,S265&lt;=20,入力項目!$S$16&lt;&gt;"高専"),IFERROR(VLOOKUP(入力項目!$S$17,子育て関連マスタ!$I$32:$M$37,4,FALSE),0),
AND(S265&gt;=21,S265&lt;=22,入力項目!$S$16="高専"),IFERROR(VLOOKUP(入力項目!$S$17,子育て関連マスタ!$I$32:$M$34,4,FALSE),0),
AND(S265&gt;=21,S265&lt;=22,入力項目!$S$16&lt;&gt;"高専"),IFERROR(VLOOKUP(入力項目!$S$17,子育て関連マスタ!$I$32:$M$34,4,FALSE),0),
S265&gt;=23,0
) +
IF($D265=4,
  IFERROR(_xlfn.IFS(
  S265&lt;=入力項目!$S$11,0,
  AND(S265=入力項目!$S$11),IFERROR(VLOOKUP(入力項目!$S$12,子育て関連マスタ!$I$4:$M$5,2,FALSE),0),
  AND(S265=4),IFERROR(VLOOKUP(入力項目!$S$13,子育て関連マスタ!$I$9:$M$12,2,FALSE),0),
  AND(S265=7),IFERROR(VLOOKUP(入力項目!$S$14,子育て関連マスタ!$I$16:$M$17,2,FALSE),0),
  AND(S265=13),IFERROR(VLOOKUP(入力項目!$S$15,子育て関連マスタ!$I$21:$M$22,2,FALSE),0),
  AND(S265=16),IFERROR(VLOOKUP(入力項目!$S$16,子育て関連マスタ!$I$26:$M$28,2,FALSE),0),
  AND(S265=19,入力項目!$S$16&lt;&gt;"高専"),IFERROR(VLOOKUP(入力項目!$S$17,子育て関連マスタ!$I$32:$M$37,2,FALSE),0),
  AND(S265=21,入力項目!$S$16="高専"),IFERROR(VLOOKUP(入力項目!$S$17,子育て関連マスタ!$I$32:$M$37,2,FALSE),0),
  S265&gt;=22,0
  ),0),0
) +
IF(AND(S265&gt;=1,S265&lt;=15),IF($D265=入力項目!$S$8,入力項目!$S$3,0),0) +
IF(AND(S265&gt;=1,S265&lt;=15),IF($D265=5,入力項目!$S$4,0),0) +
IF(AND(S265&gt;=1,S265&lt;=15),IF($D265=12,入力項目!$S$5,0),0) +
IF(AND(入力項目!$S$7=$A265,入力項目!$S$8=$D265),子育て関連マスタ!$C$14,0) +
IFERROR(IF(AND(YEAR(EDATE(DATE(入力項目!$S$7,入力項目!$S$8,1),1))=$A265,MONTH(EDATE(DATE(入力項目!$S$7,入力項目!$S$8,1),1))=$D265),子育て関連マスタ!$C$15,0),0) +
IF(AND(OR(S265=3,S265=5,S265=7),$D265=11),子育て関連マスタ!$C$17,0) +
IF(AND(S265=20,$D265=1),子育て関連マスタ!$C$18,0) +
IF(AND(S265=20,$D265=1),
IFERROR(_xlfn.IFS(
入力項目!$S$10="男",子育て関連マスタ!$C$18,
入力項目!$S$10="女",子育て関連マスタ!$C$19
),0),0
) +
IF(AND(S265&gt;=入力項目!$S$18,S265&lt;=入力項目!$S$19),入力項目!$S$20,0) +
IF(AND(S265&gt;=入力項目!$S$21,S265&lt;=入力項目!$S$22),入力項目!$S$23,0) +
IF(AND(S265&gt;=入力項目!$S$24,S265&lt;=入力項目!$S$25),入力項目!$S$26,0)
)</f>
        <v>0</v>
      </c>
      <c r="AH265">
        <f ca="1">-(
_xlfn.IFS(
T265&lt;=入力項目!$S$11,0,
AND(T265&gt;=入力項目!$S$11+1,T265&lt;=3),IFERROR(VLOOKUP(入力項目!$S$12,子育て関連マスタ!$I$4:$M$5,4,FALSE),0),
AND(T265&gt;=4,T265&lt;=6),IFERROR(VLOOKUP(入力項目!$S$13,子育て関連マスタ!$I$9:$M$12,4,FALSE),0),
AND(T265&gt;=7,T265&lt;=12),IFERROR(VLOOKUP(入力項目!$S$14,子育て関連マスタ!$I$16:$M$17,4,FALSE),0),
AND(T265&gt;=13,T265&lt;=15),IFERROR(VLOOKUP(入力項目!$S$15,子育て関連マスタ!$I$21:$M$22,4,FALSE),0),
AND(T265&gt;=16,T265&lt;=18),IFERROR(VLOOKUP(入力項目!$S$16,子育て関連マスタ!$I$26:$M$28,4,FALSE),0),
AND(T265&gt;=19,T265&lt;=20,入力項目!$S$16="高専"),IFERROR(VLOOKUP(入力項目!$S$16,子育て関連マスタ!$I$26:$M$28,4,FALSE),0),
AND(T265&gt;=19,T265&lt;=20,入力項目!$S$16&lt;&gt;"高専"),IFERROR(VLOOKUP(入力項目!$S$17,子育て関連マスタ!$I$32:$M$37,4,FALSE),0),
AND(T265&gt;=21,T265&lt;=22,入力項目!$S$16="高専"),IFERROR(VLOOKUP(入力項目!$S$17,子育て関連マスタ!$I$32:$M$34,4,FALSE),0),
AND(T265&gt;=21,T265&lt;=22,入力項目!$S$16&lt;&gt;"高専"),IFERROR(VLOOKUP(入力項目!$S$17,子育て関連マスタ!$I$32:$M$34,4,FALSE),0),
T265&gt;=23,0
) +
IF($D265=4,
  IFERROR(_xlfn.IFS(
  T265&lt;=入力項目!$S$11,0,
  AND(T265=入力項目!$S$11),IFERROR(VLOOKUP(入力項目!$S$12,子育て関連マスタ!$I$4:$M$5,2,FALSE),0),
  AND(T265=4),IFERROR(VLOOKUP(入力項目!$S$13,子育て関連マスタ!$I$9:$M$12,2,FALSE),0),
  AND(T265=7),IFERROR(VLOOKUP(入力項目!$S$14,子育て関連マスタ!$I$16:$M$17,2,FALSE),0),
  AND(T265=13),IFERROR(VLOOKUP(入力項目!$S$15,子育て関連マスタ!$I$21:$M$22,2,FALSE),0),
  AND(T265=16),IFERROR(VLOOKUP(入力項目!$S$16,子育て関連マスタ!$I$26:$M$28,2,FALSE),0),
  AND(T265=19,入力項目!$S$16&lt;&gt;"高専"),IFERROR(VLOOKUP(入力項目!$S$17,子育て関連マスタ!$I$32:$M$37,2,FALSE),0),
  AND(T265=21,入力項目!$S$16="高専"),IFERROR(VLOOKUP(入力項目!$S$17,子育て関連マスタ!$I$32:$M$37,2,FALSE),0),
  T265&gt;=22,0
  ),0),0
) +
IF(AND(T265&gt;=1,T265&lt;=15),IF($D265=入力項目!$S$8,入力項目!$S$3,0),0) +
IF(AND(T265&gt;=1,T265&lt;=15),IF($D265=5,入力項目!$S$4,0),0) +
IF(AND(T265&gt;=1,T265&lt;=15),IF($D265=12,入力項目!$S$5,0),0) +
IF(AND(入力項目!$S$7=$A265,入力項目!$S$8=$D265),子育て関連マスタ!$C$14,0) +
IFERROR(IF(AND(YEAR(EDATE(DATE(入力項目!$S$7,入力項目!$S$8,1),1))=$A265,MONTH(EDATE(DATE(入力項目!$S$7,入力項目!$S$8,1),1))=$D265),子育て関連マスタ!$C$15,0),0) +
IF(AND(OR(T265=3,T265=5,T265=7),$D265=11),子育て関連マスタ!$C$17,0) +
IF(AND(T265=20,$D265=1),子育て関連マスタ!$C$18,0) +
IF(AND(T265=20,$D265=1),
IFERROR(_xlfn.IFS(
入力項目!$S$10="男",子育て関連マスタ!$C$18,
入力項目!$S$10="女",子育て関連マスタ!$C$19
),0),0
) +
IF(AND(T265&gt;=入力項目!$S$18,T265&lt;=入力項目!$S$19),入力項目!$S$20,0) +
IF(AND(T265&gt;=入力項目!$S$21,T265&lt;=入力項目!$S$22),入力項目!$S$23,0) +
IF(AND(T265&gt;=入力項目!$S$24,T265&lt;=入力項目!$S$25),入力項目!$S$26,0)
)</f>
        <v>0</v>
      </c>
      <c r="AI265">
        <f ca="1">-(
_xlfn.IFS(
U265&lt;=入力項目!$S$11,0,
AND(U265&gt;=入力項目!$S$11+1,U265&lt;=3),IFERROR(VLOOKUP(入力項目!$S$12,子育て関連マスタ!$I$4:$M$5,4,FALSE),0),
AND(U265&gt;=4,U265&lt;=6),IFERROR(VLOOKUP(入力項目!$S$13,子育て関連マスタ!$I$9:$M$12,4,FALSE),0),
AND(U265&gt;=7,U265&lt;=12),IFERROR(VLOOKUP(入力項目!$S$14,子育て関連マスタ!$I$16:$M$17,4,FALSE),0),
AND(U265&gt;=13,U265&lt;=15),IFERROR(VLOOKUP(入力項目!$S$15,子育て関連マスタ!$I$21:$M$22,4,FALSE),0),
AND(U265&gt;=16,U265&lt;=18),IFERROR(VLOOKUP(入力項目!$S$16,子育て関連マスタ!$I$26:$M$28,4,FALSE),0),
AND(U265&gt;=19,U265&lt;=20,入力項目!$S$16="高専"),IFERROR(VLOOKUP(入力項目!$S$16,子育て関連マスタ!$I$26:$M$28,4,FALSE),0),
AND(U265&gt;=19,U265&lt;=20,入力項目!$S$16&lt;&gt;"高専"),IFERROR(VLOOKUP(入力項目!$S$17,子育て関連マスタ!$I$32:$M$37,4,FALSE),0),
AND(U265&gt;=21,U265&lt;=22,入力項目!$S$16="高専"),IFERROR(VLOOKUP(入力項目!$S$17,子育て関連マスタ!$I$32:$M$34,4,FALSE),0),
AND(U265&gt;=21,U265&lt;=22,入力項目!$S$16&lt;&gt;"高専"),IFERROR(VLOOKUP(入力項目!$S$17,子育て関連マスタ!$I$32:$M$34,4,FALSE),0),
U265&gt;=23,0
) +
IF($D265=4,
  IFERROR(_xlfn.IFS(
  U265&lt;=入力項目!$S$11,0,
  AND(U265=入力項目!$S$11),IFERROR(VLOOKUP(入力項目!$S$12,子育て関連マスタ!$I$4:$M$5,2,FALSE),0),
  AND(U265=4),IFERROR(VLOOKUP(入力項目!$S$13,子育て関連マスタ!$I$9:$M$12,2,FALSE),0),
  AND(U265=7),IFERROR(VLOOKUP(入力項目!$S$14,子育て関連マスタ!$I$16:$M$17,2,FALSE),0),
  AND(U265=13),IFERROR(VLOOKUP(入力項目!$S$15,子育て関連マスタ!$I$21:$M$22,2,FALSE),0),
  AND(U265=16),IFERROR(VLOOKUP(入力項目!$S$16,子育て関連マスタ!$I$26:$M$28,2,FALSE),0),
  AND(U265=19,入力項目!$S$16&lt;&gt;"高専"),IFERROR(VLOOKUP(入力項目!$S$17,子育て関連マスタ!$I$32:$M$37,2,FALSE),0),
  AND(U265=21,入力項目!$S$16="高専"),IFERROR(VLOOKUP(入力項目!$S$17,子育て関連マスタ!$I$32:$M$37,2,FALSE),0),
  U265&gt;=22,0
  ),0),0
) +
IF(AND(U265&gt;=1,U265&lt;=15),IF($D265=入力項目!$S$8,入力項目!$S$3,0),0) +
IF(AND(U265&gt;=1,U265&lt;=15),IF($D265=5,入力項目!$S$4,0),0) +
IF(AND(U265&gt;=1,U265&lt;=15),IF($D265=12,入力項目!$S$5,0),0) +
IF(AND(入力項目!$S$7=$A265,入力項目!$S$8=$D265),子育て関連マスタ!$C$14,0) +
IFERROR(IF(AND(YEAR(EDATE(DATE(入力項目!$S$7,入力項目!$S$8,1),1))=$A265,MONTH(EDATE(DATE(入力項目!$S$7,入力項目!$S$8,1),1))=$D265),子育て関連マスタ!$C$15,0),0) +
IF(AND(OR(U265=3,U265=5,U265=7),$D265=11),子育て関連マスタ!$C$17,0) +
IF(AND(U265=20,$D265=1),子育て関連マスタ!$C$18,0) +
IF(AND(U265=20,$D265=1),
IFERROR(_xlfn.IFS(
入力項目!$S$10="男",子育て関連マスタ!$C$18,
入力項目!$S$10="女",子育て関連マスタ!$C$19
),0),0
) +
IF(AND(U265&gt;=入力項目!$S$18,U265&lt;=入力項目!$S$19),入力項目!$S$20,0) +
IF(AND(U265&gt;=入力項目!$S$21,U265&lt;=入力項目!$S$22),入力項目!$S$23,0) +
IF(AND(U265&gt;=入力項目!$S$24,U265&lt;=入力項目!$S$25),入力項目!$S$26,0)
)</f>
        <v>0</v>
      </c>
      <c r="AJ265" s="10">
        <f ca="1">-VLOOKUP($D265,月別収支!$A$2:$H$13,7,FALSE)</f>
        <v>-20000</v>
      </c>
    </row>
    <row r="266" spans="1:36" x14ac:dyDescent="0.4">
      <c r="A266">
        <f t="shared" ca="1" si="71"/>
        <v>2046</v>
      </c>
      <c r="B266">
        <f t="shared" ca="1" si="78"/>
        <v>2046</v>
      </c>
      <c r="C266">
        <f t="shared" ca="1" si="79"/>
        <v>22</v>
      </c>
      <c r="D266">
        <f t="shared" ca="1" si="72"/>
        <v>8</v>
      </c>
      <c r="E266" t="str">
        <f t="shared" ca="1" si="73"/>
        <v>2046年8月</v>
      </c>
      <c r="F266">
        <f ca="1">IF(OR(入力項目!$N$5&lt;$A266,AND(入力項目!$N$5=$A266,入力項目!$N$6&lt;$D266)),IF(F265=0,1,IF(G266=12,F265+1,F265)),0)</f>
        <v>21</v>
      </c>
      <c r="G266">
        <f ca="1">IF(OR(入力項目!$N$5&lt;$A266,AND(入力項目!$N$5=$A266,入力項目!$N$6&lt;$D266)),IF(G265=12,1,G265+1),0)</f>
        <v>10</v>
      </c>
      <c r="H266" t="str">
        <f t="shared" ca="1" si="74"/>
        <v>21_10</v>
      </c>
      <c r="I266">
        <f ca="1">IF(
  IFERROR(AND($C266&gt;0,MOD($C266,入力項目!$N$22)=0,$D266=入力項目!$N$23), FALSE),
  1,
  IF(
    AND(I265&gt;0,J265=12),
    IF(I265=入力項目!$N$28, 0, I265+1),
    I265
  )
)</f>
        <v>3</v>
      </c>
      <c r="J266">
        <f ca="1">IF($D266=入力項目!$N$23,1,IFERROR(J265+1,1))</f>
        <v>3</v>
      </c>
      <c r="K266" t="str">
        <f t="shared" ca="1" si="75"/>
        <v>3_3</v>
      </c>
      <c r="L266">
        <f ca="1">L265+IF(入力項目!$D$4=$D266,1,0)</f>
        <v>50</v>
      </c>
      <c r="M266" t="str">
        <f t="shared" ca="1" si="76"/>
        <v>50歳</v>
      </c>
      <c r="N266">
        <f t="shared" ca="1" si="80"/>
        <v>51</v>
      </c>
      <c r="O266" t="str">
        <f t="shared" ca="1" si="77"/>
        <v>51歳</v>
      </c>
      <c r="P266">
        <f t="shared" ca="1" si="81"/>
        <v>26</v>
      </c>
      <c r="Q266">
        <f t="shared" ca="1" si="82"/>
        <v>24</v>
      </c>
      <c r="R266">
        <f t="shared" ca="1" si="83"/>
        <v>2047</v>
      </c>
      <c r="S266">
        <f t="shared" ca="1" si="84"/>
        <v>2047</v>
      </c>
      <c r="T266">
        <f t="shared" ca="1" si="85"/>
        <v>2047</v>
      </c>
      <c r="U266">
        <f t="shared" ca="1" si="86"/>
        <v>2047</v>
      </c>
      <c r="V266" s="10">
        <f t="shared" ca="1" si="87"/>
        <v>29932105</v>
      </c>
      <c r="W266" s="10">
        <f ca="1">IF($L266&lt;その他マスタ!$B$1,VLOOKUP($D266,月別収支!$A$2:$H$13,2,FALSE),その他マスタ!$B$3)+IF(AND($L266=その他マスタ!$B$1,入力項目!$I$9="あり",$D266=入力項目!$D$4),その他マスタ!$B$2,0)</f>
        <v>300000</v>
      </c>
      <c r="X266" s="10">
        <f ca="1">-IF(入力項目!$K$5=TRUE,
IF($F266+$G266&lt;3,VLOOKUP($D266,月別収支!$A$2:$H$13,8,FALSE),0)+IFERROR(VLOOKUP($H266,住宅ローン計算!C:P,13,FALSE),0)+IF($F266&gt;1,IF(OR($G266=3,$G266=6,$G266=9,$G266=12),ROUNDUP(入力項目!$N$18/4,0),0),0),
VLOOKUP($D266,月別収支!$A$2:$H$13,8,FALSE))</f>
        <v>-53590</v>
      </c>
      <c r="Y266" s="10">
        <f ca="1">-VLOOKUP($D266,月別収支!$A$2:$H$13,3,FALSE)</f>
        <v>-75000</v>
      </c>
      <c r="Z266" s="10">
        <f ca="1">-VLOOKUP($D266,月別収支!$A$2:$H$13,4,FALSE)</f>
        <v>-27000</v>
      </c>
      <c r="AA266" s="10">
        <f ca="1">-VLOOKUP($D266,月別収支!$A$2:$H$13,6,FALSE)</f>
        <v>-10000</v>
      </c>
      <c r="AB266" s="10">
        <f ca="1">-(
VLOOKUP($D266,月別収支!$A$2:$H$13,5,FALSE)+IF(AND(入力項目!$I$27&lt;=$A266,ISEVEN($A266-入力項目!$I$27),入力項目!$I$28=$D266),入力項目!$I$26,0)
+IF(入力項目!$K$26=TRUE,
IFERROR(VLOOKUP($K266,マイカーローン計算!C:P,13,FALSE),0),
IFERROR(
  IF(AND($C266&gt;0,MOD($C266,入力項目!$N$22)=0,$D266=入力項目!$N$23),入力項目!$N$24,0),
 0
)
)
)</f>
        <v>-20000</v>
      </c>
      <c r="AC266" s="10">
        <f ca="1">-IF($A266&lt;入力項目!$N$33,入力項目!$N$35,IF(AND($A266=入力項目!$N$33,$D266&lt;=入力項目!$N$34),入力項目!$N$35,0))</f>
        <v>0</v>
      </c>
      <c r="AD266">
        <f ca="1">-(
_xlfn.IFS(
P266&lt;=入力項目!$S$11,0,
AND(P266&gt;=入力項目!$S$11+1,P266&lt;=3),IFERROR(VLOOKUP(入力項目!$S$12,子育て関連マスタ!$I$4:$M$5,4,FALSE),0),
AND(P266&gt;=4,P266&lt;=6),IFERROR(VLOOKUP(入力項目!$S$13,子育て関連マスタ!$I$9:$M$12,4,FALSE),0),
AND(P266&gt;=7,P266&lt;=12),IFERROR(VLOOKUP(入力項目!$S$14,子育て関連マスタ!$I$16:$M$17,4,FALSE),0),
AND(P266&gt;=13,P266&lt;=15),IFERROR(VLOOKUP(入力項目!$S$15,子育て関連マスタ!$I$21:$M$22,4,FALSE),0),
AND(P266&gt;=16,P266&lt;=18),IFERROR(VLOOKUP(入力項目!$S$16,子育て関連マスタ!$I$26:$M$28,4,FALSE),0),
AND(P266&gt;=19,P266&lt;=20,入力項目!$S$16="高専"),IFERROR(VLOOKUP(入力項目!$S$16,子育て関連マスタ!$I$26:$M$28,4,FALSE),0),
AND(P266&gt;=19,P266&lt;=20,入力項目!$S$16&lt;&gt;"高専"),IFERROR(VLOOKUP(入力項目!$S$17,子育て関連マスタ!$I$32:$M$37,4,FALSE),0),
AND(P266&gt;=21,P266&lt;=22,入力項目!$S$16="高専"),IFERROR(VLOOKUP(入力項目!$S$17,子育て関連マスタ!$I$32:$M$34,4,FALSE),0),
AND(P266&gt;=21,P266&lt;=22,入力項目!$S$16&lt;&gt;"高専"),IFERROR(VLOOKUP(入力項目!$S$17,子育て関連マスタ!$I$32:$M$34,4,FALSE),0),
P266&gt;=23,0
) +
IF($D266=4,
  IFERROR(_xlfn.IFS(
  P266&lt;=入力項目!$S$11,0,
  AND(P266=入力項目!$S$11),IFERROR(VLOOKUP(入力項目!$S$12,子育て関連マスタ!$I$4:$M$5,2,FALSE),0),
  AND(P266=4),IFERROR(VLOOKUP(入力項目!$S$13,子育て関連マスタ!$I$9:$M$12,2,FALSE),0),
  AND(P266=7),IFERROR(VLOOKUP(入力項目!$S$14,子育て関連マスタ!$I$16:$M$17,2,FALSE),0),
  AND(P266=13),IFERROR(VLOOKUP(入力項目!$S$15,子育て関連マスタ!$I$21:$M$22,2,FALSE),0),
  AND(P266=16),IFERROR(VLOOKUP(入力項目!$S$16,子育て関連マスタ!$I$26:$M$28,2,FALSE),0),
  AND(P266=19,入力項目!$S$16&lt;&gt;"高専"),IFERROR(VLOOKUP(入力項目!$S$17,子育て関連マスタ!$I$32:$M$37,2,FALSE),0),
  AND(P266=21,入力項目!$S$16="高専"),IFERROR(VLOOKUP(入力項目!$S$17,子育て関連マスタ!$I$32:$M$37,2,FALSE),0),
  P266&gt;=22,0
  ),0),0
) +
IF(AND(P266&gt;=1,P266&lt;=15),IF($D266=入力項目!$S$8,入力項目!$S$3,0),0) +
IF(AND(P266&gt;=1,P266&lt;=15),IF($D266=5,入力項目!$S$4,0),0) +
IF(AND(P266&gt;=1,P266&lt;=15),IF($D266=12,入力項目!$S$5,0),0) +
IF(AND(入力項目!$S$7=$A266,入力項目!$S$8=$D266),子育て関連マスタ!$C$14,0) +
IFERROR(IF(AND(YEAR(EDATE(DATE(入力項目!$S$7,入力項目!$S$8,1),1))=$A266,MONTH(EDATE(DATE(入力項目!$S$7,入力項目!$S$8,1),1))=$D266),子育て関連マスタ!$C$15,0),0) +
IF(AND(OR(P266=3,P266=5,P266=7),$D266=11),子育て関連マスタ!$C$17,0) +
IF(AND(P266=20,$D266=1),子育て関連マスタ!$C$18,0) +
IF(AND(P266=20,$D266=1),
IFERROR(_xlfn.IFS(
入力項目!$S$10="男",子育て関連マスタ!$C$18,
入力項目!$S$10="女",子育て関連マスタ!$C$19
),0),0
) +
IF(AND(P266&gt;=入力項目!$S$18,P266&lt;=入力項目!$S$19),入力項目!$S$20,0) +
IF(AND(P266&gt;=入力項目!$S$21,P266&lt;=入力項目!$S$22),入力項目!$S$23,0) +
IF(AND(P266&gt;=入力項目!$S$24,P266&lt;=入力項目!$S$25),入力項目!$S$26,0)
)</f>
        <v>0</v>
      </c>
      <c r="AE266">
        <f ca="1">-(
_xlfn.IFS(
Q266&lt;=入力項目!$S$11,0,
AND(Q266&gt;=入力項目!$S$11+1,Q266&lt;=3),IFERROR(VLOOKUP(入力項目!$S$12,子育て関連マスタ!$I$4:$M$5,4,FALSE),0),
AND(Q266&gt;=4,Q266&lt;=6),IFERROR(VLOOKUP(入力項目!$S$13,子育て関連マスタ!$I$9:$M$12,4,FALSE),0),
AND(Q266&gt;=7,Q266&lt;=12),IFERROR(VLOOKUP(入力項目!$S$14,子育て関連マスタ!$I$16:$M$17,4,FALSE),0),
AND(Q266&gt;=13,Q266&lt;=15),IFERROR(VLOOKUP(入力項目!$S$15,子育て関連マスタ!$I$21:$M$22,4,FALSE),0),
AND(Q266&gt;=16,Q266&lt;=18),IFERROR(VLOOKUP(入力項目!$S$16,子育て関連マスタ!$I$26:$M$28,4,FALSE),0),
AND(Q266&gt;=19,Q266&lt;=20,入力項目!$S$16="高専"),IFERROR(VLOOKUP(入力項目!$S$16,子育て関連マスタ!$I$26:$M$28,4,FALSE),0),
AND(Q266&gt;=19,Q266&lt;=20,入力項目!$S$16&lt;&gt;"高専"),IFERROR(VLOOKUP(入力項目!$S$17,子育て関連マスタ!$I$32:$M$37,4,FALSE),0),
AND(Q266&gt;=21,Q266&lt;=22,入力項目!$S$16="高専"),IFERROR(VLOOKUP(入力項目!$S$17,子育て関連マスタ!$I$32:$M$34,4,FALSE),0),
AND(Q266&gt;=21,Q266&lt;=22,入力項目!$S$16&lt;&gt;"高専"),IFERROR(VLOOKUP(入力項目!$S$17,子育て関連マスタ!$I$32:$M$34,4,FALSE),0),
Q266&gt;=23,0
) +
IF($D266=4,
  IFERROR(_xlfn.IFS(
  Q266&lt;=入力項目!$S$11,0,
  AND(Q266=入力項目!$S$11),IFERROR(VLOOKUP(入力項目!$S$12,子育て関連マスタ!$I$4:$M$5,2,FALSE),0),
  AND(Q266=4),IFERROR(VLOOKUP(入力項目!$S$13,子育て関連マスタ!$I$9:$M$12,2,FALSE),0),
  AND(Q266=7),IFERROR(VLOOKUP(入力項目!$S$14,子育て関連マスタ!$I$16:$M$17,2,FALSE),0),
  AND(Q266=13),IFERROR(VLOOKUP(入力項目!$S$15,子育て関連マスタ!$I$21:$M$22,2,FALSE),0),
  AND(Q266=16),IFERROR(VLOOKUP(入力項目!$S$16,子育て関連マスタ!$I$26:$M$28,2,FALSE),0),
  AND(Q266=19,入力項目!$S$16&lt;&gt;"高専"),IFERROR(VLOOKUP(入力項目!$S$17,子育て関連マスタ!$I$32:$M$37,2,FALSE),0),
  AND(Q266=21,入力項目!$S$16="高専"),IFERROR(VLOOKUP(入力項目!$S$17,子育て関連マスタ!$I$32:$M$37,2,FALSE),0),
  Q266&gt;=22,0
  ),0),0
) +
IF(AND(Q266&gt;=1,Q266&lt;=15),IF($D266=入力項目!$S$8,入力項目!$S$3,0),0) +
IF(AND(Q266&gt;=1,Q266&lt;=15),IF($D266=5,入力項目!$S$4,0),0) +
IF(AND(Q266&gt;=1,Q266&lt;=15),IF($D266=12,入力項目!$S$5,0),0) +
IF(AND(入力項目!$S$7=$A266,入力項目!$S$8=$D266),子育て関連マスタ!$C$14,0) +
IFERROR(IF(AND(YEAR(EDATE(DATE(入力項目!$S$7,入力項目!$S$8,1),1))=$A266,MONTH(EDATE(DATE(入力項目!$S$7,入力項目!$S$8,1),1))=$D266),子育て関連マスタ!$C$15,0),0) +
IF(AND(OR(Q266=3,Q266=5,Q266=7),$D266=11),子育て関連マスタ!$C$17,0) +
IF(AND(Q266=20,$D266=1),子育て関連マスタ!$C$18,0) +
IF(AND(Q266=20,$D266=1),
IFERROR(_xlfn.IFS(
入力項目!$S$10="男",子育て関連マスタ!$C$18,
入力項目!$S$10="女",子育て関連マスタ!$C$19
),0),0
) +
IF(AND(Q266&gt;=入力項目!$S$18,Q266&lt;=入力項目!$S$19),入力項目!$S$20,0) +
IF(AND(Q266&gt;=入力項目!$S$21,Q266&lt;=入力項目!$S$22),入力項目!$S$23,0) +
IF(AND(Q266&gt;=入力項目!$S$24,Q266&lt;=入力項目!$S$25),入力項目!$S$26,0)
)</f>
        <v>0</v>
      </c>
      <c r="AF266">
        <f ca="1">-(
_xlfn.IFS(
R266&lt;=入力項目!$S$11,0,
AND(R266&gt;=入力項目!$S$11+1,R266&lt;=3),IFERROR(VLOOKUP(入力項目!$S$12,子育て関連マスタ!$I$4:$M$5,4,FALSE),0),
AND(R266&gt;=4,R266&lt;=6),IFERROR(VLOOKUP(入力項目!$S$13,子育て関連マスタ!$I$9:$M$12,4,FALSE),0),
AND(R266&gt;=7,R266&lt;=12),IFERROR(VLOOKUP(入力項目!$S$14,子育て関連マスタ!$I$16:$M$17,4,FALSE),0),
AND(R266&gt;=13,R266&lt;=15),IFERROR(VLOOKUP(入力項目!$S$15,子育て関連マスタ!$I$21:$M$22,4,FALSE),0),
AND(R266&gt;=16,R266&lt;=18),IFERROR(VLOOKUP(入力項目!$S$16,子育て関連マスタ!$I$26:$M$28,4,FALSE),0),
AND(R266&gt;=19,R266&lt;=20,入力項目!$S$16="高専"),IFERROR(VLOOKUP(入力項目!$S$16,子育て関連マスタ!$I$26:$M$28,4,FALSE),0),
AND(R266&gt;=19,R266&lt;=20,入力項目!$S$16&lt;&gt;"高専"),IFERROR(VLOOKUP(入力項目!$S$17,子育て関連マスタ!$I$32:$M$37,4,FALSE),0),
AND(R266&gt;=21,R266&lt;=22,入力項目!$S$16="高専"),IFERROR(VLOOKUP(入力項目!$S$17,子育て関連マスタ!$I$32:$M$34,4,FALSE),0),
AND(R266&gt;=21,R266&lt;=22,入力項目!$S$16&lt;&gt;"高専"),IFERROR(VLOOKUP(入力項目!$S$17,子育て関連マスタ!$I$32:$M$34,4,FALSE),0),
R266&gt;=23,0
) +
IF($D266=4,
  IFERROR(_xlfn.IFS(
  R266&lt;=入力項目!$S$11,0,
  AND(R266=入力項目!$S$11),IFERROR(VLOOKUP(入力項目!$S$12,子育て関連マスタ!$I$4:$M$5,2,FALSE),0),
  AND(R266=4),IFERROR(VLOOKUP(入力項目!$S$13,子育て関連マスタ!$I$9:$M$12,2,FALSE),0),
  AND(R266=7),IFERROR(VLOOKUP(入力項目!$S$14,子育て関連マスタ!$I$16:$M$17,2,FALSE),0),
  AND(R266=13),IFERROR(VLOOKUP(入力項目!$S$15,子育て関連マスタ!$I$21:$M$22,2,FALSE),0),
  AND(R266=16),IFERROR(VLOOKUP(入力項目!$S$16,子育て関連マスタ!$I$26:$M$28,2,FALSE),0),
  AND(R266=19,入力項目!$S$16&lt;&gt;"高専"),IFERROR(VLOOKUP(入力項目!$S$17,子育て関連マスタ!$I$32:$M$37,2,FALSE),0),
  AND(R266=21,入力項目!$S$16="高専"),IFERROR(VLOOKUP(入力項目!$S$17,子育て関連マスタ!$I$32:$M$37,2,FALSE),0),
  R266&gt;=22,0
  ),0),0
) +
IF(AND(R266&gt;=1,R266&lt;=15),IF($D266=入力項目!$S$8,入力項目!$S$3,0),0) +
IF(AND(R266&gt;=1,R266&lt;=15),IF($D266=5,入力項目!$S$4,0),0) +
IF(AND(R266&gt;=1,R266&lt;=15),IF($D266=12,入力項目!$S$5,0),0) +
IF(AND(入力項目!$S$7=$A266,入力項目!$S$8=$D266),子育て関連マスタ!$C$14,0) +
IFERROR(IF(AND(YEAR(EDATE(DATE(入力項目!$S$7,入力項目!$S$8,1),1))=$A266,MONTH(EDATE(DATE(入力項目!$S$7,入力項目!$S$8,1),1))=$D266),子育て関連マスタ!$C$15,0),0) +
IF(AND(OR(R266=3,R266=5,R266=7),$D266=11),子育て関連マスタ!$C$17,0) +
IF(AND(R266=20,$D266=1),子育て関連マスタ!$C$18,0) +
IF(AND(R266=20,$D266=1),
IFERROR(_xlfn.IFS(
入力項目!$S$10="男",子育て関連マスタ!$C$18,
入力項目!$S$10="女",子育て関連マスタ!$C$19
),0),0
) +
IF(AND(R266&gt;=入力項目!$S$18,R266&lt;=入力項目!$S$19),入力項目!$S$20,0) +
IF(AND(R266&gt;=入力項目!$S$21,R266&lt;=入力項目!$S$22),入力項目!$S$23,0) +
IF(AND(R266&gt;=入力項目!$S$24,R266&lt;=入力項目!$S$25),入力項目!$S$26,0)
)</f>
        <v>0</v>
      </c>
      <c r="AG266">
        <f ca="1">-(
_xlfn.IFS(
S266&lt;=入力項目!$S$11,0,
AND(S266&gt;=入力項目!$S$11+1,S266&lt;=3),IFERROR(VLOOKUP(入力項目!$S$12,子育て関連マスタ!$I$4:$M$5,4,FALSE),0),
AND(S266&gt;=4,S266&lt;=6),IFERROR(VLOOKUP(入力項目!$S$13,子育て関連マスタ!$I$9:$M$12,4,FALSE),0),
AND(S266&gt;=7,S266&lt;=12),IFERROR(VLOOKUP(入力項目!$S$14,子育て関連マスタ!$I$16:$M$17,4,FALSE),0),
AND(S266&gt;=13,S266&lt;=15),IFERROR(VLOOKUP(入力項目!$S$15,子育て関連マスタ!$I$21:$M$22,4,FALSE),0),
AND(S266&gt;=16,S266&lt;=18),IFERROR(VLOOKUP(入力項目!$S$16,子育て関連マスタ!$I$26:$M$28,4,FALSE),0),
AND(S266&gt;=19,S266&lt;=20,入力項目!$S$16="高専"),IFERROR(VLOOKUP(入力項目!$S$16,子育て関連マスタ!$I$26:$M$28,4,FALSE),0),
AND(S266&gt;=19,S266&lt;=20,入力項目!$S$16&lt;&gt;"高専"),IFERROR(VLOOKUP(入力項目!$S$17,子育て関連マスタ!$I$32:$M$37,4,FALSE),0),
AND(S266&gt;=21,S266&lt;=22,入力項目!$S$16="高専"),IFERROR(VLOOKUP(入力項目!$S$17,子育て関連マスタ!$I$32:$M$34,4,FALSE),0),
AND(S266&gt;=21,S266&lt;=22,入力項目!$S$16&lt;&gt;"高専"),IFERROR(VLOOKUP(入力項目!$S$17,子育て関連マスタ!$I$32:$M$34,4,FALSE),0),
S266&gt;=23,0
) +
IF($D266=4,
  IFERROR(_xlfn.IFS(
  S266&lt;=入力項目!$S$11,0,
  AND(S266=入力項目!$S$11),IFERROR(VLOOKUP(入力項目!$S$12,子育て関連マスタ!$I$4:$M$5,2,FALSE),0),
  AND(S266=4),IFERROR(VLOOKUP(入力項目!$S$13,子育て関連マスタ!$I$9:$M$12,2,FALSE),0),
  AND(S266=7),IFERROR(VLOOKUP(入力項目!$S$14,子育て関連マスタ!$I$16:$M$17,2,FALSE),0),
  AND(S266=13),IFERROR(VLOOKUP(入力項目!$S$15,子育て関連マスタ!$I$21:$M$22,2,FALSE),0),
  AND(S266=16),IFERROR(VLOOKUP(入力項目!$S$16,子育て関連マスタ!$I$26:$M$28,2,FALSE),0),
  AND(S266=19,入力項目!$S$16&lt;&gt;"高専"),IFERROR(VLOOKUP(入力項目!$S$17,子育て関連マスタ!$I$32:$M$37,2,FALSE),0),
  AND(S266=21,入力項目!$S$16="高専"),IFERROR(VLOOKUP(入力項目!$S$17,子育て関連マスタ!$I$32:$M$37,2,FALSE),0),
  S266&gt;=22,0
  ),0),0
) +
IF(AND(S266&gt;=1,S266&lt;=15),IF($D266=入力項目!$S$8,入力項目!$S$3,0),0) +
IF(AND(S266&gt;=1,S266&lt;=15),IF($D266=5,入力項目!$S$4,0),0) +
IF(AND(S266&gt;=1,S266&lt;=15),IF($D266=12,入力項目!$S$5,0),0) +
IF(AND(入力項目!$S$7=$A266,入力項目!$S$8=$D266),子育て関連マスタ!$C$14,0) +
IFERROR(IF(AND(YEAR(EDATE(DATE(入力項目!$S$7,入力項目!$S$8,1),1))=$A266,MONTH(EDATE(DATE(入力項目!$S$7,入力項目!$S$8,1),1))=$D266),子育て関連マスタ!$C$15,0),0) +
IF(AND(OR(S266=3,S266=5,S266=7),$D266=11),子育て関連マスタ!$C$17,0) +
IF(AND(S266=20,$D266=1),子育て関連マスタ!$C$18,0) +
IF(AND(S266=20,$D266=1),
IFERROR(_xlfn.IFS(
入力項目!$S$10="男",子育て関連マスタ!$C$18,
入力項目!$S$10="女",子育て関連マスタ!$C$19
),0),0
) +
IF(AND(S266&gt;=入力項目!$S$18,S266&lt;=入力項目!$S$19),入力項目!$S$20,0) +
IF(AND(S266&gt;=入力項目!$S$21,S266&lt;=入力項目!$S$22),入力項目!$S$23,0) +
IF(AND(S266&gt;=入力項目!$S$24,S266&lt;=入力項目!$S$25),入力項目!$S$26,0)
)</f>
        <v>0</v>
      </c>
      <c r="AH266">
        <f ca="1">-(
_xlfn.IFS(
T266&lt;=入力項目!$S$11,0,
AND(T266&gt;=入力項目!$S$11+1,T266&lt;=3),IFERROR(VLOOKUP(入力項目!$S$12,子育て関連マスタ!$I$4:$M$5,4,FALSE),0),
AND(T266&gt;=4,T266&lt;=6),IFERROR(VLOOKUP(入力項目!$S$13,子育て関連マスタ!$I$9:$M$12,4,FALSE),0),
AND(T266&gt;=7,T266&lt;=12),IFERROR(VLOOKUP(入力項目!$S$14,子育て関連マスタ!$I$16:$M$17,4,FALSE),0),
AND(T266&gt;=13,T266&lt;=15),IFERROR(VLOOKUP(入力項目!$S$15,子育て関連マスタ!$I$21:$M$22,4,FALSE),0),
AND(T266&gt;=16,T266&lt;=18),IFERROR(VLOOKUP(入力項目!$S$16,子育て関連マスタ!$I$26:$M$28,4,FALSE),0),
AND(T266&gt;=19,T266&lt;=20,入力項目!$S$16="高専"),IFERROR(VLOOKUP(入力項目!$S$16,子育て関連マスタ!$I$26:$M$28,4,FALSE),0),
AND(T266&gt;=19,T266&lt;=20,入力項目!$S$16&lt;&gt;"高専"),IFERROR(VLOOKUP(入力項目!$S$17,子育て関連マスタ!$I$32:$M$37,4,FALSE),0),
AND(T266&gt;=21,T266&lt;=22,入力項目!$S$16="高専"),IFERROR(VLOOKUP(入力項目!$S$17,子育て関連マスタ!$I$32:$M$34,4,FALSE),0),
AND(T266&gt;=21,T266&lt;=22,入力項目!$S$16&lt;&gt;"高専"),IFERROR(VLOOKUP(入力項目!$S$17,子育て関連マスタ!$I$32:$M$34,4,FALSE),0),
T266&gt;=23,0
) +
IF($D266=4,
  IFERROR(_xlfn.IFS(
  T266&lt;=入力項目!$S$11,0,
  AND(T266=入力項目!$S$11),IFERROR(VLOOKUP(入力項目!$S$12,子育て関連マスタ!$I$4:$M$5,2,FALSE),0),
  AND(T266=4),IFERROR(VLOOKUP(入力項目!$S$13,子育て関連マスタ!$I$9:$M$12,2,FALSE),0),
  AND(T266=7),IFERROR(VLOOKUP(入力項目!$S$14,子育て関連マスタ!$I$16:$M$17,2,FALSE),0),
  AND(T266=13),IFERROR(VLOOKUP(入力項目!$S$15,子育て関連マスタ!$I$21:$M$22,2,FALSE),0),
  AND(T266=16),IFERROR(VLOOKUP(入力項目!$S$16,子育て関連マスタ!$I$26:$M$28,2,FALSE),0),
  AND(T266=19,入力項目!$S$16&lt;&gt;"高専"),IFERROR(VLOOKUP(入力項目!$S$17,子育て関連マスタ!$I$32:$M$37,2,FALSE),0),
  AND(T266=21,入力項目!$S$16="高専"),IFERROR(VLOOKUP(入力項目!$S$17,子育て関連マスタ!$I$32:$M$37,2,FALSE),0),
  T266&gt;=22,0
  ),0),0
) +
IF(AND(T266&gt;=1,T266&lt;=15),IF($D266=入力項目!$S$8,入力項目!$S$3,0),0) +
IF(AND(T266&gt;=1,T266&lt;=15),IF($D266=5,入力項目!$S$4,0),0) +
IF(AND(T266&gt;=1,T266&lt;=15),IF($D266=12,入力項目!$S$5,0),0) +
IF(AND(入力項目!$S$7=$A266,入力項目!$S$8=$D266),子育て関連マスタ!$C$14,0) +
IFERROR(IF(AND(YEAR(EDATE(DATE(入力項目!$S$7,入力項目!$S$8,1),1))=$A266,MONTH(EDATE(DATE(入力項目!$S$7,入力項目!$S$8,1),1))=$D266),子育て関連マスタ!$C$15,0),0) +
IF(AND(OR(T266=3,T266=5,T266=7),$D266=11),子育て関連マスタ!$C$17,0) +
IF(AND(T266=20,$D266=1),子育て関連マスタ!$C$18,0) +
IF(AND(T266=20,$D266=1),
IFERROR(_xlfn.IFS(
入力項目!$S$10="男",子育て関連マスタ!$C$18,
入力項目!$S$10="女",子育て関連マスタ!$C$19
),0),0
) +
IF(AND(T266&gt;=入力項目!$S$18,T266&lt;=入力項目!$S$19),入力項目!$S$20,0) +
IF(AND(T266&gt;=入力項目!$S$21,T266&lt;=入力項目!$S$22),入力項目!$S$23,0) +
IF(AND(T266&gt;=入力項目!$S$24,T266&lt;=入力項目!$S$25),入力項目!$S$26,0)
)</f>
        <v>0</v>
      </c>
      <c r="AI266">
        <f ca="1">-(
_xlfn.IFS(
U266&lt;=入力項目!$S$11,0,
AND(U266&gt;=入力項目!$S$11+1,U266&lt;=3),IFERROR(VLOOKUP(入力項目!$S$12,子育て関連マスタ!$I$4:$M$5,4,FALSE),0),
AND(U266&gt;=4,U266&lt;=6),IFERROR(VLOOKUP(入力項目!$S$13,子育て関連マスタ!$I$9:$M$12,4,FALSE),0),
AND(U266&gt;=7,U266&lt;=12),IFERROR(VLOOKUP(入力項目!$S$14,子育て関連マスタ!$I$16:$M$17,4,FALSE),0),
AND(U266&gt;=13,U266&lt;=15),IFERROR(VLOOKUP(入力項目!$S$15,子育て関連マスタ!$I$21:$M$22,4,FALSE),0),
AND(U266&gt;=16,U266&lt;=18),IFERROR(VLOOKUP(入力項目!$S$16,子育て関連マスタ!$I$26:$M$28,4,FALSE),0),
AND(U266&gt;=19,U266&lt;=20,入力項目!$S$16="高専"),IFERROR(VLOOKUP(入力項目!$S$16,子育て関連マスタ!$I$26:$M$28,4,FALSE),0),
AND(U266&gt;=19,U266&lt;=20,入力項目!$S$16&lt;&gt;"高専"),IFERROR(VLOOKUP(入力項目!$S$17,子育て関連マスタ!$I$32:$M$37,4,FALSE),0),
AND(U266&gt;=21,U266&lt;=22,入力項目!$S$16="高専"),IFERROR(VLOOKUP(入力項目!$S$17,子育て関連マスタ!$I$32:$M$34,4,FALSE),0),
AND(U266&gt;=21,U266&lt;=22,入力項目!$S$16&lt;&gt;"高専"),IFERROR(VLOOKUP(入力項目!$S$17,子育て関連マスタ!$I$32:$M$34,4,FALSE),0),
U266&gt;=23,0
) +
IF($D266=4,
  IFERROR(_xlfn.IFS(
  U266&lt;=入力項目!$S$11,0,
  AND(U266=入力項目!$S$11),IFERROR(VLOOKUP(入力項目!$S$12,子育て関連マスタ!$I$4:$M$5,2,FALSE),0),
  AND(U266=4),IFERROR(VLOOKUP(入力項目!$S$13,子育て関連マスタ!$I$9:$M$12,2,FALSE),0),
  AND(U266=7),IFERROR(VLOOKUP(入力項目!$S$14,子育て関連マスタ!$I$16:$M$17,2,FALSE),0),
  AND(U266=13),IFERROR(VLOOKUP(入力項目!$S$15,子育て関連マスタ!$I$21:$M$22,2,FALSE),0),
  AND(U266=16),IFERROR(VLOOKUP(入力項目!$S$16,子育て関連マスタ!$I$26:$M$28,2,FALSE),0),
  AND(U266=19,入力項目!$S$16&lt;&gt;"高専"),IFERROR(VLOOKUP(入力項目!$S$17,子育て関連マスタ!$I$32:$M$37,2,FALSE),0),
  AND(U266=21,入力項目!$S$16="高専"),IFERROR(VLOOKUP(入力項目!$S$17,子育て関連マスタ!$I$32:$M$37,2,FALSE),0),
  U266&gt;=22,0
  ),0),0
) +
IF(AND(U266&gt;=1,U266&lt;=15),IF($D266=入力項目!$S$8,入力項目!$S$3,0),0) +
IF(AND(U266&gt;=1,U266&lt;=15),IF($D266=5,入力項目!$S$4,0),0) +
IF(AND(U266&gt;=1,U266&lt;=15),IF($D266=12,入力項目!$S$5,0),0) +
IF(AND(入力項目!$S$7=$A266,入力項目!$S$8=$D266),子育て関連マスタ!$C$14,0) +
IFERROR(IF(AND(YEAR(EDATE(DATE(入力項目!$S$7,入力項目!$S$8,1),1))=$A266,MONTH(EDATE(DATE(入力項目!$S$7,入力項目!$S$8,1),1))=$D266),子育て関連マスタ!$C$15,0),0) +
IF(AND(OR(U266=3,U266=5,U266=7),$D266=11),子育て関連マスタ!$C$17,0) +
IF(AND(U266=20,$D266=1),子育て関連マスタ!$C$18,0) +
IF(AND(U266=20,$D266=1),
IFERROR(_xlfn.IFS(
入力項目!$S$10="男",子育て関連マスタ!$C$18,
入力項目!$S$10="女",子育て関連マスタ!$C$19
),0),0
) +
IF(AND(U266&gt;=入力項目!$S$18,U266&lt;=入力項目!$S$19),入力項目!$S$20,0) +
IF(AND(U266&gt;=入力項目!$S$21,U266&lt;=入力項目!$S$22),入力項目!$S$23,0) +
IF(AND(U266&gt;=入力項目!$S$24,U266&lt;=入力項目!$S$25),入力項目!$S$26,0)
)</f>
        <v>0</v>
      </c>
      <c r="AJ266" s="10">
        <f ca="1">-VLOOKUP($D266,月別収支!$A$2:$H$13,7,FALSE)</f>
        <v>-20000</v>
      </c>
    </row>
    <row r="267" spans="1:36" x14ac:dyDescent="0.4">
      <c r="A267">
        <f t="shared" ca="1" si="71"/>
        <v>2046</v>
      </c>
      <c r="B267">
        <f t="shared" ca="1" si="78"/>
        <v>2046</v>
      </c>
      <c r="C267">
        <f t="shared" ca="1" si="79"/>
        <v>22</v>
      </c>
      <c r="D267">
        <f t="shared" ca="1" si="72"/>
        <v>9</v>
      </c>
      <c r="E267" t="str">
        <f t="shared" ca="1" si="73"/>
        <v>2046年9月</v>
      </c>
      <c r="F267">
        <f ca="1">IF(OR(入力項目!$N$5&lt;$A267,AND(入力項目!$N$5=$A267,入力項目!$N$6&lt;$D267)),IF(F266=0,1,IF(G267=12,F266+1,F266)),0)</f>
        <v>21</v>
      </c>
      <c r="G267">
        <f ca="1">IF(OR(入力項目!$N$5&lt;$A267,AND(入力項目!$N$5=$A267,入力項目!$N$6&lt;$D267)),IF(G266=12,1,G266+1),0)</f>
        <v>11</v>
      </c>
      <c r="H267" t="str">
        <f t="shared" ca="1" si="74"/>
        <v>21_11</v>
      </c>
      <c r="I267">
        <f ca="1">IF(
  IFERROR(AND($C267&gt;0,MOD($C267,入力項目!$N$22)=0,$D267=入力項目!$N$23), FALSE),
  1,
  IF(
    AND(I266&gt;0,J266=12),
    IF(I266=入力項目!$N$28, 0, I266+1),
    I266
  )
)</f>
        <v>3</v>
      </c>
      <c r="J267">
        <f ca="1">IF($D267=入力項目!$N$23,1,IFERROR(J266+1,1))</f>
        <v>4</v>
      </c>
      <c r="K267" t="str">
        <f t="shared" ca="1" si="75"/>
        <v>3_4</v>
      </c>
      <c r="L267">
        <f ca="1">L266+IF(入力項目!$D$4=$D267,1,0)</f>
        <v>50</v>
      </c>
      <c r="M267" t="str">
        <f t="shared" ca="1" si="76"/>
        <v>50歳</v>
      </c>
      <c r="N267">
        <f t="shared" ca="1" si="80"/>
        <v>51</v>
      </c>
      <c r="O267" t="str">
        <f t="shared" ca="1" si="77"/>
        <v>51歳</v>
      </c>
      <c r="P267">
        <f t="shared" ca="1" si="81"/>
        <v>26</v>
      </c>
      <c r="Q267">
        <f t="shared" ca="1" si="82"/>
        <v>24</v>
      </c>
      <c r="R267">
        <f t="shared" ca="1" si="83"/>
        <v>2047</v>
      </c>
      <c r="S267">
        <f t="shared" ca="1" si="84"/>
        <v>2047</v>
      </c>
      <c r="T267">
        <f t="shared" ca="1" si="85"/>
        <v>2047</v>
      </c>
      <c r="U267">
        <f t="shared" ca="1" si="86"/>
        <v>2047</v>
      </c>
      <c r="V267" s="10">
        <f t="shared" ca="1" si="87"/>
        <v>30026515</v>
      </c>
      <c r="W267" s="10">
        <f ca="1">IF($L267&lt;その他マスタ!$B$1,VLOOKUP($D267,月別収支!$A$2:$H$13,2,FALSE),その他マスタ!$B$3)+IF(AND($L267=その他マスタ!$B$1,入力項目!$I$9="あり",$D267=入力項目!$D$4),その他マスタ!$B$2,0)</f>
        <v>300000</v>
      </c>
      <c r="X267" s="10">
        <f ca="1">-IF(入力項目!$K$5=TRUE,
IF($F267+$G267&lt;3,VLOOKUP($D267,月別収支!$A$2:$H$13,8,FALSE),0)+IFERROR(VLOOKUP($H267,住宅ローン計算!C:P,13,FALSE),0)+IF($F267&gt;1,IF(OR($G267=3,$G267=6,$G267=9,$G267=12),ROUNDUP(入力項目!$N$18/4,0),0),0),
VLOOKUP($D267,月別収支!$A$2:$H$13,8,FALSE))</f>
        <v>-53590</v>
      </c>
      <c r="Y267" s="10">
        <f ca="1">-VLOOKUP($D267,月別収支!$A$2:$H$13,3,FALSE)</f>
        <v>-75000</v>
      </c>
      <c r="Z267" s="10">
        <f ca="1">-VLOOKUP($D267,月別収支!$A$2:$H$13,4,FALSE)</f>
        <v>-27000</v>
      </c>
      <c r="AA267" s="10">
        <f ca="1">-VLOOKUP($D267,月別収支!$A$2:$H$13,6,FALSE)</f>
        <v>-10000</v>
      </c>
      <c r="AB267" s="10">
        <f ca="1">-(
VLOOKUP($D267,月別収支!$A$2:$H$13,5,FALSE)+IF(AND(入力項目!$I$27&lt;=$A267,ISEVEN($A267-入力項目!$I$27),入力項目!$I$28=$D267),入力項目!$I$26,0)
+IF(入力項目!$K$26=TRUE,
IFERROR(VLOOKUP($K267,マイカーローン計算!C:P,13,FALSE),0),
IFERROR(
  IF(AND($C267&gt;0,MOD($C267,入力項目!$N$22)=0,$D267=入力項目!$N$23),入力項目!$N$24,0),
 0
)
)
)</f>
        <v>-20000</v>
      </c>
      <c r="AC267" s="10">
        <f ca="1">-IF($A267&lt;入力項目!$N$33,入力項目!$N$35,IF(AND($A267=入力項目!$N$33,$D267&lt;=入力項目!$N$34),入力項目!$N$35,0))</f>
        <v>0</v>
      </c>
      <c r="AD267">
        <f ca="1">-(
_xlfn.IFS(
P267&lt;=入力項目!$S$11,0,
AND(P267&gt;=入力項目!$S$11+1,P267&lt;=3),IFERROR(VLOOKUP(入力項目!$S$12,子育て関連マスタ!$I$4:$M$5,4,FALSE),0),
AND(P267&gt;=4,P267&lt;=6),IFERROR(VLOOKUP(入力項目!$S$13,子育て関連マスタ!$I$9:$M$12,4,FALSE),0),
AND(P267&gt;=7,P267&lt;=12),IFERROR(VLOOKUP(入力項目!$S$14,子育て関連マスタ!$I$16:$M$17,4,FALSE),0),
AND(P267&gt;=13,P267&lt;=15),IFERROR(VLOOKUP(入力項目!$S$15,子育て関連マスタ!$I$21:$M$22,4,FALSE),0),
AND(P267&gt;=16,P267&lt;=18),IFERROR(VLOOKUP(入力項目!$S$16,子育て関連マスタ!$I$26:$M$28,4,FALSE),0),
AND(P267&gt;=19,P267&lt;=20,入力項目!$S$16="高専"),IFERROR(VLOOKUP(入力項目!$S$16,子育て関連マスタ!$I$26:$M$28,4,FALSE),0),
AND(P267&gt;=19,P267&lt;=20,入力項目!$S$16&lt;&gt;"高専"),IFERROR(VLOOKUP(入力項目!$S$17,子育て関連マスタ!$I$32:$M$37,4,FALSE),0),
AND(P267&gt;=21,P267&lt;=22,入力項目!$S$16="高専"),IFERROR(VLOOKUP(入力項目!$S$17,子育て関連マスタ!$I$32:$M$34,4,FALSE),0),
AND(P267&gt;=21,P267&lt;=22,入力項目!$S$16&lt;&gt;"高専"),IFERROR(VLOOKUP(入力項目!$S$17,子育て関連マスタ!$I$32:$M$34,4,FALSE),0),
P267&gt;=23,0
) +
IF($D267=4,
  IFERROR(_xlfn.IFS(
  P267&lt;=入力項目!$S$11,0,
  AND(P267=入力項目!$S$11),IFERROR(VLOOKUP(入力項目!$S$12,子育て関連マスタ!$I$4:$M$5,2,FALSE),0),
  AND(P267=4),IFERROR(VLOOKUP(入力項目!$S$13,子育て関連マスタ!$I$9:$M$12,2,FALSE),0),
  AND(P267=7),IFERROR(VLOOKUP(入力項目!$S$14,子育て関連マスタ!$I$16:$M$17,2,FALSE),0),
  AND(P267=13),IFERROR(VLOOKUP(入力項目!$S$15,子育て関連マスタ!$I$21:$M$22,2,FALSE),0),
  AND(P267=16),IFERROR(VLOOKUP(入力項目!$S$16,子育て関連マスタ!$I$26:$M$28,2,FALSE),0),
  AND(P267=19,入力項目!$S$16&lt;&gt;"高専"),IFERROR(VLOOKUP(入力項目!$S$17,子育て関連マスタ!$I$32:$M$37,2,FALSE),0),
  AND(P267=21,入力項目!$S$16="高専"),IFERROR(VLOOKUP(入力項目!$S$17,子育て関連マスタ!$I$32:$M$37,2,FALSE),0),
  P267&gt;=22,0
  ),0),0
) +
IF(AND(P267&gt;=1,P267&lt;=15),IF($D267=入力項目!$S$8,入力項目!$S$3,0),0) +
IF(AND(P267&gt;=1,P267&lt;=15),IF($D267=5,入力項目!$S$4,0),0) +
IF(AND(P267&gt;=1,P267&lt;=15),IF($D267=12,入力項目!$S$5,0),0) +
IF(AND(入力項目!$S$7=$A267,入力項目!$S$8=$D267),子育て関連マスタ!$C$14,0) +
IFERROR(IF(AND(YEAR(EDATE(DATE(入力項目!$S$7,入力項目!$S$8,1),1))=$A267,MONTH(EDATE(DATE(入力項目!$S$7,入力項目!$S$8,1),1))=$D267),子育て関連マスタ!$C$15,0),0) +
IF(AND(OR(P267=3,P267=5,P267=7),$D267=11),子育て関連マスタ!$C$17,0) +
IF(AND(P267=20,$D267=1),子育て関連マスタ!$C$18,0) +
IF(AND(P267=20,$D267=1),
IFERROR(_xlfn.IFS(
入力項目!$S$10="男",子育て関連マスタ!$C$18,
入力項目!$S$10="女",子育て関連マスタ!$C$19
),0),0
) +
IF(AND(P267&gt;=入力項目!$S$18,P267&lt;=入力項目!$S$19),入力項目!$S$20,0) +
IF(AND(P267&gt;=入力項目!$S$21,P267&lt;=入力項目!$S$22),入力項目!$S$23,0) +
IF(AND(P267&gt;=入力項目!$S$24,P267&lt;=入力項目!$S$25),入力項目!$S$26,0)
)</f>
        <v>0</v>
      </c>
      <c r="AE267">
        <f ca="1">-(
_xlfn.IFS(
Q267&lt;=入力項目!$S$11,0,
AND(Q267&gt;=入力項目!$S$11+1,Q267&lt;=3),IFERROR(VLOOKUP(入力項目!$S$12,子育て関連マスタ!$I$4:$M$5,4,FALSE),0),
AND(Q267&gt;=4,Q267&lt;=6),IFERROR(VLOOKUP(入力項目!$S$13,子育て関連マスタ!$I$9:$M$12,4,FALSE),0),
AND(Q267&gt;=7,Q267&lt;=12),IFERROR(VLOOKUP(入力項目!$S$14,子育て関連マスタ!$I$16:$M$17,4,FALSE),0),
AND(Q267&gt;=13,Q267&lt;=15),IFERROR(VLOOKUP(入力項目!$S$15,子育て関連マスタ!$I$21:$M$22,4,FALSE),0),
AND(Q267&gt;=16,Q267&lt;=18),IFERROR(VLOOKUP(入力項目!$S$16,子育て関連マスタ!$I$26:$M$28,4,FALSE),0),
AND(Q267&gt;=19,Q267&lt;=20,入力項目!$S$16="高専"),IFERROR(VLOOKUP(入力項目!$S$16,子育て関連マスタ!$I$26:$M$28,4,FALSE),0),
AND(Q267&gt;=19,Q267&lt;=20,入力項目!$S$16&lt;&gt;"高専"),IFERROR(VLOOKUP(入力項目!$S$17,子育て関連マスタ!$I$32:$M$37,4,FALSE),0),
AND(Q267&gt;=21,Q267&lt;=22,入力項目!$S$16="高専"),IFERROR(VLOOKUP(入力項目!$S$17,子育て関連マスタ!$I$32:$M$34,4,FALSE),0),
AND(Q267&gt;=21,Q267&lt;=22,入力項目!$S$16&lt;&gt;"高専"),IFERROR(VLOOKUP(入力項目!$S$17,子育て関連マスタ!$I$32:$M$34,4,FALSE),0),
Q267&gt;=23,0
) +
IF($D267=4,
  IFERROR(_xlfn.IFS(
  Q267&lt;=入力項目!$S$11,0,
  AND(Q267=入力項目!$S$11),IFERROR(VLOOKUP(入力項目!$S$12,子育て関連マスタ!$I$4:$M$5,2,FALSE),0),
  AND(Q267=4),IFERROR(VLOOKUP(入力項目!$S$13,子育て関連マスタ!$I$9:$M$12,2,FALSE),0),
  AND(Q267=7),IFERROR(VLOOKUP(入力項目!$S$14,子育て関連マスタ!$I$16:$M$17,2,FALSE),0),
  AND(Q267=13),IFERROR(VLOOKUP(入力項目!$S$15,子育て関連マスタ!$I$21:$M$22,2,FALSE),0),
  AND(Q267=16),IFERROR(VLOOKUP(入力項目!$S$16,子育て関連マスタ!$I$26:$M$28,2,FALSE),0),
  AND(Q267=19,入力項目!$S$16&lt;&gt;"高専"),IFERROR(VLOOKUP(入力項目!$S$17,子育て関連マスタ!$I$32:$M$37,2,FALSE),0),
  AND(Q267=21,入力項目!$S$16="高専"),IFERROR(VLOOKUP(入力項目!$S$17,子育て関連マスタ!$I$32:$M$37,2,FALSE),0),
  Q267&gt;=22,0
  ),0),0
) +
IF(AND(Q267&gt;=1,Q267&lt;=15),IF($D267=入力項目!$S$8,入力項目!$S$3,0),0) +
IF(AND(Q267&gt;=1,Q267&lt;=15),IF($D267=5,入力項目!$S$4,0),0) +
IF(AND(Q267&gt;=1,Q267&lt;=15),IF($D267=12,入力項目!$S$5,0),0) +
IF(AND(入力項目!$S$7=$A267,入力項目!$S$8=$D267),子育て関連マスタ!$C$14,0) +
IFERROR(IF(AND(YEAR(EDATE(DATE(入力項目!$S$7,入力項目!$S$8,1),1))=$A267,MONTH(EDATE(DATE(入力項目!$S$7,入力項目!$S$8,1),1))=$D267),子育て関連マスタ!$C$15,0),0) +
IF(AND(OR(Q267=3,Q267=5,Q267=7),$D267=11),子育て関連マスタ!$C$17,0) +
IF(AND(Q267=20,$D267=1),子育て関連マスタ!$C$18,0) +
IF(AND(Q267=20,$D267=1),
IFERROR(_xlfn.IFS(
入力項目!$S$10="男",子育て関連マスタ!$C$18,
入力項目!$S$10="女",子育て関連マスタ!$C$19
),0),0
) +
IF(AND(Q267&gt;=入力項目!$S$18,Q267&lt;=入力項目!$S$19),入力項目!$S$20,0) +
IF(AND(Q267&gt;=入力項目!$S$21,Q267&lt;=入力項目!$S$22),入力項目!$S$23,0) +
IF(AND(Q267&gt;=入力項目!$S$24,Q267&lt;=入力項目!$S$25),入力項目!$S$26,0)
)</f>
        <v>0</v>
      </c>
      <c r="AF267">
        <f ca="1">-(
_xlfn.IFS(
R267&lt;=入力項目!$S$11,0,
AND(R267&gt;=入力項目!$S$11+1,R267&lt;=3),IFERROR(VLOOKUP(入力項目!$S$12,子育て関連マスタ!$I$4:$M$5,4,FALSE),0),
AND(R267&gt;=4,R267&lt;=6),IFERROR(VLOOKUP(入力項目!$S$13,子育て関連マスタ!$I$9:$M$12,4,FALSE),0),
AND(R267&gt;=7,R267&lt;=12),IFERROR(VLOOKUP(入力項目!$S$14,子育て関連マスタ!$I$16:$M$17,4,FALSE),0),
AND(R267&gt;=13,R267&lt;=15),IFERROR(VLOOKUP(入力項目!$S$15,子育て関連マスタ!$I$21:$M$22,4,FALSE),0),
AND(R267&gt;=16,R267&lt;=18),IFERROR(VLOOKUP(入力項目!$S$16,子育て関連マスタ!$I$26:$M$28,4,FALSE),0),
AND(R267&gt;=19,R267&lt;=20,入力項目!$S$16="高専"),IFERROR(VLOOKUP(入力項目!$S$16,子育て関連マスタ!$I$26:$M$28,4,FALSE),0),
AND(R267&gt;=19,R267&lt;=20,入力項目!$S$16&lt;&gt;"高専"),IFERROR(VLOOKUP(入力項目!$S$17,子育て関連マスタ!$I$32:$M$37,4,FALSE),0),
AND(R267&gt;=21,R267&lt;=22,入力項目!$S$16="高専"),IFERROR(VLOOKUP(入力項目!$S$17,子育て関連マスタ!$I$32:$M$34,4,FALSE),0),
AND(R267&gt;=21,R267&lt;=22,入力項目!$S$16&lt;&gt;"高専"),IFERROR(VLOOKUP(入力項目!$S$17,子育て関連マスタ!$I$32:$M$34,4,FALSE),0),
R267&gt;=23,0
) +
IF($D267=4,
  IFERROR(_xlfn.IFS(
  R267&lt;=入力項目!$S$11,0,
  AND(R267=入力項目!$S$11),IFERROR(VLOOKUP(入力項目!$S$12,子育て関連マスタ!$I$4:$M$5,2,FALSE),0),
  AND(R267=4),IFERROR(VLOOKUP(入力項目!$S$13,子育て関連マスタ!$I$9:$M$12,2,FALSE),0),
  AND(R267=7),IFERROR(VLOOKUP(入力項目!$S$14,子育て関連マスタ!$I$16:$M$17,2,FALSE),0),
  AND(R267=13),IFERROR(VLOOKUP(入力項目!$S$15,子育て関連マスタ!$I$21:$M$22,2,FALSE),0),
  AND(R267=16),IFERROR(VLOOKUP(入力項目!$S$16,子育て関連マスタ!$I$26:$M$28,2,FALSE),0),
  AND(R267=19,入力項目!$S$16&lt;&gt;"高専"),IFERROR(VLOOKUP(入力項目!$S$17,子育て関連マスタ!$I$32:$M$37,2,FALSE),0),
  AND(R267=21,入力項目!$S$16="高専"),IFERROR(VLOOKUP(入力項目!$S$17,子育て関連マスタ!$I$32:$M$37,2,FALSE),0),
  R267&gt;=22,0
  ),0),0
) +
IF(AND(R267&gt;=1,R267&lt;=15),IF($D267=入力項目!$S$8,入力項目!$S$3,0),0) +
IF(AND(R267&gt;=1,R267&lt;=15),IF($D267=5,入力項目!$S$4,0),0) +
IF(AND(R267&gt;=1,R267&lt;=15),IF($D267=12,入力項目!$S$5,0),0) +
IF(AND(入力項目!$S$7=$A267,入力項目!$S$8=$D267),子育て関連マスタ!$C$14,0) +
IFERROR(IF(AND(YEAR(EDATE(DATE(入力項目!$S$7,入力項目!$S$8,1),1))=$A267,MONTH(EDATE(DATE(入力項目!$S$7,入力項目!$S$8,1),1))=$D267),子育て関連マスタ!$C$15,0),0) +
IF(AND(OR(R267=3,R267=5,R267=7),$D267=11),子育て関連マスタ!$C$17,0) +
IF(AND(R267=20,$D267=1),子育て関連マスタ!$C$18,0) +
IF(AND(R267=20,$D267=1),
IFERROR(_xlfn.IFS(
入力項目!$S$10="男",子育て関連マスタ!$C$18,
入力項目!$S$10="女",子育て関連マスタ!$C$19
),0),0
) +
IF(AND(R267&gt;=入力項目!$S$18,R267&lt;=入力項目!$S$19),入力項目!$S$20,0) +
IF(AND(R267&gt;=入力項目!$S$21,R267&lt;=入力項目!$S$22),入力項目!$S$23,0) +
IF(AND(R267&gt;=入力項目!$S$24,R267&lt;=入力項目!$S$25),入力項目!$S$26,0)
)</f>
        <v>0</v>
      </c>
      <c r="AG267">
        <f ca="1">-(
_xlfn.IFS(
S267&lt;=入力項目!$S$11,0,
AND(S267&gt;=入力項目!$S$11+1,S267&lt;=3),IFERROR(VLOOKUP(入力項目!$S$12,子育て関連マスタ!$I$4:$M$5,4,FALSE),0),
AND(S267&gt;=4,S267&lt;=6),IFERROR(VLOOKUP(入力項目!$S$13,子育て関連マスタ!$I$9:$M$12,4,FALSE),0),
AND(S267&gt;=7,S267&lt;=12),IFERROR(VLOOKUP(入力項目!$S$14,子育て関連マスタ!$I$16:$M$17,4,FALSE),0),
AND(S267&gt;=13,S267&lt;=15),IFERROR(VLOOKUP(入力項目!$S$15,子育て関連マスタ!$I$21:$M$22,4,FALSE),0),
AND(S267&gt;=16,S267&lt;=18),IFERROR(VLOOKUP(入力項目!$S$16,子育て関連マスタ!$I$26:$M$28,4,FALSE),0),
AND(S267&gt;=19,S267&lt;=20,入力項目!$S$16="高専"),IFERROR(VLOOKUP(入力項目!$S$16,子育て関連マスタ!$I$26:$M$28,4,FALSE),0),
AND(S267&gt;=19,S267&lt;=20,入力項目!$S$16&lt;&gt;"高専"),IFERROR(VLOOKUP(入力項目!$S$17,子育て関連マスタ!$I$32:$M$37,4,FALSE),0),
AND(S267&gt;=21,S267&lt;=22,入力項目!$S$16="高専"),IFERROR(VLOOKUP(入力項目!$S$17,子育て関連マスタ!$I$32:$M$34,4,FALSE),0),
AND(S267&gt;=21,S267&lt;=22,入力項目!$S$16&lt;&gt;"高専"),IFERROR(VLOOKUP(入力項目!$S$17,子育て関連マスタ!$I$32:$M$34,4,FALSE),0),
S267&gt;=23,0
) +
IF($D267=4,
  IFERROR(_xlfn.IFS(
  S267&lt;=入力項目!$S$11,0,
  AND(S267=入力項目!$S$11),IFERROR(VLOOKUP(入力項目!$S$12,子育て関連マスタ!$I$4:$M$5,2,FALSE),0),
  AND(S267=4),IFERROR(VLOOKUP(入力項目!$S$13,子育て関連マスタ!$I$9:$M$12,2,FALSE),0),
  AND(S267=7),IFERROR(VLOOKUP(入力項目!$S$14,子育て関連マスタ!$I$16:$M$17,2,FALSE),0),
  AND(S267=13),IFERROR(VLOOKUP(入力項目!$S$15,子育て関連マスタ!$I$21:$M$22,2,FALSE),0),
  AND(S267=16),IFERROR(VLOOKUP(入力項目!$S$16,子育て関連マスタ!$I$26:$M$28,2,FALSE),0),
  AND(S267=19,入力項目!$S$16&lt;&gt;"高専"),IFERROR(VLOOKUP(入力項目!$S$17,子育て関連マスタ!$I$32:$M$37,2,FALSE),0),
  AND(S267=21,入力項目!$S$16="高専"),IFERROR(VLOOKUP(入力項目!$S$17,子育て関連マスタ!$I$32:$M$37,2,FALSE),0),
  S267&gt;=22,0
  ),0),0
) +
IF(AND(S267&gt;=1,S267&lt;=15),IF($D267=入力項目!$S$8,入力項目!$S$3,0),0) +
IF(AND(S267&gt;=1,S267&lt;=15),IF($D267=5,入力項目!$S$4,0),0) +
IF(AND(S267&gt;=1,S267&lt;=15),IF($D267=12,入力項目!$S$5,0),0) +
IF(AND(入力項目!$S$7=$A267,入力項目!$S$8=$D267),子育て関連マスタ!$C$14,0) +
IFERROR(IF(AND(YEAR(EDATE(DATE(入力項目!$S$7,入力項目!$S$8,1),1))=$A267,MONTH(EDATE(DATE(入力項目!$S$7,入力項目!$S$8,1),1))=$D267),子育て関連マスタ!$C$15,0),0) +
IF(AND(OR(S267=3,S267=5,S267=7),$D267=11),子育て関連マスタ!$C$17,0) +
IF(AND(S267=20,$D267=1),子育て関連マスタ!$C$18,0) +
IF(AND(S267=20,$D267=1),
IFERROR(_xlfn.IFS(
入力項目!$S$10="男",子育て関連マスタ!$C$18,
入力項目!$S$10="女",子育て関連マスタ!$C$19
),0),0
) +
IF(AND(S267&gt;=入力項目!$S$18,S267&lt;=入力項目!$S$19),入力項目!$S$20,0) +
IF(AND(S267&gt;=入力項目!$S$21,S267&lt;=入力項目!$S$22),入力項目!$S$23,0) +
IF(AND(S267&gt;=入力項目!$S$24,S267&lt;=入力項目!$S$25),入力項目!$S$26,0)
)</f>
        <v>0</v>
      </c>
      <c r="AH267">
        <f ca="1">-(
_xlfn.IFS(
T267&lt;=入力項目!$S$11,0,
AND(T267&gt;=入力項目!$S$11+1,T267&lt;=3),IFERROR(VLOOKUP(入力項目!$S$12,子育て関連マスタ!$I$4:$M$5,4,FALSE),0),
AND(T267&gt;=4,T267&lt;=6),IFERROR(VLOOKUP(入力項目!$S$13,子育て関連マスタ!$I$9:$M$12,4,FALSE),0),
AND(T267&gt;=7,T267&lt;=12),IFERROR(VLOOKUP(入力項目!$S$14,子育て関連マスタ!$I$16:$M$17,4,FALSE),0),
AND(T267&gt;=13,T267&lt;=15),IFERROR(VLOOKUP(入力項目!$S$15,子育て関連マスタ!$I$21:$M$22,4,FALSE),0),
AND(T267&gt;=16,T267&lt;=18),IFERROR(VLOOKUP(入力項目!$S$16,子育て関連マスタ!$I$26:$M$28,4,FALSE),0),
AND(T267&gt;=19,T267&lt;=20,入力項目!$S$16="高専"),IFERROR(VLOOKUP(入力項目!$S$16,子育て関連マスタ!$I$26:$M$28,4,FALSE),0),
AND(T267&gt;=19,T267&lt;=20,入力項目!$S$16&lt;&gt;"高専"),IFERROR(VLOOKUP(入力項目!$S$17,子育て関連マスタ!$I$32:$M$37,4,FALSE),0),
AND(T267&gt;=21,T267&lt;=22,入力項目!$S$16="高専"),IFERROR(VLOOKUP(入力項目!$S$17,子育て関連マスタ!$I$32:$M$34,4,FALSE),0),
AND(T267&gt;=21,T267&lt;=22,入力項目!$S$16&lt;&gt;"高専"),IFERROR(VLOOKUP(入力項目!$S$17,子育て関連マスタ!$I$32:$M$34,4,FALSE),0),
T267&gt;=23,0
) +
IF($D267=4,
  IFERROR(_xlfn.IFS(
  T267&lt;=入力項目!$S$11,0,
  AND(T267=入力項目!$S$11),IFERROR(VLOOKUP(入力項目!$S$12,子育て関連マスタ!$I$4:$M$5,2,FALSE),0),
  AND(T267=4),IFERROR(VLOOKUP(入力項目!$S$13,子育て関連マスタ!$I$9:$M$12,2,FALSE),0),
  AND(T267=7),IFERROR(VLOOKUP(入力項目!$S$14,子育て関連マスタ!$I$16:$M$17,2,FALSE),0),
  AND(T267=13),IFERROR(VLOOKUP(入力項目!$S$15,子育て関連マスタ!$I$21:$M$22,2,FALSE),0),
  AND(T267=16),IFERROR(VLOOKUP(入力項目!$S$16,子育て関連マスタ!$I$26:$M$28,2,FALSE),0),
  AND(T267=19,入力項目!$S$16&lt;&gt;"高専"),IFERROR(VLOOKUP(入力項目!$S$17,子育て関連マスタ!$I$32:$M$37,2,FALSE),0),
  AND(T267=21,入力項目!$S$16="高専"),IFERROR(VLOOKUP(入力項目!$S$17,子育て関連マスタ!$I$32:$M$37,2,FALSE),0),
  T267&gt;=22,0
  ),0),0
) +
IF(AND(T267&gt;=1,T267&lt;=15),IF($D267=入力項目!$S$8,入力項目!$S$3,0),0) +
IF(AND(T267&gt;=1,T267&lt;=15),IF($D267=5,入力項目!$S$4,0),0) +
IF(AND(T267&gt;=1,T267&lt;=15),IF($D267=12,入力項目!$S$5,0),0) +
IF(AND(入力項目!$S$7=$A267,入力項目!$S$8=$D267),子育て関連マスタ!$C$14,0) +
IFERROR(IF(AND(YEAR(EDATE(DATE(入力項目!$S$7,入力項目!$S$8,1),1))=$A267,MONTH(EDATE(DATE(入力項目!$S$7,入力項目!$S$8,1),1))=$D267),子育て関連マスタ!$C$15,0),0) +
IF(AND(OR(T267=3,T267=5,T267=7),$D267=11),子育て関連マスタ!$C$17,0) +
IF(AND(T267=20,$D267=1),子育て関連マスタ!$C$18,0) +
IF(AND(T267=20,$D267=1),
IFERROR(_xlfn.IFS(
入力項目!$S$10="男",子育て関連マスタ!$C$18,
入力項目!$S$10="女",子育て関連マスタ!$C$19
),0),0
) +
IF(AND(T267&gt;=入力項目!$S$18,T267&lt;=入力項目!$S$19),入力項目!$S$20,0) +
IF(AND(T267&gt;=入力項目!$S$21,T267&lt;=入力項目!$S$22),入力項目!$S$23,0) +
IF(AND(T267&gt;=入力項目!$S$24,T267&lt;=入力項目!$S$25),入力項目!$S$26,0)
)</f>
        <v>0</v>
      </c>
      <c r="AI267">
        <f ca="1">-(
_xlfn.IFS(
U267&lt;=入力項目!$S$11,0,
AND(U267&gt;=入力項目!$S$11+1,U267&lt;=3),IFERROR(VLOOKUP(入力項目!$S$12,子育て関連マスタ!$I$4:$M$5,4,FALSE),0),
AND(U267&gt;=4,U267&lt;=6),IFERROR(VLOOKUP(入力項目!$S$13,子育て関連マスタ!$I$9:$M$12,4,FALSE),0),
AND(U267&gt;=7,U267&lt;=12),IFERROR(VLOOKUP(入力項目!$S$14,子育て関連マスタ!$I$16:$M$17,4,FALSE),0),
AND(U267&gt;=13,U267&lt;=15),IFERROR(VLOOKUP(入力項目!$S$15,子育て関連マスタ!$I$21:$M$22,4,FALSE),0),
AND(U267&gt;=16,U267&lt;=18),IFERROR(VLOOKUP(入力項目!$S$16,子育て関連マスタ!$I$26:$M$28,4,FALSE),0),
AND(U267&gt;=19,U267&lt;=20,入力項目!$S$16="高専"),IFERROR(VLOOKUP(入力項目!$S$16,子育て関連マスタ!$I$26:$M$28,4,FALSE),0),
AND(U267&gt;=19,U267&lt;=20,入力項目!$S$16&lt;&gt;"高専"),IFERROR(VLOOKUP(入力項目!$S$17,子育て関連マスタ!$I$32:$M$37,4,FALSE),0),
AND(U267&gt;=21,U267&lt;=22,入力項目!$S$16="高専"),IFERROR(VLOOKUP(入力項目!$S$17,子育て関連マスタ!$I$32:$M$34,4,FALSE),0),
AND(U267&gt;=21,U267&lt;=22,入力項目!$S$16&lt;&gt;"高専"),IFERROR(VLOOKUP(入力項目!$S$17,子育て関連マスタ!$I$32:$M$34,4,FALSE),0),
U267&gt;=23,0
) +
IF($D267=4,
  IFERROR(_xlfn.IFS(
  U267&lt;=入力項目!$S$11,0,
  AND(U267=入力項目!$S$11),IFERROR(VLOOKUP(入力項目!$S$12,子育て関連マスタ!$I$4:$M$5,2,FALSE),0),
  AND(U267=4),IFERROR(VLOOKUP(入力項目!$S$13,子育て関連マスタ!$I$9:$M$12,2,FALSE),0),
  AND(U267=7),IFERROR(VLOOKUP(入力項目!$S$14,子育て関連マスタ!$I$16:$M$17,2,FALSE),0),
  AND(U267=13),IFERROR(VLOOKUP(入力項目!$S$15,子育て関連マスタ!$I$21:$M$22,2,FALSE),0),
  AND(U267=16),IFERROR(VLOOKUP(入力項目!$S$16,子育て関連マスタ!$I$26:$M$28,2,FALSE),0),
  AND(U267=19,入力項目!$S$16&lt;&gt;"高専"),IFERROR(VLOOKUP(入力項目!$S$17,子育て関連マスタ!$I$32:$M$37,2,FALSE),0),
  AND(U267=21,入力項目!$S$16="高専"),IFERROR(VLOOKUP(入力項目!$S$17,子育て関連マスタ!$I$32:$M$37,2,FALSE),0),
  U267&gt;=22,0
  ),0),0
) +
IF(AND(U267&gt;=1,U267&lt;=15),IF($D267=入力項目!$S$8,入力項目!$S$3,0),0) +
IF(AND(U267&gt;=1,U267&lt;=15),IF($D267=5,入力項目!$S$4,0),0) +
IF(AND(U267&gt;=1,U267&lt;=15),IF($D267=12,入力項目!$S$5,0),0) +
IF(AND(入力項目!$S$7=$A267,入力項目!$S$8=$D267),子育て関連マスタ!$C$14,0) +
IFERROR(IF(AND(YEAR(EDATE(DATE(入力項目!$S$7,入力項目!$S$8,1),1))=$A267,MONTH(EDATE(DATE(入力項目!$S$7,入力項目!$S$8,1),1))=$D267),子育て関連マスタ!$C$15,0),0) +
IF(AND(OR(U267=3,U267=5,U267=7),$D267=11),子育て関連マスタ!$C$17,0) +
IF(AND(U267=20,$D267=1),子育て関連マスタ!$C$18,0) +
IF(AND(U267=20,$D267=1),
IFERROR(_xlfn.IFS(
入力項目!$S$10="男",子育て関連マスタ!$C$18,
入力項目!$S$10="女",子育て関連マスタ!$C$19
),0),0
) +
IF(AND(U267&gt;=入力項目!$S$18,U267&lt;=入力項目!$S$19),入力項目!$S$20,0) +
IF(AND(U267&gt;=入力項目!$S$21,U267&lt;=入力項目!$S$22),入力項目!$S$23,0) +
IF(AND(U267&gt;=入力項目!$S$24,U267&lt;=入力項目!$S$25),入力項目!$S$26,0)
)</f>
        <v>0</v>
      </c>
      <c r="AJ267" s="10">
        <f ca="1">-VLOOKUP($D267,月別収支!$A$2:$H$13,7,FALSE)</f>
        <v>-20000</v>
      </c>
    </row>
    <row r="268" spans="1:36" x14ac:dyDescent="0.4">
      <c r="A268">
        <f t="shared" ca="1" si="71"/>
        <v>2046</v>
      </c>
      <c r="B268">
        <f t="shared" ca="1" si="78"/>
        <v>2046</v>
      </c>
      <c r="C268">
        <f t="shared" ca="1" si="79"/>
        <v>22</v>
      </c>
      <c r="D268">
        <f t="shared" ca="1" si="72"/>
        <v>10</v>
      </c>
      <c r="E268" t="str">
        <f t="shared" ca="1" si="73"/>
        <v>2046年10月</v>
      </c>
      <c r="F268">
        <f ca="1">IF(OR(入力項目!$N$5&lt;$A268,AND(入力項目!$N$5=$A268,入力項目!$N$6&lt;$D268)),IF(F267=0,1,IF(G268=12,F267+1,F267)),0)</f>
        <v>22</v>
      </c>
      <c r="G268">
        <f ca="1">IF(OR(入力項目!$N$5&lt;$A268,AND(入力項目!$N$5=$A268,入力項目!$N$6&lt;$D268)),IF(G267=12,1,G267+1),0)</f>
        <v>12</v>
      </c>
      <c r="H268" t="str">
        <f t="shared" ca="1" si="74"/>
        <v>22_12</v>
      </c>
      <c r="I268">
        <f ca="1">IF(
  IFERROR(AND($C268&gt;0,MOD($C268,入力項目!$N$22)=0,$D268=入力項目!$N$23), FALSE),
  1,
  IF(
    AND(I267&gt;0,J267=12),
    IF(I267=入力項目!$N$28, 0, I267+1),
    I267
  )
)</f>
        <v>3</v>
      </c>
      <c r="J268">
        <f ca="1">IF($D268=入力項目!$N$23,1,IFERROR(J267+1,1))</f>
        <v>5</v>
      </c>
      <c r="K268" t="str">
        <f t="shared" ca="1" si="75"/>
        <v>3_5</v>
      </c>
      <c r="L268">
        <f ca="1">L267+IF(入力項目!$D$4=$D268,1,0)</f>
        <v>51</v>
      </c>
      <c r="M268" t="str">
        <f t="shared" ca="1" si="76"/>
        <v>51歳</v>
      </c>
      <c r="N268">
        <f t="shared" ca="1" si="80"/>
        <v>51</v>
      </c>
      <c r="O268" t="str">
        <f t="shared" ca="1" si="77"/>
        <v>51歳</v>
      </c>
      <c r="P268">
        <f t="shared" ca="1" si="81"/>
        <v>26</v>
      </c>
      <c r="Q268">
        <f t="shared" ca="1" si="82"/>
        <v>24</v>
      </c>
      <c r="R268">
        <f t="shared" ca="1" si="83"/>
        <v>2047</v>
      </c>
      <c r="S268">
        <f t="shared" ca="1" si="84"/>
        <v>2047</v>
      </c>
      <c r="T268">
        <f t="shared" ca="1" si="85"/>
        <v>2047</v>
      </c>
      <c r="U268">
        <f t="shared" ca="1" si="86"/>
        <v>2047</v>
      </c>
      <c r="V268" s="10">
        <f t="shared" ca="1" si="87"/>
        <v>30083425</v>
      </c>
      <c r="W268" s="10">
        <f ca="1">IF($L268&lt;その他マスタ!$B$1,VLOOKUP($D268,月別収支!$A$2:$H$13,2,FALSE),その他マスタ!$B$3)+IF(AND($L268=その他マスタ!$B$1,入力項目!$I$9="あり",$D268=入力項目!$D$4),その他マスタ!$B$2,0)</f>
        <v>300000</v>
      </c>
      <c r="X268" s="10">
        <f ca="1">-IF(入力項目!$K$5=TRUE,
IF($F268+$G268&lt;3,VLOOKUP($D268,月別収支!$A$2:$H$13,8,FALSE),0)+IFERROR(VLOOKUP($H268,住宅ローン計算!C:P,13,FALSE),0)+IF($F268&gt;1,IF(OR($G268=3,$G268=6,$G268=9,$G268=12),ROUNDUP(入力項目!$N$18/4,0),0),0),
VLOOKUP($D268,月別収支!$A$2:$H$13,8,FALSE))</f>
        <v>-91090</v>
      </c>
      <c r="Y268" s="10">
        <f ca="1">-VLOOKUP($D268,月別収支!$A$2:$H$13,3,FALSE)</f>
        <v>-75000</v>
      </c>
      <c r="Z268" s="10">
        <f ca="1">-VLOOKUP($D268,月別収支!$A$2:$H$13,4,FALSE)</f>
        <v>-27000</v>
      </c>
      <c r="AA268" s="10">
        <f ca="1">-VLOOKUP($D268,月別収支!$A$2:$H$13,6,FALSE)</f>
        <v>-10000</v>
      </c>
      <c r="AB268" s="10">
        <f ca="1">-(
VLOOKUP($D268,月別収支!$A$2:$H$13,5,FALSE)+IF(AND(入力項目!$I$27&lt;=$A268,ISEVEN($A268-入力項目!$I$27),入力項目!$I$28=$D268),入力項目!$I$26,0)
+IF(入力項目!$K$26=TRUE,
IFERROR(VLOOKUP($K268,マイカーローン計算!C:P,13,FALSE),0),
IFERROR(
  IF(AND($C268&gt;0,MOD($C268,入力項目!$N$22)=0,$D268=入力項目!$N$23),入力項目!$N$24,0),
 0
)
)
)</f>
        <v>-20000</v>
      </c>
      <c r="AC268" s="10">
        <f ca="1">-IF($A268&lt;入力項目!$N$33,入力項目!$N$35,IF(AND($A268=入力項目!$N$33,$D268&lt;=入力項目!$N$34),入力項目!$N$35,0))</f>
        <v>0</v>
      </c>
      <c r="AD268">
        <f ca="1">-(
_xlfn.IFS(
P268&lt;=入力項目!$S$11,0,
AND(P268&gt;=入力項目!$S$11+1,P268&lt;=3),IFERROR(VLOOKUP(入力項目!$S$12,子育て関連マスタ!$I$4:$M$5,4,FALSE),0),
AND(P268&gt;=4,P268&lt;=6),IFERROR(VLOOKUP(入力項目!$S$13,子育て関連マスタ!$I$9:$M$12,4,FALSE),0),
AND(P268&gt;=7,P268&lt;=12),IFERROR(VLOOKUP(入力項目!$S$14,子育て関連マスタ!$I$16:$M$17,4,FALSE),0),
AND(P268&gt;=13,P268&lt;=15),IFERROR(VLOOKUP(入力項目!$S$15,子育て関連マスタ!$I$21:$M$22,4,FALSE),0),
AND(P268&gt;=16,P268&lt;=18),IFERROR(VLOOKUP(入力項目!$S$16,子育て関連マスタ!$I$26:$M$28,4,FALSE),0),
AND(P268&gt;=19,P268&lt;=20,入力項目!$S$16="高専"),IFERROR(VLOOKUP(入力項目!$S$16,子育て関連マスタ!$I$26:$M$28,4,FALSE),0),
AND(P268&gt;=19,P268&lt;=20,入力項目!$S$16&lt;&gt;"高専"),IFERROR(VLOOKUP(入力項目!$S$17,子育て関連マスタ!$I$32:$M$37,4,FALSE),0),
AND(P268&gt;=21,P268&lt;=22,入力項目!$S$16="高専"),IFERROR(VLOOKUP(入力項目!$S$17,子育て関連マスタ!$I$32:$M$34,4,FALSE),0),
AND(P268&gt;=21,P268&lt;=22,入力項目!$S$16&lt;&gt;"高専"),IFERROR(VLOOKUP(入力項目!$S$17,子育て関連マスタ!$I$32:$M$34,4,FALSE),0),
P268&gt;=23,0
) +
IF($D268=4,
  IFERROR(_xlfn.IFS(
  P268&lt;=入力項目!$S$11,0,
  AND(P268=入力項目!$S$11),IFERROR(VLOOKUP(入力項目!$S$12,子育て関連マスタ!$I$4:$M$5,2,FALSE),0),
  AND(P268=4),IFERROR(VLOOKUP(入力項目!$S$13,子育て関連マスタ!$I$9:$M$12,2,FALSE),0),
  AND(P268=7),IFERROR(VLOOKUP(入力項目!$S$14,子育て関連マスタ!$I$16:$M$17,2,FALSE),0),
  AND(P268=13),IFERROR(VLOOKUP(入力項目!$S$15,子育て関連マスタ!$I$21:$M$22,2,FALSE),0),
  AND(P268=16),IFERROR(VLOOKUP(入力項目!$S$16,子育て関連マスタ!$I$26:$M$28,2,FALSE),0),
  AND(P268=19,入力項目!$S$16&lt;&gt;"高専"),IFERROR(VLOOKUP(入力項目!$S$17,子育て関連マスタ!$I$32:$M$37,2,FALSE),0),
  AND(P268=21,入力項目!$S$16="高専"),IFERROR(VLOOKUP(入力項目!$S$17,子育て関連マスタ!$I$32:$M$37,2,FALSE),0),
  P268&gt;=22,0
  ),0),0
) +
IF(AND(P268&gt;=1,P268&lt;=15),IF($D268=入力項目!$S$8,入力項目!$S$3,0),0) +
IF(AND(P268&gt;=1,P268&lt;=15),IF($D268=5,入力項目!$S$4,0),0) +
IF(AND(P268&gt;=1,P268&lt;=15),IF($D268=12,入力項目!$S$5,0),0) +
IF(AND(入力項目!$S$7=$A268,入力項目!$S$8=$D268),子育て関連マスタ!$C$14,0) +
IFERROR(IF(AND(YEAR(EDATE(DATE(入力項目!$S$7,入力項目!$S$8,1),1))=$A268,MONTH(EDATE(DATE(入力項目!$S$7,入力項目!$S$8,1),1))=$D268),子育て関連マスタ!$C$15,0),0) +
IF(AND(OR(P268=3,P268=5,P268=7),$D268=11),子育て関連マスタ!$C$17,0) +
IF(AND(P268=20,$D268=1),子育て関連マスタ!$C$18,0) +
IF(AND(P268=20,$D268=1),
IFERROR(_xlfn.IFS(
入力項目!$S$10="男",子育て関連マスタ!$C$18,
入力項目!$S$10="女",子育て関連マスタ!$C$19
),0),0
) +
IF(AND(P268&gt;=入力項目!$S$18,P268&lt;=入力項目!$S$19),入力項目!$S$20,0) +
IF(AND(P268&gt;=入力項目!$S$21,P268&lt;=入力項目!$S$22),入力項目!$S$23,0) +
IF(AND(P268&gt;=入力項目!$S$24,P268&lt;=入力項目!$S$25),入力項目!$S$26,0)
)</f>
        <v>0</v>
      </c>
      <c r="AE268">
        <f ca="1">-(
_xlfn.IFS(
Q268&lt;=入力項目!$S$11,0,
AND(Q268&gt;=入力項目!$S$11+1,Q268&lt;=3),IFERROR(VLOOKUP(入力項目!$S$12,子育て関連マスタ!$I$4:$M$5,4,FALSE),0),
AND(Q268&gt;=4,Q268&lt;=6),IFERROR(VLOOKUP(入力項目!$S$13,子育て関連マスタ!$I$9:$M$12,4,FALSE),0),
AND(Q268&gt;=7,Q268&lt;=12),IFERROR(VLOOKUP(入力項目!$S$14,子育て関連マスタ!$I$16:$M$17,4,FALSE),0),
AND(Q268&gt;=13,Q268&lt;=15),IFERROR(VLOOKUP(入力項目!$S$15,子育て関連マスタ!$I$21:$M$22,4,FALSE),0),
AND(Q268&gt;=16,Q268&lt;=18),IFERROR(VLOOKUP(入力項目!$S$16,子育て関連マスタ!$I$26:$M$28,4,FALSE),0),
AND(Q268&gt;=19,Q268&lt;=20,入力項目!$S$16="高専"),IFERROR(VLOOKUP(入力項目!$S$16,子育て関連マスタ!$I$26:$M$28,4,FALSE),0),
AND(Q268&gt;=19,Q268&lt;=20,入力項目!$S$16&lt;&gt;"高専"),IFERROR(VLOOKUP(入力項目!$S$17,子育て関連マスタ!$I$32:$M$37,4,FALSE),0),
AND(Q268&gt;=21,Q268&lt;=22,入力項目!$S$16="高専"),IFERROR(VLOOKUP(入力項目!$S$17,子育て関連マスタ!$I$32:$M$34,4,FALSE),0),
AND(Q268&gt;=21,Q268&lt;=22,入力項目!$S$16&lt;&gt;"高専"),IFERROR(VLOOKUP(入力項目!$S$17,子育て関連マスタ!$I$32:$M$34,4,FALSE),0),
Q268&gt;=23,0
) +
IF($D268=4,
  IFERROR(_xlfn.IFS(
  Q268&lt;=入力項目!$S$11,0,
  AND(Q268=入力項目!$S$11),IFERROR(VLOOKUP(入力項目!$S$12,子育て関連マスタ!$I$4:$M$5,2,FALSE),0),
  AND(Q268=4),IFERROR(VLOOKUP(入力項目!$S$13,子育て関連マスタ!$I$9:$M$12,2,FALSE),0),
  AND(Q268=7),IFERROR(VLOOKUP(入力項目!$S$14,子育て関連マスタ!$I$16:$M$17,2,FALSE),0),
  AND(Q268=13),IFERROR(VLOOKUP(入力項目!$S$15,子育て関連マスタ!$I$21:$M$22,2,FALSE),0),
  AND(Q268=16),IFERROR(VLOOKUP(入力項目!$S$16,子育て関連マスタ!$I$26:$M$28,2,FALSE),0),
  AND(Q268=19,入力項目!$S$16&lt;&gt;"高専"),IFERROR(VLOOKUP(入力項目!$S$17,子育て関連マスタ!$I$32:$M$37,2,FALSE),0),
  AND(Q268=21,入力項目!$S$16="高専"),IFERROR(VLOOKUP(入力項目!$S$17,子育て関連マスタ!$I$32:$M$37,2,FALSE),0),
  Q268&gt;=22,0
  ),0),0
) +
IF(AND(Q268&gt;=1,Q268&lt;=15),IF($D268=入力項目!$S$8,入力項目!$S$3,0),0) +
IF(AND(Q268&gt;=1,Q268&lt;=15),IF($D268=5,入力項目!$S$4,0),0) +
IF(AND(Q268&gt;=1,Q268&lt;=15),IF($D268=12,入力項目!$S$5,0),0) +
IF(AND(入力項目!$S$7=$A268,入力項目!$S$8=$D268),子育て関連マスタ!$C$14,0) +
IFERROR(IF(AND(YEAR(EDATE(DATE(入力項目!$S$7,入力項目!$S$8,1),1))=$A268,MONTH(EDATE(DATE(入力項目!$S$7,入力項目!$S$8,1),1))=$D268),子育て関連マスタ!$C$15,0),0) +
IF(AND(OR(Q268=3,Q268=5,Q268=7),$D268=11),子育て関連マスタ!$C$17,0) +
IF(AND(Q268=20,$D268=1),子育て関連マスタ!$C$18,0) +
IF(AND(Q268=20,$D268=1),
IFERROR(_xlfn.IFS(
入力項目!$S$10="男",子育て関連マスタ!$C$18,
入力項目!$S$10="女",子育て関連マスタ!$C$19
),0),0
) +
IF(AND(Q268&gt;=入力項目!$S$18,Q268&lt;=入力項目!$S$19),入力項目!$S$20,0) +
IF(AND(Q268&gt;=入力項目!$S$21,Q268&lt;=入力項目!$S$22),入力項目!$S$23,0) +
IF(AND(Q268&gt;=入力項目!$S$24,Q268&lt;=入力項目!$S$25),入力項目!$S$26,0)
)</f>
        <v>0</v>
      </c>
      <c r="AF268">
        <f ca="1">-(
_xlfn.IFS(
R268&lt;=入力項目!$S$11,0,
AND(R268&gt;=入力項目!$S$11+1,R268&lt;=3),IFERROR(VLOOKUP(入力項目!$S$12,子育て関連マスタ!$I$4:$M$5,4,FALSE),0),
AND(R268&gt;=4,R268&lt;=6),IFERROR(VLOOKUP(入力項目!$S$13,子育て関連マスタ!$I$9:$M$12,4,FALSE),0),
AND(R268&gt;=7,R268&lt;=12),IFERROR(VLOOKUP(入力項目!$S$14,子育て関連マスタ!$I$16:$M$17,4,FALSE),0),
AND(R268&gt;=13,R268&lt;=15),IFERROR(VLOOKUP(入力項目!$S$15,子育て関連マスタ!$I$21:$M$22,4,FALSE),0),
AND(R268&gt;=16,R268&lt;=18),IFERROR(VLOOKUP(入力項目!$S$16,子育て関連マスタ!$I$26:$M$28,4,FALSE),0),
AND(R268&gt;=19,R268&lt;=20,入力項目!$S$16="高専"),IFERROR(VLOOKUP(入力項目!$S$16,子育て関連マスタ!$I$26:$M$28,4,FALSE),0),
AND(R268&gt;=19,R268&lt;=20,入力項目!$S$16&lt;&gt;"高専"),IFERROR(VLOOKUP(入力項目!$S$17,子育て関連マスタ!$I$32:$M$37,4,FALSE),0),
AND(R268&gt;=21,R268&lt;=22,入力項目!$S$16="高専"),IFERROR(VLOOKUP(入力項目!$S$17,子育て関連マスタ!$I$32:$M$34,4,FALSE),0),
AND(R268&gt;=21,R268&lt;=22,入力項目!$S$16&lt;&gt;"高専"),IFERROR(VLOOKUP(入力項目!$S$17,子育て関連マスタ!$I$32:$M$34,4,FALSE),0),
R268&gt;=23,0
) +
IF($D268=4,
  IFERROR(_xlfn.IFS(
  R268&lt;=入力項目!$S$11,0,
  AND(R268=入力項目!$S$11),IFERROR(VLOOKUP(入力項目!$S$12,子育て関連マスタ!$I$4:$M$5,2,FALSE),0),
  AND(R268=4),IFERROR(VLOOKUP(入力項目!$S$13,子育て関連マスタ!$I$9:$M$12,2,FALSE),0),
  AND(R268=7),IFERROR(VLOOKUP(入力項目!$S$14,子育て関連マスタ!$I$16:$M$17,2,FALSE),0),
  AND(R268=13),IFERROR(VLOOKUP(入力項目!$S$15,子育て関連マスタ!$I$21:$M$22,2,FALSE),0),
  AND(R268=16),IFERROR(VLOOKUP(入力項目!$S$16,子育て関連マスタ!$I$26:$M$28,2,FALSE),0),
  AND(R268=19,入力項目!$S$16&lt;&gt;"高専"),IFERROR(VLOOKUP(入力項目!$S$17,子育て関連マスタ!$I$32:$M$37,2,FALSE),0),
  AND(R268=21,入力項目!$S$16="高専"),IFERROR(VLOOKUP(入力項目!$S$17,子育て関連マスタ!$I$32:$M$37,2,FALSE),0),
  R268&gt;=22,0
  ),0),0
) +
IF(AND(R268&gt;=1,R268&lt;=15),IF($D268=入力項目!$S$8,入力項目!$S$3,0),0) +
IF(AND(R268&gt;=1,R268&lt;=15),IF($D268=5,入力項目!$S$4,0),0) +
IF(AND(R268&gt;=1,R268&lt;=15),IF($D268=12,入力項目!$S$5,0),0) +
IF(AND(入力項目!$S$7=$A268,入力項目!$S$8=$D268),子育て関連マスタ!$C$14,0) +
IFERROR(IF(AND(YEAR(EDATE(DATE(入力項目!$S$7,入力項目!$S$8,1),1))=$A268,MONTH(EDATE(DATE(入力項目!$S$7,入力項目!$S$8,1),1))=$D268),子育て関連マスタ!$C$15,0),0) +
IF(AND(OR(R268=3,R268=5,R268=7),$D268=11),子育て関連マスタ!$C$17,0) +
IF(AND(R268=20,$D268=1),子育て関連マスタ!$C$18,0) +
IF(AND(R268=20,$D268=1),
IFERROR(_xlfn.IFS(
入力項目!$S$10="男",子育て関連マスタ!$C$18,
入力項目!$S$10="女",子育て関連マスタ!$C$19
),0),0
) +
IF(AND(R268&gt;=入力項目!$S$18,R268&lt;=入力項目!$S$19),入力項目!$S$20,0) +
IF(AND(R268&gt;=入力項目!$S$21,R268&lt;=入力項目!$S$22),入力項目!$S$23,0) +
IF(AND(R268&gt;=入力項目!$S$24,R268&lt;=入力項目!$S$25),入力項目!$S$26,0)
)</f>
        <v>0</v>
      </c>
      <c r="AG268">
        <f ca="1">-(
_xlfn.IFS(
S268&lt;=入力項目!$S$11,0,
AND(S268&gt;=入力項目!$S$11+1,S268&lt;=3),IFERROR(VLOOKUP(入力項目!$S$12,子育て関連マスタ!$I$4:$M$5,4,FALSE),0),
AND(S268&gt;=4,S268&lt;=6),IFERROR(VLOOKUP(入力項目!$S$13,子育て関連マスタ!$I$9:$M$12,4,FALSE),0),
AND(S268&gt;=7,S268&lt;=12),IFERROR(VLOOKUP(入力項目!$S$14,子育て関連マスタ!$I$16:$M$17,4,FALSE),0),
AND(S268&gt;=13,S268&lt;=15),IFERROR(VLOOKUP(入力項目!$S$15,子育て関連マスタ!$I$21:$M$22,4,FALSE),0),
AND(S268&gt;=16,S268&lt;=18),IFERROR(VLOOKUP(入力項目!$S$16,子育て関連マスタ!$I$26:$M$28,4,FALSE),0),
AND(S268&gt;=19,S268&lt;=20,入力項目!$S$16="高専"),IFERROR(VLOOKUP(入力項目!$S$16,子育て関連マスタ!$I$26:$M$28,4,FALSE),0),
AND(S268&gt;=19,S268&lt;=20,入力項目!$S$16&lt;&gt;"高専"),IFERROR(VLOOKUP(入力項目!$S$17,子育て関連マスタ!$I$32:$M$37,4,FALSE),0),
AND(S268&gt;=21,S268&lt;=22,入力項目!$S$16="高専"),IFERROR(VLOOKUP(入力項目!$S$17,子育て関連マスタ!$I$32:$M$34,4,FALSE),0),
AND(S268&gt;=21,S268&lt;=22,入力項目!$S$16&lt;&gt;"高専"),IFERROR(VLOOKUP(入力項目!$S$17,子育て関連マスタ!$I$32:$M$34,4,FALSE),0),
S268&gt;=23,0
) +
IF($D268=4,
  IFERROR(_xlfn.IFS(
  S268&lt;=入力項目!$S$11,0,
  AND(S268=入力項目!$S$11),IFERROR(VLOOKUP(入力項目!$S$12,子育て関連マスタ!$I$4:$M$5,2,FALSE),0),
  AND(S268=4),IFERROR(VLOOKUP(入力項目!$S$13,子育て関連マスタ!$I$9:$M$12,2,FALSE),0),
  AND(S268=7),IFERROR(VLOOKUP(入力項目!$S$14,子育て関連マスタ!$I$16:$M$17,2,FALSE),0),
  AND(S268=13),IFERROR(VLOOKUP(入力項目!$S$15,子育て関連マスタ!$I$21:$M$22,2,FALSE),0),
  AND(S268=16),IFERROR(VLOOKUP(入力項目!$S$16,子育て関連マスタ!$I$26:$M$28,2,FALSE),0),
  AND(S268=19,入力項目!$S$16&lt;&gt;"高専"),IFERROR(VLOOKUP(入力項目!$S$17,子育て関連マスタ!$I$32:$M$37,2,FALSE),0),
  AND(S268=21,入力項目!$S$16="高専"),IFERROR(VLOOKUP(入力項目!$S$17,子育て関連マスタ!$I$32:$M$37,2,FALSE),0),
  S268&gt;=22,0
  ),0),0
) +
IF(AND(S268&gt;=1,S268&lt;=15),IF($D268=入力項目!$S$8,入力項目!$S$3,0),0) +
IF(AND(S268&gt;=1,S268&lt;=15),IF($D268=5,入力項目!$S$4,0),0) +
IF(AND(S268&gt;=1,S268&lt;=15),IF($D268=12,入力項目!$S$5,0),0) +
IF(AND(入力項目!$S$7=$A268,入力項目!$S$8=$D268),子育て関連マスタ!$C$14,0) +
IFERROR(IF(AND(YEAR(EDATE(DATE(入力項目!$S$7,入力項目!$S$8,1),1))=$A268,MONTH(EDATE(DATE(入力項目!$S$7,入力項目!$S$8,1),1))=$D268),子育て関連マスタ!$C$15,0),0) +
IF(AND(OR(S268=3,S268=5,S268=7),$D268=11),子育て関連マスタ!$C$17,0) +
IF(AND(S268=20,$D268=1),子育て関連マスタ!$C$18,0) +
IF(AND(S268=20,$D268=1),
IFERROR(_xlfn.IFS(
入力項目!$S$10="男",子育て関連マスタ!$C$18,
入力項目!$S$10="女",子育て関連マスタ!$C$19
),0),0
) +
IF(AND(S268&gt;=入力項目!$S$18,S268&lt;=入力項目!$S$19),入力項目!$S$20,0) +
IF(AND(S268&gt;=入力項目!$S$21,S268&lt;=入力項目!$S$22),入力項目!$S$23,0) +
IF(AND(S268&gt;=入力項目!$S$24,S268&lt;=入力項目!$S$25),入力項目!$S$26,0)
)</f>
        <v>0</v>
      </c>
      <c r="AH268">
        <f ca="1">-(
_xlfn.IFS(
T268&lt;=入力項目!$S$11,0,
AND(T268&gt;=入力項目!$S$11+1,T268&lt;=3),IFERROR(VLOOKUP(入力項目!$S$12,子育て関連マスタ!$I$4:$M$5,4,FALSE),0),
AND(T268&gt;=4,T268&lt;=6),IFERROR(VLOOKUP(入力項目!$S$13,子育て関連マスタ!$I$9:$M$12,4,FALSE),0),
AND(T268&gt;=7,T268&lt;=12),IFERROR(VLOOKUP(入力項目!$S$14,子育て関連マスタ!$I$16:$M$17,4,FALSE),0),
AND(T268&gt;=13,T268&lt;=15),IFERROR(VLOOKUP(入力項目!$S$15,子育て関連マスタ!$I$21:$M$22,4,FALSE),0),
AND(T268&gt;=16,T268&lt;=18),IFERROR(VLOOKUP(入力項目!$S$16,子育て関連マスタ!$I$26:$M$28,4,FALSE),0),
AND(T268&gt;=19,T268&lt;=20,入力項目!$S$16="高専"),IFERROR(VLOOKUP(入力項目!$S$16,子育て関連マスタ!$I$26:$M$28,4,FALSE),0),
AND(T268&gt;=19,T268&lt;=20,入力項目!$S$16&lt;&gt;"高専"),IFERROR(VLOOKUP(入力項目!$S$17,子育て関連マスタ!$I$32:$M$37,4,FALSE),0),
AND(T268&gt;=21,T268&lt;=22,入力項目!$S$16="高専"),IFERROR(VLOOKUP(入力項目!$S$17,子育て関連マスタ!$I$32:$M$34,4,FALSE),0),
AND(T268&gt;=21,T268&lt;=22,入力項目!$S$16&lt;&gt;"高専"),IFERROR(VLOOKUP(入力項目!$S$17,子育て関連マスタ!$I$32:$M$34,4,FALSE),0),
T268&gt;=23,0
) +
IF($D268=4,
  IFERROR(_xlfn.IFS(
  T268&lt;=入力項目!$S$11,0,
  AND(T268=入力項目!$S$11),IFERROR(VLOOKUP(入力項目!$S$12,子育て関連マスタ!$I$4:$M$5,2,FALSE),0),
  AND(T268=4),IFERROR(VLOOKUP(入力項目!$S$13,子育て関連マスタ!$I$9:$M$12,2,FALSE),0),
  AND(T268=7),IFERROR(VLOOKUP(入力項目!$S$14,子育て関連マスタ!$I$16:$M$17,2,FALSE),0),
  AND(T268=13),IFERROR(VLOOKUP(入力項目!$S$15,子育て関連マスタ!$I$21:$M$22,2,FALSE),0),
  AND(T268=16),IFERROR(VLOOKUP(入力項目!$S$16,子育て関連マスタ!$I$26:$M$28,2,FALSE),0),
  AND(T268=19,入力項目!$S$16&lt;&gt;"高専"),IFERROR(VLOOKUP(入力項目!$S$17,子育て関連マスタ!$I$32:$M$37,2,FALSE),0),
  AND(T268=21,入力項目!$S$16="高専"),IFERROR(VLOOKUP(入力項目!$S$17,子育て関連マスタ!$I$32:$M$37,2,FALSE),0),
  T268&gt;=22,0
  ),0),0
) +
IF(AND(T268&gt;=1,T268&lt;=15),IF($D268=入力項目!$S$8,入力項目!$S$3,0),0) +
IF(AND(T268&gt;=1,T268&lt;=15),IF($D268=5,入力項目!$S$4,0),0) +
IF(AND(T268&gt;=1,T268&lt;=15),IF($D268=12,入力項目!$S$5,0),0) +
IF(AND(入力項目!$S$7=$A268,入力項目!$S$8=$D268),子育て関連マスタ!$C$14,0) +
IFERROR(IF(AND(YEAR(EDATE(DATE(入力項目!$S$7,入力項目!$S$8,1),1))=$A268,MONTH(EDATE(DATE(入力項目!$S$7,入力項目!$S$8,1),1))=$D268),子育て関連マスタ!$C$15,0),0) +
IF(AND(OR(T268=3,T268=5,T268=7),$D268=11),子育て関連マスタ!$C$17,0) +
IF(AND(T268=20,$D268=1),子育て関連マスタ!$C$18,0) +
IF(AND(T268=20,$D268=1),
IFERROR(_xlfn.IFS(
入力項目!$S$10="男",子育て関連マスタ!$C$18,
入力項目!$S$10="女",子育て関連マスタ!$C$19
),0),0
) +
IF(AND(T268&gt;=入力項目!$S$18,T268&lt;=入力項目!$S$19),入力項目!$S$20,0) +
IF(AND(T268&gt;=入力項目!$S$21,T268&lt;=入力項目!$S$22),入力項目!$S$23,0) +
IF(AND(T268&gt;=入力項目!$S$24,T268&lt;=入力項目!$S$25),入力項目!$S$26,0)
)</f>
        <v>0</v>
      </c>
      <c r="AI268">
        <f ca="1">-(
_xlfn.IFS(
U268&lt;=入力項目!$S$11,0,
AND(U268&gt;=入力項目!$S$11+1,U268&lt;=3),IFERROR(VLOOKUP(入力項目!$S$12,子育て関連マスタ!$I$4:$M$5,4,FALSE),0),
AND(U268&gt;=4,U268&lt;=6),IFERROR(VLOOKUP(入力項目!$S$13,子育て関連マスタ!$I$9:$M$12,4,FALSE),0),
AND(U268&gt;=7,U268&lt;=12),IFERROR(VLOOKUP(入力項目!$S$14,子育て関連マスタ!$I$16:$M$17,4,FALSE),0),
AND(U268&gt;=13,U268&lt;=15),IFERROR(VLOOKUP(入力項目!$S$15,子育て関連マスタ!$I$21:$M$22,4,FALSE),0),
AND(U268&gt;=16,U268&lt;=18),IFERROR(VLOOKUP(入力項目!$S$16,子育て関連マスタ!$I$26:$M$28,4,FALSE),0),
AND(U268&gt;=19,U268&lt;=20,入力項目!$S$16="高専"),IFERROR(VLOOKUP(入力項目!$S$16,子育て関連マスタ!$I$26:$M$28,4,FALSE),0),
AND(U268&gt;=19,U268&lt;=20,入力項目!$S$16&lt;&gt;"高専"),IFERROR(VLOOKUP(入力項目!$S$17,子育て関連マスタ!$I$32:$M$37,4,FALSE),0),
AND(U268&gt;=21,U268&lt;=22,入力項目!$S$16="高専"),IFERROR(VLOOKUP(入力項目!$S$17,子育て関連マスタ!$I$32:$M$34,4,FALSE),0),
AND(U268&gt;=21,U268&lt;=22,入力項目!$S$16&lt;&gt;"高専"),IFERROR(VLOOKUP(入力項目!$S$17,子育て関連マスタ!$I$32:$M$34,4,FALSE),0),
U268&gt;=23,0
) +
IF($D268=4,
  IFERROR(_xlfn.IFS(
  U268&lt;=入力項目!$S$11,0,
  AND(U268=入力項目!$S$11),IFERROR(VLOOKUP(入力項目!$S$12,子育て関連マスタ!$I$4:$M$5,2,FALSE),0),
  AND(U268=4),IFERROR(VLOOKUP(入力項目!$S$13,子育て関連マスタ!$I$9:$M$12,2,FALSE),0),
  AND(U268=7),IFERROR(VLOOKUP(入力項目!$S$14,子育て関連マスタ!$I$16:$M$17,2,FALSE),0),
  AND(U268=13),IFERROR(VLOOKUP(入力項目!$S$15,子育て関連マスタ!$I$21:$M$22,2,FALSE),0),
  AND(U268=16),IFERROR(VLOOKUP(入力項目!$S$16,子育て関連マスタ!$I$26:$M$28,2,FALSE),0),
  AND(U268=19,入力項目!$S$16&lt;&gt;"高専"),IFERROR(VLOOKUP(入力項目!$S$17,子育て関連マスタ!$I$32:$M$37,2,FALSE),0),
  AND(U268=21,入力項目!$S$16="高専"),IFERROR(VLOOKUP(入力項目!$S$17,子育て関連マスタ!$I$32:$M$37,2,FALSE),0),
  U268&gt;=22,0
  ),0),0
) +
IF(AND(U268&gt;=1,U268&lt;=15),IF($D268=入力項目!$S$8,入力項目!$S$3,0),0) +
IF(AND(U268&gt;=1,U268&lt;=15),IF($D268=5,入力項目!$S$4,0),0) +
IF(AND(U268&gt;=1,U268&lt;=15),IF($D268=12,入力項目!$S$5,0),0) +
IF(AND(入力項目!$S$7=$A268,入力項目!$S$8=$D268),子育て関連マスタ!$C$14,0) +
IFERROR(IF(AND(YEAR(EDATE(DATE(入力項目!$S$7,入力項目!$S$8,1),1))=$A268,MONTH(EDATE(DATE(入力項目!$S$7,入力項目!$S$8,1),1))=$D268),子育て関連マスタ!$C$15,0),0) +
IF(AND(OR(U268=3,U268=5,U268=7),$D268=11),子育て関連マスタ!$C$17,0) +
IF(AND(U268=20,$D268=1),子育て関連マスタ!$C$18,0) +
IF(AND(U268=20,$D268=1),
IFERROR(_xlfn.IFS(
入力項目!$S$10="男",子育て関連マスタ!$C$18,
入力項目!$S$10="女",子育て関連マスタ!$C$19
),0),0
) +
IF(AND(U268&gt;=入力項目!$S$18,U268&lt;=入力項目!$S$19),入力項目!$S$20,0) +
IF(AND(U268&gt;=入力項目!$S$21,U268&lt;=入力項目!$S$22),入力項目!$S$23,0) +
IF(AND(U268&gt;=入力項目!$S$24,U268&lt;=入力項目!$S$25),入力項目!$S$26,0)
)</f>
        <v>0</v>
      </c>
      <c r="AJ268" s="10">
        <f ca="1">-VLOOKUP($D268,月別収支!$A$2:$H$13,7,FALSE)</f>
        <v>-20000</v>
      </c>
    </row>
    <row r="269" spans="1:36" x14ac:dyDescent="0.4">
      <c r="A269">
        <f t="shared" ca="1" si="71"/>
        <v>2046</v>
      </c>
      <c r="B269">
        <f t="shared" ca="1" si="78"/>
        <v>2046</v>
      </c>
      <c r="C269">
        <f t="shared" ca="1" si="79"/>
        <v>22</v>
      </c>
      <c r="D269">
        <f t="shared" ca="1" si="72"/>
        <v>11</v>
      </c>
      <c r="E269" t="str">
        <f t="shared" ca="1" si="73"/>
        <v>2046年11月</v>
      </c>
      <c r="F269">
        <f ca="1">IF(OR(入力項目!$N$5&lt;$A269,AND(入力項目!$N$5=$A269,入力項目!$N$6&lt;$D269)),IF(F268=0,1,IF(G269=12,F268+1,F268)),0)</f>
        <v>22</v>
      </c>
      <c r="G269">
        <f ca="1">IF(OR(入力項目!$N$5&lt;$A269,AND(入力項目!$N$5=$A269,入力項目!$N$6&lt;$D269)),IF(G268=12,1,G268+1),0)</f>
        <v>1</v>
      </c>
      <c r="H269" t="str">
        <f t="shared" ca="1" si="74"/>
        <v>22_1</v>
      </c>
      <c r="I269">
        <f ca="1">IF(
  IFERROR(AND($C269&gt;0,MOD($C269,入力項目!$N$22)=0,$D269=入力項目!$N$23), FALSE),
  1,
  IF(
    AND(I268&gt;0,J268=12),
    IF(I268=入力項目!$N$28, 0, I268+1),
    I268
  )
)</f>
        <v>3</v>
      </c>
      <c r="J269">
        <f ca="1">IF($D269=入力項目!$N$23,1,IFERROR(J268+1,1))</f>
        <v>6</v>
      </c>
      <c r="K269" t="str">
        <f t="shared" ca="1" si="75"/>
        <v>3_6</v>
      </c>
      <c r="L269">
        <f ca="1">L268+IF(入力項目!$D$4=$D269,1,0)</f>
        <v>51</v>
      </c>
      <c r="M269" t="str">
        <f t="shared" ca="1" si="76"/>
        <v>51歳</v>
      </c>
      <c r="N269">
        <f t="shared" ca="1" si="80"/>
        <v>51</v>
      </c>
      <c r="O269" t="str">
        <f t="shared" ca="1" si="77"/>
        <v>51歳</v>
      </c>
      <c r="P269">
        <f t="shared" ca="1" si="81"/>
        <v>26</v>
      </c>
      <c r="Q269">
        <f t="shared" ca="1" si="82"/>
        <v>24</v>
      </c>
      <c r="R269">
        <f t="shared" ca="1" si="83"/>
        <v>2047</v>
      </c>
      <c r="S269">
        <f t="shared" ca="1" si="84"/>
        <v>2047</v>
      </c>
      <c r="T269">
        <f t="shared" ca="1" si="85"/>
        <v>2047</v>
      </c>
      <c r="U269">
        <f t="shared" ca="1" si="86"/>
        <v>2047</v>
      </c>
      <c r="V269" s="10">
        <f t="shared" ca="1" si="87"/>
        <v>30177835</v>
      </c>
      <c r="W269" s="10">
        <f ca="1">IF($L269&lt;その他マスタ!$B$1,VLOOKUP($D269,月別収支!$A$2:$H$13,2,FALSE),その他マスタ!$B$3)+IF(AND($L269=その他マスタ!$B$1,入力項目!$I$9="あり",$D269=入力項目!$D$4),その他マスタ!$B$2,0)</f>
        <v>300000</v>
      </c>
      <c r="X269" s="10">
        <f ca="1">-IF(入力項目!$K$5=TRUE,
IF($F269+$G269&lt;3,VLOOKUP($D269,月別収支!$A$2:$H$13,8,FALSE),0)+IFERROR(VLOOKUP($H269,住宅ローン計算!C:P,13,FALSE),0)+IF($F269&gt;1,IF(OR($G269=3,$G269=6,$G269=9,$G269=12),ROUNDUP(入力項目!$N$18/4,0),0),0),
VLOOKUP($D269,月別収支!$A$2:$H$13,8,FALSE))</f>
        <v>-53590</v>
      </c>
      <c r="Y269" s="10">
        <f ca="1">-VLOOKUP($D269,月別収支!$A$2:$H$13,3,FALSE)</f>
        <v>-75000</v>
      </c>
      <c r="Z269" s="10">
        <f ca="1">-VLOOKUP($D269,月別収支!$A$2:$H$13,4,FALSE)</f>
        <v>-27000</v>
      </c>
      <c r="AA269" s="10">
        <f ca="1">-VLOOKUP($D269,月別収支!$A$2:$H$13,6,FALSE)</f>
        <v>-10000</v>
      </c>
      <c r="AB269" s="10">
        <f ca="1">-(
VLOOKUP($D269,月別収支!$A$2:$H$13,5,FALSE)+IF(AND(入力項目!$I$27&lt;=$A269,ISEVEN($A269-入力項目!$I$27),入力項目!$I$28=$D269),入力項目!$I$26,0)
+IF(入力項目!$K$26=TRUE,
IFERROR(VLOOKUP($K269,マイカーローン計算!C:P,13,FALSE),0),
IFERROR(
  IF(AND($C269&gt;0,MOD($C269,入力項目!$N$22)=0,$D269=入力項目!$N$23),入力項目!$N$24,0),
 0
)
)
)</f>
        <v>-20000</v>
      </c>
      <c r="AC269" s="10">
        <f ca="1">-IF($A269&lt;入力項目!$N$33,入力項目!$N$35,IF(AND($A269=入力項目!$N$33,$D269&lt;=入力項目!$N$34),入力項目!$N$35,0))</f>
        <v>0</v>
      </c>
      <c r="AD269">
        <f ca="1">-(
_xlfn.IFS(
P269&lt;=入力項目!$S$11,0,
AND(P269&gt;=入力項目!$S$11+1,P269&lt;=3),IFERROR(VLOOKUP(入力項目!$S$12,子育て関連マスタ!$I$4:$M$5,4,FALSE),0),
AND(P269&gt;=4,P269&lt;=6),IFERROR(VLOOKUP(入力項目!$S$13,子育て関連マスタ!$I$9:$M$12,4,FALSE),0),
AND(P269&gt;=7,P269&lt;=12),IFERROR(VLOOKUP(入力項目!$S$14,子育て関連マスタ!$I$16:$M$17,4,FALSE),0),
AND(P269&gt;=13,P269&lt;=15),IFERROR(VLOOKUP(入力項目!$S$15,子育て関連マスタ!$I$21:$M$22,4,FALSE),0),
AND(P269&gt;=16,P269&lt;=18),IFERROR(VLOOKUP(入力項目!$S$16,子育て関連マスタ!$I$26:$M$28,4,FALSE),0),
AND(P269&gt;=19,P269&lt;=20,入力項目!$S$16="高専"),IFERROR(VLOOKUP(入力項目!$S$16,子育て関連マスタ!$I$26:$M$28,4,FALSE),0),
AND(P269&gt;=19,P269&lt;=20,入力項目!$S$16&lt;&gt;"高専"),IFERROR(VLOOKUP(入力項目!$S$17,子育て関連マスタ!$I$32:$M$37,4,FALSE),0),
AND(P269&gt;=21,P269&lt;=22,入力項目!$S$16="高専"),IFERROR(VLOOKUP(入力項目!$S$17,子育て関連マスタ!$I$32:$M$34,4,FALSE),0),
AND(P269&gt;=21,P269&lt;=22,入力項目!$S$16&lt;&gt;"高専"),IFERROR(VLOOKUP(入力項目!$S$17,子育て関連マスタ!$I$32:$M$34,4,FALSE),0),
P269&gt;=23,0
) +
IF($D269=4,
  IFERROR(_xlfn.IFS(
  P269&lt;=入力項目!$S$11,0,
  AND(P269=入力項目!$S$11),IFERROR(VLOOKUP(入力項目!$S$12,子育て関連マスタ!$I$4:$M$5,2,FALSE),0),
  AND(P269=4),IFERROR(VLOOKUP(入力項目!$S$13,子育て関連マスタ!$I$9:$M$12,2,FALSE),0),
  AND(P269=7),IFERROR(VLOOKUP(入力項目!$S$14,子育て関連マスタ!$I$16:$M$17,2,FALSE),0),
  AND(P269=13),IFERROR(VLOOKUP(入力項目!$S$15,子育て関連マスタ!$I$21:$M$22,2,FALSE),0),
  AND(P269=16),IFERROR(VLOOKUP(入力項目!$S$16,子育て関連マスタ!$I$26:$M$28,2,FALSE),0),
  AND(P269=19,入力項目!$S$16&lt;&gt;"高専"),IFERROR(VLOOKUP(入力項目!$S$17,子育て関連マスタ!$I$32:$M$37,2,FALSE),0),
  AND(P269=21,入力項目!$S$16="高専"),IFERROR(VLOOKUP(入力項目!$S$17,子育て関連マスタ!$I$32:$M$37,2,FALSE),0),
  P269&gt;=22,0
  ),0),0
) +
IF(AND(P269&gt;=1,P269&lt;=15),IF($D269=入力項目!$S$8,入力項目!$S$3,0),0) +
IF(AND(P269&gt;=1,P269&lt;=15),IF($D269=5,入力項目!$S$4,0),0) +
IF(AND(P269&gt;=1,P269&lt;=15),IF($D269=12,入力項目!$S$5,0),0) +
IF(AND(入力項目!$S$7=$A269,入力項目!$S$8=$D269),子育て関連マスタ!$C$14,0) +
IFERROR(IF(AND(YEAR(EDATE(DATE(入力項目!$S$7,入力項目!$S$8,1),1))=$A269,MONTH(EDATE(DATE(入力項目!$S$7,入力項目!$S$8,1),1))=$D269),子育て関連マスタ!$C$15,0),0) +
IF(AND(OR(P269=3,P269=5,P269=7),$D269=11),子育て関連マスタ!$C$17,0) +
IF(AND(P269=20,$D269=1),子育て関連マスタ!$C$18,0) +
IF(AND(P269=20,$D269=1),
IFERROR(_xlfn.IFS(
入力項目!$S$10="男",子育て関連マスタ!$C$18,
入力項目!$S$10="女",子育て関連マスタ!$C$19
),0),0
) +
IF(AND(P269&gt;=入力項目!$S$18,P269&lt;=入力項目!$S$19),入力項目!$S$20,0) +
IF(AND(P269&gt;=入力項目!$S$21,P269&lt;=入力項目!$S$22),入力項目!$S$23,0) +
IF(AND(P269&gt;=入力項目!$S$24,P269&lt;=入力項目!$S$25),入力項目!$S$26,0)
)</f>
        <v>0</v>
      </c>
      <c r="AE269">
        <f ca="1">-(
_xlfn.IFS(
Q269&lt;=入力項目!$S$11,0,
AND(Q269&gt;=入力項目!$S$11+1,Q269&lt;=3),IFERROR(VLOOKUP(入力項目!$S$12,子育て関連マスタ!$I$4:$M$5,4,FALSE),0),
AND(Q269&gt;=4,Q269&lt;=6),IFERROR(VLOOKUP(入力項目!$S$13,子育て関連マスタ!$I$9:$M$12,4,FALSE),0),
AND(Q269&gt;=7,Q269&lt;=12),IFERROR(VLOOKUP(入力項目!$S$14,子育て関連マスタ!$I$16:$M$17,4,FALSE),0),
AND(Q269&gt;=13,Q269&lt;=15),IFERROR(VLOOKUP(入力項目!$S$15,子育て関連マスタ!$I$21:$M$22,4,FALSE),0),
AND(Q269&gt;=16,Q269&lt;=18),IFERROR(VLOOKUP(入力項目!$S$16,子育て関連マスタ!$I$26:$M$28,4,FALSE),0),
AND(Q269&gt;=19,Q269&lt;=20,入力項目!$S$16="高専"),IFERROR(VLOOKUP(入力項目!$S$16,子育て関連マスタ!$I$26:$M$28,4,FALSE),0),
AND(Q269&gt;=19,Q269&lt;=20,入力項目!$S$16&lt;&gt;"高専"),IFERROR(VLOOKUP(入力項目!$S$17,子育て関連マスタ!$I$32:$M$37,4,FALSE),0),
AND(Q269&gt;=21,Q269&lt;=22,入力項目!$S$16="高専"),IFERROR(VLOOKUP(入力項目!$S$17,子育て関連マスタ!$I$32:$M$34,4,FALSE),0),
AND(Q269&gt;=21,Q269&lt;=22,入力項目!$S$16&lt;&gt;"高専"),IFERROR(VLOOKUP(入力項目!$S$17,子育て関連マスタ!$I$32:$M$34,4,FALSE),0),
Q269&gt;=23,0
) +
IF($D269=4,
  IFERROR(_xlfn.IFS(
  Q269&lt;=入力項目!$S$11,0,
  AND(Q269=入力項目!$S$11),IFERROR(VLOOKUP(入力項目!$S$12,子育て関連マスタ!$I$4:$M$5,2,FALSE),0),
  AND(Q269=4),IFERROR(VLOOKUP(入力項目!$S$13,子育て関連マスタ!$I$9:$M$12,2,FALSE),0),
  AND(Q269=7),IFERROR(VLOOKUP(入力項目!$S$14,子育て関連マスタ!$I$16:$M$17,2,FALSE),0),
  AND(Q269=13),IFERROR(VLOOKUP(入力項目!$S$15,子育て関連マスタ!$I$21:$M$22,2,FALSE),0),
  AND(Q269=16),IFERROR(VLOOKUP(入力項目!$S$16,子育て関連マスタ!$I$26:$M$28,2,FALSE),0),
  AND(Q269=19,入力項目!$S$16&lt;&gt;"高専"),IFERROR(VLOOKUP(入力項目!$S$17,子育て関連マスタ!$I$32:$M$37,2,FALSE),0),
  AND(Q269=21,入力項目!$S$16="高専"),IFERROR(VLOOKUP(入力項目!$S$17,子育て関連マスタ!$I$32:$M$37,2,FALSE),0),
  Q269&gt;=22,0
  ),0),0
) +
IF(AND(Q269&gt;=1,Q269&lt;=15),IF($D269=入力項目!$S$8,入力項目!$S$3,0),0) +
IF(AND(Q269&gt;=1,Q269&lt;=15),IF($D269=5,入力項目!$S$4,0),0) +
IF(AND(Q269&gt;=1,Q269&lt;=15),IF($D269=12,入力項目!$S$5,0),0) +
IF(AND(入力項目!$S$7=$A269,入力項目!$S$8=$D269),子育て関連マスタ!$C$14,0) +
IFERROR(IF(AND(YEAR(EDATE(DATE(入力項目!$S$7,入力項目!$S$8,1),1))=$A269,MONTH(EDATE(DATE(入力項目!$S$7,入力項目!$S$8,1),1))=$D269),子育て関連マスタ!$C$15,0),0) +
IF(AND(OR(Q269=3,Q269=5,Q269=7),$D269=11),子育て関連マスタ!$C$17,0) +
IF(AND(Q269=20,$D269=1),子育て関連マスタ!$C$18,0) +
IF(AND(Q269=20,$D269=1),
IFERROR(_xlfn.IFS(
入力項目!$S$10="男",子育て関連マスタ!$C$18,
入力項目!$S$10="女",子育て関連マスタ!$C$19
),0),0
) +
IF(AND(Q269&gt;=入力項目!$S$18,Q269&lt;=入力項目!$S$19),入力項目!$S$20,0) +
IF(AND(Q269&gt;=入力項目!$S$21,Q269&lt;=入力項目!$S$22),入力項目!$S$23,0) +
IF(AND(Q269&gt;=入力項目!$S$24,Q269&lt;=入力項目!$S$25),入力項目!$S$26,0)
)</f>
        <v>0</v>
      </c>
      <c r="AF269">
        <f ca="1">-(
_xlfn.IFS(
R269&lt;=入力項目!$S$11,0,
AND(R269&gt;=入力項目!$S$11+1,R269&lt;=3),IFERROR(VLOOKUP(入力項目!$S$12,子育て関連マスタ!$I$4:$M$5,4,FALSE),0),
AND(R269&gt;=4,R269&lt;=6),IFERROR(VLOOKUP(入力項目!$S$13,子育て関連マスタ!$I$9:$M$12,4,FALSE),0),
AND(R269&gt;=7,R269&lt;=12),IFERROR(VLOOKUP(入力項目!$S$14,子育て関連マスタ!$I$16:$M$17,4,FALSE),0),
AND(R269&gt;=13,R269&lt;=15),IFERROR(VLOOKUP(入力項目!$S$15,子育て関連マスタ!$I$21:$M$22,4,FALSE),0),
AND(R269&gt;=16,R269&lt;=18),IFERROR(VLOOKUP(入力項目!$S$16,子育て関連マスタ!$I$26:$M$28,4,FALSE),0),
AND(R269&gt;=19,R269&lt;=20,入力項目!$S$16="高専"),IFERROR(VLOOKUP(入力項目!$S$16,子育て関連マスタ!$I$26:$M$28,4,FALSE),0),
AND(R269&gt;=19,R269&lt;=20,入力項目!$S$16&lt;&gt;"高専"),IFERROR(VLOOKUP(入力項目!$S$17,子育て関連マスタ!$I$32:$M$37,4,FALSE),0),
AND(R269&gt;=21,R269&lt;=22,入力項目!$S$16="高専"),IFERROR(VLOOKUP(入力項目!$S$17,子育て関連マスタ!$I$32:$M$34,4,FALSE),0),
AND(R269&gt;=21,R269&lt;=22,入力項目!$S$16&lt;&gt;"高専"),IFERROR(VLOOKUP(入力項目!$S$17,子育て関連マスタ!$I$32:$M$34,4,FALSE),0),
R269&gt;=23,0
) +
IF($D269=4,
  IFERROR(_xlfn.IFS(
  R269&lt;=入力項目!$S$11,0,
  AND(R269=入力項目!$S$11),IFERROR(VLOOKUP(入力項目!$S$12,子育て関連マスタ!$I$4:$M$5,2,FALSE),0),
  AND(R269=4),IFERROR(VLOOKUP(入力項目!$S$13,子育て関連マスタ!$I$9:$M$12,2,FALSE),0),
  AND(R269=7),IFERROR(VLOOKUP(入力項目!$S$14,子育て関連マスタ!$I$16:$M$17,2,FALSE),0),
  AND(R269=13),IFERROR(VLOOKUP(入力項目!$S$15,子育て関連マスタ!$I$21:$M$22,2,FALSE),0),
  AND(R269=16),IFERROR(VLOOKUP(入力項目!$S$16,子育て関連マスタ!$I$26:$M$28,2,FALSE),0),
  AND(R269=19,入力項目!$S$16&lt;&gt;"高専"),IFERROR(VLOOKUP(入力項目!$S$17,子育て関連マスタ!$I$32:$M$37,2,FALSE),0),
  AND(R269=21,入力項目!$S$16="高専"),IFERROR(VLOOKUP(入力項目!$S$17,子育て関連マスタ!$I$32:$M$37,2,FALSE),0),
  R269&gt;=22,0
  ),0),0
) +
IF(AND(R269&gt;=1,R269&lt;=15),IF($D269=入力項目!$S$8,入力項目!$S$3,0),0) +
IF(AND(R269&gt;=1,R269&lt;=15),IF($D269=5,入力項目!$S$4,0),0) +
IF(AND(R269&gt;=1,R269&lt;=15),IF($D269=12,入力項目!$S$5,0),0) +
IF(AND(入力項目!$S$7=$A269,入力項目!$S$8=$D269),子育て関連マスタ!$C$14,0) +
IFERROR(IF(AND(YEAR(EDATE(DATE(入力項目!$S$7,入力項目!$S$8,1),1))=$A269,MONTH(EDATE(DATE(入力項目!$S$7,入力項目!$S$8,1),1))=$D269),子育て関連マスタ!$C$15,0),0) +
IF(AND(OR(R269=3,R269=5,R269=7),$D269=11),子育て関連マスタ!$C$17,0) +
IF(AND(R269=20,$D269=1),子育て関連マスタ!$C$18,0) +
IF(AND(R269=20,$D269=1),
IFERROR(_xlfn.IFS(
入力項目!$S$10="男",子育て関連マスタ!$C$18,
入力項目!$S$10="女",子育て関連マスタ!$C$19
),0),0
) +
IF(AND(R269&gt;=入力項目!$S$18,R269&lt;=入力項目!$S$19),入力項目!$S$20,0) +
IF(AND(R269&gt;=入力項目!$S$21,R269&lt;=入力項目!$S$22),入力項目!$S$23,0) +
IF(AND(R269&gt;=入力項目!$S$24,R269&lt;=入力項目!$S$25),入力項目!$S$26,0)
)</f>
        <v>0</v>
      </c>
      <c r="AG269">
        <f ca="1">-(
_xlfn.IFS(
S269&lt;=入力項目!$S$11,0,
AND(S269&gt;=入力項目!$S$11+1,S269&lt;=3),IFERROR(VLOOKUP(入力項目!$S$12,子育て関連マスタ!$I$4:$M$5,4,FALSE),0),
AND(S269&gt;=4,S269&lt;=6),IFERROR(VLOOKUP(入力項目!$S$13,子育て関連マスタ!$I$9:$M$12,4,FALSE),0),
AND(S269&gt;=7,S269&lt;=12),IFERROR(VLOOKUP(入力項目!$S$14,子育て関連マスタ!$I$16:$M$17,4,FALSE),0),
AND(S269&gt;=13,S269&lt;=15),IFERROR(VLOOKUP(入力項目!$S$15,子育て関連マスタ!$I$21:$M$22,4,FALSE),0),
AND(S269&gt;=16,S269&lt;=18),IFERROR(VLOOKUP(入力項目!$S$16,子育て関連マスタ!$I$26:$M$28,4,FALSE),0),
AND(S269&gt;=19,S269&lt;=20,入力項目!$S$16="高専"),IFERROR(VLOOKUP(入力項目!$S$16,子育て関連マスタ!$I$26:$M$28,4,FALSE),0),
AND(S269&gt;=19,S269&lt;=20,入力項目!$S$16&lt;&gt;"高専"),IFERROR(VLOOKUP(入力項目!$S$17,子育て関連マスタ!$I$32:$M$37,4,FALSE),0),
AND(S269&gt;=21,S269&lt;=22,入力項目!$S$16="高専"),IFERROR(VLOOKUP(入力項目!$S$17,子育て関連マスタ!$I$32:$M$34,4,FALSE),0),
AND(S269&gt;=21,S269&lt;=22,入力項目!$S$16&lt;&gt;"高専"),IFERROR(VLOOKUP(入力項目!$S$17,子育て関連マスタ!$I$32:$M$34,4,FALSE),0),
S269&gt;=23,0
) +
IF($D269=4,
  IFERROR(_xlfn.IFS(
  S269&lt;=入力項目!$S$11,0,
  AND(S269=入力項目!$S$11),IFERROR(VLOOKUP(入力項目!$S$12,子育て関連マスタ!$I$4:$M$5,2,FALSE),0),
  AND(S269=4),IFERROR(VLOOKUP(入力項目!$S$13,子育て関連マスタ!$I$9:$M$12,2,FALSE),0),
  AND(S269=7),IFERROR(VLOOKUP(入力項目!$S$14,子育て関連マスタ!$I$16:$M$17,2,FALSE),0),
  AND(S269=13),IFERROR(VLOOKUP(入力項目!$S$15,子育て関連マスタ!$I$21:$M$22,2,FALSE),0),
  AND(S269=16),IFERROR(VLOOKUP(入力項目!$S$16,子育て関連マスタ!$I$26:$M$28,2,FALSE),0),
  AND(S269=19,入力項目!$S$16&lt;&gt;"高専"),IFERROR(VLOOKUP(入力項目!$S$17,子育て関連マスタ!$I$32:$M$37,2,FALSE),0),
  AND(S269=21,入力項目!$S$16="高専"),IFERROR(VLOOKUP(入力項目!$S$17,子育て関連マスタ!$I$32:$M$37,2,FALSE),0),
  S269&gt;=22,0
  ),0),0
) +
IF(AND(S269&gt;=1,S269&lt;=15),IF($D269=入力項目!$S$8,入力項目!$S$3,0),0) +
IF(AND(S269&gt;=1,S269&lt;=15),IF($D269=5,入力項目!$S$4,0),0) +
IF(AND(S269&gt;=1,S269&lt;=15),IF($D269=12,入力項目!$S$5,0),0) +
IF(AND(入力項目!$S$7=$A269,入力項目!$S$8=$D269),子育て関連マスタ!$C$14,0) +
IFERROR(IF(AND(YEAR(EDATE(DATE(入力項目!$S$7,入力項目!$S$8,1),1))=$A269,MONTH(EDATE(DATE(入力項目!$S$7,入力項目!$S$8,1),1))=$D269),子育て関連マスタ!$C$15,0),0) +
IF(AND(OR(S269=3,S269=5,S269=7),$D269=11),子育て関連マスタ!$C$17,0) +
IF(AND(S269=20,$D269=1),子育て関連マスタ!$C$18,0) +
IF(AND(S269=20,$D269=1),
IFERROR(_xlfn.IFS(
入力項目!$S$10="男",子育て関連マスタ!$C$18,
入力項目!$S$10="女",子育て関連マスタ!$C$19
),0),0
) +
IF(AND(S269&gt;=入力項目!$S$18,S269&lt;=入力項目!$S$19),入力項目!$S$20,0) +
IF(AND(S269&gt;=入力項目!$S$21,S269&lt;=入力項目!$S$22),入力項目!$S$23,0) +
IF(AND(S269&gt;=入力項目!$S$24,S269&lt;=入力項目!$S$25),入力項目!$S$26,0)
)</f>
        <v>0</v>
      </c>
      <c r="AH269">
        <f ca="1">-(
_xlfn.IFS(
T269&lt;=入力項目!$S$11,0,
AND(T269&gt;=入力項目!$S$11+1,T269&lt;=3),IFERROR(VLOOKUP(入力項目!$S$12,子育て関連マスタ!$I$4:$M$5,4,FALSE),0),
AND(T269&gt;=4,T269&lt;=6),IFERROR(VLOOKUP(入力項目!$S$13,子育て関連マスタ!$I$9:$M$12,4,FALSE),0),
AND(T269&gt;=7,T269&lt;=12),IFERROR(VLOOKUP(入力項目!$S$14,子育て関連マスタ!$I$16:$M$17,4,FALSE),0),
AND(T269&gt;=13,T269&lt;=15),IFERROR(VLOOKUP(入力項目!$S$15,子育て関連マスタ!$I$21:$M$22,4,FALSE),0),
AND(T269&gt;=16,T269&lt;=18),IFERROR(VLOOKUP(入力項目!$S$16,子育て関連マスタ!$I$26:$M$28,4,FALSE),0),
AND(T269&gt;=19,T269&lt;=20,入力項目!$S$16="高専"),IFERROR(VLOOKUP(入力項目!$S$16,子育て関連マスタ!$I$26:$M$28,4,FALSE),0),
AND(T269&gt;=19,T269&lt;=20,入力項目!$S$16&lt;&gt;"高専"),IFERROR(VLOOKUP(入力項目!$S$17,子育て関連マスタ!$I$32:$M$37,4,FALSE),0),
AND(T269&gt;=21,T269&lt;=22,入力項目!$S$16="高専"),IFERROR(VLOOKUP(入力項目!$S$17,子育て関連マスタ!$I$32:$M$34,4,FALSE),0),
AND(T269&gt;=21,T269&lt;=22,入力項目!$S$16&lt;&gt;"高専"),IFERROR(VLOOKUP(入力項目!$S$17,子育て関連マスタ!$I$32:$M$34,4,FALSE),0),
T269&gt;=23,0
) +
IF($D269=4,
  IFERROR(_xlfn.IFS(
  T269&lt;=入力項目!$S$11,0,
  AND(T269=入力項目!$S$11),IFERROR(VLOOKUP(入力項目!$S$12,子育て関連マスタ!$I$4:$M$5,2,FALSE),0),
  AND(T269=4),IFERROR(VLOOKUP(入力項目!$S$13,子育て関連マスタ!$I$9:$M$12,2,FALSE),0),
  AND(T269=7),IFERROR(VLOOKUP(入力項目!$S$14,子育て関連マスタ!$I$16:$M$17,2,FALSE),0),
  AND(T269=13),IFERROR(VLOOKUP(入力項目!$S$15,子育て関連マスタ!$I$21:$M$22,2,FALSE),0),
  AND(T269=16),IFERROR(VLOOKUP(入力項目!$S$16,子育て関連マスタ!$I$26:$M$28,2,FALSE),0),
  AND(T269=19,入力項目!$S$16&lt;&gt;"高専"),IFERROR(VLOOKUP(入力項目!$S$17,子育て関連マスタ!$I$32:$M$37,2,FALSE),0),
  AND(T269=21,入力項目!$S$16="高専"),IFERROR(VLOOKUP(入力項目!$S$17,子育て関連マスタ!$I$32:$M$37,2,FALSE),0),
  T269&gt;=22,0
  ),0),0
) +
IF(AND(T269&gt;=1,T269&lt;=15),IF($D269=入力項目!$S$8,入力項目!$S$3,0),0) +
IF(AND(T269&gt;=1,T269&lt;=15),IF($D269=5,入力項目!$S$4,0),0) +
IF(AND(T269&gt;=1,T269&lt;=15),IF($D269=12,入力項目!$S$5,0),0) +
IF(AND(入力項目!$S$7=$A269,入力項目!$S$8=$D269),子育て関連マスタ!$C$14,0) +
IFERROR(IF(AND(YEAR(EDATE(DATE(入力項目!$S$7,入力項目!$S$8,1),1))=$A269,MONTH(EDATE(DATE(入力項目!$S$7,入力項目!$S$8,1),1))=$D269),子育て関連マスタ!$C$15,0),0) +
IF(AND(OR(T269=3,T269=5,T269=7),$D269=11),子育て関連マスタ!$C$17,0) +
IF(AND(T269=20,$D269=1),子育て関連マスタ!$C$18,0) +
IF(AND(T269=20,$D269=1),
IFERROR(_xlfn.IFS(
入力項目!$S$10="男",子育て関連マスタ!$C$18,
入力項目!$S$10="女",子育て関連マスタ!$C$19
),0),0
) +
IF(AND(T269&gt;=入力項目!$S$18,T269&lt;=入力項目!$S$19),入力項目!$S$20,0) +
IF(AND(T269&gt;=入力項目!$S$21,T269&lt;=入力項目!$S$22),入力項目!$S$23,0) +
IF(AND(T269&gt;=入力項目!$S$24,T269&lt;=入力項目!$S$25),入力項目!$S$26,0)
)</f>
        <v>0</v>
      </c>
      <c r="AI269">
        <f ca="1">-(
_xlfn.IFS(
U269&lt;=入力項目!$S$11,0,
AND(U269&gt;=入力項目!$S$11+1,U269&lt;=3),IFERROR(VLOOKUP(入力項目!$S$12,子育て関連マスタ!$I$4:$M$5,4,FALSE),0),
AND(U269&gt;=4,U269&lt;=6),IFERROR(VLOOKUP(入力項目!$S$13,子育て関連マスタ!$I$9:$M$12,4,FALSE),0),
AND(U269&gt;=7,U269&lt;=12),IFERROR(VLOOKUP(入力項目!$S$14,子育て関連マスタ!$I$16:$M$17,4,FALSE),0),
AND(U269&gt;=13,U269&lt;=15),IFERROR(VLOOKUP(入力項目!$S$15,子育て関連マスタ!$I$21:$M$22,4,FALSE),0),
AND(U269&gt;=16,U269&lt;=18),IFERROR(VLOOKUP(入力項目!$S$16,子育て関連マスタ!$I$26:$M$28,4,FALSE),0),
AND(U269&gt;=19,U269&lt;=20,入力項目!$S$16="高専"),IFERROR(VLOOKUP(入力項目!$S$16,子育て関連マスタ!$I$26:$M$28,4,FALSE),0),
AND(U269&gt;=19,U269&lt;=20,入力項目!$S$16&lt;&gt;"高専"),IFERROR(VLOOKUP(入力項目!$S$17,子育て関連マスタ!$I$32:$M$37,4,FALSE),0),
AND(U269&gt;=21,U269&lt;=22,入力項目!$S$16="高専"),IFERROR(VLOOKUP(入力項目!$S$17,子育て関連マスタ!$I$32:$M$34,4,FALSE),0),
AND(U269&gt;=21,U269&lt;=22,入力項目!$S$16&lt;&gt;"高専"),IFERROR(VLOOKUP(入力項目!$S$17,子育て関連マスタ!$I$32:$M$34,4,FALSE),0),
U269&gt;=23,0
) +
IF($D269=4,
  IFERROR(_xlfn.IFS(
  U269&lt;=入力項目!$S$11,0,
  AND(U269=入力項目!$S$11),IFERROR(VLOOKUP(入力項目!$S$12,子育て関連マスタ!$I$4:$M$5,2,FALSE),0),
  AND(U269=4),IFERROR(VLOOKUP(入力項目!$S$13,子育て関連マスタ!$I$9:$M$12,2,FALSE),0),
  AND(U269=7),IFERROR(VLOOKUP(入力項目!$S$14,子育て関連マスタ!$I$16:$M$17,2,FALSE),0),
  AND(U269=13),IFERROR(VLOOKUP(入力項目!$S$15,子育て関連マスタ!$I$21:$M$22,2,FALSE),0),
  AND(U269=16),IFERROR(VLOOKUP(入力項目!$S$16,子育て関連マスタ!$I$26:$M$28,2,FALSE),0),
  AND(U269=19,入力項目!$S$16&lt;&gt;"高専"),IFERROR(VLOOKUP(入力項目!$S$17,子育て関連マスタ!$I$32:$M$37,2,FALSE),0),
  AND(U269=21,入力項目!$S$16="高専"),IFERROR(VLOOKUP(入力項目!$S$17,子育て関連マスタ!$I$32:$M$37,2,FALSE),0),
  U269&gt;=22,0
  ),0),0
) +
IF(AND(U269&gt;=1,U269&lt;=15),IF($D269=入力項目!$S$8,入力項目!$S$3,0),0) +
IF(AND(U269&gt;=1,U269&lt;=15),IF($D269=5,入力項目!$S$4,0),0) +
IF(AND(U269&gt;=1,U269&lt;=15),IF($D269=12,入力項目!$S$5,0),0) +
IF(AND(入力項目!$S$7=$A269,入力項目!$S$8=$D269),子育て関連マスタ!$C$14,0) +
IFERROR(IF(AND(YEAR(EDATE(DATE(入力項目!$S$7,入力項目!$S$8,1),1))=$A269,MONTH(EDATE(DATE(入力項目!$S$7,入力項目!$S$8,1),1))=$D269),子育て関連マスタ!$C$15,0),0) +
IF(AND(OR(U269=3,U269=5,U269=7),$D269=11),子育て関連マスタ!$C$17,0) +
IF(AND(U269=20,$D269=1),子育て関連マスタ!$C$18,0) +
IF(AND(U269=20,$D269=1),
IFERROR(_xlfn.IFS(
入力項目!$S$10="男",子育て関連マスタ!$C$18,
入力項目!$S$10="女",子育て関連マスタ!$C$19
),0),0
) +
IF(AND(U269&gt;=入力項目!$S$18,U269&lt;=入力項目!$S$19),入力項目!$S$20,0) +
IF(AND(U269&gt;=入力項目!$S$21,U269&lt;=入力項目!$S$22),入力項目!$S$23,0) +
IF(AND(U269&gt;=入力項目!$S$24,U269&lt;=入力項目!$S$25),入力項目!$S$26,0)
)</f>
        <v>0</v>
      </c>
      <c r="AJ269" s="10">
        <f ca="1">-VLOOKUP($D269,月別収支!$A$2:$H$13,7,FALSE)</f>
        <v>-20000</v>
      </c>
    </row>
    <row r="270" spans="1:36" x14ac:dyDescent="0.4">
      <c r="A270">
        <f t="shared" ca="1" si="71"/>
        <v>2046</v>
      </c>
      <c r="B270">
        <f t="shared" ca="1" si="78"/>
        <v>2046</v>
      </c>
      <c r="C270">
        <f t="shared" ca="1" si="79"/>
        <v>22</v>
      </c>
      <c r="D270">
        <f t="shared" ca="1" si="72"/>
        <v>12</v>
      </c>
      <c r="E270" t="str">
        <f t="shared" ca="1" si="73"/>
        <v>2046年12月</v>
      </c>
      <c r="F270">
        <f ca="1">IF(OR(入力項目!$N$5&lt;$A270,AND(入力項目!$N$5=$A270,入力項目!$N$6&lt;$D270)),IF(F269=0,1,IF(G270=12,F269+1,F269)),0)</f>
        <v>22</v>
      </c>
      <c r="G270">
        <f ca="1">IF(OR(入力項目!$N$5&lt;$A270,AND(入力項目!$N$5=$A270,入力項目!$N$6&lt;$D270)),IF(G269=12,1,G269+1),0)</f>
        <v>2</v>
      </c>
      <c r="H270" t="str">
        <f t="shared" ca="1" si="74"/>
        <v>22_2</v>
      </c>
      <c r="I270">
        <f ca="1">IF(
  IFERROR(AND($C270&gt;0,MOD($C270,入力項目!$N$22)=0,$D270=入力項目!$N$23), FALSE),
  1,
  IF(
    AND(I269&gt;0,J269=12),
    IF(I269=入力項目!$N$28, 0, I269+1),
    I269
  )
)</f>
        <v>3</v>
      </c>
      <c r="J270">
        <f ca="1">IF($D270=入力項目!$N$23,1,IFERROR(J269+1,1))</f>
        <v>7</v>
      </c>
      <c r="K270" t="str">
        <f t="shared" ca="1" si="75"/>
        <v>3_7</v>
      </c>
      <c r="L270">
        <f ca="1">L269+IF(入力項目!$D$4=$D270,1,0)</f>
        <v>51</v>
      </c>
      <c r="M270" t="str">
        <f t="shared" ca="1" si="76"/>
        <v>51歳</v>
      </c>
      <c r="N270">
        <f t="shared" ca="1" si="80"/>
        <v>51</v>
      </c>
      <c r="O270" t="str">
        <f t="shared" ca="1" si="77"/>
        <v>51歳</v>
      </c>
      <c r="P270">
        <f t="shared" ca="1" si="81"/>
        <v>26</v>
      </c>
      <c r="Q270">
        <f t="shared" ca="1" si="82"/>
        <v>24</v>
      </c>
      <c r="R270">
        <f t="shared" ca="1" si="83"/>
        <v>2047</v>
      </c>
      <c r="S270">
        <f t="shared" ca="1" si="84"/>
        <v>2047</v>
      </c>
      <c r="T270">
        <f t="shared" ca="1" si="85"/>
        <v>2047</v>
      </c>
      <c r="U270">
        <f t="shared" ca="1" si="86"/>
        <v>2047</v>
      </c>
      <c r="V270" s="10">
        <f t="shared" ca="1" si="87"/>
        <v>30934335</v>
      </c>
      <c r="W270" s="10">
        <f ca="1">IF($L270&lt;その他マスタ!$B$1,VLOOKUP($D270,月別収支!$A$2:$H$13,2,FALSE),その他マスタ!$B$3)+IF(AND($L270=その他マスタ!$B$1,入力項目!$I$9="あり",$D270=入力項目!$D$4),その他マスタ!$B$2,0)</f>
        <v>1100000</v>
      </c>
      <c r="X270" s="10">
        <f ca="1">-IF(入力項目!$K$5=TRUE,
IF($F270+$G270&lt;3,VLOOKUP($D270,月別収支!$A$2:$H$13,8,FALSE),0)+IFERROR(VLOOKUP($H270,住宅ローン計算!C:P,13,FALSE),0)+IF($F270&gt;1,IF(OR($G270=3,$G270=6,$G270=9,$G270=12),ROUNDUP(入力項目!$N$18/4,0),0),0),
VLOOKUP($D270,月別収支!$A$2:$H$13,8,FALSE))</f>
        <v>-191500</v>
      </c>
      <c r="Y270" s="10">
        <f ca="1">-VLOOKUP($D270,月別収支!$A$2:$H$13,3,FALSE)</f>
        <v>-75000</v>
      </c>
      <c r="Z270" s="10">
        <f ca="1">-VLOOKUP($D270,月別収支!$A$2:$H$13,4,FALSE)</f>
        <v>-27000</v>
      </c>
      <c r="AA270" s="10">
        <f ca="1">-VLOOKUP($D270,月別収支!$A$2:$H$13,6,FALSE)</f>
        <v>-10000</v>
      </c>
      <c r="AB270" s="10">
        <f ca="1">-(
VLOOKUP($D270,月別収支!$A$2:$H$13,5,FALSE)+IF(AND(入力項目!$I$27&lt;=$A270,ISEVEN($A270-入力項目!$I$27),入力項目!$I$28=$D270),入力項目!$I$26,0)
+IF(入力項目!$K$26=TRUE,
IFERROR(VLOOKUP($K270,マイカーローン計算!C:P,13,FALSE),0),
IFERROR(
  IF(AND($C270&gt;0,MOD($C270,入力項目!$N$22)=0,$D270=入力項目!$N$23),入力項目!$N$24,0),
 0
)
)
)</f>
        <v>-20000</v>
      </c>
      <c r="AC270" s="10">
        <f ca="1">-IF($A270&lt;入力項目!$N$33,入力項目!$N$35,IF(AND($A270=入力項目!$N$33,$D270&lt;=入力項目!$N$34),入力項目!$N$35,0))</f>
        <v>0</v>
      </c>
      <c r="AD270">
        <f ca="1">-(
_xlfn.IFS(
P270&lt;=入力項目!$S$11,0,
AND(P270&gt;=入力項目!$S$11+1,P270&lt;=3),IFERROR(VLOOKUP(入力項目!$S$12,子育て関連マスタ!$I$4:$M$5,4,FALSE),0),
AND(P270&gt;=4,P270&lt;=6),IFERROR(VLOOKUP(入力項目!$S$13,子育て関連マスタ!$I$9:$M$12,4,FALSE),0),
AND(P270&gt;=7,P270&lt;=12),IFERROR(VLOOKUP(入力項目!$S$14,子育て関連マスタ!$I$16:$M$17,4,FALSE),0),
AND(P270&gt;=13,P270&lt;=15),IFERROR(VLOOKUP(入力項目!$S$15,子育て関連マスタ!$I$21:$M$22,4,FALSE),0),
AND(P270&gt;=16,P270&lt;=18),IFERROR(VLOOKUP(入力項目!$S$16,子育て関連マスタ!$I$26:$M$28,4,FALSE),0),
AND(P270&gt;=19,P270&lt;=20,入力項目!$S$16="高専"),IFERROR(VLOOKUP(入力項目!$S$16,子育て関連マスタ!$I$26:$M$28,4,FALSE),0),
AND(P270&gt;=19,P270&lt;=20,入力項目!$S$16&lt;&gt;"高専"),IFERROR(VLOOKUP(入力項目!$S$17,子育て関連マスタ!$I$32:$M$37,4,FALSE),0),
AND(P270&gt;=21,P270&lt;=22,入力項目!$S$16="高専"),IFERROR(VLOOKUP(入力項目!$S$17,子育て関連マスタ!$I$32:$M$34,4,FALSE),0),
AND(P270&gt;=21,P270&lt;=22,入力項目!$S$16&lt;&gt;"高専"),IFERROR(VLOOKUP(入力項目!$S$17,子育て関連マスタ!$I$32:$M$34,4,FALSE),0),
P270&gt;=23,0
) +
IF($D270=4,
  IFERROR(_xlfn.IFS(
  P270&lt;=入力項目!$S$11,0,
  AND(P270=入力項目!$S$11),IFERROR(VLOOKUP(入力項目!$S$12,子育て関連マスタ!$I$4:$M$5,2,FALSE),0),
  AND(P270=4),IFERROR(VLOOKUP(入力項目!$S$13,子育て関連マスタ!$I$9:$M$12,2,FALSE),0),
  AND(P270=7),IFERROR(VLOOKUP(入力項目!$S$14,子育て関連マスタ!$I$16:$M$17,2,FALSE),0),
  AND(P270=13),IFERROR(VLOOKUP(入力項目!$S$15,子育て関連マスタ!$I$21:$M$22,2,FALSE),0),
  AND(P270=16),IFERROR(VLOOKUP(入力項目!$S$16,子育て関連マスタ!$I$26:$M$28,2,FALSE),0),
  AND(P270=19,入力項目!$S$16&lt;&gt;"高専"),IFERROR(VLOOKUP(入力項目!$S$17,子育て関連マスタ!$I$32:$M$37,2,FALSE),0),
  AND(P270=21,入力項目!$S$16="高専"),IFERROR(VLOOKUP(入力項目!$S$17,子育て関連マスタ!$I$32:$M$37,2,FALSE),0),
  P270&gt;=22,0
  ),0),0
) +
IF(AND(P270&gt;=1,P270&lt;=15),IF($D270=入力項目!$S$8,入力項目!$S$3,0),0) +
IF(AND(P270&gt;=1,P270&lt;=15),IF($D270=5,入力項目!$S$4,0),0) +
IF(AND(P270&gt;=1,P270&lt;=15),IF($D270=12,入力項目!$S$5,0),0) +
IF(AND(入力項目!$S$7=$A270,入力項目!$S$8=$D270),子育て関連マスタ!$C$14,0) +
IFERROR(IF(AND(YEAR(EDATE(DATE(入力項目!$S$7,入力項目!$S$8,1),1))=$A270,MONTH(EDATE(DATE(入力項目!$S$7,入力項目!$S$8,1),1))=$D270),子育て関連マスタ!$C$15,0),0) +
IF(AND(OR(P270=3,P270=5,P270=7),$D270=11),子育て関連マスタ!$C$17,0) +
IF(AND(P270=20,$D270=1),子育て関連マスタ!$C$18,0) +
IF(AND(P270=20,$D270=1),
IFERROR(_xlfn.IFS(
入力項目!$S$10="男",子育て関連マスタ!$C$18,
入力項目!$S$10="女",子育て関連マスタ!$C$19
),0),0
) +
IF(AND(P270&gt;=入力項目!$S$18,P270&lt;=入力項目!$S$19),入力項目!$S$20,0) +
IF(AND(P270&gt;=入力項目!$S$21,P270&lt;=入力項目!$S$22),入力項目!$S$23,0) +
IF(AND(P270&gt;=入力項目!$S$24,P270&lt;=入力項目!$S$25),入力項目!$S$26,0)
)</f>
        <v>0</v>
      </c>
      <c r="AE270">
        <f ca="1">-(
_xlfn.IFS(
Q270&lt;=入力項目!$S$11,0,
AND(Q270&gt;=入力項目!$S$11+1,Q270&lt;=3),IFERROR(VLOOKUP(入力項目!$S$12,子育て関連マスタ!$I$4:$M$5,4,FALSE),0),
AND(Q270&gt;=4,Q270&lt;=6),IFERROR(VLOOKUP(入力項目!$S$13,子育て関連マスタ!$I$9:$M$12,4,FALSE),0),
AND(Q270&gt;=7,Q270&lt;=12),IFERROR(VLOOKUP(入力項目!$S$14,子育て関連マスタ!$I$16:$M$17,4,FALSE),0),
AND(Q270&gt;=13,Q270&lt;=15),IFERROR(VLOOKUP(入力項目!$S$15,子育て関連マスタ!$I$21:$M$22,4,FALSE),0),
AND(Q270&gt;=16,Q270&lt;=18),IFERROR(VLOOKUP(入力項目!$S$16,子育て関連マスタ!$I$26:$M$28,4,FALSE),0),
AND(Q270&gt;=19,Q270&lt;=20,入力項目!$S$16="高専"),IFERROR(VLOOKUP(入力項目!$S$16,子育て関連マスタ!$I$26:$M$28,4,FALSE),0),
AND(Q270&gt;=19,Q270&lt;=20,入力項目!$S$16&lt;&gt;"高専"),IFERROR(VLOOKUP(入力項目!$S$17,子育て関連マスタ!$I$32:$M$37,4,FALSE),0),
AND(Q270&gt;=21,Q270&lt;=22,入力項目!$S$16="高専"),IFERROR(VLOOKUP(入力項目!$S$17,子育て関連マスタ!$I$32:$M$34,4,FALSE),0),
AND(Q270&gt;=21,Q270&lt;=22,入力項目!$S$16&lt;&gt;"高専"),IFERROR(VLOOKUP(入力項目!$S$17,子育て関連マスタ!$I$32:$M$34,4,FALSE),0),
Q270&gt;=23,0
) +
IF($D270=4,
  IFERROR(_xlfn.IFS(
  Q270&lt;=入力項目!$S$11,0,
  AND(Q270=入力項目!$S$11),IFERROR(VLOOKUP(入力項目!$S$12,子育て関連マスタ!$I$4:$M$5,2,FALSE),0),
  AND(Q270=4),IFERROR(VLOOKUP(入力項目!$S$13,子育て関連マスタ!$I$9:$M$12,2,FALSE),0),
  AND(Q270=7),IFERROR(VLOOKUP(入力項目!$S$14,子育て関連マスタ!$I$16:$M$17,2,FALSE),0),
  AND(Q270=13),IFERROR(VLOOKUP(入力項目!$S$15,子育て関連マスタ!$I$21:$M$22,2,FALSE),0),
  AND(Q270=16),IFERROR(VLOOKUP(入力項目!$S$16,子育て関連マスタ!$I$26:$M$28,2,FALSE),0),
  AND(Q270=19,入力項目!$S$16&lt;&gt;"高専"),IFERROR(VLOOKUP(入力項目!$S$17,子育て関連マスタ!$I$32:$M$37,2,FALSE),0),
  AND(Q270=21,入力項目!$S$16="高専"),IFERROR(VLOOKUP(入力項目!$S$17,子育て関連マスタ!$I$32:$M$37,2,FALSE),0),
  Q270&gt;=22,0
  ),0),0
) +
IF(AND(Q270&gt;=1,Q270&lt;=15),IF($D270=入力項目!$S$8,入力項目!$S$3,0),0) +
IF(AND(Q270&gt;=1,Q270&lt;=15),IF($D270=5,入力項目!$S$4,0),0) +
IF(AND(Q270&gt;=1,Q270&lt;=15),IF($D270=12,入力項目!$S$5,0),0) +
IF(AND(入力項目!$S$7=$A270,入力項目!$S$8=$D270),子育て関連マスタ!$C$14,0) +
IFERROR(IF(AND(YEAR(EDATE(DATE(入力項目!$S$7,入力項目!$S$8,1),1))=$A270,MONTH(EDATE(DATE(入力項目!$S$7,入力項目!$S$8,1),1))=$D270),子育て関連マスタ!$C$15,0),0) +
IF(AND(OR(Q270=3,Q270=5,Q270=7),$D270=11),子育て関連マスタ!$C$17,0) +
IF(AND(Q270=20,$D270=1),子育て関連マスタ!$C$18,0) +
IF(AND(Q270=20,$D270=1),
IFERROR(_xlfn.IFS(
入力項目!$S$10="男",子育て関連マスタ!$C$18,
入力項目!$S$10="女",子育て関連マスタ!$C$19
),0),0
) +
IF(AND(Q270&gt;=入力項目!$S$18,Q270&lt;=入力項目!$S$19),入力項目!$S$20,0) +
IF(AND(Q270&gt;=入力項目!$S$21,Q270&lt;=入力項目!$S$22),入力項目!$S$23,0) +
IF(AND(Q270&gt;=入力項目!$S$24,Q270&lt;=入力項目!$S$25),入力項目!$S$26,0)
)</f>
        <v>0</v>
      </c>
      <c r="AF270">
        <f ca="1">-(
_xlfn.IFS(
R270&lt;=入力項目!$S$11,0,
AND(R270&gt;=入力項目!$S$11+1,R270&lt;=3),IFERROR(VLOOKUP(入力項目!$S$12,子育て関連マスタ!$I$4:$M$5,4,FALSE),0),
AND(R270&gt;=4,R270&lt;=6),IFERROR(VLOOKUP(入力項目!$S$13,子育て関連マスタ!$I$9:$M$12,4,FALSE),0),
AND(R270&gt;=7,R270&lt;=12),IFERROR(VLOOKUP(入力項目!$S$14,子育て関連マスタ!$I$16:$M$17,4,FALSE),0),
AND(R270&gt;=13,R270&lt;=15),IFERROR(VLOOKUP(入力項目!$S$15,子育て関連マスタ!$I$21:$M$22,4,FALSE),0),
AND(R270&gt;=16,R270&lt;=18),IFERROR(VLOOKUP(入力項目!$S$16,子育て関連マスタ!$I$26:$M$28,4,FALSE),0),
AND(R270&gt;=19,R270&lt;=20,入力項目!$S$16="高専"),IFERROR(VLOOKUP(入力項目!$S$16,子育て関連マスタ!$I$26:$M$28,4,FALSE),0),
AND(R270&gt;=19,R270&lt;=20,入力項目!$S$16&lt;&gt;"高専"),IFERROR(VLOOKUP(入力項目!$S$17,子育て関連マスタ!$I$32:$M$37,4,FALSE),0),
AND(R270&gt;=21,R270&lt;=22,入力項目!$S$16="高専"),IFERROR(VLOOKUP(入力項目!$S$17,子育て関連マスタ!$I$32:$M$34,4,FALSE),0),
AND(R270&gt;=21,R270&lt;=22,入力項目!$S$16&lt;&gt;"高専"),IFERROR(VLOOKUP(入力項目!$S$17,子育て関連マスタ!$I$32:$M$34,4,FALSE),0),
R270&gt;=23,0
) +
IF($D270=4,
  IFERROR(_xlfn.IFS(
  R270&lt;=入力項目!$S$11,0,
  AND(R270=入力項目!$S$11),IFERROR(VLOOKUP(入力項目!$S$12,子育て関連マスタ!$I$4:$M$5,2,FALSE),0),
  AND(R270=4),IFERROR(VLOOKUP(入力項目!$S$13,子育て関連マスタ!$I$9:$M$12,2,FALSE),0),
  AND(R270=7),IFERROR(VLOOKUP(入力項目!$S$14,子育て関連マスタ!$I$16:$M$17,2,FALSE),0),
  AND(R270=13),IFERROR(VLOOKUP(入力項目!$S$15,子育て関連マスタ!$I$21:$M$22,2,FALSE),0),
  AND(R270=16),IFERROR(VLOOKUP(入力項目!$S$16,子育て関連マスタ!$I$26:$M$28,2,FALSE),0),
  AND(R270=19,入力項目!$S$16&lt;&gt;"高専"),IFERROR(VLOOKUP(入力項目!$S$17,子育て関連マスタ!$I$32:$M$37,2,FALSE),0),
  AND(R270=21,入力項目!$S$16="高専"),IFERROR(VLOOKUP(入力項目!$S$17,子育て関連マスタ!$I$32:$M$37,2,FALSE),0),
  R270&gt;=22,0
  ),0),0
) +
IF(AND(R270&gt;=1,R270&lt;=15),IF($D270=入力項目!$S$8,入力項目!$S$3,0),0) +
IF(AND(R270&gt;=1,R270&lt;=15),IF($D270=5,入力項目!$S$4,0),0) +
IF(AND(R270&gt;=1,R270&lt;=15),IF($D270=12,入力項目!$S$5,0),0) +
IF(AND(入力項目!$S$7=$A270,入力項目!$S$8=$D270),子育て関連マスタ!$C$14,0) +
IFERROR(IF(AND(YEAR(EDATE(DATE(入力項目!$S$7,入力項目!$S$8,1),1))=$A270,MONTH(EDATE(DATE(入力項目!$S$7,入力項目!$S$8,1),1))=$D270),子育て関連マスタ!$C$15,0),0) +
IF(AND(OR(R270=3,R270=5,R270=7),$D270=11),子育て関連マスタ!$C$17,0) +
IF(AND(R270=20,$D270=1),子育て関連マスタ!$C$18,0) +
IF(AND(R270=20,$D270=1),
IFERROR(_xlfn.IFS(
入力項目!$S$10="男",子育て関連マスタ!$C$18,
入力項目!$S$10="女",子育て関連マスタ!$C$19
),0),0
) +
IF(AND(R270&gt;=入力項目!$S$18,R270&lt;=入力項目!$S$19),入力項目!$S$20,0) +
IF(AND(R270&gt;=入力項目!$S$21,R270&lt;=入力項目!$S$22),入力項目!$S$23,0) +
IF(AND(R270&gt;=入力項目!$S$24,R270&lt;=入力項目!$S$25),入力項目!$S$26,0)
)</f>
        <v>0</v>
      </c>
      <c r="AG270">
        <f ca="1">-(
_xlfn.IFS(
S270&lt;=入力項目!$S$11,0,
AND(S270&gt;=入力項目!$S$11+1,S270&lt;=3),IFERROR(VLOOKUP(入力項目!$S$12,子育て関連マスタ!$I$4:$M$5,4,FALSE),0),
AND(S270&gt;=4,S270&lt;=6),IFERROR(VLOOKUP(入力項目!$S$13,子育て関連マスタ!$I$9:$M$12,4,FALSE),0),
AND(S270&gt;=7,S270&lt;=12),IFERROR(VLOOKUP(入力項目!$S$14,子育て関連マスタ!$I$16:$M$17,4,FALSE),0),
AND(S270&gt;=13,S270&lt;=15),IFERROR(VLOOKUP(入力項目!$S$15,子育て関連マスタ!$I$21:$M$22,4,FALSE),0),
AND(S270&gt;=16,S270&lt;=18),IFERROR(VLOOKUP(入力項目!$S$16,子育て関連マスタ!$I$26:$M$28,4,FALSE),0),
AND(S270&gt;=19,S270&lt;=20,入力項目!$S$16="高専"),IFERROR(VLOOKUP(入力項目!$S$16,子育て関連マスタ!$I$26:$M$28,4,FALSE),0),
AND(S270&gt;=19,S270&lt;=20,入力項目!$S$16&lt;&gt;"高専"),IFERROR(VLOOKUP(入力項目!$S$17,子育て関連マスタ!$I$32:$M$37,4,FALSE),0),
AND(S270&gt;=21,S270&lt;=22,入力項目!$S$16="高専"),IFERROR(VLOOKUP(入力項目!$S$17,子育て関連マスタ!$I$32:$M$34,4,FALSE),0),
AND(S270&gt;=21,S270&lt;=22,入力項目!$S$16&lt;&gt;"高専"),IFERROR(VLOOKUP(入力項目!$S$17,子育て関連マスタ!$I$32:$M$34,4,FALSE),0),
S270&gt;=23,0
) +
IF($D270=4,
  IFERROR(_xlfn.IFS(
  S270&lt;=入力項目!$S$11,0,
  AND(S270=入力項目!$S$11),IFERROR(VLOOKUP(入力項目!$S$12,子育て関連マスタ!$I$4:$M$5,2,FALSE),0),
  AND(S270=4),IFERROR(VLOOKUP(入力項目!$S$13,子育て関連マスタ!$I$9:$M$12,2,FALSE),0),
  AND(S270=7),IFERROR(VLOOKUP(入力項目!$S$14,子育て関連マスタ!$I$16:$M$17,2,FALSE),0),
  AND(S270=13),IFERROR(VLOOKUP(入力項目!$S$15,子育て関連マスタ!$I$21:$M$22,2,FALSE),0),
  AND(S270=16),IFERROR(VLOOKUP(入力項目!$S$16,子育て関連マスタ!$I$26:$M$28,2,FALSE),0),
  AND(S270=19,入力項目!$S$16&lt;&gt;"高専"),IFERROR(VLOOKUP(入力項目!$S$17,子育て関連マスタ!$I$32:$M$37,2,FALSE),0),
  AND(S270=21,入力項目!$S$16="高専"),IFERROR(VLOOKUP(入力項目!$S$17,子育て関連マスタ!$I$32:$M$37,2,FALSE),0),
  S270&gt;=22,0
  ),0),0
) +
IF(AND(S270&gt;=1,S270&lt;=15),IF($D270=入力項目!$S$8,入力項目!$S$3,0),0) +
IF(AND(S270&gt;=1,S270&lt;=15),IF($D270=5,入力項目!$S$4,0),0) +
IF(AND(S270&gt;=1,S270&lt;=15),IF($D270=12,入力項目!$S$5,0),0) +
IF(AND(入力項目!$S$7=$A270,入力項目!$S$8=$D270),子育て関連マスタ!$C$14,0) +
IFERROR(IF(AND(YEAR(EDATE(DATE(入力項目!$S$7,入力項目!$S$8,1),1))=$A270,MONTH(EDATE(DATE(入力項目!$S$7,入力項目!$S$8,1),1))=$D270),子育て関連マスタ!$C$15,0),0) +
IF(AND(OR(S270=3,S270=5,S270=7),$D270=11),子育て関連マスタ!$C$17,0) +
IF(AND(S270=20,$D270=1),子育て関連マスタ!$C$18,0) +
IF(AND(S270=20,$D270=1),
IFERROR(_xlfn.IFS(
入力項目!$S$10="男",子育て関連マスタ!$C$18,
入力項目!$S$10="女",子育て関連マスタ!$C$19
),0),0
) +
IF(AND(S270&gt;=入力項目!$S$18,S270&lt;=入力項目!$S$19),入力項目!$S$20,0) +
IF(AND(S270&gt;=入力項目!$S$21,S270&lt;=入力項目!$S$22),入力項目!$S$23,0) +
IF(AND(S270&gt;=入力項目!$S$24,S270&lt;=入力項目!$S$25),入力項目!$S$26,0)
)</f>
        <v>0</v>
      </c>
      <c r="AH270">
        <f ca="1">-(
_xlfn.IFS(
T270&lt;=入力項目!$S$11,0,
AND(T270&gt;=入力項目!$S$11+1,T270&lt;=3),IFERROR(VLOOKUP(入力項目!$S$12,子育て関連マスタ!$I$4:$M$5,4,FALSE),0),
AND(T270&gt;=4,T270&lt;=6),IFERROR(VLOOKUP(入力項目!$S$13,子育て関連マスタ!$I$9:$M$12,4,FALSE),0),
AND(T270&gt;=7,T270&lt;=12),IFERROR(VLOOKUP(入力項目!$S$14,子育て関連マスタ!$I$16:$M$17,4,FALSE),0),
AND(T270&gt;=13,T270&lt;=15),IFERROR(VLOOKUP(入力項目!$S$15,子育て関連マスタ!$I$21:$M$22,4,FALSE),0),
AND(T270&gt;=16,T270&lt;=18),IFERROR(VLOOKUP(入力項目!$S$16,子育て関連マスタ!$I$26:$M$28,4,FALSE),0),
AND(T270&gt;=19,T270&lt;=20,入力項目!$S$16="高専"),IFERROR(VLOOKUP(入力項目!$S$16,子育て関連マスタ!$I$26:$M$28,4,FALSE),0),
AND(T270&gt;=19,T270&lt;=20,入力項目!$S$16&lt;&gt;"高専"),IFERROR(VLOOKUP(入力項目!$S$17,子育て関連マスタ!$I$32:$M$37,4,FALSE),0),
AND(T270&gt;=21,T270&lt;=22,入力項目!$S$16="高専"),IFERROR(VLOOKUP(入力項目!$S$17,子育て関連マスタ!$I$32:$M$34,4,FALSE),0),
AND(T270&gt;=21,T270&lt;=22,入力項目!$S$16&lt;&gt;"高専"),IFERROR(VLOOKUP(入力項目!$S$17,子育て関連マスタ!$I$32:$M$34,4,FALSE),0),
T270&gt;=23,0
) +
IF($D270=4,
  IFERROR(_xlfn.IFS(
  T270&lt;=入力項目!$S$11,0,
  AND(T270=入力項目!$S$11),IFERROR(VLOOKUP(入力項目!$S$12,子育て関連マスタ!$I$4:$M$5,2,FALSE),0),
  AND(T270=4),IFERROR(VLOOKUP(入力項目!$S$13,子育て関連マスタ!$I$9:$M$12,2,FALSE),0),
  AND(T270=7),IFERROR(VLOOKUP(入力項目!$S$14,子育て関連マスタ!$I$16:$M$17,2,FALSE),0),
  AND(T270=13),IFERROR(VLOOKUP(入力項目!$S$15,子育て関連マスタ!$I$21:$M$22,2,FALSE),0),
  AND(T270=16),IFERROR(VLOOKUP(入力項目!$S$16,子育て関連マスタ!$I$26:$M$28,2,FALSE),0),
  AND(T270=19,入力項目!$S$16&lt;&gt;"高専"),IFERROR(VLOOKUP(入力項目!$S$17,子育て関連マスタ!$I$32:$M$37,2,FALSE),0),
  AND(T270=21,入力項目!$S$16="高専"),IFERROR(VLOOKUP(入力項目!$S$17,子育て関連マスタ!$I$32:$M$37,2,FALSE),0),
  T270&gt;=22,0
  ),0),0
) +
IF(AND(T270&gt;=1,T270&lt;=15),IF($D270=入力項目!$S$8,入力項目!$S$3,0),0) +
IF(AND(T270&gt;=1,T270&lt;=15),IF($D270=5,入力項目!$S$4,0),0) +
IF(AND(T270&gt;=1,T270&lt;=15),IF($D270=12,入力項目!$S$5,0),0) +
IF(AND(入力項目!$S$7=$A270,入力項目!$S$8=$D270),子育て関連マスタ!$C$14,0) +
IFERROR(IF(AND(YEAR(EDATE(DATE(入力項目!$S$7,入力項目!$S$8,1),1))=$A270,MONTH(EDATE(DATE(入力項目!$S$7,入力項目!$S$8,1),1))=$D270),子育て関連マスタ!$C$15,0),0) +
IF(AND(OR(T270=3,T270=5,T270=7),$D270=11),子育て関連マスタ!$C$17,0) +
IF(AND(T270=20,$D270=1),子育て関連マスタ!$C$18,0) +
IF(AND(T270=20,$D270=1),
IFERROR(_xlfn.IFS(
入力項目!$S$10="男",子育て関連マスタ!$C$18,
入力項目!$S$10="女",子育て関連マスタ!$C$19
),0),0
) +
IF(AND(T270&gt;=入力項目!$S$18,T270&lt;=入力項目!$S$19),入力項目!$S$20,0) +
IF(AND(T270&gt;=入力項目!$S$21,T270&lt;=入力項目!$S$22),入力項目!$S$23,0) +
IF(AND(T270&gt;=入力項目!$S$24,T270&lt;=入力項目!$S$25),入力項目!$S$26,0)
)</f>
        <v>0</v>
      </c>
      <c r="AI270">
        <f ca="1">-(
_xlfn.IFS(
U270&lt;=入力項目!$S$11,0,
AND(U270&gt;=入力項目!$S$11+1,U270&lt;=3),IFERROR(VLOOKUP(入力項目!$S$12,子育て関連マスタ!$I$4:$M$5,4,FALSE),0),
AND(U270&gt;=4,U270&lt;=6),IFERROR(VLOOKUP(入力項目!$S$13,子育て関連マスタ!$I$9:$M$12,4,FALSE),0),
AND(U270&gt;=7,U270&lt;=12),IFERROR(VLOOKUP(入力項目!$S$14,子育て関連マスタ!$I$16:$M$17,4,FALSE),0),
AND(U270&gt;=13,U270&lt;=15),IFERROR(VLOOKUP(入力項目!$S$15,子育て関連マスタ!$I$21:$M$22,4,FALSE),0),
AND(U270&gt;=16,U270&lt;=18),IFERROR(VLOOKUP(入力項目!$S$16,子育て関連マスタ!$I$26:$M$28,4,FALSE),0),
AND(U270&gt;=19,U270&lt;=20,入力項目!$S$16="高専"),IFERROR(VLOOKUP(入力項目!$S$16,子育て関連マスタ!$I$26:$M$28,4,FALSE),0),
AND(U270&gt;=19,U270&lt;=20,入力項目!$S$16&lt;&gt;"高専"),IFERROR(VLOOKUP(入力項目!$S$17,子育て関連マスタ!$I$32:$M$37,4,FALSE),0),
AND(U270&gt;=21,U270&lt;=22,入力項目!$S$16="高専"),IFERROR(VLOOKUP(入力項目!$S$17,子育て関連マスタ!$I$32:$M$34,4,FALSE),0),
AND(U270&gt;=21,U270&lt;=22,入力項目!$S$16&lt;&gt;"高専"),IFERROR(VLOOKUP(入力項目!$S$17,子育て関連マスタ!$I$32:$M$34,4,FALSE),0),
U270&gt;=23,0
) +
IF($D270=4,
  IFERROR(_xlfn.IFS(
  U270&lt;=入力項目!$S$11,0,
  AND(U270=入力項目!$S$11),IFERROR(VLOOKUP(入力項目!$S$12,子育て関連マスタ!$I$4:$M$5,2,FALSE),0),
  AND(U270=4),IFERROR(VLOOKUP(入力項目!$S$13,子育て関連マスタ!$I$9:$M$12,2,FALSE),0),
  AND(U270=7),IFERROR(VLOOKUP(入力項目!$S$14,子育て関連マスタ!$I$16:$M$17,2,FALSE),0),
  AND(U270=13),IFERROR(VLOOKUP(入力項目!$S$15,子育て関連マスタ!$I$21:$M$22,2,FALSE),0),
  AND(U270=16),IFERROR(VLOOKUP(入力項目!$S$16,子育て関連マスタ!$I$26:$M$28,2,FALSE),0),
  AND(U270=19,入力項目!$S$16&lt;&gt;"高専"),IFERROR(VLOOKUP(入力項目!$S$17,子育て関連マスタ!$I$32:$M$37,2,FALSE),0),
  AND(U270=21,入力項目!$S$16="高専"),IFERROR(VLOOKUP(入力項目!$S$17,子育て関連マスタ!$I$32:$M$37,2,FALSE),0),
  U270&gt;=22,0
  ),0),0
) +
IF(AND(U270&gt;=1,U270&lt;=15),IF($D270=入力項目!$S$8,入力項目!$S$3,0),0) +
IF(AND(U270&gt;=1,U270&lt;=15),IF($D270=5,入力項目!$S$4,0),0) +
IF(AND(U270&gt;=1,U270&lt;=15),IF($D270=12,入力項目!$S$5,0),0) +
IF(AND(入力項目!$S$7=$A270,入力項目!$S$8=$D270),子育て関連マスタ!$C$14,0) +
IFERROR(IF(AND(YEAR(EDATE(DATE(入力項目!$S$7,入力項目!$S$8,1),1))=$A270,MONTH(EDATE(DATE(入力項目!$S$7,入力項目!$S$8,1),1))=$D270),子育て関連マスタ!$C$15,0),0) +
IF(AND(OR(U270=3,U270=5,U270=7),$D270=11),子育て関連マスタ!$C$17,0) +
IF(AND(U270=20,$D270=1),子育て関連マスタ!$C$18,0) +
IF(AND(U270=20,$D270=1),
IFERROR(_xlfn.IFS(
入力項目!$S$10="男",子育て関連マスタ!$C$18,
入力項目!$S$10="女",子育て関連マスタ!$C$19
),0),0
) +
IF(AND(U270&gt;=入力項目!$S$18,U270&lt;=入力項目!$S$19),入力項目!$S$20,0) +
IF(AND(U270&gt;=入力項目!$S$21,U270&lt;=入力項目!$S$22),入力項目!$S$23,0) +
IF(AND(U270&gt;=入力項目!$S$24,U270&lt;=入力項目!$S$25),入力項目!$S$26,0)
)</f>
        <v>0</v>
      </c>
      <c r="AJ270" s="10">
        <f ca="1">-VLOOKUP($D270,月別収支!$A$2:$H$13,7,FALSE)</f>
        <v>-20000</v>
      </c>
    </row>
    <row r="271" spans="1:36" x14ac:dyDescent="0.4">
      <c r="A271">
        <f t="shared" ca="1" si="71"/>
        <v>2047</v>
      </c>
      <c r="B271">
        <f t="shared" ca="1" si="78"/>
        <v>2046</v>
      </c>
      <c r="C271">
        <f t="shared" ca="1" si="79"/>
        <v>23</v>
      </c>
      <c r="D271">
        <f t="shared" ca="1" si="72"/>
        <v>1</v>
      </c>
      <c r="E271" t="str">
        <f t="shared" ca="1" si="73"/>
        <v>2047年1月</v>
      </c>
      <c r="F271">
        <f ca="1">IF(OR(入力項目!$N$5&lt;$A271,AND(入力項目!$N$5=$A271,入力項目!$N$6&lt;$D271)),IF(F270=0,1,IF(G271=12,F270+1,F270)),0)</f>
        <v>22</v>
      </c>
      <c r="G271">
        <f ca="1">IF(OR(入力項目!$N$5&lt;$A271,AND(入力項目!$N$5=$A271,入力項目!$N$6&lt;$D271)),IF(G270=12,1,G270+1),0)</f>
        <v>3</v>
      </c>
      <c r="H271" t="str">
        <f t="shared" ca="1" si="74"/>
        <v>22_3</v>
      </c>
      <c r="I271">
        <f ca="1">IF(
  IFERROR(AND($C271&gt;0,MOD($C271,入力項目!$N$22)=0,$D271=入力項目!$N$23), FALSE),
  1,
  IF(
    AND(I270&gt;0,J270=12),
    IF(I270=入力項目!$N$28, 0, I270+1),
    I270
  )
)</f>
        <v>3</v>
      </c>
      <c r="J271">
        <f ca="1">IF($D271=入力項目!$N$23,1,IFERROR(J270+1,1))</f>
        <v>8</v>
      </c>
      <c r="K271" t="str">
        <f t="shared" ca="1" si="75"/>
        <v>3_8</v>
      </c>
      <c r="L271">
        <f ca="1">L270+IF(入力項目!$D$4=$D271,1,0)</f>
        <v>51</v>
      </c>
      <c r="M271" t="str">
        <f t="shared" ca="1" si="76"/>
        <v>51歳</v>
      </c>
      <c r="N271">
        <f t="shared" ca="1" si="80"/>
        <v>52</v>
      </c>
      <c r="O271" t="str">
        <f t="shared" ca="1" si="77"/>
        <v>52歳</v>
      </c>
      <c r="P271">
        <f t="shared" ca="1" si="81"/>
        <v>26</v>
      </c>
      <c r="Q271">
        <f t="shared" ca="1" si="82"/>
        <v>24</v>
      </c>
      <c r="R271">
        <f t="shared" ca="1" si="83"/>
        <v>2047</v>
      </c>
      <c r="S271">
        <f t="shared" ca="1" si="84"/>
        <v>2047</v>
      </c>
      <c r="T271">
        <f t="shared" ca="1" si="85"/>
        <v>2047</v>
      </c>
      <c r="U271">
        <f t="shared" ca="1" si="86"/>
        <v>2047</v>
      </c>
      <c r="V271" s="10">
        <f t="shared" ca="1" si="87"/>
        <v>30991245</v>
      </c>
      <c r="W271" s="10">
        <f ca="1">IF($L271&lt;その他マスタ!$B$1,VLOOKUP($D271,月別収支!$A$2:$H$13,2,FALSE),その他マスタ!$B$3)+IF(AND($L271=その他マスタ!$B$1,入力項目!$I$9="あり",$D271=入力項目!$D$4),その他マスタ!$B$2,0)</f>
        <v>300000</v>
      </c>
      <c r="X271" s="10">
        <f ca="1">-IF(入力項目!$K$5=TRUE,
IF($F271+$G271&lt;3,VLOOKUP($D271,月別収支!$A$2:$H$13,8,FALSE),0)+IFERROR(VLOOKUP($H271,住宅ローン計算!C:P,13,FALSE),0)+IF($F271&gt;1,IF(OR($G271=3,$G271=6,$G271=9,$G271=12),ROUNDUP(入力項目!$N$18/4,0),0),0),
VLOOKUP($D271,月別収支!$A$2:$H$13,8,FALSE))</f>
        <v>-91090</v>
      </c>
      <c r="Y271" s="10">
        <f ca="1">-VLOOKUP($D271,月別収支!$A$2:$H$13,3,FALSE)</f>
        <v>-75000</v>
      </c>
      <c r="Z271" s="10">
        <f ca="1">-VLOOKUP($D271,月別収支!$A$2:$H$13,4,FALSE)</f>
        <v>-27000</v>
      </c>
      <c r="AA271" s="10">
        <f ca="1">-VLOOKUP($D271,月別収支!$A$2:$H$13,6,FALSE)</f>
        <v>-10000</v>
      </c>
      <c r="AB271" s="10">
        <f ca="1">-(
VLOOKUP($D271,月別収支!$A$2:$H$13,5,FALSE)+IF(AND(入力項目!$I$27&lt;=$A271,ISEVEN($A271-入力項目!$I$27),入力項目!$I$28=$D271),入力項目!$I$26,0)
+IF(入力項目!$K$26=TRUE,
IFERROR(VLOOKUP($K271,マイカーローン計算!C:P,13,FALSE),0),
IFERROR(
  IF(AND($C271&gt;0,MOD($C271,入力項目!$N$22)=0,$D271=入力項目!$N$23),入力項目!$N$24,0),
 0
)
)
)</f>
        <v>-20000</v>
      </c>
      <c r="AC271" s="10">
        <f ca="1">-IF($A271&lt;入力項目!$N$33,入力項目!$N$35,IF(AND($A271=入力項目!$N$33,$D271&lt;=入力項目!$N$34),入力項目!$N$35,0))</f>
        <v>0</v>
      </c>
      <c r="AD271">
        <f ca="1">-(
_xlfn.IFS(
P271&lt;=入力項目!$S$11,0,
AND(P271&gt;=入力項目!$S$11+1,P271&lt;=3),IFERROR(VLOOKUP(入力項目!$S$12,子育て関連マスタ!$I$4:$M$5,4,FALSE),0),
AND(P271&gt;=4,P271&lt;=6),IFERROR(VLOOKUP(入力項目!$S$13,子育て関連マスタ!$I$9:$M$12,4,FALSE),0),
AND(P271&gt;=7,P271&lt;=12),IFERROR(VLOOKUP(入力項目!$S$14,子育て関連マスタ!$I$16:$M$17,4,FALSE),0),
AND(P271&gt;=13,P271&lt;=15),IFERROR(VLOOKUP(入力項目!$S$15,子育て関連マスタ!$I$21:$M$22,4,FALSE),0),
AND(P271&gt;=16,P271&lt;=18),IFERROR(VLOOKUP(入力項目!$S$16,子育て関連マスタ!$I$26:$M$28,4,FALSE),0),
AND(P271&gt;=19,P271&lt;=20,入力項目!$S$16="高専"),IFERROR(VLOOKUP(入力項目!$S$16,子育て関連マスタ!$I$26:$M$28,4,FALSE),0),
AND(P271&gt;=19,P271&lt;=20,入力項目!$S$16&lt;&gt;"高専"),IFERROR(VLOOKUP(入力項目!$S$17,子育て関連マスタ!$I$32:$M$37,4,FALSE),0),
AND(P271&gt;=21,P271&lt;=22,入力項目!$S$16="高専"),IFERROR(VLOOKUP(入力項目!$S$17,子育て関連マスタ!$I$32:$M$34,4,FALSE),0),
AND(P271&gt;=21,P271&lt;=22,入力項目!$S$16&lt;&gt;"高専"),IFERROR(VLOOKUP(入力項目!$S$17,子育て関連マスタ!$I$32:$M$34,4,FALSE),0),
P271&gt;=23,0
) +
IF($D271=4,
  IFERROR(_xlfn.IFS(
  P271&lt;=入力項目!$S$11,0,
  AND(P271=入力項目!$S$11),IFERROR(VLOOKUP(入力項目!$S$12,子育て関連マスタ!$I$4:$M$5,2,FALSE),0),
  AND(P271=4),IFERROR(VLOOKUP(入力項目!$S$13,子育て関連マスタ!$I$9:$M$12,2,FALSE),0),
  AND(P271=7),IFERROR(VLOOKUP(入力項目!$S$14,子育て関連マスタ!$I$16:$M$17,2,FALSE),0),
  AND(P271=13),IFERROR(VLOOKUP(入力項目!$S$15,子育て関連マスタ!$I$21:$M$22,2,FALSE),0),
  AND(P271=16),IFERROR(VLOOKUP(入力項目!$S$16,子育て関連マスタ!$I$26:$M$28,2,FALSE),0),
  AND(P271=19,入力項目!$S$16&lt;&gt;"高専"),IFERROR(VLOOKUP(入力項目!$S$17,子育て関連マスタ!$I$32:$M$37,2,FALSE),0),
  AND(P271=21,入力項目!$S$16="高専"),IFERROR(VLOOKUP(入力項目!$S$17,子育て関連マスタ!$I$32:$M$37,2,FALSE),0),
  P271&gt;=22,0
  ),0),0
) +
IF(AND(P271&gt;=1,P271&lt;=15),IF($D271=入力項目!$S$8,入力項目!$S$3,0),0) +
IF(AND(P271&gt;=1,P271&lt;=15),IF($D271=5,入力項目!$S$4,0),0) +
IF(AND(P271&gt;=1,P271&lt;=15),IF($D271=12,入力項目!$S$5,0),0) +
IF(AND(入力項目!$S$7=$A271,入力項目!$S$8=$D271),子育て関連マスタ!$C$14,0) +
IFERROR(IF(AND(YEAR(EDATE(DATE(入力項目!$S$7,入力項目!$S$8,1),1))=$A271,MONTH(EDATE(DATE(入力項目!$S$7,入力項目!$S$8,1),1))=$D271),子育て関連マスタ!$C$15,0),0) +
IF(AND(OR(P271=3,P271=5,P271=7),$D271=11),子育て関連マスタ!$C$17,0) +
IF(AND(P271=20,$D271=1),子育て関連マスタ!$C$18,0) +
IF(AND(P271=20,$D271=1),
IFERROR(_xlfn.IFS(
入力項目!$S$10="男",子育て関連マスタ!$C$18,
入力項目!$S$10="女",子育て関連マスタ!$C$19
),0),0
) +
IF(AND(P271&gt;=入力項目!$S$18,P271&lt;=入力項目!$S$19),入力項目!$S$20,0) +
IF(AND(P271&gt;=入力項目!$S$21,P271&lt;=入力項目!$S$22),入力項目!$S$23,0) +
IF(AND(P271&gt;=入力項目!$S$24,P271&lt;=入力項目!$S$25),入力項目!$S$26,0)
)</f>
        <v>0</v>
      </c>
      <c r="AE271">
        <f ca="1">-(
_xlfn.IFS(
Q271&lt;=入力項目!$S$11,0,
AND(Q271&gt;=入力項目!$S$11+1,Q271&lt;=3),IFERROR(VLOOKUP(入力項目!$S$12,子育て関連マスタ!$I$4:$M$5,4,FALSE),0),
AND(Q271&gt;=4,Q271&lt;=6),IFERROR(VLOOKUP(入力項目!$S$13,子育て関連マスタ!$I$9:$M$12,4,FALSE),0),
AND(Q271&gt;=7,Q271&lt;=12),IFERROR(VLOOKUP(入力項目!$S$14,子育て関連マスタ!$I$16:$M$17,4,FALSE),0),
AND(Q271&gt;=13,Q271&lt;=15),IFERROR(VLOOKUP(入力項目!$S$15,子育て関連マスタ!$I$21:$M$22,4,FALSE),0),
AND(Q271&gt;=16,Q271&lt;=18),IFERROR(VLOOKUP(入力項目!$S$16,子育て関連マスタ!$I$26:$M$28,4,FALSE),0),
AND(Q271&gt;=19,Q271&lt;=20,入力項目!$S$16="高専"),IFERROR(VLOOKUP(入力項目!$S$16,子育て関連マスタ!$I$26:$M$28,4,FALSE),0),
AND(Q271&gt;=19,Q271&lt;=20,入力項目!$S$16&lt;&gt;"高専"),IFERROR(VLOOKUP(入力項目!$S$17,子育て関連マスタ!$I$32:$M$37,4,FALSE),0),
AND(Q271&gt;=21,Q271&lt;=22,入力項目!$S$16="高専"),IFERROR(VLOOKUP(入力項目!$S$17,子育て関連マスタ!$I$32:$M$34,4,FALSE),0),
AND(Q271&gt;=21,Q271&lt;=22,入力項目!$S$16&lt;&gt;"高専"),IFERROR(VLOOKUP(入力項目!$S$17,子育て関連マスタ!$I$32:$M$34,4,FALSE),0),
Q271&gt;=23,0
) +
IF($D271=4,
  IFERROR(_xlfn.IFS(
  Q271&lt;=入力項目!$S$11,0,
  AND(Q271=入力項目!$S$11),IFERROR(VLOOKUP(入力項目!$S$12,子育て関連マスタ!$I$4:$M$5,2,FALSE),0),
  AND(Q271=4),IFERROR(VLOOKUP(入力項目!$S$13,子育て関連マスタ!$I$9:$M$12,2,FALSE),0),
  AND(Q271=7),IFERROR(VLOOKUP(入力項目!$S$14,子育て関連マスタ!$I$16:$M$17,2,FALSE),0),
  AND(Q271=13),IFERROR(VLOOKUP(入力項目!$S$15,子育て関連マスタ!$I$21:$M$22,2,FALSE),0),
  AND(Q271=16),IFERROR(VLOOKUP(入力項目!$S$16,子育て関連マスタ!$I$26:$M$28,2,FALSE),0),
  AND(Q271=19,入力項目!$S$16&lt;&gt;"高専"),IFERROR(VLOOKUP(入力項目!$S$17,子育て関連マスタ!$I$32:$M$37,2,FALSE),0),
  AND(Q271=21,入力項目!$S$16="高専"),IFERROR(VLOOKUP(入力項目!$S$17,子育て関連マスタ!$I$32:$M$37,2,FALSE),0),
  Q271&gt;=22,0
  ),0),0
) +
IF(AND(Q271&gt;=1,Q271&lt;=15),IF($D271=入力項目!$S$8,入力項目!$S$3,0),0) +
IF(AND(Q271&gt;=1,Q271&lt;=15),IF($D271=5,入力項目!$S$4,0),0) +
IF(AND(Q271&gt;=1,Q271&lt;=15),IF($D271=12,入力項目!$S$5,0),0) +
IF(AND(入力項目!$S$7=$A271,入力項目!$S$8=$D271),子育て関連マスタ!$C$14,0) +
IFERROR(IF(AND(YEAR(EDATE(DATE(入力項目!$S$7,入力項目!$S$8,1),1))=$A271,MONTH(EDATE(DATE(入力項目!$S$7,入力項目!$S$8,1),1))=$D271),子育て関連マスタ!$C$15,0),0) +
IF(AND(OR(Q271=3,Q271=5,Q271=7),$D271=11),子育て関連マスタ!$C$17,0) +
IF(AND(Q271=20,$D271=1),子育て関連マスタ!$C$18,0) +
IF(AND(Q271=20,$D271=1),
IFERROR(_xlfn.IFS(
入力項目!$S$10="男",子育て関連マスタ!$C$18,
入力項目!$S$10="女",子育て関連マスタ!$C$19
),0),0
) +
IF(AND(Q271&gt;=入力項目!$S$18,Q271&lt;=入力項目!$S$19),入力項目!$S$20,0) +
IF(AND(Q271&gt;=入力項目!$S$21,Q271&lt;=入力項目!$S$22),入力項目!$S$23,0) +
IF(AND(Q271&gt;=入力項目!$S$24,Q271&lt;=入力項目!$S$25),入力項目!$S$26,0)
)</f>
        <v>0</v>
      </c>
      <c r="AF271">
        <f ca="1">-(
_xlfn.IFS(
R271&lt;=入力項目!$S$11,0,
AND(R271&gt;=入力項目!$S$11+1,R271&lt;=3),IFERROR(VLOOKUP(入力項目!$S$12,子育て関連マスタ!$I$4:$M$5,4,FALSE),0),
AND(R271&gt;=4,R271&lt;=6),IFERROR(VLOOKUP(入力項目!$S$13,子育て関連マスタ!$I$9:$M$12,4,FALSE),0),
AND(R271&gt;=7,R271&lt;=12),IFERROR(VLOOKUP(入力項目!$S$14,子育て関連マスタ!$I$16:$M$17,4,FALSE),0),
AND(R271&gt;=13,R271&lt;=15),IFERROR(VLOOKUP(入力項目!$S$15,子育て関連マスタ!$I$21:$M$22,4,FALSE),0),
AND(R271&gt;=16,R271&lt;=18),IFERROR(VLOOKUP(入力項目!$S$16,子育て関連マスタ!$I$26:$M$28,4,FALSE),0),
AND(R271&gt;=19,R271&lt;=20,入力項目!$S$16="高専"),IFERROR(VLOOKUP(入力項目!$S$16,子育て関連マスタ!$I$26:$M$28,4,FALSE),0),
AND(R271&gt;=19,R271&lt;=20,入力項目!$S$16&lt;&gt;"高専"),IFERROR(VLOOKUP(入力項目!$S$17,子育て関連マスタ!$I$32:$M$37,4,FALSE),0),
AND(R271&gt;=21,R271&lt;=22,入力項目!$S$16="高専"),IFERROR(VLOOKUP(入力項目!$S$17,子育て関連マスタ!$I$32:$M$34,4,FALSE),0),
AND(R271&gt;=21,R271&lt;=22,入力項目!$S$16&lt;&gt;"高専"),IFERROR(VLOOKUP(入力項目!$S$17,子育て関連マスタ!$I$32:$M$34,4,FALSE),0),
R271&gt;=23,0
) +
IF($D271=4,
  IFERROR(_xlfn.IFS(
  R271&lt;=入力項目!$S$11,0,
  AND(R271=入力項目!$S$11),IFERROR(VLOOKUP(入力項目!$S$12,子育て関連マスタ!$I$4:$M$5,2,FALSE),0),
  AND(R271=4),IFERROR(VLOOKUP(入力項目!$S$13,子育て関連マスタ!$I$9:$M$12,2,FALSE),0),
  AND(R271=7),IFERROR(VLOOKUP(入力項目!$S$14,子育て関連マスタ!$I$16:$M$17,2,FALSE),0),
  AND(R271=13),IFERROR(VLOOKUP(入力項目!$S$15,子育て関連マスタ!$I$21:$M$22,2,FALSE),0),
  AND(R271=16),IFERROR(VLOOKUP(入力項目!$S$16,子育て関連マスタ!$I$26:$M$28,2,FALSE),0),
  AND(R271=19,入力項目!$S$16&lt;&gt;"高専"),IFERROR(VLOOKUP(入力項目!$S$17,子育て関連マスタ!$I$32:$M$37,2,FALSE),0),
  AND(R271=21,入力項目!$S$16="高専"),IFERROR(VLOOKUP(入力項目!$S$17,子育て関連マスタ!$I$32:$M$37,2,FALSE),0),
  R271&gt;=22,0
  ),0),0
) +
IF(AND(R271&gt;=1,R271&lt;=15),IF($D271=入力項目!$S$8,入力項目!$S$3,0),0) +
IF(AND(R271&gt;=1,R271&lt;=15),IF($D271=5,入力項目!$S$4,0),0) +
IF(AND(R271&gt;=1,R271&lt;=15),IF($D271=12,入力項目!$S$5,0),0) +
IF(AND(入力項目!$S$7=$A271,入力項目!$S$8=$D271),子育て関連マスタ!$C$14,0) +
IFERROR(IF(AND(YEAR(EDATE(DATE(入力項目!$S$7,入力項目!$S$8,1),1))=$A271,MONTH(EDATE(DATE(入力項目!$S$7,入力項目!$S$8,1),1))=$D271),子育て関連マスタ!$C$15,0),0) +
IF(AND(OR(R271=3,R271=5,R271=7),$D271=11),子育て関連マスタ!$C$17,0) +
IF(AND(R271=20,$D271=1),子育て関連マスタ!$C$18,0) +
IF(AND(R271=20,$D271=1),
IFERROR(_xlfn.IFS(
入力項目!$S$10="男",子育て関連マスタ!$C$18,
入力項目!$S$10="女",子育て関連マスタ!$C$19
),0),0
) +
IF(AND(R271&gt;=入力項目!$S$18,R271&lt;=入力項目!$S$19),入力項目!$S$20,0) +
IF(AND(R271&gt;=入力項目!$S$21,R271&lt;=入力項目!$S$22),入力項目!$S$23,0) +
IF(AND(R271&gt;=入力項目!$S$24,R271&lt;=入力項目!$S$25),入力項目!$S$26,0)
)</f>
        <v>0</v>
      </c>
      <c r="AG271">
        <f ca="1">-(
_xlfn.IFS(
S271&lt;=入力項目!$S$11,0,
AND(S271&gt;=入力項目!$S$11+1,S271&lt;=3),IFERROR(VLOOKUP(入力項目!$S$12,子育て関連マスタ!$I$4:$M$5,4,FALSE),0),
AND(S271&gt;=4,S271&lt;=6),IFERROR(VLOOKUP(入力項目!$S$13,子育て関連マスタ!$I$9:$M$12,4,FALSE),0),
AND(S271&gt;=7,S271&lt;=12),IFERROR(VLOOKUP(入力項目!$S$14,子育て関連マスタ!$I$16:$M$17,4,FALSE),0),
AND(S271&gt;=13,S271&lt;=15),IFERROR(VLOOKUP(入力項目!$S$15,子育て関連マスタ!$I$21:$M$22,4,FALSE),0),
AND(S271&gt;=16,S271&lt;=18),IFERROR(VLOOKUP(入力項目!$S$16,子育て関連マスタ!$I$26:$M$28,4,FALSE),0),
AND(S271&gt;=19,S271&lt;=20,入力項目!$S$16="高専"),IFERROR(VLOOKUP(入力項目!$S$16,子育て関連マスタ!$I$26:$M$28,4,FALSE),0),
AND(S271&gt;=19,S271&lt;=20,入力項目!$S$16&lt;&gt;"高専"),IFERROR(VLOOKUP(入力項目!$S$17,子育て関連マスタ!$I$32:$M$37,4,FALSE),0),
AND(S271&gt;=21,S271&lt;=22,入力項目!$S$16="高専"),IFERROR(VLOOKUP(入力項目!$S$17,子育て関連マスタ!$I$32:$M$34,4,FALSE),0),
AND(S271&gt;=21,S271&lt;=22,入力項目!$S$16&lt;&gt;"高専"),IFERROR(VLOOKUP(入力項目!$S$17,子育て関連マスタ!$I$32:$M$34,4,FALSE),0),
S271&gt;=23,0
) +
IF($D271=4,
  IFERROR(_xlfn.IFS(
  S271&lt;=入力項目!$S$11,0,
  AND(S271=入力項目!$S$11),IFERROR(VLOOKUP(入力項目!$S$12,子育て関連マスタ!$I$4:$M$5,2,FALSE),0),
  AND(S271=4),IFERROR(VLOOKUP(入力項目!$S$13,子育て関連マスタ!$I$9:$M$12,2,FALSE),0),
  AND(S271=7),IFERROR(VLOOKUP(入力項目!$S$14,子育て関連マスタ!$I$16:$M$17,2,FALSE),0),
  AND(S271=13),IFERROR(VLOOKUP(入力項目!$S$15,子育て関連マスタ!$I$21:$M$22,2,FALSE),0),
  AND(S271=16),IFERROR(VLOOKUP(入力項目!$S$16,子育て関連マスタ!$I$26:$M$28,2,FALSE),0),
  AND(S271=19,入力項目!$S$16&lt;&gt;"高専"),IFERROR(VLOOKUP(入力項目!$S$17,子育て関連マスタ!$I$32:$M$37,2,FALSE),0),
  AND(S271=21,入力項目!$S$16="高専"),IFERROR(VLOOKUP(入力項目!$S$17,子育て関連マスタ!$I$32:$M$37,2,FALSE),0),
  S271&gt;=22,0
  ),0),0
) +
IF(AND(S271&gt;=1,S271&lt;=15),IF($D271=入力項目!$S$8,入力項目!$S$3,0),0) +
IF(AND(S271&gt;=1,S271&lt;=15),IF($D271=5,入力項目!$S$4,0),0) +
IF(AND(S271&gt;=1,S271&lt;=15),IF($D271=12,入力項目!$S$5,0),0) +
IF(AND(入力項目!$S$7=$A271,入力項目!$S$8=$D271),子育て関連マスタ!$C$14,0) +
IFERROR(IF(AND(YEAR(EDATE(DATE(入力項目!$S$7,入力項目!$S$8,1),1))=$A271,MONTH(EDATE(DATE(入力項目!$S$7,入力項目!$S$8,1),1))=$D271),子育て関連マスタ!$C$15,0),0) +
IF(AND(OR(S271=3,S271=5,S271=7),$D271=11),子育て関連マスタ!$C$17,0) +
IF(AND(S271=20,$D271=1),子育て関連マスタ!$C$18,0) +
IF(AND(S271=20,$D271=1),
IFERROR(_xlfn.IFS(
入力項目!$S$10="男",子育て関連マスタ!$C$18,
入力項目!$S$10="女",子育て関連マスタ!$C$19
),0),0
) +
IF(AND(S271&gt;=入力項目!$S$18,S271&lt;=入力項目!$S$19),入力項目!$S$20,0) +
IF(AND(S271&gt;=入力項目!$S$21,S271&lt;=入力項目!$S$22),入力項目!$S$23,0) +
IF(AND(S271&gt;=入力項目!$S$24,S271&lt;=入力項目!$S$25),入力項目!$S$26,0)
)</f>
        <v>0</v>
      </c>
      <c r="AH271">
        <f ca="1">-(
_xlfn.IFS(
T271&lt;=入力項目!$S$11,0,
AND(T271&gt;=入力項目!$S$11+1,T271&lt;=3),IFERROR(VLOOKUP(入力項目!$S$12,子育て関連マスタ!$I$4:$M$5,4,FALSE),0),
AND(T271&gt;=4,T271&lt;=6),IFERROR(VLOOKUP(入力項目!$S$13,子育て関連マスタ!$I$9:$M$12,4,FALSE),0),
AND(T271&gt;=7,T271&lt;=12),IFERROR(VLOOKUP(入力項目!$S$14,子育て関連マスタ!$I$16:$M$17,4,FALSE),0),
AND(T271&gt;=13,T271&lt;=15),IFERROR(VLOOKUP(入力項目!$S$15,子育て関連マスタ!$I$21:$M$22,4,FALSE),0),
AND(T271&gt;=16,T271&lt;=18),IFERROR(VLOOKUP(入力項目!$S$16,子育て関連マスタ!$I$26:$M$28,4,FALSE),0),
AND(T271&gt;=19,T271&lt;=20,入力項目!$S$16="高専"),IFERROR(VLOOKUP(入力項目!$S$16,子育て関連マスタ!$I$26:$M$28,4,FALSE),0),
AND(T271&gt;=19,T271&lt;=20,入力項目!$S$16&lt;&gt;"高専"),IFERROR(VLOOKUP(入力項目!$S$17,子育て関連マスタ!$I$32:$M$37,4,FALSE),0),
AND(T271&gt;=21,T271&lt;=22,入力項目!$S$16="高専"),IFERROR(VLOOKUP(入力項目!$S$17,子育て関連マスタ!$I$32:$M$34,4,FALSE),0),
AND(T271&gt;=21,T271&lt;=22,入力項目!$S$16&lt;&gt;"高専"),IFERROR(VLOOKUP(入力項目!$S$17,子育て関連マスタ!$I$32:$M$34,4,FALSE),0),
T271&gt;=23,0
) +
IF($D271=4,
  IFERROR(_xlfn.IFS(
  T271&lt;=入力項目!$S$11,0,
  AND(T271=入力項目!$S$11),IFERROR(VLOOKUP(入力項目!$S$12,子育て関連マスタ!$I$4:$M$5,2,FALSE),0),
  AND(T271=4),IFERROR(VLOOKUP(入力項目!$S$13,子育て関連マスタ!$I$9:$M$12,2,FALSE),0),
  AND(T271=7),IFERROR(VLOOKUP(入力項目!$S$14,子育て関連マスタ!$I$16:$M$17,2,FALSE),0),
  AND(T271=13),IFERROR(VLOOKUP(入力項目!$S$15,子育て関連マスタ!$I$21:$M$22,2,FALSE),0),
  AND(T271=16),IFERROR(VLOOKUP(入力項目!$S$16,子育て関連マスタ!$I$26:$M$28,2,FALSE),0),
  AND(T271=19,入力項目!$S$16&lt;&gt;"高専"),IFERROR(VLOOKUP(入力項目!$S$17,子育て関連マスタ!$I$32:$M$37,2,FALSE),0),
  AND(T271=21,入力項目!$S$16="高専"),IFERROR(VLOOKUP(入力項目!$S$17,子育て関連マスタ!$I$32:$M$37,2,FALSE),0),
  T271&gt;=22,0
  ),0),0
) +
IF(AND(T271&gt;=1,T271&lt;=15),IF($D271=入力項目!$S$8,入力項目!$S$3,0),0) +
IF(AND(T271&gt;=1,T271&lt;=15),IF($D271=5,入力項目!$S$4,0),0) +
IF(AND(T271&gt;=1,T271&lt;=15),IF($D271=12,入力項目!$S$5,0),0) +
IF(AND(入力項目!$S$7=$A271,入力項目!$S$8=$D271),子育て関連マスタ!$C$14,0) +
IFERROR(IF(AND(YEAR(EDATE(DATE(入力項目!$S$7,入力項目!$S$8,1),1))=$A271,MONTH(EDATE(DATE(入力項目!$S$7,入力項目!$S$8,1),1))=$D271),子育て関連マスタ!$C$15,0),0) +
IF(AND(OR(T271=3,T271=5,T271=7),$D271=11),子育て関連マスタ!$C$17,0) +
IF(AND(T271=20,$D271=1),子育て関連マスタ!$C$18,0) +
IF(AND(T271=20,$D271=1),
IFERROR(_xlfn.IFS(
入力項目!$S$10="男",子育て関連マスタ!$C$18,
入力項目!$S$10="女",子育て関連マスタ!$C$19
),0),0
) +
IF(AND(T271&gt;=入力項目!$S$18,T271&lt;=入力項目!$S$19),入力項目!$S$20,0) +
IF(AND(T271&gt;=入力項目!$S$21,T271&lt;=入力項目!$S$22),入力項目!$S$23,0) +
IF(AND(T271&gt;=入力項目!$S$24,T271&lt;=入力項目!$S$25),入力項目!$S$26,0)
)</f>
        <v>0</v>
      </c>
      <c r="AI271">
        <f ca="1">-(
_xlfn.IFS(
U271&lt;=入力項目!$S$11,0,
AND(U271&gt;=入力項目!$S$11+1,U271&lt;=3),IFERROR(VLOOKUP(入力項目!$S$12,子育て関連マスタ!$I$4:$M$5,4,FALSE),0),
AND(U271&gt;=4,U271&lt;=6),IFERROR(VLOOKUP(入力項目!$S$13,子育て関連マスタ!$I$9:$M$12,4,FALSE),0),
AND(U271&gt;=7,U271&lt;=12),IFERROR(VLOOKUP(入力項目!$S$14,子育て関連マスタ!$I$16:$M$17,4,FALSE),0),
AND(U271&gt;=13,U271&lt;=15),IFERROR(VLOOKUP(入力項目!$S$15,子育て関連マスタ!$I$21:$M$22,4,FALSE),0),
AND(U271&gt;=16,U271&lt;=18),IFERROR(VLOOKUP(入力項目!$S$16,子育て関連マスタ!$I$26:$M$28,4,FALSE),0),
AND(U271&gt;=19,U271&lt;=20,入力項目!$S$16="高専"),IFERROR(VLOOKUP(入力項目!$S$16,子育て関連マスタ!$I$26:$M$28,4,FALSE),0),
AND(U271&gt;=19,U271&lt;=20,入力項目!$S$16&lt;&gt;"高専"),IFERROR(VLOOKUP(入力項目!$S$17,子育て関連マスタ!$I$32:$M$37,4,FALSE),0),
AND(U271&gt;=21,U271&lt;=22,入力項目!$S$16="高専"),IFERROR(VLOOKUP(入力項目!$S$17,子育て関連マスタ!$I$32:$M$34,4,FALSE),0),
AND(U271&gt;=21,U271&lt;=22,入力項目!$S$16&lt;&gt;"高専"),IFERROR(VLOOKUP(入力項目!$S$17,子育て関連マスタ!$I$32:$M$34,4,FALSE),0),
U271&gt;=23,0
) +
IF($D271=4,
  IFERROR(_xlfn.IFS(
  U271&lt;=入力項目!$S$11,0,
  AND(U271=入力項目!$S$11),IFERROR(VLOOKUP(入力項目!$S$12,子育て関連マスタ!$I$4:$M$5,2,FALSE),0),
  AND(U271=4),IFERROR(VLOOKUP(入力項目!$S$13,子育て関連マスタ!$I$9:$M$12,2,FALSE),0),
  AND(U271=7),IFERROR(VLOOKUP(入力項目!$S$14,子育て関連マスタ!$I$16:$M$17,2,FALSE),0),
  AND(U271=13),IFERROR(VLOOKUP(入力項目!$S$15,子育て関連マスタ!$I$21:$M$22,2,FALSE),0),
  AND(U271=16),IFERROR(VLOOKUP(入力項目!$S$16,子育て関連マスタ!$I$26:$M$28,2,FALSE),0),
  AND(U271=19,入力項目!$S$16&lt;&gt;"高専"),IFERROR(VLOOKUP(入力項目!$S$17,子育て関連マスタ!$I$32:$M$37,2,FALSE),0),
  AND(U271=21,入力項目!$S$16="高専"),IFERROR(VLOOKUP(入力項目!$S$17,子育て関連マスタ!$I$32:$M$37,2,FALSE),0),
  U271&gt;=22,0
  ),0),0
) +
IF(AND(U271&gt;=1,U271&lt;=15),IF($D271=入力項目!$S$8,入力項目!$S$3,0),0) +
IF(AND(U271&gt;=1,U271&lt;=15),IF($D271=5,入力項目!$S$4,0),0) +
IF(AND(U271&gt;=1,U271&lt;=15),IF($D271=12,入力項目!$S$5,0),0) +
IF(AND(入力項目!$S$7=$A271,入力項目!$S$8=$D271),子育て関連マスタ!$C$14,0) +
IFERROR(IF(AND(YEAR(EDATE(DATE(入力項目!$S$7,入力項目!$S$8,1),1))=$A271,MONTH(EDATE(DATE(入力項目!$S$7,入力項目!$S$8,1),1))=$D271),子育て関連マスタ!$C$15,0),0) +
IF(AND(OR(U271=3,U271=5,U271=7),$D271=11),子育て関連マスタ!$C$17,0) +
IF(AND(U271=20,$D271=1),子育て関連マスタ!$C$18,0) +
IF(AND(U271=20,$D271=1),
IFERROR(_xlfn.IFS(
入力項目!$S$10="男",子育て関連マスタ!$C$18,
入力項目!$S$10="女",子育て関連マスタ!$C$19
),0),0
) +
IF(AND(U271&gt;=入力項目!$S$18,U271&lt;=入力項目!$S$19),入力項目!$S$20,0) +
IF(AND(U271&gt;=入力項目!$S$21,U271&lt;=入力項目!$S$22),入力項目!$S$23,0) +
IF(AND(U271&gt;=入力項目!$S$24,U271&lt;=入力項目!$S$25),入力項目!$S$26,0)
)</f>
        <v>0</v>
      </c>
      <c r="AJ271" s="10">
        <f ca="1">-VLOOKUP($D271,月別収支!$A$2:$H$13,7,FALSE)</f>
        <v>-20000</v>
      </c>
    </row>
    <row r="272" spans="1:36" x14ac:dyDescent="0.4">
      <c r="A272">
        <f t="shared" ca="1" si="71"/>
        <v>2047</v>
      </c>
      <c r="B272">
        <f t="shared" ca="1" si="78"/>
        <v>2046</v>
      </c>
      <c r="C272">
        <f t="shared" ca="1" si="79"/>
        <v>23</v>
      </c>
      <c r="D272">
        <f t="shared" ca="1" si="72"/>
        <v>2</v>
      </c>
      <c r="E272" t="str">
        <f t="shared" ca="1" si="73"/>
        <v>2047年2月</v>
      </c>
      <c r="F272">
        <f ca="1">IF(OR(入力項目!$N$5&lt;$A272,AND(入力項目!$N$5=$A272,入力項目!$N$6&lt;$D272)),IF(F271=0,1,IF(G272=12,F271+1,F271)),0)</f>
        <v>22</v>
      </c>
      <c r="G272">
        <f ca="1">IF(OR(入力項目!$N$5&lt;$A272,AND(入力項目!$N$5=$A272,入力項目!$N$6&lt;$D272)),IF(G271=12,1,G271+1),0)</f>
        <v>4</v>
      </c>
      <c r="H272" t="str">
        <f t="shared" ca="1" si="74"/>
        <v>22_4</v>
      </c>
      <c r="I272">
        <f ca="1">IF(
  IFERROR(AND($C272&gt;0,MOD($C272,入力項目!$N$22)=0,$D272=入力項目!$N$23), FALSE),
  1,
  IF(
    AND(I271&gt;0,J271=12),
    IF(I271=入力項目!$N$28, 0, I271+1),
    I271
  )
)</f>
        <v>3</v>
      </c>
      <c r="J272">
        <f ca="1">IF($D272=入力項目!$N$23,1,IFERROR(J271+1,1))</f>
        <v>9</v>
      </c>
      <c r="K272" t="str">
        <f t="shared" ca="1" si="75"/>
        <v>3_9</v>
      </c>
      <c r="L272">
        <f ca="1">L271+IF(入力項目!$D$4=$D272,1,0)</f>
        <v>51</v>
      </c>
      <c r="M272" t="str">
        <f t="shared" ca="1" si="76"/>
        <v>51歳</v>
      </c>
      <c r="N272">
        <f t="shared" ca="1" si="80"/>
        <v>52</v>
      </c>
      <c r="O272" t="str">
        <f t="shared" ca="1" si="77"/>
        <v>52歳</v>
      </c>
      <c r="P272">
        <f t="shared" ca="1" si="81"/>
        <v>26</v>
      </c>
      <c r="Q272">
        <f t="shared" ca="1" si="82"/>
        <v>24</v>
      </c>
      <c r="R272">
        <f t="shared" ca="1" si="83"/>
        <v>2047</v>
      </c>
      <c r="S272">
        <f t="shared" ca="1" si="84"/>
        <v>2047</v>
      </c>
      <c r="T272">
        <f t="shared" ca="1" si="85"/>
        <v>2047</v>
      </c>
      <c r="U272">
        <f t="shared" ca="1" si="86"/>
        <v>2047</v>
      </c>
      <c r="V272" s="10">
        <f t="shared" ca="1" si="87"/>
        <v>31085655</v>
      </c>
      <c r="W272" s="10">
        <f ca="1">IF($L272&lt;その他マスタ!$B$1,VLOOKUP($D272,月別収支!$A$2:$H$13,2,FALSE),その他マスタ!$B$3)+IF(AND($L272=その他マスタ!$B$1,入力項目!$I$9="あり",$D272=入力項目!$D$4),その他マスタ!$B$2,0)</f>
        <v>300000</v>
      </c>
      <c r="X272" s="10">
        <f ca="1">-IF(入力項目!$K$5=TRUE,
IF($F272+$G272&lt;3,VLOOKUP($D272,月別収支!$A$2:$H$13,8,FALSE),0)+IFERROR(VLOOKUP($H272,住宅ローン計算!C:P,13,FALSE),0)+IF($F272&gt;1,IF(OR($G272=3,$G272=6,$G272=9,$G272=12),ROUNDUP(入力項目!$N$18/4,0),0),0),
VLOOKUP($D272,月別収支!$A$2:$H$13,8,FALSE))</f>
        <v>-53590</v>
      </c>
      <c r="Y272" s="10">
        <f ca="1">-VLOOKUP($D272,月別収支!$A$2:$H$13,3,FALSE)</f>
        <v>-75000</v>
      </c>
      <c r="Z272" s="10">
        <f ca="1">-VLOOKUP($D272,月別収支!$A$2:$H$13,4,FALSE)</f>
        <v>-27000</v>
      </c>
      <c r="AA272" s="10">
        <f ca="1">-VLOOKUP($D272,月別収支!$A$2:$H$13,6,FALSE)</f>
        <v>-10000</v>
      </c>
      <c r="AB272" s="10">
        <f ca="1">-(
VLOOKUP($D272,月別収支!$A$2:$H$13,5,FALSE)+IF(AND(入力項目!$I$27&lt;=$A272,ISEVEN($A272-入力項目!$I$27),入力項目!$I$28=$D272),入力項目!$I$26,0)
+IF(入力項目!$K$26=TRUE,
IFERROR(VLOOKUP($K272,マイカーローン計算!C:P,13,FALSE),0),
IFERROR(
  IF(AND($C272&gt;0,MOD($C272,入力項目!$N$22)=0,$D272=入力項目!$N$23),入力項目!$N$24,0),
 0
)
)
)</f>
        <v>-20000</v>
      </c>
      <c r="AC272" s="10">
        <f ca="1">-IF($A272&lt;入力項目!$N$33,入力項目!$N$35,IF(AND($A272=入力項目!$N$33,$D272&lt;=入力項目!$N$34),入力項目!$N$35,0))</f>
        <v>0</v>
      </c>
      <c r="AD272">
        <f ca="1">-(
_xlfn.IFS(
P272&lt;=入力項目!$S$11,0,
AND(P272&gt;=入力項目!$S$11+1,P272&lt;=3),IFERROR(VLOOKUP(入力項目!$S$12,子育て関連マスタ!$I$4:$M$5,4,FALSE),0),
AND(P272&gt;=4,P272&lt;=6),IFERROR(VLOOKUP(入力項目!$S$13,子育て関連マスタ!$I$9:$M$12,4,FALSE),0),
AND(P272&gt;=7,P272&lt;=12),IFERROR(VLOOKUP(入力項目!$S$14,子育て関連マスタ!$I$16:$M$17,4,FALSE),0),
AND(P272&gt;=13,P272&lt;=15),IFERROR(VLOOKUP(入力項目!$S$15,子育て関連マスタ!$I$21:$M$22,4,FALSE),0),
AND(P272&gt;=16,P272&lt;=18),IFERROR(VLOOKUP(入力項目!$S$16,子育て関連マスタ!$I$26:$M$28,4,FALSE),0),
AND(P272&gt;=19,P272&lt;=20,入力項目!$S$16="高専"),IFERROR(VLOOKUP(入力項目!$S$16,子育て関連マスタ!$I$26:$M$28,4,FALSE),0),
AND(P272&gt;=19,P272&lt;=20,入力項目!$S$16&lt;&gt;"高専"),IFERROR(VLOOKUP(入力項目!$S$17,子育て関連マスタ!$I$32:$M$37,4,FALSE),0),
AND(P272&gt;=21,P272&lt;=22,入力項目!$S$16="高専"),IFERROR(VLOOKUP(入力項目!$S$17,子育て関連マスタ!$I$32:$M$34,4,FALSE),0),
AND(P272&gt;=21,P272&lt;=22,入力項目!$S$16&lt;&gt;"高専"),IFERROR(VLOOKUP(入力項目!$S$17,子育て関連マスタ!$I$32:$M$34,4,FALSE),0),
P272&gt;=23,0
) +
IF($D272=4,
  IFERROR(_xlfn.IFS(
  P272&lt;=入力項目!$S$11,0,
  AND(P272=入力項目!$S$11),IFERROR(VLOOKUP(入力項目!$S$12,子育て関連マスタ!$I$4:$M$5,2,FALSE),0),
  AND(P272=4),IFERROR(VLOOKUP(入力項目!$S$13,子育て関連マスタ!$I$9:$M$12,2,FALSE),0),
  AND(P272=7),IFERROR(VLOOKUP(入力項目!$S$14,子育て関連マスタ!$I$16:$M$17,2,FALSE),0),
  AND(P272=13),IFERROR(VLOOKUP(入力項目!$S$15,子育て関連マスタ!$I$21:$M$22,2,FALSE),0),
  AND(P272=16),IFERROR(VLOOKUP(入力項目!$S$16,子育て関連マスタ!$I$26:$M$28,2,FALSE),0),
  AND(P272=19,入力項目!$S$16&lt;&gt;"高専"),IFERROR(VLOOKUP(入力項目!$S$17,子育て関連マスタ!$I$32:$M$37,2,FALSE),0),
  AND(P272=21,入力項目!$S$16="高専"),IFERROR(VLOOKUP(入力項目!$S$17,子育て関連マスタ!$I$32:$M$37,2,FALSE),0),
  P272&gt;=22,0
  ),0),0
) +
IF(AND(P272&gt;=1,P272&lt;=15),IF($D272=入力項目!$S$8,入力項目!$S$3,0),0) +
IF(AND(P272&gt;=1,P272&lt;=15),IF($D272=5,入力項目!$S$4,0),0) +
IF(AND(P272&gt;=1,P272&lt;=15),IF($D272=12,入力項目!$S$5,0),0) +
IF(AND(入力項目!$S$7=$A272,入力項目!$S$8=$D272),子育て関連マスタ!$C$14,0) +
IFERROR(IF(AND(YEAR(EDATE(DATE(入力項目!$S$7,入力項目!$S$8,1),1))=$A272,MONTH(EDATE(DATE(入力項目!$S$7,入力項目!$S$8,1),1))=$D272),子育て関連マスタ!$C$15,0),0) +
IF(AND(OR(P272=3,P272=5,P272=7),$D272=11),子育て関連マスタ!$C$17,0) +
IF(AND(P272=20,$D272=1),子育て関連マスタ!$C$18,0) +
IF(AND(P272=20,$D272=1),
IFERROR(_xlfn.IFS(
入力項目!$S$10="男",子育て関連マスタ!$C$18,
入力項目!$S$10="女",子育て関連マスタ!$C$19
),0),0
) +
IF(AND(P272&gt;=入力項目!$S$18,P272&lt;=入力項目!$S$19),入力項目!$S$20,0) +
IF(AND(P272&gt;=入力項目!$S$21,P272&lt;=入力項目!$S$22),入力項目!$S$23,0) +
IF(AND(P272&gt;=入力項目!$S$24,P272&lt;=入力項目!$S$25),入力項目!$S$26,0)
)</f>
        <v>0</v>
      </c>
      <c r="AE272">
        <f ca="1">-(
_xlfn.IFS(
Q272&lt;=入力項目!$S$11,0,
AND(Q272&gt;=入力項目!$S$11+1,Q272&lt;=3),IFERROR(VLOOKUP(入力項目!$S$12,子育て関連マスタ!$I$4:$M$5,4,FALSE),0),
AND(Q272&gt;=4,Q272&lt;=6),IFERROR(VLOOKUP(入力項目!$S$13,子育て関連マスタ!$I$9:$M$12,4,FALSE),0),
AND(Q272&gt;=7,Q272&lt;=12),IFERROR(VLOOKUP(入力項目!$S$14,子育て関連マスタ!$I$16:$M$17,4,FALSE),0),
AND(Q272&gt;=13,Q272&lt;=15),IFERROR(VLOOKUP(入力項目!$S$15,子育て関連マスタ!$I$21:$M$22,4,FALSE),0),
AND(Q272&gt;=16,Q272&lt;=18),IFERROR(VLOOKUP(入力項目!$S$16,子育て関連マスタ!$I$26:$M$28,4,FALSE),0),
AND(Q272&gt;=19,Q272&lt;=20,入力項目!$S$16="高専"),IFERROR(VLOOKUP(入力項目!$S$16,子育て関連マスタ!$I$26:$M$28,4,FALSE),0),
AND(Q272&gt;=19,Q272&lt;=20,入力項目!$S$16&lt;&gt;"高専"),IFERROR(VLOOKUP(入力項目!$S$17,子育て関連マスタ!$I$32:$M$37,4,FALSE),0),
AND(Q272&gt;=21,Q272&lt;=22,入力項目!$S$16="高専"),IFERROR(VLOOKUP(入力項目!$S$17,子育て関連マスタ!$I$32:$M$34,4,FALSE),0),
AND(Q272&gt;=21,Q272&lt;=22,入力項目!$S$16&lt;&gt;"高専"),IFERROR(VLOOKUP(入力項目!$S$17,子育て関連マスタ!$I$32:$M$34,4,FALSE),0),
Q272&gt;=23,0
) +
IF($D272=4,
  IFERROR(_xlfn.IFS(
  Q272&lt;=入力項目!$S$11,0,
  AND(Q272=入力項目!$S$11),IFERROR(VLOOKUP(入力項目!$S$12,子育て関連マスタ!$I$4:$M$5,2,FALSE),0),
  AND(Q272=4),IFERROR(VLOOKUP(入力項目!$S$13,子育て関連マスタ!$I$9:$M$12,2,FALSE),0),
  AND(Q272=7),IFERROR(VLOOKUP(入力項目!$S$14,子育て関連マスタ!$I$16:$M$17,2,FALSE),0),
  AND(Q272=13),IFERROR(VLOOKUP(入力項目!$S$15,子育て関連マスタ!$I$21:$M$22,2,FALSE),0),
  AND(Q272=16),IFERROR(VLOOKUP(入力項目!$S$16,子育て関連マスタ!$I$26:$M$28,2,FALSE),0),
  AND(Q272=19,入力項目!$S$16&lt;&gt;"高専"),IFERROR(VLOOKUP(入力項目!$S$17,子育て関連マスタ!$I$32:$M$37,2,FALSE),0),
  AND(Q272=21,入力項目!$S$16="高専"),IFERROR(VLOOKUP(入力項目!$S$17,子育て関連マスタ!$I$32:$M$37,2,FALSE),0),
  Q272&gt;=22,0
  ),0),0
) +
IF(AND(Q272&gt;=1,Q272&lt;=15),IF($D272=入力項目!$S$8,入力項目!$S$3,0),0) +
IF(AND(Q272&gt;=1,Q272&lt;=15),IF($D272=5,入力項目!$S$4,0),0) +
IF(AND(Q272&gt;=1,Q272&lt;=15),IF($D272=12,入力項目!$S$5,0),0) +
IF(AND(入力項目!$S$7=$A272,入力項目!$S$8=$D272),子育て関連マスタ!$C$14,0) +
IFERROR(IF(AND(YEAR(EDATE(DATE(入力項目!$S$7,入力項目!$S$8,1),1))=$A272,MONTH(EDATE(DATE(入力項目!$S$7,入力項目!$S$8,1),1))=$D272),子育て関連マスタ!$C$15,0),0) +
IF(AND(OR(Q272=3,Q272=5,Q272=7),$D272=11),子育て関連マスタ!$C$17,0) +
IF(AND(Q272=20,$D272=1),子育て関連マスタ!$C$18,0) +
IF(AND(Q272=20,$D272=1),
IFERROR(_xlfn.IFS(
入力項目!$S$10="男",子育て関連マスタ!$C$18,
入力項目!$S$10="女",子育て関連マスタ!$C$19
),0),0
) +
IF(AND(Q272&gt;=入力項目!$S$18,Q272&lt;=入力項目!$S$19),入力項目!$S$20,0) +
IF(AND(Q272&gt;=入力項目!$S$21,Q272&lt;=入力項目!$S$22),入力項目!$S$23,0) +
IF(AND(Q272&gt;=入力項目!$S$24,Q272&lt;=入力項目!$S$25),入力項目!$S$26,0)
)</f>
        <v>0</v>
      </c>
      <c r="AF272">
        <f ca="1">-(
_xlfn.IFS(
R272&lt;=入力項目!$S$11,0,
AND(R272&gt;=入力項目!$S$11+1,R272&lt;=3),IFERROR(VLOOKUP(入力項目!$S$12,子育て関連マスタ!$I$4:$M$5,4,FALSE),0),
AND(R272&gt;=4,R272&lt;=6),IFERROR(VLOOKUP(入力項目!$S$13,子育て関連マスタ!$I$9:$M$12,4,FALSE),0),
AND(R272&gt;=7,R272&lt;=12),IFERROR(VLOOKUP(入力項目!$S$14,子育て関連マスタ!$I$16:$M$17,4,FALSE),0),
AND(R272&gt;=13,R272&lt;=15),IFERROR(VLOOKUP(入力項目!$S$15,子育て関連マスタ!$I$21:$M$22,4,FALSE),0),
AND(R272&gt;=16,R272&lt;=18),IFERROR(VLOOKUP(入力項目!$S$16,子育て関連マスタ!$I$26:$M$28,4,FALSE),0),
AND(R272&gt;=19,R272&lt;=20,入力項目!$S$16="高専"),IFERROR(VLOOKUP(入力項目!$S$16,子育て関連マスタ!$I$26:$M$28,4,FALSE),0),
AND(R272&gt;=19,R272&lt;=20,入力項目!$S$16&lt;&gt;"高専"),IFERROR(VLOOKUP(入力項目!$S$17,子育て関連マスタ!$I$32:$M$37,4,FALSE),0),
AND(R272&gt;=21,R272&lt;=22,入力項目!$S$16="高専"),IFERROR(VLOOKUP(入力項目!$S$17,子育て関連マスタ!$I$32:$M$34,4,FALSE),0),
AND(R272&gt;=21,R272&lt;=22,入力項目!$S$16&lt;&gt;"高専"),IFERROR(VLOOKUP(入力項目!$S$17,子育て関連マスタ!$I$32:$M$34,4,FALSE),0),
R272&gt;=23,0
) +
IF($D272=4,
  IFERROR(_xlfn.IFS(
  R272&lt;=入力項目!$S$11,0,
  AND(R272=入力項目!$S$11),IFERROR(VLOOKUP(入力項目!$S$12,子育て関連マスタ!$I$4:$M$5,2,FALSE),0),
  AND(R272=4),IFERROR(VLOOKUP(入力項目!$S$13,子育て関連マスタ!$I$9:$M$12,2,FALSE),0),
  AND(R272=7),IFERROR(VLOOKUP(入力項目!$S$14,子育て関連マスタ!$I$16:$M$17,2,FALSE),0),
  AND(R272=13),IFERROR(VLOOKUP(入力項目!$S$15,子育て関連マスタ!$I$21:$M$22,2,FALSE),0),
  AND(R272=16),IFERROR(VLOOKUP(入力項目!$S$16,子育て関連マスタ!$I$26:$M$28,2,FALSE),0),
  AND(R272=19,入力項目!$S$16&lt;&gt;"高専"),IFERROR(VLOOKUP(入力項目!$S$17,子育て関連マスタ!$I$32:$M$37,2,FALSE),0),
  AND(R272=21,入力項目!$S$16="高専"),IFERROR(VLOOKUP(入力項目!$S$17,子育て関連マスタ!$I$32:$M$37,2,FALSE),0),
  R272&gt;=22,0
  ),0),0
) +
IF(AND(R272&gt;=1,R272&lt;=15),IF($D272=入力項目!$S$8,入力項目!$S$3,0),0) +
IF(AND(R272&gt;=1,R272&lt;=15),IF($D272=5,入力項目!$S$4,0),0) +
IF(AND(R272&gt;=1,R272&lt;=15),IF($D272=12,入力項目!$S$5,0),0) +
IF(AND(入力項目!$S$7=$A272,入力項目!$S$8=$D272),子育て関連マスタ!$C$14,0) +
IFERROR(IF(AND(YEAR(EDATE(DATE(入力項目!$S$7,入力項目!$S$8,1),1))=$A272,MONTH(EDATE(DATE(入力項目!$S$7,入力項目!$S$8,1),1))=$D272),子育て関連マスタ!$C$15,0),0) +
IF(AND(OR(R272=3,R272=5,R272=7),$D272=11),子育て関連マスタ!$C$17,0) +
IF(AND(R272=20,$D272=1),子育て関連マスタ!$C$18,0) +
IF(AND(R272=20,$D272=1),
IFERROR(_xlfn.IFS(
入力項目!$S$10="男",子育て関連マスタ!$C$18,
入力項目!$S$10="女",子育て関連マスタ!$C$19
),0),0
) +
IF(AND(R272&gt;=入力項目!$S$18,R272&lt;=入力項目!$S$19),入力項目!$S$20,0) +
IF(AND(R272&gt;=入力項目!$S$21,R272&lt;=入力項目!$S$22),入力項目!$S$23,0) +
IF(AND(R272&gt;=入力項目!$S$24,R272&lt;=入力項目!$S$25),入力項目!$S$26,0)
)</f>
        <v>0</v>
      </c>
      <c r="AG272">
        <f ca="1">-(
_xlfn.IFS(
S272&lt;=入力項目!$S$11,0,
AND(S272&gt;=入力項目!$S$11+1,S272&lt;=3),IFERROR(VLOOKUP(入力項目!$S$12,子育て関連マスタ!$I$4:$M$5,4,FALSE),0),
AND(S272&gt;=4,S272&lt;=6),IFERROR(VLOOKUP(入力項目!$S$13,子育て関連マスタ!$I$9:$M$12,4,FALSE),0),
AND(S272&gt;=7,S272&lt;=12),IFERROR(VLOOKUP(入力項目!$S$14,子育て関連マスタ!$I$16:$M$17,4,FALSE),0),
AND(S272&gt;=13,S272&lt;=15),IFERROR(VLOOKUP(入力項目!$S$15,子育て関連マスタ!$I$21:$M$22,4,FALSE),0),
AND(S272&gt;=16,S272&lt;=18),IFERROR(VLOOKUP(入力項目!$S$16,子育て関連マスタ!$I$26:$M$28,4,FALSE),0),
AND(S272&gt;=19,S272&lt;=20,入力項目!$S$16="高専"),IFERROR(VLOOKUP(入力項目!$S$16,子育て関連マスタ!$I$26:$M$28,4,FALSE),0),
AND(S272&gt;=19,S272&lt;=20,入力項目!$S$16&lt;&gt;"高専"),IFERROR(VLOOKUP(入力項目!$S$17,子育て関連マスタ!$I$32:$M$37,4,FALSE),0),
AND(S272&gt;=21,S272&lt;=22,入力項目!$S$16="高専"),IFERROR(VLOOKUP(入力項目!$S$17,子育て関連マスタ!$I$32:$M$34,4,FALSE),0),
AND(S272&gt;=21,S272&lt;=22,入力項目!$S$16&lt;&gt;"高専"),IFERROR(VLOOKUP(入力項目!$S$17,子育て関連マスタ!$I$32:$M$34,4,FALSE),0),
S272&gt;=23,0
) +
IF($D272=4,
  IFERROR(_xlfn.IFS(
  S272&lt;=入力項目!$S$11,0,
  AND(S272=入力項目!$S$11),IFERROR(VLOOKUP(入力項目!$S$12,子育て関連マスタ!$I$4:$M$5,2,FALSE),0),
  AND(S272=4),IFERROR(VLOOKUP(入力項目!$S$13,子育て関連マスタ!$I$9:$M$12,2,FALSE),0),
  AND(S272=7),IFERROR(VLOOKUP(入力項目!$S$14,子育て関連マスタ!$I$16:$M$17,2,FALSE),0),
  AND(S272=13),IFERROR(VLOOKUP(入力項目!$S$15,子育て関連マスタ!$I$21:$M$22,2,FALSE),0),
  AND(S272=16),IFERROR(VLOOKUP(入力項目!$S$16,子育て関連マスタ!$I$26:$M$28,2,FALSE),0),
  AND(S272=19,入力項目!$S$16&lt;&gt;"高専"),IFERROR(VLOOKUP(入力項目!$S$17,子育て関連マスタ!$I$32:$M$37,2,FALSE),0),
  AND(S272=21,入力項目!$S$16="高専"),IFERROR(VLOOKUP(入力項目!$S$17,子育て関連マスタ!$I$32:$M$37,2,FALSE),0),
  S272&gt;=22,0
  ),0),0
) +
IF(AND(S272&gt;=1,S272&lt;=15),IF($D272=入力項目!$S$8,入力項目!$S$3,0),0) +
IF(AND(S272&gt;=1,S272&lt;=15),IF($D272=5,入力項目!$S$4,0),0) +
IF(AND(S272&gt;=1,S272&lt;=15),IF($D272=12,入力項目!$S$5,0),0) +
IF(AND(入力項目!$S$7=$A272,入力項目!$S$8=$D272),子育て関連マスタ!$C$14,0) +
IFERROR(IF(AND(YEAR(EDATE(DATE(入力項目!$S$7,入力項目!$S$8,1),1))=$A272,MONTH(EDATE(DATE(入力項目!$S$7,入力項目!$S$8,1),1))=$D272),子育て関連マスタ!$C$15,0),0) +
IF(AND(OR(S272=3,S272=5,S272=7),$D272=11),子育て関連マスタ!$C$17,0) +
IF(AND(S272=20,$D272=1),子育て関連マスタ!$C$18,0) +
IF(AND(S272=20,$D272=1),
IFERROR(_xlfn.IFS(
入力項目!$S$10="男",子育て関連マスタ!$C$18,
入力項目!$S$10="女",子育て関連マスタ!$C$19
),0),0
) +
IF(AND(S272&gt;=入力項目!$S$18,S272&lt;=入力項目!$S$19),入力項目!$S$20,0) +
IF(AND(S272&gt;=入力項目!$S$21,S272&lt;=入力項目!$S$22),入力項目!$S$23,0) +
IF(AND(S272&gt;=入力項目!$S$24,S272&lt;=入力項目!$S$25),入力項目!$S$26,0)
)</f>
        <v>0</v>
      </c>
      <c r="AH272">
        <f ca="1">-(
_xlfn.IFS(
T272&lt;=入力項目!$S$11,0,
AND(T272&gt;=入力項目!$S$11+1,T272&lt;=3),IFERROR(VLOOKUP(入力項目!$S$12,子育て関連マスタ!$I$4:$M$5,4,FALSE),0),
AND(T272&gt;=4,T272&lt;=6),IFERROR(VLOOKUP(入力項目!$S$13,子育て関連マスタ!$I$9:$M$12,4,FALSE),0),
AND(T272&gt;=7,T272&lt;=12),IFERROR(VLOOKUP(入力項目!$S$14,子育て関連マスタ!$I$16:$M$17,4,FALSE),0),
AND(T272&gt;=13,T272&lt;=15),IFERROR(VLOOKUP(入力項目!$S$15,子育て関連マスタ!$I$21:$M$22,4,FALSE),0),
AND(T272&gt;=16,T272&lt;=18),IFERROR(VLOOKUP(入力項目!$S$16,子育て関連マスタ!$I$26:$M$28,4,FALSE),0),
AND(T272&gt;=19,T272&lt;=20,入力項目!$S$16="高専"),IFERROR(VLOOKUP(入力項目!$S$16,子育て関連マスタ!$I$26:$M$28,4,FALSE),0),
AND(T272&gt;=19,T272&lt;=20,入力項目!$S$16&lt;&gt;"高専"),IFERROR(VLOOKUP(入力項目!$S$17,子育て関連マスタ!$I$32:$M$37,4,FALSE),0),
AND(T272&gt;=21,T272&lt;=22,入力項目!$S$16="高専"),IFERROR(VLOOKUP(入力項目!$S$17,子育て関連マスタ!$I$32:$M$34,4,FALSE),0),
AND(T272&gt;=21,T272&lt;=22,入力項目!$S$16&lt;&gt;"高専"),IFERROR(VLOOKUP(入力項目!$S$17,子育て関連マスタ!$I$32:$M$34,4,FALSE),0),
T272&gt;=23,0
) +
IF($D272=4,
  IFERROR(_xlfn.IFS(
  T272&lt;=入力項目!$S$11,0,
  AND(T272=入力項目!$S$11),IFERROR(VLOOKUP(入力項目!$S$12,子育て関連マスタ!$I$4:$M$5,2,FALSE),0),
  AND(T272=4),IFERROR(VLOOKUP(入力項目!$S$13,子育て関連マスタ!$I$9:$M$12,2,FALSE),0),
  AND(T272=7),IFERROR(VLOOKUP(入力項目!$S$14,子育て関連マスタ!$I$16:$M$17,2,FALSE),0),
  AND(T272=13),IFERROR(VLOOKUP(入力項目!$S$15,子育て関連マスタ!$I$21:$M$22,2,FALSE),0),
  AND(T272=16),IFERROR(VLOOKUP(入力項目!$S$16,子育て関連マスタ!$I$26:$M$28,2,FALSE),0),
  AND(T272=19,入力項目!$S$16&lt;&gt;"高専"),IFERROR(VLOOKUP(入力項目!$S$17,子育て関連マスタ!$I$32:$M$37,2,FALSE),0),
  AND(T272=21,入力項目!$S$16="高専"),IFERROR(VLOOKUP(入力項目!$S$17,子育て関連マスタ!$I$32:$M$37,2,FALSE),0),
  T272&gt;=22,0
  ),0),0
) +
IF(AND(T272&gt;=1,T272&lt;=15),IF($D272=入力項目!$S$8,入力項目!$S$3,0),0) +
IF(AND(T272&gt;=1,T272&lt;=15),IF($D272=5,入力項目!$S$4,0),0) +
IF(AND(T272&gt;=1,T272&lt;=15),IF($D272=12,入力項目!$S$5,0),0) +
IF(AND(入力項目!$S$7=$A272,入力項目!$S$8=$D272),子育て関連マスタ!$C$14,0) +
IFERROR(IF(AND(YEAR(EDATE(DATE(入力項目!$S$7,入力項目!$S$8,1),1))=$A272,MONTH(EDATE(DATE(入力項目!$S$7,入力項目!$S$8,1),1))=$D272),子育て関連マスタ!$C$15,0),0) +
IF(AND(OR(T272=3,T272=5,T272=7),$D272=11),子育て関連マスタ!$C$17,0) +
IF(AND(T272=20,$D272=1),子育て関連マスタ!$C$18,0) +
IF(AND(T272=20,$D272=1),
IFERROR(_xlfn.IFS(
入力項目!$S$10="男",子育て関連マスタ!$C$18,
入力項目!$S$10="女",子育て関連マスタ!$C$19
),0),0
) +
IF(AND(T272&gt;=入力項目!$S$18,T272&lt;=入力項目!$S$19),入力項目!$S$20,0) +
IF(AND(T272&gt;=入力項目!$S$21,T272&lt;=入力項目!$S$22),入力項目!$S$23,0) +
IF(AND(T272&gt;=入力項目!$S$24,T272&lt;=入力項目!$S$25),入力項目!$S$26,0)
)</f>
        <v>0</v>
      </c>
      <c r="AI272">
        <f ca="1">-(
_xlfn.IFS(
U272&lt;=入力項目!$S$11,0,
AND(U272&gt;=入力項目!$S$11+1,U272&lt;=3),IFERROR(VLOOKUP(入力項目!$S$12,子育て関連マスタ!$I$4:$M$5,4,FALSE),0),
AND(U272&gt;=4,U272&lt;=6),IFERROR(VLOOKUP(入力項目!$S$13,子育て関連マスタ!$I$9:$M$12,4,FALSE),0),
AND(U272&gt;=7,U272&lt;=12),IFERROR(VLOOKUP(入力項目!$S$14,子育て関連マスタ!$I$16:$M$17,4,FALSE),0),
AND(U272&gt;=13,U272&lt;=15),IFERROR(VLOOKUP(入力項目!$S$15,子育て関連マスタ!$I$21:$M$22,4,FALSE),0),
AND(U272&gt;=16,U272&lt;=18),IFERROR(VLOOKUP(入力項目!$S$16,子育て関連マスタ!$I$26:$M$28,4,FALSE),0),
AND(U272&gt;=19,U272&lt;=20,入力項目!$S$16="高専"),IFERROR(VLOOKUP(入力項目!$S$16,子育て関連マスタ!$I$26:$M$28,4,FALSE),0),
AND(U272&gt;=19,U272&lt;=20,入力項目!$S$16&lt;&gt;"高専"),IFERROR(VLOOKUP(入力項目!$S$17,子育て関連マスタ!$I$32:$M$37,4,FALSE),0),
AND(U272&gt;=21,U272&lt;=22,入力項目!$S$16="高専"),IFERROR(VLOOKUP(入力項目!$S$17,子育て関連マスタ!$I$32:$M$34,4,FALSE),0),
AND(U272&gt;=21,U272&lt;=22,入力項目!$S$16&lt;&gt;"高専"),IFERROR(VLOOKUP(入力項目!$S$17,子育て関連マスタ!$I$32:$M$34,4,FALSE),0),
U272&gt;=23,0
) +
IF($D272=4,
  IFERROR(_xlfn.IFS(
  U272&lt;=入力項目!$S$11,0,
  AND(U272=入力項目!$S$11),IFERROR(VLOOKUP(入力項目!$S$12,子育て関連マスタ!$I$4:$M$5,2,FALSE),0),
  AND(U272=4),IFERROR(VLOOKUP(入力項目!$S$13,子育て関連マスタ!$I$9:$M$12,2,FALSE),0),
  AND(U272=7),IFERROR(VLOOKUP(入力項目!$S$14,子育て関連マスタ!$I$16:$M$17,2,FALSE),0),
  AND(U272=13),IFERROR(VLOOKUP(入力項目!$S$15,子育て関連マスタ!$I$21:$M$22,2,FALSE),0),
  AND(U272=16),IFERROR(VLOOKUP(入力項目!$S$16,子育て関連マスタ!$I$26:$M$28,2,FALSE),0),
  AND(U272=19,入力項目!$S$16&lt;&gt;"高専"),IFERROR(VLOOKUP(入力項目!$S$17,子育て関連マスタ!$I$32:$M$37,2,FALSE),0),
  AND(U272=21,入力項目!$S$16="高専"),IFERROR(VLOOKUP(入力項目!$S$17,子育て関連マスタ!$I$32:$M$37,2,FALSE),0),
  U272&gt;=22,0
  ),0),0
) +
IF(AND(U272&gt;=1,U272&lt;=15),IF($D272=入力項目!$S$8,入力項目!$S$3,0),0) +
IF(AND(U272&gt;=1,U272&lt;=15),IF($D272=5,入力項目!$S$4,0),0) +
IF(AND(U272&gt;=1,U272&lt;=15),IF($D272=12,入力項目!$S$5,0),0) +
IF(AND(入力項目!$S$7=$A272,入力項目!$S$8=$D272),子育て関連マスタ!$C$14,0) +
IFERROR(IF(AND(YEAR(EDATE(DATE(入力項目!$S$7,入力項目!$S$8,1),1))=$A272,MONTH(EDATE(DATE(入力項目!$S$7,入力項目!$S$8,1),1))=$D272),子育て関連マスタ!$C$15,0),0) +
IF(AND(OR(U272=3,U272=5,U272=7),$D272=11),子育て関連マスタ!$C$17,0) +
IF(AND(U272=20,$D272=1),子育て関連マスタ!$C$18,0) +
IF(AND(U272=20,$D272=1),
IFERROR(_xlfn.IFS(
入力項目!$S$10="男",子育て関連マスタ!$C$18,
入力項目!$S$10="女",子育て関連マスタ!$C$19
),0),0
) +
IF(AND(U272&gt;=入力項目!$S$18,U272&lt;=入力項目!$S$19),入力項目!$S$20,0) +
IF(AND(U272&gt;=入力項目!$S$21,U272&lt;=入力項目!$S$22),入力項目!$S$23,0) +
IF(AND(U272&gt;=入力項目!$S$24,U272&lt;=入力項目!$S$25),入力項目!$S$26,0)
)</f>
        <v>0</v>
      </c>
      <c r="AJ272" s="10">
        <f ca="1">-VLOOKUP($D272,月別収支!$A$2:$H$13,7,FALSE)</f>
        <v>-20000</v>
      </c>
    </row>
    <row r="273" spans="1:36" x14ac:dyDescent="0.4">
      <c r="A273">
        <f t="shared" ca="1" si="71"/>
        <v>2047</v>
      </c>
      <c r="B273">
        <f t="shared" ca="1" si="78"/>
        <v>2046</v>
      </c>
      <c r="C273">
        <f t="shared" ca="1" si="79"/>
        <v>23</v>
      </c>
      <c r="D273">
        <f t="shared" ca="1" si="72"/>
        <v>3</v>
      </c>
      <c r="E273" t="str">
        <f t="shared" ca="1" si="73"/>
        <v>2047年3月</v>
      </c>
      <c r="F273">
        <f ca="1">IF(OR(入力項目!$N$5&lt;$A273,AND(入力項目!$N$5=$A273,入力項目!$N$6&lt;$D273)),IF(F272=0,1,IF(G273=12,F272+1,F272)),0)</f>
        <v>22</v>
      </c>
      <c r="G273">
        <f ca="1">IF(OR(入力項目!$N$5&lt;$A273,AND(入力項目!$N$5=$A273,入力項目!$N$6&lt;$D273)),IF(G272=12,1,G272+1),0)</f>
        <v>5</v>
      </c>
      <c r="H273" t="str">
        <f t="shared" ca="1" si="74"/>
        <v>22_5</v>
      </c>
      <c r="I273">
        <f ca="1">IF(
  IFERROR(AND($C273&gt;0,MOD($C273,入力項目!$N$22)=0,$D273=入力項目!$N$23), FALSE),
  1,
  IF(
    AND(I272&gt;0,J272=12),
    IF(I272=入力項目!$N$28, 0, I272+1),
    I272
  )
)</f>
        <v>3</v>
      </c>
      <c r="J273">
        <f ca="1">IF($D273=入力項目!$N$23,1,IFERROR(J272+1,1))</f>
        <v>10</v>
      </c>
      <c r="K273" t="str">
        <f t="shared" ca="1" si="75"/>
        <v>3_10</v>
      </c>
      <c r="L273">
        <f ca="1">L272+IF(入力項目!$D$4=$D273,1,0)</f>
        <v>51</v>
      </c>
      <c r="M273" t="str">
        <f t="shared" ca="1" si="76"/>
        <v>51歳</v>
      </c>
      <c r="N273">
        <f t="shared" ca="1" si="80"/>
        <v>52</v>
      </c>
      <c r="O273" t="str">
        <f t="shared" ca="1" si="77"/>
        <v>52歳</v>
      </c>
      <c r="P273">
        <f t="shared" ca="1" si="81"/>
        <v>26</v>
      </c>
      <c r="Q273">
        <f t="shared" ca="1" si="82"/>
        <v>24</v>
      </c>
      <c r="R273">
        <f t="shared" ca="1" si="83"/>
        <v>2047</v>
      </c>
      <c r="S273">
        <f t="shared" ca="1" si="84"/>
        <v>2047</v>
      </c>
      <c r="T273">
        <f t="shared" ca="1" si="85"/>
        <v>2047</v>
      </c>
      <c r="U273">
        <f t="shared" ca="1" si="86"/>
        <v>2047</v>
      </c>
      <c r="V273" s="10">
        <f t="shared" ca="1" si="87"/>
        <v>31180065</v>
      </c>
      <c r="W273" s="10">
        <f ca="1">IF($L273&lt;その他マスタ!$B$1,VLOOKUP($D273,月別収支!$A$2:$H$13,2,FALSE),その他マスタ!$B$3)+IF(AND($L273=その他マスタ!$B$1,入力項目!$I$9="あり",$D273=入力項目!$D$4),その他マスタ!$B$2,0)</f>
        <v>300000</v>
      </c>
      <c r="X273" s="10">
        <f ca="1">-IF(入力項目!$K$5=TRUE,
IF($F273+$G273&lt;3,VLOOKUP($D273,月別収支!$A$2:$H$13,8,FALSE),0)+IFERROR(VLOOKUP($H273,住宅ローン計算!C:P,13,FALSE),0)+IF($F273&gt;1,IF(OR($G273=3,$G273=6,$G273=9,$G273=12),ROUNDUP(入力項目!$N$18/4,0),0),0),
VLOOKUP($D273,月別収支!$A$2:$H$13,8,FALSE))</f>
        <v>-53590</v>
      </c>
      <c r="Y273" s="10">
        <f ca="1">-VLOOKUP($D273,月別収支!$A$2:$H$13,3,FALSE)</f>
        <v>-75000</v>
      </c>
      <c r="Z273" s="10">
        <f ca="1">-VLOOKUP($D273,月別収支!$A$2:$H$13,4,FALSE)</f>
        <v>-27000</v>
      </c>
      <c r="AA273" s="10">
        <f ca="1">-VLOOKUP($D273,月別収支!$A$2:$H$13,6,FALSE)</f>
        <v>-10000</v>
      </c>
      <c r="AB273" s="10">
        <f ca="1">-(
VLOOKUP($D273,月別収支!$A$2:$H$13,5,FALSE)+IF(AND(入力項目!$I$27&lt;=$A273,ISEVEN($A273-入力項目!$I$27),入力項目!$I$28=$D273),入力項目!$I$26,0)
+IF(入力項目!$K$26=TRUE,
IFERROR(VLOOKUP($K273,マイカーローン計算!C:P,13,FALSE),0),
IFERROR(
  IF(AND($C273&gt;0,MOD($C273,入力項目!$N$22)=0,$D273=入力項目!$N$23),入力項目!$N$24,0),
 0
)
)
)</f>
        <v>-20000</v>
      </c>
      <c r="AC273" s="10">
        <f ca="1">-IF($A273&lt;入力項目!$N$33,入力項目!$N$35,IF(AND($A273=入力項目!$N$33,$D273&lt;=入力項目!$N$34),入力項目!$N$35,0))</f>
        <v>0</v>
      </c>
      <c r="AD273">
        <f ca="1">-(
_xlfn.IFS(
P273&lt;=入力項目!$S$11,0,
AND(P273&gt;=入力項目!$S$11+1,P273&lt;=3),IFERROR(VLOOKUP(入力項目!$S$12,子育て関連マスタ!$I$4:$M$5,4,FALSE),0),
AND(P273&gt;=4,P273&lt;=6),IFERROR(VLOOKUP(入力項目!$S$13,子育て関連マスタ!$I$9:$M$12,4,FALSE),0),
AND(P273&gt;=7,P273&lt;=12),IFERROR(VLOOKUP(入力項目!$S$14,子育て関連マスタ!$I$16:$M$17,4,FALSE),0),
AND(P273&gt;=13,P273&lt;=15),IFERROR(VLOOKUP(入力項目!$S$15,子育て関連マスタ!$I$21:$M$22,4,FALSE),0),
AND(P273&gt;=16,P273&lt;=18),IFERROR(VLOOKUP(入力項目!$S$16,子育て関連マスタ!$I$26:$M$28,4,FALSE),0),
AND(P273&gt;=19,P273&lt;=20,入力項目!$S$16="高専"),IFERROR(VLOOKUP(入力項目!$S$16,子育て関連マスタ!$I$26:$M$28,4,FALSE),0),
AND(P273&gt;=19,P273&lt;=20,入力項目!$S$16&lt;&gt;"高専"),IFERROR(VLOOKUP(入力項目!$S$17,子育て関連マスタ!$I$32:$M$37,4,FALSE),0),
AND(P273&gt;=21,P273&lt;=22,入力項目!$S$16="高専"),IFERROR(VLOOKUP(入力項目!$S$17,子育て関連マスタ!$I$32:$M$34,4,FALSE),0),
AND(P273&gt;=21,P273&lt;=22,入力項目!$S$16&lt;&gt;"高専"),IFERROR(VLOOKUP(入力項目!$S$17,子育て関連マスタ!$I$32:$M$34,4,FALSE),0),
P273&gt;=23,0
) +
IF($D273=4,
  IFERROR(_xlfn.IFS(
  P273&lt;=入力項目!$S$11,0,
  AND(P273=入力項目!$S$11),IFERROR(VLOOKUP(入力項目!$S$12,子育て関連マスタ!$I$4:$M$5,2,FALSE),0),
  AND(P273=4),IFERROR(VLOOKUP(入力項目!$S$13,子育て関連マスタ!$I$9:$M$12,2,FALSE),0),
  AND(P273=7),IFERROR(VLOOKUP(入力項目!$S$14,子育て関連マスタ!$I$16:$M$17,2,FALSE),0),
  AND(P273=13),IFERROR(VLOOKUP(入力項目!$S$15,子育て関連マスタ!$I$21:$M$22,2,FALSE),0),
  AND(P273=16),IFERROR(VLOOKUP(入力項目!$S$16,子育て関連マスタ!$I$26:$M$28,2,FALSE),0),
  AND(P273=19,入力項目!$S$16&lt;&gt;"高専"),IFERROR(VLOOKUP(入力項目!$S$17,子育て関連マスタ!$I$32:$M$37,2,FALSE),0),
  AND(P273=21,入力項目!$S$16="高専"),IFERROR(VLOOKUP(入力項目!$S$17,子育て関連マスタ!$I$32:$M$37,2,FALSE),0),
  P273&gt;=22,0
  ),0),0
) +
IF(AND(P273&gt;=1,P273&lt;=15),IF($D273=入力項目!$S$8,入力項目!$S$3,0),0) +
IF(AND(P273&gt;=1,P273&lt;=15),IF($D273=5,入力項目!$S$4,0),0) +
IF(AND(P273&gt;=1,P273&lt;=15),IF($D273=12,入力項目!$S$5,0),0) +
IF(AND(入力項目!$S$7=$A273,入力項目!$S$8=$D273),子育て関連マスタ!$C$14,0) +
IFERROR(IF(AND(YEAR(EDATE(DATE(入力項目!$S$7,入力項目!$S$8,1),1))=$A273,MONTH(EDATE(DATE(入力項目!$S$7,入力項目!$S$8,1),1))=$D273),子育て関連マスタ!$C$15,0),0) +
IF(AND(OR(P273=3,P273=5,P273=7),$D273=11),子育て関連マスタ!$C$17,0) +
IF(AND(P273=20,$D273=1),子育て関連マスタ!$C$18,0) +
IF(AND(P273=20,$D273=1),
IFERROR(_xlfn.IFS(
入力項目!$S$10="男",子育て関連マスタ!$C$18,
入力項目!$S$10="女",子育て関連マスタ!$C$19
),0),0
) +
IF(AND(P273&gt;=入力項目!$S$18,P273&lt;=入力項目!$S$19),入力項目!$S$20,0) +
IF(AND(P273&gt;=入力項目!$S$21,P273&lt;=入力項目!$S$22),入力項目!$S$23,0) +
IF(AND(P273&gt;=入力項目!$S$24,P273&lt;=入力項目!$S$25),入力項目!$S$26,0)
)</f>
        <v>0</v>
      </c>
      <c r="AE273">
        <f ca="1">-(
_xlfn.IFS(
Q273&lt;=入力項目!$S$11,0,
AND(Q273&gt;=入力項目!$S$11+1,Q273&lt;=3),IFERROR(VLOOKUP(入力項目!$S$12,子育て関連マスタ!$I$4:$M$5,4,FALSE),0),
AND(Q273&gt;=4,Q273&lt;=6),IFERROR(VLOOKUP(入力項目!$S$13,子育て関連マスタ!$I$9:$M$12,4,FALSE),0),
AND(Q273&gt;=7,Q273&lt;=12),IFERROR(VLOOKUP(入力項目!$S$14,子育て関連マスタ!$I$16:$M$17,4,FALSE),0),
AND(Q273&gt;=13,Q273&lt;=15),IFERROR(VLOOKUP(入力項目!$S$15,子育て関連マスタ!$I$21:$M$22,4,FALSE),0),
AND(Q273&gt;=16,Q273&lt;=18),IFERROR(VLOOKUP(入力項目!$S$16,子育て関連マスタ!$I$26:$M$28,4,FALSE),0),
AND(Q273&gt;=19,Q273&lt;=20,入力項目!$S$16="高専"),IFERROR(VLOOKUP(入力項目!$S$16,子育て関連マスタ!$I$26:$M$28,4,FALSE),0),
AND(Q273&gt;=19,Q273&lt;=20,入力項目!$S$16&lt;&gt;"高専"),IFERROR(VLOOKUP(入力項目!$S$17,子育て関連マスタ!$I$32:$M$37,4,FALSE),0),
AND(Q273&gt;=21,Q273&lt;=22,入力項目!$S$16="高専"),IFERROR(VLOOKUP(入力項目!$S$17,子育て関連マスタ!$I$32:$M$34,4,FALSE),0),
AND(Q273&gt;=21,Q273&lt;=22,入力項目!$S$16&lt;&gt;"高専"),IFERROR(VLOOKUP(入力項目!$S$17,子育て関連マスタ!$I$32:$M$34,4,FALSE),0),
Q273&gt;=23,0
) +
IF($D273=4,
  IFERROR(_xlfn.IFS(
  Q273&lt;=入力項目!$S$11,0,
  AND(Q273=入力項目!$S$11),IFERROR(VLOOKUP(入力項目!$S$12,子育て関連マスタ!$I$4:$M$5,2,FALSE),0),
  AND(Q273=4),IFERROR(VLOOKUP(入力項目!$S$13,子育て関連マスタ!$I$9:$M$12,2,FALSE),0),
  AND(Q273=7),IFERROR(VLOOKUP(入力項目!$S$14,子育て関連マスタ!$I$16:$M$17,2,FALSE),0),
  AND(Q273=13),IFERROR(VLOOKUP(入力項目!$S$15,子育て関連マスタ!$I$21:$M$22,2,FALSE),0),
  AND(Q273=16),IFERROR(VLOOKUP(入力項目!$S$16,子育て関連マスタ!$I$26:$M$28,2,FALSE),0),
  AND(Q273=19,入力項目!$S$16&lt;&gt;"高専"),IFERROR(VLOOKUP(入力項目!$S$17,子育て関連マスタ!$I$32:$M$37,2,FALSE),0),
  AND(Q273=21,入力項目!$S$16="高専"),IFERROR(VLOOKUP(入力項目!$S$17,子育て関連マスタ!$I$32:$M$37,2,FALSE),0),
  Q273&gt;=22,0
  ),0),0
) +
IF(AND(Q273&gt;=1,Q273&lt;=15),IF($D273=入力項目!$S$8,入力項目!$S$3,0),0) +
IF(AND(Q273&gt;=1,Q273&lt;=15),IF($D273=5,入力項目!$S$4,0),0) +
IF(AND(Q273&gt;=1,Q273&lt;=15),IF($D273=12,入力項目!$S$5,0),0) +
IF(AND(入力項目!$S$7=$A273,入力項目!$S$8=$D273),子育て関連マスタ!$C$14,0) +
IFERROR(IF(AND(YEAR(EDATE(DATE(入力項目!$S$7,入力項目!$S$8,1),1))=$A273,MONTH(EDATE(DATE(入力項目!$S$7,入力項目!$S$8,1),1))=$D273),子育て関連マスタ!$C$15,0),0) +
IF(AND(OR(Q273=3,Q273=5,Q273=7),$D273=11),子育て関連マスタ!$C$17,0) +
IF(AND(Q273=20,$D273=1),子育て関連マスタ!$C$18,0) +
IF(AND(Q273=20,$D273=1),
IFERROR(_xlfn.IFS(
入力項目!$S$10="男",子育て関連マスタ!$C$18,
入力項目!$S$10="女",子育て関連マスタ!$C$19
),0),0
) +
IF(AND(Q273&gt;=入力項目!$S$18,Q273&lt;=入力項目!$S$19),入力項目!$S$20,0) +
IF(AND(Q273&gt;=入力項目!$S$21,Q273&lt;=入力項目!$S$22),入力項目!$S$23,0) +
IF(AND(Q273&gt;=入力項目!$S$24,Q273&lt;=入力項目!$S$25),入力項目!$S$26,0)
)</f>
        <v>0</v>
      </c>
      <c r="AF273">
        <f ca="1">-(
_xlfn.IFS(
R273&lt;=入力項目!$S$11,0,
AND(R273&gt;=入力項目!$S$11+1,R273&lt;=3),IFERROR(VLOOKUP(入力項目!$S$12,子育て関連マスタ!$I$4:$M$5,4,FALSE),0),
AND(R273&gt;=4,R273&lt;=6),IFERROR(VLOOKUP(入力項目!$S$13,子育て関連マスタ!$I$9:$M$12,4,FALSE),0),
AND(R273&gt;=7,R273&lt;=12),IFERROR(VLOOKUP(入力項目!$S$14,子育て関連マスタ!$I$16:$M$17,4,FALSE),0),
AND(R273&gt;=13,R273&lt;=15),IFERROR(VLOOKUP(入力項目!$S$15,子育て関連マスタ!$I$21:$M$22,4,FALSE),0),
AND(R273&gt;=16,R273&lt;=18),IFERROR(VLOOKUP(入力項目!$S$16,子育て関連マスタ!$I$26:$M$28,4,FALSE),0),
AND(R273&gt;=19,R273&lt;=20,入力項目!$S$16="高専"),IFERROR(VLOOKUP(入力項目!$S$16,子育て関連マスタ!$I$26:$M$28,4,FALSE),0),
AND(R273&gt;=19,R273&lt;=20,入力項目!$S$16&lt;&gt;"高専"),IFERROR(VLOOKUP(入力項目!$S$17,子育て関連マスタ!$I$32:$M$37,4,FALSE),0),
AND(R273&gt;=21,R273&lt;=22,入力項目!$S$16="高専"),IFERROR(VLOOKUP(入力項目!$S$17,子育て関連マスタ!$I$32:$M$34,4,FALSE),0),
AND(R273&gt;=21,R273&lt;=22,入力項目!$S$16&lt;&gt;"高専"),IFERROR(VLOOKUP(入力項目!$S$17,子育て関連マスタ!$I$32:$M$34,4,FALSE),0),
R273&gt;=23,0
) +
IF($D273=4,
  IFERROR(_xlfn.IFS(
  R273&lt;=入力項目!$S$11,0,
  AND(R273=入力項目!$S$11),IFERROR(VLOOKUP(入力項目!$S$12,子育て関連マスタ!$I$4:$M$5,2,FALSE),0),
  AND(R273=4),IFERROR(VLOOKUP(入力項目!$S$13,子育て関連マスタ!$I$9:$M$12,2,FALSE),0),
  AND(R273=7),IFERROR(VLOOKUP(入力項目!$S$14,子育て関連マスタ!$I$16:$M$17,2,FALSE),0),
  AND(R273=13),IFERROR(VLOOKUP(入力項目!$S$15,子育て関連マスタ!$I$21:$M$22,2,FALSE),0),
  AND(R273=16),IFERROR(VLOOKUP(入力項目!$S$16,子育て関連マスタ!$I$26:$M$28,2,FALSE),0),
  AND(R273=19,入力項目!$S$16&lt;&gt;"高専"),IFERROR(VLOOKUP(入力項目!$S$17,子育て関連マスタ!$I$32:$M$37,2,FALSE),0),
  AND(R273=21,入力項目!$S$16="高専"),IFERROR(VLOOKUP(入力項目!$S$17,子育て関連マスタ!$I$32:$M$37,2,FALSE),0),
  R273&gt;=22,0
  ),0),0
) +
IF(AND(R273&gt;=1,R273&lt;=15),IF($D273=入力項目!$S$8,入力項目!$S$3,0),0) +
IF(AND(R273&gt;=1,R273&lt;=15),IF($D273=5,入力項目!$S$4,0),0) +
IF(AND(R273&gt;=1,R273&lt;=15),IF($D273=12,入力項目!$S$5,0),0) +
IF(AND(入力項目!$S$7=$A273,入力項目!$S$8=$D273),子育て関連マスタ!$C$14,0) +
IFERROR(IF(AND(YEAR(EDATE(DATE(入力項目!$S$7,入力項目!$S$8,1),1))=$A273,MONTH(EDATE(DATE(入力項目!$S$7,入力項目!$S$8,1),1))=$D273),子育て関連マスタ!$C$15,0),0) +
IF(AND(OR(R273=3,R273=5,R273=7),$D273=11),子育て関連マスタ!$C$17,0) +
IF(AND(R273=20,$D273=1),子育て関連マスタ!$C$18,0) +
IF(AND(R273=20,$D273=1),
IFERROR(_xlfn.IFS(
入力項目!$S$10="男",子育て関連マスタ!$C$18,
入力項目!$S$10="女",子育て関連マスタ!$C$19
),0),0
) +
IF(AND(R273&gt;=入力項目!$S$18,R273&lt;=入力項目!$S$19),入力項目!$S$20,0) +
IF(AND(R273&gt;=入力項目!$S$21,R273&lt;=入力項目!$S$22),入力項目!$S$23,0) +
IF(AND(R273&gt;=入力項目!$S$24,R273&lt;=入力項目!$S$25),入力項目!$S$26,0)
)</f>
        <v>0</v>
      </c>
      <c r="AG273">
        <f ca="1">-(
_xlfn.IFS(
S273&lt;=入力項目!$S$11,0,
AND(S273&gt;=入力項目!$S$11+1,S273&lt;=3),IFERROR(VLOOKUP(入力項目!$S$12,子育て関連マスタ!$I$4:$M$5,4,FALSE),0),
AND(S273&gt;=4,S273&lt;=6),IFERROR(VLOOKUP(入力項目!$S$13,子育て関連マスタ!$I$9:$M$12,4,FALSE),0),
AND(S273&gt;=7,S273&lt;=12),IFERROR(VLOOKUP(入力項目!$S$14,子育て関連マスタ!$I$16:$M$17,4,FALSE),0),
AND(S273&gt;=13,S273&lt;=15),IFERROR(VLOOKUP(入力項目!$S$15,子育て関連マスタ!$I$21:$M$22,4,FALSE),0),
AND(S273&gt;=16,S273&lt;=18),IFERROR(VLOOKUP(入力項目!$S$16,子育て関連マスタ!$I$26:$M$28,4,FALSE),0),
AND(S273&gt;=19,S273&lt;=20,入力項目!$S$16="高専"),IFERROR(VLOOKUP(入力項目!$S$16,子育て関連マスタ!$I$26:$M$28,4,FALSE),0),
AND(S273&gt;=19,S273&lt;=20,入力項目!$S$16&lt;&gt;"高専"),IFERROR(VLOOKUP(入力項目!$S$17,子育て関連マスタ!$I$32:$M$37,4,FALSE),0),
AND(S273&gt;=21,S273&lt;=22,入力項目!$S$16="高専"),IFERROR(VLOOKUP(入力項目!$S$17,子育て関連マスタ!$I$32:$M$34,4,FALSE),0),
AND(S273&gt;=21,S273&lt;=22,入力項目!$S$16&lt;&gt;"高専"),IFERROR(VLOOKUP(入力項目!$S$17,子育て関連マスタ!$I$32:$M$34,4,FALSE),0),
S273&gt;=23,0
) +
IF($D273=4,
  IFERROR(_xlfn.IFS(
  S273&lt;=入力項目!$S$11,0,
  AND(S273=入力項目!$S$11),IFERROR(VLOOKUP(入力項目!$S$12,子育て関連マスタ!$I$4:$M$5,2,FALSE),0),
  AND(S273=4),IFERROR(VLOOKUP(入力項目!$S$13,子育て関連マスタ!$I$9:$M$12,2,FALSE),0),
  AND(S273=7),IFERROR(VLOOKUP(入力項目!$S$14,子育て関連マスタ!$I$16:$M$17,2,FALSE),0),
  AND(S273=13),IFERROR(VLOOKUP(入力項目!$S$15,子育て関連マスタ!$I$21:$M$22,2,FALSE),0),
  AND(S273=16),IFERROR(VLOOKUP(入力項目!$S$16,子育て関連マスタ!$I$26:$M$28,2,FALSE),0),
  AND(S273=19,入力項目!$S$16&lt;&gt;"高専"),IFERROR(VLOOKUP(入力項目!$S$17,子育て関連マスタ!$I$32:$M$37,2,FALSE),0),
  AND(S273=21,入力項目!$S$16="高専"),IFERROR(VLOOKUP(入力項目!$S$17,子育て関連マスタ!$I$32:$M$37,2,FALSE),0),
  S273&gt;=22,0
  ),0),0
) +
IF(AND(S273&gt;=1,S273&lt;=15),IF($D273=入力項目!$S$8,入力項目!$S$3,0),0) +
IF(AND(S273&gt;=1,S273&lt;=15),IF($D273=5,入力項目!$S$4,0),0) +
IF(AND(S273&gt;=1,S273&lt;=15),IF($D273=12,入力項目!$S$5,0),0) +
IF(AND(入力項目!$S$7=$A273,入力項目!$S$8=$D273),子育て関連マスタ!$C$14,0) +
IFERROR(IF(AND(YEAR(EDATE(DATE(入力項目!$S$7,入力項目!$S$8,1),1))=$A273,MONTH(EDATE(DATE(入力項目!$S$7,入力項目!$S$8,1),1))=$D273),子育て関連マスタ!$C$15,0),0) +
IF(AND(OR(S273=3,S273=5,S273=7),$D273=11),子育て関連マスタ!$C$17,0) +
IF(AND(S273=20,$D273=1),子育て関連マスタ!$C$18,0) +
IF(AND(S273=20,$D273=1),
IFERROR(_xlfn.IFS(
入力項目!$S$10="男",子育て関連マスタ!$C$18,
入力項目!$S$10="女",子育て関連マスタ!$C$19
),0),0
) +
IF(AND(S273&gt;=入力項目!$S$18,S273&lt;=入力項目!$S$19),入力項目!$S$20,0) +
IF(AND(S273&gt;=入力項目!$S$21,S273&lt;=入力項目!$S$22),入力項目!$S$23,0) +
IF(AND(S273&gt;=入力項目!$S$24,S273&lt;=入力項目!$S$25),入力項目!$S$26,0)
)</f>
        <v>0</v>
      </c>
      <c r="AH273">
        <f ca="1">-(
_xlfn.IFS(
T273&lt;=入力項目!$S$11,0,
AND(T273&gt;=入力項目!$S$11+1,T273&lt;=3),IFERROR(VLOOKUP(入力項目!$S$12,子育て関連マスタ!$I$4:$M$5,4,FALSE),0),
AND(T273&gt;=4,T273&lt;=6),IFERROR(VLOOKUP(入力項目!$S$13,子育て関連マスタ!$I$9:$M$12,4,FALSE),0),
AND(T273&gt;=7,T273&lt;=12),IFERROR(VLOOKUP(入力項目!$S$14,子育て関連マスタ!$I$16:$M$17,4,FALSE),0),
AND(T273&gt;=13,T273&lt;=15),IFERROR(VLOOKUP(入力項目!$S$15,子育て関連マスタ!$I$21:$M$22,4,FALSE),0),
AND(T273&gt;=16,T273&lt;=18),IFERROR(VLOOKUP(入力項目!$S$16,子育て関連マスタ!$I$26:$M$28,4,FALSE),0),
AND(T273&gt;=19,T273&lt;=20,入力項目!$S$16="高専"),IFERROR(VLOOKUP(入力項目!$S$16,子育て関連マスタ!$I$26:$M$28,4,FALSE),0),
AND(T273&gt;=19,T273&lt;=20,入力項目!$S$16&lt;&gt;"高専"),IFERROR(VLOOKUP(入力項目!$S$17,子育て関連マスタ!$I$32:$M$37,4,FALSE),0),
AND(T273&gt;=21,T273&lt;=22,入力項目!$S$16="高専"),IFERROR(VLOOKUP(入力項目!$S$17,子育て関連マスタ!$I$32:$M$34,4,FALSE),0),
AND(T273&gt;=21,T273&lt;=22,入力項目!$S$16&lt;&gt;"高専"),IFERROR(VLOOKUP(入力項目!$S$17,子育て関連マスタ!$I$32:$M$34,4,FALSE),0),
T273&gt;=23,0
) +
IF($D273=4,
  IFERROR(_xlfn.IFS(
  T273&lt;=入力項目!$S$11,0,
  AND(T273=入力項目!$S$11),IFERROR(VLOOKUP(入力項目!$S$12,子育て関連マスタ!$I$4:$M$5,2,FALSE),0),
  AND(T273=4),IFERROR(VLOOKUP(入力項目!$S$13,子育て関連マスタ!$I$9:$M$12,2,FALSE),0),
  AND(T273=7),IFERROR(VLOOKUP(入力項目!$S$14,子育て関連マスタ!$I$16:$M$17,2,FALSE),0),
  AND(T273=13),IFERROR(VLOOKUP(入力項目!$S$15,子育て関連マスタ!$I$21:$M$22,2,FALSE),0),
  AND(T273=16),IFERROR(VLOOKUP(入力項目!$S$16,子育て関連マスタ!$I$26:$M$28,2,FALSE),0),
  AND(T273=19,入力項目!$S$16&lt;&gt;"高専"),IFERROR(VLOOKUP(入力項目!$S$17,子育て関連マスタ!$I$32:$M$37,2,FALSE),0),
  AND(T273=21,入力項目!$S$16="高専"),IFERROR(VLOOKUP(入力項目!$S$17,子育て関連マスタ!$I$32:$M$37,2,FALSE),0),
  T273&gt;=22,0
  ),0),0
) +
IF(AND(T273&gt;=1,T273&lt;=15),IF($D273=入力項目!$S$8,入力項目!$S$3,0),0) +
IF(AND(T273&gt;=1,T273&lt;=15),IF($D273=5,入力項目!$S$4,0),0) +
IF(AND(T273&gt;=1,T273&lt;=15),IF($D273=12,入力項目!$S$5,0),0) +
IF(AND(入力項目!$S$7=$A273,入力項目!$S$8=$D273),子育て関連マスタ!$C$14,0) +
IFERROR(IF(AND(YEAR(EDATE(DATE(入力項目!$S$7,入力項目!$S$8,1),1))=$A273,MONTH(EDATE(DATE(入力項目!$S$7,入力項目!$S$8,1),1))=$D273),子育て関連マスタ!$C$15,0),0) +
IF(AND(OR(T273=3,T273=5,T273=7),$D273=11),子育て関連マスタ!$C$17,0) +
IF(AND(T273=20,$D273=1),子育て関連マスタ!$C$18,0) +
IF(AND(T273=20,$D273=1),
IFERROR(_xlfn.IFS(
入力項目!$S$10="男",子育て関連マスタ!$C$18,
入力項目!$S$10="女",子育て関連マスタ!$C$19
),0),0
) +
IF(AND(T273&gt;=入力項目!$S$18,T273&lt;=入力項目!$S$19),入力項目!$S$20,0) +
IF(AND(T273&gt;=入力項目!$S$21,T273&lt;=入力項目!$S$22),入力項目!$S$23,0) +
IF(AND(T273&gt;=入力項目!$S$24,T273&lt;=入力項目!$S$25),入力項目!$S$26,0)
)</f>
        <v>0</v>
      </c>
      <c r="AI273">
        <f ca="1">-(
_xlfn.IFS(
U273&lt;=入力項目!$S$11,0,
AND(U273&gt;=入力項目!$S$11+1,U273&lt;=3),IFERROR(VLOOKUP(入力項目!$S$12,子育て関連マスタ!$I$4:$M$5,4,FALSE),0),
AND(U273&gt;=4,U273&lt;=6),IFERROR(VLOOKUP(入力項目!$S$13,子育て関連マスタ!$I$9:$M$12,4,FALSE),0),
AND(U273&gt;=7,U273&lt;=12),IFERROR(VLOOKUP(入力項目!$S$14,子育て関連マスタ!$I$16:$M$17,4,FALSE),0),
AND(U273&gt;=13,U273&lt;=15),IFERROR(VLOOKUP(入力項目!$S$15,子育て関連マスタ!$I$21:$M$22,4,FALSE),0),
AND(U273&gt;=16,U273&lt;=18),IFERROR(VLOOKUP(入力項目!$S$16,子育て関連マスタ!$I$26:$M$28,4,FALSE),0),
AND(U273&gt;=19,U273&lt;=20,入力項目!$S$16="高専"),IFERROR(VLOOKUP(入力項目!$S$16,子育て関連マスタ!$I$26:$M$28,4,FALSE),0),
AND(U273&gt;=19,U273&lt;=20,入力項目!$S$16&lt;&gt;"高専"),IFERROR(VLOOKUP(入力項目!$S$17,子育て関連マスタ!$I$32:$M$37,4,FALSE),0),
AND(U273&gt;=21,U273&lt;=22,入力項目!$S$16="高専"),IFERROR(VLOOKUP(入力項目!$S$17,子育て関連マスタ!$I$32:$M$34,4,FALSE),0),
AND(U273&gt;=21,U273&lt;=22,入力項目!$S$16&lt;&gt;"高専"),IFERROR(VLOOKUP(入力項目!$S$17,子育て関連マスタ!$I$32:$M$34,4,FALSE),0),
U273&gt;=23,0
) +
IF($D273=4,
  IFERROR(_xlfn.IFS(
  U273&lt;=入力項目!$S$11,0,
  AND(U273=入力項目!$S$11),IFERROR(VLOOKUP(入力項目!$S$12,子育て関連マスタ!$I$4:$M$5,2,FALSE),0),
  AND(U273=4),IFERROR(VLOOKUP(入力項目!$S$13,子育て関連マスタ!$I$9:$M$12,2,FALSE),0),
  AND(U273=7),IFERROR(VLOOKUP(入力項目!$S$14,子育て関連マスタ!$I$16:$M$17,2,FALSE),0),
  AND(U273=13),IFERROR(VLOOKUP(入力項目!$S$15,子育て関連マスタ!$I$21:$M$22,2,FALSE),0),
  AND(U273=16),IFERROR(VLOOKUP(入力項目!$S$16,子育て関連マスタ!$I$26:$M$28,2,FALSE),0),
  AND(U273=19,入力項目!$S$16&lt;&gt;"高専"),IFERROR(VLOOKUP(入力項目!$S$17,子育て関連マスタ!$I$32:$M$37,2,FALSE),0),
  AND(U273=21,入力項目!$S$16="高専"),IFERROR(VLOOKUP(入力項目!$S$17,子育て関連マスタ!$I$32:$M$37,2,FALSE),0),
  U273&gt;=22,0
  ),0),0
) +
IF(AND(U273&gt;=1,U273&lt;=15),IF($D273=入力項目!$S$8,入力項目!$S$3,0),0) +
IF(AND(U273&gt;=1,U273&lt;=15),IF($D273=5,入力項目!$S$4,0),0) +
IF(AND(U273&gt;=1,U273&lt;=15),IF($D273=12,入力項目!$S$5,0),0) +
IF(AND(入力項目!$S$7=$A273,入力項目!$S$8=$D273),子育て関連マスタ!$C$14,0) +
IFERROR(IF(AND(YEAR(EDATE(DATE(入力項目!$S$7,入力項目!$S$8,1),1))=$A273,MONTH(EDATE(DATE(入力項目!$S$7,入力項目!$S$8,1),1))=$D273),子育て関連マスタ!$C$15,0),0) +
IF(AND(OR(U273=3,U273=5,U273=7),$D273=11),子育て関連マスタ!$C$17,0) +
IF(AND(U273=20,$D273=1),子育て関連マスタ!$C$18,0) +
IF(AND(U273=20,$D273=1),
IFERROR(_xlfn.IFS(
入力項目!$S$10="男",子育て関連マスタ!$C$18,
入力項目!$S$10="女",子育て関連マスタ!$C$19
),0),0
) +
IF(AND(U273&gt;=入力項目!$S$18,U273&lt;=入力項目!$S$19),入力項目!$S$20,0) +
IF(AND(U273&gt;=入力項目!$S$21,U273&lt;=入力項目!$S$22),入力項目!$S$23,0) +
IF(AND(U273&gt;=入力項目!$S$24,U273&lt;=入力項目!$S$25),入力項目!$S$26,0)
)</f>
        <v>0</v>
      </c>
      <c r="AJ273" s="10">
        <f ca="1">-VLOOKUP($D273,月別収支!$A$2:$H$13,7,FALSE)</f>
        <v>-20000</v>
      </c>
    </row>
    <row r="274" spans="1:36" x14ac:dyDescent="0.4">
      <c r="A274">
        <f t="shared" ca="1" si="71"/>
        <v>2047</v>
      </c>
      <c r="B274">
        <f t="shared" ca="1" si="78"/>
        <v>2047</v>
      </c>
      <c r="C274">
        <f t="shared" ca="1" si="79"/>
        <v>23</v>
      </c>
      <c r="D274">
        <f t="shared" ca="1" si="72"/>
        <v>4</v>
      </c>
      <c r="E274" t="str">
        <f t="shared" ca="1" si="73"/>
        <v>2047年4月</v>
      </c>
      <c r="F274">
        <f ca="1">IF(OR(入力項目!$N$5&lt;$A274,AND(入力項目!$N$5=$A274,入力項目!$N$6&lt;$D274)),IF(F273=0,1,IF(G274=12,F273+1,F273)),0)</f>
        <v>22</v>
      </c>
      <c r="G274">
        <f ca="1">IF(OR(入力項目!$N$5&lt;$A274,AND(入力項目!$N$5=$A274,入力項目!$N$6&lt;$D274)),IF(G273=12,1,G273+1),0)</f>
        <v>6</v>
      </c>
      <c r="H274" t="str">
        <f t="shared" ca="1" si="74"/>
        <v>22_6</v>
      </c>
      <c r="I274">
        <f ca="1">IF(
  IFERROR(AND($C274&gt;0,MOD($C274,入力項目!$N$22)=0,$D274=入力項目!$N$23), FALSE),
  1,
  IF(
    AND(I273&gt;0,J273=12),
    IF(I273=入力項目!$N$28, 0, I273+1),
    I273
  )
)</f>
        <v>3</v>
      </c>
      <c r="J274">
        <f ca="1">IF($D274=入力項目!$N$23,1,IFERROR(J273+1,1))</f>
        <v>11</v>
      </c>
      <c r="K274" t="str">
        <f t="shared" ca="1" si="75"/>
        <v>3_11</v>
      </c>
      <c r="L274">
        <f ca="1">L273+IF(入力項目!$D$4=$D274,1,0)</f>
        <v>51</v>
      </c>
      <c r="M274" t="str">
        <f t="shared" ca="1" si="76"/>
        <v>51歳</v>
      </c>
      <c r="N274">
        <f t="shared" ca="1" si="80"/>
        <v>52</v>
      </c>
      <c r="O274" t="str">
        <f t="shared" ca="1" si="77"/>
        <v>52歳</v>
      </c>
      <c r="P274">
        <f t="shared" ca="1" si="81"/>
        <v>27</v>
      </c>
      <c r="Q274">
        <f t="shared" ca="1" si="82"/>
        <v>25</v>
      </c>
      <c r="R274">
        <f t="shared" ca="1" si="83"/>
        <v>2048</v>
      </c>
      <c r="S274">
        <f t="shared" ca="1" si="84"/>
        <v>2048</v>
      </c>
      <c r="T274">
        <f t="shared" ca="1" si="85"/>
        <v>2048</v>
      </c>
      <c r="U274">
        <f t="shared" ca="1" si="86"/>
        <v>2048</v>
      </c>
      <c r="V274" s="10">
        <f t="shared" ca="1" si="87"/>
        <v>31236975</v>
      </c>
      <c r="W274" s="10">
        <f ca="1">IF($L274&lt;その他マスタ!$B$1,VLOOKUP($D274,月別収支!$A$2:$H$13,2,FALSE),その他マスタ!$B$3)+IF(AND($L274=その他マスタ!$B$1,入力項目!$I$9="あり",$D274=入力項目!$D$4),その他マスタ!$B$2,0)</f>
        <v>300000</v>
      </c>
      <c r="X274" s="10">
        <f ca="1">-IF(入力項目!$K$5=TRUE,
IF($F274+$G274&lt;3,VLOOKUP($D274,月別収支!$A$2:$H$13,8,FALSE),0)+IFERROR(VLOOKUP($H274,住宅ローン計算!C:P,13,FALSE),0)+IF($F274&gt;1,IF(OR($G274=3,$G274=6,$G274=9,$G274=12),ROUNDUP(入力項目!$N$18/4,0),0),0),
VLOOKUP($D274,月別収支!$A$2:$H$13,8,FALSE))</f>
        <v>-91090</v>
      </c>
      <c r="Y274" s="10">
        <f ca="1">-VLOOKUP($D274,月別収支!$A$2:$H$13,3,FALSE)</f>
        <v>-75000</v>
      </c>
      <c r="Z274" s="10">
        <f ca="1">-VLOOKUP($D274,月別収支!$A$2:$H$13,4,FALSE)</f>
        <v>-27000</v>
      </c>
      <c r="AA274" s="10">
        <f ca="1">-VLOOKUP($D274,月別収支!$A$2:$H$13,6,FALSE)</f>
        <v>-10000</v>
      </c>
      <c r="AB274" s="10">
        <f ca="1">-(
VLOOKUP($D274,月別収支!$A$2:$H$13,5,FALSE)+IF(AND(入力項目!$I$27&lt;=$A274,ISEVEN($A274-入力項目!$I$27),入力項目!$I$28=$D274),入力項目!$I$26,0)
+IF(入力項目!$K$26=TRUE,
IFERROR(VLOOKUP($K274,マイカーローン計算!C:P,13,FALSE),0),
IFERROR(
  IF(AND($C274&gt;0,MOD($C274,入力項目!$N$22)=0,$D274=入力項目!$N$23),入力項目!$N$24,0),
 0
)
)
)</f>
        <v>-20000</v>
      </c>
      <c r="AC274" s="10">
        <f ca="1">-IF($A274&lt;入力項目!$N$33,入力項目!$N$35,IF(AND($A274=入力項目!$N$33,$D274&lt;=入力項目!$N$34),入力項目!$N$35,0))</f>
        <v>0</v>
      </c>
      <c r="AD274">
        <f ca="1">-(
_xlfn.IFS(
P274&lt;=入力項目!$S$11,0,
AND(P274&gt;=入力項目!$S$11+1,P274&lt;=3),IFERROR(VLOOKUP(入力項目!$S$12,子育て関連マスタ!$I$4:$M$5,4,FALSE),0),
AND(P274&gt;=4,P274&lt;=6),IFERROR(VLOOKUP(入力項目!$S$13,子育て関連マスタ!$I$9:$M$12,4,FALSE),0),
AND(P274&gt;=7,P274&lt;=12),IFERROR(VLOOKUP(入力項目!$S$14,子育て関連マスタ!$I$16:$M$17,4,FALSE),0),
AND(P274&gt;=13,P274&lt;=15),IFERROR(VLOOKUP(入力項目!$S$15,子育て関連マスタ!$I$21:$M$22,4,FALSE),0),
AND(P274&gt;=16,P274&lt;=18),IFERROR(VLOOKUP(入力項目!$S$16,子育て関連マスタ!$I$26:$M$28,4,FALSE),0),
AND(P274&gt;=19,P274&lt;=20,入力項目!$S$16="高専"),IFERROR(VLOOKUP(入力項目!$S$16,子育て関連マスタ!$I$26:$M$28,4,FALSE),0),
AND(P274&gt;=19,P274&lt;=20,入力項目!$S$16&lt;&gt;"高専"),IFERROR(VLOOKUP(入力項目!$S$17,子育て関連マスタ!$I$32:$M$37,4,FALSE),0),
AND(P274&gt;=21,P274&lt;=22,入力項目!$S$16="高専"),IFERROR(VLOOKUP(入力項目!$S$17,子育て関連マスタ!$I$32:$M$34,4,FALSE),0),
AND(P274&gt;=21,P274&lt;=22,入力項目!$S$16&lt;&gt;"高専"),IFERROR(VLOOKUP(入力項目!$S$17,子育て関連マスタ!$I$32:$M$34,4,FALSE),0),
P274&gt;=23,0
) +
IF($D274=4,
  IFERROR(_xlfn.IFS(
  P274&lt;=入力項目!$S$11,0,
  AND(P274=入力項目!$S$11),IFERROR(VLOOKUP(入力項目!$S$12,子育て関連マスタ!$I$4:$M$5,2,FALSE),0),
  AND(P274=4),IFERROR(VLOOKUP(入力項目!$S$13,子育て関連マスタ!$I$9:$M$12,2,FALSE),0),
  AND(P274=7),IFERROR(VLOOKUP(入力項目!$S$14,子育て関連マスタ!$I$16:$M$17,2,FALSE),0),
  AND(P274=13),IFERROR(VLOOKUP(入力項目!$S$15,子育て関連マスタ!$I$21:$M$22,2,FALSE),0),
  AND(P274=16),IFERROR(VLOOKUP(入力項目!$S$16,子育て関連マスタ!$I$26:$M$28,2,FALSE),0),
  AND(P274=19,入力項目!$S$16&lt;&gt;"高専"),IFERROR(VLOOKUP(入力項目!$S$17,子育て関連マスタ!$I$32:$M$37,2,FALSE),0),
  AND(P274=21,入力項目!$S$16="高専"),IFERROR(VLOOKUP(入力項目!$S$17,子育て関連マスタ!$I$32:$M$37,2,FALSE),0),
  P274&gt;=22,0
  ),0),0
) +
IF(AND(P274&gt;=1,P274&lt;=15),IF($D274=入力項目!$S$8,入力項目!$S$3,0),0) +
IF(AND(P274&gt;=1,P274&lt;=15),IF($D274=5,入力項目!$S$4,0),0) +
IF(AND(P274&gt;=1,P274&lt;=15),IF($D274=12,入力項目!$S$5,0),0) +
IF(AND(入力項目!$S$7=$A274,入力項目!$S$8=$D274),子育て関連マスタ!$C$14,0) +
IFERROR(IF(AND(YEAR(EDATE(DATE(入力項目!$S$7,入力項目!$S$8,1),1))=$A274,MONTH(EDATE(DATE(入力項目!$S$7,入力項目!$S$8,1),1))=$D274),子育て関連マスタ!$C$15,0),0) +
IF(AND(OR(P274=3,P274=5,P274=7),$D274=11),子育て関連マスタ!$C$17,0) +
IF(AND(P274=20,$D274=1),子育て関連マスタ!$C$18,0) +
IF(AND(P274=20,$D274=1),
IFERROR(_xlfn.IFS(
入力項目!$S$10="男",子育て関連マスタ!$C$18,
入力項目!$S$10="女",子育て関連マスタ!$C$19
),0),0
) +
IF(AND(P274&gt;=入力項目!$S$18,P274&lt;=入力項目!$S$19),入力項目!$S$20,0) +
IF(AND(P274&gt;=入力項目!$S$21,P274&lt;=入力項目!$S$22),入力項目!$S$23,0) +
IF(AND(P274&gt;=入力項目!$S$24,P274&lt;=入力項目!$S$25),入力項目!$S$26,0)
)</f>
        <v>0</v>
      </c>
      <c r="AE274">
        <f ca="1">-(
_xlfn.IFS(
Q274&lt;=入力項目!$S$11,0,
AND(Q274&gt;=入力項目!$S$11+1,Q274&lt;=3),IFERROR(VLOOKUP(入力項目!$S$12,子育て関連マスタ!$I$4:$M$5,4,FALSE),0),
AND(Q274&gt;=4,Q274&lt;=6),IFERROR(VLOOKUP(入力項目!$S$13,子育て関連マスタ!$I$9:$M$12,4,FALSE),0),
AND(Q274&gt;=7,Q274&lt;=12),IFERROR(VLOOKUP(入力項目!$S$14,子育て関連マスタ!$I$16:$M$17,4,FALSE),0),
AND(Q274&gt;=13,Q274&lt;=15),IFERROR(VLOOKUP(入力項目!$S$15,子育て関連マスタ!$I$21:$M$22,4,FALSE),0),
AND(Q274&gt;=16,Q274&lt;=18),IFERROR(VLOOKUP(入力項目!$S$16,子育て関連マスタ!$I$26:$M$28,4,FALSE),0),
AND(Q274&gt;=19,Q274&lt;=20,入力項目!$S$16="高専"),IFERROR(VLOOKUP(入力項目!$S$16,子育て関連マスタ!$I$26:$M$28,4,FALSE),0),
AND(Q274&gt;=19,Q274&lt;=20,入力項目!$S$16&lt;&gt;"高専"),IFERROR(VLOOKUP(入力項目!$S$17,子育て関連マスタ!$I$32:$M$37,4,FALSE),0),
AND(Q274&gt;=21,Q274&lt;=22,入力項目!$S$16="高専"),IFERROR(VLOOKUP(入力項目!$S$17,子育て関連マスタ!$I$32:$M$34,4,FALSE),0),
AND(Q274&gt;=21,Q274&lt;=22,入力項目!$S$16&lt;&gt;"高専"),IFERROR(VLOOKUP(入力項目!$S$17,子育て関連マスタ!$I$32:$M$34,4,FALSE),0),
Q274&gt;=23,0
) +
IF($D274=4,
  IFERROR(_xlfn.IFS(
  Q274&lt;=入力項目!$S$11,0,
  AND(Q274=入力項目!$S$11),IFERROR(VLOOKUP(入力項目!$S$12,子育て関連マスタ!$I$4:$M$5,2,FALSE),0),
  AND(Q274=4),IFERROR(VLOOKUP(入力項目!$S$13,子育て関連マスタ!$I$9:$M$12,2,FALSE),0),
  AND(Q274=7),IFERROR(VLOOKUP(入力項目!$S$14,子育て関連マスタ!$I$16:$M$17,2,FALSE),0),
  AND(Q274=13),IFERROR(VLOOKUP(入力項目!$S$15,子育て関連マスタ!$I$21:$M$22,2,FALSE),0),
  AND(Q274=16),IFERROR(VLOOKUP(入力項目!$S$16,子育て関連マスタ!$I$26:$M$28,2,FALSE),0),
  AND(Q274=19,入力項目!$S$16&lt;&gt;"高専"),IFERROR(VLOOKUP(入力項目!$S$17,子育て関連マスタ!$I$32:$M$37,2,FALSE),0),
  AND(Q274=21,入力項目!$S$16="高専"),IFERROR(VLOOKUP(入力項目!$S$17,子育て関連マスタ!$I$32:$M$37,2,FALSE),0),
  Q274&gt;=22,0
  ),0),0
) +
IF(AND(Q274&gt;=1,Q274&lt;=15),IF($D274=入力項目!$S$8,入力項目!$S$3,0),0) +
IF(AND(Q274&gt;=1,Q274&lt;=15),IF($D274=5,入力項目!$S$4,0),0) +
IF(AND(Q274&gt;=1,Q274&lt;=15),IF($D274=12,入力項目!$S$5,0),0) +
IF(AND(入力項目!$S$7=$A274,入力項目!$S$8=$D274),子育て関連マスタ!$C$14,0) +
IFERROR(IF(AND(YEAR(EDATE(DATE(入力項目!$S$7,入力項目!$S$8,1),1))=$A274,MONTH(EDATE(DATE(入力項目!$S$7,入力項目!$S$8,1),1))=$D274),子育て関連マスタ!$C$15,0),0) +
IF(AND(OR(Q274=3,Q274=5,Q274=7),$D274=11),子育て関連マスタ!$C$17,0) +
IF(AND(Q274=20,$D274=1),子育て関連マスタ!$C$18,0) +
IF(AND(Q274=20,$D274=1),
IFERROR(_xlfn.IFS(
入力項目!$S$10="男",子育て関連マスタ!$C$18,
入力項目!$S$10="女",子育て関連マスタ!$C$19
),0),0
) +
IF(AND(Q274&gt;=入力項目!$S$18,Q274&lt;=入力項目!$S$19),入力項目!$S$20,0) +
IF(AND(Q274&gt;=入力項目!$S$21,Q274&lt;=入力項目!$S$22),入力項目!$S$23,0) +
IF(AND(Q274&gt;=入力項目!$S$24,Q274&lt;=入力項目!$S$25),入力項目!$S$26,0)
)</f>
        <v>0</v>
      </c>
      <c r="AF274">
        <f ca="1">-(
_xlfn.IFS(
R274&lt;=入力項目!$S$11,0,
AND(R274&gt;=入力項目!$S$11+1,R274&lt;=3),IFERROR(VLOOKUP(入力項目!$S$12,子育て関連マスタ!$I$4:$M$5,4,FALSE),0),
AND(R274&gt;=4,R274&lt;=6),IFERROR(VLOOKUP(入力項目!$S$13,子育て関連マスタ!$I$9:$M$12,4,FALSE),0),
AND(R274&gt;=7,R274&lt;=12),IFERROR(VLOOKUP(入力項目!$S$14,子育て関連マスタ!$I$16:$M$17,4,FALSE),0),
AND(R274&gt;=13,R274&lt;=15),IFERROR(VLOOKUP(入力項目!$S$15,子育て関連マスタ!$I$21:$M$22,4,FALSE),0),
AND(R274&gt;=16,R274&lt;=18),IFERROR(VLOOKUP(入力項目!$S$16,子育て関連マスタ!$I$26:$M$28,4,FALSE),0),
AND(R274&gt;=19,R274&lt;=20,入力項目!$S$16="高専"),IFERROR(VLOOKUP(入力項目!$S$16,子育て関連マスタ!$I$26:$M$28,4,FALSE),0),
AND(R274&gt;=19,R274&lt;=20,入力項目!$S$16&lt;&gt;"高専"),IFERROR(VLOOKUP(入力項目!$S$17,子育て関連マスタ!$I$32:$M$37,4,FALSE),0),
AND(R274&gt;=21,R274&lt;=22,入力項目!$S$16="高専"),IFERROR(VLOOKUP(入力項目!$S$17,子育て関連マスタ!$I$32:$M$34,4,FALSE),0),
AND(R274&gt;=21,R274&lt;=22,入力項目!$S$16&lt;&gt;"高専"),IFERROR(VLOOKUP(入力項目!$S$17,子育て関連マスタ!$I$32:$M$34,4,FALSE),0),
R274&gt;=23,0
) +
IF($D274=4,
  IFERROR(_xlfn.IFS(
  R274&lt;=入力項目!$S$11,0,
  AND(R274=入力項目!$S$11),IFERROR(VLOOKUP(入力項目!$S$12,子育て関連マスタ!$I$4:$M$5,2,FALSE),0),
  AND(R274=4),IFERROR(VLOOKUP(入力項目!$S$13,子育て関連マスタ!$I$9:$M$12,2,FALSE),0),
  AND(R274=7),IFERROR(VLOOKUP(入力項目!$S$14,子育て関連マスタ!$I$16:$M$17,2,FALSE),0),
  AND(R274=13),IFERROR(VLOOKUP(入力項目!$S$15,子育て関連マスタ!$I$21:$M$22,2,FALSE),0),
  AND(R274=16),IFERROR(VLOOKUP(入力項目!$S$16,子育て関連マスタ!$I$26:$M$28,2,FALSE),0),
  AND(R274=19,入力項目!$S$16&lt;&gt;"高専"),IFERROR(VLOOKUP(入力項目!$S$17,子育て関連マスタ!$I$32:$M$37,2,FALSE),0),
  AND(R274=21,入力項目!$S$16="高専"),IFERROR(VLOOKUP(入力項目!$S$17,子育て関連マスタ!$I$32:$M$37,2,FALSE),0),
  R274&gt;=22,0
  ),0),0
) +
IF(AND(R274&gt;=1,R274&lt;=15),IF($D274=入力項目!$S$8,入力項目!$S$3,0),0) +
IF(AND(R274&gt;=1,R274&lt;=15),IF($D274=5,入力項目!$S$4,0),0) +
IF(AND(R274&gt;=1,R274&lt;=15),IF($D274=12,入力項目!$S$5,0),0) +
IF(AND(入力項目!$S$7=$A274,入力項目!$S$8=$D274),子育て関連マスタ!$C$14,0) +
IFERROR(IF(AND(YEAR(EDATE(DATE(入力項目!$S$7,入力項目!$S$8,1),1))=$A274,MONTH(EDATE(DATE(入力項目!$S$7,入力項目!$S$8,1),1))=$D274),子育て関連マスタ!$C$15,0),0) +
IF(AND(OR(R274=3,R274=5,R274=7),$D274=11),子育て関連マスタ!$C$17,0) +
IF(AND(R274=20,$D274=1),子育て関連マスタ!$C$18,0) +
IF(AND(R274=20,$D274=1),
IFERROR(_xlfn.IFS(
入力項目!$S$10="男",子育て関連マスタ!$C$18,
入力項目!$S$10="女",子育て関連マスタ!$C$19
),0),0
) +
IF(AND(R274&gt;=入力項目!$S$18,R274&lt;=入力項目!$S$19),入力項目!$S$20,0) +
IF(AND(R274&gt;=入力項目!$S$21,R274&lt;=入力項目!$S$22),入力項目!$S$23,0) +
IF(AND(R274&gt;=入力項目!$S$24,R274&lt;=入力項目!$S$25),入力項目!$S$26,0)
)</f>
        <v>0</v>
      </c>
      <c r="AG274">
        <f ca="1">-(
_xlfn.IFS(
S274&lt;=入力項目!$S$11,0,
AND(S274&gt;=入力項目!$S$11+1,S274&lt;=3),IFERROR(VLOOKUP(入力項目!$S$12,子育て関連マスタ!$I$4:$M$5,4,FALSE),0),
AND(S274&gt;=4,S274&lt;=6),IFERROR(VLOOKUP(入力項目!$S$13,子育て関連マスタ!$I$9:$M$12,4,FALSE),0),
AND(S274&gt;=7,S274&lt;=12),IFERROR(VLOOKUP(入力項目!$S$14,子育て関連マスタ!$I$16:$M$17,4,FALSE),0),
AND(S274&gt;=13,S274&lt;=15),IFERROR(VLOOKUP(入力項目!$S$15,子育て関連マスタ!$I$21:$M$22,4,FALSE),0),
AND(S274&gt;=16,S274&lt;=18),IFERROR(VLOOKUP(入力項目!$S$16,子育て関連マスタ!$I$26:$M$28,4,FALSE),0),
AND(S274&gt;=19,S274&lt;=20,入力項目!$S$16="高専"),IFERROR(VLOOKUP(入力項目!$S$16,子育て関連マスタ!$I$26:$M$28,4,FALSE),0),
AND(S274&gt;=19,S274&lt;=20,入力項目!$S$16&lt;&gt;"高専"),IFERROR(VLOOKUP(入力項目!$S$17,子育て関連マスタ!$I$32:$M$37,4,FALSE),0),
AND(S274&gt;=21,S274&lt;=22,入力項目!$S$16="高専"),IFERROR(VLOOKUP(入力項目!$S$17,子育て関連マスタ!$I$32:$M$34,4,FALSE),0),
AND(S274&gt;=21,S274&lt;=22,入力項目!$S$16&lt;&gt;"高専"),IFERROR(VLOOKUP(入力項目!$S$17,子育て関連マスタ!$I$32:$M$34,4,FALSE),0),
S274&gt;=23,0
) +
IF($D274=4,
  IFERROR(_xlfn.IFS(
  S274&lt;=入力項目!$S$11,0,
  AND(S274=入力項目!$S$11),IFERROR(VLOOKUP(入力項目!$S$12,子育て関連マスタ!$I$4:$M$5,2,FALSE),0),
  AND(S274=4),IFERROR(VLOOKUP(入力項目!$S$13,子育て関連マスタ!$I$9:$M$12,2,FALSE),0),
  AND(S274=7),IFERROR(VLOOKUP(入力項目!$S$14,子育て関連マスタ!$I$16:$M$17,2,FALSE),0),
  AND(S274=13),IFERROR(VLOOKUP(入力項目!$S$15,子育て関連マスタ!$I$21:$M$22,2,FALSE),0),
  AND(S274=16),IFERROR(VLOOKUP(入力項目!$S$16,子育て関連マスタ!$I$26:$M$28,2,FALSE),0),
  AND(S274=19,入力項目!$S$16&lt;&gt;"高専"),IFERROR(VLOOKUP(入力項目!$S$17,子育て関連マスタ!$I$32:$M$37,2,FALSE),0),
  AND(S274=21,入力項目!$S$16="高専"),IFERROR(VLOOKUP(入力項目!$S$17,子育て関連マスタ!$I$32:$M$37,2,FALSE),0),
  S274&gt;=22,0
  ),0),0
) +
IF(AND(S274&gt;=1,S274&lt;=15),IF($D274=入力項目!$S$8,入力項目!$S$3,0),0) +
IF(AND(S274&gt;=1,S274&lt;=15),IF($D274=5,入力項目!$S$4,0),0) +
IF(AND(S274&gt;=1,S274&lt;=15),IF($D274=12,入力項目!$S$5,0),0) +
IF(AND(入力項目!$S$7=$A274,入力項目!$S$8=$D274),子育て関連マスタ!$C$14,0) +
IFERROR(IF(AND(YEAR(EDATE(DATE(入力項目!$S$7,入力項目!$S$8,1),1))=$A274,MONTH(EDATE(DATE(入力項目!$S$7,入力項目!$S$8,1),1))=$D274),子育て関連マスタ!$C$15,0),0) +
IF(AND(OR(S274=3,S274=5,S274=7),$D274=11),子育て関連マスタ!$C$17,0) +
IF(AND(S274=20,$D274=1),子育て関連マスタ!$C$18,0) +
IF(AND(S274=20,$D274=1),
IFERROR(_xlfn.IFS(
入力項目!$S$10="男",子育て関連マスタ!$C$18,
入力項目!$S$10="女",子育て関連マスタ!$C$19
),0),0
) +
IF(AND(S274&gt;=入力項目!$S$18,S274&lt;=入力項目!$S$19),入力項目!$S$20,0) +
IF(AND(S274&gt;=入力項目!$S$21,S274&lt;=入力項目!$S$22),入力項目!$S$23,0) +
IF(AND(S274&gt;=入力項目!$S$24,S274&lt;=入力項目!$S$25),入力項目!$S$26,0)
)</f>
        <v>0</v>
      </c>
      <c r="AH274">
        <f ca="1">-(
_xlfn.IFS(
T274&lt;=入力項目!$S$11,0,
AND(T274&gt;=入力項目!$S$11+1,T274&lt;=3),IFERROR(VLOOKUP(入力項目!$S$12,子育て関連マスタ!$I$4:$M$5,4,FALSE),0),
AND(T274&gt;=4,T274&lt;=6),IFERROR(VLOOKUP(入力項目!$S$13,子育て関連マスタ!$I$9:$M$12,4,FALSE),0),
AND(T274&gt;=7,T274&lt;=12),IFERROR(VLOOKUP(入力項目!$S$14,子育て関連マスタ!$I$16:$M$17,4,FALSE),0),
AND(T274&gt;=13,T274&lt;=15),IFERROR(VLOOKUP(入力項目!$S$15,子育て関連マスタ!$I$21:$M$22,4,FALSE),0),
AND(T274&gt;=16,T274&lt;=18),IFERROR(VLOOKUP(入力項目!$S$16,子育て関連マスタ!$I$26:$M$28,4,FALSE),0),
AND(T274&gt;=19,T274&lt;=20,入力項目!$S$16="高専"),IFERROR(VLOOKUP(入力項目!$S$16,子育て関連マスタ!$I$26:$M$28,4,FALSE),0),
AND(T274&gt;=19,T274&lt;=20,入力項目!$S$16&lt;&gt;"高専"),IFERROR(VLOOKUP(入力項目!$S$17,子育て関連マスタ!$I$32:$M$37,4,FALSE),0),
AND(T274&gt;=21,T274&lt;=22,入力項目!$S$16="高専"),IFERROR(VLOOKUP(入力項目!$S$17,子育て関連マスタ!$I$32:$M$34,4,FALSE),0),
AND(T274&gt;=21,T274&lt;=22,入力項目!$S$16&lt;&gt;"高専"),IFERROR(VLOOKUP(入力項目!$S$17,子育て関連マスタ!$I$32:$M$34,4,FALSE),0),
T274&gt;=23,0
) +
IF($D274=4,
  IFERROR(_xlfn.IFS(
  T274&lt;=入力項目!$S$11,0,
  AND(T274=入力項目!$S$11),IFERROR(VLOOKUP(入力項目!$S$12,子育て関連マスタ!$I$4:$M$5,2,FALSE),0),
  AND(T274=4),IFERROR(VLOOKUP(入力項目!$S$13,子育て関連マスタ!$I$9:$M$12,2,FALSE),0),
  AND(T274=7),IFERROR(VLOOKUP(入力項目!$S$14,子育て関連マスタ!$I$16:$M$17,2,FALSE),0),
  AND(T274=13),IFERROR(VLOOKUP(入力項目!$S$15,子育て関連マスタ!$I$21:$M$22,2,FALSE),0),
  AND(T274=16),IFERROR(VLOOKUP(入力項目!$S$16,子育て関連マスタ!$I$26:$M$28,2,FALSE),0),
  AND(T274=19,入力項目!$S$16&lt;&gt;"高専"),IFERROR(VLOOKUP(入力項目!$S$17,子育て関連マスタ!$I$32:$M$37,2,FALSE),0),
  AND(T274=21,入力項目!$S$16="高専"),IFERROR(VLOOKUP(入力項目!$S$17,子育て関連マスタ!$I$32:$M$37,2,FALSE),0),
  T274&gt;=22,0
  ),0),0
) +
IF(AND(T274&gt;=1,T274&lt;=15),IF($D274=入力項目!$S$8,入力項目!$S$3,0),0) +
IF(AND(T274&gt;=1,T274&lt;=15),IF($D274=5,入力項目!$S$4,0),0) +
IF(AND(T274&gt;=1,T274&lt;=15),IF($D274=12,入力項目!$S$5,0),0) +
IF(AND(入力項目!$S$7=$A274,入力項目!$S$8=$D274),子育て関連マスタ!$C$14,0) +
IFERROR(IF(AND(YEAR(EDATE(DATE(入力項目!$S$7,入力項目!$S$8,1),1))=$A274,MONTH(EDATE(DATE(入力項目!$S$7,入力項目!$S$8,1),1))=$D274),子育て関連マスタ!$C$15,0),0) +
IF(AND(OR(T274=3,T274=5,T274=7),$D274=11),子育て関連マスタ!$C$17,0) +
IF(AND(T274=20,$D274=1),子育て関連マスタ!$C$18,0) +
IF(AND(T274=20,$D274=1),
IFERROR(_xlfn.IFS(
入力項目!$S$10="男",子育て関連マスタ!$C$18,
入力項目!$S$10="女",子育て関連マスタ!$C$19
),0),0
) +
IF(AND(T274&gt;=入力項目!$S$18,T274&lt;=入力項目!$S$19),入力項目!$S$20,0) +
IF(AND(T274&gt;=入力項目!$S$21,T274&lt;=入力項目!$S$22),入力項目!$S$23,0) +
IF(AND(T274&gt;=入力項目!$S$24,T274&lt;=入力項目!$S$25),入力項目!$S$26,0)
)</f>
        <v>0</v>
      </c>
      <c r="AI274">
        <f ca="1">-(
_xlfn.IFS(
U274&lt;=入力項目!$S$11,0,
AND(U274&gt;=入力項目!$S$11+1,U274&lt;=3),IFERROR(VLOOKUP(入力項目!$S$12,子育て関連マスタ!$I$4:$M$5,4,FALSE),0),
AND(U274&gt;=4,U274&lt;=6),IFERROR(VLOOKUP(入力項目!$S$13,子育て関連マスタ!$I$9:$M$12,4,FALSE),0),
AND(U274&gt;=7,U274&lt;=12),IFERROR(VLOOKUP(入力項目!$S$14,子育て関連マスタ!$I$16:$M$17,4,FALSE),0),
AND(U274&gt;=13,U274&lt;=15),IFERROR(VLOOKUP(入力項目!$S$15,子育て関連マスタ!$I$21:$M$22,4,FALSE),0),
AND(U274&gt;=16,U274&lt;=18),IFERROR(VLOOKUP(入力項目!$S$16,子育て関連マスタ!$I$26:$M$28,4,FALSE),0),
AND(U274&gt;=19,U274&lt;=20,入力項目!$S$16="高専"),IFERROR(VLOOKUP(入力項目!$S$16,子育て関連マスタ!$I$26:$M$28,4,FALSE),0),
AND(U274&gt;=19,U274&lt;=20,入力項目!$S$16&lt;&gt;"高専"),IFERROR(VLOOKUP(入力項目!$S$17,子育て関連マスタ!$I$32:$M$37,4,FALSE),0),
AND(U274&gt;=21,U274&lt;=22,入力項目!$S$16="高専"),IFERROR(VLOOKUP(入力項目!$S$17,子育て関連マスタ!$I$32:$M$34,4,FALSE),0),
AND(U274&gt;=21,U274&lt;=22,入力項目!$S$16&lt;&gt;"高専"),IFERROR(VLOOKUP(入力項目!$S$17,子育て関連マスタ!$I$32:$M$34,4,FALSE),0),
U274&gt;=23,0
) +
IF($D274=4,
  IFERROR(_xlfn.IFS(
  U274&lt;=入力項目!$S$11,0,
  AND(U274=入力項目!$S$11),IFERROR(VLOOKUP(入力項目!$S$12,子育て関連マスタ!$I$4:$M$5,2,FALSE),0),
  AND(U274=4),IFERROR(VLOOKUP(入力項目!$S$13,子育て関連マスタ!$I$9:$M$12,2,FALSE),0),
  AND(U274=7),IFERROR(VLOOKUP(入力項目!$S$14,子育て関連マスタ!$I$16:$M$17,2,FALSE),0),
  AND(U274=13),IFERROR(VLOOKUP(入力項目!$S$15,子育て関連マスタ!$I$21:$M$22,2,FALSE),0),
  AND(U274=16),IFERROR(VLOOKUP(入力項目!$S$16,子育て関連マスタ!$I$26:$M$28,2,FALSE),0),
  AND(U274=19,入力項目!$S$16&lt;&gt;"高専"),IFERROR(VLOOKUP(入力項目!$S$17,子育て関連マスタ!$I$32:$M$37,2,FALSE),0),
  AND(U274=21,入力項目!$S$16="高専"),IFERROR(VLOOKUP(入力項目!$S$17,子育て関連マスタ!$I$32:$M$37,2,FALSE),0),
  U274&gt;=22,0
  ),0),0
) +
IF(AND(U274&gt;=1,U274&lt;=15),IF($D274=入力項目!$S$8,入力項目!$S$3,0),0) +
IF(AND(U274&gt;=1,U274&lt;=15),IF($D274=5,入力項目!$S$4,0),0) +
IF(AND(U274&gt;=1,U274&lt;=15),IF($D274=12,入力項目!$S$5,0),0) +
IF(AND(入力項目!$S$7=$A274,入力項目!$S$8=$D274),子育て関連マスタ!$C$14,0) +
IFERROR(IF(AND(YEAR(EDATE(DATE(入力項目!$S$7,入力項目!$S$8,1),1))=$A274,MONTH(EDATE(DATE(入力項目!$S$7,入力項目!$S$8,1),1))=$D274),子育て関連マスタ!$C$15,0),0) +
IF(AND(OR(U274=3,U274=5,U274=7),$D274=11),子育て関連マスタ!$C$17,0) +
IF(AND(U274=20,$D274=1),子育て関連マスタ!$C$18,0) +
IF(AND(U274=20,$D274=1),
IFERROR(_xlfn.IFS(
入力項目!$S$10="男",子育て関連マスタ!$C$18,
入力項目!$S$10="女",子育て関連マスタ!$C$19
),0),0
) +
IF(AND(U274&gt;=入力項目!$S$18,U274&lt;=入力項目!$S$19),入力項目!$S$20,0) +
IF(AND(U274&gt;=入力項目!$S$21,U274&lt;=入力項目!$S$22),入力項目!$S$23,0) +
IF(AND(U274&gt;=入力項目!$S$24,U274&lt;=入力項目!$S$25),入力項目!$S$26,0)
)</f>
        <v>0</v>
      </c>
      <c r="AJ274" s="10">
        <f ca="1">-VLOOKUP($D274,月別収支!$A$2:$H$13,7,FALSE)</f>
        <v>-20000</v>
      </c>
    </row>
    <row r="275" spans="1:36" x14ac:dyDescent="0.4">
      <c r="A275">
        <f t="shared" ca="1" si="71"/>
        <v>2047</v>
      </c>
      <c r="B275">
        <f t="shared" ca="1" si="78"/>
        <v>2047</v>
      </c>
      <c r="C275">
        <f t="shared" ca="1" si="79"/>
        <v>23</v>
      </c>
      <c r="D275">
        <f t="shared" ca="1" si="72"/>
        <v>5</v>
      </c>
      <c r="E275" t="str">
        <f t="shared" ca="1" si="73"/>
        <v>2047年5月</v>
      </c>
      <c r="F275">
        <f ca="1">IF(OR(入力項目!$N$5&lt;$A275,AND(入力項目!$N$5=$A275,入力項目!$N$6&lt;$D275)),IF(F274=0,1,IF(G275=12,F274+1,F274)),0)</f>
        <v>22</v>
      </c>
      <c r="G275">
        <f ca="1">IF(OR(入力項目!$N$5&lt;$A275,AND(入力項目!$N$5=$A275,入力項目!$N$6&lt;$D275)),IF(G274=12,1,G274+1),0)</f>
        <v>7</v>
      </c>
      <c r="H275" t="str">
        <f t="shared" ca="1" si="74"/>
        <v>22_7</v>
      </c>
      <c r="I275">
        <f ca="1">IF(
  IFERROR(AND($C275&gt;0,MOD($C275,入力項目!$N$22)=0,$D275=入力項目!$N$23), FALSE),
  1,
  IF(
    AND(I274&gt;0,J274=12),
    IF(I274=入力項目!$N$28, 0, I274+1),
    I274
  )
)</f>
        <v>3</v>
      </c>
      <c r="J275">
        <f ca="1">IF($D275=入力項目!$N$23,1,IFERROR(J274+1,1))</f>
        <v>12</v>
      </c>
      <c r="K275" t="str">
        <f t="shared" ca="1" si="75"/>
        <v>3_12</v>
      </c>
      <c r="L275">
        <f ca="1">L274+IF(入力項目!$D$4=$D275,1,0)</f>
        <v>51</v>
      </c>
      <c r="M275" t="str">
        <f t="shared" ca="1" si="76"/>
        <v>51歳</v>
      </c>
      <c r="N275">
        <f t="shared" ca="1" si="80"/>
        <v>52</v>
      </c>
      <c r="O275" t="str">
        <f t="shared" ca="1" si="77"/>
        <v>52歳</v>
      </c>
      <c r="P275">
        <f t="shared" ca="1" si="81"/>
        <v>27</v>
      </c>
      <c r="Q275">
        <f t="shared" ca="1" si="82"/>
        <v>25</v>
      </c>
      <c r="R275">
        <f t="shared" ca="1" si="83"/>
        <v>2048</v>
      </c>
      <c r="S275">
        <f t="shared" ca="1" si="84"/>
        <v>2048</v>
      </c>
      <c r="T275">
        <f t="shared" ca="1" si="85"/>
        <v>2048</v>
      </c>
      <c r="U275">
        <f t="shared" ca="1" si="86"/>
        <v>2048</v>
      </c>
      <c r="V275" s="10">
        <f t="shared" ca="1" si="87"/>
        <v>31321385</v>
      </c>
      <c r="W275" s="10">
        <f ca="1">IF($L275&lt;その他マスタ!$B$1,VLOOKUP($D275,月別収支!$A$2:$H$13,2,FALSE),その他マスタ!$B$3)+IF(AND($L275=その他マスタ!$B$1,入力項目!$I$9="あり",$D275=入力項目!$D$4),その他マスタ!$B$2,0)</f>
        <v>300000</v>
      </c>
      <c r="X275" s="10">
        <f ca="1">-IF(入力項目!$K$5=TRUE,
IF($F275+$G275&lt;3,VLOOKUP($D275,月別収支!$A$2:$H$13,8,FALSE),0)+IFERROR(VLOOKUP($H275,住宅ローン計算!C:P,13,FALSE),0)+IF($F275&gt;1,IF(OR($G275=3,$G275=6,$G275=9,$G275=12),ROUNDUP(入力項目!$N$18/4,0),0),0),
VLOOKUP($D275,月別収支!$A$2:$H$13,8,FALSE))</f>
        <v>-53590</v>
      </c>
      <c r="Y275" s="10">
        <f ca="1">-VLOOKUP($D275,月別収支!$A$2:$H$13,3,FALSE)</f>
        <v>-75000</v>
      </c>
      <c r="Z275" s="10">
        <f ca="1">-VLOOKUP($D275,月別収支!$A$2:$H$13,4,FALSE)</f>
        <v>-27000</v>
      </c>
      <c r="AA275" s="10">
        <f ca="1">-VLOOKUP($D275,月別収支!$A$2:$H$13,6,FALSE)</f>
        <v>-10000</v>
      </c>
      <c r="AB275" s="10">
        <f ca="1">-(
VLOOKUP($D275,月別収支!$A$2:$H$13,5,FALSE)+IF(AND(入力項目!$I$27&lt;=$A275,ISEVEN($A275-入力項目!$I$27),入力項目!$I$28=$D275),入力項目!$I$26,0)
+IF(入力項目!$K$26=TRUE,
IFERROR(VLOOKUP($K275,マイカーローン計算!C:P,13,FALSE),0),
IFERROR(
  IF(AND($C275&gt;0,MOD($C275,入力項目!$N$22)=0,$D275=入力項目!$N$23),入力項目!$N$24,0),
 0
)
)
)</f>
        <v>-30000</v>
      </c>
      <c r="AC275" s="10">
        <f ca="1">-IF($A275&lt;入力項目!$N$33,入力項目!$N$35,IF(AND($A275=入力項目!$N$33,$D275&lt;=入力項目!$N$34),入力項目!$N$35,0))</f>
        <v>0</v>
      </c>
      <c r="AD275">
        <f ca="1">-(
_xlfn.IFS(
P275&lt;=入力項目!$S$11,0,
AND(P275&gt;=入力項目!$S$11+1,P275&lt;=3),IFERROR(VLOOKUP(入力項目!$S$12,子育て関連マスタ!$I$4:$M$5,4,FALSE),0),
AND(P275&gt;=4,P275&lt;=6),IFERROR(VLOOKUP(入力項目!$S$13,子育て関連マスタ!$I$9:$M$12,4,FALSE),0),
AND(P275&gt;=7,P275&lt;=12),IFERROR(VLOOKUP(入力項目!$S$14,子育て関連マスタ!$I$16:$M$17,4,FALSE),0),
AND(P275&gt;=13,P275&lt;=15),IFERROR(VLOOKUP(入力項目!$S$15,子育て関連マスタ!$I$21:$M$22,4,FALSE),0),
AND(P275&gt;=16,P275&lt;=18),IFERROR(VLOOKUP(入力項目!$S$16,子育て関連マスタ!$I$26:$M$28,4,FALSE),0),
AND(P275&gt;=19,P275&lt;=20,入力項目!$S$16="高専"),IFERROR(VLOOKUP(入力項目!$S$16,子育て関連マスタ!$I$26:$M$28,4,FALSE),0),
AND(P275&gt;=19,P275&lt;=20,入力項目!$S$16&lt;&gt;"高専"),IFERROR(VLOOKUP(入力項目!$S$17,子育て関連マスタ!$I$32:$M$37,4,FALSE),0),
AND(P275&gt;=21,P275&lt;=22,入力項目!$S$16="高専"),IFERROR(VLOOKUP(入力項目!$S$17,子育て関連マスタ!$I$32:$M$34,4,FALSE),0),
AND(P275&gt;=21,P275&lt;=22,入力項目!$S$16&lt;&gt;"高専"),IFERROR(VLOOKUP(入力項目!$S$17,子育て関連マスタ!$I$32:$M$34,4,FALSE),0),
P275&gt;=23,0
) +
IF($D275=4,
  IFERROR(_xlfn.IFS(
  P275&lt;=入力項目!$S$11,0,
  AND(P275=入力項目!$S$11),IFERROR(VLOOKUP(入力項目!$S$12,子育て関連マスタ!$I$4:$M$5,2,FALSE),0),
  AND(P275=4),IFERROR(VLOOKUP(入力項目!$S$13,子育て関連マスタ!$I$9:$M$12,2,FALSE),0),
  AND(P275=7),IFERROR(VLOOKUP(入力項目!$S$14,子育て関連マスタ!$I$16:$M$17,2,FALSE),0),
  AND(P275=13),IFERROR(VLOOKUP(入力項目!$S$15,子育て関連マスタ!$I$21:$M$22,2,FALSE),0),
  AND(P275=16),IFERROR(VLOOKUP(入力項目!$S$16,子育て関連マスタ!$I$26:$M$28,2,FALSE),0),
  AND(P275=19,入力項目!$S$16&lt;&gt;"高専"),IFERROR(VLOOKUP(入力項目!$S$17,子育て関連マスタ!$I$32:$M$37,2,FALSE),0),
  AND(P275=21,入力項目!$S$16="高専"),IFERROR(VLOOKUP(入力項目!$S$17,子育て関連マスタ!$I$32:$M$37,2,FALSE),0),
  P275&gt;=22,0
  ),0),0
) +
IF(AND(P275&gt;=1,P275&lt;=15),IF($D275=入力項目!$S$8,入力項目!$S$3,0),0) +
IF(AND(P275&gt;=1,P275&lt;=15),IF($D275=5,入力項目!$S$4,0),0) +
IF(AND(P275&gt;=1,P275&lt;=15),IF($D275=12,入力項目!$S$5,0),0) +
IF(AND(入力項目!$S$7=$A275,入力項目!$S$8=$D275),子育て関連マスタ!$C$14,0) +
IFERROR(IF(AND(YEAR(EDATE(DATE(入力項目!$S$7,入力項目!$S$8,1),1))=$A275,MONTH(EDATE(DATE(入力項目!$S$7,入力項目!$S$8,1),1))=$D275),子育て関連マスタ!$C$15,0),0) +
IF(AND(OR(P275=3,P275=5,P275=7),$D275=11),子育て関連マスタ!$C$17,0) +
IF(AND(P275=20,$D275=1),子育て関連マスタ!$C$18,0) +
IF(AND(P275=20,$D275=1),
IFERROR(_xlfn.IFS(
入力項目!$S$10="男",子育て関連マスタ!$C$18,
入力項目!$S$10="女",子育て関連マスタ!$C$19
),0),0
) +
IF(AND(P275&gt;=入力項目!$S$18,P275&lt;=入力項目!$S$19),入力項目!$S$20,0) +
IF(AND(P275&gt;=入力項目!$S$21,P275&lt;=入力項目!$S$22),入力項目!$S$23,0) +
IF(AND(P275&gt;=入力項目!$S$24,P275&lt;=入力項目!$S$25),入力項目!$S$26,0)
)</f>
        <v>0</v>
      </c>
      <c r="AE275">
        <f ca="1">-(
_xlfn.IFS(
Q275&lt;=入力項目!$S$11,0,
AND(Q275&gt;=入力項目!$S$11+1,Q275&lt;=3),IFERROR(VLOOKUP(入力項目!$S$12,子育て関連マスタ!$I$4:$M$5,4,FALSE),0),
AND(Q275&gt;=4,Q275&lt;=6),IFERROR(VLOOKUP(入力項目!$S$13,子育て関連マスタ!$I$9:$M$12,4,FALSE),0),
AND(Q275&gt;=7,Q275&lt;=12),IFERROR(VLOOKUP(入力項目!$S$14,子育て関連マスタ!$I$16:$M$17,4,FALSE),0),
AND(Q275&gt;=13,Q275&lt;=15),IFERROR(VLOOKUP(入力項目!$S$15,子育て関連マスタ!$I$21:$M$22,4,FALSE),0),
AND(Q275&gt;=16,Q275&lt;=18),IFERROR(VLOOKUP(入力項目!$S$16,子育て関連マスタ!$I$26:$M$28,4,FALSE),0),
AND(Q275&gt;=19,Q275&lt;=20,入力項目!$S$16="高専"),IFERROR(VLOOKUP(入力項目!$S$16,子育て関連マスタ!$I$26:$M$28,4,FALSE),0),
AND(Q275&gt;=19,Q275&lt;=20,入力項目!$S$16&lt;&gt;"高専"),IFERROR(VLOOKUP(入力項目!$S$17,子育て関連マスタ!$I$32:$M$37,4,FALSE),0),
AND(Q275&gt;=21,Q275&lt;=22,入力項目!$S$16="高専"),IFERROR(VLOOKUP(入力項目!$S$17,子育て関連マスタ!$I$32:$M$34,4,FALSE),0),
AND(Q275&gt;=21,Q275&lt;=22,入力項目!$S$16&lt;&gt;"高専"),IFERROR(VLOOKUP(入力項目!$S$17,子育て関連マスタ!$I$32:$M$34,4,FALSE),0),
Q275&gt;=23,0
) +
IF($D275=4,
  IFERROR(_xlfn.IFS(
  Q275&lt;=入力項目!$S$11,0,
  AND(Q275=入力項目!$S$11),IFERROR(VLOOKUP(入力項目!$S$12,子育て関連マスタ!$I$4:$M$5,2,FALSE),0),
  AND(Q275=4),IFERROR(VLOOKUP(入力項目!$S$13,子育て関連マスタ!$I$9:$M$12,2,FALSE),0),
  AND(Q275=7),IFERROR(VLOOKUP(入力項目!$S$14,子育て関連マスタ!$I$16:$M$17,2,FALSE),0),
  AND(Q275=13),IFERROR(VLOOKUP(入力項目!$S$15,子育て関連マスタ!$I$21:$M$22,2,FALSE),0),
  AND(Q275=16),IFERROR(VLOOKUP(入力項目!$S$16,子育て関連マスタ!$I$26:$M$28,2,FALSE),0),
  AND(Q275=19,入力項目!$S$16&lt;&gt;"高専"),IFERROR(VLOOKUP(入力項目!$S$17,子育て関連マスタ!$I$32:$M$37,2,FALSE),0),
  AND(Q275=21,入力項目!$S$16="高専"),IFERROR(VLOOKUP(入力項目!$S$17,子育て関連マスタ!$I$32:$M$37,2,FALSE),0),
  Q275&gt;=22,0
  ),0),0
) +
IF(AND(Q275&gt;=1,Q275&lt;=15),IF($D275=入力項目!$S$8,入力項目!$S$3,0),0) +
IF(AND(Q275&gt;=1,Q275&lt;=15),IF($D275=5,入力項目!$S$4,0),0) +
IF(AND(Q275&gt;=1,Q275&lt;=15),IF($D275=12,入力項目!$S$5,0),0) +
IF(AND(入力項目!$S$7=$A275,入力項目!$S$8=$D275),子育て関連マスタ!$C$14,0) +
IFERROR(IF(AND(YEAR(EDATE(DATE(入力項目!$S$7,入力項目!$S$8,1),1))=$A275,MONTH(EDATE(DATE(入力項目!$S$7,入力項目!$S$8,1),1))=$D275),子育て関連マスタ!$C$15,0),0) +
IF(AND(OR(Q275=3,Q275=5,Q275=7),$D275=11),子育て関連マスタ!$C$17,0) +
IF(AND(Q275=20,$D275=1),子育て関連マスタ!$C$18,0) +
IF(AND(Q275=20,$D275=1),
IFERROR(_xlfn.IFS(
入力項目!$S$10="男",子育て関連マスタ!$C$18,
入力項目!$S$10="女",子育て関連マスタ!$C$19
),0),0
) +
IF(AND(Q275&gt;=入力項目!$S$18,Q275&lt;=入力項目!$S$19),入力項目!$S$20,0) +
IF(AND(Q275&gt;=入力項目!$S$21,Q275&lt;=入力項目!$S$22),入力項目!$S$23,0) +
IF(AND(Q275&gt;=入力項目!$S$24,Q275&lt;=入力項目!$S$25),入力項目!$S$26,0)
)</f>
        <v>0</v>
      </c>
      <c r="AF275">
        <f ca="1">-(
_xlfn.IFS(
R275&lt;=入力項目!$S$11,0,
AND(R275&gt;=入力項目!$S$11+1,R275&lt;=3),IFERROR(VLOOKUP(入力項目!$S$12,子育て関連マスタ!$I$4:$M$5,4,FALSE),0),
AND(R275&gt;=4,R275&lt;=6),IFERROR(VLOOKUP(入力項目!$S$13,子育て関連マスタ!$I$9:$M$12,4,FALSE),0),
AND(R275&gt;=7,R275&lt;=12),IFERROR(VLOOKUP(入力項目!$S$14,子育て関連マスタ!$I$16:$M$17,4,FALSE),0),
AND(R275&gt;=13,R275&lt;=15),IFERROR(VLOOKUP(入力項目!$S$15,子育て関連マスタ!$I$21:$M$22,4,FALSE),0),
AND(R275&gt;=16,R275&lt;=18),IFERROR(VLOOKUP(入力項目!$S$16,子育て関連マスタ!$I$26:$M$28,4,FALSE),0),
AND(R275&gt;=19,R275&lt;=20,入力項目!$S$16="高専"),IFERROR(VLOOKUP(入力項目!$S$16,子育て関連マスタ!$I$26:$M$28,4,FALSE),0),
AND(R275&gt;=19,R275&lt;=20,入力項目!$S$16&lt;&gt;"高専"),IFERROR(VLOOKUP(入力項目!$S$17,子育て関連マスタ!$I$32:$M$37,4,FALSE),0),
AND(R275&gt;=21,R275&lt;=22,入力項目!$S$16="高専"),IFERROR(VLOOKUP(入力項目!$S$17,子育て関連マスタ!$I$32:$M$34,4,FALSE),0),
AND(R275&gt;=21,R275&lt;=22,入力項目!$S$16&lt;&gt;"高専"),IFERROR(VLOOKUP(入力項目!$S$17,子育て関連マスタ!$I$32:$M$34,4,FALSE),0),
R275&gt;=23,0
) +
IF($D275=4,
  IFERROR(_xlfn.IFS(
  R275&lt;=入力項目!$S$11,0,
  AND(R275=入力項目!$S$11),IFERROR(VLOOKUP(入力項目!$S$12,子育て関連マスタ!$I$4:$M$5,2,FALSE),0),
  AND(R275=4),IFERROR(VLOOKUP(入力項目!$S$13,子育て関連マスタ!$I$9:$M$12,2,FALSE),0),
  AND(R275=7),IFERROR(VLOOKUP(入力項目!$S$14,子育て関連マスタ!$I$16:$M$17,2,FALSE),0),
  AND(R275=13),IFERROR(VLOOKUP(入力項目!$S$15,子育て関連マスタ!$I$21:$M$22,2,FALSE),0),
  AND(R275=16),IFERROR(VLOOKUP(入力項目!$S$16,子育て関連マスタ!$I$26:$M$28,2,FALSE),0),
  AND(R275=19,入力項目!$S$16&lt;&gt;"高専"),IFERROR(VLOOKUP(入力項目!$S$17,子育て関連マスタ!$I$32:$M$37,2,FALSE),0),
  AND(R275=21,入力項目!$S$16="高専"),IFERROR(VLOOKUP(入力項目!$S$17,子育て関連マスタ!$I$32:$M$37,2,FALSE),0),
  R275&gt;=22,0
  ),0),0
) +
IF(AND(R275&gt;=1,R275&lt;=15),IF($D275=入力項目!$S$8,入力項目!$S$3,0),0) +
IF(AND(R275&gt;=1,R275&lt;=15),IF($D275=5,入力項目!$S$4,0),0) +
IF(AND(R275&gt;=1,R275&lt;=15),IF($D275=12,入力項目!$S$5,0),0) +
IF(AND(入力項目!$S$7=$A275,入力項目!$S$8=$D275),子育て関連マスタ!$C$14,0) +
IFERROR(IF(AND(YEAR(EDATE(DATE(入力項目!$S$7,入力項目!$S$8,1),1))=$A275,MONTH(EDATE(DATE(入力項目!$S$7,入力項目!$S$8,1),1))=$D275),子育て関連マスタ!$C$15,0),0) +
IF(AND(OR(R275=3,R275=5,R275=7),$D275=11),子育て関連マスタ!$C$17,0) +
IF(AND(R275=20,$D275=1),子育て関連マスタ!$C$18,0) +
IF(AND(R275=20,$D275=1),
IFERROR(_xlfn.IFS(
入力項目!$S$10="男",子育て関連マスタ!$C$18,
入力項目!$S$10="女",子育て関連マスタ!$C$19
),0),0
) +
IF(AND(R275&gt;=入力項目!$S$18,R275&lt;=入力項目!$S$19),入力項目!$S$20,0) +
IF(AND(R275&gt;=入力項目!$S$21,R275&lt;=入力項目!$S$22),入力項目!$S$23,0) +
IF(AND(R275&gt;=入力項目!$S$24,R275&lt;=入力項目!$S$25),入力項目!$S$26,0)
)</f>
        <v>0</v>
      </c>
      <c r="AG275">
        <f ca="1">-(
_xlfn.IFS(
S275&lt;=入力項目!$S$11,0,
AND(S275&gt;=入力項目!$S$11+1,S275&lt;=3),IFERROR(VLOOKUP(入力項目!$S$12,子育て関連マスタ!$I$4:$M$5,4,FALSE),0),
AND(S275&gt;=4,S275&lt;=6),IFERROR(VLOOKUP(入力項目!$S$13,子育て関連マスタ!$I$9:$M$12,4,FALSE),0),
AND(S275&gt;=7,S275&lt;=12),IFERROR(VLOOKUP(入力項目!$S$14,子育て関連マスタ!$I$16:$M$17,4,FALSE),0),
AND(S275&gt;=13,S275&lt;=15),IFERROR(VLOOKUP(入力項目!$S$15,子育て関連マスタ!$I$21:$M$22,4,FALSE),0),
AND(S275&gt;=16,S275&lt;=18),IFERROR(VLOOKUP(入力項目!$S$16,子育て関連マスタ!$I$26:$M$28,4,FALSE),0),
AND(S275&gt;=19,S275&lt;=20,入力項目!$S$16="高専"),IFERROR(VLOOKUP(入力項目!$S$16,子育て関連マスタ!$I$26:$M$28,4,FALSE),0),
AND(S275&gt;=19,S275&lt;=20,入力項目!$S$16&lt;&gt;"高専"),IFERROR(VLOOKUP(入力項目!$S$17,子育て関連マスタ!$I$32:$M$37,4,FALSE),0),
AND(S275&gt;=21,S275&lt;=22,入力項目!$S$16="高専"),IFERROR(VLOOKUP(入力項目!$S$17,子育て関連マスタ!$I$32:$M$34,4,FALSE),0),
AND(S275&gt;=21,S275&lt;=22,入力項目!$S$16&lt;&gt;"高専"),IFERROR(VLOOKUP(入力項目!$S$17,子育て関連マスタ!$I$32:$M$34,4,FALSE),0),
S275&gt;=23,0
) +
IF($D275=4,
  IFERROR(_xlfn.IFS(
  S275&lt;=入力項目!$S$11,0,
  AND(S275=入力項目!$S$11),IFERROR(VLOOKUP(入力項目!$S$12,子育て関連マスタ!$I$4:$M$5,2,FALSE),0),
  AND(S275=4),IFERROR(VLOOKUP(入力項目!$S$13,子育て関連マスタ!$I$9:$M$12,2,FALSE),0),
  AND(S275=7),IFERROR(VLOOKUP(入力項目!$S$14,子育て関連マスタ!$I$16:$M$17,2,FALSE),0),
  AND(S275=13),IFERROR(VLOOKUP(入力項目!$S$15,子育て関連マスタ!$I$21:$M$22,2,FALSE),0),
  AND(S275=16),IFERROR(VLOOKUP(入力項目!$S$16,子育て関連マスタ!$I$26:$M$28,2,FALSE),0),
  AND(S275=19,入力項目!$S$16&lt;&gt;"高専"),IFERROR(VLOOKUP(入力項目!$S$17,子育て関連マスタ!$I$32:$M$37,2,FALSE),0),
  AND(S275=21,入力項目!$S$16="高専"),IFERROR(VLOOKUP(入力項目!$S$17,子育て関連マスタ!$I$32:$M$37,2,FALSE),0),
  S275&gt;=22,0
  ),0),0
) +
IF(AND(S275&gt;=1,S275&lt;=15),IF($D275=入力項目!$S$8,入力項目!$S$3,0),0) +
IF(AND(S275&gt;=1,S275&lt;=15),IF($D275=5,入力項目!$S$4,0),0) +
IF(AND(S275&gt;=1,S275&lt;=15),IF($D275=12,入力項目!$S$5,0),0) +
IF(AND(入力項目!$S$7=$A275,入力項目!$S$8=$D275),子育て関連マスタ!$C$14,0) +
IFERROR(IF(AND(YEAR(EDATE(DATE(入力項目!$S$7,入力項目!$S$8,1),1))=$A275,MONTH(EDATE(DATE(入力項目!$S$7,入力項目!$S$8,1),1))=$D275),子育て関連マスタ!$C$15,0),0) +
IF(AND(OR(S275=3,S275=5,S275=7),$D275=11),子育て関連マスタ!$C$17,0) +
IF(AND(S275=20,$D275=1),子育て関連マスタ!$C$18,0) +
IF(AND(S275=20,$D275=1),
IFERROR(_xlfn.IFS(
入力項目!$S$10="男",子育て関連マスタ!$C$18,
入力項目!$S$10="女",子育て関連マスタ!$C$19
),0),0
) +
IF(AND(S275&gt;=入力項目!$S$18,S275&lt;=入力項目!$S$19),入力項目!$S$20,0) +
IF(AND(S275&gt;=入力項目!$S$21,S275&lt;=入力項目!$S$22),入力項目!$S$23,0) +
IF(AND(S275&gt;=入力項目!$S$24,S275&lt;=入力項目!$S$25),入力項目!$S$26,0)
)</f>
        <v>0</v>
      </c>
      <c r="AH275">
        <f ca="1">-(
_xlfn.IFS(
T275&lt;=入力項目!$S$11,0,
AND(T275&gt;=入力項目!$S$11+1,T275&lt;=3),IFERROR(VLOOKUP(入力項目!$S$12,子育て関連マスタ!$I$4:$M$5,4,FALSE),0),
AND(T275&gt;=4,T275&lt;=6),IFERROR(VLOOKUP(入力項目!$S$13,子育て関連マスタ!$I$9:$M$12,4,FALSE),0),
AND(T275&gt;=7,T275&lt;=12),IFERROR(VLOOKUP(入力項目!$S$14,子育て関連マスタ!$I$16:$M$17,4,FALSE),0),
AND(T275&gt;=13,T275&lt;=15),IFERROR(VLOOKUP(入力項目!$S$15,子育て関連マスタ!$I$21:$M$22,4,FALSE),0),
AND(T275&gt;=16,T275&lt;=18),IFERROR(VLOOKUP(入力項目!$S$16,子育て関連マスタ!$I$26:$M$28,4,FALSE),0),
AND(T275&gt;=19,T275&lt;=20,入力項目!$S$16="高専"),IFERROR(VLOOKUP(入力項目!$S$16,子育て関連マスタ!$I$26:$M$28,4,FALSE),0),
AND(T275&gt;=19,T275&lt;=20,入力項目!$S$16&lt;&gt;"高専"),IFERROR(VLOOKUP(入力項目!$S$17,子育て関連マスタ!$I$32:$M$37,4,FALSE),0),
AND(T275&gt;=21,T275&lt;=22,入力項目!$S$16="高専"),IFERROR(VLOOKUP(入力項目!$S$17,子育て関連マスタ!$I$32:$M$34,4,FALSE),0),
AND(T275&gt;=21,T275&lt;=22,入力項目!$S$16&lt;&gt;"高専"),IFERROR(VLOOKUP(入力項目!$S$17,子育て関連マスタ!$I$32:$M$34,4,FALSE),0),
T275&gt;=23,0
) +
IF($D275=4,
  IFERROR(_xlfn.IFS(
  T275&lt;=入力項目!$S$11,0,
  AND(T275=入力項目!$S$11),IFERROR(VLOOKUP(入力項目!$S$12,子育て関連マスタ!$I$4:$M$5,2,FALSE),0),
  AND(T275=4),IFERROR(VLOOKUP(入力項目!$S$13,子育て関連マスタ!$I$9:$M$12,2,FALSE),0),
  AND(T275=7),IFERROR(VLOOKUP(入力項目!$S$14,子育て関連マスタ!$I$16:$M$17,2,FALSE),0),
  AND(T275=13),IFERROR(VLOOKUP(入力項目!$S$15,子育て関連マスタ!$I$21:$M$22,2,FALSE),0),
  AND(T275=16),IFERROR(VLOOKUP(入力項目!$S$16,子育て関連マスタ!$I$26:$M$28,2,FALSE),0),
  AND(T275=19,入力項目!$S$16&lt;&gt;"高専"),IFERROR(VLOOKUP(入力項目!$S$17,子育て関連マスタ!$I$32:$M$37,2,FALSE),0),
  AND(T275=21,入力項目!$S$16="高専"),IFERROR(VLOOKUP(入力項目!$S$17,子育て関連マスタ!$I$32:$M$37,2,FALSE),0),
  T275&gt;=22,0
  ),0),0
) +
IF(AND(T275&gt;=1,T275&lt;=15),IF($D275=入力項目!$S$8,入力項目!$S$3,0),0) +
IF(AND(T275&gt;=1,T275&lt;=15),IF($D275=5,入力項目!$S$4,0),0) +
IF(AND(T275&gt;=1,T275&lt;=15),IF($D275=12,入力項目!$S$5,0),0) +
IF(AND(入力項目!$S$7=$A275,入力項目!$S$8=$D275),子育て関連マスタ!$C$14,0) +
IFERROR(IF(AND(YEAR(EDATE(DATE(入力項目!$S$7,入力項目!$S$8,1),1))=$A275,MONTH(EDATE(DATE(入力項目!$S$7,入力項目!$S$8,1),1))=$D275),子育て関連マスタ!$C$15,0),0) +
IF(AND(OR(T275=3,T275=5,T275=7),$D275=11),子育て関連マスタ!$C$17,0) +
IF(AND(T275=20,$D275=1),子育て関連マスタ!$C$18,0) +
IF(AND(T275=20,$D275=1),
IFERROR(_xlfn.IFS(
入力項目!$S$10="男",子育て関連マスタ!$C$18,
入力項目!$S$10="女",子育て関連マスタ!$C$19
),0),0
) +
IF(AND(T275&gt;=入力項目!$S$18,T275&lt;=入力項目!$S$19),入力項目!$S$20,0) +
IF(AND(T275&gt;=入力項目!$S$21,T275&lt;=入力項目!$S$22),入力項目!$S$23,0) +
IF(AND(T275&gt;=入力項目!$S$24,T275&lt;=入力項目!$S$25),入力項目!$S$26,0)
)</f>
        <v>0</v>
      </c>
      <c r="AI275">
        <f ca="1">-(
_xlfn.IFS(
U275&lt;=入力項目!$S$11,0,
AND(U275&gt;=入力項目!$S$11+1,U275&lt;=3),IFERROR(VLOOKUP(入力項目!$S$12,子育て関連マスタ!$I$4:$M$5,4,FALSE),0),
AND(U275&gt;=4,U275&lt;=6),IFERROR(VLOOKUP(入力項目!$S$13,子育て関連マスタ!$I$9:$M$12,4,FALSE),0),
AND(U275&gt;=7,U275&lt;=12),IFERROR(VLOOKUP(入力項目!$S$14,子育て関連マスタ!$I$16:$M$17,4,FALSE),0),
AND(U275&gt;=13,U275&lt;=15),IFERROR(VLOOKUP(入力項目!$S$15,子育て関連マスタ!$I$21:$M$22,4,FALSE),0),
AND(U275&gt;=16,U275&lt;=18),IFERROR(VLOOKUP(入力項目!$S$16,子育て関連マスタ!$I$26:$M$28,4,FALSE),0),
AND(U275&gt;=19,U275&lt;=20,入力項目!$S$16="高専"),IFERROR(VLOOKUP(入力項目!$S$16,子育て関連マスタ!$I$26:$M$28,4,FALSE),0),
AND(U275&gt;=19,U275&lt;=20,入力項目!$S$16&lt;&gt;"高専"),IFERROR(VLOOKUP(入力項目!$S$17,子育て関連マスタ!$I$32:$M$37,4,FALSE),0),
AND(U275&gt;=21,U275&lt;=22,入力項目!$S$16="高専"),IFERROR(VLOOKUP(入力項目!$S$17,子育て関連マスタ!$I$32:$M$34,4,FALSE),0),
AND(U275&gt;=21,U275&lt;=22,入力項目!$S$16&lt;&gt;"高専"),IFERROR(VLOOKUP(入力項目!$S$17,子育て関連マスタ!$I$32:$M$34,4,FALSE),0),
U275&gt;=23,0
) +
IF($D275=4,
  IFERROR(_xlfn.IFS(
  U275&lt;=入力項目!$S$11,0,
  AND(U275=入力項目!$S$11),IFERROR(VLOOKUP(入力項目!$S$12,子育て関連マスタ!$I$4:$M$5,2,FALSE),0),
  AND(U275=4),IFERROR(VLOOKUP(入力項目!$S$13,子育て関連マスタ!$I$9:$M$12,2,FALSE),0),
  AND(U275=7),IFERROR(VLOOKUP(入力項目!$S$14,子育て関連マスタ!$I$16:$M$17,2,FALSE),0),
  AND(U275=13),IFERROR(VLOOKUP(入力項目!$S$15,子育て関連マスタ!$I$21:$M$22,2,FALSE),0),
  AND(U275=16),IFERROR(VLOOKUP(入力項目!$S$16,子育て関連マスタ!$I$26:$M$28,2,FALSE),0),
  AND(U275=19,入力項目!$S$16&lt;&gt;"高専"),IFERROR(VLOOKUP(入力項目!$S$17,子育て関連マスタ!$I$32:$M$37,2,FALSE),0),
  AND(U275=21,入力項目!$S$16="高専"),IFERROR(VLOOKUP(入力項目!$S$17,子育て関連マスタ!$I$32:$M$37,2,FALSE),0),
  U275&gt;=22,0
  ),0),0
) +
IF(AND(U275&gt;=1,U275&lt;=15),IF($D275=入力項目!$S$8,入力項目!$S$3,0),0) +
IF(AND(U275&gt;=1,U275&lt;=15),IF($D275=5,入力項目!$S$4,0),0) +
IF(AND(U275&gt;=1,U275&lt;=15),IF($D275=12,入力項目!$S$5,0),0) +
IF(AND(入力項目!$S$7=$A275,入力項目!$S$8=$D275),子育て関連マスタ!$C$14,0) +
IFERROR(IF(AND(YEAR(EDATE(DATE(入力項目!$S$7,入力項目!$S$8,1),1))=$A275,MONTH(EDATE(DATE(入力項目!$S$7,入力項目!$S$8,1),1))=$D275),子育て関連マスタ!$C$15,0),0) +
IF(AND(OR(U275=3,U275=5,U275=7),$D275=11),子育て関連マスタ!$C$17,0) +
IF(AND(U275=20,$D275=1),子育て関連マスタ!$C$18,0) +
IF(AND(U275=20,$D275=1),
IFERROR(_xlfn.IFS(
入力項目!$S$10="男",子育て関連マスタ!$C$18,
入力項目!$S$10="女",子育て関連マスタ!$C$19
),0),0
) +
IF(AND(U275&gt;=入力項目!$S$18,U275&lt;=入力項目!$S$19),入力項目!$S$20,0) +
IF(AND(U275&gt;=入力項目!$S$21,U275&lt;=入力項目!$S$22),入力項目!$S$23,0) +
IF(AND(U275&gt;=入力項目!$S$24,U275&lt;=入力項目!$S$25),入力項目!$S$26,0)
)</f>
        <v>0</v>
      </c>
      <c r="AJ275" s="10">
        <f ca="1">-VLOOKUP($D275,月別収支!$A$2:$H$13,7,FALSE)</f>
        <v>-20000</v>
      </c>
    </row>
    <row r="276" spans="1:36" x14ac:dyDescent="0.4">
      <c r="A276">
        <f t="shared" ca="1" si="71"/>
        <v>2047</v>
      </c>
      <c r="B276">
        <f t="shared" ca="1" si="78"/>
        <v>2047</v>
      </c>
      <c r="C276">
        <f t="shared" ca="1" si="79"/>
        <v>23</v>
      </c>
      <c r="D276">
        <f t="shared" ca="1" si="72"/>
        <v>6</v>
      </c>
      <c r="E276" t="str">
        <f t="shared" ca="1" si="73"/>
        <v>2047年6月</v>
      </c>
      <c r="F276">
        <f ca="1">IF(OR(入力項目!$N$5&lt;$A276,AND(入力項目!$N$5=$A276,入力項目!$N$6&lt;$D276)),IF(F275=0,1,IF(G276=12,F275+1,F275)),0)</f>
        <v>22</v>
      </c>
      <c r="G276">
        <f ca="1">IF(OR(入力項目!$N$5&lt;$A276,AND(入力項目!$N$5=$A276,入力項目!$N$6&lt;$D276)),IF(G275=12,1,G275+1),0)</f>
        <v>8</v>
      </c>
      <c r="H276" t="str">
        <f t="shared" ca="1" si="74"/>
        <v>22_8</v>
      </c>
      <c r="I276">
        <f ca="1">IF(
  IFERROR(AND($C276&gt;0,MOD($C276,入力項目!$N$22)=0,$D276=入力項目!$N$23), FALSE),
  1,
  IF(
    AND(I275&gt;0,J275=12),
    IF(I275=入力項目!$N$28, 0, I275+1),
    I275
  )
)</f>
        <v>0</v>
      </c>
      <c r="J276">
        <f ca="1">IF($D276=入力項目!$N$23,1,IFERROR(J275+1,1))</f>
        <v>1</v>
      </c>
      <c r="K276" t="str">
        <f t="shared" ca="1" si="75"/>
        <v>0_1</v>
      </c>
      <c r="L276">
        <f ca="1">L275+IF(入力項目!$D$4=$D276,1,0)</f>
        <v>51</v>
      </c>
      <c r="M276" t="str">
        <f t="shared" ca="1" si="76"/>
        <v>51歳</v>
      </c>
      <c r="N276">
        <f t="shared" ca="1" si="80"/>
        <v>52</v>
      </c>
      <c r="O276" t="str">
        <f t="shared" ca="1" si="77"/>
        <v>52歳</v>
      </c>
      <c r="P276">
        <f t="shared" ca="1" si="81"/>
        <v>27</v>
      </c>
      <c r="Q276">
        <f t="shared" ca="1" si="82"/>
        <v>25</v>
      </c>
      <c r="R276">
        <f t="shared" ca="1" si="83"/>
        <v>2048</v>
      </c>
      <c r="S276">
        <f t="shared" ca="1" si="84"/>
        <v>2048</v>
      </c>
      <c r="T276">
        <f t="shared" ca="1" si="85"/>
        <v>2048</v>
      </c>
      <c r="U276">
        <f t="shared" ca="1" si="86"/>
        <v>2048</v>
      </c>
      <c r="V276" s="10">
        <f t="shared" ca="1" si="87"/>
        <v>31777885</v>
      </c>
      <c r="W276" s="10">
        <f ca="1">IF($L276&lt;その他マスタ!$B$1,VLOOKUP($D276,月別収支!$A$2:$H$13,2,FALSE),その他マスタ!$B$3)+IF(AND($L276=その他マスタ!$B$1,入力項目!$I$9="あり",$D276=入力項目!$D$4),その他マスタ!$B$2,0)</f>
        <v>800000</v>
      </c>
      <c r="X276" s="10">
        <f ca="1">-IF(入力項目!$K$5=TRUE,
IF($F276+$G276&lt;3,VLOOKUP($D276,月別収支!$A$2:$H$13,8,FALSE),0)+IFERROR(VLOOKUP($H276,住宅ローン計算!C:P,13,FALSE),0)+IF($F276&gt;1,IF(OR($G276=3,$G276=6,$G276=9,$G276=12),ROUNDUP(入力項目!$N$18/4,0),0),0),
VLOOKUP($D276,月別収支!$A$2:$H$13,8,FALSE))</f>
        <v>-191500</v>
      </c>
      <c r="Y276" s="10">
        <f ca="1">-VLOOKUP($D276,月別収支!$A$2:$H$13,3,FALSE)</f>
        <v>-75000</v>
      </c>
      <c r="Z276" s="10">
        <f ca="1">-VLOOKUP($D276,月別収支!$A$2:$H$13,4,FALSE)</f>
        <v>-27000</v>
      </c>
      <c r="AA276" s="10">
        <f ca="1">-VLOOKUP($D276,月別収支!$A$2:$H$13,6,FALSE)</f>
        <v>-10000</v>
      </c>
      <c r="AB276" s="10">
        <f ca="1">-(
VLOOKUP($D276,月別収支!$A$2:$H$13,5,FALSE)+IF(AND(入力項目!$I$27&lt;=$A276,ISEVEN($A276-入力項目!$I$27),入力項目!$I$28=$D276),入力項目!$I$26,0)
+IF(入力項目!$K$26=TRUE,
IFERROR(VLOOKUP($K276,マイカーローン計算!C:P,13,FALSE),0),
IFERROR(
  IF(AND($C276&gt;0,MOD($C276,入力項目!$N$22)=0,$D276=入力項目!$N$23),入力項目!$N$24,0),
 0
)
)
)</f>
        <v>-20000</v>
      </c>
      <c r="AC276" s="10">
        <f ca="1">-IF($A276&lt;入力項目!$N$33,入力項目!$N$35,IF(AND($A276=入力項目!$N$33,$D276&lt;=入力項目!$N$34),入力項目!$N$35,0))</f>
        <v>0</v>
      </c>
      <c r="AD276">
        <f ca="1">-(
_xlfn.IFS(
P276&lt;=入力項目!$S$11,0,
AND(P276&gt;=入力項目!$S$11+1,P276&lt;=3),IFERROR(VLOOKUP(入力項目!$S$12,子育て関連マスタ!$I$4:$M$5,4,FALSE),0),
AND(P276&gt;=4,P276&lt;=6),IFERROR(VLOOKUP(入力項目!$S$13,子育て関連マスタ!$I$9:$M$12,4,FALSE),0),
AND(P276&gt;=7,P276&lt;=12),IFERROR(VLOOKUP(入力項目!$S$14,子育て関連マスタ!$I$16:$M$17,4,FALSE),0),
AND(P276&gt;=13,P276&lt;=15),IFERROR(VLOOKUP(入力項目!$S$15,子育て関連マスタ!$I$21:$M$22,4,FALSE),0),
AND(P276&gt;=16,P276&lt;=18),IFERROR(VLOOKUP(入力項目!$S$16,子育て関連マスタ!$I$26:$M$28,4,FALSE),0),
AND(P276&gt;=19,P276&lt;=20,入力項目!$S$16="高専"),IFERROR(VLOOKUP(入力項目!$S$16,子育て関連マスタ!$I$26:$M$28,4,FALSE),0),
AND(P276&gt;=19,P276&lt;=20,入力項目!$S$16&lt;&gt;"高専"),IFERROR(VLOOKUP(入力項目!$S$17,子育て関連マスタ!$I$32:$M$37,4,FALSE),0),
AND(P276&gt;=21,P276&lt;=22,入力項目!$S$16="高専"),IFERROR(VLOOKUP(入力項目!$S$17,子育て関連マスタ!$I$32:$M$34,4,FALSE),0),
AND(P276&gt;=21,P276&lt;=22,入力項目!$S$16&lt;&gt;"高専"),IFERROR(VLOOKUP(入力項目!$S$17,子育て関連マスタ!$I$32:$M$34,4,FALSE),0),
P276&gt;=23,0
) +
IF($D276=4,
  IFERROR(_xlfn.IFS(
  P276&lt;=入力項目!$S$11,0,
  AND(P276=入力項目!$S$11),IFERROR(VLOOKUP(入力項目!$S$12,子育て関連マスタ!$I$4:$M$5,2,FALSE),0),
  AND(P276=4),IFERROR(VLOOKUP(入力項目!$S$13,子育て関連マスタ!$I$9:$M$12,2,FALSE),0),
  AND(P276=7),IFERROR(VLOOKUP(入力項目!$S$14,子育て関連マスタ!$I$16:$M$17,2,FALSE),0),
  AND(P276=13),IFERROR(VLOOKUP(入力項目!$S$15,子育て関連マスタ!$I$21:$M$22,2,FALSE),0),
  AND(P276=16),IFERROR(VLOOKUP(入力項目!$S$16,子育て関連マスタ!$I$26:$M$28,2,FALSE),0),
  AND(P276=19,入力項目!$S$16&lt;&gt;"高専"),IFERROR(VLOOKUP(入力項目!$S$17,子育て関連マスタ!$I$32:$M$37,2,FALSE),0),
  AND(P276=21,入力項目!$S$16="高専"),IFERROR(VLOOKUP(入力項目!$S$17,子育て関連マスタ!$I$32:$M$37,2,FALSE),0),
  P276&gt;=22,0
  ),0),0
) +
IF(AND(P276&gt;=1,P276&lt;=15),IF($D276=入力項目!$S$8,入力項目!$S$3,0),0) +
IF(AND(P276&gt;=1,P276&lt;=15),IF($D276=5,入力項目!$S$4,0),0) +
IF(AND(P276&gt;=1,P276&lt;=15),IF($D276=12,入力項目!$S$5,0),0) +
IF(AND(入力項目!$S$7=$A276,入力項目!$S$8=$D276),子育て関連マスタ!$C$14,0) +
IFERROR(IF(AND(YEAR(EDATE(DATE(入力項目!$S$7,入力項目!$S$8,1),1))=$A276,MONTH(EDATE(DATE(入力項目!$S$7,入力項目!$S$8,1),1))=$D276),子育て関連マスタ!$C$15,0),0) +
IF(AND(OR(P276=3,P276=5,P276=7),$D276=11),子育て関連マスタ!$C$17,0) +
IF(AND(P276=20,$D276=1),子育て関連マスタ!$C$18,0) +
IF(AND(P276=20,$D276=1),
IFERROR(_xlfn.IFS(
入力項目!$S$10="男",子育て関連マスタ!$C$18,
入力項目!$S$10="女",子育て関連マスタ!$C$19
),0),0
) +
IF(AND(P276&gt;=入力項目!$S$18,P276&lt;=入力項目!$S$19),入力項目!$S$20,0) +
IF(AND(P276&gt;=入力項目!$S$21,P276&lt;=入力項目!$S$22),入力項目!$S$23,0) +
IF(AND(P276&gt;=入力項目!$S$24,P276&lt;=入力項目!$S$25),入力項目!$S$26,0)
)</f>
        <v>0</v>
      </c>
      <c r="AE276">
        <f ca="1">-(
_xlfn.IFS(
Q276&lt;=入力項目!$S$11,0,
AND(Q276&gt;=入力項目!$S$11+1,Q276&lt;=3),IFERROR(VLOOKUP(入力項目!$S$12,子育て関連マスタ!$I$4:$M$5,4,FALSE),0),
AND(Q276&gt;=4,Q276&lt;=6),IFERROR(VLOOKUP(入力項目!$S$13,子育て関連マスタ!$I$9:$M$12,4,FALSE),0),
AND(Q276&gt;=7,Q276&lt;=12),IFERROR(VLOOKUP(入力項目!$S$14,子育て関連マスタ!$I$16:$M$17,4,FALSE),0),
AND(Q276&gt;=13,Q276&lt;=15),IFERROR(VLOOKUP(入力項目!$S$15,子育て関連マスタ!$I$21:$M$22,4,FALSE),0),
AND(Q276&gt;=16,Q276&lt;=18),IFERROR(VLOOKUP(入力項目!$S$16,子育て関連マスタ!$I$26:$M$28,4,FALSE),0),
AND(Q276&gt;=19,Q276&lt;=20,入力項目!$S$16="高専"),IFERROR(VLOOKUP(入力項目!$S$16,子育て関連マスタ!$I$26:$M$28,4,FALSE),0),
AND(Q276&gt;=19,Q276&lt;=20,入力項目!$S$16&lt;&gt;"高専"),IFERROR(VLOOKUP(入力項目!$S$17,子育て関連マスタ!$I$32:$M$37,4,FALSE),0),
AND(Q276&gt;=21,Q276&lt;=22,入力項目!$S$16="高専"),IFERROR(VLOOKUP(入力項目!$S$17,子育て関連マスタ!$I$32:$M$34,4,FALSE),0),
AND(Q276&gt;=21,Q276&lt;=22,入力項目!$S$16&lt;&gt;"高専"),IFERROR(VLOOKUP(入力項目!$S$17,子育て関連マスタ!$I$32:$M$34,4,FALSE),0),
Q276&gt;=23,0
) +
IF($D276=4,
  IFERROR(_xlfn.IFS(
  Q276&lt;=入力項目!$S$11,0,
  AND(Q276=入力項目!$S$11),IFERROR(VLOOKUP(入力項目!$S$12,子育て関連マスタ!$I$4:$M$5,2,FALSE),0),
  AND(Q276=4),IFERROR(VLOOKUP(入力項目!$S$13,子育て関連マスタ!$I$9:$M$12,2,FALSE),0),
  AND(Q276=7),IFERROR(VLOOKUP(入力項目!$S$14,子育て関連マスタ!$I$16:$M$17,2,FALSE),0),
  AND(Q276=13),IFERROR(VLOOKUP(入力項目!$S$15,子育て関連マスタ!$I$21:$M$22,2,FALSE),0),
  AND(Q276=16),IFERROR(VLOOKUP(入力項目!$S$16,子育て関連マスタ!$I$26:$M$28,2,FALSE),0),
  AND(Q276=19,入力項目!$S$16&lt;&gt;"高専"),IFERROR(VLOOKUP(入力項目!$S$17,子育て関連マスタ!$I$32:$M$37,2,FALSE),0),
  AND(Q276=21,入力項目!$S$16="高専"),IFERROR(VLOOKUP(入力項目!$S$17,子育て関連マスタ!$I$32:$M$37,2,FALSE),0),
  Q276&gt;=22,0
  ),0),0
) +
IF(AND(Q276&gt;=1,Q276&lt;=15),IF($D276=入力項目!$S$8,入力項目!$S$3,0),0) +
IF(AND(Q276&gt;=1,Q276&lt;=15),IF($D276=5,入力項目!$S$4,0),0) +
IF(AND(Q276&gt;=1,Q276&lt;=15),IF($D276=12,入力項目!$S$5,0),0) +
IF(AND(入力項目!$S$7=$A276,入力項目!$S$8=$D276),子育て関連マスタ!$C$14,0) +
IFERROR(IF(AND(YEAR(EDATE(DATE(入力項目!$S$7,入力項目!$S$8,1),1))=$A276,MONTH(EDATE(DATE(入力項目!$S$7,入力項目!$S$8,1),1))=$D276),子育て関連マスタ!$C$15,0),0) +
IF(AND(OR(Q276=3,Q276=5,Q276=7),$D276=11),子育て関連マスタ!$C$17,0) +
IF(AND(Q276=20,$D276=1),子育て関連マスタ!$C$18,0) +
IF(AND(Q276=20,$D276=1),
IFERROR(_xlfn.IFS(
入力項目!$S$10="男",子育て関連マスタ!$C$18,
入力項目!$S$10="女",子育て関連マスタ!$C$19
),0),0
) +
IF(AND(Q276&gt;=入力項目!$S$18,Q276&lt;=入力項目!$S$19),入力項目!$S$20,0) +
IF(AND(Q276&gt;=入力項目!$S$21,Q276&lt;=入力項目!$S$22),入力項目!$S$23,0) +
IF(AND(Q276&gt;=入力項目!$S$24,Q276&lt;=入力項目!$S$25),入力項目!$S$26,0)
)</f>
        <v>0</v>
      </c>
      <c r="AF276">
        <f ca="1">-(
_xlfn.IFS(
R276&lt;=入力項目!$S$11,0,
AND(R276&gt;=入力項目!$S$11+1,R276&lt;=3),IFERROR(VLOOKUP(入力項目!$S$12,子育て関連マスタ!$I$4:$M$5,4,FALSE),0),
AND(R276&gt;=4,R276&lt;=6),IFERROR(VLOOKUP(入力項目!$S$13,子育て関連マスタ!$I$9:$M$12,4,FALSE),0),
AND(R276&gt;=7,R276&lt;=12),IFERROR(VLOOKUP(入力項目!$S$14,子育て関連マスタ!$I$16:$M$17,4,FALSE),0),
AND(R276&gt;=13,R276&lt;=15),IFERROR(VLOOKUP(入力項目!$S$15,子育て関連マスタ!$I$21:$M$22,4,FALSE),0),
AND(R276&gt;=16,R276&lt;=18),IFERROR(VLOOKUP(入力項目!$S$16,子育て関連マスタ!$I$26:$M$28,4,FALSE),0),
AND(R276&gt;=19,R276&lt;=20,入力項目!$S$16="高専"),IFERROR(VLOOKUP(入力項目!$S$16,子育て関連マスタ!$I$26:$M$28,4,FALSE),0),
AND(R276&gt;=19,R276&lt;=20,入力項目!$S$16&lt;&gt;"高専"),IFERROR(VLOOKUP(入力項目!$S$17,子育て関連マスタ!$I$32:$M$37,4,FALSE),0),
AND(R276&gt;=21,R276&lt;=22,入力項目!$S$16="高専"),IFERROR(VLOOKUP(入力項目!$S$17,子育て関連マスタ!$I$32:$M$34,4,FALSE),0),
AND(R276&gt;=21,R276&lt;=22,入力項目!$S$16&lt;&gt;"高専"),IFERROR(VLOOKUP(入力項目!$S$17,子育て関連マスタ!$I$32:$M$34,4,FALSE),0),
R276&gt;=23,0
) +
IF($D276=4,
  IFERROR(_xlfn.IFS(
  R276&lt;=入力項目!$S$11,0,
  AND(R276=入力項目!$S$11),IFERROR(VLOOKUP(入力項目!$S$12,子育て関連マスタ!$I$4:$M$5,2,FALSE),0),
  AND(R276=4),IFERROR(VLOOKUP(入力項目!$S$13,子育て関連マスタ!$I$9:$M$12,2,FALSE),0),
  AND(R276=7),IFERROR(VLOOKUP(入力項目!$S$14,子育て関連マスタ!$I$16:$M$17,2,FALSE),0),
  AND(R276=13),IFERROR(VLOOKUP(入力項目!$S$15,子育て関連マスタ!$I$21:$M$22,2,FALSE),0),
  AND(R276=16),IFERROR(VLOOKUP(入力項目!$S$16,子育て関連マスタ!$I$26:$M$28,2,FALSE),0),
  AND(R276=19,入力項目!$S$16&lt;&gt;"高専"),IFERROR(VLOOKUP(入力項目!$S$17,子育て関連マスタ!$I$32:$M$37,2,FALSE),0),
  AND(R276=21,入力項目!$S$16="高専"),IFERROR(VLOOKUP(入力項目!$S$17,子育て関連マスタ!$I$32:$M$37,2,FALSE),0),
  R276&gt;=22,0
  ),0),0
) +
IF(AND(R276&gt;=1,R276&lt;=15),IF($D276=入力項目!$S$8,入力項目!$S$3,0),0) +
IF(AND(R276&gt;=1,R276&lt;=15),IF($D276=5,入力項目!$S$4,0),0) +
IF(AND(R276&gt;=1,R276&lt;=15),IF($D276=12,入力項目!$S$5,0),0) +
IF(AND(入力項目!$S$7=$A276,入力項目!$S$8=$D276),子育て関連マスタ!$C$14,0) +
IFERROR(IF(AND(YEAR(EDATE(DATE(入力項目!$S$7,入力項目!$S$8,1),1))=$A276,MONTH(EDATE(DATE(入力項目!$S$7,入力項目!$S$8,1),1))=$D276),子育て関連マスタ!$C$15,0),0) +
IF(AND(OR(R276=3,R276=5,R276=7),$D276=11),子育て関連マスタ!$C$17,0) +
IF(AND(R276=20,$D276=1),子育て関連マスタ!$C$18,0) +
IF(AND(R276=20,$D276=1),
IFERROR(_xlfn.IFS(
入力項目!$S$10="男",子育て関連マスタ!$C$18,
入力項目!$S$10="女",子育て関連マスタ!$C$19
),0),0
) +
IF(AND(R276&gt;=入力項目!$S$18,R276&lt;=入力項目!$S$19),入力項目!$S$20,0) +
IF(AND(R276&gt;=入力項目!$S$21,R276&lt;=入力項目!$S$22),入力項目!$S$23,0) +
IF(AND(R276&gt;=入力項目!$S$24,R276&lt;=入力項目!$S$25),入力項目!$S$26,0)
)</f>
        <v>0</v>
      </c>
      <c r="AG276">
        <f ca="1">-(
_xlfn.IFS(
S276&lt;=入力項目!$S$11,0,
AND(S276&gt;=入力項目!$S$11+1,S276&lt;=3),IFERROR(VLOOKUP(入力項目!$S$12,子育て関連マスタ!$I$4:$M$5,4,FALSE),0),
AND(S276&gt;=4,S276&lt;=6),IFERROR(VLOOKUP(入力項目!$S$13,子育て関連マスタ!$I$9:$M$12,4,FALSE),0),
AND(S276&gt;=7,S276&lt;=12),IFERROR(VLOOKUP(入力項目!$S$14,子育て関連マスタ!$I$16:$M$17,4,FALSE),0),
AND(S276&gt;=13,S276&lt;=15),IFERROR(VLOOKUP(入力項目!$S$15,子育て関連マスタ!$I$21:$M$22,4,FALSE),0),
AND(S276&gt;=16,S276&lt;=18),IFERROR(VLOOKUP(入力項目!$S$16,子育て関連マスタ!$I$26:$M$28,4,FALSE),0),
AND(S276&gt;=19,S276&lt;=20,入力項目!$S$16="高専"),IFERROR(VLOOKUP(入力項目!$S$16,子育て関連マスタ!$I$26:$M$28,4,FALSE),0),
AND(S276&gt;=19,S276&lt;=20,入力項目!$S$16&lt;&gt;"高専"),IFERROR(VLOOKUP(入力項目!$S$17,子育て関連マスタ!$I$32:$M$37,4,FALSE),0),
AND(S276&gt;=21,S276&lt;=22,入力項目!$S$16="高専"),IFERROR(VLOOKUP(入力項目!$S$17,子育て関連マスタ!$I$32:$M$34,4,FALSE),0),
AND(S276&gt;=21,S276&lt;=22,入力項目!$S$16&lt;&gt;"高専"),IFERROR(VLOOKUP(入力項目!$S$17,子育て関連マスタ!$I$32:$M$34,4,FALSE),0),
S276&gt;=23,0
) +
IF($D276=4,
  IFERROR(_xlfn.IFS(
  S276&lt;=入力項目!$S$11,0,
  AND(S276=入力項目!$S$11),IFERROR(VLOOKUP(入力項目!$S$12,子育て関連マスタ!$I$4:$M$5,2,FALSE),0),
  AND(S276=4),IFERROR(VLOOKUP(入力項目!$S$13,子育て関連マスタ!$I$9:$M$12,2,FALSE),0),
  AND(S276=7),IFERROR(VLOOKUP(入力項目!$S$14,子育て関連マスタ!$I$16:$M$17,2,FALSE),0),
  AND(S276=13),IFERROR(VLOOKUP(入力項目!$S$15,子育て関連マスタ!$I$21:$M$22,2,FALSE),0),
  AND(S276=16),IFERROR(VLOOKUP(入力項目!$S$16,子育て関連マスタ!$I$26:$M$28,2,FALSE),0),
  AND(S276=19,入力項目!$S$16&lt;&gt;"高専"),IFERROR(VLOOKUP(入力項目!$S$17,子育て関連マスタ!$I$32:$M$37,2,FALSE),0),
  AND(S276=21,入力項目!$S$16="高専"),IFERROR(VLOOKUP(入力項目!$S$17,子育て関連マスタ!$I$32:$M$37,2,FALSE),0),
  S276&gt;=22,0
  ),0),0
) +
IF(AND(S276&gt;=1,S276&lt;=15),IF($D276=入力項目!$S$8,入力項目!$S$3,0),0) +
IF(AND(S276&gt;=1,S276&lt;=15),IF($D276=5,入力項目!$S$4,0),0) +
IF(AND(S276&gt;=1,S276&lt;=15),IF($D276=12,入力項目!$S$5,0),0) +
IF(AND(入力項目!$S$7=$A276,入力項目!$S$8=$D276),子育て関連マスタ!$C$14,0) +
IFERROR(IF(AND(YEAR(EDATE(DATE(入力項目!$S$7,入力項目!$S$8,1),1))=$A276,MONTH(EDATE(DATE(入力項目!$S$7,入力項目!$S$8,1),1))=$D276),子育て関連マスタ!$C$15,0),0) +
IF(AND(OR(S276=3,S276=5,S276=7),$D276=11),子育て関連マスタ!$C$17,0) +
IF(AND(S276=20,$D276=1),子育て関連マスタ!$C$18,0) +
IF(AND(S276=20,$D276=1),
IFERROR(_xlfn.IFS(
入力項目!$S$10="男",子育て関連マスタ!$C$18,
入力項目!$S$10="女",子育て関連マスタ!$C$19
),0),0
) +
IF(AND(S276&gt;=入力項目!$S$18,S276&lt;=入力項目!$S$19),入力項目!$S$20,0) +
IF(AND(S276&gt;=入力項目!$S$21,S276&lt;=入力項目!$S$22),入力項目!$S$23,0) +
IF(AND(S276&gt;=入力項目!$S$24,S276&lt;=入力項目!$S$25),入力項目!$S$26,0)
)</f>
        <v>0</v>
      </c>
      <c r="AH276">
        <f ca="1">-(
_xlfn.IFS(
T276&lt;=入力項目!$S$11,0,
AND(T276&gt;=入力項目!$S$11+1,T276&lt;=3),IFERROR(VLOOKUP(入力項目!$S$12,子育て関連マスタ!$I$4:$M$5,4,FALSE),0),
AND(T276&gt;=4,T276&lt;=6),IFERROR(VLOOKUP(入力項目!$S$13,子育て関連マスタ!$I$9:$M$12,4,FALSE),0),
AND(T276&gt;=7,T276&lt;=12),IFERROR(VLOOKUP(入力項目!$S$14,子育て関連マスタ!$I$16:$M$17,4,FALSE),0),
AND(T276&gt;=13,T276&lt;=15),IFERROR(VLOOKUP(入力項目!$S$15,子育て関連マスタ!$I$21:$M$22,4,FALSE),0),
AND(T276&gt;=16,T276&lt;=18),IFERROR(VLOOKUP(入力項目!$S$16,子育て関連マスタ!$I$26:$M$28,4,FALSE),0),
AND(T276&gt;=19,T276&lt;=20,入力項目!$S$16="高専"),IFERROR(VLOOKUP(入力項目!$S$16,子育て関連マスタ!$I$26:$M$28,4,FALSE),0),
AND(T276&gt;=19,T276&lt;=20,入力項目!$S$16&lt;&gt;"高専"),IFERROR(VLOOKUP(入力項目!$S$17,子育て関連マスタ!$I$32:$M$37,4,FALSE),0),
AND(T276&gt;=21,T276&lt;=22,入力項目!$S$16="高専"),IFERROR(VLOOKUP(入力項目!$S$17,子育て関連マスタ!$I$32:$M$34,4,FALSE),0),
AND(T276&gt;=21,T276&lt;=22,入力項目!$S$16&lt;&gt;"高専"),IFERROR(VLOOKUP(入力項目!$S$17,子育て関連マスタ!$I$32:$M$34,4,FALSE),0),
T276&gt;=23,0
) +
IF($D276=4,
  IFERROR(_xlfn.IFS(
  T276&lt;=入力項目!$S$11,0,
  AND(T276=入力項目!$S$11),IFERROR(VLOOKUP(入力項目!$S$12,子育て関連マスタ!$I$4:$M$5,2,FALSE),0),
  AND(T276=4),IFERROR(VLOOKUP(入力項目!$S$13,子育て関連マスタ!$I$9:$M$12,2,FALSE),0),
  AND(T276=7),IFERROR(VLOOKUP(入力項目!$S$14,子育て関連マスタ!$I$16:$M$17,2,FALSE),0),
  AND(T276=13),IFERROR(VLOOKUP(入力項目!$S$15,子育て関連マスタ!$I$21:$M$22,2,FALSE),0),
  AND(T276=16),IFERROR(VLOOKUP(入力項目!$S$16,子育て関連マスタ!$I$26:$M$28,2,FALSE),0),
  AND(T276=19,入力項目!$S$16&lt;&gt;"高専"),IFERROR(VLOOKUP(入力項目!$S$17,子育て関連マスタ!$I$32:$M$37,2,FALSE),0),
  AND(T276=21,入力項目!$S$16="高専"),IFERROR(VLOOKUP(入力項目!$S$17,子育て関連マスタ!$I$32:$M$37,2,FALSE),0),
  T276&gt;=22,0
  ),0),0
) +
IF(AND(T276&gt;=1,T276&lt;=15),IF($D276=入力項目!$S$8,入力項目!$S$3,0),0) +
IF(AND(T276&gt;=1,T276&lt;=15),IF($D276=5,入力項目!$S$4,0),0) +
IF(AND(T276&gt;=1,T276&lt;=15),IF($D276=12,入力項目!$S$5,0),0) +
IF(AND(入力項目!$S$7=$A276,入力項目!$S$8=$D276),子育て関連マスタ!$C$14,0) +
IFERROR(IF(AND(YEAR(EDATE(DATE(入力項目!$S$7,入力項目!$S$8,1),1))=$A276,MONTH(EDATE(DATE(入力項目!$S$7,入力項目!$S$8,1),1))=$D276),子育て関連マスタ!$C$15,0),0) +
IF(AND(OR(T276=3,T276=5,T276=7),$D276=11),子育て関連マスタ!$C$17,0) +
IF(AND(T276=20,$D276=1),子育て関連マスタ!$C$18,0) +
IF(AND(T276=20,$D276=1),
IFERROR(_xlfn.IFS(
入力項目!$S$10="男",子育て関連マスタ!$C$18,
入力項目!$S$10="女",子育て関連マスタ!$C$19
),0),0
) +
IF(AND(T276&gt;=入力項目!$S$18,T276&lt;=入力項目!$S$19),入力項目!$S$20,0) +
IF(AND(T276&gt;=入力項目!$S$21,T276&lt;=入力項目!$S$22),入力項目!$S$23,0) +
IF(AND(T276&gt;=入力項目!$S$24,T276&lt;=入力項目!$S$25),入力項目!$S$26,0)
)</f>
        <v>0</v>
      </c>
      <c r="AI276">
        <f ca="1">-(
_xlfn.IFS(
U276&lt;=入力項目!$S$11,0,
AND(U276&gt;=入力項目!$S$11+1,U276&lt;=3),IFERROR(VLOOKUP(入力項目!$S$12,子育て関連マスタ!$I$4:$M$5,4,FALSE),0),
AND(U276&gt;=4,U276&lt;=6),IFERROR(VLOOKUP(入力項目!$S$13,子育て関連マスタ!$I$9:$M$12,4,FALSE),0),
AND(U276&gt;=7,U276&lt;=12),IFERROR(VLOOKUP(入力項目!$S$14,子育て関連マスタ!$I$16:$M$17,4,FALSE),0),
AND(U276&gt;=13,U276&lt;=15),IFERROR(VLOOKUP(入力項目!$S$15,子育て関連マスタ!$I$21:$M$22,4,FALSE),0),
AND(U276&gt;=16,U276&lt;=18),IFERROR(VLOOKUP(入力項目!$S$16,子育て関連マスタ!$I$26:$M$28,4,FALSE),0),
AND(U276&gt;=19,U276&lt;=20,入力項目!$S$16="高専"),IFERROR(VLOOKUP(入力項目!$S$16,子育て関連マスタ!$I$26:$M$28,4,FALSE),0),
AND(U276&gt;=19,U276&lt;=20,入力項目!$S$16&lt;&gt;"高専"),IFERROR(VLOOKUP(入力項目!$S$17,子育て関連マスタ!$I$32:$M$37,4,FALSE),0),
AND(U276&gt;=21,U276&lt;=22,入力項目!$S$16="高専"),IFERROR(VLOOKUP(入力項目!$S$17,子育て関連マスタ!$I$32:$M$34,4,FALSE),0),
AND(U276&gt;=21,U276&lt;=22,入力項目!$S$16&lt;&gt;"高専"),IFERROR(VLOOKUP(入力項目!$S$17,子育て関連マスタ!$I$32:$M$34,4,FALSE),0),
U276&gt;=23,0
) +
IF($D276=4,
  IFERROR(_xlfn.IFS(
  U276&lt;=入力項目!$S$11,0,
  AND(U276=入力項目!$S$11),IFERROR(VLOOKUP(入力項目!$S$12,子育て関連マスタ!$I$4:$M$5,2,FALSE),0),
  AND(U276=4),IFERROR(VLOOKUP(入力項目!$S$13,子育て関連マスタ!$I$9:$M$12,2,FALSE),0),
  AND(U276=7),IFERROR(VLOOKUP(入力項目!$S$14,子育て関連マスタ!$I$16:$M$17,2,FALSE),0),
  AND(U276=13),IFERROR(VLOOKUP(入力項目!$S$15,子育て関連マスタ!$I$21:$M$22,2,FALSE),0),
  AND(U276=16),IFERROR(VLOOKUP(入力項目!$S$16,子育て関連マスタ!$I$26:$M$28,2,FALSE),0),
  AND(U276=19,入力項目!$S$16&lt;&gt;"高専"),IFERROR(VLOOKUP(入力項目!$S$17,子育て関連マスタ!$I$32:$M$37,2,FALSE),0),
  AND(U276=21,入力項目!$S$16="高専"),IFERROR(VLOOKUP(入力項目!$S$17,子育て関連マスタ!$I$32:$M$37,2,FALSE),0),
  U276&gt;=22,0
  ),0),0
) +
IF(AND(U276&gt;=1,U276&lt;=15),IF($D276=入力項目!$S$8,入力項目!$S$3,0),0) +
IF(AND(U276&gt;=1,U276&lt;=15),IF($D276=5,入力項目!$S$4,0),0) +
IF(AND(U276&gt;=1,U276&lt;=15),IF($D276=12,入力項目!$S$5,0),0) +
IF(AND(入力項目!$S$7=$A276,入力項目!$S$8=$D276),子育て関連マスタ!$C$14,0) +
IFERROR(IF(AND(YEAR(EDATE(DATE(入力項目!$S$7,入力項目!$S$8,1),1))=$A276,MONTH(EDATE(DATE(入力項目!$S$7,入力項目!$S$8,1),1))=$D276),子育て関連マスタ!$C$15,0),0) +
IF(AND(OR(U276=3,U276=5,U276=7),$D276=11),子育て関連マスタ!$C$17,0) +
IF(AND(U276=20,$D276=1),子育て関連マスタ!$C$18,0) +
IF(AND(U276=20,$D276=1),
IFERROR(_xlfn.IFS(
入力項目!$S$10="男",子育て関連マスタ!$C$18,
入力項目!$S$10="女",子育て関連マスタ!$C$19
),0),0
) +
IF(AND(U276&gt;=入力項目!$S$18,U276&lt;=入力項目!$S$19),入力項目!$S$20,0) +
IF(AND(U276&gt;=入力項目!$S$21,U276&lt;=入力項目!$S$22),入力項目!$S$23,0) +
IF(AND(U276&gt;=入力項目!$S$24,U276&lt;=入力項目!$S$25),入力項目!$S$26,0)
)</f>
        <v>0</v>
      </c>
      <c r="AJ276" s="10">
        <f ca="1">-VLOOKUP($D276,月別収支!$A$2:$H$13,7,FALSE)</f>
        <v>-20000</v>
      </c>
    </row>
    <row r="277" spans="1:36" x14ac:dyDescent="0.4">
      <c r="A277">
        <f t="shared" ca="1" si="71"/>
        <v>2047</v>
      </c>
      <c r="B277">
        <f t="shared" ca="1" si="78"/>
        <v>2047</v>
      </c>
      <c r="C277">
        <f t="shared" ca="1" si="79"/>
        <v>23</v>
      </c>
      <c r="D277">
        <f t="shared" ca="1" si="72"/>
        <v>7</v>
      </c>
      <c r="E277" t="str">
        <f t="shared" ca="1" si="73"/>
        <v>2047年7月</v>
      </c>
      <c r="F277">
        <f ca="1">IF(OR(入力項目!$N$5&lt;$A277,AND(入力項目!$N$5=$A277,入力項目!$N$6&lt;$D277)),IF(F276=0,1,IF(G277=12,F276+1,F276)),0)</f>
        <v>22</v>
      </c>
      <c r="G277">
        <f ca="1">IF(OR(入力項目!$N$5&lt;$A277,AND(入力項目!$N$5=$A277,入力項目!$N$6&lt;$D277)),IF(G276=12,1,G276+1),0)</f>
        <v>9</v>
      </c>
      <c r="H277" t="str">
        <f t="shared" ca="1" si="74"/>
        <v>22_9</v>
      </c>
      <c r="I277">
        <f ca="1">IF(
  IFERROR(AND($C277&gt;0,MOD($C277,入力項目!$N$22)=0,$D277=入力項目!$N$23), FALSE),
  1,
  IF(
    AND(I276&gt;0,J276=12),
    IF(I276=入力項目!$N$28, 0, I276+1),
    I276
  )
)</f>
        <v>0</v>
      </c>
      <c r="J277">
        <f ca="1">IF($D277=入力項目!$N$23,1,IFERROR(J276+1,1))</f>
        <v>2</v>
      </c>
      <c r="K277" t="str">
        <f t="shared" ca="1" si="75"/>
        <v>0_2</v>
      </c>
      <c r="L277">
        <f ca="1">L276+IF(入力項目!$D$4=$D277,1,0)</f>
        <v>51</v>
      </c>
      <c r="M277" t="str">
        <f t="shared" ca="1" si="76"/>
        <v>51歳</v>
      </c>
      <c r="N277">
        <f t="shared" ca="1" si="80"/>
        <v>52</v>
      </c>
      <c r="O277" t="str">
        <f t="shared" ca="1" si="77"/>
        <v>52歳</v>
      </c>
      <c r="P277">
        <f t="shared" ca="1" si="81"/>
        <v>27</v>
      </c>
      <c r="Q277">
        <f t="shared" ca="1" si="82"/>
        <v>25</v>
      </c>
      <c r="R277">
        <f t="shared" ca="1" si="83"/>
        <v>2048</v>
      </c>
      <c r="S277">
        <f t="shared" ca="1" si="84"/>
        <v>2048</v>
      </c>
      <c r="T277">
        <f t="shared" ca="1" si="85"/>
        <v>2048</v>
      </c>
      <c r="U277">
        <f t="shared" ca="1" si="86"/>
        <v>2048</v>
      </c>
      <c r="V277" s="10">
        <f t="shared" ca="1" si="87"/>
        <v>31834795</v>
      </c>
      <c r="W277" s="10">
        <f ca="1">IF($L277&lt;その他マスタ!$B$1,VLOOKUP($D277,月別収支!$A$2:$H$13,2,FALSE),その他マスタ!$B$3)+IF(AND($L277=その他マスタ!$B$1,入力項目!$I$9="あり",$D277=入力項目!$D$4),その他マスタ!$B$2,0)</f>
        <v>300000</v>
      </c>
      <c r="X277" s="10">
        <f ca="1">-IF(入力項目!$K$5=TRUE,
IF($F277+$G277&lt;3,VLOOKUP($D277,月別収支!$A$2:$H$13,8,FALSE),0)+IFERROR(VLOOKUP($H277,住宅ローン計算!C:P,13,FALSE),0)+IF($F277&gt;1,IF(OR($G277=3,$G277=6,$G277=9,$G277=12),ROUNDUP(入力項目!$N$18/4,0),0),0),
VLOOKUP($D277,月別収支!$A$2:$H$13,8,FALSE))</f>
        <v>-91090</v>
      </c>
      <c r="Y277" s="10">
        <f ca="1">-VLOOKUP($D277,月別収支!$A$2:$H$13,3,FALSE)</f>
        <v>-75000</v>
      </c>
      <c r="Z277" s="10">
        <f ca="1">-VLOOKUP($D277,月別収支!$A$2:$H$13,4,FALSE)</f>
        <v>-27000</v>
      </c>
      <c r="AA277" s="10">
        <f ca="1">-VLOOKUP($D277,月別収支!$A$2:$H$13,6,FALSE)</f>
        <v>-10000</v>
      </c>
      <c r="AB277" s="10">
        <f ca="1">-(
VLOOKUP($D277,月別収支!$A$2:$H$13,5,FALSE)+IF(AND(入力項目!$I$27&lt;=$A277,ISEVEN($A277-入力項目!$I$27),入力項目!$I$28=$D277),入力項目!$I$26,0)
+IF(入力項目!$K$26=TRUE,
IFERROR(VLOOKUP($K277,マイカーローン計算!C:P,13,FALSE),0),
IFERROR(
  IF(AND($C277&gt;0,MOD($C277,入力項目!$N$22)=0,$D277=入力項目!$N$23),入力項目!$N$24,0),
 0
)
)
)</f>
        <v>-20000</v>
      </c>
      <c r="AC277" s="10">
        <f ca="1">-IF($A277&lt;入力項目!$N$33,入力項目!$N$35,IF(AND($A277=入力項目!$N$33,$D277&lt;=入力項目!$N$34),入力項目!$N$35,0))</f>
        <v>0</v>
      </c>
      <c r="AD277">
        <f ca="1">-(
_xlfn.IFS(
P277&lt;=入力項目!$S$11,0,
AND(P277&gt;=入力項目!$S$11+1,P277&lt;=3),IFERROR(VLOOKUP(入力項目!$S$12,子育て関連マスタ!$I$4:$M$5,4,FALSE),0),
AND(P277&gt;=4,P277&lt;=6),IFERROR(VLOOKUP(入力項目!$S$13,子育て関連マスタ!$I$9:$M$12,4,FALSE),0),
AND(P277&gt;=7,P277&lt;=12),IFERROR(VLOOKUP(入力項目!$S$14,子育て関連マスタ!$I$16:$M$17,4,FALSE),0),
AND(P277&gt;=13,P277&lt;=15),IFERROR(VLOOKUP(入力項目!$S$15,子育て関連マスタ!$I$21:$M$22,4,FALSE),0),
AND(P277&gt;=16,P277&lt;=18),IFERROR(VLOOKUP(入力項目!$S$16,子育て関連マスタ!$I$26:$M$28,4,FALSE),0),
AND(P277&gt;=19,P277&lt;=20,入力項目!$S$16="高専"),IFERROR(VLOOKUP(入力項目!$S$16,子育て関連マスタ!$I$26:$M$28,4,FALSE),0),
AND(P277&gt;=19,P277&lt;=20,入力項目!$S$16&lt;&gt;"高専"),IFERROR(VLOOKUP(入力項目!$S$17,子育て関連マスタ!$I$32:$M$37,4,FALSE),0),
AND(P277&gt;=21,P277&lt;=22,入力項目!$S$16="高専"),IFERROR(VLOOKUP(入力項目!$S$17,子育て関連マスタ!$I$32:$M$34,4,FALSE),0),
AND(P277&gt;=21,P277&lt;=22,入力項目!$S$16&lt;&gt;"高専"),IFERROR(VLOOKUP(入力項目!$S$17,子育て関連マスタ!$I$32:$M$34,4,FALSE),0),
P277&gt;=23,0
) +
IF($D277=4,
  IFERROR(_xlfn.IFS(
  P277&lt;=入力項目!$S$11,0,
  AND(P277=入力項目!$S$11),IFERROR(VLOOKUP(入力項目!$S$12,子育て関連マスタ!$I$4:$M$5,2,FALSE),0),
  AND(P277=4),IFERROR(VLOOKUP(入力項目!$S$13,子育て関連マスタ!$I$9:$M$12,2,FALSE),0),
  AND(P277=7),IFERROR(VLOOKUP(入力項目!$S$14,子育て関連マスタ!$I$16:$M$17,2,FALSE),0),
  AND(P277=13),IFERROR(VLOOKUP(入力項目!$S$15,子育て関連マスタ!$I$21:$M$22,2,FALSE),0),
  AND(P277=16),IFERROR(VLOOKUP(入力項目!$S$16,子育て関連マスタ!$I$26:$M$28,2,FALSE),0),
  AND(P277=19,入力項目!$S$16&lt;&gt;"高専"),IFERROR(VLOOKUP(入力項目!$S$17,子育て関連マスタ!$I$32:$M$37,2,FALSE),0),
  AND(P277=21,入力項目!$S$16="高専"),IFERROR(VLOOKUP(入力項目!$S$17,子育て関連マスタ!$I$32:$M$37,2,FALSE),0),
  P277&gt;=22,0
  ),0),0
) +
IF(AND(P277&gt;=1,P277&lt;=15),IF($D277=入力項目!$S$8,入力項目!$S$3,0),0) +
IF(AND(P277&gt;=1,P277&lt;=15),IF($D277=5,入力項目!$S$4,0),0) +
IF(AND(P277&gt;=1,P277&lt;=15),IF($D277=12,入力項目!$S$5,0),0) +
IF(AND(入力項目!$S$7=$A277,入力項目!$S$8=$D277),子育て関連マスタ!$C$14,0) +
IFERROR(IF(AND(YEAR(EDATE(DATE(入力項目!$S$7,入力項目!$S$8,1),1))=$A277,MONTH(EDATE(DATE(入力項目!$S$7,入力項目!$S$8,1),1))=$D277),子育て関連マスタ!$C$15,0),0) +
IF(AND(OR(P277=3,P277=5,P277=7),$D277=11),子育て関連マスタ!$C$17,0) +
IF(AND(P277=20,$D277=1),子育て関連マスタ!$C$18,0) +
IF(AND(P277=20,$D277=1),
IFERROR(_xlfn.IFS(
入力項目!$S$10="男",子育て関連マスタ!$C$18,
入力項目!$S$10="女",子育て関連マスタ!$C$19
),0),0
) +
IF(AND(P277&gt;=入力項目!$S$18,P277&lt;=入力項目!$S$19),入力項目!$S$20,0) +
IF(AND(P277&gt;=入力項目!$S$21,P277&lt;=入力項目!$S$22),入力項目!$S$23,0) +
IF(AND(P277&gt;=入力項目!$S$24,P277&lt;=入力項目!$S$25),入力項目!$S$26,0)
)</f>
        <v>0</v>
      </c>
      <c r="AE277">
        <f ca="1">-(
_xlfn.IFS(
Q277&lt;=入力項目!$S$11,0,
AND(Q277&gt;=入力項目!$S$11+1,Q277&lt;=3),IFERROR(VLOOKUP(入力項目!$S$12,子育て関連マスタ!$I$4:$M$5,4,FALSE),0),
AND(Q277&gt;=4,Q277&lt;=6),IFERROR(VLOOKUP(入力項目!$S$13,子育て関連マスタ!$I$9:$M$12,4,FALSE),0),
AND(Q277&gt;=7,Q277&lt;=12),IFERROR(VLOOKUP(入力項目!$S$14,子育て関連マスタ!$I$16:$M$17,4,FALSE),0),
AND(Q277&gt;=13,Q277&lt;=15),IFERROR(VLOOKUP(入力項目!$S$15,子育て関連マスタ!$I$21:$M$22,4,FALSE),0),
AND(Q277&gt;=16,Q277&lt;=18),IFERROR(VLOOKUP(入力項目!$S$16,子育て関連マスタ!$I$26:$M$28,4,FALSE),0),
AND(Q277&gt;=19,Q277&lt;=20,入力項目!$S$16="高専"),IFERROR(VLOOKUP(入力項目!$S$16,子育て関連マスタ!$I$26:$M$28,4,FALSE),0),
AND(Q277&gt;=19,Q277&lt;=20,入力項目!$S$16&lt;&gt;"高専"),IFERROR(VLOOKUP(入力項目!$S$17,子育て関連マスタ!$I$32:$M$37,4,FALSE),0),
AND(Q277&gt;=21,Q277&lt;=22,入力項目!$S$16="高専"),IFERROR(VLOOKUP(入力項目!$S$17,子育て関連マスタ!$I$32:$M$34,4,FALSE),0),
AND(Q277&gt;=21,Q277&lt;=22,入力項目!$S$16&lt;&gt;"高専"),IFERROR(VLOOKUP(入力項目!$S$17,子育て関連マスタ!$I$32:$M$34,4,FALSE),0),
Q277&gt;=23,0
) +
IF($D277=4,
  IFERROR(_xlfn.IFS(
  Q277&lt;=入力項目!$S$11,0,
  AND(Q277=入力項目!$S$11),IFERROR(VLOOKUP(入力項目!$S$12,子育て関連マスタ!$I$4:$M$5,2,FALSE),0),
  AND(Q277=4),IFERROR(VLOOKUP(入力項目!$S$13,子育て関連マスタ!$I$9:$M$12,2,FALSE),0),
  AND(Q277=7),IFERROR(VLOOKUP(入力項目!$S$14,子育て関連マスタ!$I$16:$M$17,2,FALSE),0),
  AND(Q277=13),IFERROR(VLOOKUP(入力項目!$S$15,子育て関連マスタ!$I$21:$M$22,2,FALSE),0),
  AND(Q277=16),IFERROR(VLOOKUP(入力項目!$S$16,子育て関連マスタ!$I$26:$M$28,2,FALSE),0),
  AND(Q277=19,入力項目!$S$16&lt;&gt;"高専"),IFERROR(VLOOKUP(入力項目!$S$17,子育て関連マスタ!$I$32:$M$37,2,FALSE),0),
  AND(Q277=21,入力項目!$S$16="高専"),IFERROR(VLOOKUP(入力項目!$S$17,子育て関連マスタ!$I$32:$M$37,2,FALSE),0),
  Q277&gt;=22,0
  ),0),0
) +
IF(AND(Q277&gt;=1,Q277&lt;=15),IF($D277=入力項目!$S$8,入力項目!$S$3,0),0) +
IF(AND(Q277&gt;=1,Q277&lt;=15),IF($D277=5,入力項目!$S$4,0),0) +
IF(AND(Q277&gt;=1,Q277&lt;=15),IF($D277=12,入力項目!$S$5,0),0) +
IF(AND(入力項目!$S$7=$A277,入力項目!$S$8=$D277),子育て関連マスタ!$C$14,0) +
IFERROR(IF(AND(YEAR(EDATE(DATE(入力項目!$S$7,入力項目!$S$8,1),1))=$A277,MONTH(EDATE(DATE(入力項目!$S$7,入力項目!$S$8,1),1))=$D277),子育て関連マスタ!$C$15,0),0) +
IF(AND(OR(Q277=3,Q277=5,Q277=7),$D277=11),子育て関連マスタ!$C$17,0) +
IF(AND(Q277=20,$D277=1),子育て関連マスタ!$C$18,0) +
IF(AND(Q277=20,$D277=1),
IFERROR(_xlfn.IFS(
入力項目!$S$10="男",子育て関連マスタ!$C$18,
入力項目!$S$10="女",子育て関連マスタ!$C$19
),0),0
) +
IF(AND(Q277&gt;=入力項目!$S$18,Q277&lt;=入力項目!$S$19),入力項目!$S$20,0) +
IF(AND(Q277&gt;=入力項目!$S$21,Q277&lt;=入力項目!$S$22),入力項目!$S$23,0) +
IF(AND(Q277&gt;=入力項目!$S$24,Q277&lt;=入力項目!$S$25),入力項目!$S$26,0)
)</f>
        <v>0</v>
      </c>
      <c r="AF277">
        <f ca="1">-(
_xlfn.IFS(
R277&lt;=入力項目!$S$11,0,
AND(R277&gt;=入力項目!$S$11+1,R277&lt;=3),IFERROR(VLOOKUP(入力項目!$S$12,子育て関連マスタ!$I$4:$M$5,4,FALSE),0),
AND(R277&gt;=4,R277&lt;=6),IFERROR(VLOOKUP(入力項目!$S$13,子育て関連マスタ!$I$9:$M$12,4,FALSE),0),
AND(R277&gt;=7,R277&lt;=12),IFERROR(VLOOKUP(入力項目!$S$14,子育て関連マスタ!$I$16:$M$17,4,FALSE),0),
AND(R277&gt;=13,R277&lt;=15),IFERROR(VLOOKUP(入力項目!$S$15,子育て関連マスタ!$I$21:$M$22,4,FALSE),0),
AND(R277&gt;=16,R277&lt;=18),IFERROR(VLOOKUP(入力項目!$S$16,子育て関連マスタ!$I$26:$M$28,4,FALSE),0),
AND(R277&gt;=19,R277&lt;=20,入力項目!$S$16="高専"),IFERROR(VLOOKUP(入力項目!$S$16,子育て関連マスタ!$I$26:$M$28,4,FALSE),0),
AND(R277&gt;=19,R277&lt;=20,入力項目!$S$16&lt;&gt;"高専"),IFERROR(VLOOKUP(入力項目!$S$17,子育て関連マスタ!$I$32:$M$37,4,FALSE),0),
AND(R277&gt;=21,R277&lt;=22,入力項目!$S$16="高専"),IFERROR(VLOOKUP(入力項目!$S$17,子育て関連マスタ!$I$32:$M$34,4,FALSE),0),
AND(R277&gt;=21,R277&lt;=22,入力項目!$S$16&lt;&gt;"高専"),IFERROR(VLOOKUP(入力項目!$S$17,子育て関連マスタ!$I$32:$M$34,4,FALSE),0),
R277&gt;=23,0
) +
IF($D277=4,
  IFERROR(_xlfn.IFS(
  R277&lt;=入力項目!$S$11,0,
  AND(R277=入力項目!$S$11),IFERROR(VLOOKUP(入力項目!$S$12,子育て関連マスタ!$I$4:$M$5,2,FALSE),0),
  AND(R277=4),IFERROR(VLOOKUP(入力項目!$S$13,子育て関連マスタ!$I$9:$M$12,2,FALSE),0),
  AND(R277=7),IFERROR(VLOOKUP(入力項目!$S$14,子育て関連マスタ!$I$16:$M$17,2,FALSE),0),
  AND(R277=13),IFERROR(VLOOKUP(入力項目!$S$15,子育て関連マスタ!$I$21:$M$22,2,FALSE),0),
  AND(R277=16),IFERROR(VLOOKUP(入力項目!$S$16,子育て関連マスタ!$I$26:$M$28,2,FALSE),0),
  AND(R277=19,入力項目!$S$16&lt;&gt;"高専"),IFERROR(VLOOKUP(入力項目!$S$17,子育て関連マスタ!$I$32:$M$37,2,FALSE),0),
  AND(R277=21,入力項目!$S$16="高専"),IFERROR(VLOOKUP(入力項目!$S$17,子育て関連マスタ!$I$32:$M$37,2,FALSE),0),
  R277&gt;=22,0
  ),0),0
) +
IF(AND(R277&gt;=1,R277&lt;=15),IF($D277=入力項目!$S$8,入力項目!$S$3,0),0) +
IF(AND(R277&gt;=1,R277&lt;=15),IF($D277=5,入力項目!$S$4,0),0) +
IF(AND(R277&gt;=1,R277&lt;=15),IF($D277=12,入力項目!$S$5,0),0) +
IF(AND(入力項目!$S$7=$A277,入力項目!$S$8=$D277),子育て関連マスタ!$C$14,0) +
IFERROR(IF(AND(YEAR(EDATE(DATE(入力項目!$S$7,入力項目!$S$8,1),1))=$A277,MONTH(EDATE(DATE(入力項目!$S$7,入力項目!$S$8,1),1))=$D277),子育て関連マスタ!$C$15,0),0) +
IF(AND(OR(R277=3,R277=5,R277=7),$D277=11),子育て関連マスタ!$C$17,0) +
IF(AND(R277=20,$D277=1),子育て関連マスタ!$C$18,0) +
IF(AND(R277=20,$D277=1),
IFERROR(_xlfn.IFS(
入力項目!$S$10="男",子育て関連マスタ!$C$18,
入力項目!$S$10="女",子育て関連マスタ!$C$19
),0),0
) +
IF(AND(R277&gt;=入力項目!$S$18,R277&lt;=入力項目!$S$19),入力項目!$S$20,0) +
IF(AND(R277&gt;=入力項目!$S$21,R277&lt;=入力項目!$S$22),入力項目!$S$23,0) +
IF(AND(R277&gt;=入力項目!$S$24,R277&lt;=入力項目!$S$25),入力項目!$S$26,0)
)</f>
        <v>0</v>
      </c>
      <c r="AG277">
        <f ca="1">-(
_xlfn.IFS(
S277&lt;=入力項目!$S$11,0,
AND(S277&gt;=入力項目!$S$11+1,S277&lt;=3),IFERROR(VLOOKUP(入力項目!$S$12,子育て関連マスタ!$I$4:$M$5,4,FALSE),0),
AND(S277&gt;=4,S277&lt;=6),IFERROR(VLOOKUP(入力項目!$S$13,子育て関連マスタ!$I$9:$M$12,4,FALSE),0),
AND(S277&gt;=7,S277&lt;=12),IFERROR(VLOOKUP(入力項目!$S$14,子育て関連マスタ!$I$16:$M$17,4,FALSE),0),
AND(S277&gt;=13,S277&lt;=15),IFERROR(VLOOKUP(入力項目!$S$15,子育て関連マスタ!$I$21:$M$22,4,FALSE),0),
AND(S277&gt;=16,S277&lt;=18),IFERROR(VLOOKUP(入力項目!$S$16,子育て関連マスタ!$I$26:$M$28,4,FALSE),0),
AND(S277&gt;=19,S277&lt;=20,入力項目!$S$16="高専"),IFERROR(VLOOKUP(入力項目!$S$16,子育て関連マスタ!$I$26:$M$28,4,FALSE),0),
AND(S277&gt;=19,S277&lt;=20,入力項目!$S$16&lt;&gt;"高専"),IFERROR(VLOOKUP(入力項目!$S$17,子育て関連マスタ!$I$32:$M$37,4,FALSE),0),
AND(S277&gt;=21,S277&lt;=22,入力項目!$S$16="高専"),IFERROR(VLOOKUP(入力項目!$S$17,子育て関連マスタ!$I$32:$M$34,4,FALSE),0),
AND(S277&gt;=21,S277&lt;=22,入力項目!$S$16&lt;&gt;"高専"),IFERROR(VLOOKUP(入力項目!$S$17,子育て関連マスタ!$I$32:$M$34,4,FALSE),0),
S277&gt;=23,0
) +
IF($D277=4,
  IFERROR(_xlfn.IFS(
  S277&lt;=入力項目!$S$11,0,
  AND(S277=入力項目!$S$11),IFERROR(VLOOKUP(入力項目!$S$12,子育て関連マスタ!$I$4:$M$5,2,FALSE),0),
  AND(S277=4),IFERROR(VLOOKUP(入力項目!$S$13,子育て関連マスタ!$I$9:$M$12,2,FALSE),0),
  AND(S277=7),IFERROR(VLOOKUP(入力項目!$S$14,子育て関連マスタ!$I$16:$M$17,2,FALSE),0),
  AND(S277=13),IFERROR(VLOOKUP(入力項目!$S$15,子育て関連マスタ!$I$21:$M$22,2,FALSE),0),
  AND(S277=16),IFERROR(VLOOKUP(入力項目!$S$16,子育て関連マスタ!$I$26:$M$28,2,FALSE),0),
  AND(S277=19,入力項目!$S$16&lt;&gt;"高専"),IFERROR(VLOOKUP(入力項目!$S$17,子育て関連マスタ!$I$32:$M$37,2,FALSE),0),
  AND(S277=21,入力項目!$S$16="高専"),IFERROR(VLOOKUP(入力項目!$S$17,子育て関連マスタ!$I$32:$M$37,2,FALSE),0),
  S277&gt;=22,0
  ),0),0
) +
IF(AND(S277&gt;=1,S277&lt;=15),IF($D277=入力項目!$S$8,入力項目!$S$3,0),0) +
IF(AND(S277&gt;=1,S277&lt;=15),IF($D277=5,入力項目!$S$4,0),0) +
IF(AND(S277&gt;=1,S277&lt;=15),IF($D277=12,入力項目!$S$5,0),0) +
IF(AND(入力項目!$S$7=$A277,入力項目!$S$8=$D277),子育て関連マスタ!$C$14,0) +
IFERROR(IF(AND(YEAR(EDATE(DATE(入力項目!$S$7,入力項目!$S$8,1),1))=$A277,MONTH(EDATE(DATE(入力項目!$S$7,入力項目!$S$8,1),1))=$D277),子育て関連マスタ!$C$15,0),0) +
IF(AND(OR(S277=3,S277=5,S277=7),$D277=11),子育て関連マスタ!$C$17,0) +
IF(AND(S277=20,$D277=1),子育て関連マスタ!$C$18,0) +
IF(AND(S277=20,$D277=1),
IFERROR(_xlfn.IFS(
入力項目!$S$10="男",子育て関連マスタ!$C$18,
入力項目!$S$10="女",子育て関連マスタ!$C$19
),0),0
) +
IF(AND(S277&gt;=入力項目!$S$18,S277&lt;=入力項目!$S$19),入力項目!$S$20,0) +
IF(AND(S277&gt;=入力項目!$S$21,S277&lt;=入力項目!$S$22),入力項目!$S$23,0) +
IF(AND(S277&gt;=入力項目!$S$24,S277&lt;=入力項目!$S$25),入力項目!$S$26,0)
)</f>
        <v>0</v>
      </c>
      <c r="AH277">
        <f ca="1">-(
_xlfn.IFS(
T277&lt;=入力項目!$S$11,0,
AND(T277&gt;=入力項目!$S$11+1,T277&lt;=3),IFERROR(VLOOKUP(入力項目!$S$12,子育て関連マスタ!$I$4:$M$5,4,FALSE),0),
AND(T277&gt;=4,T277&lt;=6),IFERROR(VLOOKUP(入力項目!$S$13,子育て関連マスタ!$I$9:$M$12,4,FALSE),0),
AND(T277&gt;=7,T277&lt;=12),IFERROR(VLOOKUP(入力項目!$S$14,子育て関連マスタ!$I$16:$M$17,4,FALSE),0),
AND(T277&gt;=13,T277&lt;=15),IFERROR(VLOOKUP(入力項目!$S$15,子育て関連マスタ!$I$21:$M$22,4,FALSE),0),
AND(T277&gt;=16,T277&lt;=18),IFERROR(VLOOKUP(入力項目!$S$16,子育て関連マスタ!$I$26:$M$28,4,FALSE),0),
AND(T277&gt;=19,T277&lt;=20,入力項目!$S$16="高専"),IFERROR(VLOOKUP(入力項目!$S$16,子育て関連マスタ!$I$26:$M$28,4,FALSE),0),
AND(T277&gt;=19,T277&lt;=20,入力項目!$S$16&lt;&gt;"高専"),IFERROR(VLOOKUP(入力項目!$S$17,子育て関連マスタ!$I$32:$M$37,4,FALSE),0),
AND(T277&gt;=21,T277&lt;=22,入力項目!$S$16="高専"),IFERROR(VLOOKUP(入力項目!$S$17,子育て関連マスタ!$I$32:$M$34,4,FALSE),0),
AND(T277&gt;=21,T277&lt;=22,入力項目!$S$16&lt;&gt;"高専"),IFERROR(VLOOKUP(入力項目!$S$17,子育て関連マスタ!$I$32:$M$34,4,FALSE),0),
T277&gt;=23,0
) +
IF($D277=4,
  IFERROR(_xlfn.IFS(
  T277&lt;=入力項目!$S$11,0,
  AND(T277=入力項目!$S$11),IFERROR(VLOOKUP(入力項目!$S$12,子育て関連マスタ!$I$4:$M$5,2,FALSE),0),
  AND(T277=4),IFERROR(VLOOKUP(入力項目!$S$13,子育て関連マスタ!$I$9:$M$12,2,FALSE),0),
  AND(T277=7),IFERROR(VLOOKUP(入力項目!$S$14,子育て関連マスタ!$I$16:$M$17,2,FALSE),0),
  AND(T277=13),IFERROR(VLOOKUP(入力項目!$S$15,子育て関連マスタ!$I$21:$M$22,2,FALSE),0),
  AND(T277=16),IFERROR(VLOOKUP(入力項目!$S$16,子育て関連マスタ!$I$26:$M$28,2,FALSE),0),
  AND(T277=19,入力項目!$S$16&lt;&gt;"高専"),IFERROR(VLOOKUP(入力項目!$S$17,子育て関連マスタ!$I$32:$M$37,2,FALSE),0),
  AND(T277=21,入力項目!$S$16="高専"),IFERROR(VLOOKUP(入力項目!$S$17,子育て関連マスタ!$I$32:$M$37,2,FALSE),0),
  T277&gt;=22,0
  ),0),0
) +
IF(AND(T277&gt;=1,T277&lt;=15),IF($D277=入力項目!$S$8,入力項目!$S$3,0),0) +
IF(AND(T277&gt;=1,T277&lt;=15),IF($D277=5,入力項目!$S$4,0),0) +
IF(AND(T277&gt;=1,T277&lt;=15),IF($D277=12,入力項目!$S$5,0),0) +
IF(AND(入力項目!$S$7=$A277,入力項目!$S$8=$D277),子育て関連マスタ!$C$14,0) +
IFERROR(IF(AND(YEAR(EDATE(DATE(入力項目!$S$7,入力項目!$S$8,1),1))=$A277,MONTH(EDATE(DATE(入力項目!$S$7,入力項目!$S$8,1),1))=$D277),子育て関連マスタ!$C$15,0),0) +
IF(AND(OR(T277=3,T277=5,T277=7),$D277=11),子育て関連マスタ!$C$17,0) +
IF(AND(T277=20,$D277=1),子育て関連マスタ!$C$18,0) +
IF(AND(T277=20,$D277=1),
IFERROR(_xlfn.IFS(
入力項目!$S$10="男",子育て関連マスタ!$C$18,
入力項目!$S$10="女",子育て関連マスタ!$C$19
),0),0
) +
IF(AND(T277&gt;=入力項目!$S$18,T277&lt;=入力項目!$S$19),入力項目!$S$20,0) +
IF(AND(T277&gt;=入力項目!$S$21,T277&lt;=入力項目!$S$22),入力項目!$S$23,0) +
IF(AND(T277&gt;=入力項目!$S$24,T277&lt;=入力項目!$S$25),入力項目!$S$26,0)
)</f>
        <v>0</v>
      </c>
      <c r="AI277">
        <f ca="1">-(
_xlfn.IFS(
U277&lt;=入力項目!$S$11,0,
AND(U277&gt;=入力項目!$S$11+1,U277&lt;=3),IFERROR(VLOOKUP(入力項目!$S$12,子育て関連マスタ!$I$4:$M$5,4,FALSE),0),
AND(U277&gt;=4,U277&lt;=6),IFERROR(VLOOKUP(入力項目!$S$13,子育て関連マスタ!$I$9:$M$12,4,FALSE),0),
AND(U277&gt;=7,U277&lt;=12),IFERROR(VLOOKUP(入力項目!$S$14,子育て関連マスタ!$I$16:$M$17,4,FALSE),0),
AND(U277&gt;=13,U277&lt;=15),IFERROR(VLOOKUP(入力項目!$S$15,子育て関連マスタ!$I$21:$M$22,4,FALSE),0),
AND(U277&gt;=16,U277&lt;=18),IFERROR(VLOOKUP(入力項目!$S$16,子育て関連マスタ!$I$26:$M$28,4,FALSE),0),
AND(U277&gt;=19,U277&lt;=20,入力項目!$S$16="高専"),IFERROR(VLOOKUP(入力項目!$S$16,子育て関連マスタ!$I$26:$M$28,4,FALSE),0),
AND(U277&gt;=19,U277&lt;=20,入力項目!$S$16&lt;&gt;"高専"),IFERROR(VLOOKUP(入力項目!$S$17,子育て関連マスタ!$I$32:$M$37,4,FALSE),0),
AND(U277&gt;=21,U277&lt;=22,入力項目!$S$16="高専"),IFERROR(VLOOKUP(入力項目!$S$17,子育て関連マスタ!$I$32:$M$34,4,FALSE),0),
AND(U277&gt;=21,U277&lt;=22,入力項目!$S$16&lt;&gt;"高専"),IFERROR(VLOOKUP(入力項目!$S$17,子育て関連マスタ!$I$32:$M$34,4,FALSE),0),
U277&gt;=23,0
) +
IF($D277=4,
  IFERROR(_xlfn.IFS(
  U277&lt;=入力項目!$S$11,0,
  AND(U277=入力項目!$S$11),IFERROR(VLOOKUP(入力項目!$S$12,子育て関連マスタ!$I$4:$M$5,2,FALSE),0),
  AND(U277=4),IFERROR(VLOOKUP(入力項目!$S$13,子育て関連マスタ!$I$9:$M$12,2,FALSE),0),
  AND(U277=7),IFERROR(VLOOKUP(入力項目!$S$14,子育て関連マスタ!$I$16:$M$17,2,FALSE),0),
  AND(U277=13),IFERROR(VLOOKUP(入力項目!$S$15,子育て関連マスタ!$I$21:$M$22,2,FALSE),0),
  AND(U277=16),IFERROR(VLOOKUP(入力項目!$S$16,子育て関連マスタ!$I$26:$M$28,2,FALSE),0),
  AND(U277=19,入力項目!$S$16&lt;&gt;"高専"),IFERROR(VLOOKUP(入力項目!$S$17,子育て関連マスタ!$I$32:$M$37,2,FALSE),0),
  AND(U277=21,入力項目!$S$16="高専"),IFERROR(VLOOKUP(入力項目!$S$17,子育て関連マスタ!$I$32:$M$37,2,FALSE),0),
  U277&gt;=22,0
  ),0),0
) +
IF(AND(U277&gt;=1,U277&lt;=15),IF($D277=入力項目!$S$8,入力項目!$S$3,0),0) +
IF(AND(U277&gt;=1,U277&lt;=15),IF($D277=5,入力項目!$S$4,0),0) +
IF(AND(U277&gt;=1,U277&lt;=15),IF($D277=12,入力項目!$S$5,0),0) +
IF(AND(入力項目!$S$7=$A277,入力項目!$S$8=$D277),子育て関連マスタ!$C$14,0) +
IFERROR(IF(AND(YEAR(EDATE(DATE(入力項目!$S$7,入力項目!$S$8,1),1))=$A277,MONTH(EDATE(DATE(入力項目!$S$7,入力項目!$S$8,1),1))=$D277),子育て関連マスタ!$C$15,0),0) +
IF(AND(OR(U277=3,U277=5,U277=7),$D277=11),子育て関連マスタ!$C$17,0) +
IF(AND(U277=20,$D277=1),子育て関連マスタ!$C$18,0) +
IF(AND(U277=20,$D277=1),
IFERROR(_xlfn.IFS(
入力項目!$S$10="男",子育て関連マスタ!$C$18,
入力項目!$S$10="女",子育て関連マスタ!$C$19
),0),0
) +
IF(AND(U277&gt;=入力項目!$S$18,U277&lt;=入力項目!$S$19),入力項目!$S$20,0) +
IF(AND(U277&gt;=入力項目!$S$21,U277&lt;=入力項目!$S$22),入力項目!$S$23,0) +
IF(AND(U277&gt;=入力項目!$S$24,U277&lt;=入力項目!$S$25),入力項目!$S$26,0)
)</f>
        <v>0</v>
      </c>
      <c r="AJ277" s="10">
        <f ca="1">-VLOOKUP($D277,月別収支!$A$2:$H$13,7,FALSE)</f>
        <v>-20000</v>
      </c>
    </row>
    <row r="278" spans="1:36" x14ac:dyDescent="0.4">
      <c r="A278">
        <f t="shared" ca="1" si="71"/>
        <v>2047</v>
      </c>
      <c r="B278">
        <f t="shared" ca="1" si="78"/>
        <v>2047</v>
      </c>
      <c r="C278">
        <f t="shared" ca="1" si="79"/>
        <v>23</v>
      </c>
      <c r="D278">
        <f t="shared" ca="1" si="72"/>
        <v>8</v>
      </c>
      <c r="E278" t="str">
        <f t="shared" ca="1" si="73"/>
        <v>2047年8月</v>
      </c>
      <c r="F278">
        <f ca="1">IF(OR(入力項目!$N$5&lt;$A278,AND(入力項目!$N$5=$A278,入力項目!$N$6&lt;$D278)),IF(F277=0,1,IF(G278=12,F277+1,F277)),0)</f>
        <v>22</v>
      </c>
      <c r="G278">
        <f ca="1">IF(OR(入力項目!$N$5&lt;$A278,AND(入力項目!$N$5=$A278,入力項目!$N$6&lt;$D278)),IF(G277=12,1,G277+1),0)</f>
        <v>10</v>
      </c>
      <c r="H278" t="str">
        <f t="shared" ca="1" si="74"/>
        <v>22_10</v>
      </c>
      <c r="I278">
        <f ca="1">IF(
  IFERROR(AND($C278&gt;0,MOD($C278,入力項目!$N$22)=0,$D278=入力項目!$N$23), FALSE),
  1,
  IF(
    AND(I277&gt;0,J277=12),
    IF(I277=入力項目!$N$28, 0, I277+1),
    I277
  )
)</f>
        <v>0</v>
      </c>
      <c r="J278">
        <f ca="1">IF($D278=入力項目!$N$23,1,IFERROR(J277+1,1))</f>
        <v>3</v>
      </c>
      <c r="K278" t="str">
        <f t="shared" ca="1" si="75"/>
        <v>0_3</v>
      </c>
      <c r="L278">
        <f ca="1">L277+IF(入力項目!$D$4=$D278,1,0)</f>
        <v>51</v>
      </c>
      <c r="M278" t="str">
        <f t="shared" ca="1" si="76"/>
        <v>51歳</v>
      </c>
      <c r="N278">
        <f t="shared" ca="1" si="80"/>
        <v>52</v>
      </c>
      <c r="O278" t="str">
        <f t="shared" ca="1" si="77"/>
        <v>52歳</v>
      </c>
      <c r="P278">
        <f t="shared" ca="1" si="81"/>
        <v>27</v>
      </c>
      <c r="Q278">
        <f t="shared" ca="1" si="82"/>
        <v>25</v>
      </c>
      <c r="R278">
        <f t="shared" ca="1" si="83"/>
        <v>2048</v>
      </c>
      <c r="S278">
        <f t="shared" ca="1" si="84"/>
        <v>2048</v>
      </c>
      <c r="T278">
        <f t="shared" ca="1" si="85"/>
        <v>2048</v>
      </c>
      <c r="U278">
        <f t="shared" ca="1" si="86"/>
        <v>2048</v>
      </c>
      <c r="V278" s="10">
        <f t="shared" ca="1" si="87"/>
        <v>31929205</v>
      </c>
      <c r="W278" s="10">
        <f ca="1">IF($L278&lt;その他マスタ!$B$1,VLOOKUP($D278,月別収支!$A$2:$H$13,2,FALSE),その他マスタ!$B$3)+IF(AND($L278=その他マスタ!$B$1,入力項目!$I$9="あり",$D278=入力項目!$D$4),その他マスタ!$B$2,0)</f>
        <v>300000</v>
      </c>
      <c r="X278" s="10">
        <f ca="1">-IF(入力項目!$K$5=TRUE,
IF($F278+$G278&lt;3,VLOOKUP($D278,月別収支!$A$2:$H$13,8,FALSE),0)+IFERROR(VLOOKUP($H278,住宅ローン計算!C:P,13,FALSE),0)+IF($F278&gt;1,IF(OR($G278=3,$G278=6,$G278=9,$G278=12),ROUNDUP(入力項目!$N$18/4,0),0),0),
VLOOKUP($D278,月別収支!$A$2:$H$13,8,FALSE))</f>
        <v>-53590</v>
      </c>
      <c r="Y278" s="10">
        <f ca="1">-VLOOKUP($D278,月別収支!$A$2:$H$13,3,FALSE)</f>
        <v>-75000</v>
      </c>
      <c r="Z278" s="10">
        <f ca="1">-VLOOKUP($D278,月別収支!$A$2:$H$13,4,FALSE)</f>
        <v>-27000</v>
      </c>
      <c r="AA278" s="10">
        <f ca="1">-VLOOKUP($D278,月別収支!$A$2:$H$13,6,FALSE)</f>
        <v>-10000</v>
      </c>
      <c r="AB278" s="10">
        <f ca="1">-(
VLOOKUP($D278,月別収支!$A$2:$H$13,5,FALSE)+IF(AND(入力項目!$I$27&lt;=$A278,ISEVEN($A278-入力項目!$I$27),入力項目!$I$28=$D278),入力項目!$I$26,0)
+IF(入力項目!$K$26=TRUE,
IFERROR(VLOOKUP($K278,マイカーローン計算!C:P,13,FALSE),0),
IFERROR(
  IF(AND($C278&gt;0,MOD($C278,入力項目!$N$22)=0,$D278=入力項目!$N$23),入力項目!$N$24,0),
 0
)
)
)</f>
        <v>-20000</v>
      </c>
      <c r="AC278" s="10">
        <f ca="1">-IF($A278&lt;入力項目!$N$33,入力項目!$N$35,IF(AND($A278=入力項目!$N$33,$D278&lt;=入力項目!$N$34),入力項目!$N$35,0))</f>
        <v>0</v>
      </c>
      <c r="AD278">
        <f ca="1">-(
_xlfn.IFS(
P278&lt;=入力項目!$S$11,0,
AND(P278&gt;=入力項目!$S$11+1,P278&lt;=3),IFERROR(VLOOKUP(入力項目!$S$12,子育て関連マスタ!$I$4:$M$5,4,FALSE),0),
AND(P278&gt;=4,P278&lt;=6),IFERROR(VLOOKUP(入力項目!$S$13,子育て関連マスタ!$I$9:$M$12,4,FALSE),0),
AND(P278&gt;=7,P278&lt;=12),IFERROR(VLOOKUP(入力項目!$S$14,子育て関連マスタ!$I$16:$M$17,4,FALSE),0),
AND(P278&gt;=13,P278&lt;=15),IFERROR(VLOOKUP(入力項目!$S$15,子育て関連マスタ!$I$21:$M$22,4,FALSE),0),
AND(P278&gt;=16,P278&lt;=18),IFERROR(VLOOKUP(入力項目!$S$16,子育て関連マスタ!$I$26:$M$28,4,FALSE),0),
AND(P278&gt;=19,P278&lt;=20,入力項目!$S$16="高専"),IFERROR(VLOOKUP(入力項目!$S$16,子育て関連マスタ!$I$26:$M$28,4,FALSE),0),
AND(P278&gt;=19,P278&lt;=20,入力項目!$S$16&lt;&gt;"高専"),IFERROR(VLOOKUP(入力項目!$S$17,子育て関連マスタ!$I$32:$M$37,4,FALSE),0),
AND(P278&gt;=21,P278&lt;=22,入力項目!$S$16="高専"),IFERROR(VLOOKUP(入力項目!$S$17,子育て関連マスタ!$I$32:$M$34,4,FALSE),0),
AND(P278&gt;=21,P278&lt;=22,入力項目!$S$16&lt;&gt;"高専"),IFERROR(VLOOKUP(入力項目!$S$17,子育て関連マスタ!$I$32:$M$34,4,FALSE),0),
P278&gt;=23,0
) +
IF($D278=4,
  IFERROR(_xlfn.IFS(
  P278&lt;=入力項目!$S$11,0,
  AND(P278=入力項目!$S$11),IFERROR(VLOOKUP(入力項目!$S$12,子育て関連マスタ!$I$4:$M$5,2,FALSE),0),
  AND(P278=4),IFERROR(VLOOKUP(入力項目!$S$13,子育て関連マスタ!$I$9:$M$12,2,FALSE),0),
  AND(P278=7),IFERROR(VLOOKUP(入力項目!$S$14,子育て関連マスタ!$I$16:$M$17,2,FALSE),0),
  AND(P278=13),IFERROR(VLOOKUP(入力項目!$S$15,子育て関連マスタ!$I$21:$M$22,2,FALSE),0),
  AND(P278=16),IFERROR(VLOOKUP(入力項目!$S$16,子育て関連マスタ!$I$26:$M$28,2,FALSE),0),
  AND(P278=19,入力項目!$S$16&lt;&gt;"高専"),IFERROR(VLOOKUP(入力項目!$S$17,子育て関連マスタ!$I$32:$M$37,2,FALSE),0),
  AND(P278=21,入力項目!$S$16="高専"),IFERROR(VLOOKUP(入力項目!$S$17,子育て関連マスタ!$I$32:$M$37,2,FALSE),0),
  P278&gt;=22,0
  ),0),0
) +
IF(AND(P278&gt;=1,P278&lt;=15),IF($D278=入力項目!$S$8,入力項目!$S$3,0),0) +
IF(AND(P278&gt;=1,P278&lt;=15),IF($D278=5,入力項目!$S$4,0),0) +
IF(AND(P278&gt;=1,P278&lt;=15),IF($D278=12,入力項目!$S$5,0),0) +
IF(AND(入力項目!$S$7=$A278,入力項目!$S$8=$D278),子育て関連マスタ!$C$14,0) +
IFERROR(IF(AND(YEAR(EDATE(DATE(入力項目!$S$7,入力項目!$S$8,1),1))=$A278,MONTH(EDATE(DATE(入力項目!$S$7,入力項目!$S$8,1),1))=$D278),子育て関連マスタ!$C$15,0),0) +
IF(AND(OR(P278=3,P278=5,P278=7),$D278=11),子育て関連マスタ!$C$17,0) +
IF(AND(P278=20,$D278=1),子育て関連マスタ!$C$18,0) +
IF(AND(P278=20,$D278=1),
IFERROR(_xlfn.IFS(
入力項目!$S$10="男",子育て関連マスタ!$C$18,
入力項目!$S$10="女",子育て関連マスタ!$C$19
),0),0
) +
IF(AND(P278&gt;=入力項目!$S$18,P278&lt;=入力項目!$S$19),入力項目!$S$20,0) +
IF(AND(P278&gt;=入力項目!$S$21,P278&lt;=入力項目!$S$22),入力項目!$S$23,0) +
IF(AND(P278&gt;=入力項目!$S$24,P278&lt;=入力項目!$S$25),入力項目!$S$26,0)
)</f>
        <v>0</v>
      </c>
      <c r="AE278">
        <f ca="1">-(
_xlfn.IFS(
Q278&lt;=入力項目!$S$11,0,
AND(Q278&gt;=入力項目!$S$11+1,Q278&lt;=3),IFERROR(VLOOKUP(入力項目!$S$12,子育て関連マスタ!$I$4:$M$5,4,FALSE),0),
AND(Q278&gt;=4,Q278&lt;=6),IFERROR(VLOOKUP(入力項目!$S$13,子育て関連マスタ!$I$9:$M$12,4,FALSE),0),
AND(Q278&gt;=7,Q278&lt;=12),IFERROR(VLOOKUP(入力項目!$S$14,子育て関連マスタ!$I$16:$M$17,4,FALSE),0),
AND(Q278&gt;=13,Q278&lt;=15),IFERROR(VLOOKUP(入力項目!$S$15,子育て関連マスタ!$I$21:$M$22,4,FALSE),0),
AND(Q278&gt;=16,Q278&lt;=18),IFERROR(VLOOKUP(入力項目!$S$16,子育て関連マスタ!$I$26:$M$28,4,FALSE),0),
AND(Q278&gt;=19,Q278&lt;=20,入力項目!$S$16="高専"),IFERROR(VLOOKUP(入力項目!$S$16,子育て関連マスタ!$I$26:$M$28,4,FALSE),0),
AND(Q278&gt;=19,Q278&lt;=20,入力項目!$S$16&lt;&gt;"高専"),IFERROR(VLOOKUP(入力項目!$S$17,子育て関連マスタ!$I$32:$M$37,4,FALSE),0),
AND(Q278&gt;=21,Q278&lt;=22,入力項目!$S$16="高専"),IFERROR(VLOOKUP(入力項目!$S$17,子育て関連マスタ!$I$32:$M$34,4,FALSE),0),
AND(Q278&gt;=21,Q278&lt;=22,入力項目!$S$16&lt;&gt;"高専"),IFERROR(VLOOKUP(入力項目!$S$17,子育て関連マスタ!$I$32:$M$34,4,FALSE),0),
Q278&gt;=23,0
) +
IF($D278=4,
  IFERROR(_xlfn.IFS(
  Q278&lt;=入力項目!$S$11,0,
  AND(Q278=入力項目!$S$11),IFERROR(VLOOKUP(入力項目!$S$12,子育て関連マスタ!$I$4:$M$5,2,FALSE),0),
  AND(Q278=4),IFERROR(VLOOKUP(入力項目!$S$13,子育て関連マスタ!$I$9:$M$12,2,FALSE),0),
  AND(Q278=7),IFERROR(VLOOKUP(入力項目!$S$14,子育て関連マスタ!$I$16:$M$17,2,FALSE),0),
  AND(Q278=13),IFERROR(VLOOKUP(入力項目!$S$15,子育て関連マスタ!$I$21:$M$22,2,FALSE),0),
  AND(Q278=16),IFERROR(VLOOKUP(入力項目!$S$16,子育て関連マスタ!$I$26:$M$28,2,FALSE),0),
  AND(Q278=19,入力項目!$S$16&lt;&gt;"高専"),IFERROR(VLOOKUP(入力項目!$S$17,子育て関連マスタ!$I$32:$M$37,2,FALSE),0),
  AND(Q278=21,入力項目!$S$16="高専"),IFERROR(VLOOKUP(入力項目!$S$17,子育て関連マスタ!$I$32:$M$37,2,FALSE),0),
  Q278&gt;=22,0
  ),0),0
) +
IF(AND(Q278&gt;=1,Q278&lt;=15),IF($D278=入力項目!$S$8,入力項目!$S$3,0),0) +
IF(AND(Q278&gt;=1,Q278&lt;=15),IF($D278=5,入力項目!$S$4,0),0) +
IF(AND(Q278&gt;=1,Q278&lt;=15),IF($D278=12,入力項目!$S$5,0),0) +
IF(AND(入力項目!$S$7=$A278,入力項目!$S$8=$D278),子育て関連マスタ!$C$14,0) +
IFERROR(IF(AND(YEAR(EDATE(DATE(入力項目!$S$7,入力項目!$S$8,1),1))=$A278,MONTH(EDATE(DATE(入力項目!$S$7,入力項目!$S$8,1),1))=$D278),子育て関連マスタ!$C$15,0),0) +
IF(AND(OR(Q278=3,Q278=5,Q278=7),$D278=11),子育て関連マスタ!$C$17,0) +
IF(AND(Q278=20,$D278=1),子育て関連マスタ!$C$18,0) +
IF(AND(Q278=20,$D278=1),
IFERROR(_xlfn.IFS(
入力項目!$S$10="男",子育て関連マスタ!$C$18,
入力項目!$S$10="女",子育て関連マスタ!$C$19
),0),0
) +
IF(AND(Q278&gt;=入力項目!$S$18,Q278&lt;=入力項目!$S$19),入力項目!$S$20,0) +
IF(AND(Q278&gt;=入力項目!$S$21,Q278&lt;=入力項目!$S$22),入力項目!$S$23,0) +
IF(AND(Q278&gt;=入力項目!$S$24,Q278&lt;=入力項目!$S$25),入力項目!$S$26,0)
)</f>
        <v>0</v>
      </c>
      <c r="AF278">
        <f ca="1">-(
_xlfn.IFS(
R278&lt;=入力項目!$S$11,0,
AND(R278&gt;=入力項目!$S$11+1,R278&lt;=3),IFERROR(VLOOKUP(入力項目!$S$12,子育て関連マスタ!$I$4:$M$5,4,FALSE),0),
AND(R278&gt;=4,R278&lt;=6),IFERROR(VLOOKUP(入力項目!$S$13,子育て関連マスタ!$I$9:$M$12,4,FALSE),0),
AND(R278&gt;=7,R278&lt;=12),IFERROR(VLOOKUP(入力項目!$S$14,子育て関連マスタ!$I$16:$M$17,4,FALSE),0),
AND(R278&gt;=13,R278&lt;=15),IFERROR(VLOOKUP(入力項目!$S$15,子育て関連マスタ!$I$21:$M$22,4,FALSE),0),
AND(R278&gt;=16,R278&lt;=18),IFERROR(VLOOKUP(入力項目!$S$16,子育て関連マスタ!$I$26:$M$28,4,FALSE),0),
AND(R278&gt;=19,R278&lt;=20,入力項目!$S$16="高専"),IFERROR(VLOOKUP(入力項目!$S$16,子育て関連マスタ!$I$26:$M$28,4,FALSE),0),
AND(R278&gt;=19,R278&lt;=20,入力項目!$S$16&lt;&gt;"高専"),IFERROR(VLOOKUP(入力項目!$S$17,子育て関連マスタ!$I$32:$M$37,4,FALSE),0),
AND(R278&gt;=21,R278&lt;=22,入力項目!$S$16="高専"),IFERROR(VLOOKUP(入力項目!$S$17,子育て関連マスタ!$I$32:$M$34,4,FALSE),0),
AND(R278&gt;=21,R278&lt;=22,入力項目!$S$16&lt;&gt;"高専"),IFERROR(VLOOKUP(入力項目!$S$17,子育て関連マスタ!$I$32:$M$34,4,FALSE),0),
R278&gt;=23,0
) +
IF($D278=4,
  IFERROR(_xlfn.IFS(
  R278&lt;=入力項目!$S$11,0,
  AND(R278=入力項目!$S$11),IFERROR(VLOOKUP(入力項目!$S$12,子育て関連マスタ!$I$4:$M$5,2,FALSE),0),
  AND(R278=4),IFERROR(VLOOKUP(入力項目!$S$13,子育て関連マスタ!$I$9:$M$12,2,FALSE),0),
  AND(R278=7),IFERROR(VLOOKUP(入力項目!$S$14,子育て関連マスタ!$I$16:$M$17,2,FALSE),0),
  AND(R278=13),IFERROR(VLOOKUP(入力項目!$S$15,子育て関連マスタ!$I$21:$M$22,2,FALSE),0),
  AND(R278=16),IFERROR(VLOOKUP(入力項目!$S$16,子育て関連マスタ!$I$26:$M$28,2,FALSE),0),
  AND(R278=19,入力項目!$S$16&lt;&gt;"高専"),IFERROR(VLOOKUP(入力項目!$S$17,子育て関連マスタ!$I$32:$M$37,2,FALSE),0),
  AND(R278=21,入力項目!$S$16="高専"),IFERROR(VLOOKUP(入力項目!$S$17,子育て関連マスタ!$I$32:$M$37,2,FALSE),0),
  R278&gt;=22,0
  ),0),0
) +
IF(AND(R278&gt;=1,R278&lt;=15),IF($D278=入力項目!$S$8,入力項目!$S$3,0),0) +
IF(AND(R278&gt;=1,R278&lt;=15),IF($D278=5,入力項目!$S$4,0),0) +
IF(AND(R278&gt;=1,R278&lt;=15),IF($D278=12,入力項目!$S$5,0),0) +
IF(AND(入力項目!$S$7=$A278,入力項目!$S$8=$D278),子育て関連マスタ!$C$14,0) +
IFERROR(IF(AND(YEAR(EDATE(DATE(入力項目!$S$7,入力項目!$S$8,1),1))=$A278,MONTH(EDATE(DATE(入力項目!$S$7,入力項目!$S$8,1),1))=$D278),子育て関連マスタ!$C$15,0),0) +
IF(AND(OR(R278=3,R278=5,R278=7),$D278=11),子育て関連マスタ!$C$17,0) +
IF(AND(R278=20,$D278=1),子育て関連マスタ!$C$18,0) +
IF(AND(R278=20,$D278=1),
IFERROR(_xlfn.IFS(
入力項目!$S$10="男",子育て関連マスタ!$C$18,
入力項目!$S$10="女",子育て関連マスタ!$C$19
),0),0
) +
IF(AND(R278&gt;=入力項目!$S$18,R278&lt;=入力項目!$S$19),入力項目!$S$20,0) +
IF(AND(R278&gt;=入力項目!$S$21,R278&lt;=入力項目!$S$22),入力項目!$S$23,0) +
IF(AND(R278&gt;=入力項目!$S$24,R278&lt;=入力項目!$S$25),入力項目!$S$26,0)
)</f>
        <v>0</v>
      </c>
      <c r="AG278">
        <f ca="1">-(
_xlfn.IFS(
S278&lt;=入力項目!$S$11,0,
AND(S278&gt;=入力項目!$S$11+1,S278&lt;=3),IFERROR(VLOOKUP(入力項目!$S$12,子育て関連マスタ!$I$4:$M$5,4,FALSE),0),
AND(S278&gt;=4,S278&lt;=6),IFERROR(VLOOKUP(入力項目!$S$13,子育て関連マスタ!$I$9:$M$12,4,FALSE),0),
AND(S278&gt;=7,S278&lt;=12),IFERROR(VLOOKUP(入力項目!$S$14,子育て関連マスタ!$I$16:$M$17,4,FALSE),0),
AND(S278&gt;=13,S278&lt;=15),IFERROR(VLOOKUP(入力項目!$S$15,子育て関連マスタ!$I$21:$M$22,4,FALSE),0),
AND(S278&gt;=16,S278&lt;=18),IFERROR(VLOOKUP(入力項目!$S$16,子育て関連マスタ!$I$26:$M$28,4,FALSE),0),
AND(S278&gt;=19,S278&lt;=20,入力項目!$S$16="高専"),IFERROR(VLOOKUP(入力項目!$S$16,子育て関連マスタ!$I$26:$M$28,4,FALSE),0),
AND(S278&gt;=19,S278&lt;=20,入力項目!$S$16&lt;&gt;"高専"),IFERROR(VLOOKUP(入力項目!$S$17,子育て関連マスタ!$I$32:$M$37,4,FALSE),0),
AND(S278&gt;=21,S278&lt;=22,入力項目!$S$16="高専"),IFERROR(VLOOKUP(入力項目!$S$17,子育て関連マスタ!$I$32:$M$34,4,FALSE),0),
AND(S278&gt;=21,S278&lt;=22,入力項目!$S$16&lt;&gt;"高専"),IFERROR(VLOOKUP(入力項目!$S$17,子育て関連マスタ!$I$32:$M$34,4,FALSE),0),
S278&gt;=23,0
) +
IF($D278=4,
  IFERROR(_xlfn.IFS(
  S278&lt;=入力項目!$S$11,0,
  AND(S278=入力項目!$S$11),IFERROR(VLOOKUP(入力項目!$S$12,子育て関連マスタ!$I$4:$M$5,2,FALSE),0),
  AND(S278=4),IFERROR(VLOOKUP(入力項目!$S$13,子育て関連マスタ!$I$9:$M$12,2,FALSE),0),
  AND(S278=7),IFERROR(VLOOKUP(入力項目!$S$14,子育て関連マスタ!$I$16:$M$17,2,FALSE),0),
  AND(S278=13),IFERROR(VLOOKUP(入力項目!$S$15,子育て関連マスタ!$I$21:$M$22,2,FALSE),0),
  AND(S278=16),IFERROR(VLOOKUP(入力項目!$S$16,子育て関連マスタ!$I$26:$M$28,2,FALSE),0),
  AND(S278=19,入力項目!$S$16&lt;&gt;"高専"),IFERROR(VLOOKUP(入力項目!$S$17,子育て関連マスタ!$I$32:$M$37,2,FALSE),0),
  AND(S278=21,入力項目!$S$16="高専"),IFERROR(VLOOKUP(入力項目!$S$17,子育て関連マスタ!$I$32:$M$37,2,FALSE),0),
  S278&gt;=22,0
  ),0),0
) +
IF(AND(S278&gt;=1,S278&lt;=15),IF($D278=入力項目!$S$8,入力項目!$S$3,0),0) +
IF(AND(S278&gt;=1,S278&lt;=15),IF($D278=5,入力項目!$S$4,0),0) +
IF(AND(S278&gt;=1,S278&lt;=15),IF($D278=12,入力項目!$S$5,0),0) +
IF(AND(入力項目!$S$7=$A278,入力項目!$S$8=$D278),子育て関連マスタ!$C$14,0) +
IFERROR(IF(AND(YEAR(EDATE(DATE(入力項目!$S$7,入力項目!$S$8,1),1))=$A278,MONTH(EDATE(DATE(入力項目!$S$7,入力項目!$S$8,1),1))=$D278),子育て関連マスタ!$C$15,0),0) +
IF(AND(OR(S278=3,S278=5,S278=7),$D278=11),子育て関連マスタ!$C$17,0) +
IF(AND(S278=20,$D278=1),子育て関連マスタ!$C$18,0) +
IF(AND(S278=20,$D278=1),
IFERROR(_xlfn.IFS(
入力項目!$S$10="男",子育て関連マスタ!$C$18,
入力項目!$S$10="女",子育て関連マスタ!$C$19
),0),0
) +
IF(AND(S278&gt;=入力項目!$S$18,S278&lt;=入力項目!$S$19),入力項目!$S$20,0) +
IF(AND(S278&gt;=入力項目!$S$21,S278&lt;=入力項目!$S$22),入力項目!$S$23,0) +
IF(AND(S278&gt;=入力項目!$S$24,S278&lt;=入力項目!$S$25),入力項目!$S$26,0)
)</f>
        <v>0</v>
      </c>
      <c r="AH278">
        <f ca="1">-(
_xlfn.IFS(
T278&lt;=入力項目!$S$11,0,
AND(T278&gt;=入力項目!$S$11+1,T278&lt;=3),IFERROR(VLOOKUP(入力項目!$S$12,子育て関連マスタ!$I$4:$M$5,4,FALSE),0),
AND(T278&gt;=4,T278&lt;=6),IFERROR(VLOOKUP(入力項目!$S$13,子育て関連マスタ!$I$9:$M$12,4,FALSE),0),
AND(T278&gt;=7,T278&lt;=12),IFERROR(VLOOKUP(入力項目!$S$14,子育て関連マスタ!$I$16:$M$17,4,FALSE),0),
AND(T278&gt;=13,T278&lt;=15),IFERROR(VLOOKUP(入力項目!$S$15,子育て関連マスタ!$I$21:$M$22,4,FALSE),0),
AND(T278&gt;=16,T278&lt;=18),IFERROR(VLOOKUP(入力項目!$S$16,子育て関連マスタ!$I$26:$M$28,4,FALSE),0),
AND(T278&gt;=19,T278&lt;=20,入力項目!$S$16="高専"),IFERROR(VLOOKUP(入力項目!$S$16,子育て関連マスタ!$I$26:$M$28,4,FALSE),0),
AND(T278&gt;=19,T278&lt;=20,入力項目!$S$16&lt;&gt;"高専"),IFERROR(VLOOKUP(入力項目!$S$17,子育て関連マスタ!$I$32:$M$37,4,FALSE),0),
AND(T278&gt;=21,T278&lt;=22,入力項目!$S$16="高専"),IFERROR(VLOOKUP(入力項目!$S$17,子育て関連マスタ!$I$32:$M$34,4,FALSE),0),
AND(T278&gt;=21,T278&lt;=22,入力項目!$S$16&lt;&gt;"高専"),IFERROR(VLOOKUP(入力項目!$S$17,子育て関連マスタ!$I$32:$M$34,4,FALSE),0),
T278&gt;=23,0
) +
IF($D278=4,
  IFERROR(_xlfn.IFS(
  T278&lt;=入力項目!$S$11,0,
  AND(T278=入力項目!$S$11),IFERROR(VLOOKUP(入力項目!$S$12,子育て関連マスタ!$I$4:$M$5,2,FALSE),0),
  AND(T278=4),IFERROR(VLOOKUP(入力項目!$S$13,子育て関連マスタ!$I$9:$M$12,2,FALSE),0),
  AND(T278=7),IFERROR(VLOOKUP(入力項目!$S$14,子育て関連マスタ!$I$16:$M$17,2,FALSE),0),
  AND(T278=13),IFERROR(VLOOKUP(入力項目!$S$15,子育て関連マスタ!$I$21:$M$22,2,FALSE),0),
  AND(T278=16),IFERROR(VLOOKUP(入力項目!$S$16,子育て関連マスタ!$I$26:$M$28,2,FALSE),0),
  AND(T278=19,入力項目!$S$16&lt;&gt;"高専"),IFERROR(VLOOKUP(入力項目!$S$17,子育て関連マスタ!$I$32:$M$37,2,FALSE),0),
  AND(T278=21,入力項目!$S$16="高専"),IFERROR(VLOOKUP(入力項目!$S$17,子育て関連マスタ!$I$32:$M$37,2,FALSE),0),
  T278&gt;=22,0
  ),0),0
) +
IF(AND(T278&gt;=1,T278&lt;=15),IF($D278=入力項目!$S$8,入力項目!$S$3,0),0) +
IF(AND(T278&gt;=1,T278&lt;=15),IF($D278=5,入力項目!$S$4,0),0) +
IF(AND(T278&gt;=1,T278&lt;=15),IF($D278=12,入力項目!$S$5,0),0) +
IF(AND(入力項目!$S$7=$A278,入力項目!$S$8=$D278),子育て関連マスタ!$C$14,0) +
IFERROR(IF(AND(YEAR(EDATE(DATE(入力項目!$S$7,入力項目!$S$8,1),1))=$A278,MONTH(EDATE(DATE(入力項目!$S$7,入力項目!$S$8,1),1))=$D278),子育て関連マスタ!$C$15,0),0) +
IF(AND(OR(T278=3,T278=5,T278=7),$D278=11),子育て関連マスタ!$C$17,0) +
IF(AND(T278=20,$D278=1),子育て関連マスタ!$C$18,0) +
IF(AND(T278=20,$D278=1),
IFERROR(_xlfn.IFS(
入力項目!$S$10="男",子育て関連マスタ!$C$18,
入力項目!$S$10="女",子育て関連マスタ!$C$19
),0),0
) +
IF(AND(T278&gt;=入力項目!$S$18,T278&lt;=入力項目!$S$19),入力項目!$S$20,0) +
IF(AND(T278&gt;=入力項目!$S$21,T278&lt;=入力項目!$S$22),入力項目!$S$23,0) +
IF(AND(T278&gt;=入力項目!$S$24,T278&lt;=入力項目!$S$25),入力項目!$S$26,0)
)</f>
        <v>0</v>
      </c>
      <c r="AI278">
        <f ca="1">-(
_xlfn.IFS(
U278&lt;=入力項目!$S$11,0,
AND(U278&gt;=入力項目!$S$11+1,U278&lt;=3),IFERROR(VLOOKUP(入力項目!$S$12,子育て関連マスタ!$I$4:$M$5,4,FALSE),0),
AND(U278&gt;=4,U278&lt;=6),IFERROR(VLOOKUP(入力項目!$S$13,子育て関連マスタ!$I$9:$M$12,4,FALSE),0),
AND(U278&gt;=7,U278&lt;=12),IFERROR(VLOOKUP(入力項目!$S$14,子育て関連マスタ!$I$16:$M$17,4,FALSE),0),
AND(U278&gt;=13,U278&lt;=15),IFERROR(VLOOKUP(入力項目!$S$15,子育て関連マスタ!$I$21:$M$22,4,FALSE),0),
AND(U278&gt;=16,U278&lt;=18),IFERROR(VLOOKUP(入力項目!$S$16,子育て関連マスタ!$I$26:$M$28,4,FALSE),0),
AND(U278&gt;=19,U278&lt;=20,入力項目!$S$16="高専"),IFERROR(VLOOKUP(入力項目!$S$16,子育て関連マスタ!$I$26:$M$28,4,FALSE),0),
AND(U278&gt;=19,U278&lt;=20,入力項目!$S$16&lt;&gt;"高専"),IFERROR(VLOOKUP(入力項目!$S$17,子育て関連マスタ!$I$32:$M$37,4,FALSE),0),
AND(U278&gt;=21,U278&lt;=22,入力項目!$S$16="高専"),IFERROR(VLOOKUP(入力項目!$S$17,子育て関連マスタ!$I$32:$M$34,4,FALSE),0),
AND(U278&gt;=21,U278&lt;=22,入力項目!$S$16&lt;&gt;"高専"),IFERROR(VLOOKUP(入力項目!$S$17,子育て関連マスタ!$I$32:$M$34,4,FALSE),0),
U278&gt;=23,0
) +
IF($D278=4,
  IFERROR(_xlfn.IFS(
  U278&lt;=入力項目!$S$11,0,
  AND(U278=入力項目!$S$11),IFERROR(VLOOKUP(入力項目!$S$12,子育て関連マスタ!$I$4:$M$5,2,FALSE),0),
  AND(U278=4),IFERROR(VLOOKUP(入力項目!$S$13,子育て関連マスタ!$I$9:$M$12,2,FALSE),0),
  AND(U278=7),IFERROR(VLOOKUP(入力項目!$S$14,子育て関連マスタ!$I$16:$M$17,2,FALSE),0),
  AND(U278=13),IFERROR(VLOOKUP(入力項目!$S$15,子育て関連マスタ!$I$21:$M$22,2,FALSE),0),
  AND(U278=16),IFERROR(VLOOKUP(入力項目!$S$16,子育て関連マスタ!$I$26:$M$28,2,FALSE),0),
  AND(U278=19,入力項目!$S$16&lt;&gt;"高専"),IFERROR(VLOOKUP(入力項目!$S$17,子育て関連マスタ!$I$32:$M$37,2,FALSE),0),
  AND(U278=21,入力項目!$S$16="高専"),IFERROR(VLOOKUP(入力項目!$S$17,子育て関連マスタ!$I$32:$M$37,2,FALSE),0),
  U278&gt;=22,0
  ),0),0
) +
IF(AND(U278&gt;=1,U278&lt;=15),IF($D278=入力項目!$S$8,入力項目!$S$3,0),0) +
IF(AND(U278&gt;=1,U278&lt;=15),IF($D278=5,入力項目!$S$4,0),0) +
IF(AND(U278&gt;=1,U278&lt;=15),IF($D278=12,入力項目!$S$5,0),0) +
IF(AND(入力項目!$S$7=$A278,入力項目!$S$8=$D278),子育て関連マスタ!$C$14,0) +
IFERROR(IF(AND(YEAR(EDATE(DATE(入力項目!$S$7,入力項目!$S$8,1),1))=$A278,MONTH(EDATE(DATE(入力項目!$S$7,入力項目!$S$8,1),1))=$D278),子育て関連マスタ!$C$15,0),0) +
IF(AND(OR(U278=3,U278=5,U278=7),$D278=11),子育て関連マスタ!$C$17,0) +
IF(AND(U278=20,$D278=1),子育て関連マスタ!$C$18,0) +
IF(AND(U278=20,$D278=1),
IFERROR(_xlfn.IFS(
入力項目!$S$10="男",子育て関連マスタ!$C$18,
入力項目!$S$10="女",子育て関連マスタ!$C$19
),0),0
) +
IF(AND(U278&gt;=入力項目!$S$18,U278&lt;=入力項目!$S$19),入力項目!$S$20,0) +
IF(AND(U278&gt;=入力項目!$S$21,U278&lt;=入力項目!$S$22),入力項目!$S$23,0) +
IF(AND(U278&gt;=入力項目!$S$24,U278&lt;=入力項目!$S$25),入力項目!$S$26,0)
)</f>
        <v>0</v>
      </c>
      <c r="AJ278" s="10">
        <f ca="1">-VLOOKUP($D278,月別収支!$A$2:$H$13,7,FALSE)</f>
        <v>-20000</v>
      </c>
    </row>
    <row r="279" spans="1:36" x14ac:dyDescent="0.4">
      <c r="A279">
        <f t="shared" ca="1" si="71"/>
        <v>2047</v>
      </c>
      <c r="B279">
        <f t="shared" ca="1" si="78"/>
        <v>2047</v>
      </c>
      <c r="C279">
        <f t="shared" ca="1" si="79"/>
        <v>23</v>
      </c>
      <c r="D279">
        <f t="shared" ca="1" si="72"/>
        <v>9</v>
      </c>
      <c r="E279" t="str">
        <f t="shared" ca="1" si="73"/>
        <v>2047年9月</v>
      </c>
      <c r="F279">
        <f ca="1">IF(OR(入力項目!$N$5&lt;$A279,AND(入力項目!$N$5=$A279,入力項目!$N$6&lt;$D279)),IF(F278=0,1,IF(G279=12,F278+1,F278)),0)</f>
        <v>22</v>
      </c>
      <c r="G279">
        <f ca="1">IF(OR(入力項目!$N$5&lt;$A279,AND(入力項目!$N$5=$A279,入力項目!$N$6&lt;$D279)),IF(G278=12,1,G278+1),0)</f>
        <v>11</v>
      </c>
      <c r="H279" t="str">
        <f t="shared" ca="1" si="74"/>
        <v>22_11</v>
      </c>
      <c r="I279">
        <f ca="1">IF(
  IFERROR(AND($C279&gt;0,MOD($C279,入力項目!$N$22)=0,$D279=入力項目!$N$23), FALSE),
  1,
  IF(
    AND(I278&gt;0,J278=12),
    IF(I278=入力項目!$N$28, 0, I278+1),
    I278
  )
)</f>
        <v>0</v>
      </c>
      <c r="J279">
        <f ca="1">IF($D279=入力項目!$N$23,1,IFERROR(J278+1,1))</f>
        <v>4</v>
      </c>
      <c r="K279" t="str">
        <f t="shared" ca="1" si="75"/>
        <v>0_4</v>
      </c>
      <c r="L279">
        <f ca="1">L278+IF(入力項目!$D$4=$D279,1,0)</f>
        <v>51</v>
      </c>
      <c r="M279" t="str">
        <f t="shared" ca="1" si="76"/>
        <v>51歳</v>
      </c>
      <c r="N279">
        <f t="shared" ca="1" si="80"/>
        <v>52</v>
      </c>
      <c r="O279" t="str">
        <f t="shared" ca="1" si="77"/>
        <v>52歳</v>
      </c>
      <c r="P279">
        <f t="shared" ca="1" si="81"/>
        <v>27</v>
      </c>
      <c r="Q279">
        <f t="shared" ca="1" si="82"/>
        <v>25</v>
      </c>
      <c r="R279">
        <f t="shared" ca="1" si="83"/>
        <v>2048</v>
      </c>
      <c r="S279">
        <f t="shared" ca="1" si="84"/>
        <v>2048</v>
      </c>
      <c r="T279">
        <f t="shared" ca="1" si="85"/>
        <v>2048</v>
      </c>
      <c r="U279">
        <f t="shared" ca="1" si="86"/>
        <v>2048</v>
      </c>
      <c r="V279" s="10">
        <f t="shared" ca="1" si="87"/>
        <v>32023615</v>
      </c>
      <c r="W279" s="10">
        <f ca="1">IF($L279&lt;その他マスタ!$B$1,VLOOKUP($D279,月別収支!$A$2:$H$13,2,FALSE),その他マスタ!$B$3)+IF(AND($L279=その他マスタ!$B$1,入力項目!$I$9="あり",$D279=入力項目!$D$4),その他マスタ!$B$2,0)</f>
        <v>300000</v>
      </c>
      <c r="X279" s="10">
        <f ca="1">-IF(入力項目!$K$5=TRUE,
IF($F279+$G279&lt;3,VLOOKUP($D279,月別収支!$A$2:$H$13,8,FALSE),0)+IFERROR(VLOOKUP($H279,住宅ローン計算!C:P,13,FALSE),0)+IF($F279&gt;1,IF(OR($G279=3,$G279=6,$G279=9,$G279=12),ROUNDUP(入力項目!$N$18/4,0),0),0),
VLOOKUP($D279,月別収支!$A$2:$H$13,8,FALSE))</f>
        <v>-53590</v>
      </c>
      <c r="Y279" s="10">
        <f ca="1">-VLOOKUP($D279,月別収支!$A$2:$H$13,3,FALSE)</f>
        <v>-75000</v>
      </c>
      <c r="Z279" s="10">
        <f ca="1">-VLOOKUP($D279,月別収支!$A$2:$H$13,4,FALSE)</f>
        <v>-27000</v>
      </c>
      <c r="AA279" s="10">
        <f ca="1">-VLOOKUP($D279,月別収支!$A$2:$H$13,6,FALSE)</f>
        <v>-10000</v>
      </c>
      <c r="AB279" s="10">
        <f ca="1">-(
VLOOKUP($D279,月別収支!$A$2:$H$13,5,FALSE)+IF(AND(入力項目!$I$27&lt;=$A279,ISEVEN($A279-入力項目!$I$27),入力項目!$I$28=$D279),入力項目!$I$26,0)
+IF(入力項目!$K$26=TRUE,
IFERROR(VLOOKUP($K279,マイカーローン計算!C:P,13,FALSE),0),
IFERROR(
  IF(AND($C279&gt;0,MOD($C279,入力項目!$N$22)=0,$D279=入力項目!$N$23),入力項目!$N$24,0),
 0
)
)
)</f>
        <v>-20000</v>
      </c>
      <c r="AC279" s="10">
        <f ca="1">-IF($A279&lt;入力項目!$N$33,入力項目!$N$35,IF(AND($A279=入力項目!$N$33,$D279&lt;=入力項目!$N$34),入力項目!$N$35,0))</f>
        <v>0</v>
      </c>
      <c r="AD279">
        <f ca="1">-(
_xlfn.IFS(
P279&lt;=入力項目!$S$11,0,
AND(P279&gt;=入力項目!$S$11+1,P279&lt;=3),IFERROR(VLOOKUP(入力項目!$S$12,子育て関連マスタ!$I$4:$M$5,4,FALSE),0),
AND(P279&gt;=4,P279&lt;=6),IFERROR(VLOOKUP(入力項目!$S$13,子育て関連マスタ!$I$9:$M$12,4,FALSE),0),
AND(P279&gt;=7,P279&lt;=12),IFERROR(VLOOKUP(入力項目!$S$14,子育て関連マスタ!$I$16:$M$17,4,FALSE),0),
AND(P279&gt;=13,P279&lt;=15),IFERROR(VLOOKUP(入力項目!$S$15,子育て関連マスタ!$I$21:$M$22,4,FALSE),0),
AND(P279&gt;=16,P279&lt;=18),IFERROR(VLOOKUP(入力項目!$S$16,子育て関連マスタ!$I$26:$M$28,4,FALSE),0),
AND(P279&gt;=19,P279&lt;=20,入力項目!$S$16="高専"),IFERROR(VLOOKUP(入力項目!$S$16,子育て関連マスタ!$I$26:$M$28,4,FALSE),0),
AND(P279&gt;=19,P279&lt;=20,入力項目!$S$16&lt;&gt;"高専"),IFERROR(VLOOKUP(入力項目!$S$17,子育て関連マスタ!$I$32:$M$37,4,FALSE),0),
AND(P279&gt;=21,P279&lt;=22,入力項目!$S$16="高専"),IFERROR(VLOOKUP(入力項目!$S$17,子育て関連マスタ!$I$32:$M$34,4,FALSE),0),
AND(P279&gt;=21,P279&lt;=22,入力項目!$S$16&lt;&gt;"高専"),IFERROR(VLOOKUP(入力項目!$S$17,子育て関連マスタ!$I$32:$M$34,4,FALSE),0),
P279&gt;=23,0
) +
IF($D279=4,
  IFERROR(_xlfn.IFS(
  P279&lt;=入力項目!$S$11,0,
  AND(P279=入力項目!$S$11),IFERROR(VLOOKUP(入力項目!$S$12,子育て関連マスタ!$I$4:$M$5,2,FALSE),0),
  AND(P279=4),IFERROR(VLOOKUP(入力項目!$S$13,子育て関連マスタ!$I$9:$M$12,2,FALSE),0),
  AND(P279=7),IFERROR(VLOOKUP(入力項目!$S$14,子育て関連マスタ!$I$16:$M$17,2,FALSE),0),
  AND(P279=13),IFERROR(VLOOKUP(入力項目!$S$15,子育て関連マスタ!$I$21:$M$22,2,FALSE),0),
  AND(P279=16),IFERROR(VLOOKUP(入力項目!$S$16,子育て関連マスタ!$I$26:$M$28,2,FALSE),0),
  AND(P279=19,入力項目!$S$16&lt;&gt;"高専"),IFERROR(VLOOKUP(入力項目!$S$17,子育て関連マスタ!$I$32:$M$37,2,FALSE),0),
  AND(P279=21,入力項目!$S$16="高専"),IFERROR(VLOOKUP(入力項目!$S$17,子育て関連マスタ!$I$32:$M$37,2,FALSE),0),
  P279&gt;=22,0
  ),0),0
) +
IF(AND(P279&gt;=1,P279&lt;=15),IF($D279=入力項目!$S$8,入力項目!$S$3,0),0) +
IF(AND(P279&gt;=1,P279&lt;=15),IF($D279=5,入力項目!$S$4,0),0) +
IF(AND(P279&gt;=1,P279&lt;=15),IF($D279=12,入力項目!$S$5,0),0) +
IF(AND(入力項目!$S$7=$A279,入力項目!$S$8=$D279),子育て関連マスタ!$C$14,0) +
IFERROR(IF(AND(YEAR(EDATE(DATE(入力項目!$S$7,入力項目!$S$8,1),1))=$A279,MONTH(EDATE(DATE(入力項目!$S$7,入力項目!$S$8,1),1))=$D279),子育て関連マスタ!$C$15,0),0) +
IF(AND(OR(P279=3,P279=5,P279=7),$D279=11),子育て関連マスタ!$C$17,0) +
IF(AND(P279=20,$D279=1),子育て関連マスタ!$C$18,0) +
IF(AND(P279=20,$D279=1),
IFERROR(_xlfn.IFS(
入力項目!$S$10="男",子育て関連マスタ!$C$18,
入力項目!$S$10="女",子育て関連マスタ!$C$19
),0),0
) +
IF(AND(P279&gt;=入力項目!$S$18,P279&lt;=入力項目!$S$19),入力項目!$S$20,0) +
IF(AND(P279&gt;=入力項目!$S$21,P279&lt;=入力項目!$S$22),入力項目!$S$23,0) +
IF(AND(P279&gt;=入力項目!$S$24,P279&lt;=入力項目!$S$25),入力項目!$S$26,0)
)</f>
        <v>0</v>
      </c>
      <c r="AE279">
        <f ca="1">-(
_xlfn.IFS(
Q279&lt;=入力項目!$S$11,0,
AND(Q279&gt;=入力項目!$S$11+1,Q279&lt;=3),IFERROR(VLOOKUP(入力項目!$S$12,子育て関連マスタ!$I$4:$M$5,4,FALSE),0),
AND(Q279&gt;=4,Q279&lt;=6),IFERROR(VLOOKUP(入力項目!$S$13,子育て関連マスタ!$I$9:$M$12,4,FALSE),0),
AND(Q279&gt;=7,Q279&lt;=12),IFERROR(VLOOKUP(入力項目!$S$14,子育て関連マスタ!$I$16:$M$17,4,FALSE),0),
AND(Q279&gt;=13,Q279&lt;=15),IFERROR(VLOOKUP(入力項目!$S$15,子育て関連マスタ!$I$21:$M$22,4,FALSE),0),
AND(Q279&gt;=16,Q279&lt;=18),IFERROR(VLOOKUP(入力項目!$S$16,子育て関連マスタ!$I$26:$M$28,4,FALSE),0),
AND(Q279&gt;=19,Q279&lt;=20,入力項目!$S$16="高専"),IFERROR(VLOOKUP(入力項目!$S$16,子育て関連マスタ!$I$26:$M$28,4,FALSE),0),
AND(Q279&gt;=19,Q279&lt;=20,入力項目!$S$16&lt;&gt;"高専"),IFERROR(VLOOKUP(入力項目!$S$17,子育て関連マスタ!$I$32:$M$37,4,FALSE),0),
AND(Q279&gt;=21,Q279&lt;=22,入力項目!$S$16="高専"),IFERROR(VLOOKUP(入力項目!$S$17,子育て関連マスタ!$I$32:$M$34,4,FALSE),0),
AND(Q279&gt;=21,Q279&lt;=22,入力項目!$S$16&lt;&gt;"高専"),IFERROR(VLOOKUP(入力項目!$S$17,子育て関連マスタ!$I$32:$M$34,4,FALSE),0),
Q279&gt;=23,0
) +
IF($D279=4,
  IFERROR(_xlfn.IFS(
  Q279&lt;=入力項目!$S$11,0,
  AND(Q279=入力項目!$S$11),IFERROR(VLOOKUP(入力項目!$S$12,子育て関連マスタ!$I$4:$M$5,2,FALSE),0),
  AND(Q279=4),IFERROR(VLOOKUP(入力項目!$S$13,子育て関連マスタ!$I$9:$M$12,2,FALSE),0),
  AND(Q279=7),IFERROR(VLOOKUP(入力項目!$S$14,子育て関連マスタ!$I$16:$M$17,2,FALSE),0),
  AND(Q279=13),IFERROR(VLOOKUP(入力項目!$S$15,子育て関連マスタ!$I$21:$M$22,2,FALSE),0),
  AND(Q279=16),IFERROR(VLOOKUP(入力項目!$S$16,子育て関連マスタ!$I$26:$M$28,2,FALSE),0),
  AND(Q279=19,入力項目!$S$16&lt;&gt;"高専"),IFERROR(VLOOKUP(入力項目!$S$17,子育て関連マスタ!$I$32:$M$37,2,FALSE),0),
  AND(Q279=21,入力項目!$S$16="高専"),IFERROR(VLOOKUP(入力項目!$S$17,子育て関連マスタ!$I$32:$M$37,2,FALSE),0),
  Q279&gt;=22,0
  ),0),0
) +
IF(AND(Q279&gt;=1,Q279&lt;=15),IF($D279=入力項目!$S$8,入力項目!$S$3,0),0) +
IF(AND(Q279&gt;=1,Q279&lt;=15),IF($D279=5,入力項目!$S$4,0),0) +
IF(AND(Q279&gt;=1,Q279&lt;=15),IF($D279=12,入力項目!$S$5,0),0) +
IF(AND(入力項目!$S$7=$A279,入力項目!$S$8=$D279),子育て関連マスタ!$C$14,0) +
IFERROR(IF(AND(YEAR(EDATE(DATE(入力項目!$S$7,入力項目!$S$8,1),1))=$A279,MONTH(EDATE(DATE(入力項目!$S$7,入力項目!$S$8,1),1))=$D279),子育て関連マスタ!$C$15,0),0) +
IF(AND(OR(Q279=3,Q279=5,Q279=7),$D279=11),子育て関連マスタ!$C$17,0) +
IF(AND(Q279=20,$D279=1),子育て関連マスタ!$C$18,0) +
IF(AND(Q279=20,$D279=1),
IFERROR(_xlfn.IFS(
入力項目!$S$10="男",子育て関連マスタ!$C$18,
入力項目!$S$10="女",子育て関連マスタ!$C$19
),0),0
) +
IF(AND(Q279&gt;=入力項目!$S$18,Q279&lt;=入力項目!$S$19),入力項目!$S$20,0) +
IF(AND(Q279&gt;=入力項目!$S$21,Q279&lt;=入力項目!$S$22),入力項目!$S$23,0) +
IF(AND(Q279&gt;=入力項目!$S$24,Q279&lt;=入力項目!$S$25),入力項目!$S$26,0)
)</f>
        <v>0</v>
      </c>
      <c r="AF279">
        <f ca="1">-(
_xlfn.IFS(
R279&lt;=入力項目!$S$11,0,
AND(R279&gt;=入力項目!$S$11+1,R279&lt;=3),IFERROR(VLOOKUP(入力項目!$S$12,子育て関連マスタ!$I$4:$M$5,4,FALSE),0),
AND(R279&gt;=4,R279&lt;=6),IFERROR(VLOOKUP(入力項目!$S$13,子育て関連マスタ!$I$9:$M$12,4,FALSE),0),
AND(R279&gt;=7,R279&lt;=12),IFERROR(VLOOKUP(入力項目!$S$14,子育て関連マスタ!$I$16:$M$17,4,FALSE),0),
AND(R279&gt;=13,R279&lt;=15),IFERROR(VLOOKUP(入力項目!$S$15,子育て関連マスタ!$I$21:$M$22,4,FALSE),0),
AND(R279&gt;=16,R279&lt;=18),IFERROR(VLOOKUP(入力項目!$S$16,子育て関連マスタ!$I$26:$M$28,4,FALSE),0),
AND(R279&gt;=19,R279&lt;=20,入力項目!$S$16="高専"),IFERROR(VLOOKUP(入力項目!$S$16,子育て関連マスタ!$I$26:$M$28,4,FALSE),0),
AND(R279&gt;=19,R279&lt;=20,入力項目!$S$16&lt;&gt;"高専"),IFERROR(VLOOKUP(入力項目!$S$17,子育て関連マスタ!$I$32:$M$37,4,FALSE),0),
AND(R279&gt;=21,R279&lt;=22,入力項目!$S$16="高専"),IFERROR(VLOOKUP(入力項目!$S$17,子育て関連マスタ!$I$32:$M$34,4,FALSE),0),
AND(R279&gt;=21,R279&lt;=22,入力項目!$S$16&lt;&gt;"高専"),IFERROR(VLOOKUP(入力項目!$S$17,子育て関連マスタ!$I$32:$M$34,4,FALSE),0),
R279&gt;=23,0
) +
IF($D279=4,
  IFERROR(_xlfn.IFS(
  R279&lt;=入力項目!$S$11,0,
  AND(R279=入力項目!$S$11),IFERROR(VLOOKUP(入力項目!$S$12,子育て関連マスタ!$I$4:$M$5,2,FALSE),0),
  AND(R279=4),IFERROR(VLOOKUP(入力項目!$S$13,子育て関連マスタ!$I$9:$M$12,2,FALSE),0),
  AND(R279=7),IFERROR(VLOOKUP(入力項目!$S$14,子育て関連マスタ!$I$16:$M$17,2,FALSE),0),
  AND(R279=13),IFERROR(VLOOKUP(入力項目!$S$15,子育て関連マスタ!$I$21:$M$22,2,FALSE),0),
  AND(R279=16),IFERROR(VLOOKUP(入力項目!$S$16,子育て関連マスタ!$I$26:$M$28,2,FALSE),0),
  AND(R279=19,入力項目!$S$16&lt;&gt;"高専"),IFERROR(VLOOKUP(入力項目!$S$17,子育て関連マスタ!$I$32:$M$37,2,FALSE),0),
  AND(R279=21,入力項目!$S$16="高専"),IFERROR(VLOOKUP(入力項目!$S$17,子育て関連マスタ!$I$32:$M$37,2,FALSE),0),
  R279&gt;=22,0
  ),0),0
) +
IF(AND(R279&gt;=1,R279&lt;=15),IF($D279=入力項目!$S$8,入力項目!$S$3,0),0) +
IF(AND(R279&gt;=1,R279&lt;=15),IF($D279=5,入力項目!$S$4,0),0) +
IF(AND(R279&gt;=1,R279&lt;=15),IF($D279=12,入力項目!$S$5,0),0) +
IF(AND(入力項目!$S$7=$A279,入力項目!$S$8=$D279),子育て関連マスタ!$C$14,0) +
IFERROR(IF(AND(YEAR(EDATE(DATE(入力項目!$S$7,入力項目!$S$8,1),1))=$A279,MONTH(EDATE(DATE(入力項目!$S$7,入力項目!$S$8,1),1))=$D279),子育て関連マスタ!$C$15,0),0) +
IF(AND(OR(R279=3,R279=5,R279=7),$D279=11),子育て関連マスタ!$C$17,0) +
IF(AND(R279=20,$D279=1),子育て関連マスタ!$C$18,0) +
IF(AND(R279=20,$D279=1),
IFERROR(_xlfn.IFS(
入力項目!$S$10="男",子育て関連マスタ!$C$18,
入力項目!$S$10="女",子育て関連マスタ!$C$19
),0),0
) +
IF(AND(R279&gt;=入力項目!$S$18,R279&lt;=入力項目!$S$19),入力項目!$S$20,0) +
IF(AND(R279&gt;=入力項目!$S$21,R279&lt;=入力項目!$S$22),入力項目!$S$23,0) +
IF(AND(R279&gt;=入力項目!$S$24,R279&lt;=入力項目!$S$25),入力項目!$S$26,0)
)</f>
        <v>0</v>
      </c>
      <c r="AG279">
        <f ca="1">-(
_xlfn.IFS(
S279&lt;=入力項目!$S$11,0,
AND(S279&gt;=入力項目!$S$11+1,S279&lt;=3),IFERROR(VLOOKUP(入力項目!$S$12,子育て関連マスタ!$I$4:$M$5,4,FALSE),0),
AND(S279&gt;=4,S279&lt;=6),IFERROR(VLOOKUP(入力項目!$S$13,子育て関連マスタ!$I$9:$M$12,4,FALSE),0),
AND(S279&gt;=7,S279&lt;=12),IFERROR(VLOOKUP(入力項目!$S$14,子育て関連マスタ!$I$16:$M$17,4,FALSE),0),
AND(S279&gt;=13,S279&lt;=15),IFERROR(VLOOKUP(入力項目!$S$15,子育て関連マスタ!$I$21:$M$22,4,FALSE),0),
AND(S279&gt;=16,S279&lt;=18),IFERROR(VLOOKUP(入力項目!$S$16,子育て関連マスタ!$I$26:$M$28,4,FALSE),0),
AND(S279&gt;=19,S279&lt;=20,入力項目!$S$16="高専"),IFERROR(VLOOKUP(入力項目!$S$16,子育て関連マスタ!$I$26:$M$28,4,FALSE),0),
AND(S279&gt;=19,S279&lt;=20,入力項目!$S$16&lt;&gt;"高専"),IFERROR(VLOOKUP(入力項目!$S$17,子育て関連マスタ!$I$32:$M$37,4,FALSE),0),
AND(S279&gt;=21,S279&lt;=22,入力項目!$S$16="高専"),IFERROR(VLOOKUP(入力項目!$S$17,子育て関連マスタ!$I$32:$M$34,4,FALSE),0),
AND(S279&gt;=21,S279&lt;=22,入力項目!$S$16&lt;&gt;"高専"),IFERROR(VLOOKUP(入力項目!$S$17,子育て関連マスタ!$I$32:$M$34,4,FALSE),0),
S279&gt;=23,0
) +
IF($D279=4,
  IFERROR(_xlfn.IFS(
  S279&lt;=入力項目!$S$11,0,
  AND(S279=入力項目!$S$11),IFERROR(VLOOKUP(入力項目!$S$12,子育て関連マスタ!$I$4:$M$5,2,FALSE),0),
  AND(S279=4),IFERROR(VLOOKUP(入力項目!$S$13,子育て関連マスタ!$I$9:$M$12,2,FALSE),0),
  AND(S279=7),IFERROR(VLOOKUP(入力項目!$S$14,子育て関連マスタ!$I$16:$M$17,2,FALSE),0),
  AND(S279=13),IFERROR(VLOOKUP(入力項目!$S$15,子育て関連マスタ!$I$21:$M$22,2,FALSE),0),
  AND(S279=16),IFERROR(VLOOKUP(入力項目!$S$16,子育て関連マスタ!$I$26:$M$28,2,FALSE),0),
  AND(S279=19,入力項目!$S$16&lt;&gt;"高専"),IFERROR(VLOOKUP(入力項目!$S$17,子育て関連マスタ!$I$32:$M$37,2,FALSE),0),
  AND(S279=21,入力項目!$S$16="高専"),IFERROR(VLOOKUP(入力項目!$S$17,子育て関連マスタ!$I$32:$M$37,2,FALSE),0),
  S279&gt;=22,0
  ),0),0
) +
IF(AND(S279&gt;=1,S279&lt;=15),IF($D279=入力項目!$S$8,入力項目!$S$3,0),0) +
IF(AND(S279&gt;=1,S279&lt;=15),IF($D279=5,入力項目!$S$4,0),0) +
IF(AND(S279&gt;=1,S279&lt;=15),IF($D279=12,入力項目!$S$5,0),0) +
IF(AND(入力項目!$S$7=$A279,入力項目!$S$8=$D279),子育て関連マスタ!$C$14,0) +
IFERROR(IF(AND(YEAR(EDATE(DATE(入力項目!$S$7,入力項目!$S$8,1),1))=$A279,MONTH(EDATE(DATE(入力項目!$S$7,入力項目!$S$8,1),1))=$D279),子育て関連マスタ!$C$15,0),0) +
IF(AND(OR(S279=3,S279=5,S279=7),$D279=11),子育て関連マスタ!$C$17,0) +
IF(AND(S279=20,$D279=1),子育て関連マスタ!$C$18,0) +
IF(AND(S279=20,$D279=1),
IFERROR(_xlfn.IFS(
入力項目!$S$10="男",子育て関連マスタ!$C$18,
入力項目!$S$10="女",子育て関連マスタ!$C$19
),0),0
) +
IF(AND(S279&gt;=入力項目!$S$18,S279&lt;=入力項目!$S$19),入力項目!$S$20,0) +
IF(AND(S279&gt;=入力項目!$S$21,S279&lt;=入力項目!$S$22),入力項目!$S$23,0) +
IF(AND(S279&gt;=入力項目!$S$24,S279&lt;=入力項目!$S$25),入力項目!$S$26,0)
)</f>
        <v>0</v>
      </c>
      <c r="AH279">
        <f ca="1">-(
_xlfn.IFS(
T279&lt;=入力項目!$S$11,0,
AND(T279&gt;=入力項目!$S$11+1,T279&lt;=3),IFERROR(VLOOKUP(入力項目!$S$12,子育て関連マスタ!$I$4:$M$5,4,FALSE),0),
AND(T279&gt;=4,T279&lt;=6),IFERROR(VLOOKUP(入力項目!$S$13,子育て関連マスタ!$I$9:$M$12,4,FALSE),0),
AND(T279&gt;=7,T279&lt;=12),IFERROR(VLOOKUP(入力項目!$S$14,子育て関連マスタ!$I$16:$M$17,4,FALSE),0),
AND(T279&gt;=13,T279&lt;=15),IFERROR(VLOOKUP(入力項目!$S$15,子育て関連マスタ!$I$21:$M$22,4,FALSE),0),
AND(T279&gt;=16,T279&lt;=18),IFERROR(VLOOKUP(入力項目!$S$16,子育て関連マスタ!$I$26:$M$28,4,FALSE),0),
AND(T279&gt;=19,T279&lt;=20,入力項目!$S$16="高専"),IFERROR(VLOOKUP(入力項目!$S$16,子育て関連マスタ!$I$26:$M$28,4,FALSE),0),
AND(T279&gt;=19,T279&lt;=20,入力項目!$S$16&lt;&gt;"高専"),IFERROR(VLOOKUP(入力項目!$S$17,子育て関連マスタ!$I$32:$M$37,4,FALSE),0),
AND(T279&gt;=21,T279&lt;=22,入力項目!$S$16="高専"),IFERROR(VLOOKUP(入力項目!$S$17,子育て関連マスタ!$I$32:$M$34,4,FALSE),0),
AND(T279&gt;=21,T279&lt;=22,入力項目!$S$16&lt;&gt;"高専"),IFERROR(VLOOKUP(入力項目!$S$17,子育て関連マスタ!$I$32:$M$34,4,FALSE),0),
T279&gt;=23,0
) +
IF($D279=4,
  IFERROR(_xlfn.IFS(
  T279&lt;=入力項目!$S$11,0,
  AND(T279=入力項目!$S$11),IFERROR(VLOOKUP(入力項目!$S$12,子育て関連マスタ!$I$4:$M$5,2,FALSE),0),
  AND(T279=4),IFERROR(VLOOKUP(入力項目!$S$13,子育て関連マスタ!$I$9:$M$12,2,FALSE),0),
  AND(T279=7),IFERROR(VLOOKUP(入力項目!$S$14,子育て関連マスタ!$I$16:$M$17,2,FALSE),0),
  AND(T279=13),IFERROR(VLOOKUP(入力項目!$S$15,子育て関連マスタ!$I$21:$M$22,2,FALSE),0),
  AND(T279=16),IFERROR(VLOOKUP(入力項目!$S$16,子育て関連マスタ!$I$26:$M$28,2,FALSE),0),
  AND(T279=19,入力項目!$S$16&lt;&gt;"高専"),IFERROR(VLOOKUP(入力項目!$S$17,子育て関連マスタ!$I$32:$M$37,2,FALSE),0),
  AND(T279=21,入力項目!$S$16="高専"),IFERROR(VLOOKUP(入力項目!$S$17,子育て関連マスタ!$I$32:$M$37,2,FALSE),0),
  T279&gt;=22,0
  ),0),0
) +
IF(AND(T279&gt;=1,T279&lt;=15),IF($D279=入力項目!$S$8,入力項目!$S$3,0),0) +
IF(AND(T279&gt;=1,T279&lt;=15),IF($D279=5,入力項目!$S$4,0),0) +
IF(AND(T279&gt;=1,T279&lt;=15),IF($D279=12,入力項目!$S$5,0),0) +
IF(AND(入力項目!$S$7=$A279,入力項目!$S$8=$D279),子育て関連マスタ!$C$14,0) +
IFERROR(IF(AND(YEAR(EDATE(DATE(入力項目!$S$7,入力項目!$S$8,1),1))=$A279,MONTH(EDATE(DATE(入力項目!$S$7,入力項目!$S$8,1),1))=$D279),子育て関連マスタ!$C$15,0),0) +
IF(AND(OR(T279=3,T279=5,T279=7),$D279=11),子育て関連マスタ!$C$17,0) +
IF(AND(T279=20,$D279=1),子育て関連マスタ!$C$18,0) +
IF(AND(T279=20,$D279=1),
IFERROR(_xlfn.IFS(
入力項目!$S$10="男",子育て関連マスタ!$C$18,
入力項目!$S$10="女",子育て関連マスタ!$C$19
),0),0
) +
IF(AND(T279&gt;=入力項目!$S$18,T279&lt;=入力項目!$S$19),入力項目!$S$20,0) +
IF(AND(T279&gt;=入力項目!$S$21,T279&lt;=入力項目!$S$22),入力項目!$S$23,0) +
IF(AND(T279&gt;=入力項目!$S$24,T279&lt;=入力項目!$S$25),入力項目!$S$26,0)
)</f>
        <v>0</v>
      </c>
      <c r="AI279">
        <f ca="1">-(
_xlfn.IFS(
U279&lt;=入力項目!$S$11,0,
AND(U279&gt;=入力項目!$S$11+1,U279&lt;=3),IFERROR(VLOOKUP(入力項目!$S$12,子育て関連マスタ!$I$4:$M$5,4,FALSE),0),
AND(U279&gt;=4,U279&lt;=6),IFERROR(VLOOKUP(入力項目!$S$13,子育て関連マスタ!$I$9:$M$12,4,FALSE),0),
AND(U279&gt;=7,U279&lt;=12),IFERROR(VLOOKUP(入力項目!$S$14,子育て関連マスタ!$I$16:$M$17,4,FALSE),0),
AND(U279&gt;=13,U279&lt;=15),IFERROR(VLOOKUP(入力項目!$S$15,子育て関連マスタ!$I$21:$M$22,4,FALSE),0),
AND(U279&gt;=16,U279&lt;=18),IFERROR(VLOOKUP(入力項目!$S$16,子育て関連マスタ!$I$26:$M$28,4,FALSE),0),
AND(U279&gt;=19,U279&lt;=20,入力項目!$S$16="高専"),IFERROR(VLOOKUP(入力項目!$S$16,子育て関連マスタ!$I$26:$M$28,4,FALSE),0),
AND(U279&gt;=19,U279&lt;=20,入力項目!$S$16&lt;&gt;"高専"),IFERROR(VLOOKUP(入力項目!$S$17,子育て関連マスタ!$I$32:$M$37,4,FALSE),0),
AND(U279&gt;=21,U279&lt;=22,入力項目!$S$16="高専"),IFERROR(VLOOKUP(入力項目!$S$17,子育て関連マスタ!$I$32:$M$34,4,FALSE),0),
AND(U279&gt;=21,U279&lt;=22,入力項目!$S$16&lt;&gt;"高専"),IFERROR(VLOOKUP(入力項目!$S$17,子育て関連マスタ!$I$32:$M$34,4,FALSE),0),
U279&gt;=23,0
) +
IF($D279=4,
  IFERROR(_xlfn.IFS(
  U279&lt;=入力項目!$S$11,0,
  AND(U279=入力項目!$S$11),IFERROR(VLOOKUP(入力項目!$S$12,子育て関連マスタ!$I$4:$M$5,2,FALSE),0),
  AND(U279=4),IFERROR(VLOOKUP(入力項目!$S$13,子育て関連マスタ!$I$9:$M$12,2,FALSE),0),
  AND(U279=7),IFERROR(VLOOKUP(入力項目!$S$14,子育て関連マスタ!$I$16:$M$17,2,FALSE),0),
  AND(U279=13),IFERROR(VLOOKUP(入力項目!$S$15,子育て関連マスタ!$I$21:$M$22,2,FALSE),0),
  AND(U279=16),IFERROR(VLOOKUP(入力項目!$S$16,子育て関連マスタ!$I$26:$M$28,2,FALSE),0),
  AND(U279=19,入力項目!$S$16&lt;&gt;"高専"),IFERROR(VLOOKUP(入力項目!$S$17,子育て関連マスタ!$I$32:$M$37,2,FALSE),0),
  AND(U279=21,入力項目!$S$16="高専"),IFERROR(VLOOKUP(入力項目!$S$17,子育て関連マスタ!$I$32:$M$37,2,FALSE),0),
  U279&gt;=22,0
  ),0),0
) +
IF(AND(U279&gt;=1,U279&lt;=15),IF($D279=入力項目!$S$8,入力項目!$S$3,0),0) +
IF(AND(U279&gt;=1,U279&lt;=15),IF($D279=5,入力項目!$S$4,0),0) +
IF(AND(U279&gt;=1,U279&lt;=15),IF($D279=12,入力項目!$S$5,0),0) +
IF(AND(入力項目!$S$7=$A279,入力項目!$S$8=$D279),子育て関連マスタ!$C$14,0) +
IFERROR(IF(AND(YEAR(EDATE(DATE(入力項目!$S$7,入力項目!$S$8,1),1))=$A279,MONTH(EDATE(DATE(入力項目!$S$7,入力項目!$S$8,1),1))=$D279),子育て関連マスタ!$C$15,0),0) +
IF(AND(OR(U279=3,U279=5,U279=7),$D279=11),子育て関連マスタ!$C$17,0) +
IF(AND(U279=20,$D279=1),子育て関連マスタ!$C$18,0) +
IF(AND(U279=20,$D279=1),
IFERROR(_xlfn.IFS(
入力項目!$S$10="男",子育て関連マスタ!$C$18,
入力項目!$S$10="女",子育て関連マスタ!$C$19
),0),0
) +
IF(AND(U279&gt;=入力項目!$S$18,U279&lt;=入力項目!$S$19),入力項目!$S$20,0) +
IF(AND(U279&gt;=入力項目!$S$21,U279&lt;=入力項目!$S$22),入力項目!$S$23,0) +
IF(AND(U279&gt;=入力項目!$S$24,U279&lt;=入力項目!$S$25),入力項目!$S$26,0)
)</f>
        <v>0</v>
      </c>
      <c r="AJ279" s="10">
        <f ca="1">-VLOOKUP($D279,月別収支!$A$2:$H$13,7,FALSE)</f>
        <v>-20000</v>
      </c>
    </row>
    <row r="280" spans="1:36" x14ac:dyDescent="0.4">
      <c r="A280">
        <f t="shared" ca="1" si="71"/>
        <v>2047</v>
      </c>
      <c r="B280">
        <f t="shared" ca="1" si="78"/>
        <v>2047</v>
      </c>
      <c r="C280">
        <f t="shared" ca="1" si="79"/>
        <v>23</v>
      </c>
      <c r="D280">
        <f t="shared" ca="1" si="72"/>
        <v>10</v>
      </c>
      <c r="E280" t="str">
        <f t="shared" ca="1" si="73"/>
        <v>2047年10月</v>
      </c>
      <c r="F280">
        <f ca="1">IF(OR(入力項目!$N$5&lt;$A280,AND(入力項目!$N$5=$A280,入力項目!$N$6&lt;$D280)),IF(F279=0,1,IF(G280=12,F279+1,F279)),0)</f>
        <v>23</v>
      </c>
      <c r="G280">
        <f ca="1">IF(OR(入力項目!$N$5&lt;$A280,AND(入力項目!$N$5=$A280,入力項目!$N$6&lt;$D280)),IF(G279=12,1,G279+1),0)</f>
        <v>12</v>
      </c>
      <c r="H280" t="str">
        <f t="shared" ca="1" si="74"/>
        <v>23_12</v>
      </c>
      <c r="I280">
        <f ca="1">IF(
  IFERROR(AND($C280&gt;0,MOD($C280,入力項目!$N$22)=0,$D280=入力項目!$N$23), FALSE),
  1,
  IF(
    AND(I279&gt;0,J279=12),
    IF(I279=入力項目!$N$28, 0, I279+1),
    I279
  )
)</f>
        <v>0</v>
      </c>
      <c r="J280">
        <f ca="1">IF($D280=入力項目!$N$23,1,IFERROR(J279+1,1))</f>
        <v>5</v>
      </c>
      <c r="K280" t="str">
        <f t="shared" ca="1" si="75"/>
        <v>0_5</v>
      </c>
      <c r="L280">
        <f ca="1">L279+IF(入力項目!$D$4=$D280,1,0)</f>
        <v>52</v>
      </c>
      <c r="M280" t="str">
        <f t="shared" ca="1" si="76"/>
        <v>52歳</v>
      </c>
      <c r="N280">
        <f t="shared" ca="1" si="80"/>
        <v>52</v>
      </c>
      <c r="O280" t="str">
        <f t="shared" ca="1" si="77"/>
        <v>52歳</v>
      </c>
      <c r="P280">
        <f t="shared" ca="1" si="81"/>
        <v>27</v>
      </c>
      <c r="Q280">
        <f t="shared" ca="1" si="82"/>
        <v>25</v>
      </c>
      <c r="R280">
        <f t="shared" ca="1" si="83"/>
        <v>2048</v>
      </c>
      <c r="S280">
        <f t="shared" ca="1" si="84"/>
        <v>2048</v>
      </c>
      <c r="T280">
        <f t="shared" ca="1" si="85"/>
        <v>2048</v>
      </c>
      <c r="U280">
        <f t="shared" ca="1" si="86"/>
        <v>2048</v>
      </c>
      <c r="V280" s="10">
        <f t="shared" ca="1" si="87"/>
        <v>32080525</v>
      </c>
      <c r="W280" s="10">
        <f ca="1">IF($L280&lt;その他マスタ!$B$1,VLOOKUP($D280,月別収支!$A$2:$H$13,2,FALSE),その他マスタ!$B$3)+IF(AND($L280=その他マスタ!$B$1,入力項目!$I$9="あり",$D280=入力項目!$D$4),その他マスタ!$B$2,0)</f>
        <v>300000</v>
      </c>
      <c r="X280" s="10">
        <f ca="1">-IF(入力項目!$K$5=TRUE,
IF($F280+$G280&lt;3,VLOOKUP($D280,月別収支!$A$2:$H$13,8,FALSE),0)+IFERROR(VLOOKUP($H280,住宅ローン計算!C:P,13,FALSE),0)+IF($F280&gt;1,IF(OR($G280=3,$G280=6,$G280=9,$G280=12),ROUNDUP(入力項目!$N$18/4,0),0),0),
VLOOKUP($D280,月別収支!$A$2:$H$13,8,FALSE))</f>
        <v>-91090</v>
      </c>
      <c r="Y280" s="10">
        <f ca="1">-VLOOKUP($D280,月別収支!$A$2:$H$13,3,FALSE)</f>
        <v>-75000</v>
      </c>
      <c r="Z280" s="10">
        <f ca="1">-VLOOKUP($D280,月別収支!$A$2:$H$13,4,FALSE)</f>
        <v>-27000</v>
      </c>
      <c r="AA280" s="10">
        <f ca="1">-VLOOKUP($D280,月別収支!$A$2:$H$13,6,FALSE)</f>
        <v>-10000</v>
      </c>
      <c r="AB280" s="10">
        <f ca="1">-(
VLOOKUP($D280,月別収支!$A$2:$H$13,5,FALSE)+IF(AND(入力項目!$I$27&lt;=$A280,ISEVEN($A280-入力項目!$I$27),入力項目!$I$28=$D280),入力項目!$I$26,0)
+IF(入力項目!$K$26=TRUE,
IFERROR(VLOOKUP($K280,マイカーローン計算!C:P,13,FALSE),0),
IFERROR(
  IF(AND($C280&gt;0,MOD($C280,入力項目!$N$22)=0,$D280=入力項目!$N$23),入力項目!$N$24,0),
 0
)
)
)</f>
        <v>-20000</v>
      </c>
      <c r="AC280" s="10">
        <f ca="1">-IF($A280&lt;入力項目!$N$33,入力項目!$N$35,IF(AND($A280=入力項目!$N$33,$D280&lt;=入力項目!$N$34),入力項目!$N$35,0))</f>
        <v>0</v>
      </c>
      <c r="AD280">
        <f ca="1">-(
_xlfn.IFS(
P280&lt;=入力項目!$S$11,0,
AND(P280&gt;=入力項目!$S$11+1,P280&lt;=3),IFERROR(VLOOKUP(入力項目!$S$12,子育て関連マスタ!$I$4:$M$5,4,FALSE),0),
AND(P280&gt;=4,P280&lt;=6),IFERROR(VLOOKUP(入力項目!$S$13,子育て関連マスタ!$I$9:$M$12,4,FALSE),0),
AND(P280&gt;=7,P280&lt;=12),IFERROR(VLOOKUP(入力項目!$S$14,子育て関連マスタ!$I$16:$M$17,4,FALSE),0),
AND(P280&gt;=13,P280&lt;=15),IFERROR(VLOOKUP(入力項目!$S$15,子育て関連マスタ!$I$21:$M$22,4,FALSE),0),
AND(P280&gt;=16,P280&lt;=18),IFERROR(VLOOKUP(入力項目!$S$16,子育て関連マスタ!$I$26:$M$28,4,FALSE),0),
AND(P280&gt;=19,P280&lt;=20,入力項目!$S$16="高専"),IFERROR(VLOOKUP(入力項目!$S$16,子育て関連マスタ!$I$26:$M$28,4,FALSE),0),
AND(P280&gt;=19,P280&lt;=20,入力項目!$S$16&lt;&gt;"高専"),IFERROR(VLOOKUP(入力項目!$S$17,子育て関連マスタ!$I$32:$M$37,4,FALSE),0),
AND(P280&gt;=21,P280&lt;=22,入力項目!$S$16="高専"),IFERROR(VLOOKUP(入力項目!$S$17,子育て関連マスタ!$I$32:$M$34,4,FALSE),0),
AND(P280&gt;=21,P280&lt;=22,入力項目!$S$16&lt;&gt;"高専"),IFERROR(VLOOKUP(入力項目!$S$17,子育て関連マスタ!$I$32:$M$34,4,FALSE),0),
P280&gt;=23,0
) +
IF($D280=4,
  IFERROR(_xlfn.IFS(
  P280&lt;=入力項目!$S$11,0,
  AND(P280=入力項目!$S$11),IFERROR(VLOOKUP(入力項目!$S$12,子育て関連マスタ!$I$4:$M$5,2,FALSE),0),
  AND(P280=4),IFERROR(VLOOKUP(入力項目!$S$13,子育て関連マスタ!$I$9:$M$12,2,FALSE),0),
  AND(P280=7),IFERROR(VLOOKUP(入力項目!$S$14,子育て関連マスタ!$I$16:$M$17,2,FALSE),0),
  AND(P280=13),IFERROR(VLOOKUP(入力項目!$S$15,子育て関連マスタ!$I$21:$M$22,2,FALSE),0),
  AND(P280=16),IFERROR(VLOOKUP(入力項目!$S$16,子育て関連マスタ!$I$26:$M$28,2,FALSE),0),
  AND(P280=19,入力項目!$S$16&lt;&gt;"高専"),IFERROR(VLOOKUP(入力項目!$S$17,子育て関連マスタ!$I$32:$M$37,2,FALSE),0),
  AND(P280=21,入力項目!$S$16="高専"),IFERROR(VLOOKUP(入力項目!$S$17,子育て関連マスタ!$I$32:$M$37,2,FALSE),0),
  P280&gt;=22,0
  ),0),0
) +
IF(AND(P280&gt;=1,P280&lt;=15),IF($D280=入力項目!$S$8,入力項目!$S$3,0),0) +
IF(AND(P280&gt;=1,P280&lt;=15),IF($D280=5,入力項目!$S$4,0),0) +
IF(AND(P280&gt;=1,P280&lt;=15),IF($D280=12,入力項目!$S$5,0),0) +
IF(AND(入力項目!$S$7=$A280,入力項目!$S$8=$D280),子育て関連マスタ!$C$14,0) +
IFERROR(IF(AND(YEAR(EDATE(DATE(入力項目!$S$7,入力項目!$S$8,1),1))=$A280,MONTH(EDATE(DATE(入力項目!$S$7,入力項目!$S$8,1),1))=$D280),子育て関連マスタ!$C$15,0),0) +
IF(AND(OR(P280=3,P280=5,P280=7),$D280=11),子育て関連マスタ!$C$17,0) +
IF(AND(P280=20,$D280=1),子育て関連マスタ!$C$18,0) +
IF(AND(P280=20,$D280=1),
IFERROR(_xlfn.IFS(
入力項目!$S$10="男",子育て関連マスタ!$C$18,
入力項目!$S$10="女",子育て関連マスタ!$C$19
),0),0
) +
IF(AND(P280&gt;=入力項目!$S$18,P280&lt;=入力項目!$S$19),入力項目!$S$20,0) +
IF(AND(P280&gt;=入力項目!$S$21,P280&lt;=入力項目!$S$22),入力項目!$S$23,0) +
IF(AND(P280&gt;=入力項目!$S$24,P280&lt;=入力項目!$S$25),入力項目!$S$26,0)
)</f>
        <v>0</v>
      </c>
      <c r="AE280">
        <f ca="1">-(
_xlfn.IFS(
Q280&lt;=入力項目!$S$11,0,
AND(Q280&gt;=入力項目!$S$11+1,Q280&lt;=3),IFERROR(VLOOKUP(入力項目!$S$12,子育て関連マスタ!$I$4:$M$5,4,FALSE),0),
AND(Q280&gt;=4,Q280&lt;=6),IFERROR(VLOOKUP(入力項目!$S$13,子育て関連マスタ!$I$9:$M$12,4,FALSE),0),
AND(Q280&gt;=7,Q280&lt;=12),IFERROR(VLOOKUP(入力項目!$S$14,子育て関連マスタ!$I$16:$M$17,4,FALSE),0),
AND(Q280&gt;=13,Q280&lt;=15),IFERROR(VLOOKUP(入力項目!$S$15,子育て関連マスタ!$I$21:$M$22,4,FALSE),0),
AND(Q280&gt;=16,Q280&lt;=18),IFERROR(VLOOKUP(入力項目!$S$16,子育て関連マスタ!$I$26:$M$28,4,FALSE),0),
AND(Q280&gt;=19,Q280&lt;=20,入力項目!$S$16="高専"),IFERROR(VLOOKUP(入力項目!$S$16,子育て関連マスタ!$I$26:$M$28,4,FALSE),0),
AND(Q280&gt;=19,Q280&lt;=20,入力項目!$S$16&lt;&gt;"高専"),IFERROR(VLOOKUP(入力項目!$S$17,子育て関連マスタ!$I$32:$M$37,4,FALSE),0),
AND(Q280&gt;=21,Q280&lt;=22,入力項目!$S$16="高専"),IFERROR(VLOOKUP(入力項目!$S$17,子育て関連マスタ!$I$32:$M$34,4,FALSE),0),
AND(Q280&gt;=21,Q280&lt;=22,入力項目!$S$16&lt;&gt;"高専"),IFERROR(VLOOKUP(入力項目!$S$17,子育て関連マスタ!$I$32:$M$34,4,FALSE),0),
Q280&gt;=23,0
) +
IF($D280=4,
  IFERROR(_xlfn.IFS(
  Q280&lt;=入力項目!$S$11,0,
  AND(Q280=入力項目!$S$11),IFERROR(VLOOKUP(入力項目!$S$12,子育て関連マスタ!$I$4:$M$5,2,FALSE),0),
  AND(Q280=4),IFERROR(VLOOKUP(入力項目!$S$13,子育て関連マスタ!$I$9:$M$12,2,FALSE),0),
  AND(Q280=7),IFERROR(VLOOKUP(入力項目!$S$14,子育て関連マスタ!$I$16:$M$17,2,FALSE),0),
  AND(Q280=13),IFERROR(VLOOKUP(入力項目!$S$15,子育て関連マスタ!$I$21:$M$22,2,FALSE),0),
  AND(Q280=16),IFERROR(VLOOKUP(入力項目!$S$16,子育て関連マスタ!$I$26:$M$28,2,FALSE),0),
  AND(Q280=19,入力項目!$S$16&lt;&gt;"高専"),IFERROR(VLOOKUP(入力項目!$S$17,子育て関連マスタ!$I$32:$M$37,2,FALSE),0),
  AND(Q280=21,入力項目!$S$16="高専"),IFERROR(VLOOKUP(入力項目!$S$17,子育て関連マスタ!$I$32:$M$37,2,FALSE),0),
  Q280&gt;=22,0
  ),0),0
) +
IF(AND(Q280&gt;=1,Q280&lt;=15),IF($D280=入力項目!$S$8,入力項目!$S$3,0),0) +
IF(AND(Q280&gt;=1,Q280&lt;=15),IF($D280=5,入力項目!$S$4,0),0) +
IF(AND(Q280&gt;=1,Q280&lt;=15),IF($D280=12,入力項目!$S$5,0),0) +
IF(AND(入力項目!$S$7=$A280,入力項目!$S$8=$D280),子育て関連マスタ!$C$14,0) +
IFERROR(IF(AND(YEAR(EDATE(DATE(入力項目!$S$7,入力項目!$S$8,1),1))=$A280,MONTH(EDATE(DATE(入力項目!$S$7,入力項目!$S$8,1),1))=$D280),子育て関連マスタ!$C$15,0),0) +
IF(AND(OR(Q280=3,Q280=5,Q280=7),$D280=11),子育て関連マスタ!$C$17,0) +
IF(AND(Q280=20,$D280=1),子育て関連マスタ!$C$18,0) +
IF(AND(Q280=20,$D280=1),
IFERROR(_xlfn.IFS(
入力項目!$S$10="男",子育て関連マスタ!$C$18,
入力項目!$S$10="女",子育て関連マスタ!$C$19
),0),0
) +
IF(AND(Q280&gt;=入力項目!$S$18,Q280&lt;=入力項目!$S$19),入力項目!$S$20,0) +
IF(AND(Q280&gt;=入力項目!$S$21,Q280&lt;=入力項目!$S$22),入力項目!$S$23,0) +
IF(AND(Q280&gt;=入力項目!$S$24,Q280&lt;=入力項目!$S$25),入力項目!$S$26,0)
)</f>
        <v>0</v>
      </c>
      <c r="AF280">
        <f ca="1">-(
_xlfn.IFS(
R280&lt;=入力項目!$S$11,0,
AND(R280&gt;=入力項目!$S$11+1,R280&lt;=3),IFERROR(VLOOKUP(入力項目!$S$12,子育て関連マスタ!$I$4:$M$5,4,FALSE),0),
AND(R280&gt;=4,R280&lt;=6),IFERROR(VLOOKUP(入力項目!$S$13,子育て関連マスタ!$I$9:$M$12,4,FALSE),0),
AND(R280&gt;=7,R280&lt;=12),IFERROR(VLOOKUP(入力項目!$S$14,子育て関連マスタ!$I$16:$M$17,4,FALSE),0),
AND(R280&gt;=13,R280&lt;=15),IFERROR(VLOOKUP(入力項目!$S$15,子育て関連マスタ!$I$21:$M$22,4,FALSE),0),
AND(R280&gt;=16,R280&lt;=18),IFERROR(VLOOKUP(入力項目!$S$16,子育て関連マスタ!$I$26:$M$28,4,FALSE),0),
AND(R280&gt;=19,R280&lt;=20,入力項目!$S$16="高専"),IFERROR(VLOOKUP(入力項目!$S$16,子育て関連マスタ!$I$26:$M$28,4,FALSE),0),
AND(R280&gt;=19,R280&lt;=20,入力項目!$S$16&lt;&gt;"高専"),IFERROR(VLOOKUP(入力項目!$S$17,子育て関連マスタ!$I$32:$M$37,4,FALSE),0),
AND(R280&gt;=21,R280&lt;=22,入力項目!$S$16="高専"),IFERROR(VLOOKUP(入力項目!$S$17,子育て関連マスタ!$I$32:$M$34,4,FALSE),0),
AND(R280&gt;=21,R280&lt;=22,入力項目!$S$16&lt;&gt;"高専"),IFERROR(VLOOKUP(入力項目!$S$17,子育て関連マスタ!$I$32:$M$34,4,FALSE),0),
R280&gt;=23,0
) +
IF($D280=4,
  IFERROR(_xlfn.IFS(
  R280&lt;=入力項目!$S$11,0,
  AND(R280=入力項目!$S$11),IFERROR(VLOOKUP(入力項目!$S$12,子育て関連マスタ!$I$4:$M$5,2,FALSE),0),
  AND(R280=4),IFERROR(VLOOKUP(入力項目!$S$13,子育て関連マスタ!$I$9:$M$12,2,FALSE),0),
  AND(R280=7),IFERROR(VLOOKUP(入力項目!$S$14,子育て関連マスタ!$I$16:$M$17,2,FALSE),0),
  AND(R280=13),IFERROR(VLOOKUP(入力項目!$S$15,子育て関連マスタ!$I$21:$M$22,2,FALSE),0),
  AND(R280=16),IFERROR(VLOOKUP(入力項目!$S$16,子育て関連マスタ!$I$26:$M$28,2,FALSE),0),
  AND(R280=19,入力項目!$S$16&lt;&gt;"高専"),IFERROR(VLOOKUP(入力項目!$S$17,子育て関連マスタ!$I$32:$M$37,2,FALSE),0),
  AND(R280=21,入力項目!$S$16="高専"),IFERROR(VLOOKUP(入力項目!$S$17,子育て関連マスタ!$I$32:$M$37,2,FALSE),0),
  R280&gt;=22,0
  ),0),0
) +
IF(AND(R280&gt;=1,R280&lt;=15),IF($D280=入力項目!$S$8,入力項目!$S$3,0),0) +
IF(AND(R280&gt;=1,R280&lt;=15),IF($D280=5,入力項目!$S$4,0),0) +
IF(AND(R280&gt;=1,R280&lt;=15),IF($D280=12,入力項目!$S$5,0),0) +
IF(AND(入力項目!$S$7=$A280,入力項目!$S$8=$D280),子育て関連マスタ!$C$14,0) +
IFERROR(IF(AND(YEAR(EDATE(DATE(入力項目!$S$7,入力項目!$S$8,1),1))=$A280,MONTH(EDATE(DATE(入力項目!$S$7,入力項目!$S$8,1),1))=$D280),子育て関連マスタ!$C$15,0),0) +
IF(AND(OR(R280=3,R280=5,R280=7),$D280=11),子育て関連マスタ!$C$17,0) +
IF(AND(R280=20,$D280=1),子育て関連マスタ!$C$18,0) +
IF(AND(R280=20,$D280=1),
IFERROR(_xlfn.IFS(
入力項目!$S$10="男",子育て関連マスタ!$C$18,
入力項目!$S$10="女",子育て関連マスタ!$C$19
),0),0
) +
IF(AND(R280&gt;=入力項目!$S$18,R280&lt;=入力項目!$S$19),入力項目!$S$20,0) +
IF(AND(R280&gt;=入力項目!$S$21,R280&lt;=入力項目!$S$22),入力項目!$S$23,0) +
IF(AND(R280&gt;=入力項目!$S$24,R280&lt;=入力項目!$S$25),入力項目!$S$26,0)
)</f>
        <v>0</v>
      </c>
      <c r="AG280">
        <f ca="1">-(
_xlfn.IFS(
S280&lt;=入力項目!$S$11,0,
AND(S280&gt;=入力項目!$S$11+1,S280&lt;=3),IFERROR(VLOOKUP(入力項目!$S$12,子育て関連マスタ!$I$4:$M$5,4,FALSE),0),
AND(S280&gt;=4,S280&lt;=6),IFERROR(VLOOKUP(入力項目!$S$13,子育て関連マスタ!$I$9:$M$12,4,FALSE),0),
AND(S280&gt;=7,S280&lt;=12),IFERROR(VLOOKUP(入力項目!$S$14,子育て関連マスタ!$I$16:$M$17,4,FALSE),0),
AND(S280&gt;=13,S280&lt;=15),IFERROR(VLOOKUP(入力項目!$S$15,子育て関連マスタ!$I$21:$M$22,4,FALSE),0),
AND(S280&gt;=16,S280&lt;=18),IFERROR(VLOOKUP(入力項目!$S$16,子育て関連マスタ!$I$26:$M$28,4,FALSE),0),
AND(S280&gt;=19,S280&lt;=20,入力項目!$S$16="高専"),IFERROR(VLOOKUP(入力項目!$S$16,子育て関連マスタ!$I$26:$M$28,4,FALSE),0),
AND(S280&gt;=19,S280&lt;=20,入力項目!$S$16&lt;&gt;"高専"),IFERROR(VLOOKUP(入力項目!$S$17,子育て関連マスタ!$I$32:$M$37,4,FALSE),0),
AND(S280&gt;=21,S280&lt;=22,入力項目!$S$16="高専"),IFERROR(VLOOKUP(入力項目!$S$17,子育て関連マスタ!$I$32:$M$34,4,FALSE),0),
AND(S280&gt;=21,S280&lt;=22,入力項目!$S$16&lt;&gt;"高専"),IFERROR(VLOOKUP(入力項目!$S$17,子育て関連マスタ!$I$32:$M$34,4,FALSE),0),
S280&gt;=23,0
) +
IF($D280=4,
  IFERROR(_xlfn.IFS(
  S280&lt;=入力項目!$S$11,0,
  AND(S280=入力項目!$S$11),IFERROR(VLOOKUP(入力項目!$S$12,子育て関連マスタ!$I$4:$M$5,2,FALSE),0),
  AND(S280=4),IFERROR(VLOOKUP(入力項目!$S$13,子育て関連マスタ!$I$9:$M$12,2,FALSE),0),
  AND(S280=7),IFERROR(VLOOKUP(入力項目!$S$14,子育て関連マスタ!$I$16:$M$17,2,FALSE),0),
  AND(S280=13),IFERROR(VLOOKUP(入力項目!$S$15,子育て関連マスタ!$I$21:$M$22,2,FALSE),0),
  AND(S280=16),IFERROR(VLOOKUP(入力項目!$S$16,子育て関連マスタ!$I$26:$M$28,2,FALSE),0),
  AND(S280=19,入力項目!$S$16&lt;&gt;"高専"),IFERROR(VLOOKUP(入力項目!$S$17,子育て関連マスタ!$I$32:$M$37,2,FALSE),0),
  AND(S280=21,入力項目!$S$16="高専"),IFERROR(VLOOKUP(入力項目!$S$17,子育て関連マスタ!$I$32:$M$37,2,FALSE),0),
  S280&gt;=22,0
  ),0),0
) +
IF(AND(S280&gt;=1,S280&lt;=15),IF($D280=入力項目!$S$8,入力項目!$S$3,0),0) +
IF(AND(S280&gt;=1,S280&lt;=15),IF($D280=5,入力項目!$S$4,0),0) +
IF(AND(S280&gt;=1,S280&lt;=15),IF($D280=12,入力項目!$S$5,0),0) +
IF(AND(入力項目!$S$7=$A280,入力項目!$S$8=$D280),子育て関連マスタ!$C$14,0) +
IFERROR(IF(AND(YEAR(EDATE(DATE(入力項目!$S$7,入力項目!$S$8,1),1))=$A280,MONTH(EDATE(DATE(入力項目!$S$7,入力項目!$S$8,1),1))=$D280),子育て関連マスタ!$C$15,0),0) +
IF(AND(OR(S280=3,S280=5,S280=7),$D280=11),子育て関連マスタ!$C$17,0) +
IF(AND(S280=20,$D280=1),子育て関連マスタ!$C$18,0) +
IF(AND(S280=20,$D280=1),
IFERROR(_xlfn.IFS(
入力項目!$S$10="男",子育て関連マスタ!$C$18,
入力項目!$S$10="女",子育て関連マスタ!$C$19
),0),0
) +
IF(AND(S280&gt;=入力項目!$S$18,S280&lt;=入力項目!$S$19),入力項目!$S$20,0) +
IF(AND(S280&gt;=入力項目!$S$21,S280&lt;=入力項目!$S$22),入力項目!$S$23,0) +
IF(AND(S280&gt;=入力項目!$S$24,S280&lt;=入力項目!$S$25),入力項目!$S$26,0)
)</f>
        <v>0</v>
      </c>
      <c r="AH280">
        <f ca="1">-(
_xlfn.IFS(
T280&lt;=入力項目!$S$11,0,
AND(T280&gt;=入力項目!$S$11+1,T280&lt;=3),IFERROR(VLOOKUP(入力項目!$S$12,子育て関連マスタ!$I$4:$M$5,4,FALSE),0),
AND(T280&gt;=4,T280&lt;=6),IFERROR(VLOOKUP(入力項目!$S$13,子育て関連マスタ!$I$9:$M$12,4,FALSE),0),
AND(T280&gt;=7,T280&lt;=12),IFERROR(VLOOKUP(入力項目!$S$14,子育て関連マスタ!$I$16:$M$17,4,FALSE),0),
AND(T280&gt;=13,T280&lt;=15),IFERROR(VLOOKUP(入力項目!$S$15,子育て関連マスタ!$I$21:$M$22,4,FALSE),0),
AND(T280&gt;=16,T280&lt;=18),IFERROR(VLOOKUP(入力項目!$S$16,子育て関連マスタ!$I$26:$M$28,4,FALSE),0),
AND(T280&gt;=19,T280&lt;=20,入力項目!$S$16="高専"),IFERROR(VLOOKUP(入力項目!$S$16,子育て関連マスタ!$I$26:$M$28,4,FALSE),0),
AND(T280&gt;=19,T280&lt;=20,入力項目!$S$16&lt;&gt;"高専"),IFERROR(VLOOKUP(入力項目!$S$17,子育て関連マスタ!$I$32:$M$37,4,FALSE),0),
AND(T280&gt;=21,T280&lt;=22,入力項目!$S$16="高専"),IFERROR(VLOOKUP(入力項目!$S$17,子育て関連マスタ!$I$32:$M$34,4,FALSE),0),
AND(T280&gt;=21,T280&lt;=22,入力項目!$S$16&lt;&gt;"高専"),IFERROR(VLOOKUP(入力項目!$S$17,子育て関連マスタ!$I$32:$M$34,4,FALSE),0),
T280&gt;=23,0
) +
IF($D280=4,
  IFERROR(_xlfn.IFS(
  T280&lt;=入力項目!$S$11,0,
  AND(T280=入力項目!$S$11),IFERROR(VLOOKUP(入力項目!$S$12,子育て関連マスタ!$I$4:$M$5,2,FALSE),0),
  AND(T280=4),IFERROR(VLOOKUP(入力項目!$S$13,子育て関連マスタ!$I$9:$M$12,2,FALSE),0),
  AND(T280=7),IFERROR(VLOOKUP(入力項目!$S$14,子育て関連マスタ!$I$16:$M$17,2,FALSE),0),
  AND(T280=13),IFERROR(VLOOKUP(入力項目!$S$15,子育て関連マスタ!$I$21:$M$22,2,FALSE),0),
  AND(T280=16),IFERROR(VLOOKUP(入力項目!$S$16,子育て関連マスタ!$I$26:$M$28,2,FALSE),0),
  AND(T280=19,入力項目!$S$16&lt;&gt;"高専"),IFERROR(VLOOKUP(入力項目!$S$17,子育て関連マスタ!$I$32:$M$37,2,FALSE),0),
  AND(T280=21,入力項目!$S$16="高専"),IFERROR(VLOOKUP(入力項目!$S$17,子育て関連マスタ!$I$32:$M$37,2,FALSE),0),
  T280&gt;=22,0
  ),0),0
) +
IF(AND(T280&gt;=1,T280&lt;=15),IF($D280=入力項目!$S$8,入力項目!$S$3,0),0) +
IF(AND(T280&gt;=1,T280&lt;=15),IF($D280=5,入力項目!$S$4,0),0) +
IF(AND(T280&gt;=1,T280&lt;=15),IF($D280=12,入力項目!$S$5,0),0) +
IF(AND(入力項目!$S$7=$A280,入力項目!$S$8=$D280),子育て関連マスタ!$C$14,0) +
IFERROR(IF(AND(YEAR(EDATE(DATE(入力項目!$S$7,入力項目!$S$8,1),1))=$A280,MONTH(EDATE(DATE(入力項目!$S$7,入力項目!$S$8,1),1))=$D280),子育て関連マスタ!$C$15,0),0) +
IF(AND(OR(T280=3,T280=5,T280=7),$D280=11),子育て関連マスタ!$C$17,0) +
IF(AND(T280=20,$D280=1),子育て関連マスタ!$C$18,0) +
IF(AND(T280=20,$D280=1),
IFERROR(_xlfn.IFS(
入力項目!$S$10="男",子育て関連マスタ!$C$18,
入力項目!$S$10="女",子育て関連マスタ!$C$19
),0),0
) +
IF(AND(T280&gt;=入力項目!$S$18,T280&lt;=入力項目!$S$19),入力項目!$S$20,0) +
IF(AND(T280&gt;=入力項目!$S$21,T280&lt;=入力項目!$S$22),入力項目!$S$23,0) +
IF(AND(T280&gt;=入力項目!$S$24,T280&lt;=入力項目!$S$25),入力項目!$S$26,0)
)</f>
        <v>0</v>
      </c>
      <c r="AI280">
        <f ca="1">-(
_xlfn.IFS(
U280&lt;=入力項目!$S$11,0,
AND(U280&gt;=入力項目!$S$11+1,U280&lt;=3),IFERROR(VLOOKUP(入力項目!$S$12,子育て関連マスタ!$I$4:$M$5,4,FALSE),0),
AND(U280&gt;=4,U280&lt;=6),IFERROR(VLOOKUP(入力項目!$S$13,子育て関連マスタ!$I$9:$M$12,4,FALSE),0),
AND(U280&gt;=7,U280&lt;=12),IFERROR(VLOOKUP(入力項目!$S$14,子育て関連マスタ!$I$16:$M$17,4,FALSE),0),
AND(U280&gt;=13,U280&lt;=15),IFERROR(VLOOKUP(入力項目!$S$15,子育て関連マスタ!$I$21:$M$22,4,FALSE),0),
AND(U280&gt;=16,U280&lt;=18),IFERROR(VLOOKUP(入力項目!$S$16,子育て関連マスタ!$I$26:$M$28,4,FALSE),0),
AND(U280&gt;=19,U280&lt;=20,入力項目!$S$16="高専"),IFERROR(VLOOKUP(入力項目!$S$16,子育て関連マスタ!$I$26:$M$28,4,FALSE),0),
AND(U280&gt;=19,U280&lt;=20,入力項目!$S$16&lt;&gt;"高専"),IFERROR(VLOOKUP(入力項目!$S$17,子育て関連マスタ!$I$32:$M$37,4,FALSE),0),
AND(U280&gt;=21,U280&lt;=22,入力項目!$S$16="高専"),IFERROR(VLOOKUP(入力項目!$S$17,子育て関連マスタ!$I$32:$M$34,4,FALSE),0),
AND(U280&gt;=21,U280&lt;=22,入力項目!$S$16&lt;&gt;"高専"),IFERROR(VLOOKUP(入力項目!$S$17,子育て関連マスタ!$I$32:$M$34,4,FALSE),0),
U280&gt;=23,0
) +
IF($D280=4,
  IFERROR(_xlfn.IFS(
  U280&lt;=入力項目!$S$11,0,
  AND(U280=入力項目!$S$11),IFERROR(VLOOKUP(入力項目!$S$12,子育て関連マスタ!$I$4:$M$5,2,FALSE),0),
  AND(U280=4),IFERROR(VLOOKUP(入力項目!$S$13,子育て関連マスタ!$I$9:$M$12,2,FALSE),0),
  AND(U280=7),IFERROR(VLOOKUP(入力項目!$S$14,子育て関連マスタ!$I$16:$M$17,2,FALSE),0),
  AND(U280=13),IFERROR(VLOOKUP(入力項目!$S$15,子育て関連マスタ!$I$21:$M$22,2,FALSE),0),
  AND(U280=16),IFERROR(VLOOKUP(入力項目!$S$16,子育て関連マスタ!$I$26:$M$28,2,FALSE),0),
  AND(U280=19,入力項目!$S$16&lt;&gt;"高専"),IFERROR(VLOOKUP(入力項目!$S$17,子育て関連マスタ!$I$32:$M$37,2,FALSE),0),
  AND(U280=21,入力項目!$S$16="高専"),IFERROR(VLOOKUP(入力項目!$S$17,子育て関連マスタ!$I$32:$M$37,2,FALSE),0),
  U280&gt;=22,0
  ),0),0
) +
IF(AND(U280&gt;=1,U280&lt;=15),IF($D280=入力項目!$S$8,入力項目!$S$3,0),0) +
IF(AND(U280&gt;=1,U280&lt;=15),IF($D280=5,入力項目!$S$4,0),0) +
IF(AND(U280&gt;=1,U280&lt;=15),IF($D280=12,入力項目!$S$5,0),0) +
IF(AND(入力項目!$S$7=$A280,入力項目!$S$8=$D280),子育て関連マスタ!$C$14,0) +
IFERROR(IF(AND(YEAR(EDATE(DATE(入力項目!$S$7,入力項目!$S$8,1),1))=$A280,MONTH(EDATE(DATE(入力項目!$S$7,入力項目!$S$8,1),1))=$D280),子育て関連マスタ!$C$15,0),0) +
IF(AND(OR(U280=3,U280=5,U280=7),$D280=11),子育て関連マスタ!$C$17,0) +
IF(AND(U280=20,$D280=1),子育て関連マスタ!$C$18,0) +
IF(AND(U280=20,$D280=1),
IFERROR(_xlfn.IFS(
入力項目!$S$10="男",子育て関連マスタ!$C$18,
入力項目!$S$10="女",子育て関連マスタ!$C$19
),0),0
) +
IF(AND(U280&gt;=入力項目!$S$18,U280&lt;=入力項目!$S$19),入力項目!$S$20,0) +
IF(AND(U280&gt;=入力項目!$S$21,U280&lt;=入力項目!$S$22),入力項目!$S$23,0) +
IF(AND(U280&gt;=入力項目!$S$24,U280&lt;=入力項目!$S$25),入力項目!$S$26,0)
)</f>
        <v>0</v>
      </c>
      <c r="AJ280" s="10">
        <f ca="1">-VLOOKUP($D280,月別収支!$A$2:$H$13,7,FALSE)</f>
        <v>-20000</v>
      </c>
    </row>
    <row r="281" spans="1:36" x14ac:dyDescent="0.4">
      <c r="A281">
        <f t="shared" ca="1" si="71"/>
        <v>2047</v>
      </c>
      <c r="B281">
        <f t="shared" ca="1" si="78"/>
        <v>2047</v>
      </c>
      <c r="C281">
        <f t="shared" ca="1" si="79"/>
        <v>23</v>
      </c>
      <c r="D281">
        <f t="shared" ca="1" si="72"/>
        <v>11</v>
      </c>
      <c r="E281" t="str">
        <f t="shared" ca="1" si="73"/>
        <v>2047年11月</v>
      </c>
      <c r="F281">
        <f ca="1">IF(OR(入力項目!$N$5&lt;$A281,AND(入力項目!$N$5=$A281,入力項目!$N$6&lt;$D281)),IF(F280=0,1,IF(G281=12,F280+1,F280)),0)</f>
        <v>23</v>
      </c>
      <c r="G281">
        <f ca="1">IF(OR(入力項目!$N$5&lt;$A281,AND(入力項目!$N$5=$A281,入力項目!$N$6&lt;$D281)),IF(G280=12,1,G280+1),0)</f>
        <v>1</v>
      </c>
      <c r="H281" t="str">
        <f t="shared" ca="1" si="74"/>
        <v>23_1</v>
      </c>
      <c r="I281">
        <f ca="1">IF(
  IFERROR(AND($C281&gt;0,MOD($C281,入力項目!$N$22)=0,$D281=入力項目!$N$23), FALSE),
  1,
  IF(
    AND(I280&gt;0,J280=12),
    IF(I280=入力項目!$N$28, 0, I280+1),
    I280
  )
)</f>
        <v>0</v>
      </c>
      <c r="J281">
        <f ca="1">IF($D281=入力項目!$N$23,1,IFERROR(J280+1,1))</f>
        <v>6</v>
      </c>
      <c r="K281" t="str">
        <f t="shared" ca="1" si="75"/>
        <v>0_6</v>
      </c>
      <c r="L281">
        <f ca="1">L280+IF(入力項目!$D$4=$D281,1,0)</f>
        <v>52</v>
      </c>
      <c r="M281" t="str">
        <f t="shared" ca="1" si="76"/>
        <v>52歳</v>
      </c>
      <c r="N281">
        <f t="shared" ca="1" si="80"/>
        <v>52</v>
      </c>
      <c r="O281" t="str">
        <f t="shared" ca="1" si="77"/>
        <v>52歳</v>
      </c>
      <c r="P281">
        <f t="shared" ca="1" si="81"/>
        <v>27</v>
      </c>
      <c r="Q281">
        <f t="shared" ca="1" si="82"/>
        <v>25</v>
      </c>
      <c r="R281">
        <f t="shared" ca="1" si="83"/>
        <v>2048</v>
      </c>
      <c r="S281">
        <f t="shared" ca="1" si="84"/>
        <v>2048</v>
      </c>
      <c r="T281">
        <f t="shared" ca="1" si="85"/>
        <v>2048</v>
      </c>
      <c r="U281">
        <f t="shared" ca="1" si="86"/>
        <v>2048</v>
      </c>
      <c r="V281" s="10">
        <f t="shared" ca="1" si="87"/>
        <v>32124935</v>
      </c>
      <c r="W281" s="10">
        <f ca="1">IF($L281&lt;その他マスタ!$B$1,VLOOKUP($D281,月別収支!$A$2:$H$13,2,FALSE),その他マスタ!$B$3)+IF(AND($L281=その他マスタ!$B$1,入力項目!$I$9="あり",$D281=入力項目!$D$4),その他マスタ!$B$2,0)</f>
        <v>300000</v>
      </c>
      <c r="X281" s="10">
        <f ca="1">-IF(入力項目!$K$5=TRUE,
IF($F281+$G281&lt;3,VLOOKUP($D281,月別収支!$A$2:$H$13,8,FALSE),0)+IFERROR(VLOOKUP($H281,住宅ローン計算!C:P,13,FALSE),0)+IF($F281&gt;1,IF(OR($G281=3,$G281=6,$G281=9,$G281=12),ROUNDUP(入力項目!$N$18/4,0),0),0),
VLOOKUP($D281,月別収支!$A$2:$H$13,8,FALSE))</f>
        <v>-53590</v>
      </c>
      <c r="Y281" s="10">
        <f ca="1">-VLOOKUP($D281,月別収支!$A$2:$H$13,3,FALSE)</f>
        <v>-75000</v>
      </c>
      <c r="Z281" s="10">
        <f ca="1">-VLOOKUP($D281,月別収支!$A$2:$H$13,4,FALSE)</f>
        <v>-27000</v>
      </c>
      <c r="AA281" s="10">
        <f ca="1">-VLOOKUP($D281,月別収支!$A$2:$H$13,6,FALSE)</f>
        <v>-10000</v>
      </c>
      <c r="AB281" s="10">
        <f ca="1">-(
VLOOKUP($D281,月別収支!$A$2:$H$13,5,FALSE)+IF(AND(入力項目!$I$27&lt;=$A281,ISEVEN($A281-入力項目!$I$27),入力項目!$I$28=$D281),入力項目!$I$26,0)
+IF(入力項目!$K$26=TRUE,
IFERROR(VLOOKUP($K281,マイカーローン計算!C:P,13,FALSE),0),
IFERROR(
  IF(AND($C281&gt;0,MOD($C281,入力項目!$N$22)=0,$D281=入力項目!$N$23),入力項目!$N$24,0),
 0
)
)
)</f>
        <v>-70000</v>
      </c>
      <c r="AC281" s="10">
        <f ca="1">-IF($A281&lt;入力項目!$N$33,入力項目!$N$35,IF(AND($A281=入力項目!$N$33,$D281&lt;=入力項目!$N$34),入力項目!$N$35,0))</f>
        <v>0</v>
      </c>
      <c r="AD281">
        <f ca="1">-(
_xlfn.IFS(
P281&lt;=入力項目!$S$11,0,
AND(P281&gt;=入力項目!$S$11+1,P281&lt;=3),IFERROR(VLOOKUP(入力項目!$S$12,子育て関連マスタ!$I$4:$M$5,4,FALSE),0),
AND(P281&gt;=4,P281&lt;=6),IFERROR(VLOOKUP(入力項目!$S$13,子育て関連マスタ!$I$9:$M$12,4,FALSE),0),
AND(P281&gt;=7,P281&lt;=12),IFERROR(VLOOKUP(入力項目!$S$14,子育て関連マスタ!$I$16:$M$17,4,FALSE),0),
AND(P281&gt;=13,P281&lt;=15),IFERROR(VLOOKUP(入力項目!$S$15,子育て関連マスタ!$I$21:$M$22,4,FALSE),0),
AND(P281&gt;=16,P281&lt;=18),IFERROR(VLOOKUP(入力項目!$S$16,子育て関連マスタ!$I$26:$M$28,4,FALSE),0),
AND(P281&gt;=19,P281&lt;=20,入力項目!$S$16="高専"),IFERROR(VLOOKUP(入力項目!$S$16,子育て関連マスタ!$I$26:$M$28,4,FALSE),0),
AND(P281&gt;=19,P281&lt;=20,入力項目!$S$16&lt;&gt;"高専"),IFERROR(VLOOKUP(入力項目!$S$17,子育て関連マスタ!$I$32:$M$37,4,FALSE),0),
AND(P281&gt;=21,P281&lt;=22,入力項目!$S$16="高専"),IFERROR(VLOOKUP(入力項目!$S$17,子育て関連マスタ!$I$32:$M$34,4,FALSE),0),
AND(P281&gt;=21,P281&lt;=22,入力項目!$S$16&lt;&gt;"高専"),IFERROR(VLOOKUP(入力項目!$S$17,子育て関連マスタ!$I$32:$M$34,4,FALSE),0),
P281&gt;=23,0
) +
IF($D281=4,
  IFERROR(_xlfn.IFS(
  P281&lt;=入力項目!$S$11,0,
  AND(P281=入力項目!$S$11),IFERROR(VLOOKUP(入力項目!$S$12,子育て関連マスタ!$I$4:$M$5,2,FALSE),0),
  AND(P281=4),IFERROR(VLOOKUP(入力項目!$S$13,子育て関連マスタ!$I$9:$M$12,2,FALSE),0),
  AND(P281=7),IFERROR(VLOOKUP(入力項目!$S$14,子育て関連マスタ!$I$16:$M$17,2,FALSE),0),
  AND(P281=13),IFERROR(VLOOKUP(入力項目!$S$15,子育て関連マスタ!$I$21:$M$22,2,FALSE),0),
  AND(P281=16),IFERROR(VLOOKUP(入力項目!$S$16,子育て関連マスタ!$I$26:$M$28,2,FALSE),0),
  AND(P281=19,入力項目!$S$16&lt;&gt;"高専"),IFERROR(VLOOKUP(入力項目!$S$17,子育て関連マスタ!$I$32:$M$37,2,FALSE),0),
  AND(P281=21,入力項目!$S$16="高専"),IFERROR(VLOOKUP(入力項目!$S$17,子育て関連マスタ!$I$32:$M$37,2,FALSE),0),
  P281&gt;=22,0
  ),0),0
) +
IF(AND(P281&gt;=1,P281&lt;=15),IF($D281=入力項目!$S$8,入力項目!$S$3,0),0) +
IF(AND(P281&gt;=1,P281&lt;=15),IF($D281=5,入力項目!$S$4,0),0) +
IF(AND(P281&gt;=1,P281&lt;=15),IF($D281=12,入力項目!$S$5,0),0) +
IF(AND(入力項目!$S$7=$A281,入力項目!$S$8=$D281),子育て関連マスタ!$C$14,0) +
IFERROR(IF(AND(YEAR(EDATE(DATE(入力項目!$S$7,入力項目!$S$8,1),1))=$A281,MONTH(EDATE(DATE(入力項目!$S$7,入力項目!$S$8,1),1))=$D281),子育て関連マスタ!$C$15,0),0) +
IF(AND(OR(P281=3,P281=5,P281=7),$D281=11),子育て関連マスタ!$C$17,0) +
IF(AND(P281=20,$D281=1),子育て関連マスタ!$C$18,0) +
IF(AND(P281=20,$D281=1),
IFERROR(_xlfn.IFS(
入力項目!$S$10="男",子育て関連マスタ!$C$18,
入力項目!$S$10="女",子育て関連マスタ!$C$19
),0),0
) +
IF(AND(P281&gt;=入力項目!$S$18,P281&lt;=入力項目!$S$19),入力項目!$S$20,0) +
IF(AND(P281&gt;=入力項目!$S$21,P281&lt;=入力項目!$S$22),入力項目!$S$23,0) +
IF(AND(P281&gt;=入力項目!$S$24,P281&lt;=入力項目!$S$25),入力項目!$S$26,0)
)</f>
        <v>0</v>
      </c>
      <c r="AE281">
        <f ca="1">-(
_xlfn.IFS(
Q281&lt;=入力項目!$S$11,0,
AND(Q281&gt;=入力項目!$S$11+1,Q281&lt;=3),IFERROR(VLOOKUP(入力項目!$S$12,子育て関連マスタ!$I$4:$M$5,4,FALSE),0),
AND(Q281&gt;=4,Q281&lt;=6),IFERROR(VLOOKUP(入力項目!$S$13,子育て関連マスタ!$I$9:$M$12,4,FALSE),0),
AND(Q281&gt;=7,Q281&lt;=12),IFERROR(VLOOKUP(入力項目!$S$14,子育て関連マスタ!$I$16:$M$17,4,FALSE),0),
AND(Q281&gt;=13,Q281&lt;=15),IFERROR(VLOOKUP(入力項目!$S$15,子育て関連マスタ!$I$21:$M$22,4,FALSE),0),
AND(Q281&gt;=16,Q281&lt;=18),IFERROR(VLOOKUP(入力項目!$S$16,子育て関連マスタ!$I$26:$M$28,4,FALSE),0),
AND(Q281&gt;=19,Q281&lt;=20,入力項目!$S$16="高専"),IFERROR(VLOOKUP(入力項目!$S$16,子育て関連マスタ!$I$26:$M$28,4,FALSE),0),
AND(Q281&gt;=19,Q281&lt;=20,入力項目!$S$16&lt;&gt;"高専"),IFERROR(VLOOKUP(入力項目!$S$17,子育て関連マスタ!$I$32:$M$37,4,FALSE),0),
AND(Q281&gt;=21,Q281&lt;=22,入力項目!$S$16="高専"),IFERROR(VLOOKUP(入力項目!$S$17,子育て関連マスタ!$I$32:$M$34,4,FALSE),0),
AND(Q281&gt;=21,Q281&lt;=22,入力項目!$S$16&lt;&gt;"高専"),IFERROR(VLOOKUP(入力項目!$S$17,子育て関連マスタ!$I$32:$M$34,4,FALSE),0),
Q281&gt;=23,0
) +
IF($D281=4,
  IFERROR(_xlfn.IFS(
  Q281&lt;=入力項目!$S$11,0,
  AND(Q281=入力項目!$S$11),IFERROR(VLOOKUP(入力項目!$S$12,子育て関連マスタ!$I$4:$M$5,2,FALSE),0),
  AND(Q281=4),IFERROR(VLOOKUP(入力項目!$S$13,子育て関連マスタ!$I$9:$M$12,2,FALSE),0),
  AND(Q281=7),IFERROR(VLOOKUP(入力項目!$S$14,子育て関連マスタ!$I$16:$M$17,2,FALSE),0),
  AND(Q281=13),IFERROR(VLOOKUP(入力項目!$S$15,子育て関連マスタ!$I$21:$M$22,2,FALSE),0),
  AND(Q281=16),IFERROR(VLOOKUP(入力項目!$S$16,子育て関連マスタ!$I$26:$M$28,2,FALSE),0),
  AND(Q281=19,入力項目!$S$16&lt;&gt;"高専"),IFERROR(VLOOKUP(入力項目!$S$17,子育て関連マスタ!$I$32:$M$37,2,FALSE),0),
  AND(Q281=21,入力項目!$S$16="高専"),IFERROR(VLOOKUP(入力項目!$S$17,子育て関連マスタ!$I$32:$M$37,2,FALSE),0),
  Q281&gt;=22,0
  ),0),0
) +
IF(AND(Q281&gt;=1,Q281&lt;=15),IF($D281=入力項目!$S$8,入力項目!$S$3,0),0) +
IF(AND(Q281&gt;=1,Q281&lt;=15),IF($D281=5,入力項目!$S$4,0),0) +
IF(AND(Q281&gt;=1,Q281&lt;=15),IF($D281=12,入力項目!$S$5,0),0) +
IF(AND(入力項目!$S$7=$A281,入力項目!$S$8=$D281),子育て関連マスタ!$C$14,0) +
IFERROR(IF(AND(YEAR(EDATE(DATE(入力項目!$S$7,入力項目!$S$8,1),1))=$A281,MONTH(EDATE(DATE(入力項目!$S$7,入力項目!$S$8,1),1))=$D281),子育て関連マスタ!$C$15,0),0) +
IF(AND(OR(Q281=3,Q281=5,Q281=7),$D281=11),子育て関連マスタ!$C$17,0) +
IF(AND(Q281=20,$D281=1),子育て関連マスタ!$C$18,0) +
IF(AND(Q281=20,$D281=1),
IFERROR(_xlfn.IFS(
入力項目!$S$10="男",子育て関連マスタ!$C$18,
入力項目!$S$10="女",子育て関連マスタ!$C$19
),0),0
) +
IF(AND(Q281&gt;=入力項目!$S$18,Q281&lt;=入力項目!$S$19),入力項目!$S$20,0) +
IF(AND(Q281&gt;=入力項目!$S$21,Q281&lt;=入力項目!$S$22),入力項目!$S$23,0) +
IF(AND(Q281&gt;=入力項目!$S$24,Q281&lt;=入力項目!$S$25),入力項目!$S$26,0)
)</f>
        <v>0</v>
      </c>
      <c r="AF281">
        <f ca="1">-(
_xlfn.IFS(
R281&lt;=入力項目!$S$11,0,
AND(R281&gt;=入力項目!$S$11+1,R281&lt;=3),IFERROR(VLOOKUP(入力項目!$S$12,子育て関連マスタ!$I$4:$M$5,4,FALSE),0),
AND(R281&gt;=4,R281&lt;=6),IFERROR(VLOOKUP(入力項目!$S$13,子育て関連マスタ!$I$9:$M$12,4,FALSE),0),
AND(R281&gt;=7,R281&lt;=12),IFERROR(VLOOKUP(入力項目!$S$14,子育て関連マスタ!$I$16:$M$17,4,FALSE),0),
AND(R281&gt;=13,R281&lt;=15),IFERROR(VLOOKUP(入力項目!$S$15,子育て関連マスタ!$I$21:$M$22,4,FALSE),0),
AND(R281&gt;=16,R281&lt;=18),IFERROR(VLOOKUP(入力項目!$S$16,子育て関連マスタ!$I$26:$M$28,4,FALSE),0),
AND(R281&gt;=19,R281&lt;=20,入力項目!$S$16="高専"),IFERROR(VLOOKUP(入力項目!$S$16,子育て関連マスタ!$I$26:$M$28,4,FALSE),0),
AND(R281&gt;=19,R281&lt;=20,入力項目!$S$16&lt;&gt;"高専"),IFERROR(VLOOKUP(入力項目!$S$17,子育て関連マスタ!$I$32:$M$37,4,FALSE),0),
AND(R281&gt;=21,R281&lt;=22,入力項目!$S$16="高専"),IFERROR(VLOOKUP(入力項目!$S$17,子育て関連マスタ!$I$32:$M$34,4,FALSE),0),
AND(R281&gt;=21,R281&lt;=22,入力項目!$S$16&lt;&gt;"高専"),IFERROR(VLOOKUP(入力項目!$S$17,子育て関連マスタ!$I$32:$M$34,4,FALSE),0),
R281&gt;=23,0
) +
IF($D281=4,
  IFERROR(_xlfn.IFS(
  R281&lt;=入力項目!$S$11,0,
  AND(R281=入力項目!$S$11),IFERROR(VLOOKUP(入力項目!$S$12,子育て関連マスタ!$I$4:$M$5,2,FALSE),0),
  AND(R281=4),IFERROR(VLOOKUP(入力項目!$S$13,子育て関連マスタ!$I$9:$M$12,2,FALSE),0),
  AND(R281=7),IFERROR(VLOOKUP(入力項目!$S$14,子育て関連マスタ!$I$16:$M$17,2,FALSE),0),
  AND(R281=13),IFERROR(VLOOKUP(入力項目!$S$15,子育て関連マスタ!$I$21:$M$22,2,FALSE),0),
  AND(R281=16),IFERROR(VLOOKUP(入力項目!$S$16,子育て関連マスタ!$I$26:$M$28,2,FALSE),0),
  AND(R281=19,入力項目!$S$16&lt;&gt;"高専"),IFERROR(VLOOKUP(入力項目!$S$17,子育て関連マスタ!$I$32:$M$37,2,FALSE),0),
  AND(R281=21,入力項目!$S$16="高専"),IFERROR(VLOOKUP(入力項目!$S$17,子育て関連マスタ!$I$32:$M$37,2,FALSE),0),
  R281&gt;=22,0
  ),0),0
) +
IF(AND(R281&gt;=1,R281&lt;=15),IF($D281=入力項目!$S$8,入力項目!$S$3,0),0) +
IF(AND(R281&gt;=1,R281&lt;=15),IF($D281=5,入力項目!$S$4,0),0) +
IF(AND(R281&gt;=1,R281&lt;=15),IF($D281=12,入力項目!$S$5,0),0) +
IF(AND(入力項目!$S$7=$A281,入力項目!$S$8=$D281),子育て関連マスタ!$C$14,0) +
IFERROR(IF(AND(YEAR(EDATE(DATE(入力項目!$S$7,入力項目!$S$8,1),1))=$A281,MONTH(EDATE(DATE(入力項目!$S$7,入力項目!$S$8,1),1))=$D281),子育て関連マスタ!$C$15,0),0) +
IF(AND(OR(R281=3,R281=5,R281=7),$D281=11),子育て関連マスタ!$C$17,0) +
IF(AND(R281=20,$D281=1),子育て関連マスタ!$C$18,0) +
IF(AND(R281=20,$D281=1),
IFERROR(_xlfn.IFS(
入力項目!$S$10="男",子育て関連マスタ!$C$18,
入力項目!$S$10="女",子育て関連マスタ!$C$19
),0),0
) +
IF(AND(R281&gt;=入力項目!$S$18,R281&lt;=入力項目!$S$19),入力項目!$S$20,0) +
IF(AND(R281&gt;=入力項目!$S$21,R281&lt;=入力項目!$S$22),入力項目!$S$23,0) +
IF(AND(R281&gt;=入力項目!$S$24,R281&lt;=入力項目!$S$25),入力項目!$S$26,0)
)</f>
        <v>0</v>
      </c>
      <c r="AG281">
        <f ca="1">-(
_xlfn.IFS(
S281&lt;=入力項目!$S$11,0,
AND(S281&gt;=入力項目!$S$11+1,S281&lt;=3),IFERROR(VLOOKUP(入力項目!$S$12,子育て関連マスタ!$I$4:$M$5,4,FALSE),0),
AND(S281&gt;=4,S281&lt;=6),IFERROR(VLOOKUP(入力項目!$S$13,子育て関連マスタ!$I$9:$M$12,4,FALSE),0),
AND(S281&gt;=7,S281&lt;=12),IFERROR(VLOOKUP(入力項目!$S$14,子育て関連マスタ!$I$16:$M$17,4,FALSE),0),
AND(S281&gt;=13,S281&lt;=15),IFERROR(VLOOKUP(入力項目!$S$15,子育て関連マスタ!$I$21:$M$22,4,FALSE),0),
AND(S281&gt;=16,S281&lt;=18),IFERROR(VLOOKUP(入力項目!$S$16,子育て関連マスタ!$I$26:$M$28,4,FALSE),0),
AND(S281&gt;=19,S281&lt;=20,入力項目!$S$16="高専"),IFERROR(VLOOKUP(入力項目!$S$16,子育て関連マスタ!$I$26:$M$28,4,FALSE),0),
AND(S281&gt;=19,S281&lt;=20,入力項目!$S$16&lt;&gt;"高専"),IFERROR(VLOOKUP(入力項目!$S$17,子育て関連マスタ!$I$32:$M$37,4,FALSE),0),
AND(S281&gt;=21,S281&lt;=22,入力項目!$S$16="高専"),IFERROR(VLOOKUP(入力項目!$S$17,子育て関連マスタ!$I$32:$M$34,4,FALSE),0),
AND(S281&gt;=21,S281&lt;=22,入力項目!$S$16&lt;&gt;"高専"),IFERROR(VLOOKUP(入力項目!$S$17,子育て関連マスタ!$I$32:$M$34,4,FALSE),0),
S281&gt;=23,0
) +
IF($D281=4,
  IFERROR(_xlfn.IFS(
  S281&lt;=入力項目!$S$11,0,
  AND(S281=入力項目!$S$11),IFERROR(VLOOKUP(入力項目!$S$12,子育て関連マスタ!$I$4:$M$5,2,FALSE),0),
  AND(S281=4),IFERROR(VLOOKUP(入力項目!$S$13,子育て関連マスタ!$I$9:$M$12,2,FALSE),0),
  AND(S281=7),IFERROR(VLOOKUP(入力項目!$S$14,子育て関連マスタ!$I$16:$M$17,2,FALSE),0),
  AND(S281=13),IFERROR(VLOOKUP(入力項目!$S$15,子育て関連マスタ!$I$21:$M$22,2,FALSE),0),
  AND(S281=16),IFERROR(VLOOKUP(入力項目!$S$16,子育て関連マスタ!$I$26:$M$28,2,FALSE),0),
  AND(S281=19,入力項目!$S$16&lt;&gt;"高専"),IFERROR(VLOOKUP(入力項目!$S$17,子育て関連マスタ!$I$32:$M$37,2,FALSE),0),
  AND(S281=21,入力項目!$S$16="高専"),IFERROR(VLOOKUP(入力項目!$S$17,子育て関連マスタ!$I$32:$M$37,2,FALSE),0),
  S281&gt;=22,0
  ),0),0
) +
IF(AND(S281&gt;=1,S281&lt;=15),IF($D281=入力項目!$S$8,入力項目!$S$3,0),0) +
IF(AND(S281&gt;=1,S281&lt;=15),IF($D281=5,入力項目!$S$4,0),0) +
IF(AND(S281&gt;=1,S281&lt;=15),IF($D281=12,入力項目!$S$5,0),0) +
IF(AND(入力項目!$S$7=$A281,入力項目!$S$8=$D281),子育て関連マスタ!$C$14,0) +
IFERROR(IF(AND(YEAR(EDATE(DATE(入力項目!$S$7,入力項目!$S$8,1),1))=$A281,MONTH(EDATE(DATE(入力項目!$S$7,入力項目!$S$8,1),1))=$D281),子育て関連マスタ!$C$15,0),0) +
IF(AND(OR(S281=3,S281=5,S281=7),$D281=11),子育て関連マスタ!$C$17,0) +
IF(AND(S281=20,$D281=1),子育て関連マスタ!$C$18,0) +
IF(AND(S281=20,$D281=1),
IFERROR(_xlfn.IFS(
入力項目!$S$10="男",子育て関連マスタ!$C$18,
入力項目!$S$10="女",子育て関連マスタ!$C$19
),0),0
) +
IF(AND(S281&gt;=入力項目!$S$18,S281&lt;=入力項目!$S$19),入力項目!$S$20,0) +
IF(AND(S281&gt;=入力項目!$S$21,S281&lt;=入力項目!$S$22),入力項目!$S$23,0) +
IF(AND(S281&gt;=入力項目!$S$24,S281&lt;=入力項目!$S$25),入力項目!$S$26,0)
)</f>
        <v>0</v>
      </c>
      <c r="AH281">
        <f ca="1">-(
_xlfn.IFS(
T281&lt;=入力項目!$S$11,0,
AND(T281&gt;=入力項目!$S$11+1,T281&lt;=3),IFERROR(VLOOKUP(入力項目!$S$12,子育て関連マスタ!$I$4:$M$5,4,FALSE),0),
AND(T281&gt;=4,T281&lt;=6),IFERROR(VLOOKUP(入力項目!$S$13,子育て関連マスタ!$I$9:$M$12,4,FALSE),0),
AND(T281&gt;=7,T281&lt;=12),IFERROR(VLOOKUP(入力項目!$S$14,子育て関連マスタ!$I$16:$M$17,4,FALSE),0),
AND(T281&gt;=13,T281&lt;=15),IFERROR(VLOOKUP(入力項目!$S$15,子育て関連マスタ!$I$21:$M$22,4,FALSE),0),
AND(T281&gt;=16,T281&lt;=18),IFERROR(VLOOKUP(入力項目!$S$16,子育て関連マスタ!$I$26:$M$28,4,FALSE),0),
AND(T281&gt;=19,T281&lt;=20,入力項目!$S$16="高専"),IFERROR(VLOOKUP(入力項目!$S$16,子育て関連マスタ!$I$26:$M$28,4,FALSE),0),
AND(T281&gt;=19,T281&lt;=20,入力項目!$S$16&lt;&gt;"高専"),IFERROR(VLOOKUP(入力項目!$S$17,子育て関連マスタ!$I$32:$M$37,4,FALSE),0),
AND(T281&gt;=21,T281&lt;=22,入力項目!$S$16="高専"),IFERROR(VLOOKUP(入力項目!$S$17,子育て関連マスタ!$I$32:$M$34,4,FALSE),0),
AND(T281&gt;=21,T281&lt;=22,入力項目!$S$16&lt;&gt;"高専"),IFERROR(VLOOKUP(入力項目!$S$17,子育て関連マスタ!$I$32:$M$34,4,FALSE),0),
T281&gt;=23,0
) +
IF($D281=4,
  IFERROR(_xlfn.IFS(
  T281&lt;=入力項目!$S$11,0,
  AND(T281=入力項目!$S$11),IFERROR(VLOOKUP(入力項目!$S$12,子育て関連マスタ!$I$4:$M$5,2,FALSE),0),
  AND(T281=4),IFERROR(VLOOKUP(入力項目!$S$13,子育て関連マスタ!$I$9:$M$12,2,FALSE),0),
  AND(T281=7),IFERROR(VLOOKUP(入力項目!$S$14,子育て関連マスタ!$I$16:$M$17,2,FALSE),0),
  AND(T281=13),IFERROR(VLOOKUP(入力項目!$S$15,子育て関連マスタ!$I$21:$M$22,2,FALSE),0),
  AND(T281=16),IFERROR(VLOOKUP(入力項目!$S$16,子育て関連マスタ!$I$26:$M$28,2,FALSE),0),
  AND(T281=19,入力項目!$S$16&lt;&gt;"高専"),IFERROR(VLOOKUP(入力項目!$S$17,子育て関連マスタ!$I$32:$M$37,2,FALSE),0),
  AND(T281=21,入力項目!$S$16="高専"),IFERROR(VLOOKUP(入力項目!$S$17,子育て関連マスタ!$I$32:$M$37,2,FALSE),0),
  T281&gt;=22,0
  ),0),0
) +
IF(AND(T281&gt;=1,T281&lt;=15),IF($D281=入力項目!$S$8,入力項目!$S$3,0),0) +
IF(AND(T281&gt;=1,T281&lt;=15),IF($D281=5,入力項目!$S$4,0),0) +
IF(AND(T281&gt;=1,T281&lt;=15),IF($D281=12,入力項目!$S$5,0),0) +
IF(AND(入力項目!$S$7=$A281,入力項目!$S$8=$D281),子育て関連マスタ!$C$14,0) +
IFERROR(IF(AND(YEAR(EDATE(DATE(入力項目!$S$7,入力項目!$S$8,1),1))=$A281,MONTH(EDATE(DATE(入力項目!$S$7,入力項目!$S$8,1),1))=$D281),子育て関連マスタ!$C$15,0),0) +
IF(AND(OR(T281=3,T281=5,T281=7),$D281=11),子育て関連マスタ!$C$17,0) +
IF(AND(T281=20,$D281=1),子育て関連マスタ!$C$18,0) +
IF(AND(T281=20,$D281=1),
IFERROR(_xlfn.IFS(
入力項目!$S$10="男",子育て関連マスタ!$C$18,
入力項目!$S$10="女",子育て関連マスタ!$C$19
),0),0
) +
IF(AND(T281&gt;=入力項目!$S$18,T281&lt;=入力項目!$S$19),入力項目!$S$20,0) +
IF(AND(T281&gt;=入力項目!$S$21,T281&lt;=入力項目!$S$22),入力項目!$S$23,0) +
IF(AND(T281&gt;=入力項目!$S$24,T281&lt;=入力項目!$S$25),入力項目!$S$26,0)
)</f>
        <v>0</v>
      </c>
      <c r="AI281">
        <f ca="1">-(
_xlfn.IFS(
U281&lt;=入力項目!$S$11,0,
AND(U281&gt;=入力項目!$S$11+1,U281&lt;=3),IFERROR(VLOOKUP(入力項目!$S$12,子育て関連マスタ!$I$4:$M$5,4,FALSE),0),
AND(U281&gt;=4,U281&lt;=6),IFERROR(VLOOKUP(入力項目!$S$13,子育て関連マスタ!$I$9:$M$12,4,FALSE),0),
AND(U281&gt;=7,U281&lt;=12),IFERROR(VLOOKUP(入力項目!$S$14,子育て関連マスタ!$I$16:$M$17,4,FALSE),0),
AND(U281&gt;=13,U281&lt;=15),IFERROR(VLOOKUP(入力項目!$S$15,子育て関連マスタ!$I$21:$M$22,4,FALSE),0),
AND(U281&gt;=16,U281&lt;=18),IFERROR(VLOOKUP(入力項目!$S$16,子育て関連マスタ!$I$26:$M$28,4,FALSE),0),
AND(U281&gt;=19,U281&lt;=20,入力項目!$S$16="高専"),IFERROR(VLOOKUP(入力項目!$S$16,子育て関連マスタ!$I$26:$M$28,4,FALSE),0),
AND(U281&gt;=19,U281&lt;=20,入力項目!$S$16&lt;&gt;"高専"),IFERROR(VLOOKUP(入力項目!$S$17,子育て関連マスタ!$I$32:$M$37,4,FALSE),0),
AND(U281&gt;=21,U281&lt;=22,入力項目!$S$16="高専"),IFERROR(VLOOKUP(入力項目!$S$17,子育て関連マスタ!$I$32:$M$34,4,FALSE),0),
AND(U281&gt;=21,U281&lt;=22,入力項目!$S$16&lt;&gt;"高専"),IFERROR(VLOOKUP(入力項目!$S$17,子育て関連マスタ!$I$32:$M$34,4,FALSE),0),
U281&gt;=23,0
) +
IF($D281=4,
  IFERROR(_xlfn.IFS(
  U281&lt;=入力項目!$S$11,0,
  AND(U281=入力項目!$S$11),IFERROR(VLOOKUP(入力項目!$S$12,子育て関連マスタ!$I$4:$M$5,2,FALSE),0),
  AND(U281=4),IFERROR(VLOOKUP(入力項目!$S$13,子育て関連マスタ!$I$9:$M$12,2,FALSE),0),
  AND(U281=7),IFERROR(VLOOKUP(入力項目!$S$14,子育て関連マスタ!$I$16:$M$17,2,FALSE),0),
  AND(U281=13),IFERROR(VLOOKUP(入力項目!$S$15,子育て関連マスタ!$I$21:$M$22,2,FALSE),0),
  AND(U281=16),IFERROR(VLOOKUP(入力項目!$S$16,子育て関連マスタ!$I$26:$M$28,2,FALSE),0),
  AND(U281=19,入力項目!$S$16&lt;&gt;"高専"),IFERROR(VLOOKUP(入力項目!$S$17,子育て関連マスタ!$I$32:$M$37,2,FALSE),0),
  AND(U281=21,入力項目!$S$16="高専"),IFERROR(VLOOKUP(入力項目!$S$17,子育て関連マスタ!$I$32:$M$37,2,FALSE),0),
  U281&gt;=22,0
  ),0),0
) +
IF(AND(U281&gt;=1,U281&lt;=15),IF($D281=入力項目!$S$8,入力項目!$S$3,0),0) +
IF(AND(U281&gt;=1,U281&lt;=15),IF($D281=5,入力項目!$S$4,0),0) +
IF(AND(U281&gt;=1,U281&lt;=15),IF($D281=12,入力項目!$S$5,0),0) +
IF(AND(入力項目!$S$7=$A281,入力項目!$S$8=$D281),子育て関連マスタ!$C$14,0) +
IFERROR(IF(AND(YEAR(EDATE(DATE(入力項目!$S$7,入力項目!$S$8,1),1))=$A281,MONTH(EDATE(DATE(入力項目!$S$7,入力項目!$S$8,1),1))=$D281),子育て関連マスタ!$C$15,0),0) +
IF(AND(OR(U281=3,U281=5,U281=7),$D281=11),子育て関連マスタ!$C$17,0) +
IF(AND(U281=20,$D281=1),子育て関連マスタ!$C$18,0) +
IF(AND(U281=20,$D281=1),
IFERROR(_xlfn.IFS(
入力項目!$S$10="男",子育て関連マスタ!$C$18,
入力項目!$S$10="女",子育て関連マスタ!$C$19
),0),0
) +
IF(AND(U281&gt;=入力項目!$S$18,U281&lt;=入力項目!$S$19),入力項目!$S$20,0) +
IF(AND(U281&gt;=入力項目!$S$21,U281&lt;=入力項目!$S$22),入力項目!$S$23,0) +
IF(AND(U281&gt;=入力項目!$S$24,U281&lt;=入力項目!$S$25),入力項目!$S$26,0)
)</f>
        <v>0</v>
      </c>
      <c r="AJ281" s="10">
        <f ca="1">-VLOOKUP($D281,月別収支!$A$2:$H$13,7,FALSE)</f>
        <v>-20000</v>
      </c>
    </row>
    <row r="282" spans="1:36" x14ac:dyDescent="0.4">
      <c r="A282">
        <f t="shared" ca="1" si="71"/>
        <v>2047</v>
      </c>
      <c r="B282">
        <f t="shared" ca="1" si="78"/>
        <v>2047</v>
      </c>
      <c r="C282">
        <f t="shared" ca="1" si="79"/>
        <v>23</v>
      </c>
      <c r="D282">
        <f t="shared" ca="1" si="72"/>
        <v>12</v>
      </c>
      <c r="E282" t="str">
        <f t="shared" ca="1" si="73"/>
        <v>2047年12月</v>
      </c>
      <c r="F282">
        <f ca="1">IF(OR(入力項目!$N$5&lt;$A282,AND(入力項目!$N$5=$A282,入力項目!$N$6&lt;$D282)),IF(F281=0,1,IF(G282=12,F281+1,F281)),0)</f>
        <v>23</v>
      </c>
      <c r="G282">
        <f ca="1">IF(OR(入力項目!$N$5&lt;$A282,AND(入力項目!$N$5=$A282,入力項目!$N$6&lt;$D282)),IF(G281=12,1,G281+1),0)</f>
        <v>2</v>
      </c>
      <c r="H282" t="str">
        <f t="shared" ca="1" si="74"/>
        <v>23_2</v>
      </c>
      <c r="I282">
        <f ca="1">IF(
  IFERROR(AND($C282&gt;0,MOD($C282,入力項目!$N$22)=0,$D282=入力項目!$N$23), FALSE),
  1,
  IF(
    AND(I281&gt;0,J281=12),
    IF(I281=入力項目!$N$28, 0, I281+1),
    I281
  )
)</f>
        <v>0</v>
      </c>
      <c r="J282">
        <f ca="1">IF($D282=入力項目!$N$23,1,IFERROR(J281+1,1))</f>
        <v>7</v>
      </c>
      <c r="K282" t="str">
        <f t="shared" ca="1" si="75"/>
        <v>0_7</v>
      </c>
      <c r="L282">
        <f ca="1">L281+IF(入力項目!$D$4=$D282,1,0)</f>
        <v>52</v>
      </c>
      <c r="M282" t="str">
        <f t="shared" ca="1" si="76"/>
        <v>52歳</v>
      </c>
      <c r="N282">
        <f t="shared" ca="1" si="80"/>
        <v>52</v>
      </c>
      <c r="O282" t="str">
        <f t="shared" ca="1" si="77"/>
        <v>52歳</v>
      </c>
      <c r="P282">
        <f t="shared" ca="1" si="81"/>
        <v>27</v>
      </c>
      <c r="Q282">
        <f t="shared" ca="1" si="82"/>
        <v>25</v>
      </c>
      <c r="R282">
        <f t="shared" ca="1" si="83"/>
        <v>2048</v>
      </c>
      <c r="S282">
        <f t="shared" ca="1" si="84"/>
        <v>2048</v>
      </c>
      <c r="T282">
        <f t="shared" ca="1" si="85"/>
        <v>2048</v>
      </c>
      <c r="U282">
        <f t="shared" ca="1" si="86"/>
        <v>2048</v>
      </c>
      <c r="V282" s="10">
        <f t="shared" ca="1" si="87"/>
        <v>32881435</v>
      </c>
      <c r="W282" s="10">
        <f ca="1">IF($L282&lt;その他マスタ!$B$1,VLOOKUP($D282,月別収支!$A$2:$H$13,2,FALSE),その他マスタ!$B$3)+IF(AND($L282=その他マスタ!$B$1,入力項目!$I$9="あり",$D282=入力項目!$D$4),その他マスタ!$B$2,0)</f>
        <v>1100000</v>
      </c>
      <c r="X282" s="10">
        <f ca="1">-IF(入力項目!$K$5=TRUE,
IF($F282+$G282&lt;3,VLOOKUP($D282,月別収支!$A$2:$H$13,8,FALSE),0)+IFERROR(VLOOKUP($H282,住宅ローン計算!C:P,13,FALSE),0)+IF($F282&gt;1,IF(OR($G282=3,$G282=6,$G282=9,$G282=12),ROUNDUP(入力項目!$N$18/4,0),0),0),
VLOOKUP($D282,月別収支!$A$2:$H$13,8,FALSE))</f>
        <v>-191500</v>
      </c>
      <c r="Y282" s="10">
        <f ca="1">-VLOOKUP($D282,月別収支!$A$2:$H$13,3,FALSE)</f>
        <v>-75000</v>
      </c>
      <c r="Z282" s="10">
        <f ca="1">-VLOOKUP($D282,月別収支!$A$2:$H$13,4,FALSE)</f>
        <v>-27000</v>
      </c>
      <c r="AA282" s="10">
        <f ca="1">-VLOOKUP($D282,月別収支!$A$2:$H$13,6,FALSE)</f>
        <v>-10000</v>
      </c>
      <c r="AB282" s="10">
        <f ca="1">-(
VLOOKUP($D282,月別収支!$A$2:$H$13,5,FALSE)+IF(AND(入力項目!$I$27&lt;=$A282,ISEVEN($A282-入力項目!$I$27),入力項目!$I$28=$D282),入力項目!$I$26,0)
+IF(入力項目!$K$26=TRUE,
IFERROR(VLOOKUP($K282,マイカーローン計算!C:P,13,FALSE),0),
IFERROR(
  IF(AND($C282&gt;0,MOD($C282,入力項目!$N$22)=0,$D282=入力項目!$N$23),入力項目!$N$24,0),
 0
)
)
)</f>
        <v>-20000</v>
      </c>
      <c r="AC282" s="10">
        <f ca="1">-IF($A282&lt;入力項目!$N$33,入力項目!$N$35,IF(AND($A282=入力項目!$N$33,$D282&lt;=入力項目!$N$34),入力項目!$N$35,0))</f>
        <v>0</v>
      </c>
      <c r="AD282">
        <f ca="1">-(
_xlfn.IFS(
P282&lt;=入力項目!$S$11,0,
AND(P282&gt;=入力項目!$S$11+1,P282&lt;=3),IFERROR(VLOOKUP(入力項目!$S$12,子育て関連マスタ!$I$4:$M$5,4,FALSE),0),
AND(P282&gt;=4,P282&lt;=6),IFERROR(VLOOKUP(入力項目!$S$13,子育て関連マスタ!$I$9:$M$12,4,FALSE),0),
AND(P282&gt;=7,P282&lt;=12),IFERROR(VLOOKUP(入力項目!$S$14,子育て関連マスタ!$I$16:$M$17,4,FALSE),0),
AND(P282&gt;=13,P282&lt;=15),IFERROR(VLOOKUP(入力項目!$S$15,子育て関連マスタ!$I$21:$M$22,4,FALSE),0),
AND(P282&gt;=16,P282&lt;=18),IFERROR(VLOOKUP(入力項目!$S$16,子育て関連マスタ!$I$26:$M$28,4,FALSE),0),
AND(P282&gt;=19,P282&lt;=20,入力項目!$S$16="高専"),IFERROR(VLOOKUP(入力項目!$S$16,子育て関連マスタ!$I$26:$M$28,4,FALSE),0),
AND(P282&gt;=19,P282&lt;=20,入力項目!$S$16&lt;&gt;"高専"),IFERROR(VLOOKUP(入力項目!$S$17,子育て関連マスタ!$I$32:$M$37,4,FALSE),0),
AND(P282&gt;=21,P282&lt;=22,入力項目!$S$16="高専"),IFERROR(VLOOKUP(入力項目!$S$17,子育て関連マスタ!$I$32:$M$34,4,FALSE),0),
AND(P282&gt;=21,P282&lt;=22,入力項目!$S$16&lt;&gt;"高専"),IFERROR(VLOOKUP(入力項目!$S$17,子育て関連マスタ!$I$32:$M$34,4,FALSE),0),
P282&gt;=23,0
) +
IF($D282=4,
  IFERROR(_xlfn.IFS(
  P282&lt;=入力項目!$S$11,0,
  AND(P282=入力項目!$S$11),IFERROR(VLOOKUP(入力項目!$S$12,子育て関連マスタ!$I$4:$M$5,2,FALSE),0),
  AND(P282=4),IFERROR(VLOOKUP(入力項目!$S$13,子育て関連マスタ!$I$9:$M$12,2,FALSE),0),
  AND(P282=7),IFERROR(VLOOKUP(入力項目!$S$14,子育て関連マスタ!$I$16:$M$17,2,FALSE),0),
  AND(P282=13),IFERROR(VLOOKUP(入力項目!$S$15,子育て関連マスタ!$I$21:$M$22,2,FALSE),0),
  AND(P282=16),IFERROR(VLOOKUP(入力項目!$S$16,子育て関連マスタ!$I$26:$M$28,2,FALSE),0),
  AND(P282=19,入力項目!$S$16&lt;&gt;"高専"),IFERROR(VLOOKUP(入力項目!$S$17,子育て関連マスタ!$I$32:$M$37,2,FALSE),0),
  AND(P282=21,入力項目!$S$16="高専"),IFERROR(VLOOKUP(入力項目!$S$17,子育て関連マスタ!$I$32:$M$37,2,FALSE),0),
  P282&gt;=22,0
  ),0),0
) +
IF(AND(P282&gt;=1,P282&lt;=15),IF($D282=入力項目!$S$8,入力項目!$S$3,0),0) +
IF(AND(P282&gt;=1,P282&lt;=15),IF($D282=5,入力項目!$S$4,0),0) +
IF(AND(P282&gt;=1,P282&lt;=15),IF($D282=12,入力項目!$S$5,0),0) +
IF(AND(入力項目!$S$7=$A282,入力項目!$S$8=$D282),子育て関連マスタ!$C$14,0) +
IFERROR(IF(AND(YEAR(EDATE(DATE(入力項目!$S$7,入力項目!$S$8,1),1))=$A282,MONTH(EDATE(DATE(入力項目!$S$7,入力項目!$S$8,1),1))=$D282),子育て関連マスタ!$C$15,0),0) +
IF(AND(OR(P282=3,P282=5,P282=7),$D282=11),子育て関連マスタ!$C$17,0) +
IF(AND(P282=20,$D282=1),子育て関連マスタ!$C$18,0) +
IF(AND(P282=20,$D282=1),
IFERROR(_xlfn.IFS(
入力項目!$S$10="男",子育て関連マスタ!$C$18,
入力項目!$S$10="女",子育て関連マスタ!$C$19
),0),0
) +
IF(AND(P282&gt;=入力項目!$S$18,P282&lt;=入力項目!$S$19),入力項目!$S$20,0) +
IF(AND(P282&gt;=入力項目!$S$21,P282&lt;=入力項目!$S$22),入力項目!$S$23,0) +
IF(AND(P282&gt;=入力項目!$S$24,P282&lt;=入力項目!$S$25),入力項目!$S$26,0)
)</f>
        <v>0</v>
      </c>
      <c r="AE282">
        <f ca="1">-(
_xlfn.IFS(
Q282&lt;=入力項目!$S$11,0,
AND(Q282&gt;=入力項目!$S$11+1,Q282&lt;=3),IFERROR(VLOOKUP(入力項目!$S$12,子育て関連マスタ!$I$4:$M$5,4,FALSE),0),
AND(Q282&gt;=4,Q282&lt;=6),IFERROR(VLOOKUP(入力項目!$S$13,子育て関連マスタ!$I$9:$M$12,4,FALSE),0),
AND(Q282&gt;=7,Q282&lt;=12),IFERROR(VLOOKUP(入力項目!$S$14,子育て関連マスタ!$I$16:$M$17,4,FALSE),0),
AND(Q282&gt;=13,Q282&lt;=15),IFERROR(VLOOKUP(入力項目!$S$15,子育て関連マスタ!$I$21:$M$22,4,FALSE),0),
AND(Q282&gt;=16,Q282&lt;=18),IFERROR(VLOOKUP(入力項目!$S$16,子育て関連マスタ!$I$26:$M$28,4,FALSE),0),
AND(Q282&gt;=19,Q282&lt;=20,入力項目!$S$16="高専"),IFERROR(VLOOKUP(入力項目!$S$16,子育て関連マスタ!$I$26:$M$28,4,FALSE),0),
AND(Q282&gt;=19,Q282&lt;=20,入力項目!$S$16&lt;&gt;"高専"),IFERROR(VLOOKUP(入力項目!$S$17,子育て関連マスタ!$I$32:$M$37,4,FALSE),0),
AND(Q282&gt;=21,Q282&lt;=22,入力項目!$S$16="高専"),IFERROR(VLOOKUP(入力項目!$S$17,子育て関連マスタ!$I$32:$M$34,4,FALSE),0),
AND(Q282&gt;=21,Q282&lt;=22,入力項目!$S$16&lt;&gt;"高専"),IFERROR(VLOOKUP(入力項目!$S$17,子育て関連マスタ!$I$32:$M$34,4,FALSE),0),
Q282&gt;=23,0
) +
IF($D282=4,
  IFERROR(_xlfn.IFS(
  Q282&lt;=入力項目!$S$11,0,
  AND(Q282=入力項目!$S$11),IFERROR(VLOOKUP(入力項目!$S$12,子育て関連マスタ!$I$4:$M$5,2,FALSE),0),
  AND(Q282=4),IFERROR(VLOOKUP(入力項目!$S$13,子育て関連マスタ!$I$9:$M$12,2,FALSE),0),
  AND(Q282=7),IFERROR(VLOOKUP(入力項目!$S$14,子育て関連マスタ!$I$16:$M$17,2,FALSE),0),
  AND(Q282=13),IFERROR(VLOOKUP(入力項目!$S$15,子育て関連マスタ!$I$21:$M$22,2,FALSE),0),
  AND(Q282=16),IFERROR(VLOOKUP(入力項目!$S$16,子育て関連マスタ!$I$26:$M$28,2,FALSE),0),
  AND(Q282=19,入力項目!$S$16&lt;&gt;"高専"),IFERROR(VLOOKUP(入力項目!$S$17,子育て関連マスタ!$I$32:$M$37,2,FALSE),0),
  AND(Q282=21,入力項目!$S$16="高専"),IFERROR(VLOOKUP(入力項目!$S$17,子育て関連マスタ!$I$32:$M$37,2,FALSE),0),
  Q282&gt;=22,0
  ),0),0
) +
IF(AND(Q282&gt;=1,Q282&lt;=15),IF($D282=入力項目!$S$8,入力項目!$S$3,0),0) +
IF(AND(Q282&gt;=1,Q282&lt;=15),IF($D282=5,入力項目!$S$4,0),0) +
IF(AND(Q282&gt;=1,Q282&lt;=15),IF($D282=12,入力項目!$S$5,0),0) +
IF(AND(入力項目!$S$7=$A282,入力項目!$S$8=$D282),子育て関連マスタ!$C$14,0) +
IFERROR(IF(AND(YEAR(EDATE(DATE(入力項目!$S$7,入力項目!$S$8,1),1))=$A282,MONTH(EDATE(DATE(入力項目!$S$7,入力項目!$S$8,1),1))=$D282),子育て関連マスタ!$C$15,0),0) +
IF(AND(OR(Q282=3,Q282=5,Q282=7),$D282=11),子育て関連マスタ!$C$17,0) +
IF(AND(Q282=20,$D282=1),子育て関連マスタ!$C$18,0) +
IF(AND(Q282=20,$D282=1),
IFERROR(_xlfn.IFS(
入力項目!$S$10="男",子育て関連マスタ!$C$18,
入力項目!$S$10="女",子育て関連マスタ!$C$19
),0),0
) +
IF(AND(Q282&gt;=入力項目!$S$18,Q282&lt;=入力項目!$S$19),入力項目!$S$20,0) +
IF(AND(Q282&gt;=入力項目!$S$21,Q282&lt;=入力項目!$S$22),入力項目!$S$23,0) +
IF(AND(Q282&gt;=入力項目!$S$24,Q282&lt;=入力項目!$S$25),入力項目!$S$26,0)
)</f>
        <v>0</v>
      </c>
      <c r="AF282">
        <f ca="1">-(
_xlfn.IFS(
R282&lt;=入力項目!$S$11,0,
AND(R282&gt;=入力項目!$S$11+1,R282&lt;=3),IFERROR(VLOOKUP(入力項目!$S$12,子育て関連マスタ!$I$4:$M$5,4,FALSE),0),
AND(R282&gt;=4,R282&lt;=6),IFERROR(VLOOKUP(入力項目!$S$13,子育て関連マスタ!$I$9:$M$12,4,FALSE),0),
AND(R282&gt;=7,R282&lt;=12),IFERROR(VLOOKUP(入力項目!$S$14,子育て関連マスタ!$I$16:$M$17,4,FALSE),0),
AND(R282&gt;=13,R282&lt;=15),IFERROR(VLOOKUP(入力項目!$S$15,子育て関連マスタ!$I$21:$M$22,4,FALSE),0),
AND(R282&gt;=16,R282&lt;=18),IFERROR(VLOOKUP(入力項目!$S$16,子育て関連マスタ!$I$26:$M$28,4,FALSE),0),
AND(R282&gt;=19,R282&lt;=20,入力項目!$S$16="高専"),IFERROR(VLOOKUP(入力項目!$S$16,子育て関連マスタ!$I$26:$M$28,4,FALSE),0),
AND(R282&gt;=19,R282&lt;=20,入力項目!$S$16&lt;&gt;"高専"),IFERROR(VLOOKUP(入力項目!$S$17,子育て関連マスタ!$I$32:$M$37,4,FALSE),0),
AND(R282&gt;=21,R282&lt;=22,入力項目!$S$16="高専"),IFERROR(VLOOKUP(入力項目!$S$17,子育て関連マスタ!$I$32:$M$34,4,FALSE),0),
AND(R282&gt;=21,R282&lt;=22,入力項目!$S$16&lt;&gt;"高専"),IFERROR(VLOOKUP(入力項目!$S$17,子育て関連マスタ!$I$32:$M$34,4,FALSE),0),
R282&gt;=23,0
) +
IF($D282=4,
  IFERROR(_xlfn.IFS(
  R282&lt;=入力項目!$S$11,0,
  AND(R282=入力項目!$S$11),IFERROR(VLOOKUP(入力項目!$S$12,子育て関連マスタ!$I$4:$M$5,2,FALSE),0),
  AND(R282=4),IFERROR(VLOOKUP(入力項目!$S$13,子育て関連マスタ!$I$9:$M$12,2,FALSE),0),
  AND(R282=7),IFERROR(VLOOKUP(入力項目!$S$14,子育て関連マスタ!$I$16:$M$17,2,FALSE),0),
  AND(R282=13),IFERROR(VLOOKUP(入力項目!$S$15,子育て関連マスタ!$I$21:$M$22,2,FALSE),0),
  AND(R282=16),IFERROR(VLOOKUP(入力項目!$S$16,子育て関連マスタ!$I$26:$M$28,2,FALSE),0),
  AND(R282=19,入力項目!$S$16&lt;&gt;"高専"),IFERROR(VLOOKUP(入力項目!$S$17,子育て関連マスタ!$I$32:$M$37,2,FALSE),0),
  AND(R282=21,入力項目!$S$16="高専"),IFERROR(VLOOKUP(入力項目!$S$17,子育て関連マスタ!$I$32:$M$37,2,FALSE),0),
  R282&gt;=22,0
  ),0),0
) +
IF(AND(R282&gt;=1,R282&lt;=15),IF($D282=入力項目!$S$8,入力項目!$S$3,0),0) +
IF(AND(R282&gt;=1,R282&lt;=15),IF($D282=5,入力項目!$S$4,0),0) +
IF(AND(R282&gt;=1,R282&lt;=15),IF($D282=12,入力項目!$S$5,0),0) +
IF(AND(入力項目!$S$7=$A282,入力項目!$S$8=$D282),子育て関連マスタ!$C$14,0) +
IFERROR(IF(AND(YEAR(EDATE(DATE(入力項目!$S$7,入力項目!$S$8,1),1))=$A282,MONTH(EDATE(DATE(入力項目!$S$7,入力項目!$S$8,1),1))=$D282),子育て関連マスタ!$C$15,0),0) +
IF(AND(OR(R282=3,R282=5,R282=7),$D282=11),子育て関連マスタ!$C$17,0) +
IF(AND(R282=20,$D282=1),子育て関連マスタ!$C$18,0) +
IF(AND(R282=20,$D282=1),
IFERROR(_xlfn.IFS(
入力項目!$S$10="男",子育て関連マスタ!$C$18,
入力項目!$S$10="女",子育て関連マスタ!$C$19
),0),0
) +
IF(AND(R282&gt;=入力項目!$S$18,R282&lt;=入力項目!$S$19),入力項目!$S$20,0) +
IF(AND(R282&gt;=入力項目!$S$21,R282&lt;=入力項目!$S$22),入力項目!$S$23,0) +
IF(AND(R282&gt;=入力項目!$S$24,R282&lt;=入力項目!$S$25),入力項目!$S$26,0)
)</f>
        <v>0</v>
      </c>
      <c r="AG282">
        <f ca="1">-(
_xlfn.IFS(
S282&lt;=入力項目!$S$11,0,
AND(S282&gt;=入力項目!$S$11+1,S282&lt;=3),IFERROR(VLOOKUP(入力項目!$S$12,子育て関連マスタ!$I$4:$M$5,4,FALSE),0),
AND(S282&gt;=4,S282&lt;=6),IFERROR(VLOOKUP(入力項目!$S$13,子育て関連マスタ!$I$9:$M$12,4,FALSE),0),
AND(S282&gt;=7,S282&lt;=12),IFERROR(VLOOKUP(入力項目!$S$14,子育て関連マスタ!$I$16:$M$17,4,FALSE),0),
AND(S282&gt;=13,S282&lt;=15),IFERROR(VLOOKUP(入力項目!$S$15,子育て関連マスタ!$I$21:$M$22,4,FALSE),0),
AND(S282&gt;=16,S282&lt;=18),IFERROR(VLOOKUP(入力項目!$S$16,子育て関連マスタ!$I$26:$M$28,4,FALSE),0),
AND(S282&gt;=19,S282&lt;=20,入力項目!$S$16="高専"),IFERROR(VLOOKUP(入力項目!$S$16,子育て関連マスタ!$I$26:$M$28,4,FALSE),0),
AND(S282&gt;=19,S282&lt;=20,入力項目!$S$16&lt;&gt;"高専"),IFERROR(VLOOKUP(入力項目!$S$17,子育て関連マスタ!$I$32:$M$37,4,FALSE),0),
AND(S282&gt;=21,S282&lt;=22,入力項目!$S$16="高専"),IFERROR(VLOOKUP(入力項目!$S$17,子育て関連マスタ!$I$32:$M$34,4,FALSE),0),
AND(S282&gt;=21,S282&lt;=22,入力項目!$S$16&lt;&gt;"高専"),IFERROR(VLOOKUP(入力項目!$S$17,子育て関連マスタ!$I$32:$M$34,4,FALSE),0),
S282&gt;=23,0
) +
IF($D282=4,
  IFERROR(_xlfn.IFS(
  S282&lt;=入力項目!$S$11,0,
  AND(S282=入力項目!$S$11),IFERROR(VLOOKUP(入力項目!$S$12,子育て関連マスタ!$I$4:$M$5,2,FALSE),0),
  AND(S282=4),IFERROR(VLOOKUP(入力項目!$S$13,子育て関連マスタ!$I$9:$M$12,2,FALSE),0),
  AND(S282=7),IFERROR(VLOOKUP(入力項目!$S$14,子育て関連マスタ!$I$16:$M$17,2,FALSE),0),
  AND(S282=13),IFERROR(VLOOKUP(入力項目!$S$15,子育て関連マスタ!$I$21:$M$22,2,FALSE),0),
  AND(S282=16),IFERROR(VLOOKUP(入力項目!$S$16,子育て関連マスタ!$I$26:$M$28,2,FALSE),0),
  AND(S282=19,入力項目!$S$16&lt;&gt;"高専"),IFERROR(VLOOKUP(入力項目!$S$17,子育て関連マスタ!$I$32:$M$37,2,FALSE),0),
  AND(S282=21,入力項目!$S$16="高専"),IFERROR(VLOOKUP(入力項目!$S$17,子育て関連マスタ!$I$32:$M$37,2,FALSE),0),
  S282&gt;=22,0
  ),0),0
) +
IF(AND(S282&gt;=1,S282&lt;=15),IF($D282=入力項目!$S$8,入力項目!$S$3,0),0) +
IF(AND(S282&gt;=1,S282&lt;=15),IF($D282=5,入力項目!$S$4,0),0) +
IF(AND(S282&gt;=1,S282&lt;=15),IF($D282=12,入力項目!$S$5,0),0) +
IF(AND(入力項目!$S$7=$A282,入力項目!$S$8=$D282),子育て関連マスタ!$C$14,0) +
IFERROR(IF(AND(YEAR(EDATE(DATE(入力項目!$S$7,入力項目!$S$8,1),1))=$A282,MONTH(EDATE(DATE(入力項目!$S$7,入力項目!$S$8,1),1))=$D282),子育て関連マスタ!$C$15,0),0) +
IF(AND(OR(S282=3,S282=5,S282=7),$D282=11),子育て関連マスタ!$C$17,0) +
IF(AND(S282=20,$D282=1),子育て関連マスタ!$C$18,0) +
IF(AND(S282=20,$D282=1),
IFERROR(_xlfn.IFS(
入力項目!$S$10="男",子育て関連マスタ!$C$18,
入力項目!$S$10="女",子育て関連マスタ!$C$19
),0),0
) +
IF(AND(S282&gt;=入力項目!$S$18,S282&lt;=入力項目!$S$19),入力項目!$S$20,0) +
IF(AND(S282&gt;=入力項目!$S$21,S282&lt;=入力項目!$S$22),入力項目!$S$23,0) +
IF(AND(S282&gt;=入力項目!$S$24,S282&lt;=入力項目!$S$25),入力項目!$S$26,0)
)</f>
        <v>0</v>
      </c>
      <c r="AH282">
        <f ca="1">-(
_xlfn.IFS(
T282&lt;=入力項目!$S$11,0,
AND(T282&gt;=入力項目!$S$11+1,T282&lt;=3),IFERROR(VLOOKUP(入力項目!$S$12,子育て関連マスタ!$I$4:$M$5,4,FALSE),0),
AND(T282&gt;=4,T282&lt;=6),IFERROR(VLOOKUP(入力項目!$S$13,子育て関連マスタ!$I$9:$M$12,4,FALSE),0),
AND(T282&gt;=7,T282&lt;=12),IFERROR(VLOOKUP(入力項目!$S$14,子育て関連マスタ!$I$16:$M$17,4,FALSE),0),
AND(T282&gt;=13,T282&lt;=15),IFERROR(VLOOKUP(入力項目!$S$15,子育て関連マスタ!$I$21:$M$22,4,FALSE),0),
AND(T282&gt;=16,T282&lt;=18),IFERROR(VLOOKUP(入力項目!$S$16,子育て関連マスタ!$I$26:$M$28,4,FALSE),0),
AND(T282&gt;=19,T282&lt;=20,入力項目!$S$16="高専"),IFERROR(VLOOKUP(入力項目!$S$16,子育て関連マスタ!$I$26:$M$28,4,FALSE),0),
AND(T282&gt;=19,T282&lt;=20,入力項目!$S$16&lt;&gt;"高専"),IFERROR(VLOOKUP(入力項目!$S$17,子育て関連マスタ!$I$32:$M$37,4,FALSE),0),
AND(T282&gt;=21,T282&lt;=22,入力項目!$S$16="高専"),IFERROR(VLOOKUP(入力項目!$S$17,子育て関連マスタ!$I$32:$M$34,4,FALSE),0),
AND(T282&gt;=21,T282&lt;=22,入力項目!$S$16&lt;&gt;"高専"),IFERROR(VLOOKUP(入力項目!$S$17,子育て関連マスタ!$I$32:$M$34,4,FALSE),0),
T282&gt;=23,0
) +
IF($D282=4,
  IFERROR(_xlfn.IFS(
  T282&lt;=入力項目!$S$11,0,
  AND(T282=入力項目!$S$11),IFERROR(VLOOKUP(入力項目!$S$12,子育て関連マスタ!$I$4:$M$5,2,FALSE),0),
  AND(T282=4),IFERROR(VLOOKUP(入力項目!$S$13,子育て関連マスタ!$I$9:$M$12,2,FALSE),0),
  AND(T282=7),IFERROR(VLOOKUP(入力項目!$S$14,子育て関連マスタ!$I$16:$M$17,2,FALSE),0),
  AND(T282=13),IFERROR(VLOOKUP(入力項目!$S$15,子育て関連マスタ!$I$21:$M$22,2,FALSE),0),
  AND(T282=16),IFERROR(VLOOKUP(入力項目!$S$16,子育て関連マスタ!$I$26:$M$28,2,FALSE),0),
  AND(T282=19,入力項目!$S$16&lt;&gt;"高専"),IFERROR(VLOOKUP(入力項目!$S$17,子育て関連マスタ!$I$32:$M$37,2,FALSE),0),
  AND(T282=21,入力項目!$S$16="高専"),IFERROR(VLOOKUP(入力項目!$S$17,子育て関連マスタ!$I$32:$M$37,2,FALSE),0),
  T282&gt;=22,0
  ),0),0
) +
IF(AND(T282&gt;=1,T282&lt;=15),IF($D282=入力項目!$S$8,入力項目!$S$3,0),0) +
IF(AND(T282&gt;=1,T282&lt;=15),IF($D282=5,入力項目!$S$4,0),0) +
IF(AND(T282&gt;=1,T282&lt;=15),IF($D282=12,入力項目!$S$5,0),0) +
IF(AND(入力項目!$S$7=$A282,入力項目!$S$8=$D282),子育て関連マスタ!$C$14,0) +
IFERROR(IF(AND(YEAR(EDATE(DATE(入力項目!$S$7,入力項目!$S$8,1),1))=$A282,MONTH(EDATE(DATE(入力項目!$S$7,入力項目!$S$8,1),1))=$D282),子育て関連マスタ!$C$15,0),0) +
IF(AND(OR(T282=3,T282=5,T282=7),$D282=11),子育て関連マスタ!$C$17,0) +
IF(AND(T282=20,$D282=1),子育て関連マスタ!$C$18,0) +
IF(AND(T282=20,$D282=1),
IFERROR(_xlfn.IFS(
入力項目!$S$10="男",子育て関連マスタ!$C$18,
入力項目!$S$10="女",子育て関連マスタ!$C$19
),0),0
) +
IF(AND(T282&gt;=入力項目!$S$18,T282&lt;=入力項目!$S$19),入力項目!$S$20,0) +
IF(AND(T282&gt;=入力項目!$S$21,T282&lt;=入力項目!$S$22),入力項目!$S$23,0) +
IF(AND(T282&gt;=入力項目!$S$24,T282&lt;=入力項目!$S$25),入力項目!$S$26,0)
)</f>
        <v>0</v>
      </c>
      <c r="AI282">
        <f ca="1">-(
_xlfn.IFS(
U282&lt;=入力項目!$S$11,0,
AND(U282&gt;=入力項目!$S$11+1,U282&lt;=3),IFERROR(VLOOKUP(入力項目!$S$12,子育て関連マスタ!$I$4:$M$5,4,FALSE),0),
AND(U282&gt;=4,U282&lt;=6),IFERROR(VLOOKUP(入力項目!$S$13,子育て関連マスタ!$I$9:$M$12,4,FALSE),0),
AND(U282&gt;=7,U282&lt;=12),IFERROR(VLOOKUP(入力項目!$S$14,子育て関連マスタ!$I$16:$M$17,4,FALSE),0),
AND(U282&gt;=13,U282&lt;=15),IFERROR(VLOOKUP(入力項目!$S$15,子育て関連マスタ!$I$21:$M$22,4,FALSE),0),
AND(U282&gt;=16,U282&lt;=18),IFERROR(VLOOKUP(入力項目!$S$16,子育て関連マスタ!$I$26:$M$28,4,FALSE),0),
AND(U282&gt;=19,U282&lt;=20,入力項目!$S$16="高専"),IFERROR(VLOOKUP(入力項目!$S$16,子育て関連マスタ!$I$26:$M$28,4,FALSE),0),
AND(U282&gt;=19,U282&lt;=20,入力項目!$S$16&lt;&gt;"高専"),IFERROR(VLOOKUP(入力項目!$S$17,子育て関連マスタ!$I$32:$M$37,4,FALSE),0),
AND(U282&gt;=21,U282&lt;=22,入力項目!$S$16="高専"),IFERROR(VLOOKUP(入力項目!$S$17,子育て関連マスタ!$I$32:$M$34,4,FALSE),0),
AND(U282&gt;=21,U282&lt;=22,入力項目!$S$16&lt;&gt;"高専"),IFERROR(VLOOKUP(入力項目!$S$17,子育て関連マスタ!$I$32:$M$34,4,FALSE),0),
U282&gt;=23,0
) +
IF($D282=4,
  IFERROR(_xlfn.IFS(
  U282&lt;=入力項目!$S$11,0,
  AND(U282=入力項目!$S$11),IFERROR(VLOOKUP(入力項目!$S$12,子育て関連マスタ!$I$4:$M$5,2,FALSE),0),
  AND(U282=4),IFERROR(VLOOKUP(入力項目!$S$13,子育て関連マスタ!$I$9:$M$12,2,FALSE),0),
  AND(U282=7),IFERROR(VLOOKUP(入力項目!$S$14,子育て関連マスタ!$I$16:$M$17,2,FALSE),0),
  AND(U282=13),IFERROR(VLOOKUP(入力項目!$S$15,子育て関連マスタ!$I$21:$M$22,2,FALSE),0),
  AND(U282=16),IFERROR(VLOOKUP(入力項目!$S$16,子育て関連マスタ!$I$26:$M$28,2,FALSE),0),
  AND(U282=19,入力項目!$S$16&lt;&gt;"高専"),IFERROR(VLOOKUP(入力項目!$S$17,子育て関連マスタ!$I$32:$M$37,2,FALSE),0),
  AND(U282=21,入力項目!$S$16="高専"),IFERROR(VLOOKUP(入力項目!$S$17,子育て関連マスタ!$I$32:$M$37,2,FALSE),0),
  U282&gt;=22,0
  ),0),0
) +
IF(AND(U282&gt;=1,U282&lt;=15),IF($D282=入力項目!$S$8,入力項目!$S$3,0),0) +
IF(AND(U282&gt;=1,U282&lt;=15),IF($D282=5,入力項目!$S$4,0),0) +
IF(AND(U282&gt;=1,U282&lt;=15),IF($D282=12,入力項目!$S$5,0),0) +
IF(AND(入力項目!$S$7=$A282,入力項目!$S$8=$D282),子育て関連マスタ!$C$14,0) +
IFERROR(IF(AND(YEAR(EDATE(DATE(入力項目!$S$7,入力項目!$S$8,1),1))=$A282,MONTH(EDATE(DATE(入力項目!$S$7,入力項目!$S$8,1),1))=$D282),子育て関連マスタ!$C$15,0),0) +
IF(AND(OR(U282=3,U282=5,U282=7),$D282=11),子育て関連マスタ!$C$17,0) +
IF(AND(U282=20,$D282=1),子育て関連マスタ!$C$18,0) +
IF(AND(U282=20,$D282=1),
IFERROR(_xlfn.IFS(
入力項目!$S$10="男",子育て関連マスタ!$C$18,
入力項目!$S$10="女",子育て関連マスタ!$C$19
),0),0
) +
IF(AND(U282&gt;=入力項目!$S$18,U282&lt;=入力項目!$S$19),入力項目!$S$20,0) +
IF(AND(U282&gt;=入力項目!$S$21,U282&lt;=入力項目!$S$22),入力項目!$S$23,0) +
IF(AND(U282&gt;=入力項目!$S$24,U282&lt;=入力項目!$S$25),入力項目!$S$26,0)
)</f>
        <v>0</v>
      </c>
      <c r="AJ282" s="10">
        <f ca="1">-VLOOKUP($D282,月別収支!$A$2:$H$13,7,FALSE)</f>
        <v>-20000</v>
      </c>
    </row>
    <row r="283" spans="1:36" x14ac:dyDescent="0.4">
      <c r="A283">
        <f t="shared" ca="1" si="71"/>
        <v>2048</v>
      </c>
      <c r="B283">
        <f t="shared" ca="1" si="78"/>
        <v>2047</v>
      </c>
      <c r="C283">
        <f t="shared" ca="1" si="79"/>
        <v>24</v>
      </c>
      <c r="D283">
        <f t="shared" ca="1" si="72"/>
        <v>1</v>
      </c>
      <c r="E283" t="str">
        <f t="shared" ca="1" si="73"/>
        <v>2048年1月</v>
      </c>
      <c r="F283">
        <f ca="1">IF(OR(入力項目!$N$5&lt;$A283,AND(入力項目!$N$5=$A283,入力項目!$N$6&lt;$D283)),IF(F282=0,1,IF(G283=12,F282+1,F282)),0)</f>
        <v>23</v>
      </c>
      <c r="G283">
        <f ca="1">IF(OR(入力項目!$N$5&lt;$A283,AND(入力項目!$N$5=$A283,入力項目!$N$6&lt;$D283)),IF(G282=12,1,G282+1),0)</f>
        <v>3</v>
      </c>
      <c r="H283" t="str">
        <f t="shared" ca="1" si="74"/>
        <v>23_3</v>
      </c>
      <c r="I283">
        <f ca="1">IF(
  IFERROR(AND($C283&gt;0,MOD($C283,入力項目!$N$22)=0,$D283=入力項目!$N$23), FALSE),
  1,
  IF(
    AND(I282&gt;0,J282=12),
    IF(I282=入力項目!$N$28, 0, I282+1),
    I282
  )
)</f>
        <v>0</v>
      </c>
      <c r="J283">
        <f ca="1">IF($D283=入力項目!$N$23,1,IFERROR(J282+1,1))</f>
        <v>8</v>
      </c>
      <c r="K283" t="str">
        <f t="shared" ca="1" si="75"/>
        <v>0_8</v>
      </c>
      <c r="L283">
        <f ca="1">L282+IF(入力項目!$D$4=$D283,1,0)</f>
        <v>52</v>
      </c>
      <c r="M283" t="str">
        <f t="shared" ca="1" si="76"/>
        <v>52歳</v>
      </c>
      <c r="N283">
        <f t="shared" ca="1" si="80"/>
        <v>53</v>
      </c>
      <c r="O283" t="str">
        <f t="shared" ca="1" si="77"/>
        <v>53歳</v>
      </c>
      <c r="P283">
        <f t="shared" ca="1" si="81"/>
        <v>27</v>
      </c>
      <c r="Q283">
        <f t="shared" ca="1" si="82"/>
        <v>25</v>
      </c>
      <c r="R283">
        <f t="shared" ca="1" si="83"/>
        <v>2048</v>
      </c>
      <c r="S283">
        <f t="shared" ca="1" si="84"/>
        <v>2048</v>
      </c>
      <c r="T283">
        <f t="shared" ca="1" si="85"/>
        <v>2048</v>
      </c>
      <c r="U283">
        <f t="shared" ca="1" si="86"/>
        <v>2048</v>
      </c>
      <c r="V283" s="10">
        <f t="shared" ca="1" si="87"/>
        <v>32938345</v>
      </c>
      <c r="W283" s="10">
        <f ca="1">IF($L283&lt;その他マスタ!$B$1,VLOOKUP($D283,月別収支!$A$2:$H$13,2,FALSE),その他マスタ!$B$3)+IF(AND($L283=その他マスタ!$B$1,入力項目!$I$9="あり",$D283=入力項目!$D$4),その他マスタ!$B$2,0)</f>
        <v>300000</v>
      </c>
      <c r="X283" s="10">
        <f ca="1">-IF(入力項目!$K$5=TRUE,
IF($F283+$G283&lt;3,VLOOKUP($D283,月別収支!$A$2:$H$13,8,FALSE),0)+IFERROR(VLOOKUP($H283,住宅ローン計算!C:P,13,FALSE),0)+IF($F283&gt;1,IF(OR($G283=3,$G283=6,$G283=9,$G283=12),ROUNDUP(入力項目!$N$18/4,0),0),0),
VLOOKUP($D283,月別収支!$A$2:$H$13,8,FALSE))</f>
        <v>-91090</v>
      </c>
      <c r="Y283" s="10">
        <f ca="1">-VLOOKUP($D283,月別収支!$A$2:$H$13,3,FALSE)</f>
        <v>-75000</v>
      </c>
      <c r="Z283" s="10">
        <f ca="1">-VLOOKUP($D283,月別収支!$A$2:$H$13,4,FALSE)</f>
        <v>-27000</v>
      </c>
      <c r="AA283" s="10">
        <f ca="1">-VLOOKUP($D283,月別収支!$A$2:$H$13,6,FALSE)</f>
        <v>-10000</v>
      </c>
      <c r="AB283" s="10">
        <f ca="1">-(
VLOOKUP($D283,月別収支!$A$2:$H$13,5,FALSE)+IF(AND(入力項目!$I$27&lt;=$A283,ISEVEN($A283-入力項目!$I$27),入力項目!$I$28=$D283),入力項目!$I$26,0)
+IF(入力項目!$K$26=TRUE,
IFERROR(VLOOKUP($K283,マイカーローン計算!C:P,13,FALSE),0),
IFERROR(
  IF(AND($C283&gt;0,MOD($C283,入力項目!$N$22)=0,$D283=入力項目!$N$23),入力項目!$N$24,0),
 0
)
)
)</f>
        <v>-20000</v>
      </c>
      <c r="AC283" s="10">
        <f ca="1">-IF($A283&lt;入力項目!$N$33,入力項目!$N$35,IF(AND($A283=入力項目!$N$33,$D283&lt;=入力項目!$N$34),入力項目!$N$35,0))</f>
        <v>0</v>
      </c>
      <c r="AD283">
        <f ca="1">-(
_xlfn.IFS(
P283&lt;=入力項目!$S$11,0,
AND(P283&gt;=入力項目!$S$11+1,P283&lt;=3),IFERROR(VLOOKUP(入力項目!$S$12,子育て関連マスタ!$I$4:$M$5,4,FALSE),0),
AND(P283&gt;=4,P283&lt;=6),IFERROR(VLOOKUP(入力項目!$S$13,子育て関連マスタ!$I$9:$M$12,4,FALSE),0),
AND(P283&gt;=7,P283&lt;=12),IFERROR(VLOOKUP(入力項目!$S$14,子育て関連マスタ!$I$16:$M$17,4,FALSE),0),
AND(P283&gt;=13,P283&lt;=15),IFERROR(VLOOKUP(入力項目!$S$15,子育て関連マスタ!$I$21:$M$22,4,FALSE),0),
AND(P283&gt;=16,P283&lt;=18),IFERROR(VLOOKUP(入力項目!$S$16,子育て関連マスタ!$I$26:$M$28,4,FALSE),0),
AND(P283&gt;=19,P283&lt;=20,入力項目!$S$16="高専"),IFERROR(VLOOKUP(入力項目!$S$16,子育て関連マスタ!$I$26:$M$28,4,FALSE),0),
AND(P283&gt;=19,P283&lt;=20,入力項目!$S$16&lt;&gt;"高専"),IFERROR(VLOOKUP(入力項目!$S$17,子育て関連マスタ!$I$32:$M$37,4,FALSE),0),
AND(P283&gt;=21,P283&lt;=22,入力項目!$S$16="高専"),IFERROR(VLOOKUP(入力項目!$S$17,子育て関連マスタ!$I$32:$M$34,4,FALSE),0),
AND(P283&gt;=21,P283&lt;=22,入力項目!$S$16&lt;&gt;"高専"),IFERROR(VLOOKUP(入力項目!$S$17,子育て関連マスタ!$I$32:$M$34,4,FALSE),0),
P283&gt;=23,0
) +
IF($D283=4,
  IFERROR(_xlfn.IFS(
  P283&lt;=入力項目!$S$11,0,
  AND(P283=入力項目!$S$11),IFERROR(VLOOKUP(入力項目!$S$12,子育て関連マスタ!$I$4:$M$5,2,FALSE),0),
  AND(P283=4),IFERROR(VLOOKUP(入力項目!$S$13,子育て関連マスタ!$I$9:$M$12,2,FALSE),0),
  AND(P283=7),IFERROR(VLOOKUP(入力項目!$S$14,子育て関連マスタ!$I$16:$M$17,2,FALSE),0),
  AND(P283=13),IFERROR(VLOOKUP(入力項目!$S$15,子育て関連マスタ!$I$21:$M$22,2,FALSE),0),
  AND(P283=16),IFERROR(VLOOKUP(入力項目!$S$16,子育て関連マスタ!$I$26:$M$28,2,FALSE),0),
  AND(P283=19,入力項目!$S$16&lt;&gt;"高専"),IFERROR(VLOOKUP(入力項目!$S$17,子育て関連マスタ!$I$32:$M$37,2,FALSE),0),
  AND(P283=21,入力項目!$S$16="高専"),IFERROR(VLOOKUP(入力項目!$S$17,子育て関連マスタ!$I$32:$M$37,2,FALSE),0),
  P283&gt;=22,0
  ),0),0
) +
IF(AND(P283&gt;=1,P283&lt;=15),IF($D283=入力項目!$S$8,入力項目!$S$3,0),0) +
IF(AND(P283&gt;=1,P283&lt;=15),IF($D283=5,入力項目!$S$4,0),0) +
IF(AND(P283&gt;=1,P283&lt;=15),IF($D283=12,入力項目!$S$5,0),0) +
IF(AND(入力項目!$S$7=$A283,入力項目!$S$8=$D283),子育て関連マスタ!$C$14,0) +
IFERROR(IF(AND(YEAR(EDATE(DATE(入力項目!$S$7,入力項目!$S$8,1),1))=$A283,MONTH(EDATE(DATE(入力項目!$S$7,入力項目!$S$8,1),1))=$D283),子育て関連マスタ!$C$15,0),0) +
IF(AND(OR(P283=3,P283=5,P283=7),$D283=11),子育て関連マスタ!$C$17,0) +
IF(AND(P283=20,$D283=1),子育て関連マスタ!$C$18,0) +
IF(AND(P283=20,$D283=1),
IFERROR(_xlfn.IFS(
入力項目!$S$10="男",子育て関連マスタ!$C$18,
入力項目!$S$10="女",子育て関連マスタ!$C$19
),0),0
) +
IF(AND(P283&gt;=入力項目!$S$18,P283&lt;=入力項目!$S$19),入力項目!$S$20,0) +
IF(AND(P283&gt;=入力項目!$S$21,P283&lt;=入力項目!$S$22),入力項目!$S$23,0) +
IF(AND(P283&gt;=入力項目!$S$24,P283&lt;=入力項目!$S$25),入力項目!$S$26,0)
)</f>
        <v>0</v>
      </c>
      <c r="AE283">
        <f ca="1">-(
_xlfn.IFS(
Q283&lt;=入力項目!$S$11,0,
AND(Q283&gt;=入力項目!$S$11+1,Q283&lt;=3),IFERROR(VLOOKUP(入力項目!$S$12,子育て関連マスタ!$I$4:$M$5,4,FALSE),0),
AND(Q283&gt;=4,Q283&lt;=6),IFERROR(VLOOKUP(入力項目!$S$13,子育て関連マスタ!$I$9:$M$12,4,FALSE),0),
AND(Q283&gt;=7,Q283&lt;=12),IFERROR(VLOOKUP(入力項目!$S$14,子育て関連マスタ!$I$16:$M$17,4,FALSE),0),
AND(Q283&gt;=13,Q283&lt;=15),IFERROR(VLOOKUP(入力項目!$S$15,子育て関連マスタ!$I$21:$M$22,4,FALSE),0),
AND(Q283&gt;=16,Q283&lt;=18),IFERROR(VLOOKUP(入力項目!$S$16,子育て関連マスタ!$I$26:$M$28,4,FALSE),0),
AND(Q283&gt;=19,Q283&lt;=20,入力項目!$S$16="高専"),IFERROR(VLOOKUP(入力項目!$S$16,子育て関連マスタ!$I$26:$M$28,4,FALSE),0),
AND(Q283&gt;=19,Q283&lt;=20,入力項目!$S$16&lt;&gt;"高専"),IFERROR(VLOOKUP(入力項目!$S$17,子育て関連マスタ!$I$32:$M$37,4,FALSE),0),
AND(Q283&gt;=21,Q283&lt;=22,入力項目!$S$16="高専"),IFERROR(VLOOKUP(入力項目!$S$17,子育て関連マスタ!$I$32:$M$34,4,FALSE),0),
AND(Q283&gt;=21,Q283&lt;=22,入力項目!$S$16&lt;&gt;"高専"),IFERROR(VLOOKUP(入力項目!$S$17,子育て関連マスタ!$I$32:$M$34,4,FALSE),0),
Q283&gt;=23,0
) +
IF($D283=4,
  IFERROR(_xlfn.IFS(
  Q283&lt;=入力項目!$S$11,0,
  AND(Q283=入力項目!$S$11),IFERROR(VLOOKUP(入力項目!$S$12,子育て関連マスタ!$I$4:$M$5,2,FALSE),0),
  AND(Q283=4),IFERROR(VLOOKUP(入力項目!$S$13,子育て関連マスタ!$I$9:$M$12,2,FALSE),0),
  AND(Q283=7),IFERROR(VLOOKUP(入力項目!$S$14,子育て関連マスタ!$I$16:$M$17,2,FALSE),0),
  AND(Q283=13),IFERROR(VLOOKUP(入力項目!$S$15,子育て関連マスタ!$I$21:$M$22,2,FALSE),0),
  AND(Q283=16),IFERROR(VLOOKUP(入力項目!$S$16,子育て関連マスタ!$I$26:$M$28,2,FALSE),0),
  AND(Q283=19,入力項目!$S$16&lt;&gt;"高専"),IFERROR(VLOOKUP(入力項目!$S$17,子育て関連マスタ!$I$32:$M$37,2,FALSE),0),
  AND(Q283=21,入力項目!$S$16="高専"),IFERROR(VLOOKUP(入力項目!$S$17,子育て関連マスタ!$I$32:$M$37,2,FALSE),0),
  Q283&gt;=22,0
  ),0),0
) +
IF(AND(Q283&gt;=1,Q283&lt;=15),IF($D283=入力項目!$S$8,入力項目!$S$3,0),0) +
IF(AND(Q283&gt;=1,Q283&lt;=15),IF($D283=5,入力項目!$S$4,0),0) +
IF(AND(Q283&gt;=1,Q283&lt;=15),IF($D283=12,入力項目!$S$5,0),0) +
IF(AND(入力項目!$S$7=$A283,入力項目!$S$8=$D283),子育て関連マスタ!$C$14,0) +
IFERROR(IF(AND(YEAR(EDATE(DATE(入力項目!$S$7,入力項目!$S$8,1),1))=$A283,MONTH(EDATE(DATE(入力項目!$S$7,入力項目!$S$8,1),1))=$D283),子育て関連マスタ!$C$15,0),0) +
IF(AND(OR(Q283=3,Q283=5,Q283=7),$D283=11),子育て関連マスタ!$C$17,0) +
IF(AND(Q283=20,$D283=1),子育て関連マスタ!$C$18,0) +
IF(AND(Q283=20,$D283=1),
IFERROR(_xlfn.IFS(
入力項目!$S$10="男",子育て関連マスタ!$C$18,
入力項目!$S$10="女",子育て関連マスタ!$C$19
),0),0
) +
IF(AND(Q283&gt;=入力項目!$S$18,Q283&lt;=入力項目!$S$19),入力項目!$S$20,0) +
IF(AND(Q283&gt;=入力項目!$S$21,Q283&lt;=入力項目!$S$22),入力項目!$S$23,0) +
IF(AND(Q283&gt;=入力項目!$S$24,Q283&lt;=入力項目!$S$25),入力項目!$S$26,0)
)</f>
        <v>0</v>
      </c>
      <c r="AF283">
        <f ca="1">-(
_xlfn.IFS(
R283&lt;=入力項目!$S$11,0,
AND(R283&gt;=入力項目!$S$11+1,R283&lt;=3),IFERROR(VLOOKUP(入力項目!$S$12,子育て関連マスタ!$I$4:$M$5,4,FALSE),0),
AND(R283&gt;=4,R283&lt;=6),IFERROR(VLOOKUP(入力項目!$S$13,子育て関連マスタ!$I$9:$M$12,4,FALSE),0),
AND(R283&gt;=7,R283&lt;=12),IFERROR(VLOOKUP(入力項目!$S$14,子育て関連マスタ!$I$16:$M$17,4,FALSE),0),
AND(R283&gt;=13,R283&lt;=15),IFERROR(VLOOKUP(入力項目!$S$15,子育て関連マスタ!$I$21:$M$22,4,FALSE),0),
AND(R283&gt;=16,R283&lt;=18),IFERROR(VLOOKUP(入力項目!$S$16,子育て関連マスタ!$I$26:$M$28,4,FALSE),0),
AND(R283&gt;=19,R283&lt;=20,入力項目!$S$16="高専"),IFERROR(VLOOKUP(入力項目!$S$16,子育て関連マスタ!$I$26:$M$28,4,FALSE),0),
AND(R283&gt;=19,R283&lt;=20,入力項目!$S$16&lt;&gt;"高専"),IFERROR(VLOOKUP(入力項目!$S$17,子育て関連マスタ!$I$32:$M$37,4,FALSE),0),
AND(R283&gt;=21,R283&lt;=22,入力項目!$S$16="高専"),IFERROR(VLOOKUP(入力項目!$S$17,子育て関連マスタ!$I$32:$M$34,4,FALSE),0),
AND(R283&gt;=21,R283&lt;=22,入力項目!$S$16&lt;&gt;"高専"),IFERROR(VLOOKUP(入力項目!$S$17,子育て関連マスタ!$I$32:$M$34,4,FALSE),0),
R283&gt;=23,0
) +
IF($D283=4,
  IFERROR(_xlfn.IFS(
  R283&lt;=入力項目!$S$11,0,
  AND(R283=入力項目!$S$11),IFERROR(VLOOKUP(入力項目!$S$12,子育て関連マスタ!$I$4:$M$5,2,FALSE),0),
  AND(R283=4),IFERROR(VLOOKUP(入力項目!$S$13,子育て関連マスタ!$I$9:$M$12,2,FALSE),0),
  AND(R283=7),IFERROR(VLOOKUP(入力項目!$S$14,子育て関連マスタ!$I$16:$M$17,2,FALSE),0),
  AND(R283=13),IFERROR(VLOOKUP(入力項目!$S$15,子育て関連マスタ!$I$21:$M$22,2,FALSE),0),
  AND(R283=16),IFERROR(VLOOKUP(入力項目!$S$16,子育て関連マスタ!$I$26:$M$28,2,FALSE),0),
  AND(R283=19,入力項目!$S$16&lt;&gt;"高専"),IFERROR(VLOOKUP(入力項目!$S$17,子育て関連マスタ!$I$32:$M$37,2,FALSE),0),
  AND(R283=21,入力項目!$S$16="高専"),IFERROR(VLOOKUP(入力項目!$S$17,子育て関連マスタ!$I$32:$M$37,2,FALSE),0),
  R283&gt;=22,0
  ),0),0
) +
IF(AND(R283&gt;=1,R283&lt;=15),IF($D283=入力項目!$S$8,入力項目!$S$3,0),0) +
IF(AND(R283&gt;=1,R283&lt;=15),IF($D283=5,入力項目!$S$4,0),0) +
IF(AND(R283&gt;=1,R283&lt;=15),IF($D283=12,入力項目!$S$5,0),0) +
IF(AND(入力項目!$S$7=$A283,入力項目!$S$8=$D283),子育て関連マスタ!$C$14,0) +
IFERROR(IF(AND(YEAR(EDATE(DATE(入力項目!$S$7,入力項目!$S$8,1),1))=$A283,MONTH(EDATE(DATE(入力項目!$S$7,入力項目!$S$8,1),1))=$D283),子育て関連マスタ!$C$15,0),0) +
IF(AND(OR(R283=3,R283=5,R283=7),$D283=11),子育て関連マスタ!$C$17,0) +
IF(AND(R283=20,$D283=1),子育て関連マスタ!$C$18,0) +
IF(AND(R283=20,$D283=1),
IFERROR(_xlfn.IFS(
入力項目!$S$10="男",子育て関連マスタ!$C$18,
入力項目!$S$10="女",子育て関連マスタ!$C$19
),0),0
) +
IF(AND(R283&gt;=入力項目!$S$18,R283&lt;=入力項目!$S$19),入力項目!$S$20,0) +
IF(AND(R283&gt;=入力項目!$S$21,R283&lt;=入力項目!$S$22),入力項目!$S$23,0) +
IF(AND(R283&gt;=入力項目!$S$24,R283&lt;=入力項目!$S$25),入力項目!$S$26,0)
)</f>
        <v>0</v>
      </c>
      <c r="AG283">
        <f ca="1">-(
_xlfn.IFS(
S283&lt;=入力項目!$S$11,0,
AND(S283&gt;=入力項目!$S$11+1,S283&lt;=3),IFERROR(VLOOKUP(入力項目!$S$12,子育て関連マスタ!$I$4:$M$5,4,FALSE),0),
AND(S283&gt;=4,S283&lt;=6),IFERROR(VLOOKUP(入力項目!$S$13,子育て関連マスタ!$I$9:$M$12,4,FALSE),0),
AND(S283&gt;=7,S283&lt;=12),IFERROR(VLOOKUP(入力項目!$S$14,子育て関連マスタ!$I$16:$M$17,4,FALSE),0),
AND(S283&gt;=13,S283&lt;=15),IFERROR(VLOOKUP(入力項目!$S$15,子育て関連マスタ!$I$21:$M$22,4,FALSE),0),
AND(S283&gt;=16,S283&lt;=18),IFERROR(VLOOKUP(入力項目!$S$16,子育て関連マスタ!$I$26:$M$28,4,FALSE),0),
AND(S283&gt;=19,S283&lt;=20,入力項目!$S$16="高専"),IFERROR(VLOOKUP(入力項目!$S$16,子育て関連マスタ!$I$26:$M$28,4,FALSE),0),
AND(S283&gt;=19,S283&lt;=20,入力項目!$S$16&lt;&gt;"高専"),IFERROR(VLOOKUP(入力項目!$S$17,子育て関連マスタ!$I$32:$M$37,4,FALSE),0),
AND(S283&gt;=21,S283&lt;=22,入力項目!$S$16="高専"),IFERROR(VLOOKUP(入力項目!$S$17,子育て関連マスタ!$I$32:$M$34,4,FALSE),0),
AND(S283&gt;=21,S283&lt;=22,入力項目!$S$16&lt;&gt;"高専"),IFERROR(VLOOKUP(入力項目!$S$17,子育て関連マスタ!$I$32:$M$34,4,FALSE),0),
S283&gt;=23,0
) +
IF($D283=4,
  IFERROR(_xlfn.IFS(
  S283&lt;=入力項目!$S$11,0,
  AND(S283=入力項目!$S$11),IFERROR(VLOOKUP(入力項目!$S$12,子育て関連マスタ!$I$4:$M$5,2,FALSE),0),
  AND(S283=4),IFERROR(VLOOKUP(入力項目!$S$13,子育て関連マスタ!$I$9:$M$12,2,FALSE),0),
  AND(S283=7),IFERROR(VLOOKUP(入力項目!$S$14,子育て関連マスタ!$I$16:$M$17,2,FALSE),0),
  AND(S283=13),IFERROR(VLOOKUP(入力項目!$S$15,子育て関連マスタ!$I$21:$M$22,2,FALSE),0),
  AND(S283=16),IFERROR(VLOOKUP(入力項目!$S$16,子育て関連マスタ!$I$26:$M$28,2,FALSE),0),
  AND(S283=19,入力項目!$S$16&lt;&gt;"高専"),IFERROR(VLOOKUP(入力項目!$S$17,子育て関連マスタ!$I$32:$M$37,2,FALSE),0),
  AND(S283=21,入力項目!$S$16="高専"),IFERROR(VLOOKUP(入力項目!$S$17,子育て関連マスタ!$I$32:$M$37,2,FALSE),0),
  S283&gt;=22,0
  ),0),0
) +
IF(AND(S283&gt;=1,S283&lt;=15),IF($D283=入力項目!$S$8,入力項目!$S$3,0),0) +
IF(AND(S283&gt;=1,S283&lt;=15),IF($D283=5,入力項目!$S$4,0),0) +
IF(AND(S283&gt;=1,S283&lt;=15),IF($D283=12,入力項目!$S$5,0),0) +
IF(AND(入力項目!$S$7=$A283,入力項目!$S$8=$D283),子育て関連マスタ!$C$14,0) +
IFERROR(IF(AND(YEAR(EDATE(DATE(入力項目!$S$7,入力項目!$S$8,1),1))=$A283,MONTH(EDATE(DATE(入力項目!$S$7,入力項目!$S$8,1),1))=$D283),子育て関連マスタ!$C$15,0),0) +
IF(AND(OR(S283=3,S283=5,S283=7),$D283=11),子育て関連マスタ!$C$17,0) +
IF(AND(S283=20,$D283=1),子育て関連マスタ!$C$18,0) +
IF(AND(S283=20,$D283=1),
IFERROR(_xlfn.IFS(
入力項目!$S$10="男",子育て関連マスタ!$C$18,
入力項目!$S$10="女",子育て関連マスタ!$C$19
),0),0
) +
IF(AND(S283&gt;=入力項目!$S$18,S283&lt;=入力項目!$S$19),入力項目!$S$20,0) +
IF(AND(S283&gt;=入力項目!$S$21,S283&lt;=入力項目!$S$22),入力項目!$S$23,0) +
IF(AND(S283&gt;=入力項目!$S$24,S283&lt;=入力項目!$S$25),入力項目!$S$26,0)
)</f>
        <v>0</v>
      </c>
      <c r="AH283">
        <f ca="1">-(
_xlfn.IFS(
T283&lt;=入力項目!$S$11,0,
AND(T283&gt;=入力項目!$S$11+1,T283&lt;=3),IFERROR(VLOOKUP(入力項目!$S$12,子育て関連マスタ!$I$4:$M$5,4,FALSE),0),
AND(T283&gt;=4,T283&lt;=6),IFERROR(VLOOKUP(入力項目!$S$13,子育て関連マスタ!$I$9:$M$12,4,FALSE),0),
AND(T283&gt;=7,T283&lt;=12),IFERROR(VLOOKUP(入力項目!$S$14,子育て関連マスタ!$I$16:$M$17,4,FALSE),0),
AND(T283&gt;=13,T283&lt;=15),IFERROR(VLOOKUP(入力項目!$S$15,子育て関連マスタ!$I$21:$M$22,4,FALSE),0),
AND(T283&gt;=16,T283&lt;=18),IFERROR(VLOOKUP(入力項目!$S$16,子育て関連マスタ!$I$26:$M$28,4,FALSE),0),
AND(T283&gt;=19,T283&lt;=20,入力項目!$S$16="高専"),IFERROR(VLOOKUP(入力項目!$S$16,子育て関連マスタ!$I$26:$M$28,4,FALSE),0),
AND(T283&gt;=19,T283&lt;=20,入力項目!$S$16&lt;&gt;"高専"),IFERROR(VLOOKUP(入力項目!$S$17,子育て関連マスタ!$I$32:$M$37,4,FALSE),0),
AND(T283&gt;=21,T283&lt;=22,入力項目!$S$16="高専"),IFERROR(VLOOKUP(入力項目!$S$17,子育て関連マスタ!$I$32:$M$34,4,FALSE),0),
AND(T283&gt;=21,T283&lt;=22,入力項目!$S$16&lt;&gt;"高専"),IFERROR(VLOOKUP(入力項目!$S$17,子育て関連マスタ!$I$32:$M$34,4,FALSE),0),
T283&gt;=23,0
) +
IF($D283=4,
  IFERROR(_xlfn.IFS(
  T283&lt;=入力項目!$S$11,0,
  AND(T283=入力項目!$S$11),IFERROR(VLOOKUP(入力項目!$S$12,子育て関連マスタ!$I$4:$M$5,2,FALSE),0),
  AND(T283=4),IFERROR(VLOOKUP(入力項目!$S$13,子育て関連マスタ!$I$9:$M$12,2,FALSE),0),
  AND(T283=7),IFERROR(VLOOKUP(入力項目!$S$14,子育て関連マスタ!$I$16:$M$17,2,FALSE),0),
  AND(T283=13),IFERROR(VLOOKUP(入力項目!$S$15,子育て関連マスタ!$I$21:$M$22,2,FALSE),0),
  AND(T283=16),IFERROR(VLOOKUP(入力項目!$S$16,子育て関連マスタ!$I$26:$M$28,2,FALSE),0),
  AND(T283=19,入力項目!$S$16&lt;&gt;"高専"),IFERROR(VLOOKUP(入力項目!$S$17,子育て関連マスタ!$I$32:$M$37,2,FALSE),0),
  AND(T283=21,入力項目!$S$16="高専"),IFERROR(VLOOKUP(入力項目!$S$17,子育て関連マスタ!$I$32:$M$37,2,FALSE),0),
  T283&gt;=22,0
  ),0),0
) +
IF(AND(T283&gt;=1,T283&lt;=15),IF($D283=入力項目!$S$8,入力項目!$S$3,0),0) +
IF(AND(T283&gt;=1,T283&lt;=15),IF($D283=5,入力項目!$S$4,0),0) +
IF(AND(T283&gt;=1,T283&lt;=15),IF($D283=12,入力項目!$S$5,0),0) +
IF(AND(入力項目!$S$7=$A283,入力項目!$S$8=$D283),子育て関連マスタ!$C$14,0) +
IFERROR(IF(AND(YEAR(EDATE(DATE(入力項目!$S$7,入力項目!$S$8,1),1))=$A283,MONTH(EDATE(DATE(入力項目!$S$7,入力項目!$S$8,1),1))=$D283),子育て関連マスタ!$C$15,0),0) +
IF(AND(OR(T283=3,T283=5,T283=7),$D283=11),子育て関連マスタ!$C$17,0) +
IF(AND(T283=20,$D283=1),子育て関連マスタ!$C$18,0) +
IF(AND(T283=20,$D283=1),
IFERROR(_xlfn.IFS(
入力項目!$S$10="男",子育て関連マスタ!$C$18,
入力項目!$S$10="女",子育て関連マスタ!$C$19
),0),0
) +
IF(AND(T283&gt;=入力項目!$S$18,T283&lt;=入力項目!$S$19),入力項目!$S$20,0) +
IF(AND(T283&gt;=入力項目!$S$21,T283&lt;=入力項目!$S$22),入力項目!$S$23,0) +
IF(AND(T283&gt;=入力項目!$S$24,T283&lt;=入力項目!$S$25),入力項目!$S$26,0)
)</f>
        <v>0</v>
      </c>
      <c r="AI283">
        <f ca="1">-(
_xlfn.IFS(
U283&lt;=入力項目!$S$11,0,
AND(U283&gt;=入力項目!$S$11+1,U283&lt;=3),IFERROR(VLOOKUP(入力項目!$S$12,子育て関連マスタ!$I$4:$M$5,4,FALSE),0),
AND(U283&gt;=4,U283&lt;=6),IFERROR(VLOOKUP(入力項目!$S$13,子育て関連マスタ!$I$9:$M$12,4,FALSE),0),
AND(U283&gt;=7,U283&lt;=12),IFERROR(VLOOKUP(入力項目!$S$14,子育て関連マスタ!$I$16:$M$17,4,FALSE),0),
AND(U283&gt;=13,U283&lt;=15),IFERROR(VLOOKUP(入力項目!$S$15,子育て関連マスタ!$I$21:$M$22,4,FALSE),0),
AND(U283&gt;=16,U283&lt;=18),IFERROR(VLOOKUP(入力項目!$S$16,子育て関連マスタ!$I$26:$M$28,4,FALSE),0),
AND(U283&gt;=19,U283&lt;=20,入力項目!$S$16="高専"),IFERROR(VLOOKUP(入力項目!$S$16,子育て関連マスタ!$I$26:$M$28,4,FALSE),0),
AND(U283&gt;=19,U283&lt;=20,入力項目!$S$16&lt;&gt;"高専"),IFERROR(VLOOKUP(入力項目!$S$17,子育て関連マスタ!$I$32:$M$37,4,FALSE),0),
AND(U283&gt;=21,U283&lt;=22,入力項目!$S$16="高専"),IFERROR(VLOOKUP(入力項目!$S$17,子育て関連マスタ!$I$32:$M$34,4,FALSE),0),
AND(U283&gt;=21,U283&lt;=22,入力項目!$S$16&lt;&gt;"高専"),IFERROR(VLOOKUP(入力項目!$S$17,子育て関連マスタ!$I$32:$M$34,4,FALSE),0),
U283&gt;=23,0
) +
IF($D283=4,
  IFERROR(_xlfn.IFS(
  U283&lt;=入力項目!$S$11,0,
  AND(U283=入力項目!$S$11),IFERROR(VLOOKUP(入力項目!$S$12,子育て関連マスタ!$I$4:$M$5,2,FALSE),0),
  AND(U283=4),IFERROR(VLOOKUP(入力項目!$S$13,子育て関連マスタ!$I$9:$M$12,2,FALSE),0),
  AND(U283=7),IFERROR(VLOOKUP(入力項目!$S$14,子育て関連マスタ!$I$16:$M$17,2,FALSE),0),
  AND(U283=13),IFERROR(VLOOKUP(入力項目!$S$15,子育て関連マスタ!$I$21:$M$22,2,FALSE),0),
  AND(U283=16),IFERROR(VLOOKUP(入力項目!$S$16,子育て関連マスタ!$I$26:$M$28,2,FALSE),0),
  AND(U283=19,入力項目!$S$16&lt;&gt;"高専"),IFERROR(VLOOKUP(入力項目!$S$17,子育て関連マスタ!$I$32:$M$37,2,FALSE),0),
  AND(U283=21,入力項目!$S$16="高専"),IFERROR(VLOOKUP(入力項目!$S$17,子育て関連マスタ!$I$32:$M$37,2,FALSE),0),
  U283&gt;=22,0
  ),0),0
) +
IF(AND(U283&gt;=1,U283&lt;=15),IF($D283=入力項目!$S$8,入力項目!$S$3,0),0) +
IF(AND(U283&gt;=1,U283&lt;=15),IF($D283=5,入力項目!$S$4,0),0) +
IF(AND(U283&gt;=1,U283&lt;=15),IF($D283=12,入力項目!$S$5,0),0) +
IF(AND(入力項目!$S$7=$A283,入力項目!$S$8=$D283),子育て関連マスタ!$C$14,0) +
IFERROR(IF(AND(YEAR(EDATE(DATE(入力項目!$S$7,入力項目!$S$8,1),1))=$A283,MONTH(EDATE(DATE(入力項目!$S$7,入力項目!$S$8,1),1))=$D283),子育て関連マスタ!$C$15,0),0) +
IF(AND(OR(U283=3,U283=5,U283=7),$D283=11),子育て関連マスタ!$C$17,0) +
IF(AND(U283=20,$D283=1),子育て関連マスタ!$C$18,0) +
IF(AND(U283=20,$D283=1),
IFERROR(_xlfn.IFS(
入力項目!$S$10="男",子育て関連マスタ!$C$18,
入力項目!$S$10="女",子育て関連マスタ!$C$19
),0),0
) +
IF(AND(U283&gt;=入力項目!$S$18,U283&lt;=入力項目!$S$19),入力項目!$S$20,0) +
IF(AND(U283&gt;=入力項目!$S$21,U283&lt;=入力項目!$S$22),入力項目!$S$23,0) +
IF(AND(U283&gt;=入力項目!$S$24,U283&lt;=入力項目!$S$25),入力項目!$S$26,0)
)</f>
        <v>0</v>
      </c>
      <c r="AJ283" s="10">
        <f ca="1">-VLOOKUP($D283,月別収支!$A$2:$H$13,7,FALSE)</f>
        <v>-20000</v>
      </c>
    </row>
    <row r="284" spans="1:36" x14ac:dyDescent="0.4">
      <c r="A284">
        <f t="shared" ca="1" si="71"/>
        <v>2048</v>
      </c>
      <c r="B284">
        <f t="shared" ca="1" si="78"/>
        <v>2047</v>
      </c>
      <c r="C284">
        <f t="shared" ca="1" si="79"/>
        <v>24</v>
      </c>
      <c r="D284">
        <f t="shared" ca="1" si="72"/>
        <v>2</v>
      </c>
      <c r="E284" t="str">
        <f t="shared" ca="1" si="73"/>
        <v>2048年2月</v>
      </c>
      <c r="F284">
        <f ca="1">IF(OR(入力項目!$N$5&lt;$A284,AND(入力項目!$N$5=$A284,入力項目!$N$6&lt;$D284)),IF(F283=0,1,IF(G284=12,F283+1,F283)),0)</f>
        <v>23</v>
      </c>
      <c r="G284">
        <f ca="1">IF(OR(入力項目!$N$5&lt;$A284,AND(入力項目!$N$5=$A284,入力項目!$N$6&lt;$D284)),IF(G283=12,1,G283+1),0)</f>
        <v>4</v>
      </c>
      <c r="H284" t="str">
        <f t="shared" ca="1" si="74"/>
        <v>23_4</v>
      </c>
      <c r="I284">
        <f ca="1">IF(
  IFERROR(AND($C284&gt;0,MOD($C284,入力項目!$N$22)=0,$D284=入力項目!$N$23), FALSE),
  1,
  IF(
    AND(I283&gt;0,J283=12),
    IF(I283=入力項目!$N$28, 0, I283+1),
    I283
  )
)</f>
        <v>0</v>
      </c>
      <c r="J284">
        <f ca="1">IF($D284=入力項目!$N$23,1,IFERROR(J283+1,1))</f>
        <v>9</v>
      </c>
      <c r="K284" t="str">
        <f t="shared" ca="1" si="75"/>
        <v>0_9</v>
      </c>
      <c r="L284">
        <f ca="1">L283+IF(入力項目!$D$4=$D284,1,0)</f>
        <v>52</v>
      </c>
      <c r="M284" t="str">
        <f t="shared" ca="1" si="76"/>
        <v>52歳</v>
      </c>
      <c r="N284">
        <f t="shared" ca="1" si="80"/>
        <v>53</v>
      </c>
      <c r="O284" t="str">
        <f t="shared" ca="1" si="77"/>
        <v>53歳</v>
      </c>
      <c r="P284">
        <f t="shared" ca="1" si="81"/>
        <v>27</v>
      </c>
      <c r="Q284">
        <f t="shared" ca="1" si="82"/>
        <v>25</v>
      </c>
      <c r="R284">
        <f t="shared" ca="1" si="83"/>
        <v>2048</v>
      </c>
      <c r="S284">
        <f t="shared" ca="1" si="84"/>
        <v>2048</v>
      </c>
      <c r="T284">
        <f t="shared" ca="1" si="85"/>
        <v>2048</v>
      </c>
      <c r="U284">
        <f t="shared" ca="1" si="86"/>
        <v>2048</v>
      </c>
      <c r="V284" s="10">
        <f t="shared" ca="1" si="87"/>
        <v>33032755</v>
      </c>
      <c r="W284" s="10">
        <f ca="1">IF($L284&lt;その他マスタ!$B$1,VLOOKUP($D284,月別収支!$A$2:$H$13,2,FALSE),その他マスタ!$B$3)+IF(AND($L284=その他マスタ!$B$1,入力項目!$I$9="あり",$D284=入力項目!$D$4),その他マスタ!$B$2,0)</f>
        <v>300000</v>
      </c>
      <c r="X284" s="10">
        <f ca="1">-IF(入力項目!$K$5=TRUE,
IF($F284+$G284&lt;3,VLOOKUP($D284,月別収支!$A$2:$H$13,8,FALSE),0)+IFERROR(VLOOKUP($H284,住宅ローン計算!C:P,13,FALSE),0)+IF($F284&gt;1,IF(OR($G284=3,$G284=6,$G284=9,$G284=12),ROUNDUP(入力項目!$N$18/4,0),0),0),
VLOOKUP($D284,月別収支!$A$2:$H$13,8,FALSE))</f>
        <v>-53590</v>
      </c>
      <c r="Y284" s="10">
        <f ca="1">-VLOOKUP($D284,月別収支!$A$2:$H$13,3,FALSE)</f>
        <v>-75000</v>
      </c>
      <c r="Z284" s="10">
        <f ca="1">-VLOOKUP($D284,月別収支!$A$2:$H$13,4,FALSE)</f>
        <v>-27000</v>
      </c>
      <c r="AA284" s="10">
        <f ca="1">-VLOOKUP($D284,月別収支!$A$2:$H$13,6,FALSE)</f>
        <v>-10000</v>
      </c>
      <c r="AB284" s="10">
        <f ca="1">-(
VLOOKUP($D284,月別収支!$A$2:$H$13,5,FALSE)+IF(AND(入力項目!$I$27&lt;=$A284,ISEVEN($A284-入力項目!$I$27),入力項目!$I$28=$D284),入力項目!$I$26,0)
+IF(入力項目!$K$26=TRUE,
IFERROR(VLOOKUP($K284,マイカーローン計算!C:P,13,FALSE),0),
IFERROR(
  IF(AND($C284&gt;0,MOD($C284,入力項目!$N$22)=0,$D284=入力項目!$N$23),入力項目!$N$24,0),
 0
)
)
)</f>
        <v>-20000</v>
      </c>
      <c r="AC284" s="10">
        <f ca="1">-IF($A284&lt;入力項目!$N$33,入力項目!$N$35,IF(AND($A284=入力項目!$N$33,$D284&lt;=入力項目!$N$34),入力項目!$N$35,0))</f>
        <v>0</v>
      </c>
      <c r="AD284">
        <f ca="1">-(
_xlfn.IFS(
P284&lt;=入力項目!$S$11,0,
AND(P284&gt;=入力項目!$S$11+1,P284&lt;=3),IFERROR(VLOOKUP(入力項目!$S$12,子育て関連マスタ!$I$4:$M$5,4,FALSE),0),
AND(P284&gt;=4,P284&lt;=6),IFERROR(VLOOKUP(入力項目!$S$13,子育て関連マスタ!$I$9:$M$12,4,FALSE),0),
AND(P284&gt;=7,P284&lt;=12),IFERROR(VLOOKUP(入力項目!$S$14,子育て関連マスタ!$I$16:$M$17,4,FALSE),0),
AND(P284&gt;=13,P284&lt;=15),IFERROR(VLOOKUP(入力項目!$S$15,子育て関連マスタ!$I$21:$M$22,4,FALSE),0),
AND(P284&gt;=16,P284&lt;=18),IFERROR(VLOOKUP(入力項目!$S$16,子育て関連マスタ!$I$26:$M$28,4,FALSE),0),
AND(P284&gt;=19,P284&lt;=20,入力項目!$S$16="高専"),IFERROR(VLOOKUP(入力項目!$S$16,子育て関連マスタ!$I$26:$M$28,4,FALSE),0),
AND(P284&gt;=19,P284&lt;=20,入力項目!$S$16&lt;&gt;"高専"),IFERROR(VLOOKUP(入力項目!$S$17,子育て関連マスタ!$I$32:$M$37,4,FALSE),0),
AND(P284&gt;=21,P284&lt;=22,入力項目!$S$16="高専"),IFERROR(VLOOKUP(入力項目!$S$17,子育て関連マスタ!$I$32:$M$34,4,FALSE),0),
AND(P284&gt;=21,P284&lt;=22,入力項目!$S$16&lt;&gt;"高専"),IFERROR(VLOOKUP(入力項目!$S$17,子育て関連マスタ!$I$32:$M$34,4,FALSE),0),
P284&gt;=23,0
) +
IF($D284=4,
  IFERROR(_xlfn.IFS(
  P284&lt;=入力項目!$S$11,0,
  AND(P284=入力項目!$S$11),IFERROR(VLOOKUP(入力項目!$S$12,子育て関連マスタ!$I$4:$M$5,2,FALSE),0),
  AND(P284=4),IFERROR(VLOOKUP(入力項目!$S$13,子育て関連マスタ!$I$9:$M$12,2,FALSE),0),
  AND(P284=7),IFERROR(VLOOKUP(入力項目!$S$14,子育て関連マスタ!$I$16:$M$17,2,FALSE),0),
  AND(P284=13),IFERROR(VLOOKUP(入力項目!$S$15,子育て関連マスタ!$I$21:$M$22,2,FALSE),0),
  AND(P284=16),IFERROR(VLOOKUP(入力項目!$S$16,子育て関連マスタ!$I$26:$M$28,2,FALSE),0),
  AND(P284=19,入力項目!$S$16&lt;&gt;"高専"),IFERROR(VLOOKUP(入力項目!$S$17,子育て関連マスタ!$I$32:$M$37,2,FALSE),0),
  AND(P284=21,入力項目!$S$16="高専"),IFERROR(VLOOKUP(入力項目!$S$17,子育て関連マスタ!$I$32:$M$37,2,FALSE),0),
  P284&gt;=22,0
  ),0),0
) +
IF(AND(P284&gt;=1,P284&lt;=15),IF($D284=入力項目!$S$8,入力項目!$S$3,0),0) +
IF(AND(P284&gt;=1,P284&lt;=15),IF($D284=5,入力項目!$S$4,0),0) +
IF(AND(P284&gt;=1,P284&lt;=15),IF($D284=12,入力項目!$S$5,0),0) +
IF(AND(入力項目!$S$7=$A284,入力項目!$S$8=$D284),子育て関連マスタ!$C$14,0) +
IFERROR(IF(AND(YEAR(EDATE(DATE(入力項目!$S$7,入力項目!$S$8,1),1))=$A284,MONTH(EDATE(DATE(入力項目!$S$7,入力項目!$S$8,1),1))=$D284),子育て関連マスタ!$C$15,0),0) +
IF(AND(OR(P284=3,P284=5,P284=7),$D284=11),子育て関連マスタ!$C$17,0) +
IF(AND(P284=20,$D284=1),子育て関連マスタ!$C$18,0) +
IF(AND(P284=20,$D284=1),
IFERROR(_xlfn.IFS(
入力項目!$S$10="男",子育て関連マスタ!$C$18,
入力項目!$S$10="女",子育て関連マスタ!$C$19
),0),0
) +
IF(AND(P284&gt;=入力項目!$S$18,P284&lt;=入力項目!$S$19),入力項目!$S$20,0) +
IF(AND(P284&gt;=入力項目!$S$21,P284&lt;=入力項目!$S$22),入力項目!$S$23,0) +
IF(AND(P284&gt;=入力項目!$S$24,P284&lt;=入力項目!$S$25),入力項目!$S$26,0)
)</f>
        <v>0</v>
      </c>
      <c r="AE284">
        <f ca="1">-(
_xlfn.IFS(
Q284&lt;=入力項目!$S$11,0,
AND(Q284&gt;=入力項目!$S$11+1,Q284&lt;=3),IFERROR(VLOOKUP(入力項目!$S$12,子育て関連マスタ!$I$4:$M$5,4,FALSE),0),
AND(Q284&gt;=4,Q284&lt;=6),IFERROR(VLOOKUP(入力項目!$S$13,子育て関連マスタ!$I$9:$M$12,4,FALSE),0),
AND(Q284&gt;=7,Q284&lt;=12),IFERROR(VLOOKUP(入力項目!$S$14,子育て関連マスタ!$I$16:$M$17,4,FALSE),0),
AND(Q284&gt;=13,Q284&lt;=15),IFERROR(VLOOKUP(入力項目!$S$15,子育て関連マスタ!$I$21:$M$22,4,FALSE),0),
AND(Q284&gt;=16,Q284&lt;=18),IFERROR(VLOOKUP(入力項目!$S$16,子育て関連マスタ!$I$26:$M$28,4,FALSE),0),
AND(Q284&gt;=19,Q284&lt;=20,入力項目!$S$16="高専"),IFERROR(VLOOKUP(入力項目!$S$16,子育て関連マスタ!$I$26:$M$28,4,FALSE),0),
AND(Q284&gt;=19,Q284&lt;=20,入力項目!$S$16&lt;&gt;"高専"),IFERROR(VLOOKUP(入力項目!$S$17,子育て関連マスタ!$I$32:$M$37,4,FALSE),0),
AND(Q284&gt;=21,Q284&lt;=22,入力項目!$S$16="高専"),IFERROR(VLOOKUP(入力項目!$S$17,子育て関連マスタ!$I$32:$M$34,4,FALSE),0),
AND(Q284&gt;=21,Q284&lt;=22,入力項目!$S$16&lt;&gt;"高専"),IFERROR(VLOOKUP(入力項目!$S$17,子育て関連マスタ!$I$32:$M$34,4,FALSE),0),
Q284&gt;=23,0
) +
IF($D284=4,
  IFERROR(_xlfn.IFS(
  Q284&lt;=入力項目!$S$11,0,
  AND(Q284=入力項目!$S$11),IFERROR(VLOOKUP(入力項目!$S$12,子育て関連マスタ!$I$4:$M$5,2,FALSE),0),
  AND(Q284=4),IFERROR(VLOOKUP(入力項目!$S$13,子育て関連マスタ!$I$9:$M$12,2,FALSE),0),
  AND(Q284=7),IFERROR(VLOOKUP(入力項目!$S$14,子育て関連マスタ!$I$16:$M$17,2,FALSE),0),
  AND(Q284=13),IFERROR(VLOOKUP(入力項目!$S$15,子育て関連マスタ!$I$21:$M$22,2,FALSE),0),
  AND(Q284=16),IFERROR(VLOOKUP(入力項目!$S$16,子育て関連マスタ!$I$26:$M$28,2,FALSE),0),
  AND(Q284=19,入力項目!$S$16&lt;&gt;"高専"),IFERROR(VLOOKUP(入力項目!$S$17,子育て関連マスタ!$I$32:$M$37,2,FALSE),0),
  AND(Q284=21,入力項目!$S$16="高専"),IFERROR(VLOOKUP(入力項目!$S$17,子育て関連マスタ!$I$32:$M$37,2,FALSE),0),
  Q284&gt;=22,0
  ),0),0
) +
IF(AND(Q284&gt;=1,Q284&lt;=15),IF($D284=入力項目!$S$8,入力項目!$S$3,0),0) +
IF(AND(Q284&gt;=1,Q284&lt;=15),IF($D284=5,入力項目!$S$4,0),0) +
IF(AND(Q284&gt;=1,Q284&lt;=15),IF($D284=12,入力項目!$S$5,0),0) +
IF(AND(入力項目!$S$7=$A284,入力項目!$S$8=$D284),子育て関連マスタ!$C$14,0) +
IFERROR(IF(AND(YEAR(EDATE(DATE(入力項目!$S$7,入力項目!$S$8,1),1))=$A284,MONTH(EDATE(DATE(入力項目!$S$7,入力項目!$S$8,1),1))=$D284),子育て関連マスタ!$C$15,0),0) +
IF(AND(OR(Q284=3,Q284=5,Q284=7),$D284=11),子育て関連マスタ!$C$17,0) +
IF(AND(Q284=20,$D284=1),子育て関連マスタ!$C$18,0) +
IF(AND(Q284=20,$D284=1),
IFERROR(_xlfn.IFS(
入力項目!$S$10="男",子育て関連マスタ!$C$18,
入力項目!$S$10="女",子育て関連マスタ!$C$19
),0),0
) +
IF(AND(Q284&gt;=入力項目!$S$18,Q284&lt;=入力項目!$S$19),入力項目!$S$20,0) +
IF(AND(Q284&gt;=入力項目!$S$21,Q284&lt;=入力項目!$S$22),入力項目!$S$23,0) +
IF(AND(Q284&gt;=入力項目!$S$24,Q284&lt;=入力項目!$S$25),入力項目!$S$26,0)
)</f>
        <v>0</v>
      </c>
      <c r="AF284">
        <f ca="1">-(
_xlfn.IFS(
R284&lt;=入力項目!$S$11,0,
AND(R284&gt;=入力項目!$S$11+1,R284&lt;=3),IFERROR(VLOOKUP(入力項目!$S$12,子育て関連マスタ!$I$4:$M$5,4,FALSE),0),
AND(R284&gt;=4,R284&lt;=6),IFERROR(VLOOKUP(入力項目!$S$13,子育て関連マスタ!$I$9:$M$12,4,FALSE),0),
AND(R284&gt;=7,R284&lt;=12),IFERROR(VLOOKUP(入力項目!$S$14,子育て関連マスタ!$I$16:$M$17,4,FALSE),0),
AND(R284&gt;=13,R284&lt;=15),IFERROR(VLOOKUP(入力項目!$S$15,子育て関連マスタ!$I$21:$M$22,4,FALSE),0),
AND(R284&gt;=16,R284&lt;=18),IFERROR(VLOOKUP(入力項目!$S$16,子育て関連マスタ!$I$26:$M$28,4,FALSE),0),
AND(R284&gt;=19,R284&lt;=20,入力項目!$S$16="高専"),IFERROR(VLOOKUP(入力項目!$S$16,子育て関連マスタ!$I$26:$M$28,4,FALSE),0),
AND(R284&gt;=19,R284&lt;=20,入力項目!$S$16&lt;&gt;"高専"),IFERROR(VLOOKUP(入力項目!$S$17,子育て関連マスタ!$I$32:$M$37,4,FALSE),0),
AND(R284&gt;=21,R284&lt;=22,入力項目!$S$16="高専"),IFERROR(VLOOKUP(入力項目!$S$17,子育て関連マスタ!$I$32:$M$34,4,FALSE),0),
AND(R284&gt;=21,R284&lt;=22,入力項目!$S$16&lt;&gt;"高専"),IFERROR(VLOOKUP(入力項目!$S$17,子育て関連マスタ!$I$32:$M$34,4,FALSE),0),
R284&gt;=23,0
) +
IF($D284=4,
  IFERROR(_xlfn.IFS(
  R284&lt;=入力項目!$S$11,0,
  AND(R284=入力項目!$S$11),IFERROR(VLOOKUP(入力項目!$S$12,子育て関連マスタ!$I$4:$M$5,2,FALSE),0),
  AND(R284=4),IFERROR(VLOOKUP(入力項目!$S$13,子育て関連マスタ!$I$9:$M$12,2,FALSE),0),
  AND(R284=7),IFERROR(VLOOKUP(入力項目!$S$14,子育て関連マスタ!$I$16:$M$17,2,FALSE),0),
  AND(R284=13),IFERROR(VLOOKUP(入力項目!$S$15,子育て関連マスタ!$I$21:$M$22,2,FALSE),0),
  AND(R284=16),IFERROR(VLOOKUP(入力項目!$S$16,子育て関連マスタ!$I$26:$M$28,2,FALSE),0),
  AND(R284=19,入力項目!$S$16&lt;&gt;"高専"),IFERROR(VLOOKUP(入力項目!$S$17,子育て関連マスタ!$I$32:$M$37,2,FALSE),0),
  AND(R284=21,入力項目!$S$16="高専"),IFERROR(VLOOKUP(入力項目!$S$17,子育て関連マスタ!$I$32:$M$37,2,FALSE),0),
  R284&gt;=22,0
  ),0),0
) +
IF(AND(R284&gt;=1,R284&lt;=15),IF($D284=入力項目!$S$8,入力項目!$S$3,0),0) +
IF(AND(R284&gt;=1,R284&lt;=15),IF($D284=5,入力項目!$S$4,0),0) +
IF(AND(R284&gt;=1,R284&lt;=15),IF($D284=12,入力項目!$S$5,0),0) +
IF(AND(入力項目!$S$7=$A284,入力項目!$S$8=$D284),子育て関連マスタ!$C$14,0) +
IFERROR(IF(AND(YEAR(EDATE(DATE(入力項目!$S$7,入力項目!$S$8,1),1))=$A284,MONTH(EDATE(DATE(入力項目!$S$7,入力項目!$S$8,1),1))=$D284),子育て関連マスタ!$C$15,0),0) +
IF(AND(OR(R284=3,R284=5,R284=7),$D284=11),子育て関連マスタ!$C$17,0) +
IF(AND(R284=20,$D284=1),子育て関連マスタ!$C$18,0) +
IF(AND(R284=20,$D284=1),
IFERROR(_xlfn.IFS(
入力項目!$S$10="男",子育て関連マスタ!$C$18,
入力項目!$S$10="女",子育て関連マスタ!$C$19
),0),0
) +
IF(AND(R284&gt;=入力項目!$S$18,R284&lt;=入力項目!$S$19),入力項目!$S$20,0) +
IF(AND(R284&gt;=入力項目!$S$21,R284&lt;=入力項目!$S$22),入力項目!$S$23,0) +
IF(AND(R284&gt;=入力項目!$S$24,R284&lt;=入力項目!$S$25),入力項目!$S$26,0)
)</f>
        <v>0</v>
      </c>
      <c r="AG284">
        <f ca="1">-(
_xlfn.IFS(
S284&lt;=入力項目!$S$11,0,
AND(S284&gt;=入力項目!$S$11+1,S284&lt;=3),IFERROR(VLOOKUP(入力項目!$S$12,子育て関連マスタ!$I$4:$M$5,4,FALSE),0),
AND(S284&gt;=4,S284&lt;=6),IFERROR(VLOOKUP(入力項目!$S$13,子育て関連マスタ!$I$9:$M$12,4,FALSE),0),
AND(S284&gt;=7,S284&lt;=12),IFERROR(VLOOKUP(入力項目!$S$14,子育て関連マスタ!$I$16:$M$17,4,FALSE),0),
AND(S284&gt;=13,S284&lt;=15),IFERROR(VLOOKUP(入力項目!$S$15,子育て関連マスタ!$I$21:$M$22,4,FALSE),0),
AND(S284&gt;=16,S284&lt;=18),IFERROR(VLOOKUP(入力項目!$S$16,子育て関連マスタ!$I$26:$M$28,4,FALSE),0),
AND(S284&gt;=19,S284&lt;=20,入力項目!$S$16="高専"),IFERROR(VLOOKUP(入力項目!$S$16,子育て関連マスタ!$I$26:$M$28,4,FALSE),0),
AND(S284&gt;=19,S284&lt;=20,入力項目!$S$16&lt;&gt;"高専"),IFERROR(VLOOKUP(入力項目!$S$17,子育て関連マスタ!$I$32:$M$37,4,FALSE),0),
AND(S284&gt;=21,S284&lt;=22,入力項目!$S$16="高専"),IFERROR(VLOOKUP(入力項目!$S$17,子育て関連マスタ!$I$32:$M$34,4,FALSE),0),
AND(S284&gt;=21,S284&lt;=22,入力項目!$S$16&lt;&gt;"高専"),IFERROR(VLOOKUP(入力項目!$S$17,子育て関連マスタ!$I$32:$M$34,4,FALSE),0),
S284&gt;=23,0
) +
IF($D284=4,
  IFERROR(_xlfn.IFS(
  S284&lt;=入力項目!$S$11,0,
  AND(S284=入力項目!$S$11),IFERROR(VLOOKUP(入力項目!$S$12,子育て関連マスタ!$I$4:$M$5,2,FALSE),0),
  AND(S284=4),IFERROR(VLOOKUP(入力項目!$S$13,子育て関連マスタ!$I$9:$M$12,2,FALSE),0),
  AND(S284=7),IFERROR(VLOOKUP(入力項目!$S$14,子育て関連マスタ!$I$16:$M$17,2,FALSE),0),
  AND(S284=13),IFERROR(VLOOKUP(入力項目!$S$15,子育て関連マスタ!$I$21:$M$22,2,FALSE),0),
  AND(S284=16),IFERROR(VLOOKUP(入力項目!$S$16,子育て関連マスタ!$I$26:$M$28,2,FALSE),0),
  AND(S284=19,入力項目!$S$16&lt;&gt;"高専"),IFERROR(VLOOKUP(入力項目!$S$17,子育て関連マスタ!$I$32:$M$37,2,FALSE),0),
  AND(S284=21,入力項目!$S$16="高専"),IFERROR(VLOOKUP(入力項目!$S$17,子育て関連マスタ!$I$32:$M$37,2,FALSE),0),
  S284&gt;=22,0
  ),0),0
) +
IF(AND(S284&gt;=1,S284&lt;=15),IF($D284=入力項目!$S$8,入力項目!$S$3,0),0) +
IF(AND(S284&gt;=1,S284&lt;=15),IF($D284=5,入力項目!$S$4,0),0) +
IF(AND(S284&gt;=1,S284&lt;=15),IF($D284=12,入力項目!$S$5,0),0) +
IF(AND(入力項目!$S$7=$A284,入力項目!$S$8=$D284),子育て関連マスタ!$C$14,0) +
IFERROR(IF(AND(YEAR(EDATE(DATE(入力項目!$S$7,入力項目!$S$8,1),1))=$A284,MONTH(EDATE(DATE(入力項目!$S$7,入力項目!$S$8,1),1))=$D284),子育て関連マスタ!$C$15,0),0) +
IF(AND(OR(S284=3,S284=5,S284=7),$D284=11),子育て関連マスタ!$C$17,0) +
IF(AND(S284=20,$D284=1),子育て関連マスタ!$C$18,0) +
IF(AND(S284=20,$D284=1),
IFERROR(_xlfn.IFS(
入力項目!$S$10="男",子育て関連マスタ!$C$18,
入力項目!$S$10="女",子育て関連マスタ!$C$19
),0),0
) +
IF(AND(S284&gt;=入力項目!$S$18,S284&lt;=入力項目!$S$19),入力項目!$S$20,0) +
IF(AND(S284&gt;=入力項目!$S$21,S284&lt;=入力項目!$S$22),入力項目!$S$23,0) +
IF(AND(S284&gt;=入力項目!$S$24,S284&lt;=入力項目!$S$25),入力項目!$S$26,0)
)</f>
        <v>0</v>
      </c>
      <c r="AH284">
        <f ca="1">-(
_xlfn.IFS(
T284&lt;=入力項目!$S$11,0,
AND(T284&gt;=入力項目!$S$11+1,T284&lt;=3),IFERROR(VLOOKUP(入力項目!$S$12,子育て関連マスタ!$I$4:$M$5,4,FALSE),0),
AND(T284&gt;=4,T284&lt;=6),IFERROR(VLOOKUP(入力項目!$S$13,子育て関連マスタ!$I$9:$M$12,4,FALSE),0),
AND(T284&gt;=7,T284&lt;=12),IFERROR(VLOOKUP(入力項目!$S$14,子育て関連マスタ!$I$16:$M$17,4,FALSE),0),
AND(T284&gt;=13,T284&lt;=15),IFERROR(VLOOKUP(入力項目!$S$15,子育て関連マスタ!$I$21:$M$22,4,FALSE),0),
AND(T284&gt;=16,T284&lt;=18),IFERROR(VLOOKUP(入力項目!$S$16,子育て関連マスタ!$I$26:$M$28,4,FALSE),0),
AND(T284&gt;=19,T284&lt;=20,入力項目!$S$16="高専"),IFERROR(VLOOKUP(入力項目!$S$16,子育て関連マスタ!$I$26:$M$28,4,FALSE),0),
AND(T284&gt;=19,T284&lt;=20,入力項目!$S$16&lt;&gt;"高専"),IFERROR(VLOOKUP(入力項目!$S$17,子育て関連マスタ!$I$32:$M$37,4,FALSE),0),
AND(T284&gt;=21,T284&lt;=22,入力項目!$S$16="高専"),IFERROR(VLOOKUP(入力項目!$S$17,子育て関連マスタ!$I$32:$M$34,4,FALSE),0),
AND(T284&gt;=21,T284&lt;=22,入力項目!$S$16&lt;&gt;"高専"),IFERROR(VLOOKUP(入力項目!$S$17,子育て関連マスタ!$I$32:$M$34,4,FALSE),0),
T284&gt;=23,0
) +
IF($D284=4,
  IFERROR(_xlfn.IFS(
  T284&lt;=入力項目!$S$11,0,
  AND(T284=入力項目!$S$11),IFERROR(VLOOKUP(入力項目!$S$12,子育て関連マスタ!$I$4:$M$5,2,FALSE),0),
  AND(T284=4),IFERROR(VLOOKUP(入力項目!$S$13,子育て関連マスタ!$I$9:$M$12,2,FALSE),0),
  AND(T284=7),IFERROR(VLOOKUP(入力項目!$S$14,子育て関連マスタ!$I$16:$M$17,2,FALSE),0),
  AND(T284=13),IFERROR(VLOOKUP(入力項目!$S$15,子育て関連マスタ!$I$21:$M$22,2,FALSE),0),
  AND(T284=16),IFERROR(VLOOKUP(入力項目!$S$16,子育て関連マスタ!$I$26:$M$28,2,FALSE),0),
  AND(T284=19,入力項目!$S$16&lt;&gt;"高専"),IFERROR(VLOOKUP(入力項目!$S$17,子育て関連マスタ!$I$32:$M$37,2,FALSE),0),
  AND(T284=21,入力項目!$S$16="高専"),IFERROR(VLOOKUP(入力項目!$S$17,子育て関連マスタ!$I$32:$M$37,2,FALSE),0),
  T284&gt;=22,0
  ),0),0
) +
IF(AND(T284&gt;=1,T284&lt;=15),IF($D284=入力項目!$S$8,入力項目!$S$3,0),0) +
IF(AND(T284&gt;=1,T284&lt;=15),IF($D284=5,入力項目!$S$4,0),0) +
IF(AND(T284&gt;=1,T284&lt;=15),IF($D284=12,入力項目!$S$5,0),0) +
IF(AND(入力項目!$S$7=$A284,入力項目!$S$8=$D284),子育て関連マスタ!$C$14,0) +
IFERROR(IF(AND(YEAR(EDATE(DATE(入力項目!$S$7,入力項目!$S$8,1),1))=$A284,MONTH(EDATE(DATE(入力項目!$S$7,入力項目!$S$8,1),1))=$D284),子育て関連マスタ!$C$15,0),0) +
IF(AND(OR(T284=3,T284=5,T284=7),$D284=11),子育て関連マスタ!$C$17,0) +
IF(AND(T284=20,$D284=1),子育て関連マスタ!$C$18,0) +
IF(AND(T284=20,$D284=1),
IFERROR(_xlfn.IFS(
入力項目!$S$10="男",子育て関連マスタ!$C$18,
入力項目!$S$10="女",子育て関連マスタ!$C$19
),0),0
) +
IF(AND(T284&gt;=入力項目!$S$18,T284&lt;=入力項目!$S$19),入力項目!$S$20,0) +
IF(AND(T284&gt;=入力項目!$S$21,T284&lt;=入力項目!$S$22),入力項目!$S$23,0) +
IF(AND(T284&gt;=入力項目!$S$24,T284&lt;=入力項目!$S$25),入力項目!$S$26,0)
)</f>
        <v>0</v>
      </c>
      <c r="AI284">
        <f ca="1">-(
_xlfn.IFS(
U284&lt;=入力項目!$S$11,0,
AND(U284&gt;=入力項目!$S$11+1,U284&lt;=3),IFERROR(VLOOKUP(入力項目!$S$12,子育て関連マスタ!$I$4:$M$5,4,FALSE),0),
AND(U284&gt;=4,U284&lt;=6),IFERROR(VLOOKUP(入力項目!$S$13,子育て関連マスタ!$I$9:$M$12,4,FALSE),0),
AND(U284&gt;=7,U284&lt;=12),IFERROR(VLOOKUP(入力項目!$S$14,子育て関連マスタ!$I$16:$M$17,4,FALSE),0),
AND(U284&gt;=13,U284&lt;=15),IFERROR(VLOOKUP(入力項目!$S$15,子育て関連マスタ!$I$21:$M$22,4,FALSE),0),
AND(U284&gt;=16,U284&lt;=18),IFERROR(VLOOKUP(入力項目!$S$16,子育て関連マスタ!$I$26:$M$28,4,FALSE),0),
AND(U284&gt;=19,U284&lt;=20,入力項目!$S$16="高専"),IFERROR(VLOOKUP(入力項目!$S$16,子育て関連マスタ!$I$26:$M$28,4,FALSE),0),
AND(U284&gt;=19,U284&lt;=20,入力項目!$S$16&lt;&gt;"高専"),IFERROR(VLOOKUP(入力項目!$S$17,子育て関連マスタ!$I$32:$M$37,4,FALSE),0),
AND(U284&gt;=21,U284&lt;=22,入力項目!$S$16="高専"),IFERROR(VLOOKUP(入力項目!$S$17,子育て関連マスタ!$I$32:$M$34,4,FALSE),0),
AND(U284&gt;=21,U284&lt;=22,入力項目!$S$16&lt;&gt;"高専"),IFERROR(VLOOKUP(入力項目!$S$17,子育て関連マスタ!$I$32:$M$34,4,FALSE),0),
U284&gt;=23,0
) +
IF($D284=4,
  IFERROR(_xlfn.IFS(
  U284&lt;=入力項目!$S$11,0,
  AND(U284=入力項目!$S$11),IFERROR(VLOOKUP(入力項目!$S$12,子育て関連マスタ!$I$4:$M$5,2,FALSE),0),
  AND(U284=4),IFERROR(VLOOKUP(入力項目!$S$13,子育て関連マスタ!$I$9:$M$12,2,FALSE),0),
  AND(U284=7),IFERROR(VLOOKUP(入力項目!$S$14,子育て関連マスタ!$I$16:$M$17,2,FALSE),0),
  AND(U284=13),IFERROR(VLOOKUP(入力項目!$S$15,子育て関連マスタ!$I$21:$M$22,2,FALSE),0),
  AND(U284=16),IFERROR(VLOOKUP(入力項目!$S$16,子育て関連マスタ!$I$26:$M$28,2,FALSE),0),
  AND(U284=19,入力項目!$S$16&lt;&gt;"高専"),IFERROR(VLOOKUP(入力項目!$S$17,子育て関連マスタ!$I$32:$M$37,2,FALSE),0),
  AND(U284=21,入力項目!$S$16="高専"),IFERROR(VLOOKUP(入力項目!$S$17,子育て関連マスタ!$I$32:$M$37,2,FALSE),0),
  U284&gt;=22,0
  ),0),0
) +
IF(AND(U284&gt;=1,U284&lt;=15),IF($D284=入力項目!$S$8,入力項目!$S$3,0),0) +
IF(AND(U284&gt;=1,U284&lt;=15),IF($D284=5,入力項目!$S$4,0),0) +
IF(AND(U284&gt;=1,U284&lt;=15),IF($D284=12,入力項目!$S$5,0),0) +
IF(AND(入力項目!$S$7=$A284,入力項目!$S$8=$D284),子育て関連マスタ!$C$14,0) +
IFERROR(IF(AND(YEAR(EDATE(DATE(入力項目!$S$7,入力項目!$S$8,1),1))=$A284,MONTH(EDATE(DATE(入力項目!$S$7,入力項目!$S$8,1),1))=$D284),子育て関連マスタ!$C$15,0),0) +
IF(AND(OR(U284=3,U284=5,U284=7),$D284=11),子育て関連マスタ!$C$17,0) +
IF(AND(U284=20,$D284=1),子育て関連マスタ!$C$18,0) +
IF(AND(U284=20,$D284=1),
IFERROR(_xlfn.IFS(
入力項目!$S$10="男",子育て関連マスタ!$C$18,
入力項目!$S$10="女",子育て関連マスタ!$C$19
),0),0
) +
IF(AND(U284&gt;=入力項目!$S$18,U284&lt;=入力項目!$S$19),入力項目!$S$20,0) +
IF(AND(U284&gt;=入力項目!$S$21,U284&lt;=入力項目!$S$22),入力項目!$S$23,0) +
IF(AND(U284&gt;=入力項目!$S$24,U284&lt;=入力項目!$S$25),入力項目!$S$26,0)
)</f>
        <v>0</v>
      </c>
      <c r="AJ284" s="10">
        <f ca="1">-VLOOKUP($D284,月別収支!$A$2:$H$13,7,FALSE)</f>
        <v>-20000</v>
      </c>
    </row>
    <row r="285" spans="1:36" x14ac:dyDescent="0.4">
      <c r="A285">
        <f t="shared" ca="1" si="71"/>
        <v>2048</v>
      </c>
      <c r="B285">
        <f t="shared" ca="1" si="78"/>
        <v>2047</v>
      </c>
      <c r="C285">
        <f t="shared" ca="1" si="79"/>
        <v>24</v>
      </c>
      <c r="D285">
        <f t="shared" ca="1" si="72"/>
        <v>3</v>
      </c>
      <c r="E285" t="str">
        <f t="shared" ca="1" si="73"/>
        <v>2048年3月</v>
      </c>
      <c r="F285">
        <f ca="1">IF(OR(入力項目!$N$5&lt;$A285,AND(入力項目!$N$5=$A285,入力項目!$N$6&lt;$D285)),IF(F284=0,1,IF(G285=12,F284+1,F284)),0)</f>
        <v>23</v>
      </c>
      <c r="G285">
        <f ca="1">IF(OR(入力項目!$N$5&lt;$A285,AND(入力項目!$N$5=$A285,入力項目!$N$6&lt;$D285)),IF(G284=12,1,G284+1),0)</f>
        <v>5</v>
      </c>
      <c r="H285" t="str">
        <f t="shared" ca="1" si="74"/>
        <v>23_5</v>
      </c>
      <c r="I285">
        <f ca="1">IF(
  IFERROR(AND($C285&gt;0,MOD($C285,入力項目!$N$22)=0,$D285=入力項目!$N$23), FALSE),
  1,
  IF(
    AND(I284&gt;0,J284=12),
    IF(I284=入力項目!$N$28, 0, I284+1),
    I284
  )
)</f>
        <v>0</v>
      </c>
      <c r="J285">
        <f ca="1">IF($D285=入力項目!$N$23,1,IFERROR(J284+1,1))</f>
        <v>10</v>
      </c>
      <c r="K285" t="str">
        <f t="shared" ca="1" si="75"/>
        <v>0_10</v>
      </c>
      <c r="L285">
        <f ca="1">L284+IF(入力項目!$D$4=$D285,1,0)</f>
        <v>52</v>
      </c>
      <c r="M285" t="str">
        <f t="shared" ca="1" si="76"/>
        <v>52歳</v>
      </c>
      <c r="N285">
        <f t="shared" ca="1" si="80"/>
        <v>53</v>
      </c>
      <c r="O285" t="str">
        <f t="shared" ca="1" si="77"/>
        <v>53歳</v>
      </c>
      <c r="P285">
        <f t="shared" ca="1" si="81"/>
        <v>27</v>
      </c>
      <c r="Q285">
        <f t="shared" ca="1" si="82"/>
        <v>25</v>
      </c>
      <c r="R285">
        <f t="shared" ca="1" si="83"/>
        <v>2048</v>
      </c>
      <c r="S285">
        <f t="shared" ca="1" si="84"/>
        <v>2048</v>
      </c>
      <c r="T285">
        <f t="shared" ca="1" si="85"/>
        <v>2048</v>
      </c>
      <c r="U285">
        <f t="shared" ca="1" si="86"/>
        <v>2048</v>
      </c>
      <c r="V285" s="10">
        <f t="shared" ca="1" si="87"/>
        <v>33127165</v>
      </c>
      <c r="W285" s="10">
        <f ca="1">IF($L285&lt;その他マスタ!$B$1,VLOOKUP($D285,月別収支!$A$2:$H$13,2,FALSE),その他マスタ!$B$3)+IF(AND($L285=その他マスタ!$B$1,入力項目!$I$9="あり",$D285=入力項目!$D$4),その他マスタ!$B$2,0)</f>
        <v>300000</v>
      </c>
      <c r="X285" s="10">
        <f ca="1">-IF(入力項目!$K$5=TRUE,
IF($F285+$G285&lt;3,VLOOKUP($D285,月別収支!$A$2:$H$13,8,FALSE),0)+IFERROR(VLOOKUP($H285,住宅ローン計算!C:P,13,FALSE),0)+IF($F285&gt;1,IF(OR($G285=3,$G285=6,$G285=9,$G285=12),ROUNDUP(入力項目!$N$18/4,0),0),0),
VLOOKUP($D285,月別収支!$A$2:$H$13,8,FALSE))</f>
        <v>-53590</v>
      </c>
      <c r="Y285" s="10">
        <f ca="1">-VLOOKUP($D285,月別収支!$A$2:$H$13,3,FALSE)</f>
        <v>-75000</v>
      </c>
      <c r="Z285" s="10">
        <f ca="1">-VLOOKUP($D285,月別収支!$A$2:$H$13,4,FALSE)</f>
        <v>-27000</v>
      </c>
      <c r="AA285" s="10">
        <f ca="1">-VLOOKUP($D285,月別収支!$A$2:$H$13,6,FALSE)</f>
        <v>-10000</v>
      </c>
      <c r="AB285" s="10">
        <f ca="1">-(
VLOOKUP($D285,月別収支!$A$2:$H$13,5,FALSE)+IF(AND(入力項目!$I$27&lt;=$A285,ISEVEN($A285-入力項目!$I$27),入力項目!$I$28=$D285),入力項目!$I$26,0)
+IF(入力項目!$K$26=TRUE,
IFERROR(VLOOKUP($K285,マイカーローン計算!C:P,13,FALSE),0),
IFERROR(
  IF(AND($C285&gt;0,MOD($C285,入力項目!$N$22)=0,$D285=入力項目!$N$23),入力項目!$N$24,0),
 0
)
)
)</f>
        <v>-20000</v>
      </c>
      <c r="AC285" s="10">
        <f ca="1">-IF($A285&lt;入力項目!$N$33,入力項目!$N$35,IF(AND($A285=入力項目!$N$33,$D285&lt;=入力項目!$N$34),入力項目!$N$35,0))</f>
        <v>0</v>
      </c>
      <c r="AD285">
        <f ca="1">-(
_xlfn.IFS(
P285&lt;=入力項目!$S$11,0,
AND(P285&gt;=入力項目!$S$11+1,P285&lt;=3),IFERROR(VLOOKUP(入力項目!$S$12,子育て関連マスタ!$I$4:$M$5,4,FALSE),0),
AND(P285&gt;=4,P285&lt;=6),IFERROR(VLOOKUP(入力項目!$S$13,子育て関連マスタ!$I$9:$M$12,4,FALSE),0),
AND(P285&gt;=7,P285&lt;=12),IFERROR(VLOOKUP(入力項目!$S$14,子育て関連マスタ!$I$16:$M$17,4,FALSE),0),
AND(P285&gt;=13,P285&lt;=15),IFERROR(VLOOKUP(入力項目!$S$15,子育て関連マスタ!$I$21:$M$22,4,FALSE),0),
AND(P285&gt;=16,P285&lt;=18),IFERROR(VLOOKUP(入力項目!$S$16,子育て関連マスタ!$I$26:$M$28,4,FALSE),0),
AND(P285&gt;=19,P285&lt;=20,入力項目!$S$16="高専"),IFERROR(VLOOKUP(入力項目!$S$16,子育て関連マスタ!$I$26:$M$28,4,FALSE),0),
AND(P285&gt;=19,P285&lt;=20,入力項目!$S$16&lt;&gt;"高専"),IFERROR(VLOOKUP(入力項目!$S$17,子育て関連マスタ!$I$32:$M$37,4,FALSE),0),
AND(P285&gt;=21,P285&lt;=22,入力項目!$S$16="高専"),IFERROR(VLOOKUP(入力項目!$S$17,子育て関連マスタ!$I$32:$M$34,4,FALSE),0),
AND(P285&gt;=21,P285&lt;=22,入力項目!$S$16&lt;&gt;"高専"),IFERROR(VLOOKUP(入力項目!$S$17,子育て関連マスタ!$I$32:$M$34,4,FALSE),0),
P285&gt;=23,0
) +
IF($D285=4,
  IFERROR(_xlfn.IFS(
  P285&lt;=入力項目!$S$11,0,
  AND(P285=入力項目!$S$11),IFERROR(VLOOKUP(入力項目!$S$12,子育て関連マスタ!$I$4:$M$5,2,FALSE),0),
  AND(P285=4),IFERROR(VLOOKUP(入力項目!$S$13,子育て関連マスタ!$I$9:$M$12,2,FALSE),0),
  AND(P285=7),IFERROR(VLOOKUP(入力項目!$S$14,子育て関連マスタ!$I$16:$M$17,2,FALSE),0),
  AND(P285=13),IFERROR(VLOOKUP(入力項目!$S$15,子育て関連マスタ!$I$21:$M$22,2,FALSE),0),
  AND(P285=16),IFERROR(VLOOKUP(入力項目!$S$16,子育て関連マスタ!$I$26:$M$28,2,FALSE),0),
  AND(P285=19,入力項目!$S$16&lt;&gt;"高専"),IFERROR(VLOOKUP(入力項目!$S$17,子育て関連マスタ!$I$32:$M$37,2,FALSE),0),
  AND(P285=21,入力項目!$S$16="高専"),IFERROR(VLOOKUP(入力項目!$S$17,子育て関連マスタ!$I$32:$M$37,2,FALSE),0),
  P285&gt;=22,0
  ),0),0
) +
IF(AND(P285&gt;=1,P285&lt;=15),IF($D285=入力項目!$S$8,入力項目!$S$3,0),0) +
IF(AND(P285&gt;=1,P285&lt;=15),IF($D285=5,入力項目!$S$4,0),0) +
IF(AND(P285&gt;=1,P285&lt;=15),IF($D285=12,入力項目!$S$5,0),0) +
IF(AND(入力項目!$S$7=$A285,入力項目!$S$8=$D285),子育て関連マスタ!$C$14,0) +
IFERROR(IF(AND(YEAR(EDATE(DATE(入力項目!$S$7,入力項目!$S$8,1),1))=$A285,MONTH(EDATE(DATE(入力項目!$S$7,入力項目!$S$8,1),1))=$D285),子育て関連マスタ!$C$15,0),0) +
IF(AND(OR(P285=3,P285=5,P285=7),$D285=11),子育て関連マスタ!$C$17,0) +
IF(AND(P285=20,$D285=1),子育て関連マスタ!$C$18,0) +
IF(AND(P285=20,$D285=1),
IFERROR(_xlfn.IFS(
入力項目!$S$10="男",子育て関連マスタ!$C$18,
入力項目!$S$10="女",子育て関連マスタ!$C$19
),0),0
) +
IF(AND(P285&gt;=入力項目!$S$18,P285&lt;=入力項目!$S$19),入力項目!$S$20,0) +
IF(AND(P285&gt;=入力項目!$S$21,P285&lt;=入力項目!$S$22),入力項目!$S$23,0) +
IF(AND(P285&gt;=入力項目!$S$24,P285&lt;=入力項目!$S$25),入力項目!$S$26,0)
)</f>
        <v>0</v>
      </c>
      <c r="AE285">
        <f ca="1">-(
_xlfn.IFS(
Q285&lt;=入力項目!$S$11,0,
AND(Q285&gt;=入力項目!$S$11+1,Q285&lt;=3),IFERROR(VLOOKUP(入力項目!$S$12,子育て関連マスタ!$I$4:$M$5,4,FALSE),0),
AND(Q285&gt;=4,Q285&lt;=6),IFERROR(VLOOKUP(入力項目!$S$13,子育て関連マスタ!$I$9:$M$12,4,FALSE),0),
AND(Q285&gt;=7,Q285&lt;=12),IFERROR(VLOOKUP(入力項目!$S$14,子育て関連マスタ!$I$16:$M$17,4,FALSE),0),
AND(Q285&gt;=13,Q285&lt;=15),IFERROR(VLOOKUP(入力項目!$S$15,子育て関連マスタ!$I$21:$M$22,4,FALSE),0),
AND(Q285&gt;=16,Q285&lt;=18),IFERROR(VLOOKUP(入力項目!$S$16,子育て関連マスタ!$I$26:$M$28,4,FALSE),0),
AND(Q285&gt;=19,Q285&lt;=20,入力項目!$S$16="高専"),IFERROR(VLOOKUP(入力項目!$S$16,子育て関連マスタ!$I$26:$M$28,4,FALSE),0),
AND(Q285&gt;=19,Q285&lt;=20,入力項目!$S$16&lt;&gt;"高専"),IFERROR(VLOOKUP(入力項目!$S$17,子育て関連マスタ!$I$32:$M$37,4,FALSE),0),
AND(Q285&gt;=21,Q285&lt;=22,入力項目!$S$16="高専"),IFERROR(VLOOKUP(入力項目!$S$17,子育て関連マスタ!$I$32:$M$34,4,FALSE),0),
AND(Q285&gt;=21,Q285&lt;=22,入力項目!$S$16&lt;&gt;"高専"),IFERROR(VLOOKUP(入力項目!$S$17,子育て関連マスタ!$I$32:$M$34,4,FALSE),0),
Q285&gt;=23,0
) +
IF($D285=4,
  IFERROR(_xlfn.IFS(
  Q285&lt;=入力項目!$S$11,0,
  AND(Q285=入力項目!$S$11),IFERROR(VLOOKUP(入力項目!$S$12,子育て関連マスタ!$I$4:$M$5,2,FALSE),0),
  AND(Q285=4),IFERROR(VLOOKUP(入力項目!$S$13,子育て関連マスタ!$I$9:$M$12,2,FALSE),0),
  AND(Q285=7),IFERROR(VLOOKUP(入力項目!$S$14,子育て関連マスタ!$I$16:$M$17,2,FALSE),0),
  AND(Q285=13),IFERROR(VLOOKUP(入力項目!$S$15,子育て関連マスタ!$I$21:$M$22,2,FALSE),0),
  AND(Q285=16),IFERROR(VLOOKUP(入力項目!$S$16,子育て関連マスタ!$I$26:$M$28,2,FALSE),0),
  AND(Q285=19,入力項目!$S$16&lt;&gt;"高専"),IFERROR(VLOOKUP(入力項目!$S$17,子育て関連マスタ!$I$32:$M$37,2,FALSE),0),
  AND(Q285=21,入力項目!$S$16="高専"),IFERROR(VLOOKUP(入力項目!$S$17,子育て関連マスタ!$I$32:$M$37,2,FALSE),0),
  Q285&gt;=22,0
  ),0),0
) +
IF(AND(Q285&gt;=1,Q285&lt;=15),IF($D285=入力項目!$S$8,入力項目!$S$3,0),0) +
IF(AND(Q285&gt;=1,Q285&lt;=15),IF($D285=5,入力項目!$S$4,0),0) +
IF(AND(Q285&gt;=1,Q285&lt;=15),IF($D285=12,入力項目!$S$5,0),0) +
IF(AND(入力項目!$S$7=$A285,入力項目!$S$8=$D285),子育て関連マスタ!$C$14,0) +
IFERROR(IF(AND(YEAR(EDATE(DATE(入力項目!$S$7,入力項目!$S$8,1),1))=$A285,MONTH(EDATE(DATE(入力項目!$S$7,入力項目!$S$8,1),1))=$D285),子育て関連マスタ!$C$15,0),0) +
IF(AND(OR(Q285=3,Q285=5,Q285=7),$D285=11),子育て関連マスタ!$C$17,0) +
IF(AND(Q285=20,$D285=1),子育て関連マスタ!$C$18,0) +
IF(AND(Q285=20,$D285=1),
IFERROR(_xlfn.IFS(
入力項目!$S$10="男",子育て関連マスタ!$C$18,
入力項目!$S$10="女",子育て関連マスタ!$C$19
),0),0
) +
IF(AND(Q285&gt;=入力項目!$S$18,Q285&lt;=入力項目!$S$19),入力項目!$S$20,0) +
IF(AND(Q285&gt;=入力項目!$S$21,Q285&lt;=入力項目!$S$22),入力項目!$S$23,0) +
IF(AND(Q285&gt;=入力項目!$S$24,Q285&lt;=入力項目!$S$25),入力項目!$S$26,0)
)</f>
        <v>0</v>
      </c>
      <c r="AF285">
        <f ca="1">-(
_xlfn.IFS(
R285&lt;=入力項目!$S$11,0,
AND(R285&gt;=入力項目!$S$11+1,R285&lt;=3),IFERROR(VLOOKUP(入力項目!$S$12,子育て関連マスタ!$I$4:$M$5,4,FALSE),0),
AND(R285&gt;=4,R285&lt;=6),IFERROR(VLOOKUP(入力項目!$S$13,子育て関連マスタ!$I$9:$M$12,4,FALSE),0),
AND(R285&gt;=7,R285&lt;=12),IFERROR(VLOOKUP(入力項目!$S$14,子育て関連マスタ!$I$16:$M$17,4,FALSE),0),
AND(R285&gt;=13,R285&lt;=15),IFERROR(VLOOKUP(入力項目!$S$15,子育て関連マスタ!$I$21:$M$22,4,FALSE),0),
AND(R285&gt;=16,R285&lt;=18),IFERROR(VLOOKUP(入力項目!$S$16,子育て関連マスタ!$I$26:$M$28,4,FALSE),0),
AND(R285&gt;=19,R285&lt;=20,入力項目!$S$16="高専"),IFERROR(VLOOKUP(入力項目!$S$16,子育て関連マスタ!$I$26:$M$28,4,FALSE),0),
AND(R285&gt;=19,R285&lt;=20,入力項目!$S$16&lt;&gt;"高専"),IFERROR(VLOOKUP(入力項目!$S$17,子育て関連マスタ!$I$32:$M$37,4,FALSE),0),
AND(R285&gt;=21,R285&lt;=22,入力項目!$S$16="高専"),IFERROR(VLOOKUP(入力項目!$S$17,子育て関連マスタ!$I$32:$M$34,4,FALSE),0),
AND(R285&gt;=21,R285&lt;=22,入力項目!$S$16&lt;&gt;"高専"),IFERROR(VLOOKUP(入力項目!$S$17,子育て関連マスタ!$I$32:$M$34,4,FALSE),0),
R285&gt;=23,0
) +
IF($D285=4,
  IFERROR(_xlfn.IFS(
  R285&lt;=入力項目!$S$11,0,
  AND(R285=入力項目!$S$11),IFERROR(VLOOKUP(入力項目!$S$12,子育て関連マスタ!$I$4:$M$5,2,FALSE),0),
  AND(R285=4),IFERROR(VLOOKUP(入力項目!$S$13,子育て関連マスタ!$I$9:$M$12,2,FALSE),0),
  AND(R285=7),IFERROR(VLOOKUP(入力項目!$S$14,子育て関連マスタ!$I$16:$M$17,2,FALSE),0),
  AND(R285=13),IFERROR(VLOOKUP(入力項目!$S$15,子育て関連マスタ!$I$21:$M$22,2,FALSE),0),
  AND(R285=16),IFERROR(VLOOKUP(入力項目!$S$16,子育て関連マスタ!$I$26:$M$28,2,FALSE),0),
  AND(R285=19,入力項目!$S$16&lt;&gt;"高専"),IFERROR(VLOOKUP(入力項目!$S$17,子育て関連マスタ!$I$32:$M$37,2,FALSE),0),
  AND(R285=21,入力項目!$S$16="高専"),IFERROR(VLOOKUP(入力項目!$S$17,子育て関連マスタ!$I$32:$M$37,2,FALSE),0),
  R285&gt;=22,0
  ),0),0
) +
IF(AND(R285&gt;=1,R285&lt;=15),IF($D285=入力項目!$S$8,入力項目!$S$3,0),0) +
IF(AND(R285&gt;=1,R285&lt;=15),IF($D285=5,入力項目!$S$4,0),0) +
IF(AND(R285&gt;=1,R285&lt;=15),IF($D285=12,入力項目!$S$5,0),0) +
IF(AND(入力項目!$S$7=$A285,入力項目!$S$8=$D285),子育て関連マスタ!$C$14,0) +
IFERROR(IF(AND(YEAR(EDATE(DATE(入力項目!$S$7,入力項目!$S$8,1),1))=$A285,MONTH(EDATE(DATE(入力項目!$S$7,入力項目!$S$8,1),1))=$D285),子育て関連マスタ!$C$15,0),0) +
IF(AND(OR(R285=3,R285=5,R285=7),$D285=11),子育て関連マスタ!$C$17,0) +
IF(AND(R285=20,$D285=1),子育て関連マスタ!$C$18,0) +
IF(AND(R285=20,$D285=1),
IFERROR(_xlfn.IFS(
入力項目!$S$10="男",子育て関連マスタ!$C$18,
入力項目!$S$10="女",子育て関連マスタ!$C$19
),0),0
) +
IF(AND(R285&gt;=入力項目!$S$18,R285&lt;=入力項目!$S$19),入力項目!$S$20,0) +
IF(AND(R285&gt;=入力項目!$S$21,R285&lt;=入力項目!$S$22),入力項目!$S$23,0) +
IF(AND(R285&gt;=入力項目!$S$24,R285&lt;=入力項目!$S$25),入力項目!$S$26,0)
)</f>
        <v>0</v>
      </c>
      <c r="AG285">
        <f ca="1">-(
_xlfn.IFS(
S285&lt;=入力項目!$S$11,0,
AND(S285&gt;=入力項目!$S$11+1,S285&lt;=3),IFERROR(VLOOKUP(入力項目!$S$12,子育て関連マスタ!$I$4:$M$5,4,FALSE),0),
AND(S285&gt;=4,S285&lt;=6),IFERROR(VLOOKUP(入力項目!$S$13,子育て関連マスタ!$I$9:$M$12,4,FALSE),0),
AND(S285&gt;=7,S285&lt;=12),IFERROR(VLOOKUP(入力項目!$S$14,子育て関連マスタ!$I$16:$M$17,4,FALSE),0),
AND(S285&gt;=13,S285&lt;=15),IFERROR(VLOOKUP(入力項目!$S$15,子育て関連マスタ!$I$21:$M$22,4,FALSE),0),
AND(S285&gt;=16,S285&lt;=18),IFERROR(VLOOKUP(入力項目!$S$16,子育て関連マスタ!$I$26:$M$28,4,FALSE),0),
AND(S285&gt;=19,S285&lt;=20,入力項目!$S$16="高専"),IFERROR(VLOOKUP(入力項目!$S$16,子育て関連マスタ!$I$26:$M$28,4,FALSE),0),
AND(S285&gt;=19,S285&lt;=20,入力項目!$S$16&lt;&gt;"高専"),IFERROR(VLOOKUP(入力項目!$S$17,子育て関連マスタ!$I$32:$M$37,4,FALSE),0),
AND(S285&gt;=21,S285&lt;=22,入力項目!$S$16="高専"),IFERROR(VLOOKUP(入力項目!$S$17,子育て関連マスタ!$I$32:$M$34,4,FALSE),0),
AND(S285&gt;=21,S285&lt;=22,入力項目!$S$16&lt;&gt;"高専"),IFERROR(VLOOKUP(入力項目!$S$17,子育て関連マスタ!$I$32:$M$34,4,FALSE),0),
S285&gt;=23,0
) +
IF($D285=4,
  IFERROR(_xlfn.IFS(
  S285&lt;=入力項目!$S$11,0,
  AND(S285=入力項目!$S$11),IFERROR(VLOOKUP(入力項目!$S$12,子育て関連マスタ!$I$4:$M$5,2,FALSE),0),
  AND(S285=4),IFERROR(VLOOKUP(入力項目!$S$13,子育て関連マスタ!$I$9:$M$12,2,FALSE),0),
  AND(S285=7),IFERROR(VLOOKUP(入力項目!$S$14,子育て関連マスタ!$I$16:$M$17,2,FALSE),0),
  AND(S285=13),IFERROR(VLOOKUP(入力項目!$S$15,子育て関連マスタ!$I$21:$M$22,2,FALSE),0),
  AND(S285=16),IFERROR(VLOOKUP(入力項目!$S$16,子育て関連マスタ!$I$26:$M$28,2,FALSE),0),
  AND(S285=19,入力項目!$S$16&lt;&gt;"高専"),IFERROR(VLOOKUP(入力項目!$S$17,子育て関連マスタ!$I$32:$M$37,2,FALSE),0),
  AND(S285=21,入力項目!$S$16="高専"),IFERROR(VLOOKUP(入力項目!$S$17,子育て関連マスタ!$I$32:$M$37,2,FALSE),0),
  S285&gt;=22,0
  ),0),0
) +
IF(AND(S285&gt;=1,S285&lt;=15),IF($D285=入力項目!$S$8,入力項目!$S$3,0),0) +
IF(AND(S285&gt;=1,S285&lt;=15),IF($D285=5,入力項目!$S$4,0),0) +
IF(AND(S285&gt;=1,S285&lt;=15),IF($D285=12,入力項目!$S$5,0),0) +
IF(AND(入力項目!$S$7=$A285,入力項目!$S$8=$D285),子育て関連マスタ!$C$14,0) +
IFERROR(IF(AND(YEAR(EDATE(DATE(入力項目!$S$7,入力項目!$S$8,1),1))=$A285,MONTH(EDATE(DATE(入力項目!$S$7,入力項目!$S$8,1),1))=$D285),子育て関連マスタ!$C$15,0),0) +
IF(AND(OR(S285=3,S285=5,S285=7),$D285=11),子育て関連マスタ!$C$17,0) +
IF(AND(S285=20,$D285=1),子育て関連マスタ!$C$18,0) +
IF(AND(S285=20,$D285=1),
IFERROR(_xlfn.IFS(
入力項目!$S$10="男",子育て関連マスタ!$C$18,
入力項目!$S$10="女",子育て関連マスタ!$C$19
),0),0
) +
IF(AND(S285&gt;=入力項目!$S$18,S285&lt;=入力項目!$S$19),入力項目!$S$20,0) +
IF(AND(S285&gt;=入力項目!$S$21,S285&lt;=入力項目!$S$22),入力項目!$S$23,0) +
IF(AND(S285&gt;=入力項目!$S$24,S285&lt;=入力項目!$S$25),入力項目!$S$26,0)
)</f>
        <v>0</v>
      </c>
      <c r="AH285">
        <f ca="1">-(
_xlfn.IFS(
T285&lt;=入力項目!$S$11,0,
AND(T285&gt;=入力項目!$S$11+1,T285&lt;=3),IFERROR(VLOOKUP(入力項目!$S$12,子育て関連マスタ!$I$4:$M$5,4,FALSE),0),
AND(T285&gt;=4,T285&lt;=6),IFERROR(VLOOKUP(入力項目!$S$13,子育て関連マスタ!$I$9:$M$12,4,FALSE),0),
AND(T285&gt;=7,T285&lt;=12),IFERROR(VLOOKUP(入力項目!$S$14,子育て関連マスタ!$I$16:$M$17,4,FALSE),0),
AND(T285&gt;=13,T285&lt;=15),IFERROR(VLOOKUP(入力項目!$S$15,子育て関連マスタ!$I$21:$M$22,4,FALSE),0),
AND(T285&gt;=16,T285&lt;=18),IFERROR(VLOOKUP(入力項目!$S$16,子育て関連マスタ!$I$26:$M$28,4,FALSE),0),
AND(T285&gt;=19,T285&lt;=20,入力項目!$S$16="高専"),IFERROR(VLOOKUP(入力項目!$S$16,子育て関連マスタ!$I$26:$M$28,4,FALSE),0),
AND(T285&gt;=19,T285&lt;=20,入力項目!$S$16&lt;&gt;"高専"),IFERROR(VLOOKUP(入力項目!$S$17,子育て関連マスタ!$I$32:$M$37,4,FALSE),0),
AND(T285&gt;=21,T285&lt;=22,入力項目!$S$16="高専"),IFERROR(VLOOKUP(入力項目!$S$17,子育て関連マスタ!$I$32:$M$34,4,FALSE),0),
AND(T285&gt;=21,T285&lt;=22,入力項目!$S$16&lt;&gt;"高専"),IFERROR(VLOOKUP(入力項目!$S$17,子育て関連マスタ!$I$32:$M$34,4,FALSE),0),
T285&gt;=23,0
) +
IF($D285=4,
  IFERROR(_xlfn.IFS(
  T285&lt;=入力項目!$S$11,0,
  AND(T285=入力項目!$S$11),IFERROR(VLOOKUP(入力項目!$S$12,子育て関連マスタ!$I$4:$M$5,2,FALSE),0),
  AND(T285=4),IFERROR(VLOOKUP(入力項目!$S$13,子育て関連マスタ!$I$9:$M$12,2,FALSE),0),
  AND(T285=7),IFERROR(VLOOKUP(入力項目!$S$14,子育て関連マスタ!$I$16:$M$17,2,FALSE),0),
  AND(T285=13),IFERROR(VLOOKUP(入力項目!$S$15,子育て関連マスタ!$I$21:$M$22,2,FALSE),0),
  AND(T285=16),IFERROR(VLOOKUP(入力項目!$S$16,子育て関連マスタ!$I$26:$M$28,2,FALSE),0),
  AND(T285=19,入力項目!$S$16&lt;&gt;"高専"),IFERROR(VLOOKUP(入力項目!$S$17,子育て関連マスタ!$I$32:$M$37,2,FALSE),0),
  AND(T285=21,入力項目!$S$16="高専"),IFERROR(VLOOKUP(入力項目!$S$17,子育て関連マスタ!$I$32:$M$37,2,FALSE),0),
  T285&gt;=22,0
  ),0),0
) +
IF(AND(T285&gt;=1,T285&lt;=15),IF($D285=入力項目!$S$8,入力項目!$S$3,0),0) +
IF(AND(T285&gt;=1,T285&lt;=15),IF($D285=5,入力項目!$S$4,0),0) +
IF(AND(T285&gt;=1,T285&lt;=15),IF($D285=12,入力項目!$S$5,0),0) +
IF(AND(入力項目!$S$7=$A285,入力項目!$S$8=$D285),子育て関連マスタ!$C$14,0) +
IFERROR(IF(AND(YEAR(EDATE(DATE(入力項目!$S$7,入力項目!$S$8,1),1))=$A285,MONTH(EDATE(DATE(入力項目!$S$7,入力項目!$S$8,1),1))=$D285),子育て関連マスタ!$C$15,0),0) +
IF(AND(OR(T285=3,T285=5,T285=7),$D285=11),子育て関連マスタ!$C$17,0) +
IF(AND(T285=20,$D285=1),子育て関連マスタ!$C$18,0) +
IF(AND(T285=20,$D285=1),
IFERROR(_xlfn.IFS(
入力項目!$S$10="男",子育て関連マスタ!$C$18,
入力項目!$S$10="女",子育て関連マスタ!$C$19
),0),0
) +
IF(AND(T285&gt;=入力項目!$S$18,T285&lt;=入力項目!$S$19),入力項目!$S$20,0) +
IF(AND(T285&gt;=入力項目!$S$21,T285&lt;=入力項目!$S$22),入力項目!$S$23,0) +
IF(AND(T285&gt;=入力項目!$S$24,T285&lt;=入力項目!$S$25),入力項目!$S$26,0)
)</f>
        <v>0</v>
      </c>
      <c r="AI285">
        <f ca="1">-(
_xlfn.IFS(
U285&lt;=入力項目!$S$11,0,
AND(U285&gt;=入力項目!$S$11+1,U285&lt;=3),IFERROR(VLOOKUP(入力項目!$S$12,子育て関連マスタ!$I$4:$M$5,4,FALSE),0),
AND(U285&gt;=4,U285&lt;=6),IFERROR(VLOOKUP(入力項目!$S$13,子育て関連マスタ!$I$9:$M$12,4,FALSE),0),
AND(U285&gt;=7,U285&lt;=12),IFERROR(VLOOKUP(入力項目!$S$14,子育て関連マスタ!$I$16:$M$17,4,FALSE),0),
AND(U285&gt;=13,U285&lt;=15),IFERROR(VLOOKUP(入力項目!$S$15,子育て関連マスタ!$I$21:$M$22,4,FALSE),0),
AND(U285&gt;=16,U285&lt;=18),IFERROR(VLOOKUP(入力項目!$S$16,子育て関連マスタ!$I$26:$M$28,4,FALSE),0),
AND(U285&gt;=19,U285&lt;=20,入力項目!$S$16="高専"),IFERROR(VLOOKUP(入力項目!$S$16,子育て関連マスタ!$I$26:$M$28,4,FALSE),0),
AND(U285&gt;=19,U285&lt;=20,入力項目!$S$16&lt;&gt;"高専"),IFERROR(VLOOKUP(入力項目!$S$17,子育て関連マスタ!$I$32:$M$37,4,FALSE),0),
AND(U285&gt;=21,U285&lt;=22,入力項目!$S$16="高専"),IFERROR(VLOOKUP(入力項目!$S$17,子育て関連マスタ!$I$32:$M$34,4,FALSE),0),
AND(U285&gt;=21,U285&lt;=22,入力項目!$S$16&lt;&gt;"高専"),IFERROR(VLOOKUP(入力項目!$S$17,子育て関連マスタ!$I$32:$M$34,4,FALSE),0),
U285&gt;=23,0
) +
IF($D285=4,
  IFERROR(_xlfn.IFS(
  U285&lt;=入力項目!$S$11,0,
  AND(U285=入力項目!$S$11),IFERROR(VLOOKUP(入力項目!$S$12,子育て関連マスタ!$I$4:$M$5,2,FALSE),0),
  AND(U285=4),IFERROR(VLOOKUP(入力項目!$S$13,子育て関連マスタ!$I$9:$M$12,2,FALSE),0),
  AND(U285=7),IFERROR(VLOOKUP(入力項目!$S$14,子育て関連マスタ!$I$16:$M$17,2,FALSE),0),
  AND(U285=13),IFERROR(VLOOKUP(入力項目!$S$15,子育て関連マスタ!$I$21:$M$22,2,FALSE),0),
  AND(U285=16),IFERROR(VLOOKUP(入力項目!$S$16,子育て関連マスタ!$I$26:$M$28,2,FALSE),0),
  AND(U285=19,入力項目!$S$16&lt;&gt;"高専"),IFERROR(VLOOKUP(入力項目!$S$17,子育て関連マスタ!$I$32:$M$37,2,FALSE),0),
  AND(U285=21,入力項目!$S$16="高専"),IFERROR(VLOOKUP(入力項目!$S$17,子育て関連マスタ!$I$32:$M$37,2,FALSE),0),
  U285&gt;=22,0
  ),0),0
) +
IF(AND(U285&gt;=1,U285&lt;=15),IF($D285=入力項目!$S$8,入力項目!$S$3,0),0) +
IF(AND(U285&gt;=1,U285&lt;=15),IF($D285=5,入力項目!$S$4,0),0) +
IF(AND(U285&gt;=1,U285&lt;=15),IF($D285=12,入力項目!$S$5,0),0) +
IF(AND(入力項目!$S$7=$A285,入力項目!$S$8=$D285),子育て関連マスタ!$C$14,0) +
IFERROR(IF(AND(YEAR(EDATE(DATE(入力項目!$S$7,入力項目!$S$8,1),1))=$A285,MONTH(EDATE(DATE(入力項目!$S$7,入力項目!$S$8,1),1))=$D285),子育て関連マスタ!$C$15,0),0) +
IF(AND(OR(U285=3,U285=5,U285=7),$D285=11),子育て関連マスタ!$C$17,0) +
IF(AND(U285=20,$D285=1),子育て関連マスタ!$C$18,0) +
IF(AND(U285=20,$D285=1),
IFERROR(_xlfn.IFS(
入力項目!$S$10="男",子育て関連マスタ!$C$18,
入力項目!$S$10="女",子育て関連マスタ!$C$19
),0),0
) +
IF(AND(U285&gt;=入力項目!$S$18,U285&lt;=入力項目!$S$19),入力項目!$S$20,0) +
IF(AND(U285&gt;=入力項目!$S$21,U285&lt;=入力項目!$S$22),入力項目!$S$23,0) +
IF(AND(U285&gt;=入力項目!$S$24,U285&lt;=入力項目!$S$25),入力項目!$S$26,0)
)</f>
        <v>0</v>
      </c>
      <c r="AJ285" s="10">
        <f ca="1">-VLOOKUP($D285,月別収支!$A$2:$H$13,7,FALSE)</f>
        <v>-20000</v>
      </c>
    </row>
    <row r="286" spans="1:36" x14ac:dyDescent="0.4">
      <c r="A286">
        <f t="shared" ca="1" si="71"/>
        <v>2048</v>
      </c>
      <c r="B286">
        <f t="shared" ca="1" si="78"/>
        <v>2048</v>
      </c>
      <c r="C286">
        <f t="shared" ca="1" si="79"/>
        <v>24</v>
      </c>
      <c r="D286">
        <f t="shared" ca="1" si="72"/>
        <v>4</v>
      </c>
      <c r="E286" t="str">
        <f t="shared" ca="1" si="73"/>
        <v>2048年4月</v>
      </c>
      <c r="F286">
        <f ca="1">IF(OR(入力項目!$N$5&lt;$A286,AND(入力項目!$N$5=$A286,入力項目!$N$6&lt;$D286)),IF(F285=0,1,IF(G286=12,F285+1,F285)),0)</f>
        <v>23</v>
      </c>
      <c r="G286">
        <f ca="1">IF(OR(入力項目!$N$5&lt;$A286,AND(入力項目!$N$5=$A286,入力項目!$N$6&lt;$D286)),IF(G285=12,1,G285+1),0)</f>
        <v>6</v>
      </c>
      <c r="H286" t="str">
        <f t="shared" ca="1" si="74"/>
        <v>23_6</v>
      </c>
      <c r="I286">
        <f ca="1">IF(
  IFERROR(AND($C286&gt;0,MOD($C286,入力項目!$N$22)=0,$D286=入力項目!$N$23), FALSE),
  1,
  IF(
    AND(I285&gt;0,J285=12),
    IF(I285=入力項目!$N$28, 0, I285+1),
    I285
  )
)</f>
        <v>0</v>
      </c>
      <c r="J286">
        <f ca="1">IF($D286=入力項目!$N$23,1,IFERROR(J285+1,1))</f>
        <v>11</v>
      </c>
      <c r="K286" t="str">
        <f t="shared" ca="1" si="75"/>
        <v>0_11</v>
      </c>
      <c r="L286">
        <f ca="1">L285+IF(入力項目!$D$4=$D286,1,0)</f>
        <v>52</v>
      </c>
      <c r="M286" t="str">
        <f t="shared" ca="1" si="76"/>
        <v>52歳</v>
      </c>
      <c r="N286">
        <f t="shared" ca="1" si="80"/>
        <v>53</v>
      </c>
      <c r="O286" t="str">
        <f t="shared" ca="1" si="77"/>
        <v>53歳</v>
      </c>
      <c r="P286">
        <f t="shared" ca="1" si="81"/>
        <v>28</v>
      </c>
      <c r="Q286">
        <f t="shared" ca="1" si="82"/>
        <v>26</v>
      </c>
      <c r="R286">
        <f t="shared" ca="1" si="83"/>
        <v>2049</v>
      </c>
      <c r="S286">
        <f t="shared" ca="1" si="84"/>
        <v>2049</v>
      </c>
      <c r="T286">
        <f t="shared" ca="1" si="85"/>
        <v>2049</v>
      </c>
      <c r="U286">
        <f t="shared" ca="1" si="86"/>
        <v>2049</v>
      </c>
      <c r="V286" s="10">
        <f t="shared" ca="1" si="87"/>
        <v>33184075</v>
      </c>
      <c r="W286" s="10">
        <f ca="1">IF($L286&lt;その他マスタ!$B$1,VLOOKUP($D286,月別収支!$A$2:$H$13,2,FALSE),その他マスタ!$B$3)+IF(AND($L286=その他マスタ!$B$1,入力項目!$I$9="あり",$D286=入力項目!$D$4),その他マスタ!$B$2,0)</f>
        <v>300000</v>
      </c>
      <c r="X286" s="10">
        <f ca="1">-IF(入力項目!$K$5=TRUE,
IF($F286+$G286&lt;3,VLOOKUP($D286,月別収支!$A$2:$H$13,8,FALSE),0)+IFERROR(VLOOKUP($H286,住宅ローン計算!C:P,13,FALSE),0)+IF($F286&gt;1,IF(OR($G286=3,$G286=6,$G286=9,$G286=12),ROUNDUP(入力項目!$N$18/4,0),0),0),
VLOOKUP($D286,月別収支!$A$2:$H$13,8,FALSE))</f>
        <v>-91090</v>
      </c>
      <c r="Y286" s="10">
        <f ca="1">-VLOOKUP($D286,月別収支!$A$2:$H$13,3,FALSE)</f>
        <v>-75000</v>
      </c>
      <c r="Z286" s="10">
        <f ca="1">-VLOOKUP($D286,月別収支!$A$2:$H$13,4,FALSE)</f>
        <v>-27000</v>
      </c>
      <c r="AA286" s="10">
        <f ca="1">-VLOOKUP($D286,月別収支!$A$2:$H$13,6,FALSE)</f>
        <v>-10000</v>
      </c>
      <c r="AB286" s="10">
        <f ca="1">-(
VLOOKUP($D286,月別収支!$A$2:$H$13,5,FALSE)+IF(AND(入力項目!$I$27&lt;=$A286,ISEVEN($A286-入力項目!$I$27),入力項目!$I$28=$D286),入力項目!$I$26,0)
+IF(入力項目!$K$26=TRUE,
IFERROR(VLOOKUP($K286,マイカーローン計算!C:P,13,FALSE),0),
IFERROR(
  IF(AND($C286&gt;0,MOD($C286,入力項目!$N$22)=0,$D286=入力項目!$N$23),入力項目!$N$24,0),
 0
)
)
)</f>
        <v>-20000</v>
      </c>
      <c r="AC286" s="10">
        <f ca="1">-IF($A286&lt;入力項目!$N$33,入力項目!$N$35,IF(AND($A286=入力項目!$N$33,$D286&lt;=入力項目!$N$34),入力項目!$N$35,0))</f>
        <v>0</v>
      </c>
      <c r="AD286">
        <f ca="1">-(
_xlfn.IFS(
P286&lt;=入力項目!$S$11,0,
AND(P286&gt;=入力項目!$S$11+1,P286&lt;=3),IFERROR(VLOOKUP(入力項目!$S$12,子育て関連マスタ!$I$4:$M$5,4,FALSE),0),
AND(P286&gt;=4,P286&lt;=6),IFERROR(VLOOKUP(入力項目!$S$13,子育て関連マスタ!$I$9:$M$12,4,FALSE),0),
AND(P286&gt;=7,P286&lt;=12),IFERROR(VLOOKUP(入力項目!$S$14,子育て関連マスタ!$I$16:$M$17,4,FALSE),0),
AND(P286&gt;=13,P286&lt;=15),IFERROR(VLOOKUP(入力項目!$S$15,子育て関連マスタ!$I$21:$M$22,4,FALSE),0),
AND(P286&gt;=16,P286&lt;=18),IFERROR(VLOOKUP(入力項目!$S$16,子育て関連マスタ!$I$26:$M$28,4,FALSE),0),
AND(P286&gt;=19,P286&lt;=20,入力項目!$S$16="高専"),IFERROR(VLOOKUP(入力項目!$S$16,子育て関連マスタ!$I$26:$M$28,4,FALSE),0),
AND(P286&gt;=19,P286&lt;=20,入力項目!$S$16&lt;&gt;"高専"),IFERROR(VLOOKUP(入力項目!$S$17,子育て関連マスタ!$I$32:$M$37,4,FALSE),0),
AND(P286&gt;=21,P286&lt;=22,入力項目!$S$16="高専"),IFERROR(VLOOKUP(入力項目!$S$17,子育て関連マスタ!$I$32:$M$34,4,FALSE),0),
AND(P286&gt;=21,P286&lt;=22,入力項目!$S$16&lt;&gt;"高専"),IFERROR(VLOOKUP(入力項目!$S$17,子育て関連マスタ!$I$32:$M$34,4,FALSE),0),
P286&gt;=23,0
) +
IF($D286=4,
  IFERROR(_xlfn.IFS(
  P286&lt;=入力項目!$S$11,0,
  AND(P286=入力項目!$S$11),IFERROR(VLOOKUP(入力項目!$S$12,子育て関連マスタ!$I$4:$M$5,2,FALSE),0),
  AND(P286=4),IFERROR(VLOOKUP(入力項目!$S$13,子育て関連マスタ!$I$9:$M$12,2,FALSE),0),
  AND(P286=7),IFERROR(VLOOKUP(入力項目!$S$14,子育て関連マスタ!$I$16:$M$17,2,FALSE),0),
  AND(P286=13),IFERROR(VLOOKUP(入力項目!$S$15,子育て関連マスタ!$I$21:$M$22,2,FALSE),0),
  AND(P286=16),IFERROR(VLOOKUP(入力項目!$S$16,子育て関連マスタ!$I$26:$M$28,2,FALSE),0),
  AND(P286=19,入力項目!$S$16&lt;&gt;"高専"),IFERROR(VLOOKUP(入力項目!$S$17,子育て関連マスタ!$I$32:$M$37,2,FALSE),0),
  AND(P286=21,入力項目!$S$16="高専"),IFERROR(VLOOKUP(入力項目!$S$17,子育て関連マスタ!$I$32:$M$37,2,FALSE),0),
  P286&gt;=22,0
  ),0),0
) +
IF(AND(P286&gt;=1,P286&lt;=15),IF($D286=入力項目!$S$8,入力項目!$S$3,0),0) +
IF(AND(P286&gt;=1,P286&lt;=15),IF($D286=5,入力項目!$S$4,0),0) +
IF(AND(P286&gt;=1,P286&lt;=15),IF($D286=12,入力項目!$S$5,0),0) +
IF(AND(入力項目!$S$7=$A286,入力項目!$S$8=$D286),子育て関連マスタ!$C$14,0) +
IFERROR(IF(AND(YEAR(EDATE(DATE(入力項目!$S$7,入力項目!$S$8,1),1))=$A286,MONTH(EDATE(DATE(入力項目!$S$7,入力項目!$S$8,1),1))=$D286),子育て関連マスタ!$C$15,0),0) +
IF(AND(OR(P286=3,P286=5,P286=7),$D286=11),子育て関連マスタ!$C$17,0) +
IF(AND(P286=20,$D286=1),子育て関連マスタ!$C$18,0) +
IF(AND(P286=20,$D286=1),
IFERROR(_xlfn.IFS(
入力項目!$S$10="男",子育て関連マスタ!$C$18,
入力項目!$S$10="女",子育て関連マスタ!$C$19
),0),0
) +
IF(AND(P286&gt;=入力項目!$S$18,P286&lt;=入力項目!$S$19),入力項目!$S$20,0) +
IF(AND(P286&gt;=入力項目!$S$21,P286&lt;=入力項目!$S$22),入力項目!$S$23,0) +
IF(AND(P286&gt;=入力項目!$S$24,P286&lt;=入力項目!$S$25),入力項目!$S$26,0)
)</f>
        <v>0</v>
      </c>
      <c r="AE286">
        <f ca="1">-(
_xlfn.IFS(
Q286&lt;=入力項目!$S$11,0,
AND(Q286&gt;=入力項目!$S$11+1,Q286&lt;=3),IFERROR(VLOOKUP(入力項目!$S$12,子育て関連マスタ!$I$4:$M$5,4,FALSE),0),
AND(Q286&gt;=4,Q286&lt;=6),IFERROR(VLOOKUP(入力項目!$S$13,子育て関連マスタ!$I$9:$M$12,4,FALSE),0),
AND(Q286&gt;=7,Q286&lt;=12),IFERROR(VLOOKUP(入力項目!$S$14,子育て関連マスタ!$I$16:$M$17,4,FALSE),0),
AND(Q286&gt;=13,Q286&lt;=15),IFERROR(VLOOKUP(入力項目!$S$15,子育て関連マスタ!$I$21:$M$22,4,FALSE),0),
AND(Q286&gt;=16,Q286&lt;=18),IFERROR(VLOOKUP(入力項目!$S$16,子育て関連マスタ!$I$26:$M$28,4,FALSE),0),
AND(Q286&gt;=19,Q286&lt;=20,入力項目!$S$16="高専"),IFERROR(VLOOKUP(入力項目!$S$16,子育て関連マスタ!$I$26:$M$28,4,FALSE),0),
AND(Q286&gt;=19,Q286&lt;=20,入力項目!$S$16&lt;&gt;"高専"),IFERROR(VLOOKUP(入力項目!$S$17,子育て関連マスタ!$I$32:$M$37,4,FALSE),0),
AND(Q286&gt;=21,Q286&lt;=22,入力項目!$S$16="高専"),IFERROR(VLOOKUP(入力項目!$S$17,子育て関連マスタ!$I$32:$M$34,4,FALSE),0),
AND(Q286&gt;=21,Q286&lt;=22,入力項目!$S$16&lt;&gt;"高専"),IFERROR(VLOOKUP(入力項目!$S$17,子育て関連マスタ!$I$32:$M$34,4,FALSE),0),
Q286&gt;=23,0
) +
IF($D286=4,
  IFERROR(_xlfn.IFS(
  Q286&lt;=入力項目!$S$11,0,
  AND(Q286=入力項目!$S$11),IFERROR(VLOOKUP(入力項目!$S$12,子育て関連マスタ!$I$4:$M$5,2,FALSE),0),
  AND(Q286=4),IFERROR(VLOOKUP(入力項目!$S$13,子育て関連マスタ!$I$9:$M$12,2,FALSE),0),
  AND(Q286=7),IFERROR(VLOOKUP(入力項目!$S$14,子育て関連マスタ!$I$16:$M$17,2,FALSE),0),
  AND(Q286=13),IFERROR(VLOOKUP(入力項目!$S$15,子育て関連マスタ!$I$21:$M$22,2,FALSE),0),
  AND(Q286=16),IFERROR(VLOOKUP(入力項目!$S$16,子育て関連マスタ!$I$26:$M$28,2,FALSE),0),
  AND(Q286=19,入力項目!$S$16&lt;&gt;"高専"),IFERROR(VLOOKUP(入力項目!$S$17,子育て関連マスタ!$I$32:$M$37,2,FALSE),0),
  AND(Q286=21,入力項目!$S$16="高専"),IFERROR(VLOOKUP(入力項目!$S$17,子育て関連マスタ!$I$32:$M$37,2,FALSE),0),
  Q286&gt;=22,0
  ),0),0
) +
IF(AND(Q286&gt;=1,Q286&lt;=15),IF($D286=入力項目!$S$8,入力項目!$S$3,0),0) +
IF(AND(Q286&gt;=1,Q286&lt;=15),IF($D286=5,入力項目!$S$4,0),0) +
IF(AND(Q286&gt;=1,Q286&lt;=15),IF($D286=12,入力項目!$S$5,0),0) +
IF(AND(入力項目!$S$7=$A286,入力項目!$S$8=$D286),子育て関連マスタ!$C$14,0) +
IFERROR(IF(AND(YEAR(EDATE(DATE(入力項目!$S$7,入力項目!$S$8,1),1))=$A286,MONTH(EDATE(DATE(入力項目!$S$7,入力項目!$S$8,1),1))=$D286),子育て関連マスタ!$C$15,0),0) +
IF(AND(OR(Q286=3,Q286=5,Q286=7),$D286=11),子育て関連マスタ!$C$17,0) +
IF(AND(Q286=20,$D286=1),子育て関連マスタ!$C$18,0) +
IF(AND(Q286=20,$D286=1),
IFERROR(_xlfn.IFS(
入力項目!$S$10="男",子育て関連マスタ!$C$18,
入力項目!$S$10="女",子育て関連マスタ!$C$19
),0),0
) +
IF(AND(Q286&gt;=入力項目!$S$18,Q286&lt;=入力項目!$S$19),入力項目!$S$20,0) +
IF(AND(Q286&gt;=入力項目!$S$21,Q286&lt;=入力項目!$S$22),入力項目!$S$23,0) +
IF(AND(Q286&gt;=入力項目!$S$24,Q286&lt;=入力項目!$S$25),入力項目!$S$26,0)
)</f>
        <v>0</v>
      </c>
      <c r="AF286">
        <f ca="1">-(
_xlfn.IFS(
R286&lt;=入力項目!$S$11,0,
AND(R286&gt;=入力項目!$S$11+1,R286&lt;=3),IFERROR(VLOOKUP(入力項目!$S$12,子育て関連マスタ!$I$4:$M$5,4,FALSE),0),
AND(R286&gt;=4,R286&lt;=6),IFERROR(VLOOKUP(入力項目!$S$13,子育て関連マスタ!$I$9:$M$12,4,FALSE),0),
AND(R286&gt;=7,R286&lt;=12),IFERROR(VLOOKUP(入力項目!$S$14,子育て関連マスタ!$I$16:$M$17,4,FALSE),0),
AND(R286&gt;=13,R286&lt;=15),IFERROR(VLOOKUP(入力項目!$S$15,子育て関連マスタ!$I$21:$M$22,4,FALSE),0),
AND(R286&gt;=16,R286&lt;=18),IFERROR(VLOOKUP(入力項目!$S$16,子育て関連マスタ!$I$26:$M$28,4,FALSE),0),
AND(R286&gt;=19,R286&lt;=20,入力項目!$S$16="高専"),IFERROR(VLOOKUP(入力項目!$S$16,子育て関連マスタ!$I$26:$M$28,4,FALSE),0),
AND(R286&gt;=19,R286&lt;=20,入力項目!$S$16&lt;&gt;"高専"),IFERROR(VLOOKUP(入力項目!$S$17,子育て関連マスタ!$I$32:$M$37,4,FALSE),0),
AND(R286&gt;=21,R286&lt;=22,入力項目!$S$16="高専"),IFERROR(VLOOKUP(入力項目!$S$17,子育て関連マスタ!$I$32:$M$34,4,FALSE),0),
AND(R286&gt;=21,R286&lt;=22,入力項目!$S$16&lt;&gt;"高専"),IFERROR(VLOOKUP(入力項目!$S$17,子育て関連マスタ!$I$32:$M$34,4,FALSE),0),
R286&gt;=23,0
) +
IF($D286=4,
  IFERROR(_xlfn.IFS(
  R286&lt;=入力項目!$S$11,0,
  AND(R286=入力項目!$S$11),IFERROR(VLOOKUP(入力項目!$S$12,子育て関連マスタ!$I$4:$M$5,2,FALSE),0),
  AND(R286=4),IFERROR(VLOOKUP(入力項目!$S$13,子育て関連マスタ!$I$9:$M$12,2,FALSE),0),
  AND(R286=7),IFERROR(VLOOKUP(入力項目!$S$14,子育て関連マスタ!$I$16:$M$17,2,FALSE),0),
  AND(R286=13),IFERROR(VLOOKUP(入力項目!$S$15,子育て関連マスタ!$I$21:$M$22,2,FALSE),0),
  AND(R286=16),IFERROR(VLOOKUP(入力項目!$S$16,子育て関連マスタ!$I$26:$M$28,2,FALSE),0),
  AND(R286=19,入力項目!$S$16&lt;&gt;"高専"),IFERROR(VLOOKUP(入力項目!$S$17,子育て関連マスタ!$I$32:$M$37,2,FALSE),0),
  AND(R286=21,入力項目!$S$16="高専"),IFERROR(VLOOKUP(入力項目!$S$17,子育て関連マスタ!$I$32:$M$37,2,FALSE),0),
  R286&gt;=22,0
  ),0),0
) +
IF(AND(R286&gt;=1,R286&lt;=15),IF($D286=入力項目!$S$8,入力項目!$S$3,0),0) +
IF(AND(R286&gt;=1,R286&lt;=15),IF($D286=5,入力項目!$S$4,0),0) +
IF(AND(R286&gt;=1,R286&lt;=15),IF($D286=12,入力項目!$S$5,0),0) +
IF(AND(入力項目!$S$7=$A286,入力項目!$S$8=$D286),子育て関連マスタ!$C$14,0) +
IFERROR(IF(AND(YEAR(EDATE(DATE(入力項目!$S$7,入力項目!$S$8,1),1))=$A286,MONTH(EDATE(DATE(入力項目!$S$7,入力項目!$S$8,1),1))=$D286),子育て関連マスタ!$C$15,0),0) +
IF(AND(OR(R286=3,R286=5,R286=7),$D286=11),子育て関連マスタ!$C$17,0) +
IF(AND(R286=20,$D286=1),子育て関連マスタ!$C$18,0) +
IF(AND(R286=20,$D286=1),
IFERROR(_xlfn.IFS(
入力項目!$S$10="男",子育て関連マスタ!$C$18,
入力項目!$S$10="女",子育て関連マスタ!$C$19
),0),0
) +
IF(AND(R286&gt;=入力項目!$S$18,R286&lt;=入力項目!$S$19),入力項目!$S$20,0) +
IF(AND(R286&gt;=入力項目!$S$21,R286&lt;=入力項目!$S$22),入力項目!$S$23,0) +
IF(AND(R286&gt;=入力項目!$S$24,R286&lt;=入力項目!$S$25),入力項目!$S$26,0)
)</f>
        <v>0</v>
      </c>
      <c r="AG286">
        <f ca="1">-(
_xlfn.IFS(
S286&lt;=入力項目!$S$11,0,
AND(S286&gt;=入力項目!$S$11+1,S286&lt;=3),IFERROR(VLOOKUP(入力項目!$S$12,子育て関連マスタ!$I$4:$M$5,4,FALSE),0),
AND(S286&gt;=4,S286&lt;=6),IFERROR(VLOOKUP(入力項目!$S$13,子育て関連マスタ!$I$9:$M$12,4,FALSE),0),
AND(S286&gt;=7,S286&lt;=12),IFERROR(VLOOKUP(入力項目!$S$14,子育て関連マスタ!$I$16:$M$17,4,FALSE),0),
AND(S286&gt;=13,S286&lt;=15),IFERROR(VLOOKUP(入力項目!$S$15,子育て関連マスタ!$I$21:$M$22,4,FALSE),0),
AND(S286&gt;=16,S286&lt;=18),IFERROR(VLOOKUP(入力項目!$S$16,子育て関連マスタ!$I$26:$M$28,4,FALSE),0),
AND(S286&gt;=19,S286&lt;=20,入力項目!$S$16="高専"),IFERROR(VLOOKUP(入力項目!$S$16,子育て関連マスタ!$I$26:$M$28,4,FALSE),0),
AND(S286&gt;=19,S286&lt;=20,入力項目!$S$16&lt;&gt;"高専"),IFERROR(VLOOKUP(入力項目!$S$17,子育て関連マスタ!$I$32:$M$37,4,FALSE),0),
AND(S286&gt;=21,S286&lt;=22,入力項目!$S$16="高専"),IFERROR(VLOOKUP(入力項目!$S$17,子育て関連マスタ!$I$32:$M$34,4,FALSE),0),
AND(S286&gt;=21,S286&lt;=22,入力項目!$S$16&lt;&gt;"高専"),IFERROR(VLOOKUP(入力項目!$S$17,子育て関連マスタ!$I$32:$M$34,4,FALSE),0),
S286&gt;=23,0
) +
IF($D286=4,
  IFERROR(_xlfn.IFS(
  S286&lt;=入力項目!$S$11,0,
  AND(S286=入力項目!$S$11),IFERROR(VLOOKUP(入力項目!$S$12,子育て関連マスタ!$I$4:$M$5,2,FALSE),0),
  AND(S286=4),IFERROR(VLOOKUP(入力項目!$S$13,子育て関連マスタ!$I$9:$M$12,2,FALSE),0),
  AND(S286=7),IFERROR(VLOOKUP(入力項目!$S$14,子育て関連マスタ!$I$16:$M$17,2,FALSE),0),
  AND(S286=13),IFERROR(VLOOKUP(入力項目!$S$15,子育て関連マスタ!$I$21:$M$22,2,FALSE),0),
  AND(S286=16),IFERROR(VLOOKUP(入力項目!$S$16,子育て関連マスタ!$I$26:$M$28,2,FALSE),0),
  AND(S286=19,入力項目!$S$16&lt;&gt;"高専"),IFERROR(VLOOKUP(入力項目!$S$17,子育て関連マスタ!$I$32:$M$37,2,FALSE),0),
  AND(S286=21,入力項目!$S$16="高専"),IFERROR(VLOOKUP(入力項目!$S$17,子育て関連マスタ!$I$32:$M$37,2,FALSE),0),
  S286&gt;=22,0
  ),0),0
) +
IF(AND(S286&gt;=1,S286&lt;=15),IF($D286=入力項目!$S$8,入力項目!$S$3,0),0) +
IF(AND(S286&gt;=1,S286&lt;=15),IF($D286=5,入力項目!$S$4,0),0) +
IF(AND(S286&gt;=1,S286&lt;=15),IF($D286=12,入力項目!$S$5,0),0) +
IF(AND(入力項目!$S$7=$A286,入力項目!$S$8=$D286),子育て関連マスタ!$C$14,0) +
IFERROR(IF(AND(YEAR(EDATE(DATE(入力項目!$S$7,入力項目!$S$8,1),1))=$A286,MONTH(EDATE(DATE(入力項目!$S$7,入力項目!$S$8,1),1))=$D286),子育て関連マスタ!$C$15,0),0) +
IF(AND(OR(S286=3,S286=5,S286=7),$D286=11),子育て関連マスタ!$C$17,0) +
IF(AND(S286=20,$D286=1),子育て関連マスタ!$C$18,0) +
IF(AND(S286=20,$D286=1),
IFERROR(_xlfn.IFS(
入力項目!$S$10="男",子育て関連マスタ!$C$18,
入力項目!$S$10="女",子育て関連マスタ!$C$19
),0),0
) +
IF(AND(S286&gt;=入力項目!$S$18,S286&lt;=入力項目!$S$19),入力項目!$S$20,0) +
IF(AND(S286&gt;=入力項目!$S$21,S286&lt;=入力項目!$S$22),入力項目!$S$23,0) +
IF(AND(S286&gt;=入力項目!$S$24,S286&lt;=入力項目!$S$25),入力項目!$S$26,0)
)</f>
        <v>0</v>
      </c>
      <c r="AH286">
        <f ca="1">-(
_xlfn.IFS(
T286&lt;=入力項目!$S$11,0,
AND(T286&gt;=入力項目!$S$11+1,T286&lt;=3),IFERROR(VLOOKUP(入力項目!$S$12,子育て関連マスタ!$I$4:$M$5,4,FALSE),0),
AND(T286&gt;=4,T286&lt;=6),IFERROR(VLOOKUP(入力項目!$S$13,子育て関連マスタ!$I$9:$M$12,4,FALSE),0),
AND(T286&gt;=7,T286&lt;=12),IFERROR(VLOOKUP(入力項目!$S$14,子育て関連マスタ!$I$16:$M$17,4,FALSE),0),
AND(T286&gt;=13,T286&lt;=15),IFERROR(VLOOKUP(入力項目!$S$15,子育て関連マスタ!$I$21:$M$22,4,FALSE),0),
AND(T286&gt;=16,T286&lt;=18),IFERROR(VLOOKUP(入力項目!$S$16,子育て関連マスタ!$I$26:$M$28,4,FALSE),0),
AND(T286&gt;=19,T286&lt;=20,入力項目!$S$16="高専"),IFERROR(VLOOKUP(入力項目!$S$16,子育て関連マスタ!$I$26:$M$28,4,FALSE),0),
AND(T286&gt;=19,T286&lt;=20,入力項目!$S$16&lt;&gt;"高専"),IFERROR(VLOOKUP(入力項目!$S$17,子育て関連マスタ!$I$32:$M$37,4,FALSE),0),
AND(T286&gt;=21,T286&lt;=22,入力項目!$S$16="高専"),IFERROR(VLOOKUP(入力項目!$S$17,子育て関連マスタ!$I$32:$M$34,4,FALSE),0),
AND(T286&gt;=21,T286&lt;=22,入力項目!$S$16&lt;&gt;"高専"),IFERROR(VLOOKUP(入力項目!$S$17,子育て関連マスタ!$I$32:$M$34,4,FALSE),0),
T286&gt;=23,0
) +
IF($D286=4,
  IFERROR(_xlfn.IFS(
  T286&lt;=入力項目!$S$11,0,
  AND(T286=入力項目!$S$11),IFERROR(VLOOKUP(入力項目!$S$12,子育て関連マスタ!$I$4:$M$5,2,FALSE),0),
  AND(T286=4),IFERROR(VLOOKUP(入力項目!$S$13,子育て関連マスタ!$I$9:$M$12,2,FALSE),0),
  AND(T286=7),IFERROR(VLOOKUP(入力項目!$S$14,子育て関連マスタ!$I$16:$M$17,2,FALSE),0),
  AND(T286=13),IFERROR(VLOOKUP(入力項目!$S$15,子育て関連マスタ!$I$21:$M$22,2,FALSE),0),
  AND(T286=16),IFERROR(VLOOKUP(入力項目!$S$16,子育て関連マスタ!$I$26:$M$28,2,FALSE),0),
  AND(T286=19,入力項目!$S$16&lt;&gt;"高専"),IFERROR(VLOOKUP(入力項目!$S$17,子育て関連マスタ!$I$32:$M$37,2,FALSE),0),
  AND(T286=21,入力項目!$S$16="高専"),IFERROR(VLOOKUP(入力項目!$S$17,子育て関連マスタ!$I$32:$M$37,2,FALSE),0),
  T286&gt;=22,0
  ),0),0
) +
IF(AND(T286&gt;=1,T286&lt;=15),IF($D286=入力項目!$S$8,入力項目!$S$3,0),0) +
IF(AND(T286&gt;=1,T286&lt;=15),IF($D286=5,入力項目!$S$4,0),0) +
IF(AND(T286&gt;=1,T286&lt;=15),IF($D286=12,入力項目!$S$5,0),0) +
IF(AND(入力項目!$S$7=$A286,入力項目!$S$8=$D286),子育て関連マスタ!$C$14,0) +
IFERROR(IF(AND(YEAR(EDATE(DATE(入力項目!$S$7,入力項目!$S$8,1),1))=$A286,MONTH(EDATE(DATE(入力項目!$S$7,入力項目!$S$8,1),1))=$D286),子育て関連マスタ!$C$15,0),0) +
IF(AND(OR(T286=3,T286=5,T286=7),$D286=11),子育て関連マスタ!$C$17,0) +
IF(AND(T286=20,$D286=1),子育て関連マスタ!$C$18,0) +
IF(AND(T286=20,$D286=1),
IFERROR(_xlfn.IFS(
入力項目!$S$10="男",子育て関連マスタ!$C$18,
入力項目!$S$10="女",子育て関連マスタ!$C$19
),0),0
) +
IF(AND(T286&gt;=入力項目!$S$18,T286&lt;=入力項目!$S$19),入力項目!$S$20,0) +
IF(AND(T286&gt;=入力項目!$S$21,T286&lt;=入力項目!$S$22),入力項目!$S$23,0) +
IF(AND(T286&gt;=入力項目!$S$24,T286&lt;=入力項目!$S$25),入力項目!$S$26,0)
)</f>
        <v>0</v>
      </c>
      <c r="AI286">
        <f ca="1">-(
_xlfn.IFS(
U286&lt;=入力項目!$S$11,0,
AND(U286&gt;=入力項目!$S$11+1,U286&lt;=3),IFERROR(VLOOKUP(入力項目!$S$12,子育て関連マスタ!$I$4:$M$5,4,FALSE),0),
AND(U286&gt;=4,U286&lt;=6),IFERROR(VLOOKUP(入力項目!$S$13,子育て関連マスタ!$I$9:$M$12,4,FALSE),0),
AND(U286&gt;=7,U286&lt;=12),IFERROR(VLOOKUP(入力項目!$S$14,子育て関連マスタ!$I$16:$M$17,4,FALSE),0),
AND(U286&gt;=13,U286&lt;=15),IFERROR(VLOOKUP(入力項目!$S$15,子育て関連マスタ!$I$21:$M$22,4,FALSE),0),
AND(U286&gt;=16,U286&lt;=18),IFERROR(VLOOKUP(入力項目!$S$16,子育て関連マスタ!$I$26:$M$28,4,FALSE),0),
AND(U286&gt;=19,U286&lt;=20,入力項目!$S$16="高専"),IFERROR(VLOOKUP(入力項目!$S$16,子育て関連マスタ!$I$26:$M$28,4,FALSE),0),
AND(U286&gt;=19,U286&lt;=20,入力項目!$S$16&lt;&gt;"高専"),IFERROR(VLOOKUP(入力項目!$S$17,子育て関連マスタ!$I$32:$M$37,4,FALSE),0),
AND(U286&gt;=21,U286&lt;=22,入力項目!$S$16="高専"),IFERROR(VLOOKUP(入力項目!$S$17,子育て関連マスタ!$I$32:$M$34,4,FALSE),0),
AND(U286&gt;=21,U286&lt;=22,入力項目!$S$16&lt;&gt;"高専"),IFERROR(VLOOKUP(入力項目!$S$17,子育て関連マスタ!$I$32:$M$34,4,FALSE),0),
U286&gt;=23,0
) +
IF($D286=4,
  IFERROR(_xlfn.IFS(
  U286&lt;=入力項目!$S$11,0,
  AND(U286=入力項目!$S$11),IFERROR(VLOOKUP(入力項目!$S$12,子育て関連マスタ!$I$4:$M$5,2,FALSE),0),
  AND(U286=4),IFERROR(VLOOKUP(入力項目!$S$13,子育て関連マスタ!$I$9:$M$12,2,FALSE),0),
  AND(U286=7),IFERROR(VLOOKUP(入力項目!$S$14,子育て関連マスタ!$I$16:$M$17,2,FALSE),0),
  AND(U286=13),IFERROR(VLOOKUP(入力項目!$S$15,子育て関連マスタ!$I$21:$M$22,2,FALSE),0),
  AND(U286=16),IFERROR(VLOOKUP(入力項目!$S$16,子育て関連マスタ!$I$26:$M$28,2,FALSE),0),
  AND(U286=19,入力項目!$S$16&lt;&gt;"高専"),IFERROR(VLOOKUP(入力項目!$S$17,子育て関連マスタ!$I$32:$M$37,2,FALSE),0),
  AND(U286=21,入力項目!$S$16="高専"),IFERROR(VLOOKUP(入力項目!$S$17,子育て関連マスタ!$I$32:$M$37,2,FALSE),0),
  U286&gt;=22,0
  ),0),0
) +
IF(AND(U286&gt;=1,U286&lt;=15),IF($D286=入力項目!$S$8,入力項目!$S$3,0),0) +
IF(AND(U286&gt;=1,U286&lt;=15),IF($D286=5,入力項目!$S$4,0),0) +
IF(AND(U286&gt;=1,U286&lt;=15),IF($D286=12,入力項目!$S$5,0),0) +
IF(AND(入力項目!$S$7=$A286,入力項目!$S$8=$D286),子育て関連マスタ!$C$14,0) +
IFERROR(IF(AND(YEAR(EDATE(DATE(入力項目!$S$7,入力項目!$S$8,1),1))=$A286,MONTH(EDATE(DATE(入力項目!$S$7,入力項目!$S$8,1),1))=$D286),子育て関連マスタ!$C$15,0),0) +
IF(AND(OR(U286=3,U286=5,U286=7),$D286=11),子育て関連マスタ!$C$17,0) +
IF(AND(U286=20,$D286=1),子育て関連マスタ!$C$18,0) +
IF(AND(U286=20,$D286=1),
IFERROR(_xlfn.IFS(
入力項目!$S$10="男",子育て関連マスタ!$C$18,
入力項目!$S$10="女",子育て関連マスタ!$C$19
),0),0
) +
IF(AND(U286&gt;=入力項目!$S$18,U286&lt;=入力項目!$S$19),入力項目!$S$20,0) +
IF(AND(U286&gt;=入力項目!$S$21,U286&lt;=入力項目!$S$22),入力項目!$S$23,0) +
IF(AND(U286&gt;=入力項目!$S$24,U286&lt;=入力項目!$S$25),入力項目!$S$26,0)
)</f>
        <v>0</v>
      </c>
      <c r="AJ286" s="10">
        <f ca="1">-VLOOKUP($D286,月別収支!$A$2:$H$13,7,FALSE)</f>
        <v>-20000</v>
      </c>
    </row>
    <row r="287" spans="1:36" x14ac:dyDescent="0.4">
      <c r="A287">
        <f t="shared" ca="1" si="71"/>
        <v>2048</v>
      </c>
      <c r="B287">
        <f t="shared" ca="1" si="78"/>
        <v>2048</v>
      </c>
      <c r="C287">
        <f t="shared" ca="1" si="79"/>
        <v>24</v>
      </c>
      <c r="D287">
        <f t="shared" ca="1" si="72"/>
        <v>5</v>
      </c>
      <c r="E287" t="str">
        <f t="shared" ca="1" si="73"/>
        <v>2048年5月</v>
      </c>
      <c r="F287">
        <f ca="1">IF(OR(入力項目!$N$5&lt;$A287,AND(入力項目!$N$5=$A287,入力項目!$N$6&lt;$D287)),IF(F286=0,1,IF(G287=12,F286+1,F286)),0)</f>
        <v>23</v>
      </c>
      <c r="G287">
        <f ca="1">IF(OR(入力項目!$N$5&lt;$A287,AND(入力項目!$N$5=$A287,入力項目!$N$6&lt;$D287)),IF(G286=12,1,G286+1),0)</f>
        <v>7</v>
      </c>
      <c r="H287" t="str">
        <f t="shared" ca="1" si="74"/>
        <v>23_7</v>
      </c>
      <c r="I287">
        <f ca="1">IF(
  IFERROR(AND($C287&gt;0,MOD($C287,入力項目!$N$22)=0,$D287=入力項目!$N$23), FALSE),
  1,
  IF(
    AND(I286&gt;0,J286=12),
    IF(I286=入力項目!$N$28, 0, I286+1),
    I286
  )
)</f>
        <v>0</v>
      </c>
      <c r="J287">
        <f ca="1">IF($D287=入力項目!$N$23,1,IFERROR(J286+1,1))</f>
        <v>12</v>
      </c>
      <c r="K287" t="str">
        <f t="shared" ca="1" si="75"/>
        <v>0_12</v>
      </c>
      <c r="L287">
        <f ca="1">L286+IF(入力項目!$D$4=$D287,1,0)</f>
        <v>52</v>
      </c>
      <c r="M287" t="str">
        <f t="shared" ca="1" si="76"/>
        <v>52歳</v>
      </c>
      <c r="N287">
        <f t="shared" ca="1" si="80"/>
        <v>53</v>
      </c>
      <c r="O287" t="str">
        <f t="shared" ca="1" si="77"/>
        <v>53歳</v>
      </c>
      <c r="P287">
        <f t="shared" ca="1" si="81"/>
        <v>28</v>
      </c>
      <c r="Q287">
        <f t="shared" ca="1" si="82"/>
        <v>26</v>
      </c>
      <c r="R287">
        <f t="shared" ca="1" si="83"/>
        <v>2049</v>
      </c>
      <c r="S287">
        <f t="shared" ca="1" si="84"/>
        <v>2049</v>
      </c>
      <c r="T287">
        <f t="shared" ca="1" si="85"/>
        <v>2049</v>
      </c>
      <c r="U287">
        <f t="shared" ca="1" si="86"/>
        <v>2049</v>
      </c>
      <c r="V287" s="10">
        <f t="shared" ca="1" si="87"/>
        <v>33268485</v>
      </c>
      <c r="W287" s="10">
        <f ca="1">IF($L287&lt;その他マスタ!$B$1,VLOOKUP($D287,月別収支!$A$2:$H$13,2,FALSE),その他マスタ!$B$3)+IF(AND($L287=その他マスタ!$B$1,入力項目!$I$9="あり",$D287=入力項目!$D$4),その他マスタ!$B$2,0)</f>
        <v>300000</v>
      </c>
      <c r="X287" s="10">
        <f ca="1">-IF(入力項目!$K$5=TRUE,
IF($F287+$G287&lt;3,VLOOKUP($D287,月別収支!$A$2:$H$13,8,FALSE),0)+IFERROR(VLOOKUP($H287,住宅ローン計算!C:P,13,FALSE),0)+IF($F287&gt;1,IF(OR($G287=3,$G287=6,$G287=9,$G287=12),ROUNDUP(入力項目!$N$18/4,0),0),0),
VLOOKUP($D287,月別収支!$A$2:$H$13,8,FALSE))</f>
        <v>-53590</v>
      </c>
      <c r="Y287" s="10">
        <f ca="1">-VLOOKUP($D287,月別収支!$A$2:$H$13,3,FALSE)</f>
        <v>-75000</v>
      </c>
      <c r="Z287" s="10">
        <f ca="1">-VLOOKUP($D287,月別収支!$A$2:$H$13,4,FALSE)</f>
        <v>-27000</v>
      </c>
      <c r="AA287" s="10">
        <f ca="1">-VLOOKUP($D287,月別収支!$A$2:$H$13,6,FALSE)</f>
        <v>-10000</v>
      </c>
      <c r="AB287" s="10">
        <f ca="1">-(
VLOOKUP($D287,月別収支!$A$2:$H$13,5,FALSE)+IF(AND(入力項目!$I$27&lt;=$A287,ISEVEN($A287-入力項目!$I$27),入力項目!$I$28=$D287),入力項目!$I$26,0)
+IF(入力項目!$K$26=TRUE,
IFERROR(VLOOKUP($K287,マイカーローン計算!C:P,13,FALSE),0),
IFERROR(
  IF(AND($C287&gt;0,MOD($C287,入力項目!$N$22)=0,$D287=入力項目!$N$23),入力項目!$N$24,0),
 0
)
)
)</f>
        <v>-30000</v>
      </c>
      <c r="AC287" s="10">
        <f ca="1">-IF($A287&lt;入力項目!$N$33,入力項目!$N$35,IF(AND($A287=入力項目!$N$33,$D287&lt;=入力項目!$N$34),入力項目!$N$35,0))</f>
        <v>0</v>
      </c>
      <c r="AD287">
        <f ca="1">-(
_xlfn.IFS(
P287&lt;=入力項目!$S$11,0,
AND(P287&gt;=入力項目!$S$11+1,P287&lt;=3),IFERROR(VLOOKUP(入力項目!$S$12,子育て関連マスタ!$I$4:$M$5,4,FALSE),0),
AND(P287&gt;=4,P287&lt;=6),IFERROR(VLOOKUP(入力項目!$S$13,子育て関連マスタ!$I$9:$M$12,4,FALSE),0),
AND(P287&gt;=7,P287&lt;=12),IFERROR(VLOOKUP(入力項目!$S$14,子育て関連マスタ!$I$16:$M$17,4,FALSE),0),
AND(P287&gt;=13,P287&lt;=15),IFERROR(VLOOKUP(入力項目!$S$15,子育て関連マスタ!$I$21:$M$22,4,FALSE),0),
AND(P287&gt;=16,P287&lt;=18),IFERROR(VLOOKUP(入力項目!$S$16,子育て関連マスタ!$I$26:$M$28,4,FALSE),0),
AND(P287&gt;=19,P287&lt;=20,入力項目!$S$16="高専"),IFERROR(VLOOKUP(入力項目!$S$16,子育て関連マスタ!$I$26:$M$28,4,FALSE),0),
AND(P287&gt;=19,P287&lt;=20,入力項目!$S$16&lt;&gt;"高専"),IFERROR(VLOOKUP(入力項目!$S$17,子育て関連マスタ!$I$32:$M$37,4,FALSE),0),
AND(P287&gt;=21,P287&lt;=22,入力項目!$S$16="高専"),IFERROR(VLOOKUP(入力項目!$S$17,子育て関連マスタ!$I$32:$M$34,4,FALSE),0),
AND(P287&gt;=21,P287&lt;=22,入力項目!$S$16&lt;&gt;"高専"),IFERROR(VLOOKUP(入力項目!$S$17,子育て関連マスタ!$I$32:$M$34,4,FALSE),0),
P287&gt;=23,0
) +
IF($D287=4,
  IFERROR(_xlfn.IFS(
  P287&lt;=入力項目!$S$11,0,
  AND(P287=入力項目!$S$11),IFERROR(VLOOKUP(入力項目!$S$12,子育て関連マスタ!$I$4:$M$5,2,FALSE),0),
  AND(P287=4),IFERROR(VLOOKUP(入力項目!$S$13,子育て関連マスタ!$I$9:$M$12,2,FALSE),0),
  AND(P287=7),IFERROR(VLOOKUP(入力項目!$S$14,子育て関連マスタ!$I$16:$M$17,2,FALSE),0),
  AND(P287=13),IFERROR(VLOOKUP(入力項目!$S$15,子育て関連マスタ!$I$21:$M$22,2,FALSE),0),
  AND(P287=16),IFERROR(VLOOKUP(入力項目!$S$16,子育て関連マスタ!$I$26:$M$28,2,FALSE),0),
  AND(P287=19,入力項目!$S$16&lt;&gt;"高専"),IFERROR(VLOOKUP(入力項目!$S$17,子育て関連マスタ!$I$32:$M$37,2,FALSE),0),
  AND(P287=21,入力項目!$S$16="高専"),IFERROR(VLOOKUP(入力項目!$S$17,子育て関連マスタ!$I$32:$M$37,2,FALSE),0),
  P287&gt;=22,0
  ),0),0
) +
IF(AND(P287&gt;=1,P287&lt;=15),IF($D287=入力項目!$S$8,入力項目!$S$3,0),0) +
IF(AND(P287&gt;=1,P287&lt;=15),IF($D287=5,入力項目!$S$4,0),0) +
IF(AND(P287&gt;=1,P287&lt;=15),IF($D287=12,入力項目!$S$5,0),0) +
IF(AND(入力項目!$S$7=$A287,入力項目!$S$8=$D287),子育て関連マスタ!$C$14,0) +
IFERROR(IF(AND(YEAR(EDATE(DATE(入力項目!$S$7,入力項目!$S$8,1),1))=$A287,MONTH(EDATE(DATE(入力項目!$S$7,入力項目!$S$8,1),1))=$D287),子育て関連マスタ!$C$15,0),0) +
IF(AND(OR(P287=3,P287=5,P287=7),$D287=11),子育て関連マスタ!$C$17,0) +
IF(AND(P287=20,$D287=1),子育て関連マスタ!$C$18,0) +
IF(AND(P287=20,$D287=1),
IFERROR(_xlfn.IFS(
入力項目!$S$10="男",子育て関連マスタ!$C$18,
入力項目!$S$10="女",子育て関連マスタ!$C$19
),0),0
) +
IF(AND(P287&gt;=入力項目!$S$18,P287&lt;=入力項目!$S$19),入力項目!$S$20,0) +
IF(AND(P287&gt;=入力項目!$S$21,P287&lt;=入力項目!$S$22),入力項目!$S$23,0) +
IF(AND(P287&gt;=入力項目!$S$24,P287&lt;=入力項目!$S$25),入力項目!$S$26,0)
)</f>
        <v>0</v>
      </c>
      <c r="AE287">
        <f ca="1">-(
_xlfn.IFS(
Q287&lt;=入力項目!$S$11,0,
AND(Q287&gt;=入力項目!$S$11+1,Q287&lt;=3),IFERROR(VLOOKUP(入力項目!$S$12,子育て関連マスタ!$I$4:$M$5,4,FALSE),0),
AND(Q287&gt;=4,Q287&lt;=6),IFERROR(VLOOKUP(入力項目!$S$13,子育て関連マスタ!$I$9:$M$12,4,FALSE),0),
AND(Q287&gt;=7,Q287&lt;=12),IFERROR(VLOOKUP(入力項目!$S$14,子育て関連マスタ!$I$16:$M$17,4,FALSE),0),
AND(Q287&gt;=13,Q287&lt;=15),IFERROR(VLOOKUP(入力項目!$S$15,子育て関連マスタ!$I$21:$M$22,4,FALSE),0),
AND(Q287&gt;=16,Q287&lt;=18),IFERROR(VLOOKUP(入力項目!$S$16,子育て関連マスタ!$I$26:$M$28,4,FALSE),0),
AND(Q287&gt;=19,Q287&lt;=20,入力項目!$S$16="高専"),IFERROR(VLOOKUP(入力項目!$S$16,子育て関連マスタ!$I$26:$M$28,4,FALSE),0),
AND(Q287&gt;=19,Q287&lt;=20,入力項目!$S$16&lt;&gt;"高専"),IFERROR(VLOOKUP(入力項目!$S$17,子育て関連マスタ!$I$32:$M$37,4,FALSE),0),
AND(Q287&gt;=21,Q287&lt;=22,入力項目!$S$16="高専"),IFERROR(VLOOKUP(入力項目!$S$17,子育て関連マスタ!$I$32:$M$34,4,FALSE),0),
AND(Q287&gt;=21,Q287&lt;=22,入力項目!$S$16&lt;&gt;"高専"),IFERROR(VLOOKUP(入力項目!$S$17,子育て関連マスタ!$I$32:$M$34,4,FALSE),0),
Q287&gt;=23,0
) +
IF($D287=4,
  IFERROR(_xlfn.IFS(
  Q287&lt;=入力項目!$S$11,0,
  AND(Q287=入力項目!$S$11),IFERROR(VLOOKUP(入力項目!$S$12,子育て関連マスタ!$I$4:$M$5,2,FALSE),0),
  AND(Q287=4),IFERROR(VLOOKUP(入力項目!$S$13,子育て関連マスタ!$I$9:$M$12,2,FALSE),0),
  AND(Q287=7),IFERROR(VLOOKUP(入力項目!$S$14,子育て関連マスタ!$I$16:$M$17,2,FALSE),0),
  AND(Q287=13),IFERROR(VLOOKUP(入力項目!$S$15,子育て関連マスタ!$I$21:$M$22,2,FALSE),0),
  AND(Q287=16),IFERROR(VLOOKUP(入力項目!$S$16,子育て関連マスタ!$I$26:$M$28,2,FALSE),0),
  AND(Q287=19,入力項目!$S$16&lt;&gt;"高専"),IFERROR(VLOOKUP(入力項目!$S$17,子育て関連マスタ!$I$32:$M$37,2,FALSE),0),
  AND(Q287=21,入力項目!$S$16="高専"),IFERROR(VLOOKUP(入力項目!$S$17,子育て関連マスタ!$I$32:$M$37,2,FALSE),0),
  Q287&gt;=22,0
  ),0),0
) +
IF(AND(Q287&gt;=1,Q287&lt;=15),IF($D287=入力項目!$S$8,入力項目!$S$3,0),0) +
IF(AND(Q287&gt;=1,Q287&lt;=15),IF($D287=5,入力項目!$S$4,0),0) +
IF(AND(Q287&gt;=1,Q287&lt;=15),IF($D287=12,入力項目!$S$5,0),0) +
IF(AND(入力項目!$S$7=$A287,入力項目!$S$8=$D287),子育て関連マスタ!$C$14,0) +
IFERROR(IF(AND(YEAR(EDATE(DATE(入力項目!$S$7,入力項目!$S$8,1),1))=$A287,MONTH(EDATE(DATE(入力項目!$S$7,入力項目!$S$8,1),1))=$D287),子育て関連マスタ!$C$15,0),0) +
IF(AND(OR(Q287=3,Q287=5,Q287=7),$D287=11),子育て関連マスタ!$C$17,0) +
IF(AND(Q287=20,$D287=1),子育て関連マスタ!$C$18,0) +
IF(AND(Q287=20,$D287=1),
IFERROR(_xlfn.IFS(
入力項目!$S$10="男",子育て関連マスタ!$C$18,
入力項目!$S$10="女",子育て関連マスタ!$C$19
),0),0
) +
IF(AND(Q287&gt;=入力項目!$S$18,Q287&lt;=入力項目!$S$19),入力項目!$S$20,0) +
IF(AND(Q287&gt;=入力項目!$S$21,Q287&lt;=入力項目!$S$22),入力項目!$S$23,0) +
IF(AND(Q287&gt;=入力項目!$S$24,Q287&lt;=入力項目!$S$25),入力項目!$S$26,0)
)</f>
        <v>0</v>
      </c>
      <c r="AF287">
        <f ca="1">-(
_xlfn.IFS(
R287&lt;=入力項目!$S$11,0,
AND(R287&gt;=入力項目!$S$11+1,R287&lt;=3),IFERROR(VLOOKUP(入力項目!$S$12,子育て関連マスタ!$I$4:$M$5,4,FALSE),0),
AND(R287&gt;=4,R287&lt;=6),IFERROR(VLOOKUP(入力項目!$S$13,子育て関連マスタ!$I$9:$M$12,4,FALSE),0),
AND(R287&gt;=7,R287&lt;=12),IFERROR(VLOOKUP(入力項目!$S$14,子育て関連マスタ!$I$16:$M$17,4,FALSE),0),
AND(R287&gt;=13,R287&lt;=15),IFERROR(VLOOKUP(入力項目!$S$15,子育て関連マスタ!$I$21:$M$22,4,FALSE),0),
AND(R287&gt;=16,R287&lt;=18),IFERROR(VLOOKUP(入力項目!$S$16,子育て関連マスタ!$I$26:$M$28,4,FALSE),0),
AND(R287&gt;=19,R287&lt;=20,入力項目!$S$16="高専"),IFERROR(VLOOKUP(入力項目!$S$16,子育て関連マスタ!$I$26:$M$28,4,FALSE),0),
AND(R287&gt;=19,R287&lt;=20,入力項目!$S$16&lt;&gt;"高専"),IFERROR(VLOOKUP(入力項目!$S$17,子育て関連マスタ!$I$32:$M$37,4,FALSE),0),
AND(R287&gt;=21,R287&lt;=22,入力項目!$S$16="高専"),IFERROR(VLOOKUP(入力項目!$S$17,子育て関連マスタ!$I$32:$M$34,4,FALSE),0),
AND(R287&gt;=21,R287&lt;=22,入力項目!$S$16&lt;&gt;"高専"),IFERROR(VLOOKUP(入力項目!$S$17,子育て関連マスタ!$I$32:$M$34,4,FALSE),0),
R287&gt;=23,0
) +
IF($D287=4,
  IFERROR(_xlfn.IFS(
  R287&lt;=入力項目!$S$11,0,
  AND(R287=入力項目!$S$11),IFERROR(VLOOKUP(入力項目!$S$12,子育て関連マスタ!$I$4:$M$5,2,FALSE),0),
  AND(R287=4),IFERROR(VLOOKUP(入力項目!$S$13,子育て関連マスタ!$I$9:$M$12,2,FALSE),0),
  AND(R287=7),IFERROR(VLOOKUP(入力項目!$S$14,子育て関連マスタ!$I$16:$M$17,2,FALSE),0),
  AND(R287=13),IFERROR(VLOOKUP(入力項目!$S$15,子育て関連マスタ!$I$21:$M$22,2,FALSE),0),
  AND(R287=16),IFERROR(VLOOKUP(入力項目!$S$16,子育て関連マスタ!$I$26:$M$28,2,FALSE),0),
  AND(R287=19,入力項目!$S$16&lt;&gt;"高専"),IFERROR(VLOOKUP(入力項目!$S$17,子育て関連マスタ!$I$32:$M$37,2,FALSE),0),
  AND(R287=21,入力項目!$S$16="高専"),IFERROR(VLOOKUP(入力項目!$S$17,子育て関連マスタ!$I$32:$M$37,2,FALSE),0),
  R287&gt;=22,0
  ),0),0
) +
IF(AND(R287&gt;=1,R287&lt;=15),IF($D287=入力項目!$S$8,入力項目!$S$3,0),0) +
IF(AND(R287&gt;=1,R287&lt;=15),IF($D287=5,入力項目!$S$4,0),0) +
IF(AND(R287&gt;=1,R287&lt;=15),IF($D287=12,入力項目!$S$5,0),0) +
IF(AND(入力項目!$S$7=$A287,入力項目!$S$8=$D287),子育て関連マスタ!$C$14,0) +
IFERROR(IF(AND(YEAR(EDATE(DATE(入力項目!$S$7,入力項目!$S$8,1),1))=$A287,MONTH(EDATE(DATE(入力項目!$S$7,入力項目!$S$8,1),1))=$D287),子育て関連マスタ!$C$15,0),0) +
IF(AND(OR(R287=3,R287=5,R287=7),$D287=11),子育て関連マスタ!$C$17,0) +
IF(AND(R287=20,$D287=1),子育て関連マスタ!$C$18,0) +
IF(AND(R287=20,$D287=1),
IFERROR(_xlfn.IFS(
入力項目!$S$10="男",子育て関連マスタ!$C$18,
入力項目!$S$10="女",子育て関連マスタ!$C$19
),0),0
) +
IF(AND(R287&gt;=入力項目!$S$18,R287&lt;=入力項目!$S$19),入力項目!$S$20,0) +
IF(AND(R287&gt;=入力項目!$S$21,R287&lt;=入力項目!$S$22),入力項目!$S$23,0) +
IF(AND(R287&gt;=入力項目!$S$24,R287&lt;=入力項目!$S$25),入力項目!$S$26,0)
)</f>
        <v>0</v>
      </c>
      <c r="AG287">
        <f ca="1">-(
_xlfn.IFS(
S287&lt;=入力項目!$S$11,0,
AND(S287&gt;=入力項目!$S$11+1,S287&lt;=3),IFERROR(VLOOKUP(入力項目!$S$12,子育て関連マスタ!$I$4:$M$5,4,FALSE),0),
AND(S287&gt;=4,S287&lt;=6),IFERROR(VLOOKUP(入力項目!$S$13,子育て関連マスタ!$I$9:$M$12,4,FALSE),0),
AND(S287&gt;=7,S287&lt;=12),IFERROR(VLOOKUP(入力項目!$S$14,子育て関連マスタ!$I$16:$M$17,4,FALSE),0),
AND(S287&gt;=13,S287&lt;=15),IFERROR(VLOOKUP(入力項目!$S$15,子育て関連マスタ!$I$21:$M$22,4,FALSE),0),
AND(S287&gt;=16,S287&lt;=18),IFERROR(VLOOKUP(入力項目!$S$16,子育て関連マスタ!$I$26:$M$28,4,FALSE),0),
AND(S287&gt;=19,S287&lt;=20,入力項目!$S$16="高専"),IFERROR(VLOOKUP(入力項目!$S$16,子育て関連マスタ!$I$26:$M$28,4,FALSE),0),
AND(S287&gt;=19,S287&lt;=20,入力項目!$S$16&lt;&gt;"高専"),IFERROR(VLOOKUP(入力項目!$S$17,子育て関連マスタ!$I$32:$M$37,4,FALSE),0),
AND(S287&gt;=21,S287&lt;=22,入力項目!$S$16="高専"),IFERROR(VLOOKUP(入力項目!$S$17,子育て関連マスタ!$I$32:$M$34,4,FALSE),0),
AND(S287&gt;=21,S287&lt;=22,入力項目!$S$16&lt;&gt;"高専"),IFERROR(VLOOKUP(入力項目!$S$17,子育て関連マスタ!$I$32:$M$34,4,FALSE),0),
S287&gt;=23,0
) +
IF($D287=4,
  IFERROR(_xlfn.IFS(
  S287&lt;=入力項目!$S$11,0,
  AND(S287=入力項目!$S$11),IFERROR(VLOOKUP(入力項目!$S$12,子育て関連マスタ!$I$4:$M$5,2,FALSE),0),
  AND(S287=4),IFERROR(VLOOKUP(入力項目!$S$13,子育て関連マスタ!$I$9:$M$12,2,FALSE),0),
  AND(S287=7),IFERROR(VLOOKUP(入力項目!$S$14,子育て関連マスタ!$I$16:$M$17,2,FALSE),0),
  AND(S287=13),IFERROR(VLOOKUP(入力項目!$S$15,子育て関連マスタ!$I$21:$M$22,2,FALSE),0),
  AND(S287=16),IFERROR(VLOOKUP(入力項目!$S$16,子育て関連マスタ!$I$26:$M$28,2,FALSE),0),
  AND(S287=19,入力項目!$S$16&lt;&gt;"高専"),IFERROR(VLOOKUP(入力項目!$S$17,子育て関連マスタ!$I$32:$M$37,2,FALSE),0),
  AND(S287=21,入力項目!$S$16="高専"),IFERROR(VLOOKUP(入力項目!$S$17,子育て関連マスタ!$I$32:$M$37,2,FALSE),0),
  S287&gt;=22,0
  ),0),0
) +
IF(AND(S287&gt;=1,S287&lt;=15),IF($D287=入力項目!$S$8,入力項目!$S$3,0),0) +
IF(AND(S287&gt;=1,S287&lt;=15),IF($D287=5,入力項目!$S$4,0),0) +
IF(AND(S287&gt;=1,S287&lt;=15),IF($D287=12,入力項目!$S$5,0),0) +
IF(AND(入力項目!$S$7=$A287,入力項目!$S$8=$D287),子育て関連マスタ!$C$14,0) +
IFERROR(IF(AND(YEAR(EDATE(DATE(入力項目!$S$7,入力項目!$S$8,1),1))=$A287,MONTH(EDATE(DATE(入力項目!$S$7,入力項目!$S$8,1),1))=$D287),子育て関連マスタ!$C$15,0),0) +
IF(AND(OR(S287=3,S287=5,S287=7),$D287=11),子育て関連マスタ!$C$17,0) +
IF(AND(S287=20,$D287=1),子育て関連マスタ!$C$18,0) +
IF(AND(S287=20,$D287=1),
IFERROR(_xlfn.IFS(
入力項目!$S$10="男",子育て関連マスタ!$C$18,
入力項目!$S$10="女",子育て関連マスタ!$C$19
),0),0
) +
IF(AND(S287&gt;=入力項目!$S$18,S287&lt;=入力項目!$S$19),入力項目!$S$20,0) +
IF(AND(S287&gt;=入力項目!$S$21,S287&lt;=入力項目!$S$22),入力項目!$S$23,0) +
IF(AND(S287&gt;=入力項目!$S$24,S287&lt;=入力項目!$S$25),入力項目!$S$26,0)
)</f>
        <v>0</v>
      </c>
      <c r="AH287">
        <f ca="1">-(
_xlfn.IFS(
T287&lt;=入力項目!$S$11,0,
AND(T287&gt;=入力項目!$S$11+1,T287&lt;=3),IFERROR(VLOOKUP(入力項目!$S$12,子育て関連マスタ!$I$4:$M$5,4,FALSE),0),
AND(T287&gt;=4,T287&lt;=6),IFERROR(VLOOKUP(入力項目!$S$13,子育て関連マスタ!$I$9:$M$12,4,FALSE),0),
AND(T287&gt;=7,T287&lt;=12),IFERROR(VLOOKUP(入力項目!$S$14,子育て関連マスタ!$I$16:$M$17,4,FALSE),0),
AND(T287&gt;=13,T287&lt;=15),IFERROR(VLOOKUP(入力項目!$S$15,子育て関連マスタ!$I$21:$M$22,4,FALSE),0),
AND(T287&gt;=16,T287&lt;=18),IFERROR(VLOOKUP(入力項目!$S$16,子育て関連マスタ!$I$26:$M$28,4,FALSE),0),
AND(T287&gt;=19,T287&lt;=20,入力項目!$S$16="高専"),IFERROR(VLOOKUP(入力項目!$S$16,子育て関連マスタ!$I$26:$M$28,4,FALSE),0),
AND(T287&gt;=19,T287&lt;=20,入力項目!$S$16&lt;&gt;"高専"),IFERROR(VLOOKUP(入力項目!$S$17,子育て関連マスタ!$I$32:$M$37,4,FALSE),0),
AND(T287&gt;=21,T287&lt;=22,入力項目!$S$16="高専"),IFERROR(VLOOKUP(入力項目!$S$17,子育て関連マスタ!$I$32:$M$34,4,FALSE),0),
AND(T287&gt;=21,T287&lt;=22,入力項目!$S$16&lt;&gt;"高専"),IFERROR(VLOOKUP(入力項目!$S$17,子育て関連マスタ!$I$32:$M$34,4,FALSE),0),
T287&gt;=23,0
) +
IF($D287=4,
  IFERROR(_xlfn.IFS(
  T287&lt;=入力項目!$S$11,0,
  AND(T287=入力項目!$S$11),IFERROR(VLOOKUP(入力項目!$S$12,子育て関連マスタ!$I$4:$M$5,2,FALSE),0),
  AND(T287=4),IFERROR(VLOOKUP(入力項目!$S$13,子育て関連マスタ!$I$9:$M$12,2,FALSE),0),
  AND(T287=7),IFERROR(VLOOKUP(入力項目!$S$14,子育て関連マスタ!$I$16:$M$17,2,FALSE),0),
  AND(T287=13),IFERROR(VLOOKUP(入力項目!$S$15,子育て関連マスタ!$I$21:$M$22,2,FALSE),0),
  AND(T287=16),IFERROR(VLOOKUP(入力項目!$S$16,子育て関連マスタ!$I$26:$M$28,2,FALSE),0),
  AND(T287=19,入力項目!$S$16&lt;&gt;"高専"),IFERROR(VLOOKUP(入力項目!$S$17,子育て関連マスタ!$I$32:$M$37,2,FALSE),0),
  AND(T287=21,入力項目!$S$16="高専"),IFERROR(VLOOKUP(入力項目!$S$17,子育て関連マスタ!$I$32:$M$37,2,FALSE),0),
  T287&gt;=22,0
  ),0),0
) +
IF(AND(T287&gt;=1,T287&lt;=15),IF($D287=入力項目!$S$8,入力項目!$S$3,0),0) +
IF(AND(T287&gt;=1,T287&lt;=15),IF($D287=5,入力項目!$S$4,0),0) +
IF(AND(T287&gt;=1,T287&lt;=15),IF($D287=12,入力項目!$S$5,0),0) +
IF(AND(入力項目!$S$7=$A287,入力項目!$S$8=$D287),子育て関連マスタ!$C$14,0) +
IFERROR(IF(AND(YEAR(EDATE(DATE(入力項目!$S$7,入力項目!$S$8,1),1))=$A287,MONTH(EDATE(DATE(入力項目!$S$7,入力項目!$S$8,1),1))=$D287),子育て関連マスタ!$C$15,0),0) +
IF(AND(OR(T287=3,T287=5,T287=7),$D287=11),子育て関連マスタ!$C$17,0) +
IF(AND(T287=20,$D287=1),子育て関連マスタ!$C$18,0) +
IF(AND(T287=20,$D287=1),
IFERROR(_xlfn.IFS(
入力項目!$S$10="男",子育て関連マスタ!$C$18,
入力項目!$S$10="女",子育て関連マスタ!$C$19
),0),0
) +
IF(AND(T287&gt;=入力項目!$S$18,T287&lt;=入力項目!$S$19),入力項目!$S$20,0) +
IF(AND(T287&gt;=入力項目!$S$21,T287&lt;=入力項目!$S$22),入力項目!$S$23,0) +
IF(AND(T287&gt;=入力項目!$S$24,T287&lt;=入力項目!$S$25),入力項目!$S$26,0)
)</f>
        <v>0</v>
      </c>
      <c r="AI287">
        <f ca="1">-(
_xlfn.IFS(
U287&lt;=入力項目!$S$11,0,
AND(U287&gt;=入力項目!$S$11+1,U287&lt;=3),IFERROR(VLOOKUP(入力項目!$S$12,子育て関連マスタ!$I$4:$M$5,4,FALSE),0),
AND(U287&gt;=4,U287&lt;=6),IFERROR(VLOOKUP(入力項目!$S$13,子育て関連マスタ!$I$9:$M$12,4,FALSE),0),
AND(U287&gt;=7,U287&lt;=12),IFERROR(VLOOKUP(入力項目!$S$14,子育て関連マスタ!$I$16:$M$17,4,FALSE),0),
AND(U287&gt;=13,U287&lt;=15),IFERROR(VLOOKUP(入力項目!$S$15,子育て関連マスタ!$I$21:$M$22,4,FALSE),0),
AND(U287&gt;=16,U287&lt;=18),IFERROR(VLOOKUP(入力項目!$S$16,子育て関連マスタ!$I$26:$M$28,4,FALSE),0),
AND(U287&gt;=19,U287&lt;=20,入力項目!$S$16="高専"),IFERROR(VLOOKUP(入力項目!$S$16,子育て関連マスタ!$I$26:$M$28,4,FALSE),0),
AND(U287&gt;=19,U287&lt;=20,入力項目!$S$16&lt;&gt;"高専"),IFERROR(VLOOKUP(入力項目!$S$17,子育て関連マスタ!$I$32:$M$37,4,FALSE),0),
AND(U287&gt;=21,U287&lt;=22,入力項目!$S$16="高専"),IFERROR(VLOOKUP(入力項目!$S$17,子育て関連マスタ!$I$32:$M$34,4,FALSE),0),
AND(U287&gt;=21,U287&lt;=22,入力項目!$S$16&lt;&gt;"高専"),IFERROR(VLOOKUP(入力項目!$S$17,子育て関連マスタ!$I$32:$M$34,4,FALSE),0),
U287&gt;=23,0
) +
IF($D287=4,
  IFERROR(_xlfn.IFS(
  U287&lt;=入力項目!$S$11,0,
  AND(U287=入力項目!$S$11),IFERROR(VLOOKUP(入力項目!$S$12,子育て関連マスタ!$I$4:$M$5,2,FALSE),0),
  AND(U287=4),IFERROR(VLOOKUP(入力項目!$S$13,子育て関連マスタ!$I$9:$M$12,2,FALSE),0),
  AND(U287=7),IFERROR(VLOOKUP(入力項目!$S$14,子育て関連マスタ!$I$16:$M$17,2,FALSE),0),
  AND(U287=13),IFERROR(VLOOKUP(入力項目!$S$15,子育て関連マスタ!$I$21:$M$22,2,FALSE),0),
  AND(U287=16),IFERROR(VLOOKUP(入力項目!$S$16,子育て関連マスタ!$I$26:$M$28,2,FALSE),0),
  AND(U287=19,入力項目!$S$16&lt;&gt;"高専"),IFERROR(VLOOKUP(入力項目!$S$17,子育て関連マスタ!$I$32:$M$37,2,FALSE),0),
  AND(U287=21,入力項目!$S$16="高専"),IFERROR(VLOOKUP(入力項目!$S$17,子育て関連マスタ!$I$32:$M$37,2,FALSE),0),
  U287&gt;=22,0
  ),0),0
) +
IF(AND(U287&gt;=1,U287&lt;=15),IF($D287=入力項目!$S$8,入力項目!$S$3,0),0) +
IF(AND(U287&gt;=1,U287&lt;=15),IF($D287=5,入力項目!$S$4,0),0) +
IF(AND(U287&gt;=1,U287&lt;=15),IF($D287=12,入力項目!$S$5,0),0) +
IF(AND(入力項目!$S$7=$A287,入力項目!$S$8=$D287),子育て関連マスタ!$C$14,0) +
IFERROR(IF(AND(YEAR(EDATE(DATE(入力項目!$S$7,入力項目!$S$8,1),1))=$A287,MONTH(EDATE(DATE(入力項目!$S$7,入力項目!$S$8,1),1))=$D287),子育て関連マスタ!$C$15,0),0) +
IF(AND(OR(U287=3,U287=5,U287=7),$D287=11),子育て関連マスタ!$C$17,0) +
IF(AND(U287=20,$D287=1),子育て関連マスタ!$C$18,0) +
IF(AND(U287=20,$D287=1),
IFERROR(_xlfn.IFS(
入力項目!$S$10="男",子育て関連マスタ!$C$18,
入力項目!$S$10="女",子育て関連マスタ!$C$19
),0),0
) +
IF(AND(U287&gt;=入力項目!$S$18,U287&lt;=入力項目!$S$19),入力項目!$S$20,0) +
IF(AND(U287&gt;=入力項目!$S$21,U287&lt;=入力項目!$S$22),入力項目!$S$23,0) +
IF(AND(U287&gt;=入力項目!$S$24,U287&lt;=入力項目!$S$25),入力項目!$S$26,0)
)</f>
        <v>0</v>
      </c>
      <c r="AJ287" s="10">
        <f ca="1">-VLOOKUP($D287,月別収支!$A$2:$H$13,7,FALSE)</f>
        <v>-20000</v>
      </c>
    </row>
    <row r="288" spans="1:36" x14ac:dyDescent="0.4">
      <c r="A288">
        <f t="shared" ca="1" si="71"/>
        <v>2048</v>
      </c>
      <c r="B288">
        <f t="shared" ca="1" si="78"/>
        <v>2048</v>
      </c>
      <c r="C288">
        <f t="shared" ca="1" si="79"/>
        <v>24</v>
      </c>
      <c r="D288">
        <f t="shared" ca="1" si="72"/>
        <v>6</v>
      </c>
      <c r="E288" t="str">
        <f t="shared" ca="1" si="73"/>
        <v>2048年6月</v>
      </c>
      <c r="F288">
        <f ca="1">IF(OR(入力項目!$N$5&lt;$A288,AND(入力項目!$N$5=$A288,入力項目!$N$6&lt;$D288)),IF(F287=0,1,IF(G288=12,F287+1,F287)),0)</f>
        <v>23</v>
      </c>
      <c r="G288">
        <f ca="1">IF(OR(入力項目!$N$5&lt;$A288,AND(入力項目!$N$5=$A288,入力項目!$N$6&lt;$D288)),IF(G287=12,1,G287+1),0)</f>
        <v>8</v>
      </c>
      <c r="H288" t="str">
        <f t="shared" ca="1" si="74"/>
        <v>23_8</v>
      </c>
      <c r="I288">
        <f ca="1">IF(
  IFERROR(AND($C288&gt;0,MOD($C288,入力項目!$N$22)=0,$D288=入力項目!$N$23), FALSE),
  1,
  IF(
    AND(I287&gt;0,J287=12),
    IF(I287=入力項目!$N$28, 0, I287+1),
    I287
  )
)</f>
        <v>0</v>
      </c>
      <c r="J288">
        <f ca="1">IF($D288=入力項目!$N$23,1,IFERROR(J287+1,1))</f>
        <v>1</v>
      </c>
      <c r="K288" t="str">
        <f t="shared" ca="1" si="75"/>
        <v>0_1</v>
      </c>
      <c r="L288">
        <f ca="1">L287+IF(入力項目!$D$4=$D288,1,0)</f>
        <v>52</v>
      </c>
      <c r="M288" t="str">
        <f t="shared" ca="1" si="76"/>
        <v>52歳</v>
      </c>
      <c r="N288">
        <f t="shared" ca="1" si="80"/>
        <v>53</v>
      </c>
      <c r="O288" t="str">
        <f t="shared" ca="1" si="77"/>
        <v>53歳</v>
      </c>
      <c r="P288">
        <f t="shared" ca="1" si="81"/>
        <v>28</v>
      </c>
      <c r="Q288">
        <f t="shared" ca="1" si="82"/>
        <v>26</v>
      </c>
      <c r="R288">
        <f t="shared" ca="1" si="83"/>
        <v>2049</v>
      </c>
      <c r="S288">
        <f t="shared" ca="1" si="84"/>
        <v>2049</v>
      </c>
      <c r="T288">
        <f t="shared" ca="1" si="85"/>
        <v>2049</v>
      </c>
      <c r="U288">
        <f t="shared" ca="1" si="86"/>
        <v>2049</v>
      </c>
      <c r="V288" s="10">
        <f t="shared" ca="1" si="87"/>
        <v>33724985</v>
      </c>
      <c r="W288" s="10">
        <f ca="1">IF($L288&lt;その他マスタ!$B$1,VLOOKUP($D288,月別収支!$A$2:$H$13,2,FALSE),その他マスタ!$B$3)+IF(AND($L288=その他マスタ!$B$1,入力項目!$I$9="あり",$D288=入力項目!$D$4),その他マスタ!$B$2,0)</f>
        <v>800000</v>
      </c>
      <c r="X288" s="10">
        <f ca="1">-IF(入力項目!$K$5=TRUE,
IF($F288+$G288&lt;3,VLOOKUP($D288,月別収支!$A$2:$H$13,8,FALSE),0)+IFERROR(VLOOKUP($H288,住宅ローン計算!C:P,13,FALSE),0)+IF($F288&gt;1,IF(OR($G288=3,$G288=6,$G288=9,$G288=12),ROUNDUP(入力項目!$N$18/4,0),0),0),
VLOOKUP($D288,月別収支!$A$2:$H$13,8,FALSE))</f>
        <v>-191500</v>
      </c>
      <c r="Y288" s="10">
        <f ca="1">-VLOOKUP($D288,月別収支!$A$2:$H$13,3,FALSE)</f>
        <v>-75000</v>
      </c>
      <c r="Z288" s="10">
        <f ca="1">-VLOOKUP($D288,月別収支!$A$2:$H$13,4,FALSE)</f>
        <v>-27000</v>
      </c>
      <c r="AA288" s="10">
        <f ca="1">-VLOOKUP($D288,月別収支!$A$2:$H$13,6,FALSE)</f>
        <v>-10000</v>
      </c>
      <c r="AB288" s="10">
        <f ca="1">-(
VLOOKUP($D288,月別収支!$A$2:$H$13,5,FALSE)+IF(AND(入力項目!$I$27&lt;=$A288,ISEVEN($A288-入力項目!$I$27),入力項目!$I$28=$D288),入力項目!$I$26,0)
+IF(入力項目!$K$26=TRUE,
IFERROR(VLOOKUP($K288,マイカーローン計算!C:P,13,FALSE),0),
IFERROR(
  IF(AND($C288&gt;0,MOD($C288,入力項目!$N$22)=0,$D288=入力項目!$N$23),入力項目!$N$24,0),
 0
)
)
)</f>
        <v>-20000</v>
      </c>
      <c r="AC288" s="10">
        <f ca="1">-IF($A288&lt;入力項目!$N$33,入力項目!$N$35,IF(AND($A288=入力項目!$N$33,$D288&lt;=入力項目!$N$34),入力項目!$N$35,0))</f>
        <v>0</v>
      </c>
      <c r="AD288">
        <f ca="1">-(
_xlfn.IFS(
P288&lt;=入力項目!$S$11,0,
AND(P288&gt;=入力項目!$S$11+1,P288&lt;=3),IFERROR(VLOOKUP(入力項目!$S$12,子育て関連マスタ!$I$4:$M$5,4,FALSE),0),
AND(P288&gt;=4,P288&lt;=6),IFERROR(VLOOKUP(入力項目!$S$13,子育て関連マスタ!$I$9:$M$12,4,FALSE),0),
AND(P288&gt;=7,P288&lt;=12),IFERROR(VLOOKUP(入力項目!$S$14,子育て関連マスタ!$I$16:$M$17,4,FALSE),0),
AND(P288&gt;=13,P288&lt;=15),IFERROR(VLOOKUP(入力項目!$S$15,子育て関連マスタ!$I$21:$M$22,4,FALSE),0),
AND(P288&gt;=16,P288&lt;=18),IFERROR(VLOOKUP(入力項目!$S$16,子育て関連マスタ!$I$26:$M$28,4,FALSE),0),
AND(P288&gt;=19,P288&lt;=20,入力項目!$S$16="高専"),IFERROR(VLOOKUP(入力項目!$S$16,子育て関連マスタ!$I$26:$M$28,4,FALSE),0),
AND(P288&gt;=19,P288&lt;=20,入力項目!$S$16&lt;&gt;"高専"),IFERROR(VLOOKUP(入力項目!$S$17,子育て関連マスタ!$I$32:$M$37,4,FALSE),0),
AND(P288&gt;=21,P288&lt;=22,入力項目!$S$16="高専"),IFERROR(VLOOKUP(入力項目!$S$17,子育て関連マスタ!$I$32:$M$34,4,FALSE),0),
AND(P288&gt;=21,P288&lt;=22,入力項目!$S$16&lt;&gt;"高専"),IFERROR(VLOOKUP(入力項目!$S$17,子育て関連マスタ!$I$32:$M$34,4,FALSE),0),
P288&gt;=23,0
) +
IF($D288=4,
  IFERROR(_xlfn.IFS(
  P288&lt;=入力項目!$S$11,0,
  AND(P288=入力項目!$S$11),IFERROR(VLOOKUP(入力項目!$S$12,子育て関連マスタ!$I$4:$M$5,2,FALSE),0),
  AND(P288=4),IFERROR(VLOOKUP(入力項目!$S$13,子育て関連マスタ!$I$9:$M$12,2,FALSE),0),
  AND(P288=7),IFERROR(VLOOKUP(入力項目!$S$14,子育て関連マスタ!$I$16:$M$17,2,FALSE),0),
  AND(P288=13),IFERROR(VLOOKUP(入力項目!$S$15,子育て関連マスタ!$I$21:$M$22,2,FALSE),0),
  AND(P288=16),IFERROR(VLOOKUP(入力項目!$S$16,子育て関連マスタ!$I$26:$M$28,2,FALSE),0),
  AND(P288=19,入力項目!$S$16&lt;&gt;"高専"),IFERROR(VLOOKUP(入力項目!$S$17,子育て関連マスタ!$I$32:$M$37,2,FALSE),0),
  AND(P288=21,入力項目!$S$16="高専"),IFERROR(VLOOKUP(入力項目!$S$17,子育て関連マスタ!$I$32:$M$37,2,FALSE),0),
  P288&gt;=22,0
  ),0),0
) +
IF(AND(P288&gt;=1,P288&lt;=15),IF($D288=入力項目!$S$8,入力項目!$S$3,0),0) +
IF(AND(P288&gt;=1,P288&lt;=15),IF($D288=5,入力項目!$S$4,0),0) +
IF(AND(P288&gt;=1,P288&lt;=15),IF($D288=12,入力項目!$S$5,0),0) +
IF(AND(入力項目!$S$7=$A288,入力項目!$S$8=$D288),子育て関連マスタ!$C$14,0) +
IFERROR(IF(AND(YEAR(EDATE(DATE(入力項目!$S$7,入力項目!$S$8,1),1))=$A288,MONTH(EDATE(DATE(入力項目!$S$7,入力項目!$S$8,1),1))=$D288),子育て関連マスタ!$C$15,0),0) +
IF(AND(OR(P288=3,P288=5,P288=7),$D288=11),子育て関連マスタ!$C$17,0) +
IF(AND(P288=20,$D288=1),子育て関連マスタ!$C$18,0) +
IF(AND(P288=20,$D288=1),
IFERROR(_xlfn.IFS(
入力項目!$S$10="男",子育て関連マスタ!$C$18,
入力項目!$S$10="女",子育て関連マスタ!$C$19
),0),0
) +
IF(AND(P288&gt;=入力項目!$S$18,P288&lt;=入力項目!$S$19),入力項目!$S$20,0) +
IF(AND(P288&gt;=入力項目!$S$21,P288&lt;=入力項目!$S$22),入力項目!$S$23,0) +
IF(AND(P288&gt;=入力項目!$S$24,P288&lt;=入力項目!$S$25),入力項目!$S$26,0)
)</f>
        <v>0</v>
      </c>
      <c r="AE288">
        <f ca="1">-(
_xlfn.IFS(
Q288&lt;=入力項目!$S$11,0,
AND(Q288&gt;=入力項目!$S$11+1,Q288&lt;=3),IFERROR(VLOOKUP(入力項目!$S$12,子育て関連マスタ!$I$4:$M$5,4,FALSE),0),
AND(Q288&gt;=4,Q288&lt;=6),IFERROR(VLOOKUP(入力項目!$S$13,子育て関連マスタ!$I$9:$M$12,4,FALSE),0),
AND(Q288&gt;=7,Q288&lt;=12),IFERROR(VLOOKUP(入力項目!$S$14,子育て関連マスタ!$I$16:$M$17,4,FALSE),0),
AND(Q288&gt;=13,Q288&lt;=15),IFERROR(VLOOKUP(入力項目!$S$15,子育て関連マスタ!$I$21:$M$22,4,FALSE),0),
AND(Q288&gt;=16,Q288&lt;=18),IFERROR(VLOOKUP(入力項目!$S$16,子育て関連マスタ!$I$26:$M$28,4,FALSE),0),
AND(Q288&gt;=19,Q288&lt;=20,入力項目!$S$16="高専"),IFERROR(VLOOKUP(入力項目!$S$16,子育て関連マスタ!$I$26:$M$28,4,FALSE),0),
AND(Q288&gt;=19,Q288&lt;=20,入力項目!$S$16&lt;&gt;"高専"),IFERROR(VLOOKUP(入力項目!$S$17,子育て関連マスタ!$I$32:$M$37,4,FALSE),0),
AND(Q288&gt;=21,Q288&lt;=22,入力項目!$S$16="高専"),IFERROR(VLOOKUP(入力項目!$S$17,子育て関連マスタ!$I$32:$M$34,4,FALSE),0),
AND(Q288&gt;=21,Q288&lt;=22,入力項目!$S$16&lt;&gt;"高専"),IFERROR(VLOOKUP(入力項目!$S$17,子育て関連マスタ!$I$32:$M$34,4,FALSE),0),
Q288&gt;=23,0
) +
IF($D288=4,
  IFERROR(_xlfn.IFS(
  Q288&lt;=入力項目!$S$11,0,
  AND(Q288=入力項目!$S$11),IFERROR(VLOOKUP(入力項目!$S$12,子育て関連マスタ!$I$4:$M$5,2,FALSE),0),
  AND(Q288=4),IFERROR(VLOOKUP(入力項目!$S$13,子育て関連マスタ!$I$9:$M$12,2,FALSE),0),
  AND(Q288=7),IFERROR(VLOOKUP(入力項目!$S$14,子育て関連マスタ!$I$16:$M$17,2,FALSE),0),
  AND(Q288=13),IFERROR(VLOOKUP(入力項目!$S$15,子育て関連マスタ!$I$21:$M$22,2,FALSE),0),
  AND(Q288=16),IFERROR(VLOOKUP(入力項目!$S$16,子育て関連マスタ!$I$26:$M$28,2,FALSE),0),
  AND(Q288=19,入力項目!$S$16&lt;&gt;"高専"),IFERROR(VLOOKUP(入力項目!$S$17,子育て関連マスタ!$I$32:$M$37,2,FALSE),0),
  AND(Q288=21,入力項目!$S$16="高専"),IFERROR(VLOOKUP(入力項目!$S$17,子育て関連マスタ!$I$32:$M$37,2,FALSE),0),
  Q288&gt;=22,0
  ),0),0
) +
IF(AND(Q288&gt;=1,Q288&lt;=15),IF($D288=入力項目!$S$8,入力項目!$S$3,0),0) +
IF(AND(Q288&gt;=1,Q288&lt;=15),IF($D288=5,入力項目!$S$4,0),0) +
IF(AND(Q288&gt;=1,Q288&lt;=15),IF($D288=12,入力項目!$S$5,0),0) +
IF(AND(入力項目!$S$7=$A288,入力項目!$S$8=$D288),子育て関連マスタ!$C$14,0) +
IFERROR(IF(AND(YEAR(EDATE(DATE(入力項目!$S$7,入力項目!$S$8,1),1))=$A288,MONTH(EDATE(DATE(入力項目!$S$7,入力項目!$S$8,1),1))=$D288),子育て関連マスタ!$C$15,0),0) +
IF(AND(OR(Q288=3,Q288=5,Q288=7),$D288=11),子育て関連マスタ!$C$17,0) +
IF(AND(Q288=20,$D288=1),子育て関連マスタ!$C$18,0) +
IF(AND(Q288=20,$D288=1),
IFERROR(_xlfn.IFS(
入力項目!$S$10="男",子育て関連マスタ!$C$18,
入力項目!$S$10="女",子育て関連マスタ!$C$19
),0),0
) +
IF(AND(Q288&gt;=入力項目!$S$18,Q288&lt;=入力項目!$S$19),入力項目!$S$20,0) +
IF(AND(Q288&gt;=入力項目!$S$21,Q288&lt;=入力項目!$S$22),入力項目!$S$23,0) +
IF(AND(Q288&gt;=入力項目!$S$24,Q288&lt;=入力項目!$S$25),入力項目!$S$26,0)
)</f>
        <v>0</v>
      </c>
      <c r="AF288">
        <f ca="1">-(
_xlfn.IFS(
R288&lt;=入力項目!$S$11,0,
AND(R288&gt;=入力項目!$S$11+1,R288&lt;=3),IFERROR(VLOOKUP(入力項目!$S$12,子育て関連マスタ!$I$4:$M$5,4,FALSE),0),
AND(R288&gt;=4,R288&lt;=6),IFERROR(VLOOKUP(入力項目!$S$13,子育て関連マスタ!$I$9:$M$12,4,FALSE),0),
AND(R288&gt;=7,R288&lt;=12),IFERROR(VLOOKUP(入力項目!$S$14,子育て関連マスタ!$I$16:$M$17,4,FALSE),0),
AND(R288&gt;=13,R288&lt;=15),IFERROR(VLOOKUP(入力項目!$S$15,子育て関連マスタ!$I$21:$M$22,4,FALSE),0),
AND(R288&gt;=16,R288&lt;=18),IFERROR(VLOOKUP(入力項目!$S$16,子育て関連マスタ!$I$26:$M$28,4,FALSE),0),
AND(R288&gt;=19,R288&lt;=20,入力項目!$S$16="高専"),IFERROR(VLOOKUP(入力項目!$S$16,子育て関連マスタ!$I$26:$M$28,4,FALSE),0),
AND(R288&gt;=19,R288&lt;=20,入力項目!$S$16&lt;&gt;"高専"),IFERROR(VLOOKUP(入力項目!$S$17,子育て関連マスタ!$I$32:$M$37,4,FALSE),0),
AND(R288&gt;=21,R288&lt;=22,入力項目!$S$16="高専"),IFERROR(VLOOKUP(入力項目!$S$17,子育て関連マスタ!$I$32:$M$34,4,FALSE),0),
AND(R288&gt;=21,R288&lt;=22,入力項目!$S$16&lt;&gt;"高専"),IFERROR(VLOOKUP(入力項目!$S$17,子育て関連マスタ!$I$32:$M$34,4,FALSE),0),
R288&gt;=23,0
) +
IF($D288=4,
  IFERROR(_xlfn.IFS(
  R288&lt;=入力項目!$S$11,0,
  AND(R288=入力項目!$S$11),IFERROR(VLOOKUP(入力項目!$S$12,子育て関連マスタ!$I$4:$M$5,2,FALSE),0),
  AND(R288=4),IFERROR(VLOOKUP(入力項目!$S$13,子育て関連マスタ!$I$9:$M$12,2,FALSE),0),
  AND(R288=7),IFERROR(VLOOKUP(入力項目!$S$14,子育て関連マスタ!$I$16:$M$17,2,FALSE),0),
  AND(R288=13),IFERROR(VLOOKUP(入力項目!$S$15,子育て関連マスタ!$I$21:$M$22,2,FALSE),0),
  AND(R288=16),IFERROR(VLOOKUP(入力項目!$S$16,子育て関連マスタ!$I$26:$M$28,2,FALSE),0),
  AND(R288=19,入力項目!$S$16&lt;&gt;"高専"),IFERROR(VLOOKUP(入力項目!$S$17,子育て関連マスタ!$I$32:$M$37,2,FALSE),0),
  AND(R288=21,入力項目!$S$16="高専"),IFERROR(VLOOKUP(入力項目!$S$17,子育て関連マスタ!$I$32:$M$37,2,FALSE),0),
  R288&gt;=22,0
  ),0),0
) +
IF(AND(R288&gt;=1,R288&lt;=15),IF($D288=入力項目!$S$8,入力項目!$S$3,0),0) +
IF(AND(R288&gt;=1,R288&lt;=15),IF($D288=5,入力項目!$S$4,0),0) +
IF(AND(R288&gt;=1,R288&lt;=15),IF($D288=12,入力項目!$S$5,0),0) +
IF(AND(入力項目!$S$7=$A288,入力項目!$S$8=$D288),子育て関連マスタ!$C$14,0) +
IFERROR(IF(AND(YEAR(EDATE(DATE(入力項目!$S$7,入力項目!$S$8,1),1))=$A288,MONTH(EDATE(DATE(入力項目!$S$7,入力項目!$S$8,1),1))=$D288),子育て関連マスタ!$C$15,0),0) +
IF(AND(OR(R288=3,R288=5,R288=7),$D288=11),子育て関連マスタ!$C$17,0) +
IF(AND(R288=20,$D288=1),子育て関連マスタ!$C$18,0) +
IF(AND(R288=20,$D288=1),
IFERROR(_xlfn.IFS(
入力項目!$S$10="男",子育て関連マスタ!$C$18,
入力項目!$S$10="女",子育て関連マスタ!$C$19
),0),0
) +
IF(AND(R288&gt;=入力項目!$S$18,R288&lt;=入力項目!$S$19),入力項目!$S$20,0) +
IF(AND(R288&gt;=入力項目!$S$21,R288&lt;=入力項目!$S$22),入力項目!$S$23,0) +
IF(AND(R288&gt;=入力項目!$S$24,R288&lt;=入力項目!$S$25),入力項目!$S$26,0)
)</f>
        <v>0</v>
      </c>
      <c r="AG288">
        <f ca="1">-(
_xlfn.IFS(
S288&lt;=入力項目!$S$11,0,
AND(S288&gt;=入力項目!$S$11+1,S288&lt;=3),IFERROR(VLOOKUP(入力項目!$S$12,子育て関連マスタ!$I$4:$M$5,4,FALSE),0),
AND(S288&gt;=4,S288&lt;=6),IFERROR(VLOOKUP(入力項目!$S$13,子育て関連マスタ!$I$9:$M$12,4,FALSE),0),
AND(S288&gt;=7,S288&lt;=12),IFERROR(VLOOKUP(入力項目!$S$14,子育て関連マスタ!$I$16:$M$17,4,FALSE),0),
AND(S288&gt;=13,S288&lt;=15),IFERROR(VLOOKUP(入力項目!$S$15,子育て関連マスタ!$I$21:$M$22,4,FALSE),0),
AND(S288&gt;=16,S288&lt;=18),IFERROR(VLOOKUP(入力項目!$S$16,子育て関連マスタ!$I$26:$M$28,4,FALSE),0),
AND(S288&gt;=19,S288&lt;=20,入力項目!$S$16="高専"),IFERROR(VLOOKUP(入力項目!$S$16,子育て関連マスタ!$I$26:$M$28,4,FALSE),0),
AND(S288&gt;=19,S288&lt;=20,入力項目!$S$16&lt;&gt;"高専"),IFERROR(VLOOKUP(入力項目!$S$17,子育て関連マスタ!$I$32:$M$37,4,FALSE),0),
AND(S288&gt;=21,S288&lt;=22,入力項目!$S$16="高専"),IFERROR(VLOOKUP(入力項目!$S$17,子育て関連マスタ!$I$32:$M$34,4,FALSE),0),
AND(S288&gt;=21,S288&lt;=22,入力項目!$S$16&lt;&gt;"高専"),IFERROR(VLOOKUP(入力項目!$S$17,子育て関連マスタ!$I$32:$M$34,4,FALSE),0),
S288&gt;=23,0
) +
IF($D288=4,
  IFERROR(_xlfn.IFS(
  S288&lt;=入力項目!$S$11,0,
  AND(S288=入力項目!$S$11),IFERROR(VLOOKUP(入力項目!$S$12,子育て関連マスタ!$I$4:$M$5,2,FALSE),0),
  AND(S288=4),IFERROR(VLOOKUP(入力項目!$S$13,子育て関連マスタ!$I$9:$M$12,2,FALSE),0),
  AND(S288=7),IFERROR(VLOOKUP(入力項目!$S$14,子育て関連マスタ!$I$16:$M$17,2,FALSE),0),
  AND(S288=13),IFERROR(VLOOKUP(入力項目!$S$15,子育て関連マスタ!$I$21:$M$22,2,FALSE),0),
  AND(S288=16),IFERROR(VLOOKUP(入力項目!$S$16,子育て関連マスタ!$I$26:$M$28,2,FALSE),0),
  AND(S288=19,入力項目!$S$16&lt;&gt;"高専"),IFERROR(VLOOKUP(入力項目!$S$17,子育て関連マスタ!$I$32:$M$37,2,FALSE),0),
  AND(S288=21,入力項目!$S$16="高専"),IFERROR(VLOOKUP(入力項目!$S$17,子育て関連マスタ!$I$32:$M$37,2,FALSE),0),
  S288&gt;=22,0
  ),0),0
) +
IF(AND(S288&gt;=1,S288&lt;=15),IF($D288=入力項目!$S$8,入力項目!$S$3,0),0) +
IF(AND(S288&gt;=1,S288&lt;=15),IF($D288=5,入力項目!$S$4,0),0) +
IF(AND(S288&gt;=1,S288&lt;=15),IF($D288=12,入力項目!$S$5,0),0) +
IF(AND(入力項目!$S$7=$A288,入力項目!$S$8=$D288),子育て関連マスタ!$C$14,0) +
IFERROR(IF(AND(YEAR(EDATE(DATE(入力項目!$S$7,入力項目!$S$8,1),1))=$A288,MONTH(EDATE(DATE(入力項目!$S$7,入力項目!$S$8,1),1))=$D288),子育て関連マスタ!$C$15,0),0) +
IF(AND(OR(S288=3,S288=5,S288=7),$D288=11),子育て関連マスタ!$C$17,0) +
IF(AND(S288=20,$D288=1),子育て関連マスタ!$C$18,0) +
IF(AND(S288=20,$D288=1),
IFERROR(_xlfn.IFS(
入力項目!$S$10="男",子育て関連マスタ!$C$18,
入力項目!$S$10="女",子育て関連マスタ!$C$19
),0),0
) +
IF(AND(S288&gt;=入力項目!$S$18,S288&lt;=入力項目!$S$19),入力項目!$S$20,0) +
IF(AND(S288&gt;=入力項目!$S$21,S288&lt;=入力項目!$S$22),入力項目!$S$23,0) +
IF(AND(S288&gt;=入力項目!$S$24,S288&lt;=入力項目!$S$25),入力項目!$S$26,0)
)</f>
        <v>0</v>
      </c>
      <c r="AH288">
        <f ca="1">-(
_xlfn.IFS(
T288&lt;=入力項目!$S$11,0,
AND(T288&gt;=入力項目!$S$11+1,T288&lt;=3),IFERROR(VLOOKUP(入力項目!$S$12,子育て関連マスタ!$I$4:$M$5,4,FALSE),0),
AND(T288&gt;=4,T288&lt;=6),IFERROR(VLOOKUP(入力項目!$S$13,子育て関連マスタ!$I$9:$M$12,4,FALSE),0),
AND(T288&gt;=7,T288&lt;=12),IFERROR(VLOOKUP(入力項目!$S$14,子育て関連マスタ!$I$16:$M$17,4,FALSE),0),
AND(T288&gt;=13,T288&lt;=15),IFERROR(VLOOKUP(入力項目!$S$15,子育て関連マスタ!$I$21:$M$22,4,FALSE),0),
AND(T288&gt;=16,T288&lt;=18),IFERROR(VLOOKUP(入力項目!$S$16,子育て関連マスタ!$I$26:$M$28,4,FALSE),0),
AND(T288&gt;=19,T288&lt;=20,入力項目!$S$16="高専"),IFERROR(VLOOKUP(入力項目!$S$16,子育て関連マスタ!$I$26:$M$28,4,FALSE),0),
AND(T288&gt;=19,T288&lt;=20,入力項目!$S$16&lt;&gt;"高専"),IFERROR(VLOOKUP(入力項目!$S$17,子育て関連マスタ!$I$32:$M$37,4,FALSE),0),
AND(T288&gt;=21,T288&lt;=22,入力項目!$S$16="高専"),IFERROR(VLOOKUP(入力項目!$S$17,子育て関連マスタ!$I$32:$M$34,4,FALSE),0),
AND(T288&gt;=21,T288&lt;=22,入力項目!$S$16&lt;&gt;"高専"),IFERROR(VLOOKUP(入力項目!$S$17,子育て関連マスタ!$I$32:$M$34,4,FALSE),0),
T288&gt;=23,0
) +
IF($D288=4,
  IFERROR(_xlfn.IFS(
  T288&lt;=入力項目!$S$11,0,
  AND(T288=入力項目!$S$11),IFERROR(VLOOKUP(入力項目!$S$12,子育て関連マスタ!$I$4:$M$5,2,FALSE),0),
  AND(T288=4),IFERROR(VLOOKUP(入力項目!$S$13,子育て関連マスタ!$I$9:$M$12,2,FALSE),0),
  AND(T288=7),IFERROR(VLOOKUP(入力項目!$S$14,子育て関連マスタ!$I$16:$M$17,2,FALSE),0),
  AND(T288=13),IFERROR(VLOOKUP(入力項目!$S$15,子育て関連マスタ!$I$21:$M$22,2,FALSE),0),
  AND(T288=16),IFERROR(VLOOKUP(入力項目!$S$16,子育て関連マスタ!$I$26:$M$28,2,FALSE),0),
  AND(T288=19,入力項目!$S$16&lt;&gt;"高専"),IFERROR(VLOOKUP(入力項目!$S$17,子育て関連マスタ!$I$32:$M$37,2,FALSE),0),
  AND(T288=21,入力項目!$S$16="高専"),IFERROR(VLOOKUP(入力項目!$S$17,子育て関連マスタ!$I$32:$M$37,2,FALSE),0),
  T288&gt;=22,0
  ),0),0
) +
IF(AND(T288&gt;=1,T288&lt;=15),IF($D288=入力項目!$S$8,入力項目!$S$3,0),0) +
IF(AND(T288&gt;=1,T288&lt;=15),IF($D288=5,入力項目!$S$4,0),0) +
IF(AND(T288&gt;=1,T288&lt;=15),IF($D288=12,入力項目!$S$5,0),0) +
IF(AND(入力項目!$S$7=$A288,入力項目!$S$8=$D288),子育て関連マスタ!$C$14,0) +
IFERROR(IF(AND(YEAR(EDATE(DATE(入力項目!$S$7,入力項目!$S$8,1),1))=$A288,MONTH(EDATE(DATE(入力項目!$S$7,入力項目!$S$8,1),1))=$D288),子育て関連マスタ!$C$15,0),0) +
IF(AND(OR(T288=3,T288=5,T288=7),$D288=11),子育て関連マスタ!$C$17,0) +
IF(AND(T288=20,$D288=1),子育て関連マスタ!$C$18,0) +
IF(AND(T288=20,$D288=1),
IFERROR(_xlfn.IFS(
入力項目!$S$10="男",子育て関連マスタ!$C$18,
入力項目!$S$10="女",子育て関連マスタ!$C$19
),0),0
) +
IF(AND(T288&gt;=入力項目!$S$18,T288&lt;=入力項目!$S$19),入力項目!$S$20,0) +
IF(AND(T288&gt;=入力項目!$S$21,T288&lt;=入力項目!$S$22),入力項目!$S$23,0) +
IF(AND(T288&gt;=入力項目!$S$24,T288&lt;=入力項目!$S$25),入力項目!$S$26,0)
)</f>
        <v>0</v>
      </c>
      <c r="AI288">
        <f ca="1">-(
_xlfn.IFS(
U288&lt;=入力項目!$S$11,0,
AND(U288&gt;=入力項目!$S$11+1,U288&lt;=3),IFERROR(VLOOKUP(入力項目!$S$12,子育て関連マスタ!$I$4:$M$5,4,FALSE),0),
AND(U288&gt;=4,U288&lt;=6),IFERROR(VLOOKUP(入力項目!$S$13,子育て関連マスタ!$I$9:$M$12,4,FALSE),0),
AND(U288&gt;=7,U288&lt;=12),IFERROR(VLOOKUP(入力項目!$S$14,子育て関連マスタ!$I$16:$M$17,4,FALSE),0),
AND(U288&gt;=13,U288&lt;=15),IFERROR(VLOOKUP(入力項目!$S$15,子育て関連マスタ!$I$21:$M$22,4,FALSE),0),
AND(U288&gt;=16,U288&lt;=18),IFERROR(VLOOKUP(入力項目!$S$16,子育て関連マスタ!$I$26:$M$28,4,FALSE),0),
AND(U288&gt;=19,U288&lt;=20,入力項目!$S$16="高専"),IFERROR(VLOOKUP(入力項目!$S$16,子育て関連マスタ!$I$26:$M$28,4,FALSE),0),
AND(U288&gt;=19,U288&lt;=20,入力項目!$S$16&lt;&gt;"高専"),IFERROR(VLOOKUP(入力項目!$S$17,子育て関連マスタ!$I$32:$M$37,4,FALSE),0),
AND(U288&gt;=21,U288&lt;=22,入力項目!$S$16="高専"),IFERROR(VLOOKUP(入力項目!$S$17,子育て関連マスタ!$I$32:$M$34,4,FALSE),0),
AND(U288&gt;=21,U288&lt;=22,入力項目!$S$16&lt;&gt;"高専"),IFERROR(VLOOKUP(入力項目!$S$17,子育て関連マスタ!$I$32:$M$34,4,FALSE),0),
U288&gt;=23,0
) +
IF($D288=4,
  IFERROR(_xlfn.IFS(
  U288&lt;=入力項目!$S$11,0,
  AND(U288=入力項目!$S$11),IFERROR(VLOOKUP(入力項目!$S$12,子育て関連マスタ!$I$4:$M$5,2,FALSE),0),
  AND(U288=4),IFERROR(VLOOKUP(入力項目!$S$13,子育て関連マスタ!$I$9:$M$12,2,FALSE),0),
  AND(U288=7),IFERROR(VLOOKUP(入力項目!$S$14,子育て関連マスタ!$I$16:$M$17,2,FALSE),0),
  AND(U288=13),IFERROR(VLOOKUP(入力項目!$S$15,子育て関連マスタ!$I$21:$M$22,2,FALSE),0),
  AND(U288=16),IFERROR(VLOOKUP(入力項目!$S$16,子育て関連マスタ!$I$26:$M$28,2,FALSE),0),
  AND(U288=19,入力項目!$S$16&lt;&gt;"高専"),IFERROR(VLOOKUP(入力項目!$S$17,子育て関連マスタ!$I$32:$M$37,2,FALSE),0),
  AND(U288=21,入力項目!$S$16="高専"),IFERROR(VLOOKUP(入力項目!$S$17,子育て関連マスタ!$I$32:$M$37,2,FALSE),0),
  U288&gt;=22,0
  ),0),0
) +
IF(AND(U288&gt;=1,U288&lt;=15),IF($D288=入力項目!$S$8,入力項目!$S$3,0),0) +
IF(AND(U288&gt;=1,U288&lt;=15),IF($D288=5,入力項目!$S$4,0),0) +
IF(AND(U288&gt;=1,U288&lt;=15),IF($D288=12,入力項目!$S$5,0),0) +
IF(AND(入力項目!$S$7=$A288,入力項目!$S$8=$D288),子育て関連マスタ!$C$14,0) +
IFERROR(IF(AND(YEAR(EDATE(DATE(入力項目!$S$7,入力項目!$S$8,1),1))=$A288,MONTH(EDATE(DATE(入力項目!$S$7,入力項目!$S$8,1),1))=$D288),子育て関連マスタ!$C$15,0),0) +
IF(AND(OR(U288=3,U288=5,U288=7),$D288=11),子育て関連マスタ!$C$17,0) +
IF(AND(U288=20,$D288=1),子育て関連マスタ!$C$18,0) +
IF(AND(U288=20,$D288=1),
IFERROR(_xlfn.IFS(
入力項目!$S$10="男",子育て関連マスタ!$C$18,
入力項目!$S$10="女",子育て関連マスタ!$C$19
),0),0
) +
IF(AND(U288&gt;=入力項目!$S$18,U288&lt;=入力項目!$S$19),入力項目!$S$20,0) +
IF(AND(U288&gt;=入力項目!$S$21,U288&lt;=入力項目!$S$22),入力項目!$S$23,0) +
IF(AND(U288&gt;=入力項目!$S$24,U288&lt;=入力項目!$S$25),入力項目!$S$26,0)
)</f>
        <v>0</v>
      </c>
      <c r="AJ288" s="10">
        <f ca="1">-VLOOKUP($D288,月別収支!$A$2:$H$13,7,FALSE)</f>
        <v>-20000</v>
      </c>
    </row>
    <row r="289" spans="1:36" x14ac:dyDescent="0.4">
      <c r="A289">
        <f t="shared" ca="1" si="71"/>
        <v>2048</v>
      </c>
      <c r="B289">
        <f t="shared" ca="1" si="78"/>
        <v>2048</v>
      </c>
      <c r="C289">
        <f t="shared" ca="1" si="79"/>
        <v>24</v>
      </c>
      <c r="D289">
        <f t="shared" ca="1" si="72"/>
        <v>7</v>
      </c>
      <c r="E289" t="str">
        <f t="shared" ca="1" si="73"/>
        <v>2048年7月</v>
      </c>
      <c r="F289">
        <f ca="1">IF(OR(入力項目!$N$5&lt;$A289,AND(入力項目!$N$5=$A289,入力項目!$N$6&lt;$D289)),IF(F288=0,1,IF(G289=12,F288+1,F288)),0)</f>
        <v>23</v>
      </c>
      <c r="G289">
        <f ca="1">IF(OR(入力項目!$N$5&lt;$A289,AND(入力項目!$N$5=$A289,入力項目!$N$6&lt;$D289)),IF(G288=12,1,G288+1),0)</f>
        <v>9</v>
      </c>
      <c r="H289" t="str">
        <f t="shared" ca="1" si="74"/>
        <v>23_9</v>
      </c>
      <c r="I289">
        <f ca="1">IF(
  IFERROR(AND($C289&gt;0,MOD($C289,入力項目!$N$22)=0,$D289=入力項目!$N$23), FALSE),
  1,
  IF(
    AND(I288&gt;0,J288=12),
    IF(I288=入力項目!$N$28, 0, I288+1),
    I288
  )
)</f>
        <v>0</v>
      </c>
      <c r="J289">
        <f ca="1">IF($D289=入力項目!$N$23,1,IFERROR(J288+1,1))</f>
        <v>2</v>
      </c>
      <c r="K289" t="str">
        <f t="shared" ca="1" si="75"/>
        <v>0_2</v>
      </c>
      <c r="L289">
        <f ca="1">L288+IF(入力項目!$D$4=$D289,1,0)</f>
        <v>52</v>
      </c>
      <c r="M289" t="str">
        <f t="shared" ca="1" si="76"/>
        <v>52歳</v>
      </c>
      <c r="N289">
        <f t="shared" ca="1" si="80"/>
        <v>53</v>
      </c>
      <c r="O289" t="str">
        <f t="shared" ca="1" si="77"/>
        <v>53歳</v>
      </c>
      <c r="P289">
        <f t="shared" ca="1" si="81"/>
        <v>28</v>
      </c>
      <c r="Q289">
        <f t="shared" ca="1" si="82"/>
        <v>26</v>
      </c>
      <c r="R289">
        <f t="shared" ca="1" si="83"/>
        <v>2049</v>
      </c>
      <c r="S289">
        <f t="shared" ca="1" si="84"/>
        <v>2049</v>
      </c>
      <c r="T289">
        <f t="shared" ca="1" si="85"/>
        <v>2049</v>
      </c>
      <c r="U289">
        <f t="shared" ca="1" si="86"/>
        <v>2049</v>
      </c>
      <c r="V289" s="10">
        <f t="shared" ca="1" si="87"/>
        <v>33781895</v>
      </c>
      <c r="W289" s="10">
        <f ca="1">IF($L289&lt;その他マスタ!$B$1,VLOOKUP($D289,月別収支!$A$2:$H$13,2,FALSE),その他マスタ!$B$3)+IF(AND($L289=その他マスタ!$B$1,入力項目!$I$9="あり",$D289=入力項目!$D$4),その他マスタ!$B$2,0)</f>
        <v>300000</v>
      </c>
      <c r="X289" s="10">
        <f ca="1">-IF(入力項目!$K$5=TRUE,
IF($F289+$G289&lt;3,VLOOKUP($D289,月別収支!$A$2:$H$13,8,FALSE),0)+IFERROR(VLOOKUP($H289,住宅ローン計算!C:P,13,FALSE),0)+IF($F289&gt;1,IF(OR($G289=3,$G289=6,$G289=9,$G289=12),ROUNDUP(入力項目!$N$18/4,0),0),0),
VLOOKUP($D289,月別収支!$A$2:$H$13,8,FALSE))</f>
        <v>-91090</v>
      </c>
      <c r="Y289" s="10">
        <f ca="1">-VLOOKUP($D289,月別収支!$A$2:$H$13,3,FALSE)</f>
        <v>-75000</v>
      </c>
      <c r="Z289" s="10">
        <f ca="1">-VLOOKUP($D289,月別収支!$A$2:$H$13,4,FALSE)</f>
        <v>-27000</v>
      </c>
      <c r="AA289" s="10">
        <f ca="1">-VLOOKUP($D289,月別収支!$A$2:$H$13,6,FALSE)</f>
        <v>-10000</v>
      </c>
      <c r="AB289" s="10">
        <f ca="1">-(
VLOOKUP($D289,月別収支!$A$2:$H$13,5,FALSE)+IF(AND(入力項目!$I$27&lt;=$A289,ISEVEN($A289-入力項目!$I$27),入力項目!$I$28=$D289),入力項目!$I$26,0)
+IF(入力項目!$K$26=TRUE,
IFERROR(VLOOKUP($K289,マイカーローン計算!C:P,13,FALSE),0),
IFERROR(
  IF(AND($C289&gt;0,MOD($C289,入力項目!$N$22)=0,$D289=入力項目!$N$23),入力項目!$N$24,0),
 0
)
)
)</f>
        <v>-20000</v>
      </c>
      <c r="AC289" s="10">
        <f ca="1">-IF($A289&lt;入力項目!$N$33,入力項目!$N$35,IF(AND($A289=入力項目!$N$33,$D289&lt;=入力項目!$N$34),入力項目!$N$35,0))</f>
        <v>0</v>
      </c>
      <c r="AD289">
        <f ca="1">-(
_xlfn.IFS(
P289&lt;=入力項目!$S$11,0,
AND(P289&gt;=入力項目!$S$11+1,P289&lt;=3),IFERROR(VLOOKUP(入力項目!$S$12,子育て関連マスタ!$I$4:$M$5,4,FALSE),0),
AND(P289&gt;=4,P289&lt;=6),IFERROR(VLOOKUP(入力項目!$S$13,子育て関連マスタ!$I$9:$M$12,4,FALSE),0),
AND(P289&gt;=7,P289&lt;=12),IFERROR(VLOOKUP(入力項目!$S$14,子育て関連マスタ!$I$16:$M$17,4,FALSE),0),
AND(P289&gt;=13,P289&lt;=15),IFERROR(VLOOKUP(入力項目!$S$15,子育て関連マスタ!$I$21:$M$22,4,FALSE),0),
AND(P289&gt;=16,P289&lt;=18),IFERROR(VLOOKUP(入力項目!$S$16,子育て関連マスタ!$I$26:$M$28,4,FALSE),0),
AND(P289&gt;=19,P289&lt;=20,入力項目!$S$16="高専"),IFERROR(VLOOKUP(入力項目!$S$16,子育て関連マスタ!$I$26:$M$28,4,FALSE),0),
AND(P289&gt;=19,P289&lt;=20,入力項目!$S$16&lt;&gt;"高専"),IFERROR(VLOOKUP(入力項目!$S$17,子育て関連マスタ!$I$32:$M$37,4,FALSE),0),
AND(P289&gt;=21,P289&lt;=22,入力項目!$S$16="高専"),IFERROR(VLOOKUP(入力項目!$S$17,子育て関連マスタ!$I$32:$M$34,4,FALSE),0),
AND(P289&gt;=21,P289&lt;=22,入力項目!$S$16&lt;&gt;"高専"),IFERROR(VLOOKUP(入力項目!$S$17,子育て関連マスタ!$I$32:$M$34,4,FALSE),0),
P289&gt;=23,0
) +
IF($D289=4,
  IFERROR(_xlfn.IFS(
  P289&lt;=入力項目!$S$11,0,
  AND(P289=入力項目!$S$11),IFERROR(VLOOKUP(入力項目!$S$12,子育て関連マスタ!$I$4:$M$5,2,FALSE),0),
  AND(P289=4),IFERROR(VLOOKUP(入力項目!$S$13,子育て関連マスタ!$I$9:$M$12,2,FALSE),0),
  AND(P289=7),IFERROR(VLOOKUP(入力項目!$S$14,子育て関連マスタ!$I$16:$M$17,2,FALSE),0),
  AND(P289=13),IFERROR(VLOOKUP(入力項目!$S$15,子育て関連マスタ!$I$21:$M$22,2,FALSE),0),
  AND(P289=16),IFERROR(VLOOKUP(入力項目!$S$16,子育て関連マスタ!$I$26:$M$28,2,FALSE),0),
  AND(P289=19,入力項目!$S$16&lt;&gt;"高専"),IFERROR(VLOOKUP(入力項目!$S$17,子育て関連マスタ!$I$32:$M$37,2,FALSE),0),
  AND(P289=21,入力項目!$S$16="高専"),IFERROR(VLOOKUP(入力項目!$S$17,子育て関連マスタ!$I$32:$M$37,2,FALSE),0),
  P289&gt;=22,0
  ),0),0
) +
IF(AND(P289&gt;=1,P289&lt;=15),IF($D289=入力項目!$S$8,入力項目!$S$3,0),0) +
IF(AND(P289&gt;=1,P289&lt;=15),IF($D289=5,入力項目!$S$4,0),0) +
IF(AND(P289&gt;=1,P289&lt;=15),IF($D289=12,入力項目!$S$5,0),0) +
IF(AND(入力項目!$S$7=$A289,入力項目!$S$8=$D289),子育て関連マスタ!$C$14,0) +
IFERROR(IF(AND(YEAR(EDATE(DATE(入力項目!$S$7,入力項目!$S$8,1),1))=$A289,MONTH(EDATE(DATE(入力項目!$S$7,入力項目!$S$8,1),1))=$D289),子育て関連マスタ!$C$15,0),0) +
IF(AND(OR(P289=3,P289=5,P289=7),$D289=11),子育て関連マスタ!$C$17,0) +
IF(AND(P289=20,$D289=1),子育て関連マスタ!$C$18,0) +
IF(AND(P289=20,$D289=1),
IFERROR(_xlfn.IFS(
入力項目!$S$10="男",子育て関連マスタ!$C$18,
入力項目!$S$10="女",子育て関連マスタ!$C$19
),0),0
) +
IF(AND(P289&gt;=入力項目!$S$18,P289&lt;=入力項目!$S$19),入力項目!$S$20,0) +
IF(AND(P289&gt;=入力項目!$S$21,P289&lt;=入力項目!$S$22),入力項目!$S$23,0) +
IF(AND(P289&gt;=入力項目!$S$24,P289&lt;=入力項目!$S$25),入力項目!$S$26,0)
)</f>
        <v>0</v>
      </c>
      <c r="AE289">
        <f ca="1">-(
_xlfn.IFS(
Q289&lt;=入力項目!$S$11,0,
AND(Q289&gt;=入力項目!$S$11+1,Q289&lt;=3),IFERROR(VLOOKUP(入力項目!$S$12,子育て関連マスタ!$I$4:$M$5,4,FALSE),0),
AND(Q289&gt;=4,Q289&lt;=6),IFERROR(VLOOKUP(入力項目!$S$13,子育て関連マスタ!$I$9:$M$12,4,FALSE),0),
AND(Q289&gt;=7,Q289&lt;=12),IFERROR(VLOOKUP(入力項目!$S$14,子育て関連マスタ!$I$16:$M$17,4,FALSE),0),
AND(Q289&gt;=13,Q289&lt;=15),IFERROR(VLOOKUP(入力項目!$S$15,子育て関連マスタ!$I$21:$M$22,4,FALSE),0),
AND(Q289&gt;=16,Q289&lt;=18),IFERROR(VLOOKUP(入力項目!$S$16,子育て関連マスタ!$I$26:$M$28,4,FALSE),0),
AND(Q289&gt;=19,Q289&lt;=20,入力項目!$S$16="高専"),IFERROR(VLOOKUP(入力項目!$S$16,子育て関連マスタ!$I$26:$M$28,4,FALSE),0),
AND(Q289&gt;=19,Q289&lt;=20,入力項目!$S$16&lt;&gt;"高専"),IFERROR(VLOOKUP(入力項目!$S$17,子育て関連マスタ!$I$32:$M$37,4,FALSE),0),
AND(Q289&gt;=21,Q289&lt;=22,入力項目!$S$16="高専"),IFERROR(VLOOKUP(入力項目!$S$17,子育て関連マスタ!$I$32:$M$34,4,FALSE),0),
AND(Q289&gt;=21,Q289&lt;=22,入力項目!$S$16&lt;&gt;"高専"),IFERROR(VLOOKUP(入力項目!$S$17,子育て関連マスタ!$I$32:$M$34,4,FALSE),0),
Q289&gt;=23,0
) +
IF($D289=4,
  IFERROR(_xlfn.IFS(
  Q289&lt;=入力項目!$S$11,0,
  AND(Q289=入力項目!$S$11),IFERROR(VLOOKUP(入力項目!$S$12,子育て関連マスタ!$I$4:$M$5,2,FALSE),0),
  AND(Q289=4),IFERROR(VLOOKUP(入力項目!$S$13,子育て関連マスタ!$I$9:$M$12,2,FALSE),0),
  AND(Q289=7),IFERROR(VLOOKUP(入力項目!$S$14,子育て関連マスタ!$I$16:$M$17,2,FALSE),0),
  AND(Q289=13),IFERROR(VLOOKUP(入力項目!$S$15,子育て関連マスタ!$I$21:$M$22,2,FALSE),0),
  AND(Q289=16),IFERROR(VLOOKUP(入力項目!$S$16,子育て関連マスタ!$I$26:$M$28,2,FALSE),0),
  AND(Q289=19,入力項目!$S$16&lt;&gt;"高専"),IFERROR(VLOOKUP(入力項目!$S$17,子育て関連マスタ!$I$32:$M$37,2,FALSE),0),
  AND(Q289=21,入力項目!$S$16="高専"),IFERROR(VLOOKUP(入力項目!$S$17,子育て関連マスタ!$I$32:$M$37,2,FALSE),0),
  Q289&gt;=22,0
  ),0),0
) +
IF(AND(Q289&gt;=1,Q289&lt;=15),IF($D289=入力項目!$S$8,入力項目!$S$3,0),0) +
IF(AND(Q289&gt;=1,Q289&lt;=15),IF($D289=5,入力項目!$S$4,0),0) +
IF(AND(Q289&gt;=1,Q289&lt;=15),IF($D289=12,入力項目!$S$5,0),0) +
IF(AND(入力項目!$S$7=$A289,入力項目!$S$8=$D289),子育て関連マスタ!$C$14,0) +
IFERROR(IF(AND(YEAR(EDATE(DATE(入力項目!$S$7,入力項目!$S$8,1),1))=$A289,MONTH(EDATE(DATE(入力項目!$S$7,入力項目!$S$8,1),1))=$D289),子育て関連マスタ!$C$15,0),0) +
IF(AND(OR(Q289=3,Q289=5,Q289=7),$D289=11),子育て関連マスタ!$C$17,0) +
IF(AND(Q289=20,$D289=1),子育て関連マスタ!$C$18,0) +
IF(AND(Q289=20,$D289=1),
IFERROR(_xlfn.IFS(
入力項目!$S$10="男",子育て関連マスタ!$C$18,
入力項目!$S$10="女",子育て関連マスタ!$C$19
),0),0
) +
IF(AND(Q289&gt;=入力項目!$S$18,Q289&lt;=入力項目!$S$19),入力項目!$S$20,0) +
IF(AND(Q289&gt;=入力項目!$S$21,Q289&lt;=入力項目!$S$22),入力項目!$S$23,0) +
IF(AND(Q289&gt;=入力項目!$S$24,Q289&lt;=入力項目!$S$25),入力項目!$S$26,0)
)</f>
        <v>0</v>
      </c>
      <c r="AF289">
        <f ca="1">-(
_xlfn.IFS(
R289&lt;=入力項目!$S$11,0,
AND(R289&gt;=入力項目!$S$11+1,R289&lt;=3),IFERROR(VLOOKUP(入力項目!$S$12,子育て関連マスタ!$I$4:$M$5,4,FALSE),0),
AND(R289&gt;=4,R289&lt;=6),IFERROR(VLOOKUP(入力項目!$S$13,子育て関連マスタ!$I$9:$M$12,4,FALSE),0),
AND(R289&gt;=7,R289&lt;=12),IFERROR(VLOOKUP(入力項目!$S$14,子育て関連マスタ!$I$16:$M$17,4,FALSE),0),
AND(R289&gt;=13,R289&lt;=15),IFERROR(VLOOKUP(入力項目!$S$15,子育て関連マスタ!$I$21:$M$22,4,FALSE),0),
AND(R289&gt;=16,R289&lt;=18),IFERROR(VLOOKUP(入力項目!$S$16,子育て関連マスタ!$I$26:$M$28,4,FALSE),0),
AND(R289&gt;=19,R289&lt;=20,入力項目!$S$16="高専"),IFERROR(VLOOKUP(入力項目!$S$16,子育て関連マスタ!$I$26:$M$28,4,FALSE),0),
AND(R289&gt;=19,R289&lt;=20,入力項目!$S$16&lt;&gt;"高専"),IFERROR(VLOOKUP(入力項目!$S$17,子育て関連マスタ!$I$32:$M$37,4,FALSE),0),
AND(R289&gt;=21,R289&lt;=22,入力項目!$S$16="高専"),IFERROR(VLOOKUP(入力項目!$S$17,子育て関連マスタ!$I$32:$M$34,4,FALSE),0),
AND(R289&gt;=21,R289&lt;=22,入力項目!$S$16&lt;&gt;"高専"),IFERROR(VLOOKUP(入力項目!$S$17,子育て関連マスタ!$I$32:$M$34,4,FALSE),0),
R289&gt;=23,0
) +
IF($D289=4,
  IFERROR(_xlfn.IFS(
  R289&lt;=入力項目!$S$11,0,
  AND(R289=入力項目!$S$11),IFERROR(VLOOKUP(入力項目!$S$12,子育て関連マスタ!$I$4:$M$5,2,FALSE),0),
  AND(R289=4),IFERROR(VLOOKUP(入力項目!$S$13,子育て関連マスタ!$I$9:$M$12,2,FALSE),0),
  AND(R289=7),IFERROR(VLOOKUP(入力項目!$S$14,子育て関連マスタ!$I$16:$M$17,2,FALSE),0),
  AND(R289=13),IFERROR(VLOOKUP(入力項目!$S$15,子育て関連マスタ!$I$21:$M$22,2,FALSE),0),
  AND(R289=16),IFERROR(VLOOKUP(入力項目!$S$16,子育て関連マスタ!$I$26:$M$28,2,FALSE),0),
  AND(R289=19,入力項目!$S$16&lt;&gt;"高専"),IFERROR(VLOOKUP(入力項目!$S$17,子育て関連マスタ!$I$32:$M$37,2,FALSE),0),
  AND(R289=21,入力項目!$S$16="高専"),IFERROR(VLOOKUP(入力項目!$S$17,子育て関連マスタ!$I$32:$M$37,2,FALSE),0),
  R289&gt;=22,0
  ),0),0
) +
IF(AND(R289&gt;=1,R289&lt;=15),IF($D289=入力項目!$S$8,入力項目!$S$3,0),0) +
IF(AND(R289&gt;=1,R289&lt;=15),IF($D289=5,入力項目!$S$4,0),0) +
IF(AND(R289&gt;=1,R289&lt;=15),IF($D289=12,入力項目!$S$5,0),0) +
IF(AND(入力項目!$S$7=$A289,入力項目!$S$8=$D289),子育て関連マスタ!$C$14,0) +
IFERROR(IF(AND(YEAR(EDATE(DATE(入力項目!$S$7,入力項目!$S$8,1),1))=$A289,MONTH(EDATE(DATE(入力項目!$S$7,入力項目!$S$8,1),1))=$D289),子育て関連マスタ!$C$15,0),0) +
IF(AND(OR(R289=3,R289=5,R289=7),$D289=11),子育て関連マスタ!$C$17,0) +
IF(AND(R289=20,$D289=1),子育て関連マスタ!$C$18,0) +
IF(AND(R289=20,$D289=1),
IFERROR(_xlfn.IFS(
入力項目!$S$10="男",子育て関連マスタ!$C$18,
入力項目!$S$10="女",子育て関連マスタ!$C$19
),0),0
) +
IF(AND(R289&gt;=入力項目!$S$18,R289&lt;=入力項目!$S$19),入力項目!$S$20,0) +
IF(AND(R289&gt;=入力項目!$S$21,R289&lt;=入力項目!$S$22),入力項目!$S$23,0) +
IF(AND(R289&gt;=入力項目!$S$24,R289&lt;=入力項目!$S$25),入力項目!$S$26,0)
)</f>
        <v>0</v>
      </c>
      <c r="AG289">
        <f ca="1">-(
_xlfn.IFS(
S289&lt;=入力項目!$S$11,0,
AND(S289&gt;=入力項目!$S$11+1,S289&lt;=3),IFERROR(VLOOKUP(入力項目!$S$12,子育て関連マスタ!$I$4:$M$5,4,FALSE),0),
AND(S289&gt;=4,S289&lt;=6),IFERROR(VLOOKUP(入力項目!$S$13,子育て関連マスタ!$I$9:$M$12,4,FALSE),0),
AND(S289&gt;=7,S289&lt;=12),IFERROR(VLOOKUP(入力項目!$S$14,子育て関連マスタ!$I$16:$M$17,4,FALSE),0),
AND(S289&gt;=13,S289&lt;=15),IFERROR(VLOOKUP(入力項目!$S$15,子育て関連マスタ!$I$21:$M$22,4,FALSE),0),
AND(S289&gt;=16,S289&lt;=18),IFERROR(VLOOKUP(入力項目!$S$16,子育て関連マスタ!$I$26:$M$28,4,FALSE),0),
AND(S289&gt;=19,S289&lt;=20,入力項目!$S$16="高専"),IFERROR(VLOOKUP(入力項目!$S$16,子育て関連マスタ!$I$26:$M$28,4,FALSE),0),
AND(S289&gt;=19,S289&lt;=20,入力項目!$S$16&lt;&gt;"高専"),IFERROR(VLOOKUP(入力項目!$S$17,子育て関連マスタ!$I$32:$M$37,4,FALSE),0),
AND(S289&gt;=21,S289&lt;=22,入力項目!$S$16="高専"),IFERROR(VLOOKUP(入力項目!$S$17,子育て関連マスタ!$I$32:$M$34,4,FALSE),0),
AND(S289&gt;=21,S289&lt;=22,入力項目!$S$16&lt;&gt;"高専"),IFERROR(VLOOKUP(入力項目!$S$17,子育て関連マスタ!$I$32:$M$34,4,FALSE),0),
S289&gt;=23,0
) +
IF($D289=4,
  IFERROR(_xlfn.IFS(
  S289&lt;=入力項目!$S$11,0,
  AND(S289=入力項目!$S$11),IFERROR(VLOOKUP(入力項目!$S$12,子育て関連マスタ!$I$4:$M$5,2,FALSE),0),
  AND(S289=4),IFERROR(VLOOKUP(入力項目!$S$13,子育て関連マスタ!$I$9:$M$12,2,FALSE),0),
  AND(S289=7),IFERROR(VLOOKUP(入力項目!$S$14,子育て関連マスタ!$I$16:$M$17,2,FALSE),0),
  AND(S289=13),IFERROR(VLOOKUP(入力項目!$S$15,子育て関連マスタ!$I$21:$M$22,2,FALSE),0),
  AND(S289=16),IFERROR(VLOOKUP(入力項目!$S$16,子育て関連マスタ!$I$26:$M$28,2,FALSE),0),
  AND(S289=19,入力項目!$S$16&lt;&gt;"高専"),IFERROR(VLOOKUP(入力項目!$S$17,子育て関連マスタ!$I$32:$M$37,2,FALSE),0),
  AND(S289=21,入力項目!$S$16="高専"),IFERROR(VLOOKUP(入力項目!$S$17,子育て関連マスタ!$I$32:$M$37,2,FALSE),0),
  S289&gt;=22,0
  ),0),0
) +
IF(AND(S289&gt;=1,S289&lt;=15),IF($D289=入力項目!$S$8,入力項目!$S$3,0),0) +
IF(AND(S289&gt;=1,S289&lt;=15),IF($D289=5,入力項目!$S$4,0),0) +
IF(AND(S289&gt;=1,S289&lt;=15),IF($D289=12,入力項目!$S$5,0),0) +
IF(AND(入力項目!$S$7=$A289,入力項目!$S$8=$D289),子育て関連マスタ!$C$14,0) +
IFERROR(IF(AND(YEAR(EDATE(DATE(入力項目!$S$7,入力項目!$S$8,1),1))=$A289,MONTH(EDATE(DATE(入力項目!$S$7,入力項目!$S$8,1),1))=$D289),子育て関連マスタ!$C$15,0),0) +
IF(AND(OR(S289=3,S289=5,S289=7),$D289=11),子育て関連マスタ!$C$17,0) +
IF(AND(S289=20,$D289=1),子育て関連マスタ!$C$18,0) +
IF(AND(S289=20,$D289=1),
IFERROR(_xlfn.IFS(
入力項目!$S$10="男",子育て関連マスタ!$C$18,
入力項目!$S$10="女",子育て関連マスタ!$C$19
),0),0
) +
IF(AND(S289&gt;=入力項目!$S$18,S289&lt;=入力項目!$S$19),入力項目!$S$20,0) +
IF(AND(S289&gt;=入力項目!$S$21,S289&lt;=入力項目!$S$22),入力項目!$S$23,0) +
IF(AND(S289&gt;=入力項目!$S$24,S289&lt;=入力項目!$S$25),入力項目!$S$26,0)
)</f>
        <v>0</v>
      </c>
      <c r="AH289">
        <f ca="1">-(
_xlfn.IFS(
T289&lt;=入力項目!$S$11,0,
AND(T289&gt;=入力項目!$S$11+1,T289&lt;=3),IFERROR(VLOOKUP(入力項目!$S$12,子育て関連マスタ!$I$4:$M$5,4,FALSE),0),
AND(T289&gt;=4,T289&lt;=6),IFERROR(VLOOKUP(入力項目!$S$13,子育て関連マスタ!$I$9:$M$12,4,FALSE),0),
AND(T289&gt;=7,T289&lt;=12),IFERROR(VLOOKUP(入力項目!$S$14,子育て関連マスタ!$I$16:$M$17,4,FALSE),0),
AND(T289&gt;=13,T289&lt;=15),IFERROR(VLOOKUP(入力項目!$S$15,子育て関連マスタ!$I$21:$M$22,4,FALSE),0),
AND(T289&gt;=16,T289&lt;=18),IFERROR(VLOOKUP(入力項目!$S$16,子育て関連マスタ!$I$26:$M$28,4,FALSE),0),
AND(T289&gt;=19,T289&lt;=20,入力項目!$S$16="高専"),IFERROR(VLOOKUP(入力項目!$S$16,子育て関連マスタ!$I$26:$M$28,4,FALSE),0),
AND(T289&gt;=19,T289&lt;=20,入力項目!$S$16&lt;&gt;"高専"),IFERROR(VLOOKUP(入力項目!$S$17,子育て関連マスタ!$I$32:$M$37,4,FALSE),0),
AND(T289&gt;=21,T289&lt;=22,入力項目!$S$16="高専"),IFERROR(VLOOKUP(入力項目!$S$17,子育て関連マスタ!$I$32:$M$34,4,FALSE),0),
AND(T289&gt;=21,T289&lt;=22,入力項目!$S$16&lt;&gt;"高専"),IFERROR(VLOOKUP(入力項目!$S$17,子育て関連マスタ!$I$32:$M$34,4,FALSE),0),
T289&gt;=23,0
) +
IF($D289=4,
  IFERROR(_xlfn.IFS(
  T289&lt;=入力項目!$S$11,0,
  AND(T289=入力項目!$S$11),IFERROR(VLOOKUP(入力項目!$S$12,子育て関連マスタ!$I$4:$M$5,2,FALSE),0),
  AND(T289=4),IFERROR(VLOOKUP(入力項目!$S$13,子育て関連マスタ!$I$9:$M$12,2,FALSE),0),
  AND(T289=7),IFERROR(VLOOKUP(入力項目!$S$14,子育て関連マスタ!$I$16:$M$17,2,FALSE),0),
  AND(T289=13),IFERROR(VLOOKUP(入力項目!$S$15,子育て関連マスタ!$I$21:$M$22,2,FALSE),0),
  AND(T289=16),IFERROR(VLOOKUP(入力項目!$S$16,子育て関連マスタ!$I$26:$M$28,2,FALSE),0),
  AND(T289=19,入力項目!$S$16&lt;&gt;"高専"),IFERROR(VLOOKUP(入力項目!$S$17,子育て関連マスタ!$I$32:$M$37,2,FALSE),0),
  AND(T289=21,入力項目!$S$16="高専"),IFERROR(VLOOKUP(入力項目!$S$17,子育て関連マスタ!$I$32:$M$37,2,FALSE),0),
  T289&gt;=22,0
  ),0),0
) +
IF(AND(T289&gt;=1,T289&lt;=15),IF($D289=入力項目!$S$8,入力項目!$S$3,0),0) +
IF(AND(T289&gt;=1,T289&lt;=15),IF($D289=5,入力項目!$S$4,0),0) +
IF(AND(T289&gt;=1,T289&lt;=15),IF($D289=12,入力項目!$S$5,0),0) +
IF(AND(入力項目!$S$7=$A289,入力項目!$S$8=$D289),子育て関連マスタ!$C$14,0) +
IFERROR(IF(AND(YEAR(EDATE(DATE(入力項目!$S$7,入力項目!$S$8,1),1))=$A289,MONTH(EDATE(DATE(入力項目!$S$7,入力項目!$S$8,1),1))=$D289),子育て関連マスタ!$C$15,0),0) +
IF(AND(OR(T289=3,T289=5,T289=7),$D289=11),子育て関連マスタ!$C$17,0) +
IF(AND(T289=20,$D289=1),子育て関連マスタ!$C$18,0) +
IF(AND(T289=20,$D289=1),
IFERROR(_xlfn.IFS(
入力項目!$S$10="男",子育て関連マスタ!$C$18,
入力項目!$S$10="女",子育て関連マスタ!$C$19
),0),0
) +
IF(AND(T289&gt;=入力項目!$S$18,T289&lt;=入力項目!$S$19),入力項目!$S$20,0) +
IF(AND(T289&gt;=入力項目!$S$21,T289&lt;=入力項目!$S$22),入力項目!$S$23,0) +
IF(AND(T289&gt;=入力項目!$S$24,T289&lt;=入力項目!$S$25),入力項目!$S$26,0)
)</f>
        <v>0</v>
      </c>
      <c r="AI289">
        <f ca="1">-(
_xlfn.IFS(
U289&lt;=入力項目!$S$11,0,
AND(U289&gt;=入力項目!$S$11+1,U289&lt;=3),IFERROR(VLOOKUP(入力項目!$S$12,子育て関連マスタ!$I$4:$M$5,4,FALSE),0),
AND(U289&gt;=4,U289&lt;=6),IFERROR(VLOOKUP(入力項目!$S$13,子育て関連マスタ!$I$9:$M$12,4,FALSE),0),
AND(U289&gt;=7,U289&lt;=12),IFERROR(VLOOKUP(入力項目!$S$14,子育て関連マスタ!$I$16:$M$17,4,FALSE),0),
AND(U289&gt;=13,U289&lt;=15),IFERROR(VLOOKUP(入力項目!$S$15,子育て関連マスタ!$I$21:$M$22,4,FALSE),0),
AND(U289&gt;=16,U289&lt;=18),IFERROR(VLOOKUP(入力項目!$S$16,子育て関連マスタ!$I$26:$M$28,4,FALSE),0),
AND(U289&gt;=19,U289&lt;=20,入力項目!$S$16="高専"),IFERROR(VLOOKUP(入力項目!$S$16,子育て関連マスタ!$I$26:$M$28,4,FALSE),0),
AND(U289&gt;=19,U289&lt;=20,入力項目!$S$16&lt;&gt;"高専"),IFERROR(VLOOKUP(入力項目!$S$17,子育て関連マスタ!$I$32:$M$37,4,FALSE),0),
AND(U289&gt;=21,U289&lt;=22,入力項目!$S$16="高専"),IFERROR(VLOOKUP(入力項目!$S$17,子育て関連マスタ!$I$32:$M$34,4,FALSE),0),
AND(U289&gt;=21,U289&lt;=22,入力項目!$S$16&lt;&gt;"高専"),IFERROR(VLOOKUP(入力項目!$S$17,子育て関連マスタ!$I$32:$M$34,4,FALSE),0),
U289&gt;=23,0
) +
IF($D289=4,
  IFERROR(_xlfn.IFS(
  U289&lt;=入力項目!$S$11,0,
  AND(U289=入力項目!$S$11),IFERROR(VLOOKUP(入力項目!$S$12,子育て関連マスタ!$I$4:$M$5,2,FALSE),0),
  AND(U289=4),IFERROR(VLOOKUP(入力項目!$S$13,子育て関連マスタ!$I$9:$M$12,2,FALSE),0),
  AND(U289=7),IFERROR(VLOOKUP(入力項目!$S$14,子育て関連マスタ!$I$16:$M$17,2,FALSE),0),
  AND(U289=13),IFERROR(VLOOKUP(入力項目!$S$15,子育て関連マスタ!$I$21:$M$22,2,FALSE),0),
  AND(U289=16),IFERROR(VLOOKUP(入力項目!$S$16,子育て関連マスタ!$I$26:$M$28,2,FALSE),0),
  AND(U289=19,入力項目!$S$16&lt;&gt;"高専"),IFERROR(VLOOKUP(入力項目!$S$17,子育て関連マスタ!$I$32:$M$37,2,FALSE),0),
  AND(U289=21,入力項目!$S$16="高専"),IFERROR(VLOOKUP(入力項目!$S$17,子育て関連マスタ!$I$32:$M$37,2,FALSE),0),
  U289&gt;=22,0
  ),0),0
) +
IF(AND(U289&gt;=1,U289&lt;=15),IF($D289=入力項目!$S$8,入力項目!$S$3,0),0) +
IF(AND(U289&gt;=1,U289&lt;=15),IF($D289=5,入力項目!$S$4,0),0) +
IF(AND(U289&gt;=1,U289&lt;=15),IF($D289=12,入力項目!$S$5,0),0) +
IF(AND(入力項目!$S$7=$A289,入力項目!$S$8=$D289),子育て関連マスタ!$C$14,0) +
IFERROR(IF(AND(YEAR(EDATE(DATE(入力項目!$S$7,入力項目!$S$8,1),1))=$A289,MONTH(EDATE(DATE(入力項目!$S$7,入力項目!$S$8,1),1))=$D289),子育て関連マスタ!$C$15,0),0) +
IF(AND(OR(U289=3,U289=5,U289=7),$D289=11),子育て関連マスタ!$C$17,0) +
IF(AND(U289=20,$D289=1),子育て関連マスタ!$C$18,0) +
IF(AND(U289=20,$D289=1),
IFERROR(_xlfn.IFS(
入力項目!$S$10="男",子育て関連マスタ!$C$18,
入力項目!$S$10="女",子育て関連マスタ!$C$19
),0),0
) +
IF(AND(U289&gt;=入力項目!$S$18,U289&lt;=入力項目!$S$19),入力項目!$S$20,0) +
IF(AND(U289&gt;=入力項目!$S$21,U289&lt;=入力項目!$S$22),入力項目!$S$23,0) +
IF(AND(U289&gt;=入力項目!$S$24,U289&lt;=入力項目!$S$25),入力項目!$S$26,0)
)</f>
        <v>0</v>
      </c>
      <c r="AJ289" s="10">
        <f ca="1">-VLOOKUP($D289,月別収支!$A$2:$H$13,7,FALSE)</f>
        <v>-20000</v>
      </c>
    </row>
    <row r="290" spans="1:36" x14ac:dyDescent="0.4">
      <c r="A290">
        <f t="shared" ca="1" si="71"/>
        <v>2048</v>
      </c>
      <c r="B290">
        <f t="shared" ca="1" si="78"/>
        <v>2048</v>
      </c>
      <c r="C290">
        <f t="shared" ca="1" si="79"/>
        <v>24</v>
      </c>
      <c r="D290">
        <f t="shared" ca="1" si="72"/>
        <v>8</v>
      </c>
      <c r="E290" t="str">
        <f t="shared" ca="1" si="73"/>
        <v>2048年8月</v>
      </c>
      <c r="F290">
        <f ca="1">IF(OR(入力項目!$N$5&lt;$A290,AND(入力項目!$N$5=$A290,入力項目!$N$6&lt;$D290)),IF(F289=0,1,IF(G290=12,F289+1,F289)),0)</f>
        <v>23</v>
      </c>
      <c r="G290">
        <f ca="1">IF(OR(入力項目!$N$5&lt;$A290,AND(入力項目!$N$5=$A290,入力項目!$N$6&lt;$D290)),IF(G289=12,1,G289+1),0)</f>
        <v>10</v>
      </c>
      <c r="H290" t="str">
        <f t="shared" ca="1" si="74"/>
        <v>23_10</v>
      </c>
      <c r="I290">
        <f ca="1">IF(
  IFERROR(AND($C290&gt;0,MOD($C290,入力項目!$N$22)=0,$D290=入力項目!$N$23), FALSE),
  1,
  IF(
    AND(I289&gt;0,J289=12),
    IF(I289=入力項目!$N$28, 0, I289+1),
    I289
  )
)</f>
        <v>0</v>
      </c>
      <c r="J290">
        <f ca="1">IF($D290=入力項目!$N$23,1,IFERROR(J289+1,1))</f>
        <v>3</v>
      </c>
      <c r="K290" t="str">
        <f t="shared" ca="1" si="75"/>
        <v>0_3</v>
      </c>
      <c r="L290">
        <f ca="1">L289+IF(入力項目!$D$4=$D290,1,0)</f>
        <v>52</v>
      </c>
      <c r="M290" t="str">
        <f t="shared" ca="1" si="76"/>
        <v>52歳</v>
      </c>
      <c r="N290">
        <f t="shared" ca="1" si="80"/>
        <v>53</v>
      </c>
      <c r="O290" t="str">
        <f t="shared" ca="1" si="77"/>
        <v>53歳</v>
      </c>
      <c r="P290">
        <f t="shared" ca="1" si="81"/>
        <v>28</v>
      </c>
      <c r="Q290">
        <f t="shared" ca="1" si="82"/>
        <v>26</v>
      </c>
      <c r="R290">
        <f t="shared" ca="1" si="83"/>
        <v>2049</v>
      </c>
      <c r="S290">
        <f t="shared" ca="1" si="84"/>
        <v>2049</v>
      </c>
      <c r="T290">
        <f t="shared" ca="1" si="85"/>
        <v>2049</v>
      </c>
      <c r="U290">
        <f t="shared" ca="1" si="86"/>
        <v>2049</v>
      </c>
      <c r="V290" s="10">
        <f t="shared" ca="1" si="87"/>
        <v>33876305</v>
      </c>
      <c r="W290" s="10">
        <f ca="1">IF($L290&lt;その他マスタ!$B$1,VLOOKUP($D290,月別収支!$A$2:$H$13,2,FALSE),その他マスタ!$B$3)+IF(AND($L290=その他マスタ!$B$1,入力項目!$I$9="あり",$D290=入力項目!$D$4),その他マスタ!$B$2,0)</f>
        <v>300000</v>
      </c>
      <c r="X290" s="10">
        <f ca="1">-IF(入力項目!$K$5=TRUE,
IF($F290+$G290&lt;3,VLOOKUP($D290,月別収支!$A$2:$H$13,8,FALSE),0)+IFERROR(VLOOKUP($H290,住宅ローン計算!C:P,13,FALSE),0)+IF($F290&gt;1,IF(OR($G290=3,$G290=6,$G290=9,$G290=12),ROUNDUP(入力項目!$N$18/4,0),0),0),
VLOOKUP($D290,月別収支!$A$2:$H$13,8,FALSE))</f>
        <v>-53590</v>
      </c>
      <c r="Y290" s="10">
        <f ca="1">-VLOOKUP($D290,月別収支!$A$2:$H$13,3,FALSE)</f>
        <v>-75000</v>
      </c>
      <c r="Z290" s="10">
        <f ca="1">-VLOOKUP($D290,月別収支!$A$2:$H$13,4,FALSE)</f>
        <v>-27000</v>
      </c>
      <c r="AA290" s="10">
        <f ca="1">-VLOOKUP($D290,月別収支!$A$2:$H$13,6,FALSE)</f>
        <v>-10000</v>
      </c>
      <c r="AB290" s="10">
        <f ca="1">-(
VLOOKUP($D290,月別収支!$A$2:$H$13,5,FALSE)+IF(AND(入力項目!$I$27&lt;=$A290,ISEVEN($A290-入力項目!$I$27),入力項目!$I$28=$D290),入力項目!$I$26,0)
+IF(入力項目!$K$26=TRUE,
IFERROR(VLOOKUP($K290,マイカーローン計算!C:P,13,FALSE),0),
IFERROR(
  IF(AND($C290&gt;0,MOD($C290,入力項目!$N$22)=0,$D290=入力項目!$N$23),入力項目!$N$24,0),
 0
)
)
)</f>
        <v>-20000</v>
      </c>
      <c r="AC290" s="10">
        <f ca="1">-IF($A290&lt;入力項目!$N$33,入力項目!$N$35,IF(AND($A290=入力項目!$N$33,$D290&lt;=入力項目!$N$34),入力項目!$N$35,0))</f>
        <v>0</v>
      </c>
      <c r="AD290">
        <f ca="1">-(
_xlfn.IFS(
P290&lt;=入力項目!$S$11,0,
AND(P290&gt;=入力項目!$S$11+1,P290&lt;=3),IFERROR(VLOOKUP(入力項目!$S$12,子育て関連マスタ!$I$4:$M$5,4,FALSE),0),
AND(P290&gt;=4,P290&lt;=6),IFERROR(VLOOKUP(入力項目!$S$13,子育て関連マスタ!$I$9:$M$12,4,FALSE),0),
AND(P290&gt;=7,P290&lt;=12),IFERROR(VLOOKUP(入力項目!$S$14,子育て関連マスタ!$I$16:$M$17,4,FALSE),0),
AND(P290&gt;=13,P290&lt;=15),IFERROR(VLOOKUP(入力項目!$S$15,子育て関連マスタ!$I$21:$M$22,4,FALSE),0),
AND(P290&gt;=16,P290&lt;=18),IFERROR(VLOOKUP(入力項目!$S$16,子育て関連マスタ!$I$26:$M$28,4,FALSE),0),
AND(P290&gt;=19,P290&lt;=20,入力項目!$S$16="高専"),IFERROR(VLOOKUP(入力項目!$S$16,子育て関連マスタ!$I$26:$M$28,4,FALSE),0),
AND(P290&gt;=19,P290&lt;=20,入力項目!$S$16&lt;&gt;"高専"),IFERROR(VLOOKUP(入力項目!$S$17,子育て関連マスタ!$I$32:$M$37,4,FALSE),0),
AND(P290&gt;=21,P290&lt;=22,入力項目!$S$16="高専"),IFERROR(VLOOKUP(入力項目!$S$17,子育て関連マスタ!$I$32:$M$34,4,FALSE),0),
AND(P290&gt;=21,P290&lt;=22,入力項目!$S$16&lt;&gt;"高専"),IFERROR(VLOOKUP(入力項目!$S$17,子育て関連マスタ!$I$32:$M$34,4,FALSE),0),
P290&gt;=23,0
) +
IF($D290=4,
  IFERROR(_xlfn.IFS(
  P290&lt;=入力項目!$S$11,0,
  AND(P290=入力項目!$S$11),IFERROR(VLOOKUP(入力項目!$S$12,子育て関連マスタ!$I$4:$M$5,2,FALSE),0),
  AND(P290=4),IFERROR(VLOOKUP(入力項目!$S$13,子育て関連マスタ!$I$9:$M$12,2,FALSE),0),
  AND(P290=7),IFERROR(VLOOKUP(入力項目!$S$14,子育て関連マスタ!$I$16:$M$17,2,FALSE),0),
  AND(P290=13),IFERROR(VLOOKUP(入力項目!$S$15,子育て関連マスタ!$I$21:$M$22,2,FALSE),0),
  AND(P290=16),IFERROR(VLOOKUP(入力項目!$S$16,子育て関連マスタ!$I$26:$M$28,2,FALSE),0),
  AND(P290=19,入力項目!$S$16&lt;&gt;"高専"),IFERROR(VLOOKUP(入力項目!$S$17,子育て関連マスタ!$I$32:$M$37,2,FALSE),0),
  AND(P290=21,入力項目!$S$16="高専"),IFERROR(VLOOKUP(入力項目!$S$17,子育て関連マスタ!$I$32:$M$37,2,FALSE),0),
  P290&gt;=22,0
  ),0),0
) +
IF(AND(P290&gt;=1,P290&lt;=15),IF($D290=入力項目!$S$8,入力項目!$S$3,0),0) +
IF(AND(P290&gt;=1,P290&lt;=15),IF($D290=5,入力項目!$S$4,0),0) +
IF(AND(P290&gt;=1,P290&lt;=15),IF($D290=12,入力項目!$S$5,0),0) +
IF(AND(入力項目!$S$7=$A290,入力項目!$S$8=$D290),子育て関連マスタ!$C$14,0) +
IFERROR(IF(AND(YEAR(EDATE(DATE(入力項目!$S$7,入力項目!$S$8,1),1))=$A290,MONTH(EDATE(DATE(入力項目!$S$7,入力項目!$S$8,1),1))=$D290),子育て関連マスタ!$C$15,0),0) +
IF(AND(OR(P290=3,P290=5,P290=7),$D290=11),子育て関連マスタ!$C$17,0) +
IF(AND(P290=20,$D290=1),子育て関連マスタ!$C$18,0) +
IF(AND(P290=20,$D290=1),
IFERROR(_xlfn.IFS(
入力項目!$S$10="男",子育て関連マスタ!$C$18,
入力項目!$S$10="女",子育て関連マスタ!$C$19
),0),0
) +
IF(AND(P290&gt;=入力項目!$S$18,P290&lt;=入力項目!$S$19),入力項目!$S$20,0) +
IF(AND(P290&gt;=入力項目!$S$21,P290&lt;=入力項目!$S$22),入力項目!$S$23,0) +
IF(AND(P290&gt;=入力項目!$S$24,P290&lt;=入力項目!$S$25),入力項目!$S$26,0)
)</f>
        <v>0</v>
      </c>
      <c r="AE290">
        <f ca="1">-(
_xlfn.IFS(
Q290&lt;=入力項目!$S$11,0,
AND(Q290&gt;=入力項目!$S$11+1,Q290&lt;=3),IFERROR(VLOOKUP(入力項目!$S$12,子育て関連マスタ!$I$4:$M$5,4,FALSE),0),
AND(Q290&gt;=4,Q290&lt;=6),IFERROR(VLOOKUP(入力項目!$S$13,子育て関連マスタ!$I$9:$M$12,4,FALSE),0),
AND(Q290&gt;=7,Q290&lt;=12),IFERROR(VLOOKUP(入力項目!$S$14,子育て関連マスタ!$I$16:$M$17,4,FALSE),0),
AND(Q290&gt;=13,Q290&lt;=15),IFERROR(VLOOKUP(入力項目!$S$15,子育て関連マスタ!$I$21:$M$22,4,FALSE),0),
AND(Q290&gt;=16,Q290&lt;=18),IFERROR(VLOOKUP(入力項目!$S$16,子育て関連マスタ!$I$26:$M$28,4,FALSE),0),
AND(Q290&gt;=19,Q290&lt;=20,入力項目!$S$16="高専"),IFERROR(VLOOKUP(入力項目!$S$16,子育て関連マスタ!$I$26:$M$28,4,FALSE),0),
AND(Q290&gt;=19,Q290&lt;=20,入力項目!$S$16&lt;&gt;"高専"),IFERROR(VLOOKUP(入力項目!$S$17,子育て関連マスタ!$I$32:$M$37,4,FALSE),0),
AND(Q290&gt;=21,Q290&lt;=22,入力項目!$S$16="高専"),IFERROR(VLOOKUP(入力項目!$S$17,子育て関連マスタ!$I$32:$M$34,4,FALSE),0),
AND(Q290&gt;=21,Q290&lt;=22,入力項目!$S$16&lt;&gt;"高専"),IFERROR(VLOOKUP(入力項目!$S$17,子育て関連マスタ!$I$32:$M$34,4,FALSE),0),
Q290&gt;=23,0
) +
IF($D290=4,
  IFERROR(_xlfn.IFS(
  Q290&lt;=入力項目!$S$11,0,
  AND(Q290=入力項目!$S$11),IFERROR(VLOOKUP(入力項目!$S$12,子育て関連マスタ!$I$4:$M$5,2,FALSE),0),
  AND(Q290=4),IFERROR(VLOOKUP(入力項目!$S$13,子育て関連マスタ!$I$9:$M$12,2,FALSE),0),
  AND(Q290=7),IFERROR(VLOOKUP(入力項目!$S$14,子育て関連マスタ!$I$16:$M$17,2,FALSE),0),
  AND(Q290=13),IFERROR(VLOOKUP(入力項目!$S$15,子育て関連マスタ!$I$21:$M$22,2,FALSE),0),
  AND(Q290=16),IFERROR(VLOOKUP(入力項目!$S$16,子育て関連マスタ!$I$26:$M$28,2,FALSE),0),
  AND(Q290=19,入力項目!$S$16&lt;&gt;"高専"),IFERROR(VLOOKUP(入力項目!$S$17,子育て関連マスタ!$I$32:$M$37,2,FALSE),0),
  AND(Q290=21,入力項目!$S$16="高専"),IFERROR(VLOOKUP(入力項目!$S$17,子育て関連マスタ!$I$32:$M$37,2,FALSE),0),
  Q290&gt;=22,0
  ),0),0
) +
IF(AND(Q290&gt;=1,Q290&lt;=15),IF($D290=入力項目!$S$8,入力項目!$S$3,0),0) +
IF(AND(Q290&gt;=1,Q290&lt;=15),IF($D290=5,入力項目!$S$4,0),0) +
IF(AND(Q290&gt;=1,Q290&lt;=15),IF($D290=12,入力項目!$S$5,0),0) +
IF(AND(入力項目!$S$7=$A290,入力項目!$S$8=$D290),子育て関連マスタ!$C$14,0) +
IFERROR(IF(AND(YEAR(EDATE(DATE(入力項目!$S$7,入力項目!$S$8,1),1))=$A290,MONTH(EDATE(DATE(入力項目!$S$7,入力項目!$S$8,1),1))=$D290),子育て関連マスタ!$C$15,0),0) +
IF(AND(OR(Q290=3,Q290=5,Q290=7),$D290=11),子育て関連マスタ!$C$17,0) +
IF(AND(Q290=20,$D290=1),子育て関連マスタ!$C$18,0) +
IF(AND(Q290=20,$D290=1),
IFERROR(_xlfn.IFS(
入力項目!$S$10="男",子育て関連マスタ!$C$18,
入力項目!$S$10="女",子育て関連マスタ!$C$19
),0),0
) +
IF(AND(Q290&gt;=入力項目!$S$18,Q290&lt;=入力項目!$S$19),入力項目!$S$20,0) +
IF(AND(Q290&gt;=入力項目!$S$21,Q290&lt;=入力項目!$S$22),入力項目!$S$23,0) +
IF(AND(Q290&gt;=入力項目!$S$24,Q290&lt;=入力項目!$S$25),入力項目!$S$26,0)
)</f>
        <v>0</v>
      </c>
      <c r="AF290">
        <f ca="1">-(
_xlfn.IFS(
R290&lt;=入力項目!$S$11,0,
AND(R290&gt;=入力項目!$S$11+1,R290&lt;=3),IFERROR(VLOOKUP(入力項目!$S$12,子育て関連マスタ!$I$4:$M$5,4,FALSE),0),
AND(R290&gt;=4,R290&lt;=6),IFERROR(VLOOKUP(入力項目!$S$13,子育て関連マスタ!$I$9:$M$12,4,FALSE),0),
AND(R290&gt;=7,R290&lt;=12),IFERROR(VLOOKUP(入力項目!$S$14,子育て関連マスタ!$I$16:$M$17,4,FALSE),0),
AND(R290&gt;=13,R290&lt;=15),IFERROR(VLOOKUP(入力項目!$S$15,子育て関連マスタ!$I$21:$M$22,4,FALSE),0),
AND(R290&gt;=16,R290&lt;=18),IFERROR(VLOOKUP(入力項目!$S$16,子育て関連マスタ!$I$26:$M$28,4,FALSE),0),
AND(R290&gt;=19,R290&lt;=20,入力項目!$S$16="高専"),IFERROR(VLOOKUP(入力項目!$S$16,子育て関連マスタ!$I$26:$M$28,4,FALSE),0),
AND(R290&gt;=19,R290&lt;=20,入力項目!$S$16&lt;&gt;"高専"),IFERROR(VLOOKUP(入力項目!$S$17,子育て関連マスタ!$I$32:$M$37,4,FALSE),0),
AND(R290&gt;=21,R290&lt;=22,入力項目!$S$16="高専"),IFERROR(VLOOKUP(入力項目!$S$17,子育て関連マスタ!$I$32:$M$34,4,FALSE),0),
AND(R290&gt;=21,R290&lt;=22,入力項目!$S$16&lt;&gt;"高専"),IFERROR(VLOOKUP(入力項目!$S$17,子育て関連マスタ!$I$32:$M$34,4,FALSE),0),
R290&gt;=23,0
) +
IF($D290=4,
  IFERROR(_xlfn.IFS(
  R290&lt;=入力項目!$S$11,0,
  AND(R290=入力項目!$S$11),IFERROR(VLOOKUP(入力項目!$S$12,子育て関連マスタ!$I$4:$M$5,2,FALSE),0),
  AND(R290=4),IFERROR(VLOOKUP(入力項目!$S$13,子育て関連マスタ!$I$9:$M$12,2,FALSE),0),
  AND(R290=7),IFERROR(VLOOKUP(入力項目!$S$14,子育て関連マスタ!$I$16:$M$17,2,FALSE),0),
  AND(R290=13),IFERROR(VLOOKUP(入力項目!$S$15,子育て関連マスタ!$I$21:$M$22,2,FALSE),0),
  AND(R290=16),IFERROR(VLOOKUP(入力項目!$S$16,子育て関連マスタ!$I$26:$M$28,2,FALSE),0),
  AND(R290=19,入力項目!$S$16&lt;&gt;"高専"),IFERROR(VLOOKUP(入力項目!$S$17,子育て関連マスタ!$I$32:$M$37,2,FALSE),0),
  AND(R290=21,入力項目!$S$16="高専"),IFERROR(VLOOKUP(入力項目!$S$17,子育て関連マスタ!$I$32:$M$37,2,FALSE),0),
  R290&gt;=22,0
  ),0),0
) +
IF(AND(R290&gt;=1,R290&lt;=15),IF($D290=入力項目!$S$8,入力項目!$S$3,0),0) +
IF(AND(R290&gt;=1,R290&lt;=15),IF($D290=5,入力項目!$S$4,0),0) +
IF(AND(R290&gt;=1,R290&lt;=15),IF($D290=12,入力項目!$S$5,0),0) +
IF(AND(入力項目!$S$7=$A290,入力項目!$S$8=$D290),子育て関連マスタ!$C$14,0) +
IFERROR(IF(AND(YEAR(EDATE(DATE(入力項目!$S$7,入力項目!$S$8,1),1))=$A290,MONTH(EDATE(DATE(入力項目!$S$7,入力項目!$S$8,1),1))=$D290),子育て関連マスタ!$C$15,0),0) +
IF(AND(OR(R290=3,R290=5,R290=7),$D290=11),子育て関連マスタ!$C$17,0) +
IF(AND(R290=20,$D290=1),子育て関連マスタ!$C$18,0) +
IF(AND(R290=20,$D290=1),
IFERROR(_xlfn.IFS(
入力項目!$S$10="男",子育て関連マスタ!$C$18,
入力項目!$S$10="女",子育て関連マスタ!$C$19
),0),0
) +
IF(AND(R290&gt;=入力項目!$S$18,R290&lt;=入力項目!$S$19),入力項目!$S$20,0) +
IF(AND(R290&gt;=入力項目!$S$21,R290&lt;=入力項目!$S$22),入力項目!$S$23,0) +
IF(AND(R290&gt;=入力項目!$S$24,R290&lt;=入力項目!$S$25),入力項目!$S$26,0)
)</f>
        <v>0</v>
      </c>
      <c r="AG290">
        <f ca="1">-(
_xlfn.IFS(
S290&lt;=入力項目!$S$11,0,
AND(S290&gt;=入力項目!$S$11+1,S290&lt;=3),IFERROR(VLOOKUP(入力項目!$S$12,子育て関連マスタ!$I$4:$M$5,4,FALSE),0),
AND(S290&gt;=4,S290&lt;=6),IFERROR(VLOOKUP(入力項目!$S$13,子育て関連マスタ!$I$9:$M$12,4,FALSE),0),
AND(S290&gt;=7,S290&lt;=12),IFERROR(VLOOKUP(入力項目!$S$14,子育て関連マスタ!$I$16:$M$17,4,FALSE),0),
AND(S290&gt;=13,S290&lt;=15),IFERROR(VLOOKUP(入力項目!$S$15,子育て関連マスタ!$I$21:$M$22,4,FALSE),0),
AND(S290&gt;=16,S290&lt;=18),IFERROR(VLOOKUP(入力項目!$S$16,子育て関連マスタ!$I$26:$M$28,4,FALSE),0),
AND(S290&gt;=19,S290&lt;=20,入力項目!$S$16="高専"),IFERROR(VLOOKUP(入力項目!$S$16,子育て関連マスタ!$I$26:$M$28,4,FALSE),0),
AND(S290&gt;=19,S290&lt;=20,入力項目!$S$16&lt;&gt;"高専"),IFERROR(VLOOKUP(入力項目!$S$17,子育て関連マスタ!$I$32:$M$37,4,FALSE),0),
AND(S290&gt;=21,S290&lt;=22,入力項目!$S$16="高専"),IFERROR(VLOOKUP(入力項目!$S$17,子育て関連マスタ!$I$32:$M$34,4,FALSE),0),
AND(S290&gt;=21,S290&lt;=22,入力項目!$S$16&lt;&gt;"高専"),IFERROR(VLOOKUP(入力項目!$S$17,子育て関連マスタ!$I$32:$M$34,4,FALSE),0),
S290&gt;=23,0
) +
IF($D290=4,
  IFERROR(_xlfn.IFS(
  S290&lt;=入力項目!$S$11,0,
  AND(S290=入力項目!$S$11),IFERROR(VLOOKUP(入力項目!$S$12,子育て関連マスタ!$I$4:$M$5,2,FALSE),0),
  AND(S290=4),IFERROR(VLOOKUP(入力項目!$S$13,子育て関連マスタ!$I$9:$M$12,2,FALSE),0),
  AND(S290=7),IFERROR(VLOOKUP(入力項目!$S$14,子育て関連マスタ!$I$16:$M$17,2,FALSE),0),
  AND(S290=13),IFERROR(VLOOKUP(入力項目!$S$15,子育て関連マスタ!$I$21:$M$22,2,FALSE),0),
  AND(S290=16),IFERROR(VLOOKUP(入力項目!$S$16,子育て関連マスタ!$I$26:$M$28,2,FALSE),0),
  AND(S290=19,入力項目!$S$16&lt;&gt;"高専"),IFERROR(VLOOKUP(入力項目!$S$17,子育て関連マスタ!$I$32:$M$37,2,FALSE),0),
  AND(S290=21,入力項目!$S$16="高専"),IFERROR(VLOOKUP(入力項目!$S$17,子育て関連マスタ!$I$32:$M$37,2,FALSE),0),
  S290&gt;=22,0
  ),0),0
) +
IF(AND(S290&gt;=1,S290&lt;=15),IF($D290=入力項目!$S$8,入力項目!$S$3,0),0) +
IF(AND(S290&gt;=1,S290&lt;=15),IF($D290=5,入力項目!$S$4,0),0) +
IF(AND(S290&gt;=1,S290&lt;=15),IF($D290=12,入力項目!$S$5,0),0) +
IF(AND(入力項目!$S$7=$A290,入力項目!$S$8=$D290),子育て関連マスタ!$C$14,0) +
IFERROR(IF(AND(YEAR(EDATE(DATE(入力項目!$S$7,入力項目!$S$8,1),1))=$A290,MONTH(EDATE(DATE(入力項目!$S$7,入力項目!$S$8,1),1))=$D290),子育て関連マスタ!$C$15,0),0) +
IF(AND(OR(S290=3,S290=5,S290=7),$D290=11),子育て関連マスタ!$C$17,0) +
IF(AND(S290=20,$D290=1),子育て関連マスタ!$C$18,0) +
IF(AND(S290=20,$D290=1),
IFERROR(_xlfn.IFS(
入力項目!$S$10="男",子育て関連マスタ!$C$18,
入力項目!$S$10="女",子育て関連マスタ!$C$19
),0),0
) +
IF(AND(S290&gt;=入力項目!$S$18,S290&lt;=入力項目!$S$19),入力項目!$S$20,0) +
IF(AND(S290&gt;=入力項目!$S$21,S290&lt;=入力項目!$S$22),入力項目!$S$23,0) +
IF(AND(S290&gt;=入力項目!$S$24,S290&lt;=入力項目!$S$25),入力項目!$S$26,0)
)</f>
        <v>0</v>
      </c>
      <c r="AH290">
        <f ca="1">-(
_xlfn.IFS(
T290&lt;=入力項目!$S$11,0,
AND(T290&gt;=入力項目!$S$11+1,T290&lt;=3),IFERROR(VLOOKUP(入力項目!$S$12,子育て関連マスタ!$I$4:$M$5,4,FALSE),0),
AND(T290&gt;=4,T290&lt;=6),IFERROR(VLOOKUP(入力項目!$S$13,子育て関連マスタ!$I$9:$M$12,4,FALSE),0),
AND(T290&gt;=7,T290&lt;=12),IFERROR(VLOOKUP(入力項目!$S$14,子育て関連マスタ!$I$16:$M$17,4,FALSE),0),
AND(T290&gt;=13,T290&lt;=15),IFERROR(VLOOKUP(入力項目!$S$15,子育て関連マスタ!$I$21:$M$22,4,FALSE),0),
AND(T290&gt;=16,T290&lt;=18),IFERROR(VLOOKUP(入力項目!$S$16,子育て関連マスタ!$I$26:$M$28,4,FALSE),0),
AND(T290&gt;=19,T290&lt;=20,入力項目!$S$16="高専"),IFERROR(VLOOKUP(入力項目!$S$16,子育て関連マスタ!$I$26:$M$28,4,FALSE),0),
AND(T290&gt;=19,T290&lt;=20,入力項目!$S$16&lt;&gt;"高専"),IFERROR(VLOOKUP(入力項目!$S$17,子育て関連マスタ!$I$32:$M$37,4,FALSE),0),
AND(T290&gt;=21,T290&lt;=22,入力項目!$S$16="高専"),IFERROR(VLOOKUP(入力項目!$S$17,子育て関連マスタ!$I$32:$M$34,4,FALSE),0),
AND(T290&gt;=21,T290&lt;=22,入力項目!$S$16&lt;&gt;"高専"),IFERROR(VLOOKUP(入力項目!$S$17,子育て関連マスタ!$I$32:$M$34,4,FALSE),0),
T290&gt;=23,0
) +
IF($D290=4,
  IFERROR(_xlfn.IFS(
  T290&lt;=入力項目!$S$11,0,
  AND(T290=入力項目!$S$11),IFERROR(VLOOKUP(入力項目!$S$12,子育て関連マスタ!$I$4:$M$5,2,FALSE),0),
  AND(T290=4),IFERROR(VLOOKUP(入力項目!$S$13,子育て関連マスタ!$I$9:$M$12,2,FALSE),0),
  AND(T290=7),IFERROR(VLOOKUP(入力項目!$S$14,子育て関連マスタ!$I$16:$M$17,2,FALSE),0),
  AND(T290=13),IFERROR(VLOOKUP(入力項目!$S$15,子育て関連マスタ!$I$21:$M$22,2,FALSE),0),
  AND(T290=16),IFERROR(VLOOKUP(入力項目!$S$16,子育て関連マスタ!$I$26:$M$28,2,FALSE),0),
  AND(T290=19,入力項目!$S$16&lt;&gt;"高専"),IFERROR(VLOOKUP(入力項目!$S$17,子育て関連マスタ!$I$32:$M$37,2,FALSE),0),
  AND(T290=21,入力項目!$S$16="高専"),IFERROR(VLOOKUP(入力項目!$S$17,子育て関連マスタ!$I$32:$M$37,2,FALSE),0),
  T290&gt;=22,0
  ),0),0
) +
IF(AND(T290&gt;=1,T290&lt;=15),IF($D290=入力項目!$S$8,入力項目!$S$3,0),0) +
IF(AND(T290&gt;=1,T290&lt;=15),IF($D290=5,入力項目!$S$4,0),0) +
IF(AND(T290&gt;=1,T290&lt;=15),IF($D290=12,入力項目!$S$5,0),0) +
IF(AND(入力項目!$S$7=$A290,入力項目!$S$8=$D290),子育て関連マスタ!$C$14,0) +
IFERROR(IF(AND(YEAR(EDATE(DATE(入力項目!$S$7,入力項目!$S$8,1),1))=$A290,MONTH(EDATE(DATE(入力項目!$S$7,入力項目!$S$8,1),1))=$D290),子育て関連マスタ!$C$15,0),0) +
IF(AND(OR(T290=3,T290=5,T290=7),$D290=11),子育て関連マスタ!$C$17,0) +
IF(AND(T290=20,$D290=1),子育て関連マスタ!$C$18,0) +
IF(AND(T290=20,$D290=1),
IFERROR(_xlfn.IFS(
入力項目!$S$10="男",子育て関連マスタ!$C$18,
入力項目!$S$10="女",子育て関連マスタ!$C$19
),0),0
) +
IF(AND(T290&gt;=入力項目!$S$18,T290&lt;=入力項目!$S$19),入力項目!$S$20,0) +
IF(AND(T290&gt;=入力項目!$S$21,T290&lt;=入力項目!$S$22),入力項目!$S$23,0) +
IF(AND(T290&gt;=入力項目!$S$24,T290&lt;=入力項目!$S$25),入力項目!$S$26,0)
)</f>
        <v>0</v>
      </c>
      <c r="AI290">
        <f ca="1">-(
_xlfn.IFS(
U290&lt;=入力項目!$S$11,0,
AND(U290&gt;=入力項目!$S$11+1,U290&lt;=3),IFERROR(VLOOKUP(入力項目!$S$12,子育て関連マスタ!$I$4:$M$5,4,FALSE),0),
AND(U290&gt;=4,U290&lt;=6),IFERROR(VLOOKUP(入力項目!$S$13,子育て関連マスタ!$I$9:$M$12,4,FALSE),0),
AND(U290&gt;=7,U290&lt;=12),IFERROR(VLOOKUP(入力項目!$S$14,子育て関連マスタ!$I$16:$M$17,4,FALSE),0),
AND(U290&gt;=13,U290&lt;=15),IFERROR(VLOOKUP(入力項目!$S$15,子育て関連マスタ!$I$21:$M$22,4,FALSE),0),
AND(U290&gt;=16,U290&lt;=18),IFERROR(VLOOKUP(入力項目!$S$16,子育て関連マスタ!$I$26:$M$28,4,FALSE),0),
AND(U290&gt;=19,U290&lt;=20,入力項目!$S$16="高専"),IFERROR(VLOOKUP(入力項目!$S$16,子育て関連マスタ!$I$26:$M$28,4,FALSE),0),
AND(U290&gt;=19,U290&lt;=20,入力項目!$S$16&lt;&gt;"高専"),IFERROR(VLOOKUP(入力項目!$S$17,子育て関連マスタ!$I$32:$M$37,4,FALSE),0),
AND(U290&gt;=21,U290&lt;=22,入力項目!$S$16="高専"),IFERROR(VLOOKUP(入力項目!$S$17,子育て関連マスタ!$I$32:$M$34,4,FALSE),0),
AND(U290&gt;=21,U290&lt;=22,入力項目!$S$16&lt;&gt;"高専"),IFERROR(VLOOKUP(入力項目!$S$17,子育て関連マスタ!$I$32:$M$34,4,FALSE),0),
U290&gt;=23,0
) +
IF($D290=4,
  IFERROR(_xlfn.IFS(
  U290&lt;=入力項目!$S$11,0,
  AND(U290=入力項目!$S$11),IFERROR(VLOOKUP(入力項目!$S$12,子育て関連マスタ!$I$4:$M$5,2,FALSE),0),
  AND(U290=4),IFERROR(VLOOKUP(入力項目!$S$13,子育て関連マスタ!$I$9:$M$12,2,FALSE),0),
  AND(U290=7),IFERROR(VLOOKUP(入力項目!$S$14,子育て関連マスタ!$I$16:$M$17,2,FALSE),0),
  AND(U290=13),IFERROR(VLOOKUP(入力項目!$S$15,子育て関連マスタ!$I$21:$M$22,2,FALSE),0),
  AND(U290=16),IFERROR(VLOOKUP(入力項目!$S$16,子育て関連マスタ!$I$26:$M$28,2,FALSE),0),
  AND(U290=19,入力項目!$S$16&lt;&gt;"高専"),IFERROR(VLOOKUP(入力項目!$S$17,子育て関連マスタ!$I$32:$M$37,2,FALSE),0),
  AND(U290=21,入力項目!$S$16="高専"),IFERROR(VLOOKUP(入力項目!$S$17,子育て関連マスタ!$I$32:$M$37,2,FALSE),0),
  U290&gt;=22,0
  ),0),0
) +
IF(AND(U290&gt;=1,U290&lt;=15),IF($D290=入力項目!$S$8,入力項目!$S$3,0),0) +
IF(AND(U290&gt;=1,U290&lt;=15),IF($D290=5,入力項目!$S$4,0),0) +
IF(AND(U290&gt;=1,U290&lt;=15),IF($D290=12,入力項目!$S$5,0),0) +
IF(AND(入力項目!$S$7=$A290,入力項目!$S$8=$D290),子育て関連マスタ!$C$14,0) +
IFERROR(IF(AND(YEAR(EDATE(DATE(入力項目!$S$7,入力項目!$S$8,1),1))=$A290,MONTH(EDATE(DATE(入力項目!$S$7,入力項目!$S$8,1),1))=$D290),子育て関連マスタ!$C$15,0),0) +
IF(AND(OR(U290=3,U290=5,U290=7),$D290=11),子育て関連マスタ!$C$17,0) +
IF(AND(U290=20,$D290=1),子育て関連マスタ!$C$18,0) +
IF(AND(U290=20,$D290=1),
IFERROR(_xlfn.IFS(
入力項目!$S$10="男",子育て関連マスタ!$C$18,
入力項目!$S$10="女",子育て関連マスタ!$C$19
),0),0
) +
IF(AND(U290&gt;=入力項目!$S$18,U290&lt;=入力項目!$S$19),入力項目!$S$20,0) +
IF(AND(U290&gt;=入力項目!$S$21,U290&lt;=入力項目!$S$22),入力項目!$S$23,0) +
IF(AND(U290&gt;=入力項目!$S$24,U290&lt;=入力項目!$S$25),入力項目!$S$26,0)
)</f>
        <v>0</v>
      </c>
      <c r="AJ290" s="10">
        <f ca="1">-VLOOKUP($D290,月別収支!$A$2:$H$13,7,FALSE)</f>
        <v>-20000</v>
      </c>
    </row>
    <row r="291" spans="1:36" x14ac:dyDescent="0.4">
      <c r="A291">
        <f t="shared" ca="1" si="71"/>
        <v>2048</v>
      </c>
      <c r="B291">
        <f t="shared" ca="1" si="78"/>
        <v>2048</v>
      </c>
      <c r="C291">
        <f t="shared" ca="1" si="79"/>
        <v>24</v>
      </c>
      <c r="D291">
        <f t="shared" ca="1" si="72"/>
        <v>9</v>
      </c>
      <c r="E291" t="str">
        <f t="shared" ca="1" si="73"/>
        <v>2048年9月</v>
      </c>
      <c r="F291">
        <f ca="1">IF(OR(入力項目!$N$5&lt;$A291,AND(入力項目!$N$5=$A291,入力項目!$N$6&lt;$D291)),IF(F290=0,1,IF(G291=12,F290+1,F290)),0)</f>
        <v>23</v>
      </c>
      <c r="G291">
        <f ca="1">IF(OR(入力項目!$N$5&lt;$A291,AND(入力項目!$N$5=$A291,入力項目!$N$6&lt;$D291)),IF(G290=12,1,G290+1),0)</f>
        <v>11</v>
      </c>
      <c r="H291" t="str">
        <f t="shared" ca="1" si="74"/>
        <v>23_11</v>
      </c>
      <c r="I291">
        <f ca="1">IF(
  IFERROR(AND($C291&gt;0,MOD($C291,入力項目!$N$22)=0,$D291=入力項目!$N$23), FALSE),
  1,
  IF(
    AND(I290&gt;0,J290=12),
    IF(I290=入力項目!$N$28, 0, I290+1),
    I290
  )
)</f>
        <v>0</v>
      </c>
      <c r="J291">
        <f ca="1">IF($D291=入力項目!$N$23,1,IFERROR(J290+1,1))</f>
        <v>4</v>
      </c>
      <c r="K291" t="str">
        <f t="shared" ca="1" si="75"/>
        <v>0_4</v>
      </c>
      <c r="L291">
        <f ca="1">L290+IF(入力項目!$D$4=$D291,1,0)</f>
        <v>52</v>
      </c>
      <c r="M291" t="str">
        <f t="shared" ca="1" si="76"/>
        <v>52歳</v>
      </c>
      <c r="N291">
        <f t="shared" ca="1" si="80"/>
        <v>53</v>
      </c>
      <c r="O291" t="str">
        <f t="shared" ca="1" si="77"/>
        <v>53歳</v>
      </c>
      <c r="P291">
        <f t="shared" ca="1" si="81"/>
        <v>28</v>
      </c>
      <c r="Q291">
        <f t="shared" ca="1" si="82"/>
        <v>26</v>
      </c>
      <c r="R291">
        <f t="shared" ca="1" si="83"/>
        <v>2049</v>
      </c>
      <c r="S291">
        <f t="shared" ca="1" si="84"/>
        <v>2049</v>
      </c>
      <c r="T291">
        <f t="shared" ca="1" si="85"/>
        <v>2049</v>
      </c>
      <c r="U291">
        <f t="shared" ca="1" si="86"/>
        <v>2049</v>
      </c>
      <c r="V291" s="10">
        <f t="shared" ca="1" si="87"/>
        <v>33970715</v>
      </c>
      <c r="W291" s="10">
        <f ca="1">IF($L291&lt;その他マスタ!$B$1,VLOOKUP($D291,月別収支!$A$2:$H$13,2,FALSE),その他マスタ!$B$3)+IF(AND($L291=その他マスタ!$B$1,入力項目!$I$9="あり",$D291=入力項目!$D$4),その他マスタ!$B$2,0)</f>
        <v>300000</v>
      </c>
      <c r="X291" s="10">
        <f ca="1">-IF(入力項目!$K$5=TRUE,
IF($F291+$G291&lt;3,VLOOKUP($D291,月別収支!$A$2:$H$13,8,FALSE),0)+IFERROR(VLOOKUP($H291,住宅ローン計算!C:P,13,FALSE),0)+IF($F291&gt;1,IF(OR($G291=3,$G291=6,$G291=9,$G291=12),ROUNDUP(入力項目!$N$18/4,0),0),0),
VLOOKUP($D291,月別収支!$A$2:$H$13,8,FALSE))</f>
        <v>-53590</v>
      </c>
      <c r="Y291" s="10">
        <f ca="1">-VLOOKUP($D291,月別収支!$A$2:$H$13,3,FALSE)</f>
        <v>-75000</v>
      </c>
      <c r="Z291" s="10">
        <f ca="1">-VLOOKUP($D291,月別収支!$A$2:$H$13,4,FALSE)</f>
        <v>-27000</v>
      </c>
      <c r="AA291" s="10">
        <f ca="1">-VLOOKUP($D291,月別収支!$A$2:$H$13,6,FALSE)</f>
        <v>-10000</v>
      </c>
      <c r="AB291" s="10">
        <f ca="1">-(
VLOOKUP($D291,月別収支!$A$2:$H$13,5,FALSE)+IF(AND(入力項目!$I$27&lt;=$A291,ISEVEN($A291-入力項目!$I$27),入力項目!$I$28=$D291),入力項目!$I$26,0)
+IF(入力項目!$K$26=TRUE,
IFERROR(VLOOKUP($K291,マイカーローン計算!C:P,13,FALSE),0),
IFERROR(
  IF(AND($C291&gt;0,MOD($C291,入力項目!$N$22)=0,$D291=入力項目!$N$23),入力項目!$N$24,0),
 0
)
)
)</f>
        <v>-20000</v>
      </c>
      <c r="AC291" s="10">
        <f ca="1">-IF($A291&lt;入力項目!$N$33,入力項目!$N$35,IF(AND($A291=入力項目!$N$33,$D291&lt;=入力項目!$N$34),入力項目!$N$35,0))</f>
        <v>0</v>
      </c>
      <c r="AD291">
        <f ca="1">-(
_xlfn.IFS(
P291&lt;=入力項目!$S$11,0,
AND(P291&gt;=入力項目!$S$11+1,P291&lt;=3),IFERROR(VLOOKUP(入力項目!$S$12,子育て関連マスタ!$I$4:$M$5,4,FALSE),0),
AND(P291&gt;=4,P291&lt;=6),IFERROR(VLOOKUP(入力項目!$S$13,子育て関連マスタ!$I$9:$M$12,4,FALSE),0),
AND(P291&gt;=7,P291&lt;=12),IFERROR(VLOOKUP(入力項目!$S$14,子育て関連マスタ!$I$16:$M$17,4,FALSE),0),
AND(P291&gt;=13,P291&lt;=15),IFERROR(VLOOKUP(入力項目!$S$15,子育て関連マスタ!$I$21:$M$22,4,FALSE),0),
AND(P291&gt;=16,P291&lt;=18),IFERROR(VLOOKUP(入力項目!$S$16,子育て関連マスタ!$I$26:$M$28,4,FALSE),0),
AND(P291&gt;=19,P291&lt;=20,入力項目!$S$16="高専"),IFERROR(VLOOKUP(入力項目!$S$16,子育て関連マスタ!$I$26:$M$28,4,FALSE),0),
AND(P291&gt;=19,P291&lt;=20,入力項目!$S$16&lt;&gt;"高専"),IFERROR(VLOOKUP(入力項目!$S$17,子育て関連マスタ!$I$32:$M$37,4,FALSE),0),
AND(P291&gt;=21,P291&lt;=22,入力項目!$S$16="高専"),IFERROR(VLOOKUP(入力項目!$S$17,子育て関連マスタ!$I$32:$M$34,4,FALSE),0),
AND(P291&gt;=21,P291&lt;=22,入力項目!$S$16&lt;&gt;"高専"),IFERROR(VLOOKUP(入力項目!$S$17,子育て関連マスタ!$I$32:$M$34,4,FALSE),0),
P291&gt;=23,0
) +
IF($D291=4,
  IFERROR(_xlfn.IFS(
  P291&lt;=入力項目!$S$11,0,
  AND(P291=入力項目!$S$11),IFERROR(VLOOKUP(入力項目!$S$12,子育て関連マスタ!$I$4:$M$5,2,FALSE),0),
  AND(P291=4),IFERROR(VLOOKUP(入力項目!$S$13,子育て関連マスタ!$I$9:$M$12,2,FALSE),0),
  AND(P291=7),IFERROR(VLOOKUP(入力項目!$S$14,子育て関連マスタ!$I$16:$M$17,2,FALSE),0),
  AND(P291=13),IFERROR(VLOOKUP(入力項目!$S$15,子育て関連マスタ!$I$21:$M$22,2,FALSE),0),
  AND(P291=16),IFERROR(VLOOKUP(入力項目!$S$16,子育て関連マスタ!$I$26:$M$28,2,FALSE),0),
  AND(P291=19,入力項目!$S$16&lt;&gt;"高専"),IFERROR(VLOOKUP(入力項目!$S$17,子育て関連マスタ!$I$32:$M$37,2,FALSE),0),
  AND(P291=21,入力項目!$S$16="高専"),IFERROR(VLOOKUP(入力項目!$S$17,子育て関連マスタ!$I$32:$M$37,2,FALSE),0),
  P291&gt;=22,0
  ),0),0
) +
IF(AND(P291&gt;=1,P291&lt;=15),IF($D291=入力項目!$S$8,入力項目!$S$3,0),0) +
IF(AND(P291&gt;=1,P291&lt;=15),IF($D291=5,入力項目!$S$4,0),0) +
IF(AND(P291&gt;=1,P291&lt;=15),IF($D291=12,入力項目!$S$5,0),0) +
IF(AND(入力項目!$S$7=$A291,入力項目!$S$8=$D291),子育て関連マスタ!$C$14,0) +
IFERROR(IF(AND(YEAR(EDATE(DATE(入力項目!$S$7,入力項目!$S$8,1),1))=$A291,MONTH(EDATE(DATE(入力項目!$S$7,入力項目!$S$8,1),1))=$D291),子育て関連マスタ!$C$15,0),0) +
IF(AND(OR(P291=3,P291=5,P291=7),$D291=11),子育て関連マスタ!$C$17,0) +
IF(AND(P291=20,$D291=1),子育て関連マスタ!$C$18,0) +
IF(AND(P291=20,$D291=1),
IFERROR(_xlfn.IFS(
入力項目!$S$10="男",子育て関連マスタ!$C$18,
入力項目!$S$10="女",子育て関連マスタ!$C$19
),0),0
) +
IF(AND(P291&gt;=入力項目!$S$18,P291&lt;=入力項目!$S$19),入力項目!$S$20,0) +
IF(AND(P291&gt;=入力項目!$S$21,P291&lt;=入力項目!$S$22),入力項目!$S$23,0) +
IF(AND(P291&gt;=入力項目!$S$24,P291&lt;=入力項目!$S$25),入力項目!$S$26,0)
)</f>
        <v>0</v>
      </c>
      <c r="AE291">
        <f ca="1">-(
_xlfn.IFS(
Q291&lt;=入力項目!$S$11,0,
AND(Q291&gt;=入力項目!$S$11+1,Q291&lt;=3),IFERROR(VLOOKUP(入力項目!$S$12,子育て関連マスタ!$I$4:$M$5,4,FALSE),0),
AND(Q291&gt;=4,Q291&lt;=6),IFERROR(VLOOKUP(入力項目!$S$13,子育て関連マスタ!$I$9:$M$12,4,FALSE),0),
AND(Q291&gt;=7,Q291&lt;=12),IFERROR(VLOOKUP(入力項目!$S$14,子育て関連マスタ!$I$16:$M$17,4,FALSE),0),
AND(Q291&gt;=13,Q291&lt;=15),IFERROR(VLOOKUP(入力項目!$S$15,子育て関連マスタ!$I$21:$M$22,4,FALSE),0),
AND(Q291&gt;=16,Q291&lt;=18),IFERROR(VLOOKUP(入力項目!$S$16,子育て関連マスタ!$I$26:$M$28,4,FALSE),0),
AND(Q291&gt;=19,Q291&lt;=20,入力項目!$S$16="高専"),IFERROR(VLOOKUP(入力項目!$S$16,子育て関連マスタ!$I$26:$M$28,4,FALSE),0),
AND(Q291&gt;=19,Q291&lt;=20,入力項目!$S$16&lt;&gt;"高専"),IFERROR(VLOOKUP(入力項目!$S$17,子育て関連マスタ!$I$32:$M$37,4,FALSE),0),
AND(Q291&gt;=21,Q291&lt;=22,入力項目!$S$16="高専"),IFERROR(VLOOKUP(入力項目!$S$17,子育て関連マスタ!$I$32:$M$34,4,FALSE),0),
AND(Q291&gt;=21,Q291&lt;=22,入力項目!$S$16&lt;&gt;"高専"),IFERROR(VLOOKUP(入力項目!$S$17,子育て関連マスタ!$I$32:$M$34,4,FALSE),0),
Q291&gt;=23,0
) +
IF($D291=4,
  IFERROR(_xlfn.IFS(
  Q291&lt;=入力項目!$S$11,0,
  AND(Q291=入力項目!$S$11),IFERROR(VLOOKUP(入力項目!$S$12,子育て関連マスタ!$I$4:$M$5,2,FALSE),0),
  AND(Q291=4),IFERROR(VLOOKUP(入力項目!$S$13,子育て関連マスタ!$I$9:$M$12,2,FALSE),0),
  AND(Q291=7),IFERROR(VLOOKUP(入力項目!$S$14,子育て関連マスタ!$I$16:$M$17,2,FALSE),0),
  AND(Q291=13),IFERROR(VLOOKUP(入力項目!$S$15,子育て関連マスタ!$I$21:$M$22,2,FALSE),0),
  AND(Q291=16),IFERROR(VLOOKUP(入力項目!$S$16,子育て関連マスタ!$I$26:$M$28,2,FALSE),0),
  AND(Q291=19,入力項目!$S$16&lt;&gt;"高専"),IFERROR(VLOOKUP(入力項目!$S$17,子育て関連マスタ!$I$32:$M$37,2,FALSE),0),
  AND(Q291=21,入力項目!$S$16="高専"),IFERROR(VLOOKUP(入力項目!$S$17,子育て関連マスタ!$I$32:$M$37,2,FALSE),0),
  Q291&gt;=22,0
  ),0),0
) +
IF(AND(Q291&gt;=1,Q291&lt;=15),IF($D291=入力項目!$S$8,入力項目!$S$3,0),0) +
IF(AND(Q291&gt;=1,Q291&lt;=15),IF($D291=5,入力項目!$S$4,0),0) +
IF(AND(Q291&gt;=1,Q291&lt;=15),IF($D291=12,入力項目!$S$5,0),0) +
IF(AND(入力項目!$S$7=$A291,入力項目!$S$8=$D291),子育て関連マスタ!$C$14,0) +
IFERROR(IF(AND(YEAR(EDATE(DATE(入力項目!$S$7,入力項目!$S$8,1),1))=$A291,MONTH(EDATE(DATE(入力項目!$S$7,入力項目!$S$8,1),1))=$D291),子育て関連マスタ!$C$15,0),0) +
IF(AND(OR(Q291=3,Q291=5,Q291=7),$D291=11),子育て関連マスタ!$C$17,0) +
IF(AND(Q291=20,$D291=1),子育て関連マスタ!$C$18,0) +
IF(AND(Q291=20,$D291=1),
IFERROR(_xlfn.IFS(
入力項目!$S$10="男",子育て関連マスタ!$C$18,
入力項目!$S$10="女",子育て関連マスタ!$C$19
),0),0
) +
IF(AND(Q291&gt;=入力項目!$S$18,Q291&lt;=入力項目!$S$19),入力項目!$S$20,0) +
IF(AND(Q291&gt;=入力項目!$S$21,Q291&lt;=入力項目!$S$22),入力項目!$S$23,0) +
IF(AND(Q291&gt;=入力項目!$S$24,Q291&lt;=入力項目!$S$25),入力項目!$S$26,0)
)</f>
        <v>0</v>
      </c>
      <c r="AF291">
        <f ca="1">-(
_xlfn.IFS(
R291&lt;=入力項目!$S$11,0,
AND(R291&gt;=入力項目!$S$11+1,R291&lt;=3),IFERROR(VLOOKUP(入力項目!$S$12,子育て関連マスタ!$I$4:$M$5,4,FALSE),0),
AND(R291&gt;=4,R291&lt;=6),IFERROR(VLOOKUP(入力項目!$S$13,子育て関連マスタ!$I$9:$M$12,4,FALSE),0),
AND(R291&gt;=7,R291&lt;=12),IFERROR(VLOOKUP(入力項目!$S$14,子育て関連マスタ!$I$16:$M$17,4,FALSE),0),
AND(R291&gt;=13,R291&lt;=15),IFERROR(VLOOKUP(入力項目!$S$15,子育て関連マスタ!$I$21:$M$22,4,FALSE),0),
AND(R291&gt;=16,R291&lt;=18),IFERROR(VLOOKUP(入力項目!$S$16,子育て関連マスタ!$I$26:$M$28,4,FALSE),0),
AND(R291&gt;=19,R291&lt;=20,入力項目!$S$16="高専"),IFERROR(VLOOKUP(入力項目!$S$16,子育て関連マスタ!$I$26:$M$28,4,FALSE),0),
AND(R291&gt;=19,R291&lt;=20,入力項目!$S$16&lt;&gt;"高専"),IFERROR(VLOOKUP(入力項目!$S$17,子育て関連マスタ!$I$32:$M$37,4,FALSE),0),
AND(R291&gt;=21,R291&lt;=22,入力項目!$S$16="高専"),IFERROR(VLOOKUP(入力項目!$S$17,子育て関連マスタ!$I$32:$M$34,4,FALSE),0),
AND(R291&gt;=21,R291&lt;=22,入力項目!$S$16&lt;&gt;"高専"),IFERROR(VLOOKUP(入力項目!$S$17,子育て関連マスタ!$I$32:$M$34,4,FALSE),0),
R291&gt;=23,0
) +
IF($D291=4,
  IFERROR(_xlfn.IFS(
  R291&lt;=入力項目!$S$11,0,
  AND(R291=入力項目!$S$11),IFERROR(VLOOKUP(入力項目!$S$12,子育て関連マスタ!$I$4:$M$5,2,FALSE),0),
  AND(R291=4),IFERROR(VLOOKUP(入力項目!$S$13,子育て関連マスタ!$I$9:$M$12,2,FALSE),0),
  AND(R291=7),IFERROR(VLOOKUP(入力項目!$S$14,子育て関連マスタ!$I$16:$M$17,2,FALSE),0),
  AND(R291=13),IFERROR(VLOOKUP(入力項目!$S$15,子育て関連マスタ!$I$21:$M$22,2,FALSE),0),
  AND(R291=16),IFERROR(VLOOKUP(入力項目!$S$16,子育て関連マスタ!$I$26:$M$28,2,FALSE),0),
  AND(R291=19,入力項目!$S$16&lt;&gt;"高専"),IFERROR(VLOOKUP(入力項目!$S$17,子育て関連マスタ!$I$32:$M$37,2,FALSE),0),
  AND(R291=21,入力項目!$S$16="高専"),IFERROR(VLOOKUP(入力項目!$S$17,子育て関連マスタ!$I$32:$M$37,2,FALSE),0),
  R291&gt;=22,0
  ),0),0
) +
IF(AND(R291&gt;=1,R291&lt;=15),IF($D291=入力項目!$S$8,入力項目!$S$3,0),0) +
IF(AND(R291&gt;=1,R291&lt;=15),IF($D291=5,入力項目!$S$4,0),0) +
IF(AND(R291&gt;=1,R291&lt;=15),IF($D291=12,入力項目!$S$5,0),0) +
IF(AND(入力項目!$S$7=$A291,入力項目!$S$8=$D291),子育て関連マスタ!$C$14,0) +
IFERROR(IF(AND(YEAR(EDATE(DATE(入力項目!$S$7,入力項目!$S$8,1),1))=$A291,MONTH(EDATE(DATE(入力項目!$S$7,入力項目!$S$8,1),1))=$D291),子育て関連マスタ!$C$15,0),0) +
IF(AND(OR(R291=3,R291=5,R291=7),$D291=11),子育て関連マスタ!$C$17,0) +
IF(AND(R291=20,$D291=1),子育て関連マスタ!$C$18,0) +
IF(AND(R291=20,$D291=1),
IFERROR(_xlfn.IFS(
入力項目!$S$10="男",子育て関連マスタ!$C$18,
入力項目!$S$10="女",子育て関連マスタ!$C$19
),0),0
) +
IF(AND(R291&gt;=入力項目!$S$18,R291&lt;=入力項目!$S$19),入力項目!$S$20,0) +
IF(AND(R291&gt;=入力項目!$S$21,R291&lt;=入力項目!$S$22),入力項目!$S$23,0) +
IF(AND(R291&gt;=入力項目!$S$24,R291&lt;=入力項目!$S$25),入力項目!$S$26,0)
)</f>
        <v>0</v>
      </c>
      <c r="AG291">
        <f ca="1">-(
_xlfn.IFS(
S291&lt;=入力項目!$S$11,0,
AND(S291&gt;=入力項目!$S$11+1,S291&lt;=3),IFERROR(VLOOKUP(入力項目!$S$12,子育て関連マスタ!$I$4:$M$5,4,FALSE),0),
AND(S291&gt;=4,S291&lt;=6),IFERROR(VLOOKUP(入力項目!$S$13,子育て関連マスタ!$I$9:$M$12,4,FALSE),0),
AND(S291&gt;=7,S291&lt;=12),IFERROR(VLOOKUP(入力項目!$S$14,子育て関連マスタ!$I$16:$M$17,4,FALSE),0),
AND(S291&gt;=13,S291&lt;=15),IFERROR(VLOOKUP(入力項目!$S$15,子育て関連マスタ!$I$21:$M$22,4,FALSE),0),
AND(S291&gt;=16,S291&lt;=18),IFERROR(VLOOKUP(入力項目!$S$16,子育て関連マスタ!$I$26:$M$28,4,FALSE),0),
AND(S291&gt;=19,S291&lt;=20,入力項目!$S$16="高専"),IFERROR(VLOOKUP(入力項目!$S$16,子育て関連マスタ!$I$26:$M$28,4,FALSE),0),
AND(S291&gt;=19,S291&lt;=20,入力項目!$S$16&lt;&gt;"高専"),IFERROR(VLOOKUP(入力項目!$S$17,子育て関連マスタ!$I$32:$M$37,4,FALSE),0),
AND(S291&gt;=21,S291&lt;=22,入力項目!$S$16="高専"),IFERROR(VLOOKUP(入力項目!$S$17,子育て関連マスタ!$I$32:$M$34,4,FALSE),0),
AND(S291&gt;=21,S291&lt;=22,入力項目!$S$16&lt;&gt;"高専"),IFERROR(VLOOKUP(入力項目!$S$17,子育て関連マスタ!$I$32:$M$34,4,FALSE),0),
S291&gt;=23,0
) +
IF($D291=4,
  IFERROR(_xlfn.IFS(
  S291&lt;=入力項目!$S$11,0,
  AND(S291=入力項目!$S$11),IFERROR(VLOOKUP(入力項目!$S$12,子育て関連マスタ!$I$4:$M$5,2,FALSE),0),
  AND(S291=4),IFERROR(VLOOKUP(入力項目!$S$13,子育て関連マスタ!$I$9:$M$12,2,FALSE),0),
  AND(S291=7),IFERROR(VLOOKUP(入力項目!$S$14,子育て関連マスタ!$I$16:$M$17,2,FALSE),0),
  AND(S291=13),IFERROR(VLOOKUP(入力項目!$S$15,子育て関連マスタ!$I$21:$M$22,2,FALSE),0),
  AND(S291=16),IFERROR(VLOOKUP(入力項目!$S$16,子育て関連マスタ!$I$26:$M$28,2,FALSE),0),
  AND(S291=19,入力項目!$S$16&lt;&gt;"高専"),IFERROR(VLOOKUP(入力項目!$S$17,子育て関連マスタ!$I$32:$M$37,2,FALSE),0),
  AND(S291=21,入力項目!$S$16="高専"),IFERROR(VLOOKUP(入力項目!$S$17,子育て関連マスタ!$I$32:$M$37,2,FALSE),0),
  S291&gt;=22,0
  ),0),0
) +
IF(AND(S291&gt;=1,S291&lt;=15),IF($D291=入力項目!$S$8,入力項目!$S$3,0),0) +
IF(AND(S291&gt;=1,S291&lt;=15),IF($D291=5,入力項目!$S$4,0),0) +
IF(AND(S291&gt;=1,S291&lt;=15),IF($D291=12,入力項目!$S$5,0),0) +
IF(AND(入力項目!$S$7=$A291,入力項目!$S$8=$D291),子育て関連マスタ!$C$14,0) +
IFERROR(IF(AND(YEAR(EDATE(DATE(入力項目!$S$7,入力項目!$S$8,1),1))=$A291,MONTH(EDATE(DATE(入力項目!$S$7,入力項目!$S$8,1),1))=$D291),子育て関連マスタ!$C$15,0),0) +
IF(AND(OR(S291=3,S291=5,S291=7),$D291=11),子育て関連マスタ!$C$17,0) +
IF(AND(S291=20,$D291=1),子育て関連マスタ!$C$18,0) +
IF(AND(S291=20,$D291=1),
IFERROR(_xlfn.IFS(
入力項目!$S$10="男",子育て関連マスタ!$C$18,
入力項目!$S$10="女",子育て関連マスタ!$C$19
),0),0
) +
IF(AND(S291&gt;=入力項目!$S$18,S291&lt;=入力項目!$S$19),入力項目!$S$20,0) +
IF(AND(S291&gt;=入力項目!$S$21,S291&lt;=入力項目!$S$22),入力項目!$S$23,0) +
IF(AND(S291&gt;=入力項目!$S$24,S291&lt;=入力項目!$S$25),入力項目!$S$26,0)
)</f>
        <v>0</v>
      </c>
      <c r="AH291">
        <f ca="1">-(
_xlfn.IFS(
T291&lt;=入力項目!$S$11,0,
AND(T291&gt;=入力項目!$S$11+1,T291&lt;=3),IFERROR(VLOOKUP(入力項目!$S$12,子育て関連マスタ!$I$4:$M$5,4,FALSE),0),
AND(T291&gt;=4,T291&lt;=6),IFERROR(VLOOKUP(入力項目!$S$13,子育て関連マスタ!$I$9:$M$12,4,FALSE),0),
AND(T291&gt;=7,T291&lt;=12),IFERROR(VLOOKUP(入力項目!$S$14,子育て関連マスタ!$I$16:$M$17,4,FALSE),0),
AND(T291&gt;=13,T291&lt;=15),IFERROR(VLOOKUP(入力項目!$S$15,子育て関連マスタ!$I$21:$M$22,4,FALSE),0),
AND(T291&gt;=16,T291&lt;=18),IFERROR(VLOOKUP(入力項目!$S$16,子育て関連マスタ!$I$26:$M$28,4,FALSE),0),
AND(T291&gt;=19,T291&lt;=20,入力項目!$S$16="高専"),IFERROR(VLOOKUP(入力項目!$S$16,子育て関連マスタ!$I$26:$M$28,4,FALSE),0),
AND(T291&gt;=19,T291&lt;=20,入力項目!$S$16&lt;&gt;"高専"),IFERROR(VLOOKUP(入力項目!$S$17,子育て関連マスタ!$I$32:$M$37,4,FALSE),0),
AND(T291&gt;=21,T291&lt;=22,入力項目!$S$16="高専"),IFERROR(VLOOKUP(入力項目!$S$17,子育て関連マスタ!$I$32:$M$34,4,FALSE),0),
AND(T291&gt;=21,T291&lt;=22,入力項目!$S$16&lt;&gt;"高専"),IFERROR(VLOOKUP(入力項目!$S$17,子育て関連マスタ!$I$32:$M$34,4,FALSE),0),
T291&gt;=23,0
) +
IF($D291=4,
  IFERROR(_xlfn.IFS(
  T291&lt;=入力項目!$S$11,0,
  AND(T291=入力項目!$S$11),IFERROR(VLOOKUP(入力項目!$S$12,子育て関連マスタ!$I$4:$M$5,2,FALSE),0),
  AND(T291=4),IFERROR(VLOOKUP(入力項目!$S$13,子育て関連マスタ!$I$9:$M$12,2,FALSE),0),
  AND(T291=7),IFERROR(VLOOKUP(入力項目!$S$14,子育て関連マスタ!$I$16:$M$17,2,FALSE),0),
  AND(T291=13),IFERROR(VLOOKUP(入力項目!$S$15,子育て関連マスタ!$I$21:$M$22,2,FALSE),0),
  AND(T291=16),IFERROR(VLOOKUP(入力項目!$S$16,子育て関連マスタ!$I$26:$M$28,2,FALSE),0),
  AND(T291=19,入力項目!$S$16&lt;&gt;"高専"),IFERROR(VLOOKUP(入力項目!$S$17,子育て関連マスタ!$I$32:$M$37,2,FALSE),0),
  AND(T291=21,入力項目!$S$16="高専"),IFERROR(VLOOKUP(入力項目!$S$17,子育て関連マスタ!$I$32:$M$37,2,FALSE),0),
  T291&gt;=22,0
  ),0),0
) +
IF(AND(T291&gt;=1,T291&lt;=15),IF($D291=入力項目!$S$8,入力項目!$S$3,0),0) +
IF(AND(T291&gt;=1,T291&lt;=15),IF($D291=5,入力項目!$S$4,0),0) +
IF(AND(T291&gt;=1,T291&lt;=15),IF($D291=12,入力項目!$S$5,0),0) +
IF(AND(入力項目!$S$7=$A291,入力項目!$S$8=$D291),子育て関連マスタ!$C$14,0) +
IFERROR(IF(AND(YEAR(EDATE(DATE(入力項目!$S$7,入力項目!$S$8,1),1))=$A291,MONTH(EDATE(DATE(入力項目!$S$7,入力項目!$S$8,1),1))=$D291),子育て関連マスタ!$C$15,0),0) +
IF(AND(OR(T291=3,T291=5,T291=7),$D291=11),子育て関連マスタ!$C$17,0) +
IF(AND(T291=20,$D291=1),子育て関連マスタ!$C$18,0) +
IF(AND(T291=20,$D291=1),
IFERROR(_xlfn.IFS(
入力項目!$S$10="男",子育て関連マスタ!$C$18,
入力項目!$S$10="女",子育て関連マスタ!$C$19
),0),0
) +
IF(AND(T291&gt;=入力項目!$S$18,T291&lt;=入力項目!$S$19),入力項目!$S$20,0) +
IF(AND(T291&gt;=入力項目!$S$21,T291&lt;=入力項目!$S$22),入力項目!$S$23,0) +
IF(AND(T291&gt;=入力項目!$S$24,T291&lt;=入力項目!$S$25),入力項目!$S$26,0)
)</f>
        <v>0</v>
      </c>
      <c r="AI291">
        <f ca="1">-(
_xlfn.IFS(
U291&lt;=入力項目!$S$11,0,
AND(U291&gt;=入力項目!$S$11+1,U291&lt;=3),IFERROR(VLOOKUP(入力項目!$S$12,子育て関連マスタ!$I$4:$M$5,4,FALSE),0),
AND(U291&gt;=4,U291&lt;=6),IFERROR(VLOOKUP(入力項目!$S$13,子育て関連マスタ!$I$9:$M$12,4,FALSE),0),
AND(U291&gt;=7,U291&lt;=12),IFERROR(VLOOKUP(入力項目!$S$14,子育て関連マスタ!$I$16:$M$17,4,FALSE),0),
AND(U291&gt;=13,U291&lt;=15),IFERROR(VLOOKUP(入力項目!$S$15,子育て関連マスタ!$I$21:$M$22,4,FALSE),0),
AND(U291&gt;=16,U291&lt;=18),IFERROR(VLOOKUP(入力項目!$S$16,子育て関連マスタ!$I$26:$M$28,4,FALSE),0),
AND(U291&gt;=19,U291&lt;=20,入力項目!$S$16="高専"),IFERROR(VLOOKUP(入力項目!$S$16,子育て関連マスタ!$I$26:$M$28,4,FALSE),0),
AND(U291&gt;=19,U291&lt;=20,入力項目!$S$16&lt;&gt;"高専"),IFERROR(VLOOKUP(入力項目!$S$17,子育て関連マスタ!$I$32:$M$37,4,FALSE),0),
AND(U291&gt;=21,U291&lt;=22,入力項目!$S$16="高専"),IFERROR(VLOOKUP(入力項目!$S$17,子育て関連マスタ!$I$32:$M$34,4,FALSE),0),
AND(U291&gt;=21,U291&lt;=22,入力項目!$S$16&lt;&gt;"高専"),IFERROR(VLOOKUP(入力項目!$S$17,子育て関連マスタ!$I$32:$M$34,4,FALSE),0),
U291&gt;=23,0
) +
IF($D291=4,
  IFERROR(_xlfn.IFS(
  U291&lt;=入力項目!$S$11,0,
  AND(U291=入力項目!$S$11),IFERROR(VLOOKUP(入力項目!$S$12,子育て関連マスタ!$I$4:$M$5,2,FALSE),0),
  AND(U291=4),IFERROR(VLOOKUP(入力項目!$S$13,子育て関連マスタ!$I$9:$M$12,2,FALSE),0),
  AND(U291=7),IFERROR(VLOOKUP(入力項目!$S$14,子育て関連マスタ!$I$16:$M$17,2,FALSE),0),
  AND(U291=13),IFERROR(VLOOKUP(入力項目!$S$15,子育て関連マスタ!$I$21:$M$22,2,FALSE),0),
  AND(U291=16),IFERROR(VLOOKUP(入力項目!$S$16,子育て関連マスタ!$I$26:$M$28,2,FALSE),0),
  AND(U291=19,入力項目!$S$16&lt;&gt;"高専"),IFERROR(VLOOKUP(入力項目!$S$17,子育て関連マスタ!$I$32:$M$37,2,FALSE),0),
  AND(U291=21,入力項目!$S$16="高専"),IFERROR(VLOOKUP(入力項目!$S$17,子育て関連マスタ!$I$32:$M$37,2,FALSE),0),
  U291&gt;=22,0
  ),0),0
) +
IF(AND(U291&gt;=1,U291&lt;=15),IF($D291=入力項目!$S$8,入力項目!$S$3,0),0) +
IF(AND(U291&gt;=1,U291&lt;=15),IF($D291=5,入力項目!$S$4,0),0) +
IF(AND(U291&gt;=1,U291&lt;=15),IF($D291=12,入力項目!$S$5,0),0) +
IF(AND(入力項目!$S$7=$A291,入力項目!$S$8=$D291),子育て関連マスタ!$C$14,0) +
IFERROR(IF(AND(YEAR(EDATE(DATE(入力項目!$S$7,入力項目!$S$8,1),1))=$A291,MONTH(EDATE(DATE(入力項目!$S$7,入力項目!$S$8,1),1))=$D291),子育て関連マスタ!$C$15,0),0) +
IF(AND(OR(U291=3,U291=5,U291=7),$D291=11),子育て関連マスタ!$C$17,0) +
IF(AND(U291=20,$D291=1),子育て関連マスタ!$C$18,0) +
IF(AND(U291=20,$D291=1),
IFERROR(_xlfn.IFS(
入力項目!$S$10="男",子育て関連マスタ!$C$18,
入力項目!$S$10="女",子育て関連マスタ!$C$19
),0),0
) +
IF(AND(U291&gt;=入力項目!$S$18,U291&lt;=入力項目!$S$19),入力項目!$S$20,0) +
IF(AND(U291&gt;=入力項目!$S$21,U291&lt;=入力項目!$S$22),入力項目!$S$23,0) +
IF(AND(U291&gt;=入力項目!$S$24,U291&lt;=入力項目!$S$25),入力項目!$S$26,0)
)</f>
        <v>0</v>
      </c>
      <c r="AJ291" s="10">
        <f ca="1">-VLOOKUP($D291,月別収支!$A$2:$H$13,7,FALSE)</f>
        <v>-20000</v>
      </c>
    </row>
    <row r="292" spans="1:36" x14ac:dyDescent="0.4">
      <c r="A292">
        <f t="shared" ca="1" si="71"/>
        <v>2048</v>
      </c>
      <c r="B292">
        <f t="shared" ca="1" si="78"/>
        <v>2048</v>
      </c>
      <c r="C292">
        <f t="shared" ca="1" si="79"/>
        <v>24</v>
      </c>
      <c r="D292">
        <f t="shared" ca="1" si="72"/>
        <v>10</v>
      </c>
      <c r="E292" t="str">
        <f t="shared" ca="1" si="73"/>
        <v>2048年10月</v>
      </c>
      <c r="F292">
        <f ca="1">IF(OR(入力項目!$N$5&lt;$A292,AND(入力項目!$N$5=$A292,入力項目!$N$6&lt;$D292)),IF(F291=0,1,IF(G292=12,F291+1,F291)),0)</f>
        <v>24</v>
      </c>
      <c r="G292">
        <f ca="1">IF(OR(入力項目!$N$5&lt;$A292,AND(入力項目!$N$5=$A292,入力項目!$N$6&lt;$D292)),IF(G291=12,1,G291+1),0)</f>
        <v>12</v>
      </c>
      <c r="H292" t="str">
        <f t="shared" ca="1" si="74"/>
        <v>24_12</v>
      </c>
      <c r="I292">
        <f ca="1">IF(
  IFERROR(AND($C292&gt;0,MOD($C292,入力項目!$N$22)=0,$D292=入力項目!$N$23), FALSE),
  1,
  IF(
    AND(I291&gt;0,J291=12),
    IF(I291=入力項目!$N$28, 0, I291+1),
    I291
  )
)</f>
        <v>0</v>
      </c>
      <c r="J292">
        <f ca="1">IF($D292=入力項目!$N$23,1,IFERROR(J291+1,1))</f>
        <v>5</v>
      </c>
      <c r="K292" t="str">
        <f t="shared" ca="1" si="75"/>
        <v>0_5</v>
      </c>
      <c r="L292">
        <f ca="1">L291+IF(入力項目!$D$4=$D292,1,0)</f>
        <v>53</v>
      </c>
      <c r="M292" t="str">
        <f t="shared" ca="1" si="76"/>
        <v>53歳</v>
      </c>
      <c r="N292">
        <f t="shared" ca="1" si="80"/>
        <v>53</v>
      </c>
      <c r="O292" t="str">
        <f t="shared" ca="1" si="77"/>
        <v>53歳</v>
      </c>
      <c r="P292">
        <f t="shared" ca="1" si="81"/>
        <v>28</v>
      </c>
      <c r="Q292">
        <f t="shared" ca="1" si="82"/>
        <v>26</v>
      </c>
      <c r="R292">
        <f t="shared" ca="1" si="83"/>
        <v>2049</v>
      </c>
      <c r="S292">
        <f t="shared" ca="1" si="84"/>
        <v>2049</v>
      </c>
      <c r="T292">
        <f t="shared" ca="1" si="85"/>
        <v>2049</v>
      </c>
      <c r="U292">
        <f t="shared" ca="1" si="86"/>
        <v>2049</v>
      </c>
      <c r="V292" s="10">
        <f t="shared" ca="1" si="87"/>
        <v>34027625</v>
      </c>
      <c r="W292" s="10">
        <f ca="1">IF($L292&lt;その他マスタ!$B$1,VLOOKUP($D292,月別収支!$A$2:$H$13,2,FALSE),その他マスタ!$B$3)+IF(AND($L292=その他マスタ!$B$1,入力項目!$I$9="あり",$D292=入力項目!$D$4),その他マスタ!$B$2,0)</f>
        <v>300000</v>
      </c>
      <c r="X292" s="10">
        <f ca="1">-IF(入力項目!$K$5=TRUE,
IF($F292+$G292&lt;3,VLOOKUP($D292,月別収支!$A$2:$H$13,8,FALSE),0)+IFERROR(VLOOKUP($H292,住宅ローン計算!C:P,13,FALSE),0)+IF($F292&gt;1,IF(OR($G292=3,$G292=6,$G292=9,$G292=12),ROUNDUP(入力項目!$N$18/4,0),0),0),
VLOOKUP($D292,月別収支!$A$2:$H$13,8,FALSE))</f>
        <v>-91090</v>
      </c>
      <c r="Y292" s="10">
        <f ca="1">-VLOOKUP($D292,月別収支!$A$2:$H$13,3,FALSE)</f>
        <v>-75000</v>
      </c>
      <c r="Z292" s="10">
        <f ca="1">-VLOOKUP($D292,月別収支!$A$2:$H$13,4,FALSE)</f>
        <v>-27000</v>
      </c>
      <c r="AA292" s="10">
        <f ca="1">-VLOOKUP($D292,月別収支!$A$2:$H$13,6,FALSE)</f>
        <v>-10000</v>
      </c>
      <c r="AB292" s="10">
        <f ca="1">-(
VLOOKUP($D292,月別収支!$A$2:$H$13,5,FALSE)+IF(AND(入力項目!$I$27&lt;=$A292,ISEVEN($A292-入力項目!$I$27),入力項目!$I$28=$D292),入力項目!$I$26,0)
+IF(入力項目!$K$26=TRUE,
IFERROR(VLOOKUP($K292,マイカーローン計算!C:P,13,FALSE),0),
IFERROR(
  IF(AND($C292&gt;0,MOD($C292,入力項目!$N$22)=0,$D292=入力項目!$N$23),入力項目!$N$24,0),
 0
)
)
)</f>
        <v>-20000</v>
      </c>
      <c r="AC292" s="10">
        <f ca="1">-IF($A292&lt;入力項目!$N$33,入力項目!$N$35,IF(AND($A292=入力項目!$N$33,$D292&lt;=入力項目!$N$34),入力項目!$N$35,0))</f>
        <v>0</v>
      </c>
      <c r="AD292">
        <f ca="1">-(
_xlfn.IFS(
P292&lt;=入力項目!$S$11,0,
AND(P292&gt;=入力項目!$S$11+1,P292&lt;=3),IFERROR(VLOOKUP(入力項目!$S$12,子育て関連マスタ!$I$4:$M$5,4,FALSE),0),
AND(P292&gt;=4,P292&lt;=6),IFERROR(VLOOKUP(入力項目!$S$13,子育て関連マスタ!$I$9:$M$12,4,FALSE),0),
AND(P292&gt;=7,P292&lt;=12),IFERROR(VLOOKUP(入力項目!$S$14,子育て関連マスタ!$I$16:$M$17,4,FALSE),0),
AND(P292&gt;=13,P292&lt;=15),IFERROR(VLOOKUP(入力項目!$S$15,子育て関連マスタ!$I$21:$M$22,4,FALSE),0),
AND(P292&gt;=16,P292&lt;=18),IFERROR(VLOOKUP(入力項目!$S$16,子育て関連マスタ!$I$26:$M$28,4,FALSE),0),
AND(P292&gt;=19,P292&lt;=20,入力項目!$S$16="高専"),IFERROR(VLOOKUP(入力項目!$S$16,子育て関連マスタ!$I$26:$M$28,4,FALSE),0),
AND(P292&gt;=19,P292&lt;=20,入力項目!$S$16&lt;&gt;"高専"),IFERROR(VLOOKUP(入力項目!$S$17,子育て関連マスタ!$I$32:$M$37,4,FALSE),0),
AND(P292&gt;=21,P292&lt;=22,入力項目!$S$16="高専"),IFERROR(VLOOKUP(入力項目!$S$17,子育て関連マスタ!$I$32:$M$34,4,FALSE),0),
AND(P292&gt;=21,P292&lt;=22,入力項目!$S$16&lt;&gt;"高専"),IFERROR(VLOOKUP(入力項目!$S$17,子育て関連マスタ!$I$32:$M$34,4,FALSE),0),
P292&gt;=23,0
) +
IF($D292=4,
  IFERROR(_xlfn.IFS(
  P292&lt;=入力項目!$S$11,0,
  AND(P292=入力項目!$S$11),IFERROR(VLOOKUP(入力項目!$S$12,子育て関連マスタ!$I$4:$M$5,2,FALSE),0),
  AND(P292=4),IFERROR(VLOOKUP(入力項目!$S$13,子育て関連マスタ!$I$9:$M$12,2,FALSE),0),
  AND(P292=7),IFERROR(VLOOKUP(入力項目!$S$14,子育て関連マスタ!$I$16:$M$17,2,FALSE),0),
  AND(P292=13),IFERROR(VLOOKUP(入力項目!$S$15,子育て関連マスタ!$I$21:$M$22,2,FALSE),0),
  AND(P292=16),IFERROR(VLOOKUP(入力項目!$S$16,子育て関連マスタ!$I$26:$M$28,2,FALSE),0),
  AND(P292=19,入力項目!$S$16&lt;&gt;"高専"),IFERROR(VLOOKUP(入力項目!$S$17,子育て関連マスタ!$I$32:$M$37,2,FALSE),0),
  AND(P292=21,入力項目!$S$16="高専"),IFERROR(VLOOKUP(入力項目!$S$17,子育て関連マスタ!$I$32:$M$37,2,FALSE),0),
  P292&gt;=22,0
  ),0),0
) +
IF(AND(P292&gt;=1,P292&lt;=15),IF($D292=入力項目!$S$8,入力項目!$S$3,0),0) +
IF(AND(P292&gt;=1,P292&lt;=15),IF($D292=5,入力項目!$S$4,0),0) +
IF(AND(P292&gt;=1,P292&lt;=15),IF($D292=12,入力項目!$S$5,0),0) +
IF(AND(入力項目!$S$7=$A292,入力項目!$S$8=$D292),子育て関連マスタ!$C$14,0) +
IFERROR(IF(AND(YEAR(EDATE(DATE(入力項目!$S$7,入力項目!$S$8,1),1))=$A292,MONTH(EDATE(DATE(入力項目!$S$7,入力項目!$S$8,1),1))=$D292),子育て関連マスタ!$C$15,0),0) +
IF(AND(OR(P292=3,P292=5,P292=7),$D292=11),子育て関連マスタ!$C$17,0) +
IF(AND(P292=20,$D292=1),子育て関連マスタ!$C$18,0) +
IF(AND(P292=20,$D292=1),
IFERROR(_xlfn.IFS(
入力項目!$S$10="男",子育て関連マスタ!$C$18,
入力項目!$S$10="女",子育て関連マスタ!$C$19
),0),0
) +
IF(AND(P292&gt;=入力項目!$S$18,P292&lt;=入力項目!$S$19),入力項目!$S$20,0) +
IF(AND(P292&gt;=入力項目!$S$21,P292&lt;=入力項目!$S$22),入力項目!$S$23,0) +
IF(AND(P292&gt;=入力項目!$S$24,P292&lt;=入力項目!$S$25),入力項目!$S$26,0)
)</f>
        <v>0</v>
      </c>
      <c r="AE292">
        <f ca="1">-(
_xlfn.IFS(
Q292&lt;=入力項目!$S$11,0,
AND(Q292&gt;=入力項目!$S$11+1,Q292&lt;=3),IFERROR(VLOOKUP(入力項目!$S$12,子育て関連マスタ!$I$4:$M$5,4,FALSE),0),
AND(Q292&gt;=4,Q292&lt;=6),IFERROR(VLOOKUP(入力項目!$S$13,子育て関連マスタ!$I$9:$M$12,4,FALSE),0),
AND(Q292&gt;=7,Q292&lt;=12),IFERROR(VLOOKUP(入力項目!$S$14,子育て関連マスタ!$I$16:$M$17,4,FALSE),0),
AND(Q292&gt;=13,Q292&lt;=15),IFERROR(VLOOKUP(入力項目!$S$15,子育て関連マスタ!$I$21:$M$22,4,FALSE),0),
AND(Q292&gt;=16,Q292&lt;=18),IFERROR(VLOOKUP(入力項目!$S$16,子育て関連マスタ!$I$26:$M$28,4,FALSE),0),
AND(Q292&gt;=19,Q292&lt;=20,入力項目!$S$16="高専"),IFERROR(VLOOKUP(入力項目!$S$16,子育て関連マスタ!$I$26:$M$28,4,FALSE),0),
AND(Q292&gt;=19,Q292&lt;=20,入力項目!$S$16&lt;&gt;"高専"),IFERROR(VLOOKUP(入力項目!$S$17,子育て関連マスタ!$I$32:$M$37,4,FALSE),0),
AND(Q292&gt;=21,Q292&lt;=22,入力項目!$S$16="高専"),IFERROR(VLOOKUP(入力項目!$S$17,子育て関連マスタ!$I$32:$M$34,4,FALSE),0),
AND(Q292&gt;=21,Q292&lt;=22,入力項目!$S$16&lt;&gt;"高専"),IFERROR(VLOOKUP(入力項目!$S$17,子育て関連マスタ!$I$32:$M$34,4,FALSE),0),
Q292&gt;=23,0
) +
IF($D292=4,
  IFERROR(_xlfn.IFS(
  Q292&lt;=入力項目!$S$11,0,
  AND(Q292=入力項目!$S$11),IFERROR(VLOOKUP(入力項目!$S$12,子育て関連マスタ!$I$4:$M$5,2,FALSE),0),
  AND(Q292=4),IFERROR(VLOOKUP(入力項目!$S$13,子育て関連マスタ!$I$9:$M$12,2,FALSE),0),
  AND(Q292=7),IFERROR(VLOOKUP(入力項目!$S$14,子育て関連マスタ!$I$16:$M$17,2,FALSE),0),
  AND(Q292=13),IFERROR(VLOOKUP(入力項目!$S$15,子育て関連マスタ!$I$21:$M$22,2,FALSE),0),
  AND(Q292=16),IFERROR(VLOOKUP(入力項目!$S$16,子育て関連マスタ!$I$26:$M$28,2,FALSE),0),
  AND(Q292=19,入力項目!$S$16&lt;&gt;"高専"),IFERROR(VLOOKUP(入力項目!$S$17,子育て関連マスタ!$I$32:$M$37,2,FALSE),0),
  AND(Q292=21,入力項目!$S$16="高専"),IFERROR(VLOOKUP(入力項目!$S$17,子育て関連マスタ!$I$32:$M$37,2,FALSE),0),
  Q292&gt;=22,0
  ),0),0
) +
IF(AND(Q292&gt;=1,Q292&lt;=15),IF($D292=入力項目!$S$8,入力項目!$S$3,0),0) +
IF(AND(Q292&gt;=1,Q292&lt;=15),IF($D292=5,入力項目!$S$4,0),0) +
IF(AND(Q292&gt;=1,Q292&lt;=15),IF($D292=12,入力項目!$S$5,0),0) +
IF(AND(入力項目!$S$7=$A292,入力項目!$S$8=$D292),子育て関連マスタ!$C$14,0) +
IFERROR(IF(AND(YEAR(EDATE(DATE(入力項目!$S$7,入力項目!$S$8,1),1))=$A292,MONTH(EDATE(DATE(入力項目!$S$7,入力項目!$S$8,1),1))=$D292),子育て関連マスタ!$C$15,0),0) +
IF(AND(OR(Q292=3,Q292=5,Q292=7),$D292=11),子育て関連マスタ!$C$17,0) +
IF(AND(Q292=20,$D292=1),子育て関連マスタ!$C$18,0) +
IF(AND(Q292=20,$D292=1),
IFERROR(_xlfn.IFS(
入力項目!$S$10="男",子育て関連マスタ!$C$18,
入力項目!$S$10="女",子育て関連マスタ!$C$19
),0),0
) +
IF(AND(Q292&gt;=入力項目!$S$18,Q292&lt;=入力項目!$S$19),入力項目!$S$20,0) +
IF(AND(Q292&gt;=入力項目!$S$21,Q292&lt;=入力項目!$S$22),入力項目!$S$23,0) +
IF(AND(Q292&gt;=入力項目!$S$24,Q292&lt;=入力項目!$S$25),入力項目!$S$26,0)
)</f>
        <v>0</v>
      </c>
      <c r="AF292">
        <f ca="1">-(
_xlfn.IFS(
R292&lt;=入力項目!$S$11,0,
AND(R292&gt;=入力項目!$S$11+1,R292&lt;=3),IFERROR(VLOOKUP(入力項目!$S$12,子育て関連マスタ!$I$4:$M$5,4,FALSE),0),
AND(R292&gt;=4,R292&lt;=6),IFERROR(VLOOKUP(入力項目!$S$13,子育て関連マスタ!$I$9:$M$12,4,FALSE),0),
AND(R292&gt;=7,R292&lt;=12),IFERROR(VLOOKUP(入力項目!$S$14,子育て関連マスタ!$I$16:$M$17,4,FALSE),0),
AND(R292&gt;=13,R292&lt;=15),IFERROR(VLOOKUP(入力項目!$S$15,子育て関連マスタ!$I$21:$M$22,4,FALSE),0),
AND(R292&gt;=16,R292&lt;=18),IFERROR(VLOOKUP(入力項目!$S$16,子育て関連マスタ!$I$26:$M$28,4,FALSE),0),
AND(R292&gt;=19,R292&lt;=20,入力項目!$S$16="高専"),IFERROR(VLOOKUP(入力項目!$S$16,子育て関連マスタ!$I$26:$M$28,4,FALSE),0),
AND(R292&gt;=19,R292&lt;=20,入力項目!$S$16&lt;&gt;"高専"),IFERROR(VLOOKUP(入力項目!$S$17,子育て関連マスタ!$I$32:$M$37,4,FALSE),0),
AND(R292&gt;=21,R292&lt;=22,入力項目!$S$16="高専"),IFERROR(VLOOKUP(入力項目!$S$17,子育て関連マスタ!$I$32:$M$34,4,FALSE),0),
AND(R292&gt;=21,R292&lt;=22,入力項目!$S$16&lt;&gt;"高専"),IFERROR(VLOOKUP(入力項目!$S$17,子育て関連マスタ!$I$32:$M$34,4,FALSE),0),
R292&gt;=23,0
) +
IF($D292=4,
  IFERROR(_xlfn.IFS(
  R292&lt;=入力項目!$S$11,0,
  AND(R292=入力項目!$S$11),IFERROR(VLOOKUP(入力項目!$S$12,子育て関連マスタ!$I$4:$M$5,2,FALSE),0),
  AND(R292=4),IFERROR(VLOOKUP(入力項目!$S$13,子育て関連マスタ!$I$9:$M$12,2,FALSE),0),
  AND(R292=7),IFERROR(VLOOKUP(入力項目!$S$14,子育て関連マスタ!$I$16:$M$17,2,FALSE),0),
  AND(R292=13),IFERROR(VLOOKUP(入力項目!$S$15,子育て関連マスタ!$I$21:$M$22,2,FALSE),0),
  AND(R292=16),IFERROR(VLOOKUP(入力項目!$S$16,子育て関連マスタ!$I$26:$M$28,2,FALSE),0),
  AND(R292=19,入力項目!$S$16&lt;&gt;"高専"),IFERROR(VLOOKUP(入力項目!$S$17,子育て関連マスタ!$I$32:$M$37,2,FALSE),0),
  AND(R292=21,入力項目!$S$16="高専"),IFERROR(VLOOKUP(入力項目!$S$17,子育て関連マスタ!$I$32:$M$37,2,FALSE),0),
  R292&gt;=22,0
  ),0),0
) +
IF(AND(R292&gt;=1,R292&lt;=15),IF($D292=入力項目!$S$8,入力項目!$S$3,0),0) +
IF(AND(R292&gt;=1,R292&lt;=15),IF($D292=5,入力項目!$S$4,0),0) +
IF(AND(R292&gt;=1,R292&lt;=15),IF($D292=12,入力項目!$S$5,0),0) +
IF(AND(入力項目!$S$7=$A292,入力項目!$S$8=$D292),子育て関連マスタ!$C$14,0) +
IFERROR(IF(AND(YEAR(EDATE(DATE(入力項目!$S$7,入力項目!$S$8,1),1))=$A292,MONTH(EDATE(DATE(入力項目!$S$7,入力項目!$S$8,1),1))=$D292),子育て関連マスタ!$C$15,0),0) +
IF(AND(OR(R292=3,R292=5,R292=7),$D292=11),子育て関連マスタ!$C$17,0) +
IF(AND(R292=20,$D292=1),子育て関連マスタ!$C$18,0) +
IF(AND(R292=20,$D292=1),
IFERROR(_xlfn.IFS(
入力項目!$S$10="男",子育て関連マスタ!$C$18,
入力項目!$S$10="女",子育て関連マスタ!$C$19
),0),0
) +
IF(AND(R292&gt;=入力項目!$S$18,R292&lt;=入力項目!$S$19),入力項目!$S$20,0) +
IF(AND(R292&gt;=入力項目!$S$21,R292&lt;=入力項目!$S$22),入力項目!$S$23,0) +
IF(AND(R292&gt;=入力項目!$S$24,R292&lt;=入力項目!$S$25),入力項目!$S$26,0)
)</f>
        <v>0</v>
      </c>
      <c r="AG292">
        <f ca="1">-(
_xlfn.IFS(
S292&lt;=入力項目!$S$11,0,
AND(S292&gt;=入力項目!$S$11+1,S292&lt;=3),IFERROR(VLOOKUP(入力項目!$S$12,子育て関連マスタ!$I$4:$M$5,4,FALSE),0),
AND(S292&gt;=4,S292&lt;=6),IFERROR(VLOOKUP(入力項目!$S$13,子育て関連マスタ!$I$9:$M$12,4,FALSE),0),
AND(S292&gt;=7,S292&lt;=12),IFERROR(VLOOKUP(入力項目!$S$14,子育て関連マスタ!$I$16:$M$17,4,FALSE),0),
AND(S292&gt;=13,S292&lt;=15),IFERROR(VLOOKUP(入力項目!$S$15,子育て関連マスタ!$I$21:$M$22,4,FALSE),0),
AND(S292&gt;=16,S292&lt;=18),IFERROR(VLOOKUP(入力項目!$S$16,子育て関連マスタ!$I$26:$M$28,4,FALSE),0),
AND(S292&gt;=19,S292&lt;=20,入力項目!$S$16="高専"),IFERROR(VLOOKUP(入力項目!$S$16,子育て関連マスタ!$I$26:$M$28,4,FALSE),0),
AND(S292&gt;=19,S292&lt;=20,入力項目!$S$16&lt;&gt;"高専"),IFERROR(VLOOKUP(入力項目!$S$17,子育て関連マスタ!$I$32:$M$37,4,FALSE),0),
AND(S292&gt;=21,S292&lt;=22,入力項目!$S$16="高専"),IFERROR(VLOOKUP(入力項目!$S$17,子育て関連マスタ!$I$32:$M$34,4,FALSE),0),
AND(S292&gt;=21,S292&lt;=22,入力項目!$S$16&lt;&gt;"高専"),IFERROR(VLOOKUP(入力項目!$S$17,子育て関連マスタ!$I$32:$M$34,4,FALSE),0),
S292&gt;=23,0
) +
IF($D292=4,
  IFERROR(_xlfn.IFS(
  S292&lt;=入力項目!$S$11,0,
  AND(S292=入力項目!$S$11),IFERROR(VLOOKUP(入力項目!$S$12,子育て関連マスタ!$I$4:$M$5,2,FALSE),0),
  AND(S292=4),IFERROR(VLOOKUP(入力項目!$S$13,子育て関連マスタ!$I$9:$M$12,2,FALSE),0),
  AND(S292=7),IFERROR(VLOOKUP(入力項目!$S$14,子育て関連マスタ!$I$16:$M$17,2,FALSE),0),
  AND(S292=13),IFERROR(VLOOKUP(入力項目!$S$15,子育て関連マスタ!$I$21:$M$22,2,FALSE),0),
  AND(S292=16),IFERROR(VLOOKUP(入力項目!$S$16,子育て関連マスタ!$I$26:$M$28,2,FALSE),0),
  AND(S292=19,入力項目!$S$16&lt;&gt;"高専"),IFERROR(VLOOKUP(入力項目!$S$17,子育て関連マスタ!$I$32:$M$37,2,FALSE),0),
  AND(S292=21,入力項目!$S$16="高専"),IFERROR(VLOOKUP(入力項目!$S$17,子育て関連マスタ!$I$32:$M$37,2,FALSE),0),
  S292&gt;=22,0
  ),0),0
) +
IF(AND(S292&gt;=1,S292&lt;=15),IF($D292=入力項目!$S$8,入力項目!$S$3,0),0) +
IF(AND(S292&gt;=1,S292&lt;=15),IF($D292=5,入力項目!$S$4,0),0) +
IF(AND(S292&gt;=1,S292&lt;=15),IF($D292=12,入力項目!$S$5,0),0) +
IF(AND(入力項目!$S$7=$A292,入力項目!$S$8=$D292),子育て関連マスタ!$C$14,0) +
IFERROR(IF(AND(YEAR(EDATE(DATE(入力項目!$S$7,入力項目!$S$8,1),1))=$A292,MONTH(EDATE(DATE(入力項目!$S$7,入力項目!$S$8,1),1))=$D292),子育て関連マスタ!$C$15,0),0) +
IF(AND(OR(S292=3,S292=5,S292=7),$D292=11),子育て関連マスタ!$C$17,0) +
IF(AND(S292=20,$D292=1),子育て関連マスタ!$C$18,0) +
IF(AND(S292=20,$D292=1),
IFERROR(_xlfn.IFS(
入力項目!$S$10="男",子育て関連マスタ!$C$18,
入力項目!$S$10="女",子育て関連マスタ!$C$19
),0),0
) +
IF(AND(S292&gt;=入力項目!$S$18,S292&lt;=入力項目!$S$19),入力項目!$S$20,0) +
IF(AND(S292&gt;=入力項目!$S$21,S292&lt;=入力項目!$S$22),入力項目!$S$23,0) +
IF(AND(S292&gt;=入力項目!$S$24,S292&lt;=入力項目!$S$25),入力項目!$S$26,0)
)</f>
        <v>0</v>
      </c>
      <c r="AH292">
        <f ca="1">-(
_xlfn.IFS(
T292&lt;=入力項目!$S$11,0,
AND(T292&gt;=入力項目!$S$11+1,T292&lt;=3),IFERROR(VLOOKUP(入力項目!$S$12,子育て関連マスタ!$I$4:$M$5,4,FALSE),0),
AND(T292&gt;=4,T292&lt;=6),IFERROR(VLOOKUP(入力項目!$S$13,子育て関連マスタ!$I$9:$M$12,4,FALSE),0),
AND(T292&gt;=7,T292&lt;=12),IFERROR(VLOOKUP(入力項目!$S$14,子育て関連マスタ!$I$16:$M$17,4,FALSE),0),
AND(T292&gt;=13,T292&lt;=15),IFERROR(VLOOKUP(入力項目!$S$15,子育て関連マスタ!$I$21:$M$22,4,FALSE),0),
AND(T292&gt;=16,T292&lt;=18),IFERROR(VLOOKUP(入力項目!$S$16,子育て関連マスタ!$I$26:$M$28,4,FALSE),0),
AND(T292&gt;=19,T292&lt;=20,入力項目!$S$16="高専"),IFERROR(VLOOKUP(入力項目!$S$16,子育て関連マスタ!$I$26:$M$28,4,FALSE),0),
AND(T292&gt;=19,T292&lt;=20,入力項目!$S$16&lt;&gt;"高専"),IFERROR(VLOOKUP(入力項目!$S$17,子育て関連マスタ!$I$32:$M$37,4,FALSE),0),
AND(T292&gt;=21,T292&lt;=22,入力項目!$S$16="高専"),IFERROR(VLOOKUP(入力項目!$S$17,子育て関連マスタ!$I$32:$M$34,4,FALSE),0),
AND(T292&gt;=21,T292&lt;=22,入力項目!$S$16&lt;&gt;"高専"),IFERROR(VLOOKUP(入力項目!$S$17,子育て関連マスタ!$I$32:$M$34,4,FALSE),0),
T292&gt;=23,0
) +
IF($D292=4,
  IFERROR(_xlfn.IFS(
  T292&lt;=入力項目!$S$11,0,
  AND(T292=入力項目!$S$11),IFERROR(VLOOKUP(入力項目!$S$12,子育て関連マスタ!$I$4:$M$5,2,FALSE),0),
  AND(T292=4),IFERROR(VLOOKUP(入力項目!$S$13,子育て関連マスタ!$I$9:$M$12,2,FALSE),0),
  AND(T292=7),IFERROR(VLOOKUP(入力項目!$S$14,子育て関連マスタ!$I$16:$M$17,2,FALSE),0),
  AND(T292=13),IFERROR(VLOOKUP(入力項目!$S$15,子育て関連マスタ!$I$21:$M$22,2,FALSE),0),
  AND(T292=16),IFERROR(VLOOKUP(入力項目!$S$16,子育て関連マスタ!$I$26:$M$28,2,FALSE),0),
  AND(T292=19,入力項目!$S$16&lt;&gt;"高専"),IFERROR(VLOOKUP(入力項目!$S$17,子育て関連マスタ!$I$32:$M$37,2,FALSE),0),
  AND(T292=21,入力項目!$S$16="高専"),IFERROR(VLOOKUP(入力項目!$S$17,子育て関連マスタ!$I$32:$M$37,2,FALSE),0),
  T292&gt;=22,0
  ),0),0
) +
IF(AND(T292&gt;=1,T292&lt;=15),IF($D292=入力項目!$S$8,入力項目!$S$3,0),0) +
IF(AND(T292&gt;=1,T292&lt;=15),IF($D292=5,入力項目!$S$4,0),0) +
IF(AND(T292&gt;=1,T292&lt;=15),IF($D292=12,入力項目!$S$5,0),0) +
IF(AND(入力項目!$S$7=$A292,入力項目!$S$8=$D292),子育て関連マスタ!$C$14,0) +
IFERROR(IF(AND(YEAR(EDATE(DATE(入力項目!$S$7,入力項目!$S$8,1),1))=$A292,MONTH(EDATE(DATE(入力項目!$S$7,入力項目!$S$8,1),1))=$D292),子育て関連マスタ!$C$15,0),0) +
IF(AND(OR(T292=3,T292=5,T292=7),$D292=11),子育て関連マスタ!$C$17,0) +
IF(AND(T292=20,$D292=1),子育て関連マスタ!$C$18,0) +
IF(AND(T292=20,$D292=1),
IFERROR(_xlfn.IFS(
入力項目!$S$10="男",子育て関連マスタ!$C$18,
入力項目!$S$10="女",子育て関連マスタ!$C$19
),0),0
) +
IF(AND(T292&gt;=入力項目!$S$18,T292&lt;=入力項目!$S$19),入力項目!$S$20,0) +
IF(AND(T292&gt;=入力項目!$S$21,T292&lt;=入力項目!$S$22),入力項目!$S$23,0) +
IF(AND(T292&gt;=入力項目!$S$24,T292&lt;=入力項目!$S$25),入力項目!$S$26,0)
)</f>
        <v>0</v>
      </c>
      <c r="AI292">
        <f ca="1">-(
_xlfn.IFS(
U292&lt;=入力項目!$S$11,0,
AND(U292&gt;=入力項目!$S$11+1,U292&lt;=3),IFERROR(VLOOKUP(入力項目!$S$12,子育て関連マスタ!$I$4:$M$5,4,FALSE),0),
AND(U292&gt;=4,U292&lt;=6),IFERROR(VLOOKUP(入力項目!$S$13,子育て関連マスタ!$I$9:$M$12,4,FALSE),0),
AND(U292&gt;=7,U292&lt;=12),IFERROR(VLOOKUP(入力項目!$S$14,子育て関連マスタ!$I$16:$M$17,4,FALSE),0),
AND(U292&gt;=13,U292&lt;=15),IFERROR(VLOOKUP(入力項目!$S$15,子育て関連マスタ!$I$21:$M$22,4,FALSE),0),
AND(U292&gt;=16,U292&lt;=18),IFERROR(VLOOKUP(入力項目!$S$16,子育て関連マスタ!$I$26:$M$28,4,FALSE),0),
AND(U292&gt;=19,U292&lt;=20,入力項目!$S$16="高専"),IFERROR(VLOOKUP(入力項目!$S$16,子育て関連マスタ!$I$26:$M$28,4,FALSE),0),
AND(U292&gt;=19,U292&lt;=20,入力項目!$S$16&lt;&gt;"高専"),IFERROR(VLOOKUP(入力項目!$S$17,子育て関連マスタ!$I$32:$M$37,4,FALSE),0),
AND(U292&gt;=21,U292&lt;=22,入力項目!$S$16="高専"),IFERROR(VLOOKUP(入力項目!$S$17,子育て関連マスタ!$I$32:$M$34,4,FALSE),0),
AND(U292&gt;=21,U292&lt;=22,入力項目!$S$16&lt;&gt;"高専"),IFERROR(VLOOKUP(入力項目!$S$17,子育て関連マスタ!$I$32:$M$34,4,FALSE),0),
U292&gt;=23,0
) +
IF($D292=4,
  IFERROR(_xlfn.IFS(
  U292&lt;=入力項目!$S$11,0,
  AND(U292=入力項目!$S$11),IFERROR(VLOOKUP(入力項目!$S$12,子育て関連マスタ!$I$4:$M$5,2,FALSE),0),
  AND(U292=4),IFERROR(VLOOKUP(入力項目!$S$13,子育て関連マスタ!$I$9:$M$12,2,FALSE),0),
  AND(U292=7),IFERROR(VLOOKUP(入力項目!$S$14,子育て関連マスタ!$I$16:$M$17,2,FALSE),0),
  AND(U292=13),IFERROR(VLOOKUP(入力項目!$S$15,子育て関連マスタ!$I$21:$M$22,2,FALSE),0),
  AND(U292=16),IFERROR(VLOOKUP(入力項目!$S$16,子育て関連マスタ!$I$26:$M$28,2,FALSE),0),
  AND(U292=19,入力項目!$S$16&lt;&gt;"高専"),IFERROR(VLOOKUP(入力項目!$S$17,子育て関連マスタ!$I$32:$M$37,2,FALSE),0),
  AND(U292=21,入力項目!$S$16="高専"),IFERROR(VLOOKUP(入力項目!$S$17,子育て関連マスタ!$I$32:$M$37,2,FALSE),0),
  U292&gt;=22,0
  ),0),0
) +
IF(AND(U292&gt;=1,U292&lt;=15),IF($D292=入力項目!$S$8,入力項目!$S$3,0),0) +
IF(AND(U292&gt;=1,U292&lt;=15),IF($D292=5,入力項目!$S$4,0),0) +
IF(AND(U292&gt;=1,U292&lt;=15),IF($D292=12,入力項目!$S$5,0),0) +
IF(AND(入力項目!$S$7=$A292,入力項目!$S$8=$D292),子育て関連マスタ!$C$14,0) +
IFERROR(IF(AND(YEAR(EDATE(DATE(入力項目!$S$7,入力項目!$S$8,1),1))=$A292,MONTH(EDATE(DATE(入力項目!$S$7,入力項目!$S$8,1),1))=$D292),子育て関連マスタ!$C$15,0),0) +
IF(AND(OR(U292=3,U292=5,U292=7),$D292=11),子育て関連マスタ!$C$17,0) +
IF(AND(U292=20,$D292=1),子育て関連マスタ!$C$18,0) +
IF(AND(U292=20,$D292=1),
IFERROR(_xlfn.IFS(
入力項目!$S$10="男",子育て関連マスタ!$C$18,
入力項目!$S$10="女",子育て関連マスタ!$C$19
),0),0
) +
IF(AND(U292&gt;=入力項目!$S$18,U292&lt;=入力項目!$S$19),入力項目!$S$20,0) +
IF(AND(U292&gt;=入力項目!$S$21,U292&lt;=入力項目!$S$22),入力項目!$S$23,0) +
IF(AND(U292&gt;=入力項目!$S$24,U292&lt;=入力項目!$S$25),入力項目!$S$26,0)
)</f>
        <v>0</v>
      </c>
      <c r="AJ292" s="10">
        <f ca="1">-VLOOKUP($D292,月別収支!$A$2:$H$13,7,FALSE)</f>
        <v>-20000</v>
      </c>
    </row>
    <row r="293" spans="1:36" x14ac:dyDescent="0.4">
      <c r="A293">
        <f t="shared" ca="1" si="71"/>
        <v>2048</v>
      </c>
      <c r="B293">
        <f t="shared" ca="1" si="78"/>
        <v>2048</v>
      </c>
      <c r="C293">
        <f t="shared" ca="1" si="79"/>
        <v>24</v>
      </c>
      <c r="D293">
        <f t="shared" ca="1" si="72"/>
        <v>11</v>
      </c>
      <c r="E293" t="str">
        <f t="shared" ca="1" si="73"/>
        <v>2048年11月</v>
      </c>
      <c r="F293">
        <f ca="1">IF(OR(入力項目!$N$5&lt;$A293,AND(入力項目!$N$5=$A293,入力項目!$N$6&lt;$D293)),IF(F292=0,1,IF(G293=12,F292+1,F292)),0)</f>
        <v>24</v>
      </c>
      <c r="G293">
        <f ca="1">IF(OR(入力項目!$N$5&lt;$A293,AND(入力項目!$N$5=$A293,入力項目!$N$6&lt;$D293)),IF(G292=12,1,G292+1),0)</f>
        <v>1</v>
      </c>
      <c r="H293" t="str">
        <f t="shared" ca="1" si="74"/>
        <v>24_1</v>
      </c>
      <c r="I293">
        <f ca="1">IF(
  IFERROR(AND($C293&gt;0,MOD($C293,入力項目!$N$22)=0,$D293=入力項目!$N$23), FALSE),
  1,
  IF(
    AND(I292&gt;0,J292=12),
    IF(I292=入力項目!$N$28, 0, I292+1),
    I292
  )
)</f>
        <v>0</v>
      </c>
      <c r="J293">
        <f ca="1">IF($D293=入力項目!$N$23,1,IFERROR(J292+1,1))</f>
        <v>6</v>
      </c>
      <c r="K293" t="str">
        <f t="shared" ca="1" si="75"/>
        <v>0_6</v>
      </c>
      <c r="L293">
        <f ca="1">L292+IF(入力項目!$D$4=$D293,1,0)</f>
        <v>53</v>
      </c>
      <c r="M293" t="str">
        <f t="shared" ca="1" si="76"/>
        <v>53歳</v>
      </c>
      <c r="N293">
        <f t="shared" ca="1" si="80"/>
        <v>53</v>
      </c>
      <c r="O293" t="str">
        <f t="shared" ca="1" si="77"/>
        <v>53歳</v>
      </c>
      <c r="P293">
        <f t="shared" ca="1" si="81"/>
        <v>28</v>
      </c>
      <c r="Q293">
        <f t="shared" ca="1" si="82"/>
        <v>26</v>
      </c>
      <c r="R293">
        <f t="shared" ca="1" si="83"/>
        <v>2049</v>
      </c>
      <c r="S293">
        <f t="shared" ca="1" si="84"/>
        <v>2049</v>
      </c>
      <c r="T293">
        <f t="shared" ca="1" si="85"/>
        <v>2049</v>
      </c>
      <c r="U293">
        <f t="shared" ca="1" si="86"/>
        <v>2049</v>
      </c>
      <c r="V293" s="10">
        <f t="shared" ca="1" si="87"/>
        <v>34122035</v>
      </c>
      <c r="W293" s="10">
        <f ca="1">IF($L293&lt;その他マスタ!$B$1,VLOOKUP($D293,月別収支!$A$2:$H$13,2,FALSE),その他マスタ!$B$3)+IF(AND($L293=その他マスタ!$B$1,入力項目!$I$9="あり",$D293=入力項目!$D$4),その他マスタ!$B$2,0)</f>
        <v>300000</v>
      </c>
      <c r="X293" s="10">
        <f ca="1">-IF(入力項目!$K$5=TRUE,
IF($F293+$G293&lt;3,VLOOKUP($D293,月別収支!$A$2:$H$13,8,FALSE),0)+IFERROR(VLOOKUP($H293,住宅ローン計算!C:P,13,FALSE),0)+IF($F293&gt;1,IF(OR($G293=3,$G293=6,$G293=9,$G293=12),ROUNDUP(入力項目!$N$18/4,0),0),0),
VLOOKUP($D293,月別収支!$A$2:$H$13,8,FALSE))</f>
        <v>-53590</v>
      </c>
      <c r="Y293" s="10">
        <f ca="1">-VLOOKUP($D293,月別収支!$A$2:$H$13,3,FALSE)</f>
        <v>-75000</v>
      </c>
      <c r="Z293" s="10">
        <f ca="1">-VLOOKUP($D293,月別収支!$A$2:$H$13,4,FALSE)</f>
        <v>-27000</v>
      </c>
      <c r="AA293" s="10">
        <f ca="1">-VLOOKUP($D293,月別収支!$A$2:$H$13,6,FALSE)</f>
        <v>-10000</v>
      </c>
      <c r="AB293" s="10">
        <f ca="1">-(
VLOOKUP($D293,月別収支!$A$2:$H$13,5,FALSE)+IF(AND(入力項目!$I$27&lt;=$A293,ISEVEN($A293-入力項目!$I$27),入力項目!$I$28=$D293),入力項目!$I$26,0)
+IF(入力項目!$K$26=TRUE,
IFERROR(VLOOKUP($K293,マイカーローン計算!C:P,13,FALSE),0),
IFERROR(
  IF(AND($C293&gt;0,MOD($C293,入力項目!$N$22)=0,$D293=入力項目!$N$23),入力項目!$N$24,0),
 0
)
)
)</f>
        <v>-20000</v>
      </c>
      <c r="AC293" s="10">
        <f ca="1">-IF($A293&lt;入力項目!$N$33,入力項目!$N$35,IF(AND($A293=入力項目!$N$33,$D293&lt;=入力項目!$N$34),入力項目!$N$35,0))</f>
        <v>0</v>
      </c>
      <c r="AD293">
        <f ca="1">-(
_xlfn.IFS(
P293&lt;=入力項目!$S$11,0,
AND(P293&gt;=入力項目!$S$11+1,P293&lt;=3),IFERROR(VLOOKUP(入力項目!$S$12,子育て関連マスタ!$I$4:$M$5,4,FALSE),0),
AND(P293&gt;=4,P293&lt;=6),IFERROR(VLOOKUP(入力項目!$S$13,子育て関連マスタ!$I$9:$M$12,4,FALSE),0),
AND(P293&gt;=7,P293&lt;=12),IFERROR(VLOOKUP(入力項目!$S$14,子育て関連マスタ!$I$16:$M$17,4,FALSE),0),
AND(P293&gt;=13,P293&lt;=15),IFERROR(VLOOKUP(入力項目!$S$15,子育て関連マスタ!$I$21:$M$22,4,FALSE),0),
AND(P293&gt;=16,P293&lt;=18),IFERROR(VLOOKUP(入力項目!$S$16,子育て関連マスタ!$I$26:$M$28,4,FALSE),0),
AND(P293&gt;=19,P293&lt;=20,入力項目!$S$16="高専"),IFERROR(VLOOKUP(入力項目!$S$16,子育て関連マスタ!$I$26:$M$28,4,FALSE),0),
AND(P293&gt;=19,P293&lt;=20,入力項目!$S$16&lt;&gt;"高専"),IFERROR(VLOOKUP(入力項目!$S$17,子育て関連マスタ!$I$32:$M$37,4,FALSE),0),
AND(P293&gt;=21,P293&lt;=22,入力項目!$S$16="高専"),IFERROR(VLOOKUP(入力項目!$S$17,子育て関連マスタ!$I$32:$M$34,4,FALSE),0),
AND(P293&gt;=21,P293&lt;=22,入力項目!$S$16&lt;&gt;"高専"),IFERROR(VLOOKUP(入力項目!$S$17,子育て関連マスタ!$I$32:$M$34,4,FALSE),0),
P293&gt;=23,0
) +
IF($D293=4,
  IFERROR(_xlfn.IFS(
  P293&lt;=入力項目!$S$11,0,
  AND(P293=入力項目!$S$11),IFERROR(VLOOKUP(入力項目!$S$12,子育て関連マスタ!$I$4:$M$5,2,FALSE),0),
  AND(P293=4),IFERROR(VLOOKUP(入力項目!$S$13,子育て関連マスタ!$I$9:$M$12,2,FALSE),0),
  AND(P293=7),IFERROR(VLOOKUP(入力項目!$S$14,子育て関連マスタ!$I$16:$M$17,2,FALSE),0),
  AND(P293=13),IFERROR(VLOOKUP(入力項目!$S$15,子育て関連マスタ!$I$21:$M$22,2,FALSE),0),
  AND(P293=16),IFERROR(VLOOKUP(入力項目!$S$16,子育て関連マスタ!$I$26:$M$28,2,FALSE),0),
  AND(P293=19,入力項目!$S$16&lt;&gt;"高専"),IFERROR(VLOOKUP(入力項目!$S$17,子育て関連マスタ!$I$32:$M$37,2,FALSE),0),
  AND(P293=21,入力項目!$S$16="高専"),IFERROR(VLOOKUP(入力項目!$S$17,子育て関連マスタ!$I$32:$M$37,2,FALSE),0),
  P293&gt;=22,0
  ),0),0
) +
IF(AND(P293&gt;=1,P293&lt;=15),IF($D293=入力項目!$S$8,入力項目!$S$3,0),0) +
IF(AND(P293&gt;=1,P293&lt;=15),IF($D293=5,入力項目!$S$4,0),0) +
IF(AND(P293&gt;=1,P293&lt;=15),IF($D293=12,入力項目!$S$5,0),0) +
IF(AND(入力項目!$S$7=$A293,入力項目!$S$8=$D293),子育て関連マスタ!$C$14,0) +
IFERROR(IF(AND(YEAR(EDATE(DATE(入力項目!$S$7,入力項目!$S$8,1),1))=$A293,MONTH(EDATE(DATE(入力項目!$S$7,入力項目!$S$8,1),1))=$D293),子育て関連マスタ!$C$15,0),0) +
IF(AND(OR(P293=3,P293=5,P293=7),$D293=11),子育て関連マスタ!$C$17,0) +
IF(AND(P293=20,$D293=1),子育て関連マスタ!$C$18,0) +
IF(AND(P293=20,$D293=1),
IFERROR(_xlfn.IFS(
入力項目!$S$10="男",子育て関連マスタ!$C$18,
入力項目!$S$10="女",子育て関連マスタ!$C$19
),0),0
) +
IF(AND(P293&gt;=入力項目!$S$18,P293&lt;=入力項目!$S$19),入力項目!$S$20,0) +
IF(AND(P293&gt;=入力項目!$S$21,P293&lt;=入力項目!$S$22),入力項目!$S$23,0) +
IF(AND(P293&gt;=入力項目!$S$24,P293&lt;=入力項目!$S$25),入力項目!$S$26,0)
)</f>
        <v>0</v>
      </c>
      <c r="AE293">
        <f ca="1">-(
_xlfn.IFS(
Q293&lt;=入力項目!$S$11,0,
AND(Q293&gt;=入力項目!$S$11+1,Q293&lt;=3),IFERROR(VLOOKUP(入力項目!$S$12,子育て関連マスタ!$I$4:$M$5,4,FALSE),0),
AND(Q293&gt;=4,Q293&lt;=6),IFERROR(VLOOKUP(入力項目!$S$13,子育て関連マスタ!$I$9:$M$12,4,FALSE),0),
AND(Q293&gt;=7,Q293&lt;=12),IFERROR(VLOOKUP(入力項目!$S$14,子育て関連マスタ!$I$16:$M$17,4,FALSE),0),
AND(Q293&gt;=13,Q293&lt;=15),IFERROR(VLOOKUP(入力項目!$S$15,子育て関連マスタ!$I$21:$M$22,4,FALSE),0),
AND(Q293&gt;=16,Q293&lt;=18),IFERROR(VLOOKUP(入力項目!$S$16,子育て関連マスタ!$I$26:$M$28,4,FALSE),0),
AND(Q293&gt;=19,Q293&lt;=20,入力項目!$S$16="高専"),IFERROR(VLOOKUP(入力項目!$S$16,子育て関連マスタ!$I$26:$M$28,4,FALSE),0),
AND(Q293&gt;=19,Q293&lt;=20,入力項目!$S$16&lt;&gt;"高専"),IFERROR(VLOOKUP(入力項目!$S$17,子育て関連マスタ!$I$32:$M$37,4,FALSE),0),
AND(Q293&gt;=21,Q293&lt;=22,入力項目!$S$16="高専"),IFERROR(VLOOKUP(入力項目!$S$17,子育て関連マスタ!$I$32:$M$34,4,FALSE),0),
AND(Q293&gt;=21,Q293&lt;=22,入力項目!$S$16&lt;&gt;"高専"),IFERROR(VLOOKUP(入力項目!$S$17,子育て関連マスタ!$I$32:$M$34,4,FALSE),0),
Q293&gt;=23,0
) +
IF($D293=4,
  IFERROR(_xlfn.IFS(
  Q293&lt;=入力項目!$S$11,0,
  AND(Q293=入力項目!$S$11),IFERROR(VLOOKUP(入力項目!$S$12,子育て関連マスタ!$I$4:$M$5,2,FALSE),0),
  AND(Q293=4),IFERROR(VLOOKUP(入力項目!$S$13,子育て関連マスタ!$I$9:$M$12,2,FALSE),0),
  AND(Q293=7),IFERROR(VLOOKUP(入力項目!$S$14,子育て関連マスタ!$I$16:$M$17,2,FALSE),0),
  AND(Q293=13),IFERROR(VLOOKUP(入力項目!$S$15,子育て関連マスタ!$I$21:$M$22,2,FALSE),0),
  AND(Q293=16),IFERROR(VLOOKUP(入力項目!$S$16,子育て関連マスタ!$I$26:$M$28,2,FALSE),0),
  AND(Q293=19,入力項目!$S$16&lt;&gt;"高専"),IFERROR(VLOOKUP(入力項目!$S$17,子育て関連マスタ!$I$32:$M$37,2,FALSE),0),
  AND(Q293=21,入力項目!$S$16="高専"),IFERROR(VLOOKUP(入力項目!$S$17,子育て関連マスタ!$I$32:$M$37,2,FALSE),0),
  Q293&gt;=22,0
  ),0),0
) +
IF(AND(Q293&gt;=1,Q293&lt;=15),IF($D293=入力項目!$S$8,入力項目!$S$3,0),0) +
IF(AND(Q293&gt;=1,Q293&lt;=15),IF($D293=5,入力項目!$S$4,0),0) +
IF(AND(Q293&gt;=1,Q293&lt;=15),IF($D293=12,入力項目!$S$5,0),0) +
IF(AND(入力項目!$S$7=$A293,入力項目!$S$8=$D293),子育て関連マスタ!$C$14,0) +
IFERROR(IF(AND(YEAR(EDATE(DATE(入力項目!$S$7,入力項目!$S$8,1),1))=$A293,MONTH(EDATE(DATE(入力項目!$S$7,入力項目!$S$8,1),1))=$D293),子育て関連マスタ!$C$15,0),0) +
IF(AND(OR(Q293=3,Q293=5,Q293=7),$D293=11),子育て関連マスタ!$C$17,0) +
IF(AND(Q293=20,$D293=1),子育て関連マスタ!$C$18,0) +
IF(AND(Q293=20,$D293=1),
IFERROR(_xlfn.IFS(
入力項目!$S$10="男",子育て関連マスタ!$C$18,
入力項目!$S$10="女",子育て関連マスタ!$C$19
),0),0
) +
IF(AND(Q293&gt;=入力項目!$S$18,Q293&lt;=入力項目!$S$19),入力項目!$S$20,0) +
IF(AND(Q293&gt;=入力項目!$S$21,Q293&lt;=入力項目!$S$22),入力項目!$S$23,0) +
IF(AND(Q293&gt;=入力項目!$S$24,Q293&lt;=入力項目!$S$25),入力項目!$S$26,0)
)</f>
        <v>0</v>
      </c>
      <c r="AF293">
        <f ca="1">-(
_xlfn.IFS(
R293&lt;=入力項目!$S$11,0,
AND(R293&gt;=入力項目!$S$11+1,R293&lt;=3),IFERROR(VLOOKUP(入力項目!$S$12,子育て関連マスタ!$I$4:$M$5,4,FALSE),0),
AND(R293&gt;=4,R293&lt;=6),IFERROR(VLOOKUP(入力項目!$S$13,子育て関連マスタ!$I$9:$M$12,4,FALSE),0),
AND(R293&gt;=7,R293&lt;=12),IFERROR(VLOOKUP(入力項目!$S$14,子育て関連マスタ!$I$16:$M$17,4,FALSE),0),
AND(R293&gt;=13,R293&lt;=15),IFERROR(VLOOKUP(入力項目!$S$15,子育て関連マスタ!$I$21:$M$22,4,FALSE),0),
AND(R293&gt;=16,R293&lt;=18),IFERROR(VLOOKUP(入力項目!$S$16,子育て関連マスタ!$I$26:$M$28,4,FALSE),0),
AND(R293&gt;=19,R293&lt;=20,入力項目!$S$16="高専"),IFERROR(VLOOKUP(入力項目!$S$16,子育て関連マスタ!$I$26:$M$28,4,FALSE),0),
AND(R293&gt;=19,R293&lt;=20,入力項目!$S$16&lt;&gt;"高専"),IFERROR(VLOOKUP(入力項目!$S$17,子育て関連マスタ!$I$32:$M$37,4,FALSE),0),
AND(R293&gt;=21,R293&lt;=22,入力項目!$S$16="高専"),IFERROR(VLOOKUP(入力項目!$S$17,子育て関連マスタ!$I$32:$M$34,4,FALSE),0),
AND(R293&gt;=21,R293&lt;=22,入力項目!$S$16&lt;&gt;"高専"),IFERROR(VLOOKUP(入力項目!$S$17,子育て関連マスタ!$I$32:$M$34,4,FALSE),0),
R293&gt;=23,0
) +
IF($D293=4,
  IFERROR(_xlfn.IFS(
  R293&lt;=入力項目!$S$11,0,
  AND(R293=入力項目!$S$11),IFERROR(VLOOKUP(入力項目!$S$12,子育て関連マスタ!$I$4:$M$5,2,FALSE),0),
  AND(R293=4),IFERROR(VLOOKUP(入力項目!$S$13,子育て関連マスタ!$I$9:$M$12,2,FALSE),0),
  AND(R293=7),IFERROR(VLOOKUP(入力項目!$S$14,子育て関連マスタ!$I$16:$M$17,2,FALSE),0),
  AND(R293=13),IFERROR(VLOOKUP(入力項目!$S$15,子育て関連マスタ!$I$21:$M$22,2,FALSE),0),
  AND(R293=16),IFERROR(VLOOKUP(入力項目!$S$16,子育て関連マスタ!$I$26:$M$28,2,FALSE),0),
  AND(R293=19,入力項目!$S$16&lt;&gt;"高専"),IFERROR(VLOOKUP(入力項目!$S$17,子育て関連マスタ!$I$32:$M$37,2,FALSE),0),
  AND(R293=21,入力項目!$S$16="高専"),IFERROR(VLOOKUP(入力項目!$S$17,子育て関連マスタ!$I$32:$M$37,2,FALSE),0),
  R293&gt;=22,0
  ),0),0
) +
IF(AND(R293&gt;=1,R293&lt;=15),IF($D293=入力項目!$S$8,入力項目!$S$3,0),0) +
IF(AND(R293&gt;=1,R293&lt;=15),IF($D293=5,入力項目!$S$4,0),0) +
IF(AND(R293&gt;=1,R293&lt;=15),IF($D293=12,入力項目!$S$5,0),0) +
IF(AND(入力項目!$S$7=$A293,入力項目!$S$8=$D293),子育て関連マスタ!$C$14,0) +
IFERROR(IF(AND(YEAR(EDATE(DATE(入力項目!$S$7,入力項目!$S$8,1),1))=$A293,MONTH(EDATE(DATE(入力項目!$S$7,入力項目!$S$8,1),1))=$D293),子育て関連マスタ!$C$15,0),0) +
IF(AND(OR(R293=3,R293=5,R293=7),$D293=11),子育て関連マスタ!$C$17,0) +
IF(AND(R293=20,$D293=1),子育て関連マスタ!$C$18,0) +
IF(AND(R293=20,$D293=1),
IFERROR(_xlfn.IFS(
入力項目!$S$10="男",子育て関連マスタ!$C$18,
入力項目!$S$10="女",子育て関連マスタ!$C$19
),0),0
) +
IF(AND(R293&gt;=入力項目!$S$18,R293&lt;=入力項目!$S$19),入力項目!$S$20,0) +
IF(AND(R293&gt;=入力項目!$S$21,R293&lt;=入力項目!$S$22),入力項目!$S$23,0) +
IF(AND(R293&gt;=入力項目!$S$24,R293&lt;=入力項目!$S$25),入力項目!$S$26,0)
)</f>
        <v>0</v>
      </c>
      <c r="AG293">
        <f ca="1">-(
_xlfn.IFS(
S293&lt;=入力項目!$S$11,0,
AND(S293&gt;=入力項目!$S$11+1,S293&lt;=3),IFERROR(VLOOKUP(入力項目!$S$12,子育て関連マスタ!$I$4:$M$5,4,FALSE),0),
AND(S293&gt;=4,S293&lt;=6),IFERROR(VLOOKUP(入力項目!$S$13,子育て関連マスタ!$I$9:$M$12,4,FALSE),0),
AND(S293&gt;=7,S293&lt;=12),IFERROR(VLOOKUP(入力項目!$S$14,子育て関連マスタ!$I$16:$M$17,4,FALSE),0),
AND(S293&gt;=13,S293&lt;=15),IFERROR(VLOOKUP(入力項目!$S$15,子育て関連マスタ!$I$21:$M$22,4,FALSE),0),
AND(S293&gt;=16,S293&lt;=18),IFERROR(VLOOKUP(入力項目!$S$16,子育て関連マスタ!$I$26:$M$28,4,FALSE),0),
AND(S293&gt;=19,S293&lt;=20,入力項目!$S$16="高専"),IFERROR(VLOOKUP(入力項目!$S$16,子育て関連マスタ!$I$26:$M$28,4,FALSE),0),
AND(S293&gt;=19,S293&lt;=20,入力項目!$S$16&lt;&gt;"高専"),IFERROR(VLOOKUP(入力項目!$S$17,子育て関連マスタ!$I$32:$M$37,4,FALSE),0),
AND(S293&gt;=21,S293&lt;=22,入力項目!$S$16="高専"),IFERROR(VLOOKUP(入力項目!$S$17,子育て関連マスタ!$I$32:$M$34,4,FALSE),0),
AND(S293&gt;=21,S293&lt;=22,入力項目!$S$16&lt;&gt;"高専"),IFERROR(VLOOKUP(入力項目!$S$17,子育て関連マスタ!$I$32:$M$34,4,FALSE),0),
S293&gt;=23,0
) +
IF($D293=4,
  IFERROR(_xlfn.IFS(
  S293&lt;=入力項目!$S$11,0,
  AND(S293=入力項目!$S$11),IFERROR(VLOOKUP(入力項目!$S$12,子育て関連マスタ!$I$4:$M$5,2,FALSE),0),
  AND(S293=4),IFERROR(VLOOKUP(入力項目!$S$13,子育て関連マスタ!$I$9:$M$12,2,FALSE),0),
  AND(S293=7),IFERROR(VLOOKUP(入力項目!$S$14,子育て関連マスタ!$I$16:$M$17,2,FALSE),0),
  AND(S293=13),IFERROR(VLOOKUP(入力項目!$S$15,子育て関連マスタ!$I$21:$M$22,2,FALSE),0),
  AND(S293=16),IFERROR(VLOOKUP(入力項目!$S$16,子育て関連マスタ!$I$26:$M$28,2,FALSE),0),
  AND(S293=19,入力項目!$S$16&lt;&gt;"高専"),IFERROR(VLOOKUP(入力項目!$S$17,子育て関連マスタ!$I$32:$M$37,2,FALSE),0),
  AND(S293=21,入力項目!$S$16="高専"),IFERROR(VLOOKUP(入力項目!$S$17,子育て関連マスタ!$I$32:$M$37,2,FALSE),0),
  S293&gt;=22,0
  ),0),0
) +
IF(AND(S293&gt;=1,S293&lt;=15),IF($D293=入力項目!$S$8,入力項目!$S$3,0),0) +
IF(AND(S293&gt;=1,S293&lt;=15),IF($D293=5,入力項目!$S$4,0),0) +
IF(AND(S293&gt;=1,S293&lt;=15),IF($D293=12,入力項目!$S$5,0),0) +
IF(AND(入力項目!$S$7=$A293,入力項目!$S$8=$D293),子育て関連マスタ!$C$14,0) +
IFERROR(IF(AND(YEAR(EDATE(DATE(入力項目!$S$7,入力項目!$S$8,1),1))=$A293,MONTH(EDATE(DATE(入力項目!$S$7,入力項目!$S$8,1),1))=$D293),子育て関連マスタ!$C$15,0),0) +
IF(AND(OR(S293=3,S293=5,S293=7),$D293=11),子育て関連マスタ!$C$17,0) +
IF(AND(S293=20,$D293=1),子育て関連マスタ!$C$18,0) +
IF(AND(S293=20,$D293=1),
IFERROR(_xlfn.IFS(
入力項目!$S$10="男",子育て関連マスタ!$C$18,
入力項目!$S$10="女",子育て関連マスタ!$C$19
),0),0
) +
IF(AND(S293&gt;=入力項目!$S$18,S293&lt;=入力項目!$S$19),入力項目!$S$20,0) +
IF(AND(S293&gt;=入力項目!$S$21,S293&lt;=入力項目!$S$22),入力項目!$S$23,0) +
IF(AND(S293&gt;=入力項目!$S$24,S293&lt;=入力項目!$S$25),入力項目!$S$26,0)
)</f>
        <v>0</v>
      </c>
      <c r="AH293">
        <f ca="1">-(
_xlfn.IFS(
T293&lt;=入力項目!$S$11,0,
AND(T293&gt;=入力項目!$S$11+1,T293&lt;=3),IFERROR(VLOOKUP(入力項目!$S$12,子育て関連マスタ!$I$4:$M$5,4,FALSE),0),
AND(T293&gt;=4,T293&lt;=6),IFERROR(VLOOKUP(入力項目!$S$13,子育て関連マスタ!$I$9:$M$12,4,FALSE),0),
AND(T293&gt;=7,T293&lt;=12),IFERROR(VLOOKUP(入力項目!$S$14,子育て関連マスタ!$I$16:$M$17,4,FALSE),0),
AND(T293&gt;=13,T293&lt;=15),IFERROR(VLOOKUP(入力項目!$S$15,子育て関連マスタ!$I$21:$M$22,4,FALSE),0),
AND(T293&gt;=16,T293&lt;=18),IFERROR(VLOOKUP(入力項目!$S$16,子育て関連マスタ!$I$26:$M$28,4,FALSE),0),
AND(T293&gt;=19,T293&lt;=20,入力項目!$S$16="高専"),IFERROR(VLOOKUP(入力項目!$S$16,子育て関連マスタ!$I$26:$M$28,4,FALSE),0),
AND(T293&gt;=19,T293&lt;=20,入力項目!$S$16&lt;&gt;"高専"),IFERROR(VLOOKUP(入力項目!$S$17,子育て関連マスタ!$I$32:$M$37,4,FALSE),0),
AND(T293&gt;=21,T293&lt;=22,入力項目!$S$16="高専"),IFERROR(VLOOKUP(入力項目!$S$17,子育て関連マスタ!$I$32:$M$34,4,FALSE),0),
AND(T293&gt;=21,T293&lt;=22,入力項目!$S$16&lt;&gt;"高専"),IFERROR(VLOOKUP(入力項目!$S$17,子育て関連マスタ!$I$32:$M$34,4,FALSE),0),
T293&gt;=23,0
) +
IF($D293=4,
  IFERROR(_xlfn.IFS(
  T293&lt;=入力項目!$S$11,0,
  AND(T293=入力項目!$S$11),IFERROR(VLOOKUP(入力項目!$S$12,子育て関連マスタ!$I$4:$M$5,2,FALSE),0),
  AND(T293=4),IFERROR(VLOOKUP(入力項目!$S$13,子育て関連マスタ!$I$9:$M$12,2,FALSE),0),
  AND(T293=7),IFERROR(VLOOKUP(入力項目!$S$14,子育て関連マスタ!$I$16:$M$17,2,FALSE),0),
  AND(T293=13),IFERROR(VLOOKUP(入力項目!$S$15,子育て関連マスタ!$I$21:$M$22,2,FALSE),0),
  AND(T293=16),IFERROR(VLOOKUP(入力項目!$S$16,子育て関連マスタ!$I$26:$M$28,2,FALSE),0),
  AND(T293=19,入力項目!$S$16&lt;&gt;"高専"),IFERROR(VLOOKUP(入力項目!$S$17,子育て関連マスタ!$I$32:$M$37,2,FALSE),0),
  AND(T293=21,入力項目!$S$16="高専"),IFERROR(VLOOKUP(入力項目!$S$17,子育て関連マスタ!$I$32:$M$37,2,FALSE),0),
  T293&gt;=22,0
  ),0),0
) +
IF(AND(T293&gt;=1,T293&lt;=15),IF($D293=入力項目!$S$8,入力項目!$S$3,0),0) +
IF(AND(T293&gt;=1,T293&lt;=15),IF($D293=5,入力項目!$S$4,0),0) +
IF(AND(T293&gt;=1,T293&lt;=15),IF($D293=12,入力項目!$S$5,0),0) +
IF(AND(入力項目!$S$7=$A293,入力項目!$S$8=$D293),子育て関連マスタ!$C$14,0) +
IFERROR(IF(AND(YEAR(EDATE(DATE(入力項目!$S$7,入力項目!$S$8,1),1))=$A293,MONTH(EDATE(DATE(入力項目!$S$7,入力項目!$S$8,1),1))=$D293),子育て関連マスタ!$C$15,0),0) +
IF(AND(OR(T293=3,T293=5,T293=7),$D293=11),子育て関連マスタ!$C$17,0) +
IF(AND(T293=20,$D293=1),子育て関連マスタ!$C$18,0) +
IF(AND(T293=20,$D293=1),
IFERROR(_xlfn.IFS(
入力項目!$S$10="男",子育て関連マスタ!$C$18,
入力項目!$S$10="女",子育て関連マスタ!$C$19
),0),0
) +
IF(AND(T293&gt;=入力項目!$S$18,T293&lt;=入力項目!$S$19),入力項目!$S$20,0) +
IF(AND(T293&gt;=入力項目!$S$21,T293&lt;=入力項目!$S$22),入力項目!$S$23,0) +
IF(AND(T293&gt;=入力項目!$S$24,T293&lt;=入力項目!$S$25),入力項目!$S$26,0)
)</f>
        <v>0</v>
      </c>
      <c r="AI293">
        <f ca="1">-(
_xlfn.IFS(
U293&lt;=入力項目!$S$11,0,
AND(U293&gt;=入力項目!$S$11+1,U293&lt;=3),IFERROR(VLOOKUP(入力項目!$S$12,子育て関連マスタ!$I$4:$M$5,4,FALSE),0),
AND(U293&gt;=4,U293&lt;=6),IFERROR(VLOOKUP(入力項目!$S$13,子育て関連マスタ!$I$9:$M$12,4,FALSE),0),
AND(U293&gt;=7,U293&lt;=12),IFERROR(VLOOKUP(入力項目!$S$14,子育て関連マスタ!$I$16:$M$17,4,FALSE),0),
AND(U293&gt;=13,U293&lt;=15),IFERROR(VLOOKUP(入力項目!$S$15,子育て関連マスタ!$I$21:$M$22,4,FALSE),0),
AND(U293&gt;=16,U293&lt;=18),IFERROR(VLOOKUP(入力項目!$S$16,子育て関連マスタ!$I$26:$M$28,4,FALSE),0),
AND(U293&gt;=19,U293&lt;=20,入力項目!$S$16="高専"),IFERROR(VLOOKUP(入力項目!$S$16,子育て関連マスタ!$I$26:$M$28,4,FALSE),0),
AND(U293&gt;=19,U293&lt;=20,入力項目!$S$16&lt;&gt;"高専"),IFERROR(VLOOKUP(入力項目!$S$17,子育て関連マスタ!$I$32:$M$37,4,FALSE),0),
AND(U293&gt;=21,U293&lt;=22,入力項目!$S$16="高専"),IFERROR(VLOOKUP(入力項目!$S$17,子育て関連マスタ!$I$32:$M$34,4,FALSE),0),
AND(U293&gt;=21,U293&lt;=22,入力項目!$S$16&lt;&gt;"高専"),IFERROR(VLOOKUP(入力項目!$S$17,子育て関連マスタ!$I$32:$M$34,4,FALSE),0),
U293&gt;=23,0
) +
IF($D293=4,
  IFERROR(_xlfn.IFS(
  U293&lt;=入力項目!$S$11,0,
  AND(U293=入力項目!$S$11),IFERROR(VLOOKUP(入力項目!$S$12,子育て関連マスタ!$I$4:$M$5,2,FALSE),0),
  AND(U293=4),IFERROR(VLOOKUP(入力項目!$S$13,子育て関連マスタ!$I$9:$M$12,2,FALSE),0),
  AND(U293=7),IFERROR(VLOOKUP(入力項目!$S$14,子育て関連マスタ!$I$16:$M$17,2,FALSE),0),
  AND(U293=13),IFERROR(VLOOKUP(入力項目!$S$15,子育て関連マスタ!$I$21:$M$22,2,FALSE),0),
  AND(U293=16),IFERROR(VLOOKUP(入力項目!$S$16,子育て関連マスタ!$I$26:$M$28,2,FALSE),0),
  AND(U293=19,入力項目!$S$16&lt;&gt;"高専"),IFERROR(VLOOKUP(入力項目!$S$17,子育て関連マスタ!$I$32:$M$37,2,FALSE),0),
  AND(U293=21,入力項目!$S$16="高専"),IFERROR(VLOOKUP(入力項目!$S$17,子育て関連マスタ!$I$32:$M$37,2,FALSE),0),
  U293&gt;=22,0
  ),0),0
) +
IF(AND(U293&gt;=1,U293&lt;=15),IF($D293=入力項目!$S$8,入力項目!$S$3,0),0) +
IF(AND(U293&gt;=1,U293&lt;=15),IF($D293=5,入力項目!$S$4,0),0) +
IF(AND(U293&gt;=1,U293&lt;=15),IF($D293=12,入力項目!$S$5,0),0) +
IF(AND(入力項目!$S$7=$A293,入力項目!$S$8=$D293),子育て関連マスタ!$C$14,0) +
IFERROR(IF(AND(YEAR(EDATE(DATE(入力項目!$S$7,入力項目!$S$8,1),1))=$A293,MONTH(EDATE(DATE(入力項目!$S$7,入力項目!$S$8,1),1))=$D293),子育て関連マスタ!$C$15,0),0) +
IF(AND(OR(U293=3,U293=5,U293=7),$D293=11),子育て関連マスタ!$C$17,0) +
IF(AND(U293=20,$D293=1),子育て関連マスタ!$C$18,0) +
IF(AND(U293=20,$D293=1),
IFERROR(_xlfn.IFS(
入力項目!$S$10="男",子育て関連マスタ!$C$18,
入力項目!$S$10="女",子育て関連マスタ!$C$19
),0),0
) +
IF(AND(U293&gt;=入力項目!$S$18,U293&lt;=入力項目!$S$19),入力項目!$S$20,0) +
IF(AND(U293&gt;=入力項目!$S$21,U293&lt;=入力項目!$S$22),入力項目!$S$23,0) +
IF(AND(U293&gt;=入力項目!$S$24,U293&lt;=入力項目!$S$25),入力項目!$S$26,0)
)</f>
        <v>0</v>
      </c>
      <c r="AJ293" s="10">
        <f ca="1">-VLOOKUP($D293,月別収支!$A$2:$H$13,7,FALSE)</f>
        <v>-20000</v>
      </c>
    </row>
    <row r="294" spans="1:36" x14ac:dyDescent="0.4">
      <c r="A294">
        <f t="shared" ca="1" si="71"/>
        <v>2048</v>
      </c>
      <c r="B294">
        <f t="shared" ca="1" si="78"/>
        <v>2048</v>
      </c>
      <c r="C294">
        <f t="shared" ca="1" si="79"/>
        <v>24</v>
      </c>
      <c r="D294">
        <f t="shared" ca="1" si="72"/>
        <v>12</v>
      </c>
      <c r="E294" t="str">
        <f t="shared" ca="1" si="73"/>
        <v>2048年12月</v>
      </c>
      <c r="F294">
        <f ca="1">IF(OR(入力項目!$N$5&lt;$A294,AND(入力項目!$N$5=$A294,入力項目!$N$6&lt;$D294)),IF(F293=0,1,IF(G294=12,F293+1,F293)),0)</f>
        <v>24</v>
      </c>
      <c r="G294">
        <f ca="1">IF(OR(入力項目!$N$5&lt;$A294,AND(入力項目!$N$5=$A294,入力項目!$N$6&lt;$D294)),IF(G293=12,1,G293+1),0)</f>
        <v>2</v>
      </c>
      <c r="H294" t="str">
        <f t="shared" ca="1" si="74"/>
        <v>24_2</v>
      </c>
      <c r="I294">
        <f ca="1">IF(
  IFERROR(AND($C294&gt;0,MOD($C294,入力項目!$N$22)=0,$D294=入力項目!$N$23), FALSE),
  1,
  IF(
    AND(I293&gt;0,J293=12),
    IF(I293=入力項目!$N$28, 0, I293+1),
    I293
  )
)</f>
        <v>0</v>
      </c>
      <c r="J294">
        <f ca="1">IF($D294=入力項目!$N$23,1,IFERROR(J293+1,1))</f>
        <v>7</v>
      </c>
      <c r="K294" t="str">
        <f t="shared" ca="1" si="75"/>
        <v>0_7</v>
      </c>
      <c r="L294">
        <f ca="1">L293+IF(入力項目!$D$4=$D294,1,0)</f>
        <v>53</v>
      </c>
      <c r="M294" t="str">
        <f t="shared" ca="1" si="76"/>
        <v>53歳</v>
      </c>
      <c r="N294">
        <f t="shared" ca="1" si="80"/>
        <v>53</v>
      </c>
      <c r="O294" t="str">
        <f t="shared" ca="1" si="77"/>
        <v>53歳</v>
      </c>
      <c r="P294">
        <f t="shared" ca="1" si="81"/>
        <v>28</v>
      </c>
      <c r="Q294">
        <f t="shared" ca="1" si="82"/>
        <v>26</v>
      </c>
      <c r="R294">
        <f t="shared" ca="1" si="83"/>
        <v>2049</v>
      </c>
      <c r="S294">
        <f t="shared" ca="1" si="84"/>
        <v>2049</v>
      </c>
      <c r="T294">
        <f t="shared" ca="1" si="85"/>
        <v>2049</v>
      </c>
      <c r="U294">
        <f t="shared" ca="1" si="86"/>
        <v>2049</v>
      </c>
      <c r="V294" s="10">
        <f t="shared" ca="1" si="87"/>
        <v>34878535</v>
      </c>
      <c r="W294" s="10">
        <f ca="1">IF($L294&lt;その他マスタ!$B$1,VLOOKUP($D294,月別収支!$A$2:$H$13,2,FALSE),その他マスタ!$B$3)+IF(AND($L294=その他マスタ!$B$1,入力項目!$I$9="あり",$D294=入力項目!$D$4),その他マスタ!$B$2,0)</f>
        <v>1100000</v>
      </c>
      <c r="X294" s="10">
        <f ca="1">-IF(入力項目!$K$5=TRUE,
IF($F294+$G294&lt;3,VLOOKUP($D294,月別収支!$A$2:$H$13,8,FALSE),0)+IFERROR(VLOOKUP($H294,住宅ローン計算!C:P,13,FALSE),0)+IF($F294&gt;1,IF(OR($G294=3,$G294=6,$G294=9,$G294=12),ROUNDUP(入力項目!$N$18/4,0),0),0),
VLOOKUP($D294,月別収支!$A$2:$H$13,8,FALSE))</f>
        <v>-191500</v>
      </c>
      <c r="Y294" s="10">
        <f ca="1">-VLOOKUP($D294,月別収支!$A$2:$H$13,3,FALSE)</f>
        <v>-75000</v>
      </c>
      <c r="Z294" s="10">
        <f ca="1">-VLOOKUP($D294,月別収支!$A$2:$H$13,4,FALSE)</f>
        <v>-27000</v>
      </c>
      <c r="AA294" s="10">
        <f ca="1">-VLOOKUP($D294,月別収支!$A$2:$H$13,6,FALSE)</f>
        <v>-10000</v>
      </c>
      <c r="AB294" s="10">
        <f ca="1">-(
VLOOKUP($D294,月別収支!$A$2:$H$13,5,FALSE)+IF(AND(入力項目!$I$27&lt;=$A294,ISEVEN($A294-入力項目!$I$27),入力項目!$I$28=$D294),入力項目!$I$26,0)
+IF(入力項目!$K$26=TRUE,
IFERROR(VLOOKUP($K294,マイカーローン計算!C:P,13,FALSE),0),
IFERROR(
  IF(AND($C294&gt;0,MOD($C294,入力項目!$N$22)=0,$D294=入力項目!$N$23),入力項目!$N$24,0),
 0
)
)
)</f>
        <v>-20000</v>
      </c>
      <c r="AC294" s="10">
        <f ca="1">-IF($A294&lt;入力項目!$N$33,入力項目!$N$35,IF(AND($A294=入力項目!$N$33,$D294&lt;=入力項目!$N$34),入力項目!$N$35,0))</f>
        <v>0</v>
      </c>
      <c r="AD294">
        <f ca="1">-(
_xlfn.IFS(
P294&lt;=入力項目!$S$11,0,
AND(P294&gt;=入力項目!$S$11+1,P294&lt;=3),IFERROR(VLOOKUP(入力項目!$S$12,子育て関連マスタ!$I$4:$M$5,4,FALSE),0),
AND(P294&gt;=4,P294&lt;=6),IFERROR(VLOOKUP(入力項目!$S$13,子育て関連マスタ!$I$9:$M$12,4,FALSE),0),
AND(P294&gt;=7,P294&lt;=12),IFERROR(VLOOKUP(入力項目!$S$14,子育て関連マスタ!$I$16:$M$17,4,FALSE),0),
AND(P294&gt;=13,P294&lt;=15),IFERROR(VLOOKUP(入力項目!$S$15,子育て関連マスタ!$I$21:$M$22,4,FALSE),0),
AND(P294&gt;=16,P294&lt;=18),IFERROR(VLOOKUP(入力項目!$S$16,子育て関連マスタ!$I$26:$M$28,4,FALSE),0),
AND(P294&gt;=19,P294&lt;=20,入力項目!$S$16="高専"),IFERROR(VLOOKUP(入力項目!$S$16,子育て関連マスタ!$I$26:$M$28,4,FALSE),0),
AND(P294&gt;=19,P294&lt;=20,入力項目!$S$16&lt;&gt;"高専"),IFERROR(VLOOKUP(入力項目!$S$17,子育て関連マスタ!$I$32:$M$37,4,FALSE),0),
AND(P294&gt;=21,P294&lt;=22,入力項目!$S$16="高専"),IFERROR(VLOOKUP(入力項目!$S$17,子育て関連マスタ!$I$32:$M$34,4,FALSE),0),
AND(P294&gt;=21,P294&lt;=22,入力項目!$S$16&lt;&gt;"高専"),IFERROR(VLOOKUP(入力項目!$S$17,子育て関連マスタ!$I$32:$M$34,4,FALSE),0),
P294&gt;=23,0
) +
IF($D294=4,
  IFERROR(_xlfn.IFS(
  P294&lt;=入力項目!$S$11,0,
  AND(P294=入力項目!$S$11),IFERROR(VLOOKUP(入力項目!$S$12,子育て関連マスタ!$I$4:$M$5,2,FALSE),0),
  AND(P294=4),IFERROR(VLOOKUP(入力項目!$S$13,子育て関連マスタ!$I$9:$M$12,2,FALSE),0),
  AND(P294=7),IFERROR(VLOOKUP(入力項目!$S$14,子育て関連マスタ!$I$16:$M$17,2,FALSE),0),
  AND(P294=13),IFERROR(VLOOKUP(入力項目!$S$15,子育て関連マスタ!$I$21:$M$22,2,FALSE),0),
  AND(P294=16),IFERROR(VLOOKUP(入力項目!$S$16,子育て関連マスタ!$I$26:$M$28,2,FALSE),0),
  AND(P294=19,入力項目!$S$16&lt;&gt;"高専"),IFERROR(VLOOKUP(入力項目!$S$17,子育て関連マスタ!$I$32:$M$37,2,FALSE),0),
  AND(P294=21,入力項目!$S$16="高専"),IFERROR(VLOOKUP(入力項目!$S$17,子育て関連マスタ!$I$32:$M$37,2,FALSE),0),
  P294&gt;=22,0
  ),0),0
) +
IF(AND(P294&gt;=1,P294&lt;=15),IF($D294=入力項目!$S$8,入力項目!$S$3,0),0) +
IF(AND(P294&gt;=1,P294&lt;=15),IF($D294=5,入力項目!$S$4,0),0) +
IF(AND(P294&gt;=1,P294&lt;=15),IF($D294=12,入力項目!$S$5,0),0) +
IF(AND(入力項目!$S$7=$A294,入力項目!$S$8=$D294),子育て関連マスタ!$C$14,0) +
IFERROR(IF(AND(YEAR(EDATE(DATE(入力項目!$S$7,入力項目!$S$8,1),1))=$A294,MONTH(EDATE(DATE(入力項目!$S$7,入力項目!$S$8,1),1))=$D294),子育て関連マスタ!$C$15,0),0) +
IF(AND(OR(P294=3,P294=5,P294=7),$D294=11),子育て関連マスタ!$C$17,0) +
IF(AND(P294=20,$D294=1),子育て関連マスタ!$C$18,0) +
IF(AND(P294=20,$D294=1),
IFERROR(_xlfn.IFS(
入力項目!$S$10="男",子育て関連マスタ!$C$18,
入力項目!$S$10="女",子育て関連マスタ!$C$19
),0),0
) +
IF(AND(P294&gt;=入力項目!$S$18,P294&lt;=入力項目!$S$19),入力項目!$S$20,0) +
IF(AND(P294&gt;=入力項目!$S$21,P294&lt;=入力項目!$S$22),入力項目!$S$23,0) +
IF(AND(P294&gt;=入力項目!$S$24,P294&lt;=入力項目!$S$25),入力項目!$S$26,0)
)</f>
        <v>0</v>
      </c>
      <c r="AE294">
        <f ca="1">-(
_xlfn.IFS(
Q294&lt;=入力項目!$S$11,0,
AND(Q294&gt;=入力項目!$S$11+1,Q294&lt;=3),IFERROR(VLOOKUP(入力項目!$S$12,子育て関連マスタ!$I$4:$M$5,4,FALSE),0),
AND(Q294&gt;=4,Q294&lt;=6),IFERROR(VLOOKUP(入力項目!$S$13,子育て関連マスタ!$I$9:$M$12,4,FALSE),0),
AND(Q294&gt;=7,Q294&lt;=12),IFERROR(VLOOKUP(入力項目!$S$14,子育て関連マスタ!$I$16:$M$17,4,FALSE),0),
AND(Q294&gt;=13,Q294&lt;=15),IFERROR(VLOOKUP(入力項目!$S$15,子育て関連マスタ!$I$21:$M$22,4,FALSE),0),
AND(Q294&gt;=16,Q294&lt;=18),IFERROR(VLOOKUP(入力項目!$S$16,子育て関連マスタ!$I$26:$M$28,4,FALSE),0),
AND(Q294&gt;=19,Q294&lt;=20,入力項目!$S$16="高専"),IFERROR(VLOOKUP(入力項目!$S$16,子育て関連マスタ!$I$26:$M$28,4,FALSE),0),
AND(Q294&gt;=19,Q294&lt;=20,入力項目!$S$16&lt;&gt;"高専"),IFERROR(VLOOKUP(入力項目!$S$17,子育て関連マスタ!$I$32:$M$37,4,FALSE),0),
AND(Q294&gt;=21,Q294&lt;=22,入力項目!$S$16="高専"),IFERROR(VLOOKUP(入力項目!$S$17,子育て関連マスタ!$I$32:$M$34,4,FALSE),0),
AND(Q294&gt;=21,Q294&lt;=22,入力項目!$S$16&lt;&gt;"高専"),IFERROR(VLOOKUP(入力項目!$S$17,子育て関連マスタ!$I$32:$M$34,4,FALSE),0),
Q294&gt;=23,0
) +
IF($D294=4,
  IFERROR(_xlfn.IFS(
  Q294&lt;=入力項目!$S$11,0,
  AND(Q294=入力項目!$S$11),IFERROR(VLOOKUP(入力項目!$S$12,子育て関連マスタ!$I$4:$M$5,2,FALSE),0),
  AND(Q294=4),IFERROR(VLOOKUP(入力項目!$S$13,子育て関連マスタ!$I$9:$M$12,2,FALSE),0),
  AND(Q294=7),IFERROR(VLOOKUP(入力項目!$S$14,子育て関連マスタ!$I$16:$M$17,2,FALSE),0),
  AND(Q294=13),IFERROR(VLOOKUP(入力項目!$S$15,子育て関連マスタ!$I$21:$M$22,2,FALSE),0),
  AND(Q294=16),IFERROR(VLOOKUP(入力項目!$S$16,子育て関連マスタ!$I$26:$M$28,2,FALSE),0),
  AND(Q294=19,入力項目!$S$16&lt;&gt;"高専"),IFERROR(VLOOKUP(入力項目!$S$17,子育て関連マスタ!$I$32:$M$37,2,FALSE),0),
  AND(Q294=21,入力項目!$S$16="高専"),IFERROR(VLOOKUP(入力項目!$S$17,子育て関連マスタ!$I$32:$M$37,2,FALSE),0),
  Q294&gt;=22,0
  ),0),0
) +
IF(AND(Q294&gt;=1,Q294&lt;=15),IF($D294=入力項目!$S$8,入力項目!$S$3,0),0) +
IF(AND(Q294&gt;=1,Q294&lt;=15),IF($D294=5,入力項目!$S$4,0),0) +
IF(AND(Q294&gt;=1,Q294&lt;=15),IF($D294=12,入力項目!$S$5,0),0) +
IF(AND(入力項目!$S$7=$A294,入力項目!$S$8=$D294),子育て関連マスタ!$C$14,0) +
IFERROR(IF(AND(YEAR(EDATE(DATE(入力項目!$S$7,入力項目!$S$8,1),1))=$A294,MONTH(EDATE(DATE(入力項目!$S$7,入力項目!$S$8,1),1))=$D294),子育て関連マスタ!$C$15,0),0) +
IF(AND(OR(Q294=3,Q294=5,Q294=7),$D294=11),子育て関連マスタ!$C$17,0) +
IF(AND(Q294=20,$D294=1),子育て関連マスタ!$C$18,0) +
IF(AND(Q294=20,$D294=1),
IFERROR(_xlfn.IFS(
入力項目!$S$10="男",子育て関連マスタ!$C$18,
入力項目!$S$10="女",子育て関連マスタ!$C$19
),0),0
) +
IF(AND(Q294&gt;=入力項目!$S$18,Q294&lt;=入力項目!$S$19),入力項目!$S$20,0) +
IF(AND(Q294&gt;=入力項目!$S$21,Q294&lt;=入力項目!$S$22),入力項目!$S$23,0) +
IF(AND(Q294&gt;=入力項目!$S$24,Q294&lt;=入力項目!$S$25),入力項目!$S$26,0)
)</f>
        <v>0</v>
      </c>
      <c r="AF294">
        <f ca="1">-(
_xlfn.IFS(
R294&lt;=入力項目!$S$11,0,
AND(R294&gt;=入力項目!$S$11+1,R294&lt;=3),IFERROR(VLOOKUP(入力項目!$S$12,子育て関連マスタ!$I$4:$M$5,4,FALSE),0),
AND(R294&gt;=4,R294&lt;=6),IFERROR(VLOOKUP(入力項目!$S$13,子育て関連マスタ!$I$9:$M$12,4,FALSE),0),
AND(R294&gt;=7,R294&lt;=12),IFERROR(VLOOKUP(入力項目!$S$14,子育て関連マスタ!$I$16:$M$17,4,FALSE),0),
AND(R294&gt;=13,R294&lt;=15),IFERROR(VLOOKUP(入力項目!$S$15,子育て関連マスタ!$I$21:$M$22,4,FALSE),0),
AND(R294&gt;=16,R294&lt;=18),IFERROR(VLOOKUP(入力項目!$S$16,子育て関連マスタ!$I$26:$M$28,4,FALSE),0),
AND(R294&gt;=19,R294&lt;=20,入力項目!$S$16="高専"),IFERROR(VLOOKUP(入力項目!$S$16,子育て関連マスタ!$I$26:$M$28,4,FALSE),0),
AND(R294&gt;=19,R294&lt;=20,入力項目!$S$16&lt;&gt;"高専"),IFERROR(VLOOKUP(入力項目!$S$17,子育て関連マスタ!$I$32:$M$37,4,FALSE),0),
AND(R294&gt;=21,R294&lt;=22,入力項目!$S$16="高専"),IFERROR(VLOOKUP(入力項目!$S$17,子育て関連マスタ!$I$32:$M$34,4,FALSE),0),
AND(R294&gt;=21,R294&lt;=22,入力項目!$S$16&lt;&gt;"高専"),IFERROR(VLOOKUP(入力項目!$S$17,子育て関連マスタ!$I$32:$M$34,4,FALSE),0),
R294&gt;=23,0
) +
IF($D294=4,
  IFERROR(_xlfn.IFS(
  R294&lt;=入力項目!$S$11,0,
  AND(R294=入力項目!$S$11),IFERROR(VLOOKUP(入力項目!$S$12,子育て関連マスタ!$I$4:$M$5,2,FALSE),0),
  AND(R294=4),IFERROR(VLOOKUP(入力項目!$S$13,子育て関連マスタ!$I$9:$M$12,2,FALSE),0),
  AND(R294=7),IFERROR(VLOOKUP(入力項目!$S$14,子育て関連マスタ!$I$16:$M$17,2,FALSE),0),
  AND(R294=13),IFERROR(VLOOKUP(入力項目!$S$15,子育て関連マスタ!$I$21:$M$22,2,FALSE),0),
  AND(R294=16),IFERROR(VLOOKUP(入力項目!$S$16,子育て関連マスタ!$I$26:$M$28,2,FALSE),0),
  AND(R294=19,入力項目!$S$16&lt;&gt;"高専"),IFERROR(VLOOKUP(入力項目!$S$17,子育て関連マスタ!$I$32:$M$37,2,FALSE),0),
  AND(R294=21,入力項目!$S$16="高専"),IFERROR(VLOOKUP(入力項目!$S$17,子育て関連マスタ!$I$32:$M$37,2,FALSE),0),
  R294&gt;=22,0
  ),0),0
) +
IF(AND(R294&gt;=1,R294&lt;=15),IF($D294=入力項目!$S$8,入力項目!$S$3,0),0) +
IF(AND(R294&gt;=1,R294&lt;=15),IF($D294=5,入力項目!$S$4,0),0) +
IF(AND(R294&gt;=1,R294&lt;=15),IF($D294=12,入力項目!$S$5,0),0) +
IF(AND(入力項目!$S$7=$A294,入力項目!$S$8=$D294),子育て関連マスタ!$C$14,0) +
IFERROR(IF(AND(YEAR(EDATE(DATE(入力項目!$S$7,入力項目!$S$8,1),1))=$A294,MONTH(EDATE(DATE(入力項目!$S$7,入力項目!$S$8,1),1))=$D294),子育て関連マスタ!$C$15,0),0) +
IF(AND(OR(R294=3,R294=5,R294=7),$D294=11),子育て関連マスタ!$C$17,0) +
IF(AND(R294=20,$D294=1),子育て関連マスタ!$C$18,0) +
IF(AND(R294=20,$D294=1),
IFERROR(_xlfn.IFS(
入力項目!$S$10="男",子育て関連マスタ!$C$18,
入力項目!$S$10="女",子育て関連マスタ!$C$19
),0),0
) +
IF(AND(R294&gt;=入力項目!$S$18,R294&lt;=入力項目!$S$19),入力項目!$S$20,0) +
IF(AND(R294&gt;=入力項目!$S$21,R294&lt;=入力項目!$S$22),入力項目!$S$23,0) +
IF(AND(R294&gt;=入力項目!$S$24,R294&lt;=入力項目!$S$25),入力項目!$S$26,0)
)</f>
        <v>0</v>
      </c>
      <c r="AG294">
        <f ca="1">-(
_xlfn.IFS(
S294&lt;=入力項目!$S$11,0,
AND(S294&gt;=入力項目!$S$11+1,S294&lt;=3),IFERROR(VLOOKUP(入力項目!$S$12,子育て関連マスタ!$I$4:$M$5,4,FALSE),0),
AND(S294&gt;=4,S294&lt;=6),IFERROR(VLOOKUP(入力項目!$S$13,子育て関連マスタ!$I$9:$M$12,4,FALSE),0),
AND(S294&gt;=7,S294&lt;=12),IFERROR(VLOOKUP(入力項目!$S$14,子育て関連マスタ!$I$16:$M$17,4,FALSE),0),
AND(S294&gt;=13,S294&lt;=15),IFERROR(VLOOKUP(入力項目!$S$15,子育て関連マスタ!$I$21:$M$22,4,FALSE),0),
AND(S294&gt;=16,S294&lt;=18),IFERROR(VLOOKUP(入力項目!$S$16,子育て関連マスタ!$I$26:$M$28,4,FALSE),0),
AND(S294&gt;=19,S294&lt;=20,入力項目!$S$16="高専"),IFERROR(VLOOKUP(入力項目!$S$16,子育て関連マスタ!$I$26:$M$28,4,FALSE),0),
AND(S294&gt;=19,S294&lt;=20,入力項目!$S$16&lt;&gt;"高専"),IFERROR(VLOOKUP(入力項目!$S$17,子育て関連マスタ!$I$32:$M$37,4,FALSE),0),
AND(S294&gt;=21,S294&lt;=22,入力項目!$S$16="高専"),IFERROR(VLOOKUP(入力項目!$S$17,子育て関連マスタ!$I$32:$M$34,4,FALSE),0),
AND(S294&gt;=21,S294&lt;=22,入力項目!$S$16&lt;&gt;"高専"),IFERROR(VLOOKUP(入力項目!$S$17,子育て関連マスタ!$I$32:$M$34,4,FALSE),0),
S294&gt;=23,0
) +
IF($D294=4,
  IFERROR(_xlfn.IFS(
  S294&lt;=入力項目!$S$11,0,
  AND(S294=入力項目!$S$11),IFERROR(VLOOKUP(入力項目!$S$12,子育て関連マスタ!$I$4:$M$5,2,FALSE),0),
  AND(S294=4),IFERROR(VLOOKUP(入力項目!$S$13,子育て関連マスタ!$I$9:$M$12,2,FALSE),0),
  AND(S294=7),IFERROR(VLOOKUP(入力項目!$S$14,子育て関連マスタ!$I$16:$M$17,2,FALSE),0),
  AND(S294=13),IFERROR(VLOOKUP(入力項目!$S$15,子育て関連マスタ!$I$21:$M$22,2,FALSE),0),
  AND(S294=16),IFERROR(VLOOKUP(入力項目!$S$16,子育て関連マスタ!$I$26:$M$28,2,FALSE),0),
  AND(S294=19,入力項目!$S$16&lt;&gt;"高専"),IFERROR(VLOOKUP(入力項目!$S$17,子育て関連マスタ!$I$32:$M$37,2,FALSE),0),
  AND(S294=21,入力項目!$S$16="高専"),IFERROR(VLOOKUP(入力項目!$S$17,子育て関連マスタ!$I$32:$M$37,2,FALSE),0),
  S294&gt;=22,0
  ),0),0
) +
IF(AND(S294&gt;=1,S294&lt;=15),IF($D294=入力項目!$S$8,入力項目!$S$3,0),0) +
IF(AND(S294&gt;=1,S294&lt;=15),IF($D294=5,入力項目!$S$4,0),0) +
IF(AND(S294&gt;=1,S294&lt;=15),IF($D294=12,入力項目!$S$5,0),0) +
IF(AND(入力項目!$S$7=$A294,入力項目!$S$8=$D294),子育て関連マスタ!$C$14,0) +
IFERROR(IF(AND(YEAR(EDATE(DATE(入力項目!$S$7,入力項目!$S$8,1),1))=$A294,MONTH(EDATE(DATE(入力項目!$S$7,入力項目!$S$8,1),1))=$D294),子育て関連マスタ!$C$15,0),0) +
IF(AND(OR(S294=3,S294=5,S294=7),$D294=11),子育て関連マスタ!$C$17,0) +
IF(AND(S294=20,$D294=1),子育て関連マスタ!$C$18,0) +
IF(AND(S294=20,$D294=1),
IFERROR(_xlfn.IFS(
入力項目!$S$10="男",子育て関連マスタ!$C$18,
入力項目!$S$10="女",子育て関連マスタ!$C$19
),0),0
) +
IF(AND(S294&gt;=入力項目!$S$18,S294&lt;=入力項目!$S$19),入力項目!$S$20,0) +
IF(AND(S294&gt;=入力項目!$S$21,S294&lt;=入力項目!$S$22),入力項目!$S$23,0) +
IF(AND(S294&gt;=入力項目!$S$24,S294&lt;=入力項目!$S$25),入力項目!$S$26,0)
)</f>
        <v>0</v>
      </c>
      <c r="AH294">
        <f ca="1">-(
_xlfn.IFS(
T294&lt;=入力項目!$S$11,0,
AND(T294&gt;=入力項目!$S$11+1,T294&lt;=3),IFERROR(VLOOKUP(入力項目!$S$12,子育て関連マスタ!$I$4:$M$5,4,FALSE),0),
AND(T294&gt;=4,T294&lt;=6),IFERROR(VLOOKUP(入力項目!$S$13,子育て関連マスタ!$I$9:$M$12,4,FALSE),0),
AND(T294&gt;=7,T294&lt;=12),IFERROR(VLOOKUP(入力項目!$S$14,子育て関連マスタ!$I$16:$M$17,4,FALSE),0),
AND(T294&gt;=13,T294&lt;=15),IFERROR(VLOOKUP(入力項目!$S$15,子育て関連マスタ!$I$21:$M$22,4,FALSE),0),
AND(T294&gt;=16,T294&lt;=18),IFERROR(VLOOKUP(入力項目!$S$16,子育て関連マスタ!$I$26:$M$28,4,FALSE),0),
AND(T294&gt;=19,T294&lt;=20,入力項目!$S$16="高専"),IFERROR(VLOOKUP(入力項目!$S$16,子育て関連マスタ!$I$26:$M$28,4,FALSE),0),
AND(T294&gt;=19,T294&lt;=20,入力項目!$S$16&lt;&gt;"高専"),IFERROR(VLOOKUP(入力項目!$S$17,子育て関連マスタ!$I$32:$M$37,4,FALSE),0),
AND(T294&gt;=21,T294&lt;=22,入力項目!$S$16="高専"),IFERROR(VLOOKUP(入力項目!$S$17,子育て関連マスタ!$I$32:$M$34,4,FALSE),0),
AND(T294&gt;=21,T294&lt;=22,入力項目!$S$16&lt;&gt;"高専"),IFERROR(VLOOKUP(入力項目!$S$17,子育て関連マスタ!$I$32:$M$34,4,FALSE),0),
T294&gt;=23,0
) +
IF($D294=4,
  IFERROR(_xlfn.IFS(
  T294&lt;=入力項目!$S$11,0,
  AND(T294=入力項目!$S$11),IFERROR(VLOOKUP(入力項目!$S$12,子育て関連マスタ!$I$4:$M$5,2,FALSE),0),
  AND(T294=4),IFERROR(VLOOKUP(入力項目!$S$13,子育て関連マスタ!$I$9:$M$12,2,FALSE),0),
  AND(T294=7),IFERROR(VLOOKUP(入力項目!$S$14,子育て関連マスタ!$I$16:$M$17,2,FALSE),0),
  AND(T294=13),IFERROR(VLOOKUP(入力項目!$S$15,子育て関連マスタ!$I$21:$M$22,2,FALSE),0),
  AND(T294=16),IFERROR(VLOOKUP(入力項目!$S$16,子育て関連マスタ!$I$26:$M$28,2,FALSE),0),
  AND(T294=19,入力項目!$S$16&lt;&gt;"高専"),IFERROR(VLOOKUP(入力項目!$S$17,子育て関連マスタ!$I$32:$M$37,2,FALSE),0),
  AND(T294=21,入力項目!$S$16="高専"),IFERROR(VLOOKUP(入力項目!$S$17,子育て関連マスタ!$I$32:$M$37,2,FALSE),0),
  T294&gt;=22,0
  ),0),0
) +
IF(AND(T294&gt;=1,T294&lt;=15),IF($D294=入力項目!$S$8,入力項目!$S$3,0),0) +
IF(AND(T294&gt;=1,T294&lt;=15),IF($D294=5,入力項目!$S$4,0),0) +
IF(AND(T294&gt;=1,T294&lt;=15),IF($D294=12,入力項目!$S$5,0),0) +
IF(AND(入力項目!$S$7=$A294,入力項目!$S$8=$D294),子育て関連マスタ!$C$14,0) +
IFERROR(IF(AND(YEAR(EDATE(DATE(入力項目!$S$7,入力項目!$S$8,1),1))=$A294,MONTH(EDATE(DATE(入力項目!$S$7,入力項目!$S$8,1),1))=$D294),子育て関連マスタ!$C$15,0),0) +
IF(AND(OR(T294=3,T294=5,T294=7),$D294=11),子育て関連マスタ!$C$17,0) +
IF(AND(T294=20,$D294=1),子育て関連マスタ!$C$18,0) +
IF(AND(T294=20,$D294=1),
IFERROR(_xlfn.IFS(
入力項目!$S$10="男",子育て関連マスタ!$C$18,
入力項目!$S$10="女",子育て関連マスタ!$C$19
),0),0
) +
IF(AND(T294&gt;=入力項目!$S$18,T294&lt;=入力項目!$S$19),入力項目!$S$20,0) +
IF(AND(T294&gt;=入力項目!$S$21,T294&lt;=入力項目!$S$22),入力項目!$S$23,0) +
IF(AND(T294&gt;=入力項目!$S$24,T294&lt;=入力項目!$S$25),入力項目!$S$26,0)
)</f>
        <v>0</v>
      </c>
      <c r="AI294">
        <f ca="1">-(
_xlfn.IFS(
U294&lt;=入力項目!$S$11,0,
AND(U294&gt;=入力項目!$S$11+1,U294&lt;=3),IFERROR(VLOOKUP(入力項目!$S$12,子育て関連マスタ!$I$4:$M$5,4,FALSE),0),
AND(U294&gt;=4,U294&lt;=6),IFERROR(VLOOKUP(入力項目!$S$13,子育て関連マスタ!$I$9:$M$12,4,FALSE),0),
AND(U294&gt;=7,U294&lt;=12),IFERROR(VLOOKUP(入力項目!$S$14,子育て関連マスタ!$I$16:$M$17,4,FALSE),0),
AND(U294&gt;=13,U294&lt;=15),IFERROR(VLOOKUP(入力項目!$S$15,子育て関連マスタ!$I$21:$M$22,4,FALSE),0),
AND(U294&gt;=16,U294&lt;=18),IFERROR(VLOOKUP(入力項目!$S$16,子育て関連マスタ!$I$26:$M$28,4,FALSE),0),
AND(U294&gt;=19,U294&lt;=20,入力項目!$S$16="高専"),IFERROR(VLOOKUP(入力項目!$S$16,子育て関連マスタ!$I$26:$M$28,4,FALSE),0),
AND(U294&gt;=19,U294&lt;=20,入力項目!$S$16&lt;&gt;"高専"),IFERROR(VLOOKUP(入力項目!$S$17,子育て関連マスタ!$I$32:$M$37,4,FALSE),0),
AND(U294&gt;=21,U294&lt;=22,入力項目!$S$16="高専"),IFERROR(VLOOKUP(入力項目!$S$17,子育て関連マスタ!$I$32:$M$34,4,FALSE),0),
AND(U294&gt;=21,U294&lt;=22,入力項目!$S$16&lt;&gt;"高専"),IFERROR(VLOOKUP(入力項目!$S$17,子育て関連マスタ!$I$32:$M$34,4,FALSE),0),
U294&gt;=23,0
) +
IF($D294=4,
  IFERROR(_xlfn.IFS(
  U294&lt;=入力項目!$S$11,0,
  AND(U294=入力項目!$S$11),IFERROR(VLOOKUP(入力項目!$S$12,子育て関連マスタ!$I$4:$M$5,2,FALSE),0),
  AND(U294=4),IFERROR(VLOOKUP(入力項目!$S$13,子育て関連マスタ!$I$9:$M$12,2,FALSE),0),
  AND(U294=7),IFERROR(VLOOKUP(入力項目!$S$14,子育て関連マスタ!$I$16:$M$17,2,FALSE),0),
  AND(U294=13),IFERROR(VLOOKUP(入力項目!$S$15,子育て関連マスタ!$I$21:$M$22,2,FALSE),0),
  AND(U294=16),IFERROR(VLOOKUP(入力項目!$S$16,子育て関連マスタ!$I$26:$M$28,2,FALSE),0),
  AND(U294=19,入力項目!$S$16&lt;&gt;"高専"),IFERROR(VLOOKUP(入力項目!$S$17,子育て関連マスタ!$I$32:$M$37,2,FALSE),0),
  AND(U294=21,入力項目!$S$16="高専"),IFERROR(VLOOKUP(入力項目!$S$17,子育て関連マスタ!$I$32:$M$37,2,FALSE),0),
  U294&gt;=22,0
  ),0),0
) +
IF(AND(U294&gt;=1,U294&lt;=15),IF($D294=入力項目!$S$8,入力項目!$S$3,0),0) +
IF(AND(U294&gt;=1,U294&lt;=15),IF($D294=5,入力項目!$S$4,0),0) +
IF(AND(U294&gt;=1,U294&lt;=15),IF($D294=12,入力項目!$S$5,0),0) +
IF(AND(入力項目!$S$7=$A294,入力項目!$S$8=$D294),子育て関連マスタ!$C$14,0) +
IFERROR(IF(AND(YEAR(EDATE(DATE(入力項目!$S$7,入力項目!$S$8,1),1))=$A294,MONTH(EDATE(DATE(入力項目!$S$7,入力項目!$S$8,1),1))=$D294),子育て関連マスタ!$C$15,0),0) +
IF(AND(OR(U294=3,U294=5,U294=7),$D294=11),子育て関連マスタ!$C$17,0) +
IF(AND(U294=20,$D294=1),子育て関連マスタ!$C$18,0) +
IF(AND(U294=20,$D294=1),
IFERROR(_xlfn.IFS(
入力項目!$S$10="男",子育て関連マスタ!$C$18,
入力項目!$S$10="女",子育て関連マスタ!$C$19
),0),0
) +
IF(AND(U294&gt;=入力項目!$S$18,U294&lt;=入力項目!$S$19),入力項目!$S$20,0) +
IF(AND(U294&gt;=入力項目!$S$21,U294&lt;=入力項目!$S$22),入力項目!$S$23,0) +
IF(AND(U294&gt;=入力項目!$S$24,U294&lt;=入力項目!$S$25),入力項目!$S$26,0)
)</f>
        <v>0</v>
      </c>
      <c r="AJ294" s="10">
        <f ca="1">-VLOOKUP($D294,月別収支!$A$2:$H$13,7,FALSE)</f>
        <v>-20000</v>
      </c>
    </row>
    <row r="295" spans="1:36" x14ac:dyDescent="0.4">
      <c r="A295">
        <f t="shared" ca="1" si="71"/>
        <v>2049</v>
      </c>
      <c r="B295">
        <f t="shared" ca="1" si="78"/>
        <v>2048</v>
      </c>
      <c r="C295">
        <f t="shared" ca="1" si="79"/>
        <v>25</v>
      </c>
      <c r="D295">
        <f t="shared" ca="1" si="72"/>
        <v>1</v>
      </c>
      <c r="E295" t="str">
        <f t="shared" ca="1" si="73"/>
        <v>2049年1月</v>
      </c>
      <c r="F295">
        <f ca="1">IF(OR(入力項目!$N$5&lt;$A295,AND(入力項目!$N$5=$A295,入力項目!$N$6&lt;$D295)),IF(F294=0,1,IF(G295=12,F294+1,F294)),0)</f>
        <v>24</v>
      </c>
      <c r="G295">
        <f ca="1">IF(OR(入力項目!$N$5&lt;$A295,AND(入力項目!$N$5=$A295,入力項目!$N$6&lt;$D295)),IF(G294=12,1,G294+1),0)</f>
        <v>3</v>
      </c>
      <c r="H295" t="str">
        <f t="shared" ca="1" si="74"/>
        <v>24_3</v>
      </c>
      <c r="I295">
        <f ca="1">IF(
  IFERROR(AND($C295&gt;0,MOD($C295,入力項目!$N$22)=0,$D295=入力項目!$N$23), FALSE),
  1,
  IF(
    AND(I294&gt;0,J294=12),
    IF(I294=入力項目!$N$28, 0, I294+1),
    I294
  )
)</f>
        <v>0</v>
      </c>
      <c r="J295">
        <f ca="1">IF($D295=入力項目!$N$23,1,IFERROR(J294+1,1))</f>
        <v>8</v>
      </c>
      <c r="K295" t="str">
        <f t="shared" ca="1" si="75"/>
        <v>0_8</v>
      </c>
      <c r="L295">
        <f ca="1">L294+IF(入力項目!$D$4=$D295,1,0)</f>
        <v>53</v>
      </c>
      <c r="M295" t="str">
        <f t="shared" ca="1" si="76"/>
        <v>53歳</v>
      </c>
      <c r="N295">
        <f t="shared" ca="1" si="80"/>
        <v>54</v>
      </c>
      <c r="O295" t="str">
        <f t="shared" ca="1" si="77"/>
        <v>54歳</v>
      </c>
      <c r="P295">
        <f t="shared" ca="1" si="81"/>
        <v>28</v>
      </c>
      <c r="Q295">
        <f t="shared" ca="1" si="82"/>
        <v>26</v>
      </c>
      <c r="R295">
        <f t="shared" ca="1" si="83"/>
        <v>2049</v>
      </c>
      <c r="S295">
        <f t="shared" ca="1" si="84"/>
        <v>2049</v>
      </c>
      <c r="T295">
        <f t="shared" ca="1" si="85"/>
        <v>2049</v>
      </c>
      <c r="U295">
        <f t="shared" ca="1" si="86"/>
        <v>2049</v>
      </c>
      <c r="V295" s="10">
        <f t="shared" ca="1" si="87"/>
        <v>34935445</v>
      </c>
      <c r="W295" s="10">
        <f ca="1">IF($L295&lt;その他マスタ!$B$1,VLOOKUP($D295,月別収支!$A$2:$H$13,2,FALSE),その他マスタ!$B$3)+IF(AND($L295=その他マスタ!$B$1,入力項目!$I$9="あり",$D295=入力項目!$D$4),その他マスタ!$B$2,0)</f>
        <v>300000</v>
      </c>
      <c r="X295" s="10">
        <f ca="1">-IF(入力項目!$K$5=TRUE,
IF($F295+$G295&lt;3,VLOOKUP($D295,月別収支!$A$2:$H$13,8,FALSE),0)+IFERROR(VLOOKUP($H295,住宅ローン計算!C:P,13,FALSE),0)+IF($F295&gt;1,IF(OR($G295=3,$G295=6,$G295=9,$G295=12),ROUNDUP(入力項目!$N$18/4,0),0),0),
VLOOKUP($D295,月別収支!$A$2:$H$13,8,FALSE))</f>
        <v>-91090</v>
      </c>
      <c r="Y295" s="10">
        <f ca="1">-VLOOKUP($D295,月別収支!$A$2:$H$13,3,FALSE)</f>
        <v>-75000</v>
      </c>
      <c r="Z295" s="10">
        <f ca="1">-VLOOKUP($D295,月別収支!$A$2:$H$13,4,FALSE)</f>
        <v>-27000</v>
      </c>
      <c r="AA295" s="10">
        <f ca="1">-VLOOKUP($D295,月別収支!$A$2:$H$13,6,FALSE)</f>
        <v>-10000</v>
      </c>
      <c r="AB295" s="10">
        <f ca="1">-(
VLOOKUP($D295,月別収支!$A$2:$H$13,5,FALSE)+IF(AND(入力項目!$I$27&lt;=$A295,ISEVEN($A295-入力項目!$I$27),入力項目!$I$28=$D295),入力項目!$I$26,0)
+IF(入力項目!$K$26=TRUE,
IFERROR(VLOOKUP($K295,マイカーローン計算!C:P,13,FALSE),0),
IFERROR(
  IF(AND($C295&gt;0,MOD($C295,入力項目!$N$22)=0,$D295=入力項目!$N$23),入力項目!$N$24,0),
 0
)
)
)</f>
        <v>-20000</v>
      </c>
      <c r="AC295" s="10">
        <f ca="1">-IF($A295&lt;入力項目!$N$33,入力項目!$N$35,IF(AND($A295=入力項目!$N$33,$D295&lt;=入力項目!$N$34),入力項目!$N$35,0))</f>
        <v>0</v>
      </c>
      <c r="AD295">
        <f ca="1">-(
_xlfn.IFS(
P295&lt;=入力項目!$S$11,0,
AND(P295&gt;=入力項目!$S$11+1,P295&lt;=3),IFERROR(VLOOKUP(入力項目!$S$12,子育て関連マスタ!$I$4:$M$5,4,FALSE),0),
AND(P295&gt;=4,P295&lt;=6),IFERROR(VLOOKUP(入力項目!$S$13,子育て関連マスタ!$I$9:$M$12,4,FALSE),0),
AND(P295&gt;=7,P295&lt;=12),IFERROR(VLOOKUP(入力項目!$S$14,子育て関連マスタ!$I$16:$M$17,4,FALSE),0),
AND(P295&gt;=13,P295&lt;=15),IFERROR(VLOOKUP(入力項目!$S$15,子育て関連マスタ!$I$21:$M$22,4,FALSE),0),
AND(P295&gt;=16,P295&lt;=18),IFERROR(VLOOKUP(入力項目!$S$16,子育て関連マスタ!$I$26:$M$28,4,FALSE),0),
AND(P295&gt;=19,P295&lt;=20,入力項目!$S$16="高専"),IFERROR(VLOOKUP(入力項目!$S$16,子育て関連マスタ!$I$26:$M$28,4,FALSE),0),
AND(P295&gt;=19,P295&lt;=20,入力項目!$S$16&lt;&gt;"高専"),IFERROR(VLOOKUP(入力項目!$S$17,子育て関連マスタ!$I$32:$M$37,4,FALSE),0),
AND(P295&gt;=21,P295&lt;=22,入力項目!$S$16="高専"),IFERROR(VLOOKUP(入力項目!$S$17,子育て関連マスタ!$I$32:$M$34,4,FALSE),0),
AND(P295&gt;=21,P295&lt;=22,入力項目!$S$16&lt;&gt;"高専"),IFERROR(VLOOKUP(入力項目!$S$17,子育て関連マスタ!$I$32:$M$34,4,FALSE),0),
P295&gt;=23,0
) +
IF($D295=4,
  IFERROR(_xlfn.IFS(
  P295&lt;=入力項目!$S$11,0,
  AND(P295=入力項目!$S$11),IFERROR(VLOOKUP(入力項目!$S$12,子育て関連マスタ!$I$4:$M$5,2,FALSE),0),
  AND(P295=4),IFERROR(VLOOKUP(入力項目!$S$13,子育て関連マスタ!$I$9:$M$12,2,FALSE),0),
  AND(P295=7),IFERROR(VLOOKUP(入力項目!$S$14,子育て関連マスタ!$I$16:$M$17,2,FALSE),0),
  AND(P295=13),IFERROR(VLOOKUP(入力項目!$S$15,子育て関連マスタ!$I$21:$M$22,2,FALSE),0),
  AND(P295=16),IFERROR(VLOOKUP(入力項目!$S$16,子育て関連マスタ!$I$26:$M$28,2,FALSE),0),
  AND(P295=19,入力項目!$S$16&lt;&gt;"高専"),IFERROR(VLOOKUP(入力項目!$S$17,子育て関連マスタ!$I$32:$M$37,2,FALSE),0),
  AND(P295=21,入力項目!$S$16="高専"),IFERROR(VLOOKUP(入力項目!$S$17,子育て関連マスタ!$I$32:$M$37,2,FALSE),0),
  P295&gt;=22,0
  ),0),0
) +
IF(AND(P295&gt;=1,P295&lt;=15),IF($D295=入力項目!$S$8,入力項目!$S$3,0),0) +
IF(AND(P295&gt;=1,P295&lt;=15),IF($D295=5,入力項目!$S$4,0),0) +
IF(AND(P295&gt;=1,P295&lt;=15),IF($D295=12,入力項目!$S$5,0),0) +
IF(AND(入力項目!$S$7=$A295,入力項目!$S$8=$D295),子育て関連マスタ!$C$14,0) +
IFERROR(IF(AND(YEAR(EDATE(DATE(入力項目!$S$7,入力項目!$S$8,1),1))=$A295,MONTH(EDATE(DATE(入力項目!$S$7,入力項目!$S$8,1),1))=$D295),子育て関連マスタ!$C$15,0),0) +
IF(AND(OR(P295=3,P295=5,P295=7),$D295=11),子育て関連マスタ!$C$17,0) +
IF(AND(P295=20,$D295=1),子育て関連マスタ!$C$18,0) +
IF(AND(P295=20,$D295=1),
IFERROR(_xlfn.IFS(
入力項目!$S$10="男",子育て関連マスタ!$C$18,
入力項目!$S$10="女",子育て関連マスタ!$C$19
),0),0
) +
IF(AND(P295&gt;=入力項目!$S$18,P295&lt;=入力項目!$S$19),入力項目!$S$20,0) +
IF(AND(P295&gt;=入力項目!$S$21,P295&lt;=入力項目!$S$22),入力項目!$S$23,0) +
IF(AND(P295&gt;=入力項目!$S$24,P295&lt;=入力項目!$S$25),入力項目!$S$26,0)
)</f>
        <v>0</v>
      </c>
      <c r="AE295">
        <f ca="1">-(
_xlfn.IFS(
Q295&lt;=入力項目!$S$11,0,
AND(Q295&gt;=入力項目!$S$11+1,Q295&lt;=3),IFERROR(VLOOKUP(入力項目!$S$12,子育て関連マスタ!$I$4:$M$5,4,FALSE),0),
AND(Q295&gt;=4,Q295&lt;=6),IFERROR(VLOOKUP(入力項目!$S$13,子育て関連マスタ!$I$9:$M$12,4,FALSE),0),
AND(Q295&gt;=7,Q295&lt;=12),IFERROR(VLOOKUP(入力項目!$S$14,子育て関連マスタ!$I$16:$M$17,4,FALSE),0),
AND(Q295&gt;=13,Q295&lt;=15),IFERROR(VLOOKUP(入力項目!$S$15,子育て関連マスタ!$I$21:$M$22,4,FALSE),0),
AND(Q295&gt;=16,Q295&lt;=18),IFERROR(VLOOKUP(入力項目!$S$16,子育て関連マスタ!$I$26:$M$28,4,FALSE),0),
AND(Q295&gt;=19,Q295&lt;=20,入力項目!$S$16="高専"),IFERROR(VLOOKUP(入力項目!$S$16,子育て関連マスタ!$I$26:$M$28,4,FALSE),0),
AND(Q295&gt;=19,Q295&lt;=20,入力項目!$S$16&lt;&gt;"高専"),IFERROR(VLOOKUP(入力項目!$S$17,子育て関連マスタ!$I$32:$M$37,4,FALSE),0),
AND(Q295&gt;=21,Q295&lt;=22,入力項目!$S$16="高専"),IFERROR(VLOOKUP(入力項目!$S$17,子育て関連マスタ!$I$32:$M$34,4,FALSE),0),
AND(Q295&gt;=21,Q295&lt;=22,入力項目!$S$16&lt;&gt;"高専"),IFERROR(VLOOKUP(入力項目!$S$17,子育て関連マスタ!$I$32:$M$34,4,FALSE),0),
Q295&gt;=23,0
) +
IF($D295=4,
  IFERROR(_xlfn.IFS(
  Q295&lt;=入力項目!$S$11,0,
  AND(Q295=入力項目!$S$11),IFERROR(VLOOKUP(入力項目!$S$12,子育て関連マスタ!$I$4:$M$5,2,FALSE),0),
  AND(Q295=4),IFERROR(VLOOKUP(入力項目!$S$13,子育て関連マスタ!$I$9:$M$12,2,FALSE),0),
  AND(Q295=7),IFERROR(VLOOKUP(入力項目!$S$14,子育て関連マスタ!$I$16:$M$17,2,FALSE),0),
  AND(Q295=13),IFERROR(VLOOKUP(入力項目!$S$15,子育て関連マスタ!$I$21:$M$22,2,FALSE),0),
  AND(Q295=16),IFERROR(VLOOKUP(入力項目!$S$16,子育て関連マスタ!$I$26:$M$28,2,FALSE),0),
  AND(Q295=19,入力項目!$S$16&lt;&gt;"高専"),IFERROR(VLOOKUP(入力項目!$S$17,子育て関連マスタ!$I$32:$M$37,2,FALSE),0),
  AND(Q295=21,入力項目!$S$16="高専"),IFERROR(VLOOKUP(入力項目!$S$17,子育て関連マスタ!$I$32:$M$37,2,FALSE),0),
  Q295&gt;=22,0
  ),0),0
) +
IF(AND(Q295&gt;=1,Q295&lt;=15),IF($D295=入力項目!$S$8,入力項目!$S$3,0),0) +
IF(AND(Q295&gt;=1,Q295&lt;=15),IF($D295=5,入力項目!$S$4,0),0) +
IF(AND(Q295&gt;=1,Q295&lt;=15),IF($D295=12,入力項目!$S$5,0),0) +
IF(AND(入力項目!$S$7=$A295,入力項目!$S$8=$D295),子育て関連マスタ!$C$14,0) +
IFERROR(IF(AND(YEAR(EDATE(DATE(入力項目!$S$7,入力項目!$S$8,1),1))=$A295,MONTH(EDATE(DATE(入力項目!$S$7,入力項目!$S$8,1),1))=$D295),子育て関連マスタ!$C$15,0),0) +
IF(AND(OR(Q295=3,Q295=5,Q295=7),$D295=11),子育て関連マスタ!$C$17,0) +
IF(AND(Q295=20,$D295=1),子育て関連マスタ!$C$18,0) +
IF(AND(Q295=20,$D295=1),
IFERROR(_xlfn.IFS(
入力項目!$S$10="男",子育て関連マスタ!$C$18,
入力項目!$S$10="女",子育て関連マスタ!$C$19
),0),0
) +
IF(AND(Q295&gt;=入力項目!$S$18,Q295&lt;=入力項目!$S$19),入力項目!$S$20,0) +
IF(AND(Q295&gt;=入力項目!$S$21,Q295&lt;=入力項目!$S$22),入力項目!$S$23,0) +
IF(AND(Q295&gt;=入力項目!$S$24,Q295&lt;=入力項目!$S$25),入力項目!$S$26,0)
)</f>
        <v>0</v>
      </c>
      <c r="AF295">
        <f ca="1">-(
_xlfn.IFS(
R295&lt;=入力項目!$S$11,0,
AND(R295&gt;=入力項目!$S$11+1,R295&lt;=3),IFERROR(VLOOKUP(入力項目!$S$12,子育て関連マスタ!$I$4:$M$5,4,FALSE),0),
AND(R295&gt;=4,R295&lt;=6),IFERROR(VLOOKUP(入力項目!$S$13,子育て関連マスタ!$I$9:$M$12,4,FALSE),0),
AND(R295&gt;=7,R295&lt;=12),IFERROR(VLOOKUP(入力項目!$S$14,子育て関連マスタ!$I$16:$M$17,4,FALSE),0),
AND(R295&gt;=13,R295&lt;=15),IFERROR(VLOOKUP(入力項目!$S$15,子育て関連マスタ!$I$21:$M$22,4,FALSE),0),
AND(R295&gt;=16,R295&lt;=18),IFERROR(VLOOKUP(入力項目!$S$16,子育て関連マスタ!$I$26:$M$28,4,FALSE),0),
AND(R295&gt;=19,R295&lt;=20,入力項目!$S$16="高専"),IFERROR(VLOOKUP(入力項目!$S$16,子育て関連マスタ!$I$26:$M$28,4,FALSE),0),
AND(R295&gt;=19,R295&lt;=20,入力項目!$S$16&lt;&gt;"高専"),IFERROR(VLOOKUP(入力項目!$S$17,子育て関連マスタ!$I$32:$M$37,4,FALSE),0),
AND(R295&gt;=21,R295&lt;=22,入力項目!$S$16="高専"),IFERROR(VLOOKUP(入力項目!$S$17,子育て関連マスタ!$I$32:$M$34,4,FALSE),0),
AND(R295&gt;=21,R295&lt;=22,入力項目!$S$16&lt;&gt;"高専"),IFERROR(VLOOKUP(入力項目!$S$17,子育て関連マスタ!$I$32:$M$34,4,FALSE),0),
R295&gt;=23,0
) +
IF($D295=4,
  IFERROR(_xlfn.IFS(
  R295&lt;=入力項目!$S$11,0,
  AND(R295=入力項目!$S$11),IFERROR(VLOOKUP(入力項目!$S$12,子育て関連マスタ!$I$4:$M$5,2,FALSE),0),
  AND(R295=4),IFERROR(VLOOKUP(入力項目!$S$13,子育て関連マスタ!$I$9:$M$12,2,FALSE),0),
  AND(R295=7),IFERROR(VLOOKUP(入力項目!$S$14,子育て関連マスタ!$I$16:$M$17,2,FALSE),0),
  AND(R295=13),IFERROR(VLOOKUP(入力項目!$S$15,子育て関連マスタ!$I$21:$M$22,2,FALSE),0),
  AND(R295=16),IFERROR(VLOOKUP(入力項目!$S$16,子育て関連マスタ!$I$26:$M$28,2,FALSE),0),
  AND(R295=19,入力項目!$S$16&lt;&gt;"高専"),IFERROR(VLOOKUP(入力項目!$S$17,子育て関連マスタ!$I$32:$M$37,2,FALSE),0),
  AND(R295=21,入力項目!$S$16="高専"),IFERROR(VLOOKUP(入力項目!$S$17,子育て関連マスタ!$I$32:$M$37,2,FALSE),0),
  R295&gt;=22,0
  ),0),0
) +
IF(AND(R295&gt;=1,R295&lt;=15),IF($D295=入力項目!$S$8,入力項目!$S$3,0),0) +
IF(AND(R295&gt;=1,R295&lt;=15),IF($D295=5,入力項目!$S$4,0),0) +
IF(AND(R295&gt;=1,R295&lt;=15),IF($D295=12,入力項目!$S$5,0),0) +
IF(AND(入力項目!$S$7=$A295,入力項目!$S$8=$D295),子育て関連マスタ!$C$14,0) +
IFERROR(IF(AND(YEAR(EDATE(DATE(入力項目!$S$7,入力項目!$S$8,1),1))=$A295,MONTH(EDATE(DATE(入力項目!$S$7,入力項目!$S$8,1),1))=$D295),子育て関連マスタ!$C$15,0),0) +
IF(AND(OR(R295=3,R295=5,R295=7),$D295=11),子育て関連マスタ!$C$17,0) +
IF(AND(R295=20,$D295=1),子育て関連マスタ!$C$18,0) +
IF(AND(R295=20,$D295=1),
IFERROR(_xlfn.IFS(
入力項目!$S$10="男",子育て関連マスタ!$C$18,
入力項目!$S$10="女",子育て関連マスタ!$C$19
),0),0
) +
IF(AND(R295&gt;=入力項目!$S$18,R295&lt;=入力項目!$S$19),入力項目!$S$20,0) +
IF(AND(R295&gt;=入力項目!$S$21,R295&lt;=入力項目!$S$22),入力項目!$S$23,0) +
IF(AND(R295&gt;=入力項目!$S$24,R295&lt;=入力項目!$S$25),入力項目!$S$26,0)
)</f>
        <v>0</v>
      </c>
      <c r="AG295">
        <f ca="1">-(
_xlfn.IFS(
S295&lt;=入力項目!$S$11,0,
AND(S295&gt;=入力項目!$S$11+1,S295&lt;=3),IFERROR(VLOOKUP(入力項目!$S$12,子育て関連マスタ!$I$4:$M$5,4,FALSE),0),
AND(S295&gt;=4,S295&lt;=6),IFERROR(VLOOKUP(入力項目!$S$13,子育て関連マスタ!$I$9:$M$12,4,FALSE),0),
AND(S295&gt;=7,S295&lt;=12),IFERROR(VLOOKUP(入力項目!$S$14,子育て関連マスタ!$I$16:$M$17,4,FALSE),0),
AND(S295&gt;=13,S295&lt;=15),IFERROR(VLOOKUP(入力項目!$S$15,子育て関連マスタ!$I$21:$M$22,4,FALSE),0),
AND(S295&gt;=16,S295&lt;=18),IFERROR(VLOOKUP(入力項目!$S$16,子育て関連マスタ!$I$26:$M$28,4,FALSE),0),
AND(S295&gt;=19,S295&lt;=20,入力項目!$S$16="高専"),IFERROR(VLOOKUP(入力項目!$S$16,子育て関連マスタ!$I$26:$M$28,4,FALSE),0),
AND(S295&gt;=19,S295&lt;=20,入力項目!$S$16&lt;&gt;"高専"),IFERROR(VLOOKUP(入力項目!$S$17,子育て関連マスタ!$I$32:$M$37,4,FALSE),0),
AND(S295&gt;=21,S295&lt;=22,入力項目!$S$16="高専"),IFERROR(VLOOKUP(入力項目!$S$17,子育て関連マスタ!$I$32:$M$34,4,FALSE),0),
AND(S295&gt;=21,S295&lt;=22,入力項目!$S$16&lt;&gt;"高専"),IFERROR(VLOOKUP(入力項目!$S$17,子育て関連マスタ!$I$32:$M$34,4,FALSE),0),
S295&gt;=23,0
) +
IF($D295=4,
  IFERROR(_xlfn.IFS(
  S295&lt;=入力項目!$S$11,0,
  AND(S295=入力項目!$S$11),IFERROR(VLOOKUP(入力項目!$S$12,子育て関連マスタ!$I$4:$M$5,2,FALSE),0),
  AND(S295=4),IFERROR(VLOOKUP(入力項目!$S$13,子育て関連マスタ!$I$9:$M$12,2,FALSE),0),
  AND(S295=7),IFERROR(VLOOKUP(入力項目!$S$14,子育て関連マスタ!$I$16:$M$17,2,FALSE),0),
  AND(S295=13),IFERROR(VLOOKUP(入力項目!$S$15,子育て関連マスタ!$I$21:$M$22,2,FALSE),0),
  AND(S295=16),IFERROR(VLOOKUP(入力項目!$S$16,子育て関連マスタ!$I$26:$M$28,2,FALSE),0),
  AND(S295=19,入力項目!$S$16&lt;&gt;"高専"),IFERROR(VLOOKUP(入力項目!$S$17,子育て関連マスタ!$I$32:$M$37,2,FALSE),0),
  AND(S295=21,入力項目!$S$16="高専"),IFERROR(VLOOKUP(入力項目!$S$17,子育て関連マスタ!$I$32:$M$37,2,FALSE),0),
  S295&gt;=22,0
  ),0),0
) +
IF(AND(S295&gt;=1,S295&lt;=15),IF($D295=入力項目!$S$8,入力項目!$S$3,0),0) +
IF(AND(S295&gt;=1,S295&lt;=15),IF($D295=5,入力項目!$S$4,0),0) +
IF(AND(S295&gt;=1,S295&lt;=15),IF($D295=12,入力項目!$S$5,0),0) +
IF(AND(入力項目!$S$7=$A295,入力項目!$S$8=$D295),子育て関連マスタ!$C$14,0) +
IFERROR(IF(AND(YEAR(EDATE(DATE(入力項目!$S$7,入力項目!$S$8,1),1))=$A295,MONTH(EDATE(DATE(入力項目!$S$7,入力項目!$S$8,1),1))=$D295),子育て関連マスタ!$C$15,0),0) +
IF(AND(OR(S295=3,S295=5,S295=7),$D295=11),子育て関連マスタ!$C$17,0) +
IF(AND(S295=20,$D295=1),子育て関連マスタ!$C$18,0) +
IF(AND(S295=20,$D295=1),
IFERROR(_xlfn.IFS(
入力項目!$S$10="男",子育て関連マスタ!$C$18,
入力項目!$S$10="女",子育て関連マスタ!$C$19
),0),0
) +
IF(AND(S295&gt;=入力項目!$S$18,S295&lt;=入力項目!$S$19),入力項目!$S$20,0) +
IF(AND(S295&gt;=入力項目!$S$21,S295&lt;=入力項目!$S$22),入力項目!$S$23,0) +
IF(AND(S295&gt;=入力項目!$S$24,S295&lt;=入力項目!$S$25),入力項目!$S$26,0)
)</f>
        <v>0</v>
      </c>
      <c r="AH295">
        <f ca="1">-(
_xlfn.IFS(
T295&lt;=入力項目!$S$11,0,
AND(T295&gt;=入力項目!$S$11+1,T295&lt;=3),IFERROR(VLOOKUP(入力項目!$S$12,子育て関連マスタ!$I$4:$M$5,4,FALSE),0),
AND(T295&gt;=4,T295&lt;=6),IFERROR(VLOOKUP(入力項目!$S$13,子育て関連マスタ!$I$9:$M$12,4,FALSE),0),
AND(T295&gt;=7,T295&lt;=12),IFERROR(VLOOKUP(入力項目!$S$14,子育て関連マスタ!$I$16:$M$17,4,FALSE),0),
AND(T295&gt;=13,T295&lt;=15),IFERROR(VLOOKUP(入力項目!$S$15,子育て関連マスタ!$I$21:$M$22,4,FALSE),0),
AND(T295&gt;=16,T295&lt;=18),IFERROR(VLOOKUP(入力項目!$S$16,子育て関連マスタ!$I$26:$M$28,4,FALSE),0),
AND(T295&gt;=19,T295&lt;=20,入力項目!$S$16="高専"),IFERROR(VLOOKUP(入力項目!$S$16,子育て関連マスタ!$I$26:$M$28,4,FALSE),0),
AND(T295&gt;=19,T295&lt;=20,入力項目!$S$16&lt;&gt;"高専"),IFERROR(VLOOKUP(入力項目!$S$17,子育て関連マスタ!$I$32:$M$37,4,FALSE),0),
AND(T295&gt;=21,T295&lt;=22,入力項目!$S$16="高専"),IFERROR(VLOOKUP(入力項目!$S$17,子育て関連マスタ!$I$32:$M$34,4,FALSE),0),
AND(T295&gt;=21,T295&lt;=22,入力項目!$S$16&lt;&gt;"高専"),IFERROR(VLOOKUP(入力項目!$S$17,子育て関連マスタ!$I$32:$M$34,4,FALSE),0),
T295&gt;=23,0
) +
IF($D295=4,
  IFERROR(_xlfn.IFS(
  T295&lt;=入力項目!$S$11,0,
  AND(T295=入力項目!$S$11),IFERROR(VLOOKUP(入力項目!$S$12,子育て関連マスタ!$I$4:$M$5,2,FALSE),0),
  AND(T295=4),IFERROR(VLOOKUP(入力項目!$S$13,子育て関連マスタ!$I$9:$M$12,2,FALSE),0),
  AND(T295=7),IFERROR(VLOOKUP(入力項目!$S$14,子育て関連マスタ!$I$16:$M$17,2,FALSE),0),
  AND(T295=13),IFERROR(VLOOKUP(入力項目!$S$15,子育て関連マスタ!$I$21:$M$22,2,FALSE),0),
  AND(T295=16),IFERROR(VLOOKUP(入力項目!$S$16,子育て関連マスタ!$I$26:$M$28,2,FALSE),0),
  AND(T295=19,入力項目!$S$16&lt;&gt;"高専"),IFERROR(VLOOKUP(入力項目!$S$17,子育て関連マスタ!$I$32:$M$37,2,FALSE),0),
  AND(T295=21,入力項目!$S$16="高専"),IFERROR(VLOOKUP(入力項目!$S$17,子育て関連マスタ!$I$32:$M$37,2,FALSE),0),
  T295&gt;=22,0
  ),0),0
) +
IF(AND(T295&gt;=1,T295&lt;=15),IF($D295=入力項目!$S$8,入力項目!$S$3,0),0) +
IF(AND(T295&gt;=1,T295&lt;=15),IF($D295=5,入力項目!$S$4,0),0) +
IF(AND(T295&gt;=1,T295&lt;=15),IF($D295=12,入力項目!$S$5,0),0) +
IF(AND(入力項目!$S$7=$A295,入力項目!$S$8=$D295),子育て関連マスタ!$C$14,0) +
IFERROR(IF(AND(YEAR(EDATE(DATE(入力項目!$S$7,入力項目!$S$8,1),1))=$A295,MONTH(EDATE(DATE(入力項目!$S$7,入力項目!$S$8,1),1))=$D295),子育て関連マスタ!$C$15,0),0) +
IF(AND(OR(T295=3,T295=5,T295=7),$D295=11),子育て関連マスタ!$C$17,0) +
IF(AND(T295=20,$D295=1),子育て関連マスタ!$C$18,0) +
IF(AND(T295=20,$D295=1),
IFERROR(_xlfn.IFS(
入力項目!$S$10="男",子育て関連マスタ!$C$18,
入力項目!$S$10="女",子育て関連マスタ!$C$19
),0),0
) +
IF(AND(T295&gt;=入力項目!$S$18,T295&lt;=入力項目!$S$19),入力項目!$S$20,0) +
IF(AND(T295&gt;=入力項目!$S$21,T295&lt;=入力項目!$S$22),入力項目!$S$23,0) +
IF(AND(T295&gt;=入力項目!$S$24,T295&lt;=入力項目!$S$25),入力項目!$S$26,0)
)</f>
        <v>0</v>
      </c>
      <c r="AI295">
        <f ca="1">-(
_xlfn.IFS(
U295&lt;=入力項目!$S$11,0,
AND(U295&gt;=入力項目!$S$11+1,U295&lt;=3),IFERROR(VLOOKUP(入力項目!$S$12,子育て関連マスタ!$I$4:$M$5,4,FALSE),0),
AND(U295&gt;=4,U295&lt;=6),IFERROR(VLOOKUP(入力項目!$S$13,子育て関連マスタ!$I$9:$M$12,4,FALSE),0),
AND(U295&gt;=7,U295&lt;=12),IFERROR(VLOOKUP(入力項目!$S$14,子育て関連マスタ!$I$16:$M$17,4,FALSE),0),
AND(U295&gt;=13,U295&lt;=15),IFERROR(VLOOKUP(入力項目!$S$15,子育て関連マスタ!$I$21:$M$22,4,FALSE),0),
AND(U295&gt;=16,U295&lt;=18),IFERROR(VLOOKUP(入力項目!$S$16,子育て関連マスタ!$I$26:$M$28,4,FALSE),0),
AND(U295&gt;=19,U295&lt;=20,入力項目!$S$16="高専"),IFERROR(VLOOKUP(入力項目!$S$16,子育て関連マスタ!$I$26:$M$28,4,FALSE),0),
AND(U295&gt;=19,U295&lt;=20,入力項目!$S$16&lt;&gt;"高専"),IFERROR(VLOOKUP(入力項目!$S$17,子育て関連マスタ!$I$32:$M$37,4,FALSE),0),
AND(U295&gt;=21,U295&lt;=22,入力項目!$S$16="高専"),IFERROR(VLOOKUP(入力項目!$S$17,子育て関連マスタ!$I$32:$M$34,4,FALSE),0),
AND(U295&gt;=21,U295&lt;=22,入力項目!$S$16&lt;&gt;"高専"),IFERROR(VLOOKUP(入力項目!$S$17,子育て関連マスタ!$I$32:$M$34,4,FALSE),0),
U295&gt;=23,0
) +
IF($D295=4,
  IFERROR(_xlfn.IFS(
  U295&lt;=入力項目!$S$11,0,
  AND(U295=入力項目!$S$11),IFERROR(VLOOKUP(入力項目!$S$12,子育て関連マスタ!$I$4:$M$5,2,FALSE),0),
  AND(U295=4),IFERROR(VLOOKUP(入力項目!$S$13,子育て関連マスタ!$I$9:$M$12,2,FALSE),0),
  AND(U295=7),IFERROR(VLOOKUP(入力項目!$S$14,子育て関連マスタ!$I$16:$M$17,2,FALSE),0),
  AND(U295=13),IFERROR(VLOOKUP(入力項目!$S$15,子育て関連マスタ!$I$21:$M$22,2,FALSE),0),
  AND(U295=16),IFERROR(VLOOKUP(入力項目!$S$16,子育て関連マスタ!$I$26:$M$28,2,FALSE),0),
  AND(U295=19,入力項目!$S$16&lt;&gt;"高専"),IFERROR(VLOOKUP(入力項目!$S$17,子育て関連マスタ!$I$32:$M$37,2,FALSE),0),
  AND(U295=21,入力項目!$S$16="高専"),IFERROR(VLOOKUP(入力項目!$S$17,子育て関連マスタ!$I$32:$M$37,2,FALSE),0),
  U295&gt;=22,0
  ),0),0
) +
IF(AND(U295&gt;=1,U295&lt;=15),IF($D295=入力項目!$S$8,入力項目!$S$3,0),0) +
IF(AND(U295&gt;=1,U295&lt;=15),IF($D295=5,入力項目!$S$4,0),0) +
IF(AND(U295&gt;=1,U295&lt;=15),IF($D295=12,入力項目!$S$5,0),0) +
IF(AND(入力項目!$S$7=$A295,入力項目!$S$8=$D295),子育て関連マスタ!$C$14,0) +
IFERROR(IF(AND(YEAR(EDATE(DATE(入力項目!$S$7,入力項目!$S$8,1),1))=$A295,MONTH(EDATE(DATE(入力項目!$S$7,入力項目!$S$8,1),1))=$D295),子育て関連マスタ!$C$15,0),0) +
IF(AND(OR(U295=3,U295=5,U295=7),$D295=11),子育て関連マスタ!$C$17,0) +
IF(AND(U295=20,$D295=1),子育て関連マスタ!$C$18,0) +
IF(AND(U295=20,$D295=1),
IFERROR(_xlfn.IFS(
入力項目!$S$10="男",子育て関連マスタ!$C$18,
入力項目!$S$10="女",子育て関連マスタ!$C$19
),0),0
) +
IF(AND(U295&gt;=入力項目!$S$18,U295&lt;=入力項目!$S$19),入力項目!$S$20,0) +
IF(AND(U295&gt;=入力項目!$S$21,U295&lt;=入力項目!$S$22),入力項目!$S$23,0) +
IF(AND(U295&gt;=入力項目!$S$24,U295&lt;=入力項目!$S$25),入力項目!$S$26,0)
)</f>
        <v>0</v>
      </c>
      <c r="AJ295" s="10">
        <f ca="1">-VLOOKUP($D295,月別収支!$A$2:$H$13,7,FALSE)</f>
        <v>-20000</v>
      </c>
    </row>
    <row r="296" spans="1:36" x14ac:dyDescent="0.4">
      <c r="A296">
        <f t="shared" ca="1" si="71"/>
        <v>2049</v>
      </c>
      <c r="B296">
        <f t="shared" ca="1" si="78"/>
        <v>2048</v>
      </c>
      <c r="C296">
        <f t="shared" ca="1" si="79"/>
        <v>25</v>
      </c>
      <c r="D296">
        <f t="shared" ca="1" si="72"/>
        <v>2</v>
      </c>
      <c r="E296" t="str">
        <f t="shared" ca="1" si="73"/>
        <v>2049年2月</v>
      </c>
      <c r="F296">
        <f ca="1">IF(OR(入力項目!$N$5&lt;$A296,AND(入力項目!$N$5=$A296,入力項目!$N$6&lt;$D296)),IF(F295=0,1,IF(G296=12,F295+1,F295)),0)</f>
        <v>24</v>
      </c>
      <c r="G296">
        <f ca="1">IF(OR(入力項目!$N$5&lt;$A296,AND(入力項目!$N$5=$A296,入力項目!$N$6&lt;$D296)),IF(G295=12,1,G295+1),0)</f>
        <v>4</v>
      </c>
      <c r="H296" t="str">
        <f t="shared" ca="1" si="74"/>
        <v>24_4</v>
      </c>
      <c r="I296">
        <f ca="1">IF(
  IFERROR(AND($C296&gt;0,MOD($C296,入力項目!$N$22)=0,$D296=入力項目!$N$23), FALSE),
  1,
  IF(
    AND(I295&gt;0,J295=12),
    IF(I295=入力項目!$N$28, 0, I295+1),
    I295
  )
)</f>
        <v>0</v>
      </c>
      <c r="J296">
        <f ca="1">IF($D296=入力項目!$N$23,1,IFERROR(J295+1,1))</f>
        <v>9</v>
      </c>
      <c r="K296" t="str">
        <f t="shared" ca="1" si="75"/>
        <v>0_9</v>
      </c>
      <c r="L296">
        <f ca="1">L295+IF(入力項目!$D$4=$D296,1,0)</f>
        <v>53</v>
      </c>
      <c r="M296" t="str">
        <f t="shared" ca="1" si="76"/>
        <v>53歳</v>
      </c>
      <c r="N296">
        <f t="shared" ca="1" si="80"/>
        <v>54</v>
      </c>
      <c r="O296" t="str">
        <f t="shared" ca="1" si="77"/>
        <v>54歳</v>
      </c>
      <c r="P296">
        <f t="shared" ca="1" si="81"/>
        <v>28</v>
      </c>
      <c r="Q296">
        <f t="shared" ca="1" si="82"/>
        <v>26</v>
      </c>
      <c r="R296">
        <f t="shared" ca="1" si="83"/>
        <v>2049</v>
      </c>
      <c r="S296">
        <f t="shared" ca="1" si="84"/>
        <v>2049</v>
      </c>
      <c r="T296">
        <f t="shared" ca="1" si="85"/>
        <v>2049</v>
      </c>
      <c r="U296">
        <f t="shared" ca="1" si="86"/>
        <v>2049</v>
      </c>
      <c r="V296" s="10">
        <f t="shared" ca="1" si="87"/>
        <v>35029855</v>
      </c>
      <c r="W296" s="10">
        <f ca="1">IF($L296&lt;その他マスタ!$B$1,VLOOKUP($D296,月別収支!$A$2:$H$13,2,FALSE),その他マスタ!$B$3)+IF(AND($L296=その他マスタ!$B$1,入力項目!$I$9="あり",$D296=入力項目!$D$4),その他マスタ!$B$2,0)</f>
        <v>300000</v>
      </c>
      <c r="X296" s="10">
        <f ca="1">-IF(入力項目!$K$5=TRUE,
IF($F296+$G296&lt;3,VLOOKUP($D296,月別収支!$A$2:$H$13,8,FALSE),0)+IFERROR(VLOOKUP($H296,住宅ローン計算!C:P,13,FALSE),0)+IF($F296&gt;1,IF(OR($G296=3,$G296=6,$G296=9,$G296=12),ROUNDUP(入力項目!$N$18/4,0),0),0),
VLOOKUP($D296,月別収支!$A$2:$H$13,8,FALSE))</f>
        <v>-53590</v>
      </c>
      <c r="Y296" s="10">
        <f ca="1">-VLOOKUP($D296,月別収支!$A$2:$H$13,3,FALSE)</f>
        <v>-75000</v>
      </c>
      <c r="Z296" s="10">
        <f ca="1">-VLOOKUP($D296,月別収支!$A$2:$H$13,4,FALSE)</f>
        <v>-27000</v>
      </c>
      <c r="AA296" s="10">
        <f ca="1">-VLOOKUP($D296,月別収支!$A$2:$H$13,6,FALSE)</f>
        <v>-10000</v>
      </c>
      <c r="AB296" s="10">
        <f ca="1">-(
VLOOKUP($D296,月別収支!$A$2:$H$13,5,FALSE)+IF(AND(入力項目!$I$27&lt;=$A296,ISEVEN($A296-入力項目!$I$27),入力項目!$I$28=$D296),入力項目!$I$26,0)
+IF(入力項目!$K$26=TRUE,
IFERROR(VLOOKUP($K296,マイカーローン計算!C:P,13,FALSE),0),
IFERROR(
  IF(AND($C296&gt;0,MOD($C296,入力項目!$N$22)=0,$D296=入力項目!$N$23),入力項目!$N$24,0),
 0
)
)
)</f>
        <v>-20000</v>
      </c>
      <c r="AC296" s="10">
        <f ca="1">-IF($A296&lt;入力項目!$N$33,入力項目!$N$35,IF(AND($A296=入力項目!$N$33,$D296&lt;=入力項目!$N$34),入力項目!$N$35,0))</f>
        <v>0</v>
      </c>
      <c r="AD296">
        <f ca="1">-(
_xlfn.IFS(
P296&lt;=入力項目!$S$11,0,
AND(P296&gt;=入力項目!$S$11+1,P296&lt;=3),IFERROR(VLOOKUP(入力項目!$S$12,子育て関連マスタ!$I$4:$M$5,4,FALSE),0),
AND(P296&gt;=4,P296&lt;=6),IFERROR(VLOOKUP(入力項目!$S$13,子育て関連マスタ!$I$9:$M$12,4,FALSE),0),
AND(P296&gt;=7,P296&lt;=12),IFERROR(VLOOKUP(入力項目!$S$14,子育て関連マスタ!$I$16:$M$17,4,FALSE),0),
AND(P296&gt;=13,P296&lt;=15),IFERROR(VLOOKUP(入力項目!$S$15,子育て関連マスタ!$I$21:$M$22,4,FALSE),0),
AND(P296&gt;=16,P296&lt;=18),IFERROR(VLOOKUP(入力項目!$S$16,子育て関連マスタ!$I$26:$M$28,4,FALSE),0),
AND(P296&gt;=19,P296&lt;=20,入力項目!$S$16="高専"),IFERROR(VLOOKUP(入力項目!$S$16,子育て関連マスタ!$I$26:$M$28,4,FALSE),0),
AND(P296&gt;=19,P296&lt;=20,入力項目!$S$16&lt;&gt;"高専"),IFERROR(VLOOKUP(入力項目!$S$17,子育て関連マスタ!$I$32:$M$37,4,FALSE),0),
AND(P296&gt;=21,P296&lt;=22,入力項目!$S$16="高専"),IFERROR(VLOOKUP(入力項目!$S$17,子育て関連マスタ!$I$32:$M$34,4,FALSE),0),
AND(P296&gt;=21,P296&lt;=22,入力項目!$S$16&lt;&gt;"高専"),IFERROR(VLOOKUP(入力項目!$S$17,子育て関連マスタ!$I$32:$M$34,4,FALSE),0),
P296&gt;=23,0
) +
IF($D296=4,
  IFERROR(_xlfn.IFS(
  P296&lt;=入力項目!$S$11,0,
  AND(P296=入力項目!$S$11),IFERROR(VLOOKUP(入力項目!$S$12,子育て関連マスタ!$I$4:$M$5,2,FALSE),0),
  AND(P296=4),IFERROR(VLOOKUP(入力項目!$S$13,子育て関連マスタ!$I$9:$M$12,2,FALSE),0),
  AND(P296=7),IFERROR(VLOOKUP(入力項目!$S$14,子育て関連マスタ!$I$16:$M$17,2,FALSE),0),
  AND(P296=13),IFERROR(VLOOKUP(入力項目!$S$15,子育て関連マスタ!$I$21:$M$22,2,FALSE),0),
  AND(P296=16),IFERROR(VLOOKUP(入力項目!$S$16,子育て関連マスタ!$I$26:$M$28,2,FALSE),0),
  AND(P296=19,入力項目!$S$16&lt;&gt;"高専"),IFERROR(VLOOKUP(入力項目!$S$17,子育て関連マスタ!$I$32:$M$37,2,FALSE),0),
  AND(P296=21,入力項目!$S$16="高専"),IFERROR(VLOOKUP(入力項目!$S$17,子育て関連マスタ!$I$32:$M$37,2,FALSE),0),
  P296&gt;=22,0
  ),0),0
) +
IF(AND(P296&gt;=1,P296&lt;=15),IF($D296=入力項目!$S$8,入力項目!$S$3,0),0) +
IF(AND(P296&gt;=1,P296&lt;=15),IF($D296=5,入力項目!$S$4,0),0) +
IF(AND(P296&gt;=1,P296&lt;=15),IF($D296=12,入力項目!$S$5,0),0) +
IF(AND(入力項目!$S$7=$A296,入力項目!$S$8=$D296),子育て関連マスタ!$C$14,0) +
IFERROR(IF(AND(YEAR(EDATE(DATE(入力項目!$S$7,入力項目!$S$8,1),1))=$A296,MONTH(EDATE(DATE(入力項目!$S$7,入力項目!$S$8,1),1))=$D296),子育て関連マスタ!$C$15,0),0) +
IF(AND(OR(P296=3,P296=5,P296=7),$D296=11),子育て関連マスタ!$C$17,0) +
IF(AND(P296=20,$D296=1),子育て関連マスタ!$C$18,0) +
IF(AND(P296=20,$D296=1),
IFERROR(_xlfn.IFS(
入力項目!$S$10="男",子育て関連マスタ!$C$18,
入力項目!$S$10="女",子育て関連マスタ!$C$19
),0),0
) +
IF(AND(P296&gt;=入力項目!$S$18,P296&lt;=入力項目!$S$19),入力項目!$S$20,0) +
IF(AND(P296&gt;=入力項目!$S$21,P296&lt;=入力項目!$S$22),入力項目!$S$23,0) +
IF(AND(P296&gt;=入力項目!$S$24,P296&lt;=入力項目!$S$25),入力項目!$S$26,0)
)</f>
        <v>0</v>
      </c>
      <c r="AE296">
        <f ca="1">-(
_xlfn.IFS(
Q296&lt;=入力項目!$S$11,0,
AND(Q296&gt;=入力項目!$S$11+1,Q296&lt;=3),IFERROR(VLOOKUP(入力項目!$S$12,子育て関連マスタ!$I$4:$M$5,4,FALSE),0),
AND(Q296&gt;=4,Q296&lt;=6),IFERROR(VLOOKUP(入力項目!$S$13,子育て関連マスタ!$I$9:$M$12,4,FALSE),0),
AND(Q296&gt;=7,Q296&lt;=12),IFERROR(VLOOKUP(入力項目!$S$14,子育て関連マスタ!$I$16:$M$17,4,FALSE),0),
AND(Q296&gt;=13,Q296&lt;=15),IFERROR(VLOOKUP(入力項目!$S$15,子育て関連マスタ!$I$21:$M$22,4,FALSE),0),
AND(Q296&gt;=16,Q296&lt;=18),IFERROR(VLOOKUP(入力項目!$S$16,子育て関連マスタ!$I$26:$M$28,4,FALSE),0),
AND(Q296&gt;=19,Q296&lt;=20,入力項目!$S$16="高専"),IFERROR(VLOOKUP(入力項目!$S$16,子育て関連マスタ!$I$26:$M$28,4,FALSE),0),
AND(Q296&gt;=19,Q296&lt;=20,入力項目!$S$16&lt;&gt;"高専"),IFERROR(VLOOKUP(入力項目!$S$17,子育て関連マスタ!$I$32:$M$37,4,FALSE),0),
AND(Q296&gt;=21,Q296&lt;=22,入力項目!$S$16="高専"),IFERROR(VLOOKUP(入力項目!$S$17,子育て関連マスタ!$I$32:$M$34,4,FALSE),0),
AND(Q296&gt;=21,Q296&lt;=22,入力項目!$S$16&lt;&gt;"高専"),IFERROR(VLOOKUP(入力項目!$S$17,子育て関連マスタ!$I$32:$M$34,4,FALSE),0),
Q296&gt;=23,0
) +
IF($D296=4,
  IFERROR(_xlfn.IFS(
  Q296&lt;=入力項目!$S$11,0,
  AND(Q296=入力項目!$S$11),IFERROR(VLOOKUP(入力項目!$S$12,子育て関連マスタ!$I$4:$M$5,2,FALSE),0),
  AND(Q296=4),IFERROR(VLOOKUP(入力項目!$S$13,子育て関連マスタ!$I$9:$M$12,2,FALSE),0),
  AND(Q296=7),IFERROR(VLOOKUP(入力項目!$S$14,子育て関連マスタ!$I$16:$M$17,2,FALSE),0),
  AND(Q296=13),IFERROR(VLOOKUP(入力項目!$S$15,子育て関連マスタ!$I$21:$M$22,2,FALSE),0),
  AND(Q296=16),IFERROR(VLOOKUP(入力項目!$S$16,子育て関連マスタ!$I$26:$M$28,2,FALSE),0),
  AND(Q296=19,入力項目!$S$16&lt;&gt;"高専"),IFERROR(VLOOKUP(入力項目!$S$17,子育て関連マスタ!$I$32:$M$37,2,FALSE),0),
  AND(Q296=21,入力項目!$S$16="高専"),IFERROR(VLOOKUP(入力項目!$S$17,子育て関連マスタ!$I$32:$M$37,2,FALSE),0),
  Q296&gt;=22,0
  ),0),0
) +
IF(AND(Q296&gt;=1,Q296&lt;=15),IF($D296=入力項目!$S$8,入力項目!$S$3,0),0) +
IF(AND(Q296&gt;=1,Q296&lt;=15),IF($D296=5,入力項目!$S$4,0),0) +
IF(AND(Q296&gt;=1,Q296&lt;=15),IF($D296=12,入力項目!$S$5,0),0) +
IF(AND(入力項目!$S$7=$A296,入力項目!$S$8=$D296),子育て関連マスタ!$C$14,0) +
IFERROR(IF(AND(YEAR(EDATE(DATE(入力項目!$S$7,入力項目!$S$8,1),1))=$A296,MONTH(EDATE(DATE(入力項目!$S$7,入力項目!$S$8,1),1))=$D296),子育て関連マスタ!$C$15,0),0) +
IF(AND(OR(Q296=3,Q296=5,Q296=7),$D296=11),子育て関連マスタ!$C$17,0) +
IF(AND(Q296=20,$D296=1),子育て関連マスタ!$C$18,0) +
IF(AND(Q296=20,$D296=1),
IFERROR(_xlfn.IFS(
入力項目!$S$10="男",子育て関連マスタ!$C$18,
入力項目!$S$10="女",子育て関連マスタ!$C$19
),0),0
) +
IF(AND(Q296&gt;=入力項目!$S$18,Q296&lt;=入力項目!$S$19),入力項目!$S$20,0) +
IF(AND(Q296&gt;=入力項目!$S$21,Q296&lt;=入力項目!$S$22),入力項目!$S$23,0) +
IF(AND(Q296&gt;=入力項目!$S$24,Q296&lt;=入力項目!$S$25),入力項目!$S$26,0)
)</f>
        <v>0</v>
      </c>
      <c r="AF296">
        <f ca="1">-(
_xlfn.IFS(
R296&lt;=入力項目!$S$11,0,
AND(R296&gt;=入力項目!$S$11+1,R296&lt;=3),IFERROR(VLOOKUP(入力項目!$S$12,子育て関連マスタ!$I$4:$M$5,4,FALSE),0),
AND(R296&gt;=4,R296&lt;=6),IFERROR(VLOOKUP(入力項目!$S$13,子育て関連マスタ!$I$9:$M$12,4,FALSE),0),
AND(R296&gt;=7,R296&lt;=12),IFERROR(VLOOKUP(入力項目!$S$14,子育て関連マスタ!$I$16:$M$17,4,FALSE),0),
AND(R296&gt;=13,R296&lt;=15),IFERROR(VLOOKUP(入力項目!$S$15,子育て関連マスタ!$I$21:$M$22,4,FALSE),0),
AND(R296&gt;=16,R296&lt;=18),IFERROR(VLOOKUP(入力項目!$S$16,子育て関連マスタ!$I$26:$M$28,4,FALSE),0),
AND(R296&gt;=19,R296&lt;=20,入力項目!$S$16="高専"),IFERROR(VLOOKUP(入力項目!$S$16,子育て関連マスタ!$I$26:$M$28,4,FALSE),0),
AND(R296&gt;=19,R296&lt;=20,入力項目!$S$16&lt;&gt;"高専"),IFERROR(VLOOKUP(入力項目!$S$17,子育て関連マスタ!$I$32:$M$37,4,FALSE),0),
AND(R296&gt;=21,R296&lt;=22,入力項目!$S$16="高専"),IFERROR(VLOOKUP(入力項目!$S$17,子育て関連マスタ!$I$32:$M$34,4,FALSE),0),
AND(R296&gt;=21,R296&lt;=22,入力項目!$S$16&lt;&gt;"高専"),IFERROR(VLOOKUP(入力項目!$S$17,子育て関連マスタ!$I$32:$M$34,4,FALSE),0),
R296&gt;=23,0
) +
IF($D296=4,
  IFERROR(_xlfn.IFS(
  R296&lt;=入力項目!$S$11,0,
  AND(R296=入力項目!$S$11),IFERROR(VLOOKUP(入力項目!$S$12,子育て関連マスタ!$I$4:$M$5,2,FALSE),0),
  AND(R296=4),IFERROR(VLOOKUP(入力項目!$S$13,子育て関連マスタ!$I$9:$M$12,2,FALSE),0),
  AND(R296=7),IFERROR(VLOOKUP(入力項目!$S$14,子育て関連マスタ!$I$16:$M$17,2,FALSE),0),
  AND(R296=13),IFERROR(VLOOKUP(入力項目!$S$15,子育て関連マスタ!$I$21:$M$22,2,FALSE),0),
  AND(R296=16),IFERROR(VLOOKUP(入力項目!$S$16,子育て関連マスタ!$I$26:$M$28,2,FALSE),0),
  AND(R296=19,入力項目!$S$16&lt;&gt;"高専"),IFERROR(VLOOKUP(入力項目!$S$17,子育て関連マスタ!$I$32:$M$37,2,FALSE),0),
  AND(R296=21,入力項目!$S$16="高専"),IFERROR(VLOOKUP(入力項目!$S$17,子育て関連マスタ!$I$32:$M$37,2,FALSE),0),
  R296&gt;=22,0
  ),0),0
) +
IF(AND(R296&gt;=1,R296&lt;=15),IF($D296=入力項目!$S$8,入力項目!$S$3,0),0) +
IF(AND(R296&gt;=1,R296&lt;=15),IF($D296=5,入力項目!$S$4,0),0) +
IF(AND(R296&gt;=1,R296&lt;=15),IF($D296=12,入力項目!$S$5,0),0) +
IF(AND(入力項目!$S$7=$A296,入力項目!$S$8=$D296),子育て関連マスタ!$C$14,0) +
IFERROR(IF(AND(YEAR(EDATE(DATE(入力項目!$S$7,入力項目!$S$8,1),1))=$A296,MONTH(EDATE(DATE(入力項目!$S$7,入力項目!$S$8,1),1))=$D296),子育て関連マスタ!$C$15,0),0) +
IF(AND(OR(R296=3,R296=5,R296=7),$D296=11),子育て関連マスタ!$C$17,0) +
IF(AND(R296=20,$D296=1),子育て関連マスタ!$C$18,0) +
IF(AND(R296=20,$D296=1),
IFERROR(_xlfn.IFS(
入力項目!$S$10="男",子育て関連マスタ!$C$18,
入力項目!$S$10="女",子育て関連マスタ!$C$19
),0),0
) +
IF(AND(R296&gt;=入力項目!$S$18,R296&lt;=入力項目!$S$19),入力項目!$S$20,0) +
IF(AND(R296&gt;=入力項目!$S$21,R296&lt;=入力項目!$S$22),入力項目!$S$23,0) +
IF(AND(R296&gt;=入力項目!$S$24,R296&lt;=入力項目!$S$25),入力項目!$S$26,0)
)</f>
        <v>0</v>
      </c>
      <c r="AG296">
        <f ca="1">-(
_xlfn.IFS(
S296&lt;=入力項目!$S$11,0,
AND(S296&gt;=入力項目!$S$11+1,S296&lt;=3),IFERROR(VLOOKUP(入力項目!$S$12,子育て関連マスタ!$I$4:$M$5,4,FALSE),0),
AND(S296&gt;=4,S296&lt;=6),IFERROR(VLOOKUP(入力項目!$S$13,子育て関連マスタ!$I$9:$M$12,4,FALSE),0),
AND(S296&gt;=7,S296&lt;=12),IFERROR(VLOOKUP(入力項目!$S$14,子育て関連マスタ!$I$16:$M$17,4,FALSE),0),
AND(S296&gt;=13,S296&lt;=15),IFERROR(VLOOKUP(入力項目!$S$15,子育て関連マスタ!$I$21:$M$22,4,FALSE),0),
AND(S296&gt;=16,S296&lt;=18),IFERROR(VLOOKUP(入力項目!$S$16,子育て関連マスタ!$I$26:$M$28,4,FALSE),0),
AND(S296&gt;=19,S296&lt;=20,入力項目!$S$16="高専"),IFERROR(VLOOKUP(入力項目!$S$16,子育て関連マスタ!$I$26:$M$28,4,FALSE),0),
AND(S296&gt;=19,S296&lt;=20,入力項目!$S$16&lt;&gt;"高専"),IFERROR(VLOOKUP(入力項目!$S$17,子育て関連マスタ!$I$32:$M$37,4,FALSE),0),
AND(S296&gt;=21,S296&lt;=22,入力項目!$S$16="高専"),IFERROR(VLOOKUP(入力項目!$S$17,子育て関連マスタ!$I$32:$M$34,4,FALSE),0),
AND(S296&gt;=21,S296&lt;=22,入力項目!$S$16&lt;&gt;"高専"),IFERROR(VLOOKUP(入力項目!$S$17,子育て関連マスタ!$I$32:$M$34,4,FALSE),0),
S296&gt;=23,0
) +
IF($D296=4,
  IFERROR(_xlfn.IFS(
  S296&lt;=入力項目!$S$11,0,
  AND(S296=入力項目!$S$11),IFERROR(VLOOKUP(入力項目!$S$12,子育て関連マスタ!$I$4:$M$5,2,FALSE),0),
  AND(S296=4),IFERROR(VLOOKUP(入力項目!$S$13,子育て関連マスタ!$I$9:$M$12,2,FALSE),0),
  AND(S296=7),IFERROR(VLOOKUP(入力項目!$S$14,子育て関連マスタ!$I$16:$M$17,2,FALSE),0),
  AND(S296=13),IFERROR(VLOOKUP(入力項目!$S$15,子育て関連マスタ!$I$21:$M$22,2,FALSE),0),
  AND(S296=16),IFERROR(VLOOKUP(入力項目!$S$16,子育て関連マスタ!$I$26:$M$28,2,FALSE),0),
  AND(S296=19,入力項目!$S$16&lt;&gt;"高専"),IFERROR(VLOOKUP(入力項目!$S$17,子育て関連マスタ!$I$32:$M$37,2,FALSE),0),
  AND(S296=21,入力項目!$S$16="高専"),IFERROR(VLOOKUP(入力項目!$S$17,子育て関連マスタ!$I$32:$M$37,2,FALSE),0),
  S296&gt;=22,0
  ),0),0
) +
IF(AND(S296&gt;=1,S296&lt;=15),IF($D296=入力項目!$S$8,入力項目!$S$3,0),0) +
IF(AND(S296&gt;=1,S296&lt;=15),IF($D296=5,入力項目!$S$4,0),0) +
IF(AND(S296&gt;=1,S296&lt;=15),IF($D296=12,入力項目!$S$5,0),0) +
IF(AND(入力項目!$S$7=$A296,入力項目!$S$8=$D296),子育て関連マスタ!$C$14,0) +
IFERROR(IF(AND(YEAR(EDATE(DATE(入力項目!$S$7,入力項目!$S$8,1),1))=$A296,MONTH(EDATE(DATE(入力項目!$S$7,入力項目!$S$8,1),1))=$D296),子育て関連マスタ!$C$15,0),0) +
IF(AND(OR(S296=3,S296=5,S296=7),$D296=11),子育て関連マスタ!$C$17,0) +
IF(AND(S296=20,$D296=1),子育て関連マスタ!$C$18,0) +
IF(AND(S296=20,$D296=1),
IFERROR(_xlfn.IFS(
入力項目!$S$10="男",子育て関連マスタ!$C$18,
入力項目!$S$10="女",子育て関連マスタ!$C$19
),0),0
) +
IF(AND(S296&gt;=入力項目!$S$18,S296&lt;=入力項目!$S$19),入力項目!$S$20,0) +
IF(AND(S296&gt;=入力項目!$S$21,S296&lt;=入力項目!$S$22),入力項目!$S$23,0) +
IF(AND(S296&gt;=入力項目!$S$24,S296&lt;=入力項目!$S$25),入力項目!$S$26,0)
)</f>
        <v>0</v>
      </c>
      <c r="AH296">
        <f ca="1">-(
_xlfn.IFS(
T296&lt;=入力項目!$S$11,0,
AND(T296&gt;=入力項目!$S$11+1,T296&lt;=3),IFERROR(VLOOKUP(入力項目!$S$12,子育て関連マスタ!$I$4:$M$5,4,FALSE),0),
AND(T296&gt;=4,T296&lt;=6),IFERROR(VLOOKUP(入力項目!$S$13,子育て関連マスタ!$I$9:$M$12,4,FALSE),0),
AND(T296&gt;=7,T296&lt;=12),IFERROR(VLOOKUP(入力項目!$S$14,子育て関連マスタ!$I$16:$M$17,4,FALSE),0),
AND(T296&gt;=13,T296&lt;=15),IFERROR(VLOOKUP(入力項目!$S$15,子育て関連マスタ!$I$21:$M$22,4,FALSE),0),
AND(T296&gt;=16,T296&lt;=18),IFERROR(VLOOKUP(入力項目!$S$16,子育て関連マスタ!$I$26:$M$28,4,FALSE),0),
AND(T296&gt;=19,T296&lt;=20,入力項目!$S$16="高専"),IFERROR(VLOOKUP(入力項目!$S$16,子育て関連マスタ!$I$26:$M$28,4,FALSE),0),
AND(T296&gt;=19,T296&lt;=20,入力項目!$S$16&lt;&gt;"高専"),IFERROR(VLOOKUP(入力項目!$S$17,子育て関連マスタ!$I$32:$M$37,4,FALSE),0),
AND(T296&gt;=21,T296&lt;=22,入力項目!$S$16="高専"),IFERROR(VLOOKUP(入力項目!$S$17,子育て関連マスタ!$I$32:$M$34,4,FALSE),0),
AND(T296&gt;=21,T296&lt;=22,入力項目!$S$16&lt;&gt;"高専"),IFERROR(VLOOKUP(入力項目!$S$17,子育て関連マスタ!$I$32:$M$34,4,FALSE),0),
T296&gt;=23,0
) +
IF($D296=4,
  IFERROR(_xlfn.IFS(
  T296&lt;=入力項目!$S$11,0,
  AND(T296=入力項目!$S$11),IFERROR(VLOOKUP(入力項目!$S$12,子育て関連マスタ!$I$4:$M$5,2,FALSE),0),
  AND(T296=4),IFERROR(VLOOKUP(入力項目!$S$13,子育て関連マスタ!$I$9:$M$12,2,FALSE),0),
  AND(T296=7),IFERROR(VLOOKUP(入力項目!$S$14,子育て関連マスタ!$I$16:$M$17,2,FALSE),0),
  AND(T296=13),IFERROR(VLOOKUP(入力項目!$S$15,子育て関連マスタ!$I$21:$M$22,2,FALSE),0),
  AND(T296=16),IFERROR(VLOOKUP(入力項目!$S$16,子育て関連マスタ!$I$26:$M$28,2,FALSE),0),
  AND(T296=19,入力項目!$S$16&lt;&gt;"高専"),IFERROR(VLOOKUP(入力項目!$S$17,子育て関連マスタ!$I$32:$M$37,2,FALSE),0),
  AND(T296=21,入力項目!$S$16="高専"),IFERROR(VLOOKUP(入力項目!$S$17,子育て関連マスタ!$I$32:$M$37,2,FALSE),0),
  T296&gt;=22,0
  ),0),0
) +
IF(AND(T296&gt;=1,T296&lt;=15),IF($D296=入力項目!$S$8,入力項目!$S$3,0),0) +
IF(AND(T296&gt;=1,T296&lt;=15),IF($D296=5,入力項目!$S$4,0),0) +
IF(AND(T296&gt;=1,T296&lt;=15),IF($D296=12,入力項目!$S$5,0),0) +
IF(AND(入力項目!$S$7=$A296,入力項目!$S$8=$D296),子育て関連マスタ!$C$14,0) +
IFERROR(IF(AND(YEAR(EDATE(DATE(入力項目!$S$7,入力項目!$S$8,1),1))=$A296,MONTH(EDATE(DATE(入力項目!$S$7,入力項目!$S$8,1),1))=$D296),子育て関連マスタ!$C$15,0),0) +
IF(AND(OR(T296=3,T296=5,T296=7),$D296=11),子育て関連マスタ!$C$17,0) +
IF(AND(T296=20,$D296=1),子育て関連マスタ!$C$18,0) +
IF(AND(T296=20,$D296=1),
IFERROR(_xlfn.IFS(
入力項目!$S$10="男",子育て関連マスタ!$C$18,
入力項目!$S$10="女",子育て関連マスタ!$C$19
),0),0
) +
IF(AND(T296&gt;=入力項目!$S$18,T296&lt;=入力項目!$S$19),入力項目!$S$20,0) +
IF(AND(T296&gt;=入力項目!$S$21,T296&lt;=入力項目!$S$22),入力項目!$S$23,0) +
IF(AND(T296&gt;=入力項目!$S$24,T296&lt;=入力項目!$S$25),入力項目!$S$26,0)
)</f>
        <v>0</v>
      </c>
      <c r="AI296">
        <f ca="1">-(
_xlfn.IFS(
U296&lt;=入力項目!$S$11,0,
AND(U296&gt;=入力項目!$S$11+1,U296&lt;=3),IFERROR(VLOOKUP(入力項目!$S$12,子育て関連マスタ!$I$4:$M$5,4,FALSE),0),
AND(U296&gt;=4,U296&lt;=6),IFERROR(VLOOKUP(入力項目!$S$13,子育て関連マスタ!$I$9:$M$12,4,FALSE),0),
AND(U296&gt;=7,U296&lt;=12),IFERROR(VLOOKUP(入力項目!$S$14,子育て関連マスタ!$I$16:$M$17,4,FALSE),0),
AND(U296&gt;=13,U296&lt;=15),IFERROR(VLOOKUP(入力項目!$S$15,子育て関連マスタ!$I$21:$M$22,4,FALSE),0),
AND(U296&gt;=16,U296&lt;=18),IFERROR(VLOOKUP(入力項目!$S$16,子育て関連マスタ!$I$26:$M$28,4,FALSE),0),
AND(U296&gt;=19,U296&lt;=20,入力項目!$S$16="高専"),IFERROR(VLOOKUP(入力項目!$S$16,子育て関連マスタ!$I$26:$M$28,4,FALSE),0),
AND(U296&gt;=19,U296&lt;=20,入力項目!$S$16&lt;&gt;"高専"),IFERROR(VLOOKUP(入力項目!$S$17,子育て関連マスタ!$I$32:$M$37,4,FALSE),0),
AND(U296&gt;=21,U296&lt;=22,入力項目!$S$16="高専"),IFERROR(VLOOKUP(入力項目!$S$17,子育て関連マスタ!$I$32:$M$34,4,FALSE),0),
AND(U296&gt;=21,U296&lt;=22,入力項目!$S$16&lt;&gt;"高専"),IFERROR(VLOOKUP(入力項目!$S$17,子育て関連マスタ!$I$32:$M$34,4,FALSE),0),
U296&gt;=23,0
) +
IF($D296=4,
  IFERROR(_xlfn.IFS(
  U296&lt;=入力項目!$S$11,0,
  AND(U296=入力項目!$S$11),IFERROR(VLOOKUP(入力項目!$S$12,子育て関連マスタ!$I$4:$M$5,2,FALSE),0),
  AND(U296=4),IFERROR(VLOOKUP(入力項目!$S$13,子育て関連マスタ!$I$9:$M$12,2,FALSE),0),
  AND(U296=7),IFERROR(VLOOKUP(入力項目!$S$14,子育て関連マスタ!$I$16:$M$17,2,FALSE),0),
  AND(U296=13),IFERROR(VLOOKUP(入力項目!$S$15,子育て関連マスタ!$I$21:$M$22,2,FALSE),0),
  AND(U296=16),IFERROR(VLOOKUP(入力項目!$S$16,子育て関連マスタ!$I$26:$M$28,2,FALSE),0),
  AND(U296=19,入力項目!$S$16&lt;&gt;"高専"),IFERROR(VLOOKUP(入力項目!$S$17,子育て関連マスタ!$I$32:$M$37,2,FALSE),0),
  AND(U296=21,入力項目!$S$16="高専"),IFERROR(VLOOKUP(入力項目!$S$17,子育て関連マスタ!$I$32:$M$37,2,FALSE),0),
  U296&gt;=22,0
  ),0),0
) +
IF(AND(U296&gt;=1,U296&lt;=15),IF($D296=入力項目!$S$8,入力項目!$S$3,0),0) +
IF(AND(U296&gt;=1,U296&lt;=15),IF($D296=5,入力項目!$S$4,0),0) +
IF(AND(U296&gt;=1,U296&lt;=15),IF($D296=12,入力項目!$S$5,0),0) +
IF(AND(入力項目!$S$7=$A296,入力項目!$S$8=$D296),子育て関連マスタ!$C$14,0) +
IFERROR(IF(AND(YEAR(EDATE(DATE(入力項目!$S$7,入力項目!$S$8,1),1))=$A296,MONTH(EDATE(DATE(入力項目!$S$7,入力項目!$S$8,1),1))=$D296),子育て関連マスタ!$C$15,0),0) +
IF(AND(OR(U296=3,U296=5,U296=7),$D296=11),子育て関連マスタ!$C$17,0) +
IF(AND(U296=20,$D296=1),子育て関連マスタ!$C$18,0) +
IF(AND(U296=20,$D296=1),
IFERROR(_xlfn.IFS(
入力項目!$S$10="男",子育て関連マスタ!$C$18,
入力項目!$S$10="女",子育て関連マスタ!$C$19
),0),0
) +
IF(AND(U296&gt;=入力項目!$S$18,U296&lt;=入力項目!$S$19),入力項目!$S$20,0) +
IF(AND(U296&gt;=入力項目!$S$21,U296&lt;=入力項目!$S$22),入力項目!$S$23,0) +
IF(AND(U296&gt;=入力項目!$S$24,U296&lt;=入力項目!$S$25),入力項目!$S$26,0)
)</f>
        <v>0</v>
      </c>
      <c r="AJ296" s="10">
        <f ca="1">-VLOOKUP($D296,月別収支!$A$2:$H$13,7,FALSE)</f>
        <v>-20000</v>
      </c>
    </row>
    <row r="297" spans="1:36" x14ac:dyDescent="0.4">
      <c r="A297">
        <f t="shared" ca="1" si="71"/>
        <v>2049</v>
      </c>
      <c r="B297">
        <f t="shared" ca="1" si="78"/>
        <v>2048</v>
      </c>
      <c r="C297">
        <f t="shared" ca="1" si="79"/>
        <v>25</v>
      </c>
      <c r="D297">
        <f t="shared" ca="1" si="72"/>
        <v>3</v>
      </c>
      <c r="E297" t="str">
        <f t="shared" ca="1" si="73"/>
        <v>2049年3月</v>
      </c>
      <c r="F297">
        <f ca="1">IF(OR(入力項目!$N$5&lt;$A297,AND(入力項目!$N$5=$A297,入力項目!$N$6&lt;$D297)),IF(F296=0,1,IF(G297=12,F296+1,F296)),0)</f>
        <v>24</v>
      </c>
      <c r="G297">
        <f ca="1">IF(OR(入力項目!$N$5&lt;$A297,AND(入力項目!$N$5=$A297,入力項目!$N$6&lt;$D297)),IF(G296=12,1,G296+1),0)</f>
        <v>5</v>
      </c>
      <c r="H297" t="str">
        <f t="shared" ca="1" si="74"/>
        <v>24_5</v>
      </c>
      <c r="I297">
        <f ca="1">IF(
  IFERROR(AND($C297&gt;0,MOD($C297,入力項目!$N$22)=0,$D297=入力項目!$N$23), FALSE),
  1,
  IF(
    AND(I296&gt;0,J296=12),
    IF(I296=入力項目!$N$28, 0, I296+1),
    I296
  )
)</f>
        <v>0</v>
      </c>
      <c r="J297">
        <f ca="1">IF($D297=入力項目!$N$23,1,IFERROR(J296+1,1))</f>
        <v>10</v>
      </c>
      <c r="K297" t="str">
        <f t="shared" ca="1" si="75"/>
        <v>0_10</v>
      </c>
      <c r="L297">
        <f ca="1">L296+IF(入力項目!$D$4=$D297,1,0)</f>
        <v>53</v>
      </c>
      <c r="M297" t="str">
        <f t="shared" ca="1" si="76"/>
        <v>53歳</v>
      </c>
      <c r="N297">
        <f t="shared" ca="1" si="80"/>
        <v>54</v>
      </c>
      <c r="O297" t="str">
        <f t="shared" ca="1" si="77"/>
        <v>54歳</v>
      </c>
      <c r="P297">
        <f t="shared" ca="1" si="81"/>
        <v>28</v>
      </c>
      <c r="Q297">
        <f t="shared" ca="1" si="82"/>
        <v>26</v>
      </c>
      <c r="R297">
        <f t="shared" ca="1" si="83"/>
        <v>2049</v>
      </c>
      <c r="S297">
        <f t="shared" ca="1" si="84"/>
        <v>2049</v>
      </c>
      <c r="T297">
        <f t="shared" ca="1" si="85"/>
        <v>2049</v>
      </c>
      <c r="U297">
        <f t="shared" ca="1" si="86"/>
        <v>2049</v>
      </c>
      <c r="V297" s="10">
        <f t="shared" ca="1" si="87"/>
        <v>35124265</v>
      </c>
      <c r="W297" s="10">
        <f ca="1">IF($L297&lt;その他マスタ!$B$1,VLOOKUP($D297,月別収支!$A$2:$H$13,2,FALSE),その他マスタ!$B$3)+IF(AND($L297=その他マスタ!$B$1,入力項目!$I$9="あり",$D297=入力項目!$D$4),その他マスタ!$B$2,0)</f>
        <v>300000</v>
      </c>
      <c r="X297" s="10">
        <f ca="1">-IF(入力項目!$K$5=TRUE,
IF($F297+$G297&lt;3,VLOOKUP($D297,月別収支!$A$2:$H$13,8,FALSE),0)+IFERROR(VLOOKUP($H297,住宅ローン計算!C:P,13,FALSE),0)+IF($F297&gt;1,IF(OR($G297=3,$G297=6,$G297=9,$G297=12),ROUNDUP(入力項目!$N$18/4,0),0),0),
VLOOKUP($D297,月別収支!$A$2:$H$13,8,FALSE))</f>
        <v>-53590</v>
      </c>
      <c r="Y297" s="10">
        <f ca="1">-VLOOKUP($D297,月別収支!$A$2:$H$13,3,FALSE)</f>
        <v>-75000</v>
      </c>
      <c r="Z297" s="10">
        <f ca="1">-VLOOKUP($D297,月別収支!$A$2:$H$13,4,FALSE)</f>
        <v>-27000</v>
      </c>
      <c r="AA297" s="10">
        <f ca="1">-VLOOKUP($D297,月別収支!$A$2:$H$13,6,FALSE)</f>
        <v>-10000</v>
      </c>
      <c r="AB297" s="10">
        <f ca="1">-(
VLOOKUP($D297,月別収支!$A$2:$H$13,5,FALSE)+IF(AND(入力項目!$I$27&lt;=$A297,ISEVEN($A297-入力項目!$I$27),入力項目!$I$28=$D297),入力項目!$I$26,0)
+IF(入力項目!$K$26=TRUE,
IFERROR(VLOOKUP($K297,マイカーローン計算!C:P,13,FALSE),0),
IFERROR(
  IF(AND($C297&gt;0,MOD($C297,入力項目!$N$22)=0,$D297=入力項目!$N$23),入力項目!$N$24,0),
 0
)
)
)</f>
        <v>-20000</v>
      </c>
      <c r="AC297" s="10">
        <f ca="1">-IF($A297&lt;入力項目!$N$33,入力項目!$N$35,IF(AND($A297=入力項目!$N$33,$D297&lt;=入力項目!$N$34),入力項目!$N$35,0))</f>
        <v>0</v>
      </c>
      <c r="AD297">
        <f ca="1">-(
_xlfn.IFS(
P297&lt;=入力項目!$S$11,0,
AND(P297&gt;=入力項目!$S$11+1,P297&lt;=3),IFERROR(VLOOKUP(入力項目!$S$12,子育て関連マスタ!$I$4:$M$5,4,FALSE),0),
AND(P297&gt;=4,P297&lt;=6),IFERROR(VLOOKUP(入力項目!$S$13,子育て関連マスタ!$I$9:$M$12,4,FALSE),0),
AND(P297&gt;=7,P297&lt;=12),IFERROR(VLOOKUP(入力項目!$S$14,子育て関連マスタ!$I$16:$M$17,4,FALSE),0),
AND(P297&gt;=13,P297&lt;=15),IFERROR(VLOOKUP(入力項目!$S$15,子育て関連マスタ!$I$21:$M$22,4,FALSE),0),
AND(P297&gt;=16,P297&lt;=18),IFERROR(VLOOKUP(入力項目!$S$16,子育て関連マスタ!$I$26:$M$28,4,FALSE),0),
AND(P297&gt;=19,P297&lt;=20,入力項目!$S$16="高専"),IFERROR(VLOOKUP(入力項目!$S$16,子育て関連マスタ!$I$26:$M$28,4,FALSE),0),
AND(P297&gt;=19,P297&lt;=20,入力項目!$S$16&lt;&gt;"高専"),IFERROR(VLOOKUP(入力項目!$S$17,子育て関連マスタ!$I$32:$M$37,4,FALSE),0),
AND(P297&gt;=21,P297&lt;=22,入力項目!$S$16="高専"),IFERROR(VLOOKUP(入力項目!$S$17,子育て関連マスタ!$I$32:$M$34,4,FALSE),0),
AND(P297&gt;=21,P297&lt;=22,入力項目!$S$16&lt;&gt;"高専"),IFERROR(VLOOKUP(入力項目!$S$17,子育て関連マスタ!$I$32:$M$34,4,FALSE),0),
P297&gt;=23,0
) +
IF($D297=4,
  IFERROR(_xlfn.IFS(
  P297&lt;=入力項目!$S$11,0,
  AND(P297=入力項目!$S$11),IFERROR(VLOOKUP(入力項目!$S$12,子育て関連マスタ!$I$4:$M$5,2,FALSE),0),
  AND(P297=4),IFERROR(VLOOKUP(入力項目!$S$13,子育て関連マスタ!$I$9:$M$12,2,FALSE),0),
  AND(P297=7),IFERROR(VLOOKUP(入力項目!$S$14,子育て関連マスタ!$I$16:$M$17,2,FALSE),0),
  AND(P297=13),IFERROR(VLOOKUP(入力項目!$S$15,子育て関連マスタ!$I$21:$M$22,2,FALSE),0),
  AND(P297=16),IFERROR(VLOOKUP(入力項目!$S$16,子育て関連マスタ!$I$26:$M$28,2,FALSE),0),
  AND(P297=19,入力項目!$S$16&lt;&gt;"高専"),IFERROR(VLOOKUP(入力項目!$S$17,子育て関連マスタ!$I$32:$M$37,2,FALSE),0),
  AND(P297=21,入力項目!$S$16="高専"),IFERROR(VLOOKUP(入力項目!$S$17,子育て関連マスタ!$I$32:$M$37,2,FALSE),0),
  P297&gt;=22,0
  ),0),0
) +
IF(AND(P297&gt;=1,P297&lt;=15),IF($D297=入力項目!$S$8,入力項目!$S$3,0),0) +
IF(AND(P297&gt;=1,P297&lt;=15),IF($D297=5,入力項目!$S$4,0),0) +
IF(AND(P297&gt;=1,P297&lt;=15),IF($D297=12,入力項目!$S$5,0),0) +
IF(AND(入力項目!$S$7=$A297,入力項目!$S$8=$D297),子育て関連マスタ!$C$14,0) +
IFERROR(IF(AND(YEAR(EDATE(DATE(入力項目!$S$7,入力項目!$S$8,1),1))=$A297,MONTH(EDATE(DATE(入力項目!$S$7,入力項目!$S$8,1),1))=$D297),子育て関連マスタ!$C$15,0),0) +
IF(AND(OR(P297=3,P297=5,P297=7),$D297=11),子育て関連マスタ!$C$17,0) +
IF(AND(P297=20,$D297=1),子育て関連マスタ!$C$18,0) +
IF(AND(P297=20,$D297=1),
IFERROR(_xlfn.IFS(
入力項目!$S$10="男",子育て関連マスタ!$C$18,
入力項目!$S$10="女",子育て関連マスタ!$C$19
),0),0
) +
IF(AND(P297&gt;=入力項目!$S$18,P297&lt;=入力項目!$S$19),入力項目!$S$20,0) +
IF(AND(P297&gt;=入力項目!$S$21,P297&lt;=入力項目!$S$22),入力項目!$S$23,0) +
IF(AND(P297&gt;=入力項目!$S$24,P297&lt;=入力項目!$S$25),入力項目!$S$26,0)
)</f>
        <v>0</v>
      </c>
      <c r="AE297">
        <f ca="1">-(
_xlfn.IFS(
Q297&lt;=入力項目!$S$11,0,
AND(Q297&gt;=入力項目!$S$11+1,Q297&lt;=3),IFERROR(VLOOKUP(入力項目!$S$12,子育て関連マスタ!$I$4:$M$5,4,FALSE),0),
AND(Q297&gt;=4,Q297&lt;=6),IFERROR(VLOOKUP(入力項目!$S$13,子育て関連マスタ!$I$9:$M$12,4,FALSE),0),
AND(Q297&gt;=7,Q297&lt;=12),IFERROR(VLOOKUP(入力項目!$S$14,子育て関連マスタ!$I$16:$M$17,4,FALSE),0),
AND(Q297&gt;=13,Q297&lt;=15),IFERROR(VLOOKUP(入力項目!$S$15,子育て関連マスタ!$I$21:$M$22,4,FALSE),0),
AND(Q297&gt;=16,Q297&lt;=18),IFERROR(VLOOKUP(入力項目!$S$16,子育て関連マスタ!$I$26:$M$28,4,FALSE),0),
AND(Q297&gt;=19,Q297&lt;=20,入力項目!$S$16="高専"),IFERROR(VLOOKUP(入力項目!$S$16,子育て関連マスタ!$I$26:$M$28,4,FALSE),0),
AND(Q297&gt;=19,Q297&lt;=20,入力項目!$S$16&lt;&gt;"高専"),IFERROR(VLOOKUP(入力項目!$S$17,子育て関連マスタ!$I$32:$M$37,4,FALSE),0),
AND(Q297&gt;=21,Q297&lt;=22,入力項目!$S$16="高専"),IFERROR(VLOOKUP(入力項目!$S$17,子育て関連マスタ!$I$32:$M$34,4,FALSE),0),
AND(Q297&gt;=21,Q297&lt;=22,入力項目!$S$16&lt;&gt;"高専"),IFERROR(VLOOKUP(入力項目!$S$17,子育て関連マスタ!$I$32:$M$34,4,FALSE),0),
Q297&gt;=23,0
) +
IF($D297=4,
  IFERROR(_xlfn.IFS(
  Q297&lt;=入力項目!$S$11,0,
  AND(Q297=入力項目!$S$11),IFERROR(VLOOKUP(入力項目!$S$12,子育て関連マスタ!$I$4:$M$5,2,FALSE),0),
  AND(Q297=4),IFERROR(VLOOKUP(入力項目!$S$13,子育て関連マスタ!$I$9:$M$12,2,FALSE),0),
  AND(Q297=7),IFERROR(VLOOKUP(入力項目!$S$14,子育て関連マスタ!$I$16:$M$17,2,FALSE),0),
  AND(Q297=13),IFERROR(VLOOKUP(入力項目!$S$15,子育て関連マスタ!$I$21:$M$22,2,FALSE),0),
  AND(Q297=16),IFERROR(VLOOKUP(入力項目!$S$16,子育て関連マスタ!$I$26:$M$28,2,FALSE),0),
  AND(Q297=19,入力項目!$S$16&lt;&gt;"高専"),IFERROR(VLOOKUP(入力項目!$S$17,子育て関連マスタ!$I$32:$M$37,2,FALSE),0),
  AND(Q297=21,入力項目!$S$16="高専"),IFERROR(VLOOKUP(入力項目!$S$17,子育て関連マスタ!$I$32:$M$37,2,FALSE),0),
  Q297&gt;=22,0
  ),0),0
) +
IF(AND(Q297&gt;=1,Q297&lt;=15),IF($D297=入力項目!$S$8,入力項目!$S$3,0),0) +
IF(AND(Q297&gt;=1,Q297&lt;=15),IF($D297=5,入力項目!$S$4,0),0) +
IF(AND(Q297&gt;=1,Q297&lt;=15),IF($D297=12,入力項目!$S$5,0),0) +
IF(AND(入力項目!$S$7=$A297,入力項目!$S$8=$D297),子育て関連マスタ!$C$14,0) +
IFERROR(IF(AND(YEAR(EDATE(DATE(入力項目!$S$7,入力項目!$S$8,1),1))=$A297,MONTH(EDATE(DATE(入力項目!$S$7,入力項目!$S$8,1),1))=$D297),子育て関連マスタ!$C$15,0),0) +
IF(AND(OR(Q297=3,Q297=5,Q297=7),$D297=11),子育て関連マスタ!$C$17,0) +
IF(AND(Q297=20,$D297=1),子育て関連マスタ!$C$18,0) +
IF(AND(Q297=20,$D297=1),
IFERROR(_xlfn.IFS(
入力項目!$S$10="男",子育て関連マスタ!$C$18,
入力項目!$S$10="女",子育て関連マスタ!$C$19
),0),0
) +
IF(AND(Q297&gt;=入力項目!$S$18,Q297&lt;=入力項目!$S$19),入力項目!$S$20,0) +
IF(AND(Q297&gt;=入力項目!$S$21,Q297&lt;=入力項目!$S$22),入力項目!$S$23,0) +
IF(AND(Q297&gt;=入力項目!$S$24,Q297&lt;=入力項目!$S$25),入力項目!$S$26,0)
)</f>
        <v>0</v>
      </c>
      <c r="AF297">
        <f ca="1">-(
_xlfn.IFS(
R297&lt;=入力項目!$S$11,0,
AND(R297&gt;=入力項目!$S$11+1,R297&lt;=3),IFERROR(VLOOKUP(入力項目!$S$12,子育て関連マスタ!$I$4:$M$5,4,FALSE),0),
AND(R297&gt;=4,R297&lt;=6),IFERROR(VLOOKUP(入力項目!$S$13,子育て関連マスタ!$I$9:$M$12,4,FALSE),0),
AND(R297&gt;=7,R297&lt;=12),IFERROR(VLOOKUP(入力項目!$S$14,子育て関連マスタ!$I$16:$M$17,4,FALSE),0),
AND(R297&gt;=13,R297&lt;=15),IFERROR(VLOOKUP(入力項目!$S$15,子育て関連マスタ!$I$21:$M$22,4,FALSE),0),
AND(R297&gt;=16,R297&lt;=18),IFERROR(VLOOKUP(入力項目!$S$16,子育て関連マスタ!$I$26:$M$28,4,FALSE),0),
AND(R297&gt;=19,R297&lt;=20,入力項目!$S$16="高専"),IFERROR(VLOOKUP(入力項目!$S$16,子育て関連マスタ!$I$26:$M$28,4,FALSE),0),
AND(R297&gt;=19,R297&lt;=20,入力項目!$S$16&lt;&gt;"高専"),IFERROR(VLOOKUP(入力項目!$S$17,子育て関連マスタ!$I$32:$M$37,4,FALSE),0),
AND(R297&gt;=21,R297&lt;=22,入力項目!$S$16="高専"),IFERROR(VLOOKUP(入力項目!$S$17,子育て関連マスタ!$I$32:$M$34,4,FALSE),0),
AND(R297&gt;=21,R297&lt;=22,入力項目!$S$16&lt;&gt;"高専"),IFERROR(VLOOKUP(入力項目!$S$17,子育て関連マスタ!$I$32:$M$34,4,FALSE),0),
R297&gt;=23,0
) +
IF($D297=4,
  IFERROR(_xlfn.IFS(
  R297&lt;=入力項目!$S$11,0,
  AND(R297=入力項目!$S$11),IFERROR(VLOOKUP(入力項目!$S$12,子育て関連マスタ!$I$4:$M$5,2,FALSE),0),
  AND(R297=4),IFERROR(VLOOKUP(入力項目!$S$13,子育て関連マスタ!$I$9:$M$12,2,FALSE),0),
  AND(R297=7),IFERROR(VLOOKUP(入力項目!$S$14,子育て関連マスタ!$I$16:$M$17,2,FALSE),0),
  AND(R297=13),IFERROR(VLOOKUP(入力項目!$S$15,子育て関連マスタ!$I$21:$M$22,2,FALSE),0),
  AND(R297=16),IFERROR(VLOOKUP(入力項目!$S$16,子育て関連マスタ!$I$26:$M$28,2,FALSE),0),
  AND(R297=19,入力項目!$S$16&lt;&gt;"高専"),IFERROR(VLOOKUP(入力項目!$S$17,子育て関連マスタ!$I$32:$M$37,2,FALSE),0),
  AND(R297=21,入力項目!$S$16="高専"),IFERROR(VLOOKUP(入力項目!$S$17,子育て関連マスタ!$I$32:$M$37,2,FALSE),0),
  R297&gt;=22,0
  ),0),0
) +
IF(AND(R297&gt;=1,R297&lt;=15),IF($D297=入力項目!$S$8,入力項目!$S$3,0),0) +
IF(AND(R297&gt;=1,R297&lt;=15),IF($D297=5,入力項目!$S$4,0),0) +
IF(AND(R297&gt;=1,R297&lt;=15),IF($D297=12,入力項目!$S$5,0),0) +
IF(AND(入力項目!$S$7=$A297,入力項目!$S$8=$D297),子育て関連マスタ!$C$14,0) +
IFERROR(IF(AND(YEAR(EDATE(DATE(入力項目!$S$7,入力項目!$S$8,1),1))=$A297,MONTH(EDATE(DATE(入力項目!$S$7,入力項目!$S$8,1),1))=$D297),子育て関連マスタ!$C$15,0),0) +
IF(AND(OR(R297=3,R297=5,R297=7),$D297=11),子育て関連マスタ!$C$17,0) +
IF(AND(R297=20,$D297=1),子育て関連マスタ!$C$18,0) +
IF(AND(R297=20,$D297=1),
IFERROR(_xlfn.IFS(
入力項目!$S$10="男",子育て関連マスタ!$C$18,
入力項目!$S$10="女",子育て関連マスタ!$C$19
),0),0
) +
IF(AND(R297&gt;=入力項目!$S$18,R297&lt;=入力項目!$S$19),入力項目!$S$20,0) +
IF(AND(R297&gt;=入力項目!$S$21,R297&lt;=入力項目!$S$22),入力項目!$S$23,0) +
IF(AND(R297&gt;=入力項目!$S$24,R297&lt;=入力項目!$S$25),入力項目!$S$26,0)
)</f>
        <v>0</v>
      </c>
      <c r="AG297">
        <f ca="1">-(
_xlfn.IFS(
S297&lt;=入力項目!$S$11,0,
AND(S297&gt;=入力項目!$S$11+1,S297&lt;=3),IFERROR(VLOOKUP(入力項目!$S$12,子育て関連マスタ!$I$4:$M$5,4,FALSE),0),
AND(S297&gt;=4,S297&lt;=6),IFERROR(VLOOKUP(入力項目!$S$13,子育て関連マスタ!$I$9:$M$12,4,FALSE),0),
AND(S297&gt;=7,S297&lt;=12),IFERROR(VLOOKUP(入力項目!$S$14,子育て関連マスタ!$I$16:$M$17,4,FALSE),0),
AND(S297&gt;=13,S297&lt;=15),IFERROR(VLOOKUP(入力項目!$S$15,子育て関連マスタ!$I$21:$M$22,4,FALSE),0),
AND(S297&gt;=16,S297&lt;=18),IFERROR(VLOOKUP(入力項目!$S$16,子育て関連マスタ!$I$26:$M$28,4,FALSE),0),
AND(S297&gt;=19,S297&lt;=20,入力項目!$S$16="高専"),IFERROR(VLOOKUP(入力項目!$S$16,子育て関連マスタ!$I$26:$M$28,4,FALSE),0),
AND(S297&gt;=19,S297&lt;=20,入力項目!$S$16&lt;&gt;"高専"),IFERROR(VLOOKUP(入力項目!$S$17,子育て関連マスタ!$I$32:$M$37,4,FALSE),0),
AND(S297&gt;=21,S297&lt;=22,入力項目!$S$16="高専"),IFERROR(VLOOKUP(入力項目!$S$17,子育て関連マスタ!$I$32:$M$34,4,FALSE),0),
AND(S297&gt;=21,S297&lt;=22,入力項目!$S$16&lt;&gt;"高専"),IFERROR(VLOOKUP(入力項目!$S$17,子育て関連マスタ!$I$32:$M$34,4,FALSE),0),
S297&gt;=23,0
) +
IF($D297=4,
  IFERROR(_xlfn.IFS(
  S297&lt;=入力項目!$S$11,0,
  AND(S297=入力項目!$S$11),IFERROR(VLOOKUP(入力項目!$S$12,子育て関連マスタ!$I$4:$M$5,2,FALSE),0),
  AND(S297=4),IFERROR(VLOOKUP(入力項目!$S$13,子育て関連マスタ!$I$9:$M$12,2,FALSE),0),
  AND(S297=7),IFERROR(VLOOKUP(入力項目!$S$14,子育て関連マスタ!$I$16:$M$17,2,FALSE),0),
  AND(S297=13),IFERROR(VLOOKUP(入力項目!$S$15,子育て関連マスタ!$I$21:$M$22,2,FALSE),0),
  AND(S297=16),IFERROR(VLOOKUP(入力項目!$S$16,子育て関連マスタ!$I$26:$M$28,2,FALSE),0),
  AND(S297=19,入力項目!$S$16&lt;&gt;"高専"),IFERROR(VLOOKUP(入力項目!$S$17,子育て関連マスタ!$I$32:$M$37,2,FALSE),0),
  AND(S297=21,入力項目!$S$16="高専"),IFERROR(VLOOKUP(入力項目!$S$17,子育て関連マスタ!$I$32:$M$37,2,FALSE),0),
  S297&gt;=22,0
  ),0),0
) +
IF(AND(S297&gt;=1,S297&lt;=15),IF($D297=入力項目!$S$8,入力項目!$S$3,0),0) +
IF(AND(S297&gt;=1,S297&lt;=15),IF($D297=5,入力項目!$S$4,0),0) +
IF(AND(S297&gt;=1,S297&lt;=15),IF($D297=12,入力項目!$S$5,0),0) +
IF(AND(入力項目!$S$7=$A297,入力項目!$S$8=$D297),子育て関連マスタ!$C$14,0) +
IFERROR(IF(AND(YEAR(EDATE(DATE(入力項目!$S$7,入力項目!$S$8,1),1))=$A297,MONTH(EDATE(DATE(入力項目!$S$7,入力項目!$S$8,1),1))=$D297),子育て関連マスタ!$C$15,0),0) +
IF(AND(OR(S297=3,S297=5,S297=7),$D297=11),子育て関連マスタ!$C$17,0) +
IF(AND(S297=20,$D297=1),子育て関連マスタ!$C$18,0) +
IF(AND(S297=20,$D297=1),
IFERROR(_xlfn.IFS(
入力項目!$S$10="男",子育て関連マスタ!$C$18,
入力項目!$S$10="女",子育て関連マスタ!$C$19
),0),0
) +
IF(AND(S297&gt;=入力項目!$S$18,S297&lt;=入力項目!$S$19),入力項目!$S$20,0) +
IF(AND(S297&gt;=入力項目!$S$21,S297&lt;=入力項目!$S$22),入力項目!$S$23,0) +
IF(AND(S297&gt;=入力項目!$S$24,S297&lt;=入力項目!$S$25),入力項目!$S$26,0)
)</f>
        <v>0</v>
      </c>
      <c r="AH297">
        <f ca="1">-(
_xlfn.IFS(
T297&lt;=入力項目!$S$11,0,
AND(T297&gt;=入力項目!$S$11+1,T297&lt;=3),IFERROR(VLOOKUP(入力項目!$S$12,子育て関連マスタ!$I$4:$M$5,4,FALSE),0),
AND(T297&gt;=4,T297&lt;=6),IFERROR(VLOOKUP(入力項目!$S$13,子育て関連マスタ!$I$9:$M$12,4,FALSE),0),
AND(T297&gt;=7,T297&lt;=12),IFERROR(VLOOKUP(入力項目!$S$14,子育て関連マスタ!$I$16:$M$17,4,FALSE),0),
AND(T297&gt;=13,T297&lt;=15),IFERROR(VLOOKUP(入力項目!$S$15,子育て関連マスタ!$I$21:$M$22,4,FALSE),0),
AND(T297&gt;=16,T297&lt;=18),IFERROR(VLOOKUP(入力項目!$S$16,子育て関連マスタ!$I$26:$M$28,4,FALSE),0),
AND(T297&gt;=19,T297&lt;=20,入力項目!$S$16="高専"),IFERROR(VLOOKUP(入力項目!$S$16,子育て関連マスタ!$I$26:$M$28,4,FALSE),0),
AND(T297&gt;=19,T297&lt;=20,入力項目!$S$16&lt;&gt;"高専"),IFERROR(VLOOKUP(入力項目!$S$17,子育て関連マスタ!$I$32:$M$37,4,FALSE),0),
AND(T297&gt;=21,T297&lt;=22,入力項目!$S$16="高専"),IFERROR(VLOOKUP(入力項目!$S$17,子育て関連マスタ!$I$32:$M$34,4,FALSE),0),
AND(T297&gt;=21,T297&lt;=22,入力項目!$S$16&lt;&gt;"高専"),IFERROR(VLOOKUP(入力項目!$S$17,子育て関連マスタ!$I$32:$M$34,4,FALSE),0),
T297&gt;=23,0
) +
IF($D297=4,
  IFERROR(_xlfn.IFS(
  T297&lt;=入力項目!$S$11,0,
  AND(T297=入力項目!$S$11),IFERROR(VLOOKUP(入力項目!$S$12,子育て関連マスタ!$I$4:$M$5,2,FALSE),0),
  AND(T297=4),IFERROR(VLOOKUP(入力項目!$S$13,子育て関連マスタ!$I$9:$M$12,2,FALSE),0),
  AND(T297=7),IFERROR(VLOOKUP(入力項目!$S$14,子育て関連マスタ!$I$16:$M$17,2,FALSE),0),
  AND(T297=13),IFERROR(VLOOKUP(入力項目!$S$15,子育て関連マスタ!$I$21:$M$22,2,FALSE),0),
  AND(T297=16),IFERROR(VLOOKUP(入力項目!$S$16,子育て関連マスタ!$I$26:$M$28,2,FALSE),0),
  AND(T297=19,入力項目!$S$16&lt;&gt;"高専"),IFERROR(VLOOKUP(入力項目!$S$17,子育て関連マスタ!$I$32:$M$37,2,FALSE),0),
  AND(T297=21,入力項目!$S$16="高専"),IFERROR(VLOOKUP(入力項目!$S$17,子育て関連マスタ!$I$32:$M$37,2,FALSE),0),
  T297&gt;=22,0
  ),0),0
) +
IF(AND(T297&gt;=1,T297&lt;=15),IF($D297=入力項目!$S$8,入力項目!$S$3,0),0) +
IF(AND(T297&gt;=1,T297&lt;=15),IF($D297=5,入力項目!$S$4,0),0) +
IF(AND(T297&gt;=1,T297&lt;=15),IF($D297=12,入力項目!$S$5,0),0) +
IF(AND(入力項目!$S$7=$A297,入力項目!$S$8=$D297),子育て関連マスタ!$C$14,0) +
IFERROR(IF(AND(YEAR(EDATE(DATE(入力項目!$S$7,入力項目!$S$8,1),1))=$A297,MONTH(EDATE(DATE(入力項目!$S$7,入力項目!$S$8,1),1))=$D297),子育て関連マスタ!$C$15,0),0) +
IF(AND(OR(T297=3,T297=5,T297=7),$D297=11),子育て関連マスタ!$C$17,0) +
IF(AND(T297=20,$D297=1),子育て関連マスタ!$C$18,0) +
IF(AND(T297=20,$D297=1),
IFERROR(_xlfn.IFS(
入力項目!$S$10="男",子育て関連マスタ!$C$18,
入力項目!$S$10="女",子育て関連マスタ!$C$19
),0),0
) +
IF(AND(T297&gt;=入力項目!$S$18,T297&lt;=入力項目!$S$19),入力項目!$S$20,0) +
IF(AND(T297&gt;=入力項目!$S$21,T297&lt;=入力項目!$S$22),入力項目!$S$23,0) +
IF(AND(T297&gt;=入力項目!$S$24,T297&lt;=入力項目!$S$25),入力項目!$S$26,0)
)</f>
        <v>0</v>
      </c>
      <c r="AI297">
        <f ca="1">-(
_xlfn.IFS(
U297&lt;=入力項目!$S$11,0,
AND(U297&gt;=入力項目!$S$11+1,U297&lt;=3),IFERROR(VLOOKUP(入力項目!$S$12,子育て関連マスタ!$I$4:$M$5,4,FALSE),0),
AND(U297&gt;=4,U297&lt;=6),IFERROR(VLOOKUP(入力項目!$S$13,子育て関連マスタ!$I$9:$M$12,4,FALSE),0),
AND(U297&gt;=7,U297&lt;=12),IFERROR(VLOOKUP(入力項目!$S$14,子育て関連マスタ!$I$16:$M$17,4,FALSE),0),
AND(U297&gt;=13,U297&lt;=15),IFERROR(VLOOKUP(入力項目!$S$15,子育て関連マスタ!$I$21:$M$22,4,FALSE),0),
AND(U297&gt;=16,U297&lt;=18),IFERROR(VLOOKUP(入力項目!$S$16,子育て関連マスタ!$I$26:$M$28,4,FALSE),0),
AND(U297&gt;=19,U297&lt;=20,入力項目!$S$16="高専"),IFERROR(VLOOKUP(入力項目!$S$16,子育て関連マスタ!$I$26:$M$28,4,FALSE),0),
AND(U297&gt;=19,U297&lt;=20,入力項目!$S$16&lt;&gt;"高専"),IFERROR(VLOOKUP(入力項目!$S$17,子育て関連マスタ!$I$32:$M$37,4,FALSE),0),
AND(U297&gt;=21,U297&lt;=22,入力項目!$S$16="高専"),IFERROR(VLOOKUP(入力項目!$S$17,子育て関連マスタ!$I$32:$M$34,4,FALSE),0),
AND(U297&gt;=21,U297&lt;=22,入力項目!$S$16&lt;&gt;"高専"),IFERROR(VLOOKUP(入力項目!$S$17,子育て関連マスタ!$I$32:$M$34,4,FALSE),0),
U297&gt;=23,0
) +
IF($D297=4,
  IFERROR(_xlfn.IFS(
  U297&lt;=入力項目!$S$11,0,
  AND(U297=入力項目!$S$11),IFERROR(VLOOKUP(入力項目!$S$12,子育て関連マスタ!$I$4:$M$5,2,FALSE),0),
  AND(U297=4),IFERROR(VLOOKUP(入力項目!$S$13,子育て関連マスタ!$I$9:$M$12,2,FALSE),0),
  AND(U297=7),IFERROR(VLOOKUP(入力項目!$S$14,子育て関連マスタ!$I$16:$M$17,2,FALSE),0),
  AND(U297=13),IFERROR(VLOOKUP(入力項目!$S$15,子育て関連マスタ!$I$21:$M$22,2,FALSE),0),
  AND(U297=16),IFERROR(VLOOKUP(入力項目!$S$16,子育て関連マスタ!$I$26:$M$28,2,FALSE),0),
  AND(U297=19,入力項目!$S$16&lt;&gt;"高専"),IFERROR(VLOOKUP(入力項目!$S$17,子育て関連マスタ!$I$32:$M$37,2,FALSE),0),
  AND(U297=21,入力項目!$S$16="高専"),IFERROR(VLOOKUP(入力項目!$S$17,子育て関連マスタ!$I$32:$M$37,2,FALSE),0),
  U297&gt;=22,0
  ),0),0
) +
IF(AND(U297&gt;=1,U297&lt;=15),IF($D297=入力項目!$S$8,入力項目!$S$3,0),0) +
IF(AND(U297&gt;=1,U297&lt;=15),IF($D297=5,入力項目!$S$4,0),0) +
IF(AND(U297&gt;=1,U297&lt;=15),IF($D297=12,入力項目!$S$5,0),0) +
IF(AND(入力項目!$S$7=$A297,入力項目!$S$8=$D297),子育て関連マスタ!$C$14,0) +
IFERROR(IF(AND(YEAR(EDATE(DATE(入力項目!$S$7,入力項目!$S$8,1),1))=$A297,MONTH(EDATE(DATE(入力項目!$S$7,入力項目!$S$8,1),1))=$D297),子育て関連マスタ!$C$15,0),0) +
IF(AND(OR(U297=3,U297=5,U297=7),$D297=11),子育て関連マスタ!$C$17,0) +
IF(AND(U297=20,$D297=1),子育て関連マスタ!$C$18,0) +
IF(AND(U297=20,$D297=1),
IFERROR(_xlfn.IFS(
入力項目!$S$10="男",子育て関連マスタ!$C$18,
入力項目!$S$10="女",子育て関連マスタ!$C$19
),0),0
) +
IF(AND(U297&gt;=入力項目!$S$18,U297&lt;=入力項目!$S$19),入力項目!$S$20,0) +
IF(AND(U297&gt;=入力項目!$S$21,U297&lt;=入力項目!$S$22),入力項目!$S$23,0) +
IF(AND(U297&gt;=入力項目!$S$24,U297&lt;=入力項目!$S$25),入力項目!$S$26,0)
)</f>
        <v>0</v>
      </c>
      <c r="AJ297" s="10">
        <f ca="1">-VLOOKUP($D297,月別収支!$A$2:$H$13,7,FALSE)</f>
        <v>-20000</v>
      </c>
    </row>
    <row r="298" spans="1:36" x14ac:dyDescent="0.4">
      <c r="A298">
        <f t="shared" ca="1" si="71"/>
        <v>2049</v>
      </c>
      <c r="B298">
        <f t="shared" ca="1" si="78"/>
        <v>2049</v>
      </c>
      <c r="C298">
        <f t="shared" ca="1" si="79"/>
        <v>25</v>
      </c>
      <c r="D298">
        <f t="shared" ca="1" si="72"/>
        <v>4</v>
      </c>
      <c r="E298" t="str">
        <f t="shared" ca="1" si="73"/>
        <v>2049年4月</v>
      </c>
      <c r="F298">
        <f ca="1">IF(OR(入力項目!$N$5&lt;$A298,AND(入力項目!$N$5=$A298,入力項目!$N$6&lt;$D298)),IF(F297=0,1,IF(G298=12,F297+1,F297)),0)</f>
        <v>24</v>
      </c>
      <c r="G298">
        <f ca="1">IF(OR(入力項目!$N$5&lt;$A298,AND(入力項目!$N$5=$A298,入力項目!$N$6&lt;$D298)),IF(G297=12,1,G297+1),0)</f>
        <v>6</v>
      </c>
      <c r="H298" t="str">
        <f t="shared" ca="1" si="74"/>
        <v>24_6</v>
      </c>
      <c r="I298">
        <f ca="1">IF(
  IFERROR(AND($C298&gt;0,MOD($C298,入力項目!$N$22)=0,$D298=入力項目!$N$23), FALSE),
  1,
  IF(
    AND(I297&gt;0,J297=12),
    IF(I297=入力項目!$N$28, 0, I297+1),
    I297
  )
)</f>
        <v>0</v>
      </c>
      <c r="J298">
        <f ca="1">IF($D298=入力項目!$N$23,1,IFERROR(J297+1,1))</f>
        <v>11</v>
      </c>
      <c r="K298" t="str">
        <f t="shared" ca="1" si="75"/>
        <v>0_11</v>
      </c>
      <c r="L298">
        <f ca="1">L297+IF(入力項目!$D$4=$D298,1,0)</f>
        <v>53</v>
      </c>
      <c r="M298" t="str">
        <f t="shared" ca="1" si="76"/>
        <v>53歳</v>
      </c>
      <c r="N298">
        <f t="shared" ca="1" si="80"/>
        <v>54</v>
      </c>
      <c r="O298" t="str">
        <f t="shared" ca="1" si="77"/>
        <v>54歳</v>
      </c>
      <c r="P298">
        <f t="shared" ca="1" si="81"/>
        <v>29</v>
      </c>
      <c r="Q298">
        <f t="shared" ca="1" si="82"/>
        <v>27</v>
      </c>
      <c r="R298">
        <f t="shared" ca="1" si="83"/>
        <v>2050</v>
      </c>
      <c r="S298">
        <f t="shared" ca="1" si="84"/>
        <v>2050</v>
      </c>
      <c r="T298">
        <f t="shared" ca="1" si="85"/>
        <v>2050</v>
      </c>
      <c r="U298">
        <f t="shared" ca="1" si="86"/>
        <v>2050</v>
      </c>
      <c r="V298" s="10">
        <f t="shared" ca="1" si="87"/>
        <v>35181175</v>
      </c>
      <c r="W298" s="10">
        <f ca="1">IF($L298&lt;その他マスタ!$B$1,VLOOKUP($D298,月別収支!$A$2:$H$13,2,FALSE),その他マスタ!$B$3)+IF(AND($L298=その他マスタ!$B$1,入力項目!$I$9="あり",$D298=入力項目!$D$4),その他マスタ!$B$2,0)</f>
        <v>300000</v>
      </c>
      <c r="X298" s="10">
        <f ca="1">-IF(入力項目!$K$5=TRUE,
IF($F298+$G298&lt;3,VLOOKUP($D298,月別収支!$A$2:$H$13,8,FALSE),0)+IFERROR(VLOOKUP($H298,住宅ローン計算!C:P,13,FALSE),0)+IF($F298&gt;1,IF(OR($G298=3,$G298=6,$G298=9,$G298=12),ROUNDUP(入力項目!$N$18/4,0),0),0),
VLOOKUP($D298,月別収支!$A$2:$H$13,8,FALSE))</f>
        <v>-91090</v>
      </c>
      <c r="Y298" s="10">
        <f ca="1">-VLOOKUP($D298,月別収支!$A$2:$H$13,3,FALSE)</f>
        <v>-75000</v>
      </c>
      <c r="Z298" s="10">
        <f ca="1">-VLOOKUP($D298,月別収支!$A$2:$H$13,4,FALSE)</f>
        <v>-27000</v>
      </c>
      <c r="AA298" s="10">
        <f ca="1">-VLOOKUP($D298,月別収支!$A$2:$H$13,6,FALSE)</f>
        <v>-10000</v>
      </c>
      <c r="AB298" s="10">
        <f ca="1">-(
VLOOKUP($D298,月別収支!$A$2:$H$13,5,FALSE)+IF(AND(入力項目!$I$27&lt;=$A298,ISEVEN($A298-入力項目!$I$27),入力項目!$I$28=$D298),入力項目!$I$26,0)
+IF(入力項目!$K$26=TRUE,
IFERROR(VLOOKUP($K298,マイカーローン計算!C:P,13,FALSE),0),
IFERROR(
  IF(AND($C298&gt;0,MOD($C298,入力項目!$N$22)=0,$D298=入力項目!$N$23),入力項目!$N$24,0),
 0
)
)
)</f>
        <v>-20000</v>
      </c>
      <c r="AC298" s="10">
        <f ca="1">-IF($A298&lt;入力項目!$N$33,入力項目!$N$35,IF(AND($A298=入力項目!$N$33,$D298&lt;=入力項目!$N$34),入力項目!$N$35,0))</f>
        <v>0</v>
      </c>
      <c r="AD298">
        <f ca="1">-(
_xlfn.IFS(
P298&lt;=入力項目!$S$11,0,
AND(P298&gt;=入力項目!$S$11+1,P298&lt;=3),IFERROR(VLOOKUP(入力項目!$S$12,子育て関連マスタ!$I$4:$M$5,4,FALSE),0),
AND(P298&gt;=4,P298&lt;=6),IFERROR(VLOOKUP(入力項目!$S$13,子育て関連マスタ!$I$9:$M$12,4,FALSE),0),
AND(P298&gt;=7,P298&lt;=12),IFERROR(VLOOKUP(入力項目!$S$14,子育て関連マスタ!$I$16:$M$17,4,FALSE),0),
AND(P298&gt;=13,P298&lt;=15),IFERROR(VLOOKUP(入力項目!$S$15,子育て関連マスタ!$I$21:$M$22,4,FALSE),0),
AND(P298&gt;=16,P298&lt;=18),IFERROR(VLOOKUP(入力項目!$S$16,子育て関連マスタ!$I$26:$M$28,4,FALSE),0),
AND(P298&gt;=19,P298&lt;=20,入力項目!$S$16="高専"),IFERROR(VLOOKUP(入力項目!$S$16,子育て関連マスタ!$I$26:$M$28,4,FALSE),0),
AND(P298&gt;=19,P298&lt;=20,入力項目!$S$16&lt;&gt;"高専"),IFERROR(VLOOKUP(入力項目!$S$17,子育て関連マスタ!$I$32:$M$37,4,FALSE),0),
AND(P298&gt;=21,P298&lt;=22,入力項目!$S$16="高専"),IFERROR(VLOOKUP(入力項目!$S$17,子育て関連マスタ!$I$32:$M$34,4,FALSE),0),
AND(P298&gt;=21,P298&lt;=22,入力項目!$S$16&lt;&gt;"高専"),IFERROR(VLOOKUP(入力項目!$S$17,子育て関連マスタ!$I$32:$M$34,4,FALSE),0),
P298&gt;=23,0
) +
IF($D298=4,
  IFERROR(_xlfn.IFS(
  P298&lt;=入力項目!$S$11,0,
  AND(P298=入力項目!$S$11),IFERROR(VLOOKUP(入力項目!$S$12,子育て関連マスタ!$I$4:$M$5,2,FALSE),0),
  AND(P298=4),IFERROR(VLOOKUP(入力項目!$S$13,子育て関連マスタ!$I$9:$M$12,2,FALSE),0),
  AND(P298=7),IFERROR(VLOOKUP(入力項目!$S$14,子育て関連マスタ!$I$16:$M$17,2,FALSE),0),
  AND(P298=13),IFERROR(VLOOKUP(入力項目!$S$15,子育て関連マスタ!$I$21:$M$22,2,FALSE),0),
  AND(P298=16),IFERROR(VLOOKUP(入力項目!$S$16,子育て関連マスタ!$I$26:$M$28,2,FALSE),0),
  AND(P298=19,入力項目!$S$16&lt;&gt;"高専"),IFERROR(VLOOKUP(入力項目!$S$17,子育て関連マスタ!$I$32:$M$37,2,FALSE),0),
  AND(P298=21,入力項目!$S$16="高専"),IFERROR(VLOOKUP(入力項目!$S$17,子育て関連マスタ!$I$32:$M$37,2,FALSE),0),
  P298&gt;=22,0
  ),0),0
) +
IF(AND(P298&gt;=1,P298&lt;=15),IF($D298=入力項目!$S$8,入力項目!$S$3,0),0) +
IF(AND(P298&gt;=1,P298&lt;=15),IF($D298=5,入力項目!$S$4,0),0) +
IF(AND(P298&gt;=1,P298&lt;=15),IF($D298=12,入力項目!$S$5,0),0) +
IF(AND(入力項目!$S$7=$A298,入力項目!$S$8=$D298),子育て関連マスタ!$C$14,0) +
IFERROR(IF(AND(YEAR(EDATE(DATE(入力項目!$S$7,入力項目!$S$8,1),1))=$A298,MONTH(EDATE(DATE(入力項目!$S$7,入力項目!$S$8,1),1))=$D298),子育て関連マスタ!$C$15,0),0) +
IF(AND(OR(P298=3,P298=5,P298=7),$D298=11),子育て関連マスタ!$C$17,0) +
IF(AND(P298=20,$D298=1),子育て関連マスタ!$C$18,0) +
IF(AND(P298=20,$D298=1),
IFERROR(_xlfn.IFS(
入力項目!$S$10="男",子育て関連マスタ!$C$18,
入力項目!$S$10="女",子育て関連マスタ!$C$19
),0),0
) +
IF(AND(P298&gt;=入力項目!$S$18,P298&lt;=入力項目!$S$19),入力項目!$S$20,0) +
IF(AND(P298&gt;=入力項目!$S$21,P298&lt;=入力項目!$S$22),入力項目!$S$23,0) +
IF(AND(P298&gt;=入力項目!$S$24,P298&lt;=入力項目!$S$25),入力項目!$S$26,0)
)</f>
        <v>0</v>
      </c>
      <c r="AE298">
        <f ca="1">-(
_xlfn.IFS(
Q298&lt;=入力項目!$S$11,0,
AND(Q298&gt;=入力項目!$S$11+1,Q298&lt;=3),IFERROR(VLOOKUP(入力項目!$S$12,子育て関連マスタ!$I$4:$M$5,4,FALSE),0),
AND(Q298&gt;=4,Q298&lt;=6),IFERROR(VLOOKUP(入力項目!$S$13,子育て関連マスタ!$I$9:$M$12,4,FALSE),0),
AND(Q298&gt;=7,Q298&lt;=12),IFERROR(VLOOKUP(入力項目!$S$14,子育て関連マスタ!$I$16:$M$17,4,FALSE),0),
AND(Q298&gt;=13,Q298&lt;=15),IFERROR(VLOOKUP(入力項目!$S$15,子育て関連マスタ!$I$21:$M$22,4,FALSE),0),
AND(Q298&gt;=16,Q298&lt;=18),IFERROR(VLOOKUP(入力項目!$S$16,子育て関連マスタ!$I$26:$M$28,4,FALSE),0),
AND(Q298&gt;=19,Q298&lt;=20,入力項目!$S$16="高専"),IFERROR(VLOOKUP(入力項目!$S$16,子育て関連マスタ!$I$26:$M$28,4,FALSE),0),
AND(Q298&gt;=19,Q298&lt;=20,入力項目!$S$16&lt;&gt;"高専"),IFERROR(VLOOKUP(入力項目!$S$17,子育て関連マスタ!$I$32:$M$37,4,FALSE),0),
AND(Q298&gt;=21,Q298&lt;=22,入力項目!$S$16="高専"),IFERROR(VLOOKUP(入力項目!$S$17,子育て関連マスタ!$I$32:$M$34,4,FALSE),0),
AND(Q298&gt;=21,Q298&lt;=22,入力項目!$S$16&lt;&gt;"高専"),IFERROR(VLOOKUP(入力項目!$S$17,子育て関連マスタ!$I$32:$M$34,4,FALSE),0),
Q298&gt;=23,0
) +
IF($D298=4,
  IFERROR(_xlfn.IFS(
  Q298&lt;=入力項目!$S$11,0,
  AND(Q298=入力項目!$S$11),IFERROR(VLOOKUP(入力項目!$S$12,子育て関連マスタ!$I$4:$M$5,2,FALSE),0),
  AND(Q298=4),IFERROR(VLOOKUP(入力項目!$S$13,子育て関連マスタ!$I$9:$M$12,2,FALSE),0),
  AND(Q298=7),IFERROR(VLOOKUP(入力項目!$S$14,子育て関連マスタ!$I$16:$M$17,2,FALSE),0),
  AND(Q298=13),IFERROR(VLOOKUP(入力項目!$S$15,子育て関連マスタ!$I$21:$M$22,2,FALSE),0),
  AND(Q298=16),IFERROR(VLOOKUP(入力項目!$S$16,子育て関連マスタ!$I$26:$M$28,2,FALSE),0),
  AND(Q298=19,入力項目!$S$16&lt;&gt;"高専"),IFERROR(VLOOKUP(入力項目!$S$17,子育て関連マスタ!$I$32:$M$37,2,FALSE),0),
  AND(Q298=21,入力項目!$S$16="高専"),IFERROR(VLOOKUP(入力項目!$S$17,子育て関連マスタ!$I$32:$M$37,2,FALSE),0),
  Q298&gt;=22,0
  ),0),0
) +
IF(AND(Q298&gt;=1,Q298&lt;=15),IF($D298=入力項目!$S$8,入力項目!$S$3,0),0) +
IF(AND(Q298&gt;=1,Q298&lt;=15),IF($D298=5,入力項目!$S$4,0),0) +
IF(AND(Q298&gt;=1,Q298&lt;=15),IF($D298=12,入力項目!$S$5,0),0) +
IF(AND(入力項目!$S$7=$A298,入力項目!$S$8=$D298),子育て関連マスタ!$C$14,0) +
IFERROR(IF(AND(YEAR(EDATE(DATE(入力項目!$S$7,入力項目!$S$8,1),1))=$A298,MONTH(EDATE(DATE(入力項目!$S$7,入力項目!$S$8,1),1))=$D298),子育て関連マスタ!$C$15,0),0) +
IF(AND(OR(Q298=3,Q298=5,Q298=7),$D298=11),子育て関連マスタ!$C$17,0) +
IF(AND(Q298=20,$D298=1),子育て関連マスタ!$C$18,0) +
IF(AND(Q298=20,$D298=1),
IFERROR(_xlfn.IFS(
入力項目!$S$10="男",子育て関連マスタ!$C$18,
入力項目!$S$10="女",子育て関連マスタ!$C$19
),0),0
) +
IF(AND(Q298&gt;=入力項目!$S$18,Q298&lt;=入力項目!$S$19),入力項目!$S$20,0) +
IF(AND(Q298&gt;=入力項目!$S$21,Q298&lt;=入力項目!$S$22),入力項目!$S$23,0) +
IF(AND(Q298&gt;=入力項目!$S$24,Q298&lt;=入力項目!$S$25),入力項目!$S$26,0)
)</f>
        <v>0</v>
      </c>
      <c r="AF298">
        <f ca="1">-(
_xlfn.IFS(
R298&lt;=入力項目!$S$11,0,
AND(R298&gt;=入力項目!$S$11+1,R298&lt;=3),IFERROR(VLOOKUP(入力項目!$S$12,子育て関連マスタ!$I$4:$M$5,4,FALSE),0),
AND(R298&gt;=4,R298&lt;=6),IFERROR(VLOOKUP(入力項目!$S$13,子育て関連マスタ!$I$9:$M$12,4,FALSE),0),
AND(R298&gt;=7,R298&lt;=12),IFERROR(VLOOKUP(入力項目!$S$14,子育て関連マスタ!$I$16:$M$17,4,FALSE),0),
AND(R298&gt;=13,R298&lt;=15),IFERROR(VLOOKUP(入力項目!$S$15,子育て関連マスタ!$I$21:$M$22,4,FALSE),0),
AND(R298&gt;=16,R298&lt;=18),IFERROR(VLOOKUP(入力項目!$S$16,子育て関連マスタ!$I$26:$M$28,4,FALSE),0),
AND(R298&gt;=19,R298&lt;=20,入力項目!$S$16="高専"),IFERROR(VLOOKUP(入力項目!$S$16,子育て関連マスタ!$I$26:$M$28,4,FALSE),0),
AND(R298&gt;=19,R298&lt;=20,入力項目!$S$16&lt;&gt;"高専"),IFERROR(VLOOKUP(入力項目!$S$17,子育て関連マスタ!$I$32:$M$37,4,FALSE),0),
AND(R298&gt;=21,R298&lt;=22,入力項目!$S$16="高専"),IFERROR(VLOOKUP(入力項目!$S$17,子育て関連マスタ!$I$32:$M$34,4,FALSE),0),
AND(R298&gt;=21,R298&lt;=22,入力項目!$S$16&lt;&gt;"高専"),IFERROR(VLOOKUP(入力項目!$S$17,子育て関連マスタ!$I$32:$M$34,4,FALSE),0),
R298&gt;=23,0
) +
IF($D298=4,
  IFERROR(_xlfn.IFS(
  R298&lt;=入力項目!$S$11,0,
  AND(R298=入力項目!$S$11),IFERROR(VLOOKUP(入力項目!$S$12,子育て関連マスタ!$I$4:$M$5,2,FALSE),0),
  AND(R298=4),IFERROR(VLOOKUP(入力項目!$S$13,子育て関連マスタ!$I$9:$M$12,2,FALSE),0),
  AND(R298=7),IFERROR(VLOOKUP(入力項目!$S$14,子育て関連マスタ!$I$16:$M$17,2,FALSE),0),
  AND(R298=13),IFERROR(VLOOKUP(入力項目!$S$15,子育て関連マスタ!$I$21:$M$22,2,FALSE),0),
  AND(R298=16),IFERROR(VLOOKUP(入力項目!$S$16,子育て関連マスタ!$I$26:$M$28,2,FALSE),0),
  AND(R298=19,入力項目!$S$16&lt;&gt;"高専"),IFERROR(VLOOKUP(入力項目!$S$17,子育て関連マスタ!$I$32:$M$37,2,FALSE),0),
  AND(R298=21,入力項目!$S$16="高専"),IFERROR(VLOOKUP(入力項目!$S$17,子育て関連マスタ!$I$32:$M$37,2,FALSE),0),
  R298&gt;=22,0
  ),0),0
) +
IF(AND(R298&gt;=1,R298&lt;=15),IF($D298=入力項目!$S$8,入力項目!$S$3,0),0) +
IF(AND(R298&gt;=1,R298&lt;=15),IF($D298=5,入力項目!$S$4,0),0) +
IF(AND(R298&gt;=1,R298&lt;=15),IF($D298=12,入力項目!$S$5,0),0) +
IF(AND(入力項目!$S$7=$A298,入力項目!$S$8=$D298),子育て関連マスタ!$C$14,0) +
IFERROR(IF(AND(YEAR(EDATE(DATE(入力項目!$S$7,入力項目!$S$8,1),1))=$A298,MONTH(EDATE(DATE(入力項目!$S$7,入力項目!$S$8,1),1))=$D298),子育て関連マスタ!$C$15,0),0) +
IF(AND(OR(R298=3,R298=5,R298=7),$D298=11),子育て関連マスタ!$C$17,0) +
IF(AND(R298=20,$D298=1),子育て関連マスタ!$C$18,0) +
IF(AND(R298=20,$D298=1),
IFERROR(_xlfn.IFS(
入力項目!$S$10="男",子育て関連マスタ!$C$18,
入力項目!$S$10="女",子育て関連マスタ!$C$19
),0),0
) +
IF(AND(R298&gt;=入力項目!$S$18,R298&lt;=入力項目!$S$19),入力項目!$S$20,0) +
IF(AND(R298&gt;=入力項目!$S$21,R298&lt;=入力項目!$S$22),入力項目!$S$23,0) +
IF(AND(R298&gt;=入力項目!$S$24,R298&lt;=入力項目!$S$25),入力項目!$S$26,0)
)</f>
        <v>0</v>
      </c>
      <c r="AG298">
        <f ca="1">-(
_xlfn.IFS(
S298&lt;=入力項目!$S$11,0,
AND(S298&gt;=入力項目!$S$11+1,S298&lt;=3),IFERROR(VLOOKUP(入力項目!$S$12,子育て関連マスタ!$I$4:$M$5,4,FALSE),0),
AND(S298&gt;=4,S298&lt;=6),IFERROR(VLOOKUP(入力項目!$S$13,子育て関連マスタ!$I$9:$M$12,4,FALSE),0),
AND(S298&gt;=7,S298&lt;=12),IFERROR(VLOOKUP(入力項目!$S$14,子育て関連マスタ!$I$16:$M$17,4,FALSE),0),
AND(S298&gt;=13,S298&lt;=15),IFERROR(VLOOKUP(入力項目!$S$15,子育て関連マスタ!$I$21:$M$22,4,FALSE),0),
AND(S298&gt;=16,S298&lt;=18),IFERROR(VLOOKUP(入力項目!$S$16,子育て関連マスタ!$I$26:$M$28,4,FALSE),0),
AND(S298&gt;=19,S298&lt;=20,入力項目!$S$16="高専"),IFERROR(VLOOKUP(入力項目!$S$16,子育て関連マスタ!$I$26:$M$28,4,FALSE),0),
AND(S298&gt;=19,S298&lt;=20,入力項目!$S$16&lt;&gt;"高専"),IFERROR(VLOOKUP(入力項目!$S$17,子育て関連マスタ!$I$32:$M$37,4,FALSE),0),
AND(S298&gt;=21,S298&lt;=22,入力項目!$S$16="高専"),IFERROR(VLOOKUP(入力項目!$S$17,子育て関連マスタ!$I$32:$M$34,4,FALSE),0),
AND(S298&gt;=21,S298&lt;=22,入力項目!$S$16&lt;&gt;"高専"),IFERROR(VLOOKUP(入力項目!$S$17,子育て関連マスタ!$I$32:$M$34,4,FALSE),0),
S298&gt;=23,0
) +
IF($D298=4,
  IFERROR(_xlfn.IFS(
  S298&lt;=入力項目!$S$11,0,
  AND(S298=入力項目!$S$11),IFERROR(VLOOKUP(入力項目!$S$12,子育て関連マスタ!$I$4:$M$5,2,FALSE),0),
  AND(S298=4),IFERROR(VLOOKUP(入力項目!$S$13,子育て関連マスタ!$I$9:$M$12,2,FALSE),0),
  AND(S298=7),IFERROR(VLOOKUP(入力項目!$S$14,子育て関連マスタ!$I$16:$M$17,2,FALSE),0),
  AND(S298=13),IFERROR(VLOOKUP(入力項目!$S$15,子育て関連マスタ!$I$21:$M$22,2,FALSE),0),
  AND(S298=16),IFERROR(VLOOKUP(入力項目!$S$16,子育て関連マスタ!$I$26:$M$28,2,FALSE),0),
  AND(S298=19,入力項目!$S$16&lt;&gt;"高専"),IFERROR(VLOOKUP(入力項目!$S$17,子育て関連マスタ!$I$32:$M$37,2,FALSE),0),
  AND(S298=21,入力項目!$S$16="高専"),IFERROR(VLOOKUP(入力項目!$S$17,子育て関連マスタ!$I$32:$M$37,2,FALSE),0),
  S298&gt;=22,0
  ),0),0
) +
IF(AND(S298&gt;=1,S298&lt;=15),IF($D298=入力項目!$S$8,入力項目!$S$3,0),0) +
IF(AND(S298&gt;=1,S298&lt;=15),IF($D298=5,入力項目!$S$4,0),0) +
IF(AND(S298&gt;=1,S298&lt;=15),IF($D298=12,入力項目!$S$5,0),0) +
IF(AND(入力項目!$S$7=$A298,入力項目!$S$8=$D298),子育て関連マスタ!$C$14,0) +
IFERROR(IF(AND(YEAR(EDATE(DATE(入力項目!$S$7,入力項目!$S$8,1),1))=$A298,MONTH(EDATE(DATE(入力項目!$S$7,入力項目!$S$8,1),1))=$D298),子育て関連マスタ!$C$15,0),0) +
IF(AND(OR(S298=3,S298=5,S298=7),$D298=11),子育て関連マスタ!$C$17,0) +
IF(AND(S298=20,$D298=1),子育て関連マスタ!$C$18,0) +
IF(AND(S298=20,$D298=1),
IFERROR(_xlfn.IFS(
入力項目!$S$10="男",子育て関連マスタ!$C$18,
入力項目!$S$10="女",子育て関連マスタ!$C$19
),0),0
) +
IF(AND(S298&gt;=入力項目!$S$18,S298&lt;=入力項目!$S$19),入力項目!$S$20,0) +
IF(AND(S298&gt;=入力項目!$S$21,S298&lt;=入力項目!$S$22),入力項目!$S$23,0) +
IF(AND(S298&gt;=入力項目!$S$24,S298&lt;=入力項目!$S$25),入力項目!$S$26,0)
)</f>
        <v>0</v>
      </c>
      <c r="AH298">
        <f ca="1">-(
_xlfn.IFS(
T298&lt;=入力項目!$S$11,0,
AND(T298&gt;=入力項目!$S$11+1,T298&lt;=3),IFERROR(VLOOKUP(入力項目!$S$12,子育て関連マスタ!$I$4:$M$5,4,FALSE),0),
AND(T298&gt;=4,T298&lt;=6),IFERROR(VLOOKUP(入力項目!$S$13,子育て関連マスタ!$I$9:$M$12,4,FALSE),0),
AND(T298&gt;=7,T298&lt;=12),IFERROR(VLOOKUP(入力項目!$S$14,子育て関連マスタ!$I$16:$M$17,4,FALSE),0),
AND(T298&gt;=13,T298&lt;=15),IFERROR(VLOOKUP(入力項目!$S$15,子育て関連マスタ!$I$21:$M$22,4,FALSE),0),
AND(T298&gt;=16,T298&lt;=18),IFERROR(VLOOKUP(入力項目!$S$16,子育て関連マスタ!$I$26:$M$28,4,FALSE),0),
AND(T298&gt;=19,T298&lt;=20,入力項目!$S$16="高専"),IFERROR(VLOOKUP(入力項目!$S$16,子育て関連マスタ!$I$26:$M$28,4,FALSE),0),
AND(T298&gt;=19,T298&lt;=20,入力項目!$S$16&lt;&gt;"高専"),IFERROR(VLOOKUP(入力項目!$S$17,子育て関連マスタ!$I$32:$M$37,4,FALSE),0),
AND(T298&gt;=21,T298&lt;=22,入力項目!$S$16="高専"),IFERROR(VLOOKUP(入力項目!$S$17,子育て関連マスタ!$I$32:$M$34,4,FALSE),0),
AND(T298&gt;=21,T298&lt;=22,入力項目!$S$16&lt;&gt;"高専"),IFERROR(VLOOKUP(入力項目!$S$17,子育て関連マスタ!$I$32:$M$34,4,FALSE),0),
T298&gt;=23,0
) +
IF($D298=4,
  IFERROR(_xlfn.IFS(
  T298&lt;=入力項目!$S$11,0,
  AND(T298=入力項目!$S$11),IFERROR(VLOOKUP(入力項目!$S$12,子育て関連マスタ!$I$4:$M$5,2,FALSE),0),
  AND(T298=4),IFERROR(VLOOKUP(入力項目!$S$13,子育て関連マスタ!$I$9:$M$12,2,FALSE),0),
  AND(T298=7),IFERROR(VLOOKUP(入力項目!$S$14,子育て関連マスタ!$I$16:$M$17,2,FALSE),0),
  AND(T298=13),IFERROR(VLOOKUP(入力項目!$S$15,子育て関連マスタ!$I$21:$M$22,2,FALSE),0),
  AND(T298=16),IFERROR(VLOOKUP(入力項目!$S$16,子育て関連マスタ!$I$26:$M$28,2,FALSE),0),
  AND(T298=19,入力項目!$S$16&lt;&gt;"高専"),IFERROR(VLOOKUP(入力項目!$S$17,子育て関連マスタ!$I$32:$M$37,2,FALSE),0),
  AND(T298=21,入力項目!$S$16="高専"),IFERROR(VLOOKUP(入力項目!$S$17,子育て関連マスタ!$I$32:$M$37,2,FALSE),0),
  T298&gt;=22,0
  ),0),0
) +
IF(AND(T298&gt;=1,T298&lt;=15),IF($D298=入力項目!$S$8,入力項目!$S$3,0),0) +
IF(AND(T298&gt;=1,T298&lt;=15),IF($D298=5,入力項目!$S$4,0),0) +
IF(AND(T298&gt;=1,T298&lt;=15),IF($D298=12,入力項目!$S$5,0),0) +
IF(AND(入力項目!$S$7=$A298,入力項目!$S$8=$D298),子育て関連マスタ!$C$14,0) +
IFERROR(IF(AND(YEAR(EDATE(DATE(入力項目!$S$7,入力項目!$S$8,1),1))=$A298,MONTH(EDATE(DATE(入力項目!$S$7,入力項目!$S$8,1),1))=$D298),子育て関連マスタ!$C$15,0),0) +
IF(AND(OR(T298=3,T298=5,T298=7),$D298=11),子育て関連マスタ!$C$17,0) +
IF(AND(T298=20,$D298=1),子育て関連マスタ!$C$18,0) +
IF(AND(T298=20,$D298=1),
IFERROR(_xlfn.IFS(
入力項目!$S$10="男",子育て関連マスタ!$C$18,
入力項目!$S$10="女",子育て関連マスタ!$C$19
),0),0
) +
IF(AND(T298&gt;=入力項目!$S$18,T298&lt;=入力項目!$S$19),入力項目!$S$20,0) +
IF(AND(T298&gt;=入力項目!$S$21,T298&lt;=入力項目!$S$22),入力項目!$S$23,0) +
IF(AND(T298&gt;=入力項目!$S$24,T298&lt;=入力項目!$S$25),入力項目!$S$26,0)
)</f>
        <v>0</v>
      </c>
      <c r="AI298">
        <f ca="1">-(
_xlfn.IFS(
U298&lt;=入力項目!$S$11,0,
AND(U298&gt;=入力項目!$S$11+1,U298&lt;=3),IFERROR(VLOOKUP(入力項目!$S$12,子育て関連マスタ!$I$4:$M$5,4,FALSE),0),
AND(U298&gt;=4,U298&lt;=6),IFERROR(VLOOKUP(入力項目!$S$13,子育て関連マスタ!$I$9:$M$12,4,FALSE),0),
AND(U298&gt;=7,U298&lt;=12),IFERROR(VLOOKUP(入力項目!$S$14,子育て関連マスタ!$I$16:$M$17,4,FALSE),0),
AND(U298&gt;=13,U298&lt;=15),IFERROR(VLOOKUP(入力項目!$S$15,子育て関連マスタ!$I$21:$M$22,4,FALSE),0),
AND(U298&gt;=16,U298&lt;=18),IFERROR(VLOOKUP(入力項目!$S$16,子育て関連マスタ!$I$26:$M$28,4,FALSE),0),
AND(U298&gt;=19,U298&lt;=20,入力項目!$S$16="高専"),IFERROR(VLOOKUP(入力項目!$S$16,子育て関連マスタ!$I$26:$M$28,4,FALSE),0),
AND(U298&gt;=19,U298&lt;=20,入力項目!$S$16&lt;&gt;"高専"),IFERROR(VLOOKUP(入力項目!$S$17,子育て関連マスタ!$I$32:$M$37,4,FALSE),0),
AND(U298&gt;=21,U298&lt;=22,入力項目!$S$16="高専"),IFERROR(VLOOKUP(入力項目!$S$17,子育て関連マスタ!$I$32:$M$34,4,FALSE),0),
AND(U298&gt;=21,U298&lt;=22,入力項目!$S$16&lt;&gt;"高専"),IFERROR(VLOOKUP(入力項目!$S$17,子育て関連マスタ!$I$32:$M$34,4,FALSE),0),
U298&gt;=23,0
) +
IF($D298=4,
  IFERROR(_xlfn.IFS(
  U298&lt;=入力項目!$S$11,0,
  AND(U298=入力項目!$S$11),IFERROR(VLOOKUP(入力項目!$S$12,子育て関連マスタ!$I$4:$M$5,2,FALSE),0),
  AND(U298=4),IFERROR(VLOOKUP(入力項目!$S$13,子育て関連マスタ!$I$9:$M$12,2,FALSE),0),
  AND(U298=7),IFERROR(VLOOKUP(入力項目!$S$14,子育て関連マスタ!$I$16:$M$17,2,FALSE),0),
  AND(U298=13),IFERROR(VLOOKUP(入力項目!$S$15,子育て関連マスタ!$I$21:$M$22,2,FALSE),0),
  AND(U298=16),IFERROR(VLOOKUP(入力項目!$S$16,子育て関連マスタ!$I$26:$M$28,2,FALSE),0),
  AND(U298=19,入力項目!$S$16&lt;&gt;"高専"),IFERROR(VLOOKUP(入力項目!$S$17,子育て関連マスタ!$I$32:$M$37,2,FALSE),0),
  AND(U298=21,入力項目!$S$16="高専"),IFERROR(VLOOKUP(入力項目!$S$17,子育て関連マスタ!$I$32:$M$37,2,FALSE),0),
  U298&gt;=22,0
  ),0),0
) +
IF(AND(U298&gt;=1,U298&lt;=15),IF($D298=入力項目!$S$8,入力項目!$S$3,0),0) +
IF(AND(U298&gt;=1,U298&lt;=15),IF($D298=5,入力項目!$S$4,0),0) +
IF(AND(U298&gt;=1,U298&lt;=15),IF($D298=12,入力項目!$S$5,0),0) +
IF(AND(入力項目!$S$7=$A298,入力項目!$S$8=$D298),子育て関連マスタ!$C$14,0) +
IFERROR(IF(AND(YEAR(EDATE(DATE(入力項目!$S$7,入力項目!$S$8,1),1))=$A298,MONTH(EDATE(DATE(入力項目!$S$7,入力項目!$S$8,1),1))=$D298),子育て関連マスタ!$C$15,0),0) +
IF(AND(OR(U298=3,U298=5,U298=7),$D298=11),子育て関連マスタ!$C$17,0) +
IF(AND(U298=20,$D298=1),子育て関連マスタ!$C$18,0) +
IF(AND(U298=20,$D298=1),
IFERROR(_xlfn.IFS(
入力項目!$S$10="男",子育て関連マスタ!$C$18,
入力項目!$S$10="女",子育て関連マスタ!$C$19
),0),0
) +
IF(AND(U298&gt;=入力項目!$S$18,U298&lt;=入力項目!$S$19),入力項目!$S$20,0) +
IF(AND(U298&gt;=入力項目!$S$21,U298&lt;=入力項目!$S$22),入力項目!$S$23,0) +
IF(AND(U298&gt;=入力項目!$S$24,U298&lt;=入力項目!$S$25),入力項目!$S$26,0)
)</f>
        <v>0</v>
      </c>
      <c r="AJ298" s="10">
        <f ca="1">-VLOOKUP($D298,月別収支!$A$2:$H$13,7,FALSE)</f>
        <v>-20000</v>
      </c>
    </row>
    <row r="299" spans="1:36" x14ac:dyDescent="0.4">
      <c r="A299">
        <f t="shared" ca="1" si="71"/>
        <v>2049</v>
      </c>
      <c r="B299">
        <f t="shared" ca="1" si="78"/>
        <v>2049</v>
      </c>
      <c r="C299">
        <f t="shared" ca="1" si="79"/>
        <v>25</v>
      </c>
      <c r="D299">
        <f t="shared" ca="1" si="72"/>
        <v>5</v>
      </c>
      <c r="E299" t="str">
        <f t="shared" ca="1" si="73"/>
        <v>2049年5月</v>
      </c>
      <c r="F299">
        <f ca="1">IF(OR(入力項目!$N$5&lt;$A299,AND(入力項目!$N$5=$A299,入力項目!$N$6&lt;$D299)),IF(F298=0,1,IF(G299=12,F298+1,F298)),0)</f>
        <v>24</v>
      </c>
      <c r="G299">
        <f ca="1">IF(OR(入力項目!$N$5&lt;$A299,AND(入力項目!$N$5=$A299,入力項目!$N$6&lt;$D299)),IF(G298=12,1,G298+1),0)</f>
        <v>7</v>
      </c>
      <c r="H299" t="str">
        <f t="shared" ca="1" si="74"/>
        <v>24_7</v>
      </c>
      <c r="I299">
        <f ca="1">IF(
  IFERROR(AND($C299&gt;0,MOD($C299,入力項目!$N$22)=0,$D299=入力項目!$N$23), FALSE),
  1,
  IF(
    AND(I298&gt;0,J298=12),
    IF(I298=入力項目!$N$28, 0, I298+1),
    I298
  )
)</f>
        <v>0</v>
      </c>
      <c r="J299">
        <f ca="1">IF($D299=入力項目!$N$23,1,IFERROR(J298+1,1))</f>
        <v>12</v>
      </c>
      <c r="K299" t="str">
        <f t="shared" ca="1" si="75"/>
        <v>0_12</v>
      </c>
      <c r="L299">
        <f ca="1">L298+IF(入力項目!$D$4=$D299,1,0)</f>
        <v>53</v>
      </c>
      <c r="M299" t="str">
        <f t="shared" ca="1" si="76"/>
        <v>53歳</v>
      </c>
      <c r="N299">
        <f t="shared" ca="1" si="80"/>
        <v>54</v>
      </c>
      <c r="O299" t="str">
        <f t="shared" ca="1" si="77"/>
        <v>54歳</v>
      </c>
      <c r="P299">
        <f t="shared" ca="1" si="81"/>
        <v>29</v>
      </c>
      <c r="Q299">
        <f t="shared" ca="1" si="82"/>
        <v>27</v>
      </c>
      <c r="R299">
        <f t="shared" ca="1" si="83"/>
        <v>2050</v>
      </c>
      <c r="S299">
        <f t="shared" ca="1" si="84"/>
        <v>2050</v>
      </c>
      <c r="T299">
        <f t="shared" ca="1" si="85"/>
        <v>2050</v>
      </c>
      <c r="U299">
        <f t="shared" ca="1" si="86"/>
        <v>2050</v>
      </c>
      <c r="V299" s="10">
        <f t="shared" ca="1" si="87"/>
        <v>35265585</v>
      </c>
      <c r="W299" s="10">
        <f ca="1">IF($L299&lt;その他マスタ!$B$1,VLOOKUP($D299,月別収支!$A$2:$H$13,2,FALSE),その他マスタ!$B$3)+IF(AND($L299=その他マスタ!$B$1,入力項目!$I$9="あり",$D299=入力項目!$D$4),その他マスタ!$B$2,0)</f>
        <v>300000</v>
      </c>
      <c r="X299" s="10">
        <f ca="1">-IF(入力項目!$K$5=TRUE,
IF($F299+$G299&lt;3,VLOOKUP($D299,月別収支!$A$2:$H$13,8,FALSE),0)+IFERROR(VLOOKUP($H299,住宅ローン計算!C:P,13,FALSE),0)+IF($F299&gt;1,IF(OR($G299=3,$G299=6,$G299=9,$G299=12),ROUNDUP(入力項目!$N$18/4,0),0),0),
VLOOKUP($D299,月別収支!$A$2:$H$13,8,FALSE))</f>
        <v>-53590</v>
      </c>
      <c r="Y299" s="10">
        <f ca="1">-VLOOKUP($D299,月別収支!$A$2:$H$13,3,FALSE)</f>
        <v>-75000</v>
      </c>
      <c r="Z299" s="10">
        <f ca="1">-VLOOKUP($D299,月別収支!$A$2:$H$13,4,FALSE)</f>
        <v>-27000</v>
      </c>
      <c r="AA299" s="10">
        <f ca="1">-VLOOKUP($D299,月別収支!$A$2:$H$13,6,FALSE)</f>
        <v>-10000</v>
      </c>
      <c r="AB299" s="10">
        <f ca="1">-(
VLOOKUP($D299,月別収支!$A$2:$H$13,5,FALSE)+IF(AND(入力項目!$I$27&lt;=$A299,ISEVEN($A299-入力項目!$I$27),入力項目!$I$28=$D299),入力項目!$I$26,0)
+IF(入力項目!$K$26=TRUE,
IFERROR(VLOOKUP($K299,マイカーローン計算!C:P,13,FALSE),0),
IFERROR(
  IF(AND($C299&gt;0,MOD($C299,入力項目!$N$22)=0,$D299=入力項目!$N$23),入力項目!$N$24,0),
 0
)
)
)</f>
        <v>-30000</v>
      </c>
      <c r="AC299" s="10">
        <f ca="1">-IF($A299&lt;入力項目!$N$33,入力項目!$N$35,IF(AND($A299=入力項目!$N$33,$D299&lt;=入力項目!$N$34),入力項目!$N$35,0))</f>
        <v>0</v>
      </c>
      <c r="AD299">
        <f ca="1">-(
_xlfn.IFS(
P299&lt;=入力項目!$S$11,0,
AND(P299&gt;=入力項目!$S$11+1,P299&lt;=3),IFERROR(VLOOKUP(入力項目!$S$12,子育て関連マスタ!$I$4:$M$5,4,FALSE),0),
AND(P299&gt;=4,P299&lt;=6),IFERROR(VLOOKUP(入力項目!$S$13,子育て関連マスタ!$I$9:$M$12,4,FALSE),0),
AND(P299&gt;=7,P299&lt;=12),IFERROR(VLOOKUP(入力項目!$S$14,子育て関連マスタ!$I$16:$M$17,4,FALSE),0),
AND(P299&gt;=13,P299&lt;=15),IFERROR(VLOOKUP(入力項目!$S$15,子育て関連マスタ!$I$21:$M$22,4,FALSE),0),
AND(P299&gt;=16,P299&lt;=18),IFERROR(VLOOKUP(入力項目!$S$16,子育て関連マスタ!$I$26:$M$28,4,FALSE),0),
AND(P299&gt;=19,P299&lt;=20,入力項目!$S$16="高専"),IFERROR(VLOOKUP(入力項目!$S$16,子育て関連マスタ!$I$26:$M$28,4,FALSE),0),
AND(P299&gt;=19,P299&lt;=20,入力項目!$S$16&lt;&gt;"高専"),IFERROR(VLOOKUP(入力項目!$S$17,子育て関連マスタ!$I$32:$M$37,4,FALSE),0),
AND(P299&gt;=21,P299&lt;=22,入力項目!$S$16="高専"),IFERROR(VLOOKUP(入力項目!$S$17,子育て関連マスタ!$I$32:$M$34,4,FALSE),0),
AND(P299&gt;=21,P299&lt;=22,入力項目!$S$16&lt;&gt;"高専"),IFERROR(VLOOKUP(入力項目!$S$17,子育て関連マスタ!$I$32:$M$34,4,FALSE),0),
P299&gt;=23,0
) +
IF($D299=4,
  IFERROR(_xlfn.IFS(
  P299&lt;=入力項目!$S$11,0,
  AND(P299=入力項目!$S$11),IFERROR(VLOOKUP(入力項目!$S$12,子育て関連マスタ!$I$4:$M$5,2,FALSE),0),
  AND(P299=4),IFERROR(VLOOKUP(入力項目!$S$13,子育て関連マスタ!$I$9:$M$12,2,FALSE),0),
  AND(P299=7),IFERROR(VLOOKUP(入力項目!$S$14,子育て関連マスタ!$I$16:$M$17,2,FALSE),0),
  AND(P299=13),IFERROR(VLOOKUP(入力項目!$S$15,子育て関連マスタ!$I$21:$M$22,2,FALSE),0),
  AND(P299=16),IFERROR(VLOOKUP(入力項目!$S$16,子育て関連マスタ!$I$26:$M$28,2,FALSE),0),
  AND(P299=19,入力項目!$S$16&lt;&gt;"高専"),IFERROR(VLOOKUP(入力項目!$S$17,子育て関連マスタ!$I$32:$M$37,2,FALSE),0),
  AND(P299=21,入力項目!$S$16="高専"),IFERROR(VLOOKUP(入力項目!$S$17,子育て関連マスタ!$I$32:$M$37,2,FALSE),0),
  P299&gt;=22,0
  ),0),0
) +
IF(AND(P299&gt;=1,P299&lt;=15),IF($D299=入力項目!$S$8,入力項目!$S$3,0),0) +
IF(AND(P299&gt;=1,P299&lt;=15),IF($D299=5,入力項目!$S$4,0),0) +
IF(AND(P299&gt;=1,P299&lt;=15),IF($D299=12,入力項目!$S$5,0),0) +
IF(AND(入力項目!$S$7=$A299,入力項目!$S$8=$D299),子育て関連マスタ!$C$14,0) +
IFERROR(IF(AND(YEAR(EDATE(DATE(入力項目!$S$7,入力項目!$S$8,1),1))=$A299,MONTH(EDATE(DATE(入力項目!$S$7,入力項目!$S$8,1),1))=$D299),子育て関連マスタ!$C$15,0),0) +
IF(AND(OR(P299=3,P299=5,P299=7),$D299=11),子育て関連マスタ!$C$17,0) +
IF(AND(P299=20,$D299=1),子育て関連マスタ!$C$18,0) +
IF(AND(P299=20,$D299=1),
IFERROR(_xlfn.IFS(
入力項目!$S$10="男",子育て関連マスタ!$C$18,
入力項目!$S$10="女",子育て関連マスタ!$C$19
),0),0
) +
IF(AND(P299&gt;=入力項目!$S$18,P299&lt;=入力項目!$S$19),入力項目!$S$20,0) +
IF(AND(P299&gt;=入力項目!$S$21,P299&lt;=入力項目!$S$22),入力項目!$S$23,0) +
IF(AND(P299&gt;=入力項目!$S$24,P299&lt;=入力項目!$S$25),入力項目!$S$26,0)
)</f>
        <v>0</v>
      </c>
      <c r="AE299">
        <f ca="1">-(
_xlfn.IFS(
Q299&lt;=入力項目!$S$11,0,
AND(Q299&gt;=入力項目!$S$11+1,Q299&lt;=3),IFERROR(VLOOKUP(入力項目!$S$12,子育て関連マスタ!$I$4:$M$5,4,FALSE),0),
AND(Q299&gt;=4,Q299&lt;=6),IFERROR(VLOOKUP(入力項目!$S$13,子育て関連マスタ!$I$9:$M$12,4,FALSE),0),
AND(Q299&gt;=7,Q299&lt;=12),IFERROR(VLOOKUP(入力項目!$S$14,子育て関連マスタ!$I$16:$M$17,4,FALSE),0),
AND(Q299&gt;=13,Q299&lt;=15),IFERROR(VLOOKUP(入力項目!$S$15,子育て関連マスタ!$I$21:$M$22,4,FALSE),0),
AND(Q299&gt;=16,Q299&lt;=18),IFERROR(VLOOKUP(入力項目!$S$16,子育て関連マスタ!$I$26:$M$28,4,FALSE),0),
AND(Q299&gt;=19,Q299&lt;=20,入力項目!$S$16="高専"),IFERROR(VLOOKUP(入力項目!$S$16,子育て関連マスタ!$I$26:$M$28,4,FALSE),0),
AND(Q299&gt;=19,Q299&lt;=20,入力項目!$S$16&lt;&gt;"高専"),IFERROR(VLOOKUP(入力項目!$S$17,子育て関連マスタ!$I$32:$M$37,4,FALSE),0),
AND(Q299&gt;=21,Q299&lt;=22,入力項目!$S$16="高専"),IFERROR(VLOOKUP(入力項目!$S$17,子育て関連マスタ!$I$32:$M$34,4,FALSE),0),
AND(Q299&gt;=21,Q299&lt;=22,入力項目!$S$16&lt;&gt;"高専"),IFERROR(VLOOKUP(入力項目!$S$17,子育て関連マスタ!$I$32:$M$34,4,FALSE),0),
Q299&gt;=23,0
) +
IF($D299=4,
  IFERROR(_xlfn.IFS(
  Q299&lt;=入力項目!$S$11,0,
  AND(Q299=入力項目!$S$11),IFERROR(VLOOKUP(入力項目!$S$12,子育て関連マスタ!$I$4:$M$5,2,FALSE),0),
  AND(Q299=4),IFERROR(VLOOKUP(入力項目!$S$13,子育て関連マスタ!$I$9:$M$12,2,FALSE),0),
  AND(Q299=7),IFERROR(VLOOKUP(入力項目!$S$14,子育て関連マスタ!$I$16:$M$17,2,FALSE),0),
  AND(Q299=13),IFERROR(VLOOKUP(入力項目!$S$15,子育て関連マスタ!$I$21:$M$22,2,FALSE),0),
  AND(Q299=16),IFERROR(VLOOKUP(入力項目!$S$16,子育て関連マスタ!$I$26:$M$28,2,FALSE),0),
  AND(Q299=19,入力項目!$S$16&lt;&gt;"高専"),IFERROR(VLOOKUP(入力項目!$S$17,子育て関連マスタ!$I$32:$M$37,2,FALSE),0),
  AND(Q299=21,入力項目!$S$16="高専"),IFERROR(VLOOKUP(入力項目!$S$17,子育て関連マスタ!$I$32:$M$37,2,FALSE),0),
  Q299&gt;=22,0
  ),0),0
) +
IF(AND(Q299&gt;=1,Q299&lt;=15),IF($D299=入力項目!$S$8,入力項目!$S$3,0),0) +
IF(AND(Q299&gt;=1,Q299&lt;=15),IF($D299=5,入力項目!$S$4,0),0) +
IF(AND(Q299&gt;=1,Q299&lt;=15),IF($D299=12,入力項目!$S$5,0),0) +
IF(AND(入力項目!$S$7=$A299,入力項目!$S$8=$D299),子育て関連マスタ!$C$14,0) +
IFERROR(IF(AND(YEAR(EDATE(DATE(入力項目!$S$7,入力項目!$S$8,1),1))=$A299,MONTH(EDATE(DATE(入力項目!$S$7,入力項目!$S$8,1),1))=$D299),子育て関連マスタ!$C$15,0),0) +
IF(AND(OR(Q299=3,Q299=5,Q299=7),$D299=11),子育て関連マスタ!$C$17,0) +
IF(AND(Q299=20,$D299=1),子育て関連マスタ!$C$18,0) +
IF(AND(Q299=20,$D299=1),
IFERROR(_xlfn.IFS(
入力項目!$S$10="男",子育て関連マスタ!$C$18,
入力項目!$S$10="女",子育て関連マスタ!$C$19
),0),0
) +
IF(AND(Q299&gt;=入力項目!$S$18,Q299&lt;=入力項目!$S$19),入力項目!$S$20,0) +
IF(AND(Q299&gt;=入力項目!$S$21,Q299&lt;=入力項目!$S$22),入力項目!$S$23,0) +
IF(AND(Q299&gt;=入力項目!$S$24,Q299&lt;=入力項目!$S$25),入力項目!$S$26,0)
)</f>
        <v>0</v>
      </c>
      <c r="AF299">
        <f ca="1">-(
_xlfn.IFS(
R299&lt;=入力項目!$S$11,0,
AND(R299&gt;=入力項目!$S$11+1,R299&lt;=3),IFERROR(VLOOKUP(入力項目!$S$12,子育て関連マスタ!$I$4:$M$5,4,FALSE),0),
AND(R299&gt;=4,R299&lt;=6),IFERROR(VLOOKUP(入力項目!$S$13,子育て関連マスタ!$I$9:$M$12,4,FALSE),0),
AND(R299&gt;=7,R299&lt;=12),IFERROR(VLOOKUP(入力項目!$S$14,子育て関連マスタ!$I$16:$M$17,4,FALSE),0),
AND(R299&gt;=13,R299&lt;=15),IFERROR(VLOOKUP(入力項目!$S$15,子育て関連マスタ!$I$21:$M$22,4,FALSE),0),
AND(R299&gt;=16,R299&lt;=18),IFERROR(VLOOKUP(入力項目!$S$16,子育て関連マスタ!$I$26:$M$28,4,FALSE),0),
AND(R299&gt;=19,R299&lt;=20,入力項目!$S$16="高専"),IFERROR(VLOOKUP(入力項目!$S$16,子育て関連マスタ!$I$26:$M$28,4,FALSE),0),
AND(R299&gt;=19,R299&lt;=20,入力項目!$S$16&lt;&gt;"高専"),IFERROR(VLOOKUP(入力項目!$S$17,子育て関連マスタ!$I$32:$M$37,4,FALSE),0),
AND(R299&gt;=21,R299&lt;=22,入力項目!$S$16="高専"),IFERROR(VLOOKUP(入力項目!$S$17,子育て関連マスタ!$I$32:$M$34,4,FALSE),0),
AND(R299&gt;=21,R299&lt;=22,入力項目!$S$16&lt;&gt;"高専"),IFERROR(VLOOKUP(入力項目!$S$17,子育て関連マスタ!$I$32:$M$34,4,FALSE),0),
R299&gt;=23,0
) +
IF($D299=4,
  IFERROR(_xlfn.IFS(
  R299&lt;=入力項目!$S$11,0,
  AND(R299=入力項目!$S$11),IFERROR(VLOOKUP(入力項目!$S$12,子育て関連マスタ!$I$4:$M$5,2,FALSE),0),
  AND(R299=4),IFERROR(VLOOKUP(入力項目!$S$13,子育て関連マスタ!$I$9:$M$12,2,FALSE),0),
  AND(R299=7),IFERROR(VLOOKUP(入力項目!$S$14,子育て関連マスタ!$I$16:$M$17,2,FALSE),0),
  AND(R299=13),IFERROR(VLOOKUP(入力項目!$S$15,子育て関連マスタ!$I$21:$M$22,2,FALSE),0),
  AND(R299=16),IFERROR(VLOOKUP(入力項目!$S$16,子育て関連マスタ!$I$26:$M$28,2,FALSE),0),
  AND(R299=19,入力項目!$S$16&lt;&gt;"高専"),IFERROR(VLOOKUP(入力項目!$S$17,子育て関連マスタ!$I$32:$M$37,2,FALSE),0),
  AND(R299=21,入力項目!$S$16="高専"),IFERROR(VLOOKUP(入力項目!$S$17,子育て関連マスタ!$I$32:$M$37,2,FALSE),0),
  R299&gt;=22,0
  ),0),0
) +
IF(AND(R299&gt;=1,R299&lt;=15),IF($D299=入力項目!$S$8,入力項目!$S$3,0),0) +
IF(AND(R299&gt;=1,R299&lt;=15),IF($D299=5,入力項目!$S$4,0),0) +
IF(AND(R299&gt;=1,R299&lt;=15),IF($D299=12,入力項目!$S$5,0),0) +
IF(AND(入力項目!$S$7=$A299,入力項目!$S$8=$D299),子育て関連マスタ!$C$14,0) +
IFERROR(IF(AND(YEAR(EDATE(DATE(入力項目!$S$7,入力項目!$S$8,1),1))=$A299,MONTH(EDATE(DATE(入力項目!$S$7,入力項目!$S$8,1),1))=$D299),子育て関連マスタ!$C$15,0),0) +
IF(AND(OR(R299=3,R299=5,R299=7),$D299=11),子育て関連マスタ!$C$17,0) +
IF(AND(R299=20,$D299=1),子育て関連マスタ!$C$18,0) +
IF(AND(R299=20,$D299=1),
IFERROR(_xlfn.IFS(
入力項目!$S$10="男",子育て関連マスタ!$C$18,
入力項目!$S$10="女",子育て関連マスタ!$C$19
),0),0
) +
IF(AND(R299&gt;=入力項目!$S$18,R299&lt;=入力項目!$S$19),入力項目!$S$20,0) +
IF(AND(R299&gt;=入力項目!$S$21,R299&lt;=入力項目!$S$22),入力項目!$S$23,0) +
IF(AND(R299&gt;=入力項目!$S$24,R299&lt;=入力項目!$S$25),入力項目!$S$26,0)
)</f>
        <v>0</v>
      </c>
      <c r="AG299">
        <f ca="1">-(
_xlfn.IFS(
S299&lt;=入力項目!$S$11,0,
AND(S299&gt;=入力項目!$S$11+1,S299&lt;=3),IFERROR(VLOOKUP(入力項目!$S$12,子育て関連マスタ!$I$4:$M$5,4,FALSE),0),
AND(S299&gt;=4,S299&lt;=6),IFERROR(VLOOKUP(入力項目!$S$13,子育て関連マスタ!$I$9:$M$12,4,FALSE),0),
AND(S299&gt;=7,S299&lt;=12),IFERROR(VLOOKUP(入力項目!$S$14,子育て関連マスタ!$I$16:$M$17,4,FALSE),0),
AND(S299&gt;=13,S299&lt;=15),IFERROR(VLOOKUP(入力項目!$S$15,子育て関連マスタ!$I$21:$M$22,4,FALSE),0),
AND(S299&gt;=16,S299&lt;=18),IFERROR(VLOOKUP(入力項目!$S$16,子育て関連マスタ!$I$26:$M$28,4,FALSE),0),
AND(S299&gt;=19,S299&lt;=20,入力項目!$S$16="高専"),IFERROR(VLOOKUP(入力項目!$S$16,子育て関連マスタ!$I$26:$M$28,4,FALSE),0),
AND(S299&gt;=19,S299&lt;=20,入力項目!$S$16&lt;&gt;"高専"),IFERROR(VLOOKUP(入力項目!$S$17,子育て関連マスタ!$I$32:$M$37,4,FALSE),0),
AND(S299&gt;=21,S299&lt;=22,入力項目!$S$16="高専"),IFERROR(VLOOKUP(入力項目!$S$17,子育て関連マスタ!$I$32:$M$34,4,FALSE),0),
AND(S299&gt;=21,S299&lt;=22,入力項目!$S$16&lt;&gt;"高専"),IFERROR(VLOOKUP(入力項目!$S$17,子育て関連マスタ!$I$32:$M$34,4,FALSE),0),
S299&gt;=23,0
) +
IF($D299=4,
  IFERROR(_xlfn.IFS(
  S299&lt;=入力項目!$S$11,0,
  AND(S299=入力項目!$S$11),IFERROR(VLOOKUP(入力項目!$S$12,子育て関連マスタ!$I$4:$M$5,2,FALSE),0),
  AND(S299=4),IFERROR(VLOOKUP(入力項目!$S$13,子育て関連マスタ!$I$9:$M$12,2,FALSE),0),
  AND(S299=7),IFERROR(VLOOKUP(入力項目!$S$14,子育て関連マスタ!$I$16:$M$17,2,FALSE),0),
  AND(S299=13),IFERROR(VLOOKUP(入力項目!$S$15,子育て関連マスタ!$I$21:$M$22,2,FALSE),0),
  AND(S299=16),IFERROR(VLOOKUP(入力項目!$S$16,子育て関連マスタ!$I$26:$M$28,2,FALSE),0),
  AND(S299=19,入力項目!$S$16&lt;&gt;"高専"),IFERROR(VLOOKUP(入力項目!$S$17,子育て関連マスタ!$I$32:$M$37,2,FALSE),0),
  AND(S299=21,入力項目!$S$16="高専"),IFERROR(VLOOKUP(入力項目!$S$17,子育て関連マスタ!$I$32:$M$37,2,FALSE),0),
  S299&gt;=22,0
  ),0),0
) +
IF(AND(S299&gt;=1,S299&lt;=15),IF($D299=入力項目!$S$8,入力項目!$S$3,0),0) +
IF(AND(S299&gt;=1,S299&lt;=15),IF($D299=5,入力項目!$S$4,0),0) +
IF(AND(S299&gt;=1,S299&lt;=15),IF($D299=12,入力項目!$S$5,0),0) +
IF(AND(入力項目!$S$7=$A299,入力項目!$S$8=$D299),子育て関連マスタ!$C$14,0) +
IFERROR(IF(AND(YEAR(EDATE(DATE(入力項目!$S$7,入力項目!$S$8,1),1))=$A299,MONTH(EDATE(DATE(入力項目!$S$7,入力項目!$S$8,1),1))=$D299),子育て関連マスタ!$C$15,0),0) +
IF(AND(OR(S299=3,S299=5,S299=7),$D299=11),子育て関連マスタ!$C$17,0) +
IF(AND(S299=20,$D299=1),子育て関連マスタ!$C$18,0) +
IF(AND(S299=20,$D299=1),
IFERROR(_xlfn.IFS(
入力項目!$S$10="男",子育て関連マスタ!$C$18,
入力項目!$S$10="女",子育て関連マスタ!$C$19
),0),0
) +
IF(AND(S299&gt;=入力項目!$S$18,S299&lt;=入力項目!$S$19),入力項目!$S$20,0) +
IF(AND(S299&gt;=入力項目!$S$21,S299&lt;=入力項目!$S$22),入力項目!$S$23,0) +
IF(AND(S299&gt;=入力項目!$S$24,S299&lt;=入力項目!$S$25),入力項目!$S$26,0)
)</f>
        <v>0</v>
      </c>
      <c r="AH299">
        <f ca="1">-(
_xlfn.IFS(
T299&lt;=入力項目!$S$11,0,
AND(T299&gt;=入力項目!$S$11+1,T299&lt;=3),IFERROR(VLOOKUP(入力項目!$S$12,子育て関連マスタ!$I$4:$M$5,4,FALSE),0),
AND(T299&gt;=4,T299&lt;=6),IFERROR(VLOOKUP(入力項目!$S$13,子育て関連マスタ!$I$9:$M$12,4,FALSE),0),
AND(T299&gt;=7,T299&lt;=12),IFERROR(VLOOKUP(入力項目!$S$14,子育て関連マスタ!$I$16:$M$17,4,FALSE),0),
AND(T299&gt;=13,T299&lt;=15),IFERROR(VLOOKUP(入力項目!$S$15,子育て関連マスタ!$I$21:$M$22,4,FALSE),0),
AND(T299&gt;=16,T299&lt;=18),IFERROR(VLOOKUP(入力項目!$S$16,子育て関連マスタ!$I$26:$M$28,4,FALSE),0),
AND(T299&gt;=19,T299&lt;=20,入力項目!$S$16="高専"),IFERROR(VLOOKUP(入力項目!$S$16,子育て関連マスタ!$I$26:$M$28,4,FALSE),0),
AND(T299&gt;=19,T299&lt;=20,入力項目!$S$16&lt;&gt;"高専"),IFERROR(VLOOKUP(入力項目!$S$17,子育て関連マスタ!$I$32:$M$37,4,FALSE),0),
AND(T299&gt;=21,T299&lt;=22,入力項目!$S$16="高専"),IFERROR(VLOOKUP(入力項目!$S$17,子育て関連マスタ!$I$32:$M$34,4,FALSE),0),
AND(T299&gt;=21,T299&lt;=22,入力項目!$S$16&lt;&gt;"高専"),IFERROR(VLOOKUP(入力項目!$S$17,子育て関連マスタ!$I$32:$M$34,4,FALSE),0),
T299&gt;=23,0
) +
IF($D299=4,
  IFERROR(_xlfn.IFS(
  T299&lt;=入力項目!$S$11,0,
  AND(T299=入力項目!$S$11),IFERROR(VLOOKUP(入力項目!$S$12,子育て関連マスタ!$I$4:$M$5,2,FALSE),0),
  AND(T299=4),IFERROR(VLOOKUP(入力項目!$S$13,子育て関連マスタ!$I$9:$M$12,2,FALSE),0),
  AND(T299=7),IFERROR(VLOOKUP(入力項目!$S$14,子育て関連マスタ!$I$16:$M$17,2,FALSE),0),
  AND(T299=13),IFERROR(VLOOKUP(入力項目!$S$15,子育て関連マスタ!$I$21:$M$22,2,FALSE),0),
  AND(T299=16),IFERROR(VLOOKUP(入力項目!$S$16,子育て関連マスタ!$I$26:$M$28,2,FALSE),0),
  AND(T299=19,入力項目!$S$16&lt;&gt;"高専"),IFERROR(VLOOKUP(入力項目!$S$17,子育て関連マスタ!$I$32:$M$37,2,FALSE),0),
  AND(T299=21,入力項目!$S$16="高専"),IFERROR(VLOOKUP(入力項目!$S$17,子育て関連マスタ!$I$32:$M$37,2,FALSE),0),
  T299&gt;=22,0
  ),0),0
) +
IF(AND(T299&gt;=1,T299&lt;=15),IF($D299=入力項目!$S$8,入力項目!$S$3,0),0) +
IF(AND(T299&gt;=1,T299&lt;=15),IF($D299=5,入力項目!$S$4,0),0) +
IF(AND(T299&gt;=1,T299&lt;=15),IF($D299=12,入力項目!$S$5,0),0) +
IF(AND(入力項目!$S$7=$A299,入力項目!$S$8=$D299),子育て関連マスタ!$C$14,0) +
IFERROR(IF(AND(YEAR(EDATE(DATE(入力項目!$S$7,入力項目!$S$8,1),1))=$A299,MONTH(EDATE(DATE(入力項目!$S$7,入力項目!$S$8,1),1))=$D299),子育て関連マスタ!$C$15,0),0) +
IF(AND(OR(T299=3,T299=5,T299=7),$D299=11),子育て関連マスタ!$C$17,0) +
IF(AND(T299=20,$D299=1),子育て関連マスタ!$C$18,0) +
IF(AND(T299=20,$D299=1),
IFERROR(_xlfn.IFS(
入力項目!$S$10="男",子育て関連マスタ!$C$18,
入力項目!$S$10="女",子育て関連マスタ!$C$19
),0),0
) +
IF(AND(T299&gt;=入力項目!$S$18,T299&lt;=入力項目!$S$19),入力項目!$S$20,0) +
IF(AND(T299&gt;=入力項目!$S$21,T299&lt;=入力項目!$S$22),入力項目!$S$23,0) +
IF(AND(T299&gt;=入力項目!$S$24,T299&lt;=入力項目!$S$25),入力項目!$S$26,0)
)</f>
        <v>0</v>
      </c>
      <c r="AI299">
        <f ca="1">-(
_xlfn.IFS(
U299&lt;=入力項目!$S$11,0,
AND(U299&gt;=入力項目!$S$11+1,U299&lt;=3),IFERROR(VLOOKUP(入力項目!$S$12,子育て関連マスタ!$I$4:$M$5,4,FALSE),0),
AND(U299&gt;=4,U299&lt;=6),IFERROR(VLOOKUP(入力項目!$S$13,子育て関連マスタ!$I$9:$M$12,4,FALSE),0),
AND(U299&gt;=7,U299&lt;=12),IFERROR(VLOOKUP(入力項目!$S$14,子育て関連マスタ!$I$16:$M$17,4,FALSE),0),
AND(U299&gt;=13,U299&lt;=15),IFERROR(VLOOKUP(入力項目!$S$15,子育て関連マスタ!$I$21:$M$22,4,FALSE),0),
AND(U299&gt;=16,U299&lt;=18),IFERROR(VLOOKUP(入力項目!$S$16,子育て関連マスタ!$I$26:$M$28,4,FALSE),0),
AND(U299&gt;=19,U299&lt;=20,入力項目!$S$16="高専"),IFERROR(VLOOKUP(入力項目!$S$16,子育て関連マスタ!$I$26:$M$28,4,FALSE),0),
AND(U299&gt;=19,U299&lt;=20,入力項目!$S$16&lt;&gt;"高専"),IFERROR(VLOOKUP(入力項目!$S$17,子育て関連マスタ!$I$32:$M$37,4,FALSE),0),
AND(U299&gt;=21,U299&lt;=22,入力項目!$S$16="高専"),IFERROR(VLOOKUP(入力項目!$S$17,子育て関連マスタ!$I$32:$M$34,4,FALSE),0),
AND(U299&gt;=21,U299&lt;=22,入力項目!$S$16&lt;&gt;"高専"),IFERROR(VLOOKUP(入力項目!$S$17,子育て関連マスタ!$I$32:$M$34,4,FALSE),0),
U299&gt;=23,0
) +
IF($D299=4,
  IFERROR(_xlfn.IFS(
  U299&lt;=入力項目!$S$11,0,
  AND(U299=入力項目!$S$11),IFERROR(VLOOKUP(入力項目!$S$12,子育て関連マスタ!$I$4:$M$5,2,FALSE),0),
  AND(U299=4),IFERROR(VLOOKUP(入力項目!$S$13,子育て関連マスタ!$I$9:$M$12,2,FALSE),0),
  AND(U299=7),IFERROR(VLOOKUP(入力項目!$S$14,子育て関連マスタ!$I$16:$M$17,2,FALSE),0),
  AND(U299=13),IFERROR(VLOOKUP(入力項目!$S$15,子育て関連マスタ!$I$21:$M$22,2,FALSE),0),
  AND(U299=16),IFERROR(VLOOKUP(入力項目!$S$16,子育て関連マスタ!$I$26:$M$28,2,FALSE),0),
  AND(U299=19,入力項目!$S$16&lt;&gt;"高専"),IFERROR(VLOOKUP(入力項目!$S$17,子育て関連マスタ!$I$32:$M$37,2,FALSE),0),
  AND(U299=21,入力項目!$S$16="高専"),IFERROR(VLOOKUP(入力項目!$S$17,子育て関連マスタ!$I$32:$M$37,2,FALSE),0),
  U299&gt;=22,0
  ),0),0
) +
IF(AND(U299&gt;=1,U299&lt;=15),IF($D299=入力項目!$S$8,入力項目!$S$3,0),0) +
IF(AND(U299&gt;=1,U299&lt;=15),IF($D299=5,入力項目!$S$4,0),0) +
IF(AND(U299&gt;=1,U299&lt;=15),IF($D299=12,入力項目!$S$5,0),0) +
IF(AND(入力項目!$S$7=$A299,入力項目!$S$8=$D299),子育て関連マスタ!$C$14,0) +
IFERROR(IF(AND(YEAR(EDATE(DATE(入力項目!$S$7,入力項目!$S$8,1),1))=$A299,MONTH(EDATE(DATE(入力項目!$S$7,入力項目!$S$8,1),1))=$D299),子育て関連マスタ!$C$15,0),0) +
IF(AND(OR(U299=3,U299=5,U299=7),$D299=11),子育て関連マスタ!$C$17,0) +
IF(AND(U299=20,$D299=1),子育て関連マスタ!$C$18,0) +
IF(AND(U299=20,$D299=1),
IFERROR(_xlfn.IFS(
入力項目!$S$10="男",子育て関連マスタ!$C$18,
入力項目!$S$10="女",子育て関連マスタ!$C$19
),0),0
) +
IF(AND(U299&gt;=入力項目!$S$18,U299&lt;=入力項目!$S$19),入力項目!$S$20,0) +
IF(AND(U299&gt;=入力項目!$S$21,U299&lt;=入力項目!$S$22),入力項目!$S$23,0) +
IF(AND(U299&gt;=入力項目!$S$24,U299&lt;=入力項目!$S$25),入力項目!$S$26,0)
)</f>
        <v>0</v>
      </c>
      <c r="AJ299" s="10">
        <f ca="1">-VLOOKUP($D299,月別収支!$A$2:$H$13,7,FALSE)</f>
        <v>-20000</v>
      </c>
    </row>
    <row r="300" spans="1:36" x14ac:dyDescent="0.4">
      <c r="A300">
        <f t="shared" ref="A300:A363" ca="1" si="88">IF(D300=1,A299+1,A299)</f>
        <v>2049</v>
      </c>
      <c r="B300">
        <f t="shared" ca="1" si="78"/>
        <v>2049</v>
      </c>
      <c r="C300">
        <f t="shared" ca="1" si="79"/>
        <v>25</v>
      </c>
      <c r="D300">
        <f t="shared" ref="D300:D363" ca="1" si="89">IF(D299=12,1,D299+1)</f>
        <v>6</v>
      </c>
      <c r="E300" t="str">
        <f t="shared" ca="1" si="73"/>
        <v>2049年6月</v>
      </c>
      <c r="F300">
        <f ca="1">IF(OR(入力項目!$N$5&lt;$A300,AND(入力項目!$N$5=$A300,入力項目!$N$6&lt;$D300)),IF(F299=0,1,IF(G300=12,F299+1,F299)),0)</f>
        <v>24</v>
      </c>
      <c r="G300">
        <f ca="1">IF(OR(入力項目!$N$5&lt;$A300,AND(入力項目!$N$5=$A300,入力項目!$N$6&lt;$D300)),IF(G299=12,1,G299+1),0)</f>
        <v>8</v>
      </c>
      <c r="H300" t="str">
        <f t="shared" ca="1" si="74"/>
        <v>24_8</v>
      </c>
      <c r="I300">
        <f ca="1">IF(
  IFERROR(AND($C300&gt;0,MOD($C300,入力項目!$N$22)=0,$D300=入力項目!$N$23), FALSE),
  1,
  IF(
    AND(I299&gt;0,J299=12),
    IF(I299=入力項目!$N$28, 0, I299+1),
    I299
  )
)</f>
        <v>1</v>
      </c>
      <c r="J300">
        <f ca="1">IF($D300=入力項目!$N$23,1,IFERROR(J299+1,1))</f>
        <v>1</v>
      </c>
      <c r="K300" t="str">
        <f t="shared" ca="1" si="75"/>
        <v>1_1</v>
      </c>
      <c r="L300">
        <f ca="1">L299+IF(入力項目!$D$4=$D300,1,0)</f>
        <v>53</v>
      </c>
      <c r="M300" t="str">
        <f t="shared" ca="1" si="76"/>
        <v>53歳</v>
      </c>
      <c r="N300">
        <f t="shared" ca="1" si="80"/>
        <v>54</v>
      </c>
      <c r="O300" t="str">
        <f t="shared" ca="1" si="77"/>
        <v>54歳</v>
      </c>
      <c r="P300">
        <f t="shared" ca="1" si="81"/>
        <v>29</v>
      </c>
      <c r="Q300">
        <f t="shared" ca="1" si="82"/>
        <v>27</v>
      </c>
      <c r="R300">
        <f t="shared" ca="1" si="83"/>
        <v>2050</v>
      </c>
      <c r="S300">
        <f t="shared" ca="1" si="84"/>
        <v>2050</v>
      </c>
      <c r="T300">
        <f t="shared" ca="1" si="85"/>
        <v>2050</v>
      </c>
      <c r="U300">
        <f t="shared" ca="1" si="86"/>
        <v>2050</v>
      </c>
      <c r="V300" s="10">
        <f t="shared" ca="1" si="87"/>
        <v>34722085</v>
      </c>
      <c r="W300" s="10">
        <f ca="1">IF($L300&lt;その他マスタ!$B$1,VLOOKUP($D300,月別収支!$A$2:$H$13,2,FALSE),その他マスタ!$B$3)+IF(AND($L300=その他マスタ!$B$1,入力項目!$I$9="あり",$D300=入力項目!$D$4),その他マスタ!$B$2,0)</f>
        <v>800000</v>
      </c>
      <c r="X300" s="10">
        <f ca="1">-IF(入力項目!$K$5=TRUE,
IF($F300+$G300&lt;3,VLOOKUP($D300,月別収支!$A$2:$H$13,8,FALSE),0)+IFERROR(VLOOKUP($H300,住宅ローン計算!C:P,13,FALSE),0)+IF($F300&gt;1,IF(OR($G300=3,$G300=6,$G300=9,$G300=12),ROUNDUP(入力項目!$N$18/4,0),0),0),
VLOOKUP($D300,月別収支!$A$2:$H$13,8,FALSE))</f>
        <v>-191500</v>
      </c>
      <c r="Y300" s="10">
        <f ca="1">-VLOOKUP($D300,月別収支!$A$2:$H$13,3,FALSE)</f>
        <v>-75000</v>
      </c>
      <c r="Z300" s="10">
        <f ca="1">-VLOOKUP($D300,月別収支!$A$2:$H$13,4,FALSE)</f>
        <v>-27000</v>
      </c>
      <c r="AA300" s="10">
        <f ca="1">-VLOOKUP($D300,月別収支!$A$2:$H$13,6,FALSE)</f>
        <v>-10000</v>
      </c>
      <c r="AB300" s="10">
        <f ca="1">-(
VLOOKUP($D300,月別収支!$A$2:$H$13,5,FALSE)+IF(AND(入力項目!$I$27&lt;=$A300,ISEVEN($A300-入力項目!$I$27),入力項目!$I$28=$D300),入力項目!$I$26,0)
+IF(入力項目!$K$26=TRUE,
IFERROR(VLOOKUP($K300,マイカーローン計算!C:P,13,FALSE),0),
IFERROR(
  IF(AND($C300&gt;0,MOD($C300,入力項目!$N$22)=0,$D300=入力項目!$N$23),入力項目!$N$24,0),
 0
)
)
)</f>
        <v>-1020000</v>
      </c>
      <c r="AC300" s="10">
        <f ca="1">-IF($A300&lt;入力項目!$N$33,入力項目!$N$35,IF(AND($A300=入力項目!$N$33,$D300&lt;=入力項目!$N$34),入力項目!$N$35,0))</f>
        <v>0</v>
      </c>
      <c r="AD300">
        <f ca="1">-(
_xlfn.IFS(
P300&lt;=入力項目!$S$11,0,
AND(P300&gt;=入力項目!$S$11+1,P300&lt;=3),IFERROR(VLOOKUP(入力項目!$S$12,子育て関連マスタ!$I$4:$M$5,4,FALSE),0),
AND(P300&gt;=4,P300&lt;=6),IFERROR(VLOOKUP(入力項目!$S$13,子育て関連マスタ!$I$9:$M$12,4,FALSE),0),
AND(P300&gt;=7,P300&lt;=12),IFERROR(VLOOKUP(入力項目!$S$14,子育て関連マスタ!$I$16:$M$17,4,FALSE),0),
AND(P300&gt;=13,P300&lt;=15),IFERROR(VLOOKUP(入力項目!$S$15,子育て関連マスタ!$I$21:$M$22,4,FALSE),0),
AND(P300&gt;=16,P300&lt;=18),IFERROR(VLOOKUP(入力項目!$S$16,子育て関連マスタ!$I$26:$M$28,4,FALSE),0),
AND(P300&gt;=19,P300&lt;=20,入力項目!$S$16="高専"),IFERROR(VLOOKUP(入力項目!$S$16,子育て関連マスタ!$I$26:$M$28,4,FALSE),0),
AND(P300&gt;=19,P300&lt;=20,入力項目!$S$16&lt;&gt;"高専"),IFERROR(VLOOKUP(入力項目!$S$17,子育て関連マスタ!$I$32:$M$37,4,FALSE),0),
AND(P300&gt;=21,P300&lt;=22,入力項目!$S$16="高専"),IFERROR(VLOOKUP(入力項目!$S$17,子育て関連マスタ!$I$32:$M$34,4,FALSE),0),
AND(P300&gt;=21,P300&lt;=22,入力項目!$S$16&lt;&gt;"高専"),IFERROR(VLOOKUP(入力項目!$S$17,子育て関連マスタ!$I$32:$M$34,4,FALSE),0),
P300&gt;=23,0
) +
IF($D300=4,
  IFERROR(_xlfn.IFS(
  P300&lt;=入力項目!$S$11,0,
  AND(P300=入力項目!$S$11),IFERROR(VLOOKUP(入力項目!$S$12,子育て関連マスタ!$I$4:$M$5,2,FALSE),0),
  AND(P300=4),IFERROR(VLOOKUP(入力項目!$S$13,子育て関連マスタ!$I$9:$M$12,2,FALSE),0),
  AND(P300=7),IFERROR(VLOOKUP(入力項目!$S$14,子育て関連マスタ!$I$16:$M$17,2,FALSE),0),
  AND(P300=13),IFERROR(VLOOKUP(入力項目!$S$15,子育て関連マスタ!$I$21:$M$22,2,FALSE),0),
  AND(P300=16),IFERROR(VLOOKUP(入力項目!$S$16,子育て関連マスタ!$I$26:$M$28,2,FALSE),0),
  AND(P300=19,入力項目!$S$16&lt;&gt;"高専"),IFERROR(VLOOKUP(入力項目!$S$17,子育て関連マスタ!$I$32:$M$37,2,FALSE),0),
  AND(P300=21,入力項目!$S$16="高専"),IFERROR(VLOOKUP(入力項目!$S$17,子育て関連マスタ!$I$32:$M$37,2,FALSE),0),
  P300&gt;=22,0
  ),0),0
) +
IF(AND(P300&gt;=1,P300&lt;=15),IF($D300=入力項目!$S$8,入力項目!$S$3,0),0) +
IF(AND(P300&gt;=1,P300&lt;=15),IF($D300=5,入力項目!$S$4,0),0) +
IF(AND(P300&gt;=1,P300&lt;=15),IF($D300=12,入力項目!$S$5,0),0) +
IF(AND(入力項目!$S$7=$A300,入力項目!$S$8=$D300),子育て関連マスタ!$C$14,0) +
IFERROR(IF(AND(YEAR(EDATE(DATE(入力項目!$S$7,入力項目!$S$8,1),1))=$A300,MONTH(EDATE(DATE(入力項目!$S$7,入力項目!$S$8,1),1))=$D300),子育て関連マスタ!$C$15,0),0) +
IF(AND(OR(P300=3,P300=5,P300=7),$D300=11),子育て関連マスタ!$C$17,0) +
IF(AND(P300=20,$D300=1),子育て関連マスタ!$C$18,0) +
IF(AND(P300=20,$D300=1),
IFERROR(_xlfn.IFS(
入力項目!$S$10="男",子育て関連マスタ!$C$18,
入力項目!$S$10="女",子育て関連マスタ!$C$19
),0),0
) +
IF(AND(P300&gt;=入力項目!$S$18,P300&lt;=入力項目!$S$19),入力項目!$S$20,0) +
IF(AND(P300&gt;=入力項目!$S$21,P300&lt;=入力項目!$S$22),入力項目!$S$23,0) +
IF(AND(P300&gt;=入力項目!$S$24,P300&lt;=入力項目!$S$25),入力項目!$S$26,0)
)</f>
        <v>0</v>
      </c>
      <c r="AE300">
        <f ca="1">-(
_xlfn.IFS(
Q300&lt;=入力項目!$S$11,0,
AND(Q300&gt;=入力項目!$S$11+1,Q300&lt;=3),IFERROR(VLOOKUP(入力項目!$S$12,子育て関連マスタ!$I$4:$M$5,4,FALSE),0),
AND(Q300&gt;=4,Q300&lt;=6),IFERROR(VLOOKUP(入力項目!$S$13,子育て関連マスタ!$I$9:$M$12,4,FALSE),0),
AND(Q300&gt;=7,Q300&lt;=12),IFERROR(VLOOKUP(入力項目!$S$14,子育て関連マスタ!$I$16:$M$17,4,FALSE),0),
AND(Q300&gt;=13,Q300&lt;=15),IFERROR(VLOOKUP(入力項目!$S$15,子育て関連マスタ!$I$21:$M$22,4,FALSE),0),
AND(Q300&gt;=16,Q300&lt;=18),IFERROR(VLOOKUP(入力項目!$S$16,子育て関連マスタ!$I$26:$M$28,4,FALSE),0),
AND(Q300&gt;=19,Q300&lt;=20,入力項目!$S$16="高専"),IFERROR(VLOOKUP(入力項目!$S$16,子育て関連マスタ!$I$26:$M$28,4,FALSE),0),
AND(Q300&gt;=19,Q300&lt;=20,入力項目!$S$16&lt;&gt;"高専"),IFERROR(VLOOKUP(入力項目!$S$17,子育て関連マスタ!$I$32:$M$37,4,FALSE),0),
AND(Q300&gt;=21,Q300&lt;=22,入力項目!$S$16="高専"),IFERROR(VLOOKUP(入力項目!$S$17,子育て関連マスタ!$I$32:$M$34,4,FALSE),0),
AND(Q300&gt;=21,Q300&lt;=22,入力項目!$S$16&lt;&gt;"高専"),IFERROR(VLOOKUP(入力項目!$S$17,子育て関連マスタ!$I$32:$M$34,4,FALSE),0),
Q300&gt;=23,0
) +
IF($D300=4,
  IFERROR(_xlfn.IFS(
  Q300&lt;=入力項目!$S$11,0,
  AND(Q300=入力項目!$S$11),IFERROR(VLOOKUP(入力項目!$S$12,子育て関連マスタ!$I$4:$M$5,2,FALSE),0),
  AND(Q300=4),IFERROR(VLOOKUP(入力項目!$S$13,子育て関連マスタ!$I$9:$M$12,2,FALSE),0),
  AND(Q300=7),IFERROR(VLOOKUP(入力項目!$S$14,子育て関連マスタ!$I$16:$M$17,2,FALSE),0),
  AND(Q300=13),IFERROR(VLOOKUP(入力項目!$S$15,子育て関連マスタ!$I$21:$M$22,2,FALSE),0),
  AND(Q300=16),IFERROR(VLOOKUP(入力項目!$S$16,子育て関連マスタ!$I$26:$M$28,2,FALSE),0),
  AND(Q300=19,入力項目!$S$16&lt;&gt;"高専"),IFERROR(VLOOKUP(入力項目!$S$17,子育て関連マスタ!$I$32:$M$37,2,FALSE),0),
  AND(Q300=21,入力項目!$S$16="高専"),IFERROR(VLOOKUP(入力項目!$S$17,子育て関連マスタ!$I$32:$M$37,2,FALSE),0),
  Q300&gt;=22,0
  ),0),0
) +
IF(AND(Q300&gt;=1,Q300&lt;=15),IF($D300=入力項目!$S$8,入力項目!$S$3,0),0) +
IF(AND(Q300&gt;=1,Q300&lt;=15),IF($D300=5,入力項目!$S$4,0),0) +
IF(AND(Q300&gt;=1,Q300&lt;=15),IF($D300=12,入力項目!$S$5,0),0) +
IF(AND(入力項目!$S$7=$A300,入力項目!$S$8=$D300),子育て関連マスタ!$C$14,0) +
IFERROR(IF(AND(YEAR(EDATE(DATE(入力項目!$S$7,入力項目!$S$8,1),1))=$A300,MONTH(EDATE(DATE(入力項目!$S$7,入力項目!$S$8,1),1))=$D300),子育て関連マスタ!$C$15,0),0) +
IF(AND(OR(Q300=3,Q300=5,Q300=7),$D300=11),子育て関連マスタ!$C$17,0) +
IF(AND(Q300=20,$D300=1),子育て関連マスタ!$C$18,0) +
IF(AND(Q300=20,$D300=1),
IFERROR(_xlfn.IFS(
入力項目!$S$10="男",子育て関連マスタ!$C$18,
入力項目!$S$10="女",子育て関連マスタ!$C$19
),0),0
) +
IF(AND(Q300&gt;=入力項目!$S$18,Q300&lt;=入力項目!$S$19),入力項目!$S$20,0) +
IF(AND(Q300&gt;=入力項目!$S$21,Q300&lt;=入力項目!$S$22),入力項目!$S$23,0) +
IF(AND(Q300&gt;=入力項目!$S$24,Q300&lt;=入力項目!$S$25),入力項目!$S$26,0)
)</f>
        <v>0</v>
      </c>
      <c r="AF300">
        <f ca="1">-(
_xlfn.IFS(
R300&lt;=入力項目!$S$11,0,
AND(R300&gt;=入力項目!$S$11+1,R300&lt;=3),IFERROR(VLOOKUP(入力項目!$S$12,子育て関連マスタ!$I$4:$M$5,4,FALSE),0),
AND(R300&gt;=4,R300&lt;=6),IFERROR(VLOOKUP(入力項目!$S$13,子育て関連マスタ!$I$9:$M$12,4,FALSE),0),
AND(R300&gt;=7,R300&lt;=12),IFERROR(VLOOKUP(入力項目!$S$14,子育て関連マスタ!$I$16:$M$17,4,FALSE),0),
AND(R300&gt;=13,R300&lt;=15),IFERROR(VLOOKUP(入力項目!$S$15,子育て関連マスタ!$I$21:$M$22,4,FALSE),0),
AND(R300&gt;=16,R300&lt;=18),IFERROR(VLOOKUP(入力項目!$S$16,子育て関連マスタ!$I$26:$M$28,4,FALSE),0),
AND(R300&gt;=19,R300&lt;=20,入力項目!$S$16="高専"),IFERROR(VLOOKUP(入力項目!$S$16,子育て関連マスタ!$I$26:$M$28,4,FALSE),0),
AND(R300&gt;=19,R300&lt;=20,入力項目!$S$16&lt;&gt;"高専"),IFERROR(VLOOKUP(入力項目!$S$17,子育て関連マスタ!$I$32:$M$37,4,FALSE),0),
AND(R300&gt;=21,R300&lt;=22,入力項目!$S$16="高専"),IFERROR(VLOOKUP(入力項目!$S$17,子育て関連マスタ!$I$32:$M$34,4,FALSE),0),
AND(R300&gt;=21,R300&lt;=22,入力項目!$S$16&lt;&gt;"高専"),IFERROR(VLOOKUP(入力項目!$S$17,子育て関連マスタ!$I$32:$M$34,4,FALSE),0),
R300&gt;=23,0
) +
IF($D300=4,
  IFERROR(_xlfn.IFS(
  R300&lt;=入力項目!$S$11,0,
  AND(R300=入力項目!$S$11),IFERROR(VLOOKUP(入力項目!$S$12,子育て関連マスタ!$I$4:$M$5,2,FALSE),0),
  AND(R300=4),IFERROR(VLOOKUP(入力項目!$S$13,子育て関連マスタ!$I$9:$M$12,2,FALSE),0),
  AND(R300=7),IFERROR(VLOOKUP(入力項目!$S$14,子育て関連マスタ!$I$16:$M$17,2,FALSE),0),
  AND(R300=13),IFERROR(VLOOKUP(入力項目!$S$15,子育て関連マスタ!$I$21:$M$22,2,FALSE),0),
  AND(R300=16),IFERROR(VLOOKUP(入力項目!$S$16,子育て関連マスタ!$I$26:$M$28,2,FALSE),0),
  AND(R300=19,入力項目!$S$16&lt;&gt;"高専"),IFERROR(VLOOKUP(入力項目!$S$17,子育て関連マスタ!$I$32:$M$37,2,FALSE),0),
  AND(R300=21,入力項目!$S$16="高専"),IFERROR(VLOOKUP(入力項目!$S$17,子育て関連マスタ!$I$32:$M$37,2,FALSE),0),
  R300&gt;=22,0
  ),0),0
) +
IF(AND(R300&gt;=1,R300&lt;=15),IF($D300=入力項目!$S$8,入力項目!$S$3,0),0) +
IF(AND(R300&gt;=1,R300&lt;=15),IF($D300=5,入力項目!$S$4,0),0) +
IF(AND(R300&gt;=1,R300&lt;=15),IF($D300=12,入力項目!$S$5,0),0) +
IF(AND(入力項目!$S$7=$A300,入力項目!$S$8=$D300),子育て関連マスタ!$C$14,0) +
IFERROR(IF(AND(YEAR(EDATE(DATE(入力項目!$S$7,入力項目!$S$8,1),1))=$A300,MONTH(EDATE(DATE(入力項目!$S$7,入力項目!$S$8,1),1))=$D300),子育て関連マスタ!$C$15,0),0) +
IF(AND(OR(R300=3,R300=5,R300=7),$D300=11),子育て関連マスタ!$C$17,0) +
IF(AND(R300=20,$D300=1),子育て関連マスタ!$C$18,0) +
IF(AND(R300=20,$D300=1),
IFERROR(_xlfn.IFS(
入力項目!$S$10="男",子育て関連マスタ!$C$18,
入力項目!$S$10="女",子育て関連マスタ!$C$19
),0),0
) +
IF(AND(R300&gt;=入力項目!$S$18,R300&lt;=入力項目!$S$19),入力項目!$S$20,0) +
IF(AND(R300&gt;=入力項目!$S$21,R300&lt;=入力項目!$S$22),入力項目!$S$23,0) +
IF(AND(R300&gt;=入力項目!$S$24,R300&lt;=入力項目!$S$25),入力項目!$S$26,0)
)</f>
        <v>0</v>
      </c>
      <c r="AG300">
        <f ca="1">-(
_xlfn.IFS(
S300&lt;=入力項目!$S$11,0,
AND(S300&gt;=入力項目!$S$11+1,S300&lt;=3),IFERROR(VLOOKUP(入力項目!$S$12,子育て関連マスタ!$I$4:$M$5,4,FALSE),0),
AND(S300&gt;=4,S300&lt;=6),IFERROR(VLOOKUP(入力項目!$S$13,子育て関連マスタ!$I$9:$M$12,4,FALSE),0),
AND(S300&gt;=7,S300&lt;=12),IFERROR(VLOOKUP(入力項目!$S$14,子育て関連マスタ!$I$16:$M$17,4,FALSE),0),
AND(S300&gt;=13,S300&lt;=15),IFERROR(VLOOKUP(入力項目!$S$15,子育て関連マスタ!$I$21:$M$22,4,FALSE),0),
AND(S300&gt;=16,S300&lt;=18),IFERROR(VLOOKUP(入力項目!$S$16,子育て関連マスタ!$I$26:$M$28,4,FALSE),0),
AND(S300&gt;=19,S300&lt;=20,入力項目!$S$16="高専"),IFERROR(VLOOKUP(入力項目!$S$16,子育て関連マスタ!$I$26:$M$28,4,FALSE),0),
AND(S300&gt;=19,S300&lt;=20,入力項目!$S$16&lt;&gt;"高専"),IFERROR(VLOOKUP(入力項目!$S$17,子育て関連マスタ!$I$32:$M$37,4,FALSE),0),
AND(S300&gt;=21,S300&lt;=22,入力項目!$S$16="高専"),IFERROR(VLOOKUP(入力項目!$S$17,子育て関連マスタ!$I$32:$M$34,4,FALSE),0),
AND(S300&gt;=21,S300&lt;=22,入力項目!$S$16&lt;&gt;"高専"),IFERROR(VLOOKUP(入力項目!$S$17,子育て関連マスタ!$I$32:$M$34,4,FALSE),0),
S300&gt;=23,0
) +
IF($D300=4,
  IFERROR(_xlfn.IFS(
  S300&lt;=入力項目!$S$11,0,
  AND(S300=入力項目!$S$11),IFERROR(VLOOKUP(入力項目!$S$12,子育て関連マスタ!$I$4:$M$5,2,FALSE),0),
  AND(S300=4),IFERROR(VLOOKUP(入力項目!$S$13,子育て関連マスタ!$I$9:$M$12,2,FALSE),0),
  AND(S300=7),IFERROR(VLOOKUP(入力項目!$S$14,子育て関連マスタ!$I$16:$M$17,2,FALSE),0),
  AND(S300=13),IFERROR(VLOOKUP(入力項目!$S$15,子育て関連マスタ!$I$21:$M$22,2,FALSE),0),
  AND(S300=16),IFERROR(VLOOKUP(入力項目!$S$16,子育て関連マスタ!$I$26:$M$28,2,FALSE),0),
  AND(S300=19,入力項目!$S$16&lt;&gt;"高専"),IFERROR(VLOOKUP(入力項目!$S$17,子育て関連マスタ!$I$32:$M$37,2,FALSE),0),
  AND(S300=21,入力項目!$S$16="高専"),IFERROR(VLOOKUP(入力項目!$S$17,子育て関連マスタ!$I$32:$M$37,2,FALSE),0),
  S300&gt;=22,0
  ),0),0
) +
IF(AND(S300&gt;=1,S300&lt;=15),IF($D300=入力項目!$S$8,入力項目!$S$3,0),0) +
IF(AND(S300&gt;=1,S300&lt;=15),IF($D300=5,入力項目!$S$4,0),0) +
IF(AND(S300&gt;=1,S300&lt;=15),IF($D300=12,入力項目!$S$5,0),0) +
IF(AND(入力項目!$S$7=$A300,入力項目!$S$8=$D300),子育て関連マスタ!$C$14,0) +
IFERROR(IF(AND(YEAR(EDATE(DATE(入力項目!$S$7,入力項目!$S$8,1),1))=$A300,MONTH(EDATE(DATE(入力項目!$S$7,入力項目!$S$8,1),1))=$D300),子育て関連マスタ!$C$15,0),0) +
IF(AND(OR(S300=3,S300=5,S300=7),$D300=11),子育て関連マスタ!$C$17,0) +
IF(AND(S300=20,$D300=1),子育て関連マスタ!$C$18,0) +
IF(AND(S300=20,$D300=1),
IFERROR(_xlfn.IFS(
入力項目!$S$10="男",子育て関連マスタ!$C$18,
入力項目!$S$10="女",子育て関連マスタ!$C$19
),0),0
) +
IF(AND(S300&gt;=入力項目!$S$18,S300&lt;=入力項目!$S$19),入力項目!$S$20,0) +
IF(AND(S300&gt;=入力項目!$S$21,S300&lt;=入力項目!$S$22),入力項目!$S$23,0) +
IF(AND(S300&gt;=入力項目!$S$24,S300&lt;=入力項目!$S$25),入力項目!$S$26,0)
)</f>
        <v>0</v>
      </c>
      <c r="AH300">
        <f ca="1">-(
_xlfn.IFS(
T300&lt;=入力項目!$S$11,0,
AND(T300&gt;=入力項目!$S$11+1,T300&lt;=3),IFERROR(VLOOKUP(入力項目!$S$12,子育て関連マスタ!$I$4:$M$5,4,FALSE),0),
AND(T300&gt;=4,T300&lt;=6),IFERROR(VLOOKUP(入力項目!$S$13,子育て関連マスタ!$I$9:$M$12,4,FALSE),0),
AND(T300&gt;=7,T300&lt;=12),IFERROR(VLOOKUP(入力項目!$S$14,子育て関連マスタ!$I$16:$M$17,4,FALSE),0),
AND(T300&gt;=13,T300&lt;=15),IFERROR(VLOOKUP(入力項目!$S$15,子育て関連マスタ!$I$21:$M$22,4,FALSE),0),
AND(T300&gt;=16,T300&lt;=18),IFERROR(VLOOKUP(入力項目!$S$16,子育て関連マスタ!$I$26:$M$28,4,FALSE),0),
AND(T300&gt;=19,T300&lt;=20,入力項目!$S$16="高専"),IFERROR(VLOOKUP(入力項目!$S$16,子育て関連マスタ!$I$26:$M$28,4,FALSE),0),
AND(T300&gt;=19,T300&lt;=20,入力項目!$S$16&lt;&gt;"高専"),IFERROR(VLOOKUP(入力項目!$S$17,子育て関連マスタ!$I$32:$M$37,4,FALSE),0),
AND(T300&gt;=21,T300&lt;=22,入力項目!$S$16="高専"),IFERROR(VLOOKUP(入力項目!$S$17,子育て関連マスタ!$I$32:$M$34,4,FALSE),0),
AND(T300&gt;=21,T300&lt;=22,入力項目!$S$16&lt;&gt;"高専"),IFERROR(VLOOKUP(入力項目!$S$17,子育て関連マスタ!$I$32:$M$34,4,FALSE),0),
T300&gt;=23,0
) +
IF($D300=4,
  IFERROR(_xlfn.IFS(
  T300&lt;=入力項目!$S$11,0,
  AND(T300=入力項目!$S$11),IFERROR(VLOOKUP(入力項目!$S$12,子育て関連マスタ!$I$4:$M$5,2,FALSE),0),
  AND(T300=4),IFERROR(VLOOKUP(入力項目!$S$13,子育て関連マスタ!$I$9:$M$12,2,FALSE),0),
  AND(T300=7),IFERROR(VLOOKUP(入力項目!$S$14,子育て関連マスタ!$I$16:$M$17,2,FALSE),0),
  AND(T300=13),IFERROR(VLOOKUP(入力項目!$S$15,子育て関連マスタ!$I$21:$M$22,2,FALSE),0),
  AND(T300=16),IFERROR(VLOOKUP(入力項目!$S$16,子育て関連マスタ!$I$26:$M$28,2,FALSE),0),
  AND(T300=19,入力項目!$S$16&lt;&gt;"高専"),IFERROR(VLOOKUP(入力項目!$S$17,子育て関連マスタ!$I$32:$M$37,2,FALSE),0),
  AND(T300=21,入力項目!$S$16="高専"),IFERROR(VLOOKUP(入力項目!$S$17,子育て関連マスタ!$I$32:$M$37,2,FALSE),0),
  T300&gt;=22,0
  ),0),0
) +
IF(AND(T300&gt;=1,T300&lt;=15),IF($D300=入力項目!$S$8,入力項目!$S$3,0),0) +
IF(AND(T300&gt;=1,T300&lt;=15),IF($D300=5,入力項目!$S$4,0),0) +
IF(AND(T300&gt;=1,T300&lt;=15),IF($D300=12,入力項目!$S$5,0),0) +
IF(AND(入力項目!$S$7=$A300,入力項目!$S$8=$D300),子育て関連マスタ!$C$14,0) +
IFERROR(IF(AND(YEAR(EDATE(DATE(入力項目!$S$7,入力項目!$S$8,1),1))=$A300,MONTH(EDATE(DATE(入力項目!$S$7,入力項目!$S$8,1),1))=$D300),子育て関連マスタ!$C$15,0),0) +
IF(AND(OR(T300=3,T300=5,T300=7),$D300=11),子育て関連マスタ!$C$17,0) +
IF(AND(T300=20,$D300=1),子育て関連マスタ!$C$18,0) +
IF(AND(T300=20,$D300=1),
IFERROR(_xlfn.IFS(
入力項目!$S$10="男",子育て関連マスタ!$C$18,
入力項目!$S$10="女",子育て関連マスタ!$C$19
),0),0
) +
IF(AND(T300&gt;=入力項目!$S$18,T300&lt;=入力項目!$S$19),入力項目!$S$20,0) +
IF(AND(T300&gt;=入力項目!$S$21,T300&lt;=入力項目!$S$22),入力項目!$S$23,0) +
IF(AND(T300&gt;=入力項目!$S$24,T300&lt;=入力項目!$S$25),入力項目!$S$26,0)
)</f>
        <v>0</v>
      </c>
      <c r="AI300">
        <f ca="1">-(
_xlfn.IFS(
U300&lt;=入力項目!$S$11,0,
AND(U300&gt;=入力項目!$S$11+1,U300&lt;=3),IFERROR(VLOOKUP(入力項目!$S$12,子育て関連マスタ!$I$4:$M$5,4,FALSE),0),
AND(U300&gt;=4,U300&lt;=6),IFERROR(VLOOKUP(入力項目!$S$13,子育て関連マスタ!$I$9:$M$12,4,FALSE),0),
AND(U300&gt;=7,U300&lt;=12),IFERROR(VLOOKUP(入力項目!$S$14,子育て関連マスタ!$I$16:$M$17,4,FALSE),0),
AND(U300&gt;=13,U300&lt;=15),IFERROR(VLOOKUP(入力項目!$S$15,子育て関連マスタ!$I$21:$M$22,4,FALSE),0),
AND(U300&gt;=16,U300&lt;=18),IFERROR(VLOOKUP(入力項目!$S$16,子育て関連マスタ!$I$26:$M$28,4,FALSE),0),
AND(U300&gt;=19,U300&lt;=20,入力項目!$S$16="高専"),IFERROR(VLOOKUP(入力項目!$S$16,子育て関連マスタ!$I$26:$M$28,4,FALSE),0),
AND(U300&gt;=19,U300&lt;=20,入力項目!$S$16&lt;&gt;"高専"),IFERROR(VLOOKUP(入力項目!$S$17,子育て関連マスタ!$I$32:$M$37,4,FALSE),0),
AND(U300&gt;=21,U300&lt;=22,入力項目!$S$16="高専"),IFERROR(VLOOKUP(入力項目!$S$17,子育て関連マスタ!$I$32:$M$34,4,FALSE),0),
AND(U300&gt;=21,U300&lt;=22,入力項目!$S$16&lt;&gt;"高専"),IFERROR(VLOOKUP(入力項目!$S$17,子育て関連マスタ!$I$32:$M$34,4,FALSE),0),
U300&gt;=23,0
) +
IF($D300=4,
  IFERROR(_xlfn.IFS(
  U300&lt;=入力項目!$S$11,0,
  AND(U300=入力項目!$S$11),IFERROR(VLOOKUP(入力項目!$S$12,子育て関連マスタ!$I$4:$M$5,2,FALSE),0),
  AND(U300=4),IFERROR(VLOOKUP(入力項目!$S$13,子育て関連マスタ!$I$9:$M$12,2,FALSE),0),
  AND(U300=7),IFERROR(VLOOKUP(入力項目!$S$14,子育て関連マスタ!$I$16:$M$17,2,FALSE),0),
  AND(U300=13),IFERROR(VLOOKUP(入力項目!$S$15,子育て関連マスタ!$I$21:$M$22,2,FALSE),0),
  AND(U300=16),IFERROR(VLOOKUP(入力項目!$S$16,子育て関連マスタ!$I$26:$M$28,2,FALSE),0),
  AND(U300=19,入力項目!$S$16&lt;&gt;"高専"),IFERROR(VLOOKUP(入力項目!$S$17,子育て関連マスタ!$I$32:$M$37,2,FALSE),0),
  AND(U300=21,入力項目!$S$16="高専"),IFERROR(VLOOKUP(入力項目!$S$17,子育て関連マスタ!$I$32:$M$37,2,FALSE),0),
  U300&gt;=22,0
  ),0),0
) +
IF(AND(U300&gt;=1,U300&lt;=15),IF($D300=入力項目!$S$8,入力項目!$S$3,0),0) +
IF(AND(U300&gt;=1,U300&lt;=15),IF($D300=5,入力項目!$S$4,0),0) +
IF(AND(U300&gt;=1,U300&lt;=15),IF($D300=12,入力項目!$S$5,0),0) +
IF(AND(入力項目!$S$7=$A300,入力項目!$S$8=$D300),子育て関連マスタ!$C$14,0) +
IFERROR(IF(AND(YEAR(EDATE(DATE(入力項目!$S$7,入力項目!$S$8,1),1))=$A300,MONTH(EDATE(DATE(入力項目!$S$7,入力項目!$S$8,1),1))=$D300),子育て関連マスタ!$C$15,0),0) +
IF(AND(OR(U300=3,U300=5,U300=7),$D300=11),子育て関連マスタ!$C$17,0) +
IF(AND(U300=20,$D300=1),子育て関連マスタ!$C$18,0) +
IF(AND(U300=20,$D300=1),
IFERROR(_xlfn.IFS(
入力項目!$S$10="男",子育て関連マスタ!$C$18,
入力項目!$S$10="女",子育て関連マスタ!$C$19
),0),0
) +
IF(AND(U300&gt;=入力項目!$S$18,U300&lt;=入力項目!$S$19),入力項目!$S$20,0) +
IF(AND(U300&gt;=入力項目!$S$21,U300&lt;=入力項目!$S$22),入力項目!$S$23,0) +
IF(AND(U300&gt;=入力項目!$S$24,U300&lt;=入力項目!$S$25),入力項目!$S$26,0)
)</f>
        <v>0</v>
      </c>
      <c r="AJ300" s="10">
        <f ca="1">-VLOOKUP($D300,月別収支!$A$2:$H$13,7,FALSE)</f>
        <v>-20000</v>
      </c>
    </row>
    <row r="301" spans="1:36" x14ac:dyDescent="0.4">
      <c r="A301">
        <f t="shared" ca="1" si="88"/>
        <v>2049</v>
      </c>
      <c r="B301">
        <f t="shared" ca="1" si="78"/>
        <v>2049</v>
      </c>
      <c r="C301">
        <f t="shared" ca="1" si="79"/>
        <v>25</v>
      </c>
      <c r="D301">
        <f t="shared" ca="1" si="89"/>
        <v>7</v>
      </c>
      <c r="E301" t="str">
        <f t="shared" ca="1" si="73"/>
        <v>2049年7月</v>
      </c>
      <c r="F301">
        <f ca="1">IF(OR(入力項目!$N$5&lt;$A301,AND(入力項目!$N$5=$A301,入力項目!$N$6&lt;$D301)),IF(F300=0,1,IF(G301=12,F300+1,F300)),0)</f>
        <v>24</v>
      </c>
      <c r="G301">
        <f ca="1">IF(OR(入力項目!$N$5&lt;$A301,AND(入力項目!$N$5=$A301,入力項目!$N$6&lt;$D301)),IF(G300=12,1,G300+1),0)</f>
        <v>9</v>
      </c>
      <c r="H301" t="str">
        <f t="shared" ca="1" si="74"/>
        <v>24_9</v>
      </c>
      <c r="I301">
        <f ca="1">IF(
  IFERROR(AND($C301&gt;0,MOD($C301,入力項目!$N$22)=0,$D301=入力項目!$N$23), FALSE),
  1,
  IF(
    AND(I300&gt;0,J300=12),
    IF(I300=入力項目!$N$28, 0, I300+1),
    I300
  )
)</f>
        <v>1</v>
      </c>
      <c r="J301">
        <f ca="1">IF($D301=入力項目!$N$23,1,IFERROR(J300+1,1))</f>
        <v>2</v>
      </c>
      <c r="K301" t="str">
        <f t="shared" ca="1" si="75"/>
        <v>1_2</v>
      </c>
      <c r="L301">
        <f ca="1">L300+IF(入力項目!$D$4=$D301,1,0)</f>
        <v>53</v>
      </c>
      <c r="M301" t="str">
        <f t="shared" ca="1" si="76"/>
        <v>53歳</v>
      </c>
      <c r="N301">
        <f t="shared" ca="1" si="80"/>
        <v>54</v>
      </c>
      <c r="O301" t="str">
        <f t="shared" ca="1" si="77"/>
        <v>54歳</v>
      </c>
      <c r="P301">
        <f t="shared" ca="1" si="81"/>
        <v>29</v>
      </c>
      <c r="Q301">
        <f t="shared" ca="1" si="82"/>
        <v>27</v>
      </c>
      <c r="R301">
        <f t="shared" ca="1" si="83"/>
        <v>2050</v>
      </c>
      <c r="S301">
        <f t="shared" ca="1" si="84"/>
        <v>2050</v>
      </c>
      <c r="T301">
        <f t="shared" ca="1" si="85"/>
        <v>2050</v>
      </c>
      <c r="U301">
        <f t="shared" ca="1" si="86"/>
        <v>2050</v>
      </c>
      <c r="V301" s="10">
        <f t="shared" ca="1" si="87"/>
        <v>34778995</v>
      </c>
      <c r="W301" s="10">
        <f ca="1">IF($L301&lt;その他マスタ!$B$1,VLOOKUP($D301,月別収支!$A$2:$H$13,2,FALSE),その他マスタ!$B$3)+IF(AND($L301=その他マスタ!$B$1,入力項目!$I$9="あり",$D301=入力項目!$D$4),その他マスタ!$B$2,0)</f>
        <v>300000</v>
      </c>
      <c r="X301" s="10">
        <f ca="1">-IF(入力項目!$K$5=TRUE,
IF($F301+$G301&lt;3,VLOOKUP($D301,月別収支!$A$2:$H$13,8,FALSE),0)+IFERROR(VLOOKUP($H301,住宅ローン計算!C:P,13,FALSE),0)+IF($F301&gt;1,IF(OR($G301=3,$G301=6,$G301=9,$G301=12),ROUNDUP(入力項目!$N$18/4,0),0),0),
VLOOKUP($D301,月別収支!$A$2:$H$13,8,FALSE))</f>
        <v>-91090</v>
      </c>
      <c r="Y301" s="10">
        <f ca="1">-VLOOKUP($D301,月別収支!$A$2:$H$13,3,FALSE)</f>
        <v>-75000</v>
      </c>
      <c r="Z301" s="10">
        <f ca="1">-VLOOKUP($D301,月別収支!$A$2:$H$13,4,FALSE)</f>
        <v>-27000</v>
      </c>
      <c r="AA301" s="10">
        <f ca="1">-VLOOKUP($D301,月別収支!$A$2:$H$13,6,FALSE)</f>
        <v>-10000</v>
      </c>
      <c r="AB301" s="10">
        <f ca="1">-(
VLOOKUP($D301,月別収支!$A$2:$H$13,5,FALSE)+IF(AND(入力項目!$I$27&lt;=$A301,ISEVEN($A301-入力項目!$I$27),入力項目!$I$28=$D301),入力項目!$I$26,0)
+IF(入力項目!$K$26=TRUE,
IFERROR(VLOOKUP($K301,マイカーローン計算!C:P,13,FALSE),0),
IFERROR(
  IF(AND($C301&gt;0,MOD($C301,入力項目!$N$22)=0,$D301=入力項目!$N$23),入力項目!$N$24,0),
 0
)
)
)</f>
        <v>-20000</v>
      </c>
      <c r="AC301" s="10">
        <f ca="1">-IF($A301&lt;入力項目!$N$33,入力項目!$N$35,IF(AND($A301=入力項目!$N$33,$D301&lt;=入力項目!$N$34),入力項目!$N$35,0))</f>
        <v>0</v>
      </c>
      <c r="AD301">
        <f ca="1">-(
_xlfn.IFS(
P301&lt;=入力項目!$S$11,0,
AND(P301&gt;=入力項目!$S$11+1,P301&lt;=3),IFERROR(VLOOKUP(入力項目!$S$12,子育て関連マスタ!$I$4:$M$5,4,FALSE),0),
AND(P301&gt;=4,P301&lt;=6),IFERROR(VLOOKUP(入力項目!$S$13,子育て関連マスタ!$I$9:$M$12,4,FALSE),0),
AND(P301&gt;=7,P301&lt;=12),IFERROR(VLOOKUP(入力項目!$S$14,子育て関連マスタ!$I$16:$M$17,4,FALSE),0),
AND(P301&gt;=13,P301&lt;=15),IFERROR(VLOOKUP(入力項目!$S$15,子育て関連マスタ!$I$21:$M$22,4,FALSE),0),
AND(P301&gt;=16,P301&lt;=18),IFERROR(VLOOKUP(入力項目!$S$16,子育て関連マスタ!$I$26:$M$28,4,FALSE),0),
AND(P301&gt;=19,P301&lt;=20,入力項目!$S$16="高専"),IFERROR(VLOOKUP(入力項目!$S$16,子育て関連マスタ!$I$26:$M$28,4,FALSE),0),
AND(P301&gt;=19,P301&lt;=20,入力項目!$S$16&lt;&gt;"高専"),IFERROR(VLOOKUP(入力項目!$S$17,子育て関連マスタ!$I$32:$M$37,4,FALSE),0),
AND(P301&gt;=21,P301&lt;=22,入力項目!$S$16="高専"),IFERROR(VLOOKUP(入力項目!$S$17,子育て関連マスタ!$I$32:$M$34,4,FALSE),0),
AND(P301&gt;=21,P301&lt;=22,入力項目!$S$16&lt;&gt;"高専"),IFERROR(VLOOKUP(入力項目!$S$17,子育て関連マスタ!$I$32:$M$34,4,FALSE),0),
P301&gt;=23,0
) +
IF($D301=4,
  IFERROR(_xlfn.IFS(
  P301&lt;=入力項目!$S$11,0,
  AND(P301=入力項目!$S$11),IFERROR(VLOOKUP(入力項目!$S$12,子育て関連マスタ!$I$4:$M$5,2,FALSE),0),
  AND(P301=4),IFERROR(VLOOKUP(入力項目!$S$13,子育て関連マスタ!$I$9:$M$12,2,FALSE),0),
  AND(P301=7),IFERROR(VLOOKUP(入力項目!$S$14,子育て関連マスタ!$I$16:$M$17,2,FALSE),0),
  AND(P301=13),IFERROR(VLOOKUP(入力項目!$S$15,子育て関連マスタ!$I$21:$M$22,2,FALSE),0),
  AND(P301=16),IFERROR(VLOOKUP(入力項目!$S$16,子育て関連マスタ!$I$26:$M$28,2,FALSE),0),
  AND(P301=19,入力項目!$S$16&lt;&gt;"高専"),IFERROR(VLOOKUP(入力項目!$S$17,子育て関連マスタ!$I$32:$M$37,2,FALSE),0),
  AND(P301=21,入力項目!$S$16="高専"),IFERROR(VLOOKUP(入力項目!$S$17,子育て関連マスタ!$I$32:$M$37,2,FALSE),0),
  P301&gt;=22,0
  ),0),0
) +
IF(AND(P301&gt;=1,P301&lt;=15),IF($D301=入力項目!$S$8,入力項目!$S$3,0),0) +
IF(AND(P301&gt;=1,P301&lt;=15),IF($D301=5,入力項目!$S$4,0),0) +
IF(AND(P301&gt;=1,P301&lt;=15),IF($D301=12,入力項目!$S$5,0),0) +
IF(AND(入力項目!$S$7=$A301,入力項目!$S$8=$D301),子育て関連マスタ!$C$14,0) +
IFERROR(IF(AND(YEAR(EDATE(DATE(入力項目!$S$7,入力項目!$S$8,1),1))=$A301,MONTH(EDATE(DATE(入力項目!$S$7,入力項目!$S$8,1),1))=$D301),子育て関連マスタ!$C$15,0),0) +
IF(AND(OR(P301=3,P301=5,P301=7),$D301=11),子育て関連マスタ!$C$17,0) +
IF(AND(P301=20,$D301=1),子育て関連マスタ!$C$18,0) +
IF(AND(P301=20,$D301=1),
IFERROR(_xlfn.IFS(
入力項目!$S$10="男",子育て関連マスタ!$C$18,
入力項目!$S$10="女",子育て関連マスタ!$C$19
),0),0
) +
IF(AND(P301&gt;=入力項目!$S$18,P301&lt;=入力項目!$S$19),入力項目!$S$20,0) +
IF(AND(P301&gt;=入力項目!$S$21,P301&lt;=入力項目!$S$22),入力項目!$S$23,0) +
IF(AND(P301&gt;=入力項目!$S$24,P301&lt;=入力項目!$S$25),入力項目!$S$26,0)
)</f>
        <v>0</v>
      </c>
      <c r="AE301">
        <f ca="1">-(
_xlfn.IFS(
Q301&lt;=入力項目!$S$11,0,
AND(Q301&gt;=入力項目!$S$11+1,Q301&lt;=3),IFERROR(VLOOKUP(入力項目!$S$12,子育て関連マスタ!$I$4:$M$5,4,FALSE),0),
AND(Q301&gt;=4,Q301&lt;=6),IFERROR(VLOOKUP(入力項目!$S$13,子育て関連マスタ!$I$9:$M$12,4,FALSE),0),
AND(Q301&gt;=7,Q301&lt;=12),IFERROR(VLOOKUP(入力項目!$S$14,子育て関連マスタ!$I$16:$M$17,4,FALSE),0),
AND(Q301&gt;=13,Q301&lt;=15),IFERROR(VLOOKUP(入力項目!$S$15,子育て関連マスタ!$I$21:$M$22,4,FALSE),0),
AND(Q301&gt;=16,Q301&lt;=18),IFERROR(VLOOKUP(入力項目!$S$16,子育て関連マスタ!$I$26:$M$28,4,FALSE),0),
AND(Q301&gt;=19,Q301&lt;=20,入力項目!$S$16="高専"),IFERROR(VLOOKUP(入力項目!$S$16,子育て関連マスタ!$I$26:$M$28,4,FALSE),0),
AND(Q301&gt;=19,Q301&lt;=20,入力項目!$S$16&lt;&gt;"高専"),IFERROR(VLOOKUP(入力項目!$S$17,子育て関連マスタ!$I$32:$M$37,4,FALSE),0),
AND(Q301&gt;=21,Q301&lt;=22,入力項目!$S$16="高専"),IFERROR(VLOOKUP(入力項目!$S$17,子育て関連マスタ!$I$32:$M$34,4,FALSE),0),
AND(Q301&gt;=21,Q301&lt;=22,入力項目!$S$16&lt;&gt;"高専"),IFERROR(VLOOKUP(入力項目!$S$17,子育て関連マスタ!$I$32:$M$34,4,FALSE),0),
Q301&gt;=23,0
) +
IF($D301=4,
  IFERROR(_xlfn.IFS(
  Q301&lt;=入力項目!$S$11,0,
  AND(Q301=入力項目!$S$11),IFERROR(VLOOKUP(入力項目!$S$12,子育て関連マスタ!$I$4:$M$5,2,FALSE),0),
  AND(Q301=4),IFERROR(VLOOKUP(入力項目!$S$13,子育て関連マスタ!$I$9:$M$12,2,FALSE),0),
  AND(Q301=7),IFERROR(VLOOKUP(入力項目!$S$14,子育て関連マスタ!$I$16:$M$17,2,FALSE),0),
  AND(Q301=13),IFERROR(VLOOKUP(入力項目!$S$15,子育て関連マスタ!$I$21:$M$22,2,FALSE),0),
  AND(Q301=16),IFERROR(VLOOKUP(入力項目!$S$16,子育て関連マスタ!$I$26:$M$28,2,FALSE),0),
  AND(Q301=19,入力項目!$S$16&lt;&gt;"高専"),IFERROR(VLOOKUP(入力項目!$S$17,子育て関連マスタ!$I$32:$M$37,2,FALSE),0),
  AND(Q301=21,入力項目!$S$16="高専"),IFERROR(VLOOKUP(入力項目!$S$17,子育て関連マスタ!$I$32:$M$37,2,FALSE),0),
  Q301&gt;=22,0
  ),0),0
) +
IF(AND(Q301&gt;=1,Q301&lt;=15),IF($D301=入力項目!$S$8,入力項目!$S$3,0),0) +
IF(AND(Q301&gt;=1,Q301&lt;=15),IF($D301=5,入力項目!$S$4,0),0) +
IF(AND(Q301&gt;=1,Q301&lt;=15),IF($D301=12,入力項目!$S$5,0),0) +
IF(AND(入力項目!$S$7=$A301,入力項目!$S$8=$D301),子育て関連マスタ!$C$14,0) +
IFERROR(IF(AND(YEAR(EDATE(DATE(入力項目!$S$7,入力項目!$S$8,1),1))=$A301,MONTH(EDATE(DATE(入力項目!$S$7,入力項目!$S$8,1),1))=$D301),子育て関連マスタ!$C$15,0),0) +
IF(AND(OR(Q301=3,Q301=5,Q301=7),$D301=11),子育て関連マスタ!$C$17,0) +
IF(AND(Q301=20,$D301=1),子育て関連マスタ!$C$18,0) +
IF(AND(Q301=20,$D301=1),
IFERROR(_xlfn.IFS(
入力項目!$S$10="男",子育て関連マスタ!$C$18,
入力項目!$S$10="女",子育て関連マスタ!$C$19
),0),0
) +
IF(AND(Q301&gt;=入力項目!$S$18,Q301&lt;=入力項目!$S$19),入力項目!$S$20,0) +
IF(AND(Q301&gt;=入力項目!$S$21,Q301&lt;=入力項目!$S$22),入力項目!$S$23,0) +
IF(AND(Q301&gt;=入力項目!$S$24,Q301&lt;=入力項目!$S$25),入力項目!$S$26,0)
)</f>
        <v>0</v>
      </c>
      <c r="AF301">
        <f ca="1">-(
_xlfn.IFS(
R301&lt;=入力項目!$S$11,0,
AND(R301&gt;=入力項目!$S$11+1,R301&lt;=3),IFERROR(VLOOKUP(入力項目!$S$12,子育て関連マスタ!$I$4:$M$5,4,FALSE),0),
AND(R301&gt;=4,R301&lt;=6),IFERROR(VLOOKUP(入力項目!$S$13,子育て関連マスタ!$I$9:$M$12,4,FALSE),0),
AND(R301&gt;=7,R301&lt;=12),IFERROR(VLOOKUP(入力項目!$S$14,子育て関連マスタ!$I$16:$M$17,4,FALSE),0),
AND(R301&gt;=13,R301&lt;=15),IFERROR(VLOOKUP(入力項目!$S$15,子育て関連マスタ!$I$21:$M$22,4,FALSE),0),
AND(R301&gt;=16,R301&lt;=18),IFERROR(VLOOKUP(入力項目!$S$16,子育て関連マスタ!$I$26:$M$28,4,FALSE),0),
AND(R301&gt;=19,R301&lt;=20,入力項目!$S$16="高専"),IFERROR(VLOOKUP(入力項目!$S$16,子育て関連マスタ!$I$26:$M$28,4,FALSE),0),
AND(R301&gt;=19,R301&lt;=20,入力項目!$S$16&lt;&gt;"高専"),IFERROR(VLOOKUP(入力項目!$S$17,子育て関連マスタ!$I$32:$M$37,4,FALSE),0),
AND(R301&gt;=21,R301&lt;=22,入力項目!$S$16="高専"),IFERROR(VLOOKUP(入力項目!$S$17,子育て関連マスタ!$I$32:$M$34,4,FALSE),0),
AND(R301&gt;=21,R301&lt;=22,入力項目!$S$16&lt;&gt;"高専"),IFERROR(VLOOKUP(入力項目!$S$17,子育て関連マスタ!$I$32:$M$34,4,FALSE),0),
R301&gt;=23,0
) +
IF($D301=4,
  IFERROR(_xlfn.IFS(
  R301&lt;=入力項目!$S$11,0,
  AND(R301=入力項目!$S$11),IFERROR(VLOOKUP(入力項目!$S$12,子育て関連マスタ!$I$4:$M$5,2,FALSE),0),
  AND(R301=4),IFERROR(VLOOKUP(入力項目!$S$13,子育て関連マスタ!$I$9:$M$12,2,FALSE),0),
  AND(R301=7),IFERROR(VLOOKUP(入力項目!$S$14,子育て関連マスタ!$I$16:$M$17,2,FALSE),0),
  AND(R301=13),IFERROR(VLOOKUP(入力項目!$S$15,子育て関連マスタ!$I$21:$M$22,2,FALSE),0),
  AND(R301=16),IFERROR(VLOOKUP(入力項目!$S$16,子育て関連マスタ!$I$26:$M$28,2,FALSE),0),
  AND(R301=19,入力項目!$S$16&lt;&gt;"高専"),IFERROR(VLOOKUP(入力項目!$S$17,子育て関連マスタ!$I$32:$M$37,2,FALSE),0),
  AND(R301=21,入力項目!$S$16="高専"),IFERROR(VLOOKUP(入力項目!$S$17,子育て関連マスタ!$I$32:$M$37,2,FALSE),0),
  R301&gt;=22,0
  ),0),0
) +
IF(AND(R301&gt;=1,R301&lt;=15),IF($D301=入力項目!$S$8,入力項目!$S$3,0),0) +
IF(AND(R301&gt;=1,R301&lt;=15),IF($D301=5,入力項目!$S$4,0),0) +
IF(AND(R301&gt;=1,R301&lt;=15),IF($D301=12,入力項目!$S$5,0),0) +
IF(AND(入力項目!$S$7=$A301,入力項目!$S$8=$D301),子育て関連マスタ!$C$14,0) +
IFERROR(IF(AND(YEAR(EDATE(DATE(入力項目!$S$7,入力項目!$S$8,1),1))=$A301,MONTH(EDATE(DATE(入力項目!$S$7,入力項目!$S$8,1),1))=$D301),子育て関連マスタ!$C$15,0),0) +
IF(AND(OR(R301=3,R301=5,R301=7),$D301=11),子育て関連マスタ!$C$17,0) +
IF(AND(R301=20,$D301=1),子育て関連マスタ!$C$18,0) +
IF(AND(R301=20,$D301=1),
IFERROR(_xlfn.IFS(
入力項目!$S$10="男",子育て関連マスタ!$C$18,
入力項目!$S$10="女",子育て関連マスタ!$C$19
),0),0
) +
IF(AND(R301&gt;=入力項目!$S$18,R301&lt;=入力項目!$S$19),入力項目!$S$20,0) +
IF(AND(R301&gt;=入力項目!$S$21,R301&lt;=入力項目!$S$22),入力項目!$S$23,0) +
IF(AND(R301&gt;=入力項目!$S$24,R301&lt;=入力項目!$S$25),入力項目!$S$26,0)
)</f>
        <v>0</v>
      </c>
      <c r="AG301">
        <f ca="1">-(
_xlfn.IFS(
S301&lt;=入力項目!$S$11,0,
AND(S301&gt;=入力項目!$S$11+1,S301&lt;=3),IFERROR(VLOOKUP(入力項目!$S$12,子育て関連マスタ!$I$4:$M$5,4,FALSE),0),
AND(S301&gt;=4,S301&lt;=6),IFERROR(VLOOKUP(入力項目!$S$13,子育て関連マスタ!$I$9:$M$12,4,FALSE),0),
AND(S301&gt;=7,S301&lt;=12),IFERROR(VLOOKUP(入力項目!$S$14,子育て関連マスタ!$I$16:$M$17,4,FALSE),0),
AND(S301&gt;=13,S301&lt;=15),IFERROR(VLOOKUP(入力項目!$S$15,子育て関連マスタ!$I$21:$M$22,4,FALSE),0),
AND(S301&gt;=16,S301&lt;=18),IFERROR(VLOOKUP(入力項目!$S$16,子育て関連マスタ!$I$26:$M$28,4,FALSE),0),
AND(S301&gt;=19,S301&lt;=20,入力項目!$S$16="高専"),IFERROR(VLOOKUP(入力項目!$S$16,子育て関連マスタ!$I$26:$M$28,4,FALSE),0),
AND(S301&gt;=19,S301&lt;=20,入力項目!$S$16&lt;&gt;"高専"),IFERROR(VLOOKUP(入力項目!$S$17,子育て関連マスタ!$I$32:$M$37,4,FALSE),0),
AND(S301&gt;=21,S301&lt;=22,入力項目!$S$16="高専"),IFERROR(VLOOKUP(入力項目!$S$17,子育て関連マスタ!$I$32:$M$34,4,FALSE),0),
AND(S301&gt;=21,S301&lt;=22,入力項目!$S$16&lt;&gt;"高専"),IFERROR(VLOOKUP(入力項目!$S$17,子育て関連マスタ!$I$32:$M$34,4,FALSE),0),
S301&gt;=23,0
) +
IF($D301=4,
  IFERROR(_xlfn.IFS(
  S301&lt;=入力項目!$S$11,0,
  AND(S301=入力項目!$S$11),IFERROR(VLOOKUP(入力項目!$S$12,子育て関連マスタ!$I$4:$M$5,2,FALSE),0),
  AND(S301=4),IFERROR(VLOOKUP(入力項目!$S$13,子育て関連マスタ!$I$9:$M$12,2,FALSE),0),
  AND(S301=7),IFERROR(VLOOKUP(入力項目!$S$14,子育て関連マスタ!$I$16:$M$17,2,FALSE),0),
  AND(S301=13),IFERROR(VLOOKUP(入力項目!$S$15,子育て関連マスタ!$I$21:$M$22,2,FALSE),0),
  AND(S301=16),IFERROR(VLOOKUP(入力項目!$S$16,子育て関連マスタ!$I$26:$M$28,2,FALSE),0),
  AND(S301=19,入力項目!$S$16&lt;&gt;"高専"),IFERROR(VLOOKUP(入力項目!$S$17,子育て関連マスタ!$I$32:$M$37,2,FALSE),0),
  AND(S301=21,入力項目!$S$16="高専"),IFERROR(VLOOKUP(入力項目!$S$17,子育て関連マスタ!$I$32:$M$37,2,FALSE),0),
  S301&gt;=22,0
  ),0),0
) +
IF(AND(S301&gt;=1,S301&lt;=15),IF($D301=入力項目!$S$8,入力項目!$S$3,0),0) +
IF(AND(S301&gt;=1,S301&lt;=15),IF($D301=5,入力項目!$S$4,0),0) +
IF(AND(S301&gt;=1,S301&lt;=15),IF($D301=12,入力項目!$S$5,0),0) +
IF(AND(入力項目!$S$7=$A301,入力項目!$S$8=$D301),子育て関連マスタ!$C$14,0) +
IFERROR(IF(AND(YEAR(EDATE(DATE(入力項目!$S$7,入力項目!$S$8,1),1))=$A301,MONTH(EDATE(DATE(入力項目!$S$7,入力項目!$S$8,1),1))=$D301),子育て関連マスタ!$C$15,0),0) +
IF(AND(OR(S301=3,S301=5,S301=7),$D301=11),子育て関連マスタ!$C$17,0) +
IF(AND(S301=20,$D301=1),子育て関連マスタ!$C$18,0) +
IF(AND(S301=20,$D301=1),
IFERROR(_xlfn.IFS(
入力項目!$S$10="男",子育て関連マスタ!$C$18,
入力項目!$S$10="女",子育て関連マスタ!$C$19
),0),0
) +
IF(AND(S301&gt;=入力項目!$S$18,S301&lt;=入力項目!$S$19),入力項目!$S$20,0) +
IF(AND(S301&gt;=入力項目!$S$21,S301&lt;=入力項目!$S$22),入力項目!$S$23,0) +
IF(AND(S301&gt;=入力項目!$S$24,S301&lt;=入力項目!$S$25),入力項目!$S$26,0)
)</f>
        <v>0</v>
      </c>
      <c r="AH301">
        <f ca="1">-(
_xlfn.IFS(
T301&lt;=入力項目!$S$11,0,
AND(T301&gt;=入力項目!$S$11+1,T301&lt;=3),IFERROR(VLOOKUP(入力項目!$S$12,子育て関連マスタ!$I$4:$M$5,4,FALSE),0),
AND(T301&gt;=4,T301&lt;=6),IFERROR(VLOOKUP(入力項目!$S$13,子育て関連マスタ!$I$9:$M$12,4,FALSE),0),
AND(T301&gt;=7,T301&lt;=12),IFERROR(VLOOKUP(入力項目!$S$14,子育て関連マスタ!$I$16:$M$17,4,FALSE),0),
AND(T301&gt;=13,T301&lt;=15),IFERROR(VLOOKUP(入力項目!$S$15,子育て関連マスタ!$I$21:$M$22,4,FALSE),0),
AND(T301&gt;=16,T301&lt;=18),IFERROR(VLOOKUP(入力項目!$S$16,子育て関連マスタ!$I$26:$M$28,4,FALSE),0),
AND(T301&gt;=19,T301&lt;=20,入力項目!$S$16="高専"),IFERROR(VLOOKUP(入力項目!$S$16,子育て関連マスタ!$I$26:$M$28,4,FALSE),0),
AND(T301&gt;=19,T301&lt;=20,入力項目!$S$16&lt;&gt;"高専"),IFERROR(VLOOKUP(入力項目!$S$17,子育て関連マスタ!$I$32:$M$37,4,FALSE),0),
AND(T301&gt;=21,T301&lt;=22,入力項目!$S$16="高専"),IFERROR(VLOOKUP(入力項目!$S$17,子育て関連マスタ!$I$32:$M$34,4,FALSE),0),
AND(T301&gt;=21,T301&lt;=22,入力項目!$S$16&lt;&gt;"高専"),IFERROR(VLOOKUP(入力項目!$S$17,子育て関連マスタ!$I$32:$M$34,4,FALSE),0),
T301&gt;=23,0
) +
IF($D301=4,
  IFERROR(_xlfn.IFS(
  T301&lt;=入力項目!$S$11,0,
  AND(T301=入力項目!$S$11),IFERROR(VLOOKUP(入力項目!$S$12,子育て関連マスタ!$I$4:$M$5,2,FALSE),0),
  AND(T301=4),IFERROR(VLOOKUP(入力項目!$S$13,子育て関連マスタ!$I$9:$M$12,2,FALSE),0),
  AND(T301=7),IFERROR(VLOOKUP(入力項目!$S$14,子育て関連マスタ!$I$16:$M$17,2,FALSE),0),
  AND(T301=13),IFERROR(VLOOKUP(入力項目!$S$15,子育て関連マスタ!$I$21:$M$22,2,FALSE),0),
  AND(T301=16),IFERROR(VLOOKUP(入力項目!$S$16,子育て関連マスタ!$I$26:$M$28,2,FALSE),0),
  AND(T301=19,入力項目!$S$16&lt;&gt;"高専"),IFERROR(VLOOKUP(入力項目!$S$17,子育て関連マスタ!$I$32:$M$37,2,FALSE),0),
  AND(T301=21,入力項目!$S$16="高専"),IFERROR(VLOOKUP(入力項目!$S$17,子育て関連マスタ!$I$32:$M$37,2,FALSE),0),
  T301&gt;=22,0
  ),0),0
) +
IF(AND(T301&gt;=1,T301&lt;=15),IF($D301=入力項目!$S$8,入力項目!$S$3,0),0) +
IF(AND(T301&gt;=1,T301&lt;=15),IF($D301=5,入力項目!$S$4,0),0) +
IF(AND(T301&gt;=1,T301&lt;=15),IF($D301=12,入力項目!$S$5,0),0) +
IF(AND(入力項目!$S$7=$A301,入力項目!$S$8=$D301),子育て関連マスタ!$C$14,0) +
IFERROR(IF(AND(YEAR(EDATE(DATE(入力項目!$S$7,入力項目!$S$8,1),1))=$A301,MONTH(EDATE(DATE(入力項目!$S$7,入力項目!$S$8,1),1))=$D301),子育て関連マスタ!$C$15,0),0) +
IF(AND(OR(T301=3,T301=5,T301=7),$D301=11),子育て関連マスタ!$C$17,0) +
IF(AND(T301=20,$D301=1),子育て関連マスタ!$C$18,0) +
IF(AND(T301=20,$D301=1),
IFERROR(_xlfn.IFS(
入力項目!$S$10="男",子育て関連マスタ!$C$18,
入力項目!$S$10="女",子育て関連マスタ!$C$19
),0),0
) +
IF(AND(T301&gt;=入力項目!$S$18,T301&lt;=入力項目!$S$19),入力項目!$S$20,0) +
IF(AND(T301&gt;=入力項目!$S$21,T301&lt;=入力項目!$S$22),入力項目!$S$23,0) +
IF(AND(T301&gt;=入力項目!$S$24,T301&lt;=入力項目!$S$25),入力項目!$S$26,0)
)</f>
        <v>0</v>
      </c>
      <c r="AI301">
        <f ca="1">-(
_xlfn.IFS(
U301&lt;=入力項目!$S$11,0,
AND(U301&gt;=入力項目!$S$11+1,U301&lt;=3),IFERROR(VLOOKUP(入力項目!$S$12,子育て関連マスタ!$I$4:$M$5,4,FALSE),0),
AND(U301&gt;=4,U301&lt;=6),IFERROR(VLOOKUP(入力項目!$S$13,子育て関連マスタ!$I$9:$M$12,4,FALSE),0),
AND(U301&gt;=7,U301&lt;=12),IFERROR(VLOOKUP(入力項目!$S$14,子育て関連マスタ!$I$16:$M$17,4,FALSE),0),
AND(U301&gt;=13,U301&lt;=15),IFERROR(VLOOKUP(入力項目!$S$15,子育て関連マスタ!$I$21:$M$22,4,FALSE),0),
AND(U301&gt;=16,U301&lt;=18),IFERROR(VLOOKUP(入力項目!$S$16,子育て関連マスタ!$I$26:$M$28,4,FALSE),0),
AND(U301&gt;=19,U301&lt;=20,入力項目!$S$16="高専"),IFERROR(VLOOKUP(入力項目!$S$16,子育て関連マスタ!$I$26:$M$28,4,FALSE),0),
AND(U301&gt;=19,U301&lt;=20,入力項目!$S$16&lt;&gt;"高専"),IFERROR(VLOOKUP(入力項目!$S$17,子育て関連マスタ!$I$32:$M$37,4,FALSE),0),
AND(U301&gt;=21,U301&lt;=22,入力項目!$S$16="高専"),IFERROR(VLOOKUP(入力項目!$S$17,子育て関連マスタ!$I$32:$M$34,4,FALSE),0),
AND(U301&gt;=21,U301&lt;=22,入力項目!$S$16&lt;&gt;"高専"),IFERROR(VLOOKUP(入力項目!$S$17,子育て関連マスタ!$I$32:$M$34,4,FALSE),0),
U301&gt;=23,0
) +
IF($D301=4,
  IFERROR(_xlfn.IFS(
  U301&lt;=入力項目!$S$11,0,
  AND(U301=入力項目!$S$11),IFERROR(VLOOKUP(入力項目!$S$12,子育て関連マスタ!$I$4:$M$5,2,FALSE),0),
  AND(U301=4),IFERROR(VLOOKUP(入力項目!$S$13,子育て関連マスタ!$I$9:$M$12,2,FALSE),0),
  AND(U301=7),IFERROR(VLOOKUP(入力項目!$S$14,子育て関連マスタ!$I$16:$M$17,2,FALSE),0),
  AND(U301=13),IFERROR(VLOOKUP(入力項目!$S$15,子育て関連マスタ!$I$21:$M$22,2,FALSE),0),
  AND(U301=16),IFERROR(VLOOKUP(入力項目!$S$16,子育て関連マスタ!$I$26:$M$28,2,FALSE),0),
  AND(U301=19,入力項目!$S$16&lt;&gt;"高専"),IFERROR(VLOOKUP(入力項目!$S$17,子育て関連マスタ!$I$32:$M$37,2,FALSE),0),
  AND(U301=21,入力項目!$S$16="高専"),IFERROR(VLOOKUP(入力項目!$S$17,子育て関連マスタ!$I$32:$M$37,2,FALSE),0),
  U301&gt;=22,0
  ),0),0
) +
IF(AND(U301&gt;=1,U301&lt;=15),IF($D301=入力項目!$S$8,入力項目!$S$3,0),0) +
IF(AND(U301&gt;=1,U301&lt;=15),IF($D301=5,入力項目!$S$4,0),0) +
IF(AND(U301&gt;=1,U301&lt;=15),IF($D301=12,入力項目!$S$5,0),0) +
IF(AND(入力項目!$S$7=$A301,入力項目!$S$8=$D301),子育て関連マスタ!$C$14,0) +
IFERROR(IF(AND(YEAR(EDATE(DATE(入力項目!$S$7,入力項目!$S$8,1),1))=$A301,MONTH(EDATE(DATE(入力項目!$S$7,入力項目!$S$8,1),1))=$D301),子育て関連マスタ!$C$15,0),0) +
IF(AND(OR(U301=3,U301=5,U301=7),$D301=11),子育て関連マスタ!$C$17,0) +
IF(AND(U301=20,$D301=1),子育て関連マスタ!$C$18,0) +
IF(AND(U301=20,$D301=1),
IFERROR(_xlfn.IFS(
入力項目!$S$10="男",子育て関連マスタ!$C$18,
入力項目!$S$10="女",子育て関連マスタ!$C$19
),0),0
) +
IF(AND(U301&gt;=入力項目!$S$18,U301&lt;=入力項目!$S$19),入力項目!$S$20,0) +
IF(AND(U301&gt;=入力項目!$S$21,U301&lt;=入力項目!$S$22),入力項目!$S$23,0) +
IF(AND(U301&gt;=入力項目!$S$24,U301&lt;=入力項目!$S$25),入力項目!$S$26,0)
)</f>
        <v>0</v>
      </c>
      <c r="AJ301" s="10">
        <f ca="1">-VLOOKUP($D301,月別収支!$A$2:$H$13,7,FALSE)</f>
        <v>-20000</v>
      </c>
    </row>
    <row r="302" spans="1:36" x14ac:dyDescent="0.4">
      <c r="A302">
        <f t="shared" ca="1" si="88"/>
        <v>2049</v>
      </c>
      <c r="B302">
        <f t="shared" ca="1" si="78"/>
        <v>2049</v>
      </c>
      <c r="C302">
        <f t="shared" ca="1" si="79"/>
        <v>25</v>
      </c>
      <c r="D302">
        <f t="shared" ca="1" si="89"/>
        <v>8</v>
      </c>
      <c r="E302" t="str">
        <f t="shared" ca="1" si="73"/>
        <v>2049年8月</v>
      </c>
      <c r="F302">
        <f ca="1">IF(OR(入力項目!$N$5&lt;$A302,AND(入力項目!$N$5=$A302,入力項目!$N$6&lt;$D302)),IF(F301=0,1,IF(G302=12,F301+1,F301)),0)</f>
        <v>24</v>
      </c>
      <c r="G302">
        <f ca="1">IF(OR(入力項目!$N$5&lt;$A302,AND(入力項目!$N$5=$A302,入力項目!$N$6&lt;$D302)),IF(G301=12,1,G301+1),0)</f>
        <v>10</v>
      </c>
      <c r="H302" t="str">
        <f t="shared" ca="1" si="74"/>
        <v>24_10</v>
      </c>
      <c r="I302">
        <f ca="1">IF(
  IFERROR(AND($C302&gt;0,MOD($C302,入力項目!$N$22)=0,$D302=入力項目!$N$23), FALSE),
  1,
  IF(
    AND(I301&gt;0,J301=12),
    IF(I301=入力項目!$N$28, 0, I301+1),
    I301
  )
)</f>
        <v>1</v>
      </c>
      <c r="J302">
        <f ca="1">IF($D302=入力項目!$N$23,1,IFERROR(J301+1,1))</f>
        <v>3</v>
      </c>
      <c r="K302" t="str">
        <f t="shared" ca="1" si="75"/>
        <v>1_3</v>
      </c>
      <c r="L302">
        <f ca="1">L301+IF(入力項目!$D$4=$D302,1,0)</f>
        <v>53</v>
      </c>
      <c r="M302" t="str">
        <f t="shared" ca="1" si="76"/>
        <v>53歳</v>
      </c>
      <c r="N302">
        <f t="shared" ca="1" si="80"/>
        <v>54</v>
      </c>
      <c r="O302" t="str">
        <f t="shared" ca="1" si="77"/>
        <v>54歳</v>
      </c>
      <c r="P302">
        <f t="shared" ca="1" si="81"/>
        <v>29</v>
      </c>
      <c r="Q302">
        <f t="shared" ca="1" si="82"/>
        <v>27</v>
      </c>
      <c r="R302">
        <f t="shared" ca="1" si="83"/>
        <v>2050</v>
      </c>
      <c r="S302">
        <f t="shared" ca="1" si="84"/>
        <v>2050</v>
      </c>
      <c r="T302">
        <f t="shared" ca="1" si="85"/>
        <v>2050</v>
      </c>
      <c r="U302">
        <f t="shared" ca="1" si="86"/>
        <v>2050</v>
      </c>
      <c r="V302" s="10">
        <f t="shared" ca="1" si="87"/>
        <v>34873405</v>
      </c>
      <c r="W302" s="10">
        <f ca="1">IF($L302&lt;その他マスタ!$B$1,VLOOKUP($D302,月別収支!$A$2:$H$13,2,FALSE),その他マスタ!$B$3)+IF(AND($L302=その他マスタ!$B$1,入力項目!$I$9="あり",$D302=入力項目!$D$4),その他マスタ!$B$2,0)</f>
        <v>300000</v>
      </c>
      <c r="X302" s="10">
        <f ca="1">-IF(入力項目!$K$5=TRUE,
IF($F302+$G302&lt;3,VLOOKUP($D302,月別収支!$A$2:$H$13,8,FALSE),0)+IFERROR(VLOOKUP($H302,住宅ローン計算!C:P,13,FALSE),0)+IF($F302&gt;1,IF(OR($G302=3,$G302=6,$G302=9,$G302=12),ROUNDUP(入力項目!$N$18/4,0),0),0),
VLOOKUP($D302,月別収支!$A$2:$H$13,8,FALSE))</f>
        <v>-53590</v>
      </c>
      <c r="Y302" s="10">
        <f ca="1">-VLOOKUP($D302,月別収支!$A$2:$H$13,3,FALSE)</f>
        <v>-75000</v>
      </c>
      <c r="Z302" s="10">
        <f ca="1">-VLOOKUP($D302,月別収支!$A$2:$H$13,4,FALSE)</f>
        <v>-27000</v>
      </c>
      <c r="AA302" s="10">
        <f ca="1">-VLOOKUP($D302,月別収支!$A$2:$H$13,6,FALSE)</f>
        <v>-10000</v>
      </c>
      <c r="AB302" s="10">
        <f ca="1">-(
VLOOKUP($D302,月別収支!$A$2:$H$13,5,FALSE)+IF(AND(入力項目!$I$27&lt;=$A302,ISEVEN($A302-入力項目!$I$27),入力項目!$I$28=$D302),入力項目!$I$26,0)
+IF(入力項目!$K$26=TRUE,
IFERROR(VLOOKUP($K302,マイカーローン計算!C:P,13,FALSE),0),
IFERROR(
  IF(AND($C302&gt;0,MOD($C302,入力項目!$N$22)=0,$D302=入力項目!$N$23),入力項目!$N$24,0),
 0
)
)
)</f>
        <v>-20000</v>
      </c>
      <c r="AC302" s="10">
        <f ca="1">-IF($A302&lt;入力項目!$N$33,入力項目!$N$35,IF(AND($A302=入力項目!$N$33,$D302&lt;=入力項目!$N$34),入力項目!$N$35,0))</f>
        <v>0</v>
      </c>
      <c r="AD302">
        <f ca="1">-(
_xlfn.IFS(
P302&lt;=入力項目!$S$11,0,
AND(P302&gt;=入力項目!$S$11+1,P302&lt;=3),IFERROR(VLOOKUP(入力項目!$S$12,子育て関連マスタ!$I$4:$M$5,4,FALSE),0),
AND(P302&gt;=4,P302&lt;=6),IFERROR(VLOOKUP(入力項目!$S$13,子育て関連マスタ!$I$9:$M$12,4,FALSE),0),
AND(P302&gt;=7,P302&lt;=12),IFERROR(VLOOKUP(入力項目!$S$14,子育て関連マスタ!$I$16:$M$17,4,FALSE),0),
AND(P302&gt;=13,P302&lt;=15),IFERROR(VLOOKUP(入力項目!$S$15,子育て関連マスタ!$I$21:$M$22,4,FALSE),0),
AND(P302&gt;=16,P302&lt;=18),IFERROR(VLOOKUP(入力項目!$S$16,子育て関連マスタ!$I$26:$M$28,4,FALSE),0),
AND(P302&gt;=19,P302&lt;=20,入力項目!$S$16="高専"),IFERROR(VLOOKUP(入力項目!$S$16,子育て関連マスタ!$I$26:$M$28,4,FALSE),0),
AND(P302&gt;=19,P302&lt;=20,入力項目!$S$16&lt;&gt;"高専"),IFERROR(VLOOKUP(入力項目!$S$17,子育て関連マスタ!$I$32:$M$37,4,FALSE),0),
AND(P302&gt;=21,P302&lt;=22,入力項目!$S$16="高専"),IFERROR(VLOOKUP(入力項目!$S$17,子育て関連マスタ!$I$32:$M$34,4,FALSE),0),
AND(P302&gt;=21,P302&lt;=22,入力項目!$S$16&lt;&gt;"高専"),IFERROR(VLOOKUP(入力項目!$S$17,子育て関連マスタ!$I$32:$M$34,4,FALSE),0),
P302&gt;=23,0
) +
IF($D302=4,
  IFERROR(_xlfn.IFS(
  P302&lt;=入力項目!$S$11,0,
  AND(P302=入力項目!$S$11),IFERROR(VLOOKUP(入力項目!$S$12,子育て関連マスタ!$I$4:$M$5,2,FALSE),0),
  AND(P302=4),IFERROR(VLOOKUP(入力項目!$S$13,子育て関連マスタ!$I$9:$M$12,2,FALSE),0),
  AND(P302=7),IFERROR(VLOOKUP(入力項目!$S$14,子育て関連マスタ!$I$16:$M$17,2,FALSE),0),
  AND(P302=13),IFERROR(VLOOKUP(入力項目!$S$15,子育て関連マスタ!$I$21:$M$22,2,FALSE),0),
  AND(P302=16),IFERROR(VLOOKUP(入力項目!$S$16,子育て関連マスタ!$I$26:$M$28,2,FALSE),0),
  AND(P302=19,入力項目!$S$16&lt;&gt;"高専"),IFERROR(VLOOKUP(入力項目!$S$17,子育て関連マスタ!$I$32:$M$37,2,FALSE),0),
  AND(P302=21,入力項目!$S$16="高専"),IFERROR(VLOOKUP(入力項目!$S$17,子育て関連マスタ!$I$32:$M$37,2,FALSE),0),
  P302&gt;=22,0
  ),0),0
) +
IF(AND(P302&gt;=1,P302&lt;=15),IF($D302=入力項目!$S$8,入力項目!$S$3,0),0) +
IF(AND(P302&gt;=1,P302&lt;=15),IF($D302=5,入力項目!$S$4,0),0) +
IF(AND(P302&gt;=1,P302&lt;=15),IF($D302=12,入力項目!$S$5,0),0) +
IF(AND(入力項目!$S$7=$A302,入力項目!$S$8=$D302),子育て関連マスタ!$C$14,0) +
IFERROR(IF(AND(YEAR(EDATE(DATE(入力項目!$S$7,入力項目!$S$8,1),1))=$A302,MONTH(EDATE(DATE(入力項目!$S$7,入力項目!$S$8,1),1))=$D302),子育て関連マスタ!$C$15,0),0) +
IF(AND(OR(P302=3,P302=5,P302=7),$D302=11),子育て関連マスタ!$C$17,0) +
IF(AND(P302=20,$D302=1),子育て関連マスタ!$C$18,0) +
IF(AND(P302=20,$D302=1),
IFERROR(_xlfn.IFS(
入力項目!$S$10="男",子育て関連マスタ!$C$18,
入力項目!$S$10="女",子育て関連マスタ!$C$19
),0),0
) +
IF(AND(P302&gt;=入力項目!$S$18,P302&lt;=入力項目!$S$19),入力項目!$S$20,0) +
IF(AND(P302&gt;=入力項目!$S$21,P302&lt;=入力項目!$S$22),入力項目!$S$23,0) +
IF(AND(P302&gt;=入力項目!$S$24,P302&lt;=入力項目!$S$25),入力項目!$S$26,0)
)</f>
        <v>0</v>
      </c>
      <c r="AE302">
        <f ca="1">-(
_xlfn.IFS(
Q302&lt;=入力項目!$S$11,0,
AND(Q302&gt;=入力項目!$S$11+1,Q302&lt;=3),IFERROR(VLOOKUP(入力項目!$S$12,子育て関連マスタ!$I$4:$M$5,4,FALSE),0),
AND(Q302&gt;=4,Q302&lt;=6),IFERROR(VLOOKUP(入力項目!$S$13,子育て関連マスタ!$I$9:$M$12,4,FALSE),0),
AND(Q302&gt;=7,Q302&lt;=12),IFERROR(VLOOKUP(入力項目!$S$14,子育て関連マスタ!$I$16:$M$17,4,FALSE),0),
AND(Q302&gt;=13,Q302&lt;=15),IFERROR(VLOOKUP(入力項目!$S$15,子育て関連マスタ!$I$21:$M$22,4,FALSE),0),
AND(Q302&gt;=16,Q302&lt;=18),IFERROR(VLOOKUP(入力項目!$S$16,子育て関連マスタ!$I$26:$M$28,4,FALSE),0),
AND(Q302&gt;=19,Q302&lt;=20,入力項目!$S$16="高専"),IFERROR(VLOOKUP(入力項目!$S$16,子育て関連マスタ!$I$26:$M$28,4,FALSE),0),
AND(Q302&gt;=19,Q302&lt;=20,入力項目!$S$16&lt;&gt;"高専"),IFERROR(VLOOKUP(入力項目!$S$17,子育て関連マスタ!$I$32:$M$37,4,FALSE),0),
AND(Q302&gt;=21,Q302&lt;=22,入力項目!$S$16="高専"),IFERROR(VLOOKUP(入力項目!$S$17,子育て関連マスタ!$I$32:$M$34,4,FALSE),0),
AND(Q302&gt;=21,Q302&lt;=22,入力項目!$S$16&lt;&gt;"高専"),IFERROR(VLOOKUP(入力項目!$S$17,子育て関連マスタ!$I$32:$M$34,4,FALSE),0),
Q302&gt;=23,0
) +
IF($D302=4,
  IFERROR(_xlfn.IFS(
  Q302&lt;=入力項目!$S$11,0,
  AND(Q302=入力項目!$S$11),IFERROR(VLOOKUP(入力項目!$S$12,子育て関連マスタ!$I$4:$M$5,2,FALSE),0),
  AND(Q302=4),IFERROR(VLOOKUP(入力項目!$S$13,子育て関連マスタ!$I$9:$M$12,2,FALSE),0),
  AND(Q302=7),IFERROR(VLOOKUP(入力項目!$S$14,子育て関連マスタ!$I$16:$M$17,2,FALSE),0),
  AND(Q302=13),IFERROR(VLOOKUP(入力項目!$S$15,子育て関連マスタ!$I$21:$M$22,2,FALSE),0),
  AND(Q302=16),IFERROR(VLOOKUP(入力項目!$S$16,子育て関連マスタ!$I$26:$M$28,2,FALSE),0),
  AND(Q302=19,入力項目!$S$16&lt;&gt;"高専"),IFERROR(VLOOKUP(入力項目!$S$17,子育て関連マスタ!$I$32:$M$37,2,FALSE),0),
  AND(Q302=21,入力項目!$S$16="高専"),IFERROR(VLOOKUP(入力項目!$S$17,子育て関連マスタ!$I$32:$M$37,2,FALSE),0),
  Q302&gt;=22,0
  ),0),0
) +
IF(AND(Q302&gt;=1,Q302&lt;=15),IF($D302=入力項目!$S$8,入力項目!$S$3,0),0) +
IF(AND(Q302&gt;=1,Q302&lt;=15),IF($D302=5,入力項目!$S$4,0),0) +
IF(AND(Q302&gt;=1,Q302&lt;=15),IF($D302=12,入力項目!$S$5,0),0) +
IF(AND(入力項目!$S$7=$A302,入力項目!$S$8=$D302),子育て関連マスタ!$C$14,0) +
IFERROR(IF(AND(YEAR(EDATE(DATE(入力項目!$S$7,入力項目!$S$8,1),1))=$A302,MONTH(EDATE(DATE(入力項目!$S$7,入力項目!$S$8,1),1))=$D302),子育て関連マスタ!$C$15,0),0) +
IF(AND(OR(Q302=3,Q302=5,Q302=7),$D302=11),子育て関連マスタ!$C$17,0) +
IF(AND(Q302=20,$D302=1),子育て関連マスタ!$C$18,0) +
IF(AND(Q302=20,$D302=1),
IFERROR(_xlfn.IFS(
入力項目!$S$10="男",子育て関連マスタ!$C$18,
入力項目!$S$10="女",子育て関連マスタ!$C$19
),0),0
) +
IF(AND(Q302&gt;=入力項目!$S$18,Q302&lt;=入力項目!$S$19),入力項目!$S$20,0) +
IF(AND(Q302&gt;=入力項目!$S$21,Q302&lt;=入力項目!$S$22),入力項目!$S$23,0) +
IF(AND(Q302&gt;=入力項目!$S$24,Q302&lt;=入力項目!$S$25),入力項目!$S$26,0)
)</f>
        <v>0</v>
      </c>
      <c r="AF302">
        <f ca="1">-(
_xlfn.IFS(
R302&lt;=入力項目!$S$11,0,
AND(R302&gt;=入力項目!$S$11+1,R302&lt;=3),IFERROR(VLOOKUP(入力項目!$S$12,子育て関連マスタ!$I$4:$M$5,4,FALSE),0),
AND(R302&gt;=4,R302&lt;=6),IFERROR(VLOOKUP(入力項目!$S$13,子育て関連マスタ!$I$9:$M$12,4,FALSE),0),
AND(R302&gt;=7,R302&lt;=12),IFERROR(VLOOKUP(入力項目!$S$14,子育て関連マスタ!$I$16:$M$17,4,FALSE),0),
AND(R302&gt;=13,R302&lt;=15),IFERROR(VLOOKUP(入力項目!$S$15,子育て関連マスタ!$I$21:$M$22,4,FALSE),0),
AND(R302&gt;=16,R302&lt;=18),IFERROR(VLOOKUP(入力項目!$S$16,子育て関連マスタ!$I$26:$M$28,4,FALSE),0),
AND(R302&gt;=19,R302&lt;=20,入力項目!$S$16="高専"),IFERROR(VLOOKUP(入力項目!$S$16,子育て関連マスタ!$I$26:$M$28,4,FALSE),0),
AND(R302&gt;=19,R302&lt;=20,入力項目!$S$16&lt;&gt;"高専"),IFERROR(VLOOKUP(入力項目!$S$17,子育て関連マスタ!$I$32:$M$37,4,FALSE),0),
AND(R302&gt;=21,R302&lt;=22,入力項目!$S$16="高専"),IFERROR(VLOOKUP(入力項目!$S$17,子育て関連マスタ!$I$32:$M$34,4,FALSE),0),
AND(R302&gt;=21,R302&lt;=22,入力項目!$S$16&lt;&gt;"高専"),IFERROR(VLOOKUP(入力項目!$S$17,子育て関連マスタ!$I$32:$M$34,4,FALSE),0),
R302&gt;=23,0
) +
IF($D302=4,
  IFERROR(_xlfn.IFS(
  R302&lt;=入力項目!$S$11,0,
  AND(R302=入力項目!$S$11),IFERROR(VLOOKUP(入力項目!$S$12,子育て関連マスタ!$I$4:$M$5,2,FALSE),0),
  AND(R302=4),IFERROR(VLOOKUP(入力項目!$S$13,子育て関連マスタ!$I$9:$M$12,2,FALSE),0),
  AND(R302=7),IFERROR(VLOOKUP(入力項目!$S$14,子育て関連マスタ!$I$16:$M$17,2,FALSE),0),
  AND(R302=13),IFERROR(VLOOKUP(入力項目!$S$15,子育て関連マスタ!$I$21:$M$22,2,FALSE),0),
  AND(R302=16),IFERROR(VLOOKUP(入力項目!$S$16,子育て関連マスタ!$I$26:$M$28,2,FALSE),0),
  AND(R302=19,入力項目!$S$16&lt;&gt;"高専"),IFERROR(VLOOKUP(入力項目!$S$17,子育て関連マスタ!$I$32:$M$37,2,FALSE),0),
  AND(R302=21,入力項目!$S$16="高専"),IFERROR(VLOOKUP(入力項目!$S$17,子育て関連マスタ!$I$32:$M$37,2,FALSE),0),
  R302&gt;=22,0
  ),0),0
) +
IF(AND(R302&gt;=1,R302&lt;=15),IF($D302=入力項目!$S$8,入力項目!$S$3,0),0) +
IF(AND(R302&gt;=1,R302&lt;=15),IF($D302=5,入力項目!$S$4,0),0) +
IF(AND(R302&gt;=1,R302&lt;=15),IF($D302=12,入力項目!$S$5,0),0) +
IF(AND(入力項目!$S$7=$A302,入力項目!$S$8=$D302),子育て関連マスタ!$C$14,0) +
IFERROR(IF(AND(YEAR(EDATE(DATE(入力項目!$S$7,入力項目!$S$8,1),1))=$A302,MONTH(EDATE(DATE(入力項目!$S$7,入力項目!$S$8,1),1))=$D302),子育て関連マスタ!$C$15,0),0) +
IF(AND(OR(R302=3,R302=5,R302=7),$D302=11),子育て関連マスタ!$C$17,0) +
IF(AND(R302=20,$D302=1),子育て関連マスタ!$C$18,0) +
IF(AND(R302=20,$D302=1),
IFERROR(_xlfn.IFS(
入力項目!$S$10="男",子育て関連マスタ!$C$18,
入力項目!$S$10="女",子育て関連マスタ!$C$19
),0),0
) +
IF(AND(R302&gt;=入力項目!$S$18,R302&lt;=入力項目!$S$19),入力項目!$S$20,0) +
IF(AND(R302&gt;=入力項目!$S$21,R302&lt;=入力項目!$S$22),入力項目!$S$23,0) +
IF(AND(R302&gt;=入力項目!$S$24,R302&lt;=入力項目!$S$25),入力項目!$S$26,0)
)</f>
        <v>0</v>
      </c>
      <c r="AG302">
        <f ca="1">-(
_xlfn.IFS(
S302&lt;=入力項目!$S$11,0,
AND(S302&gt;=入力項目!$S$11+1,S302&lt;=3),IFERROR(VLOOKUP(入力項目!$S$12,子育て関連マスタ!$I$4:$M$5,4,FALSE),0),
AND(S302&gt;=4,S302&lt;=6),IFERROR(VLOOKUP(入力項目!$S$13,子育て関連マスタ!$I$9:$M$12,4,FALSE),0),
AND(S302&gt;=7,S302&lt;=12),IFERROR(VLOOKUP(入力項目!$S$14,子育て関連マスタ!$I$16:$M$17,4,FALSE),0),
AND(S302&gt;=13,S302&lt;=15),IFERROR(VLOOKUP(入力項目!$S$15,子育て関連マスタ!$I$21:$M$22,4,FALSE),0),
AND(S302&gt;=16,S302&lt;=18),IFERROR(VLOOKUP(入力項目!$S$16,子育て関連マスタ!$I$26:$M$28,4,FALSE),0),
AND(S302&gt;=19,S302&lt;=20,入力項目!$S$16="高専"),IFERROR(VLOOKUP(入力項目!$S$16,子育て関連マスタ!$I$26:$M$28,4,FALSE),0),
AND(S302&gt;=19,S302&lt;=20,入力項目!$S$16&lt;&gt;"高専"),IFERROR(VLOOKUP(入力項目!$S$17,子育て関連マスタ!$I$32:$M$37,4,FALSE),0),
AND(S302&gt;=21,S302&lt;=22,入力項目!$S$16="高専"),IFERROR(VLOOKUP(入力項目!$S$17,子育て関連マスタ!$I$32:$M$34,4,FALSE),0),
AND(S302&gt;=21,S302&lt;=22,入力項目!$S$16&lt;&gt;"高専"),IFERROR(VLOOKUP(入力項目!$S$17,子育て関連マスタ!$I$32:$M$34,4,FALSE),0),
S302&gt;=23,0
) +
IF($D302=4,
  IFERROR(_xlfn.IFS(
  S302&lt;=入力項目!$S$11,0,
  AND(S302=入力項目!$S$11),IFERROR(VLOOKUP(入力項目!$S$12,子育て関連マスタ!$I$4:$M$5,2,FALSE),0),
  AND(S302=4),IFERROR(VLOOKUP(入力項目!$S$13,子育て関連マスタ!$I$9:$M$12,2,FALSE),0),
  AND(S302=7),IFERROR(VLOOKUP(入力項目!$S$14,子育て関連マスタ!$I$16:$M$17,2,FALSE),0),
  AND(S302=13),IFERROR(VLOOKUP(入力項目!$S$15,子育て関連マスタ!$I$21:$M$22,2,FALSE),0),
  AND(S302=16),IFERROR(VLOOKUP(入力項目!$S$16,子育て関連マスタ!$I$26:$M$28,2,FALSE),0),
  AND(S302=19,入力項目!$S$16&lt;&gt;"高専"),IFERROR(VLOOKUP(入力項目!$S$17,子育て関連マスタ!$I$32:$M$37,2,FALSE),0),
  AND(S302=21,入力項目!$S$16="高専"),IFERROR(VLOOKUP(入力項目!$S$17,子育て関連マスタ!$I$32:$M$37,2,FALSE),0),
  S302&gt;=22,0
  ),0),0
) +
IF(AND(S302&gt;=1,S302&lt;=15),IF($D302=入力項目!$S$8,入力項目!$S$3,0),0) +
IF(AND(S302&gt;=1,S302&lt;=15),IF($D302=5,入力項目!$S$4,0),0) +
IF(AND(S302&gt;=1,S302&lt;=15),IF($D302=12,入力項目!$S$5,0),0) +
IF(AND(入力項目!$S$7=$A302,入力項目!$S$8=$D302),子育て関連マスタ!$C$14,0) +
IFERROR(IF(AND(YEAR(EDATE(DATE(入力項目!$S$7,入力項目!$S$8,1),1))=$A302,MONTH(EDATE(DATE(入力項目!$S$7,入力項目!$S$8,1),1))=$D302),子育て関連マスタ!$C$15,0),0) +
IF(AND(OR(S302=3,S302=5,S302=7),$D302=11),子育て関連マスタ!$C$17,0) +
IF(AND(S302=20,$D302=1),子育て関連マスタ!$C$18,0) +
IF(AND(S302=20,$D302=1),
IFERROR(_xlfn.IFS(
入力項目!$S$10="男",子育て関連マスタ!$C$18,
入力項目!$S$10="女",子育て関連マスタ!$C$19
),0),0
) +
IF(AND(S302&gt;=入力項目!$S$18,S302&lt;=入力項目!$S$19),入力項目!$S$20,0) +
IF(AND(S302&gt;=入力項目!$S$21,S302&lt;=入力項目!$S$22),入力項目!$S$23,0) +
IF(AND(S302&gt;=入力項目!$S$24,S302&lt;=入力項目!$S$25),入力項目!$S$26,0)
)</f>
        <v>0</v>
      </c>
      <c r="AH302">
        <f ca="1">-(
_xlfn.IFS(
T302&lt;=入力項目!$S$11,0,
AND(T302&gt;=入力項目!$S$11+1,T302&lt;=3),IFERROR(VLOOKUP(入力項目!$S$12,子育て関連マスタ!$I$4:$M$5,4,FALSE),0),
AND(T302&gt;=4,T302&lt;=6),IFERROR(VLOOKUP(入力項目!$S$13,子育て関連マスタ!$I$9:$M$12,4,FALSE),0),
AND(T302&gt;=7,T302&lt;=12),IFERROR(VLOOKUP(入力項目!$S$14,子育て関連マスタ!$I$16:$M$17,4,FALSE),0),
AND(T302&gt;=13,T302&lt;=15),IFERROR(VLOOKUP(入力項目!$S$15,子育て関連マスタ!$I$21:$M$22,4,FALSE),0),
AND(T302&gt;=16,T302&lt;=18),IFERROR(VLOOKUP(入力項目!$S$16,子育て関連マスタ!$I$26:$M$28,4,FALSE),0),
AND(T302&gt;=19,T302&lt;=20,入力項目!$S$16="高専"),IFERROR(VLOOKUP(入力項目!$S$16,子育て関連マスタ!$I$26:$M$28,4,FALSE),0),
AND(T302&gt;=19,T302&lt;=20,入力項目!$S$16&lt;&gt;"高専"),IFERROR(VLOOKUP(入力項目!$S$17,子育て関連マスタ!$I$32:$M$37,4,FALSE),0),
AND(T302&gt;=21,T302&lt;=22,入力項目!$S$16="高専"),IFERROR(VLOOKUP(入力項目!$S$17,子育て関連マスタ!$I$32:$M$34,4,FALSE),0),
AND(T302&gt;=21,T302&lt;=22,入力項目!$S$16&lt;&gt;"高専"),IFERROR(VLOOKUP(入力項目!$S$17,子育て関連マスタ!$I$32:$M$34,4,FALSE),0),
T302&gt;=23,0
) +
IF($D302=4,
  IFERROR(_xlfn.IFS(
  T302&lt;=入力項目!$S$11,0,
  AND(T302=入力項目!$S$11),IFERROR(VLOOKUP(入力項目!$S$12,子育て関連マスタ!$I$4:$M$5,2,FALSE),0),
  AND(T302=4),IFERROR(VLOOKUP(入力項目!$S$13,子育て関連マスタ!$I$9:$M$12,2,FALSE),0),
  AND(T302=7),IFERROR(VLOOKUP(入力項目!$S$14,子育て関連マスタ!$I$16:$M$17,2,FALSE),0),
  AND(T302=13),IFERROR(VLOOKUP(入力項目!$S$15,子育て関連マスタ!$I$21:$M$22,2,FALSE),0),
  AND(T302=16),IFERROR(VLOOKUP(入力項目!$S$16,子育て関連マスタ!$I$26:$M$28,2,FALSE),0),
  AND(T302=19,入力項目!$S$16&lt;&gt;"高専"),IFERROR(VLOOKUP(入力項目!$S$17,子育て関連マスタ!$I$32:$M$37,2,FALSE),0),
  AND(T302=21,入力項目!$S$16="高専"),IFERROR(VLOOKUP(入力項目!$S$17,子育て関連マスタ!$I$32:$M$37,2,FALSE),0),
  T302&gt;=22,0
  ),0),0
) +
IF(AND(T302&gt;=1,T302&lt;=15),IF($D302=入力項目!$S$8,入力項目!$S$3,0),0) +
IF(AND(T302&gt;=1,T302&lt;=15),IF($D302=5,入力項目!$S$4,0),0) +
IF(AND(T302&gt;=1,T302&lt;=15),IF($D302=12,入力項目!$S$5,0),0) +
IF(AND(入力項目!$S$7=$A302,入力項目!$S$8=$D302),子育て関連マスタ!$C$14,0) +
IFERROR(IF(AND(YEAR(EDATE(DATE(入力項目!$S$7,入力項目!$S$8,1),1))=$A302,MONTH(EDATE(DATE(入力項目!$S$7,入力項目!$S$8,1),1))=$D302),子育て関連マスタ!$C$15,0),0) +
IF(AND(OR(T302=3,T302=5,T302=7),$D302=11),子育て関連マスタ!$C$17,0) +
IF(AND(T302=20,$D302=1),子育て関連マスタ!$C$18,0) +
IF(AND(T302=20,$D302=1),
IFERROR(_xlfn.IFS(
入力項目!$S$10="男",子育て関連マスタ!$C$18,
入力項目!$S$10="女",子育て関連マスタ!$C$19
),0),0
) +
IF(AND(T302&gt;=入力項目!$S$18,T302&lt;=入力項目!$S$19),入力項目!$S$20,0) +
IF(AND(T302&gt;=入力項目!$S$21,T302&lt;=入力項目!$S$22),入力項目!$S$23,0) +
IF(AND(T302&gt;=入力項目!$S$24,T302&lt;=入力項目!$S$25),入力項目!$S$26,0)
)</f>
        <v>0</v>
      </c>
      <c r="AI302">
        <f ca="1">-(
_xlfn.IFS(
U302&lt;=入力項目!$S$11,0,
AND(U302&gt;=入力項目!$S$11+1,U302&lt;=3),IFERROR(VLOOKUP(入力項目!$S$12,子育て関連マスタ!$I$4:$M$5,4,FALSE),0),
AND(U302&gt;=4,U302&lt;=6),IFERROR(VLOOKUP(入力項目!$S$13,子育て関連マスタ!$I$9:$M$12,4,FALSE),0),
AND(U302&gt;=7,U302&lt;=12),IFERROR(VLOOKUP(入力項目!$S$14,子育て関連マスタ!$I$16:$M$17,4,FALSE),0),
AND(U302&gt;=13,U302&lt;=15),IFERROR(VLOOKUP(入力項目!$S$15,子育て関連マスタ!$I$21:$M$22,4,FALSE),0),
AND(U302&gt;=16,U302&lt;=18),IFERROR(VLOOKUP(入力項目!$S$16,子育て関連マスタ!$I$26:$M$28,4,FALSE),0),
AND(U302&gt;=19,U302&lt;=20,入力項目!$S$16="高専"),IFERROR(VLOOKUP(入力項目!$S$16,子育て関連マスタ!$I$26:$M$28,4,FALSE),0),
AND(U302&gt;=19,U302&lt;=20,入力項目!$S$16&lt;&gt;"高専"),IFERROR(VLOOKUP(入力項目!$S$17,子育て関連マスタ!$I$32:$M$37,4,FALSE),0),
AND(U302&gt;=21,U302&lt;=22,入力項目!$S$16="高専"),IFERROR(VLOOKUP(入力項目!$S$17,子育て関連マスタ!$I$32:$M$34,4,FALSE),0),
AND(U302&gt;=21,U302&lt;=22,入力項目!$S$16&lt;&gt;"高専"),IFERROR(VLOOKUP(入力項目!$S$17,子育て関連マスタ!$I$32:$M$34,4,FALSE),0),
U302&gt;=23,0
) +
IF($D302=4,
  IFERROR(_xlfn.IFS(
  U302&lt;=入力項目!$S$11,0,
  AND(U302=入力項目!$S$11),IFERROR(VLOOKUP(入力項目!$S$12,子育て関連マスタ!$I$4:$M$5,2,FALSE),0),
  AND(U302=4),IFERROR(VLOOKUP(入力項目!$S$13,子育て関連マスタ!$I$9:$M$12,2,FALSE),0),
  AND(U302=7),IFERROR(VLOOKUP(入力項目!$S$14,子育て関連マスタ!$I$16:$M$17,2,FALSE),0),
  AND(U302=13),IFERROR(VLOOKUP(入力項目!$S$15,子育て関連マスタ!$I$21:$M$22,2,FALSE),0),
  AND(U302=16),IFERROR(VLOOKUP(入力項目!$S$16,子育て関連マスタ!$I$26:$M$28,2,FALSE),0),
  AND(U302=19,入力項目!$S$16&lt;&gt;"高専"),IFERROR(VLOOKUP(入力項目!$S$17,子育て関連マスタ!$I$32:$M$37,2,FALSE),0),
  AND(U302=21,入力項目!$S$16="高専"),IFERROR(VLOOKUP(入力項目!$S$17,子育て関連マスタ!$I$32:$M$37,2,FALSE),0),
  U302&gt;=22,0
  ),0),0
) +
IF(AND(U302&gt;=1,U302&lt;=15),IF($D302=入力項目!$S$8,入力項目!$S$3,0),0) +
IF(AND(U302&gt;=1,U302&lt;=15),IF($D302=5,入力項目!$S$4,0),0) +
IF(AND(U302&gt;=1,U302&lt;=15),IF($D302=12,入力項目!$S$5,0),0) +
IF(AND(入力項目!$S$7=$A302,入力項目!$S$8=$D302),子育て関連マスタ!$C$14,0) +
IFERROR(IF(AND(YEAR(EDATE(DATE(入力項目!$S$7,入力項目!$S$8,1),1))=$A302,MONTH(EDATE(DATE(入力項目!$S$7,入力項目!$S$8,1),1))=$D302),子育て関連マスタ!$C$15,0),0) +
IF(AND(OR(U302=3,U302=5,U302=7),$D302=11),子育て関連マスタ!$C$17,0) +
IF(AND(U302=20,$D302=1),子育て関連マスタ!$C$18,0) +
IF(AND(U302=20,$D302=1),
IFERROR(_xlfn.IFS(
入力項目!$S$10="男",子育て関連マスタ!$C$18,
入力項目!$S$10="女",子育て関連マスタ!$C$19
),0),0
) +
IF(AND(U302&gt;=入力項目!$S$18,U302&lt;=入力項目!$S$19),入力項目!$S$20,0) +
IF(AND(U302&gt;=入力項目!$S$21,U302&lt;=入力項目!$S$22),入力項目!$S$23,0) +
IF(AND(U302&gt;=入力項目!$S$24,U302&lt;=入力項目!$S$25),入力項目!$S$26,0)
)</f>
        <v>0</v>
      </c>
      <c r="AJ302" s="10">
        <f ca="1">-VLOOKUP($D302,月別収支!$A$2:$H$13,7,FALSE)</f>
        <v>-20000</v>
      </c>
    </row>
    <row r="303" spans="1:36" x14ac:dyDescent="0.4">
      <c r="A303">
        <f t="shared" ca="1" si="88"/>
        <v>2049</v>
      </c>
      <c r="B303">
        <f t="shared" ca="1" si="78"/>
        <v>2049</v>
      </c>
      <c r="C303">
        <f t="shared" ca="1" si="79"/>
        <v>25</v>
      </c>
      <c r="D303">
        <f t="shared" ca="1" si="89"/>
        <v>9</v>
      </c>
      <c r="E303" t="str">
        <f t="shared" ca="1" si="73"/>
        <v>2049年9月</v>
      </c>
      <c r="F303">
        <f ca="1">IF(OR(入力項目!$N$5&lt;$A303,AND(入力項目!$N$5=$A303,入力項目!$N$6&lt;$D303)),IF(F302=0,1,IF(G303=12,F302+1,F302)),0)</f>
        <v>24</v>
      </c>
      <c r="G303">
        <f ca="1">IF(OR(入力項目!$N$5&lt;$A303,AND(入力項目!$N$5=$A303,入力項目!$N$6&lt;$D303)),IF(G302=12,1,G302+1),0)</f>
        <v>11</v>
      </c>
      <c r="H303" t="str">
        <f t="shared" ca="1" si="74"/>
        <v>24_11</v>
      </c>
      <c r="I303">
        <f ca="1">IF(
  IFERROR(AND($C303&gt;0,MOD($C303,入力項目!$N$22)=0,$D303=入力項目!$N$23), FALSE),
  1,
  IF(
    AND(I302&gt;0,J302=12),
    IF(I302=入力項目!$N$28, 0, I302+1),
    I302
  )
)</f>
        <v>1</v>
      </c>
      <c r="J303">
        <f ca="1">IF($D303=入力項目!$N$23,1,IFERROR(J302+1,1))</f>
        <v>4</v>
      </c>
      <c r="K303" t="str">
        <f t="shared" ca="1" si="75"/>
        <v>1_4</v>
      </c>
      <c r="L303">
        <f ca="1">L302+IF(入力項目!$D$4=$D303,1,0)</f>
        <v>53</v>
      </c>
      <c r="M303" t="str">
        <f t="shared" ca="1" si="76"/>
        <v>53歳</v>
      </c>
      <c r="N303">
        <f t="shared" ca="1" si="80"/>
        <v>54</v>
      </c>
      <c r="O303" t="str">
        <f t="shared" ca="1" si="77"/>
        <v>54歳</v>
      </c>
      <c r="P303">
        <f t="shared" ca="1" si="81"/>
        <v>29</v>
      </c>
      <c r="Q303">
        <f t="shared" ca="1" si="82"/>
        <v>27</v>
      </c>
      <c r="R303">
        <f t="shared" ca="1" si="83"/>
        <v>2050</v>
      </c>
      <c r="S303">
        <f t="shared" ca="1" si="84"/>
        <v>2050</v>
      </c>
      <c r="T303">
        <f t="shared" ca="1" si="85"/>
        <v>2050</v>
      </c>
      <c r="U303">
        <f t="shared" ca="1" si="86"/>
        <v>2050</v>
      </c>
      <c r="V303" s="10">
        <f t="shared" ca="1" si="87"/>
        <v>34967815</v>
      </c>
      <c r="W303" s="10">
        <f ca="1">IF($L303&lt;その他マスタ!$B$1,VLOOKUP($D303,月別収支!$A$2:$H$13,2,FALSE),その他マスタ!$B$3)+IF(AND($L303=その他マスタ!$B$1,入力項目!$I$9="あり",$D303=入力項目!$D$4),その他マスタ!$B$2,0)</f>
        <v>300000</v>
      </c>
      <c r="X303" s="10">
        <f ca="1">-IF(入力項目!$K$5=TRUE,
IF($F303+$G303&lt;3,VLOOKUP($D303,月別収支!$A$2:$H$13,8,FALSE),0)+IFERROR(VLOOKUP($H303,住宅ローン計算!C:P,13,FALSE),0)+IF($F303&gt;1,IF(OR($G303=3,$G303=6,$G303=9,$G303=12),ROUNDUP(入力項目!$N$18/4,0),0),0),
VLOOKUP($D303,月別収支!$A$2:$H$13,8,FALSE))</f>
        <v>-53590</v>
      </c>
      <c r="Y303" s="10">
        <f ca="1">-VLOOKUP($D303,月別収支!$A$2:$H$13,3,FALSE)</f>
        <v>-75000</v>
      </c>
      <c r="Z303" s="10">
        <f ca="1">-VLOOKUP($D303,月別収支!$A$2:$H$13,4,FALSE)</f>
        <v>-27000</v>
      </c>
      <c r="AA303" s="10">
        <f ca="1">-VLOOKUP($D303,月別収支!$A$2:$H$13,6,FALSE)</f>
        <v>-10000</v>
      </c>
      <c r="AB303" s="10">
        <f ca="1">-(
VLOOKUP($D303,月別収支!$A$2:$H$13,5,FALSE)+IF(AND(入力項目!$I$27&lt;=$A303,ISEVEN($A303-入力項目!$I$27),入力項目!$I$28=$D303),入力項目!$I$26,0)
+IF(入力項目!$K$26=TRUE,
IFERROR(VLOOKUP($K303,マイカーローン計算!C:P,13,FALSE),0),
IFERROR(
  IF(AND($C303&gt;0,MOD($C303,入力項目!$N$22)=0,$D303=入力項目!$N$23),入力項目!$N$24,0),
 0
)
)
)</f>
        <v>-20000</v>
      </c>
      <c r="AC303" s="10">
        <f ca="1">-IF($A303&lt;入力項目!$N$33,入力項目!$N$35,IF(AND($A303=入力項目!$N$33,$D303&lt;=入力項目!$N$34),入力項目!$N$35,0))</f>
        <v>0</v>
      </c>
      <c r="AD303">
        <f ca="1">-(
_xlfn.IFS(
P303&lt;=入力項目!$S$11,0,
AND(P303&gt;=入力項目!$S$11+1,P303&lt;=3),IFERROR(VLOOKUP(入力項目!$S$12,子育て関連マスタ!$I$4:$M$5,4,FALSE),0),
AND(P303&gt;=4,P303&lt;=6),IFERROR(VLOOKUP(入力項目!$S$13,子育て関連マスタ!$I$9:$M$12,4,FALSE),0),
AND(P303&gt;=7,P303&lt;=12),IFERROR(VLOOKUP(入力項目!$S$14,子育て関連マスタ!$I$16:$M$17,4,FALSE),0),
AND(P303&gt;=13,P303&lt;=15),IFERROR(VLOOKUP(入力項目!$S$15,子育て関連マスタ!$I$21:$M$22,4,FALSE),0),
AND(P303&gt;=16,P303&lt;=18),IFERROR(VLOOKUP(入力項目!$S$16,子育て関連マスタ!$I$26:$M$28,4,FALSE),0),
AND(P303&gt;=19,P303&lt;=20,入力項目!$S$16="高専"),IFERROR(VLOOKUP(入力項目!$S$16,子育て関連マスタ!$I$26:$M$28,4,FALSE),0),
AND(P303&gt;=19,P303&lt;=20,入力項目!$S$16&lt;&gt;"高専"),IFERROR(VLOOKUP(入力項目!$S$17,子育て関連マスタ!$I$32:$M$37,4,FALSE),0),
AND(P303&gt;=21,P303&lt;=22,入力項目!$S$16="高専"),IFERROR(VLOOKUP(入力項目!$S$17,子育て関連マスタ!$I$32:$M$34,4,FALSE),0),
AND(P303&gt;=21,P303&lt;=22,入力項目!$S$16&lt;&gt;"高専"),IFERROR(VLOOKUP(入力項目!$S$17,子育て関連マスタ!$I$32:$M$34,4,FALSE),0),
P303&gt;=23,0
) +
IF($D303=4,
  IFERROR(_xlfn.IFS(
  P303&lt;=入力項目!$S$11,0,
  AND(P303=入力項目!$S$11),IFERROR(VLOOKUP(入力項目!$S$12,子育て関連マスタ!$I$4:$M$5,2,FALSE),0),
  AND(P303=4),IFERROR(VLOOKUP(入力項目!$S$13,子育て関連マスタ!$I$9:$M$12,2,FALSE),0),
  AND(P303=7),IFERROR(VLOOKUP(入力項目!$S$14,子育て関連マスタ!$I$16:$M$17,2,FALSE),0),
  AND(P303=13),IFERROR(VLOOKUP(入力項目!$S$15,子育て関連マスタ!$I$21:$M$22,2,FALSE),0),
  AND(P303=16),IFERROR(VLOOKUP(入力項目!$S$16,子育て関連マスタ!$I$26:$M$28,2,FALSE),0),
  AND(P303=19,入力項目!$S$16&lt;&gt;"高専"),IFERROR(VLOOKUP(入力項目!$S$17,子育て関連マスタ!$I$32:$M$37,2,FALSE),0),
  AND(P303=21,入力項目!$S$16="高専"),IFERROR(VLOOKUP(入力項目!$S$17,子育て関連マスタ!$I$32:$M$37,2,FALSE),0),
  P303&gt;=22,0
  ),0),0
) +
IF(AND(P303&gt;=1,P303&lt;=15),IF($D303=入力項目!$S$8,入力項目!$S$3,0),0) +
IF(AND(P303&gt;=1,P303&lt;=15),IF($D303=5,入力項目!$S$4,0),0) +
IF(AND(P303&gt;=1,P303&lt;=15),IF($D303=12,入力項目!$S$5,0),0) +
IF(AND(入力項目!$S$7=$A303,入力項目!$S$8=$D303),子育て関連マスタ!$C$14,0) +
IFERROR(IF(AND(YEAR(EDATE(DATE(入力項目!$S$7,入力項目!$S$8,1),1))=$A303,MONTH(EDATE(DATE(入力項目!$S$7,入力項目!$S$8,1),1))=$D303),子育て関連マスタ!$C$15,0),0) +
IF(AND(OR(P303=3,P303=5,P303=7),$D303=11),子育て関連マスタ!$C$17,0) +
IF(AND(P303=20,$D303=1),子育て関連マスタ!$C$18,0) +
IF(AND(P303=20,$D303=1),
IFERROR(_xlfn.IFS(
入力項目!$S$10="男",子育て関連マスタ!$C$18,
入力項目!$S$10="女",子育て関連マスタ!$C$19
),0),0
) +
IF(AND(P303&gt;=入力項目!$S$18,P303&lt;=入力項目!$S$19),入力項目!$S$20,0) +
IF(AND(P303&gt;=入力項目!$S$21,P303&lt;=入力項目!$S$22),入力項目!$S$23,0) +
IF(AND(P303&gt;=入力項目!$S$24,P303&lt;=入力項目!$S$25),入力項目!$S$26,0)
)</f>
        <v>0</v>
      </c>
      <c r="AE303">
        <f ca="1">-(
_xlfn.IFS(
Q303&lt;=入力項目!$S$11,0,
AND(Q303&gt;=入力項目!$S$11+1,Q303&lt;=3),IFERROR(VLOOKUP(入力項目!$S$12,子育て関連マスタ!$I$4:$M$5,4,FALSE),0),
AND(Q303&gt;=4,Q303&lt;=6),IFERROR(VLOOKUP(入力項目!$S$13,子育て関連マスタ!$I$9:$M$12,4,FALSE),0),
AND(Q303&gt;=7,Q303&lt;=12),IFERROR(VLOOKUP(入力項目!$S$14,子育て関連マスタ!$I$16:$M$17,4,FALSE),0),
AND(Q303&gt;=13,Q303&lt;=15),IFERROR(VLOOKUP(入力項目!$S$15,子育て関連マスタ!$I$21:$M$22,4,FALSE),0),
AND(Q303&gt;=16,Q303&lt;=18),IFERROR(VLOOKUP(入力項目!$S$16,子育て関連マスタ!$I$26:$M$28,4,FALSE),0),
AND(Q303&gt;=19,Q303&lt;=20,入力項目!$S$16="高専"),IFERROR(VLOOKUP(入力項目!$S$16,子育て関連マスタ!$I$26:$M$28,4,FALSE),0),
AND(Q303&gt;=19,Q303&lt;=20,入力項目!$S$16&lt;&gt;"高専"),IFERROR(VLOOKUP(入力項目!$S$17,子育て関連マスタ!$I$32:$M$37,4,FALSE),0),
AND(Q303&gt;=21,Q303&lt;=22,入力項目!$S$16="高専"),IFERROR(VLOOKUP(入力項目!$S$17,子育て関連マスタ!$I$32:$M$34,4,FALSE),0),
AND(Q303&gt;=21,Q303&lt;=22,入力項目!$S$16&lt;&gt;"高専"),IFERROR(VLOOKUP(入力項目!$S$17,子育て関連マスタ!$I$32:$M$34,4,FALSE),0),
Q303&gt;=23,0
) +
IF($D303=4,
  IFERROR(_xlfn.IFS(
  Q303&lt;=入力項目!$S$11,0,
  AND(Q303=入力項目!$S$11),IFERROR(VLOOKUP(入力項目!$S$12,子育て関連マスタ!$I$4:$M$5,2,FALSE),0),
  AND(Q303=4),IFERROR(VLOOKUP(入力項目!$S$13,子育て関連マスタ!$I$9:$M$12,2,FALSE),0),
  AND(Q303=7),IFERROR(VLOOKUP(入力項目!$S$14,子育て関連マスタ!$I$16:$M$17,2,FALSE),0),
  AND(Q303=13),IFERROR(VLOOKUP(入力項目!$S$15,子育て関連マスタ!$I$21:$M$22,2,FALSE),0),
  AND(Q303=16),IFERROR(VLOOKUP(入力項目!$S$16,子育て関連マスタ!$I$26:$M$28,2,FALSE),0),
  AND(Q303=19,入力項目!$S$16&lt;&gt;"高専"),IFERROR(VLOOKUP(入力項目!$S$17,子育て関連マスタ!$I$32:$M$37,2,FALSE),0),
  AND(Q303=21,入力項目!$S$16="高専"),IFERROR(VLOOKUP(入力項目!$S$17,子育て関連マスタ!$I$32:$M$37,2,FALSE),0),
  Q303&gt;=22,0
  ),0),0
) +
IF(AND(Q303&gt;=1,Q303&lt;=15),IF($D303=入力項目!$S$8,入力項目!$S$3,0),0) +
IF(AND(Q303&gt;=1,Q303&lt;=15),IF($D303=5,入力項目!$S$4,0),0) +
IF(AND(Q303&gt;=1,Q303&lt;=15),IF($D303=12,入力項目!$S$5,0),0) +
IF(AND(入力項目!$S$7=$A303,入力項目!$S$8=$D303),子育て関連マスタ!$C$14,0) +
IFERROR(IF(AND(YEAR(EDATE(DATE(入力項目!$S$7,入力項目!$S$8,1),1))=$A303,MONTH(EDATE(DATE(入力項目!$S$7,入力項目!$S$8,1),1))=$D303),子育て関連マスタ!$C$15,0),0) +
IF(AND(OR(Q303=3,Q303=5,Q303=7),$D303=11),子育て関連マスタ!$C$17,0) +
IF(AND(Q303=20,$D303=1),子育て関連マスタ!$C$18,0) +
IF(AND(Q303=20,$D303=1),
IFERROR(_xlfn.IFS(
入力項目!$S$10="男",子育て関連マスタ!$C$18,
入力項目!$S$10="女",子育て関連マスタ!$C$19
),0),0
) +
IF(AND(Q303&gt;=入力項目!$S$18,Q303&lt;=入力項目!$S$19),入力項目!$S$20,0) +
IF(AND(Q303&gt;=入力項目!$S$21,Q303&lt;=入力項目!$S$22),入力項目!$S$23,0) +
IF(AND(Q303&gt;=入力項目!$S$24,Q303&lt;=入力項目!$S$25),入力項目!$S$26,0)
)</f>
        <v>0</v>
      </c>
      <c r="AF303">
        <f ca="1">-(
_xlfn.IFS(
R303&lt;=入力項目!$S$11,0,
AND(R303&gt;=入力項目!$S$11+1,R303&lt;=3),IFERROR(VLOOKUP(入力項目!$S$12,子育て関連マスタ!$I$4:$M$5,4,FALSE),0),
AND(R303&gt;=4,R303&lt;=6),IFERROR(VLOOKUP(入力項目!$S$13,子育て関連マスタ!$I$9:$M$12,4,FALSE),0),
AND(R303&gt;=7,R303&lt;=12),IFERROR(VLOOKUP(入力項目!$S$14,子育て関連マスタ!$I$16:$M$17,4,FALSE),0),
AND(R303&gt;=13,R303&lt;=15),IFERROR(VLOOKUP(入力項目!$S$15,子育て関連マスタ!$I$21:$M$22,4,FALSE),0),
AND(R303&gt;=16,R303&lt;=18),IFERROR(VLOOKUP(入力項目!$S$16,子育て関連マスタ!$I$26:$M$28,4,FALSE),0),
AND(R303&gt;=19,R303&lt;=20,入力項目!$S$16="高専"),IFERROR(VLOOKUP(入力項目!$S$16,子育て関連マスタ!$I$26:$M$28,4,FALSE),0),
AND(R303&gt;=19,R303&lt;=20,入力項目!$S$16&lt;&gt;"高専"),IFERROR(VLOOKUP(入力項目!$S$17,子育て関連マスタ!$I$32:$M$37,4,FALSE),0),
AND(R303&gt;=21,R303&lt;=22,入力項目!$S$16="高専"),IFERROR(VLOOKUP(入力項目!$S$17,子育て関連マスタ!$I$32:$M$34,4,FALSE),0),
AND(R303&gt;=21,R303&lt;=22,入力項目!$S$16&lt;&gt;"高専"),IFERROR(VLOOKUP(入力項目!$S$17,子育て関連マスタ!$I$32:$M$34,4,FALSE),0),
R303&gt;=23,0
) +
IF($D303=4,
  IFERROR(_xlfn.IFS(
  R303&lt;=入力項目!$S$11,0,
  AND(R303=入力項目!$S$11),IFERROR(VLOOKUP(入力項目!$S$12,子育て関連マスタ!$I$4:$M$5,2,FALSE),0),
  AND(R303=4),IFERROR(VLOOKUP(入力項目!$S$13,子育て関連マスタ!$I$9:$M$12,2,FALSE),0),
  AND(R303=7),IFERROR(VLOOKUP(入力項目!$S$14,子育て関連マスタ!$I$16:$M$17,2,FALSE),0),
  AND(R303=13),IFERROR(VLOOKUP(入力項目!$S$15,子育て関連マスタ!$I$21:$M$22,2,FALSE),0),
  AND(R303=16),IFERROR(VLOOKUP(入力項目!$S$16,子育て関連マスタ!$I$26:$M$28,2,FALSE),0),
  AND(R303=19,入力項目!$S$16&lt;&gt;"高専"),IFERROR(VLOOKUP(入力項目!$S$17,子育て関連マスタ!$I$32:$M$37,2,FALSE),0),
  AND(R303=21,入力項目!$S$16="高専"),IFERROR(VLOOKUP(入力項目!$S$17,子育て関連マスタ!$I$32:$M$37,2,FALSE),0),
  R303&gt;=22,0
  ),0),0
) +
IF(AND(R303&gt;=1,R303&lt;=15),IF($D303=入力項目!$S$8,入力項目!$S$3,0),0) +
IF(AND(R303&gt;=1,R303&lt;=15),IF($D303=5,入力項目!$S$4,0),0) +
IF(AND(R303&gt;=1,R303&lt;=15),IF($D303=12,入力項目!$S$5,0),0) +
IF(AND(入力項目!$S$7=$A303,入力項目!$S$8=$D303),子育て関連マスタ!$C$14,0) +
IFERROR(IF(AND(YEAR(EDATE(DATE(入力項目!$S$7,入力項目!$S$8,1),1))=$A303,MONTH(EDATE(DATE(入力項目!$S$7,入力項目!$S$8,1),1))=$D303),子育て関連マスタ!$C$15,0),0) +
IF(AND(OR(R303=3,R303=5,R303=7),$D303=11),子育て関連マスタ!$C$17,0) +
IF(AND(R303=20,$D303=1),子育て関連マスタ!$C$18,0) +
IF(AND(R303=20,$D303=1),
IFERROR(_xlfn.IFS(
入力項目!$S$10="男",子育て関連マスタ!$C$18,
入力項目!$S$10="女",子育て関連マスタ!$C$19
),0),0
) +
IF(AND(R303&gt;=入力項目!$S$18,R303&lt;=入力項目!$S$19),入力項目!$S$20,0) +
IF(AND(R303&gt;=入力項目!$S$21,R303&lt;=入力項目!$S$22),入力項目!$S$23,0) +
IF(AND(R303&gt;=入力項目!$S$24,R303&lt;=入力項目!$S$25),入力項目!$S$26,0)
)</f>
        <v>0</v>
      </c>
      <c r="AG303">
        <f ca="1">-(
_xlfn.IFS(
S303&lt;=入力項目!$S$11,0,
AND(S303&gt;=入力項目!$S$11+1,S303&lt;=3),IFERROR(VLOOKUP(入力項目!$S$12,子育て関連マスタ!$I$4:$M$5,4,FALSE),0),
AND(S303&gt;=4,S303&lt;=6),IFERROR(VLOOKUP(入力項目!$S$13,子育て関連マスタ!$I$9:$M$12,4,FALSE),0),
AND(S303&gt;=7,S303&lt;=12),IFERROR(VLOOKUP(入力項目!$S$14,子育て関連マスタ!$I$16:$M$17,4,FALSE),0),
AND(S303&gt;=13,S303&lt;=15),IFERROR(VLOOKUP(入力項目!$S$15,子育て関連マスタ!$I$21:$M$22,4,FALSE),0),
AND(S303&gt;=16,S303&lt;=18),IFERROR(VLOOKUP(入力項目!$S$16,子育て関連マスタ!$I$26:$M$28,4,FALSE),0),
AND(S303&gt;=19,S303&lt;=20,入力項目!$S$16="高専"),IFERROR(VLOOKUP(入力項目!$S$16,子育て関連マスタ!$I$26:$M$28,4,FALSE),0),
AND(S303&gt;=19,S303&lt;=20,入力項目!$S$16&lt;&gt;"高専"),IFERROR(VLOOKUP(入力項目!$S$17,子育て関連マスタ!$I$32:$M$37,4,FALSE),0),
AND(S303&gt;=21,S303&lt;=22,入力項目!$S$16="高専"),IFERROR(VLOOKUP(入力項目!$S$17,子育て関連マスタ!$I$32:$M$34,4,FALSE),0),
AND(S303&gt;=21,S303&lt;=22,入力項目!$S$16&lt;&gt;"高専"),IFERROR(VLOOKUP(入力項目!$S$17,子育て関連マスタ!$I$32:$M$34,4,FALSE),0),
S303&gt;=23,0
) +
IF($D303=4,
  IFERROR(_xlfn.IFS(
  S303&lt;=入力項目!$S$11,0,
  AND(S303=入力項目!$S$11),IFERROR(VLOOKUP(入力項目!$S$12,子育て関連マスタ!$I$4:$M$5,2,FALSE),0),
  AND(S303=4),IFERROR(VLOOKUP(入力項目!$S$13,子育て関連マスタ!$I$9:$M$12,2,FALSE),0),
  AND(S303=7),IFERROR(VLOOKUP(入力項目!$S$14,子育て関連マスタ!$I$16:$M$17,2,FALSE),0),
  AND(S303=13),IFERROR(VLOOKUP(入力項目!$S$15,子育て関連マスタ!$I$21:$M$22,2,FALSE),0),
  AND(S303=16),IFERROR(VLOOKUP(入力項目!$S$16,子育て関連マスタ!$I$26:$M$28,2,FALSE),0),
  AND(S303=19,入力項目!$S$16&lt;&gt;"高専"),IFERROR(VLOOKUP(入力項目!$S$17,子育て関連マスタ!$I$32:$M$37,2,FALSE),0),
  AND(S303=21,入力項目!$S$16="高専"),IFERROR(VLOOKUP(入力項目!$S$17,子育て関連マスタ!$I$32:$M$37,2,FALSE),0),
  S303&gt;=22,0
  ),0),0
) +
IF(AND(S303&gt;=1,S303&lt;=15),IF($D303=入力項目!$S$8,入力項目!$S$3,0),0) +
IF(AND(S303&gt;=1,S303&lt;=15),IF($D303=5,入力項目!$S$4,0),0) +
IF(AND(S303&gt;=1,S303&lt;=15),IF($D303=12,入力項目!$S$5,0),0) +
IF(AND(入力項目!$S$7=$A303,入力項目!$S$8=$D303),子育て関連マスタ!$C$14,0) +
IFERROR(IF(AND(YEAR(EDATE(DATE(入力項目!$S$7,入力項目!$S$8,1),1))=$A303,MONTH(EDATE(DATE(入力項目!$S$7,入力項目!$S$8,1),1))=$D303),子育て関連マスタ!$C$15,0),0) +
IF(AND(OR(S303=3,S303=5,S303=7),$D303=11),子育て関連マスタ!$C$17,0) +
IF(AND(S303=20,$D303=1),子育て関連マスタ!$C$18,0) +
IF(AND(S303=20,$D303=1),
IFERROR(_xlfn.IFS(
入力項目!$S$10="男",子育て関連マスタ!$C$18,
入力項目!$S$10="女",子育て関連マスタ!$C$19
),0),0
) +
IF(AND(S303&gt;=入力項目!$S$18,S303&lt;=入力項目!$S$19),入力項目!$S$20,0) +
IF(AND(S303&gt;=入力項目!$S$21,S303&lt;=入力項目!$S$22),入力項目!$S$23,0) +
IF(AND(S303&gt;=入力項目!$S$24,S303&lt;=入力項目!$S$25),入力項目!$S$26,0)
)</f>
        <v>0</v>
      </c>
      <c r="AH303">
        <f ca="1">-(
_xlfn.IFS(
T303&lt;=入力項目!$S$11,0,
AND(T303&gt;=入力項目!$S$11+1,T303&lt;=3),IFERROR(VLOOKUP(入力項目!$S$12,子育て関連マスタ!$I$4:$M$5,4,FALSE),0),
AND(T303&gt;=4,T303&lt;=6),IFERROR(VLOOKUP(入力項目!$S$13,子育て関連マスタ!$I$9:$M$12,4,FALSE),0),
AND(T303&gt;=7,T303&lt;=12),IFERROR(VLOOKUP(入力項目!$S$14,子育て関連マスタ!$I$16:$M$17,4,FALSE),0),
AND(T303&gt;=13,T303&lt;=15),IFERROR(VLOOKUP(入力項目!$S$15,子育て関連マスタ!$I$21:$M$22,4,FALSE),0),
AND(T303&gt;=16,T303&lt;=18),IFERROR(VLOOKUP(入力項目!$S$16,子育て関連マスタ!$I$26:$M$28,4,FALSE),0),
AND(T303&gt;=19,T303&lt;=20,入力項目!$S$16="高専"),IFERROR(VLOOKUP(入力項目!$S$16,子育て関連マスタ!$I$26:$M$28,4,FALSE),0),
AND(T303&gt;=19,T303&lt;=20,入力項目!$S$16&lt;&gt;"高専"),IFERROR(VLOOKUP(入力項目!$S$17,子育て関連マスタ!$I$32:$M$37,4,FALSE),0),
AND(T303&gt;=21,T303&lt;=22,入力項目!$S$16="高専"),IFERROR(VLOOKUP(入力項目!$S$17,子育て関連マスタ!$I$32:$M$34,4,FALSE),0),
AND(T303&gt;=21,T303&lt;=22,入力項目!$S$16&lt;&gt;"高専"),IFERROR(VLOOKUP(入力項目!$S$17,子育て関連マスタ!$I$32:$M$34,4,FALSE),0),
T303&gt;=23,0
) +
IF($D303=4,
  IFERROR(_xlfn.IFS(
  T303&lt;=入力項目!$S$11,0,
  AND(T303=入力項目!$S$11),IFERROR(VLOOKUP(入力項目!$S$12,子育て関連マスタ!$I$4:$M$5,2,FALSE),0),
  AND(T303=4),IFERROR(VLOOKUP(入力項目!$S$13,子育て関連マスタ!$I$9:$M$12,2,FALSE),0),
  AND(T303=7),IFERROR(VLOOKUP(入力項目!$S$14,子育て関連マスタ!$I$16:$M$17,2,FALSE),0),
  AND(T303=13),IFERROR(VLOOKUP(入力項目!$S$15,子育て関連マスタ!$I$21:$M$22,2,FALSE),0),
  AND(T303=16),IFERROR(VLOOKUP(入力項目!$S$16,子育て関連マスタ!$I$26:$M$28,2,FALSE),0),
  AND(T303=19,入力項目!$S$16&lt;&gt;"高専"),IFERROR(VLOOKUP(入力項目!$S$17,子育て関連マスタ!$I$32:$M$37,2,FALSE),0),
  AND(T303=21,入力項目!$S$16="高専"),IFERROR(VLOOKUP(入力項目!$S$17,子育て関連マスタ!$I$32:$M$37,2,FALSE),0),
  T303&gt;=22,0
  ),0),0
) +
IF(AND(T303&gt;=1,T303&lt;=15),IF($D303=入力項目!$S$8,入力項目!$S$3,0),0) +
IF(AND(T303&gt;=1,T303&lt;=15),IF($D303=5,入力項目!$S$4,0),0) +
IF(AND(T303&gt;=1,T303&lt;=15),IF($D303=12,入力項目!$S$5,0),0) +
IF(AND(入力項目!$S$7=$A303,入力項目!$S$8=$D303),子育て関連マスタ!$C$14,0) +
IFERROR(IF(AND(YEAR(EDATE(DATE(入力項目!$S$7,入力項目!$S$8,1),1))=$A303,MONTH(EDATE(DATE(入力項目!$S$7,入力項目!$S$8,1),1))=$D303),子育て関連マスタ!$C$15,0),0) +
IF(AND(OR(T303=3,T303=5,T303=7),$D303=11),子育て関連マスタ!$C$17,0) +
IF(AND(T303=20,$D303=1),子育て関連マスタ!$C$18,0) +
IF(AND(T303=20,$D303=1),
IFERROR(_xlfn.IFS(
入力項目!$S$10="男",子育て関連マスタ!$C$18,
入力項目!$S$10="女",子育て関連マスタ!$C$19
),0),0
) +
IF(AND(T303&gt;=入力項目!$S$18,T303&lt;=入力項目!$S$19),入力項目!$S$20,0) +
IF(AND(T303&gt;=入力項目!$S$21,T303&lt;=入力項目!$S$22),入力項目!$S$23,0) +
IF(AND(T303&gt;=入力項目!$S$24,T303&lt;=入力項目!$S$25),入力項目!$S$26,0)
)</f>
        <v>0</v>
      </c>
      <c r="AI303">
        <f ca="1">-(
_xlfn.IFS(
U303&lt;=入力項目!$S$11,0,
AND(U303&gt;=入力項目!$S$11+1,U303&lt;=3),IFERROR(VLOOKUP(入力項目!$S$12,子育て関連マスタ!$I$4:$M$5,4,FALSE),0),
AND(U303&gt;=4,U303&lt;=6),IFERROR(VLOOKUP(入力項目!$S$13,子育て関連マスタ!$I$9:$M$12,4,FALSE),0),
AND(U303&gt;=7,U303&lt;=12),IFERROR(VLOOKUP(入力項目!$S$14,子育て関連マスタ!$I$16:$M$17,4,FALSE),0),
AND(U303&gt;=13,U303&lt;=15),IFERROR(VLOOKUP(入力項目!$S$15,子育て関連マスタ!$I$21:$M$22,4,FALSE),0),
AND(U303&gt;=16,U303&lt;=18),IFERROR(VLOOKUP(入力項目!$S$16,子育て関連マスタ!$I$26:$M$28,4,FALSE),0),
AND(U303&gt;=19,U303&lt;=20,入力項目!$S$16="高専"),IFERROR(VLOOKUP(入力項目!$S$16,子育て関連マスタ!$I$26:$M$28,4,FALSE),0),
AND(U303&gt;=19,U303&lt;=20,入力項目!$S$16&lt;&gt;"高専"),IFERROR(VLOOKUP(入力項目!$S$17,子育て関連マスタ!$I$32:$M$37,4,FALSE),0),
AND(U303&gt;=21,U303&lt;=22,入力項目!$S$16="高専"),IFERROR(VLOOKUP(入力項目!$S$17,子育て関連マスタ!$I$32:$M$34,4,FALSE),0),
AND(U303&gt;=21,U303&lt;=22,入力項目!$S$16&lt;&gt;"高専"),IFERROR(VLOOKUP(入力項目!$S$17,子育て関連マスタ!$I$32:$M$34,4,FALSE),0),
U303&gt;=23,0
) +
IF($D303=4,
  IFERROR(_xlfn.IFS(
  U303&lt;=入力項目!$S$11,0,
  AND(U303=入力項目!$S$11),IFERROR(VLOOKUP(入力項目!$S$12,子育て関連マスタ!$I$4:$M$5,2,FALSE),0),
  AND(U303=4),IFERROR(VLOOKUP(入力項目!$S$13,子育て関連マスタ!$I$9:$M$12,2,FALSE),0),
  AND(U303=7),IFERROR(VLOOKUP(入力項目!$S$14,子育て関連マスタ!$I$16:$M$17,2,FALSE),0),
  AND(U303=13),IFERROR(VLOOKUP(入力項目!$S$15,子育て関連マスタ!$I$21:$M$22,2,FALSE),0),
  AND(U303=16),IFERROR(VLOOKUP(入力項目!$S$16,子育て関連マスタ!$I$26:$M$28,2,FALSE),0),
  AND(U303=19,入力項目!$S$16&lt;&gt;"高専"),IFERROR(VLOOKUP(入力項目!$S$17,子育て関連マスタ!$I$32:$M$37,2,FALSE),0),
  AND(U303=21,入力項目!$S$16="高専"),IFERROR(VLOOKUP(入力項目!$S$17,子育て関連マスタ!$I$32:$M$37,2,FALSE),0),
  U303&gt;=22,0
  ),0),0
) +
IF(AND(U303&gt;=1,U303&lt;=15),IF($D303=入力項目!$S$8,入力項目!$S$3,0),0) +
IF(AND(U303&gt;=1,U303&lt;=15),IF($D303=5,入力項目!$S$4,0),0) +
IF(AND(U303&gt;=1,U303&lt;=15),IF($D303=12,入力項目!$S$5,0),0) +
IF(AND(入力項目!$S$7=$A303,入力項目!$S$8=$D303),子育て関連マスタ!$C$14,0) +
IFERROR(IF(AND(YEAR(EDATE(DATE(入力項目!$S$7,入力項目!$S$8,1),1))=$A303,MONTH(EDATE(DATE(入力項目!$S$7,入力項目!$S$8,1),1))=$D303),子育て関連マスタ!$C$15,0),0) +
IF(AND(OR(U303=3,U303=5,U303=7),$D303=11),子育て関連マスタ!$C$17,0) +
IF(AND(U303=20,$D303=1),子育て関連マスタ!$C$18,0) +
IF(AND(U303=20,$D303=1),
IFERROR(_xlfn.IFS(
入力項目!$S$10="男",子育て関連マスタ!$C$18,
入力項目!$S$10="女",子育て関連マスタ!$C$19
),0),0
) +
IF(AND(U303&gt;=入力項目!$S$18,U303&lt;=入力項目!$S$19),入力項目!$S$20,0) +
IF(AND(U303&gt;=入力項目!$S$21,U303&lt;=入力項目!$S$22),入力項目!$S$23,0) +
IF(AND(U303&gt;=入力項目!$S$24,U303&lt;=入力項目!$S$25),入力項目!$S$26,0)
)</f>
        <v>0</v>
      </c>
      <c r="AJ303" s="10">
        <f ca="1">-VLOOKUP($D303,月別収支!$A$2:$H$13,7,FALSE)</f>
        <v>-20000</v>
      </c>
    </row>
    <row r="304" spans="1:36" x14ac:dyDescent="0.4">
      <c r="A304">
        <f t="shared" ca="1" si="88"/>
        <v>2049</v>
      </c>
      <c r="B304">
        <f t="shared" ca="1" si="78"/>
        <v>2049</v>
      </c>
      <c r="C304">
        <f t="shared" ca="1" si="79"/>
        <v>25</v>
      </c>
      <c r="D304">
        <f t="shared" ca="1" si="89"/>
        <v>10</v>
      </c>
      <c r="E304" t="str">
        <f t="shared" ca="1" si="73"/>
        <v>2049年10月</v>
      </c>
      <c r="F304">
        <f ca="1">IF(OR(入力項目!$N$5&lt;$A304,AND(入力項目!$N$5=$A304,入力項目!$N$6&lt;$D304)),IF(F303=0,1,IF(G304=12,F303+1,F303)),0)</f>
        <v>25</v>
      </c>
      <c r="G304">
        <f ca="1">IF(OR(入力項目!$N$5&lt;$A304,AND(入力項目!$N$5=$A304,入力項目!$N$6&lt;$D304)),IF(G303=12,1,G303+1),0)</f>
        <v>12</v>
      </c>
      <c r="H304" t="str">
        <f t="shared" ca="1" si="74"/>
        <v>25_12</v>
      </c>
      <c r="I304">
        <f ca="1">IF(
  IFERROR(AND($C304&gt;0,MOD($C304,入力項目!$N$22)=0,$D304=入力項目!$N$23), FALSE),
  1,
  IF(
    AND(I303&gt;0,J303=12),
    IF(I303=入力項目!$N$28, 0, I303+1),
    I303
  )
)</f>
        <v>1</v>
      </c>
      <c r="J304">
        <f ca="1">IF($D304=入力項目!$N$23,1,IFERROR(J303+1,1))</f>
        <v>5</v>
      </c>
      <c r="K304" t="str">
        <f t="shared" ca="1" si="75"/>
        <v>1_5</v>
      </c>
      <c r="L304">
        <f ca="1">L303+IF(入力項目!$D$4=$D304,1,0)</f>
        <v>54</v>
      </c>
      <c r="M304" t="str">
        <f t="shared" ca="1" si="76"/>
        <v>54歳</v>
      </c>
      <c r="N304">
        <f t="shared" ca="1" si="80"/>
        <v>54</v>
      </c>
      <c r="O304" t="str">
        <f t="shared" ca="1" si="77"/>
        <v>54歳</v>
      </c>
      <c r="P304">
        <f t="shared" ca="1" si="81"/>
        <v>29</v>
      </c>
      <c r="Q304">
        <f t="shared" ca="1" si="82"/>
        <v>27</v>
      </c>
      <c r="R304">
        <f t="shared" ca="1" si="83"/>
        <v>2050</v>
      </c>
      <c r="S304">
        <f t="shared" ca="1" si="84"/>
        <v>2050</v>
      </c>
      <c r="T304">
        <f t="shared" ca="1" si="85"/>
        <v>2050</v>
      </c>
      <c r="U304">
        <f t="shared" ca="1" si="86"/>
        <v>2050</v>
      </c>
      <c r="V304" s="10">
        <f t="shared" ca="1" si="87"/>
        <v>35024725</v>
      </c>
      <c r="W304" s="10">
        <f ca="1">IF($L304&lt;その他マスタ!$B$1,VLOOKUP($D304,月別収支!$A$2:$H$13,2,FALSE),その他マスタ!$B$3)+IF(AND($L304=その他マスタ!$B$1,入力項目!$I$9="あり",$D304=入力項目!$D$4),その他マスタ!$B$2,0)</f>
        <v>300000</v>
      </c>
      <c r="X304" s="10">
        <f ca="1">-IF(入力項目!$K$5=TRUE,
IF($F304+$G304&lt;3,VLOOKUP($D304,月別収支!$A$2:$H$13,8,FALSE),0)+IFERROR(VLOOKUP($H304,住宅ローン計算!C:P,13,FALSE),0)+IF($F304&gt;1,IF(OR($G304=3,$G304=6,$G304=9,$G304=12),ROUNDUP(入力項目!$N$18/4,0),0),0),
VLOOKUP($D304,月別収支!$A$2:$H$13,8,FALSE))</f>
        <v>-91090</v>
      </c>
      <c r="Y304" s="10">
        <f ca="1">-VLOOKUP($D304,月別収支!$A$2:$H$13,3,FALSE)</f>
        <v>-75000</v>
      </c>
      <c r="Z304" s="10">
        <f ca="1">-VLOOKUP($D304,月別収支!$A$2:$H$13,4,FALSE)</f>
        <v>-27000</v>
      </c>
      <c r="AA304" s="10">
        <f ca="1">-VLOOKUP($D304,月別収支!$A$2:$H$13,6,FALSE)</f>
        <v>-10000</v>
      </c>
      <c r="AB304" s="10">
        <f ca="1">-(
VLOOKUP($D304,月別収支!$A$2:$H$13,5,FALSE)+IF(AND(入力項目!$I$27&lt;=$A304,ISEVEN($A304-入力項目!$I$27),入力項目!$I$28=$D304),入力項目!$I$26,0)
+IF(入力項目!$K$26=TRUE,
IFERROR(VLOOKUP($K304,マイカーローン計算!C:P,13,FALSE),0),
IFERROR(
  IF(AND($C304&gt;0,MOD($C304,入力項目!$N$22)=0,$D304=入力項目!$N$23),入力項目!$N$24,0),
 0
)
)
)</f>
        <v>-20000</v>
      </c>
      <c r="AC304" s="10">
        <f ca="1">-IF($A304&lt;入力項目!$N$33,入力項目!$N$35,IF(AND($A304=入力項目!$N$33,$D304&lt;=入力項目!$N$34),入力項目!$N$35,0))</f>
        <v>0</v>
      </c>
      <c r="AD304">
        <f ca="1">-(
_xlfn.IFS(
P304&lt;=入力項目!$S$11,0,
AND(P304&gt;=入力項目!$S$11+1,P304&lt;=3),IFERROR(VLOOKUP(入力項目!$S$12,子育て関連マスタ!$I$4:$M$5,4,FALSE),0),
AND(P304&gt;=4,P304&lt;=6),IFERROR(VLOOKUP(入力項目!$S$13,子育て関連マスタ!$I$9:$M$12,4,FALSE),0),
AND(P304&gt;=7,P304&lt;=12),IFERROR(VLOOKUP(入力項目!$S$14,子育て関連マスタ!$I$16:$M$17,4,FALSE),0),
AND(P304&gt;=13,P304&lt;=15),IFERROR(VLOOKUP(入力項目!$S$15,子育て関連マスタ!$I$21:$M$22,4,FALSE),0),
AND(P304&gt;=16,P304&lt;=18),IFERROR(VLOOKUP(入力項目!$S$16,子育て関連マスタ!$I$26:$M$28,4,FALSE),0),
AND(P304&gt;=19,P304&lt;=20,入力項目!$S$16="高専"),IFERROR(VLOOKUP(入力項目!$S$16,子育て関連マスタ!$I$26:$M$28,4,FALSE),0),
AND(P304&gt;=19,P304&lt;=20,入力項目!$S$16&lt;&gt;"高専"),IFERROR(VLOOKUP(入力項目!$S$17,子育て関連マスタ!$I$32:$M$37,4,FALSE),0),
AND(P304&gt;=21,P304&lt;=22,入力項目!$S$16="高専"),IFERROR(VLOOKUP(入力項目!$S$17,子育て関連マスタ!$I$32:$M$34,4,FALSE),0),
AND(P304&gt;=21,P304&lt;=22,入力項目!$S$16&lt;&gt;"高専"),IFERROR(VLOOKUP(入力項目!$S$17,子育て関連マスタ!$I$32:$M$34,4,FALSE),0),
P304&gt;=23,0
) +
IF($D304=4,
  IFERROR(_xlfn.IFS(
  P304&lt;=入力項目!$S$11,0,
  AND(P304=入力項目!$S$11),IFERROR(VLOOKUP(入力項目!$S$12,子育て関連マスタ!$I$4:$M$5,2,FALSE),0),
  AND(P304=4),IFERROR(VLOOKUP(入力項目!$S$13,子育て関連マスタ!$I$9:$M$12,2,FALSE),0),
  AND(P304=7),IFERROR(VLOOKUP(入力項目!$S$14,子育て関連マスタ!$I$16:$M$17,2,FALSE),0),
  AND(P304=13),IFERROR(VLOOKUP(入力項目!$S$15,子育て関連マスタ!$I$21:$M$22,2,FALSE),0),
  AND(P304=16),IFERROR(VLOOKUP(入力項目!$S$16,子育て関連マスタ!$I$26:$M$28,2,FALSE),0),
  AND(P304=19,入力項目!$S$16&lt;&gt;"高専"),IFERROR(VLOOKUP(入力項目!$S$17,子育て関連マスタ!$I$32:$M$37,2,FALSE),0),
  AND(P304=21,入力項目!$S$16="高専"),IFERROR(VLOOKUP(入力項目!$S$17,子育て関連マスタ!$I$32:$M$37,2,FALSE),0),
  P304&gt;=22,0
  ),0),0
) +
IF(AND(P304&gt;=1,P304&lt;=15),IF($D304=入力項目!$S$8,入力項目!$S$3,0),0) +
IF(AND(P304&gt;=1,P304&lt;=15),IF($D304=5,入力項目!$S$4,0),0) +
IF(AND(P304&gt;=1,P304&lt;=15),IF($D304=12,入力項目!$S$5,0),0) +
IF(AND(入力項目!$S$7=$A304,入力項目!$S$8=$D304),子育て関連マスタ!$C$14,0) +
IFERROR(IF(AND(YEAR(EDATE(DATE(入力項目!$S$7,入力項目!$S$8,1),1))=$A304,MONTH(EDATE(DATE(入力項目!$S$7,入力項目!$S$8,1),1))=$D304),子育て関連マスタ!$C$15,0),0) +
IF(AND(OR(P304=3,P304=5,P304=7),$D304=11),子育て関連マスタ!$C$17,0) +
IF(AND(P304=20,$D304=1),子育て関連マスタ!$C$18,0) +
IF(AND(P304=20,$D304=1),
IFERROR(_xlfn.IFS(
入力項目!$S$10="男",子育て関連マスタ!$C$18,
入力項目!$S$10="女",子育て関連マスタ!$C$19
),0),0
) +
IF(AND(P304&gt;=入力項目!$S$18,P304&lt;=入力項目!$S$19),入力項目!$S$20,0) +
IF(AND(P304&gt;=入力項目!$S$21,P304&lt;=入力項目!$S$22),入力項目!$S$23,0) +
IF(AND(P304&gt;=入力項目!$S$24,P304&lt;=入力項目!$S$25),入力項目!$S$26,0)
)</f>
        <v>0</v>
      </c>
      <c r="AE304">
        <f ca="1">-(
_xlfn.IFS(
Q304&lt;=入力項目!$S$11,0,
AND(Q304&gt;=入力項目!$S$11+1,Q304&lt;=3),IFERROR(VLOOKUP(入力項目!$S$12,子育て関連マスタ!$I$4:$M$5,4,FALSE),0),
AND(Q304&gt;=4,Q304&lt;=6),IFERROR(VLOOKUP(入力項目!$S$13,子育て関連マスタ!$I$9:$M$12,4,FALSE),0),
AND(Q304&gt;=7,Q304&lt;=12),IFERROR(VLOOKUP(入力項目!$S$14,子育て関連マスタ!$I$16:$M$17,4,FALSE),0),
AND(Q304&gt;=13,Q304&lt;=15),IFERROR(VLOOKUP(入力項目!$S$15,子育て関連マスタ!$I$21:$M$22,4,FALSE),0),
AND(Q304&gt;=16,Q304&lt;=18),IFERROR(VLOOKUP(入力項目!$S$16,子育て関連マスタ!$I$26:$M$28,4,FALSE),0),
AND(Q304&gt;=19,Q304&lt;=20,入力項目!$S$16="高専"),IFERROR(VLOOKUP(入力項目!$S$16,子育て関連マスタ!$I$26:$M$28,4,FALSE),0),
AND(Q304&gt;=19,Q304&lt;=20,入力項目!$S$16&lt;&gt;"高専"),IFERROR(VLOOKUP(入力項目!$S$17,子育て関連マスタ!$I$32:$M$37,4,FALSE),0),
AND(Q304&gt;=21,Q304&lt;=22,入力項目!$S$16="高専"),IFERROR(VLOOKUP(入力項目!$S$17,子育て関連マスタ!$I$32:$M$34,4,FALSE),0),
AND(Q304&gt;=21,Q304&lt;=22,入力項目!$S$16&lt;&gt;"高専"),IFERROR(VLOOKUP(入力項目!$S$17,子育て関連マスタ!$I$32:$M$34,4,FALSE),0),
Q304&gt;=23,0
) +
IF($D304=4,
  IFERROR(_xlfn.IFS(
  Q304&lt;=入力項目!$S$11,0,
  AND(Q304=入力項目!$S$11),IFERROR(VLOOKUP(入力項目!$S$12,子育て関連マスタ!$I$4:$M$5,2,FALSE),0),
  AND(Q304=4),IFERROR(VLOOKUP(入力項目!$S$13,子育て関連マスタ!$I$9:$M$12,2,FALSE),0),
  AND(Q304=7),IFERROR(VLOOKUP(入力項目!$S$14,子育て関連マスタ!$I$16:$M$17,2,FALSE),0),
  AND(Q304=13),IFERROR(VLOOKUP(入力項目!$S$15,子育て関連マスタ!$I$21:$M$22,2,FALSE),0),
  AND(Q304=16),IFERROR(VLOOKUP(入力項目!$S$16,子育て関連マスタ!$I$26:$M$28,2,FALSE),0),
  AND(Q304=19,入力項目!$S$16&lt;&gt;"高専"),IFERROR(VLOOKUP(入力項目!$S$17,子育て関連マスタ!$I$32:$M$37,2,FALSE),0),
  AND(Q304=21,入力項目!$S$16="高専"),IFERROR(VLOOKUP(入力項目!$S$17,子育て関連マスタ!$I$32:$M$37,2,FALSE),0),
  Q304&gt;=22,0
  ),0),0
) +
IF(AND(Q304&gt;=1,Q304&lt;=15),IF($D304=入力項目!$S$8,入力項目!$S$3,0),0) +
IF(AND(Q304&gt;=1,Q304&lt;=15),IF($D304=5,入力項目!$S$4,0),0) +
IF(AND(Q304&gt;=1,Q304&lt;=15),IF($D304=12,入力項目!$S$5,0),0) +
IF(AND(入力項目!$S$7=$A304,入力項目!$S$8=$D304),子育て関連マスタ!$C$14,0) +
IFERROR(IF(AND(YEAR(EDATE(DATE(入力項目!$S$7,入力項目!$S$8,1),1))=$A304,MONTH(EDATE(DATE(入力項目!$S$7,入力項目!$S$8,1),1))=$D304),子育て関連マスタ!$C$15,0),0) +
IF(AND(OR(Q304=3,Q304=5,Q304=7),$D304=11),子育て関連マスタ!$C$17,0) +
IF(AND(Q304=20,$D304=1),子育て関連マスタ!$C$18,0) +
IF(AND(Q304=20,$D304=1),
IFERROR(_xlfn.IFS(
入力項目!$S$10="男",子育て関連マスタ!$C$18,
入力項目!$S$10="女",子育て関連マスタ!$C$19
),0),0
) +
IF(AND(Q304&gt;=入力項目!$S$18,Q304&lt;=入力項目!$S$19),入力項目!$S$20,0) +
IF(AND(Q304&gt;=入力項目!$S$21,Q304&lt;=入力項目!$S$22),入力項目!$S$23,0) +
IF(AND(Q304&gt;=入力項目!$S$24,Q304&lt;=入力項目!$S$25),入力項目!$S$26,0)
)</f>
        <v>0</v>
      </c>
      <c r="AF304">
        <f ca="1">-(
_xlfn.IFS(
R304&lt;=入力項目!$S$11,0,
AND(R304&gt;=入力項目!$S$11+1,R304&lt;=3),IFERROR(VLOOKUP(入力項目!$S$12,子育て関連マスタ!$I$4:$M$5,4,FALSE),0),
AND(R304&gt;=4,R304&lt;=6),IFERROR(VLOOKUP(入力項目!$S$13,子育て関連マスタ!$I$9:$M$12,4,FALSE),0),
AND(R304&gt;=7,R304&lt;=12),IFERROR(VLOOKUP(入力項目!$S$14,子育て関連マスタ!$I$16:$M$17,4,FALSE),0),
AND(R304&gt;=13,R304&lt;=15),IFERROR(VLOOKUP(入力項目!$S$15,子育て関連マスタ!$I$21:$M$22,4,FALSE),0),
AND(R304&gt;=16,R304&lt;=18),IFERROR(VLOOKUP(入力項目!$S$16,子育て関連マスタ!$I$26:$M$28,4,FALSE),0),
AND(R304&gt;=19,R304&lt;=20,入力項目!$S$16="高専"),IFERROR(VLOOKUP(入力項目!$S$16,子育て関連マスタ!$I$26:$M$28,4,FALSE),0),
AND(R304&gt;=19,R304&lt;=20,入力項目!$S$16&lt;&gt;"高専"),IFERROR(VLOOKUP(入力項目!$S$17,子育て関連マスタ!$I$32:$M$37,4,FALSE),0),
AND(R304&gt;=21,R304&lt;=22,入力項目!$S$16="高専"),IFERROR(VLOOKUP(入力項目!$S$17,子育て関連マスタ!$I$32:$M$34,4,FALSE),0),
AND(R304&gt;=21,R304&lt;=22,入力項目!$S$16&lt;&gt;"高専"),IFERROR(VLOOKUP(入力項目!$S$17,子育て関連マスタ!$I$32:$M$34,4,FALSE),0),
R304&gt;=23,0
) +
IF($D304=4,
  IFERROR(_xlfn.IFS(
  R304&lt;=入力項目!$S$11,0,
  AND(R304=入力項目!$S$11),IFERROR(VLOOKUP(入力項目!$S$12,子育て関連マスタ!$I$4:$M$5,2,FALSE),0),
  AND(R304=4),IFERROR(VLOOKUP(入力項目!$S$13,子育て関連マスタ!$I$9:$M$12,2,FALSE),0),
  AND(R304=7),IFERROR(VLOOKUP(入力項目!$S$14,子育て関連マスタ!$I$16:$M$17,2,FALSE),0),
  AND(R304=13),IFERROR(VLOOKUP(入力項目!$S$15,子育て関連マスタ!$I$21:$M$22,2,FALSE),0),
  AND(R304=16),IFERROR(VLOOKUP(入力項目!$S$16,子育て関連マスタ!$I$26:$M$28,2,FALSE),0),
  AND(R304=19,入力項目!$S$16&lt;&gt;"高専"),IFERROR(VLOOKUP(入力項目!$S$17,子育て関連マスタ!$I$32:$M$37,2,FALSE),0),
  AND(R304=21,入力項目!$S$16="高専"),IFERROR(VLOOKUP(入力項目!$S$17,子育て関連マスタ!$I$32:$M$37,2,FALSE),0),
  R304&gt;=22,0
  ),0),0
) +
IF(AND(R304&gt;=1,R304&lt;=15),IF($D304=入力項目!$S$8,入力項目!$S$3,0),0) +
IF(AND(R304&gt;=1,R304&lt;=15),IF($D304=5,入力項目!$S$4,0),0) +
IF(AND(R304&gt;=1,R304&lt;=15),IF($D304=12,入力項目!$S$5,0),0) +
IF(AND(入力項目!$S$7=$A304,入力項目!$S$8=$D304),子育て関連マスタ!$C$14,0) +
IFERROR(IF(AND(YEAR(EDATE(DATE(入力項目!$S$7,入力項目!$S$8,1),1))=$A304,MONTH(EDATE(DATE(入力項目!$S$7,入力項目!$S$8,1),1))=$D304),子育て関連マスタ!$C$15,0),0) +
IF(AND(OR(R304=3,R304=5,R304=7),$D304=11),子育て関連マスタ!$C$17,0) +
IF(AND(R304=20,$D304=1),子育て関連マスタ!$C$18,0) +
IF(AND(R304=20,$D304=1),
IFERROR(_xlfn.IFS(
入力項目!$S$10="男",子育て関連マスタ!$C$18,
入力項目!$S$10="女",子育て関連マスタ!$C$19
),0),0
) +
IF(AND(R304&gt;=入力項目!$S$18,R304&lt;=入力項目!$S$19),入力項目!$S$20,0) +
IF(AND(R304&gt;=入力項目!$S$21,R304&lt;=入力項目!$S$22),入力項目!$S$23,0) +
IF(AND(R304&gt;=入力項目!$S$24,R304&lt;=入力項目!$S$25),入力項目!$S$26,0)
)</f>
        <v>0</v>
      </c>
      <c r="AG304">
        <f ca="1">-(
_xlfn.IFS(
S304&lt;=入力項目!$S$11,0,
AND(S304&gt;=入力項目!$S$11+1,S304&lt;=3),IFERROR(VLOOKUP(入力項目!$S$12,子育て関連マスタ!$I$4:$M$5,4,FALSE),0),
AND(S304&gt;=4,S304&lt;=6),IFERROR(VLOOKUP(入力項目!$S$13,子育て関連マスタ!$I$9:$M$12,4,FALSE),0),
AND(S304&gt;=7,S304&lt;=12),IFERROR(VLOOKUP(入力項目!$S$14,子育て関連マスタ!$I$16:$M$17,4,FALSE),0),
AND(S304&gt;=13,S304&lt;=15),IFERROR(VLOOKUP(入力項目!$S$15,子育て関連マスタ!$I$21:$M$22,4,FALSE),0),
AND(S304&gt;=16,S304&lt;=18),IFERROR(VLOOKUP(入力項目!$S$16,子育て関連マスタ!$I$26:$M$28,4,FALSE),0),
AND(S304&gt;=19,S304&lt;=20,入力項目!$S$16="高専"),IFERROR(VLOOKUP(入力項目!$S$16,子育て関連マスタ!$I$26:$M$28,4,FALSE),0),
AND(S304&gt;=19,S304&lt;=20,入力項目!$S$16&lt;&gt;"高専"),IFERROR(VLOOKUP(入力項目!$S$17,子育て関連マスタ!$I$32:$M$37,4,FALSE),0),
AND(S304&gt;=21,S304&lt;=22,入力項目!$S$16="高専"),IFERROR(VLOOKUP(入力項目!$S$17,子育て関連マスタ!$I$32:$M$34,4,FALSE),0),
AND(S304&gt;=21,S304&lt;=22,入力項目!$S$16&lt;&gt;"高専"),IFERROR(VLOOKUP(入力項目!$S$17,子育て関連マスタ!$I$32:$M$34,4,FALSE),0),
S304&gt;=23,0
) +
IF($D304=4,
  IFERROR(_xlfn.IFS(
  S304&lt;=入力項目!$S$11,0,
  AND(S304=入力項目!$S$11),IFERROR(VLOOKUP(入力項目!$S$12,子育て関連マスタ!$I$4:$M$5,2,FALSE),0),
  AND(S304=4),IFERROR(VLOOKUP(入力項目!$S$13,子育て関連マスタ!$I$9:$M$12,2,FALSE),0),
  AND(S304=7),IFERROR(VLOOKUP(入力項目!$S$14,子育て関連マスタ!$I$16:$M$17,2,FALSE),0),
  AND(S304=13),IFERROR(VLOOKUP(入力項目!$S$15,子育て関連マスタ!$I$21:$M$22,2,FALSE),0),
  AND(S304=16),IFERROR(VLOOKUP(入力項目!$S$16,子育て関連マスタ!$I$26:$M$28,2,FALSE),0),
  AND(S304=19,入力項目!$S$16&lt;&gt;"高専"),IFERROR(VLOOKUP(入力項目!$S$17,子育て関連マスタ!$I$32:$M$37,2,FALSE),0),
  AND(S304=21,入力項目!$S$16="高専"),IFERROR(VLOOKUP(入力項目!$S$17,子育て関連マスタ!$I$32:$M$37,2,FALSE),0),
  S304&gt;=22,0
  ),0),0
) +
IF(AND(S304&gt;=1,S304&lt;=15),IF($D304=入力項目!$S$8,入力項目!$S$3,0),0) +
IF(AND(S304&gt;=1,S304&lt;=15),IF($D304=5,入力項目!$S$4,0),0) +
IF(AND(S304&gt;=1,S304&lt;=15),IF($D304=12,入力項目!$S$5,0),0) +
IF(AND(入力項目!$S$7=$A304,入力項目!$S$8=$D304),子育て関連マスタ!$C$14,0) +
IFERROR(IF(AND(YEAR(EDATE(DATE(入力項目!$S$7,入力項目!$S$8,1),1))=$A304,MONTH(EDATE(DATE(入力項目!$S$7,入力項目!$S$8,1),1))=$D304),子育て関連マスタ!$C$15,0),0) +
IF(AND(OR(S304=3,S304=5,S304=7),$D304=11),子育て関連マスタ!$C$17,0) +
IF(AND(S304=20,$D304=1),子育て関連マスタ!$C$18,0) +
IF(AND(S304=20,$D304=1),
IFERROR(_xlfn.IFS(
入力項目!$S$10="男",子育て関連マスタ!$C$18,
入力項目!$S$10="女",子育て関連マスタ!$C$19
),0),0
) +
IF(AND(S304&gt;=入力項目!$S$18,S304&lt;=入力項目!$S$19),入力項目!$S$20,0) +
IF(AND(S304&gt;=入力項目!$S$21,S304&lt;=入力項目!$S$22),入力項目!$S$23,0) +
IF(AND(S304&gt;=入力項目!$S$24,S304&lt;=入力項目!$S$25),入力項目!$S$26,0)
)</f>
        <v>0</v>
      </c>
      <c r="AH304">
        <f ca="1">-(
_xlfn.IFS(
T304&lt;=入力項目!$S$11,0,
AND(T304&gt;=入力項目!$S$11+1,T304&lt;=3),IFERROR(VLOOKUP(入力項目!$S$12,子育て関連マスタ!$I$4:$M$5,4,FALSE),0),
AND(T304&gt;=4,T304&lt;=6),IFERROR(VLOOKUP(入力項目!$S$13,子育て関連マスタ!$I$9:$M$12,4,FALSE),0),
AND(T304&gt;=7,T304&lt;=12),IFERROR(VLOOKUP(入力項目!$S$14,子育て関連マスタ!$I$16:$M$17,4,FALSE),0),
AND(T304&gt;=13,T304&lt;=15),IFERROR(VLOOKUP(入力項目!$S$15,子育て関連マスタ!$I$21:$M$22,4,FALSE),0),
AND(T304&gt;=16,T304&lt;=18),IFERROR(VLOOKUP(入力項目!$S$16,子育て関連マスタ!$I$26:$M$28,4,FALSE),0),
AND(T304&gt;=19,T304&lt;=20,入力項目!$S$16="高専"),IFERROR(VLOOKUP(入力項目!$S$16,子育て関連マスタ!$I$26:$M$28,4,FALSE),0),
AND(T304&gt;=19,T304&lt;=20,入力項目!$S$16&lt;&gt;"高専"),IFERROR(VLOOKUP(入力項目!$S$17,子育て関連マスタ!$I$32:$M$37,4,FALSE),0),
AND(T304&gt;=21,T304&lt;=22,入力項目!$S$16="高専"),IFERROR(VLOOKUP(入力項目!$S$17,子育て関連マスタ!$I$32:$M$34,4,FALSE),0),
AND(T304&gt;=21,T304&lt;=22,入力項目!$S$16&lt;&gt;"高専"),IFERROR(VLOOKUP(入力項目!$S$17,子育て関連マスタ!$I$32:$M$34,4,FALSE),0),
T304&gt;=23,0
) +
IF($D304=4,
  IFERROR(_xlfn.IFS(
  T304&lt;=入力項目!$S$11,0,
  AND(T304=入力項目!$S$11),IFERROR(VLOOKUP(入力項目!$S$12,子育て関連マスタ!$I$4:$M$5,2,FALSE),0),
  AND(T304=4),IFERROR(VLOOKUP(入力項目!$S$13,子育て関連マスタ!$I$9:$M$12,2,FALSE),0),
  AND(T304=7),IFERROR(VLOOKUP(入力項目!$S$14,子育て関連マスタ!$I$16:$M$17,2,FALSE),0),
  AND(T304=13),IFERROR(VLOOKUP(入力項目!$S$15,子育て関連マスタ!$I$21:$M$22,2,FALSE),0),
  AND(T304=16),IFERROR(VLOOKUP(入力項目!$S$16,子育て関連マスタ!$I$26:$M$28,2,FALSE),0),
  AND(T304=19,入力項目!$S$16&lt;&gt;"高専"),IFERROR(VLOOKUP(入力項目!$S$17,子育て関連マスタ!$I$32:$M$37,2,FALSE),0),
  AND(T304=21,入力項目!$S$16="高専"),IFERROR(VLOOKUP(入力項目!$S$17,子育て関連マスタ!$I$32:$M$37,2,FALSE),0),
  T304&gt;=22,0
  ),0),0
) +
IF(AND(T304&gt;=1,T304&lt;=15),IF($D304=入力項目!$S$8,入力項目!$S$3,0),0) +
IF(AND(T304&gt;=1,T304&lt;=15),IF($D304=5,入力項目!$S$4,0),0) +
IF(AND(T304&gt;=1,T304&lt;=15),IF($D304=12,入力項目!$S$5,0),0) +
IF(AND(入力項目!$S$7=$A304,入力項目!$S$8=$D304),子育て関連マスタ!$C$14,0) +
IFERROR(IF(AND(YEAR(EDATE(DATE(入力項目!$S$7,入力項目!$S$8,1),1))=$A304,MONTH(EDATE(DATE(入力項目!$S$7,入力項目!$S$8,1),1))=$D304),子育て関連マスタ!$C$15,0),0) +
IF(AND(OR(T304=3,T304=5,T304=7),$D304=11),子育て関連マスタ!$C$17,0) +
IF(AND(T304=20,$D304=1),子育て関連マスタ!$C$18,0) +
IF(AND(T304=20,$D304=1),
IFERROR(_xlfn.IFS(
入力項目!$S$10="男",子育て関連マスタ!$C$18,
入力項目!$S$10="女",子育て関連マスタ!$C$19
),0),0
) +
IF(AND(T304&gt;=入力項目!$S$18,T304&lt;=入力項目!$S$19),入力項目!$S$20,0) +
IF(AND(T304&gt;=入力項目!$S$21,T304&lt;=入力項目!$S$22),入力項目!$S$23,0) +
IF(AND(T304&gt;=入力項目!$S$24,T304&lt;=入力項目!$S$25),入力項目!$S$26,0)
)</f>
        <v>0</v>
      </c>
      <c r="AI304">
        <f ca="1">-(
_xlfn.IFS(
U304&lt;=入力項目!$S$11,0,
AND(U304&gt;=入力項目!$S$11+1,U304&lt;=3),IFERROR(VLOOKUP(入力項目!$S$12,子育て関連マスタ!$I$4:$M$5,4,FALSE),0),
AND(U304&gt;=4,U304&lt;=6),IFERROR(VLOOKUP(入力項目!$S$13,子育て関連マスタ!$I$9:$M$12,4,FALSE),0),
AND(U304&gt;=7,U304&lt;=12),IFERROR(VLOOKUP(入力項目!$S$14,子育て関連マスタ!$I$16:$M$17,4,FALSE),0),
AND(U304&gt;=13,U304&lt;=15),IFERROR(VLOOKUP(入力項目!$S$15,子育て関連マスタ!$I$21:$M$22,4,FALSE),0),
AND(U304&gt;=16,U304&lt;=18),IFERROR(VLOOKUP(入力項目!$S$16,子育て関連マスタ!$I$26:$M$28,4,FALSE),0),
AND(U304&gt;=19,U304&lt;=20,入力項目!$S$16="高専"),IFERROR(VLOOKUP(入力項目!$S$16,子育て関連マスタ!$I$26:$M$28,4,FALSE),0),
AND(U304&gt;=19,U304&lt;=20,入力項目!$S$16&lt;&gt;"高専"),IFERROR(VLOOKUP(入力項目!$S$17,子育て関連マスタ!$I$32:$M$37,4,FALSE),0),
AND(U304&gt;=21,U304&lt;=22,入力項目!$S$16="高専"),IFERROR(VLOOKUP(入力項目!$S$17,子育て関連マスタ!$I$32:$M$34,4,FALSE),0),
AND(U304&gt;=21,U304&lt;=22,入力項目!$S$16&lt;&gt;"高専"),IFERROR(VLOOKUP(入力項目!$S$17,子育て関連マスタ!$I$32:$M$34,4,FALSE),0),
U304&gt;=23,0
) +
IF($D304=4,
  IFERROR(_xlfn.IFS(
  U304&lt;=入力項目!$S$11,0,
  AND(U304=入力項目!$S$11),IFERROR(VLOOKUP(入力項目!$S$12,子育て関連マスタ!$I$4:$M$5,2,FALSE),0),
  AND(U304=4),IFERROR(VLOOKUP(入力項目!$S$13,子育て関連マスタ!$I$9:$M$12,2,FALSE),0),
  AND(U304=7),IFERROR(VLOOKUP(入力項目!$S$14,子育て関連マスタ!$I$16:$M$17,2,FALSE),0),
  AND(U304=13),IFERROR(VLOOKUP(入力項目!$S$15,子育て関連マスタ!$I$21:$M$22,2,FALSE),0),
  AND(U304=16),IFERROR(VLOOKUP(入力項目!$S$16,子育て関連マスタ!$I$26:$M$28,2,FALSE),0),
  AND(U304=19,入力項目!$S$16&lt;&gt;"高専"),IFERROR(VLOOKUP(入力項目!$S$17,子育て関連マスタ!$I$32:$M$37,2,FALSE),0),
  AND(U304=21,入力項目!$S$16="高専"),IFERROR(VLOOKUP(入力項目!$S$17,子育て関連マスタ!$I$32:$M$37,2,FALSE),0),
  U304&gt;=22,0
  ),0),0
) +
IF(AND(U304&gt;=1,U304&lt;=15),IF($D304=入力項目!$S$8,入力項目!$S$3,0),0) +
IF(AND(U304&gt;=1,U304&lt;=15),IF($D304=5,入力項目!$S$4,0),0) +
IF(AND(U304&gt;=1,U304&lt;=15),IF($D304=12,入力項目!$S$5,0),0) +
IF(AND(入力項目!$S$7=$A304,入力項目!$S$8=$D304),子育て関連マスタ!$C$14,0) +
IFERROR(IF(AND(YEAR(EDATE(DATE(入力項目!$S$7,入力項目!$S$8,1),1))=$A304,MONTH(EDATE(DATE(入力項目!$S$7,入力項目!$S$8,1),1))=$D304),子育て関連マスタ!$C$15,0),0) +
IF(AND(OR(U304=3,U304=5,U304=7),$D304=11),子育て関連マスタ!$C$17,0) +
IF(AND(U304=20,$D304=1),子育て関連マスタ!$C$18,0) +
IF(AND(U304=20,$D304=1),
IFERROR(_xlfn.IFS(
入力項目!$S$10="男",子育て関連マスタ!$C$18,
入力項目!$S$10="女",子育て関連マスタ!$C$19
),0),0
) +
IF(AND(U304&gt;=入力項目!$S$18,U304&lt;=入力項目!$S$19),入力項目!$S$20,0) +
IF(AND(U304&gt;=入力項目!$S$21,U304&lt;=入力項目!$S$22),入力項目!$S$23,0) +
IF(AND(U304&gt;=入力項目!$S$24,U304&lt;=入力項目!$S$25),入力項目!$S$26,0)
)</f>
        <v>0</v>
      </c>
      <c r="AJ304" s="10">
        <f ca="1">-VLOOKUP($D304,月別収支!$A$2:$H$13,7,FALSE)</f>
        <v>-20000</v>
      </c>
    </row>
    <row r="305" spans="1:36" x14ac:dyDescent="0.4">
      <c r="A305">
        <f t="shared" ca="1" si="88"/>
        <v>2049</v>
      </c>
      <c r="B305">
        <f t="shared" ca="1" si="78"/>
        <v>2049</v>
      </c>
      <c r="C305">
        <f t="shared" ca="1" si="79"/>
        <v>25</v>
      </c>
      <c r="D305">
        <f t="shared" ca="1" si="89"/>
        <v>11</v>
      </c>
      <c r="E305" t="str">
        <f t="shared" ca="1" si="73"/>
        <v>2049年11月</v>
      </c>
      <c r="F305">
        <f ca="1">IF(OR(入力項目!$N$5&lt;$A305,AND(入力項目!$N$5=$A305,入力項目!$N$6&lt;$D305)),IF(F304=0,1,IF(G305=12,F304+1,F304)),0)</f>
        <v>25</v>
      </c>
      <c r="G305">
        <f ca="1">IF(OR(入力項目!$N$5&lt;$A305,AND(入力項目!$N$5=$A305,入力項目!$N$6&lt;$D305)),IF(G304=12,1,G304+1),0)</f>
        <v>1</v>
      </c>
      <c r="H305" t="str">
        <f t="shared" ca="1" si="74"/>
        <v>25_1</v>
      </c>
      <c r="I305">
        <f ca="1">IF(
  IFERROR(AND($C305&gt;0,MOD($C305,入力項目!$N$22)=0,$D305=入力項目!$N$23), FALSE),
  1,
  IF(
    AND(I304&gt;0,J304=12),
    IF(I304=入力項目!$N$28, 0, I304+1),
    I304
  )
)</f>
        <v>1</v>
      </c>
      <c r="J305">
        <f ca="1">IF($D305=入力項目!$N$23,1,IFERROR(J304+1,1))</f>
        <v>6</v>
      </c>
      <c r="K305" t="str">
        <f t="shared" ca="1" si="75"/>
        <v>1_6</v>
      </c>
      <c r="L305">
        <f ca="1">L304+IF(入力項目!$D$4=$D305,1,0)</f>
        <v>54</v>
      </c>
      <c r="M305" t="str">
        <f t="shared" ca="1" si="76"/>
        <v>54歳</v>
      </c>
      <c r="N305">
        <f t="shared" ca="1" si="80"/>
        <v>54</v>
      </c>
      <c r="O305" t="str">
        <f t="shared" ca="1" si="77"/>
        <v>54歳</v>
      </c>
      <c r="P305">
        <f t="shared" ca="1" si="81"/>
        <v>29</v>
      </c>
      <c r="Q305">
        <f t="shared" ca="1" si="82"/>
        <v>27</v>
      </c>
      <c r="R305">
        <f t="shared" ca="1" si="83"/>
        <v>2050</v>
      </c>
      <c r="S305">
        <f t="shared" ca="1" si="84"/>
        <v>2050</v>
      </c>
      <c r="T305">
        <f t="shared" ca="1" si="85"/>
        <v>2050</v>
      </c>
      <c r="U305">
        <f t="shared" ca="1" si="86"/>
        <v>2050</v>
      </c>
      <c r="V305" s="10">
        <f t="shared" ca="1" si="87"/>
        <v>35069135</v>
      </c>
      <c r="W305" s="10">
        <f ca="1">IF($L305&lt;その他マスタ!$B$1,VLOOKUP($D305,月別収支!$A$2:$H$13,2,FALSE),その他マスタ!$B$3)+IF(AND($L305=その他マスタ!$B$1,入力項目!$I$9="あり",$D305=入力項目!$D$4),その他マスタ!$B$2,0)</f>
        <v>300000</v>
      </c>
      <c r="X305" s="10">
        <f ca="1">-IF(入力項目!$K$5=TRUE,
IF($F305+$G305&lt;3,VLOOKUP($D305,月別収支!$A$2:$H$13,8,FALSE),0)+IFERROR(VLOOKUP($H305,住宅ローン計算!C:P,13,FALSE),0)+IF($F305&gt;1,IF(OR($G305=3,$G305=6,$G305=9,$G305=12),ROUNDUP(入力項目!$N$18/4,0),0),0),
VLOOKUP($D305,月別収支!$A$2:$H$13,8,FALSE))</f>
        <v>-53590</v>
      </c>
      <c r="Y305" s="10">
        <f ca="1">-VLOOKUP($D305,月別収支!$A$2:$H$13,3,FALSE)</f>
        <v>-75000</v>
      </c>
      <c r="Z305" s="10">
        <f ca="1">-VLOOKUP($D305,月別収支!$A$2:$H$13,4,FALSE)</f>
        <v>-27000</v>
      </c>
      <c r="AA305" s="10">
        <f ca="1">-VLOOKUP($D305,月別収支!$A$2:$H$13,6,FALSE)</f>
        <v>-10000</v>
      </c>
      <c r="AB305" s="10">
        <f ca="1">-(
VLOOKUP($D305,月別収支!$A$2:$H$13,5,FALSE)+IF(AND(入力項目!$I$27&lt;=$A305,ISEVEN($A305-入力項目!$I$27),入力項目!$I$28=$D305),入力項目!$I$26,0)
+IF(入力項目!$K$26=TRUE,
IFERROR(VLOOKUP($K305,マイカーローン計算!C:P,13,FALSE),0),
IFERROR(
  IF(AND($C305&gt;0,MOD($C305,入力項目!$N$22)=0,$D305=入力項目!$N$23),入力項目!$N$24,0),
 0
)
)
)</f>
        <v>-70000</v>
      </c>
      <c r="AC305" s="10">
        <f ca="1">-IF($A305&lt;入力項目!$N$33,入力項目!$N$35,IF(AND($A305=入力項目!$N$33,$D305&lt;=入力項目!$N$34),入力項目!$N$35,0))</f>
        <v>0</v>
      </c>
      <c r="AD305">
        <f ca="1">-(
_xlfn.IFS(
P305&lt;=入力項目!$S$11,0,
AND(P305&gt;=入力項目!$S$11+1,P305&lt;=3),IFERROR(VLOOKUP(入力項目!$S$12,子育て関連マスタ!$I$4:$M$5,4,FALSE),0),
AND(P305&gt;=4,P305&lt;=6),IFERROR(VLOOKUP(入力項目!$S$13,子育て関連マスタ!$I$9:$M$12,4,FALSE),0),
AND(P305&gt;=7,P305&lt;=12),IFERROR(VLOOKUP(入力項目!$S$14,子育て関連マスタ!$I$16:$M$17,4,FALSE),0),
AND(P305&gt;=13,P305&lt;=15),IFERROR(VLOOKUP(入力項目!$S$15,子育て関連マスタ!$I$21:$M$22,4,FALSE),0),
AND(P305&gt;=16,P305&lt;=18),IFERROR(VLOOKUP(入力項目!$S$16,子育て関連マスタ!$I$26:$M$28,4,FALSE),0),
AND(P305&gt;=19,P305&lt;=20,入力項目!$S$16="高専"),IFERROR(VLOOKUP(入力項目!$S$16,子育て関連マスタ!$I$26:$M$28,4,FALSE),0),
AND(P305&gt;=19,P305&lt;=20,入力項目!$S$16&lt;&gt;"高専"),IFERROR(VLOOKUP(入力項目!$S$17,子育て関連マスタ!$I$32:$M$37,4,FALSE),0),
AND(P305&gt;=21,P305&lt;=22,入力項目!$S$16="高専"),IFERROR(VLOOKUP(入力項目!$S$17,子育て関連マスタ!$I$32:$M$34,4,FALSE),0),
AND(P305&gt;=21,P305&lt;=22,入力項目!$S$16&lt;&gt;"高専"),IFERROR(VLOOKUP(入力項目!$S$17,子育て関連マスタ!$I$32:$M$34,4,FALSE),0),
P305&gt;=23,0
) +
IF($D305=4,
  IFERROR(_xlfn.IFS(
  P305&lt;=入力項目!$S$11,0,
  AND(P305=入力項目!$S$11),IFERROR(VLOOKUP(入力項目!$S$12,子育て関連マスタ!$I$4:$M$5,2,FALSE),0),
  AND(P305=4),IFERROR(VLOOKUP(入力項目!$S$13,子育て関連マスタ!$I$9:$M$12,2,FALSE),0),
  AND(P305=7),IFERROR(VLOOKUP(入力項目!$S$14,子育て関連マスタ!$I$16:$M$17,2,FALSE),0),
  AND(P305=13),IFERROR(VLOOKUP(入力項目!$S$15,子育て関連マスタ!$I$21:$M$22,2,FALSE),0),
  AND(P305=16),IFERROR(VLOOKUP(入力項目!$S$16,子育て関連マスタ!$I$26:$M$28,2,FALSE),0),
  AND(P305=19,入力項目!$S$16&lt;&gt;"高専"),IFERROR(VLOOKUP(入力項目!$S$17,子育て関連マスタ!$I$32:$M$37,2,FALSE),0),
  AND(P305=21,入力項目!$S$16="高専"),IFERROR(VLOOKUP(入力項目!$S$17,子育て関連マスタ!$I$32:$M$37,2,FALSE),0),
  P305&gt;=22,0
  ),0),0
) +
IF(AND(P305&gt;=1,P305&lt;=15),IF($D305=入力項目!$S$8,入力項目!$S$3,0),0) +
IF(AND(P305&gt;=1,P305&lt;=15),IF($D305=5,入力項目!$S$4,0),0) +
IF(AND(P305&gt;=1,P305&lt;=15),IF($D305=12,入力項目!$S$5,0),0) +
IF(AND(入力項目!$S$7=$A305,入力項目!$S$8=$D305),子育て関連マスタ!$C$14,0) +
IFERROR(IF(AND(YEAR(EDATE(DATE(入力項目!$S$7,入力項目!$S$8,1),1))=$A305,MONTH(EDATE(DATE(入力項目!$S$7,入力項目!$S$8,1),1))=$D305),子育て関連マスタ!$C$15,0),0) +
IF(AND(OR(P305=3,P305=5,P305=7),$D305=11),子育て関連マスタ!$C$17,0) +
IF(AND(P305=20,$D305=1),子育て関連マスタ!$C$18,0) +
IF(AND(P305=20,$D305=1),
IFERROR(_xlfn.IFS(
入力項目!$S$10="男",子育て関連マスタ!$C$18,
入力項目!$S$10="女",子育て関連マスタ!$C$19
),0),0
) +
IF(AND(P305&gt;=入力項目!$S$18,P305&lt;=入力項目!$S$19),入力項目!$S$20,0) +
IF(AND(P305&gt;=入力項目!$S$21,P305&lt;=入力項目!$S$22),入力項目!$S$23,0) +
IF(AND(P305&gt;=入力項目!$S$24,P305&lt;=入力項目!$S$25),入力項目!$S$26,0)
)</f>
        <v>0</v>
      </c>
      <c r="AE305">
        <f ca="1">-(
_xlfn.IFS(
Q305&lt;=入力項目!$S$11,0,
AND(Q305&gt;=入力項目!$S$11+1,Q305&lt;=3),IFERROR(VLOOKUP(入力項目!$S$12,子育て関連マスタ!$I$4:$M$5,4,FALSE),0),
AND(Q305&gt;=4,Q305&lt;=6),IFERROR(VLOOKUP(入力項目!$S$13,子育て関連マスタ!$I$9:$M$12,4,FALSE),0),
AND(Q305&gt;=7,Q305&lt;=12),IFERROR(VLOOKUP(入力項目!$S$14,子育て関連マスタ!$I$16:$M$17,4,FALSE),0),
AND(Q305&gt;=13,Q305&lt;=15),IFERROR(VLOOKUP(入力項目!$S$15,子育て関連マスタ!$I$21:$M$22,4,FALSE),0),
AND(Q305&gt;=16,Q305&lt;=18),IFERROR(VLOOKUP(入力項目!$S$16,子育て関連マスタ!$I$26:$M$28,4,FALSE),0),
AND(Q305&gt;=19,Q305&lt;=20,入力項目!$S$16="高専"),IFERROR(VLOOKUP(入力項目!$S$16,子育て関連マスタ!$I$26:$M$28,4,FALSE),0),
AND(Q305&gt;=19,Q305&lt;=20,入力項目!$S$16&lt;&gt;"高専"),IFERROR(VLOOKUP(入力項目!$S$17,子育て関連マスタ!$I$32:$M$37,4,FALSE),0),
AND(Q305&gt;=21,Q305&lt;=22,入力項目!$S$16="高専"),IFERROR(VLOOKUP(入力項目!$S$17,子育て関連マスタ!$I$32:$M$34,4,FALSE),0),
AND(Q305&gt;=21,Q305&lt;=22,入力項目!$S$16&lt;&gt;"高専"),IFERROR(VLOOKUP(入力項目!$S$17,子育て関連マスタ!$I$32:$M$34,4,FALSE),0),
Q305&gt;=23,0
) +
IF($D305=4,
  IFERROR(_xlfn.IFS(
  Q305&lt;=入力項目!$S$11,0,
  AND(Q305=入力項目!$S$11),IFERROR(VLOOKUP(入力項目!$S$12,子育て関連マスタ!$I$4:$M$5,2,FALSE),0),
  AND(Q305=4),IFERROR(VLOOKUP(入力項目!$S$13,子育て関連マスタ!$I$9:$M$12,2,FALSE),0),
  AND(Q305=7),IFERROR(VLOOKUP(入力項目!$S$14,子育て関連マスタ!$I$16:$M$17,2,FALSE),0),
  AND(Q305=13),IFERROR(VLOOKUP(入力項目!$S$15,子育て関連マスタ!$I$21:$M$22,2,FALSE),0),
  AND(Q305=16),IFERROR(VLOOKUP(入力項目!$S$16,子育て関連マスタ!$I$26:$M$28,2,FALSE),0),
  AND(Q305=19,入力項目!$S$16&lt;&gt;"高専"),IFERROR(VLOOKUP(入力項目!$S$17,子育て関連マスタ!$I$32:$M$37,2,FALSE),0),
  AND(Q305=21,入力項目!$S$16="高専"),IFERROR(VLOOKUP(入力項目!$S$17,子育て関連マスタ!$I$32:$M$37,2,FALSE),0),
  Q305&gt;=22,0
  ),0),0
) +
IF(AND(Q305&gt;=1,Q305&lt;=15),IF($D305=入力項目!$S$8,入力項目!$S$3,0),0) +
IF(AND(Q305&gt;=1,Q305&lt;=15),IF($D305=5,入力項目!$S$4,0),0) +
IF(AND(Q305&gt;=1,Q305&lt;=15),IF($D305=12,入力項目!$S$5,0),0) +
IF(AND(入力項目!$S$7=$A305,入力項目!$S$8=$D305),子育て関連マスタ!$C$14,0) +
IFERROR(IF(AND(YEAR(EDATE(DATE(入力項目!$S$7,入力項目!$S$8,1),1))=$A305,MONTH(EDATE(DATE(入力項目!$S$7,入力項目!$S$8,1),1))=$D305),子育て関連マスタ!$C$15,0),0) +
IF(AND(OR(Q305=3,Q305=5,Q305=7),$D305=11),子育て関連マスタ!$C$17,0) +
IF(AND(Q305=20,$D305=1),子育て関連マスタ!$C$18,0) +
IF(AND(Q305=20,$D305=1),
IFERROR(_xlfn.IFS(
入力項目!$S$10="男",子育て関連マスタ!$C$18,
入力項目!$S$10="女",子育て関連マスタ!$C$19
),0),0
) +
IF(AND(Q305&gt;=入力項目!$S$18,Q305&lt;=入力項目!$S$19),入力項目!$S$20,0) +
IF(AND(Q305&gt;=入力項目!$S$21,Q305&lt;=入力項目!$S$22),入力項目!$S$23,0) +
IF(AND(Q305&gt;=入力項目!$S$24,Q305&lt;=入力項目!$S$25),入力項目!$S$26,0)
)</f>
        <v>0</v>
      </c>
      <c r="AF305">
        <f ca="1">-(
_xlfn.IFS(
R305&lt;=入力項目!$S$11,0,
AND(R305&gt;=入力項目!$S$11+1,R305&lt;=3),IFERROR(VLOOKUP(入力項目!$S$12,子育て関連マスタ!$I$4:$M$5,4,FALSE),0),
AND(R305&gt;=4,R305&lt;=6),IFERROR(VLOOKUP(入力項目!$S$13,子育て関連マスタ!$I$9:$M$12,4,FALSE),0),
AND(R305&gt;=7,R305&lt;=12),IFERROR(VLOOKUP(入力項目!$S$14,子育て関連マスタ!$I$16:$M$17,4,FALSE),0),
AND(R305&gt;=13,R305&lt;=15),IFERROR(VLOOKUP(入力項目!$S$15,子育て関連マスタ!$I$21:$M$22,4,FALSE),0),
AND(R305&gt;=16,R305&lt;=18),IFERROR(VLOOKUP(入力項目!$S$16,子育て関連マスタ!$I$26:$M$28,4,FALSE),0),
AND(R305&gt;=19,R305&lt;=20,入力項目!$S$16="高専"),IFERROR(VLOOKUP(入力項目!$S$16,子育て関連マスタ!$I$26:$M$28,4,FALSE),0),
AND(R305&gt;=19,R305&lt;=20,入力項目!$S$16&lt;&gt;"高専"),IFERROR(VLOOKUP(入力項目!$S$17,子育て関連マスタ!$I$32:$M$37,4,FALSE),0),
AND(R305&gt;=21,R305&lt;=22,入力項目!$S$16="高専"),IFERROR(VLOOKUP(入力項目!$S$17,子育て関連マスタ!$I$32:$M$34,4,FALSE),0),
AND(R305&gt;=21,R305&lt;=22,入力項目!$S$16&lt;&gt;"高専"),IFERROR(VLOOKUP(入力項目!$S$17,子育て関連マスタ!$I$32:$M$34,4,FALSE),0),
R305&gt;=23,0
) +
IF($D305=4,
  IFERROR(_xlfn.IFS(
  R305&lt;=入力項目!$S$11,0,
  AND(R305=入力項目!$S$11),IFERROR(VLOOKUP(入力項目!$S$12,子育て関連マスタ!$I$4:$M$5,2,FALSE),0),
  AND(R305=4),IFERROR(VLOOKUP(入力項目!$S$13,子育て関連マスタ!$I$9:$M$12,2,FALSE),0),
  AND(R305=7),IFERROR(VLOOKUP(入力項目!$S$14,子育て関連マスタ!$I$16:$M$17,2,FALSE),0),
  AND(R305=13),IFERROR(VLOOKUP(入力項目!$S$15,子育て関連マスタ!$I$21:$M$22,2,FALSE),0),
  AND(R305=16),IFERROR(VLOOKUP(入力項目!$S$16,子育て関連マスタ!$I$26:$M$28,2,FALSE),0),
  AND(R305=19,入力項目!$S$16&lt;&gt;"高専"),IFERROR(VLOOKUP(入力項目!$S$17,子育て関連マスタ!$I$32:$M$37,2,FALSE),0),
  AND(R305=21,入力項目!$S$16="高専"),IFERROR(VLOOKUP(入力項目!$S$17,子育て関連マスタ!$I$32:$M$37,2,FALSE),0),
  R305&gt;=22,0
  ),0),0
) +
IF(AND(R305&gt;=1,R305&lt;=15),IF($D305=入力項目!$S$8,入力項目!$S$3,0),0) +
IF(AND(R305&gt;=1,R305&lt;=15),IF($D305=5,入力項目!$S$4,0),0) +
IF(AND(R305&gt;=1,R305&lt;=15),IF($D305=12,入力項目!$S$5,0),0) +
IF(AND(入力項目!$S$7=$A305,入力項目!$S$8=$D305),子育て関連マスタ!$C$14,0) +
IFERROR(IF(AND(YEAR(EDATE(DATE(入力項目!$S$7,入力項目!$S$8,1),1))=$A305,MONTH(EDATE(DATE(入力項目!$S$7,入力項目!$S$8,1),1))=$D305),子育て関連マスタ!$C$15,0),0) +
IF(AND(OR(R305=3,R305=5,R305=7),$D305=11),子育て関連マスタ!$C$17,0) +
IF(AND(R305=20,$D305=1),子育て関連マスタ!$C$18,0) +
IF(AND(R305=20,$D305=1),
IFERROR(_xlfn.IFS(
入力項目!$S$10="男",子育て関連マスタ!$C$18,
入力項目!$S$10="女",子育て関連マスタ!$C$19
),0),0
) +
IF(AND(R305&gt;=入力項目!$S$18,R305&lt;=入力項目!$S$19),入力項目!$S$20,0) +
IF(AND(R305&gt;=入力項目!$S$21,R305&lt;=入力項目!$S$22),入力項目!$S$23,0) +
IF(AND(R305&gt;=入力項目!$S$24,R305&lt;=入力項目!$S$25),入力項目!$S$26,0)
)</f>
        <v>0</v>
      </c>
      <c r="AG305">
        <f ca="1">-(
_xlfn.IFS(
S305&lt;=入力項目!$S$11,0,
AND(S305&gt;=入力項目!$S$11+1,S305&lt;=3),IFERROR(VLOOKUP(入力項目!$S$12,子育て関連マスタ!$I$4:$M$5,4,FALSE),0),
AND(S305&gt;=4,S305&lt;=6),IFERROR(VLOOKUP(入力項目!$S$13,子育て関連マスタ!$I$9:$M$12,4,FALSE),0),
AND(S305&gt;=7,S305&lt;=12),IFERROR(VLOOKUP(入力項目!$S$14,子育て関連マスタ!$I$16:$M$17,4,FALSE),0),
AND(S305&gt;=13,S305&lt;=15),IFERROR(VLOOKUP(入力項目!$S$15,子育て関連マスタ!$I$21:$M$22,4,FALSE),0),
AND(S305&gt;=16,S305&lt;=18),IFERROR(VLOOKUP(入力項目!$S$16,子育て関連マスタ!$I$26:$M$28,4,FALSE),0),
AND(S305&gt;=19,S305&lt;=20,入力項目!$S$16="高専"),IFERROR(VLOOKUP(入力項目!$S$16,子育て関連マスタ!$I$26:$M$28,4,FALSE),0),
AND(S305&gt;=19,S305&lt;=20,入力項目!$S$16&lt;&gt;"高専"),IFERROR(VLOOKUP(入力項目!$S$17,子育て関連マスタ!$I$32:$M$37,4,FALSE),0),
AND(S305&gt;=21,S305&lt;=22,入力項目!$S$16="高専"),IFERROR(VLOOKUP(入力項目!$S$17,子育て関連マスタ!$I$32:$M$34,4,FALSE),0),
AND(S305&gt;=21,S305&lt;=22,入力項目!$S$16&lt;&gt;"高専"),IFERROR(VLOOKUP(入力項目!$S$17,子育て関連マスタ!$I$32:$M$34,4,FALSE),0),
S305&gt;=23,0
) +
IF($D305=4,
  IFERROR(_xlfn.IFS(
  S305&lt;=入力項目!$S$11,0,
  AND(S305=入力項目!$S$11),IFERROR(VLOOKUP(入力項目!$S$12,子育て関連マスタ!$I$4:$M$5,2,FALSE),0),
  AND(S305=4),IFERROR(VLOOKUP(入力項目!$S$13,子育て関連マスタ!$I$9:$M$12,2,FALSE),0),
  AND(S305=7),IFERROR(VLOOKUP(入力項目!$S$14,子育て関連マスタ!$I$16:$M$17,2,FALSE),0),
  AND(S305=13),IFERROR(VLOOKUP(入力項目!$S$15,子育て関連マスタ!$I$21:$M$22,2,FALSE),0),
  AND(S305=16),IFERROR(VLOOKUP(入力項目!$S$16,子育て関連マスタ!$I$26:$M$28,2,FALSE),0),
  AND(S305=19,入力項目!$S$16&lt;&gt;"高専"),IFERROR(VLOOKUP(入力項目!$S$17,子育て関連マスタ!$I$32:$M$37,2,FALSE),0),
  AND(S305=21,入力項目!$S$16="高専"),IFERROR(VLOOKUP(入力項目!$S$17,子育て関連マスタ!$I$32:$M$37,2,FALSE),0),
  S305&gt;=22,0
  ),0),0
) +
IF(AND(S305&gt;=1,S305&lt;=15),IF($D305=入力項目!$S$8,入力項目!$S$3,0),0) +
IF(AND(S305&gt;=1,S305&lt;=15),IF($D305=5,入力項目!$S$4,0),0) +
IF(AND(S305&gt;=1,S305&lt;=15),IF($D305=12,入力項目!$S$5,0),0) +
IF(AND(入力項目!$S$7=$A305,入力項目!$S$8=$D305),子育て関連マスタ!$C$14,0) +
IFERROR(IF(AND(YEAR(EDATE(DATE(入力項目!$S$7,入力項目!$S$8,1),1))=$A305,MONTH(EDATE(DATE(入力項目!$S$7,入力項目!$S$8,1),1))=$D305),子育て関連マスタ!$C$15,0),0) +
IF(AND(OR(S305=3,S305=5,S305=7),$D305=11),子育て関連マスタ!$C$17,0) +
IF(AND(S305=20,$D305=1),子育て関連マスタ!$C$18,0) +
IF(AND(S305=20,$D305=1),
IFERROR(_xlfn.IFS(
入力項目!$S$10="男",子育て関連マスタ!$C$18,
入力項目!$S$10="女",子育て関連マスタ!$C$19
),0),0
) +
IF(AND(S305&gt;=入力項目!$S$18,S305&lt;=入力項目!$S$19),入力項目!$S$20,0) +
IF(AND(S305&gt;=入力項目!$S$21,S305&lt;=入力項目!$S$22),入力項目!$S$23,0) +
IF(AND(S305&gt;=入力項目!$S$24,S305&lt;=入力項目!$S$25),入力項目!$S$26,0)
)</f>
        <v>0</v>
      </c>
      <c r="AH305">
        <f ca="1">-(
_xlfn.IFS(
T305&lt;=入力項目!$S$11,0,
AND(T305&gt;=入力項目!$S$11+1,T305&lt;=3),IFERROR(VLOOKUP(入力項目!$S$12,子育て関連マスタ!$I$4:$M$5,4,FALSE),0),
AND(T305&gt;=4,T305&lt;=6),IFERROR(VLOOKUP(入力項目!$S$13,子育て関連マスタ!$I$9:$M$12,4,FALSE),0),
AND(T305&gt;=7,T305&lt;=12),IFERROR(VLOOKUP(入力項目!$S$14,子育て関連マスタ!$I$16:$M$17,4,FALSE),0),
AND(T305&gt;=13,T305&lt;=15),IFERROR(VLOOKUP(入力項目!$S$15,子育て関連マスタ!$I$21:$M$22,4,FALSE),0),
AND(T305&gt;=16,T305&lt;=18),IFERROR(VLOOKUP(入力項目!$S$16,子育て関連マスタ!$I$26:$M$28,4,FALSE),0),
AND(T305&gt;=19,T305&lt;=20,入力項目!$S$16="高専"),IFERROR(VLOOKUP(入力項目!$S$16,子育て関連マスタ!$I$26:$M$28,4,FALSE),0),
AND(T305&gt;=19,T305&lt;=20,入力項目!$S$16&lt;&gt;"高専"),IFERROR(VLOOKUP(入力項目!$S$17,子育て関連マスタ!$I$32:$M$37,4,FALSE),0),
AND(T305&gt;=21,T305&lt;=22,入力項目!$S$16="高専"),IFERROR(VLOOKUP(入力項目!$S$17,子育て関連マスタ!$I$32:$M$34,4,FALSE),0),
AND(T305&gt;=21,T305&lt;=22,入力項目!$S$16&lt;&gt;"高専"),IFERROR(VLOOKUP(入力項目!$S$17,子育て関連マスタ!$I$32:$M$34,4,FALSE),0),
T305&gt;=23,0
) +
IF($D305=4,
  IFERROR(_xlfn.IFS(
  T305&lt;=入力項目!$S$11,0,
  AND(T305=入力項目!$S$11),IFERROR(VLOOKUP(入力項目!$S$12,子育て関連マスタ!$I$4:$M$5,2,FALSE),0),
  AND(T305=4),IFERROR(VLOOKUP(入力項目!$S$13,子育て関連マスタ!$I$9:$M$12,2,FALSE),0),
  AND(T305=7),IFERROR(VLOOKUP(入力項目!$S$14,子育て関連マスタ!$I$16:$M$17,2,FALSE),0),
  AND(T305=13),IFERROR(VLOOKUP(入力項目!$S$15,子育て関連マスタ!$I$21:$M$22,2,FALSE),0),
  AND(T305=16),IFERROR(VLOOKUP(入力項目!$S$16,子育て関連マスタ!$I$26:$M$28,2,FALSE),0),
  AND(T305=19,入力項目!$S$16&lt;&gt;"高専"),IFERROR(VLOOKUP(入力項目!$S$17,子育て関連マスタ!$I$32:$M$37,2,FALSE),0),
  AND(T305=21,入力項目!$S$16="高専"),IFERROR(VLOOKUP(入力項目!$S$17,子育て関連マスタ!$I$32:$M$37,2,FALSE),0),
  T305&gt;=22,0
  ),0),0
) +
IF(AND(T305&gt;=1,T305&lt;=15),IF($D305=入力項目!$S$8,入力項目!$S$3,0),0) +
IF(AND(T305&gt;=1,T305&lt;=15),IF($D305=5,入力項目!$S$4,0),0) +
IF(AND(T305&gt;=1,T305&lt;=15),IF($D305=12,入力項目!$S$5,0),0) +
IF(AND(入力項目!$S$7=$A305,入力項目!$S$8=$D305),子育て関連マスタ!$C$14,0) +
IFERROR(IF(AND(YEAR(EDATE(DATE(入力項目!$S$7,入力項目!$S$8,1),1))=$A305,MONTH(EDATE(DATE(入力項目!$S$7,入力項目!$S$8,1),1))=$D305),子育て関連マスタ!$C$15,0),0) +
IF(AND(OR(T305=3,T305=5,T305=7),$D305=11),子育て関連マスタ!$C$17,0) +
IF(AND(T305=20,$D305=1),子育て関連マスタ!$C$18,0) +
IF(AND(T305=20,$D305=1),
IFERROR(_xlfn.IFS(
入力項目!$S$10="男",子育て関連マスタ!$C$18,
入力項目!$S$10="女",子育て関連マスタ!$C$19
),0),0
) +
IF(AND(T305&gt;=入力項目!$S$18,T305&lt;=入力項目!$S$19),入力項目!$S$20,0) +
IF(AND(T305&gt;=入力項目!$S$21,T305&lt;=入力項目!$S$22),入力項目!$S$23,0) +
IF(AND(T305&gt;=入力項目!$S$24,T305&lt;=入力項目!$S$25),入力項目!$S$26,0)
)</f>
        <v>0</v>
      </c>
      <c r="AI305">
        <f ca="1">-(
_xlfn.IFS(
U305&lt;=入力項目!$S$11,0,
AND(U305&gt;=入力項目!$S$11+1,U305&lt;=3),IFERROR(VLOOKUP(入力項目!$S$12,子育て関連マスタ!$I$4:$M$5,4,FALSE),0),
AND(U305&gt;=4,U305&lt;=6),IFERROR(VLOOKUP(入力項目!$S$13,子育て関連マスタ!$I$9:$M$12,4,FALSE),0),
AND(U305&gt;=7,U305&lt;=12),IFERROR(VLOOKUP(入力項目!$S$14,子育て関連マスタ!$I$16:$M$17,4,FALSE),0),
AND(U305&gt;=13,U305&lt;=15),IFERROR(VLOOKUP(入力項目!$S$15,子育て関連マスタ!$I$21:$M$22,4,FALSE),0),
AND(U305&gt;=16,U305&lt;=18),IFERROR(VLOOKUP(入力項目!$S$16,子育て関連マスタ!$I$26:$M$28,4,FALSE),0),
AND(U305&gt;=19,U305&lt;=20,入力項目!$S$16="高専"),IFERROR(VLOOKUP(入力項目!$S$16,子育て関連マスタ!$I$26:$M$28,4,FALSE),0),
AND(U305&gt;=19,U305&lt;=20,入力項目!$S$16&lt;&gt;"高専"),IFERROR(VLOOKUP(入力項目!$S$17,子育て関連マスタ!$I$32:$M$37,4,FALSE),0),
AND(U305&gt;=21,U305&lt;=22,入力項目!$S$16="高専"),IFERROR(VLOOKUP(入力項目!$S$17,子育て関連マスタ!$I$32:$M$34,4,FALSE),0),
AND(U305&gt;=21,U305&lt;=22,入力項目!$S$16&lt;&gt;"高専"),IFERROR(VLOOKUP(入力項目!$S$17,子育て関連マスタ!$I$32:$M$34,4,FALSE),0),
U305&gt;=23,0
) +
IF($D305=4,
  IFERROR(_xlfn.IFS(
  U305&lt;=入力項目!$S$11,0,
  AND(U305=入力項目!$S$11),IFERROR(VLOOKUP(入力項目!$S$12,子育て関連マスタ!$I$4:$M$5,2,FALSE),0),
  AND(U305=4),IFERROR(VLOOKUP(入力項目!$S$13,子育て関連マスタ!$I$9:$M$12,2,FALSE),0),
  AND(U305=7),IFERROR(VLOOKUP(入力項目!$S$14,子育て関連マスタ!$I$16:$M$17,2,FALSE),0),
  AND(U305=13),IFERROR(VLOOKUP(入力項目!$S$15,子育て関連マスタ!$I$21:$M$22,2,FALSE),0),
  AND(U305=16),IFERROR(VLOOKUP(入力項目!$S$16,子育て関連マスタ!$I$26:$M$28,2,FALSE),0),
  AND(U305=19,入力項目!$S$16&lt;&gt;"高専"),IFERROR(VLOOKUP(入力項目!$S$17,子育て関連マスタ!$I$32:$M$37,2,FALSE),0),
  AND(U305=21,入力項目!$S$16="高専"),IFERROR(VLOOKUP(入力項目!$S$17,子育て関連マスタ!$I$32:$M$37,2,FALSE),0),
  U305&gt;=22,0
  ),0),0
) +
IF(AND(U305&gt;=1,U305&lt;=15),IF($D305=入力項目!$S$8,入力項目!$S$3,0),0) +
IF(AND(U305&gt;=1,U305&lt;=15),IF($D305=5,入力項目!$S$4,0),0) +
IF(AND(U305&gt;=1,U305&lt;=15),IF($D305=12,入力項目!$S$5,0),0) +
IF(AND(入力項目!$S$7=$A305,入力項目!$S$8=$D305),子育て関連マスタ!$C$14,0) +
IFERROR(IF(AND(YEAR(EDATE(DATE(入力項目!$S$7,入力項目!$S$8,1),1))=$A305,MONTH(EDATE(DATE(入力項目!$S$7,入力項目!$S$8,1),1))=$D305),子育て関連マスタ!$C$15,0),0) +
IF(AND(OR(U305=3,U305=5,U305=7),$D305=11),子育て関連マスタ!$C$17,0) +
IF(AND(U305=20,$D305=1),子育て関連マスタ!$C$18,0) +
IF(AND(U305=20,$D305=1),
IFERROR(_xlfn.IFS(
入力項目!$S$10="男",子育て関連マスタ!$C$18,
入力項目!$S$10="女",子育て関連マスタ!$C$19
),0),0
) +
IF(AND(U305&gt;=入力項目!$S$18,U305&lt;=入力項目!$S$19),入力項目!$S$20,0) +
IF(AND(U305&gt;=入力項目!$S$21,U305&lt;=入力項目!$S$22),入力項目!$S$23,0) +
IF(AND(U305&gt;=入力項目!$S$24,U305&lt;=入力項目!$S$25),入力項目!$S$26,0)
)</f>
        <v>0</v>
      </c>
      <c r="AJ305" s="10">
        <f ca="1">-VLOOKUP($D305,月別収支!$A$2:$H$13,7,FALSE)</f>
        <v>-20000</v>
      </c>
    </row>
    <row r="306" spans="1:36" x14ac:dyDescent="0.4">
      <c r="A306">
        <f t="shared" ca="1" si="88"/>
        <v>2049</v>
      </c>
      <c r="B306">
        <f t="shared" ca="1" si="78"/>
        <v>2049</v>
      </c>
      <c r="C306">
        <f t="shared" ca="1" si="79"/>
        <v>25</v>
      </c>
      <c r="D306">
        <f t="shared" ca="1" si="89"/>
        <v>12</v>
      </c>
      <c r="E306" t="str">
        <f t="shared" ca="1" si="73"/>
        <v>2049年12月</v>
      </c>
      <c r="F306">
        <f ca="1">IF(OR(入力項目!$N$5&lt;$A306,AND(入力項目!$N$5=$A306,入力項目!$N$6&lt;$D306)),IF(F305=0,1,IF(G306=12,F305+1,F305)),0)</f>
        <v>25</v>
      </c>
      <c r="G306">
        <f ca="1">IF(OR(入力項目!$N$5&lt;$A306,AND(入力項目!$N$5=$A306,入力項目!$N$6&lt;$D306)),IF(G305=12,1,G305+1),0)</f>
        <v>2</v>
      </c>
      <c r="H306" t="str">
        <f t="shared" ca="1" si="74"/>
        <v>25_2</v>
      </c>
      <c r="I306">
        <f ca="1">IF(
  IFERROR(AND($C306&gt;0,MOD($C306,入力項目!$N$22)=0,$D306=入力項目!$N$23), FALSE),
  1,
  IF(
    AND(I305&gt;0,J305=12),
    IF(I305=入力項目!$N$28, 0, I305+1),
    I305
  )
)</f>
        <v>1</v>
      </c>
      <c r="J306">
        <f ca="1">IF($D306=入力項目!$N$23,1,IFERROR(J305+1,1))</f>
        <v>7</v>
      </c>
      <c r="K306" t="str">
        <f t="shared" ca="1" si="75"/>
        <v>1_7</v>
      </c>
      <c r="L306">
        <f ca="1">L305+IF(入力項目!$D$4=$D306,1,0)</f>
        <v>54</v>
      </c>
      <c r="M306" t="str">
        <f t="shared" ca="1" si="76"/>
        <v>54歳</v>
      </c>
      <c r="N306">
        <f t="shared" ca="1" si="80"/>
        <v>54</v>
      </c>
      <c r="O306" t="str">
        <f t="shared" ca="1" si="77"/>
        <v>54歳</v>
      </c>
      <c r="P306">
        <f t="shared" ca="1" si="81"/>
        <v>29</v>
      </c>
      <c r="Q306">
        <f t="shared" ca="1" si="82"/>
        <v>27</v>
      </c>
      <c r="R306">
        <f t="shared" ca="1" si="83"/>
        <v>2050</v>
      </c>
      <c r="S306">
        <f t="shared" ca="1" si="84"/>
        <v>2050</v>
      </c>
      <c r="T306">
        <f t="shared" ca="1" si="85"/>
        <v>2050</v>
      </c>
      <c r="U306">
        <f t="shared" ca="1" si="86"/>
        <v>2050</v>
      </c>
      <c r="V306" s="10">
        <f t="shared" ca="1" si="87"/>
        <v>35825635</v>
      </c>
      <c r="W306" s="10">
        <f ca="1">IF($L306&lt;その他マスタ!$B$1,VLOOKUP($D306,月別収支!$A$2:$H$13,2,FALSE),その他マスタ!$B$3)+IF(AND($L306=その他マスタ!$B$1,入力項目!$I$9="あり",$D306=入力項目!$D$4),その他マスタ!$B$2,0)</f>
        <v>1100000</v>
      </c>
      <c r="X306" s="10">
        <f ca="1">-IF(入力項目!$K$5=TRUE,
IF($F306+$G306&lt;3,VLOOKUP($D306,月別収支!$A$2:$H$13,8,FALSE),0)+IFERROR(VLOOKUP($H306,住宅ローン計算!C:P,13,FALSE),0)+IF($F306&gt;1,IF(OR($G306=3,$G306=6,$G306=9,$G306=12),ROUNDUP(入力項目!$N$18/4,0),0),0),
VLOOKUP($D306,月別収支!$A$2:$H$13,8,FALSE))</f>
        <v>-191500</v>
      </c>
      <c r="Y306" s="10">
        <f ca="1">-VLOOKUP($D306,月別収支!$A$2:$H$13,3,FALSE)</f>
        <v>-75000</v>
      </c>
      <c r="Z306" s="10">
        <f ca="1">-VLOOKUP($D306,月別収支!$A$2:$H$13,4,FALSE)</f>
        <v>-27000</v>
      </c>
      <c r="AA306" s="10">
        <f ca="1">-VLOOKUP($D306,月別収支!$A$2:$H$13,6,FALSE)</f>
        <v>-10000</v>
      </c>
      <c r="AB306" s="10">
        <f ca="1">-(
VLOOKUP($D306,月別収支!$A$2:$H$13,5,FALSE)+IF(AND(入力項目!$I$27&lt;=$A306,ISEVEN($A306-入力項目!$I$27),入力項目!$I$28=$D306),入力項目!$I$26,0)
+IF(入力項目!$K$26=TRUE,
IFERROR(VLOOKUP($K306,マイカーローン計算!C:P,13,FALSE),0),
IFERROR(
  IF(AND($C306&gt;0,MOD($C306,入力項目!$N$22)=0,$D306=入力項目!$N$23),入力項目!$N$24,0),
 0
)
)
)</f>
        <v>-20000</v>
      </c>
      <c r="AC306" s="10">
        <f ca="1">-IF($A306&lt;入力項目!$N$33,入力項目!$N$35,IF(AND($A306=入力項目!$N$33,$D306&lt;=入力項目!$N$34),入力項目!$N$35,0))</f>
        <v>0</v>
      </c>
      <c r="AD306">
        <f ca="1">-(
_xlfn.IFS(
P306&lt;=入力項目!$S$11,0,
AND(P306&gt;=入力項目!$S$11+1,P306&lt;=3),IFERROR(VLOOKUP(入力項目!$S$12,子育て関連マスタ!$I$4:$M$5,4,FALSE),0),
AND(P306&gt;=4,P306&lt;=6),IFERROR(VLOOKUP(入力項目!$S$13,子育て関連マスタ!$I$9:$M$12,4,FALSE),0),
AND(P306&gt;=7,P306&lt;=12),IFERROR(VLOOKUP(入力項目!$S$14,子育て関連マスタ!$I$16:$M$17,4,FALSE),0),
AND(P306&gt;=13,P306&lt;=15),IFERROR(VLOOKUP(入力項目!$S$15,子育て関連マスタ!$I$21:$M$22,4,FALSE),0),
AND(P306&gt;=16,P306&lt;=18),IFERROR(VLOOKUP(入力項目!$S$16,子育て関連マスタ!$I$26:$M$28,4,FALSE),0),
AND(P306&gt;=19,P306&lt;=20,入力項目!$S$16="高専"),IFERROR(VLOOKUP(入力項目!$S$16,子育て関連マスタ!$I$26:$M$28,4,FALSE),0),
AND(P306&gt;=19,P306&lt;=20,入力項目!$S$16&lt;&gt;"高専"),IFERROR(VLOOKUP(入力項目!$S$17,子育て関連マスタ!$I$32:$M$37,4,FALSE),0),
AND(P306&gt;=21,P306&lt;=22,入力項目!$S$16="高専"),IFERROR(VLOOKUP(入力項目!$S$17,子育て関連マスタ!$I$32:$M$34,4,FALSE),0),
AND(P306&gt;=21,P306&lt;=22,入力項目!$S$16&lt;&gt;"高専"),IFERROR(VLOOKUP(入力項目!$S$17,子育て関連マスタ!$I$32:$M$34,4,FALSE),0),
P306&gt;=23,0
) +
IF($D306=4,
  IFERROR(_xlfn.IFS(
  P306&lt;=入力項目!$S$11,0,
  AND(P306=入力項目!$S$11),IFERROR(VLOOKUP(入力項目!$S$12,子育て関連マスタ!$I$4:$M$5,2,FALSE),0),
  AND(P306=4),IFERROR(VLOOKUP(入力項目!$S$13,子育て関連マスタ!$I$9:$M$12,2,FALSE),0),
  AND(P306=7),IFERROR(VLOOKUP(入力項目!$S$14,子育て関連マスタ!$I$16:$M$17,2,FALSE),0),
  AND(P306=13),IFERROR(VLOOKUP(入力項目!$S$15,子育て関連マスタ!$I$21:$M$22,2,FALSE),0),
  AND(P306=16),IFERROR(VLOOKUP(入力項目!$S$16,子育て関連マスタ!$I$26:$M$28,2,FALSE),0),
  AND(P306=19,入力項目!$S$16&lt;&gt;"高専"),IFERROR(VLOOKUP(入力項目!$S$17,子育て関連マスタ!$I$32:$M$37,2,FALSE),0),
  AND(P306=21,入力項目!$S$16="高専"),IFERROR(VLOOKUP(入力項目!$S$17,子育て関連マスタ!$I$32:$M$37,2,FALSE),0),
  P306&gt;=22,0
  ),0),0
) +
IF(AND(P306&gt;=1,P306&lt;=15),IF($D306=入力項目!$S$8,入力項目!$S$3,0),0) +
IF(AND(P306&gt;=1,P306&lt;=15),IF($D306=5,入力項目!$S$4,0),0) +
IF(AND(P306&gt;=1,P306&lt;=15),IF($D306=12,入力項目!$S$5,0),0) +
IF(AND(入力項目!$S$7=$A306,入力項目!$S$8=$D306),子育て関連マスタ!$C$14,0) +
IFERROR(IF(AND(YEAR(EDATE(DATE(入力項目!$S$7,入力項目!$S$8,1),1))=$A306,MONTH(EDATE(DATE(入力項目!$S$7,入力項目!$S$8,1),1))=$D306),子育て関連マスタ!$C$15,0),0) +
IF(AND(OR(P306=3,P306=5,P306=7),$D306=11),子育て関連マスタ!$C$17,0) +
IF(AND(P306=20,$D306=1),子育て関連マスタ!$C$18,0) +
IF(AND(P306=20,$D306=1),
IFERROR(_xlfn.IFS(
入力項目!$S$10="男",子育て関連マスタ!$C$18,
入力項目!$S$10="女",子育て関連マスタ!$C$19
),0),0
) +
IF(AND(P306&gt;=入力項目!$S$18,P306&lt;=入力項目!$S$19),入力項目!$S$20,0) +
IF(AND(P306&gt;=入力項目!$S$21,P306&lt;=入力項目!$S$22),入力項目!$S$23,0) +
IF(AND(P306&gt;=入力項目!$S$24,P306&lt;=入力項目!$S$25),入力項目!$S$26,0)
)</f>
        <v>0</v>
      </c>
      <c r="AE306">
        <f ca="1">-(
_xlfn.IFS(
Q306&lt;=入力項目!$S$11,0,
AND(Q306&gt;=入力項目!$S$11+1,Q306&lt;=3),IFERROR(VLOOKUP(入力項目!$S$12,子育て関連マスタ!$I$4:$M$5,4,FALSE),0),
AND(Q306&gt;=4,Q306&lt;=6),IFERROR(VLOOKUP(入力項目!$S$13,子育て関連マスタ!$I$9:$M$12,4,FALSE),0),
AND(Q306&gt;=7,Q306&lt;=12),IFERROR(VLOOKUP(入力項目!$S$14,子育て関連マスタ!$I$16:$M$17,4,FALSE),0),
AND(Q306&gt;=13,Q306&lt;=15),IFERROR(VLOOKUP(入力項目!$S$15,子育て関連マスタ!$I$21:$M$22,4,FALSE),0),
AND(Q306&gt;=16,Q306&lt;=18),IFERROR(VLOOKUP(入力項目!$S$16,子育て関連マスタ!$I$26:$M$28,4,FALSE),0),
AND(Q306&gt;=19,Q306&lt;=20,入力項目!$S$16="高専"),IFERROR(VLOOKUP(入力項目!$S$16,子育て関連マスタ!$I$26:$M$28,4,FALSE),0),
AND(Q306&gt;=19,Q306&lt;=20,入力項目!$S$16&lt;&gt;"高専"),IFERROR(VLOOKUP(入力項目!$S$17,子育て関連マスタ!$I$32:$M$37,4,FALSE),0),
AND(Q306&gt;=21,Q306&lt;=22,入力項目!$S$16="高専"),IFERROR(VLOOKUP(入力項目!$S$17,子育て関連マスタ!$I$32:$M$34,4,FALSE),0),
AND(Q306&gt;=21,Q306&lt;=22,入力項目!$S$16&lt;&gt;"高専"),IFERROR(VLOOKUP(入力項目!$S$17,子育て関連マスタ!$I$32:$M$34,4,FALSE),0),
Q306&gt;=23,0
) +
IF($D306=4,
  IFERROR(_xlfn.IFS(
  Q306&lt;=入力項目!$S$11,0,
  AND(Q306=入力項目!$S$11),IFERROR(VLOOKUP(入力項目!$S$12,子育て関連マスタ!$I$4:$M$5,2,FALSE),0),
  AND(Q306=4),IFERROR(VLOOKUP(入力項目!$S$13,子育て関連マスタ!$I$9:$M$12,2,FALSE),0),
  AND(Q306=7),IFERROR(VLOOKUP(入力項目!$S$14,子育て関連マスタ!$I$16:$M$17,2,FALSE),0),
  AND(Q306=13),IFERROR(VLOOKUP(入力項目!$S$15,子育て関連マスタ!$I$21:$M$22,2,FALSE),0),
  AND(Q306=16),IFERROR(VLOOKUP(入力項目!$S$16,子育て関連マスタ!$I$26:$M$28,2,FALSE),0),
  AND(Q306=19,入力項目!$S$16&lt;&gt;"高専"),IFERROR(VLOOKUP(入力項目!$S$17,子育て関連マスタ!$I$32:$M$37,2,FALSE),0),
  AND(Q306=21,入力項目!$S$16="高専"),IFERROR(VLOOKUP(入力項目!$S$17,子育て関連マスタ!$I$32:$M$37,2,FALSE),0),
  Q306&gt;=22,0
  ),0),0
) +
IF(AND(Q306&gt;=1,Q306&lt;=15),IF($D306=入力項目!$S$8,入力項目!$S$3,0),0) +
IF(AND(Q306&gt;=1,Q306&lt;=15),IF($D306=5,入力項目!$S$4,0),0) +
IF(AND(Q306&gt;=1,Q306&lt;=15),IF($D306=12,入力項目!$S$5,0),0) +
IF(AND(入力項目!$S$7=$A306,入力項目!$S$8=$D306),子育て関連マスタ!$C$14,0) +
IFERROR(IF(AND(YEAR(EDATE(DATE(入力項目!$S$7,入力項目!$S$8,1),1))=$A306,MONTH(EDATE(DATE(入力項目!$S$7,入力項目!$S$8,1),1))=$D306),子育て関連マスタ!$C$15,0),0) +
IF(AND(OR(Q306=3,Q306=5,Q306=7),$D306=11),子育て関連マスタ!$C$17,0) +
IF(AND(Q306=20,$D306=1),子育て関連マスタ!$C$18,0) +
IF(AND(Q306=20,$D306=1),
IFERROR(_xlfn.IFS(
入力項目!$S$10="男",子育て関連マスタ!$C$18,
入力項目!$S$10="女",子育て関連マスタ!$C$19
),0),0
) +
IF(AND(Q306&gt;=入力項目!$S$18,Q306&lt;=入力項目!$S$19),入力項目!$S$20,0) +
IF(AND(Q306&gt;=入力項目!$S$21,Q306&lt;=入力項目!$S$22),入力項目!$S$23,0) +
IF(AND(Q306&gt;=入力項目!$S$24,Q306&lt;=入力項目!$S$25),入力項目!$S$26,0)
)</f>
        <v>0</v>
      </c>
      <c r="AF306">
        <f ca="1">-(
_xlfn.IFS(
R306&lt;=入力項目!$S$11,0,
AND(R306&gt;=入力項目!$S$11+1,R306&lt;=3),IFERROR(VLOOKUP(入力項目!$S$12,子育て関連マスタ!$I$4:$M$5,4,FALSE),0),
AND(R306&gt;=4,R306&lt;=6),IFERROR(VLOOKUP(入力項目!$S$13,子育て関連マスタ!$I$9:$M$12,4,FALSE),0),
AND(R306&gt;=7,R306&lt;=12),IFERROR(VLOOKUP(入力項目!$S$14,子育て関連マスタ!$I$16:$M$17,4,FALSE),0),
AND(R306&gt;=13,R306&lt;=15),IFERROR(VLOOKUP(入力項目!$S$15,子育て関連マスタ!$I$21:$M$22,4,FALSE),0),
AND(R306&gt;=16,R306&lt;=18),IFERROR(VLOOKUP(入力項目!$S$16,子育て関連マスタ!$I$26:$M$28,4,FALSE),0),
AND(R306&gt;=19,R306&lt;=20,入力項目!$S$16="高専"),IFERROR(VLOOKUP(入力項目!$S$16,子育て関連マスタ!$I$26:$M$28,4,FALSE),0),
AND(R306&gt;=19,R306&lt;=20,入力項目!$S$16&lt;&gt;"高専"),IFERROR(VLOOKUP(入力項目!$S$17,子育て関連マスタ!$I$32:$M$37,4,FALSE),0),
AND(R306&gt;=21,R306&lt;=22,入力項目!$S$16="高専"),IFERROR(VLOOKUP(入力項目!$S$17,子育て関連マスタ!$I$32:$M$34,4,FALSE),0),
AND(R306&gt;=21,R306&lt;=22,入力項目!$S$16&lt;&gt;"高専"),IFERROR(VLOOKUP(入力項目!$S$17,子育て関連マスタ!$I$32:$M$34,4,FALSE),0),
R306&gt;=23,0
) +
IF($D306=4,
  IFERROR(_xlfn.IFS(
  R306&lt;=入力項目!$S$11,0,
  AND(R306=入力項目!$S$11),IFERROR(VLOOKUP(入力項目!$S$12,子育て関連マスタ!$I$4:$M$5,2,FALSE),0),
  AND(R306=4),IFERROR(VLOOKUP(入力項目!$S$13,子育て関連マスタ!$I$9:$M$12,2,FALSE),0),
  AND(R306=7),IFERROR(VLOOKUP(入力項目!$S$14,子育て関連マスタ!$I$16:$M$17,2,FALSE),0),
  AND(R306=13),IFERROR(VLOOKUP(入力項目!$S$15,子育て関連マスタ!$I$21:$M$22,2,FALSE),0),
  AND(R306=16),IFERROR(VLOOKUP(入力項目!$S$16,子育て関連マスタ!$I$26:$M$28,2,FALSE),0),
  AND(R306=19,入力項目!$S$16&lt;&gt;"高専"),IFERROR(VLOOKUP(入力項目!$S$17,子育て関連マスタ!$I$32:$M$37,2,FALSE),0),
  AND(R306=21,入力項目!$S$16="高専"),IFERROR(VLOOKUP(入力項目!$S$17,子育て関連マスタ!$I$32:$M$37,2,FALSE),0),
  R306&gt;=22,0
  ),0),0
) +
IF(AND(R306&gt;=1,R306&lt;=15),IF($D306=入力項目!$S$8,入力項目!$S$3,0),0) +
IF(AND(R306&gt;=1,R306&lt;=15),IF($D306=5,入力項目!$S$4,0),0) +
IF(AND(R306&gt;=1,R306&lt;=15),IF($D306=12,入力項目!$S$5,0),0) +
IF(AND(入力項目!$S$7=$A306,入力項目!$S$8=$D306),子育て関連マスタ!$C$14,0) +
IFERROR(IF(AND(YEAR(EDATE(DATE(入力項目!$S$7,入力項目!$S$8,1),1))=$A306,MONTH(EDATE(DATE(入力項目!$S$7,入力項目!$S$8,1),1))=$D306),子育て関連マスタ!$C$15,0),0) +
IF(AND(OR(R306=3,R306=5,R306=7),$D306=11),子育て関連マスタ!$C$17,0) +
IF(AND(R306=20,$D306=1),子育て関連マスタ!$C$18,0) +
IF(AND(R306=20,$D306=1),
IFERROR(_xlfn.IFS(
入力項目!$S$10="男",子育て関連マスタ!$C$18,
入力項目!$S$10="女",子育て関連マスタ!$C$19
),0),0
) +
IF(AND(R306&gt;=入力項目!$S$18,R306&lt;=入力項目!$S$19),入力項目!$S$20,0) +
IF(AND(R306&gt;=入力項目!$S$21,R306&lt;=入力項目!$S$22),入力項目!$S$23,0) +
IF(AND(R306&gt;=入力項目!$S$24,R306&lt;=入力項目!$S$25),入力項目!$S$26,0)
)</f>
        <v>0</v>
      </c>
      <c r="AG306">
        <f ca="1">-(
_xlfn.IFS(
S306&lt;=入力項目!$S$11,0,
AND(S306&gt;=入力項目!$S$11+1,S306&lt;=3),IFERROR(VLOOKUP(入力項目!$S$12,子育て関連マスタ!$I$4:$M$5,4,FALSE),0),
AND(S306&gt;=4,S306&lt;=6),IFERROR(VLOOKUP(入力項目!$S$13,子育て関連マスタ!$I$9:$M$12,4,FALSE),0),
AND(S306&gt;=7,S306&lt;=12),IFERROR(VLOOKUP(入力項目!$S$14,子育て関連マスタ!$I$16:$M$17,4,FALSE),0),
AND(S306&gt;=13,S306&lt;=15),IFERROR(VLOOKUP(入力項目!$S$15,子育て関連マスタ!$I$21:$M$22,4,FALSE),0),
AND(S306&gt;=16,S306&lt;=18),IFERROR(VLOOKUP(入力項目!$S$16,子育て関連マスタ!$I$26:$M$28,4,FALSE),0),
AND(S306&gt;=19,S306&lt;=20,入力項目!$S$16="高専"),IFERROR(VLOOKUP(入力項目!$S$16,子育て関連マスタ!$I$26:$M$28,4,FALSE),0),
AND(S306&gt;=19,S306&lt;=20,入力項目!$S$16&lt;&gt;"高専"),IFERROR(VLOOKUP(入力項目!$S$17,子育て関連マスタ!$I$32:$M$37,4,FALSE),0),
AND(S306&gt;=21,S306&lt;=22,入力項目!$S$16="高専"),IFERROR(VLOOKUP(入力項目!$S$17,子育て関連マスタ!$I$32:$M$34,4,FALSE),0),
AND(S306&gt;=21,S306&lt;=22,入力項目!$S$16&lt;&gt;"高専"),IFERROR(VLOOKUP(入力項目!$S$17,子育て関連マスタ!$I$32:$M$34,4,FALSE),0),
S306&gt;=23,0
) +
IF($D306=4,
  IFERROR(_xlfn.IFS(
  S306&lt;=入力項目!$S$11,0,
  AND(S306=入力項目!$S$11),IFERROR(VLOOKUP(入力項目!$S$12,子育て関連マスタ!$I$4:$M$5,2,FALSE),0),
  AND(S306=4),IFERROR(VLOOKUP(入力項目!$S$13,子育て関連マスタ!$I$9:$M$12,2,FALSE),0),
  AND(S306=7),IFERROR(VLOOKUP(入力項目!$S$14,子育て関連マスタ!$I$16:$M$17,2,FALSE),0),
  AND(S306=13),IFERROR(VLOOKUP(入力項目!$S$15,子育て関連マスタ!$I$21:$M$22,2,FALSE),0),
  AND(S306=16),IFERROR(VLOOKUP(入力項目!$S$16,子育て関連マスタ!$I$26:$M$28,2,FALSE),0),
  AND(S306=19,入力項目!$S$16&lt;&gt;"高専"),IFERROR(VLOOKUP(入力項目!$S$17,子育て関連マスタ!$I$32:$M$37,2,FALSE),0),
  AND(S306=21,入力項目!$S$16="高専"),IFERROR(VLOOKUP(入力項目!$S$17,子育て関連マスタ!$I$32:$M$37,2,FALSE),0),
  S306&gt;=22,0
  ),0),0
) +
IF(AND(S306&gt;=1,S306&lt;=15),IF($D306=入力項目!$S$8,入力項目!$S$3,0),0) +
IF(AND(S306&gt;=1,S306&lt;=15),IF($D306=5,入力項目!$S$4,0),0) +
IF(AND(S306&gt;=1,S306&lt;=15),IF($D306=12,入力項目!$S$5,0),0) +
IF(AND(入力項目!$S$7=$A306,入力項目!$S$8=$D306),子育て関連マスタ!$C$14,0) +
IFERROR(IF(AND(YEAR(EDATE(DATE(入力項目!$S$7,入力項目!$S$8,1),1))=$A306,MONTH(EDATE(DATE(入力項目!$S$7,入力項目!$S$8,1),1))=$D306),子育て関連マスタ!$C$15,0),0) +
IF(AND(OR(S306=3,S306=5,S306=7),$D306=11),子育て関連マスタ!$C$17,0) +
IF(AND(S306=20,$D306=1),子育て関連マスタ!$C$18,0) +
IF(AND(S306=20,$D306=1),
IFERROR(_xlfn.IFS(
入力項目!$S$10="男",子育て関連マスタ!$C$18,
入力項目!$S$10="女",子育て関連マスタ!$C$19
),0),0
) +
IF(AND(S306&gt;=入力項目!$S$18,S306&lt;=入力項目!$S$19),入力項目!$S$20,0) +
IF(AND(S306&gt;=入力項目!$S$21,S306&lt;=入力項目!$S$22),入力項目!$S$23,0) +
IF(AND(S306&gt;=入力項目!$S$24,S306&lt;=入力項目!$S$25),入力項目!$S$26,0)
)</f>
        <v>0</v>
      </c>
      <c r="AH306">
        <f ca="1">-(
_xlfn.IFS(
T306&lt;=入力項目!$S$11,0,
AND(T306&gt;=入力項目!$S$11+1,T306&lt;=3),IFERROR(VLOOKUP(入力項目!$S$12,子育て関連マスタ!$I$4:$M$5,4,FALSE),0),
AND(T306&gt;=4,T306&lt;=6),IFERROR(VLOOKUP(入力項目!$S$13,子育て関連マスタ!$I$9:$M$12,4,FALSE),0),
AND(T306&gt;=7,T306&lt;=12),IFERROR(VLOOKUP(入力項目!$S$14,子育て関連マスタ!$I$16:$M$17,4,FALSE),0),
AND(T306&gt;=13,T306&lt;=15),IFERROR(VLOOKUP(入力項目!$S$15,子育て関連マスタ!$I$21:$M$22,4,FALSE),0),
AND(T306&gt;=16,T306&lt;=18),IFERROR(VLOOKUP(入力項目!$S$16,子育て関連マスタ!$I$26:$M$28,4,FALSE),0),
AND(T306&gt;=19,T306&lt;=20,入力項目!$S$16="高専"),IFERROR(VLOOKUP(入力項目!$S$16,子育て関連マスタ!$I$26:$M$28,4,FALSE),0),
AND(T306&gt;=19,T306&lt;=20,入力項目!$S$16&lt;&gt;"高専"),IFERROR(VLOOKUP(入力項目!$S$17,子育て関連マスタ!$I$32:$M$37,4,FALSE),0),
AND(T306&gt;=21,T306&lt;=22,入力項目!$S$16="高専"),IFERROR(VLOOKUP(入力項目!$S$17,子育て関連マスタ!$I$32:$M$34,4,FALSE),0),
AND(T306&gt;=21,T306&lt;=22,入力項目!$S$16&lt;&gt;"高専"),IFERROR(VLOOKUP(入力項目!$S$17,子育て関連マスタ!$I$32:$M$34,4,FALSE),0),
T306&gt;=23,0
) +
IF($D306=4,
  IFERROR(_xlfn.IFS(
  T306&lt;=入力項目!$S$11,0,
  AND(T306=入力項目!$S$11),IFERROR(VLOOKUP(入力項目!$S$12,子育て関連マスタ!$I$4:$M$5,2,FALSE),0),
  AND(T306=4),IFERROR(VLOOKUP(入力項目!$S$13,子育て関連マスタ!$I$9:$M$12,2,FALSE),0),
  AND(T306=7),IFERROR(VLOOKUP(入力項目!$S$14,子育て関連マスタ!$I$16:$M$17,2,FALSE),0),
  AND(T306=13),IFERROR(VLOOKUP(入力項目!$S$15,子育て関連マスタ!$I$21:$M$22,2,FALSE),0),
  AND(T306=16),IFERROR(VLOOKUP(入力項目!$S$16,子育て関連マスタ!$I$26:$M$28,2,FALSE),0),
  AND(T306=19,入力項目!$S$16&lt;&gt;"高専"),IFERROR(VLOOKUP(入力項目!$S$17,子育て関連マスタ!$I$32:$M$37,2,FALSE),0),
  AND(T306=21,入力項目!$S$16="高専"),IFERROR(VLOOKUP(入力項目!$S$17,子育て関連マスタ!$I$32:$M$37,2,FALSE),0),
  T306&gt;=22,0
  ),0),0
) +
IF(AND(T306&gt;=1,T306&lt;=15),IF($D306=入力項目!$S$8,入力項目!$S$3,0),0) +
IF(AND(T306&gt;=1,T306&lt;=15),IF($D306=5,入力項目!$S$4,0),0) +
IF(AND(T306&gt;=1,T306&lt;=15),IF($D306=12,入力項目!$S$5,0),0) +
IF(AND(入力項目!$S$7=$A306,入力項目!$S$8=$D306),子育て関連マスタ!$C$14,0) +
IFERROR(IF(AND(YEAR(EDATE(DATE(入力項目!$S$7,入力項目!$S$8,1),1))=$A306,MONTH(EDATE(DATE(入力項目!$S$7,入力項目!$S$8,1),1))=$D306),子育て関連マスタ!$C$15,0),0) +
IF(AND(OR(T306=3,T306=5,T306=7),$D306=11),子育て関連マスタ!$C$17,0) +
IF(AND(T306=20,$D306=1),子育て関連マスタ!$C$18,0) +
IF(AND(T306=20,$D306=1),
IFERROR(_xlfn.IFS(
入力項目!$S$10="男",子育て関連マスタ!$C$18,
入力項目!$S$10="女",子育て関連マスタ!$C$19
),0),0
) +
IF(AND(T306&gt;=入力項目!$S$18,T306&lt;=入力項目!$S$19),入力項目!$S$20,0) +
IF(AND(T306&gt;=入力項目!$S$21,T306&lt;=入力項目!$S$22),入力項目!$S$23,0) +
IF(AND(T306&gt;=入力項目!$S$24,T306&lt;=入力項目!$S$25),入力項目!$S$26,0)
)</f>
        <v>0</v>
      </c>
      <c r="AI306">
        <f ca="1">-(
_xlfn.IFS(
U306&lt;=入力項目!$S$11,0,
AND(U306&gt;=入力項目!$S$11+1,U306&lt;=3),IFERROR(VLOOKUP(入力項目!$S$12,子育て関連マスタ!$I$4:$M$5,4,FALSE),0),
AND(U306&gt;=4,U306&lt;=6),IFERROR(VLOOKUP(入力項目!$S$13,子育て関連マスタ!$I$9:$M$12,4,FALSE),0),
AND(U306&gt;=7,U306&lt;=12),IFERROR(VLOOKUP(入力項目!$S$14,子育て関連マスタ!$I$16:$M$17,4,FALSE),0),
AND(U306&gt;=13,U306&lt;=15),IFERROR(VLOOKUP(入力項目!$S$15,子育て関連マスタ!$I$21:$M$22,4,FALSE),0),
AND(U306&gt;=16,U306&lt;=18),IFERROR(VLOOKUP(入力項目!$S$16,子育て関連マスタ!$I$26:$M$28,4,FALSE),0),
AND(U306&gt;=19,U306&lt;=20,入力項目!$S$16="高専"),IFERROR(VLOOKUP(入力項目!$S$16,子育て関連マスタ!$I$26:$M$28,4,FALSE),0),
AND(U306&gt;=19,U306&lt;=20,入力項目!$S$16&lt;&gt;"高専"),IFERROR(VLOOKUP(入力項目!$S$17,子育て関連マスタ!$I$32:$M$37,4,FALSE),0),
AND(U306&gt;=21,U306&lt;=22,入力項目!$S$16="高専"),IFERROR(VLOOKUP(入力項目!$S$17,子育て関連マスタ!$I$32:$M$34,4,FALSE),0),
AND(U306&gt;=21,U306&lt;=22,入力項目!$S$16&lt;&gt;"高専"),IFERROR(VLOOKUP(入力項目!$S$17,子育て関連マスタ!$I$32:$M$34,4,FALSE),0),
U306&gt;=23,0
) +
IF($D306=4,
  IFERROR(_xlfn.IFS(
  U306&lt;=入力項目!$S$11,0,
  AND(U306=入力項目!$S$11),IFERROR(VLOOKUP(入力項目!$S$12,子育て関連マスタ!$I$4:$M$5,2,FALSE),0),
  AND(U306=4),IFERROR(VLOOKUP(入力項目!$S$13,子育て関連マスタ!$I$9:$M$12,2,FALSE),0),
  AND(U306=7),IFERROR(VLOOKUP(入力項目!$S$14,子育て関連マスタ!$I$16:$M$17,2,FALSE),0),
  AND(U306=13),IFERROR(VLOOKUP(入力項目!$S$15,子育て関連マスタ!$I$21:$M$22,2,FALSE),0),
  AND(U306=16),IFERROR(VLOOKUP(入力項目!$S$16,子育て関連マスタ!$I$26:$M$28,2,FALSE),0),
  AND(U306=19,入力項目!$S$16&lt;&gt;"高専"),IFERROR(VLOOKUP(入力項目!$S$17,子育て関連マスタ!$I$32:$M$37,2,FALSE),0),
  AND(U306=21,入力項目!$S$16="高専"),IFERROR(VLOOKUP(入力項目!$S$17,子育て関連マスタ!$I$32:$M$37,2,FALSE),0),
  U306&gt;=22,0
  ),0),0
) +
IF(AND(U306&gt;=1,U306&lt;=15),IF($D306=入力項目!$S$8,入力項目!$S$3,0),0) +
IF(AND(U306&gt;=1,U306&lt;=15),IF($D306=5,入力項目!$S$4,0),0) +
IF(AND(U306&gt;=1,U306&lt;=15),IF($D306=12,入力項目!$S$5,0),0) +
IF(AND(入力項目!$S$7=$A306,入力項目!$S$8=$D306),子育て関連マスタ!$C$14,0) +
IFERROR(IF(AND(YEAR(EDATE(DATE(入力項目!$S$7,入力項目!$S$8,1),1))=$A306,MONTH(EDATE(DATE(入力項目!$S$7,入力項目!$S$8,1),1))=$D306),子育て関連マスタ!$C$15,0),0) +
IF(AND(OR(U306=3,U306=5,U306=7),$D306=11),子育て関連マスタ!$C$17,0) +
IF(AND(U306=20,$D306=1),子育て関連マスタ!$C$18,0) +
IF(AND(U306=20,$D306=1),
IFERROR(_xlfn.IFS(
入力項目!$S$10="男",子育て関連マスタ!$C$18,
入力項目!$S$10="女",子育て関連マスタ!$C$19
),0),0
) +
IF(AND(U306&gt;=入力項目!$S$18,U306&lt;=入力項目!$S$19),入力項目!$S$20,0) +
IF(AND(U306&gt;=入力項目!$S$21,U306&lt;=入力項目!$S$22),入力項目!$S$23,0) +
IF(AND(U306&gt;=入力項目!$S$24,U306&lt;=入力項目!$S$25),入力項目!$S$26,0)
)</f>
        <v>0</v>
      </c>
      <c r="AJ306" s="10">
        <f ca="1">-VLOOKUP($D306,月別収支!$A$2:$H$13,7,FALSE)</f>
        <v>-20000</v>
      </c>
    </row>
    <row r="307" spans="1:36" x14ac:dyDescent="0.4">
      <c r="A307">
        <f t="shared" ca="1" si="88"/>
        <v>2050</v>
      </c>
      <c r="B307">
        <f t="shared" ca="1" si="78"/>
        <v>2049</v>
      </c>
      <c r="C307">
        <f t="shared" ca="1" si="79"/>
        <v>26</v>
      </c>
      <c r="D307">
        <f t="shared" ca="1" si="89"/>
        <v>1</v>
      </c>
      <c r="E307" t="str">
        <f t="shared" ca="1" si="73"/>
        <v>2050年1月</v>
      </c>
      <c r="F307">
        <f ca="1">IF(OR(入力項目!$N$5&lt;$A307,AND(入力項目!$N$5=$A307,入力項目!$N$6&lt;$D307)),IF(F306=0,1,IF(G307=12,F306+1,F306)),0)</f>
        <v>25</v>
      </c>
      <c r="G307">
        <f ca="1">IF(OR(入力項目!$N$5&lt;$A307,AND(入力項目!$N$5=$A307,入力項目!$N$6&lt;$D307)),IF(G306=12,1,G306+1),0)</f>
        <v>3</v>
      </c>
      <c r="H307" t="str">
        <f t="shared" ca="1" si="74"/>
        <v>25_3</v>
      </c>
      <c r="I307">
        <f ca="1">IF(
  IFERROR(AND($C307&gt;0,MOD($C307,入力項目!$N$22)=0,$D307=入力項目!$N$23), FALSE),
  1,
  IF(
    AND(I306&gt;0,J306=12),
    IF(I306=入力項目!$N$28, 0, I306+1),
    I306
  )
)</f>
        <v>1</v>
      </c>
      <c r="J307">
        <f ca="1">IF($D307=入力項目!$N$23,1,IFERROR(J306+1,1))</f>
        <v>8</v>
      </c>
      <c r="K307" t="str">
        <f t="shared" ca="1" si="75"/>
        <v>1_8</v>
      </c>
      <c r="L307">
        <f ca="1">L306+IF(入力項目!$D$4=$D307,1,0)</f>
        <v>54</v>
      </c>
      <c r="M307" t="str">
        <f t="shared" ca="1" si="76"/>
        <v>54歳</v>
      </c>
      <c r="N307">
        <f t="shared" ca="1" si="80"/>
        <v>55</v>
      </c>
      <c r="O307" t="str">
        <f t="shared" ca="1" si="77"/>
        <v>55歳</v>
      </c>
      <c r="P307">
        <f t="shared" ca="1" si="81"/>
        <v>29</v>
      </c>
      <c r="Q307">
        <f t="shared" ca="1" si="82"/>
        <v>27</v>
      </c>
      <c r="R307">
        <f t="shared" ca="1" si="83"/>
        <v>2050</v>
      </c>
      <c r="S307">
        <f t="shared" ca="1" si="84"/>
        <v>2050</v>
      </c>
      <c r="T307">
        <f t="shared" ca="1" si="85"/>
        <v>2050</v>
      </c>
      <c r="U307">
        <f t="shared" ca="1" si="86"/>
        <v>2050</v>
      </c>
      <c r="V307" s="10">
        <f t="shared" ca="1" si="87"/>
        <v>35882545</v>
      </c>
      <c r="W307" s="10">
        <f ca="1">IF($L307&lt;その他マスタ!$B$1,VLOOKUP($D307,月別収支!$A$2:$H$13,2,FALSE),その他マスタ!$B$3)+IF(AND($L307=その他マスタ!$B$1,入力項目!$I$9="あり",$D307=入力項目!$D$4),その他マスタ!$B$2,0)</f>
        <v>300000</v>
      </c>
      <c r="X307" s="10">
        <f ca="1">-IF(入力項目!$K$5=TRUE,
IF($F307+$G307&lt;3,VLOOKUP($D307,月別収支!$A$2:$H$13,8,FALSE),0)+IFERROR(VLOOKUP($H307,住宅ローン計算!C:P,13,FALSE),0)+IF($F307&gt;1,IF(OR($G307=3,$G307=6,$G307=9,$G307=12),ROUNDUP(入力項目!$N$18/4,0),0),0),
VLOOKUP($D307,月別収支!$A$2:$H$13,8,FALSE))</f>
        <v>-91090</v>
      </c>
      <c r="Y307" s="10">
        <f ca="1">-VLOOKUP($D307,月別収支!$A$2:$H$13,3,FALSE)</f>
        <v>-75000</v>
      </c>
      <c r="Z307" s="10">
        <f ca="1">-VLOOKUP($D307,月別収支!$A$2:$H$13,4,FALSE)</f>
        <v>-27000</v>
      </c>
      <c r="AA307" s="10">
        <f ca="1">-VLOOKUP($D307,月別収支!$A$2:$H$13,6,FALSE)</f>
        <v>-10000</v>
      </c>
      <c r="AB307" s="10">
        <f ca="1">-(
VLOOKUP($D307,月別収支!$A$2:$H$13,5,FALSE)+IF(AND(入力項目!$I$27&lt;=$A307,ISEVEN($A307-入力項目!$I$27),入力項目!$I$28=$D307),入力項目!$I$26,0)
+IF(入力項目!$K$26=TRUE,
IFERROR(VLOOKUP($K307,マイカーローン計算!C:P,13,FALSE),0),
IFERROR(
  IF(AND($C307&gt;0,MOD($C307,入力項目!$N$22)=0,$D307=入力項目!$N$23),入力項目!$N$24,0),
 0
)
)
)</f>
        <v>-20000</v>
      </c>
      <c r="AC307" s="10">
        <f ca="1">-IF($A307&lt;入力項目!$N$33,入力項目!$N$35,IF(AND($A307=入力項目!$N$33,$D307&lt;=入力項目!$N$34),入力項目!$N$35,0))</f>
        <v>0</v>
      </c>
      <c r="AD307">
        <f ca="1">-(
_xlfn.IFS(
P307&lt;=入力項目!$S$11,0,
AND(P307&gt;=入力項目!$S$11+1,P307&lt;=3),IFERROR(VLOOKUP(入力項目!$S$12,子育て関連マスタ!$I$4:$M$5,4,FALSE),0),
AND(P307&gt;=4,P307&lt;=6),IFERROR(VLOOKUP(入力項目!$S$13,子育て関連マスタ!$I$9:$M$12,4,FALSE),0),
AND(P307&gt;=7,P307&lt;=12),IFERROR(VLOOKUP(入力項目!$S$14,子育て関連マスタ!$I$16:$M$17,4,FALSE),0),
AND(P307&gt;=13,P307&lt;=15),IFERROR(VLOOKUP(入力項目!$S$15,子育て関連マスタ!$I$21:$M$22,4,FALSE),0),
AND(P307&gt;=16,P307&lt;=18),IFERROR(VLOOKUP(入力項目!$S$16,子育て関連マスタ!$I$26:$M$28,4,FALSE),0),
AND(P307&gt;=19,P307&lt;=20,入力項目!$S$16="高専"),IFERROR(VLOOKUP(入力項目!$S$16,子育て関連マスタ!$I$26:$M$28,4,FALSE),0),
AND(P307&gt;=19,P307&lt;=20,入力項目!$S$16&lt;&gt;"高専"),IFERROR(VLOOKUP(入力項目!$S$17,子育て関連マスタ!$I$32:$M$37,4,FALSE),0),
AND(P307&gt;=21,P307&lt;=22,入力項目!$S$16="高専"),IFERROR(VLOOKUP(入力項目!$S$17,子育て関連マスタ!$I$32:$M$34,4,FALSE),0),
AND(P307&gt;=21,P307&lt;=22,入力項目!$S$16&lt;&gt;"高専"),IFERROR(VLOOKUP(入力項目!$S$17,子育て関連マスタ!$I$32:$M$34,4,FALSE),0),
P307&gt;=23,0
) +
IF($D307=4,
  IFERROR(_xlfn.IFS(
  P307&lt;=入力項目!$S$11,0,
  AND(P307=入力項目!$S$11),IFERROR(VLOOKUP(入力項目!$S$12,子育て関連マスタ!$I$4:$M$5,2,FALSE),0),
  AND(P307=4),IFERROR(VLOOKUP(入力項目!$S$13,子育て関連マスタ!$I$9:$M$12,2,FALSE),0),
  AND(P307=7),IFERROR(VLOOKUP(入力項目!$S$14,子育て関連マスタ!$I$16:$M$17,2,FALSE),0),
  AND(P307=13),IFERROR(VLOOKUP(入力項目!$S$15,子育て関連マスタ!$I$21:$M$22,2,FALSE),0),
  AND(P307=16),IFERROR(VLOOKUP(入力項目!$S$16,子育て関連マスタ!$I$26:$M$28,2,FALSE),0),
  AND(P307=19,入力項目!$S$16&lt;&gt;"高専"),IFERROR(VLOOKUP(入力項目!$S$17,子育て関連マスタ!$I$32:$M$37,2,FALSE),0),
  AND(P307=21,入力項目!$S$16="高専"),IFERROR(VLOOKUP(入力項目!$S$17,子育て関連マスタ!$I$32:$M$37,2,FALSE),0),
  P307&gt;=22,0
  ),0),0
) +
IF(AND(P307&gt;=1,P307&lt;=15),IF($D307=入力項目!$S$8,入力項目!$S$3,0),0) +
IF(AND(P307&gt;=1,P307&lt;=15),IF($D307=5,入力項目!$S$4,0),0) +
IF(AND(P307&gt;=1,P307&lt;=15),IF($D307=12,入力項目!$S$5,0),0) +
IF(AND(入力項目!$S$7=$A307,入力項目!$S$8=$D307),子育て関連マスタ!$C$14,0) +
IFERROR(IF(AND(YEAR(EDATE(DATE(入力項目!$S$7,入力項目!$S$8,1),1))=$A307,MONTH(EDATE(DATE(入力項目!$S$7,入力項目!$S$8,1),1))=$D307),子育て関連マスタ!$C$15,0),0) +
IF(AND(OR(P307=3,P307=5,P307=7),$D307=11),子育て関連マスタ!$C$17,0) +
IF(AND(P307=20,$D307=1),子育て関連マスタ!$C$18,0) +
IF(AND(P307=20,$D307=1),
IFERROR(_xlfn.IFS(
入力項目!$S$10="男",子育て関連マスタ!$C$18,
入力項目!$S$10="女",子育て関連マスタ!$C$19
),0),0
) +
IF(AND(P307&gt;=入力項目!$S$18,P307&lt;=入力項目!$S$19),入力項目!$S$20,0) +
IF(AND(P307&gt;=入力項目!$S$21,P307&lt;=入力項目!$S$22),入力項目!$S$23,0) +
IF(AND(P307&gt;=入力項目!$S$24,P307&lt;=入力項目!$S$25),入力項目!$S$26,0)
)</f>
        <v>0</v>
      </c>
      <c r="AE307">
        <f ca="1">-(
_xlfn.IFS(
Q307&lt;=入力項目!$S$11,0,
AND(Q307&gt;=入力項目!$S$11+1,Q307&lt;=3),IFERROR(VLOOKUP(入力項目!$S$12,子育て関連マスタ!$I$4:$M$5,4,FALSE),0),
AND(Q307&gt;=4,Q307&lt;=6),IFERROR(VLOOKUP(入力項目!$S$13,子育て関連マスタ!$I$9:$M$12,4,FALSE),0),
AND(Q307&gt;=7,Q307&lt;=12),IFERROR(VLOOKUP(入力項目!$S$14,子育て関連マスタ!$I$16:$M$17,4,FALSE),0),
AND(Q307&gt;=13,Q307&lt;=15),IFERROR(VLOOKUP(入力項目!$S$15,子育て関連マスタ!$I$21:$M$22,4,FALSE),0),
AND(Q307&gt;=16,Q307&lt;=18),IFERROR(VLOOKUP(入力項目!$S$16,子育て関連マスタ!$I$26:$M$28,4,FALSE),0),
AND(Q307&gt;=19,Q307&lt;=20,入力項目!$S$16="高専"),IFERROR(VLOOKUP(入力項目!$S$16,子育て関連マスタ!$I$26:$M$28,4,FALSE),0),
AND(Q307&gt;=19,Q307&lt;=20,入力項目!$S$16&lt;&gt;"高専"),IFERROR(VLOOKUP(入力項目!$S$17,子育て関連マスタ!$I$32:$M$37,4,FALSE),0),
AND(Q307&gt;=21,Q307&lt;=22,入力項目!$S$16="高専"),IFERROR(VLOOKUP(入力項目!$S$17,子育て関連マスタ!$I$32:$M$34,4,FALSE),0),
AND(Q307&gt;=21,Q307&lt;=22,入力項目!$S$16&lt;&gt;"高専"),IFERROR(VLOOKUP(入力項目!$S$17,子育て関連マスタ!$I$32:$M$34,4,FALSE),0),
Q307&gt;=23,0
) +
IF($D307=4,
  IFERROR(_xlfn.IFS(
  Q307&lt;=入力項目!$S$11,0,
  AND(Q307=入力項目!$S$11),IFERROR(VLOOKUP(入力項目!$S$12,子育て関連マスタ!$I$4:$M$5,2,FALSE),0),
  AND(Q307=4),IFERROR(VLOOKUP(入力項目!$S$13,子育て関連マスタ!$I$9:$M$12,2,FALSE),0),
  AND(Q307=7),IFERROR(VLOOKUP(入力項目!$S$14,子育て関連マスタ!$I$16:$M$17,2,FALSE),0),
  AND(Q307=13),IFERROR(VLOOKUP(入力項目!$S$15,子育て関連マスタ!$I$21:$M$22,2,FALSE),0),
  AND(Q307=16),IFERROR(VLOOKUP(入力項目!$S$16,子育て関連マスタ!$I$26:$M$28,2,FALSE),0),
  AND(Q307=19,入力項目!$S$16&lt;&gt;"高専"),IFERROR(VLOOKUP(入力項目!$S$17,子育て関連マスタ!$I$32:$M$37,2,FALSE),0),
  AND(Q307=21,入力項目!$S$16="高専"),IFERROR(VLOOKUP(入力項目!$S$17,子育て関連マスタ!$I$32:$M$37,2,FALSE),0),
  Q307&gt;=22,0
  ),0),0
) +
IF(AND(Q307&gt;=1,Q307&lt;=15),IF($D307=入力項目!$S$8,入力項目!$S$3,0),0) +
IF(AND(Q307&gt;=1,Q307&lt;=15),IF($D307=5,入力項目!$S$4,0),0) +
IF(AND(Q307&gt;=1,Q307&lt;=15),IF($D307=12,入力項目!$S$5,0),0) +
IF(AND(入力項目!$S$7=$A307,入力項目!$S$8=$D307),子育て関連マスタ!$C$14,0) +
IFERROR(IF(AND(YEAR(EDATE(DATE(入力項目!$S$7,入力項目!$S$8,1),1))=$A307,MONTH(EDATE(DATE(入力項目!$S$7,入力項目!$S$8,1),1))=$D307),子育て関連マスタ!$C$15,0),0) +
IF(AND(OR(Q307=3,Q307=5,Q307=7),$D307=11),子育て関連マスタ!$C$17,0) +
IF(AND(Q307=20,$D307=1),子育て関連マスタ!$C$18,0) +
IF(AND(Q307=20,$D307=1),
IFERROR(_xlfn.IFS(
入力項目!$S$10="男",子育て関連マスタ!$C$18,
入力項目!$S$10="女",子育て関連マスタ!$C$19
),0),0
) +
IF(AND(Q307&gt;=入力項目!$S$18,Q307&lt;=入力項目!$S$19),入力項目!$S$20,0) +
IF(AND(Q307&gt;=入力項目!$S$21,Q307&lt;=入力項目!$S$22),入力項目!$S$23,0) +
IF(AND(Q307&gt;=入力項目!$S$24,Q307&lt;=入力項目!$S$25),入力項目!$S$26,0)
)</f>
        <v>0</v>
      </c>
      <c r="AF307">
        <f ca="1">-(
_xlfn.IFS(
R307&lt;=入力項目!$S$11,0,
AND(R307&gt;=入力項目!$S$11+1,R307&lt;=3),IFERROR(VLOOKUP(入力項目!$S$12,子育て関連マスタ!$I$4:$M$5,4,FALSE),0),
AND(R307&gt;=4,R307&lt;=6),IFERROR(VLOOKUP(入力項目!$S$13,子育て関連マスタ!$I$9:$M$12,4,FALSE),0),
AND(R307&gt;=7,R307&lt;=12),IFERROR(VLOOKUP(入力項目!$S$14,子育て関連マスタ!$I$16:$M$17,4,FALSE),0),
AND(R307&gt;=13,R307&lt;=15),IFERROR(VLOOKUP(入力項目!$S$15,子育て関連マスタ!$I$21:$M$22,4,FALSE),0),
AND(R307&gt;=16,R307&lt;=18),IFERROR(VLOOKUP(入力項目!$S$16,子育て関連マスタ!$I$26:$M$28,4,FALSE),0),
AND(R307&gt;=19,R307&lt;=20,入力項目!$S$16="高専"),IFERROR(VLOOKUP(入力項目!$S$16,子育て関連マスタ!$I$26:$M$28,4,FALSE),0),
AND(R307&gt;=19,R307&lt;=20,入力項目!$S$16&lt;&gt;"高専"),IFERROR(VLOOKUP(入力項目!$S$17,子育て関連マスタ!$I$32:$M$37,4,FALSE),0),
AND(R307&gt;=21,R307&lt;=22,入力項目!$S$16="高専"),IFERROR(VLOOKUP(入力項目!$S$17,子育て関連マスタ!$I$32:$M$34,4,FALSE),0),
AND(R307&gt;=21,R307&lt;=22,入力項目!$S$16&lt;&gt;"高専"),IFERROR(VLOOKUP(入力項目!$S$17,子育て関連マスタ!$I$32:$M$34,4,FALSE),0),
R307&gt;=23,0
) +
IF($D307=4,
  IFERROR(_xlfn.IFS(
  R307&lt;=入力項目!$S$11,0,
  AND(R307=入力項目!$S$11),IFERROR(VLOOKUP(入力項目!$S$12,子育て関連マスタ!$I$4:$M$5,2,FALSE),0),
  AND(R307=4),IFERROR(VLOOKUP(入力項目!$S$13,子育て関連マスタ!$I$9:$M$12,2,FALSE),0),
  AND(R307=7),IFERROR(VLOOKUP(入力項目!$S$14,子育て関連マスタ!$I$16:$M$17,2,FALSE),0),
  AND(R307=13),IFERROR(VLOOKUP(入力項目!$S$15,子育て関連マスタ!$I$21:$M$22,2,FALSE),0),
  AND(R307=16),IFERROR(VLOOKUP(入力項目!$S$16,子育て関連マスタ!$I$26:$M$28,2,FALSE),0),
  AND(R307=19,入力項目!$S$16&lt;&gt;"高専"),IFERROR(VLOOKUP(入力項目!$S$17,子育て関連マスタ!$I$32:$M$37,2,FALSE),0),
  AND(R307=21,入力項目!$S$16="高専"),IFERROR(VLOOKUP(入力項目!$S$17,子育て関連マスタ!$I$32:$M$37,2,FALSE),0),
  R307&gt;=22,0
  ),0),0
) +
IF(AND(R307&gt;=1,R307&lt;=15),IF($D307=入力項目!$S$8,入力項目!$S$3,0),0) +
IF(AND(R307&gt;=1,R307&lt;=15),IF($D307=5,入力項目!$S$4,0),0) +
IF(AND(R307&gt;=1,R307&lt;=15),IF($D307=12,入力項目!$S$5,0),0) +
IF(AND(入力項目!$S$7=$A307,入力項目!$S$8=$D307),子育て関連マスタ!$C$14,0) +
IFERROR(IF(AND(YEAR(EDATE(DATE(入力項目!$S$7,入力項目!$S$8,1),1))=$A307,MONTH(EDATE(DATE(入力項目!$S$7,入力項目!$S$8,1),1))=$D307),子育て関連マスタ!$C$15,0),0) +
IF(AND(OR(R307=3,R307=5,R307=7),$D307=11),子育て関連マスタ!$C$17,0) +
IF(AND(R307=20,$D307=1),子育て関連マスタ!$C$18,0) +
IF(AND(R307=20,$D307=1),
IFERROR(_xlfn.IFS(
入力項目!$S$10="男",子育て関連マスタ!$C$18,
入力項目!$S$10="女",子育て関連マスタ!$C$19
),0),0
) +
IF(AND(R307&gt;=入力項目!$S$18,R307&lt;=入力項目!$S$19),入力項目!$S$20,0) +
IF(AND(R307&gt;=入力項目!$S$21,R307&lt;=入力項目!$S$22),入力項目!$S$23,0) +
IF(AND(R307&gt;=入力項目!$S$24,R307&lt;=入力項目!$S$25),入力項目!$S$26,0)
)</f>
        <v>0</v>
      </c>
      <c r="AG307">
        <f ca="1">-(
_xlfn.IFS(
S307&lt;=入力項目!$S$11,0,
AND(S307&gt;=入力項目!$S$11+1,S307&lt;=3),IFERROR(VLOOKUP(入力項目!$S$12,子育て関連マスタ!$I$4:$M$5,4,FALSE),0),
AND(S307&gt;=4,S307&lt;=6),IFERROR(VLOOKUP(入力項目!$S$13,子育て関連マスタ!$I$9:$M$12,4,FALSE),0),
AND(S307&gt;=7,S307&lt;=12),IFERROR(VLOOKUP(入力項目!$S$14,子育て関連マスタ!$I$16:$M$17,4,FALSE),0),
AND(S307&gt;=13,S307&lt;=15),IFERROR(VLOOKUP(入力項目!$S$15,子育て関連マスタ!$I$21:$M$22,4,FALSE),0),
AND(S307&gt;=16,S307&lt;=18),IFERROR(VLOOKUP(入力項目!$S$16,子育て関連マスタ!$I$26:$M$28,4,FALSE),0),
AND(S307&gt;=19,S307&lt;=20,入力項目!$S$16="高専"),IFERROR(VLOOKUP(入力項目!$S$16,子育て関連マスタ!$I$26:$M$28,4,FALSE),0),
AND(S307&gt;=19,S307&lt;=20,入力項目!$S$16&lt;&gt;"高専"),IFERROR(VLOOKUP(入力項目!$S$17,子育て関連マスタ!$I$32:$M$37,4,FALSE),0),
AND(S307&gt;=21,S307&lt;=22,入力項目!$S$16="高専"),IFERROR(VLOOKUP(入力項目!$S$17,子育て関連マスタ!$I$32:$M$34,4,FALSE),0),
AND(S307&gt;=21,S307&lt;=22,入力項目!$S$16&lt;&gt;"高専"),IFERROR(VLOOKUP(入力項目!$S$17,子育て関連マスタ!$I$32:$M$34,4,FALSE),0),
S307&gt;=23,0
) +
IF($D307=4,
  IFERROR(_xlfn.IFS(
  S307&lt;=入力項目!$S$11,0,
  AND(S307=入力項目!$S$11),IFERROR(VLOOKUP(入力項目!$S$12,子育て関連マスタ!$I$4:$M$5,2,FALSE),0),
  AND(S307=4),IFERROR(VLOOKUP(入力項目!$S$13,子育て関連マスタ!$I$9:$M$12,2,FALSE),0),
  AND(S307=7),IFERROR(VLOOKUP(入力項目!$S$14,子育て関連マスタ!$I$16:$M$17,2,FALSE),0),
  AND(S307=13),IFERROR(VLOOKUP(入力項目!$S$15,子育て関連マスタ!$I$21:$M$22,2,FALSE),0),
  AND(S307=16),IFERROR(VLOOKUP(入力項目!$S$16,子育て関連マスタ!$I$26:$M$28,2,FALSE),0),
  AND(S307=19,入力項目!$S$16&lt;&gt;"高専"),IFERROR(VLOOKUP(入力項目!$S$17,子育て関連マスタ!$I$32:$M$37,2,FALSE),0),
  AND(S307=21,入力項目!$S$16="高専"),IFERROR(VLOOKUP(入力項目!$S$17,子育て関連マスタ!$I$32:$M$37,2,FALSE),0),
  S307&gt;=22,0
  ),0),0
) +
IF(AND(S307&gt;=1,S307&lt;=15),IF($D307=入力項目!$S$8,入力項目!$S$3,0),0) +
IF(AND(S307&gt;=1,S307&lt;=15),IF($D307=5,入力項目!$S$4,0),0) +
IF(AND(S307&gt;=1,S307&lt;=15),IF($D307=12,入力項目!$S$5,0),0) +
IF(AND(入力項目!$S$7=$A307,入力項目!$S$8=$D307),子育て関連マスタ!$C$14,0) +
IFERROR(IF(AND(YEAR(EDATE(DATE(入力項目!$S$7,入力項目!$S$8,1),1))=$A307,MONTH(EDATE(DATE(入力項目!$S$7,入力項目!$S$8,1),1))=$D307),子育て関連マスタ!$C$15,0),0) +
IF(AND(OR(S307=3,S307=5,S307=7),$D307=11),子育て関連マスタ!$C$17,0) +
IF(AND(S307=20,$D307=1),子育て関連マスタ!$C$18,0) +
IF(AND(S307=20,$D307=1),
IFERROR(_xlfn.IFS(
入力項目!$S$10="男",子育て関連マスタ!$C$18,
入力項目!$S$10="女",子育て関連マスタ!$C$19
),0),0
) +
IF(AND(S307&gt;=入力項目!$S$18,S307&lt;=入力項目!$S$19),入力項目!$S$20,0) +
IF(AND(S307&gt;=入力項目!$S$21,S307&lt;=入力項目!$S$22),入力項目!$S$23,0) +
IF(AND(S307&gt;=入力項目!$S$24,S307&lt;=入力項目!$S$25),入力項目!$S$26,0)
)</f>
        <v>0</v>
      </c>
      <c r="AH307">
        <f ca="1">-(
_xlfn.IFS(
T307&lt;=入力項目!$S$11,0,
AND(T307&gt;=入力項目!$S$11+1,T307&lt;=3),IFERROR(VLOOKUP(入力項目!$S$12,子育て関連マスタ!$I$4:$M$5,4,FALSE),0),
AND(T307&gt;=4,T307&lt;=6),IFERROR(VLOOKUP(入力項目!$S$13,子育て関連マスタ!$I$9:$M$12,4,FALSE),0),
AND(T307&gt;=7,T307&lt;=12),IFERROR(VLOOKUP(入力項目!$S$14,子育て関連マスタ!$I$16:$M$17,4,FALSE),0),
AND(T307&gt;=13,T307&lt;=15),IFERROR(VLOOKUP(入力項目!$S$15,子育て関連マスタ!$I$21:$M$22,4,FALSE),0),
AND(T307&gt;=16,T307&lt;=18),IFERROR(VLOOKUP(入力項目!$S$16,子育て関連マスタ!$I$26:$M$28,4,FALSE),0),
AND(T307&gt;=19,T307&lt;=20,入力項目!$S$16="高専"),IFERROR(VLOOKUP(入力項目!$S$16,子育て関連マスタ!$I$26:$M$28,4,FALSE),0),
AND(T307&gt;=19,T307&lt;=20,入力項目!$S$16&lt;&gt;"高専"),IFERROR(VLOOKUP(入力項目!$S$17,子育て関連マスタ!$I$32:$M$37,4,FALSE),0),
AND(T307&gt;=21,T307&lt;=22,入力項目!$S$16="高専"),IFERROR(VLOOKUP(入力項目!$S$17,子育て関連マスタ!$I$32:$M$34,4,FALSE),0),
AND(T307&gt;=21,T307&lt;=22,入力項目!$S$16&lt;&gt;"高専"),IFERROR(VLOOKUP(入力項目!$S$17,子育て関連マスタ!$I$32:$M$34,4,FALSE),0),
T307&gt;=23,0
) +
IF($D307=4,
  IFERROR(_xlfn.IFS(
  T307&lt;=入力項目!$S$11,0,
  AND(T307=入力項目!$S$11),IFERROR(VLOOKUP(入力項目!$S$12,子育て関連マスタ!$I$4:$M$5,2,FALSE),0),
  AND(T307=4),IFERROR(VLOOKUP(入力項目!$S$13,子育て関連マスタ!$I$9:$M$12,2,FALSE),0),
  AND(T307=7),IFERROR(VLOOKUP(入力項目!$S$14,子育て関連マスタ!$I$16:$M$17,2,FALSE),0),
  AND(T307=13),IFERROR(VLOOKUP(入力項目!$S$15,子育て関連マスタ!$I$21:$M$22,2,FALSE),0),
  AND(T307=16),IFERROR(VLOOKUP(入力項目!$S$16,子育て関連マスタ!$I$26:$M$28,2,FALSE),0),
  AND(T307=19,入力項目!$S$16&lt;&gt;"高専"),IFERROR(VLOOKUP(入力項目!$S$17,子育て関連マスタ!$I$32:$M$37,2,FALSE),0),
  AND(T307=21,入力項目!$S$16="高専"),IFERROR(VLOOKUP(入力項目!$S$17,子育て関連マスタ!$I$32:$M$37,2,FALSE),0),
  T307&gt;=22,0
  ),0),0
) +
IF(AND(T307&gt;=1,T307&lt;=15),IF($D307=入力項目!$S$8,入力項目!$S$3,0),0) +
IF(AND(T307&gt;=1,T307&lt;=15),IF($D307=5,入力項目!$S$4,0),0) +
IF(AND(T307&gt;=1,T307&lt;=15),IF($D307=12,入力項目!$S$5,0),0) +
IF(AND(入力項目!$S$7=$A307,入力項目!$S$8=$D307),子育て関連マスタ!$C$14,0) +
IFERROR(IF(AND(YEAR(EDATE(DATE(入力項目!$S$7,入力項目!$S$8,1),1))=$A307,MONTH(EDATE(DATE(入力項目!$S$7,入力項目!$S$8,1),1))=$D307),子育て関連マスタ!$C$15,0),0) +
IF(AND(OR(T307=3,T307=5,T307=7),$D307=11),子育て関連マスタ!$C$17,0) +
IF(AND(T307=20,$D307=1),子育て関連マスタ!$C$18,0) +
IF(AND(T307=20,$D307=1),
IFERROR(_xlfn.IFS(
入力項目!$S$10="男",子育て関連マスタ!$C$18,
入力項目!$S$10="女",子育て関連マスタ!$C$19
),0),0
) +
IF(AND(T307&gt;=入力項目!$S$18,T307&lt;=入力項目!$S$19),入力項目!$S$20,0) +
IF(AND(T307&gt;=入力項目!$S$21,T307&lt;=入力項目!$S$22),入力項目!$S$23,0) +
IF(AND(T307&gt;=入力項目!$S$24,T307&lt;=入力項目!$S$25),入力項目!$S$26,0)
)</f>
        <v>0</v>
      </c>
      <c r="AI307">
        <f ca="1">-(
_xlfn.IFS(
U307&lt;=入力項目!$S$11,0,
AND(U307&gt;=入力項目!$S$11+1,U307&lt;=3),IFERROR(VLOOKUP(入力項目!$S$12,子育て関連マスタ!$I$4:$M$5,4,FALSE),0),
AND(U307&gt;=4,U307&lt;=6),IFERROR(VLOOKUP(入力項目!$S$13,子育て関連マスタ!$I$9:$M$12,4,FALSE),0),
AND(U307&gt;=7,U307&lt;=12),IFERROR(VLOOKUP(入力項目!$S$14,子育て関連マスタ!$I$16:$M$17,4,FALSE),0),
AND(U307&gt;=13,U307&lt;=15),IFERROR(VLOOKUP(入力項目!$S$15,子育て関連マスタ!$I$21:$M$22,4,FALSE),0),
AND(U307&gt;=16,U307&lt;=18),IFERROR(VLOOKUP(入力項目!$S$16,子育て関連マスタ!$I$26:$M$28,4,FALSE),0),
AND(U307&gt;=19,U307&lt;=20,入力項目!$S$16="高専"),IFERROR(VLOOKUP(入力項目!$S$16,子育て関連マスタ!$I$26:$M$28,4,FALSE),0),
AND(U307&gt;=19,U307&lt;=20,入力項目!$S$16&lt;&gt;"高専"),IFERROR(VLOOKUP(入力項目!$S$17,子育て関連マスタ!$I$32:$M$37,4,FALSE),0),
AND(U307&gt;=21,U307&lt;=22,入力項目!$S$16="高専"),IFERROR(VLOOKUP(入力項目!$S$17,子育て関連マスタ!$I$32:$M$34,4,FALSE),0),
AND(U307&gt;=21,U307&lt;=22,入力項目!$S$16&lt;&gt;"高専"),IFERROR(VLOOKUP(入力項目!$S$17,子育て関連マスタ!$I$32:$M$34,4,FALSE),0),
U307&gt;=23,0
) +
IF($D307=4,
  IFERROR(_xlfn.IFS(
  U307&lt;=入力項目!$S$11,0,
  AND(U307=入力項目!$S$11),IFERROR(VLOOKUP(入力項目!$S$12,子育て関連マスタ!$I$4:$M$5,2,FALSE),0),
  AND(U307=4),IFERROR(VLOOKUP(入力項目!$S$13,子育て関連マスタ!$I$9:$M$12,2,FALSE),0),
  AND(U307=7),IFERROR(VLOOKUP(入力項目!$S$14,子育て関連マスタ!$I$16:$M$17,2,FALSE),0),
  AND(U307=13),IFERROR(VLOOKUP(入力項目!$S$15,子育て関連マスタ!$I$21:$M$22,2,FALSE),0),
  AND(U307=16),IFERROR(VLOOKUP(入力項目!$S$16,子育て関連マスタ!$I$26:$M$28,2,FALSE),0),
  AND(U307=19,入力項目!$S$16&lt;&gt;"高専"),IFERROR(VLOOKUP(入力項目!$S$17,子育て関連マスタ!$I$32:$M$37,2,FALSE),0),
  AND(U307=21,入力項目!$S$16="高専"),IFERROR(VLOOKUP(入力項目!$S$17,子育て関連マスタ!$I$32:$M$37,2,FALSE),0),
  U307&gt;=22,0
  ),0),0
) +
IF(AND(U307&gt;=1,U307&lt;=15),IF($D307=入力項目!$S$8,入力項目!$S$3,0),0) +
IF(AND(U307&gt;=1,U307&lt;=15),IF($D307=5,入力項目!$S$4,0),0) +
IF(AND(U307&gt;=1,U307&lt;=15),IF($D307=12,入力項目!$S$5,0),0) +
IF(AND(入力項目!$S$7=$A307,入力項目!$S$8=$D307),子育て関連マスタ!$C$14,0) +
IFERROR(IF(AND(YEAR(EDATE(DATE(入力項目!$S$7,入力項目!$S$8,1),1))=$A307,MONTH(EDATE(DATE(入力項目!$S$7,入力項目!$S$8,1),1))=$D307),子育て関連マスタ!$C$15,0),0) +
IF(AND(OR(U307=3,U307=5,U307=7),$D307=11),子育て関連マスタ!$C$17,0) +
IF(AND(U307=20,$D307=1),子育て関連マスタ!$C$18,0) +
IF(AND(U307=20,$D307=1),
IFERROR(_xlfn.IFS(
入力項目!$S$10="男",子育て関連マスタ!$C$18,
入力項目!$S$10="女",子育て関連マスタ!$C$19
),0),0
) +
IF(AND(U307&gt;=入力項目!$S$18,U307&lt;=入力項目!$S$19),入力項目!$S$20,0) +
IF(AND(U307&gt;=入力項目!$S$21,U307&lt;=入力項目!$S$22),入力項目!$S$23,0) +
IF(AND(U307&gt;=入力項目!$S$24,U307&lt;=入力項目!$S$25),入力項目!$S$26,0)
)</f>
        <v>0</v>
      </c>
      <c r="AJ307" s="10">
        <f ca="1">-VLOOKUP($D307,月別収支!$A$2:$H$13,7,FALSE)</f>
        <v>-20000</v>
      </c>
    </row>
    <row r="308" spans="1:36" x14ac:dyDescent="0.4">
      <c r="A308">
        <f t="shared" ca="1" si="88"/>
        <v>2050</v>
      </c>
      <c r="B308">
        <f t="shared" ca="1" si="78"/>
        <v>2049</v>
      </c>
      <c r="C308">
        <f t="shared" ca="1" si="79"/>
        <v>26</v>
      </c>
      <c r="D308">
        <f t="shared" ca="1" si="89"/>
        <v>2</v>
      </c>
      <c r="E308" t="str">
        <f t="shared" ca="1" si="73"/>
        <v>2050年2月</v>
      </c>
      <c r="F308">
        <f ca="1">IF(OR(入力項目!$N$5&lt;$A308,AND(入力項目!$N$5=$A308,入力項目!$N$6&lt;$D308)),IF(F307=0,1,IF(G308=12,F307+1,F307)),0)</f>
        <v>25</v>
      </c>
      <c r="G308">
        <f ca="1">IF(OR(入力項目!$N$5&lt;$A308,AND(入力項目!$N$5=$A308,入力項目!$N$6&lt;$D308)),IF(G307=12,1,G307+1),0)</f>
        <v>4</v>
      </c>
      <c r="H308" t="str">
        <f t="shared" ca="1" si="74"/>
        <v>25_4</v>
      </c>
      <c r="I308">
        <f ca="1">IF(
  IFERROR(AND($C308&gt;0,MOD($C308,入力項目!$N$22)=0,$D308=入力項目!$N$23), FALSE),
  1,
  IF(
    AND(I307&gt;0,J307=12),
    IF(I307=入力項目!$N$28, 0, I307+1),
    I307
  )
)</f>
        <v>1</v>
      </c>
      <c r="J308">
        <f ca="1">IF($D308=入力項目!$N$23,1,IFERROR(J307+1,1))</f>
        <v>9</v>
      </c>
      <c r="K308" t="str">
        <f t="shared" ca="1" si="75"/>
        <v>1_9</v>
      </c>
      <c r="L308">
        <f ca="1">L307+IF(入力項目!$D$4=$D308,1,0)</f>
        <v>54</v>
      </c>
      <c r="M308" t="str">
        <f t="shared" ca="1" si="76"/>
        <v>54歳</v>
      </c>
      <c r="N308">
        <f t="shared" ca="1" si="80"/>
        <v>55</v>
      </c>
      <c r="O308" t="str">
        <f t="shared" ca="1" si="77"/>
        <v>55歳</v>
      </c>
      <c r="P308">
        <f t="shared" ca="1" si="81"/>
        <v>29</v>
      </c>
      <c r="Q308">
        <f t="shared" ca="1" si="82"/>
        <v>27</v>
      </c>
      <c r="R308">
        <f t="shared" ca="1" si="83"/>
        <v>2050</v>
      </c>
      <c r="S308">
        <f t="shared" ca="1" si="84"/>
        <v>2050</v>
      </c>
      <c r="T308">
        <f t="shared" ca="1" si="85"/>
        <v>2050</v>
      </c>
      <c r="U308">
        <f t="shared" ca="1" si="86"/>
        <v>2050</v>
      </c>
      <c r="V308" s="10">
        <f t="shared" ca="1" si="87"/>
        <v>35976955</v>
      </c>
      <c r="W308" s="10">
        <f ca="1">IF($L308&lt;その他マスタ!$B$1,VLOOKUP($D308,月別収支!$A$2:$H$13,2,FALSE),その他マスタ!$B$3)+IF(AND($L308=その他マスタ!$B$1,入力項目!$I$9="あり",$D308=入力項目!$D$4),その他マスタ!$B$2,0)</f>
        <v>300000</v>
      </c>
      <c r="X308" s="10">
        <f ca="1">-IF(入力項目!$K$5=TRUE,
IF($F308+$G308&lt;3,VLOOKUP($D308,月別収支!$A$2:$H$13,8,FALSE),0)+IFERROR(VLOOKUP($H308,住宅ローン計算!C:P,13,FALSE),0)+IF($F308&gt;1,IF(OR($G308=3,$G308=6,$G308=9,$G308=12),ROUNDUP(入力項目!$N$18/4,0),0),0),
VLOOKUP($D308,月別収支!$A$2:$H$13,8,FALSE))</f>
        <v>-53590</v>
      </c>
      <c r="Y308" s="10">
        <f ca="1">-VLOOKUP($D308,月別収支!$A$2:$H$13,3,FALSE)</f>
        <v>-75000</v>
      </c>
      <c r="Z308" s="10">
        <f ca="1">-VLOOKUP($D308,月別収支!$A$2:$H$13,4,FALSE)</f>
        <v>-27000</v>
      </c>
      <c r="AA308" s="10">
        <f ca="1">-VLOOKUP($D308,月別収支!$A$2:$H$13,6,FALSE)</f>
        <v>-10000</v>
      </c>
      <c r="AB308" s="10">
        <f ca="1">-(
VLOOKUP($D308,月別収支!$A$2:$H$13,5,FALSE)+IF(AND(入力項目!$I$27&lt;=$A308,ISEVEN($A308-入力項目!$I$27),入力項目!$I$28=$D308),入力項目!$I$26,0)
+IF(入力項目!$K$26=TRUE,
IFERROR(VLOOKUP($K308,マイカーローン計算!C:P,13,FALSE),0),
IFERROR(
  IF(AND($C308&gt;0,MOD($C308,入力項目!$N$22)=0,$D308=入力項目!$N$23),入力項目!$N$24,0),
 0
)
)
)</f>
        <v>-20000</v>
      </c>
      <c r="AC308" s="10">
        <f ca="1">-IF($A308&lt;入力項目!$N$33,入力項目!$N$35,IF(AND($A308=入力項目!$N$33,$D308&lt;=入力項目!$N$34),入力項目!$N$35,0))</f>
        <v>0</v>
      </c>
      <c r="AD308">
        <f ca="1">-(
_xlfn.IFS(
P308&lt;=入力項目!$S$11,0,
AND(P308&gt;=入力項目!$S$11+1,P308&lt;=3),IFERROR(VLOOKUP(入力項目!$S$12,子育て関連マスタ!$I$4:$M$5,4,FALSE),0),
AND(P308&gt;=4,P308&lt;=6),IFERROR(VLOOKUP(入力項目!$S$13,子育て関連マスタ!$I$9:$M$12,4,FALSE),0),
AND(P308&gt;=7,P308&lt;=12),IFERROR(VLOOKUP(入力項目!$S$14,子育て関連マスタ!$I$16:$M$17,4,FALSE),0),
AND(P308&gt;=13,P308&lt;=15),IFERROR(VLOOKUP(入力項目!$S$15,子育て関連マスタ!$I$21:$M$22,4,FALSE),0),
AND(P308&gt;=16,P308&lt;=18),IFERROR(VLOOKUP(入力項目!$S$16,子育て関連マスタ!$I$26:$M$28,4,FALSE),0),
AND(P308&gt;=19,P308&lt;=20,入力項目!$S$16="高専"),IFERROR(VLOOKUP(入力項目!$S$16,子育て関連マスタ!$I$26:$M$28,4,FALSE),0),
AND(P308&gt;=19,P308&lt;=20,入力項目!$S$16&lt;&gt;"高専"),IFERROR(VLOOKUP(入力項目!$S$17,子育て関連マスタ!$I$32:$M$37,4,FALSE),0),
AND(P308&gt;=21,P308&lt;=22,入力項目!$S$16="高専"),IFERROR(VLOOKUP(入力項目!$S$17,子育て関連マスタ!$I$32:$M$34,4,FALSE),0),
AND(P308&gt;=21,P308&lt;=22,入力項目!$S$16&lt;&gt;"高専"),IFERROR(VLOOKUP(入力項目!$S$17,子育て関連マスタ!$I$32:$M$34,4,FALSE),0),
P308&gt;=23,0
) +
IF($D308=4,
  IFERROR(_xlfn.IFS(
  P308&lt;=入力項目!$S$11,0,
  AND(P308=入力項目!$S$11),IFERROR(VLOOKUP(入力項目!$S$12,子育て関連マスタ!$I$4:$M$5,2,FALSE),0),
  AND(P308=4),IFERROR(VLOOKUP(入力項目!$S$13,子育て関連マスタ!$I$9:$M$12,2,FALSE),0),
  AND(P308=7),IFERROR(VLOOKUP(入力項目!$S$14,子育て関連マスタ!$I$16:$M$17,2,FALSE),0),
  AND(P308=13),IFERROR(VLOOKUP(入力項目!$S$15,子育て関連マスタ!$I$21:$M$22,2,FALSE),0),
  AND(P308=16),IFERROR(VLOOKUP(入力項目!$S$16,子育て関連マスタ!$I$26:$M$28,2,FALSE),0),
  AND(P308=19,入力項目!$S$16&lt;&gt;"高専"),IFERROR(VLOOKUP(入力項目!$S$17,子育て関連マスタ!$I$32:$M$37,2,FALSE),0),
  AND(P308=21,入力項目!$S$16="高専"),IFERROR(VLOOKUP(入力項目!$S$17,子育て関連マスタ!$I$32:$M$37,2,FALSE),0),
  P308&gt;=22,0
  ),0),0
) +
IF(AND(P308&gt;=1,P308&lt;=15),IF($D308=入力項目!$S$8,入力項目!$S$3,0),0) +
IF(AND(P308&gt;=1,P308&lt;=15),IF($D308=5,入力項目!$S$4,0),0) +
IF(AND(P308&gt;=1,P308&lt;=15),IF($D308=12,入力項目!$S$5,0),0) +
IF(AND(入力項目!$S$7=$A308,入力項目!$S$8=$D308),子育て関連マスタ!$C$14,0) +
IFERROR(IF(AND(YEAR(EDATE(DATE(入力項目!$S$7,入力項目!$S$8,1),1))=$A308,MONTH(EDATE(DATE(入力項目!$S$7,入力項目!$S$8,1),1))=$D308),子育て関連マスタ!$C$15,0),0) +
IF(AND(OR(P308=3,P308=5,P308=7),$D308=11),子育て関連マスタ!$C$17,0) +
IF(AND(P308=20,$D308=1),子育て関連マスタ!$C$18,0) +
IF(AND(P308=20,$D308=1),
IFERROR(_xlfn.IFS(
入力項目!$S$10="男",子育て関連マスタ!$C$18,
入力項目!$S$10="女",子育て関連マスタ!$C$19
),0),0
) +
IF(AND(P308&gt;=入力項目!$S$18,P308&lt;=入力項目!$S$19),入力項目!$S$20,0) +
IF(AND(P308&gt;=入力項目!$S$21,P308&lt;=入力項目!$S$22),入力項目!$S$23,0) +
IF(AND(P308&gt;=入力項目!$S$24,P308&lt;=入力項目!$S$25),入力項目!$S$26,0)
)</f>
        <v>0</v>
      </c>
      <c r="AE308">
        <f ca="1">-(
_xlfn.IFS(
Q308&lt;=入力項目!$S$11,0,
AND(Q308&gt;=入力項目!$S$11+1,Q308&lt;=3),IFERROR(VLOOKUP(入力項目!$S$12,子育て関連マスタ!$I$4:$M$5,4,FALSE),0),
AND(Q308&gt;=4,Q308&lt;=6),IFERROR(VLOOKUP(入力項目!$S$13,子育て関連マスタ!$I$9:$M$12,4,FALSE),0),
AND(Q308&gt;=7,Q308&lt;=12),IFERROR(VLOOKUP(入力項目!$S$14,子育て関連マスタ!$I$16:$M$17,4,FALSE),0),
AND(Q308&gt;=13,Q308&lt;=15),IFERROR(VLOOKUP(入力項目!$S$15,子育て関連マスタ!$I$21:$M$22,4,FALSE),0),
AND(Q308&gt;=16,Q308&lt;=18),IFERROR(VLOOKUP(入力項目!$S$16,子育て関連マスタ!$I$26:$M$28,4,FALSE),0),
AND(Q308&gt;=19,Q308&lt;=20,入力項目!$S$16="高専"),IFERROR(VLOOKUP(入力項目!$S$16,子育て関連マスタ!$I$26:$M$28,4,FALSE),0),
AND(Q308&gt;=19,Q308&lt;=20,入力項目!$S$16&lt;&gt;"高専"),IFERROR(VLOOKUP(入力項目!$S$17,子育て関連マスタ!$I$32:$M$37,4,FALSE),0),
AND(Q308&gt;=21,Q308&lt;=22,入力項目!$S$16="高専"),IFERROR(VLOOKUP(入力項目!$S$17,子育て関連マスタ!$I$32:$M$34,4,FALSE),0),
AND(Q308&gt;=21,Q308&lt;=22,入力項目!$S$16&lt;&gt;"高専"),IFERROR(VLOOKUP(入力項目!$S$17,子育て関連マスタ!$I$32:$M$34,4,FALSE),0),
Q308&gt;=23,0
) +
IF($D308=4,
  IFERROR(_xlfn.IFS(
  Q308&lt;=入力項目!$S$11,0,
  AND(Q308=入力項目!$S$11),IFERROR(VLOOKUP(入力項目!$S$12,子育て関連マスタ!$I$4:$M$5,2,FALSE),0),
  AND(Q308=4),IFERROR(VLOOKUP(入力項目!$S$13,子育て関連マスタ!$I$9:$M$12,2,FALSE),0),
  AND(Q308=7),IFERROR(VLOOKUP(入力項目!$S$14,子育て関連マスタ!$I$16:$M$17,2,FALSE),0),
  AND(Q308=13),IFERROR(VLOOKUP(入力項目!$S$15,子育て関連マスタ!$I$21:$M$22,2,FALSE),0),
  AND(Q308=16),IFERROR(VLOOKUP(入力項目!$S$16,子育て関連マスタ!$I$26:$M$28,2,FALSE),0),
  AND(Q308=19,入力項目!$S$16&lt;&gt;"高専"),IFERROR(VLOOKUP(入力項目!$S$17,子育て関連マスタ!$I$32:$M$37,2,FALSE),0),
  AND(Q308=21,入力項目!$S$16="高専"),IFERROR(VLOOKUP(入力項目!$S$17,子育て関連マスタ!$I$32:$M$37,2,FALSE),0),
  Q308&gt;=22,0
  ),0),0
) +
IF(AND(Q308&gt;=1,Q308&lt;=15),IF($D308=入力項目!$S$8,入力項目!$S$3,0),0) +
IF(AND(Q308&gt;=1,Q308&lt;=15),IF($D308=5,入力項目!$S$4,0),0) +
IF(AND(Q308&gt;=1,Q308&lt;=15),IF($D308=12,入力項目!$S$5,0),0) +
IF(AND(入力項目!$S$7=$A308,入力項目!$S$8=$D308),子育て関連マスタ!$C$14,0) +
IFERROR(IF(AND(YEAR(EDATE(DATE(入力項目!$S$7,入力項目!$S$8,1),1))=$A308,MONTH(EDATE(DATE(入力項目!$S$7,入力項目!$S$8,1),1))=$D308),子育て関連マスタ!$C$15,0),0) +
IF(AND(OR(Q308=3,Q308=5,Q308=7),$D308=11),子育て関連マスタ!$C$17,0) +
IF(AND(Q308=20,$D308=1),子育て関連マスタ!$C$18,0) +
IF(AND(Q308=20,$D308=1),
IFERROR(_xlfn.IFS(
入力項目!$S$10="男",子育て関連マスタ!$C$18,
入力項目!$S$10="女",子育て関連マスタ!$C$19
),0),0
) +
IF(AND(Q308&gt;=入力項目!$S$18,Q308&lt;=入力項目!$S$19),入力項目!$S$20,0) +
IF(AND(Q308&gt;=入力項目!$S$21,Q308&lt;=入力項目!$S$22),入力項目!$S$23,0) +
IF(AND(Q308&gt;=入力項目!$S$24,Q308&lt;=入力項目!$S$25),入力項目!$S$26,0)
)</f>
        <v>0</v>
      </c>
      <c r="AF308">
        <f ca="1">-(
_xlfn.IFS(
R308&lt;=入力項目!$S$11,0,
AND(R308&gt;=入力項目!$S$11+1,R308&lt;=3),IFERROR(VLOOKUP(入力項目!$S$12,子育て関連マスタ!$I$4:$M$5,4,FALSE),0),
AND(R308&gt;=4,R308&lt;=6),IFERROR(VLOOKUP(入力項目!$S$13,子育て関連マスタ!$I$9:$M$12,4,FALSE),0),
AND(R308&gt;=7,R308&lt;=12),IFERROR(VLOOKUP(入力項目!$S$14,子育て関連マスタ!$I$16:$M$17,4,FALSE),0),
AND(R308&gt;=13,R308&lt;=15),IFERROR(VLOOKUP(入力項目!$S$15,子育て関連マスタ!$I$21:$M$22,4,FALSE),0),
AND(R308&gt;=16,R308&lt;=18),IFERROR(VLOOKUP(入力項目!$S$16,子育て関連マスタ!$I$26:$M$28,4,FALSE),0),
AND(R308&gt;=19,R308&lt;=20,入力項目!$S$16="高専"),IFERROR(VLOOKUP(入力項目!$S$16,子育て関連マスタ!$I$26:$M$28,4,FALSE),0),
AND(R308&gt;=19,R308&lt;=20,入力項目!$S$16&lt;&gt;"高専"),IFERROR(VLOOKUP(入力項目!$S$17,子育て関連マスタ!$I$32:$M$37,4,FALSE),0),
AND(R308&gt;=21,R308&lt;=22,入力項目!$S$16="高専"),IFERROR(VLOOKUP(入力項目!$S$17,子育て関連マスタ!$I$32:$M$34,4,FALSE),0),
AND(R308&gt;=21,R308&lt;=22,入力項目!$S$16&lt;&gt;"高専"),IFERROR(VLOOKUP(入力項目!$S$17,子育て関連マスタ!$I$32:$M$34,4,FALSE),0),
R308&gt;=23,0
) +
IF($D308=4,
  IFERROR(_xlfn.IFS(
  R308&lt;=入力項目!$S$11,0,
  AND(R308=入力項目!$S$11),IFERROR(VLOOKUP(入力項目!$S$12,子育て関連マスタ!$I$4:$M$5,2,FALSE),0),
  AND(R308=4),IFERROR(VLOOKUP(入力項目!$S$13,子育て関連マスタ!$I$9:$M$12,2,FALSE),0),
  AND(R308=7),IFERROR(VLOOKUP(入力項目!$S$14,子育て関連マスタ!$I$16:$M$17,2,FALSE),0),
  AND(R308=13),IFERROR(VLOOKUP(入力項目!$S$15,子育て関連マスタ!$I$21:$M$22,2,FALSE),0),
  AND(R308=16),IFERROR(VLOOKUP(入力項目!$S$16,子育て関連マスタ!$I$26:$M$28,2,FALSE),0),
  AND(R308=19,入力項目!$S$16&lt;&gt;"高専"),IFERROR(VLOOKUP(入力項目!$S$17,子育て関連マスタ!$I$32:$M$37,2,FALSE),0),
  AND(R308=21,入力項目!$S$16="高専"),IFERROR(VLOOKUP(入力項目!$S$17,子育て関連マスタ!$I$32:$M$37,2,FALSE),0),
  R308&gt;=22,0
  ),0),0
) +
IF(AND(R308&gt;=1,R308&lt;=15),IF($D308=入力項目!$S$8,入力項目!$S$3,0),0) +
IF(AND(R308&gt;=1,R308&lt;=15),IF($D308=5,入力項目!$S$4,0),0) +
IF(AND(R308&gt;=1,R308&lt;=15),IF($D308=12,入力項目!$S$5,0),0) +
IF(AND(入力項目!$S$7=$A308,入力項目!$S$8=$D308),子育て関連マスタ!$C$14,0) +
IFERROR(IF(AND(YEAR(EDATE(DATE(入力項目!$S$7,入力項目!$S$8,1),1))=$A308,MONTH(EDATE(DATE(入力項目!$S$7,入力項目!$S$8,1),1))=$D308),子育て関連マスタ!$C$15,0),0) +
IF(AND(OR(R308=3,R308=5,R308=7),$D308=11),子育て関連マスタ!$C$17,0) +
IF(AND(R308=20,$D308=1),子育て関連マスタ!$C$18,0) +
IF(AND(R308=20,$D308=1),
IFERROR(_xlfn.IFS(
入力項目!$S$10="男",子育て関連マスタ!$C$18,
入力項目!$S$10="女",子育て関連マスタ!$C$19
),0),0
) +
IF(AND(R308&gt;=入力項目!$S$18,R308&lt;=入力項目!$S$19),入力項目!$S$20,0) +
IF(AND(R308&gt;=入力項目!$S$21,R308&lt;=入力項目!$S$22),入力項目!$S$23,0) +
IF(AND(R308&gt;=入力項目!$S$24,R308&lt;=入力項目!$S$25),入力項目!$S$26,0)
)</f>
        <v>0</v>
      </c>
      <c r="AG308">
        <f ca="1">-(
_xlfn.IFS(
S308&lt;=入力項目!$S$11,0,
AND(S308&gt;=入力項目!$S$11+1,S308&lt;=3),IFERROR(VLOOKUP(入力項目!$S$12,子育て関連マスタ!$I$4:$M$5,4,FALSE),0),
AND(S308&gt;=4,S308&lt;=6),IFERROR(VLOOKUP(入力項目!$S$13,子育て関連マスタ!$I$9:$M$12,4,FALSE),0),
AND(S308&gt;=7,S308&lt;=12),IFERROR(VLOOKUP(入力項目!$S$14,子育て関連マスタ!$I$16:$M$17,4,FALSE),0),
AND(S308&gt;=13,S308&lt;=15),IFERROR(VLOOKUP(入力項目!$S$15,子育て関連マスタ!$I$21:$M$22,4,FALSE),0),
AND(S308&gt;=16,S308&lt;=18),IFERROR(VLOOKUP(入力項目!$S$16,子育て関連マスタ!$I$26:$M$28,4,FALSE),0),
AND(S308&gt;=19,S308&lt;=20,入力項目!$S$16="高専"),IFERROR(VLOOKUP(入力項目!$S$16,子育て関連マスタ!$I$26:$M$28,4,FALSE),0),
AND(S308&gt;=19,S308&lt;=20,入力項目!$S$16&lt;&gt;"高専"),IFERROR(VLOOKUP(入力項目!$S$17,子育て関連マスタ!$I$32:$M$37,4,FALSE),0),
AND(S308&gt;=21,S308&lt;=22,入力項目!$S$16="高専"),IFERROR(VLOOKUP(入力項目!$S$17,子育て関連マスタ!$I$32:$M$34,4,FALSE),0),
AND(S308&gt;=21,S308&lt;=22,入力項目!$S$16&lt;&gt;"高専"),IFERROR(VLOOKUP(入力項目!$S$17,子育て関連マスタ!$I$32:$M$34,4,FALSE),0),
S308&gt;=23,0
) +
IF($D308=4,
  IFERROR(_xlfn.IFS(
  S308&lt;=入力項目!$S$11,0,
  AND(S308=入力項目!$S$11),IFERROR(VLOOKUP(入力項目!$S$12,子育て関連マスタ!$I$4:$M$5,2,FALSE),0),
  AND(S308=4),IFERROR(VLOOKUP(入力項目!$S$13,子育て関連マスタ!$I$9:$M$12,2,FALSE),0),
  AND(S308=7),IFERROR(VLOOKUP(入力項目!$S$14,子育て関連マスタ!$I$16:$M$17,2,FALSE),0),
  AND(S308=13),IFERROR(VLOOKUP(入力項目!$S$15,子育て関連マスタ!$I$21:$M$22,2,FALSE),0),
  AND(S308=16),IFERROR(VLOOKUP(入力項目!$S$16,子育て関連マスタ!$I$26:$M$28,2,FALSE),0),
  AND(S308=19,入力項目!$S$16&lt;&gt;"高専"),IFERROR(VLOOKUP(入力項目!$S$17,子育て関連マスタ!$I$32:$M$37,2,FALSE),0),
  AND(S308=21,入力項目!$S$16="高専"),IFERROR(VLOOKUP(入力項目!$S$17,子育て関連マスタ!$I$32:$M$37,2,FALSE),0),
  S308&gt;=22,0
  ),0),0
) +
IF(AND(S308&gt;=1,S308&lt;=15),IF($D308=入力項目!$S$8,入力項目!$S$3,0),0) +
IF(AND(S308&gt;=1,S308&lt;=15),IF($D308=5,入力項目!$S$4,0),0) +
IF(AND(S308&gt;=1,S308&lt;=15),IF($D308=12,入力項目!$S$5,0),0) +
IF(AND(入力項目!$S$7=$A308,入力項目!$S$8=$D308),子育て関連マスタ!$C$14,0) +
IFERROR(IF(AND(YEAR(EDATE(DATE(入力項目!$S$7,入力項目!$S$8,1),1))=$A308,MONTH(EDATE(DATE(入力項目!$S$7,入力項目!$S$8,1),1))=$D308),子育て関連マスタ!$C$15,0),0) +
IF(AND(OR(S308=3,S308=5,S308=7),$D308=11),子育て関連マスタ!$C$17,0) +
IF(AND(S308=20,$D308=1),子育て関連マスタ!$C$18,0) +
IF(AND(S308=20,$D308=1),
IFERROR(_xlfn.IFS(
入力項目!$S$10="男",子育て関連マスタ!$C$18,
入力項目!$S$10="女",子育て関連マスタ!$C$19
),0),0
) +
IF(AND(S308&gt;=入力項目!$S$18,S308&lt;=入力項目!$S$19),入力項目!$S$20,0) +
IF(AND(S308&gt;=入力項目!$S$21,S308&lt;=入力項目!$S$22),入力項目!$S$23,0) +
IF(AND(S308&gt;=入力項目!$S$24,S308&lt;=入力項目!$S$25),入力項目!$S$26,0)
)</f>
        <v>0</v>
      </c>
      <c r="AH308">
        <f ca="1">-(
_xlfn.IFS(
T308&lt;=入力項目!$S$11,0,
AND(T308&gt;=入力項目!$S$11+1,T308&lt;=3),IFERROR(VLOOKUP(入力項目!$S$12,子育て関連マスタ!$I$4:$M$5,4,FALSE),0),
AND(T308&gt;=4,T308&lt;=6),IFERROR(VLOOKUP(入力項目!$S$13,子育て関連マスタ!$I$9:$M$12,4,FALSE),0),
AND(T308&gt;=7,T308&lt;=12),IFERROR(VLOOKUP(入力項目!$S$14,子育て関連マスタ!$I$16:$M$17,4,FALSE),0),
AND(T308&gt;=13,T308&lt;=15),IFERROR(VLOOKUP(入力項目!$S$15,子育て関連マスタ!$I$21:$M$22,4,FALSE),0),
AND(T308&gt;=16,T308&lt;=18),IFERROR(VLOOKUP(入力項目!$S$16,子育て関連マスタ!$I$26:$M$28,4,FALSE),0),
AND(T308&gt;=19,T308&lt;=20,入力項目!$S$16="高専"),IFERROR(VLOOKUP(入力項目!$S$16,子育て関連マスタ!$I$26:$M$28,4,FALSE),0),
AND(T308&gt;=19,T308&lt;=20,入力項目!$S$16&lt;&gt;"高専"),IFERROR(VLOOKUP(入力項目!$S$17,子育て関連マスタ!$I$32:$M$37,4,FALSE),0),
AND(T308&gt;=21,T308&lt;=22,入力項目!$S$16="高専"),IFERROR(VLOOKUP(入力項目!$S$17,子育て関連マスタ!$I$32:$M$34,4,FALSE),0),
AND(T308&gt;=21,T308&lt;=22,入力項目!$S$16&lt;&gt;"高専"),IFERROR(VLOOKUP(入力項目!$S$17,子育て関連マスタ!$I$32:$M$34,4,FALSE),0),
T308&gt;=23,0
) +
IF($D308=4,
  IFERROR(_xlfn.IFS(
  T308&lt;=入力項目!$S$11,0,
  AND(T308=入力項目!$S$11),IFERROR(VLOOKUP(入力項目!$S$12,子育て関連マスタ!$I$4:$M$5,2,FALSE),0),
  AND(T308=4),IFERROR(VLOOKUP(入力項目!$S$13,子育て関連マスタ!$I$9:$M$12,2,FALSE),0),
  AND(T308=7),IFERROR(VLOOKUP(入力項目!$S$14,子育て関連マスタ!$I$16:$M$17,2,FALSE),0),
  AND(T308=13),IFERROR(VLOOKUP(入力項目!$S$15,子育て関連マスタ!$I$21:$M$22,2,FALSE),0),
  AND(T308=16),IFERROR(VLOOKUP(入力項目!$S$16,子育て関連マスタ!$I$26:$M$28,2,FALSE),0),
  AND(T308=19,入力項目!$S$16&lt;&gt;"高専"),IFERROR(VLOOKUP(入力項目!$S$17,子育て関連マスタ!$I$32:$M$37,2,FALSE),0),
  AND(T308=21,入力項目!$S$16="高専"),IFERROR(VLOOKUP(入力項目!$S$17,子育て関連マスタ!$I$32:$M$37,2,FALSE),0),
  T308&gt;=22,0
  ),0),0
) +
IF(AND(T308&gt;=1,T308&lt;=15),IF($D308=入力項目!$S$8,入力項目!$S$3,0),0) +
IF(AND(T308&gt;=1,T308&lt;=15),IF($D308=5,入力項目!$S$4,0),0) +
IF(AND(T308&gt;=1,T308&lt;=15),IF($D308=12,入力項目!$S$5,0),0) +
IF(AND(入力項目!$S$7=$A308,入力項目!$S$8=$D308),子育て関連マスタ!$C$14,0) +
IFERROR(IF(AND(YEAR(EDATE(DATE(入力項目!$S$7,入力項目!$S$8,1),1))=$A308,MONTH(EDATE(DATE(入力項目!$S$7,入力項目!$S$8,1),1))=$D308),子育て関連マスタ!$C$15,0),0) +
IF(AND(OR(T308=3,T308=5,T308=7),$D308=11),子育て関連マスタ!$C$17,0) +
IF(AND(T308=20,$D308=1),子育て関連マスタ!$C$18,0) +
IF(AND(T308=20,$D308=1),
IFERROR(_xlfn.IFS(
入力項目!$S$10="男",子育て関連マスタ!$C$18,
入力項目!$S$10="女",子育て関連マスタ!$C$19
),0),0
) +
IF(AND(T308&gt;=入力項目!$S$18,T308&lt;=入力項目!$S$19),入力項目!$S$20,0) +
IF(AND(T308&gt;=入力項目!$S$21,T308&lt;=入力項目!$S$22),入力項目!$S$23,0) +
IF(AND(T308&gt;=入力項目!$S$24,T308&lt;=入力項目!$S$25),入力項目!$S$26,0)
)</f>
        <v>0</v>
      </c>
      <c r="AI308">
        <f ca="1">-(
_xlfn.IFS(
U308&lt;=入力項目!$S$11,0,
AND(U308&gt;=入力項目!$S$11+1,U308&lt;=3),IFERROR(VLOOKUP(入力項目!$S$12,子育て関連マスタ!$I$4:$M$5,4,FALSE),0),
AND(U308&gt;=4,U308&lt;=6),IFERROR(VLOOKUP(入力項目!$S$13,子育て関連マスタ!$I$9:$M$12,4,FALSE),0),
AND(U308&gt;=7,U308&lt;=12),IFERROR(VLOOKUP(入力項目!$S$14,子育て関連マスタ!$I$16:$M$17,4,FALSE),0),
AND(U308&gt;=13,U308&lt;=15),IFERROR(VLOOKUP(入力項目!$S$15,子育て関連マスタ!$I$21:$M$22,4,FALSE),0),
AND(U308&gt;=16,U308&lt;=18),IFERROR(VLOOKUP(入力項目!$S$16,子育て関連マスタ!$I$26:$M$28,4,FALSE),0),
AND(U308&gt;=19,U308&lt;=20,入力項目!$S$16="高専"),IFERROR(VLOOKUP(入力項目!$S$16,子育て関連マスタ!$I$26:$M$28,4,FALSE),0),
AND(U308&gt;=19,U308&lt;=20,入力項目!$S$16&lt;&gt;"高専"),IFERROR(VLOOKUP(入力項目!$S$17,子育て関連マスタ!$I$32:$M$37,4,FALSE),0),
AND(U308&gt;=21,U308&lt;=22,入力項目!$S$16="高専"),IFERROR(VLOOKUP(入力項目!$S$17,子育て関連マスタ!$I$32:$M$34,4,FALSE),0),
AND(U308&gt;=21,U308&lt;=22,入力項目!$S$16&lt;&gt;"高専"),IFERROR(VLOOKUP(入力項目!$S$17,子育て関連マスタ!$I$32:$M$34,4,FALSE),0),
U308&gt;=23,0
) +
IF($D308=4,
  IFERROR(_xlfn.IFS(
  U308&lt;=入力項目!$S$11,0,
  AND(U308=入力項目!$S$11),IFERROR(VLOOKUP(入力項目!$S$12,子育て関連マスタ!$I$4:$M$5,2,FALSE),0),
  AND(U308=4),IFERROR(VLOOKUP(入力項目!$S$13,子育て関連マスタ!$I$9:$M$12,2,FALSE),0),
  AND(U308=7),IFERROR(VLOOKUP(入力項目!$S$14,子育て関連マスタ!$I$16:$M$17,2,FALSE),0),
  AND(U308=13),IFERROR(VLOOKUP(入力項目!$S$15,子育て関連マスタ!$I$21:$M$22,2,FALSE),0),
  AND(U308=16),IFERROR(VLOOKUP(入力項目!$S$16,子育て関連マスタ!$I$26:$M$28,2,FALSE),0),
  AND(U308=19,入力項目!$S$16&lt;&gt;"高専"),IFERROR(VLOOKUP(入力項目!$S$17,子育て関連マスタ!$I$32:$M$37,2,FALSE),0),
  AND(U308=21,入力項目!$S$16="高専"),IFERROR(VLOOKUP(入力項目!$S$17,子育て関連マスタ!$I$32:$M$37,2,FALSE),0),
  U308&gt;=22,0
  ),0),0
) +
IF(AND(U308&gt;=1,U308&lt;=15),IF($D308=入力項目!$S$8,入力項目!$S$3,0),0) +
IF(AND(U308&gt;=1,U308&lt;=15),IF($D308=5,入力項目!$S$4,0),0) +
IF(AND(U308&gt;=1,U308&lt;=15),IF($D308=12,入力項目!$S$5,0),0) +
IF(AND(入力項目!$S$7=$A308,入力項目!$S$8=$D308),子育て関連マスタ!$C$14,0) +
IFERROR(IF(AND(YEAR(EDATE(DATE(入力項目!$S$7,入力項目!$S$8,1),1))=$A308,MONTH(EDATE(DATE(入力項目!$S$7,入力項目!$S$8,1),1))=$D308),子育て関連マスタ!$C$15,0),0) +
IF(AND(OR(U308=3,U308=5,U308=7),$D308=11),子育て関連マスタ!$C$17,0) +
IF(AND(U308=20,$D308=1),子育て関連マスタ!$C$18,0) +
IF(AND(U308=20,$D308=1),
IFERROR(_xlfn.IFS(
入力項目!$S$10="男",子育て関連マスタ!$C$18,
入力項目!$S$10="女",子育て関連マスタ!$C$19
),0),0
) +
IF(AND(U308&gt;=入力項目!$S$18,U308&lt;=入力項目!$S$19),入力項目!$S$20,0) +
IF(AND(U308&gt;=入力項目!$S$21,U308&lt;=入力項目!$S$22),入力項目!$S$23,0) +
IF(AND(U308&gt;=入力項目!$S$24,U308&lt;=入力項目!$S$25),入力項目!$S$26,0)
)</f>
        <v>0</v>
      </c>
      <c r="AJ308" s="10">
        <f ca="1">-VLOOKUP($D308,月別収支!$A$2:$H$13,7,FALSE)</f>
        <v>-20000</v>
      </c>
    </row>
    <row r="309" spans="1:36" x14ac:dyDescent="0.4">
      <c r="A309">
        <f t="shared" ca="1" si="88"/>
        <v>2050</v>
      </c>
      <c r="B309">
        <f t="shared" ca="1" si="78"/>
        <v>2049</v>
      </c>
      <c r="C309">
        <f t="shared" ca="1" si="79"/>
        <v>26</v>
      </c>
      <c r="D309">
        <f t="shared" ca="1" si="89"/>
        <v>3</v>
      </c>
      <c r="E309" t="str">
        <f t="shared" ca="1" si="73"/>
        <v>2050年3月</v>
      </c>
      <c r="F309">
        <f ca="1">IF(OR(入力項目!$N$5&lt;$A309,AND(入力項目!$N$5=$A309,入力項目!$N$6&lt;$D309)),IF(F308=0,1,IF(G309=12,F308+1,F308)),0)</f>
        <v>25</v>
      </c>
      <c r="G309">
        <f ca="1">IF(OR(入力項目!$N$5&lt;$A309,AND(入力項目!$N$5=$A309,入力項目!$N$6&lt;$D309)),IF(G308=12,1,G308+1),0)</f>
        <v>5</v>
      </c>
      <c r="H309" t="str">
        <f t="shared" ca="1" si="74"/>
        <v>25_5</v>
      </c>
      <c r="I309">
        <f ca="1">IF(
  IFERROR(AND($C309&gt;0,MOD($C309,入力項目!$N$22)=0,$D309=入力項目!$N$23), FALSE),
  1,
  IF(
    AND(I308&gt;0,J308=12),
    IF(I308=入力項目!$N$28, 0, I308+1),
    I308
  )
)</f>
        <v>1</v>
      </c>
      <c r="J309">
        <f ca="1">IF($D309=入力項目!$N$23,1,IFERROR(J308+1,1))</f>
        <v>10</v>
      </c>
      <c r="K309" t="str">
        <f t="shared" ca="1" si="75"/>
        <v>1_10</v>
      </c>
      <c r="L309">
        <f ca="1">L308+IF(入力項目!$D$4=$D309,1,0)</f>
        <v>54</v>
      </c>
      <c r="M309" t="str">
        <f t="shared" ca="1" si="76"/>
        <v>54歳</v>
      </c>
      <c r="N309">
        <f t="shared" ca="1" si="80"/>
        <v>55</v>
      </c>
      <c r="O309" t="str">
        <f t="shared" ca="1" si="77"/>
        <v>55歳</v>
      </c>
      <c r="P309">
        <f t="shared" ca="1" si="81"/>
        <v>29</v>
      </c>
      <c r="Q309">
        <f t="shared" ca="1" si="82"/>
        <v>27</v>
      </c>
      <c r="R309">
        <f t="shared" ca="1" si="83"/>
        <v>2050</v>
      </c>
      <c r="S309">
        <f t="shared" ca="1" si="84"/>
        <v>2050</v>
      </c>
      <c r="T309">
        <f t="shared" ca="1" si="85"/>
        <v>2050</v>
      </c>
      <c r="U309">
        <f t="shared" ca="1" si="86"/>
        <v>2050</v>
      </c>
      <c r="V309" s="10">
        <f t="shared" ca="1" si="87"/>
        <v>36071365</v>
      </c>
      <c r="W309" s="10">
        <f ca="1">IF($L309&lt;その他マスタ!$B$1,VLOOKUP($D309,月別収支!$A$2:$H$13,2,FALSE),その他マスタ!$B$3)+IF(AND($L309=その他マスタ!$B$1,入力項目!$I$9="あり",$D309=入力項目!$D$4),その他マスタ!$B$2,0)</f>
        <v>300000</v>
      </c>
      <c r="X309" s="10">
        <f ca="1">-IF(入力項目!$K$5=TRUE,
IF($F309+$G309&lt;3,VLOOKUP($D309,月別収支!$A$2:$H$13,8,FALSE),0)+IFERROR(VLOOKUP($H309,住宅ローン計算!C:P,13,FALSE),0)+IF($F309&gt;1,IF(OR($G309=3,$G309=6,$G309=9,$G309=12),ROUNDUP(入力項目!$N$18/4,0),0),0),
VLOOKUP($D309,月別収支!$A$2:$H$13,8,FALSE))</f>
        <v>-53590</v>
      </c>
      <c r="Y309" s="10">
        <f ca="1">-VLOOKUP($D309,月別収支!$A$2:$H$13,3,FALSE)</f>
        <v>-75000</v>
      </c>
      <c r="Z309" s="10">
        <f ca="1">-VLOOKUP($D309,月別収支!$A$2:$H$13,4,FALSE)</f>
        <v>-27000</v>
      </c>
      <c r="AA309" s="10">
        <f ca="1">-VLOOKUP($D309,月別収支!$A$2:$H$13,6,FALSE)</f>
        <v>-10000</v>
      </c>
      <c r="AB309" s="10">
        <f ca="1">-(
VLOOKUP($D309,月別収支!$A$2:$H$13,5,FALSE)+IF(AND(入力項目!$I$27&lt;=$A309,ISEVEN($A309-入力項目!$I$27),入力項目!$I$28=$D309),入力項目!$I$26,0)
+IF(入力項目!$K$26=TRUE,
IFERROR(VLOOKUP($K309,マイカーローン計算!C:P,13,FALSE),0),
IFERROR(
  IF(AND($C309&gt;0,MOD($C309,入力項目!$N$22)=0,$D309=入力項目!$N$23),入力項目!$N$24,0),
 0
)
)
)</f>
        <v>-20000</v>
      </c>
      <c r="AC309" s="10">
        <f ca="1">-IF($A309&lt;入力項目!$N$33,入力項目!$N$35,IF(AND($A309=入力項目!$N$33,$D309&lt;=入力項目!$N$34),入力項目!$N$35,0))</f>
        <v>0</v>
      </c>
      <c r="AD309">
        <f ca="1">-(
_xlfn.IFS(
P309&lt;=入力項目!$S$11,0,
AND(P309&gt;=入力項目!$S$11+1,P309&lt;=3),IFERROR(VLOOKUP(入力項目!$S$12,子育て関連マスタ!$I$4:$M$5,4,FALSE),0),
AND(P309&gt;=4,P309&lt;=6),IFERROR(VLOOKUP(入力項目!$S$13,子育て関連マスタ!$I$9:$M$12,4,FALSE),0),
AND(P309&gt;=7,P309&lt;=12),IFERROR(VLOOKUP(入力項目!$S$14,子育て関連マスタ!$I$16:$M$17,4,FALSE),0),
AND(P309&gt;=13,P309&lt;=15),IFERROR(VLOOKUP(入力項目!$S$15,子育て関連マスタ!$I$21:$M$22,4,FALSE),0),
AND(P309&gt;=16,P309&lt;=18),IFERROR(VLOOKUP(入力項目!$S$16,子育て関連マスタ!$I$26:$M$28,4,FALSE),0),
AND(P309&gt;=19,P309&lt;=20,入力項目!$S$16="高専"),IFERROR(VLOOKUP(入力項目!$S$16,子育て関連マスタ!$I$26:$M$28,4,FALSE),0),
AND(P309&gt;=19,P309&lt;=20,入力項目!$S$16&lt;&gt;"高専"),IFERROR(VLOOKUP(入力項目!$S$17,子育て関連マスタ!$I$32:$M$37,4,FALSE),0),
AND(P309&gt;=21,P309&lt;=22,入力項目!$S$16="高専"),IFERROR(VLOOKUP(入力項目!$S$17,子育て関連マスタ!$I$32:$M$34,4,FALSE),0),
AND(P309&gt;=21,P309&lt;=22,入力項目!$S$16&lt;&gt;"高専"),IFERROR(VLOOKUP(入力項目!$S$17,子育て関連マスタ!$I$32:$M$34,4,FALSE),0),
P309&gt;=23,0
) +
IF($D309=4,
  IFERROR(_xlfn.IFS(
  P309&lt;=入力項目!$S$11,0,
  AND(P309=入力項目!$S$11),IFERROR(VLOOKUP(入力項目!$S$12,子育て関連マスタ!$I$4:$M$5,2,FALSE),0),
  AND(P309=4),IFERROR(VLOOKUP(入力項目!$S$13,子育て関連マスタ!$I$9:$M$12,2,FALSE),0),
  AND(P309=7),IFERROR(VLOOKUP(入力項目!$S$14,子育て関連マスタ!$I$16:$M$17,2,FALSE),0),
  AND(P309=13),IFERROR(VLOOKUP(入力項目!$S$15,子育て関連マスタ!$I$21:$M$22,2,FALSE),0),
  AND(P309=16),IFERROR(VLOOKUP(入力項目!$S$16,子育て関連マスタ!$I$26:$M$28,2,FALSE),0),
  AND(P309=19,入力項目!$S$16&lt;&gt;"高専"),IFERROR(VLOOKUP(入力項目!$S$17,子育て関連マスタ!$I$32:$M$37,2,FALSE),0),
  AND(P309=21,入力項目!$S$16="高専"),IFERROR(VLOOKUP(入力項目!$S$17,子育て関連マスタ!$I$32:$M$37,2,FALSE),0),
  P309&gt;=22,0
  ),0),0
) +
IF(AND(P309&gt;=1,P309&lt;=15),IF($D309=入力項目!$S$8,入力項目!$S$3,0),0) +
IF(AND(P309&gt;=1,P309&lt;=15),IF($D309=5,入力項目!$S$4,0),0) +
IF(AND(P309&gt;=1,P309&lt;=15),IF($D309=12,入力項目!$S$5,0),0) +
IF(AND(入力項目!$S$7=$A309,入力項目!$S$8=$D309),子育て関連マスタ!$C$14,0) +
IFERROR(IF(AND(YEAR(EDATE(DATE(入力項目!$S$7,入力項目!$S$8,1),1))=$A309,MONTH(EDATE(DATE(入力項目!$S$7,入力項目!$S$8,1),1))=$D309),子育て関連マスタ!$C$15,0),0) +
IF(AND(OR(P309=3,P309=5,P309=7),$D309=11),子育て関連マスタ!$C$17,0) +
IF(AND(P309=20,$D309=1),子育て関連マスタ!$C$18,0) +
IF(AND(P309=20,$D309=1),
IFERROR(_xlfn.IFS(
入力項目!$S$10="男",子育て関連マスタ!$C$18,
入力項目!$S$10="女",子育て関連マスタ!$C$19
),0),0
) +
IF(AND(P309&gt;=入力項目!$S$18,P309&lt;=入力項目!$S$19),入力項目!$S$20,0) +
IF(AND(P309&gt;=入力項目!$S$21,P309&lt;=入力項目!$S$22),入力項目!$S$23,0) +
IF(AND(P309&gt;=入力項目!$S$24,P309&lt;=入力項目!$S$25),入力項目!$S$26,0)
)</f>
        <v>0</v>
      </c>
      <c r="AE309">
        <f ca="1">-(
_xlfn.IFS(
Q309&lt;=入力項目!$S$11,0,
AND(Q309&gt;=入力項目!$S$11+1,Q309&lt;=3),IFERROR(VLOOKUP(入力項目!$S$12,子育て関連マスタ!$I$4:$M$5,4,FALSE),0),
AND(Q309&gt;=4,Q309&lt;=6),IFERROR(VLOOKUP(入力項目!$S$13,子育て関連マスタ!$I$9:$M$12,4,FALSE),0),
AND(Q309&gt;=7,Q309&lt;=12),IFERROR(VLOOKUP(入力項目!$S$14,子育て関連マスタ!$I$16:$M$17,4,FALSE),0),
AND(Q309&gt;=13,Q309&lt;=15),IFERROR(VLOOKUP(入力項目!$S$15,子育て関連マスタ!$I$21:$M$22,4,FALSE),0),
AND(Q309&gt;=16,Q309&lt;=18),IFERROR(VLOOKUP(入力項目!$S$16,子育て関連マスタ!$I$26:$M$28,4,FALSE),0),
AND(Q309&gt;=19,Q309&lt;=20,入力項目!$S$16="高専"),IFERROR(VLOOKUP(入力項目!$S$16,子育て関連マスタ!$I$26:$M$28,4,FALSE),0),
AND(Q309&gt;=19,Q309&lt;=20,入力項目!$S$16&lt;&gt;"高専"),IFERROR(VLOOKUP(入力項目!$S$17,子育て関連マスタ!$I$32:$M$37,4,FALSE),0),
AND(Q309&gt;=21,Q309&lt;=22,入力項目!$S$16="高専"),IFERROR(VLOOKUP(入力項目!$S$17,子育て関連マスタ!$I$32:$M$34,4,FALSE),0),
AND(Q309&gt;=21,Q309&lt;=22,入力項目!$S$16&lt;&gt;"高専"),IFERROR(VLOOKUP(入力項目!$S$17,子育て関連マスタ!$I$32:$M$34,4,FALSE),0),
Q309&gt;=23,0
) +
IF($D309=4,
  IFERROR(_xlfn.IFS(
  Q309&lt;=入力項目!$S$11,0,
  AND(Q309=入力項目!$S$11),IFERROR(VLOOKUP(入力項目!$S$12,子育て関連マスタ!$I$4:$M$5,2,FALSE),0),
  AND(Q309=4),IFERROR(VLOOKUP(入力項目!$S$13,子育て関連マスタ!$I$9:$M$12,2,FALSE),0),
  AND(Q309=7),IFERROR(VLOOKUP(入力項目!$S$14,子育て関連マスタ!$I$16:$M$17,2,FALSE),0),
  AND(Q309=13),IFERROR(VLOOKUP(入力項目!$S$15,子育て関連マスタ!$I$21:$M$22,2,FALSE),0),
  AND(Q309=16),IFERROR(VLOOKUP(入力項目!$S$16,子育て関連マスタ!$I$26:$M$28,2,FALSE),0),
  AND(Q309=19,入力項目!$S$16&lt;&gt;"高専"),IFERROR(VLOOKUP(入力項目!$S$17,子育て関連マスタ!$I$32:$M$37,2,FALSE),0),
  AND(Q309=21,入力項目!$S$16="高専"),IFERROR(VLOOKUP(入力項目!$S$17,子育て関連マスタ!$I$32:$M$37,2,FALSE),0),
  Q309&gt;=22,0
  ),0),0
) +
IF(AND(Q309&gt;=1,Q309&lt;=15),IF($D309=入力項目!$S$8,入力項目!$S$3,0),0) +
IF(AND(Q309&gt;=1,Q309&lt;=15),IF($D309=5,入力項目!$S$4,0),0) +
IF(AND(Q309&gt;=1,Q309&lt;=15),IF($D309=12,入力項目!$S$5,0),0) +
IF(AND(入力項目!$S$7=$A309,入力項目!$S$8=$D309),子育て関連マスタ!$C$14,0) +
IFERROR(IF(AND(YEAR(EDATE(DATE(入力項目!$S$7,入力項目!$S$8,1),1))=$A309,MONTH(EDATE(DATE(入力項目!$S$7,入力項目!$S$8,1),1))=$D309),子育て関連マスタ!$C$15,0),0) +
IF(AND(OR(Q309=3,Q309=5,Q309=7),$D309=11),子育て関連マスタ!$C$17,0) +
IF(AND(Q309=20,$D309=1),子育て関連マスタ!$C$18,0) +
IF(AND(Q309=20,$D309=1),
IFERROR(_xlfn.IFS(
入力項目!$S$10="男",子育て関連マスタ!$C$18,
入力項目!$S$10="女",子育て関連マスタ!$C$19
),0),0
) +
IF(AND(Q309&gt;=入力項目!$S$18,Q309&lt;=入力項目!$S$19),入力項目!$S$20,0) +
IF(AND(Q309&gt;=入力項目!$S$21,Q309&lt;=入力項目!$S$22),入力項目!$S$23,0) +
IF(AND(Q309&gt;=入力項目!$S$24,Q309&lt;=入力項目!$S$25),入力項目!$S$26,0)
)</f>
        <v>0</v>
      </c>
      <c r="AF309">
        <f ca="1">-(
_xlfn.IFS(
R309&lt;=入力項目!$S$11,0,
AND(R309&gt;=入力項目!$S$11+1,R309&lt;=3),IFERROR(VLOOKUP(入力項目!$S$12,子育て関連マスタ!$I$4:$M$5,4,FALSE),0),
AND(R309&gt;=4,R309&lt;=6),IFERROR(VLOOKUP(入力項目!$S$13,子育て関連マスタ!$I$9:$M$12,4,FALSE),0),
AND(R309&gt;=7,R309&lt;=12),IFERROR(VLOOKUP(入力項目!$S$14,子育て関連マスタ!$I$16:$M$17,4,FALSE),0),
AND(R309&gt;=13,R309&lt;=15),IFERROR(VLOOKUP(入力項目!$S$15,子育て関連マスタ!$I$21:$M$22,4,FALSE),0),
AND(R309&gt;=16,R309&lt;=18),IFERROR(VLOOKUP(入力項目!$S$16,子育て関連マスタ!$I$26:$M$28,4,FALSE),0),
AND(R309&gt;=19,R309&lt;=20,入力項目!$S$16="高専"),IFERROR(VLOOKUP(入力項目!$S$16,子育て関連マスタ!$I$26:$M$28,4,FALSE),0),
AND(R309&gt;=19,R309&lt;=20,入力項目!$S$16&lt;&gt;"高専"),IFERROR(VLOOKUP(入力項目!$S$17,子育て関連マスタ!$I$32:$M$37,4,FALSE),0),
AND(R309&gt;=21,R309&lt;=22,入力項目!$S$16="高専"),IFERROR(VLOOKUP(入力項目!$S$17,子育て関連マスタ!$I$32:$M$34,4,FALSE),0),
AND(R309&gt;=21,R309&lt;=22,入力項目!$S$16&lt;&gt;"高専"),IFERROR(VLOOKUP(入力項目!$S$17,子育て関連マスタ!$I$32:$M$34,4,FALSE),0),
R309&gt;=23,0
) +
IF($D309=4,
  IFERROR(_xlfn.IFS(
  R309&lt;=入力項目!$S$11,0,
  AND(R309=入力項目!$S$11),IFERROR(VLOOKUP(入力項目!$S$12,子育て関連マスタ!$I$4:$M$5,2,FALSE),0),
  AND(R309=4),IFERROR(VLOOKUP(入力項目!$S$13,子育て関連マスタ!$I$9:$M$12,2,FALSE),0),
  AND(R309=7),IFERROR(VLOOKUP(入力項目!$S$14,子育て関連マスタ!$I$16:$M$17,2,FALSE),0),
  AND(R309=13),IFERROR(VLOOKUP(入力項目!$S$15,子育て関連マスタ!$I$21:$M$22,2,FALSE),0),
  AND(R309=16),IFERROR(VLOOKUP(入力項目!$S$16,子育て関連マスタ!$I$26:$M$28,2,FALSE),0),
  AND(R309=19,入力項目!$S$16&lt;&gt;"高専"),IFERROR(VLOOKUP(入力項目!$S$17,子育て関連マスタ!$I$32:$M$37,2,FALSE),0),
  AND(R309=21,入力項目!$S$16="高専"),IFERROR(VLOOKUP(入力項目!$S$17,子育て関連マスタ!$I$32:$M$37,2,FALSE),0),
  R309&gt;=22,0
  ),0),0
) +
IF(AND(R309&gt;=1,R309&lt;=15),IF($D309=入力項目!$S$8,入力項目!$S$3,0),0) +
IF(AND(R309&gt;=1,R309&lt;=15),IF($D309=5,入力項目!$S$4,0),0) +
IF(AND(R309&gt;=1,R309&lt;=15),IF($D309=12,入力項目!$S$5,0),0) +
IF(AND(入力項目!$S$7=$A309,入力項目!$S$8=$D309),子育て関連マスタ!$C$14,0) +
IFERROR(IF(AND(YEAR(EDATE(DATE(入力項目!$S$7,入力項目!$S$8,1),1))=$A309,MONTH(EDATE(DATE(入力項目!$S$7,入力項目!$S$8,1),1))=$D309),子育て関連マスタ!$C$15,0),0) +
IF(AND(OR(R309=3,R309=5,R309=7),$D309=11),子育て関連マスタ!$C$17,0) +
IF(AND(R309=20,$D309=1),子育て関連マスタ!$C$18,0) +
IF(AND(R309=20,$D309=1),
IFERROR(_xlfn.IFS(
入力項目!$S$10="男",子育て関連マスタ!$C$18,
入力項目!$S$10="女",子育て関連マスタ!$C$19
),0),0
) +
IF(AND(R309&gt;=入力項目!$S$18,R309&lt;=入力項目!$S$19),入力項目!$S$20,0) +
IF(AND(R309&gt;=入力項目!$S$21,R309&lt;=入力項目!$S$22),入力項目!$S$23,0) +
IF(AND(R309&gt;=入力項目!$S$24,R309&lt;=入力項目!$S$25),入力項目!$S$26,0)
)</f>
        <v>0</v>
      </c>
      <c r="AG309">
        <f ca="1">-(
_xlfn.IFS(
S309&lt;=入力項目!$S$11,0,
AND(S309&gt;=入力項目!$S$11+1,S309&lt;=3),IFERROR(VLOOKUP(入力項目!$S$12,子育て関連マスタ!$I$4:$M$5,4,FALSE),0),
AND(S309&gt;=4,S309&lt;=6),IFERROR(VLOOKUP(入力項目!$S$13,子育て関連マスタ!$I$9:$M$12,4,FALSE),0),
AND(S309&gt;=7,S309&lt;=12),IFERROR(VLOOKUP(入力項目!$S$14,子育て関連マスタ!$I$16:$M$17,4,FALSE),0),
AND(S309&gt;=13,S309&lt;=15),IFERROR(VLOOKUP(入力項目!$S$15,子育て関連マスタ!$I$21:$M$22,4,FALSE),0),
AND(S309&gt;=16,S309&lt;=18),IFERROR(VLOOKUP(入力項目!$S$16,子育て関連マスタ!$I$26:$M$28,4,FALSE),0),
AND(S309&gt;=19,S309&lt;=20,入力項目!$S$16="高専"),IFERROR(VLOOKUP(入力項目!$S$16,子育て関連マスタ!$I$26:$M$28,4,FALSE),0),
AND(S309&gt;=19,S309&lt;=20,入力項目!$S$16&lt;&gt;"高専"),IFERROR(VLOOKUP(入力項目!$S$17,子育て関連マスタ!$I$32:$M$37,4,FALSE),0),
AND(S309&gt;=21,S309&lt;=22,入力項目!$S$16="高専"),IFERROR(VLOOKUP(入力項目!$S$17,子育て関連マスタ!$I$32:$M$34,4,FALSE),0),
AND(S309&gt;=21,S309&lt;=22,入力項目!$S$16&lt;&gt;"高専"),IFERROR(VLOOKUP(入力項目!$S$17,子育て関連マスタ!$I$32:$M$34,4,FALSE),0),
S309&gt;=23,0
) +
IF($D309=4,
  IFERROR(_xlfn.IFS(
  S309&lt;=入力項目!$S$11,0,
  AND(S309=入力項目!$S$11),IFERROR(VLOOKUP(入力項目!$S$12,子育て関連マスタ!$I$4:$M$5,2,FALSE),0),
  AND(S309=4),IFERROR(VLOOKUP(入力項目!$S$13,子育て関連マスタ!$I$9:$M$12,2,FALSE),0),
  AND(S309=7),IFERROR(VLOOKUP(入力項目!$S$14,子育て関連マスタ!$I$16:$M$17,2,FALSE),0),
  AND(S309=13),IFERROR(VLOOKUP(入力項目!$S$15,子育て関連マスタ!$I$21:$M$22,2,FALSE),0),
  AND(S309=16),IFERROR(VLOOKUP(入力項目!$S$16,子育て関連マスタ!$I$26:$M$28,2,FALSE),0),
  AND(S309=19,入力項目!$S$16&lt;&gt;"高専"),IFERROR(VLOOKUP(入力項目!$S$17,子育て関連マスタ!$I$32:$M$37,2,FALSE),0),
  AND(S309=21,入力項目!$S$16="高専"),IFERROR(VLOOKUP(入力項目!$S$17,子育て関連マスタ!$I$32:$M$37,2,FALSE),0),
  S309&gt;=22,0
  ),0),0
) +
IF(AND(S309&gt;=1,S309&lt;=15),IF($D309=入力項目!$S$8,入力項目!$S$3,0),0) +
IF(AND(S309&gt;=1,S309&lt;=15),IF($D309=5,入力項目!$S$4,0),0) +
IF(AND(S309&gt;=1,S309&lt;=15),IF($D309=12,入力項目!$S$5,0),0) +
IF(AND(入力項目!$S$7=$A309,入力項目!$S$8=$D309),子育て関連マスタ!$C$14,0) +
IFERROR(IF(AND(YEAR(EDATE(DATE(入力項目!$S$7,入力項目!$S$8,1),1))=$A309,MONTH(EDATE(DATE(入力項目!$S$7,入力項目!$S$8,1),1))=$D309),子育て関連マスタ!$C$15,0),0) +
IF(AND(OR(S309=3,S309=5,S309=7),$D309=11),子育て関連マスタ!$C$17,0) +
IF(AND(S309=20,$D309=1),子育て関連マスタ!$C$18,0) +
IF(AND(S309=20,$D309=1),
IFERROR(_xlfn.IFS(
入力項目!$S$10="男",子育て関連マスタ!$C$18,
入力項目!$S$10="女",子育て関連マスタ!$C$19
),0),0
) +
IF(AND(S309&gt;=入力項目!$S$18,S309&lt;=入力項目!$S$19),入力項目!$S$20,0) +
IF(AND(S309&gt;=入力項目!$S$21,S309&lt;=入力項目!$S$22),入力項目!$S$23,0) +
IF(AND(S309&gt;=入力項目!$S$24,S309&lt;=入力項目!$S$25),入力項目!$S$26,0)
)</f>
        <v>0</v>
      </c>
      <c r="AH309">
        <f ca="1">-(
_xlfn.IFS(
T309&lt;=入力項目!$S$11,0,
AND(T309&gt;=入力項目!$S$11+1,T309&lt;=3),IFERROR(VLOOKUP(入力項目!$S$12,子育て関連マスタ!$I$4:$M$5,4,FALSE),0),
AND(T309&gt;=4,T309&lt;=6),IFERROR(VLOOKUP(入力項目!$S$13,子育て関連マスタ!$I$9:$M$12,4,FALSE),0),
AND(T309&gt;=7,T309&lt;=12),IFERROR(VLOOKUP(入力項目!$S$14,子育て関連マスタ!$I$16:$M$17,4,FALSE),0),
AND(T309&gt;=13,T309&lt;=15),IFERROR(VLOOKUP(入力項目!$S$15,子育て関連マスタ!$I$21:$M$22,4,FALSE),0),
AND(T309&gt;=16,T309&lt;=18),IFERROR(VLOOKUP(入力項目!$S$16,子育て関連マスタ!$I$26:$M$28,4,FALSE),0),
AND(T309&gt;=19,T309&lt;=20,入力項目!$S$16="高専"),IFERROR(VLOOKUP(入力項目!$S$16,子育て関連マスタ!$I$26:$M$28,4,FALSE),0),
AND(T309&gt;=19,T309&lt;=20,入力項目!$S$16&lt;&gt;"高専"),IFERROR(VLOOKUP(入力項目!$S$17,子育て関連マスタ!$I$32:$M$37,4,FALSE),0),
AND(T309&gt;=21,T309&lt;=22,入力項目!$S$16="高専"),IFERROR(VLOOKUP(入力項目!$S$17,子育て関連マスタ!$I$32:$M$34,4,FALSE),0),
AND(T309&gt;=21,T309&lt;=22,入力項目!$S$16&lt;&gt;"高専"),IFERROR(VLOOKUP(入力項目!$S$17,子育て関連マスタ!$I$32:$M$34,4,FALSE),0),
T309&gt;=23,0
) +
IF($D309=4,
  IFERROR(_xlfn.IFS(
  T309&lt;=入力項目!$S$11,0,
  AND(T309=入力項目!$S$11),IFERROR(VLOOKUP(入力項目!$S$12,子育て関連マスタ!$I$4:$M$5,2,FALSE),0),
  AND(T309=4),IFERROR(VLOOKUP(入力項目!$S$13,子育て関連マスタ!$I$9:$M$12,2,FALSE),0),
  AND(T309=7),IFERROR(VLOOKUP(入力項目!$S$14,子育て関連マスタ!$I$16:$M$17,2,FALSE),0),
  AND(T309=13),IFERROR(VLOOKUP(入力項目!$S$15,子育て関連マスタ!$I$21:$M$22,2,FALSE),0),
  AND(T309=16),IFERROR(VLOOKUP(入力項目!$S$16,子育て関連マスタ!$I$26:$M$28,2,FALSE),0),
  AND(T309=19,入力項目!$S$16&lt;&gt;"高専"),IFERROR(VLOOKUP(入力項目!$S$17,子育て関連マスタ!$I$32:$M$37,2,FALSE),0),
  AND(T309=21,入力項目!$S$16="高専"),IFERROR(VLOOKUP(入力項目!$S$17,子育て関連マスタ!$I$32:$M$37,2,FALSE),0),
  T309&gt;=22,0
  ),0),0
) +
IF(AND(T309&gt;=1,T309&lt;=15),IF($D309=入力項目!$S$8,入力項目!$S$3,0),0) +
IF(AND(T309&gt;=1,T309&lt;=15),IF($D309=5,入力項目!$S$4,0),0) +
IF(AND(T309&gt;=1,T309&lt;=15),IF($D309=12,入力項目!$S$5,0),0) +
IF(AND(入力項目!$S$7=$A309,入力項目!$S$8=$D309),子育て関連マスタ!$C$14,0) +
IFERROR(IF(AND(YEAR(EDATE(DATE(入力項目!$S$7,入力項目!$S$8,1),1))=$A309,MONTH(EDATE(DATE(入力項目!$S$7,入力項目!$S$8,1),1))=$D309),子育て関連マスタ!$C$15,0),0) +
IF(AND(OR(T309=3,T309=5,T309=7),$D309=11),子育て関連マスタ!$C$17,0) +
IF(AND(T309=20,$D309=1),子育て関連マスタ!$C$18,0) +
IF(AND(T309=20,$D309=1),
IFERROR(_xlfn.IFS(
入力項目!$S$10="男",子育て関連マスタ!$C$18,
入力項目!$S$10="女",子育て関連マスタ!$C$19
),0),0
) +
IF(AND(T309&gt;=入力項目!$S$18,T309&lt;=入力項目!$S$19),入力項目!$S$20,0) +
IF(AND(T309&gt;=入力項目!$S$21,T309&lt;=入力項目!$S$22),入力項目!$S$23,0) +
IF(AND(T309&gt;=入力項目!$S$24,T309&lt;=入力項目!$S$25),入力項目!$S$26,0)
)</f>
        <v>0</v>
      </c>
      <c r="AI309">
        <f ca="1">-(
_xlfn.IFS(
U309&lt;=入力項目!$S$11,0,
AND(U309&gt;=入力項目!$S$11+1,U309&lt;=3),IFERROR(VLOOKUP(入力項目!$S$12,子育て関連マスタ!$I$4:$M$5,4,FALSE),0),
AND(U309&gt;=4,U309&lt;=6),IFERROR(VLOOKUP(入力項目!$S$13,子育て関連マスタ!$I$9:$M$12,4,FALSE),0),
AND(U309&gt;=7,U309&lt;=12),IFERROR(VLOOKUP(入力項目!$S$14,子育て関連マスタ!$I$16:$M$17,4,FALSE),0),
AND(U309&gt;=13,U309&lt;=15),IFERROR(VLOOKUP(入力項目!$S$15,子育て関連マスタ!$I$21:$M$22,4,FALSE),0),
AND(U309&gt;=16,U309&lt;=18),IFERROR(VLOOKUP(入力項目!$S$16,子育て関連マスタ!$I$26:$M$28,4,FALSE),0),
AND(U309&gt;=19,U309&lt;=20,入力項目!$S$16="高専"),IFERROR(VLOOKUP(入力項目!$S$16,子育て関連マスタ!$I$26:$M$28,4,FALSE),0),
AND(U309&gt;=19,U309&lt;=20,入力項目!$S$16&lt;&gt;"高専"),IFERROR(VLOOKUP(入力項目!$S$17,子育て関連マスタ!$I$32:$M$37,4,FALSE),0),
AND(U309&gt;=21,U309&lt;=22,入力項目!$S$16="高専"),IFERROR(VLOOKUP(入力項目!$S$17,子育て関連マスタ!$I$32:$M$34,4,FALSE),0),
AND(U309&gt;=21,U309&lt;=22,入力項目!$S$16&lt;&gt;"高専"),IFERROR(VLOOKUP(入力項目!$S$17,子育て関連マスタ!$I$32:$M$34,4,FALSE),0),
U309&gt;=23,0
) +
IF($D309=4,
  IFERROR(_xlfn.IFS(
  U309&lt;=入力項目!$S$11,0,
  AND(U309=入力項目!$S$11),IFERROR(VLOOKUP(入力項目!$S$12,子育て関連マスタ!$I$4:$M$5,2,FALSE),0),
  AND(U309=4),IFERROR(VLOOKUP(入力項目!$S$13,子育て関連マスタ!$I$9:$M$12,2,FALSE),0),
  AND(U309=7),IFERROR(VLOOKUP(入力項目!$S$14,子育て関連マスタ!$I$16:$M$17,2,FALSE),0),
  AND(U309=13),IFERROR(VLOOKUP(入力項目!$S$15,子育て関連マスタ!$I$21:$M$22,2,FALSE),0),
  AND(U309=16),IFERROR(VLOOKUP(入力項目!$S$16,子育て関連マスタ!$I$26:$M$28,2,FALSE),0),
  AND(U309=19,入力項目!$S$16&lt;&gt;"高専"),IFERROR(VLOOKUP(入力項目!$S$17,子育て関連マスタ!$I$32:$M$37,2,FALSE),0),
  AND(U309=21,入力項目!$S$16="高専"),IFERROR(VLOOKUP(入力項目!$S$17,子育て関連マスタ!$I$32:$M$37,2,FALSE),0),
  U309&gt;=22,0
  ),0),0
) +
IF(AND(U309&gt;=1,U309&lt;=15),IF($D309=入力項目!$S$8,入力項目!$S$3,0),0) +
IF(AND(U309&gt;=1,U309&lt;=15),IF($D309=5,入力項目!$S$4,0),0) +
IF(AND(U309&gt;=1,U309&lt;=15),IF($D309=12,入力項目!$S$5,0),0) +
IF(AND(入力項目!$S$7=$A309,入力項目!$S$8=$D309),子育て関連マスタ!$C$14,0) +
IFERROR(IF(AND(YEAR(EDATE(DATE(入力項目!$S$7,入力項目!$S$8,1),1))=$A309,MONTH(EDATE(DATE(入力項目!$S$7,入力項目!$S$8,1),1))=$D309),子育て関連マスタ!$C$15,0),0) +
IF(AND(OR(U309=3,U309=5,U309=7),$D309=11),子育て関連マスタ!$C$17,0) +
IF(AND(U309=20,$D309=1),子育て関連マスタ!$C$18,0) +
IF(AND(U309=20,$D309=1),
IFERROR(_xlfn.IFS(
入力項目!$S$10="男",子育て関連マスタ!$C$18,
入力項目!$S$10="女",子育て関連マスタ!$C$19
),0),0
) +
IF(AND(U309&gt;=入力項目!$S$18,U309&lt;=入力項目!$S$19),入力項目!$S$20,0) +
IF(AND(U309&gt;=入力項目!$S$21,U309&lt;=入力項目!$S$22),入力項目!$S$23,0) +
IF(AND(U309&gt;=入力項目!$S$24,U309&lt;=入力項目!$S$25),入力項目!$S$26,0)
)</f>
        <v>0</v>
      </c>
      <c r="AJ309" s="10">
        <f ca="1">-VLOOKUP($D309,月別収支!$A$2:$H$13,7,FALSE)</f>
        <v>-20000</v>
      </c>
    </row>
    <row r="310" spans="1:36" x14ac:dyDescent="0.4">
      <c r="A310">
        <f t="shared" ca="1" si="88"/>
        <v>2050</v>
      </c>
      <c r="B310">
        <f t="shared" ca="1" si="78"/>
        <v>2050</v>
      </c>
      <c r="C310">
        <f t="shared" ca="1" si="79"/>
        <v>26</v>
      </c>
      <c r="D310">
        <f t="shared" ca="1" si="89"/>
        <v>4</v>
      </c>
      <c r="E310" t="str">
        <f t="shared" ca="1" si="73"/>
        <v>2050年4月</v>
      </c>
      <c r="F310">
        <f ca="1">IF(OR(入力項目!$N$5&lt;$A310,AND(入力項目!$N$5=$A310,入力項目!$N$6&lt;$D310)),IF(F309=0,1,IF(G310=12,F309+1,F309)),0)</f>
        <v>25</v>
      </c>
      <c r="G310">
        <f ca="1">IF(OR(入力項目!$N$5&lt;$A310,AND(入力項目!$N$5=$A310,入力項目!$N$6&lt;$D310)),IF(G309=12,1,G309+1),0)</f>
        <v>6</v>
      </c>
      <c r="H310" t="str">
        <f t="shared" ca="1" si="74"/>
        <v>25_6</v>
      </c>
      <c r="I310">
        <f ca="1">IF(
  IFERROR(AND($C310&gt;0,MOD($C310,入力項目!$N$22)=0,$D310=入力項目!$N$23), FALSE),
  1,
  IF(
    AND(I309&gt;0,J309=12),
    IF(I309=入力項目!$N$28, 0, I309+1),
    I309
  )
)</f>
        <v>1</v>
      </c>
      <c r="J310">
        <f ca="1">IF($D310=入力項目!$N$23,1,IFERROR(J309+1,1))</f>
        <v>11</v>
      </c>
      <c r="K310" t="str">
        <f t="shared" ca="1" si="75"/>
        <v>1_11</v>
      </c>
      <c r="L310">
        <f ca="1">L309+IF(入力項目!$D$4=$D310,1,0)</f>
        <v>54</v>
      </c>
      <c r="M310" t="str">
        <f t="shared" ca="1" si="76"/>
        <v>54歳</v>
      </c>
      <c r="N310">
        <f t="shared" ca="1" si="80"/>
        <v>55</v>
      </c>
      <c r="O310" t="str">
        <f t="shared" ca="1" si="77"/>
        <v>55歳</v>
      </c>
      <c r="P310">
        <f t="shared" ca="1" si="81"/>
        <v>30</v>
      </c>
      <c r="Q310">
        <f t="shared" ca="1" si="82"/>
        <v>28</v>
      </c>
      <c r="R310">
        <f t="shared" ca="1" si="83"/>
        <v>2051</v>
      </c>
      <c r="S310">
        <f t="shared" ca="1" si="84"/>
        <v>2051</v>
      </c>
      <c r="T310">
        <f t="shared" ca="1" si="85"/>
        <v>2051</v>
      </c>
      <c r="U310">
        <f t="shared" ca="1" si="86"/>
        <v>2051</v>
      </c>
      <c r="V310" s="10">
        <f t="shared" ca="1" si="87"/>
        <v>36128275</v>
      </c>
      <c r="W310" s="10">
        <f ca="1">IF($L310&lt;その他マスタ!$B$1,VLOOKUP($D310,月別収支!$A$2:$H$13,2,FALSE),その他マスタ!$B$3)+IF(AND($L310=その他マスタ!$B$1,入力項目!$I$9="あり",$D310=入力項目!$D$4),その他マスタ!$B$2,0)</f>
        <v>300000</v>
      </c>
      <c r="X310" s="10">
        <f ca="1">-IF(入力項目!$K$5=TRUE,
IF($F310+$G310&lt;3,VLOOKUP($D310,月別収支!$A$2:$H$13,8,FALSE),0)+IFERROR(VLOOKUP($H310,住宅ローン計算!C:P,13,FALSE),0)+IF($F310&gt;1,IF(OR($G310=3,$G310=6,$G310=9,$G310=12),ROUNDUP(入力項目!$N$18/4,0),0),0),
VLOOKUP($D310,月別収支!$A$2:$H$13,8,FALSE))</f>
        <v>-91090</v>
      </c>
      <c r="Y310" s="10">
        <f ca="1">-VLOOKUP($D310,月別収支!$A$2:$H$13,3,FALSE)</f>
        <v>-75000</v>
      </c>
      <c r="Z310" s="10">
        <f ca="1">-VLOOKUP($D310,月別収支!$A$2:$H$13,4,FALSE)</f>
        <v>-27000</v>
      </c>
      <c r="AA310" s="10">
        <f ca="1">-VLOOKUP($D310,月別収支!$A$2:$H$13,6,FALSE)</f>
        <v>-10000</v>
      </c>
      <c r="AB310" s="10">
        <f ca="1">-(
VLOOKUP($D310,月別収支!$A$2:$H$13,5,FALSE)+IF(AND(入力項目!$I$27&lt;=$A310,ISEVEN($A310-入力項目!$I$27),入力項目!$I$28=$D310),入力項目!$I$26,0)
+IF(入力項目!$K$26=TRUE,
IFERROR(VLOOKUP($K310,マイカーローン計算!C:P,13,FALSE),0),
IFERROR(
  IF(AND($C310&gt;0,MOD($C310,入力項目!$N$22)=0,$D310=入力項目!$N$23),入力項目!$N$24,0),
 0
)
)
)</f>
        <v>-20000</v>
      </c>
      <c r="AC310" s="10">
        <f ca="1">-IF($A310&lt;入力項目!$N$33,入力項目!$N$35,IF(AND($A310=入力項目!$N$33,$D310&lt;=入力項目!$N$34),入力項目!$N$35,0))</f>
        <v>0</v>
      </c>
      <c r="AD310">
        <f ca="1">-(
_xlfn.IFS(
P310&lt;=入力項目!$S$11,0,
AND(P310&gt;=入力項目!$S$11+1,P310&lt;=3),IFERROR(VLOOKUP(入力項目!$S$12,子育て関連マスタ!$I$4:$M$5,4,FALSE),0),
AND(P310&gt;=4,P310&lt;=6),IFERROR(VLOOKUP(入力項目!$S$13,子育て関連マスタ!$I$9:$M$12,4,FALSE),0),
AND(P310&gt;=7,P310&lt;=12),IFERROR(VLOOKUP(入力項目!$S$14,子育て関連マスタ!$I$16:$M$17,4,FALSE),0),
AND(P310&gt;=13,P310&lt;=15),IFERROR(VLOOKUP(入力項目!$S$15,子育て関連マスタ!$I$21:$M$22,4,FALSE),0),
AND(P310&gt;=16,P310&lt;=18),IFERROR(VLOOKUP(入力項目!$S$16,子育て関連マスタ!$I$26:$M$28,4,FALSE),0),
AND(P310&gt;=19,P310&lt;=20,入力項目!$S$16="高専"),IFERROR(VLOOKUP(入力項目!$S$16,子育て関連マスタ!$I$26:$M$28,4,FALSE),0),
AND(P310&gt;=19,P310&lt;=20,入力項目!$S$16&lt;&gt;"高専"),IFERROR(VLOOKUP(入力項目!$S$17,子育て関連マスタ!$I$32:$M$37,4,FALSE),0),
AND(P310&gt;=21,P310&lt;=22,入力項目!$S$16="高専"),IFERROR(VLOOKUP(入力項目!$S$17,子育て関連マスタ!$I$32:$M$34,4,FALSE),0),
AND(P310&gt;=21,P310&lt;=22,入力項目!$S$16&lt;&gt;"高専"),IFERROR(VLOOKUP(入力項目!$S$17,子育て関連マスタ!$I$32:$M$34,4,FALSE),0),
P310&gt;=23,0
) +
IF($D310=4,
  IFERROR(_xlfn.IFS(
  P310&lt;=入力項目!$S$11,0,
  AND(P310=入力項目!$S$11),IFERROR(VLOOKUP(入力項目!$S$12,子育て関連マスタ!$I$4:$M$5,2,FALSE),0),
  AND(P310=4),IFERROR(VLOOKUP(入力項目!$S$13,子育て関連マスタ!$I$9:$M$12,2,FALSE),0),
  AND(P310=7),IFERROR(VLOOKUP(入力項目!$S$14,子育て関連マスタ!$I$16:$M$17,2,FALSE),0),
  AND(P310=13),IFERROR(VLOOKUP(入力項目!$S$15,子育て関連マスタ!$I$21:$M$22,2,FALSE),0),
  AND(P310=16),IFERROR(VLOOKUP(入力項目!$S$16,子育て関連マスタ!$I$26:$M$28,2,FALSE),0),
  AND(P310=19,入力項目!$S$16&lt;&gt;"高専"),IFERROR(VLOOKUP(入力項目!$S$17,子育て関連マスタ!$I$32:$M$37,2,FALSE),0),
  AND(P310=21,入力項目!$S$16="高専"),IFERROR(VLOOKUP(入力項目!$S$17,子育て関連マスタ!$I$32:$M$37,2,FALSE),0),
  P310&gt;=22,0
  ),0),0
) +
IF(AND(P310&gt;=1,P310&lt;=15),IF($D310=入力項目!$S$8,入力項目!$S$3,0),0) +
IF(AND(P310&gt;=1,P310&lt;=15),IF($D310=5,入力項目!$S$4,0),0) +
IF(AND(P310&gt;=1,P310&lt;=15),IF($D310=12,入力項目!$S$5,0),0) +
IF(AND(入力項目!$S$7=$A310,入力項目!$S$8=$D310),子育て関連マスタ!$C$14,0) +
IFERROR(IF(AND(YEAR(EDATE(DATE(入力項目!$S$7,入力項目!$S$8,1),1))=$A310,MONTH(EDATE(DATE(入力項目!$S$7,入力項目!$S$8,1),1))=$D310),子育て関連マスタ!$C$15,0),0) +
IF(AND(OR(P310=3,P310=5,P310=7),$D310=11),子育て関連マスタ!$C$17,0) +
IF(AND(P310=20,$D310=1),子育て関連マスタ!$C$18,0) +
IF(AND(P310=20,$D310=1),
IFERROR(_xlfn.IFS(
入力項目!$S$10="男",子育て関連マスタ!$C$18,
入力項目!$S$10="女",子育て関連マスタ!$C$19
),0),0
) +
IF(AND(P310&gt;=入力項目!$S$18,P310&lt;=入力項目!$S$19),入力項目!$S$20,0) +
IF(AND(P310&gt;=入力項目!$S$21,P310&lt;=入力項目!$S$22),入力項目!$S$23,0) +
IF(AND(P310&gt;=入力項目!$S$24,P310&lt;=入力項目!$S$25),入力項目!$S$26,0)
)</f>
        <v>0</v>
      </c>
      <c r="AE310">
        <f ca="1">-(
_xlfn.IFS(
Q310&lt;=入力項目!$S$11,0,
AND(Q310&gt;=入力項目!$S$11+1,Q310&lt;=3),IFERROR(VLOOKUP(入力項目!$S$12,子育て関連マスタ!$I$4:$M$5,4,FALSE),0),
AND(Q310&gt;=4,Q310&lt;=6),IFERROR(VLOOKUP(入力項目!$S$13,子育て関連マスタ!$I$9:$M$12,4,FALSE),0),
AND(Q310&gt;=7,Q310&lt;=12),IFERROR(VLOOKUP(入力項目!$S$14,子育て関連マスタ!$I$16:$M$17,4,FALSE),0),
AND(Q310&gt;=13,Q310&lt;=15),IFERROR(VLOOKUP(入力項目!$S$15,子育て関連マスタ!$I$21:$M$22,4,FALSE),0),
AND(Q310&gt;=16,Q310&lt;=18),IFERROR(VLOOKUP(入力項目!$S$16,子育て関連マスタ!$I$26:$M$28,4,FALSE),0),
AND(Q310&gt;=19,Q310&lt;=20,入力項目!$S$16="高専"),IFERROR(VLOOKUP(入力項目!$S$16,子育て関連マスタ!$I$26:$M$28,4,FALSE),0),
AND(Q310&gt;=19,Q310&lt;=20,入力項目!$S$16&lt;&gt;"高専"),IFERROR(VLOOKUP(入力項目!$S$17,子育て関連マスタ!$I$32:$M$37,4,FALSE),0),
AND(Q310&gt;=21,Q310&lt;=22,入力項目!$S$16="高専"),IFERROR(VLOOKUP(入力項目!$S$17,子育て関連マスタ!$I$32:$M$34,4,FALSE),0),
AND(Q310&gt;=21,Q310&lt;=22,入力項目!$S$16&lt;&gt;"高専"),IFERROR(VLOOKUP(入力項目!$S$17,子育て関連マスタ!$I$32:$M$34,4,FALSE),0),
Q310&gt;=23,0
) +
IF($D310=4,
  IFERROR(_xlfn.IFS(
  Q310&lt;=入力項目!$S$11,0,
  AND(Q310=入力項目!$S$11),IFERROR(VLOOKUP(入力項目!$S$12,子育て関連マスタ!$I$4:$M$5,2,FALSE),0),
  AND(Q310=4),IFERROR(VLOOKUP(入力項目!$S$13,子育て関連マスタ!$I$9:$M$12,2,FALSE),0),
  AND(Q310=7),IFERROR(VLOOKUP(入力項目!$S$14,子育て関連マスタ!$I$16:$M$17,2,FALSE),0),
  AND(Q310=13),IFERROR(VLOOKUP(入力項目!$S$15,子育て関連マスタ!$I$21:$M$22,2,FALSE),0),
  AND(Q310=16),IFERROR(VLOOKUP(入力項目!$S$16,子育て関連マスタ!$I$26:$M$28,2,FALSE),0),
  AND(Q310=19,入力項目!$S$16&lt;&gt;"高専"),IFERROR(VLOOKUP(入力項目!$S$17,子育て関連マスタ!$I$32:$M$37,2,FALSE),0),
  AND(Q310=21,入力項目!$S$16="高専"),IFERROR(VLOOKUP(入力項目!$S$17,子育て関連マスタ!$I$32:$M$37,2,FALSE),0),
  Q310&gt;=22,0
  ),0),0
) +
IF(AND(Q310&gt;=1,Q310&lt;=15),IF($D310=入力項目!$S$8,入力項目!$S$3,0),0) +
IF(AND(Q310&gt;=1,Q310&lt;=15),IF($D310=5,入力項目!$S$4,0),0) +
IF(AND(Q310&gt;=1,Q310&lt;=15),IF($D310=12,入力項目!$S$5,0),0) +
IF(AND(入力項目!$S$7=$A310,入力項目!$S$8=$D310),子育て関連マスタ!$C$14,0) +
IFERROR(IF(AND(YEAR(EDATE(DATE(入力項目!$S$7,入力項目!$S$8,1),1))=$A310,MONTH(EDATE(DATE(入力項目!$S$7,入力項目!$S$8,1),1))=$D310),子育て関連マスタ!$C$15,0),0) +
IF(AND(OR(Q310=3,Q310=5,Q310=7),$D310=11),子育て関連マスタ!$C$17,0) +
IF(AND(Q310=20,$D310=1),子育て関連マスタ!$C$18,0) +
IF(AND(Q310=20,$D310=1),
IFERROR(_xlfn.IFS(
入力項目!$S$10="男",子育て関連マスタ!$C$18,
入力項目!$S$10="女",子育て関連マスタ!$C$19
),0),0
) +
IF(AND(Q310&gt;=入力項目!$S$18,Q310&lt;=入力項目!$S$19),入力項目!$S$20,0) +
IF(AND(Q310&gt;=入力項目!$S$21,Q310&lt;=入力項目!$S$22),入力項目!$S$23,0) +
IF(AND(Q310&gt;=入力項目!$S$24,Q310&lt;=入力項目!$S$25),入力項目!$S$26,0)
)</f>
        <v>0</v>
      </c>
      <c r="AF310">
        <f ca="1">-(
_xlfn.IFS(
R310&lt;=入力項目!$S$11,0,
AND(R310&gt;=入力項目!$S$11+1,R310&lt;=3),IFERROR(VLOOKUP(入力項目!$S$12,子育て関連マスタ!$I$4:$M$5,4,FALSE),0),
AND(R310&gt;=4,R310&lt;=6),IFERROR(VLOOKUP(入力項目!$S$13,子育て関連マスタ!$I$9:$M$12,4,FALSE),0),
AND(R310&gt;=7,R310&lt;=12),IFERROR(VLOOKUP(入力項目!$S$14,子育て関連マスタ!$I$16:$M$17,4,FALSE),0),
AND(R310&gt;=13,R310&lt;=15),IFERROR(VLOOKUP(入力項目!$S$15,子育て関連マスタ!$I$21:$M$22,4,FALSE),0),
AND(R310&gt;=16,R310&lt;=18),IFERROR(VLOOKUP(入力項目!$S$16,子育て関連マスタ!$I$26:$M$28,4,FALSE),0),
AND(R310&gt;=19,R310&lt;=20,入力項目!$S$16="高専"),IFERROR(VLOOKUP(入力項目!$S$16,子育て関連マスタ!$I$26:$M$28,4,FALSE),0),
AND(R310&gt;=19,R310&lt;=20,入力項目!$S$16&lt;&gt;"高専"),IFERROR(VLOOKUP(入力項目!$S$17,子育て関連マスタ!$I$32:$M$37,4,FALSE),0),
AND(R310&gt;=21,R310&lt;=22,入力項目!$S$16="高専"),IFERROR(VLOOKUP(入力項目!$S$17,子育て関連マスタ!$I$32:$M$34,4,FALSE),0),
AND(R310&gt;=21,R310&lt;=22,入力項目!$S$16&lt;&gt;"高専"),IFERROR(VLOOKUP(入力項目!$S$17,子育て関連マスタ!$I$32:$M$34,4,FALSE),0),
R310&gt;=23,0
) +
IF($D310=4,
  IFERROR(_xlfn.IFS(
  R310&lt;=入力項目!$S$11,0,
  AND(R310=入力項目!$S$11),IFERROR(VLOOKUP(入力項目!$S$12,子育て関連マスタ!$I$4:$M$5,2,FALSE),0),
  AND(R310=4),IFERROR(VLOOKUP(入力項目!$S$13,子育て関連マスタ!$I$9:$M$12,2,FALSE),0),
  AND(R310=7),IFERROR(VLOOKUP(入力項目!$S$14,子育て関連マスタ!$I$16:$M$17,2,FALSE),0),
  AND(R310=13),IFERROR(VLOOKUP(入力項目!$S$15,子育て関連マスタ!$I$21:$M$22,2,FALSE),0),
  AND(R310=16),IFERROR(VLOOKUP(入力項目!$S$16,子育て関連マスタ!$I$26:$M$28,2,FALSE),0),
  AND(R310=19,入力項目!$S$16&lt;&gt;"高専"),IFERROR(VLOOKUP(入力項目!$S$17,子育て関連マスタ!$I$32:$M$37,2,FALSE),0),
  AND(R310=21,入力項目!$S$16="高専"),IFERROR(VLOOKUP(入力項目!$S$17,子育て関連マスタ!$I$32:$M$37,2,FALSE),0),
  R310&gt;=22,0
  ),0),0
) +
IF(AND(R310&gt;=1,R310&lt;=15),IF($D310=入力項目!$S$8,入力項目!$S$3,0),0) +
IF(AND(R310&gt;=1,R310&lt;=15),IF($D310=5,入力項目!$S$4,0),0) +
IF(AND(R310&gt;=1,R310&lt;=15),IF($D310=12,入力項目!$S$5,0),0) +
IF(AND(入力項目!$S$7=$A310,入力項目!$S$8=$D310),子育て関連マスタ!$C$14,0) +
IFERROR(IF(AND(YEAR(EDATE(DATE(入力項目!$S$7,入力項目!$S$8,1),1))=$A310,MONTH(EDATE(DATE(入力項目!$S$7,入力項目!$S$8,1),1))=$D310),子育て関連マスタ!$C$15,0),0) +
IF(AND(OR(R310=3,R310=5,R310=7),$D310=11),子育て関連マスタ!$C$17,0) +
IF(AND(R310=20,$D310=1),子育て関連マスタ!$C$18,0) +
IF(AND(R310=20,$D310=1),
IFERROR(_xlfn.IFS(
入力項目!$S$10="男",子育て関連マスタ!$C$18,
入力項目!$S$10="女",子育て関連マスタ!$C$19
),0),0
) +
IF(AND(R310&gt;=入力項目!$S$18,R310&lt;=入力項目!$S$19),入力項目!$S$20,0) +
IF(AND(R310&gt;=入力項目!$S$21,R310&lt;=入力項目!$S$22),入力項目!$S$23,0) +
IF(AND(R310&gt;=入力項目!$S$24,R310&lt;=入力項目!$S$25),入力項目!$S$26,0)
)</f>
        <v>0</v>
      </c>
      <c r="AG310">
        <f ca="1">-(
_xlfn.IFS(
S310&lt;=入力項目!$S$11,0,
AND(S310&gt;=入力項目!$S$11+1,S310&lt;=3),IFERROR(VLOOKUP(入力項目!$S$12,子育て関連マスタ!$I$4:$M$5,4,FALSE),0),
AND(S310&gt;=4,S310&lt;=6),IFERROR(VLOOKUP(入力項目!$S$13,子育て関連マスタ!$I$9:$M$12,4,FALSE),0),
AND(S310&gt;=7,S310&lt;=12),IFERROR(VLOOKUP(入力項目!$S$14,子育て関連マスタ!$I$16:$M$17,4,FALSE),0),
AND(S310&gt;=13,S310&lt;=15),IFERROR(VLOOKUP(入力項目!$S$15,子育て関連マスタ!$I$21:$M$22,4,FALSE),0),
AND(S310&gt;=16,S310&lt;=18),IFERROR(VLOOKUP(入力項目!$S$16,子育て関連マスタ!$I$26:$M$28,4,FALSE),0),
AND(S310&gt;=19,S310&lt;=20,入力項目!$S$16="高専"),IFERROR(VLOOKUP(入力項目!$S$16,子育て関連マスタ!$I$26:$M$28,4,FALSE),0),
AND(S310&gt;=19,S310&lt;=20,入力項目!$S$16&lt;&gt;"高専"),IFERROR(VLOOKUP(入力項目!$S$17,子育て関連マスタ!$I$32:$M$37,4,FALSE),0),
AND(S310&gt;=21,S310&lt;=22,入力項目!$S$16="高専"),IFERROR(VLOOKUP(入力項目!$S$17,子育て関連マスタ!$I$32:$M$34,4,FALSE),0),
AND(S310&gt;=21,S310&lt;=22,入力項目!$S$16&lt;&gt;"高専"),IFERROR(VLOOKUP(入力項目!$S$17,子育て関連マスタ!$I$32:$M$34,4,FALSE),0),
S310&gt;=23,0
) +
IF($D310=4,
  IFERROR(_xlfn.IFS(
  S310&lt;=入力項目!$S$11,0,
  AND(S310=入力項目!$S$11),IFERROR(VLOOKUP(入力項目!$S$12,子育て関連マスタ!$I$4:$M$5,2,FALSE),0),
  AND(S310=4),IFERROR(VLOOKUP(入力項目!$S$13,子育て関連マスタ!$I$9:$M$12,2,FALSE),0),
  AND(S310=7),IFERROR(VLOOKUP(入力項目!$S$14,子育て関連マスタ!$I$16:$M$17,2,FALSE),0),
  AND(S310=13),IFERROR(VLOOKUP(入力項目!$S$15,子育て関連マスタ!$I$21:$M$22,2,FALSE),0),
  AND(S310=16),IFERROR(VLOOKUP(入力項目!$S$16,子育て関連マスタ!$I$26:$M$28,2,FALSE),0),
  AND(S310=19,入力項目!$S$16&lt;&gt;"高専"),IFERROR(VLOOKUP(入力項目!$S$17,子育て関連マスタ!$I$32:$M$37,2,FALSE),0),
  AND(S310=21,入力項目!$S$16="高専"),IFERROR(VLOOKUP(入力項目!$S$17,子育て関連マスタ!$I$32:$M$37,2,FALSE),0),
  S310&gt;=22,0
  ),0),0
) +
IF(AND(S310&gt;=1,S310&lt;=15),IF($D310=入力項目!$S$8,入力項目!$S$3,0),0) +
IF(AND(S310&gt;=1,S310&lt;=15),IF($D310=5,入力項目!$S$4,0),0) +
IF(AND(S310&gt;=1,S310&lt;=15),IF($D310=12,入力項目!$S$5,0),0) +
IF(AND(入力項目!$S$7=$A310,入力項目!$S$8=$D310),子育て関連マスタ!$C$14,0) +
IFERROR(IF(AND(YEAR(EDATE(DATE(入力項目!$S$7,入力項目!$S$8,1),1))=$A310,MONTH(EDATE(DATE(入力項目!$S$7,入力項目!$S$8,1),1))=$D310),子育て関連マスタ!$C$15,0),0) +
IF(AND(OR(S310=3,S310=5,S310=7),$D310=11),子育て関連マスタ!$C$17,0) +
IF(AND(S310=20,$D310=1),子育て関連マスタ!$C$18,0) +
IF(AND(S310=20,$D310=1),
IFERROR(_xlfn.IFS(
入力項目!$S$10="男",子育て関連マスタ!$C$18,
入力項目!$S$10="女",子育て関連マスタ!$C$19
),0),0
) +
IF(AND(S310&gt;=入力項目!$S$18,S310&lt;=入力項目!$S$19),入力項目!$S$20,0) +
IF(AND(S310&gt;=入力項目!$S$21,S310&lt;=入力項目!$S$22),入力項目!$S$23,0) +
IF(AND(S310&gt;=入力項目!$S$24,S310&lt;=入力項目!$S$25),入力項目!$S$26,0)
)</f>
        <v>0</v>
      </c>
      <c r="AH310">
        <f ca="1">-(
_xlfn.IFS(
T310&lt;=入力項目!$S$11,0,
AND(T310&gt;=入力項目!$S$11+1,T310&lt;=3),IFERROR(VLOOKUP(入力項目!$S$12,子育て関連マスタ!$I$4:$M$5,4,FALSE),0),
AND(T310&gt;=4,T310&lt;=6),IFERROR(VLOOKUP(入力項目!$S$13,子育て関連マスタ!$I$9:$M$12,4,FALSE),0),
AND(T310&gt;=7,T310&lt;=12),IFERROR(VLOOKUP(入力項目!$S$14,子育て関連マスタ!$I$16:$M$17,4,FALSE),0),
AND(T310&gt;=13,T310&lt;=15),IFERROR(VLOOKUP(入力項目!$S$15,子育て関連マスタ!$I$21:$M$22,4,FALSE),0),
AND(T310&gt;=16,T310&lt;=18),IFERROR(VLOOKUP(入力項目!$S$16,子育て関連マスタ!$I$26:$M$28,4,FALSE),0),
AND(T310&gt;=19,T310&lt;=20,入力項目!$S$16="高専"),IFERROR(VLOOKUP(入力項目!$S$16,子育て関連マスタ!$I$26:$M$28,4,FALSE),0),
AND(T310&gt;=19,T310&lt;=20,入力項目!$S$16&lt;&gt;"高専"),IFERROR(VLOOKUP(入力項目!$S$17,子育て関連マスタ!$I$32:$M$37,4,FALSE),0),
AND(T310&gt;=21,T310&lt;=22,入力項目!$S$16="高専"),IFERROR(VLOOKUP(入力項目!$S$17,子育て関連マスタ!$I$32:$M$34,4,FALSE),0),
AND(T310&gt;=21,T310&lt;=22,入力項目!$S$16&lt;&gt;"高専"),IFERROR(VLOOKUP(入力項目!$S$17,子育て関連マスタ!$I$32:$M$34,4,FALSE),0),
T310&gt;=23,0
) +
IF($D310=4,
  IFERROR(_xlfn.IFS(
  T310&lt;=入力項目!$S$11,0,
  AND(T310=入力項目!$S$11),IFERROR(VLOOKUP(入力項目!$S$12,子育て関連マスタ!$I$4:$M$5,2,FALSE),0),
  AND(T310=4),IFERROR(VLOOKUP(入力項目!$S$13,子育て関連マスタ!$I$9:$M$12,2,FALSE),0),
  AND(T310=7),IFERROR(VLOOKUP(入力項目!$S$14,子育て関連マスタ!$I$16:$M$17,2,FALSE),0),
  AND(T310=13),IFERROR(VLOOKUP(入力項目!$S$15,子育て関連マスタ!$I$21:$M$22,2,FALSE),0),
  AND(T310=16),IFERROR(VLOOKUP(入力項目!$S$16,子育て関連マスタ!$I$26:$M$28,2,FALSE),0),
  AND(T310=19,入力項目!$S$16&lt;&gt;"高専"),IFERROR(VLOOKUP(入力項目!$S$17,子育て関連マスタ!$I$32:$M$37,2,FALSE),0),
  AND(T310=21,入力項目!$S$16="高専"),IFERROR(VLOOKUP(入力項目!$S$17,子育て関連マスタ!$I$32:$M$37,2,FALSE),0),
  T310&gt;=22,0
  ),0),0
) +
IF(AND(T310&gt;=1,T310&lt;=15),IF($D310=入力項目!$S$8,入力項目!$S$3,0),0) +
IF(AND(T310&gt;=1,T310&lt;=15),IF($D310=5,入力項目!$S$4,0),0) +
IF(AND(T310&gt;=1,T310&lt;=15),IF($D310=12,入力項目!$S$5,0),0) +
IF(AND(入力項目!$S$7=$A310,入力項目!$S$8=$D310),子育て関連マスタ!$C$14,0) +
IFERROR(IF(AND(YEAR(EDATE(DATE(入力項目!$S$7,入力項目!$S$8,1),1))=$A310,MONTH(EDATE(DATE(入力項目!$S$7,入力項目!$S$8,1),1))=$D310),子育て関連マスタ!$C$15,0),0) +
IF(AND(OR(T310=3,T310=5,T310=7),$D310=11),子育て関連マスタ!$C$17,0) +
IF(AND(T310=20,$D310=1),子育て関連マスタ!$C$18,0) +
IF(AND(T310=20,$D310=1),
IFERROR(_xlfn.IFS(
入力項目!$S$10="男",子育て関連マスタ!$C$18,
入力項目!$S$10="女",子育て関連マスタ!$C$19
),0),0
) +
IF(AND(T310&gt;=入力項目!$S$18,T310&lt;=入力項目!$S$19),入力項目!$S$20,0) +
IF(AND(T310&gt;=入力項目!$S$21,T310&lt;=入力項目!$S$22),入力項目!$S$23,0) +
IF(AND(T310&gt;=入力項目!$S$24,T310&lt;=入力項目!$S$25),入力項目!$S$26,0)
)</f>
        <v>0</v>
      </c>
      <c r="AI310">
        <f ca="1">-(
_xlfn.IFS(
U310&lt;=入力項目!$S$11,0,
AND(U310&gt;=入力項目!$S$11+1,U310&lt;=3),IFERROR(VLOOKUP(入力項目!$S$12,子育て関連マスタ!$I$4:$M$5,4,FALSE),0),
AND(U310&gt;=4,U310&lt;=6),IFERROR(VLOOKUP(入力項目!$S$13,子育て関連マスタ!$I$9:$M$12,4,FALSE),0),
AND(U310&gt;=7,U310&lt;=12),IFERROR(VLOOKUP(入力項目!$S$14,子育て関連マスタ!$I$16:$M$17,4,FALSE),0),
AND(U310&gt;=13,U310&lt;=15),IFERROR(VLOOKUP(入力項目!$S$15,子育て関連マスタ!$I$21:$M$22,4,FALSE),0),
AND(U310&gt;=16,U310&lt;=18),IFERROR(VLOOKUP(入力項目!$S$16,子育て関連マスタ!$I$26:$M$28,4,FALSE),0),
AND(U310&gt;=19,U310&lt;=20,入力項目!$S$16="高専"),IFERROR(VLOOKUP(入力項目!$S$16,子育て関連マスタ!$I$26:$M$28,4,FALSE),0),
AND(U310&gt;=19,U310&lt;=20,入力項目!$S$16&lt;&gt;"高専"),IFERROR(VLOOKUP(入力項目!$S$17,子育て関連マスタ!$I$32:$M$37,4,FALSE),0),
AND(U310&gt;=21,U310&lt;=22,入力項目!$S$16="高専"),IFERROR(VLOOKUP(入力項目!$S$17,子育て関連マスタ!$I$32:$M$34,4,FALSE),0),
AND(U310&gt;=21,U310&lt;=22,入力項目!$S$16&lt;&gt;"高専"),IFERROR(VLOOKUP(入力項目!$S$17,子育て関連マスタ!$I$32:$M$34,4,FALSE),0),
U310&gt;=23,0
) +
IF($D310=4,
  IFERROR(_xlfn.IFS(
  U310&lt;=入力項目!$S$11,0,
  AND(U310=入力項目!$S$11),IFERROR(VLOOKUP(入力項目!$S$12,子育て関連マスタ!$I$4:$M$5,2,FALSE),0),
  AND(U310=4),IFERROR(VLOOKUP(入力項目!$S$13,子育て関連マスタ!$I$9:$M$12,2,FALSE),0),
  AND(U310=7),IFERROR(VLOOKUP(入力項目!$S$14,子育て関連マスタ!$I$16:$M$17,2,FALSE),0),
  AND(U310=13),IFERROR(VLOOKUP(入力項目!$S$15,子育て関連マスタ!$I$21:$M$22,2,FALSE),0),
  AND(U310=16),IFERROR(VLOOKUP(入力項目!$S$16,子育て関連マスタ!$I$26:$M$28,2,FALSE),0),
  AND(U310=19,入力項目!$S$16&lt;&gt;"高専"),IFERROR(VLOOKUP(入力項目!$S$17,子育て関連マスタ!$I$32:$M$37,2,FALSE),0),
  AND(U310=21,入力項目!$S$16="高専"),IFERROR(VLOOKUP(入力項目!$S$17,子育て関連マスタ!$I$32:$M$37,2,FALSE),0),
  U310&gt;=22,0
  ),0),0
) +
IF(AND(U310&gt;=1,U310&lt;=15),IF($D310=入力項目!$S$8,入力項目!$S$3,0),0) +
IF(AND(U310&gt;=1,U310&lt;=15),IF($D310=5,入力項目!$S$4,0),0) +
IF(AND(U310&gt;=1,U310&lt;=15),IF($D310=12,入力項目!$S$5,0),0) +
IF(AND(入力項目!$S$7=$A310,入力項目!$S$8=$D310),子育て関連マスタ!$C$14,0) +
IFERROR(IF(AND(YEAR(EDATE(DATE(入力項目!$S$7,入力項目!$S$8,1),1))=$A310,MONTH(EDATE(DATE(入力項目!$S$7,入力項目!$S$8,1),1))=$D310),子育て関連マスタ!$C$15,0),0) +
IF(AND(OR(U310=3,U310=5,U310=7),$D310=11),子育て関連マスタ!$C$17,0) +
IF(AND(U310=20,$D310=1),子育て関連マスタ!$C$18,0) +
IF(AND(U310=20,$D310=1),
IFERROR(_xlfn.IFS(
入力項目!$S$10="男",子育て関連マスタ!$C$18,
入力項目!$S$10="女",子育て関連マスタ!$C$19
),0),0
) +
IF(AND(U310&gt;=入力項目!$S$18,U310&lt;=入力項目!$S$19),入力項目!$S$20,0) +
IF(AND(U310&gt;=入力項目!$S$21,U310&lt;=入力項目!$S$22),入力項目!$S$23,0) +
IF(AND(U310&gt;=入力項目!$S$24,U310&lt;=入力項目!$S$25),入力項目!$S$26,0)
)</f>
        <v>0</v>
      </c>
      <c r="AJ310" s="10">
        <f ca="1">-VLOOKUP($D310,月別収支!$A$2:$H$13,7,FALSE)</f>
        <v>-20000</v>
      </c>
    </row>
    <row r="311" spans="1:36" x14ac:dyDescent="0.4">
      <c r="A311">
        <f t="shared" ca="1" si="88"/>
        <v>2050</v>
      </c>
      <c r="B311">
        <f t="shared" ca="1" si="78"/>
        <v>2050</v>
      </c>
      <c r="C311">
        <f t="shared" ca="1" si="79"/>
        <v>26</v>
      </c>
      <c r="D311">
        <f t="shared" ca="1" si="89"/>
        <v>5</v>
      </c>
      <c r="E311" t="str">
        <f t="shared" ca="1" si="73"/>
        <v>2050年5月</v>
      </c>
      <c r="F311">
        <f ca="1">IF(OR(入力項目!$N$5&lt;$A311,AND(入力項目!$N$5=$A311,入力項目!$N$6&lt;$D311)),IF(F310=0,1,IF(G311=12,F310+1,F310)),0)</f>
        <v>25</v>
      </c>
      <c r="G311">
        <f ca="1">IF(OR(入力項目!$N$5&lt;$A311,AND(入力項目!$N$5=$A311,入力項目!$N$6&lt;$D311)),IF(G310=12,1,G310+1),0)</f>
        <v>7</v>
      </c>
      <c r="H311" t="str">
        <f t="shared" ca="1" si="74"/>
        <v>25_7</v>
      </c>
      <c r="I311">
        <f ca="1">IF(
  IFERROR(AND($C311&gt;0,MOD($C311,入力項目!$N$22)=0,$D311=入力項目!$N$23), FALSE),
  1,
  IF(
    AND(I310&gt;0,J310=12),
    IF(I310=入力項目!$N$28, 0, I310+1),
    I310
  )
)</f>
        <v>1</v>
      </c>
      <c r="J311">
        <f ca="1">IF($D311=入力項目!$N$23,1,IFERROR(J310+1,1))</f>
        <v>12</v>
      </c>
      <c r="K311" t="str">
        <f t="shared" ca="1" si="75"/>
        <v>1_12</v>
      </c>
      <c r="L311">
        <f ca="1">L310+IF(入力項目!$D$4=$D311,1,0)</f>
        <v>54</v>
      </c>
      <c r="M311" t="str">
        <f t="shared" ca="1" si="76"/>
        <v>54歳</v>
      </c>
      <c r="N311">
        <f t="shared" ca="1" si="80"/>
        <v>55</v>
      </c>
      <c r="O311" t="str">
        <f t="shared" ca="1" si="77"/>
        <v>55歳</v>
      </c>
      <c r="P311">
        <f t="shared" ca="1" si="81"/>
        <v>30</v>
      </c>
      <c r="Q311">
        <f t="shared" ca="1" si="82"/>
        <v>28</v>
      </c>
      <c r="R311">
        <f t="shared" ca="1" si="83"/>
        <v>2051</v>
      </c>
      <c r="S311">
        <f t="shared" ca="1" si="84"/>
        <v>2051</v>
      </c>
      <c r="T311">
        <f t="shared" ca="1" si="85"/>
        <v>2051</v>
      </c>
      <c r="U311">
        <f t="shared" ca="1" si="86"/>
        <v>2051</v>
      </c>
      <c r="V311" s="10">
        <f t="shared" ca="1" si="87"/>
        <v>36212685</v>
      </c>
      <c r="W311" s="10">
        <f ca="1">IF($L311&lt;その他マスタ!$B$1,VLOOKUP($D311,月別収支!$A$2:$H$13,2,FALSE),その他マスタ!$B$3)+IF(AND($L311=その他マスタ!$B$1,入力項目!$I$9="あり",$D311=入力項目!$D$4),その他マスタ!$B$2,0)</f>
        <v>300000</v>
      </c>
      <c r="X311" s="10">
        <f ca="1">-IF(入力項目!$K$5=TRUE,
IF($F311+$G311&lt;3,VLOOKUP($D311,月別収支!$A$2:$H$13,8,FALSE),0)+IFERROR(VLOOKUP($H311,住宅ローン計算!C:P,13,FALSE),0)+IF($F311&gt;1,IF(OR($G311=3,$G311=6,$G311=9,$G311=12),ROUNDUP(入力項目!$N$18/4,0),0),0),
VLOOKUP($D311,月別収支!$A$2:$H$13,8,FALSE))</f>
        <v>-53590</v>
      </c>
      <c r="Y311" s="10">
        <f ca="1">-VLOOKUP($D311,月別収支!$A$2:$H$13,3,FALSE)</f>
        <v>-75000</v>
      </c>
      <c r="Z311" s="10">
        <f ca="1">-VLOOKUP($D311,月別収支!$A$2:$H$13,4,FALSE)</f>
        <v>-27000</v>
      </c>
      <c r="AA311" s="10">
        <f ca="1">-VLOOKUP($D311,月別収支!$A$2:$H$13,6,FALSE)</f>
        <v>-10000</v>
      </c>
      <c r="AB311" s="10">
        <f ca="1">-(
VLOOKUP($D311,月別収支!$A$2:$H$13,5,FALSE)+IF(AND(入力項目!$I$27&lt;=$A311,ISEVEN($A311-入力項目!$I$27),入力項目!$I$28=$D311),入力項目!$I$26,0)
+IF(入力項目!$K$26=TRUE,
IFERROR(VLOOKUP($K311,マイカーローン計算!C:P,13,FALSE),0),
IFERROR(
  IF(AND($C311&gt;0,MOD($C311,入力項目!$N$22)=0,$D311=入力項目!$N$23),入力項目!$N$24,0),
 0
)
)
)</f>
        <v>-30000</v>
      </c>
      <c r="AC311" s="10">
        <f ca="1">-IF($A311&lt;入力項目!$N$33,入力項目!$N$35,IF(AND($A311=入力項目!$N$33,$D311&lt;=入力項目!$N$34),入力項目!$N$35,0))</f>
        <v>0</v>
      </c>
      <c r="AD311">
        <f ca="1">-(
_xlfn.IFS(
P311&lt;=入力項目!$S$11,0,
AND(P311&gt;=入力項目!$S$11+1,P311&lt;=3),IFERROR(VLOOKUP(入力項目!$S$12,子育て関連マスタ!$I$4:$M$5,4,FALSE),0),
AND(P311&gt;=4,P311&lt;=6),IFERROR(VLOOKUP(入力項目!$S$13,子育て関連マスタ!$I$9:$M$12,4,FALSE),0),
AND(P311&gt;=7,P311&lt;=12),IFERROR(VLOOKUP(入力項目!$S$14,子育て関連マスタ!$I$16:$M$17,4,FALSE),0),
AND(P311&gt;=13,P311&lt;=15),IFERROR(VLOOKUP(入力項目!$S$15,子育て関連マスタ!$I$21:$M$22,4,FALSE),0),
AND(P311&gt;=16,P311&lt;=18),IFERROR(VLOOKUP(入力項目!$S$16,子育て関連マスタ!$I$26:$M$28,4,FALSE),0),
AND(P311&gt;=19,P311&lt;=20,入力項目!$S$16="高専"),IFERROR(VLOOKUP(入力項目!$S$16,子育て関連マスタ!$I$26:$M$28,4,FALSE),0),
AND(P311&gt;=19,P311&lt;=20,入力項目!$S$16&lt;&gt;"高専"),IFERROR(VLOOKUP(入力項目!$S$17,子育て関連マスタ!$I$32:$M$37,4,FALSE),0),
AND(P311&gt;=21,P311&lt;=22,入力項目!$S$16="高専"),IFERROR(VLOOKUP(入力項目!$S$17,子育て関連マスタ!$I$32:$M$34,4,FALSE),0),
AND(P311&gt;=21,P311&lt;=22,入力項目!$S$16&lt;&gt;"高専"),IFERROR(VLOOKUP(入力項目!$S$17,子育て関連マスタ!$I$32:$M$34,4,FALSE),0),
P311&gt;=23,0
) +
IF($D311=4,
  IFERROR(_xlfn.IFS(
  P311&lt;=入力項目!$S$11,0,
  AND(P311=入力項目!$S$11),IFERROR(VLOOKUP(入力項目!$S$12,子育て関連マスタ!$I$4:$M$5,2,FALSE),0),
  AND(P311=4),IFERROR(VLOOKUP(入力項目!$S$13,子育て関連マスタ!$I$9:$M$12,2,FALSE),0),
  AND(P311=7),IFERROR(VLOOKUP(入力項目!$S$14,子育て関連マスタ!$I$16:$M$17,2,FALSE),0),
  AND(P311=13),IFERROR(VLOOKUP(入力項目!$S$15,子育て関連マスタ!$I$21:$M$22,2,FALSE),0),
  AND(P311=16),IFERROR(VLOOKUP(入力項目!$S$16,子育て関連マスタ!$I$26:$M$28,2,FALSE),0),
  AND(P311=19,入力項目!$S$16&lt;&gt;"高専"),IFERROR(VLOOKUP(入力項目!$S$17,子育て関連マスタ!$I$32:$M$37,2,FALSE),0),
  AND(P311=21,入力項目!$S$16="高専"),IFERROR(VLOOKUP(入力項目!$S$17,子育て関連マスタ!$I$32:$M$37,2,FALSE),0),
  P311&gt;=22,0
  ),0),0
) +
IF(AND(P311&gt;=1,P311&lt;=15),IF($D311=入力項目!$S$8,入力項目!$S$3,0),0) +
IF(AND(P311&gt;=1,P311&lt;=15),IF($D311=5,入力項目!$S$4,0),0) +
IF(AND(P311&gt;=1,P311&lt;=15),IF($D311=12,入力項目!$S$5,0),0) +
IF(AND(入力項目!$S$7=$A311,入力項目!$S$8=$D311),子育て関連マスタ!$C$14,0) +
IFERROR(IF(AND(YEAR(EDATE(DATE(入力項目!$S$7,入力項目!$S$8,1),1))=$A311,MONTH(EDATE(DATE(入力項目!$S$7,入力項目!$S$8,1),1))=$D311),子育て関連マスタ!$C$15,0),0) +
IF(AND(OR(P311=3,P311=5,P311=7),$D311=11),子育て関連マスタ!$C$17,0) +
IF(AND(P311=20,$D311=1),子育て関連マスタ!$C$18,0) +
IF(AND(P311=20,$D311=1),
IFERROR(_xlfn.IFS(
入力項目!$S$10="男",子育て関連マスタ!$C$18,
入力項目!$S$10="女",子育て関連マスタ!$C$19
),0),0
) +
IF(AND(P311&gt;=入力項目!$S$18,P311&lt;=入力項目!$S$19),入力項目!$S$20,0) +
IF(AND(P311&gt;=入力項目!$S$21,P311&lt;=入力項目!$S$22),入力項目!$S$23,0) +
IF(AND(P311&gt;=入力項目!$S$24,P311&lt;=入力項目!$S$25),入力項目!$S$26,0)
)</f>
        <v>0</v>
      </c>
      <c r="AE311">
        <f ca="1">-(
_xlfn.IFS(
Q311&lt;=入力項目!$S$11,0,
AND(Q311&gt;=入力項目!$S$11+1,Q311&lt;=3),IFERROR(VLOOKUP(入力項目!$S$12,子育て関連マスタ!$I$4:$M$5,4,FALSE),0),
AND(Q311&gt;=4,Q311&lt;=6),IFERROR(VLOOKUP(入力項目!$S$13,子育て関連マスタ!$I$9:$M$12,4,FALSE),0),
AND(Q311&gt;=7,Q311&lt;=12),IFERROR(VLOOKUP(入力項目!$S$14,子育て関連マスタ!$I$16:$M$17,4,FALSE),0),
AND(Q311&gt;=13,Q311&lt;=15),IFERROR(VLOOKUP(入力項目!$S$15,子育て関連マスタ!$I$21:$M$22,4,FALSE),0),
AND(Q311&gt;=16,Q311&lt;=18),IFERROR(VLOOKUP(入力項目!$S$16,子育て関連マスタ!$I$26:$M$28,4,FALSE),0),
AND(Q311&gt;=19,Q311&lt;=20,入力項目!$S$16="高専"),IFERROR(VLOOKUP(入力項目!$S$16,子育て関連マスタ!$I$26:$M$28,4,FALSE),0),
AND(Q311&gt;=19,Q311&lt;=20,入力項目!$S$16&lt;&gt;"高専"),IFERROR(VLOOKUP(入力項目!$S$17,子育て関連マスタ!$I$32:$M$37,4,FALSE),0),
AND(Q311&gt;=21,Q311&lt;=22,入力項目!$S$16="高専"),IFERROR(VLOOKUP(入力項目!$S$17,子育て関連マスタ!$I$32:$M$34,4,FALSE),0),
AND(Q311&gt;=21,Q311&lt;=22,入力項目!$S$16&lt;&gt;"高専"),IFERROR(VLOOKUP(入力項目!$S$17,子育て関連マスタ!$I$32:$M$34,4,FALSE),0),
Q311&gt;=23,0
) +
IF($D311=4,
  IFERROR(_xlfn.IFS(
  Q311&lt;=入力項目!$S$11,0,
  AND(Q311=入力項目!$S$11),IFERROR(VLOOKUP(入力項目!$S$12,子育て関連マスタ!$I$4:$M$5,2,FALSE),0),
  AND(Q311=4),IFERROR(VLOOKUP(入力項目!$S$13,子育て関連マスタ!$I$9:$M$12,2,FALSE),0),
  AND(Q311=7),IFERROR(VLOOKUP(入力項目!$S$14,子育て関連マスタ!$I$16:$M$17,2,FALSE),0),
  AND(Q311=13),IFERROR(VLOOKUP(入力項目!$S$15,子育て関連マスタ!$I$21:$M$22,2,FALSE),0),
  AND(Q311=16),IFERROR(VLOOKUP(入力項目!$S$16,子育て関連マスタ!$I$26:$M$28,2,FALSE),0),
  AND(Q311=19,入力項目!$S$16&lt;&gt;"高専"),IFERROR(VLOOKUP(入力項目!$S$17,子育て関連マスタ!$I$32:$M$37,2,FALSE),0),
  AND(Q311=21,入力項目!$S$16="高専"),IFERROR(VLOOKUP(入力項目!$S$17,子育て関連マスタ!$I$32:$M$37,2,FALSE),0),
  Q311&gt;=22,0
  ),0),0
) +
IF(AND(Q311&gt;=1,Q311&lt;=15),IF($D311=入力項目!$S$8,入力項目!$S$3,0),0) +
IF(AND(Q311&gt;=1,Q311&lt;=15),IF($D311=5,入力項目!$S$4,0),0) +
IF(AND(Q311&gt;=1,Q311&lt;=15),IF($D311=12,入力項目!$S$5,0),0) +
IF(AND(入力項目!$S$7=$A311,入力項目!$S$8=$D311),子育て関連マスタ!$C$14,0) +
IFERROR(IF(AND(YEAR(EDATE(DATE(入力項目!$S$7,入力項目!$S$8,1),1))=$A311,MONTH(EDATE(DATE(入力項目!$S$7,入力項目!$S$8,1),1))=$D311),子育て関連マスタ!$C$15,0),0) +
IF(AND(OR(Q311=3,Q311=5,Q311=7),$D311=11),子育て関連マスタ!$C$17,0) +
IF(AND(Q311=20,$D311=1),子育て関連マスタ!$C$18,0) +
IF(AND(Q311=20,$D311=1),
IFERROR(_xlfn.IFS(
入力項目!$S$10="男",子育て関連マスタ!$C$18,
入力項目!$S$10="女",子育て関連マスタ!$C$19
),0),0
) +
IF(AND(Q311&gt;=入力項目!$S$18,Q311&lt;=入力項目!$S$19),入力項目!$S$20,0) +
IF(AND(Q311&gt;=入力項目!$S$21,Q311&lt;=入力項目!$S$22),入力項目!$S$23,0) +
IF(AND(Q311&gt;=入力項目!$S$24,Q311&lt;=入力項目!$S$25),入力項目!$S$26,0)
)</f>
        <v>0</v>
      </c>
      <c r="AF311">
        <f ca="1">-(
_xlfn.IFS(
R311&lt;=入力項目!$S$11,0,
AND(R311&gt;=入力項目!$S$11+1,R311&lt;=3),IFERROR(VLOOKUP(入力項目!$S$12,子育て関連マスタ!$I$4:$M$5,4,FALSE),0),
AND(R311&gt;=4,R311&lt;=6),IFERROR(VLOOKUP(入力項目!$S$13,子育て関連マスタ!$I$9:$M$12,4,FALSE),0),
AND(R311&gt;=7,R311&lt;=12),IFERROR(VLOOKUP(入力項目!$S$14,子育て関連マスタ!$I$16:$M$17,4,FALSE),0),
AND(R311&gt;=13,R311&lt;=15),IFERROR(VLOOKUP(入力項目!$S$15,子育て関連マスタ!$I$21:$M$22,4,FALSE),0),
AND(R311&gt;=16,R311&lt;=18),IFERROR(VLOOKUP(入力項目!$S$16,子育て関連マスタ!$I$26:$M$28,4,FALSE),0),
AND(R311&gt;=19,R311&lt;=20,入力項目!$S$16="高専"),IFERROR(VLOOKUP(入力項目!$S$16,子育て関連マスタ!$I$26:$M$28,4,FALSE),0),
AND(R311&gt;=19,R311&lt;=20,入力項目!$S$16&lt;&gt;"高専"),IFERROR(VLOOKUP(入力項目!$S$17,子育て関連マスタ!$I$32:$M$37,4,FALSE),0),
AND(R311&gt;=21,R311&lt;=22,入力項目!$S$16="高専"),IFERROR(VLOOKUP(入力項目!$S$17,子育て関連マスタ!$I$32:$M$34,4,FALSE),0),
AND(R311&gt;=21,R311&lt;=22,入力項目!$S$16&lt;&gt;"高専"),IFERROR(VLOOKUP(入力項目!$S$17,子育て関連マスタ!$I$32:$M$34,4,FALSE),0),
R311&gt;=23,0
) +
IF($D311=4,
  IFERROR(_xlfn.IFS(
  R311&lt;=入力項目!$S$11,0,
  AND(R311=入力項目!$S$11),IFERROR(VLOOKUP(入力項目!$S$12,子育て関連マスタ!$I$4:$M$5,2,FALSE),0),
  AND(R311=4),IFERROR(VLOOKUP(入力項目!$S$13,子育て関連マスタ!$I$9:$M$12,2,FALSE),0),
  AND(R311=7),IFERROR(VLOOKUP(入力項目!$S$14,子育て関連マスタ!$I$16:$M$17,2,FALSE),0),
  AND(R311=13),IFERROR(VLOOKUP(入力項目!$S$15,子育て関連マスタ!$I$21:$M$22,2,FALSE),0),
  AND(R311=16),IFERROR(VLOOKUP(入力項目!$S$16,子育て関連マスタ!$I$26:$M$28,2,FALSE),0),
  AND(R311=19,入力項目!$S$16&lt;&gt;"高専"),IFERROR(VLOOKUP(入力項目!$S$17,子育て関連マスタ!$I$32:$M$37,2,FALSE),0),
  AND(R311=21,入力項目!$S$16="高専"),IFERROR(VLOOKUP(入力項目!$S$17,子育て関連マスタ!$I$32:$M$37,2,FALSE),0),
  R311&gt;=22,0
  ),0),0
) +
IF(AND(R311&gt;=1,R311&lt;=15),IF($D311=入力項目!$S$8,入力項目!$S$3,0),0) +
IF(AND(R311&gt;=1,R311&lt;=15),IF($D311=5,入力項目!$S$4,0),0) +
IF(AND(R311&gt;=1,R311&lt;=15),IF($D311=12,入力項目!$S$5,0),0) +
IF(AND(入力項目!$S$7=$A311,入力項目!$S$8=$D311),子育て関連マスタ!$C$14,0) +
IFERROR(IF(AND(YEAR(EDATE(DATE(入力項目!$S$7,入力項目!$S$8,1),1))=$A311,MONTH(EDATE(DATE(入力項目!$S$7,入力項目!$S$8,1),1))=$D311),子育て関連マスタ!$C$15,0),0) +
IF(AND(OR(R311=3,R311=5,R311=7),$D311=11),子育て関連マスタ!$C$17,0) +
IF(AND(R311=20,$D311=1),子育て関連マスタ!$C$18,0) +
IF(AND(R311=20,$D311=1),
IFERROR(_xlfn.IFS(
入力項目!$S$10="男",子育て関連マスタ!$C$18,
入力項目!$S$10="女",子育て関連マスタ!$C$19
),0),0
) +
IF(AND(R311&gt;=入力項目!$S$18,R311&lt;=入力項目!$S$19),入力項目!$S$20,0) +
IF(AND(R311&gt;=入力項目!$S$21,R311&lt;=入力項目!$S$22),入力項目!$S$23,0) +
IF(AND(R311&gt;=入力項目!$S$24,R311&lt;=入力項目!$S$25),入力項目!$S$26,0)
)</f>
        <v>0</v>
      </c>
      <c r="AG311">
        <f ca="1">-(
_xlfn.IFS(
S311&lt;=入力項目!$S$11,0,
AND(S311&gt;=入力項目!$S$11+1,S311&lt;=3),IFERROR(VLOOKUP(入力項目!$S$12,子育て関連マスタ!$I$4:$M$5,4,FALSE),0),
AND(S311&gt;=4,S311&lt;=6),IFERROR(VLOOKUP(入力項目!$S$13,子育て関連マスタ!$I$9:$M$12,4,FALSE),0),
AND(S311&gt;=7,S311&lt;=12),IFERROR(VLOOKUP(入力項目!$S$14,子育て関連マスタ!$I$16:$M$17,4,FALSE),0),
AND(S311&gt;=13,S311&lt;=15),IFERROR(VLOOKUP(入力項目!$S$15,子育て関連マスタ!$I$21:$M$22,4,FALSE),0),
AND(S311&gt;=16,S311&lt;=18),IFERROR(VLOOKUP(入力項目!$S$16,子育て関連マスタ!$I$26:$M$28,4,FALSE),0),
AND(S311&gt;=19,S311&lt;=20,入力項目!$S$16="高専"),IFERROR(VLOOKUP(入力項目!$S$16,子育て関連マスタ!$I$26:$M$28,4,FALSE),0),
AND(S311&gt;=19,S311&lt;=20,入力項目!$S$16&lt;&gt;"高専"),IFERROR(VLOOKUP(入力項目!$S$17,子育て関連マスタ!$I$32:$M$37,4,FALSE),0),
AND(S311&gt;=21,S311&lt;=22,入力項目!$S$16="高専"),IFERROR(VLOOKUP(入力項目!$S$17,子育て関連マスタ!$I$32:$M$34,4,FALSE),0),
AND(S311&gt;=21,S311&lt;=22,入力項目!$S$16&lt;&gt;"高専"),IFERROR(VLOOKUP(入力項目!$S$17,子育て関連マスタ!$I$32:$M$34,4,FALSE),0),
S311&gt;=23,0
) +
IF($D311=4,
  IFERROR(_xlfn.IFS(
  S311&lt;=入力項目!$S$11,0,
  AND(S311=入力項目!$S$11),IFERROR(VLOOKUP(入力項目!$S$12,子育て関連マスタ!$I$4:$M$5,2,FALSE),0),
  AND(S311=4),IFERROR(VLOOKUP(入力項目!$S$13,子育て関連マスタ!$I$9:$M$12,2,FALSE),0),
  AND(S311=7),IFERROR(VLOOKUP(入力項目!$S$14,子育て関連マスタ!$I$16:$M$17,2,FALSE),0),
  AND(S311=13),IFERROR(VLOOKUP(入力項目!$S$15,子育て関連マスタ!$I$21:$M$22,2,FALSE),0),
  AND(S311=16),IFERROR(VLOOKUP(入力項目!$S$16,子育て関連マスタ!$I$26:$M$28,2,FALSE),0),
  AND(S311=19,入力項目!$S$16&lt;&gt;"高専"),IFERROR(VLOOKUP(入力項目!$S$17,子育て関連マスタ!$I$32:$M$37,2,FALSE),0),
  AND(S311=21,入力項目!$S$16="高専"),IFERROR(VLOOKUP(入力項目!$S$17,子育て関連マスタ!$I$32:$M$37,2,FALSE),0),
  S311&gt;=22,0
  ),0),0
) +
IF(AND(S311&gt;=1,S311&lt;=15),IF($D311=入力項目!$S$8,入力項目!$S$3,0),0) +
IF(AND(S311&gt;=1,S311&lt;=15),IF($D311=5,入力項目!$S$4,0),0) +
IF(AND(S311&gt;=1,S311&lt;=15),IF($D311=12,入力項目!$S$5,0),0) +
IF(AND(入力項目!$S$7=$A311,入力項目!$S$8=$D311),子育て関連マスタ!$C$14,0) +
IFERROR(IF(AND(YEAR(EDATE(DATE(入力項目!$S$7,入力項目!$S$8,1),1))=$A311,MONTH(EDATE(DATE(入力項目!$S$7,入力項目!$S$8,1),1))=$D311),子育て関連マスタ!$C$15,0),0) +
IF(AND(OR(S311=3,S311=5,S311=7),$D311=11),子育て関連マスタ!$C$17,0) +
IF(AND(S311=20,$D311=1),子育て関連マスタ!$C$18,0) +
IF(AND(S311=20,$D311=1),
IFERROR(_xlfn.IFS(
入力項目!$S$10="男",子育て関連マスタ!$C$18,
入力項目!$S$10="女",子育て関連マスタ!$C$19
),0),0
) +
IF(AND(S311&gt;=入力項目!$S$18,S311&lt;=入力項目!$S$19),入力項目!$S$20,0) +
IF(AND(S311&gt;=入力項目!$S$21,S311&lt;=入力項目!$S$22),入力項目!$S$23,0) +
IF(AND(S311&gt;=入力項目!$S$24,S311&lt;=入力項目!$S$25),入力項目!$S$26,0)
)</f>
        <v>0</v>
      </c>
      <c r="AH311">
        <f ca="1">-(
_xlfn.IFS(
T311&lt;=入力項目!$S$11,0,
AND(T311&gt;=入力項目!$S$11+1,T311&lt;=3),IFERROR(VLOOKUP(入力項目!$S$12,子育て関連マスタ!$I$4:$M$5,4,FALSE),0),
AND(T311&gt;=4,T311&lt;=6),IFERROR(VLOOKUP(入力項目!$S$13,子育て関連マスタ!$I$9:$M$12,4,FALSE),0),
AND(T311&gt;=7,T311&lt;=12),IFERROR(VLOOKUP(入力項目!$S$14,子育て関連マスタ!$I$16:$M$17,4,FALSE),0),
AND(T311&gt;=13,T311&lt;=15),IFERROR(VLOOKUP(入力項目!$S$15,子育て関連マスタ!$I$21:$M$22,4,FALSE),0),
AND(T311&gt;=16,T311&lt;=18),IFERROR(VLOOKUP(入力項目!$S$16,子育て関連マスタ!$I$26:$M$28,4,FALSE),0),
AND(T311&gt;=19,T311&lt;=20,入力項目!$S$16="高専"),IFERROR(VLOOKUP(入力項目!$S$16,子育て関連マスタ!$I$26:$M$28,4,FALSE),0),
AND(T311&gt;=19,T311&lt;=20,入力項目!$S$16&lt;&gt;"高専"),IFERROR(VLOOKUP(入力項目!$S$17,子育て関連マスタ!$I$32:$M$37,4,FALSE),0),
AND(T311&gt;=21,T311&lt;=22,入力項目!$S$16="高専"),IFERROR(VLOOKUP(入力項目!$S$17,子育て関連マスタ!$I$32:$M$34,4,FALSE),0),
AND(T311&gt;=21,T311&lt;=22,入力項目!$S$16&lt;&gt;"高専"),IFERROR(VLOOKUP(入力項目!$S$17,子育て関連マスタ!$I$32:$M$34,4,FALSE),0),
T311&gt;=23,0
) +
IF($D311=4,
  IFERROR(_xlfn.IFS(
  T311&lt;=入力項目!$S$11,0,
  AND(T311=入力項目!$S$11),IFERROR(VLOOKUP(入力項目!$S$12,子育て関連マスタ!$I$4:$M$5,2,FALSE),0),
  AND(T311=4),IFERROR(VLOOKUP(入力項目!$S$13,子育て関連マスタ!$I$9:$M$12,2,FALSE),0),
  AND(T311=7),IFERROR(VLOOKUP(入力項目!$S$14,子育て関連マスタ!$I$16:$M$17,2,FALSE),0),
  AND(T311=13),IFERROR(VLOOKUP(入力項目!$S$15,子育て関連マスタ!$I$21:$M$22,2,FALSE),0),
  AND(T311=16),IFERROR(VLOOKUP(入力項目!$S$16,子育て関連マスタ!$I$26:$M$28,2,FALSE),0),
  AND(T311=19,入力項目!$S$16&lt;&gt;"高専"),IFERROR(VLOOKUP(入力項目!$S$17,子育て関連マスタ!$I$32:$M$37,2,FALSE),0),
  AND(T311=21,入力項目!$S$16="高専"),IFERROR(VLOOKUP(入力項目!$S$17,子育て関連マスタ!$I$32:$M$37,2,FALSE),0),
  T311&gt;=22,0
  ),0),0
) +
IF(AND(T311&gt;=1,T311&lt;=15),IF($D311=入力項目!$S$8,入力項目!$S$3,0),0) +
IF(AND(T311&gt;=1,T311&lt;=15),IF($D311=5,入力項目!$S$4,0),0) +
IF(AND(T311&gt;=1,T311&lt;=15),IF($D311=12,入力項目!$S$5,0),0) +
IF(AND(入力項目!$S$7=$A311,入力項目!$S$8=$D311),子育て関連マスタ!$C$14,0) +
IFERROR(IF(AND(YEAR(EDATE(DATE(入力項目!$S$7,入力項目!$S$8,1),1))=$A311,MONTH(EDATE(DATE(入力項目!$S$7,入力項目!$S$8,1),1))=$D311),子育て関連マスタ!$C$15,0),0) +
IF(AND(OR(T311=3,T311=5,T311=7),$D311=11),子育て関連マスタ!$C$17,0) +
IF(AND(T311=20,$D311=1),子育て関連マスタ!$C$18,0) +
IF(AND(T311=20,$D311=1),
IFERROR(_xlfn.IFS(
入力項目!$S$10="男",子育て関連マスタ!$C$18,
入力項目!$S$10="女",子育て関連マスタ!$C$19
),0),0
) +
IF(AND(T311&gt;=入力項目!$S$18,T311&lt;=入力項目!$S$19),入力項目!$S$20,0) +
IF(AND(T311&gt;=入力項目!$S$21,T311&lt;=入力項目!$S$22),入力項目!$S$23,0) +
IF(AND(T311&gt;=入力項目!$S$24,T311&lt;=入力項目!$S$25),入力項目!$S$26,0)
)</f>
        <v>0</v>
      </c>
      <c r="AI311">
        <f ca="1">-(
_xlfn.IFS(
U311&lt;=入力項目!$S$11,0,
AND(U311&gt;=入力項目!$S$11+1,U311&lt;=3),IFERROR(VLOOKUP(入力項目!$S$12,子育て関連マスタ!$I$4:$M$5,4,FALSE),0),
AND(U311&gt;=4,U311&lt;=6),IFERROR(VLOOKUP(入力項目!$S$13,子育て関連マスタ!$I$9:$M$12,4,FALSE),0),
AND(U311&gt;=7,U311&lt;=12),IFERROR(VLOOKUP(入力項目!$S$14,子育て関連マスタ!$I$16:$M$17,4,FALSE),0),
AND(U311&gt;=13,U311&lt;=15),IFERROR(VLOOKUP(入力項目!$S$15,子育て関連マスタ!$I$21:$M$22,4,FALSE),0),
AND(U311&gt;=16,U311&lt;=18),IFERROR(VLOOKUP(入力項目!$S$16,子育て関連マスタ!$I$26:$M$28,4,FALSE),0),
AND(U311&gt;=19,U311&lt;=20,入力項目!$S$16="高専"),IFERROR(VLOOKUP(入力項目!$S$16,子育て関連マスタ!$I$26:$M$28,4,FALSE),0),
AND(U311&gt;=19,U311&lt;=20,入力項目!$S$16&lt;&gt;"高専"),IFERROR(VLOOKUP(入力項目!$S$17,子育て関連マスタ!$I$32:$M$37,4,FALSE),0),
AND(U311&gt;=21,U311&lt;=22,入力項目!$S$16="高専"),IFERROR(VLOOKUP(入力項目!$S$17,子育て関連マスタ!$I$32:$M$34,4,FALSE),0),
AND(U311&gt;=21,U311&lt;=22,入力項目!$S$16&lt;&gt;"高専"),IFERROR(VLOOKUP(入力項目!$S$17,子育て関連マスタ!$I$32:$M$34,4,FALSE),0),
U311&gt;=23,0
) +
IF($D311=4,
  IFERROR(_xlfn.IFS(
  U311&lt;=入力項目!$S$11,0,
  AND(U311=入力項目!$S$11),IFERROR(VLOOKUP(入力項目!$S$12,子育て関連マスタ!$I$4:$M$5,2,FALSE),0),
  AND(U311=4),IFERROR(VLOOKUP(入力項目!$S$13,子育て関連マスタ!$I$9:$M$12,2,FALSE),0),
  AND(U311=7),IFERROR(VLOOKUP(入力項目!$S$14,子育て関連マスタ!$I$16:$M$17,2,FALSE),0),
  AND(U311=13),IFERROR(VLOOKUP(入力項目!$S$15,子育て関連マスタ!$I$21:$M$22,2,FALSE),0),
  AND(U311=16),IFERROR(VLOOKUP(入力項目!$S$16,子育て関連マスタ!$I$26:$M$28,2,FALSE),0),
  AND(U311=19,入力項目!$S$16&lt;&gt;"高専"),IFERROR(VLOOKUP(入力項目!$S$17,子育て関連マスタ!$I$32:$M$37,2,FALSE),0),
  AND(U311=21,入力項目!$S$16="高専"),IFERROR(VLOOKUP(入力項目!$S$17,子育て関連マスタ!$I$32:$M$37,2,FALSE),0),
  U311&gt;=22,0
  ),0),0
) +
IF(AND(U311&gt;=1,U311&lt;=15),IF($D311=入力項目!$S$8,入力項目!$S$3,0),0) +
IF(AND(U311&gt;=1,U311&lt;=15),IF($D311=5,入力項目!$S$4,0),0) +
IF(AND(U311&gt;=1,U311&lt;=15),IF($D311=12,入力項目!$S$5,0),0) +
IF(AND(入力項目!$S$7=$A311,入力項目!$S$8=$D311),子育て関連マスタ!$C$14,0) +
IFERROR(IF(AND(YEAR(EDATE(DATE(入力項目!$S$7,入力項目!$S$8,1),1))=$A311,MONTH(EDATE(DATE(入力項目!$S$7,入力項目!$S$8,1),1))=$D311),子育て関連マスタ!$C$15,0),0) +
IF(AND(OR(U311=3,U311=5,U311=7),$D311=11),子育て関連マスタ!$C$17,0) +
IF(AND(U311=20,$D311=1),子育て関連マスタ!$C$18,0) +
IF(AND(U311=20,$D311=1),
IFERROR(_xlfn.IFS(
入力項目!$S$10="男",子育て関連マスタ!$C$18,
入力項目!$S$10="女",子育て関連マスタ!$C$19
),0),0
) +
IF(AND(U311&gt;=入力項目!$S$18,U311&lt;=入力項目!$S$19),入力項目!$S$20,0) +
IF(AND(U311&gt;=入力項目!$S$21,U311&lt;=入力項目!$S$22),入力項目!$S$23,0) +
IF(AND(U311&gt;=入力項目!$S$24,U311&lt;=入力項目!$S$25),入力項目!$S$26,0)
)</f>
        <v>0</v>
      </c>
      <c r="AJ311" s="10">
        <f ca="1">-VLOOKUP($D311,月別収支!$A$2:$H$13,7,FALSE)</f>
        <v>-20000</v>
      </c>
    </row>
    <row r="312" spans="1:36" x14ac:dyDescent="0.4">
      <c r="A312">
        <f t="shared" ca="1" si="88"/>
        <v>2050</v>
      </c>
      <c r="B312">
        <f t="shared" ca="1" si="78"/>
        <v>2050</v>
      </c>
      <c r="C312">
        <f t="shared" ca="1" si="79"/>
        <v>26</v>
      </c>
      <c r="D312">
        <f t="shared" ca="1" si="89"/>
        <v>6</v>
      </c>
      <c r="E312" t="str">
        <f t="shared" ca="1" si="73"/>
        <v>2050年6月</v>
      </c>
      <c r="F312">
        <f ca="1">IF(OR(入力項目!$N$5&lt;$A312,AND(入力項目!$N$5=$A312,入力項目!$N$6&lt;$D312)),IF(F311=0,1,IF(G312=12,F311+1,F311)),0)</f>
        <v>25</v>
      </c>
      <c r="G312">
        <f ca="1">IF(OR(入力項目!$N$5&lt;$A312,AND(入力項目!$N$5=$A312,入力項目!$N$6&lt;$D312)),IF(G311=12,1,G311+1),0)</f>
        <v>8</v>
      </c>
      <c r="H312" t="str">
        <f t="shared" ca="1" si="74"/>
        <v>25_8</v>
      </c>
      <c r="I312">
        <f ca="1">IF(
  IFERROR(AND($C312&gt;0,MOD($C312,入力項目!$N$22)=0,$D312=入力項目!$N$23), FALSE),
  1,
  IF(
    AND(I311&gt;0,J311=12),
    IF(I311=入力項目!$N$28, 0, I311+1),
    I311
  )
)</f>
        <v>2</v>
      </c>
      <c r="J312">
        <f ca="1">IF($D312=入力項目!$N$23,1,IFERROR(J311+1,1))</f>
        <v>1</v>
      </c>
      <c r="K312" t="str">
        <f t="shared" ca="1" si="75"/>
        <v>2_1</v>
      </c>
      <c r="L312">
        <f ca="1">L311+IF(入力項目!$D$4=$D312,1,0)</f>
        <v>54</v>
      </c>
      <c r="M312" t="str">
        <f t="shared" ca="1" si="76"/>
        <v>54歳</v>
      </c>
      <c r="N312">
        <f t="shared" ca="1" si="80"/>
        <v>55</v>
      </c>
      <c r="O312" t="str">
        <f t="shared" ca="1" si="77"/>
        <v>55歳</v>
      </c>
      <c r="P312">
        <f t="shared" ca="1" si="81"/>
        <v>30</v>
      </c>
      <c r="Q312">
        <f t="shared" ca="1" si="82"/>
        <v>28</v>
      </c>
      <c r="R312">
        <f t="shared" ca="1" si="83"/>
        <v>2051</v>
      </c>
      <c r="S312">
        <f t="shared" ca="1" si="84"/>
        <v>2051</v>
      </c>
      <c r="T312">
        <f t="shared" ca="1" si="85"/>
        <v>2051</v>
      </c>
      <c r="U312">
        <f t="shared" ca="1" si="86"/>
        <v>2051</v>
      </c>
      <c r="V312" s="10">
        <f t="shared" ca="1" si="87"/>
        <v>36669185</v>
      </c>
      <c r="W312" s="10">
        <f ca="1">IF($L312&lt;その他マスタ!$B$1,VLOOKUP($D312,月別収支!$A$2:$H$13,2,FALSE),その他マスタ!$B$3)+IF(AND($L312=その他マスタ!$B$1,入力項目!$I$9="あり",$D312=入力項目!$D$4),その他マスタ!$B$2,0)</f>
        <v>800000</v>
      </c>
      <c r="X312" s="10">
        <f ca="1">-IF(入力項目!$K$5=TRUE,
IF($F312+$G312&lt;3,VLOOKUP($D312,月別収支!$A$2:$H$13,8,FALSE),0)+IFERROR(VLOOKUP($H312,住宅ローン計算!C:P,13,FALSE),0)+IF($F312&gt;1,IF(OR($G312=3,$G312=6,$G312=9,$G312=12),ROUNDUP(入力項目!$N$18/4,0),0),0),
VLOOKUP($D312,月別収支!$A$2:$H$13,8,FALSE))</f>
        <v>-191500</v>
      </c>
      <c r="Y312" s="10">
        <f ca="1">-VLOOKUP($D312,月別収支!$A$2:$H$13,3,FALSE)</f>
        <v>-75000</v>
      </c>
      <c r="Z312" s="10">
        <f ca="1">-VLOOKUP($D312,月別収支!$A$2:$H$13,4,FALSE)</f>
        <v>-27000</v>
      </c>
      <c r="AA312" s="10">
        <f ca="1">-VLOOKUP($D312,月別収支!$A$2:$H$13,6,FALSE)</f>
        <v>-10000</v>
      </c>
      <c r="AB312" s="10">
        <f ca="1">-(
VLOOKUP($D312,月別収支!$A$2:$H$13,5,FALSE)+IF(AND(入力項目!$I$27&lt;=$A312,ISEVEN($A312-入力項目!$I$27),入力項目!$I$28=$D312),入力項目!$I$26,0)
+IF(入力項目!$K$26=TRUE,
IFERROR(VLOOKUP($K312,マイカーローン計算!C:P,13,FALSE),0),
IFERROR(
  IF(AND($C312&gt;0,MOD($C312,入力項目!$N$22)=0,$D312=入力項目!$N$23),入力項目!$N$24,0),
 0
)
)
)</f>
        <v>-20000</v>
      </c>
      <c r="AC312" s="10">
        <f ca="1">-IF($A312&lt;入力項目!$N$33,入力項目!$N$35,IF(AND($A312=入力項目!$N$33,$D312&lt;=入力項目!$N$34),入力項目!$N$35,0))</f>
        <v>0</v>
      </c>
      <c r="AD312">
        <f ca="1">-(
_xlfn.IFS(
P312&lt;=入力項目!$S$11,0,
AND(P312&gt;=入力項目!$S$11+1,P312&lt;=3),IFERROR(VLOOKUP(入力項目!$S$12,子育て関連マスタ!$I$4:$M$5,4,FALSE),0),
AND(P312&gt;=4,P312&lt;=6),IFERROR(VLOOKUP(入力項目!$S$13,子育て関連マスタ!$I$9:$M$12,4,FALSE),0),
AND(P312&gt;=7,P312&lt;=12),IFERROR(VLOOKUP(入力項目!$S$14,子育て関連マスタ!$I$16:$M$17,4,FALSE),0),
AND(P312&gt;=13,P312&lt;=15),IFERROR(VLOOKUP(入力項目!$S$15,子育て関連マスタ!$I$21:$M$22,4,FALSE),0),
AND(P312&gt;=16,P312&lt;=18),IFERROR(VLOOKUP(入力項目!$S$16,子育て関連マスタ!$I$26:$M$28,4,FALSE),0),
AND(P312&gt;=19,P312&lt;=20,入力項目!$S$16="高専"),IFERROR(VLOOKUP(入力項目!$S$16,子育て関連マスタ!$I$26:$M$28,4,FALSE),0),
AND(P312&gt;=19,P312&lt;=20,入力項目!$S$16&lt;&gt;"高専"),IFERROR(VLOOKUP(入力項目!$S$17,子育て関連マスタ!$I$32:$M$37,4,FALSE),0),
AND(P312&gt;=21,P312&lt;=22,入力項目!$S$16="高専"),IFERROR(VLOOKUP(入力項目!$S$17,子育て関連マスタ!$I$32:$M$34,4,FALSE),0),
AND(P312&gt;=21,P312&lt;=22,入力項目!$S$16&lt;&gt;"高専"),IFERROR(VLOOKUP(入力項目!$S$17,子育て関連マスタ!$I$32:$M$34,4,FALSE),0),
P312&gt;=23,0
) +
IF($D312=4,
  IFERROR(_xlfn.IFS(
  P312&lt;=入力項目!$S$11,0,
  AND(P312=入力項目!$S$11),IFERROR(VLOOKUP(入力項目!$S$12,子育て関連マスタ!$I$4:$M$5,2,FALSE),0),
  AND(P312=4),IFERROR(VLOOKUP(入力項目!$S$13,子育て関連マスタ!$I$9:$M$12,2,FALSE),0),
  AND(P312=7),IFERROR(VLOOKUP(入力項目!$S$14,子育て関連マスタ!$I$16:$M$17,2,FALSE),0),
  AND(P312=13),IFERROR(VLOOKUP(入力項目!$S$15,子育て関連マスタ!$I$21:$M$22,2,FALSE),0),
  AND(P312=16),IFERROR(VLOOKUP(入力項目!$S$16,子育て関連マスタ!$I$26:$M$28,2,FALSE),0),
  AND(P312=19,入力項目!$S$16&lt;&gt;"高専"),IFERROR(VLOOKUP(入力項目!$S$17,子育て関連マスタ!$I$32:$M$37,2,FALSE),0),
  AND(P312=21,入力項目!$S$16="高専"),IFERROR(VLOOKUP(入力項目!$S$17,子育て関連マスタ!$I$32:$M$37,2,FALSE),0),
  P312&gt;=22,0
  ),0),0
) +
IF(AND(P312&gt;=1,P312&lt;=15),IF($D312=入力項目!$S$8,入力項目!$S$3,0),0) +
IF(AND(P312&gt;=1,P312&lt;=15),IF($D312=5,入力項目!$S$4,0),0) +
IF(AND(P312&gt;=1,P312&lt;=15),IF($D312=12,入力項目!$S$5,0),0) +
IF(AND(入力項目!$S$7=$A312,入力項目!$S$8=$D312),子育て関連マスタ!$C$14,0) +
IFERROR(IF(AND(YEAR(EDATE(DATE(入力項目!$S$7,入力項目!$S$8,1),1))=$A312,MONTH(EDATE(DATE(入力項目!$S$7,入力項目!$S$8,1),1))=$D312),子育て関連マスタ!$C$15,0),0) +
IF(AND(OR(P312=3,P312=5,P312=7),$D312=11),子育て関連マスタ!$C$17,0) +
IF(AND(P312=20,$D312=1),子育て関連マスタ!$C$18,0) +
IF(AND(P312=20,$D312=1),
IFERROR(_xlfn.IFS(
入力項目!$S$10="男",子育て関連マスタ!$C$18,
入力項目!$S$10="女",子育て関連マスタ!$C$19
),0),0
) +
IF(AND(P312&gt;=入力項目!$S$18,P312&lt;=入力項目!$S$19),入力項目!$S$20,0) +
IF(AND(P312&gt;=入力項目!$S$21,P312&lt;=入力項目!$S$22),入力項目!$S$23,0) +
IF(AND(P312&gt;=入力項目!$S$24,P312&lt;=入力項目!$S$25),入力項目!$S$26,0)
)</f>
        <v>0</v>
      </c>
      <c r="AE312">
        <f ca="1">-(
_xlfn.IFS(
Q312&lt;=入力項目!$S$11,0,
AND(Q312&gt;=入力項目!$S$11+1,Q312&lt;=3),IFERROR(VLOOKUP(入力項目!$S$12,子育て関連マスタ!$I$4:$M$5,4,FALSE),0),
AND(Q312&gt;=4,Q312&lt;=6),IFERROR(VLOOKUP(入力項目!$S$13,子育て関連マスタ!$I$9:$M$12,4,FALSE),0),
AND(Q312&gt;=7,Q312&lt;=12),IFERROR(VLOOKUP(入力項目!$S$14,子育て関連マスタ!$I$16:$M$17,4,FALSE),0),
AND(Q312&gt;=13,Q312&lt;=15),IFERROR(VLOOKUP(入力項目!$S$15,子育て関連マスタ!$I$21:$M$22,4,FALSE),0),
AND(Q312&gt;=16,Q312&lt;=18),IFERROR(VLOOKUP(入力項目!$S$16,子育て関連マスタ!$I$26:$M$28,4,FALSE),0),
AND(Q312&gt;=19,Q312&lt;=20,入力項目!$S$16="高専"),IFERROR(VLOOKUP(入力項目!$S$16,子育て関連マスタ!$I$26:$M$28,4,FALSE),0),
AND(Q312&gt;=19,Q312&lt;=20,入力項目!$S$16&lt;&gt;"高専"),IFERROR(VLOOKUP(入力項目!$S$17,子育て関連マスタ!$I$32:$M$37,4,FALSE),0),
AND(Q312&gt;=21,Q312&lt;=22,入力項目!$S$16="高専"),IFERROR(VLOOKUP(入力項目!$S$17,子育て関連マスタ!$I$32:$M$34,4,FALSE),0),
AND(Q312&gt;=21,Q312&lt;=22,入力項目!$S$16&lt;&gt;"高専"),IFERROR(VLOOKUP(入力項目!$S$17,子育て関連マスタ!$I$32:$M$34,4,FALSE),0),
Q312&gt;=23,0
) +
IF($D312=4,
  IFERROR(_xlfn.IFS(
  Q312&lt;=入力項目!$S$11,0,
  AND(Q312=入力項目!$S$11),IFERROR(VLOOKUP(入力項目!$S$12,子育て関連マスタ!$I$4:$M$5,2,FALSE),0),
  AND(Q312=4),IFERROR(VLOOKUP(入力項目!$S$13,子育て関連マスタ!$I$9:$M$12,2,FALSE),0),
  AND(Q312=7),IFERROR(VLOOKUP(入力項目!$S$14,子育て関連マスタ!$I$16:$M$17,2,FALSE),0),
  AND(Q312=13),IFERROR(VLOOKUP(入力項目!$S$15,子育て関連マスタ!$I$21:$M$22,2,FALSE),0),
  AND(Q312=16),IFERROR(VLOOKUP(入力項目!$S$16,子育て関連マスタ!$I$26:$M$28,2,FALSE),0),
  AND(Q312=19,入力項目!$S$16&lt;&gt;"高専"),IFERROR(VLOOKUP(入力項目!$S$17,子育て関連マスタ!$I$32:$M$37,2,FALSE),0),
  AND(Q312=21,入力項目!$S$16="高専"),IFERROR(VLOOKUP(入力項目!$S$17,子育て関連マスタ!$I$32:$M$37,2,FALSE),0),
  Q312&gt;=22,0
  ),0),0
) +
IF(AND(Q312&gt;=1,Q312&lt;=15),IF($D312=入力項目!$S$8,入力項目!$S$3,0),0) +
IF(AND(Q312&gt;=1,Q312&lt;=15),IF($D312=5,入力項目!$S$4,0),0) +
IF(AND(Q312&gt;=1,Q312&lt;=15),IF($D312=12,入力項目!$S$5,0),0) +
IF(AND(入力項目!$S$7=$A312,入力項目!$S$8=$D312),子育て関連マスタ!$C$14,0) +
IFERROR(IF(AND(YEAR(EDATE(DATE(入力項目!$S$7,入力項目!$S$8,1),1))=$A312,MONTH(EDATE(DATE(入力項目!$S$7,入力項目!$S$8,1),1))=$D312),子育て関連マスタ!$C$15,0),0) +
IF(AND(OR(Q312=3,Q312=5,Q312=7),$D312=11),子育て関連マスタ!$C$17,0) +
IF(AND(Q312=20,$D312=1),子育て関連マスタ!$C$18,0) +
IF(AND(Q312=20,$D312=1),
IFERROR(_xlfn.IFS(
入力項目!$S$10="男",子育て関連マスタ!$C$18,
入力項目!$S$10="女",子育て関連マスタ!$C$19
),0),0
) +
IF(AND(Q312&gt;=入力項目!$S$18,Q312&lt;=入力項目!$S$19),入力項目!$S$20,0) +
IF(AND(Q312&gt;=入力項目!$S$21,Q312&lt;=入力項目!$S$22),入力項目!$S$23,0) +
IF(AND(Q312&gt;=入力項目!$S$24,Q312&lt;=入力項目!$S$25),入力項目!$S$26,0)
)</f>
        <v>0</v>
      </c>
      <c r="AF312">
        <f ca="1">-(
_xlfn.IFS(
R312&lt;=入力項目!$S$11,0,
AND(R312&gt;=入力項目!$S$11+1,R312&lt;=3),IFERROR(VLOOKUP(入力項目!$S$12,子育て関連マスタ!$I$4:$M$5,4,FALSE),0),
AND(R312&gt;=4,R312&lt;=6),IFERROR(VLOOKUP(入力項目!$S$13,子育て関連マスタ!$I$9:$M$12,4,FALSE),0),
AND(R312&gt;=7,R312&lt;=12),IFERROR(VLOOKUP(入力項目!$S$14,子育て関連マスタ!$I$16:$M$17,4,FALSE),0),
AND(R312&gt;=13,R312&lt;=15),IFERROR(VLOOKUP(入力項目!$S$15,子育て関連マスタ!$I$21:$M$22,4,FALSE),0),
AND(R312&gt;=16,R312&lt;=18),IFERROR(VLOOKUP(入力項目!$S$16,子育て関連マスタ!$I$26:$M$28,4,FALSE),0),
AND(R312&gt;=19,R312&lt;=20,入力項目!$S$16="高専"),IFERROR(VLOOKUP(入力項目!$S$16,子育て関連マスタ!$I$26:$M$28,4,FALSE),0),
AND(R312&gt;=19,R312&lt;=20,入力項目!$S$16&lt;&gt;"高専"),IFERROR(VLOOKUP(入力項目!$S$17,子育て関連マスタ!$I$32:$M$37,4,FALSE),0),
AND(R312&gt;=21,R312&lt;=22,入力項目!$S$16="高専"),IFERROR(VLOOKUP(入力項目!$S$17,子育て関連マスタ!$I$32:$M$34,4,FALSE),0),
AND(R312&gt;=21,R312&lt;=22,入力項目!$S$16&lt;&gt;"高専"),IFERROR(VLOOKUP(入力項目!$S$17,子育て関連マスタ!$I$32:$M$34,4,FALSE),0),
R312&gt;=23,0
) +
IF($D312=4,
  IFERROR(_xlfn.IFS(
  R312&lt;=入力項目!$S$11,0,
  AND(R312=入力項目!$S$11),IFERROR(VLOOKUP(入力項目!$S$12,子育て関連マスタ!$I$4:$M$5,2,FALSE),0),
  AND(R312=4),IFERROR(VLOOKUP(入力項目!$S$13,子育て関連マスタ!$I$9:$M$12,2,FALSE),0),
  AND(R312=7),IFERROR(VLOOKUP(入力項目!$S$14,子育て関連マスタ!$I$16:$M$17,2,FALSE),0),
  AND(R312=13),IFERROR(VLOOKUP(入力項目!$S$15,子育て関連マスタ!$I$21:$M$22,2,FALSE),0),
  AND(R312=16),IFERROR(VLOOKUP(入力項目!$S$16,子育て関連マスタ!$I$26:$M$28,2,FALSE),0),
  AND(R312=19,入力項目!$S$16&lt;&gt;"高専"),IFERROR(VLOOKUP(入力項目!$S$17,子育て関連マスタ!$I$32:$M$37,2,FALSE),0),
  AND(R312=21,入力項目!$S$16="高専"),IFERROR(VLOOKUP(入力項目!$S$17,子育て関連マスタ!$I$32:$M$37,2,FALSE),0),
  R312&gt;=22,0
  ),0),0
) +
IF(AND(R312&gt;=1,R312&lt;=15),IF($D312=入力項目!$S$8,入力項目!$S$3,0),0) +
IF(AND(R312&gt;=1,R312&lt;=15),IF($D312=5,入力項目!$S$4,0),0) +
IF(AND(R312&gt;=1,R312&lt;=15),IF($D312=12,入力項目!$S$5,0),0) +
IF(AND(入力項目!$S$7=$A312,入力項目!$S$8=$D312),子育て関連マスタ!$C$14,0) +
IFERROR(IF(AND(YEAR(EDATE(DATE(入力項目!$S$7,入力項目!$S$8,1),1))=$A312,MONTH(EDATE(DATE(入力項目!$S$7,入力項目!$S$8,1),1))=$D312),子育て関連マスタ!$C$15,0),0) +
IF(AND(OR(R312=3,R312=5,R312=7),$D312=11),子育て関連マスタ!$C$17,0) +
IF(AND(R312=20,$D312=1),子育て関連マスタ!$C$18,0) +
IF(AND(R312=20,$D312=1),
IFERROR(_xlfn.IFS(
入力項目!$S$10="男",子育て関連マスタ!$C$18,
入力項目!$S$10="女",子育て関連マスタ!$C$19
),0),0
) +
IF(AND(R312&gt;=入力項目!$S$18,R312&lt;=入力項目!$S$19),入力項目!$S$20,0) +
IF(AND(R312&gt;=入力項目!$S$21,R312&lt;=入力項目!$S$22),入力項目!$S$23,0) +
IF(AND(R312&gt;=入力項目!$S$24,R312&lt;=入力項目!$S$25),入力項目!$S$26,0)
)</f>
        <v>0</v>
      </c>
      <c r="AG312">
        <f ca="1">-(
_xlfn.IFS(
S312&lt;=入力項目!$S$11,0,
AND(S312&gt;=入力項目!$S$11+1,S312&lt;=3),IFERROR(VLOOKUP(入力項目!$S$12,子育て関連マスタ!$I$4:$M$5,4,FALSE),0),
AND(S312&gt;=4,S312&lt;=6),IFERROR(VLOOKUP(入力項目!$S$13,子育て関連マスタ!$I$9:$M$12,4,FALSE),0),
AND(S312&gt;=7,S312&lt;=12),IFERROR(VLOOKUP(入力項目!$S$14,子育て関連マスタ!$I$16:$M$17,4,FALSE),0),
AND(S312&gt;=13,S312&lt;=15),IFERROR(VLOOKUP(入力項目!$S$15,子育て関連マスタ!$I$21:$M$22,4,FALSE),0),
AND(S312&gt;=16,S312&lt;=18),IFERROR(VLOOKUP(入力項目!$S$16,子育て関連マスタ!$I$26:$M$28,4,FALSE),0),
AND(S312&gt;=19,S312&lt;=20,入力項目!$S$16="高専"),IFERROR(VLOOKUP(入力項目!$S$16,子育て関連マスタ!$I$26:$M$28,4,FALSE),0),
AND(S312&gt;=19,S312&lt;=20,入力項目!$S$16&lt;&gt;"高専"),IFERROR(VLOOKUP(入力項目!$S$17,子育て関連マスタ!$I$32:$M$37,4,FALSE),0),
AND(S312&gt;=21,S312&lt;=22,入力項目!$S$16="高専"),IFERROR(VLOOKUP(入力項目!$S$17,子育て関連マスタ!$I$32:$M$34,4,FALSE),0),
AND(S312&gt;=21,S312&lt;=22,入力項目!$S$16&lt;&gt;"高専"),IFERROR(VLOOKUP(入力項目!$S$17,子育て関連マスタ!$I$32:$M$34,4,FALSE),0),
S312&gt;=23,0
) +
IF($D312=4,
  IFERROR(_xlfn.IFS(
  S312&lt;=入力項目!$S$11,0,
  AND(S312=入力項目!$S$11),IFERROR(VLOOKUP(入力項目!$S$12,子育て関連マスタ!$I$4:$M$5,2,FALSE),0),
  AND(S312=4),IFERROR(VLOOKUP(入力項目!$S$13,子育て関連マスタ!$I$9:$M$12,2,FALSE),0),
  AND(S312=7),IFERROR(VLOOKUP(入力項目!$S$14,子育て関連マスタ!$I$16:$M$17,2,FALSE),0),
  AND(S312=13),IFERROR(VLOOKUP(入力項目!$S$15,子育て関連マスタ!$I$21:$M$22,2,FALSE),0),
  AND(S312=16),IFERROR(VLOOKUP(入力項目!$S$16,子育て関連マスタ!$I$26:$M$28,2,FALSE),0),
  AND(S312=19,入力項目!$S$16&lt;&gt;"高専"),IFERROR(VLOOKUP(入力項目!$S$17,子育て関連マスタ!$I$32:$M$37,2,FALSE),0),
  AND(S312=21,入力項目!$S$16="高専"),IFERROR(VLOOKUP(入力項目!$S$17,子育て関連マスタ!$I$32:$M$37,2,FALSE),0),
  S312&gt;=22,0
  ),0),0
) +
IF(AND(S312&gt;=1,S312&lt;=15),IF($D312=入力項目!$S$8,入力項目!$S$3,0),0) +
IF(AND(S312&gt;=1,S312&lt;=15),IF($D312=5,入力項目!$S$4,0),0) +
IF(AND(S312&gt;=1,S312&lt;=15),IF($D312=12,入力項目!$S$5,0),0) +
IF(AND(入力項目!$S$7=$A312,入力項目!$S$8=$D312),子育て関連マスタ!$C$14,0) +
IFERROR(IF(AND(YEAR(EDATE(DATE(入力項目!$S$7,入力項目!$S$8,1),1))=$A312,MONTH(EDATE(DATE(入力項目!$S$7,入力項目!$S$8,1),1))=$D312),子育て関連マスタ!$C$15,0),0) +
IF(AND(OR(S312=3,S312=5,S312=7),$D312=11),子育て関連マスタ!$C$17,0) +
IF(AND(S312=20,$D312=1),子育て関連マスタ!$C$18,0) +
IF(AND(S312=20,$D312=1),
IFERROR(_xlfn.IFS(
入力項目!$S$10="男",子育て関連マスタ!$C$18,
入力項目!$S$10="女",子育て関連マスタ!$C$19
),0),0
) +
IF(AND(S312&gt;=入力項目!$S$18,S312&lt;=入力項目!$S$19),入力項目!$S$20,0) +
IF(AND(S312&gt;=入力項目!$S$21,S312&lt;=入力項目!$S$22),入力項目!$S$23,0) +
IF(AND(S312&gt;=入力項目!$S$24,S312&lt;=入力項目!$S$25),入力項目!$S$26,0)
)</f>
        <v>0</v>
      </c>
      <c r="AH312">
        <f ca="1">-(
_xlfn.IFS(
T312&lt;=入力項目!$S$11,0,
AND(T312&gt;=入力項目!$S$11+1,T312&lt;=3),IFERROR(VLOOKUP(入力項目!$S$12,子育て関連マスタ!$I$4:$M$5,4,FALSE),0),
AND(T312&gt;=4,T312&lt;=6),IFERROR(VLOOKUP(入力項目!$S$13,子育て関連マスタ!$I$9:$M$12,4,FALSE),0),
AND(T312&gt;=7,T312&lt;=12),IFERROR(VLOOKUP(入力項目!$S$14,子育て関連マスタ!$I$16:$M$17,4,FALSE),0),
AND(T312&gt;=13,T312&lt;=15),IFERROR(VLOOKUP(入力項目!$S$15,子育て関連マスタ!$I$21:$M$22,4,FALSE),0),
AND(T312&gt;=16,T312&lt;=18),IFERROR(VLOOKUP(入力項目!$S$16,子育て関連マスタ!$I$26:$M$28,4,FALSE),0),
AND(T312&gt;=19,T312&lt;=20,入力項目!$S$16="高専"),IFERROR(VLOOKUP(入力項目!$S$16,子育て関連マスタ!$I$26:$M$28,4,FALSE),0),
AND(T312&gt;=19,T312&lt;=20,入力項目!$S$16&lt;&gt;"高専"),IFERROR(VLOOKUP(入力項目!$S$17,子育て関連マスタ!$I$32:$M$37,4,FALSE),0),
AND(T312&gt;=21,T312&lt;=22,入力項目!$S$16="高専"),IFERROR(VLOOKUP(入力項目!$S$17,子育て関連マスタ!$I$32:$M$34,4,FALSE),0),
AND(T312&gt;=21,T312&lt;=22,入力項目!$S$16&lt;&gt;"高専"),IFERROR(VLOOKUP(入力項目!$S$17,子育て関連マスタ!$I$32:$M$34,4,FALSE),0),
T312&gt;=23,0
) +
IF($D312=4,
  IFERROR(_xlfn.IFS(
  T312&lt;=入力項目!$S$11,0,
  AND(T312=入力項目!$S$11),IFERROR(VLOOKUP(入力項目!$S$12,子育て関連マスタ!$I$4:$M$5,2,FALSE),0),
  AND(T312=4),IFERROR(VLOOKUP(入力項目!$S$13,子育て関連マスタ!$I$9:$M$12,2,FALSE),0),
  AND(T312=7),IFERROR(VLOOKUP(入力項目!$S$14,子育て関連マスタ!$I$16:$M$17,2,FALSE),0),
  AND(T312=13),IFERROR(VLOOKUP(入力項目!$S$15,子育て関連マスタ!$I$21:$M$22,2,FALSE),0),
  AND(T312=16),IFERROR(VLOOKUP(入力項目!$S$16,子育て関連マスタ!$I$26:$M$28,2,FALSE),0),
  AND(T312=19,入力項目!$S$16&lt;&gt;"高専"),IFERROR(VLOOKUP(入力項目!$S$17,子育て関連マスタ!$I$32:$M$37,2,FALSE),0),
  AND(T312=21,入力項目!$S$16="高専"),IFERROR(VLOOKUP(入力項目!$S$17,子育て関連マスタ!$I$32:$M$37,2,FALSE),0),
  T312&gt;=22,0
  ),0),0
) +
IF(AND(T312&gt;=1,T312&lt;=15),IF($D312=入力項目!$S$8,入力項目!$S$3,0),0) +
IF(AND(T312&gt;=1,T312&lt;=15),IF($D312=5,入力項目!$S$4,0),0) +
IF(AND(T312&gt;=1,T312&lt;=15),IF($D312=12,入力項目!$S$5,0),0) +
IF(AND(入力項目!$S$7=$A312,入力項目!$S$8=$D312),子育て関連マスタ!$C$14,0) +
IFERROR(IF(AND(YEAR(EDATE(DATE(入力項目!$S$7,入力項目!$S$8,1),1))=$A312,MONTH(EDATE(DATE(入力項目!$S$7,入力項目!$S$8,1),1))=$D312),子育て関連マスタ!$C$15,0),0) +
IF(AND(OR(T312=3,T312=5,T312=7),$D312=11),子育て関連マスタ!$C$17,0) +
IF(AND(T312=20,$D312=1),子育て関連マスタ!$C$18,0) +
IF(AND(T312=20,$D312=1),
IFERROR(_xlfn.IFS(
入力項目!$S$10="男",子育て関連マスタ!$C$18,
入力項目!$S$10="女",子育て関連マスタ!$C$19
),0),0
) +
IF(AND(T312&gt;=入力項目!$S$18,T312&lt;=入力項目!$S$19),入力項目!$S$20,0) +
IF(AND(T312&gt;=入力項目!$S$21,T312&lt;=入力項目!$S$22),入力項目!$S$23,0) +
IF(AND(T312&gt;=入力項目!$S$24,T312&lt;=入力項目!$S$25),入力項目!$S$26,0)
)</f>
        <v>0</v>
      </c>
      <c r="AI312">
        <f ca="1">-(
_xlfn.IFS(
U312&lt;=入力項目!$S$11,0,
AND(U312&gt;=入力項目!$S$11+1,U312&lt;=3),IFERROR(VLOOKUP(入力項目!$S$12,子育て関連マスタ!$I$4:$M$5,4,FALSE),0),
AND(U312&gt;=4,U312&lt;=6),IFERROR(VLOOKUP(入力項目!$S$13,子育て関連マスタ!$I$9:$M$12,4,FALSE),0),
AND(U312&gt;=7,U312&lt;=12),IFERROR(VLOOKUP(入力項目!$S$14,子育て関連マスタ!$I$16:$M$17,4,FALSE),0),
AND(U312&gt;=13,U312&lt;=15),IFERROR(VLOOKUP(入力項目!$S$15,子育て関連マスタ!$I$21:$M$22,4,FALSE),0),
AND(U312&gt;=16,U312&lt;=18),IFERROR(VLOOKUP(入力項目!$S$16,子育て関連マスタ!$I$26:$M$28,4,FALSE),0),
AND(U312&gt;=19,U312&lt;=20,入力項目!$S$16="高専"),IFERROR(VLOOKUP(入力項目!$S$16,子育て関連マスタ!$I$26:$M$28,4,FALSE),0),
AND(U312&gt;=19,U312&lt;=20,入力項目!$S$16&lt;&gt;"高専"),IFERROR(VLOOKUP(入力項目!$S$17,子育て関連マスタ!$I$32:$M$37,4,FALSE),0),
AND(U312&gt;=21,U312&lt;=22,入力項目!$S$16="高専"),IFERROR(VLOOKUP(入力項目!$S$17,子育て関連マスタ!$I$32:$M$34,4,FALSE),0),
AND(U312&gt;=21,U312&lt;=22,入力項目!$S$16&lt;&gt;"高専"),IFERROR(VLOOKUP(入力項目!$S$17,子育て関連マスタ!$I$32:$M$34,4,FALSE),0),
U312&gt;=23,0
) +
IF($D312=4,
  IFERROR(_xlfn.IFS(
  U312&lt;=入力項目!$S$11,0,
  AND(U312=入力項目!$S$11),IFERROR(VLOOKUP(入力項目!$S$12,子育て関連マスタ!$I$4:$M$5,2,FALSE),0),
  AND(U312=4),IFERROR(VLOOKUP(入力項目!$S$13,子育て関連マスタ!$I$9:$M$12,2,FALSE),0),
  AND(U312=7),IFERROR(VLOOKUP(入力項目!$S$14,子育て関連マスタ!$I$16:$M$17,2,FALSE),0),
  AND(U312=13),IFERROR(VLOOKUP(入力項目!$S$15,子育て関連マスタ!$I$21:$M$22,2,FALSE),0),
  AND(U312=16),IFERROR(VLOOKUP(入力項目!$S$16,子育て関連マスタ!$I$26:$M$28,2,FALSE),0),
  AND(U312=19,入力項目!$S$16&lt;&gt;"高専"),IFERROR(VLOOKUP(入力項目!$S$17,子育て関連マスタ!$I$32:$M$37,2,FALSE),0),
  AND(U312=21,入力項目!$S$16="高専"),IFERROR(VLOOKUP(入力項目!$S$17,子育て関連マスタ!$I$32:$M$37,2,FALSE),0),
  U312&gt;=22,0
  ),0),0
) +
IF(AND(U312&gt;=1,U312&lt;=15),IF($D312=入力項目!$S$8,入力項目!$S$3,0),0) +
IF(AND(U312&gt;=1,U312&lt;=15),IF($D312=5,入力項目!$S$4,0),0) +
IF(AND(U312&gt;=1,U312&lt;=15),IF($D312=12,入力項目!$S$5,0),0) +
IF(AND(入力項目!$S$7=$A312,入力項目!$S$8=$D312),子育て関連マスタ!$C$14,0) +
IFERROR(IF(AND(YEAR(EDATE(DATE(入力項目!$S$7,入力項目!$S$8,1),1))=$A312,MONTH(EDATE(DATE(入力項目!$S$7,入力項目!$S$8,1),1))=$D312),子育て関連マスタ!$C$15,0),0) +
IF(AND(OR(U312=3,U312=5,U312=7),$D312=11),子育て関連マスタ!$C$17,0) +
IF(AND(U312=20,$D312=1),子育て関連マスタ!$C$18,0) +
IF(AND(U312=20,$D312=1),
IFERROR(_xlfn.IFS(
入力項目!$S$10="男",子育て関連マスタ!$C$18,
入力項目!$S$10="女",子育て関連マスタ!$C$19
),0),0
) +
IF(AND(U312&gt;=入力項目!$S$18,U312&lt;=入力項目!$S$19),入力項目!$S$20,0) +
IF(AND(U312&gt;=入力項目!$S$21,U312&lt;=入力項目!$S$22),入力項目!$S$23,0) +
IF(AND(U312&gt;=入力項目!$S$24,U312&lt;=入力項目!$S$25),入力項目!$S$26,0)
)</f>
        <v>0</v>
      </c>
      <c r="AJ312" s="10">
        <f ca="1">-VLOOKUP($D312,月別収支!$A$2:$H$13,7,FALSE)</f>
        <v>-20000</v>
      </c>
    </row>
    <row r="313" spans="1:36" x14ac:dyDescent="0.4">
      <c r="A313">
        <f t="shared" ca="1" si="88"/>
        <v>2050</v>
      </c>
      <c r="B313">
        <f t="shared" ca="1" si="78"/>
        <v>2050</v>
      </c>
      <c r="C313">
        <f t="shared" ca="1" si="79"/>
        <v>26</v>
      </c>
      <c r="D313">
        <f t="shared" ca="1" si="89"/>
        <v>7</v>
      </c>
      <c r="E313" t="str">
        <f t="shared" ca="1" si="73"/>
        <v>2050年7月</v>
      </c>
      <c r="F313">
        <f ca="1">IF(OR(入力項目!$N$5&lt;$A313,AND(入力項目!$N$5=$A313,入力項目!$N$6&lt;$D313)),IF(F312=0,1,IF(G313=12,F312+1,F312)),0)</f>
        <v>25</v>
      </c>
      <c r="G313">
        <f ca="1">IF(OR(入力項目!$N$5&lt;$A313,AND(入力項目!$N$5=$A313,入力項目!$N$6&lt;$D313)),IF(G312=12,1,G312+1),0)</f>
        <v>9</v>
      </c>
      <c r="H313" t="str">
        <f t="shared" ca="1" si="74"/>
        <v>25_9</v>
      </c>
      <c r="I313">
        <f ca="1">IF(
  IFERROR(AND($C313&gt;0,MOD($C313,入力項目!$N$22)=0,$D313=入力項目!$N$23), FALSE),
  1,
  IF(
    AND(I312&gt;0,J312=12),
    IF(I312=入力項目!$N$28, 0, I312+1),
    I312
  )
)</f>
        <v>2</v>
      </c>
      <c r="J313">
        <f ca="1">IF($D313=入力項目!$N$23,1,IFERROR(J312+1,1))</f>
        <v>2</v>
      </c>
      <c r="K313" t="str">
        <f t="shared" ca="1" si="75"/>
        <v>2_2</v>
      </c>
      <c r="L313">
        <f ca="1">L312+IF(入力項目!$D$4=$D313,1,0)</f>
        <v>54</v>
      </c>
      <c r="M313" t="str">
        <f t="shared" ca="1" si="76"/>
        <v>54歳</v>
      </c>
      <c r="N313">
        <f t="shared" ca="1" si="80"/>
        <v>55</v>
      </c>
      <c r="O313" t="str">
        <f t="shared" ca="1" si="77"/>
        <v>55歳</v>
      </c>
      <c r="P313">
        <f t="shared" ca="1" si="81"/>
        <v>30</v>
      </c>
      <c r="Q313">
        <f t="shared" ca="1" si="82"/>
        <v>28</v>
      </c>
      <c r="R313">
        <f t="shared" ca="1" si="83"/>
        <v>2051</v>
      </c>
      <c r="S313">
        <f t="shared" ca="1" si="84"/>
        <v>2051</v>
      </c>
      <c r="T313">
        <f t="shared" ca="1" si="85"/>
        <v>2051</v>
      </c>
      <c r="U313">
        <f t="shared" ca="1" si="86"/>
        <v>2051</v>
      </c>
      <c r="V313" s="10">
        <f t="shared" ca="1" si="87"/>
        <v>36726095</v>
      </c>
      <c r="W313" s="10">
        <f ca="1">IF($L313&lt;その他マスタ!$B$1,VLOOKUP($D313,月別収支!$A$2:$H$13,2,FALSE),その他マスタ!$B$3)+IF(AND($L313=その他マスタ!$B$1,入力項目!$I$9="あり",$D313=入力項目!$D$4),その他マスタ!$B$2,0)</f>
        <v>300000</v>
      </c>
      <c r="X313" s="10">
        <f ca="1">-IF(入力項目!$K$5=TRUE,
IF($F313+$G313&lt;3,VLOOKUP($D313,月別収支!$A$2:$H$13,8,FALSE),0)+IFERROR(VLOOKUP($H313,住宅ローン計算!C:P,13,FALSE),0)+IF($F313&gt;1,IF(OR($G313=3,$G313=6,$G313=9,$G313=12),ROUNDUP(入力項目!$N$18/4,0),0),0),
VLOOKUP($D313,月別収支!$A$2:$H$13,8,FALSE))</f>
        <v>-91090</v>
      </c>
      <c r="Y313" s="10">
        <f ca="1">-VLOOKUP($D313,月別収支!$A$2:$H$13,3,FALSE)</f>
        <v>-75000</v>
      </c>
      <c r="Z313" s="10">
        <f ca="1">-VLOOKUP($D313,月別収支!$A$2:$H$13,4,FALSE)</f>
        <v>-27000</v>
      </c>
      <c r="AA313" s="10">
        <f ca="1">-VLOOKUP($D313,月別収支!$A$2:$H$13,6,FALSE)</f>
        <v>-10000</v>
      </c>
      <c r="AB313" s="10">
        <f ca="1">-(
VLOOKUP($D313,月別収支!$A$2:$H$13,5,FALSE)+IF(AND(入力項目!$I$27&lt;=$A313,ISEVEN($A313-入力項目!$I$27),入力項目!$I$28=$D313),入力項目!$I$26,0)
+IF(入力項目!$K$26=TRUE,
IFERROR(VLOOKUP($K313,マイカーローン計算!C:P,13,FALSE),0),
IFERROR(
  IF(AND($C313&gt;0,MOD($C313,入力項目!$N$22)=0,$D313=入力項目!$N$23),入力項目!$N$24,0),
 0
)
)
)</f>
        <v>-20000</v>
      </c>
      <c r="AC313" s="10">
        <f ca="1">-IF($A313&lt;入力項目!$N$33,入力項目!$N$35,IF(AND($A313=入力項目!$N$33,$D313&lt;=入力項目!$N$34),入力項目!$N$35,0))</f>
        <v>0</v>
      </c>
      <c r="AD313">
        <f ca="1">-(
_xlfn.IFS(
P313&lt;=入力項目!$S$11,0,
AND(P313&gt;=入力項目!$S$11+1,P313&lt;=3),IFERROR(VLOOKUP(入力項目!$S$12,子育て関連マスタ!$I$4:$M$5,4,FALSE),0),
AND(P313&gt;=4,P313&lt;=6),IFERROR(VLOOKUP(入力項目!$S$13,子育て関連マスタ!$I$9:$M$12,4,FALSE),0),
AND(P313&gt;=7,P313&lt;=12),IFERROR(VLOOKUP(入力項目!$S$14,子育て関連マスタ!$I$16:$M$17,4,FALSE),0),
AND(P313&gt;=13,P313&lt;=15),IFERROR(VLOOKUP(入力項目!$S$15,子育て関連マスタ!$I$21:$M$22,4,FALSE),0),
AND(P313&gt;=16,P313&lt;=18),IFERROR(VLOOKUP(入力項目!$S$16,子育て関連マスタ!$I$26:$M$28,4,FALSE),0),
AND(P313&gt;=19,P313&lt;=20,入力項目!$S$16="高専"),IFERROR(VLOOKUP(入力項目!$S$16,子育て関連マスタ!$I$26:$M$28,4,FALSE),0),
AND(P313&gt;=19,P313&lt;=20,入力項目!$S$16&lt;&gt;"高専"),IFERROR(VLOOKUP(入力項目!$S$17,子育て関連マスタ!$I$32:$M$37,4,FALSE),0),
AND(P313&gt;=21,P313&lt;=22,入力項目!$S$16="高専"),IFERROR(VLOOKUP(入力項目!$S$17,子育て関連マスタ!$I$32:$M$34,4,FALSE),0),
AND(P313&gt;=21,P313&lt;=22,入力項目!$S$16&lt;&gt;"高専"),IFERROR(VLOOKUP(入力項目!$S$17,子育て関連マスタ!$I$32:$M$34,4,FALSE),0),
P313&gt;=23,0
) +
IF($D313=4,
  IFERROR(_xlfn.IFS(
  P313&lt;=入力項目!$S$11,0,
  AND(P313=入力項目!$S$11),IFERROR(VLOOKUP(入力項目!$S$12,子育て関連マスタ!$I$4:$M$5,2,FALSE),0),
  AND(P313=4),IFERROR(VLOOKUP(入力項目!$S$13,子育て関連マスタ!$I$9:$M$12,2,FALSE),0),
  AND(P313=7),IFERROR(VLOOKUP(入力項目!$S$14,子育て関連マスタ!$I$16:$M$17,2,FALSE),0),
  AND(P313=13),IFERROR(VLOOKUP(入力項目!$S$15,子育て関連マスタ!$I$21:$M$22,2,FALSE),0),
  AND(P313=16),IFERROR(VLOOKUP(入力項目!$S$16,子育て関連マスタ!$I$26:$M$28,2,FALSE),0),
  AND(P313=19,入力項目!$S$16&lt;&gt;"高専"),IFERROR(VLOOKUP(入力項目!$S$17,子育て関連マスタ!$I$32:$M$37,2,FALSE),0),
  AND(P313=21,入力項目!$S$16="高専"),IFERROR(VLOOKUP(入力項目!$S$17,子育て関連マスタ!$I$32:$M$37,2,FALSE),0),
  P313&gt;=22,0
  ),0),0
) +
IF(AND(P313&gt;=1,P313&lt;=15),IF($D313=入力項目!$S$8,入力項目!$S$3,0),0) +
IF(AND(P313&gt;=1,P313&lt;=15),IF($D313=5,入力項目!$S$4,0),0) +
IF(AND(P313&gt;=1,P313&lt;=15),IF($D313=12,入力項目!$S$5,0),0) +
IF(AND(入力項目!$S$7=$A313,入力項目!$S$8=$D313),子育て関連マスタ!$C$14,0) +
IFERROR(IF(AND(YEAR(EDATE(DATE(入力項目!$S$7,入力項目!$S$8,1),1))=$A313,MONTH(EDATE(DATE(入力項目!$S$7,入力項目!$S$8,1),1))=$D313),子育て関連マスタ!$C$15,0),0) +
IF(AND(OR(P313=3,P313=5,P313=7),$D313=11),子育て関連マスタ!$C$17,0) +
IF(AND(P313=20,$D313=1),子育て関連マスタ!$C$18,0) +
IF(AND(P313=20,$D313=1),
IFERROR(_xlfn.IFS(
入力項目!$S$10="男",子育て関連マスタ!$C$18,
入力項目!$S$10="女",子育て関連マスタ!$C$19
),0),0
) +
IF(AND(P313&gt;=入力項目!$S$18,P313&lt;=入力項目!$S$19),入力項目!$S$20,0) +
IF(AND(P313&gt;=入力項目!$S$21,P313&lt;=入力項目!$S$22),入力項目!$S$23,0) +
IF(AND(P313&gt;=入力項目!$S$24,P313&lt;=入力項目!$S$25),入力項目!$S$26,0)
)</f>
        <v>0</v>
      </c>
      <c r="AE313">
        <f ca="1">-(
_xlfn.IFS(
Q313&lt;=入力項目!$S$11,0,
AND(Q313&gt;=入力項目!$S$11+1,Q313&lt;=3),IFERROR(VLOOKUP(入力項目!$S$12,子育て関連マスタ!$I$4:$M$5,4,FALSE),0),
AND(Q313&gt;=4,Q313&lt;=6),IFERROR(VLOOKUP(入力項目!$S$13,子育て関連マスタ!$I$9:$M$12,4,FALSE),0),
AND(Q313&gt;=7,Q313&lt;=12),IFERROR(VLOOKUP(入力項目!$S$14,子育て関連マスタ!$I$16:$M$17,4,FALSE),0),
AND(Q313&gt;=13,Q313&lt;=15),IFERROR(VLOOKUP(入力項目!$S$15,子育て関連マスタ!$I$21:$M$22,4,FALSE),0),
AND(Q313&gt;=16,Q313&lt;=18),IFERROR(VLOOKUP(入力項目!$S$16,子育て関連マスタ!$I$26:$M$28,4,FALSE),0),
AND(Q313&gt;=19,Q313&lt;=20,入力項目!$S$16="高専"),IFERROR(VLOOKUP(入力項目!$S$16,子育て関連マスタ!$I$26:$M$28,4,FALSE),0),
AND(Q313&gt;=19,Q313&lt;=20,入力項目!$S$16&lt;&gt;"高専"),IFERROR(VLOOKUP(入力項目!$S$17,子育て関連マスタ!$I$32:$M$37,4,FALSE),0),
AND(Q313&gt;=21,Q313&lt;=22,入力項目!$S$16="高専"),IFERROR(VLOOKUP(入力項目!$S$17,子育て関連マスタ!$I$32:$M$34,4,FALSE),0),
AND(Q313&gt;=21,Q313&lt;=22,入力項目!$S$16&lt;&gt;"高専"),IFERROR(VLOOKUP(入力項目!$S$17,子育て関連マスタ!$I$32:$M$34,4,FALSE),0),
Q313&gt;=23,0
) +
IF($D313=4,
  IFERROR(_xlfn.IFS(
  Q313&lt;=入力項目!$S$11,0,
  AND(Q313=入力項目!$S$11),IFERROR(VLOOKUP(入力項目!$S$12,子育て関連マスタ!$I$4:$M$5,2,FALSE),0),
  AND(Q313=4),IFERROR(VLOOKUP(入力項目!$S$13,子育て関連マスタ!$I$9:$M$12,2,FALSE),0),
  AND(Q313=7),IFERROR(VLOOKUP(入力項目!$S$14,子育て関連マスタ!$I$16:$M$17,2,FALSE),0),
  AND(Q313=13),IFERROR(VLOOKUP(入力項目!$S$15,子育て関連マスタ!$I$21:$M$22,2,FALSE),0),
  AND(Q313=16),IFERROR(VLOOKUP(入力項目!$S$16,子育て関連マスタ!$I$26:$M$28,2,FALSE),0),
  AND(Q313=19,入力項目!$S$16&lt;&gt;"高専"),IFERROR(VLOOKUP(入力項目!$S$17,子育て関連マスタ!$I$32:$M$37,2,FALSE),0),
  AND(Q313=21,入力項目!$S$16="高専"),IFERROR(VLOOKUP(入力項目!$S$17,子育て関連マスタ!$I$32:$M$37,2,FALSE),0),
  Q313&gt;=22,0
  ),0),0
) +
IF(AND(Q313&gt;=1,Q313&lt;=15),IF($D313=入力項目!$S$8,入力項目!$S$3,0),0) +
IF(AND(Q313&gt;=1,Q313&lt;=15),IF($D313=5,入力項目!$S$4,0),0) +
IF(AND(Q313&gt;=1,Q313&lt;=15),IF($D313=12,入力項目!$S$5,0),0) +
IF(AND(入力項目!$S$7=$A313,入力項目!$S$8=$D313),子育て関連マスタ!$C$14,0) +
IFERROR(IF(AND(YEAR(EDATE(DATE(入力項目!$S$7,入力項目!$S$8,1),1))=$A313,MONTH(EDATE(DATE(入力項目!$S$7,入力項目!$S$8,1),1))=$D313),子育て関連マスタ!$C$15,0),0) +
IF(AND(OR(Q313=3,Q313=5,Q313=7),$D313=11),子育て関連マスタ!$C$17,0) +
IF(AND(Q313=20,$D313=1),子育て関連マスタ!$C$18,0) +
IF(AND(Q313=20,$D313=1),
IFERROR(_xlfn.IFS(
入力項目!$S$10="男",子育て関連マスタ!$C$18,
入力項目!$S$10="女",子育て関連マスタ!$C$19
),0),0
) +
IF(AND(Q313&gt;=入力項目!$S$18,Q313&lt;=入力項目!$S$19),入力項目!$S$20,0) +
IF(AND(Q313&gt;=入力項目!$S$21,Q313&lt;=入力項目!$S$22),入力項目!$S$23,0) +
IF(AND(Q313&gt;=入力項目!$S$24,Q313&lt;=入力項目!$S$25),入力項目!$S$26,0)
)</f>
        <v>0</v>
      </c>
      <c r="AF313">
        <f ca="1">-(
_xlfn.IFS(
R313&lt;=入力項目!$S$11,0,
AND(R313&gt;=入力項目!$S$11+1,R313&lt;=3),IFERROR(VLOOKUP(入力項目!$S$12,子育て関連マスタ!$I$4:$M$5,4,FALSE),0),
AND(R313&gt;=4,R313&lt;=6),IFERROR(VLOOKUP(入力項目!$S$13,子育て関連マスタ!$I$9:$M$12,4,FALSE),0),
AND(R313&gt;=7,R313&lt;=12),IFERROR(VLOOKUP(入力項目!$S$14,子育て関連マスタ!$I$16:$M$17,4,FALSE),0),
AND(R313&gt;=13,R313&lt;=15),IFERROR(VLOOKUP(入力項目!$S$15,子育て関連マスタ!$I$21:$M$22,4,FALSE),0),
AND(R313&gt;=16,R313&lt;=18),IFERROR(VLOOKUP(入力項目!$S$16,子育て関連マスタ!$I$26:$M$28,4,FALSE),0),
AND(R313&gt;=19,R313&lt;=20,入力項目!$S$16="高専"),IFERROR(VLOOKUP(入力項目!$S$16,子育て関連マスタ!$I$26:$M$28,4,FALSE),0),
AND(R313&gt;=19,R313&lt;=20,入力項目!$S$16&lt;&gt;"高専"),IFERROR(VLOOKUP(入力項目!$S$17,子育て関連マスタ!$I$32:$M$37,4,FALSE),0),
AND(R313&gt;=21,R313&lt;=22,入力項目!$S$16="高専"),IFERROR(VLOOKUP(入力項目!$S$17,子育て関連マスタ!$I$32:$M$34,4,FALSE),0),
AND(R313&gt;=21,R313&lt;=22,入力項目!$S$16&lt;&gt;"高専"),IFERROR(VLOOKUP(入力項目!$S$17,子育て関連マスタ!$I$32:$M$34,4,FALSE),0),
R313&gt;=23,0
) +
IF($D313=4,
  IFERROR(_xlfn.IFS(
  R313&lt;=入力項目!$S$11,0,
  AND(R313=入力項目!$S$11),IFERROR(VLOOKUP(入力項目!$S$12,子育て関連マスタ!$I$4:$M$5,2,FALSE),0),
  AND(R313=4),IFERROR(VLOOKUP(入力項目!$S$13,子育て関連マスタ!$I$9:$M$12,2,FALSE),0),
  AND(R313=7),IFERROR(VLOOKUP(入力項目!$S$14,子育て関連マスタ!$I$16:$M$17,2,FALSE),0),
  AND(R313=13),IFERROR(VLOOKUP(入力項目!$S$15,子育て関連マスタ!$I$21:$M$22,2,FALSE),0),
  AND(R313=16),IFERROR(VLOOKUP(入力項目!$S$16,子育て関連マスタ!$I$26:$M$28,2,FALSE),0),
  AND(R313=19,入力項目!$S$16&lt;&gt;"高専"),IFERROR(VLOOKUP(入力項目!$S$17,子育て関連マスタ!$I$32:$M$37,2,FALSE),0),
  AND(R313=21,入力項目!$S$16="高専"),IFERROR(VLOOKUP(入力項目!$S$17,子育て関連マスタ!$I$32:$M$37,2,FALSE),0),
  R313&gt;=22,0
  ),0),0
) +
IF(AND(R313&gt;=1,R313&lt;=15),IF($D313=入力項目!$S$8,入力項目!$S$3,0),0) +
IF(AND(R313&gt;=1,R313&lt;=15),IF($D313=5,入力項目!$S$4,0),0) +
IF(AND(R313&gt;=1,R313&lt;=15),IF($D313=12,入力項目!$S$5,0),0) +
IF(AND(入力項目!$S$7=$A313,入力項目!$S$8=$D313),子育て関連マスタ!$C$14,0) +
IFERROR(IF(AND(YEAR(EDATE(DATE(入力項目!$S$7,入力項目!$S$8,1),1))=$A313,MONTH(EDATE(DATE(入力項目!$S$7,入力項目!$S$8,1),1))=$D313),子育て関連マスタ!$C$15,0),0) +
IF(AND(OR(R313=3,R313=5,R313=7),$D313=11),子育て関連マスタ!$C$17,0) +
IF(AND(R313=20,$D313=1),子育て関連マスタ!$C$18,0) +
IF(AND(R313=20,$D313=1),
IFERROR(_xlfn.IFS(
入力項目!$S$10="男",子育て関連マスタ!$C$18,
入力項目!$S$10="女",子育て関連マスタ!$C$19
),0),0
) +
IF(AND(R313&gt;=入力項目!$S$18,R313&lt;=入力項目!$S$19),入力項目!$S$20,0) +
IF(AND(R313&gt;=入力項目!$S$21,R313&lt;=入力項目!$S$22),入力項目!$S$23,0) +
IF(AND(R313&gt;=入力項目!$S$24,R313&lt;=入力項目!$S$25),入力項目!$S$26,0)
)</f>
        <v>0</v>
      </c>
      <c r="AG313">
        <f ca="1">-(
_xlfn.IFS(
S313&lt;=入力項目!$S$11,0,
AND(S313&gt;=入力項目!$S$11+1,S313&lt;=3),IFERROR(VLOOKUP(入力項目!$S$12,子育て関連マスタ!$I$4:$M$5,4,FALSE),0),
AND(S313&gt;=4,S313&lt;=6),IFERROR(VLOOKUP(入力項目!$S$13,子育て関連マスタ!$I$9:$M$12,4,FALSE),0),
AND(S313&gt;=7,S313&lt;=12),IFERROR(VLOOKUP(入力項目!$S$14,子育て関連マスタ!$I$16:$M$17,4,FALSE),0),
AND(S313&gt;=13,S313&lt;=15),IFERROR(VLOOKUP(入力項目!$S$15,子育て関連マスタ!$I$21:$M$22,4,FALSE),0),
AND(S313&gt;=16,S313&lt;=18),IFERROR(VLOOKUP(入力項目!$S$16,子育て関連マスタ!$I$26:$M$28,4,FALSE),0),
AND(S313&gt;=19,S313&lt;=20,入力項目!$S$16="高専"),IFERROR(VLOOKUP(入力項目!$S$16,子育て関連マスタ!$I$26:$M$28,4,FALSE),0),
AND(S313&gt;=19,S313&lt;=20,入力項目!$S$16&lt;&gt;"高専"),IFERROR(VLOOKUP(入力項目!$S$17,子育て関連マスタ!$I$32:$M$37,4,FALSE),0),
AND(S313&gt;=21,S313&lt;=22,入力項目!$S$16="高専"),IFERROR(VLOOKUP(入力項目!$S$17,子育て関連マスタ!$I$32:$M$34,4,FALSE),0),
AND(S313&gt;=21,S313&lt;=22,入力項目!$S$16&lt;&gt;"高専"),IFERROR(VLOOKUP(入力項目!$S$17,子育て関連マスタ!$I$32:$M$34,4,FALSE),0),
S313&gt;=23,0
) +
IF($D313=4,
  IFERROR(_xlfn.IFS(
  S313&lt;=入力項目!$S$11,0,
  AND(S313=入力項目!$S$11),IFERROR(VLOOKUP(入力項目!$S$12,子育て関連マスタ!$I$4:$M$5,2,FALSE),0),
  AND(S313=4),IFERROR(VLOOKUP(入力項目!$S$13,子育て関連マスタ!$I$9:$M$12,2,FALSE),0),
  AND(S313=7),IFERROR(VLOOKUP(入力項目!$S$14,子育て関連マスタ!$I$16:$M$17,2,FALSE),0),
  AND(S313=13),IFERROR(VLOOKUP(入力項目!$S$15,子育て関連マスタ!$I$21:$M$22,2,FALSE),0),
  AND(S313=16),IFERROR(VLOOKUP(入力項目!$S$16,子育て関連マスタ!$I$26:$M$28,2,FALSE),0),
  AND(S313=19,入力項目!$S$16&lt;&gt;"高専"),IFERROR(VLOOKUP(入力項目!$S$17,子育て関連マスタ!$I$32:$M$37,2,FALSE),0),
  AND(S313=21,入力項目!$S$16="高専"),IFERROR(VLOOKUP(入力項目!$S$17,子育て関連マスタ!$I$32:$M$37,2,FALSE),0),
  S313&gt;=22,0
  ),0),0
) +
IF(AND(S313&gt;=1,S313&lt;=15),IF($D313=入力項目!$S$8,入力項目!$S$3,0),0) +
IF(AND(S313&gt;=1,S313&lt;=15),IF($D313=5,入力項目!$S$4,0),0) +
IF(AND(S313&gt;=1,S313&lt;=15),IF($D313=12,入力項目!$S$5,0),0) +
IF(AND(入力項目!$S$7=$A313,入力項目!$S$8=$D313),子育て関連マスタ!$C$14,0) +
IFERROR(IF(AND(YEAR(EDATE(DATE(入力項目!$S$7,入力項目!$S$8,1),1))=$A313,MONTH(EDATE(DATE(入力項目!$S$7,入力項目!$S$8,1),1))=$D313),子育て関連マスタ!$C$15,0),0) +
IF(AND(OR(S313=3,S313=5,S313=7),$D313=11),子育て関連マスタ!$C$17,0) +
IF(AND(S313=20,$D313=1),子育て関連マスタ!$C$18,0) +
IF(AND(S313=20,$D313=1),
IFERROR(_xlfn.IFS(
入力項目!$S$10="男",子育て関連マスタ!$C$18,
入力項目!$S$10="女",子育て関連マスタ!$C$19
),0),0
) +
IF(AND(S313&gt;=入力項目!$S$18,S313&lt;=入力項目!$S$19),入力項目!$S$20,0) +
IF(AND(S313&gt;=入力項目!$S$21,S313&lt;=入力項目!$S$22),入力項目!$S$23,0) +
IF(AND(S313&gt;=入力項目!$S$24,S313&lt;=入力項目!$S$25),入力項目!$S$26,0)
)</f>
        <v>0</v>
      </c>
      <c r="AH313">
        <f ca="1">-(
_xlfn.IFS(
T313&lt;=入力項目!$S$11,0,
AND(T313&gt;=入力項目!$S$11+1,T313&lt;=3),IFERROR(VLOOKUP(入力項目!$S$12,子育て関連マスタ!$I$4:$M$5,4,FALSE),0),
AND(T313&gt;=4,T313&lt;=6),IFERROR(VLOOKUP(入力項目!$S$13,子育て関連マスタ!$I$9:$M$12,4,FALSE),0),
AND(T313&gt;=7,T313&lt;=12),IFERROR(VLOOKUP(入力項目!$S$14,子育て関連マスタ!$I$16:$M$17,4,FALSE),0),
AND(T313&gt;=13,T313&lt;=15),IFERROR(VLOOKUP(入力項目!$S$15,子育て関連マスタ!$I$21:$M$22,4,FALSE),0),
AND(T313&gt;=16,T313&lt;=18),IFERROR(VLOOKUP(入力項目!$S$16,子育て関連マスタ!$I$26:$M$28,4,FALSE),0),
AND(T313&gt;=19,T313&lt;=20,入力項目!$S$16="高専"),IFERROR(VLOOKUP(入力項目!$S$16,子育て関連マスタ!$I$26:$M$28,4,FALSE),0),
AND(T313&gt;=19,T313&lt;=20,入力項目!$S$16&lt;&gt;"高専"),IFERROR(VLOOKUP(入力項目!$S$17,子育て関連マスタ!$I$32:$M$37,4,FALSE),0),
AND(T313&gt;=21,T313&lt;=22,入力項目!$S$16="高専"),IFERROR(VLOOKUP(入力項目!$S$17,子育て関連マスタ!$I$32:$M$34,4,FALSE),0),
AND(T313&gt;=21,T313&lt;=22,入力項目!$S$16&lt;&gt;"高専"),IFERROR(VLOOKUP(入力項目!$S$17,子育て関連マスタ!$I$32:$M$34,4,FALSE),0),
T313&gt;=23,0
) +
IF($D313=4,
  IFERROR(_xlfn.IFS(
  T313&lt;=入力項目!$S$11,0,
  AND(T313=入力項目!$S$11),IFERROR(VLOOKUP(入力項目!$S$12,子育て関連マスタ!$I$4:$M$5,2,FALSE),0),
  AND(T313=4),IFERROR(VLOOKUP(入力項目!$S$13,子育て関連マスタ!$I$9:$M$12,2,FALSE),0),
  AND(T313=7),IFERROR(VLOOKUP(入力項目!$S$14,子育て関連マスタ!$I$16:$M$17,2,FALSE),0),
  AND(T313=13),IFERROR(VLOOKUP(入力項目!$S$15,子育て関連マスタ!$I$21:$M$22,2,FALSE),0),
  AND(T313=16),IFERROR(VLOOKUP(入力項目!$S$16,子育て関連マスタ!$I$26:$M$28,2,FALSE),0),
  AND(T313=19,入力項目!$S$16&lt;&gt;"高専"),IFERROR(VLOOKUP(入力項目!$S$17,子育て関連マスタ!$I$32:$M$37,2,FALSE),0),
  AND(T313=21,入力項目!$S$16="高専"),IFERROR(VLOOKUP(入力項目!$S$17,子育て関連マスタ!$I$32:$M$37,2,FALSE),0),
  T313&gt;=22,0
  ),0),0
) +
IF(AND(T313&gt;=1,T313&lt;=15),IF($D313=入力項目!$S$8,入力項目!$S$3,0),0) +
IF(AND(T313&gt;=1,T313&lt;=15),IF($D313=5,入力項目!$S$4,0),0) +
IF(AND(T313&gt;=1,T313&lt;=15),IF($D313=12,入力項目!$S$5,0),0) +
IF(AND(入力項目!$S$7=$A313,入力項目!$S$8=$D313),子育て関連マスタ!$C$14,0) +
IFERROR(IF(AND(YEAR(EDATE(DATE(入力項目!$S$7,入力項目!$S$8,1),1))=$A313,MONTH(EDATE(DATE(入力項目!$S$7,入力項目!$S$8,1),1))=$D313),子育て関連マスタ!$C$15,0),0) +
IF(AND(OR(T313=3,T313=5,T313=7),$D313=11),子育て関連マスタ!$C$17,0) +
IF(AND(T313=20,$D313=1),子育て関連マスタ!$C$18,0) +
IF(AND(T313=20,$D313=1),
IFERROR(_xlfn.IFS(
入力項目!$S$10="男",子育て関連マスタ!$C$18,
入力項目!$S$10="女",子育て関連マスタ!$C$19
),0),0
) +
IF(AND(T313&gt;=入力項目!$S$18,T313&lt;=入力項目!$S$19),入力項目!$S$20,0) +
IF(AND(T313&gt;=入力項目!$S$21,T313&lt;=入力項目!$S$22),入力項目!$S$23,0) +
IF(AND(T313&gt;=入力項目!$S$24,T313&lt;=入力項目!$S$25),入力項目!$S$26,0)
)</f>
        <v>0</v>
      </c>
      <c r="AI313">
        <f ca="1">-(
_xlfn.IFS(
U313&lt;=入力項目!$S$11,0,
AND(U313&gt;=入力項目!$S$11+1,U313&lt;=3),IFERROR(VLOOKUP(入力項目!$S$12,子育て関連マスタ!$I$4:$M$5,4,FALSE),0),
AND(U313&gt;=4,U313&lt;=6),IFERROR(VLOOKUP(入力項目!$S$13,子育て関連マスタ!$I$9:$M$12,4,FALSE),0),
AND(U313&gt;=7,U313&lt;=12),IFERROR(VLOOKUP(入力項目!$S$14,子育て関連マスタ!$I$16:$M$17,4,FALSE),0),
AND(U313&gt;=13,U313&lt;=15),IFERROR(VLOOKUP(入力項目!$S$15,子育て関連マスタ!$I$21:$M$22,4,FALSE),0),
AND(U313&gt;=16,U313&lt;=18),IFERROR(VLOOKUP(入力項目!$S$16,子育て関連マスタ!$I$26:$M$28,4,FALSE),0),
AND(U313&gt;=19,U313&lt;=20,入力項目!$S$16="高専"),IFERROR(VLOOKUP(入力項目!$S$16,子育て関連マスタ!$I$26:$M$28,4,FALSE),0),
AND(U313&gt;=19,U313&lt;=20,入力項目!$S$16&lt;&gt;"高専"),IFERROR(VLOOKUP(入力項目!$S$17,子育て関連マスタ!$I$32:$M$37,4,FALSE),0),
AND(U313&gt;=21,U313&lt;=22,入力項目!$S$16="高専"),IFERROR(VLOOKUP(入力項目!$S$17,子育て関連マスタ!$I$32:$M$34,4,FALSE),0),
AND(U313&gt;=21,U313&lt;=22,入力項目!$S$16&lt;&gt;"高専"),IFERROR(VLOOKUP(入力項目!$S$17,子育て関連マスタ!$I$32:$M$34,4,FALSE),0),
U313&gt;=23,0
) +
IF($D313=4,
  IFERROR(_xlfn.IFS(
  U313&lt;=入力項目!$S$11,0,
  AND(U313=入力項目!$S$11),IFERROR(VLOOKUP(入力項目!$S$12,子育て関連マスタ!$I$4:$M$5,2,FALSE),0),
  AND(U313=4),IFERROR(VLOOKUP(入力項目!$S$13,子育て関連マスタ!$I$9:$M$12,2,FALSE),0),
  AND(U313=7),IFERROR(VLOOKUP(入力項目!$S$14,子育て関連マスタ!$I$16:$M$17,2,FALSE),0),
  AND(U313=13),IFERROR(VLOOKUP(入力項目!$S$15,子育て関連マスタ!$I$21:$M$22,2,FALSE),0),
  AND(U313=16),IFERROR(VLOOKUP(入力項目!$S$16,子育て関連マスタ!$I$26:$M$28,2,FALSE),0),
  AND(U313=19,入力項目!$S$16&lt;&gt;"高専"),IFERROR(VLOOKUP(入力項目!$S$17,子育て関連マスタ!$I$32:$M$37,2,FALSE),0),
  AND(U313=21,入力項目!$S$16="高専"),IFERROR(VLOOKUP(入力項目!$S$17,子育て関連マスタ!$I$32:$M$37,2,FALSE),0),
  U313&gt;=22,0
  ),0),0
) +
IF(AND(U313&gt;=1,U313&lt;=15),IF($D313=入力項目!$S$8,入力項目!$S$3,0),0) +
IF(AND(U313&gt;=1,U313&lt;=15),IF($D313=5,入力項目!$S$4,0),0) +
IF(AND(U313&gt;=1,U313&lt;=15),IF($D313=12,入力項目!$S$5,0),0) +
IF(AND(入力項目!$S$7=$A313,入力項目!$S$8=$D313),子育て関連マスタ!$C$14,0) +
IFERROR(IF(AND(YEAR(EDATE(DATE(入力項目!$S$7,入力項目!$S$8,1),1))=$A313,MONTH(EDATE(DATE(入力項目!$S$7,入力項目!$S$8,1),1))=$D313),子育て関連マスタ!$C$15,0),0) +
IF(AND(OR(U313=3,U313=5,U313=7),$D313=11),子育て関連マスタ!$C$17,0) +
IF(AND(U313=20,$D313=1),子育て関連マスタ!$C$18,0) +
IF(AND(U313=20,$D313=1),
IFERROR(_xlfn.IFS(
入力項目!$S$10="男",子育て関連マスタ!$C$18,
入力項目!$S$10="女",子育て関連マスタ!$C$19
),0),0
) +
IF(AND(U313&gt;=入力項目!$S$18,U313&lt;=入力項目!$S$19),入力項目!$S$20,0) +
IF(AND(U313&gt;=入力項目!$S$21,U313&lt;=入力項目!$S$22),入力項目!$S$23,0) +
IF(AND(U313&gt;=入力項目!$S$24,U313&lt;=入力項目!$S$25),入力項目!$S$26,0)
)</f>
        <v>0</v>
      </c>
      <c r="AJ313" s="10">
        <f ca="1">-VLOOKUP($D313,月別収支!$A$2:$H$13,7,FALSE)</f>
        <v>-20000</v>
      </c>
    </row>
    <row r="314" spans="1:36" x14ac:dyDescent="0.4">
      <c r="A314">
        <f t="shared" ca="1" si="88"/>
        <v>2050</v>
      </c>
      <c r="B314">
        <f t="shared" ca="1" si="78"/>
        <v>2050</v>
      </c>
      <c r="C314">
        <f t="shared" ca="1" si="79"/>
        <v>26</v>
      </c>
      <c r="D314">
        <f t="shared" ca="1" si="89"/>
        <v>8</v>
      </c>
      <c r="E314" t="str">
        <f t="shared" ca="1" si="73"/>
        <v>2050年8月</v>
      </c>
      <c r="F314">
        <f ca="1">IF(OR(入力項目!$N$5&lt;$A314,AND(入力項目!$N$5=$A314,入力項目!$N$6&lt;$D314)),IF(F313=0,1,IF(G314=12,F313+1,F313)),0)</f>
        <v>25</v>
      </c>
      <c r="G314">
        <f ca="1">IF(OR(入力項目!$N$5&lt;$A314,AND(入力項目!$N$5=$A314,入力項目!$N$6&lt;$D314)),IF(G313=12,1,G313+1),0)</f>
        <v>10</v>
      </c>
      <c r="H314" t="str">
        <f t="shared" ca="1" si="74"/>
        <v>25_10</v>
      </c>
      <c r="I314">
        <f ca="1">IF(
  IFERROR(AND($C314&gt;0,MOD($C314,入力項目!$N$22)=0,$D314=入力項目!$N$23), FALSE),
  1,
  IF(
    AND(I313&gt;0,J313=12),
    IF(I313=入力項目!$N$28, 0, I313+1),
    I313
  )
)</f>
        <v>2</v>
      </c>
      <c r="J314">
        <f ca="1">IF($D314=入力項目!$N$23,1,IFERROR(J313+1,1))</f>
        <v>3</v>
      </c>
      <c r="K314" t="str">
        <f t="shared" ca="1" si="75"/>
        <v>2_3</v>
      </c>
      <c r="L314">
        <f ca="1">L313+IF(入力項目!$D$4=$D314,1,0)</f>
        <v>54</v>
      </c>
      <c r="M314" t="str">
        <f t="shared" ca="1" si="76"/>
        <v>54歳</v>
      </c>
      <c r="N314">
        <f t="shared" ca="1" si="80"/>
        <v>55</v>
      </c>
      <c r="O314" t="str">
        <f t="shared" ca="1" si="77"/>
        <v>55歳</v>
      </c>
      <c r="P314">
        <f t="shared" ca="1" si="81"/>
        <v>30</v>
      </c>
      <c r="Q314">
        <f t="shared" ca="1" si="82"/>
        <v>28</v>
      </c>
      <c r="R314">
        <f t="shared" ca="1" si="83"/>
        <v>2051</v>
      </c>
      <c r="S314">
        <f t="shared" ca="1" si="84"/>
        <v>2051</v>
      </c>
      <c r="T314">
        <f t="shared" ca="1" si="85"/>
        <v>2051</v>
      </c>
      <c r="U314">
        <f t="shared" ca="1" si="86"/>
        <v>2051</v>
      </c>
      <c r="V314" s="10">
        <f t="shared" ca="1" si="87"/>
        <v>36820505</v>
      </c>
      <c r="W314" s="10">
        <f ca="1">IF($L314&lt;その他マスタ!$B$1,VLOOKUP($D314,月別収支!$A$2:$H$13,2,FALSE),その他マスタ!$B$3)+IF(AND($L314=その他マスタ!$B$1,入力項目!$I$9="あり",$D314=入力項目!$D$4),その他マスタ!$B$2,0)</f>
        <v>300000</v>
      </c>
      <c r="X314" s="10">
        <f ca="1">-IF(入力項目!$K$5=TRUE,
IF($F314+$G314&lt;3,VLOOKUP($D314,月別収支!$A$2:$H$13,8,FALSE),0)+IFERROR(VLOOKUP($H314,住宅ローン計算!C:P,13,FALSE),0)+IF($F314&gt;1,IF(OR($G314=3,$G314=6,$G314=9,$G314=12),ROUNDUP(入力項目!$N$18/4,0),0),0),
VLOOKUP($D314,月別収支!$A$2:$H$13,8,FALSE))</f>
        <v>-53590</v>
      </c>
      <c r="Y314" s="10">
        <f ca="1">-VLOOKUP($D314,月別収支!$A$2:$H$13,3,FALSE)</f>
        <v>-75000</v>
      </c>
      <c r="Z314" s="10">
        <f ca="1">-VLOOKUP($D314,月別収支!$A$2:$H$13,4,FALSE)</f>
        <v>-27000</v>
      </c>
      <c r="AA314" s="10">
        <f ca="1">-VLOOKUP($D314,月別収支!$A$2:$H$13,6,FALSE)</f>
        <v>-10000</v>
      </c>
      <c r="AB314" s="10">
        <f ca="1">-(
VLOOKUP($D314,月別収支!$A$2:$H$13,5,FALSE)+IF(AND(入力項目!$I$27&lt;=$A314,ISEVEN($A314-入力項目!$I$27),入力項目!$I$28=$D314),入力項目!$I$26,0)
+IF(入力項目!$K$26=TRUE,
IFERROR(VLOOKUP($K314,マイカーローン計算!C:P,13,FALSE),0),
IFERROR(
  IF(AND($C314&gt;0,MOD($C314,入力項目!$N$22)=0,$D314=入力項目!$N$23),入力項目!$N$24,0),
 0
)
)
)</f>
        <v>-20000</v>
      </c>
      <c r="AC314" s="10">
        <f ca="1">-IF($A314&lt;入力項目!$N$33,入力項目!$N$35,IF(AND($A314=入力項目!$N$33,$D314&lt;=入力項目!$N$34),入力項目!$N$35,0))</f>
        <v>0</v>
      </c>
      <c r="AD314">
        <f ca="1">-(
_xlfn.IFS(
P314&lt;=入力項目!$S$11,0,
AND(P314&gt;=入力項目!$S$11+1,P314&lt;=3),IFERROR(VLOOKUP(入力項目!$S$12,子育て関連マスタ!$I$4:$M$5,4,FALSE),0),
AND(P314&gt;=4,P314&lt;=6),IFERROR(VLOOKUP(入力項目!$S$13,子育て関連マスタ!$I$9:$M$12,4,FALSE),0),
AND(P314&gt;=7,P314&lt;=12),IFERROR(VLOOKUP(入力項目!$S$14,子育て関連マスタ!$I$16:$M$17,4,FALSE),0),
AND(P314&gt;=13,P314&lt;=15),IFERROR(VLOOKUP(入力項目!$S$15,子育て関連マスタ!$I$21:$M$22,4,FALSE),0),
AND(P314&gt;=16,P314&lt;=18),IFERROR(VLOOKUP(入力項目!$S$16,子育て関連マスタ!$I$26:$M$28,4,FALSE),0),
AND(P314&gt;=19,P314&lt;=20,入力項目!$S$16="高専"),IFERROR(VLOOKUP(入力項目!$S$16,子育て関連マスタ!$I$26:$M$28,4,FALSE),0),
AND(P314&gt;=19,P314&lt;=20,入力項目!$S$16&lt;&gt;"高専"),IFERROR(VLOOKUP(入力項目!$S$17,子育て関連マスタ!$I$32:$M$37,4,FALSE),0),
AND(P314&gt;=21,P314&lt;=22,入力項目!$S$16="高専"),IFERROR(VLOOKUP(入力項目!$S$17,子育て関連マスタ!$I$32:$M$34,4,FALSE),0),
AND(P314&gt;=21,P314&lt;=22,入力項目!$S$16&lt;&gt;"高専"),IFERROR(VLOOKUP(入力項目!$S$17,子育て関連マスタ!$I$32:$M$34,4,FALSE),0),
P314&gt;=23,0
) +
IF($D314=4,
  IFERROR(_xlfn.IFS(
  P314&lt;=入力項目!$S$11,0,
  AND(P314=入力項目!$S$11),IFERROR(VLOOKUP(入力項目!$S$12,子育て関連マスタ!$I$4:$M$5,2,FALSE),0),
  AND(P314=4),IFERROR(VLOOKUP(入力項目!$S$13,子育て関連マスタ!$I$9:$M$12,2,FALSE),0),
  AND(P314=7),IFERROR(VLOOKUP(入力項目!$S$14,子育て関連マスタ!$I$16:$M$17,2,FALSE),0),
  AND(P314=13),IFERROR(VLOOKUP(入力項目!$S$15,子育て関連マスタ!$I$21:$M$22,2,FALSE),0),
  AND(P314=16),IFERROR(VLOOKUP(入力項目!$S$16,子育て関連マスタ!$I$26:$M$28,2,FALSE),0),
  AND(P314=19,入力項目!$S$16&lt;&gt;"高専"),IFERROR(VLOOKUP(入力項目!$S$17,子育て関連マスタ!$I$32:$M$37,2,FALSE),0),
  AND(P314=21,入力項目!$S$16="高専"),IFERROR(VLOOKUP(入力項目!$S$17,子育て関連マスタ!$I$32:$M$37,2,FALSE),0),
  P314&gt;=22,0
  ),0),0
) +
IF(AND(P314&gt;=1,P314&lt;=15),IF($D314=入力項目!$S$8,入力項目!$S$3,0),0) +
IF(AND(P314&gt;=1,P314&lt;=15),IF($D314=5,入力項目!$S$4,0),0) +
IF(AND(P314&gt;=1,P314&lt;=15),IF($D314=12,入力項目!$S$5,0),0) +
IF(AND(入力項目!$S$7=$A314,入力項目!$S$8=$D314),子育て関連マスタ!$C$14,0) +
IFERROR(IF(AND(YEAR(EDATE(DATE(入力項目!$S$7,入力項目!$S$8,1),1))=$A314,MONTH(EDATE(DATE(入力項目!$S$7,入力項目!$S$8,1),1))=$D314),子育て関連マスタ!$C$15,0),0) +
IF(AND(OR(P314=3,P314=5,P314=7),$D314=11),子育て関連マスタ!$C$17,0) +
IF(AND(P314=20,$D314=1),子育て関連マスタ!$C$18,0) +
IF(AND(P314=20,$D314=1),
IFERROR(_xlfn.IFS(
入力項目!$S$10="男",子育て関連マスタ!$C$18,
入力項目!$S$10="女",子育て関連マスタ!$C$19
),0),0
) +
IF(AND(P314&gt;=入力項目!$S$18,P314&lt;=入力項目!$S$19),入力項目!$S$20,0) +
IF(AND(P314&gt;=入力項目!$S$21,P314&lt;=入力項目!$S$22),入力項目!$S$23,0) +
IF(AND(P314&gt;=入力項目!$S$24,P314&lt;=入力項目!$S$25),入力項目!$S$26,0)
)</f>
        <v>0</v>
      </c>
      <c r="AE314">
        <f ca="1">-(
_xlfn.IFS(
Q314&lt;=入力項目!$S$11,0,
AND(Q314&gt;=入力項目!$S$11+1,Q314&lt;=3),IFERROR(VLOOKUP(入力項目!$S$12,子育て関連マスタ!$I$4:$M$5,4,FALSE),0),
AND(Q314&gt;=4,Q314&lt;=6),IFERROR(VLOOKUP(入力項目!$S$13,子育て関連マスタ!$I$9:$M$12,4,FALSE),0),
AND(Q314&gt;=7,Q314&lt;=12),IFERROR(VLOOKUP(入力項目!$S$14,子育て関連マスタ!$I$16:$M$17,4,FALSE),0),
AND(Q314&gt;=13,Q314&lt;=15),IFERROR(VLOOKUP(入力項目!$S$15,子育て関連マスタ!$I$21:$M$22,4,FALSE),0),
AND(Q314&gt;=16,Q314&lt;=18),IFERROR(VLOOKUP(入力項目!$S$16,子育て関連マスタ!$I$26:$M$28,4,FALSE),0),
AND(Q314&gt;=19,Q314&lt;=20,入力項目!$S$16="高専"),IFERROR(VLOOKUP(入力項目!$S$16,子育て関連マスタ!$I$26:$M$28,4,FALSE),0),
AND(Q314&gt;=19,Q314&lt;=20,入力項目!$S$16&lt;&gt;"高専"),IFERROR(VLOOKUP(入力項目!$S$17,子育て関連マスタ!$I$32:$M$37,4,FALSE),0),
AND(Q314&gt;=21,Q314&lt;=22,入力項目!$S$16="高専"),IFERROR(VLOOKUP(入力項目!$S$17,子育て関連マスタ!$I$32:$M$34,4,FALSE),0),
AND(Q314&gt;=21,Q314&lt;=22,入力項目!$S$16&lt;&gt;"高専"),IFERROR(VLOOKUP(入力項目!$S$17,子育て関連マスタ!$I$32:$M$34,4,FALSE),0),
Q314&gt;=23,0
) +
IF($D314=4,
  IFERROR(_xlfn.IFS(
  Q314&lt;=入力項目!$S$11,0,
  AND(Q314=入力項目!$S$11),IFERROR(VLOOKUP(入力項目!$S$12,子育て関連マスタ!$I$4:$M$5,2,FALSE),0),
  AND(Q314=4),IFERROR(VLOOKUP(入力項目!$S$13,子育て関連マスタ!$I$9:$M$12,2,FALSE),0),
  AND(Q314=7),IFERROR(VLOOKUP(入力項目!$S$14,子育て関連マスタ!$I$16:$M$17,2,FALSE),0),
  AND(Q314=13),IFERROR(VLOOKUP(入力項目!$S$15,子育て関連マスタ!$I$21:$M$22,2,FALSE),0),
  AND(Q314=16),IFERROR(VLOOKUP(入力項目!$S$16,子育て関連マスタ!$I$26:$M$28,2,FALSE),0),
  AND(Q314=19,入力項目!$S$16&lt;&gt;"高専"),IFERROR(VLOOKUP(入力項目!$S$17,子育て関連マスタ!$I$32:$M$37,2,FALSE),0),
  AND(Q314=21,入力項目!$S$16="高専"),IFERROR(VLOOKUP(入力項目!$S$17,子育て関連マスタ!$I$32:$M$37,2,FALSE),0),
  Q314&gt;=22,0
  ),0),0
) +
IF(AND(Q314&gt;=1,Q314&lt;=15),IF($D314=入力項目!$S$8,入力項目!$S$3,0),0) +
IF(AND(Q314&gt;=1,Q314&lt;=15),IF($D314=5,入力項目!$S$4,0),0) +
IF(AND(Q314&gt;=1,Q314&lt;=15),IF($D314=12,入力項目!$S$5,0),0) +
IF(AND(入力項目!$S$7=$A314,入力項目!$S$8=$D314),子育て関連マスタ!$C$14,0) +
IFERROR(IF(AND(YEAR(EDATE(DATE(入力項目!$S$7,入力項目!$S$8,1),1))=$A314,MONTH(EDATE(DATE(入力項目!$S$7,入力項目!$S$8,1),1))=$D314),子育て関連マスタ!$C$15,0),0) +
IF(AND(OR(Q314=3,Q314=5,Q314=7),$D314=11),子育て関連マスタ!$C$17,0) +
IF(AND(Q314=20,$D314=1),子育て関連マスタ!$C$18,0) +
IF(AND(Q314=20,$D314=1),
IFERROR(_xlfn.IFS(
入力項目!$S$10="男",子育て関連マスタ!$C$18,
入力項目!$S$10="女",子育て関連マスタ!$C$19
),0),0
) +
IF(AND(Q314&gt;=入力項目!$S$18,Q314&lt;=入力項目!$S$19),入力項目!$S$20,0) +
IF(AND(Q314&gt;=入力項目!$S$21,Q314&lt;=入力項目!$S$22),入力項目!$S$23,0) +
IF(AND(Q314&gt;=入力項目!$S$24,Q314&lt;=入力項目!$S$25),入力項目!$S$26,0)
)</f>
        <v>0</v>
      </c>
      <c r="AF314">
        <f ca="1">-(
_xlfn.IFS(
R314&lt;=入力項目!$S$11,0,
AND(R314&gt;=入力項目!$S$11+1,R314&lt;=3),IFERROR(VLOOKUP(入力項目!$S$12,子育て関連マスタ!$I$4:$M$5,4,FALSE),0),
AND(R314&gt;=4,R314&lt;=6),IFERROR(VLOOKUP(入力項目!$S$13,子育て関連マスタ!$I$9:$M$12,4,FALSE),0),
AND(R314&gt;=7,R314&lt;=12),IFERROR(VLOOKUP(入力項目!$S$14,子育て関連マスタ!$I$16:$M$17,4,FALSE),0),
AND(R314&gt;=13,R314&lt;=15),IFERROR(VLOOKUP(入力項目!$S$15,子育て関連マスタ!$I$21:$M$22,4,FALSE),0),
AND(R314&gt;=16,R314&lt;=18),IFERROR(VLOOKUP(入力項目!$S$16,子育て関連マスタ!$I$26:$M$28,4,FALSE),0),
AND(R314&gt;=19,R314&lt;=20,入力項目!$S$16="高専"),IFERROR(VLOOKUP(入力項目!$S$16,子育て関連マスタ!$I$26:$M$28,4,FALSE),0),
AND(R314&gt;=19,R314&lt;=20,入力項目!$S$16&lt;&gt;"高専"),IFERROR(VLOOKUP(入力項目!$S$17,子育て関連マスタ!$I$32:$M$37,4,FALSE),0),
AND(R314&gt;=21,R314&lt;=22,入力項目!$S$16="高専"),IFERROR(VLOOKUP(入力項目!$S$17,子育て関連マスタ!$I$32:$M$34,4,FALSE),0),
AND(R314&gt;=21,R314&lt;=22,入力項目!$S$16&lt;&gt;"高専"),IFERROR(VLOOKUP(入力項目!$S$17,子育て関連マスタ!$I$32:$M$34,4,FALSE),0),
R314&gt;=23,0
) +
IF($D314=4,
  IFERROR(_xlfn.IFS(
  R314&lt;=入力項目!$S$11,0,
  AND(R314=入力項目!$S$11),IFERROR(VLOOKUP(入力項目!$S$12,子育て関連マスタ!$I$4:$M$5,2,FALSE),0),
  AND(R314=4),IFERROR(VLOOKUP(入力項目!$S$13,子育て関連マスタ!$I$9:$M$12,2,FALSE),0),
  AND(R314=7),IFERROR(VLOOKUP(入力項目!$S$14,子育て関連マスタ!$I$16:$M$17,2,FALSE),0),
  AND(R314=13),IFERROR(VLOOKUP(入力項目!$S$15,子育て関連マスタ!$I$21:$M$22,2,FALSE),0),
  AND(R314=16),IFERROR(VLOOKUP(入力項目!$S$16,子育て関連マスタ!$I$26:$M$28,2,FALSE),0),
  AND(R314=19,入力項目!$S$16&lt;&gt;"高専"),IFERROR(VLOOKUP(入力項目!$S$17,子育て関連マスタ!$I$32:$M$37,2,FALSE),0),
  AND(R314=21,入力項目!$S$16="高専"),IFERROR(VLOOKUP(入力項目!$S$17,子育て関連マスタ!$I$32:$M$37,2,FALSE),0),
  R314&gt;=22,0
  ),0),0
) +
IF(AND(R314&gt;=1,R314&lt;=15),IF($D314=入力項目!$S$8,入力項目!$S$3,0),0) +
IF(AND(R314&gt;=1,R314&lt;=15),IF($D314=5,入力項目!$S$4,0),0) +
IF(AND(R314&gt;=1,R314&lt;=15),IF($D314=12,入力項目!$S$5,0),0) +
IF(AND(入力項目!$S$7=$A314,入力項目!$S$8=$D314),子育て関連マスタ!$C$14,0) +
IFERROR(IF(AND(YEAR(EDATE(DATE(入力項目!$S$7,入力項目!$S$8,1),1))=$A314,MONTH(EDATE(DATE(入力項目!$S$7,入力項目!$S$8,1),1))=$D314),子育て関連マスタ!$C$15,0),0) +
IF(AND(OR(R314=3,R314=5,R314=7),$D314=11),子育て関連マスタ!$C$17,0) +
IF(AND(R314=20,$D314=1),子育て関連マスタ!$C$18,0) +
IF(AND(R314=20,$D314=1),
IFERROR(_xlfn.IFS(
入力項目!$S$10="男",子育て関連マスタ!$C$18,
入力項目!$S$10="女",子育て関連マスタ!$C$19
),0),0
) +
IF(AND(R314&gt;=入力項目!$S$18,R314&lt;=入力項目!$S$19),入力項目!$S$20,0) +
IF(AND(R314&gt;=入力項目!$S$21,R314&lt;=入力項目!$S$22),入力項目!$S$23,0) +
IF(AND(R314&gt;=入力項目!$S$24,R314&lt;=入力項目!$S$25),入力項目!$S$26,0)
)</f>
        <v>0</v>
      </c>
      <c r="AG314">
        <f ca="1">-(
_xlfn.IFS(
S314&lt;=入力項目!$S$11,0,
AND(S314&gt;=入力項目!$S$11+1,S314&lt;=3),IFERROR(VLOOKUP(入力項目!$S$12,子育て関連マスタ!$I$4:$M$5,4,FALSE),0),
AND(S314&gt;=4,S314&lt;=6),IFERROR(VLOOKUP(入力項目!$S$13,子育て関連マスタ!$I$9:$M$12,4,FALSE),0),
AND(S314&gt;=7,S314&lt;=12),IFERROR(VLOOKUP(入力項目!$S$14,子育て関連マスタ!$I$16:$M$17,4,FALSE),0),
AND(S314&gt;=13,S314&lt;=15),IFERROR(VLOOKUP(入力項目!$S$15,子育て関連マスタ!$I$21:$M$22,4,FALSE),0),
AND(S314&gt;=16,S314&lt;=18),IFERROR(VLOOKUP(入力項目!$S$16,子育て関連マスタ!$I$26:$M$28,4,FALSE),0),
AND(S314&gt;=19,S314&lt;=20,入力項目!$S$16="高専"),IFERROR(VLOOKUP(入力項目!$S$16,子育て関連マスタ!$I$26:$M$28,4,FALSE),0),
AND(S314&gt;=19,S314&lt;=20,入力項目!$S$16&lt;&gt;"高専"),IFERROR(VLOOKUP(入力項目!$S$17,子育て関連マスタ!$I$32:$M$37,4,FALSE),0),
AND(S314&gt;=21,S314&lt;=22,入力項目!$S$16="高専"),IFERROR(VLOOKUP(入力項目!$S$17,子育て関連マスタ!$I$32:$M$34,4,FALSE),0),
AND(S314&gt;=21,S314&lt;=22,入力項目!$S$16&lt;&gt;"高専"),IFERROR(VLOOKUP(入力項目!$S$17,子育て関連マスタ!$I$32:$M$34,4,FALSE),0),
S314&gt;=23,0
) +
IF($D314=4,
  IFERROR(_xlfn.IFS(
  S314&lt;=入力項目!$S$11,0,
  AND(S314=入力項目!$S$11),IFERROR(VLOOKUP(入力項目!$S$12,子育て関連マスタ!$I$4:$M$5,2,FALSE),0),
  AND(S314=4),IFERROR(VLOOKUP(入力項目!$S$13,子育て関連マスタ!$I$9:$M$12,2,FALSE),0),
  AND(S314=7),IFERROR(VLOOKUP(入力項目!$S$14,子育て関連マスタ!$I$16:$M$17,2,FALSE),0),
  AND(S314=13),IFERROR(VLOOKUP(入力項目!$S$15,子育て関連マスタ!$I$21:$M$22,2,FALSE),0),
  AND(S314=16),IFERROR(VLOOKUP(入力項目!$S$16,子育て関連マスタ!$I$26:$M$28,2,FALSE),0),
  AND(S314=19,入力項目!$S$16&lt;&gt;"高専"),IFERROR(VLOOKUP(入力項目!$S$17,子育て関連マスタ!$I$32:$M$37,2,FALSE),0),
  AND(S314=21,入力項目!$S$16="高専"),IFERROR(VLOOKUP(入力項目!$S$17,子育て関連マスタ!$I$32:$M$37,2,FALSE),0),
  S314&gt;=22,0
  ),0),0
) +
IF(AND(S314&gt;=1,S314&lt;=15),IF($D314=入力項目!$S$8,入力項目!$S$3,0),0) +
IF(AND(S314&gt;=1,S314&lt;=15),IF($D314=5,入力項目!$S$4,0),0) +
IF(AND(S314&gt;=1,S314&lt;=15),IF($D314=12,入力項目!$S$5,0),0) +
IF(AND(入力項目!$S$7=$A314,入力項目!$S$8=$D314),子育て関連マスタ!$C$14,0) +
IFERROR(IF(AND(YEAR(EDATE(DATE(入力項目!$S$7,入力項目!$S$8,1),1))=$A314,MONTH(EDATE(DATE(入力項目!$S$7,入力項目!$S$8,1),1))=$D314),子育て関連マスタ!$C$15,0),0) +
IF(AND(OR(S314=3,S314=5,S314=7),$D314=11),子育て関連マスタ!$C$17,0) +
IF(AND(S314=20,$D314=1),子育て関連マスタ!$C$18,0) +
IF(AND(S314=20,$D314=1),
IFERROR(_xlfn.IFS(
入力項目!$S$10="男",子育て関連マスタ!$C$18,
入力項目!$S$10="女",子育て関連マスタ!$C$19
),0),0
) +
IF(AND(S314&gt;=入力項目!$S$18,S314&lt;=入力項目!$S$19),入力項目!$S$20,0) +
IF(AND(S314&gt;=入力項目!$S$21,S314&lt;=入力項目!$S$22),入力項目!$S$23,0) +
IF(AND(S314&gt;=入力項目!$S$24,S314&lt;=入力項目!$S$25),入力項目!$S$26,0)
)</f>
        <v>0</v>
      </c>
      <c r="AH314">
        <f ca="1">-(
_xlfn.IFS(
T314&lt;=入力項目!$S$11,0,
AND(T314&gt;=入力項目!$S$11+1,T314&lt;=3),IFERROR(VLOOKUP(入力項目!$S$12,子育て関連マスタ!$I$4:$M$5,4,FALSE),0),
AND(T314&gt;=4,T314&lt;=6),IFERROR(VLOOKUP(入力項目!$S$13,子育て関連マスタ!$I$9:$M$12,4,FALSE),0),
AND(T314&gt;=7,T314&lt;=12),IFERROR(VLOOKUP(入力項目!$S$14,子育て関連マスタ!$I$16:$M$17,4,FALSE),0),
AND(T314&gt;=13,T314&lt;=15),IFERROR(VLOOKUP(入力項目!$S$15,子育て関連マスタ!$I$21:$M$22,4,FALSE),0),
AND(T314&gt;=16,T314&lt;=18),IFERROR(VLOOKUP(入力項目!$S$16,子育て関連マスタ!$I$26:$M$28,4,FALSE),0),
AND(T314&gt;=19,T314&lt;=20,入力項目!$S$16="高専"),IFERROR(VLOOKUP(入力項目!$S$16,子育て関連マスタ!$I$26:$M$28,4,FALSE),0),
AND(T314&gt;=19,T314&lt;=20,入力項目!$S$16&lt;&gt;"高専"),IFERROR(VLOOKUP(入力項目!$S$17,子育て関連マスタ!$I$32:$M$37,4,FALSE),0),
AND(T314&gt;=21,T314&lt;=22,入力項目!$S$16="高専"),IFERROR(VLOOKUP(入力項目!$S$17,子育て関連マスタ!$I$32:$M$34,4,FALSE),0),
AND(T314&gt;=21,T314&lt;=22,入力項目!$S$16&lt;&gt;"高専"),IFERROR(VLOOKUP(入力項目!$S$17,子育て関連マスタ!$I$32:$M$34,4,FALSE),0),
T314&gt;=23,0
) +
IF($D314=4,
  IFERROR(_xlfn.IFS(
  T314&lt;=入力項目!$S$11,0,
  AND(T314=入力項目!$S$11),IFERROR(VLOOKUP(入力項目!$S$12,子育て関連マスタ!$I$4:$M$5,2,FALSE),0),
  AND(T314=4),IFERROR(VLOOKUP(入力項目!$S$13,子育て関連マスタ!$I$9:$M$12,2,FALSE),0),
  AND(T314=7),IFERROR(VLOOKUP(入力項目!$S$14,子育て関連マスタ!$I$16:$M$17,2,FALSE),0),
  AND(T314=13),IFERROR(VLOOKUP(入力項目!$S$15,子育て関連マスタ!$I$21:$M$22,2,FALSE),0),
  AND(T314=16),IFERROR(VLOOKUP(入力項目!$S$16,子育て関連マスタ!$I$26:$M$28,2,FALSE),0),
  AND(T314=19,入力項目!$S$16&lt;&gt;"高専"),IFERROR(VLOOKUP(入力項目!$S$17,子育て関連マスタ!$I$32:$M$37,2,FALSE),0),
  AND(T314=21,入力項目!$S$16="高専"),IFERROR(VLOOKUP(入力項目!$S$17,子育て関連マスタ!$I$32:$M$37,2,FALSE),0),
  T314&gt;=22,0
  ),0),0
) +
IF(AND(T314&gt;=1,T314&lt;=15),IF($D314=入力項目!$S$8,入力項目!$S$3,0),0) +
IF(AND(T314&gt;=1,T314&lt;=15),IF($D314=5,入力項目!$S$4,0),0) +
IF(AND(T314&gt;=1,T314&lt;=15),IF($D314=12,入力項目!$S$5,0),0) +
IF(AND(入力項目!$S$7=$A314,入力項目!$S$8=$D314),子育て関連マスタ!$C$14,0) +
IFERROR(IF(AND(YEAR(EDATE(DATE(入力項目!$S$7,入力項目!$S$8,1),1))=$A314,MONTH(EDATE(DATE(入力項目!$S$7,入力項目!$S$8,1),1))=$D314),子育て関連マスタ!$C$15,0),0) +
IF(AND(OR(T314=3,T314=5,T314=7),$D314=11),子育て関連マスタ!$C$17,0) +
IF(AND(T314=20,$D314=1),子育て関連マスタ!$C$18,0) +
IF(AND(T314=20,$D314=1),
IFERROR(_xlfn.IFS(
入力項目!$S$10="男",子育て関連マスタ!$C$18,
入力項目!$S$10="女",子育て関連マスタ!$C$19
),0),0
) +
IF(AND(T314&gt;=入力項目!$S$18,T314&lt;=入力項目!$S$19),入力項目!$S$20,0) +
IF(AND(T314&gt;=入力項目!$S$21,T314&lt;=入力項目!$S$22),入力項目!$S$23,0) +
IF(AND(T314&gt;=入力項目!$S$24,T314&lt;=入力項目!$S$25),入力項目!$S$26,0)
)</f>
        <v>0</v>
      </c>
      <c r="AI314">
        <f ca="1">-(
_xlfn.IFS(
U314&lt;=入力項目!$S$11,0,
AND(U314&gt;=入力項目!$S$11+1,U314&lt;=3),IFERROR(VLOOKUP(入力項目!$S$12,子育て関連マスタ!$I$4:$M$5,4,FALSE),0),
AND(U314&gt;=4,U314&lt;=6),IFERROR(VLOOKUP(入力項目!$S$13,子育て関連マスタ!$I$9:$M$12,4,FALSE),0),
AND(U314&gt;=7,U314&lt;=12),IFERROR(VLOOKUP(入力項目!$S$14,子育て関連マスタ!$I$16:$M$17,4,FALSE),0),
AND(U314&gt;=13,U314&lt;=15),IFERROR(VLOOKUP(入力項目!$S$15,子育て関連マスタ!$I$21:$M$22,4,FALSE),0),
AND(U314&gt;=16,U314&lt;=18),IFERROR(VLOOKUP(入力項目!$S$16,子育て関連マスタ!$I$26:$M$28,4,FALSE),0),
AND(U314&gt;=19,U314&lt;=20,入力項目!$S$16="高専"),IFERROR(VLOOKUP(入力項目!$S$16,子育て関連マスタ!$I$26:$M$28,4,FALSE),0),
AND(U314&gt;=19,U314&lt;=20,入力項目!$S$16&lt;&gt;"高専"),IFERROR(VLOOKUP(入力項目!$S$17,子育て関連マスタ!$I$32:$M$37,4,FALSE),0),
AND(U314&gt;=21,U314&lt;=22,入力項目!$S$16="高専"),IFERROR(VLOOKUP(入力項目!$S$17,子育て関連マスタ!$I$32:$M$34,4,FALSE),0),
AND(U314&gt;=21,U314&lt;=22,入力項目!$S$16&lt;&gt;"高専"),IFERROR(VLOOKUP(入力項目!$S$17,子育て関連マスタ!$I$32:$M$34,4,FALSE),0),
U314&gt;=23,0
) +
IF($D314=4,
  IFERROR(_xlfn.IFS(
  U314&lt;=入力項目!$S$11,0,
  AND(U314=入力項目!$S$11),IFERROR(VLOOKUP(入力項目!$S$12,子育て関連マスタ!$I$4:$M$5,2,FALSE),0),
  AND(U314=4),IFERROR(VLOOKUP(入力項目!$S$13,子育て関連マスタ!$I$9:$M$12,2,FALSE),0),
  AND(U314=7),IFERROR(VLOOKUP(入力項目!$S$14,子育て関連マスタ!$I$16:$M$17,2,FALSE),0),
  AND(U314=13),IFERROR(VLOOKUP(入力項目!$S$15,子育て関連マスタ!$I$21:$M$22,2,FALSE),0),
  AND(U314=16),IFERROR(VLOOKUP(入力項目!$S$16,子育て関連マスタ!$I$26:$M$28,2,FALSE),0),
  AND(U314=19,入力項目!$S$16&lt;&gt;"高専"),IFERROR(VLOOKUP(入力項目!$S$17,子育て関連マスタ!$I$32:$M$37,2,FALSE),0),
  AND(U314=21,入力項目!$S$16="高専"),IFERROR(VLOOKUP(入力項目!$S$17,子育て関連マスタ!$I$32:$M$37,2,FALSE),0),
  U314&gt;=22,0
  ),0),0
) +
IF(AND(U314&gt;=1,U314&lt;=15),IF($D314=入力項目!$S$8,入力項目!$S$3,0),0) +
IF(AND(U314&gt;=1,U314&lt;=15),IF($D314=5,入力項目!$S$4,0),0) +
IF(AND(U314&gt;=1,U314&lt;=15),IF($D314=12,入力項目!$S$5,0),0) +
IF(AND(入力項目!$S$7=$A314,入力項目!$S$8=$D314),子育て関連マスタ!$C$14,0) +
IFERROR(IF(AND(YEAR(EDATE(DATE(入力項目!$S$7,入力項目!$S$8,1),1))=$A314,MONTH(EDATE(DATE(入力項目!$S$7,入力項目!$S$8,1),1))=$D314),子育て関連マスタ!$C$15,0),0) +
IF(AND(OR(U314=3,U314=5,U314=7),$D314=11),子育て関連マスタ!$C$17,0) +
IF(AND(U314=20,$D314=1),子育て関連マスタ!$C$18,0) +
IF(AND(U314=20,$D314=1),
IFERROR(_xlfn.IFS(
入力項目!$S$10="男",子育て関連マスタ!$C$18,
入力項目!$S$10="女",子育て関連マスタ!$C$19
),0),0
) +
IF(AND(U314&gt;=入力項目!$S$18,U314&lt;=入力項目!$S$19),入力項目!$S$20,0) +
IF(AND(U314&gt;=入力項目!$S$21,U314&lt;=入力項目!$S$22),入力項目!$S$23,0) +
IF(AND(U314&gt;=入力項目!$S$24,U314&lt;=入力項目!$S$25),入力項目!$S$26,0)
)</f>
        <v>0</v>
      </c>
      <c r="AJ314" s="10">
        <f ca="1">-VLOOKUP($D314,月別収支!$A$2:$H$13,7,FALSE)</f>
        <v>-20000</v>
      </c>
    </row>
    <row r="315" spans="1:36" x14ac:dyDescent="0.4">
      <c r="A315">
        <f t="shared" ca="1" si="88"/>
        <v>2050</v>
      </c>
      <c r="B315">
        <f t="shared" ca="1" si="78"/>
        <v>2050</v>
      </c>
      <c r="C315">
        <f t="shared" ca="1" si="79"/>
        <v>26</v>
      </c>
      <c r="D315">
        <f t="shared" ca="1" si="89"/>
        <v>9</v>
      </c>
      <c r="E315" t="str">
        <f t="shared" ca="1" si="73"/>
        <v>2050年9月</v>
      </c>
      <c r="F315">
        <f ca="1">IF(OR(入力項目!$N$5&lt;$A315,AND(入力項目!$N$5=$A315,入力項目!$N$6&lt;$D315)),IF(F314=0,1,IF(G315=12,F314+1,F314)),0)</f>
        <v>25</v>
      </c>
      <c r="G315">
        <f ca="1">IF(OR(入力項目!$N$5&lt;$A315,AND(入力項目!$N$5=$A315,入力項目!$N$6&lt;$D315)),IF(G314=12,1,G314+1),0)</f>
        <v>11</v>
      </c>
      <c r="H315" t="str">
        <f t="shared" ca="1" si="74"/>
        <v>25_11</v>
      </c>
      <c r="I315">
        <f ca="1">IF(
  IFERROR(AND($C315&gt;0,MOD($C315,入力項目!$N$22)=0,$D315=入力項目!$N$23), FALSE),
  1,
  IF(
    AND(I314&gt;0,J314=12),
    IF(I314=入力項目!$N$28, 0, I314+1),
    I314
  )
)</f>
        <v>2</v>
      </c>
      <c r="J315">
        <f ca="1">IF($D315=入力項目!$N$23,1,IFERROR(J314+1,1))</f>
        <v>4</v>
      </c>
      <c r="K315" t="str">
        <f t="shared" ca="1" si="75"/>
        <v>2_4</v>
      </c>
      <c r="L315">
        <f ca="1">L314+IF(入力項目!$D$4=$D315,1,0)</f>
        <v>54</v>
      </c>
      <c r="M315" t="str">
        <f t="shared" ca="1" si="76"/>
        <v>54歳</v>
      </c>
      <c r="N315">
        <f t="shared" ca="1" si="80"/>
        <v>55</v>
      </c>
      <c r="O315" t="str">
        <f t="shared" ca="1" si="77"/>
        <v>55歳</v>
      </c>
      <c r="P315">
        <f t="shared" ca="1" si="81"/>
        <v>30</v>
      </c>
      <c r="Q315">
        <f t="shared" ca="1" si="82"/>
        <v>28</v>
      </c>
      <c r="R315">
        <f t="shared" ca="1" si="83"/>
        <v>2051</v>
      </c>
      <c r="S315">
        <f t="shared" ca="1" si="84"/>
        <v>2051</v>
      </c>
      <c r="T315">
        <f t="shared" ca="1" si="85"/>
        <v>2051</v>
      </c>
      <c r="U315">
        <f t="shared" ca="1" si="86"/>
        <v>2051</v>
      </c>
      <c r="V315" s="10">
        <f t="shared" ca="1" si="87"/>
        <v>36914915</v>
      </c>
      <c r="W315" s="10">
        <f ca="1">IF($L315&lt;その他マスタ!$B$1,VLOOKUP($D315,月別収支!$A$2:$H$13,2,FALSE),その他マスタ!$B$3)+IF(AND($L315=その他マスタ!$B$1,入力項目!$I$9="あり",$D315=入力項目!$D$4),その他マスタ!$B$2,0)</f>
        <v>300000</v>
      </c>
      <c r="X315" s="10">
        <f ca="1">-IF(入力項目!$K$5=TRUE,
IF($F315+$G315&lt;3,VLOOKUP($D315,月別収支!$A$2:$H$13,8,FALSE),0)+IFERROR(VLOOKUP($H315,住宅ローン計算!C:P,13,FALSE),0)+IF($F315&gt;1,IF(OR($G315=3,$G315=6,$G315=9,$G315=12),ROUNDUP(入力項目!$N$18/4,0),0),0),
VLOOKUP($D315,月別収支!$A$2:$H$13,8,FALSE))</f>
        <v>-53590</v>
      </c>
      <c r="Y315" s="10">
        <f ca="1">-VLOOKUP($D315,月別収支!$A$2:$H$13,3,FALSE)</f>
        <v>-75000</v>
      </c>
      <c r="Z315" s="10">
        <f ca="1">-VLOOKUP($D315,月別収支!$A$2:$H$13,4,FALSE)</f>
        <v>-27000</v>
      </c>
      <c r="AA315" s="10">
        <f ca="1">-VLOOKUP($D315,月別収支!$A$2:$H$13,6,FALSE)</f>
        <v>-10000</v>
      </c>
      <c r="AB315" s="10">
        <f ca="1">-(
VLOOKUP($D315,月別収支!$A$2:$H$13,5,FALSE)+IF(AND(入力項目!$I$27&lt;=$A315,ISEVEN($A315-入力項目!$I$27),入力項目!$I$28=$D315),入力項目!$I$26,0)
+IF(入力項目!$K$26=TRUE,
IFERROR(VLOOKUP($K315,マイカーローン計算!C:P,13,FALSE),0),
IFERROR(
  IF(AND($C315&gt;0,MOD($C315,入力項目!$N$22)=0,$D315=入力項目!$N$23),入力項目!$N$24,0),
 0
)
)
)</f>
        <v>-20000</v>
      </c>
      <c r="AC315" s="10">
        <f ca="1">-IF($A315&lt;入力項目!$N$33,入力項目!$N$35,IF(AND($A315=入力項目!$N$33,$D315&lt;=入力項目!$N$34),入力項目!$N$35,0))</f>
        <v>0</v>
      </c>
      <c r="AD315">
        <f ca="1">-(
_xlfn.IFS(
P315&lt;=入力項目!$S$11,0,
AND(P315&gt;=入力項目!$S$11+1,P315&lt;=3),IFERROR(VLOOKUP(入力項目!$S$12,子育て関連マスタ!$I$4:$M$5,4,FALSE),0),
AND(P315&gt;=4,P315&lt;=6),IFERROR(VLOOKUP(入力項目!$S$13,子育て関連マスタ!$I$9:$M$12,4,FALSE),0),
AND(P315&gt;=7,P315&lt;=12),IFERROR(VLOOKUP(入力項目!$S$14,子育て関連マスタ!$I$16:$M$17,4,FALSE),0),
AND(P315&gt;=13,P315&lt;=15),IFERROR(VLOOKUP(入力項目!$S$15,子育て関連マスタ!$I$21:$M$22,4,FALSE),0),
AND(P315&gt;=16,P315&lt;=18),IFERROR(VLOOKUP(入力項目!$S$16,子育て関連マスタ!$I$26:$M$28,4,FALSE),0),
AND(P315&gt;=19,P315&lt;=20,入力項目!$S$16="高専"),IFERROR(VLOOKUP(入力項目!$S$16,子育て関連マスタ!$I$26:$M$28,4,FALSE),0),
AND(P315&gt;=19,P315&lt;=20,入力項目!$S$16&lt;&gt;"高専"),IFERROR(VLOOKUP(入力項目!$S$17,子育て関連マスタ!$I$32:$M$37,4,FALSE),0),
AND(P315&gt;=21,P315&lt;=22,入力項目!$S$16="高専"),IFERROR(VLOOKUP(入力項目!$S$17,子育て関連マスタ!$I$32:$M$34,4,FALSE),0),
AND(P315&gt;=21,P315&lt;=22,入力項目!$S$16&lt;&gt;"高専"),IFERROR(VLOOKUP(入力項目!$S$17,子育て関連マスタ!$I$32:$M$34,4,FALSE),0),
P315&gt;=23,0
) +
IF($D315=4,
  IFERROR(_xlfn.IFS(
  P315&lt;=入力項目!$S$11,0,
  AND(P315=入力項目!$S$11),IFERROR(VLOOKUP(入力項目!$S$12,子育て関連マスタ!$I$4:$M$5,2,FALSE),0),
  AND(P315=4),IFERROR(VLOOKUP(入力項目!$S$13,子育て関連マスタ!$I$9:$M$12,2,FALSE),0),
  AND(P315=7),IFERROR(VLOOKUP(入力項目!$S$14,子育て関連マスタ!$I$16:$M$17,2,FALSE),0),
  AND(P315=13),IFERROR(VLOOKUP(入力項目!$S$15,子育て関連マスタ!$I$21:$M$22,2,FALSE),0),
  AND(P315=16),IFERROR(VLOOKUP(入力項目!$S$16,子育て関連マスタ!$I$26:$M$28,2,FALSE),0),
  AND(P315=19,入力項目!$S$16&lt;&gt;"高専"),IFERROR(VLOOKUP(入力項目!$S$17,子育て関連マスタ!$I$32:$M$37,2,FALSE),0),
  AND(P315=21,入力項目!$S$16="高専"),IFERROR(VLOOKUP(入力項目!$S$17,子育て関連マスタ!$I$32:$M$37,2,FALSE),0),
  P315&gt;=22,0
  ),0),0
) +
IF(AND(P315&gt;=1,P315&lt;=15),IF($D315=入力項目!$S$8,入力項目!$S$3,0),0) +
IF(AND(P315&gt;=1,P315&lt;=15),IF($D315=5,入力項目!$S$4,0),0) +
IF(AND(P315&gt;=1,P315&lt;=15),IF($D315=12,入力項目!$S$5,0),0) +
IF(AND(入力項目!$S$7=$A315,入力項目!$S$8=$D315),子育て関連マスタ!$C$14,0) +
IFERROR(IF(AND(YEAR(EDATE(DATE(入力項目!$S$7,入力項目!$S$8,1),1))=$A315,MONTH(EDATE(DATE(入力項目!$S$7,入力項目!$S$8,1),1))=$D315),子育て関連マスタ!$C$15,0),0) +
IF(AND(OR(P315=3,P315=5,P315=7),$D315=11),子育て関連マスタ!$C$17,0) +
IF(AND(P315=20,$D315=1),子育て関連マスタ!$C$18,0) +
IF(AND(P315=20,$D315=1),
IFERROR(_xlfn.IFS(
入力項目!$S$10="男",子育て関連マスタ!$C$18,
入力項目!$S$10="女",子育て関連マスタ!$C$19
),0),0
) +
IF(AND(P315&gt;=入力項目!$S$18,P315&lt;=入力項目!$S$19),入力項目!$S$20,0) +
IF(AND(P315&gt;=入力項目!$S$21,P315&lt;=入力項目!$S$22),入力項目!$S$23,0) +
IF(AND(P315&gt;=入力項目!$S$24,P315&lt;=入力項目!$S$25),入力項目!$S$26,0)
)</f>
        <v>0</v>
      </c>
      <c r="AE315">
        <f ca="1">-(
_xlfn.IFS(
Q315&lt;=入力項目!$S$11,0,
AND(Q315&gt;=入力項目!$S$11+1,Q315&lt;=3),IFERROR(VLOOKUP(入力項目!$S$12,子育て関連マスタ!$I$4:$M$5,4,FALSE),0),
AND(Q315&gt;=4,Q315&lt;=6),IFERROR(VLOOKUP(入力項目!$S$13,子育て関連マスタ!$I$9:$M$12,4,FALSE),0),
AND(Q315&gt;=7,Q315&lt;=12),IFERROR(VLOOKUP(入力項目!$S$14,子育て関連マスタ!$I$16:$M$17,4,FALSE),0),
AND(Q315&gt;=13,Q315&lt;=15),IFERROR(VLOOKUP(入力項目!$S$15,子育て関連マスタ!$I$21:$M$22,4,FALSE),0),
AND(Q315&gt;=16,Q315&lt;=18),IFERROR(VLOOKUP(入力項目!$S$16,子育て関連マスタ!$I$26:$M$28,4,FALSE),0),
AND(Q315&gt;=19,Q315&lt;=20,入力項目!$S$16="高専"),IFERROR(VLOOKUP(入力項目!$S$16,子育て関連マスタ!$I$26:$M$28,4,FALSE),0),
AND(Q315&gt;=19,Q315&lt;=20,入力項目!$S$16&lt;&gt;"高専"),IFERROR(VLOOKUP(入力項目!$S$17,子育て関連マスタ!$I$32:$M$37,4,FALSE),0),
AND(Q315&gt;=21,Q315&lt;=22,入力項目!$S$16="高専"),IFERROR(VLOOKUP(入力項目!$S$17,子育て関連マスタ!$I$32:$M$34,4,FALSE),0),
AND(Q315&gt;=21,Q315&lt;=22,入力項目!$S$16&lt;&gt;"高専"),IFERROR(VLOOKUP(入力項目!$S$17,子育て関連マスタ!$I$32:$M$34,4,FALSE),0),
Q315&gt;=23,0
) +
IF($D315=4,
  IFERROR(_xlfn.IFS(
  Q315&lt;=入力項目!$S$11,0,
  AND(Q315=入力項目!$S$11),IFERROR(VLOOKUP(入力項目!$S$12,子育て関連マスタ!$I$4:$M$5,2,FALSE),0),
  AND(Q315=4),IFERROR(VLOOKUP(入力項目!$S$13,子育て関連マスタ!$I$9:$M$12,2,FALSE),0),
  AND(Q315=7),IFERROR(VLOOKUP(入力項目!$S$14,子育て関連マスタ!$I$16:$M$17,2,FALSE),0),
  AND(Q315=13),IFERROR(VLOOKUP(入力項目!$S$15,子育て関連マスタ!$I$21:$M$22,2,FALSE),0),
  AND(Q315=16),IFERROR(VLOOKUP(入力項目!$S$16,子育て関連マスタ!$I$26:$M$28,2,FALSE),0),
  AND(Q315=19,入力項目!$S$16&lt;&gt;"高専"),IFERROR(VLOOKUP(入力項目!$S$17,子育て関連マスタ!$I$32:$M$37,2,FALSE),0),
  AND(Q315=21,入力項目!$S$16="高専"),IFERROR(VLOOKUP(入力項目!$S$17,子育て関連マスタ!$I$32:$M$37,2,FALSE),0),
  Q315&gt;=22,0
  ),0),0
) +
IF(AND(Q315&gt;=1,Q315&lt;=15),IF($D315=入力項目!$S$8,入力項目!$S$3,0),0) +
IF(AND(Q315&gt;=1,Q315&lt;=15),IF($D315=5,入力項目!$S$4,0),0) +
IF(AND(Q315&gt;=1,Q315&lt;=15),IF($D315=12,入力項目!$S$5,0),0) +
IF(AND(入力項目!$S$7=$A315,入力項目!$S$8=$D315),子育て関連マスタ!$C$14,0) +
IFERROR(IF(AND(YEAR(EDATE(DATE(入力項目!$S$7,入力項目!$S$8,1),1))=$A315,MONTH(EDATE(DATE(入力項目!$S$7,入力項目!$S$8,1),1))=$D315),子育て関連マスタ!$C$15,0),0) +
IF(AND(OR(Q315=3,Q315=5,Q315=7),$D315=11),子育て関連マスタ!$C$17,0) +
IF(AND(Q315=20,$D315=1),子育て関連マスタ!$C$18,0) +
IF(AND(Q315=20,$D315=1),
IFERROR(_xlfn.IFS(
入力項目!$S$10="男",子育て関連マスタ!$C$18,
入力項目!$S$10="女",子育て関連マスタ!$C$19
),0),0
) +
IF(AND(Q315&gt;=入力項目!$S$18,Q315&lt;=入力項目!$S$19),入力項目!$S$20,0) +
IF(AND(Q315&gt;=入力項目!$S$21,Q315&lt;=入力項目!$S$22),入力項目!$S$23,0) +
IF(AND(Q315&gt;=入力項目!$S$24,Q315&lt;=入力項目!$S$25),入力項目!$S$26,0)
)</f>
        <v>0</v>
      </c>
      <c r="AF315">
        <f ca="1">-(
_xlfn.IFS(
R315&lt;=入力項目!$S$11,0,
AND(R315&gt;=入力項目!$S$11+1,R315&lt;=3),IFERROR(VLOOKUP(入力項目!$S$12,子育て関連マスタ!$I$4:$M$5,4,FALSE),0),
AND(R315&gt;=4,R315&lt;=6),IFERROR(VLOOKUP(入力項目!$S$13,子育て関連マスタ!$I$9:$M$12,4,FALSE),0),
AND(R315&gt;=7,R315&lt;=12),IFERROR(VLOOKUP(入力項目!$S$14,子育て関連マスタ!$I$16:$M$17,4,FALSE),0),
AND(R315&gt;=13,R315&lt;=15),IFERROR(VLOOKUP(入力項目!$S$15,子育て関連マスタ!$I$21:$M$22,4,FALSE),0),
AND(R315&gt;=16,R315&lt;=18),IFERROR(VLOOKUP(入力項目!$S$16,子育て関連マスタ!$I$26:$M$28,4,FALSE),0),
AND(R315&gt;=19,R315&lt;=20,入力項目!$S$16="高専"),IFERROR(VLOOKUP(入力項目!$S$16,子育て関連マスタ!$I$26:$M$28,4,FALSE),0),
AND(R315&gt;=19,R315&lt;=20,入力項目!$S$16&lt;&gt;"高専"),IFERROR(VLOOKUP(入力項目!$S$17,子育て関連マスタ!$I$32:$M$37,4,FALSE),0),
AND(R315&gt;=21,R315&lt;=22,入力項目!$S$16="高専"),IFERROR(VLOOKUP(入力項目!$S$17,子育て関連マスタ!$I$32:$M$34,4,FALSE),0),
AND(R315&gt;=21,R315&lt;=22,入力項目!$S$16&lt;&gt;"高専"),IFERROR(VLOOKUP(入力項目!$S$17,子育て関連マスタ!$I$32:$M$34,4,FALSE),0),
R315&gt;=23,0
) +
IF($D315=4,
  IFERROR(_xlfn.IFS(
  R315&lt;=入力項目!$S$11,0,
  AND(R315=入力項目!$S$11),IFERROR(VLOOKUP(入力項目!$S$12,子育て関連マスタ!$I$4:$M$5,2,FALSE),0),
  AND(R315=4),IFERROR(VLOOKUP(入力項目!$S$13,子育て関連マスタ!$I$9:$M$12,2,FALSE),0),
  AND(R315=7),IFERROR(VLOOKUP(入力項目!$S$14,子育て関連マスタ!$I$16:$M$17,2,FALSE),0),
  AND(R315=13),IFERROR(VLOOKUP(入力項目!$S$15,子育て関連マスタ!$I$21:$M$22,2,FALSE),0),
  AND(R315=16),IFERROR(VLOOKUP(入力項目!$S$16,子育て関連マスタ!$I$26:$M$28,2,FALSE),0),
  AND(R315=19,入力項目!$S$16&lt;&gt;"高専"),IFERROR(VLOOKUP(入力項目!$S$17,子育て関連マスタ!$I$32:$M$37,2,FALSE),0),
  AND(R315=21,入力項目!$S$16="高専"),IFERROR(VLOOKUP(入力項目!$S$17,子育て関連マスタ!$I$32:$M$37,2,FALSE),0),
  R315&gt;=22,0
  ),0),0
) +
IF(AND(R315&gt;=1,R315&lt;=15),IF($D315=入力項目!$S$8,入力項目!$S$3,0),0) +
IF(AND(R315&gt;=1,R315&lt;=15),IF($D315=5,入力項目!$S$4,0),0) +
IF(AND(R315&gt;=1,R315&lt;=15),IF($D315=12,入力項目!$S$5,0),0) +
IF(AND(入力項目!$S$7=$A315,入力項目!$S$8=$D315),子育て関連マスタ!$C$14,0) +
IFERROR(IF(AND(YEAR(EDATE(DATE(入力項目!$S$7,入力項目!$S$8,1),1))=$A315,MONTH(EDATE(DATE(入力項目!$S$7,入力項目!$S$8,1),1))=$D315),子育て関連マスタ!$C$15,0),0) +
IF(AND(OR(R315=3,R315=5,R315=7),$D315=11),子育て関連マスタ!$C$17,0) +
IF(AND(R315=20,$D315=1),子育て関連マスタ!$C$18,0) +
IF(AND(R315=20,$D315=1),
IFERROR(_xlfn.IFS(
入力項目!$S$10="男",子育て関連マスタ!$C$18,
入力項目!$S$10="女",子育て関連マスタ!$C$19
),0),0
) +
IF(AND(R315&gt;=入力項目!$S$18,R315&lt;=入力項目!$S$19),入力項目!$S$20,0) +
IF(AND(R315&gt;=入力項目!$S$21,R315&lt;=入力項目!$S$22),入力項目!$S$23,0) +
IF(AND(R315&gt;=入力項目!$S$24,R315&lt;=入力項目!$S$25),入力項目!$S$26,0)
)</f>
        <v>0</v>
      </c>
      <c r="AG315">
        <f ca="1">-(
_xlfn.IFS(
S315&lt;=入力項目!$S$11,0,
AND(S315&gt;=入力項目!$S$11+1,S315&lt;=3),IFERROR(VLOOKUP(入力項目!$S$12,子育て関連マスタ!$I$4:$M$5,4,FALSE),0),
AND(S315&gt;=4,S315&lt;=6),IFERROR(VLOOKUP(入力項目!$S$13,子育て関連マスタ!$I$9:$M$12,4,FALSE),0),
AND(S315&gt;=7,S315&lt;=12),IFERROR(VLOOKUP(入力項目!$S$14,子育て関連マスタ!$I$16:$M$17,4,FALSE),0),
AND(S315&gt;=13,S315&lt;=15),IFERROR(VLOOKUP(入力項目!$S$15,子育て関連マスタ!$I$21:$M$22,4,FALSE),0),
AND(S315&gt;=16,S315&lt;=18),IFERROR(VLOOKUP(入力項目!$S$16,子育て関連マスタ!$I$26:$M$28,4,FALSE),0),
AND(S315&gt;=19,S315&lt;=20,入力項目!$S$16="高専"),IFERROR(VLOOKUP(入力項目!$S$16,子育て関連マスタ!$I$26:$M$28,4,FALSE),0),
AND(S315&gt;=19,S315&lt;=20,入力項目!$S$16&lt;&gt;"高専"),IFERROR(VLOOKUP(入力項目!$S$17,子育て関連マスタ!$I$32:$M$37,4,FALSE),0),
AND(S315&gt;=21,S315&lt;=22,入力項目!$S$16="高専"),IFERROR(VLOOKUP(入力項目!$S$17,子育て関連マスタ!$I$32:$M$34,4,FALSE),0),
AND(S315&gt;=21,S315&lt;=22,入力項目!$S$16&lt;&gt;"高専"),IFERROR(VLOOKUP(入力項目!$S$17,子育て関連マスタ!$I$32:$M$34,4,FALSE),0),
S315&gt;=23,0
) +
IF($D315=4,
  IFERROR(_xlfn.IFS(
  S315&lt;=入力項目!$S$11,0,
  AND(S315=入力項目!$S$11),IFERROR(VLOOKUP(入力項目!$S$12,子育て関連マスタ!$I$4:$M$5,2,FALSE),0),
  AND(S315=4),IFERROR(VLOOKUP(入力項目!$S$13,子育て関連マスタ!$I$9:$M$12,2,FALSE),0),
  AND(S315=7),IFERROR(VLOOKUP(入力項目!$S$14,子育て関連マスタ!$I$16:$M$17,2,FALSE),0),
  AND(S315=13),IFERROR(VLOOKUP(入力項目!$S$15,子育て関連マスタ!$I$21:$M$22,2,FALSE),0),
  AND(S315=16),IFERROR(VLOOKUP(入力項目!$S$16,子育て関連マスタ!$I$26:$M$28,2,FALSE),0),
  AND(S315=19,入力項目!$S$16&lt;&gt;"高専"),IFERROR(VLOOKUP(入力項目!$S$17,子育て関連マスタ!$I$32:$M$37,2,FALSE),0),
  AND(S315=21,入力項目!$S$16="高専"),IFERROR(VLOOKUP(入力項目!$S$17,子育て関連マスタ!$I$32:$M$37,2,FALSE),0),
  S315&gt;=22,0
  ),0),0
) +
IF(AND(S315&gt;=1,S315&lt;=15),IF($D315=入力項目!$S$8,入力項目!$S$3,0),0) +
IF(AND(S315&gt;=1,S315&lt;=15),IF($D315=5,入力項目!$S$4,0),0) +
IF(AND(S315&gt;=1,S315&lt;=15),IF($D315=12,入力項目!$S$5,0),0) +
IF(AND(入力項目!$S$7=$A315,入力項目!$S$8=$D315),子育て関連マスタ!$C$14,0) +
IFERROR(IF(AND(YEAR(EDATE(DATE(入力項目!$S$7,入力項目!$S$8,1),1))=$A315,MONTH(EDATE(DATE(入力項目!$S$7,入力項目!$S$8,1),1))=$D315),子育て関連マスタ!$C$15,0),0) +
IF(AND(OR(S315=3,S315=5,S315=7),$D315=11),子育て関連マスタ!$C$17,0) +
IF(AND(S315=20,$D315=1),子育て関連マスタ!$C$18,0) +
IF(AND(S315=20,$D315=1),
IFERROR(_xlfn.IFS(
入力項目!$S$10="男",子育て関連マスタ!$C$18,
入力項目!$S$10="女",子育て関連マスタ!$C$19
),0),0
) +
IF(AND(S315&gt;=入力項目!$S$18,S315&lt;=入力項目!$S$19),入力項目!$S$20,0) +
IF(AND(S315&gt;=入力項目!$S$21,S315&lt;=入力項目!$S$22),入力項目!$S$23,0) +
IF(AND(S315&gt;=入力項目!$S$24,S315&lt;=入力項目!$S$25),入力項目!$S$26,0)
)</f>
        <v>0</v>
      </c>
      <c r="AH315">
        <f ca="1">-(
_xlfn.IFS(
T315&lt;=入力項目!$S$11,0,
AND(T315&gt;=入力項目!$S$11+1,T315&lt;=3),IFERROR(VLOOKUP(入力項目!$S$12,子育て関連マスタ!$I$4:$M$5,4,FALSE),0),
AND(T315&gt;=4,T315&lt;=6),IFERROR(VLOOKUP(入力項目!$S$13,子育て関連マスタ!$I$9:$M$12,4,FALSE),0),
AND(T315&gt;=7,T315&lt;=12),IFERROR(VLOOKUP(入力項目!$S$14,子育て関連マスタ!$I$16:$M$17,4,FALSE),0),
AND(T315&gt;=13,T315&lt;=15),IFERROR(VLOOKUP(入力項目!$S$15,子育て関連マスタ!$I$21:$M$22,4,FALSE),0),
AND(T315&gt;=16,T315&lt;=18),IFERROR(VLOOKUP(入力項目!$S$16,子育て関連マスタ!$I$26:$M$28,4,FALSE),0),
AND(T315&gt;=19,T315&lt;=20,入力項目!$S$16="高専"),IFERROR(VLOOKUP(入力項目!$S$16,子育て関連マスタ!$I$26:$M$28,4,FALSE),0),
AND(T315&gt;=19,T315&lt;=20,入力項目!$S$16&lt;&gt;"高専"),IFERROR(VLOOKUP(入力項目!$S$17,子育て関連マスタ!$I$32:$M$37,4,FALSE),0),
AND(T315&gt;=21,T315&lt;=22,入力項目!$S$16="高専"),IFERROR(VLOOKUP(入力項目!$S$17,子育て関連マスタ!$I$32:$M$34,4,FALSE),0),
AND(T315&gt;=21,T315&lt;=22,入力項目!$S$16&lt;&gt;"高専"),IFERROR(VLOOKUP(入力項目!$S$17,子育て関連マスタ!$I$32:$M$34,4,FALSE),0),
T315&gt;=23,0
) +
IF($D315=4,
  IFERROR(_xlfn.IFS(
  T315&lt;=入力項目!$S$11,0,
  AND(T315=入力項目!$S$11),IFERROR(VLOOKUP(入力項目!$S$12,子育て関連マスタ!$I$4:$M$5,2,FALSE),0),
  AND(T315=4),IFERROR(VLOOKUP(入力項目!$S$13,子育て関連マスタ!$I$9:$M$12,2,FALSE),0),
  AND(T315=7),IFERROR(VLOOKUP(入力項目!$S$14,子育て関連マスタ!$I$16:$M$17,2,FALSE),0),
  AND(T315=13),IFERROR(VLOOKUP(入力項目!$S$15,子育て関連マスタ!$I$21:$M$22,2,FALSE),0),
  AND(T315=16),IFERROR(VLOOKUP(入力項目!$S$16,子育て関連マスタ!$I$26:$M$28,2,FALSE),0),
  AND(T315=19,入力項目!$S$16&lt;&gt;"高専"),IFERROR(VLOOKUP(入力項目!$S$17,子育て関連マスタ!$I$32:$M$37,2,FALSE),0),
  AND(T315=21,入力項目!$S$16="高専"),IFERROR(VLOOKUP(入力項目!$S$17,子育て関連マスタ!$I$32:$M$37,2,FALSE),0),
  T315&gt;=22,0
  ),0),0
) +
IF(AND(T315&gt;=1,T315&lt;=15),IF($D315=入力項目!$S$8,入力項目!$S$3,0),0) +
IF(AND(T315&gt;=1,T315&lt;=15),IF($D315=5,入力項目!$S$4,0),0) +
IF(AND(T315&gt;=1,T315&lt;=15),IF($D315=12,入力項目!$S$5,0),0) +
IF(AND(入力項目!$S$7=$A315,入力項目!$S$8=$D315),子育て関連マスタ!$C$14,0) +
IFERROR(IF(AND(YEAR(EDATE(DATE(入力項目!$S$7,入力項目!$S$8,1),1))=$A315,MONTH(EDATE(DATE(入力項目!$S$7,入力項目!$S$8,1),1))=$D315),子育て関連マスタ!$C$15,0),0) +
IF(AND(OR(T315=3,T315=5,T315=7),$D315=11),子育て関連マスタ!$C$17,0) +
IF(AND(T315=20,$D315=1),子育て関連マスタ!$C$18,0) +
IF(AND(T315=20,$D315=1),
IFERROR(_xlfn.IFS(
入力項目!$S$10="男",子育て関連マスタ!$C$18,
入力項目!$S$10="女",子育て関連マスタ!$C$19
),0),0
) +
IF(AND(T315&gt;=入力項目!$S$18,T315&lt;=入力項目!$S$19),入力項目!$S$20,0) +
IF(AND(T315&gt;=入力項目!$S$21,T315&lt;=入力項目!$S$22),入力項目!$S$23,0) +
IF(AND(T315&gt;=入力項目!$S$24,T315&lt;=入力項目!$S$25),入力項目!$S$26,0)
)</f>
        <v>0</v>
      </c>
      <c r="AI315">
        <f ca="1">-(
_xlfn.IFS(
U315&lt;=入力項目!$S$11,0,
AND(U315&gt;=入力項目!$S$11+1,U315&lt;=3),IFERROR(VLOOKUP(入力項目!$S$12,子育て関連マスタ!$I$4:$M$5,4,FALSE),0),
AND(U315&gt;=4,U315&lt;=6),IFERROR(VLOOKUP(入力項目!$S$13,子育て関連マスタ!$I$9:$M$12,4,FALSE),0),
AND(U315&gt;=7,U315&lt;=12),IFERROR(VLOOKUP(入力項目!$S$14,子育て関連マスタ!$I$16:$M$17,4,FALSE),0),
AND(U315&gt;=13,U315&lt;=15),IFERROR(VLOOKUP(入力項目!$S$15,子育て関連マスタ!$I$21:$M$22,4,FALSE),0),
AND(U315&gt;=16,U315&lt;=18),IFERROR(VLOOKUP(入力項目!$S$16,子育て関連マスタ!$I$26:$M$28,4,FALSE),0),
AND(U315&gt;=19,U315&lt;=20,入力項目!$S$16="高専"),IFERROR(VLOOKUP(入力項目!$S$16,子育て関連マスタ!$I$26:$M$28,4,FALSE),0),
AND(U315&gt;=19,U315&lt;=20,入力項目!$S$16&lt;&gt;"高専"),IFERROR(VLOOKUP(入力項目!$S$17,子育て関連マスタ!$I$32:$M$37,4,FALSE),0),
AND(U315&gt;=21,U315&lt;=22,入力項目!$S$16="高専"),IFERROR(VLOOKUP(入力項目!$S$17,子育て関連マスタ!$I$32:$M$34,4,FALSE),0),
AND(U315&gt;=21,U315&lt;=22,入力項目!$S$16&lt;&gt;"高専"),IFERROR(VLOOKUP(入力項目!$S$17,子育て関連マスタ!$I$32:$M$34,4,FALSE),0),
U315&gt;=23,0
) +
IF($D315=4,
  IFERROR(_xlfn.IFS(
  U315&lt;=入力項目!$S$11,0,
  AND(U315=入力項目!$S$11),IFERROR(VLOOKUP(入力項目!$S$12,子育て関連マスタ!$I$4:$M$5,2,FALSE),0),
  AND(U315=4),IFERROR(VLOOKUP(入力項目!$S$13,子育て関連マスタ!$I$9:$M$12,2,FALSE),0),
  AND(U315=7),IFERROR(VLOOKUP(入力項目!$S$14,子育て関連マスタ!$I$16:$M$17,2,FALSE),0),
  AND(U315=13),IFERROR(VLOOKUP(入力項目!$S$15,子育て関連マスタ!$I$21:$M$22,2,FALSE),0),
  AND(U315=16),IFERROR(VLOOKUP(入力項目!$S$16,子育て関連マスタ!$I$26:$M$28,2,FALSE),0),
  AND(U315=19,入力項目!$S$16&lt;&gt;"高専"),IFERROR(VLOOKUP(入力項目!$S$17,子育て関連マスタ!$I$32:$M$37,2,FALSE),0),
  AND(U315=21,入力項目!$S$16="高専"),IFERROR(VLOOKUP(入力項目!$S$17,子育て関連マスタ!$I$32:$M$37,2,FALSE),0),
  U315&gt;=22,0
  ),0),0
) +
IF(AND(U315&gt;=1,U315&lt;=15),IF($D315=入力項目!$S$8,入力項目!$S$3,0),0) +
IF(AND(U315&gt;=1,U315&lt;=15),IF($D315=5,入力項目!$S$4,0),0) +
IF(AND(U315&gt;=1,U315&lt;=15),IF($D315=12,入力項目!$S$5,0),0) +
IF(AND(入力項目!$S$7=$A315,入力項目!$S$8=$D315),子育て関連マスタ!$C$14,0) +
IFERROR(IF(AND(YEAR(EDATE(DATE(入力項目!$S$7,入力項目!$S$8,1),1))=$A315,MONTH(EDATE(DATE(入力項目!$S$7,入力項目!$S$8,1),1))=$D315),子育て関連マスタ!$C$15,0),0) +
IF(AND(OR(U315=3,U315=5,U315=7),$D315=11),子育て関連マスタ!$C$17,0) +
IF(AND(U315=20,$D315=1),子育て関連マスタ!$C$18,0) +
IF(AND(U315=20,$D315=1),
IFERROR(_xlfn.IFS(
入力項目!$S$10="男",子育て関連マスタ!$C$18,
入力項目!$S$10="女",子育て関連マスタ!$C$19
),0),0
) +
IF(AND(U315&gt;=入力項目!$S$18,U315&lt;=入力項目!$S$19),入力項目!$S$20,0) +
IF(AND(U315&gt;=入力項目!$S$21,U315&lt;=入力項目!$S$22),入力項目!$S$23,0) +
IF(AND(U315&gt;=入力項目!$S$24,U315&lt;=入力項目!$S$25),入力項目!$S$26,0)
)</f>
        <v>0</v>
      </c>
      <c r="AJ315" s="10">
        <f ca="1">-VLOOKUP($D315,月別収支!$A$2:$H$13,7,FALSE)</f>
        <v>-20000</v>
      </c>
    </row>
    <row r="316" spans="1:36" x14ac:dyDescent="0.4">
      <c r="A316">
        <f t="shared" ca="1" si="88"/>
        <v>2050</v>
      </c>
      <c r="B316">
        <f t="shared" ca="1" si="78"/>
        <v>2050</v>
      </c>
      <c r="C316">
        <f t="shared" ca="1" si="79"/>
        <v>26</v>
      </c>
      <c r="D316">
        <f t="shared" ca="1" si="89"/>
        <v>10</v>
      </c>
      <c r="E316" t="str">
        <f t="shared" ca="1" si="73"/>
        <v>2050年10月</v>
      </c>
      <c r="F316">
        <f ca="1">IF(OR(入力項目!$N$5&lt;$A316,AND(入力項目!$N$5=$A316,入力項目!$N$6&lt;$D316)),IF(F315=0,1,IF(G316=12,F315+1,F315)),0)</f>
        <v>26</v>
      </c>
      <c r="G316">
        <f ca="1">IF(OR(入力項目!$N$5&lt;$A316,AND(入力項目!$N$5=$A316,入力項目!$N$6&lt;$D316)),IF(G315=12,1,G315+1),0)</f>
        <v>12</v>
      </c>
      <c r="H316" t="str">
        <f t="shared" ca="1" si="74"/>
        <v>26_12</v>
      </c>
      <c r="I316">
        <f ca="1">IF(
  IFERROR(AND($C316&gt;0,MOD($C316,入力項目!$N$22)=0,$D316=入力項目!$N$23), FALSE),
  1,
  IF(
    AND(I315&gt;0,J315=12),
    IF(I315=入力項目!$N$28, 0, I315+1),
    I315
  )
)</f>
        <v>2</v>
      </c>
      <c r="J316">
        <f ca="1">IF($D316=入力項目!$N$23,1,IFERROR(J315+1,1))</f>
        <v>5</v>
      </c>
      <c r="K316" t="str">
        <f t="shared" ca="1" si="75"/>
        <v>2_5</v>
      </c>
      <c r="L316">
        <f ca="1">L315+IF(入力項目!$D$4=$D316,1,0)</f>
        <v>55</v>
      </c>
      <c r="M316" t="str">
        <f t="shared" ca="1" si="76"/>
        <v>55歳</v>
      </c>
      <c r="N316">
        <f t="shared" ca="1" si="80"/>
        <v>55</v>
      </c>
      <c r="O316" t="str">
        <f t="shared" ca="1" si="77"/>
        <v>55歳</v>
      </c>
      <c r="P316">
        <f t="shared" ca="1" si="81"/>
        <v>30</v>
      </c>
      <c r="Q316">
        <f t="shared" ca="1" si="82"/>
        <v>28</v>
      </c>
      <c r="R316">
        <f t="shared" ca="1" si="83"/>
        <v>2051</v>
      </c>
      <c r="S316">
        <f t="shared" ca="1" si="84"/>
        <v>2051</v>
      </c>
      <c r="T316">
        <f t="shared" ca="1" si="85"/>
        <v>2051</v>
      </c>
      <c r="U316">
        <f t="shared" ca="1" si="86"/>
        <v>2051</v>
      </c>
      <c r="V316" s="10">
        <f t="shared" ca="1" si="87"/>
        <v>36971825</v>
      </c>
      <c r="W316" s="10">
        <f ca="1">IF($L316&lt;その他マスタ!$B$1,VLOOKUP($D316,月別収支!$A$2:$H$13,2,FALSE),その他マスタ!$B$3)+IF(AND($L316=その他マスタ!$B$1,入力項目!$I$9="あり",$D316=入力項目!$D$4),その他マスタ!$B$2,0)</f>
        <v>300000</v>
      </c>
      <c r="X316" s="10">
        <f ca="1">-IF(入力項目!$K$5=TRUE,
IF($F316+$G316&lt;3,VLOOKUP($D316,月別収支!$A$2:$H$13,8,FALSE),0)+IFERROR(VLOOKUP($H316,住宅ローン計算!C:P,13,FALSE),0)+IF($F316&gt;1,IF(OR($G316=3,$G316=6,$G316=9,$G316=12),ROUNDUP(入力項目!$N$18/4,0),0),0),
VLOOKUP($D316,月別収支!$A$2:$H$13,8,FALSE))</f>
        <v>-91090</v>
      </c>
      <c r="Y316" s="10">
        <f ca="1">-VLOOKUP($D316,月別収支!$A$2:$H$13,3,FALSE)</f>
        <v>-75000</v>
      </c>
      <c r="Z316" s="10">
        <f ca="1">-VLOOKUP($D316,月別収支!$A$2:$H$13,4,FALSE)</f>
        <v>-27000</v>
      </c>
      <c r="AA316" s="10">
        <f ca="1">-VLOOKUP($D316,月別収支!$A$2:$H$13,6,FALSE)</f>
        <v>-10000</v>
      </c>
      <c r="AB316" s="10">
        <f ca="1">-(
VLOOKUP($D316,月別収支!$A$2:$H$13,5,FALSE)+IF(AND(入力項目!$I$27&lt;=$A316,ISEVEN($A316-入力項目!$I$27),入力項目!$I$28=$D316),入力項目!$I$26,0)
+IF(入力項目!$K$26=TRUE,
IFERROR(VLOOKUP($K316,マイカーローン計算!C:P,13,FALSE),0),
IFERROR(
  IF(AND($C316&gt;0,MOD($C316,入力項目!$N$22)=0,$D316=入力項目!$N$23),入力項目!$N$24,0),
 0
)
)
)</f>
        <v>-20000</v>
      </c>
      <c r="AC316" s="10">
        <f ca="1">-IF($A316&lt;入力項目!$N$33,入力項目!$N$35,IF(AND($A316=入力項目!$N$33,$D316&lt;=入力項目!$N$34),入力項目!$N$35,0))</f>
        <v>0</v>
      </c>
      <c r="AD316">
        <f ca="1">-(
_xlfn.IFS(
P316&lt;=入力項目!$S$11,0,
AND(P316&gt;=入力項目!$S$11+1,P316&lt;=3),IFERROR(VLOOKUP(入力項目!$S$12,子育て関連マスタ!$I$4:$M$5,4,FALSE),0),
AND(P316&gt;=4,P316&lt;=6),IFERROR(VLOOKUP(入力項目!$S$13,子育て関連マスタ!$I$9:$M$12,4,FALSE),0),
AND(P316&gt;=7,P316&lt;=12),IFERROR(VLOOKUP(入力項目!$S$14,子育て関連マスタ!$I$16:$M$17,4,FALSE),0),
AND(P316&gt;=13,P316&lt;=15),IFERROR(VLOOKUP(入力項目!$S$15,子育て関連マスタ!$I$21:$M$22,4,FALSE),0),
AND(P316&gt;=16,P316&lt;=18),IFERROR(VLOOKUP(入力項目!$S$16,子育て関連マスタ!$I$26:$M$28,4,FALSE),0),
AND(P316&gt;=19,P316&lt;=20,入力項目!$S$16="高専"),IFERROR(VLOOKUP(入力項目!$S$16,子育て関連マスタ!$I$26:$M$28,4,FALSE),0),
AND(P316&gt;=19,P316&lt;=20,入力項目!$S$16&lt;&gt;"高専"),IFERROR(VLOOKUP(入力項目!$S$17,子育て関連マスタ!$I$32:$M$37,4,FALSE),0),
AND(P316&gt;=21,P316&lt;=22,入力項目!$S$16="高専"),IFERROR(VLOOKUP(入力項目!$S$17,子育て関連マスタ!$I$32:$M$34,4,FALSE),0),
AND(P316&gt;=21,P316&lt;=22,入力項目!$S$16&lt;&gt;"高専"),IFERROR(VLOOKUP(入力項目!$S$17,子育て関連マスタ!$I$32:$M$34,4,FALSE),0),
P316&gt;=23,0
) +
IF($D316=4,
  IFERROR(_xlfn.IFS(
  P316&lt;=入力項目!$S$11,0,
  AND(P316=入力項目!$S$11),IFERROR(VLOOKUP(入力項目!$S$12,子育て関連マスタ!$I$4:$M$5,2,FALSE),0),
  AND(P316=4),IFERROR(VLOOKUP(入力項目!$S$13,子育て関連マスタ!$I$9:$M$12,2,FALSE),0),
  AND(P316=7),IFERROR(VLOOKUP(入力項目!$S$14,子育て関連マスタ!$I$16:$M$17,2,FALSE),0),
  AND(P316=13),IFERROR(VLOOKUP(入力項目!$S$15,子育て関連マスタ!$I$21:$M$22,2,FALSE),0),
  AND(P316=16),IFERROR(VLOOKUP(入力項目!$S$16,子育て関連マスタ!$I$26:$M$28,2,FALSE),0),
  AND(P316=19,入力項目!$S$16&lt;&gt;"高専"),IFERROR(VLOOKUP(入力項目!$S$17,子育て関連マスタ!$I$32:$M$37,2,FALSE),0),
  AND(P316=21,入力項目!$S$16="高専"),IFERROR(VLOOKUP(入力項目!$S$17,子育て関連マスタ!$I$32:$M$37,2,FALSE),0),
  P316&gt;=22,0
  ),0),0
) +
IF(AND(P316&gt;=1,P316&lt;=15),IF($D316=入力項目!$S$8,入力項目!$S$3,0),0) +
IF(AND(P316&gt;=1,P316&lt;=15),IF($D316=5,入力項目!$S$4,0),0) +
IF(AND(P316&gt;=1,P316&lt;=15),IF($D316=12,入力項目!$S$5,0),0) +
IF(AND(入力項目!$S$7=$A316,入力項目!$S$8=$D316),子育て関連マスタ!$C$14,0) +
IFERROR(IF(AND(YEAR(EDATE(DATE(入力項目!$S$7,入力項目!$S$8,1),1))=$A316,MONTH(EDATE(DATE(入力項目!$S$7,入力項目!$S$8,1),1))=$D316),子育て関連マスタ!$C$15,0),0) +
IF(AND(OR(P316=3,P316=5,P316=7),$D316=11),子育て関連マスタ!$C$17,0) +
IF(AND(P316=20,$D316=1),子育て関連マスタ!$C$18,0) +
IF(AND(P316=20,$D316=1),
IFERROR(_xlfn.IFS(
入力項目!$S$10="男",子育て関連マスタ!$C$18,
入力項目!$S$10="女",子育て関連マスタ!$C$19
),0),0
) +
IF(AND(P316&gt;=入力項目!$S$18,P316&lt;=入力項目!$S$19),入力項目!$S$20,0) +
IF(AND(P316&gt;=入力項目!$S$21,P316&lt;=入力項目!$S$22),入力項目!$S$23,0) +
IF(AND(P316&gt;=入力項目!$S$24,P316&lt;=入力項目!$S$25),入力項目!$S$26,0)
)</f>
        <v>0</v>
      </c>
      <c r="AE316">
        <f ca="1">-(
_xlfn.IFS(
Q316&lt;=入力項目!$S$11,0,
AND(Q316&gt;=入力項目!$S$11+1,Q316&lt;=3),IFERROR(VLOOKUP(入力項目!$S$12,子育て関連マスタ!$I$4:$M$5,4,FALSE),0),
AND(Q316&gt;=4,Q316&lt;=6),IFERROR(VLOOKUP(入力項目!$S$13,子育て関連マスタ!$I$9:$M$12,4,FALSE),0),
AND(Q316&gt;=7,Q316&lt;=12),IFERROR(VLOOKUP(入力項目!$S$14,子育て関連マスタ!$I$16:$M$17,4,FALSE),0),
AND(Q316&gt;=13,Q316&lt;=15),IFERROR(VLOOKUP(入力項目!$S$15,子育て関連マスタ!$I$21:$M$22,4,FALSE),0),
AND(Q316&gt;=16,Q316&lt;=18),IFERROR(VLOOKUP(入力項目!$S$16,子育て関連マスタ!$I$26:$M$28,4,FALSE),0),
AND(Q316&gt;=19,Q316&lt;=20,入力項目!$S$16="高専"),IFERROR(VLOOKUP(入力項目!$S$16,子育て関連マスタ!$I$26:$M$28,4,FALSE),0),
AND(Q316&gt;=19,Q316&lt;=20,入力項目!$S$16&lt;&gt;"高専"),IFERROR(VLOOKUP(入力項目!$S$17,子育て関連マスタ!$I$32:$M$37,4,FALSE),0),
AND(Q316&gt;=21,Q316&lt;=22,入力項目!$S$16="高専"),IFERROR(VLOOKUP(入力項目!$S$17,子育て関連マスタ!$I$32:$M$34,4,FALSE),0),
AND(Q316&gt;=21,Q316&lt;=22,入力項目!$S$16&lt;&gt;"高専"),IFERROR(VLOOKUP(入力項目!$S$17,子育て関連マスタ!$I$32:$M$34,4,FALSE),0),
Q316&gt;=23,0
) +
IF($D316=4,
  IFERROR(_xlfn.IFS(
  Q316&lt;=入力項目!$S$11,0,
  AND(Q316=入力項目!$S$11),IFERROR(VLOOKUP(入力項目!$S$12,子育て関連マスタ!$I$4:$M$5,2,FALSE),0),
  AND(Q316=4),IFERROR(VLOOKUP(入力項目!$S$13,子育て関連マスタ!$I$9:$M$12,2,FALSE),0),
  AND(Q316=7),IFERROR(VLOOKUP(入力項目!$S$14,子育て関連マスタ!$I$16:$M$17,2,FALSE),0),
  AND(Q316=13),IFERROR(VLOOKUP(入力項目!$S$15,子育て関連マスタ!$I$21:$M$22,2,FALSE),0),
  AND(Q316=16),IFERROR(VLOOKUP(入力項目!$S$16,子育て関連マスタ!$I$26:$M$28,2,FALSE),0),
  AND(Q316=19,入力項目!$S$16&lt;&gt;"高専"),IFERROR(VLOOKUP(入力項目!$S$17,子育て関連マスタ!$I$32:$M$37,2,FALSE),0),
  AND(Q316=21,入力項目!$S$16="高専"),IFERROR(VLOOKUP(入力項目!$S$17,子育て関連マスタ!$I$32:$M$37,2,FALSE),0),
  Q316&gt;=22,0
  ),0),0
) +
IF(AND(Q316&gt;=1,Q316&lt;=15),IF($D316=入力項目!$S$8,入力項目!$S$3,0),0) +
IF(AND(Q316&gt;=1,Q316&lt;=15),IF($D316=5,入力項目!$S$4,0),0) +
IF(AND(Q316&gt;=1,Q316&lt;=15),IF($D316=12,入力項目!$S$5,0),0) +
IF(AND(入力項目!$S$7=$A316,入力項目!$S$8=$D316),子育て関連マスタ!$C$14,0) +
IFERROR(IF(AND(YEAR(EDATE(DATE(入力項目!$S$7,入力項目!$S$8,1),1))=$A316,MONTH(EDATE(DATE(入力項目!$S$7,入力項目!$S$8,1),1))=$D316),子育て関連マスタ!$C$15,0),0) +
IF(AND(OR(Q316=3,Q316=5,Q316=7),$D316=11),子育て関連マスタ!$C$17,0) +
IF(AND(Q316=20,$D316=1),子育て関連マスタ!$C$18,0) +
IF(AND(Q316=20,$D316=1),
IFERROR(_xlfn.IFS(
入力項目!$S$10="男",子育て関連マスタ!$C$18,
入力項目!$S$10="女",子育て関連マスタ!$C$19
),0),0
) +
IF(AND(Q316&gt;=入力項目!$S$18,Q316&lt;=入力項目!$S$19),入力項目!$S$20,0) +
IF(AND(Q316&gt;=入力項目!$S$21,Q316&lt;=入力項目!$S$22),入力項目!$S$23,0) +
IF(AND(Q316&gt;=入力項目!$S$24,Q316&lt;=入力項目!$S$25),入力項目!$S$26,0)
)</f>
        <v>0</v>
      </c>
      <c r="AF316">
        <f ca="1">-(
_xlfn.IFS(
R316&lt;=入力項目!$S$11,0,
AND(R316&gt;=入力項目!$S$11+1,R316&lt;=3),IFERROR(VLOOKUP(入力項目!$S$12,子育て関連マスタ!$I$4:$M$5,4,FALSE),0),
AND(R316&gt;=4,R316&lt;=6),IFERROR(VLOOKUP(入力項目!$S$13,子育て関連マスタ!$I$9:$M$12,4,FALSE),0),
AND(R316&gt;=7,R316&lt;=12),IFERROR(VLOOKUP(入力項目!$S$14,子育て関連マスタ!$I$16:$M$17,4,FALSE),0),
AND(R316&gt;=13,R316&lt;=15),IFERROR(VLOOKUP(入力項目!$S$15,子育て関連マスタ!$I$21:$M$22,4,FALSE),0),
AND(R316&gt;=16,R316&lt;=18),IFERROR(VLOOKUP(入力項目!$S$16,子育て関連マスタ!$I$26:$M$28,4,FALSE),0),
AND(R316&gt;=19,R316&lt;=20,入力項目!$S$16="高専"),IFERROR(VLOOKUP(入力項目!$S$16,子育て関連マスタ!$I$26:$M$28,4,FALSE),0),
AND(R316&gt;=19,R316&lt;=20,入力項目!$S$16&lt;&gt;"高専"),IFERROR(VLOOKUP(入力項目!$S$17,子育て関連マスタ!$I$32:$M$37,4,FALSE),0),
AND(R316&gt;=21,R316&lt;=22,入力項目!$S$16="高専"),IFERROR(VLOOKUP(入力項目!$S$17,子育て関連マスタ!$I$32:$M$34,4,FALSE),0),
AND(R316&gt;=21,R316&lt;=22,入力項目!$S$16&lt;&gt;"高専"),IFERROR(VLOOKUP(入力項目!$S$17,子育て関連マスタ!$I$32:$M$34,4,FALSE),0),
R316&gt;=23,0
) +
IF($D316=4,
  IFERROR(_xlfn.IFS(
  R316&lt;=入力項目!$S$11,0,
  AND(R316=入力項目!$S$11),IFERROR(VLOOKUP(入力項目!$S$12,子育て関連マスタ!$I$4:$M$5,2,FALSE),0),
  AND(R316=4),IFERROR(VLOOKUP(入力項目!$S$13,子育て関連マスタ!$I$9:$M$12,2,FALSE),0),
  AND(R316=7),IFERROR(VLOOKUP(入力項目!$S$14,子育て関連マスタ!$I$16:$M$17,2,FALSE),0),
  AND(R316=13),IFERROR(VLOOKUP(入力項目!$S$15,子育て関連マスタ!$I$21:$M$22,2,FALSE),0),
  AND(R316=16),IFERROR(VLOOKUP(入力項目!$S$16,子育て関連マスタ!$I$26:$M$28,2,FALSE),0),
  AND(R316=19,入力項目!$S$16&lt;&gt;"高専"),IFERROR(VLOOKUP(入力項目!$S$17,子育て関連マスタ!$I$32:$M$37,2,FALSE),0),
  AND(R316=21,入力項目!$S$16="高専"),IFERROR(VLOOKUP(入力項目!$S$17,子育て関連マスタ!$I$32:$M$37,2,FALSE),0),
  R316&gt;=22,0
  ),0),0
) +
IF(AND(R316&gt;=1,R316&lt;=15),IF($D316=入力項目!$S$8,入力項目!$S$3,0),0) +
IF(AND(R316&gt;=1,R316&lt;=15),IF($D316=5,入力項目!$S$4,0),0) +
IF(AND(R316&gt;=1,R316&lt;=15),IF($D316=12,入力項目!$S$5,0),0) +
IF(AND(入力項目!$S$7=$A316,入力項目!$S$8=$D316),子育て関連マスタ!$C$14,0) +
IFERROR(IF(AND(YEAR(EDATE(DATE(入力項目!$S$7,入力項目!$S$8,1),1))=$A316,MONTH(EDATE(DATE(入力項目!$S$7,入力項目!$S$8,1),1))=$D316),子育て関連マスタ!$C$15,0),0) +
IF(AND(OR(R316=3,R316=5,R316=7),$D316=11),子育て関連マスタ!$C$17,0) +
IF(AND(R316=20,$D316=1),子育て関連マスタ!$C$18,0) +
IF(AND(R316=20,$D316=1),
IFERROR(_xlfn.IFS(
入力項目!$S$10="男",子育て関連マスタ!$C$18,
入力項目!$S$10="女",子育て関連マスタ!$C$19
),0),0
) +
IF(AND(R316&gt;=入力項目!$S$18,R316&lt;=入力項目!$S$19),入力項目!$S$20,0) +
IF(AND(R316&gt;=入力項目!$S$21,R316&lt;=入力項目!$S$22),入力項目!$S$23,0) +
IF(AND(R316&gt;=入力項目!$S$24,R316&lt;=入力項目!$S$25),入力項目!$S$26,0)
)</f>
        <v>0</v>
      </c>
      <c r="AG316">
        <f ca="1">-(
_xlfn.IFS(
S316&lt;=入力項目!$S$11,0,
AND(S316&gt;=入力項目!$S$11+1,S316&lt;=3),IFERROR(VLOOKUP(入力項目!$S$12,子育て関連マスタ!$I$4:$M$5,4,FALSE),0),
AND(S316&gt;=4,S316&lt;=6),IFERROR(VLOOKUP(入力項目!$S$13,子育て関連マスタ!$I$9:$M$12,4,FALSE),0),
AND(S316&gt;=7,S316&lt;=12),IFERROR(VLOOKUP(入力項目!$S$14,子育て関連マスタ!$I$16:$M$17,4,FALSE),0),
AND(S316&gt;=13,S316&lt;=15),IFERROR(VLOOKUP(入力項目!$S$15,子育て関連マスタ!$I$21:$M$22,4,FALSE),0),
AND(S316&gt;=16,S316&lt;=18),IFERROR(VLOOKUP(入力項目!$S$16,子育て関連マスタ!$I$26:$M$28,4,FALSE),0),
AND(S316&gt;=19,S316&lt;=20,入力項目!$S$16="高専"),IFERROR(VLOOKUP(入力項目!$S$16,子育て関連マスタ!$I$26:$M$28,4,FALSE),0),
AND(S316&gt;=19,S316&lt;=20,入力項目!$S$16&lt;&gt;"高専"),IFERROR(VLOOKUP(入力項目!$S$17,子育て関連マスタ!$I$32:$M$37,4,FALSE),0),
AND(S316&gt;=21,S316&lt;=22,入力項目!$S$16="高専"),IFERROR(VLOOKUP(入力項目!$S$17,子育て関連マスタ!$I$32:$M$34,4,FALSE),0),
AND(S316&gt;=21,S316&lt;=22,入力項目!$S$16&lt;&gt;"高専"),IFERROR(VLOOKUP(入力項目!$S$17,子育て関連マスタ!$I$32:$M$34,4,FALSE),0),
S316&gt;=23,0
) +
IF($D316=4,
  IFERROR(_xlfn.IFS(
  S316&lt;=入力項目!$S$11,0,
  AND(S316=入力項目!$S$11),IFERROR(VLOOKUP(入力項目!$S$12,子育て関連マスタ!$I$4:$M$5,2,FALSE),0),
  AND(S316=4),IFERROR(VLOOKUP(入力項目!$S$13,子育て関連マスタ!$I$9:$M$12,2,FALSE),0),
  AND(S316=7),IFERROR(VLOOKUP(入力項目!$S$14,子育て関連マスタ!$I$16:$M$17,2,FALSE),0),
  AND(S316=13),IFERROR(VLOOKUP(入力項目!$S$15,子育て関連マスタ!$I$21:$M$22,2,FALSE),0),
  AND(S316=16),IFERROR(VLOOKUP(入力項目!$S$16,子育て関連マスタ!$I$26:$M$28,2,FALSE),0),
  AND(S316=19,入力項目!$S$16&lt;&gt;"高専"),IFERROR(VLOOKUP(入力項目!$S$17,子育て関連マスタ!$I$32:$M$37,2,FALSE),0),
  AND(S316=21,入力項目!$S$16="高専"),IFERROR(VLOOKUP(入力項目!$S$17,子育て関連マスタ!$I$32:$M$37,2,FALSE),0),
  S316&gt;=22,0
  ),0),0
) +
IF(AND(S316&gt;=1,S316&lt;=15),IF($D316=入力項目!$S$8,入力項目!$S$3,0),0) +
IF(AND(S316&gt;=1,S316&lt;=15),IF($D316=5,入力項目!$S$4,0),0) +
IF(AND(S316&gt;=1,S316&lt;=15),IF($D316=12,入力項目!$S$5,0),0) +
IF(AND(入力項目!$S$7=$A316,入力項目!$S$8=$D316),子育て関連マスタ!$C$14,0) +
IFERROR(IF(AND(YEAR(EDATE(DATE(入力項目!$S$7,入力項目!$S$8,1),1))=$A316,MONTH(EDATE(DATE(入力項目!$S$7,入力項目!$S$8,1),1))=$D316),子育て関連マスタ!$C$15,0),0) +
IF(AND(OR(S316=3,S316=5,S316=7),$D316=11),子育て関連マスタ!$C$17,0) +
IF(AND(S316=20,$D316=1),子育て関連マスタ!$C$18,0) +
IF(AND(S316=20,$D316=1),
IFERROR(_xlfn.IFS(
入力項目!$S$10="男",子育て関連マスタ!$C$18,
入力項目!$S$10="女",子育て関連マスタ!$C$19
),0),0
) +
IF(AND(S316&gt;=入力項目!$S$18,S316&lt;=入力項目!$S$19),入力項目!$S$20,0) +
IF(AND(S316&gt;=入力項目!$S$21,S316&lt;=入力項目!$S$22),入力項目!$S$23,0) +
IF(AND(S316&gt;=入力項目!$S$24,S316&lt;=入力項目!$S$25),入力項目!$S$26,0)
)</f>
        <v>0</v>
      </c>
      <c r="AH316">
        <f ca="1">-(
_xlfn.IFS(
T316&lt;=入力項目!$S$11,0,
AND(T316&gt;=入力項目!$S$11+1,T316&lt;=3),IFERROR(VLOOKUP(入力項目!$S$12,子育て関連マスタ!$I$4:$M$5,4,FALSE),0),
AND(T316&gt;=4,T316&lt;=6),IFERROR(VLOOKUP(入力項目!$S$13,子育て関連マスタ!$I$9:$M$12,4,FALSE),0),
AND(T316&gt;=7,T316&lt;=12),IFERROR(VLOOKUP(入力項目!$S$14,子育て関連マスタ!$I$16:$M$17,4,FALSE),0),
AND(T316&gt;=13,T316&lt;=15),IFERROR(VLOOKUP(入力項目!$S$15,子育て関連マスタ!$I$21:$M$22,4,FALSE),0),
AND(T316&gt;=16,T316&lt;=18),IFERROR(VLOOKUP(入力項目!$S$16,子育て関連マスタ!$I$26:$M$28,4,FALSE),0),
AND(T316&gt;=19,T316&lt;=20,入力項目!$S$16="高専"),IFERROR(VLOOKUP(入力項目!$S$16,子育て関連マスタ!$I$26:$M$28,4,FALSE),0),
AND(T316&gt;=19,T316&lt;=20,入力項目!$S$16&lt;&gt;"高専"),IFERROR(VLOOKUP(入力項目!$S$17,子育て関連マスタ!$I$32:$M$37,4,FALSE),0),
AND(T316&gt;=21,T316&lt;=22,入力項目!$S$16="高専"),IFERROR(VLOOKUP(入力項目!$S$17,子育て関連マスタ!$I$32:$M$34,4,FALSE),0),
AND(T316&gt;=21,T316&lt;=22,入力項目!$S$16&lt;&gt;"高専"),IFERROR(VLOOKUP(入力項目!$S$17,子育て関連マスタ!$I$32:$M$34,4,FALSE),0),
T316&gt;=23,0
) +
IF($D316=4,
  IFERROR(_xlfn.IFS(
  T316&lt;=入力項目!$S$11,0,
  AND(T316=入力項目!$S$11),IFERROR(VLOOKUP(入力項目!$S$12,子育て関連マスタ!$I$4:$M$5,2,FALSE),0),
  AND(T316=4),IFERROR(VLOOKUP(入力項目!$S$13,子育て関連マスタ!$I$9:$M$12,2,FALSE),0),
  AND(T316=7),IFERROR(VLOOKUP(入力項目!$S$14,子育て関連マスタ!$I$16:$M$17,2,FALSE),0),
  AND(T316=13),IFERROR(VLOOKUP(入力項目!$S$15,子育て関連マスタ!$I$21:$M$22,2,FALSE),0),
  AND(T316=16),IFERROR(VLOOKUP(入力項目!$S$16,子育て関連マスタ!$I$26:$M$28,2,FALSE),0),
  AND(T316=19,入力項目!$S$16&lt;&gt;"高専"),IFERROR(VLOOKUP(入力項目!$S$17,子育て関連マスタ!$I$32:$M$37,2,FALSE),0),
  AND(T316=21,入力項目!$S$16="高専"),IFERROR(VLOOKUP(入力項目!$S$17,子育て関連マスタ!$I$32:$M$37,2,FALSE),0),
  T316&gt;=22,0
  ),0),0
) +
IF(AND(T316&gt;=1,T316&lt;=15),IF($D316=入力項目!$S$8,入力項目!$S$3,0),0) +
IF(AND(T316&gt;=1,T316&lt;=15),IF($D316=5,入力項目!$S$4,0),0) +
IF(AND(T316&gt;=1,T316&lt;=15),IF($D316=12,入力項目!$S$5,0),0) +
IF(AND(入力項目!$S$7=$A316,入力項目!$S$8=$D316),子育て関連マスタ!$C$14,0) +
IFERROR(IF(AND(YEAR(EDATE(DATE(入力項目!$S$7,入力項目!$S$8,1),1))=$A316,MONTH(EDATE(DATE(入力項目!$S$7,入力項目!$S$8,1),1))=$D316),子育て関連マスタ!$C$15,0),0) +
IF(AND(OR(T316=3,T316=5,T316=7),$D316=11),子育て関連マスタ!$C$17,0) +
IF(AND(T316=20,$D316=1),子育て関連マスタ!$C$18,0) +
IF(AND(T316=20,$D316=1),
IFERROR(_xlfn.IFS(
入力項目!$S$10="男",子育て関連マスタ!$C$18,
入力項目!$S$10="女",子育て関連マスタ!$C$19
),0),0
) +
IF(AND(T316&gt;=入力項目!$S$18,T316&lt;=入力項目!$S$19),入力項目!$S$20,0) +
IF(AND(T316&gt;=入力項目!$S$21,T316&lt;=入力項目!$S$22),入力項目!$S$23,0) +
IF(AND(T316&gt;=入力項目!$S$24,T316&lt;=入力項目!$S$25),入力項目!$S$26,0)
)</f>
        <v>0</v>
      </c>
      <c r="AI316">
        <f ca="1">-(
_xlfn.IFS(
U316&lt;=入力項目!$S$11,0,
AND(U316&gt;=入力項目!$S$11+1,U316&lt;=3),IFERROR(VLOOKUP(入力項目!$S$12,子育て関連マスタ!$I$4:$M$5,4,FALSE),0),
AND(U316&gt;=4,U316&lt;=6),IFERROR(VLOOKUP(入力項目!$S$13,子育て関連マスタ!$I$9:$M$12,4,FALSE),0),
AND(U316&gt;=7,U316&lt;=12),IFERROR(VLOOKUP(入力項目!$S$14,子育て関連マスタ!$I$16:$M$17,4,FALSE),0),
AND(U316&gt;=13,U316&lt;=15),IFERROR(VLOOKUP(入力項目!$S$15,子育て関連マスタ!$I$21:$M$22,4,FALSE),0),
AND(U316&gt;=16,U316&lt;=18),IFERROR(VLOOKUP(入力項目!$S$16,子育て関連マスタ!$I$26:$M$28,4,FALSE),0),
AND(U316&gt;=19,U316&lt;=20,入力項目!$S$16="高専"),IFERROR(VLOOKUP(入力項目!$S$16,子育て関連マスタ!$I$26:$M$28,4,FALSE),0),
AND(U316&gt;=19,U316&lt;=20,入力項目!$S$16&lt;&gt;"高専"),IFERROR(VLOOKUP(入力項目!$S$17,子育て関連マスタ!$I$32:$M$37,4,FALSE),0),
AND(U316&gt;=21,U316&lt;=22,入力項目!$S$16="高専"),IFERROR(VLOOKUP(入力項目!$S$17,子育て関連マスタ!$I$32:$M$34,4,FALSE),0),
AND(U316&gt;=21,U316&lt;=22,入力項目!$S$16&lt;&gt;"高専"),IFERROR(VLOOKUP(入力項目!$S$17,子育て関連マスタ!$I$32:$M$34,4,FALSE),0),
U316&gt;=23,0
) +
IF($D316=4,
  IFERROR(_xlfn.IFS(
  U316&lt;=入力項目!$S$11,0,
  AND(U316=入力項目!$S$11),IFERROR(VLOOKUP(入力項目!$S$12,子育て関連マスタ!$I$4:$M$5,2,FALSE),0),
  AND(U316=4),IFERROR(VLOOKUP(入力項目!$S$13,子育て関連マスタ!$I$9:$M$12,2,FALSE),0),
  AND(U316=7),IFERROR(VLOOKUP(入力項目!$S$14,子育て関連マスタ!$I$16:$M$17,2,FALSE),0),
  AND(U316=13),IFERROR(VLOOKUP(入力項目!$S$15,子育て関連マスタ!$I$21:$M$22,2,FALSE),0),
  AND(U316=16),IFERROR(VLOOKUP(入力項目!$S$16,子育て関連マスタ!$I$26:$M$28,2,FALSE),0),
  AND(U316=19,入力項目!$S$16&lt;&gt;"高専"),IFERROR(VLOOKUP(入力項目!$S$17,子育て関連マスタ!$I$32:$M$37,2,FALSE),0),
  AND(U316=21,入力項目!$S$16="高専"),IFERROR(VLOOKUP(入力項目!$S$17,子育て関連マスタ!$I$32:$M$37,2,FALSE),0),
  U316&gt;=22,0
  ),0),0
) +
IF(AND(U316&gt;=1,U316&lt;=15),IF($D316=入力項目!$S$8,入力項目!$S$3,0),0) +
IF(AND(U316&gt;=1,U316&lt;=15),IF($D316=5,入力項目!$S$4,0),0) +
IF(AND(U316&gt;=1,U316&lt;=15),IF($D316=12,入力項目!$S$5,0),0) +
IF(AND(入力項目!$S$7=$A316,入力項目!$S$8=$D316),子育て関連マスタ!$C$14,0) +
IFERROR(IF(AND(YEAR(EDATE(DATE(入力項目!$S$7,入力項目!$S$8,1),1))=$A316,MONTH(EDATE(DATE(入力項目!$S$7,入力項目!$S$8,1),1))=$D316),子育て関連マスタ!$C$15,0),0) +
IF(AND(OR(U316=3,U316=5,U316=7),$D316=11),子育て関連マスタ!$C$17,0) +
IF(AND(U316=20,$D316=1),子育て関連マスタ!$C$18,0) +
IF(AND(U316=20,$D316=1),
IFERROR(_xlfn.IFS(
入力項目!$S$10="男",子育て関連マスタ!$C$18,
入力項目!$S$10="女",子育て関連マスタ!$C$19
),0),0
) +
IF(AND(U316&gt;=入力項目!$S$18,U316&lt;=入力項目!$S$19),入力項目!$S$20,0) +
IF(AND(U316&gt;=入力項目!$S$21,U316&lt;=入力項目!$S$22),入力項目!$S$23,0) +
IF(AND(U316&gt;=入力項目!$S$24,U316&lt;=入力項目!$S$25),入力項目!$S$26,0)
)</f>
        <v>0</v>
      </c>
      <c r="AJ316" s="10">
        <f ca="1">-VLOOKUP($D316,月別収支!$A$2:$H$13,7,FALSE)</f>
        <v>-20000</v>
      </c>
    </row>
    <row r="317" spans="1:36" x14ac:dyDescent="0.4">
      <c r="A317">
        <f t="shared" ca="1" si="88"/>
        <v>2050</v>
      </c>
      <c r="B317">
        <f t="shared" ca="1" si="78"/>
        <v>2050</v>
      </c>
      <c r="C317">
        <f t="shared" ca="1" si="79"/>
        <v>26</v>
      </c>
      <c r="D317">
        <f t="shared" ca="1" si="89"/>
        <v>11</v>
      </c>
      <c r="E317" t="str">
        <f t="shared" ca="1" si="73"/>
        <v>2050年11月</v>
      </c>
      <c r="F317">
        <f ca="1">IF(OR(入力項目!$N$5&lt;$A317,AND(入力項目!$N$5=$A317,入力項目!$N$6&lt;$D317)),IF(F316=0,1,IF(G317=12,F316+1,F316)),0)</f>
        <v>26</v>
      </c>
      <c r="G317">
        <f ca="1">IF(OR(入力項目!$N$5&lt;$A317,AND(入力項目!$N$5=$A317,入力項目!$N$6&lt;$D317)),IF(G316=12,1,G316+1),0)</f>
        <v>1</v>
      </c>
      <c r="H317" t="str">
        <f t="shared" ca="1" si="74"/>
        <v>26_1</v>
      </c>
      <c r="I317">
        <f ca="1">IF(
  IFERROR(AND($C317&gt;0,MOD($C317,入力項目!$N$22)=0,$D317=入力項目!$N$23), FALSE),
  1,
  IF(
    AND(I316&gt;0,J316=12),
    IF(I316=入力項目!$N$28, 0, I316+1),
    I316
  )
)</f>
        <v>2</v>
      </c>
      <c r="J317">
        <f ca="1">IF($D317=入力項目!$N$23,1,IFERROR(J316+1,1))</f>
        <v>6</v>
      </c>
      <c r="K317" t="str">
        <f t="shared" ca="1" si="75"/>
        <v>2_6</v>
      </c>
      <c r="L317">
        <f ca="1">L316+IF(入力項目!$D$4=$D317,1,0)</f>
        <v>55</v>
      </c>
      <c r="M317" t="str">
        <f t="shared" ca="1" si="76"/>
        <v>55歳</v>
      </c>
      <c r="N317">
        <f t="shared" ca="1" si="80"/>
        <v>55</v>
      </c>
      <c r="O317" t="str">
        <f t="shared" ca="1" si="77"/>
        <v>55歳</v>
      </c>
      <c r="P317">
        <f t="shared" ca="1" si="81"/>
        <v>30</v>
      </c>
      <c r="Q317">
        <f t="shared" ca="1" si="82"/>
        <v>28</v>
      </c>
      <c r="R317">
        <f t="shared" ca="1" si="83"/>
        <v>2051</v>
      </c>
      <c r="S317">
        <f t="shared" ca="1" si="84"/>
        <v>2051</v>
      </c>
      <c r="T317">
        <f t="shared" ca="1" si="85"/>
        <v>2051</v>
      </c>
      <c r="U317">
        <f t="shared" ca="1" si="86"/>
        <v>2051</v>
      </c>
      <c r="V317" s="10">
        <f t="shared" ca="1" si="87"/>
        <v>37066235</v>
      </c>
      <c r="W317" s="10">
        <f ca="1">IF($L317&lt;その他マスタ!$B$1,VLOOKUP($D317,月別収支!$A$2:$H$13,2,FALSE),その他マスタ!$B$3)+IF(AND($L317=その他マスタ!$B$1,入力項目!$I$9="あり",$D317=入力項目!$D$4),その他マスタ!$B$2,0)</f>
        <v>300000</v>
      </c>
      <c r="X317" s="10">
        <f ca="1">-IF(入力項目!$K$5=TRUE,
IF($F317+$G317&lt;3,VLOOKUP($D317,月別収支!$A$2:$H$13,8,FALSE),0)+IFERROR(VLOOKUP($H317,住宅ローン計算!C:P,13,FALSE),0)+IF($F317&gt;1,IF(OR($G317=3,$G317=6,$G317=9,$G317=12),ROUNDUP(入力項目!$N$18/4,0),0),0),
VLOOKUP($D317,月別収支!$A$2:$H$13,8,FALSE))</f>
        <v>-53590</v>
      </c>
      <c r="Y317" s="10">
        <f ca="1">-VLOOKUP($D317,月別収支!$A$2:$H$13,3,FALSE)</f>
        <v>-75000</v>
      </c>
      <c r="Z317" s="10">
        <f ca="1">-VLOOKUP($D317,月別収支!$A$2:$H$13,4,FALSE)</f>
        <v>-27000</v>
      </c>
      <c r="AA317" s="10">
        <f ca="1">-VLOOKUP($D317,月別収支!$A$2:$H$13,6,FALSE)</f>
        <v>-10000</v>
      </c>
      <c r="AB317" s="10">
        <f ca="1">-(
VLOOKUP($D317,月別収支!$A$2:$H$13,5,FALSE)+IF(AND(入力項目!$I$27&lt;=$A317,ISEVEN($A317-入力項目!$I$27),入力項目!$I$28=$D317),入力項目!$I$26,0)
+IF(入力項目!$K$26=TRUE,
IFERROR(VLOOKUP($K317,マイカーローン計算!C:P,13,FALSE),0),
IFERROR(
  IF(AND($C317&gt;0,MOD($C317,入力項目!$N$22)=0,$D317=入力項目!$N$23),入力項目!$N$24,0),
 0
)
)
)</f>
        <v>-20000</v>
      </c>
      <c r="AC317" s="10">
        <f ca="1">-IF($A317&lt;入力項目!$N$33,入力項目!$N$35,IF(AND($A317=入力項目!$N$33,$D317&lt;=入力項目!$N$34),入力項目!$N$35,0))</f>
        <v>0</v>
      </c>
      <c r="AD317">
        <f ca="1">-(
_xlfn.IFS(
P317&lt;=入力項目!$S$11,0,
AND(P317&gt;=入力項目!$S$11+1,P317&lt;=3),IFERROR(VLOOKUP(入力項目!$S$12,子育て関連マスタ!$I$4:$M$5,4,FALSE),0),
AND(P317&gt;=4,P317&lt;=6),IFERROR(VLOOKUP(入力項目!$S$13,子育て関連マスタ!$I$9:$M$12,4,FALSE),0),
AND(P317&gt;=7,P317&lt;=12),IFERROR(VLOOKUP(入力項目!$S$14,子育て関連マスタ!$I$16:$M$17,4,FALSE),0),
AND(P317&gt;=13,P317&lt;=15),IFERROR(VLOOKUP(入力項目!$S$15,子育て関連マスタ!$I$21:$M$22,4,FALSE),0),
AND(P317&gt;=16,P317&lt;=18),IFERROR(VLOOKUP(入力項目!$S$16,子育て関連マスタ!$I$26:$M$28,4,FALSE),0),
AND(P317&gt;=19,P317&lt;=20,入力項目!$S$16="高専"),IFERROR(VLOOKUP(入力項目!$S$16,子育て関連マスタ!$I$26:$M$28,4,FALSE),0),
AND(P317&gt;=19,P317&lt;=20,入力項目!$S$16&lt;&gt;"高専"),IFERROR(VLOOKUP(入力項目!$S$17,子育て関連マスタ!$I$32:$M$37,4,FALSE),0),
AND(P317&gt;=21,P317&lt;=22,入力項目!$S$16="高専"),IFERROR(VLOOKUP(入力項目!$S$17,子育て関連マスタ!$I$32:$M$34,4,FALSE),0),
AND(P317&gt;=21,P317&lt;=22,入力項目!$S$16&lt;&gt;"高専"),IFERROR(VLOOKUP(入力項目!$S$17,子育て関連マスタ!$I$32:$M$34,4,FALSE),0),
P317&gt;=23,0
) +
IF($D317=4,
  IFERROR(_xlfn.IFS(
  P317&lt;=入力項目!$S$11,0,
  AND(P317=入力項目!$S$11),IFERROR(VLOOKUP(入力項目!$S$12,子育て関連マスタ!$I$4:$M$5,2,FALSE),0),
  AND(P317=4),IFERROR(VLOOKUP(入力項目!$S$13,子育て関連マスタ!$I$9:$M$12,2,FALSE),0),
  AND(P317=7),IFERROR(VLOOKUP(入力項目!$S$14,子育て関連マスタ!$I$16:$M$17,2,FALSE),0),
  AND(P317=13),IFERROR(VLOOKUP(入力項目!$S$15,子育て関連マスタ!$I$21:$M$22,2,FALSE),0),
  AND(P317=16),IFERROR(VLOOKUP(入力項目!$S$16,子育て関連マスタ!$I$26:$M$28,2,FALSE),0),
  AND(P317=19,入力項目!$S$16&lt;&gt;"高専"),IFERROR(VLOOKUP(入力項目!$S$17,子育て関連マスタ!$I$32:$M$37,2,FALSE),0),
  AND(P317=21,入力項目!$S$16="高専"),IFERROR(VLOOKUP(入力項目!$S$17,子育て関連マスタ!$I$32:$M$37,2,FALSE),0),
  P317&gt;=22,0
  ),0),0
) +
IF(AND(P317&gt;=1,P317&lt;=15),IF($D317=入力項目!$S$8,入力項目!$S$3,0),0) +
IF(AND(P317&gt;=1,P317&lt;=15),IF($D317=5,入力項目!$S$4,0),0) +
IF(AND(P317&gt;=1,P317&lt;=15),IF($D317=12,入力項目!$S$5,0),0) +
IF(AND(入力項目!$S$7=$A317,入力項目!$S$8=$D317),子育て関連マスタ!$C$14,0) +
IFERROR(IF(AND(YEAR(EDATE(DATE(入力項目!$S$7,入力項目!$S$8,1),1))=$A317,MONTH(EDATE(DATE(入力項目!$S$7,入力項目!$S$8,1),1))=$D317),子育て関連マスタ!$C$15,0),0) +
IF(AND(OR(P317=3,P317=5,P317=7),$D317=11),子育て関連マスタ!$C$17,0) +
IF(AND(P317=20,$D317=1),子育て関連マスタ!$C$18,0) +
IF(AND(P317=20,$D317=1),
IFERROR(_xlfn.IFS(
入力項目!$S$10="男",子育て関連マスタ!$C$18,
入力項目!$S$10="女",子育て関連マスタ!$C$19
),0),0
) +
IF(AND(P317&gt;=入力項目!$S$18,P317&lt;=入力項目!$S$19),入力項目!$S$20,0) +
IF(AND(P317&gt;=入力項目!$S$21,P317&lt;=入力項目!$S$22),入力項目!$S$23,0) +
IF(AND(P317&gt;=入力項目!$S$24,P317&lt;=入力項目!$S$25),入力項目!$S$26,0)
)</f>
        <v>0</v>
      </c>
      <c r="AE317">
        <f ca="1">-(
_xlfn.IFS(
Q317&lt;=入力項目!$S$11,0,
AND(Q317&gt;=入力項目!$S$11+1,Q317&lt;=3),IFERROR(VLOOKUP(入力項目!$S$12,子育て関連マスタ!$I$4:$M$5,4,FALSE),0),
AND(Q317&gt;=4,Q317&lt;=6),IFERROR(VLOOKUP(入力項目!$S$13,子育て関連マスタ!$I$9:$M$12,4,FALSE),0),
AND(Q317&gt;=7,Q317&lt;=12),IFERROR(VLOOKUP(入力項目!$S$14,子育て関連マスタ!$I$16:$M$17,4,FALSE),0),
AND(Q317&gt;=13,Q317&lt;=15),IFERROR(VLOOKUP(入力項目!$S$15,子育て関連マスタ!$I$21:$M$22,4,FALSE),0),
AND(Q317&gt;=16,Q317&lt;=18),IFERROR(VLOOKUP(入力項目!$S$16,子育て関連マスタ!$I$26:$M$28,4,FALSE),0),
AND(Q317&gt;=19,Q317&lt;=20,入力項目!$S$16="高専"),IFERROR(VLOOKUP(入力項目!$S$16,子育て関連マスタ!$I$26:$M$28,4,FALSE),0),
AND(Q317&gt;=19,Q317&lt;=20,入力項目!$S$16&lt;&gt;"高専"),IFERROR(VLOOKUP(入力項目!$S$17,子育て関連マスタ!$I$32:$M$37,4,FALSE),0),
AND(Q317&gt;=21,Q317&lt;=22,入力項目!$S$16="高専"),IFERROR(VLOOKUP(入力項目!$S$17,子育て関連マスタ!$I$32:$M$34,4,FALSE),0),
AND(Q317&gt;=21,Q317&lt;=22,入力項目!$S$16&lt;&gt;"高専"),IFERROR(VLOOKUP(入力項目!$S$17,子育て関連マスタ!$I$32:$M$34,4,FALSE),0),
Q317&gt;=23,0
) +
IF($D317=4,
  IFERROR(_xlfn.IFS(
  Q317&lt;=入力項目!$S$11,0,
  AND(Q317=入力項目!$S$11),IFERROR(VLOOKUP(入力項目!$S$12,子育て関連マスタ!$I$4:$M$5,2,FALSE),0),
  AND(Q317=4),IFERROR(VLOOKUP(入力項目!$S$13,子育て関連マスタ!$I$9:$M$12,2,FALSE),0),
  AND(Q317=7),IFERROR(VLOOKUP(入力項目!$S$14,子育て関連マスタ!$I$16:$M$17,2,FALSE),0),
  AND(Q317=13),IFERROR(VLOOKUP(入力項目!$S$15,子育て関連マスタ!$I$21:$M$22,2,FALSE),0),
  AND(Q317=16),IFERROR(VLOOKUP(入力項目!$S$16,子育て関連マスタ!$I$26:$M$28,2,FALSE),0),
  AND(Q317=19,入力項目!$S$16&lt;&gt;"高専"),IFERROR(VLOOKUP(入力項目!$S$17,子育て関連マスタ!$I$32:$M$37,2,FALSE),0),
  AND(Q317=21,入力項目!$S$16="高専"),IFERROR(VLOOKUP(入力項目!$S$17,子育て関連マスタ!$I$32:$M$37,2,FALSE),0),
  Q317&gt;=22,0
  ),0),0
) +
IF(AND(Q317&gt;=1,Q317&lt;=15),IF($D317=入力項目!$S$8,入力項目!$S$3,0),0) +
IF(AND(Q317&gt;=1,Q317&lt;=15),IF($D317=5,入力項目!$S$4,0),0) +
IF(AND(Q317&gt;=1,Q317&lt;=15),IF($D317=12,入力項目!$S$5,0),0) +
IF(AND(入力項目!$S$7=$A317,入力項目!$S$8=$D317),子育て関連マスタ!$C$14,0) +
IFERROR(IF(AND(YEAR(EDATE(DATE(入力項目!$S$7,入力項目!$S$8,1),1))=$A317,MONTH(EDATE(DATE(入力項目!$S$7,入力項目!$S$8,1),1))=$D317),子育て関連マスタ!$C$15,0),0) +
IF(AND(OR(Q317=3,Q317=5,Q317=7),$D317=11),子育て関連マスタ!$C$17,0) +
IF(AND(Q317=20,$D317=1),子育て関連マスタ!$C$18,0) +
IF(AND(Q317=20,$D317=1),
IFERROR(_xlfn.IFS(
入力項目!$S$10="男",子育て関連マスタ!$C$18,
入力項目!$S$10="女",子育て関連マスタ!$C$19
),0),0
) +
IF(AND(Q317&gt;=入力項目!$S$18,Q317&lt;=入力項目!$S$19),入力項目!$S$20,0) +
IF(AND(Q317&gt;=入力項目!$S$21,Q317&lt;=入力項目!$S$22),入力項目!$S$23,0) +
IF(AND(Q317&gt;=入力項目!$S$24,Q317&lt;=入力項目!$S$25),入力項目!$S$26,0)
)</f>
        <v>0</v>
      </c>
      <c r="AF317">
        <f ca="1">-(
_xlfn.IFS(
R317&lt;=入力項目!$S$11,0,
AND(R317&gt;=入力項目!$S$11+1,R317&lt;=3),IFERROR(VLOOKUP(入力項目!$S$12,子育て関連マスタ!$I$4:$M$5,4,FALSE),0),
AND(R317&gt;=4,R317&lt;=6),IFERROR(VLOOKUP(入力項目!$S$13,子育て関連マスタ!$I$9:$M$12,4,FALSE),0),
AND(R317&gt;=7,R317&lt;=12),IFERROR(VLOOKUP(入力項目!$S$14,子育て関連マスタ!$I$16:$M$17,4,FALSE),0),
AND(R317&gt;=13,R317&lt;=15),IFERROR(VLOOKUP(入力項目!$S$15,子育て関連マスタ!$I$21:$M$22,4,FALSE),0),
AND(R317&gt;=16,R317&lt;=18),IFERROR(VLOOKUP(入力項目!$S$16,子育て関連マスタ!$I$26:$M$28,4,FALSE),0),
AND(R317&gt;=19,R317&lt;=20,入力項目!$S$16="高専"),IFERROR(VLOOKUP(入力項目!$S$16,子育て関連マスタ!$I$26:$M$28,4,FALSE),0),
AND(R317&gt;=19,R317&lt;=20,入力項目!$S$16&lt;&gt;"高専"),IFERROR(VLOOKUP(入力項目!$S$17,子育て関連マスタ!$I$32:$M$37,4,FALSE),0),
AND(R317&gt;=21,R317&lt;=22,入力項目!$S$16="高専"),IFERROR(VLOOKUP(入力項目!$S$17,子育て関連マスタ!$I$32:$M$34,4,FALSE),0),
AND(R317&gt;=21,R317&lt;=22,入力項目!$S$16&lt;&gt;"高専"),IFERROR(VLOOKUP(入力項目!$S$17,子育て関連マスタ!$I$32:$M$34,4,FALSE),0),
R317&gt;=23,0
) +
IF($D317=4,
  IFERROR(_xlfn.IFS(
  R317&lt;=入力項目!$S$11,0,
  AND(R317=入力項目!$S$11),IFERROR(VLOOKUP(入力項目!$S$12,子育て関連マスタ!$I$4:$M$5,2,FALSE),0),
  AND(R317=4),IFERROR(VLOOKUP(入力項目!$S$13,子育て関連マスタ!$I$9:$M$12,2,FALSE),0),
  AND(R317=7),IFERROR(VLOOKUP(入力項目!$S$14,子育て関連マスタ!$I$16:$M$17,2,FALSE),0),
  AND(R317=13),IFERROR(VLOOKUP(入力項目!$S$15,子育て関連マスタ!$I$21:$M$22,2,FALSE),0),
  AND(R317=16),IFERROR(VLOOKUP(入力項目!$S$16,子育て関連マスタ!$I$26:$M$28,2,FALSE),0),
  AND(R317=19,入力項目!$S$16&lt;&gt;"高専"),IFERROR(VLOOKUP(入力項目!$S$17,子育て関連マスタ!$I$32:$M$37,2,FALSE),0),
  AND(R317=21,入力項目!$S$16="高専"),IFERROR(VLOOKUP(入力項目!$S$17,子育て関連マスタ!$I$32:$M$37,2,FALSE),0),
  R317&gt;=22,0
  ),0),0
) +
IF(AND(R317&gt;=1,R317&lt;=15),IF($D317=入力項目!$S$8,入力項目!$S$3,0),0) +
IF(AND(R317&gt;=1,R317&lt;=15),IF($D317=5,入力項目!$S$4,0),0) +
IF(AND(R317&gt;=1,R317&lt;=15),IF($D317=12,入力項目!$S$5,0),0) +
IF(AND(入力項目!$S$7=$A317,入力項目!$S$8=$D317),子育て関連マスタ!$C$14,0) +
IFERROR(IF(AND(YEAR(EDATE(DATE(入力項目!$S$7,入力項目!$S$8,1),1))=$A317,MONTH(EDATE(DATE(入力項目!$S$7,入力項目!$S$8,1),1))=$D317),子育て関連マスタ!$C$15,0),0) +
IF(AND(OR(R317=3,R317=5,R317=7),$D317=11),子育て関連マスタ!$C$17,0) +
IF(AND(R317=20,$D317=1),子育て関連マスタ!$C$18,0) +
IF(AND(R317=20,$D317=1),
IFERROR(_xlfn.IFS(
入力項目!$S$10="男",子育て関連マスタ!$C$18,
入力項目!$S$10="女",子育て関連マスタ!$C$19
),0),0
) +
IF(AND(R317&gt;=入力項目!$S$18,R317&lt;=入力項目!$S$19),入力項目!$S$20,0) +
IF(AND(R317&gt;=入力項目!$S$21,R317&lt;=入力項目!$S$22),入力項目!$S$23,0) +
IF(AND(R317&gt;=入力項目!$S$24,R317&lt;=入力項目!$S$25),入力項目!$S$26,0)
)</f>
        <v>0</v>
      </c>
      <c r="AG317">
        <f ca="1">-(
_xlfn.IFS(
S317&lt;=入力項目!$S$11,0,
AND(S317&gt;=入力項目!$S$11+1,S317&lt;=3),IFERROR(VLOOKUP(入力項目!$S$12,子育て関連マスタ!$I$4:$M$5,4,FALSE),0),
AND(S317&gt;=4,S317&lt;=6),IFERROR(VLOOKUP(入力項目!$S$13,子育て関連マスタ!$I$9:$M$12,4,FALSE),0),
AND(S317&gt;=7,S317&lt;=12),IFERROR(VLOOKUP(入力項目!$S$14,子育て関連マスタ!$I$16:$M$17,4,FALSE),0),
AND(S317&gt;=13,S317&lt;=15),IFERROR(VLOOKUP(入力項目!$S$15,子育て関連マスタ!$I$21:$M$22,4,FALSE),0),
AND(S317&gt;=16,S317&lt;=18),IFERROR(VLOOKUP(入力項目!$S$16,子育て関連マスタ!$I$26:$M$28,4,FALSE),0),
AND(S317&gt;=19,S317&lt;=20,入力項目!$S$16="高専"),IFERROR(VLOOKUP(入力項目!$S$16,子育て関連マスタ!$I$26:$M$28,4,FALSE),0),
AND(S317&gt;=19,S317&lt;=20,入力項目!$S$16&lt;&gt;"高専"),IFERROR(VLOOKUP(入力項目!$S$17,子育て関連マスタ!$I$32:$M$37,4,FALSE),0),
AND(S317&gt;=21,S317&lt;=22,入力項目!$S$16="高専"),IFERROR(VLOOKUP(入力項目!$S$17,子育て関連マスタ!$I$32:$M$34,4,FALSE),0),
AND(S317&gt;=21,S317&lt;=22,入力項目!$S$16&lt;&gt;"高専"),IFERROR(VLOOKUP(入力項目!$S$17,子育て関連マスタ!$I$32:$M$34,4,FALSE),0),
S317&gt;=23,0
) +
IF($D317=4,
  IFERROR(_xlfn.IFS(
  S317&lt;=入力項目!$S$11,0,
  AND(S317=入力項目!$S$11),IFERROR(VLOOKUP(入力項目!$S$12,子育て関連マスタ!$I$4:$M$5,2,FALSE),0),
  AND(S317=4),IFERROR(VLOOKUP(入力項目!$S$13,子育て関連マスタ!$I$9:$M$12,2,FALSE),0),
  AND(S317=7),IFERROR(VLOOKUP(入力項目!$S$14,子育て関連マスタ!$I$16:$M$17,2,FALSE),0),
  AND(S317=13),IFERROR(VLOOKUP(入力項目!$S$15,子育て関連マスタ!$I$21:$M$22,2,FALSE),0),
  AND(S317=16),IFERROR(VLOOKUP(入力項目!$S$16,子育て関連マスタ!$I$26:$M$28,2,FALSE),0),
  AND(S317=19,入力項目!$S$16&lt;&gt;"高専"),IFERROR(VLOOKUP(入力項目!$S$17,子育て関連マスタ!$I$32:$M$37,2,FALSE),0),
  AND(S317=21,入力項目!$S$16="高専"),IFERROR(VLOOKUP(入力項目!$S$17,子育て関連マスタ!$I$32:$M$37,2,FALSE),0),
  S317&gt;=22,0
  ),0),0
) +
IF(AND(S317&gt;=1,S317&lt;=15),IF($D317=入力項目!$S$8,入力項目!$S$3,0),0) +
IF(AND(S317&gt;=1,S317&lt;=15),IF($D317=5,入力項目!$S$4,0),0) +
IF(AND(S317&gt;=1,S317&lt;=15),IF($D317=12,入力項目!$S$5,0),0) +
IF(AND(入力項目!$S$7=$A317,入力項目!$S$8=$D317),子育て関連マスタ!$C$14,0) +
IFERROR(IF(AND(YEAR(EDATE(DATE(入力項目!$S$7,入力項目!$S$8,1),1))=$A317,MONTH(EDATE(DATE(入力項目!$S$7,入力項目!$S$8,1),1))=$D317),子育て関連マスタ!$C$15,0),0) +
IF(AND(OR(S317=3,S317=5,S317=7),$D317=11),子育て関連マスタ!$C$17,0) +
IF(AND(S317=20,$D317=1),子育て関連マスタ!$C$18,0) +
IF(AND(S317=20,$D317=1),
IFERROR(_xlfn.IFS(
入力項目!$S$10="男",子育て関連マスタ!$C$18,
入力項目!$S$10="女",子育て関連マスタ!$C$19
),0),0
) +
IF(AND(S317&gt;=入力項目!$S$18,S317&lt;=入力項目!$S$19),入力項目!$S$20,0) +
IF(AND(S317&gt;=入力項目!$S$21,S317&lt;=入力項目!$S$22),入力項目!$S$23,0) +
IF(AND(S317&gt;=入力項目!$S$24,S317&lt;=入力項目!$S$25),入力項目!$S$26,0)
)</f>
        <v>0</v>
      </c>
      <c r="AH317">
        <f ca="1">-(
_xlfn.IFS(
T317&lt;=入力項目!$S$11,0,
AND(T317&gt;=入力項目!$S$11+1,T317&lt;=3),IFERROR(VLOOKUP(入力項目!$S$12,子育て関連マスタ!$I$4:$M$5,4,FALSE),0),
AND(T317&gt;=4,T317&lt;=6),IFERROR(VLOOKUP(入力項目!$S$13,子育て関連マスタ!$I$9:$M$12,4,FALSE),0),
AND(T317&gt;=7,T317&lt;=12),IFERROR(VLOOKUP(入力項目!$S$14,子育て関連マスタ!$I$16:$M$17,4,FALSE),0),
AND(T317&gt;=13,T317&lt;=15),IFERROR(VLOOKUP(入力項目!$S$15,子育て関連マスタ!$I$21:$M$22,4,FALSE),0),
AND(T317&gt;=16,T317&lt;=18),IFERROR(VLOOKUP(入力項目!$S$16,子育て関連マスタ!$I$26:$M$28,4,FALSE),0),
AND(T317&gt;=19,T317&lt;=20,入力項目!$S$16="高専"),IFERROR(VLOOKUP(入力項目!$S$16,子育て関連マスタ!$I$26:$M$28,4,FALSE),0),
AND(T317&gt;=19,T317&lt;=20,入力項目!$S$16&lt;&gt;"高専"),IFERROR(VLOOKUP(入力項目!$S$17,子育て関連マスタ!$I$32:$M$37,4,FALSE),0),
AND(T317&gt;=21,T317&lt;=22,入力項目!$S$16="高専"),IFERROR(VLOOKUP(入力項目!$S$17,子育て関連マスタ!$I$32:$M$34,4,FALSE),0),
AND(T317&gt;=21,T317&lt;=22,入力項目!$S$16&lt;&gt;"高専"),IFERROR(VLOOKUP(入力項目!$S$17,子育て関連マスタ!$I$32:$M$34,4,FALSE),0),
T317&gt;=23,0
) +
IF($D317=4,
  IFERROR(_xlfn.IFS(
  T317&lt;=入力項目!$S$11,0,
  AND(T317=入力項目!$S$11),IFERROR(VLOOKUP(入力項目!$S$12,子育て関連マスタ!$I$4:$M$5,2,FALSE),0),
  AND(T317=4),IFERROR(VLOOKUP(入力項目!$S$13,子育て関連マスタ!$I$9:$M$12,2,FALSE),0),
  AND(T317=7),IFERROR(VLOOKUP(入力項目!$S$14,子育て関連マスタ!$I$16:$M$17,2,FALSE),0),
  AND(T317=13),IFERROR(VLOOKUP(入力項目!$S$15,子育て関連マスタ!$I$21:$M$22,2,FALSE),0),
  AND(T317=16),IFERROR(VLOOKUP(入力項目!$S$16,子育て関連マスタ!$I$26:$M$28,2,FALSE),0),
  AND(T317=19,入力項目!$S$16&lt;&gt;"高専"),IFERROR(VLOOKUP(入力項目!$S$17,子育て関連マスタ!$I$32:$M$37,2,FALSE),0),
  AND(T317=21,入力項目!$S$16="高専"),IFERROR(VLOOKUP(入力項目!$S$17,子育て関連マスタ!$I$32:$M$37,2,FALSE),0),
  T317&gt;=22,0
  ),0),0
) +
IF(AND(T317&gt;=1,T317&lt;=15),IF($D317=入力項目!$S$8,入力項目!$S$3,0),0) +
IF(AND(T317&gt;=1,T317&lt;=15),IF($D317=5,入力項目!$S$4,0),0) +
IF(AND(T317&gt;=1,T317&lt;=15),IF($D317=12,入力項目!$S$5,0),0) +
IF(AND(入力項目!$S$7=$A317,入力項目!$S$8=$D317),子育て関連マスタ!$C$14,0) +
IFERROR(IF(AND(YEAR(EDATE(DATE(入力項目!$S$7,入力項目!$S$8,1),1))=$A317,MONTH(EDATE(DATE(入力項目!$S$7,入力項目!$S$8,1),1))=$D317),子育て関連マスタ!$C$15,0),0) +
IF(AND(OR(T317=3,T317=5,T317=7),$D317=11),子育て関連マスタ!$C$17,0) +
IF(AND(T317=20,$D317=1),子育て関連マスタ!$C$18,0) +
IF(AND(T317=20,$D317=1),
IFERROR(_xlfn.IFS(
入力項目!$S$10="男",子育て関連マスタ!$C$18,
入力項目!$S$10="女",子育て関連マスタ!$C$19
),0),0
) +
IF(AND(T317&gt;=入力項目!$S$18,T317&lt;=入力項目!$S$19),入力項目!$S$20,0) +
IF(AND(T317&gt;=入力項目!$S$21,T317&lt;=入力項目!$S$22),入力項目!$S$23,0) +
IF(AND(T317&gt;=入力項目!$S$24,T317&lt;=入力項目!$S$25),入力項目!$S$26,0)
)</f>
        <v>0</v>
      </c>
      <c r="AI317">
        <f ca="1">-(
_xlfn.IFS(
U317&lt;=入力項目!$S$11,0,
AND(U317&gt;=入力項目!$S$11+1,U317&lt;=3),IFERROR(VLOOKUP(入力項目!$S$12,子育て関連マスタ!$I$4:$M$5,4,FALSE),0),
AND(U317&gt;=4,U317&lt;=6),IFERROR(VLOOKUP(入力項目!$S$13,子育て関連マスタ!$I$9:$M$12,4,FALSE),0),
AND(U317&gt;=7,U317&lt;=12),IFERROR(VLOOKUP(入力項目!$S$14,子育て関連マスタ!$I$16:$M$17,4,FALSE),0),
AND(U317&gt;=13,U317&lt;=15),IFERROR(VLOOKUP(入力項目!$S$15,子育て関連マスタ!$I$21:$M$22,4,FALSE),0),
AND(U317&gt;=16,U317&lt;=18),IFERROR(VLOOKUP(入力項目!$S$16,子育て関連マスタ!$I$26:$M$28,4,FALSE),0),
AND(U317&gt;=19,U317&lt;=20,入力項目!$S$16="高専"),IFERROR(VLOOKUP(入力項目!$S$16,子育て関連マスタ!$I$26:$M$28,4,FALSE),0),
AND(U317&gt;=19,U317&lt;=20,入力項目!$S$16&lt;&gt;"高専"),IFERROR(VLOOKUP(入力項目!$S$17,子育て関連マスタ!$I$32:$M$37,4,FALSE),0),
AND(U317&gt;=21,U317&lt;=22,入力項目!$S$16="高専"),IFERROR(VLOOKUP(入力項目!$S$17,子育て関連マスタ!$I$32:$M$34,4,FALSE),0),
AND(U317&gt;=21,U317&lt;=22,入力項目!$S$16&lt;&gt;"高専"),IFERROR(VLOOKUP(入力項目!$S$17,子育て関連マスタ!$I$32:$M$34,4,FALSE),0),
U317&gt;=23,0
) +
IF($D317=4,
  IFERROR(_xlfn.IFS(
  U317&lt;=入力項目!$S$11,0,
  AND(U317=入力項目!$S$11),IFERROR(VLOOKUP(入力項目!$S$12,子育て関連マスタ!$I$4:$M$5,2,FALSE),0),
  AND(U317=4),IFERROR(VLOOKUP(入力項目!$S$13,子育て関連マスタ!$I$9:$M$12,2,FALSE),0),
  AND(U317=7),IFERROR(VLOOKUP(入力項目!$S$14,子育て関連マスタ!$I$16:$M$17,2,FALSE),0),
  AND(U317=13),IFERROR(VLOOKUP(入力項目!$S$15,子育て関連マスタ!$I$21:$M$22,2,FALSE),0),
  AND(U317=16),IFERROR(VLOOKUP(入力項目!$S$16,子育て関連マスタ!$I$26:$M$28,2,FALSE),0),
  AND(U317=19,入力項目!$S$16&lt;&gt;"高専"),IFERROR(VLOOKUP(入力項目!$S$17,子育て関連マスタ!$I$32:$M$37,2,FALSE),0),
  AND(U317=21,入力項目!$S$16="高専"),IFERROR(VLOOKUP(入力項目!$S$17,子育て関連マスタ!$I$32:$M$37,2,FALSE),0),
  U317&gt;=22,0
  ),0),0
) +
IF(AND(U317&gt;=1,U317&lt;=15),IF($D317=入力項目!$S$8,入力項目!$S$3,0),0) +
IF(AND(U317&gt;=1,U317&lt;=15),IF($D317=5,入力項目!$S$4,0),0) +
IF(AND(U317&gt;=1,U317&lt;=15),IF($D317=12,入力項目!$S$5,0),0) +
IF(AND(入力項目!$S$7=$A317,入力項目!$S$8=$D317),子育て関連マスタ!$C$14,0) +
IFERROR(IF(AND(YEAR(EDATE(DATE(入力項目!$S$7,入力項目!$S$8,1),1))=$A317,MONTH(EDATE(DATE(入力項目!$S$7,入力項目!$S$8,1),1))=$D317),子育て関連マスタ!$C$15,0),0) +
IF(AND(OR(U317=3,U317=5,U317=7),$D317=11),子育て関連マスタ!$C$17,0) +
IF(AND(U317=20,$D317=1),子育て関連マスタ!$C$18,0) +
IF(AND(U317=20,$D317=1),
IFERROR(_xlfn.IFS(
入力項目!$S$10="男",子育て関連マスタ!$C$18,
入力項目!$S$10="女",子育て関連マスタ!$C$19
),0),0
) +
IF(AND(U317&gt;=入力項目!$S$18,U317&lt;=入力項目!$S$19),入力項目!$S$20,0) +
IF(AND(U317&gt;=入力項目!$S$21,U317&lt;=入力項目!$S$22),入力項目!$S$23,0) +
IF(AND(U317&gt;=入力項目!$S$24,U317&lt;=入力項目!$S$25),入力項目!$S$26,0)
)</f>
        <v>0</v>
      </c>
      <c r="AJ317" s="10">
        <f ca="1">-VLOOKUP($D317,月別収支!$A$2:$H$13,7,FALSE)</f>
        <v>-20000</v>
      </c>
    </row>
    <row r="318" spans="1:36" x14ac:dyDescent="0.4">
      <c r="A318">
        <f t="shared" ca="1" si="88"/>
        <v>2050</v>
      </c>
      <c r="B318">
        <f t="shared" ca="1" si="78"/>
        <v>2050</v>
      </c>
      <c r="C318">
        <f t="shared" ca="1" si="79"/>
        <v>26</v>
      </c>
      <c r="D318">
        <f t="shared" ca="1" si="89"/>
        <v>12</v>
      </c>
      <c r="E318" t="str">
        <f t="shared" ca="1" si="73"/>
        <v>2050年12月</v>
      </c>
      <c r="F318">
        <f ca="1">IF(OR(入力項目!$N$5&lt;$A318,AND(入力項目!$N$5=$A318,入力項目!$N$6&lt;$D318)),IF(F317=0,1,IF(G318=12,F317+1,F317)),0)</f>
        <v>26</v>
      </c>
      <c r="G318">
        <f ca="1">IF(OR(入力項目!$N$5&lt;$A318,AND(入力項目!$N$5=$A318,入力項目!$N$6&lt;$D318)),IF(G317=12,1,G317+1),0)</f>
        <v>2</v>
      </c>
      <c r="H318" t="str">
        <f t="shared" ca="1" si="74"/>
        <v>26_2</v>
      </c>
      <c r="I318">
        <f ca="1">IF(
  IFERROR(AND($C318&gt;0,MOD($C318,入力項目!$N$22)=0,$D318=入力項目!$N$23), FALSE),
  1,
  IF(
    AND(I317&gt;0,J317=12),
    IF(I317=入力項目!$N$28, 0, I317+1),
    I317
  )
)</f>
        <v>2</v>
      </c>
      <c r="J318">
        <f ca="1">IF($D318=入力項目!$N$23,1,IFERROR(J317+1,1))</f>
        <v>7</v>
      </c>
      <c r="K318" t="str">
        <f t="shared" ca="1" si="75"/>
        <v>2_7</v>
      </c>
      <c r="L318">
        <f ca="1">L317+IF(入力項目!$D$4=$D318,1,0)</f>
        <v>55</v>
      </c>
      <c r="M318" t="str">
        <f t="shared" ca="1" si="76"/>
        <v>55歳</v>
      </c>
      <c r="N318">
        <f t="shared" ca="1" si="80"/>
        <v>55</v>
      </c>
      <c r="O318" t="str">
        <f t="shared" ca="1" si="77"/>
        <v>55歳</v>
      </c>
      <c r="P318">
        <f t="shared" ca="1" si="81"/>
        <v>30</v>
      </c>
      <c r="Q318">
        <f t="shared" ca="1" si="82"/>
        <v>28</v>
      </c>
      <c r="R318">
        <f t="shared" ca="1" si="83"/>
        <v>2051</v>
      </c>
      <c r="S318">
        <f t="shared" ca="1" si="84"/>
        <v>2051</v>
      </c>
      <c r="T318">
        <f t="shared" ca="1" si="85"/>
        <v>2051</v>
      </c>
      <c r="U318">
        <f t="shared" ca="1" si="86"/>
        <v>2051</v>
      </c>
      <c r="V318" s="10">
        <f t="shared" ca="1" si="87"/>
        <v>37822735</v>
      </c>
      <c r="W318" s="10">
        <f ca="1">IF($L318&lt;その他マスタ!$B$1,VLOOKUP($D318,月別収支!$A$2:$H$13,2,FALSE),その他マスタ!$B$3)+IF(AND($L318=その他マスタ!$B$1,入力項目!$I$9="あり",$D318=入力項目!$D$4),その他マスタ!$B$2,0)</f>
        <v>1100000</v>
      </c>
      <c r="X318" s="10">
        <f ca="1">-IF(入力項目!$K$5=TRUE,
IF($F318+$G318&lt;3,VLOOKUP($D318,月別収支!$A$2:$H$13,8,FALSE),0)+IFERROR(VLOOKUP($H318,住宅ローン計算!C:P,13,FALSE),0)+IF($F318&gt;1,IF(OR($G318=3,$G318=6,$G318=9,$G318=12),ROUNDUP(入力項目!$N$18/4,0),0),0),
VLOOKUP($D318,月別収支!$A$2:$H$13,8,FALSE))</f>
        <v>-191500</v>
      </c>
      <c r="Y318" s="10">
        <f ca="1">-VLOOKUP($D318,月別収支!$A$2:$H$13,3,FALSE)</f>
        <v>-75000</v>
      </c>
      <c r="Z318" s="10">
        <f ca="1">-VLOOKUP($D318,月別収支!$A$2:$H$13,4,FALSE)</f>
        <v>-27000</v>
      </c>
      <c r="AA318" s="10">
        <f ca="1">-VLOOKUP($D318,月別収支!$A$2:$H$13,6,FALSE)</f>
        <v>-10000</v>
      </c>
      <c r="AB318" s="10">
        <f ca="1">-(
VLOOKUP($D318,月別収支!$A$2:$H$13,5,FALSE)+IF(AND(入力項目!$I$27&lt;=$A318,ISEVEN($A318-入力項目!$I$27),入力項目!$I$28=$D318),入力項目!$I$26,0)
+IF(入力項目!$K$26=TRUE,
IFERROR(VLOOKUP($K318,マイカーローン計算!C:P,13,FALSE),0),
IFERROR(
  IF(AND($C318&gt;0,MOD($C318,入力項目!$N$22)=0,$D318=入力項目!$N$23),入力項目!$N$24,0),
 0
)
)
)</f>
        <v>-20000</v>
      </c>
      <c r="AC318" s="10">
        <f ca="1">-IF($A318&lt;入力項目!$N$33,入力項目!$N$35,IF(AND($A318=入力項目!$N$33,$D318&lt;=入力項目!$N$34),入力項目!$N$35,0))</f>
        <v>0</v>
      </c>
      <c r="AD318">
        <f ca="1">-(
_xlfn.IFS(
P318&lt;=入力項目!$S$11,0,
AND(P318&gt;=入力項目!$S$11+1,P318&lt;=3),IFERROR(VLOOKUP(入力項目!$S$12,子育て関連マスタ!$I$4:$M$5,4,FALSE),0),
AND(P318&gt;=4,P318&lt;=6),IFERROR(VLOOKUP(入力項目!$S$13,子育て関連マスタ!$I$9:$M$12,4,FALSE),0),
AND(P318&gt;=7,P318&lt;=12),IFERROR(VLOOKUP(入力項目!$S$14,子育て関連マスタ!$I$16:$M$17,4,FALSE),0),
AND(P318&gt;=13,P318&lt;=15),IFERROR(VLOOKUP(入力項目!$S$15,子育て関連マスタ!$I$21:$M$22,4,FALSE),0),
AND(P318&gt;=16,P318&lt;=18),IFERROR(VLOOKUP(入力項目!$S$16,子育て関連マスタ!$I$26:$M$28,4,FALSE),0),
AND(P318&gt;=19,P318&lt;=20,入力項目!$S$16="高専"),IFERROR(VLOOKUP(入力項目!$S$16,子育て関連マスタ!$I$26:$M$28,4,FALSE),0),
AND(P318&gt;=19,P318&lt;=20,入力項目!$S$16&lt;&gt;"高専"),IFERROR(VLOOKUP(入力項目!$S$17,子育て関連マスタ!$I$32:$M$37,4,FALSE),0),
AND(P318&gt;=21,P318&lt;=22,入力項目!$S$16="高専"),IFERROR(VLOOKUP(入力項目!$S$17,子育て関連マスタ!$I$32:$M$34,4,FALSE),0),
AND(P318&gt;=21,P318&lt;=22,入力項目!$S$16&lt;&gt;"高専"),IFERROR(VLOOKUP(入力項目!$S$17,子育て関連マスタ!$I$32:$M$34,4,FALSE),0),
P318&gt;=23,0
) +
IF($D318=4,
  IFERROR(_xlfn.IFS(
  P318&lt;=入力項目!$S$11,0,
  AND(P318=入力項目!$S$11),IFERROR(VLOOKUP(入力項目!$S$12,子育て関連マスタ!$I$4:$M$5,2,FALSE),0),
  AND(P318=4),IFERROR(VLOOKUP(入力項目!$S$13,子育て関連マスタ!$I$9:$M$12,2,FALSE),0),
  AND(P318=7),IFERROR(VLOOKUP(入力項目!$S$14,子育て関連マスタ!$I$16:$M$17,2,FALSE),0),
  AND(P318=13),IFERROR(VLOOKUP(入力項目!$S$15,子育て関連マスタ!$I$21:$M$22,2,FALSE),0),
  AND(P318=16),IFERROR(VLOOKUP(入力項目!$S$16,子育て関連マスタ!$I$26:$M$28,2,FALSE),0),
  AND(P318=19,入力項目!$S$16&lt;&gt;"高専"),IFERROR(VLOOKUP(入力項目!$S$17,子育て関連マスタ!$I$32:$M$37,2,FALSE),0),
  AND(P318=21,入力項目!$S$16="高専"),IFERROR(VLOOKUP(入力項目!$S$17,子育て関連マスタ!$I$32:$M$37,2,FALSE),0),
  P318&gt;=22,0
  ),0),0
) +
IF(AND(P318&gt;=1,P318&lt;=15),IF($D318=入力項目!$S$8,入力項目!$S$3,0),0) +
IF(AND(P318&gt;=1,P318&lt;=15),IF($D318=5,入力項目!$S$4,0),0) +
IF(AND(P318&gt;=1,P318&lt;=15),IF($D318=12,入力項目!$S$5,0),0) +
IF(AND(入力項目!$S$7=$A318,入力項目!$S$8=$D318),子育て関連マスタ!$C$14,0) +
IFERROR(IF(AND(YEAR(EDATE(DATE(入力項目!$S$7,入力項目!$S$8,1),1))=$A318,MONTH(EDATE(DATE(入力項目!$S$7,入力項目!$S$8,1),1))=$D318),子育て関連マスタ!$C$15,0),0) +
IF(AND(OR(P318=3,P318=5,P318=7),$D318=11),子育て関連マスタ!$C$17,0) +
IF(AND(P318=20,$D318=1),子育て関連マスタ!$C$18,0) +
IF(AND(P318=20,$D318=1),
IFERROR(_xlfn.IFS(
入力項目!$S$10="男",子育て関連マスタ!$C$18,
入力項目!$S$10="女",子育て関連マスタ!$C$19
),0),0
) +
IF(AND(P318&gt;=入力項目!$S$18,P318&lt;=入力項目!$S$19),入力項目!$S$20,0) +
IF(AND(P318&gt;=入力項目!$S$21,P318&lt;=入力項目!$S$22),入力項目!$S$23,0) +
IF(AND(P318&gt;=入力項目!$S$24,P318&lt;=入力項目!$S$25),入力項目!$S$26,0)
)</f>
        <v>0</v>
      </c>
      <c r="AE318">
        <f ca="1">-(
_xlfn.IFS(
Q318&lt;=入力項目!$S$11,0,
AND(Q318&gt;=入力項目!$S$11+1,Q318&lt;=3),IFERROR(VLOOKUP(入力項目!$S$12,子育て関連マスタ!$I$4:$M$5,4,FALSE),0),
AND(Q318&gt;=4,Q318&lt;=6),IFERROR(VLOOKUP(入力項目!$S$13,子育て関連マスタ!$I$9:$M$12,4,FALSE),0),
AND(Q318&gt;=7,Q318&lt;=12),IFERROR(VLOOKUP(入力項目!$S$14,子育て関連マスタ!$I$16:$M$17,4,FALSE),0),
AND(Q318&gt;=13,Q318&lt;=15),IFERROR(VLOOKUP(入力項目!$S$15,子育て関連マスタ!$I$21:$M$22,4,FALSE),0),
AND(Q318&gt;=16,Q318&lt;=18),IFERROR(VLOOKUP(入力項目!$S$16,子育て関連マスタ!$I$26:$M$28,4,FALSE),0),
AND(Q318&gt;=19,Q318&lt;=20,入力項目!$S$16="高専"),IFERROR(VLOOKUP(入力項目!$S$16,子育て関連マスタ!$I$26:$M$28,4,FALSE),0),
AND(Q318&gt;=19,Q318&lt;=20,入力項目!$S$16&lt;&gt;"高専"),IFERROR(VLOOKUP(入力項目!$S$17,子育て関連マスタ!$I$32:$M$37,4,FALSE),0),
AND(Q318&gt;=21,Q318&lt;=22,入力項目!$S$16="高専"),IFERROR(VLOOKUP(入力項目!$S$17,子育て関連マスタ!$I$32:$M$34,4,FALSE),0),
AND(Q318&gt;=21,Q318&lt;=22,入力項目!$S$16&lt;&gt;"高専"),IFERROR(VLOOKUP(入力項目!$S$17,子育て関連マスタ!$I$32:$M$34,4,FALSE),0),
Q318&gt;=23,0
) +
IF($D318=4,
  IFERROR(_xlfn.IFS(
  Q318&lt;=入力項目!$S$11,0,
  AND(Q318=入力項目!$S$11),IFERROR(VLOOKUP(入力項目!$S$12,子育て関連マスタ!$I$4:$M$5,2,FALSE),0),
  AND(Q318=4),IFERROR(VLOOKUP(入力項目!$S$13,子育て関連マスタ!$I$9:$M$12,2,FALSE),0),
  AND(Q318=7),IFERROR(VLOOKUP(入力項目!$S$14,子育て関連マスタ!$I$16:$M$17,2,FALSE),0),
  AND(Q318=13),IFERROR(VLOOKUP(入力項目!$S$15,子育て関連マスタ!$I$21:$M$22,2,FALSE),0),
  AND(Q318=16),IFERROR(VLOOKUP(入力項目!$S$16,子育て関連マスタ!$I$26:$M$28,2,FALSE),0),
  AND(Q318=19,入力項目!$S$16&lt;&gt;"高専"),IFERROR(VLOOKUP(入力項目!$S$17,子育て関連マスタ!$I$32:$M$37,2,FALSE),0),
  AND(Q318=21,入力項目!$S$16="高専"),IFERROR(VLOOKUP(入力項目!$S$17,子育て関連マスタ!$I$32:$M$37,2,FALSE),0),
  Q318&gt;=22,0
  ),0),0
) +
IF(AND(Q318&gt;=1,Q318&lt;=15),IF($D318=入力項目!$S$8,入力項目!$S$3,0),0) +
IF(AND(Q318&gt;=1,Q318&lt;=15),IF($D318=5,入力項目!$S$4,0),0) +
IF(AND(Q318&gt;=1,Q318&lt;=15),IF($D318=12,入力項目!$S$5,0),0) +
IF(AND(入力項目!$S$7=$A318,入力項目!$S$8=$D318),子育て関連マスタ!$C$14,0) +
IFERROR(IF(AND(YEAR(EDATE(DATE(入力項目!$S$7,入力項目!$S$8,1),1))=$A318,MONTH(EDATE(DATE(入力項目!$S$7,入力項目!$S$8,1),1))=$D318),子育て関連マスタ!$C$15,0),0) +
IF(AND(OR(Q318=3,Q318=5,Q318=7),$D318=11),子育て関連マスタ!$C$17,0) +
IF(AND(Q318=20,$D318=1),子育て関連マスタ!$C$18,0) +
IF(AND(Q318=20,$D318=1),
IFERROR(_xlfn.IFS(
入力項目!$S$10="男",子育て関連マスタ!$C$18,
入力項目!$S$10="女",子育て関連マスタ!$C$19
),0),0
) +
IF(AND(Q318&gt;=入力項目!$S$18,Q318&lt;=入力項目!$S$19),入力項目!$S$20,0) +
IF(AND(Q318&gt;=入力項目!$S$21,Q318&lt;=入力項目!$S$22),入力項目!$S$23,0) +
IF(AND(Q318&gt;=入力項目!$S$24,Q318&lt;=入力項目!$S$25),入力項目!$S$26,0)
)</f>
        <v>0</v>
      </c>
      <c r="AF318">
        <f ca="1">-(
_xlfn.IFS(
R318&lt;=入力項目!$S$11,0,
AND(R318&gt;=入力項目!$S$11+1,R318&lt;=3),IFERROR(VLOOKUP(入力項目!$S$12,子育て関連マスタ!$I$4:$M$5,4,FALSE),0),
AND(R318&gt;=4,R318&lt;=6),IFERROR(VLOOKUP(入力項目!$S$13,子育て関連マスタ!$I$9:$M$12,4,FALSE),0),
AND(R318&gt;=7,R318&lt;=12),IFERROR(VLOOKUP(入力項目!$S$14,子育て関連マスタ!$I$16:$M$17,4,FALSE),0),
AND(R318&gt;=13,R318&lt;=15),IFERROR(VLOOKUP(入力項目!$S$15,子育て関連マスタ!$I$21:$M$22,4,FALSE),0),
AND(R318&gt;=16,R318&lt;=18),IFERROR(VLOOKUP(入力項目!$S$16,子育て関連マスタ!$I$26:$M$28,4,FALSE),0),
AND(R318&gt;=19,R318&lt;=20,入力項目!$S$16="高専"),IFERROR(VLOOKUP(入力項目!$S$16,子育て関連マスタ!$I$26:$M$28,4,FALSE),0),
AND(R318&gt;=19,R318&lt;=20,入力項目!$S$16&lt;&gt;"高専"),IFERROR(VLOOKUP(入力項目!$S$17,子育て関連マスタ!$I$32:$M$37,4,FALSE),0),
AND(R318&gt;=21,R318&lt;=22,入力項目!$S$16="高専"),IFERROR(VLOOKUP(入力項目!$S$17,子育て関連マスタ!$I$32:$M$34,4,FALSE),0),
AND(R318&gt;=21,R318&lt;=22,入力項目!$S$16&lt;&gt;"高専"),IFERROR(VLOOKUP(入力項目!$S$17,子育て関連マスタ!$I$32:$M$34,4,FALSE),0),
R318&gt;=23,0
) +
IF($D318=4,
  IFERROR(_xlfn.IFS(
  R318&lt;=入力項目!$S$11,0,
  AND(R318=入力項目!$S$11),IFERROR(VLOOKUP(入力項目!$S$12,子育て関連マスタ!$I$4:$M$5,2,FALSE),0),
  AND(R318=4),IFERROR(VLOOKUP(入力項目!$S$13,子育て関連マスタ!$I$9:$M$12,2,FALSE),0),
  AND(R318=7),IFERROR(VLOOKUP(入力項目!$S$14,子育て関連マスタ!$I$16:$M$17,2,FALSE),0),
  AND(R318=13),IFERROR(VLOOKUP(入力項目!$S$15,子育て関連マスタ!$I$21:$M$22,2,FALSE),0),
  AND(R318=16),IFERROR(VLOOKUP(入力項目!$S$16,子育て関連マスタ!$I$26:$M$28,2,FALSE),0),
  AND(R318=19,入力項目!$S$16&lt;&gt;"高専"),IFERROR(VLOOKUP(入力項目!$S$17,子育て関連マスタ!$I$32:$M$37,2,FALSE),0),
  AND(R318=21,入力項目!$S$16="高専"),IFERROR(VLOOKUP(入力項目!$S$17,子育て関連マスタ!$I$32:$M$37,2,FALSE),0),
  R318&gt;=22,0
  ),0),0
) +
IF(AND(R318&gt;=1,R318&lt;=15),IF($D318=入力項目!$S$8,入力項目!$S$3,0),0) +
IF(AND(R318&gt;=1,R318&lt;=15),IF($D318=5,入力項目!$S$4,0),0) +
IF(AND(R318&gt;=1,R318&lt;=15),IF($D318=12,入力項目!$S$5,0),0) +
IF(AND(入力項目!$S$7=$A318,入力項目!$S$8=$D318),子育て関連マスタ!$C$14,0) +
IFERROR(IF(AND(YEAR(EDATE(DATE(入力項目!$S$7,入力項目!$S$8,1),1))=$A318,MONTH(EDATE(DATE(入力項目!$S$7,入力項目!$S$8,1),1))=$D318),子育て関連マスタ!$C$15,0),0) +
IF(AND(OR(R318=3,R318=5,R318=7),$D318=11),子育て関連マスタ!$C$17,0) +
IF(AND(R318=20,$D318=1),子育て関連マスタ!$C$18,0) +
IF(AND(R318=20,$D318=1),
IFERROR(_xlfn.IFS(
入力項目!$S$10="男",子育て関連マスタ!$C$18,
入力項目!$S$10="女",子育て関連マスタ!$C$19
),0),0
) +
IF(AND(R318&gt;=入力項目!$S$18,R318&lt;=入力項目!$S$19),入力項目!$S$20,0) +
IF(AND(R318&gt;=入力項目!$S$21,R318&lt;=入力項目!$S$22),入力項目!$S$23,0) +
IF(AND(R318&gt;=入力項目!$S$24,R318&lt;=入力項目!$S$25),入力項目!$S$26,0)
)</f>
        <v>0</v>
      </c>
      <c r="AG318">
        <f ca="1">-(
_xlfn.IFS(
S318&lt;=入力項目!$S$11,0,
AND(S318&gt;=入力項目!$S$11+1,S318&lt;=3),IFERROR(VLOOKUP(入力項目!$S$12,子育て関連マスタ!$I$4:$M$5,4,FALSE),0),
AND(S318&gt;=4,S318&lt;=6),IFERROR(VLOOKUP(入力項目!$S$13,子育て関連マスタ!$I$9:$M$12,4,FALSE),0),
AND(S318&gt;=7,S318&lt;=12),IFERROR(VLOOKUP(入力項目!$S$14,子育て関連マスタ!$I$16:$M$17,4,FALSE),0),
AND(S318&gt;=13,S318&lt;=15),IFERROR(VLOOKUP(入力項目!$S$15,子育て関連マスタ!$I$21:$M$22,4,FALSE),0),
AND(S318&gt;=16,S318&lt;=18),IFERROR(VLOOKUP(入力項目!$S$16,子育て関連マスタ!$I$26:$M$28,4,FALSE),0),
AND(S318&gt;=19,S318&lt;=20,入力項目!$S$16="高専"),IFERROR(VLOOKUP(入力項目!$S$16,子育て関連マスタ!$I$26:$M$28,4,FALSE),0),
AND(S318&gt;=19,S318&lt;=20,入力項目!$S$16&lt;&gt;"高専"),IFERROR(VLOOKUP(入力項目!$S$17,子育て関連マスタ!$I$32:$M$37,4,FALSE),0),
AND(S318&gt;=21,S318&lt;=22,入力項目!$S$16="高専"),IFERROR(VLOOKUP(入力項目!$S$17,子育て関連マスタ!$I$32:$M$34,4,FALSE),0),
AND(S318&gt;=21,S318&lt;=22,入力項目!$S$16&lt;&gt;"高専"),IFERROR(VLOOKUP(入力項目!$S$17,子育て関連マスタ!$I$32:$M$34,4,FALSE),0),
S318&gt;=23,0
) +
IF($D318=4,
  IFERROR(_xlfn.IFS(
  S318&lt;=入力項目!$S$11,0,
  AND(S318=入力項目!$S$11),IFERROR(VLOOKUP(入力項目!$S$12,子育て関連マスタ!$I$4:$M$5,2,FALSE),0),
  AND(S318=4),IFERROR(VLOOKUP(入力項目!$S$13,子育て関連マスタ!$I$9:$M$12,2,FALSE),0),
  AND(S318=7),IFERROR(VLOOKUP(入力項目!$S$14,子育て関連マスタ!$I$16:$M$17,2,FALSE),0),
  AND(S318=13),IFERROR(VLOOKUP(入力項目!$S$15,子育て関連マスタ!$I$21:$M$22,2,FALSE),0),
  AND(S318=16),IFERROR(VLOOKUP(入力項目!$S$16,子育て関連マスタ!$I$26:$M$28,2,FALSE),0),
  AND(S318=19,入力項目!$S$16&lt;&gt;"高専"),IFERROR(VLOOKUP(入力項目!$S$17,子育て関連マスタ!$I$32:$M$37,2,FALSE),0),
  AND(S318=21,入力項目!$S$16="高専"),IFERROR(VLOOKUP(入力項目!$S$17,子育て関連マスタ!$I$32:$M$37,2,FALSE),0),
  S318&gt;=22,0
  ),0),0
) +
IF(AND(S318&gt;=1,S318&lt;=15),IF($D318=入力項目!$S$8,入力項目!$S$3,0),0) +
IF(AND(S318&gt;=1,S318&lt;=15),IF($D318=5,入力項目!$S$4,0),0) +
IF(AND(S318&gt;=1,S318&lt;=15),IF($D318=12,入力項目!$S$5,0),0) +
IF(AND(入力項目!$S$7=$A318,入力項目!$S$8=$D318),子育て関連マスタ!$C$14,0) +
IFERROR(IF(AND(YEAR(EDATE(DATE(入力項目!$S$7,入力項目!$S$8,1),1))=$A318,MONTH(EDATE(DATE(入力項目!$S$7,入力項目!$S$8,1),1))=$D318),子育て関連マスタ!$C$15,0),0) +
IF(AND(OR(S318=3,S318=5,S318=7),$D318=11),子育て関連マスタ!$C$17,0) +
IF(AND(S318=20,$D318=1),子育て関連マスタ!$C$18,0) +
IF(AND(S318=20,$D318=1),
IFERROR(_xlfn.IFS(
入力項目!$S$10="男",子育て関連マスタ!$C$18,
入力項目!$S$10="女",子育て関連マスタ!$C$19
),0),0
) +
IF(AND(S318&gt;=入力項目!$S$18,S318&lt;=入力項目!$S$19),入力項目!$S$20,0) +
IF(AND(S318&gt;=入力項目!$S$21,S318&lt;=入力項目!$S$22),入力項目!$S$23,0) +
IF(AND(S318&gt;=入力項目!$S$24,S318&lt;=入力項目!$S$25),入力項目!$S$26,0)
)</f>
        <v>0</v>
      </c>
      <c r="AH318">
        <f ca="1">-(
_xlfn.IFS(
T318&lt;=入力項目!$S$11,0,
AND(T318&gt;=入力項目!$S$11+1,T318&lt;=3),IFERROR(VLOOKUP(入力項目!$S$12,子育て関連マスタ!$I$4:$M$5,4,FALSE),0),
AND(T318&gt;=4,T318&lt;=6),IFERROR(VLOOKUP(入力項目!$S$13,子育て関連マスタ!$I$9:$M$12,4,FALSE),0),
AND(T318&gt;=7,T318&lt;=12),IFERROR(VLOOKUP(入力項目!$S$14,子育て関連マスタ!$I$16:$M$17,4,FALSE),0),
AND(T318&gt;=13,T318&lt;=15),IFERROR(VLOOKUP(入力項目!$S$15,子育て関連マスタ!$I$21:$M$22,4,FALSE),0),
AND(T318&gt;=16,T318&lt;=18),IFERROR(VLOOKUP(入力項目!$S$16,子育て関連マスタ!$I$26:$M$28,4,FALSE),0),
AND(T318&gt;=19,T318&lt;=20,入力項目!$S$16="高専"),IFERROR(VLOOKUP(入力項目!$S$16,子育て関連マスタ!$I$26:$M$28,4,FALSE),0),
AND(T318&gt;=19,T318&lt;=20,入力項目!$S$16&lt;&gt;"高専"),IFERROR(VLOOKUP(入力項目!$S$17,子育て関連マスタ!$I$32:$M$37,4,FALSE),0),
AND(T318&gt;=21,T318&lt;=22,入力項目!$S$16="高専"),IFERROR(VLOOKUP(入力項目!$S$17,子育て関連マスタ!$I$32:$M$34,4,FALSE),0),
AND(T318&gt;=21,T318&lt;=22,入力項目!$S$16&lt;&gt;"高専"),IFERROR(VLOOKUP(入力項目!$S$17,子育て関連マスタ!$I$32:$M$34,4,FALSE),0),
T318&gt;=23,0
) +
IF($D318=4,
  IFERROR(_xlfn.IFS(
  T318&lt;=入力項目!$S$11,0,
  AND(T318=入力項目!$S$11),IFERROR(VLOOKUP(入力項目!$S$12,子育て関連マスタ!$I$4:$M$5,2,FALSE),0),
  AND(T318=4),IFERROR(VLOOKUP(入力項目!$S$13,子育て関連マスタ!$I$9:$M$12,2,FALSE),0),
  AND(T318=7),IFERROR(VLOOKUP(入力項目!$S$14,子育て関連マスタ!$I$16:$M$17,2,FALSE),0),
  AND(T318=13),IFERROR(VLOOKUP(入力項目!$S$15,子育て関連マスタ!$I$21:$M$22,2,FALSE),0),
  AND(T318=16),IFERROR(VLOOKUP(入力項目!$S$16,子育て関連マスタ!$I$26:$M$28,2,FALSE),0),
  AND(T318=19,入力項目!$S$16&lt;&gt;"高専"),IFERROR(VLOOKUP(入力項目!$S$17,子育て関連マスタ!$I$32:$M$37,2,FALSE),0),
  AND(T318=21,入力項目!$S$16="高専"),IFERROR(VLOOKUP(入力項目!$S$17,子育て関連マスタ!$I$32:$M$37,2,FALSE),0),
  T318&gt;=22,0
  ),0),0
) +
IF(AND(T318&gt;=1,T318&lt;=15),IF($D318=入力項目!$S$8,入力項目!$S$3,0),0) +
IF(AND(T318&gt;=1,T318&lt;=15),IF($D318=5,入力項目!$S$4,0),0) +
IF(AND(T318&gt;=1,T318&lt;=15),IF($D318=12,入力項目!$S$5,0),0) +
IF(AND(入力項目!$S$7=$A318,入力項目!$S$8=$D318),子育て関連マスタ!$C$14,0) +
IFERROR(IF(AND(YEAR(EDATE(DATE(入力項目!$S$7,入力項目!$S$8,1),1))=$A318,MONTH(EDATE(DATE(入力項目!$S$7,入力項目!$S$8,1),1))=$D318),子育て関連マスタ!$C$15,0),0) +
IF(AND(OR(T318=3,T318=5,T318=7),$D318=11),子育て関連マスタ!$C$17,0) +
IF(AND(T318=20,$D318=1),子育て関連マスタ!$C$18,0) +
IF(AND(T318=20,$D318=1),
IFERROR(_xlfn.IFS(
入力項目!$S$10="男",子育て関連マスタ!$C$18,
入力項目!$S$10="女",子育て関連マスタ!$C$19
),0),0
) +
IF(AND(T318&gt;=入力項目!$S$18,T318&lt;=入力項目!$S$19),入力項目!$S$20,0) +
IF(AND(T318&gt;=入力項目!$S$21,T318&lt;=入力項目!$S$22),入力項目!$S$23,0) +
IF(AND(T318&gt;=入力項目!$S$24,T318&lt;=入力項目!$S$25),入力項目!$S$26,0)
)</f>
        <v>0</v>
      </c>
      <c r="AI318">
        <f ca="1">-(
_xlfn.IFS(
U318&lt;=入力項目!$S$11,0,
AND(U318&gt;=入力項目!$S$11+1,U318&lt;=3),IFERROR(VLOOKUP(入力項目!$S$12,子育て関連マスタ!$I$4:$M$5,4,FALSE),0),
AND(U318&gt;=4,U318&lt;=6),IFERROR(VLOOKUP(入力項目!$S$13,子育て関連マスタ!$I$9:$M$12,4,FALSE),0),
AND(U318&gt;=7,U318&lt;=12),IFERROR(VLOOKUP(入力項目!$S$14,子育て関連マスタ!$I$16:$M$17,4,FALSE),0),
AND(U318&gt;=13,U318&lt;=15),IFERROR(VLOOKUP(入力項目!$S$15,子育て関連マスタ!$I$21:$M$22,4,FALSE),0),
AND(U318&gt;=16,U318&lt;=18),IFERROR(VLOOKUP(入力項目!$S$16,子育て関連マスタ!$I$26:$M$28,4,FALSE),0),
AND(U318&gt;=19,U318&lt;=20,入力項目!$S$16="高専"),IFERROR(VLOOKUP(入力項目!$S$16,子育て関連マスタ!$I$26:$M$28,4,FALSE),0),
AND(U318&gt;=19,U318&lt;=20,入力項目!$S$16&lt;&gt;"高専"),IFERROR(VLOOKUP(入力項目!$S$17,子育て関連マスタ!$I$32:$M$37,4,FALSE),0),
AND(U318&gt;=21,U318&lt;=22,入力項目!$S$16="高専"),IFERROR(VLOOKUP(入力項目!$S$17,子育て関連マスタ!$I$32:$M$34,4,FALSE),0),
AND(U318&gt;=21,U318&lt;=22,入力項目!$S$16&lt;&gt;"高専"),IFERROR(VLOOKUP(入力項目!$S$17,子育て関連マスタ!$I$32:$M$34,4,FALSE),0),
U318&gt;=23,0
) +
IF($D318=4,
  IFERROR(_xlfn.IFS(
  U318&lt;=入力項目!$S$11,0,
  AND(U318=入力項目!$S$11),IFERROR(VLOOKUP(入力項目!$S$12,子育て関連マスタ!$I$4:$M$5,2,FALSE),0),
  AND(U318=4),IFERROR(VLOOKUP(入力項目!$S$13,子育て関連マスタ!$I$9:$M$12,2,FALSE),0),
  AND(U318=7),IFERROR(VLOOKUP(入力項目!$S$14,子育て関連マスタ!$I$16:$M$17,2,FALSE),0),
  AND(U318=13),IFERROR(VLOOKUP(入力項目!$S$15,子育て関連マスタ!$I$21:$M$22,2,FALSE),0),
  AND(U318=16),IFERROR(VLOOKUP(入力項目!$S$16,子育て関連マスタ!$I$26:$M$28,2,FALSE),0),
  AND(U318=19,入力項目!$S$16&lt;&gt;"高専"),IFERROR(VLOOKUP(入力項目!$S$17,子育て関連マスタ!$I$32:$M$37,2,FALSE),0),
  AND(U318=21,入力項目!$S$16="高専"),IFERROR(VLOOKUP(入力項目!$S$17,子育て関連マスタ!$I$32:$M$37,2,FALSE),0),
  U318&gt;=22,0
  ),0),0
) +
IF(AND(U318&gt;=1,U318&lt;=15),IF($D318=入力項目!$S$8,入力項目!$S$3,0),0) +
IF(AND(U318&gt;=1,U318&lt;=15),IF($D318=5,入力項目!$S$4,0),0) +
IF(AND(U318&gt;=1,U318&lt;=15),IF($D318=12,入力項目!$S$5,0),0) +
IF(AND(入力項目!$S$7=$A318,入力項目!$S$8=$D318),子育て関連マスタ!$C$14,0) +
IFERROR(IF(AND(YEAR(EDATE(DATE(入力項目!$S$7,入力項目!$S$8,1),1))=$A318,MONTH(EDATE(DATE(入力項目!$S$7,入力項目!$S$8,1),1))=$D318),子育て関連マスタ!$C$15,0),0) +
IF(AND(OR(U318=3,U318=5,U318=7),$D318=11),子育て関連マスタ!$C$17,0) +
IF(AND(U318=20,$D318=1),子育て関連マスタ!$C$18,0) +
IF(AND(U318=20,$D318=1),
IFERROR(_xlfn.IFS(
入力項目!$S$10="男",子育て関連マスタ!$C$18,
入力項目!$S$10="女",子育て関連マスタ!$C$19
),0),0
) +
IF(AND(U318&gt;=入力項目!$S$18,U318&lt;=入力項目!$S$19),入力項目!$S$20,0) +
IF(AND(U318&gt;=入力項目!$S$21,U318&lt;=入力項目!$S$22),入力項目!$S$23,0) +
IF(AND(U318&gt;=入力項目!$S$24,U318&lt;=入力項目!$S$25),入力項目!$S$26,0)
)</f>
        <v>0</v>
      </c>
      <c r="AJ318" s="10">
        <f ca="1">-VLOOKUP($D318,月別収支!$A$2:$H$13,7,FALSE)</f>
        <v>-20000</v>
      </c>
    </row>
    <row r="319" spans="1:36" x14ac:dyDescent="0.4">
      <c r="A319">
        <f t="shared" ca="1" si="88"/>
        <v>2051</v>
      </c>
      <c r="B319">
        <f t="shared" ca="1" si="78"/>
        <v>2050</v>
      </c>
      <c r="C319">
        <f t="shared" ca="1" si="79"/>
        <v>27</v>
      </c>
      <c r="D319">
        <f t="shared" ca="1" si="89"/>
        <v>1</v>
      </c>
      <c r="E319" t="str">
        <f t="shared" ca="1" si="73"/>
        <v>2051年1月</v>
      </c>
      <c r="F319">
        <f ca="1">IF(OR(入力項目!$N$5&lt;$A319,AND(入力項目!$N$5=$A319,入力項目!$N$6&lt;$D319)),IF(F318=0,1,IF(G319=12,F318+1,F318)),0)</f>
        <v>26</v>
      </c>
      <c r="G319">
        <f ca="1">IF(OR(入力項目!$N$5&lt;$A319,AND(入力項目!$N$5=$A319,入力項目!$N$6&lt;$D319)),IF(G318=12,1,G318+1),0)</f>
        <v>3</v>
      </c>
      <c r="H319" t="str">
        <f t="shared" ca="1" si="74"/>
        <v>26_3</v>
      </c>
      <c r="I319">
        <f ca="1">IF(
  IFERROR(AND($C319&gt;0,MOD($C319,入力項目!$N$22)=0,$D319=入力項目!$N$23), FALSE),
  1,
  IF(
    AND(I318&gt;0,J318=12),
    IF(I318=入力項目!$N$28, 0, I318+1),
    I318
  )
)</f>
        <v>2</v>
      </c>
      <c r="J319">
        <f ca="1">IF($D319=入力項目!$N$23,1,IFERROR(J318+1,1))</f>
        <v>8</v>
      </c>
      <c r="K319" t="str">
        <f t="shared" ca="1" si="75"/>
        <v>2_8</v>
      </c>
      <c r="L319">
        <f ca="1">L318+IF(入力項目!$D$4=$D319,1,0)</f>
        <v>55</v>
      </c>
      <c r="M319" t="str">
        <f t="shared" ca="1" si="76"/>
        <v>55歳</v>
      </c>
      <c r="N319">
        <f t="shared" ca="1" si="80"/>
        <v>56</v>
      </c>
      <c r="O319" t="str">
        <f t="shared" ca="1" si="77"/>
        <v>56歳</v>
      </c>
      <c r="P319">
        <f t="shared" ca="1" si="81"/>
        <v>30</v>
      </c>
      <c r="Q319">
        <f t="shared" ca="1" si="82"/>
        <v>28</v>
      </c>
      <c r="R319">
        <f t="shared" ca="1" si="83"/>
        <v>2051</v>
      </c>
      <c r="S319">
        <f t="shared" ca="1" si="84"/>
        <v>2051</v>
      </c>
      <c r="T319">
        <f t="shared" ca="1" si="85"/>
        <v>2051</v>
      </c>
      <c r="U319">
        <f t="shared" ca="1" si="86"/>
        <v>2051</v>
      </c>
      <c r="V319" s="10">
        <f t="shared" ca="1" si="87"/>
        <v>37879645</v>
      </c>
      <c r="W319" s="10">
        <f ca="1">IF($L319&lt;その他マスタ!$B$1,VLOOKUP($D319,月別収支!$A$2:$H$13,2,FALSE),その他マスタ!$B$3)+IF(AND($L319=その他マスタ!$B$1,入力項目!$I$9="あり",$D319=入力項目!$D$4),その他マスタ!$B$2,0)</f>
        <v>300000</v>
      </c>
      <c r="X319" s="10">
        <f ca="1">-IF(入力項目!$K$5=TRUE,
IF($F319+$G319&lt;3,VLOOKUP($D319,月別収支!$A$2:$H$13,8,FALSE),0)+IFERROR(VLOOKUP($H319,住宅ローン計算!C:P,13,FALSE),0)+IF($F319&gt;1,IF(OR($G319=3,$G319=6,$G319=9,$G319=12),ROUNDUP(入力項目!$N$18/4,0),0),0),
VLOOKUP($D319,月別収支!$A$2:$H$13,8,FALSE))</f>
        <v>-91090</v>
      </c>
      <c r="Y319" s="10">
        <f ca="1">-VLOOKUP($D319,月別収支!$A$2:$H$13,3,FALSE)</f>
        <v>-75000</v>
      </c>
      <c r="Z319" s="10">
        <f ca="1">-VLOOKUP($D319,月別収支!$A$2:$H$13,4,FALSE)</f>
        <v>-27000</v>
      </c>
      <c r="AA319" s="10">
        <f ca="1">-VLOOKUP($D319,月別収支!$A$2:$H$13,6,FALSE)</f>
        <v>-10000</v>
      </c>
      <c r="AB319" s="10">
        <f ca="1">-(
VLOOKUP($D319,月別収支!$A$2:$H$13,5,FALSE)+IF(AND(入力項目!$I$27&lt;=$A319,ISEVEN($A319-入力項目!$I$27),入力項目!$I$28=$D319),入力項目!$I$26,0)
+IF(入力項目!$K$26=TRUE,
IFERROR(VLOOKUP($K319,マイカーローン計算!C:P,13,FALSE),0),
IFERROR(
  IF(AND($C319&gt;0,MOD($C319,入力項目!$N$22)=0,$D319=入力項目!$N$23),入力項目!$N$24,0),
 0
)
)
)</f>
        <v>-20000</v>
      </c>
      <c r="AC319" s="10">
        <f ca="1">-IF($A319&lt;入力項目!$N$33,入力項目!$N$35,IF(AND($A319=入力項目!$N$33,$D319&lt;=入力項目!$N$34),入力項目!$N$35,0))</f>
        <v>0</v>
      </c>
      <c r="AD319">
        <f ca="1">-(
_xlfn.IFS(
P319&lt;=入力項目!$S$11,0,
AND(P319&gt;=入力項目!$S$11+1,P319&lt;=3),IFERROR(VLOOKUP(入力項目!$S$12,子育て関連マスタ!$I$4:$M$5,4,FALSE),0),
AND(P319&gt;=4,P319&lt;=6),IFERROR(VLOOKUP(入力項目!$S$13,子育て関連マスタ!$I$9:$M$12,4,FALSE),0),
AND(P319&gt;=7,P319&lt;=12),IFERROR(VLOOKUP(入力項目!$S$14,子育て関連マスタ!$I$16:$M$17,4,FALSE),0),
AND(P319&gt;=13,P319&lt;=15),IFERROR(VLOOKUP(入力項目!$S$15,子育て関連マスタ!$I$21:$M$22,4,FALSE),0),
AND(P319&gt;=16,P319&lt;=18),IFERROR(VLOOKUP(入力項目!$S$16,子育て関連マスタ!$I$26:$M$28,4,FALSE),0),
AND(P319&gt;=19,P319&lt;=20,入力項目!$S$16="高専"),IFERROR(VLOOKUP(入力項目!$S$16,子育て関連マスタ!$I$26:$M$28,4,FALSE),0),
AND(P319&gt;=19,P319&lt;=20,入力項目!$S$16&lt;&gt;"高専"),IFERROR(VLOOKUP(入力項目!$S$17,子育て関連マスタ!$I$32:$M$37,4,FALSE),0),
AND(P319&gt;=21,P319&lt;=22,入力項目!$S$16="高専"),IFERROR(VLOOKUP(入力項目!$S$17,子育て関連マスタ!$I$32:$M$34,4,FALSE),0),
AND(P319&gt;=21,P319&lt;=22,入力項目!$S$16&lt;&gt;"高専"),IFERROR(VLOOKUP(入力項目!$S$17,子育て関連マスタ!$I$32:$M$34,4,FALSE),0),
P319&gt;=23,0
) +
IF($D319=4,
  IFERROR(_xlfn.IFS(
  P319&lt;=入力項目!$S$11,0,
  AND(P319=入力項目!$S$11),IFERROR(VLOOKUP(入力項目!$S$12,子育て関連マスタ!$I$4:$M$5,2,FALSE),0),
  AND(P319=4),IFERROR(VLOOKUP(入力項目!$S$13,子育て関連マスタ!$I$9:$M$12,2,FALSE),0),
  AND(P319=7),IFERROR(VLOOKUP(入力項目!$S$14,子育て関連マスタ!$I$16:$M$17,2,FALSE),0),
  AND(P319=13),IFERROR(VLOOKUP(入力項目!$S$15,子育て関連マスタ!$I$21:$M$22,2,FALSE),0),
  AND(P319=16),IFERROR(VLOOKUP(入力項目!$S$16,子育て関連マスタ!$I$26:$M$28,2,FALSE),0),
  AND(P319=19,入力項目!$S$16&lt;&gt;"高専"),IFERROR(VLOOKUP(入力項目!$S$17,子育て関連マスタ!$I$32:$M$37,2,FALSE),0),
  AND(P319=21,入力項目!$S$16="高専"),IFERROR(VLOOKUP(入力項目!$S$17,子育て関連マスタ!$I$32:$M$37,2,FALSE),0),
  P319&gt;=22,0
  ),0),0
) +
IF(AND(P319&gt;=1,P319&lt;=15),IF($D319=入力項目!$S$8,入力項目!$S$3,0),0) +
IF(AND(P319&gt;=1,P319&lt;=15),IF($D319=5,入力項目!$S$4,0),0) +
IF(AND(P319&gt;=1,P319&lt;=15),IF($D319=12,入力項目!$S$5,0),0) +
IF(AND(入力項目!$S$7=$A319,入力項目!$S$8=$D319),子育て関連マスタ!$C$14,0) +
IFERROR(IF(AND(YEAR(EDATE(DATE(入力項目!$S$7,入力項目!$S$8,1),1))=$A319,MONTH(EDATE(DATE(入力項目!$S$7,入力項目!$S$8,1),1))=$D319),子育て関連マスタ!$C$15,0),0) +
IF(AND(OR(P319=3,P319=5,P319=7),$D319=11),子育て関連マスタ!$C$17,0) +
IF(AND(P319=20,$D319=1),子育て関連マスタ!$C$18,0) +
IF(AND(P319=20,$D319=1),
IFERROR(_xlfn.IFS(
入力項目!$S$10="男",子育て関連マスタ!$C$18,
入力項目!$S$10="女",子育て関連マスタ!$C$19
),0),0
) +
IF(AND(P319&gt;=入力項目!$S$18,P319&lt;=入力項目!$S$19),入力項目!$S$20,0) +
IF(AND(P319&gt;=入力項目!$S$21,P319&lt;=入力項目!$S$22),入力項目!$S$23,0) +
IF(AND(P319&gt;=入力項目!$S$24,P319&lt;=入力項目!$S$25),入力項目!$S$26,0)
)</f>
        <v>0</v>
      </c>
      <c r="AE319">
        <f ca="1">-(
_xlfn.IFS(
Q319&lt;=入力項目!$S$11,0,
AND(Q319&gt;=入力項目!$S$11+1,Q319&lt;=3),IFERROR(VLOOKUP(入力項目!$S$12,子育て関連マスタ!$I$4:$M$5,4,FALSE),0),
AND(Q319&gt;=4,Q319&lt;=6),IFERROR(VLOOKUP(入力項目!$S$13,子育て関連マスタ!$I$9:$M$12,4,FALSE),0),
AND(Q319&gt;=7,Q319&lt;=12),IFERROR(VLOOKUP(入力項目!$S$14,子育て関連マスタ!$I$16:$M$17,4,FALSE),0),
AND(Q319&gt;=13,Q319&lt;=15),IFERROR(VLOOKUP(入力項目!$S$15,子育て関連マスタ!$I$21:$M$22,4,FALSE),0),
AND(Q319&gt;=16,Q319&lt;=18),IFERROR(VLOOKUP(入力項目!$S$16,子育て関連マスタ!$I$26:$M$28,4,FALSE),0),
AND(Q319&gt;=19,Q319&lt;=20,入力項目!$S$16="高専"),IFERROR(VLOOKUP(入力項目!$S$16,子育て関連マスタ!$I$26:$M$28,4,FALSE),0),
AND(Q319&gt;=19,Q319&lt;=20,入力項目!$S$16&lt;&gt;"高専"),IFERROR(VLOOKUP(入力項目!$S$17,子育て関連マスタ!$I$32:$M$37,4,FALSE),0),
AND(Q319&gt;=21,Q319&lt;=22,入力項目!$S$16="高専"),IFERROR(VLOOKUP(入力項目!$S$17,子育て関連マスタ!$I$32:$M$34,4,FALSE),0),
AND(Q319&gt;=21,Q319&lt;=22,入力項目!$S$16&lt;&gt;"高専"),IFERROR(VLOOKUP(入力項目!$S$17,子育て関連マスタ!$I$32:$M$34,4,FALSE),0),
Q319&gt;=23,0
) +
IF($D319=4,
  IFERROR(_xlfn.IFS(
  Q319&lt;=入力項目!$S$11,0,
  AND(Q319=入力項目!$S$11),IFERROR(VLOOKUP(入力項目!$S$12,子育て関連マスタ!$I$4:$M$5,2,FALSE),0),
  AND(Q319=4),IFERROR(VLOOKUP(入力項目!$S$13,子育て関連マスタ!$I$9:$M$12,2,FALSE),0),
  AND(Q319=7),IFERROR(VLOOKUP(入力項目!$S$14,子育て関連マスタ!$I$16:$M$17,2,FALSE),0),
  AND(Q319=13),IFERROR(VLOOKUP(入力項目!$S$15,子育て関連マスタ!$I$21:$M$22,2,FALSE),0),
  AND(Q319=16),IFERROR(VLOOKUP(入力項目!$S$16,子育て関連マスタ!$I$26:$M$28,2,FALSE),0),
  AND(Q319=19,入力項目!$S$16&lt;&gt;"高専"),IFERROR(VLOOKUP(入力項目!$S$17,子育て関連マスタ!$I$32:$M$37,2,FALSE),0),
  AND(Q319=21,入力項目!$S$16="高専"),IFERROR(VLOOKUP(入力項目!$S$17,子育て関連マスタ!$I$32:$M$37,2,FALSE),0),
  Q319&gt;=22,0
  ),0),0
) +
IF(AND(Q319&gt;=1,Q319&lt;=15),IF($D319=入力項目!$S$8,入力項目!$S$3,0),0) +
IF(AND(Q319&gt;=1,Q319&lt;=15),IF($D319=5,入力項目!$S$4,0),0) +
IF(AND(Q319&gt;=1,Q319&lt;=15),IF($D319=12,入力項目!$S$5,0),0) +
IF(AND(入力項目!$S$7=$A319,入力項目!$S$8=$D319),子育て関連マスタ!$C$14,0) +
IFERROR(IF(AND(YEAR(EDATE(DATE(入力項目!$S$7,入力項目!$S$8,1),1))=$A319,MONTH(EDATE(DATE(入力項目!$S$7,入力項目!$S$8,1),1))=$D319),子育て関連マスタ!$C$15,0),0) +
IF(AND(OR(Q319=3,Q319=5,Q319=7),$D319=11),子育て関連マスタ!$C$17,0) +
IF(AND(Q319=20,$D319=1),子育て関連マスタ!$C$18,0) +
IF(AND(Q319=20,$D319=1),
IFERROR(_xlfn.IFS(
入力項目!$S$10="男",子育て関連マスタ!$C$18,
入力項目!$S$10="女",子育て関連マスタ!$C$19
),0),0
) +
IF(AND(Q319&gt;=入力項目!$S$18,Q319&lt;=入力項目!$S$19),入力項目!$S$20,0) +
IF(AND(Q319&gt;=入力項目!$S$21,Q319&lt;=入力項目!$S$22),入力項目!$S$23,0) +
IF(AND(Q319&gt;=入力項目!$S$24,Q319&lt;=入力項目!$S$25),入力項目!$S$26,0)
)</f>
        <v>0</v>
      </c>
      <c r="AF319">
        <f ca="1">-(
_xlfn.IFS(
R319&lt;=入力項目!$S$11,0,
AND(R319&gt;=入力項目!$S$11+1,R319&lt;=3),IFERROR(VLOOKUP(入力項目!$S$12,子育て関連マスタ!$I$4:$M$5,4,FALSE),0),
AND(R319&gt;=4,R319&lt;=6),IFERROR(VLOOKUP(入力項目!$S$13,子育て関連マスタ!$I$9:$M$12,4,FALSE),0),
AND(R319&gt;=7,R319&lt;=12),IFERROR(VLOOKUP(入力項目!$S$14,子育て関連マスタ!$I$16:$M$17,4,FALSE),0),
AND(R319&gt;=13,R319&lt;=15),IFERROR(VLOOKUP(入力項目!$S$15,子育て関連マスタ!$I$21:$M$22,4,FALSE),0),
AND(R319&gt;=16,R319&lt;=18),IFERROR(VLOOKUP(入力項目!$S$16,子育て関連マスタ!$I$26:$M$28,4,FALSE),0),
AND(R319&gt;=19,R319&lt;=20,入力項目!$S$16="高専"),IFERROR(VLOOKUP(入力項目!$S$16,子育て関連マスタ!$I$26:$M$28,4,FALSE),0),
AND(R319&gt;=19,R319&lt;=20,入力項目!$S$16&lt;&gt;"高専"),IFERROR(VLOOKUP(入力項目!$S$17,子育て関連マスタ!$I$32:$M$37,4,FALSE),0),
AND(R319&gt;=21,R319&lt;=22,入力項目!$S$16="高専"),IFERROR(VLOOKUP(入力項目!$S$17,子育て関連マスタ!$I$32:$M$34,4,FALSE),0),
AND(R319&gt;=21,R319&lt;=22,入力項目!$S$16&lt;&gt;"高専"),IFERROR(VLOOKUP(入力項目!$S$17,子育て関連マスタ!$I$32:$M$34,4,FALSE),0),
R319&gt;=23,0
) +
IF($D319=4,
  IFERROR(_xlfn.IFS(
  R319&lt;=入力項目!$S$11,0,
  AND(R319=入力項目!$S$11),IFERROR(VLOOKUP(入力項目!$S$12,子育て関連マスタ!$I$4:$M$5,2,FALSE),0),
  AND(R319=4),IFERROR(VLOOKUP(入力項目!$S$13,子育て関連マスタ!$I$9:$M$12,2,FALSE),0),
  AND(R319=7),IFERROR(VLOOKUP(入力項目!$S$14,子育て関連マスタ!$I$16:$M$17,2,FALSE),0),
  AND(R319=13),IFERROR(VLOOKUP(入力項目!$S$15,子育て関連マスタ!$I$21:$M$22,2,FALSE),0),
  AND(R319=16),IFERROR(VLOOKUP(入力項目!$S$16,子育て関連マスタ!$I$26:$M$28,2,FALSE),0),
  AND(R319=19,入力項目!$S$16&lt;&gt;"高専"),IFERROR(VLOOKUP(入力項目!$S$17,子育て関連マスタ!$I$32:$M$37,2,FALSE),0),
  AND(R319=21,入力項目!$S$16="高専"),IFERROR(VLOOKUP(入力項目!$S$17,子育て関連マスタ!$I$32:$M$37,2,FALSE),0),
  R319&gt;=22,0
  ),0),0
) +
IF(AND(R319&gt;=1,R319&lt;=15),IF($D319=入力項目!$S$8,入力項目!$S$3,0),0) +
IF(AND(R319&gt;=1,R319&lt;=15),IF($D319=5,入力項目!$S$4,0),0) +
IF(AND(R319&gt;=1,R319&lt;=15),IF($D319=12,入力項目!$S$5,0),0) +
IF(AND(入力項目!$S$7=$A319,入力項目!$S$8=$D319),子育て関連マスタ!$C$14,0) +
IFERROR(IF(AND(YEAR(EDATE(DATE(入力項目!$S$7,入力項目!$S$8,1),1))=$A319,MONTH(EDATE(DATE(入力項目!$S$7,入力項目!$S$8,1),1))=$D319),子育て関連マスタ!$C$15,0),0) +
IF(AND(OR(R319=3,R319=5,R319=7),$D319=11),子育て関連マスタ!$C$17,0) +
IF(AND(R319=20,$D319=1),子育て関連マスタ!$C$18,0) +
IF(AND(R319=20,$D319=1),
IFERROR(_xlfn.IFS(
入力項目!$S$10="男",子育て関連マスタ!$C$18,
入力項目!$S$10="女",子育て関連マスタ!$C$19
),0),0
) +
IF(AND(R319&gt;=入力項目!$S$18,R319&lt;=入力項目!$S$19),入力項目!$S$20,0) +
IF(AND(R319&gt;=入力項目!$S$21,R319&lt;=入力項目!$S$22),入力項目!$S$23,0) +
IF(AND(R319&gt;=入力項目!$S$24,R319&lt;=入力項目!$S$25),入力項目!$S$26,0)
)</f>
        <v>0</v>
      </c>
      <c r="AG319">
        <f ca="1">-(
_xlfn.IFS(
S319&lt;=入力項目!$S$11,0,
AND(S319&gt;=入力項目!$S$11+1,S319&lt;=3),IFERROR(VLOOKUP(入力項目!$S$12,子育て関連マスタ!$I$4:$M$5,4,FALSE),0),
AND(S319&gt;=4,S319&lt;=6),IFERROR(VLOOKUP(入力項目!$S$13,子育て関連マスタ!$I$9:$M$12,4,FALSE),0),
AND(S319&gt;=7,S319&lt;=12),IFERROR(VLOOKUP(入力項目!$S$14,子育て関連マスタ!$I$16:$M$17,4,FALSE),0),
AND(S319&gt;=13,S319&lt;=15),IFERROR(VLOOKUP(入力項目!$S$15,子育て関連マスタ!$I$21:$M$22,4,FALSE),0),
AND(S319&gt;=16,S319&lt;=18),IFERROR(VLOOKUP(入力項目!$S$16,子育て関連マスタ!$I$26:$M$28,4,FALSE),0),
AND(S319&gt;=19,S319&lt;=20,入力項目!$S$16="高専"),IFERROR(VLOOKUP(入力項目!$S$16,子育て関連マスタ!$I$26:$M$28,4,FALSE),0),
AND(S319&gt;=19,S319&lt;=20,入力項目!$S$16&lt;&gt;"高専"),IFERROR(VLOOKUP(入力項目!$S$17,子育て関連マスタ!$I$32:$M$37,4,FALSE),0),
AND(S319&gt;=21,S319&lt;=22,入力項目!$S$16="高専"),IFERROR(VLOOKUP(入力項目!$S$17,子育て関連マスタ!$I$32:$M$34,4,FALSE),0),
AND(S319&gt;=21,S319&lt;=22,入力項目!$S$16&lt;&gt;"高専"),IFERROR(VLOOKUP(入力項目!$S$17,子育て関連マスタ!$I$32:$M$34,4,FALSE),0),
S319&gt;=23,0
) +
IF($D319=4,
  IFERROR(_xlfn.IFS(
  S319&lt;=入力項目!$S$11,0,
  AND(S319=入力項目!$S$11),IFERROR(VLOOKUP(入力項目!$S$12,子育て関連マスタ!$I$4:$M$5,2,FALSE),0),
  AND(S319=4),IFERROR(VLOOKUP(入力項目!$S$13,子育て関連マスタ!$I$9:$M$12,2,FALSE),0),
  AND(S319=7),IFERROR(VLOOKUP(入力項目!$S$14,子育て関連マスタ!$I$16:$M$17,2,FALSE),0),
  AND(S319=13),IFERROR(VLOOKUP(入力項目!$S$15,子育て関連マスタ!$I$21:$M$22,2,FALSE),0),
  AND(S319=16),IFERROR(VLOOKUP(入力項目!$S$16,子育て関連マスタ!$I$26:$M$28,2,FALSE),0),
  AND(S319=19,入力項目!$S$16&lt;&gt;"高専"),IFERROR(VLOOKUP(入力項目!$S$17,子育て関連マスタ!$I$32:$M$37,2,FALSE),0),
  AND(S319=21,入力項目!$S$16="高専"),IFERROR(VLOOKUP(入力項目!$S$17,子育て関連マスタ!$I$32:$M$37,2,FALSE),0),
  S319&gt;=22,0
  ),0),0
) +
IF(AND(S319&gt;=1,S319&lt;=15),IF($D319=入力項目!$S$8,入力項目!$S$3,0),0) +
IF(AND(S319&gt;=1,S319&lt;=15),IF($D319=5,入力項目!$S$4,0),0) +
IF(AND(S319&gt;=1,S319&lt;=15),IF($D319=12,入力項目!$S$5,0),0) +
IF(AND(入力項目!$S$7=$A319,入力項目!$S$8=$D319),子育て関連マスタ!$C$14,0) +
IFERROR(IF(AND(YEAR(EDATE(DATE(入力項目!$S$7,入力項目!$S$8,1),1))=$A319,MONTH(EDATE(DATE(入力項目!$S$7,入力項目!$S$8,1),1))=$D319),子育て関連マスタ!$C$15,0),0) +
IF(AND(OR(S319=3,S319=5,S319=7),$D319=11),子育て関連マスタ!$C$17,0) +
IF(AND(S319=20,$D319=1),子育て関連マスタ!$C$18,0) +
IF(AND(S319=20,$D319=1),
IFERROR(_xlfn.IFS(
入力項目!$S$10="男",子育て関連マスタ!$C$18,
入力項目!$S$10="女",子育て関連マスタ!$C$19
),0),0
) +
IF(AND(S319&gt;=入力項目!$S$18,S319&lt;=入力項目!$S$19),入力項目!$S$20,0) +
IF(AND(S319&gt;=入力項目!$S$21,S319&lt;=入力項目!$S$22),入力項目!$S$23,0) +
IF(AND(S319&gt;=入力項目!$S$24,S319&lt;=入力項目!$S$25),入力項目!$S$26,0)
)</f>
        <v>0</v>
      </c>
      <c r="AH319">
        <f ca="1">-(
_xlfn.IFS(
T319&lt;=入力項目!$S$11,0,
AND(T319&gt;=入力項目!$S$11+1,T319&lt;=3),IFERROR(VLOOKUP(入力項目!$S$12,子育て関連マスタ!$I$4:$M$5,4,FALSE),0),
AND(T319&gt;=4,T319&lt;=6),IFERROR(VLOOKUP(入力項目!$S$13,子育て関連マスタ!$I$9:$M$12,4,FALSE),0),
AND(T319&gt;=7,T319&lt;=12),IFERROR(VLOOKUP(入力項目!$S$14,子育て関連マスタ!$I$16:$M$17,4,FALSE),0),
AND(T319&gt;=13,T319&lt;=15),IFERROR(VLOOKUP(入力項目!$S$15,子育て関連マスタ!$I$21:$M$22,4,FALSE),0),
AND(T319&gt;=16,T319&lt;=18),IFERROR(VLOOKUP(入力項目!$S$16,子育て関連マスタ!$I$26:$M$28,4,FALSE),0),
AND(T319&gt;=19,T319&lt;=20,入力項目!$S$16="高専"),IFERROR(VLOOKUP(入力項目!$S$16,子育て関連マスタ!$I$26:$M$28,4,FALSE),0),
AND(T319&gt;=19,T319&lt;=20,入力項目!$S$16&lt;&gt;"高専"),IFERROR(VLOOKUP(入力項目!$S$17,子育て関連マスタ!$I$32:$M$37,4,FALSE),0),
AND(T319&gt;=21,T319&lt;=22,入力項目!$S$16="高専"),IFERROR(VLOOKUP(入力項目!$S$17,子育て関連マスタ!$I$32:$M$34,4,FALSE),0),
AND(T319&gt;=21,T319&lt;=22,入力項目!$S$16&lt;&gt;"高専"),IFERROR(VLOOKUP(入力項目!$S$17,子育て関連マスタ!$I$32:$M$34,4,FALSE),0),
T319&gt;=23,0
) +
IF($D319=4,
  IFERROR(_xlfn.IFS(
  T319&lt;=入力項目!$S$11,0,
  AND(T319=入力項目!$S$11),IFERROR(VLOOKUP(入力項目!$S$12,子育て関連マスタ!$I$4:$M$5,2,FALSE),0),
  AND(T319=4),IFERROR(VLOOKUP(入力項目!$S$13,子育て関連マスタ!$I$9:$M$12,2,FALSE),0),
  AND(T319=7),IFERROR(VLOOKUP(入力項目!$S$14,子育て関連マスタ!$I$16:$M$17,2,FALSE),0),
  AND(T319=13),IFERROR(VLOOKUP(入力項目!$S$15,子育て関連マスタ!$I$21:$M$22,2,FALSE),0),
  AND(T319=16),IFERROR(VLOOKUP(入力項目!$S$16,子育て関連マスタ!$I$26:$M$28,2,FALSE),0),
  AND(T319=19,入力項目!$S$16&lt;&gt;"高専"),IFERROR(VLOOKUP(入力項目!$S$17,子育て関連マスタ!$I$32:$M$37,2,FALSE),0),
  AND(T319=21,入力項目!$S$16="高専"),IFERROR(VLOOKUP(入力項目!$S$17,子育て関連マスタ!$I$32:$M$37,2,FALSE),0),
  T319&gt;=22,0
  ),0),0
) +
IF(AND(T319&gt;=1,T319&lt;=15),IF($D319=入力項目!$S$8,入力項目!$S$3,0),0) +
IF(AND(T319&gt;=1,T319&lt;=15),IF($D319=5,入力項目!$S$4,0),0) +
IF(AND(T319&gt;=1,T319&lt;=15),IF($D319=12,入力項目!$S$5,0),0) +
IF(AND(入力項目!$S$7=$A319,入力項目!$S$8=$D319),子育て関連マスタ!$C$14,0) +
IFERROR(IF(AND(YEAR(EDATE(DATE(入力項目!$S$7,入力項目!$S$8,1),1))=$A319,MONTH(EDATE(DATE(入力項目!$S$7,入力項目!$S$8,1),1))=$D319),子育て関連マスタ!$C$15,0),0) +
IF(AND(OR(T319=3,T319=5,T319=7),$D319=11),子育て関連マスタ!$C$17,0) +
IF(AND(T319=20,$D319=1),子育て関連マスタ!$C$18,0) +
IF(AND(T319=20,$D319=1),
IFERROR(_xlfn.IFS(
入力項目!$S$10="男",子育て関連マスタ!$C$18,
入力項目!$S$10="女",子育て関連マスタ!$C$19
),0),0
) +
IF(AND(T319&gt;=入力項目!$S$18,T319&lt;=入力項目!$S$19),入力項目!$S$20,0) +
IF(AND(T319&gt;=入力項目!$S$21,T319&lt;=入力項目!$S$22),入力項目!$S$23,0) +
IF(AND(T319&gt;=入力項目!$S$24,T319&lt;=入力項目!$S$25),入力項目!$S$26,0)
)</f>
        <v>0</v>
      </c>
      <c r="AI319">
        <f ca="1">-(
_xlfn.IFS(
U319&lt;=入力項目!$S$11,0,
AND(U319&gt;=入力項目!$S$11+1,U319&lt;=3),IFERROR(VLOOKUP(入力項目!$S$12,子育て関連マスタ!$I$4:$M$5,4,FALSE),0),
AND(U319&gt;=4,U319&lt;=6),IFERROR(VLOOKUP(入力項目!$S$13,子育て関連マスタ!$I$9:$M$12,4,FALSE),0),
AND(U319&gt;=7,U319&lt;=12),IFERROR(VLOOKUP(入力項目!$S$14,子育て関連マスタ!$I$16:$M$17,4,FALSE),0),
AND(U319&gt;=13,U319&lt;=15),IFERROR(VLOOKUP(入力項目!$S$15,子育て関連マスタ!$I$21:$M$22,4,FALSE),0),
AND(U319&gt;=16,U319&lt;=18),IFERROR(VLOOKUP(入力項目!$S$16,子育て関連マスタ!$I$26:$M$28,4,FALSE),0),
AND(U319&gt;=19,U319&lt;=20,入力項目!$S$16="高専"),IFERROR(VLOOKUP(入力項目!$S$16,子育て関連マスタ!$I$26:$M$28,4,FALSE),0),
AND(U319&gt;=19,U319&lt;=20,入力項目!$S$16&lt;&gt;"高専"),IFERROR(VLOOKUP(入力項目!$S$17,子育て関連マスタ!$I$32:$M$37,4,FALSE),0),
AND(U319&gt;=21,U319&lt;=22,入力項目!$S$16="高専"),IFERROR(VLOOKUP(入力項目!$S$17,子育て関連マスタ!$I$32:$M$34,4,FALSE),0),
AND(U319&gt;=21,U319&lt;=22,入力項目!$S$16&lt;&gt;"高専"),IFERROR(VLOOKUP(入力項目!$S$17,子育て関連マスタ!$I$32:$M$34,4,FALSE),0),
U319&gt;=23,0
) +
IF($D319=4,
  IFERROR(_xlfn.IFS(
  U319&lt;=入力項目!$S$11,0,
  AND(U319=入力項目!$S$11),IFERROR(VLOOKUP(入力項目!$S$12,子育て関連マスタ!$I$4:$M$5,2,FALSE),0),
  AND(U319=4),IFERROR(VLOOKUP(入力項目!$S$13,子育て関連マスタ!$I$9:$M$12,2,FALSE),0),
  AND(U319=7),IFERROR(VLOOKUP(入力項目!$S$14,子育て関連マスタ!$I$16:$M$17,2,FALSE),0),
  AND(U319=13),IFERROR(VLOOKUP(入力項目!$S$15,子育て関連マスタ!$I$21:$M$22,2,FALSE),0),
  AND(U319=16),IFERROR(VLOOKUP(入力項目!$S$16,子育て関連マスタ!$I$26:$M$28,2,FALSE),0),
  AND(U319=19,入力項目!$S$16&lt;&gt;"高専"),IFERROR(VLOOKUP(入力項目!$S$17,子育て関連マスタ!$I$32:$M$37,2,FALSE),0),
  AND(U319=21,入力項目!$S$16="高専"),IFERROR(VLOOKUP(入力項目!$S$17,子育て関連マスタ!$I$32:$M$37,2,FALSE),0),
  U319&gt;=22,0
  ),0),0
) +
IF(AND(U319&gt;=1,U319&lt;=15),IF($D319=入力項目!$S$8,入力項目!$S$3,0),0) +
IF(AND(U319&gt;=1,U319&lt;=15),IF($D319=5,入力項目!$S$4,0),0) +
IF(AND(U319&gt;=1,U319&lt;=15),IF($D319=12,入力項目!$S$5,0),0) +
IF(AND(入力項目!$S$7=$A319,入力項目!$S$8=$D319),子育て関連マスタ!$C$14,0) +
IFERROR(IF(AND(YEAR(EDATE(DATE(入力項目!$S$7,入力項目!$S$8,1),1))=$A319,MONTH(EDATE(DATE(入力項目!$S$7,入力項目!$S$8,1),1))=$D319),子育て関連マスタ!$C$15,0),0) +
IF(AND(OR(U319=3,U319=5,U319=7),$D319=11),子育て関連マスタ!$C$17,0) +
IF(AND(U319=20,$D319=1),子育て関連マスタ!$C$18,0) +
IF(AND(U319=20,$D319=1),
IFERROR(_xlfn.IFS(
入力項目!$S$10="男",子育て関連マスタ!$C$18,
入力項目!$S$10="女",子育て関連マスタ!$C$19
),0),0
) +
IF(AND(U319&gt;=入力項目!$S$18,U319&lt;=入力項目!$S$19),入力項目!$S$20,0) +
IF(AND(U319&gt;=入力項目!$S$21,U319&lt;=入力項目!$S$22),入力項目!$S$23,0) +
IF(AND(U319&gt;=入力項目!$S$24,U319&lt;=入力項目!$S$25),入力項目!$S$26,0)
)</f>
        <v>0</v>
      </c>
      <c r="AJ319" s="10">
        <f ca="1">-VLOOKUP($D319,月別収支!$A$2:$H$13,7,FALSE)</f>
        <v>-20000</v>
      </c>
    </row>
    <row r="320" spans="1:36" x14ac:dyDescent="0.4">
      <c r="A320">
        <f t="shared" ca="1" si="88"/>
        <v>2051</v>
      </c>
      <c r="B320">
        <f t="shared" ca="1" si="78"/>
        <v>2050</v>
      </c>
      <c r="C320">
        <f t="shared" ca="1" si="79"/>
        <v>27</v>
      </c>
      <c r="D320">
        <f t="shared" ca="1" si="89"/>
        <v>2</v>
      </c>
      <c r="E320" t="str">
        <f t="shared" ca="1" si="73"/>
        <v>2051年2月</v>
      </c>
      <c r="F320">
        <f ca="1">IF(OR(入力項目!$N$5&lt;$A320,AND(入力項目!$N$5=$A320,入力項目!$N$6&lt;$D320)),IF(F319=0,1,IF(G320=12,F319+1,F319)),0)</f>
        <v>26</v>
      </c>
      <c r="G320">
        <f ca="1">IF(OR(入力項目!$N$5&lt;$A320,AND(入力項目!$N$5=$A320,入力項目!$N$6&lt;$D320)),IF(G319=12,1,G319+1),0)</f>
        <v>4</v>
      </c>
      <c r="H320" t="str">
        <f t="shared" ca="1" si="74"/>
        <v>26_4</v>
      </c>
      <c r="I320">
        <f ca="1">IF(
  IFERROR(AND($C320&gt;0,MOD($C320,入力項目!$N$22)=0,$D320=入力項目!$N$23), FALSE),
  1,
  IF(
    AND(I319&gt;0,J319=12),
    IF(I319=入力項目!$N$28, 0, I319+1),
    I319
  )
)</f>
        <v>2</v>
      </c>
      <c r="J320">
        <f ca="1">IF($D320=入力項目!$N$23,1,IFERROR(J319+1,1))</f>
        <v>9</v>
      </c>
      <c r="K320" t="str">
        <f t="shared" ca="1" si="75"/>
        <v>2_9</v>
      </c>
      <c r="L320">
        <f ca="1">L319+IF(入力項目!$D$4=$D320,1,0)</f>
        <v>55</v>
      </c>
      <c r="M320" t="str">
        <f t="shared" ca="1" si="76"/>
        <v>55歳</v>
      </c>
      <c r="N320">
        <f t="shared" ca="1" si="80"/>
        <v>56</v>
      </c>
      <c r="O320" t="str">
        <f t="shared" ca="1" si="77"/>
        <v>56歳</v>
      </c>
      <c r="P320">
        <f t="shared" ca="1" si="81"/>
        <v>30</v>
      </c>
      <c r="Q320">
        <f t="shared" ca="1" si="82"/>
        <v>28</v>
      </c>
      <c r="R320">
        <f t="shared" ca="1" si="83"/>
        <v>2051</v>
      </c>
      <c r="S320">
        <f t="shared" ca="1" si="84"/>
        <v>2051</v>
      </c>
      <c r="T320">
        <f t="shared" ca="1" si="85"/>
        <v>2051</v>
      </c>
      <c r="U320">
        <f t="shared" ca="1" si="86"/>
        <v>2051</v>
      </c>
      <c r="V320" s="10">
        <f t="shared" ca="1" si="87"/>
        <v>37974055</v>
      </c>
      <c r="W320" s="10">
        <f ca="1">IF($L320&lt;その他マスタ!$B$1,VLOOKUP($D320,月別収支!$A$2:$H$13,2,FALSE),その他マスタ!$B$3)+IF(AND($L320=その他マスタ!$B$1,入力項目!$I$9="あり",$D320=入力項目!$D$4),その他マスタ!$B$2,0)</f>
        <v>300000</v>
      </c>
      <c r="X320" s="10">
        <f ca="1">-IF(入力項目!$K$5=TRUE,
IF($F320+$G320&lt;3,VLOOKUP($D320,月別収支!$A$2:$H$13,8,FALSE),0)+IFERROR(VLOOKUP($H320,住宅ローン計算!C:P,13,FALSE),0)+IF($F320&gt;1,IF(OR($G320=3,$G320=6,$G320=9,$G320=12),ROUNDUP(入力項目!$N$18/4,0),0),0),
VLOOKUP($D320,月別収支!$A$2:$H$13,8,FALSE))</f>
        <v>-53590</v>
      </c>
      <c r="Y320" s="10">
        <f ca="1">-VLOOKUP($D320,月別収支!$A$2:$H$13,3,FALSE)</f>
        <v>-75000</v>
      </c>
      <c r="Z320" s="10">
        <f ca="1">-VLOOKUP($D320,月別収支!$A$2:$H$13,4,FALSE)</f>
        <v>-27000</v>
      </c>
      <c r="AA320" s="10">
        <f ca="1">-VLOOKUP($D320,月別収支!$A$2:$H$13,6,FALSE)</f>
        <v>-10000</v>
      </c>
      <c r="AB320" s="10">
        <f ca="1">-(
VLOOKUP($D320,月別収支!$A$2:$H$13,5,FALSE)+IF(AND(入力項目!$I$27&lt;=$A320,ISEVEN($A320-入力項目!$I$27),入力項目!$I$28=$D320),入力項目!$I$26,0)
+IF(入力項目!$K$26=TRUE,
IFERROR(VLOOKUP($K320,マイカーローン計算!C:P,13,FALSE),0),
IFERROR(
  IF(AND($C320&gt;0,MOD($C320,入力項目!$N$22)=0,$D320=入力項目!$N$23),入力項目!$N$24,0),
 0
)
)
)</f>
        <v>-20000</v>
      </c>
      <c r="AC320" s="10">
        <f ca="1">-IF($A320&lt;入力項目!$N$33,入力項目!$N$35,IF(AND($A320=入力項目!$N$33,$D320&lt;=入力項目!$N$34),入力項目!$N$35,0))</f>
        <v>0</v>
      </c>
      <c r="AD320">
        <f ca="1">-(
_xlfn.IFS(
P320&lt;=入力項目!$S$11,0,
AND(P320&gt;=入力項目!$S$11+1,P320&lt;=3),IFERROR(VLOOKUP(入力項目!$S$12,子育て関連マスタ!$I$4:$M$5,4,FALSE),0),
AND(P320&gt;=4,P320&lt;=6),IFERROR(VLOOKUP(入力項目!$S$13,子育て関連マスタ!$I$9:$M$12,4,FALSE),0),
AND(P320&gt;=7,P320&lt;=12),IFERROR(VLOOKUP(入力項目!$S$14,子育て関連マスタ!$I$16:$M$17,4,FALSE),0),
AND(P320&gt;=13,P320&lt;=15),IFERROR(VLOOKUP(入力項目!$S$15,子育て関連マスタ!$I$21:$M$22,4,FALSE),0),
AND(P320&gt;=16,P320&lt;=18),IFERROR(VLOOKUP(入力項目!$S$16,子育て関連マスタ!$I$26:$M$28,4,FALSE),0),
AND(P320&gt;=19,P320&lt;=20,入力項目!$S$16="高専"),IFERROR(VLOOKUP(入力項目!$S$16,子育て関連マスタ!$I$26:$M$28,4,FALSE),0),
AND(P320&gt;=19,P320&lt;=20,入力項目!$S$16&lt;&gt;"高専"),IFERROR(VLOOKUP(入力項目!$S$17,子育て関連マスタ!$I$32:$M$37,4,FALSE),0),
AND(P320&gt;=21,P320&lt;=22,入力項目!$S$16="高専"),IFERROR(VLOOKUP(入力項目!$S$17,子育て関連マスタ!$I$32:$M$34,4,FALSE),0),
AND(P320&gt;=21,P320&lt;=22,入力項目!$S$16&lt;&gt;"高専"),IFERROR(VLOOKUP(入力項目!$S$17,子育て関連マスタ!$I$32:$M$34,4,FALSE),0),
P320&gt;=23,0
) +
IF($D320=4,
  IFERROR(_xlfn.IFS(
  P320&lt;=入力項目!$S$11,0,
  AND(P320=入力項目!$S$11),IFERROR(VLOOKUP(入力項目!$S$12,子育て関連マスタ!$I$4:$M$5,2,FALSE),0),
  AND(P320=4),IFERROR(VLOOKUP(入力項目!$S$13,子育て関連マスタ!$I$9:$M$12,2,FALSE),0),
  AND(P320=7),IFERROR(VLOOKUP(入力項目!$S$14,子育て関連マスタ!$I$16:$M$17,2,FALSE),0),
  AND(P320=13),IFERROR(VLOOKUP(入力項目!$S$15,子育て関連マスタ!$I$21:$M$22,2,FALSE),0),
  AND(P320=16),IFERROR(VLOOKUP(入力項目!$S$16,子育て関連マスタ!$I$26:$M$28,2,FALSE),0),
  AND(P320=19,入力項目!$S$16&lt;&gt;"高専"),IFERROR(VLOOKUP(入力項目!$S$17,子育て関連マスタ!$I$32:$M$37,2,FALSE),0),
  AND(P320=21,入力項目!$S$16="高専"),IFERROR(VLOOKUP(入力項目!$S$17,子育て関連マスタ!$I$32:$M$37,2,FALSE),0),
  P320&gt;=22,0
  ),0),0
) +
IF(AND(P320&gt;=1,P320&lt;=15),IF($D320=入力項目!$S$8,入力項目!$S$3,0),0) +
IF(AND(P320&gt;=1,P320&lt;=15),IF($D320=5,入力項目!$S$4,0),0) +
IF(AND(P320&gt;=1,P320&lt;=15),IF($D320=12,入力項目!$S$5,0),0) +
IF(AND(入力項目!$S$7=$A320,入力項目!$S$8=$D320),子育て関連マスタ!$C$14,0) +
IFERROR(IF(AND(YEAR(EDATE(DATE(入力項目!$S$7,入力項目!$S$8,1),1))=$A320,MONTH(EDATE(DATE(入力項目!$S$7,入力項目!$S$8,1),1))=$D320),子育て関連マスタ!$C$15,0),0) +
IF(AND(OR(P320=3,P320=5,P320=7),$D320=11),子育て関連マスタ!$C$17,0) +
IF(AND(P320=20,$D320=1),子育て関連マスタ!$C$18,0) +
IF(AND(P320=20,$D320=1),
IFERROR(_xlfn.IFS(
入力項目!$S$10="男",子育て関連マスタ!$C$18,
入力項目!$S$10="女",子育て関連マスタ!$C$19
),0),0
) +
IF(AND(P320&gt;=入力項目!$S$18,P320&lt;=入力項目!$S$19),入力項目!$S$20,0) +
IF(AND(P320&gt;=入力項目!$S$21,P320&lt;=入力項目!$S$22),入力項目!$S$23,0) +
IF(AND(P320&gt;=入力項目!$S$24,P320&lt;=入力項目!$S$25),入力項目!$S$26,0)
)</f>
        <v>0</v>
      </c>
      <c r="AE320">
        <f ca="1">-(
_xlfn.IFS(
Q320&lt;=入力項目!$S$11,0,
AND(Q320&gt;=入力項目!$S$11+1,Q320&lt;=3),IFERROR(VLOOKUP(入力項目!$S$12,子育て関連マスタ!$I$4:$M$5,4,FALSE),0),
AND(Q320&gt;=4,Q320&lt;=6),IFERROR(VLOOKUP(入力項目!$S$13,子育て関連マスタ!$I$9:$M$12,4,FALSE),0),
AND(Q320&gt;=7,Q320&lt;=12),IFERROR(VLOOKUP(入力項目!$S$14,子育て関連マスタ!$I$16:$M$17,4,FALSE),0),
AND(Q320&gt;=13,Q320&lt;=15),IFERROR(VLOOKUP(入力項目!$S$15,子育て関連マスタ!$I$21:$M$22,4,FALSE),0),
AND(Q320&gt;=16,Q320&lt;=18),IFERROR(VLOOKUP(入力項目!$S$16,子育て関連マスタ!$I$26:$M$28,4,FALSE),0),
AND(Q320&gt;=19,Q320&lt;=20,入力項目!$S$16="高専"),IFERROR(VLOOKUP(入力項目!$S$16,子育て関連マスタ!$I$26:$M$28,4,FALSE),0),
AND(Q320&gt;=19,Q320&lt;=20,入力項目!$S$16&lt;&gt;"高専"),IFERROR(VLOOKUP(入力項目!$S$17,子育て関連マスタ!$I$32:$M$37,4,FALSE),0),
AND(Q320&gt;=21,Q320&lt;=22,入力項目!$S$16="高専"),IFERROR(VLOOKUP(入力項目!$S$17,子育て関連マスタ!$I$32:$M$34,4,FALSE),0),
AND(Q320&gt;=21,Q320&lt;=22,入力項目!$S$16&lt;&gt;"高専"),IFERROR(VLOOKUP(入力項目!$S$17,子育て関連マスタ!$I$32:$M$34,4,FALSE),0),
Q320&gt;=23,0
) +
IF($D320=4,
  IFERROR(_xlfn.IFS(
  Q320&lt;=入力項目!$S$11,0,
  AND(Q320=入力項目!$S$11),IFERROR(VLOOKUP(入力項目!$S$12,子育て関連マスタ!$I$4:$M$5,2,FALSE),0),
  AND(Q320=4),IFERROR(VLOOKUP(入力項目!$S$13,子育て関連マスタ!$I$9:$M$12,2,FALSE),0),
  AND(Q320=7),IFERROR(VLOOKUP(入力項目!$S$14,子育て関連マスタ!$I$16:$M$17,2,FALSE),0),
  AND(Q320=13),IFERROR(VLOOKUP(入力項目!$S$15,子育て関連マスタ!$I$21:$M$22,2,FALSE),0),
  AND(Q320=16),IFERROR(VLOOKUP(入力項目!$S$16,子育て関連マスタ!$I$26:$M$28,2,FALSE),0),
  AND(Q320=19,入力項目!$S$16&lt;&gt;"高専"),IFERROR(VLOOKUP(入力項目!$S$17,子育て関連マスタ!$I$32:$M$37,2,FALSE),0),
  AND(Q320=21,入力項目!$S$16="高専"),IFERROR(VLOOKUP(入力項目!$S$17,子育て関連マスタ!$I$32:$M$37,2,FALSE),0),
  Q320&gt;=22,0
  ),0),0
) +
IF(AND(Q320&gt;=1,Q320&lt;=15),IF($D320=入力項目!$S$8,入力項目!$S$3,0),0) +
IF(AND(Q320&gt;=1,Q320&lt;=15),IF($D320=5,入力項目!$S$4,0),0) +
IF(AND(Q320&gt;=1,Q320&lt;=15),IF($D320=12,入力項目!$S$5,0),0) +
IF(AND(入力項目!$S$7=$A320,入力項目!$S$8=$D320),子育て関連マスタ!$C$14,0) +
IFERROR(IF(AND(YEAR(EDATE(DATE(入力項目!$S$7,入力項目!$S$8,1),1))=$A320,MONTH(EDATE(DATE(入力項目!$S$7,入力項目!$S$8,1),1))=$D320),子育て関連マスタ!$C$15,0),0) +
IF(AND(OR(Q320=3,Q320=5,Q320=7),$D320=11),子育て関連マスタ!$C$17,0) +
IF(AND(Q320=20,$D320=1),子育て関連マスタ!$C$18,0) +
IF(AND(Q320=20,$D320=1),
IFERROR(_xlfn.IFS(
入力項目!$S$10="男",子育て関連マスタ!$C$18,
入力項目!$S$10="女",子育て関連マスタ!$C$19
),0),0
) +
IF(AND(Q320&gt;=入力項目!$S$18,Q320&lt;=入力項目!$S$19),入力項目!$S$20,0) +
IF(AND(Q320&gt;=入力項目!$S$21,Q320&lt;=入力項目!$S$22),入力項目!$S$23,0) +
IF(AND(Q320&gt;=入力項目!$S$24,Q320&lt;=入力項目!$S$25),入力項目!$S$26,0)
)</f>
        <v>0</v>
      </c>
      <c r="AF320">
        <f ca="1">-(
_xlfn.IFS(
R320&lt;=入力項目!$S$11,0,
AND(R320&gt;=入力項目!$S$11+1,R320&lt;=3),IFERROR(VLOOKUP(入力項目!$S$12,子育て関連マスタ!$I$4:$M$5,4,FALSE),0),
AND(R320&gt;=4,R320&lt;=6),IFERROR(VLOOKUP(入力項目!$S$13,子育て関連マスタ!$I$9:$M$12,4,FALSE),0),
AND(R320&gt;=7,R320&lt;=12),IFERROR(VLOOKUP(入力項目!$S$14,子育て関連マスタ!$I$16:$M$17,4,FALSE),0),
AND(R320&gt;=13,R320&lt;=15),IFERROR(VLOOKUP(入力項目!$S$15,子育て関連マスタ!$I$21:$M$22,4,FALSE),0),
AND(R320&gt;=16,R320&lt;=18),IFERROR(VLOOKUP(入力項目!$S$16,子育て関連マスタ!$I$26:$M$28,4,FALSE),0),
AND(R320&gt;=19,R320&lt;=20,入力項目!$S$16="高専"),IFERROR(VLOOKUP(入力項目!$S$16,子育て関連マスタ!$I$26:$M$28,4,FALSE),0),
AND(R320&gt;=19,R320&lt;=20,入力項目!$S$16&lt;&gt;"高専"),IFERROR(VLOOKUP(入力項目!$S$17,子育て関連マスタ!$I$32:$M$37,4,FALSE),0),
AND(R320&gt;=21,R320&lt;=22,入力項目!$S$16="高専"),IFERROR(VLOOKUP(入力項目!$S$17,子育て関連マスタ!$I$32:$M$34,4,FALSE),0),
AND(R320&gt;=21,R320&lt;=22,入力項目!$S$16&lt;&gt;"高専"),IFERROR(VLOOKUP(入力項目!$S$17,子育て関連マスタ!$I$32:$M$34,4,FALSE),0),
R320&gt;=23,0
) +
IF($D320=4,
  IFERROR(_xlfn.IFS(
  R320&lt;=入力項目!$S$11,0,
  AND(R320=入力項目!$S$11),IFERROR(VLOOKUP(入力項目!$S$12,子育て関連マスタ!$I$4:$M$5,2,FALSE),0),
  AND(R320=4),IFERROR(VLOOKUP(入力項目!$S$13,子育て関連マスタ!$I$9:$M$12,2,FALSE),0),
  AND(R320=7),IFERROR(VLOOKUP(入力項目!$S$14,子育て関連マスタ!$I$16:$M$17,2,FALSE),0),
  AND(R320=13),IFERROR(VLOOKUP(入力項目!$S$15,子育て関連マスタ!$I$21:$M$22,2,FALSE),0),
  AND(R320=16),IFERROR(VLOOKUP(入力項目!$S$16,子育て関連マスタ!$I$26:$M$28,2,FALSE),0),
  AND(R320=19,入力項目!$S$16&lt;&gt;"高専"),IFERROR(VLOOKUP(入力項目!$S$17,子育て関連マスタ!$I$32:$M$37,2,FALSE),0),
  AND(R320=21,入力項目!$S$16="高専"),IFERROR(VLOOKUP(入力項目!$S$17,子育て関連マスタ!$I$32:$M$37,2,FALSE),0),
  R320&gt;=22,0
  ),0),0
) +
IF(AND(R320&gt;=1,R320&lt;=15),IF($D320=入力項目!$S$8,入力項目!$S$3,0),0) +
IF(AND(R320&gt;=1,R320&lt;=15),IF($D320=5,入力項目!$S$4,0),0) +
IF(AND(R320&gt;=1,R320&lt;=15),IF($D320=12,入力項目!$S$5,0),0) +
IF(AND(入力項目!$S$7=$A320,入力項目!$S$8=$D320),子育て関連マスタ!$C$14,0) +
IFERROR(IF(AND(YEAR(EDATE(DATE(入力項目!$S$7,入力項目!$S$8,1),1))=$A320,MONTH(EDATE(DATE(入力項目!$S$7,入力項目!$S$8,1),1))=$D320),子育て関連マスタ!$C$15,0),0) +
IF(AND(OR(R320=3,R320=5,R320=7),$D320=11),子育て関連マスタ!$C$17,0) +
IF(AND(R320=20,$D320=1),子育て関連マスタ!$C$18,0) +
IF(AND(R320=20,$D320=1),
IFERROR(_xlfn.IFS(
入力項目!$S$10="男",子育て関連マスタ!$C$18,
入力項目!$S$10="女",子育て関連マスタ!$C$19
),0),0
) +
IF(AND(R320&gt;=入力項目!$S$18,R320&lt;=入力項目!$S$19),入力項目!$S$20,0) +
IF(AND(R320&gt;=入力項目!$S$21,R320&lt;=入力項目!$S$22),入力項目!$S$23,0) +
IF(AND(R320&gt;=入力項目!$S$24,R320&lt;=入力項目!$S$25),入力項目!$S$26,0)
)</f>
        <v>0</v>
      </c>
      <c r="AG320">
        <f ca="1">-(
_xlfn.IFS(
S320&lt;=入力項目!$S$11,0,
AND(S320&gt;=入力項目!$S$11+1,S320&lt;=3),IFERROR(VLOOKUP(入力項目!$S$12,子育て関連マスタ!$I$4:$M$5,4,FALSE),0),
AND(S320&gt;=4,S320&lt;=6),IFERROR(VLOOKUP(入力項目!$S$13,子育て関連マスタ!$I$9:$M$12,4,FALSE),0),
AND(S320&gt;=7,S320&lt;=12),IFERROR(VLOOKUP(入力項目!$S$14,子育て関連マスタ!$I$16:$M$17,4,FALSE),0),
AND(S320&gt;=13,S320&lt;=15),IFERROR(VLOOKUP(入力項目!$S$15,子育て関連マスタ!$I$21:$M$22,4,FALSE),0),
AND(S320&gt;=16,S320&lt;=18),IFERROR(VLOOKUP(入力項目!$S$16,子育て関連マスタ!$I$26:$M$28,4,FALSE),0),
AND(S320&gt;=19,S320&lt;=20,入力項目!$S$16="高専"),IFERROR(VLOOKUP(入力項目!$S$16,子育て関連マスタ!$I$26:$M$28,4,FALSE),0),
AND(S320&gt;=19,S320&lt;=20,入力項目!$S$16&lt;&gt;"高専"),IFERROR(VLOOKUP(入力項目!$S$17,子育て関連マスタ!$I$32:$M$37,4,FALSE),0),
AND(S320&gt;=21,S320&lt;=22,入力項目!$S$16="高専"),IFERROR(VLOOKUP(入力項目!$S$17,子育て関連マスタ!$I$32:$M$34,4,FALSE),0),
AND(S320&gt;=21,S320&lt;=22,入力項目!$S$16&lt;&gt;"高専"),IFERROR(VLOOKUP(入力項目!$S$17,子育て関連マスタ!$I$32:$M$34,4,FALSE),0),
S320&gt;=23,0
) +
IF($D320=4,
  IFERROR(_xlfn.IFS(
  S320&lt;=入力項目!$S$11,0,
  AND(S320=入力項目!$S$11),IFERROR(VLOOKUP(入力項目!$S$12,子育て関連マスタ!$I$4:$M$5,2,FALSE),0),
  AND(S320=4),IFERROR(VLOOKUP(入力項目!$S$13,子育て関連マスタ!$I$9:$M$12,2,FALSE),0),
  AND(S320=7),IFERROR(VLOOKUP(入力項目!$S$14,子育て関連マスタ!$I$16:$M$17,2,FALSE),0),
  AND(S320=13),IFERROR(VLOOKUP(入力項目!$S$15,子育て関連マスタ!$I$21:$M$22,2,FALSE),0),
  AND(S320=16),IFERROR(VLOOKUP(入力項目!$S$16,子育て関連マスタ!$I$26:$M$28,2,FALSE),0),
  AND(S320=19,入力項目!$S$16&lt;&gt;"高専"),IFERROR(VLOOKUP(入力項目!$S$17,子育て関連マスタ!$I$32:$M$37,2,FALSE),0),
  AND(S320=21,入力項目!$S$16="高専"),IFERROR(VLOOKUP(入力項目!$S$17,子育て関連マスタ!$I$32:$M$37,2,FALSE),0),
  S320&gt;=22,0
  ),0),0
) +
IF(AND(S320&gt;=1,S320&lt;=15),IF($D320=入力項目!$S$8,入力項目!$S$3,0),0) +
IF(AND(S320&gt;=1,S320&lt;=15),IF($D320=5,入力項目!$S$4,0),0) +
IF(AND(S320&gt;=1,S320&lt;=15),IF($D320=12,入力項目!$S$5,0),0) +
IF(AND(入力項目!$S$7=$A320,入力項目!$S$8=$D320),子育て関連マスタ!$C$14,0) +
IFERROR(IF(AND(YEAR(EDATE(DATE(入力項目!$S$7,入力項目!$S$8,1),1))=$A320,MONTH(EDATE(DATE(入力項目!$S$7,入力項目!$S$8,1),1))=$D320),子育て関連マスタ!$C$15,0),0) +
IF(AND(OR(S320=3,S320=5,S320=7),$D320=11),子育て関連マスタ!$C$17,0) +
IF(AND(S320=20,$D320=1),子育て関連マスタ!$C$18,0) +
IF(AND(S320=20,$D320=1),
IFERROR(_xlfn.IFS(
入力項目!$S$10="男",子育て関連マスタ!$C$18,
入力項目!$S$10="女",子育て関連マスタ!$C$19
),0),0
) +
IF(AND(S320&gt;=入力項目!$S$18,S320&lt;=入力項目!$S$19),入力項目!$S$20,0) +
IF(AND(S320&gt;=入力項目!$S$21,S320&lt;=入力項目!$S$22),入力項目!$S$23,0) +
IF(AND(S320&gt;=入力項目!$S$24,S320&lt;=入力項目!$S$25),入力項目!$S$26,0)
)</f>
        <v>0</v>
      </c>
      <c r="AH320">
        <f ca="1">-(
_xlfn.IFS(
T320&lt;=入力項目!$S$11,0,
AND(T320&gt;=入力項目!$S$11+1,T320&lt;=3),IFERROR(VLOOKUP(入力項目!$S$12,子育て関連マスタ!$I$4:$M$5,4,FALSE),0),
AND(T320&gt;=4,T320&lt;=6),IFERROR(VLOOKUP(入力項目!$S$13,子育て関連マスタ!$I$9:$M$12,4,FALSE),0),
AND(T320&gt;=7,T320&lt;=12),IFERROR(VLOOKUP(入力項目!$S$14,子育て関連マスタ!$I$16:$M$17,4,FALSE),0),
AND(T320&gt;=13,T320&lt;=15),IFERROR(VLOOKUP(入力項目!$S$15,子育て関連マスタ!$I$21:$M$22,4,FALSE),0),
AND(T320&gt;=16,T320&lt;=18),IFERROR(VLOOKUP(入力項目!$S$16,子育て関連マスタ!$I$26:$M$28,4,FALSE),0),
AND(T320&gt;=19,T320&lt;=20,入力項目!$S$16="高専"),IFERROR(VLOOKUP(入力項目!$S$16,子育て関連マスタ!$I$26:$M$28,4,FALSE),0),
AND(T320&gt;=19,T320&lt;=20,入力項目!$S$16&lt;&gt;"高専"),IFERROR(VLOOKUP(入力項目!$S$17,子育て関連マスタ!$I$32:$M$37,4,FALSE),0),
AND(T320&gt;=21,T320&lt;=22,入力項目!$S$16="高専"),IFERROR(VLOOKUP(入力項目!$S$17,子育て関連マスタ!$I$32:$M$34,4,FALSE),0),
AND(T320&gt;=21,T320&lt;=22,入力項目!$S$16&lt;&gt;"高専"),IFERROR(VLOOKUP(入力項目!$S$17,子育て関連マスタ!$I$32:$M$34,4,FALSE),0),
T320&gt;=23,0
) +
IF($D320=4,
  IFERROR(_xlfn.IFS(
  T320&lt;=入力項目!$S$11,0,
  AND(T320=入力項目!$S$11),IFERROR(VLOOKUP(入力項目!$S$12,子育て関連マスタ!$I$4:$M$5,2,FALSE),0),
  AND(T320=4),IFERROR(VLOOKUP(入力項目!$S$13,子育て関連マスタ!$I$9:$M$12,2,FALSE),0),
  AND(T320=7),IFERROR(VLOOKUP(入力項目!$S$14,子育て関連マスタ!$I$16:$M$17,2,FALSE),0),
  AND(T320=13),IFERROR(VLOOKUP(入力項目!$S$15,子育て関連マスタ!$I$21:$M$22,2,FALSE),0),
  AND(T320=16),IFERROR(VLOOKUP(入力項目!$S$16,子育て関連マスタ!$I$26:$M$28,2,FALSE),0),
  AND(T320=19,入力項目!$S$16&lt;&gt;"高専"),IFERROR(VLOOKUP(入力項目!$S$17,子育て関連マスタ!$I$32:$M$37,2,FALSE),0),
  AND(T320=21,入力項目!$S$16="高専"),IFERROR(VLOOKUP(入力項目!$S$17,子育て関連マスタ!$I$32:$M$37,2,FALSE),0),
  T320&gt;=22,0
  ),0),0
) +
IF(AND(T320&gt;=1,T320&lt;=15),IF($D320=入力項目!$S$8,入力項目!$S$3,0),0) +
IF(AND(T320&gt;=1,T320&lt;=15),IF($D320=5,入力項目!$S$4,0),0) +
IF(AND(T320&gt;=1,T320&lt;=15),IF($D320=12,入力項目!$S$5,0),0) +
IF(AND(入力項目!$S$7=$A320,入力項目!$S$8=$D320),子育て関連マスタ!$C$14,0) +
IFERROR(IF(AND(YEAR(EDATE(DATE(入力項目!$S$7,入力項目!$S$8,1),1))=$A320,MONTH(EDATE(DATE(入力項目!$S$7,入力項目!$S$8,1),1))=$D320),子育て関連マスタ!$C$15,0),0) +
IF(AND(OR(T320=3,T320=5,T320=7),$D320=11),子育て関連マスタ!$C$17,0) +
IF(AND(T320=20,$D320=1),子育て関連マスタ!$C$18,0) +
IF(AND(T320=20,$D320=1),
IFERROR(_xlfn.IFS(
入力項目!$S$10="男",子育て関連マスタ!$C$18,
入力項目!$S$10="女",子育て関連マスタ!$C$19
),0),0
) +
IF(AND(T320&gt;=入力項目!$S$18,T320&lt;=入力項目!$S$19),入力項目!$S$20,0) +
IF(AND(T320&gt;=入力項目!$S$21,T320&lt;=入力項目!$S$22),入力項目!$S$23,0) +
IF(AND(T320&gt;=入力項目!$S$24,T320&lt;=入力項目!$S$25),入力項目!$S$26,0)
)</f>
        <v>0</v>
      </c>
      <c r="AI320">
        <f ca="1">-(
_xlfn.IFS(
U320&lt;=入力項目!$S$11,0,
AND(U320&gt;=入力項目!$S$11+1,U320&lt;=3),IFERROR(VLOOKUP(入力項目!$S$12,子育て関連マスタ!$I$4:$M$5,4,FALSE),0),
AND(U320&gt;=4,U320&lt;=6),IFERROR(VLOOKUP(入力項目!$S$13,子育て関連マスタ!$I$9:$M$12,4,FALSE),0),
AND(U320&gt;=7,U320&lt;=12),IFERROR(VLOOKUP(入力項目!$S$14,子育て関連マスタ!$I$16:$M$17,4,FALSE),0),
AND(U320&gt;=13,U320&lt;=15),IFERROR(VLOOKUP(入力項目!$S$15,子育て関連マスタ!$I$21:$M$22,4,FALSE),0),
AND(U320&gt;=16,U320&lt;=18),IFERROR(VLOOKUP(入力項目!$S$16,子育て関連マスタ!$I$26:$M$28,4,FALSE),0),
AND(U320&gt;=19,U320&lt;=20,入力項目!$S$16="高専"),IFERROR(VLOOKUP(入力項目!$S$16,子育て関連マスタ!$I$26:$M$28,4,FALSE),0),
AND(U320&gt;=19,U320&lt;=20,入力項目!$S$16&lt;&gt;"高専"),IFERROR(VLOOKUP(入力項目!$S$17,子育て関連マスタ!$I$32:$M$37,4,FALSE),0),
AND(U320&gt;=21,U320&lt;=22,入力項目!$S$16="高専"),IFERROR(VLOOKUP(入力項目!$S$17,子育て関連マスタ!$I$32:$M$34,4,FALSE),0),
AND(U320&gt;=21,U320&lt;=22,入力項目!$S$16&lt;&gt;"高専"),IFERROR(VLOOKUP(入力項目!$S$17,子育て関連マスタ!$I$32:$M$34,4,FALSE),0),
U320&gt;=23,0
) +
IF($D320=4,
  IFERROR(_xlfn.IFS(
  U320&lt;=入力項目!$S$11,0,
  AND(U320=入力項目!$S$11),IFERROR(VLOOKUP(入力項目!$S$12,子育て関連マスタ!$I$4:$M$5,2,FALSE),0),
  AND(U320=4),IFERROR(VLOOKUP(入力項目!$S$13,子育て関連マスタ!$I$9:$M$12,2,FALSE),0),
  AND(U320=7),IFERROR(VLOOKUP(入力項目!$S$14,子育て関連マスタ!$I$16:$M$17,2,FALSE),0),
  AND(U320=13),IFERROR(VLOOKUP(入力項目!$S$15,子育て関連マスタ!$I$21:$M$22,2,FALSE),0),
  AND(U320=16),IFERROR(VLOOKUP(入力項目!$S$16,子育て関連マスタ!$I$26:$M$28,2,FALSE),0),
  AND(U320=19,入力項目!$S$16&lt;&gt;"高専"),IFERROR(VLOOKUP(入力項目!$S$17,子育て関連マスタ!$I$32:$M$37,2,FALSE),0),
  AND(U320=21,入力項目!$S$16="高専"),IFERROR(VLOOKUP(入力項目!$S$17,子育て関連マスタ!$I$32:$M$37,2,FALSE),0),
  U320&gt;=22,0
  ),0),0
) +
IF(AND(U320&gt;=1,U320&lt;=15),IF($D320=入力項目!$S$8,入力項目!$S$3,0),0) +
IF(AND(U320&gt;=1,U320&lt;=15),IF($D320=5,入力項目!$S$4,0),0) +
IF(AND(U320&gt;=1,U320&lt;=15),IF($D320=12,入力項目!$S$5,0),0) +
IF(AND(入力項目!$S$7=$A320,入力項目!$S$8=$D320),子育て関連マスタ!$C$14,0) +
IFERROR(IF(AND(YEAR(EDATE(DATE(入力項目!$S$7,入力項目!$S$8,1),1))=$A320,MONTH(EDATE(DATE(入力項目!$S$7,入力項目!$S$8,1),1))=$D320),子育て関連マスタ!$C$15,0),0) +
IF(AND(OR(U320=3,U320=5,U320=7),$D320=11),子育て関連マスタ!$C$17,0) +
IF(AND(U320=20,$D320=1),子育て関連マスタ!$C$18,0) +
IF(AND(U320=20,$D320=1),
IFERROR(_xlfn.IFS(
入力項目!$S$10="男",子育て関連マスタ!$C$18,
入力項目!$S$10="女",子育て関連マスタ!$C$19
),0),0
) +
IF(AND(U320&gt;=入力項目!$S$18,U320&lt;=入力項目!$S$19),入力項目!$S$20,0) +
IF(AND(U320&gt;=入力項目!$S$21,U320&lt;=入力項目!$S$22),入力項目!$S$23,0) +
IF(AND(U320&gt;=入力項目!$S$24,U320&lt;=入力項目!$S$25),入力項目!$S$26,0)
)</f>
        <v>0</v>
      </c>
      <c r="AJ320" s="10">
        <f ca="1">-VLOOKUP($D320,月別収支!$A$2:$H$13,7,FALSE)</f>
        <v>-20000</v>
      </c>
    </row>
    <row r="321" spans="1:36" x14ac:dyDescent="0.4">
      <c r="A321">
        <f t="shared" ca="1" si="88"/>
        <v>2051</v>
      </c>
      <c r="B321">
        <f t="shared" ca="1" si="78"/>
        <v>2050</v>
      </c>
      <c r="C321">
        <f t="shared" ca="1" si="79"/>
        <v>27</v>
      </c>
      <c r="D321">
        <f t="shared" ca="1" si="89"/>
        <v>3</v>
      </c>
      <c r="E321" t="str">
        <f t="shared" ca="1" si="73"/>
        <v>2051年3月</v>
      </c>
      <c r="F321">
        <f ca="1">IF(OR(入力項目!$N$5&lt;$A321,AND(入力項目!$N$5=$A321,入力項目!$N$6&lt;$D321)),IF(F320=0,1,IF(G321=12,F320+1,F320)),0)</f>
        <v>26</v>
      </c>
      <c r="G321">
        <f ca="1">IF(OR(入力項目!$N$5&lt;$A321,AND(入力項目!$N$5=$A321,入力項目!$N$6&lt;$D321)),IF(G320=12,1,G320+1),0)</f>
        <v>5</v>
      </c>
      <c r="H321" t="str">
        <f t="shared" ca="1" si="74"/>
        <v>26_5</v>
      </c>
      <c r="I321">
        <f ca="1">IF(
  IFERROR(AND($C321&gt;0,MOD($C321,入力項目!$N$22)=0,$D321=入力項目!$N$23), FALSE),
  1,
  IF(
    AND(I320&gt;0,J320=12),
    IF(I320=入力項目!$N$28, 0, I320+1),
    I320
  )
)</f>
        <v>2</v>
      </c>
      <c r="J321">
        <f ca="1">IF($D321=入力項目!$N$23,1,IFERROR(J320+1,1))</f>
        <v>10</v>
      </c>
      <c r="K321" t="str">
        <f t="shared" ca="1" si="75"/>
        <v>2_10</v>
      </c>
      <c r="L321">
        <f ca="1">L320+IF(入力項目!$D$4=$D321,1,0)</f>
        <v>55</v>
      </c>
      <c r="M321" t="str">
        <f t="shared" ca="1" si="76"/>
        <v>55歳</v>
      </c>
      <c r="N321">
        <f t="shared" ca="1" si="80"/>
        <v>56</v>
      </c>
      <c r="O321" t="str">
        <f t="shared" ca="1" si="77"/>
        <v>56歳</v>
      </c>
      <c r="P321">
        <f t="shared" ca="1" si="81"/>
        <v>30</v>
      </c>
      <c r="Q321">
        <f t="shared" ca="1" si="82"/>
        <v>28</v>
      </c>
      <c r="R321">
        <f t="shared" ca="1" si="83"/>
        <v>2051</v>
      </c>
      <c r="S321">
        <f t="shared" ca="1" si="84"/>
        <v>2051</v>
      </c>
      <c r="T321">
        <f t="shared" ca="1" si="85"/>
        <v>2051</v>
      </c>
      <c r="U321">
        <f t="shared" ca="1" si="86"/>
        <v>2051</v>
      </c>
      <c r="V321" s="10">
        <f t="shared" ca="1" si="87"/>
        <v>38068465</v>
      </c>
      <c r="W321" s="10">
        <f ca="1">IF($L321&lt;その他マスタ!$B$1,VLOOKUP($D321,月別収支!$A$2:$H$13,2,FALSE),その他マスタ!$B$3)+IF(AND($L321=その他マスタ!$B$1,入力項目!$I$9="あり",$D321=入力項目!$D$4),その他マスタ!$B$2,0)</f>
        <v>300000</v>
      </c>
      <c r="X321" s="10">
        <f ca="1">-IF(入力項目!$K$5=TRUE,
IF($F321+$G321&lt;3,VLOOKUP($D321,月別収支!$A$2:$H$13,8,FALSE),0)+IFERROR(VLOOKUP($H321,住宅ローン計算!C:P,13,FALSE),0)+IF($F321&gt;1,IF(OR($G321=3,$G321=6,$G321=9,$G321=12),ROUNDUP(入力項目!$N$18/4,0),0),0),
VLOOKUP($D321,月別収支!$A$2:$H$13,8,FALSE))</f>
        <v>-53590</v>
      </c>
      <c r="Y321" s="10">
        <f ca="1">-VLOOKUP($D321,月別収支!$A$2:$H$13,3,FALSE)</f>
        <v>-75000</v>
      </c>
      <c r="Z321" s="10">
        <f ca="1">-VLOOKUP($D321,月別収支!$A$2:$H$13,4,FALSE)</f>
        <v>-27000</v>
      </c>
      <c r="AA321" s="10">
        <f ca="1">-VLOOKUP($D321,月別収支!$A$2:$H$13,6,FALSE)</f>
        <v>-10000</v>
      </c>
      <c r="AB321" s="10">
        <f ca="1">-(
VLOOKUP($D321,月別収支!$A$2:$H$13,5,FALSE)+IF(AND(入力項目!$I$27&lt;=$A321,ISEVEN($A321-入力項目!$I$27),入力項目!$I$28=$D321),入力項目!$I$26,0)
+IF(入力項目!$K$26=TRUE,
IFERROR(VLOOKUP($K321,マイカーローン計算!C:P,13,FALSE),0),
IFERROR(
  IF(AND($C321&gt;0,MOD($C321,入力項目!$N$22)=0,$D321=入力項目!$N$23),入力項目!$N$24,0),
 0
)
)
)</f>
        <v>-20000</v>
      </c>
      <c r="AC321" s="10">
        <f ca="1">-IF($A321&lt;入力項目!$N$33,入力項目!$N$35,IF(AND($A321=入力項目!$N$33,$D321&lt;=入力項目!$N$34),入力項目!$N$35,0))</f>
        <v>0</v>
      </c>
      <c r="AD321">
        <f ca="1">-(
_xlfn.IFS(
P321&lt;=入力項目!$S$11,0,
AND(P321&gt;=入力項目!$S$11+1,P321&lt;=3),IFERROR(VLOOKUP(入力項目!$S$12,子育て関連マスタ!$I$4:$M$5,4,FALSE),0),
AND(P321&gt;=4,P321&lt;=6),IFERROR(VLOOKUP(入力項目!$S$13,子育て関連マスタ!$I$9:$M$12,4,FALSE),0),
AND(P321&gt;=7,P321&lt;=12),IFERROR(VLOOKUP(入力項目!$S$14,子育て関連マスタ!$I$16:$M$17,4,FALSE),0),
AND(P321&gt;=13,P321&lt;=15),IFERROR(VLOOKUP(入力項目!$S$15,子育て関連マスタ!$I$21:$M$22,4,FALSE),0),
AND(P321&gt;=16,P321&lt;=18),IFERROR(VLOOKUP(入力項目!$S$16,子育て関連マスタ!$I$26:$M$28,4,FALSE),0),
AND(P321&gt;=19,P321&lt;=20,入力項目!$S$16="高専"),IFERROR(VLOOKUP(入力項目!$S$16,子育て関連マスタ!$I$26:$M$28,4,FALSE),0),
AND(P321&gt;=19,P321&lt;=20,入力項目!$S$16&lt;&gt;"高専"),IFERROR(VLOOKUP(入力項目!$S$17,子育て関連マスタ!$I$32:$M$37,4,FALSE),0),
AND(P321&gt;=21,P321&lt;=22,入力項目!$S$16="高専"),IFERROR(VLOOKUP(入力項目!$S$17,子育て関連マスタ!$I$32:$M$34,4,FALSE),0),
AND(P321&gt;=21,P321&lt;=22,入力項目!$S$16&lt;&gt;"高専"),IFERROR(VLOOKUP(入力項目!$S$17,子育て関連マスタ!$I$32:$M$34,4,FALSE),0),
P321&gt;=23,0
) +
IF($D321=4,
  IFERROR(_xlfn.IFS(
  P321&lt;=入力項目!$S$11,0,
  AND(P321=入力項目!$S$11),IFERROR(VLOOKUP(入力項目!$S$12,子育て関連マスタ!$I$4:$M$5,2,FALSE),0),
  AND(P321=4),IFERROR(VLOOKUP(入力項目!$S$13,子育て関連マスタ!$I$9:$M$12,2,FALSE),0),
  AND(P321=7),IFERROR(VLOOKUP(入力項目!$S$14,子育て関連マスタ!$I$16:$M$17,2,FALSE),0),
  AND(P321=13),IFERROR(VLOOKUP(入力項目!$S$15,子育て関連マスタ!$I$21:$M$22,2,FALSE),0),
  AND(P321=16),IFERROR(VLOOKUP(入力項目!$S$16,子育て関連マスタ!$I$26:$M$28,2,FALSE),0),
  AND(P321=19,入力項目!$S$16&lt;&gt;"高専"),IFERROR(VLOOKUP(入力項目!$S$17,子育て関連マスタ!$I$32:$M$37,2,FALSE),0),
  AND(P321=21,入力項目!$S$16="高専"),IFERROR(VLOOKUP(入力項目!$S$17,子育て関連マスタ!$I$32:$M$37,2,FALSE),0),
  P321&gt;=22,0
  ),0),0
) +
IF(AND(P321&gt;=1,P321&lt;=15),IF($D321=入力項目!$S$8,入力項目!$S$3,0),0) +
IF(AND(P321&gt;=1,P321&lt;=15),IF($D321=5,入力項目!$S$4,0),0) +
IF(AND(P321&gt;=1,P321&lt;=15),IF($D321=12,入力項目!$S$5,0),0) +
IF(AND(入力項目!$S$7=$A321,入力項目!$S$8=$D321),子育て関連マスタ!$C$14,0) +
IFERROR(IF(AND(YEAR(EDATE(DATE(入力項目!$S$7,入力項目!$S$8,1),1))=$A321,MONTH(EDATE(DATE(入力項目!$S$7,入力項目!$S$8,1),1))=$D321),子育て関連マスタ!$C$15,0),0) +
IF(AND(OR(P321=3,P321=5,P321=7),$D321=11),子育て関連マスタ!$C$17,0) +
IF(AND(P321=20,$D321=1),子育て関連マスタ!$C$18,0) +
IF(AND(P321=20,$D321=1),
IFERROR(_xlfn.IFS(
入力項目!$S$10="男",子育て関連マスタ!$C$18,
入力項目!$S$10="女",子育て関連マスタ!$C$19
),0),0
) +
IF(AND(P321&gt;=入力項目!$S$18,P321&lt;=入力項目!$S$19),入力項目!$S$20,0) +
IF(AND(P321&gt;=入力項目!$S$21,P321&lt;=入力項目!$S$22),入力項目!$S$23,0) +
IF(AND(P321&gt;=入力項目!$S$24,P321&lt;=入力項目!$S$25),入力項目!$S$26,0)
)</f>
        <v>0</v>
      </c>
      <c r="AE321">
        <f ca="1">-(
_xlfn.IFS(
Q321&lt;=入力項目!$S$11,0,
AND(Q321&gt;=入力項目!$S$11+1,Q321&lt;=3),IFERROR(VLOOKUP(入力項目!$S$12,子育て関連マスタ!$I$4:$M$5,4,FALSE),0),
AND(Q321&gt;=4,Q321&lt;=6),IFERROR(VLOOKUP(入力項目!$S$13,子育て関連マスタ!$I$9:$M$12,4,FALSE),0),
AND(Q321&gt;=7,Q321&lt;=12),IFERROR(VLOOKUP(入力項目!$S$14,子育て関連マスタ!$I$16:$M$17,4,FALSE),0),
AND(Q321&gt;=13,Q321&lt;=15),IFERROR(VLOOKUP(入力項目!$S$15,子育て関連マスタ!$I$21:$M$22,4,FALSE),0),
AND(Q321&gt;=16,Q321&lt;=18),IFERROR(VLOOKUP(入力項目!$S$16,子育て関連マスタ!$I$26:$M$28,4,FALSE),0),
AND(Q321&gt;=19,Q321&lt;=20,入力項目!$S$16="高専"),IFERROR(VLOOKUP(入力項目!$S$16,子育て関連マスタ!$I$26:$M$28,4,FALSE),0),
AND(Q321&gt;=19,Q321&lt;=20,入力項目!$S$16&lt;&gt;"高専"),IFERROR(VLOOKUP(入力項目!$S$17,子育て関連マスタ!$I$32:$M$37,4,FALSE),0),
AND(Q321&gt;=21,Q321&lt;=22,入力項目!$S$16="高専"),IFERROR(VLOOKUP(入力項目!$S$17,子育て関連マスタ!$I$32:$M$34,4,FALSE),0),
AND(Q321&gt;=21,Q321&lt;=22,入力項目!$S$16&lt;&gt;"高専"),IFERROR(VLOOKUP(入力項目!$S$17,子育て関連マスタ!$I$32:$M$34,4,FALSE),0),
Q321&gt;=23,0
) +
IF($D321=4,
  IFERROR(_xlfn.IFS(
  Q321&lt;=入力項目!$S$11,0,
  AND(Q321=入力項目!$S$11),IFERROR(VLOOKUP(入力項目!$S$12,子育て関連マスタ!$I$4:$M$5,2,FALSE),0),
  AND(Q321=4),IFERROR(VLOOKUP(入力項目!$S$13,子育て関連マスタ!$I$9:$M$12,2,FALSE),0),
  AND(Q321=7),IFERROR(VLOOKUP(入力項目!$S$14,子育て関連マスタ!$I$16:$M$17,2,FALSE),0),
  AND(Q321=13),IFERROR(VLOOKUP(入力項目!$S$15,子育て関連マスタ!$I$21:$M$22,2,FALSE),0),
  AND(Q321=16),IFERROR(VLOOKUP(入力項目!$S$16,子育て関連マスタ!$I$26:$M$28,2,FALSE),0),
  AND(Q321=19,入力項目!$S$16&lt;&gt;"高専"),IFERROR(VLOOKUP(入力項目!$S$17,子育て関連マスタ!$I$32:$M$37,2,FALSE),0),
  AND(Q321=21,入力項目!$S$16="高専"),IFERROR(VLOOKUP(入力項目!$S$17,子育て関連マスタ!$I$32:$M$37,2,FALSE),0),
  Q321&gt;=22,0
  ),0),0
) +
IF(AND(Q321&gt;=1,Q321&lt;=15),IF($D321=入力項目!$S$8,入力項目!$S$3,0),0) +
IF(AND(Q321&gt;=1,Q321&lt;=15),IF($D321=5,入力項目!$S$4,0),0) +
IF(AND(Q321&gt;=1,Q321&lt;=15),IF($D321=12,入力項目!$S$5,0),0) +
IF(AND(入力項目!$S$7=$A321,入力項目!$S$8=$D321),子育て関連マスタ!$C$14,0) +
IFERROR(IF(AND(YEAR(EDATE(DATE(入力項目!$S$7,入力項目!$S$8,1),1))=$A321,MONTH(EDATE(DATE(入力項目!$S$7,入力項目!$S$8,1),1))=$D321),子育て関連マスタ!$C$15,0),0) +
IF(AND(OR(Q321=3,Q321=5,Q321=7),$D321=11),子育て関連マスタ!$C$17,0) +
IF(AND(Q321=20,$D321=1),子育て関連マスタ!$C$18,0) +
IF(AND(Q321=20,$D321=1),
IFERROR(_xlfn.IFS(
入力項目!$S$10="男",子育て関連マスタ!$C$18,
入力項目!$S$10="女",子育て関連マスタ!$C$19
),0),0
) +
IF(AND(Q321&gt;=入力項目!$S$18,Q321&lt;=入力項目!$S$19),入力項目!$S$20,0) +
IF(AND(Q321&gt;=入力項目!$S$21,Q321&lt;=入力項目!$S$22),入力項目!$S$23,0) +
IF(AND(Q321&gt;=入力項目!$S$24,Q321&lt;=入力項目!$S$25),入力項目!$S$26,0)
)</f>
        <v>0</v>
      </c>
      <c r="AF321">
        <f ca="1">-(
_xlfn.IFS(
R321&lt;=入力項目!$S$11,0,
AND(R321&gt;=入力項目!$S$11+1,R321&lt;=3),IFERROR(VLOOKUP(入力項目!$S$12,子育て関連マスタ!$I$4:$M$5,4,FALSE),0),
AND(R321&gt;=4,R321&lt;=6),IFERROR(VLOOKUP(入力項目!$S$13,子育て関連マスタ!$I$9:$M$12,4,FALSE),0),
AND(R321&gt;=7,R321&lt;=12),IFERROR(VLOOKUP(入力項目!$S$14,子育て関連マスタ!$I$16:$M$17,4,FALSE),0),
AND(R321&gt;=13,R321&lt;=15),IFERROR(VLOOKUP(入力項目!$S$15,子育て関連マスタ!$I$21:$M$22,4,FALSE),0),
AND(R321&gt;=16,R321&lt;=18),IFERROR(VLOOKUP(入力項目!$S$16,子育て関連マスタ!$I$26:$M$28,4,FALSE),0),
AND(R321&gt;=19,R321&lt;=20,入力項目!$S$16="高専"),IFERROR(VLOOKUP(入力項目!$S$16,子育て関連マスタ!$I$26:$M$28,4,FALSE),0),
AND(R321&gt;=19,R321&lt;=20,入力項目!$S$16&lt;&gt;"高専"),IFERROR(VLOOKUP(入力項目!$S$17,子育て関連マスタ!$I$32:$M$37,4,FALSE),0),
AND(R321&gt;=21,R321&lt;=22,入力項目!$S$16="高専"),IFERROR(VLOOKUP(入力項目!$S$17,子育て関連マスタ!$I$32:$M$34,4,FALSE),0),
AND(R321&gt;=21,R321&lt;=22,入力項目!$S$16&lt;&gt;"高専"),IFERROR(VLOOKUP(入力項目!$S$17,子育て関連マスタ!$I$32:$M$34,4,FALSE),0),
R321&gt;=23,0
) +
IF($D321=4,
  IFERROR(_xlfn.IFS(
  R321&lt;=入力項目!$S$11,0,
  AND(R321=入力項目!$S$11),IFERROR(VLOOKUP(入力項目!$S$12,子育て関連マスタ!$I$4:$M$5,2,FALSE),0),
  AND(R321=4),IFERROR(VLOOKUP(入力項目!$S$13,子育て関連マスタ!$I$9:$M$12,2,FALSE),0),
  AND(R321=7),IFERROR(VLOOKUP(入力項目!$S$14,子育て関連マスタ!$I$16:$M$17,2,FALSE),0),
  AND(R321=13),IFERROR(VLOOKUP(入力項目!$S$15,子育て関連マスタ!$I$21:$M$22,2,FALSE),0),
  AND(R321=16),IFERROR(VLOOKUP(入力項目!$S$16,子育て関連マスタ!$I$26:$M$28,2,FALSE),0),
  AND(R321=19,入力項目!$S$16&lt;&gt;"高専"),IFERROR(VLOOKUP(入力項目!$S$17,子育て関連マスタ!$I$32:$M$37,2,FALSE),0),
  AND(R321=21,入力項目!$S$16="高専"),IFERROR(VLOOKUP(入力項目!$S$17,子育て関連マスタ!$I$32:$M$37,2,FALSE),0),
  R321&gt;=22,0
  ),0),0
) +
IF(AND(R321&gt;=1,R321&lt;=15),IF($D321=入力項目!$S$8,入力項目!$S$3,0),0) +
IF(AND(R321&gt;=1,R321&lt;=15),IF($D321=5,入力項目!$S$4,0),0) +
IF(AND(R321&gt;=1,R321&lt;=15),IF($D321=12,入力項目!$S$5,0),0) +
IF(AND(入力項目!$S$7=$A321,入力項目!$S$8=$D321),子育て関連マスタ!$C$14,0) +
IFERROR(IF(AND(YEAR(EDATE(DATE(入力項目!$S$7,入力項目!$S$8,1),1))=$A321,MONTH(EDATE(DATE(入力項目!$S$7,入力項目!$S$8,1),1))=$D321),子育て関連マスタ!$C$15,0),0) +
IF(AND(OR(R321=3,R321=5,R321=7),$D321=11),子育て関連マスタ!$C$17,0) +
IF(AND(R321=20,$D321=1),子育て関連マスタ!$C$18,0) +
IF(AND(R321=20,$D321=1),
IFERROR(_xlfn.IFS(
入力項目!$S$10="男",子育て関連マスタ!$C$18,
入力項目!$S$10="女",子育て関連マスタ!$C$19
),0),0
) +
IF(AND(R321&gt;=入力項目!$S$18,R321&lt;=入力項目!$S$19),入力項目!$S$20,0) +
IF(AND(R321&gt;=入力項目!$S$21,R321&lt;=入力項目!$S$22),入力項目!$S$23,0) +
IF(AND(R321&gt;=入力項目!$S$24,R321&lt;=入力項目!$S$25),入力項目!$S$26,0)
)</f>
        <v>0</v>
      </c>
      <c r="AG321">
        <f ca="1">-(
_xlfn.IFS(
S321&lt;=入力項目!$S$11,0,
AND(S321&gt;=入力項目!$S$11+1,S321&lt;=3),IFERROR(VLOOKUP(入力項目!$S$12,子育て関連マスタ!$I$4:$M$5,4,FALSE),0),
AND(S321&gt;=4,S321&lt;=6),IFERROR(VLOOKUP(入力項目!$S$13,子育て関連マスタ!$I$9:$M$12,4,FALSE),0),
AND(S321&gt;=7,S321&lt;=12),IFERROR(VLOOKUP(入力項目!$S$14,子育て関連マスタ!$I$16:$M$17,4,FALSE),0),
AND(S321&gt;=13,S321&lt;=15),IFERROR(VLOOKUP(入力項目!$S$15,子育て関連マスタ!$I$21:$M$22,4,FALSE),0),
AND(S321&gt;=16,S321&lt;=18),IFERROR(VLOOKUP(入力項目!$S$16,子育て関連マスタ!$I$26:$M$28,4,FALSE),0),
AND(S321&gt;=19,S321&lt;=20,入力項目!$S$16="高専"),IFERROR(VLOOKUP(入力項目!$S$16,子育て関連マスタ!$I$26:$M$28,4,FALSE),0),
AND(S321&gt;=19,S321&lt;=20,入力項目!$S$16&lt;&gt;"高専"),IFERROR(VLOOKUP(入力項目!$S$17,子育て関連マスタ!$I$32:$M$37,4,FALSE),0),
AND(S321&gt;=21,S321&lt;=22,入力項目!$S$16="高専"),IFERROR(VLOOKUP(入力項目!$S$17,子育て関連マスタ!$I$32:$M$34,4,FALSE),0),
AND(S321&gt;=21,S321&lt;=22,入力項目!$S$16&lt;&gt;"高専"),IFERROR(VLOOKUP(入力項目!$S$17,子育て関連マスタ!$I$32:$M$34,4,FALSE),0),
S321&gt;=23,0
) +
IF($D321=4,
  IFERROR(_xlfn.IFS(
  S321&lt;=入力項目!$S$11,0,
  AND(S321=入力項目!$S$11),IFERROR(VLOOKUP(入力項目!$S$12,子育て関連マスタ!$I$4:$M$5,2,FALSE),0),
  AND(S321=4),IFERROR(VLOOKUP(入力項目!$S$13,子育て関連マスタ!$I$9:$M$12,2,FALSE),0),
  AND(S321=7),IFERROR(VLOOKUP(入力項目!$S$14,子育て関連マスタ!$I$16:$M$17,2,FALSE),0),
  AND(S321=13),IFERROR(VLOOKUP(入力項目!$S$15,子育て関連マスタ!$I$21:$M$22,2,FALSE),0),
  AND(S321=16),IFERROR(VLOOKUP(入力項目!$S$16,子育て関連マスタ!$I$26:$M$28,2,FALSE),0),
  AND(S321=19,入力項目!$S$16&lt;&gt;"高専"),IFERROR(VLOOKUP(入力項目!$S$17,子育て関連マスタ!$I$32:$M$37,2,FALSE),0),
  AND(S321=21,入力項目!$S$16="高専"),IFERROR(VLOOKUP(入力項目!$S$17,子育て関連マスタ!$I$32:$M$37,2,FALSE),0),
  S321&gt;=22,0
  ),0),0
) +
IF(AND(S321&gt;=1,S321&lt;=15),IF($D321=入力項目!$S$8,入力項目!$S$3,0),0) +
IF(AND(S321&gt;=1,S321&lt;=15),IF($D321=5,入力項目!$S$4,0),0) +
IF(AND(S321&gt;=1,S321&lt;=15),IF($D321=12,入力項目!$S$5,0),0) +
IF(AND(入力項目!$S$7=$A321,入力項目!$S$8=$D321),子育て関連マスタ!$C$14,0) +
IFERROR(IF(AND(YEAR(EDATE(DATE(入力項目!$S$7,入力項目!$S$8,1),1))=$A321,MONTH(EDATE(DATE(入力項目!$S$7,入力項目!$S$8,1),1))=$D321),子育て関連マスタ!$C$15,0),0) +
IF(AND(OR(S321=3,S321=5,S321=7),$D321=11),子育て関連マスタ!$C$17,0) +
IF(AND(S321=20,$D321=1),子育て関連マスタ!$C$18,0) +
IF(AND(S321=20,$D321=1),
IFERROR(_xlfn.IFS(
入力項目!$S$10="男",子育て関連マスタ!$C$18,
入力項目!$S$10="女",子育て関連マスタ!$C$19
),0),0
) +
IF(AND(S321&gt;=入力項目!$S$18,S321&lt;=入力項目!$S$19),入力項目!$S$20,0) +
IF(AND(S321&gt;=入力項目!$S$21,S321&lt;=入力項目!$S$22),入力項目!$S$23,0) +
IF(AND(S321&gt;=入力項目!$S$24,S321&lt;=入力項目!$S$25),入力項目!$S$26,0)
)</f>
        <v>0</v>
      </c>
      <c r="AH321">
        <f ca="1">-(
_xlfn.IFS(
T321&lt;=入力項目!$S$11,0,
AND(T321&gt;=入力項目!$S$11+1,T321&lt;=3),IFERROR(VLOOKUP(入力項目!$S$12,子育て関連マスタ!$I$4:$M$5,4,FALSE),0),
AND(T321&gt;=4,T321&lt;=6),IFERROR(VLOOKUP(入力項目!$S$13,子育て関連マスタ!$I$9:$M$12,4,FALSE),0),
AND(T321&gt;=7,T321&lt;=12),IFERROR(VLOOKUP(入力項目!$S$14,子育て関連マスタ!$I$16:$M$17,4,FALSE),0),
AND(T321&gt;=13,T321&lt;=15),IFERROR(VLOOKUP(入力項目!$S$15,子育て関連マスタ!$I$21:$M$22,4,FALSE),0),
AND(T321&gt;=16,T321&lt;=18),IFERROR(VLOOKUP(入力項目!$S$16,子育て関連マスタ!$I$26:$M$28,4,FALSE),0),
AND(T321&gt;=19,T321&lt;=20,入力項目!$S$16="高専"),IFERROR(VLOOKUP(入力項目!$S$16,子育て関連マスタ!$I$26:$M$28,4,FALSE),0),
AND(T321&gt;=19,T321&lt;=20,入力項目!$S$16&lt;&gt;"高専"),IFERROR(VLOOKUP(入力項目!$S$17,子育て関連マスタ!$I$32:$M$37,4,FALSE),0),
AND(T321&gt;=21,T321&lt;=22,入力項目!$S$16="高専"),IFERROR(VLOOKUP(入力項目!$S$17,子育て関連マスタ!$I$32:$M$34,4,FALSE),0),
AND(T321&gt;=21,T321&lt;=22,入力項目!$S$16&lt;&gt;"高専"),IFERROR(VLOOKUP(入力項目!$S$17,子育て関連マスタ!$I$32:$M$34,4,FALSE),0),
T321&gt;=23,0
) +
IF($D321=4,
  IFERROR(_xlfn.IFS(
  T321&lt;=入力項目!$S$11,0,
  AND(T321=入力項目!$S$11),IFERROR(VLOOKUP(入力項目!$S$12,子育て関連マスタ!$I$4:$M$5,2,FALSE),0),
  AND(T321=4),IFERROR(VLOOKUP(入力項目!$S$13,子育て関連マスタ!$I$9:$M$12,2,FALSE),0),
  AND(T321=7),IFERROR(VLOOKUP(入力項目!$S$14,子育て関連マスタ!$I$16:$M$17,2,FALSE),0),
  AND(T321=13),IFERROR(VLOOKUP(入力項目!$S$15,子育て関連マスタ!$I$21:$M$22,2,FALSE),0),
  AND(T321=16),IFERROR(VLOOKUP(入力項目!$S$16,子育て関連マスタ!$I$26:$M$28,2,FALSE),0),
  AND(T321=19,入力項目!$S$16&lt;&gt;"高専"),IFERROR(VLOOKUP(入力項目!$S$17,子育て関連マスタ!$I$32:$M$37,2,FALSE),0),
  AND(T321=21,入力項目!$S$16="高専"),IFERROR(VLOOKUP(入力項目!$S$17,子育て関連マスタ!$I$32:$M$37,2,FALSE),0),
  T321&gt;=22,0
  ),0),0
) +
IF(AND(T321&gt;=1,T321&lt;=15),IF($D321=入力項目!$S$8,入力項目!$S$3,0),0) +
IF(AND(T321&gt;=1,T321&lt;=15),IF($D321=5,入力項目!$S$4,0),0) +
IF(AND(T321&gt;=1,T321&lt;=15),IF($D321=12,入力項目!$S$5,0),0) +
IF(AND(入力項目!$S$7=$A321,入力項目!$S$8=$D321),子育て関連マスタ!$C$14,0) +
IFERROR(IF(AND(YEAR(EDATE(DATE(入力項目!$S$7,入力項目!$S$8,1),1))=$A321,MONTH(EDATE(DATE(入力項目!$S$7,入力項目!$S$8,1),1))=$D321),子育て関連マスタ!$C$15,0),0) +
IF(AND(OR(T321=3,T321=5,T321=7),$D321=11),子育て関連マスタ!$C$17,0) +
IF(AND(T321=20,$D321=1),子育て関連マスタ!$C$18,0) +
IF(AND(T321=20,$D321=1),
IFERROR(_xlfn.IFS(
入力項目!$S$10="男",子育て関連マスタ!$C$18,
入力項目!$S$10="女",子育て関連マスタ!$C$19
),0),0
) +
IF(AND(T321&gt;=入力項目!$S$18,T321&lt;=入力項目!$S$19),入力項目!$S$20,0) +
IF(AND(T321&gt;=入力項目!$S$21,T321&lt;=入力項目!$S$22),入力項目!$S$23,0) +
IF(AND(T321&gt;=入力項目!$S$24,T321&lt;=入力項目!$S$25),入力項目!$S$26,0)
)</f>
        <v>0</v>
      </c>
      <c r="AI321">
        <f ca="1">-(
_xlfn.IFS(
U321&lt;=入力項目!$S$11,0,
AND(U321&gt;=入力項目!$S$11+1,U321&lt;=3),IFERROR(VLOOKUP(入力項目!$S$12,子育て関連マスタ!$I$4:$M$5,4,FALSE),0),
AND(U321&gt;=4,U321&lt;=6),IFERROR(VLOOKUP(入力項目!$S$13,子育て関連マスタ!$I$9:$M$12,4,FALSE),0),
AND(U321&gt;=7,U321&lt;=12),IFERROR(VLOOKUP(入力項目!$S$14,子育て関連マスタ!$I$16:$M$17,4,FALSE),0),
AND(U321&gt;=13,U321&lt;=15),IFERROR(VLOOKUP(入力項目!$S$15,子育て関連マスタ!$I$21:$M$22,4,FALSE),0),
AND(U321&gt;=16,U321&lt;=18),IFERROR(VLOOKUP(入力項目!$S$16,子育て関連マスタ!$I$26:$M$28,4,FALSE),0),
AND(U321&gt;=19,U321&lt;=20,入力項目!$S$16="高専"),IFERROR(VLOOKUP(入力項目!$S$16,子育て関連マスタ!$I$26:$M$28,4,FALSE),0),
AND(U321&gt;=19,U321&lt;=20,入力項目!$S$16&lt;&gt;"高専"),IFERROR(VLOOKUP(入力項目!$S$17,子育て関連マスタ!$I$32:$M$37,4,FALSE),0),
AND(U321&gt;=21,U321&lt;=22,入力項目!$S$16="高専"),IFERROR(VLOOKUP(入力項目!$S$17,子育て関連マスタ!$I$32:$M$34,4,FALSE),0),
AND(U321&gt;=21,U321&lt;=22,入力項目!$S$16&lt;&gt;"高専"),IFERROR(VLOOKUP(入力項目!$S$17,子育て関連マスタ!$I$32:$M$34,4,FALSE),0),
U321&gt;=23,0
) +
IF($D321=4,
  IFERROR(_xlfn.IFS(
  U321&lt;=入力項目!$S$11,0,
  AND(U321=入力項目!$S$11),IFERROR(VLOOKUP(入力項目!$S$12,子育て関連マスタ!$I$4:$M$5,2,FALSE),0),
  AND(U321=4),IFERROR(VLOOKUP(入力項目!$S$13,子育て関連マスタ!$I$9:$M$12,2,FALSE),0),
  AND(U321=7),IFERROR(VLOOKUP(入力項目!$S$14,子育て関連マスタ!$I$16:$M$17,2,FALSE),0),
  AND(U321=13),IFERROR(VLOOKUP(入力項目!$S$15,子育て関連マスタ!$I$21:$M$22,2,FALSE),0),
  AND(U321=16),IFERROR(VLOOKUP(入力項目!$S$16,子育て関連マスタ!$I$26:$M$28,2,FALSE),0),
  AND(U321=19,入力項目!$S$16&lt;&gt;"高専"),IFERROR(VLOOKUP(入力項目!$S$17,子育て関連マスタ!$I$32:$M$37,2,FALSE),0),
  AND(U321=21,入力項目!$S$16="高専"),IFERROR(VLOOKUP(入力項目!$S$17,子育て関連マスタ!$I$32:$M$37,2,FALSE),0),
  U321&gt;=22,0
  ),0),0
) +
IF(AND(U321&gt;=1,U321&lt;=15),IF($D321=入力項目!$S$8,入力項目!$S$3,0),0) +
IF(AND(U321&gt;=1,U321&lt;=15),IF($D321=5,入力項目!$S$4,0),0) +
IF(AND(U321&gt;=1,U321&lt;=15),IF($D321=12,入力項目!$S$5,0),0) +
IF(AND(入力項目!$S$7=$A321,入力項目!$S$8=$D321),子育て関連マスタ!$C$14,0) +
IFERROR(IF(AND(YEAR(EDATE(DATE(入力項目!$S$7,入力項目!$S$8,1),1))=$A321,MONTH(EDATE(DATE(入力項目!$S$7,入力項目!$S$8,1),1))=$D321),子育て関連マスタ!$C$15,0),0) +
IF(AND(OR(U321=3,U321=5,U321=7),$D321=11),子育て関連マスタ!$C$17,0) +
IF(AND(U321=20,$D321=1),子育て関連マスタ!$C$18,0) +
IF(AND(U321=20,$D321=1),
IFERROR(_xlfn.IFS(
入力項目!$S$10="男",子育て関連マスタ!$C$18,
入力項目!$S$10="女",子育て関連マスタ!$C$19
),0),0
) +
IF(AND(U321&gt;=入力項目!$S$18,U321&lt;=入力項目!$S$19),入力項目!$S$20,0) +
IF(AND(U321&gt;=入力項目!$S$21,U321&lt;=入力項目!$S$22),入力項目!$S$23,0) +
IF(AND(U321&gt;=入力項目!$S$24,U321&lt;=入力項目!$S$25),入力項目!$S$26,0)
)</f>
        <v>0</v>
      </c>
      <c r="AJ321" s="10">
        <f ca="1">-VLOOKUP($D321,月別収支!$A$2:$H$13,7,FALSE)</f>
        <v>-20000</v>
      </c>
    </row>
    <row r="322" spans="1:36" x14ac:dyDescent="0.4">
      <c r="A322">
        <f t="shared" ca="1" si="88"/>
        <v>2051</v>
      </c>
      <c r="B322">
        <f t="shared" ca="1" si="78"/>
        <v>2051</v>
      </c>
      <c r="C322">
        <f t="shared" ca="1" si="79"/>
        <v>27</v>
      </c>
      <c r="D322">
        <f t="shared" ca="1" si="89"/>
        <v>4</v>
      </c>
      <c r="E322" t="str">
        <f t="shared" ca="1" si="73"/>
        <v>2051年4月</v>
      </c>
      <c r="F322">
        <f ca="1">IF(OR(入力項目!$N$5&lt;$A322,AND(入力項目!$N$5=$A322,入力項目!$N$6&lt;$D322)),IF(F321=0,1,IF(G322=12,F321+1,F321)),0)</f>
        <v>26</v>
      </c>
      <c r="G322">
        <f ca="1">IF(OR(入力項目!$N$5&lt;$A322,AND(入力項目!$N$5=$A322,入力項目!$N$6&lt;$D322)),IF(G321=12,1,G321+1),0)</f>
        <v>6</v>
      </c>
      <c r="H322" t="str">
        <f t="shared" ca="1" si="74"/>
        <v>26_6</v>
      </c>
      <c r="I322">
        <f ca="1">IF(
  IFERROR(AND($C322&gt;0,MOD($C322,入力項目!$N$22)=0,$D322=入力項目!$N$23), FALSE),
  1,
  IF(
    AND(I321&gt;0,J321=12),
    IF(I321=入力項目!$N$28, 0, I321+1),
    I321
  )
)</f>
        <v>2</v>
      </c>
      <c r="J322">
        <f ca="1">IF($D322=入力項目!$N$23,1,IFERROR(J321+1,1))</f>
        <v>11</v>
      </c>
      <c r="K322" t="str">
        <f t="shared" ca="1" si="75"/>
        <v>2_11</v>
      </c>
      <c r="L322">
        <f ca="1">L321+IF(入力項目!$D$4=$D322,1,0)</f>
        <v>55</v>
      </c>
      <c r="M322" t="str">
        <f t="shared" ca="1" si="76"/>
        <v>55歳</v>
      </c>
      <c r="N322">
        <f t="shared" ca="1" si="80"/>
        <v>56</v>
      </c>
      <c r="O322" t="str">
        <f t="shared" ca="1" si="77"/>
        <v>56歳</v>
      </c>
      <c r="P322">
        <f t="shared" ca="1" si="81"/>
        <v>31</v>
      </c>
      <c r="Q322">
        <f t="shared" ca="1" si="82"/>
        <v>29</v>
      </c>
      <c r="R322">
        <f t="shared" ca="1" si="83"/>
        <v>2052</v>
      </c>
      <c r="S322">
        <f t="shared" ca="1" si="84"/>
        <v>2052</v>
      </c>
      <c r="T322">
        <f t="shared" ca="1" si="85"/>
        <v>2052</v>
      </c>
      <c r="U322">
        <f t="shared" ca="1" si="86"/>
        <v>2052</v>
      </c>
      <c r="V322" s="10">
        <f t="shared" ca="1" si="87"/>
        <v>38125375</v>
      </c>
      <c r="W322" s="10">
        <f ca="1">IF($L322&lt;その他マスタ!$B$1,VLOOKUP($D322,月別収支!$A$2:$H$13,2,FALSE),その他マスタ!$B$3)+IF(AND($L322=その他マスタ!$B$1,入力項目!$I$9="あり",$D322=入力項目!$D$4),その他マスタ!$B$2,0)</f>
        <v>300000</v>
      </c>
      <c r="X322" s="10">
        <f ca="1">-IF(入力項目!$K$5=TRUE,
IF($F322+$G322&lt;3,VLOOKUP($D322,月別収支!$A$2:$H$13,8,FALSE),0)+IFERROR(VLOOKUP($H322,住宅ローン計算!C:P,13,FALSE),0)+IF($F322&gt;1,IF(OR($G322=3,$G322=6,$G322=9,$G322=12),ROUNDUP(入力項目!$N$18/4,0),0),0),
VLOOKUP($D322,月別収支!$A$2:$H$13,8,FALSE))</f>
        <v>-91090</v>
      </c>
      <c r="Y322" s="10">
        <f ca="1">-VLOOKUP($D322,月別収支!$A$2:$H$13,3,FALSE)</f>
        <v>-75000</v>
      </c>
      <c r="Z322" s="10">
        <f ca="1">-VLOOKUP($D322,月別収支!$A$2:$H$13,4,FALSE)</f>
        <v>-27000</v>
      </c>
      <c r="AA322" s="10">
        <f ca="1">-VLOOKUP($D322,月別収支!$A$2:$H$13,6,FALSE)</f>
        <v>-10000</v>
      </c>
      <c r="AB322" s="10">
        <f ca="1">-(
VLOOKUP($D322,月別収支!$A$2:$H$13,5,FALSE)+IF(AND(入力項目!$I$27&lt;=$A322,ISEVEN($A322-入力項目!$I$27),入力項目!$I$28=$D322),入力項目!$I$26,0)
+IF(入力項目!$K$26=TRUE,
IFERROR(VLOOKUP($K322,マイカーローン計算!C:P,13,FALSE),0),
IFERROR(
  IF(AND($C322&gt;0,MOD($C322,入力項目!$N$22)=0,$D322=入力項目!$N$23),入力項目!$N$24,0),
 0
)
)
)</f>
        <v>-20000</v>
      </c>
      <c r="AC322" s="10">
        <f ca="1">-IF($A322&lt;入力項目!$N$33,入力項目!$N$35,IF(AND($A322=入力項目!$N$33,$D322&lt;=入力項目!$N$34),入力項目!$N$35,0))</f>
        <v>0</v>
      </c>
      <c r="AD322">
        <f ca="1">-(
_xlfn.IFS(
P322&lt;=入力項目!$S$11,0,
AND(P322&gt;=入力項目!$S$11+1,P322&lt;=3),IFERROR(VLOOKUP(入力項目!$S$12,子育て関連マスタ!$I$4:$M$5,4,FALSE),0),
AND(P322&gt;=4,P322&lt;=6),IFERROR(VLOOKUP(入力項目!$S$13,子育て関連マスタ!$I$9:$M$12,4,FALSE),0),
AND(P322&gt;=7,P322&lt;=12),IFERROR(VLOOKUP(入力項目!$S$14,子育て関連マスタ!$I$16:$M$17,4,FALSE),0),
AND(P322&gt;=13,P322&lt;=15),IFERROR(VLOOKUP(入力項目!$S$15,子育て関連マスタ!$I$21:$M$22,4,FALSE),0),
AND(P322&gt;=16,P322&lt;=18),IFERROR(VLOOKUP(入力項目!$S$16,子育て関連マスタ!$I$26:$M$28,4,FALSE),0),
AND(P322&gt;=19,P322&lt;=20,入力項目!$S$16="高専"),IFERROR(VLOOKUP(入力項目!$S$16,子育て関連マスタ!$I$26:$M$28,4,FALSE),0),
AND(P322&gt;=19,P322&lt;=20,入力項目!$S$16&lt;&gt;"高専"),IFERROR(VLOOKUP(入力項目!$S$17,子育て関連マスタ!$I$32:$M$37,4,FALSE),0),
AND(P322&gt;=21,P322&lt;=22,入力項目!$S$16="高専"),IFERROR(VLOOKUP(入力項目!$S$17,子育て関連マスタ!$I$32:$M$34,4,FALSE),0),
AND(P322&gt;=21,P322&lt;=22,入力項目!$S$16&lt;&gt;"高専"),IFERROR(VLOOKUP(入力項目!$S$17,子育て関連マスタ!$I$32:$M$34,4,FALSE),0),
P322&gt;=23,0
) +
IF($D322=4,
  IFERROR(_xlfn.IFS(
  P322&lt;=入力項目!$S$11,0,
  AND(P322=入力項目!$S$11),IFERROR(VLOOKUP(入力項目!$S$12,子育て関連マスタ!$I$4:$M$5,2,FALSE),0),
  AND(P322=4),IFERROR(VLOOKUP(入力項目!$S$13,子育て関連マスタ!$I$9:$M$12,2,FALSE),0),
  AND(P322=7),IFERROR(VLOOKUP(入力項目!$S$14,子育て関連マスタ!$I$16:$M$17,2,FALSE),0),
  AND(P322=13),IFERROR(VLOOKUP(入力項目!$S$15,子育て関連マスタ!$I$21:$M$22,2,FALSE),0),
  AND(P322=16),IFERROR(VLOOKUP(入力項目!$S$16,子育て関連マスタ!$I$26:$M$28,2,FALSE),0),
  AND(P322=19,入力項目!$S$16&lt;&gt;"高専"),IFERROR(VLOOKUP(入力項目!$S$17,子育て関連マスタ!$I$32:$M$37,2,FALSE),0),
  AND(P322=21,入力項目!$S$16="高専"),IFERROR(VLOOKUP(入力項目!$S$17,子育て関連マスタ!$I$32:$M$37,2,FALSE),0),
  P322&gt;=22,0
  ),0),0
) +
IF(AND(P322&gt;=1,P322&lt;=15),IF($D322=入力項目!$S$8,入力項目!$S$3,0),0) +
IF(AND(P322&gt;=1,P322&lt;=15),IF($D322=5,入力項目!$S$4,0),0) +
IF(AND(P322&gt;=1,P322&lt;=15),IF($D322=12,入力項目!$S$5,0),0) +
IF(AND(入力項目!$S$7=$A322,入力項目!$S$8=$D322),子育て関連マスタ!$C$14,0) +
IFERROR(IF(AND(YEAR(EDATE(DATE(入力項目!$S$7,入力項目!$S$8,1),1))=$A322,MONTH(EDATE(DATE(入力項目!$S$7,入力項目!$S$8,1),1))=$D322),子育て関連マスタ!$C$15,0),0) +
IF(AND(OR(P322=3,P322=5,P322=7),$D322=11),子育て関連マスタ!$C$17,0) +
IF(AND(P322=20,$D322=1),子育て関連マスタ!$C$18,0) +
IF(AND(P322=20,$D322=1),
IFERROR(_xlfn.IFS(
入力項目!$S$10="男",子育て関連マスタ!$C$18,
入力項目!$S$10="女",子育て関連マスタ!$C$19
),0),0
) +
IF(AND(P322&gt;=入力項目!$S$18,P322&lt;=入力項目!$S$19),入力項目!$S$20,0) +
IF(AND(P322&gt;=入力項目!$S$21,P322&lt;=入力項目!$S$22),入力項目!$S$23,0) +
IF(AND(P322&gt;=入力項目!$S$24,P322&lt;=入力項目!$S$25),入力項目!$S$26,0)
)</f>
        <v>0</v>
      </c>
      <c r="AE322">
        <f ca="1">-(
_xlfn.IFS(
Q322&lt;=入力項目!$S$11,0,
AND(Q322&gt;=入力項目!$S$11+1,Q322&lt;=3),IFERROR(VLOOKUP(入力項目!$S$12,子育て関連マスタ!$I$4:$M$5,4,FALSE),0),
AND(Q322&gt;=4,Q322&lt;=6),IFERROR(VLOOKUP(入力項目!$S$13,子育て関連マスタ!$I$9:$M$12,4,FALSE),0),
AND(Q322&gt;=7,Q322&lt;=12),IFERROR(VLOOKUP(入力項目!$S$14,子育て関連マスタ!$I$16:$M$17,4,FALSE),0),
AND(Q322&gt;=13,Q322&lt;=15),IFERROR(VLOOKUP(入力項目!$S$15,子育て関連マスタ!$I$21:$M$22,4,FALSE),0),
AND(Q322&gt;=16,Q322&lt;=18),IFERROR(VLOOKUP(入力項目!$S$16,子育て関連マスタ!$I$26:$M$28,4,FALSE),0),
AND(Q322&gt;=19,Q322&lt;=20,入力項目!$S$16="高専"),IFERROR(VLOOKUP(入力項目!$S$16,子育て関連マスタ!$I$26:$M$28,4,FALSE),0),
AND(Q322&gt;=19,Q322&lt;=20,入力項目!$S$16&lt;&gt;"高専"),IFERROR(VLOOKUP(入力項目!$S$17,子育て関連マスタ!$I$32:$M$37,4,FALSE),0),
AND(Q322&gt;=21,Q322&lt;=22,入力項目!$S$16="高専"),IFERROR(VLOOKUP(入力項目!$S$17,子育て関連マスタ!$I$32:$M$34,4,FALSE),0),
AND(Q322&gt;=21,Q322&lt;=22,入力項目!$S$16&lt;&gt;"高専"),IFERROR(VLOOKUP(入力項目!$S$17,子育て関連マスタ!$I$32:$M$34,4,FALSE),0),
Q322&gt;=23,0
) +
IF($D322=4,
  IFERROR(_xlfn.IFS(
  Q322&lt;=入力項目!$S$11,0,
  AND(Q322=入力項目!$S$11),IFERROR(VLOOKUP(入力項目!$S$12,子育て関連マスタ!$I$4:$M$5,2,FALSE),0),
  AND(Q322=4),IFERROR(VLOOKUP(入力項目!$S$13,子育て関連マスタ!$I$9:$M$12,2,FALSE),0),
  AND(Q322=7),IFERROR(VLOOKUP(入力項目!$S$14,子育て関連マスタ!$I$16:$M$17,2,FALSE),0),
  AND(Q322=13),IFERROR(VLOOKUP(入力項目!$S$15,子育て関連マスタ!$I$21:$M$22,2,FALSE),0),
  AND(Q322=16),IFERROR(VLOOKUP(入力項目!$S$16,子育て関連マスタ!$I$26:$M$28,2,FALSE),0),
  AND(Q322=19,入力項目!$S$16&lt;&gt;"高専"),IFERROR(VLOOKUP(入力項目!$S$17,子育て関連マスタ!$I$32:$M$37,2,FALSE),0),
  AND(Q322=21,入力項目!$S$16="高専"),IFERROR(VLOOKUP(入力項目!$S$17,子育て関連マスタ!$I$32:$M$37,2,FALSE),0),
  Q322&gt;=22,0
  ),0),0
) +
IF(AND(Q322&gt;=1,Q322&lt;=15),IF($D322=入力項目!$S$8,入力項目!$S$3,0),0) +
IF(AND(Q322&gt;=1,Q322&lt;=15),IF($D322=5,入力項目!$S$4,0),0) +
IF(AND(Q322&gt;=1,Q322&lt;=15),IF($D322=12,入力項目!$S$5,0),0) +
IF(AND(入力項目!$S$7=$A322,入力項目!$S$8=$D322),子育て関連マスタ!$C$14,0) +
IFERROR(IF(AND(YEAR(EDATE(DATE(入力項目!$S$7,入力項目!$S$8,1),1))=$A322,MONTH(EDATE(DATE(入力項目!$S$7,入力項目!$S$8,1),1))=$D322),子育て関連マスタ!$C$15,0),0) +
IF(AND(OR(Q322=3,Q322=5,Q322=7),$D322=11),子育て関連マスタ!$C$17,0) +
IF(AND(Q322=20,$D322=1),子育て関連マスタ!$C$18,0) +
IF(AND(Q322=20,$D322=1),
IFERROR(_xlfn.IFS(
入力項目!$S$10="男",子育て関連マスタ!$C$18,
入力項目!$S$10="女",子育て関連マスタ!$C$19
),0),0
) +
IF(AND(Q322&gt;=入力項目!$S$18,Q322&lt;=入力項目!$S$19),入力項目!$S$20,0) +
IF(AND(Q322&gt;=入力項目!$S$21,Q322&lt;=入力項目!$S$22),入力項目!$S$23,0) +
IF(AND(Q322&gt;=入力項目!$S$24,Q322&lt;=入力項目!$S$25),入力項目!$S$26,0)
)</f>
        <v>0</v>
      </c>
      <c r="AF322">
        <f ca="1">-(
_xlfn.IFS(
R322&lt;=入力項目!$S$11,0,
AND(R322&gt;=入力項目!$S$11+1,R322&lt;=3),IFERROR(VLOOKUP(入力項目!$S$12,子育て関連マスタ!$I$4:$M$5,4,FALSE),0),
AND(R322&gt;=4,R322&lt;=6),IFERROR(VLOOKUP(入力項目!$S$13,子育て関連マスタ!$I$9:$M$12,4,FALSE),0),
AND(R322&gt;=7,R322&lt;=12),IFERROR(VLOOKUP(入力項目!$S$14,子育て関連マスタ!$I$16:$M$17,4,FALSE),0),
AND(R322&gt;=13,R322&lt;=15),IFERROR(VLOOKUP(入力項目!$S$15,子育て関連マスタ!$I$21:$M$22,4,FALSE),0),
AND(R322&gt;=16,R322&lt;=18),IFERROR(VLOOKUP(入力項目!$S$16,子育て関連マスタ!$I$26:$M$28,4,FALSE),0),
AND(R322&gt;=19,R322&lt;=20,入力項目!$S$16="高専"),IFERROR(VLOOKUP(入力項目!$S$16,子育て関連マスタ!$I$26:$M$28,4,FALSE),0),
AND(R322&gt;=19,R322&lt;=20,入力項目!$S$16&lt;&gt;"高専"),IFERROR(VLOOKUP(入力項目!$S$17,子育て関連マスタ!$I$32:$M$37,4,FALSE),0),
AND(R322&gt;=21,R322&lt;=22,入力項目!$S$16="高専"),IFERROR(VLOOKUP(入力項目!$S$17,子育て関連マスタ!$I$32:$M$34,4,FALSE),0),
AND(R322&gt;=21,R322&lt;=22,入力項目!$S$16&lt;&gt;"高専"),IFERROR(VLOOKUP(入力項目!$S$17,子育て関連マスタ!$I$32:$M$34,4,FALSE),0),
R322&gt;=23,0
) +
IF($D322=4,
  IFERROR(_xlfn.IFS(
  R322&lt;=入力項目!$S$11,0,
  AND(R322=入力項目!$S$11),IFERROR(VLOOKUP(入力項目!$S$12,子育て関連マスタ!$I$4:$M$5,2,FALSE),0),
  AND(R322=4),IFERROR(VLOOKUP(入力項目!$S$13,子育て関連マスタ!$I$9:$M$12,2,FALSE),0),
  AND(R322=7),IFERROR(VLOOKUP(入力項目!$S$14,子育て関連マスタ!$I$16:$M$17,2,FALSE),0),
  AND(R322=13),IFERROR(VLOOKUP(入力項目!$S$15,子育て関連マスタ!$I$21:$M$22,2,FALSE),0),
  AND(R322=16),IFERROR(VLOOKUP(入力項目!$S$16,子育て関連マスタ!$I$26:$M$28,2,FALSE),0),
  AND(R322=19,入力項目!$S$16&lt;&gt;"高専"),IFERROR(VLOOKUP(入力項目!$S$17,子育て関連マスタ!$I$32:$M$37,2,FALSE),0),
  AND(R322=21,入力項目!$S$16="高専"),IFERROR(VLOOKUP(入力項目!$S$17,子育て関連マスタ!$I$32:$M$37,2,FALSE),0),
  R322&gt;=22,0
  ),0),0
) +
IF(AND(R322&gt;=1,R322&lt;=15),IF($D322=入力項目!$S$8,入力項目!$S$3,0),0) +
IF(AND(R322&gt;=1,R322&lt;=15),IF($D322=5,入力項目!$S$4,0),0) +
IF(AND(R322&gt;=1,R322&lt;=15),IF($D322=12,入力項目!$S$5,0),0) +
IF(AND(入力項目!$S$7=$A322,入力項目!$S$8=$D322),子育て関連マスタ!$C$14,0) +
IFERROR(IF(AND(YEAR(EDATE(DATE(入力項目!$S$7,入力項目!$S$8,1),1))=$A322,MONTH(EDATE(DATE(入力項目!$S$7,入力項目!$S$8,1),1))=$D322),子育て関連マスタ!$C$15,0),0) +
IF(AND(OR(R322=3,R322=5,R322=7),$D322=11),子育て関連マスタ!$C$17,0) +
IF(AND(R322=20,$D322=1),子育て関連マスタ!$C$18,0) +
IF(AND(R322=20,$D322=1),
IFERROR(_xlfn.IFS(
入力項目!$S$10="男",子育て関連マスタ!$C$18,
入力項目!$S$10="女",子育て関連マスタ!$C$19
),0),0
) +
IF(AND(R322&gt;=入力項目!$S$18,R322&lt;=入力項目!$S$19),入力項目!$S$20,0) +
IF(AND(R322&gt;=入力項目!$S$21,R322&lt;=入力項目!$S$22),入力項目!$S$23,0) +
IF(AND(R322&gt;=入力項目!$S$24,R322&lt;=入力項目!$S$25),入力項目!$S$26,0)
)</f>
        <v>0</v>
      </c>
      <c r="AG322">
        <f ca="1">-(
_xlfn.IFS(
S322&lt;=入力項目!$S$11,0,
AND(S322&gt;=入力項目!$S$11+1,S322&lt;=3),IFERROR(VLOOKUP(入力項目!$S$12,子育て関連マスタ!$I$4:$M$5,4,FALSE),0),
AND(S322&gt;=4,S322&lt;=6),IFERROR(VLOOKUP(入力項目!$S$13,子育て関連マスタ!$I$9:$M$12,4,FALSE),0),
AND(S322&gt;=7,S322&lt;=12),IFERROR(VLOOKUP(入力項目!$S$14,子育て関連マスタ!$I$16:$M$17,4,FALSE),0),
AND(S322&gt;=13,S322&lt;=15),IFERROR(VLOOKUP(入力項目!$S$15,子育て関連マスタ!$I$21:$M$22,4,FALSE),0),
AND(S322&gt;=16,S322&lt;=18),IFERROR(VLOOKUP(入力項目!$S$16,子育て関連マスタ!$I$26:$M$28,4,FALSE),0),
AND(S322&gt;=19,S322&lt;=20,入力項目!$S$16="高専"),IFERROR(VLOOKUP(入力項目!$S$16,子育て関連マスタ!$I$26:$M$28,4,FALSE),0),
AND(S322&gt;=19,S322&lt;=20,入力項目!$S$16&lt;&gt;"高専"),IFERROR(VLOOKUP(入力項目!$S$17,子育て関連マスタ!$I$32:$M$37,4,FALSE),0),
AND(S322&gt;=21,S322&lt;=22,入力項目!$S$16="高専"),IFERROR(VLOOKUP(入力項目!$S$17,子育て関連マスタ!$I$32:$M$34,4,FALSE),0),
AND(S322&gt;=21,S322&lt;=22,入力項目!$S$16&lt;&gt;"高専"),IFERROR(VLOOKUP(入力項目!$S$17,子育て関連マスタ!$I$32:$M$34,4,FALSE),0),
S322&gt;=23,0
) +
IF($D322=4,
  IFERROR(_xlfn.IFS(
  S322&lt;=入力項目!$S$11,0,
  AND(S322=入力項目!$S$11),IFERROR(VLOOKUP(入力項目!$S$12,子育て関連マスタ!$I$4:$M$5,2,FALSE),0),
  AND(S322=4),IFERROR(VLOOKUP(入力項目!$S$13,子育て関連マスタ!$I$9:$M$12,2,FALSE),0),
  AND(S322=7),IFERROR(VLOOKUP(入力項目!$S$14,子育て関連マスタ!$I$16:$M$17,2,FALSE),0),
  AND(S322=13),IFERROR(VLOOKUP(入力項目!$S$15,子育て関連マスタ!$I$21:$M$22,2,FALSE),0),
  AND(S322=16),IFERROR(VLOOKUP(入力項目!$S$16,子育て関連マスタ!$I$26:$M$28,2,FALSE),0),
  AND(S322=19,入力項目!$S$16&lt;&gt;"高専"),IFERROR(VLOOKUP(入力項目!$S$17,子育て関連マスタ!$I$32:$M$37,2,FALSE),0),
  AND(S322=21,入力項目!$S$16="高専"),IFERROR(VLOOKUP(入力項目!$S$17,子育て関連マスタ!$I$32:$M$37,2,FALSE),0),
  S322&gt;=22,0
  ),0),0
) +
IF(AND(S322&gt;=1,S322&lt;=15),IF($D322=入力項目!$S$8,入力項目!$S$3,0),0) +
IF(AND(S322&gt;=1,S322&lt;=15),IF($D322=5,入力項目!$S$4,0),0) +
IF(AND(S322&gt;=1,S322&lt;=15),IF($D322=12,入力項目!$S$5,0),0) +
IF(AND(入力項目!$S$7=$A322,入力項目!$S$8=$D322),子育て関連マスタ!$C$14,0) +
IFERROR(IF(AND(YEAR(EDATE(DATE(入力項目!$S$7,入力項目!$S$8,1),1))=$A322,MONTH(EDATE(DATE(入力項目!$S$7,入力項目!$S$8,1),1))=$D322),子育て関連マスタ!$C$15,0),0) +
IF(AND(OR(S322=3,S322=5,S322=7),$D322=11),子育て関連マスタ!$C$17,0) +
IF(AND(S322=20,$D322=1),子育て関連マスタ!$C$18,0) +
IF(AND(S322=20,$D322=1),
IFERROR(_xlfn.IFS(
入力項目!$S$10="男",子育て関連マスタ!$C$18,
入力項目!$S$10="女",子育て関連マスタ!$C$19
),0),0
) +
IF(AND(S322&gt;=入力項目!$S$18,S322&lt;=入力項目!$S$19),入力項目!$S$20,0) +
IF(AND(S322&gt;=入力項目!$S$21,S322&lt;=入力項目!$S$22),入力項目!$S$23,0) +
IF(AND(S322&gt;=入力項目!$S$24,S322&lt;=入力項目!$S$25),入力項目!$S$26,0)
)</f>
        <v>0</v>
      </c>
      <c r="AH322">
        <f ca="1">-(
_xlfn.IFS(
T322&lt;=入力項目!$S$11,0,
AND(T322&gt;=入力項目!$S$11+1,T322&lt;=3),IFERROR(VLOOKUP(入力項目!$S$12,子育て関連マスタ!$I$4:$M$5,4,FALSE),0),
AND(T322&gt;=4,T322&lt;=6),IFERROR(VLOOKUP(入力項目!$S$13,子育て関連マスタ!$I$9:$M$12,4,FALSE),0),
AND(T322&gt;=7,T322&lt;=12),IFERROR(VLOOKUP(入力項目!$S$14,子育て関連マスタ!$I$16:$M$17,4,FALSE),0),
AND(T322&gt;=13,T322&lt;=15),IFERROR(VLOOKUP(入力項目!$S$15,子育て関連マスタ!$I$21:$M$22,4,FALSE),0),
AND(T322&gt;=16,T322&lt;=18),IFERROR(VLOOKUP(入力項目!$S$16,子育て関連マスタ!$I$26:$M$28,4,FALSE),0),
AND(T322&gt;=19,T322&lt;=20,入力項目!$S$16="高専"),IFERROR(VLOOKUP(入力項目!$S$16,子育て関連マスタ!$I$26:$M$28,4,FALSE),0),
AND(T322&gt;=19,T322&lt;=20,入力項目!$S$16&lt;&gt;"高専"),IFERROR(VLOOKUP(入力項目!$S$17,子育て関連マスタ!$I$32:$M$37,4,FALSE),0),
AND(T322&gt;=21,T322&lt;=22,入力項目!$S$16="高専"),IFERROR(VLOOKUP(入力項目!$S$17,子育て関連マスタ!$I$32:$M$34,4,FALSE),0),
AND(T322&gt;=21,T322&lt;=22,入力項目!$S$16&lt;&gt;"高専"),IFERROR(VLOOKUP(入力項目!$S$17,子育て関連マスタ!$I$32:$M$34,4,FALSE),0),
T322&gt;=23,0
) +
IF($D322=4,
  IFERROR(_xlfn.IFS(
  T322&lt;=入力項目!$S$11,0,
  AND(T322=入力項目!$S$11),IFERROR(VLOOKUP(入力項目!$S$12,子育て関連マスタ!$I$4:$M$5,2,FALSE),0),
  AND(T322=4),IFERROR(VLOOKUP(入力項目!$S$13,子育て関連マスタ!$I$9:$M$12,2,FALSE),0),
  AND(T322=7),IFERROR(VLOOKUP(入力項目!$S$14,子育て関連マスタ!$I$16:$M$17,2,FALSE),0),
  AND(T322=13),IFERROR(VLOOKUP(入力項目!$S$15,子育て関連マスタ!$I$21:$M$22,2,FALSE),0),
  AND(T322=16),IFERROR(VLOOKUP(入力項目!$S$16,子育て関連マスタ!$I$26:$M$28,2,FALSE),0),
  AND(T322=19,入力項目!$S$16&lt;&gt;"高専"),IFERROR(VLOOKUP(入力項目!$S$17,子育て関連マスタ!$I$32:$M$37,2,FALSE),0),
  AND(T322=21,入力項目!$S$16="高専"),IFERROR(VLOOKUP(入力項目!$S$17,子育て関連マスタ!$I$32:$M$37,2,FALSE),0),
  T322&gt;=22,0
  ),0),0
) +
IF(AND(T322&gt;=1,T322&lt;=15),IF($D322=入力項目!$S$8,入力項目!$S$3,0),0) +
IF(AND(T322&gt;=1,T322&lt;=15),IF($D322=5,入力項目!$S$4,0),0) +
IF(AND(T322&gt;=1,T322&lt;=15),IF($D322=12,入力項目!$S$5,0),0) +
IF(AND(入力項目!$S$7=$A322,入力項目!$S$8=$D322),子育て関連マスタ!$C$14,0) +
IFERROR(IF(AND(YEAR(EDATE(DATE(入力項目!$S$7,入力項目!$S$8,1),1))=$A322,MONTH(EDATE(DATE(入力項目!$S$7,入力項目!$S$8,1),1))=$D322),子育て関連マスタ!$C$15,0),0) +
IF(AND(OR(T322=3,T322=5,T322=7),$D322=11),子育て関連マスタ!$C$17,0) +
IF(AND(T322=20,$D322=1),子育て関連マスタ!$C$18,0) +
IF(AND(T322=20,$D322=1),
IFERROR(_xlfn.IFS(
入力項目!$S$10="男",子育て関連マスタ!$C$18,
入力項目!$S$10="女",子育て関連マスタ!$C$19
),0),0
) +
IF(AND(T322&gt;=入力項目!$S$18,T322&lt;=入力項目!$S$19),入力項目!$S$20,0) +
IF(AND(T322&gt;=入力項目!$S$21,T322&lt;=入力項目!$S$22),入力項目!$S$23,0) +
IF(AND(T322&gt;=入力項目!$S$24,T322&lt;=入力項目!$S$25),入力項目!$S$26,0)
)</f>
        <v>0</v>
      </c>
      <c r="AI322">
        <f ca="1">-(
_xlfn.IFS(
U322&lt;=入力項目!$S$11,0,
AND(U322&gt;=入力項目!$S$11+1,U322&lt;=3),IFERROR(VLOOKUP(入力項目!$S$12,子育て関連マスタ!$I$4:$M$5,4,FALSE),0),
AND(U322&gt;=4,U322&lt;=6),IFERROR(VLOOKUP(入力項目!$S$13,子育て関連マスタ!$I$9:$M$12,4,FALSE),0),
AND(U322&gt;=7,U322&lt;=12),IFERROR(VLOOKUP(入力項目!$S$14,子育て関連マスタ!$I$16:$M$17,4,FALSE),0),
AND(U322&gt;=13,U322&lt;=15),IFERROR(VLOOKUP(入力項目!$S$15,子育て関連マスタ!$I$21:$M$22,4,FALSE),0),
AND(U322&gt;=16,U322&lt;=18),IFERROR(VLOOKUP(入力項目!$S$16,子育て関連マスタ!$I$26:$M$28,4,FALSE),0),
AND(U322&gt;=19,U322&lt;=20,入力項目!$S$16="高専"),IFERROR(VLOOKUP(入力項目!$S$16,子育て関連マスタ!$I$26:$M$28,4,FALSE),0),
AND(U322&gt;=19,U322&lt;=20,入力項目!$S$16&lt;&gt;"高専"),IFERROR(VLOOKUP(入力項目!$S$17,子育て関連マスタ!$I$32:$M$37,4,FALSE),0),
AND(U322&gt;=21,U322&lt;=22,入力項目!$S$16="高専"),IFERROR(VLOOKUP(入力項目!$S$17,子育て関連マスタ!$I$32:$M$34,4,FALSE),0),
AND(U322&gt;=21,U322&lt;=22,入力項目!$S$16&lt;&gt;"高専"),IFERROR(VLOOKUP(入力項目!$S$17,子育て関連マスタ!$I$32:$M$34,4,FALSE),0),
U322&gt;=23,0
) +
IF($D322=4,
  IFERROR(_xlfn.IFS(
  U322&lt;=入力項目!$S$11,0,
  AND(U322=入力項目!$S$11),IFERROR(VLOOKUP(入力項目!$S$12,子育て関連マスタ!$I$4:$M$5,2,FALSE),0),
  AND(U322=4),IFERROR(VLOOKUP(入力項目!$S$13,子育て関連マスタ!$I$9:$M$12,2,FALSE),0),
  AND(U322=7),IFERROR(VLOOKUP(入力項目!$S$14,子育て関連マスタ!$I$16:$M$17,2,FALSE),0),
  AND(U322=13),IFERROR(VLOOKUP(入力項目!$S$15,子育て関連マスタ!$I$21:$M$22,2,FALSE),0),
  AND(U322=16),IFERROR(VLOOKUP(入力項目!$S$16,子育て関連マスタ!$I$26:$M$28,2,FALSE),0),
  AND(U322=19,入力項目!$S$16&lt;&gt;"高専"),IFERROR(VLOOKUP(入力項目!$S$17,子育て関連マスタ!$I$32:$M$37,2,FALSE),0),
  AND(U322=21,入力項目!$S$16="高専"),IFERROR(VLOOKUP(入力項目!$S$17,子育て関連マスタ!$I$32:$M$37,2,FALSE),0),
  U322&gt;=22,0
  ),0),0
) +
IF(AND(U322&gt;=1,U322&lt;=15),IF($D322=入力項目!$S$8,入力項目!$S$3,0),0) +
IF(AND(U322&gt;=1,U322&lt;=15),IF($D322=5,入力項目!$S$4,0),0) +
IF(AND(U322&gt;=1,U322&lt;=15),IF($D322=12,入力項目!$S$5,0),0) +
IF(AND(入力項目!$S$7=$A322,入力項目!$S$8=$D322),子育て関連マスタ!$C$14,0) +
IFERROR(IF(AND(YEAR(EDATE(DATE(入力項目!$S$7,入力項目!$S$8,1),1))=$A322,MONTH(EDATE(DATE(入力項目!$S$7,入力項目!$S$8,1),1))=$D322),子育て関連マスタ!$C$15,0),0) +
IF(AND(OR(U322=3,U322=5,U322=7),$D322=11),子育て関連マスタ!$C$17,0) +
IF(AND(U322=20,$D322=1),子育て関連マスタ!$C$18,0) +
IF(AND(U322=20,$D322=1),
IFERROR(_xlfn.IFS(
入力項目!$S$10="男",子育て関連マスタ!$C$18,
入力項目!$S$10="女",子育て関連マスタ!$C$19
),0),0
) +
IF(AND(U322&gt;=入力項目!$S$18,U322&lt;=入力項目!$S$19),入力項目!$S$20,0) +
IF(AND(U322&gt;=入力項目!$S$21,U322&lt;=入力項目!$S$22),入力項目!$S$23,0) +
IF(AND(U322&gt;=入力項目!$S$24,U322&lt;=入力項目!$S$25),入力項目!$S$26,0)
)</f>
        <v>0</v>
      </c>
      <c r="AJ322" s="10">
        <f ca="1">-VLOOKUP($D322,月別収支!$A$2:$H$13,7,FALSE)</f>
        <v>-20000</v>
      </c>
    </row>
    <row r="323" spans="1:36" x14ac:dyDescent="0.4">
      <c r="A323">
        <f t="shared" ca="1" si="88"/>
        <v>2051</v>
      </c>
      <c r="B323">
        <f t="shared" ca="1" si="78"/>
        <v>2051</v>
      </c>
      <c r="C323">
        <f t="shared" ca="1" si="79"/>
        <v>27</v>
      </c>
      <c r="D323">
        <f t="shared" ca="1" si="89"/>
        <v>5</v>
      </c>
      <c r="E323" t="str">
        <f t="shared" ca="1" si="73"/>
        <v>2051年5月</v>
      </c>
      <c r="F323">
        <f ca="1">IF(OR(入力項目!$N$5&lt;$A323,AND(入力項目!$N$5=$A323,入力項目!$N$6&lt;$D323)),IF(F322=0,1,IF(G323=12,F322+1,F322)),0)</f>
        <v>26</v>
      </c>
      <c r="G323">
        <f ca="1">IF(OR(入力項目!$N$5&lt;$A323,AND(入力項目!$N$5=$A323,入力項目!$N$6&lt;$D323)),IF(G322=12,1,G322+1),0)</f>
        <v>7</v>
      </c>
      <c r="H323" t="str">
        <f t="shared" ca="1" si="74"/>
        <v>26_7</v>
      </c>
      <c r="I323">
        <f ca="1">IF(
  IFERROR(AND($C323&gt;0,MOD($C323,入力項目!$N$22)=0,$D323=入力項目!$N$23), FALSE),
  1,
  IF(
    AND(I322&gt;0,J322=12),
    IF(I322=入力項目!$N$28, 0, I322+1),
    I322
  )
)</f>
        <v>2</v>
      </c>
      <c r="J323">
        <f ca="1">IF($D323=入力項目!$N$23,1,IFERROR(J322+1,1))</f>
        <v>12</v>
      </c>
      <c r="K323" t="str">
        <f t="shared" ca="1" si="75"/>
        <v>2_12</v>
      </c>
      <c r="L323">
        <f ca="1">L322+IF(入力項目!$D$4=$D323,1,0)</f>
        <v>55</v>
      </c>
      <c r="M323" t="str">
        <f t="shared" ca="1" si="76"/>
        <v>55歳</v>
      </c>
      <c r="N323">
        <f t="shared" ca="1" si="80"/>
        <v>56</v>
      </c>
      <c r="O323" t="str">
        <f t="shared" ca="1" si="77"/>
        <v>56歳</v>
      </c>
      <c r="P323">
        <f t="shared" ca="1" si="81"/>
        <v>31</v>
      </c>
      <c r="Q323">
        <f t="shared" ca="1" si="82"/>
        <v>29</v>
      </c>
      <c r="R323">
        <f t="shared" ca="1" si="83"/>
        <v>2052</v>
      </c>
      <c r="S323">
        <f t="shared" ca="1" si="84"/>
        <v>2052</v>
      </c>
      <c r="T323">
        <f t="shared" ca="1" si="85"/>
        <v>2052</v>
      </c>
      <c r="U323">
        <f t="shared" ca="1" si="86"/>
        <v>2052</v>
      </c>
      <c r="V323" s="10">
        <f t="shared" ca="1" si="87"/>
        <v>38209785</v>
      </c>
      <c r="W323" s="10">
        <f ca="1">IF($L323&lt;その他マスタ!$B$1,VLOOKUP($D323,月別収支!$A$2:$H$13,2,FALSE),その他マスタ!$B$3)+IF(AND($L323=その他マスタ!$B$1,入力項目!$I$9="あり",$D323=入力項目!$D$4),その他マスタ!$B$2,0)</f>
        <v>300000</v>
      </c>
      <c r="X323" s="10">
        <f ca="1">-IF(入力項目!$K$5=TRUE,
IF($F323+$G323&lt;3,VLOOKUP($D323,月別収支!$A$2:$H$13,8,FALSE),0)+IFERROR(VLOOKUP($H323,住宅ローン計算!C:P,13,FALSE),0)+IF($F323&gt;1,IF(OR($G323=3,$G323=6,$G323=9,$G323=12),ROUNDUP(入力項目!$N$18/4,0),0),0),
VLOOKUP($D323,月別収支!$A$2:$H$13,8,FALSE))</f>
        <v>-53590</v>
      </c>
      <c r="Y323" s="10">
        <f ca="1">-VLOOKUP($D323,月別収支!$A$2:$H$13,3,FALSE)</f>
        <v>-75000</v>
      </c>
      <c r="Z323" s="10">
        <f ca="1">-VLOOKUP($D323,月別収支!$A$2:$H$13,4,FALSE)</f>
        <v>-27000</v>
      </c>
      <c r="AA323" s="10">
        <f ca="1">-VLOOKUP($D323,月別収支!$A$2:$H$13,6,FALSE)</f>
        <v>-10000</v>
      </c>
      <c r="AB323" s="10">
        <f ca="1">-(
VLOOKUP($D323,月別収支!$A$2:$H$13,5,FALSE)+IF(AND(入力項目!$I$27&lt;=$A323,ISEVEN($A323-入力項目!$I$27),入力項目!$I$28=$D323),入力項目!$I$26,0)
+IF(入力項目!$K$26=TRUE,
IFERROR(VLOOKUP($K323,マイカーローン計算!C:P,13,FALSE),0),
IFERROR(
  IF(AND($C323&gt;0,MOD($C323,入力項目!$N$22)=0,$D323=入力項目!$N$23),入力項目!$N$24,0),
 0
)
)
)</f>
        <v>-30000</v>
      </c>
      <c r="AC323" s="10">
        <f ca="1">-IF($A323&lt;入力項目!$N$33,入力項目!$N$35,IF(AND($A323=入力項目!$N$33,$D323&lt;=入力項目!$N$34),入力項目!$N$35,0))</f>
        <v>0</v>
      </c>
      <c r="AD323">
        <f ca="1">-(
_xlfn.IFS(
P323&lt;=入力項目!$S$11,0,
AND(P323&gt;=入力項目!$S$11+1,P323&lt;=3),IFERROR(VLOOKUP(入力項目!$S$12,子育て関連マスタ!$I$4:$M$5,4,FALSE),0),
AND(P323&gt;=4,P323&lt;=6),IFERROR(VLOOKUP(入力項目!$S$13,子育て関連マスタ!$I$9:$M$12,4,FALSE),0),
AND(P323&gt;=7,P323&lt;=12),IFERROR(VLOOKUP(入力項目!$S$14,子育て関連マスタ!$I$16:$M$17,4,FALSE),0),
AND(P323&gt;=13,P323&lt;=15),IFERROR(VLOOKUP(入力項目!$S$15,子育て関連マスタ!$I$21:$M$22,4,FALSE),0),
AND(P323&gt;=16,P323&lt;=18),IFERROR(VLOOKUP(入力項目!$S$16,子育て関連マスタ!$I$26:$M$28,4,FALSE),0),
AND(P323&gt;=19,P323&lt;=20,入力項目!$S$16="高専"),IFERROR(VLOOKUP(入力項目!$S$16,子育て関連マスタ!$I$26:$M$28,4,FALSE),0),
AND(P323&gt;=19,P323&lt;=20,入力項目!$S$16&lt;&gt;"高専"),IFERROR(VLOOKUP(入力項目!$S$17,子育て関連マスタ!$I$32:$M$37,4,FALSE),0),
AND(P323&gt;=21,P323&lt;=22,入力項目!$S$16="高専"),IFERROR(VLOOKUP(入力項目!$S$17,子育て関連マスタ!$I$32:$M$34,4,FALSE),0),
AND(P323&gt;=21,P323&lt;=22,入力項目!$S$16&lt;&gt;"高専"),IFERROR(VLOOKUP(入力項目!$S$17,子育て関連マスタ!$I$32:$M$34,4,FALSE),0),
P323&gt;=23,0
) +
IF($D323=4,
  IFERROR(_xlfn.IFS(
  P323&lt;=入力項目!$S$11,0,
  AND(P323=入力項目!$S$11),IFERROR(VLOOKUP(入力項目!$S$12,子育て関連マスタ!$I$4:$M$5,2,FALSE),0),
  AND(P323=4),IFERROR(VLOOKUP(入力項目!$S$13,子育て関連マスタ!$I$9:$M$12,2,FALSE),0),
  AND(P323=7),IFERROR(VLOOKUP(入力項目!$S$14,子育て関連マスタ!$I$16:$M$17,2,FALSE),0),
  AND(P323=13),IFERROR(VLOOKUP(入力項目!$S$15,子育て関連マスタ!$I$21:$M$22,2,FALSE),0),
  AND(P323=16),IFERROR(VLOOKUP(入力項目!$S$16,子育て関連マスタ!$I$26:$M$28,2,FALSE),0),
  AND(P323=19,入力項目!$S$16&lt;&gt;"高専"),IFERROR(VLOOKUP(入力項目!$S$17,子育て関連マスタ!$I$32:$M$37,2,FALSE),0),
  AND(P323=21,入力項目!$S$16="高専"),IFERROR(VLOOKUP(入力項目!$S$17,子育て関連マスタ!$I$32:$M$37,2,FALSE),0),
  P323&gt;=22,0
  ),0),0
) +
IF(AND(P323&gt;=1,P323&lt;=15),IF($D323=入力項目!$S$8,入力項目!$S$3,0),0) +
IF(AND(P323&gt;=1,P323&lt;=15),IF($D323=5,入力項目!$S$4,0),0) +
IF(AND(P323&gt;=1,P323&lt;=15),IF($D323=12,入力項目!$S$5,0),0) +
IF(AND(入力項目!$S$7=$A323,入力項目!$S$8=$D323),子育て関連マスタ!$C$14,0) +
IFERROR(IF(AND(YEAR(EDATE(DATE(入力項目!$S$7,入力項目!$S$8,1),1))=$A323,MONTH(EDATE(DATE(入力項目!$S$7,入力項目!$S$8,1),1))=$D323),子育て関連マスタ!$C$15,0),0) +
IF(AND(OR(P323=3,P323=5,P323=7),$D323=11),子育て関連マスタ!$C$17,0) +
IF(AND(P323=20,$D323=1),子育て関連マスタ!$C$18,0) +
IF(AND(P323=20,$D323=1),
IFERROR(_xlfn.IFS(
入力項目!$S$10="男",子育て関連マスタ!$C$18,
入力項目!$S$10="女",子育て関連マスタ!$C$19
),0),0
) +
IF(AND(P323&gt;=入力項目!$S$18,P323&lt;=入力項目!$S$19),入力項目!$S$20,0) +
IF(AND(P323&gt;=入力項目!$S$21,P323&lt;=入力項目!$S$22),入力項目!$S$23,0) +
IF(AND(P323&gt;=入力項目!$S$24,P323&lt;=入力項目!$S$25),入力項目!$S$26,0)
)</f>
        <v>0</v>
      </c>
      <c r="AE323">
        <f ca="1">-(
_xlfn.IFS(
Q323&lt;=入力項目!$S$11,0,
AND(Q323&gt;=入力項目!$S$11+1,Q323&lt;=3),IFERROR(VLOOKUP(入力項目!$S$12,子育て関連マスタ!$I$4:$M$5,4,FALSE),0),
AND(Q323&gt;=4,Q323&lt;=6),IFERROR(VLOOKUP(入力項目!$S$13,子育て関連マスタ!$I$9:$M$12,4,FALSE),0),
AND(Q323&gt;=7,Q323&lt;=12),IFERROR(VLOOKUP(入力項目!$S$14,子育て関連マスタ!$I$16:$M$17,4,FALSE),0),
AND(Q323&gt;=13,Q323&lt;=15),IFERROR(VLOOKUP(入力項目!$S$15,子育て関連マスタ!$I$21:$M$22,4,FALSE),0),
AND(Q323&gt;=16,Q323&lt;=18),IFERROR(VLOOKUP(入力項目!$S$16,子育て関連マスタ!$I$26:$M$28,4,FALSE),0),
AND(Q323&gt;=19,Q323&lt;=20,入力項目!$S$16="高専"),IFERROR(VLOOKUP(入力項目!$S$16,子育て関連マスタ!$I$26:$M$28,4,FALSE),0),
AND(Q323&gt;=19,Q323&lt;=20,入力項目!$S$16&lt;&gt;"高専"),IFERROR(VLOOKUP(入力項目!$S$17,子育て関連マスタ!$I$32:$M$37,4,FALSE),0),
AND(Q323&gt;=21,Q323&lt;=22,入力項目!$S$16="高専"),IFERROR(VLOOKUP(入力項目!$S$17,子育て関連マスタ!$I$32:$M$34,4,FALSE),0),
AND(Q323&gt;=21,Q323&lt;=22,入力項目!$S$16&lt;&gt;"高専"),IFERROR(VLOOKUP(入力項目!$S$17,子育て関連マスタ!$I$32:$M$34,4,FALSE),0),
Q323&gt;=23,0
) +
IF($D323=4,
  IFERROR(_xlfn.IFS(
  Q323&lt;=入力項目!$S$11,0,
  AND(Q323=入力項目!$S$11),IFERROR(VLOOKUP(入力項目!$S$12,子育て関連マスタ!$I$4:$M$5,2,FALSE),0),
  AND(Q323=4),IFERROR(VLOOKUP(入力項目!$S$13,子育て関連マスタ!$I$9:$M$12,2,FALSE),0),
  AND(Q323=7),IFERROR(VLOOKUP(入力項目!$S$14,子育て関連マスタ!$I$16:$M$17,2,FALSE),0),
  AND(Q323=13),IFERROR(VLOOKUP(入力項目!$S$15,子育て関連マスタ!$I$21:$M$22,2,FALSE),0),
  AND(Q323=16),IFERROR(VLOOKUP(入力項目!$S$16,子育て関連マスタ!$I$26:$M$28,2,FALSE),0),
  AND(Q323=19,入力項目!$S$16&lt;&gt;"高専"),IFERROR(VLOOKUP(入力項目!$S$17,子育て関連マスタ!$I$32:$M$37,2,FALSE),0),
  AND(Q323=21,入力項目!$S$16="高専"),IFERROR(VLOOKUP(入力項目!$S$17,子育て関連マスタ!$I$32:$M$37,2,FALSE),0),
  Q323&gt;=22,0
  ),0),0
) +
IF(AND(Q323&gt;=1,Q323&lt;=15),IF($D323=入力項目!$S$8,入力項目!$S$3,0),0) +
IF(AND(Q323&gt;=1,Q323&lt;=15),IF($D323=5,入力項目!$S$4,0),0) +
IF(AND(Q323&gt;=1,Q323&lt;=15),IF($D323=12,入力項目!$S$5,0),0) +
IF(AND(入力項目!$S$7=$A323,入力項目!$S$8=$D323),子育て関連マスタ!$C$14,0) +
IFERROR(IF(AND(YEAR(EDATE(DATE(入力項目!$S$7,入力項目!$S$8,1),1))=$A323,MONTH(EDATE(DATE(入力項目!$S$7,入力項目!$S$8,1),1))=$D323),子育て関連マスタ!$C$15,0),0) +
IF(AND(OR(Q323=3,Q323=5,Q323=7),$D323=11),子育て関連マスタ!$C$17,0) +
IF(AND(Q323=20,$D323=1),子育て関連マスタ!$C$18,0) +
IF(AND(Q323=20,$D323=1),
IFERROR(_xlfn.IFS(
入力項目!$S$10="男",子育て関連マスタ!$C$18,
入力項目!$S$10="女",子育て関連マスタ!$C$19
),0),0
) +
IF(AND(Q323&gt;=入力項目!$S$18,Q323&lt;=入力項目!$S$19),入力項目!$S$20,0) +
IF(AND(Q323&gt;=入力項目!$S$21,Q323&lt;=入力項目!$S$22),入力項目!$S$23,0) +
IF(AND(Q323&gt;=入力項目!$S$24,Q323&lt;=入力項目!$S$25),入力項目!$S$26,0)
)</f>
        <v>0</v>
      </c>
      <c r="AF323">
        <f ca="1">-(
_xlfn.IFS(
R323&lt;=入力項目!$S$11,0,
AND(R323&gt;=入力項目!$S$11+1,R323&lt;=3),IFERROR(VLOOKUP(入力項目!$S$12,子育て関連マスタ!$I$4:$M$5,4,FALSE),0),
AND(R323&gt;=4,R323&lt;=6),IFERROR(VLOOKUP(入力項目!$S$13,子育て関連マスタ!$I$9:$M$12,4,FALSE),0),
AND(R323&gt;=7,R323&lt;=12),IFERROR(VLOOKUP(入力項目!$S$14,子育て関連マスタ!$I$16:$M$17,4,FALSE),0),
AND(R323&gt;=13,R323&lt;=15),IFERROR(VLOOKUP(入力項目!$S$15,子育て関連マスタ!$I$21:$M$22,4,FALSE),0),
AND(R323&gt;=16,R323&lt;=18),IFERROR(VLOOKUP(入力項目!$S$16,子育て関連マスタ!$I$26:$M$28,4,FALSE),0),
AND(R323&gt;=19,R323&lt;=20,入力項目!$S$16="高専"),IFERROR(VLOOKUP(入力項目!$S$16,子育て関連マスタ!$I$26:$M$28,4,FALSE),0),
AND(R323&gt;=19,R323&lt;=20,入力項目!$S$16&lt;&gt;"高専"),IFERROR(VLOOKUP(入力項目!$S$17,子育て関連マスタ!$I$32:$M$37,4,FALSE),0),
AND(R323&gt;=21,R323&lt;=22,入力項目!$S$16="高専"),IFERROR(VLOOKUP(入力項目!$S$17,子育て関連マスタ!$I$32:$M$34,4,FALSE),0),
AND(R323&gt;=21,R323&lt;=22,入力項目!$S$16&lt;&gt;"高専"),IFERROR(VLOOKUP(入力項目!$S$17,子育て関連マスタ!$I$32:$M$34,4,FALSE),0),
R323&gt;=23,0
) +
IF($D323=4,
  IFERROR(_xlfn.IFS(
  R323&lt;=入力項目!$S$11,0,
  AND(R323=入力項目!$S$11),IFERROR(VLOOKUP(入力項目!$S$12,子育て関連マスタ!$I$4:$M$5,2,FALSE),0),
  AND(R323=4),IFERROR(VLOOKUP(入力項目!$S$13,子育て関連マスタ!$I$9:$M$12,2,FALSE),0),
  AND(R323=7),IFERROR(VLOOKUP(入力項目!$S$14,子育て関連マスタ!$I$16:$M$17,2,FALSE),0),
  AND(R323=13),IFERROR(VLOOKUP(入力項目!$S$15,子育て関連マスタ!$I$21:$M$22,2,FALSE),0),
  AND(R323=16),IFERROR(VLOOKUP(入力項目!$S$16,子育て関連マスタ!$I$26:$M$28,2,FALSE),0),
  AND(R323=19,入力項目!$S$16&lt;&gt;"高専"),IFERROR(VLOOKUP(入力項目!$S$17,子育て関連マスタ!$I$32:$M$37,2,FALSE),0),
  AND(R323=21,入力項目!$S$16="高専"),IFERROR(VLOOKUP(入力項目!$S$17,子育て関連マスタ!$I$32:$M$37,2,FALSE),0),
  R323&gt;=22,0
  ),0),0
) +
IF(AND(R323&gt;=1,R323&lt;=15),IF($D323=入力項目!$S$8,入力項目!$S$3,0),0) +
IF(AND(R323&gt;=1,R323&lt;=15),IF($D323=5,入力項目!$S$4,0),0) +
IF(AND(R323&gt;=1,R323&lt;=15),IF($D323=12,入力項目!$S$5,0),0) +
IF(AND(入力項目!$S$7=$A323,入力項目!$S$8=$D323),子育て関連マスタ!$C$14,0) +
IFERROR(IF(AND(YEAR(EDATE(DATE(入力項目!$S$7,入力項目!$S$8,1),1))=$A323,MONTH(EDATE(DATE(入力項目!$S$7,入力項目!$S$8,1),1))=$D323),子育て関連マスタ!$C$15,0),0) +
IF(AND(OR(R323=3,R323=5,R323=7),$D323=11),子育て関連マスタ!$C$17,0) +
IF(AND(R323=20,$D323=1),子育て関連マスタ!$C$18,0) +
IF(AND(R323=20,$D323=1),
IFERROR(_xlfn.IFS(
入力項目!$S$10="男",子育て関連マスタ!$C$18,
入力項目!$S$10="女",子育て関連マスタ!$C$19
),0),0
) +
IF(AND(R323&gt;=入力項目!$S$18,R323&lt;=入力項目!$S$19),入力項目!$S$20,0) +
IF(AND(R323&gt;=入力項目!$S$21,R323&lt;=入力項目!$S$22),入力項目!$S$23,0) +
IF(AND(R323&gt;=入力項目!$S$24,R323&lt;=入力項目!$S$25),入力項目!$S$26,0)
)</f>
        <v>0</v>
      </c>
      <c r="AG323">
        <f ca="1">-(
_xlfn.IFS(
S323&lt;=入力項目!$S$11,0,
AND(S323&gt;=入力項目!$S$11+1,S323&lt;=3),IFERROR(VLOOKUP(入力項目!$S$12,子育て関連マスタ!$I$4:$M$5,4,FALSE),0),
AND(S323&gt;=4,S323&lt;=6),IFERROR(VLOOKUP(入力項目!$S$13,子育て関連マスタ!$I$9:$M$12,4,FALSE),0),
AND(S323&gt;=7,S323&lt;=12),IFERROR(VLOOKUP(入力項目!$S$14,子育て関連マスタ!$I$16:$M$17,4,FALSE),0),
AND(S323&gt;=13,S323&lt;=15),IFERROR(VLOOKUP(入力項目!$S$15,子育て関連マスタ!$I$21:$M$22,4,FALSE),0),
AND(S323&gt;=16,S323&lt;=18),IFERROR(VLOOKUP(入力項目!$S$16,子育て関連マスタ!$I$26:$M$28,4,FALSE),0),
AND(S323&gt;=19,S323&lt;=20,入力項目!$S$16="高専"),IFERROR(VLOOKUP(入力項目!$S$16,子育て関連マスタ!$I$26:$M$28,4,FALSE),0),
AND(S323&gt;=19,S323&lt;=20,入力項目!$S$16&lt;&gt;"高専"),IFERROR(VLOOKUP(入力項目!$S$17,子育て関連マスタ!$I$32:$M$37,4,FALSE),0),
AND(S323&gt;=21,S323&lt;=22,入力項目!$S$16="高専"),IFERROR(VLOOKUP(入力項目!$S$17,子育て関連マスタ!$I$32:$M$34,4,FALSE),0),
AND(S323&gt;=21,S323&lt;=22,入力項目!$S$16&lt;&gt;"高専"),IFERROR(VLOOKUP(入力項目!$S$17,子育て関連マスタ!$I$32:$M$34,4,FALSE),0),
S323&gt;=23,0
) +
IF($D323=4,
  IFERROR(_xlfn.IFS(
  S323&lt;=入力項目!$S$11,0,
  AND(S323=入力項目!$S$11),IFERROR(VLOOKUP(入力項目!$S$12,子育て関連マスタ!$I$4:$M$5,2,FALSE),0),
  AND(S323=4),IFERROR(VLOOKUP(入力項目!$S$13,子育て関連マスタ!$I$9:$M$12,2,FALSE),0),
  AND(S323=7),IFERROR(VLOOKUP(入力項目!$S$14,子育て関連マスタ!$I$16:$M$17,2,FALSE),0),
  AND(S323=13),IFERROR(VLOOKUP(入力項目!$S$15,子育て関連マスタ!$I$21:$M$22,2,FALSE),0),
  AND(S323=16),IFERROR(VLOOKUP(入力項目!$S$16,子育て関連マスタ!$I$26:$M$28,2,FALSE),0),
  AND(S323=19,入力項目!$S$16&lt;&gt;"高専"),IFERROR(VLOOKUP(入力項目!$S$17,子育て関連マスタ!$I$32:$M$37,2,FALSE),0),
  AND(S323=21,入力項目!$S$16="高専"),IFERROR(VLOOKUP(入力項目!$S$17,子育て関連マスタ!$I$32:$M$37,2,FALSE),0),
  S323&gt;=22,0
  ),0),0
) +
IF(AND(S323&gt;=1,S323&lt;=15),IF($D323=入力項目!$S$8,入力項目!$S$3,0),0) +
IF(AND(S323&gt;=1,S323&lt;=15),IF($D323=5,入力項目!$S$4,0),0) +
IF(AND(S323&gt;=1,S323&lt;=15),IF($D323=12,入力項目!$S$5,0),0) +
IF(AND(入力項目!$S$7=$A323,入力項目!$S$8=$D323),子育て関連マスタ!$C$14,0) +
IFERROR(IF(AND(YEAR(EDATE(DATE(入力項目!$S$7,入力項目!$S$8,1),1))=$A323,MONTH(EDATE(DATE(入力項目!$S$7,入力項目!$S$8,1),1))=$D323),子育て関連マスタ!$C$15,0),0) +
IF(AND(OR(S323=3,S323=5,S323=7),$D323=11),子育て関連マスタ!$C$17,0) +
IF(AND(S323=20,$D323=1),子育て関連マスタ!$C$18,0) +
IF(AND(S323=20,$D323=1),
IFERROR(_xlfn.IFS(
入力項目!$S$10="男",子育て関連マスタ!$C$18,
入力項目!$S$10="女",子育て関連マスタ!$C$19
),0),0
) +
IF(AND(S323&gt;=入力項目!$S$18,S323&lt;=入力項目!$S$19),入力項目!$S$20,0) +
IF(AND(S323&gt;=入力項目!$S$21,S323&lt;=入力項目!$S$22),入力項目!$S$23,0) +
IF(AND(S323&gt;=入力項目!$S$24,S323&lt;=入力項目!$S$25),入力項目!$S$26,0)
)</f>
        <v>0</v>
      </c>
      <c r="AH323">
        <f ca="1">-(
_xlfn.IFS(
T323&lt;=入力項目!$S$11,0,
AND(T323&gt;=入力項目!$S$11+1,T323&lt;=3),IFERROR(VLOOKUP(入力項目!$S$12,子育て関連マスタ!$I$4:$M$5,4,FALSE),0),
AND(T323&gt;=4,T323&lt;=6),IFERROR(VLOOKUP(入力項目!$S$13,子育て関連マスタ!$I$9:$M$12,4,FALSE),0),
AND(T323&gt;=7,T323&lt;=12),IFERROR(VLOOKUP(入力項目!$S$14,子育て関連マスタ!$I$16:$M$17,4,FALSE),0),
AND(T323&gt;=13,T323&lt;=15),IFERROR(VLOOKUP(入力項目!$S$15,子育て関連マスタ!$I$21:$M$22,4,FALSE),0),
AND(T323&gt;=16,T323&lt;=18),IFERROR(VLOOKUP(入力項目!$S$16,子育て関連マスタ!$I$26:$M$28,4,FALSE),0),
AND(T323&gt;=19,T323&lt;=20,入力項目!$S$16="高専"),IFERROR(VLOOKUP(入力項目!$S$16,子育て関連マスタ!$I$26:$M$28,4,FALSE),0),
AND(T323&gt;=19,T323&lt;=20,入力項目!$S$16&lt;&gt;"高専"),IFERROR(VLOOKUP(入力項目!$S$17,子育て関連マスタ!$I$32:$M$37,4,FALSE),0),
AND(T323&gt;=21,T323&lt;=22,入力項目!$S$16="高専"),IFERROR(VLOOKUP(入力項目!$S$17,子育て関連マスタ!$I$32:$M$34,4,FALSE),0),
AND(T323&gt;=21,T323&lt;=22,入力項目!$S$16&lt;&gt;"高専"),IFERROR(VLOOKUP(入力項目!$S$17,子育て関連マスタ!$I$32:$M$34,4,FALSE),0),
T323&gt;=23,0
) +
IF($D323=4,
  IFERROR(_xlfn.IFS(
  T323&lt;=入力項目!$S$11,0,
  AND(T323=入力項目!$S$11),IFERROR(VLOOKUP(入力項目!$S$12,子育て関連マスタ!$I$4:$M$5,2,FALSE),0),
  AND(T323=4),IFERROR(VLOOKUP(入力項目!$S$13,子育て関連マスタ!$I$9:$M$12,2,FALSE),0),
  AND(T323=7),IFERROR(VLOOKUP(入力項目!$S$14,子育て関連マスタ!$I$16:$M$17,2,FALSE),0),
  AND(T323=13),IFERROR(VLOOKUP(入力項目!$S$15,子育て関連マスタ!$I$21:$M$22,2,FALSE),0),
  AND(T323=16),IFERROR(VLOOKUP(入力項目!$S$16,子育て関連マスタ!$I$26:$M$28,2,FALSE),0),
  AND(T323=19,入力項目!$S$16&lt;&gt;"高専"),IFERROR(VLOOKUP(入力項目!$S$17,子育て関連マスタ!$I$32:$M$37,2,FALSE),0),
  AND(T323=21,入力項目!$S$16="高専"),IFERROR(VLOOKUP(入力項目!$S$17,子育て関連マスタ!$I$32:$M$37,2,FALSE),0),
  T323&gt;=22,0
  ),0),0
) +
IF(AND(T323&gt;=1,T323&lt;=15),IF($D323=入力項目!$S$8,入力項目!$S$3,0),0) +
IF(AND(T323&gt;=1,T323&lt;=15),IF($D323=5,入力項目!$S$4,0),0) +
IF(AND(T323&gt;=1,T323&lt;=15),IF($D323=12,入力項目!$S$5,0),0) +
IF(AND(入力項目!$S$7=$A323,入力項目!$S$8=$D323),子育て関連マスタ!$C$14,0) +
IFERROR(IF(AND(YEAR(EDATE(DATE(入力項目!$S$7,入力項目!$S$8,1),1))=$A323,MONTH(EDATE(DATE(入力項目!$S$7,入力項目!$S$8,1),1))=$D323),子育て関連マスタ!$C$15,0),0) +
IF(AND(OR(T323=3,T323=5,T323=7),$D323=11),子育て関連マスタ!$C$17,0) +
IF(AND(T323=20,$D323=1),子育て関連マスタ!$C$18,0) +
IF(AND(T323=20,$D323=1),
IFERROR(_xlfn.IFS(
入力項目!$S$10="男",子育て関連マスタ!$C$18,
入力項目!$S$10="女",子育て関連マスタ!$C$19
),0),0
) +
IF(AND(T323&gt;=入力項目!$S$18,T323&lt;=入力項目!$S$19),入力項目!$S$20,0) +
IF(AND(T323&gt;=入力項目!$S$21,T323&lt;=入力項目!$S$22),入力項目!$S$23,0) +
IF(AND(T323&gt;=入力項目!$S$24,T323&lt;=入力項目!$S$25),入力項目!$S$26,0)
)</f>
        <v>0</v>
      </c>
      <c r="AI323">
        <f ca="1">-(
_xlfn.IFS(
U323&lt;=入力項目!$S$11,0,
AND(U323&gt;=入力項目!$S$11+1,U323&lt;=3),IFERROR(VLOOKUP(入力項目!$S$12,子育て関連マスタ!$I$4:$M$5,4,FALSE),0),
AND(U323&gt;=4,U323&lt;=6),IFERROR(VLOOKUP(入力項目!$S$13,子育て関連マスタ!$I$9:$M$12,4,FALSE),0),
AND(U323&gt;=7,U323&lt;=12),IFERROR(VLOOKUP(入力項目!$S$14,子育て関連マスタ!$I$16:$M$17,4,FALSE),0),
AND(U323&gt;=13,U323&lt;=15),IFERROR(VLOOKUP(入力項目!$S$15,子育て関連マスタ!$I$21:$M$22,4,FALSE),0),
AND(U323&gt;=16,U323&lt;=18),IFERROR(VLOOKUP(入力項目!$S$16,子育て関連マスタ!$I$26:$M$28,4,FALSE),0),
AND(U323&gt;=19,U323&lt;=20,入力項目!$S$16="高専"),IFERROR(VLOOKUP(入力項目!$S$16,子育て関連マスタ!$I$26:$M$28,4,FALSE),0),
AND(U323&gt;=19,U323&lt;=20,入力項目!$S$16&lt;&gt;"高専"),IFERROR(VLOOKUP(入力項目!$S$17,子育て関連マスタ!$I$32:$M$37,4,FALSE),0),
AND(U323&gt;=21,U323&lt;=22,入力項目!$S$16="高専"),IFERROR(VLOOKUP(入力項目!$S$17,子育て関連マスタ!$I$32:$M$34,4,FALSE),0),
AND(U323&gt;=21,U323&lt;=22,入力項目!$S$16&lt;&gt;"高専"),IFERROR(VLOOKUP(入力項目!$S$17,子育て関連マスタ!$I$32:$M$34,4,FALSE),0),
U323&gt;=23,0
) +
IF($D323=4,
  IFERROR(_xlfn.IFS(
  U323&lt;=入力項目!$S$11,0,
  AND(U323=入力項目!$S$11),IFERROR(VLOOKUP(入力項目!$S$12,子育て関連マスタ!$I$4:$M$5,2,FALSE),0),
  AND(U323=4),IFERROR(VLOOKUP(入力項目!$S$13,子育て関連マスタ!$I$9:$M$12,2,FALSE),0),
  AND(U323=7),IFERROR(VLOOKUP(入力項目!$S$14,子育て関連マスタ!$I$16:$M$17,2,FALSE),0),
  AND(U323=13),IFERROR(VLOOKUP(入力項目!$S$15,子育て関連マスタ!$I$21:$M$22,2,FALSE),0),
  AND(U323=16),IFERROR(VLOOKUP(入力項目!$S$16,子育て関連マスタ!$I$26:$M$28,2,FALSE),0),
  AND(U323=19,入力項目!$S$16&lt;&gt;"高専"),IFERROR(VLOOKUP(入力項目!$S$17,子育て関連マスタ!$I$32:$M$37,2,FALSE),0),
  AND(U323=21,入力項目!$S$16="高専"),IFERROR(VLOOKUP(入力項目!$S$17,子育て関連マスタ!$I$32:$M$37,2,FALSE),0),
  U323&gt;=22,0
  ),0),0
) +
IF(AND(U323&gt;=1,U323&lt;=15),IF($D323=入力項目!$S$8,入力項目!$S$3,0),0) +
IF(AND(U323&gt;=1,U323&lt;=15),IF($D323=5,入力項目!$S$4,0),0) +
IF(AND(U323&gt;=1,U323&lt;=15),IF($D323=12,入力項目!$S$5,0),0) +
IF(AND(入力項目!$S$7=$A323,入力項目!$S$8=$D323),子育て関連マスタ!$C$14,0) +
IFERROR(IF(AND(YEAR(EDATE(DATE(入力項目!$S$7,入力項目!$S$8,1),1))=$A323,MONTH(EDATE(DATE(入力項目!$S$7,入力項目!$S$8,1),1))=$D323),子育て関連マスタ!$C$15,0),0) +
IF(AND(OR(U323=3,U323=5,U323=7),$D323=11),子育て関連マスタ!$C$17,0) +
IF(AND(U323=20,$D323=1),子育て関連マスタ!$C$18,0) +
IF(AND(U323=20,$D323=1),
IFERROR(_xlfn.IFS(
入力項目!$S$10="男",子育て関連マスタ!$C$18,
入力項目!$S$10="女",子育て関連マスタ!$C$19
),0),0
) +
IF(AND(U323&gt;=入力項目!$S$18,U323&lt;=入力項目!$S$19),入力項目!$S$20,0) +
IF(AND(U323&gt;=入力項目!$S$21,U323&lt;=入力項目!$S$22),入力項目!$S$23,0) +
IF(AND(U323&gt;=入力項目!$S$24,U323&lt;=入力項目!$S$25),入力項目!$S$26,0)
)</f>
        <v>0</v>
      </c>
      <c r="AJ323" s="10">
        <f ca="1">-VLOOKUP($D323,月別収支!$A$2:$H$13,7,FALSE)</f>
        <v>-20000</v>
      </c>
    </row>
    <row r="324" spans="1:36" x14ac:dyDescent="0.4">
      <c r="A324">
        <f t="shared" ca="1" si="88"/>
        <v>2051</v>
      </c>
      <c r="B324">
        <f t="shared" ca="1" si="78"/>
        <v>2051</v>
      </c>
      <c r="C324">
        <f t="shared" ca="1" si="79"/>
        <v>27</v>
      </c>
      <c r="D324">
        <f t="shared" ca="1" si="89"/>
        <v>6</v>
      </c>
      <c r="E324" t="str">
        <f t="shared" ref="E324:E387" ca="1" si="90">A324&amp;"年"&amp;D324&amp;"月"</f>
        <v>2051年6月</v>
      </c>
      <c r="F324">
        <f ca="1">IF(OR(入力項目!$N$5&lt;$A324,AND(入力項目!$N$5=$A324,入力項目!$N$6&lt;$D324)),IF(F323=0,1,IF(G324=12,F323+1,F323)),0)</f>
        <v>26</v>
      </c>
      <c r="G324">
        <f ca="1">IF(OR(入力項目!$N$5&lt;$A324,AND(入力項目!$N$5=$A324,入力項目!$N$6&lt;$D324)),IF(G323=12,1,G323+1),0)</f>
        <v>8</v>
      </c>
      <c r="H324" t="str">
        <f t="shared" ref="H324:H387" ca="1" si="91">F324&amp;"_"&amp;G324</f>
        <v>26_8</v>
      </c>
      <c r="I324">
        <f ca="1">IF(
  IFERROR(AND($C324&gt;0,MOD($C324,入力項目!$N$22)=0,$D324=入力項目!$N$23), FALSE),
  1,
  IF(
    AND(I323&gt;0,J323=12),
    IF(I323=入力項目!$N$28, 0, I323+1),
    I323
  )
)</f>
        <v>3</v>
      </c>
      <c r="J324">
        <f ca="1">IF($D324=入力項目!$N$23,1,IFERROR(J323+1,1))</f>
        <v>1</v>
      </c>
      <c r="K324" t="str">
        <f t="shared" ref="K324:K387" ca="1" si="92">I324&amp;"_"&amp;J324</f>
        <v>3_1</v>
      </c>
      <c r="L324">
        <f ca="1">L323+IF(入力項目!$D$4=$D324,1,0)</f>
        <v>55</v>
      </c>
      <c r="M324" t="str">
        <f t="shared" ref="M324:M387" ca="1" si="93">L324&amp;"歳"</f>
        <v>55歳</v>
      </c>
      <c r="N324">
        <f t="shared" ca="1" si="80"/>
        <v>56</v>
      </c>
      <c r="O324" t="str">
        <f t="shared" ref="O324:O387" ca="1" si="94">N324&amp;"歳"</f>
        <v>56歳</v>
      </c>
      <c r="P324">
        <f t="shared" ca="1" si="81"/>
        <v>31</v>
      </c>
      <c r="Q324">
        <f t="shared" ca="1" si="82"/>
        <v>29</v>
      </c>
      <c r="R324">
        <f t="shared" ca="1" si="83"/>
        <v>2052</v>
      </c>
      <c r="S324">
        <f t="shared" ca="1" si="84"/>
        <v>2052</v>
      </c>
      <c r="T324">
        <f t="shared" ca="1" si="85"/>
        <v>2052</v>
      </c>
      <c r="U324">
        <f t="shared" ca="1" si="86"/>
        <v>2052</v>
      </c>
      <c r="V324" s="10">
        <f t="shared" ca="1" si="87"/>
        <v>38666285</v>
      </c>
      <c r="W324" s="10">
        <f ca="1">IF($L324&lt;その他マスタ!$B$1,VLOOKUP($D324,月別収支!$A$2:$H$13,2,FALSE),その他マスタ!$B$3)+IF(AND($L324=その他マスタ!$B$1,入力項目!$I$9="あり",$D324=入力項目!$D$4),その他マスタ!$B$2,0)</f>
        <v>800000</v>
      </c>
      <c r="X324" s="10">
        <f ca="1">-IF(入力項目!$K$5=TRUE,
IF($F324+$G324&lt;3,VLOOKUP($D324,月別収支!$A$2:$H$13,8,FALSE),0)+IFERROR(VLOOKUP($H324,住宅ローン計算!C:P,13,FALSE),0)+IF($F324&gt;1,IF(OR($G324=3,$G324=6,$G324=9,$G324=12),ROUNDUP(入力項目!$N$18/4,0),0),0),
VLOOKUP($D324,月別収支!$A$2:$H$13,8,FALSE))</f>
        <v>-191500</v>
      </c>
      <c r="Y324" s="10">
        <f ca="1">-VLOOKUP($D324,月別収支!$A$2:$H$13,3,FALSE)</f>
        <v>-75000</v>
      </c>
      <c r="Z324" s="10">
        <f ca="1">-VLOOKUP($D324,月別収支!$A$2:$H$13,4,FALSE)</f>
        <v>-27000</v>
      </c>
      <c r="AA324" s="10">
        <f ca="1">-VLOOKUP($D324,月別収支!$A$2:$H$13,6,FALSE)</f>
        <v>-10000</v>
      </c>
      <c r="AB324" s="10">
        <f ca="1">-(
VLOOKUP($D324,月別収支!$A$2:$H$13,5,FALSE)+IF(AND(入力項目!$I$27&lt;=$A324,ISEVEN($A324-入力項目!$I$27),入力項目!$I$28=$D324),入力項目!$I$26,0)
+IF(入力項目!$K$26=TRUE,
IFERROR(VLOOKUP($K324,マイカーローン計算!C:P,13,FALSE),0),
IFERROR(
  IF(AND($C324&gt;0,MOD($C324,入力項目!$N$22)=0,$D324=入力項目!$N$23),入力項目!$N$24,0),
 0
)
)
)</f>
        <v>-20000</v>
      </c>
      <c r="AC324" s="10">
        <f ca="1">-IF($A324&lt;入力項目!$N$33,入力項目!$N$35,IF(AND($A324=入力項目!$N$33,$D324&lt;=入力項目!$N$34),入力項目!$N$35,0))</f>
        <v>0</v>
      </c>
      <c r="AD324">
        <f ca="1">-(
_xlfn.IFS(
P324&lt;=入力項目!$S$11,0,
AND(P324&gt;=入力項目!$S$11+1,P324&lt;=3),IFERROR(VLOOKUP(入力項目!$S$12,子育て関連マスタ!$I$4:$M$5,4,FALSE),0),
AND(P324&gt;=4,P324&lt;=6),IFERROR(VLOOKUP(入力項目!$S$13,子育て関連マスタ!$I$9:$M$12,4,FALSE),0),
AND(P324&gt;=7,P324&lt;=12),IFERROR(VLOOKUP(入力項目!$S$14,子育て関連マスタ!$I$16:$M$17,4,FALSE),0),
AND(P324&gt;=13,P324&lt;=15),IFERROR(VLOOKUP(入力項目!$S$15,子育て関連マスタ!$I$21:$M$22,4,FALSE),0),
AND(P324&gt;=16,P324&lt;=18),IFERROR(VLOOKUP(入力項目!$S$16,子育て関連マスタ!$I$26:$M$28,4,FALSE),0),
AND(P324&gt;=19,P324&lt;=20,入力項目!$S$16="高専"),IFERROR(VLOOKUP(入力項目!$S$16,子育て関連マスタ!$I$26:$M$28,4,FALSE),0),
AND(P324&gt;=19,P324&lt;=20,入力項目!$S$16&lt;&gt;"高専"),IFERROR(VLOOKUP(入力項目!$S$17,子育て関連マスタ!$I$32:$M$37,4,FALSE),0),
AND(P324&gt;=21,P324&lt;=22,入力項目!$S$16="高専"),IFERROR(VLOOKUP(入力項目!$S$17,子育て関連マスタ!$I$32:$M$34,4,FALSE),0),
AND(P324&gt;=21,P324&lt;=22,入力項目!$S$16&lt;&gt;"高専"),IFERROR(VLOOKUP(入力項目!$S$17,子育て関連マスタ!$I$32:$M$34,4,FALSE),0),
P324&gt;=23,0
) +
IF($D324=4,
  IFERROR(_xlfn.IFS(
  P324&lt;=入力項目!$S$11,0,
  AND(P324=入力項目!$S$11),IFERROR(VLOOKUP(入力項目!$S$12,子育て関連マスタ!$I$4:$M$5,2,FALSE),0),
  AND(P324=4),IFERROR(VLOOKUP(入力項目!$S$13,子育て関連マスタ!$I$9:$M$12,2,FALSE),0),
  AND(P324=7),IFERROR(VLOOKUP(入力項目!$S$14,子育て関連マスタ!$I$16:$M$17,2,FALSE),0),
  AND(P324=13),IFERROR(VLOOKUP(入力項目!$S$15,子育て関連マスタ!$I$21:$M$22,2,FALSE),0),
  AND(P324=16),IFERROR(VLOOKUP(入力項目!$S$16,子育て関連マスタ!$I$26:$M$28,2,FALSE),0),
  AND(P324=19,入力項目!$S$16&lt;&gt;"高専"),IFERROR(VLOOKUP(入力項目!$S$17,子育て関連マスタ!$I$32:$M$37,2,FALSE),0),
  AND(P324=21,入力項目!$S$16="高専"),IFERROR(VLOOKUP(入力項目!$S$17,子育て関連マスタ!$I$32:$M$37,2,FALSE),0),
  P324&gt;=22,0
  ),0),0
) +
IF(AND(P324&gt;=1,P324&lt;=15),IF($D324=入力項目!$S$8,入力項目!$S$3,0),0) +
IF(AND(P324&gt;=1,P324&lt;=15),IF($D324=5,入力項目!$S$4,0),0) +
IF(AND(P324&gt;=1,P324&lt;=15),IF($D324=12,入力項目!$S$5,0),0) +
IF(AND(入力項目!$S$7=$A324,入力項目!$S$8=$D324),子育て関連マスタ!$C$14,0) +
IFERROR(IF(AND(YEAR(EDATE(DATE(入力項目!$S$7,入力項目!$S$8,1),1))=$A324,MONTH(EDATE(DATE(入力項目!$S$7,入力項目!$S$8,1),1))=$D324),子育て関連マスタ!$C$15,0),0) +
IF(AND(OR(P324=3,P324=5,P324=7),$D324=11),子育て関連マスタ!$C$17,0) +
IF(AND(P324=20,$D324=1),子育て関連マスタ!$C$18,0) +
IF(AND(P324=20,$D324=1),
IFERROR(_xlfn.IFS(
入力項目!$S$10="男",子育て関連マスタ!$C$18,
入力項目!$S$10="女",子育て関連マスタ!$C$19
),0),0
) +
IF(AND(P324&gt;=入力項目!$S$18,P324&lt;=入力項目!$S$19),入力項目!$S$20,0) +
IF(AND(P324&gt;=入力項目!$S$21,P324&lt;=入力項目!$S$22),入力項目!$S$23,0) +
IF(AND(P324&gt;=入力項目!$S$24,P324&lt;=入力項目!$S$25),入力項目!$S$26,0)
)</f>
        <v>0</v>
      </c>
      <c r="AE324">
        <f ca="1">-(
_xlfn.IFS(
Q324&lt;=入力項目!$S$11,0,
AND(Q324&gt;=入力項目!$S$11+1,Q324&lt;=3),IFERROR(VLOOKUP(入力項目!$S$12,子育て関連マスタ!$I$4:$M$5,4,FALSE),0),
AND(Q324&gt;=4,Q324&lt;=6),IFERROR(VLOOKUP(入力項目!$S$13,子育て関連マスタ!$I$9:$M$12,4,FALSE),0),
AND(Q324&gt;=7,Q324&lt;=12),IFERROR(VLOOKUP(入力項目!$S$14,子育て関連マスタ!$I$16:$M$17,4,FALSE),0),
AND(Q324&gt;=13,Q324&lt;=15),IFERROR(VLOOKUP(入力項目!$S$15,子育て関連マスタ!$I$21:$M$22,4,FALSE),0),
AND(Q324&gt;=16,Q324&lt;=18),IFERROR(VLOOKUP(入力項目!$S$16,子育て関連マスタ!$I$26:$M$28,4,FALSE),0),
AND(Q324&gt;=19,Q324&lt;=20,入力項目!$S$16="高専"),IFERROR(VLOOKUP(入力項目!$S$16,子育て関連マスタ!$I$26:$M$28,4,FALSE),0),
AND(Q324&gt;=19,Q324&lt;=20,入力項目!$S$16&lt;&gt;"高専"),IFERROR(VLOOKUP(入力項目!$S$17,子育て関連マスタ!$I$32:$M$37,4,FALSE),0),
AND(Q324&gt;=21,Q324&lt;=22,入力項目!$S$16="高専"),IFERROR(VLOOKUP(入力項目!$S$17,子育て関連マスタ!$I$32:$M$34,4,FALSE),0),
AND(Q324&gt;=21,Q324&lt;=22,入力項目!$S$16&lt;&gt;"高専"),IFERROR(VLOOKUP(入力項目!$S$17,子育て関連マスタ!$I$32:$M$34,4,FALSE),0),
Q324&gt;=23,0
) +
IF($D324=4,
  IFERROR(_xlfn.IFS(
  Q324&lt;=入力項目!$S$11,0,
  AND(Q324=入力項目!$S$11),IFERROR(VLOOKUP(入力項目!$S$12,子育て関連マスタ!$I$4:$M$5,2,FALSE),0),
  AND(Q324=4),IFERROR(VLOOKUP(入力項目!$S$13,子育て関連マスタ!$I$9:$M$12,2,FALSE),0),
  AND(Q324=7),IFERROR(VLOOKUP(入力項目!$S$14,子育て関連マスタ!$I$16:$M$17,2,FALSE),0),
  AND(Q324=13),IFERROR(VLOOKUP(入力項目!$S$15,子育て関連マスタ!$I$21:$M$22,2,FALSE),0),
  AND(Q324=16),IFERROR(VLOOKUP(入力項目!$S$16,子育て関連マスタ!$I$26:$M$28,2,FALSE),0),
  AND(Q324=19,入力項目!$S$16&lt;&gt;"高専"),IFERROR(VLOOKUP(入力項目!$S$17,子育て関連マスタ!$I$32:$M$37,2,FALSE),0),
  AND(Q324=21,入力項目!$S$16="高専"),IFERROR(VLOOKUP(入力項目!$S$17,子育て関連マスタ!$I$32:$M$37,2,FALSE),0),
  Q324&gt;=22,0
  ),0),0
) +
IF(AND(Q324&gt;=1,Q324&lt;=15),IF($D324=入力項目!$S$8,入力項目!$S$3,0),0) +
IF(AND(Q324&gt;=1,Q324&lt;=15),IF($D324=5,入力項目!$S$4,0),0) +
IF(AND(Q324&gt;=1,Q324&lt;=15),IF($D324=12,入力項目!$S$5,0),0) +
IF(AND(入力項目!$S$7=$A324,入力項目!$S$8=$D324),子育て関連マスタ!$C$14,0) +
IFERROR(IF(AND(YEAR(EDATE(DATE(入力項目!$S$7,入力項目!$S$8,1),1))=$A324,MONTH(EDATE(DATE(入力項目!$S$7,入力項目!$S$8,1),1))=$D324),子育て関連マスタ!$C$15,0),0) +
IF(AND(OR(Q324=3,Q324=5,Q324=7),$D324=11),子育て関連マスタ!$C$17,0) +
IF(AND(Q324=20,$D324=1),子育て関連マスタ!$C$18,0) +
IF(AND(Q324=20,$D324=1),
IFERROR(_xlfn.IFS(
入力項目!$S$10="男",子育て関連マスタ!$C$18,
入力項目!$S$10="女",子育て関連マスタ!$C$19
),0),0
) +
IF(AND(Q324&gt;=入力項目!$S$18,Q324&lt;=入力項目!$S$19),入力項目!$S$20,0) +
IF(AND(Q324&gt;=入力項目!$S$21,Q324&lt;=入力項目!$S$22),入力項目!$S$23,0) +
IF(AND(Q324&gt;=入力項目!$S$24,Q324&lt;=入力項目!$S$25),入力項目!$S$26,0)
)</f>
        <v>0</v>
      </c>
      <c r="AF324">
        <f ca="1">-(
_xlfn.IFS(
R324&lt;=入力項目!$S$11,0,
AND(R324&gt;=入力項目!$S$11+1,R324&lt;=3),IFERROR(VLOOKUP(入力項目!$S$12,子育て関連マスタ!$I$4:$M$5,4,FALSE),0),
AND(R324&gt;=4,R324&lt;=6),IFERROR(VLOOKUP(入力項目!$S$13,子育て関連マスタ!$I$9:$M$12,4,FALSE),0),
AND(R324&gt;=7,R324&lt;=12),IFERROR(VLOOKUP(入力項目!$S$14,子育て関連マスタ!$I$16:$M$17,4,FALSE),0),
AND(R324&gt;=13,R324&lt;=15),IFERROR(VLOOKUP(入力項目!$S$15,子育て関連マスタ!$I$21:$M$22,4,FALSE),0),
AND(R324&gt;=16,R324&lt;=18),IFERROR(VLOOKUP(入力項目!$S$16,子育て関連マスタ!$I$26:$M$28,4,FALSE),0),
AND(R324&gt;=19,R324&lt;=20,入力項目!$S$16="高専"),IFERROR(VLOOKUP(入力項目!$S$16,子育て関連マスタ!$I$26:$M$28,4,FALSE),0),
AND(R324&gt;=19,R324&lt;=20,入力項目!$S$16&lt;&gt;"高専"),IFERROR(VLOOKUP(入力項目!$S$17,子育て関連マスタ!$I$32:$M$37,4,FALSE),0),
AND(R324&gt;=21,R324&lt;=22,入力項目!$S$16="高専"),IFERROR(VLOOKUP(入力項目!$S$17,子育て関連マスタ!$I$32:$M$34,4,FALSE),0),
AND(R324&gt;=21,R324&lt;=22,入力項目!$S$16&lt;&gt;"高専"),IFERROR(VLOOKUP(入力項目!$S$17,子育て関連マスタ!$I$32:$M$34,4,FALSE),0),
R324&gt;=23,0
) +
IF($D324=4,
  IFERROR(_xlfn.IFS(
  R324&lt;=入力項目!$S$11,0,
  AND(R324=入力項目!$S$11),IFERROR(VLOOKUP(入力項目!$S$12,子育て関連マスタ!$I$4:$M$5,2,FALSE),0),
  AND(R324=4),IFERROR(VLOOKUP(入力項目!$S$13,子育て関連マスタ!$I$9:$M$12,2,FALSE),0),
  AND(R324=7),IFERROR(VLOOKUP(入力項目!$S$14,子育て関連マスタ!$I$16:$M$17,2,FALSE),0),
  AND(R324=13),IFERROR(VLOOKUP(入力項目!$S$15,子育て関連マスタ!$I$21:$M$22,2,FALSE),0),
  AND(R324=16),IFERROR(VLOOKUP(入力項目!$S$16,子育て関連マスタ!$I$26:$M$28,2,FALSE),0),
  AND(R324=19,入力項目!$S$16&lt;&gt;"高専"),IFERROR(VLOOKUP(入力項目!$S$17,子育て関連マスタ!$I$32:$M$37,2,FALSE),0),
  AND(R324=21,入力項目!$S$16="高専"),IFERROR(VLOOKUP(入力項目!$S$17,子育て関連マスタ!$I$32:$M$37,2,FALSE),0),
  R324&gt;=22,0
  ),0),0
) +
IF(AND(R324&gt;=1,R324&lt;=15),IF($D324=入力項目!$S$8,入力項目!$S$3,0),0) +
IF(AND(R324&gt;=1,R324&lt;=15),IF($D324=5,入力項目!$S$4,0),0) +
IF(AND(R324&gt;=1,R324&lt;=15),IF($D324=12,入力項目!$S$5,0),0) +
IF(AND(入力項目!$S$7=$A324,入力項目!$S$8=$D324),子育て関連マスタ!$C$14,0) +
IFERROR(IF(AND(YEAR(EDATE(DATE(入力項目!$S$7,入力項目!$S$8,1),1))=$A324,MONTH(EDATE(DATE(入力項目!$S$7,入力項目!$S$8,1),1))=$D324),子育て関連マスタ!$C$15,0),0) +
IF(AND(OR(R324=3,R324=5,R324=7),$D324=11),子育て関連マスタ!$C$17,0) +
IF(AND(R324=20,$D324=1),子育て関連マスタ!$C$18,0) +
IF(AND(R324=20,$D324=1),
IFERROR(_xlfn.IFS(
入力項目!$S$10="男",子育て関連マスタ!$C$18,
入力項目!$S$10="女",子育て関連マスタ!$C$19
),0),0
) +
IF(AND(R324&gt;=入力項目!$S$18,R324&lt;=入力項目!$S$19),入力項目!$S$20,0) +
IF(AND(R324&gt;=入力項目!$S$21,R324&lt;=入力項目!$S$22),入力項目!$S$23,0) +
IF(AND(R324&gt;=入力項目!$S$24,R324&lt;=入力項目!$S$25),入力項目!$S$26,0)
)</f>
        <v>0</v>
      </c>
      <c r="AG324">
        <f ca="1">-(
_xlfn.IFS(
S324&lt;=入力項目!$S$11,0,
AND(S324&gt;=入力項目!$S$11+1,S324&lt;=3),IFERROR(VLOOKUP(入力項目!$S$12,子育て関連マスタ!$I$4:$M$5,4,FALSE),0),
AND(S324&gt;=4,S324&lt;=6),IFERROR(VLOOKUP(入力項目!$S$13,子育て関連マスタ!$I$9:$M$12,4,FALSE),0),
AND(S324&gt;=7,S324&lt;=12),IFERROR(VLOOKUP(入力項目!$S$14,子育て関連マスタ!$I$16:$M$17,4,FALSE),0),
AND(S324&gt;=13,S324&lt;=15),IFERROR(VLOOKUP(入力項目!$S$15,子育て関連マスタ!$I$21:$M$22,4,FALSE),0),
AND(S324&gt;=16,S324&lt;=18),IFERROR(VLOOKUP(入力項目!$S$16,子育て関連マスタ!$I$26:$M$28,4,FALSE),0),
AND(S324&gt;=19,S324&lt;=20,入力項目!$S$16="高専"),IFERROR(VLOOKUP(入力項目!$S$16,子育て関連マスタ!$I$26:$M$28,4,FALSE),0),
AND(S324&gt;=19,S324&lt;=20,入力項目!$S$16&lt;&gt;"高専"),IFERROR(VLOOKUP(入力項目!$S$17,子育て関連マスタ!$I$32:$M$37,4,FALSE),0),
AND(S324&gt;=21,S324&lt;=22,入力項目!$S$16="高専"),IFERROR(VLOOKUP(入力項目!$S$17,子育て関連マスタ!$I$32:$M$34,4,FALSE),0),
AND(S324&gt;=21,S324&lt;=22,入力項目!$S$16&lt;&gt;"高専"),IFERROR(VLOOKUP(入力項目!$S$17,子育て関連マスタ!$I$32:$M$34,4,FALSE),0),
S324&gt;=23,0
) +
IF($D324=4,
  IFERROR(_xlfn.IFS(
  S324&lt;=入力項目!$S$11,0,
  AND(S324=入力項目!$S$11),IFERROR(VLOOKUP(入力項目!$S$12,子育て関連マスタ!$I$4:$M$5,2,FALSE),0),
  AND(S324=4),IFERROR(VLOOKUP(入力項目!$S$13,子育て関連マスタ!$I$9:$M$12,2,FALSE),0),
  AND(S324=7),IFERROR(VLOOKUP(入力項目!$S$14,子育て関連マスタ!$I$16:$M$17,2,FALSE),0),
  AND(S324=13),IFERROR(VLOOKUP(入力項目!$S$15,子育て関連マスタ!$I$21:$M$22,2,FALSE),0),
  AND(S324=16),IFERROR(VLOOKUP(入力項目!$S$16,子育て関連マスタ!$I$26:$M$28,2,FALSE),0),
  AND(S324=19,入力項目!$S$16&lt;&gt;"高専"),IFERROR(VLOOKUP(入力項目!$S$17,子育て関連マスタ!$I$32:$M$37,2,FALSE),0),
  AND(S324=21,入力項目!$S$16="高専"),IFERROR(VLOOKUP(入力項目!$S$17,子育て関連マスタ!$I$32:$M$37,2,FALSE),0),
  S324&gt;=22,0
  ),0),0
) +
IF(AND(S324&gt;=1,S324&lt;=15),IF($D324=入力項目!$S$8,入力項目!$S$3,0),0) +
IF(AND(S324&gt;=1,S324&lt;=15),IF($D324=5,入力項目!$S$4,0),0) +
IF(AND(S324&gt;=1,S324&lt;=15),IF($D324=12,入力項目!$S$5,0),0) +
IF(AND(入力項目!$S$7=$A324,入力項目!$S$8=$D324),子育て関連マスタ!$C$14,0) +
IFERROR(IF(AND(YEAR(EDATE(DATE(入力項目!$S$7,入力項目!$S$8,1),1))=$A324,MONTH(EDATE(DATE(入力項目!$S$7,入力項目!$S$8,1),1))=$D324),子育て関連マスタ!$C$15,0),0) +
IF(AND(OR(S324=3,S324=5,S324=7),$D324=11),子育て関連マスタ!$C$17,0) +
IF(AND(S324=20,$D324=1),子育て関連マスタ!$C$18,0) +
IF(AND(S324=20,$D324=1),
IFERROR(_xlfn.IFS(
入力項目!$S$10="男",子育て関連マスタ!$C$18,
入力項目!$S$10="女",子育て関連マスタ!$C$19
),0),0
) +
IF(AND(S324&gt;=入力項目!$S$18,S324&lt;=入力項目!$S$19),入力項目!$S$20,0) +
IF(AND(S324&gt;=入力項目!$S$21,S324&lt;=入力項目!$S$22),入力項目!$S$23,0) +
IF(AND(S324&gt;=入力項目!$S$24,S324&lt;=入力項目!$S$25),入力項目!$S$26,0)
)</f>
        <v>0</v>
      </c>
      <c r="AH324">
        <f ca="1">-(
_xlfn.IFS(
T324&lt;=入力項目!$S$11,0,
AND(T324&gt;=入力項目!$S$11+1,T324&lt;=3),IFERROR(VLOOKUP(入力項目!$S$12,子育て関連マスタ!$I$4:$M$5,4,FALSE),0),
AND(T324&gt;=4,T324&lt;=6),IFERROR(VLOOKUP(入力項目!$S$13,子育て関連マスタ!$I$9:$M$12,4,FALSE),0),
AND(T324&gt;=7,T324&lt;=12),IFERROR(VLOOKUP(入力項目!$S$14,子育て関連マスタ!$I$16:$M$17,4,FALSE),0),
AND(T324&gt;=13,T324&lt;=15),IFERROR(VLOOKUP(入力項目!$S$15,子育て関連マスタ!$I$21:$M$22,4,FALSE),0),
AND(T324&gt;=16,T324&lt;=18),IFERROR(VLOOKUP(入力項目!$S$16,子育て関連マスタ!$I$26:$M$28,4,FALSE),0),
AND(T324&gt;=19,T324&lt;=20,入力項目!$S$16="高専"),IFERROR(VLOOKUP(入力項目!$S$16,子育て関連マスタ!$I$26:$M$28,4,FALSE),0),
AND(T324&gt;=19,T324&lt;=20,入力項目!$S$16&lt;&gt;"高専"),IFERROR(VLOOKUP(入力項目!$S$17,子育て関連マスタ!$I$32:$M$37,4,FALSE),0),
AND(T324&gt;=21,T324&lt;=22,入力項目!$S$16="高専"),IFERROR(VLOOKUP(入力項目!$S$17,子育て関連マスタ!$I$32:$M$34,4,FALSE),0),
AND(T324&gt;=21,T324&lt;=22,入力項目!$S$16&lt;&gt;"高専"),IFERROR(VLOOKUP(入力項目!$S$17,子育て関連マスタ!$I$32:$M$34,4,FALSE),0),
T324&gt;=23,0
) +
IF($D324=4,
  IFERROR(_xlfn.IFS(
  T324&lt;=入力項目!$S$11,0,
  AND(T324=入力項目!$S$11),IFERROR(VLOOKUP(入力項目!$S$12,子育て関連マスタ!$I$4:$M$5,2,FALSE),0),
  AND(T324=4),IFERROR(VLOOKUP(入力項目!$S$13,子育て関連マスタ!$I$9:$M$12,2,FALSE),0),
  AND(T324=7),IFERROR(VLOOKUP(入力項目!$S$14,子育て関連マスタ!$I$16:$M$17,2,FALSE),0),
  AND(T324=13),IFERROR(VLOOKUP(入力項目!$S$15,子育て関連マスタ!$I$21:$M$22,2,FALSE),0),
  AND(T324=16),IFERROR(VLOOKUP(入力項目!$S$16,子育て関連マスタ!$I$26:$M$28,2,FALSE),0),
  AND(T324=19,入力項目!$S$16&lt;&gt;"高専"),IFERROR(VLOOKUP(入力項目!$S$17,子育て関連マスタ!$I$32:$M$37,2,FALSE),0),
  AND(T324=21,入力項目!$S$16="高専"),IFERROR(VLOOKUP(入力項目!$S$17,子育て関連マスタ!$I$32:$M$37,2,FALSE),0),
  T324&gt;=22,0
  ),0),0
) +
IF(AND(T324&gt;=1,T324&lt;=15),IF($D324=入力項目!$S$8,入力項目!$S$3,0),0) +
IF(AND(T324&gt;=1,T324&lt;=15),IF($D324=5,入力項目!$S$4,0),0) +
IF(AND(T324&gt;=1,T324&lt;=15),IF($D324=12,入力項目!$S$5,0),0) +
IF(AND(入力項目!$S$7=$A324,入力項目!$S$8=$D324),子育て関連マスタ!$C$14,0) +
IFERROR(IF(AND(YEAR(EDATE(DATE(入力項目!$S$7,入力項目!$S$8,1),1))=$A324,MONTH(EDATE(DATE(入力項目!$S$7,入力項目!$S$8,1),1))=$D324),子育て関連マスタ!$C$15,0),0) +
IF(AND(OR(T324=3,T324=5,T324=7),$D324=11),子育て関連マスタ!$C$17,0) +
IF(AND(T324=20,$D324=1),子育て関連マスタ!$C$18,0) +
IF(AND(T324=20,$D324=1),
IFERROR(_xlfn.IFS(
入力項目!$S$10="男",子育て関連マスタ!$C$18,
入力項目!$S$10="女",子育て関連マスタ!$C$19
),0),0
) +
IF(AND(T324&gt;=入力項目!$S$18,T324&lt;=入力項目!$S$19),入力項目!$S$20,0) +
IF(AND(T324&gt;=入力項目!$S$21,T324&lt;=入力項目!$S$22),入力項目!$S$23,0) +
IF(AND(T324&gt;=入力項目!$S$24,T324&lt;=入力項目!$S$25),入力項目!$S$26,0)
)</f>
        <v>0</v>
      </c>
      <c r="AI324">
        <f ca="1">-(
_xlfn.IFS(
U324&lt;=入力項目!$S$11,0,
AND(U324&gt;=入力項目!$S$11+1,U324&lt;=3),IFERROR(VLOOKUP(入力項目!$S$12,子育て関連マスタ!$I$4:$M$5,4,FALSE),0),
AND(U324&gt;=4,U324&lt;=6),IFERROR(VLOOKUP(入力項目!$S$13,子育て関連マスタ!$I$9:$M$12,4,FALSE),0),
AND(U324&gt;=7,U324&lt;=12),IFERROR(VLOOKUP(入力項目!$S$14,子育て関連マスタ!$I$16:$M$17,4,FALSE),0),
AND(U324&gt;=13,U324&lt;=15),IFERROR(VLOOKUP(入力項目!$S$15,子育て関連マスタ!$I$21:$M$22,4,FALSE),0),
AND(U324&gt;=16,U324&lt;=18),IFERROR(VLOOKUP(入力項目!$S$16,子育て関連マスタ!$I$26:$M$28,4,FALSE),0),
AND(U324&gt;=19,U324&lt;=20,入力項目!$S$16="高専"),IFERROR(VLOOKUP(入力項目!$S$16,子育て関連マスタ!$I$26:$M$28,4,FALSE),0),
AND(U324&gt;=19,U324&lt;=20,入力項目!$S$16&lt;&gt;"高専"),IFERROR(VLOOKUP(入力項目!$S$17,子育て関連マスタ!$I$32:$M$37,4,FALSE),0),
AND(U324&gt;=21,U324&lt;=22,入力項目!$S$16="高専"),IFERROR(VLOOKUP(入力項目!$S$17,子育て関連マスタ!$I$32:$M$34,4,FALSE),0),
AND(U324&gt;=21,U324&lt;=22,入力項目!$S$16&lt;&gt;"高専"),IFERROR(VLOOKUP(入力項目!$S$17,子育て関連マスタ!$I$32:$M$34,4,FALSE),0),
U324&gt;=23,0
) +
IF($D324=4,
  IFERROR(_xlfn.IFS(
  U324&lt;=入力項目!$S$11,0,
  AND(U324=入力項目!$S$11),IFERROR(VLOOKUP(入力項目!$S$12,子育て関連マスタ!$I$4:$M$5,2,FALSE),0),
  AND(U324=4),IFERROR(VLOOKUP(入力項目!$S$13,子育て関連マスタ!$I$9:$M$12,2,FALSE),0),
  AND(U324=7),IFERROR(VLOOKUP(入力項目!$S$14,子育て関連マスタ!$I$16:$M$17,2,FALSE),0),
  AND(U324=13),IFERROR(VLOOKUP(入力項目!$S$15,子育て関連マスタ!$I$21:$M$22,2,FALSE),0),
  AND(U324=16),IFERROR(VLOOKUP(入力項目!$S$16,子育て関連マスタ!$I$26:$M$28,2,FALSE),0),
  AND(U324=19,入力項目!$S$16&lt;&gt;"高専"),IFERROR(VLOOKUP(入力項目!$S$17,子育て関連マスタ!$I$32:$M$37,2,FALSE),0),
  AND(U324=21,入力項目!$S$16="高専"),IFERROR(VLOOKUP(入力項目!$S$17,子育て関連マスタ!$I$32:$M$37,2,FALSE),0),
  U324&gt;=22,0
  ),0),0
) +
IF(AND(U324&gt;=1,U324&lt;=15),IF($D324=入力項目!$S$8,入力項目!$S$3,0),0) +
IF(AND(U324&gt;=1,U324&lt;=15),IF($D324=5,入力項目!$S$4,0),0) +
IF(AND(U324&gt;=1,U324&lt;=15),IF($D324=12,入力項目!$S$5,0),0) +
IF(AND(入力項目!$S$7=$A324,入力項目!$S$8=$D324),子育て関連マスタ!$C$14,0) +
IFERROR(IF(AND(YEAR(EDATE(DATE(入力項目!$S$7,入力項目!$S$8,1),1))=$A324,MONTH(EDATE(DATE(入力項目!$S$7,入力項目!$S$8,1),1))=$D324),子育て関連マスタ!$C$15,0),0) +
IF(AND(OR(U324=3,U324=5,U324=7),$D324=11),子育て関連マスタ!$C$17,0) +
IF(AND(U324=20,$D324=1),子育て関連マスタ!$C$18,0) +
IF(AND(U324=20,$D324=1),
IFERROR(_xlfn.IFS(
入力項目!$S$10="男",子育て関連マスタ!$C$18,
入力項目!$S$10="女",子育て関連マスタ!$C$19
),0),0
) +
IF(AND(U324&gt;=入力項目!$S$18,U324&lt;=入力項目!$S$19),入力項目!$S$20,0) +
IF(AND(U324&gt;=入力項目!$S$21,U324&lt;=入力項目!$S$22),入力項目!$S$23,0) +
IF(AND(U324&gt;=入力項目!$S$24,U324&lt;=入力項目!$S$25),入力項目!$S$26,0)
)</f>
        <v>0</v>
      </c>
      <c r="AJ324" s="10">
        <f ca="1">-VLOOKUP($D324,月別収支!$A$2:$H$13,7,FALSE)</f>
        <v>-20000</v>
      </c>
    </row>
    <row r="325" spans="1:36" x14ac:dyDescent="0.4">
      <c r="A325">
        <f t="shared" ca="1" si="88"/>
        <v>2051</v>
      </c>
      <c r="B325">
        <f t="shared" ref="B325:B388" ca="1" si="95">IF(D325=4,B324+1,B324)</f>
        <v>2051</v>
      </c>
      <c r="C325">
        <f t="shared" ref="C325:C388" ca="1" si="96">IF(D325=1,C324+1,C324)</f>
        <v>27</v>
      </c>
      <c r="D325">
        <f t="shared" ca="1" si="89"/>
        <v>7</v>
      </c>
      <c r="E325" t="str">
        <f t="shared" ca="1" si="90"/>
        <v>2051年7月</v>
      </c>
      <c r="F325">
        <f ca="1">IF(OR(入力項目!$N$5&lt;$A325,AND(入力項目!$N$5=$A325,入力項目!$N$6&lt;$D325)),IF(F324=0,1,IF(G325=12,F324+1,F324)),0)</f>
        <v>26</v>
      </c>
      <c r="G325">
        <f ca="1">IF(OR(入力項目!$N$5&lt;$A325,AND(入力項目!$N$5=$A325,入力項目!$N$6&lt;$D325)),IF(G324=12,1,G324+1),0)</f>
        <v>9</v>
      </c>
      <c r="H325" t="str">
        <f t="shared" ca="1" si="91"/>
        <v>26_9</v>
      </c>
      <c r="I325">
        <f ca="1">IF(
  IFERROR(AND($C325&gt;0,MOD($C325,入力項目!$N$22)=0,$D325=入力項目!$N$23), FALSE),
  1,
  IF(
    AND(I324&gt;0,J324=12),
    IF(I324=入力項目!$N$28, 0, I324+1),
    I324
  )
)</f>
        <v>3</v>
      </c>
      <c r="J325">
        <f ca="1">IF($D325=入力項目!$N$23,1,IFERROR(J324+1,1))</f>
        <v>2</v>
      </c>
      <c r="K325" t="str">
        <f t="shared" ca="1" si="92"/>
        <v>3_2</v>
      </c>
      <c r="L325">
        <f ca="1">L324+IF(入力項目!$D$4=$D325,1,0)</f>
        <v>55</v>
      </c>
      <c r="M325" t="str">
        <f t="shared" ca="1" si="93"/>
        <v>55歳</v>
      </c>
      <c r="N325">
        <f t="shared" ref="N325:N388" ca="1" si="97">IF($D325=1,N324+1,N324)</f>
        <v>56</v>
      </c>
      <c r="O325" t="str">
        <f t="shared" ca="1" si="94"/>
        <v>56歳</v>
      </c>
      <c r="P325">
        <f t="shared" ref="P325:P388" ca="1" si="98">IF($D325=4,P324+1,P324)</f>
        <v>31</v>
      </c>
      <c r="Q325">
        <f t="shared" ref="Q325:Q388" ca="1" si="99">IF($D325=4,Q324+1,Q324)</f>
        <v>29</v>
      </c>
      <c r="R325">
        <f t="shared" ref="R325:R388" ca="1" si="100">IF($D325=4,R324+1,R324)</f>
        <v>2052</v>
      </c>
      <c r="S325">
        <f t="shared" ref="S325:S388" ca="1" si="101">IF($D325=4,S324+1,S324)</f>
        <v>2052</v>
      </c>
      <c r="T325">
        <f t="shared" ref="T325:T388" ca="1" si="102">IF($D325=4,T324+1,T324)</f>
        <v>2052</v>
      </c>
      <c r="U325">
        <f t="shared" ref="U325:U388" ca="1" si="103">IF($D325=4,U324+1,U324)</f>
        <v>2052</v>
      </c>
      <c r="V325" s="10">
        <f t="shared" ca="1" si="87"/>
        <v>38723195</v>
      </c>
      <c r="W325" s="10">
        <f ca="1">IF($L325&lt;その他マスタ!$B$1,VLOOKUP($D325,月別収支!$A$2:$H$13,2,FALSE),その他マスタ!$B$3)+IF(AND($L325=その他マスタ!$B$1,入力項目!$I$9="あり",$D325=入力項目!$D$4),その他マスタ!$B$2,0)</f>
        <v>300000</v>
      </c>
      <c r="X325" s="10">
        <f ca="1">-IF(入力項目!$K$5=TRUE,
IF($F325+$G325&lt;3,VLOOKUP($D325,月別収支!$A$2:$H$13,8,FALSE),0)+IFERROR(VLOOKUP($H325,住宅ローン計算!C:P,13,FALSE),0)+IF($F325&gt;1,IF(OR($G325=3,$G325=6,$G325=9,$G325=12),ROUNDUP(入力項目!$N$18/4,0),0),0),
VLOOKUP($D325,月別収支!$A$2:$H$13,8,FALSE))</f>
        <v>-91090</v>
      </c>
      <c r="Y325" s="10">
        <f ca="1">-VLOOKUP($D325,月別収支!$A$2:$H$13,3,FALSE)</f>
        <v>-75000</v>
      </c>
      <c r="Z325" s="10">
        <f ca="1">-VLOOKUP($D325,月別収支!$A$2:$H$13,4,FALSE)</f>
        <v>-27000</v>
      </c>
      <c r="AA325" s="10">
        <f ca="1">-VLOOKUP($D325,月別収支!$A$2:$H$13,6,FALSE)</f>
        <v>-10000</v>
      </c>
      <c r="AB325" s="10">
        <f ca="1">-(
VLOOKUP($D325,月別収支!$A$2:$H$13,5,FALSE)+IF(AND(入力項目!$I$27&lt;=$A325,ISEVEN($A325-入力項目!$I$27),入力項目!$I$28=$D325),入力項目!$I$26,0)
+IF(入力項目!$K$26=TRUE,
IFERROR(VLOOKUP($K325,マイカーローン計算!C:P,13,FALSE),0),
IFERROR(
  IF(AND($C325&gt;0,MOD($C325,入力項目!$N$22)=0,$D325=入力項目!$N$23),入力項目!$N$24,0),
 0
)
)
)</f>
        <v>-20000</v>
      </c>
      <c r="AC325" s="10">
        <f ca="1">-IF($A325&lt;入力項目!$N$33,入力項目!$N$35,IF(AND($A325=入力項目!$N$33,$D325&lt;=入力項目!$N$34),入力項目!$N$35,0))</f>
        <v>0</v>
      </c>
      <c r="AD325">
        <f ca="1">-(
_xlfn.IFS(
P325&lt;=入力項目!$S$11,0,
AND(P325&gt;=入力項目!$S$11+1,P325&lt;=3),IFERROR(VLOOKUP(入力項目!$S$12,子育て関連マスタ!$I$4:$M$5,4,FALSE),0),
AND(P325&gt;=4,P325&lt;=6),IFERROR(VLOOKUP(入力項目!$S$13,子育て関連マスタ!$I$9:$M$12,4,FALSE),0),
AND(P325&gt;=7,P325&lt;=12),IFERROR(VLOOKUP(入力項目!$S$14,子育て関連マスタ!$I$16:$M$17,4,FALSE),0),
AND(P325&gt;=13,P325&lt;=15),IFERROR(VLOOKUP(入力項目!$S$15,子育て関連マスタ!$I$21:$M$22,4,FALSE),0),
AND(P325&gt;=16,P325&lt;=18),IFERROR(VLOOKUP(入力項目!$S$16,子育て関連マスタ!$I$26:$M$28,4,FALSE),0),
AND(P325&gt;=19,P325&lt;=20,入力項目!$S$16="高専"),IFERROR(VLOOKUP(入力項目!$S$16,子育て関連マスタ!$I$26:$M$28,4,FALSE),0),
AND(P325&gt;=19,P325&lt;=20,入力項目!$S$16&lt;&gt;"高専"),IFERROR(VLOOKUP(入力項目!$S$17,子育て関連マスタ!$I$32:$M$37,4,FALSE),0),
AND(P325&gt;=21,P325&lt;=22,入力項目!$S$16="高専"),IFERROR(VLOOKUP(入力項目!$S$17,子育て関連マスタ!$I$32:$M$34,4,FALSE),0),
AND(P325&gt;=21,P325&lt;=22,入力項目!$S$16&lt;&gt;"高専"),IFERROR(VLOOKUP(入力項目!$S$17,子育て関連マスタ!$I$32:$M$34,4,FALSE),0),
P325&gt;=23,0
) +
IF($D325=4,
  IFERROR(_xlfn.IFS(
  P325&lt;=入力項目!$S$11,0,
  AND(P325=入力項目!$S$11),IFERROR(VLOOKUP(入力項目!$S$12,子育て関連マスタ!$I$4:$M$5,2,FALSE),0),
  AND(P325=4),IFERROR(VLOOKUP(入力項目!$S$13,子育て関連マスタ!$I$9:$M$12,2,FALSE),0),
  AND(P325=7),IFERROR(VLOOKUP(入力項目!$S$14,子育て関連マスタ!$I$16:$M$17,2,FALSE),0),
  AND(P325=13),IFERROR(VLOOKUP(入力項目!$S$15,子育て関連マスタ!$I$21:$M$22,2,FALSE),0),
  AND(P325=16),IFERROR(VLOOKUP(入力項目!$S$16,子育て関連マスタ!$I$26:$M$28,2,FALSE),0),
  AND(P325=19,入力項目!$S$16&lt;&gt;"高専"),IFERROR(VLOOKUP(入力項目!$S$17,子育て関連マスタ!$I$32:$M$37,2,FALSE),0),
  AND(P325=21,入力項目!$S$16="高専"),IFERROR(VLOOKUP(入力項目!$S$17,子育て関連マスタ!$I$32:$M$37,2,FALSE),0),
  P325&gt;=22,0
  ),0),0
) +
IF(AND(P325&gt;=1,P325&lt;=15),IF($D325=入力項目!$S$8,入力項目!$S$3,0),0) +
IF(AND(P325&gt;=1,P325&lt;=15),IF($D325=5,入力項目!$S$4,0),0) +
IF(AND(P325&gt;=1,P325&lt;=15),IF($D325=12,入力項目!$S$5,0),0) +
IF(AND(入力項目!$S$7=$A325,入力項目!$S$8=$D325),子育て関連マスタ!$C$14,0) +
IFERROR(IF(AND(YEAR(EDATE(DATE(入力項目!$S$7,入力項目!$S$8,1),1))=$A325,MONTH(EDATE(DATE(入力項目!$S$7,入力項目!$S$8,1),1))=$D325),子育て関連マスタ!$C$15,0),0) +
IF(AND(OR(P325=3,P325=5,P325=7),$D325=11),子育て関連マスタ!$C$17,0) +
IF(AND(P325=20,$D325=1),子育て関連マスタ!$C$18,0) +
IF(AND(P325=20,$D325=1),
IFERROR(_xlfn.IFS(
入力項目!$S$10="男",子育て関連マスタ!$C$18,
入力項目!$S$10="女",子育て関連マスタ!$C$19
),0),0
) +
IF(AND(P325&gt;=入力項目!$S$18,P325&lt;=入力項目!$S$19),入力項目!$S$20,0) +
IF(AND(P325&gt;=入力項目!$S$21,P325&lt;=入力項目!$S$22),入力項目!$S$23,0) +
IF(AND(P325&gt;=入力項目!$S$24,P325&lt;=入力項目!$S$25),入力項目!$S$26,0)
)</f>
        <v>0</v>
      </c>
      <c r="AE325">
        <f ca="1">-(
_xlfn.IFS(
Q325&lt;=入力項目!$S$11,0,
AND(Q325&gt;=入力項目!$S$11+1,Q325&lt;=3),IFERROR(VLOOKUP(入力項目!$S$12,子育て関連マスタ!$I$4:$M$5,4,FALSE),0),
AND(Q325&gt;=4,Q325&lt;=6),IFERROR(VLOOKUP(入力項目!$S$13,子育て関連マスタ!$I$9:$M$12,4,FALSE),0),
AND(Q325&gt;=7,Q325&lt;=12),IFERROR(VLOOKUP(入力項目!$S$14,子育て関連マスタ!$I$16:$M$17,4,FALSE),0),
AND(Q325&gt;=13,Q325&lt;=15),IFERROR(VLOOKUP(入力項目!$S$15,子育て関連マスタ!$I$21:$M$22,4,FALSE),0),
AND(Q325&gt;=16,Q325&lt;=18),IFERROR(VLOOKUP(入力項目!$S$16,子育て関連マスタ!$I$26:$M$28,4,FALSE),0),
AND(Q325&gt;=19,Q325&lt;=20,入力項目!$S$16="高専"),IFERROR(VLOOKUP(入力項目!$S$16,子育て関連マスタ!$I$26:$M$28,4,FALSE),0),
AND(Q325&gt;=19,Q325&lt;=20,入力項目!$S$16&lt;&gt;"高専"),IFERROR(VLOOKUP(入力項目!$S$17,子育て関連マスタ!$I$32:$M$37,4,FALSE),0),
AND(Q325&gt;=21,Q325&lt;=22,入力項目!$S$16="高専"),IFERROR(VLOOKUP(入力項目!$S$17,子育て関連マスタ!$I$32:$M$34,4,FALSE),0),
AND(Q325&gt;=21,Q325&lt;=22,入力項目!$S$16&lt;&gt;"高専"),IFERROR(VLOOKUP(入力項目!$S$17,子育て関連マスタ!$I$32:$M$34,4,FALSE),0),
Q325&gt;=23,0
) +
IF($D325=4,
  IFERROR(_xlfn.IFS(
  Q325&lt;=入力項目!$S$11,0,
  AND(Q325=入力項目!$S$11),IFERROR(VLOOKUP(入力項目!$S$12,子育て関連マスタ!$I$4:$M$5,2,FALSE),0),
  AND(Q325=4),IFERROR(VLOOKUP(入力項目!$S$13,子育て関連マスタ!$I$9:$M$12,2,FALSE),0),
  AND(Q325=7),IFERROR(VLOOKUP(入力項目!$S$14,子育て関連マスタ!$I$16:$M$17,2,FALSE),0),
  AND(Q325=13),IFERROR(VLOOKUP(入力項目!$S$15,子育て関連マスタ!$I$21:$M$22,2,FALSE),0),
  AND(Q325=16),IFERROR(VLOOKUP(入力項目!$S$16,子育て関連マスタ!$I$26:$M$28,2,FALSE),0),
  AND(Q325=19,入力項目!$S$16&lt;&gt;"高専"),IFERROR(VLOOKUP(入力項目!$S$17,子育て関連マスタ!$I$32:$M$37,2,FALSE),0),
  AND(Q325=21,入力項目!$S$16="高専"),IFERROR(VLOOKUP(入力項目!$S$17,子育て関連マスタ!$I$32:$M$37,2,FALSE),0),
  Q325&gt;=22,0
  ),0),0
) +
IF(AND(Q325&gt;=1,Q325&lt;=15),IF($D325=入力項目!$S$8,入力項目!$S$3,0),0) +
IF(AND(Q325&gt;=1,Q325&lt;=15),IF($D325=5,入力項目!$S$4,0),0) +
IF(AND(Q325&gt;=1,Q325&lt;=15),IF($D325=12,入力項目!$S$5,0),0) +
IF(AND(入力項目!$S$7=$A325,入力項目!$S$8=$D325),子育て関連マスタ!$C$14,0) +
IFERROR(IF(AND(YEAR(EDATE(DATE(入力項目!$S$7,入力項目!$S$8,1),1))=$A325,MONTH(EDATE(DATE(入力項目!$S$7,入力項目!$S$8,1),1))=$D325),子育て関連マスタ!$C$15,0),0) +
IF(AND(OR(Q325=3,Q325=5,Q325=7),$D325=11),子育て関連マスタ!$C$17,0) +
IF(AND(Q325=20,$D325=1),子育て関連マスタ!$C$18,0) +
IF(AND(Q325=20,$D325=1),
IFERROR(_xlfn.IFS(
入力項目!$S$10="男",子育て関連マスタ!$C$18,
入力項目!$S$10="女",子育て関連マスタ!$C$19
),0),0
) +
IF(AND(Q325&gt;=入力項目!$S$18,Q325&lt;=入力項目!$S$19),入力項目!$S$20,0) +
IF(AND(Q325&gt;=入力項目!$S$21,Q325&lt;=入力項目!$S$22),入力項目!$S$23,0) +
IF(AND(Q325&gt;=入力項目!$S$24,Q325&lt;=入力項目!$S$25),入力項目!$S$26,0)
)</f>
        <v>0</v>
      </c>
      <c r="AF325">
        <f ca="1">-(
_xlfn.IFS(
R325&lt;=入力項目!$S$11,0,
AND(R325&gt;=入力項目!$S$11+1,R325&lt;=3),IFERROR(VLOOKUP(入力項目!$S$12,子育て関連マスタ!$I$4:$M$5,4,FALSE),0),
AND(R325&gt;=4,R325&lt;=6),IFERROR(VLOOKUP(入力項目!$S$13,子育て関連マスタ!$I$9:$M$12,4,FALSE),0),
AND(R325&gt;=7,R325&lt;=12),IFERROR(VLOOKUP(入力項目!$S$14,子育て関連マスタ!$I$16:$M$17,4,FALSE),0),
AND(R325&gt;=13,R325&lt;=15),IFERROR(VLOOKUP(入力項目!$S$15,子育て関連マスタ!$I$21:$M$22,4,FALSE),0),
AND(R325&gt;=16,R325&lt;=18),IFERROR(VLOOKUP(入力項目!$S$16,子育て関連マスタ!$I$26:$M$28,4,FALSE),0),
AND(R325&gt;=19,R325&lt;=20,入力項目!$S$16="高専"),IFERROR(VLOOKUP(入力項目!$S$16,子育て関連マスタ!$I$26:$M$28,4,FALSE),0),
AND(R325&gt;=19,R325&lt;=20,入力項目!$S$16&lt;&gt;"高専"),IFERROR(VLOOKUP(入力項目!$S$17,子育て関連マスタ!$I$32:$M$37,4,FALSE),0),
AND(R325&gt;=21,R325&lt;=22,入力項目!$S$16="高専"),IFERROR(VLOOKUP(入力項目!$S$17,子育て関連マスタ!$I$32:$M$34,4,FALSE),0),
AND(R325&gt;=21,R325&lt;=22,入力項目!$S$16&lt;&gt;"高専"),IFERROR(VLOOKUP(入力項目!$S$17,子育て関連マスタ!$I$32:$M$34,4,FALSE),0),
R325&gt;=23,0
) +
IF($D325=4,
  IFERROR(_xlfn.IFS(
  R325&lt;=入力項目!$S$11,0,
  AND(R325=入力項目!$S$11),IFERROR(VLOOKUP(入力項目!$S$12,子育て関連マスタ!$I$4:$M$5,2,FALSE),0),
  AND(R325=4),IFERROR(VLOOKUP(入力項目!$S$13,子育て関連マスタ!$I$9:$M$12,2,FALSE),0),
  AND(R325=7),IFERROR(VLOOKUP(入力項目!$S$14,子育て関連マスタ!$I$16:$M$17,2,FALSE),0),
  AND(R325=13),IFERROR(VLOOKUP(入力項目!$S$15,子育て関連マスタ!$I$21:$M$22,2,FALSE),0),
  AND(R325=16),IFERROR(VLOOKUP(入力項目!$S$16,子育て関連マスタ!$I$26:$M$28,2,FALSE),0),
  AND(R325=19,入力項目!$S$16&lt;&gt;"高専"),IFERROR(VLOOKUP(入力項目!$S$17,子育て関連マスタ!$I$32:$M$37,2,FALSE),0),
  AND(R325=21,入力項目!$S$16="高専"),IFERROR(VLOOKUP(入力項目!$S$17,子育て関連マスタ!$I$32:$M$37,2,FALSE),0),
  R325&gt;=22,0
  ),0),0
) +
IF(AND(R325&gt;=1,R325&lt;=15),IF($D325=入力項目!$S$8,入力項目!$S$3,0),0) +
IF(AND(R325&gt;=1,R325&lt;=15),IF($D325=5,入力項目!$S$4,0),0) +
IF(AND(R325&gt;=1,R325&lt;=15),IF($D325=12,入力項目!$S$5,0),0) +
IF(AND(入力項目!$S$7=$A325,入力項目!$S$8=$D325),子育て関連マスタ!$C$14,0) +
IFERROR(IF(AND(YEAR(EDATE(DATE(入力項目!$S$7,入力項目!$S$8,1),1))=$A325,MONTH(EDATE(DATE(入力項目!$S$7,入力項目!$S$8,1),1))=$D325),子育て関連マスタ!$C$15,0),0) +
IF(AND(OR(R325=3,R325=5,R325=7),$D325=11),子育て関連マスタ!$C$17,0) +
IF(AND(R325=20,$D325=1),子育て関連マスタ!$C$18,0) +
IF(AND(R325=20,$D325=1),
IFERROR(_xlfn.IFS(
入力項目!$S$10="男",子育て関連マスタ!$C$18,
入力項目!$S$10="女",子育て関連マスタ!$C$19
),0),0
) +
IF(AND(R325&gt;=入力項目!$S$18,R325&lt;=入力項目!$S$19),入力項目!$S$20,0) +
IF(AND(R325&gt;=入力項目!$S$21,R325&lt;=入力項目!$S$22),入力項目!$S$23,0) +
IF(AND(R325&gt;=入力項目!$S$24,R325&lt;=入力項目!$S$25),入力項目!$S$26,0)
)</f>
        <v>0</v>
      </c>
      <c r="AG325">
        <f ca="1">-(
_xlfn.IFS(
S325&lt;=入力項目!$S$11,0,
AND(S325&gt;=入力項目!$S$11+1,S325&lt;=3),IFERROR(VLOOKUP(入力項目!$S$12,子育て関連マスタ!$I$4:$M$5,4,FALSE),0),
AND(S325&gt;=4,S325&lt;=6),IFERROR(VLOOKUP(入力項目!$S$13,子育て関連マスタ!$I$9:$M$12,4,FALSE),0),
AND(S325&gt;=7,S325&lt;=12),IFERROR(VLOOKUP(入力項目!$S$14,子育て関連マスタ!$I$16:$M$17,4,FALSE),0),
AND(S325&gt;=13,S325&lt;=15),IFERROR(VLOOKUP(入力項目!$S$15,子育て関連マスタ!$I$21:$M$22,4,FALSE),0),
AND(S325&gt;=16,S325&lt;=18),IFERROR(VLOOKUP(入力項目!$S$16,子育て関連マスタ!$I$26:$M$28,4,FALSE),0),
AND(S325&gt;=19,S325&lt;=20,入力項目!$S$16="高専"),IFERROR(VLOOKUP(入力項目!$S$16,子育て関連マスタ!$I$26:$M$28,4,FALSE),0),
AND(S325&gt;=19,S325&lt;=20,入力項目!$S$16&lt;&gt;"高専"),IFERROR(VLOOKUP(入力項目!$S$17,子育て関連マスタ!$I$32:$M$37,4,FALSE),0),
AND(S325&gt;=21,S325&lt;=22,入力項目!$S$16="高専"),IFERROR(VLOOKUP(入力項目!$S$17,子育て関連マスタ!$I$32:$M$34,4,FALSE),0),
AND(S325&gt;=21,S325&lt;=22,入力項目!$S$16&lt;&gt;"高専"),IFERROR(VLOOKUP(入力項目!$S$17,子育て関連マスタ!$I$32:$M$34,4,FALSE),0),
S325&gt;=23,0
) +
IF($D325=4,
  IFERROR(_xlfn.IFS(
  S325&lt;=入力項目!$S$11,0,
  AND(S325=入力項目!$S$11),IFERROR(VLOOKUP(入力項目!$S$12,子育て関連マスタ!$I$4:$M$5,2,FALSE),0),
  AND(S325=4),IFERROR(VLOOKUP(入力項目!$S$13,子育て関連マスタ!$I$9:$M$12,2,FALSE),0),
  AND(S325=7),IFERROR(VLOOKUP(入力項目!$S$14,子育て関連マスタ!$I$16:$M$17,2,FALSE),0),
  AND(S325=13),IFERROR(VLOOKUP(入力項目!$S$15,子育て関連マスタ!$I$21:$M$22,2,FALSE),0),
  AND(S325=16),IFERROR(VLOOKUP(入力項目!$S$16,子育て関連マスタ!$I$26:$M$28,2,FALSE),0),
  AND(S325=19,入力項目!$S$16&lt;&gt;"高専"),IFERROR(VLOOKUP(入力項目!$S$17,子育て関連マスタ!$I$32:$M$37,2,FALSE),0),
  AND(S325=21,入力項目!$S$16="高専"),IFERROR(VLOOKUP(入力項目!$S$17,子育て関連マスタ!$I$32:$M$37,2,FALSE),0),
  S325&gt;=22,0
  ),0),0
) +
IF(AND(S325&gt;=1,S325&lt;=15),IF($D325=入力項目!$S$8,入力項目!$S$3,0),0) +
IF(AND(S325&gt;=1,S325&lt;=15),IF($D325=5,入力項目!$S$4,0),0) +
IF(AND(S325&gt;=1,S325&lt;=15),IF($D325=12,入力項目!$S$5,0),0) +
IF(AND(入力項目!$S$7=$A325,入力項目!$S$8=$D325),子育て関連マスタ!$C$14,0) +
IFERROR(IF(AND(YEAR(EDATE(DATE(入力項目!$S$7,入力項目!$S$8,1),1))=$A325,MONTH(EDATE(DATE(入力項目!$S$7,入力項目!$S$8,1),1))=$D325),子育て関連マスタ!$C$15,0),0) +
IF(AND(OR(S325=3,S325=5,S325=7),$D325=11),子育て関連マスタ!$C$17,0) +
IF(AND(S325=20,$D325=1),子育て関連マスタ!$C$18,0) +
IF(AND(S325=20,$D325=1),
IFERROR(_xlfn.IFS(
入力項目!$S$10="男",子育て関連マスタ!$C$18,
入力項目!$S$10="女",子育て関連マスタ!$C$19
),0),0
) +
IF(AND(S325&gt;=入力項目!$S$18,S325&lt;=入力項目!$S$19),入力項目!$S$20,0) +
IF(AND(S325&gt;=入力項目!$S$21,S325&lt;=入力項目!$S$22),入力項目!$S$23,0) +
IF(AND(S325&gt;=入力項目!$S$24,S325&lt;=入力項目!$S$25),入力項目!$S$26,0)
)</f>
        <v>0</v>
      </c>
      <c r="AH325">
        <f ca="1">-(
_xlfn.IFS(
T325&lt;=入力項目!$S$11,0,
AND(T325&gt;=入力項目!$S$11+1,T325&lt;=3),IFERROR(VLOOKUP(入力項目!$S$12,子育て関連マスタ!$I$4:$M$5,4,FALSE),0),
AND(T325&gt;=4,T325&lt;=6),IFERROR(VLOOKUP(入力項目!$S$13,子育て関連マスタ!$I$9:$M$12,4,FALSE),0),
AND(T325&gt;=7,T325&lt;=12),IFERROR(VLOOKUP(入力項目!$S$14,子育て関連マスタ!$I$16:$M$17,4,FALSE),0),
AND(T325&gt;=13,T325&lt;=15),IFERROR(VLOOKUP(入力項目!$S$15,子育て関連マスタ!$I$21:$M$22,4,FALSE),0),
AND(T325&gt;=16,T325&lt;=18),IFERROR(VLOOKUP(入力項目!$S$16,子育て関連マスタ!$I$26:$M$28,4,FALSE),0),
AND(T325&gt;=19,T325&lt;=20,入力項目!$S$16="高専"),IFERROR(VLOOKUP(入力項目!$S$16,子育て関連マスタ!$I$26:$M$28,4,FALSE),0),
AND(T325&gt;=19,T325&lt;=20,入力項目!$S$16&lt;&gt;"高専"),IFERROR(VLOOKUP(入力項目!$S$17,子育て関連マスタ!$I$32:$M$37,4,FALSE),0),
AND(T325&gt;=21,T325&lt;=22,入力項目!$S$16="高専"),IFERROR(VLOOKUP(入力項目!$S$17,子育て関連マスタ!$I$32:$M$34,4,FALSE),0),
AND(T325&gt;=21,T325&lt;=22,入力項目!$S$16&lt;&gt;"高専"),IFERROR(VLOOKUP(入力項目!$S$17,子育て関連マスタ!$I$32:$M$34,4,FALSE),0),
T325&gt;=23,0
) +
IF($D325=4,
  IFERROR(_xlfn.IFS(
  T325&lt;=入力項目!$S$11,0,
  AND(T325=入力項目!$S$11),IFERROR(VLOOKUP(入力項目!$S$12,子育て関連マスタ!$I$4:$M$5,2,FALSE),0),
  AND(T325=4),IFERROR(VLOOKUP(入力項目!$S$13,子育て関連マスタ!$I$9:$M$12,2,FALSE),0),
  AND(T325=7),IFERROR(VLOOKUP(入力項目!$S$14,子育て関連マスタ!$I$16:$M$17,2,FALSE),0),
  AND(T325=13),IFERROR(VLOOKUP(入力項目!$S$15,子育て関連マスタ!$I$21:$M$22,2,FALSE),0),
  AND(T325=16),IFERROR(VLOOKUP(入力項目!$S$16,子育て関連マスタ!$I$26:$M$28,2,FALSE),0),
  AND(T325=19,入力項目!$S$16&lt;&gt;"高専"),IFERROR(VLOOKUP(入力項目!$S$17,子育て関連マスタ!$I$32:$M$37,2,FALSE),0),
  AND(T325=21,入力項目!$S$16="高専"),IFERROR(VLOOKUP(入力項目!$S$17,子育て関連マスタ!$I$32:$M$37,2,FALSE),0),
  T325&gt;=22,0
  ),0),0
) +
IF(AND(T325&gt;=1,T325&lt;=15),IF($D325=入力項目!$S$8,入力項目!$S$3,0),0) +
IF(AND(T325&gt;=1,T325&lt;=15),IF($D325=5,入力項目!$S$4,0),0) +
IF(AND(T325&gt;=1,T325&lt;=15),IF($D325=12,入力項目!$S$5,0),0) +
IF(AND(入力項目!$S$7=$A325,入力項目!$S$8=$D325),子育て関連マスタ!$C$14,0) +
IFERROR(IF(AND(YEAR(EDATE(DATE(入力項目!$S$7,入力項目!$S$8,1),1))=$A325,MONTH(EDATE(DATE(入力項目!$S$7,入力項目!$S$8,1),1))=$D325),子育て関連マスタ!$C$15,0),0) +
IF(AND(OR(T325=3,T325=5,T325=7),$D325=11),子育て関連マスタ!$C$17,0) +
IF(AND(T325=20,$D325=1),子育て関連マスタ!$C$18,0) +
IF(AND(T325=20,$D325=1),
IFERROR(_xlfn.IFS(
入力項目!$S$10="男",子育て関連マスタ!$C$18,
入力項目!$S$10="女",子育て関連マスタ!$C$19
),0),0
) +
IF(AND(T325&gt;=入力項目!$S$18,T325&lt;=入力項目!$S$19),入力項目!$S$20,0) +
IF(AND(T325&gt;=入力項目!$S$21,T325&lt;=入力項目!$S$22),入力項目!$S$23,0) +
IF(AND(T325&gt;=入力項目!$S$24,T325&lt;=入力項目!$S$25),入力項目!$S$26,0)
)</f>
        <v>0</v>
      </c>
      <c r="AI325">
        <f ca="1">-(
_xlfn.IFS(
U325&lt;=入力項目!$S$11,0,
AND(U325&gt;=入力項目!$S$11+1,U325&lt;=3),IFERROR(VLOOKUP(入力項目!$S$12,子育て関連マスタ!$I$4:$M$5,4,FALSE),0),
AND(U325&gt;=4,U325&lt;=6),IFERROR(VLOOKUP(入力項目!$S$13,子育て関連マスタ!$I$9:$M$12,4,FALSE),0),
AND(U325&gt;=7,U325&lt;=12),IFERROR(VLOOKUP(入力項目!$S$14,子育て関連マスタ!$I$16:$M$17,4,FALSE),0),
AND(U325&gt;=13,U325&lt;=15),IFERROR(VLOOKUP(入力項目!$S$15,子育て関連マスタ!$I$21:$M$22,4,FALSE),0),
AND(U325&gt;=16,U325&lt;=18),IFERROR(VLOOKUP(入力項目!$S$16,子育て関連マスタ!$I$26:$M$28,4,FALSE),0),
AND(U325&gt;=19,U325&lt;=20,入力項目!$S$16="高専"),IFERROR(VLOOKUP(入力項目!$S$16,子育て関連マスタ!$I$26:$M$28,4,FALSE),0),
AND(U325&gt;=19,U325&lt;=20,入力項目!$S$16&lt;&gt;"高専"),IFERROR(VLOOKUP(入力項目!$S$17,子育て関連マスタ!$I$32:$M$37,4,FALSE),0),
AND(U325&gt;=21,U325&lt;=22,入力項目!$S$16="高専"),IFERROR(VLOOKUP(入力項目!$S$17,子育て関連マスタ!$I$32:$M$34,4,FALSE),0),
AND(U325&gt;=21,U325&lt;=22,入力項目!$S$16&lt;&gt;"高専"),IFERROR(VLOOKUP(入力項目!$S$17,子育て関連マスタ!$I$32:$M$34,4,FALSE),0),
U325&gt;=23,0
) +
IF($D325=4,
  IFERROR(_xlfn.IFS(
  U325&lt;=入力項目!$S$11,0,
  AND(U325=入力項目!$S$11),IFERROR(VLOOKUP(入力項目!$S$12,子育て関連マスタ!$I$4:$M$5,2,FALSE),0),
  AND(U325=4),IFERROR(VLOOKUP(入力項目!$S$13,子育て関連マスタ!$I$9:$M$12,2,FALSE),0),
  AND(U325=7),IFERROR(VLOOKUP(入力項目!$S$14,子育て関連マスタ!$I$16:$M$17,2,FALSE),0),
  AND(U325=13),IFERROR(VLOOKUP(入力項目!$S$15,子育て関連マスタ!$I$21:$M$22,2,FALSE),0),
  AND(U325=16),IFERROR(VLOOKUP(入力項目!$S$16,子育て関連マスタ!$I$26:$M$28,2,FALSE),0),
  AND(U325=19,入力項目!$S$16&lt;&gt;"高専"),IFERROR(VLOOKUP(入力項目!$S$17,子育て関連マスタ!$I$32:$M$37,2,FALSE),0),
  AND(U325=21,入力項目!$S$16="高専"),IFERROR(VLOOKUP(入力項目!$S$17,子育て関連マスタ!$I$32:$M$37,2,FALSE),0),
  U325&gt;=22,0
  ),0),0
) +
IF(AND(U325&gt;=1,U325&lt;=15),IF($D325=入力項目!$S$8,入力項目!$S$3,0),0) +
IF(AND(U325&gt;=1,U325&lt;=15),IF($D325=5,入力項目!$S$4,0),0) +
IF(AND(U325&gt;=1,U325&lt;=15),IF($D325=12,入力項目!$S$5,0),0) +
IF(AND(入力項目!$S$7=$A325,入力項目!$S$8=$D325),子育て関連マスタ!$C$14,0) +
IFERROR(IF(AND(YEAR(EDATE(DATE(入力項目!$S$7,入力項目!$S$8,1),1))=$A325,MONTH(EDATE(DATE(入力項目!$S$7,入力項目!$S$8,1),1))=$D325),子育て関連マスタ!$C$15,0),0) +
IF(AND(OR(U325=3,U325=5,U325=7),$D325=11),子育て関連マスタ!$C$17,0) +
IF(AND(U325=20,$D325=1),子育て関連マスタ!$C$18,0) +
IF(AND(U325=20,$D325=1),
IFERROR(_xlfn.IFS(
入力項目!$S$10="男",子育て関連マスタ!$C$18,
入力項目!$S$10="女",子育て関連マスタ!$C$19
),0),0
) +
IF(AND(U325&gt;=入力項目!$S$18,U325&lt;=入力項目!$S$19),入力項目!$S$20,0) +
IF(AND(U325&gt;=入力項目!$S$21,U325&lt;=入力項目!$S$22),入力項目!$S$23,0) +
IF(AND(U325&gt;=入力項目!$S$24,U325&lt;=入力項目!$S$25),入力項目!$S$26,0)
)</f>
        <v>0</v>
      </c>
      <c r="AJ325" s="10">
        <f ca="1">-VLOOKUP($D325,月別収支!$A$2:$H$13,7,FALSE)</f>
        <v>-20000</v>
      </c>
    </row>
    <row r="326" spans="1:36" x14ac:dyDescent="0.4">
      <c r="A326">
        <f t="shared" ca="1" si="88"/>
        <v>2051</v>
      </c>
      <c r="B326">
        <f t="shared" ca="1" si="95"/>
        <v>2051</v>
      </c>
      <c r="C326">
        <f t="shared" ca="1" si="96"/>
        <v>27</v>
      </c>
      <c r="D326">
        <f t="shared" ca="1" si="89"/>
        <v>8</v>
      </c>
      <c r="E326" t="str">
        <f t="shared" ca="1" si="90"/>
        <v>2051年8月</v>
      </c>
      <c r="F326">
        <f ca="1">IF(OR(入力項目!$N$5&lt;$A326,AND(入力項目!$N$5=$A326,入力項目!$N$6&lt;$D326)),IF(F325=0,1,IF(G326=12,F325+1,F325)),0)</f>
        <v>26</v>
      </c>
      <c r="G326">
        <f ca="1">IF(OR(入力項目!$N$5&lt;$A326,AND(入力項目!$N$5=$A326,入力項目!$N$6&lt;$D326)),IF(G325=12,1,G325+1),0)</f>
        <v>10</v>
      </c>
      <c r="H326" t="str">
        <f t="shared" ca="1" si="91"/>
        <v>26_10</v>
      </c>
      <c r="I326">
        <f ca="1">IF(
  IFERROR(AND($C326&gt;0,MOD($C326,入力項目!$N$22)=0,$D326=入力項目!$N$23), FALSE),
  1,
  IF(
    AND(I325&gt;0,J325=12),
    IF(I325=入力項目!$N$28, 0, I325+1),
    I325
  )
)</f>
        <v>3</v>
      </c>
      <c r="J326">
        <f ca="1">IF($D326=入力項目!$N$23,1,IFERROR(J325+1,1))</f>
        <v>3</v>
      </c>
      <c r="K326" t="str">
        <f t="shared" ca="1" si="92"/>
        <v>3_3</v>
      </c>
      <c r="L326">
        <f ca="1">L325+IF(入力項目!$D$4=$D326,1,0)</f>
        <v>55</v>
      </c>
      <c r="M326" t="str">
        <f t="shared" ca="1" si="93"/>
        <v>55歳</v>
      </c>
      <c r="N326">
        <f t="shared" ca="1" si="97"/>
        <v>56</v>
      </c>
      <c r="O326" t="str">
        <f t="shared" ca="1" si="94"/>
        <v>56歳</v>
      </c>
      <c r="P326">
        <f t="shared" ca="1" si="98"/>
        <v>31</v>
      </c>
      <c r="Q326">
        <f t="shared" ca="1" si="99"/>
        <v>29</v>
      </c>
      <c r="R326">
        <f t="shared" ca="1" si="100"/>
        <v>2052</v>
      </c>
      <c r="S326">
        <f t="shared" ca="1" si="101"/>
        <v>2052</v>
      </c>
      <c r="T326">
        <f t="shared" ca="1" si="102"/>
        <v>2052</v>
      </c>
      <c r="U326">
        <f t="shared" ca="1" si="103"/>
        <v>2052</v>
      </c>
      <c r="V326" s="10">
        <f t="shared" ref="V326:V389" ca="1" si="104">V325+W326+SUM(X326:AJ326)</f>
        <v>38817605</v>
      </c>
      <c r="W326" s="10">
        <f ca="1">IF($L326&lt;その他マスタ!$B$1,VLOOKUP($D326,月別収支!$A$2:$H$13,2,FALSE),その他マスタ!$B$3)+IF(AND($L326=その他マスタ!$B$1,入力項目!$I$9="あり",$D326=入力項目!$D$4),その他マスタ!$B$2,0)</f>
        <v>300000</v>
      </c>
      <c r="X326" s="10">
        <f ca="1">-IF(入力項目!$K$5=TRUE,
IF($F326+$G326&lt;3,VLOOKUP($D326,月別収支!$A$2:$H$13,8,FALSE),0)+IFERROR(VLOOKUP($H326,住宅ローン計算!C:P,13,FALSE),0)+IF($F326&gt;1,IF(OR($G326=3,$G326=6,$G326=9,$G326=12),ROUNDUP(入力項目!$N$18/4,0),0),0),
VLOOKUP($D326,月別収支!$A$2:$H$13,8,FALSE))</f>
        <v>-53590</v>
      </c>
      <c r="Y326" s="10">
        <f ca="1">-VLOOKUP($D326,月別収支!$A$2:$H$13,3,FALSE)</f>
        <v>-75000</v>
      </c>
      <c r="Z326" s="10">
        <f ca="1">-VLOOKUP($D326,月別収支!$A$2:$H$13,4,FALSE)</f>
        <v>-27000</v>
      </c>
      <c r="AA326" s="10">
        <f ca="1">-VLOOKUP($D326,月別収支!$A$2:$H$13,6,FALSE)</f>
        <v>-10000</v>
      </c>
      <c r="AB326" s="10">
        <f ca="1">-(
VLOOKUP($D326,月別収支!$A$2:$H$13,5,FALSE)+IF(AND(入力項目!$I$27&lt;=$A326,ISEVEN($A326-入力項目!$I$27),入力項目!$I$28=$D326),入力項目!$I$26,0)
+IF(入力項目!$K$26=TRUE,
IFERROR(VLOOKUP($K326,マイカーローン計算!C:P,13,FALSE),0),
IFERROR(
  IF(AND($C326&gt;0,MOD($C326,入力項目!$N$22)=0,$D326=入力項目!$N$23),入力項目!$N$24,0),
 0
)
)
)</f>
        <v>-20000</v>
      </c>
      <c r="AC326" s="10">
        <f ca="1">-IF($A326&lt;入力項目!$N$33,入力項目!$N$35,IF(AND($A326=入力項目!$N$33,$D326&lt;=入力項目!$N$34),入力項目!$N$35,0))</f>
        <v>0</v>
      </c>
      <c r="AD326">
        <f ca="1">-(
_xlfn.IFS(
P326&lt;=入力項目!$S$11,0,
AND(P326&gt;=入力項目!$S$11+1,P326&lt;=3),IFERROR(VLOOKUP(入力項目!$S$12,子育て関連マスタ!$I$4:$M$5,4,FALSE),0),
AND(P326&gt;=4,P326&lt;=6),IFERROR(VLOOKUP(入力項目!$S$13,子育て関連マスタ!$I$9:$M$12,4,FALSE),0),
AND(P326&gt;=7,P326&lt;=12),IFERROR(VLOOKUP(入力項目!$S$14,子育て関連マスタ!$I$16:$M$17,4,FALSE),0),
AND(P326&gt;=13,P326&lt;=15),IFERROR(VLOOKUP(入力項目!$S$15,子育て関連マスタ!$I$21:$M$22,4,FALSE),0),
AND(P326&gt;=16,P326&lt;=18),IFERROR(VLOOKUP(入力項目!$S$16,子育て関連マスタ!$I$26:$M$28,4,FALSE),0),
AND(P326&gt;=19,P326&lt;=20,入力項目!$S$16="高専"),IFERROR(VLOOKUP(入力項目!$S$16,子育て関連マスタ!$I$26:$M$28,4,FALSE),0),
AND(P326&gt;=19,P326&lt;=20,入力項目!$S$16&lt;&gt;"高専"),IFERROR(VLOOKUP(入力項目!$S$17,子育て関連マスタ!$I$32:$M$37,4,FALSE),0),
AND(P326&gt;=21,P326&lt;=22,入力項目!$S$16="高専"),IFERROR(VLOOKUP(入力項目!$S$17,子育て関連マスタ!$I$32:$M$34,4,FALSE),0),
AND(P326&gt;=21,P326&lt;=22,入力項目!$S$16&lt;&gt;"高専"),IFERROR(VLOOKUP(入力項目!$S$17,子育て関連マスタ!$I$32:$M$34,4,FALSE),0),
P326&gt;=23,0
) +
IF($D326=4,
  IFERROR(_xlfn.IFS(
  P326&lt;=入力項目!$S$11,0,
  AND(P326=入力項目!$S$11),IFERROR(VLOOKUP(入力項目!$S$12,子育て関連マスタ!$I$4:$M$5,2,FALSE),0),
  AND(P326=4),IFERROR(VLOOKUP(入力項目!$S$13,子育て関連マスタ!$I$9:$M$12,2,FALSE),0),
  AND(P326=7),IFERROR(VLOOKUP(入力項目!$S$14,子育て関連マスタ!$I$16:$M$17,2,FALSE),0),
  AND(P326=13),IFERROR(VLOOKUP(入力項目!$S$15,子育て関連マスタ!$I$21:$M$22,2,FALSE),0),
  AND(P326=16),IFERROR(VLOOKUP(入力項目!$S$16,子育て関連マスタ!$I$26:$M$28,2,FALSE),0),
  AND(P326=19,入力項目!$S$16&lt;&gt;"高専"),IFERROR(VLOOKUP(入力項目!$S$17,子育て関連マスタ!$I$32:$M$37,2,FALSE),0),
  AND(P326=21,入力項目!$S$16="高専"),IFERROR(VLOOKUP(入力項目!$S$17,子育て関連マスタ!$I$32:$M$37,2,FALSE),0),
  P326&gt;=22,0
  ),0),0
) +
IF(AND(P326&gt;=1,P326&lt;=15),IF($D326=入力項目!$S$8,入力項目!$S$3,0),0) +
IF(AND(P326&gt;=1,P326&lt;=15),IF($D326=5,入力項目!$S$4,0),0) +
IF(AND(P326&gt;=1,P326&lt;=15),IF($D326=12,入力項目!$S$5,0),0) +
IF(AND(入力項目!$S$7=$A326,入力項目!$S$8=$D326),子育て関連マスタ!$C$14,0) +
IFERROR(IF(AND(YEAR(EDATE(DATE(入力項目!$S$7,入力項目!$S$8,1),1))=$A326,MONTH(EDATE(DATE(入力項目!$S$7,入力項目!$S$8,1),1))=$D326),子育て関連マスタ!$C$15,0),0) +
IF(AND(OR(P326=3,P326=5,P326=7),$D326=11),子育て関連マスタ!$C$17,0) +
IF(AND(P326=20,$D326=1),子育て関連マスタ!$C$18,0) +
IF(AND(P326=20,$D326=1),
IFERROR(_xlfn.IFS(
入力項目!$S$10="男",子育て関連マスタ!$C$18,
入力項目!$S$10="女",子育て関連マスタ!$C$19
),0),0
) +
IF(AND(P326&gt;=入力項目!$S$18,P326&lt;=入力項目!$S$19),入力項目!$S$20,0) +
IF(AND(P326&gt;=入力項目!$S$21,P326&lt;=入力項目!$S$22),入力項目!$S$23,0) +
IF(AND(P326&gt;=入力項目!$S$24,P326&lt;=入力項目!$S$25),入力項目!$S$26,0)
)</f>
        <v>0</v>
      </c>
      <c r="AE326">
        <f ca="1">-(
_xlfn.IFS(
Q326&lt;=入力項目!$S$11,0,
AND(Q326&gt;=入力項目!$S$11+1,Q326&lt;=3),IFERROR(VLOOKUP(入力項目!$S$12,子育て関連マスタ!$I$4:$M$5,4,FALSE),0),
AND(Q326&gt;=4,Q326&lt;=6),IFERROR(VLOOKUP(入力項目!$S$13,子育て関連マスタ!$I$9:$M$12,4,FALSE),0),
AND(Q326&gt;=7,Q326&lt;=12),IFERROR(VLOOKUP(入力項目!$S$14,子育て関連マスタ!$I$16:$M$17,4,FALSE),0),
AND(Q326&gt;=13,Q326&lt;=15),IFERROR(VLOOKUP(入力項目!$S$15,子育て関連マスタ!$I$21:$M$22,4,FALSE),0),
AND(Q326&gt;=16,Q326&lt;=18),IFERROR(VLOOKUP(入力項目!$S$16,子育て関連マスタ!$I$26:$M$28,4,FALSE),0),
AND(Q326&gt;=19,Q326&lt;=20,入力項目!$S$16="高専"),IFERROR(VLOOKUP(入力項目!$S$16,子育て関連マスタ!$I$26:$M$28,4,FALSE),0),
AND(Q326&gt;=19,Q326&lt;=20,入力項目!$S$16&lt;&gt;"高専"),IFERROR(VLOOKUP(入力項目!$S$17,子育て関連マスタ!$I$32:$M$37,4,FALSE),0),
AND(Q326&gt;=21,Q326&lt;=22,入力項目!$S$16="高専"),IFERROR(VLOOKUP(入力項目!$S$17,子育て関連マスタ!$I$32:$M$34,4,FALSE),0),
AND(Q326&gt;=21,Q326&lt;=22,入力項目!$S$16&lt;&gt;"高専"),IFERROR(VLOOKUP(入力項目!$S$17,子育て関連マスタ!$I$32:$M$34,4,FALSE),0),
Q326&gt;=23,0
) +
IF($D326=4,
  IFERROR(_xlfn.IFS(
  Q326&lt;=入力項目!$S$11,0,
  AND(Q326=入力項目!$S$11),IFERROR(VLOOKUP(入力項目!$S$12,子育て関連マスタ!$I$4:$M$5,2,FALSE),0),
  AND(Q326=4),IFERROR(VLOOKUP(入力項目!$S$13,子育て関連マスタ!$I$9:$M$12,2,FALSE),0),
  AND(Q326=7),IFERROR(VLOOKUP(入力項目!$S$14,子育て関連マスタ!$I$16:$M$17,2,FALSE),0),
  AND(Q326=13),IFERROR(VLOOKUP(入力項目!$S$15,子育て関連マスタ!$I$21:$M$22,2,FALSE),0),
  AND(Q326=16),IFERROR(VLOOKUP(入力項目!$S$16,子育て関連マスタ!$I$26:$M$28,2,FALSE),0),
  AND(Q326=19,入力項目!$S$16&lt;&gt;"高専"),IFERROR(VLOOKUP(入力項目!$S$17,子育て関連マスタ!$I$32:$M$37,2,FALSE),0),
  AND(Q326=21,入力項目!$S$16="高専"),IFERROR(VLOOKUP(入力項目!$S$17,子育て関連マスタ!$I$32:$M$37,2,FALSE),0),
  Q326&gt;=22,0
  ),0),0
) +
IF(AND(Q326&gt;=1,Q326&lt;=15),IF($D326=入力項目!$S$8,入力項目!$S$3,0),0) +
IF(AND(Q326&gt;=1,Q326&lt;=15),IF($D326=5,入力項目!$S$4,0),0) +
IF(AND(Q326&gt;=1,Q326&lt;=15),IF($D326=12,入力項目!$S$5,0),0) +
IF(AND(入力項目!$S$7=$A326,入力項目!$S$8=$D326),子育て関連マスタ!$C$14,0) +
IFERROR(IF(AND(YEAR(EDATE(DATE(入力項目!$S$7,入力項目!$S$8,1),1))=$A326,MONTH(EDATE(DATE(入力項目!$S$7,入力項目!$S$8,1),1))=$D326),子育て関連マスタ!$C$15,0),0) +
IF(AND(OR(Q326=3,Q326=5,Q326=7),$D326=11),子育て関連マスタ!$C$17,0) +
IF(AND(Q326=20,$D326=1),子育て関連マスタ!$C$18,0) +
IF(AND(Q326=20,$D326=1),
IFERROR(_xlfn.IFS(
入力項目!$S$10="男",子育て関連マスタ!$C$18,
入力項目!$S$10="女",子育て関連マスタ!$C$19
),0),0
) +
IF(AND(Q326&gt;=入力項目!$S$18,Q326&lt;=入力項目!$S$19),入力項目!$S$20,0) +
IF(AND(Q326&gt;=入力項目!$S$21,Q326&lt;=入力項目!$S$22),入力項目!$S$23,0) +
IF(AND(Q326&gt;=入力項目!$S$24,Q326&lt;=入力項目!$S$25),入力項目!$S$26,0)
)</f>
        <v>0</v>
      </c>
      <c r="AF326">
        <f ca="1">-(
_xlfn.IFS(
R326&lt;=入力項目!$S$11,0,
AND(R326&gt;=入力項目!$S$11+1,R326&lt;=3),IFERROR(VLOOKUP(入力項目!$S$12,子育て関連マスタ!$I$4:$M$5,4,FALSE),0),
AND(R326&gt;=4,R326&lt;=6),IFERROR(VLOOKUP(入力項目!$S$13,子育て関連マスタ!$I$9:$M$12,4,FALSE),0),
AND(R326&gt;=7,R326&lt;=12),IFERROR(VLOOKUP(入力項目!$S$14,子育て関連マスタ!$I$16:$M$17,4,FALSE),0),
AND(R326&gt;=13,R326&lt;=15),IFERROR(VLOOKUP(入力項目!$S$15,子育て関連マスタ!$I$21:$M$22,4,FALSE),0),
AND(R326&gt;=16,R326&lt;=18),IFERROR(VLOOKUP(入力項目!$S$16,子育て関連マスタ!$I$26:$M$28,4,FALSE),0),
AND(R326&gt;=19,R326&lt;=20,入力項目!$S$16="高専"),IFERROR(VLOOKUP(入力項目!$S$16,子育て関連マスタ!$I$26:$M$28,4,FALSE),0),
AND(R326&gt;=19,R326&lt;=20,入力項目!$S$16&lt;&gt;"高専"),IFERROR(VLOOKUP(入力項目!$S$17,子育て関連マスタ!$I$32:$M$37,4,FALSE),0),
AND(R326&gt;=21,R326&lt;=22,入力項目!$S$16="高専"),IFERROR(VLOOKUP(入力項目!$S$17,子育て関連マスタ!$I$32:$M$34,4,FALSE),0),
AND(R326&gt;=21,R326&lt;=22,入力項目!$S$16&lt;&gt;"高専"),IFERROR(VLOOKUP(入力項目!$S$17,子育て関連マスタ!$I$32:$M$34,4,FALSE),0),
R326&gt;=23,0
) +
IF($D326=4,
  IFERROR(_xlfn.IFS(
  R326&lt;=入力項目!$S$11,0,
  AND(R326=入力項目!$S$11),IFERROR(VLOOKUP(入力項目!$S$12,子育て関連マスタ!$I$4:$M$5,2,FALSE),0),
  AND(R326=4),IFERROR(VLOOKUP(入力項目!$S$13,子育て関連マスタ!$I$9:$M$12,2,FALSE),0),
  AND(R326=7),IFERROR(VLOOKUP(入力項目!$S$14,子育て関連マスタ!$I$16:$M$17,2,FALSE),0),
  AND(R326=13),IFERROR(VLOOKUP(入力項目!$S$15,子育て関連マスタ!$I$21:$M$22,2,FALSE),0),
  AND(R326=16),IFERROR(VLOOKUP(入力項目!$S$16,子育て関連マスタ!$I$26:$M$28,2,FALSE),0),
  AND(R326=19,入力項目!$S$16&lt;&gt;"高専"),IFERROR(VLOOKUP(入力項目!$S$17,子育て関連マスタ!$I$32:$M$37,2,FALSE),0),
  AND(R326=21,入力項目!$S$16="高専"),IFERROR(VLOOKUP(入力項目!$S$17,子育て関連マスタ!$I$32:$M$37,2,FALSE),0),
  R326&gt;=22,0
  ),0),0
) +
IF(AND(R326&gt;=1,R326&lt;=15),IF($D326=入力項目!$S$8,入力項目!$S$3,0),0) +
IF(AND(R326&gt;=1,R326&lt;=15),IF($D326=5,入力項目!$S$4,0),0) +
IF(AND(R326&gt;=1,R326&lt;=15),IF($D326=12,入力項目!$S$5,0),0) +
IF(AND(入力項目!$S$7=$A326,入力項目!$S$8=$D326),子育て関連マスタ!$C$14,0) +
IFERROR(IF(AND(YEAR(EDATE(DATE(入力項目!$S$7,入力項目!$S$8,1),1))=$A326,MONTH(EDATE(DATE(入力項目!$S$7,入力項目!$S$8,1),1))=$D326),子育て関連マスタ!$C$15,0),0) +
IF(AND(OR(R326=3,R326=5,R326=7),$D326=11),子育て関連マスタ!$C$17,0) +
IF(AND(R326=20,$D326=1),子育て関連マスタ!$C$18,0) +
IF(AND(R326=20,$D326=1),
IFERROR(_xlfn.IFS(
入力項目!$S$10="男",子育て関連マスタ!$C$18,
入力項目!$S$10="女",子育て関連マスタ!$C$19
),0),0
) +
IF(AND(R326&gt;=入力項目!$S$18,R326&lt;=入力項目!$S$19),入力項目!$S$20,0) +
IF(AND(R326&gt;=入力項目!$S$21,R326&lt;=入力項目!$S$22),入力項目!$S$23,0) +
IF(AND(R326&gt;=入力項目!$S$24,R326&lt;=入力項目!$S$25),入力項目!$S$26,0)
)</f>
        <v>0</v>
      </c>
      <c r="AG326">
        <f ca="1">-(
_xlfn.IFS(
S326&lt;=入力項目!$S$11,0,
AND(S326&gt;=入力項目!$S$11+1,S326&lt;=3),IFERROR(VLOOKUP(入力項目!$S$12,子育て関連マスタ!$I$4:$M$5,4,FALSE),0),
AND(S326&gt;=4,S326&lt;=6),IFERROR(VLOOKUP(入力項目!$S$13,子育て関連マスタ!$I$9:$M$12,4,FALSE),0),
AND(S326&gt;=7,S326&lt;=12),IFERROR(VLOOKUP(入力項目!$S$14,子育て関連マスタ!$I$16:$M$17,4,FALSE),0),
AND(S326&gt;=13,S326&lt;=15),IFERROR(VLOOKUP(入力項目!$S$15,子育て関連マスタ!$I$21:$M$22,4,FALSE),0),
AND(S326&gt;=16,S326&lt;=18),IFERROR(VLOOKUP(入力項目!$S$16,子育て関連マスタ!$I$26:$M$28,4,FALSE),0),
AND(S326&gt;=19,S326&lt;=20,入力項目!$S$16="高専"),IFERROR(VLOOKUP(入力項目!$S$16,子育て関連マスタ!$I$26:$M$28,4,FALSE),0),
AND(S326&gt;=19,S326&lt;=20,入力項目!$S$16&lt;&gt;"高専"),IFERROR(VLOOKUP(入力項目!$S$17,子育て関連マスタ!$I$32:$M$37,4,FALSE),0),
AND(S326&gt;=21,S326&lt;=22,入力項目!$S$16="高専"),IFERROR(VLOOKUP(入力項目!$S$17,子育て関連マスタ!$I$32:$M$34,4,FALSE),0),
AND(S326&gt;=21,S326&lt;=22,入力項目!$S$16&lt;&gt;"高専"),IFERROR(VLOOKUP(入力項目!$S$17,子育て関連マスタ!$I$32:$M$34,4,FALSE),0),
S326&gt;=23,0
) +
IF($D326=4,
  IFERROR(_xlfn.IFS(
  S326&lt;=入力項目!$S$11,0,
  AND(S326=入力項目!$S$11),IFERROR(VLOOKUP(入力項目!$S$12,子育て関連マスタ!$I$4:$M$5,2,FALSE),0),
  AND(S326=4),IFERROR(VLOOKUP(入力項目!$S$13,子育て関連マスタ!$I$9:$M$12,2,FALSE),0),
  AND(S326=7),IFERROR(VLOOKUP(入力項目!$S$14,子育て関連マスタ!$I$16:$M$17,2,FALSE),0),
  AND(S326=13),IFERROR(VLOOKUP(入力項目!$S$15,子育て関連マスタ!$I$21:$M$22,2,FALSE),0),
  AND(S326=16),IFERROR(VLOOKUP(入力項目!$S$16,子育て関連マスタ!$I$26:$M$28,2,FALSE),0),
  AND(S326=19,入力項目!$S$16&lt;&gt;"高専"),IFERROR(VLOOKUP(入力項目!$S$17,子育て関連マスタ!$I$32:$M$37,2,FALSE),0),
  AND(S326=21,入力項目!$S$16="高専"),IFERROR(VLOOKUP(入力項目!$S$17,子育て関連マスタ!$I$32:$M$37,2,FALSE),0),
  S326&gt;=22,0
  ),0),0
) +
IF(AND(S326&gt;=1,S326&lt;=15),IF($D326=入力項目!$S$8,入力項目!$S$3,0),0) +
IF(AND(S326&gt;=1,S326&lt;=15),IF($D326=5,入力項目!$S$4,0),0) +
IF(AND(S326&gt;=1,S326&lt;=15),IF($D326=12,入力項目!$S$5,0),0) +
IF(AND(入力項目!$S$7=$A326,入力項目!$S$8=$D326),子育て関連マスタ!$C$14,0) +
IFERROR(IF(AND(YEAR(EDATE(DATE(入力項目!$S$7,入力項目!$S$8,1),1))=$A326,MONTH(EDATE(DATE(入力項目!$S$7,入力項目!$S$8,1),1))=$D326),子育て関連マスタ!$C$15,0),0) +
IF(AND(OR(S326=3,S326=5,S326=7),$D326=11),子育て関連マスタ!$C$17,0) +
IF(AND(S326=20,$D326=1),子育て関連マスタ!$C$18,0) +
IF(AND(S326=20,$D326=1),
IFERROR(_xlfn.IFS(
入力項目!$S$10="男",子育て関連マスタ!$C$18,
入力項目!$S$10="女",子育て関連マスタ!$C$19
),0),0
) +
IF(AND(S326&gt;=入力項目!$S$18,S326&lt;=入力項目!$S$19),入力項目!$S$20,0) +
IF(AND(S326&gt;=入力項目!$S$21,S326&lt;=入力項目!$S$22),入力項目!$S$23,0) +
IF(AND(S326&gt;=入力項目!$S$24,S326&lt;=入力項目!$S$25),入力項目!$S$26,0)
)</f>
        <v>0</v>
      </c>
      <c r="AH326">
        <f ca="1">-(
_xlfn.IFS(
T326&lt;=入力項目!$S$11,0,
AND(T326&gt;=入力項目!$S$11+1,T326&lt;=3),IFERROR(VLOOKUP(入力項目!$S$12,子育て関連マスタ!$I$4:$M$5,4,FALSE),0),
AND(T326&gt;=4,T326&lt;=6),IFERROR(VLOOKUP(入力項目!$S$13,子育て関連マスタ!$I$9:$M$12,4,FALSE),0),
AND(T326&gt;=7,T326&lt;=12),IFERROR(VLOOKUP(入力項目!$S$14,子育て関連マスタ!$I$16:$M$17,4,FALSE),0),
AND(T326&gt;=13,T326&lt;=15),IFERROR(VLOOKUP(入力項目!$S$15,子育て関連マスタ!$I$21:$M$22,4,FALSE),0),
AND(T326&gt;=16,T326&lt;=18),IFERROR(VLOOKUP(入力項目!$S$16,子育て関連マスタ!$I$26:$M$28,4,FALSE),0),
AND(T326&gt;=19,T326&lt;=20,入力項目!$S$16="高専"),IFERROR(VLOOKUP(入力項目!$S$16,子育て関連マスタ!$I$26:$M$28,4,FALSE),0),
AND(T326&gt;=19,T326&lt;=20,入力項目!$S$16&lt;&gt;"高専"),IFERROR(VLOOKUP(入力項目!$S$17,子育て関連マスタ!$I$32:$M$37,4,FALSE),0),
AND(T326&gt;=21,T326&lt;=22,入力項目!$S$16="高専"),IFERROR(VLOOKUP(入力項目!$S$17,子育て関連マスタ!$I$32:$M$34,4,FALSE),0),
AND(T326&gt;=21,T326&lt;=22,入力項目!$S$16&lt;&gt;"高専"),IFERROR(VLOOKUP(入力項目!$S$17,子育て関連マスタ!$I$32:$M$34,4,FALSE),0),
T326&gt;=23,0
) +
IF($D326=4,
  IFERROR(_xlfn.IFS(
  T326&lt;=入力項目!$S$11,0,
  AND(T326=入力項目!$S$11),IFERROR(VLOOKUP(入力項目!$S$12,子育て関連マスタ!$I$4:$M$5,2,FALSE),0),
  AND(T326=4),IFERROR(VLOOKUP(入力項目!$S$13,子育て関連マスタ!$I$9:$M$12,2,FALSE),0),
  AND(T326=7),IFERROR(VLOOKUP(入力項目!$S$14,子育て関連マスタ!$I$16:$M$17,2,FALSE),0),
  AND(T326=13),IFERROR(VLOOKUP(入力項目!$S$15,子育て関連マスタ!$I$21:$M$22,2,FALSE),0),
  AND(T326=16),IFERROR(VLOOKUP(入力項目!$S$16,子育て関連マスタ!$I$26:$M$28,2,FALSE),0),
  AND(T326=19,入力項目!$S$16&lt;&gt;"高専"),IFERROR(VLOOKUP(入力項目!$S$17,子育て関連マスタ!$I$32:$M$37,2,FALSE),0),
  AND(T326=21,入力項目!$S$16="高専"),IFERROR(VLOOKUP(入力項目!$S$17,子育て関連マスタ!$I$32:$M$37,2,FALSE),0),
  T326&gt;=22,0
  ),0),0
) +
IF(AND(T326&gt;=1,T326&lt;=15),IF($D326=入力項目!$S$8,入力項目!$S$3,0),0) +
IF(AND(T326&gt;=1,T326&lt;=15),IF($D326=5,入力項目!$S$4,0),0) +
IF(AND(T326&gt;=1,T326&lt;=15),IF($D326=12,入力項目!$S$5,0),0) +
IF(AND(入力項目!$S$7=$A326,入力項目!$S$8=$D326),子育て関連マスタ!$C$14,0) +
IFERROR(IF(AND(YEAR(EDATE(DATE(入力項目!$S$7,入力項目!$S$8,1),1))=$A326,MONTH(EDATE(DATE(入力項目!$S$7,入力項目!$S$8,1),1))=$D326),子育て関連マスタ!$C$15,0),0) +
IF(AND(OR(T326=3,T326=5,T326=7),$D326=11),子育て関連マスタ!$C$17,0) +
IF(AND(T326=20,$D326=1),子育て関連マスタ!$C$18,0) +
IF(AND(T326=20,$D326=1),
IFERROR(_xlfn.IFS(
入力項目!$S$10="男",子育て関連マスタ!$C$18,
入力項目!$S$10="女",子育て関連マスタ!$C$19
),0),0
) +
IF(AND(T326&gt;=入力項目!$S$18,T326&lt;=入力項目!$S$19),入力項目!$S$20,0) +
IF(AND(T326&gt;=入力項目!$S$21,T326&lt;=入力項目!$S$22),入力項目!$S$23,0) +
IF(AND(T326&gt;=入力項目!$S$24,T326&lt;=入力項目!$S$25),入力項目!$S$26,0)
)</f>
        <v>0</v>
      </c>
      <c r="AI326">
        <f ca="1">-(
_xlfn.IFS(
U326&lt;=入力項目!$S$11,0,
AND(U326&gt;=入力項目!$S$11+1,U326&lt;=3),IFERROR(VLOOKUP(入力項目!$S$12,子育て関連マスタ!$I$4:$M$5,4,FALSE),0),
AND(U326&gt;=4,U326&lt;=6),IFERROR(VLOOKUP(入力項目!$S$13,子育て関連マスタ!$I$9:$M$12,4,FALSE),0),
AND(U326&gt;=7,U326&lt;=12),IFERROR(VLOOKUP(入力項目!$S$14,子育て関連マスタ!$I$16:$M$17,4,FALSE),0),
AND(U326&gt;=13,U326&lt;=15),IFERROR(VLOOKUP(入力項目!$S$15,子育て関連マスタ!$I$21:$M$22,4,FALSE),0),
AND(U326&gt;=16,U326&lt;=18),IFERROR(VLOOKUP(入力項目!$S$16,子育て関連マスタ!$I$26:$M$28,4,FALSE),0),
AND(U326&gt;=19,U326&lt;=20,入力項目!$S$16="高専"),IFERROR(VLOOKUP(入力項目!$S$16,子育て関連マスタ!$I$26:$M$28,4,FALSE),0),
AND(U326&gt;=19,U326&lt;=20,入力項目!$S$16&lt;&gt;"高専"),IFERROR(VLOOKUP(入力項目!$S$17,子育て関連マスタ!$I$32:$M$37,4,FALSE),0),
AND(U326&gt;=21,U326&lt;=22,入力項目!$S$16="高専"),IFERROR(VLOOKUP(入力項目!$S$17,子育て関連マスタ!$I$32:$M$34,4,FALSE),0),
AND(U326&gt;=21,U326&lt;=22,入力項目!$S$16&lt;&gt;"高専"),IFERROR(VLOOKUP(入力項目!$S$17,子育て関連マスタ!$I$32:$M$34,4,FALSE),0),
U326&gt;=23,0
) +
IF($D326=4,
  IFERROR(_xlfn.IFS(
  U326&lt;=入力項目!$S$11,0,
  AND(U326=入力項目!$S$11),IFERROR(VLOOKUP(入力項目!$S$12,子育て関連マスタ!$I$4:$M$5,2,FALSE),0),
  AND(U326=4),IFERROR(VLOOKUP(入力項目!$S$13,子育て関連マスタ!$I$9:$M$12,2,FALSE),0),
  AND(U326=7),IFERROR(VLOOKUP(入力項目!$S$14,子育て関連マスタ!$I$16:$M$17,2,FALSE),0),
  AND(U326=13),IFERROR(VLOOKUP(入力項目!$S$15,子育て関連マスタ!$I$21:$M$22,2,FALSE),0),
  AND(U326=16),IFERROR(VLOOKUP(入力項目!$S$16,子育て関連マスタ!$I$26:$M$28,2,FALSE),0),
  AND(U326=19,入力項目!$S$16&lt;&gt;"高専"),IFERROR(VLOOKUP(入力項目!$S$17,子育て関連マスタ!$I$32:$M$37,2,FALSE),0),
  AND(U326=21,入力項目!$S$16="高専"),IFERROR(VLOOKUP(入力項目!$S$17,子育て関連マスタ!$I$32:$M$37,2,FALSE),0),
  U326&gt;=22,0
  ),0),0
) +
IF(AND(U326&gt;=1,U326&lt;=15),IF($D326=入力項目!$S$8,入力項目!$S$3,0),0) +
IF(AND(U326&gt;=1,U326&lt;=15),IF($D326=5,入力項目!$S$4,0),0) +
IF(AND(U326&gt;=1,U326&lt;=15),IF($D326=12,入力項目!$S$5,0),0) +
IF(AND(入力項目!$S$7=$A326,入力項目!$S$8=$D326),子育て関連マスタ!$C$14,0) +
IFERROR(IF(AND(YEAR(EDATE(DATE(入力項目!$S$7,入力項目!$S$8,1),1))=$A326,MONTH(EDATE(DATE(入力項目!$S$7,入力項目!$S$8,1),1))=$D326),子育て関連マスタ!$C$15,0),0) +
IF(AND(OR(U326=3,U326=5,U326=7),$D326=11),子育て関連マスタ!$C$17,0) +
IF(AND(U326=20,$D326=1),子育て関連マスタ!$C$18,0) +
IF(AND(U326=20,$D326=1),
IFERROR(_xlfn.IFS(
入力項目!$S$10="男",子育て関連マスタ!$C$18,
入力項目!$S$10="女",子育て関連マスタ!$C$19
),0),0
) +
IF(AND(U326&gt;=入力項目!$S$18,U326&lt;=入力項目!$S$19),入力項目!$S$20,0) +
IF(AND(U326&gt;=入力項目!$S$21,U326&lt;=入力項目!$S$22),入力項目!$S$23,0) +
IF(AND(U326&gt;=入力項目!$S$24,U326&lt;=入力項目!$S$25),入力項目!$S$26,0)
)</f>
        <v>0</v>
      </c>
      <c r="AJ326" s="10">
        <f ca="1">-VLOOKUP($D326,月別収支!$A$2:$H$13,7,FALSE)</f>
        <v>-20000</v>
      </c>
    </row>
    <row r="327" spans="1:36" x14ac:dyDescent="0.4">
      <c r="A327">
        <f t="shared" ca="1" si="88"/>
        <v>2051</v>
      </c>
      <c r="B327">
        <f t="shared" ca="1" si="95"/>
        <v>2051</v>
      </c>
      <c r="C327">
        <f t="shared" ca="1" si="96"/>
        <v>27</v>
      </c>
      <c r="D327">
        <f t="shared" ca="1" si="89"/>
        <v>9</v>
      </c>
      <c r="E327" t="str">
        <f t="shared" ca="1" si="90"/>
        <v>2051年9月</v>
      </c>
      <c r="F327">
        <f ca="1">IF(OR(入力項目!$N$5&lt;$A327,AND(入力項目!$N$5=$A327,入力項目!$N$6&lt;$D327)),IF(F326=0,1,IF(G327=12,F326+1,F326)),0)</f>
        <v>26</v>
      </c>
      <c r="G327">
        <f ca="1">IF(OR(入力項目!$N$5&lt;$A327,AND(入力項目!$N$5=$A327,入力項目!$N$6&lt;$D327)),IF(G326=12,1,G326+1),0)</f>
        <v>11</v>
      </c>
      <c r="H327" t="str">
        <f t="shared" ca="1" si="91"/>
        <v>26_11</v>
      </c>
      <c r="I327">
        <f ca="1">IF(
  IFERROR(AND($C327&gt;0,MOD($C327,入力項目!$N$22)=0,$D327=入力項目!$N$23), FALSE),
  1,
  IF(
    AND(I326&gt;0,J326=12),
    IF(I326=入力項目!$N$28, 0, I326+1),
    I326
  )
)</f>
        <v>3</v>
      </c>
      <c r="J327">
        <f ca="1">IF($D327=入力項目!$N$23,1,IFERROR(J326+1,1))</f>
        <v>4</v>
      </c>
      <c r="K327" t="str">
        <f t="shared" ca="1" si="92"/>
        <v>3_4</v>
      </c>
      <c r="L327">
        <f ca="1">L326+IF(入力項目!$D$4=$D327,1,0)</f>
        <v>55</v>
      </c>
      <c r="M327" t="str">
        <f t="shared" ca="1" si="93"/>
        <v>55歳</v>
      </c>
      <c r="N327">
        <f t="shared" ca="1" si="97"/>
        <v>56</v>
      </c>
      <c r="O327" t="str">
        <f t="shared" ca="1" si="94"/>
        <v>56歳</v>
      </c>
      <c r="P327">
        <f t="shared" ca="1" si="98"/>
        <v>31</v>
      </c>
      <c r="Q327">
        <f t="shared" ca="1" si="99"/>
        <v>29</v>
      </c>
      <c r="R327">
        <f t="shared" ca="1" si="100"/>
        <v>2052</v>
      </c>
      <c r="S327">
        <f t="shared" ca="1" si="101"/>
        <v>2052</v>
      </c>
      <c r="T327">
        <f t="shared" ca="1" si="102"/>
        <v>2052</v>
      </c>
      <c r="U327">
        <f t="shared" ca="1" si="103"/>
        <v>2052</v>
      </c>
      <c r="V327" s="10">
        <f t="shared" ca="1" si="104"/>
        <v>38912015</v>
      </c>
      <c r="W327" s="10">
        <f ca="1">IF($L327&lt;その他マスタ!$B$1,VLOOKUP($D327,月別収支!$A$2:$H$13,2,FALSE),その他マスタ!$B$3)+IF(AND($L327=その他マスタ!$B$1,入力項目!$I$9="あり",$D327=入力項目!$D$4),その他マスタ!$B$2,0)</f>
        <v>300000</v>
      </c>
      <c r="X327" s="10">
        <f ca="1">-IF(入力項目!$K$5=TRUE,
IF($F327+$G327&lt;3,VLOOKUP($D327,月別収支!$A$2:$H$13,8,FALSE),0)+IFERROR(VLOOKUP($H327,住宅ローン計算!C:P,13,FALSE),0)+IF($F327&gt;1,IF(OR($G327=3,$G327=6,$G327=9,$G327=12),ROUNDUP(入力項目!$N$18/4,0),0),0),
VLOOKUP($D327,月別収支!$A$2:$H$13,8,FALSE))</f>
        <v>-53590</v>
      </c>
      <c r="Y327" s="10">
        <f ca="1">-VLOOKUP($D327,月別収支!$A$2:$H$13,3,FALSE)</f>
        <v>-75000</v>
      </c>
      <c r="Z327" s="10">
        <f ca="1">-VLOOKUP($D327,月別収支!$A$2:$H$13,4,FALSE)</f>
        <v>-27000</v>
      </c>
      <c r="AA327" s="10">
        <f ca="1">-VLOOKUP($D327,月別収支!$A$2:$H$13,6,FALSE)</f>
        <v>-10000</v>
      </c>
      <c r="AB327" s="10">
        <f ca="1">-(
VLOOKUP($D327,月別収支!$A$2:$H$13,5,FALSE)+IF(AND(入力項目!$I$27&lt;=$A327,ISEVEN($A327-入力項目!$I$27),入力項目!$I$28=$D327),入力項目!$I$26,0)
+IF(入力項目!$K$26=TRUE,
IFERROR(VLOOKUP($K327,マイカーローン計算!C:P,13,FALSE),0),
IFERROR(
  IF(AND($C327&gt;0,MOD($C327,入力項目!$N$22)=0,$D327=入力項目!$N$23),入力項目!$N$24,0),
 0
)
)
)</f>
        <v>-20000</v>
      </c>
      <c r="AC327" s="10">
        <f ca="1">-IF($A327&lt;入力項目!$N$33,入力項目!$N$35,IF(AND($A327=入力項目!$N$33,$D327&lt;=入力項目!$N$34),入力項目!$N$35,0))</f>
        <v>0</v>
      </c>
      <c r="AD327">
        <f ca="1">-(
_xlfn.IFS(
P327&lt;=入力項目!$S$11,0,
AND(P327&gt;=入力項目!$S$11+1,P327&lt;=3),IFERROR(VLOOKUP(入力項目!$S$12,子育て関連マスタ!$I$4:$M$5,4,FALSE),0),
AND(P327&gt;=4,P327&lt;=6),IFERROR(VLOOKUP(入力項目!$S$13,子育て関連マスタ!$I$9:$M$12,4,FALSE),0),
AND(P327&gt;=7,P327&lt;=12),IFERROR(VLOOKUP(入力項目!$S$14,子育て関連マスタ!$I$16:$M$17,4,FALSE),0),
AND(P327&gt;=13,P327&lt;=15),IFERROR(VLOOKUP(入力項目!$S$15,子育て関連マスタ!$I$21:$M$22,4,FALSE),0),
AND(P327&gt;=16,P327&lt;=18),IFERROR(VLOOKUP(入力項目!$S$16,子育て関連マスタ!$I$26:$M$28,4,FALSE),0),
AND(P327&gt;=19,P327&lt;=20,入力項目!$S$16="高専"),IFERROR(VLOOKUP(入力項目!$S$16,子育て関連マスタ!$I$26:$M$28,4,FALSE),0),
AND(P327&gt;=19,P327&lt;=20,入力項目!$S$16&lt;&gt;"高専"),IFERROR(VLOOKUP(入力項目!$S$17,子育て関連マスタ!$I$32:$M$37,4,FALSE),0),
AND(P327&gt;=21,P327&lt;=22,入力項目!$S$16="高専"),IFERROR(VLOOKUP(入力項目!$S$17,子育て関連マスタ!$I$32:$M$34,4,FALSE),0),
AND(P327&gt;=21,P327&lt;=22,入力項目!$S$16&lt;&gt;"高専"),IFERROR(VLOOKUP(入力項目!$S$17,子育て関連マスタ!$I$32:$M$34,4,FALSE),0),
P327&gt;=23,0
) +
IF($D327=4,
  IFERROR(_xlfn.IFS(
  P327&lt;=入力項目!$S$11,0,
  AND(P327=入力項目!$S$11),IFERROR(VLOOKUP(入力項目!$S$12,子育て関連マスタ!$I$4:$M$5,2,FALSE),0),
  AND(P327=4),IFERROR(VLOOKUP(入力項目!$S$13,子育て関連マスタ!$I$9:$M$12,2,FALSE),0),
  AND(P327=7),IFERROR(VLOOKUP(入力項目!$S$14,子育て関連マスタ!$I$16:$M$17,2,FALSE),0),
  AND(P327=13),IFERROR(VLOOKUP(入力項目!$S$15,子育て関連マスタ!$I$21:$M$22,2,FALSE),0),
  AND(P327=16),IFERROR(VLOOKUP(入力項目!$S$16,子育て関連マスタ!$I$26:$M$28,2,FALSE),0),
  AND(P327=19,入力項目!$S$16&lt;&gt;"高専"),IFERROR(VLOOKUP(入力項目!$S$17,子育て関連マスタ!$I$32:$M$37,2,FALSE),0),
  AND(P327=21,入力項目!$S$16="高専"),IFERROR(VLOOKUP(入力項目!$S$17,子育て関連マスタ!$I$32:$M$37,2,FALSE),0),
  P327&gt;=22,0
  ),0),0
) +
IF(AND(P327&gt;=1,P327&lt;=15),IF($D327=入力項目!$S$8,入力項目!$S$3,0),0) +
IF(AND(P327&gt;=1,P327&lt;=15),IF($D327=5,入力項目!$S$4,0),0) +
IF(AND(P327&gt;=1,P327&lt;=15),IF($D327=12,入力項目!$S$5,0),0) +
IF(AND(入力項目!$S$7=$A327,入力項目!$S$8=$D327),子育て関連マスタ!$C$14,0) +
IFERROR(IF(AND(YEAR(EDATE(DATE(入力項目!$S$7,入力項目!$S$8,1),1))=$A327,MONTH(EDATE(DATE(入力項目!$S$7,入力項目!$S$8,1),1))=$D327),子育て関連マスタ!$C$15,0),0) +
IF(AND(OR(P327=3,P327=5,P327=7),$D327=11),子育て関連マスタ!$C$17,0) +
IF(AND(P327=20,$D327=1),子育て関連マスタ!$C$18,0) +
IF(AND(P327=20,$D327=1),
IFERROR(_xlfn.IFS(
入力項目!$S$10="男",子育て関連マスタ!$C$18,
入力項目!$S$10="女",子育て関連マスタ!$C$19
),0),0
) +
IF(AND(P327&gt;=入力項目!$S$18,P327&lt;=入力項目!$S$19),入力項目!$S$20,0) +
IF(AND(P327&gt;=入力項目!$S$21,P327&lt;=入力項目!$S$22),入力項目!$S$23,0) +
IF(AND(P327&gt;=入力項目!$S$24,P327&lt;=入力項目!$S$25),入力項目!$S$26,0)
)</f>
        <v>0</v>
      </c>
      <c r="AE327">
        <f ca="1">-(
_xlfn.IFS(
Q327&lt;=入力項目!$S$11,0,
AND(Q327&gt;=入力項目!$S$11+1,Q327&lt;=3),IFERROR(VLOOKUP(入力項目!$S$12,子育て関連マスタ!$I$4:$M$5,4,FALSE),0),
AND(Q327&gt;=4,Q327&lt;=6),IFERROR(VLOOKUP(入力項目!$S$13,子育て関連マスタ!$I$9:$M$12,4,FALSE),0),
AND(Q327&gt;=7,Q327&lt;=12),IFERROR(VLOOKUP(入力項目!$S$14,子育て関連マスタ!$I$16:$M$17,4,FALSE),0),
AND(Q327&gt;=13,Q327&lt;=15),IFERROR(VLOOKUP(入力項目!$S$15,子育て関連マスタ!$I$21:$M$22,4,FALSE),0),
AND(Q327&gt;=16,Q327&lt;=18),IFERROR(VLOOKUP(入力項目!$S$16,子育て関連マスタ!$I$26:$M$28,4,FALSE),0),
AND(Q327&gt;=19,Q327&lt;=20,入力項目!$S$16="高専"),IFERROR(VLOOKUP(入力項目!$S$16,子育て関連マスタ!$I$26:$M$28,4,FALSE),0),
AND(Q327&gt;=19,Q327&lt;=20,入力項目!$S$16&lt;&gt;"高専"),IFERROR(VLOOKUP(入力項目!$S$17,子育て関連マスタ!$I$32:$M$37,4,FALSE),0),
AND(Q327&gt;=21,Q327&lt;=22,入力項目!$S$16="高専"),IFERROR(VLOOKUP(入力項目!$S$17,子育て関連マスタ!$I$32:$M$34,4,FALSE),0),
AND(Q327&gt;=21,Q327&lt;=22,入力項目!$S$16&lt;&gt;"高専"),IFERROR(VLOOKUP(入力項目!$S$17,子育て関連マスタ!$I$32:$M$34,4,FALSE),0),
Q327&gt;=23,0
) +
IF($D327=4,
  IFERROR(_xlfn.IFS(
  Q327&lt;=入力項目!$S$11,0,
  AND(Q327=入力項目!$S$11),IFERROR(VLOOKUP(入力項目!$S$12,子育て関連マスタ!$I$4:$M$5,2,FALSE),0),
  AND(Q327=4),IFERROR(VLOOKUP(入力項目!$S$13,子育て関連マスタ!$I$9:$M$12,2,FALSE),0),
  AND(Q327=7),IFERROR(VLOOKUP(入力項目!$S$14,子育て関連マスタ!$I$16:$M$17,2,FALSE),0),
  AND(Q327=13),IFERROR(VLOOKUP(入力項目!$S$15,子育て関連マスタ!$I$21:$M$22,2,FALSE),0),
  AND(Q327=16),IFERROR(VLOOKUP(入力項目!$S$16,子育て関連マスタ!$I$26:$M$28,2,FALSE),0),
  AND(Q327=19,入力項目!$S$16&lt;&gt;"高専"),IFERROR(VLOOKUP(入力項目!$S$17,子育て関連マスタ!$I$32:$M$37,2,FALSE),0),
  AND(Q327=21,入力項目!$S$16="高専"),IFERROR(VLOOKUP(入力項目!$S$17,子育て関連マスタ!$I$32:$M$37,2,FALSE),0),
  Q327&gt;=22,0
  ),0),0
) +
IF(AND(Q327&gt;=1,Q327&lt;=15),IF($D327=入力項目!$S$8,入力項目!$S$3,0),0) +
IF(AND(Q327&gt;=1,Q327&lt;=15),IF($D327=5,入力項目!$S$4,0),0) +
IF(AND(Q327&gt;=1,Q327&lt;=15),IF($D327=12,入力項目!$S$5,0),0) +
IF(AND(入力項目!$S$7=$A327,入力項目!$S$8=$D327),子育て関連マスタ!$C$14,0) +
IFERROR(IF(AND(YEAR(EDATE(DATE(入力項目!$S$7,入力項目!$S$8,1),1))=$A327,MONTH(EDATE(DATE(入力項目!$S$7,入力項目!$S$8,1),1))=$D327),子育て関連マスタ!$C$15,0),0) +
IF(AND(OR(Q327=3,Q327=5,Q327=7),$D327=11),子育て関連マスタ!$C$17,0) +
IF(AND(Q327=20,$D327=1),子育て関連マスタ!$C$18,0) +
IF(AND(Q327=20,$D327=1),
IFERROR(_xlfn.IFS(
入力項目!$S$10="男",子育て関連マスタ!$C$18,
入力項目!$S$10="女",子育て関連マスタ!$C$19
),0),0
) +
IF(AND(Q327&gt;=入力項目!$S$18,Q327&lt;=入力項目!$S$19),入力項目!$S$20,0) +
IF(AND(Q327&gt;=入力項目!$S$21,Q327&lt;=入力項目!$S$22),入力項目!$S$23,0) +
IF(AND(Q327&gt;=入力項目!$S$24,Q327&lt;=入力項目!$S$25),入力項目!$S$26,0)
)</f>
        <v>0</v>
      </c>
      <c r="AF327">
        <f ca="1">-(
_xlfn.IFS(
R327&lt;=入力項目!$S$11,0,
AND(R327&gt;=入力項目!$S$11+1,R327&lt;=3),IFERROR(VLOOKUP(入力項目!$S$12,子育て関連マスタ!$I$4:$M$5,4,FALSE),0),
AND(R327&gt;=4,R327&lt;=6),IFERROR(VLOOKUP(入力項目!$S$13,子育て関連マスタ!$I$9:$M$12,4,FALSE),0),
AND(R327&gt;=7,R327&lt;=12),IFERROR(VLOOKUP(入力項目!$S$14,子育て関連マスタ!$I$16:$M$17,4,FALSE),0),
AND(R327&gt;=13,R327&lt;=15),IFERROR(VLOOKUP(入力項目!$S$15,子育て関連マスタ!$I$21:$M$22,4,FALSE),0),
AND(R327&gt;=16,R327&lt;=18),IFERROR(VLOOKUP(入力項目!$S$16,子育て関連マスタ!$I$26:$M$28,4,FALSE),0),
AND(R327&gt;=19,R327&lt;=20,入力項目!$S$16="高専"),IFERROR(VLOOKUP(入力項目!$S$16,子育て関連マスタ!$I$26:$M$28,4,FALSE),0),
AND(R327&gt;=19,R327&lt;=20,入力項目!$S$16&lt;&gt;"高専"),IFERROR(VLOOKUP(入力項目!$S$17,子育て関連マスタ!$I$32:$M$37,4,FALSE),0),
AND(R327&gt;=21,R327&lt;=22,入力項目!$S$16="高専"),IFERROR(VLOOKUP(入力項目!$S$17,子育て関連マスタ!$I$32:$M$34,4,FALSE),0),
AND(R327&gt;=21,R327&lt;=22,入力項目!$S$16&lt;&gt;"高専"),IFERROR(VLOOKUP(入力項目!$S$17,子育て関連マスタ!$I$32:$M$34,4,FALSE),0),
R327&gt;=23,0
) +
IF($D327=4,
  IFERROR(_xlfn.IFS(
  R327&lt;=入力項目!$S$11,0,
  AND(R327=入力項目!$S$11),IFERROR(VLOOKUP(入力項目!$S$12,子育て関連マスタ!$I$4:$M$5,2,FALSE),0),
  AND(R327=4),IFERROR(VLOOKUP(入力項目!$S$13,子育て関連マスタ!$I$9:$M$12,2,FALSE),0),
  AND(R327=7),IFERROR(VLOOKUP(入力項目!$S$14,子育て関連マスタ!$I$16:$M$17,2,FALSE),0),
  AND(R327=13),IFERROR(VLOOKUP(入力項目!$S$15,子育て関連マスタ!$I$21:$M$22,2,FALSE),0),
  AND(R327=16),IFERROR(VLOOKUP(入力項目!$S$16,子育て関連マスタ!$I$26:$M$28,2,FALSE),0),
  AND(R327=19,入力項目!$S$16&lt;&gt;"高専"),IFERROR(VLOOKUP(入力項目!$S$17,子育て関連マスタ!$I$32:$M$37,2,FALSE),0),
  AND(R327=21,入力項目!$S$16="高専"),IFERROR(VLOOKUP(入力項目!$S$17,子育て関連マスタ!$I$32:$M$37,2,FALSE),0),
  R327&gt;=22,0
  ),0),0
) +
IF(AND(R327&gt;=1,R327&lt;=15),IF($D327=入力項目!$S$8,入力項目!$S$3,0),0) +
IF(AND(R327&gt;=1,R327&lt;=15),IF($D327=5,入力項目!$S$4,0),0) +
IF(AND(R327&gt;=1,R327&lt;=15),IF($D327=12,入力項目!$S$5,0),0) +
IF(AND(入力項目!$S$7=$A327,入力項目!$S$8=$D327),子育て関連マスタ!$C$14,0) +
IFERROR(IF(AND(YEAR(EDATE(DATE(入力項目!$S$7,入力項目!$S$8,1),1))=$A327,MONTH(EDATE(DATE(入力項目!$S$7,入力項目!$S$8,1),1))=$D327),子育て関連マスタ!$C$15,0),0) +
IF(AND(OR(R327=3,R327=5,R327=7),$D327=11),子育て関連マスタ!$C$17,0) +
IF(AND(R327=20,$D327=1),子育て関連マスタ!$C$18,0) +
IF(AND(R327=20,$D327=1),
IFERROR(_xlfn.IFS(
入力項目!$S$10="男",子育て関連マスタ!$C$18,
入力項目!$S$10="女",子育て関連マスタ!$C$19
),0),0
) +
IF(AND(R327&gt;=入力項目!$S$18,R327&lt;=入力項目!$S$19),入力項目!$S$20,0) +
IF(AND(R327&gt;=入力項目!$S$21,R327&lt;=入力項目!$S$22),入力項目!$S$23,0) +
IF(AND(R327&gt;=入力項目!$S$24,R327&lt;=入力項目!$S$25),入力項目!$S$26,0)
)</f>
        <v>0</v>
      </c>
      <c r="AG327">
        <f ca="1">-(
_xlfn.IFS(
S327&lt;=入力項目!$S$11,0,
AND(S327&gt;=入力項目!$S$11+1,S327&lt;=3),IFERROR(VLOOKUP(入力項目!$S$12,子育て関連マスタ!$I$4:$M$5,4,FALSE),0),
AND(S327&gt;=4,S327&lt;=6),IFERROR(VLOOKUP(入力項目!$S$13,子育て関連マスタ!$I$9:$M$12,4,FALSE),0),
AND(S327&gt;=7,S327&lt;=12),IFERROR(VLOOKUP(入力項目!$S$14,子育て関連マスタ!$I$16:$M$17,4,FALSE),0),
AND(S327&gt;=13,S327&lt;=15),IFERROR(VLOOKUP(入力項目!$S$15,子育て関連マスタ!$I$21:$M$22,4,FALSE),0),
AND(S327&gt;=16,S327&lt;=18),IFERROR(VLOOKUP(入力項目!$S$16,子育て関連マスタ!$I$26:$M$28,4,FALSE),0),
AND(S327&gt;=19,S327&lt;=20,入力項目!$S$16="高専"),IFERROR(VLOOKUP(入力項目!$S$16,子育て関連マスタ!$I$26:$M$28,4,FALSE),0),
AND(S327&gt;=19,S327&lt;=20,入力項目!$S$16&lt;&gt;"高専"),IFERROR(VLOOKUP(入力項目!$S$17,子育て関連マスタ!$I$32:$M$37,4,FALSE),0),
AND(S327&gt;=21,S327&lt;=22,入力項目!$S$16="高専"),IFERROR(VLOOKUP(入力項目!$S$17,子育て関連マスタ!$I$32:$M$34,4,FALSE),0),
AND(S327&gt;=21,S327&lt;=22,入力項目!$S$16&lt;&gt;"高専"),IFERROR(VLOOKUP(入力項目!$S$17,子育て関連マスタ!$I$32:$M$34,4,FALSE),0),
S327&gt;=23,0
) +
IF($D327=4,
  IFERROR(_xlfn.IFS(
  S327&lt;=入力項目!$S$11,0,
  AND(S327=入力項目!$S$11),IFERROR(VLOOKUP(入力項目!$S$12,子育て関連マスタ!$I$4:$M$5,2,FALSE),0),
  AND(S327=4),IFERROR(VLOOKUP(入力項目!$S$13,子育て関連マスタ!$I$9:$M$12,2,FALSE),0),
  AND(S327=7),IFERROR(VLOOKUP(入力項目!$S$14,子育て関連マスタ!$I$16:$M$17,2,FALSE),0),
  AND(S327=13),IFERROR(VLOOKUP(入力項目!$S$15,子育て関連マスタ!$I$21:$M$22,2,FALSE),0),
  AND(S327=16),IFERROR(VLOOKUP(入力項目!$S$16,子育て関連マスタ!$I$26:$M$28,2,FALSE),0),
  AND(S327=19,入力項目!$S$16&lt;&gt;"高専"),IFERROR(VLOOKUP(入力項目!$S$17,子育て関連マスタ!$I$32:$M$37,2,FALSE),0),
  AND(S327=21,入力項目!$S$16="高専"),IFERROR(VLOOKUP(入力項目!$S$17,子育て関連マスタ!$I$32:$M$37,2,FALSE),0),
  S327&gt;=22,0
  ),0),0
) +
IF(AND(S327&gt;=1,S327&lt;=15),IF($D327=入力項目!$S$8,入力項目!$S$3,0),0) +
IF(AND(S327&gt;=1,S327&lt;=15),IF($D327=5,入力項目!$S$4,0),0) +
IF(AND(S327&gt;=1,S327&lt;=15),IF($D327=12,入力項目!$S$5,0),0) +
IF(AND(入力項目!$S$7=$A327,入力項目!$S$8=$D327),子育て関連マスタ!$C$14,0) +
IFERROR(IF(AND(YEAR(EDATE(DATE(入力項目!$S$7,入力項目!$S$8,1),1))=$A327,MONTH(EDATE(DATE(入力項目!$S$7,入力項目!$S$8,1),1))=$D327),子育て関連マスタ!$C$15,0),0) +
IF(AND(OR(S327=3,S327=5,S327=7),$D327=11),子育て関連マスタ!$C$17,0) +
IF(AND(S327=20,$D327=1),子育て関連マスタ!$C$18,0) +
IF(AND(S327=20,$D327=1),
IFERROR(_xlfn.IFS(
入力項目!$S$10="男",子育て関連マスタ!$C$18,
入力項目!$S$10="女",子育て関連マスタ!$C$19
),0),0
) +
IF(AND(S327&gt;=入力項目!$S$18,S327&lt;=入力項目!$S$19),入力項目!$S$20,0) +
IF(AND(S327&gt;=入力項目!$S$21,S327&lt;=入力項目!$S$22),入力項目!$S$23,0) +
IF(AND(S327&gt;=入力項目!$S$24,S327&lt;=入力項目!$S$25),入力項目!$S$26,0)
)</f>
        <v>0</v>
      </c>
      <c r="AH327">
        <f ca="1">-(
_xlfn.IFS(
T327&lt;=入力項目!$S$11,0,
AND(T327&gt;=入力項目!$S$11+1,T327&lt;=3),IFERROR(VLOOKUP(入力項目!$S$12,子育て関連マスタ!$I$4:$M$5,4,FALSE),0),
AND(T327&gt;=4,T327&lt;=6),IFERROR(VLOOKUP(入力項目!$S$13,子育て関連マスタ!$I$9:$M$12,4,FALSE),0),
AND(T327&gt;=7,T327&lt;=12),IFERROR(VLOOKUP(入力項目!$S$14,子育て関連マスタ!$I$16:$M$17,4,FALSE),0),
AND(T327&gt;=13,T327&lt;=15),IFERROR(VLOOKUP(入力項目!$S$15,子育て関連マスタ!$I$21:$M$22,4,FALSE),0),
AND(T327&gt;=16,T327&lt;=18),IFERROR(VLOOKUP(入力項目!$S$16,子育て関連マスタ!$I$26:$M$28,4,FALSE),0),
AND(T327&gt;=19,T327&lt;=20,入力項目!$S$16="高専"),IFERROR(VLOOKUP(入力項目!$S$16,子育て関連マスタ!$I$26:$M$28,4,FALSE),0),
AND(T327&gt;=19,T327&lt;=20,入力項目!$S$16&lt;&gt;"高専"),IFERROR(VLOOKUP(入力項目!$S$17,子育て関連マスタ!$I$32:$M$37,4,FALSE),0),
AND(T327&gt;=21,T327&lt;=22,入力項目!$S$16="高専"),IFERROR(VLOOKUP(入力項目!$S$17,子育て関連マスタ!$I$32:$M$34,4,FALSE),0),
AND(T327&gt;=21,T327&lt;=22,入力項目!$S$16&lt;&gt;"高専"),IFERROR(VLOOKUP(入力項目!$S$17,子育て関連マスタ!$I$32:$M$34,4,FALSE),0),
T327&gt;=23,0
) +
IF($D327=4,
  IFERROR(_xlfn.IFS(
  T327&lt;=入力項目!$S$11,0,
  AND(T327=入力項目!$S$11),IFERROR(VLOOKUP(入力項目!$S$12,子育て関連マスタ!$I$4:$M$5,2,FALSE),0),
  AND(T327=4),IFERROR(VLOOKUP(入力項目!$S$13,子育て関連マスタ!$I$9:$M$12,2,FALSE),0),
  AND(T327=7),IFERROR(VLOOKUP(入力項目!$S$14,子育て関連マスタ!$I$16:$M$17,2,FALSE),0),
  AND(T327=13),IFERROR(VLOOKUP(入力項目!$S$15,子育て関連マスタ!$I$21:$M$22,2,FALSE),0),
  AND(T327=16),IFERROR(VLOOKUP(入力項目!$S$16,子育て関連マスタ!$I$26:$M$28,2,FALSE),0),
  AND(T327=19,入力項目!$S$16&lt;&gt;"高専"),IFERROR(VLOOKUP(入力項目!$S$17,子育て関連マスタ!$I$32:$M$37,2,FALSE),0),
  AND(T327=21,入力項目!$S$16="高専"),IFERROR(VLOOKUP(入力項目!$S$17,子育て関連マスタ!$I$32:$M$37,2,FALSE),0),
  T327&gt;=22,0
  ),0),0
) +
IF(AND(T327&gt;=1,T327&lt;=15),IF($D327=入力項目!$S$8,入力項目!$S$3,0),0) +
IF(AND(T327&gt;=1,T327&lt;=15),IF($D327=5,入力項目!$S$4,0),0) +
IF(AND(T327&gt;=1,T327&lt;=15),IF($D327=12,入力項目!$S$5,0),0) +
IF(AND(入力項目!$S$7=$A327,入力項目!$S$8=$D327),子育て関連マスタ!$C$14,0) +
IFERROR(IF(AND(YEAR(EDATE(DATE(入力項目!$S$7,入力項目!$S$8,1),1))=$A327,MONTH(EDATE(DATE(入力項目!$S$7,入力項目!$S$8,1),1))=$D327),子育て関連マスタ!$C$15,0),0) +
IF(AND(OR(T327=3,T327=5,T327=7),$D327=11),子育て関連マスタ!$C$17,0) +
IF(AND(T327=20,$D327=1),子育て関連マスタ!$C$18,0) +
IF(AND(T327=20,$D327=1),
IFERROR(_xlfn.IFS(
入力項目!$S$10="男",子育て関連マスタ!$C$18,
入力項目!$S$10="女",子育て関連マスタ!$C$19
),0),0
) +
IF(AND(T327&gt;=入力項目!$S$18,T327&lt;=入力項目!$S$19),入力項目!$S$20,0) +
IF(AND(T327&gt;=入力項目!$S$21,T327&lt;=入力項目!$S$22),入力項目!$S$23,0) +
IF(AND(T327&gt;=入力項目!$S$24,T327&lt;=入力項目!$S$25),入力項目!$S$26,0)
)</f>
        <v>0</v>
      </c>
      <c r="AI327">
        <f ca="1">-(
_xlfn.IFS(
U327&lt;=入力項目!$S$11,0,
AND(U327&gt;=入力項目!$S$11+1,U327&lt;=3),IFERROR(VLOOKUP(入力項目!$S$12,子育て関連マスタ!$I$4:$M$5,4,FALSE),0),
AND(U327&gt;=4,U327&lt;=6),IFERROR(VLOOKUP(入力項目!$S$13,子育て関連マスタ!$I$9:$M$12,4,FALSE),0),
AND(U327&gt;=7,U327&lt;=12),IFERROR(VLOOKUP(入力項目!$S$14,子育て関連マスタ!$I$16:$M$17,4,FALSE),0),
AND(U327&gt;=13,U327&lt;=15),IFERROR(VLOOKUP(入力項目!$S$15,子育て関連マスタ!$I$21:$M$22,4,FALSE),0),
AND(U327&gt;=16,U327&lt;=18),IFERROR(VLOOKUP(入力項目!$S$16,子育て関連マスタ!$I$26:$M$28,4,FALSE),0),
AND(U327&gt;=19,U327&lt;=20,入力項目!$S$16="高専"),IFERROR(VLOOKUP(入力項目!$S$16,子育て関連マスタ!$I$26:$M$28,4,FALSE),0),
AND(U327&gt;=19,U327&lt;=20,入力項目!$S$16&lt;&gt;"高専"),IFERROR(VLOOKUP(入力項目!$S$17,子育て関連マスタ!$I$32:$M$37,4,FALSE),0),
AND(U327&gt;=21,U327&lt;=22,入力項目!$S$16="高専"),IFERROR(VLOOKUP(入力項目!$S$17,子育て関連マスタ!$I$32:$M$34,4,FALSE),0),
AND(U327&gt;=21,U327&lt;=22,入力項目!$S$16&lt;&gt;"高専"),IFERROR(VLOOKUP(入力項目!$S$17,子育て関連マスタ!$I$32:$M$34,4,FALSE),0),
U327&gt;=23,0
) +
IF($D327=4,
  IFERROR(_xlfn.IFS(
  U327&lt;=入力項目!$S$11,0,
  AND(U327=入力項目!$S$11),IFERROR(VLOOKUP(入力項目!$S$12,子育て関連マスタ!$I$4:$M$5,2,FALSE),0),
  AND(U327=4),IFERROR(VLOOKUP(入力項目!$S$13,子育て関連マスタ!$I$9:$M$12,2,FALSE),0),
  AND(U327=7),IFERROR(VLOOKUP(入力項目!$S$14,子育て関連マスタ!$I$16:$M$17,2,FALSE),0),
  AND(U327=13),IFERROR(VLOOKUP(入力項目!$S$15,子育て関連マスタ!$I$21:$M$22,2,FALSE),0),
  AND(U327=16),IFERROR(VLOOKUP(入力項目!$S$16,子育て関連マスタ!$I$26:$M$28,2,FALSE),0),
  AND(U327=19,入力項目!$S$16&lt;&gt;"高専"),IFERROR(VLOOKUP(入力項目!$S$17,子育て関連マスタ!$I$32:$M$37,2,FALSE),0),
  AND(U327=21,入力項目!$S$16="高専"),IFERROR(VLOOKUP(入力項目!$S$17,子育て関連マスタ!$I$32:$M$37,2,FALSE),0),
  U327&gt;=22,0
  ),0),0
) +
IF(AND(U327&gt;=1,U327&lt;=15),IF($D327=入力項目!$S$8,入力項目!$S$3,0),0) +
IF(AND(U327&gt;=1,U327&lt;=15),IF($D327=5,入力項目!$S$4,0),0) +
IF(AND(U327&gt;=1,U327&lt;=15),IF($D327=12,入力項目!$S$5,0),0) +
IF(AND(入力項目!$S$7=$A327,入力項目!$S$8=$D327),子育て関連マスタ!$C$14,0) +
IFERROR(IF(AND(YEAR(EDATE(DATE(入力項目!$S$7,入力項目!$S$8,1),1))=$A327,MONTH(EDATE(DATE(入力項目!$S$7,入力項目!$S$8,1),1))=$D327),子育て関連マスタ!$C$15,0),0) +
IF(AND(OR(U327=3,U327=5,U327=7),$D327=11),子育て関連マスタ!$C$17,0) +
IF(AND(U327=20,$D327=1),子育て関連マスタ!$C$18,0) +
IF(AND(U327=20,$D327=1),
IFERROR(_xlfn.IFS(
入力項目!$S$10="男",子育て関連マスタ!$C$18,
入力項目!$S$10="女",子育て関連マスタ!$C$19
),0),0
) +
IF(AND(U327&gt;=入力項目!$S$18,U327&lt;=入力項目!$S$19),入力項目!$S$20,0) +
IF(AND(U327&gt;=入力項目!$S$21,U327&lt;=入力項目!$S$22),入力項目!$S$23,0) +
IF(AND(U327&gt;=入力項目!$S$24,U327&lt;=入力項目!$S$25),入力項目!$S$26,0)
)</f>
        <v>0</v>
      </c>
      <c r="AJ327" s="10">
        <f ca="1">-VLOOKUP($D327,月別収支!$A$2:$H$13,7,FALSE)</f>
        <v>-20000</v>
      </c>
    </row>
    <row r="328" spans="1:36" x14ac:dyDescent="0.4">
      <c r="A328">
        <f t="shared" ca="1" si="88"/>
        <v>2051</v>
      </c>
      <c r="B328">
        <f t="shared" ca="1" si="95"/>
        <v>2051</v>
      </c>
      <c r="C328">
        <f t="shared" ca="1" si="96"/>
        <v>27</v>
      </c>
      <c r="D328">
        <f t="shared" ca="1" si="89"/>
        <v>10</v>
      </c>
      <c r="E328" t="str">
        <f t="shared" ca="1" si="90"/>
        <v>2051年10月</v>
      </c>
      <c r="F328">
        <f ca="1">IF(OR(入力項目!$N$5&lt;$A328,AND(入力項目!$N$5=$A328,入力項目!$N$6&lt;$D328)),IF(F327=0,1,IF(G328=12,F327+1,F327)),0)</f>
        <v>27</v>
      </c>
      <c r="G328">
        <f ca="1">IF(OR(入力項目!$N$5&lt;$A328,AND(入力項目!$N$5=$A328,入力項目!$N$6&lt;$D328)),IF(G327=12,1,G327+1),0)</f>
        <v>12</v>
      </c>
      <c r="H328" t="str">
        <f t="shared" ca="1" si="91"/>
        <v>27_12</v>
      </c>
      <c r="I328">
        <f ca="1">IF(
  IFERROR(AND($C328&gt;0,MOD($C328,入力項目!$N$22)=0,$D328=入力項目!$N$23), FALSE),
  1,
  IF(
    AND(I327&gt;0,J327=12),
    IF(I327=入力項目!$N$28, 0, I327+1),
    I327
  )
)</f>
        <v>3</v>
      </c>
      <c r="J328">
        <f ca="1">IF($D328=入力項目!$N$23,1,IFERROR(J327+1,1))</f>
        <v>5</v>
      </c>
      <c r="K328" t="str">
        <f t="shared" ca="1" si="92"/>
        <v>3_5</v>
      </c>
      <c r="L328">
        <f ca="1">L327+IF(入力項目!$D$4=$D328,1,0)</f>
        <v>56</v>
      </c>
      <c r="M328" t="str">
        <f t="shared" ca="1" si="93"/>
        <v>56歳</v>
      </c>
      <c r="N328">
        <f t="shared" ca="1" si="97"/>
        <v>56</v>
      </c>
      <c r="O328" t="str">
        <f t="shared" ca="1" si="94"/>
        <v>56歳</v>
      </c>
      <c r="P328">
        <f t="shared" ca="1" si="98"/>
        <v>31</v>
      </c>
      <c r="Q328">
        <f t="shared" ca="1" si="99"/>
        <v>29</v>
      </c>
      <c r="R328">
        <f t="shared" ca="1" si="100"/>
        <v>2052</v>
      </c>
      <c r="S328">
        <f t="shared" ca="1" si="101"/>
        <v>2052</v>
      </c>
      <c r="T328">
        <f t="shared" ca="1" si="102"/>
        <v>2052</v>
      </c>
      <c r="U328">
        <f t="shared" ca="1" si="103"/>
        <v>2052</v>
      </c>
      <c r="V328" s="10">
        <f t="shared" ca="1" si="104"/>
        <v>38968925</v>
      </c>
      <c r="W328" s="10">
        <f ca="1">IF($L328&lt;その他マスタ!$B$1,VLOOKUP($D328,月別収支!$A$2:$H$13,2,FALSE),その他マスタ!$B$3)+IF(AND($L328=その他マスタ!$B$1,入力項目!$I$9="あり",$D328=入力項目!$D$4),その他マスタ!$B$2,0)</f>
        <v>300000</v>
      </c>
      <c r="X328" s="10">
        <f ca="1">-IF(入力項目!$K$5=TRUE,
IF($F328+$G328&lt;3,VLOOKUP($D328,月別収支!$A$2:$H$13,8,FALSE),0)+IFERROR(VLOOKUP($H328,住宅ローン計算!C:P,13,FALSE),0)+IF($F328&gt;1,IF(OR($G328=3,$G328=6,$G328=9,$G328=12),ROUNDUP(入力項目!$N$18/4,0),0),0),
VLOOKUP($D328,月別収支!$A$2:$H$13,8,FALSE))</f>
        <v>-91090</v>
      </c>
      <c r="Y328" s="10">
        <f ca="1">-VLOOKUP($D328,月別収支!$A$2:$H$13,3,FALSE)</f>
        <v>-75000</v>
      </c>
      <c r="Z328" s="10">
        <f ca="1">-VLOOKUP($D328,月別収支!$A$2:$H$13,4,FALSE)</f>
        <v>-27000</v>
      </c>
      <c r="AA328" s="10">
        <f ca="1">-VLOOKUP($D328,月別収支!$A$2:$H$13,6,FALSE)</f>
        <v>-10000</v>
      </c>
      <c r="AB328" s="10">
        <f ca="1">-(
VLOOKUP($D328,月別収支!$A$2:$H$13,5,FALSE)+IF(AND(入力項目!$I$27&lt;=$A328,ISEVEN($A328-入力項目!$I$27),入力項目!$I$28=$D328),入力項目!$I$26,0)
+IF(入力項目!$K$26=TRUE,
IFERROR(VLOOKUP($K328,マイカーローン計算!C:P,13,FALSE),0),
IFERROR(
  IF(AND($C328&gt;0,MOD($C328,入力項目!$N$22)=0,$D328=入力項目!$N$23),入力項目!$N$24,0),
 0
)
)
)</f>
        <v>-20000</v>
      </c>
      <c r="AC328" s="10">
        <f ca="1">-IF($A328&lt;入力項目!$N$33,入力項目!$N$35,IF(AND($A328=入力項目!$N$33,$D328&lt;=入力項目!$N$34),入力項目!$N$35,0))</f>
        <v>0</v>
      </c>
      <c r="AD328">
        <f ca="1">-(
_xlfn.IFS(
P328&lt;=入力項目!$S$11,0,
AND(P328&gt;=入力項目!$S$11+1,P328&lt;=3),IFERROR(VLOOKUP(入力項目!$S$12,子育て関連マスタ!$I$4:$M$5,4,FALSE),0),
AND(P328&gt;=4,P328&lt;=6),IFERROR(VLOOKUP(入力項目!$S$13,子育て関連マスタ!$I$9:$M$12,4,FALSE),0),
AND(P328&gt;=7,P328&lt;=12),IFERROR(VLOOKUP(入力項目!$S$14,子育て関連マスタ!$I$16:$M$17,4,FALSE),0),
AND(P328&gt;=13,P328&lt;=15),IFERROR(VLOOKUP(入力項目!$S$15,子育て関連マスタ!$I$21:$M$22,4,FALSE),0),
AND(P328&gt;=16,P328&lt;=18),IFERROR(VLOOKUP(入力項目!$S$16,子育て関連マスタ!$I$26:$M$28,4,FALSE),0),
AND(P328&gt;=19,P328&lt;=20,入力項目!$S$16="高専"),IFERROR(VLOOKUP(入力項目!$S$16,子育て関連マスタ!$I$26:$M$28,4,FALSE),0),
AND(P328&gt;=19,P328&lt;=20,入力項目!$S$16&lt;&gt;"高専"),IFERROR(VLOOKUP(入力項目!$S$17,子育て関連マスタ!$I$32:$M$37,4,FALSE),0),
AND(P328&gt;=21,P328&lt;=22,入力項目!$S$16="高専"),IFERROR(VLOOKUP(入力項目!$S$17,子育て関連マスタ!$I$32:$M$34,4,FALSE),0),
AND(P328&gt;=21,P328&lt;=22,入力項目!$S$16&lt;&gt;"高専"),IFERROR(VLOOKUP(入力項目!$S$17,子育て関連マスタ!$I$32:$M$34,4,FALSE),0),
P328&gt;=23,0
) +
IF($D328=4,
  IFERROR(_xlfn.IFS(
  P328&lt;=入力項目!$S$11,0,
  AND(P328=入力項目!$S$11),IFERROR(VLOOKUP(入力項目!$S$12,子育て関連マスタ!$I$4:$M$5,2,FALSE),0),
  AND(P328=4),IFERROR(VLOOKUP(入力項目!$S$13,子育て関連マスタ!$I$9:$M$12,2,FALSE),0),
  AND(P328=7),IFERROR(VLOOKUP(入力項目!$S$14,子育て関連マスタ!$I$16:$M$17,2,FALSE),0),
  AND(P328=13),IFERROR(VLOOKUP(入力項目!$S$15,子育て関連マスタ!$I$21:$M$22,2,FALSE),0),
  AND(P328=16),IFERROR(VLOOKUP(入力項目!$S$16,子育て関連マスタ!$I$26:$M$28,2,FALSE),0),
  AND(P328=19,入力項目!$S$16&lt;&gt;"高専"),IFERROR(VLOOKUP(入力項目!$S$17,子育て関連マスタ!$I$32:$M$37,2,FALSE),0),
  AND(P328=21,入力項目!$S$16="高専"),IFERROR(VLOOKUP(入力項目!$S$17,子育て関連マスタ!$I$32:$M$37,2,FALSE),0),
  P328&gt;=22,0
  ),0),0
) +
IF(AND(P328&gt;=1,P328&lt;=15),IF($D328=入力項目!$S$8,入力項目!$S$3,0),0) +
IF(AND(P328&gt;=1,P328&lt;=15),IF($D328=5,入力項目!$S$4,0),0) +
IF(AND(P328&gt;=1,P328&lt;=15),IF($D328=12,入力項目!$S$5,0),0) +
IF(AND(入力項目!$S$7=$A328,入力項目!$S$8=$D328),子育て関連マスタ!$C$14,0) +
IFERROR(IF(AND(YEAR(EDATE(DATE(入力項目!$S$7,入力項目!$S$8,1),1))=$A328,MONTH(EDATE(DATE(入力項目!$S$7,入力項目!$S$8,1),1))=$D328),子育て関連マスタ!$C$15,0),0) +
IF(AND(OR(P328=3,P328=5,P328=7),$D328=11),子育て関連マスタ!$C$17,0) +
IF(AND(P328=20,$D328=1),子育て関連マスタ!$C$18,0) +
IF(AND(P328=20,$D328=1),
IFERROR(_xlfn.IFS(
入力項目!$S$10="男",子育て関連マスタ!$C$18,
入力項目!$S$10="女",子育て関連マスタ!$C$19
),0),0
) +
IF(AND(P328&gt;=入力項目!$S$18,P328&lt;=入力項目!$S$19),入力項目!$S$20,0) +
IF(AND(P328&gt;=入力項目!$S$21,P328&lt;=入力項目!$S$22),入力項目!$S$23,0) +
IF(AND(P328&gt;=入力項目!$S$24,P328&lt;=入力項目!$S$25),入力項目!$S$26,0)
)</f>
        <v>0</v>
      </c>
      <c r="AE328">
        <f ca="1">-(
_xlfn.IFS(
Q328&lt;=入力項目!$S$11,0,
AND(Q328&gt;=入力項目!$S$11+1,Q328&lt;=3),IFERROR(VLOOKUP(入力項目!$S$12,子育て関連マスタ!$I$4:$M$5,4,FALSE),0),
AND(Q328&gt;=4,Q328&lt;=6),IFERROR(VLOOKUP(入力項目!$S$13,子育て関連マスタ!$I$9:$M$12,4,FALSE),0),
AND(Q328&gt;=7,Q328&lt;=12),IFERROR(VLOOKUP(入力項目!$S$14,子育て関連マスタ!$I$16:$M$17,4,FALSE),0),
AND(Q328&gt;=13,Q328&lt;=15),IFERROR(VLOOKUP(入力項目!$S$15,子育て関連マスタ!$I$21:$M$22,4,FALSE),0),
AND(Q328&gt;=16,Q328&lt;=18),IFERROR(VLOOKUP(入力項目!$S$16,子育て関連マスタ!$I$26:$M$28,4,FALSE),0),
AND(Q328&gt;=19,Q328&lt;=20,入力項目!$S$16="高専"),IFERROR(VLOOKUP(入力項目!$S$16,子育て関連マスタ!$I$26:$M$28,4,FALSE),0),
AND(Q328&gt;=19,Q328&lt;=20,入力項目!$S$16&lt;&gt;"高専"),IFERROR(VLOOKUP(入力項目!$S$17,子育て関連マスタ!$I$32:$M$37,4,FALSE),0),
AND(Q328&gt;=21,Q328&lt;=22,入力項目!$S$16="高専"),IFERROR(VLOOKUP(入力項目!$S$17,子育て関連マスタ!$I$32:$M$34,4,FALSE),0),
AND(Q328&gt;=21,Q328&lt;=22,入力項目!$S$16&lt;&gt;"高専"),IFERROR(VLOOKUP(入力項目!$S$17,子育て関連マスタ!$I$32:$M$34,4,FALSE),0),
Q328&gt;=23,0
) +
IF($D328=4,
  IFERROR(_xlfn.IFS(
  Q328&lt;=入力項目!$S$11,0,
  AND(Q328=入力項目!$S$11),IFERROR(VLOOKUP(入力項目!$S$12,子育て関連マスタ!$I$4:$M$5,2,FALSE),0),
  AND(Q328=4),IFERROR(VLOOKUP(入力項目!$S$13,子育て関連マスタ!$I$9:$M$12,2,FALSE),0),
  AND(Q328=7),IFERROR(VLOOKUP(入力項目!$S$14,子育て関連マスタ!$I$16:$M$17,2,FALSE),0),
  AND(Q328=13),IFERROR(VLOOKUP(入力項目!$S$15,子育て関連マスタ!$I$21:$M$22,2,FALSE),0),
  AND(Q328=16),IFERROR(VLOOKUP(入力項目!$S$16,子育て関連マスタ!$I$26:$M$28,2,FALSE),0),
  AND(Q328=19,入力項目!$S$16&lt;&gt;"高専"),IFERROR(VLOOKUP(入力項目!$S$17,子育て関連マスタ!$I$32:$M$37,2,FALSE),0),
  AND(Q328=21,入力項目!$S$16="高専"),IFERROR(VLOOKUP(入力項目!$S$17,子育て関連マスタ!$I$32:$M$37,2,FALSE),0),
  Q328&gt;=22,0
  ),0),0
) +
IF(AND(Q328&gt;=1,Q328&lt;=15),IF($D328=入力項目!$S$8,入力項目!$S$3,0),0) +
IF(AND(Q328&gt;=1,Q328&lt;=15),IF($D328=5,入力項目!$S$4,0),0) +
IF(AND(Q328&gt;=1,Q328&lt;=15),IF($D328=12,入力項目!$S$5,0),0) +
IF(AND(入力項目!$S$7=$A328,入力項目!$S$8=$D328),子育て関連マスタ!$C$14,0) +
IFERROR(IF(AND(YEAR(EDATE(DATE(入力項目!$S$7,入力項目!$S$8,1),1))=$A328,MONTH(EDATE(DATE(入力項目!$S$7,入力項目!$S$8,1),1))=$D328),子育て関連マスタ!$C$15,0),0) +
IF(AND(OR(Q328=3,Q328=5,Q328=7),$D328=11),子育て関連マスタ!$C$17,0) +
IF(AND(Q328=20,$D328=1),子育て関連マスタ!$C$18,0) +
IF(AND(Q328=20,$D328=1),
IFERROR(_xlfn.IFS(
入力項目!$S$10="男",子育て関連マスタ!$C$18,
入力項目!$S$10="女",子育て関連マスタ!$C$19
),0),0
) +
IF(AND(Q328&gt;=入力項目!$S$18,Q328&lt;=入力項目!$S$19),入力項目!$S$20,0) +
IF(AND(Q328&gt;=入力項目!$S$21,Q328&lt;=入力項目!$S$22),入力項目!$S$23,0) +
IF(AND(Q328&gt;=入力項目!$S$24,Q328&lt;=入力項目!$S$25),入力項目!$S$26,0)
)</f>
        <v>0</v>
      </c>
      <c r="AF328">
        <f ca="1">-(
_xlfn.IFS(
R328&lt;=入力項目!$S$11,0,
AND(R328&gt;=入力項目!$S$11+1,R328&lt;=3),IFERROR(VLOOKUP(入力項目!$S$12,子育て関連マスタ!$I$4:$M$5,4,FALSE),0),
AND(R328&gt;=4,R328&lt;=6),IFERROR(VLOOKUP(入力項目!$S$13,子育て関連マスタ!$I$9:$M$12,4,FALSE),0),
AND(R328&gt;=7,R328&lt;=12),IFERROR(VLOOKUP(入力項目!$S$14,子育て関連マスタ!$I$16:$M$17,4,FALSE),0),
AND(R328&gt;=13,R328&lt;=15),IFERROR(VLOOKUP(入力項目!$S$15,子育て関連マスタ!$I$21:$M$22,4,FALSE),0),
AND(R328&gt;=16,R328&lt;=18),IFERROR(VLOOKUP(入力項目!$S$16,子育て関連マスタ!$I$26:$M$28,4,FALSE),0),
AND(R328&gt;=19,R328&lt;=20,入力項目!$S$16="高専"),IFERROR(VLOOKUP(入力項目!$S$16,子育て関連マスタ!$I$26:$M$28,4,FALSE),0),
AND(R328&gt;=19,R328&lt;=20,入力項目!$S$16&lt;&gt;"高専"),IFERROR(VLOOKUP(入力項目!$S$17,子育て関連マスタ!$I$32:$M$37,4,FALSE),0),
AND(R328&gt;=21,R328&lt;=22,入力項目!$S$16="高専"),IFERROR(VLOOKUP(入力項目!$S$17,子育て関連マスタ!$I$32:$M$34,4,FALSE),0),
AND(R328&gt;=21,R328&lt;=22,入力項目!$S$16&lt;&gt;"高専"),IFERROR(VLOOKUP(入力項目!$S$17,子育て関連マスタ!$I$32:$M$34,4,FALSE),0),
R328&gt;=23,0
) +
IF($D328=4,
  IFERROR(_xlfn.IFS(
  R328&lt;=入力項目!$S$11,0,
  AND(R328=入力項目!$S$11),IFERROR(VLOOKUP(入力項目!$S$12,子育て関連マスタ!$I$4:$M$5,2,FALSE),0),
  AND(R328=4),IFERROR(VLOOKUP(入力項目!$S$13,子育て関連マスタ!$I$9:$M$12,2,FALSE),0),
  AND(R328=7),IFERROR(VLOOKUP(入力項目!$S$14,子育て関連マスタ!$I$16:$M$17,2,FALSE),0),
  AND(R328=13),IFERROR(VLOOKUP(入力項目!$S$15,子育て関連マスタ!$I$21:$M$22,2,FALSE),0),
  AND(R328=16),IFERROR(VLOOKUP(入力項目!$S$16,子育て関連マスタ!$I$26:$M$28,2,FALSE),0),
  AND(R328=19,入力項目!$S$16&lt;&gt;"高専"),IFERROR(VLOOKUP(入力項目!$S$17,子育て関連マスタ!$I$32:$M$37,2,FALSE),0),
  AND(R328=21,入力項目!$S$16="高専"),IFERROR(VLOOKUP(入力項目!$S$17,子育て関連マスタ!$I$32:$M$37,2,FALSE),0),
  R328&gt;=22,0
  ),0),0
) +
IF(AND(R328&gt;=1,R328&lt;=15),IF($D328=入力項目!$S$8,入力項目!$S$3,0),0) +
IF(AND(R328&gt;=1,R328&lt;=15),IF($D328=5,入力項目!$S$4,0),0) +
IF(AND(R328&gt;=1,R328&lt;=15),IF($D328=12,入力項目!$S$5,0),0) +
IF(AND(入力項目!$S$7=$A328,入力項目!$S$8=$D328),子育て関連マスタ!$C$14,0) +
IFERROR(IF(AND(YEAR(EDATE(DATE(入力項目!$S$7,入力項目!$S$8,1),1))=$A328,MONTH(EDATE(DATE(入力項目!$S$7,入力項目!$S$8,1),1))=$D328),子育て関連マスタ!$C$15,0),0) +
IF(AND(OR(R328=3,R328=5,R328=7),$D328=11),子育て関連マスタ!$C$17,0) +
IF(AND(R328=20,$D328=1),子育て関連マスタ!$C$18,0) +
IF(AND(R328=20,$D328=1),
IFERROR(_xlfn.IFS(
入力項目!$S$10="男",子育て関連マスタ!$C$18,
入力項目!$S$10="女",子育て関連マスタ!$C$19
),0),0
) +
IF(AND(R328&gt;=入力項目!$S$18,R328&lt;=入力項目!$S$19),入力項目!$S$20,0) +
IF(AND(R328&gt;=入力項目!$S$21,R328&lt;=入力項目!$S$22),入力項目!$S$23,0) +
IF(AND(R328&gt;=入力項目!$S$24,R328&lt;=入力項目!$S$25),入力項目!$S$26,0)
)</f>
        <v>0</v>
      </c>
      <c r="AG328">
        <f ca="1">-(
_xlfn.IFS(
S328&lt;=入力項目!$S$11,0,
AND(S328&gt;=入力項目!$S$11+1,S328&lt;=3),IFERROR(VLOOKUP(入力項目!$S$12,子育て関連マスタ!$I$4:$M$5,4,FALSE),0),
AND(S328&gt;=4,S328&lt;=6),IFERROR(VLOOKUP(入力項目!$S$13,子育て関連マスタ!$I$9:$M$12,4,FALSE),0),
AND(S328&gt;=7,S328&lt;=12),IFERROR(VLOOKUP(入力項目!$S$14,子育て関連マスタ!$I$16:$M$17,4,FALSE),0),
AND(S328&gt;=13,S328&lt;=15),IFERROR(VLOOKUP(入力項目!$S$15,子育て関連マスタ!$I$21:$M$22,4,FALSE),0),
AND(S328&gt;=16,S328&lt;=18),IFERROR(VLOOKUP(入力項目!$S$16,子育て関連マスタ!$I$26:$M$28,4,FALSE),0),
AND(S328&gt;=19,S328&lt;=20,入力項目!$S$16="高専"),IFERROR(VLOOKUP(入力項目!$S$16,子育て関連マスタ!$I$26:$M$28,4,FALSE),0),
AND(S328&gt;=19,S328&lt;=20,入力項目!$S$16&lt;&gt;"高専"),IFERROR(VLOOKUP(入力項目!$S$17,子育て関連マスタ!$I$32:$M$37,4,FALSE),0),
AND(S328&gt;=21,S328&lt;=22,入力項目!$S$16="高専"),IFERROR(VLOOKUP(入力項目!$S$17,子育て関連マスタ!$I$32:$M$34,4,FALSE),0),
AND(S328&gt;=21,S328&lt;=22,入力項目!$S$16&lt;&gt;"高専"),IFERROR(VLOOKUP(入力項目!$S$17,子育て関連マスタ!$I$32:$M$34,4,FALSE),0),
S328&gt;=23,0
) +
IF($D328=4,
  IFERROR(_xlfn.IFS(
  S328&lt;=入力項目!$S$11,0,
  AND(S328=入力項目!$S$11),IFERROR(VLOOKUP(入力項目!$S$12,子育て関連マスタ!$I$4:$M$5,2,FALSE),0),
  AND(S328=4),IFERROR(VLOOKUP(入力項目!$S$13,子育て関連マスタ!$I$9:$M$12,2,FALSE),0),
  AND(S328=7),IFERROR(VLOOKUP(入力項目!$S$14,子育て関連マスタ!$I$16:$M$17,2,FALSE),0),
  AND(S328=13),IFERROR(VLOOKUP(入力項目!$S$15,子育て関連マスタ!$I$21:$M$22,2,FALSE),0),
  AND(S328=16),IFERROR(VLOOKUP(入力項目!$S$16,子育て関連マスタ!$I$26:$M$28,2,FALSE),0),
  AND(S328=19,入力項目!$S$16&lt;&gt;"高専"),IFERROR(VLOOKUP(入力項目!$S$17,子育て関連マスタ!$I$32:$M$37,2,FALSE),0),
  AND(S328=21,入力項目!$S$16="高専"),IFERROR(VLOOKUP(入力項目!$S$17,子育て関連マスタ!$I$32:$M$37,2,FALSE),0),
  S328&gt;=22,0
  ),0),0
) +
IF(AND(S328&gt;=1,S328&lt;=15),IF($D328=入力項目!$S$8,入力項目!$S$3,0),0) +
IF(AND(S328&gt;=1,S328&lt;=15),IF($D328=5,入力項目!$S$4,0),0) +
IF(AND(S328&gt;=1,S328&lt;=15),IF($D328=12,入力項目!$S$5,0),0) +
IF(AND(入力項目!$S$7=$A328,入力項目!$S$8=$D328),子育て関連マスタ!$C$14,0) +
IFERROR(IF(AND(YEAR(EDATE(DATE(入力項目!$S$7,入力項目!$S$8,1),1))=$A328,MONTH(EDATE(DATE(入力項目!$S$7,入力項目!$S$8,1),1))=$D328),子育て関連マスタ!$C$15,0),0) +
IF(AND(OR(S328=3,S328=5,S328=7),$D328=11),子育て関連マスタ!$C$17,0) +
IF(AND(S328=20,$D328=1),子育て関連マスタ!$C$18,0) +
IF(AND(S328=20,$D328=1),
IFERROR(_xlfn.IFS(
入力項目!$S$10="男",子育て関連マスタ!$C$18,
入力項目!$S$10="女",子育て関連マスタ!$C$19
),0),0
) +
IF(AND(S328&gt;=入力項目!$S$18,S328&lt;=入力項目!$S$19),入力項目!$S$20,0) +
IF(AND(S328&gt;=入力項目!$S$21,S328&lt;=入力項目!$S$22),入力項目!$S$23,0) +
IF(AND(S328&gt;=入力項目!$S$24,S328&lt;=入力項目!$S$25),入力項目!$S$26,0)
)</f>
        <v>0</v>
      </c>
      <c r="AH328">
        <f ca="1">-(
_xlfn.IFS(
T328&lt;=入力項目!$S$11,0,
AND(T328&gt;=入力項目!$S$11+1,T328&lt;=3),IFERROR(VLOOKUP(入力項目!$S$12,子育て関連マスタ!$I$4:$M$5,4,FALSE),0),
AND(T328&gt;=4,T328&lt;=6),IFERROR(VLOOKUP(入力項目!$S$13,子育て関連マスタ!$I$9:$M$12,4,FALSE),0),
AND(T328&gt;=7,T328&lt;=12),IFERROR(VLOOKUP(入力項目!$S$14,子育て関連マスタ!$I$16:$M$17,4,FALSE),0),
AND(T328&gt;=13,T328&lt;=15),IFERROR(VLOOKUP(入力項目!$S$15,子育て関連マスタ!$I$21:$M$22,4,FALSE),0),
AND(T328&gt;=16,T328&lt;=18),IFERROR(VLOOKUP(入力項目!$S$16,子育て関連マスタ!$I$26:$M$28,4,FALSE),0),
AND(T328&gt;=19,T328&lt;=20,入力項目!$S$16="高専"),IFERROR(VLOOKUP(入力項目!$S$16,子育て関連マスタ!$I$26:$M$28,4,FALSE),0),
AND(T328&gt;=19,T328&lt;=20,入力項目!$S$16&lt;&gt;"高専"),IFERROR(VLOOKUP(入力項目!$S$17,子育て関連マスタ!$I$32:$M$37,4,FALSE),0),
AND(T328&gt;=21,T328&lt;=22,入力項目!$S$16="高専"),IFERROR(VLOOKUP(入力項目!$S$17,子育て関連マスタ!$I$32:$M$34,4,FALSE),0),
AND(T328&gt;=21,T328&lt;=22,入力項目!$S$16&lt;&gt;"高専"),IFERROR(VLOOKUP(入力項目!$S$17,子育て関連マスタ!$I$32:$M$34,4,FALSE),0),
T328&gt;=23,0
) +
IF($D328=4,
  IFERROR(_xlfn.IFS(
  T328&lt;=入力項目!$S$11,0,
  AND(T328=入力項目!$S$11),IFERROR(VLOOKUP(入力項目!$S$12,子育て関連マスタ!$I$4:$M$5,2,FALSE),0),
  AND(T328=4),IFERROR(VLOOKUP(入力項目!$S$13,子育て関連マスタ!$I$9:$M$12,2,FALSE),0),
  AND(T328=7),IFERROR(VLOOKUP(入力項目!$S$14,子育て関連マスタ!$I$16:$M$17,2,FALSE),0),
  AND(T328=13),IFERROR(VLOOKUP(入力項目!$S$15,子育て関連マスタ!$I$21:$M$22,2,FALSE),0),
  AND(T328=16),IFERROR(VLOOKUP(入力項目!$S$16,子育て関連マスタ!$I$26:$M$28,2,FALSE),0),
  AND(T328=19,入力項目!$S$16&lt;&gt;"高専"),IFERROR(VLOOKUP(入力項目!$S$17,子育て関連マスタ!$I$32:$M$37,2,FALSE),0),
  AND(T328=21,入力項目!$S$16="高専"),IFERROR(VLOOKUP(入力項目!$S$17,子育て関連マスタ!$I$32:$M$37,2,FALSE),0),
  T328&gt;=22,0
  ),0),0
) +
IF(AND(T328&gt;=1,T328&lt;=15),IF($D328=入力項目!$S$8,入力項目!$S$3,0),0) +
IF(AND(T328&gt;=1,T328&lt;=15),IF($D328=5,入力項目!$S$4,0),0) +
IF(AND(T328&gt;=1,T328&lt;=15),IF($D328=12,入力項目!$S$5,0),0) +
IF(AND(入力項目!$S$7=$A328,入力項目!$S$8=$D328),子育て関連マスタ!$C$14,0) +
IFERROR(IF(AND(YEAR(EDATE(DATE(入力項目!$S$7,入力項目!$S$8,1),1))=$A328,MONTH(EDATE(DATE(入力項目!$S$7,入力項目!$S$8,1),1))=$D328),子育て関連マスタ!$C$15,0),0) +
IF(AND(OR(T328=3,T328=5,T328=7),$D328=11),子育て関連マスタ!$C$17,0) +
IF(AND(T328=20,$D328=1),子育て関連マスタ!$C$18,0) +
IF(AND(T328=20,$D328=1),
IFERROR(_xlfn.IFS(
入力項目!$S$10="男",子育て関連マスタ!$C$18,
入力項目!$S$10="女",子育て関連マスタ!$C$19
),0),0
) +
IF(AND(T328&gt;=入力項目!$S$18,T328&lt;=入力項目!$S$19),入力項目!$S$20,0) +
IF(AND(T328&gt;=入力項目!$S$21,T328&lt;=入力項目!$S$22),入力項目!$S$23,0) +
IF(AND(T328&gt;=入力項目!$S$24,T328&lt;=入力項目!$S$25),入力項目!$S$26,0)
)</f>
        <v>0</v>
      </c>
      <c r="AI328">
        <f ca="1">-(
_xlfn.IFS(
U328&lt;=入力項目!$S$11,0,
AND(U328&gt;=入力項目!$S$11+1,U328&lt;=3),IFERROR(VLOOKUP(入力項目!$S$12,子育て関連マスタ!$I$4:$M$5,4,FALSE),0),
AND(U328&gt;=4,U328&lt;=6),IFERROR(VLOOKUP(入力項目!$S$13,子育て関連マスタ!$I$9:$M$12,4,FALSE),0),
AND(U328&gt;=7,U328&lt;=12),IFERROR(VLOOKUP(入力項目!$S$14,子育て関連マスタ!$I$16:$M$17,4,FALSE),0),
AND(U328&gt;=13,U328&lt;=15),IFERROR(VLOOKUP(入力項目!$S$15,子育て関連マスタ!$I$21:$M$22,4,FALSE),0),
AND(U328&gt;=16,U328&lt;=18),IFERROR(VLOOKUP(入力項目!$S$16,子育て関連マスタ!$I$26:$M$28,4,FALSE),0),
AND(U328&gt;=19,U328&lt;=20,入力項目!$S$16="高専"),IFERROR(VLOOKUP(入力項目!$S$16,子育て関連マスタ!$I$26:$M$28,4,FALSE),0),
AND(U328&gt;=19,U328&lt;=20,入力項目!$S$16&lt;&gt;"高専"),IFERROR(VLOOKUP(入力項目!$S$17,子育て関連マスタ!$I$32:$M$37,4,FALSE),0),
AND(U328&gt;=21,U328&lt;=22,入力項目!$S$16="高専"),IFERROR(VLOOKUP(入力項目!$S$17,子育て関連マスタ!$I$32:$M$34,4,FALSE),0),
AND(U328&gt;=21,U328&lt;=22,入力項目!$S$16&lt;&gt;"高専"),IFERROR(VLOOKUP(入力項目!$S$17,子育て関連マスタ!$I$32:$M$34,4,FALSE),0),
U328&gt;=23,0
) +
IF($D328=4,
  IFERROR(_xlfn.IFS(
  U328&lt;=入力項目!$S$11,0,
  AND(U328=入力項目!$S$11),IFERROR(VLOOKUP(入力項目!$S$12,子育て関連マスタ!$I$4:$M$5,2,FALSE),0),
  AND(U328=4),IFERROR(VLOOKUP(入力項目!$S$13,子育て関連マスタ!$I$9:$M$12,2,FALSE),0),
  AND(U328=7),IFERROR(VLOOKUP(入力項目!$S$14,子育て関連マスタ!$I$16:$M$17,2,FALSE),0),
  AND(U328=13),IFERROR(VLOOKUP(入力項目!$S$15,子育て関連マスタ!$I$21:$M$22,2,FALSE),0),
  AND(U328=16),IFERROR(VLOOKUP(入力項目!$S$16,子育て関連マスタ!$I$26:$M$28,2,FALSE),0),
  AND(U328=19,入力項目!$S$16&lt;&gt;"高専"),IFERROR(VLOOKUP(入力項目!$S$17,子育て関連マスタ!$I$32:$M$37,2,FALSE),0),
  AND(U328=21,入力項目!$S$16="高専"),IFERROR(VLOOKUP(入力項目!$S$17,子育て関連マスタ!$I$32:$M$37,2,FALSE),0),
  U328&gt;=22,0
  ),0),0
) +
IF(AND(U328&gt;=1,U328&lt;=15),IF($D328=入力項目!$S$8,入力項目!$S$3,0),0) +
IF(AND(U328&gt;=1,U328&lt;=15),IF($D328=5,入力項目!$S$4,0),0) +
IF(AND(U328&gt;=1,U328&lt;=15),IF($D328=12,入力項目!$S$5,0),0) +
IF(AND(入力項目!$S$7=$A328,入力項目!$S$8=$D328),子育て関連マスタ!$C$14,0) +
IFERROR(IF(AND(YEAR(EDATE(DATE(入力項目!$S$7,入力項目!$S$8,1),1))=$A328,MONTH(EDATE(DATE(入力項目!$S$7,入力項目!$S$8,1),1))=$D328),子育て関連マスタ!$C$15,0),0) +
IF(AND(OR(U328=3,U328=5,U328=7),$D328=11),子育て関連マスタ!$C$17,0) +
IF(AND(U328=20,$D328=1),子育て関連マスタ!$C$18,0) +
IF(AND(U328=20,$D328=1),
IFERROR(_xlfn.IFS(
入力項目!$S$10="男",子育て関連マスタ!$C$18,
入力項目!$S$10="女",子育て関連マスタ!$C$19
),0),0
) +
IF(AND(U328&gt;=入力項目!$S$18,U328&lt;=入力項目!$S$19),入力項目!$S$20,0) +
IF(AND(U328&gt;=入力項目!$S$21,U328&lt;=入力項目!$S$22),入力項目!$S$23,0) +
IF(AND(U328&gt;=入力項目!$S$24,U328&lt;=入力項目!$S$25),入力項目!$S$26,0)
)</f>
        <v>0</v>
      </c>
      <c r="AJ328" s="10">
        <f ca="1">-VLOOKUP($D328,月別収支!$A$2:$H$13,7,FALSE)</f>
        <v>-20000</v>
      </c>
    </row>
    <row r="329" spans="1:36" x14ac:dyDescent="0.4">
      <c r="A329">
        <f t="shared" ca="1" si="88"/>
        <v>2051</v>
      </c>
      <c r="B329">
        <f t="shared" ca="1" si="95"/>
        <v>2051</v>
      </c>
      <c r="C329">
        <f t="shared" ca="1" si="96"/>
        <v>27</v>
      </c>
      <c r="D329">
        <f t="shared" ca="1" si="89"/>
        <v>11</v>
      </c>
      <c r="E329" t="str">
        <f t="shared" ca="1" si="90"/>
        <v>2051年11月</v>
      </c>
      <c r="F329">
        <f ca="1">IF(OR(入力項目!$N$5&lt;$A329,AND(入力項目!$N$5=$A329,入力項目!$N$6&lt;$D329)),IF(F328=0,1,IF(G329=12,F328+1,F328)),0)</f>
        <v>27</v>
      </c>
      <c r="G329">
        <f ca="1">IF(OR(入力項目!$N$5&lt;$A329,AND(入力項目!$N$5=$A329,入力項目!$N$6&lt;$D329)),IF(G328=12,1,G328+1),0)</f>
        <v>1</v>
      </c>
      <c r="H329" t="str">
        <f t="shared" ca="1" si="91"/>
        <v>27_1</v>
      </c>
      <c r="I329">
        <f ca="1">IF(
  IFERROR(AND($C329&gt;0,MOD($C329,入力項目!$N$22)=0,$D329=入力項目!$N$23), FALSE),
  1,
  IF(
    AND(I328&gt;0,J328=12),
    IF(I328=入力項目!$N$28, 0, I328+1),
    I328
  )
)</f>
        <v>3</v>
      </c>
      <c r="J329">
        <f ca="1">IF($D329=入力項目!$N$23,1,IFERROR(J328+1,1))</f>
        <v>6</v>
      </c>
      <c r="K329" t="str">
        <f t="shared" ca="1" si="92"/>
        <v>3_6</v>
      </c>
      <c r="L329">
        <f ca="1">L328+IF(入力項目!$D$4=$D329,1,0)</f>
        <v>56</v>
      </c>
      <c r="M329" t="str">
        <f t="shared" ca="1" si="93"/>
        <v>56歳</v>
      </c>
      <c r="N329">
        <f t="shared" ca="1" si="97"/>
        <v>56</v>
      </c>
      <c r="O329" t="str">
        <f t="shared" ca="1" si="94"/>
        <v>56歳</v>
      </c>
      <c r="P329">
        <f t="shared" ca="1" si="98"/>
        <v>31</v>
      </c>
      <c r="Q329">
        <f t="shared" ca="1" si="99"/>
        <v>29</v>
      </c>
      <c r="R329">
        <f t="shared" ca="1" si="100"/>
        <v>2052</v>
      </c>
      <c r="S329">
        <f t="shared" ca="1" si="101"/>
        <v>2052</v>
      </c>
      <c r="T329">
        <f t="shared" ca="1" si="102"/>
        <v>2052</v>
      </c>
      <c r="U329">
        <f t="shared" ca="1" si="103"/>
        <v>2052</v>
      </c>
      <c r="V329" s="10">
        <f t="shared" ca="1" si="104"/>
        <v>39013335</v>
      </c>
      <c r="W329" s="10">
        <f ca="1">IF($L329&lt;その他マスタ!$B$1,VLOOKUP($D329,月別収支!$A$2:$H$13,2,FALSE),その他マスタ!$B$3)+IF(AND($L329=その他マスタ!$B$1,入力項目!$I$9="あり",$D329=入力項目!$D$4),その他マスタ!$B$2,0)</f>
        <v>300000</v>
      </c>
      <c r="X329" s="10">
        <f ca="1">-IF(入力項目!$K$5=TRUE,
IF($F329+$G329&lt;3,VLOOKUP($D329,月別収支!$A$2:$H$13,8,FALSE),0)+IFERROR(VLOOKUP($H329,住宅ローン計算!C:P,13,FALSE),0)+IF($F329&gt;1,IF(OR($G329=3,$G329=6,$G329=9,$G329=12),ROUNDUP(入力項目!$N$18/4,0),0),0),
VLOOKUP($D329,月別収支!$A$2:$H$13,8,FALSE))</f>
        <v>-53590</v>
      </c>
      <c r="Y329" s="10">
        <f ca="1">-VLOOKUP($D329,月別収支!$A$2:$H$13,3,FALSE)</f>
        <v>-75000</v>
      </c>
      <c r="Z329" s="10">
        <f ca="1">-VLOOKUP($D329,月別収支!$A$2:$H$13,4,FALSE)</f>
        <v>-27000</v>
      </c>
      <c r="AA329" s="10">
        <f ca="1">-VLOOKUP($D329,月別収支!$A$2:$H$13,6,FALSE)</f>
        <v>-10000</v>
      </c>
      <c r="AB329" s="10">
        <f ca="1">-(
VLOOKUP($D329,月別収支!$A$2:$H$13,5,FALSE)+IF(AND(入力項目!$I$27&lt;=$A329,ISEVEN($A329-入力項目!$I$27),入力項目!$I$28=$D329),入力項目!$I$26,0)
+IF(入力項目!$K$26=TRUE,
IFERROR(VLOOKUP($K329,マイカーローン計算!C:P,13,FALSE),0),
IFERROR(
  IF(AND($C329&gt;0,MOD($C329,入力項目!$N$22)=0,$D329=入力項目!$N$23),入力項目!$N$24,0),
 0
)
)
)</f>
        <v>-70000</v>
      </c>
      <c r="AC329" s="10">
        <f ca="1">-IF($A329&lt;入力項目!$N$33,入力項目!$N$35,IF(AND($A329=入力項目!$N$33,$D329&lt;=入力項目!$N$34),入力項目!$N$35,0))</f>
        <v>0</v>
      </c>
      <c r="AD329">
        <f ca="1">-(
_xlfn.IFS(
P329&lt;=入力項目!$S$11,0,
AND(P329&gt;=入力項目!$S$11+1,P329&lt;=3),IFERROR(VLOOKUP(入力項目!$S$12,子育て関連マスタ!$I$4:$M$5,4,FALSE),0),
AND(P329&gt;=4,P329&lt;=6),IFERROR(VLOOKUP(入力項目!$S$13,子育て関連マスタ!$I$9:$M$12,4,FALSE),0),
AND(P329&gt;=7,P329&lt;=12),IFERROR(VLOOKUP(入力項目!$S$14,子育て関連マスタ!$I$16:$M$17,4,FALSE),0),
AND(P329&gt;=13,P329&lt;=15),IFERROR(VLOOKUP(入力項目!$S$15,子育て関連マスタ!$I$21:$M$22,4,FALSE),0),
AND(P329&gt;=16,P329&lt;=18),IFERROR(VLOOKUP(入力項目!$S$16,子育て関連マスタ!$I$26:$M$28,4,FALSE),0),
AND(P329&gt;=19,P329&lt;=20,入力項目!$S$16="高専"),IFERROR(VLOOKUP(入力項目!$S$16,子育て関連マスタ!$I$26:$M$28,4,FALSE),0),
AND(P329&gt;=19,P329&lt;=20,入力項目!$S$16&lt;&gt;"高専"),IFERROR(VLOOKUP(入力項目!$S$17,子育て関連マスタ!$I$32:$M$37,4,FALSE),0),
AND(P329&gt;=21,P329&lt;=22,入力項目!$S$16="高専"),IFERROR(VLOOKUP(入力項目!$S$17,子育て関連マスタ!$I$32:$M$34,4,FALSE),0),
AND(P329&gt;=21,P329&lt;=22,入力項目!$S$16&lt;&gt;"高専"),IFERROR(VLOOKUP(入力項目!$S$17,子育て関連マスタ!$I$32:$M$34,4,FALSE),0),
P329&gt;=23,0
) +
IF($D329=4,
  IFERROR(_xlfn.IFS(
  P329&lt;=入力項目!$S$11,0,
  AND(P329=入力項目!$S$11),IFERROR(VLOOKUP(入力項目!$S$12,子育て関連マスタ!$I$4:$M$5,2,FALSE),0),
  AND(P329=4),IFERROR(VLOOKUP(入力項目!$S$13,子育て関連マスタ!$I$9:$M$12,2,FALSE),0),
  AND(P329=7),IFERROR(VLOOKUP(入力項目!$S$14,子育て関連マスタ!$I$16:$M$17,2,FALSE),0),
  AND(P329=13),IFERROR(VLOOKUP(入力項目!$S$15,子育て関連マスタ!$I$21:$M$22,2,FALSE),0),
  AND(P329=16),IFERROR(VLOOKUP(入力項目!$S$16,子育て関連マスタ!$I$26:$M$28,2,FALSE),0),
  AND(P329=19,入力項目!$S$16&lt;&gt;"高専"),IFERROR(VLOOKUP(入力項目!$S$17,子育て関連マスタ!$I$32:$M$37,2,FALSE),0),
  AND(P329=21,入力項目!$S$16="高専"),IFERROR(VLOOKUP(入力項目!$S$17,子育て関連マスタ!$I$32:$M$37,2,FALSE),0),
  P329&gt;=22,0
  ),0),0
) +
IF(AND(P329&gt;=1,P329&lt;=15),IF($D329=入力項目!$S$8,入力項目!$S$3,0),0) +
IF(AND(P329&gt;=1,P329&lt;=15),IF($D329=5,入力項目!$S$4,0),0) +
IF(AND(P329&gt;=1,P329&lt;=15),IF($D329=12,入力項目!$S$5,0),0) +
IF(AND(入力項目!$S$7=$A329,入力項目!$S$8=$D329),子育て関連マスタ!$C$14,0) +
IFERROR(IF(AND(YEAR(EDATE(DATE(入力項目!$S$7,入力項目!$S$8,1),1))=$A329,MONTH(EDATE(DATE(入力項目!$S$7,入力項目!$S$8,1),1))=$D329),子育て関連マスタ!$C$15,0),0) +
IF(AND(OR(P329=3,P329=5,P329=7),$D329=11),子育て関連マスタ!$C$17,0) +
IF(AND(P329=20,$D329=1),子育て関連マスタ!$C$18,0) +
IF(AND(P329=20,$D329=1),
IFERROR(_xlfn.IFS(
入力項目!$S$10="男",子育て関連マスタ!$C$18,
入力項目!$S$10="女",子育て関連マスタ!$C$19
),0),0
) +
IF(AND(P329&gt;=入力項目!$S$18,P329&lt;=入力項目!$S$19),入力項目!$S$20,0) +
IF(AND(P329&gt;=入力項目!$S$21,P329&lt;=入力項目!$S$22),入力項目!$S$23,0) +
IF(AND(P329&gt;=入力項目!$S$24,P329&lt;=入力項目!$S$25),入力項目!$S$26,0)
)</f>
        <v>0</v>
      </c>
      <c r="AE329">
        <f ca="1">-(
_xlfn.IFS(
Q329&lt;=入力項目!$S$11,0,
AND(Q329&gt;=入力項目!$S$11+1,Q329&lt;=3),IFERROR(VLOOKUP(入力項目!$S$12,子育て関連マスタ!$I$4:$M$5,4,FALSE),0),
AND(Q329&gt;=4,Q329&lt;=6),IFERROR(VLOOKUP(入力項目!$S$13,子育て関連マスタ!$I$9:$M$12,4,FALSE),0),
AND(Q329&gt;=7,Q329&lt;=12),IFERROR(VLOOKUP(入力項目!$S$14,子育て関連マスタ!$I$16:$M$17,4,FALSE),0),
AND(Q329&gt;=13,Q329&lt;=15),IFERROR(VLOOKUP(入力項目!$S$15,子育て関連マスタ!$I$21:$M$22,4,FALSE),0),
AND(Q329&gt;=16,Q329&lt;=18),IFERROR(VLOOKUP(入力項目!$S$16,子育て関連マスタ!$I$26:$M$28,4,FALSE),0),
AND(Q329&gt;=19,Q329&lt;=20,入力項目!$S$16="高専"),IFERROR(VLOOKUP(入力項目!$S$16,子育て関連マスタ!$I$26:$M$28,4,FALSE),0),
AND(Q329&gt;=19,Q329&lt;=20,入力項目!$S$16&lt;&gt;"高専"),IFERROR(VLOOKUP(入力項目!$S$17,子育て関連マスタ!$I$32:$M$37,4,FALSE),0),
AND(Q329&gt;=21,Q329&lt;=22,入力項目!$S$16="高専"),IFERROR(VLOOKUP(入力項目!$S$17,子育て関連マスタ!$I$32:$M$34,4,FALSE),0),
AND(Q329&gt;=21,Q329&lt;=22,入力項目!$S$16&lt;&gt;"高専"),IFERROR(VLOOKUP(入力項目!$S$17,子育て関連マスタ!$I$32:$M$34,4,FALSE),0),
Q329&gt;=23,0
) +
IF($D329=4,
  IFERROR(_xlfn.IFS(
  Q329&lt;=入力項目!$S$11,0,
  AND(Q329=入力項目!$S$11),IFERROR(VLOOKUP(入力項目!$S$12,子育て関連マスタ!$I$4:$M$5,2,FALSE),0),
  AND(Q329=4),IFERROR(VLOOKUP(入力項目!$S$13,子育て関連マスタ!$I$9:$M$12,2,FALSE),0),
  AND(Q329=7),IFERROR(VLOOKUP(入力項目!$S$14,子育て関連マスタ!$I$16:$M$17,2,FALSE),0),
  AND(Q329=13),IFERROR(VLOOKUP(入力項目!$S$15,子育て関連マスタ!$I$21:$M$22,2,FALSE),0),
  AND(Q329=16),IFERROR(VLOOKUP(入力項目!$S$16,子育て関連マスタ!$I$26:$M$28,2,FALSE),0),
  AND(Q329=19,入力項目!$S$16&lt;&gt;"高専"),IFERROR(VLOOKUP(入力項目!$S$17,子育て関連マスタ!$I$32:$M$37,2,FALSE),0),
  AND(Q329=21,入力項目!$S$16="高専"),IFERROR(VLOOKUP(入力項目!$S$17,子育て関連マスタ!$I$32:$M$37,2,FALSE),0),
  Q329&gt;=22,0
  ),0),0
) +
IF(AND(Q329&gt;=1,Q329&lt;=15),IF($D329=入力項目!$S$8,入力項目!$S$3,0),0) +
IF(AND(Q329&gt;=1,Q329&lt;=15),IF($D329=5,入力項目!$S$4,0),0) +
IF(AND(Q329&gt;=1,Q329&lt;=15),IF($D329=12,入力項目!$S$5,0),0) +
IF(AND(入力項目!$S$7=$A329,入力項目!$S$8=$D329),子育て関連マスタ!$C$14,0) +
IFERROR(IF(AND(YEAR(EDATE(DATE(入力項目!$S$7,入力項目!$S$8,1),1))=$A329,MONTH(EDATE(DATE(入力項目!$S$7,入力項目!$S$8,1),1))=$D329),子育て関連マスタ!$C$15,0),0) +
IF(AND(OR(Q329=3,Q329=5,Q329=7),$D329=11),子育て関連マスタ!$C$17,0) +
IF(AND(Q329=20,$D329=1),子育て関連マスタ!$C$18,0) +
IF(AND(Q329=20,$D329=1),
IFERROR(_xlfn.IFS(
入力項目!$S$10="男",子育て関連マスタ!$C$18,
入力項目!$S$10="女",子育て関連マスタ!$C$19
),0),0
) +
IF(AND(Q329&gt;=入力項目!$S$18,Q329&lt;=入力項目!$S$19),入力項目!$S$20,0) +
IF(AND(Q329&gt;=入力項目!$S$21,Q329&lt;=入力項目!$S$22),入力項目!$S$23,0) +
IF(AND(Q329&gt;=入力項目!$S$24,Q329&lt;=入力項目!$S$25),入力項目!$S$26,0)
)</f>
        <v>0</v>
      </c>
      <c r="AF329">
        <f ca="1">-(
_xlfn.IFS(
R329&lt;=入力項目!$S$11,0,
AND(R329&gt;=入力項目!$S$11+1,R329&lt;=3),IFERROR(VLOOKUP(入力項目!$S$12,子育て関連マスタ!$I$4:$M$5,4,FALSE),0),
AND(R329&gt;=4,R329&lt;=6),IFERROR(VLOOKUP(入力項目!$S$13,子育て関連マスタ!$I$9:$M$12,4,FALSE),0),
AND(R329&gt;=7,R329&lt;=12),IFERROR(VLOOKUP(入力項目!$S$14,子育て関連マスタ!$I$16:$M$17,4,FALSE),0),
AND(R329&gt;=13,R329&lt;=15),IFERROR(VLOOKUP(入力項目!$S$15,子育て関連マスタ!$I$21:$M$22,4,FALSE),0),
AND(R329&gt;=16,R329&lt;=18),IFERROR(VLOOKUP(入力項目!$S$16,子育て関連マスタ!$I$26:$M$28,4,FALSE),0),
AND(R329&gt;=19,R329&lt;=20,入力項目!$S$16="高専"),IFERROR(VLOOKUP(入力項目!$S$16,子育て関連マスタ!$I$26:$M$28,4,FALSE),0),
AND(R329&gt;=19,R329&lt;=20,入力項目!$S$16&lt;&gt;"高専"),IFERROR(VLOOKUP(入力項目!$S$17,子育て関連マスタ!$I$32:$M$37,4,FALSE),0),
AND(R329&gt;=21,R329&lt;=22,入力項目!$S$16="高専"),IFERROR(VLOOKUP(入力項目!$S$17,子育て関連マスタ!$I$32:$M$34,4,FALSE),0),
AND(R329&gt;=21,R329&lt;=22,入力項目!$S$16&lt;&gt;"高専"),IFERROR(VLOOKUP(入力項目!$S$17,子育て関連マスタ!$I$32:$M$34,4,FALSE),0),
R329&gt;=23,0
) +
IF($D329=4,
  IFERROR(_xlfn.IFS(
  R329&lt;=入力項目!$S$11,0,
  AND(R329=入力項目!$S$11),IFERROR(VLOOKUP(入力項目!$S$12,子育て関連マスタ!$I$4:$M$5,2,FALSE),0),
  AND(R329=4),IFERROR(VLOOKUP(入力項目!$S$13,子育て関連マスタ!$I$9:$M$12,2,FALSE),0),
  AND(R329=7),IFERROR(VLOOKUP(入力項目!$S$14,子育て関連マスタ!$I$16:$M$17,2,FALSE),0),
  AND(R329=13),IFERROR(VLOOKUP(入力項目!$S$15,子育て関連マスタ!$I$21:$M$22,2,FALSE),0),
  AND(R329=16),IFERROR(VLOOKUP(入力項目!$S$16,子育て関連マスタ!$I$26:$M$28,2,FALSE),0),
  AND(R329=19,入力項目!$S$16&lt;&gt;"高専"),IFERROR(VLOOKUP(入力項目!$S$17,子育て関連マスタ!$I$32:$M$37,2,FALSE),0),
  AND(R329=21,入力項目!$S$16="高専"),IFERROR(VLOOKUP(入力項目!$S$17,子育て関連マスタ!$I$32:$M$37,2,FALSE),0),
  R329&gt;=22,0
  ),0),0
) +
IF(AND(R329&gt;=1,R329&lt;=15),IF($D329=入力項目!$S$8,入力項目!$S$3,0),0) +
IF(AND(R329&gt;=1,R329&lt;=15),IF($D329=5,入力項目!$S$4,0),0) +
IF(AND(R329&gt;=1,R329&lt;=15),IF($D329=12,入力項目!$S$5,0),0) +
IF(AND(入力項目!$S$7=$A329,入力項目!$S$8=$D329),子育て関連マスタ!$C$14,0) +
IFERROR(IF(AND(YEAR(EDATE(DATE(入力項目!$S$7,入力項目!$S$8,1),1))=$A329,MONTH(EDATE(DATE(入力項目!$S$7,入力項目!$S$8,1),1))=$D329),子育て関連マスタ!$C$15,0),0) +
IF(AND(OR(R329=3,R329=5,R329=7),$D329=11),子育て関連マスタ!$C$17,0) +
IF(AND(R329=20,$D329=1),子育て関連マスタ!$C$18,0) +
IF(AND(R329=20,$D329=1),
IFERROR(_xlfn.IFS(
入力項目!$S$10="男",子育て関連マスタ!$C$18,
入力項目!$S$10="女",子育て関連マスタ!$C$19
),0),0
) +
IF(AND(R329&gt;=入力項目!$S$18,R329&lt;=入力項目!$S$19),入力項目!$S$20,0) +
IF(AND(R329&gt;=入力項目!$S$21,R329&lt;=入力項目!$S$22),入力項目!$S$23,0) +
IF(AND(R329&gt;=入力項目!$S$24,R329&lt;=入力項目!$S$25),入力項目!$S$26,0)
)</f>
        <v>0</v>
      </c>
      <c r="AG329">
        <f ca="1">-(
_xlfn.IFS(
S329&lt;=入力項目!$S$11,0,
AND(S329&gt;=入力項目!$S$11+1,S329&lt;=3),IFERROR(VLOOKUP(入力項目!$S$12,子育て関連マスタ!$I$4:$M$5,4,FALSE),0),
AND(S329&gt;=4,S329&lt;=6),IFERROR(VLOOKUP(入力項目!$S$13,子育て関連マスタ!$I$9:$M$12,4,FALSE),0),
AND(S329&gt;=7,S329&lt;=12),IFERROR(VLOOKUP(入力項目!$S$14,子育て関連マスタ!$I$16:$M$17,4,FALSE),0),
AND(S329&gt;=13,S329&lt;=15),IFERROR(VLOOKUP(入力項目!$S$15,子育て関連マスタ!$I$21:$M$22,4,FALSE),0),
AND(S329&gt;=16,S329&lt;=18),IFERROR(VLOOKUP(入力項目!$S$16,子育て関連マスタ!$I$26:$M$28,4,FALSE),0),
AND(S329&gt;=19,S329&lt;=20,入力項目!$S$16="高専"),IFERROR(VLOOKUP(入力項目!$S$16,子育て関連マスタ!$I$26:$M$28,4,FALSE),0),
AND(S329&gt;=19,S329&lt;=20,入力項目!$S$16&lt;&gt;"高専"),IFERROR(VLOOKUP(入力項目!$S$17,子育て関連マスタ!$I$32:$M$37,4,FALSE),0),
AND(S329&gt;=21,S329&lt;=22,入力項目!$S$16="高専"),IFERROR(VLOOKUP(入力項目!$S$17,子育て関連マスタ!$I$32:$M$34,4,FALSE),0),
AND(S329&gt;=21,S329&lt;=22,入力項目!$S$16&lt;&gt;"高専"),IFERROR(VLOOKUP(入力項目!$S$17,子育て関連マスタ!$I$32:$M$34,4,FALSE),0),
S329&gt;=23,0
) +
IF($D329=4,
  IFERROR(_xlfn.IFS(
  S329&lt;=入力項目!$S$11,0,
  AND(S329=入力項目!$S$11),IFERROR(VLOOKUP(入力項目!$S$12,子育て関連マスタ!$I$4:$M$5,2,FALSE),0),
  AND(S329=4),IFERROR(VLOOKUP(入力項目!$S$13,子育て関連マスタ!$I$9:$M$12,2,FALSE),0),
  AND(S329=7),IFERROR(VLOOKUP(入力項目!$S$14,子育て関連マスタ!$I$16:$M$17,2,FALSE),0),
  AND(S329=13),IFERROR(VLOOKUP(入力項目!$S$15,子育て関連マスタ!$I$21:$M$22,2,FALSE),0),
  AND(S329=16),IFERROR(VLOOKUP(入力項目!$S$16,子育て関連マスタ!$I$26:$M$28,2,FALSE),0),
  AND(S329=19,入力項目!$S$16&lt;&gt;"高専"),IFERROR(VLOOKUP(入力項目!$S$17,子育て関連マスタ!$I$32:$M$37,2,FALSE),0),
  AND(S329=21,入力項目!$S$16="高専"),IFERROR(VLOOKUP(入力項目!$S$17,子育て関連マスタ!$I$32:$M$37,2,FALSE),0),
  S329&gt;=22,0
  ),0),0
) +
IF(AND(S329&gt;=1,S329&lt;=15),IF($D329=入力項目!$S$8,入力項目!$S$3,0),0) +
IF(AND(S329&gt;=1,S329&lt;=15),IF($D329=5,入力項目!$S$4,0),0) +
IF(AND(S329&gt;=1,S329&lt;=15),IF($D329=12,入力項目!$S$5,0),0) +
IF(AND(入力項目!$S$7=$A329,入力項目!$S$8=$D329),子育て関連マスタ!$C$14,0) +
IFERROR(IF(AND(YEAR(EDATE(DATE(入力項目!$S$7,入力項目!$S$8,1),1))=$A329,MONTH(EDATE(DATE(入力項目!$S$7,入力項目!$S$8,1),1))=$D329),子育て関連マスタ!$C$15,0),0) +
IF(AND(OR(S329=3,S329=5,S329=7),$D329=11),子育て関連マスタ!$C$17,0) +
IF(AND(S329=20,$D329=1),子育て関連マスタ!$C$18,0) +
IF(AND(S329=20,$D329=1),
IFERROR(_xlfn.IFS(
入力項目!$S$10="男",子育て関連マスタ!$C$18,
入力項目!$S$10="女",子育て関連マスタ!$C$19
),0),0
) +
IF(AND(S329&gt;=入力項目!$S$18,S329&lt;=入力項目!$S$19),入力項目!$S$20,0) +
IF(AND(S329&gt;=入力項目!$S$21,S329&lt;=入力項目!$S$22),入力項目!$S$23,0) +
IF(AND(S329&gt;=入力項目!$S$24,S329&lt;=入力項目!$S$25),入力項目!$S$26,0)
)</f>
        <v>0</v>
      </c>
      <c r="AH329">
        <f ca="1">-(
_xlfn.IFS(
T329&lt;=入力項目!$S$11,0,
AND(T329&gt;=入力項目!$S$11+1,T329&lt;=3),IFERROR(VLOOKUP(入力項目!$S$12,子育て関連マスタ!$I$4:$M$5,4,FALSE),0),
AND(T329&gt;=4,T329&lt;=6),IFERROR(VLOOKUP(入力項目!$S$13,子育て関連マスタ!$I$9:$M$12,4,FALSE),0),
AND(T329&gt;=7,T329&lt;=12),IFERROR(VLOOKUP(入力項目!$S$14,子育て関連マスタ!$I$16:$M$17,4,FALSE),0),
AND(T329&gt;=13,T329&lt;=15),IFERROR(VLOOKUP(入力項目!$S$15,子育て関連マスタ!$I$21:$M$22,4,FALSE),0),
AND(T329&gt;=16,T329&lt;=18),IFERROR(VLOOKUP(入力項目!$S$16,子育て関連マスタ!$I$26:$M$28,4,FALSE),0),
AND(T329&gt;=19,T329&lt;=20,入力項目!$S$16="高専"),IFERROR(VLOOKUP(入力項目!$S$16,子育て関連マスタ!$I$26:$M$28,4,FALSE),0),
AND(T329&gt;=19,T329&lt;=20,入力項目!$S$16&lt;&gt;"高専"),IFERROR(VLOOKUP(入力項目!$S$17,子育て関連マスタ!$I$32:$M$37,4,FALSE),0),
AND(T329&gt;=21,T329&lt;=22,入力項目!$S$16="高専"),IFERROR(VLOOKUP(入力項目!$S$17,子育て関連マスタ!$I$32:$M$34,4,FALSE),0),
AND(T329&gt;=21,T329&lt;=22,入力項目!$S$16&lt;&gt;"高専"),IFERROR(VLOOKUP(入力項目!$S$17,子育て関連マスタ!$I$32:$M$34,4,FALSE),0),
T329&gt;=23,0
) +
IF($D329=4,
  IFERROR(_xlfn.IFS(
  T329&lt;=入力項目!$S$11,0,
  AND(T329=入力項目!$S$11),IFERROR(VLOOKUP(入力項目!$S$12,子育て関連マスタ!$I$4:$M$5,2,FALSE),0),
  AND(T329=4),IFERROR(VLOOKUP(入力項目!$S$13,子育て関連マスタ!$I$9:$M$12,2,FALSE),0),
  AND(T329=7),IFERROR(VLOOKUP(入力項目!$S$14,子育て関連マスタ!$I$16:$M$17,2,FALSE),0),
  AND(T329=13),IFERROR(VLOOKUP(入力項目!$S$15,子育て関連マスタ!$I$21:$M$22,2,FALSE),0),
  AND(T329=16),IFERROR(VLOOKUP(入力項目!$S$16,子育て関連マスタ!$I$26:$M$28,2,FALSE),0),
  AND(T329=19,入力項目!$S$16&lt;&gt;"高専"),IFERROR(VLOOKUP(入力項目!$S$17,子育て関連マスタ!$I$32:$M$37,2,FALSE),0),
  AND(T329=21,入力項目!$S$16="高専"),IFERROR(VLOOKUP(入力項目!$S$17,子育て関連マスタ!$I$32:$M$37,2,FALSE),0),
  T329&gt;=22,0
  ),0),0
) +
IF(AND(T329&gt;=1,T329&lt;=15),IF($D329=入力項目!$S$8,入力項目!$S$3,0),0) +
IF(AND(T329&gt;=1,T329&lt;=15),IF($D329=5,入力項目!$S$4,0),0) +
IF(AND(T329&gt;=1,T329&lt;=15),IF($D329=12,入力項目!$S$5,0),0) +
IF(AND(入力項目!$S$7=$A329,入力項目!$S$8=$D329),子育て関連マスタ!$C$14,0) +
IFERROR(IF(AND(YEAR(EDATE(DATE(入力項目!$S$7,入力項目!$S$8,1),1))=$A329,MONTH(EDATE(DATE(入力項目!$S$7,入力項目!$S$8,1),1))=$D329),子育て関連マスタ!$C$15,0),0) +
IF(AND(OR(T329=3,T329=5,T329=7),$D329=11),子育て関連マスタ!$C$17,0) +
IF(AND(T329=20,$D329=1),子育て関連マスタ!$C$18,0) +
IF(AND(T329=20,$D329=1),
IFERROR(_xlfn.IFS(
入力項目!$S$10="男",子育て関連マスタ!$C$18,
入力項目!$S$10="女",子育て関連マスタ!$C$19
),0),0
) +
IF(AND(T329&gt;=入力項目!$S$18,T329&lt;=入力項目!$S$19),入力項目!$S$20,0) +
IF(AND(T329&gt;=入力項目!$S$21,T329&lt;=入力項目!$S$22),入力項目!$S$23,0) +
IF(AND(T329&gt;=入力項目!$S$24,T329&lt;=入力項目!$S$25),入力項目!$S$26,0)
)</f>
        <v>0</v>
      </c>
      <c r="AI329">
        <f ca="1">-(
_xlfn.IFS(
U329&lt;=入力項目!$S$11,0,
AND(U329&gt;=入力項目!$S$11+1,U329&lt;=3),IFERROR(VLOOKUP(入力項目!$S$12,子育て関連マスタ!$I$4:$M$5,4,FALSE),0),
AND(U329&gt;=4,U329&lt;=6),IFERROR(VLOOKUP(入力項目!$S$13,子育て関連マスタ!$I$9:$M$12,4,FALSE),0),
AND(U329&gt;=7,U329&lt;=12),IFERROR(VLOOKUP(入力項目!$S$14,子育て関連マスタ!$I$16:$M$17,4,FALSE),0),
AND(U329&gt;=13,U329&lt;=15),IFERROR(VLOOKUP(入力項目!$S$15,子育て関連マスタ!$I$21:$M$22,4,FALSE),0),
AND(U329&gt;=16,U329&lt;=18),IFERROR(VLOOKUP(入力項目!$S$16,子育て関連マスタ!$I$26:$M$28,4,FALSE),0),
AND(U329&gt;=19,U329&lt;=20,入力項目!$S$16="高専"),IFERROR(VLOOKUP(入力項目!$S$16,子育て関連マスタ!$I$26:$M$28,4,FALSE),0),
AND(U329&gt;=19,U329&lt;=20,入力項目!$S$16&lt;&gt;"高専"),IFERROR(VLOOKUP(入力項目!$S$17,子育て関連マスタ!$I$32:$M$37,4,FALSE),0),
AND(U329&gt;=21,U329&lt;=22,入力項目!$S$16="高専"),IFERROR(VLOOKUP(入力項目!$S$17,子育て関連マスタ!$I$32:$M$34,4,FALSE),0),
AND(U329&gt;=21,U329&lt;=22,入力項目!$S$16&lt;&gt;"高専"),IFERROR(VLOOKUP(入力項目!$S$17,子育て関連マスタ!$I$32:$M$34,4,FALSE),0),
U329&gt;=23,0
) +
IF($D329=4,
  IFERROR(_xlfn.IFS(
  U329&lt;=入力項目!$S$11,0,
  AND(U329=入力項目!$S$11),IFERROR(VLOOKUP(入力項目!$S$12,子育て関連マスタ!$I$4:$M$5,2,FALSE),0),
  AND(U329=4),IFERROR(VLOOKUP(入力項目!$S$13,子育て関連マスタ!$I$9:$M$12,2,FALSE),0),
  AND(U329=7),IFERROR(VLOOKUP(入力項目!$S$14,子育て関連マスタ!$I$16:$M$17,2,FALSE),0),
  AND(U329=13),IFERROR(VLOOKUP(入力項目!$S$15,子育て関連マスタ!$I$21:$M$22,2,FALSE),0),
  AND(U329=16),IFERROR(VLOOKUP(入力項目!$S$16,子育て関連マスタ!$I$26:$M$28,2,FALSE),0),
  AND(U329=19,入力項目!$S$16&lt;&gt;"高専"),IFERROR(VLOOKUP(入力項目!$S$17,子育て関連マスタ!$I$32:$M$37,2,FALSE),0),
  AND(U329=21,入力項目!$S$16="高専"),IFERROR(VLOOKUP(入力項目!$S$17,子育て関連マスタ!$I$32:$M$37,2,FALSE),0),
  U329&gt;=22,0
  ),0),0
) +
IF(AND(U329&gt;=1,U329&lt;=15),IF($D329=入力項目!$S$8,入力項目!$S$3,0),0) +
IF(AND(U329&gt;=1,U329&lt;=15),IF($D329=5,入力項目!$S$4,0),0) +
IF(AND(U329&gt;=1,U329&lt;=15),IF($D329=12,入力項目!$S$5,0),0) +
IF(AND(入力項目!$S$7=$A329,入力項目!$S$8=$D329),子育て関連マスタ!$C$14,0) +
IFERROR(IF(AND(YEAR(EDATE(DATE(入力項目!$S$7,入力項目!$S$8,1),1))=$A329,MONTH(EDATE(DATE(入力項目!$S$7,入力項目!$S$8,1),1))=$D329),子育て関連マスタ!$C$15,0),0) +
IF(AND(OR(U329=3,U329=5,U329=7),$D329=11),子育て関連マスタ!$C$17,0) +
IF(AND(U329=20,$D329=1),子育て関連マスタ!$C$18,0) +
IF(AND(U329=20,$D329=1),
IFERROR(_xlfn.IFS(
入力項目!$S$10="男",子育て関連マスタ!$C$18,
入力項目!$S$10="女",子育て関連マスタ!$C$19
),0),0
) +
IF(AND(U329&gt;=入力項目!$S$18,U329&lt;=入力項目!$S$19),入力項目!$S$20,0) +
IF(AND(U329&gt;=入力項目!$S$21,U329&lt;=入力項目!$S$22),入力項目!$S$23,0) +
IF(AND(U329&gt;=入力項目!$S$24,U329&lt;=入力項目!$S$25),入力項目!$S$26,0)
)</f>
        <v>0</v>
      </c>
      <c r="AJ329" s="10">
        <f ca="1">-VLOOKUP($D329,月別収支!$A$2:$H$13,7,FALSE)</f>
        <v>-20000</v>
      </c>
    </row>
    <row r="330" spans="1:36" x14ac:dyDescent="0.4">
      <c r="A330">
        <f t="shared" ca="1" si="88"/>
        <v>2051</v>
      </c>
      <c r="B330">
        <f t="shared" ca="1" si="95"/>
        <v>2051</v>
      </c>
      <c r="C330">
        <f t="shared" ca="1" si="96"/>
        <v>27</v>
      </c>
      <c r="D330">
        <f t="shared" ca="1" si="89"/>
        <v>12</v>
      </c>
      <c r="E330" t="str">
        <f t="shared" ca="1" si="90"/>
        <v>2051年12月</v>
      </c>
      <c r="F330">
        <f ca="1">IF(OR(入力項目!$N$5&lt;$A330,AND(入力項目!$N$5=$A330,入力項目!$N$6&lt;$D330)),IF(F329=0,1,IF(G330=12,F329+1,F329)),0)</f>
        <v>27</v>
      </c>
      <c r="G330">
        <f ca="1">IF(OR(入力項目!$N$5&lt;$A330,AND(入力項目!$N$5=$A330,入力項目!$N$6&lt;$D330)),IF(G329=12,1,G329+1),0)</f>
        <v>2</v>
      </c>
      <c r="H330" t="str">
        <f t="shared" ca="1" si="91"/>
        <v>27_2</v>
      </c>
      <c r="I330">
        <f ca="1">IF(
  IFERROR(AND($C330&gt;0,MOD($C330,入力項目!$N$22)=0,$D330=入力項目!$N$23), FALSE),
  1,
  IF(
    AND(I329&gt;0,J329=12),
    IF(I329=入力項目!$N$28, 0, I329+1),
    I329
  )
)</f>
        <v>3</v>
      </c>
      <c r="J330">
        <f ca="1">IF($D330=入力項目!$N$23,1,IFERROR(J329+1,1))</f>
        <v>7</v>
      </c>
      <c r="K330" t="str">
        <f t="shared" ca="1" si="92"/>
        <v>3_7</v>
      </c>
      <c r="L330">
        <f ca="1">L329+IF(入力項目!$D$4=$D330,1,0)</f>
        <v>56</v>
      </c>
      <c r="M330" t="str">
        <f t="shared" ca="1" si="93"/>
        <v>56歳</v>
      </c>
      <c r="N330">
        <f t="shared" ca="1" si="97"/>
        <v>56</v>
      </c>
      <c r="O330" t="str">
        <f t="shared" ca="1" si="94"/>
        <v>56歳</v>
      </c>
      <c r="P330">
        <f t="shared" ca="1" si="98"/>
        <v>31</v>
      </c>
      <c r="Q330">
        <f t="shared" ca="1" si="99"/>
        <v>29</v>
      </c>
      <c r="R330">
        <f t="shared" ca="1" si="100"/>
        <v>2052</v>
      </c>
      <c r="S330">
        <f t="shared" ca="1" si="101"/>
        <v>2052</v>
      </c>
      <c r="T330">
        <f t="shared" ca="1" si="102"/>
        <v>2052</v>
      </c>
      <c r="U330">
        <f t="shared" ca="1" si="103"/>
        <v>2052</v>
      </c>
      <c r="V330" s="10">
        <f t="shared" ca="1" si="104"/>
        <v>39769835</v>
      </c>
      <c r="W330" s="10">
        <f ca="1">IF($L330&lt;その他マスタ!$B$1,VLOOKUP($D330,月別収支!$A$2:$H$13,2,FALSE),その他マスタ!$B$3)+IF(AND($L330=その他マスタ!$B$1,入力項目!$I$9="あり",$D330=入力項目!$D$4),その他マスタ!$B$2,0)</f>
        <v>1100000</v>
      </c>
      <c r="X330" s="10">
        <f ca="1">-IF(入力項目!$K$5=TRUE,
IF($F330+$G330&lt;3,VLOOKUP($D330,月別収支!$A$2:$H$13,8,FALSE),0)+IFERROR(VLOOKUP($H330,住宅ローン計算!C:P,13,FALSE),0)+IF($F330&gt;1,IF(OR($G330=3,$G330=6,$G330=9,$G330=12),ROUNDUP(入力項目!$N$18/4,0),0),0),
VLOOKUP($D330,月別収支!$A$2:$H$13,8,FALSE))</f>
        <v>-191500</v>
      </c>
      <c r="Y330" s="10">
        <f ca="1">-VLOOKUP($D330,月別収支!$A$2:$H$13,3,FALSE)</f>
        <v>-75000</v>
      </c>
      <c r="Z330" s="10">
        <f ca="1">-VLOOKUP($D330,月別収支!$A$2:$H$13,4,FALSE)</f>
        <v>-27000</v>
      </c>
      <c r="AA330" s="10">
        <f ca="1">-VLOOKUP($D330,月別収支!$A$2:$H$13,6,FALSE)</f>
        <v>-10000</v>
      </c>
      <c r="AB330" s="10">
        <f ca="1">-(
VLOOKUP($D330,月別収支!$A$2:$H$13,5,FALSE)+IF(AND(入力項目!$I$27&lt;=$A330,ISEVEN($A330-入力項目!$I$27),入力項目!$I$28=$D330),入力項目!$I$26,0)
+IF(入力項目!$K$26=TRUE,
IFERROR(VLOOKUP($K330,マイカーローン計算!C:P,13,FALSE),0),
IFERROR(
  IF(AND($C330&gt;0,MOD($C330,入力項目!$N$22)=0,$D330=入力項目!$N$23),入力項目!$N$24,0),
 0
)
)
)</f>
        <v>-20000</v>
      </c>
      <c r="AC330" s="10">
        <f ca="1">-IF($A330&lt;入力項目!$N$33,入力項目!$N$35,IF(AND($A330=入力項目!$N$33,$D330&lt;=入力項目!$N$34),入力項目!$N$35,0))</f>
        <v>0</v>
      </c>
      <c r="AD330">
        <f ca="1">-(
_xlfn.IFS(
P330&lt;=入力項目!$S$11,0,
AND(P330&gt;=入力項目!$S$11+1,P330&lt;=3),IFERROR(VLOOKUP(入力項目!$S$12,子育て関連マスタ!$I$4:$M$5,4,FALSE),0),
AND(P330&gt;=4,P330&lt;=6),IFERROR(VLOOKUP(入力項目!$S$13,子育て関連マスタ!$I$9:$M$12,4,FALSE),0),
AND(P330&gt;=7,P330&lt;=12),IFERROR(VLOOKUP(入力項目!$S$14,子育て関連マスタ!$I$16:$M$17,4,FALSE),0),
AND(P330&gt;=13,P330&lt;=15),IFERROR(VLOOKUP(入力項目!$S$15,子育て関連マスタ!$I$21:$M$22,4,FALSE),0),
AND(P330&gt;=16,P330&lt;=18),IFERROR(VLOOKUP(入力項目!$S$16,子育て関連マスタ!$I$26:$M$28,4,FALSE),0),
AND(P330&gt;=19,P330&lt;=20,入力項目!$S$16="高専"),IFERROR(VLOOKUP(入力項目!$S$16,子育て関連マスタ!$I$26:$M$28,4,FALSE),0),
AND(P330&gt;=19,P330&lt;=20,入力項目!$S$16&lt;&gt;"高専"),IFERROR(VLOOKUP(入力項目!$S$17,子育て関連マスタ!$I$32:$M$37,4,FALSE),0),
AND(P330&gt;=21,P330&lt;=22,入力項目!$S$16="高専"),IFERROR(VLOOKUP(入力項目!$S$17,子育て関連マスタ!$I$32:$M$34,4,FALSE),0),
AND(P330&gt;=21,P330&lt;=22,入力項目!$S$16&lt;&gt;"高専"),IFERROR(VLOOKUP(入力項目!$S$17,子育て関連マスタ!$I$32:$M$34,4,FALSE),0),
P330&gt;=23,0
) +
IF($D330=4,
  IFERROR(_xlfn.IFS(
  P330&lt;=入力項目!$S$11,0,
  AND(P330=入力項目!$S$11),IFERROR(VLOOKUP(入力項目!$S$12,子育て関連マスタ!$I$4:$M$5,2,FALSE),0),
  AND(P330=4),IFERROR(VLOOKUP(入力項目!$S$13,子育て関連マスタ!$I$9:$M$12,2,FALSE),0),
  AND(P330=7),IFERROR(VLOOKUP(入力項目!$S$14,子育て関連マスタ!$I$16:$M$17,2,FALSE),0),
  AND(P330=13),IFERROR(VLOOKUP(入力項目!$S$15,子育て関連マスタ!$I$21:$M$22,2,FALSE),0),
  AND(P330=16),IFERROR(VLOOKUP(入力項目!$S$16,子育て関連マスタ!$I$26:$M$28,2,FALSE),0),
  AND(P330=19,入力項目!$S$16&lt;&gt;"高専"),IFERROR(VLOOKUP(入力項目!$S$17,子育て関連マスタ!$I$32:$M$37,2,FALSE),0),
  AND(P330=21,入力項目!$S$16="高専"),IFERROR(VLOOKUP(入力項目!$S$17,子育て関連マスタ!$I$32:$M$37,2,FALSE),0),
  P330&gt;=22,0
  ),0),0
) +
IF(AND(P330&gt;=1,P330&lt;=15),IF($D330=入力項目!$S$8,入力項目!$S$3,0),0) +
IF(AND(P330&gt;=1,P330&lt;=15),IF($D330=5,入力項目!$S$4,0),0) +
IF(AND(P330&gt;=1,P330&lt;=15),IF($D330=12,入力項目!$S$5,0),0) +
IF(AND(入力項目!$S$7=$A330,入力項目!$S$8=$D330),子育て関連マスタ!$C$14,0) +
IFERROR(IF(AND(YEAR(EDATE(DATE(入力項目!$S$7,入力項目!$S$8,1),1))=$A330,MONTH(EDATE(DATE(入力項目!$S$7,入力項目!$S$8,1),1))=$D330),子育て関連マスタ!$C$15,0),0) +
IF(AND(OR(P330=3,P330=5,P330=7),$D330=11),子育て関連マスタ!$C$17,0) +
IF(AND(P330=20,$D330=1),子育て関連マスタ!$C$18,0) +
IF(AND(P330=20,$D330=1),
IFERROR(_xlfn.IFS(
入力項目!$S$10="男",子育て関連マスタ!$C$18,
入力項目!$S$10="女",子育て関連マスタ!$C$19
),0),0
) +
IF(AND(P330&gt;=入力項目!$S$18,P330&lt;=入力項目!$S$19),入力項目!$S$20,0) +
IF(AND(P330&gt;=入力項目!$S$21,P330&lt;=入力項目!$S$22),入力項目!$S$23,0) +
IF(AND(P330&gt;=入力項目!$S$24,P330&lt;=入力項目!$S$25),入力項目!$S$26,0)
)</f>
        <v>0</v>
      </c>
      <c r="AE330">
        <f ca="1">-(
_xlfn.IFS(
Q330&lt;=入力項目!$S$11,0,
AND(Q330&gt;=入力項目!$S$11+1,Q330&lt;=3),IFERROR(VLOOKUP(入力項目!$S$12,子育て関連マスタ!$I$4:$M$5,4,FALSE),0),
AND(Q330&gt;=4,Q330&lt;=6),IFERROR(VLOOKUP(入力項目!$S$13,子育て関連マスタ!$I$9:$M$12,4,FALSE),0),
AND(Q330&gt;=7,Q330&lt;=12),IFERROR(VLOOKUP(入力項目!$S$14,子育て関連マスタ!$I$16:$M$17,4,FALSE),0),
AND(Q330&gt;=13,Q330&lt;=15),IFERROR(VLOOKUP(入力項目!$S$15,子育て関連マスタ!$I$21:$M$22,4,FALSE),0),
AND(Q330&gt;=16,Q330&lt;=18),IFERROR(VLOOKUP(入力項目!$S$16,子育て関連マスタ!$I$26:$M$28,4,FALSE),0),
AND(Q330&gt;=19,Q330&lt;=20,入力項目!$S$16="高専"),IFERROR(VLOOKUP(入力項目!$S$16,子育て関連マスタ!$I$26:$M$28,4,FALSE),0),
AND(Q330&gt;=19,Q330&lt;=20,入力項目!$S$16&lt;&gt;"高専"),IFERROR(VLOOKUP(入力項目!$S$17,子育て関連マスタ!$I$32:$M$37,4,FALSE),0),
AND(Q330&gt;=21,Q330&lt;=22,入力項目!$S$16="高専"),IFERROR(VLOOKUP(入力項目!$S$17,子育て関連マスタ!$I$32:$M$34,4,FALSE),0),
AND(Q330&gt;=21,Q330&lt;=22,入力項目!$S$16&lt;&gt;"高専"),IFERROR(VLOOKUP(入力項目!$S$17,子育て関連マスタ!$I$32:$M$34,4,FALSE),0),
Q330&gt;=23,0
) +
IF($D330=4,
  IFERROR(_xlfn.IFS(
  Q330&lt;=入力項目!$S$11,0,
  AND(Q330=入力項目!$S$11),IFERROR(VLOOKUP(入力項目!$S$12,子育て関連マスタ!$I$4:$M$5,2,FALSE),0),
  AND(Q330=4),IFERROR(VLOOKUP(入力項目!$S$13,子育て関連マスタ!$I$9:$M$12,2,FALSE),0),
  AND(Q330=7),IFERROR(VLOOKUP(入力項目!$S$14,子育て関連マスタ!$I$16:$M$17,2,FALSE),0),
  AND(Q330=13),IFERROR(VLOOKUP(入力項目!$S$15,子育て関連マスタ!$I$21:$M$22,2,FALSE),0),
  AND(Q330=16),IFERROR(VLOOKUP(入力項目!$S$16,子育て関連マスタ!$I$26:$M$28,2,FALSE),0),
  AND(Q330=19,入力項目!$S$16&lt;&gt;"高専"),IFERROR(VLOOKUP(入力項目!$S$17,子育て関連マスタ!$I$32:$M$37,2,FALSE),0),
  AND(Q330=21,入力項目!$S$16="高専"),IFERROR(VLOOKUP(入力項目!$S$17,子育て関連マスタ!$I$32:$M$37,2,FALSE),0),
  Q330&gt;=22,0
  ),0),0
) +
IF(AND(Q330&gt;=1,Q330&lt;=15),IF($D330=入力項目!$S$8,入力項目!$S$3,0),0) +
IF(AND(Q330&gt;=1,Q330&lt;=15),IF($D330=5,入力項目!$S$4,0),0) +
IF(AND(Q330&gt;=1,Q330&lt;=15),IF($D330=12,入力項目!$S$5,0),0) +
IF(AND(入力項目!$S$7=$A330,入力項目!$S$8=$D330),子育て関連マスタ!$C$14,0) +
IFERROR(IF(AND(YEAR(EDATE(DATE(入力項目!$S$7,入力項目!$S$8,1),1))=$A330,MONTH(EDATE(DATE(入力項目!$S$7,入力項目!$S$8,1),1))=$D330),子育て関連マスタ!$C$15,0),0) +
IF(AND(OR(Q330=3,Q330=5,Q330=7),$D330=11),子育て関連マスタ!$C$17,0) +
IF(AND(Q330=20,$D330=1),子育て関連マスタ!$C$18,0) +
IF(AND(Q330=20,$D330=1),
IFERROR(_xlfn.IFS(
入力項目!$S$10="男",子育て関連マスタ!$C$18,
入力項目!$S$10="女",子育て関連マスタ!$C$19
),0),0
) +
IF(AND(Q330&gt;=入力項目!$S$18,Q330&lt;=入力項目!$S$19),入力項目!$S$20,0) +
IF(AND(Q330&gt;=入力項目!$S$21,Q330&lt;=入力項目!$S$22),入力項目!$S$23,0) +
IF(AND(Q330&gt;=入力項目!$S$24,Q330&lt;=入力項目!$S$25),入力項目!$S$26,0)
)</f>
        <v>0</v>
      </c>
      <c r="AF330">
        <f ca="1">-(
_xlfn.IFS(
R330&lt;=入力項目!$S$11,0,
AND(R330&gt;=入力項目!$S$11+1,R330&lt;=3),IFERROR(VLOOKUP(入力項目!$S$12,子育て関連マスタ!$I$4:$M$5,4,FALSE),0),
AND(R330&gt;=4,R330&lt;=6),IFERROR(VLOOKUP(入力項目!$S$13,子育て関連マスタ!$I$9:$M$12,4,FALSE),0),
AND(R330&gt;=7,R330&lt;=12),IFERROR(VLOOKUP(入力項目!$S$14,子育て関連マスタ!$I$16:$M$17,4,FALSE),0),
AND(R330&gt;=13,R330&lt;=15),IFERROR(VLOOKUP(入力項目!$S$15,子育て関連マスタ!$I$21:$M$22,4,FALSE),0),
AND(R330&gt;=16,R330&lt;=18),IFERROR(VLOOKUP(入力項目!$S$16,子育て関連マスタ!$I$26:$M$28,4,FALSE),0),
AND(R330&gt;=19,R330&lt;=20,入力項目!$S$16="高専"),IFERROR(VLOOKUP(入力項目!$S$16,子育て関連マスタ!$I$26:$M$28,4,FALSE),0),
AND(R330&gt;=19,R330&lt;=20,入力項目!$S$16&lt;&gt;"高専"),IFERROR(VLOOKUP(入力項目!$S$17,子育て関連マスタ!$I$32:$M$37,4,FALSE),0),
AND(R330&gt;=21,R330&lt;=22,入力項目!$S$16="高専"),IFERROR(VLOOKUP(入力項目!$S$17,子育て関連マスタ!$I$32:$M$34,4,FALSE),0),
AND(R330&gt;=21,R330&lt;=22,入力項目!$S$16&lt;&gt;"高専"),IFERROR(VLOOKUP(入力項目!$S$17,子育て関連マスタ!$I$32:$M$34,4,FALSE),0),
R330&gt;=23,0
) +
IF($D330=4,
  IFERROR(_xlfn.IFS(
  R330&lt;=入力項目!$S$11,0,
  AND(R330=入力項目!$S$11),IFERROR(VLOOKUP(入力項目!$S$12,子育て関連マスタ!$I$4:$M$5,2,FALSE),0),
  AND(R330=4),IFERROR(VLOOKUP(入力項目!$S$13,子育て関連マスタ!$I$9:$M$12,2,FALSE),0),
  AND(R330=7),IFERROR(VLOOKUP(入力項目!$S$14,子育て関連マスタ!$I$16:$M$17,2,FALSE),0),
  AND(R330=13),IFERROR(VLOOKUP(入力項目!$S$15,子育て関連マスタ!$I$21:$M$22,2,FALSE),0),
  AND(R330=16),IFERROR(VLOOKUP(入力項目!$S$16,子育て関連マスタ!$I$26:$M$28,2,FALSE),0),
  AND(R330=19,入力項目!$S$16&lt;&gt;"高専"),IFERROR(VLOOKUP(入力項目!$S$17,子育て関連マスタ!$I$32:$M$37,2,FALSE),0),
  AND(R330=21,入力項目!$S$16="高専"),IFERROR(VLOOKUP(入力項目!$S$17,子育て関連マスタ!$I$32:$M$37,2,FALSE),0),
  R330&gt;=22,0
  ),0),0
) +
IF(AND(R330&gt;=1,R330&lt;=15),IF($D330=入力項目!$S$8,入力項目!$S$3,0),0) +
IF(AND(R330&gt;=1,R330&lt;=15),IF($D330=5,入力項目!$S$4,0),0) +
IF(AND(R330&gt;=1,R330&lt;=15),IF($D330=12,入力項目!$S$5,0),0) +
IF(AND(入力項目!$S$7=$A330,入力項目!$S$8=$D330),子育て関連マスタ!$C$14,0) +
IFERROR(IF(AND(YEAR(EDATE(DATE(入力項目!$S$7,入力項目!$S$8,1),1))=$A330,MONTH(EDATE(DATE(入力項目!$S$7,入力項目!$S$8,1),1))=$D330),子育て関連マスタ!$C$15,0),0) +
IF(AND(OR(R330=3,R330=5,R330=7),$D330=11),子育て関連マスタ!$C$17,0) +
IF(AND(R330=20,$D330=1),子育て関連マスタ!$C$18,0) +
IF(AND(R330=20,$D330=1),
IFERROR(_xlfn.IFS(
入力項目!$S$10="男",子育て関連マスタ!$C$18,
入力項目!$S$10="女",子育て関連マスタ!$C$19
),0),0
) +
IF(AND(R330&gt;=入力項目!$S$18,R330&lt;=入力項目!$S$19),入力項目!$S$20,0) +
IF(AND(R330&gt;=入力項目!$S$21,R330&lt;=入力項目!$S$22),入力項目!$S$23,0) +
IF(AND(R330&gt;=入力項目!$S$24,R330&lt;=入力項目!$S$25),入力項目!$S$26,0)
)</f>
        <v>0</v>
      </c>
      <c r="AG330">
        <f ca="1">-(
_xlfn.IFS(
S330&lt;=入力項目!$S$11,0,
AND(S330&gt;=入力項目!$S$11+1,S330&lt;=3),IFERROR(VLOOKUP(入力項目!$S$12,子育て関連マスタ!$I$4:$M$5,4,FALSE),0),
AND(S330&gt;=4,S330&lt;=6),IFERROR(VLOOKUP(入力項目!$S$13,子育て関連マスタ!$I$9:$M$12,4,FALSE),0),
AND(S330&gt;=7,S330&lt;=12),IFERROR(VLOOKUP(入力項目!$S$14,子育て関連マスタ!$I$16:$M$17,4,FALSE),0),
AND(S330&gt;=13,S330&lt;=15),IFERROR(VLOOKUP(入力項目!$S$15,子育て関連マスタ!$I$21:$M$22,4,FALSE),0),
AND(S330&gt;=16,S330&lt;=18),IFERROR(VLOOKUP(入力項目!$S$16,子育て関連マスタ!$I$26:$M$28,4,FALSE),0),
AND(S330&gt;=19,S330&lt;=20,入力項目!$S$16="高専"),IFERROR(VLOOKUP(入力項目!$S$16,子育て関連マスタ!$I$26:$M$28,4,FALSE),0),
AND(S330&gt;=19,S330&lt;=20,入力項目!$S$16&lt;&gt;"高専"),IFERROR(VLOOKUP(入力項目!$S$17,子育て関連マスタ!$I$32:$M$37,4,FALSE),0),
AND(S330&gt;=21,S330&lt;=22,入力項目!$S$16="高専"),IFERROR(VLOOKUP(入力項目!$S$17,子育て関連マスタ!$I$32:$M$34,4,FALSE),0),
AND(S330&gt;=21,S330&lt;=22,入力項目!$S$16&lt;&gt;"高専"),IFERROR(VLOOKUP(入力項目!$S$17,子育て関連マスタ!$I$32:$M$34,4,FALSE),0),
S330&gt;=23,0
) +
IF($D330=4,
  IFERROR(_xlfn.IFS(
  S330&lt;=入力項目!$S$11,0,
  AND(S330=入力項目!$S$11),IFERROR(VLOOKUP(入力項目!$S$12,子育て関連マスタ!$I$4:$M$5,2,FALSE),0),
  AND(S330=4),IFERROR(VLOOKUP(入力項目!$S$13,子育て関連マスタ!$I$9:$M$12,2,FALSE),0),
  AND(S330=7),IFERROR(VLOOKUP(入力項目!$S$14,子育て関連マスタ!$I$16:$M$17,2,FALSE),0),
  AND(S330=13),IFERROR(VLOOKUP(入力項目!$S$15,子育て関連マスタ!$I$21:$M$22,2,FALSE),0),
  AND(S330=16),IFERROR(VLOOKUP(入力項目!$S$16,子育て関連マスタ!$I$26:$M$28,2,FALSE),0),
  AND(S330=19,入力項目!$S$16&lt;&gt;"高専"),IFERROR(VLOOKUP(入力項目!$S$17,子育て関連マスタ!$I$32:$M$37,2,FALSE),0),
  AND(S330=21,入力項目!$S$16="高専"),IFERROR(VLOOKUP(入力項目!$S$17,子育て関連マスタ!$I$32:$M$37,2,FALSE),0),
  S330&gt;=22,0
  ),0),0
) +
IF(AND(S330&gt;=1,S330&lt;=15),IF($D330=入力項目!$S$8,入力項目!$S$3,0),0) +
IF(AND(S330&gt;=1,S330&lt;=15),IF($D330=5,入力項目!$S$4,0),0) +
IF(AND(S330&gt;=1,S330&lt;=15),IF($D330=12,入力項目!$S$5,0),0) +
IF(AND(入力項目!$S$7=$A330,入力項目!$S$8=$D330),子育て関連マスタ!$C$14,0) +
IFERROR(IF(AND(YEAR(EDATE(DATE(入力項目!$S$7,入力項目!$S$8,1),1))=$A330,MONTH(EDATE(DATE(入力項目!$S$7,入力項目!$S$8,1),1))=$D330),子育て関連マスタ!$C$15,0),0) +
IF(AND(OR(S330=3,S330=5,S330=7),$D330=11),子育て関連マスタ!$C$17,0) +
IF(AND(S330=20,$D330=1),子育て関連マスタ!$C$18,0) +
IF(AND(S330=20,$D330=1),
IFERROR(_xlfn.IFS(
入力項目!$S$10="男",子育て関連マスタ!$C$18,
入力項目!$S$10="女",子育て関連マスタ!$C$19
),0),0
) +
IF(AND(S330&gt;=入力項目!$S$18,S330&lt;=入力項目!$S$19),入力項目!$S$20,0) +
IF(AND(S330&gt;=入力項目!$S$21,S330&lt;=入力項目!$S$22),入力項目!$S$23,0) +
IF(AND(S330&gt;=入力項目!$S$24,S330&lt;=入力項目!$S$25),入力項目!$S$26,0)
)</f>
        <v>0</v>
      </c>
      <c r="AH330">
        <f ca="1">-(
_xlfn.IFS(
T330&lt;=入力項目!$S$11,0,
AND(T330&gt;=入力項目!$S$11+1,T330&lt;=3),IFERROR(VLOOKUP(入力項目!$S$12,子育て関連マスタ!$I$4:$M$5,4,FALSE),0),
AND(T330&gt;=4,T330&lt;=6),IFERROR(VLOOKUP(入力項目!$S$13,子育て関連マスタ!$I$9:$M$12,4,FALSE),0),
AND(T330&gt;=7,T330&lt;=12),IFERROR(VLOOKUP(入力項目!$S$14,子育て関連マスタ!$I$16:$M$17,4,FALSE),0),
AND(T330&gt;=13,T330&lt;=15),IFERROR(VLOOKUP(入力項目!$S$15,子育て関連マスタ!$I$21:$M$22,4,FALSE),0),
AND(T330&gt;=16,T330&lt;=18),IFERROR(VLOOKUP(入力項目!$S$16,子育て関連マスタ!$I$26:$M$28,4,FALSE),0),
AND(T330&gt;=19,T330&lt;=20,入力項目!$S$16="高専"),IFERROR(VLOOKUP(入力項目!$S$16,子育て関連マスタ!$I$26:$M$28,4,FALSE),0),
AND(T330&gt;=19,T330&lt;=20,入力項目!$S$16&lt;&gt;"高専"),IFERROR(VLOOKUP(入力項目!$S$17,子育て関連マスタ!$I$32:$M$37,4,FALSE),0),
AND(T330&gt;=21,T330&lt;=22,入力項目!$S$16="高専"),IFERROR(VLOOKUP(入力項目!$S$17,子育て関連マスタ!$I$32:$M$34,4,FALSE),0),
AND(T330&gt;=21,T330&lt;=22,入力項目!$S$16&lt;&gt;"高専"),IFERROR(VLOOKUP(入力項目!$S$17,子育て関連マスタ!$I$32:$M$34,4,FALSE),0),
T330&gt;=23,0
) +
IF($D330=4,
  IFERROR(_xlfn.IFS(
  T330&lt;=入力項目!$S$11,0,
  AND(T330=入力項目!$S$11),IFERROR(VLOOKUP(入力項目!$S$12,子育て関連マスタ!$I$4:$M$5,2,FALSE),0),
  AND(T330=4),IFERROR(VLOOKUP(入力項目!$S$13,子育て関連マスタ!$I$9:$M$12,2,FALSE),0),
  AND(T330=7),IFERROR(VLOOKUP(入力項目!$S$14,子育て関連マスタ!$I$16:$M$17,2,FALSE),0),
  AND(T330=13),IFERROR(VLOOKUP(入力項目!$S$15,子育て関連マスタ!$I$21:$M$22,2,FALSE),0),
  AND(T330=16),IFERROR(VLOOKUP(入力項目!$S$16,子育て関連マスタ!$I$26:$M$28,2,FALSE),0),
  AND(T330=19,入力項目!$S$16&lt;&gt;"高専"),IFERROR(VLOOKUP(入力項目!$S$17,子育て関連マスタ!$I$32:$M$37,2,FALSE),0),
  AND(T330=21,入力項目!$S$16="高専"),IFERROR(VLOOKUP(入力項目!$S$17,子育て関連マスタ!$I$32:$M$37,2,FALSE),0),
  T330&gt;=22,0
  ),0),0
) +
IF(AND(T330&gt;=1,T330&lt;=15),IF($D330=入力項目!$S$8,入力項目!$S$3,0),0) +
IF(AND(T330&gt;=1,T330&lt;=15),IF($D330=5,入力項目!$S$4,0),0) +
IF(AND(T330&gt;=1,T330&lt;=15),IF($D330=12,入力項目!$S$5,0),0) +
IF(AND(入力項目!$S$7=$A330,入力項目!$S$8=$D330),子育て関連マスタ!$C$14,0) +
IFERROR(IF(AND(YEAR(EDATE(DATE(入力項目!$S$7,入力項目!$S$8,1),1))=$A330,MONTH(EDATE(DATE(入力項目!$S$7,入力項目!$S$8,1),1))=$D330),子育て関連マスタ!$C$15,0),0) +
IF(AND(OR(T330=3,T330=5,T330=7),$D330=11),子育て関連マスタ!$C$17,0) +
IF(AND(T330=20,$D330=1),子育て関連マスタ!$C$18,0) +
IF(AND(T330=20,$D330=1),
IFERROR(_xlfn.IFS(
入力項目!$S$10="男",子育て関連マスタ!$C$18,
入力項目!$S$10="女",子育て関連マスタ!$C$19
),0),0
) +
IF(AND(T330&gt;=入力項目!$S$18,T330&lt;=入力項目!$S$19),入力項目!$S$20,0) +
IF(AND(T330&gt;=入力項目!$S$21,T330&lt;=入力項目!$S$22),入力項目!$S$23,0) +
IF(AND(T330&gt;=入力項目!$S$24,T330&lt;=入力項目!$S$25),入力項目!$S$26,0)
)</f>
        <v>0</v>
      </c>
      <c r="AI330">
        <f ca="1">-(
_xlfn.IFS(
U330&lt;=入力項目!$S$11,0,
AND(U330&gt;=入力項目!$S$11+1,U330&lt;=3),IFERROR(VLOOKUP(入力項目!$S$12,子育て関連マスタ!$I$4:$M$5,4,FALSE),0),
AND(U330&gt;=4,U330&lt;=6),IFERROR(VLOOKUP(入力項目!$S$13,子育て関連マスタ!$I$9:$M$12,4,FALSE),0),
AND(U330&gt;=7,U330&lt;=12),IFERROR(VLOOKUP(入力項目!$S$14,子育て関連マスタ!$I$16:$M$17,4,FALSE),0),
AND(U330&gt;=13,U330&lt;=15),IFERROR(VLOOKUP(入力項目!$S$15,子育て関連マスタ!$I$21:$M$22,4,FALSE),0),
AND(U330&gt;=16,U330&lt;=18),IFERROR(VLOOKUP(入力項目!$S$16,子育て関連マスタ!$I$26:$M$28,4,FALSE),0),
AND(U330&gt;=19,U330&lt;=20,入力項目!$S$16="高専"),IFERROR(VLOOKUP(入力項目!$S$16,子育て関連マスタ!$I$26:$M$28,4,FALSE),0),
AND(U330&gt;=19,U330&lt;=20,入力項目!$S$16&lt;&gt;"高専"),IFERROR(VLOOKUP(入力項目!$S$17,子育て関連マスタ!$I$32:$M$37,4,FALSE),0),
AND(U330&gt;=21,U330&lt;=22,入力項目!$S$16="高専"),IFERROR(VLOOKUP(入力項目!$S$17,子育て関連マスタ!$I$32:$M$34,4,FALSE),0),
AND(U330&gt;=21,U330&lt;=22,入力項目!$S$16&lt;&gt;"高専"),IFERROR(VLOOKUP(入力項目!$S$17,子育て関連マスタ!$I$32:$M$34,4,FALSE),0),
U330&gt;=23,0
) +
IF($D330=4,
  IFERROR(_xlfn.IFS(
  U330&lt;=入力項目!$S$11,0,
  AND(U330=入力項目!$S$11),IFERROR(VLOOKUP(入力項目!$S$12,子育て関連マスタ!$I$4:$M$5,2,FALSE),0),
  AND(U330=4),IFERROR(VLOOKUP(入力項目!$S$13,子育て関連マスタ!$I$9:$M$12,2,FALSE),0),
  AND(U330=7),IFERROR(VLOOKUP(入力項目!$S$14,子育て関連マスタ!$I$16:$M$17,2,FALSE),0),
  AND(U330=13),IFERROR(VLOOKUP(入力項目!$S$15,子育て関連マスタ!$I$21:$M$22,2,FALSE),0),
  AND(U330=16),IFERROR(VLOOKUP(入力項目!$S$16,子育て関連マスタ!$I$26:$M$28,2,FALSE),0),
  AND(U330=19,入力項目!$S$16&lt;&gt;"高専"),IFERROR(VLOOKUP(入力項目!$S$17,子育て関連マスタ!$I$32:$M$37,2,FALSE),0),
  AND(U330=21,入力項目!$S$16="高専"),IFERROR(VLOOKUP(入力項目!$S$17,子育て関連マスタ!$I$32:$M$37,2,FALSE),0),
  U330&gt;=22,0
  ),0),0
) +
IF(AND(U330&gt;=1,U330&lt;=15),IF($D330=入力項目!$S$8,入力項目!$S$3,0),0) +
IF(AND(U330&gt;=1,U330&lt;=15),IF($D330=5,入力項目!$S$4,0),0) +
IF(AND(U330&gt;=1,U330&lt;=15),IF($D330=12,入力項目!$S$5,0),0) +
IF(AND(入力項目!$S$7=$A330,入力項目!$S$8=$D330),子育て関連マスタ!$C$14,0) +
IFERROR(IF(AND(YEAR(EDATE(DATE(入力項目!$S$7,入力項目!$S$8,1),1))=$A330,MONTH(EDATE(DATE(入力項目!$S$7,入力項目!$S$8,1),1))=$D330),子育て関連マスタ!$C$15,0),0) +
IF(AND(OR(U330=3,U330=5,U330=7),$D330=11),子育て関連マスタ!$C$17,0) +
IF(AND(U330=20,$D330=1),子育て関連マスタ!$C$18,0) +
IF(AND(U330=20,$D330=1),
IFERROR(_xlfn.IFS(
入力項目!$S$10="男",子育て関連マスタ!$C$18,
入力項目!$S$10="女",子育て関連マスタ!$C$19
),0),0
) +
IF(AND(U330&gt;=入力項目!$S$18,U330&lt;=入力項目!$S$19),入力項目!$S$20,0) +
IF(AND(U330&gt;=入力項目!$S$21,U330&lt;=入力項目!$S$22),入力項目!$S$23,0) +
IF(AND(U330&gt;=入力項目!$S$24,U330&lt;=入力項目!$S$25),入力項目!$S$26,0)
)</f>
        <v>0</v>
      </c>
      <c r="AJ330" s="10">
        <f ca="1">-VLOOKUP($D330,月別収支!$A$2:$H$13,7,FALSE)</f>
        <v>-20000</v>
      </c>
    </row>
    <row r="331" spans="1:36" x14ac:dyDescent="0.4">
      <c r="A331">
        <f t="shared" ca="1" si="88"/>
        <v>2052</v>
      </c>
      <c r="B331">
        <f t="shared" ca="1" si="95"/>
        <v>2051</v>
      </c>
      <c r="C331">
        <f t="shared" ca="1" si="96"/>
        <v>28</v>
      </c>
      <c r="D331">
        <f t="shared" ca="1" si="89"/>
        <v>1</v>
      </c>
      <c r="E331" t="str">
        <f t="shared" ca="1" si="90"/>
        <v>2052年1月</v>
      </c>
      <c r="F331">
        <f ca="1">IF(OR(入力項目!$N$5&lt;$A331,AND(入力項目!$N$5=$A331,入力項目!$N$6&lt;$D331)),IF(F330=0,1,IF(G331=12,F330+1,F330)),0)</f>
        <v>27</v>
      </c>
      <c r="G331">
        <f ca="1">IF(OR(入力項目!$N$5&lt;$A331,AND(入力項目!$N$5=$A331,入力項目!$N$6&lt;$D331)),IF(G330=12,1,G330+1),0)</f>
        <v>3</v>
      </c>
      <c r="H331" t="str">
        <f t="shared" ca="1" si="91"/>
        <v>27_3</v>
      </c>
      <c r="I331">
        <f ca="1">IF(
  IFERROR(AND($C331&gt;0,MOD($C331,入力項目!$N$22)=0,$D331=入力項目!$N$23), FALSE),
  1,
  IF(
    AND(I330&gt;0,J330=12),
    IF(I330=入力項目!$N$28, 0, I330+1),
    I330
  )
)</f>
        <v>3</v>
      </c>
      <c r="J331">
        <f ca="1">IF($D331=入力項目!$N$23,1,IFERROR(J330+1,1))</f>
        <v>8</v>
      </c>
      <c r="K331" t="str">
        <f t="shared" ca="1" si="92"/>
        <v>3_8</v>
      </c>
      <c r="L331">
        <f ca="1">L330+IF(入力項目!$D$4=$D331,1,0)</f>
        <v>56</v>
      </c>
      <c r="M331" t="str">
        <f t="shared" ca="1" si="93"/>
        <v>56歳</v>
      </c>
      <c r="N331">
        <f t="shared" ca="1" si="97"/>
        <v>57</v>
      </c>
      <c r="O331" t="str">
        <f t="shared" ca="1" si="94"/>
        <v>57歳</v>
      </c>
      <c r="P331">
        <f t="shared" ca="1" si="98"/>
        <v>31</v>
      </c>
      <c r="Q331">
        <f t="shared" ca="1" si="99"/>
        <v>29</v>
      </c>
      <c r="R331">
        <f t="shared" ca="1" si="100"/>
        <v>2052</v>
      </c>
      <c r="S331">
        <f t="shared" ca="1" si="101"/>
        <v>2052</v>
      </c>
      <c r="T331">
        <f t="shared" ca="1" si="102"/>
        <v>2052</v>
      </c>
      <c r="U331">
        <f t="shared" ca="1" si="103"/>
        <v>2052</v>
      </c>
      <c r="V331" s="10">
        <f t="shared" ca="1" si="104"/>
        <v>39826745</v>
      </c>
      <c r="W331" s="10">
        <f ca="1">IF($L331&lt;その他マスタ!$B$1,VLOOKUP($D331,月別収支!$A$2:$H$13,2,FALSE),その他マスタ!$B$3)+IF(AND($L331=その他マスタ!$B$1,入力項目!$I$9="あり",$D331=入力項目!$D$4),その他マスタ!$B$2,0)</f>
        <v>300000</v>
      </c>
      <c r="X331" s="10">
        <f ca="1">-IF(入力項目!$K$5=TRUE,
IF($F331+$G331&lt;3,VLOOKUP($D331,月別収支!$A$2:$H$13,8,FALSE),0)+IFERROR(VLOOKUP($H331,住宅ローン計算!C:P,13,FALSE),0)+IF($F331&gt;1,IF(OR($G331=3,$G331=6,$G331=9,$G331=12),ROUNDUP(入力項目!$N$18/4,0),0),0),
VLOOKUP($D331,月別収支!$A$2:$H$13,8,FALSE))</f>
        <v>-91090</v>
      </c>
      <c r="Y331" s="10">
        <f ca="1">-VLOOKUP($D331,月別収支!$A$2:$H$13,3,FALSE)</f>
        <v>-75000</v>
      </c>
      <c r="Z331" s="10">
        <f ca="1">-VLOOKUP($D331,月別収支!$A$2:$H$13,4,FALSE)</f>
        <v>-27000</v>
      </c>
      <c r="AA331" s="10">
        <f ca="1">-VLOOKUP($D331,月別収支!$A$2:$H$13,6,FALSE)</f>
        <v>-10000</v>
      </c>
      <c r="AB331" s="10">
        <f ca="1">-(
VLOOKUP($D331,月別収支!$A$2:$H$13,5,FALSE)+IF(AND(入力項目!$I$27&lt;=$A331,ISEVEN($A331-入力項目!$I$27),入力項目!$I$28=$D331),入力項目!$I$26,0)
+IF(入力項目!$K$26=TRUE,
IFERROR(VLOOKUP($K331,マイカーローン計算!C:P,13,FALSE),0),
IFERROR(
  IF(AND($C331&gt;0,MOD($C331,入力項目!$N$22)=0,$D331=入力項目!$N$23),入力項目!$N$24,0),
 0
)
)
)</f>
        <v>-20000</v>
      </c>
      <c r="AC331" s="10">
        <f ca="1">-IF($A331&lt;入力項目!$N$33,入力項目!$N$35,IF(AND($A331=入力項目!$N$33,$D331&lt;=入力項目!$N$34),入力項目!$N$35,0))</f>
        <v>0</v>
      </c>
      <c r="AD331">
        <f ca="1">-(
_xlfn.IFS(
P331&lt;=入力項目!$S$11,0,
AND(P331&gt;=入力項目!$S$11+1,P331&lt;=3),IFERROR(VLOOKUP(入力項目!$S$12,子育て関連マスタ!$I$4:$M$5,4,FALSE),0),
AND(P331&gt;=4,P331&lt;=6),IFERROR(VLOOKUP(入力項目!$S$13,子育て関連マスタ!$I$9:$M$12,4,FALSE),0),
AND(P331&gt;=7,P331&lt;=12),IFERROR(VLOOKUP(入力項目!$S$14,子育て関連マスタ!$I$16:$M$17,4,FALSE),0),
AND(P331&gt;=13,P331&lt;=15),IFERROR(VLOOKUP(入力項目!$S$15,子育て関連マスタ!$I$21:$M$22,4,FALSE),0),
AND(P331&gt;=16,P331&lt;=18),IFERROR(VLOOKUP(入力項目!$S$16,子育て関連マスタ!$I$26:$M$28,4,FALSE),0),
AND(P331&gt;=19,P331&lt;=20,入力項目!$S$16="高専"),IFERROR(VLOOKUP(入力項目!$S$16,子育て関連マスタ!$I$26:$M$28,4,FALSE),0),
AND(P331&gt;=19,P331&lt;=20,入力項目!$S$16&lt;&gt;"高専"),IFERROR(VLOOKUP(入力項目!$S$17,子育て関連マスタ!$I$32:$M$37,4,FALSE),0),
AND(P331&gt;=21,P331&lt;=22,入力項目!$S$16="高専"),IFERROR(VLOOKUP(入力項目!$S$17,子育て関連マスタ!$I$32:$M$34,4,FALSE),0),
AND(P331&gt;=21,P331&lt;=22,入力項目!$S$16&lt;&gt;"高専"),IFERROR(VLOOKUP(入力項目!$S$17,子育て関連マスタ!$I$32:$M$34,4,FALSE),0),
P331&gt;=23,0
) +
IF($D331=4,
  IFERROR(_xlfn.IFS(
  P331&lt;=入力項目!$S$11,0,
  AND(P331=入力項目!$S$11),IFERROR(VLOOKUP(入力項目!$S$12,子育て関連マスタ!$I$4:$M$5,2,FALSE),0),
  AND(P331=4),IFERROR(VLOOKUP(入力項目!$S$13,子育て関連マスタ!$I$9:$M$12,2,FALSE),0),
  AND(P331=7),IFERROR(VLOOKUP(入力項目!$S$14,子育て関連マスタ!$I$16:$M$17,2,FALSE),0),
  AND(P331=13),IFERROR(VLOOKUP(入力項目!$S$15,子育て関連マスタ!$I$21:$M$22,2,FALSE),0),
  AND(P331=16),IFERROR(VLOOKUP(入力項目!$S$16,子育て関連マスタ!$I$26:$M$28,2,FALSE),0),
  AND(P331=19,入力項目!$S$16&lt;&gt;"高専"),IFERROR(VLOOKUP(入力項目!$S$17,子育て関連マスタ!$I$32:$M$37,2,FALSE),0),
  AND(P331=21,入力項目!$S$16="高専"),IFERROR(VLOOKUP(入力項目!$S$17,子育て関連マスタ!$I$32:$M$37,2,FALSE),0),
  P331&gt;=22,0
  ),0),0
) +
IF(AND(P331&gt;=1,P331&lt;=15),IF($D331=入力項目!$S$8,入力項目!$S$3,0),0) +
IF(AND(P331&gt;=1,P331&lt;=15),IF($D331=5,入力項目!$S$4,0),0) +
IF(AND(P331&gt;=1,P331&lt;=15),IF($D331=12,入力項目!$S$5,0),0) +
IF(AND(入力項目!$S$7=$A331,入力項目!$S$8=$D331),子育て関連マスタ!$C$14,0) +
IFERROR(IF(AND(YEAR(EDATE(DATE(入力項目!$S$7,入力項目!$S$8,1),1))=$A331,MONTH(EDATE(DATE(入力項目!$S$7,入力項目!$S$8,1),1))=$D331),子育て関連マスタ!$C$15,0),0) +
IF(AND(OR(P331=3,P331=5,P331=7),$D331=11),子育て関連マスタ!$C$17,0) +
IF(AND(P331=20,$D331=1),子育て関連マスタ!$C$18,0) +
IF(AND(P331=20,$D331=1),
IFERROR(_xlfn.IFS(
入力項目!$S$10="男",子育て関連マスタ!$C$18,
入力項目!$S$10="女",子育て関連マスタ!$C$19
),0),0
) +
IF(AND(P331&gt;=入力項目!$S$18,P331&lt;=入力項目!$S$19),入力項目!$S$20,0) +
IF(AND(P331&gt;=入力項目!$S$21,P331&lt;=入力項目!$S$22),入力項目!$S$23,0) +
IF(AND(P331&gt;=入力項目!$S$24,P331&lt;=入力項目!$S$25),入力項目!$S$26,0)
)</f>
        <v>0</v>
      </c>
      <c r="AE331">
        <f ca="1">-(
_xlfn.IFS(
Q331&lt;=入力項目!$S$11,0,
AND(Q331&gt;=入力項目!$S$11+1,Q331&lt;=3),IFERROR(VLOOKUP(入力項目!$S$12,子育て関連マスタ!$I$4:$M$5,4,FALSE),0),
AND(Q331&gt;=4,Q331&lt;=6),IFERROR(VLOOKUP(入力項目!$S$13,子育て関連マスタ!$I$9:$M$12,4,FALSE),0),
AND(Q331&gt;=7,Q331&lt;=12),IFERROR(VLOOKUP(入力項目!$S$14,子育て関連マスタ!$I$16:$M$17,4,FALSE),0),
AND(Q331&gt;=13,Q331&lt;=15),IFERROR(VLOOKUP(入力項目!$S$15,子育て関連マスタ!$I$21:$M$22,4,FALSE),0),
AND(Q331&gt;=16,Q331&lt;=18),IFERROR(VLOOKUP(入力項目!$S$16,子育て関連マスタ!$I$26:$M$28,4,FALSE),0),
AND(Q331&gt;=19,Q331&lt;=20,入力項目!$S$16="高専"),IFERROR(VLOOKUP(入力項目!$S$16,子育て関連マスタ!$I$26:$M$28,4,FALSE),0),
AND(Q331&gt;=19,Q331&lt;=20,入力項目!$S$16&lt;&gt;"高専"),IFERROR(VLOOKUP(入力項目!$S$17,子育て関連マスタ!$I$32:$M$37,4,FALSE),0),
AND(Q331&gt;=21,Q331&lt;=22,入力項目!$S$16="高専"),IFERROR(VLOOKUP(入力項目!$S$17,子育て関連マスタ!$I$32:$M$34,4,FALSE),0),
AND(Q331&gt;=21,Q331&lt;=22,入力項目!$S$16&lt;&gt;"高専"),IFERROR(VLOOKUP(入力項目!$S$17,子育て関連マスタ!$I$32:$M$34,4,FALSE),0),
Q331&gt;=23,0
) +
IF($D331=4,
  IFERROR(_xlfn.IFS(
  Q331&lt;=入力項目!$S$11,0,
  AND(Q331=入力項目!$S$11),IFERROR(VLOOKUP(入力項目!$S$12,子育て関連マスタ!$I$4:$M$5,2,FALSE),0),
  AND(Q331=4),IFERROR(VLOOKUP(入力項目!$S$13,子育て関連マスタ!$I$9:$M$12,2,FALSE),0),
  AND(Q331=7),IFERROR(VLOOKUP(入力項目!$S$14,子育て関連マスタ!$I$16:$M$17,2,FALSE),0),
  AND(Q331=13),IFERROR(VLOOKUP(入力項目!$S$15,子育て関連マスタ!$I$21:$M$22,2,FALSE),0),
  AND(Q331=16),IFERROR(VLOOKUP(入力項目!$S$16,子育て関連マスタ!$I$26:$M$28,2,FALSE),0),
  AND(Q331=19,入力項目!$S$16&lt;&gt;"高専"),IFERROR(VLOOKUP(入力項目!$S$17,子育て関連マスタ!$I$32:$M$37,2,FALSE),0),
  AND(Q331=21,入力項目!$S$16="高専"),IFERROR(VLOOKUP(入力項目!$S$17,子育て関連マスタ!$I$32:$M$37,2,FALSE),0),
  Q331&gt;=22,0
  ),0),0
) +
IF(AND(Q331&gt;=1,Q331&lt;=15),IF($D331=入力項目!$S$8,入力項目!$S$3,0),0) +
IF(AND(Q331&gt;=1,Q331&lt;=15),IF($D331=5,入力項目!$S$4,0),0) +
IF(AND(Q331&gt;=1,Q331&lt;=15),IF($D331=12,入力項目!$S$5,0),0) +
IF(AND(入力項目!$S$7=$A331,入力項目!$S$8=$D331),子育て関連マスタ!$C$14,0) +
IFERROR(IF(AND(YEAR(EDATE(DATE(入力項目!$S$7,入力項目!$S$8,1),1))=$A331,MONTH(EDATE(DATE(入力項目!$S$7,入力項目!$S$8,1),1))=$D331),子育て関連マスタ!$C$15,0),0) +
IF(AND(OR(Q331=3,Q331=5,Q331=7),$D331=11),子育て関連マスタ!$C$17,0) +
IF(AND(Q331=20,$D331=1),子育て関連マスタ!$C$18,0) +
IF(AND(Q331=20,$D331=1),
IFERROR(_xlfn.IFS(
入力項目!$S$10="男",子育て関連マスタ!$C$18,
入力項目!$S$10="女",子育て関連マスタ!$C$19
),0),0
) +
IF(AND(Q331&gt;=入力項目!$S$18,Q331&lt;=入力項目!$S$19),入力項目!$S$20,0) +
IF(AND(Q331&gt;=入力項目!$S$21,Q331&lt;=入力項目!$S$22),入力項目!$S$23,0) +
IF(AND(Q331&gt;=入力項目!$S$24,Q331&lt;=入力項目!$S$25),入力項目!$S$26,0)
)</f>
        <v>0</v>
      </c>
      <c r="AF331">
        <f ca="1">-(
_xlfn.IFS(
R331&lt;=入力項目!$S$11,0,
AND(R331&gt;=入力項目!$S$11+1,R331&lt;=3),IFERROR(VLOOKUP(入力項目!$S$12,子育て関連マスタ!$I$4:$M$5,4,FALSE),0),
AND(R331&gt;=4,R331&lt;=6),IFERROR(VLOOKUP(入力項目!$S$13,子育て関連マスタ!$I$9:$M$12,4,FALSE),0),
AND(R331&gt;=7,R331&lt;=12),IFERROR(VLOOKUP(入力項目!$S$14,子育て関連マスタ!$I$16:$M$17,4,FALSE),0),
AND(R331&gt;=13,R331&lt;=15),IFERROR(VLOOKUP(入力項目!$S$15,子育て関連マスタ!$I$21:$M$22,4,FALSE),0),
AND(R331&gt;=16,R331&lt;=18),IFERROR(VLOOKUP(入力項目!$S$16,子育て関連マスタ!$I$26:$M$28,4,FALSE),0),
AND(R331&gt;=19,R331&lt;=20,入力項目!$S$16="高専"),IFERROR(VLOOKUP(入力項目!$S$16,子育て関連マスタ!$I$26:$M$28,4,FALSE),0),
AND(R331&gt;=19,R331&lt;=20,入力項目!$S$16&lt;&gt;"高専"),IFERROR(VLOOKUP(入力項目!$S$17,子育て関連マスタ!$I$32:$M$37,4,FALSE),0),
AND(R331&gt;=21,R331&lt;=22,入力項目!$S$16="高専"),IFERROR(VLOOKUP(入力項目!$S$17,子育て関連マスタ!$I$32:$M$34,4,FALSE),0),
AND(R331&gt;=21,R331&lt;=22,入力項目!$S$16&lt;&gt;"高専"),IFERROR(VLOOKUP(入力項目!$S$17,子育て関連マスタ!$I$32:$M$34,4,FALSE),0),
R331&gt;=23,0
) +
IF($D331=4,
  IFERROR(_xlfn.IFS(
  R331&lt;=入力項目!$S$11,0,
  AND(R331=入力項目!$S$11),IFERROR(VLOOKUP(入力項目!$S$12,子育て関連マスタ!$I$4:$M$5,2,FALSE),0),
  AND(R331=4),IFERROR(VLOOKUP(入力項目!$S$13,子育て関連マスタ!$I$9:$M$12,2,FALSE),0),
  AND(R331=7),IFERROR(VLOOKUP(入力項目!$S$14,子育て関連マスタ!$I$16:$M$17,2,FALSE),0),
  AND(R331=13),IFERROR(VLOOKUP(入力項目!$S$15,子育て関連マスタ!$I$21:$M$22,2,FALSE),0),
  AND(R331=16),IFERROR(VLOOKUP(入力項目!$S$16,子育て関連マスタ!$I$26:$M$28,2,FALSE),0),
  AND(R331=19,入力項目!$S$16&lt;&gt;"高専"),IFERROR(VLOOKUP(入力項目!$S$17,子育て関連マスタ!$I$32:$M$37,2,FALSE),0),
  AND(R331=21,入力項目!$S$16="高専"),IFERROR(VLOOKUP(入力項目!$S$17,子育て関連マスタ!$I$32:$M$37,2,FALSE),0),
  R331&gt;=22,0
  ),0),0
) +
IF(AND(R331&gt;=1,R331&lt;=15),IF($D331=入力項目!$S$8,入力項目!$S$3,0),0) +
IF(AND(R331&gt;=1,R331&lt;=15),IF($D331=5,入力項目!$S$4,0),0) +
IF(AND(R331&gt;=1,R331&lt;=15),IF($D331=12,入力項目!$S$5,0),0) +
IF(AND(入力項目!$S$7=$A331,入力項目!$S$8=$D331),子育て関連マスタ!$C$14,0) +
IFERROR(IF(AND(YEAR(EDATE(DATE(入力項目!$S$7,入力項目!$S$8,1),1))=$A331,MONTH(EDATE(DATE(入力項目!$S$7,入力項目!$S$8,1),1))=$D331),子育て関連マスタ!$C$15,0),0) +
IF(AND(OR(R331=3,R331=5,R331=7),$D331=11),子育て関連マスタ!$C$17,0) +
IF(AND(R331=20,$D331=1),子育て関連マスタ!$C$18,0) +
IF(AND(R331=20,$D331=1),
IFERROR(_xlfn.IFS(
入力項目!$S$10="男",子育て関連マスタ!$C$18,
入力項目!$S$10="女",子育て関連マスタ!$C$19
),0),0
) +
IF(AND(R331&gt;=入力項目!$S$18,R331&lt;=入力項目!$S$19),入力項目!$S$20,0) +
IF(AND(R331&gt;=入力項目!$S$21,R331&lt;=入力項目!$S$22),入力項目!$S$23,0) +
IF(AND(R331&gt;=入力項目!$S$24,R331&lt;=入力項目!$S$25),入力項目!$S$26,0)
)</f>
        <v>0</v>
      </c>
      <c r="AG331">
        <f ca="1">-(
_xlfn.IFS(
S331&lt;=入力項目!$S$11,0,
AND(S331&gt;=入力項目!$S$11+1,S331&lt;=3),IFERROR(VLOOKUP(入力項目!$S$12,子育て関連マスタ!$I$4:$M$5,4,FALSE),0),
AND(S331&gt;=4,S331&lt;=6),IFERROR(VLOOKUP(入力項目!$S$13,子育て関連マスタ!$I$9:$M$12,4,FALSE),0),
AND(S331&gt;=7,S331&lt;=12),IFERROR(VLOOKUP(入力項目!$S$14,子育て関連マスタ!$I$16:$M$17,4,FALSE),0),
AND(S331&gt;=13,S331&lt;=15),IFERROR(VLOOKUP(入力項目!$S$15,子育て関連マスタ!$I$21:$M$22,4,FALSE),0),
AND(S331&gt;=16,S331&lt;=18),IFERROR(VLOOKUP(入力項目!$S$16,子育て関連マスタ!$I$26:$M$28,4,FALSE),0),
AND(S331&gt;=19,S331&lt;=20,入力項目!$S$16="高専"),IFERROR(VLOOKUP(入力項目!$S$16,子育て関連マスタ!$I$26:$M$28,4,FALSE),0),
AND(S331&gt;=19,S331&lt;=20,入力項目!$S$16&lt;&gt;"高専"),IFERROR(VLOOKUP(入力項目!$S$17,子育て関連マスタ!$I$32:$M$37,4,FALSE),0),
AND(S331&gt;=21,S331&lt;=22,入力項目!$S$16="高専"),IFERROR(VLOOKUP(入力項目!$S$17,子育て関連マスタ!$I$32:$M$34,4,FALSE),0),
AND(S331&gt;=21,S331&lt;=22,入力項目!$S$16&lt;&gt;"高専"),IFERROR(VLOOKUP(入力項目!$S$17,子育て関連マスタ!$I$32:$M$34,4,FALSE),0),
S331&gt;=23,0
) +
IF($D331=4,
  IFERROR(_xlfn.IFS(
  S331&lt;=入力項目!$S$11,0,
  AND(S331=入力項目!$S$11),IFERROR(VLOOKUP(入力項目!$S$12,子育て関連マスタ!$I$4:$M$5,2,FALSE),0),
  AND(S331=4),IFERROR(VLOOKUP(入力項目!$S$13,子育て関連マスタ!$I$9:$M$12,2,FALSE),0),
  AND(S331=7),IFERROR(VLOOKUP(入力項目!$S$14,子育て関連マスタ!$I$16:$M$17,2,FALSE),0),
  AND(S331=13),IFERROR(VLOOKUP(入力項目!$S$15,子育て関連マスタ!$I$21:$M$22,2,FALSE),0),
  AND(S331=16),IFERROR(VLOOKUP(入力項目!$S$16,子育て関連マスタ!$I$26:$M$28,2,FALSE),0),
  AND(S331=19,入力項目!$S$16&lt;&gt;"高専"),IFERROR(VLOOKUP(入力項目!$S$17,子育て関連マスタ!$I$32:$M$37,2,FALSE),0),
  AND(S331=21,入力項目!$S$16="高専"),IFERROR(VLOOKUP(入力項目!$S$17,子育て関連マスタ!$I$32:$M$37,2,FALSE),0),
  S331&gt;=22,0
  ),0),0
) +
IF(AND(S331&gt;=1,S331&lt;=15),IF($D331=入力項目!$S$8,入力項目!$S$3,0),0) +
IF(AND(S331&gt;=1,S331&lt;=15),IF($D331=5,入力項目!$S$4,0),0) +
IF(AND(S331&gt;=1,S331&lt;=15),IF($D331=12,入力項目!$S$5,0),0) +
IF(AND(入力項目!$S$7=$A331,入力項目!$S$8=$D331),子育て関連マスタ!$C$14,0) +
IFERROR(IF(AND(YEAR(EDATE(DATE(入力項目!$S$7,入力項目!$S$8,1),1))=$A331,MONTH(EDATE(DATE(入力項目!$S$7,入力項目!$S$8,1),1))=$D331),子育て関連マスタ!$C$15,0),0) +
IF(AND(OR(S331=3,S331=5,S331=7),$D331=11),子育て関連マスタ!$C$17,0) +
IF(AND(S331=20,$D331=1),子育て関連マスタ!$C$18,0) +
IF(AND(S331=20,$D331=1),
IFERROR(_xlfn.IFS(
入力項目!$S$10="男",子育て関連マスタ!$C$18,
入力項目!$S$10="女",子育て関連マスタ!$C$19
),0),0
) +
IF(AND(S331&gt;=入力項目!$S$18,S331&lt;=入力項目!$S$19),入力項目!$S$20,0) +
IF(AND(S331&gt;=入力項目!$S$21,S331&lt;=入力項目!$S$22),入力項目!$S$23,0) +
IF(AND(S331&gt;=入力項目!$S$24,S331&lt;=入力項目!$S$25),入力項目!$S$26,0)
)</f>
        <v>0</v>
      </c>
      <c r="AH331">
        <f ca="1">-(
_xlfn.IFS(
T331&lt;=入力項目!$S$11,0,
AND(T331&gt;=入力項目!$S$11+1,T331&lt;=3),IFERROR(VLOOKUP(入力項目!$S$12,子育て関連マスタ!$I$4:$M$5,4,FALSE),0),
AND(T331&gt;=4,T331&lt;=6),IFERROR(VLOOKUP(入力項目!$S$13,子育て関連マスタ!$I$9:$M$12,4,FALSE),0),
AND(T331&gt;=7,T331&lt;=12),IFERROR(VLOOKUP(入力項目!$S$14,子育て関連マスタ!$I$16:$M$17,4,FALSE),0),
AND(T331&gt;=13,T331&lt;=15),IFERROR(VLOOKUP(入力項目!$S$15,子育て関連マスタ!$I$21:$M$22,4,FALSE),0),
AND(T331&gt;=16,T331&lt;=18),IFERROR(VLOOKUP(入力項目!$S$16,子育て関連マスタ!$I$26:$M$28,4,FALSE),0),
AND(T331&gt;=19,T331&lt;=20,入力項目!$S$16="高専"),IFERROR(VLOOKUP(入力項目!$S$16,子育て関連マスタ!$I$26:$M$28,4,FALSE),0),
AND(T331&gt;=19,T331&lt;=20,入力項目!$S$16&lt;&gt;"高専"),IFERROR(VLOOKUP(入力項目!$S$17,子育て関連マスタ!$I$32:$M$37,4,FALSE),0),
AND(T331&gt;=21,T331&lt;=22,入力項目!$S$16="高専"),IFERROR(VLOOKUP(入力項目!$S$17,子育て関連マスタ!$I$32:$M$34,4,FALSE),0),
AND(T331&gt;=21,T331&lt;=22,入力項目!$S$16&lt;&gt;"高専"),IFERROR(VLOOKUP(入力項目!$S$17,子育て関連マスタ!$I$32:$M$34,4,FALSE),0),
T331&gt;=23,0
) +
IF($D331=4,
  IFERROR(_xlfn.IFS(
  T331&lt;=入力項目!$S$11,0,
  AND(T331=入力項目!$S$11),IFERROR(VLOOKUP(入力項目!$S$12,子育て関連マスタ!$I$4:$M$5,2,FALSE),0),
  AND(T331=4),IFERROR(VLOOKUP(入力項目!$S$13,子育て関連マスタ!$I$9:$M$12,2,FALSE),0),
  AND(T331=7),IFERROR(VLOOKUP(入力項目!$S$14,子育て関連マスタ!$I$16:$M$17,2,FALSE),0),
  AND(T331=13),IFERROR(VLOOKUP(入力項目!$S$15,子育て関連マスタ!$I$21:$M$22,2,FALSE),0),
  AND(T331=16),IFERROR(VLOOKUP(入力項目!$S$16,子育て関連マスタ!$I$26:$M$28,2,FALSE),0),
  AND(T331=19,入力項目!$S$16&lt;&gt;"高専"),IFERROR(VLOOKUP(入力項目!$S$17,子育て関連マスタ!$I$32:$M$37,2,FALSE),0),
  AND(T331=21,入力項目!$S$16="高専"),IFERROR(VLOOKUP(入力項目!$S$17,子育て関連マスタ!$I$32:$M$37,2,FALSE),0),
  T331&gt;=22,0
  ),0),0
) +
IF(AND(T331&gt;=1,T331&lt;=15),IF($D331=入力項目!$S$8,入力項目!$S$3,0),0) +
IF(AND(T331&gt;=1,T331&lt;=15),IF($D331=5,入力項目!$S$4,0),0) +
IF(AND(T331&gt;=1,T331&lt;=15),IF($D331=12,入力項目!$S$5,0),0) +
IF(AND(入力項目!$S$7=$A331,入力項目!$S$8=$D331),子育て関連マスタ!$C$14,0) +
IFERROR(IF(AND(YEAR(EDATE(DATE(入力項目!$S$7,入力項目!$S$8,1),1))=$A331,MONTH(EDATE(DATE(入力項目!$S$7,入力項目!$S$8,1),1))=$D331),子育て関連マスタ!$C$15,0),0) +
IF(AND(OR(T331=3,T331=5,T331=7),$D331=11),子育て関連マスタ!$C$17,0) +
IF(AND(T331=20,$D331=1),子育て関連マスタ!$C$18,0) +
IF(AND(T331=20,$D331=1),
IFERROR(_xlfn.IFS(
入力項目!$S$10="男",子育て関連マスタ!$C$18,
入力項目!$S$10="女",子育て関連マスタ!$C$19
),0),0
) +
IF(AND(T331&gt;=入力項目!$S$18,T331&lt;=入力項目!$S$19),入力項目!$S$20,0) +
IF(AND(T331&gt;=入力項目!$S$21,T331&lt;=入力項目!$S$22),入力項目!$S$23,0) +
IF(AND(T331&gt;=入力項目!$S$24,T331&lt;=入力項目!$S$25),入力項目!$S$26,0)
)</f>
        <v>0</v>
      </c>
      <c r="AI331">
        <f ca="1">-(
_xlfn.IFS(
U331&lt;=入力項目!$S$11,0,
AND(U331&gt;=入力項目!$S$11+1,U331&lt;=3),IFERROR(VLOOKUP(入力項目!$S$12,子育て関連マスタ!$I$4:$M$5,4,FALSE),0),
AND(U331&gt;=4,U331&lt;=6),IFERROR(VLOOKUP(入力項目!$S$13,子育て関連マスタ!$I$9:$M$12,4,FALSE),0),
AND(U331&gt;=7,U331&lt;=12),IFERROR(VLOOKUP(入力項目!$S$14,子育て関連マスタ!$I$16:$M$17,4,FALSE),0),
AND(U331&gt;=13,U331&lt;=15),IFERROR(VLOOKUP(入力項目!$S$15,子育て関連マスタ!$I$21:$M$22,4,FALSE),0),
AND(U331&gt;=16,U331&lt;=18),IFERROR(VLOOKUP(入力項目!$S$16,子育て関連マスタ!$I$26:$M$28,4,FALSE),0),
AND(U331&gt;=19,U331&lt;=20,入力項目!$S$16="高専"),IFERROR(VLOOKUP(入力項目!$S$16,子育て関連マスタ!$I$26:$M$28,4,FALSE),0),
AND(U331&gt;=19,U331&lt;=20,入力項目!$S$16&lt;&gt;"高専"),IFERROR(VLOOKUP(入力項目!$S$17,子育て関連マスタ!$I$32:$M$37,4,FALSE),0),
AND(U331&gt;=21,U331&lt;=22,入力項目!$S$16="高専"),IFERROR(VLOOKUP(入力項目!$S$17,子育て関連マスタ!$I$32:$M$34,4,FALSE),0),
AND(U331&gt;=21,U331&lt;=22,入力項目!$S$16&lt;&gt;"高専"),IFERROR(VLOOKUP(入力項目!$S$17,子育て関連マスタ!$I$32:$M$34,4,FALSE),0),
U331&gt;=23,0
) +
IF($D331=4,
  IFERROR(_xlfn.IFS(
  U331&lt;=入力項目!$S$11,0,
  AND(U331=入力項目!$S$11),IFERROR(VLOOKUP(入力項目!$S$12,子育て関連マスタ!$I$4:$M$5,2,FALSE),0),
  AND(U331=4),IFERROR(VLOOKUP(入力項目!$S$13,子育て関連マスタ!$I$9:$M$12,2,FALSE),0),
  AND(U331=7),IFERROR(VLOOKUP(入力項目!$S$14,子育て関連マスタ!$I$16:$M$17,2,FALSE),0),
  AND(U331=13),IFERROR(VLOOKUP(入力項目!$S$15,子育て関連マスタ!$I$21:$M$22,2,FALSE),0),
  AND(U331=16),IFERROR(VLOOKUP(入力項目!$S$16,子育て関連マスタ!$I$26:$M$28,2,FALSE),0),
  AND(U331=19,入力項目!$S$16&lt;&gt;"高専"),IFERROR(VLOOKUP(入力項目!$S$17,子育て関連マスタ!$I$32:$M$37,2,FALSE),0),
  AND(U331=21,入力項目!$S$16="高専"),IFERROR(VLOOKUP(入力項目!$S$17,子育て関連マスタ!$I$32:$M$37,2,FALSE),0),
  U331&gt;=22,0
  ),0),0
) +
IF(AND(U331&gt;=1,U331&lt;=15),IF($D331=入力項目!$S$8,入力項目!$S$3,0),0) +
IF(AND(U331&gt;=1,U331&lt;=15),IF($D331=5,入力項目!$S$4,0),0) +
IF(AND(U331&gt;=1,U331&lt;=15),IF($D331=12,入力項目!$S$5,0),0) +
IF(AND(入力項目!$S$7=$A331,入力項目!$S$8=$D331),子育て関連マスタ!$C$14,0) +
IFERROR(IF(AND(YEAR(EDATE(DATE(入力項目!$S$7,入力項目!$S$8,1),1))=$A331,MONTH(EDATE(DATE(入力項目!$S$7,入力項目!$S$8,1),1))=$D331),子育て関連マスタ!$C$15,0),0) +
IF(AND(OR(U331=3,U331=5,U331=7),$D331=11),子育て関連マスタ!$C$17,0) +
IF(AND(U331=20,$D331=1),子育て関連マスタ!$C$18,0) +
IF(AND(U331=20,$D331=1),
IFERROR(_xlfn.IFS(
入力項目!$S$10="男",子育て関連マスタ!$C$18,
入力項目!$S$10="女",子育て関連マスタ!$C$19
),0),0
) +
IF(AND(U331&gt;=入力項目!$S$18,U331&lt;=入力項目!$S$19),入力項目!$S$20,0) +
IF(AND(U331&gt;=入力項目!$S$21,U331&lt;=入力項目!$S$22),入力項目!$S$23,0) +
IF(AND(U331&gt;=入力項目!$S$24,U331&lt;=入力項目!$S$25),入力項目!$S$26,0)
)</f>
        <v>0</v>
      </c>
      <c r="AJ331" s="10">
        <f ca="1">-VLOOKUP($D331,月別収支!$A$2:$H$13,7,FALSE)</f>
        <v>-20000</v>
      </c>
    </row>
    <row r="332" spans="1:36" x14ac:dyDescent="0.4">
      <c r="A332">
        <f t="shared" ca="1" si="88"/>
        <v>2052</v>
      </c>
      <c r="B332">
        <f t="shared" ca="1" si="95"/>
        <v>2051</v>
      </c>
      <c r="C332">
        <f t="shared" ca="1" si="96"/>
        <v>28</v>
      </c>
      <c r="D332">
        <f t="shared" ca="1" si="89"/>
        <v>2</v>
      </c>
      <c r="E332" t="str">
        <f t="shared" ca="1" si="90"/>
        <v>2052年2月</v>
      </c>
      <c r="F332">
        <f ca="1">IF(OR(入力項目!$N$5&lt;$A332,AND(入力項目!$N$5=$A332,入力項目!$N$6&lt;$D332)),IF(F331=0,1,IF(G332=12,F331+1,F331)),0)</f>
        <v>27</v>
      </c>
      <c r="G332">
        <f ca="1">IF(OR(入力項目!$N$5&lt;$A332,AND(入力項目!$N$5=$A332,入力項目!$N$6&lt;$D332)),IF(G331=12,1,G331+1),0)</f>
        <v>4</v>
      </c>
      <c r="H332" t="str">
        <f t="shared" ca="1" si="91"/>
        <v>27_4</v>
      </c>
      <c r="I332">
        <f ca="1">IF(
  IFERROR(AND($C332&gt;0,MOD($C332,入力項目!$N$22)=0,$D332=入力項目!$N$23), FALSE),
  1,
  IF(
    AND(I331&gt;0,J331=12),
    IF(I331=入力項目!$N$28, 0, I331+1),
    I331
  )
)</f>
        <v>3</v>
      </c>
      <c r="J332">
        <f ca="1">IF($D332=入力項目!$N$23,1,IFERROR(J331+1,1))</f>
        <v>9</v>
      </c>
      <c r="K332" t="str">
        <f t="shared" ca="1" si="92"/>
        <v>3_9</v>
      </c>
      <c r="L332">
        <f ca="1">L331+IF(入力項目!$D$4=$D332,1,0)</f>
        <v>56</v>
      </c>
      <c r="M332" t="str">
        <f t="shared" ca="1" si="93"/>
        <v>56歳</v>
      </c>
      <c r="N332">
        <f t="shared" ca="1" si="97"/>
        <v>57</v>
      </c>
      <c r="O332" t="str">
        <f t="shared" ca="1" si="94"/>
        <v>57歳</v>
      </c>
      <c r="P332">
        <f t="shared" ca="1" si="98"/>
        <v>31</v>
      </c>
      <c r="Q332">
        <f t="shared" ca="1" si="99"/>
        <v>29</v>
      </c>
      <c r="R332">
        <f t="shared" ca="1" si="100"/>
        <v>2052</v>
      </c>
      <c r="S332">
        <f t="shared" ca="1" si="101"/>
        <v>2052</v>
      </c>
      <c r="T332">
        <f t="shared" ca="1" si="102"/>
        <v>2052</v>
      </c>
      <c r="U332">
        <f t="shared" ca="1" si="103"/>
        <v>2052</v>
      </c>
      <c r="V332" s="10">
        <f t="shared" ca="1" si="104"/>
        <v>39921155</v>
      </c>
      <c r="W332" s="10">
        <f ca="1">IF($L332&lt;その他マスタ!$B$1,VLOOKUP($D332,月別収支!$A$2:$H$13,2,FALSE),その他マスタ!$B$3)+IF(AND($L332=その他マスタ!$B$1,入力項目!$I$9="あり",$D332=入力項目!$D$4),その他マスタ!$B$2,0)</f>
        <v>300000</v>
      </c>
      <c r="X332" s="10">
        <f ca="1">-IF(入力項目!$K$5=TRUE,
IF($F332+$G332&lt;3,VLOOKUP($D332,月別収支!$A$2:$H$13,8,FALSE),0)+IFERROR(VLOOKUP($H332,住宅ローン計算!C:P,13,FALSE),0)+IF($F332&gt;1,IF(OR($G332=3,$G332=6,$G332=9,$G332=12),ROUNDUP(入力項目!$N$18/4,0),0),0),
VLOOKUP($D332,月別収支!$A$2:$H$13,8,FALSE))</f>
        <v>-53590</v>
      </c>
      <c r="Y332" s="10">
        <f ca="1">-VLOOKUP($D332,月別収支!$A$2:$H$13,3,FALSE)</f>
        <v>-75000</v>
      </c>
      <c r="Z332" s="10">
        <f ca="1">-VLOOKUP($D332,月別収支!$A$2:$H$13,4,FALSE)</f>
        <v>-27000</v>
      </c>
      <c r="AA332" s="10">
        <f ca="1">-VLOOKUP($D332,月別収支!$A$2:$H$13,6,FALSE)</f>
        <v>-10000</v>
      </c>
      <c r="AB332" s="10">
        <f ca="1">-(
VLOOKUP($D332,月別収支!$A$2:$H$13,5,FALSE)+IF(AND(入力項目!$I$27&lt;=$A332,ISEVEN($A332-入力項目!$I$27),入力項目!$I$28=$D332),入力項目!$I$26,0)
+IF(入力項目!$K$26=TRUE,
IFERROR(VLOOKUP($K332,マイカーローン計算!C:P,13,FALSE),0),
IFERROR(
  IF(AND($C332&gt;0,MOD($C332,入力項目!$N$22)=0,$D332=入力項目!$N$23),入力項目!$N$24,0),
 0
)
)
)</f>
        <v>-20000</v>
      </c>
      <c r="AC332" s="10">
        <f ca="1">-IF($A332&lt;入力項目!$N$33,入力項目!$N$35,IF(AND($A332=入力項目!$N$33,$D332&lt;=入力項目!$N$34),入力項目!$N$35,0))</f>
        <v>0</v>
      </c>
      <c r="AD332">
        <f ca="1">-(
_xlfn.IFS(
P332&lt;=入力項目!$S$11,0,
AND(P332&gt;=入力項目!$S$11+1,P332&lt;=3),IFERROR(VLOOKUP(入力項目!$S$12,子育て関連マスタ!$I$4:$M$5,4,FALSE),0),
AND(P332&gt;=4,P332&lt;=6),IFERROR(VLOOKUP(入力項目!$S$13,子育て関連マスタ!$I$9:$M$12,4,FALSE),0),
AND(P332&gt;=7,P332&lt;=12),IFERROR(VLOOKUP(入力項目!$S$14,子育て関連マスタ!$I$16:$M$17,4,FALSE),0),
AND(P332&gt;=13,P332&lt;=15),IFERROR(VLOOKUP(入力項目!$S$15,子育て関連マスタ!$I$21:$M$22,4,FALSE),0),
AND(P332&gt;=16,P332&lt;=18),IFERROR(VLOOKUP(入力項目!$S$16,子育て関連マスタ!$I$26:$M$28,4,FALSE),0),
AND(P332&gt;=19,P332&lt;=20,入力項目!$S$16="高専"),IFERROR(VLOOKUP(入力項目!$S$16,子育て関連マスタ!$I$26:$M$28,4,FALSE),0),
AND(P332&gt;=19,P332&lt;=20,入力項目!$S$16&lt;&gt;"高専"),IFERROR(VLOOKUP(入力項目!$S$17,子育て関連マスタ!$I$32:$M$37,4,FALSE),0),
AND(P332&gt;=21,P332&lt;=22,入力項目!$S$16="高専"),IFERROR(VLOOKUP(入力項目!$S$17,子育て関連マスタ!$I$32:$M$34,4,FALSE),0),
AND(P332&gt;=21,P332&lt;=22,入力項目!$S$16&lt;&gt;"高専"),IFERROR(VLOOKUP(入力項目!$S$17,子育て関連マスタ!$I$32:$M$34,4,FALSE),0),
P332&gt;=23,0
) +
IF($D332=4,
  IFERROR(_xlfn.IFS(
  P332&lt;=入力項目!$S$11,0,
  AND(P332=入力項目!$S$11),IFERROR(VLOOKUP(入力項目!$S$12,子育て関連マスタ!$I$4:$M$5,2,FALSE),0),
  AND(P332=4),IFERROR(VLOOKUP(入力項目!$S$13,子育て関連マスタ!$I$9:$M$12,2,FALSE),0),
  AND(P332=7),IFERROR(VLOOKUP(入力項目!$S$14,子育て関連マスタ!$I$16:$M$17,2,FALSE),0),
  AND(P332=13),IFERROR(VLOOKUP(入力項目!$S$15,子育て関連マスタ!$I$21:$M$22,2,FALSE),0),
  AND(P332=16),IFERROR(VLOOKUP(入力項目!$S$16,子育て関連マスタ!$I$26:$M$28,2,FALSE),0),
  AND(P332=19,入力項目!$S$16&lt;&gt;"高専"),IFERROR(VLOOKUP(入力項目!$S$17,子育て関連マスタ!$I$32:$M$37,2,FALSE),0),
  AND(P332=21,入力項目!$S$16="高専"),IFERROR(VLOOKUP(入力項目!$S$17,子育て関連マスタ!$I$32:$M$37,2,FALSE),0),
  P332&gt;=22,0
  ),0),0
) +
IF(AND(P332&gt;=1,P332&lt;=15),IF($D332=入力項目!$S$8,入力項目!$S$3,0),0) +
IF(AND(P332&gt;=1,P332&lt;=15),IF($D332=5,入力項目!$S$4,0),0) +
IF(AND(P332&gt;=1,P332&lt;=15),IF($D332=12,入力項目!$S$5,0),0) +
IF(AND(入力項目!$S$7=$A332,入力項目!$S$8=$D332),子育て関連マスタ!$C$14,0) +
IFERROR(IF(AND(YEAR(EDATE(DATE(入力項目!$S$7,入力項目!$S$8,1),1))=$A332,MONTH(EDATE(DATE(入力項目!$S$7,入力項目!$S$8,1),1))=$D332),子育て関連マスタ!$C$15,0),0) +
IF(AND(OR(P332=3,P332=5,P332=7),$D332=11),子育て関連マスタ!$C$17,0) +
IF(AND(P332=20,$D332=1),子育て関連マスタ!$C$18,0) +
IF(AND(P332=20,$D332=1),
IFERROR(_xlfn.IFS(
入力項目!$S$10="男",子育て関連マスタ!$C$18,
入力項目!$S$10="女",子育て関連マスタ!$C$19
),0),0
) +
IF(AND(P332&gt;=入力項目!$S$18,P332&lt;=入力項目!$S$19),入力項目!$S$20,0) +
IF(AND(P332&gt;=入力項目!$S$21,P332&lt;=入力項目!$S$22),入力項目!$S$23,0) +
IF(AND(P332&gt;=入力項目!$S$24,P332&lt;=入力項目!$S$25),入力項目!$S$26,0)
)</f>
        <v>0</v>
      </c>
      <c r="AE332">
        <f ca="1">-(
_xlfn.IFS(
Q332&lt;=入力項目!$S$11,0,
AND(Q332&gt;=入力項目!$S$11+1,Q332&lt;=3),IFERROR(VLOOKUP(入力項目!$S$12,子育て関連マスタ!$I$4:$M$5,4,FALSE),0),
AND(Q332&gt;=4,Q332&lt;=6),IFERROR(VLOOKUP(入力項目!$S$13,子育て関連マスタ!$I$9:$M$12,4,FALSE),0),
AND(Q332&gt;=7,Q332&lt;=12),IFERROR(VLOOKUP(入力項目!$S$14,子育て関連マスタ!$I$16:$M$17,4,FALSE),0),
AND(Q332&gt;=13,Q332&lt;=15),IFERROR(VLOOKUP(入力項目!$S$15,子育て関連マスタ!$I$21:$M$22,4,FALSE),0),
AND(Q332&gt;=16,Q332&lt;=18),IFERROR(VLOOKUP(入力項目!$S$16,子育て関連マスタ!$I$26:$M$28,4,FALSE),0),
AND(Q332&gt;=19,Q332&lt;=20,入力項目!$S$16="高専"),IFERROR(VLOOKUP(入力項目!$S$16,子育て関連マスタ!$I$26:$M$28,4,FALSE),0),
AND(Q332&gt;=19,Q332&lt;=20,入力項目!$S$16&lt;&gt;"高専"),IFERROR(VLOOKUP(入力項目!$S$17,子育て関連マスタ!$I$32:$M$37,4,FALSE),0),
AND(Q332&gt;=21,Q332&lt;=22,入力項目!$S$16="高専"),IFERROR(VLOOKUP(入力項目!$S$17,子育て関連マスタ!$I$32:$M$34,4,FALSE),0),
AND(Q332&gt;=21,Q332&lt;=22,入力項目!$S$16&lt;&gt;"高専"),IFERROR(VLOOKUP(入力項目!$S$17,子育て関連マスタ!$I$32:$M$34,4,FALSE),0),
Q332&gt;=23,0
) +
IF($D332=4,
  IFERROR(_xlfn.IFS(
  Q332&lt;=入力項目!$S$11,0,
  AND(Q332=入力項目!$S$11),IFERROR(VLOOKUP(入力項目!$S$12,子育て関連マスタ!$I$4:$M$5,2,FALSE),0),
  AND(Q332=4),IFERROR(VLOOKUP(入力項目!$S$13,子育て関連マスタ!$I$9:$M$12,2,FALSE),0),
  AND(Q332=7),IFERROR(VLOOKUP(入力項目!$S$14,子育て関連マスタ!$I$16:$M$17,2,FALSE),0),
  AND(Q332=13),IFERROR(VLOOKUP(入力項目!$S$15,子育て関連マスタ!$I$21:$M$22,2,FALSE),0),
  AND(Q332=16),IFERROR(VLOOKUP(入力項目!$S$16,子育て関連マスタ!$I$26:$M$28,2,FALSE),0),
  AND(Q332=19,入力項目!$S$16&lt;&gt;"高専"),IFERROR(VLOOKUP(入力項目!$S$17,子育て関連マスタ!$I$32:$M$37,2,FALSE),0),
  AND(Q332=21,入力項目!$S$16="高専"),IFERROR(VLOOKUP(入力項目!$S$17,子育て関連マスタ!$I$32:$M$37,2,FALSE),0),
  Q332&gt;=22,0
  ),0),0
) +
IF(AND(Q332&gt;=1,Q332&lt;=15),IF($D332=入力項目!$S$8,入力項目!$S$3,0),0) +
IF(AND(Q332&gt;=1,Q332&lt;=15),IF($D332=5,入力項目!$S$4,0),0) +
IF(AND(Q332&gt;=1,Q332&lt;=15),IF($D332=12,入力項目!$S$5,0),0) +
IF(AND(入力項目!$S$7=$A332,入力項目!$S$8=$D332),子育て関連マスタ!$C$14,0) +
IFERROR(IF(AND(YEAR(EDATE(DATE(入力項目!$S$7,入力項目!$S$8,1),1))=$A332,MONTH(EDATE(DATE(入力項目!$S$7,入力項目!$S$8,1),1))=$D332),子育て関連マスタ!$C$15,0),0) +
IF(AND(OR(Q332=3,Q332=5,Q332=7),$D332=11),子育て関連マスタ!$C$17,0) +
IF(AND(Q332=20,$D332=1),子育て関連マスタ!$C$18,0) +
IF(AND(Q332=20,$D332=1),
IFERROR(_xlfn.IFS(
入力項目!$S$10="男",子育て関連マスタ!$C$18,
入力項目!$S$10="女",子育て関連マスタ!$C$19
),0),0
) +
IF(AND(Q332&gt;=入力項目!$S$18,Q332&lt;=入力項目!$S$19),入力項目!$S$20,0) +
IF(AND(Q332&gt;=入力項目!$S$21,Q332&lt;=入力項目!$S$22),入力項目!$S$23,0) +
IF(AND(Q332&gt;=入力項目!$S$24,Q332&lt;=入力項目!$S$25),入力項目!$S$26,0)
)</f>
        <v>0</v>
      </c>
      <c r="AF332">
        <f ca="1">-(
_xlfn.IFS(
R332&lt;=入力項目!$S$11,0,
AND(R332&gt;=入力項目!$S$11+1,R332&lt;=3),IFERROR(VLOOKUP(入力項目!$S$12,子育て関連マスタ!$I$4:$M$5,4,FALSE),0),
AND(R332&gt;=4,R332&lt;=6),IFERROR(VLOOKUP(入力項目!$S$13,子育て関連マスタ!$I$9:$M$12,4,FALSE),0),
AND(R332&gt;=7,R332&lt;=12),IFERROR(VLOOKUP(入力項目!$S$14,子育て関連マスタ!$I$16:$M$17,4,FALSE),0),
AND(R332&gt;=13,R332&lt;=15),IFERROR(VLOOKUP(入力項目!$S$15,子育て関連マスタ!$I$21:$M$22,4,FALSE),0),
AND(R332&gt;=16,R332&lt;=18),IFERROR(VLOOKUP(入力項目!$S$16,子育て関連マスタ!$I$26:$M$28,4,FALSE),0),
AND(R332&gt;=19,R332&lt;=20,入力項目!$S$16="高専"),IFERROR(VLOOKUP(入力項目!$S$16,子育て関連マスタ!$I$26:$M$28,4,FALSE),0),
AND(R332&gt;=19,R332&lt;=20,入力項目!$S$16&lt;&gt;"高専"),IFERROR(VLOOKUP(入力項目!$S$17,子育て関連マスタ!$I$32:$M$37,4,FALSE),0),
AND(R332&gt;=21,R332&lt;=22,入力項目!$S$16="高専"),IFERROR(VLOOKUP(入力項目!$S$17,子育て関連マスタ!$I$32:$M$34,4,FALSE),0),
AND(R332&gt;=21,R332&lt;=22,入力項目!$S$16&lt;&gt;"高専"),IFERROR(VLOOKUP(入力項目!$S$17,子育て関連マスタ!$I$32:$M$34,4,FALSE),0),
R332&gt;=23,0
) +
IF($D332=4,
  IFERROR(_xlfn.IFS(
  R332&lt;=入力項目!$S$11,0,
  AND(R332=入力項目!$S$11),IFERROR(VLOOKUP(入力項目!$S$12,子育て関連マスタ!$I$4:$M$5,2,FALSE),0),
  AND(R332=4),IFERROR(VLOOKUP(入力項目!$S$13,子育て関連マスタ!$I$9:$M$12,2,FALSE),0),
  AND(R332=7),IFERROR(VLOOKUP(入力項目!$S$14,子育て関連マスタ!$I$16:$M$17,2,FALSE),0),
  AND(R332=13),IFERROR(VLOOKUP(入力項目!$S$15,子育て関連マスタ!$I$21:$M$22,2,FALSE),0),
  AND(R332=16),IFERROR(VLOOKUP(入力項目!$S$16,子育て関連マスタ!$I$26:$M$28,2,FALSE),0),
  AND(R332=19,入力項目!$S$16&lt;&gt;"高専"),IFERROR(VLOOKUP(入力項目!$S$17,子育て関連マスタ!$I$32:$M$37,2,FALSE),0),
  AND(R332=21,入力項目!$S$16="高専"),IFERROR(VLOOKUP(入力項目!$S$17,子育て関連マスタ!$I$32:$M$37,2,FALSE),0),
  R332&gt;=22,0
  ),0),0
) +
IF(AND(R332&gt;=1,R332&lt;=15),IF($D332=入力項目!$S$8,入力項目!$S$3,0),0) +
IF(AND(R332&gt;=1,R332&lt;=15),IF($D332=5,入力項目!$S$4,0),0) +
IF(AND(R332&gt;=1,R332&lt;=15),IF($D332=12,入力項目!$S$5,0),0) +
IF(AND(入力項目!$S$7=$A332,入力項目!$S$8=$D332),子育て関連マスタ!$C$14,0) +
IFERROR(IF(AND(YEAR(EDATE(DATE(入力項目!$S$7,入力項目!$S$8,1),1))=$A332,MONTH(EDATE(DATE(入力項目!$S$7,入力項目!$S$8,1),1))=$D332),子育て関連マスタ!$C$15,0),0) +
IF(AND(OR(R332=3,R332=5,R332=7),$D332=11),子育て関連マスタ!$C$17,0) +
IF(AND(R332=20,$D332=1),子育て関連マスタ!$C$18,0) +
IF(AND(R332=20,$D332=1),
IFERROR(_xlfn.IFS(
入力項目!$S$10="男",子育て関連マスタ!$C$18,
入力項目!$S$10="女",子育て関連マスタ!$C$19
),0),0
) +
IF(AND(R332&gt;=入力項目!$S$18,R332&lt;=入力項目!$S$19),入力項目!$S$20,0) +
IF(AND(R332&gt;=入力項目!$S$21,R332&lt;=入力項目!$S$22),入力項目!$S$23,0) +
IF(AND(R332&gt;=入力項目!$S$24,R332&lt;=入力項目!$S$25),入力項目!$S$26,0)
)</f>
        <v>0</v>
      </c>
      <c r="AG332">
        <f ca="1">-(
_xlfn.IFS(
S332&lt;=入力項目!$S$11,0,
AND(S332&gt;=入力項目!$S$11+1,S332&lt;=3),IFERROR(VLOOKUP(入力項目!$S$12,子育て関連マスタ!$I$4:$M$5,4,FALSE),0),
AND(S332&gt;=4,S332&lt;=6),IFERROR(VLOOKUP(入力項目!$S$13,子育て関連マスタ!$I$9:$M$12,4,FALSE),0),
AND(S332&gt;=7,S332&lt;=12),IFERROR(VLOOKUP(入力項目!$S$14,子育て関連マスタ!$I$16:$M$17,4,FALSE),0),
AND(S332&gt;=13,S332&lt;=15),IFERROR(VLOOKUP(入力項目!$S$15,子育て関連マスタ!$I$21:$M$22,4,FALSE),0),
AND(S332&gt;=16,S332&lt;=18),IFERROR(VLOOKUP(入力項目!$S$16,子育て関連マスタ!$I$26:$M$28,4,FALSE),0),
AND(S332&gt;=19,S332&lt;=20,入力項目!$S$16="高専"),IFERROR(VLOOKUP(入力項目!$S$16,子育て関連マスタ!$I$26:$M$28,4,FALSE),0),
AND(S332&gt;=19,S332&lt;=20,入力項目!$S$16&lt;&gt;"高専"),IFERROR(VLOOKUP(入力項目!$S$17,子育て関連マスタ!$I$32:$M$37,4,FALSE),0),
AND(S332&gt;=21,S332&lt;=22,入力項目!$S$16="高専"),IFERROR(VLOOKUP(入力項目!$S$17,子育て関連マスタ!$I$32:$M$34,4,FALSE),0),
AND(S332&gt;=21,S332&lt;=22,入力項目!$S$16&lt;&gt;"高専"),IFERROR(VLOOKUP(入力項目!$S$17,子育て関連マスタ!$I$32:$M$34,4,FALSE),0),
S332&gt;=23,0
) +
IF($D332=4,
  IFERROR(_xlfn.IFS(
  S332&lt;=入力項目!$S$11,0,
  AND(S332=入力項目!$S$11),IFERROR(VLOOKUP(入力項目!$S$12,子育て関連マスタ!$I$4:$M$5,2,FALSE),0),
  AND(S332=4),IFERROR(VLOOKUP(入力項目!$S$13,子育て関連マスタ!$I$9:$M$12,2,FALSE),0),
  AND(S332=7),IFERROR(VLOOKUP(入力項目!$S$14,子育て関連マスタ!$I$16:$M$17,2,FALSE),0),
  AND(S332=13),IFERROR(VLOOKUP(入力項目!$S$15,子育て関連マスタ!$I$21:$M$22,2,FALSE),0),
  AND(S332=16),IFERROR(VLOOKUP(入力項目!$S$16,子育て関連マスタ!$I$26:$M$28,2,FALSE),0),
  AND(S332=19,入力項目!$S$16&lt;&gt;"高専"),IFERROR(VLOOKUP(入力項目!$S$17,子育て関連マスタ!$I$32:$M$37,2,FALSE),0),
  AND(S332=21,入力項目!$S$16="高専"),IFERROR(VLOOKUP(入力項目!$S$17,子育て関連マスタ!$I$32:$M$37,2,FALSE),0),
  S332&gt;=22,0
  ),0),0
) +
IF(AND(S332&gt;=1,S332&lt;=15),IF($D332=入力項目!$S$8,入力項目!$S$3,0),0) +
IF(AND(S332&gt;=1,S332&lt;=15),IF($D332=5,入力項目!$S$4,0),0) +
IF(AND(S332&gt;=1,S332&lt;=15),IF($D332=12,入力項目!$S$5,0),0) +
IF(AND(入力項目!$S$7=$A332,入力項目!$S$8=$D332),子育て関連マスタ!$C$14,0) +
IFERROR(IF(AND(YEAR(EDATE(DATE(入力項目!$S$7,入力項目!$S$8,1),1))=$A332,MONTH(EDATE(DATE(入力項目!$S$7,入力項目!$S$8,1),1))=$D332),子育て関連マスタ!$C$15,0),0) +
IF(AND(OR(S332=3,S332=5,S332=7),$D332=11),子育て関連マスタ!$C$17,0) +
IF(AND(S332=20,$D332=1),子育て関連マスタ!$C$18,0) +
IF(AND(S332=20,$D332=1),
IFERROR(_xlfn.IFS(
入力項目!$S$10="男",子育て関連マスタ!$C$18,
入力項目!$S$10="女",子育て関連マスタ!$C$19
),0),0
) +
IF(AND(S332&gt;=入力項目!$S$18,S332&lt;=入力項目!$S$19),入力項目!$S$20,0) +
IF(AND(S332&gt;=入力項目!$S$21,S332&lt;=入力項目!$S$22),入力項目!$S$23,0) +
IF(AND(S332&gt;=入力項目!$S$24,S332&lt;=入力項目!$S$25),入力項目!$S$26,0)
)</f>
        <v>0</v>
      </c>
      <c r="AH332">
        <f ca="1">-(
_xlfn.IFS(
T332&lt;=入力項目!$S$11,0,
AND(T332&gt;=入力項目!$S$11+1,T332&lt;=3),IFERROR(VLOOKUP(入力項目!$S$12,子育て関連マスタ!$I$4:$M$5,4,FALSE),0),
AND(T332&gt;=4,T332&lt;=6),IFERROR(VLOOKUP(入力項目!$S$13,子育て関連マスタ!$I$9:$M$12,4,FALSE),0),
AND(T332&gt;=7,T332&lt;=12),IFERROR(VLOOKUP(入力項目!$S$14,子育て関連マスタ!$I$16:$M$17,4,FALSE),0),
AND(T332&gt;=13,T332&lt;=15),IFERROR(VLOOKUP(入力項目!$S$15,子育て関連マスタ!$I$21:$M$22,4,FALSE),0),
AND(T332&gt;=16,T332&lt;=18),IFERROR(VLOOKUP(入力項目!$S$16,子育て関連マスタ!$I$26:$M$28,4,FALSE),0),
AND(T332&gt;=19,T332&lt;=20,入力項目!$S$16="高専"),IFERROR(VLOOKUP(入力項目!$S$16,子育て関連マスタ!$I$26:$M$28,4,FALSE),0),
AND(T332&gt;=19,T332&lt;=20,入力項目!$S$16&lt;&gt;"高専"),IFERROR(VLOOKUP(入力項目!$S$17,子育て関連マスタ!$I$32:$M$37,4,FALSE),0),
AND(T332&gt;=21,T332&lt;=22,入力項目!$S$16="高専"),IFERROR(VLOOKUP(入力項目!$S$17,子育て関連マスタ!$I$32:$M$34,4,FALSE),0),
AND(T332&gt;=21,T332&lt;=22,入力項目!$S$16&lt;&gt;"高専"),IFERROR(VLOOKUP(入力項目!$S$17,子育て関連マスタ!$I$32:$M$34,4,FALSE),0),
T332&gt;=23,0
) +
IF($D332=4,
  IFERROR(_xlfn.IFS(
  T332&lt;=入力項目!$S$11,0,
  AND(T332=入力項目!$S$11),IFERROR(VLOOKUP(入力項目!$S$12,子育て関連マスタ!$I$4:$M$5,2,FALSE),0),
  AND(T332=4),IFERROR(VLOOKUP(入力項目!$S$13,子育て関連マスタ!$I$9:$M$12,2,FALSE),0),
  AND(T332=7),IFERROR(VLOOKUP(入力項目!$S$14,子育て関連マスタ!$I$16:$M$17,2,FALSE),0),
  AND(T332=13),IFERROR(VLOOKUP(入力項目!$S$15,子育て関連マスタ!$I$21:$M$22,2,FALSE),0),
  AND(T332=16),IFERROR(VLOOKUP(入力項目!$S$16,子育て関連マスタ!$I$26:$M$28,2,FALSE),0),
  AND(T332=19,入力項目!$S$16&lt;&gt;"高専"),IFERROR(VLOOKUP(入力項目!$S$17,子育て関連マスタ!$I$32:$M$37,2,FALSE),0),
  AND(T332=21,入力項目!$S$16="高専"),IFERROR(VLOOKUP(入力項目!$S$17,子育て関連マスタ!$I$32:$M$37,2,FALSE),0),
  T332&gt;=22,0
  ),0),0
) +
IF(AND(T332&gt;=1,T332&lt;=15),IF($D332=入力項目!$S$8,入力項目!$S$3,0),0) +
IF(AND(T332&gt;=1,T332&lt;=15),IF($D332=5,入力項目!$S$4,0),0) +
IF(AND(T332&gt;=1,T332&lt;=15),IF($D332=12,入力項目!$S$5,0),0) +
IF(AND(入力項目!$S$7=$A332,入力項目!$S$8=$D332),子育て関連マスタ!$C$14,0) +
IFERROR(IF(AND(YEAR(EDATE(DATE(入力項目!$S$7,入力項目!$S$8,1),1))=$A332,MONTH(EDATE(DATE(入力項目!$S$7,入力項目!$S$8,1),1))=$D332),子育て関連マスタ!$C$15,0),0) +
IF(AND(OR(T332=3,T332=5,T332=7),$D332=11),子育て関連マスタ!$C$17,0) +
IF(AND(T332=20,$D332=1),子育て関連マスタ!$C$18,0) +
IF(AND(T332=20,$D332=1),
IFERROR(_xlfn.IFS(
入力項目!$S$10="男",子育て関連マスタ!$C$18,
入力項目!$S$10="女",子育て関連マスタ!$C$19
),0),0
) +
IF(AND(T332&gt;=入力項目!$S$18,T332&lt;=入力項目!$S$19),入力項目!$S$20,0) +
IF(AND(T332&gt;=入力項目!$S$21,T332&lt;=入力項目!$S$22),入力項目!$S$23,0) +
IF(AND(T332&gt;=入力項目!$S$24,T332&lt;=入力項目!$S$25),入力項目!$S$26,0)
)</f>
        <v>0</v>
      </c>
      <c r="AI332">
        <f ca="1">-(
_xlfn.IFS(
U332&lt;=入力項目!$S$11,0,
AND(U332&gt;=入力項目!$S$11+1,U332&lt;=3),IFERROR(VLOOKUP(入力項目!$S$12,子育て関連マスタ!$I$4:$M$5,4,FALSE),0),
AND(U332&gt;=4,U332&lt;=6),IFERROR(VLOOKUP(入力項目!$S$13,子育て関連マスタ!$I$9:$M$12,4,FALSE),0),
AND(U332&gt;=7,U332&lt;=12),IFERROR(VLOOKUP(入力項目!$S$14,子育て関連マスタ!$I$16:$M$17,4,FALSE),0),
AND(U332&gt;=13,U332&lt;=15),IFERROR(VLOOKUP(入力項目!$S$15,子育て関連マスタ!$I$21:$M$22,4,FALSE),0),
AND(U332&gt;=16,U332&lt;=18),IFERROR(VLOOKUP(入力項目!$S$16,子育て関連マスタ!$I$26:$M$28,4,FALSE),0),
AND(U332&gt;=19,U332&lt;=20,入力項目!$S$16="高専"),IFERROR(VLOOKUP(入力項目!$S$16,子育て関連マスタ!$I$26:$M$28,4,FALSE),0),
AND(U332&gt;=19,U332&lt;=20,入力項目!$S$16&lt;&gt;"高専"),IFERROR(VLOOKUP(入力項目!$S$17,子育て関連マスタ!$I$32:$M$37,4,FALSE),0),
AND(U332&gt;=21,U332&lt;=22,入力項目!$S$16="高専"),IFERROR(VLOOKUP(入力項目!$S$17,子育て関連マスタ!$I$32:$M$34,4,FALSE),0),
AND(U332&gt;=21,U332&lt;=22,入力項目!$S$16&lt;&gt;"高専"),IFERROR(VLOOKUP(入力項目!$S$17,子育て関連マスタ!$I$32:$M$34,4,FALSE),0),
U332&gt;=23,0
) +
IF($D332=4,
  IFERROR(_xlfn.IFS(
  U332&lt;=入力項目!$S$11,0,
  AND(U332=入力項目!$S$11),IFERROR(VLOOKUP(入力項目!$S$12,子育て関連マスタ!$I$4:$M$5,2,FALSE),0),
  AND(U332=4),IFERROR(VLOOKUP(入力項目!$S$13,子育て関連マスタ!$I$9:$M$12,2,FALSE),0),
  AND(U332=7),IFERROR(VLOOKUP(入力項目!$S$14,子育て関連マスタ!$I$16:$M$17,2,FALSE),0),
  AND(U332=13),IFERROR(VLOOKUP(入力項目!$S$15,子育て関連マスタ!$I$21:$M$22,2,FALSE),0),
  AND(U332=16),IFERROR(VLOOKUP(入力項目!$S$16,子育て関連マスタ!$I$26:$M$28,2,FALSE),0),
  AND(U332=19,入力項目!$S$16&lt;&gt;"高専"),IFERROR(VLOOKUP(入力項目!$S$17,子育て関連マスタ!$I$32:$M$37,2,FALSE),0),
  AND(U332=21,入力項目!$S$16="高専"),IFERROR(VLOOKUP(入力項目!$S$17,子育て関連マスタ!$I$32:$M$37,2,FALSE),0),
  U332&gt;=22,0
  ),0),0
) +
IF(AND(U332&gt;=1,U332&lt;=15),IF($D332=入力項目!$S$8,入力項目!$S$3,0),0) +
IF(AND(U332&gt;=1,U332&lt;=15),IF($D332=5,入力項目!$S$4,0),0) +
IF(AND(U332&gt;=1,U332&lt;=15),IF($D332=12,入力項目!$S$5,0),0) +
IF(AND(入力項目!$S$7=$A332,入力項目!$S$8=$D332),子育て関連マスタ!$C$14,0) +
IFERROR(IF(AND(YEAR(EDATE(DATE(入力項目!$S$7,入力項目!$S$8,1),1))=$A332,MONTH(EDATE(DATE(入力項目!$S$7,入力項目!$S$8,1),1))=$D332),子育て関連マスタ!$C$15,0),0) +
IF(AND(OR(U332=3,U332=5,U332=7),$D332=11),子育て関連マスタ!$C$17,0) +
IF(AND(U332=20,$D332=1),子育て関連マスタ!$C$18,0) +
IF(AND(U332=20,$D332=1),
IFERROR(_xlfn.IFS(
入力項目!$S$10="男",子育て関連マスタ!$C$18,
入力項目!$S$10="女",子育て関連マスタ!$C$19
),0),0
) +
IF(AND(U332&gt;=入力項目!$S$18,U332&lt;=入力項目!$S$19),入力項目!$S$20,0) +
IF(AND(U332&gt;=入力項目!$S$21,U332&lt;=入力項目!$S$22),入力項目!$S$23,0) +
IF(AND(U332&gt;=入力項目!$S$24,U332&lt;=入力項目!$S$25),入力項目!$S$26,0)
)</f>
        <v>0</v>
      </c>
      <c r="AJ332" s="10">
        <f ca="1">-VLOOKUP($D332,月別収支!$A$2:$H$13,7,FALSE)</f>
        <v>-20000</v>
      </c>
    </row>
    <row r="333" spans="1:36" x14ac:dyDescent="0.4">
      <c r="A333">
        <f t="shared" ca="1" si="88"/>
        <v>2052</v>
      </c>
      <c r="B333">
        <f t="shared" ca="1" si="95"/>
        <v>2051</v>
      </c>
      <c r="C333">
        <f t="shared" ca="1" si="96"/>
        <v>28</v>
      </c>
      <c r="D333">
        <f t="shared" ca="1" si="89"/>
        <v>3</v>
      </c>
      <c r="E333" t="str">
        <f t="shared" ca="1" si="90"/>
        <v>2052年3月</v>
      </c>
      <c r="F333">
        <f ca="1">IF(OR(入力項目!$N$5&lt;$A333,AND(入力項目!$N$5=$A333,入力項目!$N$6&lt;$D333)),IF(F332=0,1,IF(G333=12,F332+1,F332)),0)</f>
        <v>27</v>
      </c>
      <c r="G333">
        <f ca="1">IF(OR(入力項目!$N$5&lt;$A333,AND(入力項目!$N$5=$A333,入力項目!$N$6&lt;$D333)),IF(G332=12,1,G332+1),0)</f>
        <v>5</v>
      </c>
      <c r="H333" t="str">
        <f t="shared" ca="1" si="91"/>
        <v>27_5</v>
      </c>
      <c r="I333">
        <f ca="1">IF(
  IFERROR(AND($C333&gt;0,MOD($C333,入力項目!$N$22)=0,$D333=入力項目!$N$23), FALSE),
  1,
  IF(
    AND(I332&gt;0,J332=12),
    IF(I332=入力項目!$N$28, 0, I332+1),
    I332
  )
)</f>
        <v>3</v>
      </c>
      <c r="J333">
        <f ca="1">IF($D333=入力項目!$N$23,1,IFERROR(J332+1,1))</f>
        <v>10</v>
      </c>
      <c r="K333" t="str">
        <f t="shared" ca="1" si="92"/>
        <v>3_10</v>
      </c>
      <c r="L333">
        <f ca="1">L332+IF(入力項目!$D$4=$D333,1,0)</f>
        <v>56</v>
      </c>
      <c r="M333" t="str">
        <f t="shared" ca="1" si="93"/>
        <v>56歳</v>
      </c>
      <c r="N333">
        <f t="shared" ca="1" si="97"/>
        <v>57</v>
      </c>
      <c r="O333" t="str">
        <f t="shared" ca="1" si="94"/>
        <v>57歳</v>
      </c>
      <c r="P333">
        <f t="shared" ca="1" si="98"/>
        <v>31</v>
      </c>
      <c r="Q333">
        <f t="shared" ca="1" si="99"/>
        <v>29</v>
      </c>
      <c r="R333">
        <f t="shared" ca="1" si="100"/>
        <v>2052</v>
      </c>
      <c r="S333">
        <f t="shared" ca="1" si="101"/>
        <v>2052</v>
      </c>
      <c r="T333">
        <f t="shared" ca="1" si="102"/>
        <v>2052</v>
      </c>
      <c r="U333">
        <f t="shared" ca="1" si="103"/>
        <v>2052</v>
      </c>
      <c r="V333" s="10">
        <f t="shared" ca="1" si="104"/>
        <v>40015565</v>
      </c>
      <c r="W333" s="10">
        <f ca="1">IF($L333&lt;その他マスタ!$B$1,VLOOKUP($D333,月別収支!$A$2:$H$13,2,FALSE),その他マスタ!$B$3)+IF(AND($L333=その他マスタ!$B$1,入力項目!$I$9="あり",$D333=入力項目!$D$4),その他マスタ!$B$2,0)</f>
        <v>300000</v>
      </c>
      <c r="X333" s="10">
        <f ca="1">-IF(入力項目!$K$5=TRUE,
IF($F333+$G333&lt;3,VLOOKUP($D333,月別収支!$A$2:$H$13,8,FALSE),0)+IFERROR(VLOOKUP($H333,住宅ローン計算!C:P,13,FALSE),0)+IF($F333&gt;1,IF(OR($G333=3,$G333=6,$G333=9,$G333=12),ROUNDUP(入力項目!$N$18/4,0),0),0),
VLOOKUP($D333,月別収支!$A$2:$H$13,8,FALSE))</f>
        <v>-53590</v>
      </c>
      <c r="Y333" s="10">
        <f ca="1">-VLOOKUP($D333,月別収支!$A$2:$H$13,3,FALSE)</f>
        <v>-75000</v>
      </c>
      <c r="Z333" s="10">
        <f ca="1">-VLOOKUP($D333,月別収支!$A$2:$H$13,4,FALSE)</f>
        <v>-27000</v>
      </c>
      <c r="AA333" s="10">
        <f ca="1">-VLOOKUP($D333,月別収支!$A$2:$H$13,6,FALSE)</f>
        <v>-10000</v>
      </c>
      <c r="AB333" s="10">
        <f ca="1">-(
VLOOKUP($D333,月別収支!$A$2:$H$13,5,FALSE)+IF(AND(入力項目!$I$27&lt;=$A333,ISEVEN($A333-入力項目!$I$27),入力項目!$I$28=$D333),入力項目!$I$26,0)
+IF(入力項目!$K$26=TRUE,
IFERROR(VLOOKUP($K333,マイカーローン計算!C:P,13,FALSE),0),
IFERROR(
  IF(AND($C333&gt;0,MOD($C333,入力項目!$N$22)=0,$D333=入力項目!$N$23),入力項目!$N$24,0),
 0
)
)
)</f>
        <v>-20000</v>
      </c>
      <c r="AC333" s="10">
        <f ca="1">-IF($A333&lt;入力項目!$N$33,入力項目!$N$35,IF(AND($A333=入力項目!$N$33,$D333&lt;=入力項目!$N$34),入力項目!$N$35,0))</f>
        <v>0</v>
      </c>
      <c r="AD333">
        <f ca="1">-(
_xlfn.IFS(
P333&lt;=入力項目!$S$11,0,
AND(P333&gt;=入力項目!$S$11+1,P333&lt;=3),IFERROR(VLOOKUP(入力項目!$S$12,子育て関連マスタ!$I$4:$M$5,4,FALSE),0),
AND(P333&gt;=4,P333&lt;=6),IFERROR(VLOOKUP(入力項目!$S$13,子育て関連マスタ!$I$9:$M$12,4,FALSE),0),
AND(P333&gt;=7,P333&lt;=12),IFERROR(VLOOKUP(入力項目!$S$14,子育て関連マスタ!$I$16:$M$17,4,FALSE),0),
AND(P333&gt;=13,P333&lt;=15),IFERROR(VLOOKUP(入力項目!$S$15,子育て関連マスタ!$I$21:$M$22,4,FALSE),0),
AND(P333&gt;=16,P333&lt;=18),IFERROR(VLOOKUP(入力項目!$S$16,子育て関連マスタ!$I$26:$M$28,4,FALSE),0),
AND(P333&gt;=19,P333&lt;=20,入力項目!$S$16="高専"),IFERROR(VLOOKUP(入力項目!$S$16,子育て関連マスタ!$I$26:$M$28,4,FALSE),0),
AND(P333&gt;=19,P333&lt;=20,入力項目!$S$16&lt;&gt;"高専"),IFERROR(VLOOKUP(入力項目!$S$17,子育て関連マスタ!$I$32:$M$37,4,FALSE),0),
AND(P333&gt;=21,P333&lt;=22,入力項目!$S$16="高専"),IFERROR(VLOOKUP(入力項目!$S$17,子育て関連マスタ!$I$32:$M$34,4,FALSE),0),
AND(P333&gt;=21,P333&lt;=22,入力項目!$S$16&lt;&gt;"高専"),IFERROR(VLOOKUP(入力項目!$S$17,子育て関連マスタ!$I$32:$M$34,4,FALSE),0),
P333&gt;=23,0
) +
IF($D333=4,
  IFERROR(_xlfn.IFS(
  P333&lt;=入力項目!$S$11,0,
  AND(P333=入力項目!$S$11),IFERROR(VLOOKUP(入力項目!$S$12,子育て関連マスタ!$I$4:$M$5,2,FALSE),0),
  AND(P333=4),IFERROR(VLOOKUP(入力項目!$S$13,子育て関連マスタ!$I$9:$M$12,2,FALSE),0),
  AND(P333=7),IFERROR(VLOOKUP(入力項目!$S$14,子育て関連マスタ!$I$16:$M$17,2,FALSE),0),
  AND(P333=13),IFERROR(VLOOKUP(入力項目!$S$15,子育て関連マスタ!$I$21:$M$22,2,FALSE),0),
  AND(P333=16),IFERROR(VLOOKUP(入力項目!$S$16,子育て関連マスタ!$I$26:$M$28,2,FALSE),0),
  AND(P333=19,入力項目!$S$16&lt;&gt;"高専"),IFERROR(VLOOKUP(入力項目!$S$17,子育て関連マスタ!$I$32:$M$37,2,FALSE),0),
  AND(P333=21,入力項目!$S$16="高専"),IFERROR(VLOOKUP(入力項目!$S$17,子育て関連マスタ!$I$32:$M$37,2,FALSE),0),
  P333&gt;=22,0
  ),0),0
) +
IF(AND(P333&gt;=1,P333&lt;=15),IF($D333=入力項目!$S$8,入力項目!$S$3,0),0) +
IF(AND(P333&gt;=1,P333&lt;=15),IF($D333=5,入力項目!$S$4,0),0) +
IF(AND(P333&gt;=1,P333&lt;=15),IF($D333=12,入力項目!$S$5,0),0) +
IF(AND(入力項目!$S$7=$A333,入力項目!$S$8=$D333),子育て関連マスタ!$C$14,0) +
IFERROR(IF(AND(YEAR(EDATE(DATE(入力項目!$S$7,入力項目!$S$8,1),1))=$A333,MONTH(EDATE(DATE(入力項目!$S$7,入力項目!$S$8,1),1))=$D333),子育て関連マスタ!$C$15,0),0) +
IF(AND(OR(P333=3,P333=5,P333=7),$D333=11),子育て関連マスタ!$C$17,0) +
IF(AND(P333=20,$D333=1),子育て関連マスタ!$C$18,0) +
IF(AND(P333=20,$D333=1),
IFERROR(_xlfn.IFS(
入力項目!$S$10="男",子育て関連マスタ!$C$18,
入力項目!$S$10="女",子育て関連マスタ!$C$19
),0),0
) +
IF(AND(P333&gt;=入力項目!$S$18,P333&lt;=入力項目!$S$19),入力項目!$S$20,0) +
IF(AND(P333&gt;=入力項目!$S$21,P333&lt;=入力項目!$S$22),入力項目!$S$23,0) +
IF(AND(P333&gt;=入力項目!$S$24,P333&lt;=入力項目!$S$25),入力項目!$S$26,0)
)</f>
        <v>0</v>
      </c>
      <c r="AE333">
        <f ca="1">-(
_xlfn.IFS(
Q333&lt;=入力項目!$S$11,0,
AND(Q333&gt;=入力項目!$S$11+1,Q333&lt;=3),IFERROR(VLOOKUP(入力項目!$S$12,子育て関連マスタ!$I$4:$M$5,4,FALSE),0),
AND(Q333&gt;=4,Q333&lt;=6),IFERROR(VLOOKUP(入力項目!$S$13,子育て関連マスタ!$I$9:$M$12,4,FALSE),0),
AND(Q333&gt;=7,Q333&lt;=12),IFERROR(VLOOKUP(入力項目!$S$14,子育て関連マスタ!$I$16:$M$17,4,FALSE),0),
AND(Q333&gt;=13,Q333&lt;=15),IFERROR(VLOOKUP(入力項目!$S$15,子育て関連マスタ!$I$21:$M$22,4,FALSE),0),
AND(Q333&gt;=16,Q333&lt;=18),IFERROR(VLOOKUP(入力項目!$S$16,子育て関連マスタ!$I$26:$M$28,4,FALSE),0),
AND(Q333&gt;=19,Q333&lt;=20,入力項目!$S$16="高専"),IFERROR(VLOOKUP(入力項目!$S$16,子育て関連マスタ!$I$26:$M$28,4,FALSE),0),
AND(Q333&gt;=19,Q333&lt;=20,入力項目!$S$16&lt;&gt;"高専"),IFERROR(VLOOKUP(入力項目!$S$17,子育て関連マスタ!$I$32:$M$37,4,FALSE),0),
AND(Q333&gt;=21,Q333&lt;=22,入力項目!$S$16="高専"),IFERROR(VLOOKUP(入力項目!$S$17,子育て関連マスタ!$I$32:$M$34,4,FALSE),0),
AND(Q333&gt;=21,Q333&lt;=22,入力項目!$S$16&lt;&gt;"高専"),IFERROR(VLOOKUP(入力項目!$S$17,子育て関連マスタ!$I$32:$M$34,4,FALSE),0),
Q333&gt;=23,0
) +
IF($D333=4,
  IFERROR(_xlfn.IFS(
  Q333&lt;=入力項目!$S$11,0,
  AND(Q333=入力項目!$S$11),IFERROR(VLOOKUP(入力項目!$S$12,子育て関連マスタ!$I$4:$M$5,2,FALSE),0),
  AND(Q333=4),IFERROR(VLOOKUP(入力項目!$S$13,子育て関連マスタ!$I$9:$M$12,2,FALSE),0),
  AND(Q333=7),IFERROR(VLOOKUP(入力項目!$S$14,子育て関連マスタ!$I$16:$M$17,2,FALSE),0),
  AND(Q333=13),IFERROR(VLOOKUP(入力項目!$S$15,子育て関連マスタ!$I$21:$M$22,2,FALSE),0),
  AND(Q333=16),IFERROR(VLOOKUP(入力項目!$S$16,子育て関連マスタ!$I$26:$M$28,2,FALSE),0),
  AND(Q333=19,入力項目!$S$16&lt;&gt;"高専"),IFERROR(VLOOKUP(入力項目!$S$17,子育て関連マスタ!$I$32:$M$37,2,FALSE),0),
  AND(Q333=21,入力項目!$S$16="高専"),IFERROR(VLOOKUP(入力項目!$S$17,子育て関連マスタ!$I$32:$M$37,2,FALSE),0),
  Q333&gt;=22,0
  ),0),0
) +
IF(AND(Q333&gt;=1,Q333&lt;=15),IF($D333=入力項目!$S$8,入力項目!$S$3,0),0) +
IF(AND(Q333&gt;=1,Q333&lt;=15),IF($D333=5,入力項目!$S$4,0),0) +
IF(AND(Q333&gt;=1,Q333&lt;=15),IF($D333=12,入力項目!$S$5,0),0) +
IF(AND(入力項目!$S$7=$A333,入力項目!$S$8=$D333),子育て関連マスタ!$C$14,0) +
IFERROR(IF(AND(YEAR(EDATE(DATE(入力項目!$S$7,入力項目!$S$8,1),1))=$A333,MONTH(EDATE(DATE(入力項目!$S$7,入力項目!$S$8,1),1))=$D333),子育て関連マスタ!$C$15,0),0) +
IF(AND(OR(Q333=3,Q333=5,Q333=7),$D333=11),子育て関連マスタ!$C$17,0) +
IF(AND(Q333=20,$D333=1),子育て関連マスタ!$C$18,0) +
IF(AND(Q333=20,$D333=1),
IFERROR(_xlfn.IFS(
入力項目!$S$10="男",子育て関連マスタ!$C$18,
入力項目!$S$10="女",子育て関連マスタ!$C$19
),0),0
) +
IF(AND(Q333&gt;=入力項目!$S$18,Q333&lt;=入力項目!$S$19),入力項目!$S$20,0) +
IF(AND(Q333&gt;=入力項目!$S$21,Q333&lt;=入力項目!$S$22),入力項目!$S$23,0) +
IF(AND(Q333&gt;=入力項目!$S$24,Q333&lt;=入力項目!$S$25),入力項目!$S$26,0)
)</f>
        <v>0</v>
      </c>
      <c r="AF333">
        <f ca="1">-(
_xlfn.IFS(
R333&lt;=入力項目!$S$11,0,
AND(R333&gt;=入力項目!$S$11+1,R333&lt;=3),IFERROR(VLOOKUP(入力項目!$S$12,子育て関連マスタ!$I$4:$M$5,4,FALSE),0),
AND(R333&gt;=4,R333&lt;=6),IFERROR(VLOOKUP(入力項目!$S$13,子育て関連マスタ!$I$9:$M$12,4,FALSE),0),
AND(R333&gt;=7,R333&lt;=12),IFERROR(VLOOKUP(入力項目!$S$14,子育て関連マスタ!$I$16:$M$17,4,FALSE),0),
AND(R333&gt;=13,R333&lt;=15),IFERROR(VLOOKUP(入力項目!$S$15,子育て関連マスタ!$I$21:$M$22,4,FALSE),0),
AND(R333&gt;=16,R333&lt;=18),IFERROR(VLOOKUP(入力項目!$S$16,子育て関連マスタ!$I$26:$M$28,4,FALSE),0),
AND(R333&gt;=19,R333&lt;=20,入力項目!$S$16="高専"),IFERROR(VLOOKUP(入力項目!$S$16,子育て関連マスタ!$I$26:$M$28,4,FALSE),0),
AND(R333&gt;=19,R333&lt;=20,入力項目!$S$16&lt;&gt;"高専"),IFERROR(VLOOKUP(入力項目!$S$17,子育て関連マスタ!$I$32:$M$37,4,FALSE),0),
AND(R333&gt;=21,R333&lt;=22,入力項目!$S$16="高専"),IFERROR(VLOOKUP(入力項目!$S$17,子育て関連マスタ!$I$32:$M$34,4,FALSE),0),
AND(R333&gt;=21,R333&lt;=22,入力項目!$S$16&lt;&gt;"高専"),IFERROR(VLOOKUP(入力項目!$S$17,子育て関連マスタ!$I$32:$M$34,4,FALSE),0),
R333&gt;=23,0
) +
IF($D333=4,
  IFERROR(_xlfn.IFS(
  R333&lt;=入力項目!$S$11,0,
  AND(R333=入力項目!$S$11),IFERROR(VLOOKUP(入力項目!$S$12,子育て関連マスタ!$I$4:$M$5,2,FALSE),0),
  AND(R333=4),IFERROR(VLOOKUP(入力項目!$S$13,子育て関連マスタ!$I$9:$M$12,2,FALSE),0),
  AND(R333=7),IFERROR(VLOOKUP(入力項目!$S$14,子育て関連マスタ!$I$16:$M$17,2,FALSE),0),
  AND(R333=13),IFERROR(VLOOKUP(入力項目!$S$15,子育て関連マスタ!$I$21:$M$22,2,FALSE),0),
  AND(R333=16),IFERROR(VLOOKUP(入力項目!$S$16,子育て関連マスタ!$I$26:$M$28,2,FALSE),0),
  AND(R333=19,入力項目!$S$16&lt;&gt;"高専"),IFERROR(VLOOKUP(入力項目!$S$17,子育て関連マスタ!$I$32:$M$37,2,FALSE),0),
  AND(R333=21,入力項目!$S$16="高専"),IFERROR(VLOOKUP(入力項目!$S$17,子育て関連マスタ!$I$32:$M$37,2,FALSE),0),
  R333&gt;=22,0
  ),0),0
) +
IF(AND(R333&gt;=1,R333&lt;=15),IF($D333=入力項目!$S$8,入力項目!$S$3,0),0) +
IF(AND(R333&gt;=1,R333&lt;=15),IF($D333=5,入力項目!$S$4,0),0) +
IF(AND(R333&gt;=1,R333&lt;=15),IF($D333=12,入力項目!$S$5,0),0) +
IF(AND(入力項目!$S$7=$A333,入力項目!$S$8=$D333),子育て関連マスタ!$C$14,0) +
IFERROR(IF(AND(YEAR(EDATE(DATE(入力項目!$S$7,入力項目!$S$8,1),1))=$A333,MONTH(EDATE(DATE(入力項目!$S$7,入力項目!$S$8,1),1))=$D333),子育て関連マスタ!$C$15,0),0) +
IF(AND(OR(R333=3,R333=5,R333=7),$D333=11),子育て関連マスタ!$C$17,0) +
IF(AND(R333=20,$D333=1),子育て関連マスタ!$C$18,0) +
IF(AND(R333=20,$D333=1),
IFERROR(_xlfn.IFS(
入力項目!$S$10="男",子育て関連マスタ!$C$18,
入力項目!$S$10="女",子育て関連マスタ!$C$19
),0),0
) +
IF(AND(R333&gt;=入力項目!$S$18,R333&lt;=入力項目!$S$19),入力項目!$S$20,0) +
IF(AND(R333&gt;=入力項目!$S$21,R333&lt;=入力項目!$S$22),入力項目!$S$23,0) +
IF(AND(R333&gt;=入力項目!$S$24,R333&lt;=入力項目!$S$25),入力項目!$S$26,0)
)</f>
        <v>0</v>
      </c>
      <c r="AG333">
        <f ca="1">-(
_xlfn.IFS(
S333&lt;=入力項目!$S$11,0,
AND(S333&gt;=入力項目!$S$11+1,S333&lt;=3),IFERROR(VLOOKUP(入力項目!$S$12,子育て関連マスタ!$I$4:$M$5,4,FALSE),0),
AND(S333&gt;=4,S333&lt;=6),IFERROR(VLOOKUP(入力項目!$S$13,子育て関連マスタ!$I$9:$M$12,4,FALSE),0),
AND(S333&gt;=7,S333&lt;=12),IFERROR(VLOOKUP(入力項目!$S$14,子育て関連マスタ!$I$16:$M$17,4,FALSE),0),
AND(S333&gt;=13,S333&lt;=15),IFERROR(VLOOKUP(入力項目!$S$15,子育て関連マスタ!$I$21:$M$22,4,FALSE),0),
AND(S333&gt;=16,S333&lt;=18),IFERROR(VLOOKUP(入力項目!$S$16,子育て関連マスタ!$I$26:$M$28,4,FALSE),0),
AND(S333&gt;=19,S333&lt;=20,入力項目!$S$16="高専"),IFERROR(VLOOKUP(入力項目!$S$16,子育て関連マスタ!$I$26:$M$28,4,FALSE),0),
AND(S333&gt;=19,S333&lt;=20,入力項目!$S$16&lt;&gt;"高専"),IFERROR(VLOOKUP(入力項目!$S$17,子育て関連マスタ!$I$32:$M$37,4,FALSE),0),
AND(S333&gt;=21,S333&lt;=22,入力項目!$S$16="高専"),IFERROR(VLOOKUP(入力項目!$S$17,子育て関連マスタ!$I$32:$M$34,4,FALSE),0),
AND(S333&gt;=21,S333&lt;=22,入力項目!$S$16&lt;&gt;"高専"),IFERROR(VLOOKUP(入力項目!$S$17,子育て関連マスタ!$I$32:$M$34,4,FALSE),0),
S333&gt;=23,0
) +
IF($D333=4,
  IFERROR(_xlfn.IFS(
  S333&lt;=入力項目!$S$11,0,
  AND(S333=入力項目!$S$11),IFERROR(VLOOKUP(入力項目!$S$12,子育て関連マスタ!$I$4:$M$5,2,FALSE),0),
  AND(S333=4),IFERROR(VLOOKUP(入力項目!$S$13,子育て関連マスタ!$I$9:$M$12,2,FALSE),0),
  AND(S333=7),IFERROR(VLOOKUP(入力項目!$S$14,子育て関連マスタ!$I$16:$M$17,2,FALSE),0),
  AND(S333=13),IFERROR(VLOOKUP(入力項目!$S$15,子育て関連マスタ!$I$21:$M$22,2,FALSE),0),
  AND(S333=16),IFERROR(VLOOKUP(入力項目!$S$16,子育て関連マスタ!$I$26:$M$28,2,FALSE),0),
  AND(S333=19,入力項目!$S$16&lt;&gt;"高専"),IFERROR(VLOOKUP(入力項目!$S$17,子育て関連マスタ!$I$32:$M$37,2,FALSE),0),
  AND(S333=21,入力項目!$S$16="高専"),IFERROR(VLOOKUP(入力項目!$S$17,子育て関連マスタ!$I$32:$M$37,2,FALSE),0),
  S333&gt;=22,0
  ),0),0
) +
IF(AND(S333&gt;=1,S333&lt;=15),IF($D333=入力項目!$S$8,入力項目!$S$3,0),0) +
IF(AND(S333&gt;=1,S333&lt;=15),IF($D333=5,入力項目!$S$4,0),0) +
IF(AND(S333&gt;=1,S333&lt;=15),IF($D333=12,入力項目!$S$5,0),0) +
IF(AND(入力項目!$S$7=$A333,入力項目!$S$8=$D333),子育て関連マスタ!$C$14,0) +
IFERROR(IF(AND(YEAR(EDATE(DATE(入力項目!$S$7,入力項目!$S$8,1),1))=$A333,MONTH(EDATE(DATE(入力項目!$S$7,入力項目!$S$8,1),1))=$D333),子育て関連マスタ!$C$15,0),0) +
IF(AND(OR(S333=3,S333=5,S333=7),$D333=11),子育て関連マスタ!$C$17,0) +
IF(AND(S333=20,$D333=1),子育て関連マスタ!$C$18,0) +
IF(AND(S333=20,$D333=1),
IFERROR(_xlfn.IFS(
入力項目!$S$10="男",子育て関連マスタ!$C$18,
入力項目!$S$10="女",子育て関連マスタ!$C$19
),0),0
) +
IF(AND(S333&gt;=入力項目!$S$18,S333&lt;=入力項目!$S$19),入力項目!$S$20,0) +
IF(AND(S333&gt;=入力項目!$S$21,S333&lt;=入力項目!$S$22),入力項目!$S$23,0) +
IF(AND(S333&gt;=入力項目!$S$24,S333&lt;=入力項目!$S$25),入力項目!$S$26,0)
)</f>
        <v>0</v>
      </c>
      <c r="AH333">
        <f ca="1">-(
_xlfn.IFS(
T333&lt;=入力項目!$S$11,0,
AND(T333&gt;=入力項目!$S$11+1,T333&lt;=3),IFERROR(VLOOKUP(入力項目!$S$12,子育て関連マスタ!$I$4:$M$5,4,FALSE),0),
AND(T333&gt;=4,T333&lt;=6),IFERROR(VLOOKUP(入力項目!$S$13,子育て関連マスタ!$I$9:$M$12,4,FALSE),0),
AND(T333&gt;=7,T333&lt;=12),IFERROR(VLOOKUP(入力項目!$S$14,子育て関連マスタ!$I$16:$M$17,4,FALSE),0),
AND(T333&gt;=13,T333&lt;=15),IFERROR(VLOOKUP(入力項目!$S$15,子育て関連マスタ!$I$21:$M$22,4,FALSE),0),
AND(T333&gt;=16,T333&lt;=18),IFERROR(VLOOKUP(入力項目!$S$16,子育て関連マスタ!$I$26:$M$28,4,FALSE),0),
AND(T333&gt;=19,T333&lt;=20,入力項目!$S$16="高専"),IFERROR(VLOOKUP(入力項目!$S$16,子育て関連マスタ!$I$26:$M$28,4,FALSE),0),
AND(T333&gt;=19,T333&lt;=20,入力項目!$S$16&lt;&gt;"高専"),IFERROR(VLOOKUP(入力項目!$S$17,子育て関連マスタ!$I$32:$M$37,4,FALSE),0),
AND(T333&gt;=21,T333&lt;=22,入力項目!$S$16="高専"),IFERROR(VLOOKUP(入力項目!$S$17,子育て関連マスタ!$I$32:$M$34,4,FALSE),0),
AND(T333&gt;=21,T333&lt;=22,入力項目!$S$16&lt;&gt;"高専"),IFERROR(VLOOKUP(入力項目!$S$17,子育て関連マスタ!$I$32:$M$34,4,FALSE),0),
T333&gt;=23,0
) +
IF($D333=4,
  IFERROR(_xlfn.IFS(
  T333&lt;=入力項目!$S$11,0,
  AND(T333=入力項目!$S$11),IFERROR(VLOOKUP(入力項目!$S$12,子育て関連マスタ!$I$4:$M$5,2,FALSE),0),
  AND(T333=4),IFERROR(VLOOKUP(入力項目!$S$13,子育て関連マスタ!$I$9:$M$12,2,FALSE),0),
  AND(T333=7),IFERROR(VLOOKUP(入力項目!$S$14,子育て関連マスタ!$I$16:$M$17,2,FALSE),0),
  AND(T333=13),IFERROR(VLOOKUP(入力項目!$S$15,子育て関連マスタ!$I$21:$M$22,2,FALSE),0),
  AND(T333=16),IFERROR(VLOOKUP(入力項目!$S$16,子育て関連マスタ!$I$26:$M$28,2,FALSE),0),
  AND(T333=19,入力項目!$S$16&lt;&gt;"高専"),IFERROR(VLOOKUP(入力項目!$S$17,子育て関連マスタ!$I$32:$M$37,2,FALSE),0),
  AND(T333=21,入力項目!$S$16="高専"),IFERROR(VLOOKUP(入力項目!$S$17,子育て関連マスタ!$I$32:$M$37,2,FALSE),0),
  T333&gt;=22,0
  ),0),0
) +
IF(AND(T333&gt;=1,T333&lt;=15),IF($D333=入力項目!$S$8,入力項目!$S$3,0),0) +
IF(AND(T333&gt;=1,T333&lt;=15),IF($D333=5,入力項目!$S$4,0),0) +
IF(AND(T333&gt;=1,T333&lt;=15),IF($D333=12,入力項目!$S$5,0),0) +
IF(AND(入力項目!$S$7=$A333,入力項目!$S$8=$D333),子育て関連マスタ!$C$14,0) +
IFERROR(IF(AND(YEAR(EDATE(DATE(入力項目!$S$7,入力項目!$S$8,1),1))=$A333,MONTH(EDATE(DATE(入力項目!$S$7,入力項目!$S$8,1),1))=$D333),子育て関連マスタ!$C$15,0),0) +
IF(AND(OR(T333=3,T333=5,T333=7),$D333=11),子育て関連マスタ!$C$17,0) +
IF(AND(T333=20,$D333=1),子育て関連マスタ!$C$18,0) +
IF(AND(T333=20,$D333=1),
IFERROR(_xlfn.IFS(
入力項目!$S$10="男",子育て関連マスタ!$C$18,
入力項目!$S$10="女",子育て関連マスタ!$C$19
),0),0
) +
IF(AND(T333&gt;=入力項目!$S$18,T333&lt;=入力項目!$S$19),入力項目!$S$20,0) +
IF(AND(T333&gt;=入力項目!$S$21,T333&lt;=入力項目!$S$22),入力項目!$S$23,0) +
IF(AND(T333&gt;=入力項目!$S$24,T333&lt;=入力項目!$S$25),入力項目!$S$26,0)
)</f>
        <v>0</v>
      </c>
      <c r="AI333">
        <f ca="1">-(
_xlfn.IFS(
U333&lt;=入力項目!$S$11,0,
AND(U333&gt;=入力項目!$S$11+1,U333&lt;=3),IFERROR(VLOOKUP(入力項目!$S$12,子育て関連マスタ!$I$4:$M$5,4,FALSE),0),
AND(U333&gt;=4,U333&lt;=6),IFERROR(VLOOKUP(入力項目!$S$13,子育て関連マスタ!$I$9:$M$12,4,FALSE),0),
AND(U333&gt;=7,U333&lt;=12),IFERROR(VLOOKUP(入力項目!$S$14,子育て関連マスタ!$I$16:$M$17,4,FALSE),0),
AND(U333&gt;=13,U333&lt;=15),IFERROR(VLOOKUP(入力項目!$S$15,子育て関連マスタ!$I$21:$M$22,4,FALSE),0),
AND(U333&gt;=16,U333&lt;=18),IFERROR(VLOOKUP(入力項目!$S$16,子育て関連マスタ!$I$26:$M$28,4,FALSE),0),
AND(U333&gt;=19,U333&lt;=20,入力項目!$S$16="高専"),IFERROR(VLOOKUP(入力項目!$S$16,子育て関連マスタ!$I$26:$M$28,4,FALSE),0),
AND(U333&gt;=19,U333&lt;=20,入力項目!$S$16&lt;&gt;"高専"),IFERROR(VLOOKUP(入力項目!$S$17,子育て関連マスタ!$I$32:$M$37,4,FALSE),0),
AND(U333&gt;=21,U333&lt;=22,入力項目!$S$16="高専"),IFERROR(VLOOKUP(入力項目!$S$17,子育て関連マスタ!$I$32:$M$34,4,FALSE),0),
AND(U333&gt;=21,U333&lt;=22,入力項目!$S$16&lt;&gt;"高専"),IFERROR(VLOOKUP(入力項目!$S$17,子育て関連マスタ!$I$32:$M$34,4,FALSE),0),
U333&gt;=23,0
) +
IF($D333=4,
  IFERROR(_xlfn.IFS(
  U333&lt;=入力項目!$S$11,0,
  AND(U333=入力項目!$S$11),IFERROR(VLOOKUP(入力項目!$S$12,子育て関連マスタ!$I$4:$M$5,2,FALSE),0),
  AND(U333=4),IFERROR(VLOOKUP(入力項目!$S$13,子育て関連マスタ!$I$9:$M$12,2,FALSE),0),
  AND(U333=7),IFERROR(VLOOKUP(入力項目!$S$14,子育て関連マスタ!$I$16:$M$17,2,FALSE),0),
  AND(U333=13),IFERROR(VLOOKUP(入力項目!$S$15,子育て関連マスタ!$I$21:$M$22,2,FALSE),0),
  AND(U333=16),IFERROR(VLOOKUP(入力項目!$S$16,子育て関連マスタ!$I$26:$M$28,2,FALSE),0),
  AND(U333=19,入力項目!$S$16&lt;&gt;"高専"),IFERROR(VLOOKUP(入力項目!$S$17,子育て関連マスタ!$I$32:$M$37,2,FALSE),0),
  AND(U333=21,入力項目!$S$16="高専"),IFERROR(VLOOKUP(入力項目!$S$17,子育て関連マスタ!$I$32:$M$37,2,FALSE),0),
  U333&gt;=22,0
  ),0),0
) +
IF(AND(U333&gt;=1,U333&lt;=15),IF($D333=入力項目!$S$8,入力項目!$S$3,0),0) +
IF(AND(U333&gt;=1,U333&lt;=15),IF($D333=5,入力項目!$S$4,0),0) +
IF(AND(U333&gt;=1,U333&lt;=15),IF($D333=12,入力項目!$S$5,0),0) +
IF(AND(入力項目!$S$7=$A333,入力項目!$S$8=$D333),子育て関連マスタ!$C$14,0) +
IFERROR(IF(AND(YEAR(EDATE(DATE(入力項目!$S$7,入力項目!$S$8,1),1))=$A333,MONTH(EDATE(DATE(入力項目!$S$7,入力項目!$S$8,1),1))=$D333),子育て関連マスタ!$C$15,0),0) +
IF(AND(OR(U333=3,U333=5,U333=7),$D333=11),子育て関連マスタ!$C$17,0) +
IF(AND(U333=20,$D333=1),子育て関連マスタ!$C$18,0) +
IF(AND(U333=20,$D333=1),
IFERROR(_xlfn.IFS(
入力項目!$S$10="男",子育て関連マスタ!$C$18,
入力項目!$S$10="女",子育て関連マスタ!$C$19
),0),0
) +
IF(AND(U333&gt;=入力項目!$S$18,U333&lt;=入力項目!$S$19),入力項目!$S$20,0) +
IF(AND(U333&gt;=入力項目!$S$21,U333&lt;=入力項目!$S$22),入力項目!$S$23,0) +
IF(AND(U333&gt;=入力項目!$S$24,U333&lt;=入力項目!$S$25),入力項目!$S$26,0)
)</f>
        <v>0</v>
      </c>
      <c r="AJ333" s="10">
        <f ca="1">-VLOOKUP($D333,月別収支!$A$2:$H$13,7,FALSE)</f>
        <v>-20000</v>
      </c>
    </row>
    <row r="334" spans="1:36" x14ac:dyDescent="0.4">
      <c r="A334">
        <f t="shared" ca="1" si="88"/>
        <v>2052</v>
      </c>
      <c r="B334">
        <f t="shared" ca="1" si="95"/>
        <v>2052</v>
      </c>
      <c r="C334">
        <f t="shared" ca="1" si="96"/>
        <v>28</v>
      </c>
      <c r="D334">
        <f t="shared" ca="1" si="89"/>
        <v>4</v>
      </c>
      <c r="E334" t="str">
        <f t="shared" ca="1" si="90"/>
        <v>2052年4月</v>
      </c>
      <c r="F334">
        <f ca="1">IF(OR(入力項目!$N$5&lt;$A334,AND(入力項目!$N$5=$A334,入力項目!$N$6&lt;$D334)),IF(F333=0,1,IF(G334=12,F333+1,F333)),0)</f>
        <v>27</v>
      </c>
      <c r="G334">
        <f ca="1">IF(OR(入力項目!$N$5&lt;$A334,AND(入力項目!$N$5=$A334,入力項目!$N$6&lt;$D334)),IF(G333=12,1,G333+1),0)</f>
        <v>6</v>
      </c>
      <c r="H334" t="str">
        <f t="shared" ca="1" si="91"/>
        <v>27_6</v>
      </c>
      <c r="I334">
        <f ca="1">IF(
  IFERROR(AND($C334&gt;0,MOD($C334,入力項目!$N$22)=0,$D334=入力項目!$N$23), FALSE),
  1,
  IF(
    AND(I333&gt;0,J333=12),
    IF(I333=入力項目!$N$28, 0, I333+1),
    I333
  )
)</f>
        <v>3</v>
      </c>
      <c r="J334">
        <f ca="1">IF($D334=入力項目!$N$23,1,IFERROR(J333+1,1))</f>
        <v>11</v>
      </c>
      <c r="K334" t="str">
        <f t="shared" ca="1" si="92"/>
        <v>3_11</v>
      </c>
      <c r="L334">
        <f ca="1">L333+IF(入力項目!$D$4=$D334,1,0)</f>
        <v>56</v>
      </c>
      <c r="M334" t="str">
        <f t="shared" ca="1" si="93"/>
        <v>56歳</v>
      </c>
      <c r="N334">
        <f t="shared" ca="1" si="97"/>
        <v>57</v>
      </c>
      <c r="O334" t="str">
        <f t="shared" ca="1" si="94"/>
        <v>57歳</v>
      </c>
      <c r="P334">
        <f t="shared" ca="1" si="98"/>
        <v>32</v>
      </c>
      <c r="Q334">
        <f t="shared" ca="1" si="99"/>
        <v>30</v>
      </c>
      <c r="R334">
        <f t="shared" ca="1" si="100"/>
        <v>2053</v>
      </c>
      <c r="S334">
        <f t="shared" ca="1" si="101"/>
        <v>2053</v>
      </c>
      <c r="T334">
        <f t="shared" ca="1" si="102"/>
        <v>2053</v>
      </c>
      <c r="U334">
        <f t="shared" ca="1" si="103"/>
        <v>2053</v>
      </c>
      <c r="V334" s="10">
        <f t="shared" ca="1" si="104"/>
        <v>40072475</v>
      </c>
      <c r="W334" s="10">
        <f ca="1">IF($L334&lt;その他マスタ!$B$1,VLOOKUP($D334,月別収支!$A$2:$H$13,2,FALSE),その他マスタ!$B$3)+IF(AND($L334=その他マスタ!$B$1,入力項目!$I$9="あり",$D334=入力項目!$D$4),その他マスタ!$B$2,0)</f>
        <v>300000</v>
      </c>
      <c r="X334" s="10">
        <f ca="1">-IF(入力項目!$K$5=TRUE,
IF($F334+$G334&lt;3,VLOOKUP($D334,月別収支!$A$2:$H$13,8,FALSE),0)+IFERROR(VLOOKUP($H334,住宅ローン計算!C:P,13,FALSE),0)+IF($F334&gt;1,IF(OR($G334=3,$G334=6,$G334=9,$G334=12),ROUNDUP(入力項目!$N$18/4,0),0),0),
VLOOKUP($D334,月別収支!$A$2:$H$13,8,FALSE))</f>
        <v>-91090</v>
      </c>
      <c r="Y334" s="10">
        <f ca="1">-VLOOKUP($D334,月別収支!$A$2:$H$13,3,FALSE)</f>
        <v>-75000</v>
      </c>
      <c r="Z334" s="10">
        <f ca="1">-VLOOKUP($D334,月別収支!$A$2:$H$13,4,FALSE)</f>
        <v>-27000</v>
      </c>
      <c r="AA334" s="10">
        <f ca="1">-VLOOKUP($D334,月別収支!$A$2:$H$13,6,FALSE)</f>
        <v>-10000</v>
      </c>
      <c r="AB334" s="10">
        <f ca="1">-(
VLOOKUP($D334,月別収支!$A$2:$H$13,5,FALSE)+IF(AND(入力項目!$I$27&lt;=$A334,ISEVEN($A334-入力項目!$I$27),入力項目!$I$28=$D334),入力項目!$I$26,0)
+IF(入力項目!$K$26=TRUE,
IFERROR(VLOOKUP($K334,マイカーローン計算!C:P,13,FALSE),0),
IFERROR(
  IF(AND($C334&gt;0,MOD($C334,入力項目!$N$22)=0,$D334=入力項目!$N$23),入力項目!$N$24,0),
 0
)
)
)</f>
        <v>-20000</v>
      </c>
      <c r="AC334" s="10">
        <f ca="1">-IF($A334&lt;入力項目!$N$33,入力項目!$N$35,IF(AND($A334=入力項目!$N$33,$D334&lt;=入力項目!$N$34),入力項目!$N$35,0))</f>
        <v>0</v>
      </c>
      <c r="AD334">
        <f ca="1">-(
_xlfn.IFS(
P334&lt;=入力項目!$S$11,0,
AND(P334&gt;=入力項目!$S$11+1,P334&lt;=3),IFERROR(VLOOKUP(入力項目!$S$12,子育て関連マスタ!$I$4:$M$5,4,FALSE),0),
AND(P334&gt;=4,P334&lt;=6),IFERROR(VLOOKUP(入力項目!$S$13,子育て関連マスタ!$I$9:$M$12,4,FALSE),0),
AND(P334&gt;=7,P334&lt;=12),IFERROR(VLOOKUP(入力項目!$S$14,子育て関連マスタ!$I$16:$M$17,4,FALSE),0),
AND(P334&gt;=13,P334&lt;=15),IFERROR(VLOOKUP(入力項目!$S$15,子育て関連マスタ!$I$21:$M$22,4,FALSE),0),
AND(P334&gt;=16,P334&lt;=18),IFERROR(VLOOKUP(入力項目!$S$16,子育て関連マスタ!$I$26:$M$28,4,FALSE),0),
AND(P334&gt;=19,P334&lt;=20,入力項目!$S$16="高専"),IFERROR(VLOOKUP(入力項目!$S$16,子育て関連マスタ!$I$26:$M$28,4,FALSE),0),
AND(P334&gt;=19,P334&lt;=20,入力項目!$S$16&lt;&gt;"高専"),IFERROR(VLOOKUP(入力項目!$S$17,子育て関連マスタ!$I$32:$M$37,4,FALSE),0),
AND(P334&gt;=21,P334&lt;=22,入力項目!$S$16="高専"),IFERROR(VLOOKUP(入力項目!$S$17,子育て関連マスタ!$I$32:$M$34,4,FALSE),0),
AND(P334&gt;=21,P334&lt;=22,入力項目!$S$16&lt;&gt;"高専"),IFERROR(VLOOKUP(入力項目!$S$17,子育て関連マスタ!$I$32:$M$34,4,FALSE),0),
P334&gt;=23,0
) +
IF($D334=4,
  IFERROR(_xlfn.IFS(
  P334&lt;=入力項目!$S$11,0,
  AND(P334=入力項目!$S$11),IFERROR(VLOOKUP(入力項目!$S$12,子育て関連マスタ!$I$4:$M$5,2,FALSE),0),
  AND(P334=4),IFERROR(VLOOKUP(入力項目!$S$13,子育て関連マスタ!$I$9:$M$12,2,FALSE),0),
  AND(P334=7),IFERROR(VLOOKUP(入力項目!$S$14,子育て関連マスタ!$I$16:$M$17,2,FALSE),0),
  AND(P334=13),IFERROR(VLOOKUP(入力項目!$S$15,子育て関連マスタ!$I$21:$M$22,2,FALSE),0),
  AND(P334=16),IFERROR(VLOOKUP(入力項目!$S$16,子育て関連マスタ!$I$26:$M$28,2,FALSE),0),
  AND(P334=19,入力項目!$S$16&lt;&gt;"高専"),IFERROR(VLOOKUP(入力項目!$S$17,子育て関連マスタ!$I$32:$M$37,2,FALSE),0),
  AND(P334=21,入力項目!$S$16="高専"),IFERROR(VLOOKUP(入力項目!$S$17,子育て関連マスタ!$I$32:$M$37,2,FALSE),0),
  P334&gt;=22,0
  ),0),0
) +
IF(AND(P334&gt;=1,P334&lt;=15),IF($D334=入力項目!$S$8,入力項目!$S$3,0),0) +
IF(AND(P334&gt;=1,P334&lt;=15),IF($D334=5,入力項目!$S$4,0),0) +
IF(AND(P334&gt;=1,P334&lt;=15),IF($D334=12,入力項目!$S$5,0),0) +
IF(AND(入力項目!$S$7=$A334,入力項目!$S$8=$D334),子育て関連マスタ!$C$14,0) +
IFERROR(IF(AND(YEAR(EDATE(DATE(入力項目!$S$7,入力項目!$S$8,1),1))=$A334,MONTH(EDATE(DATE(入力項目!$S$7,入力項目!$S$8,1),1))=$D334),子育て関連マスタ!$C$15,0),0) +
IF(AND(OR(P334=3,P334=5,P334=7),$D334=11),子育て関連マスタ!$C$17,0) +
IF(AND(P334=20,$D334=1),子育て関連マスタ!$C$18,0) +
IF(AND(P334=20,$D334=1),
IFERROR(_xlfn.IFS(
入力項目!$S$10="男",子育て関連マスタ!$C$18,
入力項目!$S$10="女",子育て関連マスタ!$C$19
),0),0
) +
IF(AND(P334&gt;=入力項目!$S$18,P334&lt;=入力項目!$S$19),入力項目!$S$20,0) +
IF(AND(P334&gt;=入力項目!$S$21,P334&lt;=入力項目!$S$22),入力項目!$S$23,0) +
IF(AND(P334&gt;=入力項目!$S$24,P334&lt;=入力項目!$S$25),入力項目!$S$26,0)
)</f>
        <v>0</v>
      </c>
      <c r="AE334">
        <f ca="1">-(
_xlfn.IFS(
Q334&lt;=入力項目!$S$11,0,
AND(Q334&gt;=入力項目!$S$11+1,Q334&lt;=3),IFERROR(VLOOKUP(入力項目!$S$12,子育て関連マスタ!$I$4:$M$5,4,FALSE),0),
AND(Q334&gt;=4,Q334&lt;=6),IFERROR(VLOOKUP(入力項目!$S$13,子育て関連マスタ!$I$9:$M$12,4,FALSE),0),
AND(Q334&gt;=7,Q334&lt;=12),IFERROR(VLOOKUP(入力項目!$S$14,子育て関連マスタ!$I$16:$M$17,4,FALSE),0),
AND(Q334&gt;=13,Q334&lt;=15),IFERROR(VLOOKUP(入力項目!$S$15,子育て関連マスタ!$I$21:$M$22,4,FALSE),0),
AND(Q334&gt;=16,Q334&lt;=18),IFERROR(VLOOKUP(入力項目!$S$16,子育て関連マスタ!$I$26:$M$28,4,FALSE),0),
AND(Q334&gt;=19,Q334&lt;=20,入力項目!$S$16="高専"),IFERROR(VLOOKUP(入力項目!$S$16,子育て関連マスタ!$I$26:$M$28,4,FALSE),0),
AND(Q334&gt;=19,Q334&lt;=20,入力項目!$S$16&lt;&gt;"高専"),IFERROR(VLOOKUP(入力項目!$S$17,子育て関連マスタ!$I$32:$M$37,4,FALSE),0),
AND(Q334&gt;=21,Q334&lt;=22,入力項目!$S$16="高専"),IFERROR(VLOOKUP(入力項目!$S$17,子育て関連マスタ!$I$32:$M$34,4,FALSE),0),
AND(Q334&gt;=21,Q334&lt;=22,入力項目!$S$16&lt;&gt;"高専"),IFERROR(VLOOKUP(入力項目!$S$17,子育て関連マスタ!$I$32:$M$34,4,FALSE),0),
Q334&gt;=23,0
) +
IF($D334=4,
  IFERROR(_xlfn.IFS(
  Q334&lt;=入力項目!$S$11,0,
  AND(Q334=入力項目!$S$11),IFERROR(VLOOKUP(入力項目!$S$12,子育て関連マスタ!$I$4:$M$5,2,FALSE),0),
  AND(Q334=4),IFERROR(VLOOKUP(入力項目!$S$13,子育て関連マスタ!$I$9:$M$12,2,FALSE),0),
  AND(Q334=7),IFERROR(VLOOKUP(入力項目!$S$14,子育て関連マスタ!$I$16:$M$17,2,FALSE),0),
  AND(Q334=13),IFERROR(VLOOKUP(入力項目!$S$15,子育て関連マスタ!$I$21:$M$22,2,FALSE),0),
  AND(Q334=16),IFERROR(VLOOKUP(入力項目!$S$16,子育て関連マスタ!$I$26:$M$28,2,FALSE),0),
  AND(Q334=19,入力項目!$S$16&lt;&gt;"高専"),IFERROR(VLOOKUP(入力項目!$S$17,子育て関連マスタ!$I$32:$M$37,2,FALSE),0),
  AND(Q334=21,入力項目!$S$16="高専"),IFERROR(VLOOKUP(入力項目!$S$17,子育て関連マスタ!$I$32:$M$37,2,FALSE),0),
  Q334&gt;=22,0
  ),0),0
) +
IF(AND(Q334&gt;=1,Q334&lt;=15),IF($D334=入力項目!$S$8,入力項目!$S$3,0),0) +
IF(AND(Q334&gt;=1,Q334&lt;=15),IF($D334=5,入力項目!$S$4,0),0) +
IF(AND(Q334&gt;=1,Q334&lt;=15),IF($D334=12,入力項目!$S$5,0),0) +
IF(AND(入力項目!$S$7=$A334,入力項目!$S$8=$D334),子育て関連マスタ!$C$14,0) +
IFERROR(IF(AND(YEAR(EDATE(DATE(入力項目!$S$7,入力項目!$S$8,1),1))=$A334,MONTH(EDATE(DATE(入力項目!$S$7,入力項目!$S$8,1),1))=$D334),子育て関連マスタ!$C$15,0),0) +
IF(AND(OR(Q334=3,Q334=5,Q334=7),$D334=11),子育て関連マスタ!$C$17,0) +
IF(AND(Q334=20,$D334=1),子育て関連マスタ!$C$18,0) +
IF(AND(Q334=20,$D334=1),
IFERROR(_xlfn.IFS(
入力項目!$S$10="男",子育て関連マスタ!$C$18,
入力項目!$S$10="女",子育て関連マスタ!$C$19
),0),0
) +
IF(AND(Q334&gt;=入力項目!$S$18,Q334&lt;=入力項目!$S$19),入力項目!$S$20,0) +
IF(AND(Q334&gt;=入力項目!$S$21,Q334&lt;=入力項目!$S$22),入力項目!$S$23,0) +
IF(AND(Q334&gt;=入力項目!$S$24,Q334&lt;=入力項目!$S$25),入力項目!$S$26,0)
)</f>
        <v>0</v>
      </c>
      <c r="AF334">
        <f ca="1">-(
_xlfn.IFS(
R334&lt;=入力項目!$S$11,0,
AND(R334&gt;=入力項目!$S$11+1,R334&lt;=3),IFERROR(VLOOKUP(入力項目!$S$12,子育て関連マスタ!$I$4:$M$5,4,FALSE),0),
AND(R334&gt;=4,R334&lt;=6),IFERROR(VLOOKUP(入力項目!$S$13,子育て関連マスタ!$I$9:$M$12,4,FALSE),0),
AND(R334&gt;=7,R334&lt;=12),IFERROR(VLOOKUP(入力項目!$S$14,子育て関連マスタ!$I$16:$M$17,4,FALSE),0),
AND(R334&gt;=13,R334&lt;=15),IFERROR(VLOOKUP(入力項目!$S$15,子育て関連マスタ!$I$21:$M$22,4,FALSE),0),
AND(R334&gt;=16,R334&lt;=18),IFERROR(VLOOKUP(入力項目!$S$16,子育て関連マスタ!$I$26:$M$28,4,FALSE),0),
AND(R334&gt;=19,R334&lt;=20,入力項目!$S$16="高専"),IFERROR(VLOOKUP(入力項目!$S$16,子育て関連マスタ!$I$26:$M$28,4,FALSE),0),
AND(R334&gt;=19,R334&lt;=20,入力項目!$S$16&lt;&gt;"高専"),IFERROR(VLOOKUP(入力項目!$S$17,子育て関連マスタ!$I$32:$M$37,4,FALSE),0),
AND(R334&gt;=21,R334&lt;=22,入力項目!$S$16="高専"),IFERROR(VLOOKUP(入力項目!$S$17,子育て関連マスタ!$I$32:$M$34,4,FALSE),0),
AND(R334&gt;=21,R334&lt;=22,入力項目!$S$16&lt;&gt;"高専"),IFERROR(VLOOKUP(入力項目!$S$17,子育て関連マスタ!$I$32:$M$34,4,FALSE),0),
R334&gt;=23,0
) +
IF($D334=4,
  IFERROR(_xlfn.IFS(
  R334&lt;=入力項目!$S$11,0,
  AND(R334=入力項目!$S$11),IFERROR(VLOOKUP(入力項目!$S$12,子育て関連マスタ!$I$4:$M$5,2,FALSE),0),
  AND(R334=4),IFERROR(VLOOKUP(入力項目!$S$13,子育て関連マスタ!$I$9:$M$12,2,FALSE),0),
  AND(R334=7),IFERROR(VLOOKUP(入力項目!$S$14,子育て関連マスタ!$I$16:$M$17,2,FALSE),0),
  AND(R334=13),IFERROR(VLOOKUP(入力項目!$S$15,子育て関連マスタ!$I$21:$M$22,2,FALSE),0),
  AND(R334=16),IFERROR(VLOOKUP(入力項目!$S$16,子育て関連マスタ!$I$26:$M$28,2,FALSE),0),
  AND(R334=19,入力項目!$S$16&lt;&gt;"高専"),IFERROR(VLOOKUP(入力項目!$S$17,子育て関連マスタ!$I$32:$M$37,2,FALSE),0),
  AND(R334=21,入力項目!$S$16="高専"),IFERROR(VLOOKUP(入力項目!$S$17,子育て関連マスタ!$I$32:$M$37,2,FALSE),0),
  R334&gt;=22,0
  ),0),0
) +
IF(AND(R334&gt;=1,R334&lt;=15),IF($D334=入力項目!$S$8,入力項目!$S$3,0),0) +
IF(AND(R334&gt;=1,R334&lt;=15),IF($D334=5,入力項目!$S$4,0),0) +
IF(AND(R334&gt;=1,R334&lt;=15),IF($D334=12,入力項目!$S$5,0),0) +
IF(AND(入力項目!$S$7=$A334,入力項目!$S$8=$D334),子育て関連マスタ!$C$14,0) +
IFERROR(IF(AND(YEAR(EDATE(DATE(入力項目!$S$7,入力項目!$S$8,1),1))=$A334,MONTH(EDATE(DATE(入力項目!$S$7,入力項目!$S$8,1),1))=$D334),子育て関連マスタ!$C$15,0),0) +
IF(AND(OR(R334=3,R334=5,R334=7),$D334=11),子育て関連マスタ!$C$17,0) +
IF(AND(R334=20,$D334=1),子育て関連マスタ!$C$18,0) +
IF(AND(R334=20,$D334=1),
IFERROR(_xlfn.IFS(
入力項目!$S$10="男",子育て関連マスタ!$C$18,
入力項目!$S$10="女",子育て関連マスタ!$C$19
),0),0
) +
IF(AND(R334&gt;=入力項目!$S$18,R334&lt;=入力項目!$S$19),入力項目!$S$20,0) +
IF(AND(R334&gt;=入力項目!$S$21,R334&lt;=入力項目!$S$22),入力項目!$S$23,0) +
IF(AND(R334&gt;=入力項目!$S$24,R334&lt;=入力項目!$S$25),入力項目!$S$26,0)
)</f>
        <v>0</v>
      </c>
      <c r="AG334">
        <f ca="1">-(
_xlfn.IFS(
S334&lt;=入力項目!$S$11,0,
AND(S334&gt;=入力項目!$S$11+1,S334&lt;=3),IFERROR(VLOOKUP(入力項目!$S$12,子育て関連マスタ!$I$4:$M$5,4,FALSE),0),
AND(S334&gt;=4,S334&lt;=6),IFERROR(VLOOKUP(入力項目!$S$13,子育て関連マスタ!$I$9:$M$12,4,FALSE),0),
AND(S334&gt;=7,S334&lt;=12),IFERROR(VLOOKUP(入力項目!$S$14,子育て関連マスタ!$I$16:$M$17,4,FALSE),0),
AND(S334&gt;=13,S334&lt;=15),IFERROR(VLOOKUP(入力項目!$S$15,子育て関連マスタ!$I$21:$M$22,4,FALSE),0),
AND(S334&gt;=16,S334&lt;=18),IFERROR(VLOOKUP(入力項目!$S$16,子育て関連マスタ!$I$26:$M$28,4,FALSE),0),
AND(S334&gt;=19,S334&lt;=20,入力項目!$S$16="高専"),IFERROR(VLOOKUP(入力項目!$S$16,子育て関連マスタ!$I$26:$M$28,4,FALSE),0),
AND(S334&gt;=19,S334&lt;=20,入力項目!$S$16&lt;&gt;"高専"),IFERROR(VLOOKUP(入力項目!$S$17,子育て関連マスタ!$I$32:$M$37,4,FALSE),0),
AND(S334&gt;=21,S334&lt;=22,入力項目!$S$16="高専"),IFERROR(VLOOKUP(入力項目!$S$17,子育て関連マスタ!$I$32:$M$34,4,FALSE),0),
AND(S334&gt;=21,S334&lt;=22,入力項目!$S$16&lt;&gt;"高専"),IFERROR(VLOOKUP(入力項目!$S$17,子育て関連マスタ!$I$32:$M$34,4,FALSE),0),
S334&gt;=23,0
) +
IF($D334=4,
  IFERROR(_xlfn.IFS(
  S334&lt;=入力項目!$S$11,0,
  AND(S334=入力項目!$S$11),IFERROR(VLOOKUP(入力項目!$S$12,子育て関連マスタ!$I$4:$M$5,2,FALSE),0),
  AND(S334=4),IFERROR(VLOOKUP(入力項目!$S$13,子育て関連マスタ!$I$9:$M$12,2,FALSE),0),
  AND(S334=7),IFERROR(VLOOKUP(入力項目!$S$14,子育て関連マスタ!$I$16:$M$17,2,FALSE),0),
  AND(S334=13),IFERROR(VLOOKUP(入力項目!$S$15,子育て関連マスタ!$I$21:$M$22,2,FALSE),0),
  AND(S334=16),IFERROR(VLOOKUP(入力項目!$S$16,子育て関連マスタ!$I$26:$M$28,2,FALSE),0),
  AND(S334=19,入力項目!$S$16&lt;&gt;"高専"),IFERROR(VLOOKUP(入力項目!$S$17,子育て関連マスタ!$I$32:$M$37,2,FALSE),0),
  AND(S334=21,入力項目!$S$16="高専"),IFERROR(VLOOKUP(入力項目!$S$17,子育て関連マスタ!$I$32:$M$37,2,FALSE),0),
  S334&gt;=22,0
  ),0),0
) +
IF(AND(S334&gt;=1,S334&lt;=15),IF($D334=入力項目!$S$8,入力項目!$S$3,0),0) +
IF(AND(S334&gt;=1,S334&lt;=15),IF($D334=5,入力項目!$S$4,0),0) +
IF(AND(S334&gt;=1,S334&lt;=15),IF($D334=12,入力項目!$S$5,0),0) +
IF(AND(入力項目!$S$7=$A334,入力項目!$S$8=$D334),子育て関連マスタ!$C$14,0) +
IFERROR(IF(AND(YEAR(EDATE(DATE(入力項目!$S$7,入力項目!$S$8,1),1))=$A334,MONTH(EDATE(DATE(入力項目!$S$7,入力項目!$S$8,1),1))=$D334),子育て関連マスタ!$C$15,0),0) +
IF(AND(OR(S334=3,S334=5,S334=7),$D334=11),子育て関連マスタ!$C$17,0) +
IF(AND(S334=20,$D334=1),子育て関連マスタ!$C$18,0) +
IF(AND(S334=20,$D334=1),
IFERROR(_xlfn.IFS(
入力項目!$S$10="男",子育て関連マスタ!$C$18,
入力項目!$S$10="女",子育て関連マスタ!$C$19
),0),0
) +
IF(AND(S334&gt;=入力項目!$S$18,S334&lt;=入力項目!$S$19),入力項目!$S$20,0) +
IF(AND(S334&gt;=入力項目!$S$21,S334&lt;=入力項目!$S$22),入力項目!$S$23,0) +
IF(AND(S334&gt;=入力項目!$S$24,S334&lt;=入力項目!$S$25),入力項目!$S$26,0)
)</f>
        <v>0</v>
      </c>
      <c r="AH334">
        <f ca="1">-(
_xlfn.IFS(
T334&lt;=入力項目!$S$11,0,
AND(T334&gt;=入力項目!$S$11+1,T334&lt;=3),IFERROR(VLOOKUP(入力項目!$S$12,子育て関連マスタ!$I$4:$M$5,4,FALSE),0),
AND(T334&gt;=4,T334&lt;=6),IFERROR(VLOOKUP(入力項目!$S$13,子育て関連マスタ!$I$9:$M$12,4,FALSE),0),
AND(T334&gt;=7,T334&lt;=12),IFERROR(VLOOKUP(入力項目!$S$14,子育て関連マスタ!$I$16:$M$17,4,FALSE),0),
AND(T334&gt;=13,T334&lt;=15),IFERROR(VLOOKUP(入力項目!$S$15,子育て関連マスタ!$I$21:$M$22,4,FALSE),0),
AND(T334&gt;=16,T334&lt;=18),IFERROR(VLOOKUP(入力項目!$S$16,子育て関連マスタ!$I$26:$M$28,4,FALSE),0),
AND(T334&gt;=19,T334&lt;=20,入力項目!$S$16="高専"),IFERROR(VLOOKUP(入力項目!$S$16,子育て関連マスタ!$I$26:$M$28,4,FALSE),0),
AND(T334&gt;=19,T334&lt;=20,入力項目!$S$16&lt;&gt;"高専"),IFERROR(VLOOKUP(入力項目!$S$17,子育て関連マスタ!$I$32:$M$37,4,FALSE),0),
AND(T334&gt;=21,T334&lt;=22,入力項目!$S$16="高専"),IFERROR(VLOOKUP(入力項目!$S$17,子育て関連マスタ!$I$32:$M$34,4,FALSE),0),
AND(T334&gt;=21,T334&lt;=22,入力項目!$S$16&lt;&gt;"高専"),IFERROR(VLOOKUP(入力項目!$S$17,子育て関連マスタ!$I$32:$M$34,4,FALSE),0),
T334&gt;=23,0
) +
IF($D334=4,
  IFERROR(_xlfn.IFS(
  T334&lt;=入力項目!$S$11,0,
  AND(T334=入力項目!$S$11),IFERROR(VLOOKUP(入力項目!$S$12,子育て関連マスタ!$I$4:$M$5,2,FALSE),0),
  AND(T334=4),IFERROR(VLOOKUP(入力項目!$S$13,子育て関連マスタ!$I$9:$M$12,2,FALSE),0),
  AND(T334=7),IFERROR(VLOOKUP(入力項目!$S$14,子育て関連マスタ!$I$16:$M$17,2,FALSE),0),
  AND(T334=13),IFERROR(VLOOKUP(入力項目!$S$15,子育て関連マスタ!$I$21:$M$22,2,FALSE),0),
  AND(T334=16),IFERROR(VLOOKUP(入力項目!$S$16,子育て関連マスタ!$I$26:$M$28,2,FALSE),0),
  AND(T334=19,入力項目!$S$16&lt;&gt;"高専"),IFERROR(VLOOKUP(入力項目!$S$17,子育て関連マスタ!$I$32:$M$37,2,FALSE),0),
  AND(T334=21,入力項目!$S$16="高専"),IFERROR(VLOOKUP(入力項目!$S$17,子育て関連マスタ!$I$32:$M$37,2,FALSE),0),
  T334&gt;=22,0
  ),0),0
) +
IF(AND(T334&gt;=1,T334&lt;=15),IF($D334=入力項目!$S$8,入力項目!$S$3,0),0) +
IF(AND(T334&gt;=1,T334&lt;=15),IF($D334=5,入力項目!$S$4,0),0) +
IF(AND(T334&gt;=1,T334&lt;=15),IF($D334=12,入力項目!$S$5,0),0) +
IF(AND(入力項目!$S$7=$A334,入力項目!$S$8=$D334),子育て関連マスタ!$C$14,0) +
IFERROR(IF(AND(YEAR(EDATE(DATE(入力項目!$S$7,入力項目!$S$8,1),1))=$A334,MONTH(EDATE(DATE(入力項目!$S$7,入力項目!$S$8,1),1))=$D334),子育て関連マスタ!$C$15,0),0) +
IF(AND(OR(T334=3,T334=5,T334=7),$D334=11),子育て関連マスタ!$C$17,0) +
IF(AND(T334=20,$D334=1),子育て関連マスタ!$C$18,0) +
IF(AND(T334=20,$D334=1),
IFERROR(_xlfn.IFS(
入力項目!$S$10="男",子育て関連マスタ!$C$18,
入力項目!$S$10="女",子育て関連マスタ!$C$19
),0),0
) +
IF(AND(T334&gt;=入力項目!$S$18,T334&lt;=入力項目!$S$19),入力項目!$S$20,0) +
IF(AND(T334&gt;=入力項目!$S$21,T334&lt;=入力項目!$S$22),入力項目!$S$23,0) +
IF(AND(T334&gt;=入力項目!$S$24,T334&lt;=入力項目!$S$25),入力項目!$S$26,0)
)</f>
        <v>0</v>
      </c>
      <c r="AI334">
        <f ca="1">-(
_xlfn.IFS(
U334&lt;=入力項目!$S$11,0,
AND(U334&gt;=入力項目!$S$11+1,U334&lt;=3),IFERROR(VLOOKUP(入力項目!$S$12,子育て関連マスタ!$I$4:$M$5,4,FALSE),0),
AND(U334&gt;=4,U334&lt;=6),IFERROR(VLOOKUP(入力項目!$S$13,子育て関連マスタ!$I$9:$M$12,4,FALSE),0),
AND(U334&gt;=7,U334&lt;=12),IFERROR(VLOOKUP(入力項目!$S$14,子育て関連マスタ!$I$16:$M$17,4,FALSE),0),
AND(U334&gt;=13,U334&lt;=15),IFERROR(VLOOKUP(入力項目!$S$15,子育て関連マスタ!$I$21:$M$22,4,FALSE),0),
AND(U334&gt;=16,U334&lt;=18),IFERROR(VLOOKUP(入力項目!$S$16,子育て関連マスタ!$I$26:$M$28,4,FALSE),0),
AND(U334&gt;=19,U334&lt;=20,入力項目!$S$16="高専"),IFERROR(VLOOKUP(入力項目!$S$16,子育て関連マスタ!$I$26:$M$28,4,FALSE),0),
AND(U334&gt;=19,U334&lt;=20,入力項目!$S$16&lt;&gt;"高専"),IFERROR(VLOOKUP(入力項目!$S$17,子育て関連マスタ!$I$32:$M$37,4,FALSE),0),
AND(U334&gt;=21,U334&lt;=22,入力項目!$S$16="高専"),IFERROR(VLOOKUP(入力項目!$S$17,子育て関連マスタ!$I$32:$M$34,4,FALSE),0),
AND(U334&gt;=21,U334&lt;=22,入力項目!$S$16&lt;&gt;"高専"),IFERROR(VLOOKUP(入力項目!$S$17,子育て関連マスタ!$I$32:$M$34,4,FALSE),0),
U334&gt;=23,0
) +
IF($D334=4,
  IFERROR(_xlfn.IFS(
  U334&lt;=入力項目!$S$11,0,
  AND(U334=入力項目!$S$11),IFERROR(VLOOKUP(入力項目!$S$12,子育て関連マスタ!$I$4:$M$5,2,FALSE),0),
  AND(U334=4),IFERROR(VLOOKUP(入力項目!$S$13,子育て関連マスタ!$I$9:$M$12,2,FALSE),0),
  AND(U334=7),IFERROR(VLOOKUP(入力項目!$S$14,子育て関連マスタ!$I$16:$M$17,2,FALSE),0),
  AND(U334=13),IFERROR(VLOOKUP(入力項目!$S$15,子育て関連マスタ!$I$21:$M$22,2,FALSE),0),
  AND(U334=16),IFERROR(VLOOKUP(入力項目!$S$16,子育て関連マスタ!$I$26:$M$28,2,FALSE),0),
  AND(U334=19,入力項目!$S$16&lt;&gt;"高専"),IFERROR(VLOOKUP(入力項目!$S$17,子育て関連マスタ!$I$32:$M$37,2,FALSE),0),
  AND(U334=21,入力項目!$S$16="高専"),IFERROR(VLOOKUP(入力項目!$S$17,子育て関連マスタ!$I$32:$M$37,2,FALSE),0),
  U334&gt;=22,0
  ),0),0
) +
IF(AND(U334&gt;=1,U334&lt;=15),IF($D334=入力項目!$S$8,入力項目!$S$3,0),0) +
IF(AND(U334&gt;=1,U334&lt;=15),IF($D334=5,入力項目!$S$4,0),0) +
IF(AND(U334&gt;=1,U334&lt;=15),IF($D334=12,入力項目!$S$5,0),0) +
IF(AND(入力項目!$S$7=$A334,入力項目!$S$8=$D334),子育て関連マスタ!$C$14,0) +
IFERROR(IF(AND(YEAR(EDATE(DATE(入力項目!$S$7,入力項目!$S$8,1),1))=$A334,MONTH(EDATE(DATE(入力項目!$S$7,入力項目!$S$8,1),1))=$D334),子育て関連マスタ!$C$15,0),0) +
IF(AND(OR(U334=3,U334=5,U334=7),$D334=11),子育て関連マスタ!$C$17,0) +
IF(AND(U334=20,$D334=1),子育て関連マスタ!$C$18,0) +
IF(AND(U334=20,$D334=1),
IFERROR(_xlfn.IFS(
入力項目!$S$10="男",子育て関連マスタ!$C$18,
入力項目!$S$10="女",子育て関連マスタ!$C$19
),0),0
) +
IF(AND(U334&gt;=入力項目!$S$18,U334&lt;=入力項目!$S$19),入力項目!$S$20,0) +
IF(AND(U334&gt;=入力項目!$S$21,U334&lt;=入力項目!$S$22),入力項目!$S$23,0) +
IF(AND(U334&gt;=入力項目!$S$24,U334&lt;=入力項目!$S$25),入力項目!$S$26,0)
)</f>
        <v>0</v>
      </c>
      <c r="AJ334" s="10">
        <f ca="1">-VLOOKUP($D334,月別収支!$A$2:$H$13,7,FALSE)</f>
        <v>-20000</v>
      </c>
    </row>
    <row r="335" spans="1:36" x14ac:dyDescent="0.4">
      <c r="A335">
        <f t="shared" ca="1" si="88"/>
        <v>2052</v>
      </c>
      <c r="B335">
        <f t="shared" ca="1" si="95"/>
        <v>2052</v>
      </c>
      <c r="C335">
        <f t="shared" ca="1" si="96"/>
        <v>28</v>
      </c>
      <c r="D335">
        <f t="shared" ca="1" si="89"/>
        <v>5</v>
      </c>
      <c r="E335" t="str">
        <f t="shared" ca="1" si="90"/>
        <v>2052年5月</v>
      </c>
      <c r="F335">
        <f ca="1">IF(OR(入力項目!$N$5&lt;$A335,AND(入力項目!$N$5=$A335,入力項目!$N$6&lt;$D335)),IF(F334=0,1,IF(G335=12,F334+1,F334)),0)</f>
        <v>27</v>
      </c>
      <c r="G335">
        <f ca="1">IF(OR(入力項目!$N$5&lt;$A335,AND(入力項目!$N$5=$A335,入力項目!$N$6&lt;$D335)),IF(G334=12,1,G334+1),0)</f>
        <v>7</v>
      </c>
      <c r="H335" t="str">
        <f t="shared" ca="1" si="91"/>
        <v>27_7</v>
      </c>
      <c r="I335">
        <f ca="1">IF(
  IFERROR(AND($C335&gt;0,MOD($C335,入力項目!$N$22)=0,$D335=入力項目!$N$23), FALSE),
  1,
  IF(
    AND(I334&gt;0,J334=12),
    IF(I334=入力項目!$N$28, 0, I334+1),
    I334
  )
)</f>
        <v>3</v>
      </c>
      <c r="J335">
        <f ca="1">IF($D335=入力項目!$N$23,1,IFERROR(J334+1,1))</f>
        <v>12</v>
      </c>
      <c r="K335" t="str">
        <f t="shared" ca="1" si="92"/>
        <v>3_12</v>
      </c>
      <c r="L335">
        <f ca="1">L334+IF(入力項目!$D$4=$D335,1,0)</f>
        <v>56</v>
      </c>
      <c r="M335" t="str">
        <f t="shared" ca="1" si="93"/>
        <v>56歳</v>
      </c>
      <c r="N335">
        <f t="shared" ca="1" si="97"/>
        <v>57</v>
      </c>
      <c r="O335" t="str">
        <f t="shared" ca="1" si="94"/>
        <v>57歳</v>
      </c>
      <c r="P335">
        <f t="shared" ca="1" si="98"/>
        <v>32</v>
      </c>
      <c r="Q335">
        <f t="shared" ca="1" si="99"/>
        <v>30</v>
      </c>
      <c r="R335">
        <f t="shared" ca="1" si="100"/>
        <v>2053</v>
      </c>
      <c r="S335">
        <f t="shared" ca="1" si="101"/>
        <v>2053</v>
      </c>
      <c r="T335">
        <f t="shared" ca="1" si="102"/>
        <v>2053</v>
      </c>
      <c r="U335">
        <f t="shared" ca="1" si="103"/>
        <v>2053</v>
      </c>
      <c r="V335" s="10">
        <f t="shared" ca="1" si="104"/>
        <v>40156885</v>
      </c>
      <c r="W335" s="10">
        <f ca="1">IF($L335&lt;その他マスタ!$B$1,VLOOKUP($D335,月別収支!$A$2:$H$13,2,FALSE),その他マスタ!$B$3)+IF(AND($L335=その他マスタ!$B$1,入力項目!$I$9="あり",$D335=入力項目!$D$4),その他マスタ!$B$2,0)</f>
        <v>300000</v>
      </c>
      <c r="X335" s="10">
        <f ca="1">-IF(入力項目!$K$5=TRUE,
IF($F335+$G335&lt;3,VLOOKUP($D335,月別収支!$A$2:$H$13,8,FALSE),0)+IFERROR(VLOOKUP($H335,住宅ローン計算!C:P,13,FALSE),0)+IF($F335&gt;1,IF(OR($G335=3,$G335=6,$G335=9,$G335=12),ROUNDUP(入力項目!$N$18/4,0),0),0),
VLOOKUP($D335,月別収支!$A$2:$H$13,8,FALSE))</f>
        <v>-53590</v>
      </c>
      <c r="Y335" s="10">
        <f ca="1">-VLOOKUP($D335,月別収支!$A$2:$H$13,3,FALSE)</f>
        <v>-75000</v>
      </c>
      <c r="Z335" s="10">
        <f ca="1">-VLOOKUP($D335,月別収支!$A$2:$H$13,4,FALSE)</f>
        <v>-27000</v>
      </c>
      <c r="AA335" s="10">
        <f ca="1">-VLOOKUP($D335,月別収支!$A$2:$H$13,6,FALSE)</f>
        <v>-10000</v>
      </c>
      <c r="AB335" s="10">
        <f ca="1">-(
VLOOKUP($D335,月別収支!$A$2:$H$13,5,FALSE)+IF(AND(入力項目!$I$27&lt;=$A335,ISEVEN($A335-入力項目!$I$27),入力項目!$I$28=$D335),入力項目!$I$26,0)
+IF(入力項目!$K$26=TRUE,
IFERROR(VLOOKUP($K335,マイカーローン計算!C:P,13,FALSE),0),
IFERROR(
  IF(AND($C335&gt;0,MOD($C335,入力項目!$N$22)=0,$D335=入力項目!$N$23),入力項目!$N$24,0),
 0
)
)
)</f>
        <v>-30000</v>
      </c>
      <c r="AC335" s="10">
        <f ca="1">-IF($A335&lt;入力項目!$N$33,入力項目!$N$35,IF(AND($A335=入力項目!$N$33,$D335&lt;=入力項目!$N$34),入力項目!$N$35,0))</f>
        <v>0</v>
      </c>
      <c r="AD335">
        <f ca="1">-(
_xlfn.IFS(
P335&lt;=入力項目!$S$11,0,
AND(P335&gt;=入力項目!$S$11+1,P335&lt;=3),IFERROR(VLOOKUP(入力項目!$S$12,子育て関連マスタ!$I$4:$M$5,4,FALSE),0),
AND(P335&gt;=4,P335&lt;=6),IFERROR(VLOOKUP(入力項目!$S$13,子育て関連マスタ!$I$9:$M$12,4,FALSE),0),
AND(P335&gt;=7,P335&lt;=12),IFERROR(VLOOKUP(入力項目!$S$14,子育て関連マスタ!$I$16:$M$17,4,FALSE),0),
AND(P335&gt;=13,P335&lt;=15),IFERROR(VLOOKUP(入力項目!$S$15,子育て関連マスタ!$I$21:$M$22,4,FALSE),0),
AND(P335&gt;=16,P335&lt;=18),IFERROR(VLOOKUP(入力項目!$S$16,子育て関連マスタ!$I$26:$M$28,4,FALSE),0),
AND(P335&gt;=19,P335&lt;=20,入力項目!$S$16="高専"),IFERROR(VLOOKUP(入力項目!$S$16,子育て関連マスタ!$I$26:$M$28,4,FALSE),0),
AND(P335&gt;=19,P335&lt;=20,入力項目!$S$16&lt;&gt;"高専"),IFERROR(VLOOKUP(入力項目!$S$17,子育て関連マスタ!$I$32:$M$37,4,FALSE),0),
AND(P335&gt;=21,P335&lt;=22,入力項目!$S$16="高専"),IFERROR(VLOOKUP(入力項目!$S$17,子育て関連マスタ!$I$32:$M$34,4,FALSE),0),
AND(P335&gt;=21,P335&lt;=22,入力項目!$S$16&lt;&gt;"高専"),IFERROR(VLOOKUP(入力項目!$S$17,子育て関連マスタ!$I$32:$M$34,4,FALSE),0),
P335&gt;=23,0
) +
IF($D335=4,
  IFERROR(_xlfn.IFS(
  P335&lt;=入力項目!$S$11,0,
  AND(P335=入力項目!$S$11),IFERROR(VLOOKUP(入力項目!$S$12,子育て関連マスタ!$I$4:$M$5,2,FALSE),0),
  AND(P335=4),IFERROR(VLOOKUP(入力項目!$S$13,子育て関連マスタ!$I$9:$M$12,2,FALSE),0),
  AND(P335=7),IFERROR(VLOOKUP(入力項目!$S$14,子育て関連マスタ!$I$16:$M$17,2,FALSE),0),
  AND(P335=13),IFERROR(VLOOKUP(入力項目!$S$15,子育て関連マスタ!$I$21:$M$22,2,FALSE),0),
  AND(P335=16),IFERROR(VLOOKUP(入力項目!$S$16,子育て関連マスタ!$I$26:$M$28,2,FALSE),0),
  AND(P335=19,入力項目!$S$16&lt;&gt;"高専"),IFERROR(VLOOKUP(入力項目!$S$17,子育て関連マスタ!$I$32:$M$37,2,FALSE),0),
  AND(P335=21,入力項目!$S$16="高専"),IFERROR(VLOOKUP(入力項目!$S$17,子育て関連マスタ!$I$32:$M$37,2,FALSE),0),
  P335&gt;=22,0
  ),0),0
) +
IF(AND(P335&gt;=1,P335&lt;=15),IF($D335=入力項目!$S$8,入力項目!$S$3,0),0) +
IF(AND(P335&gt;=1,P335&lt;=15),IF($D335=5,入力項目!$S$4,0),0) +
IF(AND(P335&gt;=1,P335&lt;=15),IF($D335=12,入力項目!$S$5,0),0) +
IF(AND(入力項目!$S$7=$A335,入力項目!$S$8=$D335),子育て関連マスタ!$C$14,0) +
IFERROR(IF(AND(YEAR(EDATE(DATE(入力項目!$S$7,入力項目!$S$8,1),1))=$A335,MONTH(EDATE(DATE(入力項目!$S$7,入力項目!$S$8,1),1))=$D335),子育て関連マスタ!$C$15,0),0) +
IF(AND(OR(P335=3,P335=5,P335=7),$D335=11),子育て関連マスタ!$C$17,0) +
IF(AND(P335=20,$D335=1),子育て関連マスタ!$C$18,0) +
IF(AND(P335=20,$D335=1),
IFERROR(_xlfn.IFS(
入力項目!$S$10="男",子育て関連マスタ!$C$18,
入力項目!$S$10="女",子育て関連マスタ!$C$19
),0),0
) +
IF(AND(P335&gt;=入力項目!$S$18,P335&lt;=入力項目!$S$19),入力項目!$S$20,0) +
IF(AND(P335&gt;=入力項目!$S$21,P335&lt;=入力項目!$S$22),入力項目!$S$23,0) +
IF(AND(P335&gt;=入力項目!$S$24,P335&lt;=入力項目!$S$25),入力項目!$S$26,0)
)</f>
        <v>0</v>
      </c>
      <c r="AE335">
        <f ca="1">-(
_xlfn.IFS(
Q335&lt;=入力項目!$S$11,0,
AND(Q335&gt;=入力項目!$S$11+1,Q335&lt;=3),IFERROR(VLOOKUP(入力項目!$S$12,子育て関連マスタ!$I$4:$M$5,4,FALSE),0),
AND(Q335&gt;=4,Q335&lt;=6),IFERROR(VLOOKUP(入力項目!$S$13,子育て関連マスタ!$I$9:$M$12,4,FALSE),0),
AND(Q335&gt;=7,Q335&lt;=12),IFERROR(VLOOKUP(入力項目!$S$14,子育て関連マスタ!$I$16:$M$17,4,FALSE),0),
AND(Q335&gt;=13,Q335&lt;=15),IFERROR(VLOOKUP(入力項目!$S$15,子育て関連マスタ!$I$21:$M$22,4,FALSE),0),
AND(Q335&gt;=16,Q335&lt;=18),IFERROR(VLOOKUP(入力項目!$S$16,子育て関連マスタ!$I$26:$M$28,4,FALSE),0),
AND(Q335&gt;=19,Q335&lt;=20,入力項目!$S$16="高専"),IFERROR(VLOOKUP(入力項目!$S$16,子育て関連マスタ!$I$26:$M$28,4,FALSE),0),
AND(Q335&gt;=19,Q335&lt;=20,入力項目!$S$16&lt;&gt;"高専"),IFERROR(VLOOKUP(入力項目!$S$17,子育て関連マスタ!$I$32:$M$37,4,FALSE),0),
AND(Q335&gt;=21,Q335&lt;=22,入力項目!$S$16="高専"),IFERROR(VLOOKUP(入力項目!$S$17,子育て関連マスタ!$I$32:$M$34,4,FALSE),0),
AND(Q335&gt;=21,Q335&lt;=22,入力項目!$S$16&lt;&gt;"高専"),IFERROR(VLOOKUP(入力項目!$S$17,子育て関連マスタ!$I$32:$M$34,4,FALSE),0),
Q335&gt;=23,0
) +
IF($D335=4,
  IFERROR(_xlfn.IFS(
  Q335&lt;=入力項目!$S$11,0,
  AND(Q335=入力項目!$S$11),IFERROR(VLOOKUP(入力項目!$S$12,子育て関連マスタ!$I$4:$M$5,2,FALSE),0),
  AND(Q335=4),IFERROR(VLOOKUP(入力項目!$S$13,子育て関連マスタ!$I$9:$M$12,2,FALSE),0),
  AND(Q335=7),IFERROR(VLOOKUP(入力項目!$S$14,子育て関連マスタ!$I$16:$M$17,2,FALSE),0),
  AND(Q335=13),IFERROR(VLOOKUP(入力項目!$S$15,子育て関連マスタ!$I$21:$M$22,2,FALSE),0),
  AND(Q335=16),IFERROR(VLOOKUP(入力項目!$S$16,子育て関連マスタ!$I$26:$M$28,2,FALSE),0),
  AND(Q335=19,入力項目!$S$16&lt;&gt;"高専"),IFERROR(VLOOKUP(入力項目!$S$17,子育て関連マスタ!$I$32:$M$37,2,FALSE),0),
  AND(Q335=21,入力項目!$S$16="高専"),IFERROR(VLOOKUP(入力項目!$S$17,子育て関連マスタ!$I$32:$M$37,2,FALSE),0),
  Q335&gt;=22,0
  ),0),0
) +
IF(AND(Q335&gt;=1,Q335&lt;=15),IF($D335=入力項目!$S$8,入力項目!$S$3,0),0) +
IF(AND(Q335&gt;=1,Q335&lt;=15),IF($D335=5,入力項目!$S$4,0),0) +
IF(AND(Q335&gt;=1,Q335&lt;=15),IF($D335=12,入力項目!$S$5,0),0) +
IF(AND(入力項目!$S$7=$A335,入力項目!$S$8=$D335),子育て関連マスタ!$C$14,0) +
IFERROR(IF(AND(YEAR(EDATE(DATE(入力項目!$S$7,入力項目!$S$8,1),1))=$A335,MONTH(EDATE(DATE(入力項目!$S$7,入力項目!$S$8,1),1))=$D335),子育て関連マスタ!$C$15,0),0) +
IF(AND(OR(Q335=3,Q335=5,Q335=7),$D335=11),子育て関連マスタ!$C$17,0) +
IF(AND(Q335=20,$D335=1),子育て関連マスタ!$C$18,0) +
IF(AND(Q335=20,$D335=1),
IFERROR(_xlfn.IFS(
入力項目!$S$10="男",子育て関連マスタ!$C$18,
入力項目!$S$10="女",子育て関連マスタ!$C$19
),0),0
) +
IF(AND(Q335&gt;=入力項目!$S$18,Q335&lt;=入力項目!$S$19),入力項目!$S$20,0) +
IF(AND(Q335&gt;=入力項目!$S$21,Q335&lt;=入力項目!$S$22),入力項目!$S$23,0) +
IF(AND(Q335&gt;=入力項目!$S$24,Q335&lt;=入力項目!$S$25),入力項目!$S$26,0)
)</f>
        <v>0</v>
      </c>
      <c r="AF335">
        <f ca="1">-(
_xlfn.IFS(
R335&lt;=入力項目!$S$11,0,
AND(R335&gt;=入力項目!$S$11+1,R335&lt;=3),IFERROR(VLOOKUP(入力項目!$S$12,子育て関連マスタ!$I$4:$M$5,4,FALSE),0),
AND(R335&gt;=4,R335&lt;=6),IFERROR(VLOOKUP(入力項目!$S$13,子育て関連マスタ!$I$9:$M$12,4,FALSE),0),
AND(R335&gt;=7,R335&lt;=12),IFERROR(VLOOKUP(入力項目!$S$14,子育て関連マスタ!$I$16:$M$17,4,FALSE),0),
AND(R335&gt;=13,R335&lt;=15),IFERROR(VLOOKUP(入力項目!$S$15,子育て関連マスタ!$I$21:$M$22,4,FALSE),0),
AND(R335&gt;=16,R335&lt;=18),IFERROR(VLOOKUP(入力項目!$S$16,子育て関連マスタ!$I$26:$M$28,4,FALSE),0),
AND(R335&gt;=19,R335&lt;=20,入力項目!$S$16="高専"),IFERROR(VLOOKUP(入力項目!$S$16,子育て関連マスタ!$I$26:$M$28,4,FALSE),0),
AND(R335&gt;=19,R335&lt;=20,入力項目!$S$16&lt;&gt;"高専"),IFERROR(VLOOKUP(入力項目!$S$17,子育て関連マスタ!$I$32:$M$37,4,FALSE),0),
AND(R335&gt;=21,R335&lt;=22,入力項目!$S$16="高専"),IFERROR(VLOOKUP(入力項目!$S$17,子育て関連マスタ!$I$32:$M$34,4,FALSE),0),
AND(R335&gt;=21,R335&lt;=22,入力項目!$S$16&lt;&gt;"高専"),IFERROR(VLOOKUP(入力項目!$S$17,子育て関連マスタ!$I$32:$M$34,4,FALSE),0),
R335&gt;=23,0
) +
IF($D335=4,
  IFERROR(_xlfn.IFS(
  R335&lt;=入力項目!$S$11,0,
  AND(R335=入力項目!$S$11),IFERROR(VLOOKUP(入力項目!$S$12,子育て関連マスタ!$I$4:$M$5,2,FALSE),0),
  AND(R335=4),IFERROR(VLOOKUP(入力項目!$S$13,子育て関連マスタ!$I$9:$M$12,2,FALSE),0),
  AND(R335=7),IFERROR(VLOOKUP(入力項目!$S$14,子育て関連マスタ!$I$16:$M$17,2,FALSE),0),
  AND(R335=13),IFERROR(VLOOKUP(入力項目!$S$15,子育て関連マスタ!$I$21:$M$22,2,FALSE),0),
  AND(R335=16),IFERROR(VLOOKUP(入力項目!$S$16,子育て関連マスタ!$I$26:$M$28,2,FALSE),0),
  AND(R335=19,入力項目!$S$16&lt;&gt;"高専"),IFERROR(VLOOKUP(入力項目!$S$17,子育て関連マスタ!$I$32:$M$37,2,FALSE),0),
  AND(R335=21,入力項目!$S$16="高専"),IFERROR(VLOOKUP(入力項目!$S$17,子育て関連マスタ!$I$32:$M$37,2,FALSE),0),
  R335&gt;=22,0
  ),0),0
) +
IF(AND(R335&gt;=1,R335&lt;=15),IF($D335=入力項目!$S$8,入力項目!$S$3,0),0) +
IF(AND(R335&gt;=1,R335&lt;=15),IF($D335=5,入力項目!$S$4,0),0) +
IF(AND(R335&gt;=1,R335&lt;=15),IF($D335=12,入力項目!$S$5,0),0) +
IF(AND(入力項目!$S$7=$A335,入力項目!$S$8=$D335),子育て関連マスタ!$C$14,0) +
IFERROR(IF(AND(YEAR(EDATE(DATE(入力項目!$S$7,入力項目!$S$8,1),1))=$A335,MONTH(EDATE(DATE(入力項目!$S$7,入力項目!$S$8,1),1))=$D335),子育て関連マスタ!$C$15,0),0) +
IF(AND(OR(R335=3,R335=5,R335=7),$D335=11),子育て関連マスタ!$C$17,0) +
IF(AND(R335=20,$D335=1),子育て関連マスタ!$C$18,0) +
IF(AND(R335=20,$D335=1),
IFERROR(_xlfn.IFS(
入力項目!$S$10="男",子育て関連マスタ!$C$18,
入力項目!$S$10="女",子育て関連マスタ!$C$19
),0),0
) +
IF(AND(R335&gt;=入力項目!$S$18,R335&lt;=入力項目!$S$19),入力項目!$S$20,0) +
IF(AND(R335&gt;=入力項目!$S$21,R335&lt;=入力項目!$S$22),入力項目!$S$23,0) +
IF(AND(R335&gt;=入力項目!$S$24,R335&lt;=入力項目!$S$25),入力項目!$S$26,0)
)</f>
        <v>0</v>
      </c>
      <c r="AG335">
        <f ca="1">-(
_xlfn.IFS(
S335&lt;=入力項目!$S$11,0,
AND(S335&gt;=入力項目!$S$11+1,S335&lt;=3),IFERROR(VLOOKUP(入力項目!$S$12,子育て関連マスタ!$I$4:$M$5,4,FALSE),0),
AND(S335&gt;=4,S335&lt;=6),IFERROR(VLOOKUP(入力項目!$S$13,子育て関連マスタ!$I$9:$M$12,4,FALSE),0),
AND(S335&gt;=7,S335&lt;=12),IFERROR(VLOOKUP(入力項目!$S$14,子育て関連マスタ!$I$16:$M$17,4,FALSE),0),
AND(S335&gt;=13,S335&lt;=15),IFERROR(VLOOKUP(入力項目!$S$15,子育て関連マスタ!$I$21:$M$22,4,FALSE),0),
AND(S335&gt;=16,S335&lt;=18),IFERROR(VLOOKUP(入力項目!$S$16,子育て関連マスタ!$I$26:$M$28,4,FALSE),0),
AND(S335&gt;=19,S335&lt;=20,入力項目!$S$16="高専"),IFERROR(VLOOKUP(入力項目!$S$16,子育て関連マスタ!$I$26:$M$28,4,FALSE),0),
AND(S335&gt;=19,S335&lt;=20,入力項目!$S$16&lt;&gt;"高専"),IFERROR(VLOOKUP(入力項目!$S$17,子育て関連マスタ!$I$32:$M$37,4,FALSE),0),
AND(S335&gt;=21,S335&lt;=22,入力項目!$S$16="高専"),IFERROR(VLOOKUP(入力項目!$S$17,子育て関連マスタ!$I$32:$M$34,4,FALSE),0),
AND(S335&gt;=21,S335&lt;=22,入力項目!$S$16&lt;&gt;"高専"),IFERROR(VLOOKUP(入力項目!$S$17,子育て関連マスタ!$I$32:$M$34,4,FALSE),0),
S335&gt;=23,0
) +
IF($D335=4,
  IFERROR(_xlfn.IFS(
  S335&lt;=入力項目!$S$11,0,
  AND(S335=入力項目!$S$11),IFERROR(VLOOKUP(入力項目!$S$12,子育て関連マスタ!$I$4:$M$5,2,FALSE),0),
  AND(S335=4),IFERROR(VLOOKUP(入力項目!$S$13,子育て関連マスタ!$I$9:$M$12,2,FALSE),0),
  AND(S335=7),IFERROR(VLOOKUP(入力項目!$S$14,子育て関連マスタ!$I$16:$M$17,2,FALSE),0),
  AND(S335=13),IFERROR(VLOOKUP(入力項目!$S$15,子育て関連マスタ!$I$21:$M$22,2,FALSE),0),
  AND(S335=16),IFERROR(VLOOKUP(入力項目!$S$16,子育て関連マスタ!$I$26:$M$28,2,FALSE),0),
  AND(S335=19,入力項目!$S$16&lt;&gt;"高専"),IFERROR(VLOOKUP(入力項目!$S$17,子育て関連マスタ!$I$32:$M$37,2,FALSE),0),
  AND(S335=21,入力項目!$S$16="高専"),IFERROR(VLOOKUP(入力項目!$S$17,子育て関連マスタ!$I$32:$M$37,2,FALSE),0),
  S335&gt;=22,0
  ),0),0
) +
IF(AND(S335&gt;=1,S335&lt;=15),IF($D335=入力項目!$S$8,入力項目!$S$3,0),0) +
IF(AND(S335&gt;=1,S335&lt;=15),IF($D335=5,入力項目!$S$4,0),0) +
IF(AND(S335&gt;=1,S335&lt;=15),IF($D335=12,入力項目!$S$5,0),0) +
IF(AND(入力項目!$S$7=$A335,入力項目!$S$8=$D335),子育て関連マスタ!$C$14,0) +
IFERROR(IF(AND(YEAR(EDATE(DATE(入力項目!$S$7,入力項目!$S$8,1),1))=$A335,MONTH(EDATE(DATE(入力項目!$S$7,入力項目!$S$8,1),1))=$D335),子育て関連マスタ!$C$15,0),0) +
IF(AND(OR(S335=3,S335=5,S335=7),$D335=11),子育て関連マスタ!$C$17,0) +
IF(AND(S335=20,$D335=1),子育て関連マスタ!$C$18,0) +
IF(AND(S335=20,$D335=1),
IFERROR(_xlfn.IFS(
入力項目!$S$10="男",子育て関連マスタ!$C$18,
入力項目!$S$10="女",子育て関連マスタ!$C$19
),0),0
) +
IF(AND(S335&gt;=入力項目!$S$18,S335&lt;=入力項目!$S$19),入力項目!$S$20,0) +
IF(AND(S335&gt;=入力項目!$S$21,S335&lt;=入力項目!$S$22),入力項目!$S$23,0) +
IF(AND(S335&gt;=入力項目!$S$24,S335&lt;=入力項目!$S$25),入力項目!$S$26,0)
)</f>
        <v>0</v>
      </c>
      <c r="AH335">
        <f ca="1">-(
_xlfn.IFS(
T335&lt;=入力項目!$S$11,0,
AND(T335&gt;=入力項目!$S$11+1,T335&lt;=3),IFERROR(VLOOKUP(入力項目!$S$12,子育て関連マスタ!$I$4:$M$5,4,FALSE),0),
AND(T335&gt;=4,T335&lt;=6),IFERROR(VLOOKUP(入力項目!$S$13,子育て関連マスタ!$I$9:$M$12,4,FALSE),0),
AND(T335&gt;=7,T335&lt;=12),IFERROR(VLOOKUP(入力項目!$S$14,子育て関連マスタ!$I$16:$M$17,4,FALSE),0),
AND(T335&gt;=13,T335&lt;=15),IFERROR(VLOOKUP(入力項目!$S$15,子育て関連マスタ!$I$21:$M$22,4,FALSE),0),
AND(T335&gt;=16,T335&lt;=18),IFERROR(VLOOKUP(入力項目!$S$16,子育て関連マスタ!$I$26:$M$28,4,FALSE),0),
AND(T335&gt;=19,T335&lt;=20,入力項目!$S$16="高専"),IFERROR(VLOOKUP(入力項目!$S$16,子育て関連マスタ!$I$26:$M$28,4,FALSE),0),
AND(T335&gt;=19,T335&lt;=20,入力項目!$S$16&lt;&gt;"高専"),IFERROR(VLOOKUP(入力項目!$S$17,子育て関連マスタ!$I$32:$M$37,4,FALSE),0),
AND(T335&gt;=21,T335&lt;=22,入力項目!$S$16="高専"),IFERROR(VLOOKUP(入力項目!$S$17,子育て関連マスタ!$I$32:$M$34,4,FALSE),0),
AND(T335&gt;=21,T335&lt;=22,入力項目!$S$16&lt;&gt;"高専"),IFERROR(VLOOKUP(入力項目!$S$17,子育て関連マスタ!$I$32:$M$34,4,FALSE),0),
T335&gt;=23,0
) +
IF($D335=4,
  IFERROR(_xlfn.IFS(
  T335&lt;=入力項目!$S$11,0,
  AND(T335=入力項目!$S$11),IFERROR(VLOOKUP(入力項目!$S$12,子育て関連マスタ!$I$4:$M$5,2,FALSE),0),
  AND(T335=4),IFERROR(VLOOKUP(入力項目!$S$13,子育て関連マスタ!$I$9:$M$12,2,FALSE),0),
  AND(T335=7),IFERROR(VLOOKUP(入力項目!$S$14,子育て関連マスタ!$I$16:$M$17,2,FALSE),0),
  AND(T335=13),IFERROR(VLOOKUP(入力項目!$S$15,子育て関連マスタ!$I$21:$M$22,2,FALSE),0),
  AND(T335=16),IFERROR(VLOOKUP(入力項目!$S$16,子育て関連マスタ!$I$26:$M$28,2,FALSE),0),
  AND(T335=19,入力項目!$S$16&lt;&gt;"高専"),IFERROR(VLOOKUP(入力項目!$S$17,子育て関連マスタ!$I$32:$M$37,2,FALSE),0),
  AND(T335=21,入力項目!$S$16="高専"),IFERROR(VLOOKUP(入力項目!$S$17,子育て関連マスタ!$I$32:$M$37,2,FALSE),0),
  T335&gt;=22,0
  ),0),0
) +
IF(AND(T335&gt;=1,T335&lt;=15),IF($D335=入力項目!$S$8,入力項目!$S$3,0),0) +
IF(AND(T335&gt;=1,T335&lt;=15),IF($D335=5,入力項目!$S$4,0),0) +
IF(AND(T335&gt;=1,T335&lt;=15),IF($D335=12,入力項目!$S$5,0),0) +
IF(AND(入力項目!$S$7=$A335,入力項目!$S$8=$D335),子育て関連マスタ!$C$14,0) +
IFERROR(IF(AND(YEAR(EDATE(DATE(入力項目!$S$7,入力項目!$S$8,1),1))=$A335,MONTH(EDATE(DATE(入力項目!$S$7,入力項目!$S$8,1),1))=$D335),子育て関連マスタ!$C$15,0),0) +
IF(AND(OR(T335=3,T335=5,T335=7),$D335=11),子育て関連マスタ!$C$17,0) +
IF(AND(T335=20,$D335=1),子育て関連マスタ!$C$18,0) +
IF(AND(T335=20,$D335=1),
IFERROR(_xlfn.IFS(
入力項目!$S$10="男",子育て関連マスタ!$C$18,
入力項目!$S$10="女",子育て関連マスタ!$C$19
),0),0
) +
IF(AND(T335&gt;=入力項目!$S$18,T335&lt;=入力項目!$S$19),入力項目!$S$20,0) +
IF(AND(T335&gt;=入力項目!$S$21,T335&lt;=入力項目!$S$22),入力項目!$S$23,0) +
IF(AND(T335&gt;=入力項目!$S$24,T335&lt;=入力項目!$S$25),入力項目!$S$26,0)
)</f>
        <v>0</v>
      </c>
      <c r="AI335">
        <f ca="1">-(
_xlfn.IFS(
U335&lt;=入力項目!$S$11,0,
AND(U335&gt;=入力項目!$S$11+1,U335&lt;=3),IFERROR(VLOOKUP(入力項目!$S$12,子育て関連マスタ!$I$4:$M$5,4,FALSE),0),
AND(U335&gt;=4,U335&lt;=6),IFERROR(VLOOKUP(入力項目!$S$13,子育て関連マスタ!$I$9:$M$12,4,FALSE),0),
AND(U335&gt;=7,U335&lt;=12),IFERROR(VLOOKUP(入力項目!$S$14,子育て関連マスタ!$I$16:$M$17,4,FALSE),0),
AND(U335&gt;=13,U335&lt;=15),IFERROR(VLOOKUP(入力項目!$S$15,子育て関連マスタ!$I$21:$M$22,4,FALSE),0),
AND(U335&gt;=16,U335&lt;=18),IFERROR(VLOOKUP(入力項目!$S$16,子育て関連マスタ!$I$26:$M$28,4,FALSE),0),
AND(U335&gt;=19,U335&lt;=20,入力項目!$S$16="高専"),IFERROR(VLOOKUP(入力項目!$S$16,子育て関連マスタ!$I$26:$M$28,4,FALSE),0),
AND(U335&gt;=19,U335&lt;=20,入力項目!$S$16&lt;&gt;"高専"),IFERROR(VLOOKUP(入力項目!$S$17,子育て関連マスタ!$I$32:$M$37,4,FALSE),0),
AND(U335&gt;=21,U335&lt;=22,入力項目!$S$16="高専"),IFERROR(VLOOKUP(入力項目!$S$17,子育て関連マスタ!$I$32:$M$34,4,FALSE),0),
AND(U335&gt;=21,U335&lt;=22,入力項目!$S$16&lt;&gt;"高専"),IFERROR(VLOOKUP(入力項目!$S$17,子育て関連マスタ!$I$32:$M$34,4,FALSE),0),
U335&gt;=23,0
) +
IF($D335=4,
  IFERROR(_xlfn.IFS(
  U335&lt;=入力項目!$S$11,0,
  AND(U335=入力項目!$S$11),IFERROR(VLOOKUP(入力項目!$S$12,子育て関連マスタ!$I$4:$M$5,2,FALSE),0),
  AND(U335=4),IFERROR(VLOOKUP(入力項目!$S$13,子育て関連マスタ!$I$9:$M$12,2,FALSE),0),
  AND(U335=7),IFERROR(VLOOKUP(入力項目!$S$14,子育て関連マスタ!$I$16:$M$17,2,FALSE),0),
  AND(U335=13),IFERROR(VLOOKUP(入力項目!$S$15,子育て関連マスタ!$I$21:$M$22,2,FALSE),0),
  AND(U335=16),IFERROR(VLOOKUP(入力項目!$S$16,子育て関連マスタ!$I$26:$M$28,2,FALSE),0),
  AND(U335=19,入力項目!$S$16&lt;&gt;"高専"),IFERROR(VLOOKUP(入力項目!$S$17,子育て関連マスタ!$I$32:$M$37,2,FALSE),0),
  AND(U335=21,入力項目!$S$16="高専"),IFERROR(VLOOKUP(入力項目!$S$17,子育て関連マスタ!$I$32:$M$37,2,FALSE),0),
  U335&gt;=22,0
  ),0),0
) +
IF(AND(U335&gt;=1,U335&lt;=15),IF($D335=入力項目!$S$8,入力項目!$S$3,0),0) +
IF(AND(U335&gt;=1,U335&lt;=15),IF($D335=5,入力項目!$S$4,0),0) +
IF(AND(U335&gt;=1,U335&lt;=15),IF($D335=12,入力項目!$S$5,0),0) +
IF(AND(入力項目!$S$7=$A335,入力項目!$S$8=$D335),子育て関連マスタ!$C$14,0) +
IFERROR(IF(AND(YEAR(EDATE(DATE(入力項目!$S$7,入力項目!$S$8,1),1))=$A335,MONTH(EDATE(DATE(入力項目!$S$7,入力項目!$S$8,1),1))=$D335),子育て関連マスタ!$C$15,0),0) +
IF(AND(OR(U335=3,U335=5,U335=7),$D335=11),子育て関連マスタ!$C$17,0) +
IF(AND(U335=20,$D335=1),子育て関連マスタ!$C$18,0) +
IF(AND(U335=20,$D335=1),
IFERROR(_xlfn.IFS(
入力項目!$S$10="男",子育て関連マスタ!$C$18,
入力項目!$S$10="女",子育て関連マスタ!$C$19
),0),0
) +
IF(AND(U335&gt;=入力項目!$S$18,U335&lt;=入力項目!$S$19),入力項目!$S$20,0) +
IF(AND(U335&gt;=入力項目!$S$21,U335&lt;=入力項目!$S$22),入力項目!$S$23,0) +
IF(AND(U335&gt;=入力項目!$S$24,U335&lt;=入力項目!$S$25),入力項目!$S$26,0)
)</f>
        <v>0</v>
      </c>
      <c r="AJ335" s="10">
        <f ca="1">-VLOOKUP($D335,月別収支!$A$2:$H$13,7,FALSE)</f>
        <v>-20000</v>
      </c>
    </row>
    <row r="336" spans="1:36" x14ac:dyDescent="0.4">
      <c r="A336">
        <f t="shared" ca="1" si="88"/>
        <v>2052</v>
      </c>
      <c r="B336">
        <f t="shared" ca="1" si="95"/>
        <v>2052</v>
      </c>
      <c r="C336">
        <f t="shared" ca="1" si="96"/>
        <v>28</v>
      </c>
      <c r="D336">
        <f t="shared" ca="1" si="89"/>
        <v>6</v>
      </c>
      <c r="E336" t="str">
        <f t="shared" ca="1" si="90"/>
        <v>2052年6月</v>
      </c>
      <c r="F336">
        <f ca="1">IF(OR(入力項目!$N$5&lt;$A336,AND(入力項目!$N$5=$A336,入力項目!$N$6&lt;$D336)),IF(F335=0,1,IF(G336=12,F335+1,F335)),0)</f>
        <v>27</v>
      </c>
      <c r="G336">
        <f ca="1">IF(OR(入力項目!$N$5&lt;$A336,AND(入力項目!$N$5=$A336,入力項目!$N$6&lt;$D336)),IF(G335=12,1,G335+1),0)</f>
        <v>8</v>
      </c>
      <c r="H336" t="str">
        <f t="shared" ca="1" si="91"/>
        <v>27_8</v>
      </c>
      <c r="I336">
        <f ca="1">IF(
  IFERROR(AND($C336&gt;0,MOD($C336,入力項目!$N$22)=0,$D336=入力項目!$N$23), FALSE),
  1,
  IF(
    AND(I335&gt;0,J335=12),
    IF(I335=入力項目!$N$28, 0, I335+1),
    I335
  )
)</f>
        <v>0</v>
      </c>
      <c r="J336">
        <f ca="1">IF($D336=入力項目!$N$23,1,IFERROR(J335+1,1))</f>
        <v>1</v>
      </c>
      <c r="K336" t="str">
        <f t="shared" ca="1" si="92"/>
        <v>0_1</v>
      </c>
      <c r="L336">
        <f ca="1">L335+IF(入力項目!$D$4=$D336,1,0)</f>
        <v>56</v>
      </c>
      <c r="M336" t="str">
        <f t="shared" ca="1" si="93"/>
        <v>56歳</v>
      </c>
      <c r="N336">
        <f t="shared" ca="1" si="97"/>
        <v>57</v>
      </c>
      <c r="O336" t="str">
        <f t="shared" ca="1" si="94"/>
        <v>57歳</v>
      </c>
      <c r="P336">
        <f t="shared" ca="1" si="98"/>
        <v>32</v>
      </c>
      <c r="Q336">
        <f t="shared" ca="1" si="99"/>
        <v>30</v>
      </c>
      <c r="R336">
        <f t="shared" ca="1" si="100"/>
        <v>2053</v>
      </c>
      <c r="S336">
        <f t="shared" ca="1" si="101"/>
        <v>2053</v>
      </c>
      <c r="T336">
        <f t="shared" ca="1" si="102"/>
        <v>2053</v>
      </c>
      <c r="U336">
        <f t="shared" ca="1" si="103"/>
        <v>2053</v>
      </c>
      <c r="V336" s="10">
        <f t="shared" ca="1" si="104"/>
        <v>40613385</v>
      </c>
      <c r="W336" s="10">
        <f ca="1">IF($L336&lt;その他マスタ!$B$1,VLOOKUP($D336,月別収支!$A$2:$H$13,2,FALSE),その他マスタ!$B$3)+IF(AND($L336=その他マスタ!$B$1,入力項目!$I$9="あり",$D336=入力項目!$D$4),その他マスタ!$B$2,0)</f>
        <v>800000</v>
      </c>
      <c r="X336" s="10">
        <f ca="1">-IF(入力項目!$K$5=TRUE,
IF($F336+$G336&lt;3,VLOOKUP($D336,月別収支!$A$2:$H$13,8,FALSE),0)+IFERROR(VLOOKUP($H336,住宅ローン計算!C:P,13,FALSE),0)+IF($F336&gt;1,IF(OR($G336=3,$G336=6,$G336=9,$G336=12),ROUNDUP(入力項目!$N$18/4,0),0),0),
VLOOKUP($D336,月別収支!$A$2:$H$13,8,FALSE))</f>
        <v>-191500</v>
      </c>
      <c r="Y336" s="10">
        <f ca="1">-VLOOKUP($D336,月別収支!$A$2:$H$13,3,FALSE)</f>
        <v>-75000</v>
      </c>
      <c r="Z336" s="10">
        <f ca="1">-VLOOKUP($D336,月別収支!$A$2:$H$13,4,FALSE)</f>
        <v>-27000</v>
      </c>
      <c r="AA336" s="10">
        <f ca="1">-VLOOKUP($D336,月別収支!$A$2:$H$13,6,FALSE)</f>
        <v>-10000</v>
      </c>
      <c r="AB336" s="10">
        <f ca="1">-(
VLOOKUP($D336,月別収支!$A$2:$H$13,5,FALSE)+IF(AND(入力項目!$I$27&lt;=$A336,ISEVEN($A336-入力項目!$I$27),入力項目!$I$28=$D336),入力項目!$I$26,0)
+IF(入力項目!$K$26=TRUE,
IFERROR(VLOOKUP($K336,マイカーローン計算!C:P,13,FALSE),0),
IFERROR(
  IF(AND($C336&gt;0,MOD($C336,入力項目!$N$22)=0,$D336=入力項目!$N$23),入力項目!$N$24,0),
 0
)
)
)</f>
        <v>-20000</v>
      </c>
      <c r="AC336" s="10">
        <f ca="1">-IF($A336&lt;入力項目!$N$33,入力項目!$N$35,IF(AND($A336=入力項目!$N$33,$D336&lt;=入力項目!$N$34),入力項目!$N$35,0))</f>
        <v>0</v>
      </c>
      <c r="AD336">
        <f ca="1">-(
_xlfn.IFS(
P336&lt;=入力項目!$S$11,0,
AND(P336&gt;=入力項目!$S$11+1,P336&lt;=3),IFERROR(VLOOKUP(入力項目!$S$12,子育て関連マスタ!$I$4:$M$5,4,FALSE),0),
AND(P336&gt;=4,P336&lt;=6),IFERROR(VLOOKUP(入力項目!$S$13,子育て関連マスタ!$I$9:$M$12,4,FALSE),0),
AND(P336&gt;=7,P336&lt;=12),IFERROR(VLOOKUP(入力項目!$S$14,子育て関連マスタ!$I$16:$M$17,4,FALSE),0),
AND(P336&gt;=13,P336&lt;=15),IFERROR(VLOOKUP(入力項目!$S$15,子育て関連マスタ!$I$21:$M$22,4,FALSE),0),
AND(P336&gt;=16,P336&lt;=18),IFERROR(VLOOKUP(入力項目!$S$16,子育て関連マスタ!$I$26:$M$28,4,FALSE),0),
AND(P336&gt;=19,P336&lt;=20,入力項目!$S$16="高専"),IFERROR(VLOOKUP(入力項目!$S$16,子育て関連マスタ!$I$26:$M$28,4,FALSE),0),
AND(P336&gt;=19,P336&lt;=20,入力項目!$S$16&lt;&gt;"高専"),IFERROR(VLOOKUP(入力項目!$S$17,子育て関連マスタ!$I$32:$M$37,4,FALSE),0),
AND(P336&gt;=21,P336&lt;=22,入力項目!$S$16="高専"),IFERROR(VLOOKUP(入力項目!$S$17,子育て関連マスタ!$I$32:$M$34,4,FALSE),0),
AND(P336&gt;=21,P336&lt;=22,入力項目!$S$16&lt;&gt;"高専"),IFERROR(VLOOKUP(入力項目!$S$17,子育て関連マスタ!$I$32:$M$34,4,FALSE),0),
P336&gt;=23,0
) +
IF($D336=4,
  IFERROR(_xlfn.IFS(
  P336&lt;=入力項目!$S$11,0,
  AND(P336=入力項目!$S$11),IFERROR(VLOOKUP(入力項目!$S$12,子育て関連マスタ!$I$4:$M$5,2,FALSE),0),
  AND(P336=4),IFERROR(VLOOKUP(入力項目!$S$13,子育て関連マスタ!$I$9:$M$12,2,FALSE),0),
  AND(P336=7),IFERROR(VLOOKUP(入力項目!$S$14,子育て関連マスタ!$I$16:$M$17,2,FALSE),0),
  AND(P336=13),IFERROR(VLOOKUP(入力項目!$S$15,子育て関連マスタ!$I$21:$M$22,2,FALSE),0),
  AND(P336=16),IFERROR(VLOOKUP(入力項目!$S$16,子育て関連マスタ!$I$26:$M$28,2,FALSE),0),
  AND(P336=19,入力項目!$S$16&lt;&gt;"高専"),IFERROR(VLOOKUP(入力項目!$S$17,子育て関連マスタ!$I$32:$M$37,2,FALSE),0),
  AND(P336=21,入力項目!$S$16="高専"),IFERROR(VLOOKUP(入力項目!$S$17,子育て関連マスタ!$I$32:$M$37,2,FALSE),0),
  P336&gt;=22,0
  ),0),0
) +
IF(AND(P336&gt;=1,P336&lt;=15),IF($D336=入力項目!$S$8,入力項目!$S$3,0),0) +
IF(AND(P336&gt;=1,P336&lt;=15),IF($D336=5,入力項目!$S$4,0),0) +
IF(AND(P336&gt;=1,P336&lt;=15),IF($D336=12,入力項目!$S$5,0),0) +
IF(AND(入力項目!$S$7=$A336,入力項目!$S$8=$D336),子育て関連マスタ!$C$14,0) +
IFERROR(IF(AND(YEAR(EDATE(DATE(入力項目!$S$7,入力項目!$S$8,1),1))=$A336,MONTH(EDATE(DATE(入力項目!$S$7,入力項目!$S$8,1),1))=$D336),子育て関連マスタ!$C$15,0),0) +
IF(AND(OR(P336=3,P336=5,P336=7),$D336=11),子育て関連マスタ!$C$17,0) +
IF(AND(P336=20,$D336=1),子育て関連マスタ!$C$18,0) +
IF(AND(P336=20,$D336=1),
IFERROR(_xlfn.IFS(
入力項目!$S$10="男",子育て関連マスタ!$C$18,
入力項目!$S$10="女",子育て関連マスタ!$C$19
),0),0
) +
IF(AND(P336&gt;=入力項目!$S$18,P336&lt;=入力項目!$S$19),入力項目!$S$20,0) +
IF(AND(P336&gt;=入力項目!$S$21,P336&lt;=入力項目!$S$22),入力項目!$S$23,0) +
IF(AND(P336&gt;=入力項目!$S$24,P336&lt;=入力項目!$S$25),入力項目!$S$26,0)
)</f>
        <v>0</v>
      </c>
      <c r="AE336">
        <f ca="1">-(
_xlfn.IFS(
Q336&lt;=入力項目!$S$11,0,
AND(Q336&gt;=入力項目!$S$11+1,Q336&lt;=3),IFERROR(VLOOKUP(入力項目!$S$12,子育て関連マスタ!$I$4:$M$5,4,FALSE),0),
AND(Q336&gt;=4,Q336&lt;=6),IFERROR(VLOOKUP(入力項目!$S$13,子育て関連マスタ!$I$9:$M$12,4,FALSE),0),
AND(Q336&gt;=7,Q336&lt;=12),IFERROR(VLOOKUP(入力項目!$S$14,子育て関連マスタ!$I$16:$M$17,4,FALSE),0),
AND(Q336&gt;=13,Q336&lt;=15),IFERROR(VLOOKUP(入力項目!$S$15,子育て関連マスタ!$I$21:$M$22,4,FALSE),0),
AND(Q336&gt;=16,Q336&lt;=18),IFERROR(VLOOKUP(入力項目!$S$16,子育て関連マスタ!$I$26:$M$28,4,FALSE),0),
AND(Q336&gt;=19,Q336&lt;=20,入力項目!$S$16="高専"),IFERROR(VLOOKUP(入力項目!$S$16,子育て関連マスタ!$I$26:$M$28,4,FALSE),0),
AND(Q336&gt;=19,Q336&lt;=20,入力項目!$S$16&lt;&gt;"高専"),IFERROR(VLOOKUP(入力項目!$S$17,子育て関連マスタ!$I$32:$M$37,4,FALSE),0),
AND(Q336&gt;=21,Q336&lt;=22,入力項目!$S$16="高専"),IFERROR(VLOOKUP(入力項目!$S$17,子育て関連マスタ!$I$32:$M$34,4,FALSE),0),
AND(Q336&gt;=21,Q336&lt;=22,入力項目!$S$16&lt;&gt;"高専"),IFERROR(VLOOKUP(入力項目!$S$17,子育て関連マスタ!$I$32:$M$34,4,FALSE),0),
Q336&gt;=23,0
) +
IF($D336=4,
  IFERROR(_xlfn.IFS(
  Q336&lt;=入力項目!$S$11,0,
  AND(Q336=入力項目!$S$11),IFERROR(VLOOKUP(入力項目!$S$12,子育て関連マスタ!$I$4:$M$5,2,FALSE),0),
  AND(Q336=4),IFERROR(VLOOKUP(入力項目!$S$13,子育て関連マスタ!$I$9:$M$12,2,FALSE),0),
  AND(Q336=7),IFERROR(VLOOKUP(入力項目!$S$14,子育て関連マスタ!$I$16:$M$17,2,FALSE),0),
  AND(Q336=13),IFERROR(VLOOKUP(入力項目!$S$15,子育て関連マスタ!$I$21:$M$22,2,FALSE),0),
  AND(Q336=16),IFERROR(VLOOKUP(入力項目!$S$16,子育て関連マスタ!$I$26:$M$28,2,FALSE),0),
  AND(Q336=19,入力項目!$S$16&lt;&gt;"高専"),IFERROR(VLOOKUP(入力項目!$S$17,子育て関連マスタ!$I$32:$M$37,2,FALSE),0),
  AND(Q336=21,入力項目!$S$16="高専"),IFERROR(VLOOKUP(入力項目!$S$17,子育て関連マスタ!$I$32:$M$37,2,FALSE),0),
  Q336&gt;=22,0
  ),0),0
) +
IF(AND(Q336&gt;=1,Q336&lt;=15),IF($D336=入力項目!$S$8,入力項目!$S$3,0),0) +
IF(AND(Q336&gt;=1,Q336&lt;=15),IF($D336=5,入力項目!$S$4,0),0) +
IF(AND(Q336&gt;=1,Q336&lt;=15),IF($D336=12,入力項目!$S$5,0),0) +
IF(AND(入力項目!$S$7=$A336,入力項目!$S$8=$D336),子育て関連マスタ!$C$14,0) +
IFERROR(IF(AND(YEAR(EDATE(DATE(入力項目!$S$7,入力項目!$S$8,1),1))=$A336,MONTH(EDATE(DATE(入力項目!$S$7,入力項目!$S$8,1),1))=$D336),子育て関連マスタ!$C$15,0),0) +
IF(AND(OR(Q336=3,Q336=5,Q336=7),$D336=11),子育て関連マスタ!$C$17,0) +
IF(AND(Q336=20,$D336=1),子育て関連マスタ!$C$18,0) +
IF(AND(Q336=20,$D336=1),
IFERROR(_xlfn.IFS(
入力項目!$S$10="男",子育て関連マスタ!$C$18,
入力項目!$S$10="女",子育て関連マスタ!$C$19
),0),0
) +
IF(AND(Q336&gt;=入力項目!$S$18,Q336&lt;=入力項目!$S$19),入力項目!$S$20,0) +
IF(AND(Q336&gt;=入力項目!$S$21,Q336&lt;=入力項目!$S$22),入力項目!$S$23,0) +
IF(AND(Q336&gt;=入力項目!$S$24,Q336&lt;=入力項目!$S$25),入力項目!$S$26,0)
)</f>
        <v>0</v>
      </c>
      <c r="AF336">
        <f ca="1">-(
_xlfn.IFS(
R336&lt;=入力項目!$S$11,0,
AND(R336&gt;=入力項目!$S$11+1,R336&lt;=3),IFERROR(VLOOKUP(入力項目!$S$12,子育て関連マスタ!$I$4:$M$5,4,FALSE),0),
AND(R336&gt;=4,R336&lt;=6),IFERROR(VLOOKUP(入力項目!$S$13,子育て関連マスタ!$I$9:$M$12,4,FALSE),0),
AND(R336&gt;=7,R336&lt;=12),IFERROR(VLOOKUP(入力項目!$S$14,子育て関連マスタ!$I$16:$M$17,4,FALSE),0),
AND(R336&gt;=13,R336&lt;=15),IFERROR(VLOOKUP(入力項目!$S$15,子育て関連マスタ!$I$21:$M$22,4,FALSE),0),
AND(R336&gt;=16,R336&lt;=18),IFERROR(VLOOKUP(入力項目!$S$16,子育て関連マスタ!$I$26:$M$28,4,FALSE),0),
AND(R336&gt;=19,R336&lt;=20,入力項目!$S$16="高専"),IFERROR(VLOOKUP(入力項目!$S$16,子育て関連マスタ!$I$26:$M$28,4,FALSE),0),
AND(R336&gt;=19,R336&lt;=20,入力項目!$S$16&lt;&gt;"高専"),IFERROR(VLOOKUP(入力項目!$S$17,子育て関連マスタ!$I$32:$M$37,4,FALSE),0),
AND(R336&gt;=21,R336&lt;=22,入力項目!$S$16="高専"),IFERROR(VLOOKUP(入力項目!$S$17,子育て関連マスタ!$I$32:$M$34,4,FALSE),0),
AND(R336&gt;=21,R336&lt;=22,入力項目!$S$16&lt;&gt;"高専"),IFERROR(VLOOKUP(入力項目!$S$17,子育て関連マスタ!$I$32:$M$34,4,FALSE),0),
R336&gt;=23,0
) +
IF($D336=4,
  IFERROR(_xlfn.IFS(
  R336&lt;=入力項目!$S$11,0,
  AND(R336=入力項目!$S$11),IFERROR(VLOOKUP(入力項目!$S$12,子育て関連マスタ!$I$4:$M$5,2,FALSE),0),
  AND(R336=4),IFERROR(VLOOKUP(入力項目!$S$13,子育て関連マスタ!$I$9:$M$12,2,FALSE),0),
  AND(R336=7),IFERROR(VLOOKUP(入力項目!$S$14,子育て関連マスタ!$I$16:$M$17,2,FALSE),0),
  AND(R336=13),IFERROR(VLOOKUP(入力項目!$S$15,子育て関連マスタ!$I$21:$M$22,2,FALSE),0),
  AND(R336=16),IFERROR(VLOOKUP(入力項目!$S$16,子育て関連マスタ!$I$26:$M$28,2,FALSE),0),
  AND(R336=19,入力項目!$S$16&lt;&gt;"高専"),IFERROR(VLOOKUP(入力項目!$S$17,子育て関連マスタ!$I$32:$M$37,2,FALSE),0),
  AND(R336=21,入力項目!$S$16="高専"),IFERROR(VLOOKUP(入力項目!$S$17,子育て関連マスタ!$I$32:$M$37,2,FALSE),0),
  R336&gt;=22,0
  ),0),0
) +
IF(AND(R336&gt;=1,R336&lt;=15),IF($D336=入力項目!$S$8,入力項目!$S$3,0),0) +
IF(AND(R336&gt;=1,R336&lt;=15),IF($D336=5,入力項目!$S$4,0),0) +
IF(AND(R336&gt;=1,R336&lt;=15),IF($D336=12,入力項目!$S$5,0),0) +
IF(AND(入力項目!$S$7=$A336,入力項目!$S$8=$D336),子育て関連マスタ!$C$14,0) +
IFERROR(IF(AND(YEAR(EDATE(DATE(入力項目!$S$7,入力項目!$S$8,1),1))=$A336,MONTH(EDATE(DATE(入力項目!$S$7,入力項目!$S$8,1),1))=$D336),子育て関連マスタ!$C$15,0),0) +
IF(AND(OR(R336=3,R336=5,R336=7),$D336=11),子育て関連マスタ!$C$17,0) +
IF(AND(R336=20,$D336=1),子育て関連マスタ!$C$18,0) +
IF(AND(R336=20,$D336=1),
IFERROR(_xlfn.IFS(
入力項目!$S$10="男",子育て関連マスタ!$C$18,
入力項目!$S$10="女",子育て関連マスタ!$C$19
),0),0
) +
IF(AND(R336&gt;=入力項目!$S$18,R336&lt;=入力項目!$S$19),入力項目!$S$20,0) +
IF(AND(R336&gt;=入力項目!$S$21,R336&lt;=入力項目!$S$22),入力項目!$S$23,0) +
IF(AND(R336&gt;=入力項目!$S$24,R336&lt;=入力項目!$S$25),入力項目!$S$26,0)
)</f>
        <v>0</v>
      </c>
      <c r="AG336">
        <f ca="1">-(
_xlfn.IFS(
S336&lt;=入力項目!$S$11,0,
AND(S336&gt;=入力項目!$S$11+1,S336&lt;=3),IFERROR(VLOOKUP(入力項目!$S$12,子育て関連マスタ!$I$4:$M$5,4,FALSE),0),
AND(S336&gt;=4,S336&lt;=6),IFERROR(VLOOKUP(入力項目!$S$13,子育て関連マスタ!$I$9:$M$12,4,FALSE),0),
AND(S336&gt;=7,S336&lt;=12),IFERROR(VLOOKUP(入力項目!$S$14,子育て関連マスタ!$I$16:$M$17,4,FALSE),0),
AND(S336&gt;=13,S336&lt;=15),IFERROR(VLOOKUP(入力項目!$S$15,子育て関連マスタ!$I$21:$M$22,4,FALSE),0),
AND(S336&gt;=16,S336&lt;=18),IFERROR(VLOOKUP(入力項目!$S$16,子育て関連マスタ!$I$26:$M$28,4,FALSE),0),
AND(S336&gt;=19,S336&lt;=20,入力項目!$S$16="高専"),IFERROR(VLOOKUP(入力項目!$S$16,子育て関連マスタ!$I$26:$M$28,4,FALSE),0),
AND(S336&gt;=19,S336&lt;=20,入力項目!$S$16&lt;&gt;"高専"),IFERROR(VLOOKUP(入力項目!$S$17,子育て関連マスタ!$I$32:$M$37,4,FALSE),0),
AND(S336&gt;=21,S336&lt;=22,入力項目!$S$16="高専"),IFERROR(VLOOKUP(入力項目!$S$17,子育て関連マスタ!$I$32:$M$34,4,FALSE),0),
AND(S336&gt;=21,S336&lt;=22,入力項目!$S$16&lt;&gt;"高専"),IFERROR(VLOOKUP(入力項目!$S$17,子育て関連マスタ!$I$32:$M$34,4,FALSE),0),
S336&gt;=23,0
) +
IF($D336=4,
  IFERROR(_xlfn.IFS(
  S336&lt;=入力項目!$S$11,0,
  AND(S336=入力項目!$S$11),IFERROR(VLOOKUP(入力項目!$S$12,子育て関連マスタ!$I$4:$M$5,2,FALSE),0),
  AND(S336=4),IFERROR(VLOOKUP(入力項目!$S$13,子育て関連マスタ!$I$9:$M$12,2,FALSE),0),
  AND(S336=7),IFERROR(VLOOKUP(入力項目!$S$14,子育て関連マスタ!$I$16:$M$17,2,FALSE),0),
  AND(S336=13),IFERROR(VLOOKUP(入力項目!$S$15,子育て関連マスタ!$I$21:$M$22,2,FALSE),0),
  AND(S336=16),IFERROR(VLOOKUP(入力項目!$S$16,子育て関連マスタ!$I$26:$M$28,2,FALSE),0),
  AND(S336=19,入力項目!$S$16&lt;&gt;"高専"),IFERROR(VLOOKUP(入力項目!$S$17,子育て関連マスタ!$I$32:$M$37,2,FALSE),0),
  AND(S336=21,入力項目!$S$16="高専"),IFERROR(VLOOKUP(入力項目!$S$17,子育て関連マスタ!$I$32:$M$37,2,FALSE),0),
  S336&gt;=22,0
  ),0),0
) +
IF(AND(S336&gt;=1,S336&lt;=15),IF($D336=入力項目!$S$8,入力項目!$S$3,0),0) +
IF(AND(S336&gt;=1,S336&lt;=15),IF($D336=5,入力項目!$S$4,0),0) +
IF(AND(S336&gt;=1,S336&lt;=15),IF($D336=12,入力項目!$S$5,0),0) +
IF(AND(入力項目!$S$7=$A336,入力項目!$S$8=$D336),子育て関連マスタ!$C$14,0) +
IFERROR(IF(AND(YEAR(EDATE(DATE(入力項目!$S$7,入力項目!$S$8,1),1))=$A336,MONTH(EDATE(DATE(入力項目!$S$7,入力項目!$S$8,1),1))=$D336),子育て関連マスタ!$C$15,0),0) +
IF(AND(OR(S336=3,S336=5,S336=7),$D336=11),子育て関連マスタ!$C$17,0) +
IF(AND(S336=20,$D336=1),子育て関連マスタ!$C$18,0) +
IF(AND(S336=20,$D336=1),
IFERROR(_xlfn.IFS(
入力項目!$S$10="男",子育て関連マスタ!$C$18,
入力項目!$S$10="女",子育て関連マスタ!$C$19
),0),0
) +
IF(AND(S336&gt;=入力項目!$S$18,S336&lt;=入力項目!$S$19),入力項目!$S$20,0) +
IF(AND(S336&gt;=入力項目!$S$21,S336&lt;=入力項目!$S$22),入力項目!$S$23,0) +
IF(AND(S336&gt;=入力項目!$S$24,S336&lt;=入力項目!$S$25),入力項目!$S$26,0)
)</f>
        <v>0</v>
      </c>
      <c r="AH336">
        <f ca="1">-(
_xlfn.IFS(
T336&lt;=入力項目!$S$11,0,
AND(T336&gt;=入力項目!$S$11+1,T336&lt;=3),IFERROR(VLOOKUP(入力項目!$S$12,子育て関連マスタ!$I$4:$M$5,4,FALSE),0),
AND(T336&gt;=4,T336&lt;=6),IFERROR(VLOOKUP(入力項目!$S$13,子育て関連マスタ!$I$9:$M$12,4,FALSE),0),
AND(T336&gt;=7,T336&lt;=12),IFERROR(VLOOKUP(入力項目!$S$14,子育て関連マスタ!$I$16:$M$17,4,FALSE),0),
AND(T336&gt;=13,T336&lt;=15),IFERROR(VLOOKUP(入力項目!$S$15,子育て関連マスタ!$I$21:$M$22,4,FALSE),0),
AND(T336&gt;=16,T336&lt;=18),IFERROR(VLOOKUP(入力項目!$S$16,子育て関連マスタ!$I$26:$M$28,4,FALSE),0),
AND(T336&gt;=19,T336&lt;=20,入力項目!$S$16="高専"),IFERROR(VLOOKUP(入力項目!$S$16,子育て関連マスタ!$I$26:$M$28,4,FALSE),0),
AND(T336&gt;=19,T336&lt;=20,入力項目!$S$16&lt;&gt;"高専"),IFERROR(VLOOKUP(入力項目!$S$17,子育て関連マスタ!$I$32:$M$37,4,FALSE),0),
AND(T336&gt;=21,T336&lt;=22,入力項目!$S$16="高専"),IFERROR(VLOOKUP(入力項目!$S$17,子育て関連マスタ!$I$32:$M$34,4,FALSE),0),
AND(T336&gt;=21,T336&lt;=22,入力項目!$S$16&lt;&gt;"高専"),IFERROR(VLOOKUP(入力項目!$S$17,子育て関連マスタ!$I$32:$M$34,4,FALSE),0),
T336&gt;=23,0
) +
IF($D336=4,
  IFERROR(_xlfn.IFS(
  T336&lt;=入力項目!$S$11,0,
  AND(T336=入力項目!$S$11),IFERROR(VLOOKUP(入力項目!$S$12,子育て関連マスタ!$I$4:$M$5,2,FALSE),0),
  AND(T336=4),IFERROR(VLOOKUP(入力項目!$S$13,子育て関連マスタ!$I$9:$M$12,2,FALSE),0),
  AND(T336=7),IFERROR(VLOOKUP(入力項目!$S$14,子育て関連マスタ!$I$16:$M$17,2,FALSE),0),
  AND(T336=13),IFERROR(VLOOKUP(入力項目!$S$15,子育て関連マスタ!$I$21:$M$22,2,FALSE),0),
  AND(T336=16),IFERROR(VLOOKUP(入力項目!$S$16,子育て関連マスタ!$I$26:$M$28,2,FALSE),0),
  AND(T336=19,入力項目!$S$16&lt;&gt;"高専"),IFERROR(VLOOKUP(入力項目!$S$17,子育て関連マスタ!$I$32:$M$37,2,FALSE),0),
  AND(T336=21,入力項目!$S$16="高専"),IFERROR(VLOOKUP(入力項目!$S$17,子育て関連マスタ!$I$32:$M$37,2,FALSE),0),
  T336&gt;=22,0
  ),0),0
) +
IF(AND(T336&gt;=1,T336&lt;=15),IF($D336=入力項目!$S$8,入力項目!$S$3,0),0) +
IF(AND(T336&gt;=1,T336&lt;=15),IF($D336=5,入力項目!$S$4,0),0) +
IF(AND(T336&gt;=1,T336&lt;=15),IF($D336=12,入力項目!$S$5,0),0) +
IF(AND(入力項目!$S$7=$A336,入力項目!$S$8=$D336),子育て関連マスタ!$C$14,0) +
IFERROR(IF(AND(YEAR(EDATE(DATE(入力項目!$S$7,入力項目!$S$8,1),1))=$A336,MONTH(EDATE(DATE(入力項目!$S$7,入力項目!$S$8,1),1))=$D336),子育て関連マスタ!$C$15,0),0) +
IF(AND(OR(T336=3,T336=5,T336=7),$D336=11),子育て関連マスタ!$C$17,0) +
IF(AND(T336=20,$D336=1),子育て関連マスタ!$C$18,0) +
IF(AND(T336=20,$D336=1),
IFERROR(_xlfn.IFS(
入力項目!$S$10="男",子育て関連マスタ!$C$18,
入力項目!$S$10="女",子育て関連マスタ!$C$19
),0),0
) +
IF(AND(T336&gt;=入力項目!$S$18,T336&lt;=入力項目!$S$19),入力項目!$S$20,0) +
IF(AND(T336&gt;=入力項目!$S$21,T336&lt;=入力項目!$S$22),入力項目!$S$23,0) +
IF(AND(T336&gt;=入力項目!$S$24,T336&lt;=入力項目!$S$25),入力項目!$S$26,0)
)</f>
        <v>0</v>
      </c>
      <c r="AI336">
        <f ca="1">-(
_xlfn.IFS(
U336&lt;=入力項目!$S$11,0,
AND(U336&gt;=入力項目!$S$11+1,U336&lt;=3),IFERROR(VLOOKUP(入力項目!$S$12,子育て関連マスタ!$I$4:$M$5,4,FALSE),0),
AND(U336&gt;=4,U336&lt;=6),IFERROR(VLOOKUP(入力項目!$S$13,子育て関連マスタ!$I$9:$M$12,4,FALSE),0),
AND(U336&gt;=7,U336&lt;=12),IFERROR(VLOOKUP(入力項目!$S$14,子育て関連マスタ!$I$16:$M$17,4,FALSE),0),
AND(U336&gt;=13,U336&lt;=15),IFERROR(VLOOKUP(入力項目!$S$15,子育て関連マスタ!$I$21:$M$22,4,FALSE),0),
AND(U336&gt;=16,U336&lt;=18),IFERROR(VLOOKUP(入力項目!$S$16,子育て関連マスタ!$I$26:$M$28,4,FALSE),0),
AND(U336&gt;=19,U336&lt;=20,入力項目!$S$16="高専"),IFERROR(VLOOKUP(入力項目!$S$16,子育て関連マスタ!$I$26:$M$28,4,FALSE),0),
AND(U336&gt;=19,U336&lt;=20,入力項目!$S$16&lt;&gt;"高専"),IFERROR(VLOOKUP(入力項目!$S$17,子育て関連マスタ!$I$32:$M$37,4,FALSE),0),
AND(U336&gt;=21,U336&lt;=22,入力項目!$S$16="高専"),IFERROR(VLOOKUP(入力項目!$S$17,子育て関連マスタ!$I$32:$M$34,4,FALSE),0),
AND(U336&gt;=21,U336&lt;=22,入力項目!$S$16&lt;&gt;"高専"),IFERROR(VLOOKUP(入力項目!$S$17,子育て関連マスタ!$I$32:$M$34,4,FALSE),0),
U336&gt;=23,0
) +
IF($D336=4,
  IFERROR(_xlfn.IFS(
  U336&lt;=入力項目!$S$11,0,
  AND(U336=入力項目!$S$11),IFERROR(VLOOKUP(入力項目!$S$12,子育て関連マスタ!$I$4:$M$5,2,FALSE),0),
  AND(U336=4),IFERROR(VLOOKUP(入力項目!$S$13,子育て関連マスタ!$I$9:$M$12,2,FALSE),0),
  AND(U336=7),IFERROR(VLOOKUP(入力項目!$S$14,子育て関連マスタ!$I$16:$M$17,2,FALSE),0),
  AND(U336=13),IFERROR(VLOOKUP(入力項目!$S$15,子育て関連マスタ!$I$21:$M$22,2,FALSE),0),
  AND(U336=16),IFERROR(VLOOKUP(入力項目!$S$16,子育て関連マスタ!$I$26:$M$28,2,FALSE),0),
  AND(U336=19,入力項目!$S$16&lt;&gt;"高専"),IFERROR(VLOOKUP(入力項目!$S$17,子育て関連マスタ!$I$32:$M$37,2,FALSE),0),
  AND(U336=21,入力項目!$S$16="高専"),IFERROR(VLOOKUP(入力項目!$S$17,子育て関連マスタ!$I$32:$M$37,2,FALSE),0),
  U336&gt;=22,0
  ),0),0
) +
IF(AND(U336&gt;=1,U336&lt;=15),IF($D336=入力項目!$S$8,入力項目!$S$3,0),0) +
IF(AND(U336&gt;=1,U336&lt;=15),IF($D336=5,入力項目!$S$4,0),0) +
IF(AND(U336&gt;=1,U336&lt;=15),IF($D336=12,入力項目!$S$5,0),0) +
IF(AND(入力項目!$S$7=$A336,入力項目!$S$8=$D336),子育て関連マスタ!$C$14,0) +
IFERROR(IF(AND(YEAR(EDATE(DATE(入力項目!$S$7,入力項目!$S$8,1),1))=$A336,MONTH(EDATE(DATE(入力項目!$S$7,入力項目!$S$8,1),1))=$D336),子育て関連マスタ!$C$15,0),0) +
IF(AND(OR(U336=3,U336=5,U336=7),$D336=11),子育て関連マスタ!$C$17,0) +
IF(AND(U336=20,$D336=1),子育て関連マスタ!$C$18,0) +
IF(AND(U336=20,$D336=1),
IFERROR(_xlfn.IFS(
入力項目!$S$10="男",子育て関連マスタ!$C$18,
入力項目!$S$10="女",子育て関連マスタ!$C$19
),0),0
) +
IF(AND(U336&gt;=入力項目!$S$18,U336&lt;=入力項目!$S$19),入力項目!$S$20,0) +
IF(AND(U336&gt;=入力項目!$S$21,U336&lt;=入力項目!$S$22),入力項目!$S$23,0) +
IF(AND(U336&gt;=入力項目!$S$24,U336&lt;=入力項目!$S$25),入力項目!$S$26,0)
)</f>
        <v>0</v>
      </c>
      <c r="AJ336" s="10">
        <f ca="1">-VLOOKUP($D336,月別収支!$A$2:$H$13,7,FALSE)</f>
        <v>-20000</v>
      </c>
    </row>
    <row r="337" spans="1:36" x14ac:dyDescent="0.4">
      <c r="A337">
        <f t="shared" ca="1" si="88"/>
        <v>2052</v>
      </c>
      <c r="B337">
        <f t="shared" ca="1" si="95"/>
        <v>2052</v>
      </c>
      <c r="C337">
        <f t="shared" ca="1" si="96"/>
        <v>28</v>
      </c>
      <c r="D337">
        <f t="shared" ca="1" si="89"/>
        <v>7</v>
      </c>
      <c r="E337" t="str">
        <f t="shared" ca="1" si="90"/>
        <v>2052年7月</v>
      </c>
      <c r="F337">
        <f ca="1">IF(OR(入力項目!$N$5&lt;$A337,AND(入力項目!$N$5=$A337,入力項目!$N$6&lt;$D337)),IF(F336=0,1,IF(G337=12,F336+1,F336)),0)</f>
        <v>27</v>
      </c>
      <c r="G337">
        <f ca="1">IF(OR(入力項目!$N$5&lt;$A337,AND(入力項目!$N$5=$A337,入力項目!$N$6&lt;$D337)),IF(G336=12,1,G336+1),0)</f>
        <v>9</v>
      </c>
      <c r="H337" t="str">
        <f t="shared" ca="1" si="91"/>
        <v>27_9</v>
      </c>
      <c r="I337">
        <f ca="1">IF(
  IFERROR(AND($C337&gt;0,MOD($C337,入力項目!$N$22)=0,$D337=入力項目!$N$23), FALSE),
  1,
  IF(
    AND(I336&gt;0,J336=12),
    IF(I336=入力項目!$N$28, 0, I336+1),
    I336
  )
)</f>
        <v>0</v>
      </c>
      <c r="J337">
        <f ca="1">IF($D337=入力項目!$N$23,1,IFERROR(J336+1,1))</f>
        <v>2</v>
      </c>
      <c r="K337" t="str">
        <f t="shared" ca="1" si="92"/>
        <v>0_2</v>
      </c>
      <c r="L337">
        <f ca="1">L336+IF(入力項目!$D$4=$D337,1,0)</f>
        <v>56</v>
      </c>
      <c r="M337" t="str">
        <f t="shared" ca="1" si="93"/>
        <v>56歳</v>
      </c>
      <c r="N337">
        <f t="shared" ca="1" si="97"/>
        <v>57</v>
      </c>
      <c r="O337" t="str">
        <f t="shared" ca="1" si="94"/>
        <v>57歳</v>
      </c>
      <c r="P337">
        <f t="shared" ca="1" si="98"/>
        <v>32</v>
      </c>
      <c r="Q337">
        <f t="shared" ca="1" si="99"/>
        <v>30</v>
      </c>
      <c r="R337">
        <f t="shared" ca="1" si="100"/>
        <v>2053</v>
      </c>
      <c r="S337">
        <f t="shared" ca="1" si="101"/>
        <v>2053</v>
      </c>
      <c r="T337">
        <f t="shared" ca="1" si="102"/>
        <v>2053</v>
      </c>
      <c r="U337">
        <f t="shared" ca="1" si="103"/>
        <v>2053</v>
      </c>
      <c r="V337" s="10">
        <f t="shared" ca="1" si="104"/>
        <v>40670295</v>
      </c>
      <c r="W337" s="10">
        <f ca="1">IF($L337&lt;その他マスタ!$B$1,VLOOKUP($D337,月別収支!$A$2:$H$13,2,FALSE),その他マスタ!$B$3)+IF(AND($L337=その他マスタ!$B$1,入力項目!$I$9="あり",$D337=入力項目!$D$4),その他マスタ!$B$2,0)</f>
        <v>300000</v>
      </c>
      <c r="X337" s="10">
        <f ca="1">-IF(入力項目!$K$5=TRUE,
IF($F337+$G337&lt;3,VLOOKUP($D337,月別収支!$A$2:$H$13,8,FALSE),0)+IFERROR(VLOOKUP($H337,住宅ローン計算!C:P,13,FALSE),0)+IF($F337&gt;1,IF(OR($G337=3,$G337=6,$G337=9,$G337=12),ROUNDUP(入力項目!$N$18/4,0),0),0),
VLOOKUP($D337,月別収支!$A$2:$H$13,8,FALSE))</f>
        <v>-91090</v>
      </c>
      <c r="Y337" s="10">
        <f ca="1">-VLOOKUP($D337,月別収支!$A$2:$H$13,3,FALSE)</f>
        <v>-75000</v>
      </c>
      <c r="Z337" s="10">
        <f ca="1">-VLOOKUP($D337,月別収支!$A$2:$H$13,4,FALSE)</f>
        <v>-27000</v>
      </c>
      <c r="AA337" s="10">
        <f ca="1">-VLOOKUP($D337,月別収支!$A$2:$H$13,6,FALSE)</f>
        <v>-10000</v>
      </c>
      <c r="AB337" s="10">
        <f ca="1">-(
VLOOKUP($D337,月別収支!$A$2:$H$13,5,FALSE)+IF(AND(入力項目!$I$27&lt;=$A337,ISEVEN($A337-入力項目!$I$27),入力項目!$I$28=$D337),入力項目!$I$26,0)
+IF(入力項目!$K$26=TRUE,
IFERROR(VLOOKUP($K337,マイカーローン計算!C:P,13,FALSE),0),
IFERROR(
  IF(AND($C337&gt;0,MOD($C337,入力項目!$N$22)=0,$D337=入力項目!$N$23),入力項目!$N$24,0),
 0
)
)
)</f>
        <v>-20000</v>
      </c>
      <c r="AC337" s="10">
        <f ca="1">-IF($A337&lt;入力項目!$N$33,入力項目!$N$35,IF(AND($A337=入力項目!$N$33,$D337&lt;=入力項目!$N$34),入力項目!$N$35,0))</f>
        <v>0</v>
      </c>
      <c r="AD337">
        <f ca="1">-(
_xlfn.IFS(
P337&lt;=入力項目!$S$11,0,
AND(P337&gt;=入力項目!$S$11+1,P337&lt;=3),IFERROR(VLOOKUP(入力項目!$S$12,子育て関連マスタ!$I$4:$M$5,4,FALSE),0),
AND(P337&gt;=4,P337&lt;=6),IFERROR(VLOOKUP(入力項目!$S$13,子育て関連マスタ!$I$9:$M$12,4,FALSE),0),
AND(P337&gt;=7,P337&lt;=12),IFERROR(VLOOKUP(入力項目!$S$14,子育て関連マスタ!$I$16:$M$17,4,FALSE),0),
AND(P337&gt;=13,P337&lt;=15),IFERROR(VLOOKUP(入力項目!$S$15,子育て関連マスタ!$I$21:$M$22,4,FALSE),0),
AND(P337&gt;=16,P337&lt;=18),IFERROR(VLOOKUP(入力項目!$S$16,子育て関連マスタ!$I$26:$M$28,4,FALSE),0),
AND(P337&gt;=19,P337&lt;=20,入力項目!$S$16="高専"),IFERROR(VLOOKUP(入力項目!$S$16,子育て関連マスタ!$I$26:$M$28,4,FALSE),0),
AND(P337&gt;=19,P337&lt;=20,入力項目!$S$16&lt;&gt;"高専"),IFERROR(VLOOKUP(入力項目!$S$17,子育て関連マスタ!$I$32:$M$37,4,FALSE),0),
AND(P337&gt;=21,P337&lt;=22,入力項目!$S$16="高専"),IFERROR(VLOOKUP(入力項目!$S$17,子育て関連マスタ!$I$32:$M$34,4,FALSE),0),
AND(P337&gt;=21,P337&lt;=22,入力項目!$S$16&lt;&gt;"高専"),IFERROR(VLOOKUP(入力項目!$S$17,子育て関連マスタ!$I$32:$M$34,4,FALSE),0),
P337&gt;=23,0
) +
IF($D337=4,
  IFERROR(_xlfn.IFS(
  P337&lt;=入力項目!$S$11,0,
  AND(P337=入力項目!$S$11),IFERROR(VLOOKUP(入力項目!$S$12,子育て関連マスタ!$I$4:$M$5,2,FALSE),0),
  AND(P337=4),IFERROR(VLOOKUP(入力項目!$S$13,子育て関連マスタ!$I$9:$M$12,2,FALSE),0),
  AND(P337=7),IFERROR(VLOOKUP(入力項目!$S$14,子育て関連マスタ!$I$16:$M$17,2,FALSE),0),
  AND(P337=13),IFERROR(VLOOKUP(入力項目!$S$15,子育て関連マスタ!$I$21:$M$22,2,FALSE),0),
  AND(P337=16),IFERROR(VLOOKUP(入力項目!$S$16,子育て関連マスタ!$I$26:$M$28,2,FALSE),0),
  AND(P337=19,入力項目!$S$16&lt;&gt;"高専"),IFERROR(VLOOKUP(入力項目!$S$17,子育て関連マスタ!$I$32:$M$37,2,FALSE),0),
  AND(P337=21,入力項目!$S$16="高専"),IFERROR(VLOOKUP(入力項目!$S$17,子育て関連マスタ!$I$32:$M$37,2,FALSE),0),
  P337&gt;=22,0
  ),0),0
) +
IF(AND(P337&gt;=1,P337&lt;=15),IF($D337=入力項目!$S$8,入力項目!$S$3,0),0) +
IF(AND(P337&gt;=1,P337&lt;=15),IF($D337=5,入力項目!$S$4,0),0) +
IF(AND(P337&gt;=1,P337&lt;=15),IF($D337=12,入力項目!$S$5,0),0) +
IF(AND(入力項目!$S$7=$A337,入力項目!$S$8=$D337),子育て関連マスタ!$C$14,0) +
IFERROR(IF(AND(YEAR(EDATE(DATE(入力項目!$S$7,入力項目!$S$8,1),1))=$A337,MONTH(EDATE(DATE(入力項目!$S$7,入力項目!$S$8,1),1))=$D337),子育て関連マスタ!$C$15,0),0) +
IF(AND(OR(P337=3,P337=5,P337=7),$D337=11),子育て関連マスタ!$C$17,0) +
IF(AND(P337=20,$D337=1),子育て関連マスタ!$C$18,0) +
IF(AND(P337=20,$D337=1),
IFERROR(_xlfn.IFS(
入力項目!$S$10="男",子育て関連マスタ!$C$18,
入力項目!$S$10="女",子育て関連マスタ!$C$19
),0),0
) +
IF(AND(P337&gt;=入力項目!$S$18,P337&lt;=入力項目!$S$19),入力項目!$S$20,0) +
IF(AND(P337&gt;=入力項目!$S$21,P337&lt;=入力項目!$S$22),入力項目!$S$23,0) +
IF(AND(P337&gt;=入力項目!$S$24,P337&lt;=入力項目!$S$25),入力項目!$S$26,0)
)</f>
        <v>0</v>
      </c>
      <c r="AE337">
        <f ca="1">-(
_xlfn.IFS(
Q337&lt;=入力項目!$S$11,0,
AND(Q337&gt;=入力項目!$S$11+1,Q337&lt;=3),IFERROR(VLOOKUP(入力項目!$S$12,子育て関連マスタ!$I$4:$M$5,4,FALSE),0),
AND(Q337&gt;=4,Q337&lt;=6),IFERROR(VLOOKUP(入力項目!$S$13,子育て関連マスタ!$I$9:$M$12,4,FALSE),0),
AND(Q337&gt;=7,Q337&lt;=12),IFERROR(VLOOKUP(入力項目!$S$14,子育て関連マスタ!$I$16:$M$17,4,FALSE),0),
AND(Q337&gt;=13,Q337&lt;=15),IFERROR(VLOOKUP(入力項目!$S$15,子育て関連マスタ!$I$21:$M$22,4,FALSE),0),
AND(Q337&gt;=16,Q337&lt;=18),IFERROR(VLOOKUP(入力項目!$S$16,子育て関連マスタ!$I$26:$M$28,4,FALSE),0),
AND(Q337&gt;=19,Q337&lt;=20,入力項目!$S$16="高専"),IFERROR(VLOOKUP(入力項目!$S$16,子育て関連マスタ!$I$26:$M$28,4,FALSE),0),
AND(Q337&gt;=19,Q337&lt;=20,入力項目!$S$16&lt;&gt;"高専"),IFERROR(VLOOKUP(入力項目!$S$17,子育て関連マスタ!$I$32:$M$37,4,FALSE),0),
AND(Q337&gt;=21,Q337&lt;=22,入力項目!$S$16="高専"),IFERROR(VLOOKUP(入力項目!$S$17,子育て関連マスタ!$I$32:$M$34,4,FALSE),0),
AND(Q337&gt;=21,Q337&lt;=22,入力項目!$S$16&lt;&gt;"高専"),IFERROR(VLOOKUP(入力項目!$S$17,子育て関連マスタ!$I$32:$M$34,4,FALSE),0),
Q337&gt;=23,0
) +
IF($D337=4,
  IFERROR(_xlfn.IFS(
  Q337&lt;=入力項目!$S$11,0,
  AND(Q337=入力項目!$S$11),IFERROR(VLOOKUP(入力項目!$S$12,子育て関連マスタ!$I$4:$M$5,2,FALSE),0),
  AND(Q337=4),IFERROR(VLOOKUP(入力項目!$S$13,子育て関連マスタ!$I$9:$M$12,2,FALSE),0),
  AND(Q337=7),IFERROR(VLOOKUP(入力項目!$S$14,子育て関連マスタ!$I$16:$M$17,2,FALSE),0),
  AND(Q337=13),IFERROR(VLOOKUP(入力項目!$S$15,子育て関連マスタ!$I$21:$M$22,2,FALSE),0),
  AND(Q337=16),IFERROR(VLOOKUP(入力項目!$S$16,子育て関連マスタ!$I$26:$M$28,2,FALSE),0),
  AND(Q337=19,入力項目!$S$16&lt;&gt;"高専"),IFERROR(VLOOKUP(入力項目!$S$17,子育て関連マスタ!$I$32:$M$37,2,FALSE),0),
  AND(Q337=21,入力項目!$S$16="高専"),IFERROR(VLOOKUP(入力項目!$S$17,子育て関連マスタ!$I$32:$M$37,2,FALSE),0),
  Q337&gt;=22,0
  ),0),0
) +
IF(AND(Q337&gt;=1,Q337&lt;=15),IF($D337=入力項目!$S$8,入力項目!$S$3,0),0) +
IF(AND(Q337&gt;=1,Q337&lt;=15),IF($D337=5,入力項目!$S$4,0),0) +
IF(AND(Q337&gt;=1,Q337&lt;=15),IF($D337=12,入力項目!$S$5,0),0) +
IF(AND(入力項目!$S$7=$A337,入力項目!$S$8=$D337),子育て関連マスタ!$C$14,0) +
IFERROR(IF(AND(YEAR(EDATE(DATE(入力項目!$S$7,入力項目!$S$8,1),1))=$A337,MONTH(EDATE(DATE(入力項目!$S$7,入力項目!$S$8,1),1))=$D337),子育て関連マスタ!$C$15,0),0) +
IF(AND(OR(Q337=3,Q337=5,Q337=7),$D337=11),子育て関連マスタ!$C$17,0) +
IF(AND(Q337=20,$D337=1),子育て関連マスタ!$C$18,0) +
IF(AND(Q337=20,$D337=1),
IFERROR(_xlfn.IFS(
入力項目!$S$10="男",子育て関連マスタ!$C$18,
入力項目!$S$10="女",子育て関連マスタ!$C$19
),0),0
) +
IF(AND(Q337&gt;=入力項目!$S$18,Q337&lt;=入力項目!$S$19),入力項目!$S$20,0) +
IF(AND(Q337&gt;=入力項目!$S$21,Q337&lt;=入力項目!$S$22),入力項目!$S$23,0) +
IF(AND(Q337&gt;=入力項目!$S$24,Q337&lt;=入力項目!$S$25),入力項目!$S$26,0)
)</f>
        <v>0</v>
      </c>
      <c r="AF337">
        <f ca="1">-(
_xlfn.IFS(
R337&lt;=入力項目!$S$11,0,
AND(R337&gt;=入力項目!$S$11+1,R337&lt;=3),IFERROR(VLOOKUP(入力項目!$S$12,子育て関連マスタ!$I$4:$M$5,4,FALSE),0),
AND(R337&gt;=4,R337&lt;=6),IFERROR(VLOOKUP(入力項目!$S$13,子育て関連マスタ!$I$9:$M$12,4,FALSE),0),
AND(R337&gt;=7,R337&lt;=12),IFERROR(VLOOKUP(入力項目!$S$14,子育て関連マスタ!$I$16:$M$17,4,FALSE),0),
AND(R337&gt;=13,R337&lt;=15),IFERROR(VLOOKUP(入力項目!$S$15,子育て関連マスタ!$I$21:$M$22,4,FALSE),0),
AND(R337&gt;=16,R337&lt;=18),IFERROR(VLOOKUP(入力項目!$S$16,子育て関連マスタ!$I$26:$M$28,4,FALSE),0),
AND(R337&gt;=19,R337&lt;=20,入力項目!$S$16="高専"),IFERROR(VLOOKUP(入力項目!$S$16,子育て関連マスタ!$I$26:$M$28,4,FALSE),0),
AND(R337&gt;=19,R337&lt;=20,入力項目!$S$16&lt;&gt;"高専"),IFERROR(VLOOKUP(入力項目!$S$17,子育て関連マスタ!$I$32:$M$37,4,FALSE),0),
AND(R337&gt;=21,R337&lt;=22,入力項目!$S$16="高専"),IFERROR(VLOOKUP(入力項目!$S$17,子育て関連マスタ!$I$32:$M$34,4,FALSE),0),
AND(R337&gt;=21,R337&lt;=22,入力項目!$S$16&lt;&gt;"高専"),IFERROR(VLOOKUP(入力項目!$S$17,子育て関連マスタ!$I$32:$M$34,4,FALSE),0),
R337&gt;=23,0
) +
IF($D337=4,
  IFERROR(_xlfn.IFS(
  R337&lt;=入力項目!$S$11,0,
  AND(R337=入力項目!$S$11),IFERROR(VLOOKUP(入力項目!$S$12,子育て関連マスタ!$I$4:$M$5,2,FALSE),0),
  AND(R337=4),IFERROR(VLOOKUP(入力項目!$S$13,子育て関連マスタ!$I$9:$M$12,2,FALSE),0),
  AND(R337=7),IFERROR(VLOOKUP(入力項目!$S$14,子育て関連マスタ!$I$16:$M$17,2,FALSE),0),
  AND(R337=13),IFERROR(VLOOKUP(入力項目!$S$15,子育て関連マスタ!$I$21:$M$22,2,FALSE),0),
  AND(R337=16),IFERROR(VLOOKUP(入力項目!$S$16,子育て関連マスタ!$I$26:$M$28,2,FALSE),0),
  AND(R337=19,入力項目!$S$16&lt;&gt;"高専"),IFERROR(VLOOKUP(入力項目!$S$17,子育て関連マスタ!$I$32:$M$37,2,FALSE),0),
  AND(R337=21,入力項目!$S$16="高専"),IFERROR(VLOOKUP(入力項目!$S$17,子育て関連マスタ!$I$32:$M$37,2,FALSE),0),
  R337&gt;=22,0
  ),0),0
) +
IF(AND(R337&gt;=1,R337&lt;=15),IF($D337=入力項目!$S$8,入力項目!$S$3,0),0) +
IF(AND(R337&gt;=1,R337&lt;=15),IF($D337=5,入力項目!$S$4,0),0) +
IF(AND(R337&gt;=1,R337&lt;=15),IF($D337=12,入力項目!$S$5,0),0) +
IF(AND(入力項目!$S$7=$A337,入力項目!$S$8=$D337),子育て関連マスタ!$C$14,0) +
IFERROR(IF(AND(YEAR(EDATE(DATE(入力項目!$S$7,入力項目!$S$8,1),1))=$A337,MONTH(EDATE(DATE(入力項目!$S$7,入力項目!$S$8,1),1))=$D337),子育て関連マスタ!$C$15,0),0) +
IF(AND(OR(R337=3,R337=5,R337=7),$D337=11),子育て関連マスタ!$C$17,0) +
IF(AND(R337=20,$D337=1),子育て関連マスタ!$C$18,0) +
IF(AND(R337=20,$D337=1),
IFERROR(_xlfn.IFS(
入力項目!$S$10="男",子育て関連マスタ!$C$18,
入力項目!$S$10="女",子育て関連マスタ!$C$19
),0),0
) +
IF(AND(R337&gt;=入力項目!$S$18,R337&lt;=入力項目!$S$19),入力項目!$S$20,0) +
IF(AND(R337&gt;=入力項目!$S$21,R337&lt;=入力項目!$S$22),入力項目!$S$23,0) +
IF(AND(R337&gt;=入力項目!$S$24,R337&lt;=入力項目!$S$25),入力項目!$S$26,0)
)</f>
        <v>0</v>
      </c>
      <c r="AG337">
        <f ca="1">-(
_xlfn.IFS(
S337&lt;=入力項目!$S$11,0,
AND(S337&gt;=入力項目!$S$11+1,S337&lt;=3),IFERROR(VLOOKUP(入力項目!$S$12,子育て関連マスタ!$I$4:$M$5,4,FALSE),0),
AND(S337&gt;=4,S337&lt;=6),IFERROR(VLOOKUP(入力項目!$S$13,子育て関連マスタ!$I$9:$M$12,4,FALSE),0),
AND(S337&gt;=7,S337&lt;=12),IFERROR(VLOOKUP(入力項目!$S$14,子育て関連マスタ!$I$16:$M$17,4,FALSE),0),
AND(S337&gt;=13,S337&lt;=15),IFERROR(VLOOKUP(入力項目!$S$15,子育て関連マスタ!$I$21:$M$22,4,FALSE),0),
AND(S337&gt;=16,S337&lt;=18),IFERROR(VLOOKUP(入力項目!$S$16,子育て関連マスタ!$I$26:$M$28,4,FALSE),0),
AND(S337&gt;=19,S337&lt;=20,入力項目!$S$16="高専"),IFERROR(VLOOKUP(入力項目!$S$16,子育て関連マスタ!$I$26:$M$28,4,FALSE),0),
AND(S337&gt;=19,S337&lt;=20,入力項目!$S$16&lt;&gt;"高専"),IFERROR(VLOOKUP(入力項目!$S$17,子育て関連マスタ!$I$32:$M$37,4,FALSE),0),
AND(S337&gt;=21,S337&lt;=22,入力項目!$S$16="高専"),IFERROR(VLOOKUP(入力項目!$S$17,子育て関連マスタ!$I$32:$M$34,4,FALSE),0),
AND(S337&gt;=21,S337&lt;=22,入力項目!$S$16&lt;&gt;"高専"),IFERROR(VLOOKUP(入力項目!$S$17,子育て関連マスタ!$I$32:$M$34,4,FALSE),0),
S337&gt;=23,0
) +
IF($D337=4,
  IFERROR(_xlfn.IFS(
  S337&lt;=入力項目!$S$11,0,
  AND(S337=入力項目!$S$11),IFERROR(VLOOKUP(入力項目!$S$12,子育て関連マスタ!$I$4:$M$5,2,FALSE),0),
  AND(S337=4),IFERROR(VLOOKUP(入力項目!$S$13,子育て関連マスタ!$I$9:$M$12,2,FALSE),0),
  AND(S337=7),IFERROR(VLOOKUP(入力項目!$S$14,子育て関連マスタ!$I$16:$M$17,2,FALSE),0),
  AND(S337=13),IFERROR(VLOOKUP(入力項目!$S$15,子育て関連マスタ!$I$21:$M$22,2,FALSE),0),
  AND(S337=16),IFERROR(VLOOKUP(入力項目!$S$16,子育て関連マスタ!$I$26:$M$28,2,FALSE),0),
  AND(S337=19,入力項目!$S$16&lt;&gt;"高専"),IFERROR(VLOOKUP(入力項目!$S$17,子育て関連マスタ!$I$32:$M$37,2,FALSE),0),
  AND(S337=21,入力項目!$S$16="高専"),IFERROR(VLOOKUP(入力項目!$S$17,子育て関連マスタ!$I$32:$M$37,2,FALSE),0),
  S337&gt;=22,0
  ),0),0
) +
IF(AND(S337&gt;=1,S337&lt;=15),IF($D337=入力項目!$S$8,入力項目!$S$3,0),0) +
IF(AND(S337&gt;=1,S337&lt;=15),IF($D337=5,入力項目!$S$4,0),0) +
IF(AND(S337&gt;=1,S337&lt;=15),IF($D337=12,入力項目!$S$5,0),0) +
IF(AND(入力項目!$S$7=$A337,入力項目!$S$8=$D337),子育て関連マスタ!$C$14,0) +
IFERROR(IF(AND(YEAR(EDATE(DATE(入力項目!$S$7,入力項目!$S$8,1),1))=$A337,MONTH(EDATE(DATE(入力項目!$S$7,入力項目!$S$8,1),1))=$D337),子育て関連マスタ!$C$15,0),0) +
IF(AND(OR(S337=3,S337=5,S337=7),$D337=11),子育て関連マスタ!$C$17,0) +
IF(AND(S337=20,$D337=1),子育て関連マスタ!$C$18,0) +
IF(AND(S337=20,$D337=1),
IFERROR(_xlfn.IFS(
入力項目!$S$10="男",子育て関連マスタ!$C$18,
入力項目!$S$10="女",子育て関連マスタ!$C$19
),0),0
) +
IF(AND(S337&gt;=入力項目!$S$18,S337&lt;=入力項目!$S$19),入力項目!$S$20,0) +
IF(AND(S337&gt;=入力項目!$S$21,S337&lt;=入力項目!$S$22),入力項目!$S$23,0) +
IF(AND(S337&gt;=入力項目!$S$24,S337&lt;=入力項目!$S$25),入力項目!$S$26,0)
)</f>
        <v>0</v>
      </c>
      <c r="AH337">
        <f ca="1">-(
_xlfn.IFS(
T337&lt;=入力項目!$S$11,0,
AND(T337&gt;=入力項目!$S$11+1,T337&lt;=3),IFERROR(VLOOKUP(入力項目!$S$12,子育て関連マスタ!$I$4:$M$5,4,FALSE),0),
AND(T337&gt;=4,T337&lt;=6),IFERROR(VLOOKUP(入力項目!$S$13,子育て関連マスタ!$I$9:$M$12,4,FALSE),0),
AND(T337&gt;=7,T337&lt;=12),IFERROR(VLOOKUP(入力項目!$S$14,子育て関連マスタ!$I$16:$M$17,4,FALSE),0),
AND(T337&gt;=13,T337&lt;=15),IFERROR(VLOOKUP(入力項目!$S$15,子育て関連マスタ!$I$21:$M$22,4,FALSE),0),
AND(T337&gt;=16,T337&lt;=18),IFERROR(VLOOKUP(入力項目!$S$16,子育て関連マスタ!$I$26:$M$28,4,FALSE),0),
AND(T337&gt;=19,T337&lt;=20,入力項目!$S$16="高専"),IFERROR(VLOOKUP(入力項目!$S$16,子育て関連マスタ!$I$26:$M$28,4,FALSE),0),
AND(T337&gt;=19,T337&lt;=20,入力項目!$S$16&lt;&gt;"高専"),IFERROR(VLOOKUP(入力項目!$S$17,子育て関連マスタ!$I$32:$M$37,4,FALSE),0),
AND(T337&gt;=21,T337&lt;=22,入力項目!$S$16="高専"),IFERROR(VLOOKUP(入力項目!$S$17,子育て関連マスタ!$I$32:$M$34,4,FALSE),0),
AND(T337&gt;=21,T337&lt;=22,入力項目!$S$16&lt;&gt;"高専"),IFERROR(VLOOKUP(入力項目!$S$17,子育て関連マスタ!$I$32:$M$34,4,FALSE),0),
T337&gt;=23,0
) +
IF($D337=4,
  IFERROR(_xlfn.IFS(
  T337&lt;=入力項目!$S$11,0,
  AND(T337=入力項目!$S$11),IFERROR(VLOOKUP(入力項目!$S$12,子育て関連マスタ!$I$4:$M$5,2,FALSE),0),
  AND(T337=4),IFERROR(VLOOKUP(入力項目!$S$13,子育て関連マスタ!$I$9:$M$12,2,FALSE),0),
  AND(T337=7),IFERROR(VLOOKUP(入力項目!$S$14,子育て関連マスタ!$I$16:$M$17,2,FALSE),0),
  AND(T337=13),IFERROR(VLOOKUP(入力項目!$S$15,子育て関連マスタ!$I$21:$M$22,2,FALSE),0),
  AND(T337=16),IFERROR(VLOOKUP(入力項目!$S$16,子育て関連マスタ!$I$26:$M$28,2,FALSE),0),
  AND(T337=19,入力項目!$S$16&lt;&gt;"高専"),IFERROR(VLOOKUP(入力項目!$S$17,子育て関連マスタ!$I$32:$M$37,2,FALSE),0),
  AND(T337=21,入力項目!$S$16="高専"),IFERROR(VLOOKUP(入力項目!$S$17,子育て関連マスタ!$I$32:$M$37,2,FALSE),0),
  T337&gt;=22,0
  ),0),0
) +
IF(AND(T337&gt;=1,T337&lt;=15),IF($D337=入力項目!$S$8,入力項目!$S$3,0),0) +
IF(AND(T337&gt;=1,T337&lt;=15),IF($D337=5,入力項目!$S$4,0),0) +
IF(AND(T337&gt;=1,T337&lt;=15),IF($D337=12,入力項目!$S$5,0),0) +
IF(AND(入力項目!$S$7=$A337,入力項目!$S$8=$D337),子育て関連マスタ!$C$14,0) +
IFERROR(IF(AND(YEAR(EDATE(DATE(入力項目!$S$7,入力項目!$S$8,1),1))=$A337,MONTH(EDATE(DATE(入力項目!$S$7,入力項目!$S$8,1),1))=$D337),子育て関連マスタ!$C$15,0),0) +
IF(AND(OR(T337=3,T337=5,T337=7),$D337=11),子育て関連マスタ!$C$17,0) +
IF(AND(T337=20,$D337=1),子育て関連マスタ!$C$18,0) +
IF(AND(T337=20,$D337=1),
IFERROR(_xlfn.IFS(
入力項目!$S$10="男",子育て関連マスタ!$C$18,
入力項目!$S$10="女",子育て関連マスタ!$C$19
),0),0
) +
IF(AND(T337&gt;=入力項目!$S$18,T337&lt;=入力項目!$S$19),入力項目!$S$20,0) +
IF(AND(T337&gt;=入力項目!$S$21,T337&lt;=入力項目!$S$22),入力項目!$S$23,0) +
IF(AND(T337&gt;=入力項目!$S$24,T337&lt;=入力項目!$S$25),入力項目!$S$26,0)
)</f>
        <v>0</v>
      </c>
      <c r="AI337">
        <f ca="1">-(
_xlfn.IFS(
U337&lt;=入力項目!$S$11,0,
AND(U337&gt;=入力項目!$S$11+1,U337&lt;=3),IFERROR(VLOOKUP(入力項目!$S$12,子育て関連マスタ!$I$4:$M$5,4,FALSE),0),
AND(U337&gt;=4,U337&lt;=6),IFERROR(VLOOKUP(入力項目!$S$13,子育て関連マスタ!$I$9:$M$12,4,FALSE),0),
AND(U337&gt;=7,U337&lt;=12),IFERROR(VLOOKUP(入力項目!$S$14,子育て関連マスタ!$I$16:$M$17,4,FALSE),0),
AND(U337&gt;=13,U337&lt;=15),IFERROR(VLOOKUP(入力項目!$S$15,子育て関連マスタ!$I$21:$M$22,4,FALSE),0),
AND(U337&gt;=16,U337&lt;=18),IFERROR(VLOOKUP(入力項目!$S$16,子育て関連マスタ!$I$26:$M$28,4,FALSE),0),
AND(U337&gt;=19,U337&lt;=20,入力項目!$S$16="高専"),IFERROR(VLOOKUP(入力項目!$S$16,子育て関連マスタ!$I$26:$M$28,4,FALSE),0),
AND(U337&gt;=19,U337&lt;=20,入力項目!$S$16&lt;&gt;"高専"),IFERROR(VLOOKUP(入力項目!$S$17,子育て関連マスタ!$I$32:$M$37,4,FALSE),0),
AND(U337&gt;=21,U337&lt;=22,入力項目!$S$16="高専"),IFERROR(VLOOKUP(入力項目!$S$17,子育て関連マスタ!$I$32:$M$34,4,FALSE),0),
AND(U337&gt;=21,U337&lt;=22,入力項目!$S$16&lt;&gt;"高専"),IFERROR(VLOOKUP(入力項目!$S$17,子育て関連マスタ!$I$32:$M$34,4,FALSE),0),
U337&gt;=23,0
) +
IF($D337=4,
  IFERROR(_xlfn.IFS(
  U337&lt;=入力項目!$S$11,0,
  AND(U337=入力項目!$S$11),IFERROR(VLOOKUP(入力項目!$S$12,子育て関連マスタ!$I$4:$M$5,2,FALSE),0),
  AND(U337=4),IFERROR(VLOOKUP(入力項目!$S$13,子育て関連マスタ!$I$9:$M$12,2,FALSE),0),
  AND(U337=7),IFERROR(VLOOKUP(入力項目!$S$14,子育て関連マスタ!$I$16:$M$17,2,FALSE),0),
  AND(U337=13),IFERROR(VLOOKUP(入力項目!$S$15,子育て関連マスタ!$I$21:$M$22,2,FALSE),0),
  AND(U337=16),IFERROR(VLOOKUP(入力項目!$S$16,子育て関連マスタ!$I$26:$M$28,2,FALSE),0),
  AND(U337=19,入力項目!$S$16&lt;&gt;"高専"),IFERROR(VLOOKUP(入力項目!$S$17,子育て関連マスタ!$I$32:$M$37,2,FALSE),0),
  AND(U337=21,入力項目!$S$16="高専"),IFERROR(VLOOKUP(入力項目!$S$17,子育て関連マスタ!$I$32:$M$37,2,FALSE),0),
  U337&gt;=22,0
  ),0),0
) +
IF(AND(U337&gt;=1,U337&lt;=15),IF($D337=入力項目!$S$8,入力項目!$S$3,0),0) +
IF(AND(U337&gt;=1,U337&lt;=15),IF($D337=5,入力項目!$S$4,0),0) +
IF(AND(U337&gt;=1,U337&lt;=15),IF($D337=12,入力項目!$S$5,0),0) +
IF(AND(入力項目!$S$7=$A337,入力項目!$S$8=$D337),子育て関連マスタ!$C$14,0) +
IFERROR(IF(AND(YEAR(EDATE(DATE(入力項目!$S$7,入力項目!$S$8,1),1))=$A337,MONTH(EDATE(DATE(入力項目!$S$7,入力項目!$S$8,1),1))=$D337),子育て関連マスタ!$C$15,0),0) +
IF(AND(OR(U337=3,U337=5,U337=7),$D337=11),子育て関連マスタ!$C$17,0) +
IF(AND(U337=20,$D337=1),子育て関連マスタ!$C$18,0) +
IF(AND(U337=20,$D337=1),
IFERROR(_xlfn.IFS(
入力項目!$S$10="男",子育て関連マスタ!$C$18,
入力項目!$S$10="女",子育て関連マスタ!$C$19
),0),0
) +
IF(AND(U337&gt;=入力項目!$S$18,U337&lt;=入力項目!$S$19),入力項目!$S$20,0) +
IF(AND(U337&gt;=入力項目!$S$21,U337&lt;=入力項目!$S$22),入力項目!$S$23,0) +
IF(AND(U337&gt;=入力項目!$S$24,U337&lt;=入力項目!$S$25),入力項目!$S$26,0)
)</f>
        <v>0</v>
      </c>
      <c r="AJ337" s="10">
        <f ca="1">-VLOOKUP($D337,月別収支!$A$2:$H$13,7,FALSE)</f>
        <v>-20000</v>
      </c>
    </row>
    <row r="338" spans="1:36" x14ac:dyDescent="0.4">
      <c r="A338">
        <f t="shared" ca="1" si="88"/>
        <v>2052</v>
      </c>
      <c r="B338">
        <f t="shared" ca="1" si="95"/>
        <v>2052</v>
      </c>
      <c r="C338">
        <f t="shared" ca="1" si="96"/>
        <v>28</v>
      </c>
      <c r="D338">
        <f t="shared" ca="1" si="89"/>
        <v>8</v>
      </c>
      <c r="E338" t="str">
        <f t="shared" ca="1" si="90"/>
        <v>2052年8月</v>
      </c>
      <c r="F338">
        <f ca="1">IF(OR(入力項目!$N$5&lt;$A338,AND(入力項目!$N$5=$A338,入力項目!$N$6&lt;$D338)),IF(F337=0,1,IF(G338=12,F337+1,F337)),0)</f>
        <v>27</v>
      </c>
      <c r="G338">
        <f ca="1">IF(OR(入力項目!$N$5&lt;$A338,AND(入力項目!$N$5=$A338,入力項目!$N$6&lt;$D338)),IF(G337=12,1,G337+1),0)</f>
        <v>10</v>
      </c>
      <c r="H338" t="str">
        <f t="shared" ca="1" si="91"/>
        <v>27_10</v>
      </c>
      <c r="I338">
        <f ca="1">IF(
  IFERROR(AND($C338&gt;0,MOD($C338,入力項目!$N$22)=0,$D338=入力項目!$N$23), FALSE),
  1,
  IF(
    AND(I337&gt;0,J337=12),
    IF(I337=入力項目!$N$28, 0, I337+1),
    I337
  )
)</f>
        <v>0</v>
      </c>
      <c r="J338">
        <f ca="1">IF($D338=入力項目!$N$23,1,IFERROR(J337+1,1))</f>
        <v>3</v>
      </c>
      <c r="K338" t="str">
        <f t="shared" ca="1" si="92"/>
        <v>0_3</v>
      </c>
      <c r="L338">
        <f ca="1">L337+IF(入力項目!$D$4=$D338,1,0)</f>
        <v>56</v>
      </c>
      <c r="M338" t="str">
        <f t="shared" ca="1" si="93"/>
        <v>56歳</v>
      </c>
      <c r="N338">
        <f t="shared" ca="1" si="97"/>
        <v>57</v>
      </c>
      <c r="O338" t="str">
        <f t="shared" ca="1" si="94"/>
        <v>57歳</v>
      </c>
      <c r="P338">
        <f t="shared" ca="1" si="98"/>
        <v>32</v>
      </c>
      <c r="Q338">
        <f t="shared" ca="1" si="99"/>
        <v>30</v>
      </c>
      <c r="R338">
        <f t="shared" ca="1" si="100"/>
        <v>2053</v>
      </c>
      <c r="S338">
        <f t="shared" ca="1" si="101"/>
        <v>2053</v>
      </c>
      <c r="T338">
        <f t="shared" ca="1" si="102"/>
        <v>2053</v>
      </c>
      <c r="U338">
        <f t="shared" ca="1" si="103"/>
        <v>2053</v>
      </c>
      <c r="V338" s="10">
        <f t="shared" ca="1" si="104"/>
        <v>40764705</v>
      </c>
      <c r="W338" s="10">
        <f ca="1">IF($L338&lt;その他マスタ!$B$1,VLOOKUP($D338,月別収支!$A$2:$H$13,2,FALSE),その他マスタ!$B$3)+IF(AND($L338=その他マスタ!$B$1,入力項目!$I$9="あり",$D338=入力項目!$D$4),その他マスタ!$B$2,0)</f>
        <v>300000</v>
      </c>
      <c r="X338" s="10">
        <f ca="1">-IF(入力項目!$K$5=TRUE,
IF($F338+$G338&lt;3,VLOOKUP($D338,月別収支!$A$2:$H$13,8,FALSE),0)+IFERROR(VLOOKUP($H338,住宅ローン計算!C:P,13,FALSE),0)+IF($F338&gt;1,IF(OR($G338=3,$G338=6,$G338=9,$G338=12),ROUNDUP(入力項目!$N$18/4,0),0),0),
VLOOKUP($D338,月別収支!$A$2:$H$13,8,FALSE))</f>
        <v>-53590</v>
      </c>
      <c r="Y338" s="10">
        <f ca="1">-VLOOKUP($D338,月別収支!$A$2:$H$13,3,FALSE)</f>
        <v>-75000</v>
      </c>
      <c r="Z338" s="10">
        <f ca="1">-VLOOKUP($D338,月別収支!$A$2:$H$13,4,FALSE)</f>
        <v>-27000</v>
      </c>
      <c r="AA338" s="10">
        <f ca="1">-VLOOKUP($D338,月別収支!$A$2:$H$13,6,FALSE)</f>
        <v>-10000</v>
      </c>
      <c r="AB338" s="10">
        <f ca="1">-(
VLOOKUP($D338,月別収支!$A$2:$H$13,5,FALSE)+IF(AND(入力項目!$I$27&lt;=$A338,ISEVEN($A338-入力項目!$I$27),入力項目!$I$28=$D338),入力項目!$I$26,0)
+IF(入力項目!$K$26=TRUE,
IFERROR(VLOOKUP($K338,マイカーローン計算!C:P,13,FALSE),0),
IFERROR(
  IF(AND($C338&gt;0,MOD($C338,入力項目!$N$22)=0,$D338=入力項目!$N$23),入力項目!$N$24,0),
 0
)
)
)</f>
        <v>-20000</v>
      </c>
      <c r="AC338" s="10">
        <f ca="1">-IF($A338&lt;入力項目!$N$33,入力項目!$N$35,IF(AND($A338=入力項目!$N$33,$D338&lt;=入力項目!$N$34),入力項目!$N$35,0))</f>
        <v>0</v>
      </c>
      <c r="AD338">
        <f ca="1">-(
_xlfn.IFS(
P338&lt;=入力項目!$S$11,0,
AND(P338&gt;=入力項目!$S$11+1,P338&lt;=3),IFERROR(VLOOKUP(入力項目!$S$12,子育て関連マスタ!$I$4:$M$5,4,FALSE),0),
AND(P338&gt;=4,P338&lt;=6),IFERROR(VLOOKUP(入力項目!$S$13,子育て関連マスタ!$I$9:$M$12,4,FALSE),0),
AND(P338&gt;=7,P338&lt;=12),IFERROR(VLOOKUP(入力項目!$S$14,子育て関連マスタ!$I$16:$M$17,4,FALSE),0),
AND(P338&gt;=13,P338&lt;=15),IFERROR(VLOOKUP(入力項目!$S$15,子育て関連マスタ!$I$21:$M$22,4,FALSE),0),
AND(P338&gt;=16,P338&lt;=18),IFERROR(VLOOKUP(入力項目!$S$16,子育て関連マスタ!$I$26:$M$28,4,FALSE),0),
AND(P338&gt;=19,P338&lt;=20,入力項目!$S$16="高専"),IFERROR(VLOOKUP(入力項目!$S$16,子育て関連マスタ!$I$26:$M$28,4,FALSE),0),
AND(P338&gt;=19,P338&lt;=20,入力項目!$S$16&lt;&gt;"高専"),IFERROR(VLOOKUP(入力項目!$S$17,子育て関連マスタ!$I$32:$M$37,4,FALSE),0),
AND(P338&gt;=21,P338&lt;=22,入力項目!$S$16="高専"),IFERROR(VLOOKUP(入力項目!$S$17,子育て関連マスタ!$I$32:$M$34,4,FALSE),0),
AND(P338&gt;=21,P338&lt;=22,入力項目!$S$16&lt;&gt;"高専"),IFERROR(VLOOKUP(入力項目!$S$17,子育て関連マスタ!$I$32:$M$34,4,FALSE),0),
P338&gt;=23,0
) +
IF($D338=4,
  IFERROR(_xlfn.IFS(
  P338&lt;=入力項目!$S$11,0,
  AND(P338=入力項目!$S$11),IFERROR(VLOOKUP(入力項目!$S$12,子育て関連マスタ!$I$4:$M$5,2,FALSE),0),
  AND(P338=4),IFERROR(VLOOKUP(入力項目!$S$13,子育て関連マスタ!$I$9:$M$12,2,FALSE),0),
  AND(P338=7),IFERROR(VLOOKUP(入力項目!$S$14,子育て関連マスタ!$I$16:$M$17,2,FALSE),0),
  AND(P338=13),IFERROR(VLOOKUP(入力項目!$S$15,子育て関連マスタ!$I$21:$M$22,2,FALSE),0),
  AND(P338=16),IFERROR(VLOOKUP(入力項目!$S$16,子育て関連マスタ!$I$26:$M$28,2,FALSE),0),
  AND(P338=19,入力項目!$S$16&lt;&gt;"高専"),IFERROR(VLOOKUP(入力項目!$S$17,子育て関連マスタ!$I$32:$M$37,2,FALSE),0),
  AND(P338=21,入力項目!$S$16="高専"),IFERROR(VLOOKUP(入力項目!$S$17,子育て関連マスタ!$I$32:$M$37,2,FALSE),0),
  P338&gt;=22,0
  ),0),0
) +
IF(AND(P338&gt;=1,P338&lt;=15),IF($D338=入力項目!$S$8,入力項目!$S$3,0),0) +
IF(AND(P338&gt;=1,P338&lt;=15),IF($D338=5,入力項目!$S$4,0),0) +
IF(AND(P338&gt;=1,P338&lt;=15),IF($D338=12,入力項目!$S$5,0),0) +
IF(AND(入力項目!$S$7=$A338,入力項目!$S$8=$D338),子育て関連マスタ!$C$14,0) +
IFERROR(IF(AND(YEAR(EDATE(DATE(入力項目!$S$7,入力項目!$S$8,1),1))=$A338,MONTH(EDATE(DATE(入力項目!$S$7,入力項目!$S$8,1),1))=$D338),子育て関連マスタ!$C$15,0),0) +
IF(AND(OR(P338=3,P338=5,P338=7),$D338=11),子育て関連マスタ!$C$17,0) +
IF(AND(P338=20,$D338=1),子育て関連マスタ!$C$18,0) +
IF(AND(P338=20,$D338=1),
IFERROR(_xlfn.IFS(
入力項目!$S$10="男",子育て関連マスタ!$C$18,
入力項目!$S$10="女",子育て関連マスタ!$C$19
),0),0
) +
IF(AND(P338&gt;=入力項目!$S$18,P338&lt;=入力項目!$S$19),入力項目!$S$20,0) +
IF(AND(P338&gt;=入力項目!$S$21,P338&lt;=入力項目!$S$22),入力項目!$S$23,0) +
IF(AND(P338&gt;=入力項目!$S$24,P338&lt;=入力項目!$S$25),入力項目!$S$26,0)
)</f>
        <v>0</v>
      </c>
      <c r="AE338">
        <f ca="1">-(
_xlfn.IFS(
Q338&lt;=入力項目!$S$11,0,
AND(Q338&gt;=入力項目!$S$11+1,Q338&lt;=3),IFERROR(VLOOKUP(入力項目!$S$12,子育て関連マスタ!$I$4:$M$5,4,FALSE),0),
AND(Q338&gt;=4,Q338&lt;=6),IFERROR(VLOOKUP(入力項目!$S$13,子育て関連マスタ!$I$9:$M$12,4,FALSE),0),
AND(Q338&gt;=7,Q338&lt;=12),IFERROR(VLOOKUP(入力項目!$S$14,子育て関連マスタ!$I$16:$M$17,4,FALSE),0),
AND(Q338&gt;=13,Q338&lt;=15),IFERROR(VLOOKUP(入力項目!$S$15,子育て関連マスタ!$I$21:$M$22,4,FALSE),0),
AND(Q338&gt;=16,Q338&lt;=18),IFERROR(VLOOKUP(入力項目!$S$16,子育て関連マスタ!$I$26:$M$28,4,FALSE),0),
AND(Q338&gt;=19,Q338&lt;=20,入力項目!$S$16="高専"),IFERROR(VLOOKUP(入力項目!$S$16,子育て関連マスタ!$I$26:$M$28,4,FALSE),0),
AND(Q338&gt;=19,Q338&lt;=20,入力項目!$S$16&lt;&gt;"高専"),IFERROR(VLOOKUP(入力項目!$S$17,子育て関連マスタ!$I$32:$M$37,4,FALSE),0),
AND(Q338&gt;=21,Q338&lt;=22,入力項目!$S$16="高専"),IFERROR(VLOOKUP(入力項目!$S$17,子育て関連マスタ!$I$32:$M$34,4,FALSE),0),
AND(Q338&gt;=21,Q338&lt;=22,入力項目!$S$16&lt;&gt;"高専"),IFERROR(VLOOKUP(入力項目!$S$17,子育て関連マスタ!$I$32:$M$34,4,FALSE),0),
Q338&gt;=23,0
) +
IF($D338=4,
  IFERROR(_xlfn.IFS(
  Q338&lt;=入力項目!$S$11,0,
  AND(Q338=入力項目!$S$11),IFERROR(VLOOKUP(入力項目!$S$12,子育て関連マスタ!$I$4:$M$5,2,FALSE),0),
  AND(Q338=4),IFERROR(VLOOKUP(入力項目!$S$13,子育て関連マスタ!$I$9:$M$12,2,FALSE),0),
  AND(Q338=7),IFERROR(VLOOKUP(入力項目!$S$14,子育て関連マスタ!$I$16:$M$17,2,FALSE),0),
  AND(Q338=13),IFERROR(VLOOKUP(入力項目!$S$15,子育て関連マスタ!$I$21:$M$22,2,FALSE),0),
  AND(Q338=16),IFERROR(VLOOKUP(入力項目!$S$16,子育て関連マスタ!$I$26:$M$28,2,FALSE),0),
  AND(Q338=19,入力項目!$S$16&lt;&gt;"高専"),IFERROR(VLOOKUP(入力項目!$S$17,子育て関連マスタ!$I$32:$M$37,2,FALSE),0),
  AND(Q338=21,入力項目!$S$16="高専"),IFERROR(VLOOKUP(入力項目!$S$17,子育て関連マスタ!$I$32:$M$37,2,FALSE),0),
  Q338&gt;=22,0
  ),0),0
) +
IF(AND(Q338&gt;=1,Q338&lt;=15),IF($D338=入力項目!$S$8,入力項目!$S$3,0),0) +
IF(AND(Q338&gt;=1,Q338&lt;=15),IF($D338=5,入力項目!$S$4,0),0) +
IF(AND(Q338&gt;=1,Q338&lt;=15),IF($D338=12,入力項目!$S$5,0),0) +
IF(AND(入力項目!$S$7=$A338,入力項目!$S$8=$D338),子育て関連マスタ!$C$14,0) +
IFERROR(IF(AND(YEAR(EDATE(DATE(入力項目!$S$7,入力項目!$S$8,1),1))=$A338,MONTH(EDATE(DATE(入力項目!$S$7,入力項目!$S$8,1),1))=$D338),子育て関連マスタ!$C$15,0),0) +
IF(AND(OR(Q338=3,Q338=5,Q338=7),$D338=11),子育て関連マスタ!$C$17,0) +
IF(AND(Q338=20,$D338=1),子育て関連マスタ!$C$18,0) +
IF(AND(Q338=20,$D338=1),
IFERROR(_xlfn.IFS(
入力項目!$S$10="男",子育て関連マスタ!$C$18,
入力項目!$S$10="女",子育て関連マスタ!$C$19
),0),0
) +
IF(AND(Q338&gt;=入力項目!$S$18,Q338&lt;=入力項目!$S$19),入力項目!$S$20,0) +
IF(AND(Q338&gt;=入力項目!$S$21,Q338&lt;=入力項目!$S$22),入力項目!$S$23,0) +
IF(AND(Q338&gt;=入力項目!$S$24,Q338&lt;=入力項目!$S$25),入力項目!$S$26,0)
)</f>
        <v>0</v>
      </c>
      <c r="AF338">
        <f ca="1">-(
_xlfn.IFS(
R338&lt;=入力項目!$S$11,0,
AND(R338&gt;=入力項目!$S$11+1,R338&lt;=3),IFERROR(VLOOKUP(入力項目!$S$12,子育て関連マスタ!$I$4:$M$5,4,FALSE),0),
AND(R338&gt;=4,R338&lt;=6),IFERROR(VLOOKUP(入力項目!$S$13,子育て関連マスタ!$I$9:$M$12,4,FALSE),0),
AND(R338&gt;=7,R338&lt;=12),IFERROR(VLOOKUP(入力項目!$S$14,子育て関連マスタ!$I$16:$M$17,4,FALSE),0),
AND(R338&gt;=13,R338&lt;=15),IFERROR(VLOOKUP(入力項目!$S$15,子育て関連マスタ!$I$21:$M$22,4,FALSE),0),
AND(R338&gt;=16,R338&lt;=18),IFERROR(VLOOKUP(入力項目!$S$16,子育て関連マスタ!$I$26:$M$28,4,FALSE),0),
AND(R338&gt;=19,R338&lt;=20,入力項目!$S$16="高専"),IFERROR(VLOOKUP(入力項目!$S$16,子育て関連マスタ!$I$26:$M$28,4,FALSE),0),
AND(R338&gt;=19,R338&lt;=20,入力項目!$S$16&lt;&gt;"高専"),IFERROR(VLOOKUP(入力項目!$S$17,子育て関連マスタ!$I$32:$M$37,4,FALSE),0),
AND(R338&gt;=21,R338&lt;=22,入力項目!$S$16="高専"),IFERROR(VLOOKUP(入力項目!$S$17,子育て関連マスタ!$I$32:$M$34,4,FALSE),0),
AND(R338&gt;=21,R338&lt;=22,入力項目!$S$16&lt;&gt;"高専"),IFERROR(VLOOKUP(入力項目!$S$17,子育て関連マスタ!$I$32:$M$34,4,FALSE),0),
R338&gt;=23,0
) +
IF($D338=4,
  IFERROR(_xlfn.IFS(
  R338&lt;=入力項目!$S$11,0,
  AND(R338=入力項目!$S$11),IFERROR(VLOOKUP(入力項目!$S$12,子育て関連マスタ!$I$4:$M$5,2,FALSE),0),
  AND(R338=4),IFERROR(VLOOKUP(入力項目!$S$13,子育て関連マスタ!$I$9:$M$12,2,FALSE),0),
  AND(R338=7),IFERROR(VLOOKUP(入力項目!$S$14,子育て関連マスタ!$I$16:$M$17,2,FALSE),0),
  AND(R338=13),IFERROR(VLOOKUP(入力項目!$S$15,子育て関連マスタ!$I$21:$M$22,2,FALSE),0),
  AND(R338=16),IFERROR(VLOOKUP(入力項目!$S$16,子育て関連マスタ!$I$26:$M$28,2,FALSE),0),
  AND(R338=19,入力項目!$S$16&lt;&gt;"高専"),IFERROR(VLOOKUP(入力項目!$S$17,子育て関連マスタ!$I$32:$M$37,2,FALSE),0),
  AND(R338=21,入力項目!$S$16="高専"),IFERROR(VLOOKUP(入力項目!$S$17,子育て関連マスタ!$I$32:$M$37,2,FALSE),0),
  R338&gt;=22,0
  ),0),0
) +
IF(AND(R338&gt;=1,R338&lt;=15),IF($D338=入力項目!$S$8,入力項目!$S$3,0),0) +
IF(AND(R338&gt;=1,R338&lt;=15),IF($D338=5,入力項目!$S$4,0),0) +
IF(AND(R338&gt;=1,R338&lt;=15),IF($D338=12,入力項目!$S$5,0),0) +
IF(AND(入力項目!$S$7=$A338,入力項目!$S$8=$D338),子育て関連マスタ!$C$14,0) +
IFERROR(IF(AND(YEAR(EDATE(DATE(入力項目!$S$7,入力項目!$S$8,1),1))=$A338,MONTH(EDATE(DATE(入力項目!$S$7,入力項目!$S$8,1),1))=$D338),子育て関連マスタ!$C$15,0),0) +
IF(AND(OR(R338=3,R338=5,R338=7),$D338=11),子育て関連マスタ!$C$17,0) +
IF(AND(R338=20,$D338=1),子育て関連マスタ!$C$18,0) +
IF(AND(R338=20,$D338=1),
IFERROR(_xlfn.IFS(
入力項目!$S$10="男",子育て関連マスタ!$C$18,
入力項目!$S$10="女",子育て関連マスタ!$C$19
),0),0
) +
IF(AND(R338&gt;=入力項目!$S$18,R338&lt;=入力項目!$S$19),入力項目!$S$20,0) +
IF(AND(R338&gt;=入力項目!$S$21,R338&lt;=入力項目!$S$22),入力項目!$S$23,0) +
IF(AND(R338&gt;=入力項目!$S$24,R338&lt;=入力項目!$S$25),入力項目!$S$26,0)
)</f>
        <v>0</v>
      </c>
      <c r="AG338">
        <f ca="1">-(
_xlfn.IFS(
S338&lt;=入力項目!$S$11,0,
AND(S338&gt;=入力項目!$S$11+1,S338&lt;=3),IFERROR(VLOOKUP(入力項目!$S$12,子育て関連マスタ!$I$4:$M$5,4,FALSE),0),
AND(S338&gt;=4,S338&lt;=6),IFERROR(VLOOKUP(入力項目!$S$13,子育て関連マスタ!$I$9:$M$12,4,FALSE),0),
AND(S338&gt;=7,S338&lt;=12),IFERROR(VLOOKUP(入力項目!$S$14,子育て関連マスタ!$I$16:$M$17,4,FALSE),0),
AND(S338&gt;=13,S338&lt;=15),IFERROR(VLOOKUP(入力項目!$S$15,子育て関連マスタ!$I$21:$M$22,4,FALSE),0),
AND(S338&gt;=16,S338&lt;=18),IFERROR(VLOOKUP(入力項目!$S$16,子育て関連マスタ!$I$26:$M$28,4,FALSE),0),
AND(S338&gt;=19,S338&lt;=20,入力項目!$S$16="高専"),IFERROR(VLOOKUP(入力項目!$S$16,子育て関連マスタ!$I$26:$M$28,4,FALSE),0),
AND(S338&gt;=19,S338&lt;=20,入力項目!$S$16&lt;&gt;"高専"),IFERROR(VLOOKUP(入力項目!$S$17,子育て関連マスタ!$I$32:$M$37,4,FALSE),0),
AND(S338&gt;=21,S338&lt;=22,入力項目!$S$16="高専"),IFERROR(VLOOKUP(入力項目!$S$17,子育て関連マスタ!$I$32:$M$34,4,FALSE),0),
AND(S338&gt;=21,S338&lt;=22,入力項目!$S$16&lt;&gt;"高専"),IFERROR(VLOOKUP(入力項目!$S$17,子育て関連マスタ!$I$32:$M$34,4,FALSE),0),
S338&gt;=23,0
) +
IF($D338=4,
  IFERROR(_xlfn.IFS(
  S338&lt;=入力項目!$S$11,0,
  AND(S338=入力項目!$S$11),IFERROR(VLOOKUP(入力項目!$S$12,子育て関連マスタ!$I$4:$M$5,2,FALSE),0),
  AND(S338=4),IFERROR(VLOOKUP(入力項目!$S$13,子育て関連マスタ!$I$9:$M$12,2,FALSE),0),
  AND(S338=7),IFERROR(VLOOKUP(入力項目!$S$14,子育て関連マスタ!$I$16:$M$17,2,FALSE),0),
  AND(S338=13),IFERROR(VLOOKUP(入力項目!$S$15,子育て関連マスタ!$I$21:$M$22,2,FALSE),0),
  AND(S338=16),IFERROR(VLOOKUP(入力項目!$S$16,子育て関連マスタ!$I$26:$M$28,2,FALSE),0),
  AND(S338=19,入力項目!$S$16&lt;&gt;"高専"),IFERROR(VLOOKUP(入力項目!$S$17,子育て関連マスタ!$I$32:$M$37,2,FALSE),0),
  AND(S338=21,入力項目!$S$16="高専"),IFERROR(VLOOKUP(入力項目!$S$17,子育て関連マスタ!$I$32:$M$37,2,FALSE),0),
  S338&gt;=22,0
  ),0),0
) +
IF(AND(S338&gt;=1,S338&lt;=15),IF($D338=入力項目!$S$8,入力項目!$S$3,0),0) +
IF(AND(S338&gt;=1,S338&lt;=15),IF($D338=5,入力項目!$S$4,0),0) +
IF(AND(S338&gt;=1,S338&lt;=15),IF($D338=12,入力項目!$S$5,0),0) +
IF(AND(入力項目!$S$7=$A338,入力項目!$S$8=$D338),子育て関連マスタ!$C$14,0) +
IFERROR(IF(AND(YEAR(EDATE(DATE(入力項目!$S$7,入力項目!$S$8,1),1))=$A338,MONTH(EDATE(DATE(入力項目!$S$7,入力項目!$S$8,1),1))=$D338),子育て関連マスタ!$C$15,0),0) +
IF(AND(OR(S338=3,S338=5,S338=7),$D338=11),子育て関連マスタ!$C$17,0) +
IF(AND(S338=20,$D338=1),子育て関連マスタ!$C$18,0) +
IF(AND(S338=20,$D338=1),
IFERROR(_xlfn.IFS(
入力項目!$S$10="男",子育て関連マスタ!$C$18,
入力項目!$S$10="女",子育て関連マスタ!$C$19
),0),0
) +
IF(AND(S338&gt;=入力項目!$S$18,S338&lt;=入力項目!$S$19),入力項目!$S$20,0) +
IF(AND(S338&gt;=入力項目!$S$21,S338&lt;=入力項目!$S$22),入力項目!$S$23,0) +
IF(AND(S338&gt;=入力項目!$S$24,S338&lt;=入力項目!$S$25),入力項目!$S$26,0)
)</f>
        <v>0</v>
      </c>
      <c r="AH338">
        <f ca="1">-(
_xlfn.IFS(
T338&lt;=入力項目!$S$11,0,
AND(T338&gt;=入力項目!$S$11+1,T338&lt;=3),IFERROR(VLOOKUP(入力項目!$S$12,子育て関連マスタ!$I$4:$M$5,4,FALSE),0),
AND(T338&gt;=4,T338&lt;=6),IFERROR(VLOOKUP(入力項目!$S$13,子育て関連マスタ!$I$9:$M$12,4,FALSE),0),
AND(T338&gt;=7,T338&lt;=12),IFERROR(VLOOKUP(入力項目!$S$14,子育て関連マスタ!$I$16:$M$17,4,FALSE),0),
AND(T338&gt;=13,T338&lt;=15),IFERROR(VLOOKUP(入力項目!$S$15,子育て関連マスタ!$I$21:$M$22,4,FALSE),0),
AND(T338&gt;=16,T338&lt;=18),IFERROR(VLOOKUP(入力項目!$S$16,子育て関連マスタ!$I$26:$M$28,4,FALSE),0),
AND(T338&gt;=19,T338&lt;=20,入力項目!$S$16="高専"),IFERROR(VLOOKUP(入力項目!$S$16,子育て関連マスタ!$I$26:$M$28,4,FALSE),0),
AND(T338&gt;=19,T338&lt;=20,入力項目!$S$16&lt;&gt;"高専"),IFERROR(VLOOKUP(入力項目!$S$17,子育て関連マスタ!$I$32:$M$37,4,FALSE),0),
AND(T338&gt;=21,T338&lt;=22,入力項目!$S$16="高専"),IFERROR(VLOOKUP(入力項目!$S$17,子育て関連マスタ!$I$32:$M$34,4,FALSE),0),
AND(T338&gt;=21,T338&lt;=22,入力項目!$S$16&lt;&gt;"高専"),IFERROR(VLOOKUP(入力項目!$S$17,子育て関連マスタ!$I$32:$M$34,4,FALSE),0),
T338&gt;=23,0
) +
IF($D338=4,
  IFERROR(_xlfn.IFS(
  T338&lt;=入力項目!$S$11,0,
  AND(T338=入力項目!$S$11),IFERROR(VLOOKUP(入力項目!$S$12,子育て関連マスタ!$I$4:$M$5,2,FALSE),0),
  AND(T338=4),IFERROR(VLOOKUP(入力項目!$S$13,子育て関連マスタ!$I$9:$M$12,2,FALSE),0),
  AND(T338=7),IFERROR(VLOOKUP(入力項目!$S$14,子育て関連マスタ!$I$16:$M$17,2,FALSE),0),
  AND(T338=13),IFERROR(VLOOKUP(入力項目!$S$15,子育て関連マスタ!$I$21:$M$22,2,FALSE),0),
  AND(T338=16),IFERROR(VLOOKUP(入力項目!$S$16,子育て関連マスタ!$I$26:$M$28,2,FALSE),0),
  AND(T338=19,入力項目!$S$16&lt;&gt;"高専"),IFERROR(VLOOKUP(入力項目!$S$17,子育て関連マスタ!$I$32:$M$37,2,FALSE),0),
  AND(T338=21,入力項目!$S$16="高専"),IFERROR(VLOOKUP(入力項目!$S$17,子育て関連マスタ!$I$32:$M$37,2,FALSE),0),
  T338&gt;=22,0
  ),0),0
) +
IF(AND(T338&gt;=1,T338&lt;=15),IF($D338=入力項目!$S$8,入力項目!$S$3,0),0) +
IF(AND(T338&gt;=1,T338&lt;=15),IF($D338=5,入力項目!$S$4,0),0) +
IF(AND(T338&gt;=1,T338&lt;=15),IF($D338=12,入力項目!$S$5,0),0) +
IF(AND(入力項目!$S$7=$A338,入力項目!$S$8=$D338),子育て関連マスタ!$C$14,0) +
IFERROR(IF(AND(YEAR(EDATE(DATE(入力項目!$S$7,入力項目!$S$8,1),1))=$A338,MONTH(EDATE(DATE(入力項目!$S$7,入力項目!$S$8,1),1))=$D338),子育て関連マスタ!$C$15,0),0) +
IF(AND(OR(T338=3,T338=5,T338=7),$D338=11),子育て関連マスタ!$C$17,0) +
IF(AND(T338=20,$D338=1),子育て関連マスタ!$C$18,0) +
IF(AND(T338=20,$D338=1),
IFERROR(_xlfn.IFS(
入力項目!$S$10="男",子育て関連マスタ!$C$18,
入力項目!$S$10="女",子育て関連マスタ!$C$19
),0),0
) +
IF(AND(T338&gt;=入力項目!$S$18,T338&lt;=入力項目!$S$19),入力項目!$S$20,0) +
IF(AND(T338&gt;=入力項目!$S$21,T338&lt;=入力項目!$S$22),入力項目!$S$23,0) +
IF(AND(T338&gt;=入力項目!$S$24,T338&lt;=入力項目!$S$25),入力項目!$S$26,0)
)</f>
        <v>0</v>
      </c>
      <c r="AI338">
        <f ca="1">-(
_xlfn.IFS(
U338&lt;=入力項目!$S$11,0,
AND(U338&gt;=入力項目!$S$11+1,U338&lt;=3),IFERROR(VLOOKUP(入力項目!$S$12,子育て関連マスタ!$I$4:$M$5,4,FALSE),0),
AND(U338&gt;=4,U338&lt;=6),IFERROR(VLOOKUP(入力項目!$S$13,子育て関連マスタ!$I$9:$M$12,4,FALSE),0),
AND(U338&gt;=7,U338&lt;=12),IFERROR(VLOOKUP(入力項目!$S$14,子育て関連マスタ!$I$16:$M$17,4,FALSE),0),
AND(U338&gt;=13,U338&lt;=15),IFERROR(VLOOKUP(入力項目!$S$15,子育て関連マスタ!$I$21:$M$22,4,FALSE),0),
AND(U338&gt;=16,U338&lt;=18),IFERROR(VLOOKUP(入力項目!$S$16,子育て関連マスタ!$I$26:$M$28,4,FALSE),0),
AND(U338&gt;=19,U338&lt;=20,入力項目!$S$16="高専"),IFERROR(VLOOKUP(入力項目!$S$16,子育て関連マスタ!$I$26:$M$28,4,FALSE),0),
AND(U338&gt;=19,U338&lt;=20,入力項目!$S$16&lt;&gt;"高専"),IFERROR(VLOOKUP(入力項目!$S$17,子育て関連マスタ!$I$32:$M$37,4,FALSE),0),
AND(U338&gt;=21,U338&lt;=22,入力項目!$S$16="高専"),IFERROR(VLOOKUP(入力項目!$S$17,子育て関連マスタ!$I$32:$M$34,4,FALSE),0),
AND(U338&gt;=21,U338&lt;=22,入力項目!$S$16&lt;&gt;"高専"),IFERROR(VLOOKUP(入力項目!$S$17,子育て関連マスタ!$I$32:$M$34,4,FALSE),0),
U338&gt;=23,0
) +
IF($D338=4,
  IFERROR(_xlfn.IFS(
  U338&lt;=入力項目!$S$11,0,
  AND(U338=入力項目!$S$11),IFERROR(VLOOKUP(入力項目!$S$12,子育て関連マスタ!$I$4:$M$5,2,FALSE),0),
  AND(U338=4),IFERROR(VLOOKUP(入力項目!$S$13,子育て関連マスタ!$I$9:$M$12,2,FALSE),0),
  AND(U338=7),IFERROR(VLOOKUP(入力項目!$S$14,子育て関連マスタ!$I$16:$M$17,2,FALSE),0),
  AND(U338=13),IFERROR(VLOOKUP(入力項目!$S$15,子育て関連マスタ!$I$21:$M$22,2,FALSE),0),
  AND(U338=16),IFERROR(VLOOKUP(入力項目!$S$16,子育て関連マスタ!$I$26:$M$28,2,FALSE),0),
  AND(U338=19,入力項目!$S$16&lt;&gt;"高専"),IFERROR(VLOOKUP(入力項目!$S$17,子育て関連マスタ!$I$32:$M$37,2,FALSE),0),
  AND(U338=21,入力項目!$S$16="高専"),IFERROR(VLOOKUP(入力項目!$S$17,子育て関連マスタ!$I$32:$M$37,2,FALSE),0),
  U338&gt;=22,0
  ),0),0
) +
IF(AND(U338&gt;=1,U338&lt;=15),IF($D338=入力項目!$S$8,入力項目!$S$3,0),0) +
IF(AND(U338&gt;=1,U338&lt;=15),IF($D338=5,入力項目!$S$4,0),0) +
IF(AND(U338&gt;=1,U338&lt;=15),IF($D338=12,入力項目!$S$5,0),0) +
IF(AND(入力項目!$S$7=$A338,入力項目!$S$8=$D338),子育て関連マスタ!$C$14,0) +
IFERROR(IF(AND(YEAR(EDATE(DATE(入力項目!$S$7,入力項目!$S$8,1),1))=$A338,MONTH(EDATE(DATE(入力項目!$S$7,入力項目!$S$8,1),1))=$D338),子育て関連マスタ!$C$15,0),0) +
IF(AND(OR(U338=3,U338=5,U338=7),$D338=11),子育て関連マスタ!$C$17,0) +
IF(AND(U338=20,$D338=1),子育て関連マスタ!$C$18,0) +
IF(AND(U338=20,$D338=1),
IFERROR(_xlfn.IFS(
入力項目!$S$10="男",子育て関連マスタ!$C$18,
入力項目!$S$10="女",子育て関連マスタ!$C$19
),0),0
) +
IF(AND(U338&gt;=入力項目!$S$18,U338&lt;=入力項目!$S$19),入力項目!$S$20,0) +
IF(AND(U338&gt;=入力項目!$S$21,U338&lt;=入力項目!$S$22),入力項目!$S$23,0) +
IF(AND(U338&gt;=入力項目!$S$24,U338&lt;=入力項目!$S$25),入力項目!$S$26,0)
)</f>
        <v>0</v>
      </c>
      <c r="AJ338" s="10">
        <f ca="1">-VLOOKUP($D338,月別収支!$A$2:$H$13,7,FALSE)</f>
        <v>-20000</v>
      </c>
    </row>
    <row r="339" spans="1:36" x14ac:dyDescent="0.4">
      <c r="A339">
        <f t="shared" ca="1" si="88"/>
        <v>2052</v>
      </c>
      <c r="B339">
        <f t="shared" ca="1" si="95"/>
        <v>2052</v>
      </c>
      <c r="C339">
        <f t="shared" ca="1" si="96"/>
        <v>28</v>
      </c>
      <c r="D339">
        <f t="shared" ca="1" si="89"/>
        <v>9</v>
      </c>
      <c r="E339" t="str">
        <f t="shared" ca="1" si="90"/>
        <v>2052年9月</v>
      </c>
      <c r="F339">
        <f ca="1">IF(OR(入力項目!$N$5&lt;$A339,AND(入力項目!$N$5=$A339,入力項目!$N$6&lt;$D339)),IF(F338=0,1,IF(G339=12,F338+1,F338)),0)</f>
        <v>27</v>
      </c>
      <c r="G339">
        <f ca="1">IF(OR(入力項目!$N$5&lt;$A339,AND(入力項目!$N$5=$A339,入力項目!$N$6&lt;$D339)),IF(G338=12,1,G338+1),0)</f>
        <v>11</v>
      </c>
      <c r="H339" t="str">
        <f t="shared" ca="1" si="91"/>
        <v>27_11</v>
      </c>
      <c r="I339">
        <f ca="1">IF(
  IFERROR(AND($C339&gt;0,MOD($C339,入力項目!$N$22)=0,$D339=入力項目!$N$23), FALSE),
  1,
  IF(
    AND(I338&gt;0,J338=12),
    IF(I338=入力項目!$N$28, 0, I338+1),
    I338
  )
)</f>
        <v>0</v>
      </c>
      <c r="J339">
        <f ca="1">IF($D339=入力項目!$N$23,1,IFERROR(J338+1,1))</f>
        <v>4</v>
      </c>
      <c r="K339" t="str">
        <f t="shared" ca="1" si="92"/>
        <v>0_4</v>
      </c>
      <c r="L339">
        <f ca="1">L338+IF(入力項目!$D$4=$D339,1,0)</f>
        <v>56</v>
      </c>
      <c r="M339" t="str">
        <f t="shared" ca="1" si="93"/>
        <v>56歳</v>
      </c>
      <c r="N339">
        <f t="shared" ca="1" si="97"/>
        <v>57</v>
      </c>
      <c r="O339" t="str">
        <f t="shared" ca="1" si="94"/>
        <v>57歳</v>
      </c>
      <c r="P339">
        <f t="shared" ca="1" si="98"/>
        <v>32</v>
      </c>
      <c r="Q339">
        <f t="shared" ca="1" si="99"/>
        <v>30</v>
      </c>
      <c r="R339">
        <f t="shared" ca="1" si="100"/>
        <v>2053</v>
      </c>
      <c r="S339">
        <f t="shared" ca="1" si="101"/>
        <v>2053</v>
      </c>
      <c r="T339">
        <f t="shared" ca="1" si="102"/>
        <v>2053</v>
      </c>
      <c r="U339">
        <f t="shared" ca="1" si="103"/>
        <v>2053</v>
      </c>
      <c r="V339" s="10">
        <f t="shared" ca="1" si="104"/>
        <v>40859115</v>
      </c>
      <c r="W339" s="10">
        <f ca="1">IF($L339&lt;その他マスタ!$B$1,VLOOKUP($D339,月別収支!$A$2:$H$13,2,FALSE),その他マスタ!$B$3)+IF(AND($L339=その他マスタ!$B$1,入力項目!$I$9="あり",$D339=入力項目!$D$4),その他マスタ!$B$2,0)</f>
        <v>300000</v>
      </c>
      <c r="X339" s="10">
        <f ca="1">-IF(入力項目!$K$5=TRUE,
IF($F339+$G339&lt;3,VLOOKUP($D339,月別収支!$A$2:$H$13,8,FALSE),0)+IFERROR(VLOOKUP($H339,住宅ローン計算!C:P,13,FALSE),0)+IF($F339&gt;1,IF(OR($G339=3,$G339=6,$G339=9,$G339=12),ROUNDUP(入力項目!$N$18/4,0),0),0),
VLOOKUP($D339,月別収支!$A$2:$H$13,8,FALSE))</f>
        <v>-53590</v>
      </c>
      <c r="Y339" s="10">
        <f ca="1">-VLOOKUP($D339,月別収支!$A$2:$H$13,3,FALSE)</f>
        <v>-75000</v>
      </c>
      <c r="Z339" s="10">
        <f ca="1">-VLOOKUP($D339,月別収支!$A$2:$H$13,4,FALSE)</f>
        <v>-27000</v>
      </c>
      <c r="AA339" s="10">
        <f ca="1">-VLOOKUP($D339,月別収支!$A$2:$H$13,6,FALSE)</f>
        <v>-10000</v>
      </c>
      <c r="AB339" s="10">
        <f ca="1">-(
VLOOKUP($D339,月別収支!$A$2:$H$13,5,FALSE)+IF(AND(入力項目!$I$27&lt;=$A339,ISEVEN($A339-入力項目!$I$27),入力項目!$I$28=$D339),入力項目!$I$26,0)
+IF(入力項目!$K$26=TRUE,
IFERROR(VLOOKUP($K339,マイカーローン計算!C:P,13,FALSE),0),
IFERROR(
  IF(AND($C339&gt;0,MOD($C339,入力項目!$N$22)=0,$D339=入力項目!$N$23),入力項目!$N$24,0),
 0
)
)
)</f>
        <v>-20000</v>
      </c>
      <c r="AC339" s="10">
        <f ca="1">-IF($A339&lt;入力項目!$N$33,入力項目!$N$35,IF(AND($A339=入力項目!$N$33,$D339&lt;=入力項目!$N$34),入力項目!$N$35,0))</f>
        <v>0</v>
      </c>
      <c r="AD339">
        <f ca="1">-(
_xlfn.IFS(
P339&lt;=入力項目!$S$11,0,
AND(P339&gt;=入力項目!$S$11+1,P339&lt;=3),IFERROR(VLOOKUP(入力項目!$S$12,子育て関連マスタ!$I$4:$M$5,4,FALSE),0),
AND(P339&gt;=4,P339&lt;=6),IFERROR(VLOOKUP(入力項目!$S$13,子育て関連マスタ!$I$9:$M$12,4,FALSE),0),
AND(P339&gt;=7,P339&lt;=12),IFERROR(VLOOKUP(入力項目!$S$14,子育て関連マスタ!$I$16:$M$17,4,FALSE),0),
AND(P339&gt;=13,P339&lt;=15),IFERROR(VLOOKUP(入力項目!$S$15,子育て関連マスタ!$I$21:$M$22,4,FALSE),0),
AND(P339&gt;=16,P339&lt;=18),IFERROR(VLOOKUP(入力項目!$S$16,子育て関連マスタ!$I$26:$M$28,4,FALSE),0),
AND(P339&gt;=19,P339&lt;=20,入力項目!$S$16="高専"),IFERROR(VLOOKUP(入力項目!$S$16,子育て関連マスタ!$I$26:$M$28,4,FALSE),0),
AND(P339&gt;=19,P339&lt;=20,入力項目!$S$16&lt;&gt;"高専"),IFERROR(VLOOKUP(入力項目!$S$17,子育て関連マスタ!$I$32:$M$37,4,FALSE),0),
AND(P339&gt;=21,P339&lt;=22,入力項目!$S$16="高専"),IFERROR(VLOOKUP(入力項目!$S$17,子育て関連マスタ!$I$32:$M$34,4,FALSE),0),
AND(P339&gt;=21,P339&lt;=22,入力項目!$S$16&lt;&gt;"高専"),IFERROR(VLOOKUP(入力項目!$S$17,子育て関連マスタ!$I$32:$M$34,4,FALSE),0),
P339&gt;=23,0
) +
IF($D339=4,
  IFERROR(_xlfn.IFS(
  P339&lt;=入力項目!$S$11,0,
  AND(P339=入力項目!$S$11),IFERROR(VLOOKUP(入力項目!$S$12,子育て関連マスタ!$I$4:$M$5,2,FALSE),0),
  AND(P339=4),IFERROR(VLOOKUP(入力項目!$S$13,子育て関連マスタ!$I$9:$M$12,2,FALSE),0),
  AND(P339=7),IFERROR(VLOOKUP(入力項目!$S$14,子育て関連マスタ!$I$16:$M$17,2,FALSE),0),
  AND(P339=13),IFERROR(VLOOKUP(入力項目!$S$15,子育て関連マスタ!$I$21:$M$22,2,FALSE),0),
  AND(P339=16),IFERROR(VLOOKUP(入力項目!$S$16,子育て関連マスタ!$I$26:$M$28,2,FALSE),0),
  AND(P339=19,入力項目!$S$16&lt;&gt;"高専"),IFERROR(VLOOKUP(入力項目!$S$17,子育て関連マスタ!$I$32:$M$37,2,FALSE),0),
  AND(P339=21,入力項目!$S$16="高専"),IFERROR(VLOOKUP(入力項目!$S$17,子育て関連マスタ!$I$32:$M$37,2,FALSE),0),
  P339&gt;=22,0
  ),0),0
) +
IF(AND(P339&gt;=1,P339&lt;=15),IF($D339=入力項目!$S$8,入力項目!$S$3,0),0) +
IF(AND(P339&gt;=1,P339&lt;=15),IF($D339=5,入力項目!$S$4,0),0) +
IF(AND(P339&gt;=1,P339&lt;=15),IF($D339=12,入力項目!$S$5,0),0) +
IF(AND(入力項目!$S$7=$A339,入力項目!$S$8=$D339),子育て関連マスタ!$C$14,0) +
IFERROR(IF(AND(YEAR(EDATE(DATE(入力項目!$S$7,入力項目!$S$8,1),1))=$A339,MONTH(EDATE(DATE(入力項目!$S$7,入力項目!$S$8,1),1))=$D339),子育て関連マスタ!$C$15,0),0) +
IF(AND(OR(P339=3,P339=5,P339=7),$D339=11),子育て関連マスタ!$C$17,0) +
IF(AND(P339=20,$D339=1),子育て関連マスタ!$C$18,0) +
IF(AND(P339=20,$D339=1),
IFERROR(_xlfn.IFS(
入力項目!$S$10="男",子育て関連マスタ!$C$18,
入力項目!$S$10="女",子育て関連マスタ!$C$19
),0),0
) +
IF(AND(P339&gt;=入力項目!$S$18,P339&lt;=入力項目!$S$19),入力項目!$S$20,0) +
IF(AND(P339&gt;=入力項目!$S$21,P339&lt;=入力項目!$S$22),入力項目!$S$23,0) +
IF(AND(P339&gt;=入力項目!$S$24,P339&lt;=入力項目!$S$25),入力項目!$S$26,0)
)</f>
        <v>0</v>
      </c>
      <c r="AE339">
        <f ca="1">-(
_xlfn.IFS(
Q339&lt;=入力項目!$S$11,0,
AND(Q339&gt;=入力項目!$S$11+1,Q339&lt;=3),IFERROR(VLOOKUP(入力項目!$S$12,子育て関連マスタ!$I$4:$M$5,4,FALSE),0),
AND(Q339&gt;=4,Q339&lt;=6),IFERROR(VLOOKUP(入力項目!$S$13,子育て関連マスタ!$I$9:$M$12,4,FALSE),0),
AND(Q339&gt;=7,Q339&lt;=12),IFERROR(VLOOKUP(入力項目!$S$14,子育て関連マスタ!$I$16:$M$17,4,FALSE),0),
AND(Q339&gt;=13,Q339&lt;=15),IFERROR(VLOOKUP(入力項目!$S$15,子育て関連マスタ!$I$21:$M$22,4,FALSE),0),
AND(Q339&gt;=16,Q339&lt;=18),IFERROR(VLOOKUP(入力項目!$S$16,子育て関連マスタ!$I$26:$M$28,4,FALSE),0),
AND(Q339&gt;=19,Q339&lt;=20,入力項目!$S$16="高専"),IFERROR(VLOOKUP(入力項目!$S$16,子育て関連マスタ!$I$26:$M$28,4,FALSE),0),
AND(Q339&gt;=19,Q339&lt;=20,入力項目!$S$16&lt;&gt;"高専"),IFERROR(VLOOKUP(入力項目!$S$17,子育て関連マスタ!$I$32:$M$37,4,FALSE),0),
AND(Q339&gt;=21,Q339&lt;=22,入力項目!$S$16="高専"),IFERROR(VLOOKUP(入力項目!$S$17,子育て関連マスタ!$I$32:$M$34,4,FALSE),0),
AND(Q339&gt;=21,Q339&lt;=22,入力項目!$S$16&lt;&gt;"高専"),IFERROR(VLOOKUP(入力項目!$S$17,子育て関連マスタ!$I$32:$M$34,4,FALSE),0),
Q339&gt;=23,0
) +
IF($D339=4,
  IFERROR(_xlfn.IFS(
  Q339&lt;=入力項目!$S$11,0,
  AND(Q339=入力項目!$S$11),IFERROR(VLOOKUP(入力項目!$S$12,子育て関連マスタ!$I$4:$M$5,2,FALSE),0),
  AND(Q339=4),IFERROR(VLOOKUP(入力項目!$S$13,子育て関連マスタ!$I$9:$M$12,2,FALSE),0),
  AND(Q339=7),IFERROR(VLOOKUP(入力項目!$S$14,子育て関連マスタ!$I$16:$M$17,2,FALSE),0),
  AND(Q339=13),IFERROR(VLOOKUP(入力項目!$S$15,子育て関連マスタ!$I$21:$M$22,2,FALSE),0),
  AND(Q339=16),IFERROR(VLOOKUP(入力項目!$S$16,子育て関連マスタ!$I$26:$M$28,2,FALSE),0),
  AND(Q339=19,入力項目!$S$16&lt;&gt;"高専"),IFERROR(VLOOKUP(入力項目!$S$17,子育て関連マスタ!$I$32:$M$37,2,FALSE),0),
  AND(Q339=21,入力項目!$S$16="高専"),IFERROR(VLOOKUP(入力項目!$S$17,子育て関連マスタ!$I$32:$M$37,2,FALSE),0),
  Q339&gt;=22,0
  ),0),0
) +
IF(AND(Q339&gt;=1,Q339&lt;=15),IF($D339=入力項目!$S$8,入力項目!$S$3,0),0) +
IF(AND(Q339&gt;=1,Q339&lt;=15),IF($D339=5,入力項目!$S$4,0),0) +
IF(AND(Q339&gt;=1,Q339&lt;=15),IF($D339=12,入力項目!$S$5,0),0) +
IF(AND(入力項目!$S$7=$A339,入力項目!$S$8=$D339),子育て関連マスタ!$C$14,0) +
IFERROR(IF(AND(YEAR(EDATE(DATE(入力項目!$S$7,入力項目!$S$8,1),1))=$A339,MONTH(EDATE(DATE(入力項目!$S$7,入力項目!$S$8,1),1))=$D339),子育て関連マスタ!$C$15,0),0) +
IF(AND(OR(Q339=3,Q339=5,Q339=7),$D339=11),子育て関連マスタ!$C$17,0) +
IF(AND(Q339=20,$D339=1),子育て関連マスタ!$C$18,0) +
IF(AND(Q339=20,$D339=1),
IFERROR(_xlfn.IFS(
入力項目!$S$10="男",子育て関連マスタ!$C$18,
入力項目!$S$10="女",子育て関連マスタ!$C$19
),0),0
) +
IF(AND(Q339&gt;=入力項目!$S$18,Q339&lt;=入力項目!$S$19),入力項目!$S$20,0) +
IF(AND(Q339&gt;=入力項目!$S$21,Q339&lt;=入力項目!$S$22),入力項目!$S$23,0) +
IF(AND(Q339&gt;=入力項目!$S$24,Q339&lt;=入力項目!$S$25),入力項目!$S$26,0)
)</f>
        <v>0</v>
      </c>
      <c r="AF339">
        <f ca="1">-(
_xlfn.IFS(
R339&lt;=入力項目!$S$11,0,
AND(R339&gt;=入力項目!$S$11+1,R339&lt;=3),IFERROR(VLOOKUP(入力項目!$S$12,子育て関連マスタ!$I$4:$M$5,4,FALSE),0),
AND(R339&gt;=4,R339&lt;=6),IFERROR(VLOOKUP(入力項目!$S$13,子育て関連マスタ!$I$9:$M$12,4,FALSE),0),
AND(R339&gt;=7,R339&lt;=12),IFERROR(VLOOKUP(入力項目!$S$14,子育て関連マスタ!$I$16:$M$17,4,FALSE),0),
AND(R339&gt;=13,R339&lt;=15),IFERROR(VLOOKUP(入力項目!$S$15,子育て関連マスタ!$I$21:$M$22,4,FALSE),0),
AND(R339&gt;=16,R339&lt;=18),IFERROR(VLOOKUP(入力項目!$S$16,子育て関連マスタ!$I$26:$M$28,4,FALSE),0),
AND(R339&gt;=19,R339&lt;=20,入力項目!$S$16="高専"),IFERROR(VLOOKUP(入力項目!$S$16,子育て関連マスタ!$I$26:$M$28,4,FALSE),0),
AND(R339&gt;=19,R339&lt;=20,入力項目!$S$16&lt;&gt;"高専"),IFERROR(VLOOKUP(入力項目!$S$17,子育て関連マスタ!$I$32:$M$37,4,FALSE),0),
AND(R339&gt;=21,R339&lt;=22,入力項目!$S$16="高専"),IFERROR(VLOOKUP(入力項目!$S$17,子育て関連マスタ!$I$32:$M$34,4,FALSE),0),
AND(R339&gt;=21,R339&lt;=22,入力項目!$S$16&lt;&gt;"高専"),IFERROR(VLOOKUP(入力項目!$S$17,子育て関連マスタ!$I$32:$M$34,4,FALSE),0),
R339&gt;=23,0
) +
IF($D339=4,
  IFERROR(_xlfn.IFS(
  R339&lt;=入力項目!$S$11,0,
  AND(R339=入力項目!$S$11),IFERROR(VLOOKUP(入力項目!$S$12,子育て関連マスタ!$I$4:$M$5,2,FALSE),0),
  AND(R339=4),IFERROR(VLOOKUP(入力項目!$S$13,子育て関連マスタ!$I$9:$M$12,2,FALSE),0),
  AND(R339=7),IFERROR(VLOOKUP(入力項目!$S$14,子育て関連マスタ!$I$16:$M$17,2,FALSE),0),
  AND(R339=13),IFERROR(VLOOKUP(入力項目!$S$15,子育て関連マスタ!$I$21:$M$22,2,FALSE),0),
  AND(R339=16),IFERROR(VLOOKUP(入力項目!$S$16,子育て関連マスタ!$I$26:$M$28,2,FALSE),0),
  AND(R339=19,入力項目!$S$16&lt;&gt;"高専"),IFERROR(VLOOKUP(入力項目!$S$17,子育て関連マスタ!$I$32:$M$37,2,FALSE),0),
  AND(R339=21,入力項目!$S$16="高専"),IFERROR(VLOOKUP(入力項目!$S$17,子育て関連マスタ!$I$32:$M$37,2,FALSE),0),
  R339&gt;=22,0
  ),0),0
) +
IF(AND(R339&gt;=1,R339&lt;=15),IF($D339=入力項目!$S$8,入力項目!$S$3,0),0) +
IF(AND(R339&gt;=1,R339&lt;=15),IF($D339=5,入力項目!$S$4,0),0) +
IF(AND(R339&gt;=1,R339&lt;=15),IF($D339=12,入力項目!$S$5,0),0) +
IF(AND(入力項目!$S$7=$A339,入力項目!$S$8=$D339),子育て関連マスタ!$C$14,0) +
IFERROR(IF(AND(YEAR(EDATE(DATE(入力項目!$S$7,入力項目!$S$8,1),1))=$A339,MONTH(EDATE(DATE(入力項目!$S$7,入力項目!$S$8,1),1))=$D339),子育て関連マスタ!$C$15,0),0) +
IF(AND(OR(R339=3,R339=5,R339=7),$D339=11),子育て関連マスタ!$C$17,0) +
IF(AND(R339=20,$D339=1),子育て関連マスタ!$C$18,0) +
IF(AND(R339=20,$D339=1),
IFERROR(_xlfn.IFS(
入力項目!$S$10="男",子育て関連マスタ!$C$18,
入力項目!$S$10="女",子育て関連マスタ!$C$19
),0),0
) +
IF(AND(R339&gt;=入力項目!$S$18,R339&lt;=入力項目!$S$19),入力項目!$S$20,0) +
IF(AND(R339&gt;=入力項目!$S$21,R339&lt;=入力項目!$S$22),入力項目!$S$23,0) +
IF(AND(R339&gt;=入力項目!$S$24,R339&lt;=入力項目!$S$25),入力項目!$S$26,0)
)</f>
        <v>0</v>
      </c>
      <c r="AG339">
        <f ca="1">-(
_xlfn.IFS(
S339&lt;=入力項目!$S$11,0,
AND(S339&gt;=入力項目!$S$11+1,S339&lt;=3),IFERROR(VLOOKUP(入力項目!$S$12,子育て関連マスタ!$I$4:$M$5,4,FALSE),0),
AND(S339&gt;=4,S339&lt;=6),IFERROR(VLOOKUP(入力項目!$S$13,子育て関連マスタ!$I$9:$M$12,4,FALSE),0),
AND(S339&gt;=7,S339&lt;=12),IFERROR(VLOOKUP(入力項目!$S$14,子育て関連マスタ!$I$16:$M$17,4,FALSE),0),
AND(S339&gt;=13,S339&lt;=15),IFERROR(VLOOKUP(入力項目!$S$15,子育て関連マスタ!$I$21:$M$22,4,FALSE),0),
AND(S339&gt;=16,S339&lt;=18),IFERROR(VLOOKUP(入力項目!$S$16,子育て関連マスタ!$I$26:$M$28,4,FALSE),0),
AND(S339&gt;=19,S339&lt;=20,入力項目!$S$16="高専"),IFERROR(VLOOKUP(入力項目!$S$16,子育て関連マスタ!$I$26:$M$28,4,FALSE),0),
AND(S339&gt;=19,S339&lt;=20,入力項目!$S$16&lt;&gt;"高専"),IFERROR(VLOOKUP(入力項目!$S$17,子育て関連マスタ!$I$32:$M$37,4,FALSE),0),
AND(S339&gt;=21,S339&lt;=22,入力項目!$S$16="高専"),IFERROR(VLOOKUP(入力項目!$S$17,子育て関連マスタ!$I$32:$M$34,4,FALSE),0),
AND(S339&gt;=21,S339&lt;=22,入力項目!$S$16&lt;&gt;"高専"),IFERROR(VLOOKUP(入力項目!$S$17,子育て関連マスタ!$I$32:$M$34,4,FALSE),0),
S339&gt;=23,0
) +
IF($D339=4,
  IFERROR(_xlfn.IFS(
  S339&lt;=入力項目!$S$11,0,
  AND(S339=入力項目!$S$11),IFERROR(VLOOKUP(入力項目!$S$12,子育て関連マスタ!$I$4:$M$5,2,FALSE),0),
  AND(S339=4),IFERROR(VLOOKUP(入力項目!$S$13,子育て関連マスタ!$I$9:$M$12,2,FALSE),0),
  AND(S339=7),IFERROR(VLOOKUP(入力項目!$S$14,子育て関連マスタ!$I$16:$M$17,2,FALSE),0),
  AND(S339=13),IFERROR(VLOOKUP(入力項目!$S$15,子育て関連マスタ!$I$21:$M$22,2,FALSE),0),
  AND(S339=16),IFERROR(VLOOKUP(入力項目!$S$16,子育て関連マスタ!$I$26:$M$28,2,FALSE),0),
  AND(S339=19,入力項目!$S$16&lt;&gt;"高専"),IFERROR(VLOOKUP(入力項目!$S$17,子育て関連マスタ!$I$32:$M$37,2,FALSE),0),
  AND(S339=21,入力項目!$S$16="高専"),IFERROR(VLOOKUP(入力項目!$S$17,子育て関連マスタ!$I$32:$M$37,2,FALSE),0),
  S339&gt;=22,0
  ),0),0
) +
IF(AND(S339&gt;=1,S339&lt;=15),IF($D339=入力項目!$S$8,入力項目!$S$3,0),0) +
IF(AND(S339&gt;=1,S339&lt;=15),IF($D339=5,入力項目!$S$4,0),0) +
IF(AND(S339&gt;=1,S339&lt;=15),IF($D339=12,入力項目!$S$5,0),0) +
IF(AND(入力項目!$S$7=$A339,入力項目!$S$8=$D339),子育て関連マスタ!$C$14,0) +
IFERROR(IF(AND(YEAR(EDATE(DATE(入力項目!$S$7,入力項目!$S$8,1),1))=$A339,MONTH(EDATE(DATE(入力項目!$S$7,入力項目!$S$8,1),1))=$D339),子育て関連マスタ!$C$15,0),0) +
IF(AND(OR(S339=3,S339=5,S339=7),$D339=11),子育て関連マスタ!$C$17,0) +
IF(AND(S339=20,$D339=1),子育て関連マスタ!$C$18,0) +
IF(AND(S339=20,$D339=1),
IFERROR(_xlfn.IFS(
入力項目!$S$10="男",子育て関連マスタ!$C$18,
入力項目!$S$10="女",子育て関連マスタ!$C$19
),0),0
) +
IF(AND(S339&gt;=入力項目!$S$18,S339&lt;=入力項目!$S$19),入力項目!$S$20,0) +
IF(AND(S339&gt;=入力項目!$S$21,S339&lt;=入力項目!$S$22),入力項目!$S$23,0) +
IF(AND(S339&gt;=入力項目!$S$24,S339&lt;=入力項目!$S$25),入力項目!$S$26,0)
)</f>
        <v>0</v>
      </c>
      <c r="AH339">
        <f ca="1">-(
_xlfn.IFS(
T339&lt;=入力項目!$S$11,0,
AND(T339&gt;=入力項目!$S$11+1,T339&lt;=3),IFERROR(VLOOKUP(入力項目!$S$12,子育て関連マスタ!$I$4:$M$5,4,FALSE),0),
AND(T339&gt;=4,T339&lt;=6),IFERROR(VLOOKUP(入力項目!$S$13,子育て関連マスタ!$I$9:$M$12,4,FALSE),0),
AND(T339&gt;=7,T339&lt;=12),IFERROR(VLOOKUP(入力項目!$S$14,子育て関連マスタ!$I$16:$M$17,4,FALSE),0),
AND(T339&gt;=13,T339&lt;=15),IFERROR(VLOOKUP(入力項目!$S$15,子育て関連マスタ!$I$21:$M$22,4,FALSE),0),
AND(T339&gt;=16,T339&lt;=18),IFERROR(VLOOKUP(入力項目!$S$16,子育て関連マスタ!$I$26:$M$28,4,FALSE),0),
AND(T339&gt;=19,T339&lt;=20,入力項目!$S$16="高専"),IFERROR(VLOOKUP(入力項目!$S$16,子育て関連マスタ!$I$26:$M$28,4,FALSE),0),
AND(T339&gt;=19,T339&lt;=20,入力項目!$S$16&lt;&gt;"高専"),IFERROR(VLOOKUP(入力項目!$S$17,子育て関連マスタ!$I$32:$M$37,4,FALSE),0),
AND(T339&gt;=21,T339&lt;=22,入力項目!$S$16="高専"),IFERROR(VLOOKUP(入力項目!$S$17,子育て関連マスタ!$I$32:$M$34,4,FALSE),0),
AND(T339&gt;=21,T339&lt;=22,入力項目!$S$16&lt;&gt;"高専"),IFERROR(VLOOKUP(入力項目!$S$17,子育て関連マスタ!$I$32:$M$34,4,FALSE),0),
T339&gt;=23,0
) +
IF($D339=4,
  IFERROR(_xlfn.IFS(
  T339&lt;=入力項目!$S$11,0,
  AND(T339=入力項目!$S$11),IFERROR(VLOOKUP(入力項目!$S$12,子育て関連マスタ!$I$4:$M$5,2,FALSE),0),
  AND(T339=4),IFERROR(VLOOKUP(入力項目!$S$13,子育て関連マスタ!$I$9:$M$12,2,FALSE),0),
  AND(T339=7),IFERROR(VLOOKUP(入力項目!$S$14,子育て関連マスタ!$I$16:$M$17,2,FALSE),0),
  AND(T339=13),IFERROR(VLOOKUP(入力項目!$S$15,子育て関連マスタ!$I$21:$M$22,2,FALSE),0),
  AND(T339=16),IFERROR(VLOOKUP(入力項目!$S$16,子育て関連マスタ!$I$26:$M$28,2,FALSE),0),
  AND(T339=19,入力項目!$S$16&lt;&gt;"高専"),IFERROR(VLOOKUP(入力項目!$S$17,子育て関連マスタ!$I$32:$M$37,2,FALSE),0),
  AND(T339=21,入力項目!$S$16="高専"),IFERROR(VLOOKUP(入力項目!$S$17,子育て関連マスタ!$I$32:$M$37,2,FALSE),0),
  T339&gt;=22,0
  ),0),0
) +
IF(AND(T339&gt;=1,T339&lt;=15),IF($D339=入力項目!$S$8,入力項目!$S$3,0),0) +
IF(AND(T339&gt;=1,T339&lt;=15),IF($D339=5,入力項目!$S$4,0),0) +
IF(AND(T339&gt;=1,T339&lt;=15),IF($D339=12,入力項目!$S$5,0),0) +
IF(AND(入力項目!$S$7=$A339,入力項目!$S$8=$D339),子育て関連マスタ!$C$14,0) +
IFERROR(IF(AND(YEAR(EDATE(DATE(入力項目!$S$7,入力項目!$S$8,1),1))=$A339,MONTH(EDATE(DATE(入力項目!$S$7,入力項目!$S$8,1),1))=$D339),子育て関連マスタ!$C$15,0),0) +
IF(AND(OR(T339=3,T339=5,T339=7),$D339=11),子育て関連マスタ!$C$17,0) +
IF(AND(T339=20,$D339=1),子育て関連マスタ!$C$18,0) +
IF(AND(T339=20,$D339=1),
IFERROR(_xlfn.IFS(
入力項目!$S$10="男",子育て関連マスタ!$C$18,
入力項目!$S$10="女",子育て関連マスタ!$C$19
),0),0
) +
IF(AND(T339&gt;=入力項目!$S$18,T339&lt;=入力項目!$S$19),入力項目!$S$20,0) +
IF(AND(T339&gt;=入力項目!$S$21,T339&lt;=入力項目!$S$22),入力項目!$S$23,0) +
IF(AND(T339&gt;=入力項目!$S$24,T339&lt;=入力項目!$S$25),入力項目!$S$26,0)
)</f>
        <v>0</v>
      </c>
      <c r="AI339">
        <f ca="1">-(
_xlfn.IFS(
U339&lt;=入力項目!$S$11,0,
AND(U339&gt;=入力項目!$S$11+1,U339&lt;=3),IFERROR(VLOOKUP(入力項目!$S$12,子育て関連マスタ!$I$4:$M$5,4,FALSE),0),
AND(U339&gt;=4,U339&lt;=6),IFERROR(VLOOKUP(入力項目!$S$13,子育て関連マスタ!$I$9:$M$12,4,FALSE),0),
AND(U339&gt;=7,U339&lt;=12),IFERROR(VLOOKUP(入力項目!$S$14,子育て関連マスタ!$I$16:$M$17,4,FALSE),0),
AND(U339&gt;=13,U339&lt;=15),IFERROR(VLOOKUP(入力項目!$S$15,子育て関連マスタ!$I$21:$M$22,4,FALSE),0),
AND(U339&gt;=16,U339&lt;=18),IFERROR(VLOOKUP(入力項目!$S$16,子育て関連マスタ!$I$26:$M$28,4,FALSE),0),
AND(U339&gt;=19,U339&lt;=20,入力項目!$S$16="高専"),IFERROR(VLOOKUP(入力項目!$S$16,子育て関連マスタ!$I$26:$M$28,4,FALSE),0),
AND(U339&gt;=19,U339&lt;=20,入力項目!$S$16&lt;&gt;"高専"),IFERROR(VLOOKUP(入力項目!$S$17,子育て関連マスタ!$I$32:$M$37,4,FALSE),0),
AND(U339&gt;=21,U339&lt;=22,入力項目!$S$16="高専"),IFERROR(VLOOKUP(入力項目!$S$17,子育て関連マスタ!$I$32:$M$34,4,FALSE),0),
AND(U339&gt;=21,U339&lt;=22,入力項目!$S$16&lt;&gt;"高専"),IFERROR(VLOOKUP(入力項目!$S$17,子育て関連マスタ!$I$32:$M$34,4,FALSE),0),
U339&gt;=23,0
) +
IF($D339=4,
  IFERROR(_xlfn.IFS(
  U339&lt;=入力項目!$S$11,0,
  AND(U339=入力項目!$S$11),IFERROR(VLOOKUP(入力項目!$S$12,子育て関連マスタ!$I$4:$M$5,2,FALSE),0),
  AND(U339=4),IFERROR(VLOOKUP(入力項目!$S$13,子育て関連マスタ!$I$9:$M$12,2,FALSE),0),
  AND(U339=7),IFERROR(VLOOKUP(入力項目!$S$14,子育て関連マスタ!$I$16:$M$17,2,FALSE),0),
  AND(U339=13),IFERROR(VLOOKUP(入力項目!$S$15,子育て関連マスタ!$I$21:$M$22,2,FALSE),0),
  AND(U339=16),IFERROR(VLOOKUP(入力項目!$S$16,子育て関連マスタ!$I$26:$M$28,2,FALSE),0),
  AND(U339=19,入力項目!$S$16&lt;&gt;"高専"),IFERROR(VLOOKUP(入力項目!$S$17,子育て関連マスタ!$I$32:$M$37,2,FALSE),0),
  AND(U339=21,入力項目!$S$16="高専"),IFERROR(VLOOKUP(入力項目!$S$17,子育て関連マスタ!$I$32:$M$37,2,FALSE),0),
  U339&gt;=22,0
  ),0),0
) +
IF(AND(U339&gt;=1,U339&lt;=15),IF($D339=入力項目!$S$8,入力項目!$S$3,0),0) +
IF(AND(U339&gt;=1,U339&lt;=15),IF($D339=5,入力項目!$S$4,0),0) +
IF(AND(U339&gt;=1,U339&lt;=15),IF($D339=12,入力項目!$S$5,0),0) +
IF(AND(入力項目!$S$7=$A339,入力項目!$S$8=$D339),子育て関連マスタ!$C$14,0) +
IFERROR(IF(AND(YEAR(EDATE(DATE(入力項目!$S$7,入力項目!$S$8,1),1))=$A339,MONTH(EDATE(DATE(入力項目!$S$7,入力項目!$S$8,1),1))=$D339),子育て関連マスタ!$C$15,0),0) +
IF(AND(OR(U339=3,U339=5,U339=7),$D339=11),子育て関連マスタ!$C$17,0) +
IF(AND(U339=20,$D339=1),子育て関連マスタ!$C$18,0) +
IF(AND(U339=20,$D339=1),
IFERROR(_xlfn.IFS(
入力項目!$S$10="男",子育て関連マスタ!$C$18,
入力項目!$S$10="女",子育て関連マスタ!$C$19
),0),0
) +
IF(AND(U339&gt;=入力項目!$S$18,U339&lt;=入力項目!$S$19),入力項目!$S$20,0) +
IF(AND(U339&gt;=入力項目!$S$21,U339&lt;=入力項目!$S$22),入力項目!$S$23,0) +
IF(AND(U339&gt;=入力項目!$S$24,U339&lt;=入力項目!$S$25),入力項目!$S$26,0)
)</f>
        <v>0</v>
      </c>
      <c r="AJ339" s="10">
        <f ca="1">-VLOOKUP($D339,月別収支!$A$2:$H$13,7,FALSE)</f>
        <v>-20000</v>
      </c>
    </row>
    <row r="340" spans="1:36" x14ac:dyDescent="0.4">
      <c r="A340">
        <f t="shared" ca="1" si="88"/>
        <v>2052</v>
      </c>
      <c r="B340">
        <f t="shared" ca="1" si="95"/>
        <v>2052</v>
      </c>
      <c r="C340">
        <f t="shared" ca="1" si="96"/>
        <v>28</v>
      </c>
      <c r="D340">
        <f t="shared" ca="1" si="89"/>
        <v>10</v>
      </c>
      <c r="E340" t="str">
        <f t="shared" ca="1" si="90"/>
        <v>2052年10月</v>
      </c>
      <c r="F340">
        <f ca="1">IF(OR(入力項目!$N$5&lt;$A340,AND(入力項目!$N$5=$A340,入力項目!$N$6&lt;$D340)),IF(F339=0,1,IF(G340=12,F339+1,F339)),0)</f>
        <v>28</v>
      </c>
      <c r="G340">
        <f ca="1">IF(OR(入力項目!$N$5&lt;$A340,AND(入力項目!$N$5=$A340,入力項目!$N$6&lt;$D340)),IF(G339=12,1,G339+1),0)</f>
        <v>12</v>
      </c>
      <c r="H340" t="str">
        <f t="shared" ca="1" si="91"/>
        <v>28_12</v>
      </c>
      <c r="I340">
        <f ca="1">IF(
  IFERROR(AND($C340&gt;0,MOD($C340,入力項目!$N$22)=0,$D340=入力項目!$N$23), FALSE),
  1,
  IF(
    AND(I339&gt;0,J339=12),
    IF(I339=入力項目!$N$28, 0, I339+1),
    I339
  )
)</f>
        <v>0</v>
      </c>
      <c r="J340">
        <f ca="1">IF($D340=入力項目!$N$23,1,IFERROR(J339+1,1))</f>
        <v>5</v>
      </c>
      <c r="K340" t="str">
        <f t="shared" ca="1" si="92"/>
        <v>0_5</v>
      </c>
      <c r="L340">
        <f ca="1">L339+IF(入力項目!$D$4=$D340,1,0)</f>
        <v>57</v>
      </c>
      <c r="M340" t="str">
        <f t="shared" ca="1" si="93"/>
        <v>57歳</v>
      </c>
      <c r="N340">
        <f t="shared" ca="1" si="97"/>
        <v>57</v>
      </c>
      <c r="O340" t="str">
        <f t="shared" ca="1" si="94"/>
        <v>57歳</v>
      </c>
      <c r="P340">
        <f t="shared" ca="1" si="98"/>
        <v>32</v>
      </c>
      <c r="Q340">
        <f t="shared" ca="1" si="99"/>
        <v>30</v>
      </c>
      <c r="R340">
        <f t="shared" ca="1" si="100"/>
        <v>2053</v>
      </c>
      <c r="S340">
        <f t="shared" ca="1" si="101"/>
        <v>2053</v>
      </c>
      <c r="T340">
        <f t="shared" ca="1" si="102"/>
        <v>2053</v>
      </c>
      <c r="U340">
        <f t="shared" ca="1" si="103"/>
        <v>2053</v>
      </c>
      <c r="V340" s="10">
        <f t="shared" ca="1" si="104"/>
        <v>40916025</v>
      </c>
      <c r="W340" s="10">
        <f ca="1">IF($L340&lt;その他マスタ!$B$1,VLOOKUP($D340,月別収支!$A$2:$H$13,2,FALSE),その他マスタ!$B$3)+IF(AND($L340=その他マスタ!$B$1,入力項目!$I$9="あり",$D340=入力項目!$D$4),その他マスタ!$B$2,0)</f>
        <v>300000</v>
      </c>
      <c r="X340" s="10">
        <f ca="1">-IF(入力項目!$K$5=TRUE,
IF($F340+$G340&lt;3,VLOOKUP($D340,月別収支!$A$2:$H$13,8,FALSE),0)+IFERROR(VLOOKUP($H340,住宅ローン計算!C:P,13,FALSE),0)+IF($F340&gt;1,IF(OR($G340=3,$G340=6,$G340=9,$G340=12),ROUNDUP(入力項目!$N$18/4,0),0),0),
VLOOKUP($D340,月別収支!$A$2:$H$13,8,FALSE))</f>
        <v>-91090</v>
      </c>
      <c r="Y340" s="10">
        <f ca="1">-VLOOKUP($D340,月別収支!$A$2:$H$13,3,FALSE)</f>
        <v>-75000</v>
      </c>
      <c r="Z340" s="10">
        <f ca="1">-VLOOKUP($D340,月別収支!$A$2:$H$13,4,FALSE)</f>
        <v>-27000</v>
      </c>
      <c r="AA340" s="10">
        <f ca="1">-VLOOKUP($D340,月別収支!$A$2:$H$13,6,FALSE)</f>
        <v>-10000</v>
      </c>
      <c r="AB340" s="10">
        <f ca="1">-(
VLOOKUP($D340,月別収支!$A$2:$H$13,5,FALSE)+IF(AND(入力項目!$I$27&lt;=$A340,ISEVEN($A340-入力項目!$I$27),入力項目!$I$28=$D340),入力項目!$I$26,0)
+IF(入力項目!$K$26=TRUE,
IFERROR(VLOOKUP($K340,マイカーローン計算!C:P,13,FALSE),0),
IFERROR(
  IF(AND($C340&gt;0,MOD($C340,入力項目!$N$22)=0,$D340=入力項目!$N$23),入力項目!$N$24,0),
 0
)
)
)</f>
        <v>-20000</v>
      </c>
      <c r="AC340" s="10">
        <f ca="1">-IF($A340&lt;入力項目!$N$33,入力項目!$N$35,IF(AND($A340=入力項目!$N$33,$D340&lt;=入力項目!$N$34),入力項目!$N$35,0))</f>
        <v>0</v>
      </c>
      <c r="AD340">
        <f ca="1">-(
_xlfn.IFS(
P340&lt;=入力項目!$S$11,0,
AND(P340&gt;=入力項目!$S$11+1,P340&lt;=3),IFERROR(VLOOKUP(入力項目!$S$12,子育て関連マスタ!$I$4:$M$5,4,FALSE),0),
AND(P340&gt;=4,P340&lt;=6),IFERROR(VLOOKUP(入力項目!$S$13,子育て関連マスタ!$I$9:$M$12,4,FALSE),0),
AND(P340&gt;=7,P340&lt;=12),IFERROR(VLOOKUP(入力項目!$S$14,子育て関連マスタ!$I$16:$M$17,4,FALSE),0),
AND(P340&gt;=13,P340&lt;=15),IFERROR(VLOOKUP(入力項目!$S$15,子育て関連マスタ!$I$21:$M$22,4,FALSE),0),
AND(P340&gt;=16,P340&lt;=18),IFERROR(VLOOKUP(入力項目!$S$16,子育て関連マスタ!$I$26:$M$28,4,FALSE),0),
AND(P340&gt;=19,P340&lt;=20,入力項目!$S$16="高専"),IFERROR(VLOOKUP(入力項目!$S$16,子育て関連マスタ!$I$26:$M$28,4,FALSE),0),
AND(P340&gt;=19,P340&lt;=20,入力項目!$S$16&lt;&gt;"高専"),IFERROR(VLOOKUP(入力項目!$S$17,子育て関連マスタ!$I$32:$M$37,4,FALSE),0),
AND(P340&gt;=21,P340&lt;=22,入力項目!$S$16="高専"),IFERROR(VLOOKUP(入力項目!$S$17,子育て関連マスタ!$I$32:$M$34,4,FALSE),0),
AND(P340&gt;=21,P340&lt;=22,入力項目!$S$16&lt;&gt;"高専"),IFERROR(VLOOKUP(入力項目!$S$17,子育て関連マスタ!$I$32:$M$34,4,FALSE),0),
P340&gt;=23,0
) +
IF($D340=4,
  IFERROR(_xlfn.IFS(
  P340&lt;=入力項目!$S$11,0,
  AND(P340=入力項目!$S$11),IFERROR(VLOOKUP(入力項目!$S$12,子育て関連マスタ!$I$4:$M$5,2,FALSE),0),
  AND(P340=4),IFERROR(VLOOKUP(入力項目!$S$13,子育て関連マスタ!$I$9:$M$12,2,FALSE),0),
  AND(P340=7),IFERROR(VLOOKUP(入力項目!$S$14,子育て関連マスタ!$I$16:$M$17,2,FALSE),0),
  AND(P340=13),IFERROR(VLOOKUP(入力項目!$S$15,子育て関連マスタ!$I$21:$M$22,2,FALSE),0),
  AND(P340=16),IFERROR(VLOOKUP(入力項目!$S$16,子育て関連マスタ!$I$26:$M$28,2,FALSE),0),
  AND(P340=19,入力項目!$S$16&lt;&gt;"高専"),IFERROR(VLOOKUP(入力項目!$S$17,子育て関連マスタ!$I$32:$M$37,2,FALSE),0),
  AND(P340=21,入力項目!$S$16="高専"),IFERROR(VLOOKUP(入力項目!$S$17,子育て関連マスタ!$I$32:$M$37,2,FALSE),0),
  P340&gt;=22,0
  ),0),0
) +
IF(AND(P340&gt;=1,P340&lt;=15),IF($D340=入力項目!$S$8,入力項目!$S$3,0),0) +
IF(AND(P340&gt;=1,P340&lt;=15),IF($D340=5,入力項目!$S$4,0),0) +
IF(AND(P340&gt;=1,P340&lt;=15),IF($D340=12,入力項目!$S$5,0),0) +
IF(AND(入力項目!$S$7=$A340,入力項目!$S$8=$D340),子育て関連マスタ!$C$14,0) +
IFERROR(IF(AND(YEAR(EDATE(DATE(入力項目!$S$7,入力項目!$S$8,1),1))=$A340,MONTH(EDATE(DATE(入力項目!$S$7,入力項目!$S$8,1),1))=$D340),子育て関連マスタ!$C$15,0),0) +
IF(AND(OR(P340=3,P340=5,P340=7),$D340=11),子育て関連マスタ!$C$17,0) +
IF(AND(P340=20,$D340=1),子育て関連マスタ!$C$18,0) +
IF(AND(P340=20,$D340=1),
IFERROR(_xlfn.IFS(
入力項目!$S$10="男",子育て関連マスタ!$C$18,
入力項目!$S$10="女",子育て関連マスタ!$C$19
),0),0
) +
IF(AND(P340&gt;=入力項目!$S$18,P340&lt;=入力項目!$S$19),入力項目!$S$20,0) +
IF(AND(P340&gt;=入力項目!$S$21,P340&lt;=入力項目!$S$22),入力項目!$S$23,0) +
IF(AND(P340&gt;=入力項目!$S$24,P340&lt;=入力項目!$S$25),入力項目!$S$26,0)
)</f>
        <v>0</v>
      </c>
      <c r="AE340">
        <f ca="1">-(
_xlfn.IFS(
Q340&lt;=入力項目!$S$11,0,
AND(Q340&gt;=入力項目!$S$11+1,Q340&lt;=3),IFERROR(VLOOKUP(入力項目!$S$12,子育て関連マスタ!$I$4:$M$5,4,FALSE),0),
AND(Q340&gt;=4,Q340&lt;=6),IFERROR(VLOOKUP(入力項目!$S$13,子育て関連マスタ!$I$9:$M$12,4,FALSE),0),
AND(Q340&gt;=7,Q340&lt;=12),IFERROR(VLOOKUP(入力項目!$S$14,子育て関連マスタ!$I$16:$M$17,4,FALSE),0),
AND(Q340&gt;=13,Q340&lt;=15),IFERROR(VLOOKUP(入力項目!$S$15,子育て関連マスタ!$I$21:$M$22,4,FALSE),0),
AND(Q340&gt;=16,Q340&lt;=18),IFERROR(VLOOKUP(入力項目!$S$16,子育て関連マスタ!$I$26:$M$28,4,FALSE),0),
AND(Q340&gt;=19,Q340&lt;=20,入力項目!$S$16="高専"),IFERROR(VLOOKUP(入力項目!$S$16,子育て関連マスタ!$I$26:$M$28,4,FALSE),0),
AND(Q340&gt;=19,Q340&lt;=20,入力項目!$S$16&lt;&gt;"高専"),IFERROR(VLOOKUP(入力項目!$S$17,子育て関連マスタ!$I$32:$M$37,4,FALSE),0),
AND(Q340&gt;=21,Q340&lt;=22,入力項目!$S$16="高専"),IFERROR(VLOOKUP(入力項目!$S$17,子育て関連マスタ!$I$32:$M$34,4,FALSE),0),
AND(Q340&gt;=21,Q340&lt;=22,入力項目!$S$16&lt;&gt;"高専"),IFERROR(VLOOKUP(入力項目!$S$17,子育て関連マスタ!$I$32:$M$34,4,FALSE),0),
Q340&gt;=23,0
) +
IF($D340=4,
  IFERROR(_xlfn.IFS(
  Q340&lt;=入力項目!$S$11,0,
  AND(Q340=入力項目!$S$11),IFERROR(VLOOKUP(入力項目!$S$12,子育て関連マスタ!$I$4:$M$5,2,FALSE),0),
  AND(Q340=4),IFERROR(VLOOKUP(入力項目!$S$13,子育て関連マスタ!$I$9:$M$12,2,FALSE),0),
  AND(Q340=7),IFERROR(VLOOKUP(入力項目!$S$14,子育て関連マスタ!$I$16:$M$17,2,FALSE),0),
  AND(Q340=13),IFERROR(VLOOKUP(入力項目!$S$15,子育て関連マスタ!$I$21:$M$22,2,FALSE),0),
  AND(Q340=16),IFERROR(VLOOKUP(入力項目!$S$16,子育て関連マスタ!$I$26:$M$28,2,FALSE),0),
  AND(Q340=19,入力項目!$S$16&lt;&gt;"高専"),IFERROR(VLOOKUP(入力項目!$S$17,子育て関連マスタ!$I$32:$M$37,2,FALSE),0),
  AND(Q340=21,入力項目!$S$16="高専"),IFERROR(VLOOKUP(入力項目!$S$17,子育て関連マスタ!$I$32:$M$37,2,FALSE),0),
  Q340&gt;=22,0
  ),0),0
) +
IF(AND(Q340&gt;=1,Q340&lt;=15),IF($D340=入力項目!$S$8,入力項目!$S$3,0),0) +
IF(AND(Q340&gt;=1,Q340&lt;=15),IF($D340=5,入力項目!$S$4,0),0) +
IF(AND(Q340&gt;=1,Q340&lt;=15),IF($D340=12,入力項目!$S$5,0),0) +
IF(AND(入力項目!$S$7=$A340,入力項目!$S$8=$D340),子育て関連マスタ!$C$14,0) +
IFERROR(IF(AND(YEAR(EDATE(DATE(入力項目!$S$7,入力項目!$S$8,1),1))=$A340,MONTH(EDATE(DATE(入力項目!$S$7,入力項目!$S$8,1),1))=$D340),子育て関連マスタ!$C$15,0),0) +
IF(AND(OR(Q340=3,Q340=5,Q340=7),$D340=11),子育て関連マスタ!$C$17,0) +
IF(AND(Q340=20,$D340=1),子育て関連マスタ!$C$18,0) +
IF(AND(Q340=20,$D340=1),
IFERROR(_xlfn.IFS(
入力項目!$S$10="男",子育て関連マスタ!$C$18,
入力項目!$S$10="女",子育て関連マスタ!$C$19
),0),0
) +
IF(AND(Q340&gt;=入力項目!$S$18,Q340&lt;=入力項目!$S$19),入力項目!$S$20,0) +
IF(AND(Q340&gt;=入力項目!$S$21,Q340&lt;=入力項目!$S$22),入力項目!$S$23,0) +
IF(AND(Q340&gt;=入力項目!$S$24,Q340&lt;=入力項目!$S$25),入力項目!$S$26,0)
)</f>
        <v>0</v>
      </c>
      <c r="AF340">
        <f ca="1">-(
_xlfn.IFS(
R340&lt;=入力項目!$S$11,0,
AND(R340&gt;=入力項目!$S$11+1,R340&lt;=3),IFERROR(VLOOKUP(入力項目!$S$12,子育て関連マスタ!$I$4:$M$5,4,FALSE),0),
AND(R340&gt;=4,R340&lt;=6),IFERROR(VLOOKUP(入力項目!$S$13,子育て関連マスタ!$I$9:$M$12,4,FALSE),0),
AND(R340&gt;=7,R340&lt;=12),IFERROR(VLOOKUP(入力項目!$S$14,子育て関連マスタ!$I$16:$M$17,4,FALSE),0),
AND(R340&gt;=13,R340&lt;=15),IFERROR(VLOOKUP(入力項目!$S$15,子育て関連マスタ!$I$21:$M$22,4,FALSE),0),
AND(R340&gt;=16,R340&lt;=18),IFERROR(VLOOKUP(入力項目!$S$16,子育て関連マスタ!$I$26:$M$28,4,FALSE),0),
AND(R340&gt;=19,R340&lt;=20,入力項目!$S$16="高専"),IFERROR(VLOOKUP(入力項目!$S$16,子育て関連マスタ!$I$26:$M$28,4,FALSE),0),
AND(R340&gt;=19,R340&lt;=20,入力項目!$S$16&lt;&gt;"高専"),IFERROR(VLOOKUP(入力項目!$S$17,子育て関連マスタ!$I$32:$M$37,4,FALSE),0),
AND(R340&gt;=21,R340&lt;=22,入力項目!$S$16="高専"),IFERROR(VLOOKUP(入力項目!$S$17,子育て関連マスタ!$I$32:$M$34,4,FALSE),0),
AND(R340&gt;=21,R340&lt;=22,入力項目!$S$16&lt;&gt;"高専"),IFERROR(VLOOKUP(入力項目!$S$17,子育て関連マスタ!$I$32:$M$34,4,FALSE),0),
R340&gt;=23,0
) +
IF($D340=4,
  IFERROR(_xlfn.IFS(
  R340&lt;=入力項目!$S$11,0,
  AND(R340=入力項目!$S$11),IFERROR(VLOOKUP(入力項目!$S$12,子育て関連マスタ!$I$4:$M$5,2,FALSE),0),
  AND(R340=4),IFERROR(VLOOKUP(入力項目!$S$13,子育て関連マスタ!$I$9:$M$12,2,FALSE),0),
  AND(R340=7),IFERROR(VLOOKUP(入力項目!$S$14,子育て関連マスタ!$I$16:$M$17,2,FALSE),0),
  AND(R340=13),IFERROR(VLOOKUP(入力項目!$S$15,子育て関連マスタ!$I$21:$M$22,2,FALSE),0),
  AND(R340=16),IFERROR(VLOOKUP(入力項目!$S$16,子育て関連マスタ!$I$26:$M$28,2,FALSE),0),
  AND(R340=19,入力項目!$S$16&lt;&gt;"高専"),IFERROR(VLOOKUP(入力項目!$S$17,子育て関連マスタ!$I$32:$M$37,2,FALSE),0),
  AND(R340=21,入力項目!$S$16="高専"),IFERROR(VLOOKUP(入力項目!$S$17,子育て関連マスタ!$I$32:$M$37,2,FALSE),0),
  R340&gt;=22,0
  ),0),0
) +
IF(AND(R340&gt;=1,R340&lt;=15),IF($D340=入力項目!$S$8,入力項目!$S$3,0),0) +
IF(AND(R340&gt;=1,R340&lt;=15),IF($D340=5,入力項目!$S$4,0),0) +
IF(AND(R340&gt;=1,R340&lt;=15),IF($D340=12,入力項目!$S$5,0),0) +
IF(AND(入力項目!$S$7=$A340,入力項目!$S$8=$D340),子育て関連マスタ!$C$14,0) +
IFERROR(IF(AND(YEAR(EDATE(DATE(入力項目!$S$7,入力項目!$S$8,1),1))=$A340,MONTH(EDATE(DATE(入力項目!$S$7,入力項目!$S$8,1),1))=$D340),子育て関連マスタ!$C$15,0),0) +
IF(AND(OR(R340=3,R340=5,R340=7),$D340=11),子育て関連マスタ!$C$17,0) +
IF(AND(R340=20,$D340=1),子育て関連マスタ!$C$18,0) +
IF(AND(R340=20,$D340=1),
IFERROR(_xlfn.IFS(
入力項目!$S$10="男",子育て関連マスタ!$C$18,
入力項目!$S$10="女",子育て関連マスタ!$C$19
),0),0
) +
IF(AND(R340&gt;=入力項目!$S$18,R340&lt;=入力項目!$S$19),入力項目!$S$20,0) +
IF(AND(R340&gt;=入力項目!$S$21,R340&lt;=入力項目!$S$22),入力項目!$S$23,0) +
IF(AND(R340&gt;=入力項目!$S$24,R340&lt;=入力項目!$S$25),入力項目!$S$26,0)
)</f>
        <v>0</v>
      </c>
      <c r="AG340">
        <f ca="1">-(
_xlfn.IFS(
S340&lt;=入力項目!$S$11,0,
AND(S340&gt;=入力項目!$S$11+1,S340&lt;=3),IFERROR(VLOOKUP(入力項目!$S$12,子育て関連マスタ!$I$4:$M$5,4,FALSE),0),
AND(S340&gt;=4,S340&lt;=6),IFERROR(VLOOKUP(入力項目!$S$13,子育て関連マスタ!$I$9:$M$12,4,FALSE),0),
AND(S340&gt;=7,S340&lt;=12),IFERROR(VLOOKUP(入力項目!$S$14,子育て関連マスタ!$I$16:$M$17,4,FALSE),0),
AND(S340&gt;=13,S340&lt;=15),IFERROR(VLOOKUP(入力項目!$S$15,子育て関連マスタ!$I$21:$M$22,4,FALSE),0),
AND(S340&gt;=16,S340&lt;=18),IFERROR(VLOOKUP(入力項目!$S$16,子育て関連マスタ!$I$26:$M$28,4,FALSE),0),
AND(S340&gt;=19,S340&lt;=20,入力項目!$S$16="高専"),IFERROR(VLOOKUP(入力項目!$S$16,子育て関連マスタ!$I$26:$M$28,4,FALSE),0),
AND(S340&gt;=19,S340&lt;=20,入力項目!$S$16&lt;&gt;"高専"),IFERROR(VLOOKUP(入力項目!$S$17,子育て関連マスタ!$I$32:$M$37,4,FALSE),0),
AND(S340&gt;=21,S340&lt;=22,入力項目!$S$16="高専"),IFERROR(VLOOKUP(入力項目!$S$17,子育て関連マスタ!$I$32:$M$34,4,FALSE),0),
AND(S340&gt;=21,S340&lt;=22,入力項目!$S$16&lt;&gt;"高専"),IFERROR(VLOOKUP(入力項目!$S$17,子育て関連マスタ!$I$32:$M$34,4,FALSE),0),
S340&gt;=23,0
) +
IF($D340=4,
  IFERROR(_xlfn.IFS(
  S340&lt;=入力項目!$S$11,0,
  AND(S340=入力項目!$S$11),IFERROR(VLOOKUP(入力項目!$S$12,子育て関連マスタ!$I$4:$M$5,2,FALSE),0),
  AND(S340=4),IFERROR(VLOOKUP(入力項目!$S$13,子育て関連マスタ!$I$9:$M$12,2,FALSE),0),
  AND(S340=7),IFERROR(VLOOKUP(入力項目!$S$14,子育て関連マスタ!$I$16:$M$17,2,FALSE),0),
  AND(S340=13),IFERROR(VLOOKUP(入力項目!$S$15,子育て関連マスタ!$I$21:$M$22,2,FALSE),0),
  AND(S340=16),IFERROR(VLOOKUP(入力項目!$S$16,子育て関連マスタ!$I$26:$M$28,2,FALSE),0),
  AND(S340=19,入力項目!$S$16&lt;&gt;"高専"),IFERROR(VLOOKUP(入力項目!$S$17,子育て関連マスタ!$I$32:$M$37,2,FALSE),0),
  AND(S340=21,入力項目!$S$16="高専"),IFERROR(VLOOKUP(入力項目!$S$17,子育て関連マスタ!$I$32:$M$37,2,FALSE),0),
  S340&gt;=22,0
  ),0),0
) +
IF(AND(S340&gt;=1,S340&lt;=15),IF($D340=入力項目!$S$8,入力項目!$S$3,0),0) +
IF(AND(S340&gt;=1,S340&lt;=15),IF($D340=5,入力項目!$S$4,0),0) +
IF(AND(S340&gt;=1,S340&lt;=15),IF($D340=12,入力項目!$S$5,0),0) +
IF(AND(入力項目!$S$7=$A340,入力項目!$S$8=$D340),子育て関連マスタ!$C$14,0) +
IFERROR(IF(AND(YEAR(EDATE(DATE(入力項目!$S$7,入力項目!$S$8,1),1))=$A340,MONTH(EDATE(DATE(入力項目!$S$7,入力項目!$S$8,1),1))=$D340),子育て関連マスタ!$C$15,0),0) +
IF(AND(OR(S340=3,S340=5,S340=7),$D340=11),子育て関連マスタ!$C$17,0) +
IF(AND(S340=20,$D340=1),子育て関連マスタ!$C$18,0) +
IF(AND(S340=20,$D340=1),
IFERROR(_xlfn.IFS(
入力項目!$S$10="男",子育て関連マスタ!$C$18,
入力項目!$S$10="女",子育て関連マスタ!$C$19
),0),0
) +
IF(AND(S340&gt;=入力項目!$S$18,S340&lt;=入力項目!$S$19),入力項目!$S$20,0) +
IF(AND(S340&gt;=入力項目!$S$21,S340&lt;=入力項目!$S$22),入力項目!$S$23,0) +
IF(AND(S340&gt;=入力項目!$S$24,S340&lt;=入力項目!$S$25),入力項目!$S$26,0)
)</f>
        <v>0</v>
      </c>
      <c r="AH340">
        <f ca="1">-(
_xlfn.IFS(
T340&lt;=入力項目!$S$11,0,
AND(T340&gt;=入力項目!$S$11+1,T340&lt;=3),IFERROR(VLOOKUP(入力項目!$S$12,子育て関連マスタ!$I$4:$M$5,4,FALSE),0),
AND(T340&gt;=4,T340&lt;=6),IFERROR(VLOOKUP(入力項目!$S$13,子育て関連マスタ!$I$9:$M$12,4,FALSE),0),
AND(T340&gt;=7,T340&lt;=12),IFERROR(VLOOKUP(入力項目!$S$14,子育て関連マスタ!$I$16:$M$17,4,FALSE),0),
AND(T340&gt;=13,T340&lt;=15),IFERROR(VLOOKUP(入力項目!$S$15,子育て関連マスタ!$I$21:$M$22,4,FALSE),0),
AND(T340&gt;=16,T340&lt;=18),IFERROR(VLOOKUP(入力項目!$S$16,子育て関連マスタ!$I$26:$M$28,4,FALSE),0),
AND(T340&gt;=19,T340&lt;=20,入力項目!$S$16="高専"),IFERROR(VLOOKUP(入力項目!$S$16,子育て関連マスタ!$I$26:$M$28,4,FALSE),0),
AND(T340&gt;=19,T340&lt;=20,入力項目!$S$16&lt;&gt;"高専"),IFERROR(VLOOKUP(入力項目!$S$17,子育て関連マスタ!$I$32:$M$37,4,FALSE),0),
AND(T340&gt;=21,T340&lt;=22,入力項目!$S$16="高専"),IFERROR(VLOOKUP(入力項目!$S$17,子育て関連マスタ!$I$32:$M$34,4,FALSE),0),
AND(T340&gt;=21,T340&lt;=22,入力項目!$S$16&lt;&gt;"高専"),IFERROR(VLOOKUP(入力項目!$S$17,子育て関連マスタ!$I$32:$M$34,4,FALSE),0),
T340&gt;=23,0
) +
IF($D340=4,
  IFERROR(_xlfn.IFS(
  T340&lt;=入力項目!$S$11,0,
  AND(T340=入力項目!$S$11),IFERROR(VLOOKUP(入力項目!$S$12,子育て関連マスタ!$I$4:$M$5,2,FALSE),0),
  AND(T340=4),IFERROR(VLOOKUP(入力項目!$S$13,子育て関連マスタ!$I$9:$M$12,2,FALSE),0),
  AND(T340=7),IFERROR(VLOOKUP(入力項目!$S$14,子育て関連マスタ!$I$16:$M$17,2,FALSE),0),
  AND(T340=13),IFERROR(VLOOKUP(入力項目!$S$15,子育て関連マスタ!$I$21:$M$22,2,FALSE),0),
  AND(T340=16),IFERROR(VLOOKUP(入力項目!$S$16,子育て関連マスタ!$I$26:$M$28,2,FALSE),0),
  AND(T340=19,入力項目!$S$16&lt;&gt;"高専"),IFERROR(VLOOKUP(入力項目!$S$17,子育て関連マスタ!$I$32:$M$37,2,FALSE),0),
  AND(T340=21,入力項目!$S$16="高専"),IFERROR(VLOOKUP(入力項目!$S$17,子育て関連マスタ!$I$32:$M$37,2,FALSE),0),
  T340&gt;=22,0
  ),0),0
) +
IF(AND(T340&gt;=1,T340&lt;=15),IF($D340=入力項目!$S$8,入力項目!$S$3,0),0) +
IF(AND(T340&gt;=1,T340&lt;=15),IF($D340=5,入力項目!$S$4,0),0) +
IF(AND(T340&gt;=1,T340&lt;=15),IF($D340=12,入力項目!$S$5,0),0) +
IF(AND(入力項目!$S$7=$A340,入力項目!$S$8=$D340),子育て関連マスタ!$C$14,0) +
IFERROR(IF(AND(YEAR(EDATE(DATE(入力項目!$S$7,入力項目!$S$8,1),1))=$A340,MONTH(EDATE(DATE(入力項目!$S$7,入力項目!$S$8,1),1))=$D340),子育て関連マスタ!$C$15,0),0) +
IF(AND(OR(T340=3,T340=5,T340=7),$D340=11),子育て関連マスタ!$C$17,0) +
IF(AND(T340=20,$D340=1),子育て関連マスタ!$C$18,0) +
IF(AND(T340=20,$D340=1),
IFERROR(_xlfn.IFS(
入力項目!$S$10="男",子育て関連マスタ!$C$18,
入力項目!$S$10="女",子育て関連マスタ!$C$19
),0),0
) +
IF(AND(T340&gt;=入力項目!$S$18,T340&lt;=入力項目!$S$19),入力項目!$S$20,0) +
IF(AND(T340&gt;=入力項目!$S$21,T340&lt;=入力項目!$S$22),入力項目!$S$23,0) +
IF(AND(T340&gt;=入力項目!$S$24,T340&lt;=入力項目!$S$25),入力項目!$S$26,0)
)</f>
        <v>0</v>
      </c>
      <c r="AI340">
        <f ca="1">-(
_xlfn.IFS(
U340&lt;=入力項目!$S$11,0,
AND(U340&gt;=入力項目!$S$11+1,U340&lt;=3),IFERROR(VLOOKUP(入力項目!$S$12,子育て関連マスタ!$I$4:$M$5,4,FALSE),0),
AND(U340&gt;=4,U340&lt;=6),IFERROR(VLOOKUP(入力項目!$S$13,子育て関連マスタ!$I$9:$M$12,4,FALSE),0),
AND(U340&gt;=7,U340&lt;=12),IFERROR(VLOOKUP(入力項目!$S$14,子育て関連マスタ!$I$16:$M$17,4,FALSE),0),
AND(U340&gt;=13,U340&lt;=15),IFERROR(VLOOKUP(入力項目!$S$15,子育て関連マスタ!$I$21:$M$22,4,FALSE),0),
AND(U340&gt;=16,U340&lt;=18),IFERROR(VLOOKUP(入力項目!$S$16,子育て関連マスタ!$I$26:$M$28,4,FALSE),0),
AND(U340&gt;=19,U340&lt;=20,入力項目!$S$16="高専"),IFERROR(VLOOKUP(入力項目!$S$16,子育て関連マスタ!$I$26:$M$28,4,FALSE),0),
AND(U340&gt;=19,U340&lt;=20,入力項目!$S$16&lt;&gt;"高専"),IFERROR(VLOOKUP(入力項目!$S$17,子育て関連マスタ!$I$32:$M$37,4,FALSE),0),
AND(U340&gt;=21,U340&lt;=22,入力項目!$S$16="高専"),IFERROR(VLOOKUP(入力項目!$S$17,子育て関連マスタ!$I$32:$M$34,4,FALSE),0),
AND(U340&gt;=21,U340&lt;=22,入力項目!$S$16&lt;&gt;"高専"),IFERROR(VLOOKUP(入力項目!$S$17,子育て関連マスタ!$I$32:$M$34,4,FALSE),0),
U340&gt;=23,0
) +
IF($D340=4,
  IFERROR(_xlfn.IFS(
  U340&lt;=入力項目!$S$11,0,
  AND(U340=入力項目!$S$11),IFERROR(VLOOKUP(入力項目!$S$12,子育て関連マスタ!$I$4:$M$5,2,FALSE),0),
  AND(U340=4),IFERROR(VLOOKUP(入力項目!$S$13,子育て関連マスタ!$I$9:$M$12,2,FALSE),0),
  AND(U340=7),IFERROR(VLOOKUP(入力項目!$S$14,子育て関連マスタ!$I$16:$M$17,2,FALSE),0),
  AND(U340=13),IFERROR(VLOOKUP(入力項目!$S$15,子育て関連マスタ!$I$21:$M$22,2,FALSE),0),
  AND(U340=16),IFERROR(VLOOKUP(入力項目!$S$16,子育て関連マスタ!$I$26:$M$28,2,FALSE),0),
  AND(U340=19,入力項目!$S$16&lt;&gt;"高専"),IFERROR(VLOOKUP(入力項目!$S$17,子育て関連マスタ!$I$32:$M$37,2,FALSE),0),
  AND(U340=21,入力項目!$S$16="高専"),IFERROR(VLOOKUP(入力項目!$S$17,子育て関連マスタ!$I$32:$M$37,2,FALSE),0),
  U340&gt;=22,0
  ),0),0
) +
IF(AND(U340&gt;=1,U340&lt;=15),IF($D340=入力項目!$S$8,入力項目!$S$3,0),0) +
IF(AND(U340&gt;=1,U340&lt;=15),IF($D340=5,入力項目!$S$4,0),0) +
IF(AND(U340&gt;=1,U340&lt;=15),IF($D340=12,入力項目!$S$5,0),0) +
IF(AND(入力項目!$S$7=$A340,入力項目!$S$8=$D340),子育て関連マスタ!$C$14,0) +
IFERROR(IF(AND(YEAR(EDATE(DATE(入力項目!$S$7,入力項目!$S$8,1),1))=$A340,MONTH(EDATE(DATE(入力項目!$S$7,入力項目!$S$8,1),1))=$D340),子育て関連マスタ!$C$15,0),0) +
IF(AND(OR(U340=3,U340=5,U340=7),$D340=11),子育て関連マスタ!$C$17,0) +
IF(AND(U340=20,$D340=1),子育て関連マスタ!$C$18,0) +
IF(AND(U340=20,$D340=1),
IFERROR(_xlfn.IFS(
入力項目!$S$10="男",子育て関連マスタ!$C$18,
入力項目!$S$10="女",子育て関連マスタ!$C$19
),0),0
) +
IF(AND(U340&gt;=入力項目!$S$18,U340&lt;=入力項目!$S$19),入力項目!$S$20,0) +
IF(AND(U340&gt;=入力項目!$S$21,U340&lt;=入力項目!$S$22),入力項目!$S$23,0) +
IF(AND(U340&gt;=入力項目!$S$24,U340&lt;=入力項目!$S$25),入力項目!$S$26,0)
)</f>
        <v>0</v>
      </c>
      <c r="AJ340" s="10">
        <f ca="1">-VLOOKUP($D340,月別収支!$A$2:$H$13,7,FALSE)</f>
        <v>-20000</v>
      </c>
    </row>
    <row r="341" spans="1:36" x14ac:dyDescent="0.4">
      <c r="A341">
        <f t="shared" ca="1" si="88"/>
        <v>2052</v>
      </c>
      <c r="B341">
        <f t="shared" ca="1" si="95"/>
        <v>2052</v>
      </c>
      <c r="C341">
        <f t="shared" ca="1" si="96"/>
        <v>28</v>
      </c>
      <c r="D341">
        <f t="shared" ca="1" si="89"/>
        <v>11</v>
      </c>
      <c r="E341" t="str">
        <f t="shared" ca="1" si="90"/>
        <v>2052年11月</v>
      </c>
      <c r="F341">
        <f ca="1">IF(OR(入力項目!$N$5&lt;$A341,AND(入力項目!$N$5=$A341,入力項目!$N$6&lt;$D341)),IF(F340=0,1,IF(G341=12,F340+1,F340)),0)</f>
        <v>28</v>
      </c>
      <c r="G341">
        <f ca="1">IF(OR(入力項目!$N$5&lt;$A341,AND(入力項目!$N$5=$A341,入力項目!$N$6&lt;$D341)),IF(G340=12,1,G340+1),0)</f>
        <v>1</v>
      </c>
      <c r="H341" t="str">
        <f t="shared" ca="1" si="91"/>
        <v>28_1</v>
      </c>
      <c r="I341">
        <f ca="1">IF(
  IFERROR(AND($C341&gt;0,MOD($C341,入力項目!$N$22)=0,$D341=入力項目!$N$23), FALSE),
  1,
  IF(
    AND(I340&gt;0,J340=12),
    IF(I340=入力項目!$N$28, 0, I340+1),
    I340
  )
)</f>
        <v>0</v>
      </c>
      <c r="J341">
        <f ca="1">IF($D341=入力項目!$N$23,1,IFERROR(J340+1,1))</f>
        <v>6</v>
      </c>
      <c r="K341" t="str">
        <f t="shared" ca="1" si="92"/>
        <v>0_6</v>
      </c>
      <c r="L341">
        <f ca="1">L340+IF(入力項目!$D$4=$D341,1,0)</f>
        <v>57</v>
      </c>
      <c r="M341" t="str">
        <f t="shared" ca="1" si="93"/>
        <v>57歳</v>
      </c>
      <c r="N341">
        <f t="shared" ca="1" si="97"/>
        <v>57</v>
      </c>
      <c r="O341" t="str">
        <f t="shared" ca="1" si="94"/>
        <v>57歳</v>
      </c>
      <c r="P341">
        <f t="shared" ca="1" si="98"/>
        <v>32</v>
      </c>
      <c r="Q341">
        <f t="shared" ca="1" si="99"/>
        <v>30</v>
      </c>
      <c r="R341">
        <f t="shared" ca="1" si="100"/>
        <v>2053</v>
      </c>
      <c r="S341">
        <f t="shared" ca="1" si="101"/>
        <v>2053</v>
      </c>
      <c r="T341">
        <f t="shared" ca="1" si="102"/>
        <v>2053</v>
      </c>
      <c r="U341">
        <f t="shared" ca="1" si="103"/>
        <v>2053</v>
      </c>
      <c r="V341" s="10">
        <f t="shared" ca="1" si="104"/>
        <v>41010435</v>
      </c>
      <c r="W341" s="10">
        <f ca="1">IF($L341&lt;その他マスタ!$B$1,VLOOKUP($D341,月別収支!$A$2:$H$13,2,FALSE),その他マスタ!$B$3)+IF(AND($L341=その他マスタ!$B$1,入力項目!$I$9="あり",$D341=入力項目!$D$4),その他マスタ!$B$2,0)</f>
        <v>300000</v>
      </c>
      <c r="X341" s="10">
        <f ca="1">-IF(入力項目!$K$5=TRUE,
IF($F341+$G341&lt;3,VLOOKUP($D341,月別収支!$A$2:$H$13,8,FALSE),0)+IFERROR(VLOOKUP($H341,住宅ローン計算!C:P,13,FALSE),0)+IF($F341&gt;1,IF(OR($G341=3,$G341=6,$G341=9,$G341=12),ROUNDUP(入力項目!$N$18/4,0),0),0),
VLOOKUP($D341,月別収支!$A$2:$H$13,8,FALSE))</f>
        <v>-53590</v>
      </c>
      <c r="Y341" s="10">
        <f ca="1">-VLOOKUP($D341,月別収支!$A$2:$H$13,3,FALSE)</f>
        <v>-75000</v>
      </c>
      <c r="Z341" s="10">
        <f ca="1">-VLOOKUP($D341,月別収支!$A$2:$H$13,4,FALSE)</f>
        <v>-27000</v>
      </c>
      <c r="AA341" s="10">
        <f ca="1">-VLOOKUP($D341,月別収支!$A$2:$H$13,6,FALSE)</f>
        <v>-10000</v>
      </c>
      <c r="AB341" s="10">
        <f ca="1">-(
VLOOKUP($D341,月別収支!$A$2:$H$13,5,FALSE)+IF(AND(入力項目!$I$27&lt;=$A341,ISEVEN($A341-入力項目!$I$27),入力項目!$I$28=$D341),入力項目!$I$26,0)
+IF(入力項目!$K$26=TRUE,
IFERROR(VLOOKUP($K341,マイカーローン計算!C:P,13,FALSE),0),
IFERROR(
  IF(AND($C341&gt;0,MOD($C341,入力項目!$N$22)=0,$D341=入力項目!$N$23),入力項目!$N$24,0),
 0
)
)
)</f>
        <v>-20000</v>
      </c>
      <c r="AC341" s="10">
        <f ca="1">-IF($A341&lt;入力項目!$N$33,入力項目!$N$35,IF(AND($A341=入力項目!$N$33,$D341&lt;=入力項目!$N$34),入力項目!$N$35,0))</f>
        <v>0</v>
      </c>
      <c r="AD341">
        <f ca="1">-(
_xlfn.IFS(
P341&lt;=入力項目!$S$11,0,
AND(P341&gt;=入力項目!$S$11+1,P341&lt;=3),IFERROR(VLOOKUP(入力項目!$S$12,子育て関連マスタ!$I$4:$M$5,4,FALSE),0),
AND(P341&gt;=4,P341&lt;=6),IFERROR(VLOOKUP(入力項目!$S$13,子育て関連マスタ!$I$9:$M$12,4,FALSE),0),
AND(P341&gt;=7,P341&lt;=12),IFERROR(VLOOKUP(入力項目!$S$14,子育て関連マスタ!$I$16:$M$17,4,FALSE),0),
AND(P341&gt;=13,P341&lt;=15),IFERROR(VLOOKUP(入力項目!$S$15,子育て関連マスタ!$I$21:$M$22,4,FALSE),0),
AND(P341&gt;=16,P341&lt;=18),IFERROR(VLOOKUP(入力項目!$S$16,子育て関連マスタ!$I$26:$M$28,4,FALSE),0),
AND(P341&gt;=19,P341&lt;=20,入力項目!$S$16="高専"),IFERROR(VLOOKUP(入力項目!$S$16,子育て関連マスタ!$I$26:$M$28,4,FALSE),0),
AND(P341&gt;=19,P341&lt;=20,入力項目!$S$16&lt;&gt;"高専"),IFERROR(VLOOKUP(入力項目!$S$17,子育て関連マスタ!$I$32:$M$37,4,FALSE),0),
AND(P341&gt;=21,P341&lt;=22,入力項目!$S$16="高専"),IFERROR(VLOOKUP(入力項目!$S$17,子育て関連マスタ!$I$32:$M$34,4,FALSE),0),
AND(P341&gt;=21,P341&lt;=22,入力項目!$S$16&lt;&gt;"高専"),IFERROR(VLOOKUP(入力項目!$S$17,子育て関連マスタ!$I$32:$M$34,4,FALSE),0),
P341&gt;=23,0
) +
IF($D341=4,
  IFERROR(_xlfn.IFS(
  P341&lt;=入力項目!$S$11,0,
  AND(P341=入力項目!$S$11),IFERROR(VLOOKUP(入力項目!$S$12,子育て関連マスタ!$I$4:$M$5,2,FALSE),0),
  AND(P341=4),IFERROR(VLOOKUP(入力項目!$S$13,子育て関連マスタ!$I$9:$M$12,2,FALSE),0),
  AND(P341=7),IFERROR(VLOOKUP(入力項目!$S$14,子育て関連マスタ!$I$16:$M$17,2,FALSE),0),
  AND(P341=13),IFERROR(VLOOKUP(入力項目!$S$15,子育て関連マスタ!$I$21:$M$22,2,FALSE),0),
  AND(P341=16),IFERROR(VLOOKUP(入力項目!$S$16,子育て関連マスタ!$I$26:$M$28,2,FALSE),0),
  AND(P341=19,入力項目!$S$16&lt;&gt;"高専"),IFERROR(VLOOKUP(入力項目!$S$17,子育て関連マスタ!$I$32:$M$37,2,FALSE),0),
  AND(P341=21,入力項目!$S$16="高専"),IFERROR(VLOOKUP(入力項目!$S$17,子育て関連マスタ!$I$32:$M$37,2,FALSE),0),
  P341&gt;=22,0
  ),0),0
) +
IF(AND(P341&gt;=1,P341&lt;=15),IF($D341=入力項目!$S$8,入力項目!$S$3,0),0) +
IF(AND(P341&gt;=1,P341&lt;=15),IF($D341=5,入力項目!$S$4,0),0) +
IF(AND(P341&gt;=1,P341&lt;=15),IF($D341=12,入力項目!$S$5,0),0) +
IF(AND(入力項目!$S$7=$A341,入力項目!$S$8=$D341),子育て関連マスタ!$C$14,0) +
IFERROR(IF(AND(YEAR(EDATE(DATE(入力項目!$S$7,入力項目!$S$8,1),1))=$A341,MONTH(EDATE(DATE(入力項目!$S$7,入力項目!$S$8,1),1))=$D341),子育て関連マスタ!$C$15,0),0) +
IF(AND(OR(P341=3,P341=5,P341=7),$D341=11),子育て関連マスタ!$C$17,0) +
IF(AND(P341=20,$D341=1),子育て関連マスタ!$C$18,0) +
IF(AND(P341=20,$D341=1),
IFERROR(_xlfn.IFS(
入力項目!$S$10="男",子育て関連マスタ!$C$18,
入力項目!$S$10="女",子育て関連マスタ!$C$19
),0),0
) +
IF(AND(P341&gt;=入力項目!$S$18,P341&lt;=入力項目!$S$19),入力項目!$S$20,0) +
IF(AND(P341&gt;=入力項目!$S$21,P341&lt;=入力項目!$S$22),入力項目!$S$23,0) +
IF(AND(P341&gt;=入力項目!$S$24,P341&lt;=入力項目!$S$25),入力項目!$S$26,0)
)</f>
        <v>0</v>
      </c>
      <c r="AE341">
        <f ca="1">-(
_xlfn.IFS(
Q341&lt;=入力項目!$S$11,0,
AND(Q341&gt;=入力項目!$S$11+1,Q341&lt;=3),IFERROR(VLOOKUP(入力項目!$S$12,子育て関連マスタ!$I$4:$M$5,4,FALSE),0),
AND(Q341&gt;=4,Q341&lt;=6),IFERROR(VLOOKUP(入力項目!$S$13,子育て関連マスタ!$I$9:$M$12,4,FALSE),0),
AND(Q341&gt;=7,Q341&lt;=12),IFERROR(VLOOKUP(入力項目!$S$14,子育て関連マスタ!$I$16:$M$17,4,FALSE),0),
AND(Q341&gt;=13,Q341&lt;=15),IFERROR(VLOOKUP(入力項目!$S$15,子育て関連マスタ!$I$21:$M$22,4,FALSE),0),
AND(Q341&gt;=16,Q341&lt;=18),IFERROR(VLOOKUP(入力項目!$S$16,子育て関連マスタ!$I$26:$M$28,4,FALSE),0),
AND(Q341&gt;=19,Q341&lt;=20,入力項目!$S$16="高専"),IFERROR(VLOOKUP(入力項目!$S$16,子育て関連マスタ!$I$26:$M$28,4,FALSE),0),
AND(Q341&gt;=19,Q341&lt;=20,入力項目!$S$16&lt;&gt;"高専"),IFERROR(VLOOKUP(入力項目!$S$17,子育て関連マスタ!$I$32:$M$37,4,FALSE),0),
AND(Q341&gt;=21,Q341&lt;=22,入力項目!$S$16="高専"),IFERROR(VLOOKUP(入力項目!$S$17,子育て関連マスタ!$I$32:$M$34,4,FALSE),0),
AND(Q341&gt;=21,Q341&lt;=22,入力項目!$S$16&lt;&gt;"高専"),IFERROR(VLOOKUP(入力項目!$S$17,子育て関連マスタ!$I$32:$M$34,4,FALSE),0),
Q341&gt;=23,0
) +
IF($D341=4,
  IFERROR(_xlfn.IFS(
  Q341&lt;=入力項目!$S$11,0,
  AND(Q341=入力項目!$S$11),IFERROR(VLOOKUP(入力項目!$S$12,子育て関連マスタ!$I$4:$M$5,2,FALSE),0),
  AND(Q341=4),IFERROR(VLOOKUP(入力項目!$S$13,子育て関連マスタ!$I$9:$M$12,2,FALSE),0),
  AND(Q341=7),IFERROR(VLOOKUP(入力項目!$S$14,子育て関連マスタ!$I$16:$M$17,2,FALSE),0),
  AND(Q341=13),IFERROR(VLOOKUP(入力項目!$S$15,子育て関連マスタ!$I$21:$M$22,2,FALSE),0),
  AND(Q341=16),IFERROR(VLOOKUP(入力項目!$S$16,子育て関連マスタ!$I$26:$M$28,2,FALSE),0),
  AND(Q341=19,入力項目!$S$16&lt;&gt;"高専"),IFERROR(VLOOKUP(入力項目!$S$17,子育て関連マスタ!$I$32:$M$37,2,FALSE),0),
  AND(Q341=21,入力項目!$S$16="高専"),IFERROR(VLOOKUP(入力項目!$S$17,子育て関連マスタ!$I$32:$M$37,2,FALSE),0),
  Q341&gt;=22,0
  ),0),0
) +
IF(AND(Q341&gt;=1,Q341&lt;=15),IF($D341=入力項目!$S$8,入力項目!$S$3,0),0) +
IF(AND(Q341&gt;=1,Q341&lt;=15),IF($D341=5,入力項目!$S$4,0),0) +
IF(AND(Q341&gt;=1,Q341&lt;=15),IF($D341=12,入力項目!$S$5,0),0) +
IF(AND(入力項目!$S$7=$A341,入力項目!$S$8=$D341),子育て関連マスタ!$C$14,0) +
IFERROR(IF(AND(YEAR(EDATE(DATE(入力項目!$S$7,入力項目!$S$8,1),1))=$A341,MONTH(EDATE(DATE(入力項目!$S$7,入力項目!$S$8,1),1))=$D341),子育て関連マスタ!$C$15,0),0) +
IF(AND(OR(Q341=3,Q341=5,Q341=7),$D341=11),子育て関連マスタ!$C$17,0) +
IF(AND(Q341=20,$D341=1),子育て関連マスタ!$C$18,0) +
IF(AND(Q341=20,$D341=1),
IFERROR(_xlfn.IFS(
入力項目!$S$10="男",子育て関連マスタ!$C$18,
入力項目!$S$10="女",子育て関連マスタ!$C$19
),0),0
) +
IF(AND(Q341&gt;=入力項目!$S$18,Q341&lt;=入力項目!$S$19),入力項目!$S$20,0) +
IF(AND(Q341&gt;=入力項目!$S$21,Q341&lt;=入力項目!$S$22),入力項目!$S$23,0) +
IF(AND(Q341&gt;=入力項目!$S$24,Q341&lt;=入力項目!$S$25),入力項目!$S$26,0)
)</f>
        <v>0</v>
      </c>
      <c r="AF341">
        <f ca="1">-(
_xlfn.IFS(
R341&lt;=入力項目!$S$11,0,
AND(R341&gt;=入力項目!$S$11+1,R341&lt;=3),IFERROR(VLOOKUP(入力項目!$S$12,子育て関連マスタ!$I$4:$M$5,4,FALSE),0),
AND(R341&gt;=4,R341&lt;=6),IFERROR(VLOOKUP(入力項目!$S$13,子育て関連マスタ!$I$9:$M$12,4,FALSE),0),
AND(R341&gt;=7,R341&lt;=12),IFERROR(VLOOKUP(入力項目!$S$14,子育て関連マスタ!$I$16:$M$17,4,FALSE),0),
AND(R341&gt;=13,R341&lt;=15),IFERROR(VLOOKUP(入力項目!$S$15,子育て関連マスタ!$I$21:$M$22,4,FALSE),0),
AND(R341&gt;=16,R341&lt;=18),IFERROR(VLOOKUP(入力項目!$S$16,子育て関連マスタ!$I$26:$M$28,4,FALSE),0),
AND(R341&gt;=19,R341&lt;=20,入力項目!$S$16="高専"),IFERROR(VLOOKUP(入力項目!$S$16,子育て関連マスタ!$I$26:$M$28,4,FALSE),0),
AND(R341&gt;=19,R341&lt;=20,入力項目!$S$16&lt;&gt;"高専"),IFERROR(VLOOKUP(入力項目!$S$17,子育て関連マスタ!$I$32:$M$37,4,FALSE),0),
AND(R341&gt;=21,R341&lt;=22,入力項目!$S$16="高専"),IFERROR(VLOOKUP(入力項目!$S$17,子育て関連マスタ!$I$32:$M$34,4,FALSE),0),
AND(R341&gt;=21,R341&lt;=22,入力項目!$S$16&lt;&gt;"高専"),IFERROR(VLOOKUP(入力項目!$S$17,子育て関連マスタ!$I$32:$M$34,4,FALSE),0),
R341&gt;=23,0
) +
IF($D341=4,
  IFERROR(_xlfn.IFS(
  R341&lt;=入力項目!$S$11,0,
  AND(R341=入力項目!$S$11),IFERROR(VLOOKUP(入力項目!$S$12,子育て関連マスタ!$I$4:$M$5,2,FALSE),0),
  AND(R341=4),IFERROR(VLOOKUP(入力項目!$S$13,子育て関連マスタ!$I$9:$M$12,2,FALSE),0),
  AND(R341=7),IFERROR(VLOOKUP(入力項目!$S$14,子育て関連マスタ!$I$16:$M$17,2,FALSE),0),
  AND(R341=13),IFERROR(VLOOKUP(入力項目!$S$15,子育て関連マスタ!$I$21:$M$22,2,FALSE),0),
  AND(R341=16),IFERROR(VLOOKUP(入力項目!$S$16,子育て関連マスタ!$I$26:$M$28,2,FALSE),0),
  AND(R341=19,入力項目!$S$16&lt;&gt;"高専"),IFERROR(VLOOKUP(入力項目!$S$17,子育て関連マスタ!$I$32:$M$37,2,FALSE),0),
  AND(R341=21,入力項目!$S$16="高専"),IFERROR(VLOOKUP(入力項目!$S$17,子育て関連マスタ!$I$32:$M$37,2,FALSE),0),
  R341&gt;=22,0
  ),0),0
) +
IF(AND(R341&gt;=1,R341&lt;=15),IF($D341=入力項目!$S$8,入力項目!$S$3,0),0) +
IF(AND(R341&gt;=1,R341&lt;=15),IF($D341=5,入力項目!$S$4,0),0) +
IF(AND(R341&gt;=1,R341&lt;=15),IF($D341=12,入力項目!$S$5,0),0) +
IF(AND(入力項目!$S$7=$A341,入力項目!$S$8=$D341),子育て関連マスタ!$C$14,0) +
IFERROR(IF(AND(YEAR(EDATE(DATE(入力項目!$S$7,入力項目!$S$8,1),1))=$A341,MONTH(EDATE(DATE(入力項目!$S$7,入力項目!$S$8,1),1))=$D341),子育て関連マスタ!$C$15,0),0) +
IF(AND(OR(R341=3,R341=5,R341=7),$D341=11),子育て関連マスタ!$C$17,0) +
IF(AND(R341=20,$D341=1),子育て関連マスタ!$C$18,0) +
IF(AND(R341=20,$D341=1),
IFERROR(_xlfn.IFS(
入力項目!$S$10="男",子育て関連マスタ!$C$18,
入力項目!$S$10="女",子育て関連マスタ!$C$19
),0),0
) +
IF(AND(R341&gt;=入力項目!$S$18,R341&lt;=入力項目!$S$19),入力項目!$S$20,0) +
IF(AND(R341&gt;=入力項目!$S$21,R341&lt;=入力項目!$S$22),入力項目!$S$23,0) +
IF(AND(R341&gt;=入力項目!$S$24,R341&lt;=入力項目!$S$25),入力項目!$S$26,0)
)</f>
        <v>0</v>
      </c>
      <c r="AG341">
        <f ca="1">-(
_xlfn.IFS(
S341&lt;=入力項目!$S$11,0,
AND(S341&gt;=入力項目!$S$11+1,S341&lt;=3),IFERROR(VLOOKUP(入力項目!$S$12,子育て関連マスタ!$I$4:$M$5,4,FALSE),0),
AND(S341&gt;=4,S341&lt;=6),IFERROR(VLOOKUP(入力項目!$S$13,子育て関連マスタ!$I$9:$M$12,4,FALSE),0),
AND(S341&gt;=7,S341&lt;=12),IFERROR(VLOOKUP(入力項目!$S$14,子育て関連マスタ!$I$16:$M$17,4,FALSE),0),
AND(S341&gt;=13,S341&lt;=15),IFERROR(VLOOKUP(入力項目!$S$15,子育て関連マスタ!$I$21:$M$22,4,FALSE),0),
AND(S341&gt;=16,S341&lt;=18),IFERROR(VLOOKUP(入力項目!$S$16,子育て関連マスタ!$I$26:$M$28,4,FALSE),0),
AND(S341&gt;=19,S341&lt;=20,入力項目!$S$16="高専"),IFERROR(VLOOKUP(入力項目!$S$16,子育て関連マスタ!$I$26:$M$28,4,FALSE),0),
AND(S341&gt;=19,S341&lt;=20,入力項目!$S$16&lt;&gt;"高専"),IFERROR(VLOOKUP(入力項目!$S$17,子育て関連マスタ!$I$32:$M$37,4,FALSE),0),
AND(S341&gt;=21,S341&lt;=22,入力項目!$S$16="高専"),IFERROR(VLOOKUP(入力項目!$S$17,子育て関連マスタ!$I$32:$M$34,4,FALSE),0),
AND(S341&gt;=21,S341&lt;=22,入力項目!$S$16&lt;&gt;"高専"),IFERROR(VLOOKUP(入力項目!$S$17,子育て関連マスタ!$I$32:$M$34,4,FALSE),0),
S341&gt;=23,0
) +
IF($D341=4,
  IFERROR(_xlfn.IFS(
  S341&lt;=入力項目!$S$11,0,
  AND(S341=入力項目!$S$11),IFERROR(VLOOKUP(入力項目!$S$12,子育て関連マスタ!$I$4:$M$5,2,FALSE),0),
  AND(S341=4),IFERROR(VLOOKUP(入力項目!$S$13,子育て関連マスタ!$I$9:$M$12,2,FALSE),0),
  AND(S341=7),IFERROR(VLOOKUP(入力項目!$S$14,子育て関連マスタ!$I$16:$M$17,2,FALSE),0),
  AND(S341=13),IFERROR(VLOOKUP(入力項目!$S$15,子育て関連マスタ!$I$21:$M$22,2,FALSE),0),
  AND(S341=16),IFERROR(VLOOKUP(入力項目!$S$16,子育て関連マスタ!$I$26:$M$28,2,FALSE),0),
  AND(S341=19,入力項目!$S$16&lt;&gt;"高専"),IFERROR(VLOOKUP(入力項目!$S$17,子育て関連マスタ!$I$32:$M$37,2,FALSE),0),
  AND(S341=21,入力項目!$S$16="高専"),IFERROR(VLOOKUP(入力項目!$S$17,子育て関連マスタ!$I$32:$M$37,2,FALSE),0),
  S341&gt;=22,0
  ),0),0
) +
IF(AND(S341&gt;=1,S341&lt;=15),IF($D341=入力項目!$S$8,入力項目!$S$3,0),0) +
IF(AND(S341&gt;=1,S341&lt;=15),IF($D341=5,入力項目!$S$4,0),0) +
IF(AND(S341&gt;=1,S341&lt;=15),IF($D341=12,入力項目!$S$5,0),0) +
IF(AND(入力項目!$S$7=$A341,入力項目!$S$8=$D341),子育て関連マスタ!$C$14,0) +
IFERROR(IF(AND(YEAR(EDATE(DATE(入力項目!$S$7,入力項目!$S$8,1),1))=$A341,MONTH(EDATE(DATE(入力項目!$S$7,入力項目!$S$8,1),1))=$D341),子育て関連マスタ!$C$15,0),0) +
IF(AND(OR(S341=3,S341=5,S341=7),$D341=11),子育て関連マスタ!$C$17,0) +
IF(AND(S341=20,$D341=1),子育て関連マスタ!$C$18,0) +
IF(AND(S341=20,$D341=1),
IFERROR(_xlfn.IFS(
入力項目!$S$10="男",子育て関連マスタ!$C$18,
入力項目!$S$10="女",子育て関連マスタ!$C$19
),0),0
) +
IF(AND(S341&gt;=入力項目!$S$18,S341&lt;=入力項目!$S$19),入力項目!$S$20,0) +
IF(AND(S341&gt;=入力項目!$S$21,S341&lt;=入力項目!$S$22),入力項目!$S$23,0) +
IF(AND(S341&gt;=入力項目!$S$24,S341&lt;=入力項目!$S$25),入力項目!$S$26,0)
)</f>
        <v>0</v>
      </c>
      <c r="AH341">
        <f ca="1">-(
_xlfn.IFS(
T341&lt;=入力項目!$S$11,0,
AND(T341&gt;=入力項目!$S$11+1,T341&lt;=3),IFERROR(VLOOKUP(入力項目!$S$12,子育て関連マスタ!$I$4:$M$5,4,FALSE),0),
AND(T341&gt;=4,T341&lt;=6),IFERROR(VLOOKUP(入力項目!$S$13,子育て関連マスタ!$I$9:$M$12,4,FALSE),0),
AND(T341&gt;=7,T341&lt;=12),IFERROR(VLOOKUP(入力項目!$S$14,子育て関連マスタ!$I$16:$M$17,4,FALSE),0),
AND(T341&gt;=13,T341&lt;=15),IFERROR(VLOOKUP(入力項目!$S$15,子育て関連マスタ!$I$21:$M$22,4,FALSE),0),
AND(T341&gt;=16,T341&lt;=18),IFERROR(VLOOKUP(入力項目!$S$16,子育て関連マスタ!$I$26:$M$28,4,FALSE),0),
AND(T341&gt;=19,T341&lt;=20,入力項目!$S$16="高専"),IFERROR(VLOOKUP(入力項目!$S$16,子育て関連マスタ!$I$26:$M$28,4,FALSE),0),
AND(T341&gt;=19,T341&lt;=20,入力項目!$S$16&lt;&gt;"高専"),IFERROR(VLOOKUP(入力項目!$S$17,子育て関連マスタ!$I$32:$M$37,4,FALSE),0),
AND(T341&gt;=21,T341&lt;=22,入力項目!$S$16="高専"),IFERROR(VLOOKUP(入力項目!$S$17,子育て関連マスタ!$I$32:$M$34,4,FALSE),0),
AND(T341&gt;=21,T341&lt;=22,入力項目!$S$16&lt;&gt;"高専"),IFERROR(VLOOKUP(入力項目!$S$17,子育て関連マスタ!$I$32:$M$34,4,FALSE),0),
T341&gt;=23,0
) +
IF($D341=4,
  IFERROR(_xlfn.IFS(
  T341&lt;=入力項目!$S$11,0,
  AND(T341=入力項目!$S$11),IFERROR(VLOOKUP(入力項目!$S$12,子育て関連マスタ!$I$4:$M$5,2,FALSE),0),
  AND(T341=4),IFERROR(VLOOKUP(入力項目!$S$13,子育て関連マスタ!$I$9:$M$12,2,FALSE),0),
  AND(T341=7),IFERROR(VLOOKUP(入力項目!$S$14,子育て関連マスタ!$I$16:$M$17,2,FALSE),0),
  AND(T341=13),IFERROR(VLOOKUP(入力項目!$S$15,子育て関連マスタ!$I$21:$M$22,2,FALSE),0),
  AND(T341=16),IFERROR(VLOOKUP(入力項目!$S$16,子育て関連マスタ!$I$26:$M$28,2,FALSE),0),
  AND(T341=19,入力項目!$S$16&lt;&gt;"高専"),IFERROR(VLOOKUP(入力項目!$S$17,子育て関連マスタ!$I$32:$M$37,2,FALSE),0),
  AND(T341=21,入力項目!$S$16="高専"),IFERROR(VLOOKUP(入力項目!$S$17,子育て関連マスタ!$I$32:$M$37,2,FALSE),0),
  T341&gt;=22,0
  ),0),0
) +
IF(AND(T341&gt;=1,T341&lt;=15),IF($D341=入力項目!$S$8,入力項目!$S$3,0),0) +
IF(AND(T341&gt;=1,T341&lt;=15),IF($D341=5,入力項目!$S$4,0),0) +
IF(AND(T341&gt;=1,T341&lt;=15),IF($D341=12,入力項目!$S$5,0),0) +
IF(AND(入力項目!$S$7=$A341,入力項目!$S$8=$D341),子育て関連マスタ!$C$14,0) +
IFERROR(IF(AND(YEAR(EDATE(DATE(入力項目!$S$7,入力項目!$S$8,1),1))=$A341,MONTH(EDATE(DATE(入力項目!$S$7,入力項目!$S$8,1),1))=$D341),子育て関連マスタ!$C$15,0),0) +
IF(AND(OR(T341=3,T341=5,T341=7),$D341=11),子育て関連マスタ!$C$17,0) +
IF(AND(T341=20,$D341=1),子育て関連マスタ!$C$18,0) +
IF(AND(T341=20,$D341=1),
IFERROR(_xlfn.IFS(
入力項目!$S$10="男",子育て関連マスタ!$C$18,
入力項目!$S$10="女",子育て関連マスタ!$C$19
),0),0
) +
IF(AND(T341&gt;=入力項目!$S$18,T341&lt;=入力項目!$S$19),入力項目!$S$20,0) +
IF(AND(T341&gt;=入力項目!$S$21,T341&lt;=入力項目!$S$22),入力項目!$S$23,0) +
IF(AND(T341&gt;=入力項目!$S$24,T341&lt;=入力項目!$S$25),入力項目!$S$26,0)
)</f>
        <v>0</v>
      </c>
      <c r="AI341">
        <f ca="1">-(
_xlfn.IFS(
U341&lt;=入力項目!$S$11,0,
AND(U341&gt;=入力項目!$S$11+1,U341&lt;=3),IFERROR(VLOOKUP(入力項目!$S$12,子育て関連マスタ!$I$4:$M$5,4,FALSE),0),
AND(U341&gt;=4,U341&lt;=6),IFERROR(VLOOKUP(入力項目!$S$13,子育て関連マスタ!$I$9:$M$12,4,FALSE),0),
AND(U341&gt;=7,U341&lt;=12),IFERROR(VLOOKUP(入力項目!$S$14,子育て関連マスタ!$I$16:$M$17,4,FALSE),0),
AND(U341&gt;=13,U341&lt;=15),IFERROR(VLOOKUP(入力項目!$S$15,子育て関連マスタ!$I$21:$M$22,4,FALSE),0),
AND(U341&gt;=16,U341&lt;=18),IFERROR(VLOOKUP(入力項目!$S$16,子育て関連マスタ!$I$26:$M$28,4,FALSE),0),
AND(U341&gt;=19,U341&lt;=20,入力項目!$S$16="高専"),IFERROR(VLOOKUP(入力項目!$S$16,子育て関連マスタ!$I$26:$M$28,4,FALSE),0),
AND(U341&gt;=19,U341&lt;=20,入力項目!$S$16&lt;&gt;"高専"),IFERROR(VLOOKUP(入力項目!$S$17,子育て関連マスタ!$I$32:$M$37,4,FALSE),0),
AND(U341&gt;=21,U341&lt;=22,入力項目!$S$16="高専"),IFERROR(VLOOKUP(入力項目!$S$17,子育て関連マスタ!$I$32:$M$34,4,FALSE),0),
AND(U341&gt;=21,U341&lt;=22,入力項目!$S$16&lt;&gt;"高専"),IFERROR(VLOOKUP(入力項目!$S$17,子育て関連マスタ!$I$32:$M$34,4,FALSE),0),
U341&gt;=23,0
) +
IF($D341=4,
  IFERROR(_xlfn.IFS(
  U341&lt;=入力項目!$S$11,0,
  AND(U341=入力項目!$S$11),IFERROR(VLOOKUP(入力項目!$S$12,子育て関連マスタ!$I$4:$M$5,2,FALSE),0),
  AND(U341=4),IFERROR(VLOOKUP(入力項目!$S$13,子育て関連マスタ!$I$9:$M$12,2,FALSE),0),
  AND(U341=7),IFERROR(VLOOKUP(入力項目!$S$14,子育て関連マスタ!$I$16:$M$17,2,FALSE),0),
  AND(U341=13),IFERROR(VLOOKUP(入力項目!$S$15,子育て関連マスタ!$I$21:$M$22,2,FALSE),0),
  AND(U341=16),IFERROR(VLOOKUP(入力項目!$S$16,子育て関連マスタ!$I$26:$M$28,2,FALSE),0),
  AND(U341=19,入力項目!$S$16&lt;&gt;"高専"),IFERROR(VLOOKUP(入力項目!$S$17,子育て関連マスタ!$I$32:$M$37,2,FALSE),0),
  AND(U341=21,入力項目!$S$16="高専"),IFERROR(VLOOKUP(入力項目!$S$17,子育て関連マスタ!$I$32:$M$37,2,FALSE),0),
  U341&gt;=22,0
  ),0),0
) +
IF(AND(U341&gt;=1,U341&lt;=15),IF($D341=入力項目!$S$8,入力項目!$S$3,0),0) +
IF(AND(U341&gt;=1,U341&lt;=15),IF($D341=5,入力項目!$S$4,0),0) +
IF(AND(U341&gt;=1,U341&lt;=15),IF($D341=12,入力項目!$S$5,0),0) +
IF(AND(入力項目!$S$7=$A341,入力項目!$S$8=$D341),子育て関連マスタ!$C$14,0) +
IFERROR(IF(AND(YEAR(EDATE(DATE(入力項目!$S$7,入力項目!$S$8,1),1))=$A341,MONTH(EDATE(DATE(入力項目!$S$7,入力項目!$S$8,1),1))=$D341),子育て関連マスタ!$C$15,0),0) +
IF(AND(OR(U341=3,U341=5,U341=7),$D341=11),子育て関連マスタ!$C$17,0) +
IF(AND(U341=20,$D341=1),子育て関連マスタ!$C$18,0) +
IF(AND(U341=20,$D341=1),
IFERROR(_xlfn.IFS(
入力項目!$S$10="男",子育て関連マスタ!$C$18,
入力項目!$S$10="女",子育て関連マスタ!$C$19
),0),0
) +
IF(AND(U341&gt;=入力項目!$S$18,U341&lt;=入力項目!$S$19),入力項目!$S$20,0) +
IF(AND(U341&gt;=入力項目!$S$21,U341&lt;=入力項目!$S$22),入力項目!$S$23,0) +
IF(AND(U341&gt;=入力項目!$S$24,U341&lt;=入力項目!$S$25),入力項目!$S$26,0)
)</f>
        <v>0</v>
      </c>
      <c r="AJ341" s="10">
        <f ca="1">-VLOOKUP($D341,月別収支!$A$2:$H$13,7,FALSE)</f>
        <v>-20000</v>
      </c>
    </row>
    <row r="342" spans="1:36" x14ac:dyDescent="0.4">
      <c r="A342">
        <f t="shared" ca="1" si="88"/>
        <v>2052</v>
      </c>
      <c r="B342">
        <f t="shared" ca="1" si="95"/>
        <v>2052</v>
      </c>
      <c r="C342">
        <f t="shared" ca="1" si="96"/>
        <v>28</v>
      </c>
      <c r="D342">
        <f t="shared" ca="1" si="89"/>
        <v>12</v>
      </c>
      <c r="E342" t="str">
        <f t="shared" ca="1" si="90"/>
        <v>2052年12月</v>
      </c>
      <c r="F342">
        <f ca="1">IF(OR(入力項目!$N$5&lt;$A342,AND(入力項目!$N$5=$A342,入力項目!$N$6&lt;$D342)),IF(F341=0,1,IF(G342=12,F341+1,F341)),0)</f>
        <v>28</v>
      </c>
      <c r="G342">
        <f ca="1">IF(OR(入力項目!$N$5&lt;$A342,AND(入力項目!$N$5=$A342,入力項目!$N$6&lt;$D342)),IF(G341=12,1,G341+1),0)</f>
        <v>2</v>
      </c>
      <c r="H342" t="str">
        <f t="shared" ca="1" si="91"/>
        <v>28_2</v>
      </c>
      <c r="I342">
        <f ca="1">IF(
  IFERROR(AND($C342&gt;0,MOD($C342,入力項目!$N$22)=0,$D342=入力項目!$N$23), FALSE),
  1,
  IF(
    AND(I341&gt;0,J341=12),
    IF(I341=入力項目!$N$28, 0, I341+1),
    I341
  )
)</f>
        <v>0</v>
      </c>
      <c r="J342">
        <f ca="1">IF($D342=入力項目!$N$23,1,IFERROR(J341+1,1))</f>
        <v>7</v>
      </c>
      <c r="K342" t="str">
        <f t="shared" ca="1" si="92"/>
        <v>0_7</v>
      </c>
      <c r="L342">
        <f ca="1">L341+IF(入力項目!$D$4=$D342,1,0)</f>
        <v>57</v>
      </c>
      <c r="M342" t="str">
        <f t="shared" ca="1" si="93"/>
        <v>57歳</v>
      </c>
      <c r="N342">
        <f t="shared" ca="1" si="97"/>
        <v>57</v>
      </c>
      <c r="O342" t="str">
        <f t="shared" ca="1" si="94"/>
        <v>57歳</v>
      </c>
      <c r="P342">
        <f t="shared" ca="1" si="98"/>
        <v>32</v>
      </c>
      <c r="Q342">
        <f t="shared" ca="1" si="99"/>
        <v>30</v>
      </c>
      <c r="R342">
        <f t="shared" ca="1" si="100"/>
        <v>2053</v>
      </c>
      <c r="S342">
        <f t="shared" ca="1" si="101"/>
        <v>2053</v>
      </c>
      <c r="T342">
        <f t="shared" ca="1" si="102"/>
        <v>2053</v>
      </c>
      <c r="U342">
        <f t="shared" ca="1" si="103"/>
        <v>2053</v>
      </c>
      <c r="V342" s="10">
        <f t="shared" ca="1" si="104"/>
        <v>41766935</v>
      </c>
      <c r="W342" s="10">
        <f ca="1">IF($L342&lt;その他マスタ!$B$1,VLOOKUP($D342,月別収支!$A$2:$H$13,2,FALSE),その他マスタ!$B$3)+IF(AND($L342=その他マスタ!$B$1,入力項目!$I$9="あり",$D342=入力項目!$D$4),その他マスタ!$B$2,0)</f>
        <v>1100000</v>
      </c>
      <c r="X342" s="10">
        <f ca="1">-IF(入力項目!$K$5=TRUE,
IF($F342+$G342&lt;3,VLOOKUP($D342,月別収支!$A$2:$H$13,8,FALSE),0)+IFERROR(VLOOKUP($H342,住宅ローン計算!C:P,13,FALSE),0)+IF($F342&gt;1,IF(OR($G342=3,$G342=6,$G342=9,$G342=12),ROUNDUP(入力項目!$N$18/4,0),0),0),
VLOOKUP($D342,月別収支!$A$2:$H$13,8,FALSE))</f>
        <v>-191500</v>
      </c>
      <c r="Y342" s="10">
        <f ca="1">-VLOOKUP($D342,月別収支!$A$2:$H$13,3,FALSE)</f>
        <v>-75000</v>
      </c>
      <c r="Z342" s="10">
        <f ca="1">-VLOOKUP($D342,月別収支!$A$2:$H$13,4,FALSE)</f>
        <v>-27000</v>
      </c>
      <c r="AA342" s="10">
        <f ca="1">-VLOOKUP($D342,月別収支!$A$2:$H$13,6,FALSE)</f>
        <v>-10000</v>
      </c>
      <c r="AB342" s="10">
        <f ca="1">-(
VLOOKUP($D342,月別収支!$A$2:$H$13,5,FALSE)+IF(AND(入力項目!$I$27&lt;=$A342,ISEVEN($A342-入力項目!$I$27),入力項目!$I$28=$D342),入力項目!$I$26,0)
+IF(入力項目!$K$26=TRUE,
IFERROR(VLOOKUP($K342,マイカーローン計算!C:P,13,FALSE),0),
IFERROR(
  IF(AND($C342&gt;0,MOD($C342,入力項目!$N$22)=0,$D342=入力項目!$N$23),入力項目!$N$24,0),
 0
)
)
)</f>
        <v>-20000</v>
      </c>
      <c r="AC342" s="10">
        <f ca="1">-IF($A342&lt;入力項目!$N$33,入力項目!$N$35,IF(AND($A342=入力項目!$N$33,$D342&lt;=入力項目!$N$34),入力項目!$N$35,0))</f>
        <v>0</v>
      </c>
      <c r="AD342">
        <f ca="1">-(
_xlfn.IFS(
P342&lt;=入力項目!$S$11,0,
AND(P342&gt;=入力項目!$S$11+1,P342&lt;=3),IFERROR(VLOOKUP(入力項目!$S$12,子育て関連マスタ!$I$4:$M$5,4,FALSE),0),
AND(P342&gt;=4,P342&lt;=6),IFERROR(VLOOKUP(入力項目!$S$13,子育て関連マスタ!$I$9:$M$12,4,FALSE),0),
AND(P342&gt;=7,P342&lt;=12),IFERROR(VLOOKUP(入力項目!$S$14,子育て関連マスタ!$I$16:$M$17,4,FALSE),0),
AND(P342&gt;=13,P342&lt;=15),IFERROR(VLOOKUP(入力項目!$S$15,子育て関連マスタ!$I$21:$M$22,4,FALSE),0),
AND(P342&gt;=16,P342&lt;=18),IFERROR(VLOOKUP(入力項目!$S$16,子育て関連マスタ!$I$26:$M$28,4,FALSE),0),
AND(P342&gt;=19,P342&lt;=20,入力項目!$S$16="高専"),IFERROR(VLOOKUP(入力項目!$S$16,子育て関連マスタ!$I$26:$M$28,4,FALSE),0),
AND(P342&gt;=19,P342&lt;=20,入力項目!$S$16&lt;&gt;"高専"),IFERROR(VLOOKUP(入力項目!$S$17,子育て関連マスタ!$I$32:$M$37,4,FALSE),0),
AND(P342&gt;=21,P342&lt;=22,入力項目!$S$16="高専"),IFERROR(VLOOKUP(入力項目!$S$17,子育て関連マスタ!$I$32:$M$34,4,FALSE),0),
AND(P342&gt;=21,P342&lt;=22,入力項目!$S$16&lt;&gt;"高専"),IFERROR(VLOOKUP(入力項目!$S$17,子育て関連マスタ!$I$32:$M$34,4,FALSE),0),
P342&gt;=23,0
) +
IF($D342=4,
  IFERROR(_xlfn.IFS(
  P342&lt;=入力項目!$S$11,0,
  AND(P342=入力項目!$S$11),IFERROR(VLOOKUP(入力項目!$S$12,子育て関連マスタ!$I$4:$M$5,2,FALSE),0),
  AND(P342=4),IFERROR(VLOOKUP(入力項目!$S$13,子育て関連マスタ!$I$9:$M$12,2,FALSE),0),
  AND(P342=7),IFERROR(VLOOKUP(入力項目!$S$14,子育て関連マスタ!$I$16:$M$17,2,FALSE),0),
  AND(P342=13),IFERROR(VLOOKUP(入力項目!$S$15,子育て関連マスタ!$I$21:$M$22,2,FALSE),0),
  AND(P342=16),IFERROR(VLOOKUP(入力項目!$S$16,子育て関連マスタ!$I$26:$M$28,2,FALSE),0),
  AND(P342=19,入力項目!$S$16&lt;&gt;"高専"),IFERROR(VLOOKUP(入力項目!$S$17,子育て関連マスタ!$I$32:$M$37,2,FALSE),0),
  AND(P342=21,入力項目!$S$16="高専"),IFERROR(VLOOKUP(入力項目!$S$17,子育て関連マスタ!$I$32:$M$37,2,FALSE),0),
  P342&gt;=22,0
  ),0),0
) +
IF(AND(P342&gt;=1,P342&lt;=15),IF($D342=入力項目!$S$8,入力項目!$S$3,0),0) +
IF(AND(P342&gt;=1,P342&lt;=15),IF($D342=5,入力項目!$S$4,0),0) +
IF(AND(P342&gt;=1,P342&lt;=15),IF($D342=12,入力項目!$S$5,0),0) +
IF(AND(入力項目!$S$7=$A342,入力項目!$S$8=$D342),子育て関連マスタ!$C$14,0) +
IFERROR(IF(AND(YEAR(EDATE(DATE(入力項目!$S$7,入力項目!$S$8,1),1))=$A342,MONTH(EDATE(DATE(入力項目!$S$7,入力項目!$S$8,1),1))=$D342),子育て関連マスタ!$C$15,0),0) +
IF(AND(OR(P342=3,P342=5,P342=7),$D342=11),子育て関連マスタ!$C$17,0) +
IF(AND(P342=20,$D342=1),子育て関連マスタ!$C$18,0) +
IF(AND(P342=20,$D342=1),
IFERROR(_xlfn.IFS(
入力項目!$S$10="男",子育て関連マスタ!$C$18,
入力項目!$S$10="女",子育て関連マスタ!$C$19
),0),0
) +
IF(AND(P342&gt;=入力項目!$S$18,P342&lt;=入力項目!$S$19),入力項目!$S$20,0) +
IF(AND(P342&gt;=入力項目!$S$21,P342&lt;=入力項目!$S$22),入力項目!$S$23,0) +
IF(AND(P342&gt;=入力項目!$S$24,P342&lt;=入力項目!$S$25),入力項目!$S$26,0)
)</f>
        <v>0</v>
      </c>
      <c r="AE342">
        <f ca="1">-(
_xlfn.IFS(
Q342&lt;=入力項目!$S$11,0,
AND(Q342&gt;=入力項目!$S$11+1,Q342&lt;=3),IFERROR(VLOOKUP(入力項目!$S$12,子育て関連マスタ!$I$4:$M$5,4,FALSE),0),
AND(Q342&gt;=4,Q342&lt;=6),IFERROR(VLOOKUP(入力項目!$S$13,子育て関連マスタ!$I$9:$M$12,4,FALSE),0),
AND(Q342&gt;=7,Q342&lt;=12),IFERROR(VLOOKUP(入力項目!$S$14,子育て関連マスタ!$I$16:$M$17,4,FALSE),0),
AND(Q342&gt;=13,Q342&lt;=15),IFERROR(VLOOKUP(入力項目!$S$15,子育て関連マスタ!$I$21:$M$22,4,FALSE),0),
AND(Q342&gt;=16,Q342&lt;=18),IFERROR(VLOOKUP(入力項目!$S$16,子育て関連マスタ!$I$26:$M$28,4,FALSE),0),
AND(Q342&gt;=19,Q342&lt;=20,入力項目!$S$16="高専"),IFERROR(VLOOKUP(入力項目!$S$16,子育て関連マスタ!$I$26:$M$28,4,FALSE),0),
AND(Q342&gt;=19,Q342&lt;=20,入力項目!$S$16&lt;&gt;"高専"),IFERROR(VLOOKUP(入力項目!$S$17,子育て関連マスタ!$I$32:$M$37,4,FALSE),0),
AND(Q342&gt;=21,Q342&lt;=22,入力項目!$S$16="高専"),IFERROR(VLOOKUP(入力項目!$S$17,子育て関連マスタ!$I$32:$M$34,4,FALSE),0),
AND(Q342&gt;=21,Q342&lt;=22,入力項目!$S$16&lt;&gt;"高専"),IFERROR(VLOOKUP(入力項目!$S$17,子育て関連マスタ!$I$32:$M$34,4,FALSE),0),
Q342&gt;=23,0
) +
IF($D342=4,
  IFERROR(_xlfn.IFS(
  Q342&lt;=入力項目!$S$11,0,
  AND(Q342=入力項目!$S$11),IFERROR(VLOOKUP(入力項目!$S$12,子育て関連マスタ!$I$4:$M$5,2,FALSE),0),
  AND(Q342=4),IFERROR(VLOOKUP(入力項目!$S$13,子育て関連マスタ!$I$9:$M$12,2,FALSE),0),
  AND(Q342=7),IFERROR(VLOOKUP(入力項目!$S$14,子育て関連マスタ!$I$16:$M$17,2,FALSE),0),
  AND(Q342=13),IFERROR(VLOOKUP(入力項目!$S$15,子育て関連マスタ!$I$21:$M$22,2,FALSE),0),
  AND(Q342=16),IFERROR(VLOOKUP(入力項目!$S$16,子育て関連マスタ!$I$26:$M$28,2,FALSE),0),
  AND(Q342=19,入力項目!$S$16&lt;&gt;"高専"),IFERROR(VLOOKUP(入力項目!$S$17,子育て関連マスタ!$I$32:$M$37,2,FALSE),0),
  AND(Q342=21,入力項目!$S$16="高専"),IFERROR(VLOOKUP(入力項目!$S$17,子育て関連マスタ!$I$32:$M$37,2,FALSE),0),
  Q342&gt;=22,0
  ),0),0
) +
IF(AND(Q342&gt;=1,Q342&lt;=15),IF($D342=入力項目!$S$8,入力項目!$S$3,0),0) +
IF(AND(Q342&gt;=1,Q342&lt;=15),IF($D342=5,入力項目!$S$4,0),0) +
IF(AND(Q342&gt;=1,Q342&lt;=15),IF($D342=12,入力項目!$S$5,0),0) +
IF(AND(入力項目!$S$7=$A342,入力項目!$S$8=$D342),子育て関連マスタ!$C$14,0) +
IFERROR(IF(AND(YEAR(EDATE(DATE(入力項目!$S$7,入力項目!$S$8,1),1))=$A342,MONTH(EDATE(DATE(入力項目!$S$7,入力項目!$S$8,1),1))=$D342),子育て関連マスタ!$C$15,0),0) +
IF(AND(OR(Q342=3,Q342=5,Q342=7),$D342=11),子育て関連マスタ!$C$17,0) +
IF(AND(Q342=20,$D342=1),子育て関連マスタ!$C$18,0) +
IF(AND(Q342=20,$D342=1),
IFERROR(_xlfn.IFS(
入力項目!$S$10="男",子育て関連マスタ!$C$18,
入力項目!$S$10="女",子育て関連マスタ!$C$19
),0),0
) +
IF(AND(Q342&gt;=入力項目!$S$18,Q342&lt;=入力項目!$S$19),入力項目!$S$20,0) +
IF(AND(Q342&gt;=入力項目!$S$21,Q342&lt;=入力項目!$S$22),入力項目!$S$23,0) +
IF(AND(Q342&gt;=入力項目!$S$24,Q342&lt;=入力項目!$S$25),入力項目!$S$26,0)
)</f>
        <v>0</v>
      </c>
      <c r="AF342">
        <f ca="1">-(
_xlfn.IFS(
R342&lt;=入力項目!$S$11,0,
AND(R342&gt;=入力項目!$S$11+1,R342&lt;=3),IFERROR(VLOOKUP(入力項目!$S$12,子育て関連マスタ!$I$4:$M$5,4,FALSE),0),
AND(R342&gt;=4,R342&lt;=6),IFERROR(VLOOKUP(入力項目!$S$13,子育て関連マスタ!$I$9:$M$12,4,FALSE),0),
AND(R342&gt;=7,R342&lt;=12),IFERROR(VLOOKUP(入力項目!$S$14,子育て関連マスタ!$I$16:$M$17,4,FALSE),0),
AND(R342&gt;=13,R342&lt;=15),IFERROR(VLOOKUP(入力項目!$S$15,子育て関連マスタ!$I$21:$M$22,4,FALSE),0),
AND(R342&gt;=16,R342&lt;=18),IFERROR(VLOOKUP(入力項目!$S$16,子育て関連マスタ!$I$26:$M$28,4,FALSE),0),
AND(R342&gt;=19,R342&lt;=20,入力項目!$S$16="高専"),IFERROR(VLOOKUP(入力項目!$S$16,子育て関連マスタ!$I$26:$M$28,4,FALSE),0),
AND(R342&gt;=19,R342&lt;=20,入力項目!$S$16&lt;&gt;"高専"),IFERROR(VLOOKUP(入力項目!$S$17,子育て関連マスタ!$I$32:$M$37,4,FALSE),0),
AND(R342&gt;=21,R342&lt;=22,入力項目!$S$16="高専"),IFERROR(VLOOKUP(入力項目!$S$17,子育て関連マスタ!$I$32:$M$34,4,FALSE),0),
AND(R342&gt;=21,R342&lt;=22,入力項目!$S$16&lt;&gt;"高専"),IFERROR(VLOOKUP(入力項目!$S$17,子育て関連マスタ!$I$32:$M$34,4,FALSE),0),
R342&gt;=23,0
) +
IF($D342=4,
  IFERROR(_xlfn.IFS(
  R342&lt;=入力項目!$S$11,0,
  AND(R342=入力項目!$S$11),IFERROR(VLOOKUP(入力項目!$S$12,子育て関連マスタ!$I$4:$M$5,2,FALSE),0),
  AND(R342=4),IFERROR(VLOOKUP(入力項目!$S$13,子育て関連マスタ!$I$9:$M$12,2,FALSE),0),
  AND(R342=7),IFERROR(VLOOKUP(入力項目!$S$14,子育て関連マスタ!$I$16:$M$17,2,FALSE),0),
  AND(R342=13),IFERROR(VLOOKUP(入力項目!$S$15,子育て関連マスタ!$I$21:$M$22,2,FALSE),0),
  AND(R342=16),IFERROR(VLOOKUP(入力項目!$S$16,子育て関連マスタ!$I$26:$M$28,2,FALSE),0),
  AND(R342=19,入力項目!$S$16&lt;&gt;"高専"),IFERROR(VLOOKUP(入力項目!$S$17,子育て関連マスタ!$I$32:$M$37,2,FALSE),0),
  AND(R342=21,入力項目!$S$16="高専"),IFERROR(VLOOKUP(入力項目!$S$17,子育て関連マスタ!$I$32:$M$37,2,FALSE),0),
  R342&gt;=22,0
  ),0),0
) +
IF(AND(R342&gt;=1,R342&lt;=15),IF($D342=入力項目!$S$8,入力項目!$S$3,0),0) +
IF(AND(R342&gt;=1,R342&lt;=15),IF($D342=5,入力項目!$S$4,0),0) +
IF(AND(R342&gt;=1,R342&lt;=15),IF($D342=12,入力項目!$S$5,0),0) +
IF(AND(入力項目!$S$7=$A342,入力項目!$S$8=$D342),子育て関連マスタ!$C$14,0) +
IFERROR(IF(AND(YEAR(EDATE(DATE(入力項目!$S$7,入力項目!$S$8,1),1))=$A342,MONTH(EDATE(DATE(入力項目!$S$7,入力項目!$S$8,1),1))=$D342),子育て関連マスタ!$C$15,0),0) +
IF(AND(OR(R342=3,R342=5,R342=7),$D342=11),子育て関連マスタ!$C$17,0) +
IF(AND(R342=20,$D342=1),子育て関連マスタ!$C$18,0) +
IF(AND(R342=20,$D342=1),
IFERROR(_xlfn.IFS(
入力項目!$S$10="男",子育て関連マスタ!$C$18,
入力項目!$S$10="女",子育て関連マスタ!$C$19
),0),0
) +
IF(AND(R342&gt;=入力項目!$S$18,R342&lt;=入力項目!$S$19),入力項目!$S$20,0) +
IF(AND(R342&gt;=入力項目!$S$21,R342&lt;=入力項目!$S$22),入力項目!$S$23,0) +
IF(AND(R342&gt;=入力項目!$S$24,R342&lt;=入力項目!$S$25),入力項目!$S$26,0)
)</f>
        <v>0</v>
      </c>
      <c r="AG342">
        <f ca="1">-(
_xlfn.IFS(
S342&lt;=入力項目!$S$11,0,
AND(S342&gt;=入力項目!$S$11+1,S342&lt;=3),IFERROR(VLOOKUP(入力項目!$S$12,子育て関連マスタ!$I$4:$M$5,4,FALSE),0),
AND(S342&gt;=4,S342&lt;=6),IFERROR(VLOOKUP(入力項目!$S$13,子育て関連マスタ!$I$9:$M$12,4,FALSE),0),
AND(S342&gt;=7,S342&lt;=12),IFERROR(VLOOKUP(入力項目!$S$14,子育て関連マスタ!$I$16:$M$17,4,FALSE),0),
AND(S342&gt;=13,S342&lt;=15),IFERROR(VLOOKUP(入力項目!$S$15,子育て関連マスタ!$I$21:$M$22,4,FALSE),0),
AND(S342&gt;=16,S342&lt;=18),IFERROR(VLOOKUP(入力項目!$S$16,子育て関連マスタ!$I$26:$M$28,4,FALSE),0),
AND(S342&gt;=19,S342&lt;=20,入力項目!$S$16="高専"),IFERROR(VLOOKUP(入力項目!$S$16,子育て関連マスタ!$I$26:$M$28,4,FALSE),0),
AND(S342&gt;=19,S342&lt;=20,入力項目!$S$16&lt;&gt;"高専"),IFERROR(VLOOKUP(入力項目!$S$17,子育て関連マスタ!$I$32:$M$37,4,FALSE),0),
AND(S342&gt;=21,S342&lt;=22,入力項目!$S$16="高専"),IFERROR(VLOOKUP(入力項目!$S$17,子育て関連マスタ!$I$32:$M$34,4,FALSE),0),
AND(S342&gt;=21,S342&lt;=22,入力項目!$S$16&lt;&gt;"高専"),IFERROR(VLOOKUP(入力項目!$S$17,子育て関連マスタ!$I$32:$M$34,4,FALSE),0),
S342&gt;=23,0
) +
IF($D342=4,
  IFERROR(_xlfn.IFS(
  S342&lt;=入力項目!$S$11,0,
  AND(S342=入力項目!$S$11),IFERROR(VLOOKUP(入力項目!$S$12,子育て関連マスタ!$I$4:$M$5,2,FALSE),0),
  AND(S342=4),IFERROR(VLOOKUP(入力項目!$S$13,子育て関連マスタ!$I$9:$M$12,2,FALSE),0),
  AND(S342=7),IFERROR(VLOOKUP(入力項目!$S$14,子育て関連マスタ!$I$16:$M$17,2,FALSE),0),
  AND(S342=13),IFERROR(VLOOKUP(入力項目!$S$15,子育て関連マスタ!$I$21:$M$22,2,FALSE),0),
  AND(S342=16),IFERROR(VLOOKUP(入力項目!$S$16,子育て関連マスタ!$I$26:$M$28,2,FALSE),0),
  AND(S342=19,入力項目!$S$16&lt;&gt;"高専"),IFERROR(VLOOKUP(入力項目!$S$17,子育て関連マスタ!$I$32:$M$37,2,FALSE),0),
  AND(S342=21,入力項目!$S$16="高専"),IFERROR(VLOOKUP(入力項目!$S$17,子育て関連マスタ!$I$32:$M$37,2,FALSE),0),
  S342&gt;=22,0
  ),0),0
) +
IF(AND(S342&gt;=1,S342&lt;=15),IF($D342=入力項目!$S$8,入力項目!$S$3,0),0) +
IF(AND(S342&gt;=1,S342&lt;=15),IF($D342=5,入力項目!$S$4,0),0) +
IF(AND(S342&gt;=1,S342&lt;=15),IF($D342=12,入力項目!$S$5,0),0) +
IF(AND(入力項目!$S$7=$A342,入力項目!$S$8=$D342),子育て関連マスタ!$C$14,0) +
IFERROR(IF(AND(YEAR(EDATE(DATE(入力項目!$S$7,入力項目!$S$8,1),1))=$A342,MONTH(EDATE(DATE(入力項目!$S$7,入力項目!$S$8,1),1))=$D342),子育て関連マスタ!$C$15,0),0) +
IF(AND(OR(S342=3,S342=5,S342=7),$D342=11),子育て関連マスタ!$C$17,0) +
IF(AND(S342=20,$D342=1),子育て関連マスタ!$C$18,0) +
IF(AND(S342=20,$D342=1),
IFERROR(_xlfn.IFS(
入力項目!$S$10="男",子育て関連マスタ!$C$18,
入力項目!$S$10="女",子育て関連マスタ!$C$19
),0),0
) +
IF(AND(S342&gt;=入力項目!$S$18,S342&lt;=入力項目!$S$19),入力項目!$S$20,0) +
IF(AND(S342&gt;=入力項目!$S$21,S342&lt;=入力項目!$S$22),入力項目!$S$23,0) +
IF(AND(S342&gt;=入力項目!$S$24,S342&lt;=入力項目!$S$25),入力項目!$S$26,0)
)</f>
        <v>0</v>
      </c>
      <c r="AH342">
        <f ca="1">-(
_xlfn.IFS(
T342&lt;=入力項目!$S$11,0,
AND(T342&gt;=入力項目!$S$11+1,T342&lt;=3),IFERROR(VLOOKUP(入力項目!$S$12,子育て関連マスタ!$I$4:$M$5,4,FALSE),0),
AND(T342&gt;=4,T342&lt;=6),IFERROR(VLOOKUP(入力項目!$S$13,子育て関連マスタ!$I$9:$M$12,4,FALSE),0),
AND(T342&gt;=7,T342&lt;=12),IFERROR(VLOOKUP(入力項目!$S$14,子育て関連マスタ!$I$16:$M$17,4,FALSE),0),
AND(T342&gt;=13,T342&lt;=15),IFERROR(VLOOKUP(入力項目!$S$15,子育て関連マスタ!$I$21:$M$22,4,FALSE),0),
AND(T342&gt;=16,T342&lt;=18),IFERROR(VLOOKUP(入力項目!$S$16,子育て関連マスタ!$I$26:$M$28,4,FALSE),0),
AND(T342&gt;=19,T342&lt;=20,入力項目!$S$16="高専"),IFERROR(VLOOKUP(入力項目!$S$16,子育て関連マスタ!$I$26:$M$28,4,FALSE),0),
AND(T342&gt;=19,T342&lt;=20,入力項目!$S$16&lt;&gt;"高専"),IFERROR(VLOOKUP(入力項目!$S$17,子育て関連マスタ!$I$32:$M$37,4,FALSE),0),
AND(T342&gt;=21,T342&lt;=22,入力項目!$S$16="高専"),IFERROR(VLOOKUP(入力項目!$S$17,子育て関連マスタ!$I$32:$M$34,4,FALSE),0),
AND(T342&gt;=21,T342&lt;=22,入力項目!$S$16&lt;&gt;"高専"),IFERROR(VLOOKUP(入力項目!$S$17,子育て関連マスタ!$I$32:$M$34,4,FALSE),0),
T342&gt;=23,0
) +
IF($D342=4,
  IFERROR(_xlfn.IFS(
  T342&lt;=入力項目!$S$11,0,
  AND(T342=入力項目!$S$11),IFERROR(VLOOKUP(入力項目!$S$12,子育て関連マスタ!$I$4:$M$5,2,FALSE),0),
  AND(T342=4),IFERROR(VLOOKUP(入力項目!$S$13,子育て関連マスタ!$I$9:$M$12,2,FALSE),0),
  AND(T342=7),IFERROR(VLOOKUP(入力項目!$S$14,子育て関連マスタ!$I$16:$M$17,2,FALSE),0),
  AND(T342=13),IFERROR(VLOOKUP(入力項目!$S$15,子育て関連マスタ!$I$21:$M$22,2,FALSE),0),
  AND(T342=16),IFERROR(VLOOKUP(入力項目!$S$16,子育て関連マスタ!$I$26:$M$28,2,FALSE),0),
  AND(T342=19,入力項目!$S$16&lt;&gt;"高専"),IFERROR(VLOOKUP(入力項目!$S$17,子育て関連マスタ!$I$32:$M$37,2,FALSE),0),
  AND(T342=21,入力項目!$S$16="高専"),IFERROR(VLOOKUP(入力項目!$S$17,子育て関連マスタ!$I$32:$M$37,2,FALSE),0),
  T342&gt;=22,0
  ),0),0
) +
IF(AND(T342&gt;=1,T342&lt;=15),IF($D342=入力項目!$S$8,入力項目!$S$3,0),0) +
IF(AND(T342&gt;=1,T342&lt;=15),IF($D342=5,入力項目!$S$4,0),0) +
IF(AND(T342&gt;=1,T342&lt;=15),IF($D342=12,入力項目!$S$5,0),0) +
IF(AND(入力項目!$S$7=$A342,入力項目!$S$8=$D342),子育て関連マスタ!$C$14,0) +
IFERROR(IF(AND(YEAR(EDATE(DATE(入力項目!$S$7,入力項目!$S$8,1),1))=$A342,MONTH(EDATE(DATE(入力項目!$S$7,入力項目!$S$8,1),1))=$D342),子育て関連マスタ!$C$15,0),0) +
IF(AND(OR(T342=3,T342=5,T342=7),$D342=11),子育て関連マスタ!$C$17,0) +
IF(AND(T342=20,$D342=1),子育て関連マスタ!$C$18,0) +
IF(AND(T342=20,$D342=1),
IFERROR(_xlfn.IFS(
入力項目!$S$10="男",子育て関連マスタ!$C$18,
入力項目!$S$10="女",子育て関連マスタ!$C$19
),0),0
) +
IF(AND(T342&gt;=入力項目!$S$18,T342&lt;=入力項目!$S$19),入力項目!$S$20,0) +
IF(AND(T342&gt;=入力項目!$S$21,T342&lt;=入力項目!$S$22),入力項目!$S$23,0) +
IF(AND(T342&gt;=入力項目!$S$24,T342&lt;=入力項目!$S$25),入力項目!$S$26,0)
)</f>
        <v>0</v>
      </c>
      <c r="AI342">
        <f ca="1">-(
_xlfn.IFS(
U342&lt;=入力項目!$S$11,0,
AND(U342&gt;=入力項目!$S$11+1,U342&lt;=3),IFERROR(VLOOKUP(入力項目!$S$12,子育て関連マスタ!$I$4:$M$5,4,FALSE),0),
AND(U342&gt;=4,U342&lt;=6),IFERROR(VLOOKUP(入力項目!$S$13,子育て関連マスタ!$I$9:$M$12,4,FALSE),0),
AND(U342&gt;=7,U342&lt;=12),IFERROR(VLOOKUP(入力項目!$S$14,子育て関連マスタ!$I$16:$M$17,4,FALSE),0),
AND(U342&gt;=13,U342&lt;=15),IFERROR(VLOOKUP(入力項目!$S$15,子育て関連マスタ!$I$21:$M$22,4,FALSE),0),
AND(U342&gt;=16,U342&lt;=18),IFERROR(VLOOKUP(入力項目!$S$16,子育て関連マスタ!$I$26:$M$28,4,FALSE),0),
AND(U342&gt;=19,U342&lt;=20,入力項目!$S$16="高専"),IFERROR(VLOOKUP(入力項目!$S$16,子育て関連マスタ!$I$26:$M$28,4,FALSE),0),
AND(U342&gt;=19,U342&lt;=20,入力項目!$S$16&lt;&gt;"高専"),IFERROR(VLOOKUP(入力項目!$S$17,子育て関連マスタ!$I$32:$M$37,4,FALSE),0),
AND(U342&gt;=21,U342&lt;=22,入力項目!$S$16="高専"),IFERROR(VLOOKUP(入力項目!$S$17,子育て関連マスタ!$I$32:$M$34,4,FALSE),0),
AND(U342&gt;=21,U342&lt;=22,入力項目!$S$16&lt;&gt;"高専"),IFERROR(VLOOKUP(入力項目!$S$17,子育て関連マスタ!$I$32:$M$34,4,FALSE),0),
U342&gt;=23,0
) +
IF($D342=4,
  IFERROR(_xlfn.IFS(
  U342&lt;=入力項目!$S$11,0,
  AND(U342=入力項目!$S$11),IFERROR(VLOOKUP(入力項目!$S$12,子育て関連マスタ!$I$4:$M$5,2,FALSE),0),
  AND(U342=4),IFERROR(VLOOKUP(入力項目!$S$13,子育て関連マスタ!$I$9:$M$12,2,FALSE),0),
  AND(U342=7),IFERROR(VLOOKUP(入力項目!$S$14,子育て関連マスタ!$I$16:$M$17,2,FALSE),0),
  AND(U342=13),IFERROR(VLOOKUP(入力項目!$S$15,子育て関連マスタ!$I$21:$M$22,2,FALSE),0),
  AND(U342=16),IFERROR(VLOOKUP(入力項目!$S$16,子育て関連マスタ!$I$26:$M$28,2,FALSE),0),
  AND(U342=19,入力項目!$S$16&lt;&gt;"高専"),IFERROR(VLOOKUP(入力項目!$S$17,子育て関連マスタ!$I$32:$M$37,2,FALSE),0),
  AND(U342=21,入力項目!$S$16="高専"),IFERROR(VLOOKUP(入力項目!$S$17,子育て関連マスタ!$I$32:$M$37,2,FALSE),0),
  U342&gt;=22,0
  ),0),0
) +
IF(AND(U342&gt;=1,U342&lt;=15),IF($D342=入力項目!$S$8,入力項目!$S$3,0),0) +
IF(AND(U342&gt;=1,U342&lt;=15),IF($D342=5,入力項目!$S$4,0),0) +
IF(AND(U342&gt;=1,U342&lt;=15),IF($D342=12,入力項目!$S$5,0),0) +
IF(AND(入力項目!$S$7=$A342,入力項目!$S$8=$D342),子育て関連マスタ!$C$14,0) +
IFERROR(IF(AND(YEAR(EDATE(DATE(入力項目!$S$7,入力項目!$S$8,1),1))=$A342,MONTH(EDATE(DATE(入力項目!$S$7,入力項目!$S$8,1),1))=$D342),子育て関連マスタ!$C$15,0),0) +
IF(AND(OR(U342=3,U342=5,U342=7),$D342=11),子育て関連マスタ!$C$17,0) +
IF(AND(U342=20,$D342=1),子育て関連マスタ!$C$18,0) +
IF(AND(U342=20,$D342=1),
IFERROR(_xlfn.IFS(
入力項目!$S$10="男",子育て関連マスタ!$C$18,
入力項目!$S$10="女",子育て関連マスタ!$C$19
),0),0
) +
IF(AND(U342&gt;=入力項目!$S$18,U342&lt;=入力項目!$S$19),入力項目!$S$20,0) +
IF(AND(U342&gt;=入力項目!$S$21,U342&lt;=入力項目!$S$22),入力項目!$S$23,0) +
IF(AND(U342&gt;=入力項目!$S$24,U342&lt;=入力項目!$S$25),入力項目!$S$26,0)
)</f>
        <v>0</v>
      </c>
      <c r="AJ342" s="10">
        <f ca="1">-VLOOKUP($D342,月別収支!$A$2:$H$13,7,FALSE)</f>
        <v>-20000</v>
      </c>
    </row>
    <row r="343" spans="1:36" x14ac:dyDescent="0.4">
      <c r="A343">
        <f t="shared" ca="1" si="88"/>
        <v>2053</v>
      </c>
      <c r="B343">
        <f t="shared" ca="1" si="95"/>
        <v>2052</v>
      </c>
      <c r="C343">
        <f t="shared" ca="1" si="96"/>
        <v>29</v>
      </c>
      <c r="D343">
        <f t="shared" ca="1" si="89"/>
        <v>1</v>
      </c>
      <c r="E343" t="str">
        <f t="shared" ca="1" si="90"/>
        <v>2053年1月</v>
      </c>
      <c r="F343">
        <f ca="1">IF(OR(入力項目!$N$5&lt;$A343,AND(入力項目!$N$5=$A343,入力項目!$N$6&lt;$D343)),IF(F342=0,1,IF(G343=12,F342+1,F342)),0)</f>
        <v>28</v>
      </c>
      <c r="G343">
        <f ca="1">IF(OR(入力項目!$N$5&lt;$A343,AND(入力項目!$N$5=$A343,入力項目!$N$6&lt;$D343)),IF(G342=12,1,G342+1),0)</f>
        <v>3</v>
      </c>
      <c r="H343" t="str">
        <f t="shared" ca="1" si="91"/>
        <v>28_3</v>
      </c>
      <c r="I343">
        <f ca="1">IF(
  IFERROR(AND($C343&gt;0,MOD($C343,入力項目!$N$22)=0,$D343=入力項目!$N$23), FALSE),
  1,
  IF(
    AND(I342&gt;0,J342=12),
    IF(I342=入力項目!$N$28, 0, I342+1),
    I342
  )
)</f>
        <v>0</v>
      </c>
      <c r="J343">
        <f ca="1">IF($D343=入力項目!$N$23,1,IFERROR(J342+1,1))</f>
        <v>8</v>
      </c>
      <c r="K343" t="str">
        <f t="shared" ca="1" si="92"/>
        <v>0_8</v>
      </c>
      <c r="L343">
        <f ca="1">L342+IF(入力項目!$D$4=$D343,1,0)</f>
        <v>57</v>
      </c>
      <c r="M343" t="str">
        <f t="shared" ca="1" si="93"/>
        <v>57歳</v>
      </c>
      <c r="N343">
        <f t="shared" ca="1" si="97"/>
        <v>58</v>
      </c>
      <c r="O343" t="str">
        <f t="shared" ca="1" si="94"/>
        <v>58歳</v>
      </c>
      <c r="P343">
        <f t="shared" ca="1" si="98"/>
        <v>32</v>
      </c>
      <c r="Q343">
        <f t="shared" ca="1" si="99"/>
        <v>30</v>
      </c>
      <c r="R343">
        <f t="shared" ca="1" si="100"/>
        <v>2053</v>
      </c>
      <c r="S343">
        <f t="shared" ca="1" si="101"/>
        <v>2053</v>
      </c>
      <c r="T343">
        <f t="shared" ca="1" si="102"/>
        <v>2053</v>
      </c>
      <c r="U343">
        <f t="shared" ca="1" si="103"/>
        <v>2053</v>
      </c>
      <c r="V343" s="10">
        <f t="shared" ca="1" si="104"/>
        <v>41823845</v>
      </c>
      <c r="W343" s="10">
        <f ca="1">IF($L343&lt;その他マスタ!$B$1,VLOOKUP($D343,月別収支!$A$2:$H$13,2,FALSE),その他マスタ!$B$3)+IF(AND($L343=その他マスタ!$B$1,入力項目!$I$9="あり",$D343=入力項目!$D$4),その他マスタ!$B$2,0)</f>
        <v>300000</v>
      </c>
      <c r="X343" s="10">
        <f ca="1">-IF(入力項目!$K$5=TRUE,
IF($F343+$G343&lt;3,VLOOKUP($D343,月別収支!$A$2:$H$13,8,FALSE),0)+IFERROR(VLOOKUP($H343,住宅ローン計算!C:P,13,FALSE),0)+IF($F343&gt;1,IF(OR($G343=3,$G343=6,$G343=9,$G343=12),ROUNDUP(入力項目!$N$18/4,0),0),0),
VLOOKUP($D343,月別収支!$A$2:$H$13,8,FALSE))</f>
        <v>-91090</v>
      </c>
      <c r="Y343" s="10">
        <f ca="1">-VLOOKUP($D343,月別収支!$A$2:$H$13,3,FALSE)</f>
        <v>-75000</v>
      </c>
      <c r="Z343" s="10">
        <f ca="1">-VLOOKUP($D343,月別収支!$A$2:$H$13,4,FALSE)</f>
        <v>-27000</v>
      </c>
      <c r="AA343" s="10">
        <f ca="1">-VLOOKUP($D343,月別収支!$A$2:$H$13,6,FALSE)</f>
        <v>-10000</v>
      </c>
      <c r="AB343" s="10">
        <f ca="1">-(
VLOOKUP($D343,月別収支!$A$2:$H$13,5,FALSE)+IF(AND(入力項目!$I$27&lt;=$A343,ISEVEN($A343-入力項目!$I$27),入力項目!$I$28=$D343),入力項目!$I$26,0)
+IF(入力項目!$K$26=TRUE,
IFERROR(VLOOKUP($K343,マイカーローン計算!C:P,13,FALSE),0),
IFERROR(
  IF(AND($C343&gt;0,MOD($C343,入力項目!$N$22)=0,$D343=入力項目!$N$23),入力項目!$N$24,0),
 0
)
)
)</f>
        <v>-20000</v>
      </c>
      <c r="AC343" s="10">
        <f ca="1">-IF($A343&lt;入力項目!$N$33,入力項目!$N$35,IF(AND($A343=入力項目!$N$33,$D343&lt;=入力項目!$N$34),入力項目!$N$35,0))</f>
        <v>0</v>
      </c>
      <c r="AD343">
        <f ca="1">-(
_xlfn.IFS(
P343&lt;=入力項目!$S$11,0,
AND(P343&gt;=入力項目!$S$11+1,P343&lt;=3),IFERROR(VLOOKUP(入力項目!$S$12,子育て関連マスタ!$I$4:$M$5,4,FALSE),0),
AND(P343&gt;=4,P343&lt;=6),IFERROR(VLOOKUP(入力項目!$S$13,子育て関連マスタ!$I$9:$M$12,4,FALSE),0),
AND(P343&gt;=7,P343&lt;=12),IFERROR(VLOOKUP(入力項目!$S$14,子育て関連マスタ!$I$16:$M$17,4,FALSE),0),
AND(P343&gt;=13,P343&lt;=15),IFERROR(VLOOKUP(入力項目!$S$15,子育て関連マスタ!$I$21:$M$22,4,FALSE),0),
AND(P343&gt;=16,P343&lt;=18),IFERROR(VLOOKUP(入力項目!$S$16,子育て関連マスタ!$I$26:$M$28,4,FALSE),0),
AND(P343&gt;=19,P343&lt;=20,入力項目!$S$16="高専"),IFERROR(VLOOKUP(入力項目!$S$16,子育て関連マスタ!$I$26:$M$28,4,FALSE),0),
AND(P343&gt;=19,P343&lt;=20,入力項目!$S$16&lt;&gt;"高専"),IFERROR(VLOOKUP(入力項目!$S$17,子育て関連マスタ!$I$32:$M$37,4,FALSE),0),
AND(P343&gt;=21,P343&lt;=22,入力項目!$S$16="高専"),IFERROR(VLOOKUP(入力項目!$S$17,子育て関連マスタ!$I$32:$M$34,4,FALSE),0),
AND(P343&gt;=21,P343&lt;=22,入力項目!$S$16&lt;&gt;"高専"),IFERROR(VLOOKUP(入力項目!$S$17,子育て関連マスタ!$I$32:$M$34,4,FALSE),0),
P343&gt;=23,0
) +
IF($D343=4,
  IFERROR(_xlfn.IFS(
  P343&lt;=入力項目!$S$11,0,
  AND(P343=入力項目!$S$11),IFERROR(VLOOKUP(入力項目!$S$12,子育て関連マスタ!$I$4:$M$5,2,FALSE),0),
  AND(P343=4),IFERROR(VLOOKUP(入力項目!$S$13,子育て関連マスタ!$I$9:$M$12,2,FALSE),0),
  AND(P343=7),IFERROR(VLOOKUP(入力項目!$S$14,子育て関連マスタ!$I$16:$M$17,2,FALSE),0),
  AND(P343=13),IFERROR(VLOOKUP(入力項目!$S$15,子育て関連マスタ!$I$21:$M$22,2,FALSE),0),
  AND(P343=16),IFERROR(VLOOKUP(入力項目!$S$16,子育て関連マスタ!$I$26:$M$28,2,FALSE),0),
  AND(P343=19,入力項目!$S$16&lt;&gt;"高専"),IFERROR(VLOOKUP(入力項目!$S$17,子育て関連マスタ!$I$32:$M$37,2,FALSE),0),
  AND(P343=21,入力項目!$S$16="高専"),IFERROR(VLOOKUP(入力項目!$S$17,子育て関連マスタ!$I$32:$M$37,2,FALSE),0),
  P343&gt;=22,0
  ),0),0
) +
IF(AND(P343&gt;=1,P343&lt;=15),IF($D343=入力項目!$S$8,入力項目!$S$3,0),0) +
IF(AND(P343&gt;=1,P343&lt;=15),IF($D343=5,入力項目!$S$4,0),0) +
IF(AND(P343&gt;=1,P343&lt;=15),IF($D343=12,入力項目!$S$5,0),0) +
IF(AND(入力項目!$S$7=$A343,入力項目!$S$8=$D343),子育て関連マスタ!$C$14,0) +
IFERROR(IF(AND(YEAR(EDATE(DATE(入力項目!$S$7,入力項目!$S$8,1),1))=$A343,MONTH(EDATE(DATE(入力項目!$S$7,入力項目!$S$8,1),1))=$D343),子育て関連マスタ!$C$15,0),0) +
IF(AND(OR(P343=3,P343=5,P343=7),$D343=11),子育て関連マスタ!$C$17,0) +
IF(AND(P343=20,$D343=1),子育て関連マスタ!$C$18,0) +
IF(AND(P343=20,$D343=1),
IFERROR(_xlfn.IFS(
入力項目!$S$10="男",子育て関連マスタ!$C$18,
入力項目!$S$10="女",子育て関連マスタ!$C$19
),0),0
) +
IF(AND(P343&gt;=入力項目!$S$18,P343&lt;=入力項目!$S$19),入力項目!$S$20,0) +
IF(AND(P343&gt;=入力項目!$S$21,P343&lt;=入力項目!$S$22),入力項目!$S$23,0) +
IF(AND(P343&gt;=入力項目!$S$24,P343&lt;=入力項目!$S$25),入力項目!$S$26,0)
)</f>
        <v>0</v>
      </c>
      <c r="AE343">
        <f ca="1">-(
_xlfn.IFS(
Q343&lt;=入力項目!$S$11,0,
AND(Q343&gt;=入力項目!$S$11+1,Q343&lt;=3),IFERROR(VLOOKUP(入力項目!$S$12,子育て関連マスタ!$I$4:$M$5,4,FALSE),0),
AND(Q343&gt;=4,Q343&lt;=6),IFERROR(VLOOKUP(入力項目!$S$13,子育て関連マスタ!$I$9:$M$12,4,FALSE),0),
AND(Q343&gt;=7,Q343&lt;=12),IFERROR(VLOOKUP(入力項目!$S$14,子育て関連マスタ!$I$16:$M$17,4,FALSE),0),
AND(Q343&gt;=13,Q343&lt;=15),IFERROR(VLOOKUP(入力項目!$S$15,子育て関連マスタ!$I$21:$M$22,4,FALSE),0),
AND(Q343&gt;=16,Q343&lt;=18),IFERROR(VLOOKUP(入力項目!$S$16,子育て関連マスタ!$I$26:$M$28,4,FALSE),0),
AND(Q343&gt;=19,Q343&lt;=20,入力項目!$S$16="高専"),IFERROR(VLOOKUP(入力項目!$S$16,子育て関連マスタ!$I$26:$M$28,4,FALSE),0),
AND(Q343&gt;=19,Q343&lt;=20,入力項目!$S$16&lt;&gt;"高専"),IFERROR(VLOOKUP(入力項目!$S$17,子育て関連マスタ!$I$32:$M$37,4,FALSE),0),
AND(Q343&gt;=21,Q343&lt;=22,入力項目!$S$16="高専"),IFERROR(VLOOKUP(入力項目!$S$17,子育て関連マスタ!$I$32:$M$34,4,FALSE),0),
AND(Q343&gt;=21,Q343&lt;=22,入力項目!$S$16&lt;&gt;"高専"),IFERROR(VLOOKUP(入力項目!$S$17,子育て関連マスタ!$I$32:$M$34,4,FALSE),0),
Q343&gt;=23,0
) +
IF($D343=4,
  IFERROR(_xlfn.IFS(
  Q343&lt;=入力項目!$S$11,0,
  AND(Q343=入力項目!$S$11),IFERROR(VLOOKUP(入力項目!$S$12,子育て関連マスタ!$I$4:$M$5,2,FALSE),0),
  AND(Q343=4),IFERROR(VLOOKUP(入力項目!$S$13,子育て関連マスタ!$I$9:$M$12,2,FALSE),0),
  AND(Q343=7),IFERROR(VLOOKUP(入力項目!$S$14,子育て関連マスタ!$I$16:$M$17,2,FALSE),0),
  AND(Q343=13),IFERROR(VLOOKUP(入力項目!$S$15,子育て関連マスタ!$I$21:$M$22,2,FALSE),0),
  AND(Q343=16),IFERROR(VLOOKUP(入力項目!$S$16,子育て関連マスタ!$I$26:$M$28,2,FALSE),0),
  AND(Q343=19,入力項目!$S$16&lt;&gt;"高専"),IFERROR(VLOOKUP(入力項目!$S$17,子育て関連マスタ!$I$32:$M$37,2,FALSE),0),
  AND(Q343=21,入力項目!$S$16="高専"),IFERROR(VLOOKUP(入力項目!$S$17,子育て関連マスタ!$I$32:$M$37,2,FALSE),0),
  Q343&gt;=22,0
  ),0),0
) +
IF(AND(Q343&gt;=1,Q343&lt;=15),IF($D343=入力項目!$S$8,入力項目!$S$3,0),0) +
IF(AND(Q343&gt;=1,Q343&lt;=15),IF($D343=5,入力項目!$S$4,0),0) +
IF(AND(Q343&gt;=1,Q343&lt;=15),IF($D343=12,入力項目!$S$5,0),0) +
IF(AND(入力項目!$S$7=$A343,入力項目!$S$8=$D343),子育て関連マスタ!$C$14,0) +
IFERROR(IF(AND(YEAR(EDATE(DATE(入力項目!$S$7,入力項目!$S$8,1),1))=$A343,MONTH(EDATE(DATE(入力項目!$S$7,入力項目!$S$8,1),1))=$D343),子育て関連マスタ!$C$15,0),0) +
IF(AND(OR(Q343=3,Q343=5,Q343=7),$D343=11),子育て関連マスタ!$C$17,0) +
IF(AND(Q343=20,$D343=1),子育て関連マスタ!$C$18,0) +
IF(AND(Q343=20,$D343=1),
IFERROR(_xlfn.IFS(
入力項目!$S$10="男",子育て関連マスタ!$C$18,
入力項目!$S$10="女",子育て関連マスタ!$C$19
),0),0
) +
IF(AND(Q343&gt;=入力項目!$S$18,Q343&lt;=入力項目!$S$19),入力項目!$S$20,0) +
IF(AND(Q343&gt;=入力項目!$S$21,Q343&lt;=入力項目!$S$22),入力項目!$S$23,0) +
IF(AND(Q343&gt;=入力項目!$S$24,Q343&lt;=入力項目!$S$25),入力項目!$S$26,0)
)</f>
        <v>0</v>
      </c>
      <c r="AF343">
        <f ca="1">-(
_xlfn.IFS(
R343&lt;=入力項目!$S$11,0,
AND(R343&gt;=入力項目!$S$11+1,R343&lt;=3),IFERROR(VLOOKUP(入力項目!$S$12,子育て関連マスタ!$I$4:$M$5,4,FALSE),0),
AND(R343&gt;=4,R343&lt;=6),IFERROR(VLOOKUP(入力項目!$S$13,子育て関連マスタ!$I$9:$M$12,4,FALSE),0),
AND(R343&gt;=7,R343&lt;=12),IFERROR(VLOOKUP(入力項目!$S$14,子育て関連マスタ!$I$16:$M$17,4,FALSE),0),
AND(R343&gt;=13,R343&lt;=15),IFERROR(VLOOKUP(入力項目!$S$15,子育て関連マスタ!$I$21:$M$22,4,FALSE),0),
AND(R343&gt;=16,R343&lt;=18),IFERROR(VLOOKUP(入力項目!$S$16,子育て関連マスタ!$I$26:$M$28,4,FALSE),0),
AND(R343&gt;=19,R343&lt;=20,入力項目!$S$16="高専"),IFERROR(VLOOKUP(入力項目!$S$16,子育て関連マスタ!$I$26:$M$28,4,FALSE),0),
AND(R343&gt;=19,R343&lt;=20,入力項目!$S$16&lt;&gt;"高専"),IFERROR(VLOOKUP(入力項目!$S$17,子育て関連マスタ!$I$32:$M$37,4,FALSE),0),
AND(R343&gt;=21,R343&lt;=22,入力項目!$S$16="高専"),IFERROR(VLOOKUP(入力項目!$S$17,子育て関連マスタ!$I$32:$M$34,4,FALSE),0),
AND(R343&gt;=21,R343&lt;=22,入力項目!$S$16&lt;&gt;"高専"),IFERROR(VLOOKUP(入力項目!$S$17,子育て関連マスタ!$I$32:$M$34,4,FALSE),0),
R343&gt;=23,0
) +
IF($D343=4,
  IFERROR(_xlfn.IFS(
  R343&lt;=入力項目!$S$11,0,
  AND(R343=入力項目!$S$11),IFERROR(VLOOKUP(入力項目!$S$12,子育て関連マスタ!$I$4:$M$5,2,FALSE),0),
  AND(R343=4),IFERROR(VLOOKUP(入力項目!$S$13,子育て関連マスタ!$I$9:$M$12,2,FALSE),0),
  AND(R343=7),IFERROR(VLOOKUP(入力項目!$S$14,子育て関連マスタ!$I$16:$M$17,2,FALSE),0),
  AND(R343=13),IFERROR(VLOOKUP(入力項目!$S$15,子育て関連マスタ!$I$21:$M$22,2,FALSE),0),
  AND(R343=16),IFERROR(VLOOKUP(入力項目!$S$16,子育て関連マスタ!$I$26:$M$28,2,FALSE),0),
  AND(R343=19,入力項目!$S$16&lt;&gt;"高専"),IFERROR(VLOOKUP(入力項目!$S$17,子育て関連マスタ!$I$32:$M$37,2,FALSE),0),
  AND(R343=21,入力項目!$S$16="高専"),IFERROR(VLOOKUP(入力項目!$S$17,子育て関連マスタ!$I$32:$M$37,2,FALSE),0),
  R343&gt;=22,0
  ),0),0
) +
IF(AND(R343&gt;=1,R343&lt;=15),IF($D343=入力項目!$S$8,入力項目!$S$3,0),0) +
IF(AND(R343&gt;=1,R343&lt;=15),IF($D343=5,入力項目!$S$4,0),0) +
IF(AND(R343&gt;=1,R343&lt;=15),IF($D343=12,入力項目!$S$5,0),0) +
IF(AND(入力項目!$S$7=$A343,入力項目!$S$8=$D343),子育て関連マスタ!$C$14,0) +
IFERROR(IF(AND(YEAR(EDATE(DATE(入力項目!$S$7,入力項目!$S$8,1),1))=$A343,MONTH(EDATE(DATE(入力項目!$S$7,入力項目!$S$8,1),1))=$D343),子育て関連マスタ!$C$15,0),0) +
IF(AND(OR(R343=3,R343=5,R343=7),$D343=11),子育て関連マスタ!$C$17,0) +
IF(AND(R343=20,$D343=1),子育て関連マスタ!$C$18,0) +
IF(AND(R343=20,$D343=1),
IFERROR(_xlfn.IFS(
入力項目!$S$10="男",子育て関連マスタ!$C$18,
入力項目!$S$10="女",子育て関連マスタ!$C$19
),0),0
) +
IF(AND(R343&gt;=入力項目!$S$18,R343&lt;=入力項目!$S$19),入力項目!$S$20,0) +
IF(AND(R343&gt;=入力項目!$S$21,R343&lt;=入力項目!$S$22),入力項目!$S$23,0) +
IF(AND(R343&gt;=入力項目!$S$24,R343&lt;=入力項目!$S$25),入力項目!$S$26,0)
)</f>
        <v>0</v>
      </c>
      <c r="AG343">
        <f ca="1">-(
_xlfn.IFS(
S343&lt;=入力項目!$S$11,0,
AND(S343&gt;=入力項目!$S$11+1,S343&lt;=3),IFERROR(VLOOKUP(入力項目!$S$12,子育て関連マスタ!$I$4:$M$5,4,FALSE),0),
AND(S343&gt;=4,S343&lt;=6),IFERROR(VLOOKUP(入力項目!$S$13,子育て関連マスタ!$I$9:$M$12,4,FALSE),0),
AND(S343&gt;=7,S343&lt;=12),IFERROR(VLOOKUP(入力項目!$S$14,子育て関連マスタ!$I$16:$M$17,4,FALSE),0),
AND(S343&gt;=13,S343&lt;=15),IFERROR(VLOOKUP(入力項目!$S$15,子育て関連マスタ!$I$21:$M$22,4,FALSE),0),
AND(S343&gt;=16,S343&lt;=18),IFERROR(VLOOKUP(入力項目!$S$16,子育て関連マスタ!$I$26:$M$28,4,FALSE),0),
AND(S343&gt;=19,S343&lt;=20,入力項目!$S$16="高専"),IFERROR(VLOOKUP(入力項目!$S$16,子育て関連マスタ!$I$26:$M$28,4,FALSE),0),
AND(S343&gt;=19,S343&lt;=20,入力項目!$S$16&lt;&gt;"高専"),IFERROR(VLOOKUP(入力項目!$S$17,子育て関連マスタ!$I$32:$M$37,4,FALSE),0),
AND(S343&gt;=21,S343&lt;=22,入力項目!$S$16="高専"),IFERROR(VLOOKUP(入力項目!$S$17,子育て関連マスタ!$I$32:$M$34,4,FALSE),0),
AND(S343&gt;=21,S343&lt;=22,入力項目!$S$16&lt;&gt;"高専"),IFERROR(VLOOKUP(入力項目!$S$17,子育て関連マスタ!$I$32:$M$34,4,FALSE),0),
S343&gt;=23,0
) +
IF($D343=4,
  IFERROR(_xlfn.IFS(
  S343&lt;=入力項目!$S$11,0,
  AND(S343=入力項目!$S$11),IFERROR(VLOOKUP(入力項目!$S$12,子育て関連マスタ!$I$4:$M$5,2,FALSE),0),
  AND(S343=4),IFERROR(VLOOKUP(入力項目!$S$13,子育て関連マスタ!$I$9:$M$12,2,FALSE),0),
  AND(S343=7),IFERROR(VLOOKUP(入力項目!$S$14,子育て関連マスタ!$I$16:$M$17,2,FALSE),0),
  AND(S343=13),IFERROR(VLOOKUP(入力項目!$S$15,子育て関連マスタ!$I$21:$M$22,2,FALSE),0),
  AND(S343=16),IFERROR(VLOOKUP(入力項目!$S$16,子育て関連マスタ!$I$26:$M$28,2,FALSE),0),
  AND(S343=19,入力項目!$S$16&lt;&gt;"高専"),IFERROR(VLOOKUP(入力項目!$S$17,子育て関連マスタ!$I$32:$M$37,2,FALSE),0),
  AND(S343=21,入力項目!$S$16="高専"),IFERROR(VLOOKUP(入力項目!$S$17,子育て関連マスタ!$I$32:$M$37,2,FALSE),0),
  S343&gt;=22,0
  ),0),0
) +
IF(AND(S343&gt;=1,S343&lt;=15),IF($D343=入力項目!$S$8,入力項目!$S$3,0),0) +
IF(AND(S343&gt;=1,S343&lt;=15),IF($D343=5,入力項目!$S$4,0),0) +
IF(AND(S343&gt;=1,S343&lt;=15),IF($D343=12,入力項目!$S$5,0),0) +
IF(AND(入力項目!$S$7=$A343,入力項目!$S$8=$D343),子育て関連マスタ!$C$14,0) +
IFERROR(IF(AND(YEAR(EDATE(DATE(入力項目!$S$7,入力項目!$S$8,1),1))=$A343,MONTH(EDATE(DATE(入力項目!$S$7,入力項目!$S$8,1),1))=$D343),子育て関連マスタ!$C$15,0),0) +
IF(AND(OR(S343=3,S343=5,S343=7),$D343=11),子育て関連マスタ!$C$17,0) +
IF(AND(S343=20,$D343=1),子育て関連マスタ!$C$18,0) +
IF(AND(S343=20,$D343=1),
IFERROR(_xlfn.IFS(
入力項目!$S$10="男",子育て関連マスタ!$C$18,
入力項目!$S$10="女",子育て関連マスタ!$C$19
),0),0
) +
IF(AND(S343&gt;=入力項目!$S$18,S343&lt;=入力項目!$S$19),入力項目!$S$20,0) +
IF(AND(S343&gt;=入力項目!$S$21,S343&lt;=入力項目!$S$22),入力項目!$S$23,0) +
IF(AND(S343&gt;=入力項目!$S$24,S343&lt;=入力項目!$S$25),入力項目!$S$26,0)
)</f>
        <v>0</v>
      </c>
      <c r="AH343">
        <f ca="1">-(
_xlfn.IFS(
T343&lt;=入力項目!$S$11,0,
AND(T343&gt;=入力項目!$S$11+1,T343&lt;=3),IFERROR(VLOOKUP(入力項目!$S$12,子育て関連マスタ!$I$4:$M$5,4,FALSE),0),
AND(T343&gt;=4,T343&lt;=6),IFERROR(VLOOKUP(入力項目!$S$13,子育て関連マスタ!$I$9:$M$12,4,FALSE),0),
AND(T343&gt;=7,T343&lt;=12),IFERROR(VLOOKUP(入力項目!$S$14,子育て関連マスタ!$I$16:$M$17,4,FALSE),0),
AND(T343&gt;=13,T343&lt;=15),IFERROR(VLOOKUP(入力項目!$S$15,子育て関連マスタ!$I$21:$M$22,4,FALSE),0),
AND(T343&gt;=16,T343&lt;=18),IFERROR(VLOOKUP(入力項目!$S$16,子育て関連マスタ!$I$26:$M$28,4,FALSE),0),
AND(T343&gt;=19,T343&lt;=20,入力項目!$S$16="高専"),IFERROR(VLOOKUP(入力項目!$S$16,子育て関連マスタ!$I$26:$M$28,4,FALSE),0),
AND(T343&gt;=19,T343&lt;=20,入力項目!$S$16&lt;&gt;"高専"),IFERROR(VLOOKUP(入力項目!$S$17,子育て関連マスタ!$I$32:$M$37,4,FALSE),0),
AND(T343&gt;=21,T343&lt;=22,入力項目!$S$16="高専"),IFERROR(VLOOKUP(入力項目!$S$17,子育て関連マスタ!$I$32:$M$34,4,FALSE),0),
AND(T343&gt;=21,T343&lt;=22,入力項目!$S$16&lt;&gt;"高専"),IFERROR(VLOOKUP(入力項目!$S$17,子育て関連マスタ!$I$32:$M$34,4,FALSE),0),
T343&gt;=23,0
) +
IF($D343=4,
  IFERROR(_xlfn.IFS(
  T343&lt;=入力項目!$S$11,0,
  AND(T343=入力項目!$S$11),IFERROR(VLOOKUP(入力項目!$S$12,子育て関連マスタ!$I$4:$M$5,2,FALSE),0),
  AND(T343=4),IFERROR(VLOOKUP(入力項目!$S$13,子育て関連マスタ!$I$9:$M$12,2,FALSE),0),
  AND(T343=7),IFERROR(VLOOKUP(入力項目!$S$14,子育て関連マスタ!$I$16:$M$17,2,FALSE),0),
  AND(T343=13),IFERROR(VLOOKUP(入力項目!$S$15,子育て関連マスタ!$I$21:$M$22,2,FALSE),0),
  AND(T343=16),IFERROR(VLOOKUP(入力項目!$S$16,子育て関連マスタ!$I$26:$M$28,2,FALSE),0),
  AND(T343=19,入力項目!$S$16&lt;&gt;"高専"),IFERROR(VLOOKUP(入力項目!$S$17,子育て関連マスタ!$I$32:$M$37,2,FALSE),0),
  AND(T343=21,入力項目!$S$16="高専"),IFERROR(VLOOKUP(入力項目!$S$17,子育て関連マスタ!$I$32:$M$37,2,FALSE),0),
  T343&gt;=22,0
  ),0),0
) +
IF(AND(T343&gt;=1,T343&lt;=15),IF($D343=入力項目!$S$8,入力項目!$S$3,0),0) +
IF(AND(T343&gt;=1,T343&lt;=15),IF($D343=5,入力項目!$S$4,0),0) +
IF(AND(T343&gt;=1,T343&lt;=15),IF($D343=12,入力項目!$S$5,0),0) +
IF(AND(入力項目!$S$7=$A343,入力項目!$S$8=$D343),子育て関連マスタ!$C$14,0) +
IFERROR(IF(AND(YEAR(EDATE(DATE(入力項目!$S$7,入力項目!$S$8,1),1))=$A343,MONTH(EDATE(DATE(入力項目!$S$7,入力項目!$S$8,1),1))=$D343),子育て関連マスタ!$C$15,0),0) +
IF(AND(OR(T343=3,T343=5,T343=7),$D343=11),子育て関連マスタ!$C$17,0) +
IF(AND(T343=20,$D343=1),子育て関連マスタ!$C$18,0) +
IF(AND(T343=20,$D343=1),
IFERROR(_xlfn.IFS(
入力項目!$S$10="男",子育て関連マスタ!$C$18,
入力項目!$S$10="女",子育て関連マスタ!$C$19
),0),0
) +
IF(AND(T343&gt;=入力項目!$S$18,T343&lt;=入力項目!$S$19),入力項目!$S$20,0) +
IF(AND(T343&gt;=入力項目!$S$21,T343&lt;=入力項目!$S$22),入力項目!$S$23,0) +
IF(AND(T343&gt;=入力項目!$S$24,T343&lt;=入力項目!$S$25),入力項目!$S$26,0)
)</f>
        <v>0</v>
      </c>
      <c r="AI343">
        <f ca="1">-(
_xlfn.IFS(
U343&lt;=入力項目!$S$11,0,
AND(U343&gt;=入力項目!$S$11+1,U343&lt;=3),IFERROR(VLOOKUP(入力項目!$S$12,子育て関連マスタ!$I$4:$M$5,4,FALSE),0),
AND(U343&gt;=4,U343&lt;=6),IFERROR(VLOOKUP(入力項目!$S$13,子育て関連マスタ!$I$9:$M$12,4,FALSE),0),
AND(U343&gt;=7,U343&lt;=12),IFERROR(VLOOKUP(入力項目!$S$14,子育て関連マスタ!$I$16:$M$17,4,FALSE),0),
AND(U343&gt;=13,U343&lt;=15),IFERROR(VLOOKUP(入力項目!$S$15,子育て関連マスタ!$I$21:$M$22,4,FALSE),0),
AND(U343&gt;=16,U343&lt;=18),IFERROR(VLOOKUP(入力項目!$S$16,子育て関連マスタ!$I$26:$M$28,4,FALSE),0),
AND(U343&gt;=19,U343&lt;=20,入力項目!$S$16="高専"),IFERROR(VLOOKUP(入力項目!$S$16,子育て関連マスタ!$I$26:$M$28,4,FALSE),0),
AND(U343&gt;=19,U343&lt;=20,入力項目!$S$16&lt;&gt;"高専"),IFERROR(VLOOKUP(入力項目!$S$17,子育て関連マスタ!$I$32:$M$37,4,FALSE),0),
AND(U343&gt;=21,U343&lt;=22,入力項目!$S$16="高専"),IFERROR(VLOOKUP(入力項目!$S$17,子育て関連マスタ!$I$32:$M$34,4,FALSE),0),
AND(U343&gt;=21,U343&lt;=22,入力項目!$S$16&lt;&gt;"高専"),IFERROR(VLOOKUP(入力項目!$S$17,子育て関連マスタ!$I$32:$M$34,4,FALSE),0),
U343&gt;=23,0
) +
IF($D343=4,
  IFERROR(_xlfn.IFS(
  U343&lt;=入力項目!$S$11,0,
  AND(U343=入力項目!$S$11),IFERROR(VLOOKUP(入力項目!$S$12,子育て関連マスタ!$I$4:$M$5,2,FALSE),0),
  AND(U343=4),IFERROR(VLOOKUP(入力項目!$S$13,子育て関連マスタ!$I$9:$M$12,2,FALSE),0),
  AND(U343=7),IFERROR(VLOOKUP(入力項目!$S$14,子育て関連マスタ!$I$16:$M$17,2,FALSE),0),
  AND(U343=13),IFERROR(VLOOKUP(入力項目!$S$15,子育て関連マスタ!$I$21:$M$22,2,FALSE),0),
  AND(U343=16),IFERROR(VLOOKUP(入力項目!$S$16,子育て関連マスタ!$I$26:$M$28,2,FALSE),0),
  AND(U343=19,入力項目!$S$16&lt;&gt;"高専"),IFERROR(VLOOKUP(入力項目!$S$17,子育て関連マスタ!$I$32:$M$37,2,FALSE),0),
  AND(U343=21,入力項目!$S$16="高専"),IFERROR(VLOOKUP(入力項目!$S$17,子育て関連マスタ!$I$32:$M$37,2,FALSE),0),
  U343&gt;=22,0
  ),0),0
) +
IF(AND(U343&gt;=1,U343&lt;=15),IF($D343=入力項目!$S$8,入力項目!$S$3,0),0) +
IF(AND(U343&gt;=1,U343&lt;=15),IF($D343=5,入力項目!$S$4,0),0) +
IF(AND(U343&gt;=1,U343&lt;=15),IF($D343=12,入力項目!$S$5,0),0) +
IF(AND(入力項目!$S$7=$A343,入力項目!$S$8=$D343),子育て関連マスタ!$C$14,0) +
IFERROR(IF(AND(YEAR(EDATE(DATE(入力項目!$S$7,入力項目!$S$8,1),1))=$A343,MONTH(EDATE(DATE(入力項目!$S$7,入力項目!$S$8,1),1))=$D343),子育て関連マスタ!$C$15,0),0) +
IF(AND(OR(U343=3,U343=5,U343=7),$D343=11),子育て関連マスタ!$C$17,0) +
IF(AND(U343=20,$D343=1),子育て関連マスタ!$C$18,0) +
IF(AND(U343=20,$D343=1),
IFERROR(_xlfn.IFS(
入力項目!$S$10="男",子育て関連マスタ!$C$18,
入力項目!$S$10="女",子育て関連マスタ!$C$19
),0),0
) +
IF(AND(U343&gt;=入力項目!$S$18,U343&lt;=入力項目!$S$19),入力項目!$S$20,0) +
IF(AND(U343&gt;=入力項目!$S$21,U343&lt;=入力項目!$S$22),入力項目!$S$23,0) +
IF(AND(U343&gt;=入力項目!$S$24,U343&lt;=入力項目!$S$25),入力項目!$S$26,0)
)</f>
        <v>0</v>
      </c>
      <c r="AJ343" s="10">
        <f ca="1">-VLOOKUP($D343,月別収支!$A$2:$H$13,7,FALSE)</f>
        <v>-20000</v>
      </c>
    </row>
    <row r="344" spans="1:36" x14ac:dyDescent="0.4">
      <c r="A344">
        <f t="shared" ca="1" si="88"/>
        <v>2053</v>
      </c>
      <c r="B344">
        <f t="shared" ca="1" si="95"/>
        <v>2052</v>
      </c>
      <c r="C344">
        <f t="shared" ca="1" si="96"/>
        <v>29</v>
      </c>
      <c r="D344">
        <f t="shared" ca="1" si="89"/>
        <v>2</v>
      </c>
      <c r="E344" t="str">
        <f t="shared" ca="1" si="90"/>
        <v>2053年2月</v>
      </c>
      <c r="F344">
        <f ca="1">IF(OR(入力項目!$N$5&lt;$A344,AND(入力項目!$N$5=$A344,入力項目!$N$6&lt;$D344)),IF(F343=0,1,IF(G344=12,F343+1,F343)),0)</f>
        <v>28</v>
      </c>
      <c r="G344">
        <f ca="1">IF(OR(入力項目!$N$5&lt;$A344,AND(入力項目!$N$5=$A344,入力項目!$N$6&lt;$D344)),IF(G343=12,1,G343+1),0)</f>
        <v>4</v>
      </c>
      <c r="H344" t="str">
        <f t="shared" ca="1" si="91"/>
        <v>28_4</v>
      </c>
      <c r="I344">
        <f ca="1">IF(
  IFERROR(AND($C344&gt;0,MOD($C344,入力項目!$N$22)=0,$D344=入力項目!$N$23), FALSE),
  1,
  IF(
    AND(I343&gt;0,J343=12),
    IF(I343=入力項目!$N$28, 0, I343+1),
    I343
  )
)</f>
        <v>0</v>
      </c>
      <c r="J344">
        <f ca="1">IF($D344=入力項目!$N$23,1,IFERROR(J343+1,1))</f>
        <v>9</v>
      </c>
      <c r="K344" t="str">
        <f t="shared" ca="1" si="92"/>
        <v>0_9</v>
      </c>
      <c r="L344">
        <f ca="1">L343+IF(入力項目!$D$4=$D344,1,0)</f>
        <v>57</v>
      </c>
      <c r="M344" t="str">
        <f t="shared" ca="1" si="93"/>
        <v>57歳</v>
      </c>
      <c r="N344">
        <f t="shared" ca="1" si="97"/>
        <v>58</v>
      </c>
      <c r="O344" t="str">
        <f t="shared" ca="1" si="94"/>
        <v>58歳</v>
      </c>
      <c r="P344">
        <f t="shared" ca="1" si="98"/>
        <v>32</v>
      </c>
      <c r="Q344">
        <f t="shared" ca="1" si="99"/>
        <v>30</v>
      </c>
      <c r="R344">
        <f t="shared" ca="1" si="100"/>
        <v>2053</v>
      </c>
      <c r="S344">
        <f t="shared" ca="1" si="101"/>
        <v>2053</v>
      </c>
      <c r="T344">
        <f t="shared" ca="1" si="102"/>
        <v>2053</v>
      </c>
      <c r="U344">
        <f t="shared" ca="1" si="103"/>
        <v>2053</v>
      </c>
      <c r="V344" s="10">
        <f t="shared" ca="1" si="104"/>
        <v>41918255</v>
      </c>
      <c r="W344" s="10">
        <f ca="1">IF($L344&lt;その他マスタ!$B$1,VLOOKUP($D344,月別収支!$A$2:$H$13,2,FALSE),その他マスタ!$B$3)+IF(AND($L344=その他マスタ!$B$1,入力項目!$I$9="あり",$D344=入力項目!$D$4),その他マスタ!$B$2,0)</f>
        <v>300000</v>
      </c>
      <c r="X344" s="10">
        <f ca="1">-IF(入力項目!$K$5=TRUE,
IF($F344+$G344&lt;3,VLOOKUP($D344,月別収支!$A$2:$H$13,8,FALSE),0)+IFERROR(VLOOKUP($H344,住宅ローン計算!C:P,13,FALSE),0)+IF($F344&gt;1,IF(OR($G344=3,$G344=6,$G344=9,$G344=12),ROUNDUP(入力項目!$N$18/4,0),0),0),
VLOOKUP($D344,月別収支!$A$2:$H$13,8,FALSE))</f>
        <v>-53590</v>
      </c>
      <c r="Y344" s="10">
        <f ca="1">-VLOOKUP($D344,月別収支!$A$2:$H$13,3,FALSE)</f>
        <v>-75000</v>
      </c>
      <c r="Z344" s="10">
        <f ca="1">-VLOOKUP($D344,月別収支!$A$2:$H$13,4,FALSE)</f>
        <v>-27000</v>
      </c>
      <c r="AA344" s="10">
        <f ca="1">-VLOOKUP($D344,月別収支!$A$2:$H$13,6,FALSE)</f>
        <v>-10000</v>
      </c>
      <c r="AB344" s="10">
        <f ca="1">-(
VLOOKUP($D344,月別収支!$A$2:$H$13,5,FALSE)+IF(AND(入力項目!$I$27&lt;=$A344,ISEVEN($A344-入力項目!$I$27),入力項目!$I$28=$D344),入力項目!$I$26,0)
+IF(入力項目!$K$26=TRUE,
IFERROR(VLOOKUP($K344,マイカーローン計算!C:P,13,FALSE),0),
IFERROR(
  IF(AND($C344&gt;0,MOD($C344,入力項目!$N$22)=0,$D344=入力項目!$N$23),入力項目!$N$24,0),
 0
)
)
)</f>
        <v>-20000</v>
      </c>
      <c r="AC344" s="10">
        <f ca="1">-IF($A344&lt;入力項目!$N$33,入力項目!$N$35,IF(AND($A344=入力項目!$N$33,$D344&lt;=入力項目!$N$34),入力項目!$N$35,0))</f>
        <v>0</v>
      </c>
      <c r="AD344">
        <f ca="1">-(
_xlfn.IFS(
P344&lt;=入力項目!$S$11,0,
AND(P344&gt;=入力項目!$S$11+1,P344&lt;=3),IFERROR(VLOOKUP(入力項目!$S$12,子育て関連マスタ!$I$4:$M$5,4,FALSE),0),
AND(P344&gt;=4,P344&lt;=6),IFERROR(VLOOKUP(入力項目!$S$13,子育て関連マスタ!$I$9:$M$12,4,FALSE),0),
AND(P344&gt;=7,P344&lt;=12),IFERROR(VLOOKUP(入力項目!$S$14,子育て関連マスタ!$I$16:$M$17,4,FALSE),0),
AND(P344&gt;=13,P344&lt;=15),IFERROR(VLOOKUP(入力項目!$S$15,子育て関連マスタ!$I$21:$M$22,4,FALSE),0),
AND(P344&gt;=16,P344&lt;=18),IFERROR(VLOOKUP(入力項目!$S$16,子育て関連マスタ!$I$26:$M$28,4,FALSE),0),
AND(P344&gt;=19,P344&lt;=20,入力項目!$S$16="高専"),IFERROR(VLOOKUP(入力項目!$S$16,子育て関連マスタ!$I$26:$M$28,4,FALSE),0),
AND(P344&gt;=19,P344&lt;=20,入力項目!$S$16&lt;&gt;"高専"),IFERROR(VLOOKUP(入力項目!$S$17,子育て関連マスタ!$I$32:$M$37,4,FALSE),0),
AND(P344&gt;=21,P344&lt;=22,入力項目!$S$16="高専"),IFERROR(VLOOKUP(入力項目!$S$17,子育て関連マスタ!$I$32:$M$34,4,FALSE),0),
AND(P344&gt;=21,P344&lt;=22,入力項目!$S$16&lt;&gt;"高専"),IFERROR(VLOOKUP(入力項目!$S$17,子育て関連マスタ!$I$32:$M$34,4,FALSE),0),
P344&gt;=23,0
) +
IF($D344=4,
  IFERROR(_xlfn.IFS(
  P344&lt;=入力項目!$S$11,0,
  AND(P344=入力項目!$S$11),IFERROR(VLOOKUP(入力項目!$S$12,子育て関連マスタ!$I$4:$M$5,2,FALSE),0),
  AND(P344=4),IFERROR(VLOOKUP(入力項目!$S$13,子育て関連マスタ!$I$9:$M$12,2,FALSE),0),
  AND(P344=7),IFERROR(VLOOKUP(入力項目!$S$14,子育て関連マスタ!$I$16:$M$17,2,FALSE),0),
  AND(P344=13),IFERROR(VLOOKUP(入力項目!$S$15,子育て関連マスタ!$I$21:$M$22,2,FALSE),0),
  AND(P344=16),IFERROR(VLOOKUP(入力項目!$S$16,子育て関連マスタ!$I$26:$M$28,2,FALSE),0),
  AND(P344=19,入力項目!$S$16&lt;&gt;"高専"),IFERROR(VLOOKUP(入力項目!$S$17,子育て関連マスタ!$I$32:$M$37,2,FALSE),0),
  AND(P344=21,入力項目!$S$16="高専"),IFERROR(VLOOKUP(入力項目!$S$17,子育て関連マスタ!$I$32:$M$37,2,FALSE),0),
  P344&gt;=22,0
  ),0),0
) +
IF(AND(P344&gt;=1,P344&lt;=15),IF($D344=入力項目!$S$8,入力項目!$S$3,0),0) +
IF(AND(P344&gt;=1,P344&lt;=15),IF($D344=5,入力項目!$S$4,0),0) +
IF(AND(P344&gt;=1,P344&lt;=15),IF($D344=12,入力項目!$S$5,0),0) +
IF(AND(入力項目!$S$7=$A344,入力項目!$S$8=$D344),子育て関連マスタ!$C$14,0) +
IFERROR(IF(AND(YEAR(EDATE(DATE(入力項目!$S$7,入力項目!$S$8,1),1))=$A344,MONTH(EDATE(DATE(入力項目!$S$7,入力項目!$S$8,1),1))=$D344),子育て関連マスタ!$C$15,0),0) +
IF(AND(OR(P344=3,P344=5,P344=7),$D344=11),子育て関連マスタ!$C$17,0) +
IF(AND(P344=20,$D344=1),子育て関連マスタ!$C$18,0) +
IF(AND(P344=20,$D344=1),
IFERROR(_xlfn.IFS(
入力項目!$S$10="男",子育て関連マスタ!$C$18,
入力項目!$S$10="女",子育て関連マスタ!$C$19
),0),0
) +
IF(AND(P344&gt;=入力項目!$S$18,P344&lt;=入力項目!$S$19),入力項目!$S$20,0) +
IF(AND(P344&gt;=入力項目!$S$21,P344&lt;=入力項目!$S$22),入力項目!$S$23,0) +
IF(AND(P344&gt;=入力項目!$S$24,P344&lt;=入力項目!$S$25),入力項目!$S$26,0)
)</f>
        <v>0</v>
      </c>
      <c r="AE344">
        <f ca="1">-(
_xlfn.IFS(
Q344&lt;=入力項目!$S$11,0,
AND(Q344&gt;=入力項目!$S$11+1,Q344&lt;=3),IFERROR(VLOOKUP(入力項目!$S$12,子育て関連マスタ!$I$4:$M$5,4,FALSE),0),
AND(Q344&gt;=4,Q344&lt;=6),IFERROR(VLOOKUP(入力項目!$S$13,子育て関連マスタ!$I$9:$M$12,4,FALSE),0),
AND(Q344&gt;=7,Q344&lt;=12),IFERROR(VLOOKUP(入力項目!$S$14,子育て関連マスタ!$I$16:$M$17,4,FALSE),0),
AND(Q344&gt;=13,Q344&lt;=15),IFERROR(VLOOKUP(入力項目!$S$15,子育て関連マスタ!$I$21:$M$22,4,FALSE),0),
AND(Q344&gt;=16,Q344&lt;=18),IFERROR(VLOOKUP(入力項目!$S$16,子育て関連マスタ!$I$26:$M$28,4,FALSE),0),
AND(Q344&gt;=19,Q344&lt;=20,入力項目!$S$16="高専"),IFERROR(VLOOKUP(入力項目!$S$16,子育て関連マスタ!$I$26:$M$28,4,FALSE),0),
AND(Q344&gt;=19,Q344&lt;=20,入力項目!$S$16&lt;&gt;"高専"),IFERROR(VLOOKUP(入力項目!$S$17,子育て関連マスタ!$I$32:$M$37,4,FALSE),0),
AND(Q344&gt;=21,Q344&lt;=22,入力項目!$S$16="高専"),IFERROR(VLOOKUP(入力項目!$S$17,子育て関連マスタ!$I$32:$M$34,4,FALSE),0),
AND(Q344&gt;=21,Q344&lt;=22,入力項目!$S$16&lt;&gt;"高専"),IFERROR(VLOOKUP(入力項目!$S$17,子育て関連マスタ!$I$32:$M$34,4,FALSE),0),
Q344&gt;=23,0
) +
IF($D344=4,
  IFERROR(_xlfn.IFS(
  Q344&lt;=入力項目!$S$11,0,
  AND(Q344=入力項目!$S$11),IFERROR(VLOOKUP(入力項目!$S$12,子育て関連マスタ!$I$4:$M$5,2,FALSE),0),
  AND(Q344=4),IFERROR(VLOOKUP(入力項目!$S$13,子育て関連マスタ!$I$9:$M$12,2,FALSE),0),
  AND(Q344=7),IFERROR(VLOOKUP(入力項目!$S$14,子育て関連マスタ!$I$16:$M$17,2,FALSE),0),
  AND(Q344=13),IFERROR(VLOOKUP(入力項目!$S$15,子育て関連マスタ!$I$21:$M$22,2,FALSE),0),
  AND(Q344=16),IFERROR(VLOOKUP(入力項目!$S$16,子育て関連マスタ!$I$26:$M$28,2,FALSE),0),
  AND(Q344=19,入力項目!$S$16&lt;&gt;"高専"),IFERROR(VLOOKUP(入力項目!$S$17,子育て関連マスタ!$I$32:$M$37,2,FALSE),0),
  AND(Q344=21,入力項目!$S$16="高専"),IFERROR(VLOOKUP(入力項目!$S$17,子育て関連マスタ!$I$32:$M$37,2,FALSE),0),
  Q344&gt;=22,0
  ),0),0
) +
IF(AND(Q344&gt;=1,Q344&lt;=15),IF($D344=入力項目!$S$8,入力項目!$S$3,0),0) +
IF(AND(Q344&gt;=1,Q344&lt;=15),IF($D344=5,入力項目!$S$4,0),0) +
IF(AND(Q344&gt;=1,Q344&lt;=15),IF($D344=12,入力項目!$S$5,0),0) +
IF(AND(入力項目!$S$7=$A344,入力項目!$S$8=$D344),子育て関連マスタ!$C$14,0) +
IFERROR(IF(AND(YEAR(EDATE(DATE(入力項目!$S$7,入力項目!$S$8,1),1))=$A344,MONTH(EDATE(DATE(入力項目!$S$7,入力項目!$S$8,1),1))=$D344),子育て関連マスタ!$C$15,0),0) +
IF(AND(OR(Q344=3,Q344=5,Q344=7),$D344=11),子育て関連マスタ!$C$17,0) +
IF(AND(Q344=20,$D344=1),子育て関連マスタ!$C$18,0) +
IF(AND(Q344=20,$D344=1),
IFERROR(_xlfn.IFS(
入力項目!$S$10="男",子育て関連マスタ!$C$18,
入力項目!$S$10="女",子育て関連マスタ!$C$19
),0),0
) +
IF(AND(Q344&gt;=入力項目!$S$18,Q344&lt;=入力項目!$S$19),入力項目!$S$20,0) +
IF(AND(Q344&gt;=入力項目!$S$21,Q344&lt;=入力項目!$S$22),入力項目!$S$23,0) +
IF(AND(Q344&gt;=入力項目!$S$24,Q344&lt;=入力項目!$S$25),入力項目!$S$26,0)
)</f>
        <v>0</v>
      </c>
      <c r="AF344">
        <f ca="1">-(
_xlfn.IFS(
R344&lt;=入力項目!$S$11,0,
AND(R344&gt;=入力項目!$S$11+1,R344&lt;=3),IFERROR(VLOOKUP(入力項目!$S$12,子育て関連マスタ!$I$4:$M$5,4,FALSE),0),
AND(R344&gt;=4,R344&lt;=6),IFERROR(VLOOKUP(入力項目!$S$13,子育て関連マスタ!$I$9:$M$12,4,FALSE),0),
AND(R344&gt;=7,R344&lt;=12),IFERROR(VLOOKUP(入力項目!$S$14,子育て関連マスタ!$I$16:$M$17,4,FALSE),0),
AND(R344&gt;=13,R344&lt;=15),IFERROR(VLOOKUP(入力項目!$S$15,子育て関連マスタ!$I$21:$M$22,4,FALSE),0),
AND(R344&gt;=16,R344&lt;=18),IFERROR(VLOOKUP(入力項目!$S$16,子育て関連マスタ!$I$26:$M$28,4,FALSE),0),
AND(R344&gt;=19,R344&lt;=20,入力項目!$S$16="高専"),IFERROR(VLOOKUP(入力項目!$S$16,子育て関連マスタ!$I$26:$M$28,4,FALSE),0),
AND(R344&gt;=19,R344&lt;=20,入力項目!$S$16&lt;&gt;"高専"),IFERROR(VLOOKUP(入力項目!$S$17,子育て関連マスタ!$I$32:$M$37,4,FALSE),0),
AND(R344&gt;=21,R344&lt;=22,入力項目!$S$16="高専"),IFERROR(VLOOKUP(入力項目!$S$17,子育て関連マスタ!$I$32:$M$34,4,FALSE),0),
AND(R344&gt;=21,R344&lt;=22,入力項目!$S$16&lt;&gt;"高専"),IFERROR(VLOOKUP(入力項目!$S$17,子育て関連マスタ!$I$32:$M$34,4,FALSE),0),
R344&gt;=23,0
) +
IF($D344=4,
  IFERROR(_xlfn.IFS(
  R344&lt;=入力項目!$S$11,0,
  AND(R344=入力項目!$S$11),IFERROR(VLOOKUP(入力項目!$S$12,子育て関連マスタ!$I$4:$M$5,2,FALSE),0),
  AND(R344=4),IFERROR(VLOOKUP(入力項目!$S$13,子育て関連マスタ!$I$9:$M$12,2,FALSE),0),
  AND(R344=7),IFERROR(VLOOKUP(入力項目!$S$14,子育て関連マスタ!$I$16:$M$17,2,FALSE),0),
  AND(R344=13),IFERROR(VLOOKUP(入力項目!$S$15,子育て関連マスタ!$I$21:$M$22,2,FALSE),0),
  AND(R344=16),IFERROR(VLOOKUP(入力項目!$S$16,子育て関連マスタ!$I$26:$M$28,2,FALSE),0),
  AND(R344=19,入力項目!$S$16&lt;&gt;"高専"),IFERROR(VLOOKUP(入力項目!$S$17,子育て関連マスタ!$I$32:$M$37,2,FALSE),0),
  AND(R344=21,入力項目!$S$16="高専"),IFERROR(VLOOKUP(入力項目!$S$17,子育て関連マスタ!$I$32:$M$37,2,FALSE),0),
  R344&gt;=22,0
  ),0),0
) +
IF(AND(R344&gt;=1,R344&lt;=15),IF($D344=入力項目!$S$8,入力項目!$S$3,0),0) +
IF(AND(R344&gt;=1,R344&lt;=15),IF($D344=5,入力項目!$S$4,0),0) +
IF(AND(R344&gt;=1,R344&lt;=15),IF($D344=12,入力項目!$S$5,0),0) +
IF(AND(入力項目!$S$7=$A344,入力項目!$S$8=$D344),子育て関連マスタ!$C$14,0) +
IFERROR(IF(AND(YEAR(EDATE(DATE(入力項目!$S$7,入力項目!$S$8,1),1))=$A344,MONTH(EDATE(DATE(入力項目!$S$7,入力項目!$S$8,1),1))=$D344),子育て関連マスタ!$C$15,0),0) +
IF(AND(OR(R344=3,R344=5,R344=7),$D344=11),子育て関連マスタ!$C$17,0) +
IF(AND(R344=20,$D344=1),子育て関連マスタ!$C$18,0) +
IF(AND(R344=20,$D344=1),
IFERROR(_xlfn.IFS(
入力項目!$S$10="男",子育て関連マスタ!$C$18,
入力項目!$S$10="女",子育て関連マスタ!$C$19
),0),0
) +
IF(AND(R344&gt;=入力項目!$S$18,R344&lt;=入力項目!$S$19),入力項目!$S$20,0) +
IF(AND(R344&gt;=入力項目!$S$21,R344&lt;=入力項目!$S$22),入力項目!$S$23,0) +
IF(AND(R344&gt;=入力項目!$S$24,R344&lt;=入力項目!$S$25),入力項目!$S$26,0)
)</f>
        <v>0</v>
      </c>
      <c r="AG344">
        <f ca="1">-(
_xlfn.IFS(
S344&lt;=入力項目!$S$11,0,
AND(S344&gt;=入力項目!$S$11+1,S344&lt;=3),IFERROR(VLOOKUP(入力項目!$S$12,子育て関連マスタ!$I$4:$M$5,4,FALSE),0),
AND(S344&gt;=4,S344&lt;=6),IFERROR(VLOOKUP(入力項目!$S$13,子育て関連マスタ!$I$9:$M$12,4,FALSE),0),
AND(S344&gt;=7,S344&lt;=12),IFERROR(VLOOKUP(入力項目!$S$14,子育て関連マスタ!$I$16:$M$17,4,FALSE),0),
AND(S344&gt;=13,S344&lt;=15),IFERROR(VLOOKUP(入力項目!$S$15,子育て関連マスタ!$I$21:$M$22,4,FALSE),0),
AND(S344&gt;=16,S344&lt;=18),IFERROR(VLOOKUP(入力項目!$S$16,子育て関連マスタ!$I$26:$M$28,4,FALSE),0),
AND(S344&gt;=19,S344&lt;=20,入力項目!$S$16="高専"),IFERROR(VLOOKUP(入力項目!$S$16,子育て関連マスタ!$I$26:$M$28,4,FALSE),0),
AND(S344&gt;=19,S344&lt;=20,入力項目!$S$16&lt;&gt;"高専"),IFERROR(VLOOKUP(入力項目!$S$17,子育て関連マスタ!$I$32:$M$37,4,FALSE),0),
AND(S344&gt;=21,S344&lt;=22,入力項目!$S$16="高専"),IFERROR(VLOOKUP(入力項目!$S$17,子育て関連マスタ!$I$32:$M$34,4,FALSE),0),
AND(S344&gt;=21,S344&lt;=22,入力項目!$S$16&lt;&gt;"高専"),IFERROR(VLOOKUP(入力項目!$S$17,子育て関連マスタ!$I$32:$M$34,4,FALSE),0),
S344&gt;=23,0
) +
IF($D344=4,
  IFERROR(_xlfn.IFS(
  S344&lt;=入力項目!$S$11,0,
  AND(S344=入力項目!$S$11),IFERROR(VLOOKUP(入力項目!$S$12,子育て関連マスタ!$I$4:$M$5,2,FALSE),0),
  AND(S344=4),IFERROR(VLOOKUP(入力項目!$S$13,子育て関連マスタ!$I$9:$M$12,2,FALSE),0),
  AND(S344=7),IFERROR(VLOOKUP(入力項目!$S$14,子育て関連マスタ!$I$16:$M$17,2,FALSE),0),
  AND(S344=13),IFERROR(VLOOKUP(入力項目!$S$15,子育て関連マスタ!$I$21:$M$22,2,FALSE),0),
  AND(S344=16),IFERROR(VLOOKUP(入力項目!$S$16,子育て関連マスタ!$I$26:$M$28,2,FALSE),0),
  AND(S344=19,入力項目!$S$16&lt;&gt;"高専"),IFERROR(VLOOKUP(入力項目!$S$17,子育て関連マスタ!$I$32:$M$37,2,FALSE),0),
  AND(S344=21,入力項目!$S$16="高専"),IFERROR(VLOOKUP(入力項目!$S$17,子育て関連マスタ!$I$32:$M$37,2,FALSE),0),
  S344&gt;=22,0
  ),0),0
) +
IF(AND(S344&gt;=1,S344&lt;=15),IF($D344=入力項目!$S$8,入力項目!$S$3,0),0) +
IF(AND(S344&gt;=1,S344&lt;=15),IF($D344=5,入力項目!$S$4,0),0) +
IF(AND(S344&gt;=1,S344&lt;=15),IF($D344=12,入力項目!$S$5,0),0) +
IF(AND(入力項目!$S$7=$A344,入力項目!$S$8=$D344),子育て関連マスタ!$C$14,0) +
IFERROR(IF(AND(YEAR(EDATE(DATE(入力項目!$S$7,入力項目!$S$8,1),1))=$A344,MONTH(EDATE(DATE(入力項目!$S$7,入力項目!$S$8,1),1))=$D344),子育て関連マスタ!$C$15,0),0) +
IF(AND(OR(S344=3,S344=5,S344=7),$D344=11),子育て関連マスタ!$C$17,0) +
IF(AND(S344=20,$D344=1),子育て関連マスタ!$C$18,0) +
IF(AND(S344=20,$D344=1),
IFERROR(_xlfn.IFS(
入力項目!$S$10="男",子育て関連マスタ!$C$18,
入力項目!$S$10="女",子育て関連マスタ!$C$19
),0),0
) +
IF(AND(S344&gt;=入力項目!$S$18,S344&lt;=入力項目!$S$19),入力項目!$S$20,0) +
IF(AND(S344&gt;=入力項目!$S$21,S344&lt;=入力項目!$S$22),入力項目!$S$23,0) +
IF(AND(S344&gt;=入力項目!$S$24,S344&lt;=入力項目!$S$25),入力項目!$S$26,0)
)</f>
        <v>0</v>
      </c>
      <c r="AH344">
        <f ca="1">-(
_xlfn.IFS(
T344&lt;=入力項目!$S$11,0,
AND(T344&gt;=入力項目!$S$11+1,T344&lt;=3),IFERROR(VLOOKUP(入力項目!$S$12,子育て関連マスタ!$I$4:$M$5,4,FALSE),0),
AND(T344&gt;=4,T344&lt;=6),IFERROR(VLOOKUP(入力項目!$S$13,子育て関連マスタ!$I$9:$M$12,4,FALSE),0),
AND(T344&gt;=7,T344&lt;=12),IFERROR(VLOOKUP(入力項目!$S$14,子育て関連マスタ!$I$16:$M$17,4,FALSE),0),
AND(T344&gt;=13,T344&lt;=15),IFERROR(VLOOKUP(入力項目!$S$15,子育て関連マスタ!$I$21:$M$22,4,FALSE),0),
AND(T344&gt;=16,T344&lt;=18),IFERROR(VLOOKUP(入力項目!$S$16,子育て関連マスタ!$I$26:$M$28,4,FALSE),0),
AND(T344&gt;=19,T344&lt;=20,入力項目!$S$16="高専"),IFERROR(VLOOKUP(入力項目!$S$16,子育て関連マスタ!$I$26:$M$28,4,FALSE),0),
AND(T344&gt;=19,T344&lt;=20,入力項目!$S$16&lt;&gt;"高専"),IFERROR(VLOOKUP(入力項目!$S$17,子育て関連マスタ!$I$32:$M$37,4,FALSE),0),
AND(T344&gt;=21,T344&lt;=22,入力項目!$S$16="高専"),IFERROR(VLOOKUP(入力項目!$S$17,子育て関連マスタ!$I$32:$M$34,4,FALSE),0),
AND(T344&gt;=21,T344&lt;=22,入力項目!$S$16&lt;&gt;"高専"),IFERROR(VLOOKUP(入力項目!$S$17,子育て関連マスタ!$I$32:$M$34,4,FALSE),0),
T344&gt;=23,0
) +
IF($D344=4,
  IFERROR(_xlfn.IFS(
  T344&lt;=入力項目!$S$11,0,
  AND(T344=入力項目!$S$11),IFERROR(VLOOKUP(入力項目!$S$12,子育て関連マスタ!$I$4:$M$5,2,FALSE),0),
  AND(T344=4),IFERROR(VLOOKUP(入力項目!$S$13,子育て関連マスタ!$I$9:$M$12,2,FALSE),0),
  AND(T344=7),IFERROR(VLOOKUP(入力項目!$S$14,子育て関連マスタ!$I$16:$M$17,2,FALSE),0),
  AND(T344=13),IFERROR(VLOOKUP(入力項目!$S$15,子育て関連マスタ!$I$21:$M$22,2,FALSE),0),
  AND(T344=16),IFERROR(VLOOKUP(入力項目!$S$16,子育て関連マスタ!$I$26:$M$28,2,FALSE),0),
  AND(T344=19,入力項目!$S$16&lt;&gt;"高専"),IFERROR(VLOOKUP(入力項目!$S$17,子育て関連マスタ!$I$32:$M$37,2,FALSE),0),
  AND(T344=21,入力項目!$S$16="高専"),IFERROR(VLOOKUP(入力項目!$S$17,子育て関連マスタ!$I$32:$M$37,2,FALSE),0),
  T344&gt;=22,0
  ),0),0
) +
IF(AND(T344&gt;=1,T344&lt;=15),IF($D344=入力項目!$S$8,入力項目!$S$3,0),0) +
IF(AND(T344&gt;=1,T344&lt;=15),IF($D344=5,入力項目!$S$4,0),0) +
IF(AND(T344&gt;=1,T344&lt;=15),IF($D344=12,入力項目!$S$5,0),0) +
IF(AND(入力項目!$S$7=$A344,入力項目!$S$8=$D344),子育て関連マスタ!$C$14,0) +
IFERROR(IF(AND(YEAR(EDATE(DATE(入力項目!$S$7,入力項目!$S$8,1),1))=$A344,MONTH(EDATE(DATE(入力項目!$S$7,入力項目!$S$8,1),1))=$D344),子育て関連マスタ!$C$15,0),0) +
IF(AND(OR(T344=3,T344=5,T344=7),$D344=11),子育て関連マスタ!$C$17,0) +
IF(AND(T344=20,$D344=1),子育て関連マスタ!$C$18,0) +
IF(AND(T344=20,$D344=1),
IFERROR(_xlfn.IFS(
入力項目!$S$10="男",子育て関連マスタ!$C$18,
入力項目!$S$10="女",子育て関連マスタ!$C$19
),0),0
) +
IF(AND(T344&gt;=入力項目!$S$18,T344&lt;=入力項目!$S$19),入力項目!$S$20,0) +
IF(AND(T344&gt;=入力項目!$S$21,T344&lt;=入力項目!$S$22),入力項目!$S$23,0) +
IF(AND(T344&gt;=入力項目!$S$24,T344&lt;=入力項目!$S$25),入力項目!$S$26,0)
)</f>
        <v>0</v>
      </c>
      <c r="AI344">
        <f ca="1">-(
_xlfn.IFS(
U344&lt;=入力項目!$S$11,0,
AND(U344&gt;=入力項目!$S$11+1,U344&lt;=3),IFERROR(VLOOKUP(入力項目!$S$12,子育て関連マスタ!$I$4:$M$5,4,FALSE),0),
AND(U344&gt;=4,U344&lt;=6),IFERROR(VLOOKUP(入力項目!$S$13,子育て関連マスタ!$I$9:$M$12,4,FALSE),0),
AND(U344&gt;=7,U344&lt;=12),IFERROR(VLOOKUP(入力項目!$S$14,子育て関連マスタ!$I$16:$M$17,4,FALSE),0),
AND(U344&gt;=13,U344&lt;=15),IFERROR(VLOOKUP(入力項目!$S$15,子育て関連マスタ!$I$21:$M$22,4,FALSE),0),
AND(U344&gt;=16,U344&lt;=18),IFERROR(VLOOKUP(入力項目!$S$16,子育て関連マスタ!$I$26:$M$28,4,FALSE),0),
AND(U344&gt;=19,U344&lt;=20,入力項目!$S$16="高専"),IFERROR(VLOOKUP(入力項目!$S$16,子育て関連マスタ!$I$26:$M$28,4,FALSE),0),
AND(U344&gt;=19,U344&lt;=20,入力項目!$S$16&lt;&gt;"高専"),IFERROR(VLOOKUP(入力項目!$S$17,子育て関連マスタ!$I$32:$M$37,4,FALSE),0),
AND(U344&gt;=21,U344&lt;=22,入力項目!$S$16="高専"),IFERROR(VLOOKUP(入力項目!$S$17,子育て関連マスタ!$I$32:$M$34,4,FALSE),0),
AND(U344&gt;=21,U344&lt;=22,入力項目!$S$16&lt;&gt;"高専"),IFERROR(VLOOKUP(入力項目!$S$17,子育て関連マスタ!$I$32:$M$34,4,FALSE),0),
U344&gt;=23,0
) +
IF($D344=4,
  IFERROR(_xlfn.IFS(
  U344&lt;=入力項目!$S$11,0,
  AND(U344=入力項目!$S$11),IFERROR(VLOOKUP(入力項目!$S$12,子育て関連マスタ!$I$4:$M$5,2,FALSE),0),
  AND(U344=4),IFERROR(VLOOKUP(入力項目!$S$13,子育て関連マスタ!$I$9:$M$12,2,FALSE),0),
  AND(U344=7),IFERROR(VLOOKUP(入力項目!$S$14,子育て関連マスタ!$I$16:$M$17,2,FALSE),0),
  AND(U344=13),IFERROR(VLOOKUP(入力項目!$S$15,子育て関連マスタ!$I$21:$M$22,2,FALSE),0),
  AND(U344=16),IFERROR(VLOOKUP(入力項目!$S$16,子育て関連マスタ!$I$26:$M$28,2,FALSE),0),
  AND(U344=19,入力項目!$S$16&lt;&gt;"高専"),IFERROR(VLOOKUP(入力項目!$S$17,子育て関連マスタ!$I$32:$M$37,2,FALSE),0),
  AND(U344=21,入力項目!$S$16="高専"),IFERROR(VLOOKUP(入力項目!$S$17,子育て関連マスタ!$I$32:$M$37,2,FALSE),0),
  U344&gt;=22,0
  ),0),0
) +
IF(AND(U344&gt;=1,U344&lt;=15),IF($D344=入力項目!$S$8,入力項目!$S$3,0),0) +
IF(AND(U344&gt;=1,U344&lt;=15),IF($D344=5,入力項目!$S$4,0),0) +
IF(AND(U344&gt;=1,U344&lt;=15),IF($D344=12,入力項目!$S$5,0),0) +
IF(AND(入力項目!$S$7=$A344,入力項目!$S$8=$D344),子育て関連マスタ!$C$14,0) +
IFERROR(IF(AND(YEAR(EDATE(DATE(入力項目!$S$7,入力項目!$S$8,1),1))=$A344,MONTH(EDATE(DATE(入力項目!$S$7,入力項目!$S$8,1),1))=$D344),子育て関連マスタ!$C$15,0),0) +
IF(AND(OR(U344=3,U344=5,U344=7),$D344=11),子育て関連マスタ!$C$17,0) +
IF(AND(U344=20,$D344=1),子育て関連マスタ!$C$18,0) +
IF(AND(U344=20,$D344=1),
IFERROR(_xlfn.IFS(
入力項目!$S$10="男",子育て関連マスタ!$C$18,
入力項目!$S$10="女",子育て関連マスタ!$C$19
),0),0
) +
IF(AND(U344&gt;=入力項目!$S$18,U344&lt;=入力項目!$S$19),入力項目!$S$20,0) +
IF(AND(U344&gt;=入力項目!$S$21,U344&lt;=入力項目!$S$22),入力項目!$S$23,0) +
IF(AND(U344&gt;=入力項目!$S$24,U344&lt;=入力項目!$S$25),入力項目!$S$26,0)
)</f>
        <v>0</v>
      </c>
      <c r="AJ344" s="10">
        <f ca="1">-VLOOKUP($D344,月別収支!$A$2:$H$13,7,FALSE)</f>
        <v>-20000</v>
      </c>
    </row>
    <row r="345" spans="1:36" x14ac:dyDescent="0.4">
      <c r="A345">
        <f t="shared" ca="1" si="88"/>
        <v>2053</v>
      </c>
      <c r="B345">
        <f t="shared" ca="1" si="95"/>
        <v>2052</v>
      </c>
      <c r="C345">
        <f t="shared" ca="1" si="96"/>
        <v>29</v>
      </c>
      <c r="D345">
        <f t="shared" ca="1" si="89"/>
        <v>3</v>
      </c>
      <c r="E345" t="str">
        <f t="shared" ca="1" si="90"/>
        <v>2053年3月</v>
      </c>
      <c r="F345">
        <f ca="1">IF(OR(入力項目!$N$5&lt;$A345,AND(入力項目!$N$5=$A345,入力項目!$N$6&lt;$D345)),IF(F344=0,1,IF(G345=12,F344+1,F344)),0)</f>
        <v>28</v>
      </c>
      <c r="G345">
        <f ca="1">IF(OR(入力項目!$N$5&lt;$A345,AND(入力項目!$N$5=$A345,入力項目!$N$6&lt;$D345)),IF(G344=12,1,G344+1),0)</f>
        <v>5</v>
      </c>
      <c r="H345" t="str">
        <f t="shared" ca="1" si="91"/>
        <v>28_5</v>
      </c>
      <c r="I345">
        <f ca="1">IF(
  IFERROR(AND($C345&gt;0,MOD($C345,入力項目!$N$22)=0,$D345=入力項目!$N$23), FALSE),
  1,
  IF(
    AND(I344&gt;0,J344=12),
    IF(I344=入力項目!$N$28, 0, I344+1),
    I344
  )
)</f>
        <v>0</v>
      </c>
      <c r="J345">
        <f ca="1">IF($D345=入力項目!$N$23,1,IFERROR(J344+1,1))</f>
        <v>10</v>
      </c>
      <c r="K345" t="str">
        <f t="shared" ca="1" si="92"/>
        <v>0_10</v>
      </c>
      <c r="L345">
        <f ca="1">L344+IF(入力項目!$D$4=$D345,1,0)</f>
        <v>57</v>
      </c>
      <c r="M345" t="str">
        <f t="shared" ca="1" si="93"/>
        <v>57歳</v>
      </c>
      <c r="N345">
        <f t="shared" ca="1" si="97"/>
        <v>58</v>
      </c>
      <c r="O345" t="str">
        <f t="shared" ca="1" si="94"/>
        <v>58歳</v>
      </c>
      <c r="P345">
        <f t="shared" ca="1" si="98"/>
        <v>32</v>
      </c>
      <c r="Q345">
        <f t="shared" ca="1" si="99"/>
        <v>30</v>
      </c>
      <c r="R345">
        <f t="shared" ca="1" si="100"/>
        <v>2053</v>
      </c>
      <c r="S345">
        <f t="shared" ca="1" si="101"/>
        <v>2053</v>
      </c>
      <c r="T345">
        <f t="shared" ca="1" si="102"/>
        <v>2053</v>
      </c>
      <c r="U345">
        <f t="shared" ca="1" si="103"/>
        <v>2053</v>
      </c>
      <c r="V345" s="10">
        <f t="shared" ca="1" si="104"/>
        <v>42012665</v>
      </c>
      <c r="W345" s="10">
        <f ca="1">IF($L345&lt;その他マスタ!$B$1,VLOOKUP($D345,月別収支!$A$2:$H$13,2,FALSE),その他マスタ!$B$3)+IF(AND($L345=その他マスタ!$B$1,入力項目!$I$9="あり",$D345=入力項目!$D$4),その他マスタ!$B$2,0)</f>
        <v>300000</v>
      </c>
      <c r="X345" s="10">
        <f ca="1">-IF(入力項目!$K$5=TRUE,
IF($F345+$G345&lt;3,VLOOKUP($D345,月別収支!$A$2:$H$13,8,FALSE),0)+IFERROR(VLOOKUP($H345,住宅ローン計算!C:P,13,FALSE),0)+IF($F345&gt;1,IF(OR($G345=3,$G345=6,$G345=9,$G345=12),ROUNDUP(入力項目!$N$18/4,0),0),0),
VLOOKUP($D345,月別収支!$A$2:$H$13,8,FALSE))</f>
        <v>-53590</v>
      </c>
      <c r="Y345" s="10">
        <f ca="1">-VLOOKUP($D345,月別収支!$A$2:$H$13,3,FALSE)</f>
        <v>-75000</v>
      </c>
      <c r="Z345" s="10">
        <f ca="1">-VLOOKUP($D345,月別収支!$A$2:$H$13,4,FALSE)</f>
        <v>-27000</v>
      </c>
      <c r="AA345" s="10">
        <f ca="1">-VLOOKUP($D345,月別収支!$A$2:$H$13,6,FALSE)</f>
        <v>-10000</v>
      </c>
      <c r="AB345" s="10">
        <f ca="1">-(
VLOOKUP($D345,月別収支!$A$2:$H$13,5,FALSE)+IF(AND(入力項目!$I$27&lt;=$A345,ISEVEN($A345-入力項目!$I$27),入力項目!$I$28=$D345),入力項目!$I$26,0)
+IF(入力項目!$K$26=TRUE,
IFERROR(VLOOKUP($K345,マイカーローン計算!C:P,13,FALSE),0),
IFERROR(
  IF(AND($C345&gt;0,MOD($C345,入力項目!$N$22)=0,$D345=入力項目!$N$23),入力項目!$N$24,0),
 0
)
)
)</f>
        <v>-20000</v>
      </c>
      <c r="AC345" s="10">
        <f ca="1">-IF($A345&lt;入力項目!$N$33,入力項目!$N$35,IF(AND($A345=入力項目!$N$33,$D345&lt;=入力項目!$N$34),入力項目!$N$35,0))</f>
        <v>0</v>
      </c>
      <c r="AD345">
        <f ca="1">-(
_xlfn.IFS(
P345&lt;=入力項目!$S$11,0,
AND(P345&gt;=入力項目!$S$11+1,P345&lt;=3),IFERROR(VLOOKUP(入力項目!$S$12,子育て関連マスタ!$I$4:$M$5,4,FALSE),0),
AND(P345&gt;=4,P345&lt;=6),IFERROR(VLOOKUP(入力項目!$S$13,子育て関連マスタ!$I$9:$M$12,4,FALSE),0),
AND(P345&gt;=7,P345&lt;=12),IFERROR(VLOOKUP(入力項目!$S$14,子育て関連マスタ!$I$16:$M$17,4,FALSE),0),
AND(P345&gt;=13,P345&lt;=15),IFERROR(VLOOKUP(入力項目!$S$15,子育て関連マスタ!$I$21:$M$22,4,FALSE),0),
AND(P345&gt;=16,P345&lt;=18),IFERROR(VLOOKUP(入力項目!$S$16,子育て関連マスタ!$I$26:$M$28,4,FALSE),0),
AND(P345&gt;=19,P345&lt;=20,入力項目!$S$16="高専"),IFERROR(VLOOKUP(入力項目!$S$16,子育て関連マスタ!$I$26:$M$28,4,FALSE),0),
AND(P345&gt;=19,P345&lt;=20,入力項目!$S$16&lt;&gt;"高専"),IFERROR(VLOOKUP(入力項目!$S$17,子育て関連マスタ!$I$32:$M$37,4,FALSE),0),
AND(P345&gt;=21,P345&lt;=22,入力項目!$S$16="高専"),IFERROR(VLOOKUP(入力項目!$S$17,子育て関連マスタ!$I$32:$M$34,4,FALSE),0),
AND(P345&gt;=21,P345&lt;=22,入力項目!$S$16&lt;&gt;"高専"),IFERROR(VLOOKUP(入力項目!$S$17,子育て関連マスタ!$I$32:$M$34,4,FALSE),0),
P345&gt;=23,0
) +
IF($D345=4,
  IFERROR(_xlfn.IFS(
  P345&lt;=入力項目!$S$11,0,
  AND(P345=入力項目!$S$11),IFERROR(VLOOKUP(入力項目!$S$12,子育て関連マスタ!$I$4:$M$5,2,FALSE),0),
  AND(P345=4),IFERROR(VLOOKUP(入力項目!$S$13,子育て関連マスタ!$I$9:$M$12,2,FALSE),0),
  AND(P345=7),IFERROR(VLOOKUP(入力項目!$S$14,子育て関連マスタ!$I$16:$M$17,2,FALSE),0),
  AND(P345=13),IFERROR(VLOOKUP(入力項目!$S$15,子育て関連マスタ!$I$21:$M$22,2,FALSE),0),
  AND(P345=16),IFERROR(VLOOKUP(入力項目!$S$16,子育て関連マスタ!$I$26:$M$28,2,FALSE),0),
  AND(P345=19,入力項目!$S$16&lt;&gt;"高専"),IFERROR(VLOOKUP(入力項目!$S$17,子育て関連マスタ!$I$32:$M$37,2,FALSE),0),
  AND(P345=21,入力項目!$S$16="高専"),IFERROR(VLOOKUP(入力項目!$S$17,子育て関連マスタ!$I$32:$M$37,2,FALSE),0),
  P345&gt;=22,0
  ),0),0
) +
IF(AND(P345&gt;=1,P345&lt;=15),IF($D345=入力項目!$S$8,入力項目!$S$3,0),0) +
IF(AND(P345&gt;=1,P345&lt;=15),IF($D345=5,入力項目!$S$4,0),0) +
IF(AND(P345&gt;=1,P345&lt;=15),IF($D345=12,入力項目!$S$5,0),0) +
IF(AND(入力項目!$S$7=$A345,入力項目!$S$8=$D345),子育て関連マスタ!$C$14,0) +
IFERROR(IF(AND(YEAR(EDATE(DATE(入力項目!$S$7,入力項目!$S$8,1),1))=$A345,MONTH(EDATE(DATE(入力項目!$S$7,入力項目!$S$8,1),1))=$D345),子育て関連マスタ!$C$15,0),0) +
IF(AND(OR(P345=3,P345=5,P345=7),$D345=11),子育て関連マスタ!$C$17,0) +
IF(AND(P345=20,$D345=1),子育て関連マスタ!$C$18,0) +
IF(AND(P345=20,$D345=1),
IFERROR(_xlfn.IFS(
入力項目!$S$10="男",子育て関連マスタ!$C$18,
入力項目!$S$10="女",子育て関連マスタ!$C$19
),0),0
) +
IF(AND(P345&gt;=入力項目!$S$18,P345&lt;=入力項目!$S$19),入力項目!$S$20,0) +
IF(AND(P345&gt;=入力項目!$S$21,P345&lt;=入力項目!$S$22),入力項目!$S$23,0) +
IF(AND(P345&gt;=入力項目!$S$24,P345&lt;=入力項目!$S$25),入力項目!$S$26,0)
)</f>
        <v>0</v>
      </c>
      <c r="AE345">
        <f ca="1">-(
_xlfn.IFS(
Q345&lt;=入力項目!$S$11,0,
AND(Q345&gt;=入力項目!$S$11+1,Q345&lt;=3),IFERROR(VLOOKUP(入力項目!$S$12,子育て関連マスタ!$I$4:$M$5,4,FALSE),0),
AND(Q345&gt;=4,Q345&lt;=6),IFERROR(VLOOKUP(入力項目!$S$13,子育て関連マスタ!$I$9:$M$12,4,FALSE),0),
AND(Q345&gt;=7,Q345&lt;=12),IFERROR(VLOOKUP(入力項目!$S$14,子育て関連マスタ!$I$16:$M$17,4,FALSE),0),
AND(Q345&gt;=13,Q345&lt;=15),IFERROR(VLOOKUP(入力項目!$S$15,子育て関連マスタ!$I$21:$M$22,4,FALSE),0),
AND(Q345&gt;=16,Q345&lt;=18),IFERROR(VLOOKUP(入力項目!$S$16,子育て関連マスタ!$I$26:$M$28,4,FALSE),0),
AND(Q345&gt;=19,Q345&lt;=20,入力項目!$S$16="高専"),IFERROR(VLOOKUP(入力項目!$S$16,子育て関連マスタ!$I$26:$M$28,4,FALSE),0),
AND(Q345&gt;=19,Q345&lt;=20,入力項目!$S$16&lt;&gt;"高専"),IFERROR(VLOOKUP(入力項目!$S$17,子育て関連マスタ!$I$32:$M$37,4,FALSE),0),
AND(Q345&gt;=21,Q345&lt;=22,入力項目!$S$16="高専"),IFERROR(VLOOKUP(入力項目!$S$17,子育て関連マスタ!$I$32:$M$34,4,FALSE),0),
AND(Q345&gt;=21,Q345&lt;=22,入力項目!$S$16&lt;&gt;"高専"),IFERROR(VLOOKUP(入力項目!$S$17,子育て関連マスタ!$I$32:$M$34,4,FALSE),0),
Q345&gt;=23,0
) +
IF($D345=4,
  IFERROR(_xlfn.IFS(
  Q345&lt;=入力項目!$S$11,0,
  AND(Q345=入力項目!$S$11),IFERROR(VLOOKUP(入力項目!$S$12,子育て関連マスタ!$I$4:$M$5,2,FALSE),0),
  AND(Q345=4),IFERROR(VLOOKUP(入力項目!$S$13,子育て関連マスタ!$I$9:$M$12,2,FALSE),0),
  AND(Q345=7),IFERROR(VLOOKUP(入力項目!$S$14,子育て関連マスタ!$I$16:$M$17,2,FALSE),0),
  AND(Q345=13),IFERROR(VLOOKUP(入力項目!$S$15,子育て関連マスタ!$I$21:$M$22,2,FALSE),0),
  AND(Q345=16),IFERROR(VLOOKUP(入力項目!$S$16,子育て関連マスタ!$I$26:$M$28,2,FALSE),0),
  AND(Q345=19,入力項目!$S$16&lt;&gt;"高専"),IFERROR(VLOOKUP(入力項目!$S$17,子育て関連マスタ!$I$32:$M$37,2,FALSE),0),
  AND(Q345=21,入力項目!$S$16="高専"),IFERROR(VLOOKUP(入力項目!$S$17,子育て関連マスタ!$I$32:$M$37,2,FALSE),0),
  Q345&gt;=22,0
  ),0),0
) +
IF(AND(Q345&gt;=1,Q345&lt;=15),IF($D345=入力項目!$S$8,入力項目!$S$3,0),0) +
IF(AND(Q345&gt;=1,Q345&lt;=15),IF($D345=5,入力項目!$S$4,0),0) +
IF(AND(Q345&gt;=1,Q345&lt;=15),IF($D345=12,入力項目!$S$5,0),0) +
IF(AND(入力項目!$S$7=$A345,入力項目!$S$8=$D345),子育て関連マスタ!$C$14,0) +
IFERROR(IF(AND(YEAR(EDATE(DATE(入力項目!$S$7,入力項目!$S$8,1),1))=$A345,MONTH(EDATE(DATE(入力項目!$S$7,入力項目!$S$8,1),1))=$D345),子育て関連マスタ!$C$15,0),0) +
IF(AND(OR(Q345=3,Q345=5,Q345=7),$D345=11),子育て関連マスタ!$C$17,0) +
IF(AND(Q345=20,$D345=1),子育て関連マスタ!$C$18,0) +
IF(AND(Q345=20,$D345=1),
IFERROR(_xlfn.IFS(
入力項目!$S$10="男",子育て関連マスタ!$C$18,
入力項目!$S$10="女",子育て関連マスタ!$C$19
),0),0
) +
IF(AND(Q345&gt;=入力項目!$S$18,Q345&lt;=入力項目!$S$19),入力項目!$S$20,0) +
IF(AND(Q345&gt;=入力項目!$S$21,Q345&lt;=入力項目!$S$22),入力項目!$S$23,0) +
IF(AND(Q345&gt;=入力項目!$S$24,Q345&lt;=入力項目!$S$25),入力項目!$S$26,0)
)</f>
        <v>0</v>
      </c>
      <c r="AF345">
        <f ca="1">-(
_xlfn.IFS(
R345&lt;=入力項目!$S$11,0,
AND(R345&gt;=入力項目!$S$11+1,R345&lt;=3),IFERROR(VLOOKUP(入力項目!$S$12,子育て関連マスタ!$I$4:$M$5,4,FALSE),0),
AND(R345&gt;=4,R345&lt;=6),IFERROR(VLOOKUP(入力項目!$S$13,子育て関連マスタ!$I$9:$M$12,4,FALSE),0),
AND(R345&gt;=7,R345&lt;=12),IFERROR(VLOOKUP(入力項目!$S$14,子育て関連マスタ!$I$16:$M$17,4,FALSE),0),
AND(R345&gt;=13,R345&lt;=15),IFERROR(VLOOKUP(入力項目!$S$15,子育て関連マスタ!$I$21:$M$22,4,FALSE),0),
AND(R345&gt;=16,R345&lt;=18),IFERROR(VLOOKUP(入力項目!$S$16,子育て関連マスタ!$I$26:$M$28,4,FALSE),0),
AND(R345&gt;=19,R345&lt;=20,入力項目!$S$16="高専"),IFERROR(VLOOKUP(入力項目!$S$16,子育て関連マスタ!$I$26:$M$28,4,FALSE),0),
AND(R345&gt;=19,R345&lt;=20,入力項目!$S$16&lt;&gt;"高専"),IFERROR(VLOOKUP(入力項目!$S$17,子育て関連マスタ!$I$32:$M$37,4,FALSE),0),
AND(R345&gt;=21,R345&lt;=22,入力項目!$S$16="高専"),IFERROR(VLOOKUP(入力項目!$S$17,子育て関連マスタ!$I$32:$M$34,4,FALSE),0),
AND(R345&gt;=21,R345&lt;=22,入力項目!$S$16&lt;&gt;"高専"),IFERROR(VLOOKUP(入力項目!$S$17,子育て関連マスタ!$I$32:$M$34,4,FALSE),0),
R345&gt;=23,0
) +
IF($D345=4,
  IFERROR(_xlfn.IFS(
  R345&lt;=入力項目!$S$11,0,
  AND(R345=入力項目!$S$11),IFERROR(VLOOKUP(入力項目!$S$12,子育て関連マスタ!$I$4:$M$5,2,FALSE),0),
  AND(R345=4),IFERROR(VLOOKUP(入力項目!$S$13,子育て関連マスタ!$I$9:$M$12,2,FALSE),0),
  AND(R345=7),IFERROR(VLOOKUP(入力項目!$S$14,子育て関連マスタ!$I$16:$M$17,2,FALSE),0),
  AND(R345=13),IFERROR(VLOOKUP(入力項目!$S$15,子育て関連マスタ!$I$21:$M$22,2,FALSE),0),
  AND(R345=16),IFERROR(VLOOKUP(入力項目!$S$16,子育て関連マスタ!$I$26:$M$28,2,FALSE),0),
  AND(R345=19,入力項目!$S$16&lt;&gt;"高専"),IFERROR(VLOOKUP(入力項目!$S$17,子育て関連マスタ!$I$32:$M$37,2,FALSE),0),
  AND(R345=21,入力項目!$S$16="高専"),IFERROR(VLOOKUP(入力項目!$S$17,子育て関連マスタ!$I$32:$M$37,2,FALSE),0),
  R345&gt;=22,0
  ),0),0
) +
IF(AND(R345&gt;=1,R345&lt;=15),IF($D345=入力項目!$S$8,入力項目!$S$3,0),0) +
IF(AND(R345&gt;=1,R345&lt;=15),IF($D345=5,入力項目!$S$4,0),0) +
IF(AND(R345&gt;=1,R345&lt;=15),IF($D345=12,入力項目!$S$5,0),0) +
IF(AND(入力項目!$S$7=$A345,入力項目!$S$8=$D345),子育て関連マスタ!$C$14,0) +
IFERROR(IF(AND(YEAR(EDATE(DATE(入力項目!$S$7,入力項目!$S$8,1),1))=$A345,MONTH(EDATE(DATE(入力項目!$S$7,入力項目!$S$8,1),1))=$D345),子育て関連マスタ!$C$15,0),0) +
IF(AND(OR(R345=3,R345=5,R345=7),$D345=11),子育て関連マスタ!$C$17,0) +
IF(AND(R345=20,$D345=1),子育て関連マスタ!$C$18,0) +
IF(AND(R345=20,$D345=1),
IFERROR(_xlfn.IFS(
入力項目!$S$10="男",子育て関連マスタ!$C$18,
入力項目!$S$10="女",子育て関連マスタ!$C$19
),0),0
) +
IF(AND(R345&gt;=入力項目!$S$18,R345&lt;=入力項目!$S$19),入力項目!$S$20,0) +
IF(AND(R345&gt;=入力項目!$S$21,R345&lt;=入力項目!$S$22),入力項目!$S$23,0) +
IF(AND(R345&gt;=入力項目!$S$24,R345&lt;=入力項目!$S$25),入力項目!$S$26,0)
)</f>
        <v>0</v>
      </c>
      <c r="AG345">
        <f ca="1">-(
_xlfn.IFS(
S345&lt;=入力項目!$S$11,0,
AND(S345&gt;=入力項目!$S$11+1,S345&lt;=3),IFERROR(VLOOKUP(入力項目!$S$12,子育て関連マスタ!$I$4:$M$5,4,FALSE),0),
AND(S345&gt;=4,S345&lt;=6),IFERROR(VLOOKUP(入力項目!$S$13,子育て関連マスタ!$I$9:$M$12,4,FALSE),0),
AND(S345&gt;=7,S345&lt;=12),IFERROR(VLOOKUP(入力項目!$S$14,子育て関連マスタ!$I$16:$M$17,4,FALSE),0),
AND(S345&gt;=13,S345&lt;=15),IFERROR(VLOOKUP(入力項目!$S$15,子育て関連マスタ!$I$21:$M$22,4,FALSE),0),
AND(S345&gt;=16,S345&lt;=18),IFERROR(VLOOKUP(入力項目!$S$16,子育て関連マスタ!$I$26:$M$28,4,FALSE),0),
AND(S345&gt;=19,S345&lt;=20,入力項目!$S$16="高専"),IFERROR(VLOOKUP(入力項目!$S$16,子育て関連マスタ!$I$26:$M$28,4,FALSE),0),
AND(S345&gt;=19,S345&lt;=20,入力項目!$S$16&lt;&gt;"高専"),IFERROR(VLOOKUP(入力項目!$S$17,子育て関連マスタ!$I$32:$M$37,4,FALSE),0),
AND(S345&gt;=21,S345&lt;=22,入力項目!$S$16="高専"),IFERROR(VLOOKUP(入力項目!$S$17,子育て関連マスタ!$I$32:$M$34,4,FALSE),0),
AND(S345&gt;=21,S345&lt;=22,入力項目!$S$16&lt;&gt;"高専"),IFERROR(VLOOKUP(入力項目!$S$17,子育て関連マスタ!$I$32:$M$34,4,FALSE),0),
S345&gt;=23,0
) +
IF($D345=4,
  IFERROR(_xlfn.IFS(
  S345&lt;=入力項目!$S$11,0,
  AND(S345=入力項目!$S$11),IFERROR(VLOOKUP(入力項目!$S$12,子育て関連マスタ!$I$4:$M$5,2,FALSE),0),
  AND(S345=4),IFERROR(VLOOKUP(入力項目!$S$13,子育て関連マスタ!$I$9:$M$12,2,FALSE),0),
  AND(S345=7),IFERROR(VLOOKUP(入力項目!$S$14,子育て関連マスタ!$I$16:$M$17,2,FALSE),0),
  AND(S345=13),IFERROR(VLOOKUP(入力項目!$S$15,子育て関連マスタ!$I$21:$M$22,2,FALSE),0),
  AND(S345=16),IFERROR(VLOOKUP(入力項目!$S$16,子育て関連マスタ!$I$26:$M$28,2,FALSE),0),
  AND(S345=19,入力項目!$S$16&lt;&gt;"高専"),IFERROR(VLOOKUP(入力項目!$S$17,子育て関連マスタ!$I$32:$M$37,2,FALSE),0),
  AND(S345=21,入力項目!$S$16="高専"),IFERROR(VLOOKUP(入力項目!$S$17,子育て関連マスタ!$I$32:$M$37,2,FALSE),0),
  S345&gt;=22,0
  ),0),0
) +
IF(AND(S345&gt;=1,S345&lt;=15),IF($D345=入力項目!$S$8,入力項目!$S$3,0),0) +
IF(AND(S345&gt;=1,S345&lt;=15),IF($D345=5,入力項目!$S$4,0),0) +
IF(AND(S345&gt;=1,S345&lt;=15),IF($D345=12,入力項目!$S$5,0),0) +
IF(AND(入力項目!$S$7=$A345,入力項目!$S$8=$D345),子育て関連マスタ!$C$14,0) +
IFERROR(IF(AND(YEAR(EDATE(DATE(入力項目!$S$7,入力項目!$S$8,1),1))=$A345,MONTH(EDATE(DATE(入力項目!$S$7,入力項目!$S$8,1),1))=$D345),子育て関連マスタ!$C$15,0),0) +
IF(AND(OR(S345=3,S345=5,S345=7),$D345=11),子育て関連マスタ!$C$17,0) +
IF(AND(S345=20,$D345=1),子育て関連マスタ!$C$18,0) +
IF(AND(S345=20,$D345=1),
IFERROR(_xlfn.IFS(
入力項目!$S$10="男",子育て関連マスタ!$C$18,
入力項目!$S$10="女",子育て関連マスタ!$C$19
),0),0
) +
IF(AND(S345&gt;=入力項目!$S$18,S345&lt;=入力項目!$S$19),入力項目!$S$20,0) +
IF(AND(S345&gt;=入力項目!$S$21,S345&lt;=入力項目!$S$22),入力項目!$S$23,0) +
IF(AND(S345&gt;=入力項目!$S$24,S345&lt;=入力項目!$S$25),入力項目!$S$26,0)
)</f>
        <v>0</v>
      </c>
      <c r="AH345">
        <f ca="1">-(
_xlfn.IFS(
T345&lt;=入力項目!$S$11,0,
AND(T345&gt;=入力項目!$S$11+1,T345&lt;=3),IFERROR(VLOOKUP(入力項目!$S$12,子育て関連マスタ!$I$4:$M$5,4,FALSE),0),
AND(T345&gt;=4,T345&lt;=6),IFERROR(VLOOKUP(入力項目!$S$13,子育て関連マスタ!$I$9:$M$12,4,FALSE),0),
AND(T345&gt;=7,T345&lt;=12),IFERROR(VLOOKUP(入力項目!$S$14,子育て関連マスタ!$I$16:$M$17,4,FALSE),0),
AND(T345&gt;=13,T345&lt;=15),IFERROR(VLOOKUP(入力項目!$S$15,子育て関連マスタ!$I$21:$M$22,4,FALSE),0),
AND(T345&gt;=16,T345&lt;=18),IFERROR(VLOOKUP(入力項目!$S$16,子育て関連マスタ!$I$26:$M$28,4,FALSE),0),
AND(T345&gt;=19,T345&lt;=20,入力項目!$S$16="高専"),IFERROR(VLOOKUP(入力項目!$S$16,子育て関連マスタ!$I$26:$M$28,4,FALSE),0),
AND(T345&gt;=19,T345&lt;=20,入力項目!$S$16&lt;&gt;"高専"),IFERROR(VLOOKUP(入力項目!$S$17,子育て関連マスタ!$I$32:$M$37,4,FALSE),0),
AND(T345&gt;=21,T345&lt;=22,入力項目!$S$16="高専"),IFERROR(VLOOKUP(入力項目!$S$17,子育て関連マスタ!$I$32:$M$34,4,FALSE),0),
AND(T345&gt;=21,T345&lt;=22,入力項目!$S$16&lt;&gt;"高専"),IFERROR(VLOOKUP(入力項目!$S$17,子育て関連マスタ!$I$32:$M$34,4,FALSE),0),
T345&gt;=23,0
) +
IF($D345=4,
  IFERROR(_xlfn.IFS(
  T345&lt;=入力項目!$S$11,0,
  AND(T345=入力項目!$S$11),IFERROR(VLOOKUP(入力項目!$S$12,子育て関連マスタ!$I$4:$M$5,2,FALSE),0),
  AND(T345=4),IFERROR(VLOOKUP(入力項目!$S$13,子育て関連マスタ!$I$9:$M$12,2,FALSE),0),
  AND(T345=7),IFERROR(VLOOKUP(入力項目!$S$14,子育て関連マスタ!$I$16:$M$17,2,FALSE),0),
  AND(T345=13),IFERROR(VLOOKUP(入力項目!$S$15,子育て関連マスタ!$I$21:$M$22,2,FALSE),0),
  AND(T345=16),IFERROR(VLOOKUP(入力項目!$S$16,子育て関連マスタ!$I$26:$M$28,2,FALSE),0),
  AND(T345=19,入力項目!$S$16&lt;&gt;"高専"),IFERROR(VLOOKUP(入力項目!$S$17,子育て関連マスタ!$I$32:$M$37,2,FALSE),0),
  AND(T345=21,入力項目!$S$16="高専"),IFERROR(VLOOKUP(入力項目!$S$17,子育て関連マスタ!$I$32:$M$37,2,FALSE),0),
  T345&gt;=22,0
  ),0),0
) +
IF(AND(T345&gt;=1,T345&lt;=15),IF($D345=入力項目!$S$8,入力項目!$S$3,0),0) +
IF(AND(T345&gt;=1,T345&lt;=15),IF($D345=5,入力項目!$S$4,0),0) +
IF(AND(T345&gt;=1,T345&lt;=15),IF($D345=12,入力項目!$S$5,0),0) +
IF(AND(入力項目!$S$7=$A345,入力項目!$S$8=$D345),子育て関連マスタ!$C$14,0) +
IFERROR(IF(AND(YEAR(EDATE(DATE(入力項目!$S$7,入力項目!$S$8,1),1))=$A345,MONTH(EDATE(DATE(入力項目!$S$7,入力項目!$S$8,1),1))=$D345),子育て関連マスタ!$C$15,0),0) +
IF(AND(OR(T345=3,T345=5,T345=7),$D345=11),子育て関連マスタ!$C$17,0) +
IF(AND(T345=20,$D345=1),子育て関連マスタ!$C$18,0) +
IF(AND(T345=20,$D345=1),
IFERROR(_xlfn.IFS(
入力項目!$S$10="男",子育て関連マスタ!$C$18,
入力項目!$S$10="女",子育て関連マスタ!$C$19
),0),0
) +
IF(AND(T345&gt;=入力項目!$S$18,T345&lt;=入力項目!$S$19),入力項目!$S$20,0) +
IF(AND(T345&gt;=入力項目!$S$21,T345&lt;=入力項目!$S$22),入力項目!$S$23,0) +
IF(AND(T345&gt;=入力項目!$S$24,T345&lt;=入力項目!$S$25),入力項目!$S$26,0)
)</f>
        <v>0</v>
      </c>
      <c r="AI345">
        <f ca="1">-(
_xlfn.IFS(
U345&lt;=入力項目!$S$11,0,
AND(U345&gt;=入力項目!$S$11+1,U345&lt;=3),IFERROR(VLOOKUP(入力項目!$S$12,子育て関連マスタ!$I$4:$M$5,4,FALSE),0),
AND(U345&gt;=4,U345&lt;=6),IFERROR(VLOOKUP(入力項目!$S$13,子育て関連マスタ!$I$9:$M$12,4,FALSE),0),
AND(U345&gt;=7,U345&lt;=12),IFERROR(VLOOKUP(入力項目!$S$14,子育て関連マスタ!$I$16:$M$17,4,FALSE),0),
AND(U345&gt;=13,U345&lt;=15),IFERROR(VLOOKUP(入力項目!$S$15,子育て関連マスタ!$I$21:$M$22,4,FALSE),0),
AND(U345&gt;=16,U345&lt;=18),IFERROR(VLOOKUP(入力項目!$S$16,子育て関連マスタ!$I$26:$M$28,4,FALSE),0),
AND(U345&gt;=19,U345&lt;=20,入力項目!$S$16="高専"),IFERROR(VLOOKUP(入力項目!$S$16,子育て関連マスタ!$I$26:$M$28,4,FALSE),0),
AND(U345&gt;=19,U345&lt;=20,入力項目!$S$16&lt;&gt;"高専"),IFERROR(VLOOKUP(入力項目!$S$17,子育て関連マスタ!$I$32:$M$37,4,FALSE),0),
AND(U345&gt;=21,U345&lt;=22,入力項目!$S$16="高専"),IFERROR(VLOOKUP(入力項目!$S$17,子育て関連マスタ!$I$32:$M$34,4,FALSE),0),
AND(U345&gt;=21,U345&lt;=22,入力項目!$S$16&lt;&gt;"高専"),IFERROR(VLOOKUP(入力項目!$S$17,子育て関連マスタ!$I$32:$M$34,4,FALSE),0),
U345&gt;=23,0
) +
IF($D345=4,
  IFERROR(_xlfn.IFS(
  U345&lt;=入力項目!$S$11,0,
  AND(U345=入力項目!$S$11),IFERROR(VLOOKUP(入力項目!$S$12,子育て関連マスタ!$I$4:$M$5,2,FALSE),0),
  AND(U345=4),IFERROR(VLOOKUP(入力項目!$S$13,子育て関連マスタ!$I$9:$M$12,2,FALSE),0),
  AND(U345=7),IFERROR(VLOOKUP(入力項目!$S$14,子育て関連マスタ!$I$16:$M$17,2,FALSE),0),
  AND(U345=13),IFERROR(VLOOKUP(入力項目!$S$15,子育て関連マスタ!$I$21:$M$22,2,FALSE),0),
  AND(U345=16),IFERROR(VLOOKUP(入力項目!$S$16,子育て関連マスタ!$I$26:$M$28,2,FALSE),0),
  AND(U345=19,入力項目!$S$16&lt;&gt;"高専"),IFERROR(VLOOKUP(入力項目!$S$17,子育て関連マスタ!$I$32:$M$37,2,FALSE),0),
  AND(U345=21,入力項目!$S$16="高専"),IFERROR(VLOOKUP(入力項目!$S$17,子育て関連マスタ!$I$32:$M$37,2,FALSE),0),
  U345&gt;=22,0
  ),0),0
) +
IF(AND(U345&gt;=1,U345&lt;=15),IF($D345=入力項目!$S$8,入力項目!$S$3,0),0) +
IF(AND(U345&gt;=1,U345&lt;=15),IF($D345=5,入力項目!$S$4,0),0) +
IF(AND(U345&gt;=1,U345&lt;=15),IF($D345=12,入力項目!$S$5,0),0) +
IF(AND(入力項目!$S$7=$A345,入力項目!$S$8=$D345),子育て関連マスタ!$C$14,0) +
IFERROR(IF(AND(YEAR(EDATE(DATE(入力項目!$S$7,入力項目!$S$8,1),1))=$A345,MONTH(EDATE(DATE(入力項目!$S$7,入力項目!$S$8,1),1))=$D345),子育て関連マスタ!$C$15,0),0) +
IF(AND(OR(U345=3,U345=5,U345=7),$D345=11),子育て関連マスタ!$C$17,0) +
IF(AND(U345=20,$D345=1),子育て関連マスタ!$C$18,0) +
IF(AND(U345=20,$D345=1),
IFERROR(_xlfn.IFS(
入力項目!$S$10="男",子育て関連マスタ!$C$18,
入力項目!$S$10="女",子育て関連マスタ!$C$19
),0),0
) +
IF(AND(U345&gt;=入力項目!$S$18,U345&lt;=入力項目!$S$19),入力項目!$S$20,0) +
IF(AND(U345&gt;=入力項目!$S$21,U345&lt;=入力項目!$S$22),入力項目!$S$23,0) +
IF(AND(U345&gt;=入力項目!$S$24,U345&lt;=入力項目!$S$25),入力項目!$S$26,0)
)</f>
        <v>0</v>
      </c>
      <c r="AJ345" s="10">
        <f ca="1">-VLOOKUP($D345,月別収支!$A$2:$H$13,7,FALSE)</f>
        <v>-20000</v>
      </c>
    </row>
    <row r="346" spans="1:36" x14ac:dyDescent="0.4">
      <c r="A346">
        <f t="shared" ca="1" si="88"/>
        <v>2053</v>
      </c>
      <c r="B346">
        <f t="shared" ca="1" si="95"/>
        <v>2053</v>
      </c>
      <c r="C346">
        <f t="shared" ca="1" si="96"/>
        <v>29</v>
      </c>
      <c r="D346">
        <f t="shared" ca="1" si="89"/>
        <v>4</v>
      </c>
      <c r="E346" t="str">
        <f t="shared" ca="1" si="90"/>
        <v>2053年4月</v>
      </c>
      <c r="F346">
        <f ca="1">IF(OR(入力項目!$N$5&lt;$A346,AND(入力項目!$N$5=$A346,入力項目!$N$6&lt;$D346)),IF(F345=0,1,IF(G346=12,F345+1,F345)),0)</f>
        <v>28</v>
      </c>
      <c r="G346">
        <f ca="1">IF(OR(入力項目!$N$5&lt;$A346,AND(入力項目!$N$5=$A346,入力項目!$N$6&lt;$D346)),IF(G345=12,1,G345+1),0)</f>
        <v>6</v>
      </c>
      <c r="H346" t="str">
        <f t="shared" ca="1" si="91"/>
        <v>28_6</v>
      </c>
      <c r="I346">
        <f ca="1">IF(
  IFERROR(AND($C346&gt;0,MOD($C346,入力項目!$N$22)=0,$D346=入力項目!$N$23), FALSE),
  1,
  IF(
    AND(I345&gt;0,J345=12),
    IF(I345=入力項目!$N$28, 0, I345+1),
    I345
  )
)</f>
        <v>0</v>
      </c>
      <c r="J346">
        <f ca="1">IF($D346=入力項目!$N$23,1,IFERROR(J345+1,1))</f>
        <v>11</v>
      </c>
      <c r="K346" t="str">
        <f t="shared" ca="1" si="92"/>
        <v>0_11</v>
      </c>
      <c r="L346">
        <f ca="1">L345+IF(入力項目!$D$4=$D346,1,0)</f>
        <v>57</v>
      </c>
      <c r="M346" t="str">
        <f t="shared" ca="1" si="93"/>
        <v>57歳</v>
      </c>
      <c r="N346">
        <f t="shared" ca="1" si="97"/>
        <v>58</v>
      </c>
      <c r="O346" t="str">
        <f t="shared" ca="1" si="94"/>
        <v>58歳</v>
      </c>
      <c r="P346">
        <f t="shared" ca="1" si="98"/>
        <v>33</v>
      </c>
      <c r="Q346">
        <f t="shared" ca="1" si="99"/>
        <v>31</v>
      </c>
      <c r="R346">
        <f t="shared" ca="1" si="100"/>
        <v>2054</v>
      </c>
      <c r="S346">
        <f t="shared" ca="1" si="101"/>
        <v>2054</v>
      </c>
      <c r="T346">
        <f t="shared" ca="1" si="102"/>
        <v>2054</v>
      </c>
      <c r="U346">
        <f t="shared" ca="1" si="103"/>
        <v>2054</v>
      </c>
      <c r="V346" s="10">
        <f t="shared" ca="1" si="104"/>
        <v>42069575</v>
      </c>
      <c r="W346" s="10">
        <f ca="1">IF($L346&lt;その他マスタ!$B$1,VLOOKUP($D346,月別収支!$A$2:$H$13,2,FALSE),その他マスタ!$B$3)+IF(AND($L346=その他マスタ!$B$1,入力項目!$I$9="あり",$D346=入力項目!$D$4),その他マスタ!$B$2,0)</f>
        <v>300000</v>
      </c>
      <c r="X346" s="10">
        <f ca="1">-IF(入力項目!$K$5=TRUE,
IF($F346+$G346&lt;3,VLOOKUP($D346,月別収支!$A$2:$H$13,8,FALSE),0)+IFERROR(VLOOKUP($H346,住宅ローン計算!C:P,13,FALSE),0)+IF($F346&gt;1,IF(OR($G346=3,$G346=6,$G346=9,$G346=12),ROUNDUP(入力項目!$N$18/4,0),0),0),
VLOOKUP($D346,月別収支!$A$2:$H$13,8,FALSE))</f>
        <v>-91090</v>
      </c>
      <c r="Y346" s="10">
        <f ca="1">-VLOOKUP($D346,月別収支!$A$2:$H$13,3,FALSE)</f>
        <v>-75000</v>
      </c>
      <c r="Z346" s="10">
        <f ca="1">-VLOOKUP($D346,月別収支!$A$2:$H$13,4,FALSE)</f>
        <v>-27000</v>
      </c>
      <c r="AA346" s="10">
        <f ca="1">-VLOOKUP($D346,月別収支!$A$2:$H$13,6,FALSE)</f>
        <v>-10000</v>
      </c>
      <c r="AB346" s="10">
        <f ca="1">-(
VLOOKUP($D346,月別収支!$A$2:$H$13,5,FALSE)+IF(AND(入力項目!$I$27&lt;=$A346,ISEVEN($A346-入力項目!$I$27),入力項目!$I$28=$D346),入力項目!$I$26,0)
+IF(入力項目!$K$26=TRUE,
IFERROR(VLOOKUP($K346,マイカーローン計算!C:P,13,FALSE),0),
IFERROR(
  IF(AND($C346&gt;0,MOD($C346,入力項目!$N$22)=0,$D346=入力項目!$N$23),入力項目!$N$24,0),
 0
)
)
)</f>
        <v>-20000</v>
      </c>
      <c r="AC346" s="10">
        <f ca="1">-IF($A346&lt;入力項目!$N$33,入力項目!$N$35,IF(AND($A346=入力項目!$N$33,$D346&lt;=入力項目!$N$34),入力項目!$N$35,0))</f>
        <v>0</v>
      </c>
      <c r="AD346">
        <f ca="1">-(
_xlfn.IFS(
P346&lt;=入力項目!$S$11,0,
AND(P346&gt;=入力項目!$S$11+1,P346&lt;=3),IFERROR(VLOOKUP(入力項目!$S$12,子育て関連マスタ!$I$4:$M$5,4,FALSE),0),
AND(P346&gt;=4,P346&lt;=6),IFERROR(VLOOKUP(入力項目!$S$13,子育て関連マスタ!$I$9:$M$12,4,FALSE),0),
AND(P346&gt;=7,P346&lt;=12),IFERROR(VLOOKUP(入力項目!$S$14,子育て関連マスタ!$I$16:$M$17,4,FALSE),0),
AND(P346&gt;=13,P346&lt;=15),IFERROR(VLOOKUP(入力項目!$S$15,子育て関連マスタ!$I$21:$M$22,4,FALSE),0),
AND(P346&gt;=16,P346&lt;=18),IFERROR(VLOOKUP(入力項目!$S$16,子育て関連マスタ!$I$26:$M$28,4,FALSE),0),
AND(P346&gt;=19,P346&lt;=20,入力項目!$S$16="高専"),IFERROR(VLOOKUP(入力項目!$S$16,子育て関連マスタ!$I$26:$M$28,4,FALSE),0),
AND(P346&gt;=19,P346&lt;=20,入力項目!$S$16&lt;&gt;"高専"),IFERROR(VLOOKUP(入力項目!$S$17,子育て関連マスタ!$I$32:$M$37,4,FALSE),0),
AND(P346&gt;=21,P346&lt;=22,入力項目!$S$16="高専"),IFERROR(VLOOKUP(入力項目!$S$17,子育て関連マスタ!$I$32:$M$34,4,FALSE),0),
AND(P346&gt;=21,P346&lt;=22,入力項目!$S$16&lt;&gt;"高専"),IFERROR(VLOOKUP(入力項目!$S$17,子育て関連マスタ!$I$32:$M$34,4,FALSE),0),
P346&gt;=23,0
) +
IF($D346=4,
  IFERROR(_xlfn.IFS(
  P346&lt;=入力項目!$S$11,0,
  AND(P346=入力項目!$S$11),IFERROR(VLOOKUP(入力項目!$S$12,子育て関連マスタ!$I$4:$M$5,2,FALSE),0),
  AND(P346=4),IFERROR(VLOOKUP(入力項目!$S$13,子育て関連マスタ!$I$9:$M$12,2,FALSE),0),
  AND(P346=7),IFERROR(VLOOKUP(入力項目!$S$14,子育て関連マスタ!$I$16:$M$17,2,FALSE),0),
  AND(P346=13),IFERROR(VLOOKUP(入力項目!$S$15,子育て関連マスタ!$I$21:$M$22,2,FALSE),0),
  AND(P346=16),IFERROR(VLOOKUP(入力項目!$S$16,子育て関連マスタ!$I$26:$M$28,2,FALSE),0),
  AND(P346=19,入力項目!$S$16&lt;&gt;"高専"),IFERROR(VLOOKUP(入力項目!$S$17,子育て関連マスタ!$I$32:$M$37,2,FALSE),0),
  AND(P346=21,入力項目!$S$16="高専"),IFERROR(VLOOKUP(入力項目!$S$17,子育て関連マスタ!$I$32:$M$37,2,FALSE),0),
  P346&gt;=22,0
  ),0),0
) +
IF(AND(P346&gt;=1,P346&lt;=15),IF($D346=入力項目!$S$8,入力項目!$S$3,0),0) +
IF(AND(P346&gt;=1,P346&lt;=15),IF($D346=5,入力項目!$S$4,0),0) +
IF(AND(P346&gt;=1,P346&lt;=15),IF($D346=12,入力項目!$S$5,0),0) +
IF(AND(入力項目!$S$7=$A346,入力項目!$S$8=$D346),子育て関連マスタ!$C$14,0) +
IFERROR(IF(AND(YEAR(EDATE(DATE(入力項目!$S$7,入力項目!$S$8,1),1))=$A346,MONTH(EDATE(DATE(入力項目!$S$7,入力項目!$S$8,1),1))=$D346),子育て関連マスタ!$C$15,0),0) +
IF(AND(OR(P346=3,P346=5,P346=7),$D346=11),子育て関連マスタ!$C$17,0) +
IF(AND(P346=20,$D346=1),子育て関連マスタ!$C$18,0) +
IF(AND(P346=20,$D346=1),
IFERROR(_xlfn.IFS(
入力項目!$S$10="男",子育て関連マスタ!$C$18,
入力項目!$S$10="女",子育て関連マスタ!$C$19
),0),0
) +
IF(AND(P346&gt;=入力項目!$S$18,P346&lt;=入力項目!$S$19),入力項目!$S$20,0) +
IF(AND(P346&gt;=入力項目!$S$21,P346&lt;=入力項目!$S$22),入力項目!$S$23,0) +
IF(AND(P346&gt;=入力項目!$S$24,P346&lt;=入力項目!$S$25),入力項目!$S$26,0)
)</f>
        <v>0</v>
      </c>
      <c r="AE346">
        <f ca="1">-(
_xlfn.IFS(
Q346&lt;=入力項目!$S$11,0,
AND(Q346&gt;=入力項目!$S$11+1,Q346&lt;=3),IFERROR(VLOOKUP(入力項目!$S$12,子育て関連マスタ!$I$4:$M$5,4,FALSE),0),
AND(Q346&gt;=4,Q346&lt;=6),IFERROR(VLOOKUP(入力項目!$S$13,子育て関連マスタ!$I$9:$M$12,4,FALSE),0),
AND(Q346&gt;=7,Q346&lt;=12),IFERROR(VLOOKUP(入力項目!$S$14,子育て関連マスタ!$I$16:$M$17,4,FALSE),0),
AND(Q346&gt;=13,Q346&lt;=15),IFERROR(VLOOKUP(入力項目!$S$15,子育て関連マスタ!$I$21:$M$22,4,FALSE),0),
AND(Q346&gt;=16,Q346&lt;=18),IFERROR(VLOOKUP(入力項目!$S$16,子育て関連マスタ!$I$26:$M$28,4,FALSE),0),
AND(Q346&gt;=19,Q346&lt;=20,入力項目!$S$16="高専"),IFERROR(VLOOKUP(入力項目!$S$16,子育て関連マスタ!$I$26:$M$28,4,FALSE),0),
AND(Q346&gt;=19,Q346&lt;=20,入力項目!$S$16&lt;&gt;"高専"),IFERROR(VLOOKUP(入力項目!$S$17,子育て関連マスタ!$I$32:$M$37,4,FALSE),0),
AND(Q346&gt;=21,Q346&lt;=22,入力項目!$S$16="高専"),IFERROR(VLOOKUP(入力項目!$S$17,子育て関連マスタ!$I$32:$M$34,4,FALSE),0),
AND(Q346&gt;=21,Q346&lt;=22,入力項目!$S$16&lt;&gt;"高専"),IFERROR(VLOOKUP(入力項目!$S$17,子育て関連マスタ!$I$32:$M$34,4,FALSE),0),
Q346&gt;=23,0
) +
IF($D346=4,
  IFERROR(_xlfn.IFS(
  Q346&lt;=入力項目!$S$11,0,
  AND(Q346=入力項目!$S$11),IFERROR(VLOOKUP(入力項目!$S$12,子育て関連マスタ!$I$4:$M$5,2,FALSE),0),
  AND(Q346=4),IFERROR(VLOOKUP(入力項目!$S$13,子育て関連マスタ!$I$9:$M$12,2,FALSE),0),
  AND(Q346=7),IFERROR(VLOOKUP(入力項目!$S$14,子育て関連マスタ!$I$16:$M$17,2,FALSE),0),
  AND(Q346=13),IFERROR(VLOOKUP(入力項目!$S$15,子育て関連マスタ!$I$21:$M$22,2,FALSE),0),
  AND(Q346=16),IFERROR(VLOOKUP(入力項目!$S$16,子育て関連マスタ!$I$26:$M$28,2,FALSE),0),
  AND(Q346=19,入力項目!$S$16&lt;&gt;"高専"),IFERROR(VLOOKUP(入力項目!$S$17,子育て関連マスタ!$I$32:$M$37,2,FALSE),0),
  AND(Q346=21,入力項目!$S$16="高専"),IFERROR(VLOOKUP(入力項目!$S$17,子育て関連マスタ!$I$32:$M$37,2,FALSE),0),
  Q346&gt;=22,0
  ),0),0
) +
IF(AND(Q346&gt;=1,Q346&lt;=15),IF($D346=入力項目!$S$8,入力項目!$S$3,0),0) +
IF(AND(Q346&gt;=1,Q346&lt;=15),IF($D346=5,入力項目!$S$4,0),0) +
IF(AND(Q346&gt;=1,Q346&lt;=15),IF($D346=12,入力項目!$S$5,0),0) +
IF(AND(入力項目!$S$7=$A346,入力項目!$S$8=$D346),子育て関連マスタ!$C$14,0) +
IFERROR(IF(AND(YEAR(EDATE(DATE(入力項目!$S$7,入力項目!$S$8,1),1))=$A346,MONTH(EDATE(DATE(入力項目!$S$7,入力項目!$S$8,1),1))=$D346),子育て関連マスタ!$C$15,0),0) +
IF(AND(OR(Q346=3,Q346=5,Q346=7),$D346=11),子育て関連マスタ!$C$17,0) +
IF(AND(Q346=20,$D346=1),子育て関連マスタ!$C$18,0) +
IF(AND(Q346=20,$D346=1),
IFERROR(_xlfn.IFS(
入力項目!$S$10="男",子育て関連マスタ!$C$18,
入力項目!$S$10="女",子育て関連マスタ!$C$19
),0),0
) +
IF(AND(Q346&gt;=入力項目!$S$18,Q346&lt;=入力項目!$S$19),入力項目!$S$20,0) +
IF(AND(Q346&gt;=入力項目!$S$21,Q346&lt;=入力項目!$S$22),入力項目!$S$23,0) +
IF(AND(Q346&gt;=入力項目!$S$24,Q346&lt;=入力項目!$S$25),入力項目!$S$26,0)
)</f>
        <v>0</v>
      </c>
      <c r="AF346">
        <f ca="1">-(
_xlfn.IFS(
R346&lt;=入力項目!$S$11,0,
AND(R346&gt;=入力項目!$S$11+1,R346&lt;=3),IFERROR(VLOOKUP(入力項目!$S$12,子育て関連マスタ!$I$4:$M$5,4,FALSE),0),
AND(R346&gt;=4,R346&lt;=6),IFERROR(VLOOKUP(入力項目!$S$13,子育て関連マスタ!$I$9:$M$12,4,FALSE),0),
AND(R346&gt;=7,R346&lt;=12),IFERROR(VLOOKUP(入力項目!$S$14,子育て関連マスタ!$I$16:$M$17,4,FALSE),0),
AND(R346&gt;=13,R346&lt;=15),IFERROR(VLOOKUP(入力項目!$S$15,子育て関連マスタ!$I$21:$M$22,4,FALSE),0),
AND(R346&gt;=16,R346&lt;=18),IFERROR(VLOOKUP(入力項目!$S$16,子育て関連マスタ!$I$26:$M$28,4,FALSE),0),
AND(R346&gt;=19,R346&lt;=20,入力項目!$S$16="高専"),IFERROR(VLOOKUP(入力項目!$S$16,子育て関連マスタ!$I$26:$M$28,4,FALSE),0),
AND(R346&gt;=19,R346&lt;=20,入力項目!$S$16&lt;&gt;"高専"),IFERROR(VLOOKUP(入力項目!$S$17,子育て関連マスタ!$I$32:$M$37,4,FALSE),0),
AND(R346&gt;=21,R346&lt;=22,入力項目!$S$16="高専"),IFERROR(VLOOKUP(入力項目!$S$17,子育て関連マスタ!$I$32:$M$34,4,FALSE),0),
AND(R346&gt;=21,R346&lt;=22,入力項目!$S$16&lt;&gt;"高専"),IFERROR(VLOOKUP(入力項目!$S$17,子育て関連マスタ!$I$32:$M$34,4,FALSE),0),
R346&gt;=23,0
) +
IF($D346=4,
  IFERROR(_xlfn.IFS(
  R346&lt;=入力項目!$S$11,0,
  AND(R346=入力項目!$S$11),IFERROR(VLOOKUP(入力項目!$S$12,子育て関連マスタ!$I$4:$M$5,2,FALSE),0),
  AND(R346=4),IFERROR(VLOOKUP(入力項目!$S$13,子育て関連マスタ!$I$9:$M$12,2,FALSE),0),
  AND(R346=7),IFERROR(VLOOKUP(入力項目!$S$14,子育て関連マスタ!$I$16:$M$17,2,FALSE),0),
  AND(R346=13),IFERROR(VLOOKUP(入力項目!$S$15,子育て関連マスタ!$I$21:$M$22,2,FALSE),0),
  AND(R346=16),IFERROR(VLOOKUP(入力項目!$S$16,子育て関連マスタ!$I$26:$M$28,2,FALSE),0),
  AND(R346=19,入力項目!$S$16&lt;&gt;"高専"),IFERROR(VLOOKUP(入力項目!$S$17,子育て関連マスタ!$I$32:$M$37,2,FALSE),0),
  AND(R346=21,入力項目!$S$16="高専"),IFERROR(VLOOKUP(入力項目!$S$17,子育て関連マスタ!$I$32:$M$37,2,FALSE),0),
  R346&gt;=22,0
  ),0),0
) +
IF(AND(R346&gt;=1,R346&lt;=15),IF($D346=入力項目!$S$8,入力項目!$S$3,0),0) +
IF(AND(R346&gt;=1,R346&lt;=15),IF($D346=5,入力項目!$S$4,0),0) +
IF(AND(R346&gt;=1,R346&lt;=15),IF($D346=12,入力項目!$S$5,0),0) +
IF(AND(入力項目!$S$7=$A346,入力項目!$S$8=$D346),子育て関連マスタ!$C$14,0) +
IFERROR(IF(AND(YEAR(EDATE(DATE(入力項目!$S$7,入力項目!$S$8,1),1))=$A346,MONTH(EDATE(DATE(入力項目!$S$7,入力項目!$S$8,1),1))=$D346),子育て関連マスタ!$C$15,0),0) +
IF(AND(OR(R346=3,R346=5,R346=7),$D346=11),子育て関連マスタ!$C$17,0) +
IF(AND(R346=20,$D346=1),子育て関連マスタ!$C$18,0) +
IF(AND(R346=20,$D346=1),
IFERROR(_xlfn.IFS(
入力項目!$S$10="男",子育て関連マスタ!$C$18,
入力項目!$S$10="女",子育て関連マスタ!$C$19
),0),0
) +
IF(AND(R346&gt;=入力項目!$S$18,R346&lt;=入力項目!$S$19),入力項目!$S$20,0) +
IF(AND(R346&gt;=入力項目!$S$21,R346&lt;=入力項目!$S$22),入力項目!$S$23,0) +
IF(AND(R346&gt;=入力項目!$S$24,R346&lt;=入力項目!$S$25),入力項目!$S$26,0)
)</f>
        <v>0</v>
      </c>
      <c r="AG346">
        <f ca="1">-(
_xlfn.IFS(
S346&lt;=入力項目!$S$11,0,
AND(S346&gt;=入力項目!$S$11+1,S346&lt;=3),IFERROR(VLOOKUP(入力項目!$S$12,子育て関連マスタ!$I$4:$M$5,4,FALSE),0),
AND(S346&gt;=4,S346&lt;=6),IFERROR(VLOOKUP(入力項目!$S$13,子育て関連マスタ!$I$9:$M$12,4,FALSE),0),
AND(S346&gt;=7,S346&lt;=12),IFERROR(VLOOKUP(入力項目!$S$14,子育て関連マスタ!$I$16:$M$17,4,FALSE),0),
AND(S346&gt;=13,S346&lt;=15),IFERROR(VLOOKUP(入力項目!$S$15,子育て関連マスタ!$I$21:$M$22,4,FALSE),0),
AND(S346&gt;=16,S346&lt;=18),IFERROR(VLOOKUP(入力項目!$S$16,子育て関連マスタ!$I$26:$M$28,4,FALSE),0),
AND(S346&gt;=19,S346&lt;=20,入力項目!$S$16="高専"),IFERROR(VLOOKUP(入力項目!$S$16,子育て関連マスタ!$I$26:$M$28,4,FALSE),0),
AND(S346&gt;=19,S346&lt;=20,入力項目!$S$16&lt;&gt;"高専"),IFERROR(VLOOKUP(入力項目!$S$17,子育て関連マスタ!$I$32:$M$37,4,FALSE),0),
AND(S346&gt;=21,S346&lt;=22,入力項目!$S$16="高専"),IFERROR(VLOOKUP(入力項目!$S$17,子育て関連マスタ!$I$32:$M$34,4,FALSE),0),
AND(S346&gt;=21,S346&lt;=22,入力項目!$S$16&lt;&gt;"高専"),IFERROR(VLOOKUP(入力項目!$S$17,子育て関連マスタ!$I$32:$M$34,4,FALSE),0),
S346&gt;=23,0
) +
IF($D346=4,
  IFERROR(_xlfn.IFS(
  S346&lt;=入力項目!$S$11,0,
  AND(S346=入力項目!$S$11),IFERROR(VLOOKUP(入力項目!$S$12,子育て関連マスタ!$I$4:$M$5,2,FALSE),0),
  AND(S346=4),IFERROR(VLOOKUP(入力項目!$S$13,子育て関連マスタ!$I$9:$M$12,2,FALSE),0),
  AND(S346=7),IFERROR(VLOOKUP(入力項目!$S$14,子育て関連マスタ!$I$16:$M$17,2,FALSE),0),
  AND(S346=13),IFERROR(VLOOKUP(入力項目!$S$15,子育て関連マスタ!$I$21:$M$22,2,FALSE),0),
  AND(S346=16),IFERROR(VLOOKUP(入力項目!$S$16,子育て関連マスタ!$I$26:$M$28,2,FALSE),0),
  AND(S346=19,入力項目!$S$16&lt;&gt;"高専"),IFERROR(VLOOKUP(入力項目!$S$17,子育て関連マスタ!$I$32:$M$37,2,FALSE),0),
  AND(S346=21,入力項目!$S$16="高専"),IFERROR(VLOOKUP(入力項目!$S$17,子育て関連マスタ!$I$32:$M$37,2,FALSE),0),
  S346&gt;=22,0
  ),0),0
) +
IF(AND(S346&gt;=1,S346&lt;=15),IF($D346=入力項目!$S$8,入力項目!$S$3,0),0) +
IF(AND(S346&gt;=1,S346&lt;=15),IF($D346=5,入力項目!$S$4,0),0) +
IF(AND(S346&gt;=1,S346&lt;=15),IF($D346=12,入力項目!$S$5,0),0) +
IF(AND(入力項目!$S$7=$A346,入力項目!$S$8=$D346),子育て関連マスタ!$C$14,0) +
IFERROR(IF(AND(YEAR(EDATE(DATE(入力項目!$S$7,入力項目!$S$8,1),1))=$A346,MONTH(EDATE(DATE(入力項目!$S$7,入力項目!$S$8,1),1))=$D346),子育て関連マスタ!$C$15,0),0) +
IF(AND(OR(S346=3,S346=5,S346=7),$D346=11),子育て関連マスタ!$C$17,0) +
IF(AND(S346=20,$D346=1),子育て関連マスタ!$C$18,0) +
IF(AND(S346=20,$D346=1),
IFERROR(_xlfn.IFS(
入力項目!$S$10="男",子育て関連マスタ!$C$18,
入力項目!$S$10="女",子育て関連マスタ!$C$19
),0),0
) +
IF(AND(S346&gt;=入力項目!$S$18,S346&lt;=入力項目!$S$19),入力項目!$S$20,0) +
IF(AND(S346&gt;=入力項目!$S$21,S346&lt;=入力項目!$S$22),入力項目!$S$23,0) +
IF(AND(S346&gt;=入力項目!$S$24,S346&lt;=入力項目!$S$25),入力項目!$S$26,0)
)</f>
        <v>0</v>
      </c>
      <c r="AH346">
        <f ca="1">-(
_xlfn.IFS(
T346&lt;=入力項目!$S$11,0,
AND(T346&gt;=入力項目!$S$11+1,T346&lt;=3),IFERROR(VLOOKUP(入力項目!$S$12,子育て関連マスタ!$I$4:$M$5,4,FALSE),0),
AND(T346&gt;=4,T346&lt;=6),IFERROR(VLOOKUP(入力項目!$S$13,子育て関連マスタ!$I$9:$M$12,4,FALSE),0),
AND(T346&gt;=7,T346&lt;=12),IFERROR(VLOOKUP(入力項目!$S$14,子育て関連マスタ!$I$16:$M$17,4,FALSE),0),
AND(T346&gt;=13,T346&lt;=15),IFERROR(VLOOKUP(入力項目!$S$15,子育て関連マスタ!$I$21:$M$22,4,FALSE),0),
AND(T346&gt;=16,T346&lt;=18),IFERROR(VLOOKUP(入力項目!$S$16,子育て関連マスタ!$I$26:$M$28,4,FALSE),0),
AND(T346&gt;=19,T346&lt;=20,入力項目!$S$16="高専"),IFERROR(VLOOKUP(入力項目!$S$16,子育て関連マスタ!$I$26:$M$28,4,FALSE),0),
AND(T346&gt;=19,T346&lt;=20,入力項目!$S$16&lt;&gt;"高専"),IFERROR(VLOOKUP(入力項目!$S$17,子育て関連マスタ!$I$32:$M$37,4,FALSE),0),
AND(T346&gt;=21,T346&lt;=22,入力項目!$S$16="高専"),IFERROR(VLOOKUP(入力項目!$S$17,子育て関連マスタ!$I$32:$M$34,4,FALSE),0),
AND(T346&gt;=21,T346&lt;=22,入力項目!$S$16&lt;&gt;"高専"),IFERROR(VLOOKUP(入力項目!$S$17,子育て関連マスタ!$I$32:$M$34,4,FALSE),0),
T346&gt;=23,0
) +
IF($D346=4,
  IFERROR(_xlfn.IFS(
  T346&lt;=入力項目!$S$11,0,
  AND(T346=入力項目!$S$11),IFERROR(VLOOKUP(入力項目!$S$12,子育て関連マスタ!$I$4:$M$5,2,FALSE),0),
  AND(T346=4),IFERROR(VLOOKUP(入力項目!$S$13,子育て関連マスタ!$I$9:$M$12,2,FALSE),0),
  AND(T346=7),IFERROR(VLOOKUP(入力項目!$S$14,子育て関連マスタ!$I$16:$M$17,2,FALSE),0),
  AND(T346=13),IFERROR(VLOOKUP(入力項目!$S$15,子育て関連マスタ!$I$21:$M$22,2,FALSE),0),
  AND(T346=16),IFERROR(VLOOKUP(入力項目!$S$16,子育て関連マスタ!$I$26:$M$28,2,FALSE),0),
  AND(T346=19,入力項目!$S$16&lt;&gt;"高専"),IFERROR(VLOOKUP(入力項目!$S$17,子育て関連マスタ!$I$32:$M$37,2,FALSE),0),
  AND(T346=21,入力項目!$S$16="高専"),IFERROR(VLOOKUP(入力項目!$S$17,子育て関連マスタ!$I$32:$M$37,2,FALSE),0),
  T346&gt;=22,0
  ),0),0
) +
IF(AND(T346&gt;=1,T346&lt;=15),IF($D346=入力項目!$S$8,入力項目!$S$3,0),0) +
IF(AND(T346&gt;=1,T346&lt;=15),IF($D346=5,入力項目!$S$4,0),0) +
IF(AND(T346&gt;=1,T346&lt;=15),IF($D346=12,入力項目!$S$5,0),0) +
IF(AND(入力項目!$S$7=$A346,入力項目!$S$8=$D346),子育て関連マスタ!$C$14,0) +
IFERROR(IF(AND(YEAR(EDATE(DATE(入力項目!$S$7,入力項目!$S$8,1),1))=$A346,MONTH(EDATE(DATE(入力項目!$S$7,入力項目!$S$8,1),1))=$D346),子育て関連マスタ!$C$15,0),0) +
IF(AND(OR(T346=3,T346=5,T346=7),$D346=11),子育て関連マスタ!$C$17,0) +
IF(AND(T346=20,$D346=1),子育て関連マスタ!$C$18,0) +
IF(AND(T346=20,$D346=1),
IFERROR(_xlfn.IFS(
入力項目!$S$10="男",子育て関連マスタ!$C$18,
入力項目!$S$10="女",子育て関連マスタ!$C$19
),0),0
) +
IF(AND(T346&gt;=入力項目!$S$18,T346&lt;=入力項目!$S$19),入力項目!$S$20,0) +
IF(AND(T346&gt;=入力項目!$S$21,T346&lt;=入力項目!$S$22),入力項目!$S$23,0) +
IF(AND(T346&gt;=入力項目!$S$24,T346&lt;=入力項目!$S$25),入力項目!$S$26,0)
)</f>
        <v>0</v>
      </c>
      <c r="AI346">
        <f ca="1">-(
_xlfn.IFS(
U346&lt;=入力項目!$S$11,0,
AND(U346&gt;=入力項目!$S$11+1,U346&lt;=3),IFERROR(VLOOKUP(入力項目!$S$12,子育て関連マスタ!$I$4:$M$5,4,FALSE),0),
AND(U346&gt;=4,U346&lt;=6),IFERROR(VLOOKUP(入力項目!$S$13,子育て関連マスタ!$I$9:$M$12,4,FALSE),0),
AND(U346&gt;=7,U346&lt;=12),IFERROR(VLOOKUP(入力項目!$S$14,子育て関連マスタ!$I$16:$M$17,4,FALSE),0),
AND(U346&gt;=13,U346&lt;=15),IFERROR(VLOOKUP(入力項目!$S$15,子育て関連マスタ!$I$21:$M$22,4,FALSE),0),
AND(U346&gt;=16,U346&lt;=18),IFERROR(VLOOKUP(入力項目!$S$16,子育て関連マスタ!$I$26:$M$28,4,FALSE),0),
AND(U346&gt;=19,U346&lt;=20,入力項目!$S$16="高専"),IFERROR(VLOOKUP(入力項目!$S$16,子育て関連マスタ!$I$26:$M$28,4,FALSE),0),
AND(U346&gt;=19,U346&lt;=20,入力項目!$S$16&lt;&gt;"高専"),IFERROR(VLOOKUP(入力項目!$S$17,子育て関連マスタ!$I$32:$M$37,4,FALSE),0),
AND(U346&gt;=21,U346&lt;=22,入力項目!$S$16="高専"),IFERROR(VLOOKUP(入力項目!$S$17,子育て関連マスタ!$I$32:$M$34,4,FALSE),0),
AND(U346&gt;=21,U346&lt;=22,入力項目!$S$16&lt;&gt;"高専"),IFERROR(VLOOKUP(入力項目!$S$17,子育て関連マスタ!$I$32:$M$34,4,FALSE),0),
U346&gt;=23,0
) +
IF($D346=4,
  IFERROR(_xlfn.IFS(
  U346&lt;=入力項目!$S$11,0,
  AND(U346=入力項目!$S$11),IFERROR(VLOOKUP(入力項目!$S$12,子育て関連マスタ!$I$4:$M$5,2,FALSE),0),
  AND(U346=4),IFERROR(VLOOKUP(入力項目!$S$13,子育て関連マスタ!$I$9:$M$12,2,FALSE),0),
  AND(U346=7),IFERROR(VLOOKUP(入力項目!$S$14,子育て関連マスタ!$I$16:$M$17,2,FALSE),0),
  AND(U346=13),IFERROR(VLOOKUP(入力項目!$S$15,子育て関連マスタ!$I$21:$M$22,2,FALSE),0),
  AND(U346=16),IFERROR(VLOOKUP(入力項目!$S$16,子育て関連マスタ!$I$26:$M$28,2,FALSE),0),
  AND(U346=19,入力項目!$S$16&lt;&gt;"高専"),IFERROR(VLOOKUP(入力項目!$S$17,子育て関連マスタ!$I$32:$M$37,2,FALSE),0),
  AND(U346=21,入力項目!$S$16="高専"),IFERROR(VLOOKUP(入力項目!$S$17,子育て関連マスタ!$I$32:$M$37,2,FALSE),0),
  U346&gt;=22,0
  ),0),0
) +
IF(AND(U346&gt;=1,U346&lt;=15),IF($D346=入力項目!$S$8,入力項目!$S$3,0),0) +
IF(AND(U346&gt;=1,U346&lt;=15),IF($D346=5,入力項目!$S$4,0),0) +
IF(AND(U346&gt;=1,U346&lt;=15),IF($D346=12,入力項目!$S$5,0),0) +
IF(AND(入力項目!$S$7=$A346,入力項目!$S$8=$D346),子育て関連マスタ!$C$14,0) +
IFERROR(IF(AND(YEAR(EDATE(DATE(入力項目!$S$7,入力項目!$S$8,1),1))=$A346,MONTH(EDATE(DATE(入力項目!$S$7,入力項目!$S$8,1),1))=$D346),子育て関連マスタ!$C$15,0),0) +
IF(AND(OR(U346=3,U346=5,U346=7),$D346=11),子育て関連マスタ!$C$17,0) +
IF(AND(U346=20,$D346=1),子育て関連マスタ!$C$18,0) +
IF(AND(U346=20,$D346=1),
IFERROR(_xlfn.IFS(
入力項目!$S$10="男",子育て関連マスタ!$C$18,
入力項目!$S$10="女",子育て関連マスタ!$C$19
),0),0
) +
IF(AND(U346&gt;=入力項目!$S$18,U346&lt;=入力項目!$S$19),入力項目!$S$20,0) +
IF(AND(U346&gt;=入力項目!$S$21,U346&lt;=入力項目!$S$22),入力項目!$S$23,0) +
IF(AND(U346&gt;=入力項目!$S$24,U346&lt;=入力項目!$S$25),入力項目!$S$26,0)
)</f>
        <v>0</v>
      </c>
      <c r="AJ346" s="10">
        <f ca="1">-VLOOKUP($D346,月別収支!$A$2:$H$13,7,FALSE)</f>
        <v>-20000</v>
      </c>
    </row>
    <row r="347" spans="1:36" x14ac:dyDescent="0.4">
      <c r="A347">
        <f t="shared" ca="1" si="88"/>
        <v>2053</v>
      </c>
      <c r="B347">
        <f t="shared" ca="1" si="95"/>
        <v>2053</v>
      </c>
      <c r="C347">
        <f t="shared" ca="1" si="96"/>
        <v>29</v>
      </c>
      <c r="D347">
        <f t="shared" ca="1" si="89"/>
        <v>5</v>
      </c>
      <c r="E347" t="str">
        <f t="shared" ca="1" si="90"/>
        <v>2053年5月</v>
      </c>
      <c r="F347">
        <f ca="1">IF(OR(入力項目!$N$5&lt;$A347,AND(入力項目!$N$5=$A347,入力項目!$N$6&lt;$D347)),IF(F346=0,1,IF(G347=12,F346+1,F346)),0)</f>
        <v>28</v>
      </c>
      <c r="G347">
        <f ca="1">IF(OR(入力項目!$N$5&lt;$A347,AND(入力項目!$N$5=$A347,入力項目!$N$6&lt;$D347)),IF(G346=12,1,G346+1),0)</f>
        <v>7</v>
      </c>
      <c r="H347" t="str">
        <f t="shared" ca="1" si="91"/>
        <v>28_7</v>
      </c>
      <c r="I347">
        <f ca="1">IF(
  IFERROR(AND($C347&gt;0,MOD($C347,入力項目!$N$22)=0,$D347=入力項目!$N$23), FALSE),
  1,
  IF(
    AND(I346&gt;0,J346=12),
    IF(I346=入力項目!$N$28, 0, I346+1),
    I346
  )
)</f>
        <v>0</v>
      </c>
      <c r="J347">
        <f ca="1">IF($D347=入力項目!$N$23,1,IFERROR(J346+1,1))</f>
        <v>12</v>
      </c>
      <c r="K347" t="str">
        <f t="shared" ca="1" si="92"/>
        <v>0_12</v>
      </c>
      <c r="L347">
        <f ca="1">L346+IF(入力項目!$D$4=$D347,1,0)</f>
        <v>57</v>
      </c>
      <c r="M347" t="str">
        <f t="shared" ca="1" si="93"/>
        <v>57歳</v>
      </c>
      <c r="N347">
        <f t="shared" ca="1" si="97"/>
        <v>58</v>
      </c>
      <c r="O347" t="str">
        <f t="shared" ca="1" si="94"/>
        <v>58歳</v>
      </c>
      <c r="P347">
        <f t="shared" ca="1" si="98"/>
        <v>33</v>
      </c>
      <c r="Q347">
        <f t="shared" ca="1" si="99"/>
        <v>31</v>
      </c>
      <c r="R347">
        <f t="shared" ca="1" si="100"/>
        <v>2054</v>
      </c>
      <c r="S347">
        <f t="shared" ca="1" si="101"/>
        <v>2054</v>
      </c>
      <c r="T347">
        <f t="shared" ca="1" si="102"/>
        <v>2054</v>
      </c>
      <c r="U347">
        <f t="shared" ca="1" si="103"/>
        <v>2054</v>
      </c>
      <c r="V347" s="10">
        <f t="shared" ca="1" si="104"/>
        <v>42153985</v>
      </c>
      <c r="W347" s="10">
        <f ca="1">IF($L347&lt;その他マスタ!$B$1,VLOOKUP($D347,月別収支!$A$2:$H$13,2,FALSE),その他マスタ!$B$3)+IF(AND($L347=その他マスタ!$B$1,入力項目!$I$9="あり",$D347=入力項目!$D$4),その他マスタ!$B$2,0)</f>
        <v>300000</v>
      </c>
      <c r="X347" s="10">
        <f ca="1">-IF(入力項目!$K$5=TRUE,
IF($F347+$G347&lt;3,VLOOKUP($D347,月別収支!$A$2:$H$13,8,FALSE),0)+IFERROR(VLOOKUP($H347,住宅ローン計算!C:P,13,FALSE),0)+IF($F347&gt;1,IF(OR($G347=3,$G347=6,$G347=9,$G347=12),ROUNDUP(入力項目!$N$18/4,0),0),0),
VLOOKUP($D347,月別収支!$A$2:$H$13,8,FALSE))</f>
        <v>-53590</v>
      </c>
      <c r="Y347" s="10">
        <f ca="1">-VLOOKUP($D347,月別収支!$A$2:$H$13,3,FALSE)</f>
        <v>-75000</v>
      </c>
      <c r="Z347" s="10">
        <f ca="1">-VLOOKUP($D347,月別収支!$A$2:$H$13,4,FALSE)</f>
        <v>-27000</v>
      </c>
      <c r="AA347" s="10">
        <f ca="1">-VLOOKUP($D347,月別収支!$A$2:$H$13,6,FALSE)</f>
        <v>-10000</v>
      </c>
      <c r="AB347" s="10">
        <f ca="1">-(
VLOOKUP($D347,月別収支!$A$2:$H$13,5,FALSE)+IF(AND(入力項目!$I$27&lt;=$A347,ISEVEN($A347-入力項目!$I$27),入力項目!$I$28=$D347),入力項目!$I$26,0)
+IF(入力項目!$K$26=TRUE,
IFERROR(VLOOKUP($K347,マイカーローン計算!C:P,13,FALSE),0),
IFERROR(
  IF(AND($C347&gt;0,MOD($C347,入力項目!$N$22)=0,$D347=入力項目!$N$23),入力項目!$N$24,0),
 0
)
)
)</f>
        <v>-30000</v>
      </c>
      <c r="AC347" s="10">
        <f ca="1">-IF($A347&lt;入力項目!$N$33,入力項目!$N$35,IF(AND($A347=入力項目!$N$33,$D347&lt;=入力項目!$N$34),入力項目!$N$35,0))</f>
        <v>0</v>
      </c>
      <c r="AD347">
        <f ca="1">-(
_xlfn.IFS(
P347&lt;=入力項目!$S$11,0,
AND(P347&gt;=入力項目!$S$11+1,P347&lt;=3),IFERROR(VLOOKUP(入力項目!$S$12,子育て関連マスタ!$I$4:$M$5,4,FALSE),0),
AND(P347&gt;=4,P347&lt;=6),IFERROR(VLOOKUP(入力項目!$S$13,子育て関連マスタ!$I$9:$M$12,4,FALSE),0),
AND(P347&gt;=7,P347&lt;=12),IFERROR(VLOOKUP(入力項目!$S$14,子育て関連マスタ!$I$16:$M$17,4,FALSE),0),
AND(P347&gt;=13,P347&lt;=15),IFERROR(VLOOKUP(入力項目!$S$15,子育て関連マスタ!$I$21:$M$22,4,FALSE),0),
AND(P347&gt;=16,P347&lt;=18),IFERROR(VLOOKUP(入力項目!$S$16,子育て関連マスタ!$I$26:$M$28,4,FALSE),0),
AND(P347&gt;=19,P347&lt;=20,入力項目!$S$16="高専"),IFERROR(VLOOKUP(入力項目!$S$16,子育て関連マスタ!$I$26:$M$28,4,FALSE),0),
AND(P347&gt;=19,P347&lt;=20,入力項目!$S$16&lt;&gt;"高専"),IFERROR(VLOOKUP(入力項目!$S$17,子育て関連マスタ!$I$32:$M$37,4,FALSE),0),
AND(P347&gt;=21,P347&lt;=22,入力項目!$S$16="高専"),IFERROR(VLOOKUP(入力項目!$S$17,子育て関連マスタ!$I$32:$M$34,4,FALSE),0),
AND(P347&gt;=21,P347&lt;=22,入力項目!$S$16&lt;&gt;"高専"),IFERROR(VLOOKUP(入力項目!$S$17,子育て関連マスタ!$I$32:$M$34,4,FALSE),0),
P347&gt;=23,0
) +
IF($D347=4,
  IFERROR(_xlfn.IFS(
  P347&lt;=入力項目!$S$11,0,
  AND(P347=入力項目!$S$11),IFERROR(VLOOKUP(入力項目!$S$12,子育て関連マスタ!$I$4:$M$5,2,FALSE),0),
  AND(P347=4),IFERROR(VLOOKUP(入力項目!$S$13,子育て関連マスタ!$I$9:$M$12,2,FALSE),0),
  AND(P347=7),IFERROR(VLOOKUP(入力項目!$S$14,子育て関連マスタ!$I$16:$M$17,2,FALSE),0),
  AND(P347=13),IFERROR(VLOOKUP(入力項目!$S$15,子育て関連マスタ!$I$21:$M$22,2,FALSE),0),
  AND(P347=16),IFERROR(VLOOKUP(入力項目!$S$16,子育て関連マスタ!$I$26:$M$28,2,FALSE),0),
  AND(P347=19,入力項目!$S$16&lt;&gt;"高専"),IFERROR(VLOOKUP(入力項目!$S$17,子育て関連マスタ!$I$32:$M$37,2,FALSE),0),
  AND(P347=21,入力項目!$S$16="高専"),IFERROR(VLOOKUP(入力項目!$S$17,子育て関連マスタ!$I$32:$M$37,2,FALSE),0),
  P347&gt;=22,0
  ),0),0
) +
IF(AND(P347&gt;=1,P347&lt;=15),IF($D347=入力項目!$S$8,入力項目!$S$3,0),0) +
IF(AND(P347&gt;=1,P347&lt;=15),IF($D347=5,入力項目!$S$4,0),0) +
IF(AND(P347&gt;=1,P347&lt;=15),IF($D347=12,入力項目!$S$5,0),0) +
IF(AND(入力項目!$S$7=$A347,入力項目!$S$8=$D347),子育て関連マスタ!$C$14,0) +
IFERROR(IF(AND(YEAR(EDATE(DATE(入力項目!$S$7,入力項目!$S$8,1),1))=$A347,MONTH(EDATE(DATE(入力項目!$S$7,入力項目!$S$8,1),1))=$D347),子育て関連マスタ!$C$15,0),0) +
IF(AND(OR(P347=3,P347=5,P347=7),$D347=11),子育て関連マスタ!$C$17,0) +
IF(AND(P347=20,$D347=1),子育て関連マスタ!$C$18,0) +
IF(AND(P347=20,$D347=1),
IFERROR(_xlfn.IFS(
入力項目!$S$10="男",子育て関連マスタ!$C$18,
入力項目!$S$10="女",子育て関連マスタ!$C$19
),0),0
) +
IF(AND(P347&gt;=入力項目!$S$18,P347&lt;=入力項目!$S$19),入力項目!$S$20,0) +
IF(AND(P347&gt;=入力項目!$S$21,P347&lt;=入力項目!$S$22),入力項目!$S$23,0) +
IF(AND(P347&gt;=入力項目!$S$24,P347&lt;=入力項目!$S$25),入力項目!$S$26,0)
)</f>
        <v>0</v>
      </c>
      <c r="AE347">
        <f ca="1">-(
_xlfn.IFS(
Q347&lt;=入力項目!$S$11,0,
AND(Q347&gt;=入力項目!$S$11+1,Q347&lt;=3),IFERROR(VLOOKUP(入力項目!$S$12,子育て関連マスタ!$I$4:$M$5,4,FALSE),0),
AND(Q347&gt;=4,Q347&lt;=6),IFERROR(VLOOKUP(入力項目!$S$13,子育て関連マスタ!$I$9:$M$12,4,FALSE),0),
AND(Q347&gt;=7,Q347&lt;=12),IFERROR(VLOOKUP(入力項目!$S$14,子育て関連マスタ!$I$16:$M$17,4,FALSE),0),
AND(Q347&gt;=13,Q347&lt;=15),IFERROR(VLOOKUP(入力項目!$S$15,子育て関連マスタ!$I$21:$M$22,4,FALSE),0),
AND(Q347&gt;=16,Q347&lt;=18),IFERROR(VLOOKUP(入力項目!$S$16,子育て関連マスタ!$I$26:$M$28,4,FALSE),0),
AND(Q347&gt;=19,Q347&lt;=20,入力項目!$S$16="高専"),IFERROR(VLOOKUP(入力項目!$S$16,子育て関連マスタ!$I$26:$M$28,4,FALSE),0),
AND(Q347&gt;=19,Q347&lt;=20,入力項目!$S$16&lt;&gt;"高専"),IFERROR(VLOOKUP(入力項目!$S$17,子育て関連マスタ!$I$32:$M$37,4,FALSE),0),
AND(Q347&gt;=21,Q347&lt;=22,入力項目!$S$16="高専"),IFERROR(VLOOKUP(入力項目!$S$17,子育て関連マスタ!$I$32:$M$34,4,FALSE),0),
AND(Q347&gt;=21,Q347&lt;=22,入力項目!$S$16&lt;&gt;"高専"),IFERROR(VLOOKUP(入力項目!$S$17,子育て関連マスタ!$I$32:$M$34,4,FALSE),0),
Q347&gt;=23,0
) +
IF($D347=4,
  IFERROR(_xlfn.IFS(
  Q347&lt;=入力項目!$S$11,0,
  AND(Q347=入力項目!$S$11),IFERROR(VLOOKUP(入力項目!$S$12,子育て関連マスタ!$I$4:$M$5,2,FALSE),0),
  AND(Q347=4),IFERROR(VLOOKUP(入力項目!$S$13,子育て関連マスタ!$I$9:$M$12,2,FALSE),0),
  AND(Q347=7),IFERROR(VLOOKUP(入力項目!$S$14,子育て関連マスタ!$I$16:$M$17,2,FALSE),0),
  AND(Q347=13),IFERROR(VLOOKUP(入力項目!$S$15,子育て関連マスタ!$I$21:$M$22,2,FALSE),0),
  AND(Q347=16),IFERROR(VLOOKUP(入力項目!$S$16,子育て関連マスタ!$I$26:$M$28,2,FALSE),0),
  AND(Q347=19,入力項目!$S$16&lt;&gt;"高専"),IFERROR(VLOOKUP(入力項目!$S$17,子育て関連マスタ!$I$32:$M$37,2,FALSE),0),
  AND(Q347=21,入力項目!$S$16="高専"),IFERROR(VLOOKUP(入力項目!$S$17,子育て関連マスタ!$I$32:$M$37,2,FALSE),0),
  Q347&gt;=22,0
  ),0),0
) +
IF(AND(Q347&gt;=1,Q347&lt;=15),IF($D347=入力項目!$S$8,入力項目!$S$3,0),0) +
IF(AND(Q347&gt;=1,Q347&lt;=15),IF($D347=5,入力項目!$S$4,0),0) +
IF(AND(Q347&gt;=1,Q347&lt;=15),IF($D347=12,入力項目!$S$5,0),0) +
IF(AND(入力項目!$S$7=$A347,入力項目!$S$8=$D347),子育て関連マスタ!$C$14,0) +
IFERROR(IF(AND(YEAR(EDATE(DATE(入力項目!$S$7,入力項目!$S$8,1),1))=$A347,MONTH(EDATE(DATE(入力項目!$S$7,入力項目!$S$8,1),1))=$D347),子育て関連マスタ!$C$15,0),0) +
IF(AND(OR(Q347=3,Q347=5,Q347=7),$D347=11),子育て関連マスタ!$C$17,0) +
IF(AND(Q347=20,$D347=1),子育て関連マスタ!$C$18,0) +
IF(AND(Q347=20,$D347=1),
IFERROR(_xlfn.IFS(
入力項目!$S$10="男",子育て関連マスタ!$C$18,
入力項目!$S$10="女",子育て関連マスタ!$C$19
),0),0
) +
IF(AND(Q347&gt;=入力項目!$S$18,Q347&lt;=入力項目!$S$19),入力項目!$S$20,0) +
IF(AND(Q347&gt;=入力項目!$S$21,Q347&lt;=入力項目!$S$22),入力項目!$S$23,0) +
IF(AND(Q347&gt;=入力項目!$S$24,Q347&lt;=入力項目!$S$25),入力項目!$S$26,0)
)</f>
        <v>0</v>
      </c>
      <c r="AF347">
        <f ca="1">-(
_xlfn.IFS(
R347&lt;=入力項目!$S$11,0,
AND(R347&gt;=入力項目!$S$11+1,R347&lt;=3),IFERROR(VLOOKUP(入力項目!$S$12,子育て関連マスタ!$I$4:$M$5,4,FALSE),0),
AND(R347&gt;=4,R347&lt;=6),IFERROR(VLOOKUP(入力項目!$S$13,子育て関連マスタ!$I$9:$M$12,4,FALSE),0),
AND(R347&gt;=7,R347&lt;=12),IFERROR(VLOOKUP(入力項目!$S$14,子育て関連マスタ!$I$16:$M$17,4,FALSE),0),
AND(R347&gt;=13,R347&lt;=15),IFERROR(VLOOKUP(入力項目!$S$15,子育て関連マスタ!$I$21:$M$22,4,FALSE),0),
AND(R347&gt;=16,R347&lt;=18),IFERROR(VLOOKUP(入力項目!$S$16,子育て関連マスタ!$I$26:$M$28,4,FALSE),0),
AND(R347&gt;=19,R347&lt;=20,入力項目!$S$16="高専"),IFERROR(VLOOKUP(入力項目!$S$16,子育て関連マスタ!$I$26:$M$28,4,FALSE),0),
AND(R347&gt;=19,R347&lt;=20,入力項目!$S$16&lt;&gt;"高専"),IFERROR(VLOOKUP(入力項目!$S$17,子育て関連マスタ!$I$32:$M$37,4,FALSE),0),
AND(R347&gt;=21,R347&lt;=22,入力項目!$S$16="高専"),IFERROR(VLOOKUP(入力項目!$S$17,子育て関連マスタ!$I$32:$M$34,4,FALSE),0),
AND(R347&gt;=21,R347&lt;=22,入力項目!$S$16&lt;&gt;"高専"),IFERROR(VLOOKUP(入力項目!$S$17,子育て関連マスタ!$I$32:$M$34,4,FALSE),0),
R347&gt;=23,0
) +
IF($D347=4,
  IFERROR(_xlfn.IFS(
  R347&lt;=入力項目!$S$11,0,
  AND(R347=入力項目!$S$11),IFERROR(VLOOKUP(入力項目!$S$12,子育て関連マスタ!$I$4:$M$5,2,FALSE),0),
  AND(R347=4),IFERROR(VLOOKUP(入力項目!$S$13,子育て関連マスタ!$I$9:$M$12,2,FALSE),0),
  AND(R347=7),IFERROR(VLOOKUP(入力項目!$S$14,子育て関連マスタ!$I$16:$M$17,2,FALSE),0),
  AND(R347=13),IFERROR(VLOOKUP(入力項目!$S$15,子育て関連マスタ!$I$21:$M$22,2,FALSE),0),
  AND(R347=16),IFERROR(VLOOKUP(入力項目!$S$16,子育て関連マスタ!$I$26:$M$28,2,FALSE),0),
  AND(R347=19,入力項目!$S$16&lt;&gt;"高専"),IFERROR(VLOOKUP(入力項目!$S$17,子育て関連マスタ!$I$32:$M$37,2,FALSE),0),
  AND(R347=21,入力項目!$S$16="高専"),IFERROR(VLOOKUP(入力項目!$S$17,子育て関連マスタ!$I$32:$M$37,2,FALSE),0),
  R347&gt;=22,0
  ),0),0
) +
IF(AND(R347&gt;=1,R347&lt;=15),IF($D347=入力項目!$S$8,入力項目!$S$3,0),0) +
IF(AND(R347&gt;=1,R347&lt;=15),IF($D347=5,入力項目!$S$4,0),0) +
IF(AND(R347&gt;=1,R347&lt;=15),IF($D347=12,入力項目!$S$5,0),0) +
IF(AND(入力項目!$S$7=$A347,入力項目!$S$8=$D347),子育て関連マスタ!$C$14,0) +
IFERROR(IF(AND(YEAR(EDATE(DATE(入力項目!$S$7,入力項目!$S$8,1),1))=$A347,MONTH(EDATE(DATE(入力項目!$S$7,入力項目!$S$8,1),1))=$D347),子育て関連マスタ!$C$15,0),0) +
IF(AND(OR(R347=3,R347=5,R347=7),$D347=11),子育て関連マスタ!$C$17,0) +
IF(AND(R347=20,$D347=1),子育て関連マスタ!$C$18,0) +
IF(AND(R347=20,$D347=1),
IFERROR(_xlfn.IFS(
入力項目!$S$10="男",子育て関連マスタ!$C$18,
入力項目!$S$10="女",子育て関連マスタ!$C$19
),0),0
) +
IF(AND(R347&gt;=入力項目!$S$18,R347&lt;=入力項目!$S$19),入力項目!$S$20,0) +
IF(AND(R347&gt;=入力項目!$S$21,R347&lt;=入力項目!$S$22),入力項目!$S$23,0) +
IF(AND(R347&gt;=入力項目!$S$24,R347&lt;=入力項目!$S$25),入力項目!$S$26,0)
)</f>
        <v>0</v>
      </c>
      <c r="AG347">
        <f ca="1">-(
_xlfn.IFS(
S347&lt;=入力項目!$S$11,0,
AND(S347&gt;=入力項目!$S$11+1,S347&lt;=3),IFERROR(VLOOKUP(入力項目!$S$12,子育て関連マスタ!$I$4:$M$5,4,FALSE),0),
AND(S347&gt;=4,S347&lt;=6),IFERROR(VLOOKUP(入力項目!$S$13,子育て関連マスタ!$I$9:$M$12,4,FALSE),0),
AND(S347&gt;=7,S347&lt;=12),IFERROR(VLOOKUP(入力項目!$S$14,子育て関連マスタ!$I$16:$M$17,4,FALSE),0),
AND(S347&gt;=13,S347&lt;=15),IFERROR(VLOOKUP(入力項目!$S$15,子育て関連マスタ!$I$21:$M$22,4,FALSE),0),
AND(S347&gt;=16,S347&lt;=18),IFERROR(VLOOKUP(入力項目!$S$16,子育て関連マスタ!$I$26:$M$28,4,FALSE),0),
AND(S347&gt;=19,S347&lt;=20,入力項目!$S$16="高専"),IFERROR(VLOOKUP(入力項目!$S$16,子育て関連マスタ!$I$26:$M$28,4,FALSE),0),
AND(S347&gt;=19,S347&lt;=20,入力項目!$S$16&lt;&gt;"高専"),IFERROR(VLOOKUP(入力項目!$S$17,子育て関連マスタ!$I$32:$M$37,4,FALSE),0),
AND(S347&gt;=21,S347&lt;=22,入力項目!$S$16="高専"),IFERROR(VLOOKUP(入力項目!$S$17,子育て関連マスタ!$I$32:$M$34,4,FALSE),0),
AND(S347&gt;=21,S347&lt;=22,入力項目!$S$16&lt;&gt;"高専"),IFERROR(VLOOKUP(入力項目!$S$17,子育て関連マスタ!$I$32:$M$34,4,FALSE),0),
S347&gt;=23,0
) +
IF($D347=4,
  IFERROR(_xlfn.IFS(
  S347&lt;=入力項目!$S$11,0,
  AND(S347=入力項目!$S$11),IFERROR(VLOOKUP(入力項目!$S$12,子育て関連マスタ!$I$4:$M$5,2,FALSE),0),
  AND(S347=4),IFERROR(VLOOKUP(入力項目!$S$13,子育て関連マスタ!$I$9:$M$12,2,FALSE),0),
  AND(S347=7),IFERROR(VLOOKUP(入力項目!$S$14,子育て関連マスタ!$I$16:$M$17,2,FALSE),0),
  AND(S347=13),IFERROR(VLOOKUP(入力項目!$S$15,子育て関連マスタ!$I$21:$M$22,2,FALSE),0),
  AND(S347=16),IFERROR(VLOOKUP(入力項目!$S$16,子育て関連マスタ!$I$26:$M$28,2,FALSE),0),
  AND(S347=19,入力項目!$S$16&lt;&gt;"高専"),IFERROR(VLOOKUP(入力項目!$S$17,子育て関連マスタ!$I$32:$M$37,2,FALSE),0),
  AND(S347=21,入力項目!$S$16="高専"),IFERROR(VLOOKUP(入力項目!$S$17,子育て関連マスタ!$I$32:$M$37,2,FALSE),0),
  S347&gt;=22,0
  ),0),0
) +
IF(AND(S347&gt;=1,S347&lt;=15),IF($D347=入力項目!$S$8,入力項目!$S$3,0),0) +
IF(AND(S347&gt;=1,S347&lt;=15),IF($D347=5,入力項目!$S$4,0),0) +
IF(AND(S347&gt;=1,S347&lt;=15),IF($D347=12,入力項目!$S$5,0),0) +
IF(AND(入力項目!$S$7=$A347,入力項目!$S$8=$D347),子育て関連マスタ!$C$14,0) +
IFERROR(IF(AND(YEAR(EDATE(DATE(入力項目!$S$7,入力項目!$S$8,1),1))=$A347,MONTH(EDATE(DATE(入力項目!$S$7,入力項目!$S$8,1),1))=$D347),子育て関連マスタ!$C$15,0),0) +
IF(AND(OR(S347=3,S347=5,S347=7),$D347=11),子育て関連マスタ!$C$17,0) +
IF(AND(S347=20,$D347=1),子育て関連マスタ!$C$18,0) +
IF(AND(S347=20,$D347=1),
IFERROR(_xlfn.IFS(
入力項目!$S$10="男",子育て関連マスタ!$C$18,
入力項目!$S$10="女",子育て関連マスタ!$C$19
),0),0
) +
IF(AND(S347&gt;=入力項目!$S$18,S347&lt;=入力項目!$S$19),入力項目!$S$20,0) +
IF(AND(S347&gt;=入力項目!$S$21,S347&lt;=入力項目!$S$22),入力項目!$S$23,0) +
IF(AND(S347&gt;=入力項目!$S$24,S347&lt;=入力項目!$S$25),入力項目!$S$26,0)
)</f>
        <v>0</v>
      </c>
      <c r="AH347">
        <f ca="1">-(
_xlfn.IFS(
T347&lt;=入力項目!$S$11,0,
AND(T347&gt;=入力項目!$S$11+1,T347&lt;=3),IFERROR(VLOOKUP(入力項目!$S$12,子育て関連マスタ!$I$4:$M$5,4,FALSE),0),
AND(T347&gt;=4,T347&lt;=6),IFERROR(VLOOKUP(入力項目!$S$13,子育て関連マスタ!$I$9:$M$12,4,FALSE),0),
AND(T347&gt;=7,T347&lt;=12),IFERROR(VLOOKUP(入力項目!$S$14,子育て関連マスタ!$I$16:$M$17,4,FALSE),0),
AND(T347&gt;=13,T347&lt;=15),IFERROR(VLOOKUP(入力項目!$S$15,子育て関連マスタ!$I$21:$M$22,4,FALSE),0),
AND(T347&gt;=16,T347&lt;=18),IFERROR(VLOOKUP(入力項目!$S$16,子育て関連マスタ!$I$26:$M$28,4,FALSE),0),
AND(T347&gt;=19,T347&lt;=20,入力項目!$S$16="高専"),IFERROR(VLOOKUP(入力項目!$S$16,子育て関連マスタ!$I$26:$M$28,4,FALSE),0),
AND(T347&gt;=19,T347&lt;=20,入力項目!$S$16&lt;&gt;"高専"),IFERROR(VLOOKUP(入力項目!$S$17,子育て関連マスタ!$I$32:$M$37,4,FALSE),0),
AND(T347&gt;=21,T347&lt;=22,入力項目!$S$16="高専"),IFERROR(VLOOKUP(入力項目!$S$17,子育て関連マスタ!$I$32:$M$34,4,FALSE),0),
AND(T347&gt;=21,T347&lt;=22,入力項目!$S$16&lt;&gt;"高専"),IFERROR(VLOOKUP(入力項目!$S$17,子育て関連マスタ!$I$32:$M$34,4,FALSE),0),
T347&gt;=23,0
) +
IF($D347=4,
  IFERROR(_xlfn.IFS(
  T347&lt;=入力項目!$S$11,0,
  AND(T347=入力項目!$S$11),IFERROR(VLOOKUP(入力項目!$S$12,子育て関連マスタ!$I$4:$M$5,2,FALSE),0),
  AND(T347=4),IFERROR(VLOOKUP(入力項目!$S$13,子育て関連マスタ!$I$9:$M$12,2,FALSE),0),
  AND(T347=7),IFERROR(VLOOKUP(入力項目!$S$14,子育て関連マスタ!$I$16:$M$17,2,FALSE),0),
  AND(T347=13),IFERROR(VLOOKUP(入力項目!$S$15,子育て関連マスタ!$I$21:$M$22,2,FALSE),0),
  AND(T347=16),IFERROR(VLOOKUP(入力項目!$S$16,子育て関連マスタ!$I$26:$M$28,2,FALSE),0),
  AND(T347=19,入力項目!$S$16&lt;&gt;"高専"),IFERROR(VLOOKUP(入力項目!$S$17,子育て関連マスタ!$I$32:$M$37,2,FALSE),0),
  AND(T347=21,入力項目!$S$16="高専"),IFERROR(VLOOKUP(入力項目!$S$17,子育て関連マスタ!$I$32:$M$37,2,FALSE),0),
  T347&gt;=22,0
  ),0),0
) +
IF(AND(T347&gt;=1,T347&lt;=15),IF($D347=入力項目!$S$8,入力項目!$S$3,0),0) +
IF(AND(T347&gt;=1,T347&lt;=15),IF($D347=5,入力項目!$S$4,0),0) +
IF(AND(T347&gt;=1,T347&lt;=15),IF($D347=12,入力項目!$S$5,0),0) +
IF(AND(入力項目!$S$7=$A347,入力項目!$S$8=$D347),子育て関連マスタ!$C$14,0) +
IFERROR(IF(AND(YEAR(EDATE(DATE(入力項目!$S$7,入力項目!$S$8,1),1))=$A347,MONTH(EDATE(DATE(入力項目!$S$7,入力項目!$S$8,1),1))=$D347),子育て関連マスタ!$C$15,0),0) +
IF(AND(OR(T347=3,T347=5,T347=7),$D347=11),子育て関連マスタ!$C$17,0) +
IF(AND(T347=20,$D347=1),子育て関連マスタ!$C$18,0) +
IF(AND(T347=20,$D347=1),
IFERROR(_xlfn.IFS(
入力項目!$S$10="男",子育て関連マスタ!$C$18,
入力項目!$S$10="女",子育て関連マスタ!$C$19
),0),0
) +
IF(AND(T347&gt;=入力項目!$S$18,T347&lt;=入力項目!$S$19),入力項目!$S$20,0) +
IF(AND(T347&gt;=入力項目!$S$21,T347&lt;=入力項目!$S$22),入力項目!$S$23,0) +
IF(AND(T347&gt;=入力項目!$S$24,T347&lt;=入力項目!$S$25),入力項目!$S$26,0)
)</f>
        <v>0</v>
      </c>
      <c r="AI347">
        <f ca="1">-(
_xlfn.IFS(
U347&lt;=入力項目!$S$11,0,
AND(U347&gt;=入力項目!$S$11+1,U347&lt;=3),IFERROR(VLOOKUP(入力項目!$S$12,子育て関連マスタ!$I$4:$M$5,4,FALSE),0),
AND(U347&gt;=4,U347&lt;=6),IFERROR(VLOOKUP(入力項目!$S$13,子育て関連マスタ!$I$9:$M$12,4,FALSE),0),
AND(U347&gt;=7,U347&lt;=12),IFERROR(VLOOKUP(入力項目!$S$14,子育て関連マスタ!$I$16:$M$17,4,FALSE),0),
AND(U347&gt;=13,U347&lt;=15),IFERROR(VLOOKUP(入力項目!$S$15,子育て関連マスタ!$I$21:$M$22,4,FALSE),0),
AND(U347&gt;=16,U347&lt;=18),IFERROR(VLOOKUP(入力項目!$S$16,子育て関連マスタ!$I$26:$M$28,4,FALSE),0),
AND(U347&gt;=19,U347&lt;=20,入力項目!$S$16="高専"),IFERROR(VLOOKUP(入力項目!$S$16,子育て関連マスタ!$I$26:$M$28,4,FALSE),0),
AND(U347&gt;=19,U347&lt;=20,入力項目!$S$16&lt;&gt;"高専"),IFERROR(VLOOKUP(入力項目!$S$17,子育て関連マスタ!$I$32:$M$37,4,FALSE),0),
AND(U347&gt;=21,U347&lt;=22,入力項目!$S$16="高専"),IFERROR(VLOOKUP(入力項目!$S$17,子育て関連マスタ!$I$32:$M$34,4,FALSE),0),
AND(U347&gt;=21,U347&lt;=22,入力項目!$S$16&lt;&gt;"高専"),IFERROR(VLOOKUP(入力項目!$S$17,子育て関連マスタ!$I$32:$M$34,4,FALSE),0),
U347&gt;=23,0
) +
IF($D347=4,
  IFERROR(_xlfn.IFS(
  U347&lt;=入力項目!$S$11,0,
  AND(U347=入力項目!$S$11),IFERROR(VLOOKUP(入力項目!$S$12,子育て関連マスタ!$I$4:$M$5,2,FALSE),0),
  AND(U347=4),IFERROR(VLOOKUP(入力項目!$S$13,子育て関連マスタ!$I$9:$M$12,2,FALSE),0),
  AND(U347=7),IFERROR(VLOOKUP(入力項目!$S$14,子育て関連マスタ!$I$16:$M$17,2,FALSE),0),
  AND(U347=13),IFERROR(VLOOKUP(入力項目!$S$15,子育て関連マスタ!$I$21:$M$22,2,FALSE),0),
  AND(U347=16),IFERROR(VLOOKUP(入力項目!$S$16,子育て関連マスタ!$I$26:$M$28,2,FALSE),0),
  AND(U347=19,入力項目!$S$16&lt;&gt;"高専"),IFERROR(VLOOKUP(入力項目!$S$17,子育て関連マスタ!$I$32:$M$37,2,FALSE),0),
  AND(U347=21,入力項目!$S$16="高専"),IFERROR(VLOOKUP(入力項目!$S$17,子育て関連マスタ!$I$32:$M$37,2,FALSE),0),
  U347&gt;=22,0
  ),0),0
) +
IF(AND(U347&gt;=1,U347&lt;=15),IF($D347=入力項目!$S$8,入力項目!$S$3,0),0) +
IF(AND(U347&gt;=1,U347&lt;=15),IF($D347=5,入力項目!$S$4,0),0) +
IF(AND(U347&gt;=1,U347&lt;=15),IF($D347=12,入力項目!$S$5,0),0) +
IF(AND(入力項目!$S$7=$A347,入力項目!$S$8=$D347),子育て関連マスタ!$C$14,0) +
IFERROR(IF(AND(YEAR(EDATE(DATE(入力項目!$S$7,入力項目!$S$8,1),1))=$A347,MONTH(EDATE(DATE(入力項目!$S$7,入力項目!$S$8,1),1))=$D347),子育て関連マスタ!$C$15,0),0) +
IF(AND(OR(U347=3,U347=5,U347=7),$D347=11),子育て関連マスタ!$C$17,0) +
IF(AND(U347=20,$D347=1),子育て関連マスタ!$C$18,0) +
IF(AND(U347=20,$D347=1),
IFERROR(_xlfn.IFS(
入力項目!$S$10="男",子育て関連マスタ!$C$18,
入力項目!$S$10="女",子育て関連マスタ!$C$19
),0),0
) +
IF(AND(U347&gt;=入力項目!$S$18,U347&lt;=入力項目!$S$19),入力項目!$S$20,0) +
IF(AND(U347&gt;=入力項目!$S$21,U347&lt;=入力項目!$S$22),入力項目!$S$23,0) +
IF(AND(U347&gt;=入力項目!$S$24,U347&lt;=入力項目!$S$25),入力項目!$S$26,0)
)</f>
        <v>0</v>
      </c>
      <c r="AJ347" s="10">
        <f ca="1">-VLOOKUP($D347,月別収支!$A$2:$H$13,7,FALSE)</f>
        <v>-20000</v>
      </c>
    </row>
    <row r="348" spans="1:36" x14ac:dyDescent="0.4">
      <c r="A348">
        <f t="shared" ca="1" si="88"/>
        <v>2053</v>
      </c>
      <c r="B348">
        <f t="shared" ca="1" si="95"/>
        <v>2053</v>
      </c>
      <c r="C348">
        <f t="shared" ca="1" si="96"/>
        <v>29</v>
      </c>
      <c r="D348">
        <f t="shared" ca="1" si="89"/>
        <v>6</v>
      </c>
      <c r="E348" t="str">
        <f t="shared" ca="1" si="90"/>
        <v>2053年6月</v>
      </c>
      <c r="F348">
        <f ca="1">IF(OR(入力項目!$N$5&lt;$A348,AND(入力項目!$N$5=$A348,入力項目!$N$6&lt;$D348)),IF(F347=0,1,IF(G348=12,F347+1,F347)),0)</f>
        <v>28</v>
      </c>
      <c r="G348">
        <f ca="1">IF(OR(入力項目!$N$5&lt;$A348,AND(入力項目!$N$5=$A348,入力項目!$N$6&lt;$D348)),IF(G347=12,1,G347+1),0)</f>
        <v>8</v>
      </c>
      <c r="H348" t="str">
        <f t="shared" ca="1" si="91"/>
        <v>28_8</v>
      </c>
      <c r="I348">
        <f ca="1">IF(
  IFERROR(AND($C348&gt;0,MOD($C348,入力項目!$N$22)=0,$D348=入力項目!$N$23), FALSE),
  1,
  IF(
    AND(I347&gt;0,J347=12),
    IF(I347=入力項目!$N$28, 0, I347+1),
    I347
  )
)</f>
        <v>0</v>
      </c>
      <c r="J348">
        <f ca="1">IF($D348=入力項目!$N$23,1,IFERROR(J347+1,1))</f>
        <v>1</v>
      </c>
      <c r="K348" t="str">
        <f t="shared" ca="1" si="92"/>
        <v>0_1</v>
      </c>
      <c r="L348">
        <f ca="1">L347+IF(入力項目!$D$4=$D348,1,0)</f>
        <v>57</v>
      </c>
      <c r="M348" t="str">
        <f t="shared" ca="1" si="93"/>
        <v>57歳</v>
      </c>
      <c r="N348">
        <f t="shared" ca="1" si="97"/>
        <v>58</v>
      </c>
      <c r="O348" t="str">
        <f t="shared" ca="1" si="94"/>
        <v>58歳</v>
      </c>
      <c r="P348">
        <f t="shared" ca="1" si="98"/>
        <v>33</v>
      </c>
      <c r="Q348">
        <f t="shared" ca="1" si="99"/>
        <v>31</v>
      </c>
      <c r="R348">
        <f t="shared" ca="1" si="100"/>
        <v>2054</v>
      </c>
      <c r="S348">
        <f t="shared" ca="1" si="101"/>
        <v>2054</v>
      </c>
      <c r="T348">
        <f t="shared" ca="1" si="102"/>
        <v>2054</v>
      </c>
      <c r="U348">
        <f t="shared" ca="1" si="103"/>
        <v>2054</v>
      </c>
      <c r="V348" s="10">
        <f t="shared" ca="1" si="104"/>
        <v>42610485</v>
      </c>
      <c r="W348" s="10">
        <f ca="1">IF($L348&lt;その他マスタ!$B$1,VLOOKUP($D348,月別収支!$A$2:$H$13,2,FALSE),その他マスタ!$B$3)+IF(AND($L348=その他マスタ!$B$1,入力項目!$I$9="あり",$D348=入力項目!$D$4),その他マスタ!$B$2,0)</f>
        <v>800000</v>
      </c>
      <c r="X348" s="10">
        <f ca="1">-IF(入力項目!$K$5=TRUE,
IF($F348+$G348&lt;3,VLOOKUP($D348,月別収支!$A$2:$H$13,8,FALSE),0)+IFERROR(VLOOKUP($H348,住宅ローン計算!C:P,13,FALSE),0)+IF($F348&gt;1,IF(OR($G348=3,$G348=6,$G348=9,$G348=12),ROUNDUP(入力項目!$N$18/4,0),0),0),
VLOOKUP($D348,月別収支!$A$2:$H$13,8,FALSE))</f>
        <v>-191500</v>
      </c>
      <c r="Y348" s="10">
        <f ca="1">-VLOOKUP($D348,月別収支!$A$2:$H$13,3,FALSE)</f>
        <v>-75000</v>
      </c>
      <c r="Z348" s="10">
        <f ca="1">-VLOOKUP($D348,月別収支!$A$2:$H$13,4,FALSE)</f>
        <v>-27000</v>
      </c>
      <c r="AA348" s="10">
        <f ca="1">-VLOOKUP($D348,月別収支!$A$2:$H$13,6,FALSE)</f>
        <v>-10000</v>
      </c>
      <c r="AB348" s="10">
        <f ca="1">-(
VLOOKUP($D348,月別収支!$A$2:$H$13,5,FALSE)+IF(AND(入力項目!$I$27&lt;=$A348,ISEVEN($A348-入力項目!$I$27),入力項目!$I$28=$D348),入力項目!$I$26,0)
+IF(入力項目!$K$26=TRUE,
IFERROR(VLOOKUP($K348,マイカーローン計算!C:P,13,FALSE),0),
IFERROR(
  IF(AND($C348&gt;0,MOD($C348,入力項目!$N$22)=0,$D348=入力項目!$N$23),入力項目!$N$24,0),
 0
)
)
)</f>
        <v>-20000</v>
      </c>
      <c r="AC348" s="10">
        <f ca="1">-IF($A348&lt;入力項目!$N$33,入力項目!$N$35,IF(AND($A348=入力項目!$N$33,$D348&lt;=入力項目!$N$34),入力項目!$N$35,0))</f>
        <v>0</v>
      </c>
      <c r="AD348">
        <f ca="1">-(
_xlfn.IFS(
P348&lt;=入力項目!$S$11,0,
AND(P348&gt;=入力項目!$S$11+1,P348&lt;=3),IFERROR(VLOOKUP(入力項目!$S$12,子育て関連マスタ!$I$4:$M$5,4,FALSE),0),
AND(P348&gt;=4,P348&lt;=6),IFERROR(VLOOKUP(入力項目!$S$13,子育て関連マスタ!$I$9:$M$12,4,FALSE),0),
AND(P348&gt;=7,P348&lt;=12),IFERROR(VLOOKUP(入力項目!$S$14,子育て関連マスタ!$I$16:$M$17,4,FALSE),0),
AND(P348&gt;=13,P348&lt;=15),IFERROR(VLOOKUP(入力項目!$S$15,子育て関連マスタ!$I$21:$M$22,4,FALSE),0),
AND(P348&gt;=16,P348&lt;=18),IFERROR(VLOOKUP(入力項目!$S$16,子育て関連マスタ!$I$26:$M$28,4,FALSE),0),
AND(P348&gt;=19,P348&lt;=20,入力項目!$S$16="高専"),IFERROR(VLOOKUP(入力項目!$S$16,子育て関連マスタ!$I$26:$M$28,4,FALSE),0),
AND(P348&gt;=19,P348&lt;=20,入力項目!$S$16&lt;&gt;"高専"),IFERROR(VLOOKUP(入力項目!$S$17,子育て関連マスタ!$I$32:$M$37,4,FALSE),0),
AND(P348&gt;=21,P348&lt;=22,入力項目!$S$16="高専"),IFERROR(VLOOKUP(入力項目!$S$17,子育て関連マスタ!$I$32:$M$34,4,FALSE),0),
AND(P348&gt;=21,P348&lt;=22,入力項目!$S$16&lt;&gt;"高専"),IFERROR(VLOOKUP(入力項目!$S$17,子育て関連マスタ!$I$32:$M$34,4,FALSE),0),
P348&gt;=23,0
) +
IF($D348=4,
  IFERROR(_xlfn.IFS(
  P348&lt;=入力項目!$S$11,0,
  AND(P348=入力項目!$S$11),IFERROR(VLOOKUP(入力項目!$S$12,子育て関連マスタ!$I$4:$M$5,2,FALSE),0),
  AND(P348=4),IFERROR(VLOOKUP(入力項目!$S$13,子育て関連マスタ!$I$9:$M$12,2,FALSE),0),
  AND(P348=7),IFERROR(VLOOKUP(入力項目!$S$14,子育て関連マスタ!$I$16:$M$17,2,FALSE),0),
  AND(P348=13),IFERROR(VLOOKUP(入力項目!$S$15,子育て関連マスタ!$I$21:$M$22,2,FALSE),0),
  AND(P348=16),IFERROR(VLOOKUP(入力項目!$S$16,子育て関連マスタ!$I$26:$M$28,2,FALSE),0),
  AND(P348=19,入力項目!$S$16&lt;&gt;"高専"),IFERROR(VLOOKUP(入力項目!$S$17,子育て関連マスタ!$I$32:$M$37,2,FALSE),0),
  AND(P348=21,入力項目!$S$16="高専"),IFERROR(VLOOKUP(入力項目!$S$17,子育て関連マスタ!$I$32:$M$37,2,FALSE),0),
  P348&gt;=22,0
  ),0),0
) +
IF(AND(P348&gt;=1,P348&lt;=15),IF($D348=入力項目!$S$8,入力項目!$S$3,0),0) +
IF(AND(P348&gt;=1,P348&lt;=15),IF($D348=5,入力項目!$S$4,0),0) +
IF(AND(P348&gt;=1,P348&lt;=15),IF($D348=12,入力項目!$S$5,0),0) +
IF(AND(入力項目!$S$7=$A348,入力項目!$S$8=$D348),子育て関連マスタ!$C$14,0) +
IFERROR(IF(AND(YEAR(EDATE(DATE(入力項目!$S$7,入力項目!$S$8,1),1))=$A348,MONTH(EDATE(DATE(入力項目!$S$7,入力項目!$S$8,1),1))=$D348),子育て関連マスタ!$C$15,0),0) +
IF(AND(OR(P348=3,P348=5,P348=7),$D348=11),子育て関連マスタ!$C$17,0) +
IF(AND(P348=20,$D348=1),子育て関連マスタ!$C$18,0) +
IF(AND(P348=20,$D348=1),
IFERROR(_xlfn.IFS(
入力項目!$S$10="男",子育て関連マスタ!$C$18,
入力項目!$S$10="女",子育て関連マスタ!$C$19
),0),0
) +
IF(AND(P348&gt;=入力項目!$S$18,P348&lt;=入力項目!$S$19),入力項目!$S$20,0) +
IF(AND(P348&gt;=入力項目!$S$21,P348&lt;=入力項目!$S$22),入力項目!$S$23,0) +
IF(AND(P348&gt;=入力項目!$S$24,P348&lt;=入力項目!$S$25),入力項目!$S$26,0)
)</f>
        <v>0</v>
      </c>
      <c r="AE348">
        <f ca="1">-(
_xlfn.IFS(
Q348&lt;=入力項目!$S$11,0,
AND(Q348&gt;=入力項目!$S$11+1,Q348&lt;=3),IFERROR(VLOOKUP(入力項目!$S$12,子育て関連マスタ!$I$4:$M$5,4,FALSE),0),
AND(Q348&gt;=4,Q348&lt;=6),IFERROR(VLOOKUP(入力項目!$S$13,子育て関連マスタ!$I$9:$M$12,4,FALSE),0),
AND(Q348&gt;=7,Q348&lt;=12),IFERROR(VLOOKUP(入力項目!$S$14,子育て関連マスタ!$I$16:$M$17,4,FALSE),0),
AND(Q348&gt;=13,Q348&lt;=15),IFERROR(VLOOKUP(入力項目!$S$15,子育て関連マスタ!$I$21:$M$22,4,FALSE),0),
AND(Q348&gt;=16,Q348&lt;=18),IFERROR(VLOOKUP(入力項目!$S$16,子育て関連マスタ!$I$26:$M$28,4,FALSE),0),
AND(Q348&gt;=19,Q348&lt;=20,入力項目!$S$16="高専"),IFERROR(VLOOKUP(入力項目!$S$16,子育て関連マスタ!$I$26:$M$28,4,FALSE),0),
AND(Q348&gt;=19,Q348&lt;=20,入力項目!$S$16&lt;&gt;"高専"),IFERROR(VLOOKUP(入力項目!$S$17,子育て関連マスタ!$I$32:$M$37,4,FALSE),0),
AND(Q348&gt;=21,Q348&lt;=22,入力項目!$S$16="高専"),IFERROR(VLOOKUP(入力項目!$S$17,子育て関連マスタ!$I$32:$M$34,4,FALSE),0),
AND(Q348&gt;=21,Q348&lt;=22,入力項目!$S$16&lt;&gt;"高専"),IFERROR(VLOOKUP(入力項目!$S$17,子育て関連マスタ!$I$32:$M$34,4,FALSE),0),
Q348&gt;=23,0
) +
IF($D348=4,
  IFERROR(_xlfn.IFS(
  Q348&lt;=入力項目!$S$11,0,
  AND(Q348=入力項目!$S$11),IFERROR(VLOOKUP(入力項目!$S$12,子育て関連マスタ!$I$4:$M$5,2,FALSE),0),
  AND(Q348=4),IFERROR(VLOOKUP(入力項目!$S$13,子育て関連マスタ!$I$9:$M$12,2,FALSE),0),
  AND(Q348=7),IFERROR(VLOOKUP(入力項目!$S$14,子育て関連マスタ!$I$16:$M$17,2,FALSE),0),
  AND(Q348=13),IFERROR(VLOOKUP(入力項目!$S$15,子育て関連マスタ!$I$21:$M$22,2,FALSE),0),
  AND(Q348=16),IFERROR(VLOOKUP(入力項目!$S$16,子育て関連マスタ!$I$26:$M$28,2,FALSE),0),
  AND(Q348=19,入力項目!$S$16&lt;&gt;"高専"),IFERROR(VLOOKUP(入力項目!$S$17,子育て関連マスタ!$I$32:$M$37,2,FALSE),0),
  AND(Q348=21,入力項目!$S$16="高専"),IFERROR(VLOOKUP(入力項目!$S$17,子育て関連マスタ!$I$32:$M$37,2,FALSE),0),
  Q348&gt;=22,0
  ),0),0
) +
IF(AND(Q348&gt;=1,Q348&lt;=15),IF($D348=入力項目!$S$8,入力項目!$S$3,0),0) +
IF(AND(Q348&gt;=1,Q348&lt;=15),IF($D348=5,入力項目!$S$4,0),0) +
IF(AND(Q348&gt;=1,Q348&lt;=15),IF($D348=12,入力項目!$S$5,0),0) +
IF(AND(入力項目!$S$7=$A348,入力項目!$S$8=$D348),子育て関連マスタ!$C$14,0) +
IFERROR(IF(AND(YEAR(EDATE(DATE(入力項目!$S$7,入力項目!$S$8,1),1))=$A348,MONTH(EDATE(DATE(入力項目!$S$7,入力項目!$S$8,1),1))=$D348),子育て関連マスタ!$C$15,0),0) +
IF(AND(OR(Q348=3,Q348=5,Q348=7),$D348=11),子育て関連マスタ!$C$17,0) +
IF(AND(Q348=20,$D348=1),子育て関連マスタ!$C$18,0) +
IF(AND(Q348=20,$D348=1),
IFERROR(_xlfn.IFS(
入力項目!$S$10="男",子育て関連マスタ!$C$18,
入力項目!$S$10="女",子育て関連マスタ!$C$19
),0),0
) +
IF(AND(Q348&gt;=入力項目!$S$18,Q348&lt;=入力項目!$S$19),入力項目!$S$20,0) +
IF(AND(Q348&gt;=入力項目!$S$21,Q348&lt;=入力項目!$S$22),入力項目!$S$23,0) +
IF(AND(Q348&gt;=入力項目!$S$24,Q348&lt;=入力項目!$S$25),入力項目!$S$26,0)
)</f>
        <v>0</v>
      </c>
      <c r="AF348">
        <f ca="1">-(
_xlfn.IFS(
R348&lt;=入力項目!$S$11,0,
AND(R348&gt;=入力項目!$S$11+1,R348&lt;=3),IFERROR(VLOOKUP(入力項目!$S$12,子育て関連マスタ!$I$4:$M$5,4,FALSE),0),
AND(R348&gt;=4,R348&lt;=6),IFERROR(VLOOKUP(入力項目!$S$13,子育て関連マスタ!$I$9:$M$12,4,FALSE),0),
AND(R348&gt;=7,R348&lt;=12),IFERROR(VLOOKUP(入力項目!$S$14,子育て関連マスタ!$I$16:$M$17,4,FALSE),0),
AND(R348&gt;=13,R348&lt;=15),IFERROR(VLOOKUP(入力項目!$S$15,子育て関連マスタ!$I$21:$M$22,4,FALSE),0),
AND(R348&gt;=16,R348&lt;=18),IFERROR(VLOOKUP(入力項目!$S$16,子育て関連マスタ!$I$26:$M$28,4,FALSE),0),
AND(R348&gt;=19,R348&lt;=20,入力項目!$S$16="高専"),IFERROR(VLOOKUP(入力項目!$S$16,子育て関連マスタ!$I$26:$M$28,4,FALSE),0),
AND(R348&gt;=19,R348&lt;=20,入力項目!$S$16&lt;&gt;"高専"),IFERROR(VLOOKUP(入力項目!$S$17,子育て関連マスタ!$I$32:$M$37,4,FALSE),0),
AND(R348&gt;=21,R348&lt;=22,入力項目!$S$16="高専"),IFERROR(VLOOKUP(入力項目!$S$17,子育て関連マスタ!$I$32:$M$34,4,FALSE),0),
AND(R348&gt;=21,R348&lt;=22,入力項目!$S$16&lt;&gt;"高専"),IFERROR(VLOOKUP(入力項目!$S$17,子育て関連マスタ!$I$32:$M$34,4,FALSE),0),
R348&gt;=23,0
) +
IF($D348=4,
  IFERROR(_xlfn.IFS(
  R348&lt;=入力項目!$S$11,0,
  AND(R348=入力項目!$S$11),IFERROR(VLOOKUP(入力項目!$S$12,子育て関連マスタ!$I$4:$M$5,2,FALSE),0),
  AND(R348=4),IFERROR(VLOOKUP(入力項目!$S$13,子育て関連マスタ!$I$9:$M$12,2,FALSE),0),
  AND(R348=7),IFERROR(VLOOKUP(入力項目!$S$14,子育て関連マスタ!$I$16:$M$17,2,FALSE),0),
  AND(R348=13),IFERROR(VLOOKUP(入力項目!$S$15,子育て関連マスタ!$I$21:$M$22,2,FALSE),0),
  AND(R348=16),IFERROR(VLOOKUP(入力項目!$S$16,子育て関連マスタ!$I$26:$M$28,2,FALSE),0),
  AND(R348=19,入力項目!$S$16&lt;&gt;"高専"),IFERROR(VLOOKUP(入力項目!$S$17,子育て関連マスタ!$I$32:$M$37,2,FALSE),0),
  AND(R348=21,入力項目!$S$16="高専"),IFERROR(VLOOKUP(入力項目!$S$17,子育て関連マスタ!$I$32:$M$37,2,FALSE),0),
  R348&gt;=22,0
  ),0),0
) +
IF(AND(R348&gt;=1,R348&lt;=15),IF($D348=入力項目!$S$8,入力項目!$S$3,0),0) +
IF(AND(R348&gt;=1,R348&lt;=15),IF($D348=5,入力項目!$S$4,0),0) +
IF(AND(R348&gt;=1,R348&lt;=15),IF($D348=12,入力項目!$S$5,0),0) +
IF(AND(入力項目!$S$7=$A348,入力項目!$S$8=$D348),子育て関連マスタ!$C$14,0) +
IFERROR(IF(AND(YEAR(EDATE(DATE(入力項目!$S$7,入力項目!$S$8,1),1))=$A348,MONTH(EDATE(DATE(入力項目!$S$7,入力項目!$S$8,1),1))=$D348),子育て関連マスタ!$C$15,0),0) +
IF(AND(OR(R348=3,R348=5,R348=7),$D348=11),子育て関連マスタ!$C$17,0) +
IF(AND(R348=20,$D348=1),子育て関連マスタ!$C$18,0) +
IF(AND(R348=20,$D348=1),
IFERROR(_xlfn.IFS(
入力項目!$S$10="男",子育て関連マスタ!$C$18,
入力項目!$S$10="女",子育て関連マスタ!$C$19
),0),0
) +
IF(AND(R348&gt;=入力項目!$S$18,R348&lt;=入力項目!$S$19),入力項目!$S$20,0) +
IF(AND(R348&gt;=入力項目!$S$21,R348&lt;=入力項目!$S$22),入力項目!$S$23,0) +
IF(AND(R348&gt;=入力項目!$S$24,R348&lt;=入力項目!$S$25),入力項目!$S$26,0)
)</f>
        <v>0</v>
      </c>
      <c r="AG348">
        <f ca="1">-(
_xlfn.IFS(
S348&lt;=入力項目!$S$11,0,
AND(S348&gt;=入力項目!$S$11+1,S348&lt;=3),IFERROR(VLOOKUP(入力項目!$S$12,子育て関連マスタ!$I$4:$M$5,4,FALSE),0),
AND(S348&gt;=4,S348&lt;=6),IFERROR(VLOOKUP(入力項目!$S$13,子育て関連マスタ!$I$9:$M$12,4,FALSE),0),
AND(S348&gt;=7,S348&lt;=12),IFERROR(VLOOKUP(入力項目!$S$14,子育て関連マスタ!$I$16:$M$17,4,FALSE),0),
AND(S348&gt;=13,S348&lt;=15),IFERROR(VLOOKUP(入力項目!$S$15,子育て関連マスタ!$I$21:$M$22,4,FALSE),0),
AND(S348&gt;=16,S348&lt;=18),IFERROR(VLOOKUP(入力項目!$S$16,子育て関連マスタ!$I$26:$M$28,4,FALSE),0),
AND(S348&gt;=19,S348&lt;=20,入力項目!$S$16="高専"),IFERROR(VLOOKUP(入力項目!$S$16,子育て関連マスタ!$I$26:$M$28,4,FALSE),0),
AND(S348&gt;=19,S348&lt;=20,入力項目!$S$16&lt;&gt;"高専"),IFERROR(VLOOKUP(入力項目!$S$17,子育て関連マスタ!$I$32:$M$37,4,FALSE),0),
AND(S348&gt;=21,S348&lt;=22,入力項目!$S$16="高専"),IFERROR(VLOOKUP(入力項目!$S$17,子育て関連マスタ!$I$32:$M$34,4,FALSE),0),
AND(S348&gt;=21,S348&lt;=22,入力項目!$S$16&lt;&gt;"高専"),IFERROR(VLOOKUP(入力項目!$S$17,子育て関連マスタ!$I$32:$M$34,4,FALSE),0),
S348&gt;=23,0
) +
IF($D348=4,
  IFERROR(_xlfn.IFS(
  S348&lt;=入力項目!$S$11,0,
  AND(S348=入力項目!$S$11),IFERROR(VLOOKUP(入力項目!$S$12,子育て関連マスタ!$I$4:$M$5,2,FALSE),0),
  AND(S348=4),IFERROR(VLOOKUP(入力項目!$S$13,子育て関連マスタ!$I$9:$M$12,2,FALSE),0),
  AND(S348=7),IFERROR(VLOOKUP(入力項目!$S$14,子育て関連マスタ!$I$16:$M$17,2,FALSE),0),
  AND(S348=13),IFERROR(VLOOKUP(入力項目!$S$15,子育て関連マスタ!$I$21:$M$22,2,FALSE),0),
  AND(S348=16),IFERROR(VLOOKUP(入力項目!$S$16,子育て関連マスタ!$I$26:$M$28,2,FALSE),0),
  AND(S348=19,入力項目!$S$16&lt;&gt;"高専"),IFERROR(VLOOKUP(入力項目!$S$17,子育て関連マスタ!$I$32:$M$37,2,FALSE),0),
  AND(S348=21,入力項目!$S$16="高専"),IFERROR(VLOOKUP(入力項目!$S$17,子育て関連マスタ!$I$32:$M$37,2,FALSE),0),
  S348&gt;=22,0
  ),0),0
) +
IF(AND(S348&gt;=1,S348&lt;=15),IF($D348=入力項目!$S$8,入力項目!$S$3,0),0) +
IF(AND(S348&gt;=1,S348&lt;=15),IF($D348=5,入力項目!$S$4,0),0) +
IF(AND(S348&gt;=1,S348&lt;=15),IF($D348=12,入力項目!$S$5,0),0) +
IF(AND(入力項目!$S$7=$A348,入力項目!$S$8=$D348),子育て関連マスタ!$C$14,0) +
IFERROR(IF(AND(YEAR(EDATE(DATE(入力項目!$S$7,入力項目!$S$8,1),1))=$A348,MONTH(EDATE(DATE(入力項目!$S$7,入力項目!$S$8,1),1))=$D348),子育て関連マスタ!$C$15,0),0) +
IF(AND(OR(S348=3,S348=5,S348=7),$D348=11),子育て関連マスタ!$C$17,0) +
IF(AND(S348=20,$D348=1),子育て関連マスタ!$C$18,0) +
IF(AND(S348=20,$D348=1),
IFERROR(_xlfn.IFS(
入力項目!$S$10="男",子育て関連マスタ!$C$18,
入力項目!$S$10="女",子育て関連マスタ!$C$19
),0),0
) +
IF(AND(S348&gt;=入力項目!$S$18,S348&lt;=入力項目!$S$19),入力項目!$S$20,0) +
IF(AND(S348&gt;=入力項目!$S$21,S348&lt;=入力項目!$S$22),入力項目!$S$23,0) +
IF(AND(S348&gt;=入力項目!$S$24,S348&lt;=入力項目!$S$25),入力項目!$S$26,0)
)</f>
        <v>0</v>
      </c>
      <c r="AH348">
        <f ca="1">-(
_xlfn.IFS(
T348&lt;=入力項目!$S$11,0,
AND(T348&gt;=入力項目!$S$11+1,T348&lt;=3),IFERROR(VLOOKUP(入力項目!$S$12,子育て関連マスタ!$I$4:$M$5,4,FALSE),0),
AND(T348&gt;=4,T348&lt;=6),IFERROR(VLOOKUP(入力項目!$S$13,子育て関連マスタ!$I$9:$M$12,4,FALSE),0),
AND(T348&gt;=7,T348&lt;=12),IFERROR(VLOOKUP(入力項目!$S$14,子育て関連マスタ!$I$16:$M$17,4,FALSE),0),
AND(T348&gt;=13,T348&lt;=15),IFERROR(VLOOKUP(入力項目!$S$15,子育て関連マスタ!$I$21:$M$22,4,FALSE),0),
AND(T348&gt;=16,T348&lt;=18),IFERROR(VLOOKUP(入力項目!$S$16,子育て関連マスタ!$I$26:$M$28,4,FALSE),0),
AND(T348&gt;=19,T348&lt;=20,入力項目!$S$16="高専"),IFERROR(VLOOKUP(入力項目!$S$16,子育て関連マスタ!$I$26:$M$28,4,FALSE),0),
AND(T348&gt;=19,T348&lt;=20,入力項目!$S$16&lt;&gt;"高専"),IFERROR(VLOOKUP(入力項目!$S$17,子育て関連マスタ!$I$32:$M$37,4,FALSE),0),
AND(T348&gt;=21,T348&lt;=22,入力項目!$S$16="高専"),IFERROR(VLOOKUP(入力項目!$S$17,子育て関連マスタ!$I$32:$M$34,4,FALSE),0),
AND(T348&gt;=21,T348&lt;=22,入力項目!$S$16&lt;&gt;"高専"),IFERROR(VLOOKUP(入力項目!$S$17,子育て関連マスタ!$I$32:$M$34,4,FALSE),0),
T348&gt;=23,0
) +
IF($D348=4,
  IFERROR(_xlfn.IFS(
  T348&lt;=入力項目!$S$11,0,
  AND(T348=入力項目!$S$11),IFERROR(VLOOKUP(入力項目!$S$12,子育て関連マスタ!$I$4:$M$5,2,FALSE),0),
  AND(T348=4),IFERROR(VLOOKUP(入力項目!$S$13,子育て関連マスタ!$I$9:$M$12,2,FALSE),0),
  AND(T348=7),IFERROR(VLOOKUP(入力項目!$S$14,子育て関連マスタ!$I$16:$M$17,2,FALSE),0),
  AND(T348=13),IFERROR(VLOOKUP(入力項目!$S$15,子育て関連マスタ!$I$21:$M$22,2,FALSE),0),
  AND(T348=16),IFERROR(VLOOKUP(入力項目!$S$16,子育て関連マスタ!$I$26:$M$28,2,FALSE),0),
  AND(T348=19,入力項目!$S$16&lt;&gt;"高専"),IFERROR(VLOOKUP(入力項目!$S$17,子育て関連マスタ!$I$32:$M$37,2,FALSE),0),
  AND(T348=21,入力項目!$S$16="高専"),IFERROR(VLOOKUP(入力項目!$S$17,子育て関連マスタ!$I$32:$M$37,2,FALSE),0),
  T348&gt;=22,0
  ),0),0
) +
IF(AND(T348&gt;=1,T348&lt;=15),IF($D348=入力項目!$S$8,入力項目!$S$3,0),0) +
IF(AND(T348&gt;=1,T348&lt;=15),IF($D348=5,入力項目!$S$4,0),0) +
IF(AND(T348&gt;=1,T348&lt;=15),IF($D348=12,入力項目!$S$5,0),0) +
IF(AND(入力項目!$S$7=$A348,入力項目!$S$8=$D348),子育て関連マスタ!$C$14,0) +
IFERROR(IF(AND(YEAR(EDATE(DATE(入力項目!$S$7,入力項目!$S$8,1),1))=$A348,MONTH(EDATE(DATE(入力項目!$S$7,入力項目!$S$8,1),1))=$D348),子育て関連マスタ!$C$15,0),0) +
IF(AND(OR(T348=3,T348=5,T348=7),$D348=11),子育て関連マスタ!$C$17,0) +
IF(AND(T348=20,$D348=1),子育て関連マスタ!$C$18,0) +
IF(AND(T348=20,$D348=1),
IFERROR(_xlfn.IFS(
入力項目!$S$10="男",子育て関連マスタ!$C$18,
入力項目!$S$10="女",子育て関連マスタ!$C$19
),0),0
) +
IF(AND(T348&gt;=入力項目!$S$18,T348&lt;=入力項目!$S$19),入力項目!$S$20,0) +
IF(AND(T348&gt;=入力項目!$S$21,T348&lt;=入力項目!$S$22),入力項目!$S$23,0) +
IF(AND(T348&gt;=入力項目!$S$24,T348&lt;=入力項目!$S$25),入力項目!$S$26,0)
)</f>
        <v>0</v>
      </c>
      <c r="AI348">
        <f ca="1">-(
_xlfn.IFS(
U348&lt;=入力項目!$S$11,0,
AND(U348&gt;=入力項目!$S$11+1,U348&lt;=3),IFERROR(VLOOKUP(入力項目!$S$12,子育て関連マスタ!$I$4:$M$5,4,FALSE),0),
AND(U348&gt;=4,U348&lt;=6),IFERROR(VLOOKUP(入力項目!$S$13,子育て関連マスタ!$I$9:$M$12,4,FALSE),0),
AND(U348&gt;=7,U348&lt;=12),IFERROR(VLOOKUP(入力項目!$S$14,子育て関連マスタ!$I$16:$M$17,4,FALSE),0),
AND(U348&gt;=13,U348&lt;=15),IFERROR(VLOOKUP(入力項目!$S$15,子育て関連マスタ!$I$21:$M$22,4,FALSE),0),
AND(U348&gt;=16,U348&lt;=18),IFERROR(VLOOKUP(入力項目!$S$16,子育て関連マスタ!$I$26:$M$28,4,FALSE),0),
AND(U348&gt;=19,U348&lt;=20,入力項目!$S$16="高専"),IFERROR(VLOOKUP(入力項目!$S$16,子育て関連マスタ!$I$26:$M$28,4,FALSE),0),
AND(U348&gt;=19,U348&lt;=20,入力項目!$S$16&lt;&gt;"高専"),IFERROR(VLOOKUP(入力項目!$S$17,子育て関連マスタ!$I$32:$M$37,4,FALSE),0),
AND(U348&gt;=21,U348&lt;=22,入力項目!$S$16="高専"),IFERROR(VLOOKUP(入力項目!$S$17,子育て関連マスタ!$I$32:$M$34,4,FALSE),0),
AND(U348&gt;=21,U348&lt;=22,入力項目!$S$16&lt;&gt;"高専"),IFERROR(VLOOKUP(入力項目!$S$17,子育て関連マスタ!$I$32:$M$34,4,FALSE),0),
U348&gt;=23,0
) +
IF($D348=4,
  IFERROR(_xlfn.IFS(
  U348&lt;=入力項目!$S$11,0,
  AND(U348=入力項目!$S$11),IFERROR(VLOOKUP(入力項目!$S$12,子育て関連マスタ!$I$4:$M$5,2,FALSE),0),
  AND(U348=4),IFERROR(VLOOKUP(入力項目!$S$13,子育て関連マスタ!$I$9:$M$12,2,FALSE),0),
  AND(U348=7),IFERROR(VLOOKUP(入力項目!$S$14,子育て関連マスタ!$I$16:$M$17,2,FALSE),0),
  AND(U348=13),IFERROR(VLOOKUP(入力項目!$S$15,子育て関連マスタ!$I$21:$M$22,2,FALSE),0),
  AND(U348=16),IFERROR(VLOOKUP(入力項目!$S$16,子育て関連マスタ!$I$26:$M$28,2,FALSE),0),
  AND(U348=19,入力項目!$S$16&lt;&gt;"高専"),IFERROR(VLOOKUP(入力項目!$S$17,子育て関連マスタ!$I$32:$M$37,2,FALSE),0),
  AND(U348=21,入力項目!$S$16="高専"),IFERROR(VLOOKUP(入力項目!$S$17,子育て関連マスタ!$I$32:$M$37,2,FALSE),0),
  U348&gt;=22,0
  ),0),0
) +
IF(AND(U348&gt;=1,U348&lt;=15),IF($D348=入力項目!$S$8,入力項目!$S$3,0),0) +
IF(AND(U348&gt;=1,U348&lt;=15),IF($D348=5,入力項目!$S$4,0),0) +
IF(AND(U348&gt;=1,U348&lt;=15),IF($D348=12,入力項目!$S$5,0),0) +
IF(AND(入力項目!$S$7=$A348,入力項目!$S$8=$D348),子育て関連マスタ!$C$14,0) +
IFERROR(IF(AND(YEAR(EDATE(DATE(入力項目!$S$7,入力項目!$S$8,1),1))=$A348,MONTH(EDATE(DATE(入力項目!$S$7,入力項目!$S$8,1),1))=$D348),子育て関連マスタ!$C$15,0),0) +
IF(AND(OR(U348=3,U348=5,U348=7),$D348=11),子育て関連マスタ!$C$17,0) +
IF(AND(U348=20,$D348=1),子育て関連マスタ!$C$18,0) +
IF(AND(U348=20,$D348=1),
IFERROR(_xlfn.IFS(
入力項目!$S$10="男",子育て関連マスタ!$C$18,
入力項目!$S$10="女",子育て関連マスタ!$C$19
),0),0
) +
IF(AND(U348&gt;=入力項目!$S$18,U348&lt;=入力項目!$S$19),入力項目!$S$20,0) +
IF(AND(U348&gt;=入力項目!$S$21,U348&lt;=入力項目!$S$22),入力項目!$S$23,0) +
IF(AND(U348&gt;=入力項目!$S$24,U348&lt;=入力項目!$S$25),入力項目!$S$26,0)
)</f>
        <v>0</v>
      </c>
      <c r="AJ348" s="10">
        <f ca="1">-VLOOKUP($D348,月別収支!$A$2:$H$13,7,FALSE)</f>
        <v>-20000</v>
      </c>
    </row>
    <row r="349" spans="1:36" x14ac:dyDescent="0.4">
      <c r="A349">
        <f t="shared" ca="1" si="88"/>
        <v>2053</v>
      </c>
      <c r="B349">
        <f t="shared" ca="1" si="95"/>
        <v>2053</v>
      </c>
      <c r="C349">
        <f t="shared" ca="1" si="96"/>
        <v>29</v>
      </c>
      <c r="D349">
        <f t="shared" ca="1" si="89"/>
        <v>7</v>
      </c>
      <c r="E349" t="str">
        <f t="shared" ca="1" si="90"/>
        <v>2053年7月</v>
      </c>
      <c r="F349">
        <f ca="1">IF(OR(入力項目!$N$5&lt;$A349,AND(入力項目!$N$5=$A349,入力項目!$N$6&lt;$D349)),IF(F348=0,1,IF(G349=12,F348+1,F348)),0)</f>
        <v>28</v>
      </c>
      <c r="G349">
        <f ca="1">IF(OR(入力項目!$N$5&lt;$A349,AND(入力項目!$N$5=$A349,入力項目!$N$6&lt;$D349)),IF(G348=12,1,G348+1),0)</f>
        <v>9</v>
      </c>
      <c r="H349" t="str">
        <f t="shared" ca="1" si="91"/>
        <v>28_9</v>
      </c>
      <c r="I349">
        <f ca="1">IF(
  IFERROR(AND($C349&gt;0,MOD($C349,入力項目!$N$22)=0,$D349=入力項目!$N$23), FALSE),
  1,
  IF(
    AND(I348&gt;0,J348=12),
    IF(I348=入力項目!$N$28, 0, I348+1),
    I348
  )
)</f>
        <v>0</v>
      </c>
      <c r="J349">
        <f ca="1">IF($D349=入力項目!$N$23,1,IFERROR(J348+1,1))</f>
        <v>2</v>
      </c>
      <c r="K349" t="str">
        <f t="shared" ca="1" si="92"/>
        <v>0_2</v>
      </c>
      <c r="L349">
        <f ca="1">L348+IF(入力項目!$D$4=$D349,1,0)</f>
        <v>57</v>
      </c>
      <c r="M349" t="str">
        <f t="shared" ca="1" si="93"/>
        <v>57歳</v>
      </c>
      <c r="N349">
        <f t="shared" ca="1" si="97"/>
        <v>58</v>
      </c>
      <c r="O349" t="str">
        <f t="shared" ca="1" si="94"/>
        <v>58歳</v>
      </c>
      <c r="P349">
        <f t="shared" ca="1" si="98"/>
        <v>33</v>
      </c>
      <c r="Q349">
        <f t="shared" ca="1" si="99"/>
        <v>31</v>
      </c>
      <c r="R349">
        <f t="shared" ca="1" si="100"/>
        <v>2054</v>
      </c>
      <c r="S349">
        <f t="shared" ca="1" si="101"/>
        <v>2054</v>
      </c>
      <c r="T349">
        <f t="shared" ca="1" si="102"/>
        <v>2054</v>
      </c>
      <c r="U349">
        <f t="shared" ca="1" si="103"/>
        <v>2054</v>
      </c>
      <c r="V349" s="10">
        <f t="shared" ca="1" si="104"/>
        <v>42667395</v>
      </c>
      <c r="W349" s="10">
        <f ca="1">IF($L349&lt;その他マスタ!$B$1,VLOOKUP($D349,月別収支!$A$2:$H$13,2,FALSE),その他マスタ!$B$3)+IF(AND($L349=その他マスタ!$B$1,入力項目!$I$9="あり",$D349=入力項目!$D$4),その他マスタ!$B$2,0)</f>
        <v>300000</v>
      </c>
      <c r="X349" s="10">
        <f ca="1">-IF(入力項目!$K$5=TRUE,
IF($F349+$G349&lt;3,VLOOKUP($D349,月別収支!$A$2:$H$13,8,FALSE),0)+IFERROR(VLOOKUP($H349,住宅ローン計算!C:P,13,FALSE),0)+IF($F349&gt;1,IF(OR($G349=3,$G349=6,$G349=9,$G349=12),ROUNDUP(入力項目!$N$18/4,0),0),0),
VLOOKUP($D349,月別収支!$A$2:$H$13,8,FALSE))</f>
        <v>-91090</v>
      </c>
      <c r="Y349" s="10">
        <f ca="1">-VLOOKUP($D349,月別収支!$A$2:$H$13,3,FALSE)</f>
        <v>-75000</v>
      </c>
      <c r="Z349" s="10">
        <f ca="1">-VLOOKUP($D349,月別収支!$A$2:$H$13,4,FALSE)</f>
        <v>-27000</v>
      </c>
      <c r="AA349" s="10">
        <f ca="1">-VLOOKUP($D349,月別収支!$A$2:$H$13,6,FALSE)</f>
        <v>-10000</v>
      </c>
      <c r="AB349" s="10">
        <f ca="1">-(
VLOOKUP($D349,月別収支!$A$2:$H$13,5,FALSE)+IF(AND(入力項目!$I$27&lt;=$A349,ISEVEN($A349-入力項目!$I$27),入力項目!$I$28=$D349),入力項目!$I$26,0)
+IF(入力項目!$K$26=TRUE,
IFERROR(VLOOKUP($K349,マイカーローン計算!C:P,13,FALSE),0),
IFERROR(
  IF(AND($C349&gt;0,MOD($C349,入力項目!$N$22)=0,$D349=入力項目!$N$23),入力項目!$N$24,0),
 0
)
)
)</f>
        <v>-20000</v>
      </c>
      <c r="AC349" s="10">
        <f ca="1">-IF($A349&lt;入力項目!$N$33,入力項目!$N$35,IF(AND($A349=入力項目!$N$33,$D349&lt;=入力項目!$N$34),入力項目!$N$35,0))</f>
        <v>0</v>
      </c>
      <c r="AD349">
        <f ca="1">-(
_xlfn.IFS(
P349&lt;=入力項目!$S$11,0,
AND(P349&gt;=入力項目!$S$11+1,P349&lt;=3),IFERROR(VLOOKUP(入力項目!$S$12,子育て関連マスタ!$I$4:$M$5,4,FALSE),0),
AND(P349&gt;=4,P349&lt;=6),IFERROR(VLOOKUP(入力項目!$S$13,子育て関連マスタ!$I$9:$M$12,4,FALSE),0),
AND(P349&gt;=7,P349&lt;=12),IFERROR(VLOOKUP(入力項目!$S$14,子育て関連マスタ!$I$16:$M$17,4,FALSE),0),
AND(P349&gt;=13,P349&lt;=15),IFERROR(VLOOKUP(入力項目!$S$15,子育て関連マスタ!$I$21:$M$22,4,FALSE),0),
AND(P349&gt;=16,P349&lt;=18),IFERROR(VLOOKUP(入力項目!$S$16,子育て関連マスタ!$I$26:$M$28,4,FALSE),0),
AND(P349&gt;=19,P349&lt;=20,入力項目!$S$16="高専"),IFERROR(VLOOKUP(入力項目!$S$16,子育て関連マスタ!$I$26:$M$28,4,FALSE),0),
AND(P349&gt;=19,P349&lt;=20,入力項目!$S$16&lt;&gt;"高専"),IFERROR(VLOOKUP(入力項目!$S$17,子育て関連マスタ!$I$32:$M$37,4,FALSE),0),
AND(P349&gt;=21,P349&lt;=22,入力項目!$S$16="高専"),IFERROR(VLOOKUP(入力項目!$S$17,子育て関連マスタ!$I$32:$M$34,4,FALSE),0),
AND(P349&gt;=21,P349&lt;=22,入力項目!$S$16&lt;&gt;"高専"),IFERROR(VLOOKUP(入力項目!$S$17,子育て関連マスタ!$I$32:$M$34,4,FALSE),0),
P349&gt;=23,0
) +
IF($D349=4,
  IFERROR(_xlfn.IFS(
  P349&lt;=入力項目!$S$11,0,
  AND(P349=入力項目!$S$11),IFERROR(VLOOKUP(入力項目!$S$12,子育て関連マスタ!$I$4:$M$5,2,FALSE),0),
  AND(P349=4),IFERROR(VLOOKUP(入力項目!$S$13,子育て関連マスタ!$I$9:$M$12,2,FALSE),0),
  AND(P349=7),IFERROR(VLOOKUP(入力項目!$S$14,子育て関連マスタ!$I$16:$M$17,2,FALSE),0),
  AND(P349=13),IFERROR(VLOOKUP(入力項目!$S$15,子育て関連マスタ!$I$21:$M$22,2,FALSE),0),
  AND(P349=16),IFERROR(VLOOKUP(入力項目!$S$16,子育て関連マスタ!$I$26:$M$28,2,FALSE),0),
  AND(P349=19,入力項目!$S$16&lt;&gt;"高専"),IFERROR(VLOOKUP(入力項目!$S$17,子育て関連マスタ!$I$32:$M$37,2,FALSE),0),
  AND(P349=21,入力項目!$S$16="高専"),IFERROR(VLOOKUP(入力項目!$S$17,子育て関連マスタ!$I$32:$M$37,2,FALSE),0),
  P349&gt;=22,0
  ),0),0
) +
IF(AND(P349&gt;=1,P349&lt;=15),IF($D349=入力項目!$S$8,入力項目!$S$3,0),0) +
IF(AND(P349&gt;=1,P349&lt;=15),IF($D349=5,入力項目!$S$4,0),0) +
IF(AND(P349&gt;=1,P349&lt;=15),IF($D349=12,入力項目!$S$5,0),0) +
IF(AND(入力項目!$S$7=$A349,入力項目!$S$8=$D349),子育て関連マスタ!$C$14,0) +
IFERROR(IF(AND(YEAR(EDATE(DATE(入力項目!$S$7,入力項目!$S$8,1),1))=$A349,MONTH(EDATE(DATE(入力項目!$S$7,入力項目!$S$8,1),1))=$D349),子育て関連マスタ!$C$15,0),0) +
IF(AND(OR(P349=3,P349=5,P349=7),$D349=11),子育て関連マスタ!$C$17,0) +
IF(AND(P349=20,$D349=1),子育て関連マスタ!$C$18,0) +
IF(AND(P349=20,$D349=1),
IFERROR(_xlfn.IFS(
入力項目!$S$10="男",子育て関連マスタ!$C$18,
入力項目!$S$10="女",子育て関連マスタ!$C$19
),0),0
) +
IF(AND(P349&gt;=入力項目!$S$18,P349&lt;=入力項目!$S$19),入力項目!$S$20,0) +
IF(AND(P349&gt;=入力項目!$S$21,P349&lt;=入力項目!$S$22),入力項目!$S$23,0) +
IF(AND(P349&gt;=入力項目!$S$24,P349&lt;=入力項目!$S$25),入力項目!$S$26,0)
)</f>
        <v>0</v>
      </c>
      <c r="AE349">
        <f ca="1">-(
_xlfn.IFS(
Q349&lt;=入力項目!$S$11,0,
AND(Q349&gt;=入力項目!$S$11+1,Q349&lt;=3),IFERROR(VLOOKUP(入力項目!$S$12,子育て関連マスタ!$I$4:$M$5,4,FALSE),0),
AND(Q349&gt;=4,Q349&lt;=6),IFERROR(VLOOKUP(入力項目!$S$13,子育て関連マスタ!$I$9:$M$12,4,FALSE),0),
AND(Q349&gt;=7,Q349&lt;=12),IFERROR(VLOOKUP(入力項目!$S$14,子育て関連マスタ!$I$16:$M$17,4,FALSE),0),
AND(Q349&gt;=13,Q349&lt;=15),IFERROR(VLOOKUP(入力項目!$S$15,子育て関連マスタ!$I$21:$M$22,4,FALSE),0),
AND(Q349&gt;=16,Q349&lt;=18),IFERROR(VLOOKUP(入力項目!$S$16,子育て関連マスタ!$I$26:$M$28,4,FALSE),0),
AND(Q349&gt;=19,Q349&lt;=20,入力項目!$S$16="高専"),IFERROR(VLOOKUP(入力項目!$S$16,子育て関連マスタ!$I$26:$M$28,4,FALSE),0),
AND(Q349&gt;=19,Q349&lt;=20,入力項目!$S$16&lt;&gt;"高専"),IFERROR(VLOOKUP(入力項目!$S$17,子育て関連マスタ!$I$32:$M$37,4,FALSE),0),
AND(Q349&gt;=21,Q349&lt;=22,入力項目!$S$16="高専"),IFERROR(VLOOKUP(入力項目!$S$17,子育て関連マスタ!$I$32:$M$34,4,FALSE),0),
AND(Q349&gt;=21,Q349&lt;=22,入力項目!$S$16&lt;&gt;"高専"),IFERROR(VLOOKUP(入力項目!$S$17,子育て関連マスタ!$I$32:$M$34,4,FALSE),0),
Q349&gt;=23,0
) +
IF($D349=4,
  IFERROR(_xlfn.IFS(
  Q349&lt;=入力項目!$S$11,0,
  AND(Q349=入力項目!$S$11),IFERROR(VLOOKUP(入力項目!$S$12,子育て関連マスタ!$I$4:$M$5,2,FALSE),0),
  AND(Q349=4),IFERROR(VLOOKUP(入力項目!$S$13,子育て関連マスタ!$I$9:$M$12,2,FALSE),0),
  AND(Q349=7),IFERROR(VLOOKUP(入力項目!$S$14,子育て関連マスタ!$I$16:$M$17,2,FALSE),0),
  AND(Q349=13),IFERROR(VLOOKUP(入力項目!$S$15,子育て関連マスタ!$I$21:$M$22,2,FALSE),0),
  AND(Q349=16),IFERROR(VLOOKUP(入力項目!$S$16,子育て関連マスタ!$I$26:$M$28,2,FALSE),0),
  AND(Q349=19,入力項目!$S$16&lt;&gt;"高専"),IFERROR(VLOOKUP(入力項目!$S$17,子育て関連マスタ!$I$32:$M$37,2,FALSE),0),
  AND(Q349=21,入力項目!$S$16="高専"),IFERROR(VLOOKUP(入力項目!$S$17,子育て関連マスタ!$I$32:$M$37,2,FALSE),0),
  Q349&gt;=22,0
  ),0),0
) +
IF(AND(Q349&gt;=1,Q349&lt;=15),IF($D349=入力項目!$S$8,入力項目!$S$3,0),0) +
IF(AND(Q349&gt;=1,Q349&lt;=15),IF($D349=5,入力項目!$S$4,0),0) +
IF(AND(Q349&gt;=1,Q349&lt;=15),IF($D349=12,入力項目!$S$5,0),0) +
IF(AND(入力項目!$S$7=$A349,入力項目!$S$8=$D349),子育て関連マスタ!$C$14,0) +
IFERROR(IF(AND(YEAR(EDATE(DATE(入力項目!$S$7,入力項目!$S$8,1),1))=$A349,MONTH(EDATE(DATE(入力項目!$S$7,入力項目!$S$8,1),1))=$D349),子育て関連マスタ!$C$15,0),0) +
IF(AND(OR(Q349=3,Q349=5,Q349=7),$D349=11),子育て関連マスタ!$C$17,0) +
IF(AND(Q349=20,$D349=1),子育て関連マスタ!$C$18,0) +
IF(AND(Q349=20,$D349=1),
IFERROR(_xlfn.IFS(
入力項目!$S$10="男",子育て関連マスタ!$C$18,
入力項目!$S$10="女",子育て関連マスタ!$C$19
),0),0
) +
IF(AND(Q349&gt;=入力項目!$S$18,Q349&lt;=入力項目!$S$19),入力項目!$S$20,0) +
IF(AND(Q349&gt;=入力項目!$S$21,Q349&lt;=入力項目!$S$22),入力項目!$S$23,0) +
IF(AND(Q349&gt;=入力項目!$S$24,Q349&lt;=入力項目!$S$25),入力項目!$S$26,0)
)</f>
        <v>0</v>
      </c>
      <c r="AF349">
        <f ca="1">-(
_xlfn.IFS(
R349&lt;=入力項目!$S$11,0,
AND(R349&gt;=入力項目!$S$11+1,R349&lt;=3),IFERROR(VLOOKUP(入力項目!$S$12,子育て関連マスタ!$I$4:$M$5,4,FALSE),0),
AND(R349&gt;=4,R349&lt;=6),IFERROR(VLOOKUP(入力項目!$S$13,子育て関連マスタ!$I$9:$M$12,4,FALSE),0),
AND(R349&gt;=7,R349&lt;=12),IFERROR(VLOOKUP(入力項目!$S$14,子育て関連マスタ!$I$16:$M$17,4,FALSE),0),
AND(R349&gt;=13,R349&lt;=15),IFERROR(VLOOKUP(入力項目!$S$15,子育て関連マスタ!$I$21:$M$22,4,FALSE),0),
AND(R349&gt;=16,R349&lt;=18),IFERROR(VLOOKUP(入力項目!$S$16,子育て関連マスタ!$I$26:$M$28,4,FALSE),0),
AND(R349&gt;=19,R349&lt;=20,入力項目!$S$16="高専"),IFERROR(VLOOKUP(入力項目!$S$16,子育て関連マスタ!$I$26:$M$28,4,FALSE),0),
AND(R349&gt;=19,R349&lt;=20,入力項目!$S$16&lt;&gt;"高専"),IFERROR(VLOOKUP(入力項目!$S$17,子育て関連マスタ!$I$32:$M$37,4,FALSE),0),
AND(R349&gt;=21,R349&lt;=22,入力項目!$S$16="高専"),IFERROR(VLOOKUP(入力項目!$S$17,子育て関連マスタ!$I$32:$M$34,4,FALSE),0),
AND(R349&gt;=21,R349&lt;=22,入力項目!$S$16&lt;&gt;"高専"),IFERROR(VLOOKUP(入力項目!$S$17,子育て関連マスタ!$I$32:$M$34,4,FALSE),0),
R349&gt;=23,0
) +
IF($D349=4,
  IFERROR(_xlfn.IFS(
  R349&lt;=入力項目!$S$11,0,
  AND(R349=入力項目!$S$11),IFERROR(VLOOKUP(入力項目!$S$12,子育て関連マスタ!$I$4:$M$5,2,FALSE),0),
  AND(R349=4),IFERROR(VLOOKUP(入力項目!$S$13,子育て関連マスタ!$I$9:$M$12,2,FALSE),0),
  AND(R349=7),IFERROR(VLOOKUP(入力項目!$S$14,子育て関連マスタ!$I$16:$M$17,2,FALSE),0),
  AND(R349=13),IFERROR(VLOOKUP(入力項目!$S$15,子育て関連マスタ!$I$21:$M$22,2,FALSE),0),
  AND(R349=16),IFERROR(VLOOKUP(入力項目!$S$16,子育て関連マスタ!$I$26:$M$28,2,FALSE),0),
  AND(R349=19,入力項目!$S$16&lt;&gt;"高専"),IFERROR(VLOOKUP(入力項目!$S$17,子育て関連マスタ!$I$32:$M$37,2,FALSE),0),
  AND(R349=21,入力項目!$S$16="高専"),IFERROR(VLOOKUP(入力項目!$S$17,子育て関連マスタ!$I$32:$M$37,2,FALSE),0),
  R349&gt;=22,0
  ),0),0
) +
IF(AND(R349&gt;=1,R349&lt;=15),IF($D349=入力項目!$S$8,入力項目!$S$3,0),0) +
IF(AND(R349&gt;=1,R349&lt;=15),IF($D349=5,入力項目!$S$4,0),0) +
IF(AND(R349&gt;=1,R349&lt;=15),IF($D349=12,入力項目!$S$5,0),0) +
IF(AND(入力項目!$S$7=$A349,入力項目!$S$8=$D349),子育て関連マスタ!$C$14,0) +
IFERROR(IF(AND(YEAR(EDATE(DATE(入力項目!$S$7,入力項目!$S$8,1),1))=$A349,MONTH(EDATE(DATE(入力項目!$S$7,入力項目!$S$8,1),1))=$D349),子育て関連マスタ!$C$15,0),0) +
IF(AND(OR(R349=3,R349=5,R349=7),$D349=11),子育て関連マスタ!$C$17,0) +
IF(AND(R349=20,$D349=1),子育て関連マスタ!$C$18,0) +
IF(AND(R349=20,$D349=1),
IFERROR(_xlfn.IFS(
入力項目!$S$10="男",子育て関連マスタ!$C$18,
入力項目!$S$10="女",子育て関連マスタ!$C$19
),0),0
) +
IF(AND(R349&gt;=入力項目!$S$18,R349&lt;=入力項目!$S$19),入力項目!$S$20,0) +
IF(AND(R349&gt;=入力項目!$S$21,R349&lt;=入力項目!$S$22),入力項目!$S$23,0) +
IF(AND(R349&gt;=入力項目!$S$24,R349&lt;=入力項目!$S$25),入力項目!$S$26,0)
)</f>
        <v>0</v>
      </c>
      <c r="AG349">
        <f ca="1">-(
_xlfn.IFS(
S349&lt;=入力項目!$S$11,0,
AND(S349&gt;=入力項目!$S$11+1,S349&lt;=3),IFERROR(VLOOKUP(入力項目!$S$12,子育て関連マスタ!$I$4:$M$5,4,FALSE),0),
AND(S349&gt;=4,S349&lt;=6),IFERROR(VLOOKUP(入力項目!$S$13,子育て関連マスタ!$I$9:$M$12,4,FALSE),0),
AND(S349&gt;=7,S349&lt;=12),IFERROR(VLOOKUP(入力項目!$S$14,子育て関連マスタ!$I$16:$M$17,4,FALSE),0),
AND(S349&gt;=13,S349&lt;=15),IFERROR(VLOOKUP(入力項目!$S$15,子育て関連マスタ!$I$21:$M$22,4,FALSE),0),
AND(S349&gt;=16,S349&lt;=18),IFERROR(VLOOKUP(入力項目!$S$16,子育て関連マスタ!$I$26:$M$28,4,FALSE),0),
AND(S349&gt;=19,S349&lt;=20,入力項目!$S$16="高専"),IFERROR(VLOOKUP(入力項目!$S$16,子育て関連マスタ!$I$26:$M$28,4,FALSE),0),
AND(S349&gt;=19,S349&lt;=20,入力項目!$S$16&lt;&gt;"高専"),IFERROR(VLOOKUP(入力項目!$S$17,子育て関連マスタ!$I$32:$M$37,4,FALSE),0),
AND(S349&gt;=21,S349&lt;=22,入力項目!$S$16="高専"),IFERROR(VLOOKUP(入力項目!$S$17,子育て関連マスタ!$I$32:$M$34,4,FALSE),0),
AND(S349&gt;=21,S349&lt;=22,入力項目!$S$16&lt;&gt;"高専"),IFERROR(VLOOKUP(入力項目!$S$17,子育て関連マスタ!$I$32:$M$34,4,FALSE),0),
S349&gt;=23,0
) +
IF($D349=4,
  IFERROR(_xlfn.IFS(
  S349&lt;=入力項目!$S$11,0,
  AND(S349=入力項目!$S$11),IFERROR(VLOOKUP(入力項目!$S$12,子育て関連マスタ!$I$4:$M$5,2,FALSE),0),
  AND(S349=4),IFERROR(VLOOKUP(入力項目!$S$13,子育て関連マスタ!$I$9:$M$12,2,FALSE),0),
  AND(S349=7),IFERROR(VLOOKUP(入力項目!$S$14,子育て関連マスタ!$I$16:$M$17,2,FALSE),0),
  AND(S349=13),IFERROR(VLOOKUP(入力項目!$S$15,子育て関連マスタ!$I$21:$M$22,2,FALSE),0),
  AND(S349=16),IFERROR(VLOOKUP(入力項目!$S$16,子育て関連マスタ!$I$26:$M$28,2,FALSE),0),
  AND(S349=19,入力項目!$S$16&lt;&gt;"高専"),IFERROR(VLOOKUP(入力項目!$S$17,子育て関連マスタ!$I$32:$M$37,2,FALSE),0),
  AND(S349=21,入力項目!$S$16="高専"),IFERROR(VLOOKUP(入力項目!$S$17,子育て関連マスタ!$I$32:$M$37,2,FALSE),0),
  S349&gt;=22,0
  ),0),0
) +
IF(AND(S349&gt;=1,S349&lt;=15),IF($D349=入力項目!$S$8,入力項目!$S$3,0),0) +
IF(AND(S349&gt;=1,S349&lt;=15),IF($D349=5,入力項目!$S$4,0),0) +
IF(AND(S349&gt;=1,S349&lt;=15),IF($D349=12,入力項目!$S$5,0),0) +
IF(AND(入力項目!$S$7=$A349,入力項目!$S$8=$D349),子育て関連マスタ!$C$14,0) +
IFERROR(IF(AND(YEAR(EDATE(DATE(入力項目!$S$7,入力項目!$S$8,1),1))=$A349,MONTH(EDATE(DATE(入力項目!$S$7,入力項目!$S$8,1),1))=$D349),子育て関連マスタ!$C$15,0),0) +
IF(AND(OR(S349=3,S349=5,S349=7),$D349=11),子育て関連マスタ!$C$17,0) +
IF(AND(S349=20,$D349=1),子育て関連マスタ!$C$18,0) +
IF(AND(S349=20,$D349=1),
IFERROR(_xlfn.IFS(
入力項目!$S$10="男",子育て関連マスタ!$C$18,
入力項目!$S$10="女",子育て関連マスタ!$C$19
),0),0
) +
IF(AND(S349&gt;=入力項目!$S$18,S349&lt;=入力項目!$S$19),入力項目!$S$20,0) +
IF(AND(S349&gt;=入力項目!$S$21,S349&lt;=入力項目!$S$22),入力項目!$S$23,0) +
IF(AND(S349&gt;=入力項目!$S$24,S349&lt;=入力項目!$S$25),入力項目!$S$26,0)
)</f>
        <v>0</v>
      </c>
      <c r="AH349">
        <f ca="1">-(
_xlfn.IFS(
T349&lt;=入力項目!$S$11,0,
AND(T349&gt;=入力項目!$S$11+1,T349&lt;=3),IFERROR(VLOOKUP(入力項目!$S$12,子育て関連マスタ!$I$4:$M$5,4,FALSE),0),
AND(T349&gt;=4,T349&lt;=6),IFERROR(VLOOKUP(入力項目!$S$13,子育て関連マスタ!$I$9:$M$12,4,FALSE),0),
AND(T349&gt;=7,T349&lt;=12),IFERROR(VLOOKUP(入力項目!$S$14,子育て関連マスタ!$I$16:$M$17,4,FALSE),0),
AND(T349&gt;=13,T349&lt;=15),IFERROR(VLOOKUP(入力項目!$S$15,子育て関連マスタ!$I$21:$M$22,4,FALSE),0),
AND(T349&gt;=16,T349&lt;=18),IFERROR(VLOOKUP(入力項目!$S$16,子育て関連マスタ!$I$26:$M$28,4,FALSE),0),
AND(T349&gt;=19,T349&lt;=20,入力項目!$S$16="高専"),IFERROR(VLOOKUP(入力項目!$S$16,子育て関連マスタ!$I$26:$M$28,4,FALSE),0),
AND(T349&gt;=19,T349&lt;=20,入力項目!$S$16&lt;&gt;"高専"),IFERROR(VLOOKUP(入力項目!$S$17,子育て関連マスタ!$I$32:$M$37,4,FALSE),0),
AND(T349&gt;=21,T349&lt;=22,入力項目!$S$16="高専"),IFERROR(VLOOKUP(入力項目!$S$17,子育て関連マスタ!$I$32:$M$34,4,FALSE),0),
AND(T349&gt;=21,T349&lt;=22,入力項目!$S$16&lt;&gt;"高専"),IFERROR(VLOOKUP(入力項目!$S$17,子育て関連マスタ!$I$32:$M$34,4,FALSE),0),
T349&gt;=23,0
) +
IF($D349=4,
  IFERROR(_xlfn.IFS(
  T349&lt;=入力項目!$S$11,0,
  AND(T349=入力項目!$S$11),IFERROR(VLOOKUP(入力項目!$S$12,子育て関連マスタ!$I$4:$M$5,2,FALSE),0),
  AND(T349=4),IFERROR(VLOOKUP(入力項目!$S$13,子育て関連マスタ!$I$9:$M$12,2,FALSE),0),
  AND(T349=7),IFERROR(VLOOKUP(入力項目!$S$14,子育て関連マスタ!$I$16:$M$17,2,FALSE),0),
  AND(T349=13),IFERROR(VLOOKUP(入力項目!$S$15,子育て関連マスタ!$I$21:$M$22,2,FALSE),0),
  AND(T349=16),IFERROR(VLOOKUP(入力項目!$S$16,子育て関連マスタ!$I$26:$M$28,2,FALSE),0),
  AND(T349=19,入力項目!$S$16&lt;&gt;"高専"),IFERROR(VLOOKUP(入力項目!$S$17,子育て関連マスタ!$I$32:$M$37,2,FALSE),0),
  AND(T349=21,入力項目!$S$16="高専"),IFERROR(VLOOKUP(入力項目!$S$17,子育て関連マスタ!$I$32:$M$37,2,FALSE),0),
  T349&gt;=22,0
  ),0),0
) +
IF(AND(T349&gt;=1,T349&lt;=15),IF($D349=入力項目!$S$8,入力項目!$S$3,0),0) +
IF(AND(T349&gt;=1,T349&lt;=15),IF($D349=5,入力項目!$S$4,0),0) +
IF(AND(T349&gt;=1,T349&lt;=15),IF($D349=12,入力項目!$S$5,0),0) +
IF(AND(入力項目!$S$7=$A349,入力項目!$S$8=$D349),子育て関連マスタ!$C$14,0) +
IFERROR(IF(AND(YEAR(EDATE(DATE(入力項目!$S$7,入力項目!$S$8,1),1))=$A349,MONTH(EDATE(DATE(入力項目!$S$7,入力項目!$S$8,1),1))=$D349),子育て関連マスタ!$C$15,0),0) +
IF(AND(OR(T349=3,T349=5,T349=7),$D349=11),子育て関連マスタ!$C$17,0) +
IF(AND(T349=20,$D349=1),子育て関連マスタ!$C$18,0) +
IF(AND(T349=20,$D349=1),
IFERROR(_xlfn.IFS(
入力項目!$S$10="男",子育て関連マスタ!$C$18,
入力項目!$S$10="女",子育て関連マスタ!$C$19
),0),0
) +
IF(AND(T349&gt;=入力項目!$S$18,T349&lt;=入力項目!$S$19),入力項目!$S$20,0) +
IF(AND(T349&gt;=入力項目!$S$21,T349&lt;=入力項目!$S$22),入力項目!$S$23,0) +
IF(AND(T349&gt;=入力項目!$S$24,T349&lt;=入力項目!$S$25),入力項目!$S$26,0)
)</f>
        <v>0</v>
      </c>
      <c r="AI349">
        <f ca="1">-(
_xlfn.IFS(
U349&lt;=入力項目!$S$11,0,
AND(U349&gt;=入力項目!$S$11+1,U349&lt;=3),IFERROR(VLOOKUP(入力項目!$S$12,子育て関連マスタ!$I$4:$M$5,4,FALSE),0),
AND(U349&gt;=4,U349&lt;=6),IFERROR(VLOOKUP(入力項目!$S$13,子育て関連マスタ!$I$9:$M$12,4,FALSE),0),
AND(U349&gt;=7,U349&lt;=12),IFERROR(VLOOKUP(入力項目!$S$14,子育て関連マスタ!$I$16:$M$17,4,FALSE),0),
AND(U349&gt;=13,U349&lt;=15),IFERROR(VLOOKUP(入力項目!$S$15,子育て関連マスタ!$I$21:$M$22,4,FALSE),0),
AND(U349&gt;=16,U349&lt;=18),IFERROR(VLOOKUP(入力項目!$S$16,子育て関連マスタ!$I$26:$M$28,4,FALSE),0),
AND(U349&gt;=19,U349&lt;=20,入力項目!$S$16="高専"),IFERROR(VLOOKUP(入力項目!$S$16,子育て関連マスタ!$I$26:$M$28,4,FALSE),0),
AND(U349&gt;=19,U349&lt;=20,入力項目!$S$16&lt;&gt;"高専"),IFERROR(VLOOKUP(入力項目!$S$17,子育て関連マスタ!$I$32:$M$37,4,FALSE),0),
AND(U349&gt;=21,U349&lt;=22,入力項目!$S$16="高専"),IFERROR(VLOOKUP(入力項目!$S$17,子育て関連マスタ!$I$32:$M$34,4,FALSE),0),
AND(U349&gt;=21,U349&lt;=22,入力項目!$S$16&lt;&gt;"高専"),IFERROR(VLOOKUP(入力項目!$S$17,子育て関連マスタ!$I$32:$M$34,4,FALSE),0),
U349&gt;=23,0
) +
IF($D349=4,
  IFERROR(_xlfn.IFS(
  U349&lt;=入力項目!$S$11,0,
  AND(U349=入力項目!$S$11),IFERROR(VLOOKUP(入力項目!$S$12,子育て関連マスタ!$I$4:$M$5,2,FALSE),0),
  AND(U349=4),IFERROR(VLOOKUP(入力項目!$S$13,子育て関連マスタ!$I$9:$M$12,2,FALSE),0),
  AND(U349=7),IFERROR(VLOOKUP(入力項目!$S$14,子育て関連マスタ!$I$16:$M$17,2,FALSE),0),
  AND(U349=13),IFERROR(VLOOKUP(入力項目!$S$15,子育て関連マスタ!$I$21:$M$22,2,FALSE),0),
  AND(U349=16),IFERROR(VLOOKUP(入力項目!$S$16,子育て関連マスタ!$I$26:$M$28,2,FALSE),0),
  AND(U349=19,入力項目!$S$16&lt;&gt;"高専"),IFERROR(VLOOKUP(入力項目!$S$17,子育て関連マスタ!$I$32:$M$37,2,FALSE),0),
  AND(U349=21,入力項目!$S$16="高専"),IFERROR(VLOOKUP(入力項目!$S$17,子育て関連マスタ!$I$32:$M$37,2,FALSE),0),
  U349&gt;=22,0
  ),0),0
) +
IF(AND(U349&gt;=1,U349&lt;=15),IF($D349=入力項目!$S$8,入力項目!$S$3,0),0) +
IF(AND(U349&gt;=1,U349&lt;=15),IF($D349=5,入力項目!$S$4,0),0) +
IF(AND(U349&gt;=1,U349&lt;=15),IF($D349=12,入力項目!$S$5,0),0) +
IF(AND(入力項目!$S$7=$A349,入力項目!$S$8=$D349),子育て関連マスタ!$C$14,0) +
IFERROR(IF(AND(YEAR(EDATE(DATE(入力項目!$S$7,入力項目!$S$8,1),1))=$A349,MONTH(EDATE(DATE(入力項目!$S$7,入力項目!$S$8,1),1))=$D349),子育て関連マスタ!$C$15,0),0) +
IF(AND(OR(U349=3,U349=5,U349=7),$D349=11),子育て関連マスタ!$C$17,0) +
IF(AND(U349=20,$D349=1),子育て関連マスタ!$C$18,0) +
IF(AND(U349=20,$D349=1),
IFERROR(_xlfn.IFS(
入力項目!$S$10="男",子育て関連マスタ!$C$18,
入力項目!$S$10="女",子育て関連マスタ!$C$19
),0),0
) +
IF(AND(U349&gt;=入力項目!$S$18,U349&lt;=入力項目!$S$19),入力項目!$S$20,0) +
IF(AND(U349&gt;=入力項目!$S$21,U349&lt;=入力項目!$S$22),入力項目!$S$23,0) +
IF(AND(U349&gt;=入力項目!$S$24,U349&lt;=入力項目!$S$25),入力項目!$S$26,0)
)</f>
        <v>0</v>
      </c>
      <c r="AJ349" s="10">
        <f ca="1">-VLOOKUP($D349,月別収支!$A$2:$H$13,7,FALSE)</f>
        <v>-20000</v>
      </c>
    </row>
    <row r="350" spans="1:36" x14ac:dyDescent="0.4">
      <c r="A350">
        <f t="shared" ca="1" si="88"/>
        <v>2053</v>
      </c>
      <c r="B350">
        <f t="shared" ca="1" si="95"/>
        <v>2053</v>
      </c>
      <c r="C350">
        <f t="shared" ca="1" si="96"/>
        <v>29</v>
      </c>
      <c r="D350">
        <f t="shared" ca="1" si="89"/>
        <v>8</v>
      </c>
      <c r="E350" t="str">
        <f t="shared" ca="1" si="90"/>
        <v>2053年8月</v>
      </c>
      <c r="F350">
        <f ca="1">IF(OR(入力項目!$N$5&lt;$A350,AND(入力項目!$N$5=$A350,入力項目!$N$6&lt;$D350)),IF(F349=0,1,IF(G350=12,F349+1,F349)),0)</f>
        <v>28</v>
      </c>
      <c r="G350">
        <f ca="1">IF(OR(入力項目!$N$5&lt;$A350,AND(入力項目!$N$5=$A350,入力項目!$N$6&lt;$D350)),IF(G349=12,1,G349+1),0)</f>
        <v>10</v>
      </c>
      <c r="H350" t="str">
        <f t="shared" ca="1" si="91"/>
        <v>28_10</v>
      </c>
      <c r="I350">
        <f ca="1">IF(
  IFERROR(AND($C350&gt;0,MOD($C350,入力項目!$N$22)=0,$D350=入力項目!$N$23), FALSE),
  1,
  IF(
    AND(I349&gt;0,J349=12),
    IF(I349=入力項目!$N$28, 0, I349+1),
    I349
  )
)</f>
        <v>0</v>
      </c>
      <c r="J350">
        <f ca="1">IF($D350=入力項目!$N$23,1,IFERROR(J349+1,1))</f>
        <v>3</v>
      </c>
      <c r="K350" t="str">
        <f t="shared" ca="1" si="92"/>
        <v>0_3</v>
      </c>
      <c r="L350">
        <f ca="1">L349+IF(入力項目!$D$4=$D350,1,0)</f>
        <v>57</v>
      </c>
      <c r="M350" t="str">
        <f t="shared" ca="1" si="93"/>
        <v>57歳</v>
      </c>
      <c r="N350">
        <f t="shared" ca="1" si="97"/>
        <v>58</v>
      </c>
      <c r="O350" t="str">
        <f t="shared" ca="1" si="94"/>
        <v>58歳</v>
      </c>
      <c r="P350">
        <f t="shared" ca="1" si="98"/>
        <v>33</v>
      </c>
      <c r="Q350">
        <f t="shared" ca="1" si="99"/>
        <v>31</v>
      </c>
      <c r="R350">
        <f t="shared" ca="1" si="100"/>
        <v>2054</v>
      </c>
      <c r="S350">
        <f t="shared" ca="1" si="101"/>
        <v>2054</v>
      </c>
      <c r="T350">
        <f t="shared" ca="1" si="102"/>
        <v>2054</v>
      </c>
      <c r="U350">
        <f t="shared" ca="1" si="103"/>
        <v>2054</v>
      </c>
      <c r="V350" s="10">
        <f t="shared" ca="1" si="104"/>
        <v>42761805</v>
      </c>
      <c r="W350" s="10">
        <f ca="1">IF($L350&lt;その他マスタ!$B$1,VLOOKUP($D350,月別収支!$A$2:$H$13,2,FALSE),その他マスタ!$B$3)+IF(AND($L350=その他マスタ!$B$1,入力項目!$I$9="あり",$D350=入力項目!$D$4),その他マスタ!$B$2,0)</f>
        <v>300000</v>
      </c>
      <c r="X350" s="10">
        <f ca="1">-IF(入力項目!$K$5=TRUE,
IF($F350+$G350&lt;3,VLOOKUP($D350,月別収支!$A$2:$H$13,8,FALSE),0)+IFERROR(VLOOKUP($H350,住宅ローン計算!C:P,13,FALSE),0)+IF($F350&gt;1,IF(OR($G350=3,$G350=6,$G350=9,$G350=12),ROUNDUP(入力項目!$N$18/4,0),0),0),
VLOOKUP($D350,月別収支!$A$2:$H$13,8,FALSE))</f>
        <v>-53590</v>
      </c>
      <c r="Y350" s="10">
        <f ca="1">-VLOOKUP($D350,月別収支!$A$2:$H$13,3,FALSE)</f>
        <v>-75000</v>
      </c>
      <c r="Z350" s="10">
        <f ca="1">-VLOOKUP($D350,月別収支!$A$2:$H$13,4,FALSE)</f>
        <v>-27000</v>
      </c>
      <c r="AA350" s="10">
        <f ca="1">-VLOOKUP($D350,月別収支!$A$2:$H$13,6,FALSE)</f>
        <v>-10000</v>
      </c>
      <c r="AB350" s="10">
        <f ca="1">-(
VLOOKUP($D350,月別収支!$A$2:$H$13,5,FALSE)+IF(AND(入力項目!$I$27&lt;=$A350,ISEVEN($A350-入力項目!$I$27),入力項目!$I$28=$D350),入力項目!$I$26,0)
+IF(入力項目!$K$26=TRUE,
IFERROR(VLOOKUP($K350,マイカーローン計算!C:P,13,FALSE),0),
IFERROR(
  IF(AND($C350&gt;0,MOD($C350,入力項目!$N$22)=0,$D350=入力項目!$N$23),入力項目!$N$24,0),
 0
)
)
)</f>
        <v>-20000</v>
      </c>
      <c r="AC350" s="10">
        <f ca="1">-IF($A350&lt;入力項目!$N$33,入力項目!$N$35,IF(AND($A350=入力項目!$N$33,$D350&lt;=入力項目!$N$34),入力項目!$N$35,0))</f>
        <v>0</v>
      </c>
      <c r="AD350">
        <f ca="1">-(
_xlfn.IFS(
P350&lt;=入力項目!$S$11,0,
AND(P350&gt;=入力項目!$S$11+1,P350&lt;=3),IFERROR(VLOOKUP(入力項目!$S$12,子育て関連マスタ!$I$4:$M$5,4,FALSE),0),
AND(P350&gt;=4,P350&lt;=6),IFERROR(VLOOKUP(入力項目!$S$13,子育て関連マスタ!$I$9:$M$12,4,FALSE),0),
AND(P350&gt;=7,P350&lt;=12),IFERROR(VLOOKUP(入力項目!$S$14,子育て関連マスタ!$I$16:$M$17,4,FALSE),0),
AND(P350&gt;=13,P350&lt;=15),IFERROR(VLOOKUP(入力項目!$S$15,子育て関連マスタ!$I$21:$M$22,4,FALSE),0),
AND(P350&gt;=16,P350&lt;=18),IFERROR(VLOOKUP(入力項目!$S$16,子育て関連マスタ!$I$26:$M$28,4,FALSE),0),
AND(P350&gt;=19,P350&lt;=20,入力項目!$S$16="高専"),IFERROR(VLOOKUP(入力項目!$S$16,子育て関連マスタ!$I$26:$M$28,4,FALSE),0),
AND(P350&gt;=19,P350&lt;=20,入力項目!$S$16&lt;&gt;"高専"),IFERROR(VLOOKUP(入力項目!$S$17,子育て関連マスタ!$I$32:$M$37,4,FALSE),0),
AND(P350&gt;=21,P350&lt;=22,入力項目!$S$16="高専"),IFERROR(VLOOKUP(入力項目!$S$17,子育て関連マスタ!$I$32:$M$34,4,FALSE),0),
AND(P350&gt;=21,P350&lt;=22,入力項目!$S$16&lt;&gt;"高専"),IFERROR(VLOOKUP(入力項目!$S$17,子育て関連マスタ!$I$32:$M$34,4,FALSE),0),
P350&gt;=23,0
) +
IF($D350=4,
  IFERROR(_xlfn.IFS(
  P350&lt;=入力項目!$S$11,0,
  AND(P350=入力項目!$S$11),IFERROR(VLOOKUP(入力項目!$S$12,子育て関連マスタ!$I$4:$M$5,2,FALSE),0),
  AND(P350=4),IFERROR(VLOOKUP(入力項目!$S$13,子育て関連マスタ!$I$9:$M$12,2,FALSE),0),
  AND(P350=7),IFERROR(VLOOKUP(入力項目!$S$14,子育て関連マスタ!$I$16:$M$17,2,FALSE),0),
  AND(P350=13),IFERROR(VLOOKUP(入力項目!$S$15,子育て関連マスタ!$I$21:$M$22,2,FALSE),0),
  AND(P350=16),IFERROR(VLOOKUP(入力項目!$S$16,子育て関連マスタ!$I$26:$M$28,2,FALSE),0),
  AND(P350=19,入力項目!$S$16&lt;&gt;"高専"),IFERROR(VLOOKUP(入力項目!$S$17,子育て関連マスタ!$I$32:$M$37,2,FALSE),0),
  AND(P350=21,入力項目!$S$16="高専"),IFERROR(VLOOKUP(入力項目!$S$17,子育て関連マスタ!$I$32:$M$37,2,FALSE),0),
  P350&gt;=22,0
  ),0),0
) +
IF(AND(P350&gt;=1,P350&lt;=15),IF($D350=入力項目!$S$8,入力項目!$S$3,0),0) +
IF(AND(P350&gt;=1,P350&lt;=15),IF($D350=5,入力項目!$S$4,0),0) +
IF(AND(P350&gt;=1,P350&lt;=15),IF($D350=12,入力項目!$S$5,0),0) +
IF(AND(入力項目!$S$7=$A350,入力項目!$S$8=$D350),子育て関連マスタ!$C$14,0) +
IFERROR(IF(AND(YEAR(EDATE(DATE(入力項目!$S$7,入力項目!$S$8,1),1))=$A350,MONTH(EDATE(DATE(入力項目!$S$7,入力項目!$S$8,1),1))=$D350),子育て関連マスタ!$C$15,0),0) +
IF(AND(OR(P350=3,P350=5,P350=7),$D350=11),子育て関連マスタ!$C$17,0) +
IF(AND(P350=20,$D350=1),子育て関連マスタ!$C$18,0) +
IF(AND(P350=20,$D350=1),
IFERROR(_xlfn.IFS(
入力項目!$S$10="男",子育て関連マスタ!$C$18,
入力項目!$S$10="女",子育て関連マスタ!$C$19
),0),0
) +
IF(AND(P350&gt;=入力項目!$S$18,P350&lt;=入力項目!$S$19),入力項目!$S$20,0) +
IF(AND(P350&gt;=入力項目!$S$21,P350&lt;=入力項目!$S$22),入力項目!$S$23,0) +
IF(AND(P350&gt;=入力項目!$S$24,P350&lt;=入力項目!$S$25),入力項目!$S$26,0)
)</f>
        <v>0</v>
      </c>
      <c r="AE350">
        <f ca="1">-(
_xlfn.IFS(
Q350&lt;=入力項目!$S$11,0,
AND(Q350&gt;=入力項目!$S$11+1,Q350&lt;=3),IFERROR(VLOOKUP(入力項目!$S$12,子育て関連マスタ!$I$4:$M$5,4,FALSE),0),
AND(Q350&gt;=4,Q350&lt;=6),IFERROR(VLOOKUP(入力項目!$S$13,子育て関連マスタ!$I$9:$M$12,4,FALSE),0),
AND(Q350&gt;=7,Q350&lt;=12),IFERROR(VLOOKUP(入力項目!$S$14,子育て関連マスタ!$I$16:$M$17,4,FALSE),0),
AND(Q350&gt;=13,Q350&lt;=15),IFERROR(VLOOKUP(入力項目!$S$15,子育て関連マスタ!$I$21:$M$22,4,FALSE),0),
AND(Q350&gt;=16,Q350&lt;=18),IFERROR(VLOOKUP(入力項目!$S$16,子育て関連マスタ!$I$26:$M$28,4,FALSE),0),
AND(Q350&gt;=19,Q350&lt;=20,入力項目!$S$16="高専"),IFERROR(VLOOKUP(入力項目!$S$16,子育て関連マスタ!$I$26:$M$28,4,FALSE),0),
AND(Q350&gt;=19,Q350&lt;=20,入力項目!$S$16&lt;&gt;"高専"),IFERROR(VLOOKUP(入力項目!$S$17,子育て関連マスタ!$I$32:$M$37,4,FALSE),0),
AND(Q350&gt;=21,Q350&lt;=22,入力項目!$S$16="高専"),IFERROR(VLOOKUP(入力項目!$S$17,子育て関連マスタ!$I$32:$M$34,4,FALSE),0),
AND(Q350&gt;=21,Q350&lt;=22,入力項目!$S$16&lt;&gt;"高専"),IFERROR(VLOOKUP(入力項目!$S$17,子育て関連マスタ!$I$32:$M$34,4,FALSE),0),
Q350&gt;=23,0
) +
IF($D350=4,
  IFERROR(_xlfn.IFS(
  Q350&lt;=入力項目!$S$11,0,
  AND(Q350=入力項目!$S$11),IFERROR(VLOOKUP(入力項目!$S$12,子育て関連マスタ!$I$4:$M$5,2,FALSE),0),
  AND(Q350=4),IFERROR(VLOOKUP(入力項目!$S$13,子育て関連マスタ!$I$9:$M$12,2,FALSE),0),
  AND(Q350=7),IFERROR(VLOOKUP(入力項目!$S$14,子育て関連マスタ!$I$16:$M$17,2,FALSE),0),
  AND(Q350=13),IFERROR(VLOOKUP(入力項目!$S$15,子育て関連マスタ!$I$21:$M$22,2,FALSE),0),
  AND(Q350=16),IFERROR(VLOOKUP(入力項目!$S$16,子育て関連マスタ!$I$26:$M$28,2,FALSE),0),
  AND(Q350=19,入力項目!$S$16&lt;&gt;"高専"),IFERROR(VLOOKUP(入力項目!$S$17,子育て関連マスタ!$I$32:$M$37,2,FALSE),0),
  AND(Q350=21,入力項目!$S$16="高専"),IFERROR(VLOOKUP(入力項目!$S$17,子育て関連マスタ!$I$32:$M$37,2,FALSE),0),
  Q350&gt;=22,0
  ),0),0
) +
IF(AND(Q350&gt;=1,Q350&lt;=15),IF($D350=入力項目!$S$8,入力項目!$S$3,0),0) +
IF(AND(Q350&gt;=1,Q350&lt;=15),IF($D350=5,入力項目!$S$4,0),0) +
IF(AND(Q350&gt;=1,Q350&lt;=15),IF($D350=12,入力項目!$S$5,0),0) +
IF(AND(入力項目!$S$7=$A350,入力項目!$S$8=$D350),子育て関連マスタ!$C$14,0) +
IFERROR(IF(AND(YEAR(EDATE(DATE(入力項目!$S$7,入力項目!$S$8,1),1))=$A350,MONTH(EDATE(DATE(入力項目!$S$7,入力項目!$S$8,1),1))=$D350),子育て関連マスタ!$C$15,0),0) +
IF(AND(OR(Q350=3,Q350=5,Q350=7),$D350=11),子育て関連マスタ!$C$17,0) +
IF(AND(Q350=20,$D350=1),子育て関連マスタ!$C$18,0) +
IF(AND(Q350=20,$D350=1),
IFERROR(_xlfn.IFS(
入力項目!$S$10="男",子育て関連マスタ!$C$18,
入力項目!$S$10="女",子育て関連マスタ!$C$19
),0),0
) +
IF(AND(Q350&gt;=入力項目!$S$18,Q350&lt;=入力項目!$S$19),入力項目!$S$20,0) +
IF(AND(Q350&gt;=入力項目!$S$21,Q350&lt;=入力項目!$S$22),入力項目!$S$23,0) +
IF(AND(Q350&gt;=入力項目!$S$24,Q350&lt;=入力項目!$S$25),入力項目!$S$26,0)
)</f>
        <v>0</v>
      </c>
      <c r="AF350">
        <f ca="1">-(
_xlfn.IFS(
R350&lt;=入力項目!$S$11,0,
AND(R350&gt;=入力項目!$S$11+1,R350&lt;=3),IFERROR(VLOOKUP(入力項目!$S$12,子育て関連マスタ!$I$4:$M$5,4,FALSE),0),
AND(R350&gt;=4,R350&lt;=6),IFERROR(VLOOKUP(入力項目!$S$13,子育て関連マスタ!$I$9:$M$12,4,FALSE),0),
AND(R350&gt;=7,R350&lt;=12),IFERROR(VLOOKUP(入力項目!$S$14,子育て関連マスタ!$I$16:$M$17,4,FALSE),0),
AND(R350&gt;=13,R350&lt;=15),IFERROR(VLOOKUP(入力項目!$S$15,子育て関連マスタ!$I$21:$M$22,4,FALSE),0),
AND(R350&gt;=16,R350&lt;=18),IFERROR(VLOOKUP(入力項目!$S$16,子育て関連マスタ!$I$26:$M$28,4,FALSE),0),
AND(R350&gt;=19,R350&lt;=20,入力項目!$S$16="高専"),IFERROR(VLOOKUP(入力項目!$S$16,子育て関連マスタ!$I$26:$M$28,4,FALSE),0),
AND(R350&gt;=19,R350&lt;=20,入力項目!$S$16&lt;&gt;"高専"),IFERROR(VLOOKUP(入力項目!$S$17,子育て関連マスタ!$I$32:$M$37,4,FALSE),0),
AND(R350&gt;=21,R350&lt;=22,入力項目!$S$16="高専"),IFERROR(VLOOKUP(入力項目!$S$17,子育て関連マスタ!$I$32:$M$34,4,FALSE),0),
AND(R350&gt;=21,R350&lt;=22,入力項目!$S$16&lt;&gt;"高専"),IFERROR(VLOOKUP(入力項目!$S$17,子育て関連マスタ!$I$32:$M$34,4,FALSE),0),
R350&gt;=23,0
) +
IF($D350=4,
  IFERROR(_xlfn.IFS(
  R350&lt;=入力項目!$S$11,0,
  AND(R350=入力項目!$S$11),IFERROR(VLOOKUP(入力項目!$S$12,子育て関連マスタ!$I$4:$M$5,2,FALSE),0),
  AND(R350=4),IFERROR(VLOOKUP(入力項目!$S$13,子育て関連マスタ!$I$9:$M$12,2,FALSE),0),
  AND(R350=7),IFERROR(VLOOKUP(入力項目!$S$14,子育て関連マスタ!$I$16:$M$17,2,FALSE),0),
  AND(R350=13),IFERROR(VLOOKUP(入力項目!$S$15,子育て関連マスタ!$I$21:$M$22,2,FALSE),0),
  AND(R350=16),IFERROR(VLOOKUP(入力項目!$S$16,子育て関連マスタ!$I$26:$M$28,2,FALSE),0),
  AND(R350=19,入力項目!$S$16&lt;&gt;"高専"),IFERROR(VLOOKUP(入力項目!$S$17,子育て関連マスタ!$I$32:$M$37,2,FALSE),0),
  AND(R350=21,入力項目!$S$16="高専"),IFERROR(VLOOKUP(入力項目!$S$17,子育て関連マスタ!$I$32:$M$37,2,FALSE),0),
  R350&gt;=22,0
  ),0),0
) +
IF(AND(R350&gt;=1,R350&lt;=15),IF($D350=入力項目!$S$8,入力項目!$S$3,0),0) +
IF(AND(R350&gt;=1,R350&lt;=15),IF($D350=5,入力項目!$S$4,0),0) +
IF(AND(R350&gt;=1,R350&lt;=15),IF($D350=12,入力項目!$S$5,0),0) +
IF(AND(入力項目!$S$7=$A350,入力項目!$S$8=$D350),子育て関連マスタ!$C$14,0) +
IFERROR(IF(AND(YEAR(EDATE(DATE(入力項目!$S$7,入力項目!$S$8,1),1))=$A350,MONTH(EDATE(DATE(入力項目!$S$7,入力項目!$S$8,1),1))=$D350),子育て関連マスタ!$C$15,0),0) +
IF(AND(OR(R350=3,R350=5,R350=7),$D350=11),子育て関連マスタ!$C$17,0) +
IF(AND(R350=20,$D350=1),子育て関連マスタ!$C$18,0) +
IF(AND(R350=20,$D350=1),
IFERROR(_xlfn.IFS(
入力項目!$S$10="男",子育て関連マスタ!$C$18,
入力項目!$S$10="女",子育て関連マスタ!$C$19
),0),0
) +
IF(AND(R350&gt;=入力項目!$S$18,R350&lt;=入力項目!$S$19),入力項目!$S$20,0) +
IF(AND(R350&gt;=入力項目!$S$21,R350&lt;=入力項目!$S$22),入力項目!$S$23,0) +
IF(AND(R350&gt;=入力項目!$S$24,R350&lt;=入力項目!$S$25),入力項目!$S$26,0)
)</f>
        <v>0</v>
      </c>
      <c r="AG350">
        <f ca="1">-(
_xlfn.IFS(
S350&lt;=入力項目!$S$11,0,
AND(S350&gt;=入力項目!$S$11+1,S350&lt;=3),IFERROR(VLOOKUP(入力項目!$S$12,子育て関連マスタ!$I$4:$M$5,4,FALSE),0),
AND(S350&gt;=4,S350&lt;=6),IFERROR(VLOOKUP(入力項目!$S$13,子育て関連マスタ!$I$9:$M$12,4,FALSE),0),
AND(S350&gt;=7,S350&lt;=12),IFERROR(VLOOKUP(入力項目!$S$14,子育て関連マスタ!$I$16:$M$17,4,FALSE),0),
AND(S350&gt;=13,S350&lt;=15),IFERROR(VLOOKUP(入力項目!$S$15,子育て関連マスタ!$I$21:$M$22,4,FALSE),0),
AND(S350&gt;=16,S350&lt;=18),IFERROR(VLOOKUP(入力項目!$S$16,子育て関連マスタ!$I$26:$M$28,4,FALSE),0),
AND(S350&gt;=19,S350&lt;=20,入力項目!$S$16="高専"),IFERROR(VLOOKUP(入力項目!$S$16,子育て関連マスタ!$I$26:$M$28,4,FALSE),0),
AND(S350&gt;=19,S350&lt;=20,入力項目!$S$16&lt;&gt;"高専"),IFERROR(VLOOKUP(入力項目!$S$17,子育て関連マスタ!$I$32:$M$37,4,FALSE),0),
AND(S350&gt;=21,S350&lt;=22,入力項目!$S$16="高専"),IFERROR(VLOOKUP(入力項目!$S$17,子育て関連マスタ!$I$32:$M$34,4,FALSE),0),
AND(S350&gt;=21,S350&lt;=22,入力項目!$S$16&lt;&gt;"高専"),IFERROR(VLOOKUP(入力項目!$S$17,子育て関連マスタ!$I$32:$M$34,4,FALSE),0),
S350&gt;=23,0
) +
IF($D350=4,
  IFERROR(_xlfn.IFS(
  S350&lt;=入力項目!$S$11,0,
  AND(S350=入力項目!$S$11),IFERROR(VLOOKUP(入力項目!$S$12,子育て関連マスタ!$I$4:$M$5,2,FALSE),0),
  AND(S350=4),IFERROR(VLOOKUP(入力項目!$S$13,子育て関連マスタ!$I$9:$M$12,2,FALSE),0),
  AND(S350=7),IFERROR(VLOOKUP(入力項目!$S$14,子育て関連マスタ!$I$16:$M$17,2,FALSE),0),
  AND(S350=13),IFERROR(VLOOKUP(入力項目!$S$15,子育て関連マスタ!$I$21:$M$22,2,FALSE),0),
  AND(S350=16),IFERROR(VLOOKUP(入力項目!$S$16,子育て関連マスタ!$I$26:$M$28,2,FALSE),0),
  AND(S350=19,入力項目!$S$16&lt;&gt;"高専"),IFERROR(VLOOKUP(入力項目!$S$17,子育て関連マスタ!$I$32:$M$37,2,FALSE),0),
  AND(S350=21,入力項目!$S$16="高専"),IFERROR(VLOOKUP(入力項目!$S$17,子育て関連マスタ!$I$32:$M$37,2,FALSE),0),
  S350&gt;=22,0
  ),0),0
) +
IF(AND(S350&gt;=1,S350&lt;=15),IF($D350=入力項目!$S$8,入力項目!$S$3,0),0) +
IF(AND(S350&gt;=1,S350&lt;=15),IF($D350=5,入力項目!$S$4,0),0) +
IF(AND(S350&gt;=1,S350&lt;=15),IF($D350=12,入力項目!$S$5,0),0) +
IF(AND(入力項目!$S$7=$A350,入力項目!$S$8=$D350),子育て関連マスタ!$C$14,0) +
IFERROR(IF(AND(YEAR(EDATE(DATE(入力項目!$S$7,入力項目!$S$8,1),1))=$A350,MONTH(EDATE(DATE(入力項目!$S$7,入力項目!$S$8,1),1))=$D350),子育て関連マスタ!$C$15,0),0) +
IF(AND(OR(S350=3,S350=5,S350=7),$D350=11),子育て関連マスタ!$C$17,0) +
IF(AND(S350=20,$D350=1),子育て関連マスタ!$C$18,0) +
IF(AND(S350=20,$D350=1),
IFERROR(_xlfn.IFS(
入力項目!$S$10="男",子育て関連マスタ!$C$18,
入力項目!$S$10="女",子育て関連マスタ!$C$19
),0),0
) +
IF(AND(S350&gt;=入力項目!$S$18,S350&lt;=入力項目!$S$19),入力項目!$S$20,0) +
IF(AND(S350&gt;=入力項目!$S$21,S350&lt;=入力項目!$S$22),入力項目!$S$23,0) +
IF(AND(S350&gt;=入力項目!$S$24,S350&lt;=入力項目!$S$25),入力項目!$S$26,0)
)</f>
        <v>0</v>
      </c>
      <c r="AH350">
        <f ca="1">-(
_xlfn.IFS(
T350&lt;=入力項目!$S$11,0,
AND(T350&gt;=入力項目!$S$11+1,T350&lt;=3),IFERROR(VLOOKUP(入力項目!$S$12,子育て関連マスタ!$I$4:$M$5,4,FALSE),0),
AND(T350&gt;=4,T350&lt;=6),IFERROR(VLOOKUP(入力項目!$S$13,子育て関連マスタ!$I$9:$M$12,4,FALSE),0),
AND(T350&gt;=7,T350&lt;=12),IFERROR(VLOOKUP(入力項目!$S$14,子育て関連マスタ!$I$16:$M$17,4,FALSE),0),
AND(T350&gt;=13,T350&lt;=15),IFERROR(VLOOKUP(入力項目!$S$15,子育て関連マスタ!$I$21:$M$22,4,FALSE),0),
AND(T350&gt;=16,T350&lt;=18),IFERROR(VLOOKUP(入力項目!$S$16,子育て関連マスタ!$I$26:$M$28,4,FALSE),0),
AND(T350&gt;=19,T350&lt;=20,入力項目!$S$16="高専"),IFERROR(VLOOKUP(入力項目!$S$16,子育て関連マスタ!$I$26:$M$28,4,FALSE),0),
AND(T350&gt;=19,T350&lt;=20,入力項目!$S$16&lt;&gt;"高専"),IFERROR(VLOOKUP(入力項目!$S$17,子育て関連マスタ!$I$32:$M$37,4,FALSE),0),
AND(T350&gt;=21,T350&lt;=22,入力項目!$S$16="高専"),IFERROR(VLOOKUP(入力項目!$S$17,子育て関連マスタ!$I$32:$M$34,4,FALSE),0),
AND(T350&gt;=21,T350&lt;=22,入力項目!$S$16&lt;&gt;"高専"),IFERROR(VLOOKUP(入力項目!$S$17,子育て関連マスタ!$I$32:$M$34,4,FALSE),0),
T350&gt;=23,0
) +
IF($D350=4,
  IFERROR(_xlfn.IFS(
  T350&lt;=入力項目!$S$11,0,
  AND(T350=入力項目!$S$11),IFERROR(VLOOKUP(入力項目!$S$12,子育て関連マスタ!$I$4:$M$5,2,FALSE),0),
  AND(T350=4),IFERROR(VLOOKUP(入力項目!$S$13,子育て関連マスタ!$I$9:$M$12,2,FALSE),0),
  AND(T350=7),IFERROR(VLOOKUP(入力項目!$S$14,子育て関連マスタ!$I$16:$M$17,2,FALSE),0),
  AND(T350=13),IFERROR(VLOOKUP(入力項目!$S$15,子育て関連マスタ!$I$21:$M$22,2,FALSE),0),
  AND(T350=16),IFERROR(VLOOKUP(入力項目!$S$16,子育て関連マスタ!$I$26:$M$28,2,FALSE),0),
  AND(T350=19,入力項目!$S$16&lt;&gt;"高専"),IFERROR(VLOOKUP(入力項目!$S$17,子育て関連マスタ!$I$32:$M$37,2,FALSE),0),
  AND(T350=21,入力項目!$S$16="高専"),IFERROR(VLOOKUP(入力項目!$S$17,子育て関連マスタ!$I$32:$M$37,2,FALSE),0),
  T350&gt;=22,0
  ),0),0
) +
IF(AND(T350&gt;=1,T350&lt;=15),IF($D350=入力項目!$S$8,入力項目!$S$3,0),0) +
IF(AND(T350&gt;=1,T350&lt;=15),IF($D350=5,入力項目!$S$4,0),0) +
IF(AND(T350&gt;=1,T350&lt;=15),IF($D350=12,入力項目!$S$5,0),0) +
IF(AND(入力項目!$S$7=$A350,入力項目!$S$8=$D350),子育て関連マスタ!$C$14,0) +
IFERROR(IF(AND(YEAR(EDATE(DATE(入力項目!$S$7,入力項目!$S$8,1),1))=$A350,MONTH(EDATE(DATE(入力項目!$S$7,入力項目!$S$8,1),1))=$D350),子育て関連マスタ!$C$15,0),0) +
IF(AND(OR(T350=3,T350=5,T350=7),$D350=11),子育て関連マスタ!$C$17,0) +
IF(AND(T350=20,$D350=1),子育て関連マスタ!$C$18,0) +
IF(AND(T350=20,$D350=1),
IFERROR(_xlfn.IFS(
入力項目!$S$10="男",子育て関連マスタ!$C$18,
入力項目!$S$10="女",子育て関連マスタ!$C$19
),0),0
) +
IF(AND(T350&gt;=入力項目!$S$18,T350&lt;=入力項目!$S$19),入力項目!$S$20,0) +
IF(AND(T350&gt;=入力項目!$S$21,T350&lt;=入力項目!$S$22),入力項目!$S$23,0) +
IF(AND(T350&gt;=入力項目!$S$24,T350&lt;=入力項目!$S$25),入力項目!$S$26,0)
)</f>
        <v>0</v>
      </c>
      <c r="AI350">
        <f ca="1">-(
_xlfn.IFS(
U350&lt;=入力項目!$S$11,0,
AND(U350&gt;=入力項目!$S$11+1,U350&lt;=3),IFERROR(VLOOKUP(入力項目!$S$12,子育て関連マスタ!$I$4:$M$5,4,FALSE),0),
AND(U350&gt;=4,U350&lt;=6),IFERROR(VLOOKUP(入力項目!$S$13,子育て関連マスタ!$I$9:$M$12,4,FALSE),0),
AND(U350&gt;=7,U350&lt;=12),IFERROR(VLOOKUP(入力項目!$S$14,子育て関連マスタ!$I$16:$M$17,4,FALSE),0),
AND(U350&gt;=13,U350&lt;=15),IFERROR(VLOOKUP(入力項目!$S$15,子育て関連マスタ!$I$21:$M$22,4,FALSE),0),
AND(U350&gt;=16,U350&lt;=18),IFERROR(VLOOKUP(入力項目!$S$16,子育て関連マスタ!$I$26:$M$28,4,FALSE),0),
AND(U350&gt;=19,U350&lt;=20,入力項目!$S$16="高専"),IFERROR(VLOOKUP(入力項目!$S$16,子育て関連マスタ!$I$26:$M$28,4,FALSE),0),
AND(U350&gt;=19,U350&lt;=20,入力項目!$S$16&lt;&gt;"高専"),IFERROR(VLOOKUP(入力項目!$S$17,子育て関連マスタ!$I$32:$M$37,4,FALSE),0),
AND(U350&gt;=21,U350&lt;=22,入力項目!$S$16="高専"),IFERROR(VLOOKUP(入力項目!$S$17,子育て関連マスタ!$I$32:$M$34,4,FALSE),0),
AND(U350&gt;=21,U350&lt;=22,入力項目!$S$16&lt;&gt;"高専"),IFERROR(VLOOKUP(入力項目!$S$17,子育て関連マスタ!$I$32:$M$34,4,FALSE),0),
U350&gt;=23,0
) +
IF($D350=4,
  IFERROR(_xlfn.IFS(
  U350&lt;=入力項目!$S$11,0,
  AND(U350=入力項目!$S$11),IFERROR(VLOOKUP(入力項目!$S$12,子育て関連マスタ!$I$4:$M$5,2,FALSE),0),
  AND(U350=4),IFERROR(VLOOKUP(入力項目!$S$13,子育て関連マスタ!$I$9:$M$12,2,FALSE),0),
  AND(U350=7),IFERROR(VLOOKUP(入力項目!$S$14,子育て関連マスタ!$I$16:$M$17,2,FALSE),0),
  AND(U350=13),IFERROR(VLOOKUP(入力項目!$S$15,子育て関連マスタ!$I$21:$M$22,2,FALSE),0),
  AND(U350=16),IFERROR(VLOOKUP(入力項目!$S$16,子育て関連マスタ!$I$26:$M$28,2,FALSE),0),
  AND(U350=19,入力項目!$S$16&lt;&gt;"高専"),IFERROR(VLOOKUP(入力項目!$S$17,子育て関連マスタ!$I$32:$M$37,2,FALSE),0),
  AND(U350=21,入力項目!$S$16="高専"),IFERROR(VLOOKUP(入力項目!$S$17,子育て関連マスタ!$I$32:$M$37,2,FALSE),0),
  U350&gt;=22,0
  ),0),0
) +
IF(AND(U350&gt;=1,U350&lt;=15),IF($D350=入力項目!$S$8,入力項目!$S$3,0),0) +
IF(AND(U350&gt;=1,U350&lt;=15),IF($D350=5,入力項目!$S$4,0),0) +
IF(AND(U350&gt;=1,U350&lt;=15),IF($D350=12,入力項目!$S$5,0),0) +
IF(AND(入力項目!$S$7=$A350,入力項目!$S$8=$D350),子育て関連マスタ!$C$14,0) +
IFERROR(IF(AND(YEAR(EDATE(DATE(入力項目!$S$7,入力項目!$S$8,1),1))=$A350,MONTH(EDATE(DATE(入力項目!$S$7,入力項目!$S$8,1),1))=$D350),子育て関連マスタ!$C$15,0),0) +
IF(AND(OR(U350=3,U350=5,U350=7),$D350=11),子育て関連マスタ!$C$17,0) +
IF(AND(U350=20,$D350=1),子育て関連マスタ!$C$18,0) +
IF(AND(U350=20,$D350=1),
IFERROR(_xlfn.IFS(
入力項目!$S$10="男",子育て関連マスタ!$C$18,
入力項目!$S$10="女",子育て関連マスタ!$C$19
),0),0
) +
IF(AND(U350&gt;=入力項目!$S$18,U350&lt;=入力項目!$S$19),入力項目!$S$20,0) +
IF(AND(U350&gt;=入力項目!$S$21,U350&lt;=入力項目!$S$22),入力項目!$S$23,0) +
IF(AND(U350&gt;=入力項目!$S$24,U350&lt;=入力項目!$S$25),入力項目!$S$26,0)
)</f>
        <v>0</v>
      </c>
      <c r="AJ350" s="10">
        <f ca="1">-VLOOKUP($D350,月別収支!$A$2:$H$13,7,FALSE)</f>
        <v>-20000</v>
      </c>
    </row>
    <row r="351" spans="1:36" x14ac:dyDescent="0.4">
      <c r="A351">
        <f t="shared" ca="1" si="88"/>
        <v>2053</v>
      </c>
      <c r="B351">
        <f t="shared" ca="1" si="95"/>
        <v>2053</v>
      </c>
      <c r="C351">
        <f t="shared" ca="1" si="96"/>
        <v>29</v>
      </c>
      <c r="D351">
        <f t="shared" ca="1" si="89"/>
        <v>9</v>
      </c>
      <c r="E351" t="str">
        <f t="shared" ca="1" si="90"/>
        <v>2053年9月</v>
      </c>
      <c r="F351">
        <f ca="1">IF(OR(入力項目!$N$5&lt;$A351,AND(入力項目!$N$5=$A351,入力項目!$N$6&lt;$D351)),IF(F350=0,1,IF(G351=12,F350+1,F350)),0)</f>
        <v>28</v>
      </c>
      <c r="G351">
        <f ca="1">IF(OR(入力項目!$N$5&lt;$A351,AND(入力項目!$N$5=$A351,入力項目!$N$6&lt;$D351)),IF(G350=12,1,G350+1),0)</f>
        <v>11</v>
      </c>
      <c r="H351" t="str">
        <f t="shared" ca="1" si="91"/>
        <v>28_11</v>
      </c>
      <c r="I351">
        <f ca="1">IF(
  IFERROR(AND($C351&gt;0,MOD($C351,入力項目!$N$22)=0,$D351=入力項目!$N$23), FALSE),
  1,
  IF(
    AND(I350&gt;0,J350=12),
    IF(I350=入力項目!$N$28, 0, I350+1),
    I350
  )
)</f>
        <v>0</v>
      </c>
      <c r="J351">
        <f ca="1">IF($D351=入力項目!$N$23,1,IFERROR(J350+1,1))</f>
        <v>4</v>
      </c>
      <c r="K351" t="str">
        <f t="shared" ca="1" si="92"/>
        <v>0_4</v>
      </c>
      <c r="L351">
        <f ca="1">L350+IF(入力項目!$D$4=$D351,1,0)</f>
        <v>57</v>
      </c>
      <c r="M351" t="str">
        <f t="shared" ca="1" si="93"/>
        <v>57歳</v>
      </c>
      <c r="N351">
        <f t="shared" ca="1" si="97"/>
        <v>58</v>
      </c>
      <c r="O351" t="str">
        <f t="shared" ca="1" si="94"/>
        <v>58歳</v>
      </c>
      <c r="P351">
        <f t="shared" ca="1" si="98"/>
        <v>33</v>
      </c>
      <c r="Q351">
        <f t="shared" ca="1" si="99"/>
        <v>31</v>
      </c>
      <c r="R351">
        <f t="shared" ca="1" si="100"/>
        <v>2054</v>
      </c>
      <c r="S351">
        <f t="shared" ca="1" si="101"/>
        <v>2054</v>
      </c>
      <c r="T351">
        <f t="shared" ca="1" si="102"/>
        <v>2054</v>
      </c>
      <c r="U351">
        <f t="shared" ca="1" si="103"/>
        <v>2054</v>
      </c>
      <c r="V351" s="10">
        <f t="shared" ca="1" si="104"/>
        <v>42856215</v>
      </c>
      <c r="W351" s="10">
        <f ca="1">IF($L351&lt;その他マスタ!$B$1,VLOOKUP($D351,月別収支!$A$2:$H$13,2,FALSE),その他マスタ!$B$3)+IF(AND($L351=その他マスタ!$B$1,入力項目!$I$9="あり",$D351=入力項目!$D$4),その他マスタ!$B$2,0)</f>
        <v>300000</v>
      </c>
      <c r="X351" s="10">
        <f ca="1">-IF(入力項目!$K$5=TRUE,
IF($F351+$G351&lt;3,VLOOKUP($D351,月別収支!$A$2:$H$13,8,FALSE),0)+IFERROR(VLOOKUP($H351,住宅ローン計算!C:P,13,FALSE),0)+IF($F351&gt;1,IF(OR($G351=3,$G351=6,$G351=9,$G351=12),ROUNDUP(入力項目!$N$18/4,0),0),0),
VLOOKUP($D351,月別収支!$A$2:$H$13,8,FALSE))</f>
        <v>-53590</v>
      </c>
      <c r="Y351" s="10">
        <f ca="1">-VLOOKUP($D351,月別収支!$A$2:$H$13,3,FALSE)</f>
        <v>-75000</v>
      </c>
      <c r="Z351" s="10">
        <f ca="1">-VLOOKUP($D351,月別収支!$A$2:$H$13,4,FALSE)</f>
        <v>-27000</v>
      </c>
      <c r="AA351" s="10">
        <f ca="1">-VLOOKUP($D351,月別収支!$A$2:$H$13,6,FALSE)</f>
        <v>-10000</v>
      </c>
      <c r="AB351" s="10">
        <f ca="1">-(
VLOOKUP($D351,月別収支!$A$2:$H$13,5,FALSE)+IF(AND(入力項目!$I$27&lt;=$A351,ISEVEN($A351-入力項目!$I$27),入力項目!$I$28=$D351),入力項目!$I$26,0)
+IF(入力項目!$K$26=TRUE,
IFERROR(VLOOKUP($K351,マイカーローン計算!C:P,13,FALSE),0),
IFERROR(
  IF(AND($C351&gt;0,MOD($C351,入力項目!$N$22)=0,$D351=入力項目!$N$23),入力項目!$N$24,0),
 0
)
)
)</f>
        <v>-20000</v>
      </c>
      <c r="AC351" s="10">
        <f ca="1">-IF($A351&lt;入力項目!$N$33,入力項目!$N$35,IF(AND($A351=入力項目!$N$33,$D351&lt;=入力項目!$N$34),入力項目!$N$35,0))</f>
        <v>0</v>
      </c>
      <c r="AD351">
        <f ca="1">-(
_xlfn.IFS(
P351&lt;=入力項目!$S$11,0,
AND(P351&gt;=入力項目!$S$11+1,P351&lt;=3),IFERROR(VLOOKUP(入力項目!$S$12,子育て関連マスタ!$I$4:$M$5,4,FALSE),0),
AND(P351&gt;=4,P351&lt;=6),IFERROR(VLOOKUP(入力項目!$S$13,子育て関連マスタ!$I$9:$M$12,4,FALSE),0),
AND(P351&gt;=7,P351&lt;=12),IFERROR(VLOOKUP(入力項目!$S$14,子育て関連マスタ!$I$16:$M$17,4,FALSE),0),
AND(P351&gt;=13,P351&lt;=15),IFERROR(VLOOKUP(入力項目!$S$15,子育て関連マスタ!$I$21:$M$22,4,FALSE),0),
AND(P351&gt;=16,P351&lt;=18),IFERROR(VLOOKUP(入力項目!$S$16,子育て関連マスタ!$I$26:$M$28,4,FALSE),0),
AND(P351&gt;=19,P351&lt;=20,入力項目!$S$16="高専"),IFERROR(VLOOKUP(入力項目!$S$16,子育て関連マスタ!$I$26:$M$28,4,FALSE),0),
AND(P351&gt;=19,P351&lt;=20,入力項目!$S$16&lt;&gt;"高専"),IFERROR(VLOOKUP(入力項目!$S$17,子育て関連マスタ!$I$32:$M$37,4,FALSE),0),
AND(P351&gt;=21,P351&lt;=22,入力項目!$S$16="高専"),IFERROR(VLOOKUP(入力項目!$S$17,子育て関連マスタ!$I$32:$M$34,4,FALSE),0),
AND(P351&gt;=21,P351&lt;=22,入力項目!$S$16&lt;&gt;"高専"),IFERROR(VLOOKUP(入力項目!$S$17,子育て関連マスタ!$I$32:$M$34,4,FALSE),0),
P351&gt;=23,0
) +
IF($D351=4,
  IFERROR(_xlfn.IFS(
  P351&lt;=入力項目!$S$11,0,
  AND(P351=入力項目!$S$11),IFERROR(VLOOKUP(入力項目!$S$12,子育て関連マスタ!$I$4:$M$5,2,FALSE),0),
  AND(P351=4),IFERROR(VLOOKUP(入力項目!$S$13,子育て関連マスタ!$I$9:$M$12,2,FALSE),0),
  AND(P351=7),IFERROR(VLOOKUP(入力項目!$S$14,子育て関連マスタ!$I$16:$M$17,2,FALSE),0),
  AND(P351=13),IFERROR(VLOOKUP(入力項目!$S$15,子育て関連マスタ!$I$21:$M$22,2,FALSE),0),
  AND(P351=16),IFERROR(VLOOKUP(入力項目!$S$16,子育て関連マスタ!$I$26:$M$28,2,FALSE),0),
  AND(P351=19,入力項目!$S$16&lt;&gt;"高専"),IFERROR(VLOOKUP(入力項目!$S$17,子育て関連マスタ!$I$32:$M$37,2,FALSE),0),
  AND(P351=21,入力項目!$S$16="高専"),IFERROR(VLOOKUP(入力項目!$S$17,子育て関連マスタ!$I$32:$M$37,2,FALSE),0),
  P351&gt;=22,0
  ),0),0
) +
IF(AND(P351&gt;=1,P351&lt;=15),IF($D351=入力項目!$S$8,入力項目!$S$3,0),0) +
IF(AND(P351&gt;=1,P351&lt;=15),IF($D351=5,入力項目!$S$4,0),0) +
IF(AND(P351&gt;=1,P351&lt;=15),IF($D351=12,入力項目!$S$5,0),0) +
IF(AND(入力項目!$S$7=$A351,入力項目!$S$8=$D351),子育て関連マスタ!$C$14,0) +
IFERROR(IF(AND(YEAR(EDATE(DATE(入力項目!$S$7,入力項目!$S$8,1),1))=$A351,MONTH(EDATE(DATE(入力項目!$S$7,入力項目!$S$8,1),1))=$D351),子育て関連マスタ!$C$15,0),0) +
IF(AND(OR(P351=3,P351=5,P351=7),$D351=11),子育て関連マスタ!$C$17,0) +
IF(AND(P351=20,$D351=1),子育て関連マスタ!$C$18,0) +
IF(AND(P351=20,$D351=1),
IFERROR(_xlfn.IFS(
入力項目!$S$10="男",子育て関連マスタ!$C$18,
入力項目!$S$10="女",子育て関連マスタ!$C$19
),0),0
) +
IF(AND(P351&gt;=入力項目!$S$18,P351&lt;=入力項目!$S$19),入力項目!$S$20,0) +
IF(AND(P351&gt;=入力項目!$S$21,P351&lt;=入力項目!$S$22),入力項目!$S$23,0) +
IF(AND(P351&gt;=入力項目!$S$24,P351&lt;=入力項目!$S$25),入力項目!$S$26,0)
)</f>
        <v>0</v>
      </c>
      <c r="AE351">
        <f ca="1">-(
_xlfn.IFS(
Q351&lt;=入力項目!$S$11,0,
AND(Q351&gt;=入力項目!$S$11+1,Q351&lt;=3),IFERROR(VLOOKUP(入力項目!$S$12,子育て関連マスタ!$I$4:$M$5,4,FALSE),0),
AND(Q351&gt;=4,Q351&lt;=6),IFERROR(VLOOKUP(入力項目!$S$13,子育て関連マスタ!$I$9:$M$12,4,FALSE),0),
AND(Q351&gt;=7,Q351&lt;=12),IFERROR(VLOOKUP(入力項目!$S$14,子育て関連マスタ!$I$16:$M$17,4,FALSE),0),
AND(Q351&gt;=13,Q351&lt;=15),IFERROR(VLOOKUP(入力項目!$S$15,子育て関連マスタ!$I$21:$M$22,4,FALSE),0),
AND(Q351&gt;=16,Q351&lt;=18),IFERROR(VLOOKUP(入力項目!$S$16,子育て関連マスタ!$I$26:$M$28,4,FALSE),0),
AND(Q351&gt;=19,Q351&lt;=20,入力項目!$S$16="高専"),IFERROR(VLOOKUP(入力項目!$S$16,子育て関連マスタ!$I$26:$M$28,4,FALSE),0),
AND(Q351&gt;=19,Q351&lt;=20,入力項目!$S$16&lt;&gt;"高専"),IFERROR(VLOOKUP(入力項目!$S$17,子育て関連マスタ!$I$32:$M$37,4,FALSE),0),
AND(Q351&gt;=21,Q351&lt;=22,入力項目!$S$16="高専"),IFERROR(VLOOKUP(入力項目!$S$17,子育て関連マスタ!$I$32:$M$34,4,FALSE),0),
AND(Q351&gt;=21,Q351&lt;=22,入力項目!$S$16&lt;&gt;"高専"),IFERROR(VLOOKUP(入力項目!$S$17,子育て関連マスタ!$I$32:$M$34,4,FALSE),0),
Q351&gt;=23,0
) +
IF($D351=4,
  IFERROR(_xlfn.IFS(
  Q351&lt;=入力項目!$S$11,0,
  AND(Q351=入力項目!$S$11),IFERROR(VLOOKUP(入力項目!$S$12,子育て関連マスタ!$I$4:$M$5,2,FALSE),0),
  AND(Q351=4),IFERROR(VLOOKUP(入力項目!$S$13,子育て関連マスタ!$I$9:$M$12,2,FALSE),0),
  AND(Q351=7),IFERROR(VLOOKUP(入力項目!$S$14,子育て関連マスタ!$I$16:$M$17,2,FALSE),0),
  AND(Q351=13),IFERROR(VLOOKUP(入力項目!$S$15,子育て関連マスタ!$I$21:$M$22,2,FALSE),0),
  AND(Q351=16),IFERROR(VLOOKUP(入力項目!$S$16,子育て関連マスタ!$I$26:$M$28,2,FALSE),0),
  AND(Q351=19,入力項目!$S$16&lt;&gt;"高専"),IFERROR(VLOOKUP(入力項目!$S$17,子育て関連マスタ!$I$32:$M$37,2,FALSE),0),
  AND(Q351=21,入力項目!$S$16="高専"),IFERROR(VLOOKUP(入力項目!$S$17,子育て関連マスタ!$I$32:$M$37,2,FALSE),0),
  Q351&gt;=22,0
  ),0),0
) +
IF(AND(Q351&gt;=1,Q351&lt;=15),IF($D351=入力項目!$S$8,入力項目!$S$3,0),0) +
IF(AND(Q351&gt;=1,Q351&lt;=15),IF($D351=5,入力項目!$S$4,0),0) +
IF(AND(Q351&gt;=1,Q351&lt;=15),IF($D351=12,入力項目!$S$5,0),0) +
IF(AND(入力項目!$S$7=$A351,入力項目!$S$8=$D351),子育て関連マスタ!$C$14,0) +
IFERROR(IF(AND(YEAR(EDATE(DATE(入力項目!$S$7,入力項目!$S$8,1),1))=$A351,MONTH(EDATE(DATE(入力項目!$S$7,入力項目!$S$8,1),1))=$D351),子育て関連マスタ!$C$15,0),0) +
IF(AND(OR(Q351=3,Q351=5,Q351=7),$D351=11),子育て関連マスタ!$C$17,0) +
IF(AND(Q351=20,$D351=1),子育て関連マスタ!$C$18,0) +
IF(AND(Q351=20,$D351=1),
IFERROR(_xlfn.IFS(
入力項目!$S$10="男",子育て関連マスタ!$C$18,
入力項目!$S$10="女",子育て関連マスタ!$C$19
),0),0
) +
IF(AND(Q351&gt;=入力項目!$S$18,Q351&lt;=入力項目!$S$19),入力項目!$S$20,0) +
IF(AND(Q351&gt;=入力項目!$S$21,Q351&lt;=入力項目!$S$22),入力項目!$S$23,0) +
IF(AND(Q351&gt;=入力項目!$S$24,Q351&lt;=入力項目!$S$25),入力項目!$S$26,0)
)</f>
        <v>0</v>
      </c>
      <c r="AF351">
        <f ca="1">-(
_xlfn.IFS(
R351&lt;=入力項目!$S$11,0,
AND(R351&gt;=入力項目!$S$11+1,R351&lt;=3),IFERROR(VLOOKUP(入力項目!$S$12,子育て関連マスタ!$I$4:$M$5,4,FALSE),0),
AND(R351&gt;=4,R351&lt;=6),IFERROR(VLOOKUP(入力項目!$S$13,子育て関連マスタ!$I$9:$M$12,4,FALSE),0),
AND(R351&gt;=7,R351&lt;=12),IFERROR(VLOOKUP(入力項目!$S$14,子育て関連マスタ!$I$16:$M$17,4,FALSE),0),
AND(R351&gt;=13,R351&lt;=15),IFERROR(VLOOKUP(入力項目!$S$15,子育て関連マスタ!$I$21:$M$22,4,FALSE),0),
AND(R351&gt;=16,R351&lt;=18),IFERROR(VLOOKUP(入力項目!$S$16,子育て関連マスタ!$I$26:$M$28,4,FALSE),0),
AND(R351&gt;=19,R351&lt;=20,入力項目!$S$16="高専"),IFERROR(VLOOKUP(入力項目!$S$16,子育て関連マスタ!$I$26:$M$28,4,FALSE),0),
AND(R351&gt;=19,R351&lt;=20,入力項目!$S$16&lt;&gt;"高専"),IFERROR(VLOOKUP(入力項目!$S$17,子育て関連マスタ!$I$32:$M$37,4,FALSE),0),
AND(R351&gt;=21,R351&lt;=22,入力項目!$S$16="高専"),IFERROR(VLOOKUP(入力項目!$S$17,子育て関連マスタ!$I$32:$M$34,4,FALSE),0),
AND(R351&gt;=21,R351&lt;=22,入力項目!$S$16&lt;&gt;"高専"),IFERROR(VLOOKUP(入力項目!$S$17,子育て関連マスタ!$I$32:$M$34,4,FALSE),0),
R351&gt;=23,0
) +
IF($D351=4,
  IFERROR(_xlfn.IFS(
  R351&lt;=入力項目!$S$11,0,
  AND(R351=入力項目!$S$11),IFERROR(VLOOKUP(入力項目!$S$12,子育て関連マスタ!$I$4:$M$5,2,FALSE),0),
  AND(R351=4),IFERROR(VLOOKUP(入力項目!$S$13,子育て関連マスタ!$I$9:$M$12,2,FALSE),0),
  AND(R351=7),IFERROR(VLOOKUP(入力項目!$S$14,子育て関連マスタ!$I$16:$M$17,2,FALSE),0),
  AND(R351=13),IFERROR(VLOOKUP(入力項目!$S$15,子育て関連マスタ!$I$21:$M$22,2,FALSE),0),
  AND(R351=16),IFERROR(VLOOKUP(入力項目!$S$16,子育て関連マスタ!$I$26:$M$28,2,FALSE),0),
  AND(R351=19,入力項目!$S$16&lt;&gt;"高専"),IFERROR(VLOOKUP(入力項目!$S$17,子育て関連マスタ!$I$32:$M$37,2,FALSE),0),
  AND(R351=21,入力項目!$S$16="高専"),IFERROR(VLOOKUP(入力項目!$S$17,子育て関連マスタ!$I$32:$M$37,2,FALSE),0),
  R351&gt;=22,0
  ),0),0
) +
IF(AND(R351&gt;=1,R351&lt;=15),IF($D351=入力項目!$S$8,入力項目!$S$3,0),0) +
IF(AND(R351&gt;=1,R351&lt;=15),IF($D351=5,入力項目!$S$4,0),0) +
IF(AND(R351&gt;=1,R351&lt;=15),IF($D351=12,入力項目!$S$5,0),0) +
IF(AND(入力項目!$S$7=$A351,入力項目!$S$8=$D351),子育て関連マスタ!$C$14,0) +
IFERROR(IF(AND(YEAR(EDATE(DATE(入力項目!$S$7,入力項目!$S$8,1),1))=$A351,MONTH(EDATE(DATE(入力項目!$S$7,入力項目!$S$8,1),1))=$D351),子育て関連マスタ!$C$15,0),0) +
IF(AND(OR(R351=3,R351=5,R351=7),$D351=11),子育て関連マスタ!$C$17,0) +
IF(AND(R351=20,$D351=1),子育て関連マスタ!$C$18,0) +
IF(AND(R351=20,$D351=1),
IFERROR(_xlfn.IFS(
入力項目!$S$10="男",子育て関連マスタ!$C$18,
入力項目!$S$10="女",子育て関連マスタ!$C$19
),0),0
) +
IF(AND(R351&gt;=入力項目!$S$18,R351&lt;=入力項目!$S$19),入力項目!$S$20,0) +
IF(AND(R351&gt;=入力項目!$S$21,R351&lt;=入力項目!$S$22),入力項目!$S$23,0) +
IF(AND(R351&gt;=入力項目!$S$24,R351&lt;=入力項目!$S$25),入力項目!$S$26,0)
)</f>
        <v>0</v>
      </c>
      <c r="AG351">
        <f ca="1">-(
_xlfn.IFS(
S351&lt;=入力項目!$S$11,0,
AND(S351&gt;=入力項目!$S$11+1,S351&lt;=3),IFERROR(VLOOKUP(入力項目!$S$12,子育て関連マスタ!$I$4:$M$5,4,FALSE),0),
AND(S351&gt;=4,S351&lt;=6),IFERROR(VLOOKUP(入力項目!$S$13,子育て関連マスタ!$I$9:$M$12,4,FALSE),0),
AND(S351&gt;=7,S351&lt;=12),IFERROR(VLOOKUP(入力項目!$S$14,子育て関連マスタ!$I$16:$M$17,4,FALSE),0),
AND(S351&gt;=13,S351&lt;=15),IFERROR(VLOOKUP(入力項目!$S$15,子育て関連マスタ!$I$21:$M$22,4,FALSE),0),
AND(S351&gt;=16,S351&lt;=18),IFERROR(VLOOKUP(入力項目!$S$16,子育て関連マスタ!$I$26:$M$28,4,FALSE),0),
AND(S351&gt;=19,S351&lt;=20,入力項目!$S$16="高専"),IFERROR(VLOOKUP(入力項目!$S$16,子育て関連マスタ!$I$26:$M$28,4,FALSE),0),
AND(S351&gt;=19,S351&lt;=20,入力項目!$S$16&lt;&gt;"高専"),IFERROR(VLOOKUP(入力項目!$S$17,子育て関連マスタ!$I$32:$M$37,4,FALSE),0),
AND(S351&gt;=21,S351&lt;=22,入力項目!$S$16="高専"),IFERROR(VLOOKUP(入力項目!$S$17,子育て関連マスタ!$I$32:$M$34,4,FALSE),0),
AND(S351&gt;=21,S351&lt;=22,入力項目!$S$16&lt;&gt;"高専"),IFERROR(VLOOKUP(入力項目!$S$17,子育て関連マスタ!$I$32:$M$34,4,FALSE),0),
S351&gt;=23,0
) +
IF($D351=4,
  IFERROR(_xlfn.IFS(
  S351&lt;=入力項目!$S$11,0,
  AND(S351=入力項目!$S$11),IFERROR(VLOOKUP(入力項目!$S$12,子育て関連マスタ!$I$4:$M$5,2,FALSE),0),
  AND(S351=4),IFERROR(VLOOKUP(入力項目!$S$13,子育て関連マスタ!$I$9:$M$12,2,FALSE),0),
  AND(S351=7),IFERROR(VLOOKUP(入力項目!$S$14,子育て関連マスタ!$I$16:$M$17,2,FALSE),0),
  AND(S351=13),IFERROR(VLOOKUP(入力項目!$S$15,子育て関連マスタ!$I$21:$M$22,2,FALSE),0),
  AND(S351=16),IFERROR(VLOOKUP(入力項目!$S$16,子育て関連マスタ!$I$26:$M$28,2,FALSE),0),
  AND(S351=19,入力項目!$S$16&lt;&gt;"高専"),IFERROR(VLOOKUP(入力項目!$S$17,子育て関連マスタ!$I$32:$M$37,2,FALSE),0),
  AND(S351=21,入力項目!$S$16="高専"),IFERROR(VLOOKUP(入力項目!$S$17,子育て関連マスタ!$I$32:$M$37,2,FALSE),0),
  S351&gt;=22,0
  ),0),0
) +
IF(AND(S351&gt;=1,S351&lt;=15),IF($D351=入力項目!$S$8,入力項目!$S$3,0),0) +
IF(AND(S351&gt;=1,S351&lt;=15),IF($D351=5,入力項目!$S$4,0),0) +
IF(AND(S351&gt;=1,S351&lt;=15),IF($D351=12,入力項目!$S$5,0),0) +
IF(AND(入力項目!$S$7=$A351,入力項目!$S$8=$D351),子育て関連マスタ!$C$14,0) +
IFERROR(IF(AND(YEAR(EDATE(DATE(入力項目!$S$7,入力項目!$S$8,1),1))=$A351,MONTH(EDATE(DATE(入力項目!$S$7,入力項目!$S$8,1),1))=$D351),子育て関連マスタ!$C$15,0),0) +
IF(AND(OR(S351=3,S351=5,S351=7),$D351=11),子育て関連マスタ!$C$17,0) +
IF(AND(S351=20,$D351=1),子育て関連マスタ!$C$18,0) +
IF(AND(S351=20,$D351=1),
IFERROR(_xlfn.IFS(
入力項目!$S$10="男",子育て関連マスタ!$C$18,
入力項目!$S$10="女",子育て関連マスタ!$C$19
),0),0
) +
IF(AND(S351&gt;=入力項目!$S$18,S351&lt;=入力項目!$S$19),入力項目!$S$20,0) +
IF(AND(S351&gt;=入力項目!$S$21,S351&lt;=入力項目!$S$22),入力項目!$S$23,0) +
IF(AND(S351&gt;=入力項目!$S$24,S351&lt;=入力項目!$S$25),入力項目!$S$26,0)
)</f>
        <v>0</v>
      </c>
      <c r="AH351">
        <f ca="1">-(
_xlfn.IFS(
T351&lt;=入力項目!$S$11,0,
AND(T351&gt;=入力項目!$S$11+1,T351&lt;=3),IFERROR(VLOOKUP(入力項目!$S$12,子育て関連マスタ!$I$4:$M$5,4,FALSE),0),
AND(T351&gt;=4,T351&lt;=6),IFERROR(VLOOKUP(入力項目!$S$13,子育て関連マスタ!$I$9:$M$12,4,FALSE),0),
AND(T351&gt;=7,T351&lt;=12),IFERROR(VLOOKUP(入力項目!$S$14,子育て関連マスタ!$I$16:$M$17,4,FALSE),0),
AND(T351&gt;=13,T351&lt;=15),IFERROR(VLOOKUP(入力項目!$S$15,子育て関連マスタ!$I$21:$M$22,4,FALSE),0),
AND(T351&gt;=16,T351&lt;=18),IFERROR(VLOOKUP(入力項目!$S$16,子育て関連マスタ!$I$26:$M$28,4,FALSE),0),
AND(T351&gt;=19,T351&lt;=20,入力項目!$S$16="高専"),IFERROR(VLOOKUP(入力項目!$S$16,子育て関連マスタ!$I$26:$M$28,4,FALSE),0),
AND(T351&gt;=19,T351&lt;=20,入力項目!$S$16&lt;&gt;"高専"),IFERROR(VLOOKUP(入力項目!$S$17,子育て関連マスタ!$I$32:$M$37,4,FALSE),0),
AND(T351&gt;=21,T351&lt;=22,入力項目!$S$16="高専"),IFERROR(VLOOKUP(入力項目!$S$17,子育て関連マスタ!$I$32:$M$34,4,FALSE),0),
AND(T351&gt;=21,T351&lt;=22,入力項目!$S$16&lt;&gt;"高専"),IFERROR(VLOOKUP(入力項目!$S$17,子育て関連マスタ!$I$32:$M$34,4,FALSE),0),
T351&gt;=23,0
) +
IF($D351=4,
  IFERROR(_xlfn.IFS(
  T351&lt;=入力項目!$S$11,0,
  AND(T351=入力項目!$S$11),IFERROR(VLOOKUP(入力項目!$S$12,子育て関連マスタ!$I$4:$M$5,2,FALSE),0),
  AND(T351=4),IFERROR(VLOOKUP(入力項目!$S$13,子育て関連マスタ!$I$9:$M$12,2,FALSE),0),
  AND(T351=7),IFERROR(VLOOKUP(入力項目!$S$14,子育て関連マスタ!$I$16:$M$17,2,FALSE),0),
  AND(T351=13),IFERROR(VLOOKUP(入力項目!$S$15,子育て関連マスタ!$I$21:$M$22,2,FALSE),0),
  AND(T351=16),IFERROR(VLOOKUP(入力項目!$S$16,子育て関連マスタ!$I$26:$M$28,2,FALSE),0),
  AND(T351=19,入力項目!$S$16&lt;&gt;"高専"),IFERROR(VLOOKUP(入力項目!$S$17,子育て関連マスタ!$I$32:$M$37,2,FALSE),0),
  AND(T351=21,入力項目!$S$16="高専"),IFERROR(VLOOKUP(入力項目!$S$17,子育て関連マスタ!$I$32:$M$37,2,FALSE),0),
  T351&gt;=22,0
  ),0),0
) +
IF(AND(T351&gt;=1,T351&lt;=15),IF($D351=入力項目!$S$8,入力項目!$S$3,0),0) +
IF(AND(T351&gt;=1,T351&lt;=15),IF($D351=5,入力項目!$S$4,0),0) +
IF(AND(T351&gt;=1,T351&lt;=15),IF($D351=12,入力項目!$S$5,0),0) +
IF(AND(入力項目!$S$7=$A351,入力項目!$S$8=$D351),子育て関連マスタ!$C$14,0) +
IFERROR(IF(AND(YEAR(EDATE(DATE(入力項目!$S$7,入力項目!$S$8,1),1))=$A351,MONTH(EDATE(DATE(入力項目!$S$7,入力項目!$S$8,1),1))=$D351),子育て関連マスタ!$C$15,0),0) +
IF(AND(OR(T351=3,T351=5,T351=7),$D351=11),子育て関連マスタ!$C$17,0) +
IF(AND(T351=20,$D351=1),子育て関連マスタ!$C$18,0) +
IF(AND(T351=20,$D351=1),
IFERROR(_xlfn.IFS(
入力項目!$S$10="男",子育て関連マスタ!$C$18,
入力項目!$S$10="女",子育て関連マスタ!$C$19
),0),0
) +
IF(AND(T351&gt;=入力項目!$S$18,T351&lt;=入力項目!$S$19),入力項目!$S$20,0) +
IF(AND(T351&gt;=入力項目!$S$21,T351&lt;=入力項目!$S$22),入力項目!$S$23,0) +
IF(AND(T351&gt;=入力項目!$S$24,T351&lt;=入力項目!$S$25),入力項目!$S$26,0)
)</f>
        <v>0</v>
      </c>
      <c r="AI351">
        <f ca="1">-(
_xlfn.IFS(
U351&lt;=入力項目!$S$11,0,
AND(U351&gt;=入力項目!$S$11+1,U351&lt;=3),IFERROR(VLOOKUP(入力項目!$S$12,子育て関連マスタ!$I$4:$M$5,4,FALSE),0),
AND(U351&gt;=4,U351&lt;=6),IFERROR(VLOOKUP(入力項目!$S$13,子育て関連マスタ!$I$9:$M$12,4,FALSE),0),
AND(U351&gt;=7,U351&lt;=12),IFERROR(VLOOKUP(入力項目!$S$14,子育て関連マスタ!$I$16:$M$17,4,FALSE),0),
AND(U351&gt;=13,U351&lt;=15),IFERROR(VLOOKUP(入力項目!$S$15,子育て関連マスタ!$I$21:$M$22,4,FALSE),0),
AND(U351&gt;=16,U351&lt;=18),IFERROR(VLOOKUP(入力項目!$S$16,子育て関連マスタ!$I$26:$M$28,4,FALSE),0),
AND(U351&gt;=19,U351&lt;=20,入力項目!$S$16="高専"),IFERROR(VLOOKUP(入力項目!$S$16,子育て関連マスタ!$I$26:$M$28,4,FALSE),0),
AND(U351&gt;=19,U351&lt;=20,入力項目!$S$16&lt;&gt;"高専"),IFERROR(VLOOKUP(入力項目!$S$17,子育て関連マスタ!$I$32:$M$37,4,FALSE),0),
AND(U351&gt;=21,U351&lt;=22,入力項目!$S$16="高専"),IFERROR(VLOOKUP(入力項目!$S$17,子育て関連マスタ!$I$32:$M$34,4,FALSE),0),
AND(U351&gt;=21,U351&lt;=22,入力項目!$S$16&lt;&gt;"高専"),IFERROR(VLOOKUP(入力項目!$S$17,子育て関連マスタ!$I$32:$M$34,4,FALSE),0),
U351&gt;=23,0
) +
IF($D351=4,
  IFERROR(_xlfn.IFS(
  U351&lt;=入力項目!$S$11,0,
  AND(U351=入力項目!$S$11),IFERROR(VLOOKUP(入力項目!$S$12,子育て関連マスタ!$I$4:$M$5,2,FALSE),0),
  AND(U351=4),IFERROR(VLOOKUP(入力項目!$S$13,子育て関連マスタ!$I$9:$M$12,2,FALSE),0),
  AND(U351=7),IFERROR(VLOOKUP(入力項目!$S$14,子育て関連マスタ!$I$16:$M$17,2,FALSE),0),
  AND(U351=13),IFERROR(VLOOKUP(入力項目!$S$15,子育て関連マスタ!$I$21:$M$22,2,FALSE),0),
  AND(U351=16),IFERROR(VLOOKUP(入力項目!$S$16,子育て関連マスタ!$I$26:$M$28,2,FALSE),0),
  AND(U351=19,入力項目!$S$16&lt;&gt;"高専"),IFERROR(VLOOKUP(入力項目!$S$17,子育て関連マスタ!$I$32:$M$37,2,FALSE),0),
  AND(U351=21,入力項目!$S$16="高専"),IFERROR(VLOOKUP(入力項目!$S$17,子育て関連マスタ!$I$32:$M$37,2,FALSE),0),
  U351&gt;=22,0
  ),0),0
) +
IF(AND(U351&gt;=1,U351&lt;=15),IF($D351=入力項目!$S$8,入力項目!$S$3,0),0) +
IF(AND(U351&gt;=1,U351&lt;=15),IF($D351=5,入力項目!$S$4,0),0) +
IF(AND(U351&gt;=1,U351&lt;=15),IF($D351=12,入力項目!$S$5,0),0) +
IF(AND(入力項目!$S$7=$A351,入力項目!$S$8=$D351),子育て関連マスタ!$C$14,0) +
IFERROR(IF(AND(YEAR(EDATE(DATE(入力項目!$S$7,入力項目!$S$8,1),1))=$A351,MONTH(EDATE(DATE(入力項目!$S$7,入力項目!$S$8,1),1))=$D351),子育て関連マスタ!$C$15,0),0) +
IF(AND(OR(U351=3,U351=5,U351=7),$D351=11),子育て関連マスタ!$C$17,0) +
IF(AND(U351=20,$D351=1),子育て関連マスタ!$C$18,0) +
IF(AND(U351=20,$D351=1),
IFERROR(_xlfn.IFS(
入力項目!$S$10="男",子育て関連マスタ!$C$18,
入力項目!$S$10="女",子育て関連マスタ!$C$19
),0),0
) +
IF(AND(U351&gt;=入力項目!$S$18,U351&lt;=入力項目!$S$19),入力項目!$S$20,0) +
IF(AND(U351&gt;=入力項目!$S$21,U351&lt;=入力項目!$S$22),入力項目!$S$23,0) +
IF(AND(U351&gt;=入力項目!$S$24,U351&lt;=入力項目!$S$25),入力項目!$S$26,0)
)</f>
        <v>0</v>
      </c>
      <c r="AJ351" s="10">
        <f ca="1">-VLOOKUP($D351,月別収支!$A$2:$H$13,7,FALSE)</f>
        <v>-20000</v>
      </c>
    </row>
    <row r="352" spans="1:36" x14ac:dyDescent="0.4">
      <c r="A352">
        <f t="shared" ca="1" si="88"/>
        <v>2053</v>
      </c>
      <c r="B352">
        <f t="shared" ca="1" si="95"/>
        <v>2053</v>
      </c>
      <c r="C352">
        <f t="shared" ca="1" si="96"/>
        <v>29</v>
      </c>
      <c r="D352">
        <f t="shared" ca="1" si="89"/>
        <v>10</v>
      </c>
      <c r="E352" t="str">
        <f t="shared" ca="1" si="90"/>
        <v>2053年10月</v>
      </c>
      <c r="F352">
        <f ca="1">IF(OR(入力項目!$N$5&lt;$A352,AND(入力項目!$N$5=$A352,入力項目!$N$6&lt;$D352)),IF(F351=0,1,IF(G352=12,F351+1,F351)),0)</f>
        <v>29</v>
      </c>
      <c r="G352">
        <f ca="1">IF(OR(入力項目!$N$5&lt;$A352,AND(入力項目!$N$5=$A352,入力項目!$N$6&lt;$D352)),IF(G351=12,1,G351+1),0)</f>
        <v>12</v>
      </c>
      <c r="H352" t="str">
        <f t="shared" ca="1" si="91"/>
        <v>29_12</v>
      </c>
      <c r="I352">
        <f ca="1">IF(
  IFERROR(AND($C352&gt;0,MOD($C352,入力項目!$N$22)=0,$D352=入力項目!$N$23), FALSE),
  1,
  IF(
    AND(I351&gt;0,J351=12),
    IF(I351=入力項目!$N$28, 0, I351+1),
    I351
  )
)</f>
        <v>0</v>
      </c>
      <c r="J352">
        <f ca="1">IF($D352=入力項目!$N$23,1,IFERROR(J351+1,1))</f>
        <v>5</v>
      </c>
      <c r="K352" t="str">
        <f t="shared" ca="1" si="92"/>
        <v>0_5</v>
      </c>
      <c r="L352">
        <f ca="1">L351+IF(入力項目!$D$4=$D352,1,0)</f>
        <v>58</v>
      </c>
      <c r="M352" t="str">
        <f t="shared" ca="1" si="93"/>
        <v>58歳</v>
      </c>
      <c r="N352">
        <f t="shared" ca="1" si="97"/>
        <v>58</v>
      </c>
      <c r="O352" t="str">
        <f t="shared" ca="1" si="94"/>
        <v>58歳</v>
      </c>
      <c r="P352">
        <f t="shared" ca="1" si="98"/>
        <v>33</v>
      </c>
      <c r="Q352">
        <f t="shared" ca="1" si="99"/>
        <v>31</v>
      </c>
      <c r="R352">
        <f t="shared" ca="1" si="100"/>
        <v>2054</v>
      </c>
      <c r="S352">
        <f t="shared" ca="1" si="101"/>
        <v>2054</v>
      </c>
      <c r="T352">
        <f t="shared" ca="1" si="102"/>
        <v>2054</v>
      </c>
      <c r="U352">
        <f t="shared" ca="1" si="103"/>
        <v>2054</v>
      </c>
      <c r="V352" s="10">
        <f t="shared" ca="1" si="104"/>
        <v>42913125</v>
      </c>
      <c r="W352" s="10">
        <f ca="1">IF($L352&lt;その他マスタ!$B$1,VLOOKUP($D352,月別収支!$A$2:$H$13,2,FALSE),その他マスタ!$B$3)+IF(AND($L352=その他マスタ!$B$1,入力項目!$I$9="あり",$D352=入力項目!$D$4),その他マスタ!$B$2,0)</f>
        <v>300000</v>
      </c>
      <c r="X352" s="10">
        <f ca="1">-IF(入力項目!$K$5=TRUE,
IF($F352+$G352&lt;3,VLOOKUP($D352,月別収支!$A$2:$H$13,8,FALSE),0)+IFERROR(VLOOKUP($H352,住宅ローン計算!C:P,13,FALSE),0)+IF($F352&gt;1,IF(OR($G352=3,$G352=6,$G352=9,$G352=12),ROUNDUP(入力項目!$N$18/4,0),0),0),
VLOOKUP($D352,月別収支!$A$2:$H$13,8,FALSE))</f>
        <v>-91090</v>
      </c>
      <c r="Y352" s="10">
        <f ca="1">-VLOOKUP($D352,月別収支!$A$2:$H$13,3,FALSE)</f>
        <v>-75000</v>
      </c>
      <c r="Z352" s="10">
        <f ca="1">-VLOOKUP($D352,月別収支!$A$2:$H$13,4,FALSE)</f>
        <v>-27000</v>
      </c>
      <c r="AA352" s="10">
        <f ca="1">-VLOOKUP($D352,月別収支!$A$2:$H$13,6,FALSE)</f>
        <v>-10000</v>
      </c>
      <c r="AB352" s="10">
        <f ca="1">-(
VLOOKUP($D352,月別収支!$A$2:$H$13,5,FALSE)+IF(AND(入力項目!$I$27&lt;=$A352,ISEVEN($A352-入力項目!$I$27),入力項目!$I$28=$D352),入力項目!$I$26,0)
+IF(入力項目!$K$26=TRUE,
IFERROR(VLOOKUP($K352,マイカーローン計算!C:P,13,FALSE),0),
IFERROR(
  IF(AND($C352&gt;0,MOD($C352,入力項目!$N$22)=0,$D352=入力項目!$N$23),入力項目!$N$24,0),
 0
)
)
)</f>
        <v>-20000</v>
      </c>
      <c r="AC352" s="10">
        <f ca="1">-IF($A352&lt;入力項目!$N$33,入力項目!$N$35,IF(AND($A352=入力項目!$N$33,$D352&lt;=入力項目!$N$34),入力項目!$N$35,0))</f>
        <v>0</v>
      </c>
      <c r="AD352">
        <f ca="1">-(
_xlfn.IFS(
P352&lt;=入力項目!$S$11,0,
AND(P352&gt;=入力項目!$S$11+1,P352&lt;=3),IFERROR(VLOOKUP(入力項目!$S$12,子育て関連マスタ!$I$4:$M$5,4,FALSE),0),
AND(P352&gt;=4,P352&lt;=6),IFERROR(VLOOKUP(入力項目!$S$13,子育て関連マスタ!$I$9:$M$12,4,FALSE),0),
AND(P352&gt;=7,P352&lt;=12),IFERROR(VLOOKUP(入力項目!$S$14,子育て関連マスタ!$I$16:$M$17,4,FALSE),0),
AND(P352&gt;=13,P352&lt;=15),IFERROR(VLOOKUP(入力項目!$S$15,子育て関連マスタ!$I$21:$M$22,4,FALSE),0),
AND(P352&gt;=16,P352&lt;=18),IFERROR(VLOOKUP(入力項目!$S$16,子育て関連マスタ!$I$26:$M$28,4,FALSE),0),
AND(P352&gt;=19,P352&lt;=20,入力項目!$S$16="高専"),IFERROR(VLOOKUP(入力項目!$S$16,子育て関連マスタ!$I$26:$M$28,4,FALSE),0),
AND(P352&gt;=19,P352&lt;=20,入力項目!$S$16&lt;&gt;"高専"),IFERROR(VLOOKUP(入力項目!$S$17,子育て関連マスタ!$I$32:$M$37,4,FALSE),0),
AND(P352&gt;=21,P352&lt;=22,入力項目!$S$16="高専"),IFERROR(VLOOKUP(入力項目!$S$17,子育て関連マスタ!$I$32:$M$34,4,FALSE),0),
AND(P352&gt;=21,P352&lt;=22,入力項目!$S$16&lt;&gt;"高専"),IFERROR(VLOOKUP(入力項目!$S$17,子育て関連マスタ!$I$32:$M$34,4,FALSE),0),
P352&gt;=23,0
) +
IF($D352=4,
  IFERROR(_xlfn.IFS(
  P352&lt;=入力項目!$S$11,0,
  AND(P352=入力項目!$S$11),IFERROR(VLOOKUP(入力項目!$S$12,子育て関連マスタ!$I$4:$M$5,2,FALSE),0),
  AND(P352=4),IFERROR(VLOOKUP(入力項目!$S$13,子育て関連マスタ!$I$9:$M$12,2,FALSE),0),
  AND(P352=7),IFERROR(VLOOKUP(入力項目!$S$14,子育て関連マスタ!$I$16:$M$17,2,FALSE),0),
  AND(P352=13),IFERROR(VLOOKUP(入力項目!$S$15,子育て関連マスタ!$I$21:$M$22,2,FALSE),0),
  AND(P352=16),IFERROR(VLOOKUP(入力項目!$S$16,子育て関連マスタ!$I$26:$M$28,2,FALSE),0),
  AND(P352=19,入力項目!$S$16&lt;&gt;"高専"),IFERROR(VLOOKUP(入力項目!$S$17,子育て関連マスタ!$I$32:$M$37,2,FALSE),0),
  AND(P352=21,入力項目!$S$16="高専"),IFERROR(VLOOKUP(入力項目!$S$17,子育て関連マスタ!$I$32:$M$37,2,FALSE),0),
  P352&gt;=22,0
  ),0),0
) +
IF(AND(P352&gt;=1,P352&lt;=15),IF($D352=入力項目!$S$8,入力項目!$S$3,0),0) +
IF(AND(P352&gt;=1,P352&lt;=15),IF($D352=5,入力項目!$S$4,0),0) +
IF(AND(P352&gt;=1,P352&lt;=15),IF($D352=12,入力項目!$S$5,0),0) +
IF(AND(入力項目!$S$7=$A352,入力項目!$S$8=$D352),子育て関連マスタ!$C$14,0) +
IFERROR(IF(AND(YEAR(EDATE(DATE(入力項目!$S$7,入力項目!$S$8,1),1))=$A352,MONTH(EDATE(DATE(入力項目!$S$7,入力項目!$S$8,1),1))=$D352),子育て関連マスタ!$C$15,0),0) +
IF(AND(OR(P352=3,P352=5,P352=7),$D352=11),子育て関連マスタ!$C$17,0) +
IF(AND(P352=20,$D352=1),子育て関連マスタ!$C$18,0) +
IF(AND(P352=20,$D352=1),
IFERROR(_xlfn.IFS(
入力項目!$S$10="男",子育て関連マスタ!$C$18,
入力項目!$S$10="女",子育て関連マスタ!$C$19
),0),0
) +
IF(AND(P352&gt;=入力項目!$S$18,P352&lt;=入力項目!$S$19),入力項目!$S$20,0) +
IF(AND(P352&gt;=入力項目!$S$21,P352&lt;=入力項目!$S$22),入力項目!$S$23,0) +
IF(AND(P352&gt;=入力項目!$S$24,P352&lt;=入力項目!$S$25),入力項目!$S$26,0)
)</f>
        <v>0</v>
      </c>
      <c r="AE352">
        <f ca="1">-(
_xlfn.IFS(
Q352&lt;=入力項目!$S$11,0,
AND(Q352&gt;=入力項目!$S$11+1,Q352&lt;=3),IFERROR(VLOOKUP(入力項目!$S$12,子育て関連マスタ!$I$4:$M$5,4,FALSE),0),
AND(Q352&gt;=4,Q352&lt;=6),IFERROR(VLOOKUP(入力項目!$S$13,子育て関連マスタ!$I$9:$M$12,4,FALSE),0),
AND(Q352&gt;=7,Q352&lt;=12),IFERROR(VLOOKUP(入力項目!$S$14,子育て関連マスタ!$I$16:$M$17,4,FALSE),0),
AND(Q352&gt;=13,Q352&lt;=15),IFERROR(VLOOKUP(入力項目!$S$15,子育て関連マスタ!$I$21:$M$22,4,FALSE),0),
AND(Q352&gt;=16,Q352&lt;=18),IFERROR(VLOOKUP(入力項目!$S$16,子育て関連マスタ!$I$26:$M$28,4,FALSE),0),
AND(Q352&gt;=19,Q352&lt;=20,入力項目!$S$16="高専"),IFERROR(VLOOKUP(入力項目!$S$16,子育て関連マスタ!$I$26:$M$28,4,FALSE),0),
AND(Q352&gt;=19,Q352&lt;=20,入力項目!$S$16&lt;&gt;"高専"),IFERROR(VLOOKUP(入力項目!$S$17,子育て関連マスタ!$I$32:$M$37,4,FALSE),0),
AND(Q352&gt;=21,Q352&lt;=22,入力項目!$S$16="高専"),IFERROR(VLOOKUP(入力項目!$S$17,子育て関連マスタ!$I$32:$M$34,4,FALSE),0),
AND(Q352&gt;=21,Q352&lt;=22,入力項目!$S$16&lt;&gt;"高専"),IFERROR(VLOOKUP(入力項目!$S$17,子育て関連マスタ!$I$32:$M$34,4,FALSE),0),
Q352&gt;=23,0
) +
IF($D352=4,
  IFERROR(_xlfn.IFS(
  Q352&lt;=入力項目!$S$11,0,
  AND(Q352=入力項目!$S$11),IFERROR(VLOOKUP(入力項目!$S$12,子育て関連マスタ!$I$4:$M$5,2,FALSE),0),
  AND(Q352=4),IFERROR(VLOOKUP(入力項目!$S$13,子育て関連マスタ!$I$9:$M$12,2,FALSE),0),
  AND(Q352=7),IFERROR(VLOOKUP(入力項目!$S$14,子育て関連マスタ!$I$16:$M$17,2,FALSE),0),
  AND(Q352=13),IFERROR(VLOOKUP(入力項目!$S$15,子育て関連マスタ!$I$21:$M$22,2,FALSE),0),
  AND(Q352=16),IFERROR(VLOOKUP(入力項目!$S$16,子育て関連マスタ!$I$26:$M$28,2,FALSE),0),
  AND(Q352=19,入力項目!$S$16&lt;&gt;"高専"),IFERROR(VLOOKUP(入力項目!$S$17,子育て関連マスタ!$I$32:$M$37,2,FALSE),0),
  AND(Q352=21,入力項目!$S$16="高専"),IFERROR(VLOOKUP(入力項目!$S$17,子育て関連マスタ!$I$32:$M$37,2,FALSE),0),
  Q352&gt;=22,0
  ),0),0
) +
IF(AND(Q352&gt;=1,Q352&lt;=15),IF($D352=入力項目!$S$8,入力項目!$S$3,0),0) +
IF(AND(Q352&gt;=1,Q352&lt;=15),IF($D352=5,入力項目!$S$4,0),0) +
IF(AND(Q352&gt;=1,Q352&lt;=15),IF($D352=12,入力項目!$S$5,0),0) +
IF(AND(入力項目!$S$7=$A352,入力項目!$S$8=$D352),子育て関連マスタ!$C$14,0) +
IFERROR(IF(AND(YEAR(EDATE(DATE(入力項目!$S$7,入力項目!$S$8,1),1))=$A352,MONTH(EDATE(DATE(入力項目!$S$7,入力項目!$S$8,1),1))=$D352),子育て関連マスタ!$C$15,0),0) +
IF(AND(OR(Q352=3,Q352=5,Q352=7),$D352=11),子育て関連マスタ!$C$17,0) +
IF(AND(Q352=20,$D352=1),子育て関連マスタ!$C$18,0) +
IF(AND(Q352=20,$D352=1),
IFERROR(_xlfn.IFS(
入力項目!$S$10="男",子育て関連マスタ!$C$18,
入力項目!$S$10="女",子育て関連マスタ!$C$19
),0),0
) +
IF(AND(Q352&gt;=入力項目!$S$18,Q352&lt;=入力項目!$S$19),入力項目!$S$20,0) +
IF(AND(Q352&gt;=入力項目!$S$21,Q352&lt;=入力項目!$S$22),入力項目!$S$23,0) +
IF(AND(Q352&gt;=入力項目!$S$24,Q352&lt;=入力項目!$S$25),入力項目!$S$26,0)
)</f>
        <v>0</v>
      </c>
      <c r="AF352">
        <f ca="1">-(
_xlfn.IFS(
R352&lt;=入力項目!$S$11,0,
AND(R352&gt;=入力項目!$S$11+1,R352&lt;=3),IFERROR(VLOOKUP(入力項目!$S$12,子育て関連マスタ!$I$4:$M$5,4,FALSE),0),
AND(R352&gt;=4,R352&lt;=6),IFERROR(VLOOKUP(入力項目!$S$13,子育て関連マスタ!$I$9:$M$12,4,FALSE),0),
AND(R352&gt;=7,R352&lt;=12),IFERROR(VLOOKUP(入力項目!$S$14,子育て関連マスタ!$I$16:$M$17,4,FALSE),0),
AND(R352&gt;=13,R352&lt;=15),IFERROR(VLOOKUP(入力項目!$S$15,子育て関連マスタ!$I$21:$M$22,4,FALSE),0),
AND(R352&gt;=16,R352&lt;=18),IFERROR(VLOOKUP(入力項目!$S$16,子育て関連マスタ!$I$26:$M$28,4,FALSE),0),
AND(R352&gt;=19,R352&lt;=20,入力項目!$S$16="高専"),IFERROR(VLOOKUP(入力項目!$S$16,子育て関連マスタ!$I$26:$M$28,4,FALSE),0),
AND(R352&gt;=19,R352&lt;=20,入力項目!$S$16&lt;&gt;"高専"),IFERROR(VLOOKUP(入力項目!$S$17,子育て関連マスタ!$I$32:$M$37,4,FALSE),0),
AND(R352&gt;=21,R352&lt;=22,入力項目!$S$16="高専"),IFERROR(VLOOKUP(入力項目!$S$17,子育て関連マスタ!$I$32:$M$34,4,FALSE),0),
AND(R352&gt;=21,R352&lt;=22,入力項目!$S$16&lt;&gt;"高専"),IFERROR(VLOOKUP(入力項目!$S$17,子育て関連マスタ!$I$32:$M$34,4,FALSE),0),
R352&gt;=23,0
) +
IF($D352=4,
  IFERROR(_xlfn.IFS(
  R352&lt;=入力項目!$S$11,0,
  AND(R352=入力項目!$S$11),IFERROR(VLOOKUP(入力項目!$S$12,子育て関連マスタ!$I$4:$M$5,2,FALSE),0),
  AND(R352=4),IFERROR(VLOOKUP(入力項目!$S$13,子育て関連マスタ!$I$9:$M$12,2,FALSE),0),
  AND(R352=7),IFERROR(VLOOKUP(入力項目!$S$14,子育て関連マスタ!$I$16:$M$17,2,FALSE),0),
  AND(R352=13),IFERROR(VLOOKUP(入力項目!$S$15,子育て関連マスタ!$I$21:$M$22,2,FALSE),0),
  AND(R352=16),IFERROR(VLOOKUP(入力項目!$S$16,子育て関連マスタ!$I$26:$M$28,2,FALSE),0),
  AND(R352=19,入力項目!$S$16&lt;&gt;"高専"),IFERROR(VLOOKUP(入力項目!$S$17,子育て関連マスタ!$I$32:$M$37,2,FALSE),0),
  AND(R352=21,入力項目!$S$16="高専"),IFERROR(VLOOKUP(入力項目!$S$17,子育て関連マスタ!$I$32:$M$37,2,FALSE),0),
  R352&gt;=22,0
  ),0),0
) +
IF(AND(R352&gt;=1,R352&lt;=15),IF($D352=入力項目!$S$8,入力項目!$S$3,0),0) +
IF(AND(R352&gt;=1,R352&lt;=15),IF($D352=5,入力項目!$S$4,0),0) +
IF(AND(R352&gt;=1,R352&lt;=15),IF($D352=12,入力項目!$S$5,0),0) +
IF(AND(入力項目!$S$7=$A352,入力項目!$S$8=$D352),子育て関連マスタ!$C$14,0) +
IFERROR(IF(AND(YEAR(EDATE(DATE(入力項目!$S$7,入力項目!$S$8,1),1))=$A352,MONTH(EDATE(DATE(入力項目!$S$7,入力項目!$S$8,1),1))=$D352),子育て関連マスタ!$C$15,0),0) +
IF(AND(OR(R352=3,R352=5,R352=7),$D352=11),子育て関連マスタ!$C$17,0) +
IF(AND(R352=20,$D352=1),子育て関連マスタ!$C$18,0) +
IF(AND(R352=20,$D352=1),
IFERROR(_xlfn.IFS(
入力項目!$S$10="男",子育て関連マスタ!$C$18,
入力項目!$S$10="女",子育て関連マスタ!$C$19
),0),0
) +
IF(AND(R352&gt;=入力項目!$S$18,R352&lt;=入力項目!$S$19),入力項目!$S$20,0) +
IF(AND(R352&gt;=入力項目!$S$21,R352&lt;=入力項目!$S$22),入力項目!$S$23,0) +
IF(AND(R352&gt;=入力項目!$S$24,R352&lt;=入力項目!$S$25),入力項目!$S$26,0)
)</f>
        <v>0</v>
      </c>
      <c r="AG352">
        <f ca="1">-(
_xlfn.IFS(
S352&lt;=入力項目!$S$11,0,
AND(S352&gt;=入力項目!$S$11+1,S352&lt;=3),IFERROR(VLOOKUP(入力項目!$S$12,子育て関連マスタ!$I$4:$M$5,4,FALSE),0),
AND(S352&gt;=4,S352&lt;=6),IFERROR(VLOOKUP(入力項目!$S$13,子育て関連マスタ!$I$9:$M$12,4,FALSE),0),
AND(S352&gt;=7,S352&lt;=12),IFERROR(VLOOKUP(入力項目!$S$14,子育て関連マスタ!$I$16:$M$17,4,FALSE),0),
AND(S352&gt;=13,S352&lt;=15),IFERROR(VLOOKUP(入力項目!$S$15,子育て関連マスタ!$I$21:$M$22,4,FALSE),0),
AND(S352&gt;=16,S352&lt;=18),IFERROR(VLOOKUP(入力項目!$S$16,子育て関連マスタ!$I$26:$M$28,4,FALSE),0),
AND(S352&gt;=19,S352&lt;=20,入力項目!$S$16="高専"),IFERROR(VLOOKUP(入力項目!$S$16,子育て関連マスタ!$I$26:$M$28,4,FALSE),0),
AND(S352&gt;=19,S352&lt;=20,入力項目!$S$16&lt;&gt;"高専"),IFERROR(VLOOKUP(入力項目!$S$17,子育て関連マスタ!$I$32:$M$37,4,FALSE),0),
AND(S352&gt;=21,S352&lt;=22,入力項目!$S$16="高専"),IFERROR(VLOOKUP(入力項目!$S$17,子育て関連マスタ!$I$32:$M$34,4,FALSE),0),
AND(S352&gt;=21,S352&lt;=22,入力項目!$S$16&lt;&gt;"高専"),IFERROR(VLOOKUP(入力項目!$S$17,子育て関連マスタ!$I$32:$M$34,4,FALSE),0),
S352&gt;=23,0
) +
IF($D352=4,
  IFERROR(_xlfn.IFS(
  S352&lt;=入力項目!$S$11,0,
  AND(S352=入力項目!$S$11),IFERROR(VLOOKUP(入力項目!$S$12,子育て関連マスタ!$I$4:$M$5,2,FALSE),0),
  AND(S352=4),IFERROR(VLOOKUP(入力項目!$S$13,子育て関連マスタ!$I$9:$M$12,2,FALSE),0),
  AND(S352=7),IFERROR(VLOOKUP(入力項目!$S$14,子育て関連マスタ!$I$16:$M$17,2,FALSE),0),
  AND(S352=13),IFERROR(VLOOKUP(入力項目!$S$15,子育て関連マスタ!$I$21:$M$22,2,FALSE),0),
  AND(S352=16),IFERROR(VLOOKUP(入力項目!$S$16,子育て関連マスタ!$I$26:$M$28,2,FALSE),0),
  AND(S352=19,入力項目!$S$16&lt;&gt;"高専"),IFERROR(VLOOKUP(入力項目!$S$17,子育て関連マスタ!$I$32:$M$37,2,FALSE),0),
  AND(S352=21,入力項目!$S$16="高専"),IFERROR(VLOOKUP(入力項目!$S$17,子育て関連マスタ!$I$32:$M$37,2,FALSE),0),
  S352&gt;=22,0
  ),0),0
) +
IF(AND(S352&gt;=1,S352&lt;=15),IF($D352=入力項目!$S$8,入力項目!$S$3,0),0) +
IF(AND(S352&gt;=1,S352&lt;=15),IF($D352=5,入力項目!$S$4,0),0) +
IF(AND(S352&gt;=1,S352&lt;=15),IF($D352=12,入力項目!$S$5,0),0) +
IF(AND(入力項目!$S$7=$A352,入力項目!$S$8=$D352),子育て関連マスタ!$C$14,0) +
IFERROR(IF(AND(YEAR(EDATE(DATE(入力項目!$S$7,入力項目!$S$8,1),1))=$A352,MONTH(EDATE(DATE(入力項目!$S$7,入力項目!$S$8,1),1))=$D352),子育て関連マスタ!$C$15,0),0) +
IF(AND(OR(S352=3,S352=5,S352=7),$D352=11),子育て関連マスタ!$C$17,0) +
IF(AND(S352=20,$D352=1),子育て関連マスタ!$C$18,0) +
IF(AND(S352=20,$D352=1),
IFERROR(_xlfn.IFS(
入力項目!$S$10="男",子育て関連マスタ!$C$18,
入力項目!$S$10="女",子育て関連マスタ!$C$19
),0),0
) +
IF(AND(S352&gt;=入力項目!$S$18,S352&lt;=入力項目!$S$19),入力項目!$S$20,0) +
IF(AND(S352&gt;=入力項目!$S$21,S352&lt;=入力項目!$S$22),入力項目!$S$23,0) +
IF(AND(S352&gt;=入力項目!$S$24,S352&lt;=入力項目!$S$25),入力項目!$S$26,0)
)</f>
        <v>0</v>
      </c>
      <c r="AH352">
        <f ca="1">-(
_xlfn.IFS(
T352&lt;=入力項目!$S$11,0,
AND(T352&gt;=入力項目!$S$11+1,T352&lt;=3),IFERROR(VLOOKUP(入力項目!$S$12,子育て関連マスタ!$I$4:$M$5,4,FALSE),0),
AND(T352&gt;=4,T352&lt;=6),IFERROR(VLOOKUP(入力項目!$S$13,子育て関連マスタ!$I$9:$M$12,4,FALSE),0),
AND(T352&gt;=7,T352&lt;=12),IFERROR(VLOOKUP(入力項目!$S$14,子育て関連マスタ!$I$16:$M$17,4,FALSE),0),
AND(T352&gt;=13,T352&lt;=15),IFERROR(VLOOKUP(入力項目!$S$15,子育て関連マスタ!$I$21:$M$22,4,FALSE),0),
AND(T352&gt;=16,T352&lt;=18),IFERROR(VLOOKUP(入力項目!$S$16,子育て関連マスタ!$I$26:$M$28,4,FALSE),0),
AND(T352&gt;=19,T352&lt;=20,入力項目!$S$16="高専"),IFERROR(VLOOKUP(入力項目!$S$16,子育て関連マスタ!$I$26:$M$28,4,FALSE),0),
AND(T352&gt;=19,T352&lt;=20,入力項目!$S$16&lt;&gt;"高専"),IFERROR(VLOOKUP(入力項目!$S$17,子育て関連マスタ!$I$32:$M$37,4,FALSE),0),
AND(T352&gt;=21,T352&lt;=22,入力項目!$S$16="高専"),IFERROR(VLOOKUP(入力項目!$S$17,子育て関連マスタ!$I$32:$M$34,4,FALSE),0),
AND(T352&gt;=21,T352&lt;=22,入力項目!$S$16&lt;&gt;"高専"),IFERROR(VLOOKUP(入力項目!$S$17,子育て関連マスタ!$I$32:$M$34,4,FALSE),0),
T352&gt;=23,0
) +
IF($D352=4,
  IFERROR(_xlfn.IFS(
  T352&lt;=入力項目!$S$11,0,
  AND(T352=入力項目!$S$11),IFERROR(VLOOKUP(入力項目!$S$12,子育て関連マスタ!$I$4:$M$5,2,FALSE),0),
  AND(T352=4),IFERROR(VLOOKUP(入力項目!$S$13,子育て関連マスタ!$I$9:$M$12,2,FALSE),0),
  AND(T352=7),IFERROR(VLOOKUP(入力項目!$S$14,子育て関連マスタ!$I$16:$M$17,2,FALSE),0),
  AND(T352=13),IFERROR(VLOOKUP(入力項目!$S$15,子育て関連マスタ!$I$21:$M$22,2,FALSE),0),
  AND(T352=16),IFERROR(VLOOKUP(入力項目!$S$16,子育て関連マスタ!$I$26:$M$28,2,FALSE),0),
  AND(T352=19,入力項目!$S$16&lt;&gt;"高専"),IFERROR(VLOOKUP(入力項目!$S$17,子育て関連マスタ!$I$32:$M$37,2,FALSE),0),
  AND(T352=21,入力項目!$S$16="高専"),IFERROR(VLOOKUP(入力項目!$S$17,子育て関連マスタ!$I$32:$M$37,2,FALSE),0),
  T352&gt;=22,0
  ),0),0
) +
IF(AND(T352&gt;=1,T352&lt;=15),IF($D352=入力項目!$S$8,入力項目!$S$3,0),0) +
IF(AND(T352&gt;=1,T352&lt;=15),IF($D352=5,入力項目!$S$4,0),0) +
IF(AND(T352&gt;=1,T352&lt;=15),IF($D352=12,入力項目!$S$5,0),0) +
IF(AND(入力項目!$S$7=$A352,入力項目!$S$8=$D352),子育て関連マスタ!$C$14,0) +
IFERROR(IF(AND(YEAR(EDATE(DATE(入力項目!$S$7,入力項目!$S$8,1),1))=$A352,MONTH(EDATE(DATE(入力項目!$S$7,入力項目!$S$8,1),1))=$D352),子育て関連マスタ!$C$15,0),0) +
IF(AND(OR(T352=3,T352=5,T352=7),$D352=11),子育て関連マスタ!$C$17,0) +
IF(AND(T352=20,$D352=1),子育て関連マスタ!$C$18,0) +
IF(AND(T352=20,$D352=1),
IFERROR(_xlfn.IFS(
入力項目!$S$10="男",子育て関連マスタ!$C$18,
入力項目!$S$10="女",子育て関連マスタ!$C$19
),0),0
) +
IF(AND(T352&gt;=入力項目!$S$18,T352&lt;=入力項目!$S$19),入力項目!$S$20,0) +
IF(AND(T352&gt;=入力項目!$S$21,T352&lt;=入力項目!$S$22),入力項目!$S$23,0) +
IF(AND(T352&gt;=入力項目!$S$24,T352&lt;=入力項目!$S$25),入力項目!$S$26,0)
)</f>
        <v>0</v>
      </c>
      <c r="AI352">
        <f ca="1">-(
_xlfn.IFS(
U352&lt;=入力項目!$S$11,0,
AND(U352&gt;=入力項目!$S$11+1,U352&lt;=3),IFERROR(VLOOKUP(入力項目!$S$12,子育て関連マスタ!$I$4:$M$5,4,FALSE),0),
AND(U352&gt;=4,U352&lt;=6),IFERROR(VLOOKUP(入力項目!$S$13,子育て関連マスタ!$I$9:$M$12,4,FALSE),0),
AND(U352&gt;=7,U352&lt;=12),IFERROR(VLOOKUP(入力項目!$S$14,子育て関連マスタ!$I$16:$M$17,4,FALSE),0),
AND(U352&gt;=13,U352&lt;=15),IFERROR(VLOOKUP(入力項目!$S$15,子育て関連マスタ!$I$21:$M$22,4,FALSE),0),
AND(U352&gt;=16,U352&lt;=18),IFERROR(VLOOKUP(入力項目!$S$16,子育て関連マスタ!$I$26:$M$28,4,FALSE),0),
AND(U352&gt;=19,U352&lt;=20,入力項目!$S$16="高専"),IFERROR(VLOOKUP(入力項目!$S$16,子育て関連マスタ!$I$26:$M$28,4,FALSE),0),
AND(U352&gt;=19,U352&lt;=20,入力項目!$S$16&lt;&gt;"高専"),IFERROR(VLOOKUP(入力項目!$S$17,子育て関連マスタ!$I$32:$M$37,4,FALSE),0),
AND(U352&gt;=21,U352&lt;=22,入力項目!$S$16="高専"),IFERROR(VLOOKUP(入力項目!$S$17,子育て関連マスタ!$I$32:$M$34,4,FALSE),0),
AND(U352&gt;=21,U352&lt;=22,入力項目!$S$16&lt;&gt;"高専"),IFERROR(VLOOKUP(入力項目!$S$17,子育て関連マスタ!$I$32:$M$34,4,FALSE),0),
U352&gt;=23,0
) +
IF($D352=4,
  IFERROR(_xlfn.IFS(
  U352&lt;=入力項目!$S$11,0,
  AND(U352=入力項目!$S$11),IFERROR(VLOOKUP(入力項目!$S$12,子育て関連マスタ!$I$4:$M$5,2,FALSE),0),
  AND(U352=4),IFERROR(VLOOKUP(入力項目!$S$13,子育て関連マスタ!$I$9:$M$12,2,FALSE),0),
  AND(U352=7),IFERROR(VLOOKUP(入力項目!$S$14,子育て関連マスタ!$I$16:$M$17,2,FALSE),0),
  AND(U352=13),IFERROR(VLOOKUP(入力項目!$S$15,子育て関連マスタ!$I$21:$M$22,2,FALSE),0),
  AND(U352=16),IFERROR(VLOOKUP(入力項目!$S$16,子育て関連マスタ!$I$26:$M$28,2,FALSE),0),
  AND(U352=19,入力項目!$S$16&lt;&gt;"高専"),IFERROR(VLOOKUP(入力項目!$S$17,子育て関連マスタ!$I$32:$M$37,2,FALSE),0),
  AND(U352=21,入力項目!$S$16="高専"),IFERROR(VLOOKUP(入力項目!$S$17,子育て関連マスタ!$I$32:$M$37,2,FALSE),0),
  U352&gt;=22,0
  ),0),0
) +
IF(AND(U352&gt;=1,U352&lt;=15),IF($D352=入力項目!$S$8,入力項目!$S$3,0),0) +
IF(AND(U352&gt;=1,U352&lt;=15),IF($D352=5,入力項目!$S$4,0),0) +
IF(AND(U352&gt;=1,U352&lt;=15),IF($D352=12,入力項目!$S$5,0),0) +
IF(AND(入力項目!$S$7=$A352,入力項目!$S$8=$D352),子育て関連マスタ!$C$14,0) +
IFERROR(IF(AND(YEAR(EDATE(DATE(入力項目!$S$7,入力項目!$S$8,1),1))=$A352,MONTH(EDATE(DATE(入力項目!$S$7,入力項目!$S$8,1),1))=$D352),子育て関連マスタ!$C$15,0),0) +
IF(AND(OR(U352=3,U352=5,U352=7),$D352=11),子育て関連マスタ!$C$17,0) +
IF(AND(U352=20,$D352=1),子育て関連マスタ!$C$18,0) +
IF(AND(U352=20,$D352=1),
IFERROR(_xlfn.IFS(
入力項目!$S$10="男",子育て関連マスタ!$C$18,
入力項目!$S$10="女",子育て関連マスタ!$C$19
),0),0
) +
IF(AND(U352&gt;=入力項目!$S$18,U352&lt;=入力項目!$S$19),入力項目!$S$20,0) +
IF(AND(U352&gt;=入力項目!$S$21,U352&lt;=入力項目!$S$22),入力項目!$S$23,0) +
IF(AND(U352&gt;=入力項目!$S$24,U352&lt;=入力項目!$S$25),入力項目!$S$26,0)
)</f>
        <v>0</v>
      </c>
      <c r="AJ352" s="10">
        <f ca="1">-VLOOKUP($D352,月別収支!$A$2:$H$13,7,FALSE)</f>
        <v>-20000</v>
      </c>
    </row>
    <row r="353" spans="1:36" x14ac:dyDescent="0.4">
      <c r="A353">
        <f t="shared" ca="1" si="88"/>
        <v>2053</v>
      </c>
      <c r="B353">
        <f t="shared" ca="1" si="95"/>
        <v>2053</v>
      </c>
      <c r="C353">
        <f t="shared" ca="1" si="96"/>
        <v>29</v>
      </c>
      <c r="D353">
        <f t="shared" ca="1" si="89"/>
        <v>11</v>
      </c>
      <c r="E353" t="str">
        <f t="shared" ca="1" si="90"/>
        <v>2053年11月</v>
      </c>
      <c r="F353">
        <f ca="1">IF(OR(入力項目!$N$5&lt;$A353,AND(入力項目!$N$5=$A353,入力項目!$N$6&lt;$D353)),IF(F352=0,1,IF(G353=12,F352+1,F352)),0)</f>
        <v>29</v>
      </c>
      <c r="G353">
        <f ca="1">IF(OR(入力項目!$N$5&lt;$A353,AND(入力項目!$N$5=$A353,入力項目!$N$6&lt;$D353)),IF(G352=12,1,G352+1),0)</f>
        <v>1</v>
      </c>
      <c r="H353" t="str">
        <f t="shared" ca="1" si="91"/>
        <v>29_1</v>
      </c>
      <c r="I353">
        <f ca="1">IF(
  IFERROR(AND($C353&gt;0,MOD($C353,入力項目!$N$22)=0,$D353=入力項目!$N$23), FALSE),
  1,
  IF(
    AND(I352&gt;0,J352=12),
    IF(I352=入力項目!$N$28, 0, I352+1),
    I352
  )
)</f>
        <v>0</v>
      </c>
      <c r="J353">
        <f ca="1">IF($D353=入力項目!$N$23,1,IFERROR(J352+1,1))</f>
        <v>6</v>
      </c>
      <c r="K353" t="str">
        <f t="shared" ca="1" si="92"/>
        <v>0_6</v>
      </c>
      <c r="L353">
        <f ca="1">L352+IF(入力項目!$D$4=$D353,1,0)</f>
        <v>58</v>
      </c>
      <c r="M353" t="str">
        <f t="shared" ca="1" si="93"/>
        <v>58歳</v>
      </c>
      <c r="N353">
        <f t="shared" ca="1" si="97"/>
        <v>58</v>
      </c>
      <c r="O353" t="str">
        <f t="shared" ca="1" si="94"/>
        <v>58歳</v>
      </c>
      <c r="P353">
        <f t="shared" ca="1" si="98"/>
        <v>33</v>
      </c>
      <c r="Q353">
        <f t="shared" ca="1" si="99"/>
        <v>31</v>
      </c>
      <c r="R353">
        <f t="shared" ca="1" si="100"/>
        <v>2054</v>
      </c>
      <c r="S353">
        <f t="shared" ca="1" si="101"/>
        <v>2054</v>
      </c>
      <c r="T353">
        <f t="shared" ca="1" si="102"/>
        <v>2054</v>
      </c>
      <c r="U353">
        <f t="shared" ca="1" si="103"/>
        <v>2054</v>
      </c>
      <c r="V353" s="10">
        <f t="shared" ca="1" si="104"/>
        <v>42957535</v>
      </c>
      <c r="W353" s="10">
        <f ca="1">IF($L353&lt;その他マスタ!$B$1,VLOOKUP($D353,月別収支!$A$2:$H$13,2,FALSE),その他マスタ!$B$3)+IF(AND($L353=その他マスタ!$B$1,入力項目!$I$9="あり",$D353=入力項目!$D$4),その他マスタ!$B$2,0)</f>
        <v>300000</v>
      </c>
      <c r="X353" s="10">
        <f ca="1">-IF(入力項目!$K$5=TRUE,
IF($F353+$G353&lt;3,VLOOKUP($D353,月別収支!$A$2:$H$13,8,FALSE),0)+IFERROR(VLOOKUP($H353,住宅ローン計算!C:P,13,FALSE),0)+IF($F353&gt;1,IF(OR($G353=3,$G353=6,$G353=9,$G353=12),ROUNDUP(入力項目!$N$18/4,0),0),0),
VLOOKUP($D353,月別収支!$A$2:$H$13,8,FALSE))</f>
        <v>-53590</v>
      </c>
      <c r="Y353" s="10">
        <f ca="1">-VLOOKUP($D353,月別収支!$A$2:$H$13,3,FALSE)</f>
        <v>-75000</v>
      </c>
      <c r="Z353" s="10">
        <f ca="1">-VLOOKUP($D353,月別収支!$A$2:$H$13,4,FALSE)</f>
        <v>-27000</v>
      </c>
      <c r="AA353" s="10">
        <f ca="1">-VLOOKUP($D353,月別収支!$A$2:$H$13,6,FALSE)</f>
        <v>-10000</v>
      </c>
      <c r="AB353" s="10">
        <f ca="1">-(
VLOOKUP($D353,月別収支!$A$2:$H$13,5,FALSE)+IF(AND(入力項目!$I$27&lt;=$A353,ISEVEN($A353-入力項目!$I$27),入力項目!$I$28=$D353),入力項目!$I$26,0)
+IF(入力項目!$K$26=TRUE,
IFERROR(VLOOKUP($K353,マイカーローン計算!C:P,13,FALSE),0),
IFERROR(
  IF(AND($C353&gt;0,MOD($C353,入力項目!$N$22)=0,$D353=入力項目!$N$23),入力項目!$N$24,0),
 0
)
)
)</f>
        <v>-70000</v>
      </c>
      <c r="AC353" s="10">
        <f ca="1">-IF($A353&lt;入力項目!$N$33,入力項目!$N$35,IF(AND($A353=入力項目!$N$33,$D353&lt;=入力項目!$N$34),入力項目!$N$35,0))</f>
        <v>0</v>
      </c>
      <c r="AD353">
        <f ca="1">-(
_xlfn.IFS(
P353&lt;=入力項目!$S$11,0,
AND(P353&gt;=入力項目!$S$11+1,P353&lt;=3),IFERROR(VLOOKUP(入力項目!$S$12,子育て関連マスタ!$I$4:$M$5,4,FALSE),0),
AND(P353&gt;=4,P353&lt;=6),IFERROR(VLOOKUP(入力項目!$S$13,子育て関連マスタ!$I$9:$M$12,4,FALSE),0),
AND(P353&gt;=7,P353&lt;=12),IFERROR(VLOOKUP(入力項目!$S$14,子育て関連マスタ!$I$16:$M$17,4,FALSE),0),
AND(P353&gt;=13,P353&lt;=15),IFERROR(VLOOKUP(入力項目!$S$15,子育て関連マスタ!$I$21:$M$22,4,FALSE),0),
AND(P353&gt;=16,P353&lt;=18),IFERROR(VLOOKUP(入力項目!$S$16,子育て関連マスタ!$I$26:$M$28,4,FALSE),0),
AND(P353&gt;=19,P353&lt;=20,入力項目!$S$16="高専"),IFERROR(VLOOKUP(入力項目!$S$16,子育て関連マスタ!$I$26:$M$28,4,FALSE),0),
AND(P353&gt;=19,P353&lt;=20,入力項目!$S$16&lt;&gt;"高専"),IFERROR(VLOOKUP(入力項目!$S$17,子育て関連マスタ!$I$32:$M$37,4,FALSE),0),
AND(P353&gt;=21,P353&lt;=22,入力項目!$S$16="高専"),IFERROR(VLOOKUP(入力項目!$S$17,子育て関連マスタ!$I$32:$M$34,4,FALSE),0),
AND(P353&gt;=21,P353&lt;=22,入力項目!$S$16&lt;&gt;"高専"),IFERROR(VLOOKUP(入力項目!$S$17,子育て関連マスタ!$I$32:$M$34,4,FALSE),0),
P353&gt;=23,0
) +
IF($D353=4,
  IFERROR(_xlfn.IFS(
  P353&lt;=入力項目!$S$11,0,
  AND(P353=入力項目!$S$11),IFERROR(VLOOKUP(入力項目!$S$12,子育て関連マスタ!$I$4:$M$5,2,FALSE),0),
  AND(P353=4),IFERROR(VLOOKUP(入力項目!$S$13,子育て関連マスタ!$I$9:$M$12,2,FALSE),0),
  AND(P353=7),IFERROR(VLOOKUP(入力項目!$S$14,子育て関連マスタ!$I$16:$M$17,2,FALSE),0),
  AND(P353=13),IFERROR(VLOOKUP(入力項目!$S$15,子育て関連マスタ!$I$21:$M$22,2,FALSE),0),
  AND(P353=16),IFERROR(VLOOKUP(入力項目!$S$16,子育て関連マスタ!$I$26:$M$28,2,FALSE),0),
  AND(P353=19,入力項目!$S$16&lt;&gt;"高専"),IFERROR(VLOOKUP(入力項目!$S$17,子育て関連マスタ!$I$32:$M$37,2,FALSE),0),
  AND(P353=21,入力項目!$S$16="高専"),IFERROR(VLOOKUP(入力項目!$S$17,子育て関連マスタ!$I$32:$M$37,2,FALSE),0),
  P353&gt;=22,0
  ),0),0
) +
IF(AND(P353&gt;=1,P353&lt;=15),IF($D353=入力項目!$S$8,入力項目!$S$3,0),0) +
IF(AND(P353&gt;=1,P353&lt;=15),IF($D353=5,入力項目!$S$4,0),0) +
IF(AND(P353&gt;=1,P353&lt;=15),IF($D353=12,入力項目!$S$5,0),0) +
IF(AND(入力項目!$S$7=$A353,入力項目!$S$8=$D353),子育て関連マスタ!$C$14,0) +
IFERROR(IF(AND(YEAR(EDATE(DATE(入力項目!$S$7,入力項目!$S$8,1),1))=$A353,MONTH(EDATE(DATE(入力項目!$S$7,入力項目!$S$8,1),1))=$D353),子育て関連マスタ!$C$15,0),0) +
IF(AND(OR(P353=3,P353=5,P353=7),$D353=11),子育て関連マスタ!$C$17,0) +
IF(AND(P353=20,$D353=1),子育て関連マスタ!$C$18,0) +
IF(AND(P353=20,$D353=1),
IFERROR(_xlfn.IFS(
入力項目!$S$10="男",子育て関連マスタ!$C$18,
入力項目!$S$10="女",子育て関連マスタ!$C$19
),0),0
) +
IF(AND(P353&gt;=入力項目!$S$18,P353&lt;=入力項目!$S$19),入力項目!$S$20,0) +
IF(AND(P353&gt;=入力項目!$S$21,P353&lt;=入力項目!$S$22),入力項目!$S$23,0) +
IF(AND(P353&gt;=入力項目!$S$24,P353&lt;=入力項目!$S$25),入力項目!$S$26,0)
)</f>
        <v>0</v>
      </c>
      <c r="AE353">
        <f ca="1">-(
_xlfn.IFS(
Q353&lt;=入力項目!$S$11,0,
AND(Q353&gt;=入力項目!$S$11+1,Q353&lt;=3),IFERROR(VLOOKUP(入力項目!$S$12,子育て関連マスタ!$I$4:$M$5,4,FALSE),0),
AND(Q353&gt;=4,Q353&lt;=6),IFERROR(VLOOKUP(入力項目!$S$13,子育て関連マスタ!$I$9:$M$12,4,FALSE),0),
AND(Q353&gt;=7,Q353&lt;=12),IFERROR(VLOOKUP(入力項目!$S$14,子育て関連マスタ!$I$16:$M$17,4,FALSE),0),
AND(Q353&gt;=13,Q353&lt;=15),IFERROR(VLOOKUP(入力項目!$S$15,子育て関連マスタ!$I$21:$M$22,4,FALSE),0),
AND(Q353&gt;=16,Q353&lt;=18),IFERROR(VLOOKUP(入力項目!$S$16,子育て関連マスタ!$I$26:$M$28,4,FALSE),0),
AND(Q353&gt;=19,Q353&lt;=20,入力項目!$S$16="高専"),IFERROR(VLOOKUP(入力項目!$S$16,子育て関連マスタ!$I$26:$M$28,4,FALSE),0),
AND(Q353&gt;=19,Q353&lt;=20,入力項目!$S$16&lt;&gt;"高専"),IFERROR(VLOOKUP(入力項目!$S$17,子育て関連マスタ!$I$32:$M$37,4,FALSE),0),
AND(Q353&gt;=21,Q353&lt;=22,入力項目!$S$16="高専"),IFERROR(VLOOKUP(入力項目!$S$17,子育て関連マスタ!$I$32:$M$34,4,FALSE),0),
AND(Q353&gt;=21,Q353&lt;=22,入力項目!$S$16&lt;&gt;"高専"),IFERROR(VLOOKUP(入力項目!$S$17,子育て関連マスタ!$I$32:$M$34,4,FALSE),0),
Q353&gt;=23,0
) +
IF($D353=4,
  IFERROR(_xlfn.IFS(
  Q353&lt;=入力項目!$S$11,0,
  AND(Q353=入力項目!$S$11),IFERROR(VLOOKUP(入力項目!$S$12,子育て関連マスタ!$I$4:$M$5,2,FALSE),0),
  AND(Q353=4),IFERROR(VLOOKUP(入力項目!$S$13,子育て関連マスタ!$I$9:$M$12,2,FALSE),0),
  AND(Q353=7),IFERROR(VLOOKUP(入力項目!$S$14,子育て関連マスタ!$I$16:$M$17,2,FALSE),0),
  AND(Q353=13),IFERROR(VLOOKUP(入力項目!$S$15,子育て関連マスタ!$I$21:$M$22,2,FALSE),0),
  AND(Q353=16),IFERROR(VLOOKUP(入力項目!$S$16,子育て関連マスタ!$I$26:$M$28,2,FALSE),0),
  AND(Q353=19,入力項目!$S$16&lt;&gt;"高専"),IFERROR(VLOOKUP(入力項目!$S$17,子育て関連マスタ!$I$32:$M$37,2,FALSE),0),
  AND(Q353=21,入力項目!$S$16="高専"),IFERROR(VLOOKUP(入力項目!$S$17,子育て関連マスタ!$I$32:$M$37,2,FALSE),0),
  Q353&gt;=22,0
  ),0),0
) +
IF(AND(Q353&gt;=1,Q353&lt;=15),IF($D353=入力項目!$S$8,入力項目!$S$3,0),0) +
IF(AND(Q353&gt;=1,Q353&lt;=15),IF($D353=5,入力項目!$S$4,0),0) +
IF(AND(Q353&gt;=1,Q353&lt;=15),IF($D353=12,入力項目!$S$5,0),0) +
IF(AND(入力項目!$S$7=$A353,入力項目!$S$8=$D353),子育て関連マスタ!$C$14,0) +
IFERROR(IF(AND(YEAR(EDATE(DATE(入力項目!$S$7,入力項目!$S$8,1),1))=$A353,MONTH(EDATE(DATE(入力項目!$S$7,入力項目!$S$8,1),1))=$D353),子育て関連マスタ!$C$15,0),0) +
IF(AND(OR(Q353=3,Q353=5,Q353=7),$D353=11),子育て関連マスタ!$C$17,0) +
IF(AND(Q353=20,$D353=1),子育て関連マスタ!$C$18,0) +
IF(AND(Q353=20,$D353=1),
IFERROR(_xlfn.IFS(
入力項目!$S$10="男",子育て関連マスタ!$C$18,
入力項目!$S$10="女",子育て関連マスタ!$C$19
),0),0
) +
IF(AND(Q353&gt;=入力項目!$S$18,Q353&lt;=入力項目!$S$19),入力項目!$S$20,0) +
IF(AND(Q353&gt;=入力項目!$S$21,Q353&lt;=入力項目!$S$22),入力項目!$S$23,0) +
IF(AND(Q353&gt;=入力項目!$S$24,Q353&lt;=入力項目!$S$25),入力項目!$S$26,0)
)</f>
        <v>0</v>
      </c>
      <c r="AF353">
        <f ca="1">-(
_xlfn.IFS(
R353&lt;=入力項目!$S$11,0,
AND(R353&gt;=入力項目!$S$11+1,R353&lt;=3),IFERROR(VLOOKUP(入力項目!$S$12,子育て関連マスタ!$I$4:$M$5,4,FALSE),0),
AND(R353&gt;=4,R353&lt;=6),IFERROR(VLOOKUP(入力項目!$S$13,子育て関連マスタ!$I$9:$M$12,4,FALSE),0),
AND(R353&gt;=7,R353&lt;=12),IFERROR(VLOOKUP(入力項目!$S$14,子育て関連マスタ!$I$16:$M$17,4,FALSE),0),
AND(R353&gt;=13,R353&lt;=15),IFERROR(VLOOKUP(入力項目!$S$15,子育て関連マスタ!$I$21:$M$22,4,FALSE),0),
AND(R353&gt;=16,R353&lt;=18),IFERROR(VLOOKUP(入力項目!$S$16,子育て関連マスタ!$I$26:$M$28,4,FALSE),0),
AND(R353&gt;=19,R353&lt;=20,入力項目!$S$16="高専"),IFERROR(VLOOKUP(入力項目!$S$16,子育て関連マスタ!$I$26:$M$28,4,FALSE),0),
AND(R353&gt;=19,R353&lt;=20,入力項目!$S$16&lt;&gt;"高専"),IFERROR(VLOOKUP(入力項目!$S$17,子育て関連マスタ!$I$32:$M$37,4,FALSE),0),
AND(R353&gt;=21,R353&lt;=22,入力項目!$S$16="高専"),IFERROR(VLOOKUP(入力項目!$S$17,子育て関連マスタ!$I$32:$M$34,4,FALSE),0),
AND(R353&gt;=21,R353&lt;=22,入力項目!$S$16&lt;&gt;"高専"),IFERROR(VLOOKUP(入力項目!$S$17,子育て関連マスタ!$I$32:$M$34,4,FALSE),0),
R353&gt;=23,0
) +
IF($D353=4,
  IFERROR(_xlfn.IFS(
  R353&lt;=入力項目!$S$11,0,
  AND(R353=入力項目!$S$11),IFERROR(VLOOKUP(入力項目!$S$12,子育て関連マスタ!$I$4:$M$5,2,FALSE),0),
  AND(R353=4),IFERROR(VLOOKUP(入力項目!$S$13,子育て関連マスタ!$I$9:$M$12,2,FALSE),0),
  AND(R353=7),IFERROR(VLOOKUP(入力項目!$S$14,子育て関連マスタ!$I$16:$M$17,2,FALSE),0),
  AND(R353=13),IFERROR(VLOOKUP(入力項目!$S$15,子育て関連マスタ!$I$21:$M$22,2,FALSE),0),
  AND(R353=16),IFERROR(VLOOKUP(入力項目!$S$16,子育て関連マスタ!$I$26:$M$28,2,FALSE),0),
  AND(R353=19,入力項目!$S$16&lt;&gt;"高専"),IFERROR(VLOOKUP(入力項目!$S$17,子育て関連マスタ!$I$32:$M$37,2,FALSE),0),
  AND(R353=21,入力項目!$S$16="高専"),IFERROR(VLOOKUP(入力項目!$S$17,子育て関連マスタ!$I$32:$M$37,2,FALSE),0),
  R353&gt;=22,0
  ),0),0
) +
IF(AND(R353&gt;=1,R353&lt;=15),IF($D353=入力項目!$S$8,入力項目!$S$3,0),0) +
IF(AND(R353&gt;=1,R353&lt;=15),IF($D353=5,入力項目!$S$4,0),0) +
IF(AND(R353&gt;=1,R353&lt;=15),IF($D353=12,入力項目!$S$5,0),0) +
IF(AND(入力項目!$S$7=$A353,入力項目!$S$8=$D353),子育て関連マスタ!$C$14,0) +
IFERROR(IF(AND(YEAR(EDATE(DATE(入力項目!$S$7,入力項目!$S$8,1),1))=$A353,MONTH(EDATE(DATE(入力項目!$S$7,入力項目!$S$8,1),1))=$D353),子育て関連マスタ!$C$15,0),0) +
IF(AND(OR(R353=3,R353=5,R353=7),$D353=11),子育て関連マスタ!$C$17,0) +
IF(AND(R353=20,$D353=1),子育て関連マスタ!$C$18,0) +
IF(AND(R353=20,$D353=1),
IFERROR(_xlfn.IFS(
入力項目!$S$10="男",子育て関連マスタ!$C$18,
入力項目!$S$10="女",子育て関連マスタ!$C$19
),0),0
) +
IF(AND(R353&gt;=入力項目!$S$18,R353&lt;=入力項目!$S$19),入力項目!$S$20,0) +
IF(AND(R353&gt;=入力項目!$S$21,R353&lt;=入力項目!$S$22),入力項目!$S$23,0) +
IF(AND(R353&gt;=入力項目!$S$24,R353&lt;=入力項目!$S$25),入力項目!$S$26,0)
)</f>
        <v>0</v>
      </c>
      <c r="AG353">
        <f ca="1">-(
_xlfn.IFS(
S353&lt;=入力項目!$S$11,0,
AND(S353&gt;=入力項目!$S$11+1,S353&lt;=3),IFERROR(VLOOKUP(入力項目!$S$12,子育て関連マスタ!$I$4:$M$5,4,FALSE),0),
AND(S353&gt;=4,S353&lt;=6),IFERROR(VLOOKUP(入力項目!$S$13,子育て関連マスタ!$I$9:$M$12,4,FALSE),0),
AND(S353&gt;=7,S353&lt;=12),IFERROR(VLOOKUP(入力項目!$S$14,子育て関連マスタ!$I$16:$M$17,4,FALSE),0),
AND(S353&gt;=13,S353&lt;=15),IFERROR(VLOOKUP(入力項目!$S$15,子育て関連マスタ!$I$21:$M$22,4,FALSE),0),
AND(S353&gt;=16,S353&lt;=18),IFERROR(VLOOKUP(入力項目!$S$16,子育て関連マスタ!$I$26:$M$28,4,FALSE),0),
AND(S353&gt;=19,S353&lt;=20,入力項目!$S$16="高専"),IFERROR(VLOOKUP(入力項目!$S$16,子育て関連マスタ!$I$26:$M$28,4,FALSE),0),
AND(S353&gt;=19,S353&lt;=20,入力項目!$S$16&lt;&gt;"高専"),IFERROR(VLOOKUP(入力項目!$S$17,子育て関連マスタ!$I$32:$M$37,4,FALSE),0),
AND(S353&gt;=21,S353&lt;=22,入力項目!$S$16="高専"),IFERROR(VLOOKUP(入力項目!$S$17,子育て関連マスタ!$I$32:$M$34,4,FALSE),0),
AND(S353&gt;=21,S353&lt;=22,入力項目!$S$16&lt;&gt;"高専"),IFERROR(VLOOKUP(入力項目!$S$17,子育て関連マスタ!$I$32:$M$34,4,FALSE),0),
S353&gt;=23,0
) +
IF($D353=4,
  IFERROR(_xlfn.IFS(
  S353&lt;=入力項目!$S$11,0,
  AND(S353=入力項目!$S$11),IFERROR(VLOOKUP(入力項目!$S$12,子育て関連マスタ!$I$4:$M$5,2,FALSE),0),
  AND(S353=4),IFERROR(VLOOKUP(入力項目!$S$13,子育て関連マスタ!$I$9:$M$12,2,FALSE),0),
  AND(S353=7),IFERROR(VLOOKUP(入力項目!$S$14,子育て関連マスタ!$I$16:$M$17,2,FALSE),0),
  AND(S353=13),IFERROR(VLOOKUP(入力項目!$S$15,子育て関連マスタ!$I$21:$M$22,2,FALSE),0),
  AND(S353=16),IFERROR(VLOOKUP(入力項目!$S$16,子育て関連マスタ!$I$26:$M$28,2,FALSE),0),
  AND(S353=19,入力項目!$S$16&lt;&gt;"高専"),IFERROR(VLOOKUP(入力項目!$S$17,子育て関連マスタ!$I$32:$M$37,2,FALSE),0),
  AND(S353=21,入力項目!$S$16="高専"),IFERROR(VLOOKUP(入力項目!$S$17,子育て関連マスタ!$I$32:$M$37,2,FALSE),0),
  S353&gt;=22,0
  ),0),0
) +
IF(AND(S353&gt;=1,S353&lt;=15),IF($D353=入力項目!$S$8,入力項目!$S$3,0),0) +
IF(AND(S353&gt;=1,S353&lt;=15),IF($D353=5,入力項目!$S$4,0),0) +
IF(AND(S353&gt;=1,S353&lt;=15),IF($D353=12,入力項目!$S$5,0),0) +
IF(AND(入力項目!$S$7=$A353,入力項目!$S$8=$D353),子育て関連マスタ!$C$14,0) +
IFERROR(IF(AND(YEAR(EDATE(DATE(入力項目!$S$7,入力項目!$S$8,1),1))=$A353,MONTH(EDATE(DATE(入力項目!$S$7,入力項目!$S$8,1),1))=$D353),子育て関連マスタ!$C$15,0),0) +
IF(AND(OR(S353=3,S353=5,S353=7),$D353=11),子育て関連マスタ!$C$17,0) +
IF(AND(S353=20,$D353=1),子育て関連マスタ!$C$18,0) +
IF(AND(S353=20,$D353=1),
IFERROR(_xlfn.IFS(
入力項目!$S$10="男",子育て関連マスタ!$C$18,
入力項目!$S$10="女",子育て関連マスタ!$C$19
),0),0
) +
IF(AND(S353&gt;=入力項目!$S$18,S353&lt;=入力項目!$S$19),入力項目!$S$20,0) +
IF(AND(S353&gt;=入力項目!$S$21,S353&lt;=入力項目!$S$22),入力項目!$S$23,0) +
IF(AND(S353&gt;=入力項目!$S$24,S353&lt;=入力項目!$S$25),入力項目!$S$26,0)
)</f>
        <v>0</v>
      </c>
      <c r="AH353">
        <f ca="1">-(
_xlfn.IFS(
T353&lt;=入力項目!$S$11,0,
AND(T353&gt;=入力項目!$S$11+1,T353&lt;=3),IFERROR(VLOOKUP(入力項目!$S$12,子育て関連マスタ!$I$4:$M$5,4,FALSE),0),
AND(T353&gt;=4,T353&lt;=6),IFERROR(VLOOKUP(入力項目!$S$13,子育て関連マスタ!$I$9:$M$12,4,FALSE),0),
AND(T353&gt;=7,T353&lt;=12),IFERROR(VLOOKUP(入力項目!$S$14,子育て関連マスタ!$I$16:$M$17,4,FALSE),0),
AND(T353&gt;=13,T353&lt;=15),IFERROR(VLOOKUP(入力項目!$S$15,子育て関連マスタ!$I$21:$M$22,4,FALSE),0),
AND(T353&gt;=16,T353&lt;=18),IFERROR(VLOOKUP(入力項目!$S$16,子育て関連マスタ!$I$26:$M$28,4,FALSE),0),
AND(T353&gt;=19,T353&lt;=20,入力項目!$S$16="高専"),IFERROR(VLOOKUP(入力項目!$S$16,子育て関連マスタ!$I$26:$M$28,4,FALSE),0),
AND(T353&gt;=19,T353&lt;=20,入力項目!$S$16&lt;&gt;"高専"),IFERROR(VLOOKUP(入力項目!$S$17,子育て関連マスタ!$I$32:$M$37,4,FALSE),0),
AND(T353&gt;=21,T353&lt;=22,入力項目!$S$16="高専"),IFERROR(VLOOKUP(入力項目!$S$17,子育て関連マスタ!$I$32:$M$34,4,FALSE),0),
AND(T353&gt;=21,T353&lt;=22,入力項目!$S$16&lt;&gt;"高専"),IFERROR(VLOOKUP(入力項目!$S$17,子育て関連マスタ!$I$32:$M$34,4,FALSE),0),
T353&gt;=23,0
) +
IF($D353=4,
  IFERROR(_xlfn.IFS(
  T353&lt;=入力項目!$S$11,0,
  AND(T353=入力項目!$S$11),IFERROR(VLOOKUP(入力項目!$S$12,子育て関連マスタ!$I$4:$M$5,2,FALSE),0),
  AND(T353=4),IFERROR(VLOOKUP(入力項目!$S$13,子育て関連マスタ!$I$9:$M$12,2,FALSE),0),
  AND(T353=7),IFERROR(VLOOKUP(入力項目!$S$14,子育て関連マスタ!$I$16:$M$17,2,FALSE),0),
  AND(T353=13),IFERROR(VLOOKUP(入力項目!$S$15,子育て関連マスタ!$I$21:$M$22,2,FALSE),0),
  AND(T353=16),IFERROR(VLOOKUP(入力項目!$S$16,子育て関連マスタ!$I$26:$M$28,2,FALSE),0),
  AND(T353=19,入力項目!$S$16&lt;&gt;"高専"),IFERROR(VLOOKUP(入力項目!$S$17,子育て関連マスタ!$I$32:$M$37,2,FALSE),0),
  AND(T353=21,入力項目!$S$16="高専"),IFERROR(VLOOKUP(入力項目!$S$17,子育て関連マスタ!$I$32:$M$37,2,FALSE),0),
  T353&gt;=22,0
  ),0),0
) +
IF(AND(T353&gt;=1,T353&lt;=15),IF($D353=入力項目!$S$8,入力項目!$S$3,0),0) +
IF(AND(T353&gt;=1,T353&lt;=15),IF($D353=5,入力項目!$S$4,0),0) +
IF(AND(T353&gt;=1,T353&lt;=15),IF($D353=12,入力項目!$S$5,0),0) +
IF(AND(入力項目!$S$7=$A353,入力項目!$S$8=$D353),子育て関連マスタ!$C$14,0) +
IFERROR(IF(AND(YEAR(EDATE(DATE(入力項目!$S$7,入力項目!$S$8,1),1))=$A353,MONTH(EDATE(DATE(入力項目!$S$7,入力項目!$S$8,1),1))=$D353),子育て関連マスタ!$C$15,0),0) +
IF(AND(OR(T353=3,T353=5,T353=7),$D353=11),子育て関連マスタ!$C$17,0) +
IF(AND(T353=20,$D353=1),子育て関連マスタ!$C$18,0) +
IF(AND(T353=20,$D353=1),
IFERROR(_xlfn.IFS(
入力項目!$S$10="男",子育て関連マスタ!$C$18,
入力項目!$S$10="女",子育て関連マスタ!$C$19
),0),0
) +
IF(AND(T353&gt;=入力項目!$S$18,T353&lt;=入力項目!$S$19),入力項目!$S$20,0) +
IF(AND(T353&gt;=入力項目!$S$21,T353&lt;=入力項目!$S$22),入力項目!$S$23,0) +
IF(AND(T353&gt;=入力項目!$S$24,T353&lt;=入力項目!$S$25),入力項目!$S$26,0)
)</f>
        <v>0</v>
      </c>
      <c r="AI353">
        <f ca="1">-(
_xlfn.IFS(
U353&lt;=入力項目!$S$11,0,
AND(U353&gt;=入力項目!$S$11+1,U353&lt;=3),IFERROR(VLOOKUP(入力項目!$S$12,子育て関連マスタ!$I$4:$M$5,4,FALSE),0),
AND(U353&gt;=4,U353&lt;=6),IFERROR(VLOOKUP(入力項目!$S$13,子育て関連マスタ!$I$9:$M$12,4,FALSE),0),
AND(U353&gt;=7,U353&lt;=12),IFERROR(VLOOKUP(入力項目!$S$14,子育て関連マスタ!$I$16:$M$17,4,FALSE),0),
AND(U353&gt;=13,U353&lt;=15),IFERROR(VLOOKUP(入力項目!$S$15,子育て関連マスタ!$I$21:$M$22,4,FALSE),0),
AND(U353&gt;=16,U353&lt;=18),IFERROR(VLOOKUP(入力項目!$S$16,子育て関連マスタ!$I$26:$M$28,4,FALSE),0),
AND(U353&gt;=19,U353&lt;=20,入力項目!$S$16="高専"),IFERROR(VLOOKUP(入力項目!$S$16,子育て関連マスタ!$I$26:$M$28,4,FALSE),0),
AND(U353&gt;=19,U353&lt;=20,入力項目!$S$16&lt;&gt;"高専"),IFERROR(VLOOKUP(入力項目!$S$17,子育て関連マスタ!$I$32:$M$37,4,FALSE),0),
AND(U353&gt;=21,U353&lt;=22,入力項目!$S$16="高専"),IFERROR(VLOOKUP(入力項目!$S$17,子育て関連マスタ!$I$32:$M$34,4,FALSE),0),
AND(U353&gt;=21,U353&lt;=22,入力項目!$S$16&lt;&gt;"高専"),IFERROR(VLOOKUP(入力項目!$S$17,子育て関連マスタ!$I$32:$M$34,4,FALSE),0),
U353&gt;=23,0
) +
IF($D353=4,
  IFERROR(_xlfn.IFS(
  U353&lt;=入力項目!$S$11,0,
  AND(U353=入力項目!$S$11),IFERROR(VLOOKUP(入力項目!$S$12,子育て関連マスタ!$I$4:$M$5,2,FALSE),0),
  AND(U353=4),IFERROR(VLOOKUP(入力項目!$S$13,子育て関連マスタ!$I$9:$M$12,2,FALSE),0),
  AND(U353=7),IFERROR(VLOOKUP(入力項目!$S$14,子育て関連マスタ!$I$16:$M$17,2,FALSE),0),
  AND(U353=13),IFERROR(VLOOKUP(入力項目!$S$15,子育て関連マスタ!$I$21:$M$22,2,FALSE),0),
  AND(U353=16),IFERROR(VLOOKUP(入力項目!$S$16,子育て関連マスタ!$I$26:$M$28,2,FALSE),0),
  AND(U353=19,入力項目!$S$16&lt;&gt;"高専"),IFERROR(VLOOKUP(入力項目!$S$17,子育て関連マスタ!$I$32:$M$37,2,FALSE),0),
  AND(U353=21,入力項目!$S$16="高専"),IFERROR(VLOOKUP(入力項目!$S$17,子育て関連マスタ!$I$32:$M$37,2,FALSE),0),
  U353&gt;=22,0
  ),0),0
) +
IF(AND(U353&gt;=1,U353&lt;=15),IF($D353=入力項目!$S$8,入力項目!$S$3,0),0) +
IF(AND(U353&gt;=1,U353&lt;=15),IF($D353=5,入力項目!$S$4,0),0) +
IF(AND(U353&gt;=1,U353&lt;=15),IF($D353=12,入力項目!$S$5,0),0) +
IF(AND(入力項目!$S$7=$A353,入力項目!$S$8=$D353),子育て関連マスタ!$C$14,0) +
IFERROR(IF(AND(YEAR(EDATE(DATE(入力項目!$S$7,入力項目!$S$8,1),1))=$A353,MONTH(EDATE(DATE(入力項目!$S$7,入力項目!$S$8,1),1))=$D353),子育て関連マスタ!$C$15,0),0) +
IF(AND(OR(U353=3,U353=5,U353=7),$D353=11),子育て関連マスタ!$C$17,0) +
IF(AND(U353=20,$D353=1),子育て関連マスタ!$C$18,0) +
IF(AND(U353=20,$D353=1),
IFERROR(_xlfn.IFS(
入力項目!$S$10="男",子育て関連マスタ!$C$18,
入力項目!$S$10="女",子育て関連マスタ!$C$19
),0),0
) +
IF(AND(U353&gt;=入力項目!$S$18,U353&lt;=入力項目!$S$19),入力項目!$S$20,0) +
IF(AND(U353&gt;=入力項目!$S$21,U353&lt;=入力項目!$S$22),入力項目!$S$23,0) +
IF(AND(U353&gt;=入力項目!$S$24,U353&lt;=入力項目!$S$25),入力項目!$S$26,0)
)</f>
        <v>0</v>
      </c>
      <c r="AJ353" s="10">
        <f ca="1">-VLOOKUP($D353,月別収支!$A$2:$H$13,7,FALSE)</f>
        <v>-20000</v>
      </c>
    </row>
    <row r="354" spans="1:36" x14ac:dyDescent="0.4">
      <c r="A354">
        <f t="shared" ca="1" si="88"/>
        <v>2053</v>
      </c>
      <c r="B354">
        <f t="shared" ca="1" si="95"/>
        <v>2053</v>
      </c>
      <c r="C354">
        <f t="shared" ca="1" si="96"/>
        <v>29</v>
      </c>
      <c r="D354">
        <f t="shared" ca="1" si="89"/>
        <v>12</v>
      </c>
      <c r="E354" t="str">
        <f t="shared" ca="1" si="90"/>
        <v>2053年12月</v>
      </c>
      <c r="F354">
        <f ca="1">IF(OR(入力項目!$N$5&lt;$A354,AND(入力項目!$N$5=$A354,入力項目!$N$6&lt;$D354)),IF(F353=0,1,IF(G354=12,F353+1,F353)),0)</f>
        <v>29</v>
      </c>
      <c r="G354">
        <f ca="1">IF(OR(入力項目!$N$5&lt;$A354,AND(入力項目!$N$5=$A354,入力項目!$N$6&lt;$D354)),IF(G353=12,1,G353+1),0)</f>
        <v>2</v>
      </c>
      <c r="H354" t="str">
        <f t="shared" ca="1" si="91"/>
        <v>29_2</v>
      </c>
      <c r="I354">
        <f ca="1">IF(
  IFERROR(AND($C354&gt;0,MOD($C354,入力項目!$N$22)=0,$D354=入力項目!$N$23), FALSE),
  1,
  IF(
    AND(I353&gt;0,J353=12),
    IF(I353=入力項目!$N$28, 0, I353+1),
    I353
  )
)</f>
        <v>0</v>
      </c>
      <c r="J354">
        <f ca="1">IF($D354=入力項目!$N$23,1,IFERROR(J353+1,1))</f>
        <v>7</v>
      </c>
      <c r="K354" t="str">
        <f t="shared" ca="1" si="92"/>
        <v>0_7</v>
      </c>
      <c r="L354">
        <f ca="1">L353+IF(入力項目!$D$4=$D354,1,0)</f>
        <v>58</v>
      </c>
      <c r="M354" t="str">
        <f t="shared" ca="1" si="93"/>
        <v>58歳</v>
      </c>
      <c r="N354">
        <f t="shared" ca="1" si="97"/>
        <v>58</v>
      </c>
      <c r="O354" t="str">
        <f t="shared" ca="1" si="94"/>
        <v>58歳</v>
      </c>
      <c r="P354">
        <f t="shared" ca="1" si="98"/>
        <v>33</v>
      </c>
      <c r="Q354">
        <f t="shared" ca="1" si="99"/>
        <v>31</v>
      </c>
      <c r="R354">
        <f t="shared" ca="1" si="100"/>
        <v>2054</v>
      </c>
      <c r="S354">
        <f t="shared" ca="1" si="101"/>
        <v>2054</v>
      </c>
      <c r="T354">
        <f t="shared" ca="1" si="102"/>
        <v>2054</v>
      </c>
      <c r="U354">
        <f t="shared" ca="1" si="103"/>
        <v>2054</v>
      </c>
      <c r="V354" s="10">
        <f t="shared" ca="1" si="104"/>
        <v>43714035</v>
      </c>
      <c r="W354" s="10">
        <f ca="1">IF($L354&lt;その他マスタ!$B$1,VLOOKUP($D354,月別収支!$A$2:$H$13,2,FALSE),その他マスタ!$B$3)+IF(AND($L354=その他マスタ!$B$1,入力項目!$I$9="あり",$D354=入力項目!$D$4),その他マスタ!$B$2,0)</f>
        <v>1100000</v>
      </c>
      <c r="X354" s="10">
        <f ca="1">-IF(入力項目!$K$5=TRUE,
IF($F354+$G354&lt;3,VLOOKUP($D354,月別収支!$A$2:$H$13,8,FALSE),0)+IFERROR(VLOOKUP($H354,住宅ローン計算!C:P,13,FALSE),0)+IF($F354&gt;1,IF(OR($G354=3,$G354=6,$G354=9,$G354=12),ROUNDUP(入力項目!$N$18/4,0),0),0),
VLOOKUP($D354,月別収支!$A$2:$H$13,8,FALSE))</f>
        <v>-191500</v>
      </c>
      <c r="Y354" s="10">
        <f ca="1">-VLOOKUP($D354,月別収支!$A$2:$H$13,3,FALSE)</f>
        <v>-75000</v>
      </c>
      <c r="Z354" s="10">
        <f ca="1">-VLOOKUP($D354,月別収支!$A$2:$H$13,4,FALSE)</f>
        <v>-27000</v>
      </c>
      <c r="AA354" s="10">
        <f ca="1">-VLOOKUP($D354,月別収支!$A$2:$H$13,6,FALSE)</f>
        <v>-10000</v>
      </c>
      <c r="AB354" s="10">
        <f ca="1">-(
VLOOKUP($D354,月別収支!$A$2:$H$13,5,FALSE)+IF(AND(入力項目!$I$27&lt;=$A354,ISEVEN($A354-入力項目!$I$27),入力項目!$I$28=$D354),入力項目!$I$26,0)
+IF(入力項目!$K$26=TRUE,
IFERROR(VLOOKUP($K354,マイカーローン計算!C:P,13,FALSE),0),
IFERROR(
  IF(AND($C354&gt;0,MOD($C354,入力項目!$N$22)=0,$D354=入力項目!$N$23),入力項目!$N$24,0),
 0
)
)
)</f>
        <v>-20000</v>
      </c>
      <c r="AC354" s="10">
        <f ca="1">-IF($A354&lt;入力項目!$N$33,入力項目!$N$35,IF(AND($A354=入力項目!$N$33,$D354&lt;=入力項目!$N$34),入力項目!$N$35,0))</f>
        <v>0</v>
      </c>
      <c r="AD354">
        <f ca="1">-(
_xlfn.IFS(
P354&lt;=入力項目!$S$11,0,
AND(P354&gt;=入力項目!$S$11+1,P354&lt;=3),IFERROR(VLOOKUP(入力項目!$S$12,子育て関連マスタ!$I$4:$M$5,4,FALSE),0),
AND(P354&gt;=4,P354&lt;=6),IFERROR(VLOOKUP(入力項目!$S$13,子育て関連マスタ!$I$9:$M$12,4,FALSE),0),
AND(P354&gt;=7,P354&lt;=12),IFERROR(VLOOKUP(入力項目!$S$14,子育て関連マスタ!$I$16:$M$17,4,FALSE),0),
AND(P354&gt;=13,P354&lt;=15),IFERROR(VLOOKUP(入力項目!$S$15,子育て関連マスタ!$I$21:$M$22,4,FALSE),0),
AND(P354&gt;=16,P354&lt;=18),IFERROR(VLOOKUP(入力項目!$S$16,子育て関連マスタ!$I$26:$M$28,4,FALSE),0),
AND(P354&gt;=19,P354&lt;=20,入力項目!$S$16="高専"),IFERROR(VLOOKUP(入力項目!$S$16,子育て関連マスタ!$I$26:$M$28,4,FALSE),0),
AND(P354&gt;=19,P354&lt;=20,入力項目!$S$16&lt;&gt;"高専"),IFERROR(VLOOKUP(入力項目!$S$17,子育て関連マスタ!$I$32:$M$37,4,FALSE),0),
AND(P354&gt;=21,P354&lt;=22,入力項目!$S$16="高専"),IFERROR(VLOOKUP(入力項目!$S$17,子育て関連マスタ!$I$32:$M$34,4,FALSE),0),
AND(P354&gt;=21,P354&lt;=22,入力項目!$S$16&lt;&gt;"高専"),IFERROR(VLOOKUP(入力項目!$S$17,子育て関連マスタ!$I$32:$M$34,4,FALSE),0),
P354&gt;=23,0
) +
IF($D354=4,
  IFERROR(_xlfn.IFS(
  P354&lt;=入力項目!$S$11,0,
  AND(P354=入力項目!$S$11),IFERROR(VLOOKUP(入力項目!$S$12,子育て関連マスタ!$I$4:$M$5,2,FALSE),0),
  AND(P354=4),IFERROR(VLOOKUP(入力項目!$S$13,子育て関連マスタ!$I$9:$M$12,2,FALSE),0),
  AND(P354=7),IFERROR(VLOOKUP(入力項目!$S$14,子育て関連マスタ!$I$16:$M$17,2,FALSE),0),
  AND(P354=13),IFERROR(VLOOKUP(入力項目!$S$15,子育て関連マスタ!$I$21:$M$22,2,FALSE),0),
  AND(P354=16),IFERROR(VLOOKUP(入力項目!$S$16,子育て関連マスタ!$I$26:$M$28,2,FALSE),0),
  AND(P354=19,入力項目!$S$16&lt;&gt;"高専"),IFERROR(VLOOKUP(入力項目!$S$17,子育て関連マスタ!$I$32:$M$37,2,FALSE),0),
  AND(P354=21,入力項目!$S$16="高専"),IFERROR(VLOOKUP(入力項目!$S$17,子育て関連マスタ!$I$32:$M$37,2,FALSE),0),
  P354&gt;=22,0
  ),0),0
) +
IF(AND(P354&gt;=1,P354&lt;=15),IF($D354=入力項目!$S$8,入力項目!$S$3,0),0) +
IF(AND(P354&gt;=1,P354&lt;=15),IF($D354=5,入力項目!$S$4,0),0) +
IF(AND(P354&gt;=1,P354&lt;=15),IF($D354=12,入力項目!$S$5,0),0) +
IF(AND(入力項目!$S$7=$A354,入力項目!$S$8=$D354),子育て関連マスタ!$C$14,0) +
IFERROR(IF(AND(YEAR(EDATE(DATE(入力項目!$S$7,入力項目!$S$8,1),1))=$A354,MONTH(EDATE(DATE(入力項目!$S$7,入力項目!$S$8,1),1))=$D354),子育て関連マスタ!$C$15,0),0) +
IF(AND(OR(P354=3,P354=5,P354=7),$D354=11),子育て関連マスタ!$C$17,0) +
IF(AND(P354=20,$D354=1),子育て関連マスタ!$C$18,0) +
IF(AND(P354=20,$D354=1),
IFERROR(_xlfn.IFS(
入力項目!$S$10="男",子育て関連マスタ!$C$18,
入力項目!$S$10="女",子育て関連マスタ!$C$19
),0),0
) +
IF(AND(P354&gt;=入力項目!$S$18,P354&lt;=入力項目!$S$19),入力項目!$S$20,0) +
IF(AND(P354&gt;=入力項目!$S$21,P354&lt;=入力項目!$S$22),入力項目!$S$23,0) +
IF(AND(P354&gt;=入力項目!$S$24,P354&lt;=入力項目!$S$25),入力項目!$S$26,0)
)</f>
        <v>0</v>
      </c>
      <c r="AE354">
        <f ca="1">-(
_xlfn.IFS(
Q354&lt;=入力項目!$S$11,0,
AND(Q354&gt;=入力項目!$S$11+1,Q354&lt;=3),IFERROR(VLOOKUP(入力項目!$S$12,子育て関連マスタ!$I$4:$M$5,4,FALSE),0),
AND(Q354&gt;=4,Q354&lt;=6),IFERROR(VLOOKUP(入力項目!$S$13,子育て関連マスタ!$I$9:$M$12,4,FALSE),0),
AND(Q354&gt;=7,Q354&lt;=12),IFERROR(VLOOKUP(入力項目!$S$14,子育て関連マスタ!$I$16:$M$17,4,FALSE),0),
AND(Q354&gt;=13,Q354&lt;=15),IFERROR(VLOOKUP(入力項目!$S$15,子育て関連マスタ!$I$21:$M$22,4,FALSE),0),
AND(Q354&gt;=16,Q354&lt;=18),IFERROR(VLOOKUP(入力項目!$S$16,子育て関連マスタ!$I$26:$M$28,4,FALSE),0),
AND(Q354&gt;=19,Q354&lt;=20,入力項目!$S$16="高専"),IFERROR(VLOOKUP(入力項目!$S$16,子育て関連マスタ!$I$26:$M$28,4,FALSE),0),
AND(Q354&gt;=19,Q354&lt;=20,入力項目!$S$16&lt;&gt;"高専"),IFERROR(VLOOKUP(入力項目!$S$17,子育て関連マスタ!$I$32:$M$37,4,FALSE),0),
AND(Q354&gt;=21,Q354&lt;=22,入力項目!$S$16="高専"),IFERROR(VLOOKUP(入力項目!$S$17,子育て関連マスタ!$I$32:$M$34,4,FALSE),0),
AND(Q354&gt;=21,Q354&lt;=22,入力項目!$S$16&lt;&gt;"高専"),IFERROR(VLOOKUP(入力項目!$S$17,子育て関連マスタ!$I$32:$M$34,4,FALSE),0),
Q354&gt;=23,0
) +
IF($D354=4,
  IFERROR(_xlfn.IFS(
  Q354&lt;=入力項目!$S$11,0,
  AND(Q354=入力項目!$S$11),IFERROR(VLOOKUP(入力項目!$S$12,子育て関連マスタ!$I$4:$M$5,2,FALSE),0),
  AND(Q354=4),IFERROR(VLOOKUP(入力項目!$S$13,子育て関連マスタ!$I$9:$M$12,2,FALSE),0),
  AND(Q354=7),IFERROR(VLOOKUP(入力項目!$S$14,子育て関連マスタ!$I$16:$M$17,2,FALSE),0),
  AND(Q354=13),IFERROR(VLOOKUP(入力項目!$S$15,子育て関連マスタ!$I$21:$M$22,2,FALSE),0),
  AND(Q354=16),IFERROR(VLOOKUP(入力項目!$S$16,子育て関連マスタ!$I$26:$M$28,2,FALSE),0),
  AND(Q354=19,入力項目!$S$16&lt;&gt;"高専"),IFERROR(VLOOKUP(入力項目!$S$17,子育て関連マスタ!$I$32:$M$37,2,FALSE),0),
  AND(Q354=21,入力項目!$S$16="高専"),IFERROR(VLOOKUP(入力項目!$S$17,子育て関連マスタ!$I$32:$M$37,2,FALSE),0),
  Q354&gt;=22,0
  ),0),0
) +
IF(AND(Q354&gt;=1,Q354&lt;=15),IF($D354=入力項目!$S$8,入力項目!$S$3,0),0) +
IF(AND(Q354&gt;=1,Q354&lt;=15),IF($D354=5,入力項目!$S$4,0),0) +
IF(AND(Q354&gt;=1,Q354&lt;=15),IF($D354=12,入力項目!$S$5,0),0) +
IF(AND(入力項目!$S$7=$A354,入力項目!$S$8=$D354),子育て関連マスタ!$C$14,0) +
IFERROR(IF(AND(YEAR(EDATE(DATE(入力項目!$S$7,入力項目!$S$8,1),1))=$A354,MONTH(EDATE(DATE(入力項目!$S$7,入力項目!$S$8,1),1))=$D354),子育て関連マスタ!$C$15,0),0) +
IF(AND(OR(Q354=3,Q354=5,Q354=7),$D354=11),子育て関連マスタ!$C$17,0) +
IF(AND(Q354=20,$D354=1),子育て関連マスタ!$C$18,0) +
IF(AND(Q354=20,$D354=1),
IFERROR(_xlfn.IFS(
入力項目!$S$10="男",子育て関連マスタ!$C$18,
入力項目!$S$10="女",子育て関連マスタ!$C$19
),0),0
) +
IF(AND(Q354&gt;=入力項目!$S$18,Q354&lt;=入力項目!$S$19),入力項目!$S$20,0) +
IF(AND(Q354&gt;=入力項目!$S$21,Q354&lt;=入力項目!$S$22),入力項目!$S$23,0) +
IF(AND(Q354&gt;=入力項目!$S$24,Q354&lt;=入力項目!$S$25),入力項目!$S$26,0)
)</f>
        <v>0</v>
      </c>
      <c r="AF354">
        <f ca="1">-(
_xlfn.IFS(
R354&lt;=入力項目!$S$11,0,
AND(R354&gt;=入力項目!$S$11+1,R354&lt;=3),IFERROR(VLOOKUP(入力項目!$S$12,子育て関連マスタ!$I$4:$M$5,4,FALSE),0),
AND(R354&gt;=4,R354&lt;=6),IFERROR(VLOOKUP(入力項目!$S$13,子育て関連マスタ!$I$9:$M$12,4,FALSE),0),
AND(R354&gt;=7,R354&lt;=12),IFERROR(VLOOKUP(入力項目!$S$14,子育て関連マスタ!$I$16:$M$17,4,FALSE),0),
AND(R354&gt;=13,R354&lt;=15),IFERROR(VLOOKUP(入力項目!$S$15,子育て関連マスタ!$I$21:$M$22,4,FALSE),0),
AND(R354&gt;=16,R354&lt;=18),IFERROR(VLOOKUP(入力項目!$S$16,子育て関連マスタ!$I$26:$M$28,4,FALSE),0),
AND(R354&gt;=19,R354&lt;=20,入力項目!$S$16="高専"),IFERROR(VLOOKUP(入力項目!$S$16,子育て関連マスタ!$I$26:$M$28,4,FALSE),0),
AND(R354&gt;=19,R354&lt;=20,入力項目!$S$16&lt;&gt;"高専"),IFERROR(VLOOKUP(入力項目!$S$17,子育て関連マスタ!$I$32:$M$37,4,FALSE),0),
AND(R354&gt;=21,R354&lt;=22,入力項目!$S$16="高専"),IFERROR(VLOOKUP(入力項目!$S$17,子育て関連マスタ!$I$32:$M$34,4,FALSE),0),
AND(R354&gt;=21,R354&lt;=22,入力項目!$S$16&lt;&gt;"高専"),IFERROR(VLOOKUP(入力項目!$S$17,子育て関連マスタ!$I$32:$M$34,4,FALSE),0),
R354&gt;=23,0
) +
IF($D354=4,
  IFERROR(_xlfn.IFS(
  R354&lt;=入力項目!$S$11,0,
  AND(R354=入力項目!$S$11),IFERROR(VLOOKUP(入力項目!$S$12,子育て関連マスタ!$I$4:$M$5,2,FALSE),0),
  AND(R354=4),IFERROR(VLOOKUP(入力項目!$S$13,子育て関連マスタ!$I$9:$M$12,2,FALSE),0),
  AND(R354=7),IFERROR(VLOOKUP(入力項目!$S$14,子育て関連マスタ!$I$16:$M$17,2,FALSE),0),
  AND(R354=13),IFERROR(VLOOKUP(入力項目!$S$15,子育て関連マスタ!$I$21:$M$22,2,FALSE),0),
  AND(R354=16),IFERROR(VLOOKUP(入力項目!$S$16,子育て関連マスタ!$I$26:$M$28,2,FALSE),0),
  AND(R354=19,入力項目!$S$16&lt;&gt;"高専"),IFERROR(VLOOKUP(入力項目!$S$17,子育て関連マスタ!$I$32:$M$37,2,FALSE),0),
  AND(R354=21,入力項目!$S$16="高専"),IFERROR(VLOOKUP(入力項目!$S$17,子育て関連マスタ!$I$32:$M$37,2,FALSE),0),
  R354&gt;=22,0
  ),0),0
) +
IF(AND(R354&gt;=1,R354&lt;=15),IF($D354=入力項目!$S$8,入力項目!$S$3,0),0) +
IF(AND(R354&gt;=1,R354&lt;=15),IF($D354=5,入力項目!$S$4,0),0) +
IF(AND(R354&gt;=1,R354&lt;=15),IF($D354=12,入力項目!$S$5,0),0) +
IF(AND(入力項目!$S$7=$A354,入力項目!$S$8=$D354),子育て関連マスタ!$C$14,0) +
IFERROR(IF(AND(YEAR(EDATE(DATE(入力項目!$S$7,入力項目!$S$8,1),1))=$A354,MONTH(EDATE(DATE(入力項目!$S$7,入力項目!$S$8,1),1))=$D354),子育て関連マスタ!$C$15,0),0) +
IF(AND(OR(R354=3,R354=5,R354=7),$D354=11),子育て関連マスタ!$C$17,0) +
IF(AND(R354=20,$D354=1),子育て関連マスタ!$C$18,0) +
IF(AND(R354=20,$D354=1),
IFERROR(_xlfn.IFS(
入力項目!$S$10="男",子育て関連マスタ!$C$18,
入力項目!$S$10="女",子育て関連マスタ!$C$19
),0),0
) +
IF(AND(R354&gt;=入力項目!$S$18,R354&lt;=入力項目!$S$19),入力項目!$S$20,0) +
IF(AND(R354&gt;=入力項目!$S$21,R354&lt;=入力項目!$S$22),入力項目!$S$23,0) +
IF(AND(R354&gt;=入力項目!$S$24,R354&lt;=入力項目!$S$25),入力項目!$S$26,0)
)</f>
        <v>0</v>
      </c>
      <c r="AG354">
        <f ca="1">-(
_xlfn.IFS(
S354&lt;=入力項目!$S$11,0,
AND(S354&gt;=入力項目!$S$11+1,S354&lt;=3),IFERROR(VLOOKUP(入力項目!$S$12,子育て関連マスタ!$I$4:$M$5,4,FALSE),0),
AND(S354&gt;=4,S354&lt;=6),IFERROR(VLOOKUP(入力項目!$S$13,子育て関連マスタ!$I$9:$M$12,4,FALSE),0),
AND(S354&gt;=7,S354&lt;=12),IFERROR(VLOOKUP(入力項目!$S$14,子育て関連マスタ!$I$16:$M$17,4,FALSE),0),
AND(S354&gt;=13,S354&lt;=15),IFERROR(VLOOKUP(入力項目!$S$15,子育て関連マスタ!$I$21:$M$22,4,FALSE),0),
AND(S354&gt;=16,S354&lt;=18),IFERROR(VLOOKUP(入力項目!$S$16,子育て関連マスタ!$I$26:$M$28,4,FALSE),0),
AND(S354&gt;=19,S354&lt;=20,入力項目!$S$16="高専"),IFERROR(VLOOKUP(入力項目!$S$16,子育て関連マスタ!$I$26:$M$28,4,FALSE),0),
AND(S354&gt;=19,S354&lt;=20,入力項目!$S$16&lt;&gt;"高専"),IFERROR(VLOOKUP(入力項目!$S$17,子育て関連マスタ!$I$32:$M$37,4,FALSE),0),
AND(S354&gt;=21,S354&lt;=22,入力項目!$S$16="高専"),IFERROR(VLOOKUP(入力項目!$S$17,子育て関連マスタ!$I$32:$M$34,4,FALSE),0),
AND(S354&gt;=21,S354&lt;=22,入力項目!$S$16&lt;&gt;"高専"),IFERROR(VLOOKUP(入力項目!$S$17,子育て関連マスタ!$I$32:$M$34,4,FALSE),0),
S354&gt;=23,0
) +
IF($D354=4,
  IFERROR(_xlfn.IFS(
  S354&lt;=入力項目!$S$11,0,
  AND(S354=入力項目!$S$11),IFERROR(VLOOKUP(入力項目!$S$12,子育て関連マスタ!$I$4:$M$5,2,FALSE),0),
  AND(S354=4),IFERROR(VLOOKUP(入力項目!$S$13,子育て関連マスタ!$I$9:$M$12,2,FALSE),0),
  AND(S354=7),IFERROR(VLOOKUP(入力項目!$S$14,子育て関連マスタ!$I$16:$M$17,2,FALSE),0),
  AND(S354=13),IFERROR(VLOOKUP(入力項目!$S$15,子育て関連マスタ!$I$21:$M$22,2,FALSE),0),
  AND(S354=16),IFERROR(VLOOKUP(入力項目!$S$16,子育て関連マスタ!$I$26:$M$28,2,FALSE),0),
  AND(S354=19,入力項目!$S$16&lt;&gt;"高専"),IFERROR(VLOOKUP(入力項目!$S$17,子育て関連マスタ!$I$32:$M$37,2,FALSE),0),
  AND(S354=21,入力項目!$S$16="高専"),IFERROR(VLOOKUP(入力項目!$S$17,子育て関連マスタ!$I$32:$M$37,2,FALSE),0),
  S354&gt;=22,0
  ),0),0
) +
IF(AND(S354&gt;=1,S354&lt;=15),IF($D354=入力項目!$S$8,入力項目!$S$3,0),0) +
IF(AND(S354&gt;=1,S354&lt;=15),IF($D354=5,入力項目!$S$4,0),0) +
IF(AND(S354&gt;=1,S354&lt;=15),IF($D354=12,入力項目!$S$5,0),0) +
IF(AND(入力項目!$S$7=$A354,入力項目!$S$8=$D354),子育て関連マスタ!$C$14,0) +
IFERROR(IF(AND(YEAR(EDATE(DATE(入力項目!$S$7,入力項目!$S$8,1),1))=$A354,MONTH(EDATE(DATE(入力項目!$S$7,入力項目!$S$8,1),1))=$D354),子育て関連マスタ!$C$15,0),0) +
IF(AND(OR(S354=3,S354=5,S354=7),$D354=11),子育て関連マスタ!$C$17,0) +
IF(AND(S354=20,$D354=1),子育て関連マスタ!$C$18,0) +
IF(AND(S354=20,$D354=1),
IFERROR(_xlfn.IFS(
入力項目!$S$10="男",子育て関連マスタ!$C$18,
入力項目!$S$10="女",子育て関連マスタ!$C$19
),0),0
) +
IF(AND(S354&gt;=入力項目!$S$18,S354&lt;=入力項目!$S$19),入力項目!$S$20,0) +
IF(AND(S354&gt;=入力項目!$S$21,S354&lt;=入力項目!$S$22),入力項目!$S$23,0) +
IF(AND(S354&gt;=入力項目!$S$24,S354&lt;=入力項目!$S$25),入力項目!$S$26,0)
)</f>
        <v>0</v>
      </c>
      <c r="AH354">
        <f ca="1">-(
_xlfn.IFS(
T354&lt;=入力項目!$S$11,0,
AND(T354&gt;=入力項目!$S$11+1,T354&lt;=3),IFERROR(VLOOKUP(入力項目!$S$12,子育て関連マスタ!$I$4:$M$5,4,FALSE),0),
AND(T354&gt;=4,T354&lt;=6),IFERROR(VLOOKUP(入力項目!$S$13,子育て関連マスタ!$I$9:$M$12,4,FALSE),0),
AND(T354&gt;=7,T354&lt;=12),IFERROR(VLOOKUP(入力項目!$S$14,子育て関連マスタ!$I$16:$M$17,4,FALSE),0),
AND(T354&gt;=13,T354&lt;=15),IFERROR(VLOOKUP(入力項目!$S$15,子育て関連マスタ!$I$21:$M$22,4,FALSE),0),
AND(T354&gt;=16,T354&lt;=18),IFERROR(VLOOKUP(入力項目!$S$16,子育て関連マスタ!$I$26:$M$28,4,FALSE),0),
AND(T354&gt;=19,T354&lt;=20,入力項目!$S$16="高専"),IFERROR(VLOOKUP(入力項目!$S$16,子育て関連マスタ!$I$26:$M$28,4,FALSE),0),
AND(T354&gt;=19,T354&lt;=20,入力項目!$S$16&lt;&gt;"高専"),IFERROR(VLOOKUP(入力項目!$S$17,子育て関連マスタ!$I$32:$M$37,4,FALSE),0),
AND(T354&gt;=21,T354&lt;=22,入力項目!$S$16="高専"),IFERROR(VLOOKUP(入力項目!$S$17,子育て関連マスタ!$I$32:$M$34,4,FALSE),0),
AND(T354&gt;=21,T354&lt;=22,入力項目!$S$16&lt;&gt;"高専"),IFERROR(VLOOKUP(入力項目!$S$17,子育て関連マスタ!$I$32:$M$34,4,FALSE),0),
T354&gt;=23,0
) +
IF($D354=4,
  IFERROR(_xlfn.IFS(
  T354&lt;=入力項目!$S$11,0,
  AND(T354=入力項目!$S$11),IFERROR(VLOOKUP(入力項目!$S$12,子育て関連マスタ!$I$4:$M$5,2,FALSE),0),
  AND(T354=4),IFERROR(VLOOKUP(入力項目!$S$13,子育て関連マスタ!$I$9:$M$12,2,FALSE),0),
  AND(T354=7),IFERROR(VLOOKUP(入力項目!$S$14,子育て関連マスタ!$I$16:$M$17,2,FALSE),0),
  AND(T354=13),IFERROR(VLOOKUP(入力項目!$S$15,子育て関連マスタ!$I$21:$M$22,2,FALSE),0),
  AND(T354=16),IFERROR(VLOOKUP(入力項目!$S$16,子育て関連マスタ!$I$26:$M$28,2,FALSE),0),
  AND(T354=19,入力項目!$S$16&lt;&gt;"高専"),IFERROR(VLOOKUP(入力項目!$S$17,子育て関連マスタ!$I$32:$M$37,2,FALSE),0),
  AND(T354=21,入力項目!$S$16="高専"),IFERROR(VLOOKUP(入力項目!$S$17,子育て関連マスタ!$I$32:$M$37,2,FALSE),0),
  T354&gt;=22,0
  ),0),0
) +
IF(AND(T354&gt;=1,T354&lt;=15),IF($D354=入力項目!$S$8,入力項目!$S$3,0),0) +
IF(AND(T354&gt;=1,T354&lt;=15),IF($D354=5,入力項目!$S$4,0),0) +
IF(AND(T354&gt;=1,T354&lt;=15),IF($D354=12,入力項目!$S$5,0),0) +
IF(AND(入力項目!$S$7=$A354,入力項目!$S$8=$D354),子育て関連マスタ!$C$14,0) +
IFERROR(IF(AND(YEAR(EDATE(DATE(入力項目!$S$7,入力項目!$S$8,1),1))=$A354,MONTH(EDATE(DATE(入力項目!$S$7,入力項目!$S$8,1),1))=$D354),子育て関連マスタ!$C$15,0),0) +
IF(AND(OR(T354=3,T354=5,T354=7),$D354=11),子育て関連マスタ!$C$17,0) +
IF(AND(T354=20,$D354=1),子育て関連マスタ!$C$18,0) +
IF(AND(T354=20,$D354=1),
IFERROR(_xlfn.IFS(
入力項目!$S$10="男",子育て関連マスタ!$C$18,
入力項目!$S$10="女",子育て関連マスタ!$C$19
),0),0
) +
IF(AND(T354&gt;=入力項目!$S$18,T354&lt;=入力項目!$S$19),入力項目!$S$20,0) +
IF(AND(T354&gt;=入力項目!$S$21,T354&lt;=入力項目!$S$22),入力項目!$S$23,0) +
IF(AND(T354&gt;=入力項目!$S$24,T354&lt;=入力項目!$S$25),入力項目!$S$26,0)
)</f>
        <v>0</v>
      </c>
      <c r="AI354">
        <f ca="1">-(
_xlfn.IFS(
U354&lt;=入力項目!$S$11,0,
AND(U354&gt;=入力項目!$S$11+1,U354&lt;=3),IFERROR(VLOOKUP(入力項目!$S$12,子育て関連マスタ!$I$4:$M$5,4,FALSE),0),
AND(U354&gt;=4,U354&lt;=6),IFERROR(VLOOKUP(入力項目!$S$13,子育て関連マスタ!$I$9:$M$12,4,FALSE),0),
AND(U354&gt;=7,U354&lt;=12),IFERROR(VLOOKUP(入力項目!$S$14,子育て関連マスタ!$I$16:$M$17,4,FALSE),0),
AND(U354&gt;=13,U354&lt;=15),IFERROR(VLOOKUP(入力項目!$S$15,子育て関連マスタ!$I$21:$M$22,4,FALSE),0),
AND(U354&gt;=16,U354&lt;=18),IFERROR(VLOOKUP(入力項目!$S$16,子育て関連マスタ!$I$26:$M$28,4,FALSE),0),
AND(U354&gt;=19,U354&lt;=20,入力項目!$S$16="高専"),IFERROR(VLOOKUP(入力項目!$S$16,子育て関連マスタ!$I$26:$M$28,4,FALSE),0),
AND(U354&gt;=19,U354&lt;=20,入力項目!$S$16&lt;&gt;"高専"),IFERROR(VLOOKUP(入力項目!$S$17,子育て関連マスタ!$I$32:$M$37,4,FALSE),0),
AND(U354&gt;=21,U354&lt;=22,入力項目!$S$16="高専"),IFERROR(VLOOKUP(入力項目!$S$17,子育て関連マスタ!$I$32:$M$34,4,FALSE),0),
AND(U354&gt;=21,U354&lt;=22,入力項目!$S$16&lt;&gt;"高専"),IFERROR(VLOOKUP(入力項目!$S$17,子育て関連マスタ!$I$32:$M$34,4,FALSE),0),
U354&gt;=23,0
) +
IF($D354=4,
  IFERROR(_xlfn.IFS(
  U354&lt;=入力項目!$S$11,0,
  AND(U354=入力項目!$S$11),IFERROR(VLOOKUP(入力項目!$S$12,子育て関連マスタ!$I$4:$M$5,2,FALSE),0),
  AND(U354=4),IFERROR(VLOOKUP(入力項目!$S$13,子育て関連マスタ!$I$9:$M$12,2,FALSE),0),
  AND(U354=7),IFERROR(VLOOKUP(入力項目!$S$14,子育て関連マスタ!$I$16:$M$17,2,FALSE),0),
  AND(U354=13),IFERROR(VLOOKUP(入力項目!$S$15,子育て関連マスタ!$I$21:$M$22,2,FALSE),0),
  AND(U354=16),IFERROR(VLOOKUP(入力項目!$S$16,子育て関連マスタ!$I$26:$M$28,2,FALSE),0),
  AND(U354=19,入力項目!$S$16&lt;&gt;"高専"),IFERROR(VLOOKUP(入力項目!$S$17,子育て関連マスタ!$I$32:$M$37,2,FALSE),0),
  AND(U354=21,入力項目!$S$16="高専"),IFERROR(VLOOKUP(入力項目!$S$17,子育て関連マスタ!$I$32:$M$37,2,FALSE),0),
  U354&gt;=22,0
  ),0),0
) +
IF(AND(U354&gt;=1,U354&lt;=15),IF($D354=入力項目!$S$8,入力項目!$S$3,0),0) +
IF(AND(U354&gt;=1,U354&lt;=15),IF($D354=5,入力項目!$S$4,0),0) +
IF(AND(U354&gt;=1,U354&lt;=15),IF($D354=12,入力項目!$S$5,0),0) +
IF(AND(入力項目!$S$7=$A354,入力項目!$S$8=$D354),子育て関連マスタ!$C$14,0) +
IFERROR(IF(AND(YEAR(EDATE(DATE(入力項目!$S$7,入力項目!$S$8,1),1))=$A354,MONTH(EDATE(DATE(入力項目!$S$7,入力項目!$S$8,1),1))=$D354),子育て関連マスタ!$C$15,0),0) +
IF(AND(OR(U354=3,U354=5,U354=7),$D354=11),子育て関連マスタ!$C$17,0) +
IF(AND(U354=20,$D354=1),子育て関連マスタ!$C$18,0) +
IF(AND(U354=20,$D354=1),
IFERROR(_xlfn.IFS(
入力項目!$S$10="男",子育て関連マスタ!$C$18,
入力項目!$S$10="女",子育て関連マスタ!$C$19
),0),0
) +
IF(AND(U354&gt;=入力項目!$S$18,U354&lt;=入力項目!$S$19),入力項目!$S$20,0) +
IF(AND(U354&gt;=入力項目!$S$21,U354&lt;=入力項目!$S$22),入力項目!$S$23,0) +
IF(AND(U354&gt;=入力項目!$S$24,U354&lt;=入力項目!$S$25),入力項目!$S$26,0)
)</f>
        <v>0</v>
      </c>
      <c r="AJ354" s="10">
        <f ca="1">-VLOOKUP($D354,月別収支!$A$2:$H$13,7,FALSE)</f>
        <v>-20000</v>
      </c>
    </row>
    <row r="355" spans="1:36" x14ac:dyDescent="0.4">
      <c r="A355">
        <f t="shared" ca="1" si="88"/>
        <v>2054</v>
      </c>
      <c r="B355">
        <f t="shared" ca="1" si="95"/>
        <v>2053</v>
      </c>
      <c r="C355">
        <f t="shared" ca="1" si="96"/>
        <v>30</v>
      </c>
      <c r="D355">
        <f t="shared" ca="1" si="89"/>
        <v>1</v>
      </c>
      <c r="E355" t="str">
        <f t="shared" ca="1" si="90"/>
        <v>2054年1月</v>
      </c>
      <c r="F355">
        <f ca="1">IF(OR(入力項目!$N$5&lt;$A355,AND(入力項目!$N$5=$A355,入力項目!$N$6&lt;$D355)),IF(F354=0,1,IF(G355=12,F354+1,F354)),0)</f>
        <v>29</v>
      </c>
      <c r="G355">
        <f ca="1">IF(OR(入力項目!$N$5&lt;$A355,AND(入力項目!$N$5=$A355,入力項目!$N$6&lt;$D355)),IF(G354=12,1,G354+1),0)</f>
        <v>3</v>
      </c>
      <c r="H355" t="str">
        <f t="shared" ca="1" si="91"/>
        <v>29_3</v>
      </c>
      <c r="I355">
        <f ca="1">IF(
  IFERROR(AND($C355&gt;0,MOD($C355,入力項目!$N$22)=0,$D355=入力項目!$N$23), FALSE),
  1,
  IF(
    AND(I354&gt;0,J354=12),
    IF(I354=入力項目!$N$28, 0, I354+1),
    I354
  )
)</f>
        <v>0</v>
      </c>
      <c r="J355">
        <f ca="1">IF($D355=入力項目!$N$23,1,IFERROR(J354+1,1))</f>
        <v>8</v>
      </c>
      <c r="K355" t="str">
        <f t="shared" ca="1" si="92"/>
        <v>0_8</v>
      </c>
      <c r="L355">
        <f ca="1">L354+IF(入力項目!$D$4=$D355,1,0)</f>
        <v>58</v>
      </c>
      <c r="M355" t="str">
        <f t="shared" ca="1" si="93"/>
        <v>58歳</v>
      </c>
      <c r="N355">
        <f t="shared" ca="1" si="97"/>
        <v>59</v>
      </c>
      <c r="O355" t="str">
        <f t="shared" ca="1" si="94"/>
        <v>59歳</v>
      </c>
      <c r="P355">
        <f t="shared" ca="1" si="98"/>
        <v>33</v>
      </c>
      <c r="Q355">
        <f t="shared" ca="1" si="99"/>
        <v>31</v>
      </c>
      <c r="R355">
        <f t="shared" ca="1" si="100"/>
        <v>2054</v>
      </c>
      <c r="S355">
        <f t="shared" ca="1" si="101"/>
        <v>2054</v>
      </c>
      <c r="T355">
        <f t="shared" ca="1" si="102"/>
        <v>2054</v>
      </c>
      <c r="U355">
        <f t="shared" ca="1" si="103"/>
        <v>2054</v>
      </c>
      <c r="V355" s="10">
        <f t="shared" ca="1" si="104"/>
        <v>43770945</v>
      </c>
      <c r="W355" s="10">
        <f ca="1">IF($L355&lt;その他マスタ!$B$1,VLOOKUP($D355,月別収支!$A$2:$H$13,2,FALSE),その他マスタ!$B$3)+IF(AND($L355=その他マスタ!$B$1,入力項目!$I$9="あり",$D355=入力項目!$D$4),その他マスタ!$B$2,0)</f>
        <v>300000</v>
      </c>
      <c r="X355" s="10">
        <f ca="1">-IF(入力項目!$K$5=TRUE,
IF($F355+$G355&lt;3,VLOOKUP($D355,月別収支!$A$2:$H$13,8,FALSE),0)+IFERROR(VLOOKUP($H355,住宅ローン計算!C:P,13,FALSE),0)+IF($F355&gt;1,IF(OR($G355=3,$G355=6,$G355=9,$G355=12),ROUNDUP(入力項目!$N$18/4,0),0),0),
VLOOKUP($D355,月別収支!$A$2:$H$13,8,FALSE))</f>
        <v>-91090</v>
      </c>
      <c r="Y355" s="10">
        <f ca="1">-VLOOKUP($D355,月別収支!$A$2:$H$13,3,FALSE)</f>
        <v>-75000</v>
      </c>
      <c r="Z355" s="10">
        <f ca="1">-VLOOKUP($D355,月別収支!$A$2:$H$13,4,FALSE)</f>
        <v>-27000</v>
      </c>
      <c r="AA355" s="10">
        <f ca="1">-VLOOKUP($D355,月別収支!$A$2:$H$13,6,FALSE)</f>
        <v>-10000</v>
      </c>
      <c r="AB355" s="10">
        <f ca="1">-(
VLOOKUP($D355,月別収支!$A$2:$H$13,5,FALSE)+IF(AND(入力項目!$I$27&lt;=$A355,ISEVEN($A355-入力項目!$I$27),入力項目!$I$28=$D355),入力項目!$I$26,0)
+IF(入力項目!$K$26=TRUE,
IFERROR(VLOOKUP($K355,マイカーローン計算!C:P,13,FALSE),0),
IFERROR(
  IF(AND($C355&gt;0,MOD($C355,入力項目!$N$22)=0,$D355=入力項目!$N$23),入力項目!$N$24,0),
 0
)
)
)</f>
        <v>-20000</v>
      </c>
      <c r="AC355" s="10">
        <f ca="1">-IF($A355&lt;入力項目!$N$33,入力項目!$N$35,IF(AND($A355=入力項目!$N$33,$D355&lt;=入力項目!$N$34),入力項目!$N$35,0))</f>
        <v>0</v>
      </c>
      <c r="AD355">
        <f ca="1">-(
_xlfn.IFS(
P355&lt;=入力項目!$S$11,0,
AND(P355&gt;=入力項目!$S$11+1,P355&lt;=3),IFERROR(VLOOKUP(入力項目!$S$12,子育て関連マスタ!$I$4:$M$5,4,FALSE),0),
AND(P355&gt;=4,P355&lt;=6),IFERROR(VLOOKUP(入力項目!$S$13,子育て関連マスタ!$I$9:$M$12,4,FALSE),0),
AND(P355&gt;=7,P355&lt;=12),IFERROR(VLOOKUP(入力項目!$S$14,子育て関連マスタ!$I$16:$M$17,4,FALSE),0),
AND(P355&gt;=13,P355&lt;=15),IFERROR(VLOOKUP(入力項目!$S$15,子育て関連マスタ!$I$21:$M$22,4,FALSE),0),
AND(P355&gt;=16,P355&lt;=18),IFERROR(VLOOKUP(入力項目!$S$16,子育て関連マスタ!$I$26:$M$28,4,FALSE),0),
AND(P355&gt;=19,P355&lt;=20,入力項目!$S$16="高専"),IFERROR(VLOOKUP(入力項目!$S$16,子育て関連マスタ!$I$26:$M$28,4,FALSE),0),
AND(P355&gt;=19,P355&lt;=20,入力項目!$S$16&lt;&gt;"高専"),IFERROR(VLOOKUP(入力項目!$S$17,子育て関連マスタ!$I$32:$M$37,4,FALSE),0),
AND(P355&gt;=21,P355&lt;=22,入力項目!$S$16="高専"),IFERROR(VLOOKUP(入力項目!$S$17,子育て関連マスタ!$I$32:$M$34,4,FALSE),0),
AND(P355&gt;=21,P355&lt;=22,入力項目!$S$16&lt;&gt;"高専"),IFERROR(VLOOKUP(入力項目!$S$17,子育て関連マスタ!$I$32:$M$34,4,FALSE),0),
P355&gt;=23,0
) +
IF($D355=4,
  IFERROR(_xlfn.IFS(
  P355&lt;=入力項目!$S$11,0,
  AND(P355=入力項目!$S$11),IFERROR(VLOOKUP(入力項目!$S$12,子育て関連マスタ!$I$4:$M$5,2,FALSE),0),
  AND(P355=4),IFERROR(VLOOKUP(入力項目!$S$13,子育て関連マスタ!$I$9:$M$12,2,FALSE),0),
  AND(P355=7),IFERROR(VLOOKUP(入力項目!$S$14,子育て関連マスタ!$I$16:$M$17,2,FALSE),0),
  AND(P355=13),IFERROR(VLOOKUP(入力項目!$S$15,子育て関連マスタ!$I$21:$M$22,2,FALSE),0),
  AND(P355=16),IFERROR(VLOOKUP(入力項目!$S$16,子育て関連マスタ!$I$26:$M$28,2,FALSE),0),
  AND(P355=19,入力項目!$S$16&lt;&gt;"高専"),IFERROR(VLOOKUP(入力項目!$S$17,子育て関連マスタ!$I$32:$M$37,2,FALSE),0),
  AND(P355=21,入力項目!$S$16="高専"),IFERROR(VLOOKUP(入力項目!$S$17,子育て関連マスタ!$I$32:$M$37,2,FALSE),0),
  P355&gt;=22,0
  ),0),0
) +
IF(AND(P355&gt;=1,P355&lt;=15),IF($D355=入力項目!$S$8,入力項目!$S$3,0),0) +
IF(AND(P355&gt;=1,P355&lt;=15),IF($D355=5,入力項目!$S$4,0),0) +
IF(AND(P355&gt;=1,P355&lt;=15),IF($D355=12,入力項目!$S$5,0),0) +
IF(AND(入力項目!$S$7=$A355,入力項目!$S$8=$D355),子育て関連マスタ!$C$14,0) +
IFERROR(IF(AND(YEAR(EDATE(DATE(入力項目!$S$7,入力項目!$S$8,1),1))=$A355,MONTH(EDATE(DATE(入力項目!$S$7,入力項目!$S$8,1),1))=$D355),子育て関連マスタ!$C$15,0),0) +
IF(AND(OR(P355=3,P355=5,P355=7),$D355=11),子育て関連マスタ!$C$17,0) +
IF(AND(P355=20,$D355=1),子育て関連マスタ!$C$18,0) +
IF(AND(P355=20,$D355=1),
IFERROR(_xlfn.IFS(
入力項目!$S$10="男",子育て関連マスタ!$C$18,
入力項目!$S$10="女",子育て関連マスタ!$C$19
),0),0
) +
IF(AND(P355&gt;=入力項目!$S$18,P355&lt;=入力項目!$S$19),入力項目!$S$20,0) +
IF(AND(P355&gt;=入力項目!$S$21,P355&lt;=入力項目!$S$22),入力項目!$S$23,0) +
IF(AND(P355&gt;=入力項目!$S$24,P355&lt;=入力項目!$S$25),入力項目!$S$26,0)
)</f>
        <v>0</v>
      </c>
      <c r="AE355">
        <f ca="1">-(
_xlfn.IFS(
Q355&lt;=入力項目!$S$11,0,
AND(Q355&gt;=入力項目!$S$11+1,Q355&lt;=3),IFERROR(VLOOKUP(入力項目!$S$12,子育て関連マスタ!$I$4:$M$5,4,FALSE),0),
AND(Q355&gt;=4,Q355&lt;=6),IFERROR(VLOOKUP(入力項目!$S$13,子育て関連マスタ!$I$9:$M$12,4,FALSE),0),
AND(Q355&gt;=7,Q355&lt;=12),IFERROR(VLOOKUP(入力項目!$S$14,子育て関連マスタ!$I$16:$M$17,4,FALSE),0),
AND(Q355&gt;=13,Q355&lt;=15),IFERROR(VLOOKUP(入力項目!$S$15,子育て関連マスタ!$I$21:$M$22,4,FALSE),0),
AND(Q355&gt;=16,Q355&lt;=18),IFERROR(VLOOKUP(入力項目!$S$16,子育て関連マスタ!$I$26:$M$28,4,FALSE),0),
AND(Q355&gt;=19,Q355&lt;=20,入力項目!$S$16="高専"),IFERROR(VLOOKUP(入力項目!$S$16,子育て関連マスタ!$I$26:$M$28,4,FALSE),0),
AND(Q355&gt;=19,Q355&lt;=20,入力項目!$S$16&lt;&gt;"高専"),IFERROR(VLOOKUP(入力項目!$S$17,子育て関連マスタ!$I$32:$M$37,4,FALSE),0),
AND(Q355&gt;=21,Q355&lt;=22,入力項目!$S$16="高専"),IFERROR(VLOOKUP(入力項目!$S$17,子育て関連マスタ!$I$32:$M$34,4,FALSE),0),
AND(Q355&gt;=21,Q355&lt;=22,入力項目!$S$16&lt;&gt;"高専"),IFERROR(VLOOKUP(入力項目!$S$17,子育て関連マスタ!$I$32:$M$34,4,FALSE),0),
Q355&gt;=23,0
) +
IF($D355=4,
  IFERROR(_xlfn.IFS(
  Q355&lt;=入力項目!$S$11,0,
  AND(Q355=入力項目!$S$11),IFERROR(VLOOKUP(入力項目!$S$12,子育て関連マスタ!$I$4:$M$5,2,FALSE),0),
  AND(Q355=4),IFERROR(VLOOKUP(入力項目!$S$13,子育て関連マスタ!$I$9:$M$12,2,FALSE),0),
  AND(Q355=7),IFERROR(VLOOKUP(入力項目!$S$14,子育て関連マスタ!$I$16:$M$17,2,FALSE),0),
  AND(Q355=13),IFERROR(VLOOKUP(入力項目!$S$15,子育て関連マスタ!$I$21:$M$22,2,FALSE),0),
  AND(Q355=16),IFERROR(VLOOKUP(入力項目!$S$16,子育て関連マスタ!$I$26:$M$28,2,FALSE),0),
  AND(Q355=19,入力項目!$S$16&lt;&gt;"高専"),IFERROR(VLOOKUP(入力項目!$S$17,子育て関連マスタ!$I$32:$M$37,2,FALSE),0),
  AND(Q355=21,入力項目!$S$16="高専"),IFERROR(VLOOKUP(入力項目!$S$17,子育て関連マスタ!$I$32:$M$37,2,FALSE),0),
  Q355&gt;=22,0
  ),0),0
) +
IF(AND(Q355&gt;=1,Q355&lt;=15),IF($D355=入力項目!$S$8,入力項目!$S$3,0),0) +
IF(AND(Q355&gt;=1,Q355&lt;=15),IF($D355=5,入力項目!$S$4,0),0) +
IF(AND(Q355&gt;=1,Q355&lt;=15),IF($D355=12,入力項目!$S$5,0),0) +
IF(AND(入力項目!$S$7=$A355,入力項目!$S$8=$D355),子育て関連マスタ!$C$14,0) +
IFERROR(IF(AND(YEAR(EDATE(DATE(入力項目!$S$7,入力項目!$S$8,1),1))=$A355,MONTH(EDATE(DATE(入力項目!$S$7,入力項目!$S$8,1),1))=$D355),子育て関連マスタ!$C$15,0),0) +
IF(AND(OR(Q355=3,Q355=5,Q355=7),$D355=11),子育て関連マスタ!$C$17,0) +
IF(AND(Q355=20,$D355=1),子育て関連マスタ!$C$18,0) +
IF(AND(Q355=20,$D355=1),
IFERROR(_xlfn.IFS(
入力項目!$S$10="男",子育て関連マスタ!$C$18,
入力項目!$S$10="女",子育て関連マスタ!$C$19
),0),0
) +
IF(AND(Q355&gt;=入力項目!$S$18,Q355&lt;=入力項目!$S$19),入力項目!$S$20,0) +
IF(AND(Q355&gt;=入力項目!$S$21,Q355&lt;=入力項目!$S$22),入力項目!$S$23,0) +
IF(AND(Q355&gt;=入力項目!$S$24,Q355&lt;=入力項目!$S$25),入力項目!$S$26,0)
)</f>
        <v>0</v>
      </c>
      <c r="AF355">
        <f ca="1">-(
_xlfn.IFS(
R355&lt;=入力項目!$S$11,0,
AND(R355&gt;=入力項目!$S$11+1,R355&lt;=3),IFERROR(VLOOKUP(入力項目!$S$12,子育て関連マスタ!$I$4:$M$5,4,FALSE),0),
AND(R355&gt;=4,R355&lt;=6),IFERROR(VLOOKUP(入力項目!$S$13,子育て関連マスタ!$I$9:$M$12,4,FALSE),0),
AND(R355&gt;=7,R355&lt;=12),IFERROR(VLOOKUP(入力項目!$S$14,子育て関連マスタ!$I$16:$M$17,4,FALSE),0),
AND(R355&gt;=13,R355&lt;=15),IFERROR(VLOOKUP(入力項目!$S$15,子育て関連マスタ!$I$21:$M$22,4,FALSE),0),
AND(R355&gt;=16,R355&lt;=18),IFERROR(VLOOKUP(入力項目!$S$16,子育て関連マスタ!$I$26:$M$28,4,FALSE),0),
AND(R355&gt;=19,R355&lt;=20,入力項目!$S$16="高専"),IFERROR(VLOOKUP(入力項目!$S$16,子育て関連マスタ!$I$26:$M$28,4,FALSE),0),
AND(R355&gt;=19,R355&lt;=20,入力項目!$S$16&lt;&gt;"高専"),IFERROR(VLOOKUP(入力項目!$S$17,子育て関連マスタ!$I$32:$M$37,4,FALSE),0),
AND(R355&gt;=21,R355&lt;=22,入力項目!$S$16="高専"),IFERROR(VLOOKUP(入力項目!$S$17,子育て関連マスタ!$I$32:$M$34,4,FALSE),0),
AND(R355&gt;=21,R355&lt;=22,入力項目!$S$16&lt;&gt;"高専"),IFERROR(VLOOKUP(入力項目!$S$17,子育て関連マスタ!$I$32:$M$34,4,FALSE),0),
R355&gt;=23,0
) +
IF($D355=4,
  IFERROR(_xlfn.IFS(
  R355&lt;=入力項目!$S$11,0,
  AND(R355=入力項目!$S$11),IFERROR(VLOOKUP(入力項目!$S$12,子育て関連マスタ!$I$4:$M$5,2,FALSE),0),
  AND(R355=4),IFERROR(VLOOKUP(入力項目!$S$13,子育て関連マスタ!$I$9:$M$12,2,FALSE),0),
  AND(R355=7),IFERROR(VLOOKUP(入力項目!$S$14,子育て関連マスタ!$I$16:$M$17,2,FALSE),0),
  AND(R355=13),IFERROR(VLOOKUP(入力項目!$S$15,子育て関連マスタ!$I$21:$M$22,2,FALSE),0),
  AND(R355=16),IFERROR(VLOOKUP(入力項目!$S$16,子育て関連マスタ!$I$26:$M$28,2,FALSE),0),
  AND(R355=19,入力項目!$S$16&lt;&gt;"高専"),IFERROR(VLOOKUP(入力項目!$S$17,子育て関連マスタ!$I$32:$M$37,2,FALSE),0),
  AND(R355=21,入力項目!$S$16="高専"),IFERROR(VLOOKUP(入力項目!$S$17,子育て関連マスタ!$I$32:$M$37,2,FALSE),0),
  R355&gt;=22,0
  ),0),0
) +
IF(AND(R355&gt;=1,R355&lt;=15),IF($D355=入力項目!$S$8,入力項目!$S$3,0),0) +
IF(AND(R355&gt;=1,R355&lt;=15),IF($D355=5,入力項目!$S$4,0),0) +
IF(AND(R355&gt;=1,R355&lt;=15),IF($D355=12,入力項目!$S$5,0),0) +
IF(AND(入力項目!$S$7=$A355,入力項目!$S$8=$D355),子育て関連マスタ!$C$14,0) +
IFERROR(IF(AND(YEAR(EDATE(DATE(入力項目!$S$7,入力項目!$S$8,1),1))=$A355,MONTH(EDATE(DATE(入力項目!$S$7,入力項目!$S$8,1),1))=$D355),子育て関連マスタ!$C$15,0),0) +
IF(AND(OR(R355=3,R355=5,R355=7),$D355=11),子育て関連マスタ!$C$17,0) +
IF(AND(R355=20,$D355=1),子育て関連マスタ!$C$18,0) +
IF(AND(R355=20,$D355=1),
IFERROR(_xlfn.IFS(
入力項目!$S$10="男",子育て関連マスタ!$C$18,
入力項目!$S$10="女",子育て関連マスタ!$C$19
),0),0
) +
IF(AND(R355&gt;=入力項目!$S$18,R355&lt;=入力項目!$S$19),入力項目!$S$20,0) +
IF(AND(R355&gt;=入力項目!$S$21,R355&lt;=入力項目!$S$22),入力項目!$S$23,0) +
IF(AND(R355&gt;=入力項目!$S$24,R355&lt;=入力項目!$S$25),入力項目!$S$26,0)
)</f>
        <v>0</v>
      </c>
      <c r="AG355">
        <f ca="1">-(
_xlfn.IFS(
S355&lt;=入力項目!$S$11,0,
AND(S355&gt;=入力項目!$S$11+1,S355&lt;=3),IFERROR(VLOOKUP(入力項目!$S$12,子育て関連マスタ!$I$4:$M$5,4,FALSE),0),
AND(S355&gt;=4,S355&lt;=6),IFERROR(VLOOKUP(入力項目!$S$13,子育て関連マスタ!$I$9:$M$12,4,FALSE),0),
AND(S355&gt;=7,S355&lt;=12),IFERROR(VLOOKUP(入力項目!$S$14,子育て関連マスタ!$I$16:$M$17,4,FALSE),0),
AND(S355&gt;=13,S355&lt;=15),IFERROR(VLOOKUP(入力項目!$S$15,子育て関連マスタ!$I$21:$M$22,4,FALSE),0),
AND(S355&gt;=16,S355&lt;=18),IFERROR(VLOOKUP(入力項目!$S$16,子育て関連マスタ!$I$26:$M$28,4,FALSE),0),
AND(S355&gt;=19,S355&lt;=20,入力項目!$S$16="高専"),IFERROR(VLOOKUP(入力項目!$S$16,子育て関連マスタ!$I$26:$M$28,4,FALSE),0),
AND(S355&gt;=19,S355&lt;=20,入力項目!$S$16&lt;&gt;"高専"),IFERROR(VLOOKUP(入力項目!$S$17,子育て関連マスタ!$I$32:$M$37,4,FALSE),0),
AND(S355&gt;=21,S355&lt;=22,入力項目!$S$16="高専"),IFERROR(VLOOKUP(入力項目!$S$17,子育て関連マスタ!$I$32:$M$34,4,FALSE),0),
AND(S355&gt;=21,S355&lt;=22,入力項目!$S$16&lt;&gt;"高専"),IFERROR(VLOOKUP(入力項目!$S$17,子育て関連マスタ!$I$32:$M$34,4,FALSE),0),
S355&gt;=23,0
) +
IF($D355=4,
  IFERROR(_xlfn.IFS(
  S355&lt;=入力項目!$S$11,0,
  AND(S355=入力項目!$S$11),IFERROR(VLOOKUP(入力項目!$S$12,子育て関連マスタ!$I$4:$M$5,2,FALSE),0),
  AND(S355=4),IFERROR(VLOOKUP(入力項目!$S$13,子育て関連マスタ!$I$9:$M$12,2,FALSE),0),
  AND(S355=7),IFERROR(VLOOKUP(入力項目!$S$14,子育て関連マスタ!$I$16:$M$17,2,FALSE),0),
  AND(S355=13),IFERROR(VLOOKUP(入力項目!$S$15,子育て関連マスタ!$I$21:$M$22,2,FALSE),0),
  AND(S355=16),IFERROR(VLOOKUP(入力項目!$S$16,子育て関連マスタ!$I$26:$M$28,2,FALSE),0),
  AND(S355=19,入力項目!$S$16&lt;&gt;"高専"),IFERROR(VLOOKUP(入力項目!$S$17,子育て関連マスタ!$I$32:$M$37,2,FALSE),0),
  AND(S355=21,入力項目!$S$16="高専"),IFERROR(VLOOKUP(入力項目!$S$17,子育て関連マスタ!$I$32:$M$37,2,FALSE),0),
  S355&gt;=22,0
  ),0),0
) +
IF(AND(S355&gt;=1,S355&lt;=15),IF($D355=入力項目!$S$8,入力項目!$S$3,0),0) +
IF(AND(S355&gt;=1,S355&lt;=15),IF($D355=5,入力項目!$S$4,0),0) +
IF(AND(S355&gt;=1,S355&lt;=15),IF($D355=12,入力項目!$S$5,0),0) +
IF(AND(入力項目!$S$7=$A355,入力項目!$S$8=$D355),子育て関連マスタ!$C$14,0) +
IFERROR(IF(AND(YEAR(EDATE(DATE(入力項目!$S$7,入力項目!$S$8,1),1))=$A355,MONTH(EDATE(DATE(入力項目!$S$7,入力項目!$S$8,1),1))=$D355),子育て関連マスタ!$C$15,0),0) +
IF(AND(OR(S355=3,S355=5,S355=7),$D355=11),子育て関連マスタ!$C$17,0) +
IF(AND(S355=20,$D355=1),子育て関連マスタ!$C$18,0) +
IF(AND(S355=20,$D355=1),
IFERROR(_xlfn.IFS(
入力項目!$S$10="男",子育て関連マスタ!$C$18,
入力項目!$S$10="女",子育て関連マスタ!$C$19
),0),0
) +
IF(AND(S355&gt;=入力項目!$S$18,S355&lt;=入力項目!$S$19),入力項目!$S$20,0) +
IF(AND(S355&gt;=入力項目!$S$21,S355&lt;=入力項目!$S$22),入力項目!$S$23,0) +
IF(AND(S355&gt;=入力項目!$S$24,S355&lt;=入力項目!$S$25),入力項目!$S$26,0)
)</f>
        <v>0</v>
      </c>
      <c r="AH355">
        <f ca="1">-(
_xlfn.IFS(
T355&lt;=入力項目!$S$11,0,
AND(T355&gt;=入力項目!$S$11+1,T355&lt;=3),IFERROR(VLOOKUP(入力項目!$S$12,子育て関連マスタ!$I$4:$M$5,4,FALSE),0),
AND(T355&gt;=4,T355&lt;=6),IFERROR(VLOOKUP(入力項目!$S$13,子育て関連マスタ!$I$9:$M$12,4,FALSE),0),
AND(T355&gt;=7,T355&lt;=12),IFERROR(VLOOKUP(入力項目!$S$14,子育て関連マスタ!$I$16:$M$17,4,FALSE),0),
AND(T355&gt;=13,T355&lt;=15),IFERROR(VLOOKUP(入力項目!$S$15,子育て関連マスタ!$I$21:$M$22,4,FALSE),0),
AND(T355&gt;=16,T355&lt;=18),IFERROR(VLOOKUP(入力項目!$S$16,子育て関連マスタ!$I$26:$M$28,4,FALSE),0),
AND(T355&gt;=19,T355&lt;=20,入力項目!$S$16="高専"),IFERROR(VLOOKUP(入力項目!$S$16,子育て関連マスタ!$I$26:$M$28,4,FALSE),0),
AND(T355&gt;=19,T355&lt;=20,入力項目!$S$16&lt;&gt;"高専"),IFERROR(VLOOKUP(入力項目!$S$17,子育て関連マスタ!$I$32:$M$37,4,FALSE),0),
AND(T355&gt;=21,T355&lt;=22,入力項目!$S$16="高専"),IFERROR(VLOOKUP(入力項目!$S$17,子育て関連マスタ!$I$32:$M$34,4,FALSE),0),
AND(T355&gt;=21,T355&lt;=22,入力項目!$S$16&lt;&gt;"高専"),IFERROR(VLOOKUP(入力項目!$S$17,子育て関連マスタ!$I$32:$M$34,4,FALSE),0),
T355&gt;=23,0
) +
IF($D355=4,
  IFERROR(_xlfn.IFS(
  T355&lt;=入力項目!$S$11,0,
  AND(T355=入力項目!$S$11),IFERROR(VLOOKUP(入力項目!$S$12,子育て関連マスタ!$I$4:$M$5,2,FALSE),0),
  AND(T355=4),IFERROR(VLOOKUP(入力項目!$S$13,子育て関連マスタ!$I$9:$M$12,2,FALSE),0),
  AND(T355=7),IFERROR(VLOOKUP(入力項目!$S$14,子育て関連マスタ!$I$16:$M$17,2,FALSE),0),
  AND(T355=13),IFERROR(VLOOKUP(入力項目!$S$15,子育て関連マスタ!$I$21:$M$22,2,FALSE),0),
  AND(T355=16),IFERROR(VLOOKUP(入力項目!$S$16,子育て関連マスタ!$I$26:$M$28,2,FALSE),0),
  AND(T355=19,入力項目!$S$16&lt;&gt;"高専"),IFERROR(VLOOKUP(入力項目!$S$17,子育て関連マスタ!$I$32:$M$37,2,FALSE),0),
  AND(T355=21,入力項目!$S$16="高専"),IFERROR(VLOOKUP(入力項目!$S$17,子育て関連マスタ!$I$32:$M$37,2,FALSE),0),
  T355&gt;=22,0
  ),0),0
) +
IF(AND(T355&gt;=1,T355&lt;=15),IF($D355=入力項目!$S$8,入力項目!$S$3,0),0) +
IF(AND(T355&gt;=1,T355&lt;=15),IF($D355=5,入力項目!$S$4,0),0) +
IF(AND(T355&gt;=1,T355&lt;=15),IF($D355=12,入力項目!$S$5,0),0) +
IF(AND(入力項目!$S$7=$A355,入力項目!$S$8=$D355),子育て関連マスタ!$C$14,0) +
IFERROR(IF(AND(YEAR(EDATE(DATE(入力項目!$S$7,入力項目!$S$8,1),1))=$A355,MONTH(EDATE(DATE(入力項目!$S$7,入力項目!$S$8,1),1))=$D355),子育て関連マスタ!$C$15,0),0) +
IF(AND(OR(T355=3,T355=5,T355=7),$D355=11),子育て関連マスタ!$C$17,0) +
IF(AND(T355=20,$D355=1),子育て関連マスタ!$C$18,0) +
IF(AND(T355=20,$D355=1),
IFERROR(_xlfn.IFS(
入力項目!$S$10="男",子育て関連マスタ!$C$18,
入力項目!$S$10="女",子育て関連マスタ!$C$19
),0),0
) +
IF(AND(T355&gt;=入力項目!$S$18,T355&lt;=入力項目!$S$19),入力項目!$S$20,0) +
IF(AND(T355&gt;=入力項目!$S$21,T355&lt;=入力項目!$S$22),入力項目!$S$23,0) +
IF(AND(T355&gt;=入力項目!$S$24,T355&lt;=入力項目!$S$25),入力項目!$S$26,0)
)</f>
        <v>0</v>
      </c>
      <c r="AI355">
        <f ca="1">-(
_xlfn.IFS(
U355&lt;=入力項目!$S$11,0,
AND(U355&gt;=入力項目!$S$11+1,U355&lt;=3),IFERROR(VLOOKUP(入力項目!$S$12,子育て関連マスタ!$I$4:$M$5,4,FALSE),0),
AND(U355&gt;=4,U355&lt;=6),IFERROR(VLOOKUP(入力項目!$S$13,子育て関連マスタ!$I$9:$M$12,4,FALSE),0),
AND(U355&gt;=7,U355&lt;=12),IFERROR(VLOOKUP(入力項目!$S$14,子育て関連マスタ!$I$16:$M$17,4,FALSE),0),
AND(U355&gt;=13,U355&lt;=15),IFERROR(VLOOKUP(入力項目!$S$15,子育て関連マスタ!$I$21:$M$22,4,FALSE),0),
AND(U355&gt;=16,U355&lt;=18),IFERROR(VLOOKUP(入力項目!$S$16,子育て関連マスタ!$I$26:$M$28,4,FALSE),0),
AND(U355&gt;=19,U355&lt;=20,入力項目!$S$16="高専"),IFERROR(VLOOKUP(入力項目!$S$16,子育て関連マスタ!$I$26:$M$28,4,FALSE),0),
AND(U355&gt;=19,U355&lt;=20,入力項目!$S$16&lt;&gt;"高専"),IFERROR(VLOOKUP(入力項目!$S$17,子育て関連マスタ!$I$32:$M$37,4,FALSE),0),
AND(U355&gt;=21,U355&lt;=22,入力項目!$S$16="高専"),IFERROR(VLOOKUP(入力項目!$S$17,子育て関連マスタ!$I$32:$M$34,4,FALSE),0),
AND(U355&gt;=21,U355&lt;=22,入力項目!$S$16&lt;&gt;"高専"),IFERROR(VLOOKUP(入力項目!$S$17,子育て関連マスタ!$I$32:$M$34,4,FALSE),0),
U355&gt;=23,0
) +
IF($D355=4,
  IFERROR(_xlfn.IFS(
  U355&lt;=入力項目!$S$11,0,
  AND(U355=入力項目!$S$11),IFERROR(VLOOKUP(入力項目!$S$12,子育て関連マスタ!$I$4:$M$5,2,FALSE),0),
  AND(U355=4),IFERROR(VLOOKUP(入力項目!$S$13,子育て関連マスタ!$I$9:$M$12,2,FALSE),0),
  AND(U355=7),IFERROR(VLOOKUP(入力項目!$S$14,子育て関連マスタ!$I$16:$M$17,2,FALSE),0),
  AND(U355=13),IFERROR(VLOOKUP(入力項目!$S$15,子育て関連マスタ!$I$21:$M$22,2,FALSE),0),
  AND(U355=16),IFERROR(VLOOKUP(入力項目!$S$16,子育て関連マスタ!$I$26:$M$28,2,FALSE),0),
  AND(U355=19,入力項目!$S$16&lt;&gt;"高専"),IFERROR(VLOOKUP(入力項目!$S$17,子育て関連マスタ!$I$32:$M$37,2,FALSE),0),
  AND(U355=21,入力項目!$S$16="高専"),IFERROR(VLOOKUP(入力項目!$S$17,子育て関連マスタ!$I$32:$M$37,2,FALSE),0),
  U355&gt;=22,0
  ),0),0
) +
IF(AND(U355&gt;=1,U355&lt;=15),IF($D355=入力項目!$S$8,入力項目!$S$3,0),0) +
IF(AND(U355&gt;=1,U355&lt;=15),IF($D355=5,入力項目!$S$4,0),0) +
IF(AND(U355&gt;=1,U355&lt;=15),IF($D355=12,入力項目!$S$5,0),0) +
IF(AND(入力項目!$S$7=$A355,入力項目!$S$8=$D355),子育て関連マスタ!$C$14,0) +
IFERROR(IF(AND(YEAR(EDATE(DATE(入力項目!$S$7,入力項目!$S$8,1),1))=$A355,MONTH(EDATE(DATE(入力項目!$S$7,入力項目!$S$8,1),1))=$D355),子育て関連マスタ!$C$15,0),0) +
IF(AND(OR(U355=3,U355=5,U355=7),$D355=11),子育て関連マスタ!$C$17,0) +
IF(AND(U355=20,$D355=1),子育て関連マスタ!$C$18,0) +
IF(AND(U355=20,$D355=1),
IFERROR(_xlfn.IFS(
入力項目!$S$10="男",子育て関連マスタ!$C$18,
入力項目!$S$10="女",子育て関連マスタ!$C$19
),0),0
) +
IF(AND(U355&gt;=入力項目!$S$18,U355&lt;=入力項目!$S$19),入力項目!$S$20,0) +
IF(AND(U355&gt;=入力項目!$S$21,U355&lt;=入力項目!$S$22),入力項目!$S$23,0) +
IF(AND(U355&gt;=入力項目!$S$24,U355&lt;=入力項目!$S$25),入力項目!$S$26,0)
)</f>
        <v>0</v>
      </c>
      <c r="AJ355" s="10">
        <f ca="1">-VLOOKUP($D355,月別収支!$A$2:$H$13,7,FALSE)</f>
        <v>-20000</v>
      </c>
    </row>
    <row r="356" spans="1:36" x14ac:dyDescent="0.4">
      <c r="A356">
        <f t="shared" ca="1" si="88"/>
        <v>2054</v>
      </c>
      <c r="B356">
        <f t="shared" ca="1" si="95"/>
        <v>2053</v>
      </c>
      <c r="C356">
        <f t="shared" ca="1" si="96"/>
        <v>30</v>
      </c>
      <c r="D356">
        <f t="shared" ca="1" si="89"/>
        <v>2</v>
      </c>
      <c r="E356" t="str">
        <f t="shared" ca="1" si="90"/>
        <v>2054年2月</v>
      </c>
      <c r="F356">
        <f ca="1">IF(OR(入力項目!$N$5&lt;$A356,AND(入力項目!$N$5=$A356,入力項目!$N$6&lt;$D356)),IF(F355=0,1,IF(G356=12,F355+1,F355)),0)</f>
        <v>29</v>
      </c>
      <c r="G356">
        <f ca="1">IF(OR(入力項目!$N$5&lt;$A356,AND(入力項目!$N$5=$A356,入力項目!$N$6&lt;$D356)),IF(G355=12,1,G355+1),0)</f>
        <v>4</v>
      </c>
      <c r="H356" t="str">
        <f t="shared" ca="1" si="91"/>
        <v>29_4</v>
      </c>
      <c r="I356">
        <f ca="1">IF(
  IFERROR(AND($C356&gt;0,MOD($C356,入力項目!$N$22)=0,$D356=入力項目!$N$23), FALSE),
  1,
  IF(
    AND(I355&gt;0,J355=12),
    IF(I355=入力項目!$N$28, 0, I355+1),
    I355
  )
)</f>
        <v>0</v>
      </c>
      <c r="J356">
        <f ca="1">IF($D356=入力項目!$N$23,1,IFERROR(J355+1,1))</f>
        <v>9</v>
      </c>
      <c r="K356" t="str">
        <f t="shared" ca="1" si="92"/>
        <v>0_9</v>
      </c>
      <c r="L356">
        <f ca="1">L355+IF(入力項目!$D$4=$D356,1,0)</f>
        <v>58</v>
      </c>
      <c r="M356" t="str">
        <f t="shared" ca="1" si="93"/>
        <v>58歳</v>
      </c>
      <c r="N356">
        <f t="shared" ca="1" si="97"/>
        <v>59</v>
      </c>
      <c r="O356" t="str">
        <f t="shared" ca="1" si="94"/>
        <v>59歳</v>
      </c>
      <c r="P356">
        <f t="shared" ca="1" si="98"/>
        <v>33</v>
      </c>
      <c r="Q356">
        <f t="shared" ca="1" si="99"/>
        <v>31</v>
      </c>
      <c r="R356">
        <f t="shared" ca="1" si="100"/>
        <v>2054</v>
      </c>
      <c r="S356">
        <f t="shared" ca="1" si="101"/>
        <v>2054</v>
      </c>
      <c r="T356">
        <f t="shared" ca="1" si="102"/>
        <v>2054</v>
      </c>
      <c r="U356">
        <f t="shared" ca="1" si="103"/>
        <v>2054</v>
      </c>
      <c r="V356" s="10">
        <f t="shared" ca="1" si="104"/>
        <v>43865355</v>
      </c>
      <c r="W356" s="10">
        <f ca="1">IF($L356&lt;その他マスタ!$B$1,VLOOKUP($D356,月別収支!$A$2:$H$13,2,FALSE),その他マスタ!$B$3)+IF(AND($L356=その他マスタ!$B$1,入力項目!$I$9="あり",$D356=入力項目!$D$4),その他マスタ!$B$2,0)</f>
        <v>300000</v>
      </c>
      <c r="X356" s="10">
        <f ca="1">-IF(入力項目!$K$5=TRUE,
IF($F356+$G356&lt;3,VLOOKUP($D356,月別収支!$A$2:$H$13,8,FALSE),0)+IFERROR(VLOOKUP($H356,住宅ローン計算!C:P,13,FALSE),0)+IF($F356&gt;1,IF(OR($G356=3,$G356=6,$G356=9,$G356=12),ROUNDUP(入力項目!$N$18/4,0),0),0),
VLOOKUP($D356,月別収支!$A$2:$H$13,8,FALSE))</f>
        <v>-53590</v>
      </c>
      <c r="Y356" s="10">
        <f ca="1">-VLOOKUP($D356,月別収支!$A$2:$H$13,3,FALSE)</f>
        <v>-75000</v>
      </c>
      <c r="Z356" s="10">
        <f ca="1">-VLOOKUP($D356,月別収支!$A$2:$H$13,4,FALSE)</f>
        <v>-27000</v>
      </c>
      <c r="AA356" s="10">
        <f ca="1">-VLOOKUP($D356,月別収支!$A$2:$H$13,6,FALSE)</f>
        <v>-10000</v>
      </c>
      <c r="AB356" s="10">
        <f ca="1">-(
VLOOKUP($D356,月別収支!$A$2:$H$13,5,FALSE)+IF(AND(入力項目!$I$27&lt;=$A356,ISEVEN($A356-入力項目!$I$27),入力項目!$I$28=$D356),入力項目!$I$26,0)
+IF(入力項目!$K$26=TRUE,
IFERROR(VLOOKUP($K356,マイカーローン計算!C:P,13,FALSE),0),
IFERROR(
  IF(AND($C356&gt;0,MOD($C356,入力項目!$N$22)=0,$D356=入力項目!$N$23),入力項目!$N$24,0),
 0
)
)
)</f>
        <v>-20000</v>
      </c>
      <c r="AC356" s="10">
        <f ca="1">-IF($A356&lt;入力項目!$N$33,入力項目!$N$35,IF(AND($A356=入力項目!$N$33,$D356&lt;=入力項目!$N$34),入力項目!$N$35,0))</f>
        <v>0</v>
      </c>
      <c r="AD356">
        <f ca="1">-(
_xlfn.IFS(
P356&lt;=入力項目!$S$11,0,
AND(P356&gt;=入力項目!$S$11+1,P356&lt;=3),IFERROR(VLOOKUP(入力項目!$S$12,子育て関連マスタ!$I$4:$M$5,4,FALSE),0),
AND(P356&gt;=4,P356&lt;=6),IFERROR(VLOOKUP(入力項目!$S$13,子育て関連マスタ!$I$9:$M$12,4,FALSE),0),
AND(P356&gt;=7,P356&lt;=12),IFERROR(VLOOKUP(入力項目!$S$14,子育て関連マスタ!$I$16:$M$17,4,FALSE),0),
AND(P356&gt;=13,P356&lt;=15),IFERROR(VLOOKUP(入力項目!$S$15,子育て関連マスタ!$I$21:$M$22,4,FALSE),0),
AND(P356&gt;=16,P356&lt;=18),IFERROR(VLOOKUP(入力項目!$S$16,子育て関連マスタ!$I$26:$M$28,4,FALSE),0),
AND(P356&gt;=19,P356&lt;=20,入力項目!$S$16="高専"),IFERROR(VLOOKUP(入力項目!$S$16,子育て関連マスタ!$I$26:$M$28,4,FALSE),0),
AND(P356&gt;=19,P356&lt;=20,入力項目!$S$16&lt;&gt;"高専"),IFERROR(VLOOKUP(入力項目!$S$17,子育て関連マスタ!$I$32:$M$37,4,FALSE),0),
AND(P356&gt;=21,P356&lt;=22,入力項目!$S$16="高専"),IFERROR(VLOOKUP(入力項目!$S$17,子育て関連マスタ!$I$32:$M$34,4,FALSE),0),
AND(P356&gt;=21,P356&lt;=22,入力項目!$S$16&lt;&gt;"高専"),IFERROR(VLOOKUP(入力項目!$S$17,子育て関連マスタ!$I$32:$M$34,4,FALSE),0),
P356&gt;=23,0
) +
IF($D356=4,
  IFERROR(_xlfn.IFS(
  P356&lt;=入力項目!$S$11,0,
  AND(P356=入力項目!$S$11),IFERROR(VLOOKUP(入力項目!$S$12,子育て関連マスタ!$I$4:$M$5,2,FALSE),0),
  AND(P356=4),IFERROR(VLOOKUP(入力項目!$S$13,子育て関連マスタ!$I$9:$M$12,2,FALSE),0),
  AND(P356=7),IFERROR(VLOOKUP(入力項目!$S$14,子育て関連マスタ!$I$16:$M$17,2,FALSE),0),
  AND(P356=13),IFERROR(VLOOKUP(入力項目!$S$15,子育て関連マスタ!$I$21:$M$22,2,FALSE),0),
  AND(P356=16),IFERROR(VLOOKUP(入力項目!$S$16,子育て関連マスタ!$I$26:$M$28,2,FALSE),0),
  AND(P356=19,入力項目!$S$16&lt;&gt;"高専"),IFERROR(VLOOKUP(入力項目!$S$17,子育て関連マスタ!$I$32:$M$37,2,FALSE),0),
  AND(P356=21,入力項目!$S$16="高専"),IFERROR(VLOOKUP(入力項目!$S$17,子育て関連マスタ!$I$32:$M$37,2,FALSE),0),
  P356&gt;=22,0
  ),0),0
) +
IF(AND(P356&gt;=1,P356&lt;=15),IF($D356=入力項目!$S$8,入力項目!$S$3,0),0) +
IF(AND(P356&gt;=1,P356&lt;=15),IF($D356=5,入力項目!$S$4,0),0) +
IF(AND(P356&gt;=1,P356&lt;=15),IF($D356=12,入力項目!$S$5,0),0) +
IF(AND(入力項目!$S$7=$A356,入力項目!$S$8=$D356),子育て関連マスタ!$C$14,0) +
IFERROR(IF(AND(YEAR(EDATE(DATE(入力項目!$S$7,入力項目!$S$8,1),1))=$A356,MONTH(EDATE(DATE(入力項目!$S$7,入力項目!$S$8,1),1))=$D356),子育て関連マスタ!$C$15,0),0) +
IF(AND(OR(P356=3,P356=5,P356=7),$D356=11),子育て関連マスタ!$C$17,0) +
IF(AND(P356=20,$D356=1),子育て関連マスタ!$C$18,0) +
IF(AND(P356=20,$D356=1),
IFERROR(_xlfn.IFS(
入力項目!$S$10="男",子育て関連マスタ!$C$18,
入力項目!$S$10="女",子育て関連マスタ!$C$19
),0),0
) +
IF(AND(P356&gt;=入力項目!$S$18,P356&lt;=入力項目!$S$19),入力項目!$S$20,0) +
IF(AND(P356&gt;=入力項目!$S$21,P356&lt;=入力項目!$S$22),入力項目!$S$23,0) +
IF(AND(P356&gt;=入力項目!$S$24,P356&lt;=入力項目!$S$25),入力項目!$S$26,0)
)</f>
        <v>0</v>
      </c>
      <c r="AE356">
        <f ca="1">-(
_xlfn.IFS(
Q356&lt;=入力項目!$S$11,0,
AND(Q356&gt;=入力項目!$S$11+1,Q356&lt;=3),IFERROR(VLOOKUP(入力項目!$S$12,子育て関連マスタ!$I$4:$M$5,4,FALSE),0),
AND(Q356&gt;=4,Q356&lt;=6),IFERROR(VLOOKUP(入力項目!$S$13,子育て関連マスタ!$I$9:$M$12,4,FALSE),0),
AND(Q356&gt;=7,Q356&lt;=12),IFERROR(VLOOKUP(入力項目!$S$14,子育て関連マスタ!$I$16:$M$17,4,FALSE),0),
AND(Q356&gt;=13,Q356&lt;=15),IFERROR(VLOOKUP(入力項目!$S$15,子育て関連マスタ!$I$21:$M$22,4,FALSE),0),
AND(Q356&gt;=16,Q356&lt;=18),IFERROR(VLOOKUP(入力項目!$S$16,子育て関連マスタ!$I$26:$M$28,4,FALSE),0),
AND(Q356&gt;=19,Q356&lt;=20,入力項目!$S$16="高専"),IFERROR(VLOOKUP(入力項目!$S$16,子育て関連マスタ!$I$26:$M$28,4,FALSE),0),
AND(Q356&gt;=19,Q356&lt;=20,入力項目!$S$16&lt;&gt;"高専"),IFERROR(VLOOKUP(入力項目!$S$17,子育て関連マスタ!$I$32:$M$37,4,FALSE),0),
AND(Q356&gt;=21,Q356&lt;=22,入力項目!$S$16="高専"),IFERROR(VLOOKUP(入力項目!$S$17,子育て関連マスタ!$I$32:$M$34,4,FALSE),0),
AND(Q356&gt;=21,Q356&lt;=22,入力項目!$S$16&lt;&gt;"高専"),IFERROR(VLOOKUP(入力項目!$S$17,子育て関連マスタ!$I$32:$M$34,4,FALSE),0),
Q356&gt;=23,0
) +
IF($D356=4,
  IFERROR(_xlfn.IFS(
  Q356&lt;=入力項目!$S$11,0,
  AND(Q356=入力項目!$S$11),IFERROR(VLOOKUP(入力項目!$S$12,子育て関連マスタ!$I$4:$M$5,2,FALSE),0),
  AND(Q356=4),IFERROR(VLOOKUP(入力項目!$S$13,子育て関連マスタ!$I$9:$M$12,2,FALSE),0),
  AND(Q356=7),IFERROR(VLOOKUP(入力項目!$S$14,子育て関連マスタ!$I$16:$M$17,2,FALSE),0),
  AND(Q356=13),IFERROR(VLOOKUP(入力項目!$S$15,子育て関連マスタ!$I$21:$M$22,2,FALSE),0),
  AND(Q356=16),IFERROR(VLOOKUP(入力項目!$S$16,子育て関連マスタ!$I$26:$M$28,2,FALSE),0),
  AND(Q356=19,入力項目!$S$16&lt;&gt;"高専"),IFERROR(VLOOKUP(入力項目!$S$17,子育て関連マスタ!$I$32:$M$37,2,FALSE),0),
  AND(Q356=21,入力項目!$S$16="高専"),IFERROR(VLOOKUP(入力項目!$S$17,子育て関連マスタ!$I$32:$M$37,2,FALSE),0),
  Q356&gt;=22,0
  ),0),0
) +
IF(AND(Q356&gt;=1,Q356&lt;=15),IF($D356=入力項目!$S$8,入力項目!$S$3,0),0) +
IF(AND(Q356&gt;=1,Q356&lt;=15),IF($D356=5,入力項目!$S$4,0),0) +
IF(AND(Q356&gt;=1,Q356&lt;=15),IF($D356=12,入力項目!$S$5,0),0) +
IF(AND(入力項目!$S$7=$A356,入力項目!$S$8=$D356),子育て関連マスタ!$C$14,0) +
IFERROR(IF(AND(YEAR(EDATE(DATE(入力項目!$S$7,入力項目!$S$8,1),1))=$A356,MONTH(EDATE(DATE(入力項目!$S$7,入力項目!$S$8,1),1))=$D356),子育て関連マスタ!$C$15,0),0) +
IF(AND(OR(Q356=3,Q356=5,Q356=7),$D356=11),子育て関連マスタ!$C$17,0) +
IF(AND(Q356=20,$D356=1),子育て関連マスタ!$C$18,0) +
IF(AND(Q356=20,$D356=1),
IFERROR(_xlfn.IFS(
入力項目!$S$10="男",子育て関連マスタ!$C$18,
入力項目!$S$10="女",子育て関連マスタ!$C$19
),0),0
) +
IF(AND(Q356&gt;=入力項目!$S$18,Q356&lt;=入力項目!$S$19),入力項目!$S$20,0) +
IF(AND(Q356&gt;=入力項目!$S$21,Q356&lt;=入力項目!$S$22),入力項目!$S$23,0) +
IF(AND(Q356&gt;=入力項目!$S$24,Q356&lt;=入力項目!$S$25),入力項目!$S$26,0)
)</f>
        <v>0</v>
      </c>
      <c r="AF356">
        <f ca="1">-(
_xlfn.IFS(
R356&lt;=入力項目!$S$11,0,
AND(R356&gt;=入力項目!$S$11+1,R356&lt;=3),IFERROR(VLOOKUP(入力項目!$S$12,子育て関連マスタ!$I$4:$M$5,4,FALSE),0),
AND(R356&gt;=4,R356&lt;=6),IFERROR(VLOOKUP(入力項目!$S$13,子育て関連マスタ!$I$9:$M$12,4,FALSE),0),
AND(R356&gt;=7,R356&lt;=12),IFERROR(VLOOKUP(入力項目!$S$14,子育て関連マスタ!$I$16:$M$17,4,FALSE),0),
AND(R356&gt;=13,R356&lt;=15),IFERROR(VLOOKUP(入力項目!$S$15,子育て関連マスタ!$I$21:$M$22,4,FALSE),0),
AND(R356&gt;=16,R356&lt;=18),IFERROR(VLOOKUP(入力項目!$S$16,子育て関連マスタ!$I$26:$M$28,4,FALSE),0),
AND(R356&gt;=19,R356&lt;=20,入力項目!$S$16="高専"),IFERROR(VLOOKUP(入力項目!$S$16,子育て関連マスタ!$I$26:$M$28,4,FALSE),0),
AND(R356&gt;=19,R356&lt;=20,入力項目!$S$16&lt;&gt;"高専"),IFERROR(VLOOKUP(入力項目!$S$17,子育て関連マスタ!$I$32:$M$37,4,FALSE),0),
AND(R356&gt;=21,R356&lt;=22,入力項目!$S$16="高専"),IFERROR(VLOOKUP(入力項目!$S$17,子育て関連マスタ!$I$32:$M$34,4,FALSE),0),
AND(R356&gt;=21,R356&lt;=22,入力項目!$S$16&lt;&gt;"高専"),IFERROR(VLOOKUP(入力項目!$S$17,子育て関連マスタ!$I$32:$M$34,4,FALSE),0),
R356&gt;=23,0
) +
IF($D356=4,
  IFERROR(_xlfn.IFS(
  R356&lt;=入力項目!$S$11,0,
  AND(R356=入力項目!$S$11),IFERROR(VLOOKUP(入力項目!$S$12,子育て関連マスタ!$I$4:$M$5,2,FALSE),0),
  AND(R356=4),IFERROR(VLOOKUP(入力項目!$S$13,子育て関連マスタ!$I$9:$M$12,2,FALSE),0),
  AND(R356=7),IFERROR(VLOOKUP(入力項目!$S$14,子育て関連マスタ!$I$16:$M$17,2,FALSE),0),
  AND(R356=13),IFERROR(VLOOKUP(入力項目!$S$15,子育て関連マスタ!$I$21:$M$22,2,FALSE),0),
  AND(R356=16),IFERROR(VLOOKUP(入力項目!$S$16,子育て関連マスタ!$I$26:$M$28,2,FALSE),0),
  AND(R356=19,入力項目!$S$16&lt;&gt;"高専"),IFERROR(VLOOKUP(入力項目!$S$17,子育て関連マスタ!$I$32:$M$37,2,FALSE),0),
  AND(R356=21,入力項目!$S$16="高専"),IFERROR(VLOOKUP(入力項目!$S$17,子育て関連マスタ!$I$32:$M$37,2,FALSE),0),
  R356&gt;=22,0
  ),0),0
) +
IF(AND(R356&gt;=1,R356&lt;=15),IF($D356=入力項目!$S$8,入力項目!$S$3,0),0) +
IF(AND(R356&gt;=1,R356&lt;=15),IF($D356=5,入力項目!$S$4,0),0) +
IF(AND(R356&gt;=1,R356&lt;=15),IF($D356=12,入力項目!$S$5,0),0) +
IF(AND(入力項目!$S$7=$A356,入力項目!$S$8=$D356),子育て関連マスタ!$C$14,0) +
IFERROR(IF(AND(YEAR(EDATE(DATE(入力項目!$S$7,入力項目!$S$8,1),1))=$A356,MONTH(EDATE(DATE(入力項目!$S$7,入力項目!$S$8,1),1))=$D356),子育て関連マスタ!$C$15,0),0) +
IF(AND(OR(R356=3,R356=5,R356=7),$D356=11),子育て関連マスタ!$C$17,0) +
IF(AND(R356=20,$D356=1),子育て関連マスタ!$C$18,0) +
IF(AND(R356=20,$D356=1),
IFERROR(_xlfn.IFS(
入力項目!$S$10="男",子育て関連マスタ!$C$18,
入力項目!$S$10="女",子育て関連マスタ!$C$19
),0),0
) +
IF(AND(R356&gt;=入力項目!$S$18,R356&lt;=入力項目!$S$19),入力項目!$S$20,0) +
IF(AND(R356&gt;=入力項目!$S$21,R356&lt;=入力項目!$S$22),入力項目!$S$23,0) +
IF(AND(R356&gt;=入力項目!$S$24,R356&lt;=入力項目!$S$25),入力項目!$S$26,0)
)</f>
        <v>0</v>
      </c>
      <c r="AG356">
        <f ca="1">-(
_xlfn.IFS(
S356&lt;=入力項目!$S$11,0,
AND(S356&gt;=入力項目!$S$11+1,S356&lt;=3),IFERROR(VLOOKUP(入力項目!$S$12,子育て関連マスタ!$I$4:$M$5,4,FALSE),0),
AND(S356&gt;=4,S356&lt;=6),IFERROR(VLOOKUP(入力項目!$S$13,子育て関連マスタ!$I$9:$M$12,4,FALSE),0),
AND(S356&gt;=7,S356&lt;=12),IFERROR(VLOOKUP(入力項目!$S$14,子育て関連マスタ!$I$16:$M$17,4,FALSE),0),
AND(S356&gt;=13,S356&lt;=15),IFERROR(VLOOKUP(入力項目!$S$15,子育て関連マスタ!$I$21:$M$22,4,FALSE),0),
AND(S356&gt;=16,S356&lt;=18),IFERROR(VLOOKUP(入力項目!$S$16,子育て関連マスタ!$I$26:$M$28,4,FALSE),0),
AND(S356&gt;=19,S356&lt;=20,入力項目!$S$16="高専"),IFERROR(VLOOKUP(入力項目!$S$16,子育て関連マスタ!$I$26:$M$28,4,FALSE),0),
AND(S356&gt;=19,S356&lt;=20,入力項目!$S$16&lt;&gt;"高専"),IFERROR(VLOOKUP(入力項目!$S$17,子育て関連マスタ!$I$32:$M$37,4,FALSE),0),
AND(S356&gt;=21,S356&lt;=22,入力項目!$S$16="高専"),IFERROR(VLOOKUP(入力項目!$S$17,子育て関連マスタ!$I$32:$M$34,4,FALSE),0),
AND(S356&gt;=21,S356&lt;=22,入力項目!$S$16&lt;&gt;"高専"),IFERROR(VLOOKUP(入力項目!$S$17,子育て関連マスタ!$I$32:$M$34,4,FALSE),0),
S356&gt;=23,0
) +
IF($D356=4,
  IFERROR(_xlfn.IFS(
  S356&lt;=入力項目!$S$11,0,
  AND(S356=入力項目!$S$11),IFERROR(VLOOKUP(入力項目!$S$12,子育て関連マスタ!$I$4:$M$5,2,FALSE),0),
  AND(S356=4),IFERROR(VLOOKUP(入力項目!$S$13,子育て関連マスタ!$I$9:$M$12,2,FALSE),0),
  AND(S356=7),IFERROR(VLOOKUP(入力項目!$S$14,子育て関連マスタ!$I$16:$M$17,2,FALSE),0),
  AND(S356=13),IFERROR(VLOOKUP(入力項目!$S$15,子育て関連マスタ!$I$21:$M$22,2,FALSE),0),
  AND(S356=16),IFERROR(VLOOKUP(入力項目!$S$16,子育て関連マスタ!$I$26:$M$28,2,FALSE),0),
  AND(S356=19,入力項目!$S$16&lt;&gt;"高専"),IFERROR(VLOOKUP(入力項目!$S$17,子育て関連マスタ!$I$32:$M$37,2,FALSE),0),
  AND(S356=21,入力項目!$S$16="高専"),IFERROR(VLOOKUP(入力項目!$S$17,子育て関連マスタ!$I$32:$M$37,2,FALSE),0),
  S356&gt;=22,0
  ),0),0
) +
IF(AND(S356&gt;=1,S356&lt;=15),IF($D356=入力項目!$S$8,入力項目!$S$3,0),0) +
IF(AND(S356&gt;=1,S356&lt;=15),IF($D356=5,入力項目!$S$4,0),0) +
IF(AND(S356&gt;=1,S356&lt;=15),IF($D356=12,入力項目!$S$5,0),0) +
IF(AND(入力項目!$S$7=$A356,入力項目!$S$8=$D356),子育て関連マスタ!$C$14,0) +
IFERROR(IF(AND(YEAR(EDATE(DATE(入力項目!$S$7,入力項目!$S$8,1),1))=$A356,MONTH(EDATE(DATE(入力項目!$S$7,入力項目!$S$8,1),1))=$D356),子育て関連マスタ!$C$15,0),0) +
IF(AND(OR(S356=3,S356=5,S356=7),$D356=11),子育て関連マスタ!$C$17,0) +
IF(AND(S356=20,$D356=1),子育て関連マスタ!$C$18,0) +
IF(AND(S356=20,$D356=1),
IFERROR(_xlfn.IFS(
入力項目!$S$10="男",子育て関連マスタ!$C$18,
入力項目!$S$10="女",子育て関連マスタ!$C$19
),0),0
) +
IF(AND(S356&gt;=入力項目!$S$18,S356&lt;=入力項目!$S$19),入力項目!$S$20,0) +
IF(AND(S356&gt;=入力項目!$S$21,S356&lt;=入力項目!$S$22),入力項目!$S$23,0) +
IF(AND(S356&gt;=入力項目!$S$24,S356&lt;=入力項目!$S$25),入力項目!$S$26,0)
)</f>
        <v>0</v>
      </c>
      <c r="AH356">
        <f ca="1">-(
_xlfn.IFS(
T356&lt;=入力項目!$S$11,0,
AND(T356&gt;=入力項目!$S$11+1,T356&lt;=3),IFERROR(VLOOKUP(入力項目!$S$12,子育て関連マスタ!$I$4:$M$5,4,FALSE),0),
AND(T356&gt;=4,T356&lt;=6),IFERROR(VLOOKUP(入力項目!$S$13,子育て関連マスタ!$I$9:$M$12,4,FALSE),0),
AND(T356&gt;=7,T356&lt;=12),IFERROR(VLOOKUP(入力項目!$S$14,子育て関連マスタ!$I$16:$M$17,4,FALSE),0),
AND(T356&gt;=13,T356&lt;=15),IFERROR(VLOOKUP(入力項目!$S$15,子育て関連マスタ!$I$21:$M$22,4,FALSE),0),
AND(T356&gt;=16,T356&lt;=18),IFERROR(VLOOKUP(入力項目!$S$16,子育て関連マスタ!$I$26:$M$28,4,FALSE),0),
AND(T356&gt;=19,T356&lt;=20,入力項目!$S$16="高専"),IFERROR(VLOOKUP(入力項目!$S$16,子育て関連マスタ!$I$26:$M$28,4,FALSE),0),
AND(T356&gt;=19,T356&lt;=20,入力項目!$S$16&lt;&gt;"高専"),IFERROR(VLOOKUP(入力項目!$S$17,子育て関連マスタ!$I$32:$M$37,4,FALSE),0),
AND(T356&gt;=21,T356&lt;=22,入力項目!$S$16="高専"),IFERROR(VLOOKUP(入力項目!$S$17,子育て関連マスタ!$I$32:$M$34,4,FALSE),0),
AND(T356&gt;=21,T356&lt;=22,入力項目!$S$16&lt;&gt;"高専"),IFERROR(VLOOKUP(入力項目!$S$17,子育て関連マスタ!$I$32:$M$34,4,FALSE),0),
T356&gt;=23,0
) +
IF($D356=4,
  IFERROR(_xlfn.IFS(
  T356&lt;=入力項目!$S$11,0,
  AND(T356=入力項目!$S$11),IFERROR(VLOOKUP(入力項目!$S$12,子育て関連マスタ!$I$4:$M$5,2,FALSE),0),
  AND(T356=4),IFERROR(VLOOKUP(入力項目!$S$13,子育て関連マスタ!$I$9:$M$12,2,FALSE),0),
  AND(T356=7),IFERROR(VLOOKUP(入力項目!$S$14,子育て関連マスタ!$I$16:$M$17,2,FALSE),0),
  AND(T356=13),IFERROR(VLOOKUP(入力項目!$S$15,子育て関連マスタ!$I$21:$M$22,2,FALSE),0),
  AND(T356=16),IFERROR(VLOOKUP(入力項目!$S$16,子育て関連マスタ!$I$26:$M$28,2,FALSE),0),
  AND(T356=19,入力項目!$S$16&lt;&gt;"高専"),IFERROR(VLOOKUP(入力項目!$S$17,子育て関連マスタ!$I$32:$M$37,2,FALSE),0),
  AND(T356=21,入力項目!$S$16="高専"),IFERROR(VLOOKUP(入力項目!$S$17,子育て関連マスタ!$I$32:$M$37,2,FALSE),0),
  T356&gt;=22,0
  ),0),0
) +
IF(AND(T356&gt;=1,T356&lt;=15),IF($D356=入力項目!$S$8,入力項目!$S$3,0),0) +
IF(AND(T356&gt;=1,T356&lt;=15),IF($D356=5,入力項目!$S$4,0),0) +
IF(AND(T356&gt;=1,T356&lt;=15),IF($D356=12,入力項目!$S$5,0),0) +
IF(AND(入力項目!$S$7=$A356,入力項目!$S$8=$D356),子育て関連マスタ!$C$14,0) +
IFERROR(IF(AND(YEAR(EDATE(DATE(入力項目!$S$7,入力項目!$S$8,1),1))=$A356,MONTH(EDATE(DATE(入力項目!$S$7,入力項目!$S$8,1),1))=$D356),子育て関連マスタ!$C$15,0),0) +
IF(AND(OR(T356=3,T356=5,T356=7),$D356=11),子育て関連マスタ!$C$17,0) +
IF(AND(T356=20,$D356=1),子育て関連マスタ!$C$18,0) +
IF(AND(T356=20,$D356=1),
IFERROR(_xlfn.IFS(
入力項目!$S$10="男",子育て関連マスタ!$C$18,
入力項目!$S$10="女",子育て関連マスタ!$C$19
),0),0
) +
IF(AND(T356&gt;=入力項目!$S$18,T356&lt;=入力項目!$S$19),入力項目!$S$20,0) +
IF(AND(T356&gt;=入力項目!$S$21,T356&lt;=入力項目!$S$22),入力項目!$S$23,0) +
IF(AND(T356&gt;=入力項目!$S$24,T356&lt;=入力項目!$S$25),入力項目!$S$26,0)
)</f>
        <v>0</v>
      </c>
      <c r="AI356">
        <f ca="1">-(
_xlfn.IFS(
U356&lt;=入力項目!$S$11,0,
AND(U356&gt;=入力項目!$S$11+1,U356&lt;=3),IFERROR(VLOOKUP(入力項目!$S$12,子育て関連マスタ!$I$4:$M$5,4,FALSE),0),
AND(U356&gt;=4,U356&lt;=6),IFERROR(VLOOKUP(入力項目!$S$13,子育て関連マスタ!$I$9:$M$12,4,FALSE),0),
AND(U356&gt;=7,U356&lt;=12),IFERROR(VLOOKUP(入力項目!$S$14,子育て関連マスタ!$I$16:$M$17,4,FALSE),0),
AND(U356&gt;=13,U356&lt;=15),IFERROR(VLOOKUP(入力項目!$S$15,子育て関連マスタ!$I$21:$M$22,4,FALSE),0),
AND(U356&gt;=16,U356&lt;=18),IFERROR(VLOOKUP(入力項目!$S$16,子育て関連マスタ!$I$26:$M$28,4,FALSE),0),
AND(U356&gt;=19,U356&lt;=20,入力項目!$S$16="高専"),IFERROR(VLOOKUP(入力項目!$S$16,子育て関連マスタ!$I$26:$M$28,4,FALSE),0),
AND(U356&gt;=19,U356&lt;=20,入力項目!$S$16&lt;&gt;"高専"),IFERROR(VLOOKUP(入力項目!$S$17,子育て関連マスタ!$I$32:$M$37,4,FALSE),0),
AND(U356&gt;=21,U356&lt;=22,入力項目!$S$16="高専"),IFERROR(VLOOKUP(入力項目!$S$17,子育て関連マスタ!$I$32:$M$34,4,FALSE),0),
AND(U356&gt;=21,U356&lt;=22,入力項目!$S$16&lt;&gt;"高専"),IFERROR(VLOOKUP(入力項目!$S$17,子育て関連マスタ!$I$32:$M$34,4,FALSE),0),
U356&gt;=23,0
) +
IF($D356=4,
  IFERROR(_xlfn.IFS(
  U356&lt;=入力項目!$S$11,0,
  AND(U356=入力項目!$S$11),IFERROR(VLOOKUP(入力項目!$S$12,子育て関連マスタ!$I$4:$M$5,2,FALSE),0),
  AND(U356=4),IFERROR(VLOOKUP(入力項目!$S$13,子育て関連マスタ!$I$9:$M$12,2,FALSE),0),
  AND(U356=7),IFERROR(VLOOKUP(入力項目!$S$14,子育て関連マスタ!$I$16:$M$17,2,FALSE),0),
  AND(U356=13),IFERROR(VLOOKUP(入力項目!$S$15,子育て関連マスタ!$I$21:$M$22,2,FALSE),0),
  AND(U356=16),IFERROR(VLOOKUP(入力項目!$S$16,子育て関連マスタ!$I$26:$M$28,2,FALSE),0),
  AND(U356=19,入力項目!$S$16&lt;&gt;"高専"),IFERROR(VLOOKUP(入力項目!$S$17,子育て関連マスタ!$I$32:$M$37,2,FALSE),0),
  AND(U356=21,入力項目!$S$16="高専"),IFERROR(VLOOKUP(入力項目!$S$17,子育て関連マスタ!$I$32:$M$37,2,FALSE),0),
  U356&gt;=22,0
  ),0),0
) +
IF(AND(U356&gt;=1,U356&lt;=15),IF($D356=入力項目!$S$8,入力項目!$S$3,0),0) +
IF(AND(U356&gt;=1,U356&lt;=15),IF($D356=5,入力項目!$S$4,0),0) +
IF(AND(U356&gt;=1,U356&lt;=15),IF($D356=12,入力項目!$S$5,0),0) +
IF(AND(入力項目!$S$7=$A356,入力項目!$S$8=$D356),子育て関連マスタ!$C$14,0) +
IFERROR(IF(AND(YEAR(EDATE(DATE(入力項目!$S$7,入力項目!$S$8,1),1))=$A356,MONTH(EDATE(DATE(入力項目!$S$7,入力項目!$S$8,1),1))=$D356),子育て関連マスタ!$C$15,0),0) +
IF(AND(OR(U356=3,U356=5,U356=7),$D356=11),子育て関連マスタ!$C$17,0) +
IF(AND(U356=20,$D356=1),子育て関連マスタ!$C$18,0) +
IF(AND(U356=20,$D356=1),
IFERROR(_xlfn.IFS(
入力項目!$S$10="男",子育て関連マスタ!$C$18,
入力項目!$S$10="女",子育て関連マスタ!$C$19
),0),0
) +
IF(AND(U356&gt;=入力項目!$S$18,U356&lt;=入力項目!$S$19),入力項目!$S$20,0) +
IF(AND(U356&gt;=入力項目!$S$21,U356&lt;=入力項目!$S$22),入力項目!$S$23,0) +
IF(AND(U356&gt;=入力項目!$S$24,U356&lt;=入力項目!$S$25),入力項目!$S$26,0)
)</f>
        <v>0</v>
      </c>
      <c r="AJ356" s="10">
        <f ca="1">-VLOOKUP($D356,月別収支!$A$2:$H$13,7,FALSE)</f>
        <v>-20000</v>
      </c>
    </row>
    <row r="357" spans="1:36" x14ac:dyDescent="0.4">
      <c r="A357">
        <f t="shared" ca="1" si="88"/>
        <v>2054</v>
      </c>
      <c r="B357">
        <f t="shared" ca="1" si="95"/>
        <v>2053</v>
      </c>
      <c r="C357">
        <f t="shared" ca="1" si="96"/>
        <v>30</v>
      </c>
      <c r="D357">
        <f t="shared" ca="1" si="89"/>
        <v>3</v>
      </c>
      <c r="E357" t="str">
        <f t="shared" ca="1" si="90"/>
        <v>2054年3月</v>
      </c>
      <c r="F357">
        <f ca="1">IF(OR(入力項目!$N$5&lt;$A357,AND(入力項目!$N$5=$A357,入力項目!$N$6&lt;$D357)),IF(F356=0,1,IF(G357=12,F356+1,F356)),0)</f>
        <v>29</v>
      </c>
      <c r="G357">
        <f ca="1">IF(OR(入力項目!$N$5&lt;$A357,AND(入力項目!$N$5=$A357,入力項目!$N$6&lt;$D357)),IF(G356=12,1,G356+1),0)</f>
        <v>5</v>
      </c>
      <c r="H357" t="str">
        <f t="shared" ca="1" si="91"/>
        <v>29_5</v>
      </c>
      <c r="I357">
        <f ca="1">IF(
  IFERROR(AND($C357&gt;0,MOD($C357,入力項目!$N$22)=0,$D357=入力項目!$N$23), FALSE),
  1,
  IF(
    AND(I356&gt;0,J356=12),
    IF(I356=入力項目!$N$28, 0, I356+1),
    I356
  )
)</f>
        <v>0</v>
      </c>
      <c r="J357">
        <f ca="1">IF($D357=入力項目!$N$23,1,IFERROR(J356+1,1))</f>
        <v>10</v>
      </c>
      <c r="K357" t="str">
        <f t="shared" ca="1" si="92"/>
        <v>0_10</v>
      </c>
      <c r="L357">
        <f ca="1">L356+IF(入力項目!$D$4=$D357,1,0)</f>
        <v>58</v>
      </c>
      <c r="M357" t="str">
        <f t="shared" ca="1" si="93"/>
        <v>58歳</v>
      </c>
      <c r="N357">
        <f t="shared" ca="1" si="97"/>
        <v>59</v>
      </c>
      <c r="O357" t="str">
        <f t="shared" ca="1" si="94"/>
        <v>59歳</v>
      </c>
      <c r="P357">
        <f t="shared" ca="1" si="98"/>
        <v>33</v>
      </c>
      <c r="Q357">
        <f t="shared" ca="1" si="99"/>
        <v>31</v>
      </c>
      <c r="R357">
        <f t="shared" ca="1" si="100"/>
        <v>2054</v>
      </c>
      <c r="S357">
        <f t="shared" ca="1" si="101"/>
        <v>2054</v>
      </c>
      <c r="T357">
        <f t="shared" ca="1" si="102"/>
        <v>2054</v>
      </c>
      <c r="U357">
        <f t="shared" ca="1" si="103"/>
        <v>2054</v>
      </c>
      <c r="V357" s="10">
        <f t="shared" ca="1" si="104"/>
        <v>43959765</v>
      </c>
      <c r="W357" s="10">
        <f ca="1">IF($L357&lt;その他マスタ!$B$1,VLOOKUP($D357,月別収支!$A$2:$H$13,2,FALSE),その他マスタ!$B$3)+IF(AND($L357=その他マスタ!$B$1,入力項目!$I$9="あり",$D357=入力項目!$D$4),その他マスタ!$B$2,0)</f>
        <v>300000</v>
      </c>
      <c r="X357" s="10">
        <f ca="1">-IF(入力項目!$K$5=TRUE,
IF($F357+$G357&lt;3,VLOOKUP($D357,月別収支!$A$2:$H$13,8,FALSE),0)+IFERROR(VLOOKUP($H357,住宅ローン計算!C:P,13,FALSE),0)+IF($F357&gt;1,IF(OR($G357=3,$G357=6,$G357=9,$G357=12),ROUNDUP(入力項目!$N$18/4,0),0),0),
VLOOKUP($D357,月別収支!$A$2:$H$13,8,FALSE))</f>
        <v>-53590</v>
      </c>
      <c r="Y357" s="10">
        <f ca="1">-VLOOKUP($D357,月別収支!$A$2:$H$13,3,FALSE)</f>
        <v>-75000</v>
      </c>
      <c r="Z357" s="10">
        <f ca="1">-VLOOKUP($D357,月別収支!$A$2:$H$13,4,FALSE)</f>
        <v>-27000</v>
      </c>
      <c r="AA357" s="10">
        <f ca="1">-VLOOKUP($D357,月別収支!$A$2:$H$13,6,FALSE)</f>
        <v>-10000</v>
      </c>
      <c r="AB357" s="10">
        <f ca="1">-(
VLOOKUP($D357,月別収支!$A$2:$H$13,5,FALSE)+IF(AND(入力項目!$I$27&lt;=$A357,ISEVEN($A357-入力項目!$I$27),入力項目!$I$28=$D357),入力項目!$I$26,0)
+IF(入力項目!$K$26=TRUE,
IFERROR(VLOOKUP($K357,マイカーローン計算!C:P,13,FALSE),0),
IFERROR(
  IF(AND($C357&gt;0,MOD($C357,入力項目!$N$22)=0,$D357=入力項目!$N$23),入力項目!$N$24,0),
 0
)
)
)</f>
        <v>-20000</v>
      </c>
      <c r="AC357" s="10">
        <f ca="1">-IF($A357&lt;入力項目!$N$33,入力項目!$N$35,IF(AND($A357=入力項目!$N$33,$D357&lt;=入力項目!$N$34),入力項目!$N$35,0))</f>
        <v>0</v>
      </c>
      <c r="AD357">
        <f ca="1">-(
_xlfn.IFS(
P357&lt;=入力項目!$S$11,0,
AND(P357&gt;=入力項目!$S$11+1,P357&lt;=3),IFERROR(VLOOKUP(入力項目!$S$12,子育て関連マスタ!$I$4:$M$5,4,FALSE),0),
AND(P357&gt;=4,P357&lt;=6),IFERROR(VLOOKUP(入力項目!$S$13,子育て関連マスタ!$I$9:$M$12,4,FALSE),0),
AND(P357&gt;=7,P357&lt;=12),IFERROR(VLOOKUP(入力項目!$S$14,子育て関連マスタ!$I$16:$M$17,4,FALSE),0),
AND(P357&gt;=13,P357&lt;=15),IFERROR(VLOOKUP(入力項目!$S$15,子育て関連マスタ!$I$21:$M$22,4,FALSE),0),
AND(P357&gt;=16,P357&lt;=18),IFERROR(VLOOKUP(入力項目!$S$16,子育て関連マスタ!$I$26:$M$28,4,FALSE),0),
AND(P357&gt;=19,P357&lt;=20,入力項目!$S$16="高専"),IFERROR(VLOOKUP(入力項目!$S$16,子育て関連マスタ!$I$26:$M$28,4,FALSE),0),
AND(P357&gt;=19,P357&lt;=20,入力項目!$S$16&lt;&gt;"高専"),IFERROR(VLOOKUP(入力項目!$S$17,子育て関連マスタ!$I$32:$M$37,4,FALSE),0),
AND(P357&gt;=21,P357&lt;=22,入力項目!$S$16="高専"),IFERROR(VLOOKUP(入力項目!$S$17,子育て関連マスタ!$I$32:$M$34,4,FALSE),0),
AND(P357&gt;=21,P357&lt;=22,入力項目!$S$16&lt;&gt;"高専"),IFERROR(VLOOKUP(入力項目!$S$17,子育て関連マスタ!$I$32:$M$34,4,FALSE),0),
P357&gt;=23,0
) +
IF($D357=4,
  IFERROR(_xlfn.IFS(
  P357&lt;=入力項目!$S$11,0,
  AND(P357=入力項目!$S$11),IFERROR(VLOOKUP(入力項目!$S$12,子育て関連マスタ!$I$4:$M$5,2,FALSE),0),
  AND(P357=4),IFERROR(VLOOKUP(入力項目!$S$13,子育て関連マスタ!$I$9:$M$12,2,FALSE),0),
  AND(P357=7),IFERROR(VLOOKUP(入力項目!$S$14,子育て関連マスタ!$I$16:$M$17,2,FALSE),0),
  AND(P357=13),IFERROR(VLOOKUP(入力項目!$S$15,子育て関連マスタ!$I$21:$M$22,2,FALSE),0),
  AND(P357=16),IFERROR(VLOOKUP(入力項目!$S$16,子育て関連マスタ!$I$26:$M$28,2,FALSE),0),
  AND(P357=19,入力項目!$S$16&lt;&gt;"高専"),IFERROR(VLOOKUP(入力項目!$S$17,子育て関連マスタ!$I$32:$M$37,2,FALSE),0),
  AND(P357=21,入力項目!$S$16="高専"),IFERROR(VLOOKUP(入力項目!$S$17,子育て関連マスタ!$I$32:$M$37,2,FALSE),0),
  P357&gt;=22,0
  ),0),0
) +
IF(AND(P357&gt;=1,P357&lt;=15),IF($D357=入力項目!$S$8,入力項目!$S$3,0),0) +
IF(AND(P357&gt;=1,P357&lt;=15),IF($D357=5,入力項目!$S$4,0),0) +
IF(AND(P357&gt;=1,P357&lt;=15),IF($D357=12,入力項目!$S$5,0),0) +
IF(AND(入力項目!$S$7=$A357,入力項目!$S$8=$D357),子育て関連マスタ!$C$14,0) +
IFERROR(IF(AND(YEAR(EDATE(DATE(入力項目!$S$7,入力項目!$S$8,1),1))=$A357,MONTH(EDATE(DATE(入力項目!$S$7,入力項目!$S$8,1),1))=$D357),子育て関連マスタ!$C$15,0),0) +
IF(AND(OR(P357=3,P357=5,P357=7),$D357=11),子育て関連マスタ!$C$17,0) +
IF(AND(P357=20,$D357=1),子育て関連マスタ!$C$18,0) +
IF(AND(P357=20,$D357=1),
IFERROR(_xlfn.IFS(
入力項目!$S$10="男",子育て関連マスタ!$C$18,
入力項目!$S$10="女",子育て関連マスタ!$C$19
),0),0
) +
IF(AND(P357&gt;=入力項目!$S$18,P357&lt;=入力項目!$S$19),入力項目!$S$20,0) +
IF(AND(P357&gt;=入力項目!$S$21,P357&lt;=入力項目!$S$22),入力項目!$S$23,0) +
IF(AND(P357&gt;=入力項目!$S$24,P357&lt;=入力項目!$S$25),入力項目!$S$26,0)
)</f>
        <v>0</v>
      </c>
      <c r="AE357">
        <f ca="1">-(
_xlfn.IFS(
Q357&lt;=入力項目!$S$11,0,
AND(Q357&gt;=入力項目!$S$11+1,Q357&lt;=3),IFERROR(VLOOKUP(入力項目!$S$12,子育て関連マスタ!$I$4:$M$5,4,FALSE),0),
AND(Q357&gt;=4,Q357&lt;=6),IFERROR(VLOOKUP(入力項目!$S$13,子育て関連マスタ!$I$9:$M$12,4,FALSE),0),
AND(Q357&gt;=7,Q357&lt;=12),IFERROR(VLOOKUP(入力項目!$S$14,子育て関連マスタ!$I$16:$M$17,4,FALSE),0),
AND(Q357&gt;=13,Q357&lt;=15),IFERROR(VLOOKUP(入力項目!$S$15,子育て関連マスタ!$I$21:$M$22,4,FALSE),0),
AND(Q357&gt;=16,Q357&lt;=18),IFERROR(VLOOKUP(入力項目!$S$16,子育て関連マスタ!$I$26:$M$28,4,FALSE),0),
AND(Q357&gt;=19,Q357&lt;=20,入力項目!$S$16="高専"),IFERROR(VLOOKUP(入力項目!$S$16,子育て関連マスタ!$I$26:$M$28,4,FALSE),0),
AND(Q357&gt;=19,Q357&lt;=20,入力項目!$S$16&lt;&gt;"高専"),IFERROR(VLOOKUP(入力項目!$S$17,子育て関連マスタ!$I$32:$M$37,4,FALSE),0),
AND(Q357&gt;=21,Q357&lt;=22,入力項目!$S$16="高専"),IFERROR(VLOOKUP(入力項目!$S$17,子育て関連マスタ!$I$32:$M$34,4,FALSE),0),
AND(Q357&gt;=21,Q357&lt;=22,入力項目!$S$16&lt;&gt;"高専"),IFERROR(VLOOKUP(入力項目!$S$17,子育て関連マスタ!$I$32:$M$34,4,FALSE),0),
Q357&gt;=23,0
) +
IF($D357=4,
  IFERROR(_xlfn.IFS(
  Q357&lt;=入力項目!$S$11,0,
  AND(Q357=入力項目!$S$11),IFERROR(VLOOKUP(入力項目!$S$12,子育て関連マスタ!$I$4:$M$5,2,FALSE),0),
  AND(Q357=4),IFERROR(VLOOKUP(入力項目!$S$13,子育て関連マスタ!$I$9:$M$12,2,FALSE),0),
  AND(Q357=7),IFERROR(VLOOKUP(入力項目!$S$14,子育て関連マスタ!$I$16:$M$17,2,FALSE),0),
  AND(Q357=13),IFERROR(VLOOKUP(入力項目!$S$15,子育て関連マスタ!$I$21:$M$22,2,FALSE),0),
  AND(Q357=16),IFERROR(VLOOKUP(入力項目!$S$16,子育て関連マスタ!$I$26:$M$28,2,FALSE),0),
  AND(Q357=19,入力項目!$S$16&lt;&gt;"高専"),IFERROR(VLOOKUP(入力項目!$S$17,子育て関連マスタ!$I$32:$M$37,2,FALSE),0),
  AND(Q357=21,入力項目!$S$16="高専"),IFERROR(VLOOKUP(入力項目!$S$17,子育て関連マスタ!$I$32:$M$37,2,FALSE),0),
  Q357&gt;=22,0
  ),0),0
) +
IF(AND(Q357&gt;=1,Q357&lt;=15),IF($D357=入力項目!$S$8,入力項目!$S$3,0),0) +
IF(AND(Q357&gt;=1,Q357&lt;=15),IF($D357=5,入力項目!$S$4,0),0) +
IF(AND(Q357&gt;=1,Q357&lt;=15),IF($D357=12,入力項目!$S$5,0),0) +
IF(AND(入力項目!$S$7=$A357,入力項目!$S$8=$D357),子育て関連マスタ!$C$14,0) +
IFERROR(IF(AND(YEAR(EDATE(DATE(入力項目!$S$7,入力項目!$S$8,1),1))=$A357,MONTH(EDATE(DATE(入力項目!$S$7,入力項目!$S$8,1),1))=$D357),子育て関連マスタ!$C$15,0),0) +
IF(AND(OR(Q357=3,Q357=5,Q357=7),$D357=11),子育て関連マスタ!$C$17,0) +
IF(AND(Q357=20,$D357=1),子育て関連マスタ!$C$18,0) +
IF(AND(Q357=20,$D357=1),
IFERROR(_xlfn.IFS(
入力項目!$S$10="男",子育て関連マスタ!$C$18,
入力項目!$S$10="女",子育て関連マスタ!$C$19
),0),0
) +
IF(AND(Q357&gt;=入力項目!$S$18,Q357&lt;=入力項目!$S$19),入力項目!$S$20,0) +
IF(AND(Q357&gt;=入力項目!$S$21,Q357&lt;=入力項目!$S$22),入力項目!$S$23,0) +
IF(AND(Q357&gt;=入力項目!$S$24,Q357&lt;=入力項目!$S$25),入力項目!$S$26,0)
)</f>
        <v>0</v>
      </c>
      <c r="AF357">
        <f ca="1">-(
_xlfn.IFS(
R357&lt;=入力項目!$S$11,0,
AND(R357&gt;=入力項目!$S$11+1,R357&lt;=3),IFERROR(VLOOKUP(入力項目!$S$12,子育て関連マスタ!$I$4:$M$5,4,FALSE),0),
AND(R357&gt;=4,R357&lt;=6),IFERROR(VLOOKUP(入力項目!$S$13,子育て関連マスタ!$I$9:$M$12,4,FALSE),0),
AND(R357&gt;=7,R357&lt;=12),IFERROR(VLOOKUP(入力項目!$S$14,子育て関連マスタ!$I$16:$M$17,4,FALSE),0),
AND(R357&gt;=13,R357&lt;=15),IFERROR(VLOOKUP(入力項目!$S$15,子育て関連マスタ!$I$21:$M$22,4,FALSE),0),
AND(R357&gt;=16,R357&lt;=18),IFERROR(VLOOKUP(入力項目!$S$16,子育て関連マスタ!$I$26:$M$28,4,FALSE),0),
AND(R357&gt;=19,R357&lt;=20,入力項目!$S$16="高専"),IFERROR(VLOOKUP(入力項目!$S$16,子育て関連マスタ!$I$26:$M$28,4,FALSE),0),
AND(R357&gt;=19,R357&lt;=20,入力項目!$S$16&lt;&gt;"高専"),IFERROR(VLOOKUP(入力項目!$S$17,子育て関連マスタ!$I$32:$M$37,4,FALSE),0),
AND(R357&gt;=21,R357&lt;=22,入力項目!$S$16="高専"),IFERROR(VLOOKUP(入力項目!$S$17,子育て関連マスタ!$I$32:$M$34,4,FALSE),0),
AND(R357&gt;=21,R357&lt;=22,入力項目!$S$16&lt;&gt;"高専"),IFERROR(VLOOKUP(入力項目!$S$17,子育て関連マスタ!$I$32:$M$34,4,FALSE),0),
R357&gt;=23,0
) +
IF($D357=4,
  IFERROR(_xlfn.IFS(
  R357&lt;=入力項目!$S$11,0,
  AND(R357=入力項目!$S$11),IFERROR(VLOOKUP(入力項目!$S$12,子育て関連マスタ!$I$4:$M$5,2,FALSE),0),
  AND(R357=4),IFERROR(VLOOKUP(入力項目!$S$13,子育て関連マスタ!$I$9:$M$12,2,FALSE),0),
  AND(R357=7),IFERROR(VLOOKUP(入力項目!$S$14,子育て関連マスタ!$I$16:$M$17,2,FALSE),0),
  AND(R357=13),IFERROR(VLOOKUP(入力項目!$S$15,子育て関連マスタ!$I$21:$M$22,2,FALSE),0),
  AND(R357=16),IFERROR(VLOOKUP(入力項目!$S$16,子育て関連マスタ!$I$26:$M$28,2,FALSE),0),
  AND(R357=19,入力項目!$S$16&lt;&gt;"高専"),IFERROR(VLOOKUP(入力項目!$S$17,子育て関連マスタ!$I$32:$M$37,2,FALSE),0),
  AND(R357=21,入力項目!$S$16="高専"),IFERROR(VLOOKUP(入力項目!$S$17,子育て関連マスタ!$I$32:$M$37,2,FALSE),0),
  R357&gt;=22,0
  ),0),0
) +
IF(AND(R357&gt;=1,R357&lt;=15),IF($D357=入力項目!$S$8,入力項目!$S$3,0),0) +
IF(AND(R357&gt;=1,R357&lt;=15),IF($D357=5,入力項目!$S$4,0),0) +
IF(AND(R357&gt;=1,R357&lt;=15),IF($D357=12,入力項目!$S$5,0),0) +
IF(AND(入力項目!$S$7=$A357,入力項目!$S$8=$D357),子育て関連マスタ!$C$14,0) +
IFERROR(IF(AND(YEAR(EDATE(DATE(入力項目!$S$7,入力項目!$S$8,1),1))=$A357,MONTH(EDATE(DATE(入力項目!$S$7,入力項目!$S$8,1),1))=$D357),子育て関連マスタ!$C$15,0),0) +
IF(AND(OR(R357=3,R357=5,R357=7),$D357=11),子育て関連マスタ!$C$17,0) +
IF(AND(R357=20,$D357=1),子育て関連マスタ!$C$18,0) +
IF(AND(R357=20,$D357=1),
IFERROR(_xlfn.IFS(
入力項目!$S$10="男",子育て関連マスタ!$C$18,
入力項目!$S$10="女",子育て関連マスタ!$C$19
),0),0
) +
IF(AND(R357&gt;=入力項目!$S$18,R357&lt;=入力項目!$S$19),入力項目!$S$20,0) +
IF(AND(R357&gt;=入力項目!$S$21,R357&lt;=入力項目!$S$22),入力項目!$S$23,0) +
IF(AND(R357&gt;=入力項目!$S$24,R357&lt;=入力項目!$S$25),入力項目!$S$26,0)
)</f>
        <v>0</v>
      </c>
      <c r="AG357">
        <f ca="1">-(
_xlfn.IFS(
S357&lt;=入力項目!$S$11,0,
AND(S357&gt;=入力項目!$S$11+1,S357&lt;=3),IFERROR(VLOOKUP(入力項目!$S$12,子育て関連マスタ!$I$4:$M$5,4,FALSE),0),
AND(S357&gt;=4,S357&lt;=6),IFERROR(VLOOKUP(入力項目!$S$13,子育て関連マスタ!$I$9:$M$12,4,FALSE),0),
AND(S357&gt;=7,S357&lt;=12),IFERROR(VLOOKUP(入力項目!$S$14,子育て関連マスタ!$I$16:$M$17,4,FALSE),0),
AND(S357&gt;=13,S357&lt;=15),IFERROR(VLOOKUP(入力項目!$S$15,子育て関連マスタ!$I$21:$M$22,4,FALSE),0),
AND(S357&gt;=16,S357&lt;=18),IFERROR(VLOOKUP(入力項目!$S$16,子育て関連マスタ!$I$26:$M$28,4,FALSE),0),
AND(S357&gt;=19,S357&lt;=20,入力項目!$S$16="高専"),IFERROR(VLOOKUP(入力項目!$S$16,子育て関連マスタ!$I$26:$M$28,4,FALSE),0),
AND(S357&gt;=19,S357&lt;=20,入力項目!$S$16&lt;&gt;"高専"),IFERROR(VLOOKUP(入力項目!$S$17,子育て関連マスタ!$I$32:$M$37,4,FALSE),0),
AND(S357&gt;=21,S357&lt;=22,入力項目!$S$16="高専"),IFERROR(VLOOKUP(入力項目!$S$17,子育て関連マスタ!$I$32:$M$34,4,FALSE),0),
AND(S357&gt;=21,S357&lt;=22,入力項目!$S$16&lt;&gt;"高専"),IFERROR(VLOOKUP(入力項目!$S$17,子育て関連マスタ!$I$32:$M$34,4,FALSE),0),
S357&gt;=23,0
) +
IF($D357=4,
  IFERROR(_xlfn.IFS(
  S357&lt;=入力項目!$S$11,0,
  AND(S357=入力項目!$S$11),IFERROR(VLOOKUP(入力項目!$S$12,子育て関連マスタ!$I$4:$M$5,2,FALSE),0),
  AND(S357=4),IFERROR(VLOOKUP(入力項目!$S$13,子育て関連マスタ!$I$9:$M$12,2,FALSE),0),
  AND(S357=7),IFERROR(VLOOKUP(入力項目!$S$14,子育て関連マスタ!$I$16:$M$17,2,FALSE),0),
  AND(S357=13),IFERROR(VLOOKUP(入力項目!$S$15,子育て関連マスタ!$I$21:$M$22,2,FALSE),0),
  AND(S357=16),IFERROR(VLOOKUP(入力項目!$S$16,子育て関連マスタ!$I$26:$M$28,2,FALSE),0),
  AND(S357=19,入力項目!$S$16&lt;&gt;"高専"),IFERROR(VLOOKUP(入力項目!$S$17,子育て関連マスタ!$I$32:$M$37,2,FALSE),0),
  AND(S357=21,入力項目!$S$16="高専"),IFERROR(VLOOKUP(入力項目!$S$17,子育て関連マスタ!$I$32:$M$37,2,FALSE),0),
  S357&gt;=22,0
  ),0),0
) +
IF(AND(S357&gt;=1,S357&lt;=15),IF($D357=入力項目!$S$8,入力項目!$S$3,0),0) +
IF(AND(S357&gt;=1,S357&lt;=15),IF($D357=5,入力項目!$S$4,0),0) +
IF(AND(S357&gt;=1,S357&lt;=15),IF($D357=12,入力項目!$S$5,0),0) +
IF(AND(入力項目!$S$7=$A357,入力項目!$S$8=$D357),子育て関連マスタ!$C$14,0) +
IFERROR(IF(AND(YEAR(EDATE(DATE(入力項目!$S$7,入力項目!$S$8,1),1))=$A357,MONTH(EDATE(DATE(入力項目!$S$7,入力項目!$S$8,1),1))=$D357),子育て関連マスタ!$C$15,0),0) +
IF(AND(OR(S357=3,S357=5,S357=7),$D357=11),子育て関連マスタ!$C$17,0) +
IF(AND(S357=20,$D357=1),子育て関連マスタ!$C$18,0) +
IF(AND(S357=20,$D357=1),
IFERROR(_xlfn.IFS(
入力項目!$S$10="男",子育て関連マスタ!$C$18,
入力項目!$S$10="女",子育て関連マスタ!$C$19
),0),0
) +
IF(AND(S357&gt;=入力項目!$S$18,S357&lt;=入力項目!$S$19),入力項目!$S$20,0) +
IF(AND(S357&gt;=入力項目!$S$21,S357&lt;=入力項目!$S$22),入力項目!$S$23,0) +
IF(AND(S357&gt;=入力項目!$S$24,S357&lt;=入力項目!$S$25),入力項目!$S$26,0)
)</f>
        <v>0</v>
      </c>
      <c r="AH357">
        <f ca="1">-(
_xlfn.IFS(
T357&lt;=入力項目!$S$11,0,
AND(T357&gt;=入力項目!$S$11+1,T357&lt;=3),IFERROR(VLOOKUP(入力項目!$S$12,子育て関連マスタ!$I$4:$M$5,4,FALSE),0),
AND(T357&gt;=4,T357&lt;=6),IFERROR(VLOOKUP(入力項目!$S$13,子育て関連マスタ!$I$9:$M$12,4,FALSE),0),
AND(T357&gt;=7,T357&lt;=12),IFERROR(VLOOKUP(入力項目!$S$14,子育て関連マスタ!$I$16:$M$17,4,FALSE),0),
AND(T357&gt;=13,T357&lt;=15),IFERROR(VLOOKUP(入力項目!$S$15,子育て関連マスタ!$I$21:$M$22,4,FALSE),0),
AND(T357&gt;=16,T357&lt;=18),IFERROR(VLOOKUP(入力項目!$S$16,子育て関連マスタ!$I$26:$M$28,4,FALSE),0),
AND(T357&gt;=19,T357&lt;=20,入力項目!$S$16="高専"),IFERROR(VLOOKUP(入力項目!$S$16,子育て関連マスタ!$I$26:$M$28,4,FALSE),0),
AND(T357&gt;=19,T357&lt;=20,入力項目!$S$16&lt;&gt;"高専"),IFERROR(VLOOKUP(入力項目!$S$17,子育て関連マスタ!$I$32:$M$37,4,FALSE),0),
AND(T357&gt;=21,T357&lt;=22,入力項目!$S$16="高専"),IFERROR(VLOOKUP(入力項目!$S$17,子育て関連マスタ!$I$32:$M$34,4,FALSE),0),
AND(T357&gt;=21,T357&lt;=22,入力項目!$S$16&lt;&gt;"高専"),IFERROR(VLOOKUP(入力項目!$S$17,子育て関連マスタ!$I$32:$M$34,4,FALSE),0),
T357&gt;=23,0
) +
IF($D357=4,
  IFERROR(_xlfn.IFS(
  T357&lt;=入力項目!$S$11,0,
  AND(T357=入力項目!$S$11),IFERROR(VLOOKUP(入力項目!$S$12,子育て関連マスタ!$I$4:$M$5,2,FALSE),0),
  AND(T357=4),IFERROR(VLOOKUP(入力項目!$S$13,子育て関連マスタ!$I$9:$M$12,2,FALSE),0),
  AND(T357=7),IFERROR(VLOOKUP(入力項目!$S$14,子育て関連マスタ!$I$16:$M$17,2,FALSE),0),
  AND(T357=13),IFERROR(VLOOKUP(入力項目!$S$15,子育て関連マスタ!$I$21:$M$22,2,FALSE),0),
  AND(T357=16),IFERROR(VLOOKUP(入力項目!$S$16,子育て関連マスタ!$I$26:$M$28,2,FALSE),0),
  AND(T357=19,入力項目!$S$16&lt;&gt;"高専"),IFERROR(VLOOKUP(入力項目!$S$17,子育て関連マスタ!$I$32:$M$37,2,FALSE),0),
  AND(T357=21,入力項目!$S$16="高専"),IFERROR(VLOOKUP(入力項目!$S$17,子育て関連マスタ!$I$32:$M$37,2,FALSE),0),
  T357&gt;=22,0
  ),0),0
) +
IF(AND(T357&gt;=1,T357&lt;=15),IF($D357=入力項目!$S$8,入力項目!$S$3,0),0) +
IF(AND(T357&gt;=1,T357&lt;=15),IF($D357=5,入力項目!$S$4,0),0) +
IF(AND(T357&gt;=1,T357&lt;=15),IF($D357=12,入力項目!$S$5,0),0) +
IF(AND(入力項目!$S$7=$A357,入力項目!$S$8=$D357),子育て関連マスタ!$C$14,0) +
IFERROR(IF(AND(YEAR(EDATE(DATE(入力項目!$S$7,入力項目!$S$8,1),1))=$A357,MONTH(EDATE(DATE(入力項目!$S$7,入力項目!$S$8,1),1))=$D357),子育て関連マスタ!$C$15,0),0) +
IF(AND(OR(T357=3,T357=5,T357=7),$D357=11),子育て関連マスタ!$C$17,0) +
IF(AND(T357=20,$D357=1),子育て関連マスタ!$C$18,0) +
IF(AND(T357=20,$D357=1),
IFERROR(_xlfn.IFS(
入力項目!$S$10="男",子育て関連マスタ!$C$18,
入力項目!$S$10="女",子育て関連マスタ!$C$19
),0),0
) +
IF(AND(T357&gt;=入力項目!$S$18,T357&lt;=入力項目!$S$19),入力項目!$S$20,0) +
IF(AND(T357&gt;=入力項目!$S$21,T357&lt;=入力項目!$S$22),入力項目!$S$23,0) +
IF(AND(T357&gt;=入力項目!$S$24,T357&lt;=入力項目!$S$25),入力項目!$S$26,0)
)</f>
        <v>0</v>
      </c>
      <c r="AI357">
        <f ca="1">-(
_xlfn.IFS(
U357&lt;=入力項目!$S$11,0,
AND(U357&gt;=入力項目!$S$11+1,U357&lt;=3),IFERROR(VLOOKUP(入力項目!$S$12,子育て関連マスタ!$I$4:$M$5,4,FALSE),0),
AND(U357&gt;=4,U357&lt;=6),IFERROR(VLOOKUP(入力項目!$S$13,子育て関連マスタ!$I$9:$M$12,4,FALSE),0),
AND(U357&gt;=7,U357&lt;=12),IFERROR(VLOOKUP(入力項目!$S$14,子育て関連マスタ!$I$16:$M$17,4,FALSE),0),
AND(U357&gt;=13,U357&lt;=15),IFERROR(VLOOKUP(入力項目!$S$15,子育て関連マスタ!$I$21:$M$22,4,FALSE),0),
AND(U357&gt;=16,U357&lt;=18),IFERROR(VLOOKUP(入力項目!$S$16,子育て関連マスタ!$I$26:$M$28,4,FALSE),0),
AND(U357&gt;=19,U357&lt;=20,入力項目!$S$16="高専"),IFERROR(VLOOKUP(入力項目!$S$16,子育て関連マスタ!$I$26:$M$28,4,FALSE),0),
AND(U357&gt;=19,U357&lt;=20,入力項目!$S$16&lt;&gt;"高専"),IFERROR(VLOOKUP(入力項目!$S$17,子育て関連マスタ!$I$32:$M$37,4,FALSE),0),
AND(U357&gt;=21,U357&lt;=22,入力項目!$S$16="高専"),IFERROR(VLOOKUP(入力項目!$S$17,子育て関連マスタ!$I$32:$M$34,4,FALSE),0),
AND(U357&gt;=21,U357&lt;=22,入力項目!$S$16&lt;&gt;"高専"),IFERROR(VLOOKUP(入力項目!$S$17,子育て関連マスタ!$I$32:$M$34,4,FALSE),0),
U357&gt;=23,0
) +
IF($D357=4,
  IFERROR(_xlfn.IFS(
  U357&lt;=入力項目!$S$11,0,
  AND(U357=入力項目!$S$11),IFERROR(VLOOKUP(入力項目!$S$12,子育て関連マスタ!$I$4:$M$5,2,FALSE),0),
  AND(U357=4),IFERROR(VLOOKUP(入力項目!$S$13,子育て関連マスタ!$I$9:$M$12,2,FALSE),0),
  AND(U357=7),IFERROR(VLOOKUP(入力項目!$S$14,子育て関連マスタ!$I$16:$M$17,2,FALSE),0),
  AND(U357=13),IFERROR(VLOOKUP(入力項目!$S$15,子育て関連マスタ!$I$21:$M$22,2,FALSE),0),
  AND(U357=16),IFERROR(VLOOKUP(入力項目!$S$16,子育て関連マスタ!$I$26:$M$28,2,FALSE),0),
  AND(U357=19,入力項目!$S$16&lt;&gt;"高専"),IFERROR(VLOOKUP(入力項目!$S$17,子育て関連マスタ!$I$32:$M$37,2,FALSE),0),
  AND(U357=21,入力項目!$S$16="高専"),IFERROR(VLOOKUP(入力項目!$S$17,子育て関連マスタ!$I$32:$M$37,2,FALSE),0),
  U357&gt;=22,0
  ),0),0
) +
IF(AND(U357&gt;=1,U357&lt;=15),IF($D357=入力項目!$S$8,入力項目!$S$3,0),0) +
IF(AND(U357&gt;=1,U357&lt;=15),IF($D357=5,入力項目!$S$4,0),0) +
IF(AND(U357&gt;=1,U357&lt;=15),IF($D357=12,入力項目!$S$5,0),0) +
IF(AND(入力項目!$S$7=$A357,入力項目!$S$8=$D357),子育て関連マスタ!$C$14,0) +
IFERROR(IF(AND(YEAR(EDATE(DATE(入力項目!$S$7,入力項目!$S$8,1),1))=$A357,MONTH(EDATE(DATE(入力項目!$S$7,入力項目!$S$8,1),1))=$D357),子育て関連マスタ!$C$15,0),0) +
IF(AND(OR(U357=3,U357=5,U357=7),$D357=11),子育て関連マスタ!$C$17,0) +
IF(AND(U357=20,$D357=1),子育て関連マスタ!$C$18,0) +
IF(AND(U357=20,$D357=1),
IFERROR(_xlfn.IFS(
入力項目!$S$10="男",子育て関連マスタ!$C$18,
入力項目!$S$10="女",子育て関連マスタ!$C$19
),0),0
) +
IF(AND(U357&gt;=入力項目!$S$18,U357&lt;=入力項目!$S$19),入力項目!$S$20,0) +
IF(AND(U357&gt;=入力項目!$S$21,U357&lt;=入力項目!$S$22),入力項目!$S$23,0) +
IF(AND(U357&gt;=入力項目!$S$24,U357&lt;=入力項目!$S$25),入力項目!$S$26,0)
)</f>
        <v>0</v>
      </c>
      <c r="AJ357" s="10">
        <f ca="1">-VLOOKUP($D357,月別収支!$A$2:$H$13,7,FALSE)</f>
        <v>-20000</v>
      </c>
    </row>
    <row r="358" spans="1:36" x14ac:dyDescent="0.4">
      <c r="A358">
        <f t="shared" ca="1" si="88"/>
        <v>2054</v>
      </c>
      <c r="B358">
        <f t="shared" ca="1" si="95"/>
        <v>2054</v>
      </c>
      <c r="C358">
        <f t="shared" ca="1" si="96"/>
        <v>30</v>
      </c>
      <c r="D358">
        <f t="shared" ca="1" si="89"/>
        <v>4</v>
      </c>
      <c r="E358" t="str">
        <f t="shared" ca="1" si="90"/>
        <v>2054年4月</v>
      </c>
      <c r="F358">
        <f ca="1">IF(OR(入力項目!$N$5&lt;$A358,AND(入力項目!$N$5=$A358,入力項目!$N$6&lt;$D358)),IF(F357=0,1,IF(G358=12,F357+1,F357)),0)</f>
        <v>29</v>
      </c>
      <c r="G358">
        <f ca="1">IF(OR(入力項目!$N$5&lt;$A358,AND(入力項目!$N$5=$A358,入力項目!$N$6&lt;$D358)),IF(G357=12,1,G357+1),0)</f>
        <v>6</v>
      </c>
      <c r="H358" t="str">
        <f t="shared" ca="1" si="91"/>
        <v>29_6</v>
      </c>
      <c r="I358">
        <f ca="1">IF(
  IFERROR(AND($C358&gt;0,MOD($C358,入力項目!$N$22)=0,$D358=入力項目!$N$23), FALSE),
  1,
  IF(
    AND(I357&gt;0,J357=12),
    IF(I357=入力項目!$N$28, 0, I357+1),
    I357
  )
)</f>
        <v>0</v>
      </c>
      <c r="J358">
        <f ca="1">IF($D358=入力項目!$N$23,1,IFERROR(J357+1,1))</f>
        <v>11</v>
      </c>
      <c r="K358" t="str">
        <f t="shared" ca="1" si="92"/>
        <v>0_11</v>
      </c>
      <c r="L358">
        <f ca="1">L357+IF(入力項目!$D$4=$D358,1,0)</f>
        <v>58</v>
      </c>
      <c r="M358" t="str">
        <f t="shared" ca="1" si="93"/>
        <v>58歳</v>
      </c>
      <c r="N358">
        <f t="shared" ca="1" si="97"/>
        <v>59</v>
      </c>
      <c r="O358" t="str">
        <f t="shared" ca="1" si="94"/>
        <v>59歳</v>
      </c>
      <c r="P358">
        <f t="shared" ca="1" si="98"/>
        <v>34</v>
      </c>
      <c r="Q358">
        <f t="shared" ca="1" si="99"/>
        <v>32</v>
      </c>
      <c r="R358">
        <f t="shared" ca="1" si="100"/>
        <v>2055</v>
      </c>
      <c r="S358">
        <f t="shared" ca="1" si="101"/>
        <v>2055</v>
      </c>
      <c r="T358">
        <f t="shared" ca="1" si="102"/>
        <v>2055</v>
      </c>
      <c r="U358">
        <f t="shared" ca="1" si="103"/>
        <v>2055</v>
      </c>
      <c r="V358" s="10">
        <f t="shared" ca="1" si="104"/>
        <v>44016675</v>
      </c>
      <c r="W358" s="10">
        <f ca="1">IF($L358&lt;その他マスタ!$B$1,VLOOKUP($D358,月別収支!$A$2:$H$13,2,FALSE),その他マスタ!$B$3)+IF(AND($L358=その他マスタ!$B$1,入力項目!$I$9="あり",$D358=入力項目!$D$4),その他マスタ!$B$2,0)</f>
        <v>300000</v>
      </c>
      <c r="X358" s="10">
        <f ca="1">-IF(入力項目!$K$5=TRUE,
IF($F358+$G358&lt;3,VLOOKUP($D358,月別収支!$A$2:$H$13,8,FALSE),0)+IFERROR(VLOOKUP($H358,住宅ローン計算!C:P,13,FALSE),0)+IF($F358&gt;1,IF(OR($G358=3,$G358=6,$G358=9,$G358=12),ROUNDUP(入力項目!$N$18/4,0),0),0),
VLOOKUP($D358,月別収支!$A$2:$H$13,8,FALSE))</f>
        <v>-91090</v>
      </c>
      <c r="Y358" s="10">
        <f ca="1">-VLOOKUP($D358,月別収支!$A$2:$H$13,3,FALSE)</f>
        <v>-75000</v>
      </c>
      <c r="Z358" s="10">
        <f ca="1">-VLOOKUP($D358,月別収支!$A$2:$H$13,4,FALSE)</f>
        <v>-27000</v>
      </c>
      <c r="AA358" s="10">
        <f ca="1">-VLOOKUP($D358,月別収支!$A$2:$H$13,6,FALSE)</f>
        <v>-10000</v>
      </c>
      <c r="AB358" s="10">
        <f ca="1">-(
VLOOKUP($D358,月別収支!$A$2:$H$13,5,FALSE)+IF(AND(入力項目!$I$27&lt;=$A358,ISEVEN($A358-入力項目!$I$27),入力項目!$I$28=$D358),入力項目!$I$26,0)
+IF(入力項目!$K$26=TRUE,
IFERROR(VLOOKUP($K358,マイカーローン計算!C:P,13,FALSE),0),
IFERROR(
  IF(AND($C358&gt;0,MOD($C358,入力項目!$N$22)=0,$D358=入力項目!$N$23),入力項目!$N$24,0),
 0
)
)
)</f>
        <v>-20000</v>
      </c>
      <c r="AC358" s="10">
        <f ca="1">-IF($A358&lt;入力項目!$N$33,入力項目!$N$35,IF(AND($A358=入力項目!$N$33,$D358&lt;=入力項目!$N$34),入力項目!$N$35,0))</f>
        <v>0</v>
      </c>
      <c r="AD358">
        <f ca="1">-(
_xlfn.IFS(
P358&lt;=入力項目!$S$11,0,
AND(P358&gt;=入力項目!$S$11+1,P358&lt;=3),IFERROR(VLOOKUP(入力項目!$S$12,子育て関連マスタ!$I$4:$M$5,4,FALSE),0),
AND(P358&gt;=4,P358&lt;=6),IFERROR(VLOOKUP(入力項目!$S$13,子育て関連マスタ!$I$9:$M$12,4,FALSE),0),
AND(P358&gt;=7,P358&lt;=12),IFERROR(VLOOKUP(入力項目!$S$14,子育て関連マスタ!$I$16:$M$17,4,FALSE),0),
AND(P358&gt;=13,P358&lt;=15),IFERROR(VLOOKUP(入力項目!$S$15,子育て関連マスタ!$I$21:$M$22,4,FALSE),0),
AND(P358&gt;=16,P358&lt;=18),IFERROR(VLOOKUP(入力項目!$S$16,子育て関連マスタ!$I$26:$M$28,4,FALSE),0),
AND(P358&gt;=19,P358&lt;=20,入力項目!$S$16="高専"),IFERROR(VLOOKUP(入力項目!$S$16,子育て関連マスタ!$I$26:$M$28,4,FALSE),0),
AND(P358&gt;=19,P358&lt;=20,入力項目!$S$16&lt;&gt;"高専"),IFERROR(VLOOKUP(入力項目!$S$17,子育て関連マスタ!$I$32:$M$37,4,FALSE),0),
AND(P358&gt;=21,P358&lt;=22,入力項目!$S$16="高専"),IFERROR(VLOOKUP(入力項目!$S$17,子育て関連マスタ!$I$32:$M$34,4,FALSE),0),
AND(P358&gt;=21,P358&lt;=22,入力項目!$S$16&lt;&gt;"高専"),IFERROR(VLOOKUP(入力項目!$S$17,子育て関連マスタ!$I$32:$M$34,4,FALSE),0),
P358&gt;=23,0
) +
IF($D358=4,
  IFERROR(_xlfn.IFS(
  P358&lt;=入力項目!$S$11,0,
  AND(P358=入力項目!$S$11),IFERROR(VLOOKUP(入力項目!$S$12,子育て関連マスタ!$I$4:$M$5,2,FALSE),0),
  AND(P358=4),IFERROR(VLOOKUP(入力項目!$S$13,子育て関連マスタ!$I$9:$M$12,2,FALSE),0),
  AND(P358=7),IFERROR(VLOOKUP(入力項目!$S$14,子育て関連マスタ!$I$16:$M$17,2,FALSE),0),
  AND(P358=13),IFERROR(VLOOKUP(入力項目!$S$15,子育て関連マスタ!$I$21:$M$22,2,FALSE),0),
  AND(P358=16),IFERROR(VLOOKUP(入力項目!$S$16,子育て関連マスタ!$I$26:$M$28,2,FALSE),0),
  AND(P358=19,入力項目!$S$16&lt;&gt;"高専"),IFERROR(VLOOKUP(入力項目!$S$17,子育て関連マスタ!$I$32:$M$37,2,FALSE),0),
  AND(P358=21,入力項目!$S$16="高専"),IFERROR(VLOOKUP(入力項目!$S$17,子育て関連マスタ!$I$32:$M$37,2,FALSE),0),
  P358&gt;=22,0
  ),0),0
) +
IF(AND(P358&gt;=1,P358&lt;=15),IF($D358=入力項目!$S$8,入力項目!$S$3,0),0) +
IF(AND(P358&gt;=1,P358&lt;=15),IF($D358=5,入力項目!$S$4,0),0) +
IF(AND(P358&gt;=1,P358&lt;=15),IF($D358=12,入力項目!$S$5,0),0) +
IF(AND(入力項目!$S$7=$A358,入力項目!$S$8=$D358),子育て関連マスタ!$C$14,0) +
IFERROR(IF(AND(YEAR(EDATE(DATE(入力項目!$S$7,入力項目!$S$8,1),1))=$A358,MONTH(EDATE(DATE(入力項目!$S$7,入力項目!$S$8,1),1))=$D358),子育て関連マスタ!$C$15,0),0) +
IF(AND(OR(P358=3,P358=5,P358=7),$D358=11),子育て関連マスタ!$C$17,0) +
IF(AND(P358=20,$D358=1),子育て関連マスタ!$C$18,0) +
IF(AND(P358=20,$D358=1),
IFERROR(_xlfn.IFS(
入力項目!$S$10="男",子育て関連マスタ!$C$18,
入力項目!$S$10="女",子育て関連マスタ!$C$19
),0),0
) +
IF(AND(P358&gt;=入力項目!$S$18,P358&lt;=入力項目!$S$19),入力項目!$S$20,0) +
IF(AND(P358&gt;=入力項目!$S$21,P358&lt;=入力項目!$S$22),入力項目!$S$23,0) +
IF(AND(P358&gt;=入力項目!$S$24,P358&lt;=入力項目!$S$25),入力項目!$S$26,0)
)</f>
        <v>0</v>
      </c>
      <c r="AE358">
        <f ca="1">-(
_xlfn.IFS(
Q358&lt;=入力項目!$S$11,0,
AND(Q358&gt;=入力項目!$S$11+1,Q358&lt;=3),IFERROR(VLOOKUP(入力項目!$S$12,子育て関連マスタ!$I$4:$M$5,4,FALSE),0),
AND(Q358&gt;=4,Q358&lt;=6),IFERROR(VLOOKUP(入力項目!$S$13,子育て関連マスタ!$I$9:$M$12,4,FALSE),0),
AND(Q358&gt;=7,Q358&lt;=12),IFERROR(VLOOKUP(入力項目!$S$14,子育て関連マスタ!$I$16:$M$17,4,FALSE),0),
AND(Q358&gt;=13,Q358&lt;=15),IFERROR(VLOOKUP(入力項目!$S$15,子育て関連マスタ!$I$21:$M$22,4,FALSE),0),
AND(Q358&gt;=16,Q358&lt;=18),IFERROR(VLOOKUP(入力項目!$S$16,子育て関連マスタ!$I$26:$M$28,4,FALSE),0),
AND(Q358&gt;=19,Q358&lt;=20,入力項目!$S$16="高専"),IFERROR(VLOOKUP(入力項目!$S$16,子育て関連マスタ!$I$26:$M$28,4,FALSE),0),
AND(Q358&gt;=19,Q358&lt;=20,入力項目!$S$16&lt;&gt;"高専"),IFERROR(VLOOKUP(入力項目!$S$17,子育て関連マスタ!$I$32:$M$37,4,FALSE),0),
AND(Q358&gt;=21,Q358&lt;=22,入力項目!$S$16="高専"),IFERROR(VLOOKUP(入力項目!$S$17,子育て関連マスタ!$I$32:$M$34,4,FALSE),0),
AND(Q358&gt;=21,Q358&lt;=22,入力項目!$S$16&lt;&gt;"高専"),IFERROR(VLOOKUP(入力項目!$S$17,子育て関連マスタ!$I$32:$M$34,4,FALSE),0),
Q358&gt;=23,0
) +
IF($D358=4,
  IFERROR(_xlfn.IFS(
  Q358&lt;=入力項目!$S$11,0,
  AND(Q358=入力項目!$S$11),IFERROR(VLOOKUP(入力項目!$S$12,子育て関連マスタ!$I$4:$M$5,2,FALSE),0),
  AND(Q358=4),IFERROR(VLOOKUP(入力項目!$S$13,子育て関連マスタ!$I$9:$M$12,2,FALSE),0),
  AND(Q358=7),IFERROR(VLOOKUP(入力項目!$S$14,子育て関連マスタ!$I$16:$M$17,2,FALSE),0),
  AND(Q358=13),IFERROR(VLOOKUP(入力項目!$S$15,子育て関連マスタ!$I$21:$M$22,2,FALSE),0),
  AND(Q358=16),IFERROR(VLOOKUP(入力項目!$S$16,子育て関連マスタ!$I$26:$M$28,2,FALSE),0),
  AND(Q358=19,入力項目!$S$16&lt;&gt;"高専"),IFERROR(VLOOKUP(入力項目!$S$17,子育て関連マスタ!$I$32:$M$37,2,FALSE),0),
  AND(Q358=21,入力項目!$S$16="高専"),IFERROR(VLOOKUP(入力項目!$S$17,子育て関連マスタ!$I$32:$M$37,2,FALSE),0),
  Q358&gt;=22,0
  ),0),0
) +
IF(AND(Q358&gt;=1,Q358&lt;=15),IF($D358=入力項目!$S$8,入力項目!$S$3,0),0) +
IF(AND(Q358&gt;=1,Q358&lt;=15),IF($D358=5,入力項目!$S$4,0),0) +
IF(AND(Q358&gt;=1,Q358&lt;=15),IF($D358=12,入力項目!$S$5,0),0) +
IF(AND(入力項目!$S$7=$A358,入力項目!$S$8=$D358),子育て関連マスタ!$C$14,0) +
IFERROR(IF(AND(YEAR(EDATE(DATE(入力項目!$S$7,入力項目!$S$8,1),1))=$A358,MONTH(EDATE(DATE(入力項目!$S$7,入力項目!$S$8,1),1))=$D358),子育て関連マスタ!$C$15,0),0) +
IF(AND(OR(Q358=3,Q358=5,Q358=7),$D358=11),子育て関連マスタ!$C$17,0) +
IF(AND(Q358=20,$D358=1),子育て関連マスタ!$C$18,0) +
IF(AND(Q358=20,$D358=1),
IFERROR(_xlfn.IFS(
入力項目!$S$10="男",子育て関連マスタ!$C$18,
入力項目!$S$10="女",子育て関連マスタ!$C$19
),0),0
) +
IF(AND(Q358&gt;=入力項目!$S$18,Q358&lt;=入力項目!$S$19),入力項目!$S$20,0) +
IF(AND(Q358&gt;=入力項目!$S$21,Q358&lt;=入力項目!$S$22),入力項目!$S$23,0) +
IF(AND(Q358&gt;=入力項目!$S$24,Q358&lt;=入力項目!$S$25),入力項目!$S$26,0)
)</f>
        <v>0</v>
      </c>
      <c r="AF358">
        <f ca="1">-(
_xlfn.IFS(
R358&lt;=入力項目!$S$11,0,
AND(R358&gt;=入力項目!$S$11+1,R358&lt;=3),IFERROR(VLOOKUP(入力項目!$S$12,子育て関連マスタ!$I$4:$M$5,4,FALSE),0),
AND(R358&gt;=4,R358&lt;=6),IFERROR(VLOOKUP(入力項目!$S$13,子育て関連マスタ!$I$9:$M$12,4,FALSE),0),
AND(R358&gt;=7,R358&lt;=12),IFERROR(VLOOKUP(入力項目!$S$14,子育て関連マスタ!$I$16:$M$17,4,FALSE),0),
AND(R358&gt;=13,R358&lt;=15),IFERROR(VLOOKUP(入力項目!$S$15,子育て関連マスタ!$I$21:$M$22,4,FALSE),0),
AND(R358&gt;=16,R358&lt;=18),IFERROR(VLOOKUP(入力項目!$S$16,子育て関連マスタ!$I$26:$M$28,4,FALSE),0),
AND(R358&gt;=19,R358&lt;=20,入力項目!$S$16="高専"),IFERROR(VLOOKUP(入力項目!$S$16,子育て関連マスタ!$I$26:$M$28,4,FALSE),0),
AND(R358&gt;=19,R358&lt;=20,入力項目!$S$16&lt;&gt;"高専"),IFERROR(VLOOKUP(入力項目!$S$17,子育て関連マスタ!$I$32:$M$37,4,FALSE),0),
AND(R358&gt;=21,R358&lt;=22,入力項目!$S$16="高専"),IFERROR(VLOOKUP(入力項目!$S$17,子育て関連マスタ!$I$32:$M$34,4,FALSE),0),
AND(R358&gt;=21,R358&lt;=22,入力項目!$S$16&lt;&gt;"高専"),IFERROR(VLOOKUP(入力項目!$S$17,子育て関連マスタ!$I$32:$M$34,4,FALSE),0),
R358&gt;=23,0
) +
IF($D358=4,
  IFERROR(_xlfn.IFS(
  R358&lt;=入力項目!$S$11,0,
  AND(R358=入力項目!$S$11),IFERROR(VLOOKUP(入力項目!$S$12,子育て関連マスタ!$I$4:$M$5,2,FALSE),0),
  AND(R358=4),IFERROR(VLOOKUP(入力項目!$S$13,子育て関連マスタ!$I$9:$M$12,2,FALSE),0),
  AND(R358=7),IFERROR(VLOOKUP(入力項目!$S$14,子育て関連マスタ!$I$16:$M$17,2,FALSE),0),
  AND(R358=13),IFERROR(VLOOKUP(入力項目!$S$15,子育て関連マスタ!$I$21:$M$22,2,FALSE),0),
  AND(R358=16),IFERROR(VLOOKUP(入力項目!$S$16,子育て関連マスタ!$I$26:$M$28,2,FALSE),0),
  AND(R358=19,入力項目!$S$16&lt;&gt;"高専"),IFERROR(VLOOKUP(入力項目!$S$17,子育て関連マスタ!$I$32:$M$37,2,FALSE),0),
  AND(R358=21,入力項目!$S$16="高専"),IFERROR(VLOOKUP(入力項目!$S$17,子育て関連マスタ!$I$32:$M$37,2,FALSE),0),
  R358&gt;=22,0
  ),0),0
) +
IF(AND(R358&gt;=1,R358&lt;=15),IF($D358=入力項目!$S$8,入力項目!$S$3,0),0) +
IF(AND(R358&gt;=1,R358&lt;=15),IF($D358=5,入力項目!$S$4,0),0) +
IF(AND(R358&gt;=1,R358&lt;=15),IF($D358=12,入力項目!$S$5,0),0) +
IF(AND(入力項目!$S$7=$A358,入力項目!$S$8=$D358),子育て関連マスタ!$C$14,0) +
IFERROR(IF(AND(YEAR(EDATE(DATE(入力項目!$S$7,入力項目!$S$8,1),1))=$A358,MONTH(EDATE(DATE(入力項目!$S$7,入力項目!$S$8,1),1))=$D358),子育て関連マスタ!$C$15,0),0) +
IF(AND(OR(R358=3,R358=5,R358=7),$D358=11),子育て関連マスタ!$C$17,0) +
IF(AND(R358=20,$D358=1),子育て関連マスタ!$C$18,0) +
IF(AND(R358=20,$D358=1),
IFERROR(_xlfn.IFS(
入力項目!$S$10="男",子育て関連マスタ!$C$18,
入力項目!$S$10="女",子育て関連マスタ!$C$19
),0),0
) +
IF(AND(R358&gt;=入力項目!$S$18,R358&lt;=入力項目!$S$19),入力項目!$S$20,0) +
IF(AND(R358&gt;=入力項目!$S$21,R358&lt;=入力項目!$S$22),入力項目!$S$23,0) +
IF(AND(R358&gt;=入力項目!$S$24,R358&lt;=入力項目!$S$25),入力項目!$S$26,0)
)</f>
        <v>0</v>
      </c>
      <c r="AG358">
        <f ca="1">-(
_xlfn.IFS(
S358&lt;=入力項目!$S$11,0,
AND(S358&gt;=入力項目!$S$11+1,S358&lt;=3),IFERROR(VLOOKUP(入力項目!$S$12,子育て関連マスタ!$I$4:$M$5,4,FALSE),0),
AND(S358&gt;=4,S358&lt;=6),IFERROR(VLOOKUP(入力項目!$S$13,子育て関連マスタ!$I$9:$M$12,4,FALSE),0),
AND(S358&gt;=7,S358&lt;=12),IFERROR(VLOOKUP(入力項目!$S$14,子育て関連マスタ!$I$16:$M$17,4,FALSE),0),
AND(S358&gt;=13,S358&lt;=15),IFERROR(VLOOKUP(入力項目!$S$15,子育て関連マスタ!$I$21:$M$22,4,FALSE),0),
AND(S358&gt;=16,S358&lt;=18),IFERROR(VLOOKUP(入力項目!$S$16,子育て関連マスタ!$I$26:$M$28,4,FALSE),0),
AND(S358&gt;=19,S358&lt;=20,入力項目!$S$16="高専"),IFERROR(VLOOKUP(入力項目!$S$16,子育て関連マスタ!$I$26:$M$28,4,FALSE),0),
AND(S358&gt;=19,S358&lt;=20,入力項目!$S$16&lt;&gt;"高専"),IFERROR(VLOOKUP(入力項目!$S$17,子育て関連マスタ!$I$32:$M$37,4,FALSE),0),
AND(S358&gt;=21,S358&lt;=22,入力項目!$S$16="高専"),IFERROR(VLOOKUP(入力項目!$S$17,子育て関連マスタ!$I$32:$M$34,4,FALSE),0),
AND(S358&gt;=21,S358&lt;=22,入力項目!$S$16&lt;&gt;"高専"),IFERROR(VLOOKUP(入力項目!$S$17,子育て関連マスタ!$I$32:$M$34,4,FALSE),0),
S358&gt;=23,0
) +
IF($D358=4,
  IFERROR(_xlfn.IFS(
  S358&lt;=入力項目!$S$11,0,
  AND(S358=入力項目!$S$11),IFERROR(VLOOKUP(入力項目!$S$12,子育て関連マスタ!$I$4:$M$5,2,FALSE),0),
  AND(S358=4),IFERROR(VLOOKUP(入力項目!$S$13,子育て関連マスタ!$I$9:$M$12,2,FALSE),0),
  AND(S358=7),IFERROR(VLOOKUP(入力項目!$S$14,子育て関連マスタ!$I$16:$M$17,2,FALSE),0),
  AND(S358=13),IFERROR(VLOOKUP(入力項目!$S$15,子育て関連マスタ!$I$21:$M$22,2,FALSE),0),
  AND(S358=16),IFERROR(VLOOKUP(入力項目!$S$16,子育て関連マスタ!$I$26:$M$28,2,FALSE),0),
  AND(S358=19,入力項目!$S$16&lt;&gt;"高専"),IFERROR(VLOOKUP(入力項目!$S$17,子育て関連マスタ!$I$32:$M$37,2,FALSE),0),
  AND(S358=21,入力項目!$S$16="高専"),IFERROR(VLOOKUP(入力項目!$S$17,子育て関連マスタ!$I$32:$M$37,2,FALSE),0),
  S358&gt;=22,0
  ),0),0
) +
IF(AND(S358&gt;=1,S358&lt;=15),IF($D358=入力項目!$S$8,入力項目!$S$3,0),0) +
IF(AND(S358&gt;=1,S358&lt;=15),IF($D358=5,入力項目!$S$4,0),0) +
IF(AND(S358&gt;=1,S358&lt;=15),IF($D358=12,入力項目!$S$5,0),0) +
IF(AND(入力項目!$S$7=$A358,入力項目!$S$8=$D358),子育て関連マスタ!$C$14,0) +
IFERROR(IF(AND(YEAR(EDATE(DATE(入力項目!$S$7,入力項目!$S$8,1),1))=$A358,MONTH(EDATE(DATE(入力項目!$S$7,入力項目!$S$8,1),1))=$D358),子育て関連マスタ!$C$15,0),0) +
IF(AND(OR(S358=3,S358=5,S358=7),$D358=11),子育て関連マスタ!$C$17,0) +
IF(AND(S358=20,$D358=1),子育て関連マスタ!$C$18,0) +
IF(AND(S358=20,$D358=1),
IFERROR(_xlfn.IFS(
入力項目!$S$10="男",子育て関連マスタ!$C$18,
入力項目!$S$10="女",子育て関連マスタ!$C$19
),0),0
) +
IF(AND(S358&gt;=入力項目!$S$18,S358&lt;=入力項目!$S$19),入力項目!$S$20,0) +
IF(AND(S358&gt;=入力項目!$S$21,S358&lt;=入力項目!$S$22),入力項目!$S$23,0) +
IF(AND(S358&gt;=入力項目!$S$24,S358&lt;=入力項目!$S$25),入力項目!$S$26,0)
)</f>
        <v>0</v>
      </c>
      <c r="AH358">
        <f ca="1">-(
_xlfn.IFS(
T358&lt;=入力項目!$S$11,0,
AND(T358&gt;=入力項目!$S$11+1,T358&lt;=3),IFERROR(VLOOKUP(入力項目!$S$12,子育て関連マスタ!$I$4:$M$5,4,FALSE),0),
AND(T358&gt;=4,T358&lt;=6),IFERROR(VLOOKUP(入力項目!$S$13,子育て関連マスタ!$I$9:$M$12,4,FALSE),0),
AND(T358&gt;=7,T358&lt;=12),IFERROR(VLOOKUP(入力項目!$S$14,子育て関連マスタ!$I$16:$M$17,4,FALSE),0),
AND(T358&gt;=13,T358&lt;=15),IFERROR(VLOOKUP(入力項目!$S$15,子育て関連マスタ!$I$21:$M$22,4,FALSE),0),
AND(T358&gt;=16,T358&lt;=18),IFERROR(VLOOKUP(入力項目!$S$16,子育て関連マスタ!$I$26:$M$28,4,FALSE),0),
AND(T358&gt;=19,T358&lt;=20,入力項目!$S$16="高専"),IFERROR(VLOOKUP(入力項目!$S$16,子育て関連マスタ!$I$26:$M$28,4,FALSE),0),
AND(T358&gt;=19,T358&lt;=20,入力項目!$S$16&lt;&gt;"高専"),IFERROR(VLOOKUP(入力項目!$S$17,子育て関連マスタ!$I$32:$M$37,4,FALSE),0),
AND(T358&gt;=21,T358&lt;=22,入力項目!$S$16="高専"),IFERROR(VLOOKUP(入力項目!$S$17,子育て関連マスタ!$I$32:$M$34,4,FALSE),0),
AND(T358&gt;=21,T358&lt;=22,入力項目!$S$16&lt;&gt;"高専"),IFERROR(VLOOKUP(入力項目!$S$17,子育て関連マスタ!$I$32:$M$34,4,FALSE),0),
T358&gt;=23,0
) +
IF($D358=4,
  IFERROR(_xlfn.IFS(
  T358&lt;=入力項目!$S$11,0,
  AND(T358=入力項目!$S$11),IFERROR(VLOOKUP(入力項目!$S$12,子育て関連マスタ!$I$4:$M$5,2,FALSE),0),
  AND(T358=4),IFERROR(VLOOKUP(入力項目!$S$13,子育て関連マスタ!$I$9:$M$12,2,FALSE),0),
  AND(T358=7),IFERROR(VLOOKUP(入力項目!$S$14,子育て関連マスタ!$I$16:$M$17,2,FALSE),0),
  AND(T358=13),IFERROR(VLOOKUP(入力項目!$S$15,子育て関連マスタ!$I$21:$M$22,2,FALSE),0),
  AND(T358=16),IFERROR(VLOOKUP(入力項目!$S$16,子育て関連マスタ!$I$26:$M$28,2,FALSE),0),
  AND(T358=19,入力項目!$S$16&lt;&gt;"高専"),IFERROR(VLOOKUP(入力項目!$S$17,子育て関連マスタ!$I$32:$M$37,2,FALSE),0),
  AND(T358=21,入力項目!$S$16="高専"),IFERROR(VLOOKUP(入力項目!$S$17,子育て関連マスタ!$I$32:$M$37,2,FALSE),0),
  T358&gt;=22,0
  ),0),0
) +
IF(AND(T358&gt;=1,T358&lt;=15),IF($D358=入力項目!$S$8,入力項目!$S$3,0),0) +
IF(AND(T358&gt;=1,T358&lt;=15),IF($D358=5,入力項目!$S$4,0),0) +
IF(AND(T358&gt;=1,T358&lt;=15),IF($D358=12,入力項目!$S$5,0),0) +
IF(AND(入力項目!$S$7=$A358,入力項目!$S$8=$D358),子育て関連マスタ!$C$14,0) +
IFERROR(IF(AND(YEAR(EDATE(DATE(入力項目!$S$7,入力項目!$S$8,1),1))=$A358,MONTH(EDATE(DATE(入力項目!$S$7,入力項目!$S$8,1),1))=$D358),子育て関連マスタ!$C$15,0),0) +
IF(AND(OR(T358=3,T358=5,T358=7),$D358=11),子育て関連マスタ!$C$17,0) +
IF(AND(T358=20,$D358=1),子育て関連マスタ!$C$18,0) +
IF(AND(T358=20,$D358=1),
IFERROR(_xlfn.IFS(
入力項目!$S$10="男",子育て関連マスタ!$C$18,
入力項目!$S$10="女",子育て関連マスタ!$C$19
),0),0
) +
IF(AND(T358&gt;=入力項目!$S$18,T358&lt;=入力項目!$S$19),入力項目!$S$20,0) +
IF(AND(T358&gt;=入力項目!$S$21,T358&lt;=入力項目!$S$22),入力項目!$S$23,0) +
IF(AND(T358&gt;=入力項目!$S$24,T358&lt;=入力項目!$S$25),入力項目!$S$26,0)
)</f>
        <v>0</v>
      </c>
      <c r="AI358">
        <f ca="1">-(
_xlfn.IFS(
U358&lt;=入力項目!$S$11,0,
AND(U358&gt;=入力項目!$S$11+1,U358&lt;=3),IFERROR(VLOOKUP(入力項目!$S$12,子育て関連マスタ!$I$4:$M$5,4,FALSE),0),
AND(U358&gt;=4,U358&lt;=6),IFERROR(VLOOKUP(入力項目!$S$13,子育て関連マスタ!$I$9:$M$12,4,FALSE),0),
AND(U358&gt;=7,U358&lt;=12),IFERROR(VLOOKUP(入力項目!$S$14,子育て関連マスタ!$I$16:$M$17,4,FALSE),0),
AND(U358&gt;=13,U358&lt;=15),IFERROR(VLOOKUP(入力項目!$S$15,子育て関連マスタ!$I$21:$M$22,4,FALSE),0),
AND(U358&gt;=16,U358&lt;=18),IFERROR(VLOOKUP(入力項目!$S$16,子育て関連マスタ!$I$26:$M$28,4,FALSE),0),
AND(U358&gt;=19,U358&lt;=20,入力項目!$S$16="高専"),IFERROR(VLOOKUP(入力項目!$S$16,子育て関連マスタ!$I$26:$M$28,4,FALSE),0),
AND(U358&gt;=19,U358&lt;=20,入力項目!$S$16&lt;&gt;"高専"),IFERROR(VLOOKUP(入力項目!$S$17,子育て関連マスタ!$I$32:$M$37,4,FALSE),0),
AND(U358&gt;=21,U358&lt;=22,入力項目!$S$16="高専"),IFERROR(VLOOKUP(入力項目!$S$17,子育て関連マスタ!$I$32:$M$34,4,FALSE),0),
AND(U358&gt;=21,U358&lt;=22,入力項目!$S$16&lt;&gt;"高専"),IFERROR(VLOOKUP(入力項目!$S$17,子育て関連マスタ!$I$32:$M$34,4,FALSE),0),
U358&gt;=23,0
) +
IF($D358=4,
  IFERROR(_xlfn.IFS(
  U358&lt;=入力項目!$S$11,0,
  AND(U358=入力項目!$S$11),IFERROR(VLOOKUP(入力項目!$S$12,子育て関連マスタ!$I$4:$M$5,2,FALSE),0),
  AND(U358=4),IFERROR(VLOOKUP(入力項目!$S$13,子育て関連マスタ!$I$9:$M$12,2,FALSE),0),
  AND(U358=7),IFERROR(VLOOKUP(入力項目!$S$14,子育て関連マスタ!$I$16:$M$17,2,FALSE),0),
  AND(U358=13),IFERROR(VLOOKUP(入力項目!$S$15,子育て関連マスタ!$I$21:$M$22,2,FALSE),0),
  AND(U358=16),IFERROR(VLOOKUP(入力項目!$S$16,子育て関連マスタ!$I$26:$M$28,2,FALSE),0),
  AND(U358=19,入力項目!$S$16&lt;&gt;"高専"),IFERROR(VLOOKUP(入力項目!$S$17,子育て関連マスタ!$I$32:$M$37,2,FALSE),0),
  AND(U358=21,入力項目!$S$16="高専"),IFERROR(VLOOKUP(入力項目!$S$17,子育て関連マスタ!$I$32:$M$37,2,FALSE),0),
  U358&gt;=22,0
  ),0),0
) +
IF(AND(U358&gt;=1,U358&lt;=15),IF($D358=入力項目!$S$8,入力項目!$S$3,0),0) +
IF(AND(U358&gt;=1,U358&lt;=15),IF($D358=5,入力項目!$S$4,0),0) +
IF(AND(U358&gt;=1,U358&lt;=15),IF($D358=12,入力項目!$S$5,0),0) +
IF(AND(入力項目!$S$7=$A358,入力項目!$S$8=$D358),子育て関連マスタ!$C$14,0) +
IFERROR(IF(AND(YEAR(EDATE(DATE(入力項目!$S$7,入力項目!$S$8,1),1))=$A358,MONTH(EDATE(DATE(入力項目!$S$7,入力項目!$S$8,1),1))=$D358),子育て関連マスタ!$C$15,0),0) +
IF(AND(OR(U358=3,U358=5,U358=7),$D358=11),子育て関連マスタ!$C$17,0) +
IF(AND(U358=20,$D358=1),子育て関連マスタ!$C$18,0) +
IF(AND(U358=20,$D358=1),
IFERROR(_xlfn.IFS(
入力項目!$S$10="男",子育て関連マスタ!$C$18,
入力項目!$S$10="女",子育て関連マスタ!$C$19
),0),0
) +
IF(AND(U358&gt;=入力項目!$S$18,U358&lt;=入力項目!$S$19),入力項目!$S$20,0) +
IF(AND(U358&gt;=入力項目!$S$21,U358&lt;=入力項目!$S$22),入力項目!$S$23,0) +
IF(AND(U358&gt;=入力項目!$S$24,U358&lt;=入力項目!$S$25),入力項目!$S$26,0)
)</f>
        <v>0</v>
      </c>
      <c r="AJ358" s="10">
        <f ca="1">-VLOOKUP($D358,月別収支!$A$2:$H$13,7,FALSE)</f>
        <v>-20000</v>
      </c>
    </row>
    <row r="359" spans="1:36" x14ac:dyDescent="0.4">
      <c r="A359">
        <f t="shared" ca="1" si="88"/>
        <v>2054</v>
      </c>
      <c r="B359">
        <f t="shared" ca="1" si="95"/>
        <v>2054</v>
      </c>
      <c r="C359">
        <f t="shared" ca="1" si="96"/>
        <v>30</v>
      </c>
      <c r="D359">
        <f t="shared" ca="1" si="89"/>
        <v>5</v>
      </c>
      <c r="E359" t="str">
        <f t="shared" ca="1" si="90"/>
        <v>2054年5月</v>
      </c>
      <c r="F359">
        <f ca="1">IF(OR(入力項目!$N$5&lt;$A359,AND(入力項目!$N$5=$A359,入力項目!$N$6&lt;$D359)),IF(F358=0,1,IF(G359=12,F358+1,F358)),0)</f>
        <v>29</v>
      </c>
      <c r="G359">
        <f ca="1">IF(OR(入力項目!$N$5&lt;$A359,AND(入力項目!$N$5=$A359,入力項目!$N$6&lt;$D359)),IF(G358=12,1,G358+1),0)</f>
        <v>7</v>
      </c>
      <c r="H359" t="str">
        <f t="shared" ca="1" si="91"/>
        <v>29_7</v>
      </c>
      <c r="I359">
        <f ca="1">IF(
  IFERROR(AND($C359&gt;0,MOD($C359,入力項目!$N$22)=0,$D359=入力項目!$N$23), FALSE),
  1,
  IF(
    AND(I358&gt;0,J358=12),
    IF(I358=入力項目!$N$28, 0, I358+1),
    I358
  )
)</f>
        <v>0</v>
      </c>
      <c r="J359">
        <f ca="1">IF($D359=入力項目!$N$23,1,IFERROR(J358+1,1))</f>
        <v>12</v>
      </c>
      <c r="K359" t="str">
        <f t="shared" ca="1" si="92"/>
        <v>0_12</v>
      </c>
      <c r="L359">
        <f ca="1">L358+IF(入力項目!$D$4=$D359,1,0)</f>
        <v>58</v>
      </c>
      <c r="M359" t="str">
        <f t="shared" ca="1" si="93"/>
        <v>58歳</v>
      </c>
      <c r="N359">
        <f t="shared" ca="1" si="97"/>
        <v>59</v>
      </c>
      <c r="O359" t="str">
        <f t="shared" ca="1" si="94"/>
        <v>59歳</v>
      </c>
      <c r="P359">
        <f t="shared" ca="1" si="98"/>
        <v>34</v>
      </c>
      <c r="Q359">
        <f t="shared" ca="1" si="99"/>
        <v>32</v>
      </c>
      <c r="R359">
        <f t="shared" ca="1" si="100"/>
        <v>2055</v>
      </c>
      <c r="S359">
        <f t="shared" ca="1" si="101"/>
        <v>2055</v>
      </c>
      <c r="T359">
        <f t="shared" ca="1" si="102"/>
        <v>2055</v>
      </c>
      <c r="U359">
        <f t="shared" ca="1" si="103"/>
        <v>2055</v>
      </c>
      <c r="V359" s="10">
        <f t="shared" ca="1" si="104"/>
        <v>44101085</v>
      </c>
      <c r="W359" s="10">
        <f ca="1">IF($L359&lt;その他マスタ!$B$1,VLOOKUP($D359,月別収支!$A$2:$H$13,2,FALSE),その他マスタ!$B$3)+IF(AND($L359=その他マスタ!$B$1,入力項目!$I$9="あり",$D359=入力項目!$D$4),その他マスタ!$B$2,0)</f>
        <v>300000</v>
      </c>
      <c r="X359" s="10">
        <f ca="1">-IF(入力項目!$K$5=TRUE,
IF($F359+$G359&lt;3,VLOOKUP($D359,月別収支!$A$2:$H$13,8,FALSE),0)+IFERROR(VLOOKUP($H359,住宅ローン計算!C:P,13,FALSE),0)+IF($F359&gt;1,IF(OR($G359=3,$G359=6,$G359=9,$G359=12),ROUNDUP(入力項目!$N$18/4,0),0),0),
VLOOKUP($D359,月別収支!$A$2:$H$13,8,FALSE))</f>
        <v>-53590</v>
      </c>
      <c r="Y359" s="10">
        <f ca="1">-VLOOKUP($D359,月別収支!$A$2:$H$13,3,FALSE)</f>
        <v>-75000</v>
      </c>
      <c r="Z359" s="10">
        <f ca="1">-VLOOKUP($D359,月別収支!$A$2:$H$13,4,FALSE)</f>
        <v>-27000</v>
      </c>
      <c r="AA359" s="10">
        <f ca="1">-VLOOKUP($D359,月別収支!$A$2:$H$13,6,FALSE)</f>
        <v>-10000</v>
      </c>
      <c r="AB359" s="10">
        <f ca="1">-(
VLOOKUP($D359,月別収支!$A$2:$H$13,5,FALSE)+IF(AND(入力項目!$I$27&lt;=$A359,ISEVEN($A359-入力項目!$I$27),入力項目!$I$28=$D359),入力項目!$I$26,0)
+IF(入力項目!$K$26=TRUE,
IFERROR(VLOOKUP($K359,マイカーローン計算!C:P,13,FALSE),0),
IFERROR(
  IF(AND($C359&gt;0,MOD($C359,入力項目!$N$22)=0,$D359=入力項目!$N$23),入力項目!$N$24,0),
 0
)
)
)</f>
        <v>-30000</v>
      </c>
      <c r="AC359" s="10">
        <f ca="1">-IF($A359&lt;入力項目!$N$33,入力項目!$N$35,IF(AND($A359=入力項目!$N$33,$D359&lt;=入力項目!$N$34),入力項目!$N$35,0))</f>
        <v>0</v>
      </c>
      <c r="AD359">
        <f ca="1">-(
_xlfn.IFS(
P359&lt;=入力項目!$S$11,0,
AND(P359&gt;=入力項目!$S$11+1,P359&lt;=3),IFERROR(VLOOKUP(入力項目!$S$12,子育て関連マスタ!$I$4:$M$5,4,FALSE),0),
AND(P359&gt;=4,P359&lt;=6),IFERROR(VLOOKUP(入力項目!$S$13,子育て関連マスタ!$I$9:$M$12,4,FALSE),0),
AND(P359&gt;=7,P359&lt;=12),IFERROR(VLOOKUP(入力項目!$S$14,子育て関連マスタ!$I$16:$M$17,4,FALSE),0),
AND(P359&gt;=13,P359&lt;=15),IFERROR(VLOOKUP(入力項目!$S$15,子育て関連マスタ!$I$21:$M$22,4,FALSE),0),
AND(P359&gt;=16,P359&lt;=18),IFERROR(VLOOKUP(入力項目!$S$16,子育て関連マスタ!$I$26:$M$28,4,FALSE),0),
AND(P359&gt;=19,P359&lt;=20,入力項目!$S$16="高専"),IFERROR(VLOOKUP(入力項目!$S$16,子育て関連マスタ!$I$26:$M$28,4,FALSE),0),
AND(P359&gt;=19,P359&lt;=20,入力項目!$S$16&lt;&gt;"高専"),IFERROR(VLOOKUP(入力項目!$S$17,子育て関連マスタ!$I$32:$M$37,4,FALSE),0),
AND(P359&gt;=21,P359&lt;=22,入力項目!$S$16="高専"),IFERROR(VLOOKUP(入力項目!$S$17,子育て関連マスタ!$I$32:$M$34,4,FALSE),0),
AND(P359&gt;=21,P359&lt;=22,入力項目!$S$16&lt;&gt;"高専"),IFERROR(VLOOKUP(入力項目!$S$17,子育て関連マスタ!$I$32:$M$34,4,FALSE),0),
P359&gt;=23,0
) +
IF($D359=4,
  IFERROR(_xlfn.IFS(
  P359&lt;=入力項目!$S$11,0,
  AND(P359=入力項目!$S$11),IFERROR(VLOOKUP(入力項目!$S$12,子育て関連マスタ!$I$4:$M$5,2,FALSE),0),
  AND(P359=4),IFERROR(VLOOKUP(入力項目!$S$13,子育て関連マスタ!$I$9:$M$12,2,FALSE),0),
  AND(P359=7),IFERROR(VLOOKUP(入力項目!$S$14,子育て関連マスタ!$I$16:$M$17,2,FALSE),0),
  AND(P359=13),IFERROR(VLOOKUP(入力項目!$S$15,子育て関連マスタ!$I$21:$M$22,2,FALSE),0),
  AND(P359=16),IFERROR(VLOOKUP(入力項目!$S$16,子育て関連マスタ!$I$26:$M$28,2,FALSE),0),
  AND(P359=19,入力項目!$S$16&lt;&gt;"高専"),IFERROR(VLOOKUP(入力項目!$S$17,子育て関連マスタ!$I$32:$M$37,2,FALSE),0),
  AND(P359=21,入力項目!$S$16="高専"),IFERROR(VLOOKUP(入力項目!$S$17,子育て関連マスタ!$I$32:$M$37,2,FALSE),0),
  P359&gt;=22,0
  ),0),0
) +
IF(AND(P359&gt;=1,P359&lt;=15),IF($D359=入力項目!$S$8,入力項目!$S$3,0),0) +
IF(AND(P359&gt;=1,P359&lt;=15),IF($D359=5,入力項目!$S$4,0),0) +
IF(AND(P359&gt;=1,P359&lt;=15),IF($D359=12,入力項目!$S$5,0),0) +
IF(AND(入力項目!$S$7=$A359,入力項目!$S$8=$D359),子育て関連マスタ!$C$14,0) +
IFERROR(IF(AND(YEAR(EDATE(DATE(入力項目!$S$7,入力項目!$S$8,1),1))=$A359,MONTH(EDATE(DATE(入力項目!$S$7,入力項目!$S$8,1),1))=$D359),子育て関連マスタ!$C$15,0),0) +
IF(AND(OR(P359=3,P359=5,P359=7),$D359=11),子育て関連マスタ!$C$17,0) +
IF(AND(P359=20,$D359=1),子育て関連マスタ!$C$18,0) +
IF(AND(P359=20,$D359=1),
IFERROR(_xlfn.IFS(
入力項目!$S$10="男",子育て関連マスタ!$C$18,
入力項目!$S$10="女",子育て関連マスタ!$C$19
),0),0
) +
IF(AND(P359&gt;=入力項目!$S$18,P359&lt;=入力項目!$S$19),入力項目!$S$20,0) +
IF(AND(P359&gt;=入力項目!$S$21,P359&lt;=入力項目!$S$22),入力項目!$S$23,0) +
IF(AND(P359&gt;=入力項目!$S$24,P359&lt;=入力項目!$S$25),入力項目!$S$26,0)
)</f>
        <v>0</v>
      </c>
      <c r="AE359">
        <f ca="1">-(
_xlfn.IFS(
Q359&lt;=入力項目!$S$11,0,
AND(Q359&gt;=入力項目!$S$11+1,Q359&lt;=3),IFERROR(VLOOKUP(入力項目!$S$12,子育て関連マスタ!$I$4:$M$5,4,FALSE),0),
AND(Q359&gt;=4,Q359&lt;=6),IFERROR(VLOOKUP(入力項目!$S$13,子育て関連マスタ!$I$9:$M$12,4,FALSE),0),
AND(Q359&gt;=7,Q359&lt;=12),IFERROR(VLOOKUP(入力項目!$S$14,子育て関連マスタ!$I$16:$M$17,4,FALSE),0),
AND(Q359&gt;=13,Q359&lt;=15),IFERROR(VLOOKUP(入力項目!$S$15,子育て関連マスタ!$I$21:$M$22,4,FALSE),0),
AND(Q359&gt;=16,Q359&lt;=18),IFERROR(VLOOKUP(入力項目!$S$16,子育て関連マスタ!$I$26:$M$28,4,FALSE),0),
AND(Q359&gt;=19,Q359&lt;=20,入力項目!$S$16="高専"),IFERROR(VLOOKUP(入力項目!$S$16,子育て関連マスタ!$I$26:$M$28,4,FALSE),0),
AND(Q359&gt;=19,Q359&lt;=20,入力項目!$S$16&lt;&gt;"高専"),IFERROR(VLOOKUP(入力項目!$S$17,子育て関連マスタ!$I$32:$M$37,4,FALSE),0),
AND(Q359&gt;=21,Q359&lt;=22,入力項目!$S$16="高専"),IFERROR(VLOOKUP(入力項目!$S$17,子育て関連マスタ!$I$32:$M$34,4,FALSE),0),
AND(Q359&gt;=21,Q359&lt;=22,入力項目!$S$16&lt;&gt;"高専"),IFERROR(VLOOKUP(入力項目!$S$17,子育て関連マスタ!$I$32:$M$34,4,FALSE),0),
Q359&gt;=23,0
) +
IF($D359=4,
  IFERROR(_xlfn.IFS(
  Q359&lt;=入力項目!$S$11,0,
  AND(Q359=入力項目!$S$11),IFERROR(VLOOKUP(入力項目!$S$12,子育て関連マスタ!$I$4:$M$5,2,FALSE),0),
  AND(Q359=4),IFERROR(VLOOKUP(入力項目!$S$13,子育て関連マスタ!$I$9:$M$12,2,FALSE),0),
  AND(Q359=7),IFERROR(VLOOKUP(入力項目!$S$14,子育て関連マスタ!$I$16:$M$17,2,FALSE),0),
  AND(Q359=13),IFERROR(VLOOKUP(入力項目!$S$15,子育て関連マスタ!$I$21:$M$22,2,FALSE),0),
  AND(Q359=16),IFERROR(VLOOKUP(入力項目!$S$16,子育て関連マスタ!$I$26:$M$28,2,FALSE),0),
  AND(Q359=19,入力項目!$S$16&lt;&gt;"高専"),IFERROR(VLOOKUP(入力項目!$S$17,子育て関連マスタ!$I$32:$M$37,2,FALSE),0),
  AND(Q359=21,入力項目!$S$16="高専"),IFERROR(VLOOKUP(入力項目!$S$17,子育て関連マスタ!$I$32:$M$37,2,FALSE),0),
  Q359&gt;=22,0
  ),0),0
) +
IF(AND(Q359&gt;=1,Q359&lt;=15),IF($D359=入力項目!$S$8,入力項目!$S$3,0),0) +
IF(AND(Q359&gt;=1,Q359&lt;=15),IF($D359=5,入力項目!$S$4,0),0) +
IF(AND(Q359&gt;=1,Q359&lt;=15),IF($D359=12,入力項目!$S$5,0),0) +
IF(AND(入力項目!$S$7=$A359,入力項目!$S$8=$D359),子育て関連マスタ!$C$14,0) +
IFERROR(IF(AND(YEAR(EDATE(DATE(入力項目!$S$7,入力項目!$S$8,1),1))=$A359,MONTH(EDATE(DATE(入力項目!$S$7,入力項目!$S$8,1),1))=$D359),子育て関連マスタ!$C$15,0),0) +
IF(AND(OR(Q359=3,Q359=5,Q359=7),$D359=11),子育て関連マスタ!$C$17,0) +
IF(AND(Q359=20,$D359=1),子育て関連マスタ!$C$18,0) +
IF(AND(Q359=20,$D359=1),
IFERROR(_xlfn.IFS(
入力項目!$S$10="男",子育て関連マスタ!$C$18,
入力項目!$S$10="女",子育て関連マスタ!$C$19
),0),0
) +
IF(AND(Q359&gt;=入力項目!$S$18,Q359&lt;=入力項目!$S$19),入力項目!$S$20,0) +
IF(AND(Q359&gt;=入力項目!$S$21,Q359&lt;=入力項目!$S$22),入力項目!$S$23,0) +
IF(AND(Q359&gt;=入力項目!$S$24,Q359&lt;=入力項目!$S$25),入力項目!$S$26,0)
)</f>
        <v>0</v>
      </c>
      <c r="AF359">
        <f ca="1">-(
_xlfn.IFS(
R359&lt;=入力項目!$S$11,0,
AND(R359&gt;=入力項目!$S$11+1,R359&lt;=3),IFERROR(VLOOKUP(入力項目!$S$12,子育て関連マスタ!$I$4:$M$5,4,FALSE),0),
AND(R359&gt;=4,R359&lt;=6),IFERROR(VLOOKUP(入力項目!$S$13,子育て関連マスタ!$I$9:$M$12,4,FALSE),0),
AND(R359&gt;=7,R359&lt;=12),IFERROR(VLOOKUP(入力項目!$S$14,子育て関連マスタ!$I$16:$M$17,4,FALSE),0),
AND(R359&gt;=13,R359&lt;=15),IFERROR(VLOOKUP(入力項目!$S$15,子育て関連マスタ!$I$21:$M$22,4,FALSE),0),
AND(R359&gt;=16,R359&lt;=18),IFERROR(VLOOKUP(入力項目!$S$16,子育て関連マスタ!$I$26:$M$28,4,FALSE),0),
AND(R359&gt;=19,R359&lt;=20,入力項目!$S$16="高専"),IFERROR(VLOOKUP(入力項目!$S$16,子育て関連マスタ!$I$26:$M$28,4,FALSE),0),
AND(R359&gt;=19,R359&lt;=20,入力項目!$S$16&lt;&gt;"高専"),IFERROR(VLOOKUP(入力項目!$S$17,子育て関連マスタ!$I$32:$M$37,4,FALSE),0),
AND(R359&gt;=21,R359&lt;=22,入力項目!$S$16="高専"),IFERROR(VLOOKUP(入力項目!$S$17,子育て関連マスタ!$I$32:$M$34,4,FALSE),0),
AND(R359&gt;=21,R359&lt;=22,入力項目!$S$16&lt;&gt;"高専"),IFERROR(VLOOKUP(入力項目!$S$17,子育て関連マスタ!$I$32:$M$34,4,FALSE),0),
R359&gt;=23,0
) +
IF($D359=4,
  IFERROR(_xlfn.IFS(
  R359&lt;=入力項目!$S$11,0,
  AND(R359=入力項目!$S$11),IFERROR(VLOOKUP(入力項目!$S$12,子育て関連マスタ!$I$4:$M$5,2,FALSE),0),
  AND(R359=4),IFERROR(VLOOKUP(入力項目!$S$13,子育て関連マスタ!$I$9:$M$12,2,FALSE),0),
  AND(R359=7),IFERROR(VLOOKUP(入力項目!$S$14,子育て関連マスタ!$I$16:$M$17,2,FALSE),0),
  AND(R359=13),IFERROR(VLOOKUP(入力項目!$S$15,子育て関連マスタ!$I$21:$M$22,2,FALSE),0),
  AND(R359=16),IFERROR(VLOOKUP(入力項目!$S$16,子育て関連マスタ!$I$26:$M$28,2,FALSE),0),
  AND(R359=19,入力項目!$S$16&lt;&gt;"高専"),IFERROR(VLOOKUP(入力項目!$S$17,子育て関連マスタ!$I$32:$M$37,2,FALSE),0),
  AND(R359=21,入力項目!$S$16="高専"),IFERROR(VLOOKUP(入力項目!$S$17,子育て関連マスタ!$I$32:$M$37,2,FALSE),0),
  R359&gt;=22,0
  ),0),0
) +
IF(AND(R359&gt;=1,R359&lt;=15),IF($D359=入力項目!$S$8,入力項目!$S$3,0),0) +
IF(AND(R359&gt;=1,R359&lt;=15),IF($D359=5,入力項目!$S$4,0),0) +
IF(AND(R359&gt;=1,R359&lt;=15),IF($D359=12,入力項目!$S$5,0),0) +
IF(AND(入力項目!$S$7=$A359,入力項目!$S$8=$D359),子育て関連マスタ!$C$14,0) +
IFERROR(IF(AND(YEAR(EDATE(DATE(入力項目!$S$7,入力項目!$S$8,1),1))=$A359,MONTH(EDATE(DATE(入力項目!$S$7,入力項目!$S$8,1),1))=$D359),子育て関連マスタ!$C$15,0),0) +
IF(AND(OR(R359=3,R359=5,R359=7),$D359=11),子育て関連マスタ!$C$17,0) +
IF(AND(R359=20,$D359=1),子育て関連マスタ!$C$18,0) +
IF(AND(R359=20,$D359=1),
IFERROR(_xlfn.IFS(
入力項目!$S$10="男",子育て関連マスタ!$C$18,
入力項目!$S$10="女",子育て関連マスタ!$C$19
),0),0
) +
IF(AND(R359&gt;=入力項目!$S$18,R359&lt;=入力項目!$S$19),入力項目!$S$20,0) +
IF(AND(R359&gt;=入力項目!$S$21,R359&lt;=入力項目!$S$22),入力項目!$S$23,0) +
IF(AND(R359&gt;=入力項目!$S$24,R359&lt;=入力項目!$S$25),入力項目!$S$26,0)
)</f>
        <v>0</v>
      </c>
      <c r="AG359">
        <f ca="1">-(
_xlfn.IFS(
S359&lt;=入力項目!$S$11,0,
AND(S359&gt;=入力項目!$S$11+1,S359&lt;=3),IFERROR(VLOOKUP(入力項目!$S$12,子育て関連マスタ!$I$4:$M$5,4,FALSE),0),
AND(S359&gt;=4,S359&lt;=6),IFERROR(VLOOKUP(入力項目!$S$13,子育て関連マスタ!$I$9:$M$12,4,FALSE),0),
AND(S359&gt;=7,S359&lt;=12),IFERROR(VLOOKUP(入力項目!$S$14,子育て関連マスタ!$I$16:$M$17,4,FALSE),0),
AND(S359&gt;=13,S359&lt;=15),IFERROR(VLOOKUP(入力項目!$S$15,子育て関連マスタ!$I$21:$M$22,4,FALSE),0),
AND(S359&gt;=16,S359&lt;=18),IFERROR(VLOOKUP(入力項目!$S$16,子育て関連マスタ!$I$26:$M$28,4,FALSE),0),
AND(S359&gt;=19,S359&lt;=20,入力項目!$S$16="高専"),IFERROR(VLOOKUP(入力項目!$S$16,子育て関連マスタ!$I$26:$M$28,4,FALSE),0),
AND(S359&gt;=19,S359&lt;=20,入力項目!$S$16&lt;&gt;"高専"),IFERROR(VLOOKUP(入力項目!$S$17,子育て関連マスタ!$I$32:$M$37,4,FALSE),0),
AND(S359&gt;=21,S359&lt;=22,入力項目!$S$16="高専"),IFERROR(VLOOKUP(入力項目!$S$17,子育て関連マスタ!$I$32:$M$34,4,FALSE),0),
AND(S359&gt;=21,S359&lt;=22,入力項目!$S$16&lt;&gt;"高専"),IFERROR(VLOOKUP(入力項目!$S$17,子育て関連マスタ!$I$32:$M$34,4,FALSE),0),
S359&gt;=23,0
) +
IF($D359=4,
  IFERROR(_xlfn.IFS(
  S359&lt;=入力項目!$S$11,0,
  AND(S359=入力項目!$S$11),IFERROR(VLOOKUP(入力項目!$S$12,子育て関連マスタ!$I$4:$M$5,2,FALSE),0),
  AND(S359=4),IFERROR(VLOOKUP(入力項目!$S$13,子育て関連マスタ!$I$9:$M$12,2,FALSE),0),
  AND(S359=7),IFERROR(VLOOKUP(入力項目!$S$14,子育て関連マスタ!$I$16:$M$17,2,FALSE),0),
  AND(S359=13),IFERROR(VLOOKUP(入力項目!$S$15,子育て関連マスタ!$I$21:$M$22,2,FALSE),0),
  AND(S359=16),IFERROR(VLOOKUP(入力項目!$S$16,子育て関連マスタ!$I$26:$M$28,2,FALSE),0),
  AND(S359=19,入力項目!$S$16&lt;&gt;"高専"),IFERROR(VLOOKUP(入力項目!$S$17,子育て関連マスタ!$I$32:$M$37,2,FALSE),0),
  AND(S359=21,入力項目!$S$16="高専"),IFERROR(VLOOKUP(入力項目!$S$17,子育て関連マスタ!$I$32:$M$37,2,FALSE),0),
  S359&gt;=22,0
  ),0),0
) +
IF(AND(S359&gt;=1,S359&lt;=15),IF($D359=入力項目!$S$8,入力項目!$S$3,0),0) +
IF(AND(S359&gt;=1,S359&lt;=15),IF($D359=5,入力項目!$S$4,0),0) +
IF(AND(S359&gt;=1,S359&lt;=15),IF($D359=12,入力項目!$S$5,0),0) +
IF(AND(入力項目!$S$7=$A359,入力項目!$S$8=$D359),子育て関連マスタ!$C$14,0) +
IFERROR(IF(AND(YEAR(EDATE(DATE(入力項目!$S$7,入力項目!$S$8,1),1))=$A359,MONTH(EDATE(DATE(入力項目!$S$7,入力項目!$S$8,1),1))=$D359),子育て関連マスタ!$C$15,0),0) +
IF(AND(OR(S359=3,S359=5,S359=7),$D359=11),子育て関連マスタ!$C$17,0) +
IF(AND(S359=20,$D359=1),子育て関連マスタ!$C$18,0) +
IF(AND(S359=20,$D359=1),
IFERROR(_xlfn.IFS(
入力項目!$S$10="男",子育て関連マスタ!$C$18,
入力項目!$S$10="女",子育て関連マスタ!$C$19
),0),0
) +
IF(AND(S359&gt;=入力項目!$S$18,S359&lt;=入力項目!$S$19),入力項目!$S$20,0) +
IF(AND(S359&gt;=入力項目!$S$21,S359&lt;=入力項目!$S$22),入力項目!$S$23,0) +
IF(AND(S359&gt;=入力項目!$S$24,S359&lt;=入力項目!$S$25),入力項目!$S$26,0)
)</f>
        <v>0</v>
      </c>
      <c r="AH359">
        <f ca="1">-(
_xlfn.IFS(
T359&lt;=入力項目!$S$11,0,
AND(T359&gt;=入力項目!$S$11+1,T359&lt;=3),IFERROR(VLOOKUP(入力項目!$S$12,子育て関連マスタ!$I$4:$M$5,4,FALSE),0),
AND(T359&gt;=4,T359&lt;=6),IFERROR(VLOOKUP(入力項目!$S$13,子育て関連マスタ!$I$9:$M$12,4,FALSE),0),
AND(T359&gt;=7,T359&lt;=12),IFERROR(VLOOKUP(入力項目!$S$14,子育て関連マスタ!$I$16:$M$17,4,FALSE),0),
AND(T359&gt;=13,T359&lt;=15),IFERROR(VLOOKUP(入力項目!$S$15,子育て関連マスタ!$I$21:$M$22,4,FALSE),0),
AND(T359&gt;=16,T359&lt;=18),IFERROR(VLOOKUP(入力項目!$S$16,子育て関連マスタ!$I$26:$M$28,4,FALSE),0),
AND(T359&gt;=19,T359&lt;=20,入力項目!$S$16="高専"),IFERROR(VLOOKUP(入力項目!$S$16,子育て関連マスタ!$I$26:$M$28,4,FALSE),0),
AND(T359&gt;=19,T359&lt;=20,入力項目!$S$16&lt;&gt;"高専"),IFERROR(VLOOKUP(入力項目!$S$17,子育て関連マスタ!$I$32:$M$37,4,FALSE),0),
AND(T359&gt;=21,T359&lt;=22,入力項目!$S$16="高専"),IFERROR(VLOOKUP(入力項目!$S$17,子育て関連マスタ!$I$32:$M$34,4,FALSE),0),
AND(T359&gt;=21,T359&lt;=22,入力項目!$S$16&lt;&gt;"高専"),IFERROR(VLOOKUP(入力項目!$S$17,子育て関連マスタ!$I$32:$M$34,4,FALSE),0),
T359&gt;=23,0
) +
IF($D359=4,
  IFERROR(_xlfn.IFS(
  T359&lt;=入力項目!$S$11,0,
  AND(T359=入力項目!$S$11),IFERROR(VLOOKUP(入力項目!$S$12,子育て関連マスタ!$I$4:$M$5,2,FALSE),0),
  AND(T359=4),IFERROR(VLOOKUP(入力項目!$S$13,子育て関連マスタ!$I$9:$M$12,2,FALSE),0),
  AND(T359=7),IFERROR(VLOOKUP(入力項目!$S$14,子育て関連マスタ!$I$16:$M$17,2,FALSE),0),
  AND(T359=13),IFERROR(VLOOKUP(入力項目!$S$15,子育て関連マスタ!$I$21:$M$22,2,FALSE),0),
  AND(T359=16),IFERROR(VLOOKUP(入力項目!$S$16,子育て関連マスタ!$I$26:$M$28,2,FALSE),0),
  AND(T359=19,入力項目!$S$16&lt;&gt;"高専"),IFERROR(VLOOKUP(入力項目!$S$17,子育て関連マスタ!$I$32:$M$37,2,FALSE),0),
  AND(T359=21,入力項目!$S$16="高専"),IFERROR(VLOOKUP(入力項目!$S$17,子育て関連マスタ!$I$32:$M$37,2,FALSE),0),
  T359&gt;=22,0
  ),0),0
) +
IF(AND(T359&gt;=1,T359&lt;=15),IF($D359=入力項目!$S$8,入力項目!$S$3,0),0) +
IF(AND(T359&gt;=1,T359&lt;=15),IF($D359=5,入力項目!$S$4,0),0) +
IF(AND(T359&gt;=1,T359&lt;=15),IF($D359=12,入力項目!$S$5,0),0) +
IF(AND(入力項目!$S$7=$A359,入力項目!$S$8=$D359),子育て関連マスタ!$C$14,0) +
IFERROR(IF(AND(YEAR(EDATE(DATE(入力項目!$S$7,入力項目!$S$8,1),1))=$A359,MONTH(EDATE(DATE(入力項目!$S$7,入力項目!$S$8,1),1))=$D359),子育て関連マスタ!$C$15,0),0) +
IF(AND(OR(T359=3,T359=5,T359=7),$D359=11),子育て関連マスタ!$C$17,0) +
IF(AND(T359=20,$D359=1),子育て関連マスタ!$C$18,0) +
IF(AND(T359=20,$D359=1),
IFERROR(_xlfn.IFS(
入力項目!$S$10="男",子育て関連マスタ!$C$18,
入力項目!$S$10="女",子育て関連マスタ!$C$19
),0),0
) +
IF(AND(T359&gt;=入力項目!$S$18,T359&lt;=入力項目!$S$19),入力項目!$S$20,0) +
IF(AND(T359&gt;=入力項目!$S$21,T359&lt;=入力項目!$S$22),入力項目!$S$23,0) +
IF(AND(T359&gt;=入力項目!$S$24,T359&lt;=入力項目!$S$25),入力項目!$S$26,0)
)</f>
        <v>0</v>
      </c>
      <c r="AI359">
        <f ca="1">-(
_xlfn.IFS(
U359&lt;=入力項目!$S$11,0,
AND(U359&gt;=入力項目!$S$11+1,U359&lt;=3),IFERROR(VLOOKUP(入力項目!$S$12,子育て関連マスタ!$I$4:$M$5,4,FALSE),0),
AND(U359&gt;=4,U359&lt;=6),IFERROR(VLOOKUP(入力項目!$S$13,子育て関連マスタ!$I$9:$M$12,4,FALSE),0),
AND(U359&gt;=7,U359&lt;=12),IFERROR(VLOOKUP(入力項目!$S$14,子育て関連マスタ!$I$16:$M$17,4,FALSE),0),
AND(U359&gt;=13,U359&lt;=15),IFERROR(VLOOKUP(入力項目!$S$15,子育て関連マスタ!$I$21:$M$22,4,FALSE),0),
AND(U359&gt;=16,U359&lt;=18),IFERROR(VLOOKUP(入力項目!$S$16,子育て関連マスタ!$I$26:$M$28,4,FALSE),0),
AND(U359&gt;=19,U359&lt;=20,入力項目!$S$16="高専"),IFERROR(VLOOKUP(入力項目!$S$16,子育て関連マスタ!$I$26:$M$28,4,FALSE),0),
AND(U359&gt;=19,U359&lt;=20,入力項目!$S$16&lt;&gt;"高専"),IFERROR(VLOOKUP(入力項目!$S$17,子育て関連マスタ!$I$32:$M$37,4,FALSE),0),
AND(U359&gt;=21,U359&lt;=22,入力項目!$S$16="高専"),IFERROR(VLOOKUP(入力項目!$S$17,子育て関連マスタ!$I$32:$M$34,4,FALSE),0),
AND(U359&gt;=21,U359&lt;=22,入力項目!$S$16&lt;&gt;"高専"),IFERROR(VLOOKUP(入力項目!$S$17,子育て関連マスタ!$I$32:$M$34,4,FALSE),0),
U359&gt;=23,0
) +
IF($D359=4,
  IFERROR(_xlfn.IFS(
  U359&lt;=入力項目!$S$11,0,
  AND(U359=入力項目!$S$11),IFERROR(VLOOKUP(入力項目!$S$12,子育て関連マスタ!$I$4:$M$5,2,FALSE),0),
  AND(U359=4),IFERROR(VLOOKUP(入力項目!$S$13,子育て関連マスタ!$I$9:$M$12,2,FALSE),0),
  AND(U359=7),IFERROR(VLOOKUP(入力項目!$S$14,子育て関連マスタ!$I$16:$M$17,2,FALSE),0),
  AND(U359=13),IFERROR(VLOOKUP(入力項目!$S$15,子育て関連マスタ!$I$21:$M$22,2,FALSE),0),
  AND(U359=16),IFERROR(VLOOKUP(入力項目!$S$16,子育て関連マスタ!$I$26:$M$28,2,FALSE),0),
  AND(U359=19,入力項目!$S$16&lt;&gt;"高専"),IFERROR(VLOOKUP(入力項目!$S$17,子育て関連マスタ!$I$32:$M$37,2,FALSE),0),
  AND(U359=21,入力項目!$S$16="高専"),IFERROR(VLOOKUP(入力項目!$S$17,子育て関連マスタ!$I$32:$M$37,2,FALSE),0),
  U359&gt;=22,0
  ),0),0
) +
IF(AND(U359&gt;=1,U359&lt;=15),IF($D359=入力項目!$S$8,入力項目!$S$3,0),0) +
IF(AND(U359&gt;=1,U359&lt;=15),IF($D359=5,入力項目!$S$4,0),0) +
IF(AND(U359&gt;=1,U359&lt;=15),IF($D359=12,入力項目!$S$5,0),0) +
IF(AND(入力項目!$S$7=$A359,入力項目!$S$8=$D359),子育て関連マスタ!$C$14,0) +
IFERROR(IF(AND(YEAR(EDATE(DATE(入力項目!$S$7,入力項目!$S$8,1),1))=$A359,MONTH(EDATE(DATE(入力項目!$S$7,入力項目!$S$8,1),1))=$D359),子育て関連マスタ!$C$15,0),0) +
IF(AND(OR(U359=3,U359=5,U359=7),$D359=11),子育て関連マスタ!$C$17,0) +
IF(AND(U359=20,$D359=1),子育て関連マスタ!$C$18,0) +
IF(AND(U359=20,$D359=1),
IFERROR(_xlfn.IFS(
入力項目!$S$10="男",子育て関連マスタ!$C$18,
入力項目!$S$10="女",子育て関連マスタ!$C$19
),0),0
) +
IF(AND(U359&gt;=入力項目!$S$18,U359&lt;=入力項目!$S$19),入力項目!$S$20,0) +
IF(AND(U359&gt;=入力項目!$S$21,U359&lt;=入力項目!$S$22),入力項目!$S$23,0) +
IF(AND(U359&gt;=入力項目!$S$24,U359&lt;=入力項目!$S$25),入力項目!$S$26,0)
)</f>
        <v>0</v>
      </c>
      <c r="AJ359" s="10">
        <f ca="1">-VLOOKUP($D359,月別収支!$A$2:$H$13,7,FALSE)</f>
        <v>-20000</v>
      </c>
    </row>
    <row r="360" spans="1:36" x14ac:dyDescent="0.4">
      <c r="A360">
        <f t="shared" ca="1" si="88"/>
        <v>2054</v>
      </c>
      <c r="B360">
        <f t="shared" ca="1" si="95"/>
        <v>2054</v>
      </c>
      <c r="C360">
        <f t="shared" ca="1" si="96"/>
        <v>30</v>
      </c>
      <c r="D360">
        <f t="shared" ca="1" si="89"/>
        <v>6</v>
      </c>
      <c r="E360" t="str">
        <f t="shared" ca="1" si="90"/>
        <v>2054年6月</v>
      </c>
      <c r="F360">
        <f ca="1">IF(OR(入力項目!$N$5&lt;$A360,AND(入力項目!$N$5=$A360,入力項目!$N$6&lt;$D360)),IF(F359=0,1,IF(G360=12,F359+1,F359)),0)</f>
        <v>29</v>
      </c>
      <c r="G360">
        <f ca="1">IF(OR(入力項目!$N$5&lt;$A360,AND(入力項目!$N$5=$A360,入力項目!$N$6&lt;$D360)),IF(G359=12,1,G359+1),0)</f>
        <v>8</v>
      </c>
      <c r="H360" t="str">
        <f t="shared" ca="1" si="91"/>
        <v>29_8</v>
      </c>
      <c r="I360">
        <f ca="1">IF(
  IFERROR(AND($C360&gt;0,MOD($C360,入力項目!$N$22)=0,$D360=入力項目!$N$23), FALSE),
  1,
  IF(
    AND(I359&gt;0,J359=12),
    IF(I359=入力項目!$N$28, 0, I359+1),
    I359
  )
)</f>
        <v>1</v>
      </c>
      <c r="J360">
        <f ca="1">IF($D360=入力項目!$N$23,1,IFERROR(J359+1,1))</f>
        <v>1</v>
      </c>
      <c r="K360" t="str">
        <f t="shared" ca="1" si="92"/>
        <v>1_1</v>
      </c>
      <c r="L360">
        <f ca="1">L359+IF(入力項目!$D$4=$D360,1,0)</f>
        <v>58</v>
      </c>
      <c r="M360" t="str">
        <f t="shared" ca="1" si="93"/>
        <v>58歳</v>
      </c>
      <c r="N360">
        <f t="shared" ca="1" si="97"/>
        <v>59</v>
      </c>
      <c r="O360" t="str">
        <f t="shared" ca="1" si="94"/>
        <v>59歳</v>
      </c>
      <c r="P360">
        <f t="shared" ca="1" si="98"/>
        <v>34</v>
      </c>
      <c r="Q360">
        <f t="shared" ca="1" si="99"/>
        <v>32</v>
      </c>
      <c r="R360">
        <f t="shared" ca="1" si="100"/>
        <v>2055</v>
      </c>
      <c r="S360">
        <f t="shared" ca="1" si="101"/>
        <v>2055</v>
      </c>
      <c r="T360">
        <f t="shared" ca="1" si="102"/>
        <v>2055</v>
      </c>
      <c r="U360">
        <f t="shared" ca="1" si="103"/>
        <v>2055</v>
      </c>
      <c r="V360" s="10">
        <f t="shared" ca="1" si="104"/>
        <v>43557585</v>
      </c>
      <c r="W360" s="10">
        <f ca="1">IF($L360&lt;その他マスタ!$B$1,VLOOKUP($D360,月別収支!$A$2:$H$13,2,FALSE),その他マスタ!$B$3)+IF(AND($L360=その他マスタ!$B$1,入力項目!$I$9="あり",$D360=入力項目!$D$4),その他マスタ!$B$2,0)</f>
        <v>800000</v>
      </c>
      <c r="X360" s="10">
        <f ca="1">-IF(入力項目!$K$5=TRUE,
IF($F360+$G360&lt;3,VLOOKUP($D360,月別収支!$A$2:$H$13,8,FALSE),0)+IFERROR(VLOOKUP($H360,住宅ローン計算!C:P,13,FALSE),0)+IF($F360&gt;1,IF(OR($G360=3,$G360=6,$G360=9,$G360=12),ROUNDUP(入力項目!$N$18/4,0),0),0),
VLOOKUP($D360,月別収支!$A$2:$H$13,8,FALSE))</f>
        <v>-191500</v>
      </c>
      <c r="Y360" s="10">
        <f ca="1">-VLOOKUP($D360,月別収支!$A$2:$H$13,3,FALSE)</f>
        <v>-75000</v>
      </c>
      <c r="Z360" s="10">
        <f ca="1">-VLOOKUP($D360,月別収支!$A$2:$H$13,4,FALSE)</f>
        <v>-27000</v>
      </c>
      <c r="AA360" s="10">
        <f ca="1">-VLOOKUP($D360,月別収支!$A$2:$H$13,6,FALSE)</f>
        <v>-10000</v>
      </c>
      <c r="AB360" s="10">
        <f ca="1">-(
VLOOKUP($D360,月別収支!$A$2:$H$13,5,FALSE)+IF(AND(入力項目!$I$27&lt;=$A360,ISEVEN($A360-入力項目!$I$27),入力項目!$I$28=$D360),入力項目!$I$26,0)
+IF(入力項目!$K$26=TRUE,
IFERROR(VLOOKUP($K360,マイカーローン計算!C:P,13,FALSE),0),
IFERROR(
  IF(AND($C360&gt;0,MOD($C360,入力項目!$N$22)=0,$D360=入力項目!$N$23),入力項目!$N$24,0),
 0
)
)
)</f>
        <v>-1020000</v>
      </c>
      <c r="AC360" s="10">
        <f ca="1">-IF($A360&lt;入力項目!$N$33,入力項目!$N$35,IF(AND($A360=入力項目!$N$33,$D360&lt;=入力項目!$N$34),入力項目!$N$35,0))</f>
        <v>0</v>
      </c>
      <c r="AD360">
        <f ca="1">-(
_xlfn.IFS(
P360&lt;=入力項目!$S$11,0,
AND(P360&gt;=入力項目!$S$11+1,P360&lt;=3),IFERROR(VLOOKUP(入力項目!$S$12,子育て関連マスタ!$I$4:$M$5,4,FALSE),0),
AND(P360&gt;=4,P360&lt;=6),IFERROR(VLOOKUP(入力項目!$S$13,子育て関連マスタ!$I$9:$M$12,4,FALSE),0),
AND(P360&gt;=7,P360&lt;=12),IFERROR(VLOOKUP(入力項目!$S$14,子育て関連マスタ!$I$16:$M$17,4,FALSE),0),
AND(P360&gt;=13,P360&lt;=15),IFERROR(VLOOKUP(入力項目!$S$15,子育て関連マスタ!$I$21:$M$22,4,FALSE),0),
AND(P360&gt;=16,P360&lt;=18),IFERROR(VLOOKUP(入力項目!$S$16,子育て関連マスタ!$I$26:$M$28,4,FALSE),0),
AND(P360&gt;=19,P360&lt;=20,入力項目!$S$16="高専"),IFERROR(VLOOKUP(入力項目!$S$16,子育て関連マスタ!$I$26:$M$28,4,FALSE),0),
AND(P360&gt;=19,P360&lt;=20,入力項目!$S$16&lt;&gt;"高専"),IFERROR(VLOOKUP(入力項目!$S$17,子育て関連マスタ!$I$32:$M$37,4,FALSE),0),
AND(P360&gt;=21,P360&lt;=22,入力項目!$S$16="高専"),IFERROR(VLOOKUP(入力項目!$S$17,子育て関連マスタ!$I$32:$M$34,4,FALSE),0),
AND(P360&gt;=21,P360&lt;=22,入力項目!$S$16&lt;&gt;"高専"),IFERROR(VLOOKUP(入力項目!$S$17,子育て関連マスタ!$I$32:$M$34,4,FALSE),0),
P360&gt;=23,0
) +
IF($D360=4,
  IFERROR(_xlfn.IFS(
  P360&lt;=入力項目!$S$11,0,
  AND(P360=入力項目!$S$11),IFERROR(VLOOKUP(入力項目!$S$12,子育て関連マスタ!$I$4:$M$5,2,FALSE),0),
  AND(P360=4),IFERROR(VLOOKUP(入力項目!$S$13,子育て関連マスタ!$I$9:$M$12,2,FALSE),0),
  AND(P360=7),IFERROR(VLOOKUP(入力項目!$S$14,子育て関連マスタ!$I$16:$M$17,2,FALSE),0),
  AND(P360=13),IFERROR(VLOOKUP(入力項目!$S$15,子育て関連マスタ!$I$21:$M$22,2,FALSE),0),
  AND(P360=16),IFERROR(VLOOKUP(入力項目!$S$16,子育て関連マスタ!$I$26:$M$28,2,FALSE),0),
  AND(P360=19,入力項目!$S$16&lt;&gt;"高専"),IFERROR(VLOOKUP(入力項目!$S$17,子育て関連マスタ!$I$32:$M$37,2,FALSE),0),
  AND(P360=21,入力項目!$S$16="高専"),IFERROR(VLOOKUP(入力項目!$S$17,子育て関連マスタ!$I$32:$M$37,2,FALSE),0),
  P360&gt;=22,0
  ),0),0
) +
IF(AND(P360&gt;=1,P360&lt;=15),IF($D360=入力項目!$S$8,入力項目!$S$3,0),0) +
IF(AND(P360&gt;=1,P360&lt;=15),IF($D360=5,入力項目!$S$4,0),0) +
IF(AND(P360&gt;=1,P360&lt;=15),IF($D360=12,入力項目!$S$5,0),0) +
IF(AND(入力項目!$S$7=$A360,入力項目!$S$8=$D360),子育て関連マスタ!$C$14,0) +
IFERROR(IF(AND(YEAR(EDATE(DATE(入力項目!$S$7,入力項目!$S$8,1),1))=$A360,MONTH(EDATE(DATE(入力項目!$S$7,入力項目!$S$8,1),1))=$D360),子育て関連マスタ!$C$15,0),0) +
IF(AND(OR(P360=3,P360=5,P360=7),$D360=11),子育て関連マスタ!$C$17,0) +
IF(AND(P360=20,$D360=1),子育て関連マスタ!$C$18,0) +
IF(AND(P360=20,$D360=1),
IFERROR(_xlfn.IFS(
入力項目!$S$10="男",子育て関連マスタ!$C$18,
入力項目!$S$10="女",子育て関連マスタ!$C$19
),0),0
) +
IF(AND(P360&gt;=入力項目!$S$18,P360&lt;=入力項目!$S$19),入力項目!$S$20,0) +
IF(AND(P360&gt;=入力項目!$S$21,P360&lt;=入力項目!$S$22),入力項目!$S$23,0) +
IF(AND(P360&gt;=入力項目!$S$24,P360&lt;=入力項目!$S$25),入力項目!$S$26,0)
)</f>
        <v>0</v>
      </c>
      <c r="AE360">
        <f ca="1">-(
_xlfn.IFS(
Q360&lt;=入力項目!$S$11,0,
AND(Q360&gt;=入力項目!$S$11+1,Q360&lt;=3),IFERROR(VLOOKUP(入力項目!$S$12,子育て関連マスタ!$I$4:$M$5,4,FALSE),0),
AND(Q360&gt;=4,Q360&lt;=6),IFERROR(VLOOKUP(入力項目!$S$13,子育て関連マスタ!$I$9:$M$12,4,FALSE),0),
AND(Q360&gt;=7,Q360&lt;=12),IFERROR(VLOOKUP(入力項目!$S$14,子育て関連マスタ!$I$16:$M$17,4,FALSE),0),
AND(Q360&gt;=13,Q360&lt;=15),IFERROR(VLOOKUP(入力項目!$S$15,子育て関連マスタ!$I$21:$M$22,4,FALSE),0),
AND(Q360&gt;=16,Q360&lt;=18),IFERROR(VLOOKUP(入力項目!$S$16,子育て関連マスタ!$I$26:$M$28,4,FALSE),0),
AND(Q360&gt;=19,Q360&lt;=20,入力項目!$S$16="高専"),IFERROR(VLOOKUP(入力項目!$S$16,子育て関連マスタ!$I$26:$M$28,4,FALSE),0),
AND(Q360&gt;=19,Q360&lt;=20,入力項目!$S$16&lt;&gt;"高専"),IFERROR(VLOOKUP(入力項目!$S$17,子育て関連マスタ!$I$32:$M$37,4,FALSE),0),
AND(Q360&gt;=21,Q360&lt;=22,入力項目!$S$16="高専"),IFERROR(VLOOKUP(入力項目!$S$17,子育て関連マスタ!$I$32:$M$34,4,FALSE),0),
AND(Q360&gt;=21,Q360&lt;=22,入力項目!$S$16&lt;&gt;"高専"),IFERROR(VLOOKUP(入力項目!$S$17,子育て関連マスタ!$I$32:$M$34,4,FALSE),0),
Q360&gt;=23,0
) +
IF($D360=4,
  IFERROR(_xlfn.IFS(
  Q360&lt;=入力項目!$S$11,0,
  AND(Q360=入力項目!$S$11),IFERROR(VLOOKUP(入力項目!$S$12,子育て関連マスタ!$I$4:$M$5,2,FALSE),0),
  AND(Q360=4),IFERROR(VLOOKUP(入力項目!$S$13,子育て関連マスタ!$I$9:$M$12,2,FALSE),0),
  AND(Q360=7),IFERROR(VLOOKUP(入力項目!$S$14,子育て関連マスタ!$I$16:$M$17,2,FALSE),0),
  AND(Q360=13),IFERROR(VLOOKUP(入力項目!$S$15,子育て関連マスタ!$I$21:$M$22,2,FALSE),0),
  AND(Q360=16),IFERROR(VLOOKUP(入力項目!$S$16,子育て関連マスタ!$I$26:$M$28,2,FALSE),0),
  AND(Q360=19,入力項目!$S$16&lt;&gt;"高専"),IFERROR(VLOOKUP(入力項目!$S$17,子育て関連マスタ!$I$32:$M$37,2,FALSE),0),
  AND(Q360=21,入力項目!$S$16="高専"),IFERROR(VLOOKUP(入力項目!$S$17,子育て関連マスタ!$I$32:$M$37,2,FALSE),0),
  Q360&gt;=22,0
  ),0),0
) +
IF(AND(Q360&gt;=1,Q360&lt;=15),IF($D360=入力項目!$S$8,入力項目!$S$3,0),0) +
IF(AND(Q360&gt;=1,Q360&lt;=15),IF($D360=5,入力項目!$S$4,0),0) +
IF(AND(Q360&gt;=1,Q360&lt;=15),IF($D360=12,入力項目!$S$5,0),0) +
IF(AND(入力項目!$S$7=$A360,入力項目!$S$8=$D360),子育て関連マスタ!$C$14,0) +
IFERROR(IF(AND(YEAR(EDATE(DATE(入力項目!$S$7,入力項目!$S$8,1),1))=$A360,MONTH(EDATE(DATE(入力項目!$S$7,入力項目!$S$8,1),1))=$D360),子育て関連マスタ!$C$15,0),0) +
IF(AND(OR(Q360=3,Q360=5,Q360=7),$D360=11),子育て関連マスタ!$C$17,0) +
IF(AND(Q360=20,$D360=1),子育て関連マスタ!$C$18,0) +
IF(AND(Q360=20,$D360=1),
IFERROR(_xlfn.IFS(
入力項目!$S$10="男",子育て関連マスタ!$C$18,
入力項目!$S$10="女",子育て関連マスタ!$C$19
),0),0
) +
IF(AND(Q360&gt;=入力項目!$S$18,Q360&lt;=入力項目!$S$19),入力項目!$S$20,0) +
IF(AND(Q360&gt;=入力項目!$S$21,Q360&lt;=入力項目!$S$22),入力項目!$S$23,0) +
IF(AND(Q360&gt;=入力項目!$S$24,Q360&lt;=入力項目!$S$25),入力項目!$S$26,0)
)</f>
        <v>0</v>
      </c>
      <c r="AF360">
        <f ca="1">-(
_xlfn.IFS(
R360&lt;=入力項目!$S$11,0,
AND(R360&gt;=入力項目!$S$11+1,R360&lt;=3),IFERROR(VLOOKUP(入力項目!$S$12,子育て関連マスタ!$I$4:$M$5,4,FALSE),0),
AND(R360&gt;=4,R360&lt;=6),IFERROR(VLOOKUP(入力項目!$S$13,子育て関連マスタ!$I$9:$M$12,4,FALSE),0),
AND(R360&gt;=7,R360&lt;=12),IFERROR(VLOOKUP(入力項目!$S$14,子育て関連マスタ!$I$16:$M$17,4,FALSE),0),
AND(R360&gt;=13,R360&lt;=15),IFERROR(VLOOKUP(入力項目!$S$15,子育て関連マスタ!$I$21:$M$22,4,FALSE),0),
AND(R360&gt;=16,R360&lt;=18),IFERROR(VLOOKUP(入力項目!$S$16,子育て関連マスタ!$I$26:$M$28,4,FALSE),0),
AND(R360&gt;=19,R360&lt;=20,入力項目!$S$16="高専"),IFERROR(VLOOKUP(入力項目!$S$16,子育て関連マスタ!$I$26:$M$28,4,FALSE),0),
AND(R360&gt;=19,R360&lt;=20,入力項目!$S$16&lt;&gt;"高専"),IFERROR(VLOOKUP(入力項目!$S$17,子育て関連マスタ!$I$32:$M$37,4,FALSE),0),
AND(R360&gt;=21,R360&lt;=22,入力項目!$S$16="高専"),IFERROR(VLOOKUP(入力項目!$S$17,子育て関連マスタ!$I$32:$M$34,4,FALSE),0),
AND(R360&gt;=21,R360&lt;=22,入力項目!$S$16&lt;&gt;"高専"),IFERROR(VLOOKUP(入力項目!$S$17,子育て関連マスタ!$I$32:$M$34,4,FALSE),0),
R360&gt;=23,0
) +
IF($D360=4,
  IFERROR(_xlfn.IFS(
  R360&lt;=入力項目!$S$11,0,
  AND(R360=入力項目!$S$11),IFERROR(VLOOKUP(入力項目!$S$12,子育て関連マスタ!$I$4:$M$5,2,FALSE),0),
  AND(R360=4),IFERROR(VLOOKUP(入力項目!$S$13,子育て関連マスタ!$I$9:$M$12,2,FALSE),0),
  AND(R360=7),IFERROR(VLOOKUP(入力項目!$S$14,子育て関連マスタ!$I$16:$M$17,2,FALSE),0),
  AND(R360=13),IFERROR(VLOOKUP(入力項目!$S$15,子育て関連マスタ!$I$21:$M$22,2,FALSE),0),
  AND(R360=16),IFERROR(VLOOKUP(入力項目!$S$16,子育て関連マスタ!$I$26:$M$28,2,FALSE),0),
  AND(R360=19,入力項目!$S$16&lt;&gt;"高専"),IFERROR(VLOOKUP(入力項目!$S$17,子育て関連マスタ!$I$32:$M$37,2,FALSE),0),
  AND(R360=21,入力項目!$S$16="高専"),IFERROR(VLOOKUP(入力項目!$S$17,子育て関連マスタ!$I$32:$M$37,2,FALSE),0),
  R360&gt;=22,0
  ),0),0
) +
IF(AND(R360&gt;=1,R360&lt;=15),IF($D360=入力項目!$S$8,入力項目!$S$3,0),0) +
IF(AND(R360&gt;=1,R360&lt;=15),IF($D360=5,入力項目!$S$4,0),0) +
IF(AND(R360&gt;=1,R360&lt;=15),IF($D360=12,入力項目!$S$5,0),0) +
IF(AND(入力項目!$S$7=$A360,入力項目!$S$8=$D360),子育て関連マスタ!$C$14,0) +
IFERROR(IF(AND(YEAR(EDATE(DATE(入力項目!$S$7,入力項目!$S$8,1),1))=$A360,MONTH(EDATE(DATE(入力項目!$S$7,入力項目!$S$8,1),1))=$D360),子育て関連マスタ!$C$15,0),0) +
IF(AND(OR(R360=3,R360=5,R360=7),$D360=11),子育て関連マスタ!$C$17,0) +
IF(AND(R360=20,$D360=1),子育て関連マスタ!$C$18,0) +
IF(AND(R360=20,$D360=1),
IFERROR(_xlfn.IFS(
入力項目!$S$10="男",子育て関連マスタ!$C$18,
入力項目!$S$10="女",子育て関連マスタ!$C$19
),0),0
) +
IF(AND(R360&gt;=入力項目!$S$18,R360&lt;=入力項目!$S$19),入力項目!$S$20,0) +
IF(AND(R360&gt;=入力項目!$S$21,R360&lt;=入力項目!$S$22),入力項目!$S$23,0) +
IF(AND(R360&gt;=入力項目!$S$24,R360&lt;=入力項目!$S$25),入力項目!$S$26,0)
)</f>
        <v>0</v>
      </c>
      <c r="AG360">
        <f ca="1">-(
_xlfn.IFS(
S360&lt;=入力項目!$S$11,0,
AND(S360&gt;=入力項目!$S$11+1,S360&lt;=3),IFERROR(VLOOKUP(入力項目!$S$12,子育て関連マスタ!$I$4:$M$5,4,FALSE),0),
AND(S360&gt;=4,S360&lt;=6),IFERROR(VLOOKUP(入力項目!$S$13,子育て関連マスタ!$I$9:$M$12,4,FALSE),0),
AND(S360&gt;=7,S360&lt;=12),IFERROR(VLOOKUP(入力項目!$S$14,子育て関連マスタ!$I$16:$M$17,4,FALSE),0),
AND(S360&gt;=13,S360&lt;=15),IFERROR(VLOOKUP(入力項目!$S$15,子育て関連マスタ!$I$21:$M$22,4,FALSE),0),
AND(S360&gt;=16,S360&lt;=18),IFERROR(VLOOKUP(入力項目!$S$16,子育て関連マスタ!$I$26:$M$28,4,FALSE),0),
AND(S360&gt;=19,S360&lt;=20,入力項目!$S$16="高専"),IFERROR(VLOOKUP(入力項目!$S$16,子育て関連マスタ!$I$26:$M$28,4,FALSE),0),
AND(S360&gt;=19,S360&lt;=20,入力項目!$S$16&lt;&gt;"高専"),IFERROR(VLOOKUP(入力項目!$S$17,子育て関連マスタ!$I$32:$M$37,4,FALSE),0),
AND(S360&gt;=21,S360&lt;=22,入力項目!$S$16="高専"),IFERROR(VLOOKUP(入力項目!$S$17,子育て関連マスタ!$I$32:$M$34,4,FALSE),0),
AND(S360&gt;=21,S360&lt;=22,入力項目!$S$16&lt;&gt;"高専"),IFERROR(VLOOKUP(入力項目!$S$17,子育て関連マスタ!$I$32:$M$34,4,FALSE),0),
S360&gt;=23,0
) +
IF($D360=4,
  IFERROR(_xlfn.IFS(
  S360&lt;=入力項目!$S$11,0,
  AND(S360=入力項目!$S$11),IFERROR(VLOOKUP(入力項目!$S$12,子育て関連マスタ!$I$4:$M$5,2,FALSE),0),
  AND(S360=4),IFERROR(VLOOKUP(入力項目!$S$13,子育て関連マスタ!$I$9:$M$12,2,FALSE),0),
  AND(S360=7),IFERROR(VLOOKUP(入力項目!$S$14,子育て関連マスタ!$I$16:$M$17,2,FALSE),0),
  AND(S360=13),IFERROR(VLOOKUP(入力項目!$S$15,子育て関連マスタ!$I$21:$M$22,2,FALSE),0),
  AND(S360=16),IFERROR(VLOOKUP(入力項目!$S$16,子育て関連マスタ!$I$26:$M$28,2,FALSE),0),
  AND(S360=19,入力項目!$S$16&lt;&gt;"高専"),IFERROR(VLOOKUP(入力項目!$S$17,子育て関連マスタ!$I$32:$M$37,2,FALSE),0),
  AND(S360=21,入力項目!$S$16="高専"),IFERROR(VLOOKUP(入力項目!$S$17,子育て関連マスタ!$I$32:$M$37,2,FALSE),0),
  S360&gt;=22,0
  ),0),0
) +
IF(AND(S360&gt;=1,S360&lt;=15),IF($D360=入力項目!$S$8,入力項目!$S$3,0),0) +
IF(AND(S360&gt;=1,S360&lt;=15),IF($D360=5,入力項目!$S$4,0),0) +
IF(AND(S360&gt;=1,S360&lt;=15),IF($D360=12,入力項目!$S$5,0),0) +
IF(AND(入力項目!$S$7=$A360,入力項目!$S$8=$D360),子育て関連マスタ!$C$14,0) +
IFERROR(IF(AND(YEAR(EDATE(DATE(入力項目!$S$7,入力項目!$S$8,1),1))=$A360,MONTH(EDATE(DATE(入力項目!$S$7,入力項目!$S$8,1),1))=$D360),子育て関連マスタ!$C$15,0),0) +
IF(AND(OR(S360=3,S360=5,S360=7),$D360=11),子育て関連マスタ!$C$17,0) +
IF(AND(S360=20,$D360=1),子育て関連マスタ!$C$18,0) +
IF(AND(S360=20,$D360=1),
IFERROR(_xlfn.IFS(
入力項目!$S$10="男",子育て関連マスタ!$C$18,
入力項目!$S$10="女",子育て関連マスタ!$C$19
),0),0
) +
IF(AND(S360&gt;=入力項目!$S$18,S360&lt;=入力項目!$S$19),入力項目!$S$20,0) +
IF(AND(S360&gt;=入力項目!$S$21,S360&lt;=入力項目!$S$22),入力項目!$S$23,0) +
IF(AND(S360&gt;=入力項目!$S$24,S360&lt;=入力項目!$S$25),入力項目!$S$26,0)
)</f>
        <v>0</v>
      </c>
      <c r="AH360">
        <f ca="1">-(
_xlfn.IFS(
T360&lt;=入力項目!$S$11,0,
AND(T360&gt;=入力項目!$S$11+1,T360&lt;=3),IFERROR(VLOOKUP(入力項目!$S$12,子育て関連マスタ!$I$4:$M$5,4,FALSE),0),
AND(T360&gt;=4,T360&lt;=6),IFERROR(VLOOKUP(入力項目!$S$13,子育て関連マスタ!$I$9:$M$12,4,FALSE),0),
AND(T360&gt;=7,T360&lt;=12),IFERROR(VLOOKUP(入力項目!$S$14,子育て関連マスタ!$I$16:$M$17,4,FALSE),0),
AND(T360&gt;=13,T360&lt;=15),IFERROR(VLOOKUP(入力項目!$S$15,子育て関連マスタ!$I$21:$M$22,4,FALSE),0),
AND(T360&gt;=16,T360&lt;=18),IFERROR(VLOOKUP(入力項目!$S$16,子育て関連マスタ!$I$26:$M$28,4,FALSE),0),
AND(T360&gt;=19,T360&lt;=20,入力項目!$S$16="高専"),IFERROR(VLOOKUP(入力項目!$S$16,子育て関連マスタ!$I$26:$M$28,4,FALSE),0),
AND(T360&gt;=19,T360&lt;=20,入力項目!$S$16&lt;&gt;"高専"),IFERROR(VLOOKUP(入力項目!$S$17,子育て関連マスタ!$I$32:$M$37,4,FALSE),0),
AND(T360&gt;=21,T360&lt;=22,入力項目!$S$16="高専"),IFERROR(VLOOKUP(入力項目!$S$17,子育て関連マスタ!$I$32:$M$34,4,FALSE),0),
AND(T360&gt;=21,T360&lt;=22,入力項目!$S$16&lt;&gt;"高専"),IFERROR(VLOOKUP(入力項目!$S$17,子育て関連マスタ!$I$32:$M$34,4,FALSE),0),
T360&gt;=23,0
) +
IF($D360=4,
  IFERROR(_xlfn.IFS(
  T360&lt;=入力項目!$S$11,0,
  AND(T360=入力項目!$S$11),IFERROR(VLOOKUP(入力項目!$S$12,子育て関連マスタ!$I$4:$M$5,2,FALSE),0),
  AND(T360=4),IFERROR(VLOOKUP(入力項目!$S$13,子育て関連マスタ!$I$9:$M$12,2,FALSE),0),
  AND(T360=7),IFERROR(VLOOKUP(入力項目!$S$14,子育て関連マスタ!$I$16:$M$17,2,FALSE),0),
  AND(T360=13),IFERROR(VLOOKUP(入力項目!$S$15,子育て関連マスタ!$I$21:$M$22,2,FALSE),0),
  AND(T360=16),IFERROR(VLOOKUP(入力項目!$S$16,子育て関連マスタ!$I$26:$M$28,2,FALSE),0),
  AND(T360=19,入力項目!$S$16&lt;&gt;"高専"),IFERROR(VLOOKUP(入力項目!$S$17,子育て関連マスタ!$I$32:$M$37,2,FALSE),0),
  AND(T360=21,入力項目!$S$16="高専"),IFERROR(VLOOKUP(入力項目!$S$17,子育て関連マスタ!$I$32:$M$37,2,FALSE),0),
  T360&gt;=22,0
  ),0),0
) +
IF(AND(T360&gt;=1,T360&lt;=15),IF($D360=入力項目!$S$8,入力項目!$S$3,0),0) +
IF(AND(T360&gt;=1,T360&lt;=15),IF($D360=5,入力項目!$S$4,0),0) +
IF(AND(T360&gt;=1,T360&lt;=15),IF($D360=12,入力項目!$S$5,0),0) +
IF(AND(入力項目!$S$7=$A360,入力項目!$S$8=$D360),子育て関連マスタ!$C$14,0) +
IFERROR(IF(AND(YEAR(EDATE(DATE(入力項目!$S$7,入力項目!$S$8,1),1))=$A360,MONTH(EDATE(DATE(入力項目!$S$7,入力項目!$S$8,1),1))=$D360),子育て関連マスタ!$C$15,0),0) +
IF(AND(OR(T360=3,T360=5,T360=7),$D360=11),子育て関連マスタ!$C$17,0) +
IF(AND(T360=20,$D360=1),子育て関連マスタ!$C$18,0) +
IF(AND(T360=20,$D360=1),
IFERROR(_xlfn.IFS(
入力項目!$S$10="男",子育て関連マスタ!$C$18,
入力項目!$S$10="女",子育て関連マスタ!$C$19
),0),0
) +
IF(AND(T360&gt;=入力項目!$S$18,T360&lt;=入力項目!$S$19),入力項目!$S$20,0) +
IF(AND(T360&gt;=入力項目!$S$21,T360&lt;=入力項目!$S$22),入力項目!$S$23,0) +
IF(AND(T360&gt;=入力項目!$S$24,T360&lt;=入力項目!$S$25),入力項目!$S$26,0)
)</f>
        <v>0</v>
      </c>
      <c r="AI360">
        <f ca="1">-(
_xlfn.IFS(
U360&lt;=入力項目!$S$11,0,
AND(U360&gt;=入力項目!$S$11+1,U360&lt;=3),IFERROR(VLOOKUP(入力項目!$S$12,子育て関連マスタ!$I$4:$M$5,4,FALSE),0),
AND(U360&gt;=4,U360&lt;=6),IFERROR(VLOOKUP(入力項目!$S$13,子育て関連マスタ!$I$9:$M$12,4,FALSE),0),
AND(U360&gt;=7,U360&lt;=12),IFERROR(VLOOKUP(入力項目!$S$14,子育て関連マスタ!$I$16:$M$17,4,FALSE),0),
AND(U360&gt;=13,U360&lt;=15),IFERROR(VLOOKUP(入力項目!$S$15,子育て関連マスタ!$I$21:$M$22,4,FALSE),0),
AND(U360&gt;=16,U360&lt;=18),IFERROR(VLOOKUP(入力項目!$S$16,子育て関連マスタ!$I$26:$M$28,4,FALSE),0),
AND(U360&gt;=19,U360&lt;=20,入力項目!$S$16="高専"),IFERROR(VLOOKUP(入力項目!$S$16,子育て関連マスタ!$I$26:$M$28,4,FALSE),0),
AND(U360&gt;=19,U360&lt;=20,入力項目!$S$16&lt;&gt;"高専"),IFERROR(VLOOKUP(入力項目!$S$17,子育て関連マスタ!$I$32:$M$37,4,FALSE),0),
AND(U360&gt;=21,U360&lt;=22,入力項目!$S$16="高専"),IFERROR(VLOOKUP(入力項目!$S$17,子育て関連マスタ!$I$32:$M$34,4,FALSE),0),
AND(U360&gt;=21,U360&lt;=22,入力項目!$S$16&lt;&gt;"高専"),IFERROR(VLOOKUP(入力項目!$S$17,子育て関連マスタ!$I$32:$M$34,4,FALSE),0),
U360&gt;=23,0
) +
IF($D360=4,
  IFERROR(_xlfn.IFS(
  U360&lt;=入力項目!$S$11,0,
  AND(U360=入力項目!$S$11),IFERROR(VLOOKUP(入力項目!$S$12,子育て関連マスタ!$I$4:$M$5,2,FALSE),0),
  AND(U360=4),IFERROR(VLOOKUP(入力項目!$S$13,子育て関連マスタ!$I$9:$M$12,2,FALSE),0),
  AND(U360=7),IFERROR(VLOOKUP(入力項目!$S$14,子育て関連マスタ!$I$16:$M$17,2,FALSE),0),
  AND(U360=13),IFERROR(VLOOKUP(入力項目!$S$15,子育て関連マスタ!$I$21:$M$22,2,FALSE),0),
  AND(U360=16),IFERROR(VLOOKUP(入力項目!$S$16,子育て関連マスタ!$I$26:$M$28,2,FALSE),0),
  AND(U360=19,入力項目!$S$16&lt;&gt;"高専"),IFERROR(VLOOKUP(入力項目!$S$17,子育て関連マスタ!$I$32:$M$37,2,FALSE),0),
  AND(U360=21,入力項目!$S$16="高専"),IFERROR(VLOOKUP(入力項目!$S$17,子育て関連マスタ!$I$32:$M$37,2,FALSE),0),
  U360&gt;=22,0
  ),0),0
) +
IF(AND(U360&gt;=1,U360&lt;=15),IF($D360=入力項目!$S$8,入力項目!$S$3,0),0) +
IF(AND(U360&gt;=1,U360&lt;=15),IF($D360=5,入力項目!$S$4,0),0) +
IF(AND(U360&gt;=1,U360&lt;=15),IF($D360=12,入力項目!$S$5,0),0) +
IF(AND(入力項目!$S$7=$A360,入力項目!$S$8=$D360),子育て関連マスタ!$C$14,0) +
IFERROR(IF(AND(YEAR(EDATE(DATE(入力項目!$S$7,入力項目!$S$8,1),1))=$A360,MONTH(EDATE(DATE(入力項目!$S$7,入力項目!$S$8,1),1))=$D360),子育て関連マスタ!$C$15,0),0) +
IF(AND(OR(U360=3,U360=5,U360=7),$D360=11),子育て関連マスタ!$C$17,0) +
IF(AND(U360=20,$D360=1),子育て関連マスタ!$C$18,0) +
IF(AND(U360=20,$D360=1),
IFERROR(_xlfn.IFS(
入力項目!$S$10="男",子育て関連マスタ!$C$18,
入力項目!$S$10="女",子育て関連マスタ!$C$19
),0),0
) +
IF(AND(U360&gt;=入力項目!$S$18,U360&lt;=入力項目!$S$19),入力項目!$S$20,0) +
IF(AND(U360&gt;=入力項目!$S$21,U360&lt;=入力項目!$S$22),入力項目!$S$23,0) +
IF(AND(U360&gt;=入力項目!$S$24,U360&lt;=入力項目!$S$25),入力項目!$S$26,0)
)</f>
        <v>0</v>
      </c>
      <c r="AJ360" s="10">
        <f ca="1">-VLOOKUP($D360,月別収支!$A$2:$H$13,7,FALSE)</f>
        <v>-20000</v>
      </c>
    </row>
    <row r="361" spans="1:36" x14ac:dyDescent="0.4">
      <c r="A361">
        <f t="shared" ca="1" si="88"/>
        <v>2054</v>
      </c>
      <c r="B361">
        <f t="shared" ca="1" si="95"/>
        <v>2054</v>
      </c>
      <c r="C361">
        <f t="shared" ca="1" si="96"/>
        <v>30</v>
      </c>
      <c r="D361">
        <f t="shared" ca="1" si="89"/>
        <v>7</v>
      </c>
      <c r="E361" t="str">
        <f t="shared" ca="1" si="90"/>
        <v>2054年7月</v>
      </c>
      <c r="F361">
        <f ca="1">IF(OR(入力項目!$N$5&lt;$A361,AND(入力項目!$N$5=$A361,入力項目!$N$6&lt;$D361)),IF(F360=0,1,IF(G361=12,F360+1,F360)),0)</f>
        <v>29</v>
      </c>
      <c r="G361">
        <f ca="1">IF(OR(入力項目!$N$5&lt;$A361,AND(入力項目!$N$5=$A361,入力項目!$N$6&lt;$D361)),IF(G360=12,1,G360+1),0)</f>
        <v>9</v>
      </c>
      <c r="H361" t="str">
        <f t="shared" ca="1" si="91"/>
        <v>29_9</v>
      </c>
      <c r="I361">
        <f ca="1">IF(
  IFERROR(AND($C361&gt;0,MOD($C361,入力項目!$N$22)=0,$D361=入力項目!$N$23), FALSE),
  1,
  IF(
    AND(I360&gt;0,J360=12),
    IF(I360=入力項目!$N$28, 0, I360+1),
    I360
  )
)</f>
        <v>1</v>
      </c>
      <c r="J361">
        <f ca="1">IF($D361=入力項目!$N$23,1,IFERROR(J360+1,1))</f>
        <v>2</v>
      </c>
      <c r="K361" t="str">
        <f t="shared" ca="1" si="92"/>
        <v>1_2</v>
      </c>
      <c r="L361">
        <f ca="1">L360+IF(入力項目!$D$4=$D361,1,0)</f>
        <v>58</v>
      </c>
      <c r="M361" t="str">
        <f t="shared" ca="1" si="93"/>
        <v>58歳</v>
      </c>
      <c r="N361">
        <f t="shared" ca="1" si="97"/>
        <v>59</v>
      </c>
      <c r="O361" t="str">
        <f t="shared" ca="1" si="94"/>
        <v>59歳</v>
      </c>
      <c r="P361">
        <f t="shared" ca="1" si="98"/>
        <v>34</v>
      </c>
      <c r="Q361">
        <f t="shared" ca="1" si="99"/>
        <v>32</v>
      </c>
      <c r="R361">
        <f t="shared" ca="1" si="100"/>
        <v>2055</v>
      </c>
      <c r="S361">
        <f t="shared" ca="1" si="101"/>
        <v>2055</v>
      </c>
      <c r="T361">
        <f t="shared" ca="1" si="102"/>
        <v>2055</v>
      </c>
      <c r="U361">
        <f t="shared" ca="1" si="103"/>
        <v>2055</v>
      </c>
      <c r="V361" s="10">
        <f t="shared" ca="1" si="104"/>
        <v>43614495</v>
      </c>
      <c r="W361" s="10">
        <f ca="1">IF($L361&lt;その他マスタ!$B$1,VLOOKUP($D361,月別収支!$A$2:$H$13,2,FALSE),その他マスタ!$B$3)+IF(AND($L361=その他マスタ!$B$1,入力項目!$I$9="あり",$D361=入力項目!$D$4),その他マスタ!$B$2,0)</f>
        <v>300000</v>
      </c>
      <c r="X361" s="10">
        <f ca="1">-IF(入力項目!$K$5=TRUE,
IF($F361+$G361&lt;3,VLOOKUP($D361,月別収支!$A$2:$H$13,8,FALSE),0)+IFERROR(VLOOKUP($H361,住宅ローン計算!C:P,13,FALSE),0)+IF($F361&gt;1,IF(OR($G361=3,$G361=6,$G361=9,$G361=12),ROUNDUP(入力項目!$N$18/4,0),0),0),
VLOOKUP($D361,月別収支!$A$2:$H$13,8,FALSE))</f>
        <v>-91090</v>
      </c>
      <c r="Y361" s="10">
        <f ca="1">-VLOOKUP($D361,月別収支!$A$2:$H$13,3,FALSE)</f>
        <v>-75000</v>
      </c>
      <c r="Z361" s="10">
        <f ca="1">-VLOOKUP($D361,月別収支!$A$2:$H$13,4,FALSE)</f>
        <v>-27000</v>
      </c>
      <c r="AA361" s="10">
        <f ca="1">-VLOOKUP($D361,月別収支!$A$2:$H$13,6,FALSE)</f>
        <v>-10000</v>
      </c>
      <c r="AB361" s="10">
        <f ca="1">-(
VLOOKUP($D361,月別収支!$A$2:$H$13,5,FALSE)+IF(AND(入力項目!$I$27&lt;=$A361,ISEVEN($A361-入力項目!$I$27),入力項目!$I$28=$D361),入力項目!$I$26,0)
+IF(入力項目!$K$26=TRUE,
IFERROR(VLOOKUP($K361,マイカーローン計算!C:P,13,FALSE),0),
IFERROR(
  IF(AND($C361&gt;0,MOD($C361,入力項目!$N$22)=0,$D361=入力項目!$N$23),入力項目!$N$24,0),
 0
)
)
)</f>
        <v>-20000</v>
      </c>
      <c r="AC361" s="10">
        <f ca="1">-IF($A361&lt;入力項目!$N$33,入力項目!$N$35,IF(AND($A361=入力項目!$N$33,$D361&lt;=入力項目!$N$34),入力項目!$N$35,0))</f>
        <v>0</v>
      </c>
      <c r="AD361">
        <f ca="1">-(
_xlfn.IFS(
P361&lt;=入力項目!$S$11,0,
AND(P361&gt;=入力項目!$S$11+1,P361&lt;=3),IFERROR(VLOOKUP(入力項目!$S$12,子育て関連マスタ!$I$4:$M$5,4,FALSE),0),
AND(P361&gt;=4,P361&lt;=6),IFERROR(VLOOKUP(入力項目!$S$13,子育て関連マスタ!$I$9:$M$12,4,FALSE),0),
AND(P361&gt;=7,P361&lt;=12),IFERROR(VLOOKUP(入力項目!$S$14,子育て関連マスタ!$I$16:$M$17,4,FALSE),0),
AND(P361&gt;=13,P361&lt;=15),IFERROR(VLOOKUP(入力項目!$S$15,子育て関連マスタ!$I$21:$M$22,4,FALSE),0),
AND(P361&gt;=16,P361&lt;=18),IFERROR(VLOOKUP(入力項目!$S$16,子育て関連マスタ!$I$26:$M$28,4,FALSE),0),
AND(P361&gt;=19,P361&lt;=20,入力項目!$S$16="高専"),IFERROR(VLOOKUP(入力項目!$S$16,子育て関連マスタ!$I$26:$M$28,4,FALSE),0),
AND(P361&gt;=19,P361&lt;=20,入力項目!$S$16&lt;&gt;"高専"),IFERROR(VLOOKUP(入力項目!$S$17,子育て関連マスタ!$I$32:$M$37,4,FALSE),0),
AND(P361&gt;=21,P361&lt;=22,入力項目!$S$16="高専"),IFERROR(VLOOKUP(入力項目!$S$17,子育て関連マスタ!$I$32:$M$34,4,FALSE),0),
AND(P361&gt;=21,P361&lt;=22,入力項目!$S$16&lt;&gt;"高専"),IFERROR(VLOOKUP(入力項目!$S$17,子育て関連マスタ!$I$32:$M$34,4,FALSE),0),
P361&gt;=23,0
) +
IF($D361=4,
  IFERROR(_xlfn.IFS(
  P361&lt;=入力項目!$S$11,0,
  AND(P361=入力項目!$S$11),IFERROR(VLOOKUP(入力項目!$S$12,子育て関連マスタ!$I$4:$M$5,2,FALSE),0),
  AND(P361=4),IFERROR(VLOOKUP(入力項目!$S$13,子育て関連マスタ!$I$9:$M$12,2,FALSE),0),
  AND(P361=7),IFERROR(VLOOKUP(入力項目!$S$14,子育て関連マスタ!$I$16:$M$17,2,FALSE),0),
  AND(P361=13),IFERROR(VLOOKUP(入力項目!$S$15,子育て関連マスタ!$I$21:$M$22,2,FALSE),0),
  AND(P361=16),IFERROR(VLOOKUP(入力項目!$S$16,子育て関連マスタ!$I$26:$M$28,2,FALSE),0),
  AND(P361=19,入力項目!$S$16&lt;&gt;"高専"),IFERROR(VLOOKUP(入力項目!$S$17,子育て関連マスタ!$I$32:$M$37,2,FALSE),0),
  AND(P361=21,入力項目!$S$16="高専"),IFERROR(VLOOKUP(入力項目!$S$17,子育て関連マスタ!$I$32:$M$37,2,FALSE),0),
  P361&gt;=22,0
  ),0),0
) +
IF(AND(P361&gt;=1,P361&lt;=15),IF($D361=入力項目!$S$8,入力項目!$S$3,0),0) +
IF(AND(P361&gt;=1,P361&lt;=15),IF($D361=5,入力項目!$S$4,0),0) +
IF(AND(P361&gt;=1,P361&lt;=15),IF($D361=12,入力項目!$S$5,0),0) +
IF(AND(入力項目!$S$7=$A361,入力項目!$S$8=$D361),子育て関連マスタ!$C$14,0) +
IFERROR(IF(AND(YEAR(EDATE(DATE(入力項目!$S$7,入力項目!$S$8,1),1))=$A361,MONTH(EDATE(DATE(入力項目!$S$7,入力項目!$S$8,1),1))=$D361),子育て関連マスタ!$C$15,0),0) +
IF(AND(OR(P361=3,P361=5,P361=7),$D361=11),子育て関連マスタ!$C$17,0) +
IF(AND(P361=20,$D361=1),子育て関連マスタ!$C$18,0) +
IF(AND(P361=20,$D361=1),
IFERROR(_xlfn.IFS(
入力項目!$S$10="男",子育て関連マスタ!$C$18,
入力項目!$S$10="女",子育て関連マスタ!$C$19
),0),0
) +
IF(AND(P361&gt;=入力項目!$S$18,P361&lt;=入力項目!$S$19),入力項目!$S$20,0) +
IF(AND(P361&gt;=入力項目!$S$21,P361&lt;=入力項目!$S$22),入力項目!$S$23,0) +
IF(AND(P361&gt;=入力項目!$S$24,P361&lt;=入力項目!$S$25),入力項目!$S$26,0)
)</f>
        <v>0</v>
      </c>
      <c r="AE361">
        <f ca="1">-(
_xlfn.IFS(
Q361&lt;=入力項目!$S$11,0,
AND(Q361&gt;=入力項目!$S$11+1,Q361&lt;=3),IFERROR(VLOOKUP(入力項目!$S$12,子育て関連マスタ!$I$4:$M$5,4,FALSE),0),
AND(Q361&gt;=4,Q361&lt;=6),IFERROR(VLOOKUP(入力項目!$S$13,子育て関連マスタ!$I$9:$M$12,4,FALSE),0),
AND(Q361&gt;=7,Q361&lt;=12),IFERROR(VLOOKUP(入力項目!$S$14,子育て関連マスタ!$I$16:$M$17,4,FALSE),0),
AND(Q361&gt;=13,Q361&lt;=15),IFERROR(VLOOKUP(入力項目!$S$15,子育て関連マスタ!$I$21:$M$22,4,FALSE),0),
AND(Q361&gt;=16,Q361&lt;=18),IFERROR(VLOOKUP(入力項目!$S$16,子育て関連マスタ!$I$26:$M$28,4,FALSE),0),
AND(Q361&gt;=19,Q361&lt;=20,入力項目!$S$16="高専"),IFERROR(VLOOKUP(入力項目!$S$16,子育て関連マスタ!$I$26:$M$28,4,FALSE),0),
AND(Q361&gt;=19,Q361&lt;=20,入力項目!$S$16&lt;&gt;"高専"),IFERROR(VLOOKUP(入力項目!$S$17,子育て関連マスタ!$I$32:$M$37,4,FALSE),0),
AND(Q361&gt;=21,Q361&lt;=22,入力項目!$S$16="高専"),IFERROR(VLOOKUP(入力項目!$S$17,子育て関連マスタ!$I$32:$M$34,4,FALSE),0),
AND(Q361&gt;=21,Q361&lt;=22,入力項目!$S$16&lt;&gt;"高専"),IFERROR(VLOOKUP(入力項目!$S$17,子育て関連マスタ!$I$32:$M$34,4,FALSE),0),
Q361&gt;=23,0
) +
IF($D361=4,
  IFERROR(_xlfn.IFS(
  Q361&lt;=入力項目!$S$11,0,
  AND(Q361=入力項目!$S$11),IFERROR(VLOOKUP(入力項目!$S$12,子育て関連マスタ!$I$4:$M$5,2,FALSE),0),
  AND(Q361=4),IFERROR(VLOOKUP(入力項目!$S$13,子育て関連マスタ!$I$9:$M$12,2,FALSE),0),
  AND(Q361=7),IFERROR(VLOOKUP(入力項目!$S$14,子育て関連マスタ!$I$16:$M$17,2,FALSE),0),
  AND(Q361=13),IFERROR(VLOOKUP(入力項目!$S$15,子育て関連マスタ!$I$21:$M$22,2,FALSE),0),
  AND(Q361=16),IFERROR(VLOOKUP(入力項目!$S$16,子育て関連マスタ!$I$26:$M$28,2,FALSE),0),
  AND(Q361=19,入力項目!$S$16&lt;&gt;"高専"),IFERROR(VLOOKUP(入力項目!$S$17,子育て関連マスタ!$I$32:$M$37,2,FALSE),0),
  AND(Q361=21,入力項目!$S$16="高専"),IFERROR(VLOOKUP(入力項目!$S$17,子育て関連マスタ!$I$32:$M$37,2,FALSE),0),
  Q361&gt;=22,0
  ),0),0
) +
IF(AND(Q361&gt;=1,Q361&lt;=15),IF($D361=入力項目!$S$8,入力項目!$S$3,0),0) +
IF(AND(Q361&gt;=1,Q361&lt;=15),IF($D361=5,入力項目!$S$4,0),0) +
IF(AND(Q361&gt;=1,Q361&lt;=15),IF($D361=12,入力項目!$S$5,0),0) +
IF(AND(入力項目!$S$7=$A361,入力項目!$S$8=$D361),子育て関連マスタ!$C$14,0) +
IFERROR(IF(AND(YEAR(EDATE(DATE(入力項目!$S$7,入力項目!$S$8,1),1))=$A361,MONTH(EDATE(DATE(入力項目!$S$7,入力項目!$S$8,1),1))=$D361),子育て関連マスタ!$C$15,0),0) +
IF(AND(OR(Q361=3,Q361=5,Q361=7),$D361=11),子育て関連マスタ!$C$17,0) +
IF(AND(Q361=20,$D361=1),子育て関連マスタ!$C$18,0) +
IF(AND(Q361=20,$D361=1),
IFERROR(_xlfn.IFS(
入力項目!$S$10="男",子育て関連マスタ!$C$18,
入力項目!$S$10="女",子育て関連マスタ!$C$19
),0),0
) +
IF(AND(Q361&gt;=入力項目!$S$18,Q361&lt;=入力項目!$S$19),入力項目!$S$20,0) +
IF(AND(Q361&gt;=入力項目!$S$21,Q361&lt;=入力項目!$S$22),入力項目!$S$23,0) +
IF(AND(Q361&gt;=入力項目!$S$24,Q361&lt;=入力項目!$S$25),入力項目!$S$26,0)
)</f>
        <v>0</v>
      </c>
      <c r="AF361">
        <f ca="1">-(
_xlfn.IFS(
R361&lt;=入力項目!$S$11,0,
AND(R361&gt;=入力項目!$S$11+1,R361&lt;=3),IFERROR(VLOOKUP(入力項目!$S$12,子育て関連マスタ!$I$4:$M$5,4,FALSE),0),
AND(R361&gt;=4,R361&lt;=6),IFERROR(VLOOKUP(入力項目!$S$13,子育て関連マスタ!$I$9:$M$12,4,FALSE),0),
AND(R361&gt;=7,R361&lt;=12),IFERROR(VLOOKUP(入力項目!$S$14,子育て関連マスタ!$I$16:$M$17,4,FALSE),0),
AND(R361&gt;=13,R361&lt;=15),IFERROR(VLOOKUP(入力項目!$S$15,子育て関連マスタ!$I$21:$M$22,4,FALSE),0),
AND(R361&gt;=16,R361&lt;=18),IFERROR(VLOOKUP(入力項目!$S$16,子育て関連マスタ!$I$26:$M$28,4,FALSE),0),
AND(R361&gt;=19,R361&lt;=20,入力項目!$S$16="高専"),IFERROR(VLOOKUP(入力項目!$S$16,子育て関連マスタ!$I$26:$M$28,4,FALSE),0),
AND(R361&gt;=19,R361&lt;=20,入力項目!$S$16&lt;&gt;"高専"),IFERROR(VLOOKUP(入力項目!$S$17,子育て関連マスタ!$I$32:$M$37,4,FALSE),0),
AND(R361&gt;=21,R361&lt;=22,入力項目!$S$16="高専"),IFERROR(VLOOKUP(入力項目!$S$17,子育て関連マスタ!$I$32:$M$34,4,FALSE),0),
AND(R361&gt;=21,R361&lt;=22,入力項目!$S$16&lt;&gt;"高専"),IFERROR(VLOOKUP(入力項目!$S$17,子育て関連マスタ!$I$32:$M$34,4,FALSE),0),
R361&gt;=23,0
) +
IF($D361=4,
  IFERROR(_xlfn.IFS(
  R361&lt;=入力項目!$S$11,0,
  AND(R361=入力項目!$S$11),IFERROR(VLOOKUP(入力項目!$S$12,子育て関連マスタ!$I$4:$M$5,2,FALSE),0),
  AND(R361=4),IFERROR(VLOOKUP(入力項目!$S$13,子育て関連マスタ!$I$9:$M$12,2,FALSE),0),
  AND(R361=7),IFERROR(VLOOKUP(入力項目!$S$14,子育て関連マスタ!$I$16:$M$17,2,FALSE),0),
  AND(R361=13),IFERROR(VLOOKUP(入力項目!$S$15,子育て関連マスタ!$I$21:$M$22,2,FALSE),0),
  AND(R361=16),IFERROR(VLOOKUP(入力項目!$S$16,子育て関連マスタ!$I$26:$M$28,2,FALSE),0),
  AND(R361=19,入力項目!$S$16&lt;&gt;"高専"),IFERROR(VLOOKUP(入力項目!$S$17,子育て関連マスタ!$I$32:$M$37,2,FALSE),0),
  AND(R361=21,入力項目!$S$16="高専"),IFERROR(VLOOKUP(入力項目!$S$17,子育て関連マスタ!$I$32:$M$37,2,FALSE),0),
  R361&gt;=22,0
  ),0),0
) +
IF(AND(R361&gt;=1,R361&lt;=15),IF($D361=入力項目!$S$8,入力項目!$S$3,0),0) +
IF(AND(R361&gt;=1,R361&lt;=15),IF($D361=5,入力項目!$S$4,0),0) +
IF(AND(R361&gt;=1,R361&lt;=15),IF($D361=12,入力項目!$S$5,0),0) +
IF(AND(入力項目!$S$7=$A361,入力項目!$S$8=$D361),子育て関連マスタ!$C$14,0) +
IFERROR(IF(AND(YEAR(EDATE(DATE(入力項目!$S$7,入力項目!$S$8,1),1))=$A361,MONTH(EDATE(DATE(入力項目!$S$7,入力項目!$S$8,1),1))=$D361),子育て関連マスタ!$C$15,0),0) +
IF(AND(OR(R361=3,R361=5,R361=7),$D361=11),子育て関連マスタ!$C$17,0) +
IF(AND(R361=20,$D361=1),子育て関連マスタ!$C$18,0) +
IF(AND(R361=20,$D361=1),
IFERROR(_xlfn.IFS(
入力項目!$S$10="男",子育て関連マスタ!$C$18,
入力項目!$S$10="女",子育て関連マスタ!$C$19
),0),0
) +
IF(AND(R361&gt;=入力項目!$S$18,R361&lt;=入力項目!$S$19),入力項目!$S$20,0) +
IF(AND(R361&gt;=入力項目!$S$21,R361&lt;=入力項目!$S$22),入力項目!$S$23,0) +
IF(AND(R361&gt;=入力項目!$S$24,R361&lt;=入力項目!$S$25),入力項目!$S$26,0)
)</f>
        <v>0</v>
      </c>
      <c r="AG361">
        <f ca="1">-(
_xlfn.IFS(
S361&lt;=入力項目!$S$11,0,
AND(S361&gt;=入力項目!$S$11+1,S361&lt;=3),IFERROR(VLOOKUP(入力項目!$S$12,子育て関連マスタ!$I$4:$M$5,4,FALSE),0),
AND(S361&gt;=4,S361&lt;=6),IFERROR(VLOOKUP(入力項目!$S$13,子育て関連マスタ!$I$9:$M$12,4,FALSE),0),
AND(S361&gt;=7,S361&lt;=12),IFERROR(VLOOKUP(入力項目!$S$14,子育て関連マスタ!$I$16:$M$17,4,FALSE),0),
AND(S361&gt;=13,S361&lt;=15),IFERROR(VLOOKUP(入力項目!$S$15,子育て関連マスタ!$I$21:$M$22,4,FALSE),0),
AND(S361&gt;=16,S361&lt;=18),IFERROR(VLOOKUP(入力項目!$S$16,子育て関連マスタ!$I$26:$M$28,4,FALSE),0),
AND(S361&gt;=19,S361&lt;=20,入力項目!$S$16="高専"),IFERROR(VLOOKUP(入力項目!$S$16,子育て関連マスタ!$I$26:$M$28,4,FALSE),0),
AND(S361&gt;=19,S361&lt;=20,入力項目!$S$16&lt;&gt;"高専"),IFERROR(VLOOKUP(入力項目!$S$17,子育て関連マスタ!$I$32:$M$37,4,FALSE),0),
AND(S361&gt;=21,S361&lt;=22,入力項目!$S$16="高専"),IFERROR(VLOOKUP(入力項目!$S$17,子育て関連マスタ!$I$32:$M$34,4,FALSE),0),
AND(S361&gt;=21,S361&lt;=22,入力項目!$S$16&lt;&gt;"高専"),IFERROR(VLOOKUP(入力項目!$S$17,子育て関連マスタ!$I$32:$M$34,4,FALSE),0),
S361&gt;=23,0
) +
IF($D361=4,
  IFERROR(_xlfn.IFS(
  S361&lt;=入力項目!$S$11,0,
  AND(S361=入力項目!$S$11),IFERROR(VLOOKUP(入力項目!$S$12,子育て関連マスタ!$I$4:$M$5,2,FALSE),0),
  AND(S361=4),IFERROR(VLOOKUP(入力項目!$S$13,子育て関連マスタ!$I$9:$M$12,2,FALSE),0),
  AND(S361=7),IFERROR(VLOOKUP(入力項目!$S$14,子育て関連マスタ!$I$16:$M$17,2,FALSE),0),
  AND(S361=13),IFERROR(VLOOKUP(入力項目!$S$15,子育て関連マスタ!$I$21:$M$22,2,FALSE),0),
  AND(S361=16),IFERROR(VLOOKUP(入力項目!$S$16,子育て関連マスタ!$I$26:$M$28,2,FALSE),0),
  AND(S361=19,入力項目!$S$16&lt;&gt;"高専"),IFERROR(VLOOKUP(入力項目!$S$17,子育て関連マスタ!$I$32:$M$37,2,FALSE),0),
  AND(S361=21,入力項目!$S$16="高専"),IFERROR(VLOOKUP(入力項目!$S$17,子育て関連マスタ!$I$32:$M$37,2,FALSE),0),
  S361&gt;=22,0
  ),0),0
) +
IF(AND(S361&gt;=1,S361&lt;=15),IF($D361=入力項目!$S$8,入力項目!$S$3,0),0) +
IF(AND(S361&gt;=1,S361&lt;=15),IF($D361=5,入力項目!$S$4,0),0) +
IF(AND(S361&gt;=1,S361&lt;=15),IF($D361=12,入力項目!$S$5,0),0) +
IF(AND(入力項目!$S$7=$A361,入力項目!$S$8=$D361),子育て関連マスタ!$C$14,0) +
IFERROR(IF(AND(YEAR(EDATE(DATE(入力項目!$S$7,入力項目!$S$8,1),1))=$A361,MONTH(EDATE(DATE(入力項目!$S$7,入力項目!$S$8,1),1))=$D361),子育て関連マスタ!$C$15,0),0) +
IF(AND(OR(S361=3,S361=5,S361=7),$D361=11),子育て関連マスタ!$C$17,0) +
IF(AND(S361=20,$D361=1),子育て関連マスタ!$C$18,0) +
IF(AND(S361=20,$D361=1),
IFERROR(_xlfn.IFS(
入力項目!$S$10="男",子育て関連マスタ!$C$18,
入力項目!$S$10="女",子育て関連マスタ!$C$19
),0),0
) +
IF(AND(S361&gt;=入力項目!$S$18,S361&lt;=入力項目!$S$19),入力項目!$S$20,0) +
IF(AND(S361&gt;=入力項目!$S$21,S361&lt;=入力項目!$S$22),入力項目!$S$23,0) +
IF(AND(S361&gt;=入力項目!$S$24,S361&lt;=入力項目!$S$25),入力項目!$S$26,0)
)</f>
        <v>0</v>
      </c>
      <c r="AH361">
        <f ca="1">-(
_xlfn.IFS(
T361&lt;=入力項目!$S$11,0,
AND(T361&gt;=入力項目!$S$11+1,T361&lt;=3),IFERROR(VLOOKUP(入力項目!$S$12,子育て関連マスタ!$I$4:$M$5,4,FALSE),0),
AND(T361&gt;=4,T361&lt;=6),IFERROR(VLOOKUP(入力項目!$S$13,子育て関連マスタ!$I$9:$M$12,4,FALSE),0),
AND(T361&gt;=7,T361&lt;=12),IFERROR(VLOOKUP(入力項目!$S$14,子育て関連マスタ!$I$16:$M$17,4,FALSE),0),
AND(T361&gt;=13,T361&lt;=15),IFERROR(VLOOKUP(入力項目!$S$15,子育て関連マスタ!$I$21:$M$22,4,FALSE),0),
AND(T361&gt;=16,T361&lt;=18),IFERROR(VLOOKUP(入力項目!$S$16,子育て関連マスタ!$I$26:$M$28,4,FALSE),0),
AND(T361&gt;=19,T361&lt;=20,入力項目!$S$16="高専"),IFERROR(VLOOKUP(入力項目!$S$16,子育て関連マスタ!$I$26:$M$28,4,FALSE),0),
AND(T361&gt;=19,T361&lt;=20,入力項目!$S$16&lt;&gt;"高専"),IFERROR(VLOOKUP(入力項目!$S$17,子育て関連マスタ!$I$32:$M$37,4,FALSE),0),
AND(T361&gt;=21,T361&lt;=22,入力項目!$S$16="高専"),IFERROR(VLOOKUP(入力項目!$S$17,子育て関連マスタ!$I$32:$M$34,4,FALSE),0),
AND(T361&gt;=21,T361&lt;=22,入力項目!$S$16&lt;&gt;"高専"),IFERROR(VLOOKUP(入力項目!$S$17,子育て関連マスタ!$I$32:$M$34,4,FALSE),0),
T361&gt;=23,0
) +
IF($D361=4,
  IFERROR(_xlfn.IFS(
  T361&lt;=入力項目!$S$11,0,
  AND(T361=入力項目!$S$11),IFERROR(VLOOKUP(入力項目!$S$12,子育て関連マスタ!$I$4:$M$5,2,FALSE),0),
  AND(T361=4),IFERROR(VLOOKUP(入力項目!$S$13,子育て関連マスタ!$I$9:$M$12,2,FALSE),0),
  AND(T361=7),IFERROR(VLOOKUP(入力項目!$S$14,子育て関連マスタ!$I$16:$M$17,2,FALSE),0),
  AND(T361=13),IFERROR(VLOOKUP(入力項目!$S$15,子育て関連マスタ!$I$21:$M$22,2,FALSE),0),
  AND(T361=16),IFERROR(VLOOKUP(入力項目!$S$16,子育て関連マスタ!$I$26:$M$28,2,FALSE),0),
  AND(T361=19,入力項目!$S$16&lt;&gt;"高専"),IFERROR(VLOOKUP(入力項目!$S$17,子育て関連マスタ!$I$32:$M$37,2,FALSE),0),
  AND(T361=21,入力項目!$S$16="高専"),IFERROR(VLOOKUP(入力項目!$S$17,子育て関連マスタ!$I$32:$M$37,2,FALSE),0),
  T361&gt;=22,0
  ),0),0
) +
IF(AND(T361&gt;=1,T361&lt;=15),IF($D361=入力項目!$S$8,入力項目!$S$3,0),0) +
IF(AND(T361&gt;=1,T361&lt;=15),IF($D361=5,入力項目!$S$4,0),0) +
IF(AND(T361&gt;=1,T361&lt;=15),IF($D361=12,入力項目!$S$5,0),0) +
IF(AND(入力項目!$S$7=$A361,入力項目!$S$8=$D361),子育て関連マスタ!$C$14,0) +
IFERROR(IF(AND(YEAR(EDATE(DATE(入力項目!$S$7,入力項目!$S$8,1),1))=$A361,MONTH(EDATE(DATE(入力項目!$S$7,入力項目!$S$8,1),1))=$D361),子育て関連マスタ!$C$15,0),0) +
IF(AND(OR(T361=3,T361=5,T361=7),$D361=11),子育て関連マスタ!$C$17,0) +
IF(AND(T361=20,$D361=1),子育て関連マスタ!$C$18,0) +
IF(AND(T361=20,$D361=1),
IFERROR(_xlfn.IFS(
入力項目!$S$10="男",子育て関連マスタ!$C$18,
入力項目!$S$10="女",子育て関連マスタ!$C$19
),0),0
) +
IF(AND(T361&gt;=入力項目!$S$18,T361&lt;=入力項目!$S$19),入力項目!$S$20,0) +
IF(AND(T361&gt;=入力項目!$S$21,T361&lt;=入力項目!$S$22),入力項目!$S$23,0) +
IF(AND(T361&gt;=入力項目!$S$24,T361&lt;=入力項目!$S$25),入力項目!$S$26,0)
)</f>
        <v>0</v>
      </c>
      <c r="AI361">
        <f ca="1">-(
_xlfn.IFS(
U361&lt;=入力項目!$S$11,0,
AND(U361&gt;=入力項目!$S$11+1,U361&lt;=3),IFERROR(VLOOKUP(入力項目!$S$12,子育て関連マスタ!$I$4:$M$5,4,FALSE),0),
AND(U361&gt;=4,U361&lt;=6),IFERROR(VLOOKUP(入力項目!$S$13,子育て関連マスタ!$I$9:$M$12,4,FALSE),0),
AND(U361&gt;=7,U361&lt;=12),IFERROR(VLOOKUP(入力項目!$S$14,子育て関連マスタ!$I$16:$M$17,4,FALSE),0),
AND(U361&gt;=13,U361&lt;=15),IFERROR(VLOOKUP(入力項目!$S$15,子育て関連マスタ!$I$21:$M$22,4,FALSE),0),
AND(U361&gt;=16,U361&lt;=18),IFERROR(VLOOKUP(入力項目!$S$16,子育て関連マスタ!$I$26:$M$28,4,FALSE),0),
AND(U361&gt;=19,U361&lt;=20,入力項目!$S$16="高専"),IFERROR(VLOOKUP(入力項目!$S$16,子育て関連マスタ!$I$26:$M$28,4,FALSE),0),
AND(U361&gt;=19,U361&lt;=20,入力項目!$S$16&lt;&gt;"高専"),IFERROR(VLOOKUP(入力項目!$S$17,子育て関連マスタ!$I$32:$M$37,4,FALSE),0),
AND(U361&gt;=21,U361&lt;=22,入力項目!$S$16="高専"),IFERROR(VLOOKUP(入力項目!$S$17,子育て関連マスタ!$I$32:$M$34,4,FALSE),0),
AND(U361&gt;=21,U361&lt;=22,入力項目!$S$16&lt;&gt;"高専"),IFERROR(VLOOKUP(入力項目!$S$17,子育て関連マスタ!$I$32:$M$34,4,FALSE),0),
U361&gt;=23,0
) +
IF($D361=4,
  IFERROR(_xlfn.IFS(
  U361&lt;=入力項目!$S$11,0,
  AND(U361=入力項目!$S$11),IFERROR(VLOOKUP(入力項目!$S$12,子育て関連マスタ!$I$4:$M$5,2,FALSE),0),
  AND(U361=4),IFERROR(VLOOKUP(入力項目!$S$13,子育て関連マスタ!$I$9:$M$12,2,FALSE),0),
  AND(U361=7),IFERROR(VLOOKUP(入力項目!$S$14,子育て関連マスタ!$I$16:$M$17,2,FALSE),0),
  AND(U361=13),IFERROR(VLOOKUP(入力項目!$S$15,子育て関連マスタ!$I$21:$M$22,2,FALSE),0),
  AND(U361=16),IFERROR(VLOOKUP(入力項目!$S$16,子育て関連マスタ!$I$26:$M$28,2,FALSE),0),
  AND(U361=19,入力項目!$S$16&lt;&gt;"高専"),IFERROR(VLOOKUP(入力項目!$S$17,子育て関連マスタ!$I$32:$M$37,2,FALSE),0),
  AND(U361=21,入力項目!$S$16="高専"),IFERROR(VLOOKUP(入力項目!$S$17,子育て関連マスタ!$I$32:$M$37,2,FALSE),0),
  U361&gt;=22,0
  ),0),0
) +
IF(AND(U361&gt;=1,U361&lt;=15),IF($D361=入力項目!$S$8,入力項目!$S$3,0),0) +
IF(AND(U361&gt;=1,U361&lt;=15),IF($D361=5,入力項目!$S$4,0),0) +
IF(AND(U361&gt;=1,U361&lt;=15),IF($D361=12,入力項目!$S$5,0),0) +
IF(AND(入力項目!$S$7=$A361,入力項目!$S$8=$D361),子育て関連マスタ!$C$14,0) +
IFERROR(IF(AND(YEAR(EDATE(DATE(入力項目!$S$7,入力項目!$S$8,1),1))=$A361,MONTH(EDATE(DATE(入力項目!$S$7,入力項目!$S$8,1),1))=$D361),子育て関連マスタ!$C$15,0),0) +
IF(AND(OR(U361=3,U361=5,U361=7),$D361=11),子育て関連マスタ!$C$17,0) +
IF(AND(U361=20,$D361=1),子育て関連マスタ!$C$18,0) +
IF(AND(U361=20,$D361=1),
IFERROR(_xlfn.IFS(
入力項目!$S$10="男",子育て関連マスタ!$C$18,
入力項目!$S$10="女",子育て関連マスタ!$C$19
),0),0
) +
IF(AND(U361&gt;=入力項目!$S$18,U361&lt;=入力項目!$S$19),入力項目!$S$20,0) +
IF(AND(U361&gt;=入力項目!$S$21,U361&lt;=入力項目!$S$22),入力項目!$S$23,0) +
IF(AND(U361&gt;=入力項目!$S$24,U361&lt;=入力項目!$S$25),入力項目!$S$26,0)
)</f>
        <v>0</v>
      </c>
      <c r="AJ361" s="10">
        <f ca="1">-VLOOKUP($D361,月別収支!$A$2:$H$13,7,FALSE)</f>
        <v>-20000</v>
      </c>
    </row>
    <row r="362" spans="1:36" x14ac:dyDescent="0.4">
      <c r="A362">
        <f t="shared" ca="1" si="88"/>
        <v>2054</v>
      </c>
      <c r="B362">
        <f t="shared" ca="1" si="95"/>
        <v>2054</v>
      </c>
      <c r="C362">
        <f t="shared" ca="1" si="96"/>
        <v>30</v>
      </c>
      <c r="D362">
        <f t="shared" ca="1" si="89"/>
        <v>8</v>
      </c>
      <c r="E362" t="str">
        <f t="shared" ca="1" si="90"/>
        <v>2054年8月</v>
      </c>
      <c r="F362">
        <f ca="1">IF(OR(入力項目!$N$5&lt;$A362,AND(入力項目!$N$5=$A362,入力項目!$N$6&lt;$D362)),IF(F361=0,1,IF(G362=12,F361+1,F361)),0)</f>
        <v>29</v>
      </c>
      <c r="G362">
        <f ca="1">IF(OR(入力項目!$N$5&lt;$A362,AND(入力項目!$N$5=$A362,入力項目!$N$6&lt;$D362)),IF(G361=12,1,G361+1),0)</f>
        <v>10</v>
      </c>
      <c r="H362" t="str">
        <f t="shared" ca="1" si="91"/>
        <v>29_10</v>
      </c>
      <c r="I362">
        <f ca="1">IF(
  IFERROR(AND($C362&gt;0,MOD($C362,入力項目!$N$22)=0,$D362=入力項目!$N$23), FALSE),
  1,
  IF(
    AND(I361&gt;0,J361=12),
    IF(I361=入力項目!$N$28, 0, I361+1),
    I361
  )
)</f>
        <v>1</v>
      </c>
      <c r="J362">
        <f ca="1">IF($D362=入力項目!$N$23,1,IFERROR(J361+1,1))</f>
        <v>3</v>
      </c>
      <c r="K362" t="str">
        <f t="shared" ca="1" si="92"/>
        <v>1_3</v>
      </c>
      <c r="L362">
        <f ca="1">L361+IF(入力項目!$D$4=$D362,1,0)</f>
        <v>58</v>
      </c>
      <c r="M362" t="str">
        <f t="shared" ca="1" si="93"/>
        <v>58歳</v>
      </c>
      <c r="N362">
        <f t="shared" ca="1" si="97"/>
        <v>59</v>
      </c>
      <c r="O362" t="str">
        <f t="shared" ca="1" si="94"/>
        <v>59歳</v>
      </c>
      <c r="P362">
        <f t="shared" ca="1" si="98"/>
        <v>34</v>
      </c>
      <c r="Q362">
        <f t="shared" ca="1" si="99"/>
        <v>32</v>
      </c>
      <c r="R362">
        <f t="shared" ca="1" si="100"/>
        <v>2055</v>
      </c>
      <c r="S362">
        <f t="shared" ca="1" si="101"/>
        <v>2055</v>
      </c>
      <c r="T362">
        <f t="shared" ca="1" si="102"/>
        <v>2055</v>
      </c>
      <c r="U362">
        <f t="shared" ca="1" si="103"/>
        <v>2055</v>
      </c>
      <c r="V362" s="10">
        <f t="shared" ca="1" si="104"/>
        <v>43708905</v>
      </c>
      <c r="W362" s="10">
        <f ca="1">IF($L362&lt;その他マスタ!$B$1,VLOOKUP($D362,月別収支!$A$2:$H$13,2,FALSE),その他マスタ!$B$3)+IF(AND($L362=その他マスタ!$B$1,入力項目!$I$9="あり",$D362=入力項目!$D$4),その他マスタ!$B$2,0)</f>
        <v>300000</v>
      </c>
      <c r="X362" s="10">
        <f ca="1">-IF(入力項目!$K$5=TRUE,
IF($F362+$G362&lt;3,VLOOKUP($D362,月別収支!$A$2:$H$13,8,FALSE),0)+IFERROR(VLOOKUP($H362,住宅ローン計算!C:P,13,FALSE),0)+IF($F362&gt;1,IF(OR($G362=3,$G362=6,$G362=9,$G362=12),ROUNDUP(入力項目!$N$18/4,0),0),0),
VLOOKUP($D362,月別収支!$A$2:$H$13,8,FALSE))</f>
        <v>-53590</v>
      </c>
      <c r="Y362" s="10">
        <f ca="1">-VLOOKUP($D362,月別収支!$A$2:$H$13,3,FALSE)</f>
        <v>-75000</v>
      </c>
      <c r="Z362" s="10">
        <f ca="1">-VLOOKUP($D362,月別収支!$A$2:$H$13,4,FALSE)</f>
        <v>-27000</v>
      </c>
      <c r="AA362" s="10">
        <f ca="1">-VLOOKUP($D362,月別収支!$A$2:$H$13,6,FALSE)</f>
        <v>-10000</v>
      </c>
      <c r="AB362" s="10">
        <f ca="1">-(
VLOOKUP($D362,月別収支!$A$2:$H$13,5,FALSE)+IF(AND(入力項目!$I$27&lt;=$A362,ISEVEN($A362-入力項目!$I$27),入力項目!$I$28=$D362),入力項目!$I$26,0)
+IF(入力項目!$K$26=TRUE,
IFERROR(VLOOKUP($K362,マイカーローン計算!C:P,13,FALSE),0),
IFERROR(
  IF(AND($C362&gt;0,MOD($C362,入力項目!$N$22)=0,$D362=入力項目!$N$23),入力項目!$N$24,0),
 0
)
)
)</f>
        <v>-20000</v>
      </c>
      <c r="AC362" s="10">
        <f ca="1">-IF($A362&lt;入力項目!$N$33,入力項目!$N$35,IF(AND($A362=入力項目!$N$33,$D362&lt;=入力項目!$N$34),入力項目!$N$35,0))</f>
        <v>0</v>
      </c>
      <c r="AD362">
        <f ca="1">-(
_xlfn.IFS(
P362&lt;=入力項目!$S$11,0,
AND(P362&gt;=入力項目!$S$11+1,P362&lt;=3),IFERROR(VLOOKUP(入力項目!$S$12,子育て関連マスタ!$I$4:$M$5,4,FALSE),0),
AND(P362&gt;=4,P362&lt;=6),IFERROR(VLOOKUP(入力項目!$S$13,子育て関連マスタ!$I$9:$M$12,4,FALSE),0),
AND(P362&gt;=7,P362&lt;=12),IFERROR(VLOOKUP(入力項目!$S$14,子育て関連マスタ!$I$16:$M$17,4,FALSE),0),
AND(P362&gt;=13,P362&lt;=15),IFERROR(VLOOKUP(入力項目!$S$15,子育て関連マスタ!$I$21:$M$22,4,FALSE),0),
AND(P362&gt;=16,P362&lt;=18),IFERROR(VLOOKUP(入力項目!$S$16,子育て関連マスタ!$I$26:$M$28,4,FALSE),0),
AND(P362&gt;=19,P362&lt;=20,入力項目!$S$16="高専"),IFERROR(VLOOKUP(入力項目!$S$16,子育て関連マスタ!$I$26:$M$28,4,FALSE),0),
AND(P362&gt;=19,P362&lt;=20,入力項目!$S$16&lt;&gt;"高専"),IFERROR(VLOOKUP(入力項目!$S$17,子育て関連マスタ!$I$32:$M$37,4,FALSE),0),
AND(P362&gt;=21,P362&lt;=22,入力項目!$S$16="高専"),IFERROR(VLOOKUP(入力項目!$S$17,子育て関連マスタ!$I$32:$M$34,4,FALSE),0),
AND(P362&gt;=21,P362&lt;=22,入力項目!$S$16&lt;&gt;"高専"),IFERROR(VLOOKUP(入力項目!$S$17,子育て関連マスタ!$I$32:$M$34,4,FALSE),0),
P362&gt;=23,0
) +
IF($D362=4,
  IFERROR(_xlfn.IFS(
  P362&lt;=入力項目!$S$11,0,
  AND(P362=入力項目!$S$11),IFERROR(VLOOKUP(入力項目!$S$12,子育て関連マスタ!$I$4:$M$5,2,FALSE),0),
  AND(P362=4),IFERROR(VLOOKUP(入力項目!$S$13,子育て関連マスタ!$I$9:$M$12,2,FALSE),0),
  AND(P362=7),IFERROR(VLOOKUP(入力項目!$S$14,子育て関連マスタ!$I$16:$M$17,2,FALSE),0),
  AND(P362=13),IFERROR(VLOOKUP(入力項目!$S$15,子育て関連マスタ!$I$21:$M$22,2,FALSE),0),
  AND(P362=16),IFERROR(VLOOKUP(入力項目!$S$16,子育て関連マスタ!$I$26:$M$28,2,FALSE),0),
  AND(P362=19,入力項目!$S$16&lt;&gt;"高専"),IFERROR(VLOOKUP(入力項目!$S$17,子育て関連マスタ!$I$32:$M$37,2,FALSE),0),
  AND(P362=21,入力項目!$S$16="高専"),IFERROR(VLOOKUP(入力項目!$S$17,子育て関連マスタ!$I$32:$M$37,2,FALSE),0),
  P362&gt;=22,0
  ),0),0
) +
IF(AND(P362&gt;=1,P362&lt;=15),IF($D362=入力項目!$S$8,入力項目!$S$3,0),0) +
IF(AND(P362&gt;=1,P362&lt;=15),IF($D362=5,入力項目!$S$4,0),0) +
IF(AND(P362&gt;=1,P362&lt;=15),IF($D362=12,入力項目!$S$5,0),0) +
IF(AND(入力項目!$S$7=$A362,入力項目!$S$8=$D362),子育て関連マスタ!$C$14,0) +
IFERROR(IF(AND(YEAR(EDATE(DATE(入力項目!$S$7,入力項目!$S$8,1),1))=$A362,MONTH(EDATE(DATE(入力項目!$S$7,入力項目!$S$8,1),1))=$D362),子育て関連マスタ!$C$15,0),0) +
IF(AND(OR(P362=3,P362=5,P362=7),$D362=11),子育て関連マスタ!$C$17,0) +
IF(AND(P362=20,$D362=1),子育て関連マスタ!$C$18,0) +
IF(AND(P362=20,$D362=1),
IFERROR(_xlfn.IFS(
入力項目!$S$10="男",子育て関連マスタ!$C$18,
入力項目!$S$10="女",子育て関連マスタ!$C$19
),0),0
) +
IF(AND(P362&gt;=入力項目!$S$18,P362&lt;=入力項目!$S$19),入力項目!$S$20,0) +
IF(AND(P362&gt;=入力項目!$S$21,P362&lt;=入力項目!$S$22),入力項目!$S$23,0) +
IF(AND(P362&gt;=入力項目!$S$24,P362&lt;=入力項目!$S$25),入力項目!$S$26,0)
)</f>
        <v>0</v>
      </c>
      <c r="AE362">
        <f ca="1">-(
_xlfn.IFS(
Q362&lt;=入力項目!$S$11,0,
AND(Q362&gt;=入力項目!$S$11+1,Q362&lt;=3),IFERROR(VLOOKUP(入力項目!$S$12,子育て関連マスタ!$I$4:$M$5,4,FALSE),0),
AND(Q362&gt;=4,Q362&lt;=6),IFERROR(VLOOKUP(入力項目!$S$13,子育て関連マスタ!$I$9:$M$12,4,FALSE),0),
AND(Q362&gt;=7,Q362&lt;=12),IFERROR(VLOOKUP(入力項目!$S$14,子育て関連マスタ!$I$16:$M$17,4,FALSE),0),
AND(Q362&gt;=13,Q362&lt;=15),IFERROR(VLOOKUP(入力項目!$S$15,子育て関連マスタ!$I$21:$M$22,4,FALSE),0),
AND(Q362&gt;=16,Q362&lt;=18),IFERROR(VLOOKUP(入力項目!$S$16,子育て関連マスタ!$I$26:$M$28,4,FALSE),0),
AND(Q362&gt;=19,Q362&lt;=20,入力項目!$S$16="高専"),IFERROR(VLOOKUP(入力項目!$S$16,子育て関連マスタ!$I$26:$M$28,4,FALSE),0),
AND(Q362&gt;=19,Q362&lt;=20,入力項目!$S$16&lt;&gt;"高専"),IFERROR(VLOOKUP(入力項目!$S$17,子育て関連マスタ!$I$32:$M$37,4,FALSE),0),
AND(Q362&gt;=21,Q362&lt;=22,入力項目!$S$16="高専"),IFERROR(VLOOKUP(入力項目!$S$17,子育て関連マスタ!$I$32:$M$34,4,FALSE),0),
AND(Q362&gt;=21,Q362&lt;=22,入力項目!$S$16&lt;&gt;"高専"),IFERROR(VLOOKUP(入力項目!$S$17,子育て関連マスタ!$I$32:$M$34,4,FALSE),0),
Q362&gt;=23,0
) +
IF($D362=4,
  IFERROR(_xlfn.IFS(
  Q362&lt;=入力項目!$S$11,0,
  AND(Q362=入力項目!$S$11),IFERROR(VLOOKUP(入力項目!$S$12,子育て関連マスタ!$I$4:$M$5,2,FALSE),0),
  AND(Q362=4),IFERROR(VLOOKUP(入力項目!$S$13,子育て関連マスタ!$I$9:$M$12,2,FALSE),0),
  AND(Q362=7),IFERROR(VLOOKUP(入力項目!$S$14,子育て関連マスタ!$I$16:$M$17,2,FALSE),0),
  AND(Q362=13),IFERROR(VLOOKUP(入力項目!$S$15,子育て関連マスタ!$I$21:$M$22,2,FALSE),0),
  AND(Q362=16),IFERROR(VLOOKUP(入力項目!$S$16,子育て関連マスタ!$I$26:$M$28,2,FALSE),0),
  AND(Q362=19,入力項目!$S$16&lt;&gt;"高専"),IFERROR(VLOOKUP(入力項目!$S$17,子育て関連マスタ!$I$32:$M$37,2,FALSE),0),
  AND(Q362=21,入力項目!$S$16="高専"),IFERROR(VLOOKUP(入力項目!$S$17,子育て関連マスタ!$I$32:$M$37,2,FALSE),0),
  Q362&gt;=22,0
  ),0),0
) +
IF(AND(Q362&gt;=1,Q362&lt;=15),IF($D362=入力項目!$S$8,入力項目!$S$3,0),0) +
IF(AND(Q362&gt;=1,Q362&lt;=15),IF($D362=5,入力項目!$S$4,0),0) +
IF(AND(Q362&gt;=1,Q362&lt;=15),IF($D362=12,入力項目!$S$5,0),0) +
IF(AND(入力項目!$S$7=$A362,入力項目!$S$8=$D362),子育て関連マスタ!$C$14,0) +
IFERROR(IF(AND(YEAR(EDATE(DATE(入力項目!$S$7,入力項目!$S$8,1),1))=$A362,MONTH(EDATE(DATE(入力項目!$S$7,入力項目!$S$8,1),1))=$D362),子育て関連マスタ!$C$15,0),0) +
IF(AND(OR(Q362=3,Q362=5,Q362=7),$D362=11),子育て関連マスタ!$C$17,0) +
IF(AND(Q362=20,$D362=1),子育て関連マスタ!$C$18,0) +
IF(AND(Q362=20,$D362=1),
IFERROR(_xlfn.IFS(
入力項目!$S$10="男",子育て関連マスタ!$C$18,
入力項目!$S$10="女",子育て関連マスタ!$C$19
),0),0
) +
IF(AND(Q362&gt;=入力項目!$S$18,Q362&lt;=入力項目!$S$19),入力項目!$S$20,0) +
IF(AND(Q362&gt;=入力項目!$S$21,Q362&lt;=入力項目!$S$22),入力項目!$S$23,0) +
IF(AND(Q362&gt;=入力項目!$S$24,Q362&lt;=入力項目!$S$25),入力項目!$S$26,0)
)</f>
        <v>0</v>
      </c>
      <c r="AF362">
        <f ca="1">-(
_xlfn.IFS(
R362&lt;=入力項目!$S$11,0,
AND(R362&gt;=入力項目!$S$11+1,R362&lt;=3),IFERROR(VLOOKUP(入力項目!$S$12,子育て関連マスタ!$I$4:$M$5,4,FALSE),0),
AND(R362&gt;=4,R362&lt;=6),IFERROR(VLOOKUP(入力項目!$S$13,子育て関連マスタ!$I$9:$M$12,4,FALSE),0),
AND(R362&gt;=7,R362&lt;=12),IFERROR(VLOOKUP(入力項目!$S$14,子育て関連マスタ!$I$16:$M$17,4,FALSE),0),
AND(R362&gt;=13,R362&lt;=15),IFERROR(VLOOKUP(入力項目!$S$15,子育て関連マスタ!$I$21:$M$22,4,FALSE),0),
AND(R362&gt;=16,R362&lt;=18),IFERROR(VLOOKUP(入力項目!$S$16,子育て関連マスタ!$I$26:$M$28,4,FALSE),0),
AND(R362&gt;=19,R362&lt;=20,入力項目!$S$16="高専"),IFERROR(VLOOKUP(入力項目!$S$16,子育て関連マスタ!$I$26:$M$28,4,FALSE),0),
AND(R362&gt;=19,R362&lt;=20,入力項目!$S$16&lt;&gt;"高専"),IFERROR(VLOOKUP(入力項目!$S$17,子育て関連マスタ!$I$32:$M$37,4,FALSE),0),
AND(R362&gt;=21,R362&lt;=22,入力項目!$S$16="高専"),IFERROR(VLOOKUP(入力項目!$S$17,子育て関連マスタ!$I$32:$M$34,4,FALSE),0),
AND(R362&gt;=21,R362&lt;=22,入力項目!$S$16&lt;&gt;"高専"),IFERROR(VLOOKUP(入力項目!$S$17,子育て関連マスタ!$I$32:$M$34,4,FALSE),0),
R362&gt;=23,0
) +
IF($D362=4,
  IFERROR(_xlfn.IFS(
  R362&lt;=入力項目!$S$11,0,
  AND(R362=入力項目!$S$11),IFERROR(VLOOKUP(入力項目!$S$12,子育て関連マスタ!$I$4:$M$5,2,FALSE),0),
  AND(R362=4),IFERROR(VLOOKUP(入力項目!$S$13,子育て関連マスタ!$I$9:$M$12,2,FALSE),0),
  AND(R362=7),IFERROR(VLOOKUP(入力項目!$S$14,子育て関連マスタ!$I$16:$M$17,2,FALSE),0),
  AND(R362=13),IFERROR(VLOOKUP(入力項目!$S$15,子育て関連マスタ!$I$21:$M$22,2,FALSE),0),
  AND(R362=16),IFERROR(VLOOKUP(入力項目!$S$16,子育て関連マスタ!$I$26:$M$28,2,FALSE),0),
  AND(R362=19,入力項目!$S$16&lt;&gt;"高専"),IFERROR(VLOOKUP(入力項目!$S$17,子育て関連マスタ!$I$32:$M$37,2,FALSE),0),
  AND(R362=21,入力項目!$S$16="高専"),IFERROR(VLOOKUP(入力項目!$S$17,子育て関連マスタ!$I$32:$M$37,2,FALSE),0),
  R362&gt;=22,0
  ),0),0
) +
IF(AND(R362&gt;=1,R362&lt;=15),IF($D362=入力項目!$S$8,入力項目!$S$3,0),0) +
IF(AND(R362&gt;=1,R362&lt;=15),IF($D362=5,入力項目!$S$4,0),0) +
IF(AND(R362&gt;=1,R362&lt;=15),IF($D362=12,入力項目!$S$5,0),0) +
IF(AND(入力項目!$S$7=$A362,入力項目!$S$8=$D362),子育て関連マスタ!$C$14,0) +
IFERROR(IF(AND(YEAR(EDATE(DATE(入力項目!$S$7,入力項目!$S$8,1),1))=$A362,MONTH(EDATE(DATE(入力項目!$S$7,入力項目!$S$8,1),1))=$D362),子育て関連マスタ!$C$15,0),0) +
IF(AND(OR(R362=3,R362=5,R362=7),$D362=11),子育て関連マスタ!$C$17,0) +
IF(AND(R362=20,$D362=1),子育て関連マスタ!$C$18,0) +
IF(AND(R362=20,$D362=1),
IFERROR(_xlfn.IFS(
入力項目!$S$10="男",子育て関連マスタ!$C$18,
入力項目!$S$10="女",子育て関連マスタ!$C$19
),0),0
) +
IF(AND(R362&gt;=入力項目!$S$18,R362&lt;=入力項目!$S$19),入力項目!$S$20,0) +
IF(AND(R362&gt;=入力項目!$S$21,R362&lt;=入力項目!$S$22),入力項目!$S$23,0) +
IF(AND(R362&gt;=入力項目!$S$24,R362&lt;=入力項目!$S$25),入力項目!$S$26,0)
)</f>
        <v>0</v>
      </c>
      <c r="AG362">
        <f ca="1">-(
_xlfn.IFS(
S362&lt;=入力項目!$S$11,0,
AND(S362&gt;=入力項目!$S$11+1,S362&lt;=3),IFERROR(VLOOKUP(入力項目!$S$12,子育て関連マスタ!$I$4:$M$5,4,FALSE),0),
AND(S362&gt;=4,S362&lt;=6),IFERROR(VLOOKUP(入力項目!$S$13,子育て関連マスタ!$I$9:$M$12,4,FALSE),0),
AND(S362&gt;=7,S362&lt;=12),IFERROR(VLOOKUP(入力項目!$S$14,子育て関連マスタ!$I$16:$M$17,4,FALSE),0),
AND(S362&gt;=13,S362&lt;=15),IFERROR(VLOOKUP(入力項目!$S$15,子育て関連マスタ!$I$21:$M$22,4,FALSE),0),
AND(S362&gt;=16,S362&lt;=18),IFERROR(VLOOKUP(入力項目!$S$16,子育て関連マスタ!$I$26:$M$28,4,FALSE),0),
AND(S362&gt;=19,S362&lt;=20,入力項目!$S$16="高専"),IFERROR(VLOOKUP(入力項目!$S$16,子育て関連マスタ!$I$26:$M$28,4,FALSE),0),
AND(S362&gt;=19,S362&lt;=20,入力項目!$S$16&lt;&gt;"高専"),IFERROR(VLOOKUP(入力項目!$S$17,子育て関連マスタ!$I$32:$M$37,4,FALSE),0),
AND(S362&gt;=21,S362&lt;=22,入力項目!$S$16="高専"),IFERROR(VLOOKUP(入力項目!$S$17,子育て関連マスタ!$I$32:$M$34,4,FALSE),0),
AND(S362&gt;=21,S362&lt;=22,入力項目!$S$16&lt;&gt;"高専"),IFERROR(VLOOKUP(入力項目!$S$17,子育て関連マスタ!$I$32:$M$34,4,FALSE),0),
S362&gt;=23,0
) +
IF($D362=4,
  IFERROR(_xlfn.IFS(
  S362&lt;=入力項目!$S$11,0,
  AND(S362=入力項目!$S$11),IFERROR(VLOOKUP(入力項目!$S$12,子育て関連マスタ!$I$4:$M$5,2,FALSE),0),
  AND(S362=4),IFERROR(VLOOKUP(入力項目!$S$13,子育て関連マスタ!$I$9:$M$12,2,FALSE),0),
  AND(S362=7),IFERROR(VLOOKUP(入力項目!$S$14,子育て関連マスタ!$I$16:$M$17,2,FALSE),0),
  AND(S362=13),IFERROR(VLOOKUP(入力項目!$S$15,子育て関連マスタ!$I$21:$M$22,2,FALSE),0),
  AND(S362=16),IFERROR(VLOOKUP(入力項目!$S$16,子育て関連マスタ!$I$26:$M$28,2,FALSE),0),
  AND(S362=19,入力項目!$S$16&lt;&gt;"高専"),IFERROR(VLOOKUP(入力項目!$S$17,子育て関連マスタ!$I$32:$M$37,2,FALSE),0),
  AND(S362=21,入力項目!$S$16="高専"),IFERROR(VLOOKUP(入力項目!$S$17,子育て関連マスタ!$I$32:$M$37,2,FALSE),0),
  S362&gt;=22,0
  ),0),0
) +
IF(AND(S362&gt;=1,S362&lt;=15),IF($D362=入力項目!$S$8,入力項目!$S$3,0),0) +
IF(AND(S362&gt;=1,S362&lt;=15),IF($D362=5,入力項目!$S$4,0),0) +
IF(AND(S362&gt;=1,S362&lt;=15),IF($D362=12,入力項目!$S$5,0),0) +
IF(AND(入力項目!$S$7=$A362,入力項目!$S$8=$D362),子育て関連マスタ!$C$14,0) +
IFERROR(IF(AND(YEAR(EDATE(DATE(入力項目!$S$7,入力項目!$S$8,1),1))=$A362,MONTH(EDATE(DATE(入力項目!$S$7,入力項目!$S$8,1),1))=$D362),子育て関連マスタ!$C$15,0),0) +
IF(AND(OR(S362=3,S362=5,S362=7),$D362=11),子育て関連マスタ!$C$17,0) +
IF(AND(S362=20,$D362=1),子育て関連マスタ!$C$18,0) +
IF(AND(S362=20,$D362=1),
IFERROR(_xlfn.IFS(
入力項目!$S$10="男",子育て関連マスタ!$C$18,
入力項目!$S$10="女",子育て関連マスタ!$C$19
),0),0
) +
IF(AND(S362&gt;=入力項目!$S$18,S362&lt;=入力項目!$S$19),入力項目!$S$20,0) +
IF(AND(S362&gt;=入力項目!$S$21,S362&lt;=入力項目!$S$22),入力項目!$S$23,0) +
IF(AND(S362&gt;=入力項目!$S$24,S362&lt;=入力項目!$S$25),入力項目!$S$26,0)
)</f>
        <v>0</v>
      </c>
      <c r="AH362">
        <f ca="1">-(
_xlfn.IFS(
T362&lt;=入力項目!$S$11,0,
AND(T362&gt;=入力項目!$S$11+1,T362&lt;=3),IFERROR(VLOOKUP(入力項目!$S$12,子育て関連マスタ!$I$4:$M$5,4,FALSE),0),
AND(T362&gt;=4,T362&lt;=6),IFERROR(VLOOKUP(入力項目!$S$13,子育て関連マスタ!$I$9:$M$12,4,FALSE),0),
AND(T362&gt;=7,T362&lt;=12),IFERROR(VLOOKUP(入力項目!$S$14,子育て関連マスタ!$I$16:$M$17,4,FALSE),0),
AND(T362&gt;=13,T362&lt;=15),IFERROR(VLOOKUP(入力項目!$S$15,子育て関連マスタ!$I$21:$M$22,4,FALSE),0),
AND(T362&gt;=16,T362&lt;=18),IFERROR(VLOOKUP(入力項目!$S$16,子育て関連マスタ!$I$26:$M$28,4,FALSE),0),
AND(T362&gt;=19,T362&lt;=20,入力項目!$S$16="高専"),IFERROR(VLOOKUP(入力項目!$S$16,子育て関連マスタ!$I$26:$M$28,4,FALSE),0),
AND(T362&gt;=19,T362&lt;=20,入力項目!$S$16&lt;&gt;"高専"),IFERROR(VLOOKUP(入力項目!$S$17,子育て関連マスタ!$I$32:$M$37,4,FALSE),0),
AND(T362&gt;=21,T362&lt;=22,入力項目!$S$16="高専"),IFERROR(VLOOKUP(入力項目!$S$17,子育て関連マスタ!$I$32:$M$34,4,FALSE),0),
AND(T362&gt;=21,T362&lt;=22,入力項目!$S$16&lt;&gt;"高専"),IFERROR(VLOOKUP(入力項目!$S$17,子育て関連マスタ!$I$32:$M$34,4,FALSE),0),
T362&gt;=23,0
) +
IF($D362=4,
  IFERROR(_xlfn.IFS(
  T362&lt;=入力項目!$S$11,0,
  AND(T362=入力項目!$S$11),IFERROR(VLOOKUP(入力項目!$S$12,子育て関連マスタ!$I$4:$M$5,2,FALSE),0),
  AND(T362=4),IFERROR(VLOOKUP(入力項目!$S$13,子育て関連マスタ!$I$9:$M$12,2,FALSE),0),
  AND(T362=7),IFERROR(VLOOKUP(入力項目!$S$14,子育て関連マスタ!$I$16:$M$17,2,FALSE),0),
  AND(T362=13),IFERROR(VLOOKUP(入力項目!$S$15,子育て関連マスタ!$I$21:$M$22,2,FALSE),0),
  AND(T362=16),IFERROR(VLOOKUP(入力項目!$S$16,子育て関連マスタ!$I$26:$M$28,2,FALSE),0),
  AND(T362=19,入力項目!$S$16&lt;&gt;"高専"),IFERROR(VLOOKUP(入力項目!$S$17,子育て関連マスタ!$I$32:$M$37,2,FALSE),0),
  AND(T362=21,入力項目!$S$16="高専"),IFERROR(VLOOKUP(入力項目!$S$17,子育て関連マスタ!$I$32:$M$37,2,FALSE),0),
  T362&gt;=22,0
  ),0),0
) +
IF(AND(T362&gt;=1,T362&lt;=15),IF($D362=入力項目!$S$8,入力項目!$S$3,0),0) +
IF(AND(T362&gt;=1,T362&lt;=15),IF($D362=5,入力項目!$S$4,0),0) +
IF(AND(T362&gt;=1,T362&lt;=15),IF($D362=12,入力項目!$S$5,0),0) +
IF(AND(入力項目!$S$7=$A362,入力項目!$S$8=$D362),子育て関連マスタ!$C$14,0) +
IFERROR(IF(AND(YEAR(EDATE(DATE(入力項目!$S$7,入力項目!$S$8,1),1))=$A362,MONTH(EDATE(DATE(入力項目!$S$7,入力項目!$S$8,1),1))=$D362),子育て関連マスタ!$C$15,0),0) +
IF(AND(OR(T362=3,T362=5,T362=7),$D362=11),子育て関連マスタ!$C$17,0) +
IF(AND(T362=20,$D362=1),子育て関連マスタ!$C$18,0) +
IF(AND(T362=20,$D362=1),
IFERROR(_xlfn.IFS(
入力項目!$S$10="男",子育て関連マスタ!$C$18,
入力項目!$S$10="女",子育て関連マスタ!$C$19
),0),0
) +
IF(AND(T362&gt;=入力項目!$S$18,T362&lt;=入力項目!$S$19),入力項目!$S$20,0) +
IF(AND(T362&gt;=入力項目!$S$21,T362&lt;=入力項目!$S$22),入力項目!$S$23,0) +
IF(AND(T362&gt;=入力項目!$S$24,T362&lt;=入力項目!$S$25),入力項目!$S$26,0)
)</f>
        <v>0</v>
      </c>
      <c r="AI362">
        <f ca="1">-(
_xlfn.IFS(
U362&lt;=入力項目!$S$11,0,
AND(U362&gt;=入力項目!$S$11+1,U362&lt;=3),IFERROR(VLOOKUP(入力項目!$S$12,子育て関連マスタ!$I$4:$M$5,4,FALSE),0),
AND(U362&gt;=4,U362&lt;=6),IFERROR(VLOOKUP(入力項目!$S$13,子育て関連マスタ!$I$9:$M$12,4,FALSE),0),
AND(U362&gt;=7,U362&lt;=12),IFERROR(VLOOKUP(入力項目!$S$14,子育て関連マスタ!$I$16:$M$17,4,FALSE),0),
AND(U362&gt;=13,U362&lt;=15),IFERROR(VLOOKUP(入力項目!$S$15,子育て関連マスタ!$I$21:$M$22,4,FALSE),0),
AND(U362&gt;=16,U362&lt;=18),IFERROR(VLOOKUP(入力項目!$S$16,子育て関連マスタ!$I$26:$M$28,4,FALSE),0),
AND(U362&gt;=19,U362&lt;=20,入力項目!$S$16="高専"),IFERROR(VLOOKUP(入力項目!$S$16,子育て関連マスタ!$I$26:$M$28,4,FALSE),0),
AND(U362&gt;=19,U362&lt;=20,入力項目!$S$16&lt;&gt;"高専"),IFERROR(VLOOKUP(入力項目!$S$17,子育て関連マスタ!$I$32:$M$37,4,FALSE),0),
AND(U362&gt;=21,U362&lt;=22,入力項目!$S$16="高専"),IFERROR(VLOOKUP(入力項目!$S$17,子育て関連マスタ!$I$32:$M$34,4,FALSE),0),
AND(U362&gt;=21,U362&lt;=22,入力項目!$S$16&lt;&gt;"高専"),IFERROR(VLOOKUP(入力項目!$S$17,子育て関連マスタ!$I$32:$M$34,4,FALSE),0),
U362&gt;=23,0
) +
IF($D362=4,
  IFERROR(_xlfn.IFS(
  U362&lt;=入力項目!$S$11,0,
  AND(U362=入力項目!$S$11),IFERROR(VLOOKUP(入力項目!$S$12,子育て関連マスタ!$I$4:$M$5,2,FALSE),0),
  AND(U362=4),IFERROR(VLOOKUP(入力項目!$S$13,子育て関連マスタ!$I$9:$M$12,2,FALSE),0),
  AND(U362=7),IFERROR(VLOOKUP(入力項目!$S$14,子育て関連マスタ!$I$16:$M$17,2,FALSE),0),
  AND(U362=13),IFERROR(VLOOKUP(入力項目!$S$15,子育て関連マスタ!$I$21:$M$22,2,FALSE),0),
  AND(U362=16),IFERROR(VLOOKUP(入力項目!$S$16,子育て関連マスタ!$I$26:$M$28,2,FALSE),0),
  AND(U362=19,入力項目!$S$16&lt;&gt;"高専"),IFERROR(VLOOKUP(入力項目!$S$17,子育て関連マスタ!$I$32:$M$37,2,FALSE),0),
  AND(U362=21,入力項目!$S$16="高専"),IFERROR(VLOOKUP(入力項目!$S$17,子育て関連マスタ!$I$32:$M$37,2,FALSE),0),
  U362&gt;=22,0
  ),0),0
) +
IF(AND(U362&gt;=1,U362&lt;=15),IF($D362=入力項目!$S$8,入力項目!$S$3,0),0) +
IF(AND(U362&gt;=1,U362&lt;=15),IF($D362=5,入力項目!$S$4,0),0) +
IF(AND(U362&gt;=1,U362&lt;=15),IF($D362=12,入力項目!$S$5,0),0) +
IF(AND(入力項目!$S$7=$A362,入力項目!$S$8=$D362),子育て関連マスタ!$C$14,0) +
IFERROR(IF(AND(YEAR(EDATE(DATE(入力項目!$S$7,入力項目!$S$8,1),1))=$A362,MONTH(EDATE(DATE(入力項目!$S$7,入力項目!$S$8,1),1))=$D362),子育て関連マスタ!$C$15,0),0) +
IF(AND(OR(U362=3,U362=5,U362=7),$D362=11),子育て関連マスタ!$C$17,0) +
IF(AND(U362=20,$D362=1),子育て関連マスタ!$C$18,0) +
IF(AND(U362=20,$D362=1),
IFERROR(_xlfn.IFS(
入力項目!$S$10="男",子育て関連マスタ!$C$18,
入力項目!$S$10="女",子育て関連マスタ!$C$19
),0),0
) +
IF(AND(U362&gt;=入力項目!$S$18,U362&lt;=入力項目!$S$19),入力項目!$S$20,0) +
IF(AND(U362&gt;=入力項目!$S$21,U362&lt;=入力項目!$S$22),入力項目!$S$23,0) +
IF(AND(U362&gt;=入力項目!$S$24,U362&lt;=入力項目!$S$25),入力項目!$S$26,0)
)</f>
        <v>0</v>
      </c>
      <c r="AJ362" s="10">
        <f ca="1">-VLOOKUP($D362,月別収支!$A$2:$H$13,7,FALSE)</f>
        <v>-20000</v>
      </c>
    </row>
    <row r="363" spans="1:36" x14ac:dyDescent="0.4">
      <c r="A363">
        <f t="shared" ca="1" si="88"/>
        <v>2054</v>
      </c>
      <c r="B363">
        <f t="shared" ca="1" si="95"/>
        <v>2054</v>
      </c>
      <c r="C363">
        <f t="shared" ca="1" si="96"/>
        <v>30</v>
      </c>
      <c r="D363">
        <f t="shared" ca="1" si="89"/>
        <v>9</v>
      </c>
      <c r="E363" t="str">
        <f t="shared" ca="1" si="90"/>
        <v>2054年9月</v>
      </c>
      <c r="F363">
        <f ca="1">IF(OR(入力項目!$N$5&lt;$A363,AND(入力項目!$N$5=$A363,入力項目!$N$6&lt;$D363)),IF(F362=0,1,IF(G363=12,F362+1,F362)),0)</f>
        <v>29</v>
      </c>
      <c r="G363">
        <f ca="1">IF(OR(入力項目!$N$5&lt;$A363,AND(入力項目!$N$5=$A363,入力項目!$N$6&lt;$D363)),IF(G362=12,1,G362+1),0)</f>
        <v>11</v>
      </c>
      <c r="H363" t="str">
        <f t="shared" ca="1" si="91"/>
        <v>29_11</v>
      </c>
      <c r="I363">
        <f ca="1">IF(
  IFERROR(AND($C363&gt;0,MOD($C363,入力項目!$N$22)=0,$D363=入力項目!$N$23), FALSE),
  1,
  IF(
    AND(I362&gt;0,J362=12),
    IF(I362=入力項目!$N$28, 0, I362+1),
    I362
  )
)</f>
        <v>1</v>
      </c>
      <c r="J363">
        <f ca="1">IF($D363=入力項目!$N$23,1,IFERROR(J362+1,1))</f>
        <v>4</v>
      </c>
      <c r="K363" t="str">
        <f t="shared" ca="1" si="92"/>
        <v>1_4</v>
      </c>
      <c r="L363">
        <f ca="1">L362+IF(入力項目!$D$4=$D363,1,0)</f>
        <v>58</v>
      </c>
      <c r="M363" t="str">
        <f t="shared" ca="1" si="93"/>
        <v>58歳</v>
      </c>
      <c r="N363">
        <f t="shared" ca="1" si="97"/>
        <v>59</v>
      </c>
      <c r="O363" t="str">
        <f t="shared" ca="1" si="94"/>
        <v>59歳</v>
      </c>
      <c r="P363">
        <f t="shared" ca="1" si="98"/>
        <v>34</v>
      </c>
      <c r="Q363">
        <f t="shared" ca="1" si="99"/>
        <v>32</v>
      </c>
      <c r="R363">
        <f t="shared" ca="1" si="100"/>
        <v>2055</v>
      </c>
      <c r="S363">
        <f t="shared" ca="1" si="101"/>
        <v>2055</v>
      </c>
      <c r="T363">
        <f t="shared" ca="1" si="102"/>
        <v>2055</v>
      </c>
      <c r="U363">
        <f t="shared" ca="1" si="103"/>
        <v>2055</v>
      </c>
      <c r="V363" s="10">
        <f t="shared" ca="1" si="104"/>
        <v>43803315</v>
      </c>
      <c r="W363" s="10">
        <f ca="1">IF($L363&lt;その他マスタ!$B$1,VLOOKUP($D363,月別収支!$A$2:$H$13,2,FALSE),その他マスタ!$B$3)+IF(AND($L363=その他マスタ!$B$1,入力項目!$I$9="あり",$D363=入力項目!$D$4),その他マスタ!$B$2,0)</f>
        <v>300000</v>
      </c>
      <c r="X363" s="10">
        <f ca="1">-IF(入力項目!$K$5=TRUE,
IF($F363+$G363&lt;3,VLOOKUP($D363,月別収支!$A$2:$H$13,8,FALSE),0)+IFERROR(VLOOKUP($H363,住宅ローン計算!C:P,13,FALSE),0)+IF($F363&gt;1,IF(OR($G363=3,$G363=6,$G363=9,$G363=12),ROUNDUP(入力項目!$N$18/4,0),0),0),
VLOOKUP($D363,月別収支!$A$2:$H$13,8,FALSE))</f>
        <v>-53590</v>
      </c>
      <c r="Y363" s="10">
        <f ca="1">-VLOOKUP($D363,月別収支!$A$2:$H$13,3,FALSE)</f>
        <v>-75000</v>
      </c>
      <c r="Z363" s="10">
        <f ca="1">-VLOOKUP($D363,月別収支!$A$2:$H$13,4,FALSE)</f>
        <v>-27000</v>
      </c>
      <c r="AA363" s="10">
        <f ca="1">-VLOOKUP($D363,月別収支!$A$2:$H$13,6,FALSE)</f>
        <v>-10000</v>
      </c>
      <c r="AB363" s="10">
        <f ca="1">-(
VLOOKUP($D363,月別収支!$A$2:$H$13,5,FALSE)+IF(AND(入力項目!$I$27&lt;=$A363,ISEVEN($A363-入力項目!$I$27),入力項目!$I$28=$D363),入力項目!$I$26,0)
+IF(入力項目!$K$26=TRUE,
IFERROR(VLOOKUP($K363,マイカーローン計算!C:P,13,FALSE),0),
IFERROR(
  IF(AND($C363&gt;0,MOD($C363,入力項目!$N$22)=0,$D363=入力項目!$N$23),入力項目!$N$24,0),
 0
)
)
)</f>
        <v>-20000</v>
      </c>
      <c r="AC363" s="10">
        <f ca="1">-IF($A363&lt;入力項目!$N$33,入力項目!$N$35,IF(AND($A363=入力項目!$N$33,$D363&lt;=入力項目!$N$34),入力項目!$N$35,0))</f>
        <v>0</v>
      </c>
      <c r="AD363">
        <f ca="1">-(
_xlfn.IFS(
P363&lt;=入力項目!$S$11,0,
AND(P363&gt;=入力項目!$S$11+1,P363&lt;=3),IFERROR(VLOOKUP(入力項目!$S$12,子育て関連マスタ!$I$4:$M$5,4,FALSE),0),
AND(P363&gt;=4,P363&lt;=6),IFERROR(VLOOKUP(入力項目!$S$13,子育て関連マスタ!$I$9:$M$12,4,FALSE),0),
AND(P363&gt;=7,P363&lt;=12),IFERROR(VLOOKUP(入力項目!$S$14,子育て関連マスタ!$I$16:$M$17,4,FALSE),0),
AND(P363&gt;=13,P363&lt;=15),IFERROR(VLOOKUP(入力項目!$S$15,子育て関連マスタ!$I$21:$M$22,4,FALSE),0),
AND(P363&gt;=16,P363&lt;=18),IFERROR(VLOOKUP(入力項目!$S$16,子育て関連マスタ!$I$26:$M$28,4,FALSE),0),
AND(P363&gt;=19,P363&lt;=20,入力項目!$S$16="高専"),IFERROR(VLOOKUP(入力項目!$S$16,子育て関連マスタ!$I$26:$M$28,4,FALSE),0),
AND(P363&gt;=19,P363&lt;=20,入力項目!$S$16&lt;&gt;"高専"),IFERROR(VLOOKUP(入力項目!$S$17,子育て関連マスタ!$I$32:$M$37,4,FALSE),0),
AND(P363&gt;=21,P363&lt;=22,入力項目!$S$16="高専"),IFERROR(VLOOKUP(入力項目!$S$17,子育て関連マスタ!$I$32:$M$34,4,FALSE),0),
AND(P363&gt;=21,P363&lt;=22,入力項目!$S$16&lt;&gt;"高専"),IFERROR(VLOOKUP(入力項目!$S$17,子育て関連マスタ!$I$32:$M$34,4,FALSE),0),
P363&gt;=23,0
) +
IF($D363=4,
  IFERROR(_xlfn.IFS(
  P363&lt;=入力項目!$S$11,0,
  AND(P363=入力項目!$S$11),IFERROR(VLOOKUP(入力項目!$S$12,子育て関連マスタ!$I$4:$M$5,2,FALSE),0),
  AND(P363=4),IFERROR(VLOOKUP(入力項目!$S$13,子育て関連マスタ!$I$9:$M$12,2,FALSE),0),
  AND(P363=7),IFERROR(VLOOKUP(入力項目!$S$14,子育て関連マスタ!$I$16:$M$17,2,FALSE),0),
  AND(P363=13),IFERROR(VLOOKUP(入力項目!$S$15,子育て関連マスタ!$I$21:$M$22,2,FALSE),0),
  AND(P363=16),IFERROR(VLOOKUP(入力項目!$S$16,子育て関連マスタ!$I$26:$M$28,2,FALSE),0),
  AND(P363=19,入力項目!$S$16&lt;&gt;"高専"),IFERROR(VLOOKUP(入力項目!$S$17,子育て関連マスタ!$I$32:$M$37,2,FALSE),0),
  AND(P363=21,入力項目!$S$16="高専"),IFERROR(VLOOKUP(入力項目!$S$17,子育て関連マスタ!$I$32:$M$37,2,FALSE),0),
  P363&gt;=22,0
  ),0),0
) +
IF(AND(P363&gt;=1,P363&lt;=15),IF($D363=入力項目!$S$8,入力項目!$S$3,0),0) +
IF(AND(P363&gt;=1,P363&lt;=15),IF($D363=5,入力項目!$S$4,0),0) +
IF(AND(P363&gt;=1,P363&lt;=15),IF($D363=12,入力項目!$S$5,0),0) +
IF(AND(入力項目!$S$7=$A363,入力項目!$S$8=$D363),子育て関連マスタ!$C$14,0) +
IFERROR(IF(AND(YEAR(EDATE(DATE(入力項目!$S$7,入力項目!$S$8,1),1))=$A363,MONTH(EDATE(DATE(入力項目!$S$7,入力項目!$S$8,1),1))=$D363),子育て関連マスタ!$C$15,0),0) +
IF(AND(OR(P363=3,P363=5,P363=7),$D363=11),子育て関連マスタ!$C$17,0) +
IF(AND(P363=20,$D363=1),子育て関連マスタ!$C$18,0) +
IF(AND(P363=20,$D363=1),
IFERROR(_xlfn.IFS(
入力項目!$S$10="男",子育て関連マスタ!$C$18,
入力項目!$S$10="女",子育て関連マスタ!$C$19
),0),0
) +
IF(AND(P363&gt;=入力項目!$S$18,P363&lt;=入力項目!$S$19),入力項目!$S$20,0) +
IF(AND(P363&gt;=入力項目!$S$21,P363&lt;=入力項目!$S$22),入力項目!$S$23,0) +
IF(AND(P363&gt;=入力項目!$S$24,P363&lt;=入力項目!$S$25),入力項目!$S$26,0)
)</f>
        <v>0</v>
      </c>
      <c r="AE363">
        <f ca="1">-(
_xlfn.IFS(
Q363&lt;=入力項目!$S$11,0,
AND(Q363&gt;=入力項目!$S$11+1,Q363&lt;=3),IFERROR(VLOOKUP(入力項目!$S$12,子育て関連マスタ!$I$4:$M$5,4,FALSE),0),
AND(Q363&gt;=4,Q363&lt;=6),IFERROR(VLOOKUP(入力項目!$S$13,子育て関連マスタ!$I$9:$M$12,4,FALSE),0),
AND(Q363&gt;=7,Q363&lt;=12),IFERROR(VLOOKUP(入力項目!$S$14,子育て関連マスタ!$I$16:$M$17,4,FALSE),0),
AND(Q363&gt;=13,Q363&lt;=15),IFERROR(VLOOKUP(入力項目!$S$15,子育て関連マスタ!$I$21:$M$22,4,FALSE),0),
AND(Q363&gt;=16,Q363&lt;=18),IFERROR(VLOOKUP(入力項目!$S$16,子育て関連マスタ!$I$26:$M$28,4,FALSE),0),
AND(Q363&gt;=19,Q363&lt;=20,入力項目!$S$16="高専"),IFERROR(VLOOKUP(入力項目!$S$16,子育て関連マスタ!$I$26:$M$28,4,FALSE),0),
AND(Q363&gt;=19,Q363&lt;=20,入力項目!$S$16&lt;&gt;"高専"),IFERROR(VLOOKUP(入力項目!$S$17,子育て関連マスタ!$I$32:$M$37,4,FALSE),0),
AND(Q363&gt;=21,Q363&lt;=22,入力項目!$S$16="高専"),IFERROR(VLOOKUP(入力項目!$S$17,子育て関連マスタ!$I$32:$M$34,4,FALSE),0),
AND(Q363&gt;=21,Q363&lt;=22,入力項目!$S$16&lt;&gt;"高専"),IFERROR(VLOOKUP(入力項目!$S$17,子育て関連マスタ!$I$32:$M$34,4,FALSE),0),
Q363&gt;=23,0
) +
IF($D363=4,
  IFERROR(_xlfn.IFS(
  Q363&lt;=入力項目!$S$11,0,
  AND(Q363=入力項目!$S$11),IFERROR(VLOOKUP(入力項目!$S$12,子育て関連マスタ!$I$4:$M$5,2,FALSE),0),
  AND(Q363=4),IFERROR(VLOOKUP(入力項目!$S$13,子育て関連マスタ!$I$9:$M$12,2,FALSE),0),
  AND(Q363=7),IFERROR(VLOOKUP(入力項目!$S$14,子育て関連マスタ!$I$16:$M$17,2,FALSE),0),
  AND(Q363=13),IFERROR(VLOOKUP(入力項目!$S$15,子育て関連マスタ!$I$21:$M$22,2,FALSE),0),
  AND(Q363=16),IFERROR(VLOOKUP(入力項目!$S$16,子育て関連マスタ!$I$26:$M$28,2,FALSE),0),
  AND(Q363=19,入力項目!$S$16&lt;&gt;"高専"),IFERROR(VLOOKUP(入力項目!$S$17,子育て関連マスタ!$I$32:$M$37,2,FALSE),0),
  AND(Q363=21,入力項目!$S$16="高専"),IFERROR(VLOOKUP(入力項目!$S$17,子育て関連マスタ!$I$32:$M$37,2,FALSE),0),
  Q363&gt;=22,0
  ),0),0
) +
IF(AND(Q363&gt;=1,Q363&lt;=15),IF($D363=入力項目!$S$8,入力項目!$S$3,0),0) +
IF(AND(Q363&gt;=1,Q363&lt;=15),IF($D363=5,入力項目!$S$4,0),0) +
IF(AND(Q363&gt;=1,Q363&lt;=15),IF($D363=12,入力項目!$S$5,0),0) +
IF(AND(入力項目!$S$7=$A363,入力項目!$S$8=$D363),子育て関連マスタ!$C$14,0) +
IFERROR(IF(AND(YEAR(EDATE(DATE(入力項目!$S$7,入力項目!$S$8,1),1))=$A363,MONTH(EDATE(DATE(入力項目!$S$7,入力項目!$S$8,1),1))=$D363),子育て関連マスタ!$C$15,0),0) +
IF(AND(OR(Q363=3,Q363=5,Q363=7),$D363=11),子育て関連マスタ!$C$17,0) +
IF(AND(Q363=20,$D363=1),子育て関連マスタ!$C$18,0) +
IF(AND(Q363=20,$D363=1),
IFERROR(_xlfn.IFS(
入力項目!$S$10="男",子育て関連マスタ!$C$18,
入力項目!$S$10="女",子育て関連マスタ!$C$19
),0),0
) +
IF(AND(Q363&gt;=入力項目!$S$18,Q363&lt;=入力項目!$S$19),入力項目!$S$20,0) +
IF(AND(Q363&gt;=入力項目!$S$21,Q363&lt;=入力項目!$S$22),入力項目!$S$23,0) +
IF(AND(Q363&gt;=入力項目!$S$24,Q363&lt;=入力項目!$S$25),入力項目!$S$26,0)
)</f>
        <v>0</v>
      </c>
      <c r="AF363">
        <f ca="1">-(
_xlfn.IFS(
R363&lt;=入力項目!$S$11,0,
AND(R363&gt;=入力項目!$S$11+1,R363&lt;=3),IFERROR(VLOOKUP(入力項目!$S$12,子育て関連マスタ!$I$4:$M$5,4,FALSE),0),
AND(R363&gt;=4,R363&lt;=6),IFERROR(VLOOKUP(入力項目!$S$13,子育て関連マスタ!$I$9:$M$12,4,FALSE),0),
AND(R363&gt;=7,R363&lt;=12),IFERROR(VLOOKUP(入力項目!$S$14,子育て関連マスタ!$I$16:$M$17,4,FALSE),0),
AND(R363&gt;=13,R363&lt;=15),IFERROR(VLOOKUP(入力項目!$S$15,子育て関連マスタ!$I$21:$M$22,4,FALSE),0),
AND(R363&gt;=16,R363&lt;=18),IFERROR(VLOOKUP(入力項目!$S$16,子育て関連マスタ!$I$26:$M$28,4,FALSE),0),
AND(R363&gt;=19,R363&lt;=20,入力項目!$S$16="高専"),IFERROR(VLOOKUP(入力項目!$S$16,子育て関連マスタ!$I$26:$M$28,4,FALSE),0),
AND(R363&gt;=19,R363&lt;=20,入力項目!$S$16&lt;&gt;"高専"),IFERROR(VLOOKUP(入力項目!$S$17,子育て関連マスタ!$I$32:$M$37,4,FALSE),0),
AND(R363&gt;=21,R363&lt;=22,入力項目!$S$16="高専"),IFERROR(VLOOKUP(入力項目!$S$17,子育て関連マスタ!$I$32:$M$34,4,FALSE),0),
AND(R363&gt;=21,R363&lt;=22,入力項目!$S$16&lt;&gt;"高専"),IFERROR(VLOOKUP(入力項目!$S$17,子育て関連マスタ!$I$32:$M$34,4,FALSE),0),
R363&gt;=23,0
) +
IF($D363=4,
  IFERROR(_xlfn.IFS(
  R363&lt;=入力項目!$S$11,0,
  AND(R363=入力項目!$S$11),IFERROR(VLOOKUP(入力項目!$S$12,子育て関連マスタ!$I$4:$M$5,2,FALSE),0),
  AND(R363=4),IFERROR(VLOOKUP(入力項目!$S$13,子育て関連マスタ!$I$9:$M$12,2,FALSE),0),
  AND(R363=7),IFERROR(VLOOKUP(入力項目!$S$14,子育て関連マスタ!$I$16:$M$17,2,FALSE),0),
  AND(R363=13),IFERROR(VLOOKUP(入力項目!$S$15,子育て関連マスタ!$I$21:$M$22,2,FALSE),0),
  AND(R363=16),IFERROR(VLOOKUP(入力項目!$S$16,子育て関連マスタ!$I$26:$M$28,2,FALSE),0),
  AND(R363=19,入力項目!$S$16&lt;&gt;"高専"),IFERROR(VLOOKUP(入力項目!$S$17,子育て関連マスタ!$I$32:$M$37,2,FALSE),0),
  AND(R363=21,入力項目!$S$16="高専"),IFERROR(VLOOKUP(入力項目!$S$17,子育て関連マスタ!$I$32:$M$37,2,FALSE),0),
  R363&gt;=22,0
  ),0),0
) +
IF(AND(R363&gt;=1,R363&lt;=15),IF($D363=入力項目!$S$8,入力項目!$S$3,0),0) +
IF(AND(R363&gt;=1,R363&lt;=15),IF($D363=5,入力項目!$S$4,0),0) +
IF(AND(R363&gt;=1,R363&lt;=15),IF($D363=12,入力項目!$S$5,0),0) +
IF(AND(入力項目!$S$7=$A363,入力項目!$S$8=$D363),子育て関連マスタ!$C$14,0) +
IFERROR(IF(AND(YEAR(EDATE(DATE(入力項目!$S$7,入力項目!$S$8,1),1))=$A363,MONTH(EDATE(DATE(入力項目!$S$7,入力項目!$S$8,1),1))=$D363),子育て関連マスタ!$C$15,0),0) +
IF(AND(OR(R363=3,R363=5,R363=7),$D363=11),子育て関連マスタ!$C$17,0) +
IF(AND(R363=20,$D363=1),子育て関連マスタ!$C$18,0) +
IF(AND(R363=20,$D363=1),
IFERROR(_xlfn.IFS(
入力項目!$S$10="男",子育て関連マスタ!$C$18,
入力項目!$S$10="女",子育て関連マスタ!$C$19
),0),0
) +
IF(AND(R363&gt;=入力項目!$S$18,R363&lt;=入力項目!$S$19),入力項目!$S$20,0) +
IF(AND(R363&gt;=入力項目!$S$21,R363&lt;=入力項目!$S$22),入力項目!$S$23,0) +
IF(AND(R363&gt;=入力項目!$S$24,R363&lt;=入力項目!$S$25),入力項目!$S$26,0)
)</f>
        <v>0</v>
      </c>
      <c r="AG363">
        <f ca="1">-(
_xlfn.IFS(
S363&lt;=入力項目!$S$11,0,
AND(S363&gt;=入力項目!$S$11+1,S363&lt;=3),IFERROR(VLOOKUP(入力項目!$S$12,子育て関連マスタ!$I$4:$M$5,4,FALSE),0),
AND(S363&gt;=4,S363&lt;=6),IFERROR(VLOOKUP(入力項目!$S$13,子育て関連マスタ!$I$9:$M$12,4,FALSE),0),
AND(S363&gt;=7,S363&lt;=12),IFERROR(VLOOKUP(入力項目!$S$14,子育て関連マスタ!$I$16:$M$17,4,FALSE),0),
AND(S363&gt;=13,S363&lt;=15),IFERROR(VLOOKUP(入力項目!$S$15,子育て関連マスタ!$I$21:$M$22,4,FALSE),0),
AND(S363&gt;=16,S363&lt;=18),IFERROR(VLOOKUP(入力項目!$S$16,子育て関連マスタ!$I$26:$M$28,4,FALSE),0),
AND(S363&gt;=19,S363&lt;=20,入力項目!$S$16="高専"),IFERROR(VLOOKUP(入力項目!$S$16,子育て関連マスタ!$I$26:$M$28,4,FALSE),0),
AND(S363&gt;=19,S363&lt;=20,入力項目!$S$16&lt;&gt;"高専"),IFERROR(VLOOKUP(入力項目!$S$17,子育て関連マスタ!$I$32:$M$37,4,FALSE),0),
AND(S363&gt;=21,S363&lt;=22,入力項目!$S$16="高専"),IFERROR(VLOOKUP(入力項目!$S$17,子育て関連マスタ!$I$32:$M$34,4,FALSE),0),
AND(S363&gt;=21,S363&lt;=22,入力項目!$S$16&lt;&gt;"高専"),IFERROR(VLOOKUP(入力項目!$S$17,子育て関連マスタ!$I$32:$M$34,4,FALSE),0),
S363&gt;=23,0
) +
IF($D363=4,
  IFERROR(_xlfn.IFS(
  S363&lt;=入力項目!$S$11,0,
  AND(S363=入力項目!$S$11),IFERROR(VLOOKUP(入力項目!$S$12,子育て関連マスタ!$I$4:$M$5,2,FALSE),0),
  AND(S363=4),IFERROR(VLOOKUP(入力項目!$S$13,子育て関連マスタ!$I$9:$M$12,2,FALSE),0),
  AND(S363=7),IFERROR(VLOOKUP(入力項目!$S$14,子育て関連マスタ!$I$16:$M$17,2,FALSE),0),
  AND(S363=13),IFERROR(VLOOKUP(入力項目!$S$15,子育て関連マスタ!$I$21:$M$22,2,FALSE),0),
  AND(S363=16),IFERROR(VLOOKUP(入力項目!$S$16,子育て関連マスタ!$I$26:$M$28,2,FALSE),0),
  AND(S363=19,入力項目!$S$16&lt;&gt;"高専"),IFERROR(VLOOKUP(入力項目!$S$17,子育て関連マスタ!$I$32:$M$37,2,FALSE),0),
  AND(S363=21,入力項目!$S$16="高専"),IFERROR(VLOOKUP(入力項目!$S$17,子育て関連マスタ!$I$32:$M$37,2,FALSE),0),
  S363&gt;=22,0
  ),0),0
) +
IF(AND(S363&gt;=1,S363&lt;=15),IF($D363=入力項目!$S$8,入力項目!$S$3,0),0) +
IF(AND(S363&gt;=1,S363&lt;=15),IF($D363=5,入力項目!$S$4,0),0) +
IF(AND(S363&gt;=1,S363&lt;=15),IF($D363=12,入力項目!$S$5,0),0) +
IF(AND(入力項目!$S$7=$A363,入力項目!$S$8=$D363),子育て関連マスタ!$C$14,0) +
IFERROR(IF(AND(YEAR(EDATE(DATE(入力項目!$S$7,入力項目!$S$8,1),1))=$A363,MONTH(EDATE(DATE(入力項目!$S$7,入力項目!$S$8,1),1))=$D363),子育て関連マスタ!$C$15,0),0) +
IF(AND(OR(S363=3,S363=5,S363=7),$D363=11),子育て関連マスタ!$C$17,0) +
IF(AND(S363=20,$D363=1),子育て関連マスタ!$C$18,0) +
IF(AND(S363=20,$D363=1),
IFERROR(_xlfn.IFS(
入力項目!$S$10="男",子育て関連マスタ!$C$18,
入力項目!$S$10="女",子育て関連マスタ!$C$19
),0),0
) +
IF(AND(S363&gt;=入力項目!$S$18,S363&lt;=入力項目!$S$19),入力項目!$S$20,0) +
IF(AND(S363&gt;=入力項目!$S$21,S363&lt;=入力項目!$S$22),入力項目!$S$23,0) +
IF(AND(S363&gt;=入力項目!$S$24,S363&lt;=入力項目!$S$25),入力項目!$S$26,0)
)</f>
        <v>0</v>
      </c>
      <c r="AH363">
        <f ca="1">-(
_xlfn.IFS(
T363&lt;=入力項目!$S$11,0,
AND(T363&gt;=入力項目!$S$11+1,T363&lt;=3),IFERROR(VLOOKUP(入力項目!$S$12,子育て関連マスタ!$I$4:$M$5,4,FALSE),0),
AND(T363&gt;=4,T363&lt;=6),IFERROR(VLOOKUP(入力項目!$S$13,子育て関連マスタ!$I$9:$M$12,4,FALSE),0),
AND(T363&gt;=7,T363&lt;=12),IFERROR(VLOOKUP(入力項目!$S$14,子育て関連マスタ!$I$16:$M$17,4,FALSE),0),
AND(T363&gt;=13,T363&lt;=15),IFERROR(VLOOKUP(入力項目!$S$15,子育て関連マスタ!$I$21:$M$22,4,FALSE),0),
AND(T363&gt;=16,T363&lt;=18),IFERROR(VLOOKUP(入力項目!$S$16,子育て関連マスタ!$I$26:$M$28,4,FALSE),0),
AND(T363&gt;=19,T363&lt;=20,入力項目!$S$16="高専"),IFERROR(VLOOKUP(入力項目!$S$16,子育て関連マスタ!$I$26:$M$28,4,FALSE),0),
AND(T363&gt;=19,T363&lt;=20,入力項目!$S$16&lt;&gt;"高専"),IFERROR(VLOOKUP(入力項目!$S$17,子育て関連マスタ!$I$32:$M$37,4,FALSE),0),
AND(T363&gt;=21,T363&lt;=22,入力項目!$S$16="高専"),IFERROR(VLOOKUP(入力項目!$S$17,子育て関連マスタ!$I$32:$M$34,4,FALSE),0),
AND(T363&gt;=21,T363&lt;=22,入力項目!$S$16&lt;&gt;"高専"),IFERROR(VLOOKUP(入力項目!$S$17,子育て関連マスタ!$I$32:$M$34,4,FALSE),0),
T363&gt;=23,0
) +
IF($D363=4,
  IFERROR(_xlfn.IFS(
  T363&lt;=入力項目!$S$11,0,
  AND(T363=入力項目!$S$11),IFERROR(VLOOKUP(入力項目!$S$12,子育て関連マスタ!$I$4:$M$5,2,FALSE),0),
  AND(T363=4),IFERROR(VLOOKUP(入力項目!$S$13,子育て関連マスタ!$I$9:$M$12,2,FALSE),0),
  AND(T363=7),IFERROR(VLOOKUP(入力項目!$S$14,子育て関連マスタ!$I$16:$M$17,2,FALSE),0),
  AND(T363=13),IFERROR(VLOOKUP(入力項目!$S$15,子育て関連マスタ!$I$21:$M$22,2,FALSE),0),
  AND(T363=16),IFERROR(VLOOKUP(入力項目!$S$16,子育て関連マスタ!$I$26:$M$28,2,FALSE),0),
  AND(T363=19,入力項目!$S$16&lt;&gt;"高専"),IFERROR(VLOOKUP(入力項目!$S$17,子育て関連マスタ!$I$32:$M$37,2,FALSE),0),
  AND(T363=21,入力項目!$S$16="高専"),IFERROR(VLOOKUP(入力項目!$S$17,子育て関連マスタ!$I$32:$M$37,2,FALSE),0),
  T363&gt;=22,0
  ),0),0
) +
IF(AND(T363&gt;=1,T363&lt;=15),IF($D363=入力項目!$S$8,入力項目!$S$3,0),0) +
IF(AND(T363&gt;=1,T363&lt;=15),IF($D363=5,入力項目!$S$4,0),0) +
IF(AND(T363&gt;=1,T363&lt;=15),IF($D363=12,入力項目!$S$5,0),0) +
IF(AND(入力項目!$S$7=$A363,入力項目!$S$8=$D363),子育て関連マスタ!$C$14,0) +
IFERROR(IF(AND(YEAR(EDATE(DATE(入力項目!$S$7,入力項目!$S$8,1),1))=$A363,MONTH(EDATE(DATE(入力項目!$S$7,入力項目!$S$8,1),1))=$D363),子育て関連マスタ!$C$15,0),0) +
IF(AND(OR(T363=3,T363=5,T363=7),$D363=11),子育て関連マスタ!$C$17,0) +
IF(AND(T363=20,$D363=1),子育て関連マスタ!$C$18,0) +
IF(AND(T363=20,$D363=1),
IFERROR(_xlfn.IFS(
入力項目!$S$10="男",子育て関連マスタ!$C$18,
入力項目!$S$10="女",子育て関連マスタ!$C$19
),0),0
) +
IF(AND(T363&gt;=入力項目!$S$18,T363&lt;=入力項目!$S$19),入力項目!$S$20,0) +
IF(AND(T363&gt;=入力項目!$S$21,T363&lt;=入力項目!$S$22),入力項目!$S$23,0) +
IF(AND(T363&gt;=入力項目!$S$24,T363&lt;=入力項目!$S$25),入力項目!$S$26,0)
)</f>
        <v>0</v>
      </c>
      <c r="AI363">
        <f ca="1">-(
_xlfn.IFS(
U363&lt;=入力項目!$S$11,0,
AND(U363&gt;=入力項目!$S$11+1,U363&lt;=3),IFERROR(VLOOKUP(入力項目!$S$12,子育て関連マスタ!$I$4:$M$5,4,FALSE),0),
AND(U363&gt;=4,U363&lt;=6),IFERROR(VLOOKUP(入力項目!$S$13,子育て関連マスタ!$I$9:$M$12,4,FALSE),0),
AND(U363&gt;=7,U363&lt;=12),IFERROR(VLOOKUP(入力項目!$S$14,子育て関連マスタ!$I$16:$M$17,4,FALSE),0),
AND(U363&gt;=13,U363&lt;=15),IFERROR(VLOOKUP(入力項目!$S$15,子育て関連マスタ!$I$21:$M$22,4,FALSE),0),
AND(U363&gt;=16,U363&lt;=18),IFERROR(VLOOKUP(入力項目!$S$16,子育て関連マスタ!$I$26:$M$28,4,FALSE),0),
AND(U363&gt;=19,U363&lt;=20,入力項目!$S$16="高専"),IFERROR(VLOOKUP(入力項目!$S$16,子育て関連マスタ!$I$26:$M$28,4,FALSE),0),
AND(U363&gt;=19,U363&lt;=20,入力項目!$S$16&lt;&gt;"高専"),IFERROR(VLOOKUP(入力項目!$S$17,子育て関連マスタ!$I$32:$M$37,4,FALSE),0),
AND(U363&gt;=21,U363&lt;=22,入力項目!$S$16="高専"),IFERROR(VLOOKUP(入力項目!$S$17,子育て関連マスタ!$I$32:$M$34,4,FALSE),0),
AND(U363&gt;=21,U363&lt;=22,入力項目!$S$16&lt;&gt;"高専"),IFERROR(VLOOKUP(入力項目!$S$17,子育て関連マスタ!$I$32:$M$34,4,FALSE),0),
U363&gt;=23,0
) +
IF($D363=4,
  IFERROR(_xlfn.IFS(
  U363&lt;=入力項目!$S$11,0,
  AND(U363=入力項目!$S$11),IFERROR(VLOOKUP(入力項目!$S$12,子育て関連マスタ!$I$4:$M$5,2,FALSE),0),
  AND(U363=4),IFERROR(VLOOKUP(入力項目!$S$13,子育て関連マスタ!$I$9:$M$12,2,FALSE),0),
  AND(U363=7),IFERROR(VLOOKUP(入力項目!$S$14,子育て関連マスタ!$I$16:$M$17,2,FALSE),0),
  AND(U363=13),IFERROR(VLOOKUP(入力項目!$S$15,子育て関連マスタ!$I$21:$M$22,2,FALSE),0),
  AND(U363=16),IFERROR(VLOOKUP(入力項目!$S$16,子育て関連マスタ!$I$26:$M$28,2,FALSE),0),
  AND(U363=19,入力項目!$S$16&lt;&gt;"高専"),IFERROR(VLOOKUP(入力項目!$S$17,子育て関連マスタ!$I$32:$M$37,2,FALSE),0),
  AND(U363=21,入力項目!$S$16="高専"),IFERROR(VLOOKUP(入力項目!$S$17,子育て関連マスタ!$I$32:$M$37,2,FALSE),0),
  U363&gt;=22,0
  ),0),0
) +
IF(AND(U363&gt;=1,U363&lt;=15),IF($D363=入力項目!$S$8,入力項目!$S$3,0),0) +
IF(AND(U363&gt;=1,U363&lt;=15),IF($D363=5,入力項目!$S$4,0),0) +
IF(AND(U363&gt;=1,U363&lt;=15),IF($D363=12,入力項目!$S$5,0),0) +
IF(AND(入力項目!$S$7=$A363,入力項目!$S$8=$D363),子育て関連マスタ!$C$14,0) +
IFERROR(IF(AND(YEAR(EDATE(DATE(入力項目!$S$7,入力項目!$S$8,1),1))=$A363,MONTH(EDATE(DATE(入力項目!$S$7,入力項目!$S$8,1),1))=$D363),子育て関連マスタ!$C$15,0),0) +
IF(AND(OR(U363=3,U363=5,U363=7),$D363=11),子育て関連マスタ!$C$17,0) +
IF(AND(U363=20,$D363=1),子育て関連マスタ!$C$18,0) +
IF(AND(U363=20,$D363=1),
IFERROR(_xlfn.IFS(
入力項目!$S$10="男",子育て関連マスタ!$C$18,
入力項目!$S$10="女",子育て関連マスタ!$C$19
),0),0
) +
IF(AND(U363&gt;=入力項目!$S$18,U363&lt;=入力項目!$S$19),入力項目!$S$20,0) +
IF(AND(U363&gt;=入力項目!$S$21,U363&lt;=入力項目!$S$22),入力項目!$S$23,0) +
IF(AND(U363&gt;=入力項目!$S$24,U363&lt;=入力項目!$S$25),入力項目!$S$26,0)
)</f>
        <v>0</v>
      </c>
      <c r="AJ363" s="10">
        <f ca="1">-VLOOKUP($D363,月別収支!$A$2:$H$13,7,FALSE)</f>
        <v>-20000</v>
      </c>
    </row>
    <row r="364" spans="1:36" x14ac:dyDescent="0.4">
      <c r="A364">
        <f t="shared" ref="A364:A427" ca="1" si="105">IF(D364=1,A363+1,A363)</f>
        <v>2054</v>
      </c>
      <c r="B364">
        <f t="shared" ca="1" si="95"/>
        <v>2054</v>
      </c>
      <c r="C364">
        <f t="shared" ca="1" si="96"/>
        <v>30</v>
      </c>
      <c r="D364">
        <f t="shared" ref="D364:D427" ca="1" si="106">IF(D363=12,1,D363+1)</f>
        <v>10</v>
      </c>
      <c r="E364" t="str">
        <f t="shared" ca="1" si="90"/>
        <v>2054年10月</v>
      </c>
      <c r="F364">
        <f ca="1">IF(OR(入力項目!$N$5&lt;$A364,AND(入力項目!$N$5=$A364,入力項目!$N$6&lt;$D364)),IF(F363=0,1,IF(G364=12,F363+1,F363)),0)</f>
        <v>30</v>
      </c>
      <c r="G364">
        <f ca="1">IF(OR(入力項目!$N$5&lt;$A364,AND(入力項目!$N$5=$A364,入力項目!$N$6&lt;$D364)),IF(G363=12,1,G363+1),0)</f>
        <v>12</v>
      </c>
      <c r="H364" t="str">
        <f t="shared" ca="1" si="91"/>
        <v>30_12</v>
      </c>
      <c r="I364">
        <f ca="1">IF(
  IFERROR(AND($C364&gt;0,MOD($C364,入力項目!$N$22)=0,$D364=入力項目!$N$23), FALSE),
  1,
  IF(
    AND(I363&gt;0,J363=12),
    IF(I363=入力項目!$N$28, 0, I363+1),
    I363
  )
)</f>
        <v>1</v>
      </c>
      <c r="J364">
        <f ca="1">IF($D364=入力項目!$N$23,1,IFERROR(J363+1,1))</f>
        <v>5</v>
      </c>
      <c r="K364" t="str">
        <f t="shared" ca="1" si="92"/>
        <v>1_5</v>
      </c>
      <c r="L364">
        <f ca="1">L363+IF(入力項目!$D$4=$D364,1,0)</f>
        <v>59</v>
      </c>
      <c r="M364" t="str">
        <f t="shared" ca="1" si="93"/>
        <v>59歳</v>
      </c>
      <c r="N364">
        <f t="shared" ca="1" si="97"/>
        <v>59</v>
      </c>
      <c r="O364" t="str">
        <f t="shared" ca="1" si="94"/>
        <v>59歳</v>
      </c>
      <c r="P364">
        <f t="shared" ca="1" si="98"/>
        <v>34</v>
      </c>
      <c r="Q364">
        <f t="shared" ca="1" si="99"/>
        <v>32</v>
      </c>
      <c r="R364">
        <f t="shared" ca="1" si="100"/>
        <v>2055</v>
      </c>
      <c r="S364">
        <f t="shared" ca="1" si="101"/>
        <v>2055</v>
      </c>
      <c r="T364">
        <f t="shared" ca="1" si="102"/>
        <v>2055</v>
      </c>
      <c r="U364">
        <f t="shared" ca="1" si="103"/>
        <v>2055</v>
      </c>
      <c r="V364" s="10">
        <f t="shared" ca="1" si="104"/>
        <v>43860225</v>
      </c>
      <c r="W364" s="10">
        <f ca="1">IF($L364&lt;その他マスタ!$B$1,VLOOKUP($D364,月別収支!$A$2:$H$13,2,FALSE),その他マスタ!$B$3)+IF(AND($L364=その他マスタ!$B$1,入力項目!$I$9="あり",$D364=入力項目!$D$4),その他マスタ!$B$2,0)</f>
        <v>300000</v>
      </c>
      <c r="X364" s="10">
        <f ca="1">-IF(入力項目!$K$5=TRUE,
IF($F364+$G364&lt;3,VLOOKUP($D364,月別収支!$A$2:$H$13,8,FALSE),0)+IFERROR(VLOOKUP($H364,住宅ローン計算!C:P,13,FALSE),0)+IF($F364&gt;1,IF(OR($G364=3,$G364=6,$G364=9,$G364=12),ROUNDUP(入力項目!$N$18/4,0),0),0),
VLOOKUP($D364,月別収支!$A$2:$H$13,8,FALSE))</f>
        <v>-91090</v>
      </c>
      <c r="Y364" s="10">
        <f ca="1">-VLOOKUP($D364,月別収支!$A$2:$H$13,3,FALSE)</f>
        <v>-75000</v>
      </c>
      <c r="Z364" s="10">
        <f ca="1">-VLOOKUP($D364,月別収支!$A$2:$H$13,4,FALSE)</f>
        <v>-27000</v>
      </c>
      <c r="AA364" s="10">
        <f ca="1">-VLOOKUP($D364,月別収支!$A$2:$H$13,6,FALSE)</f>
        <v>-10000</v>
      </c>
      <c r="AB364" s="10">
        <f ca="1">-(
VLOOKUP($D364,月別収支!$A$2:$H$13,5,FALSE)+IF(AND(入力項目!$I$27&lt;=$A364,ISEVEN($A364-入力項目!$I$27),入力項目!$I$28=$D364),入力項目!$I$26,0)
+IF(入力項目!$K$26=TRUE,
IFERROR(VLOOKUP($K364,マイカーローン計算!C:P,13,FALSE),0),
IFERROR(
  IF(AND($C364&gt;0,MOD($C364,入力項目!$N$22)=0,$D364=入力項目!$N$23),入力項目!$N$24,0),
 0
)
)
)</f>
        <v>-20000</v>
      </c>
      <c r="AC364" s="10">
        <f ca="1">-IF($A364&lt;入力項目!$N$33,入力項目!$N$35,IF(AND($A364=入力項目!$N$33,$D364&lt;=入力項目!$N$34),入力項目!$N$35,0))</f>
        <v>0</v>
      </c>
      <c r="AD364">
        <f ca="1">-(
_xlfn.IFS(
P364&lt;=入力項目!$S$11,0,
AND(P364&gt;=入力項目!$S$11+1,P364&lt;=3),IFERROR(VLOOKUP(入力項目!$S$12,子育て関連マスタ!$I$4:$M$5,4,FALSE),0),
AND(P364&gt;=4,P364&lt;=6),IFERROR(VLOOKUP(入力項目!$S$13,子育て関連マスタ!$I$9:$M$12,4,FALSE),0),
AND(P364&gt;=7,P364&lt;=12),IFERROR(VLOOKUP(入力項目!$S$14,子育て関連マスタ!$I$16:$M$17,4,FALSE),0),
AND(P364&gt;=13,P364&lt;=15),IFERROR(VLOOKUP(入力項目!$S$15,子育て関連マスタ!$I$21:$M$22,4,FALSE),0),
AND(P364&gt;=16,P364&lt;=18),IFERROR(VLOOKUP(入力項目!$S$16,子育て関連マスタ!$I$26:$M$28,4,FALSE),0),
AND(P364&gt;=19,P364&lt;=20,入力項目!$S$16="高専"),IFERROR(VLOOKUP(入力項目!$S$16,子育て関連マスタ!$I$26:$M$28,4,FALSE),0),
AND(P364&gt;=19,P364&lt;=20,入力項目!$S$16&lt;&gt;"高専"),IFERROR(VLOOKUP(入力項目!$S$17,子育て関連マスタ!$I$32:$M$37,4,FALSE),0),
AND(P364&gt;=21,P364&lt;=22,入力項目!$S$16="高専"),IFERROR(VLOOKUP(入力項目!$S$17,子育て関連マスタ!$I$32:$M$34,4,FALSE),0),
AND(P364&gt;=21,P364&lt;=22,入力項目!$S$16&lt;&gt;"高専"),IFERROR(VLOOKUP(入力項目!$S$17,子育て関連マスタ!$I$32:$M$34,4,FALSE),0),
P364&gt;=23,0
) +
IF($D364=4,
  IFERROR(_xlfn.IFS(
  P364&lt;=入力項目!$S$11,0,
  AND(P364=入力項目!$S$11),IFERROR(VLOOKUP(入力項目!$S$12,子育て関連マスタ!$I$4:$M$5,2,FALSE),0),
  AND(P364=4),IFERROR(VLOOKUP(入力項目!$S$13,子育て関連マスタ!$I$9:$M$12,2,FALSE),0),
  AND(P364=7),IFERROR(VLOOKUP(入力項目!$S$14,子育て関連マスタ!$I$16:$M$17,2,FALSE),0),
  AND(P364=13),IFERROR(VLOOKUP(入力項目!$S$15,子育て関連マスタ!$I$21:$M$22,2,FALSE),0),
  AND(P364=16),IFERROR(VLOOKUP(入力項目!$S$16,子育て関連マスタ!$I$26:$M$28,2,FALSE),0),
  AND(P364=19,入力項目!$S$16&lt;&gt;"高専"),IFERROR(VLOOKUP(入力項目!$S$17,子育て関連マスタ!$I$32:$M$37,2,FALSE),0),
  AND(P364=21,入力項目!$S$16="高専"),IFERROR(VLOOKUP(入力項目!$S$17,子育て関連マスタ!$I$32:$M$37,2,FALSE),0),
  P364&gt;=22,0
  ),0),0
) +
IF(AND(P364&gt;=1,P364&lt;=15),IF($D364=入力項目!$S$8,入力項目!$S$3,0),0) +
IF(AND(P364&gt;=1,P364&lt;=15),IF($D364=5,入力項目!$S$4,0),0) +
IF(AND(P364&gt;=1,P364&lt;=15),IF($D364=12,入力項目!$S$5,0),0) +
IF(AND(入力項目!$S$7=$A364,入力項目!$S$8=$D364),子育て関連マスタ!$C$14,0) +
IFERROR(IF(AND(YEAR(EDATE(DATE(入力項目!$S$7,入力項目!$S$8,1),1))=$A364,MONTH(EDATE(DATE(入力項目!$S$7,入力項目!$S$8,1),1))=$D364),子育て関連マスタ!$C$15,0),0) +
IF(AND(OR(P364=3,P364=5,P364=7),$D364=11),子育て関連マスタ!$C$17,0) +
IF(AND(P364=20,$D364=1),子育て関連マスタ!$C$18,0) +
IF(AND(P364=20,$D364=1),
IFERROR(_xlfn.IFS(
入力項目!$S$10="男",子育て関連マスタ!$C$18,
入力項目!$S$10="女",子育て関連マスタ!$C$19
),0),0
) +
IF(AND(P364&gt;=入力項目!$S$18,P364&lt;=入力項目!$S$19),入力項目!$S$20,0) +
IF(AND(P364&gt;=入力項目!$S$21,P364&lt;=入力項目!$S$22),入力項目!$S$23,0) +
IF(AND(P364&gt;=入力項目!$S$24,P364&lt;=入力項目!$S$25),入力項目!$S$26,0)
)</f>
        <v>0</v>
      </c>
      <c r="AE364">
        <f ca="1">-(
_xlfn.IFS(
Q364&lt;=入力項目!$S$11,0,
AND(Q364&gt;=入力項目!$S$11+1,Q364&lt;=3),IFERROR(VLOOKUP(入力項目!$S$12,子育て関連マスタ!$I$4:$M$5,4,FALSE),0),
AND(Q364&gt;=4,Q364&lt;=6),IFERROR(VLOOKUP(入力項目!$S$13,子育て関連マスタ!$I$9:$M$12,4,FALSE),0),
AND(Q364&gt;=7,Q364&lt;=12),IFERROR(VLOOKUP(入力項目!$S$14,子育て関連マスタ!$I$16:$M$17,4,FALSE),0),
AND(Q364&gt;=13,Q364&lt;=15),IFERROR(VLOOKUP(入力項目!$S$15,子育て関連マスタ!$I$21:$M$22,4,FALSE),0),
AND(Q364&gt;=16,Q364&lt;=18),IFERROR(VLOOKUP(入力項目!$S$16,子育て関連マスタ!$I$26:$M$28,4,FALSE),0),
AND(Q364&gt;=19,Q364&lt;=20,入力項目!$S$16="高専"),IFERROR(VLOOKUP(入力項目!$S$16,子育て関連マスタ!$I$26:$M$28,4,FALSE),0),
AND(Q364&gt;=19,Q364&lt;=20,入力項目!$S$16&lt;&gt;"高専"),IFERROR(VLOOKUP(入力項目!$S$17,子育て関連マスタ!$I$32:$M$37,4,FALSE),0),
AND(Q364&gt;=21,Q364&lt;=22,入力項目!$S$16="高専"),IFERROR(VLOOKUP(入力項目!$S$17,子育て関連マスタ!$I$32:$M$34,4,FALSE),0),
AND(Q364&gt;=21,Q364&lt;=22,入力項目!$S$16&lt;&gt;"高専"),IFERROR(VLOOKUP(入力項目!$S$17,子育て関連マスタ!$I$32:$M$34,4,FALSE),0),
Q364&gt;=23,0
) +
IF($D364=4,
  IFERROR(_xlfn.IFS(
  Q364&lt;=入力項目!$S$11,0,
  AND(Q364=入力項目!$S$11),IFERROR(VLOOKUP(入力項目!$S$12,子育て関連マスタ!$I$4:$M$5,2,FALSE),0),
  AND(Q364=4),IFERROR(VLOOKUP(入力項目!$S$13,子育て関連マスタ!$I$9:$M$12,2,FALSE),0),
  AND(Q364=7),IFERROR(VLOOKUP(入力項目!$S$14,子育て関連マスタ!$I$16:$M$17,2,FALSE),0),
  AND(Q364=13),IFERROR(VLOOKUP(入力項目!$S$15,子育て関連マスタ!$I$21:$M$22,2,FALSE),0),
  AND(Q364=16),IFERROR(VLOOKUP(入力項目!$S$16,子育て関連マスタ!$I$26:$M$28,2,FALSE),0),
  AND(Q364=19,入力項目!$S$16&lt;&gt;"高専"),IFERROR(VLOOKUP(入力項目!$S$17,子育て関連マスタ!$I$32:$M$37,2,FALSE),0),
  AND(Q364=21,入力項目!$S$16="高専"),IFERROR(VLOOKUP(入力項目!$S$17,子育て関連マスタ!$I$32:$M$37,2,FALSE),0),
  Q364&gt;=22,0
  ),0),0
) +
IF(AND(Q364&gt;=1,Q364&lt;=15),IF($D364=入力項目!$S$8,入力項目!$S$3,0),0) +
IF(AND(Q364&gt;=1,Q364&lt;=15),IF($D364=5,入力項目!$S$4,0),0) +
IF(AND(Q364&gt;=1,Q364&lt;=15),IF($D364=12,入力項目!$S$5,0),0) +
IF(AND(入力項目!$S$7=$A364,入力項目!$S$8=$D364),子育て関連マスタ!$C$14,0) +
IFERROR(IF(AND(YEAR(EDATE(DATE(入力項目!$S$7,入力項目!$S$8,1),1))=$A364,MONTH(EDATE(DATE(入力項目!$S$7,入力項目!$S$8,1),1))=$D364),子育て関連マスタ!$C$15,0),0) +
IF(AND(OR(Q364=3,Q364=5,Q364=7),$D364=11),子育て関連マスタ!$C$17,0) +
IF(AND(Q364=20,$D364=1),子育て関連マスタ!$C$18,0) +
IF(AND(Q364=20,$D364=1),
IFERROR(_xlfn.IFS(
入力項目!$S$10="男",子育て関連マスタ!$C$18,
入力項目!$S$10="女",子育て関連マスタ!$C$19
),0),0
) +
IF(AND(Q364&gt;=入力項目!$S$18,Q364&lt;=入力項目!$S$19),入力項目!$S$20,0) +
IF(AND(Q364&gt;=入力項目!$S$21,Q364&lt;=入力項目!$S$22),入力項目!$S$23,0) +
IF(AND(Q364&gt;=入力項目!$S$24,Q364&lt;=入力項目!$S$25),入力項目!$S$26,0)
)</f>
        <v>0</v>
      </c>
      <c r="AF364">
        <f ca="1">-(
_xlfn.IFS(
R364&lt;=入力項目!$S$11,0,
AND(R364&gt;=入力項目!$S$11+1,R364&lt;=3),IFERROR(VLOOKUP(入力項目!$S$12,子育て関連マスタ!$I$4:$M$5,4,FALSE),0),
AND(R364&gt;=4,R364&lt;=6),IFERROR(VLOOKUP(入力項目!$S$13,子育て関連マスタ!$I$9:$M$12,4,FALSE),0),
AND(R364&gt;=7,R364&lt;=12),IFERROR(VLOOKUP(入力項目!$S$14,子育て関連マスタ!$I$16:$M$17,4,FALSE),0),
AND(R364&gt;=13,R364&lt;=15),IFERROR(VLOOKUP(入力項目!$S$15,子育て関連マスタ!$I$21:$M$22,4,FALSE),0),
AND(R364&gt;=16,R364&lt;=18),IFERROR(VLOOKUP(入力項目!$S$16,子育て関連マスタ!$I$26:$M$28,4,FALSE),0),
AND(R364&gt;=19,R364&lt;=20,入力項目!$S$16="高専"),IFERROR(VLOOKUP(入力項目!$S$16,子育て関連マスタ!$I$26:$M$28,4,FALSE),0),
AND(R364&gt;=19,R364&lt;=20,入力項目!$S$16&lt;&gt;"高専"),IFERROR(VLOOKUP(入力項目!$S$17,子育て関連マスタ!$I$32:$M$37,4,FALSE),0),
AND(R364&gt;=21,R364&lt;=22,入力項目!$S$16="高専"),IFERROR(VLOOKUP(入力項目!$S$17,子育て関連マスタ!$I$32:$M$34,4,FALSE),0),
AND(R364&gt;=21,R364&lt;=22,入力項目!$S$16&lt;&gt;"高専"),IFERROR(VLOOKUP(入力項目!$S$17,子育て関連マスタ!$I$32:$M$34,4,FALSE),0),
R364&gt;=23,0
) +
IF($D364=4,
  IFERROR(_xlfn.IFS(
  R364&lt;=入力項目!$S$11,0,
  AND(R364=入力項目!$S$11),IFERROR(VLOOKUP(入力項目!$S$12,子育て関連マスタ!$I$4:$M$5,2,FALSE),0),
  AND(R364=4),IFERROR(VLOOKUP(入力項目!$S$13,子育て関連マスタ!$I$9:$M$12,2,FALSE),0),
  AND(R364=7),IFERROR(VLOOKUP(入力項目!$S$14,子育て関連マスタ!$I$16:$M$17,2,FALSE),0),
  AND(R364=13),IFERROR(VLOOKUP(入力項目!$S$15,子育て関連マスタ!$I$21:$M$22,2,FALSE),0),
  AND(R364=16),IFERROR(VLOOKUP(入力項目!$S$16,子育て関連マスタ!$I$26:$M$28,2,FALSE),0),
  AND(R364=19,入力項目!$S$16&lt;&gt;"高専"),IFERROR(VLOOKUP(入力項目!$S$17,子育て関連マスタ!$I$32:$M$37,2,FALSE),0),
  AND(R364=21,入力項目!$S$16="高専"),IFERROR(VLOOKUP(入力項目!$S$17,子育て関連マスタ!$I$32:$M$37,2,FALSE),0),
  R364&gt;=22,0
  ),0),0
) +
IF(AND(R364&gt;=1,R364&lt;=15),IF($D364=入力項目!$S$8,入力項目!$S$3,0),0) +
IF(AND(R364&gt;=1,R364&lt;=15),IF($D364=5,入力項目!$S$4,0),0) +
IF(AND(R364&gt;=1,R364&lt;=15),IF($D364=12,入力項目!$S$5,0),0) +
IF(AND(入力項目!$S$7=$A364,入力項目!$S$8=$D364),子育て関連マスタ!$C$14,0) +
IFERROR(IF(AND(YEAR(EDATE(DATE(入力項目!$S$7,入力項目!$S$8,1),1))=$A364,MONTH(EDATE(DATE(入力項目!$S$7,入力項目!$S$8,1),1))=$D364),子育て関連マスタ!$C$15,0),0) +
IF(AND(OR(R364=3,R364=5,R364=7),$D364=11),子育て関連マスタ!$C$17,0) +
IF(AND(R364=20,$D364=1),子育て関連マスタ!$C$18,0) +
IF(AND(R364=20,$D364=1),
IFERROR(_xlfn.IFS(
入力項目!$S$10="男",子育て関連マスタ!$C$18,
入力項目!$S$10="女",子育て関連マスタ!$C$19
),0),0
) +
IF(AND(R364&gt;=入力項目!$S$18,R364&lt;=入力項目!$S$19),入力項目!$S$20,0) +
IF(AND(R364&gt;=入力項目!$S$21,R364&lt;=入力項目!$S$22),入力項目!$S$23,0) +
IF(AND(R364&gt;=入力項目!$S$24,R364&lt;=入力項目!$S$25),入力項目!$S$26,0)
)</f>
        <v>0</v>
      </c>
      <c r="AG364">
        <f ca="1">-(
_xlfn.IFS(
S364&lt;=入力項目!$S$11,0,
AND(S364&gt;=入力項目!$S$11+1,S364&lt;=3),IFERROR(VLOOKUP(入力項目!$S$12,子育て関連マスタ!$I$4:$M$5,4,FALSE),0),
AND(S364&gt;=4,S364&lt;=6),IFERROR(VLOOKUP(入力項目!$S$13,子育て関連マスタ!$I$9:$M$12,4,FALSE),0),
AND(S364&gt;=7,S364&lt;=12),IFERROR(VLOOKUP(入力項目!$S$14,子育て関連マスタ!$I$16:$M$17,4,FALSE),0),
AND(S364&gt;=13,S364&lt;=15),IFERROR(VLOOKUP(入力項目!$S$15,子育て関連マスタ!$I$21:$M$22,4,FALSE),0),
AND(S364&gt;=16,S364&lt;=18),IFERROR(VLOOKUP(入力項目!$S$16,子育て関連マスタ!$I$26:$M$28,4,FALSE),0),
AND(S364&gt;=19,S364&lt;=20,入力項目!$S$16="高専"),IFERROR(VLOOKUP(入力項目!$S$16,子育て関連マスタ!$I$26:$M$28,4,FALSE),0),
AND(S364&gt;=19,S364&lt;=20,入力項目!$S$16&lt;&gt;"高専"),IFERROR(VLOOKUP(入力項目!$S$17,子育て関連マスタ!$I$32:$M$37,4,FALSE),0),
AND(S364&gt;=21,S364&lt;=22,入力項目!$S$16="高専"),IFERROR(VLOOKUP(入力項目!$S$17,子育て関連マスタ!$I$32:$M$34,4,FALSE),0),
AND(S364&gt;=21,S364&lt;=22,入力項目!$S$16&lt;&gt;"高専"),IFERROR(VLOOKUP(入力項目!$S$17,子育て関連マスタ!$I$32:$M$34,4,FALSE),0),
S364&gt;=23,0
) +
IF($D364=4,
  IFERROR(_xlfn.IFS(
  S364&lt;=入力項目!$S$11,0,
  AND(S364=入力項目!$S$11),IFERROR(VLOOKUP(入力項目!$S$12,子育て関連マスタ!$I$4:$M$5,2,FALSE),0),
  AND(S364=4),IFERROR(VLOOKUP(入力項目!$S$13,子育て関連マスタ!$I$9:$M$12,2,FALSE),0),
  AND(S364=7),IFERROR(VLOOKUP(入力項目!$S$14,子育て関連マスタ!$I$16:$M$17,2,FALSE),0),
  AND(S364=13),IFERROR(VLOOKUP(入力項目!$S$15,子育て関連マスタ!$I$21:$M$22,2,FALSE),0),
  AND(S364=16),IFERROR(VLOOKUP(入力項目!$S$16,子育て関連マスタ!$I$26:$M$28,2,FALSE),0),
  AND(S364=19,入力項目!$S$16&lt;&gt;"高専"),IFERROR(VLOOKUP(入力項目!$S$17,子育て関連マスタ!$I$32:$M$37,2,FALSE),0),
  AND(S364=21,入力項目!$S$16="高専"),IFERROR(VLOOKUP(入力項目!$S$17,子育て関連マスタ!$I$32:$M$37,2,FALSE),0),
  S364&gt;=22,0
  ),0),0
) +
IF(AND(S364&gt;=1,S364&lt;=15),IF($D364=入力項目!$S$8,入力項目!$S$3,0),0) +
IF(AND(S364&gt;=1,S364&lt;=15),IF($D364=5,入力項目!$S$4,0),0) +
IF(AND(S364&gt;=1,S364&lt;=15),IF($D364=12,入力項目!$S$5,0),0) +
IF(AND(入力項目!$S$7=$A364,入力項目!$S$8=$D364),子育て関連マスタ!$C$14,0) +
IFERROR(IF(AND(YEAR(EDATE(DATE(入力項目!$S$7,入力項目!$S$8,1),1))=$A364,MONTH(EDATE(DATE(入力項目!$S$7,入力項目!$S$8,1),1))=$D364),子育て関連マスタ!$C$15,0),0) +
IF(AND(OR(S364=3,S364=5,S364=7),$D364=11),子育て関連マスタ!$C$17,0) +
IF(AND(S364=20,$D364=1),子育て関連マスタ!$C$18,0) +
IF(AND(S364=20,$D364=1),
IFERROR(_xlfn.IFS(
入力項目!$S$10="男",子育て関連マスタ!$C$18,
入力項目!$S$10="女",子育て関連マスタ!$C$19
),0),0
) +
IF(AND(S364&gt;=入力項目!$S$18,S364&lt;=入力項目!$S$19),入力項目!$S$20,0) +
IF(AND(S364&gt;=入力項目!$S$21,S364&lt;=入力項目!$S$22),入力項目!$S$23,0) +
IF(AND(S364&gt;=入力項目!$S$24,S364&lt;=入力項目!$S$25),入力項目!$S$26,0)
)</f>
        <v>0</v>
      </c>
      <c r="AH364">
        <f ca="1">-(
_xlfn.IFS(
T364&lt;=入力項目!$S$11,0,
AND(T364&gt;=入力項目!$S$11+1,T364&lt;=3),IFERROR(VLOOKUP(入力項目!$S$12,子育て関連マスタ!$I$4:$M$5,4,FALSE),0),
AND(T364&gt;=4,T364&lt;=6),IFERROR(VLOOKUP(入力項目!$S$13,子育て関連マスタ!$I$9:$M$12,4,FALSE),0),
AND(T364&gt;=7,T364&lt;=12),IFERROR(VLOOKUP(入力項目!$S$14,子育て関連マスタ!$I$16:$M$17,4,FALSE),0),
AND(T364&gt;=13,T364&lt;=15),IFERROR(VLOOKUP(入力項目!$S$15,子育て関連マスタ!$I$21:$M$22,4,FALSE),0),
AND(T364&gt;=16,T364&lt;=18),IFERROR(VLOOKUP(入力項目!$S$16,子育て関連マスタ!$I$26:$M$28,4,FALSE),0),
AND(T364&gt;=19,T364&lt;=20,入力項目!$S$16="高専"),IFERROR(VLOOKUP(入力項目!$S$16,子育て関連マスタ!$I$26:$M$28,4,FALSE),0),
AND(T364&gt;=19,T364&lt;=20,入力項目!$S$16&lt;&gt;"高専"),IFERROR(VLOOKUP(入力項目!$S$17,子育て関連マスタ!$I$32:$M$37,4,FALSE),0),
AND(T364&gt;=21,T364&lt;=22,入力項目!$S$16="高専"),IFERROR(VLOOKUP(入力項目!$S$17,子育て関連マスタ!$I$32:$M$34,4,FALSE),0),
AND(T364&gt;=21,T364&lt;=22,入力項目!$S$16&lt;&gt;"高専"),IFERROR(VLOOKUP(入力項目!$S$17,子育て関連マスタ!$I$32:$M$34,4,FALSE),0),
T364&gt;=23,0
) +
IF($D364=4,
  IFERROR(_xlfn.IFS(
  T364&lt;=入力項目!$S$11,0,
  AND(T364=入力項目!$S$11),IFERROR(VLOOKUP(入力項目!$S$12,子育て関連マスタ!$I$4:$M$5,2,FALSE),0),
  AND(T364=4),IFERROR(VLOOKUP(入力項目!$S$13,子育て関連マスタ!$I$9:$M$12,2,FALSE),0),
  AND(T364=7),IFERROR(VLOOKUP(入力項目!$S$14,子育て関連マスタ!$I$16:$M$17,2,FALSE),0),
  AND(T364=13),IFERROR(VLOOKUP(入力項目!$S$15,子育て関連マスタ!$I$21:$M$22,2,FALSE),0),
  AND(T364=16),IFERROR(VLOOKUP(入力項目!$S$16,子育て関連マスタ!$I$26:$M$28,2,FALSE),0),
  AND(T364=19,入力項目!$S$16&lt;&gt;"高専"),IFERROR(VLOOKUP(入力項目!$S$17,子育て関連マスタ!$I$32:$M$37,2,FALSE),0),
  AND(T364=21,入力項目!$S$16="高専"),IFERROR(VLOOKUP(入力項目!$S$17,子育て関連マスタ!$I$32:$M$37,2,FALSE),0),
  T364&gt;=22,0
  ),0),0
) +
IF(AND(T364&gt;=1,T364&lt;=15),IF($D364=入力項目!$S$8,入力項目!$S$3,0),0) +
IF(AND(T364&gt;=1,T364&lt;=15),IF($D364=5,入力項目!$S$4,0),0) +
IF(AND(T364&gt;=1,T364&lt;=15),IF($D364=12,入力項目!$S$5,0),0) +
IF(AND(入力項目!$S$7=$A364,入力項目!$S$8=$D364),子育て関連マスタ!$C$14,0) +
IFERROR(IF(AND(YEAR(EDATE(DATE(入力項目!$S$7,入力項目!$S$8,1),1))=$A364,MONTH(EDATE(DATE(入力項目!$S$7,入力項目!$S$8,1),1))=$D364),子育て関連マスタ!$C$15,0),0) +
IF(AND(OR(T364=3,T364=5,T364=7),$D364=11),子育て関連マスタ!$C$17,0) +
IF(AND(T364=20,$D364=1),子育て関連マスタ!$C$18,0) +
IF(AND(T364=20,$D364=1),
IFERROR(_xlfn.IFS(
入力項目!$S$10="男",子育て関連マスタ!$C$18,
入力項目!$S$10="女",子育て関連マスタ!$C$19
),0),0
) +
IF(AND(T364&gt;=入力項目!$S$18,T364&lt;=入力項目!$S$19),入力項目!$S$20,0) +
IF(AND(T364&gt;=入力項目!$S$21,T364&lt;=入力項目!$S$22),入力項目!$S$23,0) +
IF(AND(T364&gt;=入力項目!$S$24,T364&lt;=入力項目!$S$25),入力項目!$S$26,0)
)</f>
        <v>0</v>
      </c>
      <c r="AI364">
        <f ca="1">-(
_xlfn.IFS(
U364&lt;=入力項目!$S$11,0,
AND(U364&gt;=入力項目!$S$11+1,U364&lt;=3),IFERROR(VLOOKUP(入力項目!$S$12,子育て関連マスタ!$I$4:$M$5,4,FALSE),0),
AND(U364&gt;=4,U364&lt;=6),IFERROR(VLOOKUP(入力項目!$S$13,子育て関連マスタ!$I$9:$M$12,4,FALSE),0),
AND(U364&gt;=7,U364&lt;=12),IFERROR(VLOOKUP(入力項目!$S$14,子育て関連マスタ!$I$16:$M$17,4,FALSE),0),
AND(U364&gt;=13,U364&lt;=15),IFERROR(VLOOKUP(入力項目!$S$15,子育て関連マスタ!$I$21:$M$22,4,FALSE),0),
AND(U364&gt;=16,U364&lt;=18),IFERROR(VLOOKUP(入力項目!$S$16,子育て関連マスタ!$I$26:$M$28,4,FALSE),0),
AND(U364&gt;=19,U364&lt;=20,入力項目!$S$16="高専"),IFERROR(VLOOKUP(入力項目!$S$16,子育て関連マスタ!$I$26:$M$28,4,FALSE),0),
AND(U364&gt;=19,U364&lt;=20,入力項目!$S$16&lt;&gt;"高専"),IFERROR(VLOOKUP(入力項目!$S$17,子育て関連マスタ!$I$32:$M$37,4,FALSE),0),
AND(U364&gt;=21,U364&lt;=22,入力項目!$S$16="高専"),IFERROR(VLOOKUP(入力項目!$S$17,子育て関連マスタ!$I$32:$M$34,4,FALSE),0),
AND(U364&gt;=21,U364&lt;=22,入力項目!$S$16&lt;&gt;"高専"),IFERROR(VLOOKUP(入力項目!$S$17,子育て関連マスタ!$I$32:$M$34,4,FALSE),0),
U364&gt;=23,0
) +
IF($D364=4,
  IFERROR(_xlfn.IFS(
  U364&lt;=入力項目!$S$11,0,
  AND(U364=入力項目!$S$11),IFERROR(VLOOKUP(入力項目!$S$12,子育て関連マスタ!$I$4:$M$5,2,FALSE),0),
  AND(U364=4),IFERROR(VLOOKUP(入力項目!$S$13,子育て関連マスタ!$I$9:$M$12,2,FALSE),0),
  AND(U364=7),IFERROR(VLOOKUP(入力項目!$S$14,子育て関連マスタ!$I$16:$M$17,2,FALSE),0),
  AND(U364=13),IFERROR(VLOOKUP(入力項目!$S$15,子育て関連マスタ!$I$21:$M$22,2,FALSE),0),
  AND(U364=16),IFERROR(VLOOKUP(入力項目!$S$16,子育て関連マスタ!$I$26:$M$28,2,FALSE),0),
  AND(U364=19,入力項目!$S$16&lt;&gt;"高専"),IFERROR(VLOOKUP(入力項目!$S$17,子育て関連マスタ!$I$32:$M$37,2,FALSE),0),
  AND(U364=21,入力項目!$S$16="高専"),IFERROR(VLOOKUP(入力項目!$S$17,子育て関連マスタ!$I$32:$M$37,2,FALSE),0),
  U364&gt;=22,0
  ),0),0
) +
IF(AND(U364&gt;=1,U364&lt;=15),IF($D364=入力項目!$S$8,入力項目!$S$3,0),0) +
IF(AND(U364&gt;=1,U364&lt;=15),IF($D364=5,入力項目!$S$4,0),0) +
IF(AND(U364&gt;=1,U364&lt;=15),IF($D364=12,入力項目!$S$5,0),0) +
IF(AND(入力項目!$S$7=$A364,入力項目!$S$8=$D364),子育て関連マスタ!$C$14,0) +
IFERROR(IF(AND(YEAR(EDATE(DATE(入力項目!$S$7,入力項目!$S$8,1),1))=$A364,MONTH(EDATE(DATE(入力項目!$S$7,入力項目!$S$8,1),1))=$D364),子育て関連マスタ!$C$15,0),0) +
IF(AND(OR(U364=3,U364=5,U364=7),$D364=11),子育て関連マスタ!$C$17,0) +
IF(AND(U364=20,$D364=1),子育て関連マスタ!$C$18,0) +
IF(AND(U364=20,$D364=1),
IFERROR(_xlfn.IFS(
入力項目!$S$10="男",子育て関連マスタ!$C$18,
入力項目!$S$10="女",子育て関連マスタ!$C$19
),0),0
) +
IF(AND(U364&gt;=入力項目!$S$18,U364&lt;=入力項目!$S$19),入力項目!$S$20,0) +
IF(AND(U364&gt;=入力項目!$S$21,U364&lt;=入力項目!$S$22),入力項目!$S$23,0) +
IF(AND(U364&gt;=入力項目!$S$24,U364&lt;=入力項目!$S$25),入力項目!$S$26,0)
)</f>
        <v>0</v>
      </c>
      <c r="AJ364" s="10">
        <f ca="1">-VLOOKUP($D364,月別収支!$A$2:$H$13,7,FALSE)</f>
        <v>-20000</v>
      </c>
    </row>
    <row r="365" spans="1:36" x14ac:dyDescent="0.4">
      <c r="A365">
        <f t="shared" ca="1" si="105"/>
        <v>2054</v>
      </c>
      <c r="B365">
        <f t="shared" ca="1" si="95"/>
        <v>2054</v>
      </c>
      <c r="C365">
        <f t="shared" ca="1" si="96"/>
        <v>30</v>
      </c>
      <c r="D365">
        <f t="shared" ca="1" si="106"/>
        <v>11</v>
      </c>
      <c r="E365" t="str">
        <f t="shared" ca="1" si="90"/>
        <v>2054年11月</v>
      </c>
      <c r="F365">
        <f ca="1">IF(OR(入力項目!$N$5&lt;$A365,AND(入力項目!$N$5=$A365,入力項目!$N$6&lt;$D365)),IF(F364=0,1,IF(G365=12,F364+1,F364)),0)</f>
        <v>30</v>
      </c>
      <c r="G365">
        <f ca="1">IF(OR(入力項目!$N$5&lt;$A365,AND(入力項目!$N$5=$A365,入力項目!$N$6&lt;$D365)),IF(G364=12,1,G364+1),0)</f>
        <v>1</v>
      </c>
      <c r="H365" t="str">
        <f t="shared" ca="1" si="91"/>
        <v>30_1</v>
      </c>
      <c r="I365">
        <f ca="1">IF(
  IFERROR(AND($C365&gt;0,MOD($C365,入力項目!$N$22)=0,$D365=入力項目!$N$23), FALSE),
  1,
  IF(
    AND(I364&gt;0,J364=12),
    IF(I364=入力項目!$N$28, 0, I364+1),
    I364
  )
)</f>
        <v>1</v>
      </c>
      <c r="J365">
        <f ca="1">IF($D365=入力項目!$N$23,1,IFERROR(J364+1,1))</f>
        <v>6</v>
      </c>
      <c r="K365" t="str">
        <f t="shared" ca="1" si="92"/>
        <v>1_6</v>
      </c>
      <c r="L365">
        <f ca="1">L364+IF(入力項目!$D$4=$D365,1,0)</f>
        <v>59</v>
      </c>
      <c r="M365" t="str">
        <f t="shared" ca="1" si="93"/>
        <v>59歳</v>
      </c>
      <c r="N365">
        <f t="shared" ca="1" si="97"/>
        <v>59</v>
      </c>
      <c r="O365" t="str">
        <f t="shared" ca="1" si="94"/>
        <v>59歳</v>
      </c>
      <c r="P365">
        <f t="shared" ca="1" si="98"/>
        <v>34</v>
      </c>
      <c r="Q365">
        <f t="shared" ca="1" si="99"/>
        <v>32</v>
      </c>
      <c r="R365">
        <f t="shared" ca="1" si="100"/>
        <v>2055</v>
      </c>
      <c r="S365">
        <f t="shared" ca="1" si="101"/>
        <v>2055</v>
      </c>
      <c r="T365">
        <f t="shared" ca="1" si="102"/>
        <v>2055</v>
      </c>
      <c r="U365">
        <f t="shared" ca="1" si="103"/>
        <v>2055</v>
      </c>
      <c r="V365" s="10">
        <f t="shared" ca="1" si="104"/>
        <v>43954635</v>
      </c>
      <c r="W365" s="10">
        <f ca="1">IF($L365&lt;その他マスタ!$B$1,VLOOKUP($D365,月別収支!$A$2:$H$13,2,FALSE),その他マスタ!$B$3)+IF(AND($L365=その他マスタ!$B$1,入力項目!$I$9="あり",$D365=入力項目!$D$4),その他マスタ!$B$2,0)</f>
        <v>300000</v>
      </c>
      <c r="X365" s="10">
        <f ca="1">-IF(入力項目!$K$5=TRUE,
IF($F365+$G365&lt;3,VLOOKUP($D365,月別収支!$A$2:$H$13,8,FALSE),0)+IFERROR(VLOOKUP($H365,住宅ローン計算!C:P,13,FALSE),0)+IF($F365&gt;1,IF(OR($G365=3,$G365=6,$G365=9,$G365=12),ROUNDUP(入力項目!$N$18/4,0),0),0),
VLOOKUP($D365,月別収支!$A$2:$H$13,8,FALSE))</f>
        <v>-53590</v>
      </c>
      <c r="Y365" s="10">
        <f ca="1">-VLOOKUP($D365,月別収支!$A$2:$H$13,3,FALSE)</f>
        <v>-75000</v>
      </c>
      <c r="Z365" s="10">
        <f ca="1">-VLOOKUP($D365,月別収支!$A$2:$H$13,4,FALSE)</f>
        <v>-27000</v>
      </c>
      <c r="AA365" s="10">
        <f ca="1">-VLOOKUP($D365,月別収支!$A$2:$H$13,6,FALSE)</f>
        <v>-10000</v>
      </c>
      <c r="AB365" s="10">
        <f ca="1">-(
VLOOKUP($D365,月別収支!$A$2:$H$13,5,FALSE)+IF(AND(入力項目!$I$27&lt;=$A365,ISEVEN($A365-入力項目!$I$27),入力項目!$I$28=$D365),入力項目!$I$26,0)
+IF(入力項目!$K$26=TRUE,
IFERROR(VLOOKUP($K365,マイカーローン計算!C:P,13,FALSE),0),
IFERROR(
  IF(AND($C365&gt;0,MOD($C365,入力項目!$N$22)=0,$D365=入力項目!$N$23),入力項目!$N$24,0),
 0
)
)
)</f>
        <v>-20000</v>
      </c>
      <c r="AC365" s="10">
        <f ca="1">-IF($A365&lt;入力項目!$N$33,入力項目!$N$35,IF(AND($A365=入力項目!$N$33,$D365&lt;=入力項目!$N$34),入力項目!$N$35,0))</f>
        <v>0</v>
      </c>
      <c r="AD365">
        <f ca="1">-(
_xlfn.IFS(
P365&lt;=入力項目!$S$11,0,
AND(P365&gt;=入力項目!$S$11+1,P365&lt;=3),IFERROR(VLOOKUP(入力項目!$S$12,子育て関連マスタ!$I$4:$M$5,4,FALSE),0),
AND(P365&gt;=4,P365&lt;=6),IFERROR(VLOOKUP(入力項目!$S$13,子育て関連マスタ!$I$9:$M$12,4,FALSE),0),
AND(P365&gt;=7,P365&lt;=12),IFERROR(VLOOKUP(入力項目!$S$14,子育て関連マスタ!$I$16:$M$17,4,FALSE),0),
AND(P365&gt;=13,P365&lt;=15),IFERROR(VLOOKUP(入力項目!$S$15,子育て関連マスタ!$I$21:$M$22,4,FALSE),0),
AND(P365&gt;=16,P365&lt;=18),IFERROR(VLOOKUP(入力項目!$S$16,子育て関連マスタ!$I$26:$M$28,4,FALSE),0),
AND(P365&gt;=19,P365&lt;=20,入力項目!$S$16="高専"),IFERROR(VLOOKUP(入力項目!$S$16,子育て関連マスタ!$I$26:$M$28,4,FALSE),0),
AND(P365&gt;=19,P365&lt;=20,入力項目!$S$16&lt;&gt;"高専"),IFERROR(VLOOKUP(入力項目!$S$17,子育て関連マスタ!$I$32:$M$37,4,FALSE),0),
AND(P365&gt;=21,P365&lt;=22,入力項目!$S$16="高専"),IFERROR(VLOOKUP(入力項目!$S$17,子育て関連マスタ!$I$32:$M$34,4,FALSE),0),
AND(P365&gt;=21,P365&lt;=22,入力項目!$S$16&lt;&gt;"高専"),IFERROR(VLOOKUP(入力項目!$S$17,子育て関連マスタ!$I$32:$M$34,4,FALSE),0),
P365&gt;=23,0
) +
IF($D365=4,
  IFERROR(_xlfn.IFS(
  P365&lt;=入力項目!$S$11,0,
  AND(P365=入力項目!$S$11),IFERROR(VLOOKUP(入力項目!$S$12,子育て関連マスタ!$I$4:$M$5,2,FALSE),0),
  AND(P365=4),IFERROR(VLOOKUP(入力項目!$S$13,子育て関連マスタ!$I$9:$M$12,2,FALSE),0),
  AND(P365=7),IFERROR(VLOOKUP(入力項目!$S$14,子育て関連マスタ!$I$16:$M$17,2,FALSE),0),
  AND(P365=13),IFERROR(VLOOKUP(入力項目!$S$15,子育て関連マスタ!$I$21:$M$22,2,FALSE),0),
  AND(P365=16),IFERROR(VLOOKUP(入力項目!$S$16,子育て関連マスタ!$I$26:$M$28,2,FALSE),0),
  AND(P365=19,入力項目!$S$16&lt;&gt;"高専"),IFERROR(VLOOKUP(入力項目!$S$17,子育て関連マスタ!$I$32:$M$37,2,FALSE),0),
  AND(P365=21,入力項目!$S$16="高専"),IFERROR(VLOOKUP(入力項目!$S$17,子育て関連マスタ!$I$32:$M$37,2,FALSE),0),
  P365&gt;=22,0
  ),0),0
) +
IF(AND(P365&gt;=1,P365&lt;=15),IF($D365=入力項目!$S$8,入力項目!$S$3,0),0) +
IF(AND(P365&gt;=1,P365&lt;=15),IF($D365=5,入力項目!$S$4,0),0) +
IF(AND(P365&gt;=1,P365&lt;=15),IF($D365=12,入力項目!$S$5,0),0) +
IF(AND(入力項目!$S$7=$A365,入力項目!$S$8=$D365),子育て関連マスタ!$C$14,0) +
IFERROR(IF(AND(YEAR(EDATE(DATE(入力項目!$S$7,入力項目!$S$8,1),1))=$A365,MONTH(EDATE(DATE(入力項目!$S$7,入力項目!$S$8,1),1))=$D365),子育て関連マスタ!$C$15,0),0) +
IF(AND(OR(P365=3,P365=5,P365=7),$D365=11),子育て関連マスタ!$C$17,0) +
IF(AND(P365=20,$D365=1),子育て関連マスタ!$C$18,0) +
IF(AND(P365=20,$D365=1),
IFERROR(_xlfn.IFS(
入力項目!$S$10="男",子育て関連マスタ!$C$18,
入力項目!$S$10="女",子育て関連マスタ!$C$19
),0),0
) +
IF(AND(P365&gt;=入力項目!$S$18,P365&lt;=入力項目!$S$19),入力項目!$S$20,0) +
IF(AND(P365&gt;=入力項目!$S$21,P365&lt;=入力項目!$S$22),入力項目!$S$23,0) +
IF(AND(P365&gt;=入力項目!$S$24,P365&lt;=入力項目!$S$25),入力項目!$S$26,0)
)</f>
        <v>0</v>
      </c>
      <c r="AE365">
        <f ca="1">-(
_xlfn.IFS(
Q365&lt;=入力項目!$S$11,0,
AND(Q365&gt;=入力項目!$S$11+1,Q365&lt;=3),IFERROR(VLOOKUP(入力項目!$S$12,子育て関連マスタ!$I$4:$M$5,4,FALSE),0),
AND(Q365&gt;=4,Q365&lt;=6),IFERROR(VLOOKUP(入力項目!$S$13,子育て関連マスタ!$I$9:$M$12,4,FALSE),0),
AND(Q365&gt;=7,Q365&lt;=12),IFERROR(VLOOKUP(入力項目!$S$14,子育て関連マスタ!$I$16:$M$17,4,FALSE),0),
AND(Q365&gt;=13,Q365&lt;=15),IFERROR(VLOOKUP(入力項目!$S$15,子育て関連マスタ!$I$21:$M$22,4,FALSE),0),
AND(Q365&gt;=16,Q365&lt;=18),IFERROR(VLOOKUP(入力項目!$S$16,子育て関連マスタ!$I$26:$M$28,4,FALSE),0),
AND(Q365&gt;=19,Q365&lt;=20,入力項目!$S$16="高専"),IFERROR(VLOOKUP(入力項目!$S$16,子育て関連マスタ!$I$26:$M$28,4,FALSE),0),
AND(Q365&gt;=19,Q365&lt;=20,入力項目!$S$16&lt;&gt;"高専"),IFERROR(VLOOKUP(入力項目!$S$17,子育て関連マスタ!$I$32:$M$37,4,FALSE),0),
AND(Q365&gt;=21,Q365&lt;=22,入力項目!$S$16="高専"),IFERROR(VLOOKUP(入力項目!$S$17,子育て関連マスタ!$I$32:$M$34,4,FALSE),0),
AND(Q365&gt;=21,Q365&lt;=22,入力項目!$S$16&lt;&gt;"高専"),IFERROR(VLOOKUP(入力項目!$S$17,子育て関連マスタ!$I$32:$M$34,4,FALSE),0),
Q365&gt;=23,0
) +
IF($D365=4,
  IFERROR(_xlfn.IFS(
  Q365&lt;=入力項目!$S$11,0,
  AND(Q365=入力項目!$S$11),IFERROR(VLOOKUP(入力項目!$S$12,子育て関連マスタ!$I$4:$M$5,2,FALSE),0),
  AND(Q365=4),IFERROR(VLOOKUP(入力項目!$S$13,子育て関連マスタ!$I$9:$M$12,2,FALSE),0),
  AND(Q365=7),IFERROR(VLOOKUP(入力項目!$S$14,子育て関連マスタ!$I$16:$M$17,2,FALSE),0),
  AND(Q365=13),IFERROR(VLOOKUP(入力項目!$S$15,子育て関連マスタ!$I$21:$M$22,2,FALSE),0),
  AND(Q365=16),IFERROR(VLOOKUP(入力項目!$S$16,子育て関連マスタ!$I$26:$M$28,2,FALSE),0),
  AND(Q365=19,入力項目!$S$16&lt;&gt;"高専"),IFERROR(VLOOKUP(入力項目!$S$17,子育て関連マスタ!$I$32:$M$37,2,FALSE),0),
  AND(Q365=21,入力項目!$S$16="高専"),IFERROR(VLOOKUP(入力項目!$S$17,子育て関連マスタ!$I$32:$M$37,2,FALSE),0),
  Q365&gt;=22,0
  ),0),0
) +
IF(AND(Q365&gt;=1,Q365&lt;=15),IF($D365=入力項目!$S$8,入力項目!$S$3,0),0) +
IF(AND(Q365&gt;=1,Q365&lt;=15),IF($D365=5,入力項目!$S$4,0),0) +
IF(AND(Q365&gt;=1,Q365&lt;=15),IF($D365=12,入力項目!$S$5,0),0) +
IF(AND(入力項目!$S$7=$A365,入力項目!$S$8=$D365),子育て関連マスタ!$C$14,0) +
IFERROR(IF(AND(YEAR(EDATE(DATE(入力項目!$S$7,入力項目!$S$8,1),1))=$A365,MONTH(EDATE(DATE(入力項目!$S$7,入力項目!$S$8,1),1))=$D365),子育て関連マスタ!$C$15,0),0) +
IF(AND(OR(Q365=3,Q365=5,Q365=7),$D365=11),子育て関連マスタ!$C$17,0) +
IF(AND(Q365=20,$D365=1),子育て関連マスタ!$C$18,0) +
IF(AND(Q365=20,$D365=1),
IFERROR(_xlfn.IFS(
入力項目!$S$10="男",子育て関連マスタ!$C$18,
入力項目!$S$10="女",子育て関連マスタ!$C$19
),0),0
) +
IF(AND(Q365&gt;=入力項目!$S$18,Q365&lt;=入力項目!$S$19),入力項目!$S$20,0) +
IF(AND(Q365&gt;=入力項目!$S$21,Q365&lt;=入力項目!$S$22),入力項目!$S$23,0) +
IF(AND(Q365&gt;=入力項目!$S$24,Q365&lt;=入力項目!$S$25),入力項目!$S$26,0)
)</f>
        <v>0</v>
      </c>
      <c r="AF365">
        <f ca="1">-(
_xlfn.IFS(
R365&lt;=入力項目!$S$11,0,
AND(R365&gt;=入力項目!$S$11+1,R365&lt;=3),IFERROR(VLOOKUP(入力項目!$S$12,子育て関連マスタ!$I$4:$M$5,4,FALSE),0),
AND(R365&gt;=4,R365&lt;=6),IFERROR(VLOOKUP(入力項目!$S$13,子育て関連マスタ!$I$9:$M$12,4,FALSE),0),
AND(R365&gt;=7,R365&lt;=12),IFERROR(VLOOKUP(入力項目!$S$14,子育て関連マスタ!$I$16:$M$17,4,FALSE),0),
AND(R365&gt;=13,R365&lt;=15),IFERROR(VLOOKUP(入力項目!$S$15,子育て関連マスタ!$I$21:$M$22,4,FALSE),0),
AND(R365&gt;=16,R365&lt;=18),IFERROR(VLOOKUP(入力項目!$S$16,子育て関連マスタ!$I$26:$M$28,4,FALSE),0),
AND(R365&gt;=19,R365&lt;=20,入力項目!$S$16="高専"),IFERROR(VLOOKUP(入力項目!$S$16,子育て関連マスタ!$I$26:$M$28,4,FALSE),0),
AND(R365&gt;=19,R365&lt;=20,入力項目!$S$16&lt;&gt;"高専"),IFERROR(VLOOKUP(入力項目!$S$17,子育て関連マスタ!$I$32:$M$37,4,FALSE),0),
AND(R365&gt;=21,R365&lt;=22,入力項目!$S$16="高専"),IFERROR(VLOOKUP(入力項目!$S$17,子育て関連マスタ!$I$32:$M$34,4,FALSE),0),
AND(R365&gt;=21,R365&lt;=22,入力項目!$S$16&lt;&gt;"高専"),IFERROR(VLOOKUP(入力項目!$S$17,子育て関連マスタ!$I$32:$M$34,4,FALSE),0),
R365&gt;=23,0
) +
IF($D365=4,
  IFERROR(_xlfn.IFS(
  R365&lt;=入力項目!$S$11,0,
  AND(R365=入力項目!$S$11),IFERROR(VLOOKUP(入力項目!$S$12,子育て関連マスタ!$I$4:$M$5,2,FALSE),0),
  AND(R365=4),IFERROR(VLOOKUP(入力項目!$S$13,子育て関連マスタ!$I$9:$M$12,2,FALSE),0),
  AND(R365=7),IFERROR(VLOOKUP(入力項目!$S$14,子育て関連マスタ!$I$16:$M$17,2,FALSE),0),
  AND(R365=13),IFERROR(VLOOKUP(入力項目!$S$15,子育て関連マスタ!$I$21:$M$22,2,FALSE),0),
  AND(R365=16),IFERROR(VLOOKUP(入力項目!$S$16,子育て関連マスタ!$I$26:$M$28,2,FALSE),0),
  AND(R365=19,入力項目!$S$16&lt;&gt;"高専"),IFERROR(VLOOKUP(入力項目!$S$17,子育て関連マスタ!$I$32:$M$37,2,FALSE),0),
  AND(R365=21,入力項目!$S$16="高専"),IFERROR(VLOOKUP(入力項目!$S$17,子育て関連マスタ!$I$32:$M$37,2,FALSE),0),
  R365&gt;=22,0
  ),0),0
) +
IF(AND(R365&gt;=1,R365&lt;=15),IF($D365=入力項目!$S$8,入力項目!$S$3,0),0) +
IF(AND(R365&gt;=1,R365&lt;=15),IF($D365=5,入力項目!$S$4,0),0) +
IF(AND(R365&gt;=1,R365&lt;=15),IF($D365=12,入力項目!$S$5,0),0) +
IF(AND(入力項目!$S$7=$A365,入力項目!$S$8=$D365),子育て関連マスタ!$C$14,0) +
IFERROR(IF(AND(YEAR(EDATE(DATE(入力項目!$S$7,入力項目!$S$8,1),1))=$A365,MONTH(EDATE(DATE(入力項目!$S$7,入力項目!$S$8,1),1))=$D365),子育て関連マスタ!$C$15,0),0) +
IF(AND(OR(R365=3,R365=5,R365=7),$D365=11),子育て関連マスタ!$C$17,0) +
IF(AND(R365=20,$D365=1),子育て関連マスタ!$C$18,0) +
IF(AND(R365=20,$D365=1),
IFERROR(_xlfn.IFS(
入力項目!$S$10="男",子育て関連マスタ!$C$18,
入力項目!$S$10="女",子育て関連マスタ!$C$19
),0),0
) +
IF(AND(R365&gt;=入力項目!$S$18,R365&lt;=入力項目!$S$19),入力項目!$S$20,0) +
IF(AND(R365&gt;=入力項目!$S$21,R365&lt;=入力項目!$S$22),入力項目!$S$23,0) +
IF(AND(R365&gt;=入力項目!$S$24,R365&lt;=入力項目!$S$25),入力項目!$S$26,0)
)</f>
        <v>0</v>
      </c>
      <c r="AG365">
        <f ca="1">-(
_xlfn.IFS(
S365&lt;=入力項目!$S$11,0,
AND(S365&gt;=入力項目!$S$11+1,S365&lt;=3),IFERROR(VLOOKUP(入力項目!$S$12,子育て関連マスタ!$I$4:$M$5,4,FALSE),0),
AND(S365&gt;=4,S365&lt;=6),IFERROR(VLOOKUP(入力項目!$S$13,子育て関連マスタ!$I$9:$M$12,4,FALSE),0),
AND(S365&gt;=7,S365&lt;=12),IFERROR(VLOOKUP(入力項目!$S$14,子育て関連マスタ!$I$16:$M$17,4,FALSE),0),
AND(S365&gt;=13,S365&lt;=15),IFERROR(VLOOKUP(入力項目!$S$15,子育て関連マスタ!$I$21:$M$22,4,FALSE),0),
AND(S365&gt;=16,S365&lt;=18),IFERROR(VLOOKUP(入力項目!$S$16,子育て関連マスタ!$I$26:$M$28,4,FALSE),0),
AND(S365&gt;=19,S365&lt;=20,入力項目!$S$16="高専"),IFERROR(VLOOKUP(入力項目!$S$16,子育て関連マスタ!$I$26:$M$28,4,FALSE),0),
AND(S365&gt;=19,S365&lt;=20,入力項目!$S$16&lt;&gt;"高専"),IFERROR(VLOOKUP(入力項目!$S$17,子育て関連マスタ!$I$32:$M$37,4,FALSE),0),
AND(S365&gt;=21,S365&lt;=22,入力項目!$S$16="高専"),IFERROR(VLOOKUP(入力項目!$S$17,子育て関連マスタ!$I$32:$M$34,4,FALSE),0),
AND(S365&gt;=21,S365&lt;=22,入力項目!$S$16&lt;&gt;"高専"),IFERROR(VLOOKUP(入力項目!$S$17,子育て関連マスタ!$I$32:$M$34,4,FALSE),0),
S365&gt;=23,0
) +
IF($D365=4,
  IFERROR(_xlfn.IFS(
  S365&lt;=入力項目!$S$11,0,
  AND(S365=入力項目!$S$11),IFERROR(VLOOKUP(入力項目!$S$12,子育て関連マスタ!$I$4:$M$5,2,FALSE),0),
  AND(S365=4),IFERROR(VLOOKUP(入力項目!$S$13,子育て関連マスタ!$I$9:$M$12,2,FALSE),0),
  AND(S365=7),IFERROR(VLOOKUP(入力項目!$S$14,子育て関連マスタ!$I$16:$M$17,2,FALSE),0),
  AND(S365=13),IFERROR(VLOOKUP(入力項目!$S$15,子育て関連マスタ!$I$21:$M$22,2,FALSE),0),
  AND(S365=16),IFERROR(VLOOKUP(入力項目!$S$16,子育て関連マスタ!$I$26:$M$28,2,FALSE),0),
  AND(S365=19,入力項目!$S$16&lt;&gt;"高専"),IFERROR(VLOOKUP(入力項目!$S$17,子育て関連マスタ!$I$32:$M$37,2,FALSE),0),
  AND(S365=21,入力項目!$S$16="高専"),IFERROR(VLOOKUP(入力項目!$S$17,子育て関連マスタ!$I$32:$M$37,2,FALSE),0),
  S365&gt;=22,0
  ),0),0
) +
IF(AND(S365&gt;=1,S365&lt;=15),IF($D365=入力項目!$S$8,入力項目!$S$3,0),0) +
IF(AND(S365&gt;=1,S365&lt;=15),IF($D365=5,入力項目!$S$4,0),0) +
IF(AND(S365&gt;=1,S365&lt;=15),IF($D365=12,入力項目!$S$5,0),0) +
IF(AND(入力項目!$S$7=$A365,入力項目!$S$8=$D365),子育て関連マスタ!$C$14,0) +
IFERROR(IF(AND(YEAR(EDATE(DATE(入力項目!$S$7,入力項目!$S$8,1),1))=$A365,MONTH(EDATE(DATE(入力項目!$S$7,入力項目!$S$8,1),1))=$D365),子育て関連マスタ!$C$15,0),0) +
IF(AND(OR(S365=3,S365=5,S365=7),$D365=11),子育て関連マスタ!$C$17,0) +
IF(AND(S365=20,$D365=1),子育て関連マスタ!$C$18,0) +
IF(AND(S365=20,$D365=1),
IFERROR(_xlfn.IFS(
入力項目!$S$10="男",子育て関連マスタ!$C$18,
入力項目!$S$10="女",子育て関連マスタ!$C$19
),0),0
) +
IF(AND(S365&gt;=入力項目!$S$18,S365&lt;=入力項目!$S$19),入力項目!$S$20,0) +
IF(AND(S365&gt;=入力項目!$S$21,S365&lt;=入力項目!$S$22),入力項目!$S$23,0) +
IF(AND(S365&gt;=入力項目!$S$24,S365&lt;=入力項目!$S$25),入力項目!$S$26,0)
)</f>
        <v>0</v>
      </c>
      <c r="AH365">
        <f ca="1">-(
_xlfn.IFS(
T365&lt;=入力項目!$S$11,0,
AND(T365&gt;=入力項目!$S$11+1,T365&lt;=3),IFERROR(VLOOKUP(入力項目!$S$12,子育て関連マスタ!$I$4:$M$5,4,FALSE),0),
AND(T365&gt;=4,T365&lt;=6),IFERROR(VLOOKUP(入力項目!$S$13,子育て関連マスタ!$I$9:$M$12,4,FALSE),0),
AND(T365&gt;=7,T365&lt;=12),IFERROR(VLOOKUP(入力項目!$S$14,子育て関連マスタ!$I$16:$M$17,4,FALSE),0),
AND(T365&gt;=13,T365&lt;=15),IFERROR(VLOOKUP(入力項目!$S$15,子育て関連マスタ!$I$21:$M$22,4,FALSE),0),
AND(T365&gt;=16,T365&lt;=18),IFERROR(VLOOKUP(入力項目!$S$16,子育て関連マスタ!$I$26:$M$28,4,FALSE),0),
AND(T365&gt;=19,T365&lt;=20,入力項目!$S$16="高専"),IFERROR(VLOOKUP(入力項目!$S$16,子育て関連マスタ!$I$26:$M$28,4,FALSE),0),
AND(T365&gt;=19,T365&lt;=20,入力項目!$S$16&lt;&gt;"高専"),IFERROR(VLOOKUP(入力項目!$S$17,子育て関連マスタ!$I$32:$M$37,4,FALSE),0),
AND(T365&gt;=21,T365&lt;=22,入力項目!$S$16="高専"),IFERROR(VLOOKUP(入力項目!$S$17,子育て関連マスタ!$I$32:$M$34,4,FALSE),0),
AND(T365&gt;=21,T365&lt;=22,入力項目!$S$16&lt;&gt;"高専"),IFERROR(VLOOKUP(入力項目!$S$17,子育て関連マスタ!$I$32:$M$34,4,FALSE),0),
T365&gt;=23,0
) +
IF($D365=4,
  IFERROR(_xlfn.IFS(
  T365&lt;=入力項目!$S$11,0,
  AND(T365=入力項目!$S$11),IFERROR(VLOOKUP(入力項目!$S$12,子育て関連マスタ!$I$4:$M$5,2,FALSE),0),
  AND(T365=4),IFERROR(VLOOKUP(入力項目!$S$13,子育て関連マスタ!$I$9:$M$12,2,FALSE),0),
  AND(T365=7),IFERROR(VLOOKUP(入力項目!$S$14,子育て関連マスタ!$I$16:$M$17,2,FALSE),0),
  AND(T365=13),IFERROR(VLOOKUP(入力項目!$S$15,子育て関連マスタ!$I$21:$M$22,2,FALSE),0),
  AND(T365=16),IFERROR(VLOOKUP(入力項目!$S$16,子育て関連マスタ!$I$26:$M$28,2,FALSE),0),
  AND(T365=19,入力項目!$S$16&lt;&gt;"高専"),IFERROR(VLOOKUP(入力項目!$S$17,子育て関連マスタ!$I$32:$M$37,2,FALSE),0),
  AND(T365=21,入力項目!$S$16="高専"),IFERROR(VLOOKUP(入力項目!$S$17,子育て関連マスタ!$I$32:$M$37,2,FALSE),0),
  T365&gt;=22,0
  ),0),0
) +
IF(AND(T365&gt;=1,T365&lt;=15),IF($D365=入力項目!$S$8,入力項目!$S$3,0),0) +
IF(AND(T365&gt;=1,T365&lt;=15),IF($D365=5,入力項目!$S$4,0),0) +
IF(AND(T365&gt;=1,T365&lt;=15),IF($D365=12,入力項目!$S$5,0),0) +
IF(AND(入力項目!$S$7=$A365,入力項目!$S$8=$D365),子育て関連マスタ!$C$14,0) +
IFERROR(IF(AND(YEAR(EDATE(DATE(入力項目!$S$7,入力項目!$S$8,1),1))=$A365,MONTH(EDATE(DATE(入力項目!$S$7,入力項目!$S$8,1),1))=$D365),子育て関連マスタ!$C$15,0),0) +
IF(AND(OR(T365=3,T365=5,T365=7),$D365=11),子育て関連マスタ!$C$17,0) +
IF(AND(T365=20,$D365=1),子育て関連マスタ!$C$18,0) +
IF(AND(T365=20,$D365=1),
IFERROR(_xlfn.IFS(
入力項目!$S$10="男",子育て関連マスタ!$C$18,
入力項目!$S$10="女",子育て関連マスタ!$C$19
),0),0
) +
IF(AND(T365&gt;=入力項目!$S$18,T365&lt;=入力項目!$S$19),入力項目!$S$20,0) +
IF(AND(T365&gt;=入力項目!$S$21,T365&lt;=入力項目!$S$22),入力項目!$S$23,0) +
IF(AND(T365&gt;=入力項目!$S$24,T365&lt;=入力項目!$S$25),入力項目!$S$26,0)
)</f>
        <v>0</v>
      </c>
      <c r="AI365">
        <f ca="1">-(
_xlfn.IFS(
U365&lt;=入力項目!$S$11,0,
AND(U365&gt;=入力項目!$S$11+1,U365&lt;=3),IFERROR(VLOOKUP(入力項目!$S$12,子育て関連マスタ!$I$4:$M$5,4,FALSE),0),
AND(U365&gt;=4,U365&lt;=6),IFERROR(VLOOKUP(入力項目!$S$13,子育て関連マスタ!$I$9:$M$12,4,FALSE),0),
AND(U365&gt;=7,U365&lt;=12),IFERROR(VLOOKUP(入力項目!$S$14,子育て関連マスタ!$I$16:$M$17,4,FALSE),0),
AND(U365&gt;=13,U365&lt;=15),IFERROR(VLOOKUP(入力項目!$S$15,子育て関連マスタ!$I$21:$M$22,4,FALSE),0),
AND(U365&gt;=16,U365&lt;=18),IFERROR(VLOOKUP(入力項目!$S$16,子育て関連マスタ!$I$26:$M$28,4,FALSE),0),
AND(U365&gt;=19,U365&lt;=20,入力項目!$S$16="高専"),IFERROR(VLOOKUP(入力項目!$S$16,子育て関連マスタ!$I$26:$M$28,4,FALSE),0),
AND(U365&gt;=19,U365&lt;=20,入力項目!$S$16&lt;&gt;"高専"),IFERROR(VLOOKUP(入力項目!$S$17,子育て関連マスタ!$I$32:$M$37,4,FALSE),0),
AND(U365&gt;=21,U365&lt;=22,入力項目!$S$16="高専"),IFERROR(VLOOKUP(入力項目!$S$17,子育て関連マスタ!$I$32:$M$34,4,FALSE),0),
AND(U365&gt;=21,U365&lt;=22,入力項目!$S$16&lt;&gt;"高専"),IFERROR(VLOOKUP(入力項目!$S$17,子育て関連マスタ!$I$32:$M$34,4,FALSE),0),
U365&gt;=23,0
) +
IF($D365=4,
  IFERROR(_xlfn.IFS(
  U365&lt;=入力項目!$S$11,0,
  AND(U365=入力項目!$S$11),IFERROR(VLOOKUP(入力項目!$S$12,子育て関連マスタ!$I$4:$M$5,2,FALSE),0),
  AND(U365=4),IFERROR(VLOOKUP(入力項目!$S$13,子育て関連マスタ!$I$9:$M$12,2,FALSE),0),
  AND(U365=7),IFERROR(VLOOKUP(入力項目!$S$14,子育て関連マスタ!$I$16:$M$17,2,FALSE),0),
  AND(U365=13),IFERROR(VLOOKUP(入力項目!$S$15,子育て関連マスタ!$I$21:$M$22,2,FALSE),0),
  AND(U365=16),IFERROR(VLOOKUP(入力項目!$S$16,子育て関連マスタ!$I$26:$M$28,2,FALSE),0),
  AND(U365=19,入力項目!$S$16&lt;&gt;"高専"),IFERROR(VLOOKUP(入力項目!$S$17,子育て関連マスタ!$I$32:$M$37,2,FALSE),0),
  AND(U365=21,入力項目!$S$16="高専"),IFERROR(VLOOKUP(入力項目!$S$17,子育て関連マスタ!$I$32:$M$37,2,FALSE),0),
  U365&gt;=22,0
  ),0),0
) +
IF(AND(U365&gt;=1,U365&lt;=15),IF($D365=入力項目!$S$8,入力項目!$S$3,0),0) +
IF(AND(U365&gt;=1,U365&lt;=15),IF($D365=5,入力項目!$S$4,0),0) +
IF(AND(U365&gt;=1,U365&lt;=15),IF($D365=12,入力項目!$S$5,0),0) +
IF(AND(入力項目!$S$7=$A365,入力項目!$S$8=$D365),子育て関連マスタ!$C$14,0) +
IFERROR(IF(AND(YEAR(EDATE(DATE(入力項目!$S$7,入力項目!$S$8,1),1))=$A365,MONTH(EDATE(DATE(入力項目!$S$7,入力項目!$S$8,1),1))=$D365),子育て関連マスタ!$C$15,0),0) +
IF(AND(OR(U365=3,U365=5,U365=7),$D365=11),子育て関連マスタ!$C$17,0) +
IF(AND(U365=20,$D365=1),子育て関連マスタ!$C$18,0) +
IF(AND(U365=20,$D365=1),
IFERROR(_xlfn.IFS(
入力項目!$S$10="男",子育て関連マスタ!$C$18,
入力項目!$S$10="女",子育て関連マスタ!$C$19
),0),0
) +
IF(AND(U365&gt;=入力項目!$S$18,U365&lt;=入力項目!$S$19),入力項目!$S$20,0) +
IF(AND(U365&gt;=入力項目!$S$21,U365&lt;=入力項目!$S$22),入力項目!$S$23,0) +
IF(AND(U365&gt;=入力項目!$S$24,U365&lt;=入力項目!$S$25),入力項目!$S$26,0)
)</f>
        <v>0</v>
      </c>
      <c r="AJ365" s="10">
        <f ca="1">-VLOOKUP($D365,月別収支!$A$2:$H$13,7,FALSE)</f>
        <v>-20000</v>
      </c>
    </row>
    <row r="366" spans="1:36" x14ac:dyDescent="0.4">
      <c r="A366">
        <f t="shared" ca="1" si="105"/>
        <v>2054</v>
      </c>
      <c r="B366">
        <f t="shared" ca="1" si="95"/>
        <v>2054</v>
      </c>
      <c r="C366">
        <f t="shared" ca="1" si="96"/>
        <v>30</v>
      </c>
      <c r="D366">
        <f t="shared" ca="1" si="106"/>
        <v>12</v>
      </c>
      <c r="E366" t="str">
        <f t="shared" ca="1" si="90"/>
        <v>2054年12月</v>
      </c>
      <c r="F366">
        <f ca="1">IF(OR(入力項目!$N$5&lt;$A366,AND(入力項目!$N$5=$A366,入力項目!$N$6&lt;$D366)),IF(F365=0,1,IF(G366=12,F365+1,F365)),0)</f>
        <v>30</v>
      </c>
      <c r="G366">
        <f ca="1">IF(OR(入力項目!$N$5&lt;$A366,AND(入力項目!$N$5=$A366,入力項目!$N$6&lt;$D366)),IF(G365=12,1,G365+1),0)</f>
        <v>2</v>
      </c>
      <c r="H366" t="str">
        <f t="shared" ca="1" si="91"/>
        <v>30_2</v>
      </c>
      <c r="I366">
        <f ca="1">IF(
  IFERROR(AND($C366&gt;0,MOD($C366,入力項目!$N$22)=0,$D366=入力項目!$N$23), FALSE),
  1,
  IF(
    AND(I365&gt;0,J365=12),
    IF(I365=入力項目!$N$28, 0, I365+1),
    I365
  )
)</f>
        <v>1</v>
      </c>
      <c r="J366">
        <f ca="1">IF($D366=入力項目!$N$23,1,IFERROR(J365+1,1))</f>
        <v>7</v>
      </c>
      <c r="K366" t="str">
        <f t="shared" ca="1" si="92"/>
        <v>1_7</v>
      </c>
      <c r="L366">
        <f ca="1">L365+IF(入力項目!$D$4=$D366,1,0)</f>
        <v>59</v>
      </c>
      <c r="M366" t="str">
        <f t="shared" ca="1" si="93"/>
        <v>59歳</v>
      </c>
      <c r="N366">
        <f t="shared" ca="1" si="97"/>
        <v>59</v>
      </c>
      <c r="O366" t="str">
        <f t="shared" ca="1" si="94"/>
        <v>59歳</v>
      </c>
      <c r="P366">
        <f t="shared" ca="1" si="98"/>
        <v>34</v>
      </c>
      <c r="Q366">
        <f t="shared" ca="1" si="99"/>
        <v>32</v>
      </c>
      <c r="R366">
        <f t="shared" ca="1" si="100"/>
        <v>2055</v>
      </c>
      <c r="S366">
        <f t="shared" ca="1" si="101"/>
        <v>2055</v>
      </c>
      <c r="T366">
        <f t="shared" ca="1" si="102"/>
        <v>2055</v>
      </c>
      <c r="U366">
        <f t="shared" ca="1" si="103"/>
        <v>2055</v>
      </c>
      <c r="V366" s="10">
        <f t="shared" ca="1" si="104"/>
        <v>44711135</v>
      </c>
      <c r="W366" s="10">
        <f ca="1">IF($L366&lt;その他マスタ!$B$1,VLOOKUP($D366,月別収支!$A$2:$H$13,2,FALSE),その他マスタ!$B$3)+IF(AND($L366=その他マスタ!$B$1,入力項目!$I$9="あり",$D366=入力項目!$D$4),その他マスタ!$B$2,0)</f>
        <v>1100000</v>
      </c>
      <c r="X366" s="10">
        <f ca="1">-IF(入力項目!$K$5=TRUE,
IF($F366+$G366&lt;3,VLOOKUP($D366,月別収支!$A$2:$H$13,8,FALSE),0)+IFERROR(VLOOKUP($H366,住宅ローン計算!C:P,13,FALSE),0)+IF($F366&gt;1,IF(OR($G366=3,$G366=6,$G366=9,$G366=12),ROUNDUP(入力項目!$N$18/4,0),0),0),
VLOOKUP($D366,月別収支!$A$2:$H$13,8,FALSE))</f>
        <v>-191500</v>
      </c>
      <c r="Y366" s="10">
        <f ca="1">-VLOOKUP($D366,月別収支!$A$2:$H$13,3,FALSE)</f>
        <v>-75000</v>
      </c>
      <c r="Z366" s="10">
        <f ca="1">-VLOOKUP($D366,月別収支!$A$2:$H$13,4,FALSE)</f>
        <v>-27000</v>
      </c>
      <c r="AA366" s="10">
        <f ca="1">-VLOOKUP($D366,月別収支!$A$2:$H$13,6,FALSE)</f>
        <v>-10000</v>
      </c>
      <c r="AB366" s="10">
        <f ca="1">-(
VLOOKUP($D366,月別収支!$A$2:$H$13,5,FALSE)+IF(AND(入力項目!$I$27&lt;=$A366,ISEVEN($A366-入力項目!$I$27),入力項目!$I$28=$D366),入力項目!$I$26,0)
+IF(入力項目!$K$26=TRUE,
IFERROR(VLOOKUP($K366,マイカーローン計算!C:P,13,FALSE),0),
IFERROR(
  IF(AND($C366&gt;0,MOD($C366,入力項目!$N$22)=0,$D366=入力項目!$N$23),入力項目!$N$24,0),
 0
)
)
)</f>
        <v>-20000</v>
      </c>
      <c r="AC366" s="10">
        <f ca="1">-IF($A366&lt;入力項目!$N$33,入力項目!$N$35,IF(AND($A366=入力項目!$N$33,$D366&lt;=入力項目!$N$34),入力項目!$N$35,0))</f>
        <v>0</v>
      </c>
      <c r="AD366">
        <f ca="1">-(
_xlfn.IFS(
P366&lt;=入力項目!$S$11,0,
AND(P366&gt;=入力項目!$S$11+1,P366&lt;=3),IFERROR(VLOOKUP(入力項目!$S$12,子育て関連マスタ!$I$4:$M$5,4,FALSE),0),
AND(P366&gt;=4,P366&lt;=6),IFERROR(VLOOKUP(入力項目!$S$13,子育て関連マスタ!$I$9:$M$12,4,FALSE),0),
AND(P366&gt;=7,P366&lt;=12),IFERROR(VLOOKUP(入力項目!$S$14,子育て関連マスタ!$I$16:$M$17,4,FALSE),0),
AND(P366&gt;=13,P366&lt;=15),IFERROR(VLOOKUP(入力項目!$S$15,子育て関連マスタ!$I$21:$M$22,4,FALSE),0),
AND(P366&gt;=16,P366&lt;=18),IFERROR(VLOOKUP(入力項目!$S$16,子育て関連マスタ!$I$26:$M$28,4,FALSE),0),
AND(P366&gt;=19,P366&lt;=20,入力項目!$S$16="高専"),IFERROR(VLOOKUP(入力項目!$S$16,子育て関連マスタ!$I$26:$M$28,4,FALSE),0),
AND(P366&gt;=19,P366&lt;=20,入力項目!$S$16&lt;&gt;"高専"),IFERROR(VLOOKUP(入力項目!$S$17,子育て関連マスタ!$I$32:$M$37,4,FALSE),0),
AND(P366&gt;=21,P366&lt;=22,入力項目!$S$16="高専"),IFERROR(VLOOKUP(入力項目!$S$17,子育て関連マスタ!$I$32:$M$34,4,FALSE),0),
AND(P366&gt;=21,P366&lt;=22,入力項目!$S$16&lt;&gt;"高専"),IFERROR(VLOOKUP(入力項目!$S$17,子育て関連マスタ!$I$32:$M$34,4,FALSE),0),
P366&gt;=23,0
) +
IF($D366=4,
  IFERROR(_xlfn.IFS(
  P366&lt;=入力項目!$S$11,0,
  AND(P366=入力項目!$S$11),IFERROR(VLOOKUP(入力項目!$S$12,子育て関連マスタ!$I$4:$M$5,2,FALSE),0),
  AND(P366=4),IFERROR(VLOOKUP(入力項目!$S$13,子育て関連マスタ!$I$9:$M$12,2,FALSE),0),
  AND(P366=7),IFERROR(VLOOKUP(入力項目!$S$14,子育て関連マスタ!$I$16:$M$17,2,FALSE),0),
  AND(P366=13),IFERROR(VLOOKUP(入力項目!$S$15,子育て関連マスタ!$I$21:$M$22,2,FALSE),0),
  AND(P366=16),IFERROR(VLOOKUP(入力項目!$S$16,子育て関連マスタ!$I$26:$M$28,2,FALSE),0),
  AND(P366=19,入力項目!$S$16&lt;&gt;"高専"),IFERROR(VLOOKUP(入力項目!$S$17,子育て関連マスタ!$I$32:$M$37,2,FALSE),0),
  AND(P366=21,入力項目!$S$16="高専"),IFERROR(VLOOKUP(入力項目!$S$17,子育て関連マスタ!$I$32:$M$37,2,FALSE),0),
  P366&gt;=22,0
  ),0),0
) +
IF(AND(P366&gt;=1,P366&lt;=15),IF($D366=入力項目!$S$8,入力項目!$S$3,0),0) +
IF(AND(P366&gt;=1,P366&lt;=15),IF($D366=5,入力項目!$S$4,0),0) +
IF(AND(P366&gt;=1,P366&lt;=15),IF($D366=12,入力項目!$S$5,0),0) +
IF(AND(入力項目!$S$7=$A366,入力項目!$S$8=$D366),子育て関連マスタ!$C$14,0) +
IFERROR(IF(AND(YEAR(EDATE(DATE(入力項目!$S$7,入力項目!$S$8,1),1))=$A366,MONTH(EDATE(DATE(入力項目!$S$7,入力項目!$S$8,1),1))=$D366),子育て関連マスタ!$C$15,0),0) +
IF(AND(OR(P366=3,P366=5,P366=7),$D366=11),子育て関連マスタ!$C$17,0) +
IF(AND(P366=20,$D366=1),子育て関連マスタ!$C$18,0) +
IF(AND(P366=20,$D366=1),
IFERROR(_xlfn.IFS(
入力項目!$S$10="男",子育て関連マスタ!$C$18,
入力項目!$S$10="女",子育て関連マスタ!$C$19
),0),0
) +
IF(AND(P366&gt;=入力項目!$S$18,P366&lt;=入力項目!$S$19),入力項目!$S$20,0) +
IF(AND(P366&gt;=入力項目!$S$21,P366&lt;=入力項目!$S$22),入力項目!$S$23,0) +
IF(AND(P366&gt;=入力項目!$S$24,P366&lt;=入力項目!$S$25),入力項目!$S$26,0)
)</f>
        <v>0</v>
      </c>
      <c r="AE366">
        <f ca="1">-(
_xlfn.IFS(
Q366&lt;=入力項目!$S$11,0,
AND(Q366&gt;=入力項目!$S$11+1,Q366&lt;=3),IFERROR(VLOOKUP(入力項目!$S$12,子育て関連マスタ!$I$4:$M$5,4,FALSE),0),
AND(Q366&gt;=4,Q366&lt;=6),IFERROR(VLOOKUP(入力項目!$S$13,子育て関連マスタ!$I$9:$M$12,4,FALSE),0),
AND(Q366&gt;=7,Q366&lt;=12),IFERROR(VLOOKUP(入力項目!$S$14,子育て関連マスタ!$I$16:$M$17,4,FALSE),0),
AND(Q366&gt;=13,Q366&lt;=15),IFERROR(VLOOKUP(入力項目!$S$15,子育て関連マスタ!$I$21:$M$22,4,FALSE),0),
AND(Q366&gt;=16,Q366&lt;=18),IFERROR(VLOOKUP(入力項目!$S$16,子育て関連マスタ!$I$26:$M$28,4,FALSE),0),
AND(Q366&gt;=19,Q366&lt;=20,入力項目!$S$16="高専"),IFERROR(VLOOKUP(入力項目!$S$16,子育て関連マスタ!$I$26:$M$28,4,FALSE),0),
AND(Q366&gt;=19,Q366&lt;=20,入力項目!$S$16&lt;&gt;"高専"),IFERROR(VLOOKUP(入力項目!$S$17,子育て関連マスタ!$I$32:$M$37,4,FALSE),0),
AND(Q366&gt;=21,Q366&lt;=22,入力項目!$S$16="高専"),IFERROR(VLOOKUP(入力項目!$S$17,子育て関連マスタ!$I$32:$M$34,4,FALSE),0),
AND(Q366&gt;=21,Q366&lt;=22,入力項目!$S$16&lt;&gt;"高専"),IFERROR(VLOOKUP(入力項目!$S$17,子育て関連マスタ!$I$32:$M$34,4,FALSE),0),
Q366&gt;=23,0
) +
IF($D366=4,
  IFERROR(_xlfn.IFS(
  Q366&lt;=入力項目!$S$11,0,
  AND(Q366=入力項目!$S$11),IFERROR(VLOOKUP(入力項目!$S$12,子育て関連マスタ!$I$4:$M$5,2,FALSE),0),
  AND(Q366=4),IFERROR(VLOOKUP(入力項目!$S$13,子育て関連マスタ!$I$9:$M$12,2,FALSE),0),
  AND(Q366=7),IFERROR(VLOOKUP(入力項目!$S$14,子育て関連マスタ!$I$16:$M$17,2,FALSE),0),
  AND(Q366=13),IFERROR(VLOOKUP(入力項目!$S$15,子育て関連マスタ!$I$21:$M$22,2,FALSE),0),
  AND(Q366=16),IFERROR(VLOOKUP(入力項目!$S$16,子育て関連マスタ!$I$26:$M$28,2,FALSE),0),
  AND(Q366=19,入力項目!$S$16&lt;&gt;"高専"),IFERROR(VLOOKUP(入力項目!$S$17,子育て関連マスタ!$I$32:$M$37,2,FALSE),0),
  AND(Q366=21,入力項目!$S$16="高専"),IFERROR(VLOOKUP(入力項目!$S$17,子育て関連マスタ!$I$32:$M$37,2,FALSE),0),
  Q366&gt;=22,0
  ),0),0
) +
IF(AND(Q366&gt;=1,Q366&lt;=15),IF($D366=入力項目!$S$8,入力項目!$S$3,0),0) +
IF(AND(Q366&gt;=1,Q366&lt;=15),IF($D366=5,入力項目!$S$4,0),0) +
IF(AND(Q366&gt;=1,Q366&lt;=15),IF($D366=12,入力項目!$S$5,0),0) +
IF(AND(入力項目!$S$7=$A366,入力項目!$S$8=$D366),子育て関連マスタ!$C$14,0) +
IFERROR(IF(AND(YEAR(EDATE(DATE(入力項目!$S$7,入力項目!$S$8,1),1))=$A366,MONTH(EDATE(DATE(入力項目!$S$7,入力項目!$S$8,1),1))=$D366),子育て関連マスタ!$C$15,0),0) +
IF(AND(OR(Q366=3,Q366=5,Q366=7),$D366=11),子育て関連マスタ!$C$17,0) +
IF(AND(Q366=20,$D366=1),子育て関連マスタ!$C$18,0) +
IF(AND(Q366=20,$D366=1),
IFERROR(_xlfn.IFS(
入力項目!$S$10="男",子育て関連マスタ!$C$18,
入力項目!$S$10="女",子育て関連マスタ!$C$19
),0),0
) +
IF(AND(Q366&gt;=入力項目!$S$18,Q366&lt;=入力項目!$S$19),入力項目!$S$20,0) +
IF(AND(Q366&gt;=入力項目!$S$21,Q366&lt;=入力項目!$S$22),入力項目!$S$23,0) +
IF(AND(Q366&gt;=入力項目!$S$24,Q366&lt;=入力項目!$S$25),入力項目!$S$26,0)
)</f>
        <v>0</v>
      </c>
      <c r="AF366">
        <f ca="1">-(
_xlfn.IFS(
R366&lt;=入力項目!$S$11,0,
AND(R366&gt;=入力項目!$S$11+1,R366&lt;=3),IFERROR(VLOOKUP(入力項目!$S$12,子育て関連マスタ!$I$4:$M$5,4,FALSE),0),
AND(R366&gt;=4,R366&lt;=6),IFERROR(VLOOKUP(入力項目!$S$13,子育て関連マスタ!$I$9:$M$12,4,FALSE),0),
AND(R366&gt;=7,R366&lt;=12),IFERROR(VLOOKUP(入力項目!$S$14,子育て関連マスタ!$I$16:$M$17,4,FALSE),0),
AND(R366&gt;=13,R366&lt;=15),IFERROR(VLOOKUP(入力項目!$S$15,子育て関連マスタ!$I$21:$M$22,4,FALSE),0),
AND(R366&gt;=16,R366&lt;=18),IFERROR(VLOOKUP(入力項目!$S$16,子育て関連マスタ!$I$26:$M$28,4,FALSE),0),
AND(R366&gt;=19,R366&lt;=20,入力項目!$S$16="高専"),IFERROR(VLOOKUP(入力項目!$S$16,子育て関連マスタ!$I$26:$M$28,4,FALSE),0),
AND(R366&gt;=19,R366&lt;=20,入力項目!$S$16&lt;&gt;"高専"),IFERROR(VLOOKUP(入力項目!$S$17,子育て関連マスタ!$I$32:$M$37,4,FALSE),0),
AND(R366&gt;=21,R366&lt;=22,入力項目!$S$16="高専"),IFERROR(VLOOKUP(入力項目!$S$17,子育て関連マスタ!$I$32:$M$34,4,FALSE),0),
AND(R366&gt;=21,R366&lt;=22,入力項目!$S$16&lt;&gt;"高専"),IFERROR(VLOOKUP(入力項目!$S$17,子育て関連マスタ!$I$32:$M$34,4,FALSE),0),
R366&gt;=23,0
) +
IF($D366=4,
  IFERROR(_xlfn.IFS(
  R366&lt;=入力項目!$S$11,0,
  AND(R366=入力項目!$S$11),IFERROR(VLOOKUP(入力項目!$S$12,子育て関連マスタ!$I$4:$M$5,2,FALSE),0),
  AND(R366=4),IFERROR(VLOOKUP(入力項目!$S$13,子育て関連マスタ!$I$9:$M$12,2,FALSE),0),
  AND(R366=7),IFERROR(VLOOKUP(入力項目!$S$14,子育て関連マスタ!$I$16:$M$17,2,FALSE),0),
  AND(R366=13),IFERROR(VLOOKUP(入力項目!$S$15,子育て関連マスタ!$I$21:$M$22,2,FALSE),0),
  AND(R366=16),IFERROR(VLOOKUP(入力項目!$S$16,子育て関連マスタ!$I$26:$M$28,2,FALSE),0),
  AND(R366=19,入力項目!$S$16&lt;&gt;"高専"),IFERROR(VLOOKUP(入力項目!$S$17,子育て関連マスタ!$I$32:$M$37,2,FALSE),0),
  AND(R366=21,入力項目!$S$16="高専"),IFERROR(VLOOKUP(入力項目!$S$17,子育て関連マスタ!$I$32:$M$37,2,FALSE),0),
  R366&gt;=22,0
  ),0),0
) +
IF(AND(R366&gt;=1,R366&lt;=15),IF($D366=入力項目!$S$8,入力項目!$S$3,0),0) +
IF(AND(R366&gt;=1,R366&lt;=15),IF($D366=5,入力項目!$S$4,0),0) +
IF(AND(R366&gt;=1,R366&lt;=15),IF($D366=12,入力項目!$S$5,0),0) +
IF(AND(入力項目!$S$7=$A366,入力項目!$S$8=$D366),子育て関連マスタ!$C$14,0) +
IFERROR(IF(AND(YEAR(EDATE(DATE(入力項目!$S$7,入力項目!$S$8,1),1))=$A366,MONTH(EDATE(DATE(入力項目!$S$7,入力項目!$S$8,1),1))=$D366),子育て関連マスタ!$C$15,0),0) +
IF(AND(OR(R366=3,R366=5,R366=7),$D366=11),子育て関連マスタ!$C$17,0) +
IF(AND(R366=20,$D366=1),子育て関連マスタ!$C$18,0) +
IF(AND(R366=20,$D366=1),
IFERROR(_xlfn.IFS(
入力項目!$S$10="男",子育て関連マスタ!$C$18,
入力項目!$S$10="女",子育て関連マスタ!$C$19
),0),0
) +
IF(AND(R366&gt;=入力項目!$S$18,R366&lt;=入力項目!$S$19),入力項目!$S$20,0) +
IF(AND(R366&gt;=入力項目!$S$21,R366&lt;=入力項目!$S$22),入力項目!$S$23,0) +
IF(AND(R366&gt;=入力項目!$S$24,R366&lt;=入力項目!$S$25),入力項目!$S$26,0)
)</f>
        <v>0</v>
      </c>
      <c r="AG366">
        <f ca="1">-(
_xlfn.IFS(
S366&lt;=入力項目!$S$11,0,
AND(S366&gt;=入力項目!$S$11+1,S366&lt;=3),IFERROR(VLOOKUP(入力項目!$S$12,子育て関連マスタ!$I$4:$M$5,4,FALSE),0),
AND(S366&gt;=4,S366&lt;=6),IFERROR(VLOOKUP(入力項目!$S$13,子育て関連マスタ!$I$9:$M$12,4,FALSE),0),
AND(S366&gt;=7,S366&lt;=12),IFERROR(VLOOKUP(入力項目!$S$14,子育て関連マスタ!$I$16:$M$17,4,FALSE),0),
AND(S366&gt;=13,S366&lt;=15),IFERROR(VLOOKUP(入力項目!$S$15,子育て関連マスタ!$I$21:$M$22,4,FALSE),0),
AND(S366&gt;=16,S366&lt;=18),IFERROR(VLOOKUP(入力項目!$S$16,子育て関連マスタ!$I$26:$M$28,4,FALSE),0),
AND(S366&gt;=19,S366&lt;=20,入力項目!$S$16="高専"),IFERROR(VLOOKUP(入力項目!$S$16,子育て関連マスタ!$I$26:$M$28,4,FALSE),0),
AND(S366&gt;=19,S366&lt;=20,入力項目!$S$16&lt;&gt;"高専"),IFERROR(VLOOKUP(入力項目!$S$17,子育て関連マスタ!$I$32:$M$37,4,FALSE),0),
AND(S366&gt;=21,S366&lt;=22,入力項目!$S$16="高専"),IFERROR(VLOOKUP(入力項目!$S$17,子育て関連マスタ!$I$32:$M$34,4,FALSE),0),
AND(S366&gt;=21,S366&lt;=22,入力項目!$S$16&lt;&gt;"高専"),IFERROR(VLOOKUP(入力項目!$S$17,子育て関連マスタ!$I$32:$M$34,4,FALSE),0),
S366&gt;=23,0
) +
IF($D366=4,
  IFERROR(_xlfn.IFS(
  S366&lt;=入力項目!$S$11,0,
  AND(S366=入力項目!$S$11),IFERROR(VLOOKUP(入力項目!$S$12,子育て関連マスタ!$I$4:$M$5,2,FALSE),0),
  AND(S366=4),IFERROR(VLOOKUP(入力項目!$S$13,子育て関連マスタ!$I$9:$M$12,2,FALSE),0),
  AND(S366=7),IFERROR(VLOOKUP(入力項目!$S$14,子育て関連マスタ!$I$16:$M$17,2,FALSE),0),
  AND(S366=13),IFERROR(VLOOKUP(入力項目!$S$15,子育て関連マスタ!$I$21:$M$22,2,FALSE),0),
  AND(S366=16),IFERROR(VLOOKUP(入力項目!$S$16,子育て関連マスタ!$I$26:$M$28,2,FALSE),0),
  AND(S366=19,入力項目!$S$16&lt;&gt;"高専"),IFERROR(VLOOKUP(入力項目!$S$17,子育て関連マスタ!$I$32:$M$37,2,FALSE),0),
  AND(S366=21,入力項目!$S$16="高専"),IFERROR(VLOOKUP(入力項目!$S$17,子育て関連マスタ!$I$32:$M$37,2,FALSE),0),
  S366&gt;=22,0
  ),0),0
) +
IF(AND(S366&gt;=1,S366&lt;=15),IF($D366=入力項目!$S$8,入力項目!$S$3,0),0) +
IF(AND(S366&gt;=1,S366&lt;=15),IF($D366=5,入力項目!$S$4,0),0) +
IF(AND(S366&gt;=1,S366&lt;=15),IF($D366=12,入力項目!$S$5,0),0) +
IF(AND(入力項目!$S$7=$A366,入力項目!$S$8=$D366),子育て関連マスタ!$C$14,0) +
IFERROR(IF(AND(YEAR(EDATE(DATE(入力項目!$S$7,入力項目!$S$8,1),1))=$A366,MONTH(EDATE(DATE(入力項目!$S$7,入力項目!$S$8,1),1))=$D366),子育て関連マスタ!$C$15,0),0) +
IF(AND(OR(S366=3,S366=5,S366=7),$D366=11),子育て関連マスタ!$C$17,0) +
IF(AND(S366=20,$D366=1),子育て関連マスタ!$C$18,0) +
IF(AND(S366=20,$D366=1),
IFERROR(_xlfn.IFS(
入力項目!$S$10="男",子育て関連マスタ!$C$18,
入力項目!$S$10="女",子育て関連マスタ!$C$19
),0),0
) +
IF(AND(S366&gt;=入力項目!$S$18,S366&lt;=入力項目!$S$19),入力項目!$S$20,0) +
IF(AND(S366&gt;=入力項目!$S$21,S366&lt;=入力項目!$S$22),入力項目!$S$23,0) +
IF(AND(S366&gt;=入力項目!$S$24,S366&lt;=入力項目!$S$25),入力項目!$S$26,0)
)</f>
        <v>0</v>
      </c>
      <c r="AH366">
        <f ca="1">-(
_xlfn.IFS(
T366&lt;=入力項目!$S$11,0,
AND(T366&gt;=入力項目!$S$11+1,T366&lt;=3),IFERROR(VLOOKUP(入力項目!$S$12,子育て関連マスタ!$I$4:$M$5,4,FALSE),0),
AND(T366&gt;=4,T366&lt;=6),IFERROR(VLOOKUP(入力項目!$S$13,子育て関連マスタ!$I$9:$M$12,4,FALSE),0),
AND(T366&gt;=7,T366&lt;=12),IFERROR(VLOOKUP(入力項目!$S$14,子育て関連マスタ!$I$16:$M$17,4,FALSE),0),
AND(T366&gt;=13,T366&lt;=15),IFERROR(VLOOKUP(入力項目!$S$15,子育て関連マスタ!$I$21:$M$22,4,FALSE),0),
AND(T366&gt;=16,T366&lt;=18),IFERROR(VLOOKUP(入力項目!$S$16,子育て関連マスタ!$I$26:$M$28,4,FALSE),0),
AND(T366&gt;=19,T366&lt;=20,入力項目!$S$16="高専"),IFERROR(VLOOKUP(入力項目!$S$16,子育て関連マスタ!$I$26:$M$28,4,FALSE),0),
AND(T366&gt;=19,T366&lt;=20,入力項目!$S$16&lt;&gt;"高専"),IFERROR(VLOOKUP(入力項目!$S$17,子育て関連マスタ!$I$32:$M$37,4,FALSE),0),
AND(T366&gt;=21,T366&lt;=22,入力項目!$S$16="高専"),IFERROR(VLOOKUP(入力項目!$S$17,子育て関連マスタ!$I$32:$M$34,4,FALSE),0),
AND(T366&gt;=21,T366&lt;=22,入力項目!$S$16&lt;&gt;"高専"),IFERROR(VLOOKUP(入力項目!$S$17,子育て関連マスタ!$I$32:$M$34,4,FALSE),0),
T366&gt;=23,0
) +
IF($D366=4,
  IFERROR(_xlfn.IFS(
  T366&lt;=入力項目!$S$11,0,
  AND(T366=入力項目!$S$11),IFERROR(VLOOKUP(入力項目!$S$12,子育て関連マスタ!$I$4:$M$5,2,FALSE),0),
  AND(T366=4),IFERROR(VLOOKUP(入力項目!$S$13,子育て関連マスタ!$I$9:$M$12,2,FALSE),0),
  AND(T366=7),IFERROR(VLOOKUP(入力項目!$S$14,子育て関連マスタ!$I$16:$M$17,2,FALSE),0),
  AND(T366=13),IFERROR(VLOOKUP(入力項目!$S$15,子育て関連マスタ!$I$21:$M$22,2,FALSE),0),
  AND(T366=16),IFERROR(VLOOKUP(入力項目!$S$16,子育て関連マスタ!$I$26:$M$28,2,FALSE),0),
  AND(T366=19,入力項目!$S$16&lt;&gt;"高専"),IFERROR(VLOOKUP(入力項目!$S$17,子育て関連マスタ!$I$32:$M$37,2,FALSE),0),
  AND(T366=21,入力項目!$S$16="高専"),IFERROR(VLOOKUP(入力項目!$S$17,子育て関連マスタ!$I$32:$M$37,2,FALSE),0),
  T366&gt;=22,0
  ),0),0
) +
IF(AND(T366&gt;=1,T366&lt;=15),IF($D366=入力項目!$S$8,入力項目!$S$3,0),0) +
IF(AND(T366&gt;=1,T366&lt;=15),IF($D366=5,入力項目!$S$4,0),0) +
IF(AND(T366&gt;=1,T366&lt;=15),IF($D366=12,入力項目!$S$5,0),0) +
IF(AND(入力項目!$S$7=$A366,入力項目!$S$8=$D366),子育て関連マスタ!$C$14,0) +
IFERROR(IF(AND(YEAR(EDATE(DATE(入力項目!$S$7,入力項目!$S$8,1),1))=$A366,MONTH(EDATE(DATE(入力項目!$S$7,入力項目!$S$8,1),1))=$D366),子育て関連マスタ!$C$15,0),0) +
IF(AND(OR(T366=3,T366=5,T366=7),$D366=11),子育て関連マスタ!$C$17,0) +
IF(AND(T366=20,$D366=1),子育て関連マスタ!$C$18,0) +
IF(AND(T366=20,$D366=1),
IFERROR(_xlfn.IFS(
入力項目!$S$10="男",子育て関連マスタ!$C$18,
入力項目!$S$10="女",子育て関連マスタ!$C$19
),0),0
) +
IF(AND(T366&gt;=入力項目!$S$18,T366&lt;=入力項目!$S$19),入力項目!$S$20,0) +
IF(AND(T366&gt;=入力項目!$S$21,T366&lt;=入力項目!$S$22),入力項目!$S$23,0) +
IF(AND(T366&gt;=入力項目!$S$24,T366&lt;=入力項目!$S$25),入力項目!$S$26,0)
)</f>
        <v>0</v>
      </c>
      <c r="AI366">
        <f ca="1">-(
_xlfn.IFS(
U366&lt;=入力項目!$S$11,0,
AND(U366&gt;=入力項目!$S$11+1,U366&lt;=3),IFERROR(VLOOKUP(入力項目!$S$12,子育て関連マスタ!$I$4:$M$5,4,FALSE),0),
AND(U366&gt;=4,U366&lt;=6),IFERROR(VLOOKUP(入力項目!$S$13,子育て関連マスタ!$I$9:$M$12,4,FALSE),0),
AND(U366&gt;=7,U366&lt;=12),IFERROR(VLOOKUP(入力項目!$S$14,子育て関連マスタ!$I$16:$M$17,4,FALSE),0),
AND(U366&gt;=13,U366&lt;=15),IFERROR(VLOOKUP(入力項目!$S$15,子育て関連マスタ!$I$21:$M$22,4,FALSE),0),
AND(U366&gt;=16,U366&lt;=18),IFERROR(VLOOKUP(入力項目!$S$16,子育て関連マスタ!$I$26:$M$28,4,FALSE),0),
AND(U366&gt;=19,U366&lt;=20,入力項目!$S$16="高専"),IFERROR(VLOOKUP(入力項目!$S$16,子育て関連マスタ!$I$26:$M$28,4,FALSE),0),
AND(U366&gt;=19,U366&lt;=20,入力項目!$S$16&lt;&gt;"高専"),IFERROR(VLOOKUP(入力項目!$S$17,子育て関連マスタ!$I$32:$M$37,4,FALSE),0),
AND(U366&gt;=21,U366&lt;=22,入力項目!$S$16="高専"),IFERROR(VLOOKUP(入力項目!$S$17,子育て関連マスタ!$I$32:$M$34,4,FALSE),0),
AND(U366&gt;=21,U366&lt;=22,入力項目!$S$16&lt;&gt;"高専"),IFERROR(VLOOKUP(入力項目!$S$17,子育て関連マスタ!$I$32:$M$34,4,FALSE),0),
U366&gt;=23,0
) +
IF($D366=4,
  IFERROR(_xlfn.IFS(
  U366&lt;=入力項目!$S$11,0,
  AND(U366=入力項目!$S$11),IFERROR(VLOOKUP(入力項目!$S$12,子育て関連マスタ!$I$4:$M$5,2,FALSE),0),
  AND(U366=4),IFERROR(VLOOKUP(入力項目!$S$13,子育て関連マスタ!$I$9:$M$12,2,FALSE),0),
  AND(U366=7),IFERROR(VLOOKUP(入力項目!$S$14,子育て関連マスタ!$I$16:$M$17,2,FALSE),0),
  AND(U366=13),IFERROR(VLOOKUP(入力項目!$S$15,子育て関連マスタ!$I$21:$M$22,2,FALSE),0),
  AND(U366=16),IFERROR(VLOOKUP(入力項目!$S$16,子育て関連マスタ!$I$26:$M$28,2,FALSE),0),
  AND(U366=19,入力項目!$S$16&lt;&gt;"高専"),IFERROR(VLOOKUP(入力項目!$S$17,子育て関連マスタ!$I$32:$M$37,2,FALSE),0),
  AND(U366=21,入力項目!$S$16="高専"),IFERROR(VLOOKUP(入力項目!$S$17,子育て関連マスタ!$I$32:$M$37,2,FALSE),0),
  U366&gt;=22,0
  ),0),0
) +
IF(AND(U366&gt;=1,U366&lt;=15),IF($D366=入力項目!$S$8,入力項目!$S$3,0),0) +
IF(AND(U366&gt;=1,U366&lt;=15),IF($D366=5,入力項目!$S$4,0),0) +
IF(AND(U366&gt;=1,U366&lt;=15),IF($D366=12,入力項目!$S$5,0),0) +
IF(AND(入力項目!$S$7=$A366,入力項目!$S$8=$D366),子育て関連マスタ!$C$14,0) +
IFERROR(IF(AND(YEAR(EDATE(DATE(入力項目!$S$7,入力項目!$S$8,1),1))=$A366,MONTH(EDATE(DATE(入力項目!$S$7,入力項目!$S$8,1),1))=$D366),子育て関連マスタ!$C$15,0),0) +
IF(AND(OR(U366=3,U366=5,U366=7),$D366=11),子育て関連マスタ!$C$17,0) +
IF(AND(U366=20,$D366=1),子育て関連マスタ!$C$18,0) +
IF(AND(U366=20,$D366=1),
IFERROR(_xlfn.IFS(
入力項目!$S$10="男",子育て関連マスタ!$C$18,
入力項目!$S$10="女",子育て関連マスタ!$C$19
),0),0
) +
IF(AND(U366&gt;=入力項目!$S$18,U366&lt;=入力項目!$S$19),入力項目!$S$20,0) +
IF(AND(U366&gt;=入力項目!$S$21,U366&lt;=入力項目!$S$22),入力項目!$S$23,0) +
IF(AND(U366&gt;=入力項目!$S$24,U366&lt;=入力項目!$S$25),入力項目!$S$26,0)
)</f>
        <v>0</v>
      </c>
      <c r="AJ366" s="10">
        <f ca="1">-VLOOKUP($D366,月別収支!$A$2:$H$13,7,FALSE)</f>
        <v>-20000</v>
      </c>
    </row>
    <row r="367" spans="1:36" x14ac:dyDescent="0.4">
      <c r="A367">
        <f t="shared" ca="1" si="105"/>
        <v>2055</v>
      </c>
      <c r="B367">
        <f t="shared" ca="1" si="95"/>
        <v>2054</v>
      </c>
      <c r="C367">
        <f t="shared" ca="1" si="96"/>
        <v>31</v>
      </c>
      <c r="D367">
        <f t="shared" ca="1" si="106"/>
        <v>1</v>
      </c>
      <c r="E367" t="str">
        <f t="shared" ca="1" si="90"/>
        <v>2055年1月</v>
      </c>
      <c r="F367">
        <f ca="1">IF(OR(入力項目!$N$5&lt;$A367,AND(入力項目!$N$5=$A367,入力項目!$N$6&lt;$D367)),IF(F366=0,1,IF(G367=12,F366+1,F366)),0)</f>
        <v>30</v>
      </c>
      <c r="G367">
        <f ca="1">IF(OR(入力項目!$N$5&lt;$A367,AND(入力項目!$N$5=$A367,入力項目!$N$6&lt;$D367)),IF(G366=12,1,G366+1),0)</f>
        <v>3</v>
      </c>
      <c r="H367" t="str">
        <f t="shared" ca="1" si="91"/>
        <v>30_3</v>
      </c>
      <c r="I367">
        <f ca="1">IF(
  IFERROR(AND($C367&gt;0,MOD($C367,入力項目!$N$22)=0,$D367=入力項目!$N$23), FALSE),
  1,
  IF(
    AND(I366&gt;0,J366=12),
    IF(I366=入力項目!$N$28, 0, I366+1),
    I366
  )
)</f>
        <v>1</v>
      </c>
      <c r="J367">
        <f ca="1">IF($D367=入力項目!$N$23,1,IFERROR(J366+1,1))</f>
        <v>8</v>
      </c>
      <c r="K367" t="str">
        <f t="shared" ca="1" si="92"/>
        <v>1_8</v>
      </c>
      <c r="L367">
        <f ca="1">L366+IF(入力項目!$D$4=$D367,1,0)</f>
        <v>59</v>
      </c>
      <c r="M367" t="str">
        <f t="shared" ca="1" si="93"/>
        <v>59歳</v>
      </c>
      <c r="N367">
        <f t="shared" ca="1" si="97"/>
        <v>60</v>
      </c>
      <c r="O367" t="str">
        <f t="shared" ca="1" si="94"/>
        <v>60歳</v>
      </c>
      <c r="P367">
        <f t="shared" ca="1" si="98"/>
        <v>34</v>
      </c>
      <c r="Q367">
        <f t="shared" ca="1" si="99"/>
        <v>32</v>
      </c>
      <c r="R367">
        <f t="shared" ca="1" si="100"/>
        <v>2055</v>
      </c>
      <c r="S367">
        <f t="shared" ca="1" si="101"/>
        <v>2055</v>
      </c>
      <c r="T367">
        <f t="shared" ca="1" si="102"/>
        <v>2055</v>
      </c>
      <c r="U367">
        <f t="shared" ca="1" si="103"/>
        <v>2055</v>
      </c>
      <c r="V367" s="10">
        <f t="shared" ca="1" si="104"/>
        <v>44768045</v>
      </c>
      <c r="W367" s="10">
        <f ca="1">IF($L367&lt;その他マスタ!$B$1,VLOOKUP($D367,月別収支!$A$2:$H$13,2,FALSE),その他マスタ!$B$3)+IF(AND($L367=その他マスタ!$B$1,入力項目!$I$9="あり",$D367=入力項目!$D$4),その他マスタ!$B$2,0)</f>
        <v>300000</v>
      </c>
      <c r="X367" s="10">
        <f ca="1">-IF(入力項目!$K$5=TRUE,
IF($F367+$G367&lt;3,VLOOKUP($D367,月別収支!$A$2:$H$13,8,FALSE),0)+IFERROR(VLOOKUP($H367,住宅ローン計算!C:P,13,FALSE),0)+IF($F367&gt;1,IF(OR($G367=3,$G367=6,$G367=9,$G367=12),ROUNDUP(入力項目!$N$18/4,0),0),0),
VLOOKUP($D367,月別収支!$A$2:$H$13,8,FALSE))</f>
        <v>-91090</v>
      </c>
      <c r="Y367" s="10">
        <f ca="1">-VLOOKUP($D367,月別収支!$A$2:$H$13,3,FALSE)</f>
        <v>-75000</v>
      </c>
      <c r="Z367" s="10">
        <f ca="1">-VLOOKUP($D367,月別収支!$A$2:$H$13,4,FALSE)</f>
        <v>-27000</v>
      </c>
      <c r="AA367" s="10">
        <f ca="1">-VLOOKUP($D367,月別収支!$A$2:$H$13,6,FALSE)</f>
        <v>-10000</v>
      </c>
      <c r="AB367" s="10">
        <f ca="1">-(
VLOOKUP($D367,月別収支!$A$2:$H$13,5,FALSE)+IF(AND(入力項目!$I$27&lt;=$A367,ISEVEN($A367-入力項目!$I$27),入力項目!$I$28=$D367),入力項目!$I$26,0)
+IF(入力項目!$K$26=TRUE,
IFERROR(VLOOKUP($K367,マイカーローン計算!C:P,13,FALSE),0),
IFERROR(
  IF(AND($C367&gt;0,MOD($C367,入力項目!$N$22)=0,$D367=入力項目!$N$23),入力項目!$N$24,0),
 0
)
)
)</f>
        <v>-20000</v>
      </c>
      <c r="AC367" s="10">
        <f ca="1">-IF($A367&lt;入力項目!$N$33,入力項目!$N$35,IF(AND($A367=入力項目!$N$33,$D367&lt;=入力項目!$N$34),入力項目!$N$35,0))</f>
        <v>0</v>
      </c>
      <c r="AD367">
        <f ca="1">-(
_xlfn.IFS(
P367&lt;=入力項目!$S$11,0,
AND(P367&gt;=入力項目!$S$11+1,P367&lt;=3),IFERROR(VLOOKUP(入力項目!$S$12,子育て関連マスタ!$I$4:$M$5,4,FALSE),0),
AND(P367&gt;=4,P367&lt;=6),IFERROR(VLOOKUP(入力項目!$S$13,子育て関連マスタ!$I$9:$M$12,4,FALSE),0),
AND(P367&gt;=7,P367&lt;=12),IFERROR(VLOOKUP(入力項目!$S$14,子育て関連マスタ!$I$16:$M$17,4,FALSE),0),
AND(P367&gt;=13,P367&lt;=15),IFERROR(VLOOKUP(入力項目!$S$15,子育て関連マスタ!$I$21:$M$22,4,FALSE),0),
AND(P367&gt;=16,P367&lt;=18),IFERROR(VLOOKUP(入力項目!$S$16,子育て関連マスタ!$I$26:$M$28,4,FALSE),0),
AND(P367&gt;=19,P367&lt;=20,入力項目!$S$16="高専"),IFERROR(VLOOKUP(入力項目!$S$16,子育て関連マスタ!$I$26:$M$28,4,FALSE),0),
AND(P367&gt;=19,P367&lt;=20,入力項目!$S$16&lt;&gt;"高専"),IFERROR(VLOOKUP(入力項目!$S$17,子育て関連マスタ!$I$32:$M$37,4,FALSE),0),
AND(P367&gt;=21,P367&lt;=22,入力項目!$S$16="高専"),IFERROR(VLOOKUP(入力項目!$S$17,子育て関連マスタ!$I$32:$M$34,4,FALSE),0),
AND(P367&gt;=21,P367&lt;=22,入力項目!$S$16&lt;&gt;"高専"),IFERROR(VLOOKUP(入力項目!$S$17,子育て関連マスタ!$I$32:$M$34,4,FALSE),0),
P367&gt;=23,0
) +
IF($D367=4,
  IFERROR(_xlfn.IFS(
  P367&lt;=入力項目!$S$11,0,
  AND(P367=入力項目!$S$11),IFERROR(VLOOKUP(入力項目!$S$12,子育て関連マスタ!$I$4:$M$5,2,FALSE),0),
  AND(P367=4),IFERROR(VLOOKUP(入力項目!$S$13,子育て関連マスタ!$I$9:$M$12,2,FALSE),0),
  AND(P367=7),IFERROR(VLOOKUP(入力項目!$S$14,子育て関連マスタ!$I$16:$M$17,2,FALSE),0),
  AND(P367=13),IFERROR(VLOOKUP(入力項目!$S$15,子育て関連マスタ!$I$21:$M$22,2,FALSE),0),
  AND(P367=16),IFERROR(VLOOKUP(入力項目!$S$16,子育て関連マスタ!$I$26:$M$28,2,FALSE),0),
  AND(P367=19,入力項目!$S$16&lt;&gt;"高専"),IFERROR(VLOOKUP(入力項目!$S$17,子育て関連マスタ!$I$32:$M$37,2,FALSE),0),
  AND(P367=21,入力項目!$S$16="高専"),IFERROR(VLOOKUP(入力項目!$S$17,子育て関連マスタ!$I$32:$M$37,2,FALSE),0),
  P367&gt;=22,0
  ),0),0
) +
IF(AND(P367&gt;=1,P367&lt;=15),IF($D367=入力項目!$S$8,入力項目!$S$3,0),0) +
IF(AND(P367&gt;=1,P367&lt;=15),IF($D367=5,入力項目!$S$4,0),0) +
IF(AND(P367&gt;=1,P367&lt;=15),IF($D367=12,入力項目!$S$5,0),0) +
IF(AND(入力項目!$S$7=$A367,入力項目!$S$8=$D367),子育て関連マスタ!$C$14,0) +
IFERROR(IF(AND(YEAR(EDATE(DATE(入力項目!$S$7,入力項目!$S$8,1),1))=$A367,MONTH(EDATE(DATE(入力項目!$S$7,入力項目!$S$8,1),1))=$D367),子育て関連マスタ!$C$15,0),0) +
IF(AND(OR(P367=3,P367=5,P367=7),$D367=11),子育て関連マスタ!$C$17,0) +
IF(AND(P367=20,$D367=1),子育て関連マスタ!$C$18,0) +
IF(AND(P367=20,$D367=1),
IFERROR(_xlfn.IFS(
入力項目!$S$10="男",子育て関連マスタ!$C$18,
入力項目!$S$10="女",子育て関連マスタ!$C$19
),0),0
) +
IF(AND(P367&gt;=入力項目!$S$18,P367&lt;=入力項目!$S$19),入力項目!$S$20,0) +
IF(AND(P367&gt;=入力項目!$S$21,P367&lt;=入力項目!$S$22),入力項目!$S$23,0) +
IF(AND(P367&gt;=入力項目!$S$24,P367&lt;=入力項目!$S$25),入力項目!$S$26,0)
)</f>
        <v>0</v>
      </c>
      <c r="AE367">
        <f ca="1">-(
_xlfn.IFS(
Q367&lt;=入力項目!$S$11,0,
AND(Q367&gt;=入力項目!$S$11+1,Q367&lt;=3),IFERROR(VLOOKUP(入力項目!$S$12,子育て関連マスタ!$I$4:$M$5,4,FALSE),0),
AND(Q367&gt;=4,Q367&lt;=6),IFERROR(VLOOKUP(入力項目!$S$13,子育て関連マスタ!$I$9:$M$12,4,FALSE),0),
AND(Q367&gt;=7,Q367&lt;=12),IFERROR(VLOOKUP(入力項目!$S$14,子育て関連マスタ!$I$16:$M$17,4,FALSE),0),
AND(Q367&gt;=13,Q367&lt;=15),IFERROR(VLOOKUP(入力項目!$S$15,子育て関連マスタ!$I$21:$M$22,4,FALSE),0),
AND(Q367&gt;=16,Q367&lt;=18),IFERROR(VLOOKUP(入力項目!$S$16,子育て関連マスタ!$I$26:$M$28,4,FALSE),0),
AND(Q367&gt;=19,Q367&lt;=20,入力項目!$S$16="高専"),IFERROR(VLOOKUP(入力項目!$S$16,子育て関連マスタ!$I$26:$M$28,4,FALSE),0),
AND(Q367&gt;=19,Q367&lt;=20,入力項目!$S$16&lt;&gt;"高専"),IFERROR(VLOOKUP(入力項目!$S$17,子育て関連マスタ!$I$32:$M$37,4,FALSE),0),
AND(Q367&gt;=21,Q367&lt;=22,入力項目!$S$16="高専"),IFERROR(VLOOKUP(入力項目!$S$17,子育て関連マスタ!$I$32:$M$34,4,FALSE),0),
AND(Q367&gt;=21,Q367&lt;=22,入力項目!$S$16&lt;&gt;"高専"),IFERROR(VLOOKUP(入力項目!$S$17,子育て関連マスタ!$I$32:$M$34,4,FALSE),0),
Q367&gt;=23,0
) +
IF($D367=4,
  IFERROR(_xlfn.IFS(
  Q367&lt;=入力項目!$S$11,0,
  AND(Q367=入力項目!$S$11),IFERROR(VLOOKUP(入力項目!$S$12,子育て関連マスタ!$I$4:$M$5,2,FALSE),0),
  AND(Q367=4),IFERROR(VLOOKUP(入力項目!$S$13,子育て関連マスタ!$I$9:$M$12,2,FALSE),0),
  AND(Q367=7),IFERROR(VLOOKUP(入力項目!$S$14,子育て関連マスタ!$I$16:$M$17,2,FALSE),0),
  AND(Q367=13),IFERROR(VLOOKUP(入力項目!$S$15,子育て関連マスタ!$I$21:$M$22,2,FALSE),0),
  AND(Q367=16),IFERROR(VLOOKUP(入力項目!$S$16,子育て関連マスタ!$I$26:$M$28,2,FALSE),0),
  AND(Q367=19,入力項目!$S$16&lt;&gt;"高専"),IFERROR(VLOOKUP(入力項目!$S$17,子育て関連マスタ!$I$32:$M$37,2,FALSE),0),
  AND(Q367=21,入力項目!$S$16="高専"),IFERROR(VLOOKUP(入力項目!$S$17,子育て関連マスタ!$I$32:$M$37,2,FALSE),0),
  Q367&gt;=22,0
  ),0),0
) +
IF(AND(Q367&gt;=1,Q367&lt;=15),IF($D367=入力項目!$S$8,入力項目!$S$3,0),0) +
IF(AND(Q367&gt;=1,Q367&lt;=15),IF($D367=5,入力項目!$S$4,0),0) +
IF(AND(Q367&gt;=1,Q367&lt;=15),IF($D367=12,入力項目!$S$5,0),0) +
IF(AND(入力項目!$S$7=$A367,入力項目!$S$8=$D367),子育て関連マスタ!$C$14,0) +
IFERROR(IF(AND(YEAR(EDATE(DATE(入力項目!$S$7,入力項目!$S$8,1),1))=$A367,MONTH(EDATE(DATE(入力項目!$S$7,入力項目!$S$8,1),1))=$D367),子育て関連マスタ!$C$15,0),0) +
IF(AND(OR(Q367=3,Q367=5,Q367=7),$D367=11),子育て関連マスタ!$C$17,0) +
IF(AND(Q367=20,$D367=1),子育て関連マスタ!$C$18,0) +
IF(AND(Q367=20,$D367=1),
IFERROR(_xlfn.IFS(
入力項目!$S$10="男",子育て関連マスタ!$C$18,
入力項目!$S$10="女",子育て関連マスタ!$C$19
),0),0
) +
IF(AND(Q367&gt;=入力項目!$S$18,Q367&lt;=入力項目!$S$19),入力項目!$S$20,0) +
IF(AND(Q367&gt;=入力項目!$S$21,Q367&lt;=入力項目!$S$22),入力項目!$S$23,0) +
IF(AND(Q367&gt;=入力項目!$S$24,Q367&lt;=入力項目!$S$25),入力項目!$S$26,0)
)</f>
        <v>0</v>
      </c>
      <c r="AF367">
        <f ca="1">-(
_xlfn.IFS(
R367&lt;=入力項目!$S$11,0,
AND(R367&gt;=入力項目!$S$11+1,R367&lt;=3),IFERROR(VLOOKUP(入力項目!$S$12,子育て関連マスタ!$I$4:$M$5,4,FALSE),0),
AND(R367&gt;=4,R367&lt;=6),IFERROR(VLOOKUP(入力項目!$S$13,子育て関連マスタ!$I$9:$M$12,4,FALSE),0),
AND(R367&gt;=7,R367&lt;=12),IFERROR(VLOOKUP(入力項目!$S$14,子育て関連マスタ!$I$16:$M$17,4,FALSE),0),
AND(R367&gt;=13,R367&lt;=15),IFERROR(VLOOKUP(入力項目!$S$15,子育て関連マスタ!$I$21:$M$22,4,FALSE),0),
AND(R367&gt;=16,R367&lt;=18),IFERROR(VLOOKUP(入力項目!$S$16,子育て関連マスタ!$I$26:$M$28,4,FALSE),0),
AND(R367&gt;=19,R367&lt;=20,入力項目!$S$16="高専"),IFERROR(VLOOKUP(入力項目!$S$16,子育て関連マスタ!$I$26:$M$28,4,FALSE),0),
AND(R367&gt;=19,R367&lt;=20,入力項目!$S$16&lt;&gt;"高専"),IFERROR(VLOOKUP(入力項目!$S$17,子育て関連マスタ!$I$32:$M$37,4,FALSE),0),
AND(R367&gt;=21,R367&lt;=22,入力項目!$S$16="高専"),IFERROR(VLOOKUP(入力項目!$S$17,子育て関連マスタ!$I$32:$M$34,4,FALSE),0),
AND(R367&gt;=21,R367&lt;=22,入力項目!$S$16&lt;&gt;"高専"),IFERROR(VLOOKUP(入力項目!$S$17,子育て関連マスタ!$I$32:$M$34,4,FALSE),0),
R367&gt;=23,0
) +
IF($D367=4,
  IFERROR(_xlfn.IFS(
  R367&lt;=入力項目!$S$11,0,
  AND(R367=入力項目!$S$11),IFERROR(VLOOKUP(入力項目!$S$12,子育て関連マスタ!$I$4:$M$5,2,FALSE),0),
  AND(R367=4),IFERROR(VLOOKUP(入力項目!$S$13,子育て関連マスタ!$I$9:$M$12,2,FALSE),0),
  AND(R367=7),IFERROR(VLOOKUP(入力項目!$S$14,子育て関連マスタ!$I$16:$M$17,2,FALSE),0),
  AND(R367=13),IFERROR(VLOOKUP(入力項目!$S$15,子育て関連マスタ!$I$21:$M$22,2,FALSE),0),
  AND(R367=16),IFERROR(VLOOKUP(入力項目!$S$16,子育て関連マスタ!$I$26:$M$28,2,FALSE),0),
  AND(R367=19,入力項目!$S$16&lt;&gt;"高専"),IFERROR(VLOOKUP(入力項目!$S$17,子育て関連マスタ!$I$32:$M$37,2,FALSE),0),
  AND(R367=21,入力項目!$S$16="高専"),IFERROR(VLOOKUP(入力項目!$S$17,子育て関連マスタ!$I$32:$M$37,2,FALSE),0),
  R367&gt;=22,0
  ),0),0
) +
IF(AND(R367&gt;=1,R367&lt;=15),IF($D367=入力項目!$S$8,入力項目!$S$3,0),0) +
IF(AND(R367&gt;=1,R367&lt;=15),IF($D367=5,入力項目!$S$4,0),0) +
IF(AND(R367&gt;=1,R367&lt;=15),IF($D367=12,入力項目!$S$5,0),0) +
IF(AND(入力項目!$S$7=$A367,入力項目!$S$8=$D367),子育て関連マスタ!$C$14,0) +
IFERROR(IF(AND(YEAR(EDATE(DATE(入力項目!$S$7,入力項目!$S$8,1),1))=$A367,MONTH(EDATE(DATE(入力項目!$S$7,入力項目!$S$8,1),1))=$D367),子育て関連マスタ!$C$15,0),0) +
IF(AND(OR(R367=3,R367=5,R367=7),$D367=11),子育て関連マスタ!$C$17,0) +
IF(AND(R367=20,$D367=1),子育て関連マスタ!$C$18,0) +
IF(AND(R367=20,$D367=1),
IFERROR(_xlfn.IFS(
入力項目!$S$10="男",子育て関連マスタ!$C$18,
入力項目!$S$10="女",子育て関連マスタ!$C$19
),0),0
) +
IF(AND(R367&gt;=入力項目!$S$18,R367&lt;=入力項目!$S$19),入力項目!$S$20,0) +
IF(AND(R367&gt;=入力項目!$S$21,R367&lt;=入力項目!$S$22),入力項目!$S$23,0) +
IF(AND(R367&gt;=入力項目!$S$24,R367&lt;=入力項目!$S$25),入力項目!$S$26,0)
)</f>
        <v>0</v>
      </c>
      <c r="AG367">
        <f ca="1">-(
_xlfn.IFS(
S367&lt;=入力項目!$S$11,0,
AND(S367&gt;=入力項目!$S$11+1,S367&lt;=3),IFERROR(VLOOKUP(入力項目!$S$12,子育て関連マスタ!$I$4:$M$5,4,FALSE),0),
AND(S367&gt;=4,S367&lt;=6),IFERROR(VLOOKUP(入力項目!$S$13,子育て関連マスタ!$I$9:$M$12,4,FALSE),0),
AND(S367&gt;=7,S367&lt;=12),IFERROR(VLOOKUP(入力項目!$S$14,子育て関連マスタ!$I$16:$M$17,4,FALSE),0),
AND(S367&gt;=13,S367&lt;=15),IFERROR(VLOOKUP(入力項目!$S$15,子育て関連マスタ!$I$21:$M$22,4,FALSE),0),
AND(S367&gt;=16,S367&lt;=18),IFERROR(VLOOKUP(入力項目!$S$16,子育て関連マスタ!$I$26:$M$28,4,FALSE),0),
AND(S367&gt;=19,S367&lt;=20,入力項目!$S$16="高専"),IFERROR(VLOOKUP(入力項目!$S$16,子育て関連マスタ!$I$26:$M$28,4,FALSE),0),
AND(S367&gt;=19,S367&lt;=20,入力項目!$S$16&lt;&gt;"高専"),IFERROR(VLOOKUP(入力項目!$S$17,子育て関連マスタ!$I$32:$M$37,4,FALSE),0),
AND(S367&gt;=21,S367&lt;=22,入力項目!$S$16="高専"),IFERROR(VLOOKUP(入力項目!$S$17,子育て関連マスタ!$I$32:$M$34,4,FALSE),0),
AND(S367&gt;=21,S367&lt;=22,入力項目!$S$16&lt;&gt;"高専"),IFERROR(VLOOKUP(入力項目!$S$17,子育て関連マスタ!$I$32:$M$34,4,FALSE),0),
S367&gt;=23,0
) +
IF($D367=4,
  IFERROR(_xlfn.IFS(
  S367&lt;=入力項目!$S$11,0,
  AND(S367=入力項目!$S$11),IFERROR(VLOOKUP(入力項目!$S$12,子育て関連マスタ!$I$4:$M$5,2,FALSE),0),
  AND(S367=4),IFERROR(VLOOKUP(入力項目!$S$13,子育て関連マスタ!$I$9:$M$12,2,FALSE),0),
  AND(S367=7),IFERROR(VLOOKUP(入力項目!$S$14,子育て関連マスタ!$I$16:$M$17,2,FALSE),0),
  AND(S367=13),IFERROR(VLOOKUP(入力項目!$S$15,子育て関連マスタ!$I$21:$M$22,2,FALSE),0),
  AND(S367=16),IFERROR(VLOOKUP(入力項目!$S$16,子育て関連マスタ!$I$26:$M$28,2,FALSE),0),
  AND(S367=19,入力項目!$S$16&lt;&gt;"高専"),IFERROR(VLOOKUP(入力項目!$S$17,子育て関連マスタ!$I$32:$M$37,2,FALSE),0),
  AND(S367=21,入力項目!$S$16="高専"),IFERROR(VLOOKUP(入力項目!$S$17,子育て関連マスタ!$I$32:$M$37,2,FALSE),0),
  S367&gt;=22,0
  ),0),0
) +
IF(AND(S367&gt;=1,S367&lt;=15),IF($D367=入力項目!$S$8,入力項目!$S$3,0),0) +
IF(AND(S367&gt;=1,S367&lt;=15),IF($D367=5,入力項目!$S$4,0),0) +
IF(AND(S367&gt;=1,S367&lt;=15),IF($D367=12,入力項目!$S$5,0),0) +
IF(AND(入力項目!$S$7=$A367,入力項目!$S$8=$D367),子育て関連マスタ!$C$14,0) +
IFERROR(IF(AND(YEAR(EDATE(DATE(入力項目!$S$7,入力項目!$S$8,1),1))=$A367,MONTH(EDATE(DATE(入力項目!$S$7,入力項目!$S$8,1),1))=$D367),子育て関連マスタ!$C$15,0),0) +
IF(AND(OR(S367=3,S367=5,S367=7),$D367=11),子育て関連マスタ!$C$17,0) +
IF(AND(S367=20,$D367=1),子育て関連マスタ!$C$18,0) +
IF(AND(S367=20,$D367=1),
IFERROR(_xlfn.IFS(
入力項目!$S$10="男",子育て関連マスタ!$C$18,
入力項目!$S$10="女",子育て関連マスタ!$C$19
),0),0
) +
IF(AND(S367&gt;=入力項目!$S$18,S367&lt;=入力項目!$S$19),入力項目!$S$20,0) +
IF(AND(S367&gt;=入力項目!$S$21,S367&lt;=入力項目!$S$22),入力項目!$S$23,0) +
IF(AND(S367&gt;=入力項目!$S$24,S367&lt;=入力項目!$S$25),入力項目!$S$26,0)
)</f>
        <v>0</v>
      </c>
      <c r="AH367">
        <f ca="1">-(
_xlfn.IFS(
T367&lt;=入力項目!$S$11,0,
AND(T367&gt;=入力項目!$S$11+1,T367&lt;=3),IFERROR(VLOOKUP(入力項目!$S$12,子育て関連マスタ!$I$4:$M$5,4,FALSE),0),
AND(T367&gt;=4,T367&lt;=6),IFERROR(VLOOKUP(入力項目!$S$13,子育て関連マスタ!$I$9:$M$12,4,FALSE),0),
AND(T367&gt;=7,T367&lt;=12),IFERROR(VLOOKUP(入力項目!$S$14,子育て関連マスタ!$I$16:$M$17,4,FALSE),0),
AND(T367&gt;=13,T367&lt;=15),IFERROR(VLOOKUP(入力項目!$S$15,子育て関連マスタ!$I$21:$M$22,4,FALSE),0),
AND(T367&gt;=16,T367&lt;=18),IFERROR(VLOOKUP(入力項目!$S$16,子育て関連マスタ!$I$26:$M$28,4,FALSE),0),
AND(T367&gt;=19,T367&lt;=20,入力項目!$S$16="高専"),IFERROR(VLOOKUP(入力項目!$S$16,子育て関連マスタ!$I$26:$M$28,4,FALSE),0),
AND(T367&gt;=19,T367&lt;=20,入力項目!$S$16&lt;&gt;"高専"),IFERROR(VLOOKUP(入力項目!$S$17,子育て関連マスタ!$I$32:$M$37,4,FALSE),0),
AND(T367&gt;=21,T367&lt;=22,入力項目!$S$16="高専"),IFERROR(VLOOKUP(入力項目!$S$17,子育て関連マスタ!$I$32:$M$34,4,FALSE),0),
AND(T367&gt;=21,T367&lt;=22,入力項目!$S$16&lt;&gt;"高専"),IFERROR(VLOOKUP(入力項目!$S$17,子育て関連マスタ!$I$32:$M$34,4,FALSE),0),
T367&gt;=23,0
) +
IF($D367=4,
  IFERROR(_xlfn.IFS(
  T367&lt;=入力項目!$S$11,0,
  AND(T367=入力項目!$S$11),IFERROR(VLOOKUP(入力項目!$S$12,子育て関連マスタ!$I$4:$M$5,2,FALSE),0),
  AND(T367=4),IFERROR(VLOOKUP(入力項目!$S$13,子育て関連マスタ!$I$9:$M$12,2,FALSE),0),
  AND(T367=7),IFERROR(VLOOKUP(入力項目!$S$14,子育て関連マスタ!$I$16:$M$17,2,FALSE),0),
  AND(T367=13),IFERROR(VLOOKUP(入力項目!$S$15,子育て関連マスタ!$I$21:$M$22,2,FALSE),0),
  AND(T367=16),IFERROR(VLOOKUP(入力項目!$S$16,子育て関連マスタ!$I$26:$M$28,2,FALSE),0),
  AND(T367=19,入力項目!$S$16&lt;&gt;"高専"),IFERROR(VLOOKUP(入力項目!$S$17,子育て関連マスタ!$I$32:$M$37,2,FALSE),0),
  AND(T367=21,入力項目!$S$16="高専"),IFERROR(VLOOKUP(入力項目!$S$17,子育て関連マスタ!$I$32:$M$37,2,FALSE),0),
  T367&gt;=22,0
  ),0),0
) +
IF(AND(T367&gt;=1,T367&lt;=15),IF($D367=入力項目!$S$8,入力項目!$S$3,0),0) +
IF(AND(T367&gt;=1,T367&lt;=15),IF($D367=5,入力項目!$S$4,0),0) +
IF(AND(T367&gt;=1,T367&lt;=15),IF($D367=12,入力項目!$S$5,0),0) +
IF(AND(入力項目!$S$7=$A367,入力項目!$S$8=$D367),子育て関連マスタ!$C$14,0) +
IFERROR(IF(AND(YEAR(EDATE(DATE(入力項目!$S$7,入力項目!$S$8,1),1))=$A367,MONTH(EDATE(DATE(入力項目!$S$7,入力項目!$S$8,1),1))=$D367),子育て関連マスタ!$C$15,0),0) +
IF(AND(OR(T367=3,T367=5,T367=7),$D367=11),子育て関連マスタ!$C$17,0) +
IF(AND(T367=20,$D367=1),子育て関連マスタ!$C$18,0) +
IF(AND(T367=20,$D367=1),
IFERROR(_xlfn.IFS(
入力項目!$S$10="男",子育て関連マスタ!$C$18,
入力項目!$S$10="女",子育て関連マスタ!$C$19
),0),0
) +
IF(AND(T367&gt;=入力項目!$S$18,T367&lt;=入力項目!$S$19),入力項目!$S$20,0) +
IF(AND(T367&gt;=入力項目!$S$21,T367&lt;=入力項目!$S$22),入力項目!$S$23,0) +
IF(AND(T367&gt;=入力項目!$S$24,T367&lt;=入力項目!$S$25),入力項目!$S$26,0)
)</f>
        <v>0</v>
      </c>
      <c r="AI367">
        <f ca="1">-(
_xlfn.IFS(
U367&lt;=入力項目!$S$11,0,
AND(U367&gt;=入力項目!$S$11+1,U367&lt;=3),IFERROR(VLOOKUP(入力項目!$S$12,子育て関連マスタ!$I$4:$M$5,4,FALSE),0),
AND(U367&gt;=4,U367&lt;=6),IFERROR(VLOOKUP(入力項目!$S$13,子育て関連マスタ!$I$9:$M$12,4,FALSE),0),
AND(U367&gt;=7,U367&lt;=12),IFERROR(VLOOKUP(入力項目!$S$14,子育て関連マスタ!$I$16:$M$17,4,FALSE),0),
AND(U367&gt;=13,U367&lt;=15),IFERROR(VLOOKUP(入力項目!$S$15,子育て関連マスタ!$I$21:$M$22,4,FALSE),0),
AND(U367&gt;=16,U367&lt;=18),IFERROR(VLOOKUP(入力項目!$S$16,子育て関連マスタ!$I$26:$M$28,4,FALSE),0),
AND(U367&gt;=19,U367&lt;=20,入力項目!$S$16="高専"),IFERROR(VLOOKUP(入力項目!$S$16,子育て関連マスタ!$I$26:$M$28,4,FALSE),0),
AND(U367&gt;=19,U367&lt;=20,入力項目!$S$16&lt;&gt;"高専"),IFERROR(VLOOKUP(入力項目!$S$17,子育て関連マスタ!$I$32:$M$37,4,FALSE),0),
AND(U367&gt;=21,U367&lt;=22,入力項目!$S$16="高専"),IFERROR(VLOOKUP(入力項目!$S$17,子育て関連マスタ!$I$32:$M$34,4,FALSE),0),
AND(U367&gt;=21,U367&lt;=22,入力項目!$S$16&lt;&gt;"高専"),IFERROR(VLOOKUP(入力項目!$S$17,子育て関連マスタ!$I$32:$M$34,4,FALSE),0),
U367&gt;=23,0
) +
IF($D367=4,
  IFERROR(_xlfn.IFS(
  U367&lt;=入力項目!$S$11,0,
  AND(U367=入力項目!$S$11),IFERROR(VLOOKUP(入力項目!$S$12,子育て関連マスタ!$I$4:$M$5,2,FALSE),0),
  AND(U367=4),IFERROR(VLOOKUP(入力項目!$S$13,子育て関連マスタ!$I$9:$M$12,2,FALSE),0),
  AND(U367=7),IFERROR(VLOOKUP(入力項目!$S$14,子育て関連マスタ!$I$16:$M$17,2,FALSE),0),
  AND(U367=13),IFERROR(VLOOKUP(入力項目!$S$15,子育て関連マスタ!$I$21:$M$22,2,FALSE),0),
  AND(U367=16),IFERROR(VLOOKUP(入力項目!$S$16,子育て関連マスタ!$I$26:$M$28,2,FALSE),0),
  AND(U367=19,入力項目!$S$16&lt;&gt;"高専"),IFERROR(VLOOKUP(入力項目!$S$17,子育て関連マスタ!$I$32:$M$37,2,FALSE),0),
  AND(U367=21,入力項目!$S$16="高専"),IFERROR(VLOOKUP(入力項目!$S$17,子育て関連マスタ!$I$32:$M$37,2,FALSE),0),
  U367&gt;=22,0
  ),0),0
) +
IF(AND(U367&gt;=1,U367&lt;=15),IF($D367=入力項目!$S$8,入力項目!$S$3,0),0) +
IF(AND(U367&gt;=1,U367&lt;=15),IF($D367=5,入力項目!$S$4,0),0) +
IF(AND(U367&gt;=1,U367&lt;=15),IF($D367=12,入力項目!$S$5,0),0) +
IF(AND(入力項目!$S$7=$A367,入力項目!$S$8=$D367),子育て関連マスタ!$C$14,0) +
IFERROR(IF(AND(YEAR(EDATE(DATE(入力項目!$S$7,入力項目!$S$8,1),1))=$A367,MONTH(EDATE(DATE(入力項目!$S$7,入力項目!$S$8,1),1))=$D367),子育て関連マスタ!$C$15,0),0) +
IF(AND(OR(U367=3,U367=5,U367=7),$D367=11),子育て関連マスタ!$C$17,0) +
IF(AND(U367=20,$D367=1),子育て関連マスタ!$C$18,0) +
IF(AND(U367=20,$D367=1),
IFERROR(_xlfn.IFS(
入力項目!$S$10="男",子育て関連マスタ!$C$18,
入力項目!$S$10="女",子育て関連マスタ!$C$19
),0),0
) +
IF(AND(U367&gt;=入力項目!$S$18,U367&lt;=入力項目!$S$19),入力項目!$S$20,0) +
IF(AND(U367&gt;=入力項目!$S$21,U367&lt;=入力項目!$S$22),入力項目!$S$23,0) +
IF(AND(U367&gt;=入力項目!$S$24,U367&lt;=入力項目!$S$25),入力項目!$S$26,0)
)</f>
        <v>0</v>
      </c>
      <c r="AJ367" s="10">
        <f ca="1">-VLOOKUP($D367,月別収支!$A$2:$H$13,7,FALSE)</f>
        <v>-20000</v>
      </c>
    </row>
    <row r="368" spans="1:36" x14ac:dyDescent="0.4">
      <c r="A368">
        <f t="shared" ca="1" si="105"/>
        <v>2055</v>
      </c>
      <c r="B368">
        <f t="shared" ca="1" si="95"/>
        <v>2054</v>
      </c>
      <c r="C368">
        <f t="shared" ca="1" si="96"/>
        <v>31</v>
      </c>
      <c r="D368">
        <f t="shared" ca="1" si="106"/>
        <v>2</v>
      </c>
      <c r="E368" t="str">
        <f t="shared" ca="1" si="90"/>
        <v>2055年2月</v>
      </c>
      <c r="F368">
        <f ca="1">IF(OR(入力項目!$N$5&lt;$A368,AND(入力項目!$N$5=$A368,入力項目!$N$6&lt;$D368)),IF(F367=0,1,IF(G368=12,F367+1,F367)),0)</f>
        <v>30</v>
      </c>
      <c r="G368">
        <f ca="1">IF(OR(入力項目!$N$5&lt;$A368,AND(入力項目!$N$5=$A368,入力項目!$N$6&lt;$D368)),IF(G367=12,1,G367+1),0)</f>
        <v>4</v>
      </c>
      <c r="H368" t="str">
        <f t="shared" ca="1" si="91"/>
        <v>30_4</v>
      </c>
      <c r="I368">
        <f ca="1">IF(
  IFERROR(AND($C368&gt;0,MOD($C368,入力項目!$N$22)=0,$D368=入力項目!$N$23), FALSE),
  1,
  IF(
    AND(I367&gt;0,J367=12),
    IF(I367=入力項目!$N$28, 0, I367+1),
    I367
  )
)</f>
        <v>1</v>
      </c>
      <c r="J368">
        <f ca="1">IF($D368=入力項目!$N$23,1,IFERROR(J367+1,1))</f>
        <v>9</v>
      </c>
      <c r="K368" t="str">
        <f t="shared" ca="1" si="92"/>
        <v>1_9</v>
      </c>
      <c r="L368">
        <f ca="1">L367+IF(入力項目!$D$4=$D368,1,0)</f>
        <v>59</v>
      </c>
      <c r="M368" t="str">
        <f t="shared" ca="1" si="93"/>
        <v>59歳</v>
      </c>
      <c r="N368">
        <f t="shared" ca="1" si="97"/>
        <v>60</v>
      </c>
      <c r="O368" t="str">
        <f t="shared" ca="1" si="94"/>
        <v>60歳</v>
      </c>
      <c r="P368">
        <f t="shared" ca="1" si="98"/>
        <v>34</v>
      </c>
      <c r="Q368">
        <f t="shared" ca="1" si="99"/>
        <v>32</v>
      </c>
      <c r="R368">
        <f t="shared" ca="1" si="100"/>
        <v>2055</v>
      </c>
      <c r="S368">
        <f t="shared" ca="1" si="101"/>
        <v>2055</v>
      </c>
      <c r="T368">
        <f t="shared" ca="1" si="102"/>
        <v>2055</v>
      </c>
      <c r="U368">
        <f t="shared" ca="1" si="103"/>
        <v>2055</v>
      </c>
      <c r="V368" s="10">
        <f t="shared" ca="1" si="104"/>
        <v>44862455</v>
      </c>
      <c r="W368" s="10">
        <f ca="1">IF($L368&lt;その他マスタ!$B$1,VLOOKUP($D368,月別収支!$A$2:$H$13,2,FALSE),その他マスタ!$B$3)+IF(AND($L368=その他マスタ!$B$1,入力項目!$I$9="あり",$D368=入力項目!$D$4),その他マスタ!$B$2,0)</f>
        <v>300000</v>
      </c>
      <c r="X368" s="10">
        <f ca="1">-IF(入力項目!$K$5=TRUE,
IF($F368+$G368&lt;3,VLOOKUP($D368,月別収支!$A$2:$H$13,8,FALSE),0)+IFERROR(VLOOKUP($H368,住宅ローン計算!C:P,13,FALSE),0)+IF($F368&gt;1,IF(OR($G368=3,$G368=6,$G368=9,$G368=12),ROUNDUP(入力項目!$N$18/4,0),0),0),
VLOOKUP($D368,月別収支!$A$2:$H$13,8,FALSE))</f>
        <v>-53590</v>
      </c>
      <c r="Y368" s="10">
        <f ca="1">-VLOOKUP($D368,月別収支!$A$2:$H$13,3,FALSE)</f>
        <v>-75000</v>
      </c>
      <c r="Z368" s="10">
        <f ca="1">-VLOOKUP($D368,月別収支!$A$2:$H$13,4,FALSE)</f>
        <v>-27000</v>
      </c>
      <c r="AA368" s="10">
        <f ca="1">-VLOOKUP($D368,月別収支!$A$2:$H$13,6,FALSE)</f>
        <v>-10000</v>
      </c>
      <c r="AB368" s="10">
        <f ca="1">-(
VLOOKUP($D368,月別収支!$A$2:$H$13,5,FALSE)+IF(AND(入力項目!$I$27&lt;=$A368,ISEVEN($A368-入力項目!$I$27),入力項目!$I$28=$D368),入力項目!$I$26,0)
+IF(入力項目!$K$26=TRUE,
IFERROR(VLOOKUP($K368,マイカーローン計算!C:P,13,FALSE),0),
IFERROR(
  IF(AND($C368&gt;0,MOD($C368,入力項目!$N$22)=0,$D368=入力項目!$N$23),入力項目!$N$24,0),
 0
)
)
)</f>
        <v>-20000</v>
      </c>
      <c r="AC368" s="10">
        <f ca="1">-IF($A368&lt;入力項目!$N$33,入力項目!$N$35,IF(AND($A368=入力項目!$N$33,$D368&lt;=入力項目!$N$34),入力項目!$N$35,0))</f>
        <v>0</v>
      </c>
      <c r="AD368">
        <f ca="1">-(
_xlfn.IFS(
P368&lt;=入力項目!$S$11,0,
AND(P368&gt;=入力項目!$S$11+1,P368&lt;=3),IFERROR(VLOOKUP(入力項目!$S$12,子育て関連マスタ!$I$4:$M$5,4,FALSE),0),
AND(P368&gt;=4,P368&lt;=6),IFERROR(VLOOKUP(入力項目!$S$13,子育て関連マスタ!$I$9:$M$12,4,FALSE),0),
AND(P368&gt;=7,P368&lt;=12),IFERROR(VLOOKUP(入力項目!$S$14,子育て関連マスタ!$I$16:$M$17,4,FALSE),0),
AND(P368&gt;=13,P368&lt;=15),IFERROR(VLOOKUP(入力項目!$S$15,子育て関連マスタ!$I$21:$M$22,4,FALSE),0),
AND(P368&gt;=16,P368&lt;=18),IFERROR(VLOOKUP(入力項目!$S$16,子育て関連マスタ!$I$26:$M$28,4,FALSE),0),
AND(P368&gt;=19,P368&lt;=20,入力項目!$S$16="高専"),IFERROR(VLOOKUP(入力項目!$S$16,子育て関連マスタ!$I$26:$M$28,4,FALSE),0),
AND(P368&gt;=19,P368&lt;=20,入力項目!$S$16&lt;&gt;"高専"),IFERROR(VLOOKUP(入力項目!$S$17,子育て関連マスタ!$I$32:$M$37,4,FALSE),0),
AND(P368&gt;=21,P368&lt;=22,入力項目!$S$16="高専"),IFERROR(VLOOKUP(入力項目!$S$17,子育て関連マスタ!$I$32:$M$34,4,FALSE),0),
AND(P368&gt;=21,P368&lt;=22,入力項目!$S$16&lt;&gt;"高専"),IFERROR(VLOOKUP(入力項目!$S$17,子育て関連マスタ!$I$32:$M$34,4,FALSE),0),
P368&gt;=23,0
) +
IF($D368=4,
  IFERROR(_xlfn.IFS(
  P368&lt;=入力項目!$S$11,0,
  AND(P368=入力項目!$S$11),IFERROR(VLOOKUP(入力項目!$S$12,子育て関連マスタ!$I$4:$M$5,2,FALSE),0),
  AND(P368=4),IFERROR(VLOOKUP(入力項目!$S$13,子育て関連マスタ!$I$9:$M$12,2,FALSE),0),
  AND(P368=7),IFERROR(VLOOKUP(入力項目!$S$14,子育て関連マスタ!$I$16:$M$17,2,FALSE),0),
  AND(P368=13),IFERROR(VLOOKUP(入力項目!$S$15,子育て関連マスタ!$I$21:$M$22,2,FALSE),0),
  AND(P368=16),IFERROR(VLOOKUP(入力項目!$S$16,子育て関連マスタ!$I$26:$M$28,2,FALSE),0),
  AND(P368=19,入力項目!$S$16&lt;&gt;"高専"),IFERROR(VLOOKUP(入力項目!$S$17,子育て関連マスタ!$I$32:$M$37,2,FALSE),0),
  AND(P368=21,入力項目!$S$16="高専"),IFERROR(VLOOKUP(入力項目!$S$17,子育て関連マスタ!$I$32:$M$37,2,FALSE),0),
  P368&gt;=22,0
  ),0),0
) +
IF(AND(P368&gt;=1,P368&lt;=15),IF($D368=入力項目!$S$8,入力項目!$S$3,0),0) +
IF(AND(P368&gt;=1,P368&lt;=15),IF($D368=5,入力項目!$S$4,0),0) +
IF(AND(P368&gt;=1,P368&lt;=15),IF($D368=12,入力項目!$S$5,0),0) +
IF(AND(入力項目!$S$7=$A368,入力項目!$S$8=$D368),子育て関連マスタ!$C$14,0) +
IFERROR(IF(AND(YEAR(EDATE(DATE(入力項目!$S$7,入力項目!$S$8,1),1))=$A368,MONTH(EDATE(DATE(入力項目!$S$7,入力項目!$S$8,1),1))=$D368),子育て関連マスタ!$C$15,0),0) +
IF(AND(OR(P368=3,P368=5,P368=7),$D368=11),子育て関連マスタ!$C$17,0) +
IF(AND(P368=20,$D368=1),子育て関連マスタ!$C$18,0) +
IF(AND(P368=20,$D368=1),
IFERROR(_xlfn.IFS(
入力項目!$S$10="男",子育て関連マスタ!$C$18,
入力項目!$S$10="女",子育て関連マスタ!$C$19
),0),0
) +
IF(AND(P368&gt;=入力項目!$S$18,P368&lt;=入力項目!$S$19),入力項目!$S$20,0) +
IF(AND(P368&gt;=入力項目!$S$21,P368&lt;=入力項目!$S$22),入力項目!$S$23,0) +
IF(AND(P368&gt;=入力項目!$S$24,P368&lt;=入力項目!$S$25),入力項目!$S$26,0)
)</f>
        <v>0</v>
      </c>
      <c r="AE368">
        <f ca="1">-(
_xlfn.IFS(
Q368&lt;=入力項目!$S$11,0,
AND(Q368&gt;=入力項目!$S$11+1,Q368&lt;=3),IFERROR(VLOOKUP(入力項目!$S$12,子育て関連マスタ!$I$4:$M$5,4,FALSE),0),
AND(Q368&gt;=4,Q368&lt;=6),IFERROR(VLOOKUP(入力項目!$S$13,子育て関連マスタ!$I$9:$M$12,4,FALSE),0),
AND(Q368&gt;=7,Q368&lt;=12),IFERROR(VLOOKUP(入力項目!$S$14,子育て関連マスタ!$I$16:$M$17,4,FALSE),0),
AND(Q368&gt;=13,Q368&lt;=15),IFERROR(VLOOKUP(入力項目!$S$15,子育て関連マスタ!$I$21:$M$22,4,FALSE),0),
AND(Q368&gt;=16,Q368&lt;=18),IFERROR(VLOOKUP(入力項目!$S$16,子育て関連マスタ!$I$26:$M$28,4,FALSE),0),
AND(Q368&gt;=19,Q368&lt;=20,入力項目!$S$16="高専"),IFERROR(VLOOKUP(入力項目!$S$16,子育て関連マスタ!$I$26:$M$28,4,FALSE),0),
AND(Q368&gt;=19,Q368&lt;=20,入力項目!$S$16&lt;&gt;"高専"),IFERROR(VLOOKUP(入力項目!$S$17,子育て関連マスタ!$I$32:$M$37,4,FALSE),0),
AND(Q368&gt;=21,Q368&lt;=22,入力項目!$S$16="高専"),IFERROR(VLOOKUP(入力項目!$S$17,子育て関連マスタ!$I$32:$M$34,4,FALSE),0),
AND(Q368&gt;=21,Q368&lt;=22,入力項目!$S$16&lt;&gt;"高専"),IFERROR(VLOOKUP(入力項目!$S$17,子育て関連マスタ!$I$32:$M$34,4,FALSE),0),
Q368&gt;=23,0
) +
IF($D368=4,
  IFERROR(_xlfn.IFS(
  Q368&lt;=入力項目!$S$11,0,
  AND(Q368=入力項目!$S$11),IFERROR(VLOOKUP(入力項目!$S$12,子育て関連マスタ!$I$4:$M$5,2,FALSE),0),
  AND(Q368=4),IFERROR(VLOOKUP(入力項目!$S$13,子育て関連マスタ!$I$9:$M$12,2,FALSE),0),
  AND(Q368=7),IFERROR(VLOOKUP(入力項目!$S$14,子育て関連マスタ!$I$16:$M$17,2,FALSE),0),
  AND(Q368=13),IFERROR(VLOOKUP(入力項目!$S$15,子育て関連マスタ!$I$21:$M$22,2,FALSE),0),
  AND(Q368=16),IFERROR(VLOOKUP(入力項目!$S$16,子育て関連マスタ!$I$26:$M$28,2,FALSE),0),
  AND(Q368=19,入力項目!$S$16&lt;&gt;"高専"),IFERROR(VLOOKUP(入力項目!$S$17,子育て関連マスタ!$I$32:$M$37,2,FALSE),0),
  AND(Q368=21,入力項目!$S$16="高専"),IFERROR(VLOOKUP(入力項目!$S$17,子育て関連マスタ!$I$32:$M$37,2,FALSE),0),
  Q368&gt;=22,0
  ),0),0
) +
IF(AND(Q368&gt;=1,Q368&lt;=15),IF($D368=入力項目!$S$8,入力項目!$S$3,0),0) +
IF(AND(Q368&gt;=1,Q368&lt;=15),IF($D368=5,入力項目!$S$4,0),0) +
IF(AND(Q368&gt;=1,Q368&lt;=15),IF($D368=12,入力項目!$S$5,0),0) +
IF(AND(入力項目!$S$7=$A368,入力項目!$S$8=$D368),子育て関連マスタ!$C$14,0) +
IFERROR(IF(AND(YEAR(EDATE(DATE(入力項目!$S$7,入力項目!$S$8,1),1))=$A368,MONTH(EDATE(DATE(入力項目!$S$7,入力項目!$S$8,1),1))=$D368),子育て関連マスタ!$C$15,0),0) +
IF(AND(OR(Q368=3,Q368=5,Q368=7),$D368=11),子育て関連マスタ!$C$17,0) +
IF(AND(Q368=20,$D368=1),子育て関連マスタ!$C$18,0) +
IF(AND(Q368=20,$D368=1),
IFERROR(_xlfn.IFS(
入力項目!$S$10="男",子育て関連マスタ!$C$18,
入力項目!$S$10="女",子育て関連マスタ!$C$19
),0),0
) +
IF(AND(Q368&gt;=入力項目!$S$18,Q368&lt;=入力項目!$S$19),入力項目!$S$20,0) +
IF(AND(Q368&gt;=入力項目!$S$21,Q368&lt;=入力項目!$S$22),入力項目!$S$23,0) +
IF(AND(Q368&gt;=入力項目!$S$24,Q368&lt;=入力項目!$S$25),入力項目!$S$26,0)
)</f>
        <v>0</v>
      </c>
      <c r="AF368">
        <f ca="1">-(
_xlfn.IFS(
R368&lt;=入力項目!$S$11,0,
AND(R368&gt;=入力項目!$S$11+1,R368&lt;=3),IFERROR(VLOOKUP(入力項目!$S$12,子育て関連マスタ!$I$4:$M$5,4,FALSE),0),
AND(R368&gt;=4,R368&lt;=6),IFERROR(VLOOKUP(入力項目!$S$13,子育て関連マスタ!$I$9:$M$12,4,FALSE),0),
AND(R368&gt;=7,R368&lt;=12),IFERROR(VLOOKUP(入力項目!$S$14,子育て関連マスタ!$I$16:$M$17,4,FALSE),0),
AND(R368&gt;=13,R368&lt;=15),IFERROR(VLOOKUP(入力項目!$S$15,子育て関連マスタ!$I$21:$M$22,4,FALSE),0),
AND(R368&gt;=16,R368&lt;=18),IFERROR(VLOOKUP(入力項目!$S$16,子育て関連マスタ!$I$26:$M$28,4,FALSE),0),
AND(R368&gt;=19,R368&lt;=20,入力項目!$S$16="高専"),IFERROR(VLOOKUP(入力項目!$S$16,子育て関連マスタ!$I$26:$M$28,4,FALSE),0),
AND(R368&gt;=19,R368&lt;=20,入力項目!$S$16&lt;&gt;"高専"),IFERROR(VLOOKUP(入力項目!$S$17,子育て関連マスタ!$I$32:$M$37,4,FALSE),0),
AND(R368&gt;=21,R368&lt;=22,入力項目!$S$16="高専"),IFERROR(VLOOKUP(入力項目!$S$17,子育て関連マスタ!$I$32:$M$34,4,FALSE),0),
AND(R368&gt;=21,R368&lt;=22,入力項目!$S$16&lt;&gt;"高専"),IFERROR(VLOOKUP(入力項目!$S$17,子育て関連マスタ!$I$32:$M$34,4,FALSE),0),
R368&gt;=23,0
) +
IF($D368=4,
  IFERROR(_xlfn.IFS(
  R368&lt;=入力項目!$S$11,0,
  AND(R368=入力項目!$S$11),IFERROR(VLOOKUP(入力項目!$S$12,子育て関連マスタ!$I$4:$M$5,2,FALSE),0),
  AND(R368=4),IFERROR(VLOOKUP(入力項目!$S$13,子育て関連マスタ!$I$9:$M$12,2,FALSE),0),
  AND(R368=7),IFERROR(VLOOKUP(入力項目!$S$14,子育て関連マスタ!$I$16:$M$17,2,FALSE),0),
  AND(R368=13),IFERROR(VLOOKUP(入力項目!$S$15,子育て関連マスタ!$I$21:$M$22,2,FALSE),0),
  AND(R368=16),IFERROR(VLOOKUP(入力項目!$S$16,子育て関連マスタ!$I$26:$M$28,2,FALSE),0),
  AND(R368=19,入力項目!$S$16&lt;&gt;"高専"),IFERROR(VLOOKUP(入力項目!$S$17,子育て関連マスタ!$I$32:$M$37,2,FALSE),0),
  AND(R368=21,入力項目!$S$16="高専"),IFERROR(VLOOKUP(入力項目!$S$17,子育て関連マスタ!$I$32:$M$37,2,FALSE),0),
  R368&gt;=22,0
  ),0),0
) +
IF(AND(R368&gt;=1,R368&lt;=15),IF($D368=入力項目!$S$8,入力項目!$S$3,0),0) +
IF(AND(R368&gt;=1,R368&lt;=15),IF($D368=5,入力項目!$S$4,0),0) +
IF(AND(R368&gt;=1,R368&lt;=15),IF($D368=12,入力項目!$S$5,0),0) +
IF(AND(入力項目!$S$7=$A368,入力項目!$S$8=$D368),子育て関連マスタ!$C$14,0) +
IFERROR(IF(AND(YEAR(EDATE(DATE(入力項目!$S$7,入力項目!$S$8,1),1))=$A368,MONTH(EDATE(DATE(入力項目!$S$7,入力項目!$S$8,1),1))=$D368),子育て関連マスタ!$C$15,0),0) +
IF(AND(OR(R368=3,R368=5,R368=7),$D368=11),子育て関連マスタ!$C$17,0) +
IF(AND(R368=20,$D368=1),子育て関連マスタ!$C$18,0) +
IF(AND(R368=20,$D368=1),
IFERROR(_xlfn.IFS(
入力項目!$S$10="男",子育て関連マスタ!$C$18,
入力項目!$S$10="女",子育て関連マスタ!$C$19
),0),0
) +
IF(AND(R368&gt;=入力項目!$S$18,R368&lt;=入力項目!$S$19),入力項目!$S$20,0) +
IF(AND(R368&gt;=入力項目!$S$21,R368&lt;=入力項目!$S$22),入力項目!$S$23,0) +
IF(AND(R368&gt;=入力項目!$S$24,R368&lt;=入力項目!$S$25),入力項目!$S$26,0)
)</f>
        <v>0</v>
      </c>
      <c r="AG368">
        <f ca="1">-(
_xlfn.IFS(
S368&lt;=入力項目!$S$11,0,
AND(S368&gt;=入力項目!$S$11+1,S368&lt;=3),IFERROR(VLOOKUP(入力項目!$S$12,子育て関連マスタ!$I$4:$M$5,4,FALSE),0),
AND(S368&gt;=4,S368&lt;=6),IFERROR(VLOOKUP(入力項目!$S$13,子育て関連マスタ!$I$9:$M$12,4,FALSE),0),
AND(S368&gt;=7,S368&lt;=12),IFERROR(VLOOKUP(入力項目!$S$14,子育て関連マスタ!$I$16:$M$17,4,FALSE),0),
AND(S368&gt;=13,S368&lt;=15),IFERROR(VLOOKUP(入力項目!$S$15,子育て関連マスタ!$I$21:$M$22,4,FALSE),0),
AND(S368&gt;=16,S368&lt;=18),IFERROR(VLOOKUP(入力項目!$S$16,子育て関連マスタ!$I$26:$M$28,4,FALSE),0),
AND(S368&gt;=19,S368&lt;=20,入力項目!$S$16="高専"),IFERROR(VLOOKUP(入力項目!$S$16,子育て関連マスタ!$I$26:$M$28,4,FALSE),0),
AND(S368&gt;=19,S368&lt;=20,入力項目!$S$16&lt;&gt;"高専"),IFERROR(VLOOKUP(入力項目!$S$17,子育て関連マスタ!$I$32:$M$37,4,FALSE),0),
AND(S368&gt;=21,S368&lt;=22,入力項目!$S$16="高専"),IFERROR(VLOOKUP(入力項目!$S$17,子育て関連マスタ!$I$32:$M$34,4,FALSE),0),
AND(S368&gt;=21,S368&lt;=22,入力項目!$S$16&lt;&gt;"高専"),IFERROR(VLOOKUP(入力項目!$S$17,子育て関連マスタ!$I$32:$M$34,4,FALSE),0),
S368&gt;=23,0
) +
IF($D368=4,
  IFERROR(_xlfn.IFS(
  S368&lt;=入力項目!$S$11,0,
  AND(S368=入力項目!$S$11),IFERROR(VLOOKUP(入力項目!$S$12,子育て関連マスタ!$I$4:$M$5,2,FALSE),0),
  AND(S368=4),IFERROR(VLOOKUP(入力項目!$S$13,子育て関連マスタ!$I$9:$M$12,2,FALSE),0),
  AND(S368=7),IFERROR(VLOOKUP(入力項目!$S$14,子育て関連マスタ!$I$16:$M$17,2,FALSE),0),
  AND(S368=13),IFERROR(VLOOKUP(入力項目!$S$15,子育て関連マスタ!$I$21:$M$22,2,FALSE),0),
  AND(S368=16),IFERROR(VLOOKUP(入力項目!$S$16,子育て関連マスタ!$I$26:$M$28,2,FALSE),0),
  AND(S368=19,入力項目!$S$16&lt;&gt;"高専"),IFERROR(VLOOKUP(入力項目!$S$17,子育て関連マスタ!$I$32:$M$37,2,FALSE),0),
  AND(S368=21,入力項目!$S$16="高専"),IFERROR(VLOOKUP(入力項目!$S$17,子育て関連マスタ!$I$32:$M$37,2,FALSE),0),
  S368&gt;=22,0
  ),0),0
) +
IF(AND(S368&gt;=1,S368&lt;=15),IF($D368=入力項目!$S$8,入力項目!$S$3,0),0) +
IF(AND(S368&gt;=1,S368&lt;=15),IF($D368=5,入力項目!$S$4,0),0) +
IF(AND(S368&gt;=1,S368&lt;=15),IF($D368=12,入力項目!$S$5,0),0) +
IF(AND(入力項目!$S$7=$A368,入力項目!$S$8=$D368),子育て関連マスタ!$C$14,0) +
IFERROR(IF(AND(YEAR(EDATE(DATE(入力項目!$S$7,入力項目!$S$8,1),1))=$A368,MONTH(EDATE(DATE(入力項目!$S$7,入力項目!$S$8,1),1))=$D368),子育て関連マスタ!$C$15,0),0) +
IF(AND(OR(S368=3,S368=5,S368=7),$D368=11),子育て関連マスタ!$C$17,0) +
IF(AND(S368=20,$D368=1),子育て関連マスタ!$C$18,0) +
IF(AND(S368=20,$D368=1),
IFERROR(_xlfn.IFS(
入力項目!$S$10="男",子育て関連マスタ!$C$18,
入力項目!$S$10="女",子育て関連マスタ!$C$19
),0),0
) +
IF(AND(S368&gt;=入力項目!$S$18,S368&lt;=入力項目!$S$19),入力項目!$S$20,0) +
IF(AND(S368&gt;=入力項目!$S$21,S368&lt;=入力項目!$S$22),入力項目!$S$23,0) +
IF(AND(S368&gt;=入力項目!$S$24,S368&lt;=入力項目!$S$25),入力項目!$S$26,0)
)</f>
        <v>0</v>
      </c>
      <c r="AH368">
        <f ca="1">-(
_xlfn.IFS(
T368&lt;=入力項目!$S$11,0,
AND(T368&gt;=入力項目!$S$11+1,T368&lt;=3),IFERROR(VLOOKUP(入力項目!$S$12,子育て関連マスタ!$I$4:$M$5,4,FALSE),0),
AND(T368&gt;=4,T368&lt;=6),IFERROR(VLOOKUP(入力項目!$S$13,子育て関連マスタ!$I$9:$M$12,4,FALSE),0),
AND(T368&gt;=7,T368&lt;=12),IFERROR(VLOOKUP(入力項目!$S$14,子育て関連マスタ!$I$16:$M$17,4,FALSE),0),
AND(T368&gt;=13,T368&lt;=15),IFERROR(VLOOKUP(入力項目!$S$15,子育て関連マスタ!$I$21:$M$22,4,FALSE),0),
AND(T368&gt;=16,T368&lt;=18),IFERROR(VLOOKUP(入力項目!$S$16,子育て関連マスタ!$I$26:$M$28,4,FALSE),0),
AND(T368&gt;=19,T368&lt;=20,入力項目!$S$16="高専"),IFERROR(VLOOKUP(入力項目!$S$16,子育て関連マスタ!$I$26:$M$28,4,FALSE),0),
AND(T368&gt;=19,T368&lt;=20,入力項目!$S$16&lt;&gt;"高専"),IFERROR(VLOOKUP(入力項目!$S$17,子育て関連マスタ!$I$32:$M$37,4,FALSE),0),
AND(T368&gt;=21,T368&lt;=22,入力項目!$S$16="高専"),IFERROR(VLOOKUP(入力項目!$S$17,子育て関連マスタ!$I$32:$M$34,4,FALSE),0),
AND(T368&gt;=21,T368&lt;=22,入力項目!$S$16&lt;&gt;"高専"),IFERROR(VLOOKUP(入力項目!$S$17,子育て関連マスタ!$I$32:$M$34,4,FALSE),0),
T368&gt;=23,0
) +
IF($D368=4,
  IFERROR(_xlfn.IFS(
  T368&lt;=入力項目!$S$11,0,
  AND(T368=入力項目!$S$11),IFERROR(VLOOKUP(入力項目!$S$12,子育て関連マスタ!$I$4:$M$5,2,FALSE),0),
  AND(T368=4),IFERROR(VLOOKUP(入力項目!$S$13,子育て関連マスタ!$I$9:$M$12,2,FALSE),0),
  AND(T368=7),IFERROR(VLOOKUP(入力項目!$S$14,子育て関連マスタ!$I$16:$M$17,2,FALSE),0),
  AND(T368=13),IFERROR(VLOOKUP(入力項目!$S$15,子育て関連マスタ!$I$21:$M$22,2,FALSE),0),
  AND(T368=16),IFERROR(VLOOKUP(入力項目!$S$16,子育て関連マスタ!$I$26:$M$28,2,FALSE),0),
  AND(T368=19,入力項目!$S$16&lt;&gt;"高専"),IFERROR(VLOOKUP(入力項目!$S$17,子育て関連マスタ!$I$32:$M$37,2,FALSE),0),
  AND(T368=21,入力項目!$S$16="高専"),IFERROR(VLOOKUP(入力項目!$S$17,子育て関連マスタ!$I$32:$M$37,2,FALSE),0),
  T368&gt;=22,0
  ),0),0
) +
IF(AND(T368&gt;=1,T368&lt;=15),IF($D368=入力項目!$S$8,入力項目!$S$3,0),0) +
IF(AND(T368&gt;=1,T368&lt;=15),IF($D368=5,入力項目!$S$4,0),0) +
IF(AND(T368&gt;=1,T368&lt;=15),IF($D368=12,入力項目!$S$5,0),0) +
IF(AND(入力項目!$S$7=$A368,入力項目!$S$8=$D368),子育て関連マスタ!$C$14,0) +
IFERROR(IF(AND(YEAR(EDATE(DATE(入力項目!$S$7,入力項目!$S$8,1),1))=$A368,MONTH(EDATE(DATE(入力項目!$S$7,入力項目!$S$8,1),1))=$D368),子育て関連マスタ!$C$15,0),0) +
IF(AND(OR(T368=3,T368=5,T368=7),$D368=11),子育て関連マスタ!$C$17,0) +
IF(AND(T368=20,$D368=1),子育て関連マスタ!$C$18,0) +
IF(AND(T368=20,$D368=1),
IFERROR(_xlfn.IFS(
入力項目!$S$10="男",子育て関連マスタ!$C$18,
入力項目!$S$10="女",子育て関連マスタ!$C$19
),0),0
) +
IF(AND(T368&gt;=入力項目!$S$18,T368&lt;=入力項目!$S$19),入力項目!$S$20,0) +
IF(AND(T368&gt;=入力項目!$S$21,T368&lt;=入力項目!$S$22),入力項目!$S$23,0) +
IF(AND(T368&gt;=入力項目!$S$24,T368&lt;=入力項目!$S$25),入力項目!$S$26,0)
)</f>
        <v>0</v>
      </c>
      <c r="AI368">
        <f ca="1">-(
_xlfn.IFS(
U368&lt;=入力項目!$S$11,0,
AND(U368&gt;=入力項目!$S$11+1,U368&lt;=3),IFERROR(VLOOKUP(入力項目!$S$12,子育て関連マスタ!$I$4:$M$5,4,FALSE),0),
AND(U368&gt;=4,U368&lt;=6),IFERROR(VLOOKUP(入力項目!$S$13,子育て関連マスタ!$I$9:$M$12,4,FALSE),0),
AND(U368&gt;=7,U368&lt;=12),IFERROR(VLOOKUP(入力項目!$S$14,子育て関連マスタ!$I$16:$M$17,4,FALSE),0),
AND(U368&gt;=13,U368&lt;=15),IFERROR(VLOOKUP(入力項目!$S$15,子育て関連マスタ!$I$21:$M$22,4,FALSE),0),
AND(U368&gt;=16,U368&lt;=18),IFERROR(VLOOKUP(入力項目!$S$16,子育て関連マスタ!$I$26:$M$28,4,FALSE),0),
AND(U368&gt;=19,U368&lt;=20,入力項目!$S$16="高専"),IFERROR(VLOOKUP(入力項目!$S$16,子育て関連マスタ!$I$26:$M$28,4,FALSE),0),
AND(U368&gt;=19,U368&lt;=20,入力項目!$S$16&lt;&gt;"高専"),IFERROR(VLOOKUP(入力項目!$S$17,子育て関連マスタ!$I$32:$M$37,4,FALSE),0),
AND(U368&gt;=21,U368&lt;=22,入力項目!$S$16="高専"),IFERROR(VLOOKUP(入力項目!$S$17,子育て関連マスタ!$I$32:$M$34,4,FALSE),0),
AND(U368&gt;=21,U368&lt;=22,入力項目!$S$16&lt;&gt;"高専"),IFERROR(VLOOKUP(入力項目!$S$17,子育て関連マスタ!$I$32:$M$34,4,FALSE),0),
U368&gt;=23,0
) +
IF($D368=4,
  IFERROR(_xlfn.IFS(
  U368&lt;=入力項目!$S$11,0,
  AND(U368=入力項目!$S$11),IFERROR(VLOOKUP(入力項目!$S$12,子育て関連マスタ!$I$4:$M$5,2,FALSE),0),
  AND(U368=4),IFERROR(VLOOKUP(入力項目!$S$13,子育て関連マスタ!$I$9:$M$12,2,FALSE),0),
  AND(U368=7),IFERROR(VLOOKUP(入力項目!$S$14,子育て関連マスタ!$I$16:$M$17,2,FALSE),0),
  AND(U368=13),IFERROR(VLOOKUP(入力項目!$S$15,子育て関連マスタ!$I$21:$M$22,2,FALSE),0),
  AND(U368=16),IFERROR(VLOOKUP(入力項目!$S$16,子育て関連マスタ!$I$26:$M$28,2,FALSE),0),
  AND(U368=19,入力項目!$S$16&lt;&gt;"高専"),IFERROR(VLOOKUP(入力項目!$S$17,子育て関連マスタ!$I$32:$M$37,2,FALSE),0),
  AND(U368=21,入力項目!$S$16="高専"),IFERROR(VLOOKUP(入力項目!$S$17,子育て関連マスタ!$I$32:$M$37,2,FALSE),0),
  U368&gt;=22,0
  ),0),0
) +
IF(AND(U368&gt;=1,U368&lt;=15),IF($D368=入力項目!$S$8,入力項目!$S$3,0),0) +
IF(AND(U368&gt;=1,U368&lt;=15),IF($D368=5,入力項目!$S$4,0),0) +
IF(AND(U368&gt;=1,U368&lt;=15),IF($D368=12,入力項目!$S$5,0),0) +
IF(AND(入力項目!$S$7=$A368,入力項目!$S$8=$D368),子育て関連マスタ!$C$14,0) +
IFERROR(IF(AND(YEAR(EDATE(DATE(入力項目!$S$7,入力項目!$S$8,1),1))=$A368,MONTH(EDATE(DATE(入力項目!$S$7,入力項目!$S$8,1),1))=$D368),子育て関連マスタ!$C$15,0),0) +
IF(AND(OR(U368=3,U368=5,U368=7),$D368=11),子育て関連マスタ!$C$17,0) +
IF(AND(U368=20,$D368=1),子育て関連マスタ!$C$18,0) +
IF(AND(U368=20,$D368=1),
IFERROR(_xlfn.IFS(
入力項目!$S$10="男",子育て関連マスタ!$C$18,
入力項目!$S$10="女",子育て関連マスタ!$C$19
),0),0
) +
IF(AND(U368&gt;=入力項目!$S$18,U368&lt;=入力項目!$S$19),入力項目!$S$20,0) +
IF(AND(U368&gt;=入力項目!$S$21,U368&lt;=入力項目!$S$22),入力項目!$S$23,0) +
IF(AND(U368&gt;=入力項目!$S$24,U368&lt;=入力項目!$S$25),入力項目!$S$26,0)
)</f>
        <v>0</v>
      </c>
      <c r="AJ368" s="10">
        <f ca="1">-VLOOKUP($D368,月別収支!$A$2:$H$13,7,FALSE)</f>
        <v>-20000</v>
      </c>
    </row>
    <row r="369" spans="1:36" x14ac:dyDescent="0.4">
      <c r="A369">
        <f t="shared" ca="1" si="105"/>
        <v>2055</v>
      </c>
      <c r="B369">
        <f t="shared" ca="1" si="95"/>
        <v>2054</v>
      </c>
      <c r="C369">
        <f t="shared" ca="1" si="96"/>
        <v>31</v>
      </c>
      <c r="D369">
        <f t="shared" ca="1" si="106"/>
        <v>3</v>
      </c>
      <c r="E369" t="str">
        <f t="shared" ca="1" si="90"/>
        <v>2055年3月</v>
      </c>
      <c r="F369">
        <f ca="1">IF(OR(入力項目!$N$5&lt;$A369,AND(入力項目!$N$5=$A369,入力項目!$N$6&lt;$D369)),IF(F368=0,1,IF(G369=12,F368+1,F368)),0)</f>
        <v>30</v>
      </c>
      <c r="G369">
        <f ca="1">IF(OR(入力項目!$N$5&lt;$A369,AND(入力項目!$N$5=$A369,入力項目!$N$6&lt;$D369)),IF(G368=12,1,G368+1),0)</f>
        <v>5</v>
      </c>
      <c r="H369" t="str">
        <f t="shared" ca="1" si="91"/>
        <v>30_5</v>
      </c>
      <c r="I369">
        <f ca="1">IF(
  IFERROR(AND($C369&gt;0,MOD($C369,入力項目!$N$22)=0,$D369=入力項目!$N$23), FALSE),
  1,
  IF(
    AND(I368&gt;0,J368=12),
    IF(I368=入力項目!$N$28, 0, I368+1),
    I368
  )
)</f>
        <v>1</v>
      </c>
      <c r="J369">
        <f ca="1">IF($D369=入力項目!$N$23,1,IFERROR(J368+1,1))</f>
        <v>10</v>
      </c>
      <c r="K369" t="str">
        <f t="shared" ca="1" si="92"/>
        <v>1_10</v>
      </c>
      <c r="L369">
        <f ca="1">L368+IF(入力項目!$D$4=$D369,1,0)</f>
        <v>59</v>
      </c>
      <c r="M369" t="str">
        <f t="shared" ca="1" si="93"/>
        <v>59歳</v>
      </c>
      <c r="N369">
        <f t="shared" ca="1" si="97"/>
        <v>60</v>
      </c>
      <c r="O369" t="str">
        <f t="shared" ca="1" si="94"/>
        <v>60歳</v>
      </c>
      <c r="P369">
        <f t="shared" ca="1" si="98"/>
        <v>34</v>
      </c>
      <c r="Q369">
        <f t="shared" ca="1" si="99"/>
        <v>32</v>
      </c>
      <c r="R369">
        <f t="shared" ca="1" si="100"/>
        <v>2055</v>
      </c>
      <c r="S369">
        <f t="shared" ca="1" si="101"/>
        <v>2055</v>
      </c>
      <c r="T369">
        <f t="shared" ca="1" si="102"/>
        <v>2055</v>
      </c>
      <c r="U369">
        <f t="shared" ca="1" si="103"/>
        <v>2055</v>
      </c>
      <c r="V369" s="10">
        <f t="shared" ca="1" si="104"/>
        <v>44956865</v>
      </c>
      <c r="W369" s="10">
        <f ca="1">IF($L369&lt;その他マスタ!$B$1,VLOOKUP($D369,月別収支!$A$2:$H$13,2,FALSE),その他マスタ!$B$3)+IF(AND($L369=その他マスタ!$B$1,入力項目!$I$9="あり",$D369=入力項目!$D$4),その他マスタ!$B$2,0)</f>
        <v>300000</v>
      </c>
      <c r="X369" s="10">
        <f ca="1">-IF(入力項目!$K$5=TRUE,
IF($F369+$G369&lt;3,VLOOKUP($D369,月別収支!$A$2:$H$13,8,FALSE),0)+IFERROR(VLOOKUP($H369,住宅ローン計算!C:P,13,FALSE),0)+IF($F369&gt;1,IF(OR($G369=3,$G369=6,$G369=9,$G369=12),ROUNDUP(入力項目!$N$18/4,0),0),0),
VLOOKUP($D369,月別収支!$A$2:$H$13,8,FALSE))</f>
        <v>-53590</v>
      </c>
      <c r="Y369" s="10">
        <f ca="1">-VLOOKUP($D369,月別収支!$A$2:$H$13,3,FALSE)</f>
        <v>-75000</v>
      </c>
      <c r="Z369" s="10">
        <f ca="1">-VLOOKUP($D369,月別収支!$A$2:$H$13,4,FALSE)</f>
        <v>-27000</v>
      </c>
      <c r="AA369" s="10">
        <f ca="1">-VLOOKUP($D369,月別収支!$A$2:$H$13,6,FALSE)</f>
        <v>-10000</v>
      </c>
      <c r="AB369" s="10">
        <f ca="1">-(
VLOOKUP($D369,月別収支!$A$2:$H$13,5,FALSE)+IF(AND(入力項目!$I$27&lt;=$A369,ISEVEN($A369-入力項目!$I$27),入力項目!$I$28=$D369),入力項目!$I$26,0)
+IF(入力項目!$K$26=TRUE,
IFERROR(VLOOKUP($K369,マイカーローン計算!C:P,13,FALSE),0),
IFERROR(
  IF(AND($C369&gt;0,MOD($C369,入力項目!$N$22)=0,$D369=入力項目!$N$23),入力項目!$N$24,0),
 0
)
)
)</f>
        <v>-20000</v>
      </c>
      <c r="AC369" s="10">
        <f ca="1">-IF($A369&lt;入力項目!$N$33,入力項目!$N$35,IF(AND($A369=入力項目!$N$33,$D369&lt;=入力項目!$N$34),入力項目!$N$35,0))</f>
        <v>0</v>
      </c>
      <c r="AD369">
        <f ca="1">-(
_xlfn.IFS(
P369&lt;=入力項目!$S$11,0,
AND(P369&gt;=入力項目!$S$11+1,P369&lt;=3),IFERROR(VLOOKUP(入力項目!$S$12,子育て関連マスタ!$I$4:$M$5,4,FALSE),0),
AND(P369&gt;=4,P369&lt;=6),IFERROR(VLOOKUP(入力項目!$S$13,子育て関連マスタ!$I$9:$M$12,4,FALSE),0),
AND(P369&gt;=7,P369&lt;=12),IFERROR(VLOOKUP(入力項目!$S$14,子育て関連マスタ!$I$16:$M$17,4,FALSE),0),
AND(P369&gt;=13,P369&lt;=15),IFERROR(VLOOKUP(入力項目!$S$15,子育て関連マスタ!$I$21:$M$22,4,FALSE),0),
AND(P369&gt;=16,P369&lt;=18),IFERROR(VLOOKUP(入力項目!$S$16,子育て関連マスタ!$I$26:$M$28,4,FALSE),0),
AND(P369&gt;=19,P369&lt;=20,入力項目!$S$16="高専"),IFERROR(VLOOKUP(入力項目!$S$16,子育て関連マスタ!$I$26:$M$28,4,FALSE),0),
AND(P369&gt;=19,P369&lt;=20,入力項目!$S$16&lt;&gt;"高専"),IFERROR(VLOOKUP(入力項目!$S$17,子育て関連マスタ!$I$32:$M$37,4,FALSE),0),
AND(P369&gt;=21,P369&lt;=22,入力項目!$S$16="高専"),IFERROR(VLOOKUP(入力項目!$S$17,子育て関連マスタ!$I$32:$M$34,4,FALSE),0),
AND(P369&gt;=21,P369&lt;=22,入力項目!$S$16&lt;&gt;"高専"),IFERROR(VLOOKUP(入力項目!$S$17,子育て関連マスタ!$I$32:$M$34,4,FALSE),0),
P369&gt;=23,0
) +
IF($D369=4,
  IFERROR(_xlfn.IFS(
  P369&lt;=入力項目!$S$11,0,
  AND(P369=入力項目!$S$11),IFERROR(VLOOKUP(入力項目!$S$12,子育て関連マスタ!$I$4:$M$5,2,FALSE),0),
  AND(P369=4),IFERROR(VLOOKUP(入力項目!$S$13,子育て関連マスタ!$I$9:$M$12,2,FALSE),0),
  AND(P369=7),IFERROR(VLOOKUP(入力項目!$S$14,子育て関連マスタ!$I$16:$M$17,2,FALSE),0),
  AND(P369=13),IFERROR(VLOOKUP(入力項目!$S$15,子育て関連マスタ!$I$21:$M$22,2,FALSE),0),
  AND(P369=16),IFERROR(VLOOKUP(入力項目!$S$16,子育て関連マスタ!$I$26:$M$28,2,FALSE),0),
  AND(P369=19,入力項目!$S$16&lt;&gt;"高専"),IFERROR(VLOOKUP(入力項目!$S$17,子育て関連マスタ!$I$32:$M$37,2,FALSE),0),
  AND(P369=21,入力項目!$S$16="高専"),IFERROR(VLOOKUP(入力項目!$S$17,子育て関連マスタ!$I$32:$M$37,2,FALSE),0),
  P369&gt;=22,0
  ),0),0
) +
IF(AND(P369&gt;=1,P369&lt;=15),IF($D369=入力項目!$S$8,入力項目!$S$3,0),0) +
IF(AND(P369&gt;=1,P369&lt;=15),IF($D369=5,入力項目!$S$4,0),0) +
IF(AND(P369&gt;=1,P369&lt;=15),IF($D369=12,入力項目!$S$5,0),0) +
IF(AND(入力項目!$S$7=$A369,入力項目!$S$8=$D369),子育て関連マスタ!$C$14,0) +
IFERROR(IF(AND(YEAR(EDATE(DATE(入力項目!$S$7,入力項目!$S$8,1),1))=$A369,MONTH(EDATE(DATE(入力項目!$S$7,入力項目!$S$8,1),1))=$D369),子育て関連マスタ!$C$15,0),0) +
IF(AND(OR(P369=3,P369=5,P369=7),$D369=11),子育て関連マスタ!$C$17,0) +
IF(AND(P369=20,$D369=1),子育て関連マスタ!$C$18,0) +
IF(AND(P369=20,$D369=1),
IFERROR(_xlfn.IFS(
入力項目!$S$10="男",子育て関連マスタ!$C$18,
入力項目!$S$10="女",子育て関連マスタ!$C$19
),0),0
) +
IF(AND(P369&gt;=入力項目!$S$18,P369&lt;=入力項目!$S$19),入力項目!$S$20,0) +
IF(AND(P369&gt;=入力項目!$S$21,P369&lt;=入力項目!$S$22),入力項目!$S$23,0) +
IF(AND(P369&gt;=入力項目!$S$24,P369&lt;=入力項目!$S$25),入力項目!$S$26,0)
)</f>
        <v>0</v>
      </c>
      <c r="AE369">
        <f ca="1">-(
_xlfn.IFS(
Q369&lt;=入力項目!$S$11,0,
AND(Q369&gt;=入力項目!$S$11+1,Q369&lt;=3),IFERROR(VLOOKUP(入力項目!$S$12,子育て関連マスタ!$I$4:$M$5,4,FALSE),0),
AND(Q369&gt;=4,Q369&lt;=6),IFERROR(VLOOKUP(入力項目!$S$13,子育て関連マスタ!$I$9:$M$12,4,FALSE),0),
AND(Q369&gt;=7,Q369&lt;=12),IFERROR(VLOOKUP(入力項目!$S$14,子育て関連マスタ!$I$16:$M$17,4,FALSE),0),
AND(Q369&gt;=13,Q369&lt;=15),IFERROR(VLOOKUP(入力項目!$S$15,子育て関連マスタ!$I$21:$M$22,4,FALSE),0),
AND(Q369&gt;=16,Q369&lt;=18),IFERROR(VLOOKUP(入力項目!$S$16,子育て関連マスタ!$I$26:$M$28,4,FALSE),0),
AND(Q369&gt;=19,Q369&lt;=20,入力項目!$S$16="高専"),IFERROR(VLOOKUP(入力項目!$S$16,子育て関連マスタ!$I$26:$M$28,4,FALSE),0),
AND(Q369&gt;=19,Q369&lt;=20,入力項目!$S$16&lt;&gt;"高専"),IFERROR(VLOOKUP(入力項目!$S$17,子育て関連マスタ!$I$32:$M$37,4,FALSE),0),
AND(Q369&gt;=21,Q369&lt;=22,入力項目!$S$16="高専"),IFERROR(VLOOKUP(入力項目!$S$17,子育て関連マスタ!$I$32:$M$34,4,FALSE),0),
AND(Q369&gt;=21,Q369&lt;=22,入力項目!$S$16&lt;&gt;"高専"),IFERROR(VLOOKUP(入力項目!$S$17,子育て関連マスタ!$I$32:$M$34,4,FALSE),0),
Q369&gt;=23,0
) +
IF($D369=4,
  IFERROR(_xlfn.IFS(
  Q369&lt;=入力項目!$S$11,0,
  AND(Q369=入力項目!$S$11),IFERROR(VLOOKUP(入力項目!$S$12,子育て関連マスタ!$I$4:$M$5,2,FALSE),0),
  AND(Q369=4),IFERROR(VLOOKUP(入力項目!$S$13,子育て関連マスタ!$I$9:$M$12,2,FALSE),0),
  AND(Q369=7),IFERROR(VLOOKUP(入力項目!$S$14,子育て関連マスタ!$I$16:$M$17,2,FALSE),0),
  AND(Q369=13),IFERROR(VLOOKUP(入力項目!$S$15,子育て関連マスタ!$I$21:$M$22,2,FALSE),0),
  AND(Q369=16),IFERROR(VLOOKUP(入力項目!$S$16,子育て関連マスタ!$I$26:$M$28,2,FALSE),0),
  AND(Q369=19,入力項目!$S$16&lt;&gt;"高専"),IFERROR(VLOOKUP(入力項目!$S$17,子育て関連マスタ!$I$32:$M$37,2,FALSE),0),
  AND(Q369=21,入力項目!$S$16="高専"),IFERROR(VLOOKUP(入力項目!$S$17,子育て関連マスタ!$I$32:$M$37,2,FALSE),0),
  Q369&gt;=22,0
  ),0),0
) +
IF(AND(Q369&gt;=1,Q369&lt;=15),IF($D369=入力項目!$S$8,入力項目!$S$3,0),0) +
IF(AND(Q369&gt;=1,Q369&lt;=15),IF($D369=5,入力項目!$S$4,0),0) +
IF(AND(Q369&gt;=1,Q369&lt;=15),IF($D369=12,入力項目!$S$5,0),0) +
IF(AND(入力項目!$S$7=$A369,入力項目!$S$8=$D369),子育て関連マスタ!$C$14,0) +
IFERROR(IF(AND(YEAR(EDATE(DATE(入力項目!$S$7,入力項目!$S$8,1),1))=$A369,MONTH(EDATE(DATE(入力項目!$S$7,入力項目!$S$8,1),1))=$D369),子育て関連マスタ!$C$15,0),0) +
IF(AND(OR(Q369=3,Q369=5,Q369=7),$D369=11),子育て関連マスタ!$C$17,0) +
IF(AND(Q369=20,$D369=1),子育て関連マスタ!$C$18,0) +
IF(AND(Q369=20,$D369=1),
IFERROR(_xlfn.IFS(
入力項目!$S$10="男",子育て関連マスタ!$C$18,
入力項目!$S$10="女",子育て関連マスタ!$C$19
),0),0
) +
IF(AND(Q369&gt;=入力項目!$S$18,Q369&lt;=入力項目!$S$19),入力項目!$S$20,0) +
IF(AND(Q369&gt;=入力項目!$S$21,Q369&lt;=入力項目!$S$22),入力項目!$S$23,0) +
IF(AND(Q369&gt;=入力項目!$S$24,Q369&lt;=入力項目!$S$25),入力項目!$S$26,0)
)</f>
        <v>0</v>
      </c>
      <c r="AF369">
        <f ca="1">-(
_xlfn.IFS(
R369&lt;=入力項目!$S$11,0,
AND(R369&gt;=入力項目!$S$11+1,R369&lt;=3),IFERROR(VLOOKUP(入力項目!$S$12,子育て関連マスタ!$I$4:$M$5,4,FALSE),0),
AND(R369&gt;=4,R369&lt;=6),IFERROR(VLOOKUP(入力項目!$S$13,子育て関連マスタ!$I$9:$M$12,4,FALSE),0),
AND(R369&gt;=7,R369&lt;=12),IFERROR(VLOOKUP(入力項目!$S$14,子育て関連マスタ!$I$16:$M$17,4,FALSE),0),
AND(R369&gt;=13,R369&lt;=15),IFERROR(VLOOKUP(入力項目!$S$15,子育て関連マスタ!$I$21:$M$22,4,FALSE),0),
AND(R369&gt;=16,R369&lt;=18),IFERROR(VLOOKUP(入力項目!$S$16,子育て関連マスタ!$I$26:$M$28,4,FALSE),0),
AND(R369&gt;=19,R369&lt;=20,入力項目!$S$16="高専"),IFERROR(VLOOKUP(入力項目!$S$16,子育て関連マスタ!$I$26:$M$28,4,FALSE),0),
AND(R369&gt;=19,R369&lt;=20,入力項目!$S$16&lt;&gt;"高専"),IFERROR(VLOOKUP(入力項目!$S$17,子育て関連マスタ!$I$32:$M$37,4,FALSE),0),
AND(R369&gt;=21,R369&lt;=22,入力項目!$S$16="高専"),IFERROR(VLOOKUP(入力項目!$S$17,子育て関連マスタ!$I$32:$M$34,4,FALSE),0),
AND(R369&gt;=21,R369&lt;=22,入力項目!$S$16&lt;&gt;"高専"),IFERROR(VLOOKUP(入力項目!$S$17,子育て関連マスタ!$I$32:$M$34,4,FALSE),0),
R369&gt;=23,0
) +
IF($D369=4,
  IFERROR(_xlfn.IFS(
  R369&lt;=入力項目!$S$11,0,
  AND(R369=入力項目!$S$11),IFERROR(VLOOKUP(入力項目!$S$12,子育て関連マスタ!$I$4:$M$5,2,FALSE),0),
  AND(R369=4),IFERROR(VLOOKUP(入力項目!$S$13,子育て関連マスタ!$I$9:$M$12,2,FALSE),0),
  AND(R369=7),IFERROR(VLOOKUP(入力項目!$S$14,子育て関連マスタ!$I$16:$M$17,2,FALSE),0),
  AND(R369=13),IFERROR(VLOOKUP(入力項目!$S$15,子育て関連マスタ!$I$21:$M$22,2,FALSE),0),
  AND(R369=16),IFERROR(VLOOKUP(入力項目!$S$16,子育て関連マスタ!$I$26:$M$28,2,FALSE),0),
  AND(R369=19,入力項目!$S$16&lt;&gt;"高専"),IFERROR(VLOOKUP(入力項目!$S$17,子育て関連マスタ!$I$32:$M$37,2,FALSE),0),
  AND(R369=21,入力項目!$S$16="高専"),IFERROR(VLOOKUP(入力項目!$S$17,子育て関連マスタ!$I$32:$M$37,2,FALSE),0),
  R369&gt;=22,0
  ),0),0
) +
IF(AND(R369&gt;=1,R369&lt;=15),IF($D369=入力項目!$S$8,入力項目!$S$3,0),0) +
IF(AND(R369&gt;=1,R369&lt;=15),IF($D369=5,入力項目!$S$4,0),0) +
IF(AND(R369&gt;=1,R369&lt;=15),IF($D369=12,入力項目!$S$5,0),0) +
IF(AND(入力項目!$S$7=$A369,入力項目!$S$8=$D369),子育て関連マスタ!$C$14,0) +
IFERROR(IF(AND(YEAR(EDATE(DATE(入力項目!$S$7,入力項目!$S$8,1),1))=$A369,MONTH(EDATE(DATE(入力項目!$S$7,入力項目!$S$8,1),1))=$D369),子育て関連マスタ!$C$15,0),0) +
IF(AND(OR(R369=3,R369=5,R369=7),$D369=11),子育て関連マスタ!$C$17,0) +
IF(AND(R369=20,$D369=1),子育て関連マスタ!$C$18,0) +
IF(AND(R369=20,$D369=1),
IFERROR(_xlfn.IFS(
入力項目!$S$10="男",子育て関連マスタ!$C$18,
入力項目!$S$10="女",子育て関連マスタ!$C$19
),0),0
) +
IF(AND(R369&gt;=入力項目!$S$18,R369&lt;=入力項目!$S$19),入力項目!$S$20,0) +
IF(AND(R369&gt;=入力項目!$S$21,R369&lt;=入力項目!$S$22),入力項目!$S$23,0) +
IF(AND(R369&gt;=入力項目!$S$24,R369&lt;=入力項目!$S$25),入力項目!$S$26,0)
)</f>
        <v>0</v>
      </c>
      <c r="AG369">
        <f ca="1">-(
_xlfn.IFS(
S369&lt;=入力項目!$S$11,0,
AND(S369&gt;=入力項目!$S$11+1,S369&lt;=3),IFERROR(VLOOKUP(入力項目!$S$12,子育て関連マスタ!$I$4:$M$5,4,FALSE),0),
AND(S369&gt;=4,S369&lt;=6),IFERROR(VLOOKUP(入力項目!$S$13,子育て関連マスタ!$I$9:$M$12,4,FALSE),0),
AND(S369&gt;=7,S369&lt;=12),IFERROR(VLOOKUP(入力項目!$S$14,子育て関連マスタ!$I$16:$M$17,4,FALSE),0),
AND(S369&gt;=13,S369&lt;=15),IFERROR(VLOOKUP(入力項目!$S$15,子育て関連マスタ!$I$21:$M$22,4,FALSE),0),
AND(S369&gt;=16,S369&lt;=18),IFERROR(VLOOKUP(入力項目!$S$16,子育て関連マスタ!$I$26:$M$28,4,FALSE),0),
AND(S369&gt;=19,S369&lt;=20,入力項目!$S$16="高専"),IFERROR(VLOOKUP(入力項目!$S$16,子育て関連マスタ!$I$26:$M$28,4,FALSE),0),
AND(S369&gt;=19,S369&lt;=20,入力項目!$S$16&lt;&gt;"高専"),IFERROR(VLOOKUP(入力項目!$S$17,子育て関連マスタ!$I$32:$M$37,4,FALSE),0),
AND(S369&gt;=21,S369&lt;=22,入力項目!$S$16="高専"),IFERROR(VLOOKUP(入力項目!$S$17,子育て関連マスタ!$I$32:$M$34,4,FALSE),0),
AND(S369&gt;=21,S369&lt;=22,入力項目!$S$16&lt;&gt;"高専"),IFERROR(VLOOKUP(入力項目!$S$17,子育て関連マスタ!$I$32:$M$34,4,FALSE),0),
S369&gt;=23,0
) +
IF($D369=4,
  IFERROR(_xlfn.IFS(
  S369&lt;=入力項目!$S$11,0,
  AND(S369=入力項目!$S$11),IFERROR(VLOOKUP(入力項目!$S$12,子育て関連マスタ!$I$4:$M$5,2,FALSE),0),
  AND(S369=4),IFERROR(VLOOKUP(入力項目!$S$13,子育て関連マスタ!$I$9:$M$12,2,FALSE),0),
  AND(S369=7),IFERROR(VLOOKUP(入力項目!$S$14,子育て関連マスタ!$I$16:$M$17,2,FALSE),0),
  AND(S369=13),IFERROR(VLOOKUP(入力項目!$S$15,子育て関連マスタ!$I$21:$M$22,2,FALSE),0),
  AND(S369=16),IFERROR(VLOOKUP(入力項目!$S$16,子育て関連マスタ!$I$26:$M$28,2,FALSE),0),
  AND(S369=19,入力項目!$S$16&lt;&gt;"高専"),IFERROR(VLOOKUP(入力項目!$S$17,子育て関連マスタ!$I$32:$M$37,2,FALSE),0),
  AND(S369=21,入力項目!$S$16="高専"),IFERROR(VLOOKUP(入力項目!$S$17,子育て関連マスタ!$I$32:$M$37,2,FALSE),0),
  S369&gt;=22,0
  ),0),0
) +
IF(AND(S369&gt;=1,S369&lt;=15),IF($D369=入力項目!$S$8,入力項目!$S$3,0),0) +
IF(AND(S369&gt;=1,S369&lt;=15),IF($D369=5,入力項目!$S$4,0),0) +
IF(AND(S369&gt;=1,S369&lt;=15),IF($D369=12,入力項目!$S$5,0),0) +
IF(AND(入力項目!$S$7=$A369,入力項目!$S$8=$D369),子育て関連マスタ!$C$14,0) +
IFERROR(IF(AND(YEAR(EDATE(DATE(入力項目!$S$7,入力項目!$S$8,1),1))=$A369,MONTH(EDATE(DATE(入力項目!$S$7,入力項目!$S$8,1),1))=$D369),子育て関連マスタ!$C$15,0),0) +
IF(AND(OR(S369=3,S369=5,S369=7),$D369=11),子育て関連マスタ!$C$17,0) +
IF(AND(S369=20,$D369=1),子育て関連マスタ!$C$18,0) +
IF(AND(S369=20,$D369=1),
IFERROR(_xlfn.IFS(
入力項目!$S$10="男",子育て関連マスタ!$C$18,
入力項目!$S$10="女",子育て関連マスタ!$C$19
),0),0
) +
IF(AND(S369&gt;=入力項目!$S$18,S369&lt;=入力項目!$S$19),入力項目!$S$20,0) +
IF(AND(S369&gt;=入力項目!$S$21,S369&lt;=入力項目!$S$22),入力項目!$S$23,0) +
IF(AND(S369&gt;=入力項目!$S$24,S369&lt;=入力項目!$S$25),入力項目!$S$26,0)
)</f>
        <v>0</v>
      </c>
      <c r="AH369">
        <f ca="1">-(
_xlfn.IFS(
T369&lt;=入力項目!$S$11,0,
AND(T369&gt;=入力項目!$S$11+1,T369&lt;=3),IFERROR(VLOOKUP(入力項目!$S$12,子育て関連マスタ!$I$4:$M$5,4,FALSE),0),
AND(T369&gt;=4,T369&lt;=6),IFERROR(VLOOKUP(入力項目!$S$13,子育て関連マスタ!$I$9:$M$12,4,FALSE),0),
AND(T369&gt;=7,T369&lt;=12),IFERROR(VLOOKUP(入力項目!$S$14,子育て関連マスタ!$I$16:$M$17,4,FALSE),0),
AND(T369&gt;=13,T369&lt;=15),IFERROR(VLOOKUP(入力項目!$S$15,子育て関連マスタ!$I$21:$M$22,4,FALSE),0),
AND(T369&gt;=16,T369&lt;=18),IFERROR(VLOOKUP(入力項目!$S$16,子育て関連マスタ!$I$26:$M$28,4,FALSE),0),
AND(T369&gt;=19,T369&lt;=20,入力項目!$S$16="高専"),IFERROR(VLOOKUP(入力項目!$S$16,子育て関連マスタ!$I$26:$M$28,4,FALSE),0),
AND(T369&gt;=19,T369&lt;=20,入力項目!$S$16&lt;&gt;"高専"),IFERROR(VLOOKUP(入力項目!$S$17,子育て関連マスタ!$I$32:$M$37,4,FALSE),0),
AND(T369&gt;=21,T369&lt;=22,入力項目!$S$16="高専"),IFERROR(VLOOKUP(入力項目!$S$17,子育て関連マスタ!$I$32:$M$34,4,FALSE),0),
AND(T369&gt;=21,T369&lt;=22,入力項目!$S$16&lt;&gt;"高専"),IFERROR(VLOOKUP(入力項目!$S$17,子育て関連マスタ!$I$32:$M$34,4,FALSE),0),
T369&gt;=23,0
) +
IF($D369=4,
  IFERROR(_xlfn.IFS(
  T369&lt;=入力項目!$S$11,0,
  AND(T369=入力項目!$S$11),IFERROR(VLOOKUP(入力項目!$S$12,子育て関連マスタ!$I$4:$M$5,2,FALSE),0),
  AND(T369=4),IFERROR(VLOOKUP(入力項目!$S$13,子育て関連マスタ!$I$9:$M$12,2,FALSE),0),
  AND(T369=7),IFERROR(VLOOKUP(入力項目!$S$14,子育て関連マスタ!$I$16:$M$17,2,FALSE),0),
  AND(T369=13),IFERROR(VLOOKUP(入力項目!$S$15,子育て関連マスタ!$I$21:$M$22,2,FALSE),0),
  AND(T369=16),IFERROR(VLOOKUP(入力項目!$S$16,子育て関連マスタ!$I$26:$M$28,2,FALSE),0),
  AND(T369=19,入力項目!$S$16&lt;&gt;"高専"),IFERROR(VLOOKUP(入力項目!$S$17,子育て関連マスタ!$I$32:$M$37,2,FALSE),0),
  AND(T369=21,入力項目!$S$16="高専"),IFERROR(VLOOKUP(入力項目!$S$17,子育て関連マスタ!$I$32:$M$37,2,FALSE),0),
  T369&gt;=22,0
  ),0),0
) +
IF(AND(T369&gt;=1,T369&lt;=15),IF($D369=入力項目!$S$8,入力項目!$S$3,0),0) +
IF(AND(T369&gt;=1,T369&lt;=15),IF($D369=5,入力項目!$S$4,0),0) +
IF(AND(T369&gt;=1,T369&lt;=15),IF($D369=12,入力項目!$S$5,0),0) +
IF(AND(入力項目!$S$7=$A369,入力項目!$S$8=$D369),子育て関連マスタ!$C$14,0) +
IFERROR(IF(AND(YEAR(EDATE(DATE(入力項目!$S$7,入力項目!$S$8,1),1))=$A369,MONTH(EDATE(DATE(入力項目!$S$7,入力項目!$S$8,1),1))=$D369),子育て関連マスタ!$C$15,0),0) +
IF(AND(OR(T369=3,T369=5,T369=7),$D369=11),子育て関連マスタ!$C$17,0) +
IF(AND(T369=20,$D369=1),子育て関連マスタ!$C$18,0) +
IF(AND(T369=20,$D369=1),
IFERROR(_xlfn.IFS(
入力項目!$S$10="男",子育て関連マスタ!$C$18,
入力項目!$S$10="女",子育て関連マスタ!$C$19
),0),0
) +
IF(AND(T369&gt;=入力項目!$S$18,T369&lt;=入力項目!$S$19),入力項目!$S$20,0) +
IF(AND(T369&gt;=入力項目!$S$21,T369&lt;=入力項目!$S$22),入力項目!$S$23,0) +
IF(AND(T369&gt;=入力項目!$S$24,T369&lt;=入力項目!$S$25),入力項目!$S$26,0)
)</f>
        <v>0</v>
      </c>
      <c r="AI369">
        <f ca="1">-(
_xlfn.IFS(
U369&lt;=入力項目!$S$11,0,
AND(U369&gt;=入力項目!$S$11+1,U369&lt;=3),IFERROR(VLOOKUP(入力項目!$S$12,子育て関連マスタ!$I$4:$M$5,4,FALSE),0),
AND(U369&gt;=4,U369&lt;=6),IFERROR(VLOOKUP(入力項目!$S$13,子育て関連マスタ!$I$9:$M$12,4,FALSE),0),
AND(U369&gt;=7,U369&lt;=12),IFERROR(VLOOKUP(入力項目!$S$14,子育て関連マスタ!$I$16:$M$17,4,FALSE),0),
AND(U369&gt;=13,U369&lt;=15),IFERROR(VLOOKUP(入力項目!$S$15,子育て関連マスタ!$I$21:$M$22,4,FALSE),0),
AND(U369&gt;=16,U369&lt;=18),IFERROR(VLOOKUP(入力項目!$S$16,子育て関連マスタ!$I$26:$M$28,4,FALSE),0),
AND(U369&gt;=19,U369&lt;=20,入力項目!$S$16="高専"),IFERROR(VLOOKUP(入力項目!$S$16,子育て関連マスタ!$I$26:$M$28,4,FALSE),0),
AND(U369&gt;=19,U369&lt;=20,入力項目!$S$16&lt;&gt;"高専"),IFERROR(VLOOKUP(入力項目!$S$17,子育て関連マスタ!$I$32:$M$37,4,FALSE),0),
AND(U369&gt;=21,U369&lt;=22,入力項目!$S$16="高専"),IFERROR(VLOOKUP(入力項目!$S$17,子育て関連マスタ!$I$32:$M$34,4,FALSE),0),
AND(U369&gt;=21,U369&lt;=22,入力項目!$S$16&lt;&gt;"高専"),IFERROR(VLOOKUP(入力項目!$S$17,子育て関連マスタ!$I$32:$M$34,4,FALSE),0),
U369&gt;=23,0
) +
IF($D369=4,
  IFERROR(_xlfn.IFS(
  U369&lt;=入力項目!$S$11,0,
  AND(U369=入力項目!$S$11),IFERROR(VLOOKUP(入力項目!$S$12,子育て関連マスタ!$I$4:$M$5,2,FALSE),0),
  AND(U369=4),IFERROR(VLOOKUP(入力項目!$S$13,子育て関連マスタ!$I$9:$M$12,2,FALSE),0),
  AND(U369=7),IFERROR(VLOOKUP(入力項目!$S$14,子育て関連マスタ!$I$16:$M$17,2,FALSE),0),
  AND(U369=13),IFERROR(VLOOKUP(入力項目!$S$15,子育て関連マスタ!$I$21:$M$22,2,FALSE),0),
  AND(U369=16),IFERROR(VLOOKUP(入力項目!$S$16,子育て関連マスタ!$I$26:$M$28,2,FALSE),0),
  AND(U369=19,入力項目!$S$16&lt;&gt;"高専"),IFERROR(VLOOKUP(入力項目!$S$17,子育て関連マスタ!$I$32:$M$37,2,FALSE),0),
  AND(U369=21,入力項目!$S$16="高専"),IFERROR(VLOOKUP(入力項目!$S$17,子育て関連マスタ!$I$32:$M$37,2,FALSE),0),
  U369&gt;=22,0
  ),0),0
) +
IF(AND(U369&gt;=1,U369&lt;=15),IF($D369=入力項目!$S$8,入力項目!$S$3,0),0) +
IF(AND(U369&gt;=1,U369&lt;=15),IF($D369=5,入力項目!$S$4,0),0) +
IF(AND(U369&gt;=1,U369&lt;=15),IF($D369=12,入力項目!$S$5,0),0) +
IF(AND(入力項目!$S$7=$A369,入力項目!$S$8=$D369),子育て関連マスタ!$C$14,0) +
IFERROR(IF(AND(YEAR(EDATE(DATE(入力項目!$S$7,入力項目!$S$8,1),1))=$A369,MONTH(EDATE(DATE(入力項目!$S$7,入力項目!$S$8,1),1))=$D369),子育て関連マスタ!$C$15,0),0) +
IF(AND(OR(U369=3,U369=5,U369=7),$D369=11),子育て関連マスタ!$C$17,0) +
IF(AND(U369=20,$D369=1),子育て関連マスタ!$C$18,0) +
IF(AND(U369=20,$D369=1),
IFERROR(_xlfn.IFS(
入力項目!$S$10="男",子育て関連マスタ!$C$18,
入力項目!$S$10="女",子育て関連マスタ!$C$19
),0),0
) +
IF(AND(U369&gt;=入力項目!$S$18,U369&lt;=入力項目!$S$19),入力項目!$S$20,0) +
IF(AND(U369&gt;=入力項目!$S$21,U369&lt;=入力項目!$S$22),入力項目!$S$23,0) +
IF(AND(U369&gt;=入力項目!$S$24,U369&lt;=入力項目!$S$25),入力項目!$S$26,0)
)</f>
        <v>0</v>
      </c>
      <c r="AJ369" s="10">
        <f ca="1">-VLOOKUP($D369,月別収支!$A$2:$H$13,7,FALSE)</f>
        <v>-20000</v>
      </c>
    </row>
    <row r="370" spans="1:36" x14ac:dyDescent="0.4">
      <c r="A370">
        <f t="shared" ca="1" si="105"/>
        <v>2055</v>
      </c>
      <c r="B370">
        <f t="shared" ca="1" si="95"/>
        <v>2055</v>
      </c>
      <c r="C370">
        <f t="shared" ca="1" si="96"/>
        <v>31</v>
      </c>
      <c r="D370">
        <f t="shared" ca="1" si="106"/>
        <v>4</v>
      </c>
      <c r="E370" t="str">
        <f t="shared" ca="1" si="90"/>
        <v>2055年4月</v>
      </c>
      <c r="F370">
        <f ca="1">IF(OR(入力項目!$N$5&lt;$A370,AND(入力項目!$N$5=$A370,入力項目!$N$6&lt;$D370)),IF(F369=0,1,IF(G370=12,F369+1,F369)),0)</f>
        <v>30</v>
      </c>
      <c r="G370">
        <f ca="1">IF(OR(入力項目!$N$5&lt;$A370,AND(入力項目!$N$5=$A370,入力項目!$N$6&lt;$D370)),IF(G369=12,1,G369+1),0)</f>
        <v>6</v>
      </c>
      <c r="H370" t="str">
        <f t="shared" ca="1" si="91"/>
        <v>30_6</v>
      </c>
      <c r="I370">
        <f ca="1">IF(
  IFERROR(AND($C370&gt;0,MOD($C370,入力項目!$N$22)=0,$D370=入力項目!$N$23), FALSE),
  1,
  IF(
    AND(I369&gt;0,J369=12),
    IF(I369=入力項目!$N$28, 0, I369+1),
    I369
  )
)</f>
        <v>1</v>
      </c>
      <c r="J370">
        <f ca="1">IF($D370=入力項目!$N$23,1,IFERROR(J369+1,1))</f>
        <v>11</v>
      </c>
      <c r="K370" t="str">
        <f t="shared" ca="1" si="92"/>
        <v>1_11</v>
      </c>
      <c r="L370">
        <f ca="1">L369+IF(入力項目!$D$4=$D370,1,0)</f>
        <v>59</v>
      </c>
      <c r="M370" t="str">
        <f t="shared" ca="1" si="93"/>
        <v>59歳</v>
      </c>
      <c r="N370">
        <f t="shared" ca="1" si="97"/>
        <v>60</v>
      </c>
      <c r="O370" t="str">
        <f t="shared" ca="1" si="94"/>
        <v>60歳</v>
      </c>
      <c r="P370">
        <f t="shared" ca="1" si="98"/>
        <v>35</v>
      </c>
      <c r="Q370">
        <f t="shared" ca="1" si="99"/>
        <v>33</v>
      </c>
      <c r="R370">
        <f t="shared" ca="1" si="100"/>
        <v>2056</v>
      </c>
      <c r="S370">
        <f t="shared" ca="1" si="101"/>
        <v>2056</v>
      </c>
      <c r="T370">
        <f t="shared" ca="1" si="102"/>
        <v>2056</v>
      </c>
      <c r="U370">
        <f t="shared" ca="1" si="103"/>
        <v>2056</v>
      </c>
      <c r="V370" s="10">
        <f t="shared" ca="1" si="104"/>
        <v>45013775</v>
      </c>
      <c r="W370" s="10">
        <f ca="1">IF($L370&lt;その他マスタ!$B$1,VLOOKUP($D370,月別収支!$A$2:$H$13,2,FALSE),その他マスタ!$B$3)+IF(AND($L370=その他マスタ!$B$1,入力項目!$I$9="あり",$D370=入力項目!$D$4),その他マスタ!$B$2,0)</f>
        <v>300000</v>
      </c>
      <c r="X370" s="10">
        <f ca="1">-IF(入力項目!$K$5=TRUE,
IF($F370+$G370&lt;3,VLOOKUP($D370,月別収支!$A$2:$H$13,8,FALSE),0)+IFERROR(VLOOKUP($H370,住宅ローン計算!C:P,13,FALSE),0)+IF($F370&gt;1,IF(OR($G370=3,$G370=6,$G370=9,$G370=12),ROUNDUP(入力項目!$N$18/4,0),0),0),
VLOOKUP($D370,月別収支!$A$2:$H$13,8,FALSE))</f>
        <v>-91090</v>
      </c>
      <c r="Y370" s="10">
        <f ca="1">-VLOOKUP($D370,月別収支!$A$2:$H$13,3,FALSE)</f>
        <v>-75000</v>
      </c>
      <c r="Z370" s="10">
        <f ca="1">-VLOOKUP($D370,月別収支!$A$2:$H$13,4,FALSE)</f>
        <v>-27000</v>
      </c>
      <c r="AA370" s="10">
        <f ca="1">-VLOOKUP($D370,月別収支!$A$2:$H$13,6,FALSE)</f>
        <v>-10000</v>
      </c>
      <c r="AB370" s="10">
        <f ca="1">-(
VLOOKUP($D370,月別収支!$A$2:$H$13,5,FALSE)+IF(AND(入力項目!$I$27&lt;=$A370,ISEVEN($A370-入力項目!$I$27),入力項目!$I$28=$D370),入力項目!$I$26,0)
+IF(入力項目!$K$26=TRUE,
IFERROR(VLOOKUP($K370,マイカーローン計算!C:P,13,FALSE),0),
IFERROR(
  IF(AND($C370&gt;0,MOD($C370,入力項目!$N$22)=0,$D370=入力項目!$N$23),入力項目!$N$24,0),
 0
)
)
)</f>
        <v>-20000</v>
      </c>
      <c r="AC370" s="10">
        <f ca="1">-IF($A370&lt;入力項目!$N$33,入力項目!$N$35,IF(AND($A370=入力項目!$N$33,$D370&lt;=入力項目!$N$34),入力項目!$N$35,0))</f>
        <v>0</v>
      </c>
      <c r="AD370">
        <f ca="1">-(
_xlfn.IFS(
P370&lt;=入力項目!$S$11,0,
AND(P370&gt;=入力項目!$S$11+1,P370&lt;=3),IFERROR(VLOOKUP(入力項目!$S$12,子育て関連マスタ!$I$4:$M$5,4,FALSE),0),
AND(P370&gt;=4,P370&lt;=6),IFERROR(VLOOKUP(入力項目!$S$13,子育て関連マスタ!$I$9:$M$12,4,FALSE),0),
AND(P370&gt;=7,P370&lt;=12),IFERROR(VLOOKUP(入力項目!$S$14,子育て関連マスタ!$I$16:$M$17,4,FALSE),0),
AND(P370&gt;=13,P370&lt;=15),IFERROR(VLOOKUP(入力項目!$S$15,子育て関連マスタ!$I$21:$M$22,4,FALSE),0),
AND(P370&gt;=16,P370&lt;=18),IFERROR(VLOOKUP(入力項目!$S$16,子育て関連マスタ!$I$26:$M$28,4,FALSE),0),
AND(P370&gt;=19,P370&lt;=20,入力項目!$S$16="高専"),IFERROR(VLOOKUP(入力項目!$S$16,子育て関連マスタ!$I$26:$M$28,4,FALSE),0),
AND(P370&gt;=19,P370&lt;=20,入力項目!$S$16&lt;&gt;"高専"),IFERROR(VLOOKUP(入力項目!$S$17,子育て関連マスタ!$I$32:$M$37,4,FALSE),0),
AND(P370&gt;=21,P370&lt;=22,入力項目!$S$16="高専"),IFERROR(VLOOKUP(入力項目!$S$17,子育て関連マスタ!$I$32:$M$34,4,FALSE),0),
AND(P370&gt;=21,P370&lt;=22,入力項目!$S$16&lt;&gt;"高専"),IFERROR(VLOOKUP(入力項目!$S$17,子育て関連マスタ!$I$32:$M$34,4,FALSE),0),
P370&gt;=23,0
) +
IF($D370=4,
  IFERROR(_xlfn.IFS(
  P370&lt;=入力項目!$S$11,0,
  AND(P370=入力項目!$S$11),IFERROR(VLOOKUP(入力項目!$S$12,子育て関連マスタ!$I$4:$M$5,2,FALSE),0),
  AND(P370=4),IFERROR(VLOOKUP(入力項目!$S$13,子育て関連マスタ!$I$9:$M$12,2,FALSE),0),
  AND(P370=7),IFERROR(VLOOKUP(入力項目!$S$14,子育て関連マスタ!$I$16:$M$17,2,FALSE),0),
  AND(P370=13),IFERROR(VLOOKUP(入力項目!$S$15,子育て関連マスタ!$I$21:$M$22,2,FALSE),0),
  AND(P370=16),IFERROR(VLOOKUP(入力項目!$S$16,子育て関連マスタ!$I$26:$M$28,2,FALSE),0),
  AND(P370=19,入力項目!$S$16&lt;&gt;"高専"),IFERROR(VLOOKUP(入力項目!$S$17,子育て関連マスタ!$I$32:$M$37,2,FALSE),0),
  AND(P370=21,入力項目!$S$16="高専"),IFERROR(VLOOKUP(入力項目!$S$17,子育て関連マスタ!$I$32:$M$37,2,FALSE),0),
  P370&gt;=22,0
  ),0),0
) +
IF(AND(P370&gt;=1,P370&lt;=15),IF($D370=入力項目!$S$8,入力項目!$S$3,0),0) +
IF(AND(P370&gt;=1,P370&lt;=15),IF($D370=5,入力項目!$S$4,0),0) +
IF(AND(P370&gt;=1,P370&lt;=15),IF($D370=12,入力項目!$S$5,0),0) +
IF(AND(入力項目!$S$7=$A370,入力項目!$S$8=$D370),子育て関連マスタ!$C$14,0) +
IFERROR(IF(AND(YEAR(EDATE(DATE(入力項目!$S$7,入力項目!$S$8,1),1))=$A370,MONTH(EDATE(DATE(入力項目!$S$7,入力項目!$S$8,1),1))=$D370),子育て関連マスタ!$C$15,0),0) +
IF(AND(OR(P370=3,P370=5,P370=7),$D370=11),子育て関連マスタ!$C$17,0) +
IF(AND(P370=20,$D370=1),子育て関連マスタ!$C$18,0) +
IF(AND(P370=20,$D370=1),
IFERROR(_xlfn.IFS(
入力項目!$S$10="男",子育て関連マスタ!$C$18,
入力項目!$S$10="女",子育て関連マスタ!$C$19
),0),0
) +
IF(AND(P370&gt;=入力項目!$S$18,P370&lt;=入力項目!$S$19),入力項目!$S$20,0) +
IF(AND(P370&gt;=入力項目!$S$21,P370&lt;=入力項目!$S$22),入力項目!$S$23,0) +
IF(AND(P370&gt;=入力項目!$S$24,P370&lt;=入力項目!$S$25),入力項目!$S$26,0)
)</f>
        <v>0</v>
      </c>
      <c r="AE370">
        <f ca="1">-(
_xlfn.IFS(
Q370&lt;=入力項目!$S$11,0,
AND(Q370&gt;=入力項目!$S$11+1,Q370&lt;=3),IFERROR(VLOOKUP(入力項目!$S$12,子育て関連マスタ!$I$4:$M$5,4,FALSE),0),
AND(Q370&gt;=4,Q370&lt;=6),IFERROR(VLOOKUP(入力項目!$S$13,子育て関連マスタ!$I$9:$M$12,4,FALSE),0),
AND(Q370&gt;=7,Q370&lt;=12),IFERROR(VLOOKUP(入力項目!$S$14,子育て関連マスタ!$I$16:$M$17,4,FALSE),0),
AND(Q370&gt;=13,Q370&lt;=15),IFERROR(VLOOKUP(入力項目!$S$15,子育て関連マスタ!$I$21:$M$22,4,FALSE),0),
AND(Q370&gt;=16,Q370&lt;=18),IFERROR(VLOOKUP(入力項目!$S$16,子育て関連マスタ!$I$26:$M$28,4,FALSE),0),
AND(Q370&gt;=19,Q370&lt;=20,入力項目!$S$16="高専"),IFERROR(VLOOKUP(入力項目!$S$16,子育て関連マスタ!$I$26:$M$28,4,FALSE),0),
AND(Q370&gt;=19,Q370&lt;=20,入力項目!$S$16&lt;&gt;"高専"),IFERROR(VLOOKUP(入力項目!$S$17,子育て関連マスタ!$I$32:$M$37,4,FALSE),0),
AND(Q370&gt;=21,Q370&lt;=22,入力項目!$S$16="高専"),IFERROR(VLOOKUP(入力項目!$S$17,子育て関連マスタ!$I$32:$M$34,4,FALSE),0),
AND(Q370&gt;=21,Q370&lt;=22,入力項目!$S$16&lt;&gt;"高専"),IFERROR(VLOOKUP(入力項目!$S$17,子育て関連マスタ!$I$32:$M$34,4,FALSE),0),
Q370&gt;=23,0
) +
IF($D370=4,
  IFERROR(_xlfn.IFS(
  Q370&lt;=入力項目!$S$11,0,
  AND(Q370=入力項目!$S$11),IFERROR(VLOOKUP(入力項目!$S$12,子育て関連マスタ!$I$4:$M$5,2,FALSE),0),
  AND(Q370=4),IFERROR(VLOOKUP(入力項目!$S$13,子育て関連マスタ!$I$9:$M$12,2,FALSE),0),
  AND(Q370=7),IFERROR(VLOOKUP(入力項目!$S$14,子育て関連マスタ!$I$16:$M$17,2,FALSE),0),
  AND(Q370=13),IFERROR(VLOOKUP(入力項目!$S$15,子育て関連マスタ!$I$21:$M$22,2,FALSE),0),
  AND(Q370=16),IFERROR(VLOOKUP(入力項目!$S$16,子育て関連マスタ!$I$26:$M$28,2,FALSE),0),
  AND(Q370=19,入力項目!$S$16&lt;&gt;"高専"),IFERROR(VLOOKUP(入力項目!$S$17,子育て関連マスタ!$I$32:$M$37,2,FALSE),0),
  AND(Q370=21,入力項目!$S$16="高専"),IFERROR(VLOOKUP(入力項目!$S$17,子育て関連マスタ!$I$32:$M$37,2,FALSE),0),
  Q370&gt;=22,0
  ),0),0
) +
IF(AND(Q370&gt;=1,Q370&lt;=15),IF($D370=入力項目!$S$8,入力項目!$S$3,0),0) +
IF(AND(Q370&gt;=1,Q370&lt;=15),IF($D370=5,入力項目!$S$4,0),0) +
IF(AND(Q370&gt;=1,Q370&lt;=15),IF($D370=12,入力項目!$S$5,0),0) +
IF(AND(入力項目!$S$7=$A370,入力項目!$S$8=$D370),子育て関連マスタ!$C$14,0) +
IFERROR(IF(AND(YEAR(EDATE(DATE(入力項目!$S$7,入力項目!$S$8,1),1))=$A370,MONTH(EDATE(DATE(入力項目!$S$7,入力項目!$S$8,1),1))=$D370),子育て関連マスタ!$C$15,0),0) +
IF(AND(OR(Q370=3,Q370=5,Q370=7),$D370=11),子育て関連マスタ!$C$17,0) +
IF(AND(Q370=20,$D370=1),子育て関連マスタ!$C$18,0) +
IF(AND(Q370=20,$D370=1),
IFERROR(_xlfn.IFS(
入力項目!$S$10="男",子育て関連マスタ!$C$18,
入力項目!$S$10="女",子育て関連マスタ!$C$19
),0),0
) +
IF(AND(Q370&gt;=入力項目!$S$18,Q370&lt;=入力項目!$S$19),入力項目!$S$20,0) +
IF(AND(Q370&gt;=入力項目!$S$21,Q370&lt;=入力項目!$S$22),入力項目!$S$23,0) +
IF(AND(Q370&gt;=入力項目!$S$24,Q370&lt;=入力項目!$S$25),入力項目!$S$26,0)
)</f>
        <v>0</v>
      </c>
      <c r="AF370">
        <f ca="1">-(
_xlfn.IFS(
R370&lt;=入力項目!$S$11,0,
AND(R370&gt;=入力項目!$S$11+1,R370&lt;=3),IFERROR(VLOOKUP(入力項目!$S$12,子育て関連マスタ!$I$4:$M$5,4,FALSE),0),
AND(R370&gt;=4,R370&lt;=6),IFERROR(VLOOKUP(入力項目!$S$13,子育て関連マスタ!$I$9:$M$12,4,FALSE),0),
AND(R370&gt;=7,R370&lt;=12),IFERROR(VLOOKUP(入力項目!$S$14,子育て関連マスタ!$I$16:$M$17,4,FALSE),0),
AND(R370&gt;=13,R370&lt;=15),IFERROR(VLOOKUP(入力項目!$S$15,子育て関連マスタ!$I$21:$M$22,4,FALSE),0),
AND(R370&gt;=16,R370&lt;=18),IFERROR(VLOOKUP(入力項目!$S$16,子育て関連マスタ!$I$26:$M$28,4,FALSE),0),
AND(R370&gt;=19,R370&lt;=20,入力項目!$S$16="高専"),IFERROR(VLOOKUP(入力項目!$S$16,子育て関連マスタ!$I$26:$M$28,4,FALSE),0),
AND(R370&gt;=19,R370&lt;=20,入力項目!$S$16&lt;&gt;"高専"),IFERROR(VLOOKUP(入力項目!$S$17,子育て関連マスタ!$I$32:$M$37,4,FALSE),0),
AND(R370&gt;=21,R370&lt;=22,入力項目!$S$16="高専"),IFERROR(VLOOKUP(入力項目!$S$17,子育て関連マスタ!$I$32:$M$34,4,FALSE),0),
AND(R370&gt;=21,R370&lt;=22,入力項目!$S$16&lt;&gt;"高専"),IFERROR(VLOOKUP(入力項目!$S$17,子育て関連マスタ!$I$32:$M$34,4,FALSE),0),
R370&gt;=23,0
) +
IF($D370=4,
  IFERROR(_xlfn.IFS(
  R370&lt;=入力項目!$S$11,0,
  AND(R370=入力項目!$S$11),IFERROR(VLOOKUP(入力項目!$S$12,子育て関連マスタ!$I$4:$M$5,2,FALSE),0),
  AND(R370=4),IFERROR(VLOOKUP(入力項目!$S$13,子育て関連マスタ!$I$9:$M$12,2,FALSE),0),
  AND(R370=7),IFERROR(VLOOKUP(入力項目!$S$14,子育て関連マスタ!$I$16:$M$17,2,FALSE),0),
  AND(R370=13),IFERROR(VLOOKUP(入力項目!$S$15,子育て関連マスタ!$I$21:$M$22,2,FALSE),0),
  AND(R370=16),IFERROR(VLOOKUP(入力項目!$S$16,子育て関連マスタ!$I$26:$M$28,2,FALSE),0),
  AND(R370=19,入力項目!$S$16&lt;&gt;"高専"),IFERROR(VLOOKUP(入力項目!$S$17,子育て関連マスタ!$I$32:$M$37,2,FALSE),0),
  AND(R370=21,入力項目!$S$16="高専"),IFERROR(VLOOKUP(入力項目!$S$17,子育て関連マスタ!$I$32:$M$37,2,FALSE),0),
  R370&gt;=22,0
  ),0),0
) +
IF(AND(R370&gt;=1,R370&lt;=15),IF($D370=入力項目!$S$8,入力項目!$S$3,0),0) +
IF(AND(R370&gt;=1,R370&lt;=15),IF($D370=5,入力項目!$S$4,0),0) +
IF(AND(R370&gt;=1,R370&lt;=15),IF($D370=12,入力項目!$S$5,0),0) +
IF(AND(入力項目!$S$7=$A370,入力項目!$S$8=$D370),子育て関連マスタ!$C$14,0) +
IFERROR(IF(AND(YEAR(EDATE(DATE(入力項目!$S$7,入力項目!$S$8,1),1))=$A370,MONTH(EDATE(DATE(入力項目!$S$7,入力項目!$S$8,1),1))=$D370),子育て関連マスタ!$C$15,0),0) +
IF(AND(OR(R370=3,R370=5,R370=7),$D370=11),子育て関連マスタ!$C$17,0) +
IF(AND(R370=20,$D370=1),子育て関連マスタ!$C$18,0) +
IF(AND(R370=20,$D370=1),
IFERROR(_xlfn.IFS(
入力項目!$S$10="男",子育て関連マスタ!$C$18,
入力項目!$S$10="女",子育て関連マスタ!$C$19
),0),0
) +
IF(AND(R370&gt;=入力項目!$S$18,R370&lt;=入力項目!$S$19),入力項目!$S$20,0) +
IF(AND(R370&gt;=入力項目!$S$21,R370&lt;=入力項目!$S$22),入力項目!$S$23,0) +
IF(AND(R370&gt;=入力項目!$S$24,R370&lt;=入力項目!$S$25),入力項目!$S$26,0)
)</f>
        <v>0</v>
      </c>
      <c r="AG370">
        <f ca="1">-(
_xlfn.IFS(
S370&lt;=入力項目!$S$11,0,
AND(S370&gt;=入力項目!$S$11+1,S370&lt;=3),IFERROR(VLOOKUP(入力項目!$S$12,子育て関連マスタ!$I$4:$M$5,4,FALSE),0),
AND(S370&gt;=4,S370&lt;=6),IFERROR(VLOOKUP(入力項目!$S$13,子育て関連マスタ!$I$9:$M$12,4,FALSE),0),
AND(S370&gt;=7,S370&lt;=12),IFERROR(VLOOKUP(入力項目!$S$14,子育て関連マスタ!$I$16:$M$17,4,FALSE),0),
AND(S370&gt;=13,S370&lt;=15),IFERROR(VLOOKUP(入力項目!$S$15,子育て関連マスタ!$I$21:$M$22,4,FALSE),0),
AND(S370&gt;=16,S370&lt;=18),IFERROR(VLOOKUP(入力項目!$S$16,子育て関連マスタ!$I$26:$M$28,4,FALSE),0),
AND(S370&gt;=19,S370&lt;=20,入力項目!$S$16="高専"),IFERROR(VLOOKUP(入力項目!$S$16,子育て関連マスタ!$I$26:$M$28,4,FALSE),0),
AND(S370&gt;=19,S370&lt;=20,入力項目!$S$16&lt;&gt;"高専"),IFERROR(VLOOKUP(入力項目!$S$17,子育て関連マスタ!$I$32:$M$37,4,FALSE),0),
AND(S370&gt;=21,S370&lt;=22,入力項目!$S$16="高専"),IFERROR(VLOOKUP(入力項目!$S$17,子育て関連マスタ!$I$32:$M$34,4,FALSE),0),
AND(S370&gt;=21,S370&lt;=22,入力項目!$S$16&lt;&gt;"高専"),IFERROR(VLOOKUP(入力項目!$S$17,子育て関連マスタ!$I$32:$M$34,4,FALSE),0),
S370&gt;=23,0
) +
IF($D370=4,
  IFERROR(_xlfn.IFS(
  S370&lt;=入力項目!$S$11,0,
  AND(S370=入力項目!$S$11),IFERROR(VLOOKUP(入力項目!$S$12,子育て関連マスタ!$I$4:$M$5,2,FALSE),0),
  AND(S370=4),IFERROR(VLOOKUP(入力項目!$S$13,子育て関連マスタ!$I$9:$M$12,2,FALSE),0),
  AND(S370=7),IFERROR(VLOOKUP(入力項目!$S$14,子育て関連マスタ!$I$16:$M$17,2,FALSE),0),
  AND(S370=13),IFERROR(VLOOKUP(入力項目!$S$15,子育て関連マスタ!$I$21:$M$22,2,FALSE),0),
  AND(S370=16),IFERROR(VLOOKUP(入力項目!$S$16,子育て関連マスタ!$I$26:$M$28,2,FALSE),0),
  AND(S370=19,入力項目!$S$16&lt;&gt;"高専"),IFERROR(VLOOKUP(入力項目!$S$17,子育て関連マスタ!$I$32:$M$37,2,FALSE),0),
  AND(S370=21,入力項目!$S$16="高専"),IFERROR(VLOOKUP(入力項目!$S$17,子育て関連マスタ!$I$32:$M$37,2,FALSE),0),
  S370&gt;=22,0
  ),0),0
) +
IF(AND(S370&gt;=1,S370&lt;=15),IF($D370=入力項目!$S$8,入力項目!$S$3,0),0) +
IF(AND(S370&gt;=1,S370&lt;=15),IF($D370=5,入力項目!$S$4,0),0) +
IF(AND(S370&gt;=1,S370&lt;=15),IF($D370=12,入力項目!$S$5,0),0) +
IF(AND(入力項目!$S$7=$A370,入力項目!$S$8=$D370),子育て関連マスタ!$C$14,0) +
IFERROR(IF(AND(YEAR(EDATE(DATE(入力項目!$S$7,入力項目!$S$8,1),1))=$A370,MONTH(EDATE(DATE(入力項目!$S$7,入力項目!$S$8,1),1))=$D370),子育て関連マスタ!$C$15,0),0) +
IF(AND(OR(S370=3,S370=5,S370=7),$D370=11),子育て関連マスタ!$C$17,0) +
IF(AND(S370=20,$D370=1),子育て関連マスタ!$C$18,0) +
IF(AND(S370=20,$D370=1),
IFERROR(_xlfn.IFS(
入力項目!$S$10="男",子育て関連マスタ!$C$18,
入力項目!$S$10="女",子育て関連マスタ!$C$19
),0),0
) +
IF(AND(S370&gt;=入力項目!$S$18,S370&lt;=入力項目!$S$19),入力項目!$S$20,0) +
IF(AND(S370&gt;=入力項目!$S$21,S370&lt;=入力項目!$S$22),入力項目!$S$23,0) +
IF(AND(S370&gt;=入力項目!$S$24,S370&lt;=入力項目!$S$25),入力項目!$S$26,0)
)</f>
        <v>0</v>
      </c>
      <c r="AH370">
        <f ca="1">-(
_xlfn.IFS(
T370&lt;=入力項目!$S$11,0,
AND(T370&gt;=入力項目!$S$11+1,T370&lt;=3),IFERROR(VLOOKUP(入力項目!$S$12,子育て関連マスタ!$I$4:$M$5,4,FALSE),0),
AND(T370&gt;=4,T370&lt;=6),IFERROR(VLOOKUP(入力項目!$S$13,子育て関連マスタ!$I$9:$M$12,4,FALSE),0),
AND(T370&gt;=7,T370&lt;=12),IFERROR(VLOOKUP(入力項目!$S$14,子育て関連マスタ!$I$16:$M$17,4,FALSE),0),
AND(T370&gt;=13,T370&lt;=15),IFERROR(VLOOKUP(入力項目!$S$15,子育て関連マスタ!$I$21:$M$22,4,FALSE),0),
AND(T370&gt;=16,T370&lt;=18),IFERROR(VLOOKUP(入力項目!$S$16,子育て関連マスタ!$I$26:$M$28,4,FALSE),0),
AND(T370&gt;=19,T370&lt;=20,入力項目!$S$16="高専"),IFERROR(VLOOKUP(入力項目!$S$16,子育て関連マスタ!$I$26:$M$28,4,FALSE),0),
AND(T370&gt;=19,T370&lt;=20,入力項目!$S$16&lt;&gt;"高専"),IFERROR(VLOOKUP(入力項目!$S$17,子育て関連マスタ!$I$32:$M$37,4,FALSE),0),
AND(T370&gt;=21,T370&lt;=22,入力項目!$S$16="高専"),IFERROR(VLOOKUP(入力項目!$S$17,子育て関連マスタ!$I$32:$M$34,4,FALSE),0),
AND(T370&gt;=21,T370&lt;=22,入力項目!$S$16&lt;&gt;"高専"),IFERROR(VLOOKUP(入力項目!$S$17,子育て関連マスタ!$I$32:$M$34,4,FALSE),0),
T370&gt;=23,0
) +
IF($D370=4,
  IFERROR(_xlfn.IFS(
  T370&lt;=入力項目!$S$11,0,
  AND(T370=入力項目!$S$11),IFERROR(VLOOKUP(入力項目!$S$12,子育て関連マスタ!$I$4:$M$5,2,FALSE),0),
  AND(T370=4),IFERROR(VLOOKUP(入力項目!$S$13,子育て関連マスタ!$I$9:$M$12,2,FALSE),0),
  AND(T370=7),IFERROR(VLOOKUP(入力項目!$S$14,子育て関連マスタ!$I$16:$M$17,2,FALSE),0),
  AND(T370=13),IFERROR(VLOOKUP(入力項目!$S$15,子育て関連マスタ!$I$21:$M$22,2,FALSE),0),
  AND(T370=16),IFERROR(VLOOKUP(入力項目!$S$16,子育て関連マスタ!$I$26:$M$28,2,FALSE),0),
  AND(T370=19,入力項目!$S$16&lt;&gt;"高専"),IFERROR(VLOOKUP(入力項目!$S$17,子育て関連マスタ!$I$32:$M$37,2,FALSE),0),
  AND(T370=21,入力項目!$S$16="高専"),IFERROR(VLOOKUP(入力項目!$S$17,子育て関連マスタ!$I$32:$M$37,2,FALSE),0),
  T370&gt;=22,0
  ),0),0
) +
IF(AND(T370&gt;=1,T370&lt;=15),IF($D370=入力項目!$S$8,入力項目!$S$3,0),0) +
IF(AND(T370&gt;=1,T370&lt;=15),IF($D370=5,入力項目!$S$4,0),0) +
IF(AND(T370&gt;=1,T370&lt;=15),IF($D370=12,入力項目!$S$5,0),0) +
IF(AND(入力項目!$S$7=$A370,入力項目!$S$8=$D370),子育て関連マスタ!$C$14,0) +
IFERROR(IF(AND(YEAR(EDATE(DATE(入力項目!$S$7,入力項目!$S$8,1),1))=$A370,MONTH(EDATE(DATE(入力項目!$S$7,入力項目!$S$8,1),1))=$D370),子育て関連マスタ!$C$15,0),0) +
IF(AND(OR(T370=3,T370=5,T370=7),$D370=11),子育て関連マスタ!$C$17,0) +
IF(AND(T370=20,$D370=1),子育て関連マスタ!$C$18,0) +
IF(AND(T370=20,$D370=1),
IFERROR(_xlfn.IFS(
入力項目!$S$10="男",子育て関連マスタ!$C$18,
入力項目!$S$10="女",子育て関連マスタ!$C$19
),0),0
) +
IF(AND(T370&gt;=入力項目!$S$18,T370&lt;=入力項目!$S$19),入力項目!$S$20,0) +
IF(AND(T370&gt;=入力項目!$S$21,T370&lt;=入力項目!$S$22),入力項目!$S$23,0) +
IF(AND(T370&gt;=入力項目!$S$24,T370&lt;=入力項目!$S$25),入力項目!$S$26,0)
)</f>
        <v>0</v>
      </c>
      <c r="AI370">
        <f ca="1">-(
_xlfn.IFS(
U370&lt;=入力項目!$S$11,0,
AND(U370&gt;=入力項目!$S$11+1,U370&lt;=3),IFERROR(VLOOKUP(入力項目!$S$12,子育て関連マスタ!$I$4:$M$5,4,FALSE),0),
AND(U370&gt;=4,U370&lt;=6),IFERROR(VLOOKUP(入力項目!$S$13,子育て関連マスタ!$I$9:$M$12,4,FALSE),0),
AND(U370&gt;=7,U370&lt;=12),IFERROR(VLOOKUP(入力項目!$S$14,子育て関連マスタ!$I$16:$M$17,4,FALSE),0),
AND(U370&gt;=13,U370&lt;=15),IFERROR(VLOOKUP(入力項目!$S$15,子育て関連マスタ!$I$21:$M$22,4,FALSE),0),
AND(U370&gt;=16,U370&lt;=18),IFERROR(VLOOKUP(入力項目!$S$16,子育て関連マスタ!$I$26:$M$28,4,FALSE),0),
AND(U370&gt;=19,U370&lt;=20,入力項目!$S$16="高専"),IFERROR(VLOOKUP(入力項目!$S$16,子育て関連マスタ!$I$26:$M$28,4,FALSE),0),
AND(U370&gt;=19,U370&lt;=20,入力項目!$S$16&lt;&gt;"高専"),IFERROR(VLOOKUP(入力項目!$S$17,子育て関連マスタ!$I$32:$M$37,4,FALSE),0),
AND(U370&gt;=21,U370&lt;=22,入力項目!$S$16="高専"),IFERROR(VLOOKUP(入力項目!$S$17,子育て関連マスタ!$I$32:$M$34,4,FALSE),0),
AND(U370&gt;=21,U370&lt;=22,入力項目!$S$16&lt;&gt;"高専"),IFERROR(VLOOKUP(入力項目!$S$17,子育て関連マスタ!$I$32:$M$34,4,FALSE),0),
U370&gt;=23,0
) +
IF($D370=4,
  IFERROR(_xlfn.IFS(
  U370&lt;=入力項目!$S$11,0,
  AND(U370=入力項目!$S$11),IFERROR(VLOOKUP(入力項目!$S$12,子育て関連マスタ!$I$4:$M$5,2,FALSE),0),
  AND(U370=4),IFERROR(VLOOKUP(入力項目!$S$13,子育て関連マスタ!$I$9:$M$12,2,FALSE),0),
  AND(U370=7),IFERROR(VLOOKUP(入力項目!$S$14,子育て関連マスタ!$I$16:$M$17,2,FALSE),0),
  AND(U370=13),IFERROR(VLOOKUP(入力項目!$S$15,子育て関連マスタ!$I$21:$M$22,2,FALSE),0),
  AND(U370=16),IFERROR(VLOOKUP(入力項目!$S$16,子育て関連マスタ!$I$26:$M$28,2,FALSE),0),
  AND(U370=19,入力項目!$S$16&lt;&gt;"高専"),IFERROR(VLOOKUP(入力項目!$S$17,子育て関連マスタ!$I$32:$M$37,2,FALSE),0),
  AND(U370=21,入力項目!$S$16="高専"),IFERROR(VLOOKUP(入力項目!$S$17,子育て関連マスタ!$I$32:$M$37,2,FALSE),0),
  U370&gt;=22,0
  ),0),0
) +
IF(AND(U370&gt;=1,U370&lt;=15),IF($D370=入力項目!$S$8,入力項目!$S$3,0),0) +
IF(AND(U370&gt;=1,U370&lt;=15),IF($D370=5,入力項目!$S$4,0),0) +
IF(AND(U370&gt;=1,U370&lt;=15),IF($D370=12,入力項目!$S$5,0),0) +
IF(AND(入力項目!$S$7=$A370,入力項目!$S$8=$D370),子育て関連マスタ!$C$14,0) +
IFERROR(IF(AND(YEAR(EDATE(DATE(入力項目!$S$7,入力項目!$S$8,1),1))=$A370,MONTH(EDATE(DATE(入力項目!$S$7,入力項目!$S$8,1),1))=$D370),子育て関連マスタ!$C$15,0),0) +
IF(AND(OR(U370=3,U370=5,U370=7),$D370=11),子育て関連マスタ!$C$17,0) +
IF(AND(U370=20,$D370=1),子育て関連マスタ!$C$18,0) +
IF(AND(U370=20,$D370=1),
IFERROR(_xlfn.IFS(
入力項目!$S$10="男",子育て関連マスタ!$C$18,
入力項目!$S$10="女",子育て関連マスタ!$C$19
),0),0
) +
IF(AND(U370&gt;=入力項目!$S$18,U370&lt;=入力項目!$S$19),入力項目!$S$20,0) +
IF(AND(U370&gt;=入力項目!$S$21,U370&lt;=入力項目!$S$22),入力項目!$S$23,0) +
IF(AND(U370&gt;=入力項目!$S$24,U370&lt;=入力項目!$S$25),入力項目!$S$26,0)
)</f>
        <v>0</v>
      </c>
      <c r="AJ370" s="10">
        <f ca="1">-VLOOKUP($D370,月別収支!$A$2:$H$13,7,FALSE)</f>
        <v>-20000</v>
      </c>
    </row>
    <row r="371" spans="1:36" x14ac:dyDescent="0.4">
      <c r="A371">
        <f t="shared" ca="1" si="105"/>
        <v>2055</v>
      </c>
      <c r="B371">
        <f t="shared" ca="1" si="95"/>
        <v>2055</v>
      </c>
      <c r="C371">
        <f t="shared" ca="1" si="96"/>
        <v>31</v>
      </c>
      <c r="D371">
        <f t="shared" ca="1" si="106"/>
        <v>5</v>
      </c>
      <c r="E371" t="str">
        <f t="shared" ca="1" si="90"/>
        <v>2055年5月</v>
      </c>
      <c r="F371">
        <f ca="1">IF(OR(入力項目!$N$5&lt;$A371,AND(入力項目!$N$5=$A371,入力項目!$N$6&lt;$D371)),IF(F370=0,1,IF(G371=12,F370+1,F370)),0)</f>
        <v>30</v>
      </c>
      <c r="G371">
        <f ca="1">IF(OR(入力項目!$N$5&lt;$A371,AND(入力項目!$N$5=$A371,入力項目!$N$6&lt;$D371)),IF(G370=12,1,G370+1),0)</f>
        <v>7</v>
      </c>
      <c r="H371" t="str">
        <f t="shared" ca="1" si="91"/>
        <v>30_7</v>
      </c>
      <c r="I371">
        <f ca="1">IF(
  IFERROR(AND($C371&gt;0,MOD($C371,入力項目!$N$22)=0,$D371=入力項目!$N$23), FALSE),
  1,
  IF(
    AND(I370&gt;0,J370=12),
    IF(I370=入力項目!$N$28, 0, I370+1),
    I370
  )
)</f>
        <v>1</v>
      </c>
      <c r="J371">
        <f ca="1">IF($D371=入力項目!$N$23,1,IFERROR(J370+1,1))</f>
        <v>12</v>
      </c>
      <c r="K371" t="str">
        <f t="shared" ca="1" si="92"/>
        <v>1_12</v>
      </c>
      <c r="L371">
        <f ca="1">L370+IF(入力項目!$D$4=$D371,1,0)</f>
        <v>59</v>
      </c>
      <c r="M371" t="str">
        <f t="shared" ca="1" si="93"/>
        <v>59歳</v>
      </c>
      <c r="N371">
        <f t="shared" ca="1" si="97"/>
        <v>60</v>
      </c>
      <c r="O371" t="str">
        <f t="shared" ca="1" si="94"/>
        <v>60歳</v>
      </c>
      <c r="P371">
        <f t="shared" ca="1" si="98"/>
        <v>35</v>
      </c>
      <c r="Q371">
        <f t="shared" ca="1" si="99"/>
        <v>33</v>
      </c>
      <c r="R371">
        <f t="shared" ca="1" si="100"/>
        <v>2056</v>
      </c>
      <c r="S371">
        <f t="shared" ca="1" si="101"/>
        <v>2056</v>
      </c>
      <c r="T371">
        <f t="shared" ca="1" si="102"/>
        <v>2056</v>
      </c>
      <c r="U371">
        <f t="shared" ca="1" si="103"/>
        <v>2056</v>
      </c>
      <c r="V371" s="10">
        <f t="shared" ca="1" si="104"/>
        <v>45098185</v>
      </c>
      <c r="W371" s="10">
        <f ca="1">IF($L371&lt;その他マスタ!$B$1,VLOOKUP($D371,月別収支!$A$2:$H$13,2,FALSE),その他マスタ!$B$3)+IF(AND($L371=その他マスタ!$B$1,入力項目!$I$9="あり",$D371=入力項目!$D$4),その他マスタ!$B$2,0)</f>
        <v>300000</v>
      </c>
      <c r="X371" s="10">
        <f ca="1">-IF(入力項目!$K$5=TRUE,
IF($F371+$G371&lt;3,VLOOKUP($D371,月別収支!$A$2:$H$13,8,FALSE),0)+IFERROR(VLOOKUP($H371,住宅ローン計算!C:P,13,FALSE),0)+IF($F371&gt;1,IF(OR($G371=3,$G371=6,$G371=9,$G371=12),ROUNDUP(入力項目!$N$18/4,0),0),0),
VLOOKUP($D371,月別収支!$A$2:$H$13,8,FALSE))</f>
        <v>-53590</v>
      </c>
      <c r="Y371" s="10">
        <f ca="1">-VLOOKUP($D371,月別収支!$A$2:$H$13,3,FALSE)</f>
        <v>-75000</v>
      </c>
      <c r="Z371" s="10">
        <f ca="1">-VLOOKUP($D371,月別収支!$A$2:$H$13,4,FALSE)</f>
        <v>-27000</v>
      </c>
      <c r="AA371" s="10">
        <f ca="1">-VLOOKUP($D371,月別収支!$A$2:$H$13,6,FALSE)</f>
        <v>-10000</v>
      </c>
      <c r="AB371" s="10">
        <f ca="1">-(
VLOOKUP($D371,月別収支!$A$2:$H$13,5,FALSE)+IF(AND(入力項目!$I$27&lt;=$A371,ISEVEN($A371-入力項目!$I$27),入力項目!$I$28=$D371),入力項目!$I$26,0)
+IF(入力項目!$K$26=TRUE,
IFERROR(VLOOKUP($K371,マイカーローン計算!C:P,13,FALSE),0),
IFERROR(
  IF(AND($C371&gt;0,MOD($C371,入力項目!$N$22)=0,$D371=入力項目!$N$23),入力項目!$N$24,0),
 0
)
)
)</f>
        <v>-30000</v>
      </c>
      <c r="AC371" s="10">
        <f ca="1">-IF($A371&lt;入力項目!$N$33,入力項目!$N$35,IF(AND($A371=入力項目!$N$33,$D371&lt;=入力項目!$N$34),入力項目!$N$35,0))</f>
        <v>0</v>
      </c>
      <c r="AD371">
        <f ca="1">-(
_xlfn.IFS(
P371&lt;=入力項目!$S$11,0,
AND(P371&gt;=入力項目!$S$11+1,P371&lt;=3),IFERROR(VLOOKUP(入力項目!$S$12,子育て関連マスタ!$I$4:$M$5,4,FALSE),0),
AND(P371&gt;=4,P371&lt;=6),IFERROR(VLOOKUP(入力項目!$S$13,子育て関連マスタ!$I$9:$M$12,4,FALSE),0),
AND(P371&gt;=7,P371&lt;=12),IFERROR(VLOOKUP(入力項目!$S$14,子育て関連マスタ!$I$16:$M$17,4,FALSE),0),
AND(P371&gt;=13,P371&lt;=15),IFERROR(VLOOKUP(入力項目!$S$15,子育て関連マスタ!$I$21:$M$22,4,FALSE),0),
AND(P371&gt;=16,P371&lt;=18),IFERROR(VLOOKUP(入力項目!$S$16,子育て関連マスタ!$I$26:$M$28,4,FALSE),0),
AND(P371&gt;=19,P371&lt;=20,入力項目!$S$16="高専"),IFERROR(VLOOKUP(入力項目!$S$16,子育て関連マスタ!$I$26:$M$28,4,FALSE),0),
AND(P371&gt;=19,P371&lt;=20,入力項目!$S$16&lt;&gt;"高専"),IFERROR(VLOOKUP(入力項目!$S$17,子育て関連マスタ!$I$32:$M$37,4,FALSE),0),
AND(P371&gt;=21,P371&lt;=22,入力項目!$S$16="高専"),IFERROR(VLOOKUP(入力項目!$S$17,子育て関連マスタ!$I$32:$M$34,4,FALSE),0),
AND(P371&gt;=21,P371&lt;=22,入力項目!$S$16&lt;&gt;"高専"),IFERROR(VLOOKUP(入力項目!$S$17,子育て関連マスタ!$I$32:$M$34,4,FALSE),0),
P371&gt;=23,0
) +
IF($D371=4,
  IFERROR(_xlfn.IFS(
  P371&lt;=入力項目!$S$11,0,
  AND(P371=入力項目!$S$11),IFERROR(VLOOKUP(入力項目!$S$12,子育て関連マスタ!$I$4:$M$5,2,FALSE),0),
  AND(P371=4),IFERROR(VLOOKUP(入力項目!$S$13,子育て関連マスタ!$I$9:$M$12,2,FALSE),0),
  AND(P371=7),IFERROR(VLOOKUP(入力項目!$S$14,子育て関連マスタ!$I$16:$M$17,2,FALSE),0),
  AND(P371=13),IFERROR(VLOOKUP(入力項目!$S$15,子育て関連マスタ!$I$21:$M$22,2,FALSE),0),
  AND(P371=16),IFERROR(VLOOKUP(入力項目!$S$16,子育て関連マスタ!$I$26:$M$28,2,FALSE),0),
  AND(P371=19,入力項目!$S$16&lt;&gt;"高専"),IFERROR(VLOOKUP(入力項目!$S$17,子育て関連マスタ!$I$32:$M$37,2,FALSE),0),
  AND(P371=21,入力項目!$S$16="高専"),IFERROR(VLOOKUP(入力項目!$S$17,子育て関連マスタ!$I$32:$M$37,2,FALSE),0),
  P371&gt;=22,0
  ),0),0
) +
IF(AND(P371&gt;=1,P371&lt;=15),IF($D371=入力項目!$S$8,入力項目!$S$3,0),0) +
IF(AND(P371&gt;=1,P371&lt;=15),IF($D371=5,入力項目!$S$4,0),0) +
IF(AND(P371&gt;=1,P371&lt;=15),IF($D371=12,入力項目!$S$5,0),0) +
IF(AND(入力項目!$S$7=$A371,入力項目!$S$8=$D371),子育て関連マスタ!$C$14,0) +
IFERROR(IF(AND(YEAR(EDATE(DATE(入力項目!$S$7,入力項目!$S$8,1),1))=$A371,MONTH(EDATE(DATE(入力項目!$S$7,入力項目!$S$8,1),1))=$D371),子育て関連マスタ!$C$15,0),0) +
IF(AND(OR(P371=3,P371=5,P371=7),$D371=11),子育て関連マスタ!$C$17,0) +
IF(AND(P371=20,$D371=1),子育て関連マスタ!$C$18,0) +
IF(AND(P371=20,$D371=1),
IFERROR(_xlfn.IFS(
入力項目!$S$10="男",子育て関連マスタ!$C$18,
入力項目!$S$10="女",子育て関連マスタ!$C$19
),0),0
) +
IF(AND(P371&gt;=入力項目!$S$18,P371&lt;=入力項目!$S$19),入力項目!$S$20,0) +
IF(AND(P371&gt;=入力項目!$S$21,P371&lt;=入力項目!$S$22),入力項目!$S$23,0) +
IF(AND(P371&gt;=入力項目!$S$24,P371&lt;=入力項目!$S$25),入力項目!$S$26,0)
)</f>
        <v>0</v>
      </c>
      <c r="AE371">
        <f ca="1">-(
_xlfn.IFS(
Q371&lt;=入力項目!$S$11,0,
AND(Q371&gt;=入力項目!$S$11+1,Q371&lt;=3),IFERROR(VLOOKUP(入力項目!$S$12,子育て関連マスタ!$I$4:$M$5,4,FALSE),0),
AND(Q371&gt;=4,Q371&lt;=6),IFERROR(VLOOKUP(入力項目!$S$13,子育て関連マスタ!$I$9:$M$12,4,FALSE),0),
AND(Q371&gt;=7,Q371&lt;=12),IFERROR(VLOOKUP(入力項目!$S$14,子育て関連マスタ!$I$16:$M$17,4,FALSE),0),
AND(Q371&gt;=13,Q371&lt;=15),IFERROR(VLOOKUP(入力項目!$S$15,子育て関連マスタ!$I$21:$M$22,4,FALSE),0),
AND(Q371&gt;=16,Q371&lt;=18),IFERROR(VLOOKUP(入力項目!$S$16,子育て関連マスタ!$I$26:$M$28,4,FALSE),0),
AND(Q371&gt;=19,Q371&lt;=20,入力項目!$S$16="高専"),IFERROR(VLOOKUP(入力項目!$S$16,子育て関連マスタ!$I$26:$M$28,4,FALSE),0),
AND(Q371&gt;=19,Q371&lt;=20,入力項目!$S$16&lt;&gt;"高専"),IFERROR(VLOOKUP(入力項目!$S$17,子育て関連マスタ!$I$32:$M$37,4,FALSE),0),
AND(Q371&gt;=21,Q371&lt;=22,入力項目!$S$16="高専"),IFERROR(VLOOKUP(入力項目!$S$17,子育て関連マスタ!$I$32:$M$34,4,FALSE),0),
AND(Q371&gt;=21,Q371&lt;=22,入力項目!$S$16&lt;&gt;"高専"),IFERROR(VLOOKUP(入力項目!$S$17,子育て関連マスタ!$I$32:$M$34,4,FALSE),0),
Q371&gt;=23,0
) +
IF($D371=4,
  IFERROR(_xlfn.IFS(
  Q371&lt;=入力項目!$S$11,0,
  AND(Q371=入力項目!$S$11),IFERROR(VLOOKUP(入力項目!$S$12,子育て関連マスタ!$I$4:$M$5,2,FALSE),0),
  AND(Q371=4),IFERROR(VLOOKUP(入力項目!$S$13,子育て関連マスタ!$I$9:$M$12,2,FALSE),0),
  AND(Q371=7),IFERROR(VLOOKUP(入力項目!$S$14,子育て関連マスタ!$I$16:$M$17,2,FALSE),0),
  AND(Q371=13),IFERROR(VLOOKUP(入力項目!$S$15,子育て関連マスタ!$I$21:$M$22,2,FALSE),0),
  AND(Q371=16),IFERROR(VLOOKUP(入力項目!$S$16,子育て関連マスタ!$I$26:$M$28,2,FALSE),0),
  AND(Q371=19,入力項目!$S$16&lt;&gt;"高専"),IFERROR(VLOOKUP(入力項目!$S$17,子育て関連マスタ!$I$32:$M$37,2,FALSE),0),
  AND(Q371=21,入力項目!$S$16="高専"),IFERROR(VLOOKUP(入力項目!$S$17,子育て関連マスタ!$I$32:$M$37,2,FALSE),0),
  Q371&gt;=22,0
  ),0),0
) +
IF(AND(Q371&gt;=1,Q371&lt;=15),IF($D371=入力項目!$S$8,入力項目!$S$3,0),0) +
IF(AND(Q371&gt;=1,Q371&lt;=15),IF($D371=5,入力項目!$S$4,0),0) +
IF(AND(Q371&gt;=1,Q371&lt;=15),IF($D371=12,入力項目!$S$5,0),0) +
IF(AND(入力項目!$S$7=$A371,入力項目!$S$8=$D371),子育て関連マスタ!$C$14,0) +
IFERROR(IF(AND(YEAR(EDATE(DATE(入力項目!$S$7,入力項目!$S$8,1),1))=$A371,MONTH(EDATE(DATE(入力項目!$S$7,入力項目!$S$8,1),1))=$D371),子育て関連マスタ!$C$15,0),0) +
IF(AND(OR(Q371=3,Q371=5,Q371=7),$D371=11),子育て関連マスタ!$C$17,0) +
IF(AND(Q371=20,$D371=1),子育て関連マスタ!$C$18,0) +
IF(AND(Q371=20,$D371=1),
IFERROR(_xlfn.IFS(
入力項目!$S$10="男",子育て関連マスタ!$C$18,
入力項目!$S$10="女",子育て関連マスタ!$C$19
),0),0
) +
IF(AND(Q371&gt;=入力項目!$S$18,Q371&lt;=入力項目!$S$19),入力項目!$S$20,0) +
IF(AND(Q371&gt;=入力項目!$S$21,Q371&lt;=入力項目!$S$22),入力項目!$S$23,0) +
IF(AND(Q371&gt;=入力項目!$S$24,Q371&lt;=入力項目!$S$25),入力項目!$S$26,0)
)</f>
        <v>0</v>
      </c>
      <c r="AF371">
        <f ca="1">-(
_xlfn.IFS(
R371&lt;=入力項目!$S$11,0,
AND(R371&gt;=入力項目!$S$11+1,R371&lt;=3),IFERROR(VLOOKUP(入力項目!$S$12,子育て関連マスタ!$I$4:$M$5,4,FALSE),0),
AND(R371&gt;=4,R371&lt;=6),IFERROR(VLOOKUP(入力項目!$S$13,子育て関連マスタ!$I$9:$M$12,4,FALSE),0),
AND(R371&gt;=7,R371&lt;=12),IFERROR(VLOOKUP(入力項目!$S$14,子育て関連マスタ!$I$16:$M$17,4,FALSE),0),
AND(R371&gt;=13,R371&lt;=15),IFERROR(VLOOKUP(入力項目!$S$15,子育て関連マスタ!$I$21:$M$22,4,FALSE),0),
AND(R371&gt;=16,R371&lt;=18),IFERROR(VLOOKUP(入力項目!$S$16,子育て関連マスタ!$I$26:$M$28,4,FALSE),0),
AND(R371&gt;=19,R371&lt;=20,入力項目!$S$16="高専"),IFERROR(VLOOKUP(入力項目!$S$16,子育て関連マスタ!$I$26:$M$28,4,FALSE),0),
AND(R371&gt;=19,R371&lt;=20,入力項目!$S$16&lt;&gt;"高専"),IFERROR(VLOOKUP(入力項目!$S$17,子育て関連マスタ!$I$32:$M$37,4,FALSE),0),
AND(R371&gt;=21,R371&lt;=22,入力項目!$S$16="高専"),IFERROR(VLOOKUP(入力項目!$S$17,子育て関連マスタ!$I$32:$M$34,4,FALSE),0),
AND(R371&gt;=21,R371&lt;=22,入力項目!$S$16&lt;&gt;"高専"),IFERROR(VLOOKUP(入力項目!$S$17,子育て関連マスタ!$I$32:$M$34,4,FALSE),0),
R371&gt;=23,0
) +
IF($D371=4,
  IFERROR(_xlfn.IFS(
  R371&lt;=入力項目!$S$11,0,
  AND(R371=入力項目!$S$11),IFERROR(VLOOKUP(入力項目!$S$12,子育て関連マスタ!$I$4:$M$5,2,FALSE),0),
  AND(R371=4),IFERROR(VLOOKUP(入力項目!$S$13,子育て関連マスタ!$I$9:$M$12,2,FALSE),0),
  AND(R371=7),IFERROR(VLOOKUP(入力項目!$S$14,子育て関連マスタ!$I$16:$M$17,2,FALSE),0),
  AND(R371=13),IFERROR(VLOOKUP(入力項目!$S$15,子育て関連マスタ!$I$21:$M$22,2,FALSE),0),
  AND(R371=16),IFERROR(VLOOKUP(入力項目!$S$16,子育て関連マスタ!$I$26:$M$28,2,FALSE),0),
  AND(R371=19,入力項目!$S$16&lt;&gt;"高専"),IFERROR(VLOOKUP(入力項目!$S$17,子育て関連マスタ!$I$32:$M$37,2,FALSE),0),
  AND(R371=21,入力項目!$S$16="高専"),IFERROR(VLOOKUP(入力項目!$S$17,子育て関連マスタ!$I$32:$M$37,2,FALSE),0),
  R371&gt;=22,0
  ),0),0
) +
IF(AND(R371&gt;=1,R371&lt;=15),IF($D371=入力項目!$S$8,入力項目!$S$3,0),0) +
IF(AND(R371&gt;=1,R371&lt;=15),IF($D371=5,入力項目!$S$4,0),0) +
IF(AND(R371&gt;=1,R371&lt;=15),IF($D371=12,入力項目!$S$5,0),0) +
IF(AND(入力項目!$S$7=$A371,入力項目!$S$8=$D371),子育て関連マスタ!$C$14,0) +
IFERROR(IF(AND(YEAR(EDATE(DATE(入力項目!$S$7,入力項目!$S$8,1),1))=$A371,MONTH(EDATE(DATE(入力項目!$S$7,入力項目!$S$8,1),1))=$D371),子育て関連マスタ!$C$15,0),0) +
IF(AND(OR(R371=3,R371=5,R371=7),$D371=11),子育て関連マスタ!$C$17,0) +
IF(AND(R371=20,$D371=1),子育て関連マスタ!$C$18,0) +
IF(AND(R371=20,$D371=1),
IFERROR(_xlfn.IFS(
入力項目!$S$10="男",子育て関連マスタ!$C$18,
入力項目!$S$10="女",子育て関連マスタ!$C$19
),0),0
) +
IF(AND(R371&gt;=入力項目!$S$18,R371&lt;=入力項目!$S$19),入力項目!$S$20,0) +
IF(AND(R371&gt;=入力項目!$S$21,R371&lt;=入力項目!$S$22),入力項目!$S$23,0) +
IF(AND(R371&gt;=入力項目!$S$24,R371&lt;=入力項目!$S$25),入力項目!$S$26,0)
)</f>
        <v>0</v>
      </c>
      <c r="AG371">
        <f ca="1">-(
_xlfn.IFS(
S371&lt;=入力項目!$S$11,0,
AND(S371&gt;=入力項目!$S$11+1,S371&lt;=3),IFERROR(VLOOKUP(入力項目!$S$12,子育て関連マスタ!$I$4:$M$5,4,FALSE),0),
AND(S371&gt;=4,S371&lt;=6),IFERROR(VLOOKUP(入力項目!$S$13,子育て関連マスタ!$I$9:$M$12,4,FALSE),0),
AND(S371&gt;=7,S371&lt;=12),IFERROR(VLOOKUP(入力項目!$S$14,子育て関連マスタ!$I$16:$M$17,4,FALSE),0),
AND(S371&gt;=13,S371&lt;=15),IFERROR(VLOOKUP(入力項目!$S$15,子育て関連マスタ!$I$21:$M$22,4,FALSE),0),
AND(S371&gt;=16,S371&lt;=18),IFERROR(VLOOKUP(入力項目!$S$16,子育て関連マスタ!$I$26:$M$28,4,FALSE),0),
AND(S371&gt;=19,S371&lt;=20,入力項目!$S$16="高専"),IFERROR(VLOOKUP(入力項目!$S$16,子育て関連マスタ!$I$26:$M$28,4,FALSE),0),
AND(S371&gt;=19,S371&lt;=20,入力項目!$S$16&lt;&gt;"高専"),IFERROR(VLOOKUP(入力項目!$S$17,子育て関連マスタ!$I$32:$M$37,4,FALSE),0),
AND(S371&gt;=21,S371&lt;=22,入力項目!$S$16="高専"),IFERROR(VLOOKUP(入力項目!$S$17,子育て関連マスタ!$I$32:$M$34,4,FALSE),0),
AND(S371&gt;=21,S371&lt;=22,入力項目!$S$16&lt;&gt;"高専"),IFERROR(VLOOKUP(入力項目!$S$17,子育て関連マスタ!$I$32:$M$34,4,FALSE),0),
S371&gt;=23,0
) +
IF($D371=4,
  IFERROR(_xlfn.IFS(
  S371&lt;=入力項目!$S$11,0,
  AND(S371=入力項目!$S$11),IFERROR(VLOOKUP(入力項目!$S$12,子育て関連マスタ!$I$4:$M$5,2,FALSE),0),
  AND(S371=4),IFERROR(VLOOKUP(入力項目!$S$13,子育て関連マスタ!$I$9:$M$12,2,FALSE),0),
  AND(S371=7),IFERROR(VLOOKUP(入力項目!$S$14,子育て関連マスタ!$I$16:$M$17,2,FALSE),0),
  AND(S371=13),IFERROR(VLOOKUP(入力項目!$S$15,子育て関連マスタ!$I$21:$M$22,2,FALSE),0),
  AND(S371=16),IFERROR(VLOOKUP(入力項目!$S$16,子育て関連マスタ!$I$26:$M$28,2,FALSE),0),
  AND(S371=19,入力項目!$S$16&lt;&gt;"高専"),IFERROR(VLOOKUP(入力項目!$S$17,子育て関連マスタ!$I$32:$M$37,2,FALSE),0),
  AND(S371=21,入力項目!$S$16="高専"),IFERROR(VLOOKUP(入力項目!$S$17,子育て関連マスタ!$I$32:$M$37,2,FALSE),0),
  S371&gt;=22,0
  ),0),0
) +
IF(AND(S371&gt;=1,S371&lt;=15),IF($D371=入力項目!$S$8,入力項目!$S$3,0),0) +
IF(AND(S371&gt;=1,S371&lt;=15),IF($D371=5,入力項目!$S$4,0),0) +
IF(AND(S371&gt;=1,S371&lt;=15),IF($D371=12,入力項目!$S$5,0),0) +
IF(AND(入力項目!$S$7=$A371,入力項目!$S$8=$D371),子育て関連マスタ!$C$14,0) +
IFERROR(IF(AND(YEAR(EDATE(DATE(入力項目!$S$7,入力項目!$S$8,1),1))=$A371,MONTH(EDATE(DATE(入力項目!$S$7,入力項目!$S$8,1),1))=$D371),子育て関連マスタ!$C$15,0),0) +
IF(AND(OR(S371=3,S371=5,S371=7),$D371=11),子育て関連マスタ!$C$17,0) +
IF(AND(S371=20,$D371=1),子育て関連マスタ!$C$18,0) +
IF(AND(S371=20,$D371=1),
IFERROR(_xlfn.IFS(
入力項目!$S$10="男",子育て関連マスタ!$C$18,
入力項目!$S$10="女",子育て関連マスタ!$C$19
),0),0
) +
IF(AND(S371&gt;=入力項目!$S$18,S371&lt;=入力項目!$S$19),入力項目!$S$20,0) +
IF(AND(S371&gt;=入力項目!$S$21,S371&lt;=入力項目!$S$22),入力項目!$S$23,0) +
IF(AND(S371&gt;=入力項目!$S$24,S371&lt;=入力項目!$S$25),入力項目!$S$26,0)
)</f>
        <v>0</v>
      </c>
      <c r="AH371">
        <f ca="1">-(
_xlfn.IFS(
T371&lt;=入力項目!$S$11,0,
AND(T371&gt;=入力項目!$S$11+1,T371&lt;=3),IFERROR(VLOOKUP(入力項目!$S$12,子育て関連マスタ!$I$4:$M$5,4,FALSE),0),
AND(T371&gt;=4,T371&lt;=6),IFERROR(VLOOKUP(入力項目!$S$13,子育て関連マスタ!$I$9:$M$12,4,FALSE),0),
AND(T371&gt;=7,T371&lt;=12),IFERROR(VLOOKUP(入力項目!$S$14,子育て関連マスタ!$I$16:$M$17,4,FALSE),0),
AND(T371&gt;=13,T371&lt;=15),IFERROR(VLOOKUP(入力項目!$S$15,子育て関連マスタ!$I$21:$M$22,4,FALSE),0),
AND(T371&gt;=16,T371&lt;=18),IFERROR(VLOOKUP(入力項目!$S$16,子育て関連マスタ!$I$26:$M$28,4,FALSE),0),
AND(T371&gt;=19,T371&lt;=20,入力項目!$S$16="高専"),IFERROR(VLOOKUP(入力項目!$S$16,子育て関連マスタ!$I$26:$M$28,4,FALSE),0),
AND(T371&gt;=19,T371&lt;=20,入力項目!$S$16&lt;&gt;"高専"),IFERROR(VLOOKUP(入力項目!$S$17,子育て関連マスタ!$I$32:$M$37,4,FALSE),0),
AND(T371&gt;=21,T371&lt;=22,入力項目!$S$16="高専"),IFERROR(VLOOKUP(入力項目!$S$17,子育て関連マスタ!$I$32:$M$34,4,FALSE),0),
AND(T371&gt;=21,T371&lt;=22,入力項目!$S$16&lt;&gt;"高専"),IFERROR(VLOOKUP(入力項目!$S$17,子育て関連マスタ!$I$32:$M$34,4,FALSE),0),
T371&gt;=23,0
) +
IF($D371=4,
  IFERROR(_xlfn.IFS(
  T371&lt;=入力項目!$S$11,0,
  AND(T371=入力項目!$S$11),IFERROR(VLOOKUP(入力項目!$S$12,子育て関連マスタ!$I$4:$M$5,2,FALSE),0),
  AND(T371=4),IFERROR(VLOOKUP(入力項目!$S$13,子育て関連マスタ!$I$9:$M$12,2,FALSE),0),
  AND(T371=7),IFERROR(VLOOKUP(入力項目!$S$14,子育て関連マスタ!$I$16:$M$17,2,FALSE),0),
  AND(T371=13),IFERROR(VLOOKUP(入力項目!$S$15,子育て関連マスタ!$I$21:$M$22,2,FALSE),0),
  AND(T371=16),IFERROR(VLOOKUP(入力項目!$S$16,子育て関連マスタ!$I$26:$M$28,2,FALSE),0),
  AND(T371=19,入力項目!$S$16&lt;&gt;"高専"),IFERROR(VLOOKUP(入力項目!$S$17,子育て関連マスタ!$I$32:$M$37,2,FALSE),0),
  AND(T371=21,入力項目!$S$16="高専"),IFERROR(VLOOKUP(入力項目!$S$17,子育て関連マスタ!$I$32:$M$37,2,FALSE),0),
  T371&gt;=22,0
  ),0),0
) +
IF(AND(T371&gt;=1,T371&lt;=15),IF($D371=入力項目!$S$8,入力項目!$S$3,0),0) +
IF(AND(T371&gt;=1,T371&lt;=15),IF($D371=5,入力項目!$S$4,0),0) +
IF(AND(T371&gt;=1,T371&lt;=15),IF($D371=12,入力項目!$S$5,0),0) +
IF(AND(入力項目!$S$7=$A371,入力項目!$S$8=$D371),子育て関連マスタ!$C$14,0) +
IFERROR(IF(AND(YEAR(EDATE(DATE(入力項目!$S$7,入力項目!$S$8,1),1))=$A371,MONTH(EDATE(DATE(入力項目!$S$7,入力項目!$S$8,1),1))=$D371),子育て関連マスタ!$C$15,0),0) +
IF(AND(OR(T371=3,T371=5,T371=7),$D371=11),子育て関連マスタ!$C$17,0) +
IF(AND(T371=20,$D371=1),子育て関連マスタ!$C$18,0) +
IF(AND(T371=20,$D371=1),
IFERROR(_xlfn.IFS(
入力項目!$S$10="男",子育て関連マスタ!$C$18,
入力項目!$S$10="女",子育て関連マスタ!$C$19
),0),0
) +
IF(AND(T371&gt;=入力項目!$S$18,T371&lt;=入力項目!$S$19),入力項目!$S$20,0) +
IF(AND(T371&gt;=入力項目!$S$21,T371&lt;=入力項目!$S$22),入力項目!$S$23,0) +
IF(AND(T371&gt;=入力項目!$S$24,T371&lt;=入力項目!$S$25),入力項目!$S$26,0)
)</f>
        <v>0</v>
      </c>
      <c r="AI371">
        <f ca="1">-(
_xlfn.IFS(
U371&lt;=入力項目!$S$11,0,
AND(U371&gt;=入力項目!$S$11+1,U371&lt;=3),IFERROR(VLOOKUP(入力項目!$S$12,子育て関連マスタ!$I$4:$M$5,4,FALSE),0),
AND(U371&gt;=4,U371&lt;=6),IFERROR(VLOOKUP(入力項目!$S$13,子育て関連マスタ!$I$9:$M$12,4,FALSE),0),
AND(U371&gt;=7,U371&lt;=12),IFERROR(VLOOKUP(入力項目!$S$14,子育て関連マスタ!$I$16:$M$17,4,FALSE),0),
AND(U371&gt;=13,U371&lt;=15),IFERROR(VLOOKUP(入力項目!$S$15,子育て関連マスタ!$I$21:$M$22,4,FALSE),0),
AND(U371&gt;=16,U371&lt;=18),IFERROR(VLOOKUP(入力項目!$S$16,子育て関連マスタ!$I$26:$M$28,4,FALSE),0),
AND(U371&gt;=19,U371&lt;=20,入力項目!$S$16="高専"),IFERROR(VLOOKUP(入力項目!$S$16,子育て関連マスタ!$I$26:$M$28,4,FALSE),0),
AND(U371&gt;=19,U371&lt;=20,入力項目!$S$16&lt;&gt;"高専"),IFERROR(VLOOKUP(入力項目!$S$17,子育て関連マスタ!$I$32:$M$37,4,FALSE),0),
AND(U371&gt;=21,U371&lt;=22,入力項目!$S$16="高専"),IFERROR(VLOOKUP(入力項目!$S$17,子育て関連マスタ!$I$32:$M$34,4,FALSE),0),
AND(U371&gt;=21,U371&lt;=22,入力項目!$S$16&lt;&gt;"高専"),IFERROR(VLOOKUP(入力項目!$S$17,子育て関連マスタ!$I$32:$M$34,4,FALSE),0),
U371&gt;=23,0
) +
IF($D371=4,
  IFERROR(_xlfn.IFS(
  U371&lt;=入力項目!$S$11,0,
  AND(U371=入力項目!$S$11),IFERROR(VLOOKUP(入力項目!$S$12,子育て関連マスタ!$I$4:$M$5,2,FALSE),0),
  AND(U371=4),IFERROR(VLOOKUP(入力項目!$S$13,子育て関連マスタ!$I$9:$M$12,2,FALSE),0),
  AND(U371=7),IFERROR(VLOOKUP(入力項目!$S$14,子育て関連マスタ!$I$16:$M$17,2,FALSE),0),
  AND(U371=13),IFERROR(VLOOKUP(入力項目!$S$15,子育て関連マスタ!$I$21:$M$22,2,FALSE),0),
  AND(U371=16),IFERROR(VLOOKUP(入力項目!$S$16,子育て関連マスタ!$I$26:$M$28,2,FALSE),0),
  AND(U371=19,入力項目!$S$16&lt;&gt;"高専"),IFERROR(VLOOKUP(入力項目!$S$17,子育て関連マスタ!$I$32:$M$37,2,FALSE),0),
  AND(U371=21,入力項目!$S$16="高専"),IFERROR(VLOOKUP(入力項目!$S$17,子育て関連マスタ!$I$32:$M$37,2,FALSE),0),
  U371&gt;=22,0
  ),0),0
) +
IF(AND(U371&gt;=1,U371&lt;=15),IF($D371=入力項目!$S$8,入力項目!$S$3,0),0) +
IF(AND(U371&gt;=1,U371&lt;=15),IF($D371=5,入力項目!$S$4,0),0) +
IF(AND(U371&gt;=1,U371&lt;=15),IF($D371=12,入力項目!$S$5,0),0) +
IF(AND(入力項目!$S$7=$A371,入力項目!$S$8=$D371),子育て関連マスタ!$C$14,0) +
IFERROR(IF(AND(YEAR(EDATE(DATE(入力項目!$S$7,入力項目!$S$8,1),1))=$A371,MONTH(EDATE(DATE(入力項目!$S$7,入力項目!$S$8,1),1))=$D371),子育て関連マスタ!$C$15,0),0) +
IF(AND(OR(U371=3,U371=5,U371=7),$D371=11),子育て関連マスタ!$C$17,0) +
IF(AND(U371=20,$D371=1),子育て関連マスタ!$C$18,0) +
IF(AND(U371=20,$D371=1),
IFERROR(_xlfn.IFS(
入力項目!$S$10="男",子育て関連マスタ!$C$18,
入力項目!$S$10="女",子育て関連マスタ!$C$19
),0),0
) +
IF(AND(U371&gt;=入力項目!$S$18,U371&lt;=入力項目!$S$19),入力項目!$S$20,0) +
IF(AND(U371&gt;=入力項目!$S$21,U371&lt;=入力項目!$S$22),入力項目!$S$23,0) +
IF(AND(U371&gt;=入力項目!$S$24,U371&lt;=入力項目!$S$25),入力項目!$S$26,0)
)</f>
        <v>0</v>
      </c>
      <c r="AJ371" s="10">
        <f ca="1">-VLOOKUP($D371,月別収支!$A$2:$H$13,7,FALSE)</f>
        <v>-20000</v>
      </c>
    </row>
    <row r="372" spans="1:36" x14ac:dyDescent="0.4">
      <c r="A372">
        <f t="shared" ca="1" si="105"/>
        <v>2055</v>
      </c>
      <c r="B372">
        <f t="shared" ca="1" si="95"/>
        <v>2055</v>
      </c>
      <c r="C372">
        <f t="shared" ca="1" si="96"/>
        <v>31</v>
      </c>
      <c r="D372">
        <f t="shared" ca="1" si="106"/>
        <v>6</v>
      </c>
      <c r="E372" t="str">
        <f t="shared" ca="1" si="90"/>
        <v>2055年6月</v>
      </c>
      <c r="F372">
        <f ca="1">IF(OR(入力項目!$N$5&lt;$A372,AND(入力項目!$N$5=$A372,入力項目!$N$6&lt;$D372)),IF(F371=0,1,IF(G372=12,F371+1,F371)),0)</f>
        <v>30</v>
      </c>
      <c r="G372">
        <f ca="1">IF(OR(入力項目!$N$5&lt;$A372,AND(入力項目!$N$5=$A372,入力項目!$N$6&lt;$D372)),IF(G371=12,1,G371+1),0)</f>
        <v>8</v>
      </c>
      <c r="H372" t="str">
        <f t="shared" ca="1" si="91"/>
        <v>30_8</v>
      </c>
      <c r="I372">
        <f ca="1">IF(
  IFERROR(AND($C372&gt;0,MOD($C372,入力項目!$N$22)=0,$D372=入力項目!$N$23), FALSE),
  1,
  IF(
    AND(I371&gt;0,J371=12),
    IF(I371=入力項目!$N$28, 0, I371+1),
    I371
  )
)</f>
        <v>2</v>
      </c>
      <c r="J372">
        <f ca="1">IF($D372=入力項目!$N$23,1,IFERROR(J371+1,1))</f>
        <v>1</v>
      </c>
      <c r="K372" t="str">
        <f t="shared" ca="1" si="92"/>
        <v>2_1</v>
      </c>
      <c r="L372">
        <f ca="1">L371+IF(入力項目!$D$4=$D372,1,0)</f>
        <v>59</v>
      </c>
      <c r="M372" t="str">
        <f t="shared" ca="1" si="93"/>
        <v>59歳</v>
      </c>
      <c r="N372">
        <f t="shared" ca="1" si="97"/>
        <v>60</v>
      </c>
      <c r="O372" t="str">
        <f t="shared" ca="1" si="94"/>
        <v>60歳</v>
      </c>
      <c r="P372">
        <f t="shared" ca="1" si="98"/>
        <v>35</v>
      </c>
      <c r="Q372">
        <f t="shared" ca="1" si="99"/>
        <v>33</v>
      </c>
      <c r="R372">
        <f t="shared" ca="1" si="100"/>
        <v>2056</v>
      </c>
      <c r="S372">
        <f t="shared" ca="1" si="101"/>
        <v>2056</v>
      </c>
      <c r="T372">
        <f t="shared" ca="1" si="102"/>
        <v>2056</v>
      </c>
      <c r="U372">
        <f t="shared" ca="1" si="103"/>
        <v>2056</v>
      </c>
      <c r="V372" s="10">
        <f t="shared" ca="1" si="104"/>
        <v>45554685</v>
      </c>
      <c r="W372" s="10">
        <f ca="1">IF($L372&lt;その他マスタ!$B$1,VLOOKUP($D372,月別収支!$A$2:$H$13,2,FALSE),その他マスタ!$B$3)+IF(AND($L372=その他マスタ!$B$1,入力項目!$I$9="あり",$D372=入力項目!$D$4),その他マスタ!$B$2,0)</f>
        <v>800000</v>
      </c>
      <c r="X372" s="10">
        <f ca="1">-IF(入力項目!$K$5=TRUE,
IF($F372+$G372&lt;3,VLOOKUP($D372,月別収支!$A$2:$H$13,8,FALSE),0)+IFERROR(VLOOKUP($H372,住宅ローン計算!C:P,13,FALSE),0)+IF($F372&gt;1,IF(OR($G372=3,$G372=6,$G372=9,$G372=12),ROUNDUP(入力項目!$N$18/4,0),0),0),
VLOOKUP($D372,月別収支!$A$2:$H$13,8,FALSE))</f>
        <v>-191500</v>
      </c>
      <c r="Y372" s="10">
        <f ca="1">-VLOOKUP($D372,月別収支!$A$2:$H$13,3,FALSE)</f>
        <v>-75000</v>
      </c>
      <c r="Z372" s="10">
        <f ca="1">-VLOOKUP($D372,月別収支!$A$2:$H$13,4,FALSE)</f>
        <v>-27000</v>
      </c>
      <c r="AA372" s="10">
        <f ca="1">-VLOOKUP($D372,月別収支!$A$2:$H$13,6,FALSE)</f>
        <v>-10000</v>
      </c>
      <c r="AB372" s="10">
        <f ca="1">-(
VLOOKUP($D372,月別収支!$A$2:$H$13,5,FALSE)+IF(AND(入力項目!$I$27&lt;=$A372,ISEVEN($A372-入力項目!$I$27),入力項目!$I$28=$D372),入力項目!$I$26,0)
+IF(入力項目!$K$26=TRUE,
IFERROR(VLOOKUP($K372,マイカーローン計算!C:P,13,FALSE),0),
IFERROR(
  IF(AND($C372&gt;0,MOD($C372,入力項目!$N$22)=0,$D372=入力項目!$N$23),入力項目!$N$24,0),
 0
)
)
)</f>
        <v>-20000</v>
      </c>
      <c r="AC372" s="10">
        <f ca="1">-IF($A372&lt;入力項目!$N$33,入力項目!$N$35,IF(AND($A372=入力項目!$N$33,$D372&lt;=入力項目!$N$34),入力項目!$N$35,0))</f>
        <v>0</v>
      </c>
      <c r="AD372">
        <f ca="1">-(
_xlfn.IFS(
P372&lt;=入力項目!$S$11,0,
AND(P372&gt;=入力項目!$S$11+1,P372&lt;=3),IFERROR(VLOOKUP(入力項目!$S$12,子育て関連マスタ!$I$4:$M$5,4,FALSE),0),
AND(P372&gt;=4,P372&lt;=6),IFERROR(VLOOKUP(入力項目!$S$13,子育て関連マスタ!$I$9:$M$12,4,FALSE),0),
AND(P372&gt;=7,P372&lt;=12),IFERROR(VLOOKUP(入力項目!$S$14,子育て関連マスタ!$I$16:$M$17,4,FALSE),0),
AND(P372&gt;=13,P372&lt;=15),IFERROR(VLOOKUP(入力項目!$S$15,子育て関連マスタ!$I$21:$M$22,4,FALSE),0),
AND(P372&gt;=16,P372&lt;=18),IFERROR(VLOOKUP(入力項目!$S$16,子育て関連マスタ!$I$26:$M$28,4,FALSE),0),
AND(P372&gt;=19,P372&lt;=20,入力項目!$S$16="高専"),IFERROR(VLOOKUP(入力項目!$S$16,子育て関連マスタ!$I$26:$M$28,4,FALSE),0),
AND(P372&gt;=19,P372&lt;=20,入力項目!$S$16&lt;&gt;"高専"),IFERROR(VLOOKUP(入力項目!$S$17,子育て関連マスタ!$I$32:$M$37,4,FALSE),0),
AND(P372&gt;=21,P372&lt;=22,入力項目!$S$16="高専"),IFERROR(VLOOKUP(入力項目!$S$17,子育て関連マスタ!$I$32:$M$34,4,FALSE),0),
AND(P372&gt;=21,P372&lt;=22,入力項目!$S$16&lt;&gt;"高専"),IFERROR(VLOOKUP(入力項目!$S$17,子育て関連マスタ!$I$32:$M$34,4,FALSE),0),
P372&gt;=23,0
) +
IF($D372=4,
  IFERROR(_xlfn.IFS(
  P372&lt;=入力項目!$S$11,0,
  AND(P372=入力項目!$S$11),IFERROR(VLOOKUP(入力項目!$S$12,子育て関連マスタ!$I$4:$M$5,2,FALSE),0),
  AND(P372=4),IFERROR(VLOOKUP(入力項目!$S$13,子育て関連マスタ!$I$9:$M$12,2,FALSE),0),
  AND(P372=7),IFERROR(VLOOKUP(入力項目!$S$14,子育て関連マスタ!$I$16:$M$17,2,FALSE),0),
  AND(P372=13),IFERROR(VLOOKUP(入力項目!$S$15,子育て関連マスタ!$I$21:$M$22,2,FALSE),0),
  AND(P372=16),IFERROR(VLOOKUP(入力項目!$S$16,子育て関連マスタ!$I$26:$M$28,2,FALSE),0),
  AND(P372=19,入力項目!$S$16&lt;&gt;"高専"),IFERROR(VLOOKUP(入力項目!$S$17,子育て関連マスタ!$I$32:$M$37,2,FALSE),0),
  AND(P372=21,入力項目!$S$16="高専"),IFERROR(VLOOKUP(入力項目!$S$17,子育て関連マスタ!$I$32:$M$37,2,FALSE),0),
  P372&gt;=22,0
  ),0),0
) +
IF(AND(P372&gt;=1,P372&lt;=15),IF($D372=入力項目!$S$8,入力項目!$S$3,0),0) +
IF(AND(P372&gt;=1,P372&lt;=15),IF($D372=5,入力項目!$S$4,0),0) +
IF(AND(P372&gt;=1,P372&lt;=15),IF($D372=12,入力項目!$S$5,0),0) +
IF(AND(入力項目!$S$7=$A372,入力項目!$S$8=$D372),子育て関連マスタ!$C$14,0) +
IFERROR(IF(AND(YEAR(EDATE(DATE(入力項目!$S$7,入力項目!$S$8,1),1))=$A372,MONTH(EDATE(DATE(入力項目!$S$7,入力項目!$S$8,1),1))=$D372),子育て関連マスタ!$C$15,0),0) +
IF(AND(OR(P372=3,P372=5,P372=7),$D372=11),子育て関連マスタ!$C$17,0) +
IF(AND(P372=20,$D372=1),子育て関連マスタ!$C$18,0) +
IF(AND(P372=20,$D372=1),
IFERROR(_xlfn.IFS(
入力項目!$S$10="男",子育て関連マスタ!$C$18,
入力項目!$S$10="女",子育て関連マスタ!$C$19
),0),0
) +
IF(AND(P372&gt;=入力項目!$S$18,P372&lt;=入力項目!$S$19),入力項目!$S$20,0) +
IF(AND(P372&gt;=入力項目!$S$21,P372&lt;=入力項目!$S$22),入力項目!$S$23,0) +
IF(AND(P372&gt;=入力項目!$S$24,P372&lt;=入力項目!$S$25),入力項目!$S$26,0)
)</f>
        <v>0</v>
      </c>
      <c r="AE372">
        <f ca="1">-(
_xlfn.IFS(
Q372&lt;=入力項目!$S$11,0,
AND(Q372&gt;=入力項目!$S$11+1,Q372&lt;=3),IFERROR(VLOOKUP(入力項目!$S$12,子育て関連マスタ!$I$4:$M$5,4,FALSE),0),
AND(Q372&gt;=4,Q372&lt;=6),IFERROR(VLOOKUP(入力項目!$S$13,子育て関連マスタ!$I$9:$M$12,4,FALSE),0),
AND(Q372&gt;=7,Q372&lt;=12),IFERROR(VLOOKUP(入力項目!$S$14,子育て関連マスタ!$I$16:$M$17,4,FALSE),0),
AND(Q372&gt;=13,Q372&lt;=15),IFERROR(VLOOKUP(入力項目!$S$15,子育て関連マスタ!$I$21:$M$22,4,FALSE),0),
AND(Q372&gt;=16,Q372&lt;=18),IFERROR(VLOOKUP(入力項目!$S$16,子育て関連マスタ!$I$26:$M$28,4,FALSE),0),
AND(Q372&gt;=19,Q372&lt;=20,入力項目!$S$16="高専"),IFERROR(VLOOKUP(入力項目!$S$16,子育て関連マスタ!$I$26:$M$28,4,FALSE),0),
AND(Q372&gt;=19,Q372&lt;=20,入力項目!$S$16&lt;&gt;"高専"),IFERROR(VLOOKUP(入力項目!$S$17,子育て関連マスタ!$I$32:$M$37,4,FALSE),0),
AND(Q372&gt;=21,Q372&lt;=22,入力項目!$S$16="高専"),IFERROR(VLOOKUP(入力項目!$S$17,子育て関連マスタ!$I$32:$M$34,4,FALSE),0),
AND(Q372&gt;=21,Q372&lt;=22,入力項目!$S$16&lt;&gt;"高専"),IFERROR(VLOOKUP(入力項目!$S$17,子育て関連マスタ!$I$32:$M$34,4,FALSE),0),
Q372&gt;=23,0
) +
IF($D372=4,
  IFERROR(_xlfn.IFS(
  Q372&lt;=入力項目!$S$11,0,
  AND(Q372=入力項目!$S$11),IFERROR(VLOOKUP(入力項目!$S$12,子育て関連マスタ!$I$4:$M$5,2,FALSE),0),
  AND(Q372=4),IFERROR(VLOOKUP(入力項目!$S$13,子育て関連マスタ!$I$9:$M$12,2,FALSE),0),
  AND(Q372=7),IFERROR(VLOOKUP(入力項目!$S$14,子育て関連マスタ!$I$16:$M$17,2,FALSE),0),
  AND(Q372=13),IFERROR(VLOOKUP(入力項目!$S$15,子育て関連マスタ!$I$21:$M$22,2,FALSE),0),
  AND(Q372=16),IFERROR(VLOOKUP(入力項目!$S$16,子育て関連マスタ!$I$26:$M$28,2,FALSE),0),
  AND(Q372=19,入力項目!$S$16&lt;&gt;"高専"),IFERROR(VLOOKUP(入力項目!$S$17,子育て関連マスタ!$I$32:$M$37,2,FALSE),0),
  AND(Q372=21,入力項目!$S$16="高専"),IFERROR(VLOOKUP(入力項目!$S$17,子育て関連マスタ!$I$32:$M$37,2,FALSE),0),
  Q372&gt;=22,0
  ),0),0
) +
IF(AND(Q372&gt;=1,Q372&lt;=15),IF($D372=入力項目!$S$8,入力項目!$S$3,0),0) +
IF(AND(Q372&gt;=1,Q372&lt;=15),IF($D372=5,入力項目!$S$4,0),0) +
IF(AND(Q372&gt;=1,Q372&lt;=15),IF($D372=12,入力項目!$S$5,0),0) +
IF(AND(入力項目!$S$7=$A372,入力項目!$S$8=$D372),子育て関連マスタ!$C$14,0) +
IFERROR(IF(AND(YEAR(EDATE(DATE(入力項目!$S$7,入力項目!$S$8,1),1))=$A372,MONTH(EDATE(DATE(入力項目!$S$7,入力項目!$S$8,1),1))=$D372),子育て関連マスタ!$C$15,0),0) +
IF(AND(OR(Q372=3,Q372=5,Q372=7),$D372=11),子育て関連マスタ!$C$17,0) +
IF(AND(Q372=20,$D372=1),子育て関連マスタ!$C$18,0) +
IF(AND(Q372=20,$D372=1),
IFERROR(_xlfn.IFS(
入力項目!$S$10="男",子育て関連マスタ!$C$18,
入力項目!$S$10="女",子育て関連マスタ!$C$19
),0),0
) +
IF(AND(Q372&gt;=入力項目!$S$18,Q372&lt;=入力項目!$S$19),入力項目!$S$20,0) +
IF(AND(Q372&gt;=入力項目!$S$21,Q372&lt;=入力項目!$S$22),入力項目!$S$23,0) +
IF(AND(Q372&gt;=入力項目!$S$24,Q372&lt;=入力項目!$S$25),入力項目!$S$26,0)
)</f>
        <v>0</v>
      </c>
      <c r="AF372">
        <f ca="1">-(
_xlfn.IFS(
R372&lt;=入力項目!$S$11,0,
AND(R372&gt;=入力項目!$S$11+1,R372&lt;=3),IFERROR(VLOOKUP(入力項目!$S$12,子育て関連マスタ!$I$4:$M$5,4,FALSE),0),
AND(R372&gt;=4,R372&lt;=6),IFERROR(VLOOKUP(入力項目!$S$13,子育て関連マスタ!$I$9:$M$12,4,FALSE),0),
AND(R372&gt;=7,R372&lt;=12),IFERROR(VLOOKUP(入力項目!$S$14,子育て関連マスタ!$I$16:$M$17,4,FALSE),0),
AND(R372&gt;=13,R372&lt;=15),IFERROR(VLOOKUP(入力項目!$S$15,子育て関連マスタ!$I$21:$M$22,4,FALSE),0),
AND(R372&gt;=16,R372&lt;=18),IFERROR(VLOOKUP(入力項目!$S$16,子育て関連マスタ!$I$26:$M$28,4,FALSE),0),
AND(R372&gt;=19,R372&lt;=20,入力項目!$S$16="高専"),IFERROR(VLOOKUP(入力項目!$S$16,子育て関連マスタ!$I$26:$M$28,4,FALSE),0),
AND(R372&gt;=19,R372&lt;=20,入力項目!$S$16&lt;&gt;"高専"),IFERROR(VLOOKUP(入力項目!$S$17,子育て関連マスタ!$I$32:$M$37,4,FALSE),0),
AND(R372&gt;=21,R372&lt;=22,入力項目!$S$16="高専"),IFERROR(VLOOKUP(入力項目!$S$17,子育て関連マスタ!$I$32:$M$34,4,FALSE),0),
AND(R372&gt;=21,R372&lt;=22,入力項目!$S$16&lt;&gt;"高専"),IFERROR(VLOOKUP(入力項目!$S$17,子育て関連マスタ!$I$32:$M$34,4,FALSE),0),
R372&gt;=23,0
) +
IF($D372=4,
  IFERROR(_xlfn.IFS(
  R372&lt;=入力項目!$S$11,0,
  AND(R372=入力項目!$S$11),IFERROR(VLOOKUP(入力項目!$S$12,子育て関連マスタ!$I$4:$M$5,2,FALSE),0),
  AND(R372=4),IFERROR(VLOOKUP(入力項目!$S$13,子育て関連マスタ!$I$9:$M$12,2,FALSE),0),
  AND(R372=7),IFERROR(VLOOKUP(入力項目!$S$14,子育て関連マスタ!$I$16:$M$17,2,FALSE),0),
  AND(R372=13),IFERROR(VLOOKUP(入力項目!$S$15,子育て関連マスタ!$I$21:$M$22,2,FALSE),0),
  AND(R372=16),IFERROR(VLOOKUP(入力項目!$S$16,子育て関連マスタ!$I$26:$M$28,2,FALSE),0),
  AND(R372=19,入力項目!$S$16&lt;&gt;"高専"),IFERROR(VLOOKUP(入力項目!$S$17,子育て関連マスタ!$I$32:$M$37,2,FALSE),0),
  AND(R372=21,入力項目!$S$16="高専"),IFERROR(VLOOKUP(入力項目!$S$17,子育て関連マスタ!$I$32:$M$37,2,FALSE),0),
  R372&gt;=22,0
  ),0),0
) +
IF(AND(R372&gt;=1,R372&lt;=15),IF($D372=入力項目!$S$8,入力項目!$S$3,0),0) +
IF(AND(R372&gt;=1,R372&lt;=15),IF($D372=5,入力項目!$S$4,0),0) +
IF(AND(R372&gt;=1,R372&lt;=15),IF($D372=12,入力項目!$S$5,0),0) +
IF(AND(入力項目!$S$7=$A372,入力項目!$S$8=$D372),子育て関連マスタ!$C$14,0) +
IFERROR(IF(AND(YEAR(EDATE(DATE(入力項目!$S$7,入力項目!$S$8,1),1))=$A372,MONTH(EDATE(DATE(入力項目!$S$7,入力項目!$S$8,1),1))=$D372),子育て関連マスタ!$C$15,0),0) +
IF(AND(OR(R372=3,R372=5,R372=7),$D372=11),子育て関連マスタ!$C$17,0) +
IF(AND(R372=20,$D372=1),子育て関連マスタ!$C$18,0) +
IF(AND(R372=20,$D372=1),
IFERROR(_xlfn.IFS(
入力項目!$S$10="男",子育て関連マスタ!$C$18,
入力項目!$S$10="女",子育て関連マスタ!$C$19
),0),0
) +
IF(AND(R372&gt;=入力項目!$S$18,R372&lt;=入力項目!$S$19),入力項目!$S$20,0) +
IF(AND(R372&gt;=入力項目!$S$21,R372&lt;=入力項目!$S$22),入力項目!$S$23,0) +
IF(AND(R372&gt;=入力項目!$S$24,R372&lt;=入力項目!$S$25),入力項目!$S$26,0)
)</f>
        <v>0</v>
      </c>
      <c r="AG372">
        <f ca="1">-(
_xlfn.IFS(
S372&lt;=入力項目!$S$11,0,
AND(S372&gt;=入力項目!$S$11+1,S372&lt;=3),IFERROR(VLOOKUP(入力項目!$S$12,子育て関連マスタ!$I$4:$M$5,4,FALSE),0),
AND(S372&gt;=4,S372&lt;=6),IFERROR(VLOOKUP(入力項目!$S$13,子育て関連マスタ!$I$9:$M$12,4,FALSE),0),
AND(S372&gt;=7,S372&lt;=12),IFERROR(VLOOKUP(入力項目!$S$14,子育て関連マスタ!$I$16:$M$17,4,FALSE),0),
AND(S372&gt;=13,S372&lt;=15),IFERROR(VLOOKUP(入力項目!$S$15,子育て関連マスタ!$I$21:$M$22,4,FALSE),0),
AND(S372&gt;=16,S372&lt;=18),IFERROR(VLOOKUP(入力項目!$S$16,子育て関連マスタ!$I$26:$M$28,4,FALSE),0),
AND(S372&gt;=19,S372&lt;=20,入力項目!$S$16="高専"),IFERROR(VLOOKUP(入力項目!$S$16,子育て関連マスタ!$I$26:$M$28,4,FALSE),0),
AND(S372&gt;=19,S372&lt;=20,入力項目!$S$16&lt;&gt;"高専"),IFERROR(VLOOKUP(入力項目!$S$17,子育て関連マスタ!$I$32:$M$37,4,FALSE),0),
AND(S372&gt;=21,S372&lt;=22,入力項目!$S$16="高専"),IFERROR(VLOOKUP(入力項目!$S$17,子育て関連マスタ!$I$32:$M$34,4,FALSE),0),
AND(S372&gt;=21,S372&lt;=22,入力項目!$S$16&lt;&gt;"高専"),IFERROR(VLOOKUP(入力項目!$S$17,子育て関連マスタ!$I$32:$M$34,4,FALSE),0),
S372&gt;=23,0
) +
IF($D372=4,
  IFERROR(_xlfn.IFS(
  S372&lt;=入力項目!$S$11,0,
  AND(S372=入力項目!$S$11),IFERROR(VLOOKUP(入力項目!$S$12,子育て関連マスタ!$I$4:$M$5,2,FALSE),0),
  AND(S372=4),IFERROR(VLOOKUP(入力項目!$S$13,子育て関連マスタ!$I$9:$M$12,2,FALSE),0),
  AND(S372=7),IFERROR(VLOOKUP(入力項目!$S$14,子育て関連マスタ!$I$16:$M$17,2,FALSE),0),
  AND(S372=13),IFERROR(VLOOKUP(入力項目!$S$15,子育て関連マスタ!$I$21:$M$22,2,FALSE),0),
  AND(S372=16),IFERROR(VLOOKUP(入力項目!$S$16,子育て関連マスタ!$I$26:$M$28,2,FALSE),0),
  AND(S372=19,入力項目!$S$16&lt;&gt;"高専"),IFERROR(VLOOKUP(入力項目!$S$17,子育て関連マスタ!$I$32:$M$37,2,FALSE),0),
  AND(S372=21,入力項目!$S$16="高専"),IFERROR(VLOOKUP(入力項目!$S$17,子育て関連マスタ!$I$32:$M$37,2,FALSE),0),
  S372&gt;=22,0
  ),0),0
) +
IF(AND(S372&gt;=1,S372&lt;=15),IF($D372=入力項目!$S$8,入力項目!$S$3,0),0) +
IF(AND(S372&gt;=1,S372&lt;=15),IF($D372=5,入力項目!$S$4,0),0) +
IF(AND(S372&gt;=1,S372&lt;=15),IF($D372=12,入力項目!$S$5,0),0) +
IF(AND(入力項目!$S$7=$A372,入力項目!$S$8=$D372),子育て関連マスタ!$C$14,0) +
IFERROR(IF(AND(YEAR(EDATE(DATE(入力項目!$S$7,入力項目!$S$8,1),1))=$A372,MONTH(EDATE(DATE(入力項目!$S$7,入力項目!$S$8,1),1))=$D372),子育て関連マスタ!$C$15,0),0) +
IF(AND(OR(S372=3,S372=5,S372=7),$D372=11),子育て関連マスタ!$C$17,0) +
IF(AND(S372=20,$D372=1),子育て関連マスタ!$C$18,0) +
IF(AND(S372=20,$D372=1),
IFERROR(_xlfn.IFS(
入力項目!$S$10="男",子育て関連マスタ!$C$18,
入力項目!$S$10="女",子育て関連マスタ!$C$19
),0),0
) +
IF(AND(S372&gt;=入力項目!$S$18,S372&lt;=入力項目!$S$19),入力項目!$S$20,0) +
IF(AND(S372&gt;=入力項目!$S$21,S372&lt;=入力項目!$S$22),入力項目!$S$23,0) +
IF(AND(S372&gt;=入力項目!$S$24,S372&lt;=入力項目!$S$25),入力項目!$S$26,0)
)</f>
        <v>0</v>
      </c>
      <c r="AH372">
        <f ca="1">-(
_xlfn.IFS(
T372&lt;=入力項目!$S$11,0,
AND(T372&gt;=入力項目!$S$11+1,T372&lt;=3),IFERROR(VLOOKUP(入力項目!$S$12,子育て関連マスタ!$I$4:$M$5,4,FALSE),0),
AND(T372&gt;=4,T372&lt;=6),IFERROR(VLOOKUP(入力項目!$S$13,子育て関連マスタ!$I$9:$M$12,4,FALSE),0),
AND(T372&gt;=7,T372&lt;=12),IFERROR(VLOOKUP(入力項目!$S$14,子育て関連マスタ!$I$16:$M$17,4,FALSE),0),
AND(T372&gt;=13,T372&lt;=15),IFERROR(VLOOKUP(入力項目!$S$15,子育て関連マスタ!$I$21:$M$22,4,FALSE),0),
AND(T372&gt;=16,T372&lt;=18),IFERROR(VLOOKUP(入力項目!$S$16,子育て関連マスタ!$I$26:$M$28,4,FALSE),0),
AND(T372&gt;=19,T372&lt;=20,入力項目!$S$16="高専"),IFERROR(VLOOKUP(入力項目!$S$16,子育て関連マスタ!$I$26:$M$28,4,FALSE),0),
AND(T372&gt;=19,T372&lt;=20,入力項目!$S$16&lt;&gt;"高専"),IFERROR(VLOOKUP(入力項目!$S$17,子育て関連マスタ!$I$32:$M$37,4,FALSE),0),
AND(T372&gt;=21,T372&lt;=22,入力項目!$S$16="高専"),IFERROR(VLOOKUP(入力項目!$S$17,子育て関連マスタ!$I$32:$M$34,4,FALSE),0),
AND(T372&gt;=21,T372&lt;=22,入力項目!$S$16&lt;&gt;"高専"),IFERROR(VLOOKUP(入力項目!$S$17,子育て関連マスタ!$I$32:$M$34,4,FALSE),0),
T372&gt;=23,0
) +
IF($D372=4,
  IFERROR(_xlfn.IFS(
  T372&lt;=入力項目!$S$11,0,
  AND(T372=入力項目!$S$11),IFERROR(VLOOKUP(入力項目!$S$12,子育て関連マスタ!$I$4:$M$5,2,FALSE),0),
  AND(T372=4),IFERROR(VLOOKUP(入力項目!$S$13,子育て関連マスタ!$I$9:$M$12,2,FALSE),0),
  AND(T372=7),IFERROR(VLOOKUP(入力項目!$S$14,子育て関連マスタ!$I$16:$M$17,2,FALSE),0),
  AND(T372=13),IFERROR(VLOOKUP(入力項目!$S$15,子育て関連マスタ!$I$21:$M$22,2,FALSE),0),
  AND(T372=16),IFERROR(VLOOKUP(入力項目!$S$16,子育て関連マスタ!$I$26:$M$28,2,FALSE),0),
  AND(T372=19,入力項目!$S$16&lt;&gt;"高専"),IFERROR(VLOOKUP(入力項目!$S$17,子育て関連マスタ!$I$32:$M$37,2,FALSE),0),
  AND(T372=21,入力項目!$S$16="高専"),IFERROR(VLOOKUP(入力項目!$S$17,子育て関連マスタ!$I$32:$M$37,2,FALSE),0),
  T372&gt;=22,0
  ),0),0
) +
IF(AND(T372&gt;=1,T372&lt;=15),IF($D372=入力項目!$S$8,入力項目!$S$3,0),0) +
IF(AND(T372&gt;=1,T372&lt;=15),IF($D372=5,入力項目!$S$4,0),0) +
IF(AND(T372&gt;=1,T372&lt;=15),IF($D372=12,入力項目!$S$5,0),0) +
IF(AND(入力項目!$S$7=$A372,入力項目!$S$8=$D372),子育て関連マスタ!$C$14,0) +
IFERROR(IF(AND(YEAR(EDATE(DATE(入力項目!$S$7,入力項目!$S$8,1),1))=$A372,MONTH(EDATE(DATE(入力項目!$S$7,入力項目!$S$8,1),1))=$D372),子育て関連マスタ!$C$15,0),0) +
IF(AND(OR(T372=3,T372=5,T372=7),$D372=11),子育て関連マスタ!$C$17,0) +
IF(AND(T372=20,$D372=1),子育て関連マスタ!$C$18,0) +
IF(AND(T372=20,$D372=1),
IFERROR(_xlfn.IFS(
入力項目!$S$10="男",子育て関連マスタ!$C$18,
入力項目!$S$10="女",子育て関連マスタ!$C$19
),0),0
) +
IF(AND(T372&gt;=入力項目!$S$18,T372&lt;=入力項目!$S$19),入力項目!$S$20,0) +
IF(AND(T372&gt;=入力項目!$S$21,T372&lt;=入力項目!$S$22),入力項目!$S$23,0) +
IF(AND(T372&gt;=入力項目!$S$24,T372&lt;=入力項目!$S$25),入力項目!$S$26,0)
)</f>
        <v>0</v>
      </c>
      <c r="AI372">
        <f ca="1">-(
_xlfn.IFS(
U372&lt;=入力項目!$S$11,0,
AND(U372&gt;=入力項目!$S$11+1,U372&lt;=3),IFERROR(VLOOKUP(入力項目!$S$12,子育て関連マスタ!$I$4:$M$5,4,FALSE),0),
AND(U372&gt;=4,U372&lt;=6),IFERROR(VLOOKUP(入力項目!$S$13,子育て関連マスタ!$I$9:$M$12,4,FALSE),0),
AND(U372&gt;=7,U372&lt;=12),IFERROR(VLOOKUP(入力項目!$S$14,子育て関連マスタ!$I$16:$M$17,4,FALSE),0),
AND(U372&gt;=13,U372&lt;=15),IFERROR(VLOOKUP(入力項目!$S$15,子育て関連マスタ!$I$21:$M$22,4,FALSE),0),
AND(U372&gt;=16,U372&lt;=18),IFERROR(VLOOKUP(入力項目!$S$16,子育て関連マスタ!$I$26:$M$28,4,FALSE),0),
AND(U372&gt;=19,U372&lt;=20,入力項目!$S$16="高専"),IFERROR(VLOOKUP(入力項目!$S$16,子育て関連マスタ!$I$26:$M$28,4,FALSE),0),
AND(U372&gt;=19,U372&lt;=20,入力項目!$S$16&lt;&gt;"高専"),IFERROR(VLOOKUP(入力項目!$S$17,子育て関連マスタ!$I$32:$M$37,4,FALSE),0),
AND(U372&gt;=21,U372&lt;=22,入力項目!$S$16="高専"),IFERROR(VLOOKUP(入力項目!$S$17,子育て関連マスタ!$I$32:$M$34,4,FALSE),0),
AND(U372&gt;=21,U372&lt;=22,入力項目!$S$16&lt;&gt;"高専"),IFERROR(VLOOKUP(入力項目!$S$17,子育て関連マスタ!$I$32:$M$34,4,FALSE),0),
U372&gt;=23,0
) +
IF($D372=4,
  IFERROR(_xlfn.IFS(
  U372&lt;=入力項目!$S$11,0,
  AND(U372=入力項目!$S$11),IFERROR(VLOOKUP(入力項目!$S$12,子育て関連マスタ!$I$4:$M$5,2,FALSE),0),
  AND(U372=4),IFERROR(VLOOKUP(入力項目!$S$13,子育て関連マスタ!$I$9:$M$12,2,FALSE),0),
  AND(U372=7),IFERROR(VLOOKUP(入力項目!$S$14,子育て関連マスタ!$I$16:$M$17,2,FALSE),0),
  AND(U372=13),IFERROR(VLOOKUP(入力項目!$S$15,子育て関連マスタ!$I$21:$M$22,2,FALSE),0),
  AND(U372=16),IFERROR(VLOOKUP(入力項目!$S$16,子育て関連マスタ!$I$26:$M$28,2,FALSE),0),
  AND(U372=19,入力項目!$S$16&lt;&gt;"高専"),IFERROR(VLOOKUP(入力項目!$S$17,子育て関連マスタ!$I$32:$M$37,2,FALSE),0),
  AND(U372=21,入力項目!$S$16="高専"),IFERROR(VLOOKUP(入力項目!$S$17,子育て関連マスタ!$I$32:$M$37,2,FALSE),0),
  U372&gt;=22,0
  ),0),0
) +
IF(AND(U372&gt;=1,U372&lt;=15),IF($D372=入力項目!$S$8,入力項目!$S$3,0),0) +
IF(AND(U372&gt;=1,U372&lt;=15),IF($D372=5,入力項目!$S$4,0),0) +
IF(AND(U372&gt;=1,U372&lt;=15),IF($D372=12,入力項目!$S$5,0),0) +
IF(AND(入力項目!$S$7=$A372,入力項目!$S$8=$D372),子育て関連マスタ!$C$14,0) +
IFERROR(IF(AND(YEAR(EDATE(DATE(入力項目!$S$7,入力項目!$S$8,1),1))=$A372,MONTH(EDATE(DATE(入力項目!$S$7,入力項目!$S$8,1),1))=$D372),子育て関連マスタ!$C$15,0),0) +
IF(AND(OR(U372=3,U372=5,U372=7),$D372=11),子育て関連マスタ!$C$17,0) +
IF(AND(U372=20,$D372=1),子育て関連マスタ!$C$18,0) +
IF(AND(U372=20,$D372=1),
IFERROR(_xlfn.IFS(
入力項目!$S$10="男",子育て関連マスタ!$C$18,
入力項目!$S$10="女",子育て関連マスタ!$C$19
),0),0
) +
IF(AND(U372&gt;=入力項目!$S$18,U372&lt;=入力項目!$S$19),入力項目!$S$20,0) +
IF(AND(U372&gt;=入力項目!$S$21,U372&lt;=入力項目!$S$22),入力項目!$S$23,0) +
IF(AND(U372&gt;=入力項目!$S$24,U372&lt;=入力項目!$S$25),入力項目!$S$26,0)
)</f>
        <v>0</v>
      </c>
      <c r="AJ372" s="10">
        <f ca="1">-VLOOKUP($D372,月別収支!$A$2:$H$13,7,FALSE)</f>
        <v>-20000</v>
      </c>
    </row>
    <row r="373" spans="1:36" x14ac:dyDescent="0.4">
      <c r="A373">
        <f t="shared" ca="1" si="105"/>
        <v>2055</v>
      </c>
      <c r="B373">
        <f t="shared" ca="1" si="95"/>
        <v>2055</v>
      </c>
      <c r="C373">
        <f t="shared" ca="1" si="96"/>
        <v>31</v>
      </c>
      <c r="D373">
        <f t="shared" ca="1" si="106"/>
        <v>7</v>
      </c>
      <c r="E373" t="str">
        <f t="shared" ca="1" si="90"/>
        <v>2055年7月</v>
      </c>
      <c r="F373">
        <f ca="1">IF(OR(入力項目!$N$5&lt;$A373,AND(入力項目!$N$5=$A373,入力項目!$N$6&lt;$D373)),IF(F372=0,1,IF(G373=12,F372+1,F372)),0)</f>
        <v>30</v>
      </c>
      <c r="G373">
        <f ca="1">IF(OR(入力項目!$N$5&lt;$A373,AND(入力項目!$N$5=$A373,入力項目!$N$6&lt;$D373)),IF(G372=12,1,G372+1),0)</f>
        <v>9</v>
      </c>
      <c r="H373" t="str">
        <f t="shared" ca="1" si="91"/>
        <v>30_9</v>
      </c>
      <c r="I373">
        <f ca="1">IF(
  IFERROR(AND($C373&gt;0,MOD($C373,入力項目!$N$22)=0,$D373=入力項目!$N$23), FALSE),
  1,
  IF(
    AND(I372&gt;0,J372=12),
    IF(I372=入力項目!$N$28, 0, I372+1),
    I372
  )
)</f>
        <v>2</v>
      </c>
      <c r="J373">
        <f ca="1">IF($D373=入力項目!$N$23,1,IFERROR(J372+1,1))</f>
        <v>2</v>
      </c>
      <c r="K373" t="str">
        <f t="shared" ca="1" si="92"/>
        <v>2_2</v>
      </c>
      <c r="L373">
        <f ca="1">L372+IF(入力項目!$D$4=$D373,1,0)</f>
        <v>59</v>
      </c>
      <c r="M373" t="str">
        <f t="shared" ca="1" si="93"/>
        <v>59歳</v>
      </c>
      <c r="N373">
        <f t="shared" ca="1" si="97"/>
        <v>60</v>
      </c>
      <c r="O373" t="str">
        <f t="shared" ca="1" si="94"/>
        <v>60歳</v>
      </c>
      <c r="P373">
        <f t="shared" ca="1" si="98"/>
        <v>35</v>
      </c>
      <c r="Q373">
        <f t="shared" ca="1" si="99"/>
        <v>33</v>
      </c>
      <c r="R373">
        <f t="shared" ca="1" si="100"/>
        <v>2056</v>
      </c>
      <c r="S373">
        <f t="shared" ca="1" si="101"/>
        <v>2056</v>
      </c>
      <c r="T373">
        <f t="shared" ca="1" si="102"/>
        <v>2056</v>
      </c>
      <c r="U373">
        <f t="shared" ca="1" si="103"/>
        <v>2056</v>
      </c>
      <c r="V373" s="10">
        <f t="shared" ca="1" si="104"/>
        <v>45611595</v>
      </c>
      <c r="W373" s="10">
        <f ca="1">IF($L373&lt;その他マスタ!$B$1,VLOOKUP($D373,月別収支!$A$2:$H$13,2,FALSE),その他マスタ!$B$3)+IF(AND($L373=その他マスタ!$B$1,入力項目!$I$9="あり",$D373=入力項目!$D$4),その他マスタ!$B$2,0)</f>
        <v>300000</v>
      </c>
      <c r="X373" s="10">
        <f ca="1">-IF(入力項目!$K$5=TRUE,
IF($F373+$G373&lt;3,VLOOKUP($D373,月別収支!$A$2:$H$13,8,FALSE),0)+IFERROR(VLOOKUP($H373,住宅ローン計算!C:P,13,FALSE),0)+IF($F373&gt;1,IF(OR($G373=3,$G373=6,$G373=9,$G373=12),ROUNDUP(入力項目!$N$18/4,0),0),0),
VLOOKUP($D373,月別収支!$A$2:$H$13,8,FALSE))</f>
        <v>-91090</v>
      </c>
      <c r="Y373" s="10">
        <f ca="1">-VLOOKUP($D373,月別収支!$A$2:$H$13,3,FALSE)</f>
        <v>-75000</v>
      </c>
      <c r="Z373" s="10">
        <f ca="1">-VLOOKUP($D373,月別収支!$A$2:$H$13,4,FALSE)</f>
        <v>-27000</v>
      </c>
      <c r="AA373" s="10">
        <f ca="1">-VLOOKUP($D373,月別収支!$A$2:$H$13,6,FALSE)</f>
        <v>-10000</v>
      </c>
      <c r="AB373" s="10">
        <f ca="1">-(
VLOOKUP($D373,月別収支!$A$2:$H$13,5,FALSE)+IF(AND(入力項目!$I$27&lt;=$A373,ISEVEN($A373-入力項目!$I$27),入力項目!$I$28=$D373),入力項目!$I$26,0)
+IF(入力項目!$K$26=TRUE,
IFERROR(VLOOKUP($K373,マイカーローン計算!C:P,13,FALSE),0),
IFERROR(
  IF(AND($C373&gt;0,MOD($C373,入力項目!$N$22)=0,$D373=入力項目!$N$23),入力項目!$N$24,0),
 0
)
)
)</f>
        <v>-20000</v>
      </c>
      <c r="AC373" s="10">
        <f ca="1">-IF($A373&lt;入力項目!$N$33,入力項目!$N$35,IF(AND($A373=入力項目!$N$33,$D373&lt;=入力項目!$N$34),入力項目!$N$35,0))</f>
        <v>0</v>
      </c>
      <c r="AD373">
        <f ca="1">-(
_xlfn.IFS(
P373&lt;=入力項目!$S$11,0,
AND(P373&gt;=入力項目!$S$11+1,P373&lt;=3),IFERROR(VLOOKUP(入力項目!$S$12,子育て関連マスタ!$I$4:$M$5,4,FALSE),0),
AND(P373&gt;=4,P373&lt;=6),IFERROR(VLOOKUP(入力項目!$S$13,子育て関連マスタ!$I$9:$M$12,4,FALSE),0),
AND(P373&gt;=7,P373&lt;=12),IFERROR(VLOOKUP(入力項目!$S$14,子育て関連マスタ!$I$16:$M$17,4,FALSE),0),
AND(P373&gt;=13,P373&lt;=15),IFERROR(VLOOKUP(入力項目!$S$15,子育て関連マスタ!$I$21:$M$22,4,FALSE),0),
AND(P373&gt;=16,P373&lt;=18),IFERROR(VLOOKUP(入力項目!$S$16,子育て関連マスタ!$I$26:$M$28,4,FALSE),0),
AND(P373&gt;=19,P373&lt;=20,入力項目!$S$16="高専"),IFERROR(VLOOKUP(入力項目!$S$16,子育て関連マスタ!$I$26:$M$28,4,FALSE),0),
AND(P373&gt;=19,P373&lt;=20,入力項目!$S$16&lt;&gt;"高専"),IFERROR(VLOOKUP(入力項目!$S$17,子育て関連マスタ!$I$32:$M$37,4,FALSE),0),
AND(P373&gt;=21,P373&lt;=22,入力項目!$S$16="高専"),IFERROR(VLOOKUP(入力項目!$S$17,子育て関連マスタ!$I$32:$M$34,4,FALSE),0),
AND(P373&gt;=21,P373&lt;=22,入力項目!$S$16&lt;&gt;"高専"),IFERROR(VLOOKUP(入力項目!$S$17,子育て関連マスタ!$I$32:$M$34,4,FALSE),0),
P373&gt;=23,0
) +
IF($D373=4,
  IFERROR(_xlfn.IFS(
  P373&lt;=入力項目!$S$11,0,
  AND(P373=入力項目!$S$11),IFERROR(VLOOKUP(入力項目!$S$12,子育て関連マスタ!$I$4:$M$5,2,FALSE),0),
  AND(P373=4),IFERROR(VLOOKUP(入力項目!$S$13,子育て関連マスタ!$I$9:$M$12,2,FALSE),0),
  AND(P373=7),IFERROR(VLOOKUP(入力項目!$S$14,子育て関連マスタ!$I$16:$M$17,2,FALSE),0),
  AND(P373=13),IFERROR(VLOOKUP(入力項目!$S$15,子育て関連マスタ!$I$21:$M$22,2,FALSE),0),
  AND(P373=16),IFERROR(VLOOKUP(入力項目!$S$16,子育て関連マスタ!$I$26:$M$28,2,FALSE),0),
  AND(P373=19,入力項目!$S$16&lt;&gt;"高専"),IFERROR(VLOOKUP(入力項目!$S$17,子育て関連マスタ!$I$32:$M$37,2,FALSE),0),
  AND(P373=21,入力項目!$S$16="高専"),IFERROR(VLOOKUP(入力項目!$S$17,子育て関連マスタ!$I$32:$M$37,2,FALSE),0),
  P373&gt;=22,0
  ),0),0
) +
IF(AND(P373&gt;=1,P373&lt;=15),IF($D373=入力項目!$S$8,入力項目!$S$3,0),0) +
IF(AND(P373&gt;=1,P373&lt;=15),IF($D373=5,入力項目!$S$4,0),0) +
IF(AND(P373&gt;=1,P373&lt;=15),IF($D373=12,入力項目!$S$5,0),0) +
IF(AND(入力項目!$S$7=$A373,入力項目!$S$8=$D373),子育て関連マスタ!$C$14,0) +
IFERROR(IF(AND(YEAR(EDATE(DATE(入力項目!$S$7,入力項目!$S$8,1),1))=$A373,MONTH(EDATE(DATE(入力項目!$S$7,入力項目!$S$8,1),1))=$D373),子育て関連マスタ!$C$15,0),0) +
IF(AND(OR(P373=3,P373=5,P373=7),$D373=11),子育て関連マスタ!$C$17,0) +
IF(AND(P373=20,$D373=1),子育て関連マスタ!$C$18,0) +
IF(AND(P373=20,$D373=1),
IFERROR(_xlfn.IFS(
入力項目!$S$10="男",子育て関連マスタ!$C$18,
入力項目!$S$10="女",子育て関連マスタ!$C$19
),0),0
) +
IF(AND(P373&gt;=入力項目!$S$18,P373&lt;=入力項目!$S$19),入力項目!$S$20,0) +
IF(AND(P373&gt;=入力項目!$S$21,P373&lt;=入力項目!$S$22),入力項目!$S$23,0) +
IF(AND(P373&gt;=入力項目!$S$24,P373&lt;=入力項目!$S$25),入力項目!$S$26,0)
)</f>
        <v>0</v>
      </c>
      <c r="AE373">
        <f ca="1">-(
_xlfn.IFS(
Q373&lt;=入力項目!$S$11,0,
AND(Q373&gt;=入力項目!$S$11+1,Q373&lt;=3),IFERROR(VLOOKUP(入力項目!$S$12,子育て関連マスタ!$I$4:$M$5,4,FALSE),0),
AND(Q373&gt;=4,Q373&lt;=6),IFERROR(VLOOKUP(入力項目!$S$13,子育て関連マスタ!$I$9:$M$12,4,FALSE),0),
AND(Q373&gt;=7,Q373&lt;=12),IFERROR(VLOOKUP(入力項目!$S$14,子育て関連マスタ!$I$16:$M$17,4,FALSE),0),
AND(Q373&gt;=13,Q373&lt;=15),IFERROR(VLOOKUP(入力項目!$S$15,子育て関連マスタ!$I$21:$M$22,4,FALSE),0),
AND(Q373&gt;=16,Q373&lt;=18),IFERROR(VLOOKUP(入力項目!$S$16,子育て関連マスタ!$I$26:$M$28,4,FALSE),0),
AND(Q373&gt;=19,Q373&lt;=20,入力項目!$S$16="高専"),IFERROR(VLOOKUP(入力項目!$S$16,子育て関連マスタ!$I$26:$M$28,4,FALSE),0),
AND(Q373&gt;=19,Q373&lt;=20,入力項目!$S$16&lt;&gt;"高専"),IFERROR(VLOOKUP(入力項目!$S$17,子育て関連マスタ!$I$32:$M$37,4,FALSE),0),
AND(Q373&gt;=21,Q373&lt;=22,入力項目!$S$16="高専"),IFERROR(VLOOKUP(入力項目!$S$17,子育て関連マスタ!$I$32:$M$34,4,FALSE),0),
AND(Q373&gt;=21,Q373&lt;=22,入力項目!$S$16&lt;&gt;"高専"),IFERROR(VLOOKUP(入力項目!$S$17,子育て関連マスタ!$I$32:$M$34,4,FALSE),0),
Q373&gt;=23,0
) +
IF($D373=4,
  IFERROR(_xlfn.IFS(
  Q373&lt;=入力項目!$S$11,0,
  AND(Q373=入力項目!$S$11),IFERROR(VLOOKUP(入力項目!$S$12,子育て関連マスタ!$I$4:$M$5,2,FALSE),0),
  AND(Q373=4),IFERROR(VLOOKUP(入力項目!$S$13,子育て関連マスタ!$I$9:$M$12,2,FALSE),0),
  AND(Q373=7),IFERROR(VLOOKUP(入力項目!$S$14,子育て関連マスタ!$I$16:$M$17,2,FALSE),0),
  AND(Q373=13),IFERROR(VLOOKUP(入力項目!$S$15,子育て関連マスタ!$I$21:$M$22,2,FALSE),0),
  AND(Q373=16),IFERROR(VLOOKUP(入力項目!$S$16,子育て関連マスタ!$I$26:$M$28,2,FALSE),0),
  AND(Q373=19,入力項目!$S$16&lt;&gt;"高専"),IFERROR(VLOOKUP(入力項目!$S$17,子育て関連マスタ!$I$32:$M$37,2,FALSE),0),
  AND(Q373=21,入力項目!$S$16="高専"),IFERROR(VLOOKUP(入力項目!$S$17,子育て関連マスタ!$I$32:$M$37,2,FALSE),0),
  Q373&gt;=22,0
  ),0),0
) +
IF(AND(Q373&gt;=1,Q373&lt;=15),IF($D373=入力項目!$S$8,入力項目!$S$3,0),0) +
IF(AND(Q373&gt;=1,Q373&lt;=15),IF($D373=5,入力項目!$S$4,0),0) +
IF(AND(Q373&gt;=1,Q373&lt;=15),IF($D373=12,入力項目!$S$5,0),0) +
IF(AND(入力項目!$S$7=$A373,入力項目!$S$8=$D373),子育て関連マスタ!$C$14,0) +
IFERROR(IF(AND(YEAR(EDATE(DATE(入力項目!$S$7,入力項目!$S$8,1),1))=$A373,MONTH(EDATE(DATE(入力項目!$S$7,入力項目!$S$8,1),1))=$D373),子育て関連マスタ!$C$15,0),0) +
IF(AND(OR(Q373=3,Q373=5,Q373=7),$D373=11),子育て関連マスタ!$C$17,0) +
IF(AND(Q373=20,$D373=1),子育て関連マスタ!$C$18,0) +
IF(AND(Q373=20,$D373=1),
IFERROR(_xlfn.IFS(
入力項目!$S$10="男",子育て関連マスタ!$C$18,
入力項目!$S$10="女",子育て関連マスタ!$C$19
),0),0
) +
IF(AND(Q373&gt;=入力項目!$S$18,Q373&lt;=入力項目!$S$19),入力項目!$S$20,0) +
IF(AND(Q373&gt;=入力項目!$S$21,Q373&lt;=入力項目!$S$22),入力項目!$S$23,0) +
IF(AND(Q373&gt;=入力項目!$S$24,Q373&lt;=入力項目!$S$25),入力項目!$S$26,0)
)</f>
        <v>0</v>
      </c>
      <c r="AF373">
        <f ca="1">-(
_xlfn.IFS(
R373&lt;=入力項目!$S$11,0,
AND(R373&gt;=入力項目!$S$11+1,R373&lt;=3),IFERROR(VLOOKUP(入力項目!$S$12,子育て関連マスタ!$I$4:$M$5,4,FALSE),0),
AND(R373&gt;=4,R373&lt;=6),IFERROR(VLOOKUP(入力項目!$S$13,子育て関連マスタ!$I$9:$M$12,4,FALSE),0),
AND(R373&gt;=7,R373&lt;=12),IFERROR(VLOOKUP(入力項目!$S$14,子育て関連マスタ!$I$16:$M$17,4,FALSE),0),
AND(R373&gt;=13,R373&lt;=15),IFERROR(VLOOKUP(入力項目!$S$15,子育て関連マスタ!$I$21:$M$22,4,FALSE),0),
AND(R373&gt;=16,R373&lt;=18),IFERROR(VLOOKUP(入力項目!$S$16,子育て関連マスタ!$I$26:$M$28,4,FALSE),0),
AND(R373&gt;=19,R373&lt;=20,入力項目!$S$16="高専"),IFERROR(VLOOKUP(入力項目!$S$16,子育て関連マスタ!$I$26:$M$28,4,FALSE),0),
AND(R373&gt;=19,R373&lt;=20,入力項目!$S$16&lt;&gt;"高専"),IFERROR(VLOOKUP(入力項目!$S$17,子育て関連マスタ!$I$32:$M$37,4,FALSE),0),
AND(R373&gt;=21,R373&lt;=22,入力項目!$S$16="高専"),IFERROR(VLOOKUP(入力項目!$S$17,子育て関連マスタ!$I$32:$M$34,4,FALSE),0),
AND(R373&gt;=21,R373&lt;=22,入力項目!$S$16&lt;&gt;"高専"),IFERROR(VLOOKUP(入力項目!$S$17,子育て関連マスタ!$I$32:$M$34,4,FALSE),0),
R373&gt;=23,0
) +
IF($D373=4,
  IFERROR(_xlfn.IFS(
  R373&lt;=入力項目!$S$11,0,
  AND(R373=入力項目!$S$11),IFERROR(VLOOKUP(入力項目!$S$12,子育て関連マスタ!$I$4:$M$5,2,FALSE),0),
  AND(R373=4),IFERROR(VLOOKUP(入力項目!$S$13,子育て関連マスタ!$I$9:$M$12,2,FALSE),0),
  AND(R373=7),IFERROR(VLOOKUP(入力項目!$S$14,子育て関連マスタ!$I$16:$M$17,2,FALSE),0),
  AND(R373=13),IFERROR(VLOOKUP(入力項目!$S$15,子育て関連マスタ!$I$21:$M$22,2,FALSE),0),
  AND(R373=16),IFERROR(VLOOKUP(入力項目!$S$16,子育て関連マスタ!$I$26:$M$28,2,FALSE),0),
  AND(R373=19,入力項目!$S$16&lt;&gt;"高専"),IFERROR(VLOOKUP(入力項目!$S$17,子育て関連マスタ!$I$32:$M$37,2,FALSE),0),
  AND(R373=21,入力項目!$S$16="高専"),IFERROR(VLOOKUP(入力項目!$S$17,子育て関連マスタ!$I$32:$M$37,2,FALSE),0),
  R373&gt;=22,0
  ),0),0
) +
IF(AND(R373&gt;=1,R373&lt;=15),IF($D373=入力項目!$S$8,入力項目!$S$3,0),0) +
IF(AND(R373&gt;=1,R373&lt;=15),IF($D373=5,入力項目!$S$4,0),0) +
IF(AND(R373&gt;=1,R373&lt;=15),IF($D373=12,入力項目!$S$5,0),0) +
IF(AND(入力項目!$S$7=$A373,入力項目!$S$8=$D373),子育て関連マスタ!$C$14,0) +
IFERROR(IF(AND(YEAR(EDATE(DATE(入力項目!$S$7,入力項目!$S$8,1),1))=$A373,MONTH(EDATE(DATE(入力項目!$S$7,入力項目!$S$8,1),1))=$D373),子育て関連マスタ!$C$15,0),0) +
IF(AND(OR(R373=3,R373=5,R373=7),$D373=11),子育て関連マスタ!$C$17,0) +
IF(AND(R373=20,$D373=1),子育て関連マスタ!$C$18,0) +
IF(AND(R373=20,$D373=1),
IFERROR(_xlfn.IFS(
入力項目!$S$10="男",子育て関連マスタ!$C$18,
入力項目!$S$10="女",子育て関連マスタ!$C$19
),0),0
) +
IF(AND(R373&gt;=入力項目!$S$18,R373&lt;=入力項目!$S$19),入力項目!$S$20,0) +
IF(AND(R373&gt;=入力項目!$S$21,R373&lt;=入力項目!$S$22),入力項目!$S$23,0) +
IF(AND(R373&gt;=入力項目!$S$24,R373&lt;=入力項目!$S$25),入力項目!$S$26,0)
)</f>
        <v>0</v>
      </c>
      <c r="AG373">
        <f ca="1">-(
_xlfn.IFS(
S373&lt;=入力項目!$S$11,0,
AND(S373&gt;=入力項目!$S$11+1,S373&lt;=3),IFERROR(VLOOKUP(入力項目!$S$12,子育て関連マスタ!$I$4:$M$5,4,FALSE),0),
AND(S373&gt;=4,S373&lt;=6),IFERROR(VLOOKUP(入力項目!$S$13,子育て関連マスタ!$I$9:$M$12,4,FALSE),0),
AND(S373&gt;=7,S373&lt;=12),IFERROR(VLOOKUP(入力項目!$S$14,子育て関連マスタ!$I$16:$M$17,4,FALSE),0),
AND(S373&gt;=13,S373&lt;=15),IFERROR(VLOOKUP(入力項目!$S$15,子育て関連マスタ!$I$21:$M$22,4,FALSE),0),
AND(S373&gt;=16,S373&lt;=18),IFERROR(VLOOKUP(入力項目!$S$16,子育て関連マスタ!$I$26:$M$28,4,FALSE),0),
AND(S373&gt;=19,S373&lt;=20,入力項目!$S$16="高専"),IFERROR(VLOOKUP(入力項目!$S$16,子育て関連マスタ!$I$26:$M$28,4,FALSE),0),
AND(S373&gt;=19,S373&lt;=20,入力項目!$S$16&lt;&gt;"高専"),IFERROR(VLOOKUP(入力項目!$S$17,子育て関連マスタ!$I$32:$M$37,4,FALSE),0),
AND(S373&gt;=21,S373&lt;=22,入力項目!$S$16="高専"),IFERROR(VLOOKUP(入力項目!$S$17,子育て関連マスタ!$I$32:$M$34,4,FALSE),0),
AND(S373&gt;=21,S373&lt;=22,入力項目!$S$16&lt;&gt;"高専"),IFERROR(VLOOKUP(入力項目!$S$17,子育て関連マスタ!$I$32:$M$34,4,FALSE),0),
S373&gt;=23,0
) +
IF($D373=4,
  IFERROR(_xlfn.IFS(
  S373&lt;=入力項目!$S$11,0,
  AND(S373=入力項目!$S$11),IFERROR(VLOOKUP(入力項目!$S$12,子育て関連マスタ!$I$4:$M$5,2,FALSE),0),
  AND(S373=4),IFERROR(VLOOKUP(入力項目!$S$13,子育て関連マスタ!$I$9:$M$12,2,FALSE),0),
  AND(S373=7),IFERROR(VLOOKUP(入力項目!$S$14,子育て関連マスタ!$I$16:$M$17,2,FALSE),0),
  AND(S373=13),IFERROR(VLOOKUP(入力項目!$S$15,子育て関連マスタ!$I$21:$M$22,2,FALSE),0),
  AND(S373=16),IFERROR(VLOOKUP(入力項目!$S$16,子育て関連マスタ!$I$26:$M$28,2,FALSE),0),
  AND(S373=19,入力項目!$S$16&lt;&gt;"高専"),IFERROR(VLOOKUP(入力項目!$S$17,子育て関連マスタ!$I$32:$M$37,2,FALSE),0),
  AND(S373=21,入力項目!$S$16="高専"),IFERROR(VLOOKUP(入力項目!$S$17,子育て関連マスタ!$I$32:$M$37,2,FALSE),0),
  S373&gt;=22,0
  ),0),0
) +
IF(AND(S373&gt;=1,S373&lt;=15),IF($D373=入力項目!$S$8,入力項目!$S$3,0),0) +
IF(AND(S373&gt;=1,S373&lt;=15),IF($D373=5,入力項目!$S$4,0),0) +
IF(AND(S373&gt;=1,S373&lt;=15),IF($D373=12,入力項目!$S$5,0),0) +
IF(AND(入力項目!$S$7=$A373,入力項目!$S$8=$D373),子育て関連マスタ!$C$14,0) +
IFERROR(IF(AND(YEAR(EDATE(DATE(入力項目!$S$7,入力項目!$S$8,1),1))=$A373,MONTH(EDATE(DATE(入力項目!$S$7,入力項目!$S$8,1),1))=$D373),子育て関連マスタ!$C$15,0),0) +
IF(AND(OR(S373=3,S373=5,S373=7),$D373=11),子育て関連マスタ!$C$17,0) +
IF(AND(S373=20,$D373=1),子育て関連マスタ!$C$18,0) +
IF(AND(S373=20,$D373=1),
IFERROR(_xlfn.IFS(
入力項目!$S$10="男",子育て関連マスタ!$C$18,
入力項目!$S$10="女",子育て関連マスタ!$C$19
),0),0
) +
IF(AND(S373&gt;=入力項目!$S$18,S373&lt;=入力項目!$S$19),入力項目!$S$20,0) +
IF(AND(S373&gt;=入力項目!$S$21,S373&lt;=入力項目!$S$22),入力項目!$S$23,0) +
IF(AND(S373&gt;=入力項目!$S$24,S373&lt;=入力項目!$S$25),入力項目!$S$26,0)
)</f>
        <v>0</v>
      </c>
      <c r="AH373">
        <f ca="1">-(
_xlfn.IFS(
T373&lt;=入力項目!$S$11,0,
AND(T373&gt;=入力項目!$S$11+1,T373&lt;=3),IFERROR(VLOOKUP(入力項目!$S$12,子育て関連マスタ!$I$4:$M$5,4,FALSE),0),
AND(T373&gt;=4,T373&lt;=6),IFERROR(VLOOKUP(入力項目!$S$13,子育て関連マスタ!$I$9:$M$12,4,FALSE),0),
AND(T373&gt;=7,T373&lt;=12),IFERROR(VLOOKUP(入力項目!$S$14,子育て関連マスタ!$I$16:$M$17,4,FALSE),0),
AND(T373&gt;=13,T373&lt;=15),IFERROR(VLOOKUP(入力項目!$S$15,子育て関連マスタ!$I$21:$M$22,4,FALSE),0),
AND(T373&gt;=16,T373&lt;=18),IFERROR(VLOOKUP(入力項目!$S$16,子育て関連マスタ!$I$26:$M$28,4,FALSE),0),
AND(T373&gt;=19,T373&lt;=20,入力項目!$S$16="高専"),IFERROR(VLOOKUP(入力項目!$S$16,子育て関連マスタ!$I$26:$M$28,4,FALSE),0),
AND(T373&gt;=19,T373&lt;=20,入力項目!$S$16&lt;&gt;"高専"),IFERROR(VLOOKUP(入力項目!$S$17,子育て関連マスタ!$I$32:$M$37,4,FALSE),0),
AND(T373&gt;=21,T373&lt;=22,入力項目!$S$16="高専"),IFERROR(VLOOKUP(入力項目!$S$17,子育て関連マスタ!$I$32:$M$34,4,FALSE),0),
AND(T373&gt;=21,T373&lt;=22,入力項目!$S$16&lt;&gt;"高専"),IFERROR(VLOOKUP(入力項目!$S$17,子育て関連マスタ!$I$32:$M$34,4,FALSE),0),
T373&gt;=23,0
) +
IF($D373=4,
  IFERROR(_xlfn.IFS(
  T373&lt;=入力項目!$S$11,0,
  AND(T373=入力項目!$S$11),IFERROR(VLOOKUP(入力項目!$S$12,子育て関連マスタ!$I$4:$M$5,2,FALSE),0),
  AND(T373=4),IFERROR(VLOOKUP(入力項目!$S$13,子育て関連マスタ!$I$9:$M$12,2,FALSE),0),
  AND(T373=7),IFERROR(VLOOKUP(入力項目!$S$14,子育て関連マスタ!$I$16:$M$17,2,FALSE),0),
  AND(T373=13),IFERROR(VLOOKUP(入力項目!$S$15,子育て関連マスタ!$I$21:$M$22,2,FALSE),0),
  AND(T373=16),IFERROR(VLOOKUP(入力項目!$S$16,子育て関連マスタ!$I$26:$M$28,2,FALSE),0),
  AND(T373=19,入力項目!$S$16&lt;&gt;"高専"),IFERROR(VLOOKUP(入力項目!$S$17,子育て関連マスタ!$I$32:$M$37,2,FALSE),0),
  AND(T373=21,入力項目!$S$16="高専"),IFERROR(VLOOKUP(入力項目!$S$17,子育て関連マスタ!$I$32:$M$37,2,FALSE),0),
  T373&gt;=22,0
  ),0),0
) +
IF(AND(T373&gt;=1,T373&lt;=15),IF($D373=入力項目!$S$8,入力項目!$S$3,0),0) +
IF(AND(T373&gt;=1,T373&lt;=15),IF($D373=5,入力項目!$S$4,0),0) +
IF(AND(T373&gt;=1,T373&lt;=15),IF($D373=12,入力項目!$S$5,0),0) +
IF(AND(入力項目!$S$7=$A373,入力項目!$S$8=$D373),子育て関連マスタ!$C$14,0) +
IFERROR(IF(AND(YEAR(EDATE(DATE(入力項目!$S$7,入力項目!$S$8,1),1))=$A373,MONTH(EDATE(DATE(入力項目!$S$7,入力項目!$S$8,1),1))=$D373),子育て関連マスタ!$C$15,0),0) +
IF(AND(OR(T373=3,T373=5,T373=7),$D373=11),子育て関連マスタ!$C$17,0) +
IF(AND(T373=20,$D373=1),子育て関連マスタ!$C$18,0) +
IF(AND(T373=20,$D373=1),
IFERROR(_xlfn.IFS(
入力項目!$S$10="男",子育て関連マスタ!$C$18,
入力項目!$S$10="女",子育て関連マスタ!$C$19
),0),0
) +
IF(AND(T373&gt;=入力項目!$S$18,T373&lt;=入力項目!$S$19),入力項目!$S$20,0) +
IF(AND(T373&gt;=入力項目!$S$21,T373&lt;=入力項目!$S$22),入力項目!$S$23,0) +
IF(AND(T373&gt;=入力項目!$S$24,T373&lt;=入力項目!$S$25),入力項目!$S$26,0)
)</f>
        <v>0</v>
      </c>
      <c r="AI373">
        <f ca="1">-(
_xlfn.IFS(
U373&lt;=入力項目!$S$11,0,
AND(U373&gt;=入力項目!$S$11+1,U373&lt;=3),IFERROR(VLOOKUP(入力項目!$S$12,子育て関連マスタ!$I$4:$M$5,4,FALSE),0),
AND(U373&gt;=4,U373&lt;=6),IFERROR(VLOOKUP(入力項目!$S$13,子育て関連マスタ!$I$9:$M$12,4,FALSE),0),
AND(U373&gt;=7,U373&lt;=12),IFERROR(VLOOKUP(入力項目!$S$14,子育て関連マスタ!$I$16:$M$17,4,FALSE),0),
AND(U373&gt;=13,U373&lt;=15),IFERROR(VLOOKUP(入力項目!$S$15,子育て関連マスタ!$I$21:$M$22,4,FALSE),0),
AND(U373&gt;=16,U373&lt;=18),IFERROR(VLOOKUP(入力項目!$S$16,子育て関連マスタ!$I$26:$M$28,4,FALSE),0),
AND(U373&gt;=19,U373&lt;=20,入力項目!$S$16="高専"),IFERROR(VLOOKUP(入力項目!$S$16,子育て関連マスタ!$I$26:$M$28,4,FALSE),0),
AND(U373&gt;=19,U373&lt;=20,入力項目!$S$16&lt;&gt;"高専"),IFERROR(VLOOKUP(入力項目!$S$17,子育て関連マスタ!$I$32:$M$37,4,FALSE),0),
AND(U373&gt;=21,U373&lt;=22,入力項目!$S$16="高専"),IFERROR(VLOOKUP(入力項目!$S$17,子育て関連マスタ!$I$32:$M$34,4,FALSE),0),
AND(U373&gt;=21,U373&lt;=22,入力項目!$S$16&lt;&gt;"高専"),IFERROR(VLOOKUP(入力項目!$S$17,子育て関連マスタ!$I$32:$M$34,4,FALSE),0),
U373&gt;=23,0
) +
IF($D373=4,
  IFERROR(_xlfn.IFS(
  U373&lt;=入力項目!$S$11,0,
  AND(U373=入力項目!$S$11),IFERROR(VLOOKUP(入力項目!$S$12,子育て関連マスタ!$I$4:$M$5,2,FALSE),0),
  AND(U373=4),IFERROR(VLOOKUP(入力項目!$S$13,子育て関連マスタ!$I$9:$M$12,2,FALSE),0),
  AND(U373=7),IFERROR(VLOOKUP(入力項目!$S$14,子育て関連マスタ!$I$16:$M$17,2,FALSE),0),
  AND(U373=13),IFERROR(VLOOKUP(入力項目!$S$15,子育て関連マスタ!$I$21:$M$22,2,FALSE),0),
  AND(U373=16),IFERROR(VLOOKUP(入力項目!$S$16,子育て関連マスタ!$I$26:$M$28,2,FALSE),0),
  AND(U373=19,入力項目!$S$16&lt;&gt;"高専"),IFERROR(VLOOKUP(入力項目!$S$17,子育て関連マスタ!$I$32:$M$37,2,FALSE),0),
  AND(U373=21,入力項目!$S$16="高専"),IFERROR(VLOOKUP(入力項目!$S$17,子育て関連マスタ!$I$32:$M$37,2,FALSE),0),
  U373&gt;=22,0
  ),0),0
) +
IF(AND(U373&gt;=1,U373&lt;=15),IF($D373=入力項目!$S$8,入力項目!$S$3,0),0) +
IF(AND(U373&gt;=1,U373&lt;=15),IF($D373=5,入力項目!$S$4,0),0) +
IF(AND(U373&gt;=1,U373&lt;=15),IF($D373=12,入力項目!$S$5,0),0) +
IF(AND(入力項目!$S$7=$A373,入力項目!$S$8=$D373),子育て関連マスタ!$C$14,0) +
IFERROR(IF(AND(YEAR(EDATE(DATE(入力項目!$S$7,入力項目!$S$8,1),1))=$A373,MONTH(EDATE(DATE(入力項目!$S$7,入力項目!$S$8,1),1))=$D373),子育て関連マスタ!$C$15,0),0) +
IF(AND(OR(U373=3,U373=5,U373=7),$D373=11),子育て関連マスタ!$C$17,0) +
IF(AND(U373=20,$D373=1),子育て関連マスタ!$C$18,0) +
IF(AND(U373=20,$D373=1),
IFERROR(_xlfn.IFS(
入力項目!$S$10="男",子育て関連マスタ!$C$18,
入力項目!$S$10="女",子育て関連マスタ!$C$19
),0),0
) +
IF(AND(U373&gt;=入力項目!$S$18,U373&lt;=入力項目!$S$19),入力項目!$S$20,0) +
IF(AND(U373&gt;=入力項目!$S$21,U373&lt;=入力項目!$S$22),入力項目!$S$23,0) +
IF(AND(U373&gt;=入力項目!$S$24,U373&lt;=入力項目!$S$25),入力項目!$S$26,0)
)</f>
        <v>0</v>
      </c>
      <c r="AJ373" s="10">
        <f ca="1">-VLOOKUP($D373,月別収支!$A$2:$H$13,7,FALSE)</f>
        <v>-20000</v>
      </c>
    </row>
    <row r="374" spans="1:36" x14ac:dyDescent="0.4">
      <c r="A374">
        <f t="shared" ca="1" si="105"/>
        <v>2055</v>
      </c>
      <c r="B374">
        <f t="shared" ca="1" si="95"/>
        <v>2055</v>
      </c>
      <c r="C374">
        <f t="shared" ca="1" si="96"/>
        <v>31</v>
      </c>
      <c r="D374">
        <f t="shared" ca="1" si="106"/>
        <v>8</v>
      </c>
      <c r="E374" t="str">
        <f t="shared" ca="1" si="90"/>
        <v>2055年8月</v>
      </c>
      <c r="F374">
        <f ca="1">IF(OR(入力項目!$N$5&lt;$A374,AND(入力項目!$N$5=$A374,入力項目!$N$6&lt;$D374)),IF(F373=0,1,IF(G374=12,F373+1,F373)),0)</f>
        <v>30</v>
      </c>
      <c r="G374">
        <f ca="1">IF(OR(入力項目!$N$5&lt;$A374,AND(入力項目!$N$5=$A374,入力項目!$N$6&lt;$D374)),IF(G373=12,1,G373+1),0)</f>
        <v>10</v>
      </c>
      <c r="H374" t="str">
        <f t="shared" ca="1" si="91"/>
        <v>30_10</v>
      </c>
      <c r="I374">
        <f ca="1">IF(
  IFERROR(AND($C374&gt;0,MOD($C374,入力項目!$N$22)=0,$D374=入力項目!$N$23), FALSE),
  1,
  IF(
    AND(I373&gt;0,J373=12),
    IF(I373=入力項目!$N$28, 0, I373+1),
    I373
  )
)</f>
        <v>2</v>
      </c>
      <c r="J374">
        <f ca="1">IF($D374=入力項目!$N$23,1,IFERROR(J373+1,1))</f>
        <v>3</v>
      </c>
      <c r="K374" t="str">
        <f t="shared" ca="1" si="92"/>
        <v>2_3</v>
      </c>
      <c r="L374">
        <f ca="1">L373+IF(入力項目!$D$4=$D374,1,0)</f>
        <v>59</v>
      </c>
      <c r="M374" t="str">
        <f t="shared" ca="1" si="93"/>
        <v>59歳</v>
      </c>
      <c r="N374">
        <f t="shared" ca="1" si="97"/>
        <v>60</v>
      </c>
      <c r="O374" t="str">
        <f t="shared" ca="1" si="94"/>
        <v>60歳</v>
      </c>
      <c r="P374">
        <f t="shared" ca="1" si="98"/>
        <v>35</v>
      </c>
      <c r="Q374">
        <f t="shared" ca="1" si="99"/>
        <v>33</v>
      </c>
      <c r="R374">
        <f t="shared" ca="1" si="100"/>
        <v>2056</v>
      </c>
      <c r="S374">
        <f t="shared" ca="1" si="101"/>
        <v>2056</v>
      </c>
      <c r="T374">
        <f t="shared" ca="1" si="102"/>
        <v>2056</v>
      </c>
      <c r="U374">
        <f t="shared" ca="1" si="103"/>
        <v>2056</v>
      </c>
      <c r="V374" s="10">
        <f t="shared" ca="1" si="104"/>
        <v>45706005</v>
      </c>
      <c r="W374" s="10">
        <f ca="1">IF($L374&lt;その他マスタ!$B$1,VLOOKUP($D374,月別収支!$A$2:$H$13,2,FALSE),その他マスタ!$B$3)+IF(AND($L374=その他マスタ!$B$1,入力項目!$I$9="あり",$D374=入力項目!$D$4),その他マスタ!$B$2,0)</f>
        <v>300000</v>
      </c>
      <c r="X374" s="10">
        <f ca="1">-IF(入力項目!$K$5=TRUE,
IF($F374+$G374&lt;3,VLOOKUP($D374,月別収支!$A$2:$H$13,8,FALSE),0)+IFERROR(VLOOKUP($H374,住宅ローン計算!C:P,13,FALSE),0)+IF($F374&gt;1,IF(OR($G374=3,$G374=6,$G374=9,$G374=12),ROUNDUP(入力項目!$N$18/4,0),0),0),
VLOOKUP($D374,月別収支!$A$2:$H$13,8,FALSE))</f>
        <v>-53590</v>
      </c>
      <c r="Y374" s="10">
        <f ca="1">-VLOOKUP($D374,月別収支!$A$2:$H$13,3,FALSE)</f>
        <v>-75000</v>
      </c>
      <c r="Z374" s="10">
        <f ca="1">-VLOOKUP($D374,月別収支!$A$2:$H$13,4,FALSE)</f>
        <v>-27000</v>
      </c>
      <c r="AA374" s="10">
        <f ca="1">-VLOOKUP($D374,月別収支!$A$2:$H$13,6,FALSE)</f>
        <v>-10000</v>
      </c>
      <c r="AB374" s="10">
        <f ca="1">-(
VLOOKUP($D374,月別収支!$A$2:$H$13,5,FALSE)+IF(AND(入力項目!$I$27&lt;=$A374,ISEVEN($A374-入力項目!$I$27),入力項目!$I$28=$D374),入力項目!$I$26,0)
+IF(入力項目!$K$26=TRUE,
IFERROR(VLOOKUP($K374,マイカーローン計算!C:P,13,FALSE),0),
IFERROR(
  IF(AND($C374&gt;0,MOD($C374,入力項目!$N$22)=0,$D374=入力項目!$N$23),入力項目!$N$24,0),
 0
)
)
)</f>
        <v>-20000</v>
      </c>
      <c r="AC374" s="10">
        <f ca="1">-IF($A374&lt;入力項目!$N$33,入力項目!$N$35,IF(AND($A374=入力項目!$N$33,$D374&lt;=入力項目!$N$34),入力項目!$N$35,0))</f>
        <v>0</v>
      </c>
      <c r="AD374">
        <f ca="1">-(
_xlfn.IFS(
P374&lt;=入力項目!$S$11,0,
AND(P374&gt;=入力項目!$S$11+1,P374&lt;=3),IFERROR(VLOOKUP(入力項目!$S$12,子育て関連マスタ!$I$4:$M$5,4,FALSE),0),
AND(P374&gt;=4,P374&lt;=6),IFERROR(VLOOKUP(入力項目!$S$13,子育て関連マスタ!$I$9:$M$12,4,FALSE),0),
AND(P374&gt;=7,P374&lt;=12),IFERROR(VLOOKUP(入力項目!$S$14,子育て関連マスタ!$I$16:$M$17,4,FALSE),0),
AND(P374&gt;=13,P374&lt;=15),IFERROR(VLOOKUP(入力項目!$S$15,子育て関連マスタ!$I$21:$M$22,4,FALSE),0),
AND(P374&gt;=16,P374&lt;=18),IFERROR(VLOOKUP(入力項目!$S$16,子育て関連マスタ!$I$26:$M$28,4,FALSE),0),
AND(P374&gt;=19,P374&lt;=20,入力項目!$S$16="高専"),IFERROR(VLOOKUP(入力項目!$S$16,子育て関連マスタ!$I$26:$M$28,4,FALSE),0),
AND(P374&gt;=19,P374&lt;=20,入力項目!$S$16&lt;&gt;"高専"),IFERROR(VLOOKUP(入力項目!$S$17,子育て関連マスタ!$I$32:$M$37,4,FALSE),0),
AND(P374&gt;=21,P374&lt;=22,入力項目!$S$16="高専"),IFERROR(VLOOKUP(入力項目!$S$17,子育て関連マスタ!$I$32:$M$34,4,FALSE),0),
AND(P374&gt;=21,P374&lt;=22,入力項目!$S$16&lt;&gt;"高専"),IFERROR(VLOOKUP(入力項目!$S$17,子育て関連マスタ!$I$32:$M$34,4,FALSE),0),
P374&gt;=23,0
) +
IF($D374=4,
  IFERROR(_xlfn.IFS(
  P374&lt;=入力項目!$S$11,0,
  AND(P374=入力項目!$S$11),IFERROR(VLOOKUP(入力項目!$S$12,子育て関連マスタ!$I$4:$M$5,2,FALSE),0),
  AND(P374=4),IFERROR(VLOOKUP(入力項目!$S$13,子育て関連マスタ!$I$9:$M$12,2,FALSE),0),
  AND(P374=7),IFERROR(VLOOKUP(入力項目!$S$14,子育て関連マスタ!$I$16:$M$17,2,FALSE),0),
  AND(P374=13),IFERROR(VLOOKUP(入力項目!$S$15,子育て関連マスタ!$I$21:$M$22,2,FALSE),0),
  AND(P374=16),IFERROR(VLOOKUP(入力項目!$S$16,子育て関連マスタ!$I$26:$M$28,2,FALSE),0),
  AND(P374=19,入力項目!$S$16&lt;&gt;"高専"),IFERROR(VLOOKUP(入力項目!$S$17,子育て関連マスタ!$I$32:$M$37,2,FALSE),0),
  AND(P374=21,入力項目!$S$16="高専"),IFERROR(VLOOKUP(入力項目!$S$17,子育て関連マスタ!$I$32:$M$37,2,FALSE),0),
  P374&gt;=22,0
  ),0),0
) +
IF(AND(P374&gt;=1,P374&lt;=15),IF($D374=入力項目!$S$8,入力項目!$S$3,0),0) +
IF(AND(P374&gt;=1,P374&lt;=15),IF($D374=5,入力項目!$S$4,0),0) +
IF(AND(P374&gt;=1,P374&lt;=15),IF($D374=12,入力項目!$S$5,0),0) +
IF(AND(入力項目!$S$7=$A374,入力項目!$S$8=$D374),子育て関連マスタ!$C$14,0) +
IFERROR(IF(AND(YEAR(EDATE(DATE(入力項目!$S$7,入力項目!$S$8,1),1))=$A374,MONTH(EDATE(DATE(入力項目!$S$7,入力項目!$S$8,1),1))=$D374),子育て関連マスタ!$C$15,0),0) +
IF(AND(OR(P374=3,P374=5,P374=7),$D374=11),子育て関連マスタ!$C$17,0) +
IF(AND(P374=20,$D374=1),子育て関連マスタ!$C$18,0) +
IF(AND(P374=20,$D374=1),
IFERROR(_xlfn.IFS(
入力項目!$S$10="男",子育て関連マスタ!$C$18,
入力項目!$S$10="女",子育て関連マスタ!$C$19
),0),0
) +
IF(AND(P374&gt;=入力項目!$S$18,P374&lt;=入力項目!$S$19),入力項目!$S$20,0) +
IF(AND(P374&gt;=入力項目!$S$21,P374&lt;=入力項目!$S$22),入力項目!$S$23,0) +
IF(AND(P374&gt;=入力項目!$S$24,P374&lt;=入力項目!$S$25),入力項目!$S$26,0)
)</f>
        <v>0</v>
      </c>
      <c r="AE374">
        <f ca="1">-(
_xlfn.IFS(
Q374&lt;=入力項目!$S$11,0,
AND(Q374&gt;=入力項目!$S$11+1,Q374&lt;=3),IFERROR(VLOOKUP(入力項目!$S$12,子育て関連マスタ!$I$4:$M$5,4,FALSE),0),
AND(Q374&gt;=4,Q374&lt;=6),IFERROR(VLOOKUP(入力項目!$S$13,子育て関連マスタ!$I$9:$M$12,4,FALSE),0),
AND(Q374&gt;=7,Q374&lt;=12),IFERROR(VLOOKUP(入力項目!$S$14,子育て関連マスタ!$I$16:$M$17,4,FALSE),0),
AND(Q374&gt;=13,Q374&lt;=15),IFERROR(VLOOKUP(入力項目!$S$15,子育て関連マスタ!$I$21:$M$22,4,FALSE),0),
AND(Q374&gt;=16,Q374&lt;=18),IFERROR(VLOOKUP(入力項目!$S$16,子育て関連マスタ!$I$26:$M$28,4,FALSE),0),
AND(Q374&gt;=19,Q374&lt;=20,入力項目!$S$16="高専"),IFERROR(VLOOKUP(入力項目!$S$16,子育て関連マスタ!$I$26:$M$28,4,FALSE),0),
AND(Q374&gt;=19,Q374&lt;=20,入力項目!$S$16&lt;&gt;"高専"),IFERROR(VLOOKUP(入力項目!$S$17,子育て関連マスタ!$I$32:$M$37,4,FALSE),0),
AND(Q374&gt;=21,Q374&lt;=22,入力項目!$S$16="高専"),IFERROR(VLOOKUP(入力項目!$S$17,子育て関連マスタ!$I$32:$M$34,4,FALSE),0),
AND(Q374&gt;=21,Q374&lt;=22,入力項目!$S$16&lt;&gt;"高専"),IFERROR(VLOOKUP(入力項目!$S$17,子育て関連マスタ!$I$32:$M$34,4,FALSE),0),
Q374&gt;=23,0
) +
IF($D374=4,
  IFERROR(_xlfn.IFS(
  Q374&lt;=入力項目!$S$11,0,
  AND(Q374=入力項目!$S$11),IFERROR(VLOOKUP(入力項目!$S$12,子育て関連マスタ!$I$4:$M$5,2,FALSE),0),
  AND(Q374=4),IFERROR(VLOOKUP(入力項目!$S$13,子育て関連マスタ!$I$9:$M$12,2,FALSE),0),
  AND(Q374=7),IFERROR(VLOOKUP(入力項目!$S$14,子育て関連マスタ!$I$16:$M$17,2,FALSE),0),
  AND(Q374=13),IFERROR(VLOOKUP(入力項目!$S$15,子育て関連マスタ!$I$21:$M$22,2,FALSE),0),
  AND(Q374=16),IFERROR(VLOOKUP(入力項目!$S$16,子育て関連マスタ!$I$26:$M$28,2,FALSE),0),
  AND(Q374=19,入力項目!$S$16&lt;&gt;"高専"),IFERROR(VLOOKUP(入力項目!$S$17,子育て関連マスタ!$I$32:$M$37,2,FALSE),0),
  AND(Q374=21,入力項目!$S$16="高専"),IFERROR(VLOOKUP(入力項目!$S$17,子育て関連マスタ!$I$32:$M$37,2,FALSE),0),
  Q374&gt;=22,0
  ),0),0
) +
IF(AND(Q374&gt;=1,Q374&lt;=15),IF($D374=入力項目!$S$8,入力項目!$S$3,0),0) +
IF(AND(Q374&gt;=1,Q374&lt;=15),IF($D374=5,入力項目!$S$4,0),0) +
IF(AND(Q374&gt;=1,Q374&lt;=15),IF($D374=12,入力項目!$S$5,0),0) +
IF(AND(入力項目!$S$7=$A374,入力項目!$S$8=$D374),子育て関連マスタ!$C$14,0) +
IFERROR(IF(AND(YEAR(EDATE(DATE(入力項目!$S$7,入力項目!$S$8,1),1))=$A374,MONTH(EDATE(DATE(入力項目!$S$7,入力項目!$S$8,1),1))=$D374),子育て関連マスタ!$C$15,0),0) +
IF(AND(OR(Q374=3,Q374=5,Q374=7),$D374=11),子育て関連マスタ!$C$17,0) +
IF(AND(Q374=20,$D374=1),子育て関連マスタ!$C$18,0) +
IF(AND(Q374=20,$D374=1),
IFERROR(_xlfn.IFS(
入力項目!$S$10="男",子育て関連マスタ!$C$18,
入力項目!$S$10="女",子育て関連マスタ!$C$19
),0),0
) +
IF(AND(Q374&gt;=入力項目!$S$18,Q374&lt;=入力項目!$S$19),入力項目!$S$20,0) +
IF(AND(Q374&gt;=入力項目!$S$21,Q374&lt;=入力項目!$S$22),入力項目!$S$23,0) +
IF(AND(Q374&gt;=入力項目!$S$24,Q374&lt;=入力項目!$S$25),入力項目!$S$26,0)
)</f>
        <v>0</v>
      </c>
      <c r="AF374">
        <f ca="1">-(
_xlfn.IFS(
R374&lt;=入力項目!$S$11,0,
AND(R374&gt;=入力項目!$S$11+1,R374&lt;=3),IFERROR(VLOOKUP(入力項目!$S$12,子育て関連マスタ!$I$4:$M$5,4,FALSE),0),
AND(R374&gt;=4,R374&lt;=6),IFERROR(VLOOKUP(入力項目!$S$13,子育て関連マスタ!$I$9:$M$12,4,FALSE),0),
AND(R374&gt;=7,R374&lt;=12),IFERROR(VLOOKUP(入力項目!$S$14,子育て関連マスタ!$I$16:$M$17,4,FALSE),0),
AND(R374&gt;=13,R374&lt;=15),IFERROR(VLOOKUP(入力項目!$S$15,子育て関連マスタ!$I$21:$M$22,4,FALSE),0),
AND(R374&gt;=16,R374&lt;=18),IFERROR(VLOOKUP(入力項目!$S$16,子育て関連マスタ!$I$26:$M$28,4,FALSE),0),
AND(R374&gt;=19,R374&lt;=20,入力項目!$S$16="高専"),IFERROR(VLOOKUP(入力項目!$S$16,子育て関連マスタ!$I$26:$M$28,4,FALSE),0),
AND(R374&gt;=19,R374&lt;=20,入力項目!$S$16&lt;&gt;"高専"),IFERROR(VLOOKUP(入力項目!$S$17,子育て関連マスタ!$I$32:$M$37,4,FALSE),0),
AND(R374&gt;=21,R374&lt;=22,入力項目!$S$16="高専"),IFERROR(VLOOKUP(入力項目!$S$17,子育て関連マスタ!$I$32:$M$34,4,FALSE),0),
AND(R374&gt;=21,R374&lt;=22,入力項目!$S$16&lt;&gt;"高専"),IFERROR(VLOOKUP(入力項目!$S$17,子育て関連マスタ!$I$32:$M$34,4,FALSE),0),
R374&gt;=23,0
) +
IF($D374=4,
  IFERROR(_xlfn.IFS(
  R374&lt;=入力項目!$S$11,0,
  AND(R374=入力項目!$S$11),IFERROR(VLOOKUP(入力項目!$S$12,子育て関連マスタ!$I$4:$M$5,2,FALSE),0),
  AND(R374=4),IFERROR(VLOOKUP(入力項目!$S$13,子育て関連マスタ!$I$9:$M$12,2,FALSE),0),
  AND(R374=7),IFERROR(VLOOKUP(入力項目!$S$14,子育て関連マスタ!$I$16:$M$17,2,FALSE),0),
  AND(R374=13),IFERROR(VLOOKUP(入力項目!$S$15,子育て関連マスタ!$I$21:$M$22,2,FALSE),0),
  AND(R374=16),IFERROR(VLOOKUP(入力項目!$S$16,子育て関連マスタ!$I$26:$M$28,2,FALSE),0),
  AND(R374=19,入力項目!$S$16&lt;&gt;"高専"),IFERROR(VLOOKUP(入力項目!$S$17,子育て関連マスタ!$I$32:$M$37,2,FALSE),0),
  AND(R374=21,入力項目!$S$16="高専"),IFERROR(VLOOKUP(入力項目!$S$17,子育て関連マスタ!$I$32:$M$37,2,FALSE),0),
  R374&gt;=22,0
  ),0),0
) +
IF(AND(R374&gt;=1,R374&lt;=15),IF($D374=入力項目!$S$8,入力項目!$S$3,0),0) +
IF(AND(R374&gt;=1,R374&lt;=15),IF($D374=5,入力項目!$S$4,0),0) +
IF(AND(R374&gt;=1,R374&lt;=15),IF($D374=12,入力項目!$S$5,0),0) +
IF(AND(入力項目!$S$7=$A374,入力項目!$S$8=$D374),子育て関連マスタ!$C$14,0) +
IFERROR(IF(AND(YEAR(EDATE(DATE(入力項目!$S$7,入力項目!$S$8,1),1))=$A374,MONTH(EDATE(DATE(入力項目!$S$7,入力項目!$S$8,1),1))=$D374),子育て関連マスタ!$C$15,0),0) +
IF(AND(OR(R374=3,R374=5,R374=7),$D374=11),子育て関連マスタ!$C$17,0) +
IF(AND(R374=20,$D374=1),子育て関連マスタ!$C$18,0) +
IF(AND(R374=20,$D374=1),
IFERROR(_xlfn.IFS(
入力項目!$S$10="男",子育て関連マスタ!$C$18,
入力項目!$S$10="女",子育て関連マスタ!$C$19
),0),0
) +
IF(AND(R374&gt;=入力項目!$S$18,R374&lt;=入力項目!$S$19),入力項目!$S$20,0) +
IF(AND(R374&gt;=入力項目!$S$21,R374&lt;=入力項目!$S$22),入力項目!$S$23,0) +
IF(AND(R374&gt;=入力項目!$S$24,R374&lt;=入力項目!$S$25),入力項目!$S$26,0)
)</f>
        <v>0</v>
      </c>
      <c r="AG374">
        <f ca="1">-(
_xlfn.IFS(
S374&lt;=入力項目!$S$11,0,
AND(S374&gt;=入力項目!$S$11+1,S374&lt;=3),IFERROR(VLOOKUP(入力項目!$S$12,子育て関連マスタ!$I$4:$M$5,4,FALSE),0),
AND(S374&gt;=4,S374&lt;=6),IFERROR(VLOOKUP(入力項目!$S$13,子育て関連マスタ!$I$9:$M$12,4,FALSE),0),
AND(S374&gt;=7,S374&lt;=12),IFERROR(VLOOKUP(入力項目!$S$14,子育て関連マスタ!$I$16:$M$17,4,FALSE),0),
AND(S374&gt;=13,S374&lt;=15),IFERROR(VLOOKUP(入力項目!$S$15,子育て関連マスタ!$I$21:$M$22,4,FALSE),0),
AND(S374&gt;=16,S374&lt;=18),IFERROR(VLOOKUP(入力項目!$S$16,子育て関連マスタ!$I$26:$M$28,4,FALSE),0),
AND(S374&gt;=19,S374&lt;=20,入力項目!$S$16="高専"),IFERROR(VLOOKUP(入力項目!$S$16,子育て関連マスタ!$I$26:$M$28,4,FALSE),0),
AND(S374&gt;=19,S374&lt;=20,入力項目!$S$16&lt;&gt;"高専"),IFERROR(VLOOKUP(入力項目!$S$17,子育て関連マスタ!$I$32:$M$37,4,FALSE),0),
AND(S374&gt;=21,S374&lt;=22,入力項目!$S$16="高専"),IFERROR(VLOOKUP(入力項目!$S$17,子育て関連マスタ!$I$32:$M$34,4,FALSE),0),
AND(S374&gt;=21,S374&lt;=22,入力項目!$S$16&lt;&gt;"高専"),IFERROR(VLOOKUP(入力項目!$S$17,子育て関連マスタ!$I$32:$M$34,4,FALSE),0),
S374&gt;=23,0
) +
IF($D374=4,
  IFERROR(_xlfn.IFS(
  S374&lt;=入力項目!$S$11,0,
  AND(S374=入力項目!$S$11),IFERROR(VLOOKUP(入力項目!$S$12,子育て関連マスタ!$I$4:$M$5,2,FALSE),0),
  AND(S374=4),IFERROR(VLOOKUP(入力項目!$S$13,子育て関連マスタ!$I$9:$M$12,2,FALSE),0),
  AND(S374=7),IFERROR(VLOOKUP(入力項目!$S$14,子育て関連マスタ!$I$16:$M$17,2,FALSE),0),
  AND(S374=13),IFERROR(VLOOKUP(入力項目!$S$15,子育て関連マスタ!$I$21:$M$22,2,FALSE),0),
  AND(S374=16),IFERROR(VLOOKUP(入力項目!$S$16,子育て関連マスタ!$I$26:$M$28,2,FALSE),0),
  AND(S374=19,入力項目!$S$16&lt;&gt;"高専"),IFERROR(VLOOKUP(入力項目!$S$17,子育て関連マスタ!$I$32:$M$37,2,FALSE),0),
  AND(S374=21,入力項目!$S$16="高専"),IFERROR(VLOOKUP(入力項目!$S$17,子育て関連マスタ!$I$32:$M$37,2,FALSE),0),
  S374&gt;=22,0
  ),0),0
) +
IF(AND(S374&gt;=1,S374&lt;=15),IF($D374=入力項目!$S$8,入力項目!$S$3,0),0) +
IF(AND(S374&gt;=1,S374&lt;=15),IF($D374=5,入力項目!$S$4,0),0) +
IF(AND(S374&gt;=1,S374&lt;=15),IF($D374=12,入力項目!$S$5,0),0) +
IF(AND(入力項目!$S$7=$A374,入力項目!$S$8=$D374),子育て関連マスタ!$C$14,0) +
IFERROR(IF(AND(YEAR(EDATE(DATE(入力項目!$S$7,入力項目!$S$8,1),1))=$A374,MONTH(EDATE(DATE(入力項目!$S$7,入力項目!$S$8,1),1))=$D374),子育て関連マスタ!$C$15,0),0) +
IF(AND(OR(S374=3,S374=5,S374=7),$D374=11),子育て関連マスタ!$C$17,0) +
IF(AND(S374=20,$D374=1),子育て関連マスタ!$C$18,0) +
IF(AND(S374=20,$D374=1),
IFERROR(_xlfn.IFS(
入力項目!$S$10="男",子育て関連マスタ!$C$18,
入力項目!$S$10="女",子育て関連マスタ!$C$19
),0),0
) +
IF(AND(S374&gt;=入力項目!$S$18,S374&lt;=入力項目!$S$19),入力項目!$S$20,0) +
IF(AND(S374&gt;=入力項目!$S$21,S374&lt;=入力項目!$S$22),入力項目!$S$23,0) +
IF(AND(S374&gt;=入力項目!$S$24,S374&lt;=入力項目!$S$25),入力項目!$S$26,0)
)</f>
        <v>0</v>
      </c>
      <c r="AH374">
        <f ca="1">-(
_xlfn.IFS(
T374&lt;=入力項目!$S$11,0,
AND(T374&gt;=入力項目!$S$11+1,T374&lt;=3),IFERROR(VLOOKUP(入力項目!$S$12,子育て関連マスタ!$I$4:$M$5,4,FALSE),0),
AND(T374&gt;=4,T374&lt;=6),IFERROR(VLOOKUP(入力項目!$S$13,子育て関連マスタ!$I$9:$M$12,4,FALSE),0),
AND(T374&gt;=7,T374&lt;=12),IFERROR(VLOOKUP(入力項目!$S$14,子育て関連マスタ!$I$16:$M$17,4,FALSE),0),
AND(T374&gt;=13,T374&lt;=15),IFERROR(VLOOKUP(入力項目!$S$15,子育て関連マスタ!$I$21:$M$22,4,FALSE),0),
AND(T374&gt;=16,T374&lt;=18),IFERROR(VLOOKUP(入力項目!$S$16,子育て関連マスタ!$I$26:$M$28,4,FALSE),0),
AND(T374&gt;=19,T374&lt;=20,入力項目!$S$16="高専"),IFERROR(VLOOKUP(入力項目!$S$16,子育て関連マスタ!$I$26:$M$28,4,FALSE),0),
AND(T374&gt;=19,T374&lt;=20,入力項目!$S$16&lt;&gt;"高専"),IFERROR(VLOOKUP(入力項目!$S$17,子育て関連マスタ!$I$32:$M$37,4,FALSE),0),
AND(T374&gt;=21,T374&lt;=22,入力項目!$S$16="高専"),IFERROR(VLOOKUP(入力項目!$S$17,子育て関連マスタ!$I$32:$M$34,4,FALSE),0),
AND(T374&gt;=21,T374&lt;=22,入力項目!$S$16&lt;&gt;"高専"),IFERROR(VLOOKUP(入力項目!$S$17,子育て関連マスタ!$I$32:$M$34,4,FALSE),0),
T374&gt;=23,0
) +
IF($D374=4,
  IFERROR(_xlfn.IFS(
  T374&lt;=入力項目!$S$11,0,
  AND(T374=入力項目!$S$11),IFERROR(VLOOKUP(入力項目!$S$12,子育て関連マスタ!$I$4:$M$5,2,FALSE),0),
  AND(T374=4),IFERROR(VLOOKUP(入力項目!$S$13,子育て関連マスタ!$I$9:$M$12,2,FALSE),0),
  AND(T374=7),IFERROR(VLOOKUP(入力項目!$S$14,子育て関連マスタ!$I$16:$M$17,2,FALSE),0),
  AND(T374=13),IFERROR(VLOOKUP(入力項目!$S$15,子育て関連マスタ!$I$21:$M$22,2,FALSE),0),
  AND(T374=16),IFERROR(VLOOKUP(入力項目!$S$16,子育て関連マスタ!$I$26:$M$28,2,FALSE),0),
  AND(T374=19,入力項目!$S$16&lt;&gt;"高専"),IFERROR(VLOOKUP(入力項目!$S$17,子育て関連マスタ!$I$32:$M$37,2,FALSE),0),
  AND(T374=21,入力項目!$S$16="高専"),IFERROR(VLOOKUP(入力項目!$S$17,子育て関連マスタ!$I$32:$M$37,2,FALSE),0),
  T374&gt;=22,0
  ),0),0
) +
IF(AND(T374&gt;=1,T374&lt;=15),IF($D374=入力項目!$S$8,入力項目!$S$3,0),0) +
IF(AND(T374&gt;=1,T374&lt;=15),IF($D374=5,入力項目!$S$4,0),0) +
IF(AND(T374&gt;=1,T374&lt;=15),IF($D374=12,入力項目!$S$5,0),0) +
IF(AND(入力項目!$S$7=$A374,入力項目!$S$8=$D374),子育て関連マスタ!$C$14,0) +
IFERROR(IF(AND(YEAR(EDATE(DATE(入力項目!$S$7,入力項目!$S$8,1),1))=$A374,MONTH(EDATE(DATE(入力項目!$S$7,入力項目!$S$8,1),1))=$D374),子育て関連マスタ!$C$15,0),0) +
IF(AND(OR(T374=3,T374=5,T374=7),$D374=11),子育て関連マスタ!$C$17,0) +
IF(AND(T374=20,$D374=1),子育て関連マスタ!$C$18,0) +
IF(AND(T374=20,$D374=1),
IFERROR(_xlfn.IFS(
入力項目!$S$10="男",子育て関連マスタ!$C$18,
入力項目!$S$10="女",子育て関連マスタ!$C$19
),0),0
) +
IF(AND(T374&gt;=入力項目!$S$18,T374&lt;=入力項目!$S$19),入力項目!$S$20,0) +
IF(AND(T374&gt;=入力項目!$S$21,T374&lt;=入力項目!$S$22),入力項目!$S$23,0) +
IF(AND(T374&gt;=入力項目!$S$24,T374&lt;=入力項目!$S$25),入力項目!$S$26,0)
)</f>
        <v>0</v>
      </c>
      <c r="AI374">
        <f ca="1">-(
_xlfn.IFS(
U374&lt;=入力項目!$S$11,0,
AND(U374&gt;=入力項目!$S$11+1,U374&lt;=3),IFERROR(VLOOKUP(入力項目!$S$12,子育て関連マスタ!$I$4:$M$5,4,FALSE),0),
AND(U374&gt;=4,U374&lt;=6),IFERROR(VLOOKUP(入力項目!$S$13,子育て関連マスタ!$I$9:$M$12,4,FALSE),0),
AND(U374&gt;=7,U374&lt;=12),IFERROR(VLOOKUP(入力項目!$S$14,子育て関連マスタ!$I$16:$M$17,4,FALSE),0),
AND(U374&gt;=13,U374&lt;=15),IFERROR(VLOOKUP(入力項目!$S$15,子育て関連マスタ!$I$21:$M$22,4,FALSE),0),
AND(U374&gt;=16,U374&lt;=18),IFERROR(VLOOKUP(入力項目!$S$16,子育て関連マスタ!$I$26:$M$28,4,FALSE),0),
AND(U374&gt;=19,U374&lt;=20,入力項目!$S$16="高専"),IFERROR(VLOOKUP(入力項目!$S$16,子育て関連マスタ!$I$26:$M$28,4,FALSE),0),
AND(U374&gt;=19,U374&lt;=20,入力項目!$S$16&lt;&gt;"高専"),IFERROR(VLOOKUP(入力項目!$S$17,子育て関連マスタ!$I$32:$M$37,4,FALSE),0),
AND(U374&gt;=21,U374&lt;=22,入力項目!$S$16="高専"),IFERROR(VLOOKUP(入力項目!$S$17,子育て関連マスタ!$I$32:$M$34,4,FALSE),0),
AND(U374&gt;=21,U374&lt;=22,入力項目!$S$16&lt;&gt;"高専"),IFERROR(VLOOKUP(入力項目!$S$17,子育て関連マスタ!$I$32:$M$34,4,FALSE),0),
U374&gt;=23,0
) +
IF($D374=4,
  IFERROR(_xlfn.IFS(
  U374&lt;=入力項目!$S$11,0,
  AND(U374=入力項目!$S$11),IFERROR(VLOOKUP(入力項目!$S$12,子育て関連マスタ!$I$4:$M$5,2,FALSE),0),
  AND(U374=4),IFERROR(VLOOKUP(入力項目!$S$13,子育て関連マスタ!$I$9:$M$12,2,FALSE),0),
  AND(U374=7),IFERROR(VLOOKUP(入力項目!$S$14,子育て関連マスタ!$I$16:$M$17,2,FALSE),0),
  AND(U374=13),IFERROR(VLOOKUP(入力項目!$S$15,子育て関連マスタ!$I$21:$M$22,2,FALSE),0),
  AND(U374=16),IFERROR(VLOOKUP(入力項目!$S$16,子育て関連マスタ!$I$26:$M$28,2,FALSE),0),
  AND(U374=19,入力項目!$S$16&lt;&gt;"高専"),IFERROR(VLOOKUP(入力項目!$S$17,子育て関連マスタ!$I$32:$M$37,2,FALSE),0),
  AND(U374=21,入力項目!$S$16="高専"),IFERROR(VLOOKUP(入力項目!$S$17,子育て関連マスタ!$I$32:$M$37,2,FALSE),0),
  U374&gt;=22,0
  ),0),0
) +
IF(AND(U374&gt;=1,U374&lt;=15),IF($D374=入力項目!$S$8,入力項目!$S$3,0),0) +
IF(AND(U374&gt;=1,U374&lt;=15),IF($D374=5,入力項目!$S$4,0),0) +
IF(AND(U374&gt;=1,U374&lt;=15),IF($D374=12,入力項目!$S$5,0),0) +
IF(AND(入力項目!$S$7=$A374,入力項目!$S$8=$D374),子育て関連マスタ!$C$14,0) +
IFERROR(IF(AND(YEAR(EDATE(DATE(入力項目!$S$7,入力項目!$S$8,1),1))=$A374,MONTH(EDATE(DATE(入力項目!$S$7,入力項目!$S$8,1),1))=$D374),子育て関連マスタ!$C$15,0),0) +
IF(AND(OR(U374=3,U374=5,U374=7),$D374=11),子育て関連マスタ!$C$17,0) +
IF(AND(U374=20,$D374=1),子育て関連マスタ!$C$18,0) +
IF(AND(U374=20,$D374=1),
IFERROR(_xlfn.IFS(
入力項目!$S$10="男",子育て関連マスタ!$C$18,
入力項目!$S$10="女",子育て関連マスタ!$C$19
),0),0
) +
IF(AND(U374&gt;=入力項目!$S$18,U374&lt;=入力項目!$S$19),入力項目!$S$20,0) +
IF(AND(U374&gt;=入力項目!$S$21,U374&lt;=入力項目!$S$22),入力項目!$S$23,0) +
IF(AND(U374&gt;=入力項目!$S$24,U374&lt;=入力項目!$S$25),入力項目!$S$26,0)
)</f>
        <v>0</v>
      </c>
      <c r="AJ374" s="10">
        <f ca="1">-VLOOKUP($D374,月別収支!$A$2:$H$13,7,FALSE)</f>
        <v>-20000</v>
      </c>
    </row>
    <row r="375" spans="1:36" x14ac:dyDescent="0.4">
      <c r="A375">
        <f t="shared" ca="1" si="105"/>
        <v>2055</v>
      </c>
      <c r="B375">
        <f t="shared" ca="1" si="95"/>
        <v>2055</v>
      </c>
      <c r="C375">
        <f t="shared" ca="1" si="96"/>
        <v>31</v>
      </c>
      <c r="D375">
        <f t="shared" ca="1" si="106"/>
        <v>9</v>
      </c>
      <c r="E375" t="str">
        <f t="shared" ca="1" si="90"/>
        <v>2055年9月</v>
      </c>
      <c r="F375">
        <f ca="1">IF(OR(入力項目!$N$5&lt;$A375,AND(入力項目!$N$5=$A375,入力項目!$N$6&lt;$D375)),IF(F374=0,1,IF(G375=12,F374+1,F374)),0)</f>
        <v>30</v>
      </c>
      <c r="G375">
        <f ca="1">IF(OR(入力項目!$N$5&lt;$A375,AND(入力項目!$N$5=$A375,入力項目!$N$6&lt;$D375)),IF(G374=12,1,G374+1),0)</f>
        <v>11</v>
      </c>
      <c r="H375" t="str">
        <f t="shared" ca="1" si="91"/>
        <v>30_11</v>
      </c>
      <c r="I375">
        <f ca="1">IF(
  IFERROR(AND($C375&gt;0,MOD($C375,入力項目!$N$22)=0,$D375=入力項目!$N$23), FALSE),
  1,
  IF(
    AND(I374&gt;0,J374=12),
    IF(I374=入力項目!$N$28, 0, I374+1),
    I374
  )
)</f>
        <v>2</v>
      </c>
      <c r="J375">
        <f ca="1">IF($D375=入力項目!$N$23,1,IFERROR(J374+1,1))</f>
        <v>4</v>
      </c>
      <c r="K375" t="str">
        <f t="shared" ca="1" si="92"/>
        <v>2_4</v>
      </c>
      <c r="L375">
        <f ca="1">L374+IF(入力項目!$D$4=$D375,1,0)</f>
        <v>59</v>
      </c>
      <c r="M375" t="str">
        <f t="shared" ca="1" si="93"/>
        <v>59歳</v>
      </c>
      <c r="N375">
        <f t="shared" ca="1" si="97"/>
        <v>60</v>
      </c>
      <c r="O375" t="str">
        <f t="shared" ca="1" si="94"/>
        <v>60歳</v>
      </c>
      <c r="P375">
        <f t="shared" ca="1" si="98"/>
        <v>35</v>
      </c>
      <c r="Q375">
        <f t="shared" ca="1" si="99"/>
        <v>33</v>
      </c>
      <c r="R375">
        <f t="shared" ca="1" si="100"/>
        <v>2056</v>
      </c>
      <c r="S375">
        <f t="shared" ca="1" si="101"/>
        <v>2056</v>
      </c>
      <c r="T375">
        <f t="shared" ca="1" si="102"/>
        <v>2056</v>
      </c>
      <c r="U375">
        <f t="shared" ca="1" si="103"/>
        <v>2056</v>
      </c>
      <c r="V375" s="10">
        <f t="shared" ca="1" si="104"/>
        <v>45800415</v>
      </c>
      <c r="W375" s="10">
        <f ca="1">IF($L375&lt;その他マスタ!$B$1,VLOOKUP($D375,月別収支!$A$2:$H$13,2,FALSE),その他マスタ!$B$3)+IF(AND($L375=その他マスタ!$B$1,入力項目!$I$9="あり",$D375=入力項目!$D$4),その他マスタ!$B$2,0)</f>
        <v>300000</v>
      </c>
      <c r="X375" s="10">
        <f ca="1">-IF(入力項目!$K$5=TRUE,
IF($F375+$G375&lt;3,VLOOKUP($D375,月別収支!$A$2:$H$13,8,FALSE),0)+IFERROR(VLOOKUP($H375,住宅ローン計算!C:P,13,FALSE),0)+IF($F375&gt;1,IF(OR($G375=3,$G375=6,$G375=9,$G375=12),ROUNDUP(入力項目!$N$18/4,0),0),0),
VLOOKUP($D375,月別収支!$A$2:$H$13,8,FALSE))</f>
        <v>-53590</v>
      </c>
      <c r="Y375" s="10">
        <f ca="1">-VLOOKUP($D375,月別収支!$A$2:$H$13,3,FALSE)</f>
        <v>-75000</v>
      </c>
      <c r="Z375" s="10">
        <f ca="1">-VLOOKUP($D375,月別収支!$A$2:$H$13,4,FALSE)</f>
        <v>-27000</v>
      </c>
      <c r="AA375" s="10">
        <f ca="1">-VLOOKUP($D375,月別収支!$A$2:$H$13,6,FALSE)</f>
        <v>-10000</v>
      </c>
      <c r="AB375" s="10">
        <f ca="1">-(
VLOOKUP($D375,月別収支!$A$2:$H$13,5,FALSE)+IF(AND(入力項目!$I$27&lt;=$A375,ISEVEN($A375-入力項目!$I$27),入力項目!$I$28=$D375),入力項目!$I$26,0)
+IF(入力項目!$K$26=TRUE,
IFERROR(VLOOKUP($K375,マイカーローン計算!C:P,13,FALSE),0),
IFERROR(
  IF(AND($C375&gt;0,MOD($C375,入力項目!$N$22)=0,$D375=入力項目!$N$23),入力項目!$N$24,0),
 0
)
)
)</f>
        <v>-20000</v>
      </c>
      <c r="AC375" s="10">
        <f ca="1">-IF($A375&lt;入力項目!$N$33,入力項目!$N$35,IF(AND($A375=入力項目!$N$33,$D375&lt;=入力項目!$N$34),入力項目!$N$35,0))</f>
        <v>0</v>
      </c>
      <c r="AD375">
        <f ca="1">-(
_xlfn.IFS(
P375&lt;=入力項目!$S$11,0,
AND(P375&gt;=入力項目!$S$11+1,P375&lt;=3),IFERROR(VLOOKUP(入力項目!$S$12,子育て関連マスタ!$I$4:$M$5,4,FALSE),0),
AND(P375&gt;=4,P375&lt;=6),IFERROR(VLOOKUP(入力項目!$S$13,子育て関連マスタ!$I$9:$M$12,4,FALSE),0),
AND(P375&gt;=7,P375&lt;=12),IFERROR(VLOOKUP(入力項目!$S$14,子育て関連マスタ!$I$16:$M$17,4,FALSE),0),
AND(P375&gt;=13,P375&lt;=15),IFERROR(VLOOKUP(入力項目!$S$15,子育て関連マスタ!$I$21:$M$22,4,FALSE),0),
AND(P375&gt;=16,P375&lt;=18),IFERROR(VLOOKUP(入力項目!$S$16,子育て関連マスタ!$I$26:$M$28,4,FALSE),0),
AND(P375&gt;=19,P375&lt;=20,入力項目!$S$16="高専"),IFERROR(VLOOKUP(入力項目!$S$16,子育て関連マスタ!$I$26:$M$28,4,FALSE),0),
AND(P375&gt;=19,P375&lt;=20,入力項目!$S$16&lt;&gt;"高専"),IFERROR(VLOOKUP(入力項目!$S$17,子育て関連マスタ!$I$32:$M$37,4,FALSE),0),
AND(P375&gt;=21,P375&lt;=22,入力項目!$S$16="高専"),IFERROR(VLOOKUP(入力項目!$S$17,子育て関連マスタ!$I$32:$M$34,4,FALSE),0),
AND(P375&gt;=21,P375&lt;=22,入力項目!$S$16&lt;&gt;"高専"),IFERROR(VLOOKUP(入力項目!$S$17,子育て関連マスタ!$I$32:$M$34,4,FALSE),0),
P375&gt;=23,0
) +
IF($D375=4,
  IFERROR(_xlfn.IFS(
  P375&lt;=入力項目!$S$11,0,
  AND(P375=入力項目!$S$11),IFERROR(VLOOKUP(入力項目!$S$12,子育て関連マスタ!$I$4:$M$5,2,FALSE),0),
  AND(P375=4),IFERROR(VLOOKUP(入力項目!$S$13,子育て関連マスタ!$I$9:$M$12,2,FALSE),0),
  AND(P375=7),IFERROR(VLOOKUP(入力項目!$S$14,子育て関連マスタ!$I$16:$M$17,2,FALSE),0),
  AND(P375=13),IFERROR(VLOOKUP(入力項目!$S$15,子育て関連マスタ!$I$21:$M$22,2,FALSE),0),
  AND(P375=16),IFERROR(VLOOKUP(入力項目!$S$16,子育て関連マスタ!$I$26:$M$28,2,FALSE),0),
  AND(P375=19,入力項目!$S$16&lt;&gt;"高専"),IFERROR(VLOOKUP(入力項目!$S$17,子育て関連マスタ!$I$32:$M$37,2,FALSE),0),
  AND(P375=21,入力項目!$S$16="高専"),IFERROR(VLOOKUP(入力項目!$S$17,子育て関連マスタ!$I$32:$M$37,2,FALSE),0),
  P375&gt;=22,0
  ),0),0
) +
IF(AND(P375&gt;=1,P375&lt;=15),IF($D375=入力項目!$S$8,入力項目!$S$3,0),0) +
IF(AND(P375&gt;=1,P375&lt;=15),IF($D375=5,入力項目!$S$4,0),0) +
IF(AND(P375&gt;=1,P375&lt;=15),IF($D375=12,入力項目!$S$5,0),0) +
IF(AND(入力項目!$S$7=$A375,入力項目!$S$8=$D375),子育て関連マスタ!$C$14,0) +
IFERROR(IF(AND(YEAR(EDATE(DATE(入力項目!$S$7,入力項目!$S$8,1),1))=$A375,MONTH(EDATE(DATE(入力項目!$S$7,入力項目!$S$8,1),1))=$D375),子育て関連マスタ!$C$15,0),0) +
IF(AND(OR(P375=3,P375=5,P375=7),$D375=11),子育て関連マスタ!$C$17,0) +
IF(AND(P375=20,$D375=1),子育て関連マスタ!$C$18,0) +
IF(AND(P375=20,$D375=1),
IFERROR(_xlfn.IFS(
入力項目!$S$10="男",子育て関連マスタ!$C$18,
入力項目!$S$10="女",子育て関連マスタ!$C$19
),0),0
) +
IF(AND(P375&gt;=入力項目!$S$18,P375&lt;=入力項目!$S$19),入力項目!$S$20,0) +
IF(AND(P375&gt;=入力項目!$S$21,P375&lt;=入力項目!$S$22),入力項目!$S$23,0) +
IF(AND(P375&gt;=入力項目!$S$24,P375&lt;=入力項目!$S$25),入力項目!$S$26,0)
)</f>
        <v>0</v>
      </c>
      <c r="AE375">
        <f ca="1">-(
_xlfn.IFS(
Q375&lt;=入力項目!$S$11,0,
AND(Q375&gt;=入力項目!$S$11+1,Q375&lt;=3),IFERROR(VLOOKUP(入力項目!$S$12,子育て関連マスタ!$I$4:$M$5,4,FALSE),0),
AND(Q375&gt;=4,Q375&lt;=6),IFERROR(VLOOKUP(入力項目!$S$13,子育て関連マスタ!$I$9:$M$12,4,FALSE),0),
AND(Q375&gt;=7,Q375&lt;=12),IFERROR(VLOOKUP(入力項目!$S$14,子育て関連マスタ!$I$16:$M$17,4,FALSE),0),
AND(Q375&gt;=13,Q375&lt;=15),IFERROR(VLOOKUP(入力項目!$S$15,子育て関連マスタ!$I$21:$M$22,4,FALSE),0),
AND(Q375&gt;=16,Q375&lt;=18),IFERROR(VLOOKUP(入力項目!$S$16,子育て関連マスタ!$I$26:$M$28,4,FALSE),0),
AND(Q375&gt;=19,Q375&lt;=20,入力項目!$S$16="高専"),IFERROR(VLOOKUP(入力項目!$S$16,子育て関連マスタ!$I$26:$M$28,4,FALSE),0),
AND(Q375&gt;=19,Q375&lt;=20,入力項目!$S$16&lt;&gt;"高専"),IFERROR(VLOOKUP(入力項目!$S$17,子育て関連マスタ!$I$32:$M$37,4,FALSE),0),
AND(Q375&gt;=21,Q375&lt;=22,入力項目!$S$16="高専"),IFERROR(VLOOKUP(入力項目!$S$17,子育て関連マスタ!$I$32:$M$34,4,FALSE),0),
AND(Q375&gt;=21,Q375&lt;=22,入力項目!$S$16&lt;&gt;"高専"),IFERROR(VLOOKUP(入力項目!$S$17,子育て関連マスタ!$I$32:$M$34,4,FALSE),0),
Q375&gt;=23,0
) +
IF($D375=4,
  IFERROR(_xlfn.IFS(
  Q375&lt;=入力項目!$S$11,0,
  AND(Q375=入力項目!$S$11),IFERROR(VLOOKUP(入力項目!$S$12,子育て関連マスタ!$I$4:$M$5,2,FALSE),0),
  AND(Q375=4),IFERROR(VLOOKUP(入力項目!$S$13,子育て関連マスタ!$I$9:$M$12,2,FALSE),0),
  AND(Q375=7),IFERROR(VLOOKUP(入力項目!$S$14,子育て関連マスタ!$I$16:$M$17,2,FALSE),0),
  AND(Q375=13),IFERROR(VLOOKUP(入力項目!$S$15,子育て関連マスタ!$I$21:$M$22,2,FALSE),0),
  AND(Q375=16),IFERROR(VLOOKUP(入力項目!$S$16,子育て関連マスタ!$I$26:$M$28,2,FALSE),0),
  AND(Q375=19,入力項目!$S$16&lt;&gt;"高専"),IFERROR(VLOOKUP(入力項目!$S$17,子育て関連マスタ!$I$32:$M$37,2,FALSE),0),
  AND(Q375=21,入力項目!$S$16="高専"),IFERROR(VLOOKUP(入力項目!$S$17,子育て関連マスタ!$I$32:$M$37,2,FALSE),0),
  Q375&gt;=22,0
  ),0),0
) +
IF(AND(Q375&gt;=1,Q375&lt;=15),IF($D375=入力項目!$S$8,入力項目!$S$3,0),0) +
IF(AND(Q375&gt;=1,Q375&lt;=15),IF($D375=5,入力項目!$S$4,0),0) +
IF(AND(Q375&gt;=1,Q375&lt;=15),IF($D375=12,入力項目!$S$5,0),0) +
IF(AND(入力項目!$S$7=$A375,入力項目!$S$8=$D375),子育て関連マスタ!$C$14,0) +
IFERROR(IF(AND(YEAR(EDATE(DATE(入力項目!$S$7,入力項目!$S$8,1),1))=$A375,MONTH(EDATE(DATE(入力項目!$S$7,入力項目!$S$8,1),1))=$D375),子育て関連マスタ!$C$15,0),0) +
IF(AND(OR(Q375=3,Q375=5,Q375=7),$D375=11),子育て関連マスタ!$C$17,0) +
IF(AND(Q375=20,$D375=1),子育て関連マスタ!$C$18,0) +
IF(AND(Q375=20,$D375=1),
IFERROR(_xlfn.IFS(
入力項目!$S$10="男",子育て関連マスタ!$C$18,
入力項目!$S$10="女",子育て関連マスタ!$C$19
),0),0
) +
IF(AND(Q375&gt;=入力項目!$S$18,Q375&lt;=入力項目!$S$19),入力項目!$S$20,0) +
IF(AND(Q375&gt;=入力項目!$S$21,Q375&lt;=入力項目!$S$22),入力項目!$S$23,0) +
IF(AND(Q375&gt;=入力項目!$S$24,Q375&lt;=入力項目!$S$25),入力項目!$S$26,0)
)</f>
        <v>0</v>
      </c>
      <c r="AF375">
        <f ca="1">-(
_xlfn.IFS(
R375&lt;=入力項目!$S$11,0,
AND(R375&gt;=入力項目!$S$11+1,R375&lt;=3),IFERROR(VLOOKUP(入力項目!$S$12,子育て関連マスタ!$I$4:$M$5,4,FALSE),0),
AND(R375&gt;=4,R375&lt;=6),IFERROR(VLOOKUP(入力項目!$S$13,子育て関連マスタ!$I$9:$M$12,4,FALSE),0),
AND(R375&gt;=7,R375&lt;=12),IFERROR(VLOOKUP(入力項目!$S$14,子育て関連マスタ!$I$16:$M$17,4,FALSE),0),
AND(R375&gt;=13,R375&lt;=15),IFERROR(VLOOKUP(入力項目!$S$15,子育て関連マスタ!$I$21:$M$22,4,FALSE),0),
AND(R375&gt;=16,R375&lt;=18),IFERROR(VLOOKUP(入力項目!$S$16,子育て関連マスタ!$I$26:$M$28,4,FALSE),0),
AND(R375&gt;=19,R375&lt;=20,入力項目!$S$16="高専"),IFERROR(VLOOKUP(入力項目!$S$16,子育て関連マスタ!$I$26:$M$28,4,FALSE),0),
AND(R375&gt;=19,R375&lt;=20,入力項目!$S$16&lt;&gt;"高専"),IFERROR(VLOOKUP(入力項目!$S$17,子育て関連マスタ!$I$32:$M$37,4,FALSE),0),
AND(R375&gt;=21,R375&lt;=22,入力項目!$S$16="高専"),IFERROR(VLOOKUP(入力項目!$S$17,子育て関連マスタ!$I$32:$M$34,4,FALSE),0),
AND(R375&gt;=21,R375&lt;=22,入力項目!$S$16&lt;&gt;"高専"),IFERROR(VLOOKUP(入力項目!$S$17,子育て関連マスタ!$I$32:$M$34,4,FALSE),0),
R375&gt;=23,0
) +
IF($D375=4,
  IFERROR(_xlfn.IFS(
  R375&lt;=入力項目!$S$11,0,
  AND(R375=入力項目!$S$11),IFERROR(VLOOKUP(入力項目!$S$12,子育て関連マスタ!$I$4:$M$5,2,FALSE),0),
  AND(R375=4),IFERROR(VLOOKUP(入力項目!$S$13,子育て関連マスタ!$I$9:$M$12,2,FALSE),0),
  AND(R375=7),IFERROR(VLOOKUP(入力項目!$S$14,子育て関連マスタ!$I$16:$M$17,2,FALSE),0),
  AND(R375=13),IFERROR(VLOOKUP(入力項目!$S$15,子育て関連マスタ!$I$21:$M$22,2,FALSE),0),
  AND(R375=16),IFERROR(VLOOKUP(入力項目!$S$16,子育て関連マスタ!$I$26:$M$28,2,FALSE),0),
  AND(R375=19,入力項目!$S$16&lt;&gt;"高専"),IFERROR(VLOOKUP(入力項目!$S$17,子育て関連マスタ!$I$32:$M$37,2,FALSE),0),
  AND(R375=21,入力項目!$S$16="高専"),IFERROR(VLOOKUP(入力項目!$S$17,子育て関連マスタ!$I$32:$M$37,2,FALSE),0),
  R375&gt;=22,0
  ),0),0
) +
IF(AND(R375&gt;=1,R375&lt;=15),IF($D375=入力項目!$S$8,入力項目!$S$3,0),0) +
IF(AND(R375&gt;=1,R375&lt;=15),IF($D375=5,入力項目!$S$4,0),0) +
IF(AND(R375&gt;=1,R375&lt;=15),IF($D375=12,入力項目!$S$5,0),0) +
IF(AND(入力項目!$S$7=$A375,入力項目!$S$8=$D375),子育て関連マスタ!$C$14,0) +
IFERROR(IF(AND(YEAR(EDATE(DATE(入力項目!$S$7,入力項目!$S$8,1),1))=$A375,MONTH(EDATE(DATE(入力項目!$S$7,入力項目!$S$8,1),1))=$D375),子育て関連マスタ!$C$15,0),0) +
IF(AND(OR(R375=3,R375=5,R375=7),$D375=11),子育て関連マスタ!$C$17,0) +
IF(AND(R375=20,$D375=1),子育て関連マスタ!$C$18,0) +
IF(AND(R375=20,$D375=1),
IFERROR(_xlfn.IFS(
入力項目!$S$10="男",子育て関連マスタ!$C$18,
入力項目!$S$10="女",子育て関連マスタ!$C$19
),0),0
) +
IF(AND(R375&gt;=入力項目!$S$18,R375&lt;=入力項目!$S$19),入力項目!$S$20,0) +
IF(AND(R375&gt;=入力項目!$S$21,R375&lt;=入力項目!$S$22),入力項目!$S$23,0) +
IF(AND(R375&gt;=入力項目!$S$24,R375&lt;=入力項目!$S$25),入力項目!$S$26,0)
)</f>
        <v>0</v>
      </c>
      <c r="AG375">
        <f ca="1">-(
_xlfn.IFS(
S375&lt;=入力項目!$S$11,0,
AND(S375&gt;=入力項目!$S$11+1,S375&lt;=3),IFERROR(VLOOKUP(入力項目!$S$12,子育て関連マスタ!$I$4:$M$5,4,FALSE),0),
AND(S375&gt;=4,S375&lt;=6),IFERROR(VLOOKUP(入力項目!$S$13,子育て関連マスタ!$I$9:$M$12,4,FALSE),0),
AND(S375&gt;=7,S375&lt;=12),IFERROR(VLOOKUP(入力項目!$S$14,子育て関連マスタ!$I$16:$M$17,4,FALSE),0),
AND(S375&gt;=13,S375&lt;=15),IFERROR(VLOOKUP(入力項目!$S$15,子育て関連マスタ!$I$21:$M$22,4,FALSE),0),
AND(S375&gt;=16,S375&lt;=18),IFERROR(VLOOKUP(入力項目!$S$16,子育て関連マスタ!$I$26:$M$28,4,FALSE),0),
AND(S375&gt;=19,S375&lt;=20,入力項目!$S$16="高専"),IFERROR(VLOOKUP(入力項目!$S$16,子育て関連マスタ!$I$26:$M$28,4,FALSE),0),
AND(S375&gt;=19,S375&lt;=20,入力項目!$S$16&lt;&gt;"高専"),IFERROR(VLOOKUP(入力項目!$S$17,子育て関連マスタ!$I$32:$M$37,4,FALSE),0),
AND(S375&gt;=21,S375&lt;=22,入力項目!$S$16="高専"),IFERROR(VLOOKUP(入力項目!$S$17,子育て関連マスタ!$I$32:$M$34,4,FALSE),0),
AND(S375&gt;=21,S375&lt;=22,入力項目!$S$16&lt;&gt;"高専"),IFERROR(VLOOKUP(入力項目!$S$17,子育て関連マスタ!$I$32:$M$34,4,FALSE),0),
S375&gt;=23,0
) +
IF($D375=4,
  IFERROR(_xlfn.IFS(
  S375&lt;=入力項目!$S$11,0,
  AND(S375=入力項目!$S$11),IFERROR(VLOOKUP(入力項目!$S$12,子育て関連マスタ!$I$4:$M$5,2,FALSE),0),
  AND(S375=4),IFERROR(VLOOKUP(入力項目!$S$13,子育て関連マスタ!$I$9:$M$12,2,FALSE),0),
  AND(S375=7),IFERROR(VLOOKUP(入力項目!$S$14,子育て関連マスタ!$I$16:$M$17,2,FALSE),0),
  AND(S375=13),IFERROR(VLOOKUP(入力項目!$S$15,子育て関連マスタ!$I$21:$M$22,2,FALSE),0),
  AND(S375=16),IFERROR(VLOOKUP(入力項目!$S$16,子育て関連マスタ!$I$26:$M$28,2,FALSE),0),
  AND(S375=19,入力項目!$S$16&lt;&gt;"高専"),IFERROR(VLOOKUP(入力項目!$S$17,子育て関連マスタ!$I$32:$M$37,2,FALSE),0),
  AND(S375=21,入力項目!$S$16="高専"),IFERROR(VLOOKUP(入力項目!$S$17,子育て関連マスタ!$I$32:$M$37,2,FALSE),0),
  S375&gt;=22,0
  ),0),0
) +
IF(AND(S375&gt;=1,S375&lt;=15),IF($D375=入力項目!$S$8,入力項目!$S$3,0),0) +
IF(AND(S375&gt;=1,S375&lt;=15),IF($D375=5,入力項目!$S$4,0),0) +
IF(AND(S375&gt;=1,S375&lt;=15),IF($D375=12,入力項目!$S$5,0),0) +
IF(AND(入力項目!$S$7=$A375,入力項目!$S$8=$D375),子育て関連マスタ!$C$14,0) +
IFERROR(IF(AND(YEAR(EDATE(DATE(入力項目!$S$7,入力項目!$S$8,1),1))=$A375,MONTH(EDATE(DATE(入力項目!$S$7,入力項目!$S$8,1),1))=$D375),子育て関連マスタ!$C$15,0),0) +
IF(AND(OR(S375=3,S375=5,S375=7),$D375=11),子育て関連マスタ!$C$17,0) +
IF(AND(S375=20,$D375=1),子育て関連マスタ!$C$18,0) +
IF(AND(S375=20,$D375=1),
IFERROR(_xlfn.IFS(
入力項目!$S$10="男",子育て関連マスタ!$C$18,
入力項目!$S$10="女",子育て関連マスタ!$C$19
),0),0
) +
IF(AND(S375&gt;=入力項目!$S$18,S375&lt;=入力項目!$S$19),入力項目!$S$20,0) +
IF(AND(S375&gt;=入力項目!$S$21,S375&lt;=入力項目!$S$22),入力項目!$S$23,0) +
IF(AND(S375&gt;=入力項目!$S$24,S375&lt;=入力項目!$S$25),入力項目!$S$26,0)
)</f>
        <v>0</v>
      </c>
      <c r="AH375">
        <f ca="1">-(
_xlfn.IFS(
T375&lt;=入力項目!$S$11,0,
AND(T375&gt;=入力項目!$S$11+1,T375&lt;=3),IFERROR(VLOOKUP(入力項目!$S$12,子育て関連マスタ!$I$4:$M$5,4,FALSE),0),
AND(T375&gt;=4,T375&lt;=6),IFERROR(VLOOKUP(入力項目!$S$13,子育て関連マスタ!$I$9:$M$12,4,FALSE),0),
AND(T375&gt;=7,T375&lt;=12),IFERROR(VLOOKUP(入力項目!$S$14,子育て関連マスタ!$I$16:$M$17,4,FALSE),0),
AND(T375&gt;=13,T375&lt;=15),IFERROR(VLOOKUP(入力項目!$S$15,子育て関連マスタ!$I$21:$M$22,4,FALSE),0),
AND(T375&gt;=16,T375&lt;=18),IFERROR(VLOOKUP(入力項目!$S$16,子育て関連マスタ!$I$26:$M$28,4,FALSE),0),
AND(T375&gt;=19,T375&lt;=20,入力項目!$S$16="高専"),IFERROR(VLOOKUP(入力項目!$S$16,子育て関連マスタ!$I$26:$M$28,4,FALSE),0),
AND(T375&gt;=19,T375&lt;=20,入力項目!$S$16&lt;&gt;"高専"),IFERROR(VLOOKUP(入力項目!$S$17,子育て関連マスタ!$I$32:$M$37,4,FALSE),0),
AND(T375&gt;=21,T375&lt;=22,入力項目!$S$16="高専"),IFERROR(VLOOKUP(入力項目!$S$17,子育て関連マスタ!$I$32:$M$34,4,FALSE),0),
AND(T375&gt;=21,T375&lt;=22,入力項目!$S$16&lt;&gt;"高専"),IFERROR(VLOOKUP(入力項目!$S$17,子育て関連マスタ!$I$32:$M$34,4,FALSE),0),
T375&gt;=23,0
) +
IF($D375=4,
  IFERROR(_xlfn.IFS(
  T375&lt;=入力項目!$S$11,0,
  AND(T375=入力項目!$S$11),IFERROR(VLOOKUP(入力項目!$S$12,子育て関連マスタ!$I$4:$M$5,2,FALSE),0),
  AND(T375=4),IFERROR(VLOOKUP(入力項目!$S$13,子育て関連マスタ!$I$9:$M$12,2,FALSE),0),
  AND(T375=7),IFERROR(VLOOKUP(入力項目!$S$14,子育て関連マスタ!$I$16:$M$17,2,FALSE),0),
  AND(T375=13),IFERROR(VLOOKUP(入力項目!$S$15,子育て関連マスタ!$I$21:$M$22,2,FALSE),0),
  AND(T375=16),IFERROR(VLOOKUP(入力項目!$S$16,子育て関連マスタ!$I$26:$M$28,2,FALSE),0),
  AND(T375=19,入力項目!$S$16&lt;&gt;"高専"),IFERROR(VLOOKUP(入力項目!$S$17,子育て関連マスタ!$I$32:$M$37,2,FALSE),0),
  AND(T375=21,入力項目!$S$16="高専"),IFERROR(VLOOKUP(入力項目!$S$17,子育て関連マスタ!$I$32:$M$37,2,FALSE),0),
  T375&gt;=22,0
  ),0),0
) +
IF(AND(T375&gt;=1,T375&lt;=15),IF($D375=入力項目!$S$8,入力項目!$S$3,0),0) +
IF(AND(T375&gt;=1,T375&lt;=15),IF($D375=5,入力項目!$S$4,0),0) +
IF(AND(T375&gt;=1,T375&lt;=15),IF($D375=12,入力項目!$S$5,0),0) +
IF(AND(入力項目!$S$7=$A375,入力項目!$S$8=$D375),子育て関連マスタ!$C$14,0) +
IFERROR(IF(AND(YEAR(EDATE(DATE(入力項目!$S$7,入力項目!$S$8,1),1))=$A375,MONTH(EDATE(DATE(入力項目!$S$7,入力項目!$S$8,1),1))=$D375),子育て関連マスタ!$C$15,0),0) +
IF(AND(OR(T375=3,T375=5,T375=7),$D375=11),子育て関連マスタ!$C$17,0) +
IF(AND(T375=20,$D375=1),子育て関連マスタ!$C$18,0) +
IF(AND(T375=20,$D375=1),
IFERROR(_xlfn.IFS(
入力項目!$S$10="男",子育て関連マスタ!$C$18,
入力項目!$S$10="女",子育て関連マスタ!$C$19
),0),0
) +
IF(AND(T375&gt;=入力項目!$S$18,T375&lt;=入力項目!$S$19),入力項目!$S$20,0) +
IF(AND(T375&gt;=入力項目!$S$21,T375&lt;=入力項目!$S$22),入力項目!$S$23,0) +
IF(AND(T375&gt;=入力項目!$S$24,T375&lt;=入力項目!$S$25),入力項目!$S$26,0)
)</f>
        <v>0</v>
      </c>
      <c r="AI375">
        <f ca="1">-(
_xlfn.IFS(
U375&lt;=入力項目!$S$11,0,
AND(U375&gt;=入力項目!$S$11+1,U375&lt;=3),IFERROR(VLOOKUP(入力項目!$S$12,子育て関連マスタ!$I$4:$M$5,4,FALSE),0),
AND(U375&gt;=4,U375&lt;=6),IFERROR(VLOOKUP(入力項目!$S$13,子育て関連マスタ!$I$9:$M$12,4,FALSE),0),
AND(U375&gt;=7,U375&lt;=12),IFERROR(VLOOKUP(入力項目!$S$14,子育て関連マスタ!$I$16:$M$17,4,FALSE),0),
AND(U375&gt;=13,U375&lt;=15),IFERROR(VLOOKUP(入力項目!$S$15,子育て関連マスタ!$I$21:$M$22,4,FALSE),0),
AND(U375&gt;=16,U375&lt;=18),IFERROR(VLOOKUP(入力項目!$S$16,子育て関連マスタ!$I$26:$M$28,4,FALSE),0),
AND(U375&gt;=19,U375&lt;=20,入力項目!$S$16="高専"),IFERROR(VLOOKUP(入力項目!$S$16,子育て関連マスタ!$I$26:$M$28,4,FALSE),0),
AND(U375&gt;=19,U375&lt;=20,入力項目!$S$16&lt;&gt;"高専"),IFERROR(VLOOKUP(入力項目!$S$17,子育て関連マスタ!$I$32:$M$37,4,FALSE),0),
AND(U375&gt;=21,U375&lt;=22,入力項目!$S$16="高専"),IFERROR(VLOOKUP(入力項目!$S$17,子育て関連マスタ!$I$32:$M$34,4,FALSE),0),
AND(U375&gt;=21,U375&lt;=22,入力項目!$S$16&lt;&gt;"高専"),IFERROR(VLOOKUP(入力項目!$S$17,子育て関連マスタ!$I$32:$M$34,4,FALSE),0),
U375&gt;=23,0
) +
IF($D375=4,
  IFERROR(_xlfn.IFS(
  U375&lt;=入力項目!$S$11,0,
  AND(U375=入力項目!$S$11),IFERROR(VLOOKUP(入力項目!$S$12,子育て関連マスタ!$I$4:$M$5,2,FALSE),0),
  AND(U375=4),IFERROR(VLOOKUP(入力項目!$S$13,子育て関連マスタ!$I$9:$M$12,2,FALSE),0),
  AND(U375=7),IFERROR(VLOOKUP(入力項目!$S$14,子育て関連マスタ!$I$16:$M$17,2,FALSE),0),
  AND(U375=13),IFERROR(VLOOKUP(入力項目!$S$15,子育て関連マスタ!$I$21:$M$22,2,FALSE),0),
  AND(U375=16),IFERROR(VLOOKUP(入力項目!$S$16,子育て関連マスタ!$I$26:$M$28,2,FALSE),0),
  AND(U375=19,入力項目!$S$16&lt;&gt;"高専"),IFERROR(VLOOKUP(入力項目!$S$17,子育て関連マスタ!$I$32:$M$37,2,FALSE),0),
  AND(U375=21,入力項目!$S$16="高専"),IFERROR(VLOOKUP(入力項目!$S$17,子育て関連マスタ!$I$32:$M$37,2,FALSE),0),
  U375&gt;=22,0
  ),0),0
) +
IF(AND(U375&gt;=1,U375&lt;=15),IF($D375=入力項目!$S$8,入力項目!$S$3,0),0) +
IF(AND(U375&gt;=1,U375&lt;=15),IF($D375=5,入力項目!$S$4,0),0) +
IF(AND(U375&gt;=1,U375&lt;=15),IF($D375=12,入力項目!$S$5,0),0) +
IF(AND(入力項目!$S$7=$A375,入力項目!$S$8=$D375),子育て関連マスタ!$C$14,0) +
IFERROR(IF(AND(YEAR(EDATE(DATE(入力項目!$S$7,入力項目!$S$8,1),1))=$A375,MONTH(EDATE(DATE(入力項目!$S$7,入力項目!$S$8,1),1))=$D375),子育て関連マスタ!$C$15,0),0) +
IF(AND(OR(U375=3,U375=5,U375=7),$D375=11),子育て関連マスタ!$C$17,0) +
IF(AND(U375=20,$D375=1),子育て関連マスタ!$C$18,0) +
IF(AND(U375=20,$D375=1),
IFERROR(_xlfn.IFS(
入力項目!$S$10="男",子育て関連マスタ!$C$18,
入力項目!$S$10="女",子育て関連マスタ!$C$19
),0),0
) +
IF(AND(U375&gt;=入力項目!$S$18,U375&lt;=入力項目!$S$19),入力項目!$S$20,0) +
IF(AND(U375&gt;=入力項目!$S$21,U375&lt;=入力項目!$S$22),入力項目!$S$23,0) +
IF(AND(U375&gt;=入力項目!$S$24,U375&lt;=入力項目!$S$25),入力項目!$S$26,0)
)</f>
        <v>0</v>
      </c>
      <c r="AJ375" s="10">
        <f ca="1">-VLOOKUP($D375,月別収支!$A$2:$H$13,7,FALSE)</f>
        <v>-20000</v>
      </c>
    </row>
    <row r="376" spans="1:36" x14ac:dyDescent="0.4">
      <c r="A376">
        <f t="shared" ca="1" si="105"/>
        <v>2055</v>
      </c>
      <c r="B376">
        <f t="shared" ca="1" si="95"/>
        <v>2055</v>
      </c>
      <c r="C376">
        <f t="shared" ca="1" si="96"/>
        <v>31</v>
      </c>
      <c r="D376">
        <f t="shared" ca="1" si="106"/>
        <v>10</v>
      </c>
      <c r="E376" t="str">
        <f t="shared" ca="1" si="90"/>
        <v>2055年10月</v>
      </c>
      <c r="F376">
        <f ca="1">IF(OR(入力項目!$N$5&lt;$A376,AND(入力項目!$N$5=$A376,入力項目!$N$6&lt;$D376)),IF(F375=0,1,IF(G376=12,F375+1,F375)),0)</f>
        <v>31</v>
      </c>
      <c r="G376">
        <f ca="1">IF(OR(入力項目!$N$5&lt;$A376,AND(入力項目!$N$5=$A376,入力項目!$N$6&lt;$D376)),IF(G375=12,1,G375+1),0)</f>
        <v>12</v>
      </c>
      <c r="H376" t="str">
        <f t="shared" ca="1" si="91"/>
        <v>31_12</v>
      </c>
      <c r="I376">
        <f ca="1">IF(
  IFERROR(AND($C376&gt;0,MOD($C376,入力項目!$N$22)=0,$D376=入力項目!$N$23), FALSE),
  1,
  IF(
    AND(I375&gt;0,J375=12),
    IF(I375=入力項目!$N$28, 0, I375+1),
    I375
  )
)</f>
        <v>2</v>
      </c>
      <c r="J376">
        <f ca="1">IF($D376=入力項目!$N$23,1,IFERROR(J375+1,1))</f>
        <v>5</v>
      </c>
      <c r="K376" t="str">
        <f t="shared" ca="1" si="92"/>
        <v>2_5</v>
      </c>
      <c r="L376">
        <f ca="1">L375+IF(入力項目!$D$4=$D376,1,0)</f>
        <v>60</v>
      </c>
      <c r="M376" t="str">
        <f t="shared" ca="1" si="93"/>
        <v>60歳</v>
      </c>
      <c r="N376">
        <f t="shared" ca="1" si="97"/>
        <v>60</v>
      </c>
      <c r="O376" t="str">
        <f t="shared" ca="1" si="94"/>
        <v>60歳</v>
      </c>
      <c r="P376">
        <f t="shared" ca="1" si="98"/>
        <v>35</v>
      </c>
      <c r="Q376">
        <f t="shared" ca="1" si="99"/>
        <v>33</v>
      </c>
      <c r="R376">
        <f t="shared" ca="1" si="100"/>
        <v>2056</v>
      </c>
      <c r="S376">
        <f t="shared" ca="1" si="101"/>
        <v>2056</v>
      </c>
      <c r="T376">
        <f t="shared" ca="1" si="102"/>
        <v>2056</v>
      </c>
      <c r="U376">
        <f t="shared" ca="1" si="103"/>
        <v>2056</v>
      </c>
      <c r="V376" s="10">
        <f t="shared" ca="1" si="104"/>
        <v>45857325</v>
      </c>
      <c r="W376" s="10">
        <f ca="1">IF($L376&lt;その他マスタ!$B$1,VLOOKUP($D376,月別収支!$A$2:$H$13,2,FALSE),その他マスタ!$B$3)+IF(AND($L376=その他マスタ!$B$1,入力項目!$I$9="あり",$D376=入力項目!$D$4),その他マスタ!$B$2,0)</f>
        <v>300000</v>
      </c>
      <c r="X376" s="10">
        <f ca="1">-IF(入力項目!$K$5=TRUE,
IF($F376+$G376&lt;3,VLOOKUP($D376,月別収支!$A$2:$H$13,8,FALSE),0)+IFERROR(VLOOKUP($H376,住宅ローン計算!C:P,13,FALSE),0)+IF($F376&gt;1,IF(OR($G376=3,$G376=6,$G376=9,$G376=12),ROUNDUP(入力項目!$N$18/4,0),0),0),
VLOOKUP($D376,月別収支!$A$2:$H$13,8,FALSE))</f>
        <v>-91090</v>
      </c>
      <c r="Y376" s="10">
        <f ca="1">-VLOOKUP($D376,月別収支!$A$2:$H$13,3,FALSE)</f>
        <v>-75000</v>
      </c>
      <c r="Z376" s="10">
        <f ca="1">-VLOOKUP($D376,月別収支!$A$2:$H$13,4,FALSE)</f>
        <v>-27000</v>
      </c>
      <c r="AA376" s="10">
        <f ca="1">-VLOOKUP($D376,月別収支!$A$2:$H$13,6,FALSE)</f>
        <v>-10000</v>
      </c>
      <c r="AB376" s="10">
        <f ca="1">-(
VLOOKUP($D376,月別収支!$A$2:$H$13,5,FALSE)+IF(AND(入力項目!$I$27&lt;=$A376,ISEVEN($A376-入力項目!$I$27),入力項目!$I$28=$D376),入力項目!$I$26,0)
+IF(入力項目!$K$26=TRUE,
IFERROR(VLOOKUP($K376,マイカーローン計算!C:P,13,FALSE),0),
IFERROR(
  IF(AND($C376&gt;0,MOD($C376,入力項目!$N$22)=0,$D376=入力項目!$N$23),入力項目!$N$24,0),
 0
)
)
)</f>
        <v>-20000</v>
      </c>
      <c r="AC376" s="10">
        <f ca="1">-IF($A376&lt;入力項目!$N$33,入力項目!$N$35,IF(AND($A376=入力項目!$N$33,$D376&lt;=入力項目!$N$34),入力項目!$N$35,0))</f>
        <v>0</v>
      </c>
      <c r="AD376">
        <f ca="1">-(
_xlfn.IFS(
P376&lt;=入力項目!$S$11,0,
AND(P376&gt;=入力項目!$S$11+1,P376&lt;=3),IFERROR(VLOOKUP(入力項目!$S$12,子育て関連マスタ!$I$4:$M$5,4,FALSE),0),
AND(P376&gt;=4,P376&lt;=6),IFERROR(VLOOKUP(入力項目!$S$13,子育て関連マスタ!$I$9:$M$12,4,FALSE),0),
AND(P376&gt;=7,P376&lt;=12),IFERROR(VLOOKUP(入力項目!$S$14,子育て関連マスタ!$I$16:$M$17,4,FALSE),0),
AND(P376&gt;=13,P376&lt;=15),IFERROR(VLOOKUP(入力項目!$S$15,子育て関連マスタ!$I$21:$M$22,4,FALSE),0),
AND(P376&gt;=16,P376&lt;=18),IFERROR(VLOOKUP(入力項目!$S$16,子育て関連マスタ!$I$26:$M$28,4,FALSE),0),
AND(P376&gt;=19,P376&lt;=20,入力項目!$S$16="高専"),IFERROR(VLOOKUP(入力項目!$S$16,子育て関連マスタ!$I$26:$M$28,4,FALSE),0),
AND(P376&gt;=19,P376&lt;=20,入力項目!$S$16&lt;&gt;"高専"),IFERROR(VLOOKUP(入力項目!$S$17,子育て関連マスタ!$I$32:$M$37,4,FALSE),0),
AND(P376&gt;=21,P376&lt;=22,入力項目!$S$16="高専"),IFERROR(VLOOKUP(入力項目!$S$17,子育て関連マスタ!$I$32:$M$34,4,FALSE),0),
AND(P376&gt;=21,P376&lt;=22,入力項目!$S$16&lt;&gt;"高専"),IFERROR(VLOOKUP(入力項目!$S$17,子育て関連マスタ!$I$32:$M$34,4,FALSE),0),
P376&gt;=23,0
) +
IF($D376=4,
  IFERROR(_xlfn.IFS(
  P376&lt;=入力項目!$S$11,0,
  AND(P376=入力項目!$S$11),IFERROR(VLOOKUP(入力項目!$S$12,子育て関連マスタ!$I$4:$M$5,2,FALSE),0),
  AND(P376=4),IFERROR(VLOOKUP(入力項目!$S$13,子育て関連マスタ!$I$9:$M$12,2,FALSE),0),
  AND(P376=7),IFERROR(VLOOKUP(入力項目!$S$14,子育て関連マスタ!$I$16:$M$17,2,FALSE),0),
  AND(P376=13),IFERROR(VLOOKUP(入力項目!$S$15,子育て関連マスタ!$I$21:$M$22,2,FALSE),0),
  AND(P376=16),IFERROR(VLOOKUP(入力項目!$S$16,子育て関連マスタ!$I$26:$M$28,2,FALSE),0),
  AND(P376=19,入力項目!$S$16&lt;&gt;"高専"),IFERROR(VLOOKUP(入力項目!$S$17,子育て関連マスタ!$I$32:$M$37,2,FALSE),0),
  AND(P376=21,入力項目!$S$16="高専"),IFERROR(VLOOKUP(入力項目!$S$17,子育て関連マスタ!$I$32:$M$37,2,FALSE),0),
  P376&gt;=22,0
  ),0),0
) +
IF(AND(P376&gt;=1,P376&lt;=15),IF($D376=入力項目!$S$8,入力項目!$S$3,0),0) +
IF(AND(P376&gt;=1,P376&lt;=15),IF($D376=5,入力項目!$S$4,0),0) +
IF(AND(P376&gt;=1,P376&lt;=15),IF($D376=12,入力項目!$S$5,0),0) +
IF(AND(入力項目!$S$7=$A376,入力項目!$S$8=$D376),子育て関連マスタ!$C$14,0) +
IFERROR(IF(AND(YEAR(EDATE(DATE(入力項目!$S$7,入力項目!$S$8,1),1))=$A376,MONTH(EDATE(DATE(入力項目!$S$7,入力項目!$S$8,1),1))=$D376),子育て関連マスタ!$C$15,0),0) +
IF(AND(OR(P376=3,P376=5,P376=7),$D376=11),子育て関連マスタ!$C$17,0) +
IF(AND(P376=20,$D376=1),子育て関連マスタ!$C$18,0) +
IF(AND(P376=20,$D376=1),
IFERROR(_xlfn.IFS(
入力項目!$S$10="男",子育て関連マスタ!$C$18,
入力項目!$S$10="女",子育て関連マスタ!$C$19
),0),0
) +
IF(AND(P376&gt;=入力項目!$S$18,P376&lt;=入力項目!$S$19),入力項目!$S$20,0) +
IF(AND(P376&gt;=入力項目!$S$21,P376&lt;=入力項目!$S$22),入力項目!$S$23,0) +
IF(AND(P376&gt;=入力項目!$S$24,P376&lt;=入力項目!$S$25),入力項目!$S$26,0)
)</f>
        <v>0</v>
      </c>
      <c r="AE376">
        <f ca="1">-(
_xlfn.IFS(
Q376&lt;=入力項目!$S$11,0,
AND(Q376&gt;=入力項目!$S$11+1,Q376&lt;=3),IFERROR(VLOOKUP(入力項目!$S$12,子育て関連マスタ!$I$4:$M$5,4,FALSE),0),
AND(Q376&gt;=4,Q376&lt;=6),IFERROR(VLOOKUP(入力項目!$S$13,子育て関連マスタ!$I$9:$M$12,4,FALSE),0),
AND(Q376&gt;=7,Q376&lt;=12),IFERROR(VLOOKUP(入力項目!$S$14,子育て関連マスタ!$I$16:$M$17,4,FALSE),0),
AND(Q376&gt;=13,Q376&lt;=15),IFERROR(VLOOKUP(入力項目!$S$15,子育て関連マスタ!$I$21:$M$22,4,FALSE),0),
AND(Q376&gt;=16,Q376&lt;=18),IFERROR(VLOOKUP(入力項目!$S$16,子育て関連マスタ!$I$26:$M$28,4,FALSE),0),
AND(Q376&gt;=19,Q376&lt;=20,入力項目!$S$16="高専"),IFERROR(VLOOKUP(入力項目!$S$16,子育て関連マスタ!$I$26:$M$28,4,FALSE),0),
AND(Q376&gt;=19,Q376&lt;=20,入力項目!$S$16&lt;&gt;"高専"),IFERROR(VLOOKUP(入力項目!$S$17,子育て関連マスタ!$I$32:$M$37,4,FALSE),0),
AND(Q376&gt;=21,Q376&lt;=22,入力項目!$S$16="高専"),IFERROR(VLOOKUP(入力項目!$S$17,子育て関連マスタ!$I$32:$M$34,4,FALSE),0),
AND(Q376&gt;=21,Q376&lt;=22,入力項目!$S$16&lt;&gt;"高専"),IFERROR(VLOOKUP(入力項目!$S$17,子育て関連マスタ!$I$32:$M$34,4,FALSE),0),
Q376&gt;=23,0
) +
IF($D376=4,
  IFERROR(_xlfn.IFS(
  Q376&lt;=入力項目!$S$11,0,
  AND(Q376=入力項目!$S$11),IFERROR(VLOOKUP(入力項目!$S$12,子育て関連マスタ!$I$4:$M$5,2,FALSE),0),
  AND(Q376=4),IFERROR(VLOOKUP(入力項目!$S$13,子育て関連マスタ!$I$9:$M$12,2,FALSE),0),
  AND(Q376=7),IFERROR(VLOOKUP(入力項目!$S$14,子育て関連マスタ!$I$16:$M$17,2,FALSE),0),
  AND(Q376=13),IFERROR(VLOOKUP(入力項目!$S$15,子育て関連マスタ!$I$21:$M$22,2,FALSE),0),
  AND(Q376=16),IFERROR(VLOOKUP(入力項目!$S$16,子育て関連マスタ!$I$26:$M$28,2,FALSE),0),
  AND(Q376=19,入力項目!$S$16&lt;&gt;"高専"),IFERROR(VLOOKUP(入力項目!$S$17,子育て関連マスタ!$I$32:$M$37,2,FALSE),0),
  AND(Q376=21,入力項目!$S$16="高専"),IFERROR(VLOOKUP(入力項目!$S$17,子育て関連マスタ!$I$32:$M$37,2,FALSE),0),
  Q376&gt;=22,0
  ),0),0
) +
IF(AND(Q376&gt;=1,Q376&lt;=15),IF($D376=入力項目!$S$8,入力項目!$S$3,0),0) +
IF(AND(Q376&gt;=1,Q376&lt;=15),IF($D376=5,入力項目!$S$4,0),0) +
IF(AND(Q376&gt;=1,Q376&lt;=15),IF($D376=12,入力項目!$S$5,0),0) +
IF(AND(入力項目!$S$7=$A376,入力項目!$S$8=$D376),子育て関連マスタ!$C$14,0) +
IFERROR(IF(AND(YEAR(EDATE(DATE(入力項目!$S$7,入力項目!$S$8,1),1))=$A376,MONTH(EDATE(DATE(入力項目!$S$7,入力項目!$S$8,1),1))=$D376),子育て関連マスタ!$C$15,0),0) +
IF(AND(OR(Q376=3,Q376=5,Q376=7),$D376=11),子育て関連マスタ!$C$17,0) +
IF(AND(Q376=20,$D376=1),子育て関連マスタ!$C$18,0) +
IF(AND(Q376=20,$D376=1),
IFERROR(_xlfn.IFS(
入力項目!$S$10="男",子育て関連マスタ!$C$18,
入力項目!$S$10="女",子育て関連マスタ!$C$19
),0),0
) +
IF(AND(Q376&gt;=入力項目!$S$18,Q376&lt;=入力項目!$S$19),入力項目!$S$20,0) +
IF(AND(Q376&gt;=入力項目!$S$21,Q376&lt;=入力項目!$S$22),入力項目!$S$23,0) +
IF(AND(Q376&gt;=入力項目!$S$24,Q376&lt;=入力項目!$S$25),入力項目!$S$26,0)
)</f>
        <v>0</v>
      </c>
      <c r="AF376">
        <f ca="1">-(
_xlfn.IFS(
R376&lt;=入力項目!$S$11,0,
AND(R376&gt;=入力項目!$S$11+1,R376&lt;=3),IFERROR(VLOOKUP(入力項目!$S$12,子育て関連マスタ!$I$4:$M$5,4,FALSE),0),
AND(R376&gt;=4,R376&lt;=6),IFERROR(VLOOKUP(入力項目!$S$13,子育て関連マスタ!$I$9:$M$12,4,FALSE),0),
AND(R376&gt;=7,R376&lt;=12),IFERROR(VLOOKUP(入力項目!$S$14,子育て関連マスタ!$I$16:$M$17,4,FALSE),0),
AND(R376&gt;=13,R376&lt;=15),IFERROR(VLOOKUP(入力項目!$S$15,子育て関連マスタ!$I$21:$M$22,4,FALSE),0),
AND(R376&gt;=16,R376&lt;=18),IFERROR(VLOOKUP(入力項目!$S$16,子育て関連マスタ!$I$26:$M$28,4,FALSE),0),
AND(R376&gt;=19,R376&lt;=20,入力項目!$S$16="高専"),IFERROR(VLOOKUP(入力項目!$S$16,子育て関連マスタ!$I$26:$M$28,4,FALSE),0),
AND(R376&gt;=19,R376&lt;=20,入力項目!$S$16&lt;&gt;"高専"),IFERROR(VLOOKUP(入力項目!$S$17,子育て関連マスタ!$I$32:$M$37,4,FALSE),0),
AND(R376&gt;=21,R376&lt;=22,入力項目!$S$16="高専"),IFERROR(VLOOKUP(入力項目!$S$17,子育て関連マスタ!$I$32:$M$34,4,FALSE),0),
AND(R376&gt;=21,R376&lt;=22,入力項目!$S$16&lt;&gt;"高専"),IFERROR(VLOOKUP(入力項目!$S$17,子育て関連マスタ!$I$32:$M$34,4,FALSE),0),
R376&gt;=23,0
) +
IF($D376=4,
  IFERROR(_xlfn.IFS(
  R376&lt;=入力項目!$S$11,0,
  AND(R376=入力項目!$S$11),IFERROR(VLOOKUP(入力項目!$S$12,子育て関連マスタ!$I$4:$M$5,2,FALSE),0),
  AND(R376=4),IFERROR(VLOOKUP(入力項目!$S$13,子育て関連マスタ!$I$9:$M$12,2,FALSE),0),
  AND(R376=7),IFERROR(VLOOKUP(入力項目!$S$14,子育て関連マスタ!$I$16:$M$17,2,FALSE),0),
  AND(R376=13),IFERROR(VLOOKUP(入力項目!$S$15,子育て関連マスタ!$I$21:$M$22,2,FALSE),0),
  AND(R376=16),IFERROR(VLOOKUP(入力項目!$S$16,子育て関連マスタ!$I$26:$M$28,2,FALSE),0),
  AND(R376=19,入力項目!$S$16&lt;&gt;"高専"),IFERROR(VLOOKUP(入力項目!$S$17,子育て関連マスタ!$I$32:$M$37,2,FALSE),0),
  AND(R376=21,入力項目!$S$16="高専"),IFERROR(VLOOKUP(入力項目!$S$17,子育て関連マスタ!$I$32:$M$37,2,FALSE),0),
  R376&gt;=22,0
  ),0),0
) +
IF(AND(R376&gt;=1,R376&lt;=15),IF($D376=入力項目!$S$8,入力項目!$S$3,0),0) +
IF(AND(R376&gt;=1,R376&lt;=15),IF($D376=5,入力項目!$S$4,0),0) +
IF(AND(R376&gt;=1,R376&lt;=15),IF($D376=12,入力項目!$S$5,0),0) +
IF(AND(入力項目!$S$7=$A376,入力項目!$S$8=$D376),子育て関連マスタ!$C$14,0) +
IFERROR(IF(AND(YEAR(EDATE(DATE(入力項目!$S$7,入力項目!$S$8,1),1))=$A376,MONTH(EDATE(DATE(入力項目!$S$7,入力項目!$S$8,1),1))=$D376),子育て関連マスタ!$C$15,0),0) +
IF(AND(OR(R376=3,R376=5,R376=7),$D376=11),子育て関連マスタ!$C$17,0) +
IF(AND(R376=20,$D376=1),子育て関連マスタ!$C$18,0) +
IF(AND(R376=20,$D376=1),
IFERROR(_xlfn.IFS(
入力項目!$S$10="男",子育て関連マスタ!$C$18,
入力項目!$S$10="女",子育て関連マスタ!$C$19
),0),0
) +
IF(AND(R376&gt;=入力項目!$S$18,R376&lt;=入力項目!$S$19),入力項目!$S$20,0) +
IF(AND(R376&gt;=入力項目!$S$21,R376&lt;=入力項目!$S$22),入力項目!$S$23,0) +
IF(AND(R376&gt;=入力項目!$S$24,R376&lt;=入力項目!$S$25),入力項目!$S$26,0)
)</f>
        <v>0</v>
      </c>
      <c r="AG376">
        <f ca="1">-(
_xlfn.IFS(
S376&lt;=入力項目!$S$11,0,
AND(S376&gt;=入力項目!$S$11+1,S376&lt;=3),IFERROR(VLOOKUP(入力項目!$S$12,子育て関連マスタ!$I$4:$M$5,4,FALSE),0),
AND(S376&gt;=4,S376&lt;=6),IFERROR(VLOOKUP(入力項目!$S$13,子育て関連マスタ!$I$9:$M$12,4,FALSE),0),
AND(S376&gt;=7,S376&lt;=12),IFERROR(VLOOKUP(入力項目!$S$14,子育て関連マスタ!$I$16:$M$17,4,FALSE),0),
AND(S376&gt;=13,S376&lt;=15),IFERROR(VLOOKUP(入力項目!$S$15,子育て関連マスタ!$I$21:$M$22,4,FALSE),0),
AND(S376&gt;=16,S376&lt;=18),IFERROR(VLOOKUP(入力項目!$S$16,子育て関連マスタ!$I$26:$M$28,4,FALSE),0),
AND(S376&gt;=19,S376&lt;=20,入力項目!$S$16="高専"),IFERROR(VLOOKUP(入力項目!$S$16,子育て関連マスタ!$I$26:$M$28,4,FALSE),0),
AND(S376&gt;=19,S376&lt;=20,入力項目!$S$16&lt;&gt;"高専"),IFERROR(VLOOKUP(入力項目!$S$17,子育て関連マスタ!$I$32:$M$37,4,FALSE),0),
AND(S376&gt;=21,S376&lt;=22,入力項目!$S$16="高専"),IFERROR(VLOOKUP(入力項目!$S$17,子育て関連マスタ!$I$32:$M$34,4,FALSE),0),
AND(S376&gt;=21,S376&lt;=22,入力項目!$S$16&lt;&gt;"高専"),IFERROR(VLOOKUP(入力項目!$S$17,子育て関連マスタ!$I$32:$M$34,4,FALSE),0),
S376&gt;=23,0
) +
IF($D376=4,
  IFERROR(_xlfn.IFS(
  S376&lt;=入力項目!$S$11,0,
  AND(S376=入力項目!$S$11),IFERROR(VLOOKUP(入力項目!$S$12,子育て関連マスタ!$I$4:$M$5,2,FALSE),0),
  AND(S376=4),IFERROR(VLOOKUP(入力項目!$S$13,子育て関連マスタ!$I$9:$M$12,2,FALSE),0),
  AND(S376=7),IFERROR(VLOOKUP(入力項目!$S$14,子育て関連マスタ!$I$16:$M$17,2,FALSE),0),
  AND(S376=13),IFERROR(VLOOKUP(入力項目!$S$15,子育て関連マスタ!$I$21:$M$22,2,FALSE),0),
  AND(S376=16),IFERROR(VLOOKUP(入力項目!$S$16,子育て関連マスタ!$I$26:$M$28,2,FALSE),0),
  AND(S376=19,入力項目!$S$16&lt;&gt;"高専"),IFERROR(VLOOKUP(入力項目!$S$17,子育て関連マスタ!$I$32:$M$37,2,FALSE),0),
  AND(S376=21,入力項目!$S$16="高専"),IFERROR(VLOOKUP(入力項目!$S$17,子育て関連マスタ!$I$32:$M$37,2,FALSE),0),
  S376&gt;=22,0
  ),0),0
) +
IF(AND(S376&gt;=1,S376&lt;=15),IF($D376=入力項目!$S$8,入力項目!$S$3,0),0) +
IF(AND(S376&gt;=1,S376&lt;=15),IF($D376=5,入力項目!$S$4,0),0) +
IF(AND(S376&gt;=1,S376&lt;=15),IF($D376=12,入力項目!$S$5,0),0) +
IF(AND(入力項目!$S$7=$A376,入力項目!$S$8=$D376),子育て関連マスタ!$C$14,0) +
IFERROR(IF(AND(YEAR(EDATE(DATE(入力項目!$S$7,入力項目!$S$8,1),1))=$A376,MONTH(EDATE(DATE(入力項目!$S$7,入力項目!$S$8,1),1))=$D376),子育て関連マスタ!$C$15,0),0) +
IF(AND(OR(S376=3,S376=5,S376=7),$D376=11),子育て関連マスタ!$C$17,0) +
IF(AND(S376=20,$D376=1),子育て関連マスタ!$C$18,0) +
IF(AND(S376=20,$D376=1),
IFERROR(_xlfn.IFS(
入力項目!$S$10="男",子育て関連マスタ!$C$18,
入力項目!$S$10="女",子育て関連マスタ!$C$19
),0),0
) +
IF(AND(S376&gt;=入力項目!$S$18,S376&lt;=入力項目!$S$19),入力項目!$S$20,0) +
IF(AND(S376&gt;=入力項目!$S$21,S376&lt;=入力項目!$S$22),入力項目!$S$23,0) +
IF(AND(S376&gt;=入力項目!$S$24,S376&lt;=入力項目!$S$25),入力項目!$S$26,0)
)</f>
        <v>0</v>
      </c>
      <c r="AH376">
        <f ca="1">-(
_xlfn.IFS(
T376&lt;=入力項目!$S$11,0,
AND(T376&gt;=入力項目!$S$11+1,T376&lt;=3),IFERROR(VLOOKUP(入力項目!$S$12,子育て関連マスタ!$I$4:$M$5,4,FALSE),0),
AND(T376&gt;=4,T376&lt;=6),IFERROR(VLOOKUP(入力項目!$S$13,子育て関連マスタ!$I$9:$M$12,4,FALSE),0),
AND(T376&gt;=7,T376&lt;=12),IFERROR(VLOOKUP(入力項目!$S$14,子育て関連マスタ!$I$16:$M$17,4,FALSE),0),
AND(T376&gt;=13,T376&lt;=15),IFERROR(VLOOKUP(入力項目!$S$15,子育て関連マスタ!$I$21:$M$22,4,FALSE),0),
AND(T376&gt;=16,T376&lt;=18),IFERROR(VLOOKUP(入力項目!$S$16,子育て関連マスタ!$I$26:$M$28,4,FALSE),0),
AND(T376&gt;=19,T376&lt;=20,入力項目!$S$16="高専"),IFERROR(VLOOKUP(入力項目!$S$16,子育て関連マスタ!$I$26:$M$28,4,FALSE),0),
AND(T376&gt;=19,T376&lt;=20,入力項目!$S$16&lt;&gt;"高専"),IFERROR(VLOOKUP(入力項目!$S$17,子育て関連マスタ!$I$32:$M$37,4,FALSE),0),
AND(T376&gt;=21,T376&lt;=22,入力項目!$S$16="高専"),IFERROR(VLOOKUP(入力項目!$S$17,子育て関連マスタ!$I$32:$M$34,4,FALSE),0),
AND(T376&gt;=21,T376&lt;=22,入力項目!$S$16&lt;&gt;"高専"),IFERROR(VLOOKUP(入力項目!$S$17,子育て関連マスタ!$I$32:$M$34,4,FALSE),0),
T376&gt;=23,0
) +
IF($D376=4,
  IFERROR(_xlfn.IFS(
  T376&lt;=入力項目!$S$11,0,
  AND(T376=入力項目!$S$11),IFERROR(VLOOKUP(入力項目!$S$12,子育て関連マスタ!$I$4:$M$5,2,FALSE),0),
  AND(T376=4),IFERROR(VLOOKUP(入力項目!$S$13,子育て関連マスタ!$I$9:$M$12,2,FALSE),0),
  AND(T376=7),IFERROR(VLOOKUP(入力項目!$S$14,子育て関連マスタ!$I$16:$M$17,2,FALSE),0),
  AND(T376=13),IFERROR(VLOOKUP(入力項目!$S$15,子育て関連マスタ!$I$21:$M$22,2,FALSE),0),
  AND(T376=16),IFERROR(VLOOKUP(入力項目!$S$16,子育て関連マスタ!$I$26:$M$28,2,FALSE),0),
  AND(T376=19,入力項目!$S$16&lt;&gt;"高専"),IFERROR(VLOOKUP(入力項目!$S$17,子育て関連マスタ!$I$32:$M$37,2,FALSE),0),
  AND(T376=21,入力項目!$S$16="高専"),IFERROR(VLOOKUP(入力項目!$S$17,子育て関連マスタ!$I$32:$M$37,2,FALSE),0),
  T376&gt;=22,0
  ),0),0
) +
IF(AND(T376&gt;=1,T376&lt;=15),IF($D376=入力項目!$S$8,入力項目!$S$3,0),0) +
IF(AND(T376&gt;=1,T376&lt;=15),IF($D376=5,入力項目!$S$4,0),0) +
IF(AND(T376&gt;=1,T376&lt;=15),IF($D376=12,入力項目!$S$5,0),0) +
IF(AND(入力項目!$S$7=$A376,入力項目!$S$8=$D376),子育て関連マスタ!$C$14,0) +
IFERROR(IF(AND(YEAR(EDATE(DATE(入力項目!$S$7,入力項目!$S$8,1),1))=$A376,MONTH(EDATE(DATE(入力項目!$S$7,入力項目!$S$8,1),1))=$D376),子育て関連マスタ!$C$15,0),0) +
IF(AND(OR(T376=3,T376=5,T376=7),$D376=11),子育て関連マスタ!$C$17,0) +
IF(AND(T376=20,$D376=1),子育て関連マスタ!$C$18,0) +
IF(AND(T376=20,$D376=1),
IFERROR(_xlfn.IFS(
入力項目!$S$10="男",子育て関連マスタ!$C$18,
入力項目!$S$10="女",子育て関連マスタ!$C$19
),0),0
) +
IF(AND(T376&gt;=入力項目!$S$18,T376&lt;=入力項目!$S$19),入力項目!$S$20,0) +
IF(AND(T376&gt;=入力項目!$S$21,T376&lt;=入力項目!$S$22),入力項目!$S$23,0) +
IF(AND(T376&gt;=入力項目!$S$24,T376&lt;=入力項目!$S$25),入力項目!$S$26,0)
)</f>
        <v>0</v>
      </c>
      <c r="AI376">
        <f ca="1">-(
_xlfn.IFS(
U376&lt;=入力項目!$S$11,0,
AND(U376&gt;=入力項目!$S$11+1,U376&lt;=3),IFERROR(VLOOKUP(入力項目!$S$12,子育て関連マスタ!$I$4:$M$5,4,FALSE),0),
AND(U376&gt;=4,U376&lt;=6),IFERROR(VLOOKUP(入力項目!$S$13,子育て関連マスタ!$I$9:$M$12,4,FALSE),0),
AND(U376&gt;=7,U376&lt;=12),IFERROR(VLOOKUP(入力項目!$S$14,子育て関連マスタ!$I$16:$M$17,4,FALSE),0),
AND(U376&gt;=13,U376&lt;=15),IFERROR(VLOOKUP(入力項目!$S$15,子育て関連マスタ!$I$21:$M$22,4,FALSE),0),
AND(U376&gt;=16,U376&lt;=18),IFERROR(VLOOKUP(入力項目!$S$16,子育て関連マスタ!$I$26:$M$28,4,FALSE),0),
AND(U376&gt;=19,U376&lt;=20,入力項目!$S$16="高専"),IFERROR(VLOOKUP(入力項目!$S$16,子育て関連マスタ!$I$26:$M$28,4,FALSE),0),
AND(U376&gt;=19,U376&lt;=20,入力項目!$S$16&lt;&gt;"高専"),IFERROR(VLOOKUP(入力項目!$S$17,子育て関連マスタ!$I$32:$M$37,4,FALSE),0),
AND(U376&gt;=21,U376&lt;=22,入力項目!$S$16="高専"),IFERROR(VLOOKUP(入力項目!$S$17,子育て関連マスタ!$I$32:$M$34,4,FALSE),0),
AND(U376&gt;=21,U376&lt;=22,入力項目!$S$16&lt;&gt;"高専"),IFERROR(VLOOKUP(入力項目!$S$17,子育て関連マスタ!$I$32:$M$34,4,FALSE),0),
U376&gt;=23,0
) +
IF($D376=4,
  IFERROR(_xlfn.IFS(
  U376&lt;=入力項目!$S$11,0,
  AND(U376=入力項目!$S$11),IFERROR(VLOOKUP(入力項目!$S$12,子育て関連マスタ!$I$4:$M$5,2,FALSE),0),
  AND(U376=4),IFERROR(VLOOKUP(入力項目!$S$13,子育て関連マスタ!$I$9:$M$12,2,FALSE),0),
  AND(U376=7),IFERROR(VLOOKUP(入力項目!$S$14,子育て関連マスタ!$I$16:$M$17,2,FALSE),0),
  AND(U376=13),IFERROR(VLOOKUP(入力項目!$S$15,子育て関連マスタ!$I$21:$M$22,2,FALSE),0),
  AND(U376=16),IFERROR(VLOOKUP(入力項目!$S$16,子育て関連マスタ!$I$26:$M$28,2,FALSE),0),
  AND(U376=19,入力項目!$S$16&lt;&gt;"高専"),IFERROR(VLOOKUP(入力項目!$S$17,子育て関連マスタ!$I$32:$M$37,2,FALSE),0),
  AND(U376=21,入力項目!$S$16="高専"),IFERROR(VLOOKUP(入力項目!$S$17,子育て関連マスタ!$I$32:$M$37,2,FALSE),0),
  U376&gt;=22,0
  ),0),0
) +
IF(AND(U376&gt;=1,U376&lt;=15),IF($D376=入力項目!$S$8,入力項目!$S$3,0),0) +
IF(AND(U376&gt;=1,U376&lt;=15),IF($D376=5,入力項目!$S$4,0),0) +
IF(AND(U376&gt;=1,U376&lt;=15),IF($D376=12,入力項目!$S$5,0),0) +
IF(AND(入力項目!$S$7=$A376,入力項目!$S$8=$D376),子育て関連マスタ!$C$14,0) +
IFERROR(IF(AND(YEAR(EDATE(DATE(入力項目!$S$7,入力項目!$S$8,1),1))=$A376,MONTH(EDATE(DATE(入力項目!$S$7,入力項目!$S$8,1),1))=$D376),子育て関連マスタ!$C$15,0),0) +
IF(AND(OR(U376=3,U376=5,U376=7),$D376=11),子育て関連マスタ!$C$17,0) +
IF(AND(U376=20,$D376=1),子育て関連マスタ!$C$18,0) +
IF(AND(U376=20,$D376=1),
IFERROR(_xlfn.IFS(
入力項目!$S$10="男",子育て関連マスタ!$C$18,
入力項目!$S$10="女",子育て関連マスタ!$C$19
),0),0
) +
IF(AND(U376&gt;=入力項目!$S$18,U376&lt;=入力項目!$S$19),入力項目!$S$20,0) +
IF(AND(U376&gt;=入力項目!$S$21,U376&lt;=入力項目!$S$22),入力項目!$S$23,0) +
IF(AND(U376&gt;=入力項目!$S$24,U376&lt;=入力項目!$S$25),入力項目!$S$26,0)
)</f>
        <v>0</v>
      </c>
      <c r="AJ376" s="10">
        <f ca="1">-VLOOKUP($D376,月別収支!$A$2:$H$13,7,FALSE)</f>
        <v>-20000</v>
      </c>
    </row>
    <row r="377" spans="1:36" x14ac:dyDescent="0.4">
      <c r="A377">
        <f t="shared" ca="1" si="105"/>
        <v>2055</v>
      </c>
      <c r="B377">
        <f t="shared" ca="1" si="95"/>
        <v>2055</v>
      </c>
      <c r="C377">
        <f t="shared" ca="1" si="96"/>
        <v>31</v>
      </c>
      <c r="D377">
        <f t="shared" ca="1" si="106"/>
        <v>11</v>
      </c>
      <c r="E377" t="str">
        <f t="shared" ca="1" si="90"/>
        <v>2055年11月</v>
      </c>
      <c r="F377">
        <f ca="1">IF(OR(入力項目!$N$5&lt;$A377,AND(入力項目!$N$5=$A377,入力項目!$N$6&lt;$D377)),IF(F376=0,1,IF(G377=12,F376+1,F376)),0)</f>
        <v>31</v>
      </c>
      <c r="G377">
        <f ca="1">IF(OR(入力項目!$N$5&lt;$A377,AND(入力項目!$N$5=$A377,入力項目!$N$6&lt;$D377)),IF(G376=12,1,G376+1),0)</f>
        <v>1</v>
      </c>
      <c r="H377" t="str">
        <f t="shared" ca="1" si="91"/>
        <v>31_1</v>
      </c>
      <c r="I377">
        <f ca="1">IF(
  IFERROR(AND($C377&gt;0,MOD($C377,入力項目!$N$22)=0,$D377=入力項目!$N$23), FALSE),
  1,
  IF(
    AND(I376&gt;0,J376=12),
    IF(I376=入力項目!$N$28, 0, I376+1),
    I376
  )
)</f>
        <v>2</v>
      </c>
      <c r="J377">
        <f ca="1">IF($D377=入力項目!$N$23,1,IFERROR(J376+1,1))</f>
        <v>6</v>
      </c>
      <c r="K377" t="str">
        <f t="shared" ca="1" si="92"/>
        <v>2_6</v>
      </c>
      <c r="L377">
        <f ca="1">L376+IF(入力項目!$D$4=$D377,1,0)</f>
        <v>60</v>
      </c>
      <c r="M377" t="str">
        <f t="shared" ca="1" si="93"/>
        <v>60歳</v>
      </c>
      <c r="N377">
        <f t="shared" ca="1" si="97"/>
        <v>60</v>
      </c>
      <c r="O377" t="str">
        <f t="shared" ca="1" si="94"/>
        <v>60歳</v>
      </c>
      <c r="P377">
        <f t="shared" ca="1" si="98"/>
        <v>35</v>
      </c>
      <c r="Q377">
        <f t="shared" ca="1" si="99"/>
        <v>33</v>
      </c>
      <c r="R377">
        <f t="shared" ca="1" si="100"/>
        <v>2056</v>
      </c>
      <c r="S377">
        <f t="shared" ca="1" si="101"/>
        <v>2056</v>
      </c>
      <c r="T377">
        <f t="shared" ca="1" si="102"/>
        <v>2056</v>
      </c>
      <c r="U377">
        <f t="shared" ca="1" si="103"/>
        <v>2056</v>
      </c>
      <c r="V377" s="10">
        <f t="shared" ca="1" si="104"/>
        <v>45901735</v>
      </c>
      <c r="W377" s="10">
        <f ca="1">IF($L377&lt;その他マスタ!$B$1,VLOOKUP($D377,月別収支!$A$2:$H$13,2,FALSE),その他マスタ!$B$3)+IF(AND($L377=その他マスタ!$B$1,入力項目!$I$9="あり",$D377=入力項目!$D$4),その他マスタ!$B$2,0)</f>
        <v>300000</v>
      </c>
      <c r="X377" s="10">
        <f ca="1">-IF(入力項目!$K$5=TRUE,
IF($F377+$G377&lt;3,VLOOKUP($D377,月別収支!$A$2:$H$13,8,FALSE),0)+IFERROR(VLOOKUP($H377,住宅ローン計算!C:P,13,FALSE),0)+IF($F377&gt;1,IF(OR($G377=3,$G377=6,$G377=9,$G377=12),ROUNDUP(入力項目!$N$18/4,0),0),0),
VLOOKUP($D377,月別収支!$A$2:$H$13,8,FALSE))</f>
        <v>-53590</v>
      </c>
      <c r="Y377" s="10">
        <f ca="1">-VLOOKUP($D377,月別収支!$A$2:$H$13,3,FALSE)</f>
        <v>-75000</v>
      </c>
      <c r="Z377" s="10">
        <f ca="1">-VLOOKUP($D377,月別収支!$A$2:$H$13,4,FALSE)</f>
        <v>-27000</v>
      </c>
      <c r="AA377" s="10">
        <f ca="1">-VLOOKUP($D377,月別収支!$A$2:$H$13,6,FALSE)</f>
        <v>-10000</v>
      </c>
      <c r="AB377" s="10">
        <f ca="1">-(
VLOOKUP($D377,月別収支!$A$2:$H$13,5,FALSE)+IF(AND(入力項目!$I$27&lt;=$A377,ISEVEN($A377-入力項目!$I$27),入力項目!$I$28=$D377),入力項目!$I$26,0)
+IF(入力項目!$K$26=TRUE,
IFERROR(VLOOKUP($K377,マイカーローン計算!C:P,13,FALSE),0),
IFERROR(
  IF(AND($C377&gt;0,MOD($C377,入力項目!$N$22)=0,$D377=入力項目!$N$23),入力項目!$N$24,0),
 0
)
)
)</f>
        <v>-70000</v>
      </c>
      <c r="AC377" s="10">
        <f ca="1">-IF($A377&lt;入力項目!$N$33,入力項目!$N$35,IF(AND($A377=入力項目!$N$33,$D377&lt;=入力項目!$N$34),入力項目!$N$35,0))</f>
        <v>0</v>
      </c>
      <c r="AD377">
        <f ca="1">-(
_xlfn.IFS(
P377&lt;=入力項目!$S$11,0,
AND(P377&gt;=入力項目!$S$11+1,P377&lt;=3),IFERROR(VLOOKUP(入力項目!$S$12,子育て関連マスタ!$I$4:$M$5,4,FALSE),0),
AND(P377&gt;=4,P377&lt;=6),IFERROR(VLOOKUP(入力項目!$S$13,子育て関連マスタ!$I$9:$M$12,4,FALSE),0),
AND(P377&gt;=7,P377&lt;=12),IFERROR(VLOOKUP(入力項目!$S$14,子育て関連マスタ!$I$16:$M$17,4,FALSE),0),
AND(P377&gt;=13,P377&lt;=15),IFERROR(VLOOKUP(入力項目!$S$15,子育て関連マスタ!$I$21:$M$22,4,FALSE),0),
AND(P377&gt;=16,P377&lt;=18),IFERROR(VLOOKUP(入力項目!$S$16,子育て関連マスタ!$I$26:$M$28,4,FALSE),0),
AND(P377&gt;=19,P377&lt;=20,入力項目!$S$16="高専"),IFERROR(VLOOKUP(入力項目!$S$16,子育て関連マスタ!$I$26:$M$28,4,FALSE),0),
AND(P377&gt;=19,P377&lt;=20,入力項目!$S$16&lt;&gt;"高専"),IFERROR(VLOOKUP(入力項目!$S$17,子育て関連マスタ!$I$32:$M$37,4,FALSE),0),
AND(P377&gt;=21,P377&lt;=22,入力項目!$S$16="高専"),IFERROR(VLOOKUP(入力項目!$S$17,子育て関連マスタ!$I$32:$M$34,4,FALSE),0),
AND(P377&gt;=21,P377&lt;=22,入力項目!$S$16&lt;&gt;"高専"),IFERROR(VLOOKUP(入力項目!$S$17,子育て関連マスタ!$I$32:$M$34,4,FALSE),0),
P377&gt;=23,0
) +
IF($D377=4,
  IFERROR(_xlfn.IFS(
  P377&lt;=入力項目!$S$11,0,
  AND(P377=入力項目!$S$11),IFERROR(VLOOKUP(入力項目!$S$12,子育て関連マスタ!$I$4:$M$5,2,FALSE),0),
  AND(P377=4),IFERROR(VLOOKUP(入力項目!$S$13,子育て関連マスタ!$I$9:$M$12,2,FALSE),0),
  AND(P377=7),IFERROR(VLOOKUP(入力項目!$S$14,子育て関連マスタ!$I$16:$M$17,2,FALSE),0),
  AND(P377=13),IFERROR(VLOOKUP(入力項目!$S$15,子育て関連マスタ!$I$21:$M$22,2,FALSE),0),
  AND(P377=16),IFERROR(VLOOKUP(入力項目!$S$16,子育て関連マスタ!$I$26:$M$28,2,FALSE),0),
  AND(P377=19,入力項目!$S$16&lt;&gt;"高専"),IFERROR(VLOOKUP(入力項目!$S$17,子育て関連マスタ!$I$32:$M$37,2,FALSE),0),
  AND(P377=21,入力項目!$S$16="高専"),IFERROR(VLOOKUP(入力項目!$S$17,子育て関連マスタ!$I$32:$M$37,2,FALSE),0),
  P377&gt;=22,0
  ),0),0
) +
IF(AND(P377&gt;=1,P377&lt;=15),IF($D377=入力項目!$S$8,入力項目!$S$3,0),0) +
IF(AND(P377&gt;=1,P377&lt;=15),IF($D377=5,入力項目!$S$4,0),0) +
IF(AND(P377&gt;=1,P377&lt;=15),IF($D377=12,入力項目!$S$5,0),0) +
IF(AND(入力項目!$S$7=$A377,入力項目!$S$8=$D377),子育て関連マスタ!$C$14,0) +
IFERROR(IF(AND(YEAR(EDATE(DATE(入力項目!$S$7,入力項目!$S$8,1),1))=$A377,MONTH(EDATE(DATE(入力項目!$S$7,入力項目!$S$8,1),1))=$D377),子育て関連マスタ!$C$15,0),0) +
IF(AND(OR(P377=3,P377=5,P377=7),$D377=11),子育て関連マスタ!$C$17,0) +
IF(AND(P377=20,$D377=1),子育て関連マスタ!$C$18,0) +
IF(AND(P377=20,$D377=1),
IFERROR(_xlfn.IFS(
入力項目!$S$10="男",子育て関連マスタ!$C$18,
入力項目!$S$10="女",子育て関連マスタ!$C$19
),0),0
) +
IF(AND(P377&gt;=入力項目!$S$18,P377&lt;=入力項目!$S$19),入力項目!$S$20,0) +
IF(AND(P377&gt;=入力項目!$S$21,P377&lt;=入力項目!$S$22),入力項目!$S$23,0) +
IF(AND(P377&gt;=入力項目!$S$24,P377&lt;=入力項目!$S$25),入力項目!$S$26,0)
)</f>
        <v>0</v>
      </c>
      <c r="AE377">
        <f ca="1">-(
_xlfn.IFS(
Q377&lt;=入力項目!$S$11,0,
AND(Q377&gt;=入力項目!$S$11+1,Q377&lt;=3),IFERROR(VLOOKUP(入力項目!$S$12,子育て関連マスタ!$I$4:$M$5,4,FALSE),0),
AND(Q377&gt;=4,Q377&lt;=6),IFERROR(VLOOKUP(入力項目!$S$13,子育て関連マスタ!$I$9:$M$12,4,FALSE),0),
AND(Q377&gt;=7,Q377&lt;=12),IFERROR(VLOOKUP(入力項目!$S$14,子育て関連マスタ!$I$16:$M$17,4,FALSE),0),
AND(Q377&gt;=13,Q377&lt;=15),IFERROR(VLOOKUP(入力項目!$S$15,子育て関連マスタ!$I$21:$M$22,4,FALSE),0),
AND(Q377&gt;=16,Q377&lt;=18),IFERROR(VLOOKUP(入力項目!$S$16,子育て関連マスタ!$I$26:$M$28,4,FALSE),0),
AND(Q377&gt;=19,Q377&lt;=20,入力項目!$S$16="高専"),IFERROR(VLOOKUP(入力項目!$S$16,子育て関連マスタ!$I$26:$M$28,4,FALSE),0),
AND(Q377&gt;=19,Q377&lt;=20,入力項目!$S$16&lt;&gt;"高専"),IFERROR(VLOOKUP(入力項目!$S$17,子育て関連マスタ!$I$32:$M$37,4,FALSE),0),
AND(Q377&gt;=21,Q377&lt;=22,入力項目!$S$16="高専"),IFERROR(VLOOKUP(入力項目!$S$17,子育て関連マスタ!$I$32:$M$34,4,FALSE),0),
AND(Q377&gt;=21,Q377&lt;=22,入力項目!$S$16&lt;&gt;"高専"),IFERROR(VLOOKUP(入力項目!$S$17,子育て関連マスタ!$I$32:$M$34,4,FALSE),0),
Q377&gt;=23,0
) +
IF($D377=4,
  IFERROR(_xlfn.IFS(
  Q377&lt;=入力項目!$S$11,0,
  AND(Q377=入力項目!$S$11),IFERROR(VLOOKUP(入力項目!$S$12,子育て関連マスタ!$I$4:$M$5,2,FALSE),0),
  AND(Q377=4),IFERROR(VLOOKUP(入力項目!$S$13,子育て関連マスタ!$I$9:$M$12,2,FALSE),0),
  AND(Q377=7),IFERROR(VLOOKUP(入力項目!$S$14,子育て関連マスタ!$I$16:$M$17,2,FALSE),0),
  AND(Q377=13),IFERROR(VLOOKUP(入力項目!$S$15,子育て関連マスタ!$I$21:$M$22,2,FALSE),0),
  AND(Q377=16),IFERROR(VLOOKUP(入力項目!$S$16,子育て関連マスタ!$I$26:$M$28,2,FALSE),0),
  AND(Q377=19,入力項目!$S$16&lt;&gt;"高専"),IFERROR(VLOOKUP(入力項目!$S$17,子育て関連マスタ!$I$32:$M$37,2,FALSE),0),
  AND(Q377=21,入力項目!$S$16="高専"),IFERROR(VLOOKUP(入力項目!$S$17,子育て関連マスタ!$I$32:$M$37,2,FALSE),0),
  Q377&gt;=22,0
  ),0),0
) +
IF(AND(Q377&gt;=1,Q377&lt;=15),IF($D377=入力項目!$S$8,入力項目!$S$3,0),0) +
IF(AND(Q377&gt;=1,Q377&lt;=15),IF($D377=5,入力項目!$S$4,0),0) +
IF(AND(Q377&gt;=1,Q377&lt;=15),IF($D377=12,入力項目!$S$5,0),0) +
IF(AND(入力項目!$S$7=$A377,入力項目!$S$8=$D377),子育て関連マスタ!$C$14,0) +
IFERROR(IF(AND(YEAR(EDATE(DATE(入力項目!$S$7,入力項目!$S$8,1),1))=$A377,MONTH(EDATE(DATE(入力項目!$S$7,入力項目!$S$8,1),1))=$D377),子育て関連マスタ!$C$15,0),0) +
IF(AND(OR(Q377=3,Q377=5,Q377=7),$D377=11),子育て関連マスタ!$C$17,0) +
IF(AND(Q377=20,$D377=1),子育て関連マスタ!$C$18,0) +
IF(AND(Q377=20,$D377=1),
IFERROR(_xlfn.IFS(
入力項目!$S$10="男",子育て関連マスタ!$C$18,
入力項目!$S$10="女",子育て関連マスタ!$C$19
),0),0
) +
IF(AND(Q377&gt;=入力項目!$S$18,Q377&lt;=入力項目!$S$19),入力項目!$S$20,0) +
IF(AND(Q377&gt;=入力項目!$S$21,Q377&lt;=入力項目!$S$22),入力項目!$S$23,0) +
IF(AND(Q377&gt;=入力項目!$S$24,Q377&lt;=入力項目!$S$25),入力項目!$S$26,0)
)</f>
        <v>0</v>
      </c>
      <c r="AF377">
        <f ca="1">-(
_xlfn.IFS(
R377&lt;=入力項目!$S$11,0,
AND(R377&gt;=入力項目!$S$11+1,R377&lt;=3),IFERROR(VLOOKUP(入力項目!$S$12,子育て関連マスタ!$I$4:$M$5,4,FALSE),0),
AND(R377&gt;=4,R377&lt;=6),IFERROR(VLOOKUP(入力項目!$S$13,子育て関連マスタ!$I$9:$M$12,4,FALSE),0),
AND(R377&gt;=7,R377&lt;=12),IFERROR(VLOOKUP(入力項目!$S$14,子育て関連マスタ!$I$16:$M$17,4,FALSE),0),
AND(R377&gt;=13,R377&lt;=15),IFERROR(VLOOKUP(入力項目!$S$15,子育て関連マスタ!$I$21:$M$22,4,FALSE),0),
AND(R377&gt;=16,R377&lt;=18),IFERROR(VLOOKUP(入力項目!$S$16,子育て関連マスタ!$I$26:$M$28,4,FALSE),0),
AND(R377&gt;=19,R377&lt;=20,入力項目!$S$16="高専"),IFERROR(VLOOKUP(入力項目!$S$16,子育て関連マスタ!$I$26:$M$28,4,FALSE),0),
AND(R377&gt;=19,R377&lt;=20,入力項目!$S$16&lt;&gt;"高専"),IFERROR(VLOOKUP(入力項目!$S$17,子育て関連マスタ!$I$32:$M$37,4,FALSE),0),
AND(R377&gt;=21,R377&lt;=22,入力項目!$S$16="高専"),IFERROR(VLOOKUP(入力項目!$S$17,子育て関連マスタ!$I$32:$M$34,4,FALSE),0),
AND(R377&gt;=21,R377&lt;=22,入力項目!$S$16&lt;&gt;"高専"),IFERROR(VLOOKUP(入力項目!$S$17,子育て関連マスタ!$I$32:$M$34,4,FALSE),0),
R377&gt;=23,0
) +
IF($D377=4,
  IFERROR(_xlfn.IFS(
  R377&lt;=入力項目!$S$11,0,
  AND(R377=入力項目!$S$11),IFERROR(VLOOKUP(入力項目!$S$12,子育て関連マスタ!$I$4:$M$5,2,FALSE),0),
  AND(R377=4),IFERROR(VLOOKUP(入力項目!$S$13,子育て関連マスタ!$I$9:$M$12,2,FALSE),0),
  AND(R377=7),IFERROR(VLOOKUP(入力項目!$S$14,子育て関連マスタ!$I$16:$M$17,2,FALSE),0),
  AND(R377=13),IFERROR(VLOOKUP(入力項目!$S$15,子育て関連マスタ!$I$21:$M$22,2,FALSE),0),
  AND(R377=16),IFERROR(VLOOKUP(入力項目!$S$16,子育て関連マスタ!$I$26:$M$28,2,FALSE),0),
  AND(R377=19,入力項目!$S$16&lt;&gt;"高専"),IFERROR(VLOOKUP(入力項目!$S$17,子育て関連マスタ!$I$32:$M$37,2,FALSE),0),
  AND(R377=21,入力項目!$S$16="高専"),IFERROR(VLOOKUP(入力項目!$S$17,子育て関連マスタ!$I$32:$M$37,2,FALSE),0),
  R377&gt;=22,0
  ),0),0
) +
IF(AND(R377&gt;=1,R377&lt;=15),IF($D377=入力項目!$S$8,入力項目!$S$3,0),0) +
IF(AND(R377&gt;=1,R377&lt;=15),IF($D377=5,入力項目!$S$4,0),0) +
IF(AND(R377&gt;=1,R377&lt;=15),IF($D377=12,入力項目!$S$5,0),0) +
IF(AND(入力項目!$S$7=$A377,入力項目!$S$8=$D377),子育て関連マスタ!$C$14,0) +
IFERROR(IF(AND(YEAR(EDATE(DATE(入力項目!$S$7,入力項目!$S$8,1),1))=$A377,MONTH(EDATE(DATE(入力項目!$S$7,入力項目!$S$8,1),1))=$D377),子育て関連マスタ!$C$15,0),0) +
IF(AND(OR(R377=3,R377=5,R377=7),$D377=11),子育て関連マスタ!$C$17,0) +
IF(AND(R377=20,$D377=1),子育て関連マスタ!$C$18,0) +
IF(AND(R377=20,$D377=1),
IFERROR(_xlfn.IFS(
入力項目!$S$10="男",子育て関連マスタ!$C$18,
入力項目!$S$10="女",子育て関連マスタ!$C$19
),0),0
) +
IF(AND(R377&gt;=入力項目!$S$18,R377&lt;=入力項目!$S$19),入力項目!$S$20,0) +
IF(AND(R377&gt;=入力項目!$S$21,R377&lt;=入力項目!$S$22),入力項目!$S$23,0) +
IF(AND(R377&gt;=入力項目!$S$24,R377&lt;=入力項目!$S$25),入力項目!$S$26,0)
)</f>
        <v>0</v>
      </c>
      <c r="AG377">
        <f ca="1">-(
_xlfn.IFS(
S377&lt;=入力項目!$S$11,0,
AND(S377&gt;=入力項目!$S$11+1,S377&lt;=3),IFERROR(VLOOKUP(入力項目!$S$12,子育て関連マスタ!$I$4:$M$5,4,FALSE),0),
AND(S377&gt;=4,S377&lt;=6),IFERROR(VLOOKUP(入力項目!$S$13,子育て関連マスタ!$I$9:$M$12,4,FALSE),0),
AND(S377&gt;=7,S377&lt;=12),IFERROR(VLOOKUP(入力項目!$S$14,子育て関連マスタ!$I$16:$M$17,4,FALSE),0),
AND(S377&gt;=13,S377&lt;=15),IFERROR(VLOOKUP(入力項目!$S$15,子育て関連マスタ!$I$21:$M$22,4,FALSE),0),
AND(S377&gt;=16,S377&lt;=18),IFERROR(VLOOKUP(入力項目!$S$16,子育て関連マスタ!$I$26:$M$28,4,FALSE),0),
AND(S377&gt;=19,S377&lt;=20,入力項目!$S$16="高専"),IFERROR(VLOOKUP(入力項目!$S$16,子育て関連マスタ!$I$26:$M$28,4,FALSE),0),
AND(S377&gt;=19,S377&lt;=20,入力項目!$S$16&lt;&gt;"高専"),IFERROR(VLOOKUP(入力項目!$S$17,子育て関連マスタ!$I$32:$M$37,4,FALSE),0),
AND(S377&gt;=21,S377&lt;=22,入力項目!$S$16="高専"),IFERROR(VLOOKUP(入力項目!$S$17,子育て関連マスタ!$I$32:$M$34,4,FALSE),0),
AND(S377&gt;=21,S377&lt;=22,入力項目!$S$16&lt;&gt;"高専"),IFERROR(VLOOKUP(入力項目!$S$17,子育て関連マスタ!$I$32:$M$34,4,FALSE),0),
S377&gt;=23,0
) +
IF($D377=4,
  IFERROR(_xlfn.IFS(
  S377&lt;=入力項目!$S$11,0,
  AND(S377=入力項目!$S$11),IFERROR(VLOOKUP(入力項目!$S$12,子育て関連マスタ!$I$4:$M$5,2,FALSE),0),
  AND(S377=4),IFERROR(VLOOKUP(入力項目!$S$13,子育て関連マスタ!$I$9:$M$12,2,FALSE),0),
  AND(S377=7),IFERROR(VLOOKUP(入力項目!$S$14,子育て関連マスタ!$I$16:$M$17,2,FALSE),0),
  AND(S377=13),IFERROR(VLOOKUP(入力項目!$S$15,子育て関連マスタ!$I$21:$M$22,2,FALSE),0),
  AND(S377=16),IFERROR(VLOOKUP(入力項目!$S$16,子育て関連マスタ!$I$26:$M$28,2,FALSE),0),
  AND(S377=19,入力項目!$S$16&lt;&gt;"高専"),IFERROR(VLOOKUP(入力項目!$S$17,子育て関連マスタ!$I$32:$M$37,2,FALSE),0),
  AND(S377=21,入力項目!$S$16="高専"),IFERROR(VLOOKUP(入力項目!$S$17,子育て関連マスタ!$I$32:$M$37,2,FALSE),0),
  S377&gt;=22,0
  ),0),0
) +
IF(AND(S377&gt;=1,S377&lt;=15),IF($D377=入力項目!$S$8,入力項目!$S$3,0),0) +
IF(AND(S377&gt;=1,S377&lt;=15),IF($D377=5,入力項目!$S$4,0),0) +
IF(AND(S377&gt;=1,S377&lt;=15),IF($D377=12,入力項目!$S$5,0),0) +
IF(AND(入力項目!$S$7=$A377,入力項目!$S$8=$D377),子育て関連マスタ!$C$14,0) +
IFERROR(IF(AND(YEAR(EDATE(DATE(入力項目!$S$7,入力項目!$S$8,1),1))=$A377,MONTH(EDATE(DATE(入力項目!$S$7,入力項目!$S$8,1),1))=$D377),子育て関連マスタ!$C$15,0),0) +
IF(AND(OR(S377=3,S377=5,S377=7),$D377=11),子育て関連マスタ!$C$17,0) +
IF(AND(S377=20,$D377=1),子育て関連マスタ!$C$18,0) +
IF(AND(S377=20,$D377=1),
IFERROR(_xlfn.IFS(
入力項目!$S$10="男",子育て関連マスタ!$C$18,
入力項目!$S$10="女",子育て関連マスタ!$C$19
),0),0
) +
IF(AND(S377&gt;=入力項目!$S$18,S377&lt;=入力項目!$S$19),入力項目!$S$20,0) +
IF(AND(S377&gt;=入力項目!$S$21,S377&lt;=入力項目!$S$22),入力項目!$S$23,0) +
IF(AND(S377&gt;=入力項目!$S$24,S377&lt;=入力項目!$S$25),入力項目!$S$26,0)
)</f>
        <v>0</v>
      </c>
      <c r="AH377">
        <f ca="1">-(
_xlfn.IFS(
T377&lt;=入力項目!$S$11,0,
AND(T377&gt;=入力項目!$S$11+1,T377&lt;=3),IFERROR(VLOOKUP(入力項目!$S$12,子育て関連マスタ!$I$4:$M$5,4,FALSE),0),
AND(T377&gt;=4,T377&lt;=6),IFERROR(VLOOKUP(入力項目!$S$13,子育て関連マスタ!$I$9:$M$12,4,FALSE),0),
AND(T377&gt;=7,T377&lt;=12),IFERROR(VLOOKUP(入力項目!$S$14,子育て関連マスタ!$I$16:$M$17,4,FALSE),0),
AND(T377&gt;=13,T377&lt;=15),IFERROR(VLOOKUP(入力項目!$S$15,子育て関連マスタ!$I$21:$M$22,4,FALSE),0),
AND(T377&gt;=16,T377&lt;=18),IFERROR(VLOOKUP(入力項目!$S$16,子育て関連マスタ!$I$26:$M$28,4,FALSE),0),
AND(T377&gt;=19,T377&lt;=20,入力項目!$S$16="高専"),IFERROR(VLOOKUP(入力項目!$S$16,子育て関連マスタ!$I$26:$M$28,4,FALSE),0),
AND(T377&gt;=19,T377&lt;=20,入力項目!$S$16&lt;&gt;"高専"),IFERROR(VLOOKUP(入力項目!$S$17,子育て関連マスタ!$I$32:$M$37,4,FALSE),0),
AND(T377&gt;=21,T377&lt;=22,入力項目!$S$16="高専"),IFERROR(VLOOKUP(入力項目!$S$17,子育て関連マスタ!$I$32:$M$34,4,FALSE),0),
AND(T377&gt;=21,T377&lt;=22,入力項目!$S$16&lt;&gt;"高専"),IFERROR(VLOOKUP(入力項目!$S$17,子育て関連マスタ!$I$32:$M$34,4,FALSE),0),
T377&gt;=23,0
) +
IF($D377=4,
  IFERROR(_xlfn.IFS(
  T377&lt;=入力項目!$S$11,0,
  AND(T377=入力項目!$S$11),IFERROR(VLOOKUP(入力項目!$S$12,子育て関連マスタ!$I$4:$M$5,2,FALSE),0),
  AND(T377=4),IFERROR(VLOOKUP(入力項目!$S$13,子育て関連マスタ!$I$9:$M$12,2,FALSE),0),
  AND(T377=7),IFERROR(VLOOKUP(入力項目!$S$14,子育て関連マスタ!$I$16:$M$17,2,FALSE),0),
  AND(T377=13),IFERROR(VLOOKUP(入力項目!$S$15,子育て関連マスタ!$I$21:$M$22,2,FALSE),0),
  AND(T377=16),IFERROR(VLOOKUP(入力項目!$S$16,子育て関連マスタ!$I$26:$M$28,2,FALSE),0),
  AND(T377=19,入力項目!$S$16&lt;&gt;"高専"),IFERROR(VLOOKUP(入力項目!$S$17,子育て関連マスタ!$I$32:$M$37,2,FALSE),0),
  AND(T377=21,入力項目!$S$16="高専"),IFERROR(VLOOKUP(入力項目!$S$17,子育て関連マスタ!$I$32:$M$37,2,FALSE),0),
  T377&gt;=22,0
  ),0),0
) +
IF(AND(T377&gt;=1,T377&lt;=15),IF($D377=入力項目!$S$8,入力項目!$S$3,0),0) +
IF(AND(T377&gt;=1,T377&lt;=15),IF($D377=5,入力項目!$S$4,0),0) +
IF(AND(T377&gt;=1,T377&lt;=15),IF($D377=12,入力項目!$S$5,0),0) +
IF(AND(入力項目!$S$7=$A377,入力項目!$S$8=$D377),子育て関連マスタ!$C$14,0) +
IFERROR(IF(AND(YEAR(EDATE(DATE(入力項目!$S$7,入力項目!$S$8,1),1))=$A377,MONTH(EDATE(DATE(入力項目!$S$7,入力項目!$S$8,1),1))=$D377),子育て関連マスタ!$C$15,0),0) +
IF(AND(OR(T377=3,T377=5,T377=7),$D377=11),子育て関連マスタ!$C$17,0) +
IF(AND(T377=20,$D377=1),子育て関連マスタ!$C$18,0) +
IF(AND(T377=20,$D377=1),
IFERROR(_xlfn.IFS(
入力項目!$S$10="男",子育て関連マスタ!$C$18,
入力項目!$S$10="女",子育て関連マスタ!$C$19
),0),0
) +
IF(AND(T377&gt;=入力項目!$S$18,T377&lt;=入力項目!$S$19),入力項目!$S$20,0) +
IF(AND(T377&gt;=入力項目!$S$21,T377&lt;=入力項目!$S$22),入力項目!$S$23,0) +
IF(AND(T377&gt;=入力項目!$S$24,T377&lt;=入力項目!$S$25),入力項目!$S$26,0)
)</f>
        <v>0</v>
      </c>
      <c r="AI377">
        <f ca="1">-(
_xlfn.IFS(
U377&lt;=入力項目!$S$11,0,
AND(U377&gt;=入力項目!$S$11+1,U377&lt;=3),IFERROR(VLOOKUP(入力項目!$S$12,子育て関連マスタ!$I$4:$M$5,4,FALSE),0),
AND(U377&gt;=4,U377&lt;=6),IFERROR(VLOOKUP(入力項目!$S$13,子育て関連マスタ!$I$9:$M$12,4,FALSE),0),
AND(U377&gt;=7,U377&lt;=12),IFERROR(VLOOKUP(入力項目!$S$14,子育て関連マスタ!$I$16:$M$17,4,FALSE),0),
AND(U377&gt;=13,U377&lt;=15),IFERROR(VLOOKUP(入力項目!$S$15,子育て関連マスタ!$I$21:$M$22,4,FALSE),0),
AND(U377&gt;=16,U377&lt;=18),IFERROR(VLOOKUP(入力項目!$S$16,子育て関連マスタ!$I$26:$M$28,4,FALSE),0),
AND(U377&gt;=19,U377&lt;=20,入力項目!$S$16="高専"),IFERROR(VLOOKUP(入力項目!$S$16,子育て関連マスタ!$I$26:$M$28,4,FALSE),0),
AND(U377&gt;=19,U377&lt;=20,入力項目!$S$16&lt;&gt;"高専"),IFERROR(VLOOKUP(入力項目!$S$17,子育て関連マスタ!$I$32:$M$37,4,FALSE),0),
AND(U377&gt;=21,U377&lt;=22,入力項目!$S$16="高専"),IFERROR(VLOOKUP(入力項目!$S$17,子育て関連マスタ!$I$32:$M$34,4,FALSE),0),
AND(U377&gt;=21,U377&lt;=22,入力項目!$S$16&lt;&gt;"高専"),IFERROR(VLOOKUP(入力項目!$S$17,子育て関連マスタ!$I$32:$M$34,4,FALSE),0),
U377&gt;=23,0
) +
IF($D377=4,
  IFERROR(_xlfn.IFS(
  U377&lt;=入力項目!$S$11,0,
  AND(U377=入力項目!$S$11),IFERROR(VLOOKUP(入力項目!$S$12,子育て関連マスタ!$I$4:$M$5,2,FALSE),0),
  AND(U377=4),IFERROR(VLOOKUP(入力項目!$S$13,子育て関連マスタ!$I$9:$M$12,2,FALSE),0),
  AND(U377=7),IFERROR(VLOOKUP(入力項目!$S$14,子育て関連マスタ!$I$16:$M$17,2,FALSE),0),
  AND(U377=13),IFERROR(VLOOKUP(入力項目!$S$15,子育て関連マスタ!$I$21:$M$22,2,FALSE),0),
  AND(U377=16),IFERROR(VLOOKUP(入力項目!$S$16,子育て関連マスタ!$I$26:$M$28,2,FALSE),0),
  AND(U377=19,入力項目!$S$16&lt;&gt;"高専"),IFERROR(VLOOKUP(入力項目!$S$17,子育て関連マスタ!$I$32:$M$37,2,FALSE),0),
  AND(U377=21,入力項目!$S$16="高専"),IFERROR(VLOOKUP(入力項目!$S$17,子育て関連マスタ!$I$32:$M$37,2,FALSE),0),
  U377&gt;=22,0
  ),0),0
) +
IF(AND(U377&gt;=1,U377&lt;=15),IF($D377=入力項目!$S$8,入力項目!$S$3,0),0) +
IF(AND(U377&gt;=1,U377&lt;=15),IF($D377=5,入力項目!$S$4,0),0) +
IF(AND(U377&gt;=1,U377&lt;=15),IF($D377=12,入力項目!$S$5,0),0) +
IF(AND(入力項目!$S$7=$A377,入力項目!$S$8=$D377),子育て関連マスタ!$C$14,0) +
IFERROR(IF(AND(YEAR(EDATE(DATE(入力項目!$S$7,入力項目!$S$8,1),1))=$A377,MONTH(EDATE(DATE(入力項目!$S$7,入力項目!$S$8,1),1))=$D377),子育て関連マスタ!$C$15,0),0) +
IF(AND(OR(U377=3,U377=5,U377=7),$D377=11),子育て関連マスタ!$C$17,0) +
IF(AND(U377=20,$D377=1),子育て関連マスタ!$C$18,0) +
IF(AND(U377=20,$D377=1),
IFERROR(_xlfn.IFS(
入力項目!$S$10="男",子育て関連マスタ!$C$18,
入力項目!$S$10="女",子育て関連マスタ!$C$19
),0),0
) +
IF(AND(U377&gt;=入力項目!$S$18,U377&lt;=入力項目!$S$19),入力項目!$S$20,0) +
IF(AND(U377&gt;=入力項目!$S$21,U377&lt;=入力項目!$S$22),入力項目!$S$23,0) +
IF(AND(U377&gt;=入力項目!$S$24,U377&lt;=入力項目!$S$25),入力項目!$S$26,0)
)</f>
        <v>0</v>
      </c>
      <c r="AJ377" s="10">
        <f ca="1">-VLOOKUP($D377,月別収支!$A$2:$H$13,7,FALSE)</f>
        <v>-20000</v>
      </c>
    </row>
    <row r="378" spans="1:36" x14ac:dyDescent="0.4">
      <c r="A378">
        <f t="shared" ca="1" si="105"/>
        <v>2055</v>
      </c>
      <c r="B378">
        <f t="shared" ca="1" si="95"/>
        <v>2055</v>
      </c>
      <c r="C378">
        <f t="shared" ca="1" si="96"/>
        <v>31</v>
      </c>
      <c r="D378">
        <f t="shared" ca="1" si="106"/>
        <v>12</v>
      </c>
      <c r="E378" t="str">
        <f t="shared" ca="1" si="90"/>
        <v>2055年12月</v>
      </c>
      <c r="F378">
        <f ca="1">IF(OR(入力項目!$N$5&lt;$A378,AND(入力項目!$N$5=$A378,入力項目!$N$6&lt;$D378)),IF(F377=0,1,IF(G378=12,F377+1,F377)),0)</f>
        <v>31</v>
      </c>
      <c r="G378">
        <f ca="1">IF(OR(入力項目!$N$5&lt;$A378,AND(入力項目!$N$5=$A378,入力項目!$N$6&lt;$D378)),IF(G377=12,1,G377+1),0)</f>
        <v>2</v>
      </c>
      <c r="H378" t="str">
        <f t="shared" ca="1" si="91"/>
        <v>31_2</v>
      </c>
      <c r="I378">
        <f ca="1">IF(
  IFERROR(AND($C378&gt;0,MOD($C378,入力項目!$N$22)=0,$D378=入力項目!$N$23), FALSE),
  1,
  IF(
    AND(I377&gt;0,J377=12),
    IF(I377=入力項目!$N$28, 0, I377+1),
    I377
  )
)</f>
        <v>2</v>
      </c>
      <c r="J378">
        <f ca="1">IF($D378=入力項目!$N$23,1,IFERROR(J377+1,1))</f>
        <v>7</v>
      </c>
      <c r="K378" t="str">
        <f t="shared" ca="1" si="92"/>
        <v>2_7</v>
      </c>
      <c r="L378">
        <f ca="1">L377+IF(入力項目!$D$4=$D378,1,0)</f>
        <v>60</v>
      </c>
      <c r="M378" t="str">
        <f t="shared" ca="1" si="93"/>
        <v>60歳</v>
      </c>
      <c r="N378">
        <f t="shared" ca="1" si="97"/>
        <v>60</v>
      </c>
      <c r="O378" t="str">
        <f t="shared" ca="1" si="94"/>
        <v>60歳</v>
      </c>
      <c r="P378">
        <f t="shared" ca="1" si="98"/>
        <v>35</v>
      </c>
      <c r="Q378">
        <f t="shared" ca="1" si="99"/>
        <v>33</v>
      </c>
      <c r="R378">
        <f t="shared" ca="1" si="100"/>
        <v>2056</v>
      </c>
      <c r="S378">
        <f t="shared" ca="1" si="101"/>
        <v>2056</v>
      </c>
      <c r="T378">
        <f t="shared" ca="1" si="102"/>
        <v>2056</v>
      </c>
      <c r="U378">
        <f t="shared" ca="1" si="103"/>
        <v>2056</v>
      </c>
      <c r="V378" s="10">
        <f t="shared" ca="1" si="104"/>
        <v>46658235</v>
      </c>
      <c r="W378" s="10">
        <f ca="1">IF($L378&lt;その他マスタ!$B$1,VLOOKUP($D378,月別収支!$A$2:$H$13,2,FALSE),その他マスタ!$B$3)+IF(AND($L378=その他マスタ!$B$1,入力項目!$I$9="あり",$D378=入力項目!$D$4),その他マスタ!$B$2,0)</f>
        <v>1100000</v>
      </c>
      <c r="X378" s="10">
        <f ca="1">-IF(入力項目!$K$5=TRUE,
IF($F378+$G378&lt;3,VLOOKUP($D378,月別収支!$A$2:$H$13,8,FALSE),0)+IFERROR(VLOOKUP($H378,住宅ローン計算!C:P,13,FALSE),0)+IF($F378&gt;1,IF(OR($G378=3,$G378=6,$G378=9,$G378=12),ROUNDUP(入力項目!$N$18/4,0),0),0),
VLOOKUP($D378,月別収支!$A$2:$H$13,8,FALSE))</f>
        <v>-191500</v>
      </c>
      <c r="Y378" s="10">
        <f ca="1">-VLOOKUP($D378,月別収支!$A$2:$H$13,3,FALSE)</f>
        <v>-75000</v>
      </c>
      <c r="Z378" s="10">
        <f ca="1">-VLOOKUP($D378,月別収支!$A$2:$H$13,4,FALSE)</f>
        <v>-27000</v>
      </c>
      <c r="AA378" s="10">
        <f ca="1">-VLOOKUP($D378,月別収支!$A$2:$H$13,6,FALSE)</f>
        <v>-10000</v>
      </c>
      <c r="AB378" s="10">
        <f ca="1">-(
VLOOKUP($D378,月別収支!$A$2:$H$13,5,FALSE)+IF(AND(入力項目!$I$27&lt;=$A378,ISEVEN($A378-入力項目!$I$27),入力項目!$I$28=$D378),入力項目!$I$26,0)
+IF(入力項目!$K$26=TRUE,
IFERROR(VLOOKUP($K378,マイカーローン計算!C:P,13,FALSE),0),
IFERROR(
  IF(AND($C378&gt;0,MOD($C378,入力項目!$N$22)=0,$D378=入力項目!$N$23),入力項目!$N$24,0),
 0
)
)
)</f>
        <v>-20000</v>
      </c>
      <c r="AC378" s="10">
        <f ca="1">-IF($A378&lt;入力項目!$N$33,入力項目!$N$35,IF(AND($A378=入力項目!$N$33,$D378&lt;=入力項目!$N$34),入力項目!$N$35,0))</f>
        <v>0</v>
      </c>
      <c r="AD378">
        <f ca="1">-(
_xlfn.IFS(
P378&lt;=入力項目!$S$11,0,
AND(P378&gt;=入力項目!$S$11+1,P378&lt;=3),IFERROR(VLOOKUP(入力項目!$S$12,子育て関連マスタ!$I$4:$M$5,4,FALSE),0),
AND(P378&gt;=4,P378&lt;=6),IFERROR(VLOOKUP(入力項目!$S$13,子育て関連マスタ!$I$9:$M$12,4,FALSE),0),
AND(P378&gt;=7,P378&lt;=12),IFERROR(VLOOKUP(入力項目!$S$14,子育て関連マスタ!$I$16:$M$17,4,FALSE),0),
AND(P378&gt;=13,P378&lt;=15),IFERROR(VLOOKUP(入力項目!$S$15,子育て関連マスタ!$I$21:$M$22,4,FALSE),0),
AND(P378&gt;=16,P378&lt;=18),IFERROR(VLOOKUP(入力項目!$S$16,子育て関連マスタ!$I$26:$M$28,4,FALSE),0),
AND(P378&gt;=19,P378&lt;=20,入力項目!$S$16="高専"),IFERROR(VLOOKUP(入力項目!$S$16,子育て関連マスタ!$I$26:$M$28,4,FALSE),0),
AND(P378&gt;=19,P378&lt;=20,入力項目!$S$16&lt;&gt;"高専"),IFERROR(VLOOKUP(入力項目!$S$17,子育て関連マスタ!$I$32:$M$37,4,FALSE),0),
AND(P378&gt;=21,P378&lt;=22,入力項目!$S$16="高専"),IFERROR(VLOOKUP(入力項目!$S$17,子育て関連マスタ!$I$32:$M$34,4,FALSE),0),
AND(P378&gt;=21,P378&lt;=22,入力項目!$S$16&lt;&gt;"高専"),IFERROR(VLOOKUP(入力項目!$S$17,子育て関連マスタ!$I$32:$M$34,4,FALSE),0),
P378&gt;=23,0
) +
IF($D378=4,
  IFERROR(_xlfn.IFS(
  P378&lt;=入力項目!$S$11,0,
  AND(P378=入力項目!$S$11),IFERROR(VLOOKUP(入力項目!$S$12,子育て関連マスタ!$I$4:$M$5,2,FALSE),0),
  AND(P378=4),IFERROR(VLOOKUP(入力項目!$S$13,子育て関連マスタ!$I$9:$M$12,2,FALSE),0),
  AND(P378=7),IFERROR(VLOOKUP(入力項目!$S$14,子育て関連マスタ!$I$16:$M$17,2,FALSE),0),
  AND(P378=13),IFERROR(VLOOKUP(入力項目!$S$15,子育て関連マスタ!$I$21:$M$22,2,FALSE),0),
  AND(P378=16),IFERROR(VLOOKUP(入力項目!$S$16,子育て関連マスタ!$I$26:$M$28,2,FALSE),0),
  AND(P378=19,入力項目!$S$16&lt;&gt;"高専"),IFERROR(VLOOKUP(入力項目!$S$17,子育て関連マスタ!$I$32:$M$37,2,FALSE),0),
  AND(P378=21,入力項目!$S$16="高専"),IFERROR(VLOOKUP(入力項目!$S$17,子育て関連マスタ!$I$32:$M$37,2,FALSE),0),
  P378&gt;=22,0
  ),0),0
) +
IF(AND(P378&gt;=1,P378&lt;=15),IF($D378=入力項目!$S$8,入力項目!$S$3,0),0) +
IF(AND(P378&gt;=1,P378&lt;=15),IF($D378=5,入力項目!$S$4,0),0) +
IF(AND(P378&gt;=1,P378&lt;=15),IF($D378=12,入力項目!$S$5,0),0) +
IF(AND(入力項目!$S$7=$A378,入力項目!$S$8=$D378),子育て関連マスタ!$C$14,0) +
IFERROR(IF(AND(YEAR(EDATE(DATE(入力項目!$S$7,入力項目!$S$8,1),1))=$A378,MONTH(EDATE(DATE(入力項目!$S$7,入力項目!$S$8,1),1))=$D378),子育て関連マスタ!$C$15,0),0) +
IF(AND(OR(P378=3,P378=5,P378=7),$D378=11),子育て関連マスタ!$C$17,0) +
IF(AND(P378=20,$D378=1),子育て関連マスタ!$C$18,0) +
IF(AND(P378=20,$D378=1),
IFERROR(_xlfn.IFS(
入力項目!$S$10="男",子育て関連マスタ!$C$18,
入力項目!$S$10="女",子育て関連マスタ!$C$19
),0),0
) +
IF(AND(P378&gt;=入力項目!$S$18,P378&lt;=入力項目!$S$19),入力項目!$S$20,0) +
IF(AND(P378&gt;=入力項目!$S$21,P378&lt;=入力項目!$S$22),入力項目!$S$23,0) +
IF(AND(P378&gt;=入力項目!$S$24,P378&lt;=入力項目!$S$25),入力項目!$S$26,0)
)</f>
        <v>0</v>
      </c>
      <c r="AE378">
        <f ca="1">-(
_xlfn.IFS(
Q378&lt;=入力項目!$S$11,0,
AND(Q378&gt;=入力項目!$S$11+1,Q378&lt;=3),IFERROR(VLOOKUP(入力項目!$S$12,子育て関連マスタ!$I$4:$M$5,4,FALSE),0),
AND(Q378&gt;=4,Q378&lt;=6),IFERROR(VLOOKUP(入力項目!$S$13,子育て関連マスタ!$I$9:$M$12,4,FALSE),0),
AND(Q378&gt;=7,Q378&lt;=12),IFERROR(VLOOKUP(入力項目!$S$14,子育て関連マスタ!$I$16:$M$17,4,FALSE),0),
AND(Q378&gt;=13,Q378&lt;=15),IFERROR(VLOOKUP(入力項目!$S$15,子育て関連マスタ!$I$21:$M$22,4,FALSE),0),
AND(Q378&gt;=16,Q378&lt;=18),IFERROR(VLOOKUP(入力項目!$S$16,子育て関連マスタ!$I$26:$M$28,4,FALSE),0),
AND(Q378&gt;=19,Q378&lt;=20,入力項目!$S$16="高専"),IFERROR(VLOOKUP(入力項目!$S$16,子育て関連マスタ!$I$26:$M$28,4,FALSE),0),
AND(Q378&gt;=19,Q378&lt;=20,入力項目!$S$16&lt;&gt;"高専"),IFERROR(VLOOKUP(入力項目!$S$17,子育て関連マスタ!$I$32:$M$37,4,FALSE),0),
AND(Q378&gt;=21,Q378&lt;=22,入力項目!$S$16="高専"),IFERROR(VLOOKUP(入力項目!$S$17,子育て関連マスタ!$I$32:$M$34,4,FALSE),0),
AND(Q378&gt;=21,Q378&lt;=22,入力項目!$S$16&lt;&gt;"高専"),IFERROR(VLOOKUP(入力項目!$S$17,子育て関連マスタ!$I$32:$M$34,4,FALSE),0),
Q378&gt;=23,0
) +
IF($D378=4,
  IFERROR(_xlfn.IFS(
  Q378&lt;=入力項目!$S$11,0,
  AND(Q378=入力項目!$S$11),IFERROR(VLOOKUP(入力項目!$S$12,子育て関連マスタ!$I$4:$M$5,2,FALSE),0),
  AND(Q378=4),IFERROR(VLOOKUP(入力項目!$S$13,子育て関連マスタ!$I$9:$M$12,2,FALSE),0),
  AND(Q378=7),IFERROR(VLOOKUP(入力項目!$S$14,子育て関連マスタ!$I$16:$M$17,2,FALSE),0),
  AND(Q378=13),IFERROR(VLOOKUP(入力項目!$S$15,子育て関連マスタ!$I$21:$M$22,2,FALSE),0),
  AND(Q378=16),IFERROR(VLOOKUP(入力項目!$S$16,子育て関連マスタ!$I$26:$M$28,2,FALSE),0),
  AND(Q378=19,入力項目!$S$16&lt;&gt;"高専"),IFERROR(VLOOKUP(入力項目!$S$17,子育て関連マスタ!$I$32:$M$37,2,FALSE),0),
  AND(Q378=21,入力項目!$S$16="高専"),IFERROR(VLOOKUP(入力項目!$S$17,子育て関連マスタ!$I$32:$M$37,2,FALSE),0),
  Q378&gt;=22,0
  ),0),0
) +
IF(AND(Q378&gt;=1,Q378&lt;=15),IF($D378=入力項目!$S$8,入力項目!$S$3,0),0) +
IF(AND(Q378&gt;=1,Q378&lt;=15),IF($D378=5,入力項目!$S$4,0),0) +
IF(AND(Q378&gt;=1,Q378&lt;=15),IF($D378=12,入力項目!$S$5,0),0) +
IF(AND(入力項目!$S$7=$A378,入力項目!$S$8=$D378),子育て関連マスタ!$C$14,0) +
IFERROR(IF(AND(YEAR(EDATE(DATE(入力項目!$S$7,入力項目!$S$8,1),1))=$A378,MONTH(EDATE(DATE(入力項目!$S$7,入力項目!$S$8,1),1))=$D378),子育て関連マスタ!$C$15,0),0) +
IF(AND(OR(Q378=3,Q378=5,Q378=7),$D378=11),子育て関連マスタ!$C$17,0) +
IF(AND(Q378=20,$D378=1),子育て関連マスタ!$C$18,0) +
IF(AND(Q378=20,$D378=1),
IFERROR(_xlfn.IFS(
入力項目!$S$10="男",子育て関連マスタ!$C$18,
入力項目!$S$10="女",子育て関連マスタ!$C$19
),0),0
) +
IF(AND(Q378&gt;=入力項目!$S$18,Q378&lt;=入力項目!$S$19),入力項目!$S$20,0) +
IF(AND(Q378&gt;=入力項目!$S$21,Q378&lt;=入力項目!$S$22),入力項目!$S$23,0) +
IF(AND(Q378&gt;=入力項目!$S$24,Q378&lt;=入力項目!$S$25),入力項目!$S$26,0)
)</f>
        <v>0</v>
      </c>
      <c r="AF378">
        <f ca="1">-(
_xlfn.IFS(
R378&lt;=入力項目!$S$11,0,
AND(R378&gt;=入力項目!$S$11+1,R378&lt;=3),IFERROR(VLOOKUP(入力項目!$S$12,子育て関連マスタ!$I$4:$M$5,4,FALSE),0),
AND(R378&gt;=4,R378&lt;=6),IFERROR(VLOOKUP(入力項目!$S$13,子育て関連マスタ!$I$9:$M$12,4,FALSE),0),
AND(R378&gt;=7,R378&lt;=12),IFERROR(VLOOKUP(入力項目!$S$14,子育て関連マスタ!$I$16:$M$17,4,FALSE),0),
AND(R378&gt;=13,R378&lt;=15),IFERROR(VLOOKUP(入力項目!$S$15,子育て関連マスタ!$I$21:$M$22,4,FALSE),0),
AND(R378&gt;=16,R378&lt;=18),IFERROR(VLOOKUP(入力項目!$S$16,子育て関連マスタ!$I$26:$M$28,4,FALSE),0),
AND(R378&gt;=19,R378&lt;=20,入力項目!$S$16="高専"),IFERROR(VLOOKUP(入力項目!$S$16,子育て関連マスタ!$I$26:$M$28,4,FALSE),0),
AND(R378&gt;=19,R378&lt;=20,入力項目!$S$16&lt;&gt;"高専"),IFERROR(VLOOKUP(入力項目!$S$17,子育て関連マスタ!$I$32:$M$37,4,FALSE),0),
AND(R378&gt;=21,R378&lt;=22,入力項目!$S$16="高専"),IFERROR(VLOOKUP(入力項目!$S$17,子育て関連マスタ!$I$32:$M$34,4,FALSE),0),
AND(R378&gt;=21,R378&lt;=22,入力項目!$S$16&lt;&gt;"高専"),IFERROR(VLOOKUP(入力項目!$S$17,子育て関連マスタ!$I$32:$M$34,4,FALSE),0),
R378&gt;=23,0
) +
IF($D378=4,
  IFERROR(_xlfn.IFS(
  R378&lt;=入力項目!$S$11,0,
  AND(R378=入力項目!$S$11),IFERROR(VLOOKUP(入力項目!$S$12,子育て関連マスタ!$I$4:$M$5,2,FALSE),0),
  AND(R378=4),IFERROR(VLOOKUP(入力項目!$S$13,子育て関連マスタ!$I$9:$M$12,2,FALSE),0),
  AND(R378=7),IFERROR(VLOOKUP(入力項目!$S$14,子育て関連マスタ!$I$16:$M$17,2,FALSE),0),
  AND(R378=13),IFERROR(VLOOKUP(入力項目!$S$15,子育て関連マスタ!$I$21:$M$22,2,FALSE),0),
  AND(R378=16),IFERROR(VLOOKUP(入力項目!$S$16,子育て関連マスタ!$I$26:$M$28,2,FALSE),0),
  AND(R378=19,入力項目!$S$16&lt;&gt;"高専"),IFERROR(VLOOKUP(入力項目!$S$17,子育て関連マスタ!$I$32:$M$37,2,FALSE),0),
  AND(R378=21,入力項目!$S$16="高専"),IFERROR(VLOOKUP(入力項目!$S$17,子育て関連マスタ!$I$32:$M$37,2,FALSE),0),
  R378&gt;=22,0
  ),0),0
) +
IF(AND(R378&gt;=1,R378&lt;=15),IF($D378=入力項目!$S$8,入力項目!$S$3,0),0) +
IF(AND(R378&gt;=1,R378&lt;=15),IF($D378=5,入力項目!$S$4,0),0) +
IF(AND(R378&gt;=1,R378&lt;=15),IF($D378=12,入力項目!$S$5,0),0) +
IF(AND(入力項目!$S$7=$A378,入力項目!$S$8=$D378),子育て関連マスタ!$C$14,0) +
IFERROR(IF(AND(YEAR(EDATE(DATE(入力項目!$S$7,入力項目!$S$8,1),1))=$A378,MONTH(EDATE(DATE(入力項目!$S$7,入力項目!$S$8,1),1))=$D378),子育て関連マスタ!$C$15,0),0) +
IF(AND(OR(R378=3,R378=5,R378=7),$D378=11),子育て関連マスタ!$C$17,0) +
IF(AND(R378=20,$D378=1),子育て関連マスタ!$C$18,0) +
IF(AND(R378=20,$D378=1),
IFERROR(_xlfn.IFS(
入力項目!$S$10="男",子育て関連マスタ!$C$18,
入力項目!$S$10="女",子育て関連マスタ!$C$19
),0),0
) +
IF(AND(R378&gt;=入力項目!$S$18,R378&lt;=入力項目!$S$19),入力項目!$S$20,0) +
IF(AND(R378&gt;=入力項目!$S$21,R378&lt;=入力項目!$S$22),入力項目!$S$23,0) +
IF(AND(R378&gt;=入力項目!$S$24,R378&lt;=入力項目!$S$25),入力項目!$S$26,0)
)</f>
        <v>0</v>
      </c>
      <c r="AG378">
        <f ca="1">-(
_xlfn.IFS(
S378&lt;=入力項目!$S$11,0,
AND(S378&gt;=入力項目!$S$11+1,S378&lt;=3),IFERROR(VLOOKUP(入力項目!$S$12,子育て関連マスタ!$I$4:$M$5,4,FALSE),0),
AND(S378&gt;=4,S378&lt;=6),IFERROR(VLOOKUP(入力項目!$S$13,子育て関連マスタ!$I$9:$M$12,4,FALSE),0),
AND(S378&gt;=7,S378&lt;=12),IFERROR(VLOOKUP(入力項目!$S$14,子育て関連マスタ!$I$16:$M$17,4,FALSE),0),
AND(S378&gt;=13,S378&lt;=15),IFERROR(VLOOKUP(入力項目!$S$15,子育て関連マスタ!$I$21:$M$22,4,FALSE),0),
AND(S378&gt;=16,S378&lt;=18),IFERROR(VLOOKUP(入力項目!$S$16,子育て関連マスタ!$I$26:$M$28,4,FALSE),0),
AND(S378&gt;=19,S378&lt;=20,入力項目!$S$16="高専"),IFERROR(VLOOKUP(入力項目!$S$16,子育て関連マスタ!$I$26:$M$28,4,FALSE),0),
AND(S378&gt;=19,S378&lt;=20,入力項目!$S$16&lt;&gt;"高専"),IFERROR(VLOOKUP(入力項目!$S$17,子育て関連マスタ!$I$32:$M$37,4,FALSE),0),
AND(S378&gt;=21,S378&lt;=22,入力項目!$S$16="高専"),IFERROR(VLOOKUP(入力項目!$S$17,子育て関連マスタ!$I$32:$M$34,4,FALSE),0),
AND(S378&gt;=21,S378&lt;=22,入力項目!$S$16&lt;&gt;"高専"),IFERROR(VLOOKUP(入力項目!$S$17,子育て関連マスタ!$I$32:$M$34,4,FALSE),0),
S378&gt;=23,0
) +
IF($D378=4,
  IFERROR(_xlfn.IFS(
  S378&lt;=入力項目!$S$11,0,
  AND(S378=入力項目!$S$11),IFERROR(VLOOKUP(入力項目!$S$12,子育て関連マスタ!$I$4:$M$5,2,FALSE),0),
  AND(S378=4),IFERROR(VLOOKUP(入力項目!$S$13,子育て関連マスタ!$I$9:$M$12,2,FALSE),0),
  AND(S378=7),IFERROR(VLOOKUP(入力項目!$S$14,子育て関連マスタ!$I$16:$M$17,2,FALSE),0),
  AND(S378=13),IFERROR(VLOOKUP(入力項目!$S$15,子育て関連マスタ!$I$21:$M$22,2,FALSE),0),
  AND(S378=16),IFERROR(VLOOKUP(入力項目!$S$16,子育て関連マスタ!$I$26:$M$28,2,FALSE),0),
  AND(S378=19,入力項目!$S$16&lt;&gt;"高専"),IFERROR(VLOOKUP(入力項目!$S$17,子育て関連マスタ!$I$32:$M$37,2,FALSE),0),
  AND(S378=21,入力項目!$S$16="高専"),IFERROR(VLOOKUP(入力項目!$S$17,子育て関連マスタ!$I$32:$M$37,2,FALSE),0),
  S378&gt;=22,0
  ),0),0
) +
IF(AND(S378&gt;=1,S378&lt;=15),IF($D378=入力項目!$S$8,入力項目!$S$3,0),0) +
IF(AND(S378&gt;=1,S378&lt;=15),IF($D378=5,入力項目!$S$4,0),0) +
IF(AND(S378&gt;=1,S378&lt;=15),IF($D378=12,入力項目!$S$5,0),0) +
IF(AND(入力項目!$S$7=$A378,入力項目!$S$8=$D378),子育て関連マスタ!$C$14,0) +
IFERROR(IF(AND(YEAR(EDATE(DATE(入力項目!$S$7,入力項目!$S$8,1),1))=$A378,MONTH(EDATE(DATE(入力項目!$S$7,入力項目!$S$8,1),1))=$D378),子育て関連マスタ!$C$15,0),0) +
IF(AND(OR(S378=3,S378=5,S378=7),$D378=11),子育て関連マスタ!$C$17,0) +
IF(AND(S378=20,$D378=1),子育て関連マスタ!$C$18,0) +
IF(AND(S378=20,$D378=1),
IFERROR(_xlfn.IFS(
入力項目!$S$10="男",子育て関連マスタ!$C$18,
入力項目!$S$10="女",子育て関連マスタ!$C$19
),0),0
) +
IF(AND(S378&gt;=入力項目!$S$18,S378&lt;=入力項目!$S$19),入力項目!$S$20,0) +
IF(AND(S378&gt;=入力項目!$S$21,S378&lt;=入力項目!$S$22),入力項目!$S$23,0) +
IF(AND(S378&gt;=入力項目!$S$24,S378&lt;=入力項目!$S$25),入力項目!$S$26,0)
)</f>
        <v>0</v>
      </c>
      <c r="AH378">
        <f ca="1">-(
_xlfn.IFS(
T378&lt;=入力項目!$S$11,0,
AND(T378&gt;=入力項目!$S$11+1,T378&lt;=3),IFERROR(VLOOKUP(入力項目!$S$12,子育て関連マスタ!$I$4:$M$5,4,FALSE),0),
AND(T378&gt;=4,T378&lt;=6),IFERROR(VLOOKUP(入力項目!$S$13,子育て関連マスタ!$I$9:$M$12,4,FALSE),0),
AND(T378&gt;=7,T378&lt;=12),IFERROR(VLOOKUP(入力項目!$S$14,子育て関連マスタ!$I$16:$M$17,4,FALSE),0),
AND(T378&gt;=13,T378&lt;=15),IFERROR(VLOOKUP(入力項目!$S$15,子育て関連マスタ!$I$21:$M$22,4,FALSE),0),
AND(T378&gt;=16,T378&lt;=18),IFERROR(VLOOKUP(入力項目!$S$16,子育て関連マスタ!$I$26:$M$28,4,FALSE),0),
AND(T378&gt;=19,T378&lt;=20,入力項目!$S$16="高専"),IFERROR(VLOOKUP(入力項目!$S$16,子育て関連マスタ!$I$26:$M$28,4,FALSE),0),
AND(T378&gt;=19,T378&lt;=20,入力項目!$S$16&lt;&gt;"高専"),IFERROR(VLOOKUP(入力項目!$S$17,子育て関連マスタ!$I$32:$M$37,4,FALSE),0),
AND(T378&gt;=21,T378&lt;=22,入力項目!$S$16="高専"),IFERROR(VLOOKUP(入力項目!$S$17,子育て関連マスタ!$I$32:$M$34,4,FALSE),0),
AND(T378&gt;=21,T378&lt;=22,入力項目!$S$16&lt;&gt;"高専"),IFERROR(VLOOKUP(入力項目!$S$17,子育て関連マスタ!$I$32:$M$34,4,FALSE),0),
T378&gt;=23,0
) +
IF($D378=4,
  IFERROR(_xlfn.IFS(
  T378&lt;=入力項目!$S$11,0,
  AND(T378=入力項目!$S$11),IFERROR(VLOOKUP(入力項目!$S$12,子育て関連マスタ!$I$4:$M$5,2,FALSE),0),
  AND(T378=4),IFERROR(VLOOKUP(入力項目!$S$13,子育て関連マスタ!$I$9:$M$12,2,FALSE),0),
  AND(T378=7),IFERROR(VLOOKUP(入力項目!$S$14,子育て関連マスタ!$I$16:$M$17,2,FALSE),0),
  AND(T378=13),IFERROR(VLOOKUP(入力項目!$S$15,子育て関連マスタ!$I$21:$M$22,2,FALSE),0),
  AND(T378=16),IFERROR(VLOOKUP(入力項目!$S$16,子育て関連マスタ!$I$26:$M$28,2,FALSE),0),
  AND(T378=19,入力項目!$S$16&lt;&gt;"高専"),IFERROR(VLOOKUP(入力項目!$S$17,子育て関連マスタ!$I$32:$M$37,2,FALSE),0),
  AND(T378=21,入力項目!$S$16="高専"),IFERROR(VLOOKUP(入力項目!$S$17,子育て関連マスタ!$I$32:$M$37,2,FALSE),0),
  T378&gt;=22,0
  ),0),0
) +
IF(AND(T378&gt;=1,T378&lt;=15),IF($D378=入力項目!$S$8,入力項目!$S$3,0),0) +
IF(AND(T378&gt;=1,T378&lt;=15),IF($D378=5,入力項目!$S$4,0),0) +
IF(AND(T378&gt;=1,T378&lt;=15),IF($D378=12,入力項目!$S$5,0),0) +
IF(AND(入力項目!$S$7=$A378,入力項目!$S$8=$D378),子育て関連マスタ!$C$14,0) +
IFERROR(IF(AND(YEAR(EDATE(DATE(入力項目!$S$7,入力項目!$S$8,1),1))=$A378,MONTH(EDATE(DATE(入力項目!$S$7,入力項目!$S$8,1),1))=$D378),子育て関連マスタ!$C$15,0),0) +
IF(AND(OR(T378=3,T378=5,T378=7),$D378=11),子育て関連マスタ!$C$17,0) +
IF(AND(T378=20,$D378=1),子育て関連マスタ!$C$18,0) +
IF(AND(T378=20,$D378=1),
IFERROR(_xlfn.IFS(
入力項目!$S$10="男",子育て関連マスタ!$C$18,
入力項目!$S$10="女",子育て関連マスタ!$C$19
),0),0
) +
IF(AND(T378&gt;=入力項目!$S$18,T378&lt;=入力項目!$S$19),入力項目!$S$20,0) +
IF(AND(T378&gt;=入力項目!$S$21,T378&lt;=入力項目!$S$22),入力項目!$S$23,0) +
IF(AND(T378&gt;=入力項目!$S$24,T378&lt;=入力項目!$S$25),入力項目!$S$26,0)
)</f>
        <v>0</v>
      </c>
      <c r="AI378">
        <f ca="1">-(
_xlfn.IFS(
U378&lt;=入力項目!$S$11,0,
AND(U378&gt;=入力項目!$S$11+1,U378&lt;=3),IFERROR(VLOOKUP(入力項目!$S$12,子育て関連マスタ!$I$4:$M$5,4,FALSE),0),
AND(U378&gt;=4,U378&lt;=6),IFERROR(VLOOKUP(入力項目!$S$13,子育て関連マスタ!$I$9:$M$12,4,FALSE),0),
AND(U378&gt;=7,U378&lt;=12),IFERROR(VLOOKUP(入力項目!$S$14,子育て関連マスタ!$I$16:$M$17,4,FALSE),0),
AND(U378&gt;=13,U378&lt;=15),IFERROR(VLOOKUP(入力項目!$S$15,子育て関連マスタ!$I$21:$M$22,4,FALSE),0),
AND(U378&gt;=16,U378&lt;=18),IFERROR(VLOOKUP(入力項目!$S$16,子育て関連マスタ!$I$26:$M$28,4,FALSE),0),
AND(U378&gt;=19,U378&lt;=20,入力項目!$S$16="高専"),IFERROR(VLOOKUP(入力項目!$S$16,子育て関連マスタ!$I$26:$M$28,4,FALSE),0),
AND(U378&gt;=19,U378&lt;=20,入力項目!$S$16&lt;&gt;"高専"),IFERROR(VLOOKUP(入力項目!$S$17,子育て関連マスタ!$I$32:$M$37,4,FALSE),0),
AND(U378&gt;=21,U378&lt;=22,入力項目!$S$16="高専"),IFERROR(VLOOKUP(入力項目!$S$17,子育て関連マスタ!$I$32:$M$34,4,FALSE),0),
AND(U378&gt;=21,U378&lt;=22,入力項目!$S$16&lt;&gt;"高専"),IFERROR(VLOOKUP(入力項目!$S$17,子育て関連マスタ!$I$32:$M$34,4,FALSE),0),
U378&gt;=23,0
) +
IF($D378=4,
  IFERROR(_xlfn.IFS(
  U378&lt;=入力項目!$S$11,0,
  AND(U378=入力項目!$S$11),IFERROR(VLOOKUP(入力項目!$S$12,子育て関連マスタ!$I$4:$M$5,2,FALSE),0),
  AND(U378=4),IFERROR(VLOOKUP(入力項目!$S$13,子育て関連マスタ!$I$9:$M$12,2,FALSE),0),
  AND(U378=7),IFERROR(VLOOKUP(入力項目!$S$14,子育て関連マスタ!$I$16:$M$17,2,FALSE),0),
  AND(U378=13),IFERROR(VLOOKUP(入力項目!$S$15,子育て関連マスタ!$I$21:$M$22,2,FALSE),0),
  AND(U378=16),IFERROR(VLOOKUP(入力項目!$S$16,子育て関連マスタ!$I$26:$M$28,2,FALSE),0),
  AND(U378=19,入力項目!$S$16&lt;&gt;"高専"),IFERROR(VLOOKUP(入力項目!$S$17,子育て関連マスタ!$I$32:$M$37,2,FALSE),0),
  AND(U378=21,入力項目!$S$16="高専"),IFERROR(VLOOKUP(入力項目!$S$17,子育て関連マスタ!$I$32:$M$37,2,FALSE),0),
  U378&gt;=22,0
  ),0),0
) +
IF(AND(U378&gt;=1,U378&lt;=15),IF($D378=入力項目!$S$8,入力項目!$S$3,0),0) +
IF(AND(U378&gt;=1,U378&lt;=15),IF($D378=5,入力項目!$S$4,0),0) +
IF(AND(U378&gt;=1,U378&lt;=15),IF($D378=12,入力項目!$S$5,0),0) +
IF(AND(入力項目!$S$7=$A378,入力項目!$S$8=$D378),子育て関連マスタ!$C$14,0) +
IFERROR(IF(AND(YEAR(EDATE(DATE(入力項目!$S$7,入力項目!$S$8,1),1))=$A378,MONTH(EDATE(DATE(入力項目!$S$7,入力項目!$S$8,1),1))=$D378),子育て関連マスタ!$C$15,0),0) +
IF(AND(OR(U378=3,U378=5,U378=7),$D378=11),子育て関連マスタ!$C$17,0) +
IF(AND(U378=20,$D378=1),子育て関連マスタ!$C$18,0) +
IF(AND(U378=20,$D378=1),
IFERROR(_xlfn.IFS(
入力項目!$S$10="男",子育て関連マスタ!$C$18,
入力項目!$S$10="女",子育て関連マスタ!$C$19
),0),0
) +
IF(AND(U378&gt;=入力項目!$S$18,U378&lt;=入力項目!$S$19),入力項目!$S$20,0) +
IF(AND(U378&gt;=入力項目!$S$21,U378&lt;=入力項目!$S$22),入力項目!$S$23,0) +
IF(AND(U378&gt;=入力項目!$S$24,U378&lt;=入力項目!$S$25),入力項目!$S$26,0)
)</f>
        <v>0</v>
      </c>
      <c r="AJ378" s="10">
        <f ca="1">-VLOOKUP($D378,月別収支!$A$2:$H$13,7,FALSE)</f>
        <v>-20000</v>
      </c>
    </row>
    <row r="379" spans="1:36" x14ac:dyDescent="0.4">
      <c r="A379">
        <f t="shared" ca="1" si="105"/>
        <v>2056</v>
      </c>
      <c r="B379">
        <f t="shared" ca="1" si="95"/>
        <v>2055</v>
      </c>
      <c r="C379">
        <f t="shared" ca="1" si="96"/>
        <v>32</v>
      </c>
      <c r="D379">
        <f t="shared" ca="1" si="106"/>
        <v>1</v>
      </c>
      <c r="E379" t="str">
        <f t="shared" ca="1" si="90"/>
        <v>2056年1月</v>
      </c>
      <c r="F379">
        <f ca="1">IF(OR(入力項目!$N$5&lt;$A379,AND(入力項目!$N$5=$A379,入力項目!$N$6&lt;$D379)),IF(F378=0,1,IF(G379=12,F378+1,F378)),0)</f>
        <v>31</v>
      </c>
      <c r="G379">
        <f ca="1">IF(OR(入力項目!$N$5&lt;$A379,AND(入力項目!$N$5=$A379,入力項目!$N$6&lt;$D379)),IF(G378=12,1,G378+1),0)</f>
        <v>3</v>
      </c>
      <c r="H379" t="str">
        <f t="shared" ca="1" si="91"/>
        <v>31_3</v>
      </c>
      <c r="I379">
        <f ca="1">IF(
  IFERROR(AND($C379&gt;0,MOD($C379,入力項目!$N$22)=0,$D379=入力項目!$N$23), FALSE),
  1,
  IF(
    AND(I378&gt;0,J378=12),
    IF(I378=入力項目!$N$28, 0, I378+1),
    I378
  )
)</f>
        <v>2</v>
      </c>
      <c r="J379">
        <f ca="1">IF($D379=入力項目!$N$23,1,IFERROR(J378+1,1))</f>
        <v>8</v>
      </c>
      <c r="K379" t="str">
        <f t="shared" ca="1" si="92"/>
        <v>2_8</v>
      </c>
      <c r="L379">
        <f ca="1">L378+IF(入力項目!$D$4=$D379,1,0)</f>
        <v>60</v>
      </c>
      <c r="M379" t="str">
        <f t="shared" ca="1" si="93"/>
        <v>60歳</v>
      </c>
      <c r="N379">
        <f t="shared" ca="1" si="97"/>
        <v>61</v>
      </c>
      <c r="O379" t="str">
        <f t="shared" ca="1" si="94"/>
        <v>61歳</v>
      </c>
      <c r="P379">
        <f t="shared" ca="1" si="98"/>
        <v>35</v>
      </c>
      <c r="Q379">
        <f t="shared" ca="1" si="99"/>
        <v>33</v>
      </c>
      <c r="R379">
        <f t="shared" ca="1" si="100"/>
        <v>2056</v>
      </c>
      <c r="S379">
        <f t="shared" ca="1" si="101"/>
        <v>2056</v>
      </c>
      <c r="T379">
        <f t="shared" ca="1" si="102"/>
        <v>2056</v>
      </c>
      <c r="U379">
        <f t="shared" ca="1" si="103"/>
        <v>2056</v>
      </c>
      <c r="V379" s="10">
        <f t="shared" ca="1" si="104"/>
        <v>46715145</v>
      </c>
      <c r="W379" s="10">
        <f ca="1">IF($L379&lt;その他マスタ!$B$1,VLOOKUP($D379,月別収支!$A$2:$H$13,2,FALSE),その他マスタ!$B$3)+IF(AND($L379=その他マスタ!$B$1,入力項目!$I$9="あり",$D379=入力項目!$D$4),その他マスタ!$B$2,0)</f>
        <v>300000</v>
      </c>
      <c r="X379" s="10">
        <f ca="1">-IF(入力項目!$K$5=TRUE,
IF($F379+$G379&lt;3,VLOOKUP($D379,月別収支!$A$2:$H$13,8,FALSE),0)+IFERROR(VLOOKUP($H379,住宅ローン計算!C:P,13,FALSE),0)+IF($F379&gt;1,IF(OR($G379=3,$G379=6,$G379=9,$G379=12),ROUNDUP(入力項目!$N$18/4,0),0),0),
VLOOKUP($D379,月別収支!$A$2:$H$13,8,FALSE))</f>
        <v>-91090</v>
      </c>
      <c r="Y379" s="10">
        <f ca="1">-VLOOKUP($D379,月別収支!$A$2:$H$13,3,FALSE)</f>
        <v>-75000</v>
      </c>
      <c r="Z379" s="10">
        <f ca="1">-VLOOKUP($D379,月別収支!$A$2:$H$13,4,FALSE)</f>
        <v>-27000</v>
      </c>
      <c r="AA379" s="10">
        <f ca="1">-VLOOKUP($D379,月別収支!$A$2:$H$13,6,FALSE)</f>
        <v>-10000</v>
      </c>
      <c r="AB379" s="10">
        <f ca="1">-(
VLOOKUP($D379,月別収支!$A$2:$H$13,5,FALSE)+IF(AND(入力項目!$I$27&lt;=$A379,ISEVEN($A379-入力項目!$I$27),入力項目!$I$28=$D379),入力項目!$I$26,0)
+IF(入力項目!$K$26=TRUE,
IFERROR(VLOOKUP($K379,マイカーローン計算!C:P,13,FALSE),0),
IFERROR(
  IF(AND($C379&gt;0,MOD($C379,入力項目!$N$22)=0,$D379=入力項目!$N$23),入力項目!$N$24,0),
 0
)
)
)</f>
        <v>-20000</v>
      </c>
      <c r="AC379" s="10">
        <f ca="1">-IF($A379&lt;入力項目!$N$33,入力項目!$N$35,IF(AND($A379=入力項目!$N$33,$D379&lt;=入力項目!$N$34),入力項目!$N$35,0))</f>
        <v>0</v>
      </c>
      <c r="AD379">
        <f ca="1">-(
_xlfn.IFS(
P379&lt;=入力項目!$S$11,0,
AND(P379&gt;=入力項目!$S$11+1,P379&lt;=3),IFERROR(VLOOKUP(入力項目!$S$12,子育て関連マスタ!$I$4:$M$5,4,FALSE),0),
AND(P379&gt;=4,P379&lt;=6),IFERROR(VLOOKUP(入力項目!$S$13,子育て関連マスタ!$I$9:$M$12,4,FALSE),0),
AND(P379&gt;=7,P379&lt;=12),IFERROR(VLOOKUP(入力項目!$S$14,子育て関連マスタ!$I$16:$M$17,4,FALSE),0),
AND(P379&gt;=13,P379&lt;=15),IFERROR(VLOOKUP(入力項目!$S$15,子育て関連マスタ!$I$21:$M$22,4,FALSE),0),
AND(P379&gt;=16,P379&lt;=18),IFERROR(VLOOKUP(入力項目!$S$16,子育て関連マスタ!$I$26:$M$28,4,FALSE),0),
AND(P379&gt;=19,P379&lt;=20,入力項目!$S$16="高専"),IFERROR(VLOOKUP(入力項目!$S$16,子育て関連マスタ!$I$26:$M$28,4,FALSE),0),
AND(P379&gt;=19,P379&lt;=20,入力項目!$S$16&lt;&gt;"高専"),IFERROR(VLOOKUP(入力項目!$S$17,子育て関連マスタ!$I$32:$M$37,4,FALSE),0),
AND(P379&gt;=21,P379&lt;=22,入力項目!$S$16="高専"),IFERROR(VLOOKUP(入力項目!$S$17,子育て関連マスタ!$I$32:$M$34,4,FALSE),0),
AND(P379&gt;=21,P379&lt;=22,入力項目!$S$16&lt;&gt;"高専"),IFERROR(VLOOKUP(入力項目!$S$17,子育て関連マスタ!$I$32:$M$34,4,FALSE),0),
P379&gt;=23,0
) +
IF($D379=4,
  IFERROR(_xlfn.IFS(
  P379&lt;=入力項目!$S$11,0,
  AND(P379=入力項目!$S$11),IFERROR(VLOOKUP(入力項目!$S$12,子育て関連マスタ!$I$4:$M$5,2,FALSE),0),
  AND(P379=4),IFERROR(VLOOKUP(入力項目!$S$13,子育て関連マスタ!$I$9:$M$12,2,FALSE),0),
  AND(P379=7),IFERROR(VLOOKUP(入力項目!$S$14,子育て関連マスタ!$I$16:$M$17,2,FALSE),0),
  AND(P379=13),IFERROR(VLOOKUP(入力項目!$S$15,子育て関連マスタ!$I$21:$M$22,2,FALSE),0),
  AND(P379=16),IFERROR(VLOOKUP(入力項目!$S$16,子育て関連マスタ!$I$26:$M$28,2,FALSE),0),
  AND(P379=19,入力項目!$S$16&lt;&gt;"高専"),IFERROR(VLOOKUP(入力項目!$S$17,子育て関連マスタ!$I$32:$M$37,2,FALSE),0),
  AND(P379=21,入力項目!$S$16="高専"),IFERROR(VLOOKUP(入力項目!$S$17,子育て関連マスタ!$I$32:$M$37,2,FALSE),0),
  P379&gt;=22,0
  ),0),0
) +
IF(AND(P379&gt;=1,P379&lt;=15),IF($D379=入力項目!$S$8,入力項目!$S$3,0),0) +
IF(AND(P379&gt;=1,P379&lt;=15),IF($D379=5,入力項目!$S$4,0),0) +
IF(AND(P379&gt;=1,P379&lt;=15),IF($D379=12,入力項目!$S$5,0),0) +
IF(AND(入力項目!$S$7=$A379,入力項目!$S$8=$D379),子育て関連マスタ!$C$14,0) +
IFERROR(IF(AND(YEAR(EDATE(DATE(入力項目!$S$7,入力項目!$S$8,1),1))=$A379,MONTH(EDATE(DATE(入力項目!$S$7,入力項目!$S$8,1),1))=$D379),子育て関連マスタ!$C$15,0),0) +
IF(AND(OR(P379=3,P379=5,P379=7),$D379=11),子育て関連マスタ!$C$17,0) +
IF(AND(P379=20,$D379=1),子育て関連マスタ!$C$18,0) +
IF(AND(P379=20,$D379=1),
IFERROR(_xlfn.IFS(
入力項目!$S$10="男",子育て関連マスタ!$C$18,
入力項目!$S$10="女",子育て関連マスタ!$C$19
),0),0
) +
IF(AND(P379&gt;=入力項目!$S$18,P379&lt;=入力項目!$S$19),入力項目!$S$20,0) +
IF(AND(P379&gt;=入力項目!$S$21,P379&lt;=入力項目!$S$22),入力項目!$S$23,0) +
IF(AND(P379&gt;=入力項目!$S$24,P379&lt;=入力項目!$S$25),入力項目!$S$26,0)
)</f>
        <v>0</v>
      </c>
      <c r="AE379">
        <f ca="1">-(
_xlfn.IFS(
Q379&lt;=入力項目!$S$11,0,
AND(Q379&gt;=入力項目!$S$11+1,Q379&lt;=3),IFERROR(VLOOKUP(入力項目!$S$12,子育て関連マスタ!$I$4:$M$5,4,FALSE),0),
AND(Q379&gt;=4,Q379&lt;=6),IFERROR(VLOOKUP(入力項目!$S$13,子育て関連マスタ!$I$9:$M$12,4,FALSE),0),
AND(Q379&gt;=7,Q379&lt;=12),IFERROR(VLOOKUP(入力項目!$S$14,子育て関連マスタ!$I$16:$M$17,4,FALSE),0),
AND(Q379&gt;=13,Q379&lt;=15),IFERROR(VLOOKUP(入力項目!$S$15,子育て関連マスタ!$I$21:$M$22,4,FALSE),0),
AND(Q379&gt;=16,Q379&lt;=18),IFERROR(VLOOKUP(入力項目!$S$16,子育て関連マスタ!$I$26:$M$28,4,FALSE),0),
AND(Q379&gt;=19,Q379&lt;=20,入力項目!$S$16="高専"),IFERROR(VLOOKUP(入力項目!$S$16,子育て関連マスタ!$I$26:$M$28,4,FALSE),0),
AND(Q379&gt;=19,Q379&lt;=20,入力項目!$S$16&lt;&gt;"高専"),IFERROR(VLOOKUP(入力項目!$S$17,子育て関連マスタ!$I$32:$M$37,4,FALSE),0),
AND(Q379&gt;=21,Q379&lt;=22,入力項目!$S$16="高専"),IFERROR(VLOOKUP(入力項目!$S$17,子育て関連マスタ!$I$32:$M$34,4,FALSE),0),
AND(Q379&gt;=21,Q379&lt;=22,入力項目!$S$16&lt;&gt;"高専"),IFERROR(VLOOKUP(入力項目!$S$17,子育て関連マスタ!$I$32:$M$34,4,FALSE),0),
Q379&gt;=23,0
) +
IF($D379=4,
  IFERROR(_xlfn.IFS(
  Q379&lt;=入力項目!$S$11,0,
  AND(Q379=入力項目!$S$11),IFERROR(VLOOKUP(入力項目!$S$12,子育て関連マスタ!$I$4:$M$5,2,FALSE),0),
  AND(Q379=4),IFERROR(VLOOKUP(入力項目!$S$13,子育て関連マスタ!$I$9:$M$12,2,FALSE),0),
  AND(Q379=7),IFERROR(VLOOKUP(入力項目!$S$14,子育て関連マスタ!$I$16:$M$17,2,FALSE),0),
  AND(Q379=13),IFERROR(VLOOKUP(入力項目!$S$15,子育て関連マスタ!$I$21:$M$22,2,FALSE),0),
  AND(Q379=16),IFERROR(VLOOKUP(入力項目!$S$16,子育て関連マスタ!$I$26:$M$28,2,FALSE),0),
  AND(Q379=19,入力項目!$S$16&lt;&gt;"高専"),IFERROR(VLOOKUP(入力項目!$S$17,子育て関連マスタ!$I$32:$M$37,2,FALSE),0),
  AND(Q379=21,入力項目!$S$16="高専"),IFERROR(VLOOKUP(入力項目!$S$17,子育て関連マスタ!$I$32:$M$37,2,FALSE),0),
  Q379&gt;=22,0
  ),0),0
) +
IF(AND(Q379&gt;=1,Q379&lt;=15),IF($D379=入力項目!$S$8,入力項目!$S$3,0),0) +
IF(AND(Q379&gt;=1,Q379&lt;=15),IF($D379=5,入力項目!$S$4,0),0) +
IF(AND(Q379&gt;=1,Q379&lt;=15),IF($D379=12,入力項目!$S$5,0),0) +
IF(AND(入力項目!$S$7=$A379,入力項目!$S$8=$D379),子育て関連マスタ!$C$14,0) +
IFERROR(IF(AND(YEAR(EDATE(DATE(入力項目!$S$7,入力項目!$S$8,1),1))=$A379,MONTH(EDATE(DATE(入力項目!$S$7,入力項目!$S$8,1),1))=$D379),子育て関連マスタ!$C$15,0),0) +
IF(AND(OR(Q379=3,Q379=5,Q379=7),$D379=11),子育て関連マスタ!$C$17,0) +
IF(AND(Q379=20,$D379=1),子育て関連マスタ!$C$18,0) +
IF(AND(Q379=20,$D379=1),
IFERROR(_xlfn.IFS(
入力項目!$S$10="男",子育て関連マスタ!$C$18,
入力項目!$S$10="女",子育て関連マスタ!$C$19
),0),0
) +
IF(AND(Q379&gt;=入力項目!$S$18,Q379&lt;=入力項目!$S$19),入力項目!$S$20,0) +
IF(AND(Q379&gt;=入力項目!$S$21,Q379&lt;=入力項目!$S$22),入力項目!$S$23,0) +
IF(AND(Q379&gt;=入力項目!$S$24,Q379&lt;=入力項目!$S$25),入力項目!$S$26,0)
)</f>
        <v>0</v>
      </c>
      <c r="AF379">
        <f ca="1">-(
_xlfn.IFS(
R379&lt;=入力項目!$S$11,0,
AND(R379&gt;=入力項目!$S$11+1,R379&lt;=3),IFERROR(VLOOKUP(入力項目!$S$12,子育て関連マスタ!$I$4:$M$5,4,FALSE),0),
AND(R379&gt;=4,R379&lt;=6),IFERROR(VLOOKUP(入力項目!$S$13,子育て関連マスタ!$I$9:$M$12,4,FALSE),0),
AND(R379&gt;=7,R379&lt;=12),IFERROR(VLOOKUP(入力項目!$S$14,子育て関連マスタ!$I$16:$M$17,4,FALSE),0),
AND(R379&gt;=13,R379&lt;=15),IFERROR(VLOOKUP(入力項目!$S$15,子育て関連マスタ!$I$21:$M$22,4,FALSE),0),
AND(R379&gt;=16,R379&lt;=18),IFERROR(VLOOKUP(入力項目!$S$16,子育て関連マスタ!$I$26:$M$28,4,FALSE),0),
AND(R379&gt;=19,R379&lt;=20,入力項目!$S$16="高専"),IFERROR(VLOOKUP(入力項目!$S$16,子育て関連マスタ!$I$26:$M$28,4,FALSE),0),
AND(R379&gt;=19,R379&lt;=20,入力項目!$S$16&lt;&gt;"高専"),IFERROR(VLOOKUP(入力項目!$S$17,子育て関連マスタ!$I$32:$M$37,4,FALSE),0),
AND(R379&gt;=21,R379&lt;=22,入力項目!$S$16="高専"),IFERROR(VLOOKUP(入力項目!$S$17,子育て関連マスタ!$I$32:$M$34,4,FALSE),0),
AND(R379&gt;=21,R379&lt;=22,入力項目!$S$16&lt;&gt;"高専"),IFERROR(VLOOKUP(入力項目!$S$17,子育て関連マスタ!$I$32:$M$34,4,FALSE),0),
R379&gt;=23,0
) +
IF($D379=4,
  IFERROR(_xlfn.IFS(
  R379&lt;=入力項目!$S$11,0,
  AND(R379=入力項目!$S$11),IFERROR(VLOOKUP(入力項目!$S$12,子育て関連マスタ!$I$4:$M$5,2,FALSE),0),
  AND(R379=4),IFERROR(VLOOKUP(入力項目!$S$13,子育て関連マスタ!$I$9:$M$12,2,FALSE),0),
  AND(R379=7),IFERROR(VLOOKUP(入力項目!$S$14,子育て関連マスタ!$I$16:$M$17,2,FALSE),0),
  AND(R379=13),IFERROR(VLOOKUP(入力項目!$S$15,子育て関連マスタ!$I$21:$M$22,2,FALSE),0),
  AND(R379=16),IFERROR(VLOOKUP(入力項目!$S$16,子育て関連マスタ!$I$26:$M$28,2,FALSE),0),
  AND(R379=19,入力項目!$S$16&lt;&gt;"高専"),IFERROR(VLOOKUP(入力項目!$S$17,子育て関連マスタ!$I$32:$M$37,2,FALSE),0),
  AND(R379=21,入力項目!$S$16="高専"),IFERROR(VLOOKUP(入力項目!$S$17,子育て関連マスタ!$I$32:$M$37,2,FALSE),0),
  R379&gt;=22,0
  ),0),0
) +
IF(AND(R379&gt;=1,R379&lt;=15),IF($D379=入力項目!$S$8,入力項目!$S$3,0),0) +
IF(AND(R379&gt;=1,R379&lt;=15),IF($D379=5,入力項目!$S$4,0),0) +
IF(AND(R379&gt;=1,R379&lt;=15),IF($D379=12,入力項目!$S$5,0),0) +
IF(AND(入力項目!$S$7=$A379,入力項目!$S$8=$D379),子育て関連マスタ!$C$14,0) +
IFERROR(IF(AND(YEAR(EDATE(DATE(入力項目!$S$7,入力項目!$S$8,1),1))=$A379,MONTH(EDATE(DATE(入力項目!$S$7,入力項目!$S$8,1),1))=$D379),子育て関連マスタ!$C$15,0),0) +
IF(AND(OR(R379=3,R379=5,R379=7),$D379=11),子育て関連マスタ!$C$17,0) +
IF(AND(R379=20,$D379=1),子育て関連マスタ!$C$18,0) +
IF(AND(R379=20,$D379=1),
IFERROR(_xlfn.IFS(
入力項目!$S$10="男",子育て関連マスタ!$C$18,
入力項目!$S$10="女",子育て関連マスタ!$C$19
),0),0
) +
IF(AND(R379&gt;=入力項目!$S$18,R379&lt;=入力項目!$S$19),入力項目!$S$20,0) +
IF(AND(R379&gt;=入力項目!$S$21,R379&lt;=入力項目!$S$22),入力項目!$S$23,0) +
IF(AND(R379&gt;=入力項目!$S$24,R379&lt;=入力項目!$S$25),入力項目!$S$26,0)
)</f>
        <v>0</v>
      </c>
      <c r="AG379">
        <f ca="1">-(
_xlfn.IFS(
S379&lt;=入力項目!$S$11,0,
AND(S379&gt;=入力項目!$S$11+1,S379&lt;=3),IFERROR(VLOOKUP(入力項目!$S$12,子育て関連マスタ!$I$4:$M$5,4,FALSE),0),
AND(S379&gt;=4,S379&lt;=6),IFERROR(VLOOKUP(入力項目!$S$13,子育て関連マスタ!$I$9:$M$12,4,FALSE),0),
AND(S379&gt;=7,S379&lt;=12),IFERROR(VLOOKUP(入力項目!$S$14,子育て関連マスタ!$I$16:$M$17,4,FALSE),0),
AND(S379&gt;=13,S379&lt;=15),IFERROR(VLOOKUP(入力項目!$S$15,子育て関連マスタ!$I$21:$M$22,4,FALSE),0),
AND(S379&gt;=16,S379&lt;=18),IFERROR(VLOOKUP(入力項目!$S$16,子育て関連マスタ!$I$26:$M$28,4,FALSE),0),
AND(S379&gt;=19,S379&lt;=20,入力項目!$S$16="高専"),IFERROR(VLOOKUP(入力項目!$S$16,子育て関連マスタ!$I$26:$M$28,4,FALSE),0),
AND(S379&gt;=19,S379&lt;=20,入力項目!$S$16&lt;&gt;"高専"),IFERROR(VLOOKUP(入力項目!$S$17,子育て関連マスタ!$I$32:$M$37,4,FALSE),0),
AND(S379&gt;=21,S379&lt;=22,入力項目!$S$16="高専"),IFERROR(VLOOKUP(入力項目!$S$17,子育て関連マスタ!$I$32:$M$34,4,FALSE),0),
AND(S379&gt;=21,S379&lt;=22,入力項目!$S$16&lt;&gt;"高専"),IFERROR(VLOOKUP(入力項目!$S$17,子育て関連マスタ!$I$32:$M$34,4,FALSE),0),
S379&gt;=23,0
) +
IF($D379=4,
  IFERROR(_xlfn.IFS(
  S379&lt;=入力項目!$S$11,0,
  AND(S379=入力項目!$S$11),IFERROR(VLOOKUP(入力項目!$S$12,子育て関連マスタ!$I$4:$M$5,2,FALSE),0),
  AND(S379=4),IFERROR(VLOOKUP(入力項目!$S$13,子育て関連マスタ!$I$9:$M$12,2,FALSE),0),
  AND(S379=7),IFERROR(VLOOKUP(入力項目!$S$14,子育て関連マスタ!$I$16:$M$17,2,FALSE),0),
  AND(S379=13),IFERROR(VLOOKUP(入力項目!$S$15,子育て関連マスタ!$I$21:$M$22,2,FALSE),0),
  AND(S379=16),IFERROR(VLOOKUP(入力項目!$S$16,子育て関連マスタ!$I$26:$M$28,2,FALSE),0),
  AND(S379=19,入力項目!$S$16&lt;&gt;"高専"),IFERROR(VLOOKUP(入力項目!$S$17,子育て関連マスタ!$I$32:$M$37,2,FALSE),0),
  AND(S379=21,入力項目!$S$16="高専"),IFERROR(VLOOKUP(入力項目!$S$17,子育て関連マスタ!$I$32:$M$37,2,FALSE),0),
  S379&gt;=22,0
  ),0),0
) +
IF(AND(S379&gt;=1,S379&lt;=15),IF($D379=入力項目!$S$8,入力項目!$S$3,0),0) +
IF(AND(S379&gt;=1,S379&lt;=15),IF($D379=5,入力項目!$S$4,0),0) +
IF(AND(S379&gt;=1,S379&lt;=15),IF($D379=12,入力項目!$S$5,0),0) +
IF(AND(入力項目!$S$7=$A379,入力項目!$S$8=$D379),子育て関連マスタ!$C$14,0) +
IFERROR(IF(AND(YEAR(EDATE(DATE(入力項目!$S$7,入力項目!$S$8,1),1))=$A379,MONTH(EDATE(DATE(入力項目!$S$7,入力項目!$S$8,1),1))=$D379),子育て関連マスタ!$C$15,0),0) +
IF(AND(OR(S379=3,S379=5,S379=7),$D379=11),子育て関連マスタ!$C$17,0) +
IF(AND(S379=20,$D379=1),子育て関連マスタ!$C$18,0) +
IF(AND(S379=20,$D379=1),
IFERROR(_xlfn.IFS(
入力項目!$S$10="男",子育て関連マスタ!$C$18,
入力項目!$S$10="女",子育て関連マスタ!$C$19
),0),0
) +
IF(AND(S379&gt;=入力項目!$S$18,S379&lt;=入力項目!$S$19),入力項目!$S$20,0) +
IF(AND(S379&gt;=入力項目!$S$21,S379&lt;=入力項目!$S$22),入力項目!$S$23,0) +
IF(AND(S379&gt;=入力項目!$S$24,S379&lt;=入力項目!$S$25),入力項目!$S$26,0)
)</f>
        <v>0</v>
      </c>
      <c r="AH379">
        <f ca="1">-(
_xlfn.IFS(
T379&lt;=入力項目!$S$11,0,
AND(T379&gt;=入力項目!$S$11+1,T379&lt;=3),IFERROR(VLOOKUP(入力項目!$S$12,子育て関連マスタ!$I$4:$M$5,4,FALSE),0),
AND(T379&gt;=4,T379&lt;=6),IFERROR(VLOOKUP(入力項目!$S$13,子育て関連マスタ!$I$9:$M$12,4,FALSE),0),
AND(T379&gt;=7,T379&lt;=12),IFERROR(VLOOKUP(入力項目!$S$14,子育て関連マスタ!$I$16:$M$17,4,FALSE),0),
AND(T379&gt;=13,T379&lt;=15),IFERROR(VLOOKUP(入力項目!$S$15,子育て関連マスタ!$I$21:$M$22,4,FALSE),0),
AND(T379&gt;=16,T379&lt;=18),IFERROR(VLOOKUP(入力項目!$S$16,子育て関連マスタ!$I$26:$M$28,4,FALSE),0),
AND(T379&gt;=19,T379&lt;=20,入力項目!$S$16="高専"),IFERROR(VLOOKUP(入力項目!$S$16,子育て関連マスタ!$I$26:$M$28,4,FALSE),0),
AND(T379&gt;=19,T379&lt;=20,入力項目!$S$16&lt;&gt;"高専"),IFERROR(VLOOKUP(入力項目!$S$17,子育て関連マスタ!$I$32:$M$37,4,FALSE),0),
AND(T379&gt;=21,T379&lt;=22,入力項目!$S$16="高専"),IFERROR(VLOOKUP(入力項目!$S$17,子育て関連マスタ!$I$32:$M$34,4,FALSE),0),
AND(T379&gt;=21,T379&lt;=22,入力項目!$S$16&lt;&gt;"高専"),IFERROR(VLOOKUP(入力項目!$S$17,子育て関連マスタ!$I$32:$M$34,4,FALSE),0),
T379&gt;=23,0
) +
IF($D379=4,
  IFERROR(_xlfn.IFS(
  T379&lt;=入力項目!$S$11,0,
  AND(T379=入力項目!$S$11),IFERROR(VLOOKUP(入力項目!$S$12,子育て関連マスタ!$I$4:$M$5,2,FALSE),0),
  AND(T379=4),IFERROR(VLOOKUP(入力項目!$S$13,子育て関連マスタ!$I$9:$M$12,2,FALSE),0),
  AND(T379=7),IFERROR(VLOOKUP(入力項目!$S$14,子育て関連マスタ!$I$16:$M$17,2,FALSE),0),
  AND(T379=13),IFERROR(VLOOKUP(入力項目!$S$15,子育て関連マスタ!$I$21:$M$22,2,FALSE),0),
  AND(T379=16),IFERROR(VLOOKUP(入力項目!$S$16,子育て関連マスタ!$I$26:$M$28,2,FALSE),0),
  AND(T379=19,入力項目!$S$16&lt;&gt;"高専"),IFERROR(VLOOKUP(入力項目!$S$17,子育て関連マスタ!$I$32:$M$37,2,FALSE),0),
  AND(T379=21,入力項目!$S$16="高専"),IFERROR(VLOOKUP(入力項目!$S$17,子育て関連マスタ!$I$32:$M$37,2,FALSE),0),
  T379&gt;=22,0
  ),0),0
) +
IF(AND(T379&gt;=1,T379&lt;=15),IF($D379=入力項目!$S$8,入力項目!$S$3,0),0) +
IF(AND(T379&gt;=1,T379&lt;=15),IF($D379=5,入力項目!$S$4,0),0) +
IF(AND(T379&gt;=1,T379&lt;=15),IF($D379=12,入力項目!$S$5,0),0) +
IF(AND(入力項目!$S$7=$A379,入力項目!$S$8=$D379),子育て関連マスタ!$C$14,0) +
IFERROR(IF(AND(YEAR(EDATE(DATE(入力項目!$S$7,入力項目!$S$8,1),1))=$A379,MONTH(EDATE(DATE(入力項目!$S$7,入力項目!$S$8,1),1))=$D379),子育て関連マスタ!$C$15,0),0) +
IF(AND(OR(T379=3,T379=5,T379=7),$D379=11),子育て関連マスタ!$C$17,0) +
IF(AND(T379=20,$D379=1),子育て関連マスタ!$C$18,0) +
IF(AND(T379=20,$D379=1),
IFERROR(_xlfn.IFS(
入力項目!$S$10="男",子育て関連マスタ!$C$18,
入力項目!$S$10="女",子育て関連マスタ!$C$19
),0),0
) +
IF(AND(T379&gt;=入力項目!$S$18,T379&lt;=入力項目!$S$19),入力項目!$S$20,0) +
IF(AND(T379&gt;=入力項目!$S$21,T379&lt;=入力項目!$S$22),入力項目!$S$23,0) +
IF(AND(T379&gt;=入力項目!$S$24,T379&lt;=入力項目!$S$25),入力項目!$S$26,0)
)</f>
        <v>0</v>
      </c>
      <c r="AI379">
        <f ca="1">-(
_xlfn.IFS(
U379&lt;=入力項目!$S$11,0,
AND(U379&gt;=入力項目!$S$11+1,U379&lt;=3),IFERROR(VLOOKUP(入力項目!$S$12,子育て関連マスタ!$I$4:$M$5,4,FALSE),0),
AND(U379&gt;=4,U379&lt;=6),IFERROR(VLOOKUP(入力項目!$S$13,子育て関連マスタ!$I$9:$M$12,4,FALSE),0),
AND(U379&gt;=7,U379&lt;=12),IFERROR(VLOOKUP(入力項目!$S$14,子育て関連マスタ!$I$16:$M$17,4,FALSE),0),
AND(U379&gt;=13,U379&lt;=15),IFERROR(VLOOKUP(入力項目!$S$15,子育て関連マスタ!$I$21:$M$22,4,FALSE),0),
AND(U379&gt;=16,U379&lt;=18),IFERROR(VLOOKUP(入力項目!$S$16,子育て関連マスタ!$I$26:$M$28,4,FALSE),0),
AND(U379&gt;=19,U379&lt;=20,入力項目!$S$16="高専"),IFERROR(VLOOKUP(入力項目!$S$16,子育て関連マスタ!$I$26:$M$28,4,FALSE),0),
AND(U379&gt;=19,U379&lt;=20,入力項目!$S$16&lt;&gt;"高専"),IFERROR(VLOOKUP(入力項目!$S$17,子育て関連マスタ!$I$32:$M$37,4,FALSE),0),
AND(U379&gt;=21,U379&lt;=22,入力項目!$S$16="高専"),IFERROR(VLOOKUP(入力項目!$S$17,子育て関連マスタ!$I$32:$M$34,4,FALSE),0),
AND(U379&gt;=21,U379&lt;=22,入力項目!$S$16&lt;&gt;"高専"),IFERROR(VLOOKUP(入力項目!$S$17,子育て関連マスタ!$I$32:$M$34,4,FALSE),0),
U379&gt;=23,0
) +
IF($D379=4,
  IFERROR(_xlfn.IFS(
  U379&lt;=入力項目!$S$11,0,
  AND(U379=入力項目!$S$11),IFERROR(VLOOKUP(入力項目!$S$12,子育て関連マスタ!$I$4:$M$5,2,FALSE),0),
  AND(U379=4),IFERROR(VLOOKUP(入力項目!$S$13,子育て関連マスタ!$I$9:$M$12,2,FALSE),0),
  AND(U379=7),IFERROR(VLOOKUP(入力項目!$S$14,子育て関連マスタ!$I$16:$M$17,2,FALSE),0),
  AND(U379=13),IFERROR(VLOOKUP(入力項目!$S$15,子育て関連マスタ!$I$21:$M$22,2,FALSE),0),
  AND(U379=16),IFERROR(VLOOKUP(入力項目!$S$16,子育て関連マスタ!$I$26:$M$28,2,FALSE),0),
  AND(U379=19,入力項目!$S$16&lt;&gt;"高専"),IFERROR(VLOOKUP(入力項目!$S$17,子育て関連マスタ!$I$32:$M$37,2,FALSE),0),
  AND(U379=21,入力項目!$S$16="高専"),IFERROR(VLOOKUP(入力項目!$S$17,子育て関連マスタ!$I$32:$M$37,2,FALSE),0),
  U379&gt;=22,0
  ),0),0
) +
IF(AND(U379&gt;=1,U379&lt;=15),IF($D379=入力項目!$S$8,入力項目!$S$3,0),0) +
IF(AND(U379&gt;=1,U379&lt;=15),IF($D379=5,入力項目!$S$4,0),0) +
IF(AND(U379&gt;=1,U379&lt;=15),IF($D379=12,入力項目!$S$5,0),0) +
IF(AND(入力項目!$S$7=$A379,入力項目!$S$8=$D379),子育て関連マスタ!$C$14,0) +
IFERROR(IF(AND(YEAR(EDATE(DATE(入力項目!$S$7,入力項目!$S$8,1),1))=$A379,MONTH(EDATE(DATE(入力項目!$S$7,入力項目!$S$8,1),1))=$D379),子育て関連マスタ!$C$15,0),0) +
IF(AND(OR(U379=3,U379=5,U379=7),$D379=11),子育て関連マスタ!$C$17,0) +
IF(AND(U379=20,$D379=1),子育て関連マスタ!$C$18,0) +
IF(AND(U379=20,$D379=1),
IFERROR(_xlfn.IFS(
入力項目!$S$10="男",子育て関連マスタ!$C$18,
入力項目!$S$10="女",子育て関連マスタ!$C$19
),0),0
) +
IF(AND(U379&gt;=入力項目!$S$18,U379&lt;=入力項目!$S$19),入力項目!$S$20,0) +
IF(AND(U379&gt;=入力項目!$S$21,U379&lt;=入力項目!$S$22),入力項目!$S$23,0) +
IF(AND(U379&gt;=入力項目!$S$24,U379&lt;=入力項目!$S$25),入力項目!$S$26,0)
)</f>
        <v>0</v>
      </c>
      <c r="AJ379" s="10">
        <f ca="1">-VLOOKUP($D379,月別収支!$A$2:$H$13,7,FALSE)</f>
        <v>-20000</v>
      </c>
    </row>
    <row r="380" spans="1:36" x14ac:dyDescent="0.4">
      <c r="A380">
        <f t="shared" ca="1" si="105"/>
        <v>2056</v>
      </c>
      <c r="B380">
        <f t="shared" ca="1" si="95"/>
        <v>2055</v>
      </c>
      <c r="C380">
        <f t="shared" ca="1" si="96"/>
        <v>32</v>
      </c>
      <c r="D380">
        <f t="shared" ca="1" si="106"/>
        <v>2</v>
      </c>
      <c r="E380" t="str">
        <f t="shared" ca="1" si="90"/>
        <v>2056年2月</v>
      </c>
      <c r="F380">
        <f ca="1">IF(OR(入力項目!$N$5&lt;$A380,AND(入力項目!$N$5=$A380,入力項目!$N$6&lt;$D380)),IF(F379=0,1,IF(G380=12,F379+1,F379)),0)</f>
        <v>31</v>
      </c>
      <c r="G380">
        <f ca="1">IF(OR(入力項目!$N$5&lt;$A380,AND(入力項目!$N$5=$A380,入力項目!$N$6&lt;$D380)),IF(G379=12,1,G379+1),0)</f>
        <v>4</v>
      </c>
      <c r="H380" t="str">
        <f t="shared" ca="1" si="91"/>
        <v>31_4</v>
      </c>
      <c r="I380">
        <f ca="1">IF(
  IFERROR(AND($C380&gt;0,MOD($C380,入力項目!$N$22)=0,$D380=入力項目!$N$23), FALSE),
  1,
  IF(
    AND(I379&gt;0,J379=12),
    IF(I379=入力項目!$N$28, 0, I379+1),
    I379
  )
)</f>
        <v>2</v>
      </c>
      <c r="J380">
        <f ca="1">IF($D380=入力項目!$N$23,1,IFERROR(J379+1,1))</f>
        <v>9</v>
      </c>
      <c r="K380" t="str">
        <f t="shared" ca="1" si="92"/>
        <v>2_9</v>
      </c>
      <c r="L380">
        <f ca="1">L379+IF(入力項目!$D$4=$D380,1,0)</f>
        <v>60</v>
      </c>
      <c r="M380" t="str">
        <f t="shared" ca="1" si="93"/>
        <v>60歳</v>
      </c>
      <c r="N380">
        <f t="shared" ca="1" si="97"/>
        <v>61</v>
      </c>
      <c r="O380" t="str">
        <f t="shared" ca="1" si="94"/>
        <v>61歳</v>
      </c>
      <c r="P380">
        <f t="shared" ca="1" si="98"/>
        <v>35</v>
      </c>
      <c r="Q380">
        <f t="shared" ca="1" si="99"/>
        <v>33</v>
      </c>
      <c r="R380">
        <f t="shared" ca="1" si="100"/>
        <v>2056</v>
      </c>
      <c r="S380">
        <f t="shared" ca="1" si="101"/>
        <v>2056</v>
      </c>
      <c r="T380">
        <f t="shared" ca="1" si="102"/>
        <v>2056</v>
      </c>
      <c r="U380">
        <f t="shared" ca="1" si="103"/>
        <v>2056</v>
      </c>
      <c r="V380" s="10">
        <f t="shared" ca="1" si="104"/>
        <v>46809555</v>
      </c>
      <c r="W380" s="10">
        <f ca="1">IF($L380&lt;その他マスタ!$B$1,VLOOKUP($D380,月別収支!$A$2:$H$13,2,FALSE),その他マスタ!$B$3)+IF(AND($L380=その他マスタ!$B$1,入力項目!$I$9="あり",$D380=入力項目!$D$4),その他マスタ!$B$2,0)</f>
        <v>300000</v>
      </c>
      <c r="X380" s="10">
        <f ca="1">-IF(入力項目!$K$5=TRUE,
IF($F380+$G380&lt;3,VLOOKUP($D380,月別収支!$A$2:$H$13,8,FALSE),0)+IFERROR(VLOOKUP($H380,住宅ローン計算!C:P,13,FALSE),0)+IF($F380&gt;1,IF(OR($G380=3,$G380=6,$G380=9,$G380=12),ROUNDUP(入力項目!$N$18/4,0),0),0),
VLOOKUP($D380,月別収支!$A$2:$H$13,8,FALSE))</f>
        <v>-53590</v>
      </c>
      <c r="Y380" s="10">
        <f ca="1">-VLOOKUP($D380,月別収支!$A$2:$H$13,3,FALSE)</f>
        <v>-75000</v>
      </c>
      <c r="Z380" s="10">
        <f ca="1">-VLOOKUP($D380,月別収支!$A$2:$H$13,4,FALSE)</f>
        <v>-27000</v>
      </c>
      <c r="AA380" s="10">
        <f ca="1">-VLOOKUP($D380,月別収支!$A$2:$H$13,6,FALSE)</f>
        <v>-10000</v>
      </c>
      <c r="AB380" s="10">
        <f ca="1">-(
VLOOKUP($D380,月別収支!$A$2:$H$13,5,FALSE)+IF(AND(入力項目!$I$27&lt;=$A380,ISEVEN($A380-入力項目!$I$27),入力項目!$I$28=$D380),入力項目!$I$26,0)
+IF(入力項目!$K$26=TRUE,
IFERROR(VLOOKUP($K380,マイカーローン計算!C:P,13,FALSE),0),
IFERROR(
  IF(AND($C380&gt;0,MOD($C380,入力項目!$N$22)=0,$D380=入力項目!$N$23),入力項目!$N$24,0),
 0
)
)
)</f>
        <v>-20000</v>
      </c>
      <c r="AC380" s="10">
        <f ca="1">-IF($A380&lt;入力項目!$N$33,入力項目!$N$35,IF(AND($A380=入力項目!$N$33,$D380&lt;=入力項目!$N$34),入力項目!$N$35,0))</f>
        <v>0</v>
      </c>
      <c r="AD380">
        <f ca="1">-(
_xlfn.IFS(
P380&lt;=入力項目!$S$11,0,
AND(P380&gt;=入力項目!$S$11+1,P380&lt;=3),IFERROR(VLOOKUP(入力項目!$S$12,子育て関連マスタ!$I$4:$M$5,4,FALSE),0),
AND(P380&gt;=4,P380&lt;=6),IFERROR(VLOOKUP(入力項目!$S$13,子育て関連マスタ!$I$9:$M$12,4,FALSE),0),
AND(P380&gt;=7,P380&lt;=12),IFERROR(VLOOKUP(入力項目!$S$14,子育て関連マスタ!$I$16:$M$17,4,FALSE),0),
AND(P380&gt;=13,P380&lt;=15),IFERROR(VLOOKUP(入力項目!$S$15,子育て関連マスタ!$I$21:$M$22,4,FALSE),0),
AND(P380&gt;=16,P380&lt;=18),IFERROR(VLOOKUP(入力項目!$S$16,子育て関連マスタ!$I$26:$M$28,4,FALSE),0),
AND(P380&gt;=19,P380&lt;=20,入力項目!$S$16="高専"),IFERROR(VLOOKUP(入力項目!$S$16,子育て関連マスタ!$I$26:$M$28,4,FALSE),0),
AND(P380&gt;=19,P380&lt;=20,入力項目!$S$16&lt;&gt;"高専"),IFERROR(VLOOKUP(入力項目!$S$17,子育て関連マスタ!$I$32:$M$37,4,FALSE),0),
AND(P380&gt;=21,P380&lt;=22,入力項目!$S$16="高専"),IFERROR(VLOOKUP(入力項目!$S$17,子育て関連マスタ!$I$32:$M$34,4,FALSE),0),
AND(P380&gt;=21,P380&lt;=22,入力項目!$S$16&lt;&gt;"高専"),IFERROR(VLOOKUP(入力項目!$S$17,子育て関連マスタ!$I$32:$M$34,4,FALSE),0),
P380&gt;=23,0
) +
IF($D380=4,
  IFERROR(_xlfn.IFS(
  P380&lt;=入力項目!$S$11,0,
  AND(P380=入力項目!$S$11),IFERROR(VLOOKUP(入力項目!$S$12,子育て関連マスタ!$I$4:$M$5,2,FALSE),0),
  AND(P380=4),IFERROR(VLOOKUP(入力項目!$S$13,子育て関連マスタ!$I$9:$M$12,2,FALSE),0),
  AND(P380=7),IFERROR(VLOOKUP(入力項目!$S$14,子育て関連マスタ!$I$16:$M$17,2,FALSE),0),
  AND(P380=13),IFERROR(VLOOKUP(入力項目!$S$15,子育て関連マスタ!$I$21:$M$22,2,FALSE),0),
  AND(P380=16),IFERROR(VLOOKUP(入力項目!$S$16,子育て関連マスタ!$I$26:$M$28,2,FALSE),0),
  AND(P380=19,入力項目!$S$16&lt;&gt;"高専"),IFERROR(VLOOKUP(入力項目!$S$17,子育て関連マスタ!$I$32:$M$37,2,FALSE),0),
  AND(P380=21,入力項目!$S$16="高専"),IFERROR(VLOOKUP(入力項目!$S$17,子育て関連マスタ!$I$32:$M$37,2,FALSE),0),
  P380&gt;=22,0
  ),0),0
) +
IF(AND(P380&gt;=1,P380&lt;=15),IF($D380=入力項目!$S$8,入力項目!$S$3,0),0) +
IF(AND(P380&gt;=1,P380&lt;=15),IF($D380=5,入力項目!$S$4,0),0) +
IF(AND(P380&gt;=1,P380&lt;=15),IF($D380=12,入力項目!$S$5,0),0) +
IF(AND(入力項目!$S$7=$A380,入力項目!$S$8=$D380),子育て関連マスタ!$C$14,0) +
IFERROR(IF(AND(YEAR(EDATE(DATE(入力項目!$S$7,入力項目!$S$8,1),1))=$A380,MONTH(EDATE(DATE(入力項目!$S$7,入力項目!$S$8,1),1))=$D380),子育て関連マスタ!$C$15,0),0) +
IF(AND(OR(P380=3,P380=5,P380=7),$D380=11),子育て関連マスタ!$C$17,0) +
IF(AND(P380=20,$D380=1),子育て関連マスタ!$C$18,0) +
IF(AND(P380=20,$D380=1),
IFERROR(_xlfn.IFS(
入力項目!$S$10="男",子育て関連マスタ!$C$18,
入力項目!$S$10="女",子育て関連マスタ!$C$19
),0),0
) +
IF(AND(P380&gt;=入力項目!$S$18,P380&lt;=入力項目!$S$19),入力項目!$S$20,0) +
IF(AND(P380&gt;=入力項目!$S$21,P380&lt;=入力項目!$S$22),入力項目!$S$23,0) +
IF(AND(P380&gt;=入力項目!$S$24,P380&lt;=入力項目!$S$25),入力項目!$S$26,0)
)</f>
        <v>0</v>
      </c>
      <c r="AE380">
        <f ca="1">-(
_xlfn.IFS(
Q380&lt;=入力項目!$S$11,0,
AND(Q380&gt;=入力項目!$S$11+1,Q380&lt;=3),IFERROR(VLOOKUP(入力項目!$S$12,子育て関連マスタ!$I$4:$M$5,4,FALSE),0),
AND(Q380&gt;=4,Q380&lt;=6),IFERROR(VLOOKUP(入力項目!$S$13,子育て関連マスタ!$I$9:$M$12,4,FALSE),0),
AND(Q380&gt;=7,Q380&lt;=12),IFERROR(VLOOKUP(入力項目!$S$14,子育て関連マスタ!$I$16:$M$17,4,FALSE),0),
AND(Q380&gt;=13,Q380&lt;=15),IFERROR(VLOOKUP(入力項目!$S$15,子育て関連マスタ!$I$21:$M$22,4,FALSE),0),
AND(Q380&gt;=16,Q380&lt;=18),IFERROR(VLOOKUP(入力項目!$S$16,子育て関連マスタ!$I$26:$M$28,4,FALSE),0),
AND(Q380&gt;=19,Q380&lt;=20,入力項目!$S$16="高専"),IFERROR(VLOOKUP(入力項目!$S$16,子育て関連マスタ!$I$26:$M$28,4,FALSE),0),
AND(Q380&gt;=19,Q380&lt;=20,入力項目!$S$16&lt;&gt;"高専"),IFERROR(VLOOKUP(入力項目!$S$17,子育て関連マスタ!$I$32:$M$37,4,FALSE),0),
AND(Q380&gt;=21,Q380&lt;=22,入力項目!$S$16="高専"),IFERROR(VLOOKUP(入力項目!$S$17,子育て関連マスタ!$I$32:$M$34,4,FALSE),0),
AND(Q380&gt;=21,Q380&lt;=22,入力項目!$S$16&lt;&gt;"高専"),IFERROR(VLOOKUP(入力項目!$S$17,子育て関連マスタ!$I$32:$M$34,4,FALSE),0),
Q380&gt;=23,0
) +
IF($D380=4,
  IFERROR(_xlfn.IFS(
  Q380&lt;=入力項目!$S$11,0,
  AND(Q380=入力項目!$S$11),IFERROR(VLOOKUP(入力項目!$S$12,子育て関連マスタ!$I$4:$M$5,2,FALSE),0),
  AND(Q380=4),IFERROR(VLOOKUP(入力項目!$S$13,子育て関連マスタ!$I$9:$M$12,2,FALSE),0),
  AND(Q380=7),IFERROR(VLOOKUP(入力項目!$S$14,子育て関連マスタ!$I$16:$M$17,2,FALSE),0),
  AND(Q380=13),IFERROR(VLOOKUP(入力項目!$S$15,子育て関連マスタ!$I$21:$M$22,2,FALSE),0),
  AND(Q380=16),IFERROR(VLOOKUP(入力項目!$S$16,子育て関連マスタ!$I$26:$M$28,2,FALSE),0),
  AND(Q380=19,入力項目!$S$16&lt;&gt;"高専"),IFERROR(VLOOKUP(入力項目!$S$17,子育て関連マスタ!$I$32:$M$37,2,FALSE),0),
  AND(Q380=21,入力項目!$S$16="高専"),IFERROR(VLOOKUP(入力項目!$S$17,子育て関連マスタ!$I$32:$M$37,2,FALSE),0),
  Q380&gt;=22,0
  ),0),0
) +
IF(AND(Q380&gt;=1,Q380&lt;=15),IF($D380=入力項目!$S$8,入力項目!$S$3,0),0) +
IF(AND(Q380&gt;=1,Q380&lt;=15),IF($D380=5,入力項目!$S$4,0),0) +
IF(AND(Q380&gt;=1,Q380&lt;=15),IF($D380=12,入力項目!$S$5,0),0) +
IF(AND(入力項目!$S$7=$A380,入力項目!$S$8=$D380),子育て関連マスタ!$C$14,0) +
IFERROR(IF(AND(YEAR(EDATE(DATE(入力項目!$S$7,入力項目!$S$8,1),1))=$A380,MONTH(EDATE(DATE(入力項目!$S$7,入力項目!$S$8,1),1))=$D380),子育て関連マスタ!$C$15,0),0) +
IF(AND(OR(Q380=3,Q380=5,Q380=7),$D380=11),子育て関連マスタ!$C$17,0) +
IF(AND(Q380=20,$D380=1),子育て関連マスタ!$C$18,0) +
IF(AND(Q380=20,$D380=1),
IFERROR(_xlfn.IFS(
入力項目!$S$10="男",子育て関連マスタ!$C$18,
入力項目!$S$10="女",子育て関連マスタ!$C$19
),0),0
) +
IF(AND(Q380&gt;=入力項目!$S$18,Q380&lt;=入力項目!$S$19),入力項目!$S$20,0) +
IF(AND(Q380&gt;=入力項目!$S$21,Q380&lt;=入力項目!$S$22),入力項目!$S$23,0) +
IF(AND(Q380&gt;=入力項目!$S$24,Q380&lt;=入力項目!$S$25),入力項目!$S$26,0)
)</f>
        <v>0</v>
      </c>
      <c r="AF380">
        <f ca="1">-(
_xlfn.IFS(
R380&lt;=入力項目!$S$11,0,
AND(R380&gt;=入力項目!$S$11+1,R380&lt;=3),IFERROR(VLOOKUP(入力項目!$S$12,子育て関連マスタ!$I$4:$M$5,4,FALSE),0),
AND(R380&gt;=4,R380&lt;=6),IFERROR(VLOOKUP(入力項目!$S$13,子育て関連マスタ!$I$9:$M$12,4,FALSE),0),
AND(R380&gt;=7,R380&lt;=12),IFERROR(VLOOKUP(入力項目!$S$14,子育て関連マスタ!$I$16:$M$17,4,FALSE),0),
AND(R380&gt;=13,R380&lt;=15),IFERROR(VLOOKUP(入力項目!$S$15,子育て関連マスタ!$I$21:$M$22,4,FALSE),0),
AND(R380&gt;=16,R380&lt;=18),IFERROR(VLOOKUP(入力項目!$S$16,子育て関連マスタ!$I$26:$M$28,4,FALSE),0),
AND(R380&gt;=19,R380&lt;=20,入力項目!$S$16="高専"),IFERROR(VLOOKUP(入力項目!$S$16,子育て関連マスタ!$I$26:$M$28,4,FALSE),0),
AND(R380&gt;=19,R380&lt;=20,入力項目!$S$16&lt;&gt;"高専"),IFERROR(VLOOKUP(入力項目!$S$17,子育て関連マスタ!$I$32:$M$37,4,FALSE),0),
AND(R380&gt;=21,R380&lt;=22,入力項目!$S$16="高専"),IFERROR(VLOOKUP(入力項目!$S$17,子育て関連マスタ!$I$32:$M$34,4,FALSE),0),
AND(R380&gt;=21,R380&lt;=22,入力項目!$S$16&lt;&gt;"高専"),IFERROR(VLOOKUP(入力項目!$S$17,子育て関連マスタ!$I$32:$M$34,4,FALSE),0),
R380&gt;=23,0
) +
IF($D380=4,
  IFERROR(_xlfn.IFS(
  R380&lt;=入力項目!$S$11,0,
  AND(R380=入力項目!$S$11),IFERROR(VLOOKUP(入力項目!$S$12,子育て関連マスタ!$I$4:$M$5,2,FALSE),0),
  AND(R380=4),IFERROR(VLOOKUP(入力項目!$S$13,子育て関連マスタ!$I$9:$M$12,2,FALSE),0),
  AND(R380=7),IFERROR(VLOOKUP(入力項目!$S$14,子育て関連マスタ!$I$16:$M$17,2,FALSE),0),
  AND(R380=13),IFERROR(VLOOKUP(入力項目!$S$15,子育て関連マスタ!$I$21:$M$22,2,FALSE),0),
  AND(R380=16),IFERROR(VLOOKUP(入力項目!$S$16,子育て関連マスタ!$I$26:$M$28,2,FALSE),0),
  AND(R380=19,入力項目!$S$16&lt;&gt;"高専"),IFERROR(VLOOKUP(入力項目!$S$17,子育て関連マスタ!$I$32:$M$37,2,FALSE),0),
  AND(R380=21,入力項目!$S$16="高専"),IFERROR(VLOOKUP(入力項目!$S$17,子育て関連マスタ!$I$32:$M$37,2,FALSE),0),
  R380&gt;=22,0
  ),0),0
) +
IF(AND(R380&gt;=1,R380&lt;=15),IF($D380=入力項目!$S$8,入力項目!$S$3,0),0) +
IF(AND(R380&gt;=1,R380&lt;=15),IF($D380=5,入力項目!$S$4,0),0) +
IF(AND(R380&gt;=1,R380&lt;=15),IF($D380=12,入力項目!$S$5,0),0) +
IF(AND(入力項目!$S$7=$A380,入力項目!$S$8=$D380),子育て関連マスタ!$C$14,0) +
IFERROR(IF(AND(YEAR(EDATE(DATE(入力項目!$S$7,入力項目!$S$8,1),1))=$A380,MONTH(EDATE(DATE(入力項目!$S$7,入力項目!$S$8,1),1))=$D380),子育て関連マスタ!$C$15,0),0) +
IF(AND(OR(R380=3,R380=5,R380=7),$D380=11),子育て関連マスタ!$C$17,0) +
IF(AND(R380=20,$D380=1),子育て関連マスタ!$C$18,0) +
IF(AND(R380=20,$D380=1),
IFERROR(_xlfn.IFS(
入力項目!$S$10="男",子育て関連マスタ!$C$18,
入力項目!$S$10="女",子育て関連マスタ!$C$19
),0),0
) +
IF(AND(R380&gt;=入力項目!$S$18,R380&lt;=入力項目!$S$19),入力項目!$S$20,0) +
IF(AND(R380&gt;=入力項目!$S$21,R380&lt;=入力項目!$S$22),入力項目!$S$23,0) +
IF(AND(R380&gt;=入力項目!$S$24,R380&lt;=入力項目!$S$25),入力項目!$S$26,0)
)</f>
        <v>0</v>
      </c>
      <c r="AG380">
        <f ca="1">-(
_xlfn.IFS(
S380&lt;=入力項目!$S$11,0,
AND(S380&gt;=入力項目!$S$11+1,S380&lt;=3),IFERROR(VLOOKUP(入力項目!$S$12,子育て関連マスタ!$I$4:$M$5,4,FALSE),0),
AND(S380&gt;=4,S380&lt;=6),IFERROR(VLOOKUP(入力項目!$S$13,子育て関連マスタ!$I$9:$M$12,4,FALSE),0),
AND(S380&gt;=7,S380&lt;=12),IFERROR(VLOOKUP(入力項目!$S$14,子育て関連マスタ!$I$16:$M$17,4,FALSE),0),
AND(S380&gt;=13,S380&lt;=15),IFERROR(VLOOKUP(入力項目!$S$15,子育て関連マスタ!$I$21:$M$22,4,FALSE),0),
AND(S380&gt;=16,S380&lt;=18),IFERROR(VLOOKUP(入力項目!$S$16,子育て関連マスタ!$I$26:$M$28,4,FALSE),0),
AND(S380&gt;=19,S380&lt;=20,入力項目!$S$16="高専"),IFERROR(VLOOKUP(入力項目!$S$16,子育て関連マスタ!$I$26:$M$28,4,FALSE),0),
AND(S380&gt;=19,S380&lt;=20,入力項目!$S$16&lt;&gt;"高専"),IFERROR(VLOOKUP(入力項目!$S$17,子育て関連マスタ!$I$32:$M$37,4,FALSE),0),
AND(S380&gt;=21,S380&lt;=22,入力項目!$S$16="高専"),IFERROR(VLOOKUP(入力項目!$S$17,子育て関連マスタ!$I$32:$M$34,4,FALSE),0),
AND(S380&gt;=21,S380&lt;=22,入力項目!$S$16&lt;&gt;"高専"),IFERROR(VLOOKUP(入力項目!$S$17,子育て関連マスタ!$I$32:$M$34,4,FALSE),0),
S380&gt;=23,0
) +
IF($D380=4,
  IFERROR(_xlfn.IFS(
  S380&lt;=入力項目!$S$11,0,
  AND(S380=入力項目!$S$11),IFERROR(VLOOKUP(入力項目!$S$12,子育て関連マスタ!$I$4:$M$5,2,FALSE),0),
  AND(S380=4),IFERROR(VLOOKUP(入力項目!$S$13,子育て関連マスタ!$I$9:$M$12,2,FALSE),0),
  AND(S380=7),IFERROR(VLOOKUP(入力項目!$S$14,子育て関連マスタ!$I$16:$M$17,2,FALSE),0),
  AND(S380=13),IFERROR(VLOOKUP(入力項目!$S$15,子育て関連マスタ!$I$21:$M$22,2,FALSE),0),
  AND(S380=16),IFERROR(VLOOKUP(入力項目!$S$16,子育て関連マスタ!$I$26:$M$28,2,FALSE),0),
  AND(S380=19,入力項目!$S$16&lt;&gt;"高専"),IFERROR(VLOOKUP(入力項目!$S$17,子育て関連マスタ!$I$32:$M$37,2,FALSE),0),
  AND(S380=21,入力項目!$S$16="高専"),IFERROR(VLOOKUP(入力項目!$S$17,子育て関連マスタ!$I$32:$M$37,2,FALSE),0),
  S380&gt;=22,0
  ),0),0
) +
IF(AND(S380&gt;=1,S380&lt;=15),IF($D380=入力項目!$S$8,入力項目!$S$3,0),0) +
IF(AND(S380&gt;=1,S380&lt;=15),IF($D380=5,入力項目!$S$4,0),0) +
IF(AND(S380&gt;=1,S380&lt;=15),IF($D380=12,入力項目!$S$5,0),0) +
IF(AND(入力項目!$S$7=$A380,入力項目!$S$8=$D380),子育て関連マスタ!$C$14,0) +
IFERROR(IF(AND(YEAR(EDATE(DATE(入力項目!$S$7,入力項目!$S$8,1),1))=$A380,MONTH(EDATE(DATE(入力項目!$S$7,入力項目!$S$8,1),1))=$D380),子育て関連マスタ!$C$15,0),0) +
IF(AND(OR(S380=3,S380=5,S380=7),$D380=11),子育て関連マスタ!$C$17,0) +
IF(AND(S380=20,$D380=1),子育て関連マスタ!$C$18,0) +
IF(AND(S380=20,$D380=1),
IFERROR(_xlfn.IFS(
入力項目!$S$10="男",子育て関連マスタ!$C$18,
入力項目!$S$10="女",子育て関連マスタ!$C$19
),0),0
) +
IF(AND(S380&gt;=入力項目!$S$18,S380&lt;=入力項目!$S$19),入力項目!$S$20,0) +
IF(AND(S380&gt;=入力項目!$S$21,S380&lt;=入力項目!$S$22),入力項目!$S$23,0) +
IF(AND(S380&gt;=入力項目!$S$24,S380&lt;=入力項目!$S$25),入力項目!$S$26,0)
)</f>
        <v>0</v>
      </c>
      <c r="AH380">
        <f ca="1">-(
_xlfn.IFS(
T380&lt;=入力項目!$S$11,0,
AND(T380&gt;=入力項目!$S$11+1,T380&lt;=3),IFERROR(VLOOKUP(入力項目!$S$12,子育て関連マスタ!$I$4:$M$5,4,FALSE),0),
AND(T380&gt;=4,T380&lt;=6),IFERROR(VLOOKUP(入力項目!$S$13,子育て関連マスタ!$I$9:$M$12,4,FALSE),0),
AND(T380&gt;=7,T380&lt;=12),IFERROR(VLOOKUP(入力項目!$S$14,子育て関連マスタ!$I$16:$M$17,4,FALSE),0),
AND(T380&gt;=13,T380&lt;=15),IFERROR(VLOOKUP(入力項目!$S$15,子育て関連マスタ!$I$21:$M$22,4,FALSE),0),
AND(T380&gt;=16,T380&lt;=18),IFERROR(VLOOKUP(入力項目!$S$16,子育て関連マスタ!$I$26:$M$28,4,FALSE),0),
AND(T380&gt;=19,T380&lt;=20,入力項目!$S$16="高専"),IFERROR(VLOOKUP(入力項目!$S$16,子育て関連マスタ!$I$26:$M$28,4,FALSE),0),
AND(T380&gt;=19,T380&lt;=20,入力項目!$S$16&lt;&gt;"高専"),IFERROR(VLOOKUP(入力項目!$S$17,子育て関連マスタ!$I$32:$M$37,4,FALSE),0),
AND(T380&gt;=21,T380&lt;=22,入力項目!$S$16="高専"),IFERROR(VLOOKUP(入力項目!$S$17,子育て関連マスタ!$I$32:$M$34,4,FALSE),0),
AND(T380&gt;=21,T380&lt;=22,入力項目!$S$16&lt;&gt;"高専"),IFERROR(VLOOKUP(入力項目!$S$17,子育て関連マスタ!$I$32:$M$34,4,FALSE),0),
T380&gt;=23,0
) +
IF($D380=4,
  IFERROR(_xlfn.IFS(
  T380&lt;=入力項目!$S$11,0,
  AND(T380=入力項目!$S$11),IFERROR(VLOOKUP(入力項目!$S$12,子育て関連マスタ!$I$4:$M$5,2,FALSE),0),
  AND(T380=4),IFERROR(VLOOKUP(入力項目!$S$13,子育て関連マスタ!$I$9:$M$12,2,FALSE),0),
  AND(T380=7),IFERROR(VLOOKUP(入力項目!$S$14,子育て関連マスタ!$I$16:$M$17,2,FALSE),0),
  AND(T380=13),IFERROR(VLOOKUP(入力項目!$S$15,子育て関連マスタ!$I$21:$M$22,2,FALSE),0),
  AND(T380=16),IFERROR(VLOOKUP(入力項目!$S$16,子育て関連マスタ!$I$26:$M$28,2,FALSE),0),
  AND(T380=19,入力項目!$S$16&lt;&gt;"高専"),IFERROR(VLOOKUP(入力項目!$S$17,子育て関連マスタ!$I$32:$M$37,2,FALSE),0),
  AND(T380=21,入力項目!$S$16="高専"),IFERROR(VLOOKUP(入力項目!$S$17,子育て関連マスタ!$I$32:$M$37,2,FALSE),0),
  T380&gt;=22,0
  ),0),0
) +
IF(AND(T380&gt;=1,T380&lt;=15),IF($D380=入力項目!$S$8,入力項目!$S$3,0),0) +
IF(AND(T380&gt;=1,T380&lt;=15),IF($D380=5,入力項目!$S$4,0),0) +
IF(AND(T380&gt;=1,T380&lt;=15),IF($D380=12,入力項目!$S$5,0),0) +
IF(AND(入力項目!$S$7=$A380,入力項目!$S$8=$D380),子育て関連マスタ!$C$14,0) +
IFERROR(IF(AND(YEAR(EDATE(DATE(入力項目!$S$7,入力項目!$S$8,1),1))=$A380,MONTH(EDATE(DATE(入力項目!$S$7,入力項目!$S$8,1),1))=$D380),子育て関連マスタ!$C$15,0),0) +
IF(AND(OR(T380=3,T380=5,T380=7),$D380=11),子育て関連マスタ!$C$17,0) +
IF(AND(T380=20,$D380=1),子育て関連マスタ!$C$18,0) +
IF(AND(T380=20,$D380=1),
IFERROR(_xlfn.IFS(
入力項目!$S$10="男",子育て関連マスタ!$C$18,
入力項目!$S$10="女",子育て関連マスタ!$C$19
),0),0
) +
IF(AND(T380&gt;=入力項目!$S$18,T380&lt;=入力項目!$S$19),入力項目!$S$20,0) +
IF(AND(T380&gt;=入力項目!$S$21,T380&lt;=入力項目!$S$22),入力項目!$S$23,0) +
IF(AND(T380&gt;=入力項目!$S$24,T380&lt;=入力項目!$S$25),入力項目!$S$26,0)
)</f>
        <v>0</v>
      </c>
      <c r="AI380">
        <f ca="1">-(
_xlfn.IFS(
U380&lt;=入力項目!$S$11,0,
AND(U380&gt;=入力項目!$S$11+1,U380&lt;=3),IFERROR(VLOOKUP(入力項目!$S$12,子育て関連マスタ!$I$4:$M$5,4,FALSE),0),
AND(U380&gt;=4,U380&lt;=6),IFERROR(VLOOKUP(入力項目!$S$13,子育て関連マスタ!$I$9:$M$12,4,FALSE),0),
AND(U380&gt;=7,U380&lt;=12),IFERROR(VLOOKUP(入力項目!$S$14,子育て関連マスタ!$I$16:$M$17,4,FALSE),0),
AND(U380&gt;=13,U380&lt;=15),IFERROR(VLOOKUP(入力項目!$S$15,子育て関連マスタ!$I$21:$M$22,4,FALSE),0),
AND(U380&gt;=16,U380&lt;=18),IFERROR(VLOOKUP(入力項目!$S$16,子育て関連マスタ!$I$26:$M$28,4,FALSE),0),
AND(U380&gt;=19,U380&lt;=20,入力項目!$S$16="高専"),IFERROR(VLOOKUP(入力項目!$S$16,子育て関連マスタ!$I$26:$M$28,4,FALSE),0),
AND(U380&gt;=19,U380&lt;=20,入力項目!$S$16&lt;&gt;"高専"),IFERROR(VLOOKUP(入力項目!$S$17,子育て関連マスタ!$I$32:$M$37,4,FALSE),0),
AND(U380&gt;=21,U380&lt;=22,入力項目!$S$16="高専"),IFERROR(VLOOKUP(入力項目!$S$17,子育て関連マスタ!$I$32:$M$34,4,FALSE),0),
AND(U380&gt;=21,U380&lt;=22,入力項目!$S$16&lt;&gt;"高専"),IFERROR(VLOOKUP(入力項目!$S$17,子育て関連マスタ!$I$32:$M$34,4,FALSE),0),
U380&gt;=23,0
) +
IF($D380=4,
  IFERROR(_xlfn.IFS(
  U380&lt;=入力項目!$S$11,0,
  AND(U380=入力項目!$S$11),IFERROR(VLOOKUP(入力項目!$S$12,子育て関連マスタ!$I$4:$M$5,2,FALSE),0),
  AND(U380=4),IFERROR(VLOOKUP(入力項目!$S$13,子育て関連マスタ!$I$9:$M$12,2,FALSE),0),
  AND(U380=7),IFERROR(VLOOKUP(入力項目!$S$14,子育て関連マスタ!$I$16:$M$17,2,FALSE),0),
  AND(U380=13),IFERROR(VLOOKUP(入力項目!$S$15,子育て関連マスタ!$I$21:$M$22,2,FALSE),0),
  AND(U380=16),IFERROR(VLOOKUP(入力項目!$S$16,子育て関連マスタ!$I$26:$M$28,2,FALSE),0),
  AND(U380=19,入力項目!$S$16&lt;&gt;"高専"),IFERROR(VLOOKUP(入力項目!$S$17,子育て関連マスタ!$I$32:$M$37,2,FALSE),0),
  AND(U380=21,入力項目!$S$16="高専"),IFERROR(VLOOKUP(入力項目!$S$17,子育て関連マスタ!$I$32:$M$37,2,FALSE),0),
  U380&gt;=22,0
  ),0),0
) +
IF(AND(U380&gt;=1,U380&lt;=15),IF($D380=入力項目!$S$8,入力項目!$S$3,0),0) +
IF(AND(U380&gt;=1,U380&lt;=15),IF($D380=5,入力項目!$S$4,0),0) +
IF(AND(U380&gt;=1,U380&lt;=15),IF($D380=12,入力項目!$S$5,0),0) +
IF(AND(入力項目!$S$7=$A380,入力項目!$S$8=$D380),子育て関連マスタ!$C$14,0) +
IFERROR(IF(AND(YEAR(EDATE(DATE(入力項目!$S$7,入力項目!$S$8,1),1))=$A380,MONTH(EDATE(DATE(入力項目!$S$7,入力項目!$S$8,1),1))=$D380),子育て関連マスタ!$C$15,0),0) +
IF(AND(OR(U380=3,U380=5,U380=7),$D380=11),子育て関連マスタ!$C$17,0) +
IF(AND(U380=20,$D380=1),子育て関連マスタ!$C$18,0) +
IF(AND(U380=20,$D380=1),
IFERROR(_xlfn.IFS(
入力項目!$S$10="男",子育て関連マスタ!$C$18,
入力項目!$S$10="女",子育て関連マスタ!$C$19
),0),0
) +
IF(AND(U380&gt;=入力項目!$S$18,U380&lt;=入力項目!$S$19),入力項目!$S$20,0) +
IF(AND(U380&gt;=入力項目!$S$21,U380&lt;=入力項目!$S$22),入力項目!$S$23,0) +
IF(AND(U380&gt;=入力項目!$S$24,U380&lt;=入力項目!$S$25),入力項目!$S$26,0)
)</f>
        <v>0</v>
      </c>
      <c r="AJ380" s="10">
        <f ca="1">-VLOOKUP($D380,月別収支!$A$2:$H$13,7,FALSE)</f>
        <v>-20000</v>
      </c>
    </row>
    <row r="381" spans="1:36" x14ac:dyDescent="0.4">
      <c r="A381">
        <f t="shared" ca="1" si="105"/>
        <v>2056</v>
      </c>
      <c r="B381">
        <f t="shared" ca="1" si="95"/>
        <v>2055</v>
      </c>
      <c r="C381">
        <f t="shared" ca="1" si="96"/>
        <v>32</v>
      </c>
      <c r="D381">
        <f t="shared" ca="1" si="106"/>
        <v>3</v>
      </c>
      <c r="E381" t="str">
        <f t="shared" ca="1" si="90"/>
        <v>2056年3月</v>
      </c>
      <c r="F381">
        <f ca="1">IF(OR(入力項目!$N$5&lt;$A381,AND(入力項目!$N$5=$A381,入力項目!$N$6&lt;$D381)),IF(F380=0,1,IF(G381=12,F380+1,F380)),0)</f>
        <v>31</v>
      </c>
      <c r="G381">
        <f ca="1">IF(OR(入力項目!$N$5&lt;$A381,AND(入力項目!$N$5=$A381,入力項目!$N$6&lt;$D381)),IF(G380=12,1,G380+1),0)</f>
        <v>5</v>
      </c>
      <c r="H381" t="str">
        <f t="shared" ca="1" si="91"/>
        <v>31_5</v>
      </c>
      <c r="I381">
        <f ca="1">IF(
  IFERROR(AND($C381&gt;0,MOD($C381,入力項目!$N$22)=0,$D381=入力項目!$N$23), FALSE),
  1,
  IF(
    AND(I380&gt;0,J380=12),
    IF(I380=入力項目!$N$28, 0, I380+1),
    I380
  )
)</f>
        <v>2</v>
      </c>
      <c r="J381">
        <f ca="1">IF($D381=入力項目!$N$23,1,IFERROR(J380+1,1))</f>
        <v>10</v>
      </c>
      <c r="K381" t="str">
        <f t="shared" ca="1" si="92"/>
        <v>2_10</v>
      </c>
      <c r="L381">
        <f ca="1">L380+IF(入力項目!$D$4=$D381,1,0)</f>
        <v>60</v>
      </c>
      <c r="M381" t="str">
        <f t="shared" ca="1" si="93"/>
        <v>60歳</v>
      </c>
      <c r="N381">
        <f t="shared" ca="1" si="97"/>
        <v>61</v>
      </c>
      <c r="O381" t="str">
        <f t="shared" ca="1" si="94"/>
        <v>61歳</v>
      </c>
      <c r="P381">
        <f t="shared" ca="1" si="98"/>
        <v>35</v>
      </c>
      <c r="Q381">
        <f t="shared" ca="1" si="99"/>
        <v>33</v>
      </c>
      <c r="R381">
        <f t="shared" ca="1" si="100"/>
        <v>2056</v>
      </c>
      <c r="S381">
        <f t="shared" ca="1" si="101"/>
        <v>2056</v>
      </c>
      <c r="T381">
        <f t="shared" ca="1" si="102"/>
        <v>2056</v>
      </c>
      <c r="U381">
        <f t="shared" ca="1" si="103"/>
        <v>2056</v>
      </c>
      <c r="V381" s="10">
        <f t="shared" ca="1" si="104"/>
        <v>46903965</v>
      </c>
      <c r="W381" s="10">
        <f ca="1">IF($L381&lt;その他マスタ!$B$1,VLOOKUP($D381,月別収支!$A$2:$H$13,2,FALSE),その他マスタ!$B$3)+IF(AND($L381=その他マスタ!$B$1,入力項目!$I$9="あり",$D381=入力項目!$D$4),その他マスタ!$B$2,0)</f>
        <v>300000</v>
      </c>
      <c r="X381" s="10">
        <f ca="1">-IF(入力項目!$K$5=TRUE,
IF($F381+$G381&lt;3,VLOOKUP($D381,月別収支!$A$2:$H$13,8,FALSE),0)+IFERROR(VLOOKUP($H381,住宅ローン計算!C:P,13,FALSE),0)+IF($F381&gt;1,IF(OR($G381=3,$G381=6,$G381=9,$G381=12),ROUNDUP(入力項目!$N$18/4,0),0),0),
VLOOKUP($D381,月別収支!$A$2:$H$13,8,FALSE))</f>
        <v>-53590</v>
      </c>
      <c r="Y381" s="10">
        <f ca="1">-VLOOKUP($D381,月別収支!$A$2:$H$13,3,FALSE)</f>
        <v>-75000</v>
      </c>
      <c r="Z381" s="10">
        <f ca="1">-VLOOKUP($D381,月別収支!$A$2:$H$13,4,FALSE)</f>
        <v>-27000</v>
      </c>
      <c r="AA381" s="10">
        <f ca="1">-VLOOKUP($D381,月別収支!$A$2:$H$13,6,FALSE)</f>
        <v>-10000</v>
      </c>
      <c r="AB381" s="10">
        <f ca="1">-(
VLOOKUP($D381,月別収支!$A$2:$H$13,5,FALSE)+IF(AND(入力項目!$I$27&lt;=$A381,ISEVEN($A381-入力項目!$I$27),入力項目!$I$28=$D381),入力項目!$I$26,0)
+IF(入力項目!$K$26=TRUE,
IFERROR(VLOOKUP($K381,マイカーローン計算!C:P,13,FALSE),0),
IFERROR(
  IF(AND($C381&gt;0,MOD($C381,入力項目!$N$22)=0,$D381=入力項目!$N$23),入力項目!$N$24,0),
 0
)
)
)</f>
        <v>-20000</v>
      </c>
      <c r="AC381" s="10">
        <f ca="1">-IF($A381&lt;入力項目!$N$33,入力項目!$N$35,IF(AND($A381=入力項目!$N$33,$D381&lt;=入力項目!$N$34),入力項目!$N$35,0))</f>
        <v>0</v>
      </c>
      <c r="AD381">
        <f ca="1">-(
_xlfn.IFS(
P381&lt;=入力項目!$S$11,0,
AND(P381&gt;=入力項目!$S$11+1,P381&lt;=3),IFERROR(VLOOKUP(入力項目!$S$12,子育て関連マスタ!$I$4:$M$5,4,FALSE),0),
AND(P381&gt;=4,P381&lt;=6),IFERROR(VLOOKUP(入力項目!$S$13,子育て関連マスタ!$I$9:$M$12,4,FALSE),0),
AND(P381&gt;=7,P381&lt;=12),IFERROR(VLOOKUP(入力項目!$S$14,子育て関連マスタ!$I$16:$M$17,4,FALSE),0),
AND(P381&gt;=13,P381&lt;=15),IFERROR(VLOOKUP(入力項目!$S$15,子育て関連マスタ!$I$21:$M$22,4,FALSE),0),
AND(P381&gt;=16,P381&lt;=18),IFERROR(VLOOKUP(入力項目!$S$16,子育て関連マスタ!$I$26:$M$28,4,FALSE),0),
AND(P381&gt;=19,P381&lt;=20,入力項目!$S$16="高専"),IFERROR(VLOOKUP(入力項目!$S$16,子育て関連マスタ!$I$26:$M$28,4,FALSE),0),
AND(P381&gt;=19,P381&lt;=20,入力項目!$S$16&lt;&gt;"高専"),IFERROR(VLOOKUP(入力項目!$S$17,子育て関連マスタ!$I$32:$M$37,4,FALSE),0),
AND(P381&gt;=21,P381&lt;=22,入力項目!$S$16="高専"),IFERROR(VLOOKUP(入力項目!$S$17,子育て関連マスタ!$I$32:$M$34,4,FALSE),0),
AND(P381&gt;=21,P381&lt;=22,入力項目!$S$16&lt;&gt;"高専"),IFERROR(VLOOKUP(入力項目!$S$17,子育て関連マスタ!$I$32:$M$34,4,FALSE),0),
P381&gt;=23,0
) +
IF($D381=4,
  IFERROR(_xlfn.IFS(
  P381&lt;=入力項目!$S$11,0,
  AND(P381=入力項目!$S$11),IFERROR(VLOOKUP(入力項目!$S$12,子育て関連マスタ!$I$4:$M$5,2,FALSE),0),
  AND(P381=4),IFERROR(VLOOKUP(入力項目!$S$13,子育て関連マスタ!$I$9:$M$12,2,FALSE),0),
  AND(P381=7),IFERROR(VLOOKUP(入力項目!$S$14,子育て関連マスタ!$I$16:$M$17,2,FALSE),0),
  AND(P381=13),IFERROR(VLOOKUP(入力項目!$S$15,子育て関連マスタ!$I$21:$M$22,2,FALSE),0),
  AND(P381=16),IFERROR(VLOOKUP(入力項目!$S$16,子育て関連マスタ!$I$26:$M$28,2,FALSE),0),
  AND(P381=19,入力項目!$S$16&lt;&gt;"高専"),IFERROR(VLOOKUP(入力項目!$S$17,子育て関連マスタ!$I$32:$M$37,2,FALSE),0),
  AND(P381=21,入力項目!$S$16="高専"),IFERROR(VLOOKUP(入力項目!$S$17,子育て関連マスタ!$I$32:$M$37,2,FALSE),0),
  P381&gt;=22,0
  ),0),0
) +
IF(AND(P381&gt;=1,P381&lt;=15),IF($D381=入力項目!$S$8,入力項目!$S$3,0),0) +
IF(AND(P381&gt;=1,P381&lt;=15),IF($D381=5,入力項目!$S$4,0),0) +
IF(AND(P381&gt;=1,P381&lt;=15),IF($D381=12,入力項目!$S$5,0),0) +
IF(AND(入力項目!$S$7=$A381,入力項目!$S$8=$D381),子育て関連マスタ!$C$14,0) +
IFERROR(IF(AND(YEAR(EDATE(DATE(入力項目!$S$7,入力項目!$S$8,1),1))=$A381,MONTH(EDATE(DATE(入力項目!$S$7,入力項目!$S$8,1),1))=$D381),子育て関連マスタ!$C$15,0),0) +
IF(AND(OR(P381=3,P381=5,P381=7),$D381=11),子育て関連マスタ!$C$17,0) +
IF(AND(P381=20,$D381=1),子育て関連マスタ!$C$18,0) +
IF(AND(P381=20,$D381=1),
IFERROR(_xlfn.IFS(
入力項目!$S$10="男",子育て関連マスタ!$C$18,
入力項目!$S$10="女",子育て関連マスタ!$C$19
),0),0
) +
IF(AND(P381&gt;=入力項目!$S$18,P381&lt;=入力項目!$S$19),入力項目!$S$20,0) +
IF(AND(P381&gt;=入力項目!$S$21,P381&lt;=入力項目!$S$22),入力項目!$S$23,0) +
IF(AND(P381&gt;=入力項目!$S$24,P381&lt;=入力項目!$S$25),入力項目!$S$26,0)
)</f>
        <v>0</v>
      </c>
      <c r="AE381">
        <f ca="1">-(
_xlfn.IFS(
Q381&lt;=入力項目!$S$11,0,
AND(Q381&gt;=入力項目!$S$11+1,Q381&lt;=3),IFERROR(VLOOKUP(入力項目!$S$12,子育て関連マスタ!$I$4:$M$5,4,FALSE),0),
AND(Q381&gt;=4,Q381&lt;=6),IFERROR(VLOOKUP(入力項目!$S$13,子育て関連マスタ!$I$9:$M$12,4,FALSE),0),
AND(Q381&gt;=7,Q381&lt;=12),IFERROR(VLOOKUP(入力項目!$S$14,子育て関連マスタ!$I$16:$M$17,4,FALSE),0),
AND(Q381&gt;=13,Q381&lt;=15),IFERROR(VLOOKUP(入力項目!$S$15,子育て関連マスタ!$I$21:$M$22,4,FALSE),0),
AND(Q381&gt;=16,Q381&lt;=18),IFERROR(VLOOKUP(入力項目!$S$16,子育て関連マスタ!$I$26:$M$28,4,FALSE),0),
AND(Q381&gt;=19,Q381&lt;=20,入力項目!$S$16="高専"),IFERROR(VLOOKUP(入力項目!$S$16,子育て関連マスタ!$I$26:$M$28,4,FALSE),0),
AND(Q381&gt;=19,Q381&lt;=20,入力項目!$S$16&lt;&gt;"高専"),IFERROR(VLOOKUP(入力項目!$S$17,子育て関連マスタ!$I$32:$M$37,4,FALSE),0),
AND(Q381&gt;=21,Q381&lt;=22,入力項目!$S$16="高専"),IFERROR(VLOOKUP(入力項目!$S$17,子育て関連マスタ!$I$32:$M$34,4,FALSE),0),
AND(Q381&gt;=21,Q381&lt;=22,入力項目!$S$16&lt;&gt;"高専"),IFERROR(VLOOKUP(入力項目!$S$17,子育て関連マスタ!$I$32:$M$34,4,FALSE),0),
Q381&gt;=23,0
) +
IF($D381=4,
  IFERROR(_xlfn.IFS(
  Q381&lt;=入力項目!$S$11,0,
  AND(Q381=入力項目!$S$11),IFERROR(VLOOKUP(入力項目!$S$12,子育て関連マスタ!$I$4:$M$5,2,FALSE),0),
  AND(Q381=4),IFERROR(VLOOKUP(入力項目!$S$13,子育て関連マスタ!$I$9:$M$12,2,FALSE),0),
  AND(Q381=7),IFERROR(VLOOKUP(入力項目!$S$14,子育て関連マスタ!$I$16:$M$17,2,FALSE),0),
  AND(Q381=13),IFERROR(VLOOKUP(入力項目!$S$15,子育て関連マスタ!$I$21:$M$22,2,FALSE),0),
  AND(Q381=16),IFERROR(VLOOKUP(入力項目!$S$16,子育て関連マスタ!$I$26:$M$28,2,FALSE),0),
  AND(Q381=19,入力項目!$S$16&lt;&gt;"高専"),IFERROR(VLOOKUP(入力項目!$S$17,子育て関連マスタ!$I$32:$M$37,2,FALSE),0),
  AND(Q381=21,入力項目!$S$16="高専"),IFERROR(VLOOKUP(入力項目!$S$17,子育て関連マスタ!$I$32:$M$37,2,FALSE),0),
  Q381&gt;=22,0
  ),0),0
) +
IF(AND(Q381&gt;=1,Q381&lt;=15),IF($D381=入力項目!$S$8,入力項目!$S$3,0),0) +
IF(AND(Q381&gt;=1,Q381&lt;=15),IF($D381=5,入力項目!$S$4,0),0) +
IF(AND(Q381&gt;=1,Q381&lt;=15),IF($D381=12,入力項目!$S$5,0),0) +
IF(AND(入力項目!$S$7=$A381,入力項目!$S$8=$D381),子育て関連マスタ!$C$14,0) +
IFERROR(IF(AND(YEAR(EDATE(DATE(入力項目!$S$7,入力項目!$S$8,1),1))=$A381,MONTH(EDATE(DATE(入力項目!$S$7,入力項目!$S$8,1),1))=$D381),子育て関連マスタ!$C$15,0),0) +
IF(AND(OR(Q381=3,Q381=5,Q381=7),$D381=11),子育て関連マスタ!$C$17,0) +
IF(AND(Q381=20,$D381=1),子育て関連マスタ!$C$18,0) +
IF(AND(Q381=20,$D381=1),
IFERROR(_xlfn.IFS(
入力項目!$S$10="男",子育て関連マスタ!$C$18,
入力項目!$S$10="女",子育て関連マスタ!$C$19
),0),0
) +
IF(AND(Q381&gt;=入力項目!$S$18,Q381&lt;=入力項目!$S$19),入力項目!$S$20,0) +
IF(AND(Q381&gt;=入力項目!$S$21,Q381&lt;=入力項目!$S$22),入力項目!$S$23,0) +
IF(AND(Q381&gt;=入力項目!$S$24,Q381&lt;=入力項目!$S$25),入力項目!$S$26,0)
)</f>
        <v>0</v>
      </c>
      <c r="AF381">
        <f ca="1">-(
_xlfn.IFS(
R381&lt;=入力項目!$S$11,0,
AND(R381&gt;=入力項目!$S$11+1,R381&lt;=3),IFERROR(VLOOKUP(入力項目!$S$12,子育て関連マスタ!$I$4:$M$5,4,FALSE),0),
AND(R381&gt;=4,R381&lt;=6),IFERROR(VLOOKUP(入力項目!$S$13,子育て関連マスタ!$I$9:$M$12,4,FALSE),0),
AND(R381&gt;=7,R381&lt;=12),IFERROR(VLOOKUP(入力項目!$S$14,子育て関連マスタ!$I$16:$M$17,4,FALSE),0),
AND(R381&gt;=13,R381&lt;=15),IFERROR(VLOOKUP(入力項目!$S$15,子育て関連マスタ!$I$21:$M$22,4,FALSE),0),
AND(R381&gt;=16,R381&lt;=18),IFERROR(VLOOKUP(入力項目!$S$16,子育て関連マスタ!$I$26:$M$28,4,FALSE),0),
AND(R381&gt;=19,R381&lt;=20,入力項目!$S$16="高専"),IFERROR(VLOOKUP(入力項目!$S$16,子育て関連マスタ!$I$26:$M$28,4,FALSE),0),
AND(R381&gt;=19,R381&lt;=20,入力項目!$S$16&lt;&gt;"高専"),IFERROR(VLOOKUP(入力項目!$S$17,子育て関連マスタ!$I$32:$M$37,4,FALSE),0),
AND(R381&gt;=21,R381&lt;=22,入力項目!$S$16="高専"),IFERROR(VLOOKUP(入力項目!$S$17,子育て関連マスタ!$I$32:$M$34,4,FALSE),0),
AND(R381&gt;=21,R381&lt;=22,入力項目!$S$16&lt;&gt;"高専"),IFERROR(VLOOKUP(入力項目!$S$17,子育て関連マスタ!$I$32:$M$34,4,FALSE),0),
R381&gt;=23,0
) +
IF($D381=4,
  IFERROR(_xlfn.IFS(
  R381&lt;=入力項目!$S$11,0,
  AND(R381=入力項目!$S$11),IFERROR(VLOOKUP(入力項目!$S$12,子育て関連マスタ!$I$4:$M$5,2,FALSE),0),
  AND(R381=4),IFERROR(VLOOKUP(入力項目!$S$13,子育て関連マスタ!$I$9:$M$12,2,FALSE),0),
  AND(R381=7),IFERROR(VLOOKUP(入力項目!$S$14,子育て関連マスタ!$I$16:$M$17,2,FALSE),0),
  AND(R381=13),IFERROR(VLOOKUP(入力項目!$S$15,子育て関連マスタ!$I$21:$M$22,2,FALSE),0),
  AND(R381=16),IFERROR(VLOOKUP(入力項目!$S$16,子育て関連マスタ!$I$26:$M$28,2,FALSE),0),
  AND(R381=19,入力項目!$S$16&lt;&gt;"高専"),IFERROR(VLOOKUP(入力項目!$S$17,子育て関連マスタ!$I$32:$M$37,2,FALSE),0),
  AND(R381=21,入力項目!$S$16="高専"),IFERROR(VLOOKUP(入力項目!$S$17,子育て関連マスタ!$I$32:$M$37,2,FALSE),0),
  R381&gt;=22,0
  ),0),0
) +
IF(AND(R381&gt;=1,R381&lt;=15),IF($D381=入力項目!$S$8,入力項目!$S$3,0),0) +
IF(AND(R381&gt;=1,R381&lt;=15),IF($D381=5,入力項目!$S$4,0),0) +
IF(AND(R381&gt;=1,R381&lt;=15),IF($D381=12,入力項目!$S$5,0),0) +
IF(AND(入力項目!$S$7=$A381,入力項目!$S$8=$D381),子育て関連マスタ!$C$14,0) +
IFERROR(IF(AND(YEAR(EDATE(DATE(入力項目!$S$7,入力項目!$S$8,1),1))=$A381,MONTH(EDATE(DATE(入力項目!$S$7,入力項目!$S$8,1),1))=$D381),子育て関連マスタ!$C$15,0),0) +
IF(AND(OR(R381=3,R381=5,R381=7),$D381=11),子育て関連マスタ!$C$17,0) +
IF(AND(R381=20,$D381=1),子育て関連マスタ!$C$18,0) +
IF(AND(R381=20,$D381=1),
IFERROR(_xlfn.IFS(
入力項目!$S$10="男",子育て関連マスタ!$C$18,
入力項目!$S$10="女",子育て関連マスタ!$C$19
),0),0
) +
IF(AND(R381&gt;=入力項目!$S$18,R381&lt;=入力項目!$S$19),入力項目!$S$20,0) +
IF(AND(R381&gt;=入力項目!$S$21,R381&lt;=入力項目!$S$22),入力項目!$S$23,0) +
IF(AND(R381&gt;=入力項目!$S$24,R381&lt;=入力項目!$S$25),入力項目!$S$26,0)
)</f>
        <v>0</v>
      </c>
      <c r="AG381">
        <f ca="1">-(
_xlfn.IFS(
S381&lt;=入力項目!$S$11,0,
AND(S381&gt;=入力項目!$S$11+1,S381&lt;=3),IFERROR(VLOOKUP(入力項目!$S$12,子育て関連マスタ!$I$4:$M$5,4,FALSE),0),
AND(S381&gt;=4,S381&lt;=6),IFERROR(VLOOKUP(入力項目!$S$13,子育て関連マスタ!$I$9:$M$12,4,FALSE),0),
AND(S381&gt;=7,S381&lt;=12),IFERROR(VLOOKUP(入力項目!$S$14,子育て関連マスタ!$I$16:$M$17,4,FALSE),0),
AND(S381&gt;=13,S381&lt;=15),IFERROR(VLOOKUP(入力項目!$S$15,子育て関連マスタ!$I$21:$M$22,4,FALSE),0),
AND(S381&gt;=16,S381&lt;=18),IFERROR(VLOOKUP(入力項目!$S$16,子育て関連マスタ!$I$26:$M$28,4,FALSE),0),
AND(S381&gt;=19,S381&lt;=20,入力項目!$S$16="高専"),IFERROR(VLOOKUP(入力項目!$S$16,子育て関連マスタ!$I$26:$M$28,4,FALSE),0),
AND(S381&gt;=19,S381&lt;=20,入力項目!$S$16&lt;&gt;"高専"),IFERROR(VLOOKUP(入力項目!$S$17,子育て関連マスタ!$I$32:$M$37,4,FALSE),0),
AND(S381&gt;=21,S381&lt;=22,入力項目!$S$16="高専"),IFERROR(VLOOKUP(入力項目!$S$17,子育て関連マスタ!$I$32:$M$34,4,FALSE),0),
AND(S381&gt;=21,S381&lt;=22,入力項目!$S$16&lt;&gt;"高専"),IFERROR(VLOOKUP(入力項目!$S$17,子育て関連マスタ!$I$32:$M$34,4,FALSE),0),
S381&gt;=23,0
) +
IF($D381=4,
  IFERROR(_xlfn.IFS(
  S381&lt;=入力項目!$S$11,0,
  AND(S381=入力項目!$S$11),IFERROR(VLOOKUP(入力項目!$S$12,子育て関連マスタ!$I$4:$M$5,2,FALSE),0),
  AND(S381=4),IFERROR(VLOOKUP(入力項目!$S$13,子育て関連マスタ!$I$9:$M$12,2,FALSE),0),
  AND(S381=7),IFERROR(VLOOKUP(入力項目!$S$14,子育て関連マスタ!$I$16:$M$17,2,FALSE),0),
  AND(S381=13),IFERROR(VLOOKUP(入力項目!$S$15,子育て関連マスタ!$I$21:$M$22,2,FALSE),0),
  AND(S381=16),IFERROR(VLOOKUP(入力項目!$S$16,子育て関連マスタ!$I$26:$M$28,2,FALSE),0),
  AND(S381=19,入力項目!$S$16&lt;&gt;"高専"),IFERROR(VLOOKUP(入力項目!$S$17,子育て関連マスタ!$I$32:$M$37,2,FALSE),0),
  AND(S381=21,入力項目!$S$16="高専"),IFERROR(VLOOKUP(入力項目!$S$17,子育て関連マスタ!$I$32:$M$37,2,FALSE),0),
  S381&gt;=22,0
  ),0),0
) +
IF(AND(S381&gt;=1,S381&lt;=15),IF($D381=入力項目!$S$8,入力項目!$S$3,0),0) +
IF(AND(S381&gt;=1,S381&lt;=15),IF($D381=5,入力項目!$S$4,0),0) +
IF(AND(S381&gt;=1,S381&lt;=15),IF($D381=12,入力項目!$S$5,0),0) +
IF(AND(入力項目!$S$7=$A381,入力項目!$S$8=$D381),子育て関連マスタ!$C$14,0) +
IFERROR(IF(AND(YEAR(EDATE(DATE(入力項目!$S$7,入力項目!$S$8,1),1))=$A381,MONTH(EDATE(DATE(入力項目!$S$7,入力項目!$S$8,1),1))=$D381),子育て関連マスタ!$C$15,0),0) +
IF(AND(OR(S381=3,S381=5,S381=7),$D381=11),子育て関連マスタ!$C$17,0) +
IF(AND(S381=20,$D381=1),子育て関連マスタ!$C$18,0) +
IF(AND(S381=20,$D381=1),
IFERROR(_xlfn.IFS(
入力項目!$S$10="男",子育て関連マスタ!$C$18,
入力項目!$S$10="女",子育て関連マスタ!$C$19
),0),0
) +
IF(AND(S381&gt;=入力項目!$S$18,S381&lt;=入力項目!$S$19),入力項目!$S$20,0) +
IF(AND(S381&gt;=入力項目!$S$21,S381&lt;=入力項目!$S$22),入力項目!$S$23,0) +
IF(AND(S381&gt;=入力項目!$S$24,S381&lt;=入力項目!$S$25),入力項目!$S$26,0)
)</f>
        <v>0</v>
      </c>
      <c r="AH381">
        <f ca="1">-(
_xlfn.IFS(
T381&lt;=入力項目!$S$11,0,
AND(T381&gt;=入力項目!$S$11+1,T381&lt;=3),IFERROR(VLOOKUP(入力項目!$S$12,子育て関連マスタ!$I$4:$M$5,4,FALSE),0),
AND(T381&gt;=4,T381&lt;=6),IFERROR(VLOOKUP(入力項目!$S$13,子育て関連マスタ!$I$9:$M$12,4,FALSE),0),
AND(T381&gt;=7,T381&lt;=12),IFERROR(VLOOKUP(入力項目!$S$14,子育て関連マスタ!$I$16:$M$17,4,FALSE),0),
AND(T381&gt;=13,T381&lt;=15),IFERROR(VLOOKUP(入力項目!$S$15,子育て関連マスタ!$I$21:$M$22,4,FALSE),0),
AND(T381&gt;=16,T381&lt;=18),IFERROR(VLOOKUP(入力項目!$S$16,子育て関連マスタ!$I$26:$M$28,4,FALSE),0),
AND(T381&gt;=19,T381&lt;=20,入力項目!$S$16="高専"),IFERROR(VLOOKUP(入力項目!$S$16,子育て関連マスタ!$I$26:$M$28,4,FALSE),0),
AND(T381&gt;=19,T381&lt;=20,入力項目!$S$16&lt;&gt;"高専"),IFERROR(VLOOKUP(入力項目!$S$17,子育て関連マスタ!$I$32:$M$37,4,FALSE),0),
AND(T381&gt;=21,T381&lt;=22,入力項目!$S$16="高専"),IFERROR(VLOOKUP(入力項目!$S$17,子育て関連マスタ!$I$32:$M$34,4,FALSE),0),
AND(T381&gt;=21,T381&lt;=22,入力項目!$S$16&lt;&gt;"高専"),IFERROR(VLOOKUP(入力項目!$S$17,子育て関連マスタ!$I$32:$M$34,4,FALSE),0),
T381&gt;=23,0
) +
IF($D381=4,
  IFERROR(_xlfn.IFS(
  T381&lt;=入力項目!$S$11,0,
  AND(T381=入力項目!$S$11),IFERROR(VLOOKUP(入力項目!$S$12,子育て関連マスタ!$I$4:$M$5,2,FALSE),0),
  AND(T381=4),IFERROR(VLOOKUP(入力項目!$S$13,子育て関連マスタ!$I$9:$M$12,2,FALSE),0),
  AND(T381=7),IFERROR(VLOOKUP(入力項目!$S$14,子育て関連マスタ!$I$16:$M$17,2,FALSE),0),
  AND(T381=13),IFERROR(VLOOKUP(入力項目!$S$15,子育て関連マスタ!$I$21:$M$22,2,FALSE),0),
  AND(T381=16),IFERROR(VLOOKUP(入力項目!$S$16,子育て関連マスタ!$I$26:$M$28,2,FALSE),0),
  AND(T381=19,入力項目!$S$16&lt;&gt;"高専"),IFERROR(VLOOKUP(入力項目!$S$17,子育て関連マスタ!$I$32:$M$37,2,FALSE),0),
  AND(T381=21,入力項目!$S$16="高専"),IFERROR(VLOOKUP(入力項目!$S$17,子育て関連マスタ!$I$32:$M$37,2,FALSE),0),
  T381&gt;=22,0
  ),0),0
) +
IF(AND(T381&gt;=1,T381&lt;=15),IF($D381=入力項目!$S$8,入力項目!$S$3,0),0) +
IF(AND(T381&gt;=1,T381&lt;=15),IF($D381=5,入力項目!$S$4,0),0) +
IF(AND(T381&gt;=1,T381&lt;=15),IF($D381=12,入力項目!$S$5,0),0) +
IF(AND(入力項目!$S$7=$A381,入力項目!$S$8=$D381),子育て関連マスタ!$C$14,0) +
IFERROR(IF(AND(YEAR(EDATE(DATE(入力項目!$S$7,入力項目!$S$8,1),1))=$A381,MONTH(EDATE(DATE(入力項目!$S$7,入力項目!$S$8,1),1))=$D381),子育て関連マスタ!$C$15,0),0) +
IF(AND(OR(T381=3,T381=5,T381=7),$D381=11),子育て関連マスタ!$C$17,0) +
IF(AND(T381=20,$D381=1),子育て関連マスタ!$C$18,0) +
IF(AND(T381=20,$D381=1),
IFERROR(_xlfn.IFS(
入力項目!$S$10="男",子育て関連マスタ!$C$18,
入力項目!$S$10="女",子育て関連マスタ!$C$19
),0),0
) +
IF(AND(T381&gt;=入力項目!$S$18,T381&lt;=入力項目!$S$19),入力項目!$S$20,0) +
IF(AND(T381&gt;=入力項目!$S$21,T381&lt;=入力項目!$S$22),入力項目!$S$23,0) +
IF(AND(T381&gt;=入力項目!$S$24,T381&lt;=入力項目!$S$25),入力項目!$S$26,0)
)</f>
        <v>0</v>
      </c>
      <c r="AI381">
        <f ca="1">-(
_xlfn.IFS(
U381&lt;=入力項目!$S$11,0,
AND(U381&gt;=入力項目!$S$11+1,U381&lt;=3),IFERROR(VLOOKUP(入力項目!$S$12,子育て関連マスタ!$I$4:$M$5,4,FALSE),0),
AND(U381&gt;=4,U381&lt;=6),IFERROR(VLOOKUP(入力項目!$S$13,子育て関連マスタ!$I$9:$M$12,4,FALSE),0),
AND(U381&gt;=7,U381&lt;=12),IFERROR(VLOOKUP(入力項目!$S$14,子育て関連マスタ!$I$16:$M$17,4,FALSE),0),
AND(U381&gt;=13,U381&lt;=15),IFERROR(VLOOKUP(入力項目!$S$15,子育て関連マスタ!$I$21:$M$22,4,FALSE),0),
AND(U381&gt;=16,U381&lt;=18),IFERROR(VLOOKUP(入力項目!$S$16,子育て関連マスタ!$I$26:$M$28,4,FALSE),0),
AND(U381&gt;=19,U381&lt;=20,入力項目!$S$16="高専"),IFERROR(VLOOKUP(入力項目!$S$16,子育て関連マスタ!$I$26:$M$28,4,FALSE),0),
AND(U381&gt;=19,U381&lt;=20,入力項目!$S$16&lt;&gt;"高専"),IFERROR(VLOOKUP(入力項目!$S$17,子育て関連マスタ!$I$32:$M$37,4,FALSE),0),
AND(U381&gt;=21,U381&lt;=22,入力項目!$S$16="高専"),IFERROR(VLOOKUP(入力項目!$S$17,子育て関連マスタ!$I$32:$M$34,4,FALSE),0),
AND(U381&gt;=21,U381&lt;=22,入力項目!$S$16&lt;&gt;"高専"),IFERROR(VLOOKUP(入力項目!$S$17,子育て関連マスタ!$I$32:$M$34,4,FALSE),0),
U381&gt;=23,0
) +
IF($D381=4,
  IFERROR(_xlfn.IFS(
  U381&lt;=入力項目!$S$11,0,
  AND(U381=入力項目!$S$11),IFERROR(VLOOKUP(入力項目!$S$12,子育て関連マスタ!$I$4:$M$5,2,FALSE),0),
  AND(U381=4),IFERROR(VLOOKUP(入力項目!$S$13,子育て関連マスタ!$I$9:$M$12,2,FALSE),0),
  AND(U381=7),IFERROR(VLOOKUP(入力項目!$S$14,子育て関連マスタ!$I$16:$M$17,2,FALSE),0),
  AND(U381=13),IFERROR(VLOOKUP(入力項目!$S$15,子育て関連マスタ!$I$21:$M$22,2,FALSE),0),
  AND(U381=16),IFERROR(VLOOKUP(入力項目!$S$16,子育て関連マスタ!$I$26:$M$28,2,FALSE),0),
  AND(U381=19,入力項目!$S$16&lt;&gt;"高専"),IFERROR(VLOOKUP(入力項目!$S$17,子育て関連マスタ!$I$32:$M$37,2,FALSE),0),
  AND(U381=21,入力項目!$S$16="高専"),IFERROR(VLOOKUP(入力項目!$S$17,子育て関連マスタ!$I$32:$M$37,2,FALSE),0),
  U381&gt;=22,0
  ),0),0
) +
IF(AND(U381&gt;=1,U381&lt;=15),IF($D381=入力項目!$S$8,入力項目!$S$3,0),0) +
IF(AND(U381&gt;=1,U381&lt;=15),IF($D381=5,入力項目!$S$4,0),0) +
IF(AND(U381&gt;=1,U381&lt;=15),IF($D381=12,入力項目!$S$5,0),0) +
IF(AND(入力項目!$S$7=$A381,入力項目!$S$8=$D381),子育て関連マスタ!$C$14,0) +
IFERROR(IF(AND(YEAR(EDATE(DATE(入力項目!$S$7,入力項目!$S$8,1),1))=$A381,MONTH(EDATE(DATE(入力項目!$S$7,入力項目!$S$8,1),1))=$D381),子育て関連マスタ!$C$15,0),0) +
IF(AND(OR(U381=3,U381=5,U381=7),$D381=11),子育て関連マスタ!$C$17,0) +
IF(AND(U381=20,$D381=1),子育て関連マスタ!$C$18,0) +
IF(AND(U381=20,$D381=1),
IFERROR(_xlfn.IFS(
入力項目!$S$10="男",子育て関連マスタ!$C$18,
入力項目!$S$10="女",子育て関連マスタ!$C$19
),0),0
) +
IF(AND(U381&gt;=入力項目!$S$18,U381&lt;=入力項目!$S$19),入力項目!$S$20,0) +
IF(AND(U381&gt;=入力項目!$S$21,U381&lt;=入力項目!$S$22),入力項目!$S$23,0) +
IF(AND(U381&gt;=入力項目!$S$24,U381&lt;=入力項目!$S$25),入力項目!$S$26,0)
)</f>
        <v>0</v>
      </c>
      <c r="AJ381" s="10">
        <f ca="1">-VLOOKUP($D381,月別収支!$A$2:$H$13,7,FALSE)</f>
        <v>-20000</v>
      </c>
    </row>
    <row r="382" spans="1:36" x14ac:dyDescent="0.4">
      <c r="A382">
        <f t="shared" ca="1" si="105"/>
        <v>2056</v>
      </c>
      <c r="B382">
        <f t="shared" ca="1" si="95"/>
        <v>2056</v>
      </c>
      <c r="C382">
        <f t="shared" ca="1" si="96"/>
        <v>32</v>
      </c>
      <c r="D382">
        <f t="shared" ca="1" si="106"/>
        <v>4</v>
      </c>
      <c r="E382" t="str">
        <f t="shared" ca="1" si="90"/>
        <v>2056年4月</v>
      </c>
      <c r="F382">
        <f ca="1">IF(OR(入力項目!$N$5&lt;$A382,AND(入力項目!$N$5=$A382,入力項目!$N$6&lt;$D382)),IF(F381=0,1,IF(G382=12,F381+1,F381)),0)</f>
        <v>31</v>
      </c>
      <c r="G382">
        <f ca="1">IF(OR(入力項目!$N$5&lt;$A382,AND(入力項目!$N$5=$A382,入力項目!$N$6&lt;$D382)),IF(G381=12,1,G381+1),0)</f>
        <v>6</v>
      </c>
      <c r="H382" t="str">
        <f t="shared" ca="1" si="91"/>
        <v>31_6</v>
      </c>
      <c r="I382">
        <f ca="1">IF(
  IFERROR(AND($C382&gt;0,MOD($C382,入力項目!$N$22)=0,$D382=入力項目!$N$23), FALSE),
  1,
  IF(
    AND(I381&gt;0,J381=12),
    IF(I381=入力項目!$N$28, 0, I381+1),
    I381
  )
)</f>
        <v>2</v>
      </c>
      <c r="J382">
        <f ca="1">IF($D382=入力項目!$N$23,1,IFERROR(J381+1,1))</f>
        <v>11</v>
      </c>
      <c r="K382" t="str">
        <f t="shared" ca="1" si="92"/>
        <v>2_11</v>
      </c>
      <c r="L382">
        <f ca="1">L381+IF(入力項目!$D$4=$D382,1,0)</f>
        <v>60</v>
      </c>
      <c r="M382" t="str">
        <f t="shared" ca="1" si="93"/>
        <v>60歳</v>
      </c>
      <c r="N382">
        <f t="shared" ca="1" si="97"/>
        <v>61</v>
      </c>
      <c r="O382" t="str">
        <f t="shared" ca="1" si="94"/>
        <v>61歳</v>
      </c>
      <c r="P382">
        <f t="shared" ca="1" si="98"/>
        <v>36</v>
      </c>
      <c r="Q382">
        <f t="shared" ca="1" si="99"/>
        <v>34</v>
      </c>
      <c r="R382">
        <f t="shared" ca="1" si="100"/>
        <v>2057</v>
      </c>
      <c r="S382">
        <f t="shared" ca="1" si="101"/>
        <v>2057</v>
      </c>
      <c r="T382">
        <f t="shared" ca="1" si="102"/>
        <v>2057</v>
      </c>
      <c r="U382">
        <f t="shared" ca="1" si="103"/>
        <v>2057</v>
      </c>
      <c r="V382" s="10">
        <f t="shared" ca="1" si="104"/>
        <v>46960875</v>
      </c>
      <c r="W382" s="10">
        <f ca="1">IF($L382&lt;その他マスタ!$B$1,VLOOKUP($D382,月別収支!$A$2:$H$13,2,FALSE),その他マスタ!$B$3)+IF(AND($L382=その他マスタ!$B$1,入力項目!$I$9="あり",$D382=入力項目!$D$4),その他マスタ!$B$2,0)</f>
        <v>300000</v>
      </c>
      <c r="X382" s="10">
        <f ca="1">-IF(入力項目!$K$5=TRUE,
IF($F382+$G382&lt;3,VLOOKUP($D382,月別収支!$A$2:$H$13,8,FALSE),0)+IFERROR(VLOOKUP($H382,住宅ローン計算!C:P,13,FALSE),0)+IF($F382&gt;1,IF(OR($G382=3,$G382=6,$G382=9,$G382=12),ROUNDUP(入力項目!$N$18/4,0),0),0),
VLOOKUP($D382,月別収支!$A$2:$H$13,8,FALSE))</f>
        <v>-91090</v>
      </c>
      <c r="Y382" s="10">
        <f ca="1">-VLOOKUP($D382,月別収支!$A$2:$H$13,3,FALSE)</f>
        <v>-75000</v>
      </c>
      <c r="Z382" s="10">
        <f ca="1">-VLOOKUP($D382,月別収支!$A$2:$H$13,4,FALSE)</f>
        <v>-27000</v>
      </c>
      <c r="AA382" s="10">
        <f ca="1">-VLOOKUP($D382,月別収支!$A$2:$H$13,6,FALSE)</f>
        <v>-10000</v>
      </c>
      <c r="AB382" s="10">
        <f ca="1">-(
VLOOKUP($D382,月別収支!$A$2:$H$13,5,FALSE)+IF(AND(入力項目!$I$27&lt;=$A382,ISEVEN($A382-入力項目!$I$27),入力項目!$I$28=$D382),入力項目!$I$26,0)
+IF(入力項目!$K$26=TRUE,
IFERROR(VLOOKUP($K382,マイカーローン計算!C:P,13,FALSE),0),
IFERROR(
  IF(AND($C382&gt;0,MOD($C382,入力項目!$N$22)=0,$D382=入力項目!$N$23),入力項目!$N$24,0),
 0
)
)
)</f>
        <v>-20000</v>
      </c>
      <c r="AC382" s="10">
        <f ca="1">-IF($A382&lt;入力項目!$N$33,入力項目!$N$35,IF(AND($A382=入力項目!$N$33,$D382&lt;=入力項目!$N$34),入力項目!$N$35,0))</f>
        <v>0</v>
      </c>
      <c r="AD382">
        <f ca="1">-(
_xlfn.IFS(
P382&lt;=入力項目!$S$11,0,
AND(P382&gt;=入力項目!$S$11+1,P382&lt;=3),IFERROR(VLOOKUP(入力項目!$S$12,子育て関連マスタ!$I$4:$M$5,4,FALSE),0),
AND(P382&gt;=4,P382&lt;=6),IFERROR(VLOOKUP(入力項目!$S$13,子育て関連マスタ!$I$9:$M$12,4,FALSE),0),
AND(P382&gt;=7,P382&lt;=12),IFERROR(VLOOKUP(入力項目!$S$14,子育て関連マスタ!$I$16:$M$17,4,FALSE),0),
AND(P382&gt;=13,P382&lt;=15),IFERROR(VLOOKUP(入力項目!$S$15,子育て関連マスタ!$I$21:$M$22,4,FALSE),0),
AND(P382&gt;=16,P382&lt;=18),IFERROR(VLOOKUP(入力項目!$S$16,子育て関連マスタ!$I$26:$M$28,4,FALSE),0),
AND(P382&gt;=19,P382&lt;=20,入力項目!$S$16="高専"),IFERROR(VLOOKUP(入力項目!$S$16,子育て関連マスタ!$I$26:$M$28,4,FALSE),0),
AND(P382&gt;=19,P382&lt;=20,入力項目!$S$16&lt;&gt;"高専"),IFERROR(VLOOKUP(入力項目!$S$17,子育て関連マスタ!$I$32:$M$37,4,FALSE),0),
AND(P382&gt;=21,P382&lt;=22,入力項目!$S$16="高専"),IFERROR(VLOOKUP(入力項目!$S$17,子育て関連マスタ!$I$32:$M$34,4,FALSE),0),
AND(P382&gt;=21,P382&lt;=22,入力項目!$S$16&lt;&gt;"高専"),IFERROR(VLOOKUP(入力項目!$S$17,子育て関連マスタ!$I$32:$M$34,4,FALSE),0),
P382&gt;=23,0
) +
IF($D382=4,
  IFERROR(_xlfn.IFS(
  P382&lt;=入力項目!$S$11,0,
  AND(P382=入力項目!$S$11),IFERROR(VLOOKUP(入力項目!$S$12,子育て関連マスタ!$I$4:$M$5,2,FALSE),0),
  AND(P382=4),IFERROR(VLOOKUP(入力項目!$S$13,子育て関連マスタ!$I$9:$M$12,2,FALSE),0),
  AND(P382=7),IFERROR(VLOOKUP(入力項目!$S$14,子育て関連マスタ!$I$16:$M$17,2,FALSE),0),
  AND(P382=13),IFERROR(VLOOKUP(入力項目!$S$15,子育て関連マスタ!$I$21:$M$22,2,FALSE),0),
  AND(P382=16),IFERROR(VLOOKUP(入力項目!$S$16,子育て関連マスタ!$I$26:$M$28,2,FALSE),0),
  AND(P382=19,入力項目!$S$16&lt;&gt;"高専"),IFERROR(VLOOKUP(入力項目!$S$17,子育て関連マスタ!$I$32:$M$37,2,FALSE),0),
  AND(P382=21,入力項目!$S$16="高専"),IFERROR(VLOOKUP(入力項目!$S$17,子育て関連マスタ!$I$32:$M$37,2,FALSE),0),
  P382&gt;=22,0
  ),0),0
) +
IF(AND(P382&gt;=1,P382&lt;=15),IF($D382=入力項目!$S$8,入力項目!$S$3,0),0) +
IF(AND(P382&gt;=1,P382&lt;=15),IF($D382=5,入力項目!$S$4,0),0) +
IF(AND(P382&gt;=1,P382&lt;=15),IF($D382=12,入力項目!$S$5,0),0) +
IF(AND(入力項目!$S$7=$A382,入力項目!$S$8=$D382),子育て関連マスタ!$C$14,0) +
IFERROR(IF(AND(YEAR(EDATE(DATE(入力項目!$S$7,入力項目!$S$8,1),1))=$A382,MONTH(EDATE(DATE(入力項目!$S$7,入力項目!$S$8,1),1))=$D382),子育て関連マスタ!$C$15,0),0) +
IF(AND(OR(P382=3,P382=5,P382=7),$D382=11),子育て関連マスタ!$C$17,0) +
IF(AND(P382=20,$D382=1),子育て関連マスタ!$C$18,0) +
IF(AND(P382=20,$D382=1),
IFERROR(_xlfn.IFS(
入力項目!$S$10="男",子育て関連マスタ!$C$18,
入力項目!$S$10="女",子育て関連マスタ!$C$19
),0),0
) +
IF(AND(P382&gt;=入力項目!$S$18,P382&lt;=入力項目!$S$19),入力項目!$S$20,0) +
IF(AND(P382&gt;=入力項目!$S$21,P382&lt;=入力項目!$S$22),入力項目!$S$23,0) +
IF(AND(P382&gt;=入力項目!$S$24,P382&lt;=入力項目!$S$25),入力項目!$S$26,0)
)</f>
        <v>0</v>
      </c>
      <c r="AE382">
        <f ca="1">-(
_xlfn.IFS(
Q382&lt;=入力項目!$S$11,0,
AND(Q382&gt;=入力項目!$S$11+1,Q382&lt;=3),IFERROR(VLOOKUP(入力項目!$S$12,子育て関連マスタ!$I$4:$M$5,4,FALSE),0),
AND(Q382&gt;=4,Q382&lt;=6),IFERROR(VLOOKUP(入力項目!$S$13,子育て関連マスタ!$I$9:$M$12,4,FALSE),0),
AND(Q382&gt;=7,Q382&lt;=12),IFERROR(VLOOKUP(入力項目!$S$14,子育て関連マスタ!$I$16:$M$17,4,FALSE),0),
AND(Q382&gt;=13,Q382&lt;=15),IFERROR(VLOOKUP(入力項目!$S$15,子育て関連マスタ!$I$21:$M$22,4,FALSE),0),
AND(Q382&gt;=16,Q382&lt;=18),IFERROR(VLOOKUP(入力項目!$S$16,子育て関連マスタ!$I$26:$M$28,4,FALSE),0),
AND(Q382&gt;=19,Q382&lt;=20,入力項目!$S$16="高専"),IFERROR(VLOOKUP(入力項目!$S$16,子育て関連マスタ!$I$26:$M$28,4,FALSE),0),
AND(Q382&gt;=19,Q382&lt;=20,入力項目!$S$16&lt;&gt;"高専"),IFERROR(VLOOKUP(入力項目!$S$17,子育て関連マスタ!$I$32:$M$37,4,FALSE),0),
AND(Q382&gt;=21,Q382&lt;=22,入力項目!$S$16="高専"),IFERROR(VLOOKUP(入力項目!$S$17,子育て関連マスタ!$I$32:$M$34,4,FALSE),0),
AND(Q382&gt;=21,Q382&lt;=22,入力項目!$S$16&lt;&gt;"高専"),IFERROR(VLOOKUP(入力項目!$S$17,子育て関連マスタ!$I$32:$M$34,4,FALSE),0),
Q382&gt;=23,0
) +
IF($D382=4,
  IFERROR(_xlfn.IFS(
  Q382&lt;=入力項目!$S$11,0,
  AND(Q382=入力項目!$S$11),IFERROR(VLOOKUP(入力項目!$S$12,子育て関連マスタ!$I$4:$M$5,2,FALSE),0),
  AND(Q382=4),IFERROR(VLOOKUP(入力項目!$S$13,子育て関連マスタ!$I$9:$M$12,2,FALSE),0),
  AND(Q382=7),IFERROR(VLOOKUP(入力項目!$S$14,子育て関連マスタ!$I$16:$M$17,2,FALSE),0),
  AND(Q382=13),IFERROR(VLOOKUP(入力項目!$S$15,子育て関連マスタ!$I$21:$M$22,2,FALSE),0),
  AND(Q382=16),IFERROR(VLOOKUP(入力項目!$S$16,子育て関連マスタ!$I$26:$M$28,2,FALSE),0),
  AND(Q382=19,入力項目!$S$16&lt;&gt;"高専"),IFERROR(VLOOKUP(入力項目!$S$17,子育て関連マスタ!$I$32:$M$37,2,FALSE),0),
  AND(Q382=21,入力項目!$S$16="高専"),IFERROR(VLOOKUP(入力項目!$S$17,子育て関連マスタ!$I$32:$M$37,2,FALSE),0),
  Q382&gt;=22,0
  ),0),0
) +
IF(AND(Q382&gt;=1,Q382&lt;=15),IF($D382=入力項目!$S$8,入力項目!$S$3,0),0) +
IF(AND(Q382&gt;=1,Q382&lt;=15),IF($D382=5,入力項目!$S$4,0),0) +
IF(AND(Q382&gt;=1,Q382&lt;=15),IF($D382=12,入力項目!$S$5,0),0) +
IF(AND(入力項目!$S$7=$A382,入力項目!$S$8=$D382),子育て関連マスタ!$C$14,0) +
IFERROR(IF(AND(YEAR(EDATE(DATE(入力項目!$S$7,入力項目!$S$8,1),1))=$A382,MONTH(EDATE(DATE(入力項目!$S$7,入力項目!$S$8,1),1))=$D382),子育て関連マスタ!$C$15,0),0) +
IF(AND(OR(Q382=3,Q382=5,Q382=7),$D382=11),子育て関連マスタ!$C$17,0) +
IF(AND(Q382=20,$D382=1),子育て関連マスタ!$C$18,0) +
IF(AND(Q382=20,$D382=1),
IFERROR(_xlfn.IFS(
入力項目!$S$10="男",子育て関連マスタ!$C$18,
入力項目!$S$10="女",子育て関連マスタ!$C$19
),0),0
) +
IF(AND(Q382&gt;=入力項目!$S$18,Q382&lt;=入力項目!$S$19),入力項目!$S$20,0) +
IF(AND(Q382&gt;=入力項目!$S$21,Q382&lt;=入力項目!$S$22),入力項目!$S$23,0) +
IF(AND(Q382&gt;=入力項目!$S$24,Q382&lt;=入力項目!$S$25),入力項目!$S$26,0)
)</f>
        <v>0</v>
      </c>
      <c r="AF382">
        <f ca="1">-(
_xlfn.IFS(
R382&lt;=入力項目!$S$11,0,
AND(R382&gt;=入力項目!$S$11+1,R382&lt;=3),IFERROR(VLOOKUP(入力項目!$S$12,子育て関連マスタ!$I$4:$M$5,4,FALSE),0),
AND(R382&gt;=4,R382&lt;=6),IFERROR(VLOOKUP(入力項目!$S$13,子育て関連マスタ!$I$9:$M$12,4,FALSE),0),
AND(R382&gt;=7,R382&lt;=12),IFERROR(VLOOKUP(入力項目!$S$14,子育て関連マスタ!$I$16:$M$17,4,FALSE),0),
AND(R382&gt;=13,R382&lt;=15),IFERROR(VLOOKUP(入力項目!$S$15,子育て関連マスタ!$I$21:$M$22,4,FALSE),0),
AND(R382&gt;=16,R382&lt;=18),IFERROR(VLOOKUP(入力項目!$S$16,子育て関連マスタ!$I$26:$M$28,4,FALSE),0),
AND(R382&gt;=19,R382&lt;=20,入力項目!$S$16="高専"),IFERROR(VLOOKUP(入力項目!$S$16,子育て関連マスタ!$I$26:$M$28,4,FALSE),0),
AND(R382&gt;=19,R382&lt;=20,入力項目!$S$16&lt;&gt;"高専"),IFERROR(VLOOKUP(入力項目!$S$17,子育て関連マスタ!$I$32:$M$37,4,FALSE),0),
AND(R382&gt;=21,R382&lt;=22,入力項目!$S$16="高専"),IFERROR(VLOOKUP(入力項目!$S$17,子育て関連マスタ!$I$32:$M$34,4,FALSE),0),
AND(R382&gt;=21,R382&lt;=22,入力項目!$S$16&lt;&gt;"高専"),IFERROR(VLOOKUP(入力項目!$S$17,子育て関連マスタ!$I$32:$M$34,4,FALSE),0),
R382&gt;=23,0
) +
IF($D382=4,
  IFERROR(_xlfn.IFS(
  R382&lt;=入力項目!$S$11,0,
  AND(R382=入力項目!$S$11),IFERROR(VLOOKUP(入力項目!$S$12,子育て関連マスタ!$I$4:$M$5,2,FALSE),0),
  AND(R382=4),IFERROR(VLOOKUP(入力項目!$S$13,子育て関連マスタ!$I$9:$M$12,2,FALSE),0),
  AND(R382=7),IFERROR(VLOOKUP(入力項目!$S$14,子育て関連マスタ!$I$16:$M$17,2,FALSE),0),
  AND(R382=13),IFERROR(VLOOKUP(入力項目!$S$15,子育て関連マスタ!$I$21:$M$22,2,FALSE),0),
  AND(R382=16),IFERROR(VLOOKUP(入力項目!$S$16,子育て関連マスタ!$I$26:$M$28,2,FALSE),0),
  AND(R382=19,入力項目!$S$16&lt;&gt;"高専"),IFERROR(VLOOKUP(入力項目!$S$17,子育て関連マスタ!$I$32:$M$37,2,FALSE),0),
  AND(R382=21,入力項目!$S$16="高専"),IFERROR(VLOOKUP(入力項目!$S$17,子育て関連マスタ!$I$32:$M$37,2,FALSE),0),
  R382&gt;=22,0
  ),0),0
) +
IF(AND(R382&gt;=1,R382&lt;=15),IF($D382=入力項目!$S$8,入力項目!$S$3,0),0) +
IF(AND(R382&gt;=1,R382&lt;=15),IF($D382=5,入力項目!$S$4,0),0) +
IF(AND(R382&gt;=1,R382&lt;=15),IF($D382=12,入力項目!$S$5,0),0) +
IF(AND(入力項目!$S$7=$A382,入力項目!$S$8=$D382),子育て関連マスタ!$C$14,0) +
IFERROR(IF(AND(YEAR(EDATE(DATE(入力項目!$S$7,入力項目!$S$8,1),1))=$A382,MONTH(EDATE(DATE(入力項目!$S$7,入力項目!$S$8,1),1))=$D382),子育て関連マスタ!$C$15,0),0) +
IF(AND(OR(R382=3,R382=5,R382=7),$D382=11),子育て関連マスタ!$C$17,0) +
IF(AND(R382=20,$D382=1),子育て関連マスタ!$C$18,0) +
IF(AND(R382=20,$D382=1),
IFERROR(_xlfn.IFS(
入力項目!$S$10="男",子育て関連マスタ!$C$18,
入力項目!$S$10="女",子育て関連マスタ!$C$19
),0),0
) +
IF(AND(R382&gt;=入力項目!$S$18,R382&lt;=入力項目!$S$19),入力項目!$S$20,0) +
IF(AND(R382&gt;=入力項目!$S$21,R382&lt;=入力項目!$S$22),入力項目!$S$23,0) +
IF(AND(R382&gt;=入力項目!$S$24,R382&lt;=入力項目!$S$25),入力項目!$S$26,0)
)</f>
        <v>0</v>
      </c>
      <c r="AG382">
        <f ca="1">-(
_xlfn.IFS(
S382&lt;=入力項目!$S$11,0,
AND(S382&gt;=入力項目!$S$11+1,S382&lt;=3),IFERROR(VLOOKUP(入力項目!$S$12,子育て関連マスタ!$I$4:$M$5,4,FALSE),0),
AND(S382&gt;=4,S382&lt;=6),IFERROR(VLOOKUP(入力項目!$S$13,子育て関連マスタ!$I$9:$M$12,4,FALSE),0),
AND(S382&gt;=7,S382&lt;=12),IFERROR(VLOOKUP(入力項目!$S$14,子育て関連マスタ!$I$16:$M$17,4,FALSE),0),
AND(S382&gt;=13,S382&lt;=15),IFERROR(VLOOKUP(入力項目!$S$15,子育て関連マスタ!$I$21:$M$22,4,FALSE),0),
AND(S382&gt;=16,S382&lt;=18),IFERROR(VLOOKUP(入力項目!$S$16,子育て関連マスタ!$I$26:$M$28,4,FALSE),0),
AND(S382&gt;=19,S382&lt;=20,入力項目!$S$16="高専"),IFERROR(VLOOKUP(入力項目!$S$16,子育て関連マスタ!$I$26:$M$28,4,FALSE),0),
AND(S382&gt;=19,S382&lt;=20,入力項目!$S$16&lt;&gt;"高専"),IFERROR(VLOOKUP(入力項目!$S$17,子育て関連マスタ!$I$32:$M$37,4,FALSE),0),
AND(S382&gt;=21,S382&lt;=22,入力項目!$S$16="高専"),IFERROR(VLOOKUP(入力項目!$S$17,子育て関連マスタ!$I$32:$M$34,4,FALSE),0),
AND(S382&gt;=21,S382&lt;=22,入力項目!$S$16&lt;&gt;"高専"),IFERROR(VLOOKUP(入力項目!$S$17,子育て関連マスタ!$I$32:$M$34,4,FALSE),0),
S382&gt;=23,0
) +
IF($D382=4,
  IFERROR(_xlfn.IFS(
  S382&lt;=入力項目!$S$11,0,
  AND(S382=入力項目!$S$11),IFERROR(VLOOKUP(入力項目!$S$12,子育て関連マスタ!$I$4:$M$5,2,FALSE),0),
  AND(S382=4),IFERROR(VLOOKUP(入力項目!$S$13,子育て関連マスタ!$I$9:$M$12,2,FALSE),0),
  AND(S382=7),IFERROR(VLOOKUP(入力項目!$S$14,子育て関連マスタ!$I$16:$M$17,2,FALSE),0),
  AND(S382=13),IFERROR(VLOOKUP(入力項目!$S$15,子育て関連マスタ!$I$21:$M$22,2,FALSE),0),
  AND(S382=16),IFERROR(VLOOKUP(入力項目!$S$16,子育て関連マスタ!$I$26:$M$28,2,FALSE),0),
  AND(S382=19,入力項目!$S$16&lt;&gt;"高専"),IFERROR(VLOOKUP(入力項目!$S$17,子育て関連マスタ!$I$32:$M$37,2,FALSE),0),
  AND(S382=21,入力項目!$S$16="高専"),IFERROR(VLOOKUP(入力項目!$S$17,子育て関連マスタ!$I$32:$M$37,2,FALSE),0),
  S382&gt;=22,0
  ),0),0
) +
IF(AND(S382&gt;=1,S382&lt;=15),IF($D382=入力項目!$S$8,入力項目!$S$3,0),0) +
IF(AND(S382&gt;=1,S382&lt;=15),IF($D382=5,入力項目!$S$4,0),0) +
IF(AND(S382&gt;=1,S382&lt;=15),IF($D382=12,入力項目!$S$5,0),0) +
IF(AND(入力項目!$S$7=$A382,入力項目!$S$8=$D382),子育て関連マスタ!$C$14,0) +
IFERROR(IF(AND(YEAR(EDATE(DATE(入力項目!$S$7,入力項目!$S$8,1),1))=$A382,MONTH(EDATE(DATE(入力項目!$S$7,入力項目!$S$8,1),1))=$D382),子育て関連マスタ!$C$15,0),0) +
IF(AND(OR(S382=3,S382=5,S382=7),$D382=11),子育て関連マスタ!$C$17,0) +
IF(AND(S382=20,$D382=1),子育て関連マスタ!$C$18,0) +
IF(AND(S382=20,$D382=1),
IFERROR(_xlfn.IFS(
入力項目!$S$10="男",子育て関連マスタ!$C$18,
入力項目!$S$10="女",子育て関連マスタ!$C$19
),0),0
) +
IF(AND(S382&gt;=入力項目!$S$18,S382&lt;=入力項目!$S$19),入力項目!$S$20,0) +
IF(AND(S382&gt;=入力項目!$S$21,S382&lt;=入力項目!$S$22),入力項目!$S$23,0) +
IF(AND(S382&gt;=入力項目!$S$24,S382&lt;=入力項目!$S$25),入力項目!$S$26,0)
)</f>
        <v>0</v>
      </c>
      <c r="AH382">
        <f ca="1">-(
_xlfn.IFS(
T382&lt;=入力項目!$S$11,0,
AND(T382&gt;=入力項目!$S$11+1,T382&lt;=3),IFERROR(VLOOKUP(入力項目!$S$12,子育て関連マスタ!$I$4:$M$5,4,FALSE),0),
AND(T382&gt;=4,T382&lt;=6),IFERROR(VLOOKUP(入力項目!$S$13,子育て関連マスタ!$I$9:$M$12,4,FALSE),0),
AND(T382&gt;=7,T382&lt;=12),IFERROR(VLOOKUP(入力項目!$S$14,子育て関連マスタ!$I$16:$M$17,4,FALSE),0),
AND(T382&gt;=13,T382&lt;=15),IFERROR(VLOOKUP(入力項目!$S$15,子育て関連マスタ!$I$21:$M$22,4,FALSE),0),
AND(T382&gt;=16,T382&lt;=18),IFERROR(VLOOKUP(入力項目!$S$16,子育て関連マスタ!$I$26:$M$28,4,FALSE),0),
AND(T382&gt;=19,T382&lt;=20,入力項目!$S$16="高専"),IFERROR(VLOOKUP(入力項目!$S$16,子育て関連マスタ!$I$26:$M$28,4,FALSE),0),
AND(T382&gt;=19,T382&lt;=20,入力項目!$S$16&lt;&gt;"高専"),IFERROR(VLOOKUP(入力項目!$S$17,子育て関連マスタ!$I$32:$M$37,4,FALSE),0),
AND(T382&gt;=21,T382&lt;=22,入力項目!$S$16="高専"),IFERROR(VLOOKUP(入力項目!$S$17,子育て関連マスタ!$I$32:$M$34,4,FALSE),0),
AND(T382&gt;=21,T382&lt;=22,入力項目!$S$16&lt;&gt;"高専"),IFERROR(VLOOKUP(入力項目!$S$17,子育て関連マスタ!$I$32:$M$34,4,FALSE),0),
T382&gt;=23,0
) +
IF($D382=4,
  IFERROR(_xlfn.IFS(
  T382&lt;=入力項目!$S$11,0,
  AND(T382=入力項目!$S$11),IFERROR(VLOOKUP(入力項目!$S$12,子育て関連マスタ!$I$4:$M$5,2,FALSE),0),
  AND(T382=4),IFERROR(VLOOKUP(入力項目!$S$13,子育て関連マスタ!$I$9:$M$12,2,FALSE),0),
  AND(T382=7),IFERROR(VLOOKUP(入力項目!$S$14,子育て関連マスタ!$I$16:$M$17,2,FALSE),0),
  AND(T382=13),IFERROR(VLOOKUP(入力項目!$S$15,子育て関連マスタ!$I$21:$M$22,2,FALSE),0),
  AND(T382=16),IFERROR(VLOOKUP(入力項目!$S$16,子育て関連マスタ!$I$26:$M$28,2,FALSE),0),
  AND(T382=19,入力項目!$S$16&lt;&gt;"高専"),IFERROR(VLOOKUP(入力項目!$S$17,子育て関連マスタ!$I$32:$M$37,2,FALSE),0),
  AND(T382=21,入力項目!$S$16="高専"),IFERROR(VLOOKUP(入力項目!$S$17,子育て関連マスタ!$I$32:$M$37,2,FALSE),0),
  T382&gt;=22,0
  ),0),0
) +
IF(AND(T382&gt;=1,T382&lt;=15),IF($D382=入力項目!$S$8,入力項目!$S$3,0),0) +
IF(AND(T382&gt;=1,T382&lt;=15),IF($D382=5,入力項目!$S$4,0),0) +
IF(AND(T382&gt;=1,T382&lt;=15),IF($D382=12,入力項目!$S$5,0),0) +
IF(AND(入力項目!$S$7=$A382,入力項目!$S$8=$D382),子育て関連マスタ!$C$14,0) +
IFERROR(IF(AND(YEAR(EDATE(DATE(入力項目!$S$7,入力項目!$S$8,1),1))=$A382,MONTH(EDATE(DATE(入力項目!$S$7,入力項目!$S$8,1),1))=$D382),子育て関連マスタ!$C$15,0),0) +
IF(AND(OR(T382=3,T382=5,T382=7),$D382=11),子育て関連マスタ!$C$17,0) +
IF(AND(T382=20,$D382=1),子育て関連マスタ!$C$18,0) +
IF(AND(T382=20,$D382=1),
IFERROR(_xlfn.IFS(
入力項目!$S$10="男",子育て関連マスタ!$C$18,
入力項目!$S$10="女",子育て関連マスタ!$C$19
),0),0
) +
IF(AND(T382&gt;=入力項目!$S$18,T382&lt;=入力項目!$S$19),入力項目!$S$20,0) +
IF(AND(T382&gt;=入力項目!$S$21,T382&lt;=入力項目!$S$22),入力項目!$S$23,0) +
IF(AND(T382&gt;=入力項目!$S$24,T382&lt;=入力項目!$S$25),入力項目!$S$26,0)
)</f>
        <v>0</v>
      </c>
      <c r="AI382">
        <f ca="1">-(
_xlfn.IFS(
U382&lt;=入力項目!$S$11,0,
AND(U382&gt;=入力項目!$S$11+1,U382&lt;=3),IFERROR(VLOOKUP(入力項目!$S$12,子育て関連マスタ!$I$4:$M$5,4,FALSE),0),
AND(U382&gt;=4,U382&lt;=6),IFERROR(VLOOKUP(入力項目!$S$13,子育て関連マスタ!$I$9:$M$12,4,FALSE),0),
AND(U382&gt;=7,U382&lt;=12),IFERROR(VLOOKUP(入力項目!$S$14,子育て関連マスタ!$I$16:$M$17,4,FALSE),0),
AND(U382&gt;=13,U382&lt;=15),IFERROR(VLOOKUP(入力項目!$S$15,子育て関連マスタ!$I$21:$M$22,4,FALSE),0),
AND(U382&gt;=16,U382&lt;=18),IFERROR(VLOOKUP(入力項目!$S$16,子育て関連マスタ!$I$26:$M$28,4,FALSE),0),
AND(U382&gt;=19,U382&lt;=20,入力項目!$S$16="高専"),IFERROR(VLOOKUP(入力項目!$S$16,子育て関連マスタ!$I$26:$M$28,4,FALSE),0),
AND(U382&gt;=19,U382&lt;=20,入力項目!$S$16&lt;&gt;"高専"),IFERROR(VLOOKUP(入力項目!$S$17,子育て関連マスタ!$I$32:$M$37,4,FALSE),0),
AND(U382&gt;=21,U382&lt;=22,入力項目!$S$16="高専"),IFERROR(VLOOKUP(入力項目!$S$17,子育て関連マスタ!$I$32:$M$34,4,FALSE),0),
AND(U382&gt;=21,U382&lt;=22,入力項目!$S$16&lt;&gt;"高専"),IFERROR(VLOOKUP(入力項目!$S$17,子育て関連マスタ!$I$32:$M$34,4,FALSE),0),
U382&gt;=23,0
) +
IF($D382=4,
  IFERROR(_xlfn.IFS(
  U382&lt;=入力項目!$S$11,0,
  AND(U382=入力項目!$S$11),IFERROR(VLOOKUP(入力項目!$S$12,子育て関連マスタ!$I$4:$M$5,2,FALSE),0),
  AND(U382=4),IFERROR(VLOOKUP(入力項目!$S$13,子育て関連マスタ!$I$9:$M$12,2,FALSE),0),
  AND(U382=7),IFERROR(VLOOKUP(入力項目!$S$14,子育て関連マスタ!$I$16:$M$17,2,FALSE),0),
  AND(U382=13),IFERROR(VLOOKUP(入力項目!$S$15,子育て関連マスタ!$I$21:$M$22,2,FALSE),0),
  AND(U382=16),IFERROR(VLOOKUP(入力項目!$S$16,子育て関連マスタ!$I$26:$M$28,2,FALSE),0),
  AND(U382=19,入力項目!$S$16&lt;&gt;"高専"),IFERROR(VLOOKUP(入力項目!$S$17,子育て関連マスタ!$I$32:$M$37,2,FALSE),0),
  AND(U382=21,入力項目!$S$16="高専"),IFERROR(VLOOKUP(入力項目!$S$17,子育て関連マスタ!$I$32:$M$37,2,FALSE),0),
  U382&gt;=22,0
  ),0),0
) +
IF(AND(U382&gt;=1,U382&lt;=15),IF($D382=入力項目!$S$8,入力項目!$S$3,0),0) +
IF(AND(U382&gt;=1,U382&lt;=15),IF($D382=5,入力項目!$S$4,0),0) +
IF(AND(U382&gt;=1,U382&lt;=15),IF($D382=12,入力項目!$S$5,0),0) +
IF(AND(入力項目!$S$7=$A382,入力項目!$S$8=$D382),子育て関連マスタ!$C$14,0) +
IFERROR(IF(AND(YEAR(EDATE(DATE(入力項目!$S$7,入力項目!$S$8,1),1))=$A382,MONTH(EDATE(DATE(入力項目!$S$7,入力項目!$S$8,1),1))=$D382),子育て関連マスタ!$C$15,0),0) +
IF(AND(OR(U382=3,U382=5,U382=7),$D382=11),子育て関連マスタ!$C$17,0) +
IF(AND(U382=20,$D382=1),子育て関連マスタ!$C$18,0) +
IF(AND(U382=20,$D382=1),
IFERROR(_xlfn.IFS(
入力項目!$S$10="男",子育て関連マスタ!$C$18,
入力項目!$S$10="女",子育て関連マスタ!$C$19
),0),0
) +
IF(AND(U382&gt;=入力項目!$S$18,U382&lt;=入力項目!$S$19),入力項目!$S$20,0) +
IF(AND(U382&gt;=入力項目!$S$21,U382&lt;=入力項目!$S$22),入力項目!$S$23,0) +
IF(AND(U382&gt;=入力項目!$S$24,U382&lt;=入力項目!$S$25),入力項目!$S$26,0)
)</f>
        <v>0</v>
      </c>
      <c r="AJ382" s="10">
        <f ca="1">-VLOOKUP($D382,月別収支!$A$2:$H$13,7,FALSE)</f>
        <v>-20000</v>
      </c>
    </row>
    <row r="383" spans="1:36" x14ac:dyDescent="0.4">
      <c r="A383">
        <f t="shared" ca="1" si="105"/>
        <v>2056</v>
      </c>
      <c r="B383">
        <f t="shared" ca="1" si="95"/>
        <v>2056</v>
      </c>
      <c r="C383">
        <f t="shared" ca="1" si="96"/>
        <v>32</v>
      </c>
      <c r="D383">
        <f t="shared" ca="1" si="106"/>
        <v>5</v>
      </c>
      <c r="E383" t="str">
        <f t="shared" ca="1" si="90"/>
        <v>2056年5月</v>
      </c>
      <c r="F383">
        <f ca="1">IF(OR(入力項目!$N$5&lt;$A383,AND(入力項目!$N$5=$A383,入力項目!$N$6&lt;$D383)),IF(F382=0,1,IF(G383=12,F382+1,F382)),0)</f>
        <v>31</v>
      </c>
      <c r="G383">
        <f ca="1">IF(OR(入力項目!$N$5&lt;$A383,AND(入力項目!$N$5=$A383,入力項目!$N$6&lt;$D383)),IF(G382=12,1,G382+1),0)</f>
        <v>7</v>
      </c>
      <c r="H383" t="str">
        <f t="shared" ca="1" si="91"/>
        <v>31_7</v>
      </c>
      <c r="I383">
        <f ca="1">IF(
  IFERROR(AND($C383&gt;0,MOD($C383,入力項目!$N$22)=0,$D383=入力項目!$N$23), FALSE),
  1,
  IF(
    AND(I382&gt;0,J382=12),
    IF(I382=入力項目!$N$28, 0, I382+1),
    I382
  )
)</f>
        <v>2</v>
      </c>
      <c r="J383">
        <f ca="1">IF($D383=入力項目!$N$23,1,IFERROR(J382+1,1))</f>
        <v>12</v>
      </c>
      <c r="K383" t="str">
        <f t="shared" ca="1" si="92"/>
        <v>2_12</v>
      </c>
      <c r="L383">
        <f ca="1">L382+IF(入力項目!$D$4=$D383,1,0)</f>
        <v>60</v>
      </c>
      <c r="M383" t="str">
        <f t="shared" ca="1" si="93"/>
        <v>60歳</v>
      </c>
      <c r="N383">
        <f t="shared" ca="1" si="97"/>
        <v>61</v>
      </c>
      <c r="O383" t="str">
        <f t="shared" ca="1" si="94"/>
        <v>61歳</v>
      </c>
      <c r="P383">
        <f t="shared" ca="1" si="98"/>
        <v>36</v>
      </c>
      <c r="Q383">
        <f t="shared" ca="1" si="99"/>
        <v>34</v>
      </c>
      <c r="R383">
        <f t="shared" ca="1" si="100"/>
        <v>2057</v>
      </c>
      <c r="S383">
        <f t="shared" ca="1" si="101"/>
        <v>2057</v>
      </c>
      <c r="T383">
        <f t="shared" ca="1" si="102"/>
        <v>2057</v>
      </c>
      <c r="U383">
        <f t="shared" ca="1" si="103"/>
        <v>2057</v>
      </c>
      <c r="V383" s="10">
        <f t="shared" ca="1" si="104"/>
        <v>47045285</v>
      </c>
      <c r="W383" s="10">
        <f ca="1">IF($L383&lt;その他マスタ!$B$1,VLOOKUP($D383,月別収支!$A$2:$H$13,2,FALSE),その他マスタ!$B$3)+IF(AND($L383=その他マスタ!$B$1,入力項目!$I$9="あり",$D383=入力項目!$D$4),その他マスタ!$B$2,0)</f>
        <v>300000</v>
      </c>
      <c r="X383" s="10">
        <f ca="1">-IF(入力項目!$K$5=TRUE,
IF($F383+$G383&lt;3,VLOOKUP($D383,月別収支!$A$2:$H$13,8,FALSE),0)+IFERROR(VLOOKUP($H383,住宅ローン計算!C:P,13,FALSE),0)+IF($F383&gt;1,IF(OR($G383=3,$G383=6,$G383=9,$G383=12),ROUNDUP(入力項目!$N$18/4,0),0),0),
VLOOKUP($D383,月別収支!$A$2:$H$13,8,FALSE))</f>
        <v>-53590</v>
      </c>
      <c r="Y383" s="10">
        <f ca="1">-VLOOKUP($D383,月別収支!$A$2:$H$13,3,FALSE)</f>
        <v>-75000</v>
      </c>
      <c r="Z383" s="10">
        <f ca="1">-VLOOKUP($D383,月別収支!$A$2:$H$13,4,FALSE)</f>
        <v>-27000</v>
      </c>
      <c r="AA383" s="10">
        <f ca="1">-VLOOKUP($D383,月別収支!$A$2:$H$13,6,FALSE)</f>
        <v>-10000</v>
      </c>
      <c r="AB383" s="10">
        <f ca="1">-(
VLOOKUP($D383,月別収支!$A$2:$H$13,5,FALSE)+IF(AND(入力項目!$I$27&lt;=$A383,ISEVEN($A383-入力項目!$I$27),入力項目!$I$28=$D383),入力項目!$I$26,0)
+IF(入力項目!$K$26=TRUE,
IFERROR(VLOOKUP($K383,マイカーローン計算!C:P,13,FALSE),0),
IFERROR(
  IF(AND($C383&gt;0,MOD($C383,入力項目!$N$22)=0,$D383=入力項目!$N$23),入力項目!$N$24,0),
 0
)
)
)</f>
        <v>-30000</v>
      </c>
      <c r="AC383" s="10">
        <f ca="1">-IF($A383&lt;入力項目!$N$33,入力項目!$N$35,IF(AND($A383=入力項目!$N$33,$D383&lt;=入力項目!$N$34),入力項目!$N$35,0))</f>
        <v>0</v>
      </c>
      <c r="AD383">
        <f ca="1">-(
_xlfn.IFS(
P383&lt;=入力項目!$S$11,0,
AND(P383&gt;=入力項目!$S$11+1,P383&lt;=3),IFERROR(VLOOKUP(入力項目!$S$12,子育て関連マスタ!$I$4:$M$5,4,FALSE),0),
AND(P383&gt;=4,P383&lt;=6),IFERROR(VLOOKUP(入力項目!$S$13,子育て関連マスタ!$I$9:$M$12,4,FALSE),0),
AND(P383&gt;=7,P383&lt;=12),IFERROR(VLOOKUP(入力項目!$S$14,子育て関連マスタ!$I$16:$M$17,4,FALSE),0),
AND(P383&gt;=13,P383&lt;=15),IFERROR(VLOOKUP(入力項目!$S$15,子育て関連マスタ!$I$21:$M$22,4,FALSE),0),
AND(P383&gt;=16,P383&lt;=18),IFERROR(VLOOKUP(入力項目!$S$16,子育て関連マスタ!$I$26:$M$28,4,FALSE),0),
AND(P383&gt;=19,P383&lt;=20,入力項目!$S$16="高専"),IFERROR(VLOOKUP(入力項目!$S$16,子育て関連マスタ!$I$26:$M$28,4,FALSE),0),
AND(P383&gt;=19,P383&lt;=20,入力項目!$S$16&lt;&gt;"高専"),IFERROR(VLOOKUP(入力項目!$S$17,子育て関連マスタ!$I$32:$M$37,4,FALSE),0),
AND(P383&gt;=21,P383&lt;=22,入力項目!$S$16="高専"),IFERROR(VLOOKUP(入力項目!$S$17,子育て関連マスタ!$I$32:$M$34,4,FALSE),0),
AND(P383&gt;=21,P383&lt;=22,入力項目!$S$16&lt;&gt;"高専"),IFERROR(VLOOKUP(入力項目!$S$17,子育て関連マスタ!$I$32:$M$34,4,FALSE),0),
P383&gt;=23,0
) +
IF($D383=4,
  IFERROR(_xlfn.IFS(
  P383&lt;=入力項目!$S$11,0,
  AND(P383=入力項目!$S$11),IFERROR(VLOOKUP(入力項目!$S$12,子育て関連マスタ!$I$4:$M$5,2,FALSE),0),
  AND(P383=4),IFERROR(VLOOKUP(入力項目!$S$13,子育て関連マスタ!$I$9:$M$12,2,FALSE),0),
  AND(P383=7),IFERROR(VLOOKUP(入力項目!$S$14,子育て関連マスタ!$I$16:$M$17,2,FALSE),0),
  AND(P383=13),IFERROR(VLOOKUP(入力項目!$S$15,子育て関連マスタ!$I$21:$M$22,2,FALSE),0),
  AND(P383=16),IFERROR(VLOOKUP(入力項目!$S$16,子育て関連マスタ!$I$26:$M$28,2,FALSE),0),
  AND(P383=19,入力項目!$S$16&lt;&gt;"高専"),IFERROR(VLOOKUP(入力項目!$S$17,子育て関連マスタ!$I$32:$M$37,2,FALSE),0),
  AND(P383=21,入力項目!$S$16="高専"),IFERROR(VLOOKUP(入力項目!$S$17,子育て関連マスタ!$I$32:$M$37,2,FALSE),0),
  P383&gt;=22,0
  ),0),0
) +
IF(AND(P383&gt;=1,P383&lt;=15),IF($D383=入力項目!$S$8,入力項目!$S$3,0),0) +
IF(AND(P383&gt;=1,P383&lt;=15),IF($D383=5,入力項目!$S$4,0),0) +
IF(AND(P383&gt;=1,P383&lt;=15),IF($D383=12,入力項目!$S$5,0),0) +
IF(AND(入力項目!$S$7=$A383,入力項目!$S$8=$D383),子育て関連マスタ!$C$14,0) +
IFERROR(IF(AND(YEAR(EDATE(DATE(入力項目!$S$7,入力項目!$S$8,1),1))=$A383,MONTH(EDATE(DATE(入力項目!$S$7,入力項目!$S$8,1),1))=$D383),子育て関連マスタ!$C$15,0),0) +
IF(AND(OR(P383=3,P383=5,P383=7),$D383=11),子育て関連マスタ!$C$17,0) +
IF(AND(P383=20,$D383=1),子育て関連マスタ!$C$18,0) +
IF(AND(P383=20,$D383=1),
IFERROR(_xlfn.IFS(
入力項目!$S$10="男",子育て関連マスタ!$C$18,
入力項目!$S$10="女",子育て関連マスタ!$C$19
),0),0
) +
IF(AND(P383&gt;=入力項目!$S$18,P383&lt;=入力項目!$S$19),入力項目!$S$20,0) +
IF(AND(P383&gt;=入力項目!$S$21,P383&lt;=入力項目!$S$22),入力項目!$S$23,0) +
IF(AND(P383&gt;=入力項目!$S$24,P383&lt;=入力項目!$S$25),入力項目!$S$26,0)
)</f>
        <v>0</v>
      </c>
      <c r="AE383">
        <f ca="1">-(
_xlfn.IFS(
Q383&lt;=入力項目!$S$11,0,
AND(Q383&gt;=入力項目!$S$11+1,Q383&lt;=3),IFERROR(VLOOKUP(入力項目!$S$12,子育て関連マスタ!$I$4:$M$5,4,FALSE),0),
AND(Q383&gt;=4,Q383&lt;=6),IFERROR(VLOOKUP(入力項目!$S$13,子育て関連マスタ!$I$9:$M$12,4,FALSE),0),
AND(Q383&gt;=7,Q383&lt;=12),IFERROR(VLOOKUP(入力項目!$S$14,子育て関連マスタ!$I$16:$M$17,4,FALSE),0),
AND(Q383&gt;=13,Q383&lt;=15),IFERROR(VLOOKUP(入力項目!$S$15,子育て関連マスタ!$I$21:$M$22,4,FALSE),0),
AND(Q383&gt;=16,Q383&lt;=18),IFERROR(VLOOKUP(入力項目!$S$16,子育て関連マスタ!$I$26:$M$28,4,FALSE),0),
AND(Q383&gt;=19,Q383&lt;=20,入力項目!$S$16="高専"),IFERROR(VLOOKUP(入力項目!$S$16,子育て関連マスタ!$I$26:$M$28,4,FALSE),0),
AND(Q383&gt;=19,Q383&lt;=20,入力項目!$S$16&lt;&gt;"高専"),IFERROR(VLOOKUP(入力項目!$S$17,子育て関連マスタ!$I$32:$M$37,4,FALSE),0),
AND(Q383&gt;=21,Q383&lt;=22,入力項目!$S$16="高専"),IFERROR(VLOOKUP(入力項目!$S$17,子育て関連マスタ!$I$32:$M$34,4,FALSE),0),
AND(Q383&gt;=21,Q383&lt;=22,入力項目!$S$16&lt;&gt;"高専"),IFERROR(VLOOKUP(入力項目!$S$17,子育て関連マスタ!$I$32:$M$34,4,FALSE),0),
Q383&gt;=23,0
) +
IF($D383=4,
  IFERROR(_xlfn.IFS(
  Q383&lt;=入力項目!$S$11,0,
  AND(Q383=入力項目!$S$11),IFERROR(VLOOKUP(入力項目!$S$12,子育て関連マスタ!$I$4:$M$5,2,FALSE),0),
  AND(Q383=4),IFERROR(VLOOKUP(入力項目!$S$13,子育て関連マスタ!$I$9:$M$12,2,FALSE),0),
  AND(Q383=7),IFERROR(VLOOKUP(入力項目!$S$14,子育て関連マスタ!$I$16:$M$17,2,FALSE),0),
  AND(Q383=13),IFERROR(VLOOKUP(入力項目!$S$15,子育て関連マスタ!$I$21:$M$22,2,FALSE),0),
  AND(Q383=16),IFERROR(VLOOKUP(入力項目!$S$16,子育て関連マスタ!$I$26:$M$28,2,FALSE),0),
  AND(Q383=19,入力項目!$S$16&lt;&gt;"高専"),IFERROR(VLOOKUP(入力項目!$S$17,子育て関連マスタ!$I$32:$M$37,2,FALSE),0),
  AND(Q383=21,入力項目!$S$16="高専"),IFERROR(VLOOKUP(入力項目!$S$17,子育て関連マスタ!$I$32:$M$37,2,FALSE),0),
  Q383&gt;=22,0
  ),0),0
) +
IF(AND(Q383&gt;=1,Q383&lt;=15),IF($D383=入力項目!$S$8,入力項目!$S$3,0),0) +
IF(AND(Q383&gt;=1,Q383&lt;=15),IF($D383=5,入力項目!$S$4,0),0) +
IF(AND(Q383&gt;=1,Q383&lt;=15),IF($D383=12,入力項目!$S$5,0),0) +
IF(AND(入力項目!$S$7=$A383,入力項目!$S$8=$D383),子育て関連マスタ!$C$14,0) +
IFERROR(IF(AND(YEAR(EDATE(DATE(入力項目!$S$7,入力項目!$S$8,1),1))=$A383,MONTH(EDATE(DATE(入力項目!$S$7,入力項目!$S$8,1),1))=$D383),子育て関連マスタ!$C$15,0),0) +
IF(AND(OR(Q383=3,Q383=5,Q383=7),$D383=11),子育て関連マスタ!$C$17,0) +
IF(AND(Q383=20,$D383=1),子育て関連マスタ!$C$18,0) +
IF(AND(Q383=20,$D383=1),
IFERROR(_xlfn.IFS(
入力項目!$S$10="男",子育て関連マスタ!$C$18,
入力項目!$S$10="女",子育て関連マスタ!$C$19
),0),0
) +
IF(AND(Q383&gt;=入力項目!$S$18,Q383&lt;=入力項目!$S$19),入力項目!$S$20,0) +
IF(AND(Q383&gt;=入力項目!$S$21,Q383&lt;=入力項目!$S$22),入力項目!$S$23,0) +
IF(AND(Q383&gt;=入力項目!$S$24,Q383&lt;=入力項目!$S$25),入力項目!$S$26,0)
)</f>
        <v>0</v>
      </c>
      <c r="AF383">
        <f ca="1">-(
_xlfn.IFS(
R383&lt;=入力項目!$S$11,0,
AND(R383&gt;=入力項目!$S$11+1,R383&lt;=3),IFERROR(VLOOKUP(入力項目!$S$12,子育て関連マスタ!$I$4:$M$5,4,FALSE),0),
AND(R383&gt;=4,R383&lt;=6),IFERROR(VLOOKUP(入力項目!$S$13,子育て関連マスタ!$I$9:$M$12,4,FALSE),0),
AND(R383&gt;=7,R383&lt;=12),IFERROR(VLOOKUP(入力項目!$S$14,子育て関連マスタ!$I$16:$M$17,4,FALSE),0),
AND(R383&gt;=13,R383&lt;=15),IFERROR(VLOOKUP(入力項目!$S$15,子育て関連マスタ!$I$21:$M$22,4,FALSE),0),
AND(R383&gt;=16,R383&lt;=18),IFERROR(VLOOKUP(入力項目!$S$16,子育て関連マスタ!$I$26:$M$28,4,FALSE),0),
AND(R383&gt;=19,R383&lt;=20,入力項目!$S$16="高専"),IFERROR(VLOOKUP(入力項目!$S$16,子育て関連マスタ!$I$26:$M$28,4,FALSE),0),
AND(R383&gt;=19,R383&lt;=20,入力項目!$S$16&lt;&gt;"高専"),IFERROR(VLOOKUP(入力項目!$S$17,子育て関連マスタ!$I$32:$M$37,4,FALSE),0),
AND(R383&gt;=21,R383&lt;=22,入力項目!$S$16="高専"),IFERROR(VLOOKUP(入力項目!$S$17,子育て関連マスタ!$I$32:$M$34,4,FALSE),0),
AND(R383&gt;=21,R383&lt;=22,入力項目!$S$16&lt;&gt;"高専"),IFERROR(VLOOKUP(入力項目!$S$17,子育て関連マスタ!$I$32:$M$34,4,FALSE),0),
R383&gt;=23,0
) +
IF($D383=4,
  IFERROR(_xlfn.IFS(
  R383&lt;=入力項目!$S$11,0,
  AND(R383=入力項目!$S$11),IFERROR(VLOOKUP(入力項目!$S$12,子育て関連マスタ!$I$4:$M$5,2,FALSE),0),
  AND(R383=4),IFERROR(VLOOKUP(入力項目!$S$13,子育て関連マスタ!$I$9:$M$12,2,FALSE),0),
  AND(R383=7),IFERROR(VLOOKUP(入力項目!$S$14,子育て関連マスタ!$I$16:$M$17,2,FALSE),0),
  AND(R383=13),IFERROR(VLOOKUP(入力項目!$S$15,子育て関連マスタ!$I$21:$M$22,2,FALSE),0),
  AND(R383=16),IFERROR(VLOOKUP(入力項目!$S$16,子育て関連マスタ!$I$26:$M$28,2,FALSE),0),
  AND(R383=19,入力項目!$S$16&lt;&gt;"高専"),IFERROR(VLOOKUP(入力項目!$S$17,子育て関連マスタ!$I$32:$M$37,2,FALSE),0),
  AND(R383=21,入力項目!$S$16="高専"),IFERROR(VLOOKUP(入力項目!$S$17,子育て関連マスタ!$I$32:$M$37,2,FALSE),0),
  R383&gt;=22,0
  ),0),0
) +
IF(AND(R383&gt;=1,R383&lt;=15),IF($D383=入力項目!$S$8,入力項目!$S$3,0),0) +
IF(AND(R383&gt;=1,R383&lt;=15),IF($D383=5,入力項目!$S$4,0),0) +
IF(AND(R383&gt;=1,R383&lt;=15),IF($D383=12,入力項目!$S$5,0),0) +
IF(AND(入力項目!$S$7=$A383,入力項目!$S$8=$D383),子育て関連マスタ!$C$14,0) +
IFERROR(IF(AND(YEAR(EDATE(DATE(入力項目!$S$7,入力項目!$S$8,1),1))=$A383,MONTH(EDATE(DATE(入力項目!$S$7,入力項目!$S$8,1),1))=$D383),子育て関連マスタ!$C$15,0),0) +
IF(AND(OR(R383=3,R383=5,R383=7),$D383=11),子育て関連マスタ!$C$17,0) +
IF(AND(R383=20,$D383=1),子育て関連マスタ!$C$18,0) +
IF(AND(R383=20,$D383=1),
IFERROR(_xlfn.IFS(
入力項目!$S$10="男",子育て関連マスタ!$C$18,
入力項目!$S$10="女",子育て関連マスタ!$C$19
),0),0
) +
IF(AND(R383&gt;=入力項目!$S$18,R383&lt;=入力項目!$S$19),入力項目!$S$20,0) +
IF(AND(R383&gt;=入力項目!$S$21,R383&lt;=入力項目!$S$22),入力項目!$S$23,0) +
IF(AND(R383&gt;=入力項目!$S$24,R383&lt;=入力項目!$S$25),入力項目!$S$26,0)
)</f>
        <v>0</v>
      </c>
      <c r="AG383">
        <f ca="1">-(
_xlfn.IFS(
S383&lt;=入力項目!$S$11,0,
AND(S383&gt;=入力項目!$S$11+1,S383&lt;=3),IFERROR(VLOOKUP(入力項目!$S$12,子育て関連マスタ!$I$4:$M$5,4,FALSE),0),
AND(S383&gt;=4,S383&lt;=6),IFERROR(VLOOKUP(入力項目!$S$13,子育て関連マスタ!$I$9:$M$12,4,FALSE),0),
AND(S383&gt;=7,S383&lt;=12),IFERROR(VLOOKUP(入力項目!$S$14,子育て関連マスタ!$I$16:$M$17,4,FALSE),0),
AND(S383&gt;=13,S383&lt;=15),IFERROR(VLOOKUP(入力項目!$S$15,子育て関連マスタ!$I$21:$M$22,4,FALSE),0),
AND(S383&gt;=16,S383&lt;=18),IFERROR(VLOOKUP(入力項目!$S$16,子育て関連マスタ!$I$26:$M$28,4,FALSE),0),
AND(S383&gt;=19,S383&lt;=20,入力項目!$S$16="高専"),IFERROR(VLOOKUP(入力項目!$S$16,子育て関連マスタ!$I$26:$M$28,4,FALSE),0),
AND(S383&gt;=19,S383&lt;=20,入力項目!$S$16&lt;&gt;"高専"),IFERROR(VLOOKUP(入力項目!$S$17,子育て関連マスタ!$I$32:$M$37,4,FALSE),0),
AND(S383&gt;=21,S383&lt;=22,入力項目!$S$16="高専"),IFERROR(VLOOKUP(入力項目!$S$17,子育て関連マスタ!$I$32:$M$34,4,FALSE),0),
AND(S383&gt;=21,S383&lt;=22,入力項目!$S$16&lt;&gt;"高専"),IFERROR(VLOOKUP(入力項目!$S$17,子育て関連マスタ!$I$32:$M$34,4,FALSE),0),
S383&gt;=23,0
) +
IF($D383=4,
  IFERROR(_xlfn.IFS(
  S383&lt;=入力項目!$S$11,0,
  AND(S383=入力項目!$S$11),IFERROR(VLOOKUP(入力項目!$S$12,子育て関連マスタ!$I$4:$M$5,2,FALSE),0),
  AND(S383=4),IFERROR(VLOOKUP(入力項目!$S$13,子育て関連マスタ!$I$9:$M$12,2,FALSE),0),
  AND(S383=7),IFERROR(VLOOKUP(入力項目!$S$14,子育て関連マスタ!$I$16:$M$17,2,FALSE),0),
  AND(S383=13),IFERROR(VLOOKUP(入力項目!$S$15,子育て関連マスタ!$I$21:$M$22,2,FALSE),0),
  AND(S383=16),IFERROR(VLOOKUP(入力項目!$S$16,子育て関連マスタ!$I$26:$M$28,2,FALSE),0),
  AND(S383=19,入力項目!$S$16&lt;&gt;"高専"),IFERROR(VLOOKUP(入力項目!$S$17,子育て関連マスタ!$I$32:$M$37,2,FALSE),0),
  AND(S383=21,入力項目!$S$16="高専"),IFERROR(VLOOKUP(入力項目!$S$17,子育て関連マスタ!$I$32:$M$37,2,FALSE),0),
  S383&gt;=22,0
  ),0),0
) +
IF(AND(S383&gt;=1,S383&lt;=15),IF($D383=入力項目!$S$8,入力項目!$S$3,0),0) +
IF(AND(S383&gt;=1,S383&lt;=15),IF($D383=5,入力項目!$S$4,0),0) +
IF(AND(S383&gt;=1,S383&lt;=15),IF($D383=12,入力項目!$S$5,0),0) +
IF(AND(入力項目!$S$7=$A383,入力項目!$S$8=$D383),子育て関連マスタ!$C$14,0) +
IFERROR(IF(AND(YEAR(EDATE(DATE(入力項目!$S$7,入力項目!$S$8,1),1))=$A383,MONTH(EDATE(DATE(入力項目!$S$7,入力項目!$S$8,1),1))=$D383),子育て関連マスタ!$C$15,0),0) +
IF(AND(OR(S383=3,S383=5,S383=7),$D383=11),子育て関連マスタ!$C$17,0) +
IF(AND(S383=20,$D383=1),子育て関連マスタ!$C$18,0) +
IF(AND(S383=20,$D383=1),
IFERROR(_xlfn.IFS(
入力項目!$S$10="男",子育て関連マスタ!$C$18,
入力項目!$S$10="女",子育て関連マスタ!$C$19
),0),0
) +
IF(AND(S383&gt;=入力項目!$S$18,S383&lt;=入力項目!$S$19),入力項目!$S$20,0) +
IF(AND(S383&gt;=入力項目!$S$21,S383&lt;=入力項目!$S$22),入力項目!$S$23,0) +
IF(AND(S383&gt;=入力項目!$S$24,S383&lt;=入力項目!$S$25),入力項目!$S$26,0)
)</f>
        <v>0</v>
      </c>
      <c r="AH383">
        <f ca="1">-(
_xlfn.IFS(
T383&lt;=入力項目!$S$11,0,
AND(T383&gt;=入力項目!$S$11+1,T383&lt;=3),IFERROR(VLOOKUP(入力項目!$S$12,子育て関連マスタ!$I$4:$M$5,4,FALSE),0),
AND(T383&gt;=4,T383&lt;=6),IFERROR(VLOOKUP(入力項目!$S$13,子育て関連マスタ!$I$9:$M$12,4,FALSE),0),
AND(T383&gt;=7,T383&lt;=12),IFERROR(VLOOKUP(入力項目!$S$14,子育て関連マスタ!$I$16:$M$17,4,FALSE),0),
AND(T383&gt;=13,T383&lt;=15),IFERROR(VLOOKUP(入力項目!$S$15,子育て関連マスタ!$I$21:$M$22,4,FALSE),0),
AND(T383&gt;=16,T383&lt;=18),IFERROR(VLOOKUP(入力項目!$S$16,子育て関連マスタ!$I$26:$M$28,4,FALSE),0),
AND(T383&gt;=19,T383&lt;=20,入力項目!$S$16="高専"),IFERROR(VLOOKUP(入力項目!$S$16,子育て関連マスタ!$I$26:$M$28,4,FALSE),0),
AND(T383&gt;=19,T383&lt;=20,入力項目!$S$16&lt;&gt;"高専"),IFERROR(VLOOKUP(入力項目!$S$17,子育て関連マスタ!$I$32:$M$37,4,FALSE),0),
AND(T383&gt;=21,T383&lt;=22,入力項目!$S$16="高専"),IFERROR(VLOOKUP(入力項目!$S$17,子育て関連マスタ!$I$32:$M$34,4,FALSE),0),
AND(T383&gt;=21,T383&lt;=22,入力項目!$S$16&lt;&gt;"高専"),IFERROR(VLOOKUP(入力項目!$S$17,子育て関連マスタ!$I$32:$M$34,4,FALSE),0),
T383&gt;=23,0
) +
IF($D383=4,
  IFERROR(_xlfn.IFS(
  T383&lt;=入力項目!$S$11,0,
  AND(T383=入力項目!$S$11),IFERROR(VLOOKUP(入力項目!$S$12,子育て関連マスタ!$I$4:$M$5,2,FALSE),0),
  AND(T383=4),IFERROR(VLOOKUP(入力項目!$S$13,子育て関連マスタ!$I$9:$M$12,2,FALSE),0),
  AND(T383=7),IFERROR(VLOOKUP(入力項目!$S$14,子育て関連マスタ!$I$16:$M$17,2,FALSE),0),
  AND(T383=13),IFERROR(VLOOKUP(入力項目!$S$15,子育て関連マスタ!$I$21:$M$22,2,FALSE),0),
  AND(T383=16),IFERROR(VLOOKUP(入力項目!$S$16,子育て関連マスタ!$I$26:$M$28,2,FALSE),0),
  AND(T383=19,入力項目!$S$16&lt;&gt;"高専"),IFERROR(VLOOKUP(入力項目!$S$17,子育て関連マスタ!$I$32:$M$37,2,FALSE),0),
  AND(T383=21,入力項目!$S$16="高専"),IFERROR(VLOOKUP(入力項目!$S$17,子育て関連マスタ!$I$32:$M$37,2,FALSE),0),
  T383&gt;=22,0
  ),0),0
) +
IF(AND(T383&gt;=1,T383&lt;=15),IF($D383=入力項目!$S$8,入力項目!$S$3,0),0) +
IF(AND(T383&gt;=1,T383&lt;=15),IF($D383=5,入力項目!$S$4,0),0) +
IF(AND(T383&gt;=1,T383&lt;=15),IF($D383=12,入力項目!$S$5,0),0) +
IF(AND(入力項目!$S$7=$A383,入力項目!$S$8=$D383),子育て関連マスタ!$C$14,0) +
IFERROR(IF(AND(YEAR(EDATE(DATE(入力項目!$S$7,入力項目!$S$8,1),1))=$A383,MONTH(EDATE(DATE(入力項目!$S$7,入力項目!$S$8,1),1))=$D383),子育て関連マスタ!$C$15,0),0) +
IF(AND(OR(T383=3,T383=5,T383=7),$D383=11),子育て関連マスタ!$C$17,0) +
IF(AND(T383=20,$D383=1),子育て関連マスタ!$C$18,0) +
IF(AND(T383=20,$D383=1),
IFERROR(_xlfn.IFS(
入力項目!$S$10="男",子育て関連マスタ!$C$18,
入力項目!$S$10="女",子育て関連マスタ!$C$19
),0),0
) +
IF(AND(T383&gt;=入力項目!$S$18,T383&lt;=入力項目!$S$19),入力項目!$S$20,0) +
IF(AND(T383&gt;=入力項目!$S$21,T383&lt;=入力項目!$S$22),入力項目!$S$23,0) +
IF(AND(T383&gt;=入力項目!$S$24,T383&lt;=入力項目!$S$25),入力項目!$S$26,0)
)</f>
        <v>0</v>
      </c>
      <c r="AI383">
        <f ca="1">-(
_xlfn.IFS(
U383&lt;=入力項目!$S$11,0,
AND(U383&gt;=入力項目!$S$11+1,U383&lt;=3),IFERROR(VLOOKUP(入力項目!$S$12,子育て関連マスタ!$I$4:$M$5,4,FALSE),0),
AND(U383&gt;=4,U383&lt;=6),IFERROR(VLOOKUP(入力項目!$S$13,子育て関連マスタ!$I$9:$M$12,4,FALSE),0),
AND(U383&gt;=7,U383&lt;=12),IFERROR(VLOOKUP(入力項目!$S$14,子育て関連マスタ!$I$16:$M$17,4,FALSE),0),
AND(U383&gt;=13,U383&lt;=15),IFERROR(VLOOKUP(入力項目!$S$15,子育て関連マスタ!$I$21:$M$22,4,FALSE),0),
AND(U383&gt;=16,U383&lt;=18),IFERROR(VLOOKUP(入力項目!$S$16,子育て関連マスタ!$I$26:$M$28,4,FALSE),0),
AND(U383&gt;=19,U383&lt;=20,入力項目!$S$16="高専"),IFERROR(VLOOKUP(入力項目!$S$16,子育て関連マスタ!$I$26:$M$28,4,FALSE),0),
AND(U383&gt;=19,U383&lt;=20,入力項目!$S$16&lt;&gt;"高専"),IFERROR(VLOOKUP(入力項目!$S$17,子育て関連マスタ!$I$32:$M$37,4,FALSE),0),
AND(U383&gt;=21,U383&lt;=22,入力項目!$S$16="高専"),IFERROR(VLOOKUP(入力項目!$S$17,子育て関連マスタ!$I$32:$M$34,4,FALSE),0),
AND(U383&gt;=21,U383&lt;=22,入力項目!$S$16&lt;&gt;"高専"),IFERROR(VLOOKUP(入力項目!$S$17,子育て関連マスタ!$I$32:$M$34,4,FALSE),0),
U383&gt;=23,0
) +
IF($D383=4,
  IFERROR(_xlfn.IFS(
  U383&lt;=入力項目!$S$11,0,
  AND(U383=入力項目!$S$11),IFERROR(VLOOKUP(入力項目!$S$12,子育て関連マスタ!$I$4:$M$5,2,FALSE),0),
  AND(U383=4),IFERROR(VLOOKUP(入力項目!$S$13,子育て関連マスタ!$I$9:$M$12,2,FALSE),0),
  AND(U383=7),IFERROR(VLOOKUP(入力項目!$S$14,子育て関連マスタ!$I$16:$M$17,2,FALSE),0),
  AND(U383=13),IFERROR(VLOOKUP(入力項目!$S$15,子育て関連マスタ!$I$21:$M$22,2,FALSE),0),
  AND(U383=16),IFERROR(VLOOKUP(入力項目!$S$16,子育て関連マスタ!$I$26:$M$28,2,FALSE),0),
  AND(U383=19,入力項目!$S$16&lt;&gt;"高専"),IFERROR(VLOOKUP(入力項目!$S$17,子育て関連マスタ!$I$32:$M$37,2,FALSE),0),
  AND(U383=21,入力項目!$S$16="高専"),IFERROR(VLOOKUP(入力項目!$S$17,子育て関連マスタ!$I$32:$M$37,2,FALSE),0),
  U383&gt;=22,0
  ),0),0
) +
IF(AND(U383&gt;=1,U383&lt;=15),IF($D383=入力項目!$S$8,入力項目!$S$3,0),0) +
IF(AND(U383&gt;=1,U383&lt;=15),IF($D383=5,入力項目!$S$4,0),0) +
IF(AND(U383&gt;=1,U383&lt;=15),IF($D383=12,入力項目!$S$5,0),0) +
IF(AND(入力項目!$S$7=$A383,入力項目!$S$8=$D383),子育て関連マスタ!$C$14,0) +
IFERROR(IF(AND(YEAR(EDATE(DATE(入力項目!$S$7,入力項目!$S$8,1),1))=$A383,MONTH(EDATE(DATE(入力項目!$S$7,入力項目!$S$8,1),1))=$D383),子育て関連マスタ!$C$15,0),0) +
IF(AND(OR(U383=3,U383=5,U383=7),$D383=11),子育て関連マスタ!$C$17,0) +
IF(AND(U383=20,$D383=1),子育て関連マスタ!$C$18,0) +
IF(AND(U383=20,$D383=1),
IFERROR(_xlfn.IFS(
入力項目!$S$10="男",子育て関連マスタ!$C$18,
入力項目!$S$10="女",子育て関連マスタ!$C$19
),0),0
) +
IF(AND(U383&gt;=入力項目!$S$18,U383&lt;=入力項目!$S$19),入力項目!$S$20,0) +
IF(AND(U383&gt;=入力項目!$S$21,U383&lt;=入力項目!$S$22),入力項目!$S$23,0) +
IF(AND(U383&gt;=入力項目!$S$24,U383&lt;=入力項目!$S$25),入力項目!$S$26,0)
)</f>
        <v>0</v>
      </c>
      <c r="AJ383" s="10">
        <f ca="1">-VLOOKUP($D383,月別収支!$A$2:$H$13,7,FALSE)</f>
        <v>-20000</v>
      </c>
    </row>
    <row r="384" spans="1:36" x14ac:dyDescent="0.4">
      <c r="A384">
        <f t="shared" ca="1" si="105"/>
        <v>2056</v>
      </c>
      <c r="B384">
        <f t="shared" ca="1" si="95"/>
        <v>2056</v>
      </c>
      <c r="C384">
        <f t="shared" ca="1" si="96"/>
        <v>32</v>
      </c>
      <c r="D384">
        <f t="shared" ca="1" si="106"/>
        <v>6</v>
      </c>
      <c r="E384" t="str">
        <f t="shared" ca="1" si="90"/>
        <v>2056年6月</v>
      </c>
      <c r="F384">
        <f ca="1">IF(OR(入力項目!$N$5&lt;$A384,AND(入力項目!$N$5=$A384,入力項目!$N$6&lt;$D384)),IF(F383=0,1,IF(G384=12,F383+1,F383)),0)</f>
        <v>31</v>
      </c>
      <c r="G384">
        <f ca="1">IF(OR(入力項目!$N$5&lt;$A384,AND(入力項目!$N$5=$A384,入力項目!$N$6&lt;$D384)),IF(G383=12,1,G383+1),0)</f>
        <v>8</v>
      </c>
      <c r="H384" t="str">
        <f t="shared" ca="1" si="91"/>
        <v>31_8</v>
      </c>
      <c r="I384">
        <f ca="1">IF(
  IFERROR(AND($C384&gt;0,MOD($C384,入力項目!$N$22)=0,$D384=入力項目!$N$23), FALSE),
  1,
  IF(
    AND(I383&gt;0,J383=12),
    IF(I383=入力項目!$N$28, 0, I383+1),
    I383
  )
)</f>
        <v>3</v>
      </c>
      <c r="J384">
        <f ca="1">IF($D384=入力項目!$N$23,1,IFERROR(J383+1,1))</f>
        <v>1</v>
      </c>
      <c r="K384" t="str">
        <f t="shared" ca="1" si="92"/>
        <v>3_1</v>
      </c>
      <c r="L384">
        <f ca="1">L383+IF(入力項目!$D$4=$D384,1,0)</f>
        <v>60</v>
      </c>
      <c r="M384" t="str">
        <f t="shared" ca="1" si="93"/>
        <v>60歳</v>
      </c>
      <c r="N384">
        <f t="shared" ca="1" si="97"/>
        <v>61</v>
      </c>
      <c r="O384" t="str">
        <f t="shared" ca="1" si="94"/>
        <v>61歳</v>
      </c>
      <c r="P384">
        <f t="shared" ca="1" si="98"/>
        <v>36</v>
      </c>
      <c r="Q384">
        <f t="shared" ca="1" si="99"/>
        <v>34</v>
      </c>
      <c r="R384">
        <f t="shared" ca="1" si="100"/>
        <v>2057</v>
      </c>
      <c r="S384">
        <f t="shared" ca="1" si="101"/>
        <v>2057</v>
      </c>
      <c r="T384">
        <f t="shared" ca="1" si="102"/>
        <v>2057</v>
      </c>
      <c r="U384">
        <f t="shared" ca="1" si="103"/>
        <v>2057</v>
      </c>
      <c r="V384" s="10">
        <f t="shared" ca="1" si="104"/>
        <v>47501785</v>
      </c>
      <c r="W384" s="10">
        <f ca="1">IF($L384&lt;その他マスタ!$B$1,VLOOKUP($D384,月別収支!$A$2:$H$13,2,FALSE),その他マスタ!$B$3)+IF(AND($L384=その他マスタ!$B$1,入力項目!$I$9="あり",$D384=入力項目!$D$4),その他マスタ!$B$2,0)</f>
        <v>800000</v>
      </c>
      <c r="X384" s="10">
        <f ca="1">-IF(入力項目!$K$5=TRUE,
IF($F384+$G384&lt;3,VLOOKUP($D384,月別収支!$A$2:$H$13,8,FALSE),0)+IFERROR(VLOOKUP($H384,住宅ローン計算!C:P,13,FALSE),0)+IF($F384&gt;1,IF(OR($G384=3,$G384=6,$G384=9,$G384=12),ROUNDUP(入力項目!$N$18/4,0),0),0),
VLOOKUP($D384,月別収支!$A$2:$H$13,8,FALSE))</f>
        <v>-191500</v>
      </c>
      <c r="Y384" s="10">
        <f ca="1">-VLOOKUP($D384,月別収支!$A$2:$H$13,3,FALSE)</f>
        <v>-75000</v>
      </c>
      <c r="Z384" s="10">
        <f ca="1">-VLOOKUP($D384,月別収支!$A$2:$H$13,4,FALSE)</f>
        <v>-27000</v>
      </c>
      <c r="AA384" s="10">
        <f ca="1">-VLOOKUP($D384,月別収支!$A$2:$H$13,6,FALSE)</f>
        <v>-10000</v>
      </c>
      <c r="AB384" s="10">
        <f ca="1">-(
VLOOKUP($D384,月別収支!$A$2:$H$13,5,FALSE)+IF(AND(入力項目!$I$27&lt;=$A384,ISEVEN($A384-入力項目!$I$27),入力項目!$I$28=$D384),入力項目!$I$26,0)
+IF(入力項目!$K$26=TRUE,
IFERROR(VLOOKUP($K384,マイカーローン計算!C:P,13,FALSE),0),
IFERROR(
  IF(AND($C384&gt;0,MOD($C384,入力項目!$N$22)=0,$D384=入力項目!$N$23),入力項目!$N$24,0),
 0
)
)
)</f>
        <v>-20000</v>
      </c>
      <c r="AC384" s="10">
        <f ca="1">-IF($A384&lt;入力項目!$N$33,入力項目!$N$35,IF(AND($A384=入力項目!$N$33,$D384&lt;=入力項目!$N$34),入力項目!$N$35,0))</f>
        <v>0</v>
      </c>
      <c r="AD384">
        <f ca="1">-(
_xlfn.IFS(
P384&lt;=入力項目!$S$11,0,
AND(P384&gt;=入力項目!$S$11+1,P384&lt;=3),IFERROR(VLOOKUP(入力項目!$S$12,子育て関連マスタ!$I$4:$M$5,4,FALSE),0),
AND(P384&gt;=4,P384&lt;=6),IFERROR(VLOOKUP(入力項目!$S$13,子育て関連マスタ!$I$9:$M$12,4,FALSE),0),
AND(P384&gt;=7,P384&lt;=12),IFERROR(VLOOKUP(入力項目!$S$14,子育て関連マスタ!$I$16:$M$17,4,FALSE),0),
AND(P384&gt;=13,P384&lt;=15),IFERROR(VLOOKUP(入力項目!$S$15,子育て関連マスタ!$I$21:$M$22,4,FALSE),0),
AND(P384&gt;=16,P384&lt;=18),IFERROR(VLOOKUP(入力項目!$S$16,子育て関連マスタ!$I$26:$M$28,4,FALSE),0),
AND(P384&gt;=19,P384&lt;=20,入力項目!$S$16="高専"),IFERROR(VLOOKUP(入力項目!$S$16,子育て関連マスタ!$I$26:$M$28,4,FALSE),0),
AND(P384&gt;=19,P384&lt;=20,入力項目!$S$16&lt;&gt;"高専"),IFERROR(VLOOKUP(入力項目!$S$17,子育て関連マスタ!$I$32:$M$37,4,FALSE),0),
AND(P384&gt;=21,P384&lt;=22,入力項目!$S$16="高専"),IFERROR(VLOOKUP(入力項目!$S$17,子育て関連マスタ!$I$32:$M$34,4,FALSE),0),
AND(P384&gt;=21,P384&lt;=22,入力項目!$S$16&lt;&gt;"高専"),IFERROR(VLOOKUP(入力項目!$S$17,子育て関連マスタ!$I$32:$M$34,4,FALSE),0),
P384&gt;=23,0
) +
IF($D384=4,
  IFERROR(_xlfn.IFS(
  P384&lt;=入力項目!$S$11,0,
  AND(P384=入力項目!$S$11),IFERROR(VLOOKUP(入力項目!$S$12,子育て関連マスタ!$I$4:$M$5,2,FALSE),0),
  AND(P384=4),IFERROR(VLOOKUP(入力項目!$S$13,子育て関連マスタ!$I$9:$M$12,2,FALSE),0),
  AND(P384=7),IFERROR(VLOOKUP(入力項目!$S$14,子育て関連マスタ!$I$16:$M$17,2,FALSE),0),
  AND(P384=13),IFERROR(VLOOKUP(入力項目!$S$15,子育て関連マスタ!$I$21:$M$22,2,FALSE),0),
  AND(P384=16),IFERROR(VLOOKUP(入力項目!$S$16,子育て関連マスタ!$I$26:$M$28,2,FALSE),0),
  AND(P384=19,入力項目!$S$16&lt;&gt;"高専"),IFERROR(VLOOKUP(入力項目!$S$17,子育て関連マスタ!$I$32:$M$37,2,FALSE),0),
  AND(P384=21,入力項目!$S$16="高専"),IFERROR(VLOOKUP(入力項目!$S$17,子育て関連マスタ!$I$32:$M$37,2,FALSE),0),
  P384&gt;=22,0
  ),0),0
) +
IF(AND(P384&gt;=1,P384&lt;=15),IF($D384=入力項目!$S$8,入力項目!$S$3,0),0) +
IF(AND(P384&gt;=1,P384&lt;=15),IF($D384=5,入力項目!$S$4,0),0) +
IF(AND(P384&gt;=1,P384&lt;=15),IF($D384=12,入力項目!$S$5,0),0) +
IF(AND(入力項目!$S$7=$A384,入力項目!$S$8=$D384),子育て関連マスタ!$C$14,0) +
IFERROR(IF(AND(YEAR(EDATE(DATE(入力項目!$S$7,入力項目!$S$8,1),1))=$A384,MONTH(EDATE(DATE(入力項目!$S$7,入力項目!$S$8,1),1))=$D384),子育て関連マスタ!$C$15,0),0) +
IF(AND(OR(P384=3,P384=5,P384=7),$D384=11),子育て関連マスタ!$C$17,0) +
IF(AND(P384=20,$D384=1),子育て関連マスタ!$C$18,0) +
IF(AND(P384=20,$D384=1),
IFERROR(_xlfn.IFS(
入力項目!$S$10="男",子育て関連マスタ!$C$18,
入力項目!$S$10="女",子育て関連マスタ!$C$19
),0),0
) +
IF(AND(P384&gt;=入力項目!$S$18,P384&lt;=入力項目!$S$19),入力項目!$S$20,0) +
IF(AND(P384&gt;=入力項目!$S$21,P384&lt;=入力項目!$S$22),入力項目!$S$23,0) +
IF(AND(P384&gt;=入力項目!$S$24,P384&lt;=入力項目!$S$25),入力項目!$S$26,0)
)</f>
        <v>0</v>
      </c>
      <c r="AE384">
        <f ca="1">-(
_xlfn.IFS(
Q384&lt;=入力項目!$S$11,0,
AND(Q384&gt;=入力項目!$S$11+1,Q384&lt;=3),IFERROR(VLOOKUP(入力項目!$S$12,子育て関連マスタ!$I$4:$M$5,4,FALSE),0),
AND(Q384&gt;=4,Q384&lt;=6),IFERROR(VLOOKUP(入力項目!$S$13,子育て関連マスタ!$I$9:$M$12,4,FALSE),0),
AND(Q384&gt;=7,Q384&lt;=12),IFERROR(VLOOKUP(入力項目!$S$14,子育て関連マスタ!$I$16:$M$17,4,FALSE),0),
AND(Q384&gt;=13,Q384&lt;=15),IFERROR(VLOOKUP(入力項目!$S$15,子育て関連マスタ!$I$21:$M$22,4,FALSE),0),
AND(Q384&gt;=16,Q384&lt;=18),IFERROR(VLOOKUP(入力項目!$S$16,子育て関連マスタ!$I$26:$M$28,4,FALSE),0),
AND(Q384&gt;=19,Q384&lt;=20,入力項目!$S$16="高専"),IFERROR(VLOOKUP(入力項目!$S$16,子育て関連マスタ!$I$26:$M$28,4,FALSE),0),
AND(Q384&gt;=19,Q384&lt;=20,入力項目!$S$16&lt;&gt;"高専"),IFERROR(VLOOKUP(入力項目!$S$17,子育て関連マスタ!$I$32:$M$37,4,FALSE),0),
AND(Q384&gt;=21,Q384&lt;=22,入力項目!$S$16="高専"),IFERROR(VLOOKUP(入力項目!$S$17,子育て関連マスタ!$I$32:$M$34,4,FALSE),0),
AND(Q384&gt;=21,Q384&lt;=22,入力項目!$S$16&lt;&gt;"高専"),IFERROR(VLOOKUP(入力項目!$S$17,子育て関連マスタ!$I$32:$M$34,4,FALSE),0),
Q384&gt;=23,0
) +
IF($D384=4,
  IFERROR(_xlfn.IFS(
  Q384&lt;=入力項目!$S$11,0,
  AND(Q384=入力項目!$S$11),IFERROR(VLOOKUP(入力項目!$S$12,子育て関連マスタ!$I$4:$M$5,2,FALSE),0),
  AND(Q384=4),IFERROR(VLOOKUP(入力項目!$S$13,子育て関連マスタ!$I$9:$M$12,2,FALSE),0),
  AND(Q384=7),IFERROR(VLOOKUP(入力項目!$S$14,子育て関連マスタ!$I$16:$M$17,2,FALSE),0),
  AND(Q384=13),IFERROR(VLOOKUP(入力項目!$S$15,子育て関連マスタ!$I$21:$M$22,2,FALSE),0),
  AND(Q384=16),IFERROR(VLOOKUP(入力項目!$S$16,子育て関連マスタ!$I$26:$M$28,2,FALSE),0),
  AND(Q384=19,入力項目!$S$16&lt;&gt;"高専"),IFERROR(VLOOKUP(入力項目!$S$17,子育て関連マスタ!$I$32:$M$37,2,FALSE),0),
  AND(Q384=21,入力項目!$S$16="高専"),IFERROR(VLOOKUP(入力項目!$S$17,子育て関連マスタ!$I$32:$M$37,2,FALSE),0),
  Q384&gt;=22,0
  ),0),0
) +
IF(AND(Q384&gt;=1,Q384&lt;=15),IF($D384=入力項目!$S$8,入力項目!$S$3,0),0) +
IF(AND(Q384&gt;=1,Q384&lt;=15),IF($D384=5,入力項目!$S$4,0),0) +
IF(AND(Q384&gt;=1,Q384&lt;=15),IF($D384=12,入力項目!$S$5,0),0) +
IF(AND(入力項目!$S$7=$A384,入力項目!$S$8=$D384),子育て関連マスタ!$C$14,0) +
IFERROR(IF(AND(YEAR(EDATE(DATE(入力項目!$S$7,入力項目!$S$8,1),1))=$A384,MONTH(EDATE(DATE(入力項目!$S$7,入力項目!$S$8,1),1))=$D384),子育て関連マスタ!$C$15,0),0) +
IF(AND(OR(Q384=3,Q384=5,Q384=7),$D384=11),子育て関連マスタ!$C$17,0) +
IF(AND(Q384=20,$D384=1),子育て関連マスタ!$C$18,0) +
IF(AND(Q384=20,$D384=1),
IFERROR(_xlfn.IFS(
入力項目!$S$10="男",子育て関連マスタ!$C$18,
入力項目!$S$10="女",子育て関連マスタ!$C$19
),0),0
) +
IF(AND(Q384&gt;=入力項目!$S$18,Q384&lt;=入力項目!$S$19),入力項目!$S$20,0) +
IF(AND(Q384&gt;=入力項目!$S$21,Q384&lt;=入力項目!$S$22),入力項目!$S$23,0) +
IF(AND(Q384&gt;=入力項目!$S$24,Q384&lt;=入力項目!$S$25),入力項目!$S$26,0)
)</f>
        <v>0</v>
      </c>
      <c r="AF384">
        <f ca="1">-(
_xlfn.IFS(
R384&lt;=入力項目!$S$11,0,
AND(R384&gt;=入力項目!$S$11+1,R384&lt;=3),IFERROR(VLOOKUP(入力項目!$S$12,子育て関連マスタ!$I$4:$M$5,4,FALSE),0),
AND(R384&gt;=4,R384&lt;=6),IFERROR(VLOOKUP(入力項目!$S$13,子育て関連マスタ!$I$9:$M$12,4,FALSE),0),
AND(R384&gt;=7,R384&lt;=12),IFERROR(VLOOKUP(入力項目!$S$14,子育て関連マスタ!$I$16:$M$17,4,FALSE),0),
AND(R384&gt;=13,R384&lt;=15),IFERROR(VLOOKUP(入力項目!$S$15,子育て関連マスタ!$I$21:$M$22,4,FALSE),0),
AND(R384&gt;=16,R384&lt;=18),IFERROR(VLOOKUP(入力項目!$S$16,子育て関連マスタ!$I$26:$M$28,4,FALSE),0),
AND(R384&gt;=19,R384&lt;=20,入力項目!$S$16="高専"),IFERROR(VLOOKUP(入力項目!$S$16,子育て関連マスタ!$I$26:$M$28,4,FALSE),0),
AND(R384&gt;=19,R384&lt;=20,入力項目!$S$16&lt;&gt;"高専"),IFERROR(VLOOKUP(入力項目!$S$17,子育て関連マスタ!$I$32:$M$37,4,FALSE),0),
AND(R384&gt;=21,R384&lt;=22,入力項目!$S$16="高専"),IFERROR(VLOOKUP(入力項目!$S$17,子育て関連マスタ!$I$32:$M$34,4,FALSE),0),
AND(R384&gt;=21,R384&lt;=22,入力項目!$S$16&lt;&gt;"高専"),IFERROR(VLOOKUP(入力項目!$S$17,子育て関連マスタ!$I$32:$M$34,4,FALSE),0),
R384&gt;=23,0
) +
IF($D384=4,
  IFERROR(_xlfn.IFS(
  R384&lt;=入力項目!$S$11,0,
  AND(R384=入力項目!$S$11),IFERROR(VLOOKUP(入力項目!$S$12,子育て関連マスタ!$I$4:$M$5,2,FALSE),0),
  AND(R384=4),IFERROR(VLOOKUP(入力項目!$S$13,子育て関連マスタ!$I$9:$M$12,2,FALSE),0),
  AND(R384=7),IFERROR(VLOOKUP(入力項目!$S$14,子育て関連マスタ!$I$16:$M$17,2,FALSE),0),
  AND(R384=13),IFERROR(VLOOKUP(入力項目!$S$15,子育て関連マスタ!$I$21:$M$22,2,FALSE),0),
  AND(R384=16),IFERROR(VLOOKUP(入力項目!$S$16,子育て関連マスタ!$I$26:$M$28,2,FALSE),0),
  AND(R384=19,入力項目!$S$16&lt;&gt;"高専"),IFERROR(VLOOKUP(入力項目!$S$17,子育て関連マスタ!$I$32:$M$37,2,FALSE),0),
  AND(R384=21,入力項目!$S$16="高専"),IFERROR(VLOOKUP(入力項目!$S$17,子育て関連マスタ!$I$32:$M$37,2,FALSE),0),
  R384&gt;=22,0
  ),0),0
) +
IF(AND(R384&gt;=1,R384&lt;=15),IF($D384=入力項目!$S$8,入力項目!$S$3,0),0) +
IF(AND(R384&gt;=1,R384&lt;=15),IF($D384=5,入力項目!$S$4,0),0) +
IF(AND(R384&gt;=1,R384&lt;=15),IF($D384=12,入力項目!$S$5,0),0) +
IF(AND(入力項目!$S$7=$A384,入力項目!$S$8=$D384),子育て関連マスタ!$C$14,0) +
IFERROR(IF(AND(YEAR(EDATE(DATE(入力項目!$S$7,入力項目!$S$8,1),1))=$A384,MONTH(EDATE(DATE(入力項目!$S$7,入力項目!$S$8,1),1))=$D384),子育て関連マスタ!$C$15,0),0) +
IF(AND(OR(R384=3,R384=5,R384=7),$D384=11),子育て関連マスタ!$C$17,0) +
IF(AND(R384=20,$D384=1),子育て関連マスタ!$C$18,0) +
IF(AND(R384=20,$D384=1),
IFERROR(_xlfn.IFS(
入力項目!$S$10="男",子育て関連マスタ!$C$18,
入力項目!$S$10="女",子育て関連マスタ!$C$19
),0),0
) +
IF(AND(R384&gt;=入力項目!$S$18,R384&lt;=入力項目!$S$19),入力項目!$S$20,0) +
IF(AND(R384&gt;=入力項目!$S$21,R384&lt;=入力項目!$S$22),入力項目!$S$23,0) +
IF(AND(R384&gt;=入力項目!$S$24,R384&lt;=入力項目!$S$25),入力項目!$S$26,0)
)</f>
        <v>0</v>
      </c>
      <c r="AG384">
        <f ca="1">-(
_xlfn.IFS(
S384&lt;=入力項目!$S$11,0,
AND(S384&gt;=入力項目!$S$11+1,S384&lt;=3),IFERROR(VLOOKUP(入力項目!$S$12,子育て関連マスタ!$I$4:$M$5,4,FALSE),0),
AND(S384&gt;=4,S384&lt;=6),IFERROR(VLOOKUP(入力項目!$S$13,子育て関連マスタ!$I$9:$M$12,4,FALSE),0),
AND(S384&gt;=7,S384&lt;=12),IFERROR(VLOOKUP(入力項目!$S$14,子育て関連マスタ!$I$16:$M$17,4,FALSE),0),
AND(S384&gt;=13,S384&lt;=15),IFERROR(VLOOKUP(入力項目!$S$15,子育て関連マスタ!$I$21:$M$22,4,FALSE),0),
AND(S384&gt;=16,S384&lt;=18),IFERROR(VLOOKUP(入力項目!$S$16,子育て関連マスタ!$I$26:$M$28,4,FALSE),0),
AND(S384&gt;=19,S384&lt;=20,入力項目!$S$16="高専"),IFERROR(VLOOKUP(入力項目!$S$16,子育て関連マスタ!$I$26:$M$28,4,FALSE),0),
AND(S384&gt;=19,S384&lt;=20,入力項目!$S$16&lt;&gt;"高専"),IFERROR(VLOOKUP(入力項目!$S$17,子育て関連マスタ!$I$32:$M$37,4,FALSE),0),
AND(S384&gt;=21,S384&lt;=22,入力項目!$S$16="高専"),IFERROR(VLOOKUP(入力項目!$S$17,子育て関連マスタ!$I$32:$M$34,4,FALSE),0),
AND(S384&gt;=21,S384&lt;=22,入力項目!$S$16&lt;&gt;"高専"),IFERROR(VLOOKUP(入力項目!$S$17,子育て関連マスタ!$I$32:$M$34,4,FALSE),0),
S384&gt;=23,0
) +
IF($D384=4,
  IFERROR(_xlfn.IFS(
  S384&lt;=入力項目!$S$11,0,
  AND(S384=入力項目!$S$11),IFERROR(VLOOKUP(入力項目!$S$12,子育て関連マスタ!$I$4:$M$5,2,FALSE),0),
  AND(S384=4),IFERROR(VLOOKUP(入力項目!$S$13,子育て関連マスタ!$I$9:$M$12,2,FALSE),0),
  AND(S384=7),IFERROR(VLOOKUP(入力項目!$S$14,子育て関連マスタ!$I$16:$M$17,2,FALSE),0),
  AND(S384=13),IFERROR(VLOOKUP(入力項目!$S$15,子育て関連マスタ!$I$21:$M$22,2,FALSE),0),
  AND(S384=16),IFERROR(VLOOKUP(入力項目!$S$16,子育て関連マスタ!$I$26:$M$28,2,FALSE),0),
  AND(S384=19,入力項目!$S$16&lt;&gt;"高専"),IFERROR(VLOOKUP(入力項目!$S$17,子育て関連マスタ!$I$32:$M$37,2,FALSE),0),
  AND(S384=21,入力項目!$S$16="高専"),IFERROR(VLOOKUP(入力項目!$S$17,子育て関連マスタ!$I$32:$M$37,2,FALSE),0),
  S384&gt;=22,0
  ),0),0
) +
IF(AND(S384&gt;=1,S384&lt;=15),IF($D384=入力項目!$S$8,入力項目!$S$3,0),0) +
IF(AND(S384&gt;=1,S384&lt;=15),IF($D384=5,入力項目!$S$4,0),0) +
IF(AND(S384&gt;=1,S384&lt;=15),IF($D384=12,入力項目!$S$5,0),0) +
IF(AND(入力項目!$S$7=$A384,入力項目!$S$8=$D384),子育て関連マスタ!$C$14,0) +
IFERROR(IF(AND(YEAR(EDATE(DATE(入力項目!$S$7,入力項目!$S$8,1),1))=$A384,MONTH(EDATE(DATE(入力項目!$S$7,入力項目!$S$8,1),1))=$D384),子育て関連マスタ!$C$15,0),0) +
IF(AND(OR(S384=3,S384=5,S384=7),$D384=11),子育て関連マスタ!$C$17,0) +
IF(AND(S384=20,$D384=1),子育て関連マスタ!$C$18,0) +
IF(AND(S384=20,$D384=1),
IFERROR(_xlfn.IFS(
入力項目!$S$10="男",子育て関連マスタ!$C$18,
入力項目!$S$10="女",子育て関連マスタ!$C$19
),0),0
) +
IF(AND(S384&gt;=入力項目!$S$18,S384&lt;=入力項目!$S$19),入力項目!$S$20,0) +
IF(AND(S384&gt;=入力項目!$S$21,S384&lt;=入力項目!$S$22),入力項目!$S$23,0) +
IF(AND(S384&gt;=入力項目!$S$24,S384&lt;=入力項目!$S$25),入力項目!$S$26,0)
)</f>
        <v>0</v>
      </c>
      <c r="AH384">
        <f ca="1">-(
_xlfn.IFS(
T384&lt;=入力項目!$S$11,0,
AND(T384&gt;=入力項目!$S$11+1,T384&lt;=3),IFERROR(VLOOKUP(入力項目!$S$12,子育て関連マスタ!$I$4:$M$5,4,FALSE),0),
AND(T384&gt;=4,T384&lt;=6),IFERROR(VLOOKUP(入力項目!$S$13,子育て関連マスタ!$I$9:$M$12,4,FALSE),0),
AND(T384&gt;=7,T384&lt;=12),IFERROR(VLOOKUP(入力項目!$S$14,子育て関連マスタ!$I$16:$M$17,4,FALSE),0),
AND(T384&gt;=13,T384&lt;=15),IFERROR(VLOOKUP(入力項目!$S$15,子育て関連マスタ!$I$21:$M$22,4,FALSE),0),
AND(T384&gt;=16,T384&lt;=18),IFERROR(VLOOKUP(入力項目!$S$16,子育て関連マスタ!$I$26:$M$28,4,FALSE),0),
AND(T384&gt;=19,T384&lt;=20,入力項目!$S$16="高専"),IFERROR(VLOOKUP(入力項目!$S$16,子育て関連マスタ!$I$26:$M$28,4,FALSE),0),
AND(T384&gt;=19,T384&lt;=20,入力項目!$S$16&lt;&gt;"高専"),IFERROR(VLOOKUP(入力項目!$S$17,子育て関連マスタ!$I$32:$M$37,4,FALSE),0),
AND(T384&gt;=21,T384&lt;=22,入力項目!$S$16="高専"),IFERROR(VLOOKUP(入力項目!$S$17,子育て関連マスタ!$I$32:$M$34,4,FALSE),0),
AND(T384&gt;=21,T384&lt;=22,入力項目!$S$16&lt;&gt;"高専"),IFERROR(VLOOKUP(入力項目!$S$17,子育て関連マスタ!$I$32:$M$34,4,FALSE),0),
T384&gt;=23,0
) +
IF($D384=4,
  IFERROR(_xlfn.IFS(
  T384&lt;=入力項目!$S$11,0,
  AND(T384=入力項目!$S$11),IFERROR(VLOOKUP(入力項目!$S$12,子育て関連マスタ!$I$4:$M$5,2,FALSE),0),
  AND(T384=4),IFERROR(VLOOKUP(入力項目!$S$13,子育て関連マスタ!$I$9:$M$12,2,FALSE),0),
  AND(T384=7),IFERROR(VLOOKUP(入力項目!$S$14,子育て関連マスタ!$I$16:$M$17,2,FALSE),0),
  AND(T384=13),IFERROR(VLOOKUP(入力項目!$S$15,子育て関連マスタ!$I$21:$M$22,2,FALSE),0),
  AND(T384=16),IFERROR(VLOOKUP(入力項目!$S$16,子育て関連マスタ!$I$26:$M$28,2,FALSE),0),
  AND(T384=19,入力項目!$S$16&lt;&gt;"高専"),IFERROR(VLOOKUP(入力項目!$S$17,子育て関連マスタ!$I$32:$M$37,2,FALSE),0),
  AND(T384=21,入力項目!$S$16="高専"),IFERROR(VLOOKUP(入力項目!$S$17,子育て関連マスタ!$I$32:$M$37,2,FALSE),0),
  T384&gt;=22,0
  ),0),0
) +
IF(AND(T384&gt;=1,T384&lt;=15),IF($D384=入力項目!$S$8,入力項目!$S$3,0),0) +
IF(AND(T384&gt;=1,T384&lt;=15),IF($D384=5,入力項目!$S$4,0),0) +
IF(AND(T384&gt;=1,T384&lt;=15),IF($D384=12,入力項目!$S$5,0),0) +
IF(AND(入力項目!$S$7=$A384,入力項目!$S$8=$D384),子育て関連マスタ!$C$14,0) +
IFERROR(IF(AND(YEAR(EDATE(DATE(入力項目!$S$7,入力項目!$S$8,1),1))=$A384,MONTH(EDATE(DATE(入力項目!$S$7,入力項目!$S$8,1),1))=$D384),子育て関連マスタ!$C$15,0),0) +
IF(AND(OR(T384=3,T384=5,T384=7),$D384=11),子育て関連マスタ!$C$17,0) +
IF(AND(T384=20,$D384=1),子育て関連マスタ!$C$18,0) +
IF(AND(T384=20,$D384=1),
IFERROR(_xlfn.IFS(
入力項目!$S$10="男",子育て関連マスタ!$C$18,
入力項目!$S$10="女",子育て関連マスタ!$C$19
),0),0
) +
IF(AND(T384&gt;=入力項目!$S$18,T384&lt;=入力項目!$S$19),入力項目!$S$20,0) +
IF(AND(T384&gt;=入力項目!$S$21,T384&lt;=入力項目!$S$22),入力項目!$S$23,0) +
IF(AND(T384&gt;=入力項目!$S$24,T384&lt;=入力項目!$S$25),入力項目!$S$26,0)
)</f>
        <v>0</v>
      </c>
      <c r="AI384">
        <f ca="1">-(
_xlfn.IFS(
U384&lt;=入力項目!$S$11,0,
AND(U384&gt;=入力項目!$S$11+1,U384&lt;=3),IFERROR(VLOOKUP(入力項目!$S$12,子育て関連マスタ!$I$4:$M$5,4,FALSE),0),
AND(U384&gt;=4,U384&lt;=6),IFERROR(VLOOKUP(入力項目!$S$13,子育て関連マスタ!$I$9:$M$12,4,FALSE),0),
AND(U384&gt;=7,U384&lt;=12),IFERROR(VLOOKUP(入力項目!$S$14,子育て関連マスタ!$I$16:$M$17,4,FALSE),0),
AND(U384&gt;=13,U384&lt;=15),IFERROR(VLOOKUP(入力項目!$S$15,子育て関連マスタ!$I$21:$M$22,4,FALSE),0),
AND(U384&gt;=16,U384&lt;=18),IFERROR(VLOOKUP(入力項目!$S$16,子育て関連マスタ!$I$26:$M$28,4,FALSE),0),
AND(U384&gt;=19,U384&lt;=20,入力項目!$S$16="高専"),IFERROR(VLOOKUP(入力項目!$S$16,子育て関連マスタ!$I$26:$M$28,4,FALSE),0),
AND(U384&gt;=19,U384&lt;=20,入力項目!$S$16&lt;&gt;"高専"),IFERROR(VLOOKUP(入力項目!$S$17,子育て関連マスタ!$I$32:$M$37,4,FALSE),0),
AND(U384&gt;=21,U384&lt;=22,入力項目!$S$16="高専"),IFERROR(VLOOKUP(入力項目!$S$17,子育て関連マスタ!$I$32:$M$34,4,FALSE),0),
AND(U384&gt;=21,U384&lt;=22,入力項目!$S$16&lt;&gt;"高専"),IFERROR(VLOOKUP(入力項目!$S$17,子育て関連マスタ!$I$32:$M$34,4,FALSE),0),
U384&gt;=23,0
) +
IF($D384=4,
  IFERROR(_xlfn.IFS(
  U384&lt;=入力項目!$S$11,0,
  AND(U384=入力項目!$S$11),IFERROR(VLOOKUP(入力項目!$S$12,子育て関連マスタ!$I$4:$M$5,2,FALSE),0),
  AND(U384=4),IFERROR(VLOOKUP(入力項目!$S$13,子育て関連マスタ!$I$9:$M$12,2,FALSE),0),
  AND(U384=7),IFERROR(VLOOKUP(入力項目!$S$14,子育て関連マスタ!$I$16:$M$17,2,FALSE),0),
  AND(U384=13),IFERROR(VLOOKUP(入力項目!$S$15,子育て関連マスタ!$I$21:$M$22,2,FALSE),0),
  AND(U384=16),IFERROR(VLOOKUP(入力項目!$S$16,子育て関連マスタ!$I$26:$M$28,2,FALSE),0),
  AND(U384=19,入力項目!$S$16&lt;&gt;"高専"),IFERROR(VLOOKUP(入力項目!$S$17,子育て関連マスタ!$I$32:$M$37,2,FALSE),0),
  AND(U384=21,入力項目!$S$16="高専"),IFERROR(VLOOKUP(入力項目!$S$17,子育て関連マスタ!$I$32:$M$37,2,FALSE),0),
  U384&gt;=22,0
  ),0),0
) +
IF(AND(U384&gt;=1,U384&lt;=15),IF($D384=入力項目!$S$8,入力項目!$S$3,0),0) +
IF(AND(U384&gt;=1,U384&lt;=15),IF($D384=5,入力項目!$S$4,0),0) +
IF(AND(U384&gt;=1,U384&lt;=15),IF($D384=12,入力項目!$S$5,0),0) +
IF(AND(入力項目!$S$7=$A384,入力項目!$S$8=$D384),子育て関連マスタ!$C$14,0) +
IFERROR(IF(AND(YEAR(EDATE(DATE(入力項目!$S$7,入力項目!$S$8,1),1))=$A384,MONTH(EDATE(DATE(入力項目!$S$7,入力項目!$S$8,1),1))=$D384),子育て関連マスタ!$C$15,0),0) +
IF(AND(OR(U384=3,U384=5,U384=7),$D384=11),子育て関連マスタ!$C$17,0) +
IF(AND(U384=20,$D384=1),子育て関連マスタ!$C$18,0) +
IF(AND(U384=20,$D384=1),
IFERROR(_xlfn.IFS(
入力項目!$S$10="男",子育て関連マスタ!$C$18,
入力項目!$S$10="女",子育て関連マスタ!$C$19
),0),0
) +
IF(AND(U384&gt;=入力項目!$S$18,U384&lt;=入力項目!$S$19),入力項目!$S$20,0) +
IF(AND(U384&gt;=入力項目!$S$21,U384&lt;=入力項目!$S$22),入力項目!$S$23,0) +
IF(AND(U384&gt;=入力項目!$S$24,U384&lt;=入力項目!$S$25),入力項目!$S$26,0)
)</f>
        <v>0</v>
      </c>
      <c r="AJ384" s="10">
        <f ca="1">-VLOOKUP($D384,月別収支!$A$2:$H$13,7,FALSE)</f>
        <v>-20000</v>
      </c>
    </row>
    <row r="385" spans="1:36" x14ac:dyDescent="0.4">
      <c r="A385">
        <f t="shared" ca="1" si="105"/>
        <v>2056</v>
      </c>
      <c r="B385">
        <f t="shared" ca="1" si="95"/>
        <v>2056</v>
      </c>
      <c r="C385">
        <f t="shared" ca="1" si="96"/>
        <v>32</v>
      </c>
      <c r="D385">
        <f t="shared" ca="1" si="106"/>
        <v>7</v>
      </c>
      <c r="E385" t="str">
        <f t="shared" ca="1" si="90"/>
        <v>2056年7月</v>
      </c>
      <c r="F385">
        <f ca="1">IF(OR(入力項目!$N$5&lt;$A385,AND(入力項目!$N$5=$A385,入力項目!$N$6&lt;$D385)),IF(F384=0,1,IF(G385=12,F384+1,F384)),0)</f>
        <v>31</v>
      </c>
      <c r="G385">
        <f ca="1">IF(OR(入力項目!$N$5&lt;$A385,AND(入力項目!$N$5=$A385,入力項目!$N$6&lt;$D385)),IF(G384=12,1,G384+1),0)</f>
        <v>9</v>
      </c>
      <c r="H385" t="str">
        <f t="shared" ca="1" si="91"/>
        <v>31_9</v>
      </c>
      <c r="I385">
        <f ca="1">IF(
  IFERROR(AND($C385&gt;0,MOD($C385,入力項目!$N$22)=0,$D385=入力項目!$N$23), FALSE),
  1,
  IF(
    AND(I384&gt;0,J384=12),
    IF(I384=入力項目!$N$28, 0, I384+1),
    I384
  )
)</f>
        <v>3</v>
      </c>
      <c r="J385">
        <f ca="1">IF($D385=入力項目!$N$23,1,IFERROR(J384+1,1))</f>
        <v>2</v>
      </c>
      <c r="K385" t="str">
        <f t="shared" ca="1" si="92"/>
        <v>3_2</v>
      </c>
      <c r="L385">
        <f ca="1">L384+IF(入力項目!$D$4=$D385,1,0)</f>
        <v>60</v>
      </c>
      <c r="M385" t="str">
        <f t="shared" ca="1" si="93"/>
        <v>60歳</v>
      </c>
      <c r="N385">
        <f t="shared" ca="1" si="97"/>
        <v>61</v>
      </c>
      <c r="O385" t="str">
        <f t="shared" ca="1" si="94"/>
        <v>61歳</v>
      </c>
      <c r="P385">
        <f t="shared" ca="1" si="98"/>
        <v>36</v>
      </c>
      <c r="Q385">
        <f t="shared" ca="1" si="99"/>
        <v>34</v>
      </c>
      <c r="R385">
        <f t="shared" ca="1" si="100"/>
        <v>2057</v>
      </c>
      <c r="S385">
        <f t="shared" ca="1" si="101"/>
        <v>2057</v>
      </c>
      <c r="T385">
        <f t="shared" ca="1" si="102"/>
        <v>2057</v>
      </c>
      <c r="U385">
        <f t="shared" ca="1" si="103"/>
        <v>2057</v>
      </c>
      <c r="V385" s="10">
        <f t="shared" ca="1" si="104"/>
        <v>47558695</v>
      </c>
      <c r="W385" s="10">
        <f ca="1">IF($L385&lt;その他マスタ!$B$1,VLOOKUP($D385,月別収支!$A$2:$H$13,2,FALSE),その他マスタ!$B$3)+IF(AND($L385=その他マスタ!$B$1,入力項目!$I$9="あり",$D385=入力項目!$D$4),その他マスタ!$B$2,0)</f>
        <v>300000</v>
      </c>
      <c r="X385" s="10">
        <f ca="1">-IF(入力項目!$K$5=TRUE,
IF($F385+$G385&lt;3,VLOOKUP($D385,月別収支!$A$2:$H$13,8,FALSE),0)+IFERROR(VLOOKUP($H385,住宅ローン計算!C:P,13,FALSE),0)+IF($F385&gt;1,IF(OR($G385=3,$G385=6,$G385=9,$G385=12),ROUNDUP(入力項目!$N$18/4,0),0),0),
VLOOKUP($D385,月別収支!$A$2:$H$13,8,FALSE))</f>
        <v>-91090</v>
      </c>
      <c r="Y385" s="10">
        <f ca="1">-VLOOKUP($D385,月別収支!$A$2:$H$13,3,FALSE)</f>
        <v>-75000</v>
      </c>
      <c r="Z385" s="10">
        <f ca="1">-VLOOKUP($D385,月別収支!$A$2:$H$13,4,FALSE)</f>
        <v>-27000</v>
      </c>
      <c r="AA385" s="10">
        <f ca="1">-VLOOKUP($D385,月別収支!$A$2:$H$13,6,FALSE)</f>
        <v>-10000</v>
      </c>
      <c r="AB385" s="10">
        <f ca="1">-(
VLOOKUP($D385,月別収支!$A$2:$H$13,5,FALSE)+IF(AND(入力項目!$I$27&lt;=$A385,ISEVEN($A385-入力項目!$I$27),入力項目!$I$28=$D385),入力項目!$I$26,0)
+IF(入力項目!$K$26=TRUE,
IFERROR(VLOOKUP($K385,マイカーローン計算!C:P,13,FALSE),0),
IFERROR(
  IF(AND($C385&gt;0,MOD($C385,入力項目!$N$22)=0,$D385=入力項目!$N$23),入力項目!$N$24,0),
 0
)
)
)</f>
        <v>-20000</v>
      </c>
      <c r="AC385" s="10">
        <f ca="1">-IF($A385&lt;入力項目!$N$33,入力項目!$N$35,IF(AND($A385=入力項目!$N$33,$D385&lt;=入力項目!$N$34),入力項目!$N$35,0))</f>
        <v>0</v>
      </c>
      <c r="AD385">
        <f ca="1">-(
_xlfn.IFS(
P385&lt;=入力項目!$S$11,0,
AND(P385&gt;=入力項目!$S$11+1,P385&lt;=3),IFERROR(VLOOKUP(入力項目!$S$12,子育て関連マスタ!$I$4:$M$5,4,FALSE),0),
AND(P385&gt;=4,P385&lt;=6),IFERROR(VLOOKUP(入力項目!$S$13,子育て関連マスタ!$I$9:$M$12,4,FALSE),0),
AND(P385&gt;=7,P385&lt;=12),IFERROR(VLOOKUP(入力項目!$S$14,子育て関連マスタ!$I$16:$M$17,4,FALSE),0),
AND(P385&gt;=13,P385&lt;=15),IFERROR(VLOOKUP(入力項目!$S$15,子育て関連マスタ!$I$21:$M$22,4,FALSE),0),
AND(P385&gt;=16,P385&lt;=18),IFERROR(VLOOKUP(入力項目!$S$16,子育て関連マスタ!$I$26:$M$28,4,FALSE),0),
AND(P385&gt;=19,P385&lt;=20,入力項目!$S$16="高専"),IFERROR(VLOOKUP(入力項目!$S$16,子育て関連マスタ!$I$26:$M$28,4,FALSE),0),
AND(P385&gt;=19,P385&lt;=20,入力項目!$S$16&lt;&gt;"高専"),IFERROR(VLOOKUP(入力項目!$S$17,子育て関連マスタ!$I$32:$M$37,4,FALSE),0),
AND(P385&gt;=21,P385&lt;=22,入力項目!$S$16="高専"),IFERROR(VLOOKUP(入力項目!$S$17,子育て関連マスタ!$I$32:$M$34,4,FALSE),0),
AND(P385&gt;=21,P385&lt;=22,入力項目!$S$16&lt;&gt;"高専"),IFERROR(VLOOKUP(入力項目!$S$17,子育て関連マスタ!$I$32:$M$34,4,FALSE),0),
P385&gt;=23,0
) +
IF($D385=4,
  IFERROR(_xlfn.IFS(
  P385&lt;=入力項目!$S$11,0,
  AND(P385=入力項目!$S$11),IFERROR(VLOOKUP(入力項目!$S$12,子育て関連マスタ!$I$4:$M$5,2,FALSE),0),
  AND(P385=4),IFERROR(VLOOKUP(入力項目!$S$13,子育て関連マスタ!$I$9:$M$12,2,FALSE),0),
  AND(P385=7),IFERROR(VLOOKUP(入力項目!$S$14,子育て関連マスタ!$I$16:$M$17,2,FALSE),0),
  AND(P385=13),IFERROR(VLOOKUP(入力項目!$S$15,子育て関連マスタ!$I$21:$M$22,2,FALSE),0),
  AND(P385=16),IFERROR(VLOOKUP(入力項目!$S$16,子育て関連マスタ!$I$26:$M$28,2,FALSE),0),
  AND(P385=19,入力項目!$S$16&lt;&gt;"高専"),IFERROR(VLOOKUP(入力項目!$S$17,子育て関連マスタ!$I$32:$M$37,2,FALSE),0),
  AND(P385=21,入力項目!$S$16="高専"),IFERROR(VLOOKUP(入力項目!$S$17,子育て関連マスタ!$I$32:$M$37,2,FALSE),0),
  P385&gt;=22,0
  ),0),0
) +
IF(AND(P385&gt;=1,P385&lt;=15),IF($D385=入力項目!$S$8,入力項目!$S$3,0),0) +
IF(AND(P385&gt;=1,P385&lt;=15),IF($D385=5,入力項目!$S$4,0),0) +
IF(AND(P385&gt;=1,P385&lt;=15),IF($D385=12,入力項目!$S$5,0),0) +
IF(AND(入力項目!$S$7=$A385,入力項目!$S$8=$D385),子育て関連マスタ!$C$14,0) +
IFERROR(IF(AND(YEAR(EDATE(DATE(入力項目!$S$7,入力項目!$S$8,1),1))=$A385,MONTH(EDATE(DATE(入力項目!$S$7,入力項目!$S$8,1),1))=$D385),子育て関連マスタ!$C$15,0),0) +
IF(AND(OR(P385=3,P385=5,P385=7),$D385=11),子育て関連マスタ!$C$17,0) +
IF(AND(P385=20,$D385=1),子育て関連マスタ!$C$18,0) +
IF(AND(P385=20,$D385=1),
IFERROR(_xlfn.IFS(
入力項目!$S$10="男",子育て関連マスタ!$C$18,
入力項目!$S$10="女",子育て関連マスタ!$C$19
),0),0
) +
IF(AND(P385&gt;=入力項目!$S$18,P385&lt;=入力項目!$S$19),入力項目!$S$20,0) +
IF(AND(P385&gt;=入力項目!$S$21,P385&lt;=入力項目!$S$22),入力項目!$S$23,0) +
IF(AND(P385&gt;=入力項目!$S$24,P385&lt;=入力項目!$S$25),入力項目!$S$26,0)
)</f>
        <v>0</v>
      </c>
      <c r="AE385">
        <f ca="1">-(
_xlfn.IFS(
Q385&lt;=入力項目!$S$11,0,
AND(Q385&gt;=入力項目!$S$11+1,Q385&lt;=3),IFERROR(VLOOKUP(入力項目!$S$12,子育て関連マスタ!$I$4:$M$5,4,FALSE),0),
AND(Q385&gt;=4,Q385&lt;=6),IFERROR(VLOOKUP(入力項目!$S$13,子育て関連マスタ!$I$9:$M$12,4,FALSE),0),
AND(Q385&gt;=7,Q385&lt;=12),IFERROR(VLOOKUP(入力項目!$S$14,子育て関連マスタ!$I$16:$M$17,4,FALSE),0),
AND(Q385&gt;=13,Q385&lt;=15),IFERROR(VLOOKUP(入力項目!$S$15,子育て関連マスタ!$I$21:$M$22,4,FALSE),0),
AND(Q385&gt;=16,Q385&lt;=18),IFERROR(VLOOKUP(入力項目!$S$16,子育て関連マスタ!$I$26:$M$28,4,FALSE),0),
AND(Q385&gt;=19,Q385&lt;=20,入力項目!$S$16="高専"),IFERROR(VLOOKUP(入力項目!$S$16,子育て関連マスタ!$I$26:$M$28,4,FALSE),0),
AND(Q385&gt;=19,Q385&lt;=20,入力項目!$S$16&lt;&gt;"高専"),IFERROR(VLOOKUP(入力項目!$S$17,子育て関連マスタ!$I$32:$M$37,4,FALSE),0),
AND(Q385&gt;=21,Q385&lt;=22,入力項目!$S$16="高専"),IFERROR(VLOOKUP(入力項目!$S$17,子育て関連マスタ!$I$32:$M$34,4,FALSE),0),
AND(Q385&gt;=21,Q385&lt;=22,入力項目!$S$16&lt;&gt;"高専"),IFERROR(VLOOKUP(入力項目!$S$17,子育て関連マスタ!$I$32:$M$34,4,FALSE),0),
Q385&gt;=23,0
) +
IF($D385=4,
  IFERROR(_xlfn.IFS(
  Q385&lt;=入力項目!$S$11,0,
  AND(Q385=入力項目!$S$11),IFERROR(VLOOKUP(入力項目!$S$12,子育て関連マスタ!$I$4:$M$5,2,FALSE),0),
  AND(Q385=4),IFERROR(VLOOKUP(入力項目!$S$13,子育て関連マスタ!$I$9:$M$12,2,FALSE),0),
  AND(Q385=7),IFERROR(VLOOKUP(入力項目!$S$14,子育て関連マスタ!$I$16:$M$17,2,FALSE),0),
  AND(Q385=13),IFERROR(VLOOKUP(入力項目!$S$15,子育て関連マスタ!$I$21:$M$22,2,FALSE),0),
  AND(Q385=16),IFERROR(VLOOKUP(入力項目!$S$16,子育て関連マスタ!$I$26:$M$28,2,FALSE),0),
  AND(Q385=19,入力項目!$S$16&lt;&gt;"高専"),IFERROR(VLOOKUP(入力項目!$S$17,子育て関連マスタ!$I$32:$M$37,2,FALSE),0),
  AND(Q385=21,入力項目!$S$16="高専"),IFERROR(VLOOKUP(入力項目!$S$17,子育て関連マスタ!$I$32:$M$37,2,FALSE),0),
  Q385&gt;=22,0
  ),0),0
) +
IF(AND(Q385&gt;=1,Q385&lt;=15),IF($D385=入力項目!$S$8,入力項目!$S$3,0),0) +
IF(AND(Q385&gt;=1,Q385&lt;=15),IF($D385=5,入力項目!$S$4,0),0) +
IF(AND(Q385&gt;=1,Q385&lt;=15),IF($D385=12,入力項目!$S$5,0),0) +
IF(AND(入力項目!$S$7=$A385,入力項目!$S$8=$D385),子育て関連マスタ!$C$14,0) +
IFERROR(IF(AND(YEAR(EDATE(DATE(入力項目!$S$7,入力項目!$S$8,1),1))=$A385,MONTH(EDATE(DATE(入力項目!$S$7,入力項目!$S$8,1),1))=$D385),子育て関連マスタ!$C$15,0),0) +
IF(AND(OR(Q385=3,Q385=5,Q385=7),$D385=11),子育て関連マスタ!$C$17,0) +
IF(AND(Q385=20,$D385=1),子育て関連マスタ!$C$18,0) +
IF(AND(Q385=20,$D385=1),
IFERROR(_xlfn.IFS(
入力項目!$S$10="男",子育て関連マスタ!$C$18,
入力項目!$S$10="女",子育て関連マスタ!$C$19
),0),0
) +
IF(AND(Q385&gt;=入力項目!$S$18,Q385&lt;=入力項目!$S$19),入力項目!$S$20,0) +
IF(AND(Q385&gt;=入力項目!$S$21,Q385&lt;=入力項目!$S$22),入力項目!$S$23,0) +
IF(AND(Q385&gt;=入力項目!$S$24,Q385&lt;=入力項目!$S$25),入力項目!$S$26,0)
)</f>
        <v>0</v>
      </c>
      <c r="AF385">
        <f ca="1">-(
_xlfn.IFS(
R385&lt;=入力項目!$S$11,0,
AND(R385&gt;=入力項目!$S$11+1,R385&lt;=3),IFERROR(VLOOKUP(入力項目!$S$12,子育て関連マスタ!$I$4:$M$5,4,FALSE),0),
AND(R385&gt;=4,R385&lt;=6),IFERROR(VLOOKUP(入力項目!$S$13,子育て関連マスタ!$I$9:$M$12,4,FALSE),0),
AND(R385&gt;=7,R385&lt;=12),IFERROR(VLOOKUP(入力項目!$S$14,子育て関連マスタ!$I$16:$M$17,4,FALSE),0),
AND(R385&gt;=13,R385&lt;=15),IFERROR(VLOOKUP(入力項目!$S$15,子育て関連マスタ!$I$21:$M$22,4,FALSE),0),
AND(R385&gt;=16,R385&lt;=18),IFERROR(VLOOKUP(入力項目!$S$16,子育て関連マスタ!$I$26:$M$28,4,FALSE),0),
AND(R385&gt;=19,R385&lt;=20,入力項目!$S$16="高専"),IFERROR(VLOOKUP(入力項目!$S$16,子育て関連マスタ!$I$26:$M$28,4,FALSE),0),
AND(R385&gt;=19,R385&lt;=20,入力項目!$S$16&lt;&gt;"高専"),IFERROR(VLOOKUP(入力項目!$S$17,子育て関連マスタ!$I$32:$M$37,4,FALSE),0),
AND(R385&gt;=21,R385&lt;=22,入力項目!$S$16="高専"),IFERROR(VLOOKUP(入力項目!$S$17,子育て関連マスタ!$I$32:$M$34,4,FALSE),0),
AND(R385&gt;=21,R385&lt;=22,入力項目!$S$16&lt;&gt;"高専"),IFERROR(VLOOKUP(入力項目!$S$17,子育て関連マスタ!$I$32:$M$34,4,FALSE),0),
R385&gt;=23,0
) +
IF($D385=4,
  IFERROR(_xlfn.IFS(
  R385&lt;=入力項目!$S$11,0,
  AND(R385=入力項目!$S$11),IFERROR(VLOOKUP(入力項目!$S$12,子育て関連マスタ!$I$4:$M$5,2,FALSE),0),
  AND(R385=4),IFERROR(VLOOKUP(入力項目!$S$13,子育て関連マスタ!$I$9:$M$12,2,FALSE),0),
  AND(R385=7),IFERROR(VLOOKUP(入力項目!$S$14,子育て関連マスタ!$I$16:$M$17,2,FALSE),0),
  AND(R385=13),IFERROR(VLOOKUP(入力項目!$S$15,子育て関連マスタ!$I$21:$M$22,2,FALSE),0),
  AND(R385=16),IFERROR(VLOOKUP(入力項目!$S$16,子育て関連マスタ!$I$26:$M$28,2,FALSE),0),
  AND(R385=19,入力項目!$S$16&lt;&gt;"高専"),IFERROR(VLOOKUP(入力項目!$S$17,子育て関連マスタ!$I$32:$M$37,2,FALSE),0),
  AND(R385=21,入力項目!$S$16="高専"),IFERROR(VLOOKUP(入力項目!$S$17,子育て関連マスタ!$I$32:$M$37,2,FALSE),0),
  R385&gt;=22,0
  ),0),0
) +
IF(AND(R385&gt;=1,R385&lt;=15),IF($D385=入力項目!$S$8,入力項目!$S$3,0),0) +
IF(AND(R385&gt;=1,R385&lt;=15),IF($D385=5,入力項目!$S$4,0),0) +
IF(AND(R385&gt;=1,R385&lt;=15),IF($D385=12,入力項目!$S$5,0),0) +
IF(AND(入力項目!$S$7=$A385,入力項目!$S$8=$D385),子育て関連マスタ!$C$14,0) +
IFERROR(IF(AND(YEAR(EDATE(DATE(入力項目!$S$7,入力項目!$S$8,1),1))=$A385,MONTH(EDATE(DATE(入力項目!$S$7,入力項目!$S$8,1),1))=$D385),子育て関連マスタ!$C$15,0),0) +
IF(AND(OR(R385=3,R385=5,R385=7),$D385=11),子育て関連マスタ!$C$17,0) +
IF(AND(R385=20,$D385=1),子育て関連マスタ!$C$18,0) +
IF(AND(R385=20,$D385=1),
IFERROR(_xlfn.IFS(
入力項目!$S$10="男",子育て関連マスタ!$C$18,
入力項目!$S$10="女",子育て関連マスタ!$C$19
),0),0
) +
IF(AND(R385&gt;=入力項目!$S$18,R385&lt;=入力項目!$S$19),入力項目!$S$20,0) +
IF(AND(R385&gt;=入力項目!$S$21,R385&lt;=入力項目!$S$22),入力項目!$S$23,0) +
IF(AND(R385&gt;=入力項目!$S$24,R385&lt;=入力項目!$S$25),入力項目!$S$26,0)
)</f>
        <v>0</v>
      </c>
      <c r="AG385">
        <f ca="1">-(
_xlfn.IFS(
S385&lt;=入力項目!$S$11,0,
AND(S385&gt;=入力項目!$S$11+1,S385&lt;=3),IFERROR(VLOOKUP(入力項目!$S$12,子育て関連マスタ!$I$4:$M$5,4,FALSE),0),
AND(S385&gt;=4,S385&lt;=6),IFERROR(VLOOKUP(入力項目!$S$13,子育て関連マスタ!$I$9:$M$12,4,FALSE),0),
AND(S385&gt;=7,S385&lt;=12),IFERROR(VLOOKUP(入力項目!$S$14,子育て関連マスタ!$I$16:$M$17,4,FALSE),0),
AND(S385&gt;=13,S385&lt;=15),IFERROR(VLOOKUP(入力項目!$S$15,子育て関連マスタ!$I$21:$M$22,4,FALSE),0),
AND(S385&gt;=16,S385&lt;=18),IFERROR(VLOOKUP(入力項目!$S$16,子育て関連マスタ!$I$26:$M$28,4,FALSE),0),
AND(S385&gt;=19,S385&lt;=20,入力項目!$S$16="高専"),IFERROR(VLOOKUP(入力項目!$S$16,子育て関連マスタ!$I$26:$M$28,4,FALSE),0),
AND(S385&gt;=19,S385&lt;=20,入力項目!$S$16&lt;&gt;"高専"),IFERROR(VLOOKUP(入力項目!$S$17,子育て関連マスタ!$I$32:$M$37,4,FALSE),0),
AND(S385&gt;=21,S385&lt;=22,入力項目!$S$16="高専"),IFERROR(VLOOKUP(入力項目!$S$17,子育て関連マスタ!$I$32:$M$34,4,FALSE),0),
AND(S385&gt;=21,S385&lt;=22,入力項目!$S$16&lt;&gt;"高専"),IFERROR(VLOOKUP(入力項目!$S$17,子育て関連マスタ!$I$32:$M$34,4,FALSE),0),
S385&gt;=23,0
) +
IF($D385=4,
  IFERROR(_xlfn.IFS(
  S385&lt;=入力項目!$S$11,0,
  AND(S385=入力項目!$S$11),IFERROR(VLOOKUP(入力項目!$S$12,子育て関連マスタ!$I$4:$M$5,2,FALSE),0),
  AND(S385=4),IFERROR(VLOOKUP(入力項目!$S$13,子育て関連マスタ!$I$9:$M$12,2,FALSE),0),
  AND(S385=7),IFERROR(VLOOKUP(入力項目!$S$14,子育て関連マスタ!$I$16:$M$17,2,FALSE),0),
  AND(S385=13),IFERROR(VLOOKUP(入力項目!$S$15,子育て関連マスタ!$I$21:$M$22,2,FALSE),0),
  AND(S385=16),IFERROR(VLOOKUP(入力項目!$S$16,子育て関連マスタ!$I$26:$M$28,2,FALSE),0),
  AND(S385=19,入力項目!$S$16&lt;&gt;"高専"),IFERROR(VLOOKUP(入力項目!$S$17,子育て関連マスタ!$I$32:$M$37,2,FALSE),0),
  AND(S385=21,入力項目!$S$16="高専"),IFERROR(VLOOKUP(入力項目!$S$17,子育て関連マスタ!$I$32:$M$37,2,FALSE),0),
  S385&gt;=22,0
  ),0),0
) +
IF(AND(S385&gt;=1,S385&lt;=15),IF($D385=入力項目!$S$8,入力項目!$S$3,0),0) +
IF(AND(S385&gt;=1,S385&lt;=15),IF($D385=5,入力項目!$S$4,0),0) +
IF(AND(S385&gt;=1,S385&lt;=15),IF($D385=12,入力項目!$S$5,0),0) +
IF(AND(入力項目!$S$7=$A385,入力項目!$S$8=$D385),子育て関連マスタ!$C$14,0) +
IFERROR(IF(AND(YEAR(EDATE(DATE(入力項目!$S$7,入力項目!$S$8,1),1))=$A385,MONTH(EDATE(DATE(入力項目!$S$7,入力項目!$S$8,1),1))=$D385),子育て関連マスタ!$C$15,0),0) +
IF(AND(OR(S385=3,S385=5,S385=7),$D385=11),子育て関連マスタ!$C$17,0) +
IF(AND(S385=20,$D385=1),子育て関連マスタ!$C$18,0) +
IF(AND(S385=20,$D385=1),
IFERROR(_xlfn.IFS(
入力項目!$S$10="男",子育て関連マスタ!$C$18,
入力項目!$S$10="女",子育て関連マスタ!$C$19
),0),0
) +
IF(AND(S385&gt;=入力項目!$S$18,S385&lt;=入力項目!$S$19),入力項目!$S$20,0) +
IF(AND(S385&gt;=入力項目!$S$21,S385&lt;=入力項目!$S$22),入力項目!$S$23,0) +
IF(AND(S385&gt;=入力項目!$S$24,S385&lt;=入力項目!$S$25),入力項目!$S$26,0)
)</f>
        <v>0</v>
      </c>
      <c r="AH385">
        <f ca="1">-(
_xlfn.IFS(
T385&lt;=入力項目!$S$11,0,
AND(T385&gt;=入力項目!$S$11+1,T385&lt;=3),IFERROR(VLOOKUP(入力項目!$S$12,子育て関連マスタ!$I$4:$M$5,4,FALSE),0),
AND(T385&gt;=4,T385&lt;=6),IFERROR(VLOOKUP(入力項目!$S$13,子育て関連マスタ!$I$9:$M$12,4,FALSE),0),
AND(T385&gt;=7,T385&lt;=12),IFERROR(VLOOKUP(入力項目!$S$14,子育て関連マスタ!$I$16:$M$17,4,FALSE),0),
AND(T385&gt;=13,T385&lt;=15),IFERROR(VLOOKUP(入力項目!$S$15,子育て関連マスタ!$I$21:$M$22,4,FALSE),0),
AND(T385&gt;=16,T385&lt;=18),IFERROR(VLOOKUP(入力項目!$S$16,子育て関連マスタ!$I$26:$M$28,4,FALSE),0),
AND(T385&gt;=19,T385&lt;=20,入力項目!$S$16="高専"),IFERROR(VLOOKUP(入力項目!$S$16,子育て関連マスタ!$I$26:$M$28,4,FALSE),0),
AND(T385&gt;=19,T385&lt;=20,入力項目!$S$16&lt;&gt;"高専"),IFERROR(VLOOKUP(入力項目!$S$17,子育て関連マスタ!$I$32:$M$37,4,FALSE),0),
AND(T385&gt;=21,T385&lt;=22,入力項目!$S$16="高専"),IFERROR(VLOOKUP(入力項目!$S$17,子育て関連マスタ!$I$32:$M$34,4,FALSE),0),
AND(T385&gt;=21,T385&lt;=22,入力項目!$S$16&lt;&gt;"高専"),IFERROR(VLOOKUP(入力項目!$S$17,子育て関連マスタ!$I$32:$M$34,4,FALSE),0),
T385&gt;=23,0
) +
IF($D385=4,
  IFERROR(_xlfn.IFS(
  T385&lt;=入力項目!$S$11,0,
  AND(T385=入力項目!$S$11),IFERROR(VLOOKUP(入力項目!$S$12,子育て関連マスタ!$I$4:$M$5,2,FALSE),0),
  AND(T385=4),IFERROR(VLOOKUP(入力項目!$S$13,子育て関連マスタ!$I$9:$M$12,2,FALSE),0),
  AND(T385=7),IFERROR(VLOOKUP(入力項目!$S$14,子育て関連マスタ!$I$16:$M$17,2,FALSE),0),
  AND(T385=13),IFERROR(VLOOKUP(入力項目!$S$15,子育て関連マスタ!$I$21:$M$22,2,FALSE),0),
  AND(T385=16),IFERROR(VLOOKUP(入力項目!$S$16,子育て関連マスタ!$I$26:$M$28,2,FALSE),0),
  AND(T385=19,入力項目!$S$16&lt;&gt;"高専"),IFERROR(VLOOKUP(入力項目!$S$17,子育て関連マスタ!$I$32:$M$37,2,FALSE),0),
  AND(T385=21,入力項目!$S$16="高専"),IFERROR(VLOOKUP(入力項目!$S$17,子育て関連マスタ!$I$32:$M$37,2,FALSE),0),
  T385&gt;=22,0
  ),0),0
) +
IF(AND(T385&gt;=1,T385&lt;=15),IF($D385=入力項目!$S$8,入力項目!$S$3,0),0) +
IF(AND(T385&gt;=1,T385&lt;=15),IF($D385=5,入力項目!$S$4,0),0) +
IF(AND(T385&gt;=1,T385&lt;=15),IF($D385=12,入力項目!$S$5,0),0) +
IF(AND(入力項目!$S$7=$A385,入力項目!$S$8=$D385),子育て関連マスタ!$C$14,0) +
IFERROR(IF(AND(YEAR(EDATE(DATE(入力項目!$S$7,入力項目!$S$8,1),1))=$A385,MONTH(EDATE(DATE(入力項目!$S$7,入力項目!$S$8,1),1))=$D385),子育て関連マスタ!$C$15,0),0) +
IF(AND(OR(T385=3,T385=5,T385=7),$D385=11),子育て関連マスタ!$C$17,0) +
IF(AND(T385=20,$D385=1),子育て関連マスタ!$C$18,0) +
IF(AND(T385=20,$D385=1),
IFERROR(_xlfn.IFS(
入力項目!$S$10="男",子育て関連マスタ!$C$18,
入力項目!$S$10="女",子育て関連マスタ!$C$19
),0),0
) +
IF(AND(T385&gt;=入力項目!$S$18,T385&lt;=入力項目!$S$19),入力項目!$S$20,0) +
IF(AND(T385&gt;=入力項目!$S$21,T385&lt;=入力項目!$S$22),入力項目!$S$23,0) +
IF(AND(T385&gt;=入力項目!$S$24,T385&lt;=入力項目!$S$25),入力項目!$S$26,0)
)</f>
        <v>0</v>
      </c>
      <c r="AI385">
        <f ca="1">-(
_xlfn.IFS(
U385&lt;=入力項目!$S$11,0,
AND(U385&gt;=入力項目!$S$11+1,U385&lt;=3),IFERROR(VLOOKUP(入力項目!$S$12,子育て関連マスタ!$I$4:$M$5,4,FALSE),0),
AND(U385&gt;=4,U385&lt;=6),IFERROR(VLOOKUP(入力項目!$S$13,子育て関連マスタ!$I$9:$M$12,4,FALSE),0),
AND(U385&gt;=7,U385&lt;=12),IFERROR(VLOOKUP(入力項目!$S$14,子育て関連マスタ!$I$16:$M$17,4,FALSE),0),
AND(U385&gt;=13,U385&lt;=15),IFERROR(VLOOKUP(入力項目!$S$15,子育て関連マスタ!$I$21:$M$22,4,FALSE),0),
AND(U385&gt;=16,U385&lt;=18),IFERROR(VLOOKUP(入力項目!$S$16,子育て関連マスタ!$I$26:$M$28,4,FALSE),0),
AND(U385&gt;=19,U385&lt;=20,入力項目!$S$16="高専"),IFERROR(VLOOKUP(入力項目!$S$16,子育て関連マスタ!$I$26:$M$28,4,FALSE),0),
AND(U385&gt;=19,U385&lt;=20,入力項目!$S$16&lt;&gt;"高専"),IFERROR(VLOOKUP(入力項目!$S$17,子育て関連マスタ!$I$32:$M$37,4,FALSE),0),
AND(U385&gt;=21,U385&lt;=22,入力項目!$S$16="高専"),IFERROR(VLOOKUP(入力項目!$S$17,子育て関連マスタ!$I$32:$M$34,4,FALSE),0),
AND(U385&gt;=21,U385&lt;=22,入力項目!$S$16&lt;&gt;"高専"),IFERROR(VLOOKUP(入力項目!$S$17,子育て関連マスタ!$I$32:$M$34,4,FALSE),0),
U385&gt;=23,0
) +
IF($D385=4,
  IFERROR(_xlfn.IFS(
  U385&lt;=入力項目!$S$11,0,
  AND(U385=入力項目!$S$11),IFERROR(VLOOKUP(入力項目!$S$12,子育て関連マスタ!$I$4:$M$5,2,FALSE),0),
  AND(U385=4),IFERROR(VLOOKUP(入力項目!$S$13,子育て関連マスタ!$I$9:$M$12,2,FALSE),0),
  AND(U385=7),IFERROR(VLOOKUP(入力項目!$S$14,子育て関連マスタ!$I$16:$M$17,2,FALSE),0),
  AND(U385=13),IFERROR(VLOOKUP(入力項目!$S$15,子育て関連マスタ!$I$21:$M$22,2,FALSE),0),
  AND(U385=16),IFERROR(VLOOKUP(入力項目!$S$16,子育て関連マスタ!$I$26:$M$28,2,FALSE),0),
  AND(U385=19,入力項目!$S$16&lt;&gt;"高専"),IFERROR(VLOOKUP(入力項目!$S$17,子育て関連マスタ!$I$32:$M$37,2,FALSE),0),
  AND(U385=21,入力項目!$S$16="高専"),IFERROR(VLOOKUP(入力項目!$S$17,子育て関連マスタ!$I$32:$M$37,2,FALSE),0),
  U385&gt;=22,0
  ),0),0
) +
IF(AND(U385&gt;=1,U385&lt;=15),IF($D385=入力項目!$S$8,入力項目!$S$3,0),0) +
IF(AND(U385&gt;=1,U385&lt;=15),IF($D385=5,入力項目!$S$4,0),0) +
IF(AND(U385&gt;=1,U385&lt;=15),IF($D385=12,入力項目!$S$5,0),0) +
IF(AND(入力項目!$S$7=$A385,入力項目!$S$8=$D385),子育て関連マスタ!$C$14,0) +
IFERROR(IF(AND(YEAR(EDATE(DATE(入力項目!$S$7,入力項目!$S$8,1),1))=$A385,MONTH(EDATE(DATE(入力項目!$S$7,入力項目!$S$8,1),1))=$D385),子育て関連マスタ!$C$15,0),0) +
IF(AND(OR(U385=3,U385=5,U385=7),$D385=11),子育て関連マスタ!$C$17,0) +
IF(AND(U385=20,$D385=1),子育て関連マスタ!$C$18,0) +
IF(AND(U385=20,$D385=1),
IFERROR(_xlfn.IFS(
入力項目!$S$10="男",子育て関連マスタ!$C$18,
入力項目!$S$10="女",子育て関連マスタ!$C$19
),0),0
) +
IF(AND(U385&gt;=入力項目!$S$18,U385&lt;=入力項目!$S$19),入力項目!$S$20,0) +
IF(AND(U385&gt;=入力項目!$S$21,U385&lt;=入力項目!$S$22),入力項目!$S$23,0) +
IF(AND(U385&gt;=入力項目!$S$24,U385&lt;=入力項目!$S$25),入力項目!$S$26,0)
)</f>
        <v>0</v>
      </c>
      <c r="AJ385" s="10">
        <f ca="1">-VLOOKUP($D385,月別収支!$A$2:$H$13,7,FALSE)</f>
        <v>-20000</v>
      </c>
    </row>
    <row r="386" spans="1:36" x14ac:dyDescent="0.4">
      <c r="A386">
        <f t="shared" ca="1" si="105"/>
        <v>2056</v>
      </c>
      <c r="B386">
        <f t="shared" ca="1" si="95"/>
        <v>2056</v>
      </c>
      <c r="C386">
        <f t="shared" ca="1" si="96"/>
        <v>32</v>
      </c>
      <c r="D386">
        <f t="shared" ca="1" si="106"/>
        <v>8</v>
      </c>
      <c r="E386" t="str">
        <f t="shared" ca="1" si="90"/>
        <v>2056年8月</v>
      </c>
      <c r="F386">
        <f ca="1">IF(OR(入力項目!$N$5&lt;$A386,AND(入力項目!$N$5=$A386,入力項目!$N$6&lt;$D386)),IF(F385=0,1,IF(G386=12,F385+1,F385)),0)</f>
        <v>31</v>
      </c>
      <c r="G386">
        <f ca="1">IF(OR(入力項目!$N$5&lt;$A386,AND(入力項目!$N$5=$A386,入力項目!$N$6&lt;$D386)),IF(G385=12,1,G385+1),0)</f>
        <v>10</v>
      </c>
      <c r="H386" t="str">
        <f t="shared" ca="1" si="91"/>
        <v>31_10</v>
      </c>
      <c r="I386">
        <f ca="1">IF(
  IFERROR(AND($C386&gt;0,MOD($C386,入力項目!$N$22)=0,$D386=入力項目!$N$23), FALSE),
  1,
  IF(
    AND(I385&gt;0,J385=12),
    IF(I385=入力項目!$N$28, 0, I385+1),
    I385
  )
)</f>
        <v>3</v>
      </c>
      <c r="J386">
        <f ca="1">IF($D386=入力項目!$N$23,1,IFERROR(J385+1,1))</f>
        <v>3</v>
      </c>
      <c r="K386" t="str">
        <f t="shared" ca="1" si="92"/>
        <v>3_3</v>
      </c>
      <c r="L386">
        <f ca="1">L385+IF(入力項目!$D$4=$D386,1,0)</f>
        <v>60</v>
      </c>
      <c r="M386" t="str">
        <f t="shared" ca="1" si="93"/>
        <v>60歳</v>
      </c>
      <c r="N386">
        <f t="shared" ca="1" si="97"/>
        <v>61</v>
      </c>
      <c r="O386" t="str">
        <f t="shared" ca="1" si="94"/>
        <v>61歳</v>
      </c>
      <c r="P386">
        <f t="shared" ca="1" si="98"/>
        <v>36</v>
      </c>
      <c r="Q386">
        <f t="shared" ca="1" si="99"/>
        <v>34</v>
      </c>
      <c r="R386">
        <f t="shared" ca="1" si="100"/>
        <v>2057</v>
      </c>
      <c r="S386">
        <f t="shared" ca="1" si="101"/>
        <v>2057</v>
      </c>
      <c r="T386">
        <f t="shared" ca="1" si="102"/>
        <v>2057</v>
      </c>
      <c r="U386">
        <f t="shared" ca="1" si="103"/>
        <v>2057</v>
      </c>
      <c r="V386" s="10">
        <f t="shared" ca="1" si="104"/>
        <v>47653105</v>
      </c>
      <c r="W386" s="10">
        <f ca="1">IF($L386&lt;その他マスタ!$B$1,VLOOKUP($D386,月別収支!$A$2:$H$13,2,FALSE),その他マスタ!$B$3)+IF(AND($L386=その他マスタ!$B$1,入力項目!$I$9="あり",$D386=入力項目!$D$4),その他マスタ!$B$2,0)</f>
        <v>300000</v>
      </c>
      <c r="X386" s="10">
        <f ca="1">-IF(入力項目!$K$5=TRUE,
IF($F386+$G386&lt;3,VLOOKUP($D386,月別収支!$A$2:$H$13,8,FALSE),0)+IFERROR(VLOOKUP($H386,住宅ローン計算!C:P,13,FALSE),0)+IF($F386&gt;1,IF(OR($G386=3,$G386=6,$G386=9,$G386=12),ROUNDUP(入力項目!$N$18/4,0),0),0),
VLOOKUP($D386,月別収支!$A$2:$H$13,8,FALSE))</f>
        <v>-53590</v>
      </c>
      <c r="Y386" s="10">
        <f ca="1">-VLOOKUP($D386,月別収支!$A$2:$H$13,3,FALSE)</f>
        <v>-75000</v>
      </c>
      <c r="Z386" s="10">
        <f ca="1">-VLOOKUP($D386,月別収支!$A$2:$H$13,4,FALSE)</f>
        <v>-27000</v>
      </c>
      <c r="AA386" s="10">
        <f ca="1">-VLOOKUP($D386,月別収支!$A$2:$H$13,6,FALSE)</f>
        <v>-10000</v>
      </c>
      <c r="AB386" s="10">
        <f ca="1">-(
VLOOKUP($D386,月別収支!$A$2:$H$13,5,FALSE)+IF(AND(入力項目!$I$27&lt;=$A386,ISEVEN($A386-入力項目!$I$27),入力項目!$I$28=$D386),入力項目!$I$26,0)
+IF(入力項目!$K$26=TRUE,
IFERROR(VLOOKUP($K386,マイカーローン計算!C:P,13,FALSE),0),
IFERROR(
  IF(AND($C386&gt;0,MOD($C386,入力項目!$N$22)=0,$D386=入力項目!$N$23),入力項目!$N$24,0),
 0
)
)
)</f>
        <v>-20000</v>
      </c>
      <c r="AC386" s="10">
        <f ca="1">-IF($A386&lt;入力項目!$N$33,入力項目!$N$35,IF(AND($A386=入力項目!$N$33,$D386&lt;=入力項目!$N$34),入力項目!$N$35,0))</f>
        <v>0</v>
      </c>
      <c r="AD386">
        <f ca="1">-(
_xlfn.IFS(
P386&lt;=入力項目!$S$11,0,
AND(P386&gt;=入力項目!$S$11+1,P386&lt;=3),IFERROR(VLOOKUP(入力項目!$S$12,子育て関連マスタ!$I$4:$M$5,4,FALSE),0),
AND(P386&gt;=4,P386&lt;=6),IFERROR(VLOOKUP(入力項目!$S$13,子育て関連マスタ!$I$9:$M$12,4,FALSE),0),
AND(P386&gt;=7,P386&lt;=12),IFERROR(VLOOKUP(入力項目!$S$14,子育て関連マスタ!$I$16:$M$17,4,FALSE),0),
AND(P386&gt;=13,P386&lt;=15),IFERROR(VLOOKUP(入力項目!$S$15,子育て関連マスタ!$I$21:$M$22,4,FALSE),0),
AND(P386&gt;=16,P386&lt;=18),IFERROR(VLOOKUP(入力項目!$S$16,子育て関連マスタ!$I$26:$M$28,4,FALSE),0),
AND(P386&gt;=19,P386&lt;=20,入力項目!$S$16="高専"),IFERROR(VLOOKUP(入力項目!$S$16,子育て関連マスタ!$I$26:$M$28,4,FALSE),0),
AND(P386&gt;=19,P386&lt;=20,入力項目!$S$16&lt;&gt;"高専"),IFERROR(VLOOKUP(入力項目!$S$17,子育て関連マスタ!$I$32:$M$37,4,FALSE),0),
AND(P386&gt;=21,P386&lt;=22,入力項目!$S$16="高専"),IFERROR(VLOOKUP(入力項目!$S$17,子育て関連マスタ!$I$32:$M$34,4,FALSE),0),
AND(P386&gt;=21,P386&lt;=22,入力項目!$S$16&lt;&gt;"高専"),IFERROR(VLOOKUP(入力項目!$S$17,子育て関連マスタ!$I$32:$M$34,4,FALSE),0),
P386&gt;=23,0
) +
IF($D386=4,
  IFERROR(_xlfn.IFS(
  P386&lt;=入力項目!$S$11,0,
  AND(P386=入力項目!$S$11),IFERROR(VLOOKUP(入力項目!$S$12,子育て関連マスタ!$I$4:$M$5,2,FALSE),0),
  AND(P386=4),IFERROR(VLOOKUP(入力項目!$S$13,子育て関連マスタ!$I$9:$M$12,2,FALSE),0),
  AND(P386=7),IFERROR(VLOOKUP(入力項目!$S$14,子育て関連マスタ!$I$16:$M$17,2,FALSE),0),
  AND(P386=13),IFERROR(VLOOKUP(入力項目!$S$15,子育て関連マスタ!$I$21:$M$22,2,FALSE),0),
  AND(P386=16),IFERROR(VLOOKUP(入力項目!$S$16,子育て関連マスタ!$I$26:$M$28,2,FALSE),0),
  AND(P386=19,入力項目!$S$16&lt;&gt;"高専"),IFERROR(VLOOKUP(入力項目!$S$17,子育て関連マスタ!$I$32:$M$37,2,FALSE),0),
  AND(P386=21,入力項目!$S$16="高専"),IFERROR(VLOOKUP(入力項目!$S$17,子育て関連マスタ!$I$32:$M$37,2,FALSE),0),
  P386&gt;=22,0
  ),0),0
) +
IF(AND(P386&gt;=1,P386&lt;=15),IF($D386=入力項目!$S$8,入力項目!$S$3,0),0) +
IF(AND(P386&gt;=1,P386&lt;=15),IF($D386=5,入力項目!$S$4,0),0) +
IF(AND(P386&gt;=1,P386&lt;=15),IF($D386=12,入力項目!$S$5,0),0) +
IF(AND(入力項目!$S$7=$A386,入力項目!$S$8=$D386),子育て関連マスタ!$C$14,0) +
IFERROR(IF(AND(YEAR(EDATE(DATE(入力項目!$S$7,入力項目!$S$8,1),1))=$A386,MONTH(EDATE(DATE(入力項目!$S$7,入力項目!$S$8,1),1))=$D386),子育て関連マスタ!$C$15,0),0) +
IF(AND(OR(P386=3,P386=5,P386=7),$D386=11),子育て関連マスタ!$C$17,0) +
IF(AND(P386=20,$D386=1),子育て関連マスタ!$C$18,0) +
IF(AND(P386=20,$D386=1),
IFERROR(_xlfn.IFS(
入力項目!$S$10="男",子育て関連マスタ!$C$18,
入力項目!$S$10="女",子育て関連マスタ!$C$19
),0),0
) +
IF(AND(P386&gt;=入力項目!$S$18,P386&lt;=入力項目!$S$19),入力項目!$S$20,0) +
IF(AND(P386&gt;=入力項目!$S$21,P386&lt;=入力項目!$S$22),入力項目!$S$23,0) +
IF(AND(P386&gt;=入力項目!$S$24,P386&lt;=入力項目!$S$25),入力項目!$S$26,0)
)</f>
        <v>0</v>
      </c>
      <c r="AE386">
        <f ca="1">-(
_xlfn.IFS(
Q386&lt;=入力項目!$S$11,0,
AND(Q386&gt;=入力項目!$S$11+1,Q386&lt;=3),IFERROR(VLOOKUP(入力項目!$S$12,子育て関連マスタ!$I$4:$M$5,4,FALSE),0),
AND(Q386&gt;=4,Q386&lt;=6),IFERROR(VLOOKUP(入力項目!$S$13,子育て関連マスタ!$I$9:$M$12,4,FALSE),0),
AND(Q386&gt;=7,Q386&lt;=12),IFERROR(VLOOKUP(入力項目!$S$14,子育て関連マスタ!$I$16:$M$17,4,FALSE),0),
AND(Q386&gt;=13,Q386&lt;=15),IFERROR(VLOOKUP(入力項目!$S$15,子育て関連マスタ!$I$21:$M$22,4,FALSE),0),
AND(Q386&gt;=16,Q386&lt;=18),IFERROR(VLOOKUP(入力項目!$S$16,子育て関連マスタ!$I$26:$M$28,4,FALSE),0),
AND(Q386&gt;=19,Q386&lt;=20,入力項目!$S$16="高専"),IFERROR(VLOOKUP(入力項目!$S$16,子育て関連マスタ!$I$26:$M$28,4,FALSE),0),
AND(Q386&gt;=19,Q386&lt;=20,入力項目!$S$16&lt;&gt;"高専"),IFERROR(VLOOKUP(入力項目!$S$17,子育て関連マスタ!$I$32:$M$37,4,FALSE),0),
AND(Q386&gt;=21,Q386&lt;=22,入力項目!$S$16="高専"),IFERROR(VLOOKUP(入力項目!$S$17,子育て関連マスタ!$I$32:$M$34,4,FALSE),0),
AND(Q386&gt;=21,Q386&lt;=22,入力項目!$S$16&lt;&gt;"高専"),IFERROR(VLOOKUP(入力項目!$S$17,子育て関連マスタ!$I$32:$M$34,4,FALSE),0),
Q386&gt;=23,0
) +
IF($D386=4,
  IFERROR(_xlfn.IFS(
  Q386&lt;=入力項目!$S$11,0,
  AND(Q386=入力項目!$S$11),IFERROR(VLOOKUP(入力項目!$S$12,子育て関連マスタ!$I$4:$M$5,2,FALSE),0),
  AND(Q386=4),IFERROR(VLOOKUP(入力項目!$S$13,子育て関連マスタ!$I$9:$M$12,2,FALSE),0),
  AND(Q386=7),IFERROR(VLOOKUP(入力項目!$S$14,子育て関連マスタ!$I$16:$M$17,2,FALSE),0),
  AND(Q386=13),IFERROR(VLOOKUP(入力項目!$S$15,子育て関連マスタ!$I$21:$M$22,2,FALSE),0),
  AND(Q386=16),IFERROR(VLOOKUP(入力項目!$S$16,子育て関連マスタ!$I$26:$M$28,2,FALSE),0),
  AND(Q386=19,入力項目!$S$16&lt;&gt;"高専"),IFERROR(VLOOKUP(入力項目!$S$17,子育て関連マスタ!$I$32:$M$37,2,FALSE),0),
  AND(Q386=21,入力項目!$S$16="高専"),IFERROR(VLOOKUP(入力項目!$S$17,子育て関連マスタ!$I$32:$M$37,2,FALSE),0),
  Q386&gt;=22,0
  ),0),0
) +
IF(AND(Q386&gt;=1,Q386&lt;=15),IF($D386=入力項目!$S$8,入力項目!$S$3,0),0) +
IF(AND(Q386&gt;=1,Q386&lt;=15),IF($D386=5,入力項目!$S$4,0),0) +
IF(AND(Q386&gt;=1,Q386&lt;=15),IF($D386=12,入力項目!$S$5,0),0) +
IF(AND(入力項目!$S$7=$A386,入力項目!$S$8=$D386),子育て関連マスタ!$C$14,0) +
IFERROR(IF(AND(YEAR(EDATE(DATE(入力項目!$S$7,入力項目!$S$8,1),1))=$A386,MONTH(EDATE(DATE(入力項目!$S$7,入力項目!$S$8,1),1))=$D386),子育て関連マスタ!$C$15,0),0) +
IF(AND(OR(Q386=3,Q386=5,Q386=7),$D386=11),子育て関連マスタ!$C$17,0) +
IF(AND(Q386=20,$D386=1),子育て関連マスタ!$C$18,0) +
IF(AND(Q386=20,$D386=1),
IFERROR(_xlfn.IFS(
入力項目!$S$10="男",子育て関連マスタ!$C$18,
入力項目!$S$10="女",子育て関連マスタ!$C$19
),0),0
) +
IF(AND(Q386&gt;=入力項目!$S$18,Q386&lt;=入力項目!$S$19),入力項目!$S$20,0) +
IF(AND(Q386&gt;=入力項目!$S$21,Q386&lt;=入力項目!$S$22),入力項目!$S$23,0) +
IF(AND(Q386&gt;=入力項目!$S$24,Q386&lt;=入力項目!$S$25),入力項目!$S$26,0)
)</f>
        <v>0</v>
      </c>
      <c r="AF386">
        <f ca="1">-(
_xlfn.IFS(
R386&lt;=入力項目!$S$11,0,
AND(R386&gt;=入力項目!$S$11+1,R386&lt;=3),IFERROR(VLOOKUP(入力項目!$S$12,子育て関連マスタ!$I$4:$M$5,4,FALSE),0),
AND(R386&gt;=4,R386&lt;=6),IFERROR(VLOOKUP(入力項目!$S$13,子育て関連マスタ!$I$9:$M$12,4,FALSE),0),
AND(R386&gt;=7,R386&lt;=12),IFERROR(VLOOKUP(入力項目!$S$14,子育て関連マスタ!$I$16:$M$17,4,FALSE),0),
AND(R386&gt;=13,R386&lt;=15),IFERROR(VLOOKUP(入力項目!$S$15,子育て関連マスタ!$I$21:$M$22,4,FALSE),0),
AND(R386&gt;=16,R386&lt;=18),IFERROR(VLOOKUP(入力項目!$S$16,子育て関連マスタ!$I$26:$M$28,4,FALSE),0),
AND(R386&gt;=19,R386&lt;=20,入力項目!$S$16="高専"),IFERROR(VLOOKUP(入力項目!$S$16,子育て関連マスタ!$I$26:$M$28,4,FALSE),0),
AND(R386&gt;=19,R386&lt;=20,入力項目!$S$16&lt;&gt;"高専"),IFERROR(VLOOKUP(入力項目!$S$17,子育て関連マスタ!$I$32:$M$37,4,FALSE),0),
AND(R386&gt;=21,R386&lt;=22,入力項目!$S$16="高専"),IFERROR(VLOOKUP(入力項目!$S$17,子育て関連マスタ!$I$32:$M$34,4,FALSE),0),
AND(R386&gt;=21,R386&lt;=22,入力項目!$S$16&lt;&gt;"高専"),IFERROR(VLOOKUP(入力項目!$S$17,子育て関連マスタ!$I$32:$M$34,4,FALSE),0),
R386&gt;=23,0
) +
IF($D386=4,
  IFERROR(_xlfn.IFS(
  R386&lt;=入力項目!$S$11,0,
  AND(R386=入力項目!$S$11),IFERROR(VLOOKUP(入力項目!$S$12,子育て関連マスタ!$I$4:$M$5,2,FALSE),0),
  AND(R386=4),IFERROR(VLOOKUP(入力項目!$S$13,子育て関連マスタ!$I$9:$M$12,2,FALSE),0),
  AND(R386=7),IFERROR(VLOOKUP(入力項目!$S$14,子育て関連マスタ!$I$16:$M$17,2,FALSE),0),
  AND(R386=13),IFERROR(VLOOKUP(入力項目!$S$15,子育て関連マスタ!$I$21:$M$22,2,FALSE),0),
  AND(R386=16),IFERROR(VLOOKUP(入力項目!$S$16,子育て関連マスタ!$I$26:$M$28,2,FALSE),0),
  AND(R386=19,入力項目!$S$16&lt;&gt;"高専"),IFERROR(VLOOKUP(入力項目!$S$17,子育て関連マスタ!$I$32:$M$37,2,FALSE),0),
  AND(R386=21,入力項目!$S$16="高専"),IFERROR(VLOOKUP(入力項目!$S$17,子育て関連マスタ!$I$32:$M$37,2,FALSE),0),
  R386&gt;=22,0
  ),0),0
) +
IF(AND(R386&gt;=1,R386&lt;=15),IF($D386=入力項目!$S$8,入力項目!$S$3,0),0) +
IF(AND(R386&gt;=1,R386&lt;=15),IF($D386=5,入力項目!$S$4,0),0) +
IF(AND(R386&gt;=1,R386&lt;=15),IF($D386=12,入力項目!$S$5,0),0) +
IF(AND(入力項目!$S$7=$A386,入力項目!$S$8=$D386),子育て関連マスタ!$C$14,0) +
IFERROR(IF(AND(YEAR(EDATE(DATE(入力項目!$S$7,入力項目!$S$8,1),1))=$A386,MONTH(EDATE(DATE(入力項目!$S$7,入力項目!$S$8,1),1))=$D386),子育て関連マスタ!$C$15,0),0) +
IF(AND(OR(R386=3,R386=5,R386=7),$D386=11),子育て関連マスタ!$C$17,0) +
IF(AND(R386=20,$D386=1),子育て関連マスタ!$C$18,0) +
IF(AND(R386=20,$D386=1),
IFERROR(_xlfn.IFS(
入力項目!$S$10="男",子育て関連マスタ!$C$18,
入力項目!$S$10="女",子育て関連マスタ!$C$19
),0),0
) +
IF(AND(R386&gt;=入力項目!$S$18,R386&lt;=入力項目!$S$19),入力項目!$S$20,0) +
IF(AND(R386&gt;=入力項目!$S$21,R386&lt;=入力項目!$S$22),入力項目!$S$23,0) +
IF(AND(R386&gt;=入力項目!$S$24,R386&lt;=入力項目!$S$25),入力項目!$S$26,0)
)</f>
        <v>0</v>
      </c>
      <c r="AG386">
        <f ca="1">-(
_xlfn.IFS(
S386&lt;=入力項目!$S$11,0,
AND(S386&gt;=入力項目!$S$11+1,S386&lt;=3),IFERROR(VLOOKUP(入力項目!$S$12,子育て関連マスタ!$I$4:$M$5,4,FALSE),0),
AND(S386&gt;=4,S386&lt;=6),IFERROR(VLOOKUP(入力項目!$S$13,子育て関連マスタ!$I$9:$M$12,4,FALSE),0),
AND(S386&gt;=7,S386&lt;=12),IFERROR(VLOOKUP(入力項目!$S$14,子育て関連マスタ!$I$16:$M$17,4,FALSE),0),
AND(S386&gt;=13,S386&lt;=15),IFERROR(VLOOKUP(入力項目!$S$15,子育て関連マスタ!$I$21:$M$22,4,FALSE),0),
AND(S386&gt;=16,S386&lt;=18),IFERROR(VLOOKUP(入力項目!$S$16,子育て関連マスタ!$I$26:$M$28,4,FALSE),0),
AND(S386&gt;=19,S386&lt;=20,入力項目!$S$16="高専"),IFERROR(VLOOKUP(入力項目!$S$16,子育て関連マスタ!$I$26:$M$28,4,FALSE),0),
AND(S386&gt;=19,S386&lt;=20,入力項目!$S$16&lt;&gt;"高専"),IFERROR(VLOOKUP(入力項目!$S$17,子育て関連マスタ!$I$32:$M$37,4,FALSE),0),
AND(S386&gt;=21,S386&lt;=22,入力項目!$S$16="高専"),IFERROR(VLOOKUP(入力項目!$S$17,子育て関連マスタ!$I$32:$M$34,4,FALSE),0),
AND(S386&gt;=21,S386&lt;=22,入力項目!$S$16&lt;&gt;"高専"),IFERROR(VLOOKUP(入力項目!$S$17,子育て関連マスタ!$I$32:$M$34,4,FALSE),0),
S386&gt;=23,0
) +
IF($D386=4,
  IFERROR(_xlfn.IFS(
  S386&lt;=入力項目!$S$11,0,
  AND(S386=入力項目!$S$11),IFERROR(VLOOKUP(入力項目!$S$12,子育て関連マスタ!$I$4:$M$5,2,FALSE),0),
  AND(S386=4),IFERROR(VLOOKUP(入力項目!$S$13,子育て関連マスタ!$I$9:$M$12,2,FALSE),0),
  AND(S386=7),IFERROR(VLOOKUP(入力項目!$S$14,子育て関連マスタ!$I$16:$M$17,2,FALSE),0),
  AND(S386=13),IFERROR(VLOOKUP(入力項目!$S$15,子育て関連マスタ!$I$21:$M$22,2,FALSE),0),
  AND(S386=16),IFERROR(VLOOKUP(入力項目!$S$16,子育て関連マスタ!$I$26:$M$28,2,FALSE),0),
  AND(S386=19,入力項目!$S$16&lt;&gt;"高専"),IFERROR(VLOOKUP(入力項目!$S$17,子育て関連マスタ!$I$32:$M$37,2,FALSE),0),
  AND(S386=21,入力項目!$S$16="高専"),IFERROR(VLOOKUP(入力項目!$S$17,子育て関連マスタ!$I$32:$M$37,2,FALSE),0),
  S386&gt;=22,0
  ),0),0
) +
IF(AND(S386&gt;=1,S386&lt;=15),IF($D386=入力項目!$S$8,入力項目!$S$3,0),0) +
IF(AND(S386&gt;=1,S386&lt;=15),IF($D386=5,入力項目!$S$4,0),0) +
IF(AND(S386&gt;=1,S386&lt;=15),IF($D386=12,入力項目!$S$5,0),0) +
IF(AND(入力項目!$S$7=$A386,入力項目!$S$8=$D386),子育て関連マスタ!$C$14,0) +
IFERROR(IF(AND(YEAR(EDATE(DATE(入力項目!$S$7,入力項目!$S$8,1),1))=$A386,MONTH(EDATE(DATE(入力項目!$S$7,入力項目!$S$8,1),1))=$D386),子育て関連マスタ!$C$15,0),0) +
IF(AND(OR(S386=3,S386=5,S386=7),$D386=11),子育て関連マスタ!$C$17,0) +
IF(AND(S386=20,$D386=1),子育て関連マスタ!$C$18,0) +
IF(AND(S386=20,$D386=1),
IFERROR(_xlfn.IFS(
入力項目!$S$10="男",子育て関連マスタ!$C$18,
入力項目!$S$10="女",子育て関連マスタ!$C$19
),0),0
) +
IF(AND(S386&gt;=入力項目!$S$18,S386&lt;=入力項目!$S$19),入力項目!$S$20,0) +
IF(AND(S386&gt;=入力項目!$S$21,S386&lt;=入力項目!$S$22),入力項目!$S$23,0) +
IF(AND(S386&gt;=入力項目!$S$24,S386&lt;=入力項目!$S$25),入力項目!$S$26,0)
)</f>
        <v>0</v>
      </c>
      <c r="AH386">
        <f ca="1">-(
_xlfn.IFS(
T386&lt;=入力項目!$S$11,0,
AND(T386&gt;=入力項目!$S$11+1,T386&lt;=3),IFERROR(VLOOKUP(入力項目!$S$12,子育て関連マスタ!$I$4:$M$5,4,FALSE),0),
AND(T386&gt;=4,T386&lt;=6),IFERROR(VLOOKUP(入力項目!$S$13,子育て関連マスタ!$I$9:$M$12,4,FALSE),0),
AND(T386&gt;=7,T386&lt;=12),IFERROR(VLOOKUP(入力項目!$S$14,子育て関連マスタ!$I$16:$M$17,4,FALSE),0),
AND(T386&gt;=13,T386&lt;=15),IFERROR(VLOOKUP(入力項目!$S$15,子育て関連マスタ!$I$21:$M$22,4,FALSE),0),
AND(T386&gt;=16,T386&lt;=18),IFERROR(VLOOKUP(入力項目!$S$16,子育て関連マスタ!$I$26:$M$28,4,FALSE),0),
AND(T386&gt;=19,T386&lt;=20,入力項目!$S$16="高専"),IFERROR(VLOOKUP(入力項目!$S$16,子育て関連マスタ!$I$26:$M$28,4,FALSE),0),
AND(T386&gt;=19,T386&lt;=20,入力項目!$S$16&lt;&gt;"高専"),IFERROR(VLOOKUP(入力項目!$S$17,子育て関連マスタ!$I$32:$M$37,4,FALSE),0),
AND(T386&gt;=21,T386&lt;=22,入力項目!$S$16="高専"),IFERROR(VLOOKUP(入力項目!$S$17,子育て関連マスタ!$I$32:$M$34,4,FALSE),0),
AND(T386&gt;=21,T386&lt;=22,入力項目!$S$16&lt;&gt;"高専"),IFERROR(VLOOKUP(入力項目!$S$17,子育て関連マスタ!$I$32:$M$34,4,FALSE),0),
T386&gt;=23,0
) +
IF($D386=4,
  IFERROR(_xlfn.IFS(
  T386&lt;=入力項目!$S$11,0,
  AND(T386=入力項目!$S$11),IFERROR(VLOOKUP(入力項目!$S$12,子育て関連マスタ!$I$4:$M$5,2,FALSE),0),
  AND(T386=4),IFERROR(VLOOKUP(入力項目!$S$13,子育て関連マスタ!$I$9:$M$12,2,FALSE),0),
  AND(T386=7),IFERROR(VLOOKUP(入力項目!$S$14,子育て関連マスタ!$I$16:$M$17,2,FALSE),0),
  AND(T386=13),IFERROR(VLOOKUP(入力項目!$S$15,子育て関連マスタ!$I$21:$M$22,2,FALSE),0),
  AND(T386=16),IFERROR(VLOOKUP(入力項目!$S$16,子育て関連マスタ!$I$26:$M$28,2,FALSE),0),
  AND(T386=19,入力項目!$S$16&lt;&gt;"高専"),IFERROR(VLOOKUP(入力項目!$S$17,子育て関連マスタ!$I$32:$M$37,2,FALSE),0),
  AND(T386=21,入力項目!$S$16="高専"),IFERROR(VLOOKUP(入力項目!$S$17,子育て関連マスタ!$I$32:$M$37,2,FALSE),0),
  T386&gt;=22,0
  ),0),0
) +
IF(AND(T386&gt;=1,T386&lt;=15),IF($D386=入力項目!$S$8,入力項目!$S$3,0),0) +
IF(AND(T386&gt;=1,T386&lt;=15),IF($D386=5,入力項目!$S$4,0),0) +
IF(AND(T386&gt;=1,T386&lt;=15),IF($D386=12,入力項目!$S$5,0),0) +
IF(AND(入力項目!$S$7=$A386,入力項目!$S$8=$D386),子育て関連マスタ!$C$14,0) +
IFERROR(IF(AND(YEAR(EDATE(DATE(入力項目!$S$7,入力項目!$S$8,1),1))=$A386,MONTH(EDATE(DATE(入力項目!$S$7,入力項目!$S$8,1),1))=$D386),子育て関連マスタ!$C$15,0),0) +
IF(AND(OR(T386=3,T386=5,T386=7),$D386=11),子育て関連マスタ!$C$17,0) +
IF(AND(T386=20,$D386=1),子育て関連マスタ!$C$18,0) +
IF(AND(T386=20,$D386=1),
IFERROR(_xlfn.IFS(
入力項目!$S$10="男",子育て関連マスタ!$C$18,
入力項目!$S$10="女",子育て関連マスタ!$C$19
),0),0
) +
IF(AND(T386&gt;=入力項目!$S$18,T386&lt;=入力項目!$S$19),入力項目!$S$20,0) +
IF(AND(T386&gt;=入力項目!$S$21,T386&lt;=入力項目!$S$22),入力項目!$S$23,0) +
IF(AND(T386&gt;=入力項目!$S$24,T386&lt;=入力項目!$S$25),入力項目!$S$26,0)
)</f>
        <v>0</v>
      </c>
      <c r="AI386">
        <f ca="1">-(
_xlfn.IFS(
U386&lt;=入力項目!$S$11,0,
AND(U386&gt;=入力項目!$S$11+1,U386&lt;=3),IFERROR(VLOOKUP(入力項目!$S$12,子育て関連マスタ!$I$4:$M$5,4,FALSE),0),
AND(U386&gt;=4,U386&lt;=6),IFERROR(VLOOKUP(入力項目!$S$13,子育て関連マスタ!$I$9:$M$12,4,FALSE),0),
AND(U386&gt;=7,U386&lt;=12),IFERROR(VLOOKUP(入力項目!$S$14,子育て関連マスタ!$I$16:$M$17,4,FALSE),0),
AND(U386&gt;=13,U386&lt;=15),IFERROR(VLOOKUP(入力項目!$S$15,子育て関連マスタ!$I$21:$M$22,4,FALSE),0),
AND(U386&gt;=16,U386&lt;=18),IFERROR(VLOOKUP(入力項目!$S$16,子育て関連マスタ!$I$26:$M$28,4,FALSE),0),
AND(U386&gt;=19,U386&lt;=20,入力項目!$S$16="高専"),IFERROR(VLOOKUP(入力項目!$S$16,子育て関連マスタ!$I$26:$M$28,4,FALSE),0),
AND(U386&gt;=19,U386&lt;=20,入力項目!$S$16&lt;&gt;"高専"),IFERROR(VLOOKUP(入力項目!$S$17,子育て関連マスタ!$I$32:$M$37,4,FALSE),0),
AND(U386&gt;=21,U386&lt;=22,入力項目!$S$16="高専"),IFERROR(VLOOKUP(入力項目!$S$17,子育て関連マスタ!$I$32:$M$34,4,FALSE),0),
AND(U386&gt;=21,U386&lt;=22,入力項目!$S$16&lt;&gt;"高専"),IFERROR(VLOOKUP(入力項目!$S$17,子育て関連マスタ!$I$32:$M$34,4,FALSE),0),
U386&gt;=23,0
) +
IF($D386=4,
  IFERROR(_xlfn.IFS(
  U386&lt;=入力項目!$S$11,0,
  AND(U386=入力項目!$S$11),IFERROR(VLOOKUP(入力項目!$S$12,子育て関連マスタ!$I$4:$M$5,2,FALSE),0),
  AND(U386=4),IFERROR(VLOOKUP(入力項目!$S$13,子育て関連マスタ!$I$9:$M$12,2,FALSE),0),
  AND(U386=7),IFERROR(VLOOKUP(入力項目!$S$14,子育て関連マスタ!$I$16:$M$17,2,FALSE),0),
  AND(U386=13),IFERROR(VLOOKUP(入力項目!$S$15,子育て関連マスタ!$I$21:$M$22,2,FALSE),0),
  AND(U386=16),IFERROR(VLOOKUP(入力項目!$S$16,子育て関連マスタ!$I$26:$M$28,2,FALSE),0),
  AND(U386=19,入力項目!$S$16&lt;&gt;"高専"),IFERROR(VLOOKUP(入力項目!$S$17,子育て関連マスタ!$I$32:$M$37,2,FALSE),0),
  AND(U386=21,入力項目!$S$16="高専"),IFERROR(VLOOKUP(入力項目!$S$17,子育て関連マスタ!$I$32:$M$37,2,FALSE),0),
  U386&gt;=22,0
  ),0),0
) +
IF(AND(U386&gt;=1,U386&lt;=15),IF($D386=入力項目!$S$8,入力項目!$S$3,0),0) +
IF(AND(U386&gt;=1,U386&lt;=15),IF($D386=5,入力項目!$S$4,0),0) +
IF(AND(U386&gt;=1,U386&lt;=15),IF($D386=12,入力項目!$S$5,0),0) +
IF(AND(入力項目!$S$7=$A386,入力項目!$S$8=$D386),子育て関連マスタ!$C$14,0) +
IFERROR(IF(AND(YEAR(EDATE(DATE(入力項目!$S$7,入力項目!$S$8,1),1))=$A386,MONTH(EDATE(DATE(入力項目!$S$7,入力項目!$S$8,1),1))=$D386),子育て関連マスタ!$C$15,0),0) +
IF(AND(OR(U386=3,U386=5,U386=7),$D386=11),子育て関連マスタ!$C$17,0) +
IF(AND(U386=20,$D386=1),子育て関連マスタ!$C$18,0) +
IF(AND(U386=20,$D386=1),
IFERROR(_xlfn.IFS(
入力項目!$S$10="男",子育て関連マスタ!$C$18,
入力項目!$S$10="女",子育て関連マスタ!$C$19
),0),0
) +
IF(AND(U386&gt;=入力項目!$S$18,U386&lt;=入力項目!$S$19),入力項目!$S$20,0) +
IF(AND(U386&gt;=入力項目!$S$21,U386&lt;=入力項目!$S$22),入力項目!$S$23,0) +
IF(AND(U386&gt;=入力項目!$S$24,U386&lt;=入力項目!$S$25),入力項目!$S$26,0)
)</f>
        <v>0</v>
      </c>
      <c r="AJ386" s="10">
        <f ca="1">-VLOOKUP($D386,月別収支!$A$2:$H$13,7,FALSE)</f>
        <v>-20000</v>
      </c>
    </row>
    <row r="387" spans="1:36" x14ac:dyDescent="0.4">
      <c r="A387">
        <f t="shared" ca="1" si="105"/>
        <v>2056</v>
      </c>
      <c r="B387">
        <f t="shared" ca="1" si="95"/>
        <v>2056</v>
      </c>
      <c r="C387">
        <f t="shared" ca="1" si="96"/>
        <v>32</v>
      </c>
      <c r="D387">
        <f t="shared" ca="1" si="106"/>
        <v>9</v>
      </c>
      <c r="E387" t="str">
        <f t="shared" ca="1" si="90"/>
        <v>2056年9月</v>
      </c>
      <c r="F387">
        <f ca="1">IF(OR(入力項目!$N$5&lt;$A387,AND(入力項目!$N$5=$A387,入力項目!$N$6&lt;$D387)),IF(F386=0,1,IF(G387=12,F386+1,F386)),0)</f>
        <v>31</v>
      </c>
      <c r="G387">
        <f ca="1">IF(OR(入力項目!$N$5&lt;$A387,AND(入力項目!$N$5=$A387,入力項目!$N$6&lt;$D387)),IF(G386=12,1,G386+1),0)</f>
        <v>11</v>
      </c>
      <c r="H387" t="str">
        <f t="shared" ca="1" si="91"/>
        <v>31_11</v>
      </c>
      <c r="I387">
        <f ca="1">IF(
  IFERROR(AND($C387&gt;0,MOD($C387,入力項目!$N$22)=0,$D387=入力項目!$N$23), FALSE),
  1,
  IF(
    AND(I386&gt;0,J386=12),
    IF(I386=入力項目!$N$28, 0, I386+1),
    I386
  )
)</f>
        <v>3</v>
      </c>
      <c r="J387">
        <f ca="1">IF($D387=入力項目!$N$23,1,IFERROR(J386+1,1))</f>
        <v>4</v>
      </c>
      <c r="K387" t="str">
        <f t="shared" ca="1" si="92"/>
        <v>3_4</v>
      </c>
      <c r="L387">
        <f ca="1">L386+IF(入力項目!$D$4=$D387,1,0)</f>
        <v>60</v>
      </c>
      <c r="M387" t="str">
        <f t="shared" ca="1" si="93"/>
        <v>60歳</v>
      </c>
      <c r="N387">
        <f t="shared" ca="1" si="97"/>
        <v>61</v>
      </c>
      <c r="O387" t="str">
        <f t="shared" ca="1" si="94"/>
        <v>61歳</v>
      </c>
      <c r="P387">
        <f t="shared" ca="1" si="98"/>
        <v>36</v>
      </c>
      <c r="Q387">
        <f t="shared" ca="1" si="99"/>
        <v>34</v>
      </c>
      <c r="R387">
        <f t="shared" ca="1" si="100"/>
        <v>2057</v>
      </c>
      <c r="S387">
        <f t="shared" ca="1" si="101"/>
        <v>2057</v>
      </c>
      <c r="T387">
        <f t="shared" ca="1" si="102"/>
        <v>2057</v>
      </c>
      <c r="U387">
        <f t="shared" ca="1" si="103"/>
        <v>2057</v>
      </c>
      <c r="V387" s="10">
        <f t="shared" ca="1" si="104"/>
        <v>47747515</v>
      </c>
      <c r="W387" s="10">
        <f ca="1">IF($L387&lt;その他マスタ!$B$1,VLOOKUP($D387,月別収支!$A$2:$H$13,2,FALSE),その他マスタ!$B$3)+IF(AND($L387=その他マスタ!$B$1,入力項目!$I$9="あり",$D387=入力項目!$D$4),その他マスタ!$B$2,0)</f>
        <v>300000</v>
      </c>
      <c r="X387" s="10">
        <f ca="1">-IF(入力項目!$K$5=TRUE,
IF($F387+$G387&lt;3,VLOOKUP($D387,月別収支!$A$2:$H$13,8,FALSE),0)+IFERROR(VLOOKUP($H387,住宅ローン計算!C:P,13,FALSE),0)+IF($F387&gt;1,IF(OR($G387=3,$G387=6,$G387=9,$G387=12),ROUNDUP(入力項目!$N$18/4,0),0),0),
VLOOKUP($D387,月別収支!$A$2:$H$13,8,FALSE))</f>
        <v>-53590</v>
      </c>
      <c r="Y387" s="10">
        <f ca="1">-VLOOKUP($D387,月別収支!$A$2:$H$13,3,FALSE)</f>
        <v>-75000</v>
      </c>
      <c r="Z387" s="10">
        <f ca="1">-VLOOKUP($D387,月別収支!$A$2:$H$13,4,FALSE)</f>
        <v>-27000</v>
      </c>
      <c r="AA387" s="10">
        <f ca="1">-VLOOKUP($D387,月別収支!$A$2:$H$13,6,FALSE)</f>
        <v>-10000</v>
      </c>
      <c r="AB387" s="10">
        <f ca="1">-(
VLOOKUP($D387,月別収支!$A$2:$H$13,5,FALSE)+IF(AND(入力項目!$I$27&lt;=$A387,ISEVEN($A387-入力項目!$I$27),入力項目!$I$28=$D387),入力項目!$I$26,0)
+IF(入力項目!$K$26=TRUE,
IFERROR(VLOOKUP($K387,マイカーローン計算!C:P,13,FALSE),0),
IFERROR(
  IF(AND($C387&gt;0,MOD($C387,入力項目!$N$22)=0,$D387=入力項目!$N$23),入力項目!$N$24,0),
 0
)
)
)</f>
        <v>-20000</v>
      </c>
      <c r="AC387" s="10">
        <f ca="1">-IF($A387&lt;入力項目!$N$33,入力項目!$N$35,IF(AND($A387=入力項目!$N$33,$D387&lt;=入力項目!$N$34),入力項目!$N$35,0))</f>
        <v>0</v>
      </c>
      <c r="AD387">
        <f ca="1">-(
_xlfn.IFS(
P387&lt;=入力項目!$S$11,0,
AND(P387&gt;=入力項目!$S$11+1,P387&lt;=3),IFERROR(VLOOKUP(入力項目!$S$12,子育て関連マスタ!$I$4:$M$5,4,FALSE),0),
AND(P387&gt;=4,P387&lt;=6),IFERROR(VLOOKUP(入力項目!$S$13,子育て関連マスタ!$I$9:$M$12,4,FALSE),0),
AND(P387&gt;=7,P387&lt;=12),IFERROR(VLOOKUP(入力項目!$S$14,子育て関連マスタ!$I$16:$M$17,4,FALSE),0),
AND(P387&gt;=13,P387&lt;=15),IFERROR(VLOOKUP(入力項目!$S$15,子育て関連マスタ!$I$21:$M$22,4,FALSE),0),
AND(P387&gt;=16,P387&lt;=18),IFERROR(VLOOKUP(入力項目!$S$16,子育て関連マスタ!$I$26:$M$28,4,FALSE),0),
AND(P387&gt;=19,P387&lt;=20,入力項目!$S$16="高専"),IFERROR(VLOOKUP(入力項目!$S$16,子育て関連マスタ!$I$26:$M$28,4,FALSE),0),
AND(P387&gt;=19,P387&lt;=20,入力項目!$S$16&lt;&gt;"高専"),IFERROR(VLOOKUP(入力項目!$S$17,子育て関連マスタ!$I$32:$M$37,4,FALSE),0),
AND(P387&gt;=21,P387&lt;=22,入力項目!$S$16="高専"),IFERROR(VLOOKUP(入力項目!$S$17,子育て関連マスタ!$I$32:$M$34,4,FALSE),0),
AND(P387&gt;=21,P387&lt;=22,入力項目!$S$16&lt;&gt;"高専"),IFERROR(VLOOKUP(入力項目!$S$17,子育て関連マスタ!$I$32:$M$34,4,FALSE),0),
P387&gt;=23,0
) +
IF($D387=4,
  IFERROR(_xlfn.IFS(
  P387&lt;=入力項目!$S$11,0,
  AND(P387=入力項目!$S$11),IFERROR(VLOOKUP(入力項目!$S$12,子育て関連マスタ!$I$4:$M$5,2,FALSE),0),
  AND(P387=4),IFERROR(VLOOKUP(入力項目!$S$13,子育て関連マスタ!$I$9:$M$12,2,FALSE),0),
  AND(P387=7),IFERROR(VLOOKUP(入力項目!$S$14,子育て関連マスタ!$I$16:$M$17,2,FALSE),0),
  AND(P387=13),IFERROR(VLOOKUP(入力項目!$S$15,子育て関連マスタ!$I$21:$M$22,2,FALSE),0),
  AND(P387=16),IFERROR(VLOOKUP(入力項目!$S$16,子育て関連マスタ!$I$26:$M$28,2,FALSE),0),
  AND(P387=19,入力項目!$S$16&lt;&gt;"高専"),IFERROR(VLOOKUP(入力項目!$S$17,子育て関連マスタ!$I$32:$M$37,2,FALSE),0),
  AND(P387=21,入力項目!$S$16="高専"),IFERROR(VLOOKUP(入力項目!$S$17,子育て関連マスタ!$I$32:$M$37,2,FALSE),0),
  P387&gt;=22,0
  ),0),0
) +
IF(AND(P387&gt;=1,P387&lt;=15),IF($D387=入力項目!$S$8,入力項目!$S$3,0),0) +
IF(AND(P387&gt;=1,P387&lt;=15),IF($D387=5,入力項目!$S$4,0),0) +
IF(AND(P387&gt;=1,P387&lt;=15),IF($D387=12,入力項目!$S$5,0),0) +
IF(AND(入力項目!$S$7=$A387,入力項目!$S$8=$D387),子育て関連マスタ!$C$14,0) +
IFERROR(IF(AND(YEAR(EDATE(DATE(入力項目!$S$7,入力項目!$S$8,1),1))=$A387,MONTH(EDATE(DATE(入力項目!$S$7,入力項目!$S$8,1),1))=$D387),子育て関連マスタ!$C$15,0),0) +
IF(AND(OR(P387=3,P387=5,P387=7),$D387=11),子育て関連マスタ!$C$17,0) +
IF(AND(P387=20,$D387=1),子育て関連マスタ!$C$18,0) +
IF(AND(P387=20,$D387=1),
IFERROR(_xlfn.IFS(
入力項目!$S$10="男",子育て関連マスタ!$C$18,
入力項目!$S$10="女",子育て関連マスタ!$C$19
),0),0
) +
IF(AND(P387&gt;=入力項目!$S$18,P387&lt;=入力項目!$S$19),入力項目!$S$20,0) +
IF(AND(P387&gt;=入力項目!$S$21,P387&lt;=入力項目!$S$22),入力項目!$S$23,0) +
IF(AND(P387&gt;=入力項目!$S$24,P387&lt;=入力項目!$S$25),入力項目!$S$26,0)
)</f>
        <v>0</v>
      </c>
      <c r="AE387">
        <f ca="1">-(
_xlfn.IFS(
Q387&lt;=入力項目!$S$11,0,
AND(Q387&gt;=入力項目!$S$11+1,Q387&lt;=3),IFERROR(VLOOKUP(入力項目!$S$12,子育て関連マスタ!$I$4:$M$5,4,FALSE),0),
AND(Q387&gt;=4,Q387&lt;=6),IFERROR(VLOOKUP(入力項目!$S$13,子育て関連マスタ!$I$9:$M$12,4,FALSE),0),
AND(Q387&gt;=7,Q387&lt;=12),IFERROR(VLOOKUP(入力項目!$S$14,子育て関連マスタ!$I$16:$M$17,4,FALSE),0),
AND(Q387&gt;=13,Q387&lt;=15),IFERROR(VLOOKUP(入力項目!$S$15,子育て関連マスタ!$I$21:$M$22,4,FALSE),0),
AND(Q387&gt;=16,Q387&lt;=18),IFERROR(VLOOKUP(入力項目!$S$16,子育て関連マスタ!$I$26:$M$28,4,FALSE),0),
AND(Q387&gt;=19,Q387&lt;=20,入力項目!$S$16="高専"),IFERROR(VLOOKUP(入力項目!$S$16,子育て関連マスタ!$I$26:$M$28,4,FALSE),0),
AND(Q387&gt;=19,Q387&lt;=20,入力項目!$S$16&lt;&gt;"高専"),IFERROR(VLOOKUP(入力項目!$S$17,子育て関連マスタ!$I$32:$M$37,4,FALSE),0),
AND(Q387&gt;=21,Q387&lt;=22,入力項目!$S$16="高専"),IFERROR(VLOOKUP(入力項目!$S$17,子育て関連マスタ!$I$32:$M$34,4,FALSE),0),
AND(Q387&gt;=21,Q387&lt;=22,入力項目!$S$16&lt;&gt;"高専"),IFERROR(VLOOKUP(入力項目!$S$17,子育て関連マスタ!$I$32:$M$34,4,FALSE),0),
Q387&gt;=23,0
) +
IF($D387=4,
  IFERROR(_xlfn.IFS(
  Q387&lt;=入力項目!$S$11,0,
  AND(Q387=入力項目!$S$11),IFERROR(VLOOKUP(入力項目!$S$12,子育て関連マスタ!$I$4:$M$5,2,FALSE),0),
  AND(Q387=4),IFERROR(VLOOKUP(入力項目!$S$13,子育て関連マスタ!$I$9:$M$12,2,FALSE),0),
  AND(Q387=7),IFERROR(VLOOKUP(入力項目!$S$14,子育て関連マスタ!$I$16:$M$17,2,FALSE),0),
  AND(Q387=13),IFERROR(VLOOKUP(入力項目!$S$15,子育て関連マスタ!$I$21:$M$22,2,FALSE),0),
  AND(Q387=16),IFERROR(VLOOKUP(入力項目!$S$16,子育て関連マスタ!$I$26:$M$28,2,FALSE),0),
  AND(Q387=19,入力項目!$S$16&lt;&gt;"高専"),IFERROR(VLOOKUP(入力項目!$S$17,子育て関連マスタ!$I$32:$M$37,2,FALSE),0),
  AND(Q387=21,入力項目!$S$16="高専"),IFERROR(VLOOKUP(入力項目!$S$17,子育て関連マスタ!$I$32:$M$37,2,FALSE),0),
  Q387&gt;=22,0
  ),0),0
) +
IF(AND(Q387&gt;=1,Q387&lt;=15),IF($D387=入力項目!$S$8,入力項目!$S$3,0),0) +
IF(AND(Q387&gt;=1,Q387&lt;=15),IF($D387=5,入力項目!$S$4,0),0) +
IF(AND(Q387&gt;=1,Q387&lt;=15),IF($D387=12,入力項目!$S$5,0),0) +
IF(AND(入力項目!$S$7=$A387,入力項目!$S$8=$D387),子育て関連マスタ!$C$14,0) +
IFERROR(IF(AND(YEAR(EDATE(DATE(入力項目!$S$7,入力項目!$S$8,1),1))=$A387,MONTH(EDATE(DATE(入力項目!$S$7,入力項目!$S$8,1),1))=$D387),子育て関連マスタ!$C$15,0),0) +
IF(AND(OR(Q387=3,Q387=5,Q387=7),$D387=11),子育て関連マスタ!$C$17,0) +
IF(AND(Q387=20,$D387=1),子育て関連マスタ!$C$18,0) +
IF(AND(Q387=20,$D387=1),
IFERROR(_xlfn.IFS(
入力項目!$S$10="男",子育て関連マスタ!$C$18,
入力項目!$S$10="女",子育て関連マスタ!$C$19
),0),0
) +
IF(AND(Q387&gt;=入力項目!$S$18,Q387&lt;=入力項目!$S$19),入力項目!$S$20,0) +
IF(AND(Q387&gt;=入力項目!$S$21,Q387&lt;=入力項目!$S$22),入力項目!$S$23,0) +
IF(AND(Q387&gt;=入力項目!$S$24,Q387&lt;=入力項目!$S$25),入力項目!$S$26,0)
)</f>
        <v>0</v>
      </c>
      <c r="AF387">
        <f ca="1">-(
_xlfn.IFS(
R387&lt;=入力項目!$S$11,0,
AND(R387&gt;=入力項目!$S$11+1,R387&lt;=3),IFERROR(VLOOKUP(入力項目!$S$12,子育て関連マスタ!$I$4:$M$5,4,FALSE),0),
AND(R387&gt;=4,R387&lt;=6),IFERROR(VLOOKUP(入力項目!$S$13,子育て関連マスタ!$I$9:$M$12,4,FALSE),0),
AND(R387&gt;=7,R387&lt;=12),IFERROR(VLOOKUP(入力項目!$S$14,子育て関連マスタ!$I$16:$M$17,4,FALSE),0),
AND(R387&gt;=13,R387&lt;=15),IFERROR(VLOOKUP(入力項目!$S$15,子育て関連マスタ!$I$21:$M$22,4,FALSE),0),
AND(R387&gt;=16,R387&lt;=18),IFERROR(VLOOKUP(入力項目!$S$16,子育て関連マスタ!$I$26:$M$28,4,FALSE),0),
AND(R387&gt;=19,R387&lt;=20,入力項目!$S$16="高専"),IFERROR(VLOOKUP(入力項目!$S$16,子育て関連マスタ!$I$26:$M$28,4,FALSE),0),
AND(R387&gt;=19,R387&lt;=20,入力項目!$S$16&lt;&gt;"高専"),IFERROR(VLOOKUP(入力項目!$S$17,子育て関連マスタ!$I$32:$M$37,4,FALSE),0),
AND(R387&gt;=21,R387&lt;=22,入力項目!$S$16="高専"),IFERROR(VLOOKUP(入力項目!$S$17,子育て関連マスタ!$I$32:$M$34,4,FALSE),0),
AND(R387&gt;=21,R387&lt;=22,入力項目!$S$16&lt;&gt;"高専"),IFERROR(VLOOKUP(入力項目!$S$17,子育て関連マスタ!$I$32:$M$34,4,FALSE),0),
R387&gt;=23,0
) +
IF($D387=4,
  IFERROR(_xlfn.IFS(
  R387&lt;=入力項目!$S$11,0,
  AND(R387=入力項目!$S$11),IFERROR(VLOOKUP(入力項目!$S$12,子育て関連マスタ!$I$4:$M$5,2,FALSE),0),
  AND(R387=4),IFERROR(VLOOKUP(入力項目!$S$13,子育て関連マスタ!$I$9:$M$12,2,FALSE),0),
  AND(R387=7),IFERROR(VLOOKUP(入力項目!$S$14,子育て関連マスタ!$I$16:$M$17,2,FALSE),0),
  AND(R387=13),IFERROR(VLOOKUP(入力項目!$S$15,子育て関連マスタ!$I$21:$M$22,2,FALSE),0),
  AND(R387=16),IFERROR(VLOOKUP(入力項目!$S$16,子育て関連マスタ!$I$26:$M$28,2,FALSE),0),
  AND(R387=19,入力項目!$S$16&lt;&gt;"高専"),IFERROR(VLOOKUP(入力項目!$S$17,子育て関連マスタ!$I$32:$M$37,2,FALSE),0),
  AND(R387=21,入力項目!$S$16="高専"),IFERROR(VLOOKUP(入力項目!$S$17,子育て関連マスタ!$I$32:$M$37,2,FALSE),0),
  R387&gt;=22,0
  ),0),0
) +
IF(AND(R387&gt;=1,R387&lt;=15),IF($D387=入力項目!$S$8,入力項目!$S$3,0),0) +
IF(AND(R387&gt;=1,R387&lt;=15),IF($D387=5,入力項目!$S$4,0),0) +
IF(AND(R387&gt;=1,R387&lt;=15),IF($D387=12,入力項目!$S$5,0),0) +
IF(AND(入力項目!$S$7=$A387,入力項目!$S$8=$D387),子育て関連マスタ!$C$14,0) +
IFERROR(IF(AND(YEAR(EDATE(DATE(入力項目!$S$7,入力項目!$S$8,1),1))=$A387,MONTH(EDATE(DATE(入力項目!$S$7,入力項目!$S$8,1),1))=$D387),子育て関連マスタ!$C$15,0),0) +
IF(AND(OR(R387=3,R387=5,R387=7),$D387=11),子育て関連マスタ!$C$17,0) +
IF(AND(R387=20,$D387=1),子育て関連マスタ!$C$18,0) +
IF(AND(R387=20,$D387=1),
IFERROR(_xlfn.IFS(
入力項目!$S$10="男",子育て関連マスタ!$C$18,
入力項目!$S$10="女",子育て関連マスタ!$C$19
),0),0
) +
IF(AND(R387&gt;=入力項目!$S$18,R387&lt;=入力項目!$S$19),入力項目!$S$20,0) +
IF(AND(R387&gt;=入力項目!$S$21,R387&lt;=入力項目!$S$22),入力項目!$S$23,0) +
IF(AND(R387&gt;=入力項目!$S$24,R387&lt;=入力項目!$S$25),入力項目!$S$26,0)
)</f>
        <v>0</v>
      </c>
      <c r="AG387">
        <f ca="1">-(
_xlfn.IFS(
S387&lt;=入力項目!$S$11,0,
AND(S387&gt;=入力項目!$S$11+1,S387&lt;=3),IFERROR(VLOOKUP(入力項目!$S$12,子育て関連マスタ!$I$4:$M$5,4,FALSE),0),
AND(S387&gt;=4,S387&lt;=6),IFERROR(VLOOKUP(入力項目!$S$13,子育て関連マスタ!$I$9:$M$12,4,FALSE),0),
AND(S387&gt;=7,S387&lt;=12),IFERROR(VLOOKUP(入力項目!$S$14,子育て関連マスタ!$I$16:$M$17,4,FALSE),0),
AND(S387&gt;=13,S387&lt;=15),IFERROR(VLOOKUP(入力項目!$S$15,子育て関連マスタ!$I$21:$M$22,4,FALSE),0),
AND(S387&gt;=16,S387&lt;=18),IFERROR(VLOOKUP(入力項目!$S$16,子育て関連マスタ!$I$26:$M$28,4,FALSE),0),
AND(S387&gt;=19,S387&lt;=20,入力項目!$S$16="高専"),IFERROR(VLOOKUP(入力項目!$S$16,子育て関連マスタ!$I$26:$M$28,4,FALSE),0),
AND(S387&gt;=19,S387&lt;=20,入力項目!$S$16&lt;&gt;"高専"),IFERROR(VLOOKUP(入力項目!$S$17,子育て関連マスタ!$I$32:$M$37,4,FALSE),0),
AND(S387&gt;=21,S387&lt;=22,入力項目!$S$16="高専"),IFERROR(VLOOKUP(入力項目!$S$17,子育て関連マスタ!$I$32:$M$34,4,FALSE),0),
AND(S387&gt;=21,S387&lt;=22,入力項目!$S$16&lt;&gt;"高専"),IFERROR(VLOOKUP(入力項目!$S$17,子育て関連マスタ!$I$32:$M$34,4,FALSE),0),
S387&gt;=23,0
) +
IF($D387=4,
  IFERROR(_xlfn.IFS(
  S387&lt;=入力項目!$S$11,0,
  AND(S387=入力項目!$S$11),IFERROR(VLOOKUP(入力項目!$S$12,子育て関連マスタ!$I$4:$M$5,2,FALSE),0),
  AND(S387=4),IFERROR(VLOOKUP(入力項目!$S$13,子育て関連マスタ!$I$9:$M$12,2,FALSE),0),
  AND(S387=7),IFERROR(VLOOKUP(入力項目!$S$14,子育て関連マスタ!$I$16:$M$17,2,FALSE),0),
  AND(S387=13),IFERROR(VLOOKUP(入力項目!$S$15,子育て関連マスタ!$I$21:$M$22,2,FALSE),0),
  AND(S387=16),IFERROR(VLOOKUP(入力項目!$S$16,子育て関連マスタ!$I$26:$M$28,2,FALSE),0),
  AND(S387=19,入力項目!$S$16&lt;&gt;"高専"),IFERROR(VLOOKUP(入力項目!$S$17,子育て関連マスタ!$I$32:$M$37,2,FALSE),0),
  AND(S387=21,入力項目!$S$16="高専"),IFERROR(VLOOKUP(入力項目!$S$17,子育て関連マスタ!$I$32:$M$37,2,FALSE),0),
  S387&gt;=22,0
  ),0),0
) +
IF(AND(S387&gt;=1,S387&lt;=15),IF($D387=入力項目!$S$8,入力項目!$S$3,0),0) +
IF(AND(S387&gt;=1,S387&lt;=15),IF($D387=5,入力項目!$S$4,0),0) +
IF(AND(S387&gt;=1,S387&lt;=15),IF($D387=12,入力項目!$S$5,0),0) +
IF(AND(入力項目!$S$7=$A387,入力項目!$S$8=$D387),子育て関連マスタ!$C$14,0) +
IFERROR(IF(AND(YEAR(EDATE(DATE(入力項目!$S$7,入力項目!$S$8,1),1))=$A387,MONTH(EDATE(DATE(入力項目!$S$7,入力項目!$S$8,1),1))=$D387),子育て関連マスタ!$C$15,0),0) +
IF(AND(OR(S387=3,S387=5,S387=7),$D387=11),子育て関連マスタ!$C$17,0) +
IF(AND(S387=20,$D387=1),子育て関連マスタ!$C$18,0) +
IF(AND(S387=20,$D387=1),
IFERROR(_xlfn.IFS(
入力項目!$S$10="男",子育て関連マスタ!$C$18,
入力項目!$S$10="女",子育て関連マスタ!$C$19
),0),0
) +
IF(AND(S387&gt;=入力項目!$S$18,S387&lt;=入力項目!$S$19),入力項目!$S$20,0) +
IF(AND(S387&gt;=入力項目!$S$21,S387&lt;=入力項目!$S$22),入力項目!$S$23,0) +
IF(AND(S387&gt;=入力項目!$S$24,S387&lt;=入力項目!$S$25),入力項目!$S$26,0)
)</f>
        <v>0</v>
      </c>
      <c r="AH387">
        <f ca="1">-(
_xlfn.IFS(
T387&lt;=入力項目!$S$11,0,
AND(T387&gt;=入力項目!$S$11+1,T387&lt;=3),IFERROR(VLOOKUP(入力項目!$S$12,子育て関連マスタ!$I$4:$M$5,4,FALSE),0),
AND(T387&gt;=4,T387&lt;=6),IFERROR(VLOOKUP(入力項目!$S$13,子育て関連マスタ!$I$9:$M$12,4,FALSE),0),
AND(T387&gt;=7,T387&lt;=12),IFERROR(VLOOKUP(入力項目!$S$14,子育て関連マスタ!$I$16:$M$17,4,FALSE),0),
AND(T387&gt;=13,T387&lt;=15),IFERROR(VLOOKUP(入力項目!$S$15,子育て関連マスタ!$I$21:$M$22,4,FALSE),0),
AND(T387&gt;=16,T387&lt;=18),IFERROR(VLOOKUP(入力項目!$S$16,子育て関連マスタ!$I$26:$M$28,4,FALSE),0),
AND(T387&gt;=19,T387&lt;=20,入力項目!$S$16="高専"),IFERROR(VLOOKUP(入力項目!$S$16,子育て関連マスタ!$I$26:$M$28,4,FALSE),0),
AND(T387&gt;=19,T387&lt;=20,入力項目!$S$16&lt;&gt;"高専"),IFERROR(VLOOKUP(入力項目!$S$17,子育て関連マスタ!$I$32:$M$37,4,FALSE),0),
AND(T387&gt;=21,T387&lt;=22,入力項目!$S$16="高専"),IFERROR(VLOOKUP(入力項目!$S$17,子育て関連マスタ!$I$32:$M$34,4,FALSE),0),
AND(T387&gt;=21,T387&lt;=22,入力項目!$S$16&lt;&gt;"高専"),IFERROR(VLOOKUP(入力項目!$S$17,子育て関連マスタ!$I$32:$M$34,4,FALSE),0),
T387&gt;=23,0
) +
IF($D387=4,
  IFERROR(_xlfn.IFS(
  T387&lt;=入力項目!$S$11,0,
  AND(T387=入力項目!$S$11),IFERROR(VLOOKUP(入力項目!$S$12,子育て関連マスタ!$I$4:$M$5,2,FALSE),0),
  AND(T387=4),IFERROR(VLOOKUP(入力項目!$S$13,子育て関連マスタ!$I$9:$M$12,2,FALSE),0),
  AND(T387=7),IFERROR(VLOOKUP(入力項目!$S$14,子育て関連マスタ!$I$16:$M$17,2,FALSE),0),
  AND(T387=13),IFERROR(VLOOKUP(入力項目!$S$15,子育て関連マスタ!$I$21:$M$22,2,FALSE),0),
  AND(T387=16),IFERROR(VLOOKUP(入力項目!$S$16,子育て関連マスタ!$I$26:$M$28,2,FALSE),0),
  AND(T387=19,入力項目!$S$16&lt;&gt;"高専"),IFERROR(VLOOKUP(入力項目!$S$17,子育て関連マスタ!$I$32:$M$37,2,FALSE),0),
  AND(T387=21,入力項目!$S$16="高専"),IFERROR(VLOOKUP(入力項目!$S$17,子育て関連マスタ!$I$32:$M$37,2,FALSE),0),
  T387&gt;=22,0
  ),0),0
) +
IF(AND(T387&gt;=1,T387&lt;=15),IF($D387=入力項目!$S$8,入力項目!$S$3,0),0) +
IF(AND(T387&gt;=1,T387&lt;=15),IF($D387=5,入力項目!$S$4,0),0) +
IF(AND(T387&gt;=1,T387&lt;=15),IF($D387=12,入力項目!$S$5,0),0) +
IF(AND(入力項目!$S$7=$A387,入力項目!$S$8=$D387),子育て関連マスタ!$C$14,0) +
IFERROR(IF(AND(YEAR(EDATE(DATE(入力項目!$S$7,入力項目!$S$8,1),1))=$A387,MONTH(EDATE(DATE(入力項目!$S$7,入力項目!$S$8,1),1))=$D387),子育て関連マスタ!$C$15,0),0) +
IF(AND(OR(T387=3,T387=5,T387=7),$D387=11),子育て関連マスタ!$C$17,0) +
IF(AND(T387=20,$D387=1),子育て関連マスタ!$C$18,0) +
IF(AND(T387=20,$D387=1),
IFERROR(_xlfn.IFS(
入力項目!$S$10="男",子育て関連マスタ!$C$18,
入力項目!$S$10="女",子育て関連マスタ!$C$19
),0),0
) +
IF(AND(T387&gt;=入力項目!$S$18,T387&lt;=入力項目!$S$19),入力項目!$S$20,0) +
IF(AND(T387&gt;=入力項目!$S$21,T387&lt;=入力項目!$S$22),入力項目!$S$23,0) +
IF(AND(T387&gt;=入力項目!$S$24,T387&lt;=入力項目!$S$25),入力項目!$S$26,0)
)</f>
        <v>0</v>
      </c>
      <c r="AI387">
        <f ca="1">-(
_xlfn.IFS(
U387&lt;=入力項目!$S$11,0,
AND(U387&gt;=入力項目!$S$11+1,U387&lt;=3),IFERROR(VLOOKUP(入力項目!$S$12,子育て関連マスタ!$I$4:$M$5,4,FALSE),0),
AND(U387&gt;=4,U387&lt;=6),IFERROR(VLOOKUP(入力項目!$S$13,子育て関連マスタ!$I$9:$M$12,4,FALSE),0),
AND(U387&gt;=7,U387&lt;=12),IFERROR(VLOOKUP(入力項目!$S$14,子育て関連マスタ!$I$16:$M$17,4,FALSE),0),
AND(U387&gt;=13,U387&lt;=15),IFERROR(VLOOKUP(入力項目!$S$15,子育て関連マスタ!$I$21:$M$22,4,FALSE),0),
AND(U387&gt;=16,U387&lt;=18),IFERROR(VLOOKUP(入力項目!$S$16,子育て関連マスタ!$I$26:$M$28,4,FALSE),0),
AND(U387&gt;=19,U387&lt;=20,入力項目!$S$16="高専"),IFERROR(VLOOKUP(入力項目!$S$16,子育て関連マスタ!$I$26:$M$28,4,FALSE),0),
AND(U387&gt;=19,U387&lt;=20,入力項目!$S$16&lt;&gt;"高専"),IFERROR(VLOOKUP(入力項目!$S$17,子育て関連マスタ!$I$32:$M$37,4,FALSE),0),
AND(U387&gt;=21,U387&lt;=22,入力項目!$S$16="高専"),IFERROR(VLOOKUP(入力項目!$S$17,子育て関連マスタ!$I$32:$M$34,4,FALSE),0),
AND(U387&gt;=21,U387&lt;=22,入力項目!$S$16&lt;&gt;"高専"),IFERROR(VLOOKUP(入力項目!$S$17,子育て関連マスタ!$I$32:$M$34,4,FALSE),0),
U387&gt;=23,0
) +
IF($D387=4,
  IFERROR(_xlfn.IFS(
  U387&lt;=入力項目!$S$11,0,
  AND(U387=入力項目!$S$11),IFERROR(VLOOKUP(入力項目!$S$12,子育て関連マスタ!$I$4:$M$5,2,FALSE),0),
  AND(U387=4),IFERROR(VLOOKUP(入力項目!$S$13,子育て関連マスタ!$I$9:$M$12,2,FALSE),0),
  AND(U387=7),IFERROR(VLOOKUP(入力項目!$S$14,子育て関連マスタ!$I$16:$M$17,2,FALSE),0),
  AND(U387=13),IFERROR(VLOOKUP(入力項目!$S$15,子育て関連マスタ!$I$21:$M$22,2,FALSE),0),
  AND(U387=16),IFERROR(VLOOKUP(入力項目!$S$16,子育て関連マスタ!$I$26:$M$28,2,FALSE),0),
  AND(U387=19,入力項目!$S$16&lt;&gt;"高専"),IFERROR(VLOOKUP(入力項目!$S$17,子育て関連マスタ!$I$32:$M$37,2,FALSE),0),
  AND(U387=21,入力項目!$S$16="高専"),IFERROR(VLOOKUP(入力項目!$S$17,子育て関連マスタ!$I$32:$M$37,2,FALSE),0),
  U387&gt;=22,0
  ),0),0
) +
IF(AND(U387&gt;=1,U387&lt;=15),IF($D387=入力項目!$S$8,入力項目!$S$3,0),0) +
IF(AND(U387&gt;=1,U387&lt;=15),IF($D387=5,入力項目!$S$4,0),0) +
IF(AND(U387&gt;=1,U387&lt;=15),IF($D387=12,入力項目!$S$5,0),0) +
IF(AND(入力項目!$S$7=$A387,入力項目!$S$8=$D387),子育て関連マスタ!$C$14,0) +
IFERROR(IF(AND(YEAR(EDATE(DATE(入力項目!$S$7,入力項目!$S$8,1),1))=$A387,MONTH(EDATE(DATE(入力項目!$S$7,入力項目!$S$8,1),1))=$D387),子育て関連マスタ!$C$15,0),0) +
IF(AND(OR(U387=3,U387=5,U387=7),$D387=11),子育て関連マスタ!$C$17,0) +
IF(AND(U387=20,$D387=1),子育て関連マスタ!$C$18,0) +
IF(AND(U387=20,$D387=1),
IFERROR(_xlfn.IFS(
入力項目!$S$10="男",子育て関連マスタ!$C$18,
入力項目!$S$10="女",子育て関連マスタ!$C$19
),0),0
) +
IF(AND(U387&gt;=入力項目!$S$18,U387&lt;=入力項目!$S$19),入力項目!$S$20,0) +
IF(AND(U387&gt;=入力項目!$S$21,U387&lt;=入力項目!$S$22),入力項目!$S$23,0) +
IF(AND(U387&gt;=入力項目!$S$24,U387&lt;=入力項目!$S$25),入力項目!$S$26,0)
)</f>
        <v>0</v>
      </c>
      <c r="AJ387" s="10">
        <f ca="1">-VLOOKUP($D387,月別収支!$A$2:$H$13,7,FALSE)</f>
        <v>-20000</v>
      </c>
    </row>
    <row r="388" spans="1:36" x14ac:dyDescent="0.4">
      <c r="A388">
        <f t="shared" ca="1" si="105"/>
        <v>2056</v>
      </c>
      <c r="B388">
        <f t="shared" ca="1" si="95"/>
        <v>2056</v>
      </c>
      <c r="C388">
        <f t="shared" ca="1" si="96"/>
        <v>32</v>
      </c>
      <c r="D388">
        <f t="shared" ca="1" si="106"/>
        <v>10</v>
      </c>
      <c r="E388" t="str">
        <f t="shared" ref="E388:E451" ca="1" si="107">A388&amp;"年"&amp;D388&amp;"月"</f>
        <v>2056年10月</v>
      </c>
      <c r="F388">
        <f ca="1">IF(OR(入力項目!$N$5&lt;$A388,AND(入力項目!$N$5=$A388,入力項目!$N$6&lt;$D388)),IF(F387=0,1,IF(G388=12,F387+1,F387)),0)</f>
        <v>32</v>
      </c>
      <c r="G388">
        <f ca="1">IF(OR(入力項目!$N$5&lt;$A388,AND(入力項目!$N$5=$A388,入力項目!$N$6&lt;$D388)),IF(G387=12,1,G387+1),0)</f>
        <v>12</v>
      </c>
      <c r="H388" t="str">
        <f t="shared" ref="H388:H451" ca="1" si="108">F388&amp;"_"&amp;G388</f>
        <v>32_12</v>
      </c>
      <c r="I388">
        <f ca="1">IF(
  IFERROR(AND($C388&gt;0,MOD($C388,入力項目!$N$22)=0,$D388=入力項目!$N$23), FALSE),
  1,
  IF(
    AND(I387&gt;0,J387=12),
    IF(I387=入力項目!$N$28, 0, I387+1),
    I387
  )
)</f>
        <v>3</v>
      </c>
      <c r="J388">
        <f ca="1">IF($D388=入力項目!$N$23,1,IFERROR(J387+1,1))</f>
        <v>5</v>
      </c>
      <c r="K388" t="str">
        <f t="shared" ref="K388:K451" ca="1" si="109">I388&amp;"_"&amp;J388</f>
        <v>3_5</v>
      </c>
      <c r="L388">
        <f ca="1">L387+IF(入力項目!$D$4=$D388,1,0)</f>
        <v>61</v>
      </c>
      <c r="M388" t="str">
        <f t="shared" ref="M388:M451" ca="1" si="110">L388&amp;"歳"</f>
        <v>61歳</v>
      </c>
      <c r="N388">
        <f t="shared" ca="1" si="97"/>
        <v>61</v>
      </c>
      <c r="O388" t="str">
        <f t="shared" ref="O388:O451" ca="1" si="111">N388&amp;"歳"</f>
        <v>61歳</v>
      </c>
      <c r="P388">
        <f t="shared" ca="1" si="98"/>
        <v>36</v>
      </c>
      <c r="Q388">
        <f t="shared" ca="1" si="99"/>
        <v>34</v>
      </c>
      <c r="R388">
        <f t="shared" ca="1" si="100"/>
        <v>2057</v>
      </c>
      <c r="S388">
        <f t="shared" ca="1" si="101"/>
        <v>2057</v>
      </c>
      <c r="T388">
        <f t="shared" ca="1" si="102"/>
        <v>2057</v>
      </c>
      <c r="U388">
        <f t="shared" ca="1" si="103"/>
        <v>2057</v>
      </c>
      <c r="V388" s="10">
        <f t="shared" ca="1" si="104"/>
        <v>47804425</v>
      </c>
      <c r="W388" s="10">
        <f ca="1">IF($L388&lt;その他マスタ!$B$1,VLOOKUP($D388,月別収支!$A$2:$H$13,2,FALSE),その他マスタ!$B$3)+IF(AND($L388=その他マスタ!$B$1,入力項目!$I$9="あり",$D388=入力項目!$D$4),その他マスタ!$B$2,0)</f>
        <v>300000</v>
      </c>
      <c r="X388" s="10">
        <f ca="1">-IF(入力項目!$K$5=TRUE,
IF($F388+$G388&lt;3,VLOOKUP($D388,月別収支!$A$2:$H$13,8,FALSE),0)+IFERROR(VLOOKUP($H388,住宅ローン計算!C:P,13,FALSE),0)+IF($F388&gt;1,IF(OR($G388=3,$G388=6,$G388=9,$G388=12),ROUNDUP(入力項目!$N$18/4,0),0),0),
VLOOKUP($D388,月別収支!$A$2:$H$13,8,FALSE))</f>
        <v>-91090</v>
      </c>
      <c r="Y388" s="10">
        <f ca="1">-VLOOKUP($D388,月別収支!$A$2:$H$13,3,FALSE)</f>
        <v>-75000</v>
      </c>
      <c r="Z388" s="10">
        <f ca="1">-VLOOKUP($D388,月別収支!$A$2:$H$13,4,FALSE)</f>
        <v>-27000</v>
      </c>
      <c r="AA388" s="10">
        <f ca="1">-VLOOKUP($D388,月別収支!$A$2:$H$13,6,FALSE)</f>
        <v>-10000</v>
      </c>
      <c r="AB388" s="10">
        <f ca="1">-(
VLOOKUP($D388,月別収支!$A$2:$H$13,5,FALSE)+IF(AND(入力項目!$I$27&lt;=$A388,ISEVEN($A388-入力項目!$I$27),入力項目!$I$28=$D388),入力項目!$I$26,0)
+IF(入力項目!$K$26=TRUE,
IFERROR(VLOOKUP($K388,マイカーローン計算!C:P,13,FALSE),0),
IFERROR(
  IF(AND($C388&gt;0,MOD($C388,入力項目!$N$22)=0,$D388=入力項目!$N$23),入力項目!$N$24,0),
 0
)
)
)</f>
        <v>-20000</v>
      </c>
      <c r="AC388" s="10">
        <f ca="1">-IF($A388&lt;入力項目!$N$33,入力項目!$N$35,IF(AND($A388=入力項目!$N$33,$D388&lt;=入力項目!$N$34),入力項目!$N$35,0))</f>
        <v>0</v>
      </c>
      <c r="AD388">
        <f ca="1">-(
_xlfn.IFS(
P388&lt;=入力項目!$S$11,0,
AND(P388&gt;=入力項目!$S$11+1,P388&lt;=3),IFERROR(VLOOKUP(入力項目!$S$12,子育て関連マスタ!$I$4:$M$5,4,FALSE),0),
AND(P388&gt;=4,P388&lt;=6),IFERROR(VLOOKUP(入力項目!$S$13,子育て関連マスタ!$I$9:$M$12,4,FALSE),0),
AND(P388&gt;=7,P388&lt;=12),IFERROR(VLOOKUP(入力項目!$S$14,子育て関連マスタ!$I$16:$M$17,4,FALSE),0),
AND(P388&gt;=13,P388&lt;=15),IFERROR(VLOOKUP(入力項目!$S$15,子育て関連マスタ!$I$21:$M$22,4,FALSE),0),
AND(P388&gt;=16,P388&lt;=18),IFERROR(VLOOKUP(入力項目!$S$16,子育て関連マスタ!$I$26:$M$28,4,FALSE),0),
AND(P388&gt;=19,P388&lt;=20,入力項目!$S$16="高専"),IFERROR(VLOOKUP(入力項目!$S$16,子育て関連マスタ!$I$26:$M$28,4,FALSE),0),
AND(P388&gt;=19,P388&lt;=20,入力項目!$S$16&lt;&gt;"高専"),IFERROR(VLOOKUP(入力項目!$S$17,子育て関連マスタ!$I$32:$M$37,4,FALSE),0),
AND(P388&gt;=21,P388&lt;=22,入力項目!$S$16="高専"),IFERROR(VLOOKUP(入力項目!$S$17,子育て関連マスタ!$I$32:$M$34,4,FALSE),0),
AND(P388&gt;=21,P388&lt;=22,入力項目!$S$16&lt;&gt;"高専"),IFERROR(VLOOKUP(入力項目!$S$17,子育て関連マスタ!$I$32:$M$34,4,FALSE),0),
P388&gt;=23,0
) +
IF($D388=4,
  IFERROR(_xlfn.IFS(
  P388&lt;=入力項目!$S$11,0,
  AND(P388=入力項目!$S$11),IFERROR(VLOOKUP(入力項目!$S$12,子育て関連マスタ!$I$4:$M$5,2,FALSE),0),
  AND(P388=4),IFERROR(VLOOKUP(入力項目!$S$13,子育て関連マスタ!$I$9:$M$12,2,FALSE),0),
  AND(P388=7),IFERROR(VLOOKUP(入力項目!$S$14,子育て関連マスタ!$I$16:$M$17,2,FALSE),0),
  AND(P388=13),IFERROR(VLOOKUP(入力項目!$S$15,子育て関連マスタ!$I$21:$M$22,2,FALSE),0),
  AND(P388=16),IFERROR(VLOOKUP(入力項目!$S$16,子育て関連マスタ!$I$26:$M$28,2,FALSE),0),
  AND(P388=19,入力項目!$S$16&lt;&gt;"高専"),IFERROR(VLOOKUP(入力項目!$S$17,子育て関連マスタ!$I$32:$M$37,2,FALSE),0),
  AND(P388=21,入力項目!$S$16="高専"),IFERROR(VLOOKUP(入力項目!$S$17,子育て関連マスタ!$I$32:$M$37,2,FALSE),0),
  P388&gt;=22,0
  ),0),0
) +
IF(AND(P388&gt;=1,P388&lt;=15),IF($D388=入力項目!$S$8,入力項目!$S$3,0),0) +
IF(AND(P388&gt;=1,P388&lt;=15),IF($D388=5,入力項目!$S$4,0),0) +
IF(AND(P388&gt;=1,P388&lt;=15),IF($D388=12,入力項目!$S$5,0),0) +
IF(AND(入力項目!$S$7=$A388,入力項目!$S$8=$D388),子育て関連マスタ!$C$14,0) +
IFERROR(IF(AND(YEAR(EDATE(DATE(入力項目!$S$7,入力項目!$S$8,1),1))=$A388,MONTH(EDATE(DATE(入力項目!$S$7,入力項目!$S$8,1),1))=$D388),子育て関連マスタ!$C$15,0),0) +
IF(AND(OR(P388=3,P388=5,P388=7),$D388=11),子育て関連マスタ!$C$17,0) +
IF(AND(P388=20,$D388=1),子育て関連マスタ!$C$18,0) +
IF(AND(P388=20,$D388=1),
IFERROR(_xlfn.IFS(
入力項目!$S$10="男",子育て関連マスタ!$C$18,
入力項目!$S$10="女",子育て関連マスタ!$C$19
),0),0
) +
IF(AND(P388&gt;=入力項目!$S$18,P388&lt;=入力項目!$S$19),入力項目!$S$20,0) +
IF(AND(P388&gt;=入力項目!$S$21,P388&lt;=入力項目!$S$22),入力項目!$S$23,0) +
IF(AND(P388&gt;=入力項目!$S$24,P388&lt;=入力項目!$S$25),入力項目!$S$26,0)
)</f>
        <v>0</v>
      </c>
      <c r="AE388">
        <f ca="1">-(
_xlfn.IFS(
Q388&lt;=入力項目!$S$11,0,
AND(Q388&gt;=入力項目!$S$11+1,Q388&lt;=3),IFERROR(VLOOKUP(入力項目!$S$12,子育て関連マスタ!$I$4:$M$5,4,FALSE),0),
AND(Q388&gt;=4,Q388&lt;=6),IFERROR(VLOOKUP(入力項目!$S$13,子育て関連マスタ!$I$9:$M$12,4,FALSE),0),
AND(Q388&gt;=7,Q388&lt;=12),IFERROR(VLOOKUP(入力項目!$S$14,子育て関連マスタ!$I$16:$M$17,4,FALSE),0),
AND(Q388&gt;=13,Q388&lt;=15),IFERROR(VLOOKUP(入力項目!$S$15,子育て関連マスタ!$I$21:$M$22,4,FALSE),0),
AND(Q388&gt;=16,Q388&lt;=18),IFERROR(VLOOKUP(入力項目!$S$16,子育て関連マスタ!$I$26:$M$28,4,FALSE),0),
AND(Q388&gt;=19,Q388&lt;=20,入力項目!$S$16="高専"),IFERROR(VLOOKUP(入力項目!$S$16,子育て関連マスタ!$I$26:$M$28,4,FALSE),0),
AND(Q388&gt;=19,Q388&lt;=20,入力項目!$S$16&lt;&gt;"高専"),IFERROR(VLOOKUP(入力項目!$S$17,子育て関連マスタ!$I$32:$M$37,4,FALSE),0),
AND(Q388&gt;=21,Q388&lt;=22,入力項目!$S$16="高専"),IFERROR(VLOOKUP(入力項目!$S$17,子育て関連マスタ!$I$32:$M$34,4,FALSE),0),
AND(Q388&gt;=21,Q388&lt;=22,入力項目!$S$16&lt;&gt;"高専"),IFERROR(VLOOKUP(入力項目!$S$17,子育て関連マスタ!$I$32:$M$34,4,FALSE),0),
Q388&gt;=23,0
) +
IF($D388=4,
  IFERROR(_xlfn.IFS(
  Q388&lt;=入力項目!$S$11,0,
  AND(Q388=入力項目!$S$11),IFERROR(VLOOKUP(入力項目!$S$12,子育て関連マスタ!$I$4:$M$5,2,FALSE),0),
  AND(Q388=4),IFERROR(VLOOKUP(入力項目!$S$13,子育て関連マスタ!$I$9:$M$12,2,FALSE),0),
  AND(Q388=7),IFERROR(VLOOKUP(入力項目!$S$14,子育て関連マスタ!$I$16:$M$17,2,FALSE),0),
  AND(Q388=13),IFERROR(VLOOKUP(入力項目!$S$15,子育て関連マスタ!$I$21:$M$22,2,FALSE),0),
  AND(Q388=16),IFERROR(VLOOKUP(入力項目!$S$16,子育て関連マスタ!$I$26:$M$28,2,FALSE),0),
  AND(Q388=19,入力項目!$S$16&lt;&gt;"高専"),IFERROR(VLOOKUP(入力項目!$S$17,子育て関連マスタ!$I$32:$M$37,2,FALSE),0),
  AND(Q388=21,入力項目!$S$16="高専"),IFERROR(VLOOKUP(入力項目!$S$17,子育て関連マスタ!$I$32:$M$37,2,FALSE),0),
  Q388&gt;=22,0
  ),0),0
) +
IF(AND(Q388&gt;=1,Q388&lt;=15),IF($D388=入力項目!$S$8,入力項目!$S$3,0),0) +
IF(AND(Q388&gt;=1,Q388&lt;=15),IF($D388=5,入力項目!$S$4,0),0) +
IF(AND(Q388&gt;=1,Q388&lt;=15),IF($D388=12,入力項目!$S$5,0),0) +
IF(AND(入力項目!$S$7=$A388,入力項目!$S$8=$D388),子育て関連マスタ!$C$14,0) +
IFERROR(IF(AND(YEAR(EDATE(DATE(入力項目!$S$7,入力項目!$S$8,1),1))=$A388,MONTH(EDATE(DATE(入力項目!$S$7,入力項目!$S$8,1),1))=$D388),子育て関連マスタ!$C$15,0),0) +
IF(AND(OR(Q388=3,Q388=5,Q388=7),$D388=11),子育て関連マスタ!$C$17,0) +
IF(AND(Q388=20,$D388=1),子育て関連マスタ!$C$18,0) +
IF(AND(Q388=20,$D388=1),
IFERROR(_xlfn.IFS(
入力項目!$S$10="男",子育て関連マスタ!$C$18,
入力項目!$S$10="女",子育て関連マスタ!$C$19
),0),0
) +
IF(AND(Q388&gt;=入力項目!$S$18,Q388&lt;=入力項目!$S$19),入力項目!$S$20,0) +
IF(AND(Q388&gt;=入力項目!$S$21,Q388&lt;=入力項目!$S$22),入力項目!$S$23,0) +
IF(AND(Q388&gt;=入力項目!$S$24,Q388&lt;=入力項目!$S$25),入力項目!$S$26,0)
)</f>
        <v>0</v>
      </c>
      <c r="AF388">
        <f ca="1">-(
_xlfn.IFS(
R388&lt;=入力項目!$S$11,0,
AND(R388&gt;=入力項目!$S$11+1,R388&lt;=3),IFERROR(VLOOKUP(入力項目!$S$12,子育て関連マスタ!$I$4:$M$5,4,FALSE),0),
AND(R388&gt;=4,R388&lt;=6),IFERROR(VLOOKUP(入力項目!$S$13,子育て関連マスタ!$I$9:$M$12,4,FALSE),0),
AND(R388&gt;=7,R388&lt;=12),IFERROR(VLOOKUP(入力項目!$S$14,子育て関連マスタ!$I$16:$M$17,4,FALSE),0),
AND(R388&gt;=13,R388&lt;=15),IFERROR(VLOOKUP(入力項目!$S$15,子育て関連マスタ!$I$21:$M$22,4,FALSE),0),
AND(R388&gt;=16,R388&lt;=18),IFERROR(VLOOKUP(入力項目!$S$16,子育て関連マスタ!$I$26:$M$28,4,FALSE),0),
AND(R388&gt;=19,R388&lt;=20,入力項目!$S$16="高専"),IFERROR(VLOOKUP(入力項目!$S$16,子育て関連マスタ!$I$26:$M$28,4,FALSE),0),
AND(R388&gt;=19,R388&lt;=20,入力項目!$S$16&lt;&gt;"高専"),IFERROR(VLOOKUP(入力項目!$S$17,子育て関連マスタ!$I$32:$M$37,4,FALSE),0),
AND(R388&gt;=21,R388&lt;=22,入力項目!$S$16="高専"),IFERROR(VLOOKUP(入力項目!$S$17,子育て関連マスタ!$I$32:$M$34,4,FALSE),0),
AND(R388&gt;=21,R388&lt;=22,入力項目!$S$16&lt;&gt;"高専"),IFERROR(VLOOKUP(入力項目!$S$17,子育て関連マスタ!$I$32:$M$34,4,FALSE),0),
R388&gt;=23,0
) +
IF($D388=4,
  IFERROR(_xlfn.IFS(
  R388&lt;=入力項目!$S$11,0,
  AND(R388=入力項目!$S$11),IFERROR(VLOOKUP(入力項目!$S$12,子育て関連マスタ!$I$4:$M$5,2,FALSE),0),
  AND(R388=4),IFERROR(VLOOKUP(入力項目!$S$13,子育て関連マスタ!$I$9:$M$12,2,FALSE),0),
  AND(R388=7),IFERROR(VLOOKUP(入力項目!$S$14,子育て関連マスタ!$I$16:$M$17,2,FALSE),0),
  AND(R388=13),IFERROR(VLOOKUP(入力項目!$S$15,子育て関連マスタ!$I$21:$M$22,2,FALSE),0),
  AND(R388=16),IFERROR(VLOOKUP(入力項目!$S$16,子育て関連マスタ!$I$26:$M$28,2,FALSE),0),
  AND(R388=19,入力項目!$S$16&lt;&gt;"高専"),IFERROR(VLOOKUP(入力項目!$S$17,子育て関連マスタ!$I$32:$M$37,2,FALSE),0),
  AND(R388=21,入力項目!$S$16="高専"),IFERROR(VLOOKUP(入力項目!$S$17,子育て関連マスタ!$I$32:$M$37,2,FALSE),0),
  R388&gt;=22,0
  ),0),0
) +
IF(AND(R388&gt;=1,R388&lt;=15),IF($D388=入力項目!$S$8,入力項目!$S$3,0),0) +
IF(AND(R388&gt;=1,R388&lt;=15),IF($D388=5,入力項目!$S$4,0),0) +
IF(AND(R388&gt;=1,R388&lt;=15),IF($D388=12,入力項目!$S$5,0),0) +
IF(AND(入力項目!$S$7=$A388,入力項目!$S$8=$D388),子育て関連マスタ!$C$14,0) +
IFERROR(IF(AND(YEAR(EDATE(DATE(入力項目!$S$7,入力項目!$S$8,1),1))=$A388,MONTH(EDATE(DATE(入力項目!$S$7,入力項目!$S$8,1),1))=$D388),子育て関連マスタ!$C$15,0),0) +
IF(AND(OR(R388=3,R388=5,R388=7),$D388=11),子育て関連マスタ!$C$17,0) +
IF(AND(R388=20,$D388=1),子育て関連マスタ!$C$18,0) +
IF(AND(R388=20,$D388=1),
IFERROR(_xlfn.IFS(
入力項目!$S$10="男",子育て関連マスタ!$C$18,
入力項目!$S$10="女",子育て関連マスタ!$C$19
),0),0
) +
IF(AND(R388&gt;=入力項目!$S$18,R388&lt;=入力項目!$S$19),入力項目!$S$20,0) +
IF(AND(R388&gt;=入力項目!$S$21,R388&lt;=入力項目!$S$22),入力項目!$S$23,0) +
IF(AND(R388&gt;=入力項目!$S$24,R388&lt;=入力項目!$S$25),入力項目!$S$26,0)
)</f>
        <v>0</v>
      </c>
      <c r="AG388">
        <f ca="1">-(
_xlfn.IFS(
S388&lt;=入力項目!$S$11,0,
AND(S388&gt;=入力項目!$S$11+1,S388&lt;=3),IFERROR(VLOOKUP(入力項目!$S$12,子育て関連マスタ!$I$4:$M$5,4,FALSE),0),
AND(S388&gt;=4,S388&lt;=6),IFERROR(VLOOKUP(入力項目!$S$13,子育て関連マスタ!$I$9:$M$12,4,FALSE),0),
AND(S388&gt;=7,S388&lt;=12),IFERROR(VLOOKUP(入力項目!$S$14,子育て関連マスタ!$I$16:$M$17,4,FALSE),0),
AND(S388&gt;=13,S388&lt;=15),IFERROR(VLOOKUP(入力項目!$S$15,子育て関連マスタ!$I$21:$M$22,4,FALSE),0),
AND(S388&gt;=16,S388&lt;=18),IFERROR(VLOOKUP(入力項目!$S$16,子育て関連マスタ!$I$26:$M$28,4,FALSE),0),
AND(S388&gt;=19,S388&lt;=20,入力項目!$S$16="高専"),IFERROR(VLOOKUP(入力項目!$S$16,子育て関連マスタ!$I$26:$M$28,4,FALSE),0),
AND(S388&gt;=19,S388&lt;=20,入力項目!$S$16&lt;&gt;"高専"),IFERROR(VLOOKUP(入力項目!$S$17,子育て関連マスタ!$I$32:$M$37,4,FALSE),0),
AND(S388&gt;=21,S388&lt;=22,入力項目!$S$16="高専"),IFERROR(VLOOKUP(入力項目!$S$17,子育て関連マスタ!$I$32:$M$34,4,FALSE),0),
AND(S388&gt;=21,S388&lt;=22,入力項目!$S$16&lt;&gt;"高専"),IFERROR(VLOOKUP(入力項目!$S$17,子育て関連マスタ!$I$32:$M$34,4,FALSE),0),
S388&gt;=23,0
) +
IF($D388=4,
  IFERROR(_xlfn.IFS(
  S388&lt;=入力項目!$S$11,0,
  AND(S388=入力項目!$S$11),IFERROR(VLOOKUP(入力項目!$S$12,子育て関連マスタ!$I$4:$M$5,2,FALSE),0),
  AND(S388=4),IFERROR(VLOOKUP(入力項目!$S$13,子育て関連マスタ!$I$9:$M$12,2,FALSE),0),
  AND(S388=7),IFERROR(VLOOKUP(入力項目!$S$14,子育て関連マスタ!$I$16:$M$17,2,FALSE),0),
  AND(S388=13),IFERROR(VLOOKUP(入力項目!$S$15,子育て関連マスタ!$I$21:$M$22,2,FALSE),0),
  AND(S388=16),IFERROR(VLOOKUP(入力項目!$S$16,子育て関連マスタ!$I$26:$M$28,2,FALSE),0),
  AND(S388=19,入力項目!$S$16&lt;&gt;"高専"),IFERROR(VLOOKUP(入力項目!$S$17,子育て関連マスタ!$I$32:$M$37,2,FALSE),0),
  AND(S388=21,入力項目!$S$16="高専"),IFERROR(VLOOKUP(入力項目!$S$17,子育て関連マスタ!$I$32:$M$37,2,FALSE),0),
  S388&gt;=22,0
  ),0),0
) +
IF(AND(S388&gt;=1,S388&lt;=15),IF($D388=入力項目!$S$8,入力項目!$S$3,0),0) +
IF(AND(S388&gt;=1,S388&lt;=15),IF($D388=5,入力項目!$S$4,0),0) +
IF(AND(S388&gt;=1,S388&lt;=15),IF($D388=12,入力項目!$S$5,0),0) +
IF(AND(入力項目!$S$7=$A388,入力項目!$S$8=$D388),子育て関連マスタ!$C$14,0) +
IFERROR(IF(AND(YEAR(EDATE(DATE(入力項目!$S$7,入力項目!$S$8,1),1))=$A388,MONTH(EDATE(DATE(入力項目!$S$7,入力項目!$S$8,1),1))=$D388),子育て関連マスタ!$C$15,0),0) +
IF(AND(OR(S388=3,S388=5,S388=7),$D388=11),子育て関連マスタ!$C$17,0) +
IF(AND(S388=20,$D388=1),子育て関連マスタ!$C$18,0) +
IF(AND(S388=20,$D388=1),
IFERROR(_xlfn.IFS(
入力項目!$S$10="男",子育て関連マスタ!$C$18,
入力項目!$S$10="女",子育て関連マスタ!$C$19
),0),0
) +
IF(AND(S388&gt;=入力項目!$S$18,S388&lt;=入力項目!$S$19),入力項目!$S$20,0) +
IF(AND(S388&gt;=入力項目!$S$21,S388&lt;=入力項目!$S$22),入力項目!$S$23,0) +
IF(AND(S388&gt;=入力項目!$S$24,S388&lt;=入力項目!$S$25),入力項目!$S$26,0)
)</f>
        <v>0</v>
      </c>
      <c r="AH388">
        <f ca="1">-(
_xlfn.IFS(
T388&lt;=入力項目!$S$11,0,
AND(T388&gt;=入力項目!$S$11+1,T388&lt;=3),IFERROR(VLOOKUP(入力項目!$S$12,子育て関連マスタ!$I$4:$M$5,4,FALSE),0),
AND(T388&gt;=4,T388&lt;=6),IFERROR(VLOOKUP(入力項目!$S$13,子育て関連マスタ!$I$9:$M$12,4,FALSE),0),
AND(T388&gt;=7,T388&lt;=12),IFERROR(VLOOKUP(入力項目!$S$14,子育て関連マスタ!$I$16:$M$17,4,FALSE),0),
AND(T388&gt;=13,T388&lt;=15),IFERROR(VLOOKUP(入力項目!$S$15,子育て関連マスタ!$I$21:$M$22,4,FALSE),0),
AND(T388&gt;=16,T388&lt;=18),IFERROR(VLOOKUP(入力項目!$S$16,子育て関連マスタ!$I$26:$M$28,4,FALSE),0),
AND(T388&gt;=19,T388&lt;=20,入力項目!$S$16="高専"),IFERROR(VLOOKUP(入力項目!$S$16,子育て関連マスタ!$I$26:$M$28,4,FALSE),0),
AND(T388&gt;=19,T388&lt;=20,入力項目!$S$16&lt;&gt;"高専"),IFERROR(VLOOKUP(入力項目!$S$17,子育て関連マスタ!$I$32:$M$37,4,FALSE),0),
AND(T388&gt;=21,T388&lt;=22,入力項目!$S$16="高専"),IFERROR(VLOOKUP(入力項目!$S$17,子育て関連マスタ!$I$32:$M$34,4,FALSE),0),
AND(T388&gt;=21,T388&lt;=22,入力項目!$S$16&lt;&gt;"高専"),IFERROR(VLOOKUP(入力項目!$S$17,子育て関連マスタ!$I$32:$M$34,4,FALSE),0),
T388&gt;=23,0
) +
IF($D388=4,
  IFERROR(_xlfn.IFS(
  T388&lt;=入力項目!$S$11,0,
  AND(T388=入力項目!$S$11),IFERROR(VLOOKUP(入力項目!$S$12,子育て関連マスタ!$I$4:$M$5,2,FALSE),0),
  AND(T388=4),IFERROR(VLOOKUP(入力項目!$S$13,子育て関連マスタ!$I$9:$M$12,2,FALSE),0),
  AND(T388=7),IFERROR(VLOOKUP(入力項目!$S$14,子育て関連マスタ!$I$16:$M$17,2,FALSE),0),
  AND(T388=13),IFERROR(VLOOKUP(入力項目!$S$15,子育て関連マスタ!$I$21:$M$22,2,FALSE),0),
  AND(T388=16),IFERROR(VLOOKUP(入力項目!$S$16,子育て関連マスタ!$I$26:$M$28,2,FALSE),0),
  AND(T388=19,入力項目!$S$16&lt;&gt;"高専"),IFERROR(VLOOKUP(入力項目!$S$17,子育て関連マスタ!$I$32:$M$37,2,FALSE),0),
  AND(T388=21,入力項目!$S$16="高専"),IFERROR(VLOOKUP(入力項目!$S$17,子育て関連マスタ!$I$32:$M$37,2,FALSE),0),
  T388&gt;=22,0
  ),0),0
) +
IF(AND(T388&gt;=1,T388&lt;=15),IF($D388=入力項目!$S$8,入力項目!$S$3,0),0) +
IF(AND(T388&gt;=1,T388&lt;=15),IF($D388=5,入力項目!$S$4,0),0) +
IF(AND(T388&gt;=1,T388&lt;=15),IF($D388=12,入力項目!$S$5,0),0) +
IF(AND(入力項目!$S$7=$A388,入力項目!$S$8=$D388),子育て関連マスタ!$C$14,0) +
IFERROR(IF(AND(YEAR(EDATE(DATE(入力項目!$S$7,入力項目!$S$8,1),1))=$A388,MONTH(EDATE(DATE(入力項目!$S$7,入力項目!$S$8,1),1))=$D388),子育て関連マスタ!$C$15,0),0) +
IF(AND(OR(T388=3,T388=5,T388=7),$D388=11),子育て関連マスタ!$C$17,0) +
IF(AND(T388=20,$D388=1),子育て関連マスタ!$C$18,0) +
IF(AND(T388=20,$D388=1),
IFERROR(_xlfn.IFS(
入力項目!$S$10="男",子育て関連マスタ!$C$18,
入力項目!$S$10="女",子育て関連マスタ!$C$19
),0),0
) +
IF(AND(T388&gt;=入力項目!$S$18,T388&lt;=入力項目!$S$19),入力項目!$S$20,0) +
IF(AND(T388&gt;=入力項目!$S$21,T388&lt;=入力項目!$S$22),入力項目!$S$23,0) +
IF(AND(T388&gt;=入力項目!$S$24,T388&lt;=入力項目!$S$25),入力項目!$S$26,0)
)</f>
        <v>0</v>
      </c>
      <c r="AI388">
        <f ca="1">-(
_xlfn.IFS(
U388&lt;=入力項目!$S$11,0,
AND(U388&gt;=入力項目!$S$11+1,U388&lt;=3),IFERROR(VLOOKUP(入力項目!$S$12,子育て関連マスタ!$I$4:$M$5,4,FALSE),0),
AND(U388&gt;=4,U388&lt;=6),IFERROR(VLOOKUP(入力項目!$S$13,子育て関連マスタ!$I$9:$M$12,4,FALSE),0),
AND(U388&gt;=7,U388&lt;=12),IFERROR(VLOOKUP(入力項目!$S$14,子育て関連マスタ!$I$16:$M$17,4,FALSE),0),
AND(U388&gt;=13,U388&lt;=15),IFERROR(VLOOKUP(入力項目!$S$15,子育て関連マスタ!$I$21:$M$22,4,FALSE),0),
AND(U388&gt;=16,U388&lt;=18),IFERROR(VLOOKUP(入力項目!$S$16,子育て関連マスタ!$I$26:$M$28,4,FALSE),0),
AND(U388&gt;=19,U388&lt;=20,入力項目!$S$16="高専"),IFERROR(VLOOKUP(入力項目!$S$16,子育て関連マスタ!$I$26:$M$28,4,FALSE),0),
AND(U388&gt;=19,U388&lt;=20,入力項目!$S$16&lt;&gt;"高専"),IFERROR(VLOOKUP(入力項目!$S$17,子育て関連マスタ!$I$32:$M$37,4,FALSE),0),
AND(U388&gt;=21,U388&lt;=22,入力項目!$S$16="高専"),IFERROR(VLOOKUP(入力項目!$S$17,子育て関連マスタ!$I$32:$M$34,4,FALSE),0),
AND(U388&gt;=21,U388&lt;=22,入力項目!$S$16&lt;&gt;"高専"),IFERROR(VLOOKUP(入力項目!$S$17,子育て関連マスタ!$I$32:$M$34,4,FALSE),0),
U388&gt;=23,0
) +
IF($D388=4,
  IFERROR(_xlfn.IFS(
  U388&lt;=入力項目!$S$11,0,
  AND(U388=入力項目!$S$11),IFERROR(VLOOKUP(入力項目!$S$12,子育て関連マスタ!$I$4:$M$5,2,FALSE),0),
  AND(U388=4),IFERROR(VLOOKUP(入力項目!$S$13,子育て関連マスタ!$I$9:$M$12,2,FALSE),0),
  AND(U388=7),IFERROR(VLOOKUP(入力項目!$S$14,子育て関連マスタ!$I$16:$M$17,2,FALSE),0),
  AND(U388=13),IFERROR(VLOOKUP(入力項目!$S$15,子育て関連マスタ!$I$21:$M$22,2,FALSE),0),
  AND(U388=16),IFERROR(VLOOKUP(入力項目!$S$16,子育て関連マスタ!$I$26:$M$28,2,FALSE),0),
  AND(U388=19,入力項目!$S$16&lt;&gt;"高専"),IFERROR(VLOOKUP(入力項目!$S$17,子育て関連マスタ!$I$32:$M$37,2,FALSE),0),
  AND(U388=21,入力項目!$S$16="高専"),IFERROR(VLOOKUP(入力項目!$S$17,子育て関連マスタ!$I$32:$M$37,2,FALSE),0),
  U388&gt;=22,0
  ),0),0
) +
IF(AND(U388&gt;=1,U388&lt;=15),IF($D388=入力項目!$S$8,入力項目!$S$3,0),0) +
IF(AND(U388&gt;=1,U388&lt;=15),IF($D388=5,入力項目!$S$4,0),0) +
IF(AND(U388&gt;=1,U388&lt;=15),IF($D388=12,入力項目!$S$5,0),0) +
IF(AND(入力項目!$S$7=$A388,入力項目!$S$8=$D388),子育て関連マスタ!$C$14,0) +
IFERROR(IF(AND(YEAR(EDATE(DATE(入力項目!$S$7,入力項目!$S$8,1),1))=$A388,MONTH(EDATE(DATE(入力項目!$S$7,入力項目!$S$8,1),1))=$D388),子育て関連マスタ!$C$15,0),0) +
IF(AND(OR(U388=3,U388=5,U388=7),$D388=11),子育て関連マスタ!$C$17,0) +
IF(AND(U388=20,$D388=1),子育て関連マスタ!$C$18,0) +
IF(AND(U388=20,$D388=1),
IFERROR(_xlfn.IFS(
入力項目!$S$10="男",子育て関連マスタ!$C$18,
入力項目!$S$10="女",子育て関連マスタ!$C$19
),0),0
) +
IF(AND(U388&gt;=入力項目!$S$18,U388&lt;=入力項目!$S$19),入力項目!$S$20,0) +
IF(AND(U388&gt;=入力項目!$S$21,U388&lt;=入力項目!$S$22),入力項目!$S$23,0) +
IF(AND(U388&gt;=入力項目!$S$24,U388&lt;=入力項目!$S$25),入力項目!$S$26,0)
)</f>
        <v>0</v>
      </c>
      <c r="AJ388" s="10">
        <f ca="1">-VLOOKUP($D388,月別収支!$A$2:$H$13,7,FALSE)</f>
        <v>-20000</v>
      </c>
    </row>
    <row r="389" spans="1:36" x14ac:dyDescent="0.4">
      <c r="A389">
        <f t="shared" ca="1" si="105"/>
        <v>2056</v>
      </c>
      <c r="B389">
        <f t="shared" ref="B389:B452" ca="1" si="112">IF(D389=4,B388+1,B388)</f>
        <v>2056</v>
      </c>
      <c r="C389">
        <f t="shared" ref="C389:C452" ca="1" si="113">IF(D389=1,C388+1,C388)</f>
        <v>32</v>
      </c>
      <c r="D389">
        <f t="shared" ca="1" si="106"/>
        <v>11</v>
      </c>
      <c r="E389" t="str">
        <f t="shared" ca="1" si="107"/>
        <v>2056年11月</v>
      </c>
      <c r="F389">
        <f ca="1">IF(OR(入力項目!$N$5&lt;$A389,AND(入力項目!$N$5=$A389,入力項目!$N$6&lt;$D389)),IF(F388=0,1,IF(G389=12,F388+1,F388)),0)</f>
        <v>32</v>
      </c>
      <c r="G389">
        <f ca="1">IF(OR(入力項目!$N$5&lt;$A389,AND(入力項目!$N$5=$A389,入力項目!$N$6&lt;$D389)),IF(G388=12,1,G388+1),0)</f>
        <v>1</v>
      </c>
      <c r="H389" t="str">
        <f t="shared" ca="1" si="108"/>
        <v>32_1</v>
      </c>
      <c r="I389">
        <f ca="1">IF(
  IFERROR(AND($C389&gt;0,MOD($C389,入力項目!$N$22)=0,$D389=入力項目!$N$23), FALSE),
  1,
  IF(
    AND(I388&gt;0,J388=12),
    IF(I388=入力項目!$N$28, 0, I388+1),
    I388
  )
)</f>
        <v>3</v>
      </c>
      <c r="J389">
        <f ca="1">IF($D389=入力項目!$N$23,1,IFERROR(J388+1,1))</f>
        <v>6</v>
      </c>
      <c r="K389" t="str">
        <f t="shared" ca="1" si="109"/>
        <v>3_6</v>
      </c>
      <c r="L389">
        <f ca="1">L388+IF(入力項目!$D$4=$D389,1,0)</f>
        <v>61</v>
      </c>
      <c r="M389" t="str">
        <f t="shared" ca="1" si="110"/>
        <v>61歳</v>
      </c>
      <c r="N389">
        <f t="shared" ref="N389:N452" ca="1" si="114">IF($D389=1,N388+1,N388)</f>
        <v>61</v>
      </c>
      <c r="O389" t="str">
        <f t="shared" ca="1" si="111"/>
        <v>61歳</v>
      </c>
      <c r="P389">
        <f t="shared" ref="P389:P452" ca="1" si="115">IF($D389=4,P388+1,P388)</f>
        <v>36</v>
      </c>
      <c r="Q389">
        <f t="shared" ref="Q389:Q452" ca="1" si="116">IF($D389=4,Q388+1,Q388)</f>
        <v>34</v>
      </c>
      <c r="R389">
        <f t="shared" ref="R389:R452" ca="1" si="117">IF($D389=4,R388+1,R388)</f>
        <v>2057</v>
      </c>
      <c r="S389">
        <f t="shared" ref="S389:S452" ca="1" si="118">IF($D389=4,S388+1,S388)</f>
        <v>2057</v>
      </c>
      <c r="T389">
        <f t="shared" ref="T389:T452" ca="1" si="119">IF($D389=4,T388+1,T388)</f>
        <v>2057</v>
      </c>
      <c r="U389">
        <f t="shared" ref="U389:U452" ca="1" si="120">IF($D389=4,U388+1,U388)</f>
        <v>2057</v>
      </c>
      <c r="V389" s="10">
        <f t="shared" ca="1" si="104"/>
        <v>47898835</v>
      </c>
      <c r="W389" s="10">
        <f ca="1">IF($L389&lt;その他マスタ!$B$1,VLOOKUP($D389,月別収支!$A$2:$H$13,2,FALSE),その他マスタ!$B$3)+IF(AND($L389=その他マスタ!$B$1,入力項目!$I$9="あり",$D389=入力項目!$D$4),その他マスタ!$B$2,0)</f>
        <v>300000</v>
      </c>
      <c r="X389" s="10">
        <f ca="1">-IF(入力項目!$K$5=TRUE,
IF($F389+$G389&lt;3,VLOOKUP($D389,月別収支!$A$2:$H$13,8,FALSE),0)+IFERROR(VLOOKUP($H389,住宅ローン計算!C:P,13,FALSE),0)+IF($F389&gt;1,IF(OR($G389=3,$G389=6,$G389=9,$G389=12),ROUNDUP(入力項目!$N$18/4,0),0),0),
VLOOKUP($D389,月別収支!$A$2:$H$13,8,FALSE))</f>
        <v>-53590</v>
      </c>
      <c r="Y389" s="10">
        <f ca="1">-VLOOKUP($D389,月別収支!$A$2:$H$13,3,FALSE)</f>
        <v>-75000</v>
      </c>
      <c r="Z389" s="10">
        <f ca="1">-VLOOKUP($D389,月別収支!$A$2:$H$13,4,FALSE)</f>
        <v>-27000</v>
      </c>
      <c r="AA389" s="10">
        <f ca="1">-VLOOKUP($D389,月別収支!$A$2:$H$13,6,FALSE)</f>
        <v>-10000</v>
      </c>
      <c r="AB389" s="10">
        <f ca="1">-(
VLOOKUP($D389,月別収支!$A$2:$H$13,5,FALSE)+IF(AND(入力項目!$I$27&lt;=$A389,ISEVEN($A389-入力項目!$I$27),入力項目!$I$28=$D389),入力項目!$I$26,0)
+IF(入力項目!$K$26=TRUE,
IFERROR(VLOOKUP($K389,マイカーローン計算!C:P,13,FALSE),0),
IFERROR(
  IF(AND($C389&gt;0,MOD($C389,入力項目!$N$22)=0,$D389=入力項目!$N$23),入力項目!$N$24,0),
 0
)
)
)</f>
        <v>-20000</v>
      </c>
      <c r="AC389" s="10">
        <f ca="1">-IF($A389&lt;入力項目!$N$33,入力項目!$N$35,IF(AND($A389=入力項目!$N$33,$D389&lt;=入力項目!$N$34),入力項目!$N$35,0))</f>
        <v>0</v>
      </c>
      <c r="AD389">
        <f ca="1">-(
_xlfn.IFS(
P389&lt;=入力項目!$S$11,0,
AND(P389&gt;=入力項目!$S$11+1,P389&lt;=3),IFERROR(VLOOKUP(入力項目!$S$12,子育て関連マスタ!$I$4:$M$5,4,FALSE),0),
AND(P389&gt;=4,P389&lt;=6),IFERROR(VLOOKUP(入力項目!$S$13,子育て関連マスタ!$I$9:$M$12,4,FALSE),0),
AND(P389&gt;=7,P389&lt;=12),IFERROR(VLOOKUP(入力項目!$S$14,子育て関連マスタ!$I$16:$M$17,4,FALSE),0),
AND(P389&gt;=13,P389&lt;=15),IFERROR(VLOOKUP(入力項目!$S$15,子育て関連マスタ!$I$21:$M$22,4,FALSE),0),
AND(P389&gt;=16,P389&lt;=18),IFERROR(VLOOKUP(入力項目!$S$16,子育て関連マスタ!$I$26:$M$28,4,FALSE),0),
AND(P389&gt;=19,P389&lt;=20,入力項目!$S$16="高専"),IFERROR(VLOOKUP(入力項目!$S$16,子育て関連マスタ!$I$26:$M$28,4,FALSE),0),
AND(P389&gt;=19,P389&lt;=20,入力項目!$S$16&lt;&gt;"高専"),IFERROR(VLOOKUP(入力項目!$S$17,子育て関連マスタ!$I$32:$M$37,4,FALSE),0),
AND(P389&gt;=21,P389&lt;=22,入力項目!$S$16="高専"),IFERROR(VLOOKUP(入力項目!$S$17,子育て関連マスタ!$I$32:$M$34,4,FALSE),0),
AND(P389&gt;=21,P389&lt;=22,入力項目!$S$16&lt;&gt;"高専"),IFERROR(VLOOKUP(入力項目!$S$17,子育て関連マスタ!$I$32:$M$34,4,FALSE),0),
P389&gt;=23,0
) +
IF($D389=4,
  IFERROR(_xlfn.IFS(
  P389&lt;=入力項目!$S$11,0,
  AND(P389=入力項目!$S$11),IFERROR(VLOOKUP(入力項目!$S$12,子育て関連マスタ!$I$4:$M$5,2,FALSE),0),
  AND(P389=4),IFERROR(VLOOKUP(入力項目!$S$13,子育て関連マスタ!$I$9:$M$12,2,FALSE),0),
  AND(P389=7),IFERROR(VLOOKUP(入力項目!$S$14,子育て関連マスタ!$I$16:$M$17,2,FALSE),0),
  AND(P389=13),IFERROR(VLOOKUP(入力項目!$S$15,子育て関連マスタ!$I$21:$M$22,2,FALSE),0),
  AND(P389=16),IFERROR(VLOOKUP(入力項目!$S$16,子育て関連マスタ!$I$26:$M$28,2,FALSE),0),
  AND(P389=19,入力項目!$S$16&lt;&gt;"高専"),IFERROR(VLOOKUP(入力項目!$S$17,子育て関連マスタ!$I$32:$M$37,2,FALSE),0),
  AND(P389=21,入力項目!$S$16="高専"),IFERROR(VLOOKUP(入力項目!$S$17,子育て関連マスタ!$I$32:$M$37,2,FALSE),0),
  P389&gt;=22,0
  ),0),0
) +
IF(AND(P389&gt;=1,P389&lt;=15),IF($D389=入力項目!$S$8,入力項目!$S$3,0),0) +
IF(AND(P389&gt;=1,P389&lt;=15),IF($D389=5,入力項目!$S$4,0),0) +
IF(AND(P389&gt;=1,P389&lt;=15),IF($D389=12,入力項目!$S$5,0),0) +
IF(AND(入力項目!$S$7=$A389,入力項目!$S$8=$D389),子育て関連マスタ!$C$14,0) +
IFERROR(IF(AND(YEAR(EDATE(DATE(入力項目!$S$7,入力項目!$S$8,1),1))=$A389,MONTH(EDATE(DATE(入力項目!$S$7,入力項目!$S$8,1),1))=$D389),子育て関連マスタ!$C$15,0),0) +
IF(AND(OR(P389=3,P389=5,P389=7),$D389=11),子育て関連マスタ!$C$17,0) +
IF(AND(P389=20,$D389=1),子育て関連マスタ!$C$18,0) +
IF(AND(P389=20,$D389=1),
IFERROR(_xlfn.IFS(
入力項目!$S$10="男",子育て関連マスタ!$C$18,
入力項目!$S$10="女",子育て関連マスタ!$C$19
),0),0
) +
IF(AND(P389&gt;=入力項目!$S$18,P389&lt;=入力項目!$S$19),入力項目!$S$20,0) +
IF(AND(P389&gt;=入力項目!$S$21,P389&lt;=入力項目!$S$22),入力項目!$S$23,0) +
IF(AND(P389&gt;=入力項目!$S$24,P389&lt;=入力項目!$S$25),入力項目!$S$26,0)
)</f>
        <v>0</v>
      </c>
      <c r="AE389">
        <f ca="1">-(
_xlfn.IFS(
Q389&lt;=入力項目!$S$11,0,
AND(Q389&gt;=入力項目!$S$11+1,Q389&lt;=3),IFERROR(VLOOKUP(入力項目!$S$12,子育て関連マスタ!$I$4:$M$5,4,FALSE),0),
AND(Q389&gt;=4,Q389&lt;=6),IFERROR(VLOOKUP(入力項目!$S$13,子育て関連マスタ!$I$9:$M$12,4,FALSE),0),
AND(Q389&gt;=7,Q389&lt;=12),IFERROR(VLOOKUP(入力項目!$S$14,子育て関連マスタ!$I$16:$M$17,4,FALSE),0),
AND(Q389&gt;=13,Q389&lt;=15),IFERROR(VLOOKUP(入力項目!$S$15,子育て関連マスタ!$I$21:$M$22,4,FALSE),0),
AND(Q389&gt;=16,Q389&lt;=18),IFERROR(VLOOKUP(入力項目!$S$16,子育て関連マスタ!$I$26:$M$28,4,FALSE),0),
AND(Q389&gt;=19,Q389&lt;=20,入力項目!$S$16="高専"),IFERROR(VLOOKUP(入力項目!$S$16,子育て関連マスタ!$I$26:$M$28,4,FALSE),0),
AND(Q389&gt;=19,Q389&lt;=20,入力項目!$S$16&lt;&gt;"高専"),IFERROR(VLOOKUP(入力項目!$S$17,子育て関連マスタ!$I$32:$M$37,4,FALSE),0),
AND(Q389&gt;=21,Q389&lt;=22,入力項目!$S$16="高専"),IFERROR(VLOOKUP(入力項目!$S$17,子育て関連マスタ!$I$32:$M$34,4,FALSE),0),
AND(Q389&gt;=21,Q389&lt;=22,入力項目!$S$16&lt;&gt;"高専"),IFERROR(VLOOKUP(入力項目!$S$17,子育て関連マスタ!$I$32:$M$34,4,FALSE),0),
Q389&gt;=23,0
) +
IF($D389=4,
  IFERROR(_xlfn.IFS(
  Q389&lt;=入力項目!$S$11,0,
  AND(Q389=入力項目!$S$11),IFERROR(VLOOKUP(入力項目!$S$12,子育て関連マスタ!$I$4:$M$5,2,FALSE),0),
  AND(Q389=4),IFERROR(VLOOKUP(入力項目!$S$13,子育て関連マスタ!$I$9:$M$12,2,FALSE),0),
  AND(Q389=7),IFERROR(VLOOKUP(入力項目!$S$14,子育て関連マスタ!$I$16:$M$17,2,FALSE),0),
  AND(Q389=13),IFERROR(VLOOKUP(入力項目!$S$15,子育て関連マスタ!$I$21:$M$22,2,FALSE),0),
  AND(Q389=16),IFERROR(VLOOKUP(入力項目!$S$16,子育て関連マスタ!$I$26:$M$28,2,FALSE),0),
  AND(Q389=19,入力項目!$S$16&lt;&gt;"高専"),IFERROR(VLOOKUP(入力項目!$S$17,子育て関連マスタ!$I$32:$M$37,2,FALSE),0),
  AND(Q389=21,入力項目!$S$16="高専"),IFERROR(VLOOKUP(入力項目!$S$17,子育て関連マスタ!$I$32:$M$37,2,FALSE),0),
  Q389&gt;=22,0
  ),0),0
) +
IF(AND(Q389&gt;=1,Q389&lt;=15),IF($D389=入力項目!$S$8,入力項目!$S$3,0),0) +
IF(AND(Q389&gt;=1,Q389&lt;=15),IF($D389=5,入力項目!$S$4,0),0) +
IF(AND(Q389&gt;=1,Q389&lt;=15),IF($D389=12,入力項目!$S$5,0),0) +
IF(AND(入力項目!$S$7=$A389,入力項目!$S$8=$D389),子育て関連マスタ!$C$14,0) +
IFERROR(IF(AND(YEAR(EDATE(DATE(入力項目!$S$7,入力項目!$S$8,1),1))=$A389,MONTH(EDATE(DATE(入力項目!$S$7,入力項目!$S$8,1),1))=$D389),子育て関連マスタ!$C$15,0),0) +
IF(AND(OR(Q389=3,Q389=5,Q389=7),$D389=11),子育て関連マスタ!$C$17,0) +
IF(AND(Q389=20,$D389=1),子育て関連マスタ!$C$18,0) +
IF(AND(Q389=20,$D389=1),
IFERROR(_xlfn.IFS(
入力項目!$S$10="男",子育て関連マスタ!$C$18,
入力項目!$S$10="女",子育て関連マスタ!$C$19
),0),0
) +
IF(AND(Q389&gt;=入力項目!$S$18,Q389&lt;=入力項目!$S$19),入力項目!$S$20,0) +
IF(AND(Q389&gt;=入力項目!$S$21,Q389&lt;=入力項目!$S$22),入力項目!$S$23,0) +
IF(AND(Q389&gt;=入力項目!$S$24,Q389&lt;=入力項目!$S$25),入力項目!$S$26,0)
)</f>
        <v>0</v>
      </c>
      <c r="AF389">
        <f ca="1">-(
_xlfn.IFS(
R389&lt;=入力項目!$S$11,0,
AND(R389&gt;=入力項目!$S$11+1,R389&lt;=3),IFERROR(VLOOKUP(入力項目!$S$12,子育て関連マスタ!$I$4:$M$5,4,FALSE),0),
AND(R389&gt;=4,R389&lt;=6),IFERROR(VLOOKUP(入力項目!$S$13,子育て関連マスタ!$I$9:$M$12,4,FALSE),0),
AND(R389&gt;=7,R389&lt;=12),IFERROR(VLOOKUP(入力項目!$S$14,子育て関連マスタ!$I$16:$M$17,4,FALSE),0),
AND(R389&gt;=13,R389&lt;=15),IFERROR(VLOOKUP(入力項目!$S$15,子育て関連マスタ!$I$21:$M$22,4,FALSE),0),
AND(R389&gt;=16,R389&lt;=18),IFERROR(VLOOKUP(入力項目!$S$16,子育て関連マスタ!$I$26:$M$28,4,FALSE),0),
AND(R389&gt;=19,R389&lt;=20,入力項目!$S$16="高専"),IFERROR(VLOOKUP(入力項目!$S$16,子育て関連マスタ!$I$26:$M$28,4,FALSE),0),
AND(R389&gt;=19,R389&lt;=20,入力項目!$S$16&lt;&gt;"高専"),IFERROR(VLOOKUP(入力項目!$S$17,子育て関連マスタ!$I$32:$M$37,4,FALSE),0),
AND(R389&gt;=21,R389&lt;=22,入力項目!$S$16="高専"),IFERROR(VLOOKUP(入力項目!$S$17,子育て関連マスタ!$I$32:$M$34,4,FALSE),0),
AND(R389&gt;=21,R389&lt;=22,入力項目!$S$16&lt;&gt;"高専"),IFERROR(VLOOKUP(入力項目!$S$17,子育て関連マスタ!$I$32:$M$34,4,FALSE),0),
R389&gt;=23,0
) +
IF($D389=4,
  IFERROR(_xlfn.IFS(
  R389&lt;=入力項目!$S$11,0,
  AND(R389=入力項目!$S$11),IFERROR(VLOOKUP(入力項目!$S$12,子育て関連マスタ!$I$4:$M$5,2,FALSE),0),
  AND(R389=4),IFERROR(VLOOKUP(入力項目!$S$13,子育て関連マスタ!$I$9:$M$12,2,FALSE),0),
  AND(R389=7),IFERROR(VLOOKUP(入力項目!$S$14,子育て関連マスタ!$I$16:$M$17,2,FALSE),0),
  AND(R389=13),IFERROR(VLOOKUP(入力項目!$S$15,子育て関連マスタ!$I$21:$M$22,2,FALSE),0),
  AND(R389=16),IFERROR(VLOOKUP(入力項目!$S$16,子育て関連マスタ!$I$26:$M$28,2,FALSE),0),
  AND(R389=19,入力項目!$S$16&lt;&gt;"高専"),IFERROR(VLOOKUP(入力項目!$S$17,子育て関連マスタ!$I$32:$M$37,2,FALSE),0),
  AND(R389=21,入力項目!$S$16="高専"),IFERROR(VLOOKUP(入力項目!$S$17,子育て関連マスタ!$I$32:$M$37,2,FALSE),0),
  R389&gt;=22,0
  ),0),0
) +
IF(AND(R389&gt;=1,R389&lt;=15),IF($D389=入力項目!$S$8,入力項目!$S$3,0),0) +
IF(AND(R389&gt;=1,R389&lt;=15),IF($D389=5,入力項目!$S$4,0),0) +
IF(AND(R389&gt;=1,R389&lt;=15),IF($D389=12,入力項目!$S$5,0),0) +
IF(AND(入力項目!$S$7=$A389,入力項目!$S$8=$D389),子育て関連マスタ!$C$14,0) +
IFERROR(IF(AND(YEAR(EDATE(DATE(入力項目!$S$7,入力項目!$S$8,1),1))=$A389,MONTH(EDATE(DATE(入力項目!$S$7,入力項目!$S$8,1),1))=$D389),子育て関連マスタ!$C$15,0),0) +
IF(AND(OR(R389=3,R389=5,R389=7),$D389=11),子育て関連マスタ!$C$17,0) +
IF(AND(R389=20,$D389=1),子育て関連マスタ!$C$18,0) +
IF(AND(R389=20,$D389=1),
IFERROR(_xlfn.IFS(
入力項目!$S$10="男",子育て関連マスタ!$C$18,
入力項目!$S$10="女",子育て関連マスタ!$C$19
),0),0
) +
IF(AND(R389&gt;=入力項目!$S$18,R389&lt;=入力項目!$S$19),入力項目!$S$20,0) +
IF(AND(R389&gt;=入力項目!$S$21,R389&lt;=入力項目!$S$22),入力項目!$S$23,0) +
IF(AND(R389&gt;=入力項目!$S$24,R389&lt;=入力項目!$S$25),入力項目!$S$26,0)
)</f>
        <v>0</v>
      </c>
      <c r="AG389">
        <f ca="1">-(
_xlfn.IFS(
S389&lt;=入力項目!$S$11,0,
AND(S389&gt;=入力項目!$S$11+1,S389&lt;=3),IFERROR(VLOOKUP(入力項目!$S$12,子育て関連マスタ!$I$4:$M$5,4,FALSE),0),
AND(S389&gt;=4,S389&lt;=6),IFERROR(VLOOKUP(入力項目!$S$13,子育て関連マスタ!$I$9:$M$12,4,FALSE),0),
AND(S389&gt;=7,S389&lt;=12),IFERROR(VLOOKUP(入力項目!$S$14,子育て関連マスタ!$I$16:$M$17,4,FALSE),0),
AND(S389&gt;=13,S389&lt;=15),IFERROR(VLOOKUP(入力項目!$S$15,子育て関連マスタ!$I$21:$M$22,4,FALSE),0),
AND(S389&gt;=16,S389&lt;=18),IFERROR(VLOOKUP(入力項目!$S$16,子育て関連マスタ!$I$26:$M$28,4,FALSE),0),
AND(S389&gt;=19,S389&lt;=20,入力項目!$S$16="高専"),IFERROR(VLOOKUP(入力項目!$S$16,子育て関連マスタ!$I$26:$M$28,4,FALSE),0),
AND(S389&gt;=19,S389&lt;=20,入力項目!$S$16&lt;&gt;"高専"),IFERROR(VLOOKUP(入力項目!$S$17,子育て関連マスタ!$I$32:$M$37,4,FALSE),0),
AND(S389&gt;=21,S389&lt;=22,入力項目!$S$16="高専"),IFERROR(VLOOKUP(入力項目!$S$17,子育て関連マスタ!$I$32:$M$34,4,FALSE),0),
AND(S389&gt;=21,S389&lt;=22,入力項目!$S$16&lt;&gt;"高専"),IFERROR(VLOOKUP(入力項目!$S$17,子育て関連マスタ!$I$32:$M$34,4,FALSE),0),
S389&gt;=23,0
) +
IF($D389=4,
  IFERROR(_xlfn.IFS(
  S389&lt;=入力項目!$S$11,0,
  AND(S389=入力項目!$S$11),IFERROR(VLOOKUP(入力項目!$S$12,子育て関連マスタ!$I$4:$M$5,2,FALSE),0),
  AND(S389=4),IFERROR(VLOOKUP(入力項目!$S$13,子育て関連マスタ!$I$9:$M$12,2,FALSE),0),
  AND(S389=7),IFERROR(VLOOKUP(入力項目!$S$14,子育て関連マスタ!$I$16:$M$17,2,FALSE),0),
  AND(S389=13),IFERROR(VLOOKUP(入力項目!$S$15,子育て関連マスタ!$I$21:$M$22,2,FALSE),0),
  AND(S389=16),IFERROR(VLOOKUP(入力項目!$S$16,子育て関連マスタ!$I$26:$M$28,2,FALSE),0),
  AND(S389=19,入力項目!$S$16&lt;&gt;"高専"),IFERROR(VLOOKUP(入力項目!$S$17,子育て関連マスタ!$I$32:$M$37,2,FALSE),0),
  AND(S389=21,入力項目!$S$16="高専"),IFERROR(VLOOKUP(入力項目!$S$17,子育て関連マスタ!$I$32:$M$37,2,FALSE),0),
  S389&gt;=22,0
  ),0),0
) +
IF(AND(S389&gt;=1,S389&lt;=15),IF($D389=入力項目!$S$8,入力項目!$S$3,0),0) +
IF(AND(S389&gt;=1,S389&lt;=15),IF($D389=5,入力項目!$S$4,0),0) +
IF(AND(S389&gt;=1,S389&lt;=15),IF($D389=12,入力項目!$S$5,0),0) +
IF(AND(入力項目!$S$7=$A389,入力項目!$S$8=$D389),子育て関連マスタ!$C$14,0) +
IFERROR(IF(AND(YEAR(EDATE(DATE(入力項目!$S$7,入力項目!$S$8,1),1))=$A389,MONTH(EDATE(DATE(入力項目!$S$7,入力項目!$S$8,1),1))=$D389),子育て関連マスタ!$C$15,0),0) +
IF(AND(OR(S389=3,S389=5,S389=7),$D389=11),子育て関連マスタ!$C$17,0) +
IF(AND(S389=20,$D389=1),子育て関連マスタ!$C$18,0) +
IF(AND(S389=20,$D389=1),
IFERROR(_xlfn.IFS(
入力項目!$S$10="男",子育て関連マスタ!$C$18,
入力項目!$S$10="女",子育て関連マスタ!$C$19
),0),0
) +
IF(AND(S389&gt;=入力項目!$S$18,S389&lt;=入力項目!$S$19),入力項目!$S$20,0) +
IF(AND(S389&gt;=入力項目!$S$21,S389&lt;=入力項目!$S$22),入力項目!$S$23,0) +
IF(AND(S389&gt;=入力項目!$S$24,S389&lt;=入力項目!$S$25),入力項目!$S$26,0)
)</f>
        <v>0</v>
      </c>
      <c r="AH389">
        <f ca="1">-(
_xlfn.IFS(
T389&lt;=入力項目!$S$11,0,
AND(T389&gt;=入力項目!$S$11+1,T389&lt;=3),IFERROR(VLOOKUP(入力項目!$S$12,子育て関連マスタ!$I$4:$M$5,4,FALSE),0),
AND(T389&gt;=4,T389&lt;=6),IFERROR(VLOOKUP(入力項目!$S$13,子育て関連マスタ!$I$9:$M$12,4,FALSE),0),
AND(T389&gt;=7,T389&lt;=12),IFERROR(VLOOKUP(入力項目!$S$14,子育て関連マスタ!$I$16:$M$17,4,FALSE),0),
AND(T389&gt;=13,T389&lt;=15),IFERROR(VLOOKUP(入力項目!$S$15,子育て関連マスタ!$I$21:$M$22,4,FALSE),0),
AND(T389&gt;=16,T389&lt;=18),IFERROR(VLOOKUP(入力項目!$S$16,子育て関連マスタ!$I$26:$M$28,4,FALSE),0),
AND(T389&gt;=19,T389&lt;=20,入力項目!$S$16="高専"),IFERROR(VLOOKUP(入力項目!$S$16,子育て関連マスタ!$I$26:$M$28,4,FALSE),0),
AND(T389&gt;=19,T389&lt;=20,入力項目!$S$16&lt;&gt;"高専"),IFERROR(VLOOKUP(入力項目!$S$17,子育て関連マスタ!$I$32:$M$37,4,FALSE),0),
AND(T389&gt;=21,T389&lt;=22,入力項目!$S$16="高専"),IFERROR(VLOOKUP(入力項目!$S$17,子育て関連マスタ!$I$32:$M$34,4,FALSE),0),
AND(T389&gt;=21,T389&lt;=22,入力項目!$S$16&lt;&gt;"高専"),IFERROR(VLOOKUP(入力項目!$S$17,子育て関連マスタ!$I$32:$M$34,4,FALSE),0),
T389&gt;=23,0
) +
IF($D389=4,
  IFERROR(_xlfn.IFS(
  T389&lt;=入力項目!$S$11,0,
  AND(T389=入力項目!$S$11),IFERROR(VLOOKUP(入力項目!$S$12,子育て関連マスタ!$I$4:$M$5,2,FALSE),0),
  AND(T389=4),IFERROR(VLOOKUP(入力項目!$S$13,子育て関連マスタ!$I$9:$M$12,2,FALSE),0),
  AND(T389=7),IFERROR(VLOOKUP(入力項目!$S$14,子育て関連マスタ!$I$16:$M$17,2,FALSE),0),
  AND(T389=13),IFERROR(VLOOKUP(入力項目!$S$15,子育て関連マスタ!$I$21:$M$22,2,FALSE),0),
  AND(T389=16),IFERROR(VLOOKUP(入力項目!$S$16,子育て関連マスタ!$I$26:$M$28,2,FALSE),0),
  AND(T389=19,入力項目!$S$16&lt;&gt;"高専"),IFERROR(VLOOKUP(入力項目!$S$17,子育て関連マスタ!$I$32:$M$37,2,FALSE),0),
  AND(T389=21,入力項目!$S$16="高専"),IFERROR(VLOOKUP(入力項目!$S$17,子育て関連マスタ!$I$32:$M$37,2,FALSE),0),
  T389&gt;=22,0
  ),0),0
) +
IF(AND(T389&gt;=1,T389&lt;=15),IF($D389=入力項目!$S$8,入力項目!$S$3,0),0) +
IF(AND(T389&gt;=1,T389&lt;=15),IF($D389=5,入力項目!$S$4,0),0) +
IF(AND(T389&gt;=1,T389&lt;=15),IF($D389=12,入力項目!$S$5,0),0) +
IF(AND(入力項目!$S$7=$A389,入力項目!$S$8=$D389),子育て関連マスタ!$C$14,0) +
IFERROR(IF(AND(YEAR(EDATE(DATE(入力項目!$S$7,入力項目!$S$8,1),1))=$A389,MONTH(EDATE(DATE(入力項目!$S$7,入力項目!$S$8,1),1))=$D389),子育て関連マスタ!$C$15,0),0) +
IF(AND(OR(T389=3,T389=5,T389=7),$D389=11),子育て関連マスタ!$C$17,0) +
IF(AND(T389=20,$D389=1),子育て関連マスタ!$C$18,0) +
IF(AND(T389=20,$D389=1),
IFERROR(_xlfn.IFS(
入力項目!$S$10="男",子育て関連マスタ!$C$18,
入力項目!$S$10="女",子育て関連マスタ!$C$19
),0),0
) +
IF(AND(T389&gt;=入力項目!$S$18,T389&lt;=入力項目!$S$19),入力項目!$S$20,0) +
IF(AND(T389&gt;=入力項目!$S$21,T389&lt;=入力項目!$S$22),入力項目!$S$23,0) +
IF(AND(T389&gt;=入力項目!$S$24,T389&lt;=入力項目!$S$25),入力項目!$S$26,0)
)</f>
        <v>0</v>
      </c>
      <c r="AI389">
        <f ca="1">-(
_xlfn.IFS(
U389&lt;=入力項目!$S$11,0,
AND(U389&gt;=入力項目!$S$11+1,U389&lt;=3),IFERROR(VLOOKUP(入力項目!$S$12,子育て関連マスタ!$I$4:$M$5,4,FALSE),0),
AND(U389&gt;=4,U389&lt;=6),IFERROR(VLOOKUP(入力項目!$S$13,子育て関連マスタ!$I$9:$M$12,4,FALSE),0),
AND(U389&gt;=7,U389&lt;=12),IFERROR(VLOOKUP(入力項目!$S$14,子育て関連マスタ!$I$16:$M$17,4,FALSE),0),
AND(U389&gt;=13,U389&lt;=15),IFERROR(VLOOKUP(入力項目!$S$15,子育て関連マスタ!$I$21:$M$22,4,FALSE),0),
AND(U389&gt;=16,U389&lt;=18),IFERROR(VLOOKUP(入力項目!$S$16,子育て関連マスタ!$I$26:$M$28,4,FALSE),0),
AND(U389&gt;=19,U389&lt;=20,入力項目!$S$16="高専"),IFERROR(VLOOKUP(入力項目!$S$16,子育て関連マスタ!$I$26:$M$28,4,FALSE),0),
AND(U389&gt;=19,U389&lt;=20,入力項目!$S$16&lt;&gt;"高専"),IFERROR(VLOOKUP(入力項目!$S$17,子育て関連マスタ!$I$32:$M$37,4,FALSE),0),
AND(U389&gt;=21,U389&lt;=22,入力項目!$S$16="高専"),IFERROR(VLOOKUP(入力項目!$S$17,子育て関連マスタ!$I$32:$M$34,4,FALSE),0),
AND(U389&gt;=21,U389&lt;=22,入力項目!$S$16&lt;&gt;"高専"),IFERROR(VLOOKUP(入力項目!$S$17,子育て関連マスタ!$I$32:$M$34,4,FALSE),0),
U389&gt;=23,0
) +
IF($D389=4,
  IFERROR(_xlfn.IFS(
  U389&lt;=入力項目!$S$11,0,
  AND(U389=入力項目!$S$11),IFERROR(VLOOKUP(入力項目!$S$12,子育て関連マスタ!$I$4:$M$5,2,FALSE),0),
  AND(U389=4),IFERROR(VLOOKUP(入力項目!$S$13,子育て関連マスタ!$I$9:$M$12,2,FALSE),0),
  AND(U389=7),IFERROR(VLOOKUP(入力項目!$S$14,子育て関連マスタ!$I$16:$M$17,2,FALSE),0),
  AND(U389=13),IFERROR(VLOOKUP(入力項目!$S$15,子育て関連マスタ!$I$21:$M$22,2,FALSE),0),
  AND(U389=16),IFERROR(VLOOKUP(入力項目!$S$16,子育て関連マスタ!$I$26:$M$28,2,FALSE),0),
  AND(U389=19,入力項目!$S$16&lt;&gt;"高専"),IFERROR(VLOOKUP(入力項目!$S$17,子育て関連マスタ!$I$32:$M$37,2,FALSE),0),
  AND(U389=21,入力項目!$S$16="高専"),IFERROR(VLOOKUP(入力項目!$S$17,子育て関連マスタ!$I$32:$M$37,2,FALSE),0),
  U389&gt;=22,0
  ),0),0
) +
IF(AND(U389&gt;=1,U389&lt;=15),IF($D389=入力項目!$S$8,入力項目!$S$3,0),0) +
IF(AND(U389&gt;=1,U389&lt;=15),IF($D389=5,入力項目!$S$4,0),0) +
IF(AND(U389&gt;=1,U389&lt;=15),IF($D389=12,入力項目!$S$5,0),0) +
IF(AND(入力項目!$S$7=$A389,入力項目!$S$8=$D389),子育て関連マスタ!$C$14,0) +
IFERROR(IF(AND(YEAR(EDATE(DATE(入力項目!$S$7,入力項目!$S$8,1),1))=$A389,MONTH(EDATE(DATE(入力項目!$S$7,入力項目!$S$8,1),1))=$D389),子育て関連マスタ!$C$15,0),0) +
IF(AND(OR(U389=3,U389=5,U389=7),$D389=11),子育て関連マスタ!$C$17,0) +
IF(AND(U389=20,$D389=1),子育て関連マスタ!$C$18,0) +
IF(AND(U389=20,$D389=1),
IFERROR(_xlfn.IFS(
入力項目!$S$10="男",子育て関連マスタ!$C$18,
入力項目!$S$10="女",子育て関連マスタ!$C$19
),0),0
) +
IF(AND(U389&gt;=入力項目!$S$18,U389&lt;=入力項目!$S$19),入力項目!$S$20,0) +
IF(AND(U389&gt;=入力項目!$S$21,U389&lt;=入力項目!$S$22),入力項目!$S$23,0) +
IF(AND(U389&gt;=入力項目!$S$24,U389&lt;=入力項目!$S$25),入力項目!$S$26,0)
)</f>
        <v>0</v>
      </c>
      <c r="AJ389" s="10">
        <f ca="1">-VLOOKUP($D389,月別収支!$A$2:$H$13,7,FALSE)</f>
        <v>-20000</v>
      </c>
    </row>
    <row r="390" spans="1:36" x14ac:dyDescent="0.4">
      <c r="A390">
        <f t="shared" ca="1" si="105"/>
        <v>2056</v>
      </c>
      <c r="B390">
        <f t="shared" ca="1" si="112"/>
        <v>2056</v>
      </c>
      <c r="C390">
        <f t="shared" ca="1" si="113"/>
        <v>32</v>
      </c>
      <c r="D390">
        <f t="shared" ca="1" si="106"/>
        <v>12</v>
      </c>
      <c r="E390" t="str">
        <f t="shared" ca="1" si="107"/>
        <v>2056年12月</v>
      </c>
      <c r="F390">
        <f ca="1">IF(OR(入力項目!$N$5&lt;$A390,AND(入力項目!$N$5=$A390,入力項目!$N$6&lt;$D390)),IF(F389=0,1,IF(G390=12,F389+1,F389)),0)</f>
        <v>32</v>
      </c>
      <c r="G390">
        <f ca="1">IF(OR(入力項目!$N$5&lt;$A390,AND(入力項目!$N$5=$A390,入力項目!$N$6&lt;$D390)),IF(G389=12,1,G389+1),0)</f>
        <v>2</v>
      </c>
      <c r="H390" t="str">
        <f t="shared" ca="1" si="108"/>
        <v>32_2</v>
      </c>
      <c r="I390">
        <f ca="1">IF(
  IFERROR(AND($C390&gt;0,MOD($C390,入力項目!$N$22)=0,$D390=入力項目!$N$23), FALSE),
  1,
  IF(
    AND(I389&gt;0,J389=12),
    IF(I389=入力項目!$N$28, 0, I389+1),
    I389
  )
)</f>
        <v>3</v>
      </c>
      <c r="J390">
        <f ca="1">IF($D390=入力項目!$N$23,1,IFERROR(J389+1,1))</f>
        <v>7</v>
      </c>
      <c r="K390" t="str">
        <f t="shared" ca="1" si="109"/>
        <v>3_7</v>
      </c>
      <c r="L390">
        <f ca="1">L389+IF(入力項目!$D$4=$D390,1,0)</f>
        <v>61</v>
      </c>
      <c r="M390" t="str">
        <f t="shared" ca="1" si="110"/>
        <v>61歳</v>
      </c>
      <c r="N390">
        <f t="shared" ca="1" si="114"/>
        <v>61</v>
      </c>
      <c r="O390" t="str">
        <f t="shared" ca="1" si="111"/>
        <v>61歳</v>
      </c>
      <c r="P390">
        <f t="shared" ca="1" si="115"/>
        <v>36</v>
      </c>
      <c r="Q390">
        <f t="shared" ca="1" si="116"/>
        <v>34</v>
      </c>
      <c r="R390">
        <f t="shared" ca="1" si="117"/>
        <v>2057</v>
      </c>
      <c r="S390">
        <f t="shared" ca="1" si="118"/>
        <v>2057</v>
      </c>
      <c r="T390">
        <f t="shared" ca="1" si="119"/>
        <v>2057</v>
      </c>
      <c r="U390">
        <f t="shared" ca="1" si="120"/>
        <v>2057</v>
      </c>
      <c r="V390" s="10">
        <f t="shared" ref="V390:V453" ca="1" si="121">V389+W390+SUM(X390:AJ390)</f>
        <v>48655335</v>
      </c>
      <c r="W390" s="10">
        <f ca="1">IF($L390&lt;その他マスタ!$B$1,VLOOKUP($D390,月別収支!$A$2:$H$13,2,FALSE),その他マスタ!$B$3)+IF(AND($L390=その他マスタ!$B$1,入力項目!$I$9="あり",$D390=入力項目!$D$4),その他マスタ!$B$2,0)</f>
        <v>1100000</v>
      </c>
      <c r="X390" s="10">
        <f ca="1">-IF(入力項目!$K$5=TRUE,
IF($F390+$G390&lt;3,VLOOKUP($D390,月別収支!$A$2:$H$13,8,FALSE),0)+IFERROR(VLOOKUP($H390,住宅ローン計算!C:P,13,FALSE),0)+IF($F390&gt;1,IF(OR($G390=3,$G390=6,$G390=9,$G390=12),ROUNDUP(入力項目!$N$18/4,0),0),0),
VLOOKUP($D390,月別収支!$A$2:$H$13,8,FALSE))</f>
        <v>-191500</v>
      </c>
      <c r="Y390" s="10">
        <f ca="1">-VLOOKUP($D390,月別収支!$A$2:$H$13,3,FALSE)</f>
        <v>-75000</v>
      </c>
      <c r="Z390" s="10">
        <f ca="1">-VLOOKUP($D390,月別収支!$A$2:$H$13,4,FALSE)</f>
        <v>-27000</v>
      </c>
      <c r="AA390" s="10">
        <f ca="1">-VLOOKUP($D390,月別収支!$A$2:$H$13,6,FALSE)</f>
        <v>-10000</v>
      </c>
      <c r="AB390" s="10">
        <f ca="1">-(
VLOOKUP($D390,月別収支!$A$2:$H$13,5,FALSE)+IF(AND(入力項目!$I$27&lt;=$A390,ISEVEN($A390-入力項目!$I$27),入力項目!$I$28=$D390),入力項目!$I$26,0)
+IF(入力項目!$K$26=TRUE,
IFERROR(VLOOKUP($K390,マイカーローン計算!C:P,13,FALSE),0),
IFERROR(
  IF(AND($C390&gt;0,MOD($C390,入力項目!$N$22)=0,$D390=入力項目!$N$23),入力項目!$N$24,0),
 0
)
)
)</f>
        <v>-20000</v>
      </c>
      <c r="AC390" s="10">
        <f ca="1">-IF($A390&lt;入力項目!$N$33,入力項目!$N$35,IF(AND($A390=入力項目!$N$33,$D390&lt;=入力項目!$N$34),入力項目!$N$35,0))</f>
        <v>0</v>
      </c>
      <c r="AD390">
        <f ca="1">-(
_xlfn.IFS(
P390&lt;=入力項目!$S$11,0,
AND(P390&gt;=入力項目!$S$11+1,P390&lt;=3),IFERROR(VLOOKUP(入力項目!$S$12,子育て関連マスタ!$I$4:$M$5,4,FALSE),0),
AND(P390&gt;=4,P390&lt;=6),IFERROR(VLOOKUP(入力項目!$S$13,子育て関連マスタ!$I$9:$M$12,4,FALSE),0),
AND(P390&gt;=7,P390&lt;=12),IFERROR(VLOOKUP(入力項目!$S$14,子育て関連マスタ!$I$16:$M$17,4,FALSE),0),
AND(P390&gt;=13,P390&lt;=15),IFERROR(VLOOKUP(入力項目!$S$15,子育て関連マスタ!$I$21:$M$22,4,FALSE),0),
AND(P390&gt;=16,P390&lt;=18),IFERROR(VLOOKUP(入力項目!$S$16,子育て関連マスタ!$I$26:$M$28,4,FALSE),0),
AND(P390&gt;=19,P390&lt;=20,入力項目!$S$16="高専"),IFERROR(VLOOKUP(入力項目!$S$16,子育て関連マスタ!$I$26:$M$28,4,FALSE),0),
AND(P390&gt;=19,P390&lt;=20,入力項目!$S$16&lt;&gt;"高専"),IFERROR(VLOOKUP(入力項目!$S$17,子育て関連マスタ!$I$32:$M$37,4,FALSE),0),
AND(P390&gt;=21,P390&lt;=22,入力項目!$S$16="高専"),IFERROR(VLOOKUP(入力項目!$S$17,子育て関連マスタ!$I$32:$M$34,4,FALSE),0),
AND(P390&gt;=21,P390&lt;=22,入力項目!$S$16&lt;&gt;"高専"),IFERROR(VLOOKUP(入力項目!$S$17,子育て関連マスタ!$I$32:$M$34,4,FALSE),0),
P390&gt;=23,0
) +
IF($D390=4,
  IFERROR(_xlfn.IFS(
  P390&lt;=入力項目!$S$11,0,
  AND(P390=入力項目!$S$11),IFERROR(VLOOKUP(入力項目!$S$12,子育て関連マスタ!$I$4:$M$5,2,FALSE),0),
  AND(P390=4),IFERROR(VLOOKUP(入力項目!$S$13,子育て関連マスタ!$I$9:$M$12,2,FALSE),0),
  AND(P390=7),IFERROR(VLOOKUP(入力項目!$S$14,子育て関連マスタ!$I$16:$M$17,2,FALSE),0),
  AND(P390=13),IFERROR(VLOOKUP(入力項目!$S$15,子育て関連マスタ!$I$21:$M$22,2,FALSE),0),
  AND(P390=16),IFERROR(VLOOKUP(入力項目!$S$16,子育て関連マスタ!$I$26:$M$28,2,FALSE),0),
  AND(P390=19,入力項目!$S$16&lt;&gt;"高専"),IFERROR(VLOOKUP(入力項目!$S$17,子育て関連マスタ!$I$32:$M$37,2,FALSE),0),
  AND(P390=21,入力項目!$S$16="高専"),IFERROR(VLOOKUP(入力項目!$S$17,子育て関連マスタ!$I$32:$M$37,2,FALSE),0),
  P390&gt;=22,0
  ),0),0
) +
IF(AND(P390&gt;=1,P390&lt;=15),IF($D390=入力項目!$S$8,入力項目!$S$3,0),0) +
IF(AND(P390&gt;=1,P390&lt;=15),IF($D390=5,入力項目!$S$4,0),0) +
IF(AND(P390&gt;=1,P390&lt;=15),IF($D390=12,入力項目!$S$5,0),0) +
IF(AND(入力項目!$S$7=$A390,入力項目!$S$8=$D390),子育て関連マスタ!$C$14,0) +
IFERROR(IF(AND(YEAR(EDATE(DATE(入力項目!$S$7,入力項目!$S$8,1),1))=$A390,MONTH(EDATE(DATE(入力項目!$S$7,入力項目!$S$8,1),1))=$D390),子育て関連マスタ!$C$15,0),0) +
IF(AND(OR(P390=3,P390=5,P390=7),$D390=11),子育て関連マスタ!$C$17,0) +
IF(AND(P390=20,$D390=1),子育て関連マスタ!$C$18,0) +
IF(AND(P390=20,$D390=1),
IFERROR(_xlfn.IFS(
入力項目!$S$10="男",子育て関連マスタ!$C$18,
入力項目!$S$10="女",子育て関連マスタ!$C$19
),0),0
) +
IF(AND(P390&gt;=入力項目!$S$18,P390&lt;=入力項目!$S$19),入力項目!$S$20,0) +
IF(AND(P390&gt;=入力項目!$S$21,P390&lt;=入力項目!$S$22),入力項目!$S$23,0) +
IF(AND(P390&gt;=入力項目!$S$24,P390&lt;=入力項目!$S$25),入力項目!$S$26,0)
)</f>
        <v>0</v>
      </c>
      <c r="AE390">
        <f ca="1">-(
_xlfn.IFS(
Q390&lt;=入力項目!$S$11,0,
AND(Q390&gt;=入力項目!$S$11+1,Q390&lt;=3),IFERROR(VLOOKUP(入力項目!$S$12,子育て関連マスタ!$I$4:$M$5,4,FALSE),0),
AND(Q390&gt;=4,Q390&lt;=6),IFERROR(VLOOKUP(入力項目!$S$13,子育て関連マスタ!$I$9:$M$12,4,FALSE),0),
AND(Q390&gt;=7,Q390&lt;=12),IFERROR(VLOOKUP(入力項目!$S$14,子育て関連マスタ!$I$16:$M$17,4,FALSE),0),
AND(Q390&gt;=13,Q390&lt;=15),IFERROR(VLOOKUP(入力項目!$S$15,子育て関連マスタ!$I$21:$M$22,4,FALSE),0),
AND(Q390&gt;=16,Q390&lt;=18),IFERROR(VLOOKUP(入力項目!$S$16,子育て関連マスタ!$I$26:$M$28,4,FALSE),0),
AND(Q390&gt;=19,Q390&lt;=20,入力項目!$S$16="高専"),IFERROR(VLOOKUP(入力項目!$S$16,子育て関連マスタ!$I$26:$M$28,4,FALSE),0),
AND(Q390&gt;=19,Q390&lt;=20,入力項目!$S$16&lt;&gt;"高専"),IFERROR(VLOOKUP(入力項目!$S$17,子育て関連マスタ!$I$32:$M$37,4,FALSE),0),
AND(Q390&gt;=21,Q390&lt;=22,入力項目!$S$16="高専"),IFERROR(VLOOKUP(入力項目!$S$17,子育て関連マスタ!$I$32:$M$34,4,FALSE),0),
AND(Q390&gt;=21,Q390&lt;=22,入力項目!$S$16&lt;&gt;"高専"),IFERROR(VLOOKUP(入力項目!$S$17,子育て関連マスタ!$I$32:$M$34,4,FALSE),0),
Q390&gt;=23,0
) +
IF($D390=4,
  IFERROR(_xlfn.IFS(
  Q390&lt;=入力項目!$S$11,0,
  AND(Q390=入力項目!$S$11),IFERROR(VLOOKUP(入力項目!$S$12,子育て関連マスタ!$I$4:$M$5,2,FALSE),0),
  AND(Q390=4),IFERROR(VLOOKUP(入力項目!$S$13,子育て関連マスタ!$I$9:$M$12,2,FALSE),0),
  AND(Q390=7),IFERROR(VLOOKUP(入力項目!$S$14,子育て関連マスタ!$I$16:$M$17,2,FALSE),0),
  AND(Q390=13),IFERROR(VLOOKUP(入力項目!$S$15,子育て関連マスタ!$I$21:$M$22,2,FALSE),0),
  AND(Q390=16),IFERROR(VLOOKUP(入力項目!$S$16,子育て関連マスタ!$I$26:$M$28,2,FALSE),0),
  AND(Q390=19,入力項目!$S$16&lt;&gt;"高専"),IFERROR(VLOOKUP(入力項目!$S$17,子育て関連マスタ!$I$32:$M$37,2,FALSE),0),
  AND(Q390=21,入力項目!$S$16="高専"),IFERROR(VLOOKUP(入力項目!$S$17,子育て関連マスタ!$I$32:$M$37,2,FALSE),0),
  Q390&gt;=22,0
  ),0),0
) +
IF(AND(Q390&gt;=1,Q390&lt;=15),IF($D390=入力項目!$S$8,入力項目!$S$3,0),0) +
IF(AND(Q390&gt;=1,Q390&lt;=15),IF($D390=5,入力項目!$S$4,0),0) +
IF(AND(Q390&gt;=1,Q390&lt;=15),IF($D390=12,入力項目!$S$5,0),0) +
IF(AND(入力項目!$S$7=$A390,入力項目!$S$8=$D390),子育て関連マスタ!$C$14,0) +
IFERROR(IF(AND(YEAR(EDATE(DATE(入力項目!$S$7,入力項目!$S$8,1),1))=$A390,MONTH(EDATE(DATE(入力項目!$S$7,入力項目!$S$8,1),1))=$D390),子育て関連マスタ!$C$15,0),0) +
IF(AND(OR(Q390=3,Q390=5,Q390=7),$D390=11),子育て関連マスタ!$C$17,0) +
IF(AND(Q390=20,$D390=1),子育て関連マスタ!$C$18,0) +
IF(AND(Q390=20,$D390=1),
IFERROR(_xlfn.IFS(
入力項目!$S$10="男",子育て関連マスタ!$C$18,
入力項目!$S$10="女",子育て関連マスタ!$C$19
),0),0
) +
IF(AND(Q390&gt;=入力項目!$S$18,Q390&lt;=入力項目!$S$19),入力項目!$S$20,0) +
IF(AND(Q390&gt;=入力項目!$S$21,Q390&lt;=入力項目!$S$22),入力項目!$S$23,0) +
IF(AND(Q390&gt;=入力項目!$S$24,Q390&lt;=入力項目!$S$25),入力項目!$S$26,0)
)</f>
        <v>0</v>
      </c>
      <c r="AF390">
        <f ca="1">-(
_xlfn.IFS(
R390&lt;=入力項目!$S$11,0,
AND(R390&gt;=入力項目!$S$11+1,R390&lt;=3),IFERROR(VLOOKUP(入力項目!$S$12,子育て関連マスタ!$I$4:$M$5,4,FALSE),0),
AND(R390&gt;=4,R390&lt;=6),IFERROR(VLOOKUP(入力項目!$S$13,子育て関連マスタ!$I$9:$M$12,4,FALSE),0),
AND(R390&gt;=7,R390&lt;=12),IFERROR(VLOOKUP(入力項目!$S$14,子育て関連マスタ!$I$16:$M$17,4,FALSE),0),
AND(R390&gt;=13,R390&lt;=15),IFERROR(VLOOKUP(入力項目!$S$15,子育て関連マスタ!$I$21:$M$22,4,FALSE),0),
AND(R390&gt;=16,R390&lt;=18),IFERROR(VLOOKUP(入力項目!$S$16,子育て関連マスタ!$I$26:$M$28,4,FALSE),0),
AND(R390&gt;=19,R390&lt;=20,入力項目!$S$16="高専"),IFERROR(VLOOKUP(入力項目!$S$16,子育て関連マスタ!$I$26:$M$28,4,FALSE),0),
AND(R390&gt;=19,R390&lt;=20,入力項目!$S$16&lt;&gt;"高専"),IFERROR(VLOOKUP(入力項目!$S$17,子育て関連マスタ!$I$32:$M$37,4,FALSE),0),
AND(R390&gt;=21,R390&lt;=22,入力項目!$S$16="高専"),IFERROR(VLOOKUP(入力項目!$S$17,子育て関連マスタ!$I$32:$M$34,4,FALSE),0),
AND(R390&gt;=21,R390&lt;=22,入力項目!$S$16&lt;&gt;"高専"),IFERROR(VLOOKUP(入力項目!$S$17,子育て関連マスタ!$I$32:$M$34,4,FALSE),0),
R390&gt;=23,0
) +
IF($D390=4,
  IFERROR(_xlfn.IFS(
  R390&lt;=入力項目!$S$11,0,
  AND(R390=入力項目!$S$11),IFERROR(VLOOKUP(入力項目!$S$12,子育て関連マスタ!$I$4:$M$5,2,FALSE),0),
  AND(R390=4),IFERROR(VLOOKUP(入力項目!$S$13,子育て関連マスタ!$I$9:$M$12,2,FALSE),0),
  AND(R390=7),IFERROR(VLOOKUP(入力項目!$S$14,子育て関連マスタ!$I$16:$M$17,2,FALSE),0),
  AND(R390=13),IFERROR(VLOOKUP(入力項目!$S$15,子育て関連マスタ!$I$21:$M$22,2,FALSE),0),
  AND(R390=16),IFERROR(VLOOKUP(入力項目!$S$16,子育て関連マスタ!$I$26:$M$28,2,FALSE),0),
  AND(R390=19,入力項目!$S$16&lt;&gt;"高専"),IFERROR(VLOOKUP(入力項目!$S$17,子育て関連マスタ!$I$32:$M$37,2,FALSE),0),
  AND(R390=21,入力項目!$S$16="高専"),IFERROR(VLOOKUP(入力項目!$S$17,子育て関連マスタ!$I$32:$M$37,2,FALSE),0),
  R390&gt;=22,0
  ),0),0
) +
IF(AND(R390&gt;=1,R390&lt;=15),IF($D390=入力項目!$S$8,入力項目!$S$3,0),0) +
IF(AND(R390&gt;=1,R390&lt;=15),IF($D390=5,入力項目!$S$4,0),0) +
IF(AND(R390&gt;=1,R390&lt;=15),IF($D390=12,入力項目!$S$5,0),0) +
IF(AND(入力項目!$S$7=$A390,入力項目!$S$8=$D390),子育て関連マスタ!$C$14,0) +
IFERROR(IF(AND(YEAR(EDATE(DATE(入力項目!$S$7,入力項目!$S$8,1),1))=$A390,MONTH(EDATE(DATE(入力項目!$S$7,入力項目!$S$8,1),1))=$D390),子育て関連マスタ!$C$15,0),0) +
IF(AND(OR(R390=3,R390=5,R390=7),$D390=11),子育て関連マスタ!$C$17,0) +
IF(AND(R390=20,$D390=1),子育て関連マスタ!$C$18,0) +
IF(AND(R390=20,$D390=1),
IFERROR(_xlfn.IFS(
入力項目!$S$10="男",子育て関連マスタ!$C$18,
入力項目!$S$10="女",子育て関連マスタ!$C$19
),0),0
) +
IF(AND(R390&gt;=入力項目!$S$18,R390&lt;=入力項目!$S$19),入力項目!$S$20,0) +
IF(AND(R390&gt;=入力項目!$S$21,R390&lt;=入力項目!$S$22),入力項目!$S$23,0) +
IF(AND(R390&gt;=入力項目!$S$24,R390&lt;=入力項目!$S$25),入力項目!$S$26,0)
)</f>
        <v>0</v>
      </c>
      <c r="AG390">
        <f ca="1">-(
_xlfn.IFS(
S390&lt;=入力項目!$S$11,0,
AND(S390&gt;=入力項目!$S$11+1,S390&lt;=3),IFERROR(VLOOKUP(入力項目!$S$12,子育て関連マスタ!$I$4:$M$5,4,FALSE),0),
AND(S390&gt;=4,S390&lt;=6),IFERROR(VLOOKUP(入力項目!$S$13,子育て関連マスタ!$I$9:$M$12,4,FALSE),0),
AND(S390&gt;=7,S390&lt;=12),IFERROR(VLOOKUP(入力項目!$S$14,子育て関連マスタ!$I$16:$M$17,4,FALSE),0),
AND(S390&gt;=13,S390&lt;=15),IFERROR(VLOOKUP(入力項目!$S$15,子育て関連マスタ!$I$21:$M$22,4,FALSE),0),
AND(S390&gt;=16,S390&lt;=18),IFERROR(VLOOKUP(入力項目!$S$16,子育て関連マスタ!$I$26:$M$28,4,FALSE),0),
AND(S390&gt;=19,S390&lt;=20,入力項目!$S$16="高専"),IFERROR(VLOOKUP(入力項目!$S$16,子育て関連マスタ!$I$26:$M$28,4,FALSE),0),
AND(S390&gt;=19,S390&lt;=20,入力項目!$S$16&lt;&gt;"高専"),IFERROR(VLOOKUP(入力項目!$S$17,子育て関連マスタ!$I$32:$M$37,4,FALSE),0),
AND(S390&gt;=21,S390&lt;=22,入力項目!$S$16="高専"),IFERROR(VLOOKUP(入力項目!$S$17,子育て関連マスタ!$I$32:$M$34,4,FALSE),0),
AND(S390&gt;=21,S390&lt;=22,入力項目!$S$16&lt;&gt;"高専"),IFERROR(VLOOKUP(入力項目!$S$17,子育て関連マスタ!$I$32:$M$34,4,FALSE),0),
S390&gt;=23,0
) +
IF($D390=4,
  IFERROR(_xlfn.IFS(
  S390&lt;=入力項目!$S$11,0,
  AND(S390=入力項目!$S$11),IFERROR(VLOOKUP(入力項目!$S$12,子育て関連マスタ!$I$4:$M$5,2,FALSE),0),
  AND(S390=4),IFERROR(VLOOKUP(入力項目!$S$13,子育て関連マスタ!$I$9:$M$12,2,FALSE),0),
  AND(S390=7),IFERROR(VLOOKUP(入力項目!$S$14,子育て関連マスタ!$I$16:$M$17,2,FALSE),0),
  AND(S390=13),IFERROR(VLOOKUP(入力項目!$S$15,子育て関連マスタ!$I$21:$M$22,2,FALSE),0),
  AND(S390=16),IFERROR(VLOOKUP(入力項目!$S$16,子育て関連マスタ!$I$26:$M$28,2,FALSE),0),
  AND(S390=19,入力項目!$S$16&lt;&gt;"高専"),IFERROR(VLOOKUP(入力項目!$S$17,子育て関連マスタ!$I$32:$M$37,2,FALSE),0),
  AND(S390=21,入力項目!$S$16="高専"),IFERROR(VLOOKUP(入力項目!$S$17,子育て関連マスタ!$I$32:$M$37,2,FALSE),0),
  S390&gt;=22,0
  ),0),0
) +
IF(AND(S390&gt;=1,S390&lt;=15),IF($D390=入力項目!$S$8,入力項目!$S$3,0),0) +
IF(AND(S390&gt;=1,S390&lt;=15),IF($D390=5,入力項目!$S$4,0),0) +
IF(AND(S390&gt;=1,S390&lt;=15),IF($D390=12,入力項目!$S$5,0),0) +
IF(AND(入力項目!$S$7=$A390,入力項目!$S$8=$D390),子育て関連マスタ!$C$14,0) +
IFERROR(IF(AND(YEAR(EDATE(DATE(入力項目!$S$7,入力項目!$S$8,1),1))=$A390,MONTH(EDATE(DATE(入力項目!$S$7,入力項目!$S$8,1),1))=$D390),子育て関連マスタ!$C$15,0),0) +
IF(AND(OR(S390=3,S390=5,S390=7),$D390=11),子育て関連マスタ!$C$17,0) +
IF(AND(S390=20,$D390=1),子育て関連マスタ!$C$18,0) +
IF(AND(S390=20,$D390=1),
IFERROR(_xlfn.IFS(
入力項目!$S$10="男",子育て関連マスタ!$C$18,
入力項目!$S$10="女",子育て関連マスタ!$C$19
),0),0
) +
IF(AND(S390&gt;=入力項目!$S$18,S390&lt;=入力項目!$S$19),入力項目!$S$20,0) +
IF(AND(S390&gt;=入力項目!$S$21,S390&lt;=入力項目!$S$22),入力項目!$S$23,0) +
IF(AND(S390&gt;=入力項目!$S$24,S390&lt;=入力項目!$S$25),入力項目!$S$26,0)
)</f>
        <v>0</v>
      </c>
      <c r="AH390">
        <f ca="1">-(
_xlfn.IFS(
T390&lt;=入力項目!$S$11,0,
AND(T390&gt;=入力項目!$S$11+1,T390&lt;=3),IFERROR(VLOOKUP(入力項目!$S$12,子育て関連マスタ!$I$4:$M$5,4,FALSE),0),
AND(T390&gt;=4,T390&lt;=6),IFERROR(VLOOKUP(入力項目!$S$13,子育て関連マスタ!$I$9:$M$12,4,FALSE),0),
AND(T390&gt;=7,T390&lt;=12),IFERROR(VLOOKUP(入力項目!$S$14,子育て関連マスタ!$I$16:$M$17,4,FALSE),0),
AND(T390&gt;=13,T390&lt;=15),IFERROR(VLOOKUP(入力項目!$S$15,子育て関連マスタ!$I$21:$M$22,4,FALSE),0),
AND(T390&gt;=16,T390&lt;=18),IFERROR(VLOOKUP(入力項目!$S$16,子育て関連マスタ!$I$26:$M$28,4,FALSE),0),
AND(T390&gt;=19,T390&lt;=20,入力項目!$S$16="高専"),IFERROR(VLOOKUP(入力項目!$S$16,子育て関連マスタ!$I$26:$M$28,4,FALSE),0),
AND(T390&gt;=19,T390&lt;=20,入力項目!$S$16&lt;&gt;"高専"),IFERROR(VLOOKUP(入力項目!$S$17,子育て関連マスタ!$I$32:$M$37,4,FALSE),0),
AND(T390&gt;=21,T390&lt;=22,入力項目!$S$16="高専"),IFERROR(VLOOKUP(入力項目!$S$17,子育て関連マスタ!$I$32:$M$34,4,FALSE),0),
AND(T390&gt;=21,T390&lt;=22,入力項目!$S$16&lt;&gt;"高専"),IFERROR(VLOOKUP(入力項目!$S$17,子育て関連マスタ!$I$32:$M$34,4,FALSE),0),
T390&gt;=23,0
) +
IF($D390=4,
  IFERROR(_xlfn.IFS(
  T390&lt;=入力項目!$S$11,0,
  AND(T390=入力項目!$S$11),IFERROR(VLOOKUP(入力項目!$S$12,子育て関連マスタ!$I$4:$M$5,2,FALSE),0),
  AND(T390=4),IFERROR(VLOOKUP(入力項目!$S$13,子育て関連マスタ!$I$9:$M$12,2,FALSE),0),
  AND(T390=7),IFERROR(VLOOKUP(入力項目!$S$14,子育て関連マスタ!$I$16:$M$17,2,FALSE),0),
  AND(T390=13),IFERROR(VLOOKUP(入力項目!$S$15,子育て関連マスタ!$I$21:$M$22,2,FALSE),0),
  AND(T390=16),IFERROR(VLOOKUP(入力項目!$S$16,子育て関連マスタ!$I$26:$M$28,2,FALSE),0),
  AND(T390=19,入力項目!$S$16&lt;&gt;"高専"),IFERROR(VLOOKUP(入力項目!$S$17,子育て関連マスタ!$I$32:$M$37,2,FALSE),0),
  AND(T390=21,入力項目!$S$16="高専"),IFERROR(VLOOKUP(入力項目!$S$17,子育て関連マスタ!$I$32:$M$37,2,FALSE),0),
  T390&gt;=22,0
  ),0),0
) +
IF(AND(T390&gt;=1,T390&lt;=15),IF($D390=入力項目!$S$8,入力項目!$S$3,0),0) +
IF(AND(T390&gt;=1,T390&lt;=15),IF($D390=5,入力項目!$S$4,0),0) +
IF(AND(T390&gt;=1,T390&lt;=15),IF($D390=12,入力項目!$S$5,0),0) +
IF(AND(入力項目!$S$7=$A390,入力項目!$S$8=$D390),子育て関連マスタ!$C$14,0) +
IFERROR(IF(AND(YEAR(EDATE(DATE(入力項目!$S$7,入力項目!$S$8,1),1))=$A390,MONTH(EDATE(DATE(入力項目!$S$7,入力項目!$S$8,1),1))=$D390),子育て関連マスタ!$C$15,0),0) +
IF(AND(OR(T390=3,T390=5,T390=7),$D390=11),子育て関連マスタ!$C$17,0) +
IF(AND(T390=20,$D390=1),子育て関連マスタ!$C$18,0) +
IF(AND(T390=20,$D390=1),
IFERROR(_xlfn.IFS(
入力項目!$S$10="男",子育て関連マスタ!$C$18,
入力項目!$S$10="女",子育て関連マスタ!$C$19
),0),0
) +
IF(AND(T390&gt;=入力項目!$S$18,T390&lt;=入力項目!$S$19),入力項目!$S$20,0) +
IF(AND(T390&gt;=入力項目!$S$21,T390&lt;=入力項目!$S$22),入力項目!$S$23,0) +
IF(AND(T390&gt;=入力項目!$S$24,T390&lt;=入力項目!$S$25),入力項目!$S$26,0)
)</f>
        <v>0</v>
      </c>
      <c r="AI390">
        <f ca="1">-(
_xlfn.IFS(
U390&lt;=入力項目!$S$11,0,
AND(U390&gt;=入力項目!$S$11+1,U390&lt;=3),IFERROR(VLOOKUP(入力項目!$S$12,子育て関連マスタ!$I$4:$M$5,4,FALSE),0),
AND(U390&gt;=4,U390&lt;=6),IFERROR(VLOOKUP(入力項目!$S$13,子育て関連マスタ!$I$9:$M$12,4,FALSE),0),
AND(U390&gt;=7,U390&lt;=12),IFERROR(VLOOKUP(入力項目!$S$14,子育て関連マスタ!$I$16:$M$17,4,FALSE),0),
AND(U390&gt;=13,U390&lt;=15),IFERROR(VLOOKUP(入力項目!$S$15,子育て関連マスタ!$I$21:$M$22,4,FALSE),0),
AND(U390&gt;=16,U390&lt;=18),IFERROR(VLOOKUP(入力項目!$S$16,子育て関連マスタ!$I$26:$M$28,4,FALSE),0),
AND(U390&gt;=19,U390&lt;=20,入力項目!$S$16="高専"),IFERROR(VLOOKUP(入力項目!$S$16,子育て関連マスタ!$I$26:$M$28,4,FALSE),0),
AND(U390&gt;=19,U390&lt;=20,入力項目!$S$16&lt;&gt;"高専"),IFERROR(VLOOKUP(入力項目!$S$17,子育て関連マスタ!$I$32:$M$37,4,FALSE),0),
AND(U390&gt;=21,U390&lt;=22,入力項目!$S$16="高専"),IFERROR(VLOOKUP(入力項目!$S$17,子育て関連マスタ!$I$32:$M$34,4,FALSE),0),
AND(U390&gt;=21,U390&lt;=22,入力項目!$S$16&lt;&gt;"高専"),IFERROR(VLOOKUP(入力項目!$S$17,子育て関連マスタ!$I$32:$M$34,4,FALSE),0),
U390&gt;=23,0
) +
IF($D390=4,
  IFERROR(_xlfn.IFS(
  U390&lt;=入力項目!$S$11,0,
  AND(U390=入力項目!$S$11),IFERROR(VLOOKUP(入力項目!$S$12,子育て関連マスタ!$I$4:$M$5,2,FALSE),0),
  AND(U390=4),IFERROR(VLOOKUP(入力項目!$S$13,子育て関連マスタ!$I$9:$M$12,2,FALSE),0),
  AND(U390=7),IFERROR(VLOOKUP(入力項目!$S$14,子育て関連マスタ!$I$16:$M$17,2,FALSE),0),
  AND(U390=13),IFERROR(VLOOKUP(入力項目!$S$15,子育て関連マスタ!$I$21:$M$22,2,FALSE),0),
  AND(U390=16),IFERROR(VLOOKUP(入力項目!$S$16,子育て関連マスタ!$I$26:$M$28,2,FALSE),0),
  AND(U390=19,入力項目!$S$16&lt;&gt;"高専"),IFERROR(VLOOKUP(入力項目!$S$17,子育て関連マスタ!$I$32:$M$37,2,FALSE),0),
  AND(U390=21,入力項目!$S$16="高専"),IFERROR(VLOOKUP(入力項目!$S$17,子育て関連マスタ!$I$32:$M$37,2,FALSE),0),
  U390&gt;=22,0
  ),0),0
) +
IF(AND(U390&gt;=1,U390&lt;=15),IF($D390=入力項目!$S$8,入力項目!$S$3,0),0) +
IF(AND(U390&gt;=1,U390&lt;=15),IF($D390=5,入力項目!$S$4,0),0) +
IF(AND(U390&gt;=1,U390&lt;=15),IF($D390=12,入力項目!$S$5,0),0) +
IF(AND(入力項目!$S$7=$A390,入力項目!$S$8=$D390),子育て関連マスタ!$C$14,0) +
IFERROR(IF(AND(YEAR(EDATE(DATE(入力項目!$S$7,入力項目!$S$8,1),1))=$A390,MONTH(EDATE(DATE(入力項目!$S$7,入力項目!$S$8,1),1))=$D390),子育て関連マスタ!$C$15,0),0) +
IF(AND(OR(U390=3,U390=5,U390=7),$D390=11),子育て関連マスタ!$C$17,0) +
IF(AND(U390=20,$D390=1),子育て関連マスタ!$C$18,0) +
IF(AND(U390=20,$D390=1),
IFERROR(_xlfn.IFS(
入力項目!$S$10="男",子育て関連マスタ!$C$18,
入力項目!$S$10="女",子育て関連マスタ!$C$19
),0),0
) +
IF(AND(U390&gt;=入力項目!$S$18,U390&lt;=入力項目!$S$19),入力項目!$S$20,0) +
IF(AND(U390&gt;=入力項目!$S$21,U390&lt;=入力項目!$S$22),入力項目!$S$23,0) +
IF(AND(U390&gt;=入力項目!$S$24,U390&lt;=入力項目!$S$25),入力項目!$S$26,0)
)</f>
        <v>0</v>
      </c>
      <c r="AJ390" s="10">
        <f ca="1">-VLOOKUP($D390,月別収支!$A$2:$H$13,7,FALSE)</f>
        <v>-20000</v>
      </c>
    </row>
    <row r="391" spans="1:36" x14ac:dyDescent="0.4">
      <c r="A391">
        <f t="shared" ca="1" si="105"/>
        <v>2057</v>
      </c>
      <c r="B391">
        <f t="shared" ca="1" si="112"/>
        <v>2056</v>
      </c>
      <c r="C391">
        <f t="shared" ca="1" si="113"/>
        <v>33</v>
      </c>
      <c r="D391">
        <f t="shared" ca="1" si="106"/>
        <v>1</v>
      </c>
      <c r="E391" t="str">
        <f t="shared" ca="1" si="107"/>
        <v>2057年1月</v>
      </c>
      <c r="F391">
        <f ca="1">IF(OR(入力項目!$N$5&lt;$A391,AND(入力項目!$N$5=$A391,入力項目!$N$6&lt;$D391)),IF(F390=0,1,IF(G391=12,F390+1,F390)),0)</f>
        <v>32</v>
      </c>
      <c r="G391">
        <f ca="1">IF(OR(入力項目!$N$5&lt;$A391,AND(入力項目!$N$5=$A391,入力項目!$N$6&lt;$D391)),IF(G390=12,1,G390+1),0)</f>
        <v>3</v>
      </c>
      <c r="H391" t="str">
        <f t="shared" ca="1" si="108"/>
        <v>32_3</v>
      </c>
      <c r="I391">
        <f ca="1">IF(
  IFERROR(AND($C391&gt;0,MOD($C391,入力項目!$N$22)=0,$D391=入力項目!$N$23), FALSE),
  1,
  IF(
    AND(I390&gt;0,J390=12),
    IF(I390=入力項目!$N$28, 0, I390+1),
    I390
  )
)</f>
        <v>3</v>
      </c>
      <c r="J391">
        <f ca="1">IF($D391=入力項目!$N$23,1,IFERROR(J390+1,1))</f>
        <v>8</v>
      </c>
      <c r="K391" t="str">
        <f t="shared" ca="1" si="109"/>
        <v>3_8</v>
      </c>
      <c r="L391">
        <f ca="1">L390+IF(入力項目!$D$4=$D391,1,0)</f>
        <v>61</v>
      </c>
      <c r="M391" t="str">
        <f t="shared" ca="1" si="110"/>
        <v>61歳</v>
      </c>
      <c r="N391">
        <f t="shared" ca="1" si="114"/>
        <v>62</v>
      </c>
      <c r="O391" t="str">
        <f t="shared" ca="1" si="111"/>
        <v>62歳</v>
      </c>
      <c r="P391">
        <f t="shared" ca="1" si="115"/>
        <v>36</v>
      </c>
      <c r="Q391">
        <f t="shared" ca="1" si="116"/>
        <v>34</v>
      </c>
      <c r="R391">
        <f t="shared" ca="1" si="117"/>
        <v>2057</v>
      </c>
      <c r="S391">
        <f t="shared" ca="1" si="118"/>
        <v>2057</v>
      </c>
      <c r="T391">
        <f t="shared" ca="1" si="119"/>
        <v>2057</v>
      </c>
      <c r="U391">
        <f t="shared" ca="1" si="120"/>
        <v>2057</v>
      </c>
      <c r="V391" s="10">
        <f t="shared" ca="1" si="121"/>
        <v>48712245</v>
      </c>
      <c r="W391" s="10">
        <f ca="1">IF($L391&lt;その他マスタ!$B$1,VLOOKUP($D391,月別収支!$A$2:$H$13,2,FALSE),その他マスタ!$B$3)+IF(AND($L391=その他マスタ!$B$1,入力項目!$I$9="あり",$D391=入力項目!$D$4),その他マスタ!$B$2,0)</f>
        <v>300000</v>
      </c>
      <c r="X391" s="10">
        <f ca="1">-IF(入力項目!$K$5=TRUE,
IF($F391+$G391&lt;3,VLOOKUP($D391,月別収支!$A$2:$H$13,8,FALSE),0)+IFERROR(VLOOKUP($H391,住宅ローン計算!C:P,13,FALSE),0)+IF($F391&gt;1,IF(OR($G391=3,$G391=6,$G391=9,$G391=12),ROUNDUP(入力項目!$N$18/4,0),0),0),
VLOOKUP($D391,月別収支!$A$2:$H$13,8,FALSE))</f>
        <v>-91090</v>
      </c>
      <c r="Y391" s="10">
        <f ca="1">-VLOOKUP($D391,月別収支!$A$2:$H$13,3,FALSE)</f>
        <v>-75000</v>
      </c>
      <c r="Z391" s="10">
        <f ca="1">-VLOOKUP($D391,月別収支!$A$2:$H$13,4,FALSE)</f>
        <v>-27000</v>
      </c>
      <c r="AA391" s="10">
        <f ca="1">-VLOOKUP($D391,月別収支!$A$2:$H$13,6,FALSE)</f>
        <v>-10000</v>
      </c>
      <c r="AB391" s="10">
        <f ca="1">-(
VLOOKUP($D391,月別収支!$A$2:$H$13,5,FALSE)+IF(AND(入力項目!$I$27&lt;=$A391,ISEVEN($A391-入力項目!$I$27),入力項目!$I$28=$D391),入力項目!$I$26,0)
+IF(入力項目!$K$26=TRUE,
IFERROR(VLOOKUP($K391,マイカーローン計算!C:P,13,FALSE),0),
IFERROR(
  IF(AND($C391&gt;0,MOD($C391,入力項目!$N$22)=0,$D391=入力項目!$N$23),入力項目!$N$24,0),
 0
)
)
)</f>
        <v>-20000</v>
      </c>
      <c r="AC391" s="10">
        <f ca="1">-IF($A391&lt;入力項目!$N$33,入力項目!$N$35,IF(AND($A391=入力項目!$N$33,$D391&lt;=入力項目!$N$34),入力項目!$N$35,0))</f>
        <v>0</v>
      </c>
      <c r="AD391">
        <f ca="1">-(
_xlfn.IFS(
P391&lt;=入力項目!$S$11,0,
AND(P391&gt;=入力項目!$S$11+1,P391&lt;=3),IFERROR(VLOOKUP(入力項目!$S$12,子育て関連マスタ!$I$4:$M$5,4,FALSE),0),
AND(P391&gt;=4,P391&lt;=6),IFERROR(VLOOKUP(入力項目!$S$13,子育て関連マスタ!$I$9:$M$12,4,FALSE),0),
AND(P391&gt;=7,P391&lt;=12),IFERROR(VLOOKUP(入力項目!$S$14,子育て関連マスタ!$I$16:$M$17,4,FALSE),0),
AND(P391&gt;=13,P391&lt;=15),IFERROR(VLOOKUP(入力項目!$S$15,子育て関連マスタ!$I$21:$M$22,4,FALSE),0),
AND(P391&gt;=16,P391&lt;=18),IFERROR(VLOOKUP(入力項目!$S$16,子育て関連マスタ!$I$26:$M$28,4,FALSE),0),
AND(P391&gt;=19,P391&lt;=20,入力項目!$S$16="高専"),IFERROR(VLOOKUP(入力項目!$S$16,子育て関連マスタ!$I$26:$M$28,4,FALSE),0),
AND(P391&gt;=19,P391&lt;=20,入力項目!$S$16&lt;&gt;"高専"),IFERROR(VLOOKUP(入力項目!$S$17,子育て関連マスタ!$I$32:$M$37,4,FALSE),0),
AND(P391&gt;=21,P391&lt;=22,入力項目!$S$16="高専"),IFERROR(VLOOKUP(入力項目!$S$17,子育て関連マスタ!$I$32:$M$34,4,FALSE),0),
AND(P391&gt;=21,P391&lt;=22,入力項目!$S$16&lt;&gt;"高専"),IFERROR(VLOOKUP(入力項目!$S$17,子育て関連マスタ!$I$32:$M$34,4,FALSE),0),
P391&gt;=23,0
) +
IF($D391=4,
  IFERROR(_xlfn.IFS(
  P391&lt;=入力項目!$S$11,0,
  AND(P391=入力項目!$S$11),IFERROR(VLOOKUP(入力項目!$S$12,子育て関連マスタ!$I$4:$M$5,2,FALSE),0),
  AND(P391=4),IFERROR(VLOOKUP(入力項目!$S$13,子育て関連マスタ!$I$9:$M$12,2,FALSE),0),
  AND(P391=7),IFERROR(VLOOKUP(入力項目!$S$14,子育て関連マスタ!$I$16:$M$17,2,FALSE),0),
  AND(P391=13),IFERROR(VLOOKUP(入力項目!$S$15,子育て関連マスタ!$I$21:$M$22,2,FALSE),0),
  AND(P391=16),IFERROR(VLOOKUP(入力項目!$S$16,子育て関連マスタ!$I$26:$M$28,2,FALSE),0),
  AND(P391=19,入力項目!$S$16&lt;&gt;"高専"),IFERROR(VLOOKUP(入力項目!$S$17,子育て関連マスタ!$I$32:$M$37,2,FALSE),0),
  AND(P391=21,入力項目!$S$16="高専"),IFERROR(VLOOKUP(入力項目!$S$17,子育て関連マスタ!$I$32:$M$37,2,FALSE),0),
  P391&gt;=22,0
  ),0),0
) +
IF(AND(P391&gt;=1,P391&lt;=15),IF($D391=入力項目!$S$8,入力項目!$S$3,0),0) +
IF(AND(P391&gt;=1,P391&lt;=15),IF($D391=5,入力項目!$S$4,0),0) +
IF(AND(P391&gt;=1,P391&lt;=15),IF($D391=12,入力項目!$S$5,0),0) +
IF(AND(入力項目!$S$7=$A391,入力項目!$S$8=$D391),子育て関連マスタ!$C$14,0) +
IFERROR(IF(AND(YEAR(EDATE(DATE(入力項目!$S$7,入力項目!$S$8,1),1))=$A391,MONTH(EDATE(DATE(入力項目!$S$7,入力項目!$S$8,1),1))=$D391),子育て関連マスタ!$C$15,0),0) +
IF(AND(OR(P391=3,P391=5,P391=7),$D391=11),子育て関連マスタ!$C$17,0) +
IF(AND(P391=20,$D391=1),子育て関連マスタ!$C$18,0) +
IF(AND(P391=20,$D391=1),
IFERROR(_xlfn.IFS(
入力項目!$S$10="男",子育て関連マスタ!$C$18,
入力項目!$S$10="女",子育て関連マスタ!$C$19
),0),0
) +
IF(AND(P391&gt;=入力項目!$S$18,P391&lt;=入力項目!$S$19),入力項目!$S$20,0) +
IF(AND(P391&gt;=入力項目!$S$21,P391&lt;=入力項目!$S$22),入力項目!$S$23,0) +
IF(AND(P391&gt;=入力項目!$S$24,P391&lt;=入力項目!$S$25),入力項目!$S$26,0)
)</f>
        <v>0</v>
      </c>
      <c r="AE391">
        <f ca="1">-(
_xlfn.IFS(
Q391&lt;=入力項目!$S$11,0,
AND(Q391&gt;=入力項目!$S$11+1,Q391&lt;=3),IFERROR(VLOOKUP(入力項目!$S$12,子育て関連マスタ!$I$4:$M$5,4,FALSE),0),
AND(Q391&gt;=4,Q391&lt;=6),IFERROR(VLOOKUP(入力項目!$S$13,子育て関連マスタ!$I$9:$M$12,4,FALSE),0),
AND(Q391&gt;=7,Q391&lt;=12),IFERROR(VLOOKUP(入力項目!$S$14,子育て関連マスタ!$I$16:$M$17,4,FALSE),0),
AND(Q391&gt;=13,Q391&lt;=15),IFERROR(VLOOKUP(入力項目!$S$15,子育て関連マスタ!$I$21:$M$22,4,FALSE),0),
AND(Q391&gt;=16,Q391&lt;=18),IFERROR(VLOOKUP(入力項目!$S$16,子育て関連マスタ!$I$26:$M$28,4,FALSE),0),
AND(Q391&gt;=19,Q391&lt;=20,入力項目!$S$16="高専"),IFERROR(VLOOKUP(入力項目!$S$16,子育て関連マスタ!$I$26:$M$28,4,FALSE),0),
AND(Q391&gt;=19,Q391&lt;=20,入力項目!$S$16&lt;&gt;"高専"),IFERROR(VLOOKUP(入力項目!$S$17,子育て関連マスタ!$I$32:$M$37,4,FALSE),0),
AND(Q391&gt;=21,Q391&lt;=22,入力項目!$S$16="高専"),IFERROR(VLOOKUP(入力項目!$S$17,子育て関連マスタ!$I$32:$M$34,4,FALSE),0),
AND(Q391&gt;=21,Q391&lt;=22,入力項目!$S$16&lt;&gt;"高専"),IFERROR(VLOOKUP(入力項目!$S$17,子育て関連マスタ!$I$32:$M$34,4,FALSE),0),
Q391&gt;=23,0
) +
IF($D391=4,
  IFERROR(_xlfn.IFS(
  Q391&lt;=入力項目!$S$11,0,
  AND(Q391=入力項目!$S$11),IFERROR(VLOOKUP(入力項目!$S$12,子育て関連マスタ!$I$4:$M$5,2,FALSE),0),
  AND(Q391=4),IFERROR(VLOOKUP(入力項目!$S$13,子育て関連マスタ!$I$9:$M$12,2,FALSE),0),
  AND(Q391=7),IFERROR(VLOOKUP(入力項目!$S$14,子育て関連マスタ!$I$16:$M$17,2,FALSE),0),
  AND(Q391=13),IFERROR(VLOOKUP(入力項目!$S$15,子育て関連マスタ!$I$21:$M$22,2,FALSE),0),
  AND(Q391=16),IFERROR(VLOOKUP(入力項目!$S$16,子育て関連マスタ!$I$26:$M$28,2,FALSE),0),
  AND(Q391=19,入力項目!$S$16&lt;&gt;"高専"),IFERROR(VLOOKUP(入力項目!$S$17,子育て関連マスタ!$I$32:$M$37,2,FALSE),0),
  AND(Q391=21,入力項目!$S$16="高専"),IFERROR(VLOOKUP(入力項目!$S$17,子育て関連マスタ!$I$32:$M$37,2,FALSE),0),
  Q391&gt;=22,0
  ),0),0
) +
IF(AND(Q391&gt;=1,Q391&lt;=15),IF($D391=入力項目!$S$8,入力項目!$S$3,0),0) +
IF(AND(Q391&gt;=1,Q391&lt;=15),IF($D391=5,入力項目!$S$4,0),0) +
IF(AND(Q391&gt;=1,Q391&lt;=15),IF($D391=12,入力項目!$S$5,0),0) +
IF(AND(入力項目!$S$7=$A391,入力項目!$S$8=$D391),子育て関連マスタ!$C$14,0) +
IFERROR(IF(AND(YEAR(EDATE(DATE(入力項目!$S$7,入力項目!$S$8,1),1))=$A391,MONTH(EDATE(DATE(入力項目!$S$7,入力項目!$S$8,1),1))=$D391),子育て関連マスタ!$C$15,0),0) +
IF(AND(OR(Q391=3,Q391=5,Q391=7),$D391=11),子育て関連マスタ!$C$17,0) +
IF(AND(Q391=20,$D391=1),子育て関連マスタ!$C$18,0) +
IF(AND(Q391=20,$D391=1),
IFERROR(_xlfn.IFS(
入力項目!$S$10="男",子育て関連マスタ!$C$18,
入力項目!$S$10="女",子育て関連マスタ!$C$19
),0),0
) +
IF(AND(Q391&gt;=入力項目!$S$18,Q391&lt;=入力項目!$S$19),入力項目!$S$20,0) +
IF(AND(Q391&gt;=入力項目!$S$21,Q391&lt;=入力項目!$S$22),入力項目!$S$23,0) +
IF(AND(Q391&gt;=入力項目!$S$24,Q391&lt;=入力項目!$S$25),入力項目!$S$26,0)
)</f>
        <v>0</v>
      </c>
      <c r="AF391">
        <f ca="1">-(
_xlfn.IFS(
R391&lt;=入力項目!$S$11,0,
AND(R391&gt;=入力項目!$S$11+1,R391&lt;=3),IFERROR(VLOOKUP(入力項目!$S$12,子育て関連マスタ!$I$4:$M$5,4,FALSE),0),
AND(R391&gt;=4,R391&lt;=6),IFERROR(VLOOKUP(入力項目!$S$13,子育て関連マスタ!$I$9:$M$12,4,FALSE),0),
AND(R391&gt;=7,R391&lt;=12),IFERROR(VLOOKUP(入力項目!$S$14,子育て関連マスタ!$I$16:$M$17,4,FALSE),0),
AND(R391&gt;=13,R391&lt;=15),IFERROR(VLOOKUP(入力項目!$S$15,子育て関連マスタ!$I$21:$M$22,4,FALSE),0),
AND(R391&gt;=16,R391&lt;=18),IFERROR(VLOOKUP(入力項目!$S$16,子育て関連マスタ!$I$26:$M$28,4,FALSE),0),
AND(R391&gt;=19,R391&lt;=20,入力項目!$S$16="高専"),IFERROR(VLOOKUP(入力項目!$S$16,子育て関連マスタ!$I$26:$M$28,4,FALSE),0),
AND(R391&gt;=19,R391&lt;=20,入力項目!$S$16&lt;&gt;"高専"),IFERROR(VLOOKUP(入力項目!$S$17,子育て関連マスタ!$I$32:$M$37,4,FALSE),0),
AND(R391&gt;=21,R391&lt;=22,入力項目!$S$16="高専"),IFERROR(VLOOKUP(入力項目!$S$17,子育て関連マスタ!$I$32:$M$34,4,FALSE),0),
AND(R391&gt;=21,R391&lt;=22,入力項目!$S$16&lt;&gt;"高専"),IFERROR(VLOOKUP(入力項目!$S$17,子育て関連マスタ!$I$32:$M$34,4,FALSE),0),
R391&gt;=23,0
) +
IF($D391=4,
  IFERROR(_xlfn.IFS(
  R391&lt;=入力項目!$S$11,0,
  AND(R391=入力項目!$S$11),IFERROR(VLOOKUP(入力項目!$S$12,子育て関連マスタ!$I$4:$M$5,2,FALSE),0),
  AND(R391=4),IFERROR(VLOOKUP(入力項目!$S$13,子育て関連マスタ!$I$9:$M$12,2,FALSE),0),
  AND(R391=7),IFERROR(VLOOKUP(入力項目!$S$14,子育て関連マスタ!$I$16:$M$17,2,FALSE),0),
  AND(R391=13),IFERROR(VLOOKUP(入力項目!$S$15,子育て関連マスタ!$I$21:$M$22,2,FALSE),0),
  AND(R391=16),IFERROR(VLOOKUP(入力項目!$S$16,子育て関連マスタ!$I$26:$M$28,2,FALSE),0),
  AND(R391=19,入力項目!$S$16&lt;&gt;"高専"),IFERROR(VLOOKUP(入力項目!$S$17,子育て関連マスタ!$I$32:$M$37,2,FALSE),0),
  AND(R391=21,入力項目!$S$16="高専"),IFERROR(VLOOKUP(入力項目!$S$17,子育て関連マスタ!$I$32:$M$37,2,FALSE),0),
  R391&gt;=22,0
  ),0),0
) +
IF(AND(R391&gt;=1,R391&lt;=15),IF($D391=入力項目!$S$8,入力項目!$S$3,0),0) +
IF(AND(R391&gt;=1,R391&lt;=15),IF($D391=5,入力項目!$S$4,0),0) +
IF(AND(R391&gt;=1,R391&lt;=15),IF($D391=12,入力項目!$S$5,0),0) +
IF(AND(入力項目!$S$7=$A391,入力項目!$S$8=$D391),子育て関連マスタ!$C$14,0) +
IFERROR(IF(AND(YEAR(EDATE(DATE(入力項目!$S$7,入力項目!$S$8,1),1))=$A391,MONTH(EDATE(DATE(入力項目!$S$7,入力項目!$S$8,1),1))=$D391),子育て関連マスタ!$C$15,0),0) +
IF(AND(OR(R391=3,R391=5,R391=7),$D391=11),子育て関連マスタ!$C$17,0) +
IF(AND(R391=20,$D391=1),子育て関連マスタ!$C$18,0) +
IF(AND(R391=20,$D391=1),
IFERROR(_xlfn.IFS(
入力項目!$S$10="男",子育て関連マスタ!$C$18,
入力項目!$S$10="女",子育て関連マスタ!$C$19
),0),0
) +
IF(AND(R391&gt;=入力項目!$S$18,R391&lt;=入力項目!$S$19),入力項目!$S$20,0) +
IF(AND(R391&gt;=入力項目!$S$21,R391&lt;=入力項目!$S$22),入力項目!$S$23,0) +
IF(AND(R391&gt;=入力項目!$S$24,R391&lt;=入力項目!$S$25),入力項目!$S$26,0)
)</f>
        <v>0</v>
      </c>
      <c r="AG391">
        <f ca="1">-(
_xlfn.IFS(
S391&lt;=入力項目!$S$11,0,
AND(S391&gt;=入力項目!$S$11+1,S391&lt;=3),IFERROR(VLOOKUP(入力項目!$S$12,子育て関連マスタ!$I$4:$M$5,4,FALSE),0),
AND(S391&gt;=4,S391&lt;=6),IFERROR(VLOOKUP(入力項目!$S$13,子育て関連マスタ!$I$9:$M$12,4,FALSE),0),
AND(S391&gt;=7,S391&lt;=12),IFERROR(VLOOKUP(入力項目!$S$14,子育て関連マスタ!$I$16:$M$17,4,FALSE),0),
AND(S391&gt;=13,S391&lt;=15),IFERROR(VLOOKUP(入力項目!$S$15,子育て関連マスタ!$I$21:$M$22,4,FALSE),0),
AND(S391&gt;=16,S391&lt;=18),IFERROR(VLOOKUP(入力項目!$S$16,子育て関連マスタ!$I$26:$M$28,4,FALSE),0),
AND(S391&gt;=19,S391&lt;=20,入力項目!$S$16="高専"),IFERROR(VLOOKUP(入力項目!$S$16,子育て関連マスタ!$I$26:$M$28,4,FALSE),0),
AND(S391&gt;=19,S391&lt;=20,入力項目!$S$16&lt;&gt;"高専"),IFERROR(VLOOKUP(入力項目!$S$17,子育て関連マスタ!$I$32:$M$37,4,FALSE),0),
AND(S391&gt;=21,S391&lt;=22,入力項目!$S$16="高専"),IFERROR(VLOOKUP(入力項目!$S$17,子育て関連マスタ!$I$32:$M$34,4,FALSE),0),
AND(S391&gt;=21,S391&lt;=22,入力項目!$S$16&lt;&gt;"高専"),IFERROR(VLOOKUP(入力項目!$S$17,子育て関連マスタ!$I$32:$M$34,4,FALSE),0),
S391&gt;=23,0
) +
IF($D391=4,
  IFERROR(_xlfn.IFS(
  S391&lt;=入力項目!$S$11,0,
  AND(S391=入力項目!$S$11),IFERROR(VLOOKUP(入力項目!$S$12,子育て関連マスタ!$I$4:$M$5,2,FALSE),0),
  AND(S391=4),IFERROR(VLOOKUP(入力項目!$S$13,子育て関連マスタ!$I$9:$M$12,2,FALSE),0),
  AND(S391=7),IFERROR(VLOOKUP(入力項目!$S$14,子育て関連マスタ!$I$16:$M$17,2,FALSE),0),
  AND(S391=13),IFERROR(VLOOKUP(入力項目!$S$15,子育て関連マスタ!$I$21:$M$22,2,FALSE),0),
  AND(S391=16),IFERROR(VLOOKUP(入力項目!$S$16,子育て関連マスタ!$I$26:$M$28,2,FALSE),0),
  AND(S391=19,入力項目!$S$16&lt;&gt;"高専"),IFERROR(VLOOKUP(入力項目!$S$17,子育て関連マスタ!$I$32:$M$37,2,FALSE),0),
  AND(S391=21,入力項目!$S$16="高専"),IFERROR(VLOOKUP(入力項目!$S$17,子育て関連マスタ!$I$32:$M$37,2,FALSE),0),
  S391&gt;=22,0
  ),0),0
) +
IF(AND(S391&gt;=1,S391&lt;=15),IF($D391=入力項目!$S$8,入力項目!$S$3,0),0) +
IF(AND(S391&gt;=1,S391&lt;=15),IF($D391=5,入力項目!$S$4,0),0) +
IF(AND(S391&gt;=1,S391&lt;=15),IF($D391=12,入力項目!$S$5,0),0) +
IF(AND(入力項目!$S$7=$A391,入力項目!$S$8=$D391),子育て関連マスタ!$C$14,0) +
IFERROR(IF(AND(YEAR(EDATE(DATE(入力項目!$S$7,入力項目!$S$8,1),1))=$A391,MONTH(EDATE(DATE(入力項目!$S$7,入力項目!$S$8,1),1))=$D391),子育て関連マスタ!$C$15,0),0) +
IF(AND(OR(S391=3,S391=5,S391=7),$D391=11),子育て関連マスタ!$C$17,0) +
IF(AND(S391=20,$D391=1),子育て関連マスタ!$C$18,0) +
IF(AND(S391=20,$D391=1),
IFERROR(_xlfn.IFS(
入力項目!$S$10="男",子育て関連マスタ!$C$18,
入力項目!$S$10="女",子育て関連マスタ!$C$19
),0),0
) +
IF(AND(S391&gt;=入力項目!$S$18,S391&lt;=入力項目!$S$19),入力項目!$S$20,0) +
IF(AND(S391&gt;=入力項目!$S$21,S391&lt;=入力項目!$S$22),入力項目!$S$23,0) +
IF(AND(S391&gt;=入力項目!$S$24,S391&lt;=入力項目!$S$25),入力項目!$S$26,0)
)</f>
        <v>0</v>
      </c>
      <c r="AH391">
        <f ca="1">-(
_xlfn.IFS(
T391&lt;=入力項目!$S$11,0,
AND(T391&gt;=入力項目!$S$11+1,T391&lt;=3),IFERROR(VLOOKUP(入力項目!$S$12,子育て関連マスタ!$I$4:$M$5,4,FALSE),0),
AND(T391&gt;=4,T391&lt;=6),IFERROR(VLOOKUP(入力項目!$S$13,子育て関連マスタ!$I$9:$M$12,4,FALSE),0),
AND(T391&gt;=7,T391&lt;=12),IFERROR(VLOOKUP(入力項目!$S$14,子育て関連マスタ!$I$16:$M$17,4,FALSE),0),
AND(T391&gt;=13,T391&lt;=15),IFERROR(VLOOKUP(入力項目!$S$15,子育て関連マスタ!$I$21:$M$22,4,FALSE),0),
AND(T391&gt;=16,T391&lt;=18),IFERROR(VLOOKUP(入力項目!$S$16,子育て関連マスタ!$I$26:$M$28,4,FALSE),0),
AND(T391&gt;=19,T391&lt;=20,入力項目!$S$16="高専"),IFERROR(VLOOKUP(入力項目!$S$16,子育て関連マスタ!$I$26:$M$28,4,FALSE),0),
AND(T391&gt;=19,T391&lt;=20,入力項目!$S$16&lt;&gt;"高専"),IFERROR(VLOOKUP(入力項目!$S$17,子育て関連マスタ!$I$32:$M$37,4,FALSE),0),
AND(T391&gt;=21,T391&lt;=22,入力項目!$S$16="高専"),IFERROR(VLOOKUP(入力項目!$S$17,子育て関連マスタ!$I$32:$M$34,4,FALSE),0),
AND(T391&gt;=21,T391&lt;=22,入力項目!$S$16&lt;&gt;"高専"),IFERROR(VLOOKUP(入力項目!$S$17,子育て関連マスタ!$I$32:$M$34,4,FALSE),0),
T391&gt;=23,0
) +
IF($D391=4,
  IFERROR(_xlfn.IFS(
  T391&lt;=入力項目!$S$11,0,
  AND(T391=入力項目!$S$11),IFERROR(VLOOKUP(入力項目!$S$12,子育て関連マスタ!$I$4:$M$5,2,FALSE),0),
  AND(T391=4),IFERROR(VLOOKUP(入力項目!$S$13,子育て関連マスタ!$I$9:$M$12,2,FALSE),0),
  AND(T391=7),IFERROR(VLOOKUP(入力項目!$S$14,子育て関連マスタ!$I$16:$M$17,2,FALSE),0),
  AND(T391=13),IFERROR(VLOOKUP(入力項目!$S$15,子育て関連マスタ!$I$21:$M$22,2,FALSE),0),
  AND(T391=16),IFERROR(VLOOKUP(入力項目!$S$16,子育て関連マスタ!$I$26:$M$28,2,FALSE),0),
  AND(T391=19,入力項目!$S$16&lt;&gt;"高専"),IFERROR(VLOOKUP(入力項目!$S$17,子育て関連マスタ!$I$32:$M$37,2,FALSE),0),
  AND(T391=21,入力項目!$S$16="高専"),IFERROR(VLOOKUP(入力項目!$S$17,子育て関連マスタ!$I$32:$M$37,2,FALSE),0),
  T391&gt;=22,0
  ),0),0
) +
IF(AND(T391&gt;=1,T391&lt;=15),IF($D391=入力項目!$S$8,入力項目!$S$3,0),0) +
IF(AND(T391&gt;=1,T391&lt;=15),IF($D391=5,入力項目!$S$4,0),0) +
IF(AND(T391&gt;=1,T391&lt;=15),IF($D391=12,入力項目!$S$5,0),0) +
IF(AND(入力項目!$S$7=$A391,入力項目!$S$8=$D391),子育て関連マスタ!$C$14,0) +
IFERROR(IF(AND(YEAR(EDATE(DATE(入力項目!$S$7,入力項目!$S$8,1),1))=$A391,MONTH(EDATE(DATE(入力項目!$S$7,入力項目!$S$8,1),1))=$D391),子育て関連マスタ!$C$15,0),0) +
IF(AND(OR(T391=3,T391=5,T391=7),$D391=11),子育て関連マスタ!$C$17,0) +
IF(AND(T391=20,$D391=1),子育て関連マスタ!$C$18,0) +
IF(AND(T391=20,$D391=1),
IFERROR(_xlfn.IFS(
入力項目!$S$10="男",子育て関連マスタ!$C$18,
入力項目!$S$10="女",子育て関連マスタ!$C$19
),0),0
) +
IF(AND(T391&gt;=入力項目!$S$18,T391&lt;=入力項目!$S$19),入力項目!$S$20,0) +
IF(AND(T391&gt;=入力項目!$S$21,T391&lt;=入力項目!$S$22),入力項目!$S$23,0) +
IF(AND(T391&gt;=入力項目!$S$24,T391&lt;=入力項目!$S$25),入力項目!$S$26,0)
)</f>
        <v>0</v>
      </c>
      <c r="AI391">
        <f ca="1">-(
_xlfn.IFS(
U391&lt;=入力項目!$S$11,0,
AND(U391&gt;=入力項目!$S$11+1,U391&lt;=3),IFERROR(VLOOKUP(入力項目!$S$12,子育て関連マスタ!$I$4:$M$5,4,FALSE),0),
AND(U391&gt;=4,U391&lt;=6),IFERROR(VLOOKUP(入力項目!$S$13,子育て関連マスタ!$I$9:$M$12,4,FALSE),0),
AND(U391&gt;=7,U391&lt;=12),IFERROR(VLOOKUP(入力項目!$S$14,子育て関連マスタ!$I$16:$M$17,4,FALSE),0),
AND(U391&gt;=13,U391&lt;=15),IFERROR(VLOOKUP(入力項目!$S$15,子育て関連マスタ!$I$21:$M$22,4,FALSE),0),
AND(U391&gt;=16,U391&lt;=18),IFERROR(VLOOKUP(入力項目!$S$16,子育て関連マスタ!$I$26:$M$28,4,FALSE),0),
AND(U391&gt;=19,U391&lt;=20,入力項目!$S$16="高専"),IFERROR(VLOOKUP(入力項目!$S$16,子育て関連マスタ!$I$26:$M$28,4,FALSE),0),
AND(U391&gt;=19,U391&lt;=20,入力項目!$S$16&lt;&gt;"高専"),IFERROR(VLOOKUP(入力項目!$S$17,子育て関連マスタ!$I$32:$M$37,4,FALSE),0),
AND(U391&gt;=21,U391&lt;=22,入力項目!$S$16="高専"),IFERROR(VLOOKUP(入力項目!$S$17,子育て関連マスタ!$I$32:$M$34,4,FALSE),0),
AND(U391&gt;=21,U391&lt;=22,入力項目!$S$16&lt;&gt;"高専"),IFERROR(VLOOKUP(入力項目!$S$17,子育て関連マスタ!$I$32:$M$34,4,FALSE),0),
U391&gt;=23,0
) +
IF($D391=4,
  IFERROR(_xlfn.IFS(
  U391&lt;=入力項目!$S$11,0,
  AND(U391=入力項目!$S$11),IFERROR(VLOOKUP(入力項目!$S$12,子育て関連マスタ!$I$4:$M$5,2,FALSE),0),
  AND(U391=4),IFERROR(VLOOKUP(入力項目!$S$13,子育て関連マスタ!$I$9:$M$12,2,FALSE),0),
  AND(U391=7),IFERROR(VLOOKUP(入力項目!$S$14,子育て関連マスタ!$I$16:$M$17,2,FALSE),0),
  AND(U391=13),IFERROR(VLOOKUP(入力項目!$S$15,子育て関連マスタ!$I$21:$M$22,2,FALSE),0),
  AND(U391=16),IFERROR(VLOOKUP(入力項目!$S$16,子育て関連マスタ!$I$26:$M$28,2,FALSE),0),
  AND(U391=19,入力項目!$S$16&lt;&gt;"高専"),IFERROR(VLOOKUP(入力項目!$S$17,子育て関連マスタ!$I$32:$M$37,2,FALSE),0),
  AND(U391=21,入力項目!$S$16="高専"),IFERROR(VLOOKUP(入力項目!$S$17,子育て関連マスタ!$I$32:$M$37,2,FALSE),0),
  U391&gt;=22,0
  ),0),0
) +
IF(AND(U391&gt;=1,U391&lt;=15),IF($D391=入力項目!$S$8,入力項目!$S$3,0),0) +
IF(AND(U391&gt;=1,U391&lt;=15),IF($D391=5,入力項目!$S$4,0),0) +
IF(AND(U391&gt;=1,U391&lt;=15),IF($D391=12,入力項目!$S$5,0),0) +
IF(AND(入力項目!$S$7=$A391,入力項目!$S$8=$D391),子育て関連マスタ!$C$14,0) +
IFERROR(IF(AND(YEAR(EDATE(DATE(入力項目!$S$7,入力項目!$S$8,1),1))=$A391,MONTH(EDATE(DATE(入力項目!$S$7,入力項目!$S$8,1),1))=$D391),子育て関連マスタ!$C$15,0),0) +
IF(AND(OR(U391=3,U391=5,U391=7),$D391=11),子育て関連マスタ!$C$17,0) +
IF(AND(U391=20,$D391=1),子育て関連マスタ!$C$18,0) +
IF(AND(U391=20,$D391=1),
IFERROR(_xlfn.IFS(
入力項目!$S$10="男",子育て関連マスタ!$C$18,
入力項目!$S$10="女",子育て関連マスタ!$C$19
),0),0
) +
IF(AND(U391&gt;=入力項目!$S$18,U391&lt;=入力項目!$S$19),入力項目!$S$20,0) +
IF(AND(U391&gt;=入力項目!$S$21,U391&lt;=入力項目!$S$22),入力項目!$S$23,0) +
IF(AND(U391&gt;=入力項目!$S$24,U391&lt;=入力項目!$S$25),入力項目!$S$26,0)
)</f>
        <v>0</v>
      </c>
      <c r="AJ391" s="10">
        <f ca="1">-VLOOKUP($D391,月別収支!$A$2:$H$13,7,FALSE)</f>
        <v>-20000</v>
      </c>
    </row>
    <row r="392" spans="1:36" x14ac:dyDescent="0.4">
      <c r="A392">
        <f t="shared" ca="1" si="105"/>
        <v>2057</v>
      </c>
      <c r="B392">
        <f t="shared" ca="1" si="112"/>
        <v>2056</v>
      </c>
      <c r="C392">
        <f t="shared" ca="1" si="113"/>
        <v>33</v>
      </c>
      <c r="D392">
        <f t="shared" ca="1" si="106"/>
        <v>2</v>
      </c>
      <c r="E392" t="str">
        <f t="shared" ca="1" si="107"/>
        <v>2057年2月</v>
      </c>
      <c r="F392">
        <f ca="1">IF(OR(入力項目!$N$5&lt;$A392,AND(入力項目!$N$5=$A392,入力項目!$N$6&lt;$D392)),IF(F391=0,1,IF(G392=12,F391+1,F391)),0)</f>
        <v>32</v>
      </c>
      <c r="G392">
        <f ca="1">IF(OR(入力項目!$N$5&lt;$A392,AND(入力項目!$N$5=$A392,入力項目!$N$6&lt;$D392)),IF(G391=12,1,G391+1),0)</f>
        <v>4</v>
      </c>
      <c r="H392" t="str">
        <f t="shared" ca="1" si="108"/>
        <v>32_4</v>
      </c>
      <c r="I392">
        <f ca="1">IF(
  IFERROR(AND($C392&gt;0,MOD($C392,入力項目!$N$22)=0,$D392=入力項目!$N$23), FALSE),
  1,
  IF(
    AND(I391&gt;0,J391=12),
    IF(I391=入力項目!$N$28, 0, I391+1),
    I391
  )
)</f>
        <v>3</v>
      </c>
      <c r="J392">
        <f ca="1">IF($D392=入力項目!$N$23,1,IFERROR(J391+1,1))</f>
        <v>9</v>
      </c>
      <c r="K392" t="str">
        <f t="shared" ca="1" si="109"/>
        <v>3_9</v>
      </c>
      <c r="L392">
        <f ca="1">L391+IF(入力項目!$D$4=$D392,1,0)</f>
        <v>61</v>
      </c>
      <c r="M392" t="str">
        <f t="shared" ca="1" si="110"/>
        <v>61歳</v>
      </c>
      <c r="N392">
        <f t="shared" ca="1" si="114"/>
        <v>62</v>
      </c>
      <c r="O392" t="str">
        <f t="shared" ca="1" si="111"/>
        <v>62歳</v>
      </c>
      <c r="P392">
        <f t="shared" ca="1" si="115"/>
        <v>36</v>
      </c>
      <c r="Q392">
        <f t="shared" ca="1" si="116"/>
        <v>34</v>
      </c>
      <c r="R392">
        <f t="shared" ca="1" si="117"/>
        <v>2057</v>
      </c>
      <c r="S392">
        <f t="shared" ca="1" si="118"/>
        <v>2057</v>
      </c>
      <c r="T392">
        <f t="shared" ca="1" si="119"/>
        <v>2057</v>
      </c>
      <c r="U392">
        <f t="shared" ca="1" si="120"/>
        <v>2057</v>
      </c>
      <c r="V392" s="10">
        <f t="shared" ca="1" si="121"/>
        <v>48806655</v>
      </c>
      <c r="W392" s="10">
        <f ca="1">IF($L392&lt;その他マスタ!$B$1,VLOOKUP($D392,月別収支!$A$2:$H$13,2,FALSE),その他マスタ!$B$3)+IF(AND($L392=その他マスタ!$B$1,入力項目!$I$9="あり",$D392=入力項目!$D$4),その他マスタ!$B$2,0)</f>
        <v>300000</v>
      </c>
      <c r="X392" s="10">
        <f ca="1">-IF(入力項目!$K$5=TRUE,
IF($F392+$G392&lt;3,VLOOKUP($D392,月別収支!$A$2:$H$13,8,FALSE),0)+IFERROR(VLOOKUP($H392,住宅ローン計算!C:P,13,FALSE),0)+IF($F392&gt;1,IF(OR($G392=3,$G392=6,$G392=9,$G392=12),ROUNDUP(入力項目!$N$18/4,0),0),0),
VLOOKUP($D392,月別収支!$A$2:$H$13,8,FALSE))</f>
        <v>-53590</v>
      </c>
      <c r="Y392" s="10">
        <f ca="1">-VLOOKUP($D392,月別収支!$A$2:$H$13,3,FALSE)</f>
        <v>-75000</v>
      </c>
      <c r="Z392" s="10">
        <f ca="1">-VLOOKUP($D392,月別収支!$A$2:$H$13,4,FALSE)</f>
        <v>-27000</v>
      </c>
      <c r="AA392" s="10">
        <f ca="1">-VLOOKUP($D392,月別収支!$A$2:$H$13,6,FALSE)</f>
        <v>-10000</v>
      </c>
      <c r="AB392" s="10">
        <f ca="1">-(
VLOOKUP($D392,月別収支!$A$2:$H$13,5,FALSE)+IF(AND(入力項目!$I$27&lt;=$A392,ISEVEN($A392-入力項目!$I$27),入力項目!$I$28=$D392),入力項目!$I$26,0)
+IF(入力項目!$K$26=TRUE,
IFERROR(VLOOKUP($K392,マイカーローン計算!C:P,13,FALSE),0),
IFERROR(
  IF(AND($C392&gt;0,MOD($C392,入力項目!$N$22)=0,$D392=入力項目!$N$23),入力項目!$N$24,0),
 0
)
)
)</f>
        <v>-20000</v>
      </c>
      <c r="AC392" s="10">
        <f ca="1">-IF($A392&lt;入力項目!$N$33,入力項目!$N$35,IF(AND($A392=入力項目!$N$33,$D392&lt;=入力項目!$N$34),入力項目!$N$35,0))</f>
        <v>0</v>
      </c>
      <c r="AD392">
        <f ca="1">-(
_xlfn.IFS(
P392&lt;=入力項目!$S$11,0,
AND(P392&gt;=入力項目!$S$11+1,P392&lt;=3),IFERROR(VLOOKUP(入力項目!$S$12,子育て関連マスタ!$I$4:$M$5,4,FALSE),0),
AND(P392&gt;=4,P392&lt;=6),IFERROR(VLOOKUP(入力項目!$S$13,子育て関連マスタ!$I$9:$M$12,4,FALSE),0),
AND(P392&gt;=7,P392&lt;=12),IFERROR(VLOOKUP(入力項目!$S$14,子育て関連マスタ!$I$16:$M$17,4,FALSE),0),
AND(P392&gt;=13,P392&lt;=15),IFERROR(VLOOKUP(入力項目!$S$15,子育て関連マスタ!$I$21:$M$22,4,FALSE),0),
AND(P392&gt;=16,P392&lt;=18),IFERROR(VLOOKUP(入力項目!$S$16,子育て関連マスタ!$I$26:$M$28,4,FALSE),0),
AND(P392&gt;=19,P392&lt;=20,入力項目!$S$16="高専"),IFERROR(VLOOKUP(入力項目!$S$16,子育て関連マスタ!$I$26:$M$28,4,FALSE),0),
AND(P392&gt;=19,P392&lt;=20,入力項目!$S$16&lt;&gt;"高専"),IFERROR(VLOOKUP(入力項目!$S$17,子育て関連マスタ!$I$32:$M$37,4,FALSE),0),
AND(P392&gt;=21,P392&lt;=22,入力項目!$S$16="高専"),IFERROR(VLOOKUP(入力項目!$S$17,子育て関連マスタ!$I$32:$M$34,4,FALSE),0),
AND(P392&gt;=21,P392&lt;=22,入力項目!$S$16&lt;&gt;"高専"),IFERROR(VLOOKUP(入力項目!$S$17,子育て関連マスタ!$I$32:$M$34,4,FALSE),0),
P392&gt;=23,0
) +
IF($D392=4,
  IFERROR(_xlfn.IFS(
  P392&lt;=入力項目!$S$11,0,
  AND(P392=入力項目!$S$11),IFERROR(VLOOKUP(入力項目!$S$12,子育て関連マスタ!$I$4:$M$5,2,FALSE),0),
  AND(P392=4),IFERROR(VLOOKUP(入力項目!$S$13,子育て関連マスタ!$I$9:$M$12,2,FALSE),0),
  AND(P392=7),IFERROR(VLOOKUP(入力項目!$S$14,子育て関連マスタ!$I$16:$M$17,2,FALSE),0),
  AND(P392=13),IFERROR(VLOOKUP(入力項目!$S$15,子育て関連マスタ!$I$21:$M$22,2,FALSE),0),
  AND(P392=16),IFERROR(VLOOKUP(入力項目!$S$16,子育て関連マスタ!$I$26:$M$28,2,FALSE),0),
  AND(P392=19,入力項目!$S$16&lt;&gt;"高専"),IFERROR(VLOOKUP(入力項目!$S$17,子育て関連マスタ!$I$32:$M$37,2,FALSE),0),
  AND(P392=21,入力項目!$S$16="高専"),IFERROR(VLOOKUP(入力項目!$S$17,子育て関連マスタ!$I$32:$M$37,2,FALSE),0),
  P392&gt;=22,0
  ),0),0
) +
IF(AND(P392&gt;=1,P392&lt;=15),IF($D392=入力項目!$S$8,入力項目!$S$3,0),0) +
IF(AND(P392&gt;=1,P392&lt;=15),IF($D392=5,入力項目!$S$4,0),0) +
IF(AND(P392&gt;=1,P392&lt;=15),IF($D392=12,入力項目!$S$5,0),0) +
IF(AND(入力項目!$S$7=$A392,入力項目!$S$8=$D392),子育て関連マスタ!$C$14,0) +
IFERROR(IF(AND(YEAR(EDATE(DATE(入力項目!$S$7,入力項目!$S$8,1),1))=$A392,MONTH(EDATE(DATE(入力項目!$S$7,入力項目!$S$8,1),1))=$D392),子育て関連マスタ!$C$15,0),0) +
IF(AND(OR(P392=3,P392=5,P392=7),$D392=11),子育て関連マスタ!$C$17,0) +
IF(AND(P392=20,$D392=1),子育て関連マスタ!$C$18,0) +
IF(AND(P392=20,$D392=1),
IFERROR(_xlfn.IFS(
入力項目!$S$10="男",子育て関連マスタ!$C$18,
入力項目!$S$10="女",子育て関連マスタ!$C$19
),0),0
) +
IF(AND(P392&gt;=入力項目!$S$18,P392&lt;=入力項目!$S$19),入力項目!$S$20,0) +
IF(AND(P392&gt;=入力項目!$S$21,P392&lt;=入力項目!$S$22),入力項目!$S$23,0) +
IF(AND(P392&gt;=入力項目!$S$24,P392&lt;=入力項目!$S$25),入力項目!$S$26,0)
)</f>
        <v>0</v>
      </c>
      <c r="AE392">
        <f ca="1">-(
_xlfn.IFS(
Q392&lt;=入力項目!$S$11,0,
AND(Q392&gt;=入力項目!$S$11+1,Q392&lt;=3),IFERROR(VLOOKUP(入力項目!$S$12,子育て関連マスタ!$I$4:$M$5,4,FALSE),0),
AND(Q392&gt;=4,Q392&lt;=6),IFERROR(VLOOKUP(入力項目!$S$13,子育て関連マスタ!$I$9:$M$12,4,FALSE),0),
AND(Q392&gt;=7,Q392&lt;=12),IFERROR(VLOOKUP(入力項目!$S$14,子育て関連マスタ!$I$16:$M$17,4,FALSE),0),
AND(Q392&gt;=13,Q392&lt;=15),IFERROR(VLOOKUP(入力項目!$S$15,子育て関連マスタ!$I$21:$M$22,4,FALSE),0),
AND(Q392&gt;=16,Q392&lt;=18),IFERROR(VLOOKUP(入力項目!$S$16,子育て関連マスタ!$I$26:$M$28,4,FALSE),0),
AND(Q392&gt;=19,Q392&lt;=20,入力項目!$S$16="高専"),IFERROR(VLOOKUP(入力項目!$S$16,子育て関連マスタ!$I$26:$M$28,4,FALSE),0),
AND(Q392&gt;=19,Q392&lt;=20,入力項目!$S$16&lt;&gt;"高専"),IFERROR(VLOOKUP(入力項目!$S$17,子育て関連マスタ!$I$32:$M$37,4,FALSE),0),
AND(Q392&gt;=21,Q392&lt;=22,入力項目!$S$16="高専"),IFERROR(VLOOKUP(入力項目!$S$17,子育て関連マスタ!$I$32:$M$34,4,FALSE),0),
AND(Q392&gt;=21,Q392&lt;=22,入力項目!$S$16&lt;&gt;"高専"),IFERROR(VLOOKUP(入力項目!$S$17,子育て関連マスタ!$I$32:$M$34,4,FALSE),0),
Q392&gt;=23,0
) +
IF($D392=4,
  IFERROR(_xlfn.IFS(
  Q392&lt;=入力項目!$S$11,0,
  AND(Q392=入力項目!$S$11),IFERROR(VLOOKUP(入力項目!$S$12,子育て関連マスタ!$I$4:$M$5,2,FALSE),0),
  AND(Q392=4),IFERROR(VLOOKUP(入力項目!$S$13,子育て関連マスタ!$I$9:$M$12,2,FALSE),0),
  AND(Q392=7),IFERROR(VLOOKUP(入力項目!$S$14,子育て関連マスタ!$I$16:$M$17,2,FALSE),0),
  AND(Q392=13),IFERROR(VLOOKUP(入力項目!$S$15,子育て関連マスタ!$I$21:$M$22,2,FALSE),0),
  AND(Q392=16),IFERROR(VLOOKUP(入力項目!$S$16,子育て関連マスタ!$I$26:$M$28,2,FALSE),0),
  AND(Q392=19,入力項目!$S$16&lt;&gt;"高専"),IFERROR(VLOOKUP(入力項目!$S$17,子育て関連マスタ!$I$32:$M$37,2,FALSE),0),
  AND(Q392=21,入力項目!$S$16="高専"),IFERROR(VLOOKUP(入力項目!$S$17,子育て関連マスタ!$I$32:$M$37,2,FALSE),0),
  Q392&gt;=22,0
  ),0),0
) +
IF(AND(Q392&gt;=1,Q392&lt;=15),IF($D392=入力項目!$S$8,入力項目!$S$3,0),0) +
IF(AND(Q392&gt;=1,Q392&lt;=15),IF($D392=5,入力項目!$S$4,0),0) +
IF(AND(Q392&gt;=1,Q392&lt;=15),IF($D392=12,入力項目!$S$5,0),0) +
IF(AND(入力項目!$S$7=$A392,入力項目!$S$8=$D392),子育て関連マスタ!$C$14,0) +
IFERROR(IF(AND(YEAR(EDATE(DATE(入力項目!$S$7,入力項目!$S$8,1),1))=$A392,MONTH(EDATE(DATE(入力項目!$S$7,入力項目!$S$8,1),1))=$D392),子育て関連マスタ!$C$15,0),0) +
IF(AND(OR(Q392=3,Q392=5,Q392=7),$D392=11),子育て関連マスタ!$C$17,0) +
IF(AND(Q392=20,$D392=1),子育て関連マスタ!$C$18,0) +
IF(AND(Q392=20,$D392=1),
IFERROR(_xlfn.IFS(
入力項目!$S$10="男",子育て関連マスタ!$C$18,
入力項目!$S$10="女",子育て関連マスタ!$C$19
),0),0
) +
IF(AND(Q392&gt;=入力項目!$S$18,Q392&lt;=入力項目!$S$19),入力項目!$S$20,0) +
IF(AND(Q392&gt;=入力項目!$S$21,Q392&lt;=入力項目!$S$22),入力項目!$S$23,0) +
IF(AND(Q392&gt;=入力項目!$S$24,Q392&lt;=入力項目!$S$25),入力項目!$S$26,0)
)</f>
        <v>0</v>
      </c>
      <c r="AF392">
        <f ca="1">-(
_xlfn.IFS(
R392&lt;=入力項目!$S$11,0,
AND(R392&gt;=入力項目!$S$11+1,R392&lt;=3),IFERROR(VLOOKUP(入力項目!$S$12,子育て関連マスタ!$I$4:$M$5,4,FALSE),0),
AND(R392&gt;=4,R392&lt;=6),IFERROR(VLOOKUP(入力項目!$S$13,子育て関連マスタ!$I$9:$M$12,4,FALSE),0),
AND(R392&gt;=7,R392&lt;=12),IFERROR(VLOOKUP(入力項目!$S$14,子育て関連マスタ!$I$16:$M$17,4,FALSE),0),
AND(R392&gt;=13,R392&lt;=15),IFERROR(VLOOKUP(入力項目!$S$15,子育て関連マスタ!$I$21:$M$22,4,FALSE),0),
AND(R392&gt;=16,R392&lt;=18),IFERROR(VLOOKUP(入力項目!$S$16,子育て関連マスタ!$I$26:$M$28,4,FALSE),0),
AND(R392&gt;=19,R392&lt;=20,入力項目!$S$16="高専"),IFERROR(VLOOKUP(入力項目!$S$16,子育て関連マスタ!$I$26:$M$28,4,FALSE),0),
AND(R392&gt;=19,R392&lt;=20,入力項目!$S$16&lt;&gt;"高専"),IFERROR(VLOOKUP(入力項目!$S$17,子育て関連マスタ!$I$32:$M$37,4,FALSE),0),
AND(R392&gt;=21,R392&lt;=22,入力項目!$S$16="高専"),IFERROR(VLOOKUP(入力項目!$S$17,子育て関連マスタ!$I$32:$M$34,4,FALSE),0),
AND(R392&gt;=21,R392&lt;=22,入力項目!$S$16&lt;&gt;"高専"),IFERROR(VLOOKUP(入力項目!$S$17,子育て関連マスタ!$I$32:$M$34,4,FALSE),0),
R392&gt;=23,0
) +
IF($D392=4,
  IFERROR(_xlfn.IFS(
  R392&lt;=入力項目!$S$11,0,
  AND(R392=入力項目!$S$11),IFERROR(VLOOKUP(入力項目!$S$12,子育て関連マスタ!$I$4:$M$5,2,FALSE),0),
  AND(R392=4),IFERROR(VLOOKUP(入力項目!$S$13,子育て関連マスタ!$I$9:$M$12,2,FALSE),0),
  AND(R392=7),IFERROR(VLOOKUP(入力項目!$S$14,子育て関連マスタ!$I$16:$M$17,2,FALSE),0),
  AND(R392=13),IFERROR(VLOOKUP(入力項目!$S$15,子育て関連マスタ!$I$21:$M$22,2,FALSE),0),
  AND(R392=16),IFERROR(VLOOKUP(入力項目!$S$16,子育て関連マスタ!$I$26:$M$28,2,FALSE),0),
  AND(R392=19,入力項目!$S$16&lt;&gt;"高専"),IFERROR(VLOOKUP(入力項目!$S$17,子育て関連マスタ!$I$32:$M$37,2,FALSE),0),
  AND(R392=21,入力項目!$S$16="高専"),IFERROR(VLOOKUP(入力項目!$S$17,子育て関連マスタ!$I$32:$M$37,2,FALSE),0),
  R392&gt;=22,0
  ),0),0
) +
IF(AND(R392&gt;=1,R392&lt;=15),IF($D392=入力項目!$S$8,入力項目!$S$3,0),0) +
IF(AND(R392&gt;=1,R392&lt;=15),IF($D392=5,入力項目!$S$4,0),0) +
IF(AND(R392&gt;=1,R392&lt;=15),IF($D392=12,入力項目!$S$5,0),0) +
IF(AND(入力項目!$S$7=$A392,入力項目!$S$8=$D392),子育て関連マスタ!$C$14,0) +
IFERROR(IF(AND(YEAR(EDATE(DATE(入力項目!$S$7,入力項目!$S$8,1),1))=$A392,MONTH(EDATE(DATE(入力項目!$S$7,入力項目!$S$8,1),1))=$D392),子育て関連マスタ!$C$15,0),0) +
IF(AND(OR(R392=3,R392=5,R392=7),$D392=11),子育て関連マスタ!$C$17,0) +
IF(AND(R392=20,$D392=1),子育て関連マスタ!$C$18,0) +
IF(AND(R392=20,$D392=1),
IFERROR(_xlfn.IFS(
入力項目!$S$10="男",子育て関連マスタ!$C$18,
入力項目!$S$10="女",子育て関連マスタ!$C$19
),0),0
) +
IF(AND(R392&gt;=入力項目!$S$18,R392&lt;=入力項目!$S$19),入力項目!$S$20,0) +
IF(AND(R392&gt;=入力項目!$S$21,R392&lt;=入力項目!$S$22),入力項目!$S$23,0) +
IF(AND(R392&gt;=入力項目!$S$24,R392&lt;=入力項目!$S$25),入力項目!$S$26,0)
)</f>
        <v>0</v>
      </c>
      <c r="AG392">
        <f ca="1">-(
_xlfn.IFS(
S392&lt;=入力項目!$S$11,0,
AND(S392&gt;=入力項目!$S$11+1,S392&lt;=3),IFERROR(VLOOKUP(入力項目!$S$12,子育て関連マスタ!$I$4:$M$5,4,FALSE),0),
AND(S392&gt;=4,S392&lt;=6),IFERROR(VLOOKUP(入力項目!$S$13,子育て関連マスタ!$I$9:$M$12,4,FALSE),0),
AND(S392&gt;=7,S392&lt;=12),IFERROR(VLOOKUP(入力項目!$S$14,子育て関連マスタ!$I$16:$M$17,4,FALSE),0),
AND(S392&gt;=13,S392&lt;=15),IFERROR(VLOOKUP(入力項目!$S$15,子育て関連マスタ!$I$21:$M$22,4,FALSE),0),
AND(S392&gt;=16,S392&lt;=18),IFERROR(VLOOKUP(入力項目!$S$16,子育て関連マスタ!$I$26:$M$28,4,FALSE),0),
AND(S392&gt;=19,S392&lt;=20,入力項目!$S$16="高専"),IFERROR(VLOOKUP(入力項目!$S$16,子育て関連マスタ!$I$26:$M$28,4,FALSE),0),
AND(S392&gt;=19,S392&lt;=20,入力項目!$S$16&lt;&gt;"高専"),IFERROR(VLOOKUP(入力項目!$S$17,子育て関連マスタ!$I$32:$M$37,4,FALSE),0),
AND(S392&gt;=21,S392&lt;=22,入力項目!$S$16="高専"),IFERROR(VLOOKUP(入力項目!$S$17,子育て関連マスタ!$I$32:$M$34,4,FALSE),0),
AND(S392&gt;=21,S392&lt;=22,入力項目!$S$16&lt;&gt;"高専"),IFERROR(VLOOKUP(入力項目!$S$17,子育て関連マスタ!$I$32:$M$34,4,FALSE),0),
S392&gt;=23,0
) +
IF($D392=4,
  IFERROR(_xlfn.IFS(
  S392&lt;=入力項目!$S$11,0,
  AND(S392=入力項目!$S$11),IFERROR(VLOOKUP(入力項目!$S$12,子育て関連マスタ!$I$4:$M$5,2,FALSE),0),
  AND(S392=4),IFERROR(VLOOKUP(入力項目!$S$13,子育て関連マスタ!$I$9:$M$12,2,FALSE),0),
  AND(S392=7),IFERROR(VLOOKUP(入力項目!$S$14,子育て関連マスタ!$I$16:$M$17,2,FALSE),0),
  AND(S392=13),IFERROR(VLOOKUP(入力項目!$S$15,子育て関連マスタ!$I$21:$M$22,2,FALSE),0),
  AND(S392=16),IFERROR(VLOOKUP(入力項目!$S$16,子育て関連マスタ!$I$26:$M$28,2,FALSE),0),
  AND(S392=19,入力項目!$S$16&lt;&gt;"高専"),IFERROR(VLOOKUP(入力項目!$S$17,子育て関連マスタ!$I$32:$M$37,2,FALSE),0),
  AND(S392=21,入力項目!$S$16="高専"),IFERROR(VLOOKUP(入力項目!$S$17,子育て関連マスタ!$I$32:$M$37,2,FALSE),0),
  S392&gt;=22,0
  ),0),0
) +
IF(AND(S392&gt;=1,S392&lt;=15),IF($D392=入力項目!$S$8,入力項目!$S$3,0),0) +
IF(AND(S392&gt;=1,S392&lt;=15),IF($D392=5,入力項目!$S$4,0),0) +
IF(AND(S392&gt;=1,S392&lt;=15),IF($D392=12,入力項目!$S$5,0),0) +
IF(AND(入力項目!$S$7=$A392,入力項目!$S$8=$D392),子育て関連マスタ!$C$14,0) +
IFERROR(IF(AND(YEAR(EDATE(DATE(入力項目!$S$7,入力項目!$S$8,1),1))=$A392,MONTH(EDATE(DATE(入力項目!$S$7,入力項目!$S$8,1),1))=$D392),子育て関連マスタ!$C$15,0),0) +
IF(AND(OR(S392=3,S392=5,S392=7),$D392=11),子育て関連マスタ!$C$17,0) +
IF(AND(S392=20,$D392=1),子育て関連マスタ!$C$18,0) +
IF(AND(S392=20,$D392=1),
IFERROR(_xlfn.IFS(
入力項目!$S$10="男",子育て関連マスタ!$C$18,
入力項目!$S$10="女",子育て関連マスタ!$C$19
),0),0
) +
IF(AND(S392&gt;=入力項目!$S$18,S392&lt;=入力項目!$S$19),入力項目!$S$20,0) +
IF(AND(S392&gt;=入力項目!$S$21,S392&lt;=入力項目!$S$22),入力項目!$S$23,0) +
IF(AND(S392&gt;=入力項目!$S$24,S392&lt;=入力項目!$S$25),入力項目!$S$26,0)
)</f>
        <v>0</v>
      </c>
      <c r="AH392">
        <f ca="1">-(
_xlfn.IFS(
T392&lt;=入力項目!$S$11,0,
AND(T392&gt;=入力項目!$S$11+1,T392&lt;=3),IFERROR(VLOOKUP(入力項目!$S$12,子育て関連マスタ!$I$4:$M$5,4,FALSE),0),
AND(T392&gt;=4,T392&lt;=6),IFERROR(VLOOKUP(入力項目!$S$13,子育て関連マスタ!$I$9:$M$12,4,FALSE),0),
AND(T392&gt;=7,T392&lt;=12),IFERROR(VLOOKUP(入力項目!$S$14,子育て関連マスタ!$I$16:$M$17,4,FALSE),0),
AND(T392&gt;=13,T392&lt;=15),IFERROR(VLOOKUP(入力項目!$S$15,子育て関連マスタ!$I$21:$M$22,4,FALSE),0),
AND(T392&gt;=16,T392&lt;=18),IFERROR(VLOOKUP(入力項目!$S$16,子育て関連マスタ!$I$26:$M$28,4,FALSE),0),
AND(T392&gt;=19,T392&lt;=20,入力項目!$S$16="高専"),IFERROR(VLOOKUP(入力項目!$S$16,子育て関連マスタ!$I$26:$M$28,4,FALSE),0),
AND(T392&gt;=19,T392&lt;=20,入力項目!$S$16&lt;&gt;"高専"),IFERROR(VLOOKUP(入力項目!$S$17,子育て関連マスタ!$I$32:$M$37,4,FALSE),0),
AND(T392&gt;=21,T392&lt;=22,入力項目!$S$16="高専"),IFERROR(VLOOKUP(入力項目!$S$17,子育て関連マスタ!$I$32:$M$34,4,FALSE),0),
AND(T392&gt;=21,T392&lt;=22,入力項目!$S$16&lt;&gt;"高専"),IFERROR(VLOOKUP(入力項目!$S$17,子育て関連マスタ!$I$32:$M$34,4,FALSE),0),
T392&gt;=23,0
) +
IF($D392=4,
  IFERROR(_xlfn.IFS(
  T392&lt;=入力項目!$S$11,0,
  AND(T392=入力項目!$S$11),IFERROR(VLOOKUP(入力項目!$S$12,子育て関連マスタ!$I$4:$M$5,2,FALSE),0),
  AND(T392=4),IFERROR(VLOOKUP(入力項目!$S$13,子育て関連マスタ!$I$9:$M$12,2,FALSE),0),
  AND(T392=7),IFERROR(VLOOKUP(入力項目!$S$14,子育て関連マスタ!$I$16:$M$17,2,FALSE),0),
  AND(T392=13),IFERROR(VLOOKUP(入力項目!$S$15,子育て関連マスタ!$I$21:$M$22,2,FALSE),0),
  AND(T392=16),IFERROR(VLOOKUP(入力項目!$S$16,子育て関連マスタ!$I$26:$M$28,2,FALSE),0),
  AND(T392=19,入力項目!$S$16&lt;&gt;"高専"),IFERROR(VLOOKUP(入力項目!$S$17,子育て関連マスタ!$I$32:$M$37,2,FALSE),0),
  AND(T392=21,入力項目!$S$16="高専"),IFERROR(VLOOKUP(入力項目!$S$17,子育て関連マスタ!$I$32:$M$37,2,FALSE),0),
  T392&gt;=22,0
  ),0),0
) +
IF(AND(T392&gt;=1,T392&lt;=15),IF($D392=入力項目!$S$8,入力項目!$S$3,0),0) +
IF(AND(T392&gt;=1,T392&lt;=15),IF($D392=5,入力項目!$S$4,0),0) +
IF(AND(T392&gt;=1,T392&lt;=15),IF($D392=12,入力項目!$S$5,0),0) +
IF(AND(入力項目!$S$7=$A392,入力項目!$S$8=$D392),子育て関連マスタ!$C$14,0) +
IFERROR(IF(AND(YEAR(EDATE(DATE(入力項目!$S$7,入力項目!$S$8,1),1))=$A392,MONTH(EDATE(DATE(入力項目!$S$7,入力項目!$S$8,1),1))=$D392),子育て関連マスタ!$C$15,0),0) +
IF(AND(OR(T392=3,T392=5,T392=7),$D392=11),子育て関連マスタ!$C$17,0) +
IF(AND(T392=20,$D392=1),子育て関連マスタ!$C$18,0) +
IF(AND(T392=20,$D392=1),
IFERROR(_xlfn.IFS(
入力項目!$S$10="男",子育て関連マスタ!$C$18,
入力項目!$S$10="女",子育て関連マスタ!$C$19
),0),0
) +
IF(AND(T392&gt;=入力項目!$S$18,T392&lt;=入力項目!$S$19),入力項目!$S$20,0) +
IF(AND(T392&gt;=入力項目!$S$21,T392&lt;=入力項目!$S$22),入力項目!$S$23,0) +
IF(AND(T392&gt;=入力項目!$S$24,T392&lt;=入力項目!$S$25),入力項目!$S$26,0)
)</f>
        <v>0</v>
      </c>
      <c r="AI392">
        <f ca="1">-(
_xlfn.IFS(
U392&lt;=入力項目!$S$11,0,
AND(U392&gt;=入力項目!$S$11+1,U392&lt;=3),IFERROR(VLOOKUP(入力項目!$S$12,子育て関連マスタ!$I$4:$M$5,4,FALSE),0),
AND(U392&gt;=4,U392&lt;=6),IFERROR(VLOOKUP(入力項目!$S$13,子育て関連マスタ!$I$9:$M$12,4,FALSE),0),
AND(U392&gt;=7,U392&lt;=12),IFERROR(VLOOKUP(入力項目!$S$14,子育て関連マスタ!$I$16:$M$17,4,FALSE),0),
AND(U392&gt;=13,U392&lt;=15),IFERROR(VLOOKUP(入力項目!$S$15,子育て関連マスタ!$I$21:$M$22,4,FALSE),0),
AND(U392&gt;=16,U392&lt;=18),IFERROR(VLOOKUP(入力項目!$S$16,子育て関連マスタ!$I$26:$M$28,4,FALSE),0),
AND(U392&gt;=19,U392&lt;=20,入力項目!$S$16="高専"),IFERROR(VLOOKUP(入力項目!$S$16,子育て関連マスタ!$I$26:$M$28,4,FALSE),0),
AND(U392&gt;=19,U392&lt;=20,入力項目!$S$16&lt;&gt;"高専"),IFERROR(VLOOKUP(入力項目!$S$17,子育て関連マスタ!$I$32:$M$37,4,FALSE),0),
AND(U392&gt;=21,U392&lt;=22,入力項目!$S$16="高専"),IFERROR(VLOOKUP(入力項目!$S$17,子育て関連マスタ!$I$32:$M$34,4,FALSE),0),
AND(U392&gt;=21,U392&lt;=22,入力項目!$S$16&lt;&gt;"高専"),IFERROR(VLOOKUP(入力項目!$S$17,子育て関連マスタ!$I$32:$M$34,4,FALSE),0),
U392&gt;=23,0
) +
IF($D392=4,
  IFERROR(_xlfn.IFS(
  U392&lt;=入力項目!$S$11,0,
  AND(U392=入力項目!$S$11),IFERROR(VLOOKUP(入力項目!$S$12,子育て関連マスタ!$I$4:$M$5,2,FALSE),0),
  AND(U392=4),IFERROR(VLOOKUP(入力項目!$S$13,子育て関連マスタ!$I$9:$M$12,2,FALSE),0),
  AND(U392=7),IFERROR(VLOOKUP(入力項目!$S$14,子育て関連マスタ!$I$16:$M$17,2,FALSE),0),
  AND(U392=13),IFERROR(VLOOKUP(入力項目!$S$15,子育て関連マスタ!$I$21:$M$22,2,FALSE),0),
  AND(U392=16),IFERROR(VLOOKUP(入力項目!$S$16,子育て関連マスタ!$I$26:$M$28,2,FALSE),0),
  AND(U392=19,入力項目!$S$16&lt;&gt;"高専"),IFERROR(VLOOKUP(入力項目!$S$17,子育て関連マスタ!$I$32:$M$37,2,FALSE),0),
  AND(U392=21,入力項目!$S$16="高専"),IFERROR(VLOOKUP(入力項目!$S$17,子育て関連マスタ!$I$32:$M$37,2,FALSE),0),
  U392&gt;=22,0
  ),0),0
) +
IF(AND(U392&gt;=1,U392&lt;=15),IF($D392=入力項目!$S$8,入力項目!$S$3,0),0) +
IF(AND(U392&gt;=1,U392&lt;=15),IF($D392=5,入力項目!$S$4,0),0) +
IF(AND(U392&gt;=1,U392&lt;=15),IF($D392=12,入力項目!$S$5,0),0) +
IF(AND(入力項目!$S$7=$A392,入力項目!$S$8=$D392),子育て関連マスタ!$C$14,0) +
IFERROR(IF(AND(YEAR(EDATE(DATE(入力項目!$S$7,入力項目!$S$8,1),1))=$A392,MONTH(EDATE(DATE(入力項目!$S$7,入力項目!$S$8,1),1))=$D392),子育て関連マスタ!$C$15,0),0) +
IF(AND(OR(U392=3,U392=5,U392=7),$D392=11),子育て関連マスタ!$C$17,0) +
IF(AND(U392=20,$D392=1),子育て関連マスタ!$C$18,0) +
IF(AND(U392=20,$D392=1),
IFERROR(_xlfn.IFS(
入力項目!$S$10="男",子育て関連マスタ!$C$18,
入力項目!$S$10="女",子育て関連マスタ!$C$19
),0),0
) +
IF(AND(U392&gt;=入力項目!$S$18,U392&lt;=入力項目!$S$19),入力項目!$S$20,0) +
IF(AND(U392&gt;=入力項目!$S$21,U392&lt;=入力項目!$S$22),入力項目!$S$23,0) +
IF(AND(U392&gt;=入力項目!$S$24,U392&lt;=入力項目!$S$25),入力項目!$S$26,0)
)</f>
        <v>0</v>
      </c>
      <c r="AJ392" s="10">
        <f ca="1">-VLOOKUP($D392,月別収支!$A$2:$H$13,7,FALSE)</f>
        <v>-20000</v>
      </c>
    </row>
    <row r="393" spans="1:36" x14ac:dyDescent="0.4">
      <c r="A393">
        <f t="shared" ca="1" si="105"/>
        <v>2057</v>
      </c>
      <c r="B393">
        <f t="shared" ca="1" si="112"/>
        <v>2056</v>
      </c>
      <c r="C393">
        <f t="shared" ca="1" si="113"/>
        <v>33</v>
      </c>
      <c r="D393">
        <f t="shared" ca="1" si="106"/>
        <v>3</v>
      </c>
      <c r="E393" t="str">
        <f t="shared" ca="1" si="107"/>
        <v>2057年3月</v>
      </c>
      <c r="F393">
        <f ca="1">IF(OR(入力項目!$N$5&lt;$A393,AND(入力項目!$N$5=$A393,入力項目!$N$6&lt;$D393)),IF(F392=0,1,IF(G393=12,F392+1,F392)),0)</f>
        <v>32</v>
      </c>
      <c r="G393">
        <f ca="1">IF(OR(入力項目!$N$5&lt;$A393,AND(入力項目!$N$5=$A393,入力項目!$N$6&lt;$D393)),IF(G392=12,1,G392+1),0)</f>
        <v>5</v>
      </c>
      <c r="H393" t="str">
        <f t="shared" ca="1" si="108"/>
        <v>32_5</v>
      </c>
      <c r="I393">
        <f ca="1">IF(
  IFERROR(AND($C393&gt;0,MOD($C393,入力項目!$N$22)=0,$D393=入力項目!$N$23), FALSE),
  1,
  IF(
    AND(I392&gt;0,J392=12),
    IF(I392=入力項目!$N$28, 0, I392+1),
    I392
  )
)</f>
        <v>3</v>
      </c>
      <c r="J393">
        <f ca="1">IF($D393=入力項目!$N$23,1,IFERROR(J392+1,1))</f>
        <v>10</v>
      </c>
      <c r="K393" t="str">
        <f t="shared" ca="1" si="109"/>
        <v>3_10</v>
      </c>
      <c r="L393">
        <f ca="1">L392+IF(入力項目!$D$4=$D393,1,0)</f>
        <v>61</v>
      </c>
      <c r="M393" t="str">
        <f t="shared" ca="1" si="110"/>
        <v>61歳</v>
      </c>
      <c r="N393">
        <f t="shared" ca="1" si="114"/>
        <v>62</v>
      </c>
      <c r="O393" t="str">
        <f t="shared" ca="1" si="111"/>
        <v>62歳</v>
      </c>
      <c r="P393">
        <f t="shared" ca="1" si="115"/>
        <v>36</v>
      </c>
      <c r="Q393">
        <f t="shared" ca="1" si="116"/>
        <v>34</v>
      </c>
      <c r="R393">
        <f t="shared" ca="1" si="117"/>
        <v>2057</v>
      </c>
      <c r="S393">
        <f t="shared" ca="1" si="118"/>
        <v>2057</v>
      </c>
      <c r="T393">
        <f t="shared" ca="1" si="119"/>
        <v>2057</v>
      </c>
      <c r="U393">
        <f t="shared" ca="1" si="120"/>
        <v>2057</v>
      </c>
      <c r="V393" s="10">
        <f t="shared" ca="1" si="121"/>
        <v>48901065</v>
      </c>
      <c r="W393" s="10">
        <f ca="1">IF($L393&lt;その他マスタ!$B$1,VLOOKUP($D393,月別収支!$A$2:$H$13,2,FALSE),その他マスタ!$B$3)+IF(AND($L393=その他マスタ!$B$1,入力項目!$I$9="あり",$D393=入力項目!$D$4),その他マスタ!$B$2,0)</f>
        <v>300000</v>
      </c>
      <c r="X393" s="10">
        <f ca="1">-IF(入力項目!$K$5=TRUE,
IF($F393+$G393&lt;3,VLOOKUP($D393,月別収支!$A$2:$H$13,8,FALSE),0)+IFERROR(VLOOKUP($H393,住宅ローン計算!C:P,13,FALSE),0)+IF($F393&gt;1,IF(OR($G393=3,$G393=6,$G393=9,$G393=12),ROUNDUP(入力項目!$N$18/4,0),0),0),
VLOOKUP($D393,月別収支!$A$2:$H$13,8,FALSE))</f>
        <v>-53590</v>
      </c>
      <c r="Y393" s="10">
        <f ca="1">-VLOOKUP($D393,月別収支!$A$2:$H$13,3,FALSE)</f>
        <v>-75000</v>
      </c>
      <c r="Z393" s="10">
        <f ca="1">-VLOOKUP($D393,月別収支!$A$2:$H$13,4,FALSE)</f>
        <v>-27000</v>
      </c>
      <c r="AA393" s="10">
        <f ca="1">-VLOOKUP($D393,月別収支!$A$2:$H$13,6,FALSE)</f>
        <v>-10000</v>
      </c>
      <c r="AB393" s="10">
        <f ca="1">-(
VLOOKUP($D393,月別収支!$A$2:$H$13,5,FALSE)+IF(AND(入力項目!$I$27&lt;=$A393,ISEVEN($A393-入力項目!$I$27),入力項目!$I$28=$D393),入力項目!$I$26,0)
+IF(入力項目!$K$26=TRUE,
IFERROR(VLOOKUP($K393,マイカーローン計算!C:P,13,FALSE),0),
IFERROR(
  IF(AND($C393&gt;0,MOD($C393,入力項目!$N$22)=0,$D393=入力項目!$N$23),入力項目!$N$24,0),
 0
)
)
)</f>
        <v>-20000</v>
      </c>
      <c r="AC393" s="10">
        <f ca="1">-IF($A393&lt;入力項目!$N$33,入力項目!$N$35,IF(AND($A393=入力項目!$N$33,$D393&lt;=入力項目!$N$34),入力項目!$N$35,0))</f>
        <v>0</v>
      </c>
      <c r="AD393">
        <f ca="1">-(
_xlfn.IFS(
P393&lt;=入力項目!$S$11,0,
AND(P393&gt;=入力項目!$S$11+1,P393&lt;=3),IFERROR(VLOOKUP(入力項目!$S$12,子育て関連マスタ!$I$4:$M$5,4,FALSE),0),
AND(P393&gt;=4,P393&lt;=6),IFERROR(VLOOKUP(入力項目!$S$13,子育て関連マスタ!$I$9:$M$12,4,FALSE),0),
AND(P393&gt;=7,P393&lt;=12),IFERROR(VLOOKUP(入力項目!$S$14,子育て関連マスタ!$I$16:$M$17,4,FALSE),0),
AND(P393&gt;=13,P393&lt;=15),IFERROR(VLOOKUP(入力項目!$S$15,子育て関連マスタ!$I$21:$M$22,4,FALSE),0),
AND(P393&gt;=16,P393&lt;=18),IFERROR(VLOOKUP(入力項目!$S$16,子育て関連マスタ!$I$26:$M$28,4,FALSE),0),
AND(P393&gt;=19,P393&lt;=20,入力項目!$S$16="高専"),IFERROR(VLOOKUP(入力項目!$S$16,子育て関連マスタ!$I$26:$M$28,4,FALSE),0),
AND(P393&gt;=19,P393&lt;=20,入力項目!$S$16&lt;&gt;"高専"),IFERROR(VLOOKUP(入力項目!$S$17,子育て関連マスタ!$I$32:$M$37,4,FALSE),0),
AND(P393&gt;=21,P393&lt;=22,入力項目!$S$16="高専"),IFERROR(VLOOKUP(入力項目!$S$17,子育て関連マスタ!$I$32:$M$34,4,FALSE),0),
AND(P393&gt;=21,P393&lt;=22,入力項目!$S$16&lt;&gt;"高専"),IFERROR(VLOOKUP(入力項目!$S$17,子育て関連マスタ!$I$32:$M$34,4,FALSE),0),
P393&gt;=23,0
) +
IF($D393=4,
  IFERROR(_xlfn.IFS(
  P393&lt;=入力項目!$S$11,0,
  AND(P393=入力項目!$S$11),IFERROR(VLOOKUP(入力項目!$S$12,子育て関連マスタ!$I$4:$M$5,2,FALSE),0),
  AND(P393=4),IFERROR(VLOOKUP(入力項目!$S$13,子育て関連マスタ!$I$9:$M$12,2,FALSE),0),
  AND(P393=7),IFERROR(VLOOKUP(入力項目!$S$14,子育て関連マスタ!$I$16:$M$17,2,FALSE),0),
  AND(P393=13),IFERROR(VLOOKUP(入力項目!$S$15,子育て関連マスタ!$I$21:$M$22,2,FALSE),0),
  AND(P393=16),IFERROR(VLOOKUP(入力項目!$S$16,子育て関連マスタ!$I$26:$M$28,2,FALSE),0),
  AND(P393=19,入力項目!$S$16&lt;&gt;"高専"),IFERROR(VLOOKUP(入力項目!$S$17,子育て関連マスタ!$I$32:$M$37,2,FALSE),0),
  AND(P393=21,入力項目!$S$16="高専"),IFERROR(VLOOKUP(入力項目!$S$17,子育て関連マスタ!$I$32:$M$37,2,FALSE),0),
  P393&gt;=22,0
  ),0),0
) +
IF(AND(P393&gt;=1,P393&lt;=15),IF($D393=入力項目!$S$8,入力項目!$S$3,0),0) +
IF(AND(P393&gt;=1,P393&lt;=15),IF($D393=5,入力項目!$S$4,0),0) +
IF(AND(P393&gt;=1,P393&lt;=15),IF($D393=12,入力項目!$S$5,0),0) +
IF(AND(入力項目!$S$7=$A393,入力項目!$S$8=$D393),子育て関連マスタ!$C$14,0) +
IFERROR(IF(AND(YEAR(EDATE(DATE(入力項目!$S$7,入力項目!$S$8,1),1))=$A393,MONTH(EDATE(DATE(入力項目!$S$7,入力項目!$S$8,1),1))=$D393),子育て関連マスタ!$C$15,0),0) +
IF(AND(OR(P393=3,P393=5,P393=7),$D393=11),子育て関連マスタ!$C$17,0) +
IF(AND(P393=20,$D393=1),子育て関連マスタ!$C$18,0) +
IF(AND(P393=20,$D393=1),
IFERROR(_xlfn.IFS(
入力項目!$S$10="男",子育て関連マスタ!$C$18,
入力項目!$S$10="女",子育て関連マスタ!$C$19
),0),0
) +
IF(AND(P393&gt;=入力項目!$S$18,P393&lt;=入力項目!$S$19),入力項目!$S$20,0) +
IF(AND(P393&gt;=入力項目!$S$21,P393&lt;=入力項目!$S$22),入力項目!$S$23,0) +
IF(AND(P393&gt;=入力項目!$S$24,P393&lt;=入力項目!$S$25),入力項目!$S$26,0)
)</f>
        <v>0</v>
      </c>
      <c r="AE393">
        <f ca="1">-(
_xlfn.IFS(
Q393&lt;=入力項目!$S$11,0,
AND(Q393&gt;=入力項目!$S$11+1,Q393&lt;=3),IFERROR(VLOOKUP(入力項目!$S$12,子育て関連マスタ!$I$4:$M$5,4,FALSE),0),
AND(Q393&gt;=4,Q393&lt;=6),IFERROR(VLOOKUP(入力項目!$S$13,子育て関連マスタ!$I$9:$M$12,4,FALSE),0),
AND(Q393&gt;=7,Q393&lt;=12),IFERROR(VLOOKUP(入力項目!$S$14,子育て関連マスタ!$I$16:$M$17,4,FALSE),0),
AND(Q393&gt;=13,Q393&lt;=15),IFERROR(VLOOKUP(入力項目!$S$15,子育て関連マスタ!$I$21:$M$22,4,FALSE),0),
AND(Q393&gt;=16,Q393&lt;=18),IFERROR(VLOOKUP(入力項目!$S$16,子育て関連マスタ!$I$26:$M$28,4,FALSE),0),
AND(Q393&gt;=19,Q393&lt;=20,入力項目!$S$16="高専"),IFERROR(VLOOKUP(入力項目!$S$16,子育て関連マスタ!$I$26:$M$28,4,FALSE),0),
AND(Q393&gt;=19,Q393&lt;=20,入力項目!$S$16&lt;&gt;"高専"),IFERROR(VLOOKUP(入力項目!$S$17,子育て関連マスタ!$I$32:$M$37,4,FALSE),0),
AND(Q393&gt;=21,Q393&lt;=22,入力項目!$S$16="高専"),IFERROR(VLOOKUP(入力項目!$S$17,子育て関連マスタ!$I$32:$M$34,4,FALSE),0),
AND(Q393&gt;=21,Q393&lt;=22,入力項目!$S$16&lt;&gt;"高専"),IFERROR(VLOOKUP(入力項目!$S$17,子育て関連マスタ!$I$32:$M$34,4,FALSE),0),
Q393&gt;=23,0
) +
IF($D393=4,
  IFERROR(_xlfn.IFS(
  Q393&lt;=入力項目!$S$11,0,
  AND(Q393=入力項目!$S$11),IFERROR(VLOOKUP(入力項目!$S$12,子育て関連マスタ!$I$4:$M$5,2,FALSE),0),
  AND(Q393=4),IFERROR(VLOOKUP(入力項目!$S$13,子育て関連マスタ!$I$9:$M$12,2,FALSE),0),
  AND(Q393=7),IFERROR(VLOOKUP(入力項目!$S$14,子育て関連マスタ!$I$16:$M$17,2,FALSE),0),
  AND(Q393=13),IFERROR(VLOOKUP(入力項目!$S$15,子育て関連マスタ!$I$21:$M$22,2,FALSE),0),
  AND(Q393=16),IFERROR(VLOOKUP(入力項目!$S$16,子育て関連マスタ!$I$26:$M$28,2,FALSE),0),
  AND(Q393=19,入力項目!$S$16&lt;&gt;"高専"),IFERROR(VLOOKUP(入力項目!$S$17,子育て関連マスタ!$I$32:$M$37,2,FALSE),0),
  AND(Q393=21,入力項目!$S$16="高専"),IFERROR(VLOOKUP(入力項目!$S$17,子育て関連マスタ!$I$32:$M$37,2,FALSE),0),
  Q393&gt;=22,0
  ),0),0
) +
IF(AND(Q393&gt;=1,Q393&lt;=15),IF($D393=入力項目!$S$8,入力項目!$S$3,0),0) +
IF(AND(Q393&gt;=1,Q393&lt;=15),IF($D393=5,入力項目!$S$4,0),0) +
IF(AND(Q393&gt;=1,Q393&lt;=15),IF($D393=12,入力項目!$S$5,0),0) +
IF(AND(入力項目!$S$7=$A393,入力項目!$S$8=$D393),子育て関連マスタ!$C$14,0) +
IFERROR(IF(AND(YEAR(EDATE(DATE(入力項目!$S$7,入力項目!$S$8,1),1))=$A393,MONTH(EDATE(DATE(入力項目!$S$7,入力項目!$S$8,1),1))=$D393),子育て関連マスタ!$C$15,0),0) +
IF(AND(OR(Q393=3,Q393=5,Q393=7),$D393=11),子育て関連マスタ!$C$17,0) +
IF(AND(Q393=20,$D393=1),子育て関連マスタ!$C$18,0) +
IF(AND(Q393=20,$D393=1),
IFERROR(_xlfn.IFS(
入力項目!$S$10="男",子育て関連マスタ!$C$18,
入力項目!$S$10="女",子育て関連マスタ!$C$19
),0),0
) +
IF(AND(Q393&gt;=入力項目!$S$18,Q393&lt;=入力項目!$S$19),入力項目!$S$20,0) +
IF(AND(Q393&gt;=入力項目!$S$21,Q393&lt;=入力項目!$S$22),入力項目!$S$23,0) +
IF(AND(Q393&gt;=入力項目!$S$24,Q393&lt;=入力項目!$S$25),入力項目!$S$26,0)
)</f>
        <v>0</v>
      </c>
      <c r="AF393">
        <f ca="1">-(
_xlfn.IFS(
R393&lt;=入力項目!$S$11,0,
AND(R393&gt;=入力項目!$S$11+1,R393&lt;=3),IFERROR(VLOOKUP(入力項目!$S$12,子育て関連マスタ!$I$4:$M$5,4,FALSE),0),
AND(R393&gt;=4,R393&lt;=6),IFERROR(VLOOKUP(入力項目!$S$13,子育て関連マスタ!$I$9:$M$12,4,FALSE),0),
AND(R393&gt;=7,R393&lt;=12),IFERROR(VLOOKUP(入力項目!$S$14,子育て関連マスタ!$I$16:$M$17,4,FALSE),0),
AND(R393&gt;=13,R393&lt;=15),IFERROR(VLOOKUP(入力項目!$S$15,子育て関連マスタ!$I$21:$M$22,4,FALSE),0),
AND(R393&gt;=16,R393&lt;=18),IFERROR(VLOOKUP(入力項目!$S$16,子育て関連マスタ!$I$26:$M$28,4,FALSE),0),
AND(R393&gt;=19,R393&lt;=20,入力項目!$S$16="高専"),IFERROR(VLOOKUP(入力項目!$S$16,子育て関連マスタ!$I$26:$M$28,4,FALSE),0),
AND(R393&gt;=19,R393&lt;=20,入力項目!$S$16&lt;&gt;"高専"),IFERROR(VLOOKUP(入力項目!$S$17,子育て関連マスタ!$I$32:$M$37,4,FALSE),0),
AND(R393&gt;=21,R393&lt;=22,入力項目!$S$16="高専"),IFERROR(VLOOKUP(入力項目!$S$17,子育て関連マスタ!$I$32:$M$34,4,FALSE),0),
AND(R393&gt;=21,R393&lt;=22,入力項目!$S$16&lt;&gt;"高専"),IFERROR(VLOOKUP(入力項目!$S$17,子育て関連マスタ!$I$32:$M$34,4,FALSE),0),
R393&gt;=23,0
) +
IF($D393=4,
  IFERROR(_xlfn.IFS(
  R393&lt;=入力項目!$S$11,0,
  AND(R393=入力項目!$S$11),IFERROR(VLOOKUP(入力項目!$S$12,子育て関連マスタ!$I$4:$M$5,2,FALSE),0),
  AND(R393=4),IFERROR(VLOOKUP(入力項目!$S$13,子育て関連マスタ!$I$9:$M$12,2,FALSE),0),
  AND(R393=7),IFERROR(VLOOKUP(入力項目!$S$14,子育て関連マスタ!$I$16:$M$17,2,FALSE),0),
  AND(R393=13),IFERROR(VLOOKUP(入力項目!$S$15,子育て関連マスタ!$I$21:$M$22,2,FALSE),0),
  AND(R393=16),IFERROR(VLOOKUP(入力項目!$S$16,子育て関連マスタ!$I$26:$M$28,2,FALSE),0),
  AND(R393=19,入力項目!$S$16&lt;&gt;"高専"),IFERROR(VLOOKUP(入力項目!$S$17,子育て関連マスタ!$I$32:$M$37,2,FALSE),0),
  AND(R393=21,入力項目!$S$16="高専"),IFERROR(VLOOKUP(入力項目!$S$17,子育て関連マスタ!$I$32:$M$37,2,FALSE),0),
  R393&gt;=22,0
  ),0),0
) +
IF(AND(R393&gt;=1,R393&lt;=15),IF($D393=入力項目!$S$8,入力項目!$S$3,0),0) +
IF(AND(R393&gt;=1,R393&lt;=15),IF($D393=5,入力項目!$S$4,0),0) +
IF(AND(R393&gt;=1,R393&lt;=15),IF($D393=12,入力項目!$S$5,0),0) +
IF(AND(入力項目!$S$7=$A393,入力項目!$S$8=$D393),子育て関連マスタ!$C$14,0) +
IFERROR(IF(AND(YEAR(EDATE(DATE(入力項目!$S$7,入力項目!$S$8,1),1))=$A393,MONTH(EDATE(DATE(入力項目!$S$7,入力項目!$S$8,1),1))=$D393),子育て関連マスタ!$C$15,0),0) +
IF(AND(OR(R393=3,R393=5,R393=7),$D393=11),子育て関連マスタ!$C$17,0) +
IF(AND(R393=20,$D393=1),子育て関連マスタ!$C$18,0) +
IF(AND(R393=20,$D393=1),
IFERROR(_xlfn.IFS(
入力項目!$S$10="男",子育て関連マスタ!$C$18,
入力項目!$S$10="女",子育て関連マスタ!$C$19
),0),0
) +
IF(AND(R393&gt;=入力項目!$S$18,R393&lt;=入力項目!$S$19),入力項目!$S$20,0) +
IF(AND(R393&gt;=入力項目!$S$21,R393&lt;=入力項目!$S$22),入力項目!$S$23,0) +
IF(AND(R393&gt;=入力項目!$S$24,R393&lt;=入力項目!$S$25),入力項目!$S$26,0)
)</f>
        <v>0</v>
      </c>
      <c r="AG393">
        <f ca="1">-(
_xlfn.IFS(
S393&lt;=入力項目!$S$11,0,
AND(S393&gt;=入力項目!$S$11+1,S393&lt;=3),IFERROR(VLOOKUP(入力項目!$S$12,子育て関連マスタ!$I$4:$M$5,4,FALSE),0),
AND(S393&gt;=4,S393&lt;=6),IFERROR(VLOOKUP(入力項目!$S$13,子育て関連マスタ!$I$9:$M$12,4,FALSE),0),
AND(S393&gt;=7,S393&lt;=12),IFERROR(VLOOKUP(入力項目!$S$14,子育て関連マスタ!$I$16:$M$17,4,FALSE),0),
AND(S393&gt;=13,S393&lt;=15),IFERROR(VLOOKUP(入力項目!$S$15,子育て関連マスタ!$I$21:$M$22,4,FALSE),0),
AND(S393&gt;=16,S393&lt;=18),IFERROR(VLOOKUP(入力項目!$S$16,子育て関連マスタ!$I$26:$M$28,4,FALSE),0),
AND(S393&gt;=19,S393&lt;=20,入力項目!$S$16="高専"),IFERROR(VLOOKUP(入力項目!$S$16,子育て関連マスタ!$I$26:$M$28,4,FALSE),0),
AND(S393&gt;=19,S393&lt;=20,入力項目!$S$16&lt;&gt;"高専"),IFERROR(VLOOKUP(入力項目!$S$17,子育て関連マスタ!$I$32:$M$37,4,FALSE),0),
AND(S393&gt;=21,S393&lt;=22,入力項目!$S$16="高専"),IFERROR(VLOOKUP(入力項目!$S$17,子育て関連マスタ!$I$32:$M$34,4,FALSE),0),
AND(S393&gt;=21,S393&lt;=22,入力項目!$S$16&lt;&gt;"高専"),IFERROR(VLOOKUP(入力項目!$S$17,子育て関連マスタ!$I$32:$M$34,4,FALSE),0),
S393&gt;=23,0
) +
IF($D393=4,
  IFERROR(_xlfn.IFS(
  S393&lt;=入力項目!$S$11,0,
  AND(S393=入力項目!$S$11),IFERROR(VLOOKUP(入力項目!$S$12,子育て関連マスタ!$I$4:$M$5,2,FALSE),0),
  AND(S393=4),IFERROR(VLOOKUP(入力項目!$S$13,子育て関連マスタ!$I$9:$M$12,2,FALSE),0),
  AND(S393=7),IFERROR(VLOOKUP(入力項目!$S$14,子育て関連マスタ!$I$16:$M$17,2,FALSE),0),
  AND(S393=13),IFERROR(VLOOKUP(入力項目!$S$15,子育て関連マスタ!$I$21:$M$22,2,FALSE),0),
  AND(S393=16),IFERROR(VLOOKUP(入力項目!$S$16,子育て関連マスタ!$I$26:$M$28,2,FALSE),0),
  AND(S393=19,入力項目!$S$16&lt;&gt;"高専"),IFERROR(VLOOKUP(入力項目!$S$17,子育て関連マスタ!$I$32:$M$37,2,FALSE),0),
  AND(S393=21,入力項目!$S$16="高専"),IFERROR(VLOOKUP(入力項目!$S$17,子育て関連マスタ!$I$32:$M$37,2,FALSE),0),
  S393&gt;=22,0
  ),0),0
) +
IF(AND(S393&gt;=1,S393&lt;=15),IF($D393=入力項目!$S$8,入力項目!$S$3,0),0) +
IF(AND(S393&gt;=1,S393&lt;=15),IF($D393=5,入力項目!$S$4,0),0) +
IF(AND(S393&gt;=1,S393&lt;=15),IF($D393=12,入力項目!$S$5,0),0) +
IF(AND(入力項目!$S$7=$A393,入力項目!$S$8=$D393),子育て関連マスタ!$C$14,0) +
IFERROR(IF(AND(YEAR(EDATE(DATE(入力項目!$S$7,入力項目!$S$8,1),1))=$A393,MONTH(EDATE(DATE(入力項目!$S$7,入力項目!$S$8,1),1))=$D393),子育て関連マスタ!$C$15,0),0) +
IF(AND(OR(S393=3,S393=5,S393=7),$D393=11),子育て関連マスタ!$C$17,0) +
IF(AND(S393=20,$D393=1),子育て関連マスタ!$C$18,0) +
IF(AND(S393=20,$D393=1),
IFERROR(_xlfn.IFS(
入力項目!$S$10="男",子育て関連マスタ!$C$18,
入力項目!$S$10="女",子育て関連マスタ!$C$19
),0),0
) +
IF(AND(S393&gt;=入力項目!$S$18,S393&lt;=入力項目!$S$19),入力項目!$S$20,0) +
IF(AND(S393&gt;=入力項目!$S$21,S393&lt;=入力項目!$S$22),入力項目!$S$23,0) +
IF(AND(S393&gt;=入力項目!$S$24,S393&lt;=入力項目!$S$25),入力項目!$S$26,0)
)</f>
        <v>0</v>
      </c>
      <c r="AH393">
        <f ca="1">-(
_xlfn.IFS(
T393&lt;=入力項目!$S$11,0,
AND(T393&gt;=入力項目!$S$11+1,T393&lt;=3),IFERROR(VLOOKUP(入力項目!$S$12,子育て関連マスタ!$I$4:$M$5,4,FALSE),0),
AND(T393&gt;=4,T393&lt;=6),IFERROR(VLOOKUP(入力項目!$S$13,子育て関連マスタ!$I$9:$M$12,4,FALSE),0),
AND(T393&gt;=7,T393&lt;=12),IFERROR(VLOOKUP(入力項目!$S$14,子育て関連マスタ!$I$16:$M$17,4,FALSE),0),
AND(T393&gt;=13,T393&lt;=15),IFERROR(VLOOKUP(入力項目!$S$15,子育て関連マスタ!$I$21:$M$22,4,FALSE),0),
AND(T393&gt;=16,T393&lt;=18),IFERROR(VLOOKUP(入力項目!$S$16,子育て関連マスタ!$I$26:$M$28,4,FALSE),0),
AND(T393&gt;=19,T393&lt;=20,入力項目!$S$16="高専"),IFERROR(VLOOKUP(入力項目!$S$16,子育て関連マスタ!$I$26:$M$28,4,FALSE),0),
AND(T393&gt;=19,T393&lt;=20,入力項目!$S$16&lt;&gt;"高専"),IFERROR(VLOOKUP(入力項目!$S$17,子育て関連マスタ!$I$32:$M$37,4,FALSE),0),
AND(T393&gt;=21,T393&lt;=22,入力項目!$S$16="高専"),IFERROR(VLOOKUP(入力項目!$S$17,子育て関連マスタ!$I$32:$M$34,4,FALSE),0),
AND(T393&gt;=21,T393&lt;=22,入力項目!$S$16&lt;&gt;"高専"),IFERROR(VLOOKUP(入力項目!$S$17,子育て関連マスタ!$I$32:$M$34,4,FALSE),0),
T393&gt;=23,0
) +
IF($D393=4,
  IFERROR(_xlfn.IFS(
  T393&lt;=入力項目!$S$11,0,
  AND(T393=入力項目!$S$11),IFERROR(VLOOKUP(入力項目!$S$12,子育て関連マスタ!$I$4:$M$5,2,FALSE),0),
  AND(T393=4),IFERROR(VLOOKUP(入力項目!$S$13,子育て関連マスタ!$I$9:$M$12,2,FALSE),0),
  AND(T393=7),IFERROR(VLOOKUP(入力項目!$S$14,子育て関連マスタ!$I$16:$M$17,2,FALSE),0),
  AND(T393=13),IFERROR(VLOOKUP(入力項目!$S$15,子育て関連マスタ!$I$21:$M$22,2,FALSE),0),
  AND(T393=16),IFERROR(VLOOKUP(入力項目!$S$16,子育て関連マスタ!$I$26:$M$28,2,FALSE),0),
  AND(T393=19,入力項目!$S$16&lt;&gt;"高専"),IFERROR(VLOOKUP(入力項目!$S$17,子育て関連マスタ!$I$32:$M$37,2,FALSE),0),
  AND(T393=21,入力項目!$S$16="高専"),IFERROR(VLOOKUP(入力項目!$S$17,子育て関連マスタ!$I$32:$M$37,2,FALSE),0),
  T393&gt;=22,0
  ),0),0
) +
IF(AND(T393&gt;=1,T393&lt;=15),IF($D393=入力項目!$S$8,入力項目!$S$3,0),0) +
IF(AND(T393&gt;=1,T393&lt;=15),IF($D393=5,入力項目!$S$4,0),0) +
IF(AND(T393&gt;=1,T393&lt;=15),IF($D393=12,入力項目!$S$5,0),0) +
IF(AND(入力項目!$S$7=$A393,入力項目!$S$8=$D393),子育て関連マスタ!$C$14,0) +
IFERROR(IF(AND(YEAR(EDATE(DATE(入力項目!$S$7,入力項目!$S$8,1),1))=$A393,MONTH(EDATE(DATE(入力項目!$S$7,入力項目!$S$8,1),1))=$D393),子育て関連マスタ!$C$15,0),0) +
IF(AND(OR(T393=3,T393=5,T393=7),$D393=11),子育て関連マスタ!$C$17,0) +
IF(AND(T393=20,$D393=1),子育て関連マスタ!$C$18,0) +
IF(AND(T393=20,$D393=1),
IFERROR(_xlfn.IFS(
入力項目!$S$10="男",子育て関連マスタ!$C$18,
入力項目!$S$10="女",子育て関連マスタ!$C$19
),0),0
) +
IF(AND(T393&gt;=入力項目!$S$18,T393&lt;=入力項目!$S$19),入力項目!$S$20,0) +
IF(AND(T393&gt;=入力項目!$S$21,T393&lt;=入力項目!$S$22),入力項目!$S$23,0) +
IF(AND(T393&gt;=入力項目!$S$24,T393&lt;=入力項目!$S$25),入力項目!$S$26,0)
)</f>
        <v>0</v>
      </c>
      <c r="AI393">
        <f ca="1">-(
_xlfn.IFS(
U393&lt;=入力項目!$S$11,0,
AND(U393&gt;=入力項目!$S$11+1,U393&lt;=3),IFERROR(VLOOKUP(入力項目!$S$12,子育て関連マスタ!$I$4:$M$5,4,FALSE),0),
AND(U393&gt;=4,U393&lt;=6),IFERROR(VLOOKUP(入力項目!$S$13,子育て関連マスタ!$I$9:$M$12,4,FALSE),0),
AND(U393&gt;=7,U393&lt;=12),IFERROR(VLOOKUP(入力項目!$S$14,子育て関連マスタ!$I$16:$M$17,4,FALSE),0),
AND(U393&gt;=13,U393&lt;=15),IFERROR(VLOOKUP(入力項目!$S$15,子育て関連マスタ!$I$21:$M$22,4,FALSE),0),
AND(U393&gt;=16,U393&lt;=18),IFERROR(VLOOKUP(入力項目!$S$16,子育て関連マスタ!$I$26:$M$28,4,FALSE),0),
AND(U393&gt;=19,U393&lt;=20,入力項目!$S$16="高専"),IFERROR(VLOOKUP(入力項目!$S$16,子育て関連マスタ!$I$26:$M$28,4,FALSE),0),
AND(U393&gt;=19,U393&lt;=20,入力項目!$S$16&lt;&gt;"高専"),IFERROR(VLOOKUP(入力項目!$S$17,子育て関連マスタ!$I$32:$M$37,4,FALSE),0),
AND(U393&gt;=21,U393&lt;=22,入力項目!$S$16="高専"),IFERROR(VLOOKUP(入力項目!$S$17,子育て関連マスタ!$I$32:$M$34,4,FALSE),0),
AND(U393&gt;=21,U393&lt;=22,入力項目!$S$16&lt;&gt;"高専"),IFERROR(VLOOKUP(入力項目!$S$17,子育て関連マスタ!$I$32:$M$34,4,FALSE),0),
U393&gt;=23,0
) +
IF($D393=4,
  IFERROR(_xlfn.IFS(
  U393&lt;=入力項目!$S$11,0,
  AND(U393=入力項目!$S$11),IFERROR(VLOOKUP(入力項目!$S$12,子育て関連マスタ!$I$4:$M$5,2,FALSE),0),
  AND(U393=4),IFERROR(VLOOKUP(入力項目!$S$13,子育て関連マスタ!$I$9:$M$12,2,FALSE),0),
  AND(U393=7),IFERROR(VLOOKUP(入力項目!$S$14,子育て関連マスタ!$I$16:$M$17,2,FALSE),0),
  AND(U393=13),IFERROR(VLOOKUP(入力項目!$S$15,子育て関連マスタ!$I$21:$M$22,2,FALSE),0),
  AND(U393=16),IFERROR(VLOOKUP(入力項目!$S$16,子育て関連マスタ!$I$26:$M$28,2,FALSE),0),
  AND(U393=19,入力項目!$S$16&lt;&gt;"高専"),IFERROR(VLOOKUP(入力項目!$S$17,子育て関連マスタ!$I$32:$M$37,2,FALSE),0),
  AND(U393=21,入力項目!$S$16="高専"),IFERROR(VLOOKUP(入力項目!$S$17,子育て関連マスタ!$I$32:$M$37,2,FALSE),0),
  U393&gt;=22,0
  ),0),0
) +
IF(AND(U393&gt;=1,U393&lt;=15),IF($D393=入力項目!$S$8,入力項目!$S$3,0),0) +
IF(AND(U393&gt;=1,U393&lt;=15),IF($D393=5,入力項目!$S$4,0),0) +
IF(AND(U393&gt;=1,U393&lt;=15),IF($D393=12,入力項目!$S$5,0),0) +
IF(AND(入力項目!$S$7=$A393,入力項目!$S$8=$D393),子育て関連マスタ!$C$14,0) +
IFERROR(IF(AND(YEAR(EDATE(DATE(入力項目!$S$7,入力項目!$S$8,1),1))=$A393,MONTH(EDATE(DATE(入力項目!$S$7,入力項目!$S$8,1),1))=$D393),子育て関連マスタ!$C$15,0),0) +
IF(AND(OR(U393=3,U393=5,U393=7),$D393=11),子育て関連マスタ!$C$17,0) +
IF(AND(U393=20,$D393=1),子育て関連マスタ!$C$18,0) +
IF(AND(U393=20,$D393=1),
IFERROR(_xlfn.IFS(
入力項目!$S$10="男",子育て関連マスタ!$C$18,
入力項目!$S$10="女",子育て関連マスタ!$C$19
),0),0
) +
IF(AND(U393&gt;=入力項目!$S$18,U393&lt;=入力項目!$S$19),入力項目!$S$20,0) +
IF(AND(U393&gt;=入力項目!$S$21,U393&lt;=入力項目!$S$22),入力項目!$S$23,0) +
IF(AND(U393&gt;=入力項目!$S$24,U393&lt;=入力項目!$S$25),入力項目!$S$26,0)
)</f>
        <v>0</v>
      </c>
      <c r="AJ393" s="10">
        <f ca="1">-VLOOKUP($D393,月別収支!$A$2:$H$13,7,FALSE)</f>
        <v>-20000</v>
      </c>
    </row>
    <row r="394" spans="1:36" x14ac:dyDescent="0.4">
      <c r="A394">
        <f t="shared" ca="1" si="105"/>
        <v>2057</v>
      </c>
      <c r="B394">
        <f t="shared" ca="1" si="112"/>
        <v>2057</v>
      </c>
      <c r="C394">
        <f t="shared" ca="1" si="113"/>
        <v>33</v>
      </c>
      <c r="D394">
        <f t="shared" ca="1" si="106"/>
        <v>4</v>
      </c>
      <c r="E394" t="str">
        <f t="shared" ca="1" si="107"/>
        <v>2057年4月</v>
      </c>
      <c r="F394">
        <f ca="1">IF(OR(入力項目!$N$5&lt;$A394,AND(入力項目!$N$5=$A394,入力項目!$N$6&lt;$D394)),IF(F393=0,1,IF(G394=12,F393+1,F393)),0)</f>
        <v>32</v>
      </c>
      <c r="G394">
        <f ca="1">IF(OR(入力項目!$N$5&lt;$A394,AND(入力項目!$N$5=$A394,入力項目!$N$6&lt;$D394)),IF(G393=12,1,G393+1),0)</f>
        <v>6</v>
      </c>
      <c r="H394" t="str">
        <f t="shared" ca="1" si="108"/>
        <v>32_6</v>
      </c>
      <c r="I394">
        <f ca="1">IF(
  IFERROR(AND($C394&gt;0,MOD($C394,入力項目!$N$22)=0,$D394=入力項目!$N$23), FALSE),
  1,
  IF(
    AND(I393&gt;0,J393=12),
    IF(I393=入力項目!$N$28, 0, I393+1),
    I393
  )
)</f>
        <v>3</v>
      </c>
      <c r="J394">
        <f ca="1">IF($D394=入力項目!$N$23,1,IFERROR(J393+1,1))</f>
        <v>11</v>
      </c>
      <c r="K394" t="str">
        <f t="shared" ca="1" si="109"/>
        <v>3_11</v>
      </c>
      <c r="L394">
        <f ca="1">L393+IF(入力項目!$D$4=$D394,1,0)</f>
        <v>61</v>
      </c>
      <c r="M394" t="str">
        <f t="shared" ca="1" si="110"/>
        <v>61歳</v>
      </c>
      <c r="N394">
        <f t="shared" ca="1" si="114"/>
        <v>62</v>
      </c>
      <c r="O394" t="str">
        <f t="shared" ca="1" si="111"/>
        <v>62歳</v>
      </c>
      <c r="P394">
        <f t="shared" ca="1" si="115"/>
        <v>37</v>
      </c>
      <c r="Q394">
        <f t="shared" ca="1" si="116"/>
        <v>35</v>
      </c>
      <c r="R394">
        <f t="shared" ca="1" si="117"/>
        <v>2058</v>
      </c>
      <c r="S394">
        <f t="shared" ca="1" si="118"/>
        <v>2058</v>
      </c>
      <c r="T394">
        <f t="shared" ca="1" si="119"/>
        <v>2058</v>
      </c>
      <c r="U394">
        <f t="shared" ca="1" si="120"/>
        <v>2058</v>
      </c>
      <c r="V394" s="10">
        <f t="shared" ca="1" si="121"/>
        <v>48957975</v>
      </c>
      <c r="W394" s="10">
        <f ca="1">IF($L394&lt;その他マスタ!$B$1,VLOOKUP($D394,月別収支!$A$2:$H$13,2,FALSE),その他マスタ!$B$3)+IF(AND($L394=その他マスタ!$B$1,入力項目!$I$9="あり",$D394=入力項目!$D$4),その他マスタ!$B$2,0)</f>
        <v>300000</v>
      </c>
      <c r="X394" s="10">
        <f ca="1">-IF(入力項目!$K$5=TRUE,
IF($F394+$G394&lt;3,VLOOKUP($D394,月別収支!$A$2:$H$13,8,FALSE),0)+IFERROR(VLOOKUP($H394,住宅ローン計算!C:P,13,FALSE),0)+IF($F394&gt;1,IF(OR($G394=3,$G394=6,$G394=9,$G394=12),ROUNDUP(入力項目!$N$18/4,0),0),0),
VLOOKUP($D394,月別収支!$A$2:$H$13,8,FALSE))</f>
        <v>-91090</v>
      </c>
      <c r="Y394" s="10">
        <f ca="1">-VLOOKUP($D394,月別収支!$A$2:$H$13,3,FALSE)</f>
        <v>-75000</v>
      </c>
      <c r="Z394" s="10">
        <f ca="1">-VLOOKUP($D394,月別収支!$A$2:$H$13,4,FALSE)</f>
        <v>-27000</v>
      </c>
      <c r="AA394" s="10">
        <f ca="1">-VLOOKUP($D394,月別収支!$A$2:$H$13,6,FALSE)</f>
        <v>-10000</v>
      </c>
      <c r="AB394" s="10">
        <f ca="1">-(
VLOOKUP($D394,月別収支!$A$2:$H$13,5,FALSE)+IF(AND(入力項目!$I$27&lt;=$A394,ISEVEN($A394-入力項目!$I$27),入力項目!$I$28=$D394),入力項目!$I$26,0)
+IF(入力項目!$K$26=TRUE,
IFERROR(VLOOKUP($K394,マイカーローン計算!C:P,13,FALSE),0),
IFERROR(
  IF(AND($C394&gt;0,MOD($C394,入力項目!$N$22)=0,$D394=入力項目!$N$23),入力項目!$N$24,0),
 0
)
)
)</f>
        <v>-20000</v>
      </c>
      <c r="AC394" s="10">
        <f ca="1">-IF($A394&lt;入力項目!$N$33,入力項目!$N$35,IF(AND($A394=入力項目!$N$33,$D394&lt;=入力項目!$N$34),入力項目!$N$35,0))</f>
        <v>0</v>
      </c>
      <c r="AD394">
        <f ca="1">-(
_xlfn.IFS(
P394&lt;=入力項目!$S$11,0,
AND(P394&gt;=入力項目!$S$11+1,P394&lt;=3),IFERROR(VLOOKUP(入力項目!$S$12,子育て関連マスタ!$I$4:$M$5,4,FALSE),0),
AND(P394&gt;=4,P394&lt;=6),IFERROR(VLOOKUP(入力項目!$S$13,子育て関連マスタ!$I$9:$M$12,4,FALSE),0),
AND(P394&gt;=7,P394&lt;=12),IFERROR(VLOOKUP(入力項目!$S$14,子育て関連マスタ!$I$16:$M$17,4,FALSE),0),
AND(P394&gt;=13,P394&lt;=15),IFERROR(VLOOKUP(入力項目!$S$15,子育て関連マスタ!$I$21:$M$22,4,FALSE),0),
AND(P394&gt;=16,P394&lt;=18),IFERROR(VLOOKUP(入力項目!$S$16,子育て関連マスタ!$I$26:$M$28,4,FALSE),0),
AND(P394&gt;=19,P394&lt;=20,入力項目!$S$16="高専"),IFERROR(VLOOKUP(入力項目!$S$16,子育て関連マスタ!$I$26:$M$28,4,FALSE),0),
AND(P394&gt;=19,P394&lt;=20,入力項目!$S$16&lt;&gt;"高専"),IFERROR(VLOOKUP(入力項目!$S$17,子育て関連マスタ!$I$32:$M$37,4,FALSE),0),
AND(P394&gt;=21,P394&lt;=22,入力項目!$S$16="高専"),IFERROR(VLOOKUP(入力項目!$S$17,子育て関連マスタ!$I$32:$M$34,4,FALSE),0),
AND(P394&gt;=21,P394&lt;=22,入力項目!$S$16&lt;&gt;"高専"),IFERROR(VLOOKUP(入力項目!$S$17,子育て関連マスタ!$I$32:$M$34,4,FALSE),0),
P394&gt;=23,0
) +
IF($D394=4,
  IFERROR(_xlfn.IFS(
  P394&lt;=入力項目!$S$11,0,
  AND(P394=入力項目!$S$11),IFERROR(VLOOKUP(入力項目!$S$12,子育て関連マスタ!$I$4:$M$5,2,FALSE),0),
  AND(P394=4),IFERROR(VLOOKUP(入力項目!$S$13,子育て関連マスタ!$I$9:$M$12,2,FALSE),0),
  AND(P394=7),IFERROR(VLOOKUP(入力項目!$S$14,子育て関連マスタ!$I$16:$M$17,2,FALSE),0),
  AND(P394=13),IFERROR(VLOOKUP(入力項目!$S$15,子育て関連マスタ!$I$21:$M$22,2,FALSE),0),
  AND(P394=16),IFERROR(VLOOKUP(入力項目!$S$16,子育て関連マスタ!$I$26:$M$28,2,FALSE),0),
  AND(P394=19,入力項目!$S$16&lt;&gt;"高専"),IFERROR(VLOOKUP(入力項目!$S$17,子育て関連マスタ!$I$32:$M$37,2,FALSE),0),
  AND(P394=21,入力項目!$S$16="高専"),IFERROR(VLOOKUP(入力項目!$S$17,子育て関連マスタ!$I$32:$M$37,2,FALSE),0),
  P394&gt;=22,0
  ),0),0
) +
IF(AND(P394&gt;=1,P394&lt;=15),IF($D394=入力項目!$S$8,入力項目!$S$3,0),0) +
IF(AND(P394&gt;=1,P394&lt;=15),IF($D394=5,入力項目!$S$4,0),0) +
IF(AND(P394&gt;=1,P394&lt;=15),IF($D394=12,入力項目!$S$5,0),0) +
IF(AND(入力項目!$S$7=$A394,入力項目!$S$8=$D394),子育て関連マスタ!$C$14,0) +
IFERROR(IF(AND(YEAR(EDATE(DATE(入力項目!$S$7,入力項目!$S$8,1),1))=$A394,MONTH(EDATE(DATE(入力項目!$S$7,入力項目!$S$8,1),1))=$D394),子育て関連マスタ!$C$15,0),0) +
IF(AND(OR(P394=3,P394=5,P394=7),$D394=11),子育て関連マスタ!$C$17,0) +
IF(AND(P394=20,$D394=1),子育て関連マスタ!$C$18,0) +
IF(AND(P394=20,$D394=1),
IFERROR(_xlfn.IFS(
入力項目!$S$10="男",子育て関連マスタ!$C$18,
入力項目!$S$10="女",子育て関連マスタ!$C$19
),0),0
) +
IF(AND(P394&gt;=入力項目!$S$18,P394&lt;=入力項目!$S$19),入力項目!$S$20,0) +
IF(AND(P394&gt;=入力項目!$S$21,P394&lt;=入力項目!$S$22),入力項目!$S$23,0) +
IF(AND(P394&gt;=入力項目!$S$24,P394&lt;=入力項目!$S$25),入力項目!$S$26,0)
)</f>
        <v>0</v>
      </c>
      <c r="AE394">
        <f ca="1">-(
_xlfn.IFS(
Q394&lt;=入力項目!$S$11,0,
AND(Q394&gt;=入力項目!$S$11+1,Q394&lt;=3),IFERROR(VLOOKUP(入力項目!$S$12,子育て関連マスタ!$I$4:$M$5,4,FALSE),0),
AND(Q394&gt;=4,Q394&lt;=6),IFERROR(VLOOKUP(入力項目!$S$13,子育て関連マスタ!$I$9:$M$12,4,FALSE),0),
AND(Q394&gt;=7,Q394&lt;=12),IFERROR(VLOOKUP(入力項目!$S$14,子育て関連マスタ!$I$16:$M$17,4,FALSE),0),
AND(Q394&gt;=13,Q394&lt;=15),IFERROR(VLOOKUP(入力項目!$S$15,子育て関連マスタ!$I$21:$M$22,4,FALSE),0),
AND(Q394&gt;=16,Q394&lt;=18),IFERROR(VLOOKUP(入力項目!$S$16,子育て関連マスタ!$I$26:$M$28,4,FALSE),0),
AND(Q394&gt;=19,Q394&lt;=20,入力項目!$S$16="高専"),IFERROR(VLOOKUP(入力項目!$S$16,子育て関連マスタ!$I$26:$M$28,4,FALSE),0),
AND(Q394&gt;=19,Q394&lt;=20,入力項目!$S$16&lt;&gt;"高専"),IFERROR(VLOOKUP(入力項目!$S$17,子育て関連マスタ!$I$32:$M$37,4,FALSE),0),
AND(Q394&gt;=21,Q394&lt;=22,入力項目!$S$16="高専"),IFERROR(VLOOKUP(入力項目!$S$17,子育て関連マスタ!$I$32:$M$34,4,FALSE),0),
AND(Q394&gt;=21,Q394&lt;=22,入力項目!$S$16&lt;&gt;"高専"),IFERROR(VLOOKUP(入力項目!$S$17,子育て関連マスタ!$I$32:$M$34,4,FALSE),0),
Q394&gt;=23,0
) +
IF($D394=4,
  IFERROR(_xlfn.IFS(
  Q394&lt;=入力項目!$S$11,0,
  AND(Q394=入力項目!$S$11),IFERROR(VLOOKUP(入力項目!$S$12,子育て関連マスタ!$I$4:$M$5,2,FALSE),0),
  AND(Q394=4),IFERROR(VLOOKUP(入力項目!$S$13,子育て関連マスタ!$I$9:$M$12,2,FALSE),0),
  AND(Q394=7),IFERROR(VLOOKUP(入力項目!$S$14,子育て関連マスタ!$I$16:$M$17,2,FALSE),0),
  AND(Q394=13),IFERROR(VLOOKUP(入力項目!$S$15,子育て関連マスタ!$I$21:$M$22,2,FALSE),0),
  AND(Q394=16),IFERROR(VLOOKUP(入力項目!$S$16,子育て関連マスタ!$I$26:$M$28,2,FALSE),0),
  AND(Q394=19,入力項目!$S$16&lt;&gt;"高専"),IFERROR(VLOOKUP(入力項目!$S$17,子育て関連マスタ!$I$32:$M$37,2,FALSE),0),
  AND(Q394=21,入力項目!$S$16="高専"),IFERROR(VLOOKUP(入力項目!$S$17,子育て関連マスタ!$I$32:$M$37,2,FALSE),0),
  Q394&gt;=22,0
  ),0),0
) +
IF(AND(Q394&gt;=1,Q394&lt;=15),IF($D394=入力項目!$S$8,入力項目!$S$3,0),0) +
IF(AND(Q394&gt;=1,Q394&lt;=15),IF($D394=5,入力項目!$S$4,0),0) +
IF(AND(Q394&gt;=1,Q394&lt;=15),IF($D394=12,入力項目!$S$5,0),0) +
IF(AND(入力項目!$S$7=$A394,入力項目!$S$8=$D394),子育て関連マスタ!$C$14,0) +
IFERROR(IF(AND(YEAR(EDATE(DATE(入力項目!$S$7,入力項目!$S$8,1),1))=$A394,MONTH(EDATE(DATE(入力項目!$S$7,入力項目!$S$8,1),1))=$D394),子育て関連マスタ!$C$15,0),0) +
IF(AND(OR(Q394=3,Q394=5,Q394=7),$D394=11),子育て関連マスタ!$C$17,0) +
IF(AND(Q394=20,$D394=1),子育て関連マスタ!$C$18,0) +
IF(AND(Q394=20,$D394=1),
IFERROR(_xlfn.IFS(
入力項目!$S$10="男",子育て関連マスタ!$C$18,
入力項目!$S$10="女",子育て関連マスタ!$C$19
),0),0
) +
IF(AND(Q394&gt;=入力項目!$S$18,Q394&lt;=入力項目!$S$19),入力項目!$S$20,0) +
IF(AND(Q394&gt;=入力項目!$S$21,Q394&lt;=入力項目!$S$22),入力項目!$S$23,0) +
IF(AND(Q394&gt;=入力項目!$S$24,Q394&lt;=入力項目!$S$25),入力項目!$S$26,0)
)</f>
        <v>0</v>
      </c>
      <c r="AF394">
        <f ca="1">-(
_xlfn.IFS(
R394&lt;=入力項目!$S$11,0,
AND(R394&gt;=入力項目!$S$11+1,R394&lt;=3),IFERROR(VLOOKUP(入力項目!$S$12,子育て関連マスタ!$I$4:$M$5,4,FALSE),0),
AND(R394&gt;=4,R394&lt;=6),IFERROR(VLOOKUP(入力項目!$S$13,子育て関連マスタ!$I$9:$M$12,4,FALSE),0),
AND(R394&gt;=7,R394&lt;=12),IFERROR(VLOOKUP(入力項目!$S$14,子育て関連マスタ!$I$16:$M$17,4,FALSE),0),
AND(R394&gt;=13,R394&lt;=15),IFERROR(VLOOKUP(入力項目!$S$15,子育て関連マスタ!$I$21:$M$22,4,FALSE),0),
AND(R394&gt;=16,R394&lt;=18),IFERROR(VLOOKUP(入力項目!$S$16,子育て関連マスタ!$I$26:$M$28,4,FALSE),0),
AND(R394&gt;=19,R394&lt;=20,入力項目!$S$16="高専"),IFERROR(VLOOKUP(入力項目!$S$16,子育て関連マスタ!$I$26:$M$28,4,FALSE),0),
AND(R394&gt;=19,R394&lt;=20,入力項目!$S$16&lt;&gt;"高専"),IFERROR(VLOOKUP(入力項目!$S$17,子育て関連マスタ!$I$32:$M$37,4,FALSE),0),
AND(R394&gt;=21,R394&lt;=22,入力項目!$S$16="高専"),IFERROR(VLOOKUP(入力項目!$S$17,子育て関連マスタ!$I$32:$M$34,4,FALSE),0),
AND(R394&gt;=21,R394&lt;=22,入力項目!$S$16&lt;&gt;"高専"),IFERROR(VLOOKUP(入力項目!$S$17,子育て関連マスタ!$I$32:$M$34,4,FALSE),0),
R394&gt;=23,0
) +
IF($D394=4,
  IFERROR(_xlfn.IFS(
  R394&lt;=入力項目!$S$11,0,
  AND(R394=入力項目!$S$11),IFERROR(VLOOKUP(入力項目!$S$12,子育て関連マスタ!$I$4:$M$5,2,FALSE),0),
  AND(R394=4),IFERROR(VLOOKUP(入力項目!$S$13,子育て関連マスタ!$I$9:$M$12,2,FALSE),0),
  AND(R394=7),IFERROR(VLOOKUP(入力項目!$S$14,子育て関連マスタ!$I$16:$M$17,2,FALSE),0),
  AND(R394=13),IFERROR(VLOOKUP(入力項目!$S$15,子育て関連マスタ!$I$21:$M$22,2,FALSE),0),
  AND(R394=16),IFERROR(VLOOKUP(入力項目!$S$16,子育て関連マスタ!$I$26:$M$28,2,FALSE),0),
  AND(R394=19,入力項目!$S$16&lt;&gt;"高専"),IFERROR(VLOOKUP(入力項目!$S$17,子育て関連マスタ!$I$32:$M$37,2,FALSE),0),
  AND(R394=21,入力項目!$S$16="高専"),IFERROR(VLOOKUP(入力項目!$S$17,子育て関連マスタ!$I$32:$M$37,2,FALSE),0),
  R394&gt;=22,0
  ),0),0
) +
IF(AND(R394&gt;=1,R394&lt;=15),IF($D394=入力項目!$S$8,入力項目!$S$3,0),0) +
IF(AND(R394&gt;=1,R394&lt;=15),IF($D394=5,入力項目!$S$4,0),0) +
IF(AND(R394&gt;=1,R394&lt;=15),IF($D394=12,入力項目!$S$5,0),0) +
IF(AND(入力項目!$S$7=$A394,入力項目!$S$8=$D394),子育て関連マスタ!$C$14,0) +
IFERROR(IF(AND(YEAR(EDATE(DATE(入力項目!$S$7,入力項目!$S$8,1),1))=$A394,MONTH(EDATE(DATE(入力項目!$S$7,入力項目!$S$8,1),1))=$D394),子育て関連マスタ!$C$15,0),0) +
IF(AND(OR(R394=3,R394=5,R394=7),$D394=11),子育て関連マスタ!$C$17,0) +
IF(AND(R394=20,$D394=1),子育て関連マスタ!$C$18,0) +
IF(AND(R394=20,$D394=1),
IFERROR(_xlfn.IFS(
入力項目!$S$10="男",子育て関連マスタ!$C$18,
入力項目!$S$10="女",子育て関連マスタ!$C$19
),0),0
) +
IF(AND(R394&gt;=入力項目!$S$18,R394&lt;=入力項目!$S$19),入力項目!$S$20,0) +
IF(AND(R394&gt;=入力項目!$S$21,R394&lt;=入力項目!$S$22),入力項目!$S$23,0) +
IF(AND(R394&gt;=入力項目!$S$24,R394&lt;=入力項目!$S$25),入力項目!$S$26,0)
)</f>
        <v>0</v>
      </c>
      <c r="AG394">
        <f ca="1">-(
_xlfn.IFS(
S394&lt;=入力項目!$S$11,0,
AND(S394&gt;=入力項目!$S$11+1,S394&lt;=3),IFERROR(VLOOKUP(入力項目!$S$12,子育て関連マスタ!$I$4:$M$5,4,FALSE),0),
AND(S394&gt;=4,S394&lt;=6),IFERROR(VLOOKUP(入力項目!$S$13,子育て関連マスタ!$I$9:$M$12,4,FALSE),0),
AND(S394&gt;=7,S394&lt;=12),IFERROR(VLOOKUP(入力項目!$S$14,子育て関連マスタ!$I$16:$M$17,4,FALSE),0),
AND(S394&gt;=13,S394&lt;=15),IFERROR(VLOOKUP(入力項目!$S$15,子育て関連マスタ!$I$21:$M$22,4,FALSE),0),
AND(S394&gt;=16,S394&lt;=18),IFERROR(VLOOKUP(入力項目!$S$16,子育て関連マスタ!$I$26:$M$28,4,FALSE),0),
AND(S394&gt;=19,S394&lt;=20,入力項目!$S$16="高専"),IFERROR(VLOOKUP(入力項目!$S$16,子育て関連マスタ!$I$26:$M$28,4,FALSE),0),
AND(S394&gt;=19,S394&lt;=20,入力項目!$S$16&lt;&gt;"高専"),IFERROR(VLOOKUP(入力項目!$S$17,子育て関連マスタ!$I$32:$M$37,4,FALSE),0),
AND(S394&gt;=21,S394&lt;=22,入力項目!$S$16="高専"),IFERROR(VLOOKUP(入力項目!$S$17,子育て関連マスタ!$I$32:$M$34,4,FALSE),0),
AND(S394&gt;=21,S394&lt;=22,入力項目!$S$16&lt;&gt;"高専"),IFERROR(VLOOKUP(入力項目!$S$17,子育て関連マスタ!$I$32:$M$34,4,FALSE),0),
S394&gt;=23,0
) +
IF($D394=4,
  IFERROR(_xlfn.IFS(
  S394&lt;=入力項目!$S$11,0,
  AND(S394=入力項目!$S$11),IFERROR(VLOOKUP(入力項目!$S$12,子育て関連マスタ!$I$4:$M$5,2,FALSE),0),
  AND(S394=4),IFERROR(VLOOKUP(入力項目!$S$13,子育て関連マスタ!$I$9:$M$12,2,FALSE),0),
  AND(S394=7),IFERROR(VLOOKUP(入力項目!$S$14,子育て関連マスタ!$I$16:$M$17,2,FALSE),0),
  AND(S394=13),IFERROR(VLOOKUP(入力項目!$S$15,子育て関連マスタ!$I$21:$M$22,2,FALSE),0),
  AND(S394=16),IFERROR(VLOOKUP(入力項目!$S$16,子育て関連マスタ!$I$26:$M$28,2,FALSE),0),
  AND(S394=19,入力項目!$S$16&lt;&gt;"高専"),IFERROR(VLOOKUP(入力項目!$S$17,子育て関連マスタ!$I$32:$M$37,2,FALSE),0),
  AND(S394=21,入力項目!$S$16="高専"),IFERROR(VLOOKUP(入力項目!$S$17,子育て関連マスタ!$I$32:$M$37,2,FALSE),0),
  S394&gt;=22,0
  ),0),0
) +
IF(AND(S394&gt;=1,S394&lt;=15),IF($D394=入力項目!$S$8,入力項目!$S$3,0),0) +
IF(AND(S394&gt;=1,S394&lt;=15),IF($D394=5,入力項目!$S$4,0),0) +
IF(AND(S394&gt;=1,S394&lt;=15),IF($D394=12,入力項目!$S$5,0),0) +
IF(AND(入力項目!$S$7=$A394,入力項目!$S$8=$D394),子育て関連マスタ!$C$14,0) +
IFERROR(IF(AND(YEAR(EDATE(DATE(入力項目!$S$7,入力項目!$S$8,1),1))=$A394,MONTH(EDATE(DATE(入力項目!$S$7,入力項目!$S$8,1),1))=$D394),子育て関連マスタ!$C$15,0),0) +
IF(AND(OR(S394=3,S394=5,S394=7),$D394=11),子育て関連マスタ!$C$17,0) +
IF(AND(S394=20,$D394=1),子育て関連マスタ!$C$18,0) +
IF(AND(S394=20,$D394=1),
IFERROR(_xlfn.IFS(
入力項目!$S$10="男",子育て関連マスタ!$C$18,
入力項目!$S$10="女",子育て関連マスタ!$C$19
),0),0
) +
IF(AND(S394&gt;=入力項目!$S$18,S394&lt;=入力項目!$S$19),入力項目!$S$20,0) +
IF(AND(S394&gt;=入力項目!$S$21,S394&lt;=入力項目!$S$22),入力項目!$S$23,0) +
IF(AND(S394&gt;=入力項目!$S$24,S394&lt;=入力項目!$S$25),入力項目!$S$26,0)
)</f>
        <v>0</v>
      </c>
      <c r="AH394">
        <f ca="1">-(
_xlfn.IFS(
T394&lt;=入力項目!$S$11,0,
AND(T394&gt;=入力項目!$S$11+1,T394&lt;=3),IFERROR(VLOOKUP(入力項目!$S$12,子育て関連マスタ!$I$4:$M$5,4,FALSE),0),
AND(T394&gt;=4,T394&lt;=6),IFERROR(VLOOKUP(入力項目!$S$13,子育て関連マスタ!$I$9:$M$12,4,FALSE),0),
AND(T394&gt;=7,T394&lt;=12),IFERROR(VLOOKUP(入力項目!$S$14,子育て関連マスタ!$I$16:$M$17,4,FALSE),0),
AND(T394&gt;=13,T394&lt;=15),IFERROR(VLOOKUP(入力項目!$S$15,子育て関連マスタ!$I$21:$M$22,4,FALSE),0),
AND(T394&gt;=16,T394&lt;=18),IFERROR(VLOOKUP(入力項目!$S$16,子育て関連マスタ!$I$26:$M$28,4,FALSE),0),
AND(T394&gt;=19,T394&lt;=20,入力項目!$S$16="高専"),IFERROR(VLOOKUP(入力項目!$S$16,子育て関連マスタ!$I$26:$M$28,4,FALSE),0),
AND(T394&gt;=19,T394&lt;=20,入力項目!$S$16&lt;&gt;"高専"),IFERROR(VLOOKUP(入力項目!$S$17,子育て関連マスタ!$I$32:$M$37,4,FALSE),0),
AND(T394&gt;=21,T394&lt;=22,入力項目!$S$16="高専"),IFERROR(VLOOKUP(入力項目!$S$17,子育て関連マスタ!$I$32:$M$34,4,FALSE),0),
AND(T394&gt;=21,T394&lt;=22,入力項目!$S$16&lt;&gt;"高専"),IFERROR(VLOOKUP(入力項目!$S$17,子育て関連マスタ!$I$32:$M$34,4,FALSE),0),
T394&gt;=23,0
) +
IF($D394=4,
  IFERROR(_xlfn.IFS(
  T394&lt;=入力項目!$S$11,0,
  AND(T394=入力項目!$S$11),IFERROR(VLOOKUP(入力項目!$S$12,子育て関連マスタ!$I$4:$M$5,2,FALSE),0),
  AND(T394=4),IFERROR(VLOOKUP(入力項目!$S$13,子育て関連マスタ!$I$9:$M$12,2,FALSE),0),
  AND(T394=7),IFERROR(VLOOKUP(入力項目!$S$14,子育て関連マスタ!$I$16:$M$17,2,FALSE),0),
  AND(T394=13),IFERROR(VLOOKUP(入力項目!$S$15,子育て関連マスタ!$I$21:$M$22,2,FALSE),0),
  AND(T394=16),IFERROR(VLOOKUP(入力項目!$S$16,子育て関連マスタ!$I$26:$M$28,2,FALSE),0),
  AND(T394=19,入力項目!$S$16&lt;&gt;"高専"),IFERROR(VLOOKUP(入力項目!$S$17,子育て関連マスタ!$I$32:$M$37,2,FALSE),0),
  AND(T394=21,入力項目!$S$16="高専"),IFERROR(VLOOKUP(入力項目!$S$17,子育て関連マスタ!$I$32:$M$37,2,FALSE),0),
  T394&gt;=22,0
  ),0),0
) +
IF(AND(T394&gt;=1,T394&lt;=15),IF($D394=入力項目!$S$8,入力項目!$S$3,0),0) +
IF(AND(T394&gt;=1,T394&lt;=15),IF($D394=5,入力項目!$S$4,0),0) +
IF(AND(T394&gt;=1,T394&lt;=15),IF($D394=12,入力項目!$S$5,0),0) +
IF(AND(入力項目!$S$7=$A394,入力項目!$S$8=$D394),子育て関連マスタ!$C$14,0) +
IFERROR(IF(AND(YEAR(EDATE(DATE(入力項目!$S$7,入力項目!$S$8,1),1))=$A394,MONTH(EDATE(DATE(入力項目!$S$7,入力項目!$S$8,1),1))=$D394),子育て関連マスタ!$C$15,0),0) +
IF(AND(OR(T394=3,T394=5,T394=7),$D394=11),子育て関連マスタ!$C$17,0) +
IF(AND(T394=20,$D394=1),子育て関連マスタ!$C$18,0) +
IF(AND(T394=20,$D394=1),
IFERROR(_xlfn.IFS(
入力項目!$S$10="男",子育て関連マスタ!$C$18,
入力項目!$S$10="女",子育て関連マスタ!$C$19
),0),0
) +
IF(AND(T394&gt;=入力項目!$S$18,T394&lt;=入力項目!$S$19),入力項目!$S$20,0) +
IF(AND(T394&gt;=入力項目!$S$21,T394&lt;=入力項目!$S$22),入力項目!$S$23,0) +
IF(AND(T394&gt;=入力項目!$S$24,T394&lt;=入力項目!$S$25),入力項目!$S$26,0)
)</f>
        <v>0</v>
      </c>
      <c r="AI394">
        <f ca="1">-(
_xlfn.IFS(
U394&lt;=入力項目!$S$11,0,
AND(U394&gt;=入力項目!$S$11+1,U394&lt;=3),IFERROR(VLOOKUP(入力項目!$S$12,子育て関連マスタ!$I$4:$M$5,4,FALSE),0),
AND(U394&gt;=4,U394&lt;=6),IFERROR(VLOOKUP(入力項目!$S$13,子育て関連マスタ!$I$9:$M$12,4,FALSE),0),
AND(U394&gt;=7,U394&lt;=12),IFERROR(VLOOKUP(入力項目!$S$14,子育て関連マスタ!$I$16:$M$17,4,FALSE),0),
AND(U394&gt;=13,U394&lt;=15),IFERROR(VLOOKUP(入力項目!$S$15,子育て関連マスタ!$I$21:$M$22,4,FALSE),0),
AND(U394&gt;=16,U394&lt;=18),IFERROR(VLOOKUP(入力項目!$S$16,子育て関連マスタ!$I$26:$M$28,4,FALSE),0),
AND(U394&gt;=19,U394&lt;=20,入力項目!$S$16="高専"),IFERROR(VLOOKUP(入力項目!$S$16,子育て関連マスタ!$I$26:$M$28,4,FALSE),0),
AND(U394&gt;=19,U394&lt;=20,入力項目!$S$16&lt;&gt;"高専"),IFERROR(VLOOKUP(入力項目!$S$17,子育て関連マスタ!$I$32:$M$37,4,FALSE),0),
AND(U394&gt;=21,U394&lt;=22,入力項目!$S$16="高専"),IFERROR(VLOOKUP(入力項目!$S$17,子育て関連マスタ!$I$32:$M$34,4,FALSE),0),
AND(U394&gt;=21,U394&lt;=22,入力項目!$S$16&lt;&gt;"高専"),IFERROR(VLOOKUP(入力項目!$S$17,子育て関連マスタ!$I$32:$M$34,4,FALSE),0),
U394&gt;=23,0
) +
IF($D394=4,
  IFERROR(_xlfn.IFS(
  U394&lt;=入力項目!$S$11,0,
  AND(U394=入力項目!$S$11),IFERROR(VLOOKUP(入力項目!$S$12,子育て関連マスタ!$I$4:$M$5,2,FALSE),0),
  AND(U394=4),IFERROR(VLOOKUP(入力項目!$S$13,子育て関連マスタ!$I$9:$M$12,2,FALSE),0),
  AND(U394=7),IFERROR(VLOOKUP(入力項目!$S$14,子育て関連マスタ!$I$16:$M$17,2,FALSE),0),
  AND(U394=13),IFERROR(VLOOKUP(入力項目!$S$15,子育て関連マスタ!$I$21:$M$22,2,FALSE),0),
  AND(U394=16),IFERROR(VLOOKUP(入力項目!$S$16,子育て関連マスタ!$I$26:$M$28,2,FALSE),0),
  AND(U394=19,入力項目!$S$16&lt;&gt;"高専"),IFERROR(VLOOKUP(入力項目!$S$17,子育て関連マスタ!$I$32:$M$37,2,FALSE),0),
  AND(U394=21,入力項目!$S$16="高専"),IFERROR(VLOOKUP(入力項目!$S$17,子育て関連マスタ!$I$32:$M$37,2,FALSE),0),
  U394&gt;=22,0
  ),0),0
) +
IF(AND(U394&gt;=1,U394&lt;=15),IF($D394=入力項目!$S$8,入力項目!$S$3,0),0) +
IF(AND(U394&gt;=1,U394&lt;=15),IF($D394=5,入力項目!$S$4,0),0) +
IF(AND(U394&gt;=1,U394&lt;=15),IF($D394=12,入力項目!$S$5,0),0) +
IF(AND(入力項目!$S$7=$A394,入力項目!$S$8=$D394),子育て関連マスタ!$C$14,0) +
IFERROR(IF(AND(YEAR(EDATE(DATE(入力項目!$S$7,入力項目!$S$8,1),1))=$A394,MONTH(EDATE(DATE(入力項目!$S$7,入力項目!$S$8,1),1))=$D394),子育て関連マスタ!$C$15,0),0) +
IF(AND(OR(U394=3,U394=5,U394=7),$D394=11),子育て関連マスタ!$C$17,0) +
IF(AND(U394=20,$D394=1),子育て関連マスタ!$C$18,0) +
IF(AND(U394=20,$D394=1),
IFERROR(_xlfn.IFS(
入力項目!$S$10="男",子育て関連マスタ!$C$18,
入力項目!$S$10="女",子育て関連マスタ!$C$19
),0),0
) +
IF(AND(U394&gt;=入力項目!$S$18,U394&lt;=入力項目!$S$19),入力項目!$S$20,0) +
IF(AND(U394&gt;=入力項目!$S$21,U394&lt;=入力項目!$S$22),入力項目!$S$23,0) +
IF(AND(U394&gt;=入力項目!$S$24,U394&lt;=入力項目!$S$25),入力項目!$S$26,0)
)</f>
        <v>0</v>
      </c>
      <c r="AJ394" s="10">
        <f ca="1">-VLOOKUP($D394,月別収支!$A$2:$H$13,7,FALSE)</f>
        <v>-20000</v>
      </c>
    </row>
    <row r="395" spans="1:36" x14ac:dyDescent="0.4">
      <c r="A395">
        <f t="shared" ca="1" si="105"/>
        <v>2057</v>
      </c>
      <c r="B395">
        <f t="shared" ca="1" si="112"/>
        <v>2057</v>
      </c>
      <c r="C395">
        <f t="shared" ca="1" si="113"/>
        <v>33</v>
      </c>
      <c r="D395">
        <f t="shared" ca="1" si="106"/>
        <v>5</v>
      </c>
      <c r="E395" t="str">
        <f t="shared" ca="1" si="107"/>
        <v>2057年5月</v>
      </c>
      <c r="F395">
        <f ca="1">IF(OR(入力項目!$N$5&lt;$A395,AND(入力項目!$N$5=$A395,入力項目!$N$6&lt;$D395)),IF(F394=0,1,IF(G395=12,F394+1,F394)),0)</f>
        <v>32</v>
      </c>
      <c r="G395">
        <f ca="1">IF(OR(入力項目!$N$5&lt;$A395,AND(入力項目!$N$5=$A395,入力項目!$N$6&lt;$D395)),IF(G394=12,1,G394+1),0)</f>
        <v>7</v>
      </c>
      <c r="H395" t="str">
        <f t="shared" ca="1" si="108"/>
        <v>32_7</v>
      </c>
      <c r="I395">
        <f ca="1">IF(
  IFERROR(AND($C395&gt;0,MOD($C395,入力項目!$N$22)=0,$D395=入力項目!$N$23), FALSE),
  1,
  IF(
    AND(I394&gt;0,J394=12),
    IF(I394=入力項目!$N$28, 0, I394+1),
    I394
  )
)</f>
        <v>3</v>
      </c>
      <c r="J395">
        <f ca="1">IF($D395=入力項目!$N$23,1,IFERROR(J394+1,1))</f>
        <v>12</v>
      </c>
      <c r="K395" t="str">
        <f t="shared" ca="1" si="109"/>
        <v>3_12</v>
      </c>
      <c r="L395">
        <f ca="1">L394+IF(入力項目!$D$4=$D395,1,0)</f>
        <v>61</v>
      </c>
      <c r="M395" t="str">
        <f t="shared" ca="1" si="110"/>
        <v>61歳</v>
      </c>
      <c r="N395">
        <f t="shared" ca="1" si="114"/>
        <v>62</v>
      </c>
      <c r="O395" t="str">
        <f t="shared" ca="1" si="111"/>
        <v>62歳</v>
      </c>
      <c r="P395">
        <f t="shared" ca="1" si="115"/>
        <v>37</v>
      </c>
      <c r="Q395">
        <f t="shared" ca="1" si="116"/>
        <v>35</v>
      </c>
      <c r="R395">
        <f t="shared" ca="1" si="117"/>
        <v>2058</v>
      </c>
      <c r="S395">
        <f t="shared" ca="1" si="118"/>
        <v>2058</v>
      </c>
      <c r="T395">
        <f t="shared" ca="1" si="119"/>
        <v>2058</v>
      </c>
      <c r="U395">
        <f t="shared" ca="1" si="120"/>
        <v>2058</v>
      </c>
      <c r="V395" s="10">
        <f t="shared" ca="1" si="121"/>
        <v>49042385</v>
      </c>
      <c r="W395" s="10">
        <f ca="1">IF($L395&lt;その他マスタ!$B$1,VLOOKUP($D395,月別収支!$A$2:$H$13,2,FALSE),その他マスタ!$B$3)+IF(AND($L395=その他マスタ!$B$1,入力項目!$I$9="あり",$D395=入力項目!$D$4),その他マスタ!$B$2,0)</f>
        <v>300000</v>
      </c>
      <c r="X395" s="10">
        <f ca="1">-IF(入力項目!$K$5=TRUE,
IF($F395+$G395&lt;3,VLOOKUP($D395,月別収支!$A$2:$H$13,8,FALSE),0)+IFERROR(VLOOKUP($H395,住宅ローン計算!C:P,13,FALSE),0)+IF($F395&gt;1,IF(OR($G395=3,$G395=6,$G395=9,$G395=12),ROUNDUP(入力項目!$N$18/4,0),0),0),
VLOOKUP($D395,月別収支!$A$2:$H$13,8,FALSE))</f>
        <v>-53590</v>
      </c>
      <c r="Y395" s="10">
        <f ca="1">-VLOOKUP($D395,月別収支!$A$2:$H$13,3,FALSE)</f>
        <v>-75000</v>
      </c>
      <c r="Z395" s="10">
        <f ca="1">-VLOOKUP($D395,月別収支!$A$2:$H$13,4,FALSE)</f>
        <v>-27000</v>
      </c>
      <c r="AA395" s="10">
        <f ca="1">-VLOOKUP($D395,月別収支!$A$2:$H$13,6,FALSE)</f>
        <v>-10000</v>
      </c>
      <c r="AB395" s="10">
        <f ca="1">-(
VLOOKUP($D395,月別収支!$A$2:$H$13,5,FALSE)+IF(AND(入力項目!$I$27&lt;=$A395,ISEVEN($A395-入力項目!$I$27),入力項目!$I$28=$D395),入力項目!$I$26,0)
+IF(入力項目!$K$26=TRUE,
IFERROR(VLOOKUP($K395,マイカーローン計算!C:P,13,FALSE),0),
IFERROR(
  IF(AND($C395&gt;0,MOD($C395,入力項目!$N$22)=0,$D395=入力項目!$N$23),入力項目!$N$24,0),
 0
)
)
)</f>
        <v>-30000</v>
      </c>
      <c r="AC395" s="10">
        <f ca="1">-IF($A395&lt;入力項目!$N$33,入力項目!$N$35,IF(AND($A395=入力項目!$N$33,$D395&lt;=入力項目!$N$34),入力項目!$N$35,0))</f>
        <v>0</v>
      </c>
      <c r="AD395">
        <f ca="1">-(
_xlfn.IFS(
P395&lt;=入力項目!$S$11,0,
AND(P395&gt;=入力項目!$S$11+1,P395&lt;=3),IFERROR(VLOOKUP(入力項目!$S$12,子育て関連マスタ!$I$4:$M$5,4,FALSE),0),
AND(P395&gt;=4,P395&lt;=6),IFERROR(VLOOKUP(入力項目!$S$13,子育て関連マスタ!$I$9:$M$12,4,FALSE),0),
AND(P395&gt;=7,P395&lt;=12),IFERROR(VLOOKUP(入力項目!$S$14,子育て関連マスタ!$I$16:$M$17,4,FALSE),0),
AND(P395&gt;=13,P395&lt;=15),IFERROR(VLOOKUP(入力項目!$S$15,子育て関連マスタ!$I$21:$M$22,4,FALSE),0),
AND(P395&gt;=16,P395&lt;=18),IFERROR(VLOOKUP(入力項目!$S$16,子育て関連マスタ!$I$26:$M$28,4,FALSE),0),
AND(P395&gt;=19,P395&lt;=20,入力項目!$S$16="高専"),IFERROR(VLOOKUP(入力項目!$S$16,子育て関連マスタ!$I$26:$M$28,4,FALSE),0),
AND(P395&gt;=19,P395&lt;=20,入力項目!$S$16&lt;&gt;"高専"),IFERROR(VLOOKUP(入力項目!$S$17,子育て関連マスタ!$I$32:$M$37,4,FALSE),0),
AND(P395&gt;=21,P395&lt;=22,入力項目!$S$16="高専"),IFERROR(VLOOKUP(入力項目!$S$17,子育て関連マスタ!$I$32:$M$34,4,FALSE),0),
AND(P395&gt;=21,P395&lt;=22,入力項目!$S$16&lt;&gt;"高専"),IFERROR(VLOOKUP(入力項目!$S$17,子育て関連マスタ!$I$32:$M$34,4,FALSE),0),
P395&gt;=23,0
) +
IF($D395=4,
  IFERROR(_xlfn.IFS(
  P395&lt;=入力項目!$S$11,0,
  AND(P395=入力項目!$S$11),IFERROR(VLOOKUP(入力項目!$S$12,子育て関連マスタ!$I$4:$M$5,2,FALSE),0),
  AND(P395=4),IFERROR(VLOOKUP(入力項目!$S$13,子育て関連マスタ!$I$9:$M$12,2,FALSE),0),
  AND(P395=7),IFERROR(VLOOKUP(入力項目!$S$14,子育て関連マスタ!$I$16:$M$17,2,FALSE),0),
  AND(P395=13),IFERROR(VLOOKUP(入力項目!$S$15,子育て関連マスタ!$I$21:$M$22,2,FALSE),0),
  AND(P395=16),IFERROR(VLOOKUP(入力項目!$S$16,子育て関連マスタ!$I$26:$M$28,2,FALSE),0),
  AND(P395=19,入力項目!$S$16&lt;&gt;"高専"),IFERROR(VLOOKUP(入力項目!$S$17,子育て関連マスタ!$I$32:$M$37,2,FALSE),0),
  AND(P395=21,入力項目!$S$16="高専"),IFERROR(VLOOKUP(入力項目!$S$17,子育て関連マスタ!$I$32:$M$37,2,FALSE),0),
  P395&gt;=22,0
  ),0),0
) +
IF(AND(P395&gt;=1,P395&lt;=15),IF($D395=入力項目!$S$8,入力項目!$S$3,0),0) +
IF(AND(P395&gt;=1,P395&lt;=15),IF($D395=5,入力項目!$S$4,0),0) +
IF(AND(P395&gt;=1,P395&lt;=15),IF($D395=12,入力項目!$S$5,0),0) +
IF(AND(入力項目!$S$7=$A395,入力項目!$S$8=$D395),子育て関連マスタ!$C$14,0) +
IFERROR(IF(AND(YEAR(EDATE(DATE(入力項目!$S$7,入力項目!$S$8,1),1))=$A395,MONTH(EDATE(DATE(入力項目!$S$7,入力項目!$S$8,1),1))=$D395),子育て関連マスタ!$C$15,0),0) +
IF(AND(OR(P395=3,P395=5,P395=7),$D395=11),子育て関連マスタ!$C$17,0) +
IF(AND(P395=20,$D395=1),子育て関連マスタ!$C$18,0) +
IF(AND(P395=20,$D395=1),
IFERROR(_xlfn.IFS(
入力項目!$S$10="男",子育て関連マスタ!$C$18,
入力項目!$S$10="女",子育て関連マスタ!$C$19
),0),0
) +
IF(AND(P395&gt;=入力項目!$S$18,P395&lt;=入力項目!$S$19),入力項目!$S$20,0) +
IF(AND(P395&gt;=入力項目!$S$21,P395&lt;=入力項目!$S$22),入力項目!$S$23,0) +
IF(AND(P395&gt;=入力項目!$S$24,P395&lt;=入力項目!$S$25),入力項目!$S$26,0)
)</f>
        <v>0</v>
      </c>
      <c r="AE395">
        <f ca="1">-(
_xlfn.IFS(
Q395&lt;=入力項目!$S$11,0,
AND(Q395&gt;=入力項目!$S$11+1,Q395&lt;=3),IFERROR(VLOOKUP(入力項目!$S$12,子育て関連マスタ!$I$4:$M$5,4,FALSE),0),
AND(Q395&gt;=4,Q395&lt;=6),IFERROR(VLOOKUP(入力項目!$S$13,子育て関連マスタ!$I$9:$M$12,4,FALSE),0),
AND(Q395&gt;=7,Q395&lt;=12),IFERROR(VLOOKUP(入力項目!$S$14,子育て関連マスタ!$I$16:$M$17,4,FALSE),0),
AND(Q395&gt;=13,Q395&lt;=15),IFERROR(VLOOKUP(入力項目!$S$15,子育て関連マスタ!$I$21:$M$22,4,FALSE),0),
AND(Q395&gt;=16,Q395&lt;=18),IFERROR(VLOOKUP(入力項目!$S$16,子育て関連マスタ!$I$26:$M$28,4,FALSE),0),
AND(Q395&gt;=19,Q395&lt;=20,入力項目!$S$16="高専"),IFERROR(VLOOKUP(入力項目!$S$16,子育て関連マスタ!$I$26:$M$28,4,FALSE),0),
AND(Q395&gt;=19,Q395&lt;=20,入力項目!$S$16&lt;&gt;"高専"),IFERROR(VLOOKUP(入力項目!$S$17,子育て関連マスタ!$I$32:$M$37,4,FALSE),0),
AND(Q395&gt;=21,Q395&lt;=22,入力項目!$S$16="高専"),IFERROR(VLOOKUP(入力項目!$S$17,子育て関連マスタ!$I$32:$M$34,4,FALSE),0),
AND(Q395&gt;=21,Q395&lt;=22,入力項目!$S$16&lt;&gt;"高専"),IFERROR(VLOOKUP(入力項目!$S$17,子育て関連マスタ!$I$32:$M$34,4,FALSE),0),
Q395&gt;=23,0
) +
IF($D395=4,
  IFERROR(_xlfn.IFS(
  Q395&lt;=入力項目!$S$11,0,
  AND(Q395=入力項目!$S$11),IFERROR(VLOOKUP(入力項目!$S$12,子育て関連マスタ!$I$4:$M$5,2,FALSE),0),
  AND(Q395=4),IFERROR(VLOOKUP(入力項目!$S$13,子育て関連マスタ!$I$9:$M$12,2,FALSE),0),
  AND(Q395=7),IFERROR(VLOOKUP(入力項目!$S$14,子育て関連マスタ!$I$16:$M$17,2,FALSE),0),
  AND(Q395=13),IFERROR(VLOOKUP(入力項目!$S$15,子育て関連マスタ!$I$21:$M$22,2,FALSE),0),
  AND(Q395=16),IFERROR(VLOOKUP(入力項目!$S$16,子育て関連マスタ!$I$26:$M$28,2,FALSE),0),
  AND(Q395=19,入力項目!$S$16&lt;&gt;"高専"),IFERROR(VLOOKUP(入力項目!$S$17,子育て関連マスタ!$I$32:$M$37,2,FALSE),0),
  AND(Q395=21,入力項目!$S$16="高専"),IFERROR(VLOOKUP(入力項目!$S$17,子育て関連マスタ!$I$32:$M$37,2,FALSE),0),
  Q395&gt;=22,0
  ),0),0
) +
IF(AND(Q395&gt;=1,Q395&lt;=15),IF($D395=入力項目!$S$8,入力項目!$S$3,0),0) +
IF(AND(Q395&gt;=1,Q395&lt;=15),IF($D395=5,入力項目!$S$4,0),0) +
IF(AND(Q395&gt;=1,Q395&lt;=15),IF($D395=12,入力項目!$S$5,0),0) +
IF(AND(入力項目!$S$7=$A395,入力項目!$S$8=$D395),子育て関連マスタ!$C$14,0) +
IFERROR(IF(AND(YEAR(EDATE(DATE(入力項目!$S$7,入力項目!$S$8,1),1))=$A395,MONTH(EDATE(DATE(入力項目!$S$7,入力項目!$S$8,1),1))=$D395),子育て関連マスタ!$C$15,0),0) +
IF(AND(OR(Q395=3,Q395=5,Q395=7),$D395=11),子育て関連マスタ!$C$17,0) +
IF(AND(Q395=20,$D395=1),子育て関連マスタ!$C$18,0) +
IF(AND(Q395=20,$D395=1),
IFERROR(_xlfn.IFS(
入力項目!$S$10="男",子育て関連マスタ!$C$18,
入力項目!$S$10="女",子育て関連マスタ!$C$19
),0),0
) +
IF(AND(Q395&gt;=入力項目!$S$18,Q395&lt;=入力項目!$S$19),入力項目!$S$20,0) +
IF(AND(Q395&gt;=入力項目!$S$21,Q395&lt;=入力項目!$S$22),入力項目!$S$23,0) +
IF(AND(Q395&gt;=入力項目!$S$24,Q395&lt;=入力項目!$S$25),入力項目!$S$26,0)
)</f>
        <v>0</v>
      </c>
      <c r="AF395">
        <f ca="1">-(
_xlfn.IFS(
R395&lt;=入力項目!$S$11,0,
AND(R395&gt;=入力項目!$S$11+1,R395&lt;=3),IFERROR(VLOOKUP(入力項目!$S$12,子育て関連マスタ!$I$4:$M$5,4,FALSE),0),
AND(R395&gt;=4,R395&lt;=6),IFERROR(VLOOKUP(入力項目!$S$13,子育て関連マスタ!$I$9:$M$12,4,FALSE),0),
AND(R395&gt;=7,R395&lt;=12),IFERROR(VLOOKUP(入力項目!$S$14,子育て関連マスタ!$I$16:$M$17,4,FALSE),0),
AND(R395&gt;=13,R395&lt;=15),IFERROR(VLOOKUP(入力項目!$S$15,子育て関連マスタ!$I$21:$M$22,4,FALSE),0),
AND(R395&gt;=16,R395&lt;=18),IFERROR(VLOOKUP(入力項目!$S$16,子育て関連マスタ!$I$26:$M$28,4,FALSE),0),
AND(R395&gt;=19,R395&lt;=20,入力項目!$S$16="高専"),IFERROR(VLOOKUP(入力項目!$S$16,子育て関連マスタ!$I$26:$M$28,4,FALSE),0),
AND(R395&gt;=19,R395&lt;=20,入力項目!$S$16&lt;&gt;"高専"),IFERROR(VLOOKUP(入力項目!$S$17,子育て関連マスタ!$I$32:$M$37,4,FALSE),0),
AND(R395&gt;=21,R395&lt;=22,入力項目!$S$16="高専"),IFERROR(VLOOKUP(入力項目!$S$17,子育て関連マスタ!$I$32:$M$34,4,FALSE),0),
AND(R395&gt;=21,R395&lt;=22,入力項目!$S$16&lt;&gt;"高専"),IFERROR(VLOOKUP(入力項目!$S$17,子育て関連マスタ!$I$32:$M$34,4,FALSE),0),
R395&gt;=23,0
) +
IF($D395=4,
  IFERROR(_xlfn.IFS(
  R395&lt;=入力項目!$S$11,0,
  AND(R395=入力項目!$S$11),IFERROR(VLOOKUP(入力項目!$S$12,子育て関連マスタ!$I$4:$M$5,2,FALSE),0),
  AND(R395=4),IFERROR(VLOOKUP(入力項目!$S$13,子育て関連マスタ!$I$9:$M$12,2,FALSE),0),
  AND(R395=7),IFERROR(VLOOKUP(入力項目!$S$14,子育て関連マスタ!$I$16:$M$17,2,FALSE),0),
  AND(R395=13),IFERROR(VLOOKUP(入力項目!$S$15,子育て関連マスタ!$I$21:$M$22,2,FALSE),0),
  AND(R395=16),IFERROR(VLOOKUP(入力項目!$S$16,子育て関連マスタ!$I$26:$M$28,2,FALSE),0),
  AND(R395=19,入力項目!$S$16&lt;&gt;"高専"),IFERROR(VLOOKUP(入力項目!$S$17,子育て関連マスタ!$I$32:$M$37,2,FALSE),0),
  AND(R395=21,入力項目!$S$16="高専"),IFERROR(VLOOKUP(入力項目!$S$17,子育て関連マスタ!$I$32:$M$37,2,FALSE),0),
  R395&gt;=22,0
  ),0),0
) +
IF(AND(R395&gt;=1,R395&lt;=15),IF($D395=入力項目!$S$8,入力項目!$S$3,0),0) +
IF(AND(R395&gt;=1,R395&lt;=15),IF($D395=5,入力項目!$S$4,0),0) +
IF(AND(R395&gt;=1,R395&lt;=15),IF($D395=12,入力項目!$S$5,0),0) +
IF(AND(入力項目!$S$7=$A395,入力項目!$S$8=$D395),子育て関連マスタ!$C$14,0) +
IFERROR(IF(AND(YEAR(EDATE(DATE(入力項目!$S$7,入力項目!$S$8,1),1))=$A395,MONTH(EDATE(DATE(入力項目!$S$7,入力項目!$S$8,1),1))=$D395),子育て関連マスタ!$C$15,0),0) +
IF(AND(OR(R395=3,R395=5,R395=7),$D395=11),子育て関連マスタ!$C$17,0) +
IF(AND(R395=20,$D395=1),子育て関連マスタ!$C$18,0) +
IF(AND(R395=20,$D395=1),
IFERROR(_xlfn.IFS(
入力項目!$S$10="男",子育て関連マスタ!$C$18,
入力項目!$S$10="女",子育て関連マスタ!$C$19
),0),0
) +
IF(AND(R395&gt;=入力項目!$S$18,R395&lt;=入力項目!$S$19),入力項目!$S$20,0) +
IF(AND(R395&gt;=入力項目!$S$21,R395&lt;=入力項目!$S$22),入力項目!$S$23,0) +
IF(AND(R395&gt;=入力項目!$S$24,R395&lt;=入力項目!$S$25),入力項目!$S$26,0)
)</f>
        <v>0</v>
      </c>
      <c r="AG395">
        <f ca="1">-(
_xlfn.IFS(
S395&lt;=入力項目!$S$11,0,
AND(S395&gt;=入力項目!$S$11+1,S395&lt;=3),IFERROR(VLOOKUP(入力項目!$S$12,子育て関連マスタ!$I$4:$M$5,4,FALSE),0),
AND(S395&gt;=4,S395&lt;=6),IFERROR(VLOOKUP(入力項目!$S$13,子育て関連マスタ!$I$9:$M$12,4,FALSE),0),
AND(S395&gt;=7,S395&lt;=12),IFERROR(VLOOKUP(入力項目!$S$14,子育て関連マスタ!$I$16:$M$17,4,FALSE),0),
AND(S395&gt;=13,S395&lt;=15),IFERROR(VLOOKUP(入力項目!$S$15,子育て関連マスタ!$I$21:$M$22,4,FALSE),0),
AND(S395&gt;=16,S395&lt;=18),IFERROR(VLOOKUP(入力項目!$S$16,子育て関連マスタ!$I$26:$M$28,4,FALSE),0),
AND(S395&gt;=19,S395&lt;=20,入力項目!$S$16="高専"),IFERROR(VLOOKUP(入力項目!$S$16,子育て関連マスタ!$I$26:$M$28,4,FALSE),0),
AND(S395&gt;=19,S395&lt;=20,入力項目!$S$16&lt;&gt;"高専"),IFERROR(VLOOKUP(入力項目!$S$17,子育て関連マスタ!$I$32:$M$37,4,FALSE),0),
AND(S395&gt;=21,S395&lt;=22,入力項目!$S$16="高専"),IFERROR(VLOOKUP(入力項目!$S$17,子育て関連マスタ!$I$32:$M$34,4,FALSE),0),
AND(S395&gt;=21,S395&lt;=22,入力項目!$S$16&lt;&gt;"高専"),IFERROR(VLOOKUP(入力項目!$S$17,子育て関連マスタ!$I$32:$M$34,4,FALSE),0),
S395&gt;=23,0
) +
IF($D395=4,
  IFERROR(_xlfn.IFS(
  S395&lt;=入力項目!$S$11,0,
  AND(S395=入力項目!$S$11),IFERROR(VLOOKUP(入力項目!$S$12,子育て関連マスタ!$I$4:$M$5,2,FALSE),0),
  AND(S395=4),IFERROR(VLOOKUP(入力項目!$S$13,子育て関連マスタ!$I$9:$M$12,2,FALSE),0),
  AND(S395=7),IFERROR(VLOOKUP(入力項目!$S$14,子育て関連マスタ!$I$16:$M$17,2,FALSE),0),
  AND(S395=13),IFERROR(VLOOKUP(入力項目!$S$15,子育て関連マスタ!$I$21:$M$22,2,FALSE),0),
  AND(S395=16),IFERROR(VLOOKUP(入力項目!$S$16,子育て関連マスタ!$I$26:$M$28,2,FALSE),0),
  AND(S395=19,入力項目!$S$16&lt;&gt;"高専"),IFERROR(VLOOKUP(入力項目!$S$17,子育て関連マスタ!$I$32:$M$37,2,FALSE),0),
  AND(S395=21,入力項目!$S$16="高専"),IFERROR(VLOOKUP(入力項目!$S$17,子育て関連マスタ!$I$32:$M$37,2,FALSE),0),
  S395&gt;=22,0
  ),0),0
) +
IF(AND(S395&gt;=1,S395&lt;=15),IF($D395=入力項目!$S$8,入力項目!$S$3,0),0) +
IF(AND(S395&gt;=1,S395&lt;=15),IF($D395=5,入力項目!$S$4,0),0) +
IF(AND(S395&gt;=1,S395&lt;=15),IF($D395=12,入力項目!$S$5,0),0) +
IF(AND(入力項目!$S$7=$A395,入力項目!$S$8=$D395),子育て関連マスタ!$C$14,0) +
IFERROR(IF(AND(YEAR(EDATE(DATE(入力項目!$S$7,入力項目!$S$8,1),1))=$A395,MONTH(EDATE(DATE(入力項目!$S$7,入力項目!$S$8,1),1))=$D395),子育て関連マスタ!$C$15,0),0) +
IF(AND(OR(S395=3,S395=5,S395=7),$D395=11),子育て関連マスタ!$C$17,0) +
IF(AND(S395=20,$D395=1),子育て関連マスタ!$C$18,0) +
IF(AND(S395=20,$D395=1),
IFERROR(_xlfn.IFS(
入力項目!$S$10="男",子育て関連マスタ!$C$18,
入力項目!$S$10="女",子育て関連マスタ!$C$19
),0),0
) +
IF(AND(S395&gt;=入力項目!$S$18,S395&lt;=入力項目!$S$19),入力項目!$S$20,0) +
IF(AND(S395&gt;=入力項目!$S$21,S395&lt;=入力項目!$S$22),入力項目!$S$23,0) +
IF(AND(S395&gt;=入力項目!$S$24,S395&lt;=入力項目!$S$25),入力項目!$S$26,0)
)</f>
        <v>0</v>
      </c>
      <c r="AH395">
        <f ca="1">-(
_xlfn.IFS(
T395&lt;=入力項目!$S$11,0,
AND(T395&gt;=入力項目!$S$11+1,T395&lt;=3),IFERROR(VLOOKUP(入力項目!$S$12,子育て関連マスタ!$I$4:$M$5,4,FALSE),0),
AND(T395&gt;=4,T395&lt;=6),IFERROR(VLOOKUP(入力項目!$S$13,子育て関連マスタ!$I$9:$M$12,4,FALSE),0),
AND(T395&gt;=7,T395&lt;=12),IFERROR(VLOOKUP(入力項目!$S$14,子育て関連マスタ!$I$16:$M$17,4,FALSE),0),
AND(T395&gt;=13,T395&lt;=15),IFERROR(VLOOKUP(入力項目!$S$15,子育て関連マスタ!$I$21:$M$22,4,FALSE),0),
AND(T395&gt;=16,T395&lt;=18),IFERROR(VLOOKUP(入力項目!$S$16,子育て関連マスタ!$I$26:$M$28,4,FALSE),0),
AND(T395&gt;=19,T395&lt;=20,入力項目!$S$16="高専"),IFERROR(VLOOKUP(入力項目!$S$16,子育て関連マスタ!$I$26:$M$28,4,FALSE),0),
AND(T395&gt;=19,T395&lt;=20,入力項目!$S$16&lt;&gt;"高専"),IFERROR(VLOOKUP(入力項目!$S$17,子育て関連マスタ!$I$32:$M$37,4,FALSE),0),
AND(T395&gt;=21,T395&lt;=22,入力項目!$S$16="高専"),IFERROR(VLOOKUP(入力項目!$S$17,子育て関連マスタ!$I$32:$M$34,4,FALSE),0),
AND(T395&gt;=21,T395&lt;=22,入力項目!$S$16&lt;&gt;"高専"),IFERROR(VLOOKUP(入力項目!$S$17,子育て関連マスタ!$I$32:$M$34,4,FALSE),0),
T395&gt;=23,0
) +
IF($D395=4,
  IFERROR(_xlfn.IFS(
  T395&lt;=入力項目!$S$11,0,
  AND(T395=入力項目!$S$11),IFERROR(VLOOKUP(入力項目!$S$12,子育て関連マスタ!$I$4:$M$5,2,FALSE),0),
  AND(T395=4),IFERROR(VLOOKUP(入力項目!$S$13,子育て関連マスタ!$I$9:$M$12,2,FALSE),0),
  AND(T395=7),IFERROR(VLOOKUP(入力項目!$S$14,子育て関連マスタ!$I$16:$M$17,2,FALSE),0),
  AND(T395=13),IFERROR(VLOOKUP(入力項目!$S$15,子育て関連マスタ!$I$21:$M$22,2,FALSE),0),
  AND(T395=16),IFERROR(VLOOKUP(入力項目!$S$16,子育て関連マスタ!$I$26:$M$28,2,FALSE),0),
  AND(T395=19,入力項目!$S$16&lt;&gt;"高専"),IFERROR(VLOOKUP(入力項目!$S$17,子育て関連マスタ!$I$32:$M$37,2,FALSE),0),
  AND(T395=21,入力項目!$S$16="高専"),IFERROR(VLOOKUP(入力項目!$S$17,子育て関連マスタ!$I$32:$M$37,2,FALSE),0),
  T395&gt;=22,0
  ),0),0
) +
IF(AND(T395&gt;=1,T395&lt;=15),IF($D395=入力項目!$S$8,入力項目!$S$3,0),0) +
IF(AND(T395&gt;=1,T395&lt;=15),IF($D395=5,入力項目!$S$4,0),0) +
IF(AND(T395&gt;=1,T395&lt;=15),IF($D395=12,入力項目!$S$5,0),0) +
IF(AND(入力項目!$S$7=$A395,入力項目!$S$8=$D395),子育て関連マスタ!$C$14,0) +
IFERROR(IF(AND(YEAR(EDATE(DATE(入力項目!$S$7,入力項目!$S$8,1),1))=$A395,MONTH(EDATE(DATE(入力項目!$S$7,入力項目!$S$8,1),1))=$D395),子育て関連マスタ!$C$15,0),0) +
IF(AND(OR(T395=3,T395=5,T395=7),$D395=11),子育て関連マスタ!$C$17,0) +
IF(AND(T395=20,$D395=1),子育て関連マスタ!$C$18,0) +
IF(AND(T395=20,$D395=1),
IFERROR(_xlfn.IFS(
入力項目!$S$10="男",子育て関連マスタ!$C$18,
入力項目!$S$10="女",子育て関連マスタ!$C$19
),0),0
) +
IF(AND(T395&gt;=入力項目!$S$18,T395&lt;=入力項目!$S$19),入力項目!$S$20,0) +
IF(AND(T395&gt;=入力項目!$S$21,T395&lt;=入力項目!$S$22),入力項目!$S$23,0) +
IF(AND(T395&gt;=入力項目!$S$24,T395&lt;=入力項目!$S$25),入力項目!$S$26,0)
)</f>
        <v>0</v>
      </c>
      <c r="AI395">
        <f ca="1">-(
_xlfn.IFS(
U395&lt;=入力項目!$S$11,0,
AND(U395&gt;=入力項目!$S$11+1,U395&lt;=3),IFERROR(VLOOKUP(入力項目!$S$12,子育て関連マスタ!$I$4:$M$5,4,FALSE),0),
AND(U395&gt;=4,U395&lt;=6),IFERROR(VLOOKUP(入力項目!$S$13,子育て関連マスタ!$I$9:$M$12,4,FALSE),0),
AND(U395&gt;=7,U395&lt;=12),IFERROR(VLOOKUP(入力項目!$S$14,子育て関連マスタ!$I$16:$M$17,4,FALSE),0),
AND(U395&gt;=13,U395&lt;=15),IFERROR(VLOOKUP(入力項目!$S$15,子育て関連マスタ!$I$21:$M$22,4,FALSE),0),
AND(U395&gt;=16,U395&lt;=18),IFERROR(VLOOKUP(入力項目!$S$16,子育て関連マスタ!$I$26:$M$28,4,FALSE),0),
AND(U395&gt;=19,U395&lt;=20,入力項目!$S$16="高専"),IFERROR(VLOOKUP(入力項目!$S$16,子育て関連マスタ!$I$26:$M$28,4,FALSE),0),
AND(U395&gt;=19,U395&lt;=20,入力項目!$S$16&lt;&gt;"高専"),IFERROR(VLOOKUP(入力項目!$S$17,子育て関連マスタ!$I$32:$M$37,4,FALSE),0),
AND(U395&gt;=21,U395&lt;=22,入力項目!$S$16="高専"),IFERROR(VLOOKUP(入力項目!$S$17,子育て関連マスタ!$I$32:$M$34,4,FALSE),0),
AND(U395&gt;=21,U395&lt;=22,入力項目!$S$16&lt;&gt;"高専"),IFERROR(VLOOKUP(入力項目!$S$17,子育て関連マスタ!$I$32:$M$34,4,FALSE),0),
U395&gt;=23,0
) +
IF($D395=4,
  IFERROR(_xlfn.IFS(
  U395&lt;=入力項目!$S$11,0,
  AND(U395=入力項目!$S$11),IFERROR(VLOOKUP(入力項目!$S$12,子育て関連マスタ!$I$4:$M$5,2,FALSE),0),
  AND(U395=4),IFERROR(VLOOKUP(入力項目!$S$13,子育て関連マスタ!$I$9:$M$12,2,FALSE),0),
  AND(U395=7),IFERROR(VLOOKUP(入力項目!$S$14,子育て関連マスタ!$I$16:$M$17,2,FALSE),0),
  AND(U395=13),IFERROR(VLOOKUP(入力項目!$S$15,子育て関連マスタ!$I$21:$M$22,2,FALSE),0),
  AND(U395=16),IFERROR(VLOOKUP(入力項目!$S$16,子育て関連マスタ!$I$26:$M$28,2,FALSE),0),
  AND(U395=19,入力項目!$S$16&lt;&gt;"高専"),IFERROR(VLOOKUP(入力項目!$S$17,子育て関連マスタ!$I$32:$M$37,2,FALSE),0),
  AND(U395=21,入力項目!$S$16="高専"),IFERROR(VLOOKUP(入力項目!$S$17,子育て関連マスタ!$I$32:$M$37,2,FALSE),0),
  U395&gt;=22,0
  ),0),0
) +
IF(AND(U395&gt;=1,U395&lt;=15),IF($D395=入力項目!$S$8,入力項目!$S$3,0),0) +
IF(AND(U395&gt;=1,U395&lt;=15),IF($D395=5,入力項目!$S$4,0),0) +
IF(AND(U395&gt;=1,U395&lt;=15),IF($D395=12,入力項目!$S$5,0),0) +
IF(AND(入力項目!$S$7=$A395,入力項目!$S$8=$D395),子育て関連マスタ!$C$14,0) +
IFERROR(IF(AND(YEAR(EDATE(DATE(入力項目!$S$7,入力項目!$S$8,1),1))=$A395,MONTH(EDATE(DATE(入力項目!$S$7,入力項目!$S$8,1),1))=$D395),子育て関連マスタ!$C$15,0),0) +
IF(AND(OR(U395=3,U395=5,U395=7),$D395=11),子育て関連マスタ!$C$17,0) +
IF(AND(U395=20,$D395=1),子育て関連マスタ!$C$18,0) +
IF(AND(U395=20,$D395=1),
IFERROR(_xlfn.IFS(
入力項目!$S$10="男",子育て関連マスタ!$C$18,
入力項目!$S$10="女",子育て関連マスタ!$C$19
),0),0
) +
IF(AND(U395&gt;=入力項目!$S$18,U395&lt;=入力項目!$S$19),入力項目!$S$20,0) +
IF(AND(U395&gt;=入力項目!$S$21,U395&lt;=入力項目!$S$22),入力項目!$S$23,0) +
IF(AND(U395&gt;=入力項目!$S$24,U395&lt;=入力項目!$S$25),入力項目!$S$26,0)
)</f>
        <v>0</v>
      </c>
      <c r="AJ395" s="10">
        <f ca="1">-VLOOKUP($D395,月別収支!$A$2:$H$13,7,FALSE)</f>
        <v>-20000</v>
      </c>
    </row>
    <row r="396" spans="1:36" x14ac:dyDescent="0.4">
      <c r="A396">
        <f t="shared" ca="1" si="105"/>
        <v>2057</v>
      </c>
      <c r="B396">
        <f t="shared" ca="1" si="112"/>
        <v>2057</v>
      </c>
      <c r="C396">
        <f t="shared" ca="1" si="113"/>
        <v>33</v>
      </c>
      <c r="D396">
        <f t="shared" ca="1" si="106"/>
        <v>6</v>
      </c>
      <c r="E396" t="str">
        <f t="shared" ca="1" si="107"/>
        <v>2057年6月</v>
      </c>
      <c r="F396">
        <f ca="1">IF(OR(入力項目!$N$5&lt;$A396,AND(入力項目!$N$5=$A396,入力項目!$N$6&lt;$D396)),IF(F395=0,1,IF(G396=12,F395+1,F395)),0)</f>
        <v>32</v>
      </c>
      <c r="G396">
        <f ca="1">IF(OR(入力項目!$N$5&lt;$A396,AND(入力項目!$N$5=$A396,入力項目!$N$6&lt;$D396)),IF(G395=12,1,G395+1),0)</f>
        <v>8</v>
      </c>
      <c r="H396" t="str">
        <f t="shared" ca="1" si="108"/>
        <v>32_8</v>
      </c>
      <c r="I396">
        <f ca="1">IF(
  IFERROR(AND($C396&gt;0,MOD($C396,入力項目!$N$22)=0,$D396=入力項目!$N$23), FALSE),
  1,
  IF(
    AND(I395&gt;0,J395=12),
    IF(I395=入力項目!$N$28, 0, I395+1),
    I395
  )
)</f>
        <v>0</v>
      </c>
      <c r="J396">
        <f ca="1">IF($D396=入力項目!$N$23,1,IFERROR(J395+1,1))</f>
        <v>1</v>
      </c>
      <c r="K396" t="str">
        <f t="shared" ca="1" si="109"/>
        <v>0_1</v>
      </c>
      <c r="L396">
        <f ca="1">L395+IF(入力項目!$D$4=$D396,1,0)</f>
        <v>61</v>
      </c>
      <c r="M396" t="str">
        <f t="shared" ca="1" si="110"/>
        <v>61歳</v>
      </c>
      <c r="N396">
        <f t="shared" ca="1" si="114"/>
        <v>62</v>
      </c>
      <c r="O396" t="str">
        <f t="shared" ca="1" si="111"/>
        <v>62歳</v>
      </c>
      <c r="P396">
        <f t="shared" ca="1" si="115"/>
        <v>37</v>
      </c>
      <c r="Q396">
        <f t="shared" ca="1" si="116"/>
        <v>35</v>
      </c>
      <c r="R396">
        <f t="shared" ca="1" si="117"/>
        <v>2058</v>
      </c>
      <c r="S396">
        <f t="shared" ca="1" si="118"/>
        <v>2058</v>
      </c>
      <c r="T396">
        <f t="shared" ca="1" si="119"/>
        <v>2058</v>
      </c>
      <c r="U396">
        <f t="shared" ca="1" si="120"/>
        <v>2058</v>
      </c>
      <c r="V396" s="10">
        <f t="shared" ca="1" si="121"/>
        <v>49498885</v>
      </c>
      <c r="W396" s="10">
        <f ca="1">IF($L396&lt;その他マスタ!$B$1,VLOOKUP($D396,月別収支!$A$2:$H$13,2,FALSE),その他マスタ!$B$3)+IF(AND($L396=その他マスタ!$B$1,入力項目!$I$9="あり",$D396=入力項目!$D$4),その他マスタ!$B$2,0)</f>
        <v>800000</v>
      </c>
      <c r="X396" s="10">
        <f ca="1">-IF(入力項目!$K$5=TRUE,
IF($F396+$G396&lt;3,VLOOKUP($D396,月別収支!$A$2:$H$13,8,FALSE),0)+IFERROR(VLOOKUP($H396,住宅ローン計算!C:P,13,FALSE),0)+IF($F396&gt;1,IF(OR($G396=3,$G396=6,$G396=9,$G396=12),ROUNDUP(入力項目!$N$18/4,0),0),0),
VLOOKUP($D396,月別収支!$A$2:$H$13,8,FALSE))</f>
        <v>-191500</v>
      </c>
      <c r="Y396" s="10">
        <f ca="1">-VLOOKUP($D396,月別収支!$A$2:$H$13,3,FALSE)</f>
        <v>-75000</v>
      </c>
      <c r="Z396" s="10">
        <f ca="1">-VLOOKUP($D396,月別収支!$A$2:$H$13,4,FALSE)</f>
        <v>-27000</v>
      </c>
      <c r="AA396" s="10">
        <f ca="1">-VLOOKUP($D396,月別収支!$A$2:$H$13,6,FALSE)</f>
        <v>-10000</v>
      </c>
      <c r="AB396" s="10">
        <f ca="1">-(
VLOOKUP($D396,月別収支!$A$2:$H$13,5,FALSE)+IF(AND(入力項目!$I$27&lt;=$A396,ISEVEN($A396-入力項目!$I$27),入力項目!$I$28=$D396),入力項目!$I$26,0)
+IF(入力項目!$K$26=TRUE,
IFERROR(VLOOKUP($K396,マイカーローン計算!C:P,13,FALSE),0),
IFERROR(
  IF(AND($C396&gt;0,MOD($C396,入力項目!$N$22)=0,$D396=入力項目!$N$23),入力項目!$N$24,0),
 0
)
)
)</f>
        <v>-20000</v>
      </c>
      <c r="AC396" s="10">
        <f ca="1">-IF($A396&lt;入力項目!$N$33,入力項目!$N$35,IF(AND($A396=入力項目!$N$33,$D396&lt;=入力項目!$N$34),入力項目!$N$35,0))</f>
        <v>0</v>
      </c>
      <c r="AD396">
        <f ca="1">-(
_xlfn.IFS(
P396&lt;=入力項目!$S$11,0,
AND(P396&gt;=入力項目!$S$11+1,P396&lt;=3),IFERROR(VLOOKUP(入力項目!$S$12,子育て関連マスタ!$I$4:$M$5,4,FALSE),0),
AND(P396&gt;=4,P396&lt;=6),IFERROR(VLOOKUP(入力項目!$S$13,子育て関連マスタ!$I$9:$M$12,4,FALSE),0),
AND(P396&gt;=7,P396&lt;=12),IFERROR(VLOOKUP(入力項目!$S$14,子育て関連マスタ!$I$16:$M$17,4,FALSE),0),
AND(P396&gt;=13,P396&lt;=15),IFERROR(VLOOKUP(入力項目!$S$15,子育て関連マスタ!$I$21:$M$22,4,FALSE),0),
AND(P396&gt;=16,P396&lt;=18),IFERROR(VLOOKUP(入力項目!$S$16,子育て関連マスタ!$I$26:$M$28,4,FALSE),0),
AND(P396&gt;=19,P396&lt;=20,入力項目!$S$16="高専"),IFERROR(VLOOKUP(入力項目!$S$16,子育て関連マスタ!$I$26:$M$28,4,FALSE),0),
AND(P396&gt;=19,P396&lt;=20,入力項目!$S$16&lt;&gt;"高専"),IFERROR(VLOOKUP(入力項目!$S$17,子育て関連マスタ!$I$32:$M$37,4,FALSE),0),
AND(P396&gt;=21,P396&lt;=22,入力項目!$S$16="高専"),IFERROR(VLOOKUP(入力項目!$S$17,子育て関連マスタ!$I$32:$M$34,4,FALSE),0),
AND(P396&gt;=21,P396&lt;=22,入力項目!$S$16&lt;&gt;"高専"),IFERROR(VLOOKUP(入力項目!$S$17,子育て関連マスタ!$I$32:$M$34,4,FALSE),0),
P396&gt;=23,0
) +
IF($D396=4,
  IFERROR(_xlfn.IFS(
  P396&lt;=入力項目!$S$11,0,
  AND(P396=入力項目!$S$11),IFERROR(VLOOKUP(入力項目!$S$12,子育て関連マスタ!$I$4:$M$5,2,FALSE),0),
  AND(P396=4),IFERROR(VLOOKUP(入力項目!$S$13,子育て関連マスタ!$I$9:$M$12,2,FALSE),0),
  AND(P396=7),IFERROR(VLOOKUP(入力項目!$S$14,子育て関連マスタ!$I$16:$M$17,2,FALSE),0),
  AND(P396=13),IFERROR(VLOOKUP(入力項目!$S$15,子育て関連マスタ!$I$21:$M$22,2,FALSE),0),
  AND(P396=16),IFERROR(VLOOKUP(入力項目!$S$16,子育て関連マスタ!$I$26:$M$28,2,FALSE),0),
  AND(P396=19,入力項目!$S$16&lt;&gt;"高専"),IFERROR(VLOOKUP(入力項目!$S$17,子育て関連マスタ!$I$32:$M$37,2,FALSE),0),
  AND(P396=21,入力項目!$S$16="高専"),IFERROR(VLOOKUP(入力項目!$S$17,子育て関連マスタ!$I$32:$M$37,2,FALSE),0),
  P396&gt;=22,0
  ),0),0
) +
IF(AND(P396&gt;=1,P396&lt;=15),IF($D396=入力項目!$S$8,入力項目!$S$3,0),0) +
IF(AND(P396&gt;=1,P396&lt;=15),IF($D396=5,入力項目!$S$4,0),0) +
IF(AND(P396&gt;=1,P396&lt;=15),IF($D396=12,入力項目!$S$5,0),0) +
IF(AND(入力項目!$S$7=$A396,入力項目!$S$8=$D396),子育て関連マスタ!$C$14,0) +
IFERROR(IF(AND(YEAR(EDATE(DATE(入力項目!$S$7,入力項目!$S$8,1),1))=$A396,MONTH(EDATE(DATE(入力項目!$S$7,入力項目!$S$8,1),1))=$D396),子育て関連マスタ!$C$15,0),0) +
IF(AND(OR(P396=3,P396=5,P396=7),$D396=11),子育て関連マスタ!$C$17,0) +
IF(AND(P396=20,$D396=1),子育て関連マスタ!$C$18,0) +
IF(AND(P396=20,$D396=1),
IFERROR(_xlfn.IFS(
入力項目!$S$10="男",子育て関連マスタ!$C$18,
入力項目!$S$10="女",子育て関連マスタ!$C$19
),0),0
) +
IF(AND(P396&gt;=入力項目!$S$18,P396&lt;=入力項目!$S$19),入力項目!$S$20,0) +
IF(AND(P396&gt;=入力項目!$S$21,P396&lt;=入力項目!$S$22),入力項目!$S$23,0) +
IF(AND(P396&gt;=入力項目!$S$24,P396&lt;=入力項目!$S$25),入力項目!$S$26,0)
)</f>
        <v>0</v>
      </c>
      <c r="AE396">
        <f ca="1">-(
_xlfn.IFS(
Q396&lt;=入力項目!$S$11,0,
AND(Q396&gt;=入力項目!$S$11+1,Q396&lt;=3),IFERROR(VLOOKUP(入力項目!$S$12,子育て関連マスタ!$I$4:$M$5,4,FALSE),0),
AND(Q396&gt;=4,Q396&lt;=6),IFERROR(VLOOKUP(入力項目!$S$13,子育て関連マスタ!$I$9:$M$12,4,FALSE),0),
AND(Q396&gt;=7,Q396&lt;=12),IFERROR(VLOOKUP(入力項目!$S$14,子育て関連マスタ!$I$16:$M$17,4,FALSE),0),
AND(Q396&gt;=13,Q396&lt;=15),IFERROR(VLOOKUP(入力項目!$S$15,子育て関連マスタ!$I$21:$M$22,4,FALSE),0),
AND(Q396&gt;=16,Q396&lt;=18),IFERROR(VLOOKUP(入力項目!$S$16,子育て関連マスタ!$I$26:$M$28,4,FALSE),0),
AND(Q396&gt;=19,Q396&lt;=20,入力項目!$S$16="高専"),IFERROR(VLOOKUP(入力項目!$S$16,子育て関連マスタ!$I$26:$M$28,4,FALSE),0),
AND(Q396&gt;=19,Q396&lt;=20,入力項目!$S$16&lt;&gt;"高専"),IFERROR(VLOOKUP(入力項目!$S$17,子育て関連マスタ!$I$32:$M$37,4,FALSE),0),
AND(Q396&gt;=21,Q396&lt;=22,入力項目!$S$16="高専"),IFERROR(VLOOKUP(入力項目!$S$17,子育て関連マスタ!$I$32:$M$34,4,FALSE),0),
AND(Q396&gt;=21,Q396&lt;=22,入力項目!$S$16&lt;&gt;"高専"),IFERROR(VLOOKUP(入力項目!$S$17,子育て関連マスタ!$I$32:$M$34,4,FALSE),0),
Q396&gt;=23,0
) +
IF($D396=4,
  IFERROR(_xlfn.IFS(
  Q396&lt;=入力項目!$S$11,0,
  AND(Q396=入力項目!$S$11),IFERROR(VLOOKUP(入力項目!$S$12,子育て関連マスタ!$I$4:$M$5,2,FALSE),0),
  AND(Q396=4),IFERROR(VLOOKUP(入力項目!$S$13,子育て関連マスタ!$I$9:$M$12,2,FALSE),0),
  AND(Q396=7),IFERROR(VLOOKUP(入力項目!$S$14,子育て関連マスタ!$I$16:$M$17,2,FALSE),0),
  AND(Q396=13),IFERROR(VLOOKUP(入力項目!$S$15,子育て関連マスタ!$I$21:$M$22,2,FALSE),0),
  AND(Q396=16),IFERROR(VLOOKUP(入力項目!$S$16,子育て関連マスタ!$I$26:$M$28,2,FALSE),0),
  AND(Q396=19,入力項目!$S$16&lt;&gt;"高専"),IFERROR(VLOOKUP(入力項目!$S$17,子育て関連マスタ!$I$32:$M$37,2,FALSE),0),
  AND(Q396=21,入力項目!$S$16="高専"),IFERROR(VLOOKUP(入力項目!$S$17,子育て関連マスタ!$I$32:$M$37,2,FALSE),0),
  Q396&gt;=22,0
  ),0),0
) +
IF(AND(Q396&gt;=1,Q396&lt;=15),IF($D396=入力項目!$S$8,入力項目!$S$3,0),0) +
IF(AND(Q396&gt;=1,Q396&lt;=15),IF($D396=5,入力項目!$S$4,0),0) +
IF(AND(Q396&gt;=1,Q396&lt;=15),IF($D396=12,入力項目!$S$5,0),0) +
IF(AND(入力項目!$S$7=$A396,入力項目!$S$8=$D396),子育て関連マスタ!$C$14,0) +
IFERROR(IF(AND(YEAR(EDATE(DATE(入力項目!$S$7,入力項目!$S$8,1),1))=$A396,MONTH(EDATE(DATE(入力項目!$S$7,入力項目!$S$8,1),1))=$D396),子育て関連マスタ!$C$15,0),0) +
IF(AND(OR(Q396=3,Q396=5,Q396=7),$D396=11),子育て関連マスタ!$C$17,0) +
IF(AND(Q396=20,$D396=1),子育て関連マスタ!$C$18,0) +
IF(AND(Q396=20,$D396=1),
IFERROR(_xlfn.IFS(
入力項目!$S$10="男",子育て関連マスタ!$C$18,
入力項目!$S$10="女",子育て関連マスタ!$C$19
),0),0
) +
IF(AND(Q396&gt;=入力項目!$S$18,Q396&lt;=入力項目!$S$19),入力項目!$S$20,0) +
IF(AND(Q396&gt;=入力項目!$S$21,Q396&lt;=入力項目!$S$22),入力項目!$S$23,0) +
IF(AND(Q396&gt;=入力項目!$S$24,Q396&lt;=入力項目!$S$25),入力項目!$S$26,0)
)</f>
        <v>0</v>
      </c>
      <c r="AF396">
        <f ca="1">-(
_xlfn.IFS(
R396&lt;=入力項目!$S$11,0,
AND(R396&gt;=入力項目!$S$11+1,R396&lt;=3),IFERROR(VLOOKUP(入力項目!$S$12,子育て関連マスタ!$I$4:$M$5,4,FALSE),0),
AND(R396&gt;=4,R396&lt;=6),IFERROR(VLOOKUP(入力項目!$S$13,子育て関連マスタ!$I$9:$M$12,4,FALSE),0),
AND(R396&gt;=7,R396&lt;=12),IFERROR(VLOOKUP(入力項目!$S$14,子育て関連マスタ!$I$16:$M$17,4,FALSE),0),
AND(R396&gt;=13,R396&lt;=15),IFERROR(VLOOKUP(入力項目!$S$15,子育て関連マスタ!$I$21:$M$22,4,FALSE),0),
AND(R396&gt;=16,R396&lt;=18),IFERROR(VLOOKUP(入力項目!$S$16,子育て関連マスタ!$I$26:$M$28,4,FALSE),0),
AND(R396&gt;=19,R396&lt;=20,入力項目!$S$16="高専"),IFERROR(VLOOKUP(入力項目!$S$16,子育て関連マスタ!$I$26:$M$28,4,FALSE),0),
AND(R396&gt;=19,R396&lt;=20,入力項目!$S$16&lt;&gt;"高専"),IFERROR(VLOOKUP(入力項目!$S$17,子育て関連マスタ!$I$32:$M$37,4,FALSE),0),
AND(R396&gt;=21,R396&lt;=22,入力項目!$S$16="高専"),IFERROR(VLOOKUP(入力項目!$S$17,子育て関連マスタ!$I$32:$M$34,4,FALSE),0),
AND(R396&gt;=21,R396&lt;=22,入力項目!$S$16&lt;&gt;"高専"),IFERROR(VLOOKUP(入力項目!$S$17,子育て関連マスタ!$I$32:$M$34,4,FALSE),0),
R396&gt;=23,0
) +
IF($D396=4,
  IFERROR(_xlfn.IFS(
  R396&lt;=入力項目!$S$11,0,
  AND(R396=入力項目!$S$11),IFERROR(VLOOKUP(入力項目!$S$12,子育て関連マスタ!$I$4:$M$5,2,FALSE),0),
  AND(R396=4),IFERROR(VLOOKUP(入力項目!$S$13,子育て関連マスタ!$I$9:$M$12,2,FALSE),0),
  AND(R396=7),IFERROR(VLOOKUP(入力項目!$S$14,子育て関連マスタ!$I$16:$M$17,2,FALSE),0),
  AND(R396=13),IFERROR(VLOOKUP(入力項目!$S$15,子育て関連マスタ!$I$21:$M$22,2,FALSE),0),
  AND(R396=16),IFERROR(VLOOKUP(入力項目!$S$16,子育て関連マスタ!$I$26:$M$28,2,FALSE),0),
  AND(R396=19,入力項目!$S$16&lt;&gt;"高専"),IFERROR(VLOOKUP(入力項目!$S$17,子育て関連マスタ!$I$32:$M$37,2,FALSE),0),
  AND(R396=21,入力項目!$S$16="高専"),IFERROR(VLOOKUP(入力項目!$S$17,子育て関連マスタ!$I$32:$M$37,2,FALSE),0),
  R396&gt;=22,0
  ),0),0
) +
IF(AND(R396&gt;=1,R396&lt;=15),IF($D396=入力項目!$S$8,入力項目!$S$3,0),0) +
IF(AND(R396&gt;=1,R396&lt;=15),IF($D396=5,入力項目!$S$4,0),0) +
IF(AND(R396&gt;=1,R396&lt;=15),IF($D396=12,入力項目!$S$5,0),0) +
IF(AND(入力項目!$S$7=$A396,入力項目!$S$8=$D396),子育て関連マスタ!$C$14,0) +
IFERROR(IF(AND(YEAR(EDATE(DATE(入力項目!$S$7,入力項目!$S$8,1),1))=$A396,MONTH(EDATE(DATE(入力項目!$S$7,入力項目!$S$8,1),1))=$D396),子育て関連マスタ!$C$15,0),0) +
IF(AND(OR(R396=3,R396=5,R396=7),$D396=11),子育て関連マスタ!$C$17,0) +
IF(AND(R396=20,$D396=1),子育て関連マスタ!$C$18,0) +
IF(AND(R396=20,$D396=1),
IFERROR(_xlfn.IFS(
入力項目!$S$10="男",子育て関連マスタ!$C$18,
入力項目!$S$10="女",子育て関連マスタ!$C$19
),0),0
) +
IF(AND(R396&gt;=入力項目!$S$18,R396&lt;=入力項目!$S$19),入力項目!$S$20,0) +
IF(AND(R396&gt;=入力項目!$S$21,R396&lt;=入力項目!$S$22),入力項目!$S$23,0) +
IF(AND(R396&gt;=入力項目!$S$24,R396&lt;=入力項目!$S$25),入力項目!$S$26,0)
)</f>
        <v>0</v>
      </c>
      <c r="AG396">
        <f ca="1">-(
_xlfn.IFS(
S396&lt;=入力項目!$S$11,0,
AND(S396&gt;=入力項目!$S$11+1,S396&lt;=3),IFERROR(VLOOKUP(入力項目!$S$12,子育て関連マスタ!$I$4:$M$5,4,FALSE),0),
AND(S396&gt;=4,S396&lt;=6),IFERROR(VLOOKUP(入力項目!$S$13,子育て関連マスタ!$I$9:$M$12,4,FALSE),0),
AND(S396&gt;=7,S396&lt;=12),IFERROR(VLOOKUP(入力項目!$S$14,子育て関連マスタ!$I$16:$M$17,4,FALSE),0),
AND(S396&gt;=13,S396&lt;=15),IFERROR(VLOOKUP(入力項目!$S$15,子育て関連マスタ!$I$21:$M$22,4,FALSE),0),
AND(S396&gt;=16,S396&lt;=18),IFERROR(VLOOKUP(入力項目!$S$16,子育て関連マスタ!$I$26:$M$28,4,FALSE),0),
AND(S396&gt;=19,S396&lt;=20,入力項目!$S$16="高専"),IFERROR(VLOOKUP(入力項目!$S$16,子育て関連マスタ!$I$26:$M$28,4,FALSE),0),
AND(S396&gt;=19,S396&lt;=20,入力項目!$S$16&lt;&gt;"高専"),IFERROR(VLOOKUP(入力項目!$S$17,子育て関連マスタ!$I$32:$M$37,4,FALSE),0),
AND(S396&gt;=21,S396&lt;=22,入力項目!$S$16="高専"),IFERROR(VLOOKUP(入力項目!$S$17,子育て関連マスタ!$I$32:$M$34,4,FALSE),0),
AND(S396&gt;=21,S396&lt;=22,入力項目!$S$16&lt;&gt;"高専"),IFERROR(VLOOKUP(入力項目!$S$17,子育て関連マスタ!$I$32:$M$34,4,FALSE),0),
S396&gt;=23,0
) +
IF($D396=4,
  IFERROR(_xlfn.IFS(
  S396&lt;=入力項目!$S$11,0,
  AND(S396=入力項目!$S$11),IFERROR(VLOOKUP(入力項目!$S$12,子育て関連マスタ!$I$4:$M$5,2,FALSE),0),
  AND(S396=4),IFERROR(VLOOKUP(入力項目!$S$13,子育て関連マスタ!$I$9:$M$12,2,FALSE),0),
  AND(S396=7),IFERROR(VLOOKUP(入力項目!$S$14,子育て関連マスタ!$I$16:$M$17,2,FALSE),0),
  AND(S396=13),IFERROR(VLOOKUP(入力項目!$S$15,子育て関連マスタ!$I$21:$M$22,2,FALSE),0),
  AND(S396=16),IFERROR(VLOOKUP(入力項目!$S$16,子育て関連マスタ!$I$26:$M$28,2,FALSE),0),
  AND(S396=19,入力項目!$S$16&lt;&gt;"高専"),IFERROR(VLOOKUP(入力項目!$S$17,子育て関連マスタ!$I$32:$M$37,2,FALSE),0),
  AND(S396=21,入力項目!$S$16="高専"),IFERROR(VLOOKUP(入力項目!$S$17,子育て関連マスタ!$I$32:$M$37,2,FALSE),0),
  S396&gt;=22,0
  ),0),0
) +
IF(AND(S396&gt;=1,S396&lt;=15),IF($D396=入力項目!$S$8,入力項目!$S$3,0),0) +
IF(AND(S396&gt;=1,S396&lt;=15),IF($D396=5,入力項目!$S$4,0),0) +
IF(AND(S396&gt;=1,S396&lt;=15),IF($D396=12,入力項目!$S$5,0),0) +
IF(AND(入力項目!$S$7=$A396,入力項目!$S$8=$D396),子育て関連マスタ!$C$14,0) +
IFERROR(IF(AND(YEAR(EDATE(DATE(入力項目!$S$7,入力項目!$S$8,1),1))=$A396,MONTH(EDATE(DATE(入力項目!$S$7,入力項目!$S$8,1),1))=$D396),子育て関連マスタ!$C$15,0),0) +
IF(AND(OR(S396=3,S396=5,S396=7),$D396=11),子育て関連マスタ!$C$17,0) +
IF(AND(S396=20,$D396=1),子育て関連マスタ!$C$18,0) +
IF(AND(S396=20,$D396=1),
IFERROR(_xlfn.IFS(
入力項目!$S$10="男",子育て関連マスタ!$C$18,
入力項目!$S$10="女",子育て関連マスタ!$C$19
),0),0
) +
IF(AND(S396&gt;=入力項目!$S$18,S396&lt;=入力項目!$S$19),入力項目!$S$20,0) +
IF(AND(S396&gt;=入力項目!$S$21,S396&lt;=入力項目!$S$22),入力項目!$S$23,0) +
IF(AND(S396&gt;=入力項目!$S$24,S396&lt;=入力項目!$S$25),入力項目!$S$26,0)
)</f>
        <v>0</v>
      </c>
      <c r="AH396">
        <f ca="1">-(
_xlfn.IFS(
T396&lt;=入力項目!$S$11,0,
AND(T396&gt;=入力項目!$S$11+1,T396&lt;=3),IFERROR(VLOOKUP(入力項目!$S$12,子育て関連マスタ!$I$4:$M$5,4,FALSE),0),
AND(T396&gt;=4,T396&lt;=6),IFERROR(VLOOKUP(入力項目!$S$13,子育て関連マスタ!$I$9:$M$12,4,FALSE),0),
AND(T396&gt;=7,T396&lt;=12),IFERROR(VLOOKUP(入力項目!$S$14,子育て関連マスタ!$I$16:$M$17,4,FALSE),0),
AND(T396&gt;=13,T396&lt;=15),IFERROR(VLOOKUP(入力項目!$S$15,子育て関連マスタ!$I$21:$M$22,4,FALSE),0),
AND(T396&gt;=16,T396&lt;=18),IFERROR(VLOOKUP(入力項目!$S$16,子育て関連マスタ!$I$26:$M$28,4,FALSE),0),
AND(T396&gt;=19,T396&lt;=20,入力項目!$S$16="高専"),IFERROR(VLOOKUP(入力項目!$S$16,子育て関連マスタ!$I$26:$M$28,4,FALSE),0),
AND(T396&gt;=19,T396&lt;=20,入力項目!$S$16&lt;&gt;"高専"),IFERROR(VLOOKUP(入力項目!$S$17,子育て関連マスタ!$I$32:$M$37,4,FALSE),0),
AND(T396&gt;=21,T396&lt;=22,入力項目!$S$16="高専"),IFERROR(VLOOKUP(入力項目!$S$17,子育て関連マスタ!$I$32:$M$34,4,FALSE),0),
AND(T396&gt;=21,T396&lt;=22,入力項目!$S$16&lt;&gt;"高専"),IFERROR(VLOOKUP(入力項目!$S$17,子育て関連マスタ!$I$32:$M$34,4,FALSE),0),
T396&gt;=23,0
) +
IF($D396=4,
  IFERROR(_xlfn.IFS(
  T396&lt;=入力項目!$S$11,0,
  AND(T396=入力項目!$S$11),IFERROR(VLOOKUP(入力項目!$S$12,子育て関連マスタ!$I$4:$M$5,2,FALSE),0),
  AND(T396=4),IFERROR(VLOOKUP(入力項目!$S$13,子育て関連マスタ!$I$9:$M$12,2,FALSE),0),
  AND(T396=7),IFERROR(VLOOKUP(入力項目!$S$14,子育て関連マスタ!$I$16:$M$17,2,FALSE),0),
  AND(T396=13),IFERROR(VLOOKUP(入力項目!$S$15,子育て関連マスタ!$I$21:$M$22,2,FALSE),0),
  AND(T396=16),IFERROR(VLOOKUP(入力項目!$S$16,子育て関連マスタ!$I$26:$M$28,2,FALSE),0),
  AND(T396=19,入力項目!$S$16&lt;&gt;"高専"),IFERROR(VLOOKUP(入力項目!$S$17,子育て関連マスタ!$I$32:$M$37,2,FALSE),0),
  AND(T396=21,入力項目!$S$16="高専"),IFERROR(VLOOKUP(入力項目!$S$17,子育て関連マスタ!$I$32:$M$37,2,FALSE),0),
  T396&gt;=22,0
  ),0),0
) +
IF(AND(T396&gt;=1,T396&lt;=15),IF($D396=入力項目!$S$8,入力項目!$S$3,0),0) +
IF(AND(T396&gt;=1,T396&lt;=15),IF($D396=5,入力項目!$S$4,0),0) +
IF(AND(T396&gt;=1,T396&lt;=15),IF($D396=12,入力項目!$S$5,0),0) +
IF(AND(入力項目!$S$7=$A396,入力項目!$S$8=$D396),子育て関連マスタ!$C$14,0) +
IFERROR(IF(AND(YEAR(EDATE(DATE(入力項目!$S$7,入力項目!$S$8,1),1))=$A396,MONTH(EDATE(DATE(入力項目!$S$7,入力項目!$S$8,1),1))=$D396),子育て関連マスタ!$C$15,0),0) +
IF(AND(OR(T396=3,T396=5,T396=7),$D396=11),子育て関連マスタ!$C$17,0) +
IF(AND(T396=20,$D396=1),子育て関連マスタ!$C$18,0) +
IF(AND(T396=20,$D396=1),
IFERROR(_xlfn.IFS(
入力項目!$S$10="男",子育て関連マスタ!$C$18,
入力項目!$S$10="女",子育て関連マスタ!$C$19
),0),0
) +
IF(AND(T396&gt;=入力項目!$S$18,T396&lt;=入力項目!$S$19),入力項目!$S$20,0) +
IF(AND(T396&gt;=入力項目!$S$21,T396&lt;=入力項目!$S$22),入力項目!$S$23,0) +
IF(AND(T396&gt;=入力項目!$S$24,T396&lt;=入力項目!$S$25),入力項目!$S$26,0)
)</f>
        <v>0</v>
      </c>
      <c r="AI396">
        <f ca="1">-(
_xlfn.IFS(
U396&lt;=入力項目!$S$11,0,
AND(U396&gt;=入力項目!$S$11+1,U396&lt;=3),IFERROR(VLOOKUP(入力項目!$S$12,子育て関連マスタ!$I$4:$M$5,4,FALSE),0),
AND(U396&gt;=4,U396&lt;=6),IFERROR(VLOOKUP(入力項目!$S$13,子育て関連マスタ!$I$9:$M$12,4,FALSE),0),
AND(U396&gt;=7,U396&lt;=12),IFERROR(VLOOKUP(入力項目!$S$14,子育て関連マスタ!$I$16:$M$17,4,FALSE),0),
AND(U396&gt;=13,U396&lt;=15),IFERROR(VLOOKUP(入力項目!$S$15,子育て関連マスタ!$I$21:$M$22,4,FALSE),0),
AND(U396&gt;=16,U396&lt;=18),IFERROR(VLOOKUP(入力項目!$S$16,子育て関連マスタ!$I$26:$M$28,4,FALSE),0),
AND(U396&gt;=19,U396&lt;=20,入力項目!$S$16="高専"),IFERROR(VLOOKUP(入力項目!$S$16,子育て関連マスタ!$I$26:$M$28,4,FALSE),0),
AND(U396&gt;=19,U396&lt;=20,入力項目!$S$16&lt;&gt;"高専"),IFERROR(VLOOKUP(入力項目!$S$17,子育て関連マスタ!$I$32:$M$37,4,FALSE),0),
AND(U396&gt;=21,U396&lt;=22,入力項目!$S$16="高専"),IFERROR(VLOOKUP(入力項目!$S$17,子育て関連マスタ!$I$32:$M$34,4,FALSE),0),
AND(U396&gt;=21,U396&lt;=22,入力項目!$S$16&lt;&gt;"高専"),IFERROR(VLOOKUP(入力項目!$S$17,子育て関連マスタ!$I$32:$M$34,4,FALSE),0),
U396&gt;=23,0
) +
IF($D396=4,
  IFERROR(_xlfn.IFS(
  U396&lt;=入力項目!$S$11,0,
  AND(U396=入力項目!$S$11),IFERROR(VLOOKUP(入力項目!$S$12,子育て関連マスタ!$I$4:$M$5,2,FALSE),0),
  AND(U396=4),IFERROR(VLOOKUP(入力項目!$S$13,子育て関連マスタ!$I$9:$M$12,2,FALSE),0),
  AND(U396=7),IFERROR(VLOOKUP(入力項目!$S$14,子育て関連マスタ!$I$16:$M$17,2,FALSE),0),
  AND(U396=13),IFERROR(VLOOKUP(入力項目!$S$15,子育て関連マスタ!$I$21:$M$22,2,FALSE),0),
  AND(U396=16),IFERROR(VLOOKUP(入力項目!$S$16,子育て関連マスタ!$I$26:$M$28,2,FALSE),0),
  AND(U396=19,入力項目!$S$16&lt;&gt;"高専"),IFERROR(VLOOKUP(入力項目!$S$17,子育て関連マスタ!$I$32:$M$37,2,FALSE),0),
  AND(U396=21,入力項目!$S$16="高専"),IFERROR(VLOOKUP(入力項目!$S$17,子育て関連マスタ!$I$32:$M$37,2,FALSE),0),
  U396&gt;=22,0
  ),0),0
) +
IF(AND(U396&gt;=1,U396&lt;=15),IF($D396=入力項目!$S$8,入力項目!$S$3,0),0) +
IF(AND(U396&gt;=1,U396&lt;=15),IF($D396=5,入力項目!$S$4,0),0) +
IF(AND(U396&gt;=1,U396&lt;=15),IF($D396=12,入力項目!$S$5,0),0) +
IF(AND(入力項目!$S$7=$A396,入力項目!$S$8=$D396),子育て関連マスタ!$C$14,0) +
IFERROR(IF(AND(YEAR(EDATE(DATE(入力項目!$S$7,入力項目!$S$8,1),1))=$A396,MONTH(EDATE(DATE(入力項目!$S$7,入力項目!$S$8,1),1))=$D396),子育て関連マスタ!$C$15,0),0) +
IF(AND(OR(U396=3,U396=5,U396=7),$D396=11),子育て関連マスタ!$C$17,0) +
IF(AND(U396=20,$D396=1),子育て関連マスタ!$C$18,0) +
IF(AND(U396=20,$D396=1),
IFERROR(_xlfn.IFS(
入力項目!$S$10="男",子育て関連マスタ!$C$18,
入力項目!$S$10="女",子育て関連マスタ!$C$19
),0),0
) +
IF(AND(U396&gt;=入力項目!$S$18,U396&lt;=入力項目!$S$19),入力項目!$S$20,0) +
IF(AND(U396&gt;=入力項目!$S$21,U396&lt;=入力項目!$S$22),入力項目!$S$23,0) +
IF(AND(U396&gt;=入力項目!$S$24,U396&lt;=入力項目!$S$25),入力項目!$S$26,0)
)</f>
        <v>0</v>
      </c>
      <c r="AJ396" s="10">
        <f ca="1">-VLOOKUP($D396,月別収支!$A$2:$H$13,7,FALSE)</f>
        <v>-20000</v>
      </c>
    </row>
    <row r="397" spans="1:36" x14ac:dyDescent="0.4">
      <c r="A397">
        <f t="shared" ca="1" si="105"/>
        <v>2057</v>
      </c>
      <c r="B397">
        <f t="shared" ca="1" si="112"/>
        <v>2057</v>
      </c>
      <c r="C397">
        <f t="shared" ca="1" si="113"/>
        <v>33</v>
      </c>
      <c r="D397">
        <f t="shared" ca="1" si="106"/>
        <v>7</v>
      </c>
      <c r="E397" t="str">
        <f t="shared" ca="1" si="107"/>
        <v>2057年7月</v>
      </c>
      <c r="F397">
        <f ca="1">IF(OR(入力項目!$N$5&lt;$A397,AND(入力項目!$N$5=$A397,入力項目!$N$6&lt;$D397)),IF(F396=0,1,IF(G397=12,F396+1,F396)),0)</f>
        <v>32</v>
      </c>
      <c r="G397">
        <f ca="1">IF(OR(入力項目!$N$5&lt;$A397,AND(入力項目!$N$5=$A397,入力項目!$N$6&lt;$D397)),IF(G396=12,1,G396+1),0)</f>
        <v>9</v>
      </c>
      <c r="H397" t="str">
        <f t="shared" ca="1" si="108"/>
        <v>32_9</v>
      </c>
      <c r="I397">
        <f ca="1">IF(
  IFERROR(AND($C397&gt;0,MOD($C397,入力項目!$N$22)=0,$D397=入力項目!$N$23), FALSE),
  1,
  IF(
    AND(I396&gt;0,J396=12),
    IF(I396=入力項目!$N$28, 0, I396+1),
    I396
  )
)</f>
        <v>0</v>
      </c>
      <c r="J397">
        <f ca="1">IF($D397=入力項目!$N$23,1,IFERROR(J396+1,1))</f>
        <v>2</v>
      </c>
      <c r="K397" t="str">
        <f t="shared" ca="1" si="109"/>
        <v>0_2</v>
      </c>
      <c r="L397">
        <f ca="1">L396+IF(入力項目!$D$4=$D397,1,0)</f>
        <v>61</v>
      </c>
      <c r="M397" t="str">
        <f t="shared" ca="1" si="110"/>
        <v>61歳</v>
      </c>
      <c r="N397">
        <f t="shared" ca="1" si="114"/>
        <v>62</v>
      </c>
      <c r="O397" t="str">
        <f t="shared" ca="1" si="111"/>
        <v>62歳</v>
      </c>
      <c r="P397">
        <f t="shared" ca="1" si="115"/>
        <v>37</v>
      </c>
      <c r="Q397">
        <f t="shared" ca="1" si="116"/>
        <v>35</v>
      </c>
      <c r="R397">
        <f t="shared" ca="1" si="117"/>
        <v>2058</v>
      </c>
      <c r="S397">
        <f t="shared" ca="1" si="118"/>
        <v>2058</v>
      </c>
      <c r="T397">
        <f t="shared" ca="1" si="119"/>
        <v>2058</v>
      </c>
      <c r="U397">
        <f t="shared" ca="1" si="120"/>
        <v>2058</v>
      </c>
      <c r="V397" s="10">
        <f t="shared" ca="1" si="121"/>
        <v>49555795</v>
      </c>
      <c r="W397" s="10">
        <f ca="1">IF($L397&lt;その他マスタ!$B$1,VLOOKUP($D397,月別収支!$A$2:$H$13,2,FALSE),その他マスタ!$B$3)+IF(AND($L397=その他マスタ!$B$1,入力項目!$I$9="あり",$D397=入力項目!$D$4),その他マスタ!$B$2,0)</f>
        <v>300000</v>
      </c>
      <c r="X397" s="10">
        <f ca="1">-IF(入力項目!$K$5=TRUE,
IF($F397+$G397&lt;3,VLOOKUP($D397,月別収支!$A$2:$H$13,8,FALSE),0)+IFERROR(VLOOKUP($H397,住宅ローン計算!C:P,13,FALSE),0)+IF($F397&gt;1,IF(OR($G397=3,$G397=6,$G397=9,$G397=12),ROUNDUP(入力項目!$N$18/4,0),0),0),
VLOOKUP($D397,月別収支!$A$2:$H$13,8,FALSE))</f>
        <v>-91090</v>
      </c>
      <c r="Y397" s="10">
        <f ca="1">-VLOOKUP($D397,月別収支!$A$2:$H$13,3,FALSE)</f>
        <v>-75000</v>
      </c>
      <c r="Z397" s="10">
        <f ca="1">-VLOOKUP($D397,月別収支!$A$2:$H$13,4,FALSE)</f>
        <v>-27000</v>
      </c>
      <c r="AA397" s="10">
        <f ca="1">-VLOOKUP($D397,月別収支!$A$2:$H$13,6,FALSE)</f>
        <v>-10000</v>
      </c>
      <c r="AB397" s="10">
        <f ca="1">-(
VLOOKUP($D397,月別収支!$A$2:$H$13,5,FALSE)+IF(AND(入力項目!$I$27&lt;=$A397,ISEVEN($A397-入力項目!$I$27),入力項目!$I$28=$D397),入力項目!$I$26,0)
+IF(入力項目!$K$26=TRUE,
IFERROR(VLOOKUP($K397,マイカーローン計算!C:P,13,FALSE),0),
IFERROR(
  IF(AND($C397&gt;0,MOD($C397,入力項目!$N$22)=0,$D397=入力項目!$N$23),入力項目!$N$24,0),
 0
)
)
)</f>
        <v>-20000</v>
      </c>
      <c r="AC397" s="10">
        <f ca="1">-IF($A397&lt;入力項目!$N$33,入力項目!$N$35,IF(AND($A397=入力項目!$N$33,$D397&lt;=入力項目!$N$34),入力項目!$N$35,0))</f>
        <v>0</v>
      </c>
      <c r="AD397">
        <f ca="1">-(
_xlfn.IFS(
P397&lt;=入力項目!$S$11,0,
AND(P397&gt;=入力項目!$S$11+1,P397&lt;=3),IFERROR(VLOOKUP(入力項目!$S$12,子育て関連マスタ!$I$4:$M$5,4,FALSE),0),
AND(P397&gt;=4,P397&lt;=6),IFERROR(VLOOKUP(入力項目!$S$13,子育て関連マスタ!$I$9:$M$12,4,FALSE),0),
AND(P397&gt;=7,P397&lt;=12),IFERROR(VLOOKUP(入力項目!$S$14,子育て関連マスタ!$I$16:$M$17,4,FALSE),0),
AND(P397&gt;=13,P397&lt;=15),IFERROR(VLOOKUP(入力項目!$S$15,子育て関連マスタ!$I$21:$M$22,4,FALSE),0),
AND(P397&gt;=16,P397&lt;=18),IFERROR(VLOOKUP(入力項目!$S$16,子育て関連マスタ!$I$26:$M$28,4,FALSE),0),
AND(P397&gt;=19,P397&lt;=20,入力項目!$S$16="高専"),IFERROR(VLOOKUP(入力項目!$S$16,子育て関連マスタ!$I$26:$M$28,4,FALSE),0),
AND(P397&gt;=19,P397&lt;=20,入力項目!$S$16&lt;&gt;"高専"),IFERROR(VLOOKUP(入力項目!$S$17,子育て関連マスタ!$I$32:$M$37,4,FALSE),0),
AND(P397&gt;=21,P397&lt;=22,入力項目!$S$16="高専"),IFERROR(VLOOKUP(入力項目!$S$17,子育て関連マスタ!$I$32:$M$34,4,FALSE),0),
AND(P397&gt;=21,P397&lt;=22,入力項目!$S$16&lt;&gt;"高専"),IFERROR(VLOOKUP(入力項目!$S$17,子育て関連マスタ!$I$32:$M$34,4,FALSE),0),
P397&gt;=23,0
) +
IF($D397=4,
  IFERROR(_xlfn.IFS(
  P397&lt;=入力項目!$S$11,0,
  AND(P397=入力項目!$S$11),IFERROR(VLOOKUP(入力項目!$S$12,子育て関連マスタ!$I$4:$M$5,2,FALSE),0),
  AND(P397=4),IFERROR(VLOOKUP(入力項目!$S$13,子育て関連マスタ!$I$9:$M$12,2,FALSE),0),
  AND(P397=7),IFERROR(VLOOKUP(入力項目!$S$14,子育て関連マスタ!$I$16:$M$17,2,FALSE),0),
  AND(P397=13),IFERROR(VLOOKUP(入力項目!$S$15,子育て関連マスタ!$I$21:$M$22,2,FALSE),0),
  AND(P397=16),IFERROR(VLOOKUP(入力項目!$S$16,子育て関連マスタ!$I$26:$M$28,2,FALSE),0),
  AND(P397=19,入力項目!$S$16&lt;&gt;"高専"),IFERROR(VLOOKUP(入力項目!$S$17,子育て関連マスタ!$I$32:$M$37,2,FALSE),0),
  AND(P397=21,入力項目!$S$16="高専"),IFERROR(VLOOKUP(入力項目!$S$17,子育て関連マスタ!$I$32:$M$37,2,FALSE),0),
  P397&gt;=22,0
  ),0),0
) +
IF(AND(P397&gt;=1,P397&lt;=15),IF($D397=入力項目!$S$8,入力項目!$S$3,0),0) +
IF(AND(P397&gt;=1,P397&lt;=15),IF($D397=5,入力項目!$S$4,0),0) +
IF(AND(P397&gt;=1,P397&lt;=15),IF($D397=12,入力項目!$S$5,0),0) +
IF(AND(入力項目!$S$7=$A397,入力項目!$S$8=$D397),子育て関連マスタ!$C$14,0) +
IFERROR(IF(AND(YEAR(EDATE(DATE(入力項目!$S$7,入力項目!$S$8,1),1))=$A397,MONTH(EDATE(DATE(入力項目!$S$7,入力項目!$S$8,1),1))=$D397),子育て関連マスタ!$C$15,0),0) +
IF(AND(OR(P397=3,P397=5,P397=7),$D397=11),子育て関連マスタ!$C$17,0) +
IF(AND(P397=20,$D397=1),子育て関連マスタ!$C$18,0) +
IF(AND(P397=20,$D397=1),
IFERROR(_xlfn.IFS(
入力項目!$S$10="男",子育て関連マスタ!$C$18,
入力項目!$S$10="女",子育て関連マスタ!$C$19
),0),0
) +
IF(AND(P397&gt;=入力項目!$S$18,P397&lt;=入力項目!$S$19),入力項目!$S$20,0) +
IF(AND(P397&gt;=入力項目!$S$21,P397&lt;=入力項目!$S$22),入力項目!$S$23,0) +
IF(AND(P397&gt;=入力項目!$S$24,P397&lt;=入力項目!$S$25),入力項目!$S$26,0)
)</f>
        <v>0</v>
      </c>
      <c r="AE397">
        <f ca="1">-(
_xlfn.IFS(
Q397&lt;=入力項目!$S$11,0,
AND(Q397&gt;=入力項目!$S$11+1,Q397&lt;=3),IFERROR(VLOOKUP(入力項目!$S$12,子育て関連マスタ!$I$4:$M$5,4,FALSE),0),
AND(Q397&gt;=4,Q397&lt;=6),IFERROR(VLOOKUP(入力項目!$S$13,子育て関連マスタ!$I$9:$M$12,4,FALSE),0),
AND(Q397&gt;=7,Q397&lt;=12),IFERROR(VLOOKUP(入力項目!$S$14,子育て関連マスタ!$I$16:$M$17,4,FALSE),0),
AND(Q397&gt;=13,Q397&lt;=15),IFERROR(VLOOKUP(入力項目!$S$15,子育て関連マスタ!$I$21:$M$22,4,FALSE),0),
AND(Q397&gt;=16,Q397&lt;=18),IFERROR(VLOOKUP(入力項目!$S$16,子育て関連マスタ!$I$26:$M$28,4,FALSE),0),
AND(Q397&gt;=19,Q397&lt;=20,入力項目!$S$16="高専"),IFERROR(VLOOKUP(入力項目!$S$16,子育て関連マスタ!$I$26:$M$28,4,FALSE),0),
AND(Q397&gt;=19,Q397&lt;=20,入力項目!$S$16&lt;&gt;"高専"),IFERROR(VLOOKUP(入力項目!$S$17,子育て関連マスタ!$I$32:$M$37,4,FALSE),0),
AND(Q397&gt;=21,Q397&lt;=22,入力項目!$S$16="高専"),IFERROR(VLOOKUP(入力項目!$S$17,子育て関連マスタ!$I$32:$M$34,4,FALSE),0),
AND(Q397&gt;=21,Q397&lt;=22,入力項目!$S$16&lt;&gt;"高専"),IFERROR(VLOOKUP(入力項目!$S$17,子育て関連マスタ!$I$32:$M$34,4,FALSE),0),
Q397&gt;=23,0
) +
IF($D397=4,
  IFERROR(_xlfn.IFS(
  Q397&lt;=入力項目!$S$11,0,
  AND(Q397=入力項目!$S$11),IFERROR(VLOOKUP(入力項目!$S$12,子育て関連マスタ!$I$4:$M$5,2,FALSE),0),
  AND(Q397=4),IFERROR(VLOOKUP(入力項目!$S$13,子育て関連マスタ!$I$9:$M$12,2,FALSE),0),
  AND(Q397=7),IFERROR(VLOOKUP(入力項目!$S$14,子育て関連マスタ!$I$16:$M$17,2,FALSE),0),
  AND(Q397=13),IFERROR(VLOOKUP(入力項目!$S$15,子育て関連マスタ!$I$21:$M$22,2,FALSE),0),
  AND(Q397=16),IFERROR(VLOOKUP(入力項目!$S$16,子育て関連マスタ!$I$26:$M$28,2,FALSE),0),
  AND(Q397=19,入力項目!$S$16&lt;&gt;"高専"),IFERROR(VLOOKUP(入力項目!$S$17,子育て関連マスタ!$I$32:$M$37,2,FALSE),0),
  AND(Q397=21,入力項目!$S$16="高専"),IFERROR(VLOOKUP(入力項目!$S$17,子育て関連マスタ!$I$32:$M$37,2,FALSE),0),
  Q397&gt;=22,0
  ),0),0
) +
IF(AND(Q397&gt;=1,Q397&lt;=15),IF($D397=入力項目!$S$8,入力項目!$S$3,0),0) +
IF(AND(Q397&gt;=1,Q397&lt;=15),IF($D397=5,入力項目!$S$4,0),0) +
IF(AND(Q397&gt;=1,Q397&lt;=15),IF($D397=12,入力項目!$S$5,0),0) +
IF(AND(入力項目!$S$7=$A397,入力項目!$S$8=$D397),子育て関連マスタ!$C$14,0) +
IFERROR(IF(AND(YEAR(EDATE(DATE(入力項目!$S$7,入力項目!$S$8,1),1))=$A397,MONTH(EDATE(DATE(入力項目!$S$7,入力項目!$S$8,1),1))=$D397),子育て関連マスタ!$C$15,0),0) +
IF(AND(OR(Q397=3,Q397=5,Q397=7),$D397=11),子育て関連マスタ!$C$17,0) +
IF(AND(Q397=20,$D397=1),子育て関連マスタ!$C$18,0) +
IF(AND(Q397=20,$D397=1),
IFERROR(_xlfn.IFS(
入力項目!$S$10="男",子育て関連マスタ!$C$18,
入力項目!$S$10="女",子育て関連マスタ!$C$19
),0),0
) +
IF(AND(Q397&gt;=入力項目!$S$18,Q397&lt;=入力項目!$S$19),入力項目!$S$20,0) +
IF(AND(Q397&gt;=入力項目!$S$21,Q397&lt;=入力項目!$S$22),入力項目!$S$23,0) +
IF(AND(Q397&gt;=入力項目!$S$24,Q397&lt;=入力項目!$S$25),入力項目!$S$26,0)
)</f>
        <v>0</v>
      </c>
      <c r="AF397">
        <f ca="1">-(
_xlfn.IFS(
R397&lt;=入力項目!$S$11,0,
AND(R397&gt;=入力項目!$S$11+1,R397&lt;=3),IFERROR(VLOOKUP(入力項目!$S$12,子育て関連マスタ!$I$4:$M$5,4,FALSE),0),
AND(R397&gt;=4,R397&lt;=6),IFERROR(VLOOKUP(入力項目!$S$13,子育て関連マスタ!$I$9:$M$12,4,FALSE),0),
AND(R397&gt;=7,R397&lt;=12),IFERROR(VLOOKUP(入力項目!$S$14,子育て関連マスタ!$I$16:$M$17,4,FALSE),0),
AND(R397&gt;=13,R397&lt;=15),IFERROR(VLOOKUP(入力項目!$S$15,子育て関連マスタ!$I$21:$M$22,4,FALSE),0),
AND(R397&gt;=16,R397&lt;=18),IFERROR(VLOOKUP(入力項目!$S$16,子育て関連マスタ!$I$26:$M$28,4,FALSE),0),
AND(R397&gt;=19,R397&lt;=20,入力項目!$S$16="高専"),IFERROR(VLOOKUP(入力項目!$S$16,子育て関連マスタ!$I$26:$M$28,4,FALSE),0),
AND(R397&gt;=19,R397&lt;=20,入力項目!$S$16&lt;&gt;"高専"),IFERROR(VLOOKUP(入力項目!$S$17,子育て関連マスタ!$I$32:$M$37,4,FALSE),0),
AND(R397&gt;=21,R397&lt;=22,入力項目!$S$16="高専"),IFERROR(VLOOKUP(入力項目!$S$17,子育て関連マスタ!$I$32:$M$34,4,FALSE),0),
AND(R397&gt;=21,R397&lt;=22,入力項目!$S$16&lt;&gt;"高専"),IFERROR(VLOOKUP(入力項目!$S$17,子育て関連マスタ!$I$32:$M$34,4,FALSE),0),
R397&gt;=23,0
) +
IF($D397=4,
  IFERROR(_xlfn.IFS(
  R397&lt;=入力項目!$S$11,0,
  AND(R397=入力項目!$S$11),IFERROR(VLOOKUP(入力項目!$S$12,子育て関連マスタ!$I$4:$M$5,2,FALSE),0),
  AND(R397=4),IFERROR(VLOOKUP(入力項目!$S$13,子育て関連マスタ!$I$9:$M$12,2,FALSE),0),
  AND(R397=7),IFERROR(VLOOKUP(入力項目!$S$14,子育て関連マスタ!$I$16:$M$17,2,FALSE),0),
  AND(R397=13),IFERROR(VLOOKUP(入力項目!$S$15,子育て関連マスタ!$I$21:$M$22,2,FALSE),0),
  AND(R397=16),IFERROR(VLOOKUP(入力項目!$S$16,子育て関連マスタ!$I$26:$M$28,2,FALSE),0),
  AND(R397=19,入力項目!$S$16&lt;&gt;"高専"),IFERROR(VLOOKUP(入力項目!$S$17,子育て関連マスタ!$I$32:$M$37,2,FALSE),0),
  AND(R397=21,入力項目!$S$16="高専"),IFERROR(VLOOKUP(入力項目!$S$17,子育て関連マスタ!$I$32:$M$37,2,FALSE),0),
  R397&gt;=22,0
  ),0),0
) +
IF(AND(R397&gt;=1,R397&lt;=15),IF($D397=入力項目!$S$8,入力項目!$S$3,0),0) +
IF(AND(R397&gt;=1,R397&lt;=15),IF($D397=5,入力項目!$S$4,0),0) +
IF(AND(R397&gt;=1,R397&lt;=15),IF($D397=12,入力項目!$S$5,0),0) +
IF(AND(入力項目!$S$7=$A397,入力項目!$S$8=$D397),子育て関連マスタ!$C$14,0) +
IFERROR(IF(AND(YEAR(EDATE(DATE(入力項目!$S$7,入力項目!$S$8,1),1))=$A397,MONTH(EDATE(DATE(入力項目!$S$7,入力項目!$S$8,1),1))=$D397),子育て関連マスタ!$C$15,0),0) +
IF(AND(OR(R397=3,R397=5,R397=7),$D397=11),子育て関連マスタ!$C$17,0) +
IF(AND(R397=20,$D397=1),子育て関連マスタ!$C$18,0) +
IF(AND(R397=20,$D397=1),
IFERROR(_xlfn.IFS(
入力項目!$S$10="男",子育て関連マスタ!$C$18,
入力項目!$S$10="女",子育て関連マスタ!$C$19
),0),0
) +
IF(AND(R397&gt;=入力項目!$S$18,R397&lt;=入力項目!$S$19),入力項目!$S$20,0) +
IF(AND(R397&gt;=入力項目!$S$21,R397&lt;=入力項目!$S$22),入力項目!$S$23,0) +
IF(AND(R397&gt;=入力項目!$S$24,R397&lt;=入力項目!$S$25),入力項目!$S$26,0)
)</f>
        <v>0</v>
      </c>
      <c r="AG397">
        <f ca="1">-(
_xlfn.IFS(
S397&lt;=入力項目!$S$11,0,
AND(S397&gt;=入力項目!$S$11+1,S397&lt;=3),IFERROR(VLOOKUP(入力項目!$S$12,子育て関連マスタ!$I$4:$M$5,4,FALSE),0),
AND(S397&gt;=4,S397&lt;=6),IFERROR(VLOOKUP(入力項目!$S$13,子育て関連マスタ!$I$9:$M$12,4,FALSE),0),
AND(S397&gt;=7,S397&lt;=12),IFERROR(VLOOKUP(入力項目!$S$14,子育て関連マスタ!$I$16:$M$17,4,FALSE),0),
AND(S397&gt;=13,S397&lt;=15),IFERROR(VLOOKUP(入力項目!$S$15,子育て関連マスタ!$I$21:$M$22,4,FALSE),0),
AND(S397&gt;=16,S397&lt;=18),IFERROR(VLOOKUP(入力項目!$S$16,子育て関連マスタ!$I$26:$M$28,4,FALSE),0),
AND(S397&gt;=19,S397&lt;=20,入力項目!$S$16="高専"),IFERROR(VLOOKUP(入力項目!$S$16,子育て関連マスタ!$I$26:$M$28,4,FALSE),0),
AND(S397&gt;=19,S397&lt;=20,入力項目!$S$16&lt;&gt;"高専"),IFERROR(VLOOKUP(入力項目!$S$17,子育て関連マスタ!$I$32:$M$37,4,FALSE),0),
AND(S397&gt;=21,S397&lt;=22,入力項目!$S$16="高専"),IFERROR(VLOOKUP(入力項目!$S$17,子育て関連マスタ!$I$32:$M$34,4,FALSE),0),
AND(S397&gt;=21,S397&lt;=22,入力項目!$S$16&lt;&gt;"高専"),IFERROR(VLOOKUP(入力項目!$S$17,子育て関連マスタ!$I$32:$M$34,4,FALSE),0),
S397&gt;=23,0
) +
IF($D397=4,
  IFERROR(_xlfn.IFS(
  S397&lt;=入力項目!$S$11,0,
  AND(S397=入力項目!$S$11),IFERROR(VLOOKUP(入力項目!$S$12,子育て関連マスタ!$I$4:$M$5,2,FALSE),0),
  AND(S397=4),IFERROR(VLOOKUP(入力項目!$S$13,子育て関連マスタ!$I$9:$M$12,2,FALSE),0),
  AND(S397=7),IFERROR(VLOOKUP(入力項目!$S$14,子育て関連マスタ!$I$16:$M$17,2,FALSE),0),
  AND(S397=13),IFERROR(VLOOKUP(入力項目!$S$15,子育て関連マスタ!$I$21:$M$22,2,FALSE),0),
  AND(S397=16),IFERROR(VLOOKUP(入力項目!$S$16,子育て関連マスタ!$I$26:$M$28,2,FALSE),0),
  AND(S397=19,入力項目!$S$16&lt;&gt;"高専"),IFERROR(VLOOKUP(入力項目!$S$17,子育て関連マスタ!$I$32:$M$37,2,FALSE),0),
  AND(S397=21,入力項目!$S$16="高専"),IFERROR(VLOOKUP(入力項目!$S$17,子育て関連マスタ!$I$32:$M$37,2,FALSE),0),
  S397&gt;=22,0
  ),0),0
) +
IF(AND(S397&gt;=1,S397&lt;=15),IF($D397=入力項目!$S$8,入力項目!$S$3,0),0) +
IF(AND(S397&gt;=1,S397&lt;=15),IF($D397=5,入力項目!$S$4,0),0) +
IF(AND(S397&gt;=1,S397&lt;=15),IF($D397=12,入力項目!$S$5,0),0) +
IF(AND(入力項目!$S$7=$A397,入力項目!$S$8=$D397),子育て関連マスタ!$C$14,0) +
IFERROR(IF(AND(YEAR(EDATE(DATE(入力項目!$S$7,入力項目!$S$8,1),1))=$A397,MONTH(EDATE(DATE(入力項目!$S$7,入力項目!$S$8,1),1))=$D397),子育て関連マスタ!$C$15,0),0) +
IF(AND(OR(S397=3,S397=5,S397=7),$D397=11),子育て関連マスタ!$C$17,0) +
IF(AND(S397=20,$D397=1),子育て関連マスタ!$C$18,0) +
IF(AND(S397=20,$D397=1),
IFERROR(_xlfn.IFS(
入力項目!$S$10="男",子育て関連マスタ!$C$18,
入力項目!$S$10="女",子育て関連マスタ!$C$19
),0),0
) +
IF(AND(S397&gt;=入力項目!$S$18,S397&lt;=入力項目!$S$19),入力項目!$S$20,0) +
IF(AND(S397&gt;=入力項目!$S$21,S397&lt;=入力項目!$S$22),入力項目!$S$23,0) +
IF(AND(S397&gt;=入力項目!$S$24,S397&lt;=入力項目!$S$25),入力項目!$S$26,0)
)</f>
        <v>0</v>
      </c>
      <c r="AH397">
        <f ca="1">-(
_xlfn.IFS(
T397&lt;=入力項目!$S$11,0,
AND(T397&gt;=入力項目!$S$11+1,T397&lt;=3),IFERROR(VLOOKUP(入力項目!$S$12,子育て関連マスタ!$I$4:$M$5,4,FALSE),0),
AND(T397&gt;=4,T397&lt;=6),IFERROR(VLOOKUP(入力項目!$S$13,子育て関連マスタ!$I$9:$M$12,4,FALSE),0),
AND(T397&gt;=7,T397&lt;=12),IFERROR(VLOOKUP(入力項目!$S$14,子育て関連マスタ!$I$16:$M$17,4,FALSE),0),
AND(T397&gt;=13,T397&lt;=15),IFERROR(VLOOKUP(入力項目!$S$15,子育て関連マスタ!$I$21:$M$22,4,FALSE),0),
AND(T397&gt;=16,T397&lt;=18),IFERROR(VLOOKUP(入力項目!$S$16,子育て関連マスタ!$I$26:$M$28,4,FALSE),0),
AND(T397&gt;=19,T397&lt;=20,入力項目!$S$16="高専"),IFERROR(VLOOKUP(入力項目!$S$16,子育て関連マスタ!$I$26:$M$28,4,FALSE),0),
AND(T397&gt;=19,T397&lt;=20,入力項目!$S$16&lt;&gt;"高専"),IFERROR(VLOOKUP(入力項目!$S$17,子育て関連マスタ!$I$32:$M$37,4,FALSE),0),
AND(T397&gt;=21,T397&lt;=22,入力項目!$S$16="高専"),IFERROR(VLOOKUP(入力項目!$S$17,子育て関連マスタ!$I$32:$M$34,4,FALSE),0),
AND(T397&gt;=21,T397&lt;=22,入力項目!$S$16&lt;&gt;"高専"),IFERROR(VLOOKUP(入力項目!$S$17,子育て関連マスタ!$I$32:$M$34,4,FALSE),0),
T397&gt;=23,0
) +
IF($D397=4,
  IFERROR(_xlfn.IFS(
  T397&lt;=入力項目!$S$11,0,
  AND(T397=入力項目!$S$11),IFERROR(VLOOKUP(入力項目!$S$12,子育て関連マスタ!$I$4:$M$5,2,FALSE),0),
  AND(T397=4),IFERROR(VLOOKUP(入力項目!$S$13,子育て関連マスタ!$I$9:$M$12,2,FALSE),0),
  AND(T397=7),IFERROR(VLOOKUP(入力項目!$S$14,子育て関連マスタ!$I$16:$M$17,2,FALSE),0),
  AND(T397=13),IFERROR(VLOOKUP(入力項目!$S$15,子育て関連マスタ!$I$21:$M$22,2,FALSE),0),
  AND(T397=16),IFERROR(VLOOKUP(入力項目!$S$16,子育て関連マスタ!$I$26:$M$28,2,FALSE),0),
  AND(T397=19,入力項目!$S$16&lt;&gt;"高専"),IFERROR(VLOOKUP(入力項目!$S$17,子育て関連マスタ!$I$32:$M$37,2,FALSE),0),
  AND(T397=21,入力項目!$S$16="高専"),IFERROR(VLOOKUP(入力項目!$S$17,子育て関連マスタ!$I$32:$M$37,2,FALSE),0),
  T397&gt;=22,0
  ),0),0
) +
IF(AND(T397&gt;=1,T397&lt;=15),IF($D397=入力項目!$S$8,入力項目!$S$3,0),0) +
IF(AND(T397&gt;=1,T397&lt;=15),IF($D397=5,入力項目!$S$4,0),0) +
IF(AND(T397&gt;=1,T397&lt;=15),IF($D397=12,入力項目!$S$5,0),0) +
IF(AND(入力項目!$S$7=$A397,入力項目!$S$8=$D397),子育て関連マスタ!$C$14,0) +
IFERROR(IF(AND(YEAR(EDATE(DATE(入力項目!$S$7,入力項目!$S$8,1),1))=$A397,MONTH(EDATE(DATE(入力項目!$S$7,入力項目!$S$8,1),1))=$D397),子育て関連マスタ!$C$15,0),0) +
IF(AND(OR(T397=3,T397=5,T397=7),$D397=11),子育て関連マスタ!$C$17,0) +
IF(AND(T397=20,$D397=1),子育て関連マスタ!$C$18,0) +
IF(AND(T397=20,$D397=1),
IFERROR(_xlfn.IFS(
入力項目!$S$10="男",子育て関連マスタ!$C$18,
入力項目!$S$10="女",子育て関連マスタ!$C$19
),0),0
) +
IF(AND(T397&gt;=入力項目!$S$18,T397&lt;=入力項目!$S$19),入力項目!$S$20,0) +
IF(AND(T397&gt;=入力項目!$S$21,T397&lt;=入力項目!$S$22),入力項目!$S$23,0) +
IF(AND(T397&gt;=入力項目!$S$24,T397&lt;=入力項目!$S$25),入力項目!$S$26,0)
)</f>
        <v>0</v>
      </c>
      <c r="AI397">
        <f ca="1">-(
_xlfn.IFS(
U397&lt;=入力項目!$S$11,0,
AND(U397&gt;=入力項目!$S$11+1,U397&lt;=3),IFERROR(VLOOKUP(入力項目!$S$12,子育て関連マスタ!$I$4:$M$5,4,FALSE),0),
AND(U397&gt;=4,U397&lt;=6),IFERROR(VLOOKUP(入力項目!$S$13,子育て関連マスタ!$I$9:$M$12,4,FALSE),0),
AND(U397&gt;=7,U397&lt;=12),IFERROR(VLOOKUP(入力項目!$S$14,子育て関連マスタ!$I$16:$M$17,4,FALSE),0),
AND(U397&gt;=13,U397&lt;=15),IFERROR(VLOOKUP(入力項目!$S$15,子育て関連マスタ!$I$21:$M$22,4,FALSE),0),
AND(U397&gt;=16,U397&lt;=18),IFERROR(VLOOKUP(入力項目!$S$16,子育て関連マスタ!$I$26:$M$28,4,FALSE),0),
AND(U397&gt;=19,U397&lt;=20,入力項目!$S$16="高専"),IFERROR(VLOOKUP(入力項目!$S$16,子育て関連マスタ!$I$26:$M$28,4,FALSE),0),
AND(U397&gt;=19,U397&lt;=20,入力項目!$S$16&lt;&gt;"高専"),IFERROR(VLOOKUP(入力項目!$S$17,子育て関連マスタ!$I$32:$M$37,4,FALSE),0),
AND(U397&gt;=21,U397&lt;=22,入力項目!$S$16="高専"),IFERROR(VLOOKUP(入力項目!$S$17,子育て関連マスタ!$I$32:$M$34,4,FALSE),0),
AND(U397&gt;=21,U397&lt;=22,入力項目!$S$16&lt;&gt;"高専"),IFERROR(VLOOKUP(入力項目!$S$17,子育て関連マスタ!$I$32:$M$34,4,FALSE),0),
U397&gt;=23,0
) +
IF($D397=4,
  IFERROR(_xlfn.IFS(
  U397&lt;=入力項目!$S$11,0,
  AND(U397=入力項目!$S$11),IFERROR(VLOOKUP(入力項目!$S$12,子育て関連マスタ!$I$4:$M$5,2,FALSE),0),
  AND(U397=4),IFERROR(VLOOKUP(入力項目!$S$13,子育て関連マスタ!$I$9:$M$12,2,FALSE),0),
  AND(U397=7),IFERROR(VLOOKUP(入力項目!$S$14,子育て関連マスタ!$I$16:$M$17,2,FALSE),0),
  AND(U397=13),IFERROR(VLOOKUP(入力項目!$S$15,子育て関連マスタ!$I$21:$M$22,2,FALSE),0),
  AND(U397=16),IFERROR(VLOOKUP(入力項目!$S$16,子育て関連マスタ!$I$26:$M$28,2,FALSE),0),
  AND(U397=19,入力項目!$S$16&lt;&gt;"高専"),IFERROR(VLOOKUP(入力項目!$S$17,子育て関連マスタ!$I$32:$M$37,2,FALSE),0),
  AND(U397=21,入力項目!$S$16="高専"),IFERROR(VLOOKUP(入力項目!$S$17,子育て関連マスタ!$I$32:$M$37,2,FALSE),0),
  U397&gt;=22,0
  ),0),0
) +
IF(AND(U397&gt;=1,U397&lt;=15),IF($D397=入力項目!$S$8,入力項目!$S$3,0),0) +
IF(AND(U397&gt;=1,U397&lt;=15),IF($D397=5,入力項目!$S$4,0),0) +
IF(AND(U397&gt;=1,U397&lt;=15),IF($D397=12,入力項目!$S$5,0),0) +
IF(AND(入力項目!$S$7=$A397,入力項目!$S$8=$D397),子育て関連マスタ!$C$14,0) +
IFERROR(IF(AND(YEAR(EDATE(DATE(入力項目!$S$7,入力項目!$S$8,1),1))=$A397,MONTH(EDATE(DATE(入力項目!$S$7,入力項目!$S$8,1),1))=$D397),子育て関連マスタ!$C$15,0),0) +
IF(AND(OR(U397=3,U397=5,U397=7),$D397=11),子育て関連マスタ!$C$17,0) +
IF(AND(U397=20,$D397=1),子育て関連マスタ!$C$18,0) +
IF(AND(U397=20,$D397=1),
IFERROR(_xlfn.IFS(
入力項目!$S$10="男",子育て関連マスタ!$C$18,
入力項目!$S$10="女",子育て関連マスタ!$C$19
),0),0
) +
IF(AND(U397&gt;=入力項目!$S$18,U397&lt;=入力項目!$S$19),入力項目!$S$20,0) +
IF(AND(U397&gt;=入力項目!$S$21,U397&lt;=入力項目!$S$22),入力項目!$S$23,0) +
IF(AND(U397&gt;=入力項目!$S$24,U397&lt;=入力項目!$S$25),入力項目!$S$26,0)
)</f>
        <v>0</v>
      </c>
      <c r="AJ397" s="10">
        <f ca="1">-VLOOKUP($D397,月別収支!$A$2:$H$13,7,FALSE)</f>
        <v>-20000</v>
      </c>
    </row>
    <row r="398" spans="1:36" x14ac:dyDescent="0.4">
      <c r="A398">
        <f t="shared" ca="1" si="105"/>
        <v>2057</v>
      </c>
      <c r="B398">
        <f t="shared" ca="1" si="112"/>
        <v>2057</v>
      </c>
      <c r="C398">
        <f t="shared" ca="1" si="113"/>
        <v>33</v>
      </c>
      <c r="D398">
        <f t="shared" ca="1" si="106"/>
        <v>8</v>
      </c>
      <c r="E398" t="str">
        <f t="shared" ca="1" si="107"/>
        <v>2057年8月</v>
      </c>
      <c r="F398">
        <f ca="1">IF(OR(入力項目!$N$5&lt;$A398,AND(入力項目!$N$5=$A398,入力項目!$N$6&lt;$D398)),IF(F397=0,1,IF(G398=12,F397+1,F397)),0)</f>
        <v>32</v>
      </c>
      <c r="G398">
        <f ca="1">IF(OR(入力項目!$N$5&lt;$A398,AND(入力項目!$N$5=$A398,入力項目!$N$6&lt;$D398)),IF(G397=12,1,G397+1),0)</f>
        <v>10</v>
      </c>
      <c r="H398" t="str">
        <f t="shared" ca="1" si="108"/>
        <v>32_10</v>
      </c>
      <c r="I398">
        <f ca="1">IF(
  IFERROR(AND($C398&gt;0,MOD($C398,入力項目!$N$22)=0,$D398=入力項目!$N$23), FALSE),
  1,
  IF(
    AND(I397&gt;0,J397=12),
    IF(I397=入力項目!$N$28, 0, I397+1),
    I397
  )
)</f>
        <v>0</v>
      </c>
      <c r="J398">
        <f ca="1">IF($D398=入力項目!$N$23,1,IFERROR(J397+1,1))</f>
        <v>3</v>
      </c>
      <c r="K398" t="str">
        <f t="shared" ca="1" si="109"/>
        <v>0_3</v>
      </c>
      <c r="L398">
        <f ca="1">L397+IF(入力項目!$D$4=$D398,1,0)</f>
        <v>61</v>
      </c>
      <c r="M398" t="str">
        <f t="shared" ca="1" si="110"/>
        <v>61歳</v>
      </c>
      <c r="N398">
        <f t="shared" ca="1" si="114"/>
        <v>62</v>
      </c>
      <c r="O398" t="str">
        <f t="shared" ca="1" si="111"/>
        <v>62歳</v>
      </c>
      <c r="P398">
        <f t="shared" ca="1" si="115"/>
        <v>37</v>
      </c>
      <c r="Q398">
        <f t="shared" ca="1" si="116"/>
        <v>35</v>
      </c>
      <c r="R398">
        <f t="shared" ca="1" si="117"/>
        <v>2058</v>
      </c>
      <c r="S398">
        <f t="shared" ca="1" si="118"/>
        <v>2058</v>
      </c>
      <c r="T398">
        <f t="shared" ca="1" si="119"/>
        <v>2058</v>
      </c>
      <c r="U398">
        <f t="shared" ca="1" si="120"/>
        <v>2058</v>
      </c>
      <c r="V398" s="10">
        <f t="shared" ca="1" si="121"/>
        <v>49650205</v>
      </c>
      <c r="W398" s="10">
        <f ca="1">IF($L398&lt;その他マスタ!$B$1,VLOOKUP($D398,月別収支!$A$2:$H$13,2,FALSE),その他マスタ!$B$3)+IF(AND($L398=その他マスタ!$B$1,入力項目!$I$9="あり",$D398=入力項目!$D$4),その他マスタ!$B$2,0)</f>
        <v>300000</v>
      </c>
      <c r="X398" s="10">
        <f ca="1">-IF(入力項目!$K$5=TRUE,
IF($F398+$G398&lt;3,VLOOKUP($D398,月別収支!$A$2:$H$13,8,FALSE),0)+IFERROR(VLOOKUP($H398,住宅ローン計算!C:P,13,FALSE),0)+IF($F398&gt;1,IF(OR($G398=3,$G398=6,$G398=9,$G398=12),ROUNDUP(入力項目!$N$18/4,0),0),0),
VLOOKUP($D398,月別収支!$A$2:$H$13,8,FALSE))</f>
        <v>-53590</v>
      </c>
      <c r="Y398" s="10">
        <f ca="1">-VLOOKUP($D398,月別収支!$A$2:$H$13,3,FALSE)</f>
        <v>-75000</v>
      </c>
      <c r="Z398" s="10">
        <f ca="1">-VLOOKUP($D398,月別収支!$A$2:$H$13,4,FALSE)</f>
        <v>-27000</v>
      </c>
      <c r="AA398" s="10">
        <f ca="1">-VLOOKUP($D398,月別収支!$A$2:$H$13,6,FALSE)</f>
        <v>-10000</v>
      </c>
      <c r="AB398" s="10">
        <f ca="1">-(
VLOOKUP($D398,月別収支!$A$2:$H$13,5,FALSE)+IF(AND(入力項目!$I$27&lt;=$A398,ISEVEN($A398-入力項目!$I$27),入力項目!$I$28=$D398),入力項目!$I$26,0)
+IF(入力項目!$K$26=TRUE,
IFERROR(VLOOKUP($K398,マイカーローン計算!C:P,13,FALSE),0),
IFERROR(
  IF(AND($C398&gt;0,MOD($C398,入力項目!$N$22)=0,$D398=入力項目!$N$23),入力項目!$N$24,0),
 0
)
)
)</f>
        <v>-20000</v>
      </c>
      <c r="AC398" s="10">
        <f ca="1">-IF($A398&lt;入力項目!$N$33,入力項目!$N$35,IF(AND($A398=入力項目!$N$33,$D398&lt;=入力項目!$N$34),入力項目!$N$35,0))</f>
        <v>0</v>
      </c>
      <c r="AD398">
        <f ca="1">-(
_xlfn.IFS(
P398&lt;=入力項目!$S$11,0,
AND(P398&gt;=入力項目!$S$11+1,P398&lt;=3),IFERROR(VLOOKUP(入力項目!$S$12,子育て関連マスタ!$I$4:$M$5,4,FALSE),0),
AND(P398&gt;=4,P398&lt;=6),IFERROR(VLOOKUP(入力項目!$S$13,子育て関連マスタ!$I$9:$M$12,4,FALSE),0),
AND(P398&gt;=7,P398&lt;=12),IFERROR(VLOOKUP(入力項目!$S$14,子育て関連マスタ!$I$16:$M$17,4,FALSE),0),
AND(P398&gt;=13,P398&lt;=15),IFERROR(VLOOKUP(入力項目!$S$15,子育て関連マスタ!$I$21:$M$22,4,FALSE),0),
AND(P398&gt;=16,P398&lt;=18),IFERROR(VLOOKUP(入力項目!$S$16,子育て関連マスタ!$I$26:$M$28,4,FALSE),0),
AND(P398&gt;=19,P398&lt;=20,入力項目!$S$16="高専"),IFERROR(VLOOKUP(入力項目!$S$16,子育て関連マスタ!$I$26:$M$28,4,FALSE),0),
AND(P398&gt;=19,P398&lt;=20,入力項目!$S$16&lt;&gt;"高専"),IFERROR(VLOOKUP(入力項目!$S$17,子育て関連マスタ!$I$32:$M$37,4,FALSE),0),
AND(P398&gt;=21,P398&lt;=22,入力項目!$S$16="高専"),IFERROR(VLOOKUP(入力項目!$S$17,子育て関連マスタ!$I$32:$M$34,4,FALSE),0),
AND(P398&gt;=21,P398&lt;=22,入力項目!$S$16&lt;&gt;"高専"),IFERROR(VLOOKUP(入力項目!$S$17,子育て関連マスタ!$I$32:$M$34,4,FALSE),0),
P398&gt;=23,0
) +
IF($D398=4,
  IFERROR(_xlfn.IFS(
  P398&lt;=入力項目!$S$11,0,
  AND(P398=入力項目!$S$11),IFERROR(VLOOKUP(入力項目!$S$12,子育て関連マスタ!$I$4:$M$5,2,FALSE),0),
  AND(P398=4),IFERROR(VLOOKUP(入力項目!$S$13,子育て関連マスタ!$I$9:$M$12,2,FALSE),0),
  AND(P398=7),IFERROR(VLOOKUP(入力項目!$S$14,子育て関連マスタ!$I$16:$M$17,2,FALSE),0),
  AND(P398=13),IFERROR(VLOOKUP(入力項目!$S$15,子育て関連マスタ!$I$21:$M$22,2,FALSE),0),
  AND(P398=16),IFERROR(VLOOKUP(入力項目!$S$16,子育て関連マスタ!$I$26:$M$28,2,FALSE),0),
  AND(P398=19,入力項目!$S$16&lt;&gt;"高専"),IFERROR(VLOOKUP(入力項目!$S$17,子育て関連マスタ!$I$32:$M$37,2,FALSE),0),
  AND(P398=21,入力項目!$S$16="高専"),IFERROR(VLOOKUP(入力項目!$S$17,子育て関連マスタ!$I$32:$M$37,2,FALSE),0),
  P398&gt;=22,0
  ),0),0
) +
IF(AND(P398&gt;=1,P398&lt;=15),IF($D398=入力項目!$S$8,入力項目!$S$3,0),0) +
IF(AND(P398&gt;=1,P398&lt;=15),IF($D398=5,入力項目!$S$4,0),0) +
IF(AND(P398&gt;=1,P398&lt;=15),IF($D398=12,入力項目!$S$5,0),0) +
IF(AND(入力項目!$S$7=$A398,入力項目!$S$8=$D398),子育て関連マスタ!$C$14,0) +
IFERROR(IF(AND(YEAR(EDATE(DATE(入力項目!$S$7,入力項目!$S$8,1),1))=$A398,MONTH(EDATE(DATE(入力項目!$S$7,入力項目!$S$8,1),1))=$D398),子育て関連マスタ!$C$15,0),0) +
IF(AND(OR(P398=3,P398=5,P398=7),$D398=11),子育て関連マスタ!$C$17,0) +
IF(AND(P398=20,$D398=1),子育て関連マスタ!$C$18,0) +
IF(AND(P398=20,$D398=1),
IFERROR(_xlfn.IFS(
入力項目!$S$10="男",子育て関連マスタ!$C$18,
入力項目!$S$10="女",子育て関連マスタ!$C$19
),0),0
) +
IF(AND(P398&gt;=入力項目!$S$18,P398&lt;=入力項目!$S$19),入力項目!$S$20,0) +
IF(AND(P398&gt;=入力項目!$S$21,P398&lt;=入力項目!$S$22),入力項目!$S$23,0) +
IF(AND(P398&gt;=入力項目!$S$24,P398&lt;=入力項目!$S$25),入力項目!$S$26,0)
)</f>
        <v>0</v>
      </c>
      <c r="AE398">
        <f ca="1">-(
_xlfn.IFS(
Q398&lt;=入力項目!$S$11,0,
AND(Q398&gt;=入力項目!$S$11+1,Q398&lt;=3),IFERROR(VLOOKUP(入力項目!$S$12,子育て関連マスタ!$I$4:$M$5,4,FALSE),0),
AND(Q398&gt;=4,Q398&lt;=6),IFERROR(VLOOKUP(入力項目!$S$13,子育て関連マスタ!$I$9:$M$12,4,FALSE),0),
AND(Q398&gt;=7,Q398&lt;=12),IFERROR(VLOOKUP(入力項目!$S$14,子育て関連マスタ!$I$16:$M$17,4,FALSE),0),
AND(Q398&gt;=13,Q398&lt;=15),IFERROR(VLOOKUP(入力項目!$S$15,子育て関連マスタ!$I$21:$M$22,4,FALSE),0),
AND(Q398&gt;=16,Q398&lt;=18),IFERROR(VLOOKUP(入力項目!$S$16,子育て関連マスタ!$I$26:$M$28,4,FALSE),0),
AND(Q398&gt;=19,Q398&lt;=20,入力項目!$S$16="高専"),IFERROR(VLOOKUP(入力項目!$S$16,子育て関連マスタ!$I$26:$M$28,4,FALSE),0),
AND(Q398&gt;=19,Q398&lt;=20,入力項目!$S$16&lt;&gt;"高専"),IFERROR(VLOOKUP(入力項目!$S$17,子育て関連マスタ!$I$32:$M$37,4,FALSE),0),
AND(Q398&gt;=21,Q398&lt;=22,入力項目!$S$16="高専"),IFERROR(VLOOKUP(入力項目!$S$17,子育て関連マスタ!$I$32:$M$34,4,FALSE),0),
AND(Q398&gt;=21,Q398&lt;=22,入力項目!$S$16&lt;&gt;"高専"),IFERROR(VLOOKUP(入力項目!$S$17,子育て関連マスタ!$I$32:$M$34,4,FALSE),0),
Q398&gt;=23,0
) +
IF($D398=4,
  IFERROR(_xlfn.IFS(
  Q398&lt;=入力項目!$S$11,0,
  AND(Q398=入力項目!$S$11),IFERROR(VLOOKUP(入力項目!$S$12,子育て関連マスタ!$I$4:$M$5,2,FALSE),0),
  AND(Q398=4),IFERROR(VLOOKUP(入力項目!$S$13,子育て関連マスタ!$I$9:$M$12,2,FALSE),0),
  AND(Q398=7),IFERROR(VLOOKUP(入力項目!$S$14,子育て関連マスタ!$I$16:$M$17,2,FALSE),0),
  AND(Q398=13),IFERROR(VLOOKUP(入力項目!$S$15,子育て関連マスタ!$I$21:$M$22,2,FALSE),0),
  AND(Q398=16),IFERROR(VLOOKUP(入力項目!$S$16,子育て関連マスタ!$I$26:$M$28,2,FALSE),0),
  AND(Q398=19,入力項目!$S$16&lt;&gt;"高専"),IFERROR(VLOOKUP(入力項目!$S$17,子育て関連マスタ!$I$32:$M$37,2,FALSE),0),
  AND(Q398=21,入力項目!$S$16="高専"),IFERROR(VLOOKUP(入力項目!$S$17,子育て関連マスタ!$I$32:$M$37,2,FALSE),0),
  Q398&gt;=22,0
  ),0),0
) +
IF(AND(Q398&gt;=1,Q398&lt;=15),IF($D398=入力項目!$S$8,入力項目!$S$3,0),0) +
IF(AND(Q398&gt;=1,Q398&lt;=15),IF($D398=5,入力項目!$S$4,0),0) +
IF(AND(Q398&gt;=1,Q398&lt;=15),IF($D398=12,入力項目!$S$5,0),0) +
IF(AND(入力項目!$S$7=$A398,入力項目!$S$8=$D398),子育て関連マスタ!$C$14,0) +
IFERROR(IF(AND(YEAR(EDATE(DATE(入力項目!$S$7,入力項目!$S$8,1),1))=$A398,MONTH(EDATE(DATE(入力項目!$S$7,入力項目!$S$8,1),1))=$D398),子育て関連マスタ!$C$15,0),0) +
IF(AND(OR(Q398=3,Q398=5,Q398=7),$D398=11),子育て関連マスタ!$C$17,0) +
IF(AND(Q398=20,$D398=1),子育て関連マスタ!$C$18,0) +
IF(AND(Q398=20,$D398=1),
IFERROR(_xlfn.IFS(
入力項目!$S$10="男",子育て関連マスタ!$C$18,
入力項目!$S$10="女",子育て関連マスタ!$C$19
),0),0
) +
IF(AND(Q398&gt;=入力項目!$S$18,Q398&lt;=入力項目!$S$19),入力項目!$S$20,0) +
IF(AND(Q398&gt;=入力項目!$S$21,Q398&lt;=入力項目!$S$22),入力項目!$S$23,0) +
IF(AND(Q398&gt;=入力項目!$S$24,Q398&lt;=入力項目!$S$25),入力項目!$S$26,0)
)</f>
        <v>0</v>
      </c>
      <c r="AF398">
        <f ca="1">-(
_xlfn.IFS(
R398&lt;=入力項目!$S$11,0,
AND(R398&gt;=入力項目!$S$11+1,R398&lt;=3),IFERROR(VLOOKUP(入力項目!$S$12,子育て関連マスタ!$I$4:$M$5,4,FALSE),0),
AND(R398&gt;=4,R398&lt;=6),IFERROR(VLOOKUP(入力項目!$S$13,子育て関連マスタ!$I$9:$M$12,4,FALSE),0),
AND(R398&gt;=7,R398&lt;=12),IFERROR(VLOOKUP(入力項目!$S$14,子育て関連マスタ!$I$16:$M$17,4,FALSE),0),
AND(R398&gt;=13,R398&lt;=15),IFERROR(VLOOKUP(入力項目!$S$15,子育て関連マスタ!$I$21:$M$22,4,FALSE),0),
AND(R398&gt;=16,R398&lt;=18),IFERROR(VLOOKUP(入力項目!$S$16,子育て関連マスタ!$I$26:$M$28,4,FALSE),0),
AND(R398&gt;=19,R398&lt;=20,入力項目!$S$16="高専"),IFERROR(VLOOKUP(入力項目!$S$16,子育て関連マスタ!$I$26:$M$28,4,FALSE),0),
AND(R398&gt;=19,R398&lt;=20,入力項目!$S$16&lt;&gt;"高専"),IFERROR(VLOOKUP(入力項目!$S$17,子育て関連マスタ!$I$32:$M$37,4,FALSE),0),
AND(R398&gt;=21,R398&lt;=22,入力項目!$S$16="高専"),IFERROR(VLOOKUP(入力項目!$S$17,子育て関連マスタ!$I$32:$M$34,4,FALSE),0),
AND(R398&gt;=21,R398&lt;=22,入力項目!$S$16&lt;&gt;"高専"),IFERROR(VLOOKUP(入力項目!$S$17,子育て関連マスタ!$I$32:$M$34,4,FALSE),0),
R398&gt;=23,0
) +
IF($D398=4,
  IFERROR(_xlfn.IFS(
  R398&lt;=入力項目!$S$11,0,
  AND(R398=入力項目!$S$11),IFERROR(VLOOKUP(入力項目!$S$12,子育て関連マスタ!$I$4:$M$5,2,FALSE),0),
  AND(R398=4),IFERROR(VLOOKUP(入力項目!$S$13,子育て関連マスタ!$I$9:$M$12,2,FALSE),0),
  AND(R398=7),IFERROR(VLOOKUP(入力項目!$S$14,子育て関連マスタ!$I$16:$M$17,2,FALSE),0),
  AND(R398=13),IFERROR(VLOOKUP(入力項目!$S$15,子育て関連マスタ!$I$21:$M$22,2,FALSE),0),
  AND(R398=16),IFERROR(VLOOKUP(入力項目!$S$16,子育て関連マスタ!$I$26:$M$28,2,FALSE),0),
  AND(R398=19,入力項目!$S$16&lt;&gt;"高専"),IFERROR(VLOOKUP(入力項目!$S$17,子育て関連マスタ!$I$32:$M$37,2,FALSE),0),
  AND(R398=21,入力項目!$S$16="高専"),IFERROR(VLOOKUP(入力項目!$S$17,子育て関連マスタ!$I$32:$M$37,2,FALSE),0),
  R398&gt;=22,0
  ),0),0
) +
IF(AND(R398&gt;=1,R398&lt;=15),IF($D398=入力項目!$S$8,入力項目!$S$3,0),0) +
IF(AND(R398&gt;=1,R398&lt;=15),IF($D398=5,入力項目!$S$4,0),0) +
IF(AND(R398&gt;=1,R398&lt;=15),IF($D398=12,入力項目!$S$5,0),0) +
IF(AND(入力項目!$S$7=$A398,入力項目!$S$8=$D398),子育て関連マスタ!$C$14,0) +
IFERROR(IF(AND(YEAR(EDATE(DATE(入力項目!$S$7,入力項目!$S$8,1),1))=$A398,MONTH(EDATE(DATE(入力項目!$S$7,入力項目!$S$8,1),1))=$D398),子育て関連マスタ!$C$15,0),0) +
IF(AND(OR(R398=3,R398=5,R398=7),$D398=11),子育て関連マスタ!$C$17,0) +
IF(AND(R398=20,$D398=1),子育て関連マスタ!$C$18,0) +
IF(AND(R398=20,$D398=1),
IFERROR(_xlfn.IFS(
入力項目!$S$10="男",子育て関連マスタ!$C$18,
入力項目!$S$10="女",子育て関連マスタ!$C$19
),0),0
) +
IF(AND(R398&gt;=入力項目!$S$18,R398&lt;=入力項目!$S$19),入力項目!$S$20,0) +
IF(AND(R398&gt;=入力項目!$S$21,R398&lt;=入力項目!$S$22),入力項目!$S$23,0) +
IF(AND(R398&gt;=入力項目!$S$24,R398&lt;=入力項目!$S$25),入力項目!$S$26,0)
)</f>
        <v>0</v>
      </c>
      <c r="AG398">
        <f ca="1">-(
_xlfn.IFS(
S398&lt;=入力項目!$S$11,0,
AND(S398&gt;=入力項目!$S$11+1,S398&lt;=3),IFERROR(VLOOKUP(入力項目!$S$12,子育て関連マスタ!$I$4:$M$5,4,FALSE),0),
AND(S398&gt;=4,S398&lt;=6),IFERROR(VLOOKUP(入力項目!$S$13,子育て関連マスタ!$I$9:$M$12,4,FALSE),0),
AND(S398&gt;=7,S398&lt;=12),IFERROR(VLOOKUP(入力項目!$S$14,子育て関連マスタ!$I$16:$M$17,4,FALSE),0),
AND(S398&gt;=13,S398&lt;=15),IFERROR(VLOOKUP(入力項目!$S$15,子育て関連マスタ!$I$21:$M$22,4,FALSE),0),
AND(S398&gt;=16,S398&lt;=18),IFERROR(VLOOKUP(入力項目!$S$16,子育て関連マスタ!$I$26:$M$28,4,FALSE),0),
AND(S398&gt;=19,S398&lt;=20,入力項目!$S$16="高専"),IFERROR(VLOOKUP(入力項目!$S$16,子育て関連マスタ!$I$26:$M$28,4,FALSE),0),
AND(S398&gt;=19,S398&lt;=20,入力項目!$S$16&lt;&gt;"高専"),IFERROR(VLOOKUP(入力項目!$S$17,子育て関連マスタ!$I$32:$M$37,4,FALSE),0),
AND(S398&gt;=21,S398&lt;=22,入力項目!$S$16="高専"),IFERROR(VLOOKUP(入力項目!$S$17,子育て関連マスタ!$I$32:$M$34,4,FALSE),0),
AND(S398&gt;=21,S398&lt;=22,入力項目!$S$16&lt;&gt;"高専"),IFERROR(VLOOKUP(入力項目!$S$17,子育て関連マスタ!$I$32:$M$34,4,FALSE),0),
S398&gt;=23,0
) +
IF($D398=4,
  IFERROR(_xlfn.IFS(
  S398&lt;=入力項目!$S$11,0,
  AND(S398=入力項目!$S$11),IFERROR(VLOOKUP(入力項目!$S$12,子育て関連マスタ!$I$4:$M$5,2,FALSE),0),
  AND(S398=4),IFERROR(VLOOKUP(入力項目!$S$13,子育て関連マスタ!$I$9:$M$12,2,FALSE),0),
  AND(S398=7),IFERROR(VLOOKUP(入力項目!$S$14,子育て関連マスタ!$I$16:$M$17,2,FALSE),0),
  AND(S398=13),IFERROR(VLOOKUP(入力項目!$S$15,子育て関連マスタ!$I$21:$M$22,2,FALSE),0),
  AND(S398=16),IFERROR(VLOOKUP(入力項目!$S$16,子育て関連マスタ!$I$26:$M$28,2,FALSE),0),
  AND(S398=19,入力項目!$S$16&lt;&gt;"高専"),IFERROR(VLOOKUP(入力項目!$S$17,子育て関連マスタ!$I$32:$M$37,2,FALSE),0),
  AND(S398=21,入力項目!$S$16="高専"),IFERROR(VLOOKUP(入力項目!$S$17,子育て関連マスタ!$I$32:$M$37,2,FALSE),0),
  S398&gt;=22,0
  ),0),0
) +
IF(AND(S398&gt;=1,S398&lt;=15),IF($D398=入力項目!$S$8,入力項目!$S$3,0),0) +
IF(AND(S398&gt;=1,S398&lt;=15),IF($D398=5,入力項目!$S$4,0),0) +
IF(AND(S398&gt;=1,S398&lt;=15),IF($D398=12,入力項目!$S$5,0),0) +
IF(AND(入力項目!$S$7=$A398,入力項目!$S$8=$D398),子育て関連マスタ!$C$14,0) +
IFERROR(IF(AND(YEAR(EDATE(DATE(入力項目!$S$7,入力項目!$S$8,1),1))=$A398,MONTH(EDATE(DATE(入力項目!$S$7,入力項目!$S$8,1),1))=$D398),子育て関連マスタ!$C$15,0),0) +
IF(AND(OR(S398=3,S398=5,S398=7),$D398=11),子育て関連マスタ!$C$17,0) +
IF(AND(S398=20,$D398=1),子育て関連マスタ!$C$18,0) +
IF(AND(S398=20,$D398=1),
IFERROR(_xlfn.IFS(
入力項目!$S$10="男",子育て関連マスタ!$C$18,
入力項目!$S$10="女",子育て関連マスタ!$C$19
),0),0
) +
IF(AND(S398&gt;=入力項目!$S$18,S398&lt;=入力項目!$S$19),入力項目!$S$20,0) +
IF(AND(S398&gt;=入力項目!$S$21,S398&lt;=入力項目!$S$22),入力項目!$S$23,0) +
IF(AND(S398&gt;=入力項目!$S$24,S398&lt;=入力項目!$S$25),入力項目!$S$26,0)
)</f>
        <v>0</v>
      </c>
      <c r="AH398">
        <f ca="1">-(
_xlfn.IFS(
T398&lt;=入力項目!$S$11,0,
AND(T398&gt;=入力項目!$S$11+1,T398&lt;=3),IFERROR(VLOOKUP(入力項目!$S$12,子育て関連マスタ!$I$4:$M$5,4,FALSE),0),
AND(T398&gt;=4,T398&lt;=6),IFERROR(VLOOKUP(入力項目!$S$13,子育て関連マスタ!$I$9:$M$12,4,FALSE),0),
AND(T398&gt;=7,T398&lt;=12),IFERROR(VLOOKUP(入力項目!$S$14,子育て関連マスタ!$I$16:$M$17,4,FALSE),0),
AND(T398&gt;=13,T398&lt;=15),IFERROR(VLOOKUP(入力項目!$S$15,子育て関連マスタ!$I$21:$M$22,4,FALSE),0),
AND(T398&gt;=16,T398&lt;=18),IFERROR(VLOOKUP(入力項目!$S$16,子育て関連マスタ!$I$26:$M$28,4,FALSE),0),
AND(T398&gt;=19,T398&lt;=20,入力項目!$S$16="高専"),IFERROR(VLOOKUP(入力項目!$S$16,子育て関連マスタ!$I$26:$M$28,4,FALSE),0),
AND(T398&gt;=19,T398&lt;=20,入力項目!$S$16&lt;&gt;"高専"),IFERROR(VLOOKUP(入力項目!$S$17,子育て関連マスタ!$I$32:$M$37,4,FALSE),0),
AND(T398&gt;=21,T398&lt;=22,入力項目!$S$16="高専"),IFERROR(VLOOKUP(入力項目!$S$17,子育て関連マスタ!$I$32:$M$34,4,FALSE),0),
AND(T398&gt;=21,T398&lt;=22,入力項目!$S$16&lt;&gt;"高専"),IFERROR(VLOOKUP(入力項目!$S$17,子育て関連マスタ!$I$32:$M$34,4,FALSE),0),
T398&gt;=23,0
) +
IF($D398=4,
  IFERROR(_xlfn.IFS(
  T398&lt;=入力項目!$S$11,0,
  AND(T398=入力項目!$S$11),IFERROR(VLOOKUP(入力項目!$S$12,子育て関連マスタ!$I$4:$M$5,2,FALSE),0),
  AND(T398=4),IFERROR(VLOOKUP(入力項目!$S$13,子育て関連マスタ!$I$9:$M$12,2,FALSE),0),
  AND(T398=7),IFERROR(VLOOKUP(入力項目!$S$14,子育て関連マスタ!$I$16:$M$17,2,FALSE),0),
  AND(T398=13),IFERROR(VLOOKUP(入力項目!$S$15,子育て関連マスタ!$I$21:$M$22,2,FALSE),0),
  AND(T398=16),IFERROR(VLOOKUP(入力項目!$S$16,子育て関連マスタ!$I$26:$M$28,2,FALSE),0),
  AND(T398=19,入力項目!$S$16&lt;&gt;"高専"),IFERROR(VLOOKUP(入力項目!$S$17,子育て関連マスタ!$I$32:$M$37,2,FALSE),0),
  AND(T398=21,入力項目!$S$16="高専"),IFERROR(VLOOKUP(入力項目!$S$17,子育て関連マスタ!$I$32:$M$37,2,FALSE),0),
  T398&gt;=22,0
  ),0),0
) +
IF(AND(T398&gt;=1,T398&lt;=15),IF($D398=入力項目!$S$8,入力項目!$S$3,0),0) +
IF(AND(T398&gt;=1,T398&lt;=15),IF($D398=5,入力項目!$S$4,0),0) +
IF(AND(T398&gt;=1,T398&lt;=15),IF($D398=12,入力項目!$S$5,0),0) +
IF(AND(入力項目!$S$7=$A398,入力項目!$S$8=$D398),子育て関連マスタ!$C$14,0) +
IFERROR(IF(AND(YEAR(EDATE(DATE(入力項目!$S$7,入力項目!$S$8,1),1))=$A398,MONTH(EDATE(DATE(入力項目!$S$7,入力項目!$S$8,1),1))=$D398),子育て関連マスタ!$C$15,0),0) +
IF(AND(OR(T398=3,T398=5,T398=7),$D398=11),子育て関連マスタ!$C$17,0) +
IF(AND(T398=20,$D398=1),子育て関連マスタ!$C$18,0) +
IF(AND(T398=20,$D398=1),
IFERROR(_xlfn.IFS(
入力項目!$S$10="男",子育て関連マスタ!$C$18,
入力項目!$S$10="女",子育て関連マスタ!$C$19
),0),0
) +
IF(AND(T398&gt;=入力項目!$S$18,T398&lt;=入力項目!$S$19),入力項目!$S$20,0) +
IF(AND(T398&gt;=入力項目!$S$21,T398&lt;=入力項目!$S$22),入力項目!$S$23,0) +
IF(AND(T398&gt;=入力項目!$S$24,T398&lt;=入力項目!$S$25),入力項目!$S$26,0)
)</f>
        <v>0</v>
      </c>
      <c r="AI398">
        <f ca="1">-(
_xlfn.IFS(
U398&lt;=入力項目!$S$11,0,
AND(U398&gt;=入力項目!$S$11+1,U398&lt;=3),IFERROR(VLOOKUP(入力項目!$S$12,子育て関連マスタ!$I$4:$M$5,4,FALSE),0),
AND(U398&gt;=4,U398&lt;=6),IFERROR(VLOOKUP(入力項目!$S$13,子育て関連マスタ!$I$9:$M$12,4,FALSE),0),
AND(U398&gt;=7,U398&lt;=12),IFERROR(VLOOKUP(入力項目!$S$14,子育て関連マスタ!$I$16:$M$17,4,FALSE),0),
AND(U398&gt;=13,U398&lt;=15),IFERROR(VLOOKUP(入力項目!$S$15,子育て関連マスタ!$I$21:$M$22,4,FALSE),0),
AND(U398&gt;=16,U398&lt;=18),IFERROR(VLOOKUP(入力項目!$S$16,子育て関連マスタ!$I$26:$M$28,4,FALSE),0),
AND(U398&gt;=19,U398&lt;=20,入力項目!$S$16="高専"),IFERROR(VLOOKUP(入力項目!$S$16,子育て関連マスタ!$I$26:$M$28,4,FALSE),0),
AND(U398&gt;=19,U398&lt;=20,入力項目!$S$16&lt;&gt;"高専"),IFERROR(VLOOKUP(入力項目!$S$17,子育て関連マスタ!$I$32:$M$37,4,FALSE),0),
AND(U398&gt;=21,U398&lt;=22,入力項目!$S$16="高専"),IFERROR(VLOOKUP(入力項目!$S$17,子育て関連マスタ!$I$32:$M$34,4,FALSE),0),
AND(U398&gt;=21,U398&lt;=22,入力項目!$S$16&lt;&gt;"高専"),IFERROR(VLOOKUP(入力項目!$S$17,子育て関連マスタ!$I$32:$M$34,4,FALSE),0),
U398&gt;=23,0
) +
IF($D398=4,
  IFERROR(_xlfn.IFS(
  U398&lt;=入力項目!$S$11,0,
  AND(U398=入力項目!$S$11),IFERROR(VLOOKUP(入力項目!$S$12,子育て関連マスタ!$I$4:$M$5,2,FALSE),0),
  AND(U398=4),IFERROR(VLOOKUP(入力項目!$S$13,子育て関連マスタ!$I$9:$M$12,2,FALSE),0),
  AND(U398=7),IFERROR(VLOOKUP(入力項目!$S$14,子育て関連マスタ!$I$16:$M$17,2,FALSE),0),
  AND(U398=13),IFERROR(VLOOKUP(入力項目!$S$15,子育て関連マスタ!$I$21:$M$22,2,FALSE),0),
  AND(U398=16),IFERROR(VLOOKUP(入力項目!$S$16,子育て関連マスタ!$I$26:$M$28,2,FALSE),0),
  AND(U398=19,入力項目!$S$16&lt;&gt;"高専"),IFERROR(VLOOKUP(入力項目!$S$17,子育て関連マスタ!$I$32:$M$37,2,FALSE),0),
  AND(U398=21,入力項目!$S$16="高専"),IFERROR(VLOOKUP(入力項目!$S$17,子育て関連マスタ!$I$32:$M$37,2,FALSE),0),
  U398&gt;=22,0
  ),0),0
) +
IF(AND(U398&gt;=1,U398&lt;=15),IF($D398=入力項目!$S$8,入力項目!$S$3,0),0) +
IF(AND(U398&gt;=1,U398&lt;=15),IF($D398=5,入力項目!$S$4,0),0) +
IF(AND(U398&gt;=1,U398&lt;=15),IF($D398=12,入力項目!$S$5,0),0) +
IF(AND(入力項目!$S$7=$A398,入力項目!$S$8=$D398),子育て関連マスタ!$C$14,0) +
IFERROR(IF(AND(YEAR(EDATE(DATE(入力項目!$S$7,入力項目!$S$8,1),1))=$A398,MONTH(EDATE(DATE(入力項目!$S$7,入力項目!$S$8,1),1))=$D398),子育て関連マスタ!$C$15,0),0) +
IF(AND(OR(U398=3,U398=5,U398=7),$D398=11),子育て関連マスタ!$C$17,0) +
IF(AND(U398=20,$D398=1),子育て関連マスタ!$C$18,0) +
IF(AND(U398=20,$D398=1),
IFERROR(_xlfn.IFS(
入力項目!$S$10="男",子育て関連マスタ!$C$18,
入力項目!$S$10="女",子育て関連マスタ!$C$19
),0),0
) +
IF(AND(U398&gt;=入力項目!$S$18,U398&lt;=入力項目!$S$19),入力項目!$S$20,0) +
IF(AND(U398&gt;=入力項目!$S$21,U398&lt;=入力項目!$S$22),入力項目!$S$23,0) +
IF(AND(U398&gt;=入力項目!$S$24,U398&lt;=入力項目!$S$25),入力項目!$S$26,0)
)</f>
        <v>0</v>
      </c>
      <c r="AJ398" s="10">
        <f ca="1">-VLOOKUP($D398,月別収支!$A$2:$H$13,7,FALSE)</f>
        <v>-20000</v>
      </c>
    </row>
    <row r="399" spans="1:36" x14ac:dyDescent="0.4">
      <c r="A399">
        <f t="shared" ca="1" si="105"/>
        <v>2057</v>
      </c>
      <c r="B399">
        <f t="shared" ca="1" si="112"/>
        <v>2057</v>
      </c>
      <c r="C399">
        <f t="shared" ca="1" si="113"/>
        <v>33</v>
      </c>
      <c r="D399">
        <f t="shared" ca="1" si="106"/>
        <v>9</v>
      </c>
      <c r="E399" t="str">
        <f t="shared" ca="1" si="107"/>
        <v>2057年9月</v>
      </c>
      <c r="F399">
        <f ca="1">IF(OR(入力項目!$N$5&lt;$A399,AND(入力項目!$N$5=$A399,入力項目!$N$6&lt;$D399)),IF(F398=0,1,IF(G399=12,F398+1,F398)),0)</f>
        <v>32</v>
      </c>
      <c r="G399">
        <f ca="1">IF(OR(入力項目!$N$5&lt;$A399,AND(入力項目!$N$5=$A399,入力項目!$N$6&lt;$D399)),IF(G398=12,1,G398+1),0)</f>
        <v>11</v>
      </c>
      <c r="H399" t="str">
        <f t="shared" ca="1" si="108"/>
        <v>32_11</v>
      </c>
      <c r="I399">
        <f ca="1">IF(
  IFERROR(AND($C399&gt;0,MOD($C399,入力項目!$N$22)=0,$D399=入力項目!$N$23), FALSE),
  1,
  IF(
    AND(I398&gt;0,J398=12),
    IF(I398=入力項目!$N$28, 0, I398+1),
    I398
  )
)</f>
        <v>0</v>
      </c>
      <c r="J399">
        <f ca="1">IF($D399=入力項目!$N$23,1,IFERROR(J398+1,1))</f>
        <v>4</v>
      </c>
      <c r="K399" t="str">
        <f t="shared" ca="1" si="109"/>
        <v>0_4</v>
      </c>
      <c r="L399">
        <f ca="1">L398+IF(入力項目!$D$4=$D399,1,0)</f>
        <v>61</v>
      </c>
      <c r="M399" t="str">
        <f t="shared" ca="1" si="110"/>
        <v>61歳</v>
      </c>
      <c r="N399">
        <f t="shared" ca="1" si="114"/>
        <v>62</v>
      </c>
      <c r="O399" t="str">
        <f t="shared" ca="1" si="111"/>
        <v>62歳</v>
      </c>
      <c r="P399">
        <f t="shared" ca="1" si="115"/>
        <v>37</v>
      </c>
      <c r="Q399">
        <f t="shared" ca="1" si="116"/>
        <v>35</v>
      </c>
      <c r="R399">
        <f t="shared" ca="1" si="117"/>
        <v>2058</v>
      </c>
      <c r="S399">
        <f t="shared" ca="1" si="118"/>
        <v>2058</v>
      </c>
      <c r="T399">
        <f t="shared" ca="1" si="119"/>
        <v>2058</v>
      </c>
      <c r="U399">
        <f t="shared" ca="1" si="120"/>
        <v>2058</v>
      </c>
      <c r="V399" s="10">
        <f t="shared" ca="1" si="121"/>
        <v>49744615</v>
      </c>
      <c r="W399" s="10">
        <f ca="1">IF($L399&lt;その他マスタ!$B$1,VLOOKUP($D399,月別収支!$A$2:$H$13,2,FALSE),その他マスタ!$B$3)+IF(AND($L399=その他マスタ!$B$1,入力項目!$I$9="あり",$D399=入力項目!$D$4),その他マスタ!$B$2,0)</f>
        <v>300000</v>
      </c>
      <c r="X399" s="10">
        <f ca="1">-IF(入力項目!$K$5=TRUE,
IF($F399+$G399&lt;3,VLOOKUP($D399,月別収支!$A$2:$H$13,8,FALSE),0)+IFERROR(VLOOKUP($H399,住宅ローン計算!C:P,13,FALSE),0)+IF($F399&gt;1,IF(OR($G399=3,$G399=6,$G399=9,$G399=12),ROUNDUP(入力項目!$N$18/4,0),0),0),
VLOOKUP($D399,月別収支!$A$2:$H$13,8,FALSE))</f>
        <v>-53590</v>
      </c>
      <c r="Y399" s="10">
        <f ca="1">-VLOOKUP($D399,月別収支!$A$2:$H$13,3,FALSE)</f>
        <v>-75000</v>
      </c>
      <c r="Z399" s="10">
        <f ca="1">-VLOOKUP($D399,月別収支!$A$2:$H$13,4,FALSE)</f>
        <v>-27000</v>
      </c>
      <c r="AA399" s="10">
        <f ca="1">-VLOOKUP($D399,月別収支!$A$2:$H$13,6,FALSE)</f>
        <v>-10000</v>
      </c>
      <c r="AB399" s="10">
        <f ca="1">-(
VLOOKUP($D399,月別収支!$A$2:$H$13,5,FALSE)+IF(AND(入力項目!$I$27&lt;=$A399,ISEVEN($A399-入力項目!$I$27),入力項目!$I$28=$D399),入力項目!$I$26,0)
+IF(入力項目!$K$26=TRUE,
IFERROR(VLOOKUP($K399,マイカーローン計算!C:P,13,FALSE),0),
IFERROR(
  IF(AND($C399&gt;0,MOD($C399,入力項目!$N$22)=0,$D399=入力項目!$N$23),入力項目!$N$24,0),
 0
)
)
)</f>
        <v>-20000</v>
      </c>
      <c r="AC399" s="10">
        <f ca="1">-IF($A399&lt;入力項目!$N$33,入力項目!$N$35,IF(AND($A399=入力項目!$N$33,$D399&lt;=入力項目!$N$34),入力項目!$N$35,0))</f>
        <v>0</v>
      </c>
      <c r="AD399">
        <f ca="1">-(
_xlfn.IFS(
P399&lt;=入力項目!$S$11,0,
AND(P399&gt;=入力項目!$S$11+1,P399&lt;=3),IFERROR(VLOOKUP(入力項目!$S$12,子育て関連マスタ!$I$4:$M$5,4,FALSE),0),
AND(P399&gt;=4,P399&lt;=6),IFERROR(VLOOKUP(入力項目!$S$13,子育て関連マスタ!$I$9:$M$12,4,FALSE),0),
AND(P399&gt;=7,P399&lt;=12),IFERROR(VLOOKUP(入力項目!$S$14,子育て関連マスタ!$I$16:$M$17,4,FALSE),0),
AND(P399&gt;=13,P399&lt;=15),IFERROR(VLOOKUP(入力項目!$S$15,子育て関連マスタ!$I$21:$M$22,4,FALSE),0),
AND(P399&gt;=16,P399&lt;=18),IFERROR(VLOOKUP(入力項目!$S$16,子育て関連マスタ!$I$26:$M$28,4,FALSE),0),
AND(P399&gt;=19,P399&lt;=20,入力項目!$S$16="高専"),IFERROR(VLOOKUP(入力項目!$S$16,子育て関連マスタ!$I$26:$M$28,4,FALSE),0),
AND(P399&gt;=19,P399&lt;=20,入力項目!$S$16&lt;&gt;"高専"),IFERROR(VLOOKUP(入力項目!$S$17,子育て関連マスタ!$I$32:$M$37,4,FALSE),0),
AND(P399&gt;=21,P399&lt;=22,入力項目!$S$16="高専"),IFERROR(VLOOKUP(入力項目!$S$17,子育て関連マスタ!$I$32:$M$34,4,FALSE),0),
AND(P399&gt;=21,P399&lt;=22,入力項目!$S$16&lt;&gt;"高専"),IFERROR(VLOOKUP(入力項目!$S$17,子育て関連マスタ!$I$32:$M$34,4,FALSE),0),
P399&gt;=23,0
) +
IF($D399=4,
  IFERROR(_xlfn.IFS(
  P399&lt;=入力項目!$S$11,0,
  AND(P399=入力項目!$S$11),IFERROR(VLOOKUP(入力項目!$S$12,子育て関連マスタ!$I$4:$M$5,2,FALSE),0),
  AND(P399=4),IFERROR(VLOOKUP(入力項目!$S$13,子育て関連マスタ!$I$9:$M$12,2,FALSE),0),
  AND(P399=7),IFERROR(VLOOKUP(入力項目!$S$14,子育て関連マスタ!$I$16:$M$17,2,FALSE),0),
  AND(P399=13),IFERROR(VLOOKUP(入力項目!$S$15,子育て関連マスタ!$I$21:$M$22,2,FALSE),0),
  AND(P399=16),IFERROR(VLOOKUP(入力項目!$S$16,子育て関連マスタ!$I$26:$M$28,2,FALSE),0),
  AND(P399=19,入力項目!$S$16&lt;&gt;"高専"),IFERROR(VLOOKUP(入力項目!$S$17,子育て関連マスタ!$I$32:$M$37,2,FALSE),0),
  AND(P399=21,入力項目!$S$16="高専"),IFERROR(VLOOKUP(入力項目!$S$17,子育て関連マスタ!$I$32:$M$37,2,FALSE),0),
  P399&gt;=22,0
  ),0),0
) +
IF(AND(P399&gt;=1,P399&lt;=15),IF($D399=入力項目!$S$8,入力項目!$S$3,0),0) +
IF(AND(P399&gt;=1,P399&lt;=15),IF($D399=5,入力項目!$S$4,0),0) +
IF(AND(P399&gt;=1,P399&lt;=15),IF($D399=12,入力項目!$S$5,0),0) +
IF(AND(入力項目!$S$7=$A399,入力項目!$S$8=$D399),子育て関連マスタ!$C$14,0) +
IFERROR(IF(AND(YEAR(EDATE(DATE(入力項目!$S$7,入力項目!$S$8,1),1))=$A399,MONTH(EDATE(DATE(入力項目!$S$7,入力項目!$S$8,1),1))=$D399),子育て関連マスタ!$C$15,0),0) +
IF(AND(OR(P399=3,P399=5,P399=7),$D399=11),子育て関連マスタ!$C$17,0) +
IF(AND(P399=20,$D399=1),子育て関連マスタ!$C$18,0) +
IF(AND(P399=20,$D399=1),
IFERROR(_xlfn.IFS(
入力項目!$S$10="男",子育て関連マスタ!$C$18,
入力項目!$S$10="女",子育て関連マスタ!$C$19
),0),0
) +
IF(AND(P399&gt;=入力項目!$S$18,P399&lt;=入力項目!$S$19),入力項目!$S$20,0) +
IF(AND(P399&gt;=入力項目!$S$21,P399&lt;=入力項目!$S$22),入力項目!$S$23,0) +
IF(AND(P399&gt;=入力項目!$S$24,P399&lt;=入力項目!$S$25),入力項目!$S$26,0)
)</f>
        <v>0</v>
      </c>
      <c r="AE399">
        <f ca="1">-(
_xlfn.IFS(
Q399&lt;=入力項目!$S$11,0,
AND(Q399&gt;=入力項目!$S$11+1,Q399&lt;=3),IFERROR(VLOOKUP(入力項目!$S$12,子育て関連マスタ!$I$4:$M$5,4,FALSE),0),
AND(Q399&gt;=4,Q399&lt;=6),IFERROR(VLOOKUP(入力項目!$S$13,子育て関連マスタ!$I$9:$M$12,4,FALSE),0),
AND(Q399&gt;=7,Q399&lt;=12),IFERROR(VLOOKUP(入力項目!$S$14,子育て関連マスタ!$I$16:$M$17,4,FALSE),0),
AND(Q399&gt;=13,Q399&lt;=15),IFERROR(VLOOKUP(入力項目!$S$15,子育て関連マスタ!$I$21:$M$22,4,FALSE),0),
AND(Q399&gt;=16,Q399&lt;=18),IFERROR(VLOOKUP(入力項目!$S$16,子育て関連マスタ!$I$26:$M$28,4,FALSE),0),
AND(Q399&gt;=19,Q399&lt;=20,入力項目!$S$16="高専"),IFERROR(VLOOKUP(入力項目!$S$16,子育て関連マスタ!$I$26:$M$28,4,FALSE),0),
AND(Q399&gt;=19,Q399&lt;=20,入力項目!$S$16&lt;&gt;"高専"),IFERROR(VLOOKUP(入力項目!$S$17,子育て関連マスタ!$I$32:$M$37,4,FALSE),0),
AND(Q399&gt;=21,Q399&lt;=22,入力項目!$S$16="高専"),IFERROR(VLOOKUP(入力項目!$S$17,子育て関連マスタ!$I$32:$M$34,4,FALSE),0),
AND(Q399&gt;=21,Q399&lt;=22,入力項目!$S$16&lt;&gt;"高専"),IFERROR(VLOOKUP(入力項目!$S$17,子育て関連マスタ!$I$32:$M$34,4,FALSE),0),
Q399&gt;=23,0
) +
IF($D399=4,
  IFERROR(_xlfn.IFS(
  Q399&lt;=入力項目!$S$11,0,
  AND(Q399=入力項目!$S$11),IFERROR(VLOOKUP(入力項目!$S$12,子育て関連マスタ!$I$4:$M$5,2,FALSE),0),
  AND(Q399=4),IFERROR(VLOOKUP(入力項目!$S$13,子育て関連マスタ!$I$9:$M$12,2,FALSE),0),
  AND(Q399=7),IFERROR(VLOOKUP(入力項目!$S$14,子育て関連マスタ!$I$16:$M$17,2,FALSE),0),
  AND(Q399=13),IFERROR(VLOOKUP(入力項目!$S$15,子育て関連マスタ!$I$21:$M$22,2,FALSE),0),
  AND(Q399=16),IFERROR(VLOOKUP(入力項目!$S$16,子育て関連マスタ!$I$26:$M$28,2,FALSE),0),
  AND(Q399=19,入力項目!$S$16&lt;&gt;"高専"),IFERROR(VLOOKUP(入力項目!$S$17,子育て関連マスタ!$I$32:$M$37,2,FALSE),0),
  AND(Q399=21,入力項目!$S$16="高専"),IFERROR(VLOOKUP(入力項目!$S$17,子育て関連マスタ!$I$32:$M$37,2,FALSE),0),
  Q399&gt;=22,0
  ),0),0
) +
IF(AND(Q399&gt;=1,Q399&lt;=15),IF($D399=入力項目!$S$8,入力項目!$S$3,0),0) +
IF(AND(Q399&gt;=1,Q399&lt;=15),IF($D399=5,入力項目!$S$4,0),0) +
IF(AND(Q399&gt;=1,Q399&lt;=15),IF($D399=12,入力項目!$S$5,0),0) +
IF(AND(入力項目!$S$7=$A399,入力項目!$S$8=$D399),子育て関連マスタ!$C$14,0) +
IFERROR(IF(AND(YEAR(EDATE(DATE(入力項目!$S$7,入力項目!$S$8,1),1))=$A399,MONTH(EDATE(DATE(入力項目!$S$7,入力項目!$S$8,1),1))=$D399),子育て関連マスタ!$C$15,0),0) +
IF(AND(OR(Q399=3,Q399=5,Q399=7),$D399=11),子育て関連マスタ!$C$17,0) +
IF(AND(Q399=20,$D399=1),子育て関連マスタ!$C$18,0) +
IF(AND(Q399=20,$D399=1),
IFERROR(_xlfn.IFS(
入力項目!$S$10="男",子育て関連マスタ!$C$18,
入力項目!$S$10="女",子育て関連マスタ!$C$19
),0),0
) +
IF(AND(Q399&gt;=入力項目!$S$18,Q399&lt;=入力項目!$S$19),入力項目!$S$20,0) +
IF(AND(Q399&gt;=入力項目!$S$21,Q399&lt;=入力項目!$S$22),入力項目!$S$23,0) +
IF(AND(Q399&gt;=入力項目!$S$24,Q399&lt;=入力項目!$S$25),入力項目!$S$26,0)
)</f>
        <v>0</v>
      </c>
      <c r="AF399">
        <f ca="1">-(
_xlfn.IFS(
R399&lt;=入力項目!$S$11,0,
AND(R399&gt;=入力項目!$S$11+1,R399&lt;=3),IFERROR(VLOOKUP(入力項目!$S$12,子育て関連マスタ!$I$4:$M$5,4,FALSE),0),
AND(R399&gt;=4,R399&lt;=6),IFERROR(VLOOKUP(入力項目!$S$13,子育て関連マスタ!$I$9:$M$12,4,FALSE),0),
AND(R399&gt;=7,R399&lt;=12),IFERROR(VLOOKUP(入力項目!$S$14,子育て関連マスタ!$I$16:$M$17,4,FALSE),0),
AND(R399&gt;=13,R399&lt;=15),IFERROR(VLOOKUP(入力項目!$S$15,子育て関連マスタ!$I$21:$M$22,4,FALSE),0),
AND(R399&gt;=16,R399&lt;=18),IFERROR(VLOOKUP(入力項目!$S$16,子育て関連マスタ!$I$26:$M$28,4,FALSE),0),
AND(R399&gt;=19,R399&lt;=20,入力項目!$S$16="高専"),IFERROR(VLOOKUP(入力項目!$S$16,子育て関連マスタ!$I$26:$M$28,4,FALSE),0),
AND(R399&gt;=19,R399&lt;=20,入力項目!$S$16&lt;&gt;"高専"),IFERROR(VLOOKUP(入力項目!$S$17,子育て関連マスタ!$I$32:$M$37,4,FALSE),0),
AND(R399&gt;=21,R399&lt;=22,入力項目!$S$16="高専"),IFERROR(VLOOKUP(入力項目!$S$17,子育て関連マスタ!$I$32:$M$34,4,FALSE),0),
AND(R399&gt;=21,R399&lt;=22,入力項目!$S$16&lt;&gt;"高専"),IFERROR(VLOOKUP(入力項目!$S$17,子育て関連マスタ!$I$32:$M$34,4,FALSE),0),
R399&gt;=23,0
) +
IF($D399=4,
  IFERROR(_xlfn.IFS(
  R399&lt;=入力項目!$S$11,0,
  AND(R399=入力項目!$S$11),IFERROR(VLOOKUP(入力項目!$S$12,子育て関連マスタ!$I$4:$M$5,2,FALSE),0),
  AND(R399=4),IFERROR(VLOOKUP(入力項目!$S$13,子育て関連マスタ!$I$9:$M$12,2,FALSE),0),
  AND(R399=7),IFERROR(VLOOKUP(入力項目!$S$14,子育て関連マスタ!$I$16:$M$17,2,FALSE),0),
  AND(R399=13),IFERROR(VLOOKUP(入力項目!$S$15,子育て関連マスタ!$I$21:$M$22,2,FALSE),0),
  AND(R399=16),IFERROR(VLOOKUP(入力項目!$S$16,子育て関連マスタ!$I$26:$M$28,2,FALSE),0),
  AND(R399=19,入力項目!$S$16&lt;&gt;"高専"),IFERROR(VLOOKUP(入力項目!$S$17,子育て関連マスタ!$I$32:$M$37,2,FALSE),0),
  AND(R399=21,入力項目!$S$16="高専"),IFERROR(VLOOKUP(入力項目!$S$17,子育て関連マスタ!$I$32:$M$37,2,FALSE),0),
  R399&gt;=22,0
  ),0),0
) +
IF(AND(R399&gt;=1,R399&lt;=15),IF($D399=入力項目!$S$8,入力項目!$S$3,0),0) +
IF(AND(R399&gt;=1,R399&lt;=15),IF($D399=5,入力項目!$S$4,0),0) +
IF(AND(R399&gt;=1,R399&lt;=15),IF($D399=12,入力項目!$S$5,0),0) +
IF(AND(入力項目!$S$7=$A399,入力項目!$S$8=$D399),子育て関連マスタ!$C$14,0) +
IFERROR(IF(AND(YEAR(EDATE(DATE(入力項目!$S$7,入力項目!$S$8,1),1))=$A399,MONTH(EDATE(DATE(入力項目!$S$7,入力項目!$S$8,1),1))=$D399),子育て関連マスタ!$C$15,0),0) +
IF(AND(OR(R399=3,R399=5,R399=7),$D399=11),子育て関連マスタ!$C$17,0) +
IF(AND(R399=20,$D399=1),子育て関連マスタ!$C$18,0) +
IF(AND(R399=20,$D399=1),
IFERROR(_xlfn.IFS(
入力項目!$S$10="男",子育て関連マスタ!$C$18,
入力項目!$S$10="女",子育て関連マスタ!$C$19
),0),0
) +
IF(AND(R399&gt;=入力項目!$S$18,R399&lt;=入力項目!$S$19),入力項目!$S$20,0) +
IF(AND(R399&gt;=入力項目!$S$21,R399&lt;=入力項目!$S$22),入力項目!$S$23,0) +
IF(AND(R399&gt;=入力項目!$S$24,R399&lt;=入力項目!$S$25),入力項目!$S$26,0)
)</f>
        <v>0</v>
      </c>
      <c r="AG399">
        <f ca="1">-(
_xlfn.IFS(
S399&lt;=入力項目!$S$11,0,
AND(S399&gt;=入力項目!$S$11+1,S399&lt;=3),IFERROR(VLOOKUP(入力項目!$S$12,子育て関連マスタ!$I$4:$M$5,4,FALSE),0),
AND(S399&gt;=4,S399&lt;=6),IFERROR(VLOOKUP(入力項目!$S$13,子育て関連マスタ!$I$9:$M$12,4,FALSE),0),
AND(S399&gt;=7,S399&lt;=12),IFERROR(VLOOKUP(入力項目!$S$14,子育て関連マスタ!$I$16:$M$17,4,FALSE),0),
AND(S399&gt;=13,S399&lt;=15),IFERROR(VLOOKUP(入力項目!$S$15,子育て関連マスタ!$I$21:$M$22,4,FALSE),0),
AND(S399&gt;=16,S399&lt;=18),IFERROR(VLOOKUP(入力項目!$S$16,子育て関連マスタ!$I$26:$M$28,4,FALSE),0),
AND(S399&gt;=19,S399&lt;=20,入力項目!$S$16="高専"),IFERROR(VLOOKUP(入力項目!$S$16,子育て関連マスタ!$I$26:$M$28,4,FALSE),0),
AND(S399&gt;=19,S399&lt;=20,入力項目!$S$16&lt;&gt;"高専"),IFERROR(VLOOKUP(入力項目!$S$17,子育て関連マスタ!$I$32:$M$37,4,FALSE),0),
AND(S399&gt;=21,S399&lt;=22,入力項目!$S$16="高専"),IFERROR(VLOOKUP(入力項目!$S$17,子育て関連マスタ!$I$32:$M$34,4,FALSE),0),
AND(S399&gt;=21,S399&lt;=22,入力項目!$S$16&lt;&gt;"高専"),IFERROR(VLOOKUP(入力項目!$S$17,子育て関連マスタ!$I$32:$M$34,4,FALSE),0),
S399&gt;=23,0
) +
IF($D399=4,
  IFERROR(_xlfn.IFS(
  S399&lt;=入力項目!$S$11,0,
  AND(S399=入力項目!$S$11),IFERROR(VLOOKUP(入力項目!$S$12,子育て関連マスタ!$I$4:$M$5,2,FALSE),0),
  AND(S399=4),IFERROR(VLOOKUP(入力項目!$S$13,子育て関連マスタ!$I$9:$M$12,2,FALSE),0),
  AND(S399=7),IFERROR(VLOOKUP(入力項目!$S$14,子育て関連マスタ!$I$16:$M$17,2,FALSE),0),
  AND(S399=13),IFERROR(VLOOKUP(入力項目!$S$15,子育て関連マスタ!$I$21:$M$22,2,FALSE),0),
  AND(S399=16),IFERROR(VLOOKUP(入力項目!$S$16,子育て関連マスタ!$I$26:$M$28,2,FALSE),0),
  AND(S399=19,入力項目!$S$16&lt;&gt;"高専"),IFERROR(VLOOKUP(入力項目!$S$17,子育て関連マスタ!$I$32:$M$37,2,FALSE),0),
  AND(S399=21,入力項目!$S$16="高専"),IFERROR(VLOOKUP(入力項目!$S$17,子育て関連マスタ!$I$32:$M$37,2,FALSE),0),
  S399&gt;=22,0
  ),0),0
) +
IF(AND(S399&gt;=1,S399&lt;=15),IF($D399=入力項目!$S$8,入力項目!$S$3,0),0) +
IF(AND(S399&gt;=1,S399&lt;=15),IF($D399=5,入力項目!$S$4,0),0) +
IF(AND(S399&gt;=1,S399&lt;=15),IF($D399=12,入力項目!$S$5,0),0) +
IF(AND(入力項目!$S$7=$A399,入力項目!$S$8=$D399),子育て関連マスタ!$C$14,0) +
IFERROR(IF(AND(YEAR(EDATE(DATE(入力項目!$S$7,入力項目!$S$8,1),1))=$A399,MONTH(EDATE(DATE(入力項目!$S$7,入力項目!$S$8,1),1))=$D399),子育て関連マスタ!$C$15,0),0) +
IF(AND(OR(S399=3,S399=5,S399=7),$D399=11),子育て関連マスタ!$C$17,0) +
IF(AND(S399=20,$D399=1),子育て関連マスタ!$C$18,0) +
IF(AND(S399=20,$D399=1),
IFERROR(_xlfn.IFS(
入力項目!$S$10="男",子育て関連マスタ!$C$18,
入力項目!$S$10="女",子育て関連マスタ!$C$19
),0),0
) +
IF(AND(S399&gt;=入力項目!$S$18,S399&lt;=入力項目!$S$19),入力項目!$S$20,0) +
IF(AND(S399&gt;=入力項目!$S$21,S399&lt;=入力項目!$S$22),入力項目!$S$23,0) +
IF(AND(S399&gt;=入力項目!$S$24,S399&lt;=入力項目!$S$25),入力項目!$S$26,0)
)</f>
        <v>0</v>
      </c>
      <c r="AH399">
        <f ca="1">-(
_xlfn.IFS(
T399&lt;=入力項目!$S$11,0,
AND(T399&gt;=入力項目!$S$11+1,T399&lt;=3),IFERROR(VLOOKUP(入力項目!$S$12,子育て関連マスタ!$I$4:$M$5,4,FALSE),0),
AND(T399&gt;=4,T399&lt;=6),IFERROR(VLOOKUP(入力項目!$S$13,子育て関連マスタ!$I$9:$M$12,4,FALSE),0),
AND(T399&gt;=7,T399&lt;=12),IFERROR(VLOOKUP(入力項目!$S$14,子育て関連マスタ!$I$16:$M$17,4,FALSE),0),
AND(T399&gt;=13,T399&lt;=15),IFERROR(VLOOKUP(入力項目!$S$15,子育て関連マスタ!$I$21:$M$22,4,FALSE),0),
AND(T399&gt;=16,T399&lt;=18),IFERROR(VLOOKUP(入力項目!$S$16,子育て関連マスタ!$I$26:$M$28,4,FALSE),0),
AND(T399&gt;=19,T399&lt;=20,入力項目!$S$16="高専"),IFERROR(VLOOKUP(入力項目!$S$16,子育て関連マスタ!$I$26:$M$28,4,FALSE),0),
AND(T399&gt;=19,T399&lt;=20,入力項目!$S$16&lt;&gt;"高専"),IFERROR(VLOOKUP(入力項目!$S$17,子育て関連マスタ!$I$32:$M$37,4,FALSE),0),
AND(T399&gt;=21,T399&lt;=22,入力項目!$S$16="高専"),IFERROR(VLOOKUP(入力項目!$S$17,子育て関連マスタ!$I$32:$M$34,4,FALSE),0),
AND(T399&gt;=21,T399&lt;=22,入力項目!$S$16&lt;&gt;"高専"),IFERROR(VLOOKUP(入力項目!$S$17,子育て関連マスタ!$I$32:$M$34,4,FALSE),0),
T399&gt;=23,0
) +
IF($D399=4,
  IFERROR(_xlfn.IFS(
  T399&lt;=入力項目!$S$11,0,
  AND(T399=入力項目!$S$11),IFERROR(VLOOKUP(入力項目!$S$12,子育て関連マスタ!$I$4:$M$5,2,FALSE),0),
  AND(T399=4),IFERROR(VLOOKUP(入力項目!$S$13,子育て関連マスタ!$I$9:$M$12,2,FALSE),0),
  AND(T399=7),IFERROR(VLOOKUP(入力項目!$S$14,子育て関連マスタ!$I$16:$M$17,2,FALSE),0),
  AND(T399=13),IFERROR(VLOOKUP(入力項目!$S$15,子育て関連マスタ!$I$21:$M$22,2,FALSE),0),
  AND(T399=16),IFERROR(VLOOKUP(入力項目!$S$16,子育て関連マスタ!$I$26:$M$28,2,FALSE),0),
  AND(T399=19,入力項目!$S$16&lt;&gt;"高専"),IFERROR(VLOOKUP(入力項目!$S$17,子育て関連マスタ!$I$32:$M$37,2,FALSE),0),
  AND(T399=21,入力項目!$S$16="高専"),IFERROR(VLOOKUP(入力項目!$S$17,子育て関連マスタ!$I$32:$M$37,2,FALSE),0),
  T399&gt;=22,0
  ),0),0
) +
IF(AND(T399&gt;=1,T399&lt;=15),IF($D399=入力項目!$S$8,入力項目!$S$3,0),0) +
IF(AND(T399&gt;=1,T399&lt;=15),IF($D399=5,入力項目!$S$4,0),0) +
IF(AND(T399&gt;=1,T399&lt;=15),IF($D399=12,入力項目!$S$5,0),0) +
IF(AND(入力項目!$S$7=$A399,入力項目!$S$8=$D399),子育て関連マスタ!$C$14,0) +
IFERROR(IF(AND(YEAR(EDATE(DATE(入力項目!$S$7,入力項目!$S$8,1),1))=$A399,MONTH(EDATE(DATE(入力項目!$S$7,入力項目!$S$8,1),1))=$D399),子育て関連マスタ!$C$15,0),0) +
IF(AND(OR(T399=3,T399=5,T399=7),$D399=11),子育て関連マスタ!$C$17,0) +
IF(AND(T399=20,$D399=1),子育て関連マスタ!$C$18,0) +
IF(AND(T399=20,$D399=1),
IFERROR(_xlfn.IFS(
入力項目!$S$10="男",子育て関連マスタ!$C$18,
入力項目!$S$10="女",子育て関連マスタ!$C$19
),0),0
) +
IF(AND(T399&gt;=入力項目!$S$18,T399&lt;=入力項目!$S$19),入力項目!$S$20,0) +
IF(AND(T399&gt;=入力項目!$S$21,T399&lt;=入力項目!$S$22),入力項目!$S$23,0) +
IF(AND(T399&gt;=入力項目!$S$24,T399&lt;=入力項目!$S$25),入力項目!$S$26,0)
)</f>
        <v>0</v>
      </c>
      <c r="AI399">
        <f ca="1">-(
_xlfn.IFS(
U399&lt;=入力項目!$S$11,0,
AND(U399&gt;=入力項目!$S$11+1,U399&lt;=3),IFERROR(VLOOKUP(入力項目!$S$12,子育て関連マスタ!$I$4:$M$5,4,FALSE),0),
AND(U399&gt;=4,U399&lt;=6),IFERROR(VLOOKUP(入力項目!$S$13,子育て関連マスタ!$I$9:$M$12,4,FALSE),0),
AND(U399&gt;=7,U399&lt;=12),IFERROR(VLOOKUP(入力項目!$S$14,子育て関連マスタ!$I$16:$M$17,4,FALSE),0),
AND(U399&gt;=13,U399&lt;=15),IFERROR(VLOOKUP(入力項目!$S$15,子育て関連マスタ!$I$21:$M$22,4,FALSE),0),
AND(U399&gt;=16,U399&lt;=18),IFERROR(VLOOKUP(入力項目!$S$16,子育て関連マスタ!$I$26:$M$28,4,FALSE),0),
AND(U399&gt;=19,U399&lt;=20,入力項目!$S$16="高専"),IFERROR(VLOOKUP(入力項目!$S$16,子育て関連マスタ!$I$26:$M$28,4,FALSE),0),
AND(U399&gt;=19,U399&lt;=20,入力項目!$S$16&lt;&gt;"高専"),IFERROR(VLOOKUP(入力項目!$S$17,子育て関連マスタ!$I$32:$M$37,4,FALSE),0),
AND(U399&gt;=21,U399&lt;=22,入力項目!$S$16="高専"),IFERROR(VLOOKUP(入力項目!$S$17,子育て関連マスタ!$I$32:$M$34,4,FALSE),0),
AND(U399&gt;=21,U399&lt;=22,入力項目!$S$16&lt;&gt;"高専"),IFERROR(VLOOKUP(入力項目!$S$17,子育て関連マスタ!$I$32:$M$34,4,FALSE),0),
U399&gt;=23,0
) +
IF($D399=4,
  IFERROR(_xlfn.IFS(
  U399&lt;=入力項目!$S$11,0,
  AND(U399=入力項目!$S$11),IFERROR(VLOOKUP(入力項目!$S$12,子育て関連マスタ!$I$4:$M$5,2,FALSE),0),
  AND(U399=4),IFERROR(VLOOKUP(入力項目!$S$13,子育て関連マスタ!$I$9:$M$12,2,FALSE),0),
  AND(U399=7),IFERROR(VLOOKUP(入力項目!$S$14,子育て関連マスタ!$I$16:$M$17,2,FALSE),0),
  AND(U399=13),IFERROR(VLOOKUP(入力項目!$S$15,子育て関連マスタ!$I$21:$M$22,2,FALSE),0),
  AND(U399=16),IFERROR(VLOOKUP(入力項目!$S$16,子育て関連マスタ!$I$26:$M$28,2,FALSE),0),
  AND(U399=19,入力項目!$S$16&lt;&gt;"高専"),IFERROR(VLOOKUP(入力項目!$S$17,子育て関連マスタ!$I$32:$M$37,2,FALSE),0),
  AND(U399=21,入力項目!$S$16="高専"),IFERROR(VLOOKUP(入力項目!$S$17,子育て関連マスタ!$I$32:$M$37,2,FALSE),0),
  U399&gt;=22,0
  ),0),0
) +
IF(AND(U399&gt;=1,U399&lt;=15),IF($D399=入力項目!$S$8,入力項目!$S$3,0),0) +
IF(AND(U399&gt;=1,U399&lt;=15),IF($D399=5,入力項目!$S$4,0),0) +
IF(AND(U399&gt;=1,U399&lt;=15),IF($D399=12,入力項目!$S$5,0),0) +
IF(AND(入力項目!$S$7=$A399,入力項目!$S$8=$D399),子育て関連マスタ!$C$14,0) +
IFERROR(IF(AND(YEAR(EDATE(DATE(入力項目!$S$7,入力項目!$S$8,1),1))=$A399,MONTH(EDATE(DATE(入力項目!$S$7,入力項目!$S$8,1),1))=$D399),子育て関連マスタ!$C$15,0),0) +
IF(AND(OR(U399=3,U399=5,U399=7),$D399=11),子育て関連マスタ!$C$17,0) +
IF(AND(U399=20,$D399=1),子育て関連マスタ!$C$18,0) +
IF(AND(U399=20,$D399=1),
IFERROR(_xlfn.IFS(
入力項目!$S$10="男",子育て関連マスタ!$C$18,
入力項目!$S$10="女",子育て関連マスタ!$C$19
),0),0
) +
IF(AND(U399&gt;=入力項目!$S$18,U399&lt;=入力項目!$S$19),入力項目!$S$20,0) +
IF(AND(U399&gt;=入力項目!$S$21,U399&lt;=入力項目!$S$22),入力項目!$S$23,0) +
IF(AND(U399&gt;=入力項目!$S$24,U399&lt;=入力項目!$S$25),入力項目!$S$26,0)
)</f>
        <v>0</v>
      </c>
      <c r="AJ399" s="10">
        <f ca="1">-VLOOKUP($D399,月別収支!$A$2:$H$13,7,FALSE)</f>
        <v>-20000</v>
      </c>
    </row>
    <row r="400" spans="1:36" x14ac:dyDescent="0.4">
      <c r="A400">
        <f t="shared" ca="1" si="105"/>
        <v>2057</v>
      </c>
      <c r="B400">
        <f t="shared" ca="1" si="112"/>
        <v>2057</v>
      </c>
      <c r="C400">
        <f t="shared" ca="1" si="113"/>
        <v>33</v>
      </c>
      <c r="D400">
        <f t="shared" ca="1" si="106"/>
        <v>10</v>
      </c>
      <c r="E400" t="str">
        <f t="shared" ca="1" si="107"/>
        <v>2057年10月</v>
      </c>
      <c r="F400">
        <f ca="1">IF(OR(入力項目!$N$5&lt;$A400,AND(入力項目!$N$5=$A400,入力項目!$N$6&lt;$D400)),IF(F399=0,1,IF(G400=12,F399+1,F399)),0)</f>
        <v>33</v>
      </c>
      <c r="G400">
        <f ca="1">IF(OR(入力項目!$N$5&lt;$A400,AND(入力項目!$N$5=$A400,入力項目!$N$6&lt;$D400)),IF(G399=12,1,G399+1),0)</f>
        <v>12</v>
      </c>
      <c r="H400" t="str">
        <f t="shared" ca="1" si="108"/>
        <v>33_12</v>
      </c>
      <c r="I400">
        <f ca="1">IF(
  IFERROR(AND($C400&gt;0,MOD($C400,入力項目!$N$22)=0,$D400=入力項目!$N$23), FALSE),
  1,
  IF(
    AND(I399&gt;0,J399=12),
    IF(I399=入力項目!$N$28, 0, I399+1),
    I399
  )
)</f>
        <v>0</v>
      </c>
      <c r="J400">
        <f ca="1">IF($D400=入力項目!$N$23,1,IFERROR(J399+1,1))</f>
        <v>5</v>
      </c>
      <c r="K400" t="str">
        <f t="shared" ca="1" si="109"/>
        <v>0_5</v>
      </c>
      <c r="L400">
        <f ca="1">L399+IF(入力項目!$D$4=$D400,1,0)</f>
        <v>62</v>
      </c>
      <c r="M400" t="str">
        <f t="shared" ca="1" si="110"/>
        <v>62歳</v>
      </c>
      <c r="N400">
        <f t="shared" ca="1" si="114"/>
        <v>62</v>
      </c>
      <c r="O400" t="str">
        <f t="shared" ca="1" si="111"/>
        <v>62歳</v>
      </c>
      <c r="P400">
        <f t="shared" ca="1" si="115"/>
        <v>37</v>
      </c>
      <c r="Q400">
        <f t="shared" ca="1" si="116"/>
        <v>35</v>
      </c>
      <c r="R400">
        <f t="shared" ca="1" si="117"/>
        <v>2058</v>
      </c>
      <c r="S400">
        <f t="shared" ca="1" si="118"/>
        <v>2058</v>
      </c>
      <c r="T400">
        <f t="shared" ca="1" si="119"/>
        <v>2058</v>
      </c>
      <c r="U400">
        <f t="shared" ca="1" si="120"/>
        <v>2058</v>
      </c>
      <c r="V400" s="10">
        <f t="shared" ca="1" si="121"/>
        <v>49801525</v>
      </c>
      <c r="W400" s="10">
        <f ca="1">IF($L400&lt;その他マスタ!$B$1,VLOOKUP($D400,月別収支!$A$2:$H$13,2,FALSE),その他マスタ!$B$3)+IF(AND($L400=その他マスタ!$B$1,入力項目!$I$9="あり",$D400=入力項目!$D$4),その他マスタ!$B$2,0)</f>
        <v>300000</v>
      </c>
      <c r="X400" s="10">
        <f ca="1">-IF(入力項目!$K$5=TRUE,
IF($F400+$G400&lt;3,VLOOKUP($D400,月別収支!$A$2:$H$13,8,FALSE),0)+IFERROR(VLOOKUP($H400,住宅ローン計算!C:P,13,FALSE),0)+IF($F400&gt;1,IF(OR($G400=3,$G400=6,$G400=9,$G400=12),ROUNDUP(入力項目!$N$18/4,0),0),0),
VLOOKUP($D400,月別収支!$A$2:$H$13,8,FALSE))</f>
        <v>-91090</v>
      </c>
      <c r="Y400" s="10">
        <f ca="1">-VLOOKUP($D400,月別収支!$A$2:$H$13,3,FALSE)</f>
        <v>-75000</v>
      </c>
      <c r="Z400" s="10">
        <f ca="1">-VLOOKUP($D400,月別収支!$A$2:$H$13,4,FALSE)</f>
        <v>-27000</v>
      </c>
      <c r="AA400" s="10">
        <f ca="1">-VLOOKUP($D400,月別収支!$A$2:$H$13,6,FALSE)</f>
        <v>-10000</v>
      </c>
      <c r="AB400" s="10">
        <f ca="1">-(
VLOOKUP($D400,月別収支!$A$2:$H$13,5,FALSE)+IF(AND(入力項目!$I$27&lt;=$A400,ISEVEN($A400-入力項目!$I$27),入力項目!$I$28=$D400),入力項目!$I$26,0)
+IF(入力項目!$K$26=TRUE,
IFERROR(VLOOKUP($K400,マイカーローン計算!C:P,13,FALSE),0),
IFERROR(
  IF(AND($C400&gt;0,MOD($C400,入力項目!$N$22)=0,$D400=入力項目!$N$23),入力項目!$N$24,0),
 0
)
)
)</f>
        <v>-20000</v>
      </c>
      <c r="AC400" s="10">
        <f ca="1">-IF($A400&lt;入力項目!$N$33,入力項目!$N$35,IF(AND($A400=入力項目!$N$33,$D400&lt;=入力項目!$N$34),入力項目!$N$35,0))</f>
        <v>0</v>
      </c>
      <c r="AD400">
        <f ca="1">-(
_xlfn.IFS(
P400&lt;=入力項目!$S$11,0,
AND(P400&gt;=入力項目!$S$11+1,P400&lt;=3),IFERROR(VLOOKUP(入力項目!$S$12,子育て関連マスタ!$I$4:$M$5,4,FALSE),0),
AND(P400&gt;=4,P400&lt;=6),IFERROR(VLOOKUP(入力項目!$S$13,子育て関連マスタ!$I$9:$M$12,4,FALSE),0),
AND(P400&gt;=7,P400&lt;=12),IFERROR(VLOOKUP(入力項目!$S$14,子育て関連マスタ!$I$16:$M$17,4,FALSE),0),
AND(P400&gt;=13,P400&lt;=15),IFERROR(VLOOKUP(入力項目!$S$15,子育て関連マスタ!$I$21:$M$22,4,FALSE),0),
AND(P400&gt;=16,P400&lt;=18),IFERROR(VLOOKUP(入力項目!$S$16,子育て関連マスタ!$I$26:$M$28,4,FALSE),0),
AND(P400&gt;=19,P400&lt;=20,入力項目!$S$16="高専"),IFERROR(VLOOKUP(入力項目!$S$16,子育て関連マスタ!$I$26:$M$28,4,FALSE),0),
AND(P400&gt;=19,P400&lt;=20,入力項目!$S$16&lt;&gt;"高専"),IFERROR(VLOOKUP(入力項目!$S$17,子育て関連マスタ!$I$32:$M$37,4,FALSE),0),
AND(P400&gt;=21,P400&lt;=22,入力項目!$S$16="高専"),IFERROR(VLOOKUP(入力項目!$S$17,子育て関連マスタ!$I$32:$M$34,4,FALSE),0),
AND(P400&gt;=21,P400&lt;=22,入力項目!$S$16&lt;&gt;"高専"),IFERROR(VLOOKUP(入力項目!$S$17,子育て関連マスタ!$I$32:$M$34,4,FALSE),0),
P400&gt;=23,0
) +
IF($D400=4,
  IFERROR(_xlfn.IFS(
  P400&lt;=入力項目!$S$11,0,
  AND(P400=入力項目!$S$11),IFERROR(VLOOKUP(入力項目!$S$12,子育て関連マスタ!$I$4:$M$5,2,FALSE),0),
  AND(P400=4),IFERROR(VLOOKUP(入力項目!$S$13,子育て関連マスタ!$I$9:$M$12,2,FALSE),0),
  AND(P400=7),IFERROR(VLOOKUP(入力項目!$S$14,子育て関連マスタ!$I$16:$M$17,2,FALSE),0),
  AND(P400=13),IFERROR(VLOOKUP(入力項目!$S$15,子育て関連マスタ!$I$21:$M$22,2,FALSE),0),
  AND(P400=16),IFERROR(VLOOKUP(入力項目!$S$16,子育て関連マスタ!$I$26:$M$28,2,FALSE),0),
  AND(P400=19,入力項目!$S$16&lt;&gt;"高専"),IFERROR(VLOOKUP(入力項目!$S$17,子育て関連マスタ!$I$32:$M$37,2,FALSE),0),
  AND(P400=21,入力項目!$S$16="高専"),IFERROR(VLOOKUP(入力項目!$S$17,子育て関連マスタ!$I$32:$M$37,2,FALSE),0),
  P400&gt;=22,0
  ),0),0
) +
IF(AND(P400&gt;=1,P400&lt;=15),IF($D400=入力項目!$S$8,入力項目!$S$3,0),0) +
IF(AND(P400&gt;=1,P400&lt;=15),IF($D400=5,入力項目!$S$4,0),0) +
IF(AND(P400&gt;=1,P400&lt;=15),IF($D400=12,入力項目!$S$5,0),0) +
IF(AND(入力項目!$S$7=$A400,入力項目!$S$8=$D400),子育て関連マスタ!$C$14,0) +
IFERROR(IF(AND(YEAR(EDATE(DATE(入力項目!$S$7,入力項目!$S$8,1),1))=$A400,MONTH(EDATE(DATE(入力項目!$S$7,入力項目!$S$8,1),1))=$D400),子育て関連マスタ!$C$15,0),0) +
IF(AND(OR(P400=3,P400=5,P400=7),$D400=11),子育て関連マスタ!$C$17,0) +
IF(AND(P400=20,$D400=1),子育て関連マスタ!$C$18,0) +
IF(AND(P400=20,$D400=1),
IFERROR(_xlfn.IFS(
入力項目!$S$10="男",子育て関連マスタ!$C$18,
入力項目!$S$10="女",子育て関連マスタ!$C$19
),0),0
) +
IF(AND(P400&gt;=入力項目!$S$18,P400&lt;=入力項目!$S$19),入力項目!$S$20,0) +
IF(AND(P400&gt;=入力項目!$S$21,P400&lt;=入力項目!$S$22),入力項目!$S$23,0) +
IF(AND(P400&gt;=入力項目!$S$24,P400&lt;=入力項目!$S$25),入力項目!$S$26,0)
)</f>
        <v>0</v>
      </c>
      <c r="AE400">
        <f ca="1">-(
_xlfn.IFS(
Q400&lt;=入力項目!$S$11,0,
AND(Q400&gt;=入力項目!$S$11+1,Q400&lt;=3),IFERROR(VLOOKUP(入力項目!$S$12,子育て関連マスタ!$I$4:$M$5,4,FALSE),0),
AND(Q400&gt;=4,Q400&lt;=6),IFERROR(VLOOKUP(入力項目!$S$13,子育て関連マスタ!$I$9:$M$12,4,FALSE),0),
AND(Q400&gt;=7,Q400&lt;=12),IFERROR(VLOOKUP(入力項目!$S$14,子育て関連マスタ!$I$16:$M$17,4,FALSE),0),
AND(Q400&gt;=13,Q400&lt;=15),IFERROR(VLOOKUP(入力項目!$S$15,子育て関連マスタ!$I$21:$M$22,4,FALSE),0),
AND(Q400&gt;=16,Q400&lt;=18),IFERROR(VLOOKUP(入力項目!$S$16,子育て関連マスタ!$I$26:$M$28,4,FALSE),0),
AND(Q400&gt;=19,Q400&lt;=20,入力項目!$S$16="高専"),IFERROR(VLOOKUP(入力項目!$S$16,子育て関連マスタ!$I$26:$M$28,4,FALSE),0),
AND(Q400&gt;=19,Q400&lt;=20,入力項目!$S$16&lt;&gt;"高専"),IFERROR(VLOOKUP(入力項目!$S$17,子育て関連マスタ!$I$32:$M$37,4,FALSE),0),
AND(Q400&gt;=21,Q400&lt;=22,入力項目!$S$16="高専"),IFERROR(VLOOKUP(入力項目!$S$17,子育て関連マスタ!$I$32:$M$34,4,FALSE),0),
AND(Q400&gt;=21,Q400&lt;=22,入力項目!$S$16&lt;&gt;"高専"),IFERROR(VLOOKUP(入力項目!$S$17,子育て関連マスタ!$I$32:$M$34,4,FALSE),0),
Q400&gt;=23,0
) +
IF($D400=4,
  IFERROR(_xlfn.IFS(
  Q400&lt;=入力項目!$S$11,0,
  AND(Q400=入力項目!$S$11),IFERROR(VLOOKUP(入力項目!$S$12,子育て関連マスタ!$I$4:$M$5,2,FALSE),0),
  AND(Q400=4),IFERROR(VLOOKUP(入力項目!$S$13,子育て関連マスタ!$I$9:$M$12,2,FALSE),0),
  AND(Q400=7),IFERROR(VLOOKUP(入力項目!$S$14,子育て関連マスタ!$I$16:$M$17,2,FALSE),0),
  AND(Q400=13),IFERROR(VLOOKUP(入力項目!$S$15,子育て関連マスタ!$I$21:$M$22,2,FALSE),0),
  AND(Q400=16),IFERROR(VLOOKUP(入力項目!$S$16,子育て関連マスタ!$I$26:$M$28,2,FALSE),0),
  AND(Q400=19,入力項目!$S$16&lt;&gt;"高専"),IFERROR(VLOOKUP(入力項目!$S$17,子育て関連マスタ!$I$32:$M$37,2,FALSE),0),
  AND(Q400=21,入力項目!$S$16="高専"),IFERROR(VLOOKUP(入力項目!$S$17,子育て関連マスタ!$I$32:$M$37,2,FALSE),0),
  Q400&gt;=22,0
  ),0),0
) +
IF(AND(Q400&gt;=1,Q400&lt;=15),IF($D400=入力項目!$S$8,入力項目!$S$3,0),0) +
IF(AND(Q400&gt;=1,Q400&lt;=15),IF($D400=5,入力項目!$S$4,0),0) +
IF(AND(Q400&gt;=1,Q400&lt;=15),IF($D400=12,入力項目!$S$5,0),0) +
IF(AND(入力項目!$S$7=$A400,入力項目!$S$8=$D400),子育て関連マスタ!$C$14,0) +
IFERROR(IF(AND(YEAR(EDATE(DATE(入力項目!$S$7,入力項目!$S$8,1),1))=$A400,MONTH(EDATE(DATE(入力項目!$S$7,入力項目!$S$8,1),1))=$D400),子育て関連マスタ!$C$15,0),0) +
IF(AND(OR(Q400=3,Q400=5,Q400=7),$D400=11),子育て関連マスタ!$C$17,0) +
IF(AND(Q400=20,$D400=1),子育て関連マスタ!$C$18,0) +
IF(AND(Q400=20,$D400=1),
IFERROR(_xlfn.IFS(
入力項目!$S$10="男",子育て関連マスタ!$C$18,
入力項目!$S$10="女",子育て関連マスタ!$C$19
),0),0
) +
IF(AND(Q400&gt;=入力項目!$S$18,Q400&lt;=入力項目!$S$19),入力項目!$S$20,0) +
IF(AND(Q400&gt;=入力項目!$S$21,Q400&lt;=入力項目!$S$22),入力項目!$S$23,0) +
IF(AND(Q400&gt;=入力項目!$S$24,Q400&lt;=入力項目!$S$25),入力項目!$S$26,0)
)</f>
        <v>0</v>
      </c>
      <c r="AF400">
        <f ca="1">-(
_xlfn.IFS(
R400&lt;=入力項目!$S$11,0,
AND(R400&gt;=入力項目!$S$11+1,R400&lt;=3),IFERROR(VLOOKUP(入力項目!$S$12,子育て関連マスタ!$I$4:$M$5,4,FALSE),0),
AND(R400&gt;=4,R400&lt;=6),IFERROR(VLOOKUP(入力項目!$S$13,子育て関連マスタ!$I$9:$M$12,4,FALSE),0),
AND(R400&gt;=7,R400&lt;=12),IFERROR(VLOOKUP(入力項目!$S$14,子育て関連マスタ!$I$16:$M$17,4,FALSE),0),
AND(R400&gt;=13,R400&lt;=15),IFERROR(VLOOKUP(入力項目!$S$15,子育て関連マスタ!$I$21:$M$22,4,FALSE),0),
AND(R400&gt;=16,R400&lt;=18),IFERROR(VLOOKUP(入力項目!$S$16,子育て関連マスタ!$I$26:$M$28,4,FALSE),0),
AND(R400&gt;=19,R400&lt;=20,入力項目!$S$16="高専"),IFERROR(VLOOKUP(入力項目!$S$16,子育て関連マスタ!$I$26:$M$28,4,FALSE),0),
AND(R400&gt;=19,R400&lt;=20,入力項目!$S$16&lt;&gt;"高専"),IFERROR(VLOOKUP(入力項目!$S$17,子育て関連マスタ!$I$32:$M$37,4,FALSE),0),
AND(R400&gt;=21,R400&lt;=22,入力項目!$S$16="高専"),IFERROR(VLOOKUP(入力項目!$S$17,子育て関連マスタ!$I$32:$M$34,4,FALSE),0),
AND(R400&gt;=21,R400&lt;=22,入力項目!$S$16&lt;&gt;"高専"),IFERROR(VLOOKUP(入力項目!$S$17,子育て関連マスタ!$I$32:$M$34,4,FALSE),0),
R400&gt;=23,0
) +
IF($D400=4,
  IFERROR(_xlfn.IFS(
  R400&lt;=入力項目!$S$11,0,
  AND(R400=入力項目!$S$11),IFERROR(VLOOKUP(入力項目!$S$12,子育て関連マスタ!$I$4:$M$5,2,FALSE),0),
  AND(R400=4),IFERROR(VLOOKUP(入力項目!$S$13,子育て関連マスタ!$I$9:$M$12,2,FALSE),0),
  AND(R400=7),IFERROR(VLOOKUP(入力項目!$S$14,子育て関連マスタ!$I$16:$M$17,2,FALSE),0),
  AND(R400=13),IFERROR(VLOOKUP(入力項目!$S$15,子育て関連マスタ!$I$21:$M$22,2,FALSE),0),
  AND(R400=16),IFERROR(VLOOKUP(入力項目!$S$16,子育て関連マスタ!$I$26:$M$28,2,FALSE),0),
  AND(R400=19,入力項目!$S$16&lt;&gt;"高専"),IFERROR(VLOOKUP(入力項目!$S$17,子育て関連マスタ!$I$32:$M$37,2,FALSE),0),
  AND(R400=21,入力項目!$S$16="高専"),IFERROR(VLOOKUP(入力項目!$S$17,子育て関連マスタ!$I$32:$M$37,2,FALSE),0),
  R400&gt;=22,0
  ),0),0
) +
IF(AND(R400&gt;=1,R400&lt;=15),IF($D400=入力項目!$S$8,入力項目!$S$3,0),0) +
IF(AND(R400&gt;=1,R400&lt;=15),IF($D400=5,入力項目!$S$4,0),0) +
IF(AND(R400&gt;=1,R400&lt;=15),IF($D400=12,入力項目!$S$5,0),0) +
IF(AND(入力項目!$S$7=$A400,入力項目!$S$8=$D400),子育て関連マスタ!$C$14,0) +
IFERROR(IF(AND(YEAR(EDATE(DATE(入力項目!$S$7,入力項目!$S$8,1),1))=$A400,MONTH(EDATE(DATE(入力項目!$S$7,入力項目!$S$8,1),1))=$D400),子育て関連マスタ!$C$15,0),0) +
IF(AND(OR(R400=3,R400=5,R400=7),$D400=11),子育て関連マスタ!$C$17,0) +
IF(AND(R400=20,$D400=1),子育て関連マスタ!$C$18,0) +
IF(AND(R400=20,$D400=1),
IFERROR(_xlfn.IFS(
入力項目!$S$10="男",子育て関連マスタ!$C$18,
入力項目!$S$10="女",子育て関連マスタ!$C$19
),0),0
) +
IF(AND(R400&gt;=入力項目!$S$18,R400&lt;=入力項目!$S$19),入力項目!$S$20,0) +
IF(AND(R400&gt;=入力項目!$S$21,R400&lt;=入力項目!$S$22),入力項目!$S$23,0) +
IF(AND(R400&gt;=入力項目!$S$24,R400&lt;=入力項目!$S$25),入力項目!$S$26,0)
)</f>
        <v>0</v>
      </c>
      <c r="AG400">
        <f ca="1">-(
_xlfn.IFS(
S400&lt;=入力項目!$S$11,0,
AND(S400&gt;=入力項目!$S$11+1,S400&lt;=3),IFERROR(VLOOKUP(入力項目!$S$12,子育て関連マスタ!$I$4:$M$5,4,FALSE),0),
AND(S400&gt;=4,S400&lt;=6),IFERROR(VLOOKUP(入力項目!$S$13,子育て関連マスタ!$I$9:$M$12,4,FALSE),0),
AND(S400&gt;=7,S400&lt;=12),IFERROR(VLOOKUP(入力項目!$S$14,子育て関連マスタ!$I$16:$M$17,4,FALSE),0),
AND(S400&gt;=13,S400&lt;=15),IFERROR(VLOOKUP(入力項目!$S$15,子育て関連マスタ!$I$21:$M$22,4,FALSE),0),
AND(S400&gt;=16,S400&lt;=18),IFERROR(VLOOKUP(入力項目!$S$16,子育て関連マスタ!$I$26:$M$28,4,FALSE),0),
AND(S400&gt;=19,S400&lt;=20,入力項目!$S$16="高専"),IFERROR(VLOOKUP(入力項目!$S$16,子育て関連マスタ!$I$26:$M$28,4,FALSE),0),
AND(S400&gt;=19,S400&lt;=20,入力項目!$S$16&lt;&gt;"高専"),IFERROR(VLOOKUP(入力項目!$S$17,子育て関連マスタ!$I$32:$M$37,4,FALSE),0),
AND(S400&gt;=21,S400&lt;=22,入力項目!$S$16="高専"),IFERROR(VLOOKUP(入力項目!$S$17,子育て関連マスタ!$I$32:$M$34,4,FALSE),0),
AND(S400&gt;=21,S400&lt;=22,入力項目!$S$16&lt;&gt;"高専"),IFERROR(VLOOKUP(入力項目!$S$17,子育て関連マスタ!$I$32:$M$34,4,FALSE),0),
S400&gt;=23,0
) +
IF($D400=4,
  IFERROR(_xlfn.IFS(
  S400&lt;=入力項目!$S$11,0,
  AND(S400=入力項目!$S$11),IFERROR(VLOOKUP(入力項目!$S$12,子育て関連マスタ!$I$4:$M$5,2,FALSE),0),
  AND(S400=4),IFERROR(VLOOKUP(入力項目!$S$13,子育て関連マスタ!$I$9:$M$12,2,FALSE),0),
  AND(S400=7),IFERROR(VLOOKUP(入力項目!$S$14,子育て関連マスタ!$I$16:$M$17,2,FALSE),0),
  AND(S400=13),IFERROR(VLOOKUP(入力項目!$S$15,子育て関連マスタ!$I$21:$M$22,2,FALSE),0),
  AND(S400=16),IFERROR(VLOOKUP(入力項目!$S$16,子育て関連マスタ!$I$26:$M$28,2,FALSE),0),
  AND(S400=19,入力項目!$S$16&lt;&gt;"高専"),IFERROR(VLOOKUP(入力項目!$S$17,子育て関連マスタ!$I$32:$M$37,2,FALSE),0),
  AND(S400=21,入力項目!$S$16="高専"),IFERROR(VLOOKUP(入力項目!$S$17,子育て関連マスタ!$I$32:$M$37,2,FALSE),0),
  S400&gt;=22,0
  ),0),0
) +
IF(AND(S400&gt;=1,S400&lt;=15),IF($D400=入力項目!$S$8,入力項目!$S$3,0),0) +
IF(AND(S400&gt;=1,S400&lt;=15),IF($D400=5,入力項目!$S$4,0),0) +
IF(AND(S400&gt;=1,S400&lt;=15),IF($D400=12,入力項目!$S$5,0),0) +
IF(AND(入力項目!$S$7=$A400,入力項目!$S$8=$D400),子育て関連マスタ!$C$14,0) +
IFERROR(IF(AND(YEAR(EDATE(DATE(入力項目!$S$7,入力項目!$S$8,1),1))=$A400,MONTH(EDATE(DATE(入力項目!$S$7,入力項目!$S$8,1),1))=$D400),子育て関連マスタ!$C$15,0),0) +
IF(AND(OR(S400=3,S400=5,S400=7),$D400=11),子育て関連マスタ!$C$17,0) +
IF(AND(S400=20,$D400=1),子育て関連マスタ!$C$18,0) +
IF(AND(S400=20,$D400=1),
IFERROR(_xlfn.IFS(
入力項目!$S$10="男",子育て関連マスタ!$C$18,
入力項目!$S$10="女",子育て関連マスタ!$C$19
),0),0
) +
IF(AND(S400&gt;=入力項目!$S$18,S400&lt;=入力項目!$S$19),入力項目!$S$20,0) +
IF(AND(S400&gt;=入力項目!$S$21,S400&lt;=入力項目!$S$22),入力項目!$S$23,0) +
IF(AND(S400&gt;=入力項目!$S$24,S400&lt;=入力項目!$S$25),入力項目!$S$26,0)
)</f>
        <v>0</v>
      </c>
      <c r="AH400">
        <f ca="1">-(
_xlfn.IFS(
T400&lt;=入力項目!$S$11,0,
AND(T400&gt;=入力項目!$S$11+1,T400&lt;=3),IFERROR(VLOOKUP(入力項目!$S$12,子育て関連マスタ!$I$4:$M$5,4,FALSE),0),
AND(T400&gt;=4,T400&lt;=6),IFERROR(VLOOKUP(入力項目!$S$13,子育て関連マスタ!$I$9:$M$12,4,FALSE),0),
AND(T400&gt;=7,T400&lt;=12),IFERROR(VLOOKUP(入力項目!$S$14,子育て関連マスタ!$I$16:$M$17,4,FALSE),0),
AND(T400&gt;=13,T400&lt;=15),IFERROR(VLOOKUP(入力項目!$S$15,子育て関連マスタ!$I$21:$M$22,4,FALSE),0),
AND(T400&gt;=16,T400&lt;=18),IFERROR(VLOOKUP(入力項目!$S$16,子育て関連マスタ!$I$26:$M$28,4,FALSE),0),
AND(T400&gt;=19,T400&lt;=20,入力項目!$S$16="高専"),IFERROR(VLOOKUP(入力項目!$S$16,子育て関連マスタ!$I$26:$M$28,4,FALSE),0),
AND(T400&gt;=19,T400&lt;=20,入力項目!$S$16&lt;&gt;"高専"),IFERROR(VLOOKUP(入力項目!$S$17,子育て関連マスタ!$I$32:$M$37,4,FALSE),0),
AND(T400&gt;=21,T400&lt;=22,入力項目!$S$16="高専"),IFERROR(VLOOKUP(入力項目!$S$17,子育て関連マスタ!$I$32:$M$34,4,FALSE),0),
AND(T400&gt;=21,T400&lt;=22,入力項目!$S$16&lt;&gt;"高専"),IFERROR(VLOOKUP(入力項目!$S$17,子育て関連マスタ!$I$32:$M$34,4,FALSE),0),
T400&gt;=23,0
) +
IF($D400=4,
  IFERROR(_xlfn.IFS(
  T400&lt;=入力項目!$S$11,0,
  AND(T400=入力項目!$S$11),IFERROR(VLOOKUP(入力項目!$S$12,子育て関連マスタ!$I$4:$M$5,2,FALSE),0),
  AND(T400=4),IFERROR(VLOOKUP(入力項目!$S$13,子育て関連マスタ!$I$9:$M$12,2,FALSE),0),
  AND(T400=7),IFERROR(VLOOKUP(入力項目!$S$14,子育て関連マスタ!$I$16:$M$17,2,FALSE),0),
  AND(T400=13),IFERROR(VLOOKUP(入力項目!$S$15,子育て関連マスタ!$I$21:$M$22,2,FALSE),0),
  AND(T400=16),IFERROR(VLOOKUP(入力項目!$S$16,子育て関連マスタ!$I$26:$M$28,2,FALSE),0),
  AND(T400=19,入力項目!$S$16&lt;&gt;"高専"),IFERROR(VLOOKUP(入力項目!$S$17,子育て関連マスタ!$I$32:$M$37,2,FALSE),0),
  AND(T400=21,入力項目!$S$16="高専"),IFERROR(VLOOKUP(入力項目!$S$17,子育て関連マスタ!$I$32:$M$37,2,FALSE),0),
  T400&gt;=22,0
  ),0),0
) +
IF(AND(T400&gt;=1,T400&lt;=15),IF($D400=入力項目!$S$8,入力項目!$S$3,0),0) +
IF(AND(T400&gt;=1,T400&lt;=15),IF($D400=5,入力項目!$S$4,0),0) +
IF(AND(T400&gt;=1,T400&lt;=15),IF($D400=12,入力項目!$S$5,0),0) +
IF(AND(入力項目!$S$7=$A400,入力項目!$S$8=$D400),子育て関連マスタ!$C$14,0) +
IFERROR(IF(AND(YEAR(EDATE(DATE(入力項目!$S$7,入力項目!$S$8,1),1))=$A400,MONTH(EDATE(DATE(入力項目!$S$7,入力項目!$S$8,1),1))=$D400),子育て関連マスタ!$C$15,0),0) +
IF(AND(OR(T400=3,T400=5,T400=7),$D400=11),子育て関連マスタ!$C$17,0) +
IF(AND(T400=20,$D400=1),子育て関連マスタ!$C$18,0) +
IF(AND(T400=20,$D400=1),
IFERROR(_xlfn.IFS(
入力項目!$S$10="男",子育て関連マスタ!$C$18,
入力項目!$S$10="女",子育て関連マスタ!$C$19
),0),0
) +
IF(AND(T400&gt;=入力項目!$S$18,T400&lt;=入力項目!$S$19),入力項目!$S$20,0) +
IF(AND(T400&gt;=入力項目!$S$21,T400&lt;=入力項目!$S$22),入力項目!$S$23,0) +
IF(AND(T400&gt;=入力項目!$S$24,T400&lt;=入力項目!$S$25),入力項目!$S$26,0)
)</f>
        <v>0</v>
      </c>
      <c r="AI400">
        <f ca="1">-(
_xlfn.IFS(
U400&lt;=入力項目!$S$11,0,
AND(U400&gt;=入力項目!$S$11+1,U400&lt;=3),IFERROR(VLOOKUP(入力項目!$S$12,子育て関連マスタ!$I$4:$M$5,4,FALSE),0),
AND(U400&gt;=4,U400&lt;=6),IFERROR(VLOOKUP(入力項目!$S$13,子育て関連マスタ!$I$9:$M$12,4,FALSE),0),
AND(U400&gt;=7,U400&lt;=12),IFERROR(VLOOKUP(入力項目!$S$14,子育て関連マスタ!$I$16:$M$17,4,FALSE),0),
AND(U400&gt;=13,U400&lt;=15),IFERROR(VLOOKUP(入力項目!$S$15,子育て関連マスタ!$I$21:$M$22,4,FALSE),0),
AND(U400&gt;=16,U400&lt;=18),IFERROR(VLOOKUP(入力項目!$S$16,子育て関連マスタ!$I$26:$M$28,4,FALSE),0),
AND(U400&gt;=19,U400&lt;=20,入力項目!$S$16="高専"),IFERROR(VLOOKUP(入力項目!$S$16,子育て関連マスタ!$I$26:$M$28,4,FALSE),0),
AND(U400&gt;=19,U400&lt;=20,入力項目!$S$16&lt;&gt;"高専"),IFERROR(VLOOKUP(入力項目!$S$17,子育て関連マスタ!$I$32:$M$37,4,FALSE),0),
AND(U400&gt;=21,U400&lt;=22,入力項目!$S$16="高専"),IFERROR(VLOOKUP(入力項目!$S$17,子育て関連マスタ!$I$32:$M$34,4,FALSE),0),
AND(U400&gt;=21,U400&lt;=22,入力項目!$S$16&lt;&gt;"高専"),IFERROR(VLOOKUP(入力項目!$S$17,子育て関連マスタ!$I$32:$M$34,4,FALSE),0),
U400&gt;=23,0
) +
IF($D400=4,
  IFERROR(_xlfn.IFS(
  U400&lt;=入力項目!$S$11,0,
  AND(U400=入力項目!$S$11),IFERROR(VLOOKUP(入力項目!$S$12,子育て関連マスタ!$I$4:$M$5,2,FALSE),0),
  AND(U400=4),IFERROR(VLOOKUP(入力項目!$S$13,子育て関連マスタ!$I$9:$M$12,2,FALSE),0),
  AND(U400=7),IFERROR(VLOOKUP(入力項目!$S$14,子育て関連マスタ!$I$16:$M$17,2,FALSE),0),
  AND(U400=13),IFERROR(VLOOKUP(入力項目!$S$15,子育て関連マスタ!$I$21:$M$22,2,FALSE),0),
  AND(U400=16),IFERROR(VLOOKUP(入力項目!$S$16,子育て関連マスタ!$I$26:$M$28,2,FALSE),0),
  AND(U400=19,入力項目!$S$16&lt;&gt;"高専"),IFERROR(VLOOKUP(入力項目!$S$17,子育て関連マスタ!$I$32:$M$37,2,FALSE),0),
  AND(U400=21,入力項目!$S$16="高専"),IFERROR(VLOOKUP(入力項目!$S$17,子育て関連マスタ!$I$32:$M$37,2,FALSE),0),
  U400&gt;=22,0
  ),0),0
) +
IF(AND(U400&gt;=1,U400&lt;=15),IF($D400=入力項目!$S$8,入力項目!$S$3,0),0) +
IF(AND(U400&gt;=1,U400&lt;=15),IF($D400=5,入力項目!$S$4,0),0) +
IF(AND(U400&gt;=1,U400&lt;=15),IF($D400=12,入力項目!$S$5,0),0) +
IF(AND(入力項目!$S$7=$A400,入力項目!$S$8=$D400),子育て関連マスタ!$C$14,0) +
IFERROR(IF(AND(YEAR(EDATE(DATE(入力項目!$S$7,入力項目!$S$8,1),1))=$A400,MONTH(EDATE(DATE(入力項目!$S$7,入力項目!$S$8,1),1))=$D400),子育て関連マスタ!$C$15,0),0) +
IF(AND(OR(U400=3,U400=5,U400=7),$D400=11),子育て関連マスタ!$C$17,0) +
IF(AND(U400=20,$D400=1),子育て関連マスタ!$C$18,0) +
IF(AND(U400=20,$D400=1),
IFERROR(_xlfn.IFS(
入力項目!$S$10="男",子育て関連マスタ!$C$18,
入力項目!$S$10="女",子育て関連マスタ!$C$19
),0),0
) +
IF(AND(U400&gt;=入力項目!$S$18,U400&lt;=入力項目!$S$19),入力項目!$S$20,0) +
IF(AND(U400&gt;=入力項目!$S$21,U400&lt;=入力項目!$S$22),入力項目!$S$23,0) +
IF(AND(U400&gt;=入力項目!$S$24,U400&lt;=入力項目!$S$25),入力項目!$S$26,0)
)</f>
        <v>0</v>
      </c>
      <c r="AJ400" s="10">
        <f ca="1">-VLOOKUP($D400,月別収支!$A$2:$H$13,7,FALSE)</f>
        <v>-20000</v>
      </c>
    </row>
    <row r="401" spans="1:36" x14ac:dyDescent="0.4">
      <c r="A401">
        <f t="shared" ca="1" si="105"/>
        <v>2057</v>
      </c>
      <c r="B401">
        <f t="shared" ca="1" si="112"/>
        <v>2057</v>
      </c>
      <c r="C401">
        <f t="shared" ca="1" si="113"/>
        <v>33</v>
      </c>
      <c r="D401">
        <f t="shared" ca="1" si="106"/>
        <v>11</v>
      </c>
      <c r="E401" t="str">
        <f t="shared" ca="1" si="107"/>
        <v>2057年11月</v>
      </c>
      <c r="F401">
        <f ca="1">IF(OR(入力項目!$N$5&lt;$A401,AND(入力項目!$N$5=$A401,入力項目!$N$6&lt;$D401)),IF(F400=0,1,IF(G401=12,F400+1,F400)),0)</f>
        <v>33</v>
      </c>
      <c r="G401">
        <f ca="1">IF(OR(入力項目!$N$5&lt;$A401,AND(入力項目!$N$5=$A401,入力項目!$N$6&lt;$D401)),IF(G400=12,1,G400+1),0)</f>
        <v>1</v>
      </c>
      <c r="H401" t="str">
        <f t="shared" ca="1" si="108"/>
        <v>33_1</v>
      </c>
      <c r="I401">
        <f ca="1">IF(
  IFERROR(AND($C401&gt;0,MOD($C401,入力項目!$N$22)=0,$D401=入力項目!$N$23), FALSE),
  1,
  IF(
    AND(I400&gt;0,J400=12),
    IF(I400=入力項目!$N$28, 0, I400+1),
    I400
  )
)</f>
        <v>0</v>
      </c>
      <c r="J401">
        <f ca="1">IF($D401=入力項目!$N$23,1,IFERROR(J400+1,1))</f>
        <v>6</v>
      </c>
      <c r="K401" t="str">
        <f t="shared" ca="1" si="109"/>
        <v>0_6</v>
      </c>
      <c r="L401">
        <f ca="1">L400+IF(入力項目!$D$4=$D401,1,0)</f>
        <v>62</v>
      </c>
      <c r="M401" t="str">
        <f t="shared" ca="1" si="110"/>
        <v>62歳</v>
      </c>
      <c r="N401">
        <f t="shared" ca="1" si="114"/>
        <v>62</v>
      </c>
      <c r="O401" t="str">
        <f t="shared" ca="1" si="111"/>
        <v>62歳</v>
      </c>
      <c r="P401">
        <f t="shared" ca="1" si="115"/>
        <v>37</v>
      </c>
      <c r="Q401">
        <f t="shared" ca="1" si="116"/>
        <v>35</v>
      </c>
      <c r="R401">
        <f t="shared" ca="1" si="117"/>
        <v>2058</v>
      </c>
      <c r="S401">
        <f t="shared" ca="1" si="118"/>
        <v>2058</v>
      </c>
      <c r="T401">
        <f t="shared" ca="1" si="119"/>
        <v>2058</v>
      </c>
      <c r="U401">
        <f t="shared" ca="1" si="120"/>
        <v>2058</v>
      </c>
      <c r="V401" s="10">
        <f t="shared" ca="1" si="121"/>
        <v>49845935</v>
      </c>
      <c r="W401" s="10">
        <f ca="1">IF($L401&lt;その他マスタ!$B$1,VLOOKUP($D401,月別収支!$A$2:$H$13,2,FALSE),その他マスタ!$B$3)+IF(AND($L401=その他マスタ!$B$1,入力項目!$I$9="あり",$D401=入力項目!$D$4),その他マスタ!$B$2,0)</f>
        <v>300000</v>
      </c>
      <c r="X401" s="10">
        <f ca="1">-IF(入力項目!$K$5=TRUE,
IF($F401+$G401&lt;3,VLOOKUP($D401,月別収支!$A$2:$H$13,8,FALSE),0)+IFERROR(VLOOKUP($H401,住宅ローン計算!C:P,13,FALSE),0)+IF($F401&gt;1,IF(OR($G401=3,$G401=6,$G401=9,$G401=12),ROUNDUP(入力項目!$N$18/4,0),0),0),
VLOOKUP($D401,月別収支!$A$2:$H$13,8,FALSE))</f>
        <v>-53590</v>
      </c>
      <c r="Y401" s="10">
        <f ca="1">-VLOOKUP($D401,月別収支!$A$2:$H$13,3,FALSE)</f>
        <v>-75000</v>
      </c>
      <c r="Z401" s="10">
        <f ca="1">-VLOOKUP($D401,月別収支!$A$2:$H$13,4,FALSE)</f>
        <v>-27000</v>
      </c>
      <c r="AA401" s="10">
        <f ca="1">-VLOOKUP($D401,月別収支!$A$2:$H$13,6,FALSE)</f>
        <v>-10000</v>
      </c>
      <c r="AB401" s="10">
        <f ca="1">-(
VLOOKUP($D401,月別収支!$A$2:$H$13,5,FALSE)+IF(AND(入力項目!$I$27&lt;=$A401,ISEVEN($A401-入力項目!$I$27),入力項目!$I$28=$D401),入力項目!$I$26,0)
+IF(入力項目!$K$26=TRUE,
IFERROR(VLOOKUP($K401,マイカーローン計算!C:P,13,FALSE),0),
IFERROR(
  IF(AND($C401&gt;0,MOD($C401,入力項目!$N$22)=0,$D401=入力項目!$N$23),入力項目!$N$24,0),
 0
)
)
)</f>
        <v>-70000</v>
      </c>
      <c r="AC401" s="10">
        <f ca="1">-IF($A401&lt;入力項目!$N$33,入力項目!$N$35,IF(AND($A401=入力項目!$N$33,$D401&lt;=入力項目!$N$34),入力項目!$N$35,0))</f>
        <v>0</v>
      </c>
      <c r="AD401">
        <f ca="1">-(
_xlfn.IFS(
P401&lt;=入力項目!$S$11,0,
AND(P401&gt;=入力項目!$S$11+1,P401&lt;=3),IFERROR(VLOOKUP(入力項目!$S$12,子育て関連マスタ!$I$4:$M$5,4,FALSE),0),
AND(P401&gt;=4,P401&lt;=6),IFERROR(VLOOKUP(入力項目!$S$13,子育て関連マスタ!$I$9:$M$12,4,FALSE),0),
AND(P401&gt;=7,P401&lt;=12),IFERROR(VLOOKUP(入力項目!$S$14,子育て関連マスタ!$I$16:$M$17,4,FALSE),0),
AND(P401&gt;=13,P401&lt;=15),IFERROR(VLOOKUP(入力項目!$S$15,子育て関連マスタ!$I$21:$M$22,4,FALSE),0),
AND(P401&gt;=16,P401&lt;=18),IFERROR(VLOOKUP(入力項目!$S$16,子育て関連マスタ!$I$26:$M$28,4,FALSE),0),
AND(P401&gt;=19,P401&lt;=20,入力項目!$S$16="高専"),IFERROR(VLOOKUP(入力項目!$S$16,子育て関連マスタ!$I$26:$M$28,4,FALSE),0),
AND(P401&gt;=19,P401&lt;=20,入力項目!$S$16&lt;&gt;"高専"),IFERROR(VLOOKUP(入力項目!$S$17,子育て関連マスタ!$I$32:$M$37,4,FALSE),0),
AND(P401&gt;=21,P401&lt;=22,入力項目!$S$16="高専"),IFERROR(VLOOKUP(入力項目!$S$17,子育て関連マスタ!$I$32:$M$34,4,FALSE),0),
AND(P401&gt;=21,P401&lt;=22,入力項目!$S$16&lt;&gt;"高専"),IFERROR(VLOOKUP(入力項目!$S$17,子育て関連マスタ!$I$32:$M$34,4,FALSE),0),
P401&gt;=23,0
) +
IF($D401=4,
  IFERROR(_xlfn.IFS(
  P401&lt;=入力項目!$S$11,0,
  AND(P401=入力項目!$S$11),IFERROR(VLOOKUP(入力項目!$S$12,子育て関連マスタ!$I$4:$M$5,2,FALSE),0),
  AND(P401=4),IFERROR(VLOOKUP(入力項目!$S$13,子育て関連マスタ!$I$9:$M$12,2,FALSE),0),
  AND(P401=7),IFERROR(VLOOKUP(入力項目!$S$14,子育て関連マスタ!$I$16:$M$17,2,FALSE),0),
  AND(P401=13),IFERROR(VLOOKUP(入力項目!$S$15,子育て関連マスタ!$I$21:$M$22,2,FALSE),0),
  AND(P401=16),IFERROR(VLOOKUP(入力項目!$S$16,子育て関連マスタ!$I$26:$M$28,2,FALSE),0),
  AND(P401=19,入力項目!$S$16&lt;&gt;"高専"),IFERROR(VLOOKUP(入力項目!$S$17,子育て関連マスタ!$I$32:$M$37,2,FALSE),0),
  AND(P401=21,入力項目!$S$16="高専"),IFERROR(VLOOKUP(入力項目!$S$17,子育て関連マスタ!$I$32:$M$37,2,FALSE),0),
  P401&gt;=22,0
  ),0),0
) +
IF(AND(P401&gt;=1,P401&lt;=15),IF($D401=入力項目!$S$8,入力項目!$S$3,0),0) +
IF(AND(P401&gt;=1,P401&lt;=15),IF($D401=5,入力項目!$S$4,0),0) +
IF(AND(P401&gt;=1,P401&lt;=15),IF($D401=12,入力項目!$S$5,0),0) +
IF(AND(入力項目!$S$7=$A401,入力項目!$S$8=$D401),子育て関連マスタ!$C$14,0) +
IFERROR(IF(AND(YEAR(EDATE(DATE(入力項目!$S$7,入力項目!$S$8,1),1))=$A401,MONTH(EDATE(DATE(入力項目!$S$7,入力項目!$S$8,1),1))=$D401),子育て関連マスタ!$C$15,0),0) +
IF(AND(OR(P401=3,P401=5,P401=7),$D401=11),子育て関連マスタ!$C$17,0) +
IF(AND(P401=20,$D401=1),子育て関連マスタ!$C$18,0) +
IF(AND(P401=20,$D401=1),
IFERROR(_xlfn.IFS(
入力項目!$S$10="男",子育て関連マスタ!$C$18,
入力項目!$S$10="女",子育て関連マスタ!$C$19
),0),0
) +
IF(AND(P401&gt;=入力項目!$S$18,P401&lt;=入力項目!$S$19),入力項目!$S$20,0) +
IF(AND(P401&gt;=入力項目!$S$21,P401&lt;=入力項目!$S$22),入力項目!$S$23,0) +
IF(AND(P401&gt;=入力項目!$S$24,P401&lt;=入力項目!$S$25),入力項目!$S$26,0)
)</f>
        <v>0</v>
      </c>
      <c r="AE401">
        <f ca="1">-(
_xlfn.IFS(
Q401&lt;=入力項目!$S$11,0,
AND(Q401&gt;=入力項目!$S$11+1,Q401&lt;=3),IFERROR(VLOOKUP(入力項目!$S$12,子育て関連マスタ!$I$4:$M$5,4,FALSE),0),
AND(Q401&gt;=4,Q401&lt;=6),IFERROR(VLOOKUP(入力項目!$S$13,子育て関連マスタ!$I$9:$M$12,4,FALSE),0),
AND(Q401&gt;=7,Q401&lt;=12),IFERROR(VLOOKUP(入力項目!$S$14,子育て関連マスタ!$I$16:$M$17,4,FALSE),0),
AND(Q401&gt;=13,Q401&lt;=15),IFERROR(VLOOKUP(入力項目!$S$15,子育て関連マスタ!$I$21:$M$22,4,FALSE),0),
AND(Q401&gt;=16,Q401&lt;=18),IFERROR(VLOOKUP(入力項目!$S$16,子育て関連マスタ!$I$26:$M$28,4,FALSE),0),
AND(Q401&gt;=19,Q401&lt;=20,入力項目!$S$16="高専"),IFERROR(VLOOKUP(入力項目!$S$16,子育て関連マスタ!$I$26:$M$28,4,FALSE),0),
AND(Q401&gt;=19,Q401&lt;=20,入力項目!$S$16&lt;&gt;"高専"),IFERROR(VLOOKUP(入力項目!$S$17,子育て関連マスタ!$I$32:$M$37,4,FALSE),0),
AND(Q401&gt;=21,Q401&lt;=22,入力項目!$S$16="高専"),IFERROR(VLOOKUP(入力項目!$S$17,子育て関連マスタ!$I$32:$M$34,4,FALSE),0),
AND(Q401&gt;=21,Q401&lt;=22,入力項目!$S$16&lt;&gt;"高専"),IFERROR(VLOOKUP(入力項目!$S$17,子育て関連マスタ!$I$32:$M$34,4,FALSE),0),
Q401&gt;=23,0
) +
IF($D401=4,
  IFERROR(_xlfn.IFS(
  Q401&lt;=入力項目!$S$11,0,
  AND(Q401=入力項目!$S$11),IFERROR(VLOOKUP(入力項目!$S$12,子育て関連マスタ!$I$4:$M$5,2,FALSE),0),
  AND(Q401=4),IFERROR(VLOOKUP(入力項目!$S$13,子育て関連マスタ!$I$9:$M$12,2,FALSE),0),
  AND(Q401=7),IFERROR(VLOOKUP(入力項目!$S$14,子育て関連マスタ!$I$16:$M$17,2,FALSE),0),
  AND(Q401=13),IFERROR(VLOOKUP(入力項目!$S$15,子育て関連マスタ!$I$21:$M$22,2,FALSE),0),
  AND(Q401=16),IFERROR(VLOOKUP(入力項目!$S$16,子育て関連マスタ!$I$26:$M$28,2,FALSE),0),
  AND(Q401=19,入力項目!$S$16&lt;&gt;"高専"),IFERROR(VLOOKUP(入力項目!$S$17,子育て関連マスタ!$I$32:$M$37,2,FALSE),0),
  AND(Q401=21,入力項目!$S$16="高専"),IFERROR(VLOOKUP(入力項目!$S$17,子育て関連マスタ!$I$32:$M$37,2,FALSE),0),
  Q401&gt;=22,0
  ),0),0
) +
IF(AND(Q401&gt;=1,Q401&lt;=15),IF($D401=入力項目!$S$8,入力項目!$S$3,0),0) +
IF(AND(Q401&gt;=1,Q401&lt;=15),IF($D401=5,入力項目!$S$4,0),0) +
IF(AND(Q401&gt;=1,Q401&lt;=15),IF($D401=12,入力項目!$S$5,0),0) +
IF(AND(入力項目!$S$7=$A401,入力項目!$S$8=$D401),子育て関連マスタ!$C$14,0) +
IFERROR(IF(AND(YEAR(EDATE(DATE(入力項目!$S$7,入力項目!$S$8,1),1))=$A401,MONTH(EDATE(DATE(入力項目!$S$7,入力項目!$S$8,1),1))=$D401),子育て関連マスタ!$C$15,0),0) +
IF(AND(OR(Q401=3,Q401=5,Q401=7),$D401=11),子育て関連マスタ!$C$17,0) +
IF(AND(Q401=20,$D401=1),子育て関連マスタ!$C$18,0) +
IF(AND(Q401=20,$D401=1),
IFERROR(_xlfn.IFS(
入力項目!$S$10="男",子育て関連マスタ!$C$18,
入力項目!$S$10="女",子育て関連マスタ!$C$19
),0),0
) +
IF(AND(Q401&gt;=入力項目!$S$18,Q401&lt;=入力項目!$S$19),入力項目!$S$20,0) +
IF(AND(Q401&gt;=入力項目!$S$21,Q401&lt;=入力項目!$S$22),入力項目!$S$23,0) +
IF(AND(Q401&gt;=入力項目!$S$24,Q401&lt;=入力項目!$S$25),入力項目!$S$26,0)
)</f>
        <v>0</v>
      </c>
      <c r="AF401">
        <f ca="1">-(
_xlfn.IFS(
R401&lt;=入力項目!$S$11,0,
AND(R401&gt;=入力項目!$S$11+1,R401&lt;=3),IFERROR(VLOOKUP(入力項目!$S$12,子育て関連マスタ!$I$4:$M$5,4,FALSE),0),
AND(R401&gt;=4,R401&lt;=6),IFERROR(VLOOKUP(入力項目!$S$13,子育て関連マスタ!$I$9:$M$12,4,FALSE),0),
AND(R401&gt;=7,R401&lt;=12),IFERROR(VLOOKUP(入力項目!$S$14,子育て関連マスタ!$I$16:$M$17,4,FALSE),0),
AND(R401&gt;=13,R401&lt;=15),IFERROR(VLOOKUP(入力項目!$S$15,子育て関連マスタ!$I$21:$M$22,4,FALSE),0),
AND(R401&gt;=16,R401&lt;=18),IFERROR(VLOOKUP(入力項目!$S$16,子育て関連マスタ!$I$26:$M$28,4,FALSE),0),
AND(R401&gt;=19,R401&lt;=20,入力項目!$S$16="高専"),IFERROR(VLOOKUP(入力項目!$S$16,子育て関連マスタ!$I$26:$M$28,4,FALSE),0),
AND(R401&gt;=19,R401&lt;=20,入力項目!$S$16&lt;&gt;"高専"),IFERROR(VLOOKUP(入力項目!$S$17,子育て関連マスタ!$I$32:$M$37,4,FALSE),0),
AND(R401&gt;=21,R401&lt;=22,入力項目!$S$16="高専"),IFERROR(VLOOKUP(入力項目!$S$17,子育て関連マスタ!$I$32:$M$34,4,FALSE),0),
AND(R401&gt;=21,R401&lt;=22,入力項目!$S$16&lt;&gt;"高専"),IFERROR(VLOOKUP(入力項目!$S$17,子育て関連マスタ!$I$32:$M$34,4,FALSE),0),
R401&gt;=23,0
) +
IF($D401=4,
  IFERROR(_xlfn.IFS(
  R401&lt;=入力項目!$S$11,0,
  AND(R401=入力項目!$S$11),IFERROR(VLOOKUP(入力項目!$S$12,子育て関連マスタ!$I$4:$M$5,2,FALSE),0),
  AND(R401=4),IFERROR(VLOOKUP(入力項目!$S$13,子育て関連マスタ!$I$9:$M$12,2,FALSE),0),
  AND(R401=7),IFERROR(VLOOKUP(入力項目!$S$14,子育て関連マスタ!$I$16:$M$17,2,FALSE),0),
  AND(R401=13),IFERROR(VLOOKUP(入力項目!$S$15,子育て関連マスタ!$I$21:$M$22,2,FALSE),0),
  AND(R401=16),IFERROR(VLOOKUP(入力項目!$S$16,子育て関連マスタ!$I$26:$M$28,2,FALSE),0),
  AND(R401=19,入力項目!$S$16&lt;&gt;"高専"),IFERROR(VLOOKUP(入力項目!$S$17,子育て関連マスタ!$I$32:$M$37,2,FALSE),0),
  AND(R401=21,入力項目!$S$16="高専"),IFERROR(VLOOKUP(入力項目!$S$17,子育て関連マスタ!$I$32:$M$37,2,FALSE),0),
  R401&gt;=22,0
  ),0),0
) +
IF(AND(R401&gt;=1,R401&lt;=15),IF($D401=入力項目!$S$8,入力項目!$S$3,0),0) +
IF(AND(R401&gt;=1,R401&lt;=15),IF($D401=5,入力項目!$S$4,0),0) +
IF(AND(R401&gt;=1,R401&lt;=15),IF($D401=12,入力項目!$S$5,0),0) +
IF(AND(入力項目!$S$7=$A401,入力項目!$S$8=$D401),子育て関連マスタ!$C$14,0) +
IFERROR(IF(AND(YEAR(EDATE(DATE(入力項目!$S$7,入力項目!$S$8,1),1))=$A401,MONTH(EDATE(DATE(入力項目!$S$7,入力項目!$S$8,1),1))=$D401),子育て関連マスタ!$C$15,0),0) +
IF(AND(OR(R401=3,R401=5,R401=7),$D401=11),子育て関連マスタ!$C$17,0) +
IF(AND(R401=20,$D401=1),子育て関連マスタ!$C$18,0) +
IF(AND(R401=20,$D401=1),
IFERROR(_xlfn.IFS(
入力項目!$S$10="男",子育て関連マスタ!$C$18,
入力項目!$S$10="女",子育て関連マスタ!$C$19
),0),0
) +
IF(AND(R401&gt;=入力項目!$S$18,R401&lt;=入力項目!$S$19),入力項目!$S$20,0) +
IF(AND(R401&gt;=入力項目!$S$21,R401&lt;=入力項目!$S$22),入力項目!$S$23,0) +
IF(AND(R401&gt;=入力項目!$S$24,R401&lt;=入力項目!$S$25),入力項目!$S$26,0)
)</f>
        <v>0</v>
      </c>
      <c r="AG401">
        <f ca="1">-(
_xlfn.IFS(
S401&lt;=入力項目!$S$11,0,
AND(S401&gt;=入力項目!$S$11+1,S401&lt;=3),IFERROR(VLOOKUP(入力項目!$S$12,子育て関連マスタ!$I$4:$M$5,4,FALSE),0),
AND(S401&gt;=4,S401&lt;=6),IFERROR(VLOOKUP(入力項目!$S$13,子育て関連マスタ!$I$9:$M$12,4,FALSE),0),
AND(S401&gt;=7,S401&lt;=12),IFERROR(VLOOKUP(入力項目!$S$14,子育て関連マスタ!$I$16:$M$17,4,FALSE),0),
AND(S401&gt;=13,S401&lt;=15),IFERROR(VLOOKUP(入力項目!$S$15,子育て関連マスタ!$I$21:$M$22,4,FALSE),0),
AND(S401&gt;=16,S401&lt;=18),IFERROR(VLOOKUP(入力項目!$S$16,子育て関連マスタ!$I$26:$M$28,4,FALSE),0),
AND(S401&gt;=19,S401&lt;=20,入力項目!$S$16="高専"),IFERROR(VLOOKUP(入力項目!$S$16,子育て関連マスタ!$I$26:$M$28,4,FALSE),0),
AND(S401&gt;=19,S401&lt;=20,入力項目!$S$16&lt;&gt;"高専"),IFERROR(VLOOKUP(入力項目!$S$17,子育て関連マスタ!$I$32:$M$37,4,FALSE),0),
AND(S401&gt;=21,S401&lt;=22,入力項目!$S$16="高専"),IFERROR(VLOOKUP(入力項目!$S$17,子育て関連マスタ!$I$32:$M$34,4,FALSE),0),
AND(S401&gt;=21,S401&lt;=22,入力項目!$S$16&lt;&gt;"高専"),IFERROR(VLOOKUP(入力項目!$S$17,子育て関連マスタ!$I$32:$M$34,4,FALSE),0),
S401&gt;=23,0
) +
IF($D401=4,
  IFERROR(_xlfn.IFS(
  S401&lt;=入力項目!$S$11,0,
  AND(S401=入力項目!$S$11),IFERROR(VLOOKUP(入力項目!$S$12,子育て関連マスタ!$I$4:$M$5,2,FALSE),0),
  AND(S401=4),IFERROR(VLOOKUP(入力項目!$S$13,子育て関連マスタ!$I$9:$M$12,2,FALSE),0),
  AND(S401=7),IFERROR(VLOOKUP(入力項目!$S$14,子育て関連マスタ!$I$16:$M$17,2,FALSE),0),
  AND(S401=13),IFERROR(VLOOKUP(入力項目!$S$15,子育て関連マスタ!$I$21:$M$22,2,FALSE),0),
  AND(S401=16),IFERROR(VLOOKUP(入力項目!$S$16,子育て関連マスタ!$I$26:$M$28,2,FALSE),0),
  AND(S401=19,入力項目!$S$16&lt;&gt;"高専"),IFERROR(VLOOKUP(入力項目!$S$17,子育て関連マスタ!$I$32:$M$37,2,FALSE),0),
  AND(S401=21,入力項目!$S$16="高専"),IFERROR(VLOOKUP(入力項目!$S$17,子育て関連マスタ!$I$32:$M$37,2,FALSE),0),
  S401&gt;=22,0
  ),0),0
) +
IF(AND(S401&gt;=1,S401&lt;=15),IF($D401=入力項目!$S$8,入力項目!$S$3,0),0) +
IF(AND(S401&gt;=1,S401&lt;=15),IF($D401=5,入力項目!$S$4,0),0) +
IF(AND(S401&gt;=1,S401&lt;=15),IF($D401=12,入力項目!$S$5,0),0) +
IF(AND(入力項目!$S$7=$A401,入力項目!$S$8=$D401),子育て関連マスタ!$C$14,0) +
IFERROR(IF(AND(YEAR(EDATE(DATE(入力項目!$S$7,入力項目!$S$8,1),1))=$A401,MONTH(EDATE(DATE(入力項目!$S$7,入力項目!$S$8,1),1))=$D401),子育て関連マスタ!$C$15,0),0) +
IF(AND(OR(S401=3,S401=5,S401=7),$D401=11),子育て関連マスタ!$C$17,0) +
IF(AND(S401=20,$D401=1),子育て関連マスタ!$C$18,0) +
IF(AND(S401=20,$D401=1),
IFERROR(_xlfn.IFS(
入力項目!$S$10="男",子育て関連マスタ!$C$18,
入力項目!$S$10="女",子育て関連マスタ!$C$19
),0),0
) +
IF(AND(S401&gt;=入力項目!$S$18,S401&lt;=入力項目!$S$19),入力項目!$S$20,0) +
IF(AND(S401&gt;=入力項目!$S$21,S401&lt;=入力項目!$S$22),入力項目!$S$23,0) +
IF(AND(S401&gt;=入力項目!$S$24,S401&lt;=入力項目!$S$25),入力項目!$S$26,0)
)</f>
        <v>0</v>
      </c>
      <c r="AH401">
        <f ca="1">-(
_xlfn.IFS(
T401&lt;=入力項目!$S$11,0,
AND(T401&gt;=入力項目!$S$11+1,T401&lt;=3),IFERROR(VLOOKUP(入力項目!$S$12,子育て関連マスタ!$I$4:$M$5,4,FALSE),0),
AND(T401&gt;=4,T401&lt;=6),IFERROR(VLOOKUP(入力項目!$S$13,子育て関連マスタ!$I$9:$M$12,4,FALSE),0),
AND(T401&gt;=7,T401&lt;=12),IFERROR(VLOOKUP(入力項目!$S$14,子育て関連マスタ!$I$16:$M$17,4,FALSE),0),
AND(T401&gt;=13,T401&lt;=15),IFERROR(VLOOKUP(入力項目!$S$15,子育て関連マスタ!$I$21:$M$22,4,FALSE),0),
AND(T401&gt;=16,T401&lt;=18),IFERROR(VLOOKUP(入力項目!$S$16,子育て関連マスタ!$I$26:$M$28,4,FALSE),0),
AND(T401&gt;=19,T401&lt;=20,入力項目!$S$16="高専"),IFERROR(VLOOKUP(入力項目!$S$16,子育て関連マスタ!$I$26:$M$28,4,FALSE),0),
AND(T401&gt;=19,T401&lt;=20,入力項目!$S$16&lt;&gt;"高専"),IFERROR(VLOOKUP(入力項目!$S$17,子育て関連マスタ!$I$32:$M$37,4,FALSE),0),
AND(T401&gt;=21,T401&lt;=22,入力項目!$S$16="高専"),IFERROR(VLOOKUP(入力項目!$S$17,子育て関連マスタ!$I$32:$M$34,4,FALSE),0),
AND(T401&gt;=21,T401&lt;=22,入力項目!$S$16&lt;&gt;"高専"),IFERROR(VLOOKUP(入力項目!$S$17,子育て関連マスタ!$I$32:$M$34,4,FALSE),0),
T401&gt;=23,0
) +
IF($D401=4,
  IFERROR(_xlfn.IFS(
  T401&lt;=入力項目!$S$11,0,
  AND(T401=入力項目!$S$11),IFERROR(VLOOKUP(入力項目!$S$12,子育て関連マスタ!$I$4:$M$5,2,FALSE),0),
  AND(T401=4),IFERROR(VLOOKUP(入力項目!$S$13,子育て関連マスタ!$I$9:$M$12,2,FALSE),0),
  AND(T401=7),IFERROR(VLOOKUP(入力項目!$S$14,子育て関連マスタ!$I$16:$M$17,2,FALSE),0),
  AND(T401=13),IFERROR(VLOOKUP(入力項目!$S$15,子育て関連マスタ!$I$21:$M$22,2,FALSE),0),
  AND(T401=16),IFERROR(VLOOKUP(入力項目!$S$16,子育て関連マスタ!$I$26:$M$28,2,FALSE),0),
  AND(T401=19,入力項目!$S$16&lt;&gt;"高専"),IFERROR(VLOOKUP(入力項目!$S$17,子育て関連マスタ!$I$32:$M$37,2,FALSE),0),
  AND(T401=21,入力項目!$S$16="高専"),IFERROR(VLOOKUP(入力項目!$S$17,子育て関連マスタ!$I$32:$M$37,2,FALSE),0),
  T401&gt;=22,0
  ),0),0
) +
IF(AND(T401&gt;=1,T401&lt;=15),IF($D401=入力項目!$S$8,入力項目!$S$3,0),0) +
IF(AND(T401&gt;=1,T401&lt;=15),IF($D401=5,入力項目!$S$4,0),0) +
IF(AND(T401&gt;=1,T401&lt;=15),IF($D401=12,入力項目!$S$5,0),0) +
IF(AND(入力項目!$S$7=$A401,入力項目!$S$8=$D401),子育て関連マスタ!$C$14,0) +
IFERROR(IF(AND(YEAR(EDATE(DATE(入力項目!$S$7,入力項目!$S$8,1),1))=$A401,MONTH(EDATE(DATE(入力項目!$S$7,入力項目!$S$8,1),1))=$D401),子育て関連マスタ!$C$15,0),0) +
IF(AND(OR(T401=3,T401=5,T401=7),$D401=11),子育て関連マスタ!$C$17,0) +
IF(AND(T401=20,$D401=1),子育て関連マスタ!$C$18,0) +
IF(AND(T401=20,$D401=1),
IFERROR(_xlfn.IFS(
入力項目!$S$10="男",子育て関連マスタ!$C$18,
入力項目!$S$10="女",子育て関連マスタ!$C$19
),0),0
) +
IF(AND(T401&gt;=入力項目!$S$18,T401&lt;=入力項目!$S$19),入力項目!$S$20,0) +
IF(AND(T401&gt;=入力項目!$S$21,T401&lt;=入力項目!$S$22),入力項目!$S$23,0) +
IF(AND(T401&gt;=入力項目!$S$24,T401&lt;=入力項目!$S$25),入力項目!$S$26,0)
)</f>
        <v>0</v>
      </c>
      <c r="AI401">
        <f ca="1">-(
_xlfn.IFS(
U401&lt;=入力項目!$S$11,0,
AND(U401&gt;=入力項目!$S$11+1,U401&lt;=3),IFERROR(VLOOKUP(入力項目!$S$12,子育て関連マスタ!$I$4:$M$5,4,FALSE),0),
AND(U401&gt;=4,U401&lt;=6),IFERROR(VLOOKUP(入力項目!$S$13,子育て関連マスタ!$I$9:$M$12,4,FALSE),0),
AND(U401&gt;=7,U401&lt;=12),IFERROR(VLOOKUP(入力項目!$S$14,子育て関連マスタ!$I$16:$M$17,4,FALSE),0),
AND(U401&gt;=13,U401&lt;=15),IFERROR(VLOOKUP(入力項目!$S$15,子育て関連マスタ!$I$21:$M$22,4,FALSE),0),
AND(U401&gt;=16,U401&lt;=18),IFERROR(VLOOKUP(入力項目!$S$16,子育て関連マスタ!$I$26:$M$28,4,FALSE),0),
AND(U401&gt;=19,U401&lt;=20,入力項目!$S$16="高専"),IFERROR(VLOOKUP(入力項目!$S$16,子育て関連マスタ!$I$26:$M$28,4,FALSE),0),
AND(U401&gt;=19,U401&lt;=20,入力項目!$S$16&lt;&gt;"高専"),IFERROR(VLOOKUP(入力項目!$S$17,子育て関連マスタ!$I$32:$M$37,4,FALSE),0),
AND(U401&gt;=21,U401&lt;=22,入力項目!$S$16="高専"),IFERROR(VLOOKUP(入力項目!$S$17,子育て関連マスタ!$I$32:$M$34,4,FALSE),0),
AND(U401&gt;=21,U401&lt;=22,入力項目!$S$16&lt;&gt;"高専"),IFERROR(VLOOKUP(入力項目!$S$17,子育て関連マスタ!$I$32:$M$34,4,FALSE),0),
U401&gt;=23,0
) +
IF($D401=4,
  IFERROR(_xlfn.IFS(
  U401&lt;=入力項目!$S$11,0,
  AND(U401=入力項目!$S$11),IFERROR(VLOOKUP(入力項目!$S$12,子育て関連マスタ!$I$4:$M$5,2,FALSE),0),
  AND(U401=4),IFERROR(VLOOKUP(入力項目!$S$13,子育て関連マスタ!$I$9:$M$12,2,FALSE),0),
  AND(U401=7),IFERROR(VLOOKUP(入力項目!$S$14,子育て関連マスタ!$I$16:$M$17,2,FALSE),0),
  AND(U401=13),IFERROR(VLOOKUP(入力項目!$S$15,子育て関連マスタ!$I$21:$M$22,2,FALSE),0),
  AND(U401=16),IFERROR(VLOOKUP(入力項目!$S$16,子育て関連マスタ!$I$26:$M$28,2,FALSE),0),
  AND(U401=19,入力項目!$S$16&lt;&gt;"高専"),IFERROR(VLOOKUP(入力項目!$S$17,子育て関連マスタ!$I$32:$M$37,2,FALSE),0),
  AND(U401=21,入力項目!$S$16="高専"),IFERROR(VLOOKUP(入力項目!$S$17,子育て関連マスタ!$I$32:$M$37,2,FALSE),0),
  U401&gt;=22,0
  ),0),0
) +
IF(AND(U401&gt;=1,U401&lt;=15),IF($D401=入力項目!$S$8,入力項目!$S$3,0),0) +
IF(AND(U401&gt;=1,U401&lt;=15),IF($D401=5,入力項目!$S$4,0),0) +
IF(AND(U401&gt;=1,U401&lt;=15),IF($D401=12,入力項目!$S$5,0),0) +
IF(AND(入力項目!$S$7=$A401,入力項目!$S$8=$D401),子育て関連マスタ!$C$14,0) +
IFERROR(IF(AND(YEAR(EDATE(DATE(入力項目!$S$7,入力項目!$S$8,1),1))=$A401,MONTH(EDATE(DATE(入力項目!$S$7,入力項目!$S$8,1),1))=$D401),子育て関連マスタ!$C$15,0),0) +
IF(AND(OR(U401=3,U401=5,U401=7),$D401=11),子育て関連マスタ!$C$17,0) +
IF(AND(U401=20,$D401=1),子育て関連マスタ!$C$18,0) +
IF(AND(U401=20,$D401=1),
IFERROR(_xlfn.IFS(
入力項目!$S$10="男",子育て関連マスタ!$C$18,
入力項目!$S$10="女",子育て関連マスタ!$C$19
),0),0
) +
IF(AND(U401&gt;=入力項目!$S$18,U401&lt;=入力項目!$S$19),入力項目!$S$20,0) +
IF(AND(U401&gt;=入力項目!$S$21,U401&lt;=入力項目!$S$22),入力項目!$S$23,0) +
IF(AND(U401&gt;=入力項目!$S$24,U401&lt;=入力項目!$S$25),入力項目!$S$26,0)
)</f>
        <v>0</v>
      </c>
      <c r="AJ401" s="10">
        <f ca="1">-VLOOKUP($D401,月別収支!$A$2:$H$13,7,FALSE)</f>
        <v>-20000</v>
      </c>
    </row>
    <row r="402" spans="1:36" x14ac:dyDescent="0.4">
      <c r="A402">
        <f t="shared" ca="1" si="105"/>
        <v>2057</v>
      </c>
      <c r="B402">
        <f t="shared" ca="1" si="112"/>
        <v>2057</v>
      </c>
      <c r="C402">
        <f t="shared" ca="1" si="113"/>
        <v>33</v>
      </c>
      <c r="D402">
        <f t="shared" ca="1" si="106"/>
        <v>12</v>
      </c>
      <c r="E402" t="str">
        <f t="shared" ca="1" si="107"/>
        <v>2057年12月</v>
      </c>
      <c r="F402">
        <f ca="1">IF(OR(入力項目!$N$5&lt;$A402,AND(入力項目!$N$5=$A402,入力項目!$N$6&lt;$D402)),IF(F401=0,1,IF(G402=12,F401+1,F401)),0)</f>
        <v>33</v>
      </c>
      <c r="G402">
        <f ca="1">IF(OR(入力項目!$N$5&lt;$A402,AND(入力項目!$N$5=$A402,入力項目!$N$6&lt;$D402)),IF(G401=12,1,G401+1),0)</f>
        <v>2</v>
      </c>
      <c r="H402" t="str">
        <f t="shared" ca="1" si="108"/>
        <v>33_2</v>
      </c>
      <c r="I402">
        <f ca="1">IF(
  IFERROR(AND($C402&gt;0,MOD($C402,入力項目!$N$22)=0,$D402=入力項目!$N$23), FALSE),
  1,
  IF(
    AND(I401&gt;0,J401=12),
    IF(I401=入力項目!$N$28, 0, I401+1),
    I401
  )
)</f>
        <v>0</v>
      </c>
      <c r="J402">
        <f ca="1">IF($D402=入力項目!$N$23,1,IFERROR(J401+1,1))</f>
        <v>7</v>
      </c>
      <c r="K402" t="str">
        <f t="shared" ca="1" si="109"/>
        <v>0_7</v>
      </c>
      <c r="L402">
        <f ca="1">L401+IF(入力項目!$D$4=$D402,1,0)</f>
        <v>62</v>
      </c>
      <c r="M402" t="str">
        <f t="shared" ca="1" si="110"/>
        <v>62歳</v>
      </c>
      <c r="N402">
        <f t="shared" ca="1" si="114"/>
        <v>62</v>
      </c>
      <c r="O402" t="str">
        <f t="shared" ca="1" si="111"/>
        <v>62歳</v>
      </c>
      <c r="P402">
        <f t="shared" ca="1" si="115"/>
        <v>37</v>
      </c>
      <c r="Q402">
        <f t="shared" ca="1" si="116"/>
        <v>35</v>
      </c>
      <c r="R402">
        <f t="shared" ca="1" si="117"/>
        <v>2058</v>
      </c>
      <c r="S402">
        <f t="shared" ca="1" si="118"/>
        <v>2058</v>
      </c>
      <c r="T402">
        <f t="shared" ca="1" si="119"/>
        <v>2058</v>
      </c>
      <c r="U402">
        <f t="shared" ca="1" si="120"/>
        <v>2058</v>
      </c>
      <c r="V402" s="10">
        <f t="shared" ca="1" si="121"/>
        <v>50602435</v>
      </c>
      <c r="W402" s="10">
        <f ca="1">IF($L402&lt;その他マスタ!$B$1,VLOOKUP($D402,月別収支!$A$2:$H$13,2,FALSE),その他マスタ!$B$3)+IF(AND($L402=その他マスタ!$B$1,入力項目!$I$9="あり",$D402=入力項目!$D$4),その他マスタ!$B$2,0)</f>
        <v>1100000</v>
      </c>
      <c r="X402" s="10">
        <f ca="1">-IF(入力項目!$K$5=TRUE,
IF($F402+$G402&lt;3,VLOOKUP($D402,月別収支!$A$2:$H$13,8,FALSE),0)+IFERROR(VLOOKUP($H402,住宅ローン計算!C:P,13,FALSE),0)+IF($F402&gt;1,IF(OR($G402=3,$G402=6,$G402=9,$G402=12),ROUNDUP(入力項目!$N$18/4,0),0),0),
VLOOKUP($D402,月別収支!$A$2:$H$13,8,FALSE))</f>
        <v>-191500</v>
      </c>
      <c r="Y402" s="10">
        <f ca="1">-VLOOKUP($D402,月別収支!$A$2:$H$13,3,FALSE)</f>
        <v>-75000</v>
      </c>
      <c r="Z402" s="10">
        <f ca="1">-VLOOKUP($D402,月別収支!$A$2:$H$13,4,FALSE)</f>
        <v>-27000</v>
      </c>
      <c r="AA402" s="10">
        <f ca="1">-VLOOKUP($D402,月別収支!$A$2:$H$13,6,FALSE)</f>
        <v>-10000</v>
      </c>
      <c r="AB402" s="10">
        <f ca="1">-(
VLOOKUP($D402,月別収支!$A$2:$H$13,5,FALSE)+IF(AND(入力項目!$I$27&lt;=$A402,ISEVEN($A402-入力項目!$I$27),入力項目!$I$28=$D402),入力項目!$I$26,0)
+IF(入力項目!$K$26=TRUE,
IFERROR(VLOOKUP($K402,マイカーローン計算!C:P,13,FALSE),0),
IFERROR(
  IF(AND($C402&gt;0,MOD($C402,入力項目!$N$22)=0,$D402=入力項目!$N$23),入力項目!$N$24,0),
 0
)
)
)</f>
        <v>-20000</v>
      </c>
      <c r="AC402" s="10">
        <f ca="1">-IF($A402&lt;入力項目!$N$33,入力項目!$N$35,IF(AND($A402=入力項目!$N$33,$D402&lt;=入力項目!$N$34),入力項目!$N$35,0))</f>
        <v>0</v>
      </c>
      <c r="AD402">
        <f ca="1">-(
_xlfn.IFS(
P402&lt;=入力項目!$S$11,0,
AND(P402&gt;=入力項目!$S$11+1,P402&lt;=3),IFERROR(VLOOKUP(入力項目!$S$12,子育て関連マスタ!$I$4:$M$5,4,FALSE),0),
AND(P402&gt;=4,P402&lt;=6),IFERROR(VLOOKUP(入力項目!$S$13,子育て関連マスタ!$I$9:$M$12,4,FALSE),0),
AND(P402&gt;=7,P402&lt;=12),IFERROR(VLOOKUP(入力項目!$S$14,子育て関連マスタ!$I$16:$M$17,4,FALSE),0),
AND(P402&gt;=13,P402&lt;=15),IFERROR(VLOOKUP(入力項目!$S$15,子育て関連マスタ!$I$21:$M$22,4,FALSE),0),
AND(P402&gt;=16,P402&lt;=18),IFERROR(VLOOKUP(入力項目!$S$16,子育て関連マスタ!$I$26:$M$28,4,FALSE),0),
AND(P402&gt;=19,P402&lt;=20,入力項目!$S$16="高専"),IFERROR(VLOOKUP(入力項目!$S$16,子育て関連マスタ!$I$26:$M$28,4,FALSE),0),
AND(P402&gt;=19,P402&lt;=20,入力項目!$S$16&lt;&gt;"高専"),IFERROR(VLOOKUP(入力項目!$S$17,子育て関連マスタ!$I$32:$M$37,4,FALSE),0),
AND(P402&gt;=21,P402&lt;=22,入力項目!$S$16="高専"),IFERROR(VLOOKUP(入力項目!$S$17,子育て関連マスタ!$I$32:$M$34,4,FALSE),0),
AND(P402&gt;=21,P402&lt;=22,入力項目!$S$16&lt;&gt;"高専"),IFERROR(VLOOKUP(入力項目!$S$17,子育て関連マスタ!$I$32:$M$34,4,FALSE),0),
P402&gt;=23,0
) +
IF($D402=4,
  IFERROR(_xlfn.IFS(
  P402&lt;=入力項目!$S$11,0,
  AND(P402=入力項目!$S$11),IFERROR(VLOOKUP(入力項目!$S$12,子育て関連マスタ!$I$4:$M$5,2,FALSE),0),
  AND(P402=4),IFERROR(VLOOKUP(入力項目!$S$13,子育て関連マスタ!$I$9:$M$12,2,FALSE),0),
  AND(P402=7),IFERROR(VLOOKUP(入力項目!$S$14,子育て関連マスタ!$I$16:$M$17,2,FALSE),0),
  AND(P402=13),IFERROR(VLOOKUP(入力項目!$S$15,子育て関連マスタ!$I$21:$M$22,2,FALSE),0),
  AND(P402=16),IFERROR(VLOOKUP(入力項目!$S$16,子育て関連マスタ!$I$26:$M$28,2,FALSE),0),
  AND(P402=19,入力項目!$S$16&lt;&gt;"高専"),IFERROR(VLOOKUP(入力項目!$S$17,子育て関連マスタ!$I$32:$M$37,2,FALSE),0),
  AND(P402=21,入力項目!$S$16="高専"),IFERROR(VLOOKUP(入力項目!$S$17,子育て関連マスタ!$I$32:$M$37,2,FALSE),0),
  P402&gt;=22,0
  ),0),0
) +
IF(AND(P402&gt;=1,P402&lt;=15),IF($D402=入力項目!$S$8,入力項目!$S$3,0),0) +
IF(AND(P402&gt;=1,P402&lt;=15),IF($D402=5,入力項目!$S$4,0),0) +
IF(AND(P402&gt;=1,P402&lt;=15),IF($D402=12,入力項目!$S$5,0),0) +
IF(AND(入力項目!$S$7=$A402,入力項目!$S$8=$D402),子育て関連マスタ!$C$14,0) +
IFERROR(IF(AND(YEAR(EDATE(DATE(入力項目!$S$7,入力項目!$S$8,1),1))=$A402,MONTH(EDATE(DATE(入力項目!$S$7,入力項目!$S$8,1),1))=$D402),子育て関連マスタ!$C$15,0),0) +
IF(AND(OR(P402=3,P402=5,P402=7),$D402=11),子育て関連マスタ!$C$17,0) +
IF(AND(P402=20,$D402=1),子育て関連マスタ!$C$18,0) +
IF(AND(P402=20,$D402=1),
IFERROR(_xlfn.IFS(
入力項目!$S$10="男",子育て関連マスタ!$C$18,
入力項目!$S$10="女",子育て関連マスタ!$C$19
),0),0
) +
IF(AND(P402&gt;=入力項目!$S$18,P402&lt;=入力項目!$S$19),入力項目!$S$20,0) +
IF(AND(P402&gt;=入力項目!$S$21,P402&lt;=入力項目!$S$22),入力項目!$S$23,0) +
IF(AND(P402&gt;=入力項目!$S$24,P402&lt;=入力項目!$S$25),入力項目!$S$26,0)
)</f>
        <v>0</v>
      </c>
      <c r="AE402">
        <f ca="1">-(
_xlfn.IFS(
Q402&lt;=入力項目!$S$11,0,
AND(Q402&gt;=入力項目!$S$11+1,Q402&lt;=3),IFERROR(VLOOKUP(入力項目!$S$12,子育て関連マスタ!$I$4:$M$5,4,FALSE),0),
AND(Q402&gt;=4,Q402&lt;=6),IFERROR(VLOOKUP(入力項目!$S$13,子育て関連マスタ!$I$9:$M$12,4,FALSE),0),
AND(Q402&gt;=7,Q402&lt;=12),IFERROR(VLOOKUP(入力項目!$S$14,子育て関連マスタ!$I$16:$M$17,4,FALSE),0),
AND(Q402&gt;=13,Q402&lt;=15),IFERROR(VLOOKUP(入力項目!$S$15,子育て関連マスタ!$I$21:$M$22,4,FALSE),0),
AND(Q402&gt;=16,Q402&lt;=18),IFERROR(VLOOKUP(入力項目!$S$16,子育て関連マスタ!$I$26:$M$28,4,FALSE),0),
AND(Q402&gt;=19,Q402&lt;=20,入力項目!$S$16="高専"),IFERROR(VLOOKUP(入力項目!$S$16,子育て関連マスタ!$I$26:$M$28,4,FALSE),0),
AND(Q402&gt;=19,Q402&lt;=20,入力項目!$S$16&lt;&gt;"高専"),IFERROR(VLOOKUP(入力項目!$S$17,子育て関連マスタ!$I$32:$M$37,4,FALSE),0),
AND(Q402&gt;=21,Q402&lt;=22,入力項目!$S$16="高専"),IFERROR(VLOOKUP(入力項目!$S$17,子育て関連マスタ!$I$32:$M$34,4,FALSE),0),
AND(Q402&gt;=21,Q402&lt;=22,入力項目!$S$16&lt;&gt;"高専"),IFERROR(VLOOKUP(入力項目!$S$17,子育て関連マスタ!$I$32:$M$34,4,FALSE),0),
Q402&gt;=23,0
) +
IF($D402=4,
  IFERROR(_xlfn.IFS(
  Q402&lt;=入力項目!$S$11,0,
  AND(Q402=入力項目!$S$11),IFERROR(VLOOKUP(入力項目!$S$12,子育て関連マスタ!$I$4:$M$5,2,FALSE),0),
  AND(Q402=4),IFERROR(VLOOKUP(入力項目!$S$13,子育て関連マスタ!$I$9:$M$12,2,FALSE),0),
  AND(Q402=7),IFERROR(VLOOKUP(入力項目!$S$14,子育て関連マスタ!$I$16:$M$17,2,FALSE),0),
  AND(Q402=13),IFERROR(VLOOKUP(入力項目!$S$15,子育て関連マスタ!$I$21:$M$22,2,FALSE),0),
  AND(Q402=16),IFERROR(VLOOKUP(入力項目!$S$16,子育て関連マスタ!$I$26:$M$28,2,FALSE),0),
  AND(Q402=19,入力項目!$S$16&lt;&gt;"高専"),IFERROR(VLOOKUP(入力項目!$S$17,子育て関連マスタ!$I$32:$M$37,2,FALSE),0),
  AND(Q402=21,入力項目!$S$16="高専"),IFERROR(VLOOKUP(入力項目!$S$17,子育て関連マスタ!$I$32:$M$37,2,FALSE),0),
  Q402&gt;=22,0
  ),0),0
) +
IF(AND(Q402&gt;=1,Q402&lt;=15),IF($D402=入力項目!$S$8,入力項目!$S$3,0),0) +
IF(AND(Q402&gt;=1,Q402&lt;=15),IF($D402=5,入力項目!$S$4,0),0) +
IF(AND(Q402&gt;=1,Q402&lt;=15),IF($D402=12,入力項目!$S$5,0),0) +
IF(AND(入力項目!$S$7=$A402,入力項目!$S$8=$D402),子育て関連マスタ!$C$14,0) +
IFERROR(IF(AND(YEAR(EDATE(DATE(入力項目!$S$7,入力項目!$S$8,1),1))=$A402,MONTH(EDATE(DATE(入力項目!$S$7,入力項目!$S$8,1),1))=$D402),子育て関連マスタ!$C$15,0),0) +
IF(AND(OR(Q402=3,Q402=5,Q402=7),$D402=11),子育て関連マスタ!$C$17,0) +
IF(AND(Q402=20,$D402=1),子育て関連マスタ!$C$18,0) +
IF(AND(Q402=20,$D402=1),
IFERROR(_xlfn.IFS(
入力項目!$S$10="男",子育て関連マスタ!$C$18,
入力項目!$S$10="女",子育て関連マスタ!$C$19
),0),0
) +
IF(AND(Q402&gt;=入力項目!$S$18,Q402&lt;=入力項目!$S$19),入力項目!$S$20,0) +
IF(AND(Q402&gt;=入力項目!$S$21,Q402&lt;=入力項目!$S$22),入力項目!$S$23,0) +
IF(AND(Q402&gt;=入力項目!$S$24,Q402&lt;=入力項目!$S$25),入力項目!$S$26,0)
)</f>
        <v>0</v>
      </c>
      <c r="AF402">
        <f ca="1">-(
_xlfn.IFS(
R402&lt;=入力項目!$S$11,0,
AND(R402&gt;=入力項目!$S$11+1,R402&lt;=3),IFERROR(VLOOKUP(入力項目!$S$12,子育て関連マスタ!$I$4:$M$5,4,FALSE),0),
AND(R402&gt;=4,R402&lt;=6),IFERROR(VLOOKUP(入力項目!$S$13,子育て関連マスタ!$I$9:$M$12,4,FALSE),0),
AND(R402&gt;=7,R402&lt;=12),IFERROR(VLOOKUP(入力項目!$S$14,子育て関連マスタ!$I$16:$M$17,4,FALSE),0),
AND(R402&gt;=13,R402&lt;=15),IFERROR(VLOOKUP(入力項目!$S$15,子育て関連マスタ!$I$21:$M$22,4,FALSE),0),
AND(R402&gt;=16,R402&lt;=18),IFERROR(VLOOKUP(入力項目!$S$16,子育て関連マスタ!$I$26:$M$28,4,FALSE),0),
AND(R402&gt;=19,R402&lt;=20,入力項目!$S$16="高専"),IFERROR(VLOOKUP(入力項目!$S$16,子育て関連マスタ!$I$26:$M$28,4,FALSE),0),
AND(R402&gt;=19,R402&lt;=20,入力項目!$S$16&lt;&gt;"高専"),IFERROR(VLOOKUP(入力項目!$S$17,子育て関連マスタ!$I$32:$M$37,4,FALSE),0),
AND(R402&gt;=21,R402&lt;=22,入力項目!$S$16="高専"),IFERROR(VLOOKUP(入力項目!$S$17,子育て関連マスタ!$I$32:$M$34,4,FALSE),0),
AND(R402&gt;=21,R402&lt;=22,入力項目!$S$16&lt;&gt;"高専"),IFERROR(VLOOKUP(入力項目!$S$17,子育て関連マスタ!$I$32:$M$34,4,FALSE),0),
R402&gt;=23,0
) +
IF($D402=4,
  IFERROR(_xlfn.IFS(
  R402&lt;=入力項目!$S$11,0,
  AND(R402=入力項目!$S$11),IFERROR(VLOOKUP(入力項目!$S$12,子育て関連マスタ!$I$4:$M$5,2,FALSE),0),
  AND(R402=4),IFERROR(VLOOKUP(入力項目!$S$13,子育て関連マスタ!$I$9:$M$12,2,FALSE),0),
  AND(R402=7),IFERROR(VLOOKUP(入力項目!$S$14,子育て関連マスタ!$I$16:$M$17,2,FALSE),0),
  AND(R402=13),IFERROR(VLOOKUP(入力項目!$S$15,子育て関連マスタ!$I$21:$M$22,2,FALSE),0),
  AND(R402=16),IFERROR(VLOOKUP(入力項目!$S$16,子育て関連マスタ!$I$26:$M$28,2,FALSE),0),
  AND(R402=19,入力項目!$S$16&lt;&gt;"高専"),IFERROR(VLOOKUP(入力項目!$S$17,子育て関連マスタ!$I$32:$M$37,2,FALSE),0),
  AND(R402=21,入力項目!$S$16="高専"),IFERROR(VLOOKUP(入力項目!$S$17,子育て関連マスタ!$I$32:$M$37,2,FALSE),0),
  R402&gt;=22,0
  ),0),0
) +
IF(AND(R402&gt;=1,R402&lt;=15),IF($D402=入力項目!$S$8,入力項目!$S$3,0),0) +
IF(AND(R402&gt;=1,R402&lt;=15),IF($D402=5,入力項目!$S$4,0),0) +
IF(AND(R402&gt;=1,R402&lt;=15),IF($D402=12,入力項目!$S$5,0),0) +
IF(AND(入力項目!$S$7=$A402,入力項目!$S$8=$D402),子育て関連マスタ!$C$14,0) +
IFERROR(IF(AND(YEAR(EDATE(DATE(入力項目!$S$7,入力項目!$S$8,1),1))=$A402,MONTH(EDATE(DATE(入力項目!$S$7,入力項目!$S$8,1),1))=$D402),子育て関連マスタ!$C$15,0),0) +
IF(AND(OR(R402=3,R402=5,R402=7),$D402=11),子育て関連マスタ!$C$17,0) +
IF(AND(R402=20,$D402=1),子育て関連マスタ!$C$18,0) +
IF(AND(R402=20,$D402=1),
IFERROR(_xlfn.IFS(
入力項目!$S$10="男",子育て関連マスタ!$C$18,
入力項目!$S$10="女",子育て関連マスタ!$C$19
),0),0
) +
IF(AND(R402&gt;=入力項目!$S$18,R402&lt;=入力項目!$S$19),入力項目!$S$20,0) +
IF(AND(R402&gt;=入力項目!$S$21,R402&lt;=入力項目!$S$22),入力項目!$S$23,0) +
IF(AND(R402&gt;=入力項目!$S$24,R402&lt;=入力項目!$S$25),入力項目!$S$26,0)
)</f>
        <v>0</v>
      </c>
      <c r="AG402">
        <f ca="1">-(
_xlfn.IFS(
S402&lt;=入力項目!$S$11,0,
AND(S402&gt;=入力項目!$S$11+1,S402&lt;=3),IFERROR(VLOOKUP(入力項目!$S$12,子育て関連マスタ!$I$4:$M$5,4,FALSE),0),
AND(S402&gt;=4,S402&lt;=6),IFERROR(VLOOKUP(入力項目!$S$13,子育て関連マスタ!$I$9:$M$12,4,FALSE),0),
AND(S402&gt;=7,S402&lt;=12),IFERROR(VLOOKUP(入力項目!$S$14,子育て関連マスタ!$I$16:$M$17,4,FALSE),0),
AND(S402&gt;=13,S402&lt;=15),IFERROR(VLOOKUP(入力項目!$S$15,子育て関連マスタ!$I$21:$M$22,4,FALSE),0),
AND(S402&gt;=16,S402&lt;=18),IFERROR(VLOOKUP(入力項目!$S$16,子育て関連マスタ!$I$26:$M$28,4,FALSE),0),
AND(S402&gt;=19,S402&lt;=20,入力項目!$S$16="高専"),IFERROR(VLOOKUP(入力項目!$S$16,子育て関連マスタ!$I$26:$M$28,4,FALSE),0),
AND(S402&gt;=19,S402&lt;=20,入力項目!$S$16&lt;&gt;"高専"),IFERROR(VLOOKUP(入力項目!$S$17,子育て関連マスタ!$I$32:$M$37,4,FALSE),0),
AND(S402&gt;=21,S402&lt;=22,入力項目!$S$16="高専"),IFERROR(VLOOKUP(入力項目!$S$17,子育て関連マスタ!$I$32:$M$34,4,FALSE),0),
AND(S402&gt;=21,S402&lt;=22,入力項目!$S$16&lt;&gt;"高専"),IFERROR(VLOOKUP(入力項目!$S$17,子育て関連マスタ!$I$32:$M$34,4,FALSE),0),
S402&gt;=23,0
) +
IF($D402=4,
  IFERROR(_xlfn.IFS(
  S402&lt;=入力項目!$S$11,0,
  AND(S402=入力項目!$S$11),IFERROR(VLOOKUP(入力項目!$S$12,子育て関連マスタ!$I$4:$M$5,2,FALSE),0),
  AND(S402=4),IFERROR(VLOOKUP(入力項目!$S$13,子育て関連マスタ!$I$9:$M$12,2,FALSE),0),
  AND(S402=7),IFERROR(VLOOKUP(入力項目!$S$14,子育て関連マスタ!$I$16:$M$17,2,FALSE),0),
  AND(S402=13),IFERROR(VLOOKUP(入力項目!$S$15,子育て関連マスタ!$I$21:$M$22,2,FALSE),0),
  AND(S402=16),IFERROR(VLOOKUP(入力項目!$S$16,子育て関連マスタ!$I$26:$M$28,2,FALSE),0),
  AND(S402=19,入力項目!$S$16&lt;&gt;"高専"),IFERROR(VLOOKUP(入力項目!$S$17,子育て関連マスタ!$I$32:$M$37,2,FALSE),0),
  AND(S402=21,入力項目!$S$16="高専"),IFERROR(VLOOKUP(入力項目!$S$17,子育て関連マスタ!$I$32:$M$37,2,FALSE),0),
  S402&gt;=22,0
  ),0),0
) +
IF(AND(S402&gt;=1,S402&lt;=15),IF($D402=入力項目!$S$8,入力項目!$S$3,0),0) +
IF(AND(S402&gt;=1,S402&lt;=15),IF($D402=5,入力項目!$S$4,0),0) +
IF(AND(S402&gt;=1,S402&lt;=15),IF($D402=12,入力項目!$S$5,0),0) +
IF(AND(入力項目!$S$7=$A402,入力項目!$S$8=$D402),子育て関連マスタ!$C$14,0) +
IFERROR(IF(AND(YEAR(EDATE(DATE(入力項目!$S$7,入力項目!$S$8,1),1))=$A402,MONTH(EDATE(DATE(入力項目!$S$7,入力項目!$S$8,1),1))=$D402),子育て関連マスタ!$C$15,0),0) +
IF(AND(OR(S402=3,S402=5,S402=7),$D402=11),子育て関連マスタ!$C$17,0) +
IF(AND(S402=20,$D402=1),子育て関連マスタ!$C$18,0) +
IF(AND(S402=20,$D402=1),
IFERROR(_xlfn.IFS(
入力項目!$S$10="男",子育て関連マスタ!$C$18,
入力項目!$S$10="女",子育て関連マスタ!$C$19
),0),0
) +
IF(AND(S402&gt;=入力項目!$S$18,S402&lt;=入力項目!$S$19),入力項目!$S$20,0) +
IF(AND(S402&gt;=入力項目!$S$21,S402&lt;=入力項目!$S$22),入力項目!$S$23,0) +
IF(AND(S402&gt;=入力項目!$S$24,S402&lt;=入力項目!$S$25),入力項目!$S$26,0)
)</f>
        <v>0</v>
      </c>
      <c r="AH402">
        <f ca="1">-(
_xlfn.IFS(
T402&lt;=入力項目!$S$11,0,
AND(T402&gt;=入力項目!$S$11+1,T402&lt;=3),IFERROR(VLOOKUP(入力項目!$S$12,子育て関連マスタ!$I$4:$M$5,4,FALSE),0),
AND(T402&gt;=4,T402&lt;=6),IFERROR(VLOOKUP(入力項目!$S$13,子育て関連マスタ!$I$9:$M$12,4,FALSE),0),
AND(T402&gt;=7,T402&lt;=12),IFERROR(VLOOKUP(入力項目!$S$14,子育て関連マスタ!$I$16:$M$17,4,FALSE),0),
AND(T402&gt;=13,T402&lt;=15),IFERROR(VLOOKUP(入力項目!$S$15,子育て関連マスタ!$I$21:$M$22,4,FALSE),0),
AND(T402&gt;=16,T402&lt;=18),IFERROR(VLOOKUP(入力項目!$S$16,子育て関連マスタ!$I$26:$M$28,4,FALSE),0),
AND(T402&gt;=19,T402&lt;=20,入力項目!$S$16="高専"),IFERROR(VLOOKUP(入力項目!$S$16,子育て関連マスタ!$I$26:$M$28,4,FALSE),0),
AND(T402&gt;=19,T402&lt;=20,入力項目!$S$16&lt;&gt;"高専"),IFERROR(VLOOKUP(入力項目!$S$17,子育て関連マスタ!$I$32:$M$37,4,FALSE),0),
AND(T402&gt;=21,T402&lt;=22,入力項目!$S$16="高専"),IFERROR(VLOOKUP(入力項目!$S$17,子育て関連マスタ!$I$32:$M$34,4,FALSE),0),
AND(T402&gt;=21,T402&lt;=22,入力項目!$S$16&lt;&gt;"高専"),IFERROR(VLOOKUP(入力項目!$S$17,子育て関連マスタ!$I$32:$M$34,4,FALSE),0),
T402&gt;=23,0
) +
IF($D402=4,
  IFERROR(_xlfn.IFS(
  T402&lt;=入力項目!$S$11,0,
  AND(T402=入力項目!$S$11),IFERROR(VLOOKUP(入力項目!$S$12,子育て関連マスタ!$I$4:$M$5,2,FALSE),0),
  AND(T402=4),IFERROR(VLOOKUP(入力項目!$S$13,子育て関連マスタ!$I$9:$M$12,2,FALSE),0),
  AND(T402=7),IFERROR(VLOOKUP(入力項目!$S$14,子育て関連マスタ!$I$16:$M$17,2,FALSE),0),
  AND(T402=13),IFERROR(VLOOKUP(入力項目!$S$15,子育て関連マスタ!$I$21:$M$22,2,FALSE),0),
  AND(T402=16),IFERROR(VLOOKUP(入力項目!$S$16,子育て関連マスタ!$I$26:$M$28,2,FALSE),0),
  AND(T402=19,入力項目!$S$16&lt;&gt;"高専"),IFERROR(VLOOKUP(入力項目!$S$17,子育て関連マスタ!$I$32:$M$37,2,FALSE),0),
  AND(T402=21,入力項目!$S$16="高専"),IFERROR(VLOOKUP(入力項目!$S$17,子育て関連マスタ!$I$32:$M$37,2,FALSE),0),
  T402&gt;=22,0
  ),0),0
) +
IF(AND(T402&gt;=1,T402&lt;=15),IF($D402=入力項目!$S$8,入力項目!$S$3,0),0) +
IF(AND(T402&gt;=1,T402&lt;=15),IF($D402=5,入力項目!$S$4,0),0) +
IF(AND(T402&gt;=1,T402&lt;=15),IF($D402=12,入力項目!$S$5,0),0) +
IF(AND(入力項目!$S$7=$A402,入力項目!$S$8=$D402),子育て関連マスタ!$C$14,0) +
IFERROR(IF(AND(YEAR(EDATE(DATE(入力項目!$S$7,入力項目!$S$8,1),1))=$A402,MONTH(EDATE(DATE(入力項目!$S$7,入力項目!$S$8,1),1))=$D402),子育て関連マスタ!$C$15,0),0) +
IF(AND(OR(T402=3,T402=5,T402=7),$D402=11),子育て関連マスタ!$C$17,0) +
IF(AND(T402=20,$D402=1),子育て関連マスタ!$C$18,0) +
IF(AND(T402=20,$D402=1),
IFERROR(_xlfn.IFS(
入力項目!$S$10="男",子育て関連マスタ!$C$18,
入力項目!$S$10="女",子育て関連マスタ!$C$19
),0),0
) +
IF(AND(T402&gt;=入力項目!$S$18,T402&lt;=入力項目!$S$19),入力項目!$S$20,0) +
IF(AND(T402&gt;=入力項目!$S$21,T402&lt;=入力項目!$S$22),入力項目!$S$23,0) +
IF(AND(T402&gt;=入力項目!$S$24,T402&lt;=入力項目!$S$25),入力項目!$S$26,0)
)</f>
        <v>0</v>
      </c>
      <c r="AI402">
        <f ca="1">-(
_xlfn.IFS(
U402&lt;=入力項目!$S$11,0,
AND(U402&gt;=入力項目!$S$11+1,U402&lt;=3),IFERROR(VLOOKUP(入力項目!$S$12,子育て関連マスタ!$I$4:$M$5,4,FALSE),0),
AND(U402&gt;=4,U402&lt;=6),IFERROR(VLOOKUP(入力項目!$S$13,子育て関連マスタ!$I$9:$M$12,4,FALSE),0),
AND(U402&gt;=7,U402&lt;=12),IFERROR(VLOOKUP(入力項目!$S$14,子育て関連マスタ!$I$16:$M$17,4,FALSE),0),
AND(U402&gt;=13,U402&lt;=15),IFERROR(VLOOKUP(入力項目!$S$15,子育て関連マスタ!$I$21:$M$22,4,FALSE),0),
AND(U402&gt;=16,U402&lt;=18),IFERROR(VLOOKUP(入力項目!$S$16,子育て関連マスタ!$I$26:$M$28,4,FALSE),0),
AND(U402&gt;=19,U402&lt;=20,入力項目!$S$16="高専"),IFERROR(VLOOKUP(入力項目!$S$16,子育て関連マスタ!$I$26:$M$28,4,FALSE),0),
AND(U402&gt;=19,U402&lt;=20,入力項目!$S$16&lt;&gt;"高専"),IFERROR(VLOOKUP(入力項目!$S$17,子育て関連マスタ!$I$32:$M$37,4,FALSE),0),
AND(U402&gt;=21,U402&lt;=22,入力項目!$S$16="高専"),IFERROR(VLOOKUP(入力項目!$S$17,子育て関連マスタ!$I$32:$M$34,4,FALSE),0),
AND(U402&gt;=21,U402&lt;=22,入力項目!$S$16&lt;&gt;"高専"),IFERROR(VLOOKUP(入力項目!$S$17,子育て関連マスタ!$I$32:$M$34,4,FALSE),0),
U402&gt;=23,0
) +
IF($D402=4,
  IFERROR(_xlfn.IFS(
  U402&lt;=入力項目!$S$11,0,
  AND(U402=入力項目!$S$11),IFERROR(VLOOKUP(入力項目!$S$12,子育て関連マスタ!$I$4:$M$5,2,FALSE),0),
  AND(U402=4),IFERROR(VLOOKUP(入力項目!$S$13,子育て関連マスタ!$I$9:$M$12,2,FALSE),0),
  AND(U402=7),IFERROR(VLOOKUP(入力項目!$S$14,子育て関連マスタ!$I$16:$M$17,2,FALSE),0),
  AND(U402=13),IFERROR(VLOOKUP(入力項目!$S$15,子育て関連マスタ!$I$21:$M$22,2,FALSE),0),
  AND(U402=16),IFERROR(VLOOKUP(入力項目!$S$16,子育て関連マスタ!$I$26:$M$28,2,FALSE),0),
  AND(U402=19,入力項目!$S$16&lt;&gt;"高専"),IFERROR(VLOOKUP(入力項目!$S$17,子育て関連マスタ!$I$32:$M$37,2,FALSE),0),
  AND(U402=21,入力項目!$S$16="高専"),IFERROR(VLOOKUP(入力項目!$S$17,子育て関連マスタ!$I$32:$M$37,2,FALSE),0),
  U402&gt;=22,0
  ),0),0
) +
IF(AND(U402&gt;=1,U402&lt;=15),IF($D402=入力項目!$S$8,入力項目!$S$3,0),0) +
IF(AND(U402&gt;=1,U402&lt;=15),IF($D402=5,入力項目!$S$4,0),0) +
IF(AND(U402&gt;=1,U402&lt;=15),IF($D402=12,入力項目!$S$5,0),0) +
IF(AND(入力項目!$S$7=$A402,入力項目!$S$8=$D402),子育て関連マスタ!$C$14,0) +
IFERROR(IF(AND(YEAR(EDATE(DATE(入力項目!$S$7,入力項目!$S$8,1),1))=$A402,MONTH(EDATE(DATE(入力項目!$S$7,入力項目!$S$8,1),1))=$D402),子育て関連マスタ!$C$15,0),0) +
IF(AND(OR(U402=3,U402=5,U402=7),$D402=11),子育て関連マスタ!$C$17,0) +
IF(AND(U402=20,$D402=1),子育て関連マスタ!$C$18,0) +
IF(AND(U402=20,$D402=1),
IFERROR(_xlfn.IFS(
入力項目!$S$10="男",子育て関連マスタ!$C$18,
入力項目!$S$10="女",子育て関連マスタ!$C$19
),0),0
) +
IF(AND(U402&gt;=入力項目!$S$18,U402&lt;=入力項目!$S$19),入力項目!$S$20,0) +
IF(AND(U402&gt;=入力項目!$S$21,U402&lt;=入力項目!$S$22),入力項目!$S$23,0) +
IF(AND(U402&gt;=入力項目!$S$24,U402&lt;=入力項目!$S$25),入力項目!$S$26,0)
)</f>
        <v>0</v>
      </c>
      <c r="AJ402" s="10">
        <f ca="1">-VLOOKUP($D402,月別収支!$A$2:$H$13,7,FALSE)</f>
        <v>-20000</v>
      </c>
    </row>
    <row r="403" spans="1:36" x14ac:dyDescent="0.4">
      <c r="A403">
        <f t="shared" ca="1" si="105"/>
        <v>2058</v>
      </c>
      <c r="B403">
        <f t="shared" ca="1" si="112"/>
        <v>2057</v>
      </c>
      <c r="C403">
        <f t="shared" ca="1" si="113"/>
        <v>34</v>
      </c>
      <c r="D403">
        <f t="shared" ca="1" si="106"/>
        <v>1</v>
      </c>
      <c r="E403" t="str">
        <f t="shared" ca="1" si="107"/>
        <v>2058年1月</v>
      </c>
      <c r="F403">
        <f ca="1">IF(OR(入力項目!$N$5&lt;$A403,AND(入力項目!$N$5=$A403,入力項目!$N$6&lt;$D403)),IF(F402=0,1,IF(G403=12,F402+1,F402)),0)</f>
        <v>33</v>
      </c>
      <c r="G403">
        <f ca="1">IF(OR(入力項目!$N$5&lt;$A403,AND(入力項目!$N$5=$A403,入力項目!$N$6&lt;$D403)),IF(G402=12,1,G402+1),0)</f>
        <v>3</v>
      </c>
      <c r="H403" t="str">
        <f t="shared" ca="1" si="108"/>
        <v>33_3</v>
      </c>
      <c r="I403">
        <f ca="1">IF(
  IFERROR(AND($C403&gt;0,MOD($C403,入力項目!$N$22)=0,$D403=入力項目!$N$23), FALSE),
  1,
  IF(
    AND(I402&gt;0,J402=12),
    IF(I402=入力項目!$N$28, 0, I402+1),
    I402
  )
)</f>
        <v>0</v>
      </c>
      <c r="J403">
        <f ca="1">IF($D403=入力項目!$N$23,1,IFERROR(J402+1,1))</f>
        <v>8</v>
      </c>
      <c r="K403" t="str">
        <f t="shared" ca="1" si="109"/>
        <v>0_8</v>
      </c>
      <c r="L403">
        <f ca="1">L402+IF(入力項目!$D$4=$D403,1,0)</f>
        <v>62</v>
      </c>
      <c r="M403" t="str">
        <f t="shared" ca="1" si="110"/>
        <v>62歳</v>
      </c>
      <c r="N403">
        <f t="shared" ca="1" si="114"/>
        <v>63</v>
      </c>
      <c r="O403" t="str">
        <f t="shared" ca="1" si="111"/>
        <v>63歳</v>
      </c>
      <c r="P403">
        <f t="shared" ca="1" si="115"/>
        <v>37</v>
      </c>
      <c r="Q403">
        <f t="shared" ca="1" si="116"/>
        <v>35</v>
      </c>
      <c r="R403">
        <f t="shared" ca="1" si="117"/>
        <v>2058</v>
      </c>
      <c r="S403">
        <f t="shared" ca="1" si="118"/>
        <v>2058</v>
      </c>
      <c r="T403">
        <f t="shared" ca="1" si="119"/>
        <v>2058</v>
      </c>
      <c r="U403">
        <f t="shared" ca="1" si="120"/>
        <v>2058</v>
      </c>
      <c r="V403" s="10">
        <f t="shared" ca="1" si="121"/>
        <v>50659345</v>
      </c>
      <c r="W403" s="10">
        <f ca="1">IF($L403&lt;その他マスタ!$B$1,VLOOKUP($D403,月別収支!$A$2:$H$13,2,FALSE),その他マスタ!$B$3)+IF(AND($L403=その他マスタ!$B$1,入力項目!$I$9="あり",$D403=入力項目!$D$4),その他マスタ!$B$2,0)</f>
        <v>300000</v>
      </c>
      <c r="X403" s="10">
        <f ca="1">-IF(入力項目!$K$5=TRUE,
IF($F403+$G403&lt;3,VLOOKUP($D403,月別収支!$A$2:$H$13,8,FALSE),0)+IFERROR(VLOOKUP($H403,住宅ローン計算!C:P,13,FALSE),0)+IF($F403&gt;1,IF(OR($G403=3,$G403=6,$G403=9,$G403=12),ROUNDUP(入力項目!$N$18/4,0),0),0),
VLOOKUP($D403,月別収支!$A$2:$H$13,8,FALSE))</f>
        <v>-91090</v>
      </c>
      <c r="Y403" s="10">
        <f ca="1">-VLOOKUP($D403,月別収支!$A$2:$H$13,3,FALSE)</f>
        <v>-75000</v>
      </c>
      <c r="Z403" s="10">
        <f ca="1">-VLOOKUP($D403,月別収支!$A$2:$H$13,4,FALSE)</f>
        <v>-27000</v>
      </c>
      <c r="AA403" s="10">
        <f ca="1">-VLOOKUP($D403,月別収支!$A$2:$H$13,6,FALSE)</f>
        <v>-10000</v>
      </c>
      <c r="AB403" s="10">
        <f ca="1">-(
VLOOKUP($D403,月別収支!$A$2:$H$13,5,FALSE)+IF(AND(入力項目!$I$27&lt;=$A403,ISEVEN($A403-入力項目!$I$27),入力項目!$I$28=$D403),入力項目!$I$26,0)
+IF(入力項目!$K$26=TRUE,
IFERROR(VLOOKUP($K403,マイカーローン計算!C:P,13,FALSE),0),
IFERROR(
  IF(AND($C403&gt;0,MOD($C403,入力項目!$N$22)=0,$D403=入力項目!$N$23),入力項目!$N$24,0),
 0
)
)
)</f>
        <v>-20000</v>
      </c>
      <c r="AC403" s="10">
        <f ca="1">-IF($A403&lt;入力項目!$N$33,入力項目!$N$35,IF(AND($A403=入力項目!$N$33,$D403&lt;=入力項目!$N$34),入力項目!$N$35,0))</f>
        <v>0</v>
      </c>
      <c r="AD403">
        <f ca="1">-(
_xlfn.IFS(
P403&lt;=入力項目!$S$11,0,
AND(P403&gt;=入力項目!$S$11+1,P403&lt;=3),IFERROR(VLOOKUP(入力項目!$S$12,子育て関連マスタ!$I$4:$M$5,4,FALSE),0),
AND(P403&gt;=4,P403&lt;=6),IFERROR(VLOOKUP(入力項目!$S$13,子育て関連マスタ!$I$9:$M$12,4,FALSE),0),
AND(P403&gt;=7,P403&lt;=12),IFERROR(VLOOKUP(入力項目!$S$14,子育て関連マスタ!$I$16:$M$17,4,FALSE),0),
AND(P403&gt;=13,P403&lt;=15),IFERROR(VLOOKUP(入力項目!$S$15,子育て関連マスタ!$I$21:$M$22,4,FALSE),0),
AND(P403&gt;=16,P403&lt;=18),IFERROR(VLOOKUP(入力項目!$S$16,子育て関連マスタ!$I$26:$M$28,4,FALSE),0),
AND(P403&gt;=19,P403&lt;=20,入力項目!$S$16="高専"),IFERROR(VLOOKUP(入力項目!$S$16,子育て関連マスタ!$I$26:$M$28,4,FALSE),0),
AND(P403&gt;=19,P403&lt;=20,入力項目!$S$16&lt;&gt;"高専"),IFERROR(VLOOKUP(入力項目!$S$17,子育て関連マスタ!$I$32:$M$37,4,FALSE),0),
AND(P403&gt;=21,P403&lt;=22,入力項目!$S$16="高専"),IFERROR(VLOOKUP(入力項目!$S$17,子育て関連マスタ!$I$32:$M$34,4,FALSE),0),
AND(P403&gt;=21,P403&lt;=22,入力項目!$S$16&lt;&gt;"高専"),IFERROR(VLOOKUP(入力項目!$S$17,子育て関連マスタ!$I$32:$M$34,4,FALSE),0),
P403&gt;=23,0
) +
IF($D403=4,
  IFERROR(_xlfn.IFS(
  P403&lt;=入力項目!$S$11,0,
  AND(P403=入力項目!$S$11),IFERROR(VLOOKUP(入力項目!$S$12,子育て関連マスタ!$I$4:$M$5,2,FALSE),0),
  AND(P403=4),IFERROR(VLOOKUP(入力項目!$S$13,子育て関連マスタ!$I$9:$M$12,2,FALSE),0),
  AND(P403=7),IFERROR(VLOOKUP(入力項目!$S$14,子育て関連マスタ!$I$16:$M$17,2,FALSE),0),
  AND(P403=13),IFERROR(VLOOKUP(入力項目!$S$15,子育て関連マスタ!$I$21:$M$22,2,FALSE),0),
  AND(P403=16),IFERROR(VLOOKUP(入力項目!$S$16,子育て関連マスタ!$I$26:$M$28,2,FALSE),0),
  AND(P403=19,入力項目!$S$16&lt;&gt;"高専"),IFERROR(VLOOKUP(入力項目!$S$17,子育て関連マスタ!$I$32:$M$37,2,FALSE),0),
  AND(P403=21,入力項目!$S$16="高専"),IFERROR(VLOOKUP(入力項目!$S$17,子育て関連マスタ!$I$32:$M$37,2,FALSE),0),
  P403&gt;=22,0
  ),0),0
) +
IF(AND(P403&gt;=1,P403&lt;=15),IF($D403=入力項目!$S$8,入力項目!$S$3,0),0) +
IF(AND(P403&gt;=1,P403&lt;=15),IF($D403=5,入力項目!$S$4,0),0) +
IF(AND(P403&gt;=1,P403&lt;=15),IF($D403=12,入力項目!$S$5,0),0) +
IF(AND(入力項目!$S$7=$A403,入力項目!$S$8=$D403),子育て関連マスタ!$C$14,0) +
IFERROR(IF(AND(YEAR(EDATE(DATE(入力項目!$S$7,入力項目!$S$8,1),1))=$A403,MONTH(EDATE(DATE(入力項目!$S$7,入力項目!$S$8,1),1))=$D403),子育て関連マスタ!$C$15,0),0) +
IF(AND(OR(P403=3,P403=5,P403=7),$D403=11),子育て関連マスタ!$C$17,0) +
IF(AND(P403=20,$D403=1),子育て関連マスタ!$C$18,0) +
IF(AND(P403=20,$D403=1),
IFERROR(_xlfn.IFS(
入力項目!$S$10="男",子育て関連マスタ!$C$18,
入力項目!$S$10="女",子育て関連マスタ!$C$19
),0),0
) +
IF(AND(P403&gt;=入力項目!$S$18,P403&lt;=入力項目!$S$19),入力項目!$S$20,0) +
IF(AND(P403&gt;=入力項目!$S$21,P403&lt;=入力項目!$S$22),入力項目!$S$23,0) +
IF(AND(P403&gt;=入力項目!$S$24,P403&lt;=入力項目!$S$25),入力項目!$S$26,0)
)</f>
        <v>0</v>
      </c>
      <c r="AE403">
        <f ca="1">-(
_xlfn.IFS(
Q403&lt;=入力項目!$S$11,0,
AND(Q403&gt;=入力項目!$S$11+1,Q403&lt;=3),IFERROR(VLOOKUP(入力項目!$S$12,子育て関連マスタ!$I$4:$M$5,4,FALSE),0),
AND(Q403&gt;=4,Q403&lt;=6),IFERROR(VLOOKUP(入力項目!$S$13,子育て関連マスタ!$I$9:$M$12,4,FALSE),0),
AND(Q403&gt;=7,Q403&lt;=12),IFERROR(VLOOKUP(入力項目!$S$14,子育て関連マスタ!$I$16:$M$17,4,FALSE),0),
AND(Q403&gt;=13,Q403&lt;=15),IFERROR(VLOOKUP(入力項目!$S$15,子育て関連マスタ!$I$21:$M$22,4,FALSE),0),
AND(Q403&gt;=16,Q403&lt;=18),IFERROR(VLOOKUP(入力項目!$S$16,子育て関連マスタ!$I$26:$M$28,4,FALSE),0),
AND(Q403&gt;=19,Q403&lt;=20,入力項目!$S$16="高専"),IFERROR(VLOOKUP(入力項目!$S$16,子育て関連マスタ!$I$26:$M$28,4,FALSE),0),
AND(Q403&gt;=19,Q403&lt;=20,入力項目!$S$16&lt;&gt;"高専"),IFERROR(VLOOKUP(入力項目!$S$17,子育て関連マスタ!$I$32:$M$37,4,FALSE),0),
AND(Q403&gt;=21,Q403&lt;=22,入力項目!$S$16="高専"),IFERROR(VLOOKUP(入力項目!$S$17,子育て関連マスタ!$I$32:$M$34,4,FALSE),0),
AND(Q403&gt;=21,Q403&lt;=22,入力項目!$S$16&lt;&gt;"高専"),IFERROR(VLOOKUP(入力項目!$S$17,子育て関連マスタ!$I$32:$M$34,4,FALSE),0),
Q403&gt;=23,0
) +
IF($D403=4,
  IFERROR(_xlfn.IFS(
  Q403&lt;=入力項目!$S$11,0,
  AND(Q403=入力項目!$S$11),IFERROR(VLOOKUP(入力項目!$S$12,子育て関連マスタ!$I$4:$M$5,2,FALSE),0),
  AND(Q403=4),IFERROR(VLOOKUP(入力項目!$S$13,子育て関連マスタ!$I$9:$M$12,2,FALSE),0),
  AND(Q403=7),IFERROR(VLOOKUP(入力項目!$S$14,子育て関連マスタ!$I$16:$M$17,2,FALSE),0),
  AND(Q403=13),IFERROR(VLOOKUP(入力項目!$S$15,子育て関連マスタ!$I$21:$M$22,2,FALSE),0),
  AND(Q403=16),IFERROR(VLOOKUP(入力項目!$S$16,子育て関連マスタ!$I$26:$M$28,2,FALSE),0),
  AND(Q403=19,入力項目!$S$16&lt;&gt;"高専"),IFERROR(VLOOKUP(入力項目!$S$17,子育て関連マスタ!$I$32:$M$37,2,FALSE),0),
  AND(Q403=21,入力項目!$S$16="高専"),IFERROR(VLOOKUP(入力項目!$S$17,子育て関連マスタ!$I$32:$M$37,2,FALSE),0),
  Q403&gt;=22,0
  ),0),0
) +
IF(AND(Q403&gt;=1,Q403&lt;=15),IF($D403=入力項目!$S$8,入力項目!$S$3,0),0) +
IF(AND(Q403&gt;=1,Q403&lt;=15),IF($D403=5,入力項目!$S$4,0),0) +
IF(AND(Q403&gt;=1,Q403&lt;=15),IF($D403=12,入力項目!$S$5,0),0) +
IF(AND(入力項目!$S$7=$A403,入力項目!$S$8=$D403),子育て関連マスタ!$C$14,0) +
IFERROR(IF(AND(YEAR(EDATE(DATE(入力項目!$S$7,入力項目!$S$8,1),1))=$A403,MONTH(EDATE(DATE(入力項目!$S$7,入力項目!$S$8,1),1))=$D403),子育て関連マスタ!$C$15,0),0) +
IF(AND(OR(Q403=3,Q403=5,Q403=7),$D403=11),子育て関連マスタ!$C$17,0) +
IF(AND(Q403=20,$D403=1),子育て関連マスタ!$C$18,0) +
IF(AND(Q403=20,$D403=1),
IFERROR(_xlfn.IFS(
入力項目!$S$10="男",子育て関連マスタ!$C$18,
入力項目!$S$10="女",子育て関連マスタ!$C$19
),0),0
) +
IF(AND(Q403&gt;=入力項目!$S$18,Q403&lt;=入力項目!$S$19),入力項目!$S$20,0) +
IF(AND(Q403&gt;=入力項目!$S$21,Q403&lt;=入力項目!$S$22),入力項目!$S$23,0) +
IF(AND(Q403&gt;=入力項目!$S$24,Q403&lt;=入力項目!$S$25),入力項目!$S$26,0)
)</f>
        <v>0</v>
      </c>
      <c r="AF403">
        <f ca="1">-(
_xlfn.IFS(
R403&lt;=入力項目!$S$11,0,
AND(R403&gt;=入力項目!$S$11+1,R403&lt;=3),IFERROR(VLOOKUP(入力項目!$S$12,子育て関連マスタ!$I$4:$M$5,4,FALSE),0),
AND(R403&gt;=4,R403&lt;=6),IFERROR(VLOOKUP(入力項目!$S$13,子育て関連マスタ!$I$9:$M$12,4,FALSE),0),
AND(R403&gt;=7,R403&lt;=12),IFERROR(VLOOKUP(入力項目!$S$14,子育て関連マスタ!$I$16:$M$17,4,FALSE),0),
AND(R403&gt;=13,R403&lt;=15),IFERROR(VLOOKUP(入力項目!$S$15,子育て関連マスタ!$I$21:$M$22,4,FALSE),0),
AND(R403&gt;=16,R403&lt;=18),IFERROR(VLOOKUP(入力項目!$S$16,子育て関連マスタ!$I$26:$M$28,4,FALSE),0),
AND(R403&gt;=19,R403&lt;=20,入力項目!$S$16="高専"),IFERROR(VLOOKUP(入力項目!$S$16,子育て関連マスタ!$I$26:$M$28,4,FALSE),0),
AND(R403&gt;=19,R403&lt;=20,入力項目!$S$16&lt;&gt;"高専"),IFERROR(VLOOKUP(入力項目!$S$17,子育て関連マスタ!$I$32:$M$37,4,FALSE),0),
AND(R403&gt;=21,R403&lt;=22,入力項目!$S$16="高専"),IFERROR(VLOOKUP(入力項目!$S$17,子育て関連マスタ!$I$32:$M$34,4,FALSE),0),
AND(R403&gt;=21,R403&lt;=22,入力項目!$S$16&lt;&gt;"高専"),IFERROR(VLOOKUP(入力項目!$S$17,子育て関連マスタ!$I$32:$M$34,4,FALSE),0),
R403&gt;=23,0
) +
IF($D403=4,
  IFERROR(_xlfn.IFS(
  R403&lt;=入力項目!$S$11,0,
  AND(R403=入力項目!$S$11),IFERROR(VLOOKUP(入力項目!$S$12,子育て関連マスタ!$I$4:$M$5,2,FALSE),0),
  AND(R403=4),IFERROR(VLOOKUP(入力項目!$S$13,子育て関連マスタ!$I$9:$M$12,2,FALSE),0),
  AND(R403=7),IFERROR(VLOOKUP(入力項目!$S$14,子育て関連マスタ!$I$16:$M$17,2,FALSE),0),
  AND(R403=13),IFERROR(VLOOKUP(入力項目!$S$15,子育て関連マスタ!$I$21:$M$22,2,FALSE),0),
  AND(R403=16),IFERROR(VLOOKUP(入力項目!$S$16,子育て関連マスタ!$I$26:$M$28,2,FALSE),0),
  AND(R403=19,入力項目!$S$16&lt;&gt;"高専"),IFERROR(VLOOKUP(入力項目!$S$17,子育て関連マスタ!$I$32:$M$37,2,FALSE),0),
  AND(R403=21,入力項目!$S$16="高専"),IFERROR(VLOOKUP(入力項目!$S$17,子育て関連マスタ!$I$32:$M$37,2,FALSE),0),
  R403&gt;=22,0
  ),0),0
) +
IF(AND(R403&gt;=1,R403&lt;=15),IF($D403=入力項目!$S$8,入力項目!$S$3,0),0) +
IF(AND(R403&gt;=1,R403&lt;=15),IF($D403=5,入力項目!$S$4,0),0) +
IF(AND(R403&gt;=1,R403&lt;=15),IF($D403=12,入力項目!$S$5,0),0) +
IF(AND(入力項目!$S$7=$A403,入力項目!$S$8=$D403),子育て関連マスタ!$C$14,0) +
IFERROR(IF(AND(YEAR(EDATE(DATE(入力項目!$S$7,入力項目!$S$8,1),1))=$A403,MONTH(EDATE(DATE(入力項目!$S$7,入力項目!$S$8,1),1))=$D403),子育て関連マスタ!$C$15,0),0) +
IF(AND(OR(R403=3,R403=5,R403=7),$D403=11),子育て関連マスタ!$C$17,0) +
IF(AND(R403=20,$D403=1),子育て関連マスタ!$C$18,0) +
IF(AND(R403=20,$D403=1),
IFERROR(_xlfn.IFS(
入力項目!$S$10="男",子育て関連マスタ!$C$18,
入力項目!$S$10="女",子育て関連マスタ!$C$19
),0),0
) +
IF(AND(R403&gt;=入力項目!$S$18,R403&lt;=入力項目!$S$19),入力項目!$S$20,0) +
IF(AND(R403&gt;=入力項目!$S$21,R403&lt;=入力項目!$S$22),入力項目!$S$23,0) +
IF(AND(R403&gt;=入力項目!$S$24,R403&lt;=入力項目!$S$25),入力項目!$S$26,0)
)</f>
        <v>0</v>
      </c>
      <c r="AG403">
        <f ca="1">-(
_xlfn.IFS(
S403&lt;=入力項目!$S$11,0,
AND(S403&gt;=入力項目!$S$11+1,S403&lt;=3),IFERROR(VLOOKUP(入力項目!$S$12,子育て関連マスタ!$I$4:$M$5,4,FALSE),0),
AND(S403&gt;=4,S403&lt;=6),IFERROR(VLOOKUP(入力項目!$S$13,子育て関連マスタ!$I$9:$M$12,4,FALSE),0),
AND(S403&gt;=7,S403&lt;=12),IFERROR(VLOOKUP(入力項目!$S$14,子育て関連マスタ!$I$16:$M$17,4,FALSE),0),
AND(S403&gt;=13,S403&lt;=15),IFERROR(VLOOKUP(入力項目!$S$15,子育て関連マスタ!$I$21:$M$22,4,FALSE),0),
AND(S403&gt;=16,S403&lt;=18),IFERROR(VLOOKUP(入力項目!$S$16,子育て関連マスタ!$I$26:$M$28,4,FALSE),0),
AND(S403&gt;=19,S403&lt;=20,入力項目!$S$16="高専"),IFERROR(VLOOKUP(入力項目!$S$16,子育て関連マスタ!$I$26:$M$28,4,FALSE),0),
AND(S403&gt;=19,S403&lt;=20,入力項目!$S$16&lt;&gt;"高専"),IFERROR(VLOOKUP(入力項目!$S$17,子育て関連マスタ!$I$32:$M$37,4,FALSE),0),
AND(S403&gt;=21,S403&lt;=22,入力項目!$S$16="高専"),IFERROR(VLOOKUP(入力項目!$S$17,子育て関連マスタ!$I$32:$M$34,4,FALSE),0),
AND(S403&gt;=21,S403&lt;=22,入力項目!$S$16&lt;&gt;"高専"),IFERROR(VLOOKUP(入力項目!$S$17,子育て関連マスタ!$I$32:$M$34,4,FALSE),0),
S403&gt;=23,0
) +
IF($D403=4,
  IFERROR(_xlfn.IFS(
  S403&lt;=入力項目!$S$11,0,
  AND(S403=入力項目!$S$11),IFERROR(VLOOKUP(入力項目!$S$12,子育て関連マスタ!$I$4:$M$5,2,FALSE),0),
  AND(S403=4),IFERROR(VLOOKUP(入力項目!$S$13,子育て関連マスタ!$I$9:$M$12,2,FALSE),0),
  AND(S403=7),IFERROR(VLOOKUP(入力項目!$S$14,子育て関連マスタ!$I$16:$M$17,2,FALSE),0),
  AND(S403=13),IFERROR(VLOOKUP(入力項目!$S$15,子育て関連マスタ!$I$21:$M$22,2,FALSE),0),
  AND(S403=16),IFERROR(VLOOKUP(入力項目!$S$16,子育て関連マスタ!$I$26:$M$28,2,FALSE),0),
  AND(S403=19,入力項目!$S$16&lt;&gt;"高専"),IFERROR(VLOOKUP(入力項目!$S$17,子育て関連マスタ!$I$32:$M$37,2,FALSE),0),
  AND(S403=21,入力項目!$S$16="高専"),IFERROR(VLOOKUP(入力項目!$S$17,子育て関連マスタ!$I$32:$M$37,2,FALSE),0),
  S403&gt;=22,0
  ),0),0
) +
IF(AND(S403&gt;=1,S403&lt;=15),IF($D403=入力項目!$S$8,入力項目!$S$3,0),0) +
IF(AND(S403&gt;=1,S403&lt;=15),IF($D403=5,入力項目!$S$4,0),0) +
IF(AND(S403&gt;=1,S403&lt;=15),IF($D403=12,入力項目!$S$5,0),0) +
IF(AND(入力項目!$S$7=$A403,入力項目!$S$8=$D403),子育て関連マスタ!$C$14,0) +
IFERROR(IF(AND(YEAR(EDATE(DATE(入力項目!$S$7,入力項目!$S$8,1),1))=$A403,MONTH(EDATE(DATE(入力項目!$S$7,入力項目!$S$8,1),1))=$D403),子育て関連マスタ!$C$15,0),0) +
IF(AND(OR(S403=3,S403=5,S403=7),$D403=11),子育て関連マスタ!$C$17,0) +
IF(AND(S403=20,$D403=1),子育て関連マスタ!$C$18,0) +
IF(AND(S403=20,$D403=1),
IFERROR(_xlfn.IFS(
入力項目!$S$10="男",子育て関連マスタ!$C$18,
入力項目!$S$10="女",子育て関連マスタ!$C$19
),0),0
) +
IF(AND(S403&gt;=入力項目!$S$18,S403&lt;=入力項目!$S$19),入力項目!$S$20,0) +
IF(AND(S403&gt;=入力項目!$S$21,S403&lt;=入力項目!$S$22),入力項目!$S$23,0) +
IF(AND(S403&gt;=入力項目!$S$24,S403&lt;=入力項目!$S$25),入力項目!$S$26,0)
)</f>
        <v>0</v>
      </c>
      <c r="AH403">
        <f ca="1">-(
_xlfn.IFS(
T403&lt;=入力項目!$S$11,0,
AND(T403&gt;=入力項目!$S$11+1,T403&lt;=3),IFERROR(VLOOKUP(入力項目!$S$12,子育て関連マスタ!$I$4:$M$5,4,FALSE),0),
AND(T403&gt;=4,T403&lt;=6),IFERROR(VLOOKUP(入力項目!$S$13,子育て関連マスタ!$I$9:$M$12,4,FALSE),0),
AND(T403&gt;=7,T403&lt;=12),IFERROR(VLOOKUP(入力項目!$S$14,子育て関連マスタ!$I$16:$M$17,4,FALSE),0),
AND(T403&gt;=13,T403&lt;=15),IFERROR(VLOOKUP(入力項目!$S$15,子育て関連マスタ!$I$21:$M$22,4,FALSE),0),
AND(T403&gt;=16,T403&lt;=18),IFERROR(VLOOKUP(入力項目!$S$16,子育て関連マスタ!$I$26:$M$28,4,FALSE),0),
AND(T403&gt;=19,T403&lt;=20,入力項目!$S$16="高専"),IFERROR(VLOOKUP(入力項目!$S$16,子育て関連マスタ!$I$26:$M$28,4,FALSE),0),
AND(T403&gt;=19,T403&lt;=20,入力項目!$S$16&lt;&gt;"高専"),IFERROR(VLOOKUP(入力項目!$S$17,子育て関連マスタ!$I$32:$M$37,4,FALSE),0),
AND(T403&gt;=21,T403&lt;=22,入力項目!$S$16="高専"),IFERROR(VLOOKUP(入力項目!$S$17,子育て関連マスタ!$I$32:$M$34,4,FALSE),0),
AND(T403&gt;=21,T403&lt;=22,入力項目!$S$16&lt;&gt;"高専"),IFERROR(VLOOKUP(入力項目!$S$17,子育て関連マスタ!$I$32:$M$34,4,FALSE),0),
T403&gt;=23,0
) +
IF($D403=4,
  IFERROR(_xlfn.IFS(
  T403&lt;=入力項目!$S$11,0,
  AND(T403=入力項目!$S$11),IFERROR(VLOOKUP(入力項目!$S$12,子育て関連マスタ!$I$4:$M$5,2,FALSE),0),
  AND(T403=4),IFERROR(VLOOKUP(入力項目!$S$13,子育て関連マスタ!$I$9:$M$12,2,FALSE),0),
  AND(T403=7),IFERROR(VLOOKUP(入力項目!$S$14,子育て関連マスタ!$I$16:$M$17,2,FALSE),0),
  AND(T403=13),IFERROR(VLOOKUP(入力項目!$S$15,子育て関連マスタ!$I$21:$M$22,2,FALSE),0),
  AND(T403=16),IFERROR(VLOOKUP(入力項目!$S$16,子育て関連マスタ!$I$26:$M$28,2,FALSE),0),
  AND(T403=19,入力項目!$S$16&lt;&gt;"高専"),IFERROR(VLOOKUP(入力項目!$S$17,子育て関連マスタ!$I$32:$M$37,2,FALSE),0),
  AND(T403=21,入力項目!$S$16="高専"),IFERROR(VLOOKUP(入力項目!$S$17,子育て関連マスタ!$I$32:$M$37,2,FALSE),0),
  T403&gt;=22,0
  ),0),0
) +
IF(AND(T403&gt;=1,T403&lt;=15),IF($D403=入力項目!$S$8,入力項目!$S$3,0),0) +
IF(AND(T403&gt;=1,T403&lt;=15),IF($D403=5,入力項目!$S$4,0),0) +
IF(AND(T403&gt;=1,T403&lt;=15),IF($D403=12,入力項目!$S$5,0),0) +
IF(AND(入力項目!$S$7=$A403,入力項目!$S$8=$D403),子育て関連マスタ!$C$14,0) +
IFERROR(IF(AND(YEAR(EDATE(DATE(入力項目!$S$7,入力項目!$S$8,1),1))=$A403,MONTH(EDATE(DATE(入力項目!$S$7,入力項目!$S$8,1),1))=$D403),子育て関連マスタ!$C$15,0),0) +
IF(AND(OR(T403=3,T403=5,T403=7),$D403=11),子育て関連マスタ!$C$17,0) +
IF(AND(T403=20,$D403=1),子育て関連マスタ!$C$18,0) +
IF(AND(T403=20,$D403=1),
IFERROR(_xlfn.IFS(
入力項目!$S$10="男",子育て関連マスタ!$C$18,
入力項目!$S$10="女",子育て関連マスタ!$C$19
),0),0
) +
IF(AND(T403&gt;=入力項目!$S$18,T403&lt;=入力項目!$S$19),入力項目!$S$20,0) +
IF(AND(T403&gt;=入力項目!$S$21,T403&lt;=入力項目!$S$22),入力項目!$S$23,0) +
IF(AND(T403&gt;=入力項目!$S$24,T403&lt;=入力項目!$S$25),入力項目!$S$26,0)
)</f>
        <v>0</v>
      </c>
      <c r="AI403">
        <f ca="1">-(
_xlfn.IFS(
U403&lt;=入力項目!$S$11,0,
AND(U403&gt;=入力項目!$S$11+1,U403&lt;=3),IFERROR(VLOOKUP(入力項目!$S$12,子育て関連マスタ!$I$4:$M$5,4,FALSE),0),
AND(U403&gt;=4,U403&lt;=6),IFERROR(VLOOKUP(入力項目!$S$13,子育て関連マスタ!$I$9:$M$12,4,FALSE),0),
AND(U403&gt;=7,U403&lt;=12),IFERROR(VLOOKUP(入力項目!$S$14,子育て関連マスタ!$I$16:$M$17,4,FALSE),0),
AND(U403&gt;=13,U403&lt;=15),IFERROR(VLOOKUP(入力項目!$S$15,子育て関連マスタ!$I$21:$M$22,4,FALSE),0),
AND(U403&gt;=16,U403&lt;=18),IFERROR(VLOOKUP(入力項目!$S$16,子育て関連マスタ!$I$26:$M$28,4,FALSE),0),
AND(U403&gt;=19,U403&lt;=20,入力項目!$S$16="高専"),IFERROR(VLOOKUP(入力項目!$S$16,子育て関連マスタ!$I$26:$M$28,4,FALSE),0),
AND(U403&gt;=19,U403&lt;=20,入力項目!$S$16&lt;&gt;"高専"),IFERROR(VLOOKUP(入力項目!$S$17,子育て関連マスタ!$I$32:$M$37,4,FALSE),0),
AND(U403&gt;=21,U403&lt;=22,入力項目!$S$16="高専"),IFERROR(VLOOKUP(入力項目!$S$17,子育て関連マスタ!$I$32:$M$34,4,FALSE),0),
AND(U403&gt;=21,U403&lt;=22,入力項目!$S$16&lt;&gt;"高専"),IFERROR(VLOOKUP(入力項目!$S$17,子育て関連マスタ!$I$32:$M$34,4,FALSE),0),
U403&gt;=23,0
) +
IF($D403=4,
  IFERROR(_xlfn.IFS(
  U403&lt;=入力項目!$S$11,0,
  AND(U403=入力項目!$S$11),IFERROR(VLOOKUP(入力項目!$S$12,子育て関連マスタ!$I$4:$M$5,2,FALSE),0),
  AND(U403=4),IFERROR(VLOOKUP(入力項目!$S$13,子育て関連マスタ!$I$9:$M$12,2,FALSE),0),
  AND(U403=7),IFERROR(VLOOKUP(入力項目!$S$14,子育て関連マスタ!$I$16:$M$17,2,FALSE),0),
  AND(U403=13),IFERROR(VLOOKUP(入力項目!$S$15,子育て関連マスタ!$I$21:$M$22,2,FALSE),0),
  AND(U403=16),IFERROR(VLOOKUP(入力項目!$S$16,子育て関連マスタ!$I$26:$M$28,2,FALSE),0),
  AND(U403=19,入力項目!$S$16&lt;&gt;"高専"),IFERROR(VLOOKUP(入力項目!$S$17,子育て関連マスタ!$I$32:$M$37,2,FALSE),0),
  AND(U403=21,入力項目!$S$16="高専"),IFERROR(VLOOKUP(入力項目!$S$17,子育て関連マスタ!$I$32:$M$37,2,FALSE),0),
  U403&gt;=22,0
  ),0),0
) +
IF(AND(U403&gt;=1,U403&lt;=15),IF($D403=入力項目!$S$8,入力項目!$S$3,0),0) +
IF(AND(U403&gt;=1,U403&lt;=15),IF($D403=5,入力項目!$S$4,0),0) +
IF(AND(U403&gt;=1,U403&lt;=15),IF($D403=12,入力項目!$S$5,0),0) +
IF(AND(入力項目!$S$7=$A403,入力項目!$S$8=$D403),子育て関連マスタ!$C$14,0) +
IFERROR(IF(AND(YEAR(EDATE(DATE(入力項目!$S$7,入力項目!$S$8,1),1))=$A403,MONTH(EDATE(DATE(入力項目!$S$7,入力項目!$S$8,1),1))=$D403),子育て関連マスタ!$C$15,0),0) +
IF(AND(OR(U403=3,U403=5,U403=7),$D403=11),子育て関連マスタ!$C$17,0) +
IF(AND(U403=20,$D403=1),子育て関連マスタ!$C$18,0) +
IF(AND(U403=20,$D403=1),
IFERROR(_xlfn.IFS(
入力項目!$S$10="男",子育て関連マスタ!$C$18,
入力項目!$S$10="女",子育て関連マスタ!$C$19
),0),0
) +
IF(AND(U403&gt;=入力項目!$S$18,U403&lt;=入力項目!$S$19),入力項目!$S$20,0) +
IF(AND(U403&gt;=入力項目!$S$21,U403&lt;=入力項目!$S$22),入力項目!$S$23,0) +
IF(AND(U403&gt;=入力項目!$S$24,U403&lt;=入力項目!$S$25),入力項目!$S$26,0)
)</f>
        <v>0</v>
      </c>
      <c r="AJ403" s="10">
        <f ca="1">-VLOOKUP($D403,月別収支!$A$2:$H$13,7,FALSE)</f>
        <v>-20000</v>
      </c>
    </row>
    <row r="404" spans="1:36" x14ac:dyDescent="0.4">
      <c r="A404">
        <f t="shared" ca="1" si="105"/>
        <v>2058</v>
      </c>
      <c r="B404">
        <f t="shared" ca="1" si="112"/>
        <v>2057</v>
      </c>
      <c r="C404">
        <f t="shared" ca="1" si="113"/>
        <v>34</v>
      </c>
      <c r="D404">
        <f t="shared" ca="1" si="106"/>
        <v>2</v>
      </c>
      <c r="E404" t="str">
        <f t="shared" ca="1" si="107"/>
        <v>2058年2月</v>
      </c>
      <c r="F404">
        <f ca="1">IF(OR(入力項目!$N$5&lt;$A404,AND(入力項目!$N$5=$A404,入力項目!$N$6&lt;$D404)),IF(F403=0,1,IF(G404=12,F403+1,F403)),0)</f>
        <v>33</v>
      </c>
      <c r="G404">
        <f ca="1">IF(OR(入力項目!$N$5&lt;$A404,AND(入力項目!$N$5=$A404,入力項目!$N$6&lt;$D404)),IF(G403=12,1,G403+1),0)</f>
        <v>4</v>
      </c>
      <c r="H404" t="str">
        <f t="shared" ca="1" si="108"/>
        <v>33_4</v>
      </c>
      <c r="I404">
        <f ca="1">IF(
  IFERROR(AND($C404&gt;0,MOD($C404,入力項目!$N$22)=0,$D404=入力項目!$N$23), FALSE),
  1,
  IF(
    AND(I403&gt;0,J403=12),
    IF(I403=入力項目!$N$28, 0, I403+1),
    I403
  )
)</f>
        <v>0</v>
      </c>
      <c r="J404">
        <f ca="1">IF($D404=入力項目!$N$23,1,IFERROR(J403+1,1))</f>
        <v>9</v>
      </c>
      <c r="K404" t="str">
        <f t="shared" ca="1" si="109"/>
        <v>0_9</v>
      </c>
      <c r="L404">
        <f ca="1">L403+IF(入力項目!$D$4=$D404,1,0)</f>
        <v>62</v>
      </c>
      <c r="M404" t="str">
        <f t="shared" ca="1" si="110"/>
        <v>62歳</v>
      </c>
      <c r="N404">
        <f t="shared" ca="1" si="114"/>
        <v>63</v>
      </c>
      <c r="O404" t="str">
        <f t="shared" ca="1" si="111"/>
        <v>63歳</v>
      </c>
      <c r="P404">
        <f t="shared" ca="1" si="115"/>
        <v>37</v>
      </c>
      <c r="Q404">
        <f t="shared" ca="1" si="116"/>
        <v>35</v>
      </c>
      <c r="R404">
        <f t="shared" ca="1" si="117"/>
        <v>2058</v>
      </c>
      <c r="S404">
        <f t="shared" ca="1" si="118"/>
        <v>2058</v>
      </c>
      <c r="T404">
        <f t="shared" ca="1" si="119"/>
        <v>2058</v>
      </c>
      <c r="U404">
        <f t="shared" ca="1" si="120"/>
        <v>2058</v>
      </c>
      <c r="V404" s="10">
        <f t="shared" ca="1" si="121"/>
        <v>50753755</v>
      </c>
      <c r="W404" s="10">
        <f ca="1">IF($L404&lt;その他マスタ!$B$1,VLOOKUP($D404,月別収支!$A$2:$H$13,2,FALSE),その他マスタ!$B$3)+IF(AND($L404=その他マスタ!$B$1,入力項目!$I$9="あり",$D404=入力項目!$D$4),その他マスタ!$B$2,0)</f>
        <v>300000</v>
      </c>
      <c r="X404" s="10">
        <f ca="1">-IF(入力項目!$K$5=TRUE,
IF($F404+$G404&lt;3,VLOOKUP($D404,月別収支!$A$2:$H$13,8,FALSE),0)+IFERROR(VLOOKUP($H404,住宅ローン計算!C:P,13,FALSE),0)+IF($F404&gt;1,IF(OR($G404=3,$G404=6,$G404=9,$G404=12),ROUNDUP(入力項目!$N$18/4,0),0),0),
VLOOKUP($D404,月別収支!$A$2:$H$13,8,FALSE))</f>
        <v>-53590</v>
      </c>
      <c r="Y404" s="10">
        <f ca="1">-VLOOKUP($D404,月別収支!$A$2:$H$13,3,FALSE)</f>
        <v>-75000</v>
      </c>
      <c r="Z404" s="10">
        <f ca="1">-VLOOKUP($D404,月別収支!$A$2:$H$13,4,FALSE)</f>
        <v>-27000</v>
      </c>
      <c r="AA404" s="10">
        <f ca="1">-VLOOKUP($D404,月別収支!$A$2:$H$13,6,FALSE)</f>
        <v>-10000</v>
      </c>
      <c r="AB404" s="10">
        <f ca="1">-(
VLOOKUP($D404,月別収支!$A$2:$H$13,5,FALSE)+IF(AND(入力項目!$I$27&lt;=$A404,ISEVEN($A404-入力項目!$I$27),入力項目!$I$28=$D404),入力項目!$I$26,0)
+IF(入力項目!$K$26=TRUE,
IFERROR(VLOOKUP($K404,マイカーローン計算!C:P,13,FALSE),0),
IFERROR(
  IF(AND($C404&gt;0,MOD($C404,入力項目!$N$22)=0,$D404=入力項目!$N$23),入力項目!$N$24,0),
 0
)
)
)</f>
        <v>-20000</v>
      </c>
      <c r="AC404" s="10">
        <f ca="1">-IF($A404&lt;入力項目!$N$33,入力項目!$N$35,IF(AND($A404=入力項目!$N$33,$D404&lt;=入力項目!$N$34),入力項目!$N$35,0))</f>
        <v>0</v>
      </c>
      <c r="AD404">
        <f ca="1">-(
_xlfn.IFS(
P404&lt;=入力項目!$S$11,0,
AND(P404&gt;=入力項目!$S$11+1,P404&lt;=3),IFERROR(VLOOKUP(入力項目!$S$12,子育て関連マスタ!$I$4:$M$5,4,FALSE),0),
AND(P404&gt;=4,P404&lt;=6),IFERROR(VLOOKUP(入力項目!$S$13,子育て関連マスタ!$I$9:$M$12,4,FALSE),0),
AND(P404&gt;=7,P404&lt;=12),IFERROR(VLOOKUP(入力項目!$S$14,子育て関連マスタ!$I$16:$M$17,4,FALSE),0),
AND(P404&gt;=13,P404&lt;=15),IFERROR(VLOOKUP(入力項目!$S$15,子育て関連マスタ!$I$21:$M$22,4,FALSE),0),
AND(P404&gt;=16,P404&lt;=18),IFERROR(VLOOKUP(入力項目!$S$16,子育て関連マスタ!$I$26:$M$28,4,FALSE),0),
AND(P404&gt;=19,P404&lt;=20,入力項目!$S$16="高専"),IFERROR(VLOOKUP(入力項目!$S$16,子育て関連マスタ!$I$26:$M$28,4,FALSE),0),
AND(P404&gt;=19,P404&lt;=20,入力項目!$S$16&lt;&gt;"高専"),IFERROR(VLOOKUP(入力項目!$S$17,子育て関連マスタ!$I$32:$M$37,4,FALSE),0),
AND(P404&gt;=21,P404&lt;=22,入力項目!$S$16="高専"),IFERROR(VLOOKUP(入力項目!$S$17,子育て関連マスタ!$I$32:$M$34,4,FALSE),0),
AND(P404&gt;=21,P404&lt;=22,入力項目!$S$16&lt;&gt;"高専"),IFERROR(VLOOKUP(入力項目!$S$17,子育て関連マスタ!$I$32:$M$34,4,FALSE),0),
P404&gt;=23,0
) +
IF($D404=4,
  IFERROR(_xlfn.IFS(
  P404&lt;=入力項目!$S$11,0,
  AND(P404=入力項目!$S$11),IFERROR(VLOOKUP(入力項目!$S$12,子育て関連マスタ!$I$4:$M$5,2,FALSE),0),
  AND(P404=4),IFERROR(VLOOKUP(入力項目!$S$13,子育て関連マスタ!$I$9:$M$12,2,FALSE),0),
  AND(P404=7),IFERROR(VLOOKUP(入力項目!$S$14,子育て関連マスタ!$I$16:$M$17,2,FALSE),0),
  AND(P404=13),IFERROR(VLOOKUP(入力項目!$S$15,子育て関連マスタ!$I$21:$M$22,2,FALSE),0),
  AND(P404=16),IFERROR(VLOOKUP(入力項目!$S$16,子育て関連マスタ!$I$26:$M$28,2,FALSE),0),
  AND(P404=19,入力項目!$S$16&lt;&gt;"高専"),IFERROR(VLOOKUP(入力項目!$S$17,子育て関連マスタ!$I$32:$M$37,2,FALSE),0),
  AND(P404=21,入力項目!$S$16="高専"),IFERROR(VLOOKUP(入力項目!$S$17,子育て関連マスタ!$I$32:$M$37,2,FALSE),0),
  P404&gt;=22,0
  ),0),0
) +
IF(AND(P404&gt;=1,P404&lt;=15),IF($D404=入力項目!$S$8,入力項目!$S$3,0),0) +
IF(AND(P404&gt;=1,P404&lt;=15),IF($D404=5,入力項目!$S$4,0),0) +
IF(AND(P404&gt;=1,P404&lt;=15),IF($D404=12,入力項目!$S$5,0),0) +
IF(AND(入力項目!$S$7=$A404,入力項目!$S$8=$D404),子育て関連マスタ!$C$14,0) +
IFERROR(IF(AND(YEAR(EDATE(DATE(入力項目!$S$7,入力項目!$S$8,1),1))=$A404,MONTH(EDATE(DATE(入力項目!$S$7,入力項目!$S$8,1),1))=$D404),子育て関連マスタ!$C$15,0),0) +
IF(AND(OR(P404=3,P404=5,P404=7),$D404=11),子育て関連マスタ!$C$17,0) +
IF(AND(P404=20,$D404=1),子育て関連マスタ!$C$18,0) +
IF(AND(P404=20,$D404=1),
IFERROR(_xlfn.IFS(
入力項目!$S$10="男",子育て関連マスタ!$C$18,
入力項目!$S$10="女",子育て関連マスタ!$C$19
),0),0
) +
IF(AND(P404&gt;=入力項目!$S$18,P404&lt;=入力項目!$S$19),入力項目!$S$20,0) +
IF(AND(P404&gt;=入力項目!$S$21,P404&lt;=入力項目!$S$22),入力項目!$S$23,0) +
IF(AND(P404&gt;=入力項目!$S$24,P404&lt;=入力項目!$S$25),入力項目!$S$26,0)
)</f>
        <v>0</v>
      </c>
      <c r="AE404">
        <f ca="1">-(
_xlfn.IFS(
Q404&lt;=入力項目!$S$11,0,
AND(Q404&gt;=入力項目!$S$11+1,Q404&lt;=3),IFERROR(VLOOKUP(入力項目!$S$12,子育て関連マスタ!$I$4:$M$5,4,FALSE),0),
AND(Q404&gt;=4,Q404&lt;=6),IFERROR(VLOOKUP(入力項目!$S$13,子育て関連マスタ!$I$9:$M$12,4,FALSE),0),
AND(Q404&gt;=7,Q404&lt;=12),IFERROR(VLOOKUP(入力項目!$S$14,子育て関連マスタ!$I$16:$M$17,4,FALSE),0),
AND(Q404&gt;=13,Q404&lt;=15),IFERROR(VLOOKUP(入力項目!$S$15,子育て関連マスタ!$I$21:$M$22,4,FALSE),0),
AND(Q404&gt;=16,Q404&lt;=18),IFERROR(VLOOKUP(入力項目!$S$16,子育て関連マスタ!$I$26:$M$28,4,FALSE),0),
AND(Q404&gt;=19,Q404&lt;=20,入力項目!$S$16="高専"),IFERROR(VLOOKUP(入力項目!$S$16,子育て関連マスタ!$I$26:$M$28,4,FALSE),0),
AND(Q404&gt;=19,Q404&lt;=20,入力項目!$S$16&lt;&gt;"高専"),IFERROR(VLOOKUP(入力項目!$S$17,子育て関連マスタ!$I$32:$M$37,4,FALSE),0),
AND(Q404&gt;=21,Q404&lt;=22,入力項目!$S$16="高専"),IFERROR(VLOOKUP(入力項目!$S$17,子育て関連マスタ!$I$32:$M$34,4,FALSE),0),
AND(Q404&gt;=21,Q404&lt;=22,入力項目!$S$16&lt;&gt;"高専"),IFERROR(VLOOKUP(入力項目!$S$17,子育て関連マスタ!$I$32:$M$34,4,FALSE),0),
Q404&gt;=23,0
) +
IF($D404=4,
  IFERROR(_xlfn.IFS(
  Q404&lt;=入力項目!$S$11,0,
  AND(Q404=入力項目!$S$11),IFERROR(VLOOKUP(入力項目!$S$12,子育て関連マスタ!$I$4:$M$5,2,FALSE),0),
  AND(Q404=4),IFERROR(VLOOKUP(入力項目!$S$13,子育て関連マスタ!$I$9:$M$12,2,FALSE),0),
  AND(Q404=7),IFERROR(VLOOKUP(入力項目!$S$14,子育て関連マスタ!$I$16:$M$17,2,FALSE),0),
  AND(Q404=13),IFERROR(VLOOKUP(入力項目!$S$15,子育て関連マスタ!$I$21:$M$22,2,FALSE),0),
  AND(Q404=16),IFERROR(VLOOKUP(入力項目!$S$16,子育て関連マスタ!$I$26:$M$28,2,FALSE),0),
  AND(Q404=19,入力項目!$S$16&lt;&gt;"高専"),IFERROR(VLOOKUP(入力項目!$S$17,子育て関連マスタ!$I$32:$M$37,2,FALSE),0),
  AND(Q404=21,入力項目!$S$16="高専"),IFERROR(VLOOKUP(入力項目!$S$17,子育て関連マスタ!$I$32:$M$37,2,FALSE),0),
  Q404&gt;=22,0
  ),0),0
) +
IF(AND(Q404&gt;=1,Q404&lt;=15),IF($D404=入力項目!$S$8,入力項目!$S$3,0),0) +
IF(AND(Q404&gt;=1,Q404&lt;=15),IF($D404=5,入力項目!$S$4,0),0) +
IF(AND(Q404&gt;=1,Q404&lt;=15),IF($D404=12,入力項目!$S$5,0),0) +
IF(AND(入力項目!$S$7=$A404,入力項目!$S$8=$D404),子育て関連マスタ!$C$14,0) +
IFERROR(IF(AND(YEAR(EDATE(DATE(入力項目!$S$7,入力項目!$S$8,1),1))=$A404,MONTH(EDATE(DATE(入力項目!$S$7,入力項目!$S$8,1),1))=$D404),子育て関連マスタ!$C$15,0),0) +
IF(AND(OR(Q404=3,Q404=5,Q404=7),$D404=11),子育て関連マスタ!$C$17,0) +
IF(AND(Q404=20,$D404=1),子育て関連マスタ!$C$18,0) +
IF(AND(Q404=20,$D404=1),
IFERROR(_xlfn.IFS(
入力項目!$S$10="男",子育て関連マスタ!$C$18,
入力項目!$S$10="女",子育て関連マスタ!$C$19
),0),0
) +
IF(AND(Q404&gt;=入力項目!$S$18,Q404&lt;=入力項目!$S$19),入力項目!$S$20,0) +
IF(AND(Q404&gt;=入力項目!$S$21,Q404&lt;=入力項目!$S$22),入力項目!$S$23,0) +
IF(AND(Q404&gt;=入力項目!$S$24,Q404&lt;=入力項目!$S$25),入力項目!$S$26,0)
)</f>
        <v>0</v>
      </c>
      <c r="AF404">
        <f ca="1">-(
_xlfn.IFS(
R404&lt;=入力項目!$S$11,0,
AND(R404&gt;=入力項目!$S$11+1,R404&lt;=3),IFERROR(VLOOKUP(入力項目!$S$12,子育て関連マスタ!$I$4:$M$5,4,FALSE),0),
AND(R404&gt;=4,R404&lt;=6),IFERROR(VLOOKUP(入力項目!$S$13,子育て関連マスタ!$I$9:$M$12,4,FALSE),0),
AND(R404&gt;=7,R404&lt;=12),IFERROR(VLOOKUP(入力項目!$S$14,子育て関連マスタ!$I$16:$M$17,4,FALSE),0),
AND(R404&gt;=13,R404&lt;=15),IFERROR(VLOOKUP(入力項目!$S$15,子育て関連マスタ!$I$21:$M$22,4,FALSE),0),
AND(R404&gt;=16,R404&lt;=18),IFERROR(VLOOKUP(入力項目!$S$16,子育て関連マスタ!$I$26:$M$28,4,FALSE),0),
AND(R404&gt;=19,R404&lt;=20,入力項目!$S$16="高専"),IFERROR(VLOOKUP(入力項目!$S$16,子育て関連マスタ!$I$26:$M$28,4,FALSE),0),
AND(R404&gt;=19,R404&lt;=20,入力項目!$S$16&lt;&gt;"高専"),IFERROR(VLOOKUP(入力項目!$S$17,子育て関連マスタ!$I$32:$M$37,4,FALSE),0),
AND(R404&gt;=21,R404&lt;=22,入力項目!$S$16="高専"),IFERROR(VLOOKUP(入力項目!$S$17,子育て関連マスタ!$I$32:$M$34,4,FALSE),0),
AND(R404&gt;=21,R404&lt;=22,入力項目!$S$16&lt;&gt;"高専"),IFERROR(VLOOKUP(入力項目!$S$17,子育て関連マスタ!$I$32:$M$34,4,FALSE),0),
R404&gt;=23,0
) +
IF($D404=4,
  IFERROR(_xlfn.IFS(
  R404&lt;=入力項目!$S$11,0,
  AND(R404=入力項目!$S$11),IFERROR(VLOOKUP(入力項目!$S$12,子育て関連マスタ!$I$4:$M$5,2,FALSE),0),
  AND(R404=4),IFERROR(VLOOKUP(入力項目!$S$13,子育て関連マスタ!$I$9:$M$12,2,FALSE),0),
  AND(R404=7),IFERROR(VLOOKUP(入力項目!$S$14,子育て関連マスタ!$I$16:$M$17,2,FALSE),0),
  AND(R404=13),IFERROR(VLOOKUP(入力項目!$S$15,子育て関連マスタ!$I$21:$M$22,2,FALSE),0),
  AND(R404=16),IFERROR(VLOOKUP(入力項目!$S$16,子育て関連マスタ!$I$26:$M$28,2,FALSE),0),
  AND(R404=19,入力項目!$S$16&lt;&gt;"高専"),IFERROR(VLOOKUP(入力項目!$S$17,子育て関連マスタ!$I$32:$M$37,2,FALSE),0),
  AND(R404=21,入力項目!$S$16="高専"),IFERROR(VLOOKUP(入力項目!$S$17,子育て関連マスタ!$I$32:$M$37,2,FALSE),0),
  R404&gt;=22,0
  ),0),0
) +
IF(AND(R404&gt;=1,R404&lt;=15),IF($D404=入力項目!$S$8,入力項目!$S$3,0),0) +
IF(AND(R404&gt;=1,R404&lt;=15),IF($D404=5,入力項目!$S$4,0),0) +
IF(AND(R404&gt;=1,R404&lt;=15),IF($D404=12,入力項目!$S$5,0),0) +
IF(AND(入力項目!$S$7=$A404,入力項目!$S$8=$D404),子育て関連マスタ!$C$14,0) +
IFERROR(IF(AND(YEAR(EDATE(DATE(入力項目!$S$7,入力項目!$S$8,1),1))=$A404,MONTH(EDATE(DATE(入力項目!$S$7,入力項目!$S$8,1),1))=$D404),子育て関連マスタ!$C$15,0),0) +
IF(AND(OR(R404=3,R404=5,R404=7),$D404=11),子育て関連マスタ!$C$17,0) +
IF(AND(R404=20,$D404=1),子育て関連マスタ!$C$18,0) +
IF(AND(R404=20,$D404=1),
IFERROR(_xlfn.IFS(
入力項目!$S$10="男",子育て関連マスタ!$C$18,
入力項目!$S$10="女",子育て関連マスタ!$C$19
),0),0
) +
IF(AND(R404&gt;=入力項目!$S$18,R404&lt;=入力項目!$S$19),入力項目!$S$20,0) +
IF(AND(R404&gt;=入力項目!$S$21,R404&lt;=入力項目!$S$22),入力項目!$S$23,0) +
IF(AND(R404&gt;=入力項目!$S$24,R404&lt;=入力項目!$S$25),入力項目!$S$26,0)
)</f>
        <v>0</v>
      </c>
      <c r="AG404">
        <f ca="1">-(
_xlfn.IFS(
S404&lt;=入力項目!$S$11,0,
AND(S404&gt;=入力項目!$S$11+1,S404&lt;=3),IFERROR(VLOOKUP(入力項目!$S$12,子育て関連マスタ!$I$4:$M$5,4,FALSE),0),
AND(S404&gt;=4,S404&lt;=6),IFERROR(VLOOKUP(入力項目!$S$13,子育て関連マスタ!$I$9:$M$12,4,FALSE),0),
AND(S404&gt;=7,S404&lt;=12),IFERROR(VLOOKUP(入力項目!$S$14,子育て関連マスタ!$I$16:$M$17,4,FALSE),0),
AND(S404&gt;=13,S404&lt;=15),IFERROR(VLOOKUP(入力項目!$S$15,子育て関連マスタ!$I$21:$M$22,4,FALSE),0),
AND(S404&gt;=16,S404&lt;=18),IFERROR(VLOOKUP(入力項目!$S$16,子育て関連マスタ!$I$26:$M$28,4,FALSE),0),
AND(S404&gt;=19,S404&lt;=20,入力項目!$S$16="高専"),IFERROR(VLOOKUP(入力項目!$S$16,子育て関連マスタ!$I$26:$M$28,4,FALSE),0),
AND(S404&gt;=19,S404&lt;=20,入力項目!$S$16&lt;&gt;"高専"),IFERROR(VLOOKUP(入力項目!$S$17,子育て関連マスタ!$I$32:$M$37,4,FALSE),0),
AND(S404&gt;=21,S404&lt;=22,入力項目!$S$16="高専"),IFERROR(VLOOKUP(入力項目!$S$17,子育て関連マスタ!$I$32:$M$34,4,FALSE),0),
AND(S404&gt;=21,S404&lt;=22,入力項目!$S$16&lt;&gt;"高専"),IFERROR(VLOOKUP(入力項目!$S$17,子育て関連マスタ!$I$32:$M$34,4,FALSE),0),
S404&gt;=23,0
) +
IF($D404=4,
  IFERROR(_xlfn.IFS(
  S404&lt;=入力項目!$S$11,0,
  AND(S404=入力項目!$S$11),IFERROR(VLOOKUP(入力項目!$S$12,子育て関連マスタ!$I$4:$M$5,2,FALSE),0),
  AND(S404=4),IFERROR(VLOOKUP(入力項目!$S$13,子育て関連マスタ!$I$9:$M$12,2,FALSE),0),
  AND(S404=7),IFERROR(VLOOKUP(入力項目!$S$14,子育て関連マスタ!$I$16:$M$17,2,FALSE),0),
  AND(S404=13),IFERROR(VLOOKUP(入力項目!$S$15,子育て関連マスタ!$I$21:$M$22,2,FALSE),0),
  AND(S404=16),IFERROR(VLOOKUP(入力項目!$S$16,子育て関連マスタ!$I$26:$M$28,2,FALSE),0),
  AND(S404=19,入力項目!$S$16&lt;&gt;"高専"),IFERROR(VLOOKUP(入力項目!$S$17,子育て関連マスタ!$I$32:$M$37,2,FALSE),0),
  AND(S404=21,入力項目!$S$16="高専"),IFERROR(VLOOKUP(入力項目!$S$17,子育て関連マスタ!$I$32:$M$37,2,FALSE),0),
  S404&gt;=22,0
  ),0),0
) +
IF(AND(S404&gt;=1,S404&lt;=15),IF($D404=入力項目!$S$8,入力項目!$S$3,0),0) +
IF(AND(S404&gt;=1,S404&lt;=15),IF($D404=5,入力項目!$S$4,0),0) +
IF(AND(S404&gt;=1,S404&lt;=15),IF($D404=12,入力項目!$S$5,0),0) +
IF(AND(入力項目!$S$7=$A404,入力項目!$S$8=$D404),子育て関連マスタ!$C$14,0) +
IFERROR(IF(AND(YEAR(EDATE(DATE(入力項目!$S$7,入力項目!$S$8,1),1))=$A404,MONTH(EDATE(DATE(入力項目!$S$7,入力項目!$S$8,1),1))=$D404),子育て関連マスタ!$C$15,0),0) +
IF(AND(OR(S404=3,S404=5,S404=7),$D404=11),子育て関連マスタ!$C$17,0) +
IF(AND(S404=20,$D404=1),子育て関連マスタ!$C$18,0) +
IF(AND(S404=20,$D404=1),
IFERROR(_xlfn.IFS(
入力項目!$S$10="男",子育て関連マスタ!$C$18,
入力項目!$S$10="女",子育て関連マスタ!$C$19
),0),0
) +
IF(AND(S404&gt;=入力項目!$S$18,S404&lt;=入力項目!$S$19),入力項目!$S$20,0) +
IF(AND(S404&gt;=入力項目!$S$21,S404&lt;=入力項目!$S$22),入力項目!$S$23,0) +
IF(AND(S404&gt;=入力項目!$S$24,S404&lt;=入力項目!$S$25),入力項目!$S$26,0)
)</f>
        <v>0</v>
      </c>
      <c r="AH404">
        <f ca="1">-(
_xlfn.IFS(
T404&lt;=入力項目!$S$11,0,
AND(T404&gt;=入力項目!$S$11+1,T404&lt;=3),IFERROR(VLOOKUP(入力項目!$S$12,子育て関連マスタ!$I$4:$M$5,4,FALSE),0),
AND(T404&gt;=4,T404&lt;=6),IFERROR(VLOOKUP(入力項目!$S$13,子育て関連マスタ!$I$9:$M$12,4,FALSE),0),
AND(T404&gt;=7,T404&lt;=12),IFERROR(VLOOKUP(入力項目!$S$14,子育て関連マスタ!$I$16:$M$17,4,FALSE),0),
AND(T404&gt;=13,T404&lt;=15),IFERROR(VLOOKUP(入力項目!$S$15,子育て関連マスタ!$I$21:$M$22,4,FALSE),0),
AND(T404&gt;=16,T404&lt;=18),IFERROR(VLOOKUP(入力項目!$S$16,子育て関連マスタ!$I$26:$M$28,4,FALSE),0),
AND(T404&gt;=19,T404&lt;=20,入力項目!$S$16="高専"),IFERROR(VLOOKUP(入力項目!$S$16,子育て関連マスタ!$I$26:$M$28,4,FALSE),0),
AND(T404&gt;=19,T404&lt;=20,入力項目!$S$16&lt;&gt;"高専"),IFERROR(VLOOKUP(入力項目!$S$17,子育て関連マスタ!$I$32:$M$37,4,FALSE),0),
AND(T404&gt;=21,T404&lt;=22,入力項目!$S$16="高専"),IFERROR(VLOOKUP(入力項目!$S$17,子育て関連マスタ!$I$32:$M$34,4,FALSE),0),
AND(T404&gt;=21,T404&lt;=22,入力項目!$S$16&lt;&gt;"高専"),IFERROR(VLOOKUP(入力項目!$S$17,子育て関連マスタ!$I$32:$M$34,4,FALSE),0),
T404&gt;=23,0
) +
IF($D404=4,
  IFERROR(_xlfn.IFS(
  T404&lt;=入力項目!$S$11,0,
  AND(T404=入力項目!$S$11),IFERROR(VLOOKUP(入力項目!$S$12,子育て関連マスタ!$I$4:$M$5,2,FALSE),0),
  AND(T404=4),IFERROR(VLOOKUP(入力項目!$S$13,子育て関連マスタ!$I$9:$M$12,2,FALSE),0),
  AND(T404=7),IFERROR(VLOOKUP(入力項目!$S$14,子育て関連マスタ!$I$16:$M$17,2,FALSE),0),
  AND(T404=13),IFERROR(VLOOKUP(入力項目!$S$15,子育て関連マスタ!$I$21:$M$22,2,FALSE),0),
  AND(T404=16),IFERROR(VLOOKUP(入力項目!$S$16,子育て関連マスタ!$I$26:$M$28,2,FALSE),0),
  AND(T404=19,入力項目!$S$16&lt;&gt;"高専"),IFERROR(VLOOKUP(入力項目!$S$17,子育て関連マスタ!$I$32:$M$37,2,FALSE),0),
  AND(T404=21,入力項目!$S$16="高専"),IFERROR(VLOOKUP(入力項目!$S$17,子育て関連マスタ!$I$32:$M$37,2,FALSE),0),
  T404&gt;=22,0
  ),0),0
) +
IF(AND(T404&gt;=1,T404&lt;=15),IF($D404=入力項目!$S$8,入力項目!$S$3,0),0) +
IF(AND(T404&gt;=1,T404&lt;=15),IF($D404=5,入力項目!$S$4,0),0) +
IF(AND(T404&gt;=1,T404&lt;=15),IF($D404=12,入力項目!$S$5,0),0) +
IF(AND(入力項目!$S$7=$A404,入力項目!$S$8=$D404),子育て関連マスタ!$C$14,0) +
IFERROR(IF(AND(YEAR(EDATE(DATE(入力項目!$S$7,入力項目!$S$8,1),1))=$A404,MONTH(EDATE(DATE(入力項目!$S$7,入力項目!$S$8,1),1))=$D404),子育て関連マスタ!$C$15,0),0) +
IF(AND(OR(T404=3,T404=5,T404=7),$D404=11),子育て関連マスタ!$C$17,0) +
IF(AND(T404=20,$D404=1),子育て関連マスタ!$C$18,0) +
IF(AND(T404=20,$D404=1),
IFERROR(_xlfn.IFS(
入力項目!$S$10="男",子育て関連マスタ!$C$18,
入力項目!$S$10="女",子育て関連マスタ!$C$19
),0),0
) +
IF(AND(T404&gt;=入力項目!$S$18,T404&lt;=入力項目!$S$19),入力項目!$S$20,0) +
IF(AND(T404&gt;=入力項目!$S$21,T404&lt;=入力項目!$S$22),入力項目!$S$23,0) +
IF(AND(T404&gt;=入力項目!$S$24,T404&lt;=入力項目!$S$25),入力項目!$S$26,0)
)</f>
        <v>0</v>
      </c>
      <c r="AI404">
        <f ca="1">-(
_xlfn.IFS(
U404&lt;=入力項目!$S$11,0,
AND(U404&gt;=入力項目!$S$11+1,U404&lt;=3),IFERROR(VLOOKUP(入力項目!$S$12,子育て関連マスタ!$I$4:$M$5,4,FALSE),0),
AND(U404&gt;=4,U404&lt;=6),IFERROR(VLOOKUP(入力項目!$S$13,子育て関連マスタ!$I$9:$M$12,4,FALSE),0),
AND(U404&gt;=7,U404&lt;=12),IFERROR(VLOOKUP(入力項目!$S$14,子育て関連マスタ!$I$16:$M$17,4,FALSE),0),
AND(U404&gt;=13,U404&lt;=15),IFERROR(VLOOKUP(入力項目!$S$15,子育て関連マスタ!$I$21:$M$22,4,FALSE),0),
AND(U404&gt;=16,U404&lt;=18),IFERROR(VLOOKUP(入力項目!$S$16,子育て関連マスタ!$I$26:$M$28,4,FALSE),0),
AND(U404&gt;=19,U404&lt;=20,入力項目!$S$16="高専"),IFERROR(VLOOKUP(入力項目!$S$16,子育て関連マスタ!$I$26:$M$28,4,FALSE),0),
AND(U404&gt;=19,U404&lt;=20,入力項目!$S$16&lt;&gt;"高専"),IFERROR(VLOOKUP(入力項目!$S$17,子育て関連マスタ!$I$32:$M$37,4,FALSE),0),
AND(U404&gt;=21,U404&lt;=22,入力項目!$S$16="高専"),IFERROR(VLOOKUP(入力項目!$S$17,子育て関連マスタ!$I$32:$M$34,4,FALSE),0),
AND(U404&gt;=21,U404&lt;=22,入力項目!$S$16&lt;&gt;"高専"),IFERROR(VLOOKUP(入力項目!$S$17,子育て関連マスタ!$I$32:$M$34,4,FALSE),0),
U404&gt;=23,0
) +
IF($D404=4,
  IFERROR(_xlfn.IFS(
  U404&lt;=入力項目!$S$11,0,
  AND(U404=入力項目!$S$11),IFERROR(VLOOKUP(入力項目!$S$12,子育て関連マスタ!$I$4:$M$5,2,FALSE),0),
  AND(U404=4),IFERROR(VLOOKUP(入力項目!$S$13,子育て関連マスタ!$I$9:$M$12,2,FALSE),0),
  AND(U404=7),IFERROR(VLOOKUP(入力項目!$S$14,子育て関連マスタ!$I$16:$M$17,2,FALSE),0),
  AND(U404=13),IFERROR(VLOOKUP(入力項目!$S$15,子育て関連マスタ!$I$21:$M$22,2,FALSE),0),
  AND(U404=16),IFERROR(VLOOKUP(入力項目!$S$16,子育て関連マスタ!$I$26:$M$28,2,FALSE),0),
  AND(U404=19,入力項目!$S$16&lt;&gt;"高専"),IFERROR(VLOOKUP(入力項目!$S$17,子育て関連マスタ!$I$32:$M$37,2,FALSE),0),
  AND(U404=21,入力項目!$S$16="高専"),IFERROR(VLOOKUP(入力項目!$S$17,子育て関連マスタ!$I$32:$M$37,2,FALSE),0),
  U404&gt;=22,0
  ),0),0
) +
IF(AND(U404&gt;=1,U404&lt;=15),IF($D404=入力項目!$S$8,入力項目!$S$3,0),0) +
IF(AND(U404&gt;=1,U404&lt;=15),IF($D404=5,入力項目!$S$4,0),0) +
IF(AND(U404&gt;=1,U404&lt;=15),IF($D404=12,入力項目!$S$5,0),0) +
IF(AND(入力項目!$S$7=$A404,入力項目!$S$8=$D404),子育て関連マスタ!$C$14,0) +
IFERROR(IF(AND(YEAR(EDATE(DATE(入力項目!$S$7,入力項目!$S$8,1),1))=$A404,MONTH(EDATE(DATE(入力項目!$S$7,入力項目!$S$8,1),1))=$D404),子育て関連マスタ!$C$15,0),0) +
IF(AND(OR(U404=3,U404=5,U404=7),$D404=11),子育て関連マスタ!$C$17,0) +
IF(AND(U404=20,$D404=1),子育て関連マスタ!$C$18,0) +
IF(AND(U404=20,$D404=1),
IFERROR(_xlfn.IFS(
入力項目!$S$10="男",子育て関連マスタ!$C$18,
入力項目!$S$10="女",子育て関連マスタ!$C$19
),0),0
) +
IF(AND(U404&gt;=入力項目!$S$18,U404&lt;=入力項目!$S$19),入力項目!$S$20,0) +
IF(AND(U404&gt;=入力項目!$S$21,U404&lt;=入力項目!$S$22),入力項目!$S$23,0) +
IF(AND(U404&gt;=入力項目!$S$24,U404&lt;=入力項目!$S$25),入力項目!$S$26,0)
)</f>
        <v>0</v>
      </c>
      <c r="AJ404" s="10">
        <f ca="1">-VLOOKUP($D404,月別収支!$A$2:$H$13,7,FALSE)</f>
        <v>-20000</v>
      </c>
    </row>
    <row r="405" spans="1:36" x14ac:dyDescent="0.4">
      <c r="A405">
        <f t="shared" ca="1" si="105"/>
        <v>2058</v>
      </c>
      <c r="B405">
        <f t="shared" ca="1" si="112"/>
        <v>2057</v>
      </c>
      <c r="C405">
        <f t="shared" ca="1" si="113"/>
        <v>34</v>
      </c>
      <c r="D405">
        <f t="shared" ca="1" si="106"/>
        <v>3</v>
      </c>
      <c r="E405" t="str">
        <f t="shared" ca="1" si="107"/>
        <v>2058年3月</v>
      </c>
      <c r="F405">
        <f ca="1">IF(OR(入力項目!$N$5&lt;$A405,AND(入力項目!$N$5=$A405,入力項目!$N$6&lt;$D405)),IF(F404=0,1,IF(G405=12,F404+1,F404)),0)</f>
        <v>33</v>
      </c>
      <c r="G405">
        <f ca="1">IF(OR(入力項目!$N$5&lt;$A405,AND(入力項目!$N$5=$A405,入力項目!$N$6&lt;$D405)),IF(G404=12,1,G404+1),0)</f>
        <v>5</v>
      </c>
      <c r="H405" t="str">
        <f t="shared" ca="1" si="108"/>
        <v>33_5</v>
      </c>
      <c r="I405">
        <f ca="1">IF(
  IFERROR(AND($C405&gt;0,MOD($C405,入力項目!$N$22)=0,$D405=入力項目!$N$23), FALSE),
  1,
  IF(
    AND(I404&gt;0,J404=12),
    IF(I404=入力項目!$N$28, 0, I404+1),
    I404
  )
)</f>
        <v>0</v>
      </c>
      <c r="J405">
        <f ca="1">IF($D405=入力項目!$N$23,1,IFERROR(J404+1,1))</f>
        <v>10</v>
      </c>
      <c r="K405" t="str">
        <f t="shared" ca="1" si="109"/>
        <v>0_10</v>
      </c>
      <c r="L405">
        <f ca="1">L404+IF(入力項目!$D$4=$D405,1,0)</f>
        <v>62</v>
      </c>
      <c r="M405" t="str">
        <f t="shared" ca="1" si="110"/>
        <v>62歳</v>
      </c>
      <c r="N405">
        <f t="shared" ca="1" si="114"/>
        <v>63</v>
      </c>
      <c r="O405" t="str">
        <f t="shared" ca="1" si="111"/>
        <v>63歳</v>
      </c>
      <c r="P405">
        <f t="shared" ca="1" si="115"/>
        <v>37</v>
      </c>
      <c r="Q405">
        <f t="shared" ca="1" si="116"/>
        <v>35</v>
      </c>
      <c r="R405">
        <f t="shared" ca="1" si="117"/>
        <v>2058</v>
      </c>
      <c r="S405">
        <f t="shared" ca="1" si="118"/>
        <v>2058</v>
      </c>
      <c r="T405">
        <f t="shared" ca="1" si="119"/>
        <v>2058</v>
      </c>
      <c r="U405">
        <f t="shared" ca="1" si="120"/>
        <v>2058</v>
      </c>
      <c r="V405" s="10">
        <f t="shared" ca="1" si="121"/>
        <v>50848165</v>
      </c>
      <c r="W405" s="10">
        <f ca="1">IF($L405&lt;その他マスタ!$B$1,VLOOKUP($D405,月別収支!$A$2:$H$13,2,FALSE),その他マスタ!$B$3)+IF(AND($L405=その他マスタ!$B$1,入力項目!$I$9="あり",$D405=入力項目!$D$4),その他マスタ!$B$2,0)</f>
        <v>300000</v>
      </c>
      <c r="X405" s="10">
        <f ca="1">-IF(入力項目!$K$5=TRUE,
IF($F405+$G405&lt;3,VLOOKUP($D405,月別収支!$A$2:$H$13,8,FALSE),0)+IFERROR(VLOOKUP($H405,住宅ローン計算!C:P,13,FALSE),0)+IF($F405&gt;1,IF(OR($G405=3,$G405=6,$G405=9,$G405=12),ROUNDUP(入力項目!$N$18/4,0),0),0),
VLOOKUP($D405,月別収支!$A$2:$H$13,8,FALSE))</f>
        <v>-53590</v>
      </c>
      <c r="Y405" s="10">
        <f ca="1">-VLOOKUP($D405,月別収支!$A$2:$H$13,3,FALSE)</f>
        <v>-75000</v>
      </c>
      <c r="Z405" s="10">
        <f ca="1">-VLOOKUP($D405,月別収支!$A$2:$H$13,4,FALSE)</f>
        <v>-27000</v>
      </c>
      <c r="AA405" s="10">
        <f ca="1">-VLOOKUP($D405,月別収支!$A$2:$H$13,6,FALSE)</f>
        <v>-10000</v>
      </c>
      <c r="AB405" s="10">
        <f ca="1">-(
VLOOKUP($D405,月別収支!$A$2:$H$13,5,FALSE)+IF(AND(入力項目!$I$27&lt;=$A405,ISEVEN($A405-入力項目!$I$27),入力項目!$I$28=$D405),入力項目!$I$26,0)
+IF(入力項目!$K$26=TRUE,
IFERROR(VLOOKUP($K405,マイカーローン計算!C:P,13,FALSE),0),
IFERROR(
  IF(AND($C405&gt;0,MOD($C405,入力項目!$N$22)=0,$D405=入力項目!$N$23),入力項目!$N$24,0),
 0
)
)
)</f>
        <v>-20000</v>
      </c>
      <c r="AC405" s="10">
        <f ca="1">-IF($A405&lt;入力項目!$N$33,入力項目!$N$35,IF(AND($A405=入力項目!$N$33,$D405&lt;=入力項目!$N$34),入力項目!$N$35,0))</f>
        <v>0</v>
      </c>
      <c r="AD405">
        <f ca="1">-(
_xlfn.IFS(
P405&lt;=入力項目!$S$11,0,
AND(P405&gt;=入力項目!$S$11+1,P405&lt;=3),IFERROR(VLOOKUP(入力項目!$S$12,子育て関連マスタ!$I$4:$M$5,4,FALSE),0),
AND(P405&gt;=4,P405&lt;=6),IFERROR(VLOOKUP(入力項目!$S$13,子育て関連マスタ!$I$9:$M$12,4,FALSE),0),
AND(P405&gt;=7,P405&lt;=12),IFERROR(VLOOKUP(入力項目!$S$14,子育て関連マスタ!$I$16:$M$17,4,FALSE),0),
AND(P405&gt;=13,P405&lt;=15),IFERROR(VLOOKUP(入力項目!$S$15,子育て関連マスタ!$I$21:$M$22,4,FALSE),0),
AND(P405&gt;=16,P405&lt;=18),IFERROR(VLOOKUP(入力項目!$S$16,子育て関連マスタ!$I$26:$M$28,4,FALSE),0),
AND(P405&gt;=19,P405&lt;=20,入力項目!$S$16="高専"),IFERROR(VLOOKUP(入力項目!$S$16,子育て関連マスタ!$I$26:$M$28,4,FALSE),0),
AND(P405&gt;=19,P405&lt;=20,入力項目!$S$16&lt;&gt;"高専"),IFERROR(VLOOKUP(入力項目!$S$17,子育て関連マスタ!$I$32:$M$37,4,FALSE),0),
AND(P405&gt;=21,P405&lt;=22,入力項目!$S$16="高専"),IFERROR(VLOOKUP(入力項目!$S$17,子育て関連マスタ!$I$32:$M$34,4,FALSE),0),
AND(P405&gt;=21,P405&lt;=22,入力項目!$S$16&lt;&gt;"高専"),IFERROR(VLOOKUP(入力項目!$S$17,子育て関連マスタ!$I$32:$M$34,4,FALSE),0),
P405&gt;=23,0
) +
IF($D405=4,
  IFERROR(_xlfn.IFS(
  P405&lt;=入力項目!$S$11,0,
  AND(P405=入力項目!$S$11),IFERROR(VLOOKUP(入力項目!$S$12,子育て関連マスタ!$I$4:$M$5,2,FALSE),0),
  AND(P405=4),IFERROR(VLOOKUP(入力項目!$S$13,子育て関連マスタ!$I$9:$M$12,2,FALSE),0),
  AND(P405=7),IFERROR(VLOOKUP(入力項目!$S$14,子育て関連マスタ!$I$16:$M$17,2,FALSE),0),
  AND(P405=13),IFERROR(VLOOKUP(入力項目!$S$15,子育て関連マスタ!$I$21:$M$22,2,FALSE),0),
  AND(P405=16),IFERROR(VLOOKUP(入力項目!$S$16,子育て関連マスタ!$I$26:$M$28,2,FALSE),0),
  AND(P405=19,入力項目!$S$16&lt;&gt;"高専"),IFERROR(VLOOKUP(入力項目!$S$17,子育て関連マスタ!$I$32:$M$37,2,FALSE),0),
  AND(P405=21,入力項目!$S$16="高専"),IFERROR(VLOOKUP(入力項目!$S$17,子育て関連マスタ!$I$32:$M$37,2,FALSE),0),
  P405&gt;=22,0
  ),0),0
) +
IF(AND(P405&gt;=1,P405&lt;=15),IF($D405=入力項目!$S$8,入力項目!$S$3,0),0) +
IF(AND(P405&gt;=1,P405&lt;=15),IF($D405=5,入力項目!$S$4,0),0) +
IF(AND(P405&gt;=1,P405&lt;=15),IF($D405=12,入力項目!$S$5,0),0) +
IF(AND(入力項目!$S$7=$A405,入力項目!$S$8=$D405),子育て関連マスタ!$C$14,0) +
IFERROR(IF(AND(YEAR(EDATE(DATE(入力項目!$S$7,入力項目!$S$8,1),1))=$A405,MONTH(EDATE(DATE(入力項目!$S$7,入力項目!$S$8,1),1))=$D405),子育て関連マスタ!$C$15,0),0) +
IF(AND(OR(P405=3,P405=5,P405=7),$D405=11),子育て関連マスタ!$C$17,0) +
IF(AND(P405=20,$D405=1),子育て関連マスタ!$C$18,0) +
IF(AND(P405=20,$D405=1),
IFERROR(_xlfn.IFS(
入力項目!$S$10="男",子育て関連マスタ!$C$18,
入力項目!$S$10="女",子育て関連マスタ!$C$19
),0),0
) +
IF(AND(P405&gt;=入力項目!$S$18,P405&lt;=入力項目!$S$19),入力項目!$S$20,0) +
IF(AND(P405&gt;=入力項目!$S$21,P405&lt;=入力項目!$S$22),入力項目!$S$23,0) +
IF(AND(P405&gt;=入力項目!$S$24,P405&lt;=入力項目!$S$25),入力項目!$S$26,0)
)</f>
        <v>0</v>
      </c>
      <c r="AE405">
        <f ca="1">-(
_xlfn.IFS(
Q405&lt;=入力項目!$S$11,0,
AND(Q405&gt;=入力項目!$S$11+1,Q405&lt;=3),IFERROR(VLOOKUP(入力項目!$S$12,子育て関連マスタ!$I$4:$M$5,4,FALSE),0),
AND(Q405&gt;=4,Q405&lt;=6),IFERROR(VLOOKUP(入力項目!$S$13,子育て関連マスタ!$I$9:$M$12,4,FALSE),0),
AND(Q405&gt;=7,Q405&lt;=12),IFERROR(VLOOKUP(入力項目!$S$14,子育て関連マスタ!$I$16:$M$17,4,FALSE),0),
AND(Q405&gt;=13,Q405&lt;=15),IFERROR(VLOOKUP(入力項目!$S$15,子育て関連マスタ!$I$21:$M$22,4,FALSE),0),
AND(Q405&gt;=16,Q405&lt;=18),IFERROR(VLOOKUP(入力項目!$S$16,子育て関連マスタ!$I$26:$M$28,4,FALSE),0),
AND(Q405&gt;=19,Q405&lt;=20,入力項目!$S$16="高専"),IFERROR(VLOOKUP(入力項目!$S$16,子育て関連マスタ!$I$26:$M$28,4,FALSE),0),
AND(Q405&gt;=19,Q405&lt;=20,入力項目!$S$16&lt;&gt;"高専"),IFERROR(VLOOKUP(入力項目!$S$17,子育て関連マスタ!$I$32:$M$37,4,FALSE),0),
AND(Q405&gt;=21,Q405&lt;=22,入力項目!$S$16="高専"),IFERROR(VLOOKUP(入力項目!$S$17,子育て関連マスタ!$I$32:$M$34,4,FALSE),0),
AND(Q405&gt;=21,Q405&lt;=22,入力項目!$S$16&lt;&gt;"高専"),IFERROR(VLOOKUP(入力項目!$S$17,子育て関連マスタ!$I$32:$M$34,4,FALSE),0),
Q405&gt;=23,0
) +
IF($D405=4,
  IFERROR(_xlfn.IFS(
  Q405&lt;=入力項目!$S$11,0,
  AND(Q405=入力項目!$S$11),IFERROR(VLOOKUP(入力項目!$S$12,子育て関連マスタ!$I$4:$M$5,2,FALSE),0),
  AND(Q405=4),IFERROR(VLOOKUP(入力項目!$S$13,子育て関連マスタ!$I$9:$M$12,2,FALSE),0),
  AND(Q405=7),IFERROR(VLOOKUP(入力項目!$S$14,子育て関連マスタ!$I$16:$M$17,2,FALSE),0),
  AND(Q405=13),IFERROR(VLOOKUP(入力項目!$S$15,子育て関連マスタ!$I$21:$M$22,2,FALSE),0),
  AND(Q405=16),IFERROR(VLOOKUP(入力項目!$S$16,子育て関連マスタ!$I$26:$M$28,2,FALSE),0),
  AND(Q405=19,入力項目!$S$16&lt;&gt;"高専"),IFERROR(VLOOKUP(入力項目!$S$17,子育て関連マスタ!$I$32:$M$37,2,FALSE),0),
  AND(Q405=21,入力項目!$S$16="高専"),IFERROR(VLOOKUP(入力項目!$S$17,子育て関連マスタ!$I$32:$M$37,2,FALSE),0),
  Q405&gt;=22,0
  ),0),0
) +
IF(AND(Q405&gt;=1,Q405&lt;=15),IF($D405=入力項目!$S$8,入力項目!$S$3,0),0) +
IF(AND(Q405&gt;=1,Q405&lt;=15),IF($D405=5,入力項目!$S$4,0),0) +
IF(AND(Q405&gt;=1,Q405&lt;=15),IF($D405=12,入力項目!$S$5,0),0) +
IF(AND(入力項目!$S$7=$A405,入力項目!$S$8=$D405),子育て関連マスタ!$C$14,0) +
IFERROR(IF(AND(YEAR(EDATE(DATE(入力項目!$S$7,入力項目!$S$8,1),1))=$A405,MONTH(EDATE(DATE(入力項目!$S$7,入力項目!$S$8,1),1))=$D405),子育て関連マスタ!$C$15,0),0) +
IF(AND(OR(Q405=3,Q405=5,Q405=7),$D405=11),子育て関連マスタ!$C$17,0) +
IF(AND(Q405=20,$D405=1),子育て関連マスタ!$C$18,0) +
IF(AND(Q405=20,$D405=1),
IFERROR(_xlfn.IFS(
入力項目!$S$10="男",子育て関連マスタ!$C$18,
入力項目!$S$10="女",子育て関連マスタ!$C$19
),0),0
) +
IF(AND(Q405&gt;=入力項目!$S$18,Q405&lt;=入力項目!$S$19),入力項目!$S$20,0) +
IF(AND(Q405&gt;=入力項目!$S$21,Q405&lt;=入力項目!$S$22),入力項目!$S$23,0) +
IF(AND(Q405&gt;=入力項目!$S$24,Q405&lt;=入力項目!$S$25),入力項目!$S$26,0)
)</f>
        <v>0</v>
      </c>
      <c r="AF405">
        <f ca="1">-(
_xlfn.IFS(
R405&lt;=入力項目!$S$11,0,
AND(R405&gt;=入力項目!$S$11+1,R405&lt;=3),IFERROR(VLOOKUP(入力項目!$S$12,子育て関連マスタ!$I$4:$M$5,4,FALSE),0),
AND(R405&gt;=4,R405&lt;=6),IFERROR(VLOOKUP(入力項目!$S$13,子育て関連マスタ!$I$9:$M$12,4,FALSE),0),
AND(R405&gt;=7,R405&lt;=12),IFERROR(VLOOKUP(入力項目!$S$14,子育て関連マスタ!$I$16:$M$17,4,FALSE),0),
AND(R405&gt;=13,R405&lt;=15),IFERROR(VLOOKUP(入力項目!$S$15,子育て関連マスタ!$I$21:$M$22,4,FALSE),0),
AND(R405&gt;=16,R405&lt;=18),IFERROR(VLOOKUP(入力項目!$S$16,子育て関連マスタ!$I$26:$M$28,4,FALSE),0),
AND(R405&gt;=19,R405&lt;=20,入力項目!$S$16="高専"),IFERROR(VLOOKUP(入力項目!$S$16,子育て関連マスタ!$I$26:$M$28,4,FALSE),0),
AND(R405&gt;=19,R405&lt;=20,入力項目!$S$16&lt;&gt;"高専"),IFERROR(VLOOKUP(入力項目!$S$17,子育て関連マスタ!$I$32:$M$37,4,FALSE),0),
AND(R405&gt;=21,R405&lt;=22,入力項目!$S$16="高専"),IFERROR(VLOOKUP(入力項目!$S$17,子育て関連マスタ!$I$32:$M$34,4,FALSE),0),
AND(R405&gt;=21,R405&lt;=22,入力項目!$S$16&lt;&gt;"高専"),IFERROR(VLOOKUP(入力項目!$S$17,子育て関連マスタ!$I$32:$M$34,4,FALSE),0),
R405&gt;=23,0
) +
IF($D405=4,
  IFERROR(_xlfn.IFS(
  R405&lt;=入力項目!$S$11,0,
  AND(R405=入力項目!$S$11),IFERROR(VLOOKUP(入力項目!$S$12,子育て関連マスタ!$I$4:$M$5,2,FALSE),0),
  AND(R405=4),IFERROR(VLOOKUP(入力項目!$S$13,子育て関連マスタ!$I$9:$M$12,2,FALSE),0),
  AND(R405=7),IFERROR(VLOOKUP(入力項目!$S$14,子育て関連マスタ!$I$16:$M$17,2,FALSE),0),
  AND(R405=13),IFERROR(VLOOKUP(入力項目!$S$15,子育て関連マスタ!$I$21:$M$22,2,FALSE),0),
  AND(R405=16),IFERROR(VLOOKUP(入力項目!$S$16,子育て関連マスタ!$I$26:$M$28,2,FALSE),0),
  AND(R405=19,入力項目!$S$16&lt;&gt;"高専"),IFERROR(VLOOKUP(入力項目!$S$17,子育て関連マスタ!$I$32:$M$37,2,FALSE),0),
  AND(R405=21,入力項目!$S$16="高専"),IFERROR(VLOOKUP(入力項目!$S$17,子育て関連マスタ!$I$32:$M$37,2,FALSE),0),
  R405&gt;=22,0
  ),0),0
) +
IF(AND(R405&gt;=1,R405&lt;=15),IF($D405=入力項目!$S$8,入力項目!$S$3,0),0) +
IF(AND(R405&gt;=1,R405&lt;=15),IF($D405=5,入力項目!$S$4,0),0) +
IF(AND(R405&gt;=1,R405&lt;=15),IF($D405=12,入力項目!$S$5,0),0) +
IF(AND(入力項目!$S$7=$A405,入力項目!$S$8=$D405),子育て関連マスタ!$C$14,0) +
IFERROR(IF(AND(YEAR(EDATE(DATE(入力項目!$S$7,入力項目!$S$8,1),1))=$A405,MONTH(EDATE(DATE(入力項目!$S$7,入力項目!$S$8,1),1))=$D405),子育て関連マスタ!$C$15,0),0) +
IF(AND(OR(R405=3,R405=5,R405=7),$D405=11),子育て関連マスタ!$C$17,0) +
IF(AND(R405=20,$D405=1),子育て関連マスタ!$C$18,0) +
IF(AND(R405=20,$D405=1),
IFERROR(_xlfn.IFS(
入力項目!$S$10="男",子育て関連マスタ!$C$18,
入力項目!$S$10="女",子育て関連マスタ!$C$19
),0),0
) +
IF(AND(R405&gt;=入力項目!$S$18,R405&lt;=入力項目!$S$19),入力項目!$S$20,0) +
IF(AND(R405&gt;=入力項目!$S$21,R405&lt;=入力項目!$S$22),入力項目!$S$23,0) +
IF(AND(R405&gt;=入力項目!$S$24,R405&lt;=入力項目!$S$25),入力項目!$S$26,0)
)</f>
        <v>0</v>
      </c>
      <c r="AG405">
        <f ca="1">-(
_xlfn.IFS(
S405&lt;=入力項目!$S$11,0,
AND(S405&gt;=入力項目!$S$11+1,S405&lt;=3),IFERROR(VLOOKUP(入力項目!$S$12,子育て関連マスタ!$I$4:$M$5,4,FALSE),0),
AND(S405&gt;=4,S405&lt;=6),IFERROR(VLOOKUP(入力項目!$S$13,子育て関連マスタ!$I$9:$M$12,4,FALSE),0),
AND(S405&gt;=7,S405&lt;=12),IFERROR(VLOOKUP(入力項目!$S$14,子育て関連マスタ!$I$16:$M$17,4,FALSE),0),
AND(S405&gt;=13,S405&lt;=15),IFERROR(VLOOKUP(入力項目!$S$15,子育て関連マスタ!$I$21:$M$22,4,FALSE),0),
AND(S405&gt;=16,S405&lt;=18),IFERROR(VLOOKUP(入力項目!$S$16,子育て関連マスタ!$I$26:$M$28,4,FALSE),0),
AND(S405&gt;=19,S405&lt;=20,入力項目!$S$16="高専"),IFERROR(VLOOKUP(入力項目!$S$16,子育て関連マスタ!$I$26:$M$28,4,FALSE),0),
AND(S405&gt;=19,S405&lt;=20,入力項目!$S$16&lt;&gt;"高専"),IFERROR(VLOOKUP(入力項目!$S$17,子育て関連マスタ!$I$32:$M$37,4,FALSE),0),
AND(S405&gt;=21,S405&lt;=22,入力項目!$S$16="高専"),IFERROR(VLOOKUP(入力項目!$S$17,子育て関連マスタ!$I$32:$M$34,4,FALSE),0),
AND(S405&gt;=21,S405&lt;=22,入力項目!$S$16&lt;&gt;"高専"),IFERROR(VLOOKUP(入力項目!$S$17,子育て関連マスタ!$I$32:$M$34,4,FALSE),0),
S405&gt;=23,0
) +
IF($D405=4,
  IFERROR(_xlfn.IFS(
  S405&lt;=入力項目!$S$11,0,
  AND(S405=入力項目!$S$11),IFERROR(VLOOKUP(入力項目!$S$12,子育て関連マスタ!$I$4:$M$5,2,FALSE),0),
  AND(S405=4),IFERROR(VLOOKUP(入力項目!$S$13,子育て関連マスタ!$I$9:$M$12,2,FALSE),0),
  AND(S405=7),IFERROR(VLOOKUP(入力項目!$S$14,子育て関連マスタ!$I$16:$M$17,2,FALSE),0),
  AND(S405=13),IFERROR(VLOOKUP(入力項目!$S$15,子育て関連マスタ!$I$21:$M$22,2,FALSE),0),
  AND(S405=16),IFERROR(VLOOKUP(入力項目!$S$16,子育て関連マスタ!$I$26:$M$28,2,FALSE),0),
  AND(S405=19,入力項目!$S$16&lt;&gt;"高専"),IFERROR(VLOOKUP(入力項目!$S$17,子育て関連マスタ!$I$32:$M$37,2,FALSE),0),
  AND(S405=21,入力項目!$S$16="高専"),IFERROR(VLOOKUP(入力項目!$S$17,子育て関連マスタ!$I$32:$M$37,2,FALSE),0),
  S405&gt;=22,0
  ),0),0
) +
IF(AND(S405&gt;=1,S405&lt;=15),IF($D405=入力項目!$S$8,入力項目!$S$3,0),0) +
IF(AND(S405&gt;=1,S405&lt;=15),IF($D405=5,入力項目!$S$4,0),0) +
IF(AND(S405&gt;=1,S405&lt;=15),IF($D405=12,入力項目!$S$5,0),0) +
IF(AND(入力項目!$S$7=$A405,入力項目!$S$8=$D405),子育て関連マスタ!$C$14,0) +
IFERROR(IF(AND(YEAR(EDATE(DATE(入力項目!$S$7,入力項目!$S$8,1),1))=$A405,MONTH(EDATE(DATE(入力項目!$S$7,入力項目!$S$8,1),1))=$D405),子育て関連マスタ!$C$15,0),0) +
IF(AND(OR(S405=3,S405=5,S405=7),$D405=11),子育て関連マスタ!$C$17,0) +
IF(AND(S405=20,$D405=1),子育て関連マスタ!$C$18,0) +
IF(AND(S405=20,$D405=1),
IFERROR(_xlfn.IFS(
入力項目!$S$10="男",子育て関連マスタ!$C$18,
入力項目!$S$10="女",子育て関連マスタ!$C$19
),0),0
) +
IF(AND(S405&gt;=入力項目!$S$18,S405&lt;=入力項目!$S$19),入力項目!$S$20,0) +
IF(AND(S405&gt;=入力項目!$S$21,S405&lt;=入力項目!$S$22),入力項目!$S$23,0) +
IF(AND(S405&gt;=入力項目!$S$24,S405&lt;=入力項目!$S$25),入力項目!$S$26,0)
)</f>
        <v>0</v>
      </c>
      <c r="AH405">
        <f ca="1">-(
_xlfn.IFS(
T405&lt;=入力項目!$S$11,0,
AND(T405&gt;=入力項目!$S$11+1,T405&lt;=3),IFERROR(VLOOKUP(入力項目!$S$12,子育て関連マスタ!$I$4:$M$5,4,FALSE),0),
AND(T405&gt;=4,T405&lt;=6),IFERROR(VLOOKUP(入力項目!$S$13,子育て関連マスタ!$I$9:$M$12,4,FALSE),0),
AND(T405&gt;=7,T405&lt;=12),IFERROR(VLOOKUP(入力項目!$S$14,子育て関連マスタ!$I$16:$M$17,4,FALSE),0),
AND(T405&gt;=13,T405&lt;=15),IFERROR(VLOOKUP(入力項目!$S$15,子育て関連マスタ!$I$21:$M$22,4,FALSE),0),
AND(T405&gt;=16,T405&lt;=18),IFERROR(VLOOKUP(入力項目!$S$16,子育て関連マスタ!$I$26:$M$28,4,FALSE),0),
AND(T405&gt;=19,T405&lt;=20,入力項目!$S$16="高専"),IFERROR(VLOOKUP(入力項目!$S$16,子育て関連マスタ!$I$26:$M$28,4,FALSE),0),
AND(T405&gt;=19,T405&lt;=20,入力項目!$S$16&lt;&gt;"高専"),IFERROR(VLOOKUP(入力項目!$S$17,子育て関連マスタ!$I$32:$M$37,4,FALSE),0),
AND(T405&gt;=21,T405&lt;=22,入力項目!$S$16="高専"),IFERROR(VLOOKUP(入力項目!$S$17,子育て関連マスタ!$I$32:$M$34,4,FALSE),0),
AND(T405&gt;=21,T405&lt;=22,入力項目!$S$16&lt;&gt;"高専"),IFERROR(VLOOKUP(入力項目!$S$17,子育て関連マスタ!$I$32:$M$34,4,FALSE),0),
T405&gt;=23,0
) +
IF($D405=4,
  IFERROR(_xlfn.IFS(
  T405&lt;=入力項目!$S$11,0,
  AND(T405=入力項目!$S$11),IFERROR(VLOOKUP(入力項目!$S$12,子育て関連マスタ!$I$4:$M$5,2,FALSE),0),
  AND(T405=4),IFERROR(VLOOKUP(入力項目!$S$13,子育て関連マスタ!$I$9:$M$12,2,FALSE),0),
  AND(T405=7),IFERROR(VLOOKUP(入力項目!$S$14,子育て関連マスタ!$I$16:$M$17,2,FALSE),0),
  AND(T405=13),IFERROR(VLOOKUP(入力項目!$S$15,子育て関連マスタ!$I$21:$M$22,2,FALSE),0),
  AND(T405=16),IFERROR(VLOOKUP(入力項目!$S$16,子育て関連マスタ!$I$26:$M$28,2,FALSE),0),
  AND(T405=19,入力項目!$S$16&lt;&gt;"高専"),IFERROR(VLOOKUP(入力項目!$S$17,子育て関連マスタ!$I$32:$M$37,2,FALSE),0),
  AND(T405=21,入力項目!$S$16="高専"),IFERROR(VLOOKUP(入力項目!$S$17,子育て関連マスタ!$I$32:$M$37,2,FALSE),0),
  T405&gt;=22,0
  ),0),0
) +
IF(AND(T405&gt;=1,T405&lt;=15),IF($D405=入力項目!$S$8,入力項目!$S$3,0),0) +
IF(AND(T405&gt;=1,T405&lt;=15),IF($D405=5,入力項目!$S$4,0),0) +
IF(AND(T405&gt;=1,T405&lt;=15),IF($D405=12,入力項目!$S$5,0),0) +
IF(AND(入力項目!$S$7=$A405,入力項目!$S$8=$D405),子育て関連マスタ!$C$14,0) +
IFERROR(IF(AND(YEAR(EDATE(DATE(入力項目!$S$7,入力項目!$S$8,1),1))=$A405,MONTH(EDATE(DATE(入力項目!$S$7,入力項目!$S$8,1),1))=$D405),子育て関連マスタ!$C$15,0),0) +
IF(AND(OR(T405=3,T405=5,T405=7),$D405=11),子育て関連マスタ!$C$17,0) +
IF(AND(T405=20,$D405=1),子育て関連マスタ!$C$18,0) +
IF(AND(T405=20,$D405=1),
IFERROR(_xlfn.IFS(
入力項目!$S$10="男",子育て関連マスタ!$C$18,
入力項目!$S$10="女",子育て関連マスタ!$C$19
),0),0
) +
IF(AND(T405&gt;=入力項目!$S$18,T405&lt;=入力項目!$S$19),入力項目!$S$20,0) +
IF(AND(T405&gt;=入力項目!$S$21,T405&lt;=入力項目!$S$22),入力項目!$S$23,0) +
IF(AND(T405&gt;=入力項目!$S$24,T405&lt;=入力項目!$S$25),入力項目!$S$26,0)
)</f>
        <v>0</v>
      </c>
      <c r="AI405">
        <f ca="1">-(
_xlfn.IFS(
U405&lt;=入力項目!$S$11,0,
AND(U405&gt;=入力項目!$S$11+1,U405&lt;=3),IFERROR(VLOOKUP(入力項目!$S$12,子育て関連マスタ!$I$4:$M$5,4,FALSE),0),
AND(U405&gt;=4,U405&lt;=6),IFERROR(VLOOKUP(入力項目!$S$13,子育て関連マスタ!$I$9:$M$12,4,FALSE),0),
AND(U405&gt;=7,U405&lt;=12),IFERROR(VLOOKUP(入力項目!$S$14,子育て関連マスタ!$I$16:$M$17,4,FALSE),0),
AND(U405&gt;=13,U405&lt;=15),IFERROR(VLOOKUP(入力項目!$S$15,子育て関連マスタ!$I$21:$M$22,4,FALSE),0),
AND(U405&gt;=16,U405&lt;=18),IFERROR(VLOOKUP(入力項目!$S$16,子育て関連マスタ!$I$26:$M$28,4,FALSE),0),
AND(U405&gt;=19,U405&lt;=20,入力項目!$S$16="高専"),IFERROR(VLOOKUP(入力項目!$S$16,子育て関連マスタ!$I$26:$M$28,4,FALSE),0),
AND(U405&gt;=19,U405&lt;=20,入力項目!$S$16&lt;&gt;"高専"),IFERROR(VLOOKUP(入力項目!$S$17,子育て関連マスタ!$I$32:$M$37,4,FALSE),0),
AND(U405&gt;=21,U405&lt;=22,入力項目!$S$16="高専"),IFERROR(VLOOKUP(入力項目!$S$17,子育て関連マスタ!$I$32:$M$34,4,FALSE),0),
AND(U405&gt;=21,U405&lt;=22,入力項目!$S$16&lt;&gt;"高専"),IFERROR(VLOOKUP(入力項目!$S$17,子育て関連マスタ!$I$32:$M$34,4,FALSE),0),
U405&gt;=23,0
) +
IF($D405=4,
  IFERROR(_xlfn.IFS(
  U405&lt;=入力項目!$S$11,0,
  AND(U405=入力項目!$S$11),IFERROR(VLOOKUP(入力項目!$S$12,子育て関連マスタ!$I$4:$M$5,2,FALSE),0),
  AND(U405=4),IFERROR(VLOOKUP(入力項目!$S$13,子育て関連マスタ!$I$9:$M$12,2,FALSE),0),
  AND(U405=7),IFERROR(VLOOKUP(入力項目!$S$14,子育て関連マスタ!$I$16:$M$17,2,FALSE),0),
  AND(U405=13),IFERROR(VLOOKUP(入力項目!$S$15,子育て関連マスタ!$I$21:$M$22,2,FALSE),0),
  AND(U405=16),IFERROR(VLOOKUP(入力項目!$S$16,子育て関連マスタ!$I$26:$M$28,2,FALSE),0),
  AND(U405=19,入力項目!$S$16&lt;&gt;"高専"),IFERROR(VLOOKUP(入力項目!$S$17,子育て関連マスタ!$I$32:$M$37,2,FALSE),0),
  AND(U405=21,入力項目!$S$16="高専"),IFERROR(VLOOKUP(入力項目!$S$17,子育て関連マスタ!$I$32:$M$37,2,FALSE),0),
  U405&gt;=22,0
  ),0),0
) +
IF(AND(U405&gt;=1,U405&lt;=15),IF($D405=入力項目!$S$8,入力項目!$S$3,0),0) +
IF(AND(U405&gt;=1,U405&lt;=15),IF($D405=5,入力項目!$S$4,0),0) +
IF(AND(U405&gt;=1,U405&lt;=15),IF($D405=12,入力項目!$S$5,0),0) +
IF(AND(入力項目!$S$7=$A405,入力項目!$S$8=$D405),子育て関連マスタ!$C$14,0) +
IFERROR(IF(AND(YEAR(EDATE(DATE(入力項目!$S$7,入力項目!$S$8,1),1))=$A405,MONTH(EDATE(DATE(入力項目!$S$7,入力項目!$S$8,1),1))=$D405),子育て関連マスタ!$C$15,0),0) +
IF(AND(OR(U405=3,U405=5,U405=7),$D405=11),子育て関連マスタ!$C$17,0) +
IF(AND(U405=20,$D405=1),子育て関連マスタ!$C$18,0) +
IF(AND(U405=20,$D405=1),
IFERROR(_xlfn.IFS(
入力項目!$S$10="男",子育て関連マスタ!$C$18,
入力項目!$S$10="女",子育て関連マスタ!$C$19
),0),0
) +
IF(AND(U405&gt;=入力項目!$S$18,U405&lt;=入力項目!$S$19),入力項目!$S$20,0) +
IF(AND(U405&gt;=入力項目!$S$21,U405&lt;=入力項目!$S$22),入力項目!$S$23,0) +
IF(AND(U405&gt;=入力項目!$S$24,U405&lt;=入力項目!$S$25),入力項目!$S$26,0)
)</f>
        <v>0</v>
      </c>
      <c r="AJ405" s="10">
        <f ca="1">-VLOOKUP($D405,月別収支!$A$2:$H$13,7,FALSE)</f>
        <v>-20000</v>
      </c>
    </row>
    <row r="406" spans="1:36" x14ac:dyDescent="0.4">
      <c r="A406">
        <f t="shared" ca="1" si="105"/>
        <v>2058</v>
      </c>
      <c r="B406">
        <f t="shared" ca="1" si="112"/>
        <v>2058</v>
      </c>
      <c r="C406">
        <f t="shared" ca="1" si="113"/>
        <v>34</v>
      </c>
      <c r="D406">
        <f t="shared" ca="1" si="106"/>
        <v>4</v>
      </c>
      <c r="E406" t="str">
        <f t="shared" ca="1" si="107"/>
        <v>2058年4月</v>
      </c>
      <c r="F406">
        <f ca="1">IF(OR(入力項目!$N$5&lt;$A406,AND(入力項目!$N$5=$A406,入力項目!$N$6&lt;$D406)),IF(F405=0,1,IF(G406=12,F405+1,F405)),0)</f>
        <v>33</v>
      </c>
      <c r="G406">
        <f ca="1">IF(OR(入力項目!$N$5&lt;$A406,AND(入力項目!$N$5=$A406,入力項目!$N$6&lt;$D406)),IF(G405=12,1,G405+1),0)</f>
        <v>6</v>
      </c>
      <c r="H406" t="str">
        <f t="shared" ca="1" si="108"/>
        <v>33_6</v>
      </c>
      <c r="I406">
        <f ca="1">IF(
  IFERROR(AND($C406&gt;0,MOD($C406,入力項目!$N$22)=0,$D406=入力項目!$N$23), FALSE),
  1,
  IF(
    AND(I405&gt;0,J405=12),
    IF(I405=入力項目!$N$28, 0, I405+1),
    I405
  )
)</f>
        <v>0</v>
      </c>
      <c r="J406">
        <f ca="1">IF($D406=入力項目!$N$23,1,IFERROR(J405+1,1))</f>
        <v>11</v>
      </c>
      <c r="K406" t="str">
        <f t="shared" ca="1" si="109"/>
        <v>0_11</v>
      </c>
      <c r="L406">
        <f ca="1">L405+IF(入力項目!$D$4=$D406,1,0)</f>
        <v>62</v>
      </c>
      <c r="M406" t="str">
        <f t="shared" ca="1" si="110"/>
        <v>62歳</v>
      </c>
      <c r="N406">
        <f t="shared" ca="1" si="114"/>
        <v>63</v>
      </c>
      <c r="O406" t="str">
        <f t="shared" ca="1" si="111"/>
        <v>63歳</v>
      </c>
      <c r="P406">
        <f t="shared" ca="1" si="115"/>
        <v>38</v>
      </c>
      <c r="Q406">
        <f t="shared" ca="1" si="116"/>
        <v>36</v>
      </c>
      <c r="R406">
        <f t="shared" ca="1" si="117"/>
        <v>2059</v>
      </c>
      <c r="S406">
        <f t="shared" ca="1" si="118"/>
        <v>2059</v>
      </c>
      <c r="T406">
        <f t="shared" ca="1" si="119"/>
        <v>2059</v>
      </c>
      <c r="U406">
        <f t="shared" ca="1" si="120"/>
        <v>2059</v>
      </c>
      <c r="V406" s="10">
        <f t="shared" ca="1" si="121"/>
        <v>50905075</v>
      </c>
      <c r="W406" s="10">
        <f ca="1">IF($L406&lt;その他マスタ!$B$1,VLOOKUP($D406,月別収支!$A$2:$H$13,2,FALSE),その他マスタ!$B$3)+IF(AND($L406=その他マスタ!$B$1,入力項目!$I$9="あり",$D406=入力項目!$D$4),その他マスタ!$B$2,0)</f>
        <v>300000</v>
      </c>
      <c r="X406" s="10">
        <f ca="1">-IF(入力項目!$K$5=TRUE,
IF($F406+$G406&lt;3,VLOOKUP($D406,月別収支!$A$2:$H$13,8,FALSE),0)+IFERROR(VLOOKUP($H406,住宅ローン計算!C:P,13,FALSE),0)+IF($F406&gt;1,IF(OR($G406=3,$G406=6,$G406=9,$G406=12),ROUNDUP(入力項目!$N$18/4,0),0),0),
VLOOKUP($D406,月別収支!$A$2:$H$13,8,FALSE))</f>
        <v>-91090</v>
      </c>
      <c r="Y406" s="10">
        <f ca="1">-VLOOKUP($D406,月別収支!$A$2:$H$13,3,FALSE)</f>
        <v>-75000</v>
      </c>
      <c r="Z406" s="10">
        <f ca="1">-VLOOKUP($D406,月別収支!$A$2:$H$13,4,FALSE)</f>
        <v>-27000</v>
      </c>
      <c r="AA406" s="10">
        <f ca="1">-VLOOKUP($D406,月別収支!$A$2:$H$13,6,FALSE)</f>
        <v>-10000</v>
      </c>
      <c r="AB406" s="10">
        <f ca="1">-(
VLOOKUP($D406,月別収支!$A$2:$H$13,5,FALSE)+IF(AND(入力項目!$I$27&lt;=$A406,ISEVEN($A406-入力項目!$I$27),入力項目!$I$28=$D406),入力項目!$I$26,0)
+IF(入力項目!$K$26=TRUE,
IFERROR(VLOOKUP($K406,マイカーローン計算!C:P,13,FALSE),0),
IFERROR(
  IF(AND($C406&gt;0,MOD($C406,入力項目!$N$22)=0,$D406=入力項目!$N$23),入力項目!$N$24,0),
 0
)
)
)</f>
        <v>-20000</v>
      </c>
      <c r="AC406" s="10">
        <f ca="1">-IF($A406&lt;入力項目!$N$33,入力項目!$N$35,IF(AND($A406=入力項目!$N$33,$D406&lt;=入力項目!$N$34),入力項目!$N$35,0))</f>
        <v>0</v>
      </c>
      <c r="AD406">
        <f ca="1">-(
_xlfn.IFS(
P406&lt;=入力項目!$S$11,0,
AND(P406&gt;=入力項目!$S$11+1,P406&lt;=3),IFERROR(VLOOKUP(入力項目!$S$12,子育て関連マスタ!$I$4:$M$5,4,FALSE),0),
AND(P406&gt;=4,P406&lt;=6),IFERROR(VLOOKUP(入力項目!$S$13,子育て関連マスタ!$I$9:$M$12,4,FALSE),0),
AND(P406&gt;=7,P406&lt;=12),IFERROR(VLOOKUP(入力項目!$S$14,子育て関連マスタ!$I$16:$M$17,4,FALSE),0),
AND(P406&gt;=13,P406&lt;=15),IFERROR(VLOOKUP(入力項目!$S$15,子育て関連マスタ!$I$21:$M$22,4,FALSE),0),
AND(P406&gt;=16,P406&lt;=18),IFERROR(VLOOKUP(入力項目!$S$16,子育て関連マスタ!$I$26:$M$28,4,FALSE),0),
AND(P406&gt;=19,P406&lt;=20,入力項目!$S$16="高専"),IFERROR(VLOOKUP(入力項目!$S$16,子育て関連マスタ!$I$26:$M$28,4,FALSE),0),
AND(P406&gt;=19,P406&lt;=20,入力項目!$S$16&lt;&gt;"高専"),IFERROR(VLOOKUP(入力項目!$S$17,子育て関連マスタ!$I$32:$M$37,4,FALSE),0),
AND(P406&gt;=21,P406&lt;=22,入力項目!$S$16="高専"),IFERROR(VLOOKUP(入力項目!$S$17,子育て関連マスタ!$I$32:$M$34,4,FALSE),0),
AND(P406&gt;=21,P406&lt;=22,入力項目!$S$16&lt;&gt;"高専"),IFERROR(VLOOKUP(入力項目!$S$17,子育て関連マスタ!$I$32:$M$34,4,FALSE),0),
P406&gt;=23,0
) +
IF($D406=4,
  IFERROR(_xlfn.IFS(
  P406&lt;=入力項目!$S$11,0,
  AND(P406=入力項目!$S$11),IFERROR(VLOOKUP(入力項目!$S$12,子育て関連マスタ!$I$4:$M$5,2,FALSE),0),
  AND(P406=4),IFERROR(VLOOKUP(入力項目!$S$13,子育て関連マスタ!$I$9:$M$12,2,FALSE),0),
  AND(P406=7),IFERROR(VLOOKUP(入力項目!$S$14,子育て関連マスタ!$I$16:$M$17,2,FALSE),0),
  AND(P406=13),IFERROR(VLOOKUP(入力項目!$S$15,子育て関連マスタ!$I$21:$M$22,2,FALSE),0),
  AND(P406=16),IFERROR(VLOOKUP(入力項目!$S$16,子育て関連マスタ!$I$26:$M$28,2,FALSE),0),
  AND(P406=19,入力項目!$S$16&lt;&gt;"高専"),IFERROR(VLOOKUP(入力項目!$S$17,子育て関連マスタ!$I$32:$M$37,2,FALSE),0),
  AND(P406=21,入力項目!$S$16="高専"),IFERROR(VLOOKUP(入力項目!$S$17,子育て関連マスタ!$I$32:$M$37,2,FALSE),0),
  P406&gt;=22,0
  ),0),0
) +
IF(AND(P406&gt;=1,P406&lt;=15),IF($D406=入力項目!$S$8,入力項目!$S$3,0),0) +
IF(AND(P406&gt;=1,P406&lt;=15),IF($D406=5,入力項目!$S$4,0),0) +
IF(AND(P406&gt;=1,P406&lt;=15),IF($D406=12,入力項目!$S$5,0),0) +
IF(AND(入力項目!$S$7=$A406,入力項目!$S$8=$D406),子育て関連マスタ!$C$14,0) +
IFERROR(IF(AND(YEAR(EDATE(DATE(入力項目!$S$7,入力項目!$S$8,1),1))=$A406,MONTH(EDATE(DATE(入力項目!$S$7,入力項目!$S$8,1),1))=$D406),子育て関連マスタ!$C$15,0),0) +
IF(AND(OR(P406=3,P406=5,P406=7),$D406=11),子育て関連マスタ!$C$17,0) +
IF(AND(P406=20,$D406=1),子育て関連マスタ!$C$18,0) +
IF(AND(P406=20,$D406=1),
IFERROR(_xlfn.IFS(
入力項目!$S$10="男",子育て関連マスタ!$C$18,
入力項目!$S$10="女",子育て関連マスタ!$C$19
),0),0
) +
IF(AND(P406&gt;=入力項目!$S$18,P406&lt;=入力項目!$S$19),入力項目!$S$20,0) +
IF(AND(P406&gt;=入力項目!$S$21,P406&lt;=入力項目!$S$22),入力項目!$S$23,0) +
IF(AND(P406&gt;=入力項目!$S$24,P406&lt;=入力項目!$S$25),入力項目!$S$26,0)
)</f>
        <v>0</v>
      </c>
      <c r="AE406">
        <f ca="1">-(
_xlfn.IFS(
Q406&lt;=入力項目!$S$11,0,
AND(Q406&gt;=入力項目!$S$11+1,Q406&lt;=3),IFERROR(VLOOKUP(入力項目!$S$12,子育て関連マスタ!$I$4:$M$5,4,FALSE),0),
AND(Q406&gt;=4,Q406&lt;=6),IFERROR(VLOOKUP(入力項目!$S$13,子育て関連マスタ!$I$9:$M$12,4,FALSE),0),
AND(Q406&gt;=7,Q406&lt;=12),IFERROR(VLOOKUP(入力項目!$S$14,子育て関連マスタ!$I$16:$M$17,4,FALSE),0),
AND(Q406&gt;=13,Q406&lt;=15),IFERROR(VLOOKUP(入力項目!$S$15,子育て関連マスタ!$I$21:$M$22,4,FALSE),0),
AND(Q406&gt;=16,Q406&lt;=18),IFERROR(VLOOKUP(入力項目!$S$16,子育て関連マスタ!$I$26:$M$28,4,FALSE),0),
AND(Q406&gt;=19,Q406&lt;=20,入力項目!$S$16="高専"),IFERROR(VLOOKUP(入力項目!$S$16,子育て関連マスタ!$I$26:$M$28,4,FALSE),0),
AND(Q406&gt;=19,Q406&lt;=20,入力項目!$S$16&lt;&gt;"高専"),IFERROR(VLOOKUP(入力項目!$S$17,子育て関連マスタ!$I$32:$M$37,4,FALSE),0),
AND(Q406&gt;=21,Q406&lt;=22,入力項目!$S$16="高専"),IFERROR(VLOOKUP(入力項目!$S$17,子育て関連マスタ!$I$32:$M$34,4,FALSE),0),
AND(Q406&gt;=21,Q406&lt;=22,入力項目!$S$16&lt;&gt;"高専"),IFERROR(VLOOKUP(入力項目!$S$17,子育て関連マスタ!$I$32:$M$34,4,FALSE),0),
Q406&gt;=23,0
) +
IF($D406=4,
  IFERROR(_xlfn.IFS(
  Q406&lt;=入力項目!$S$11,0,
  AND(Q406=入力項目!$S$11),IFERROR(VLOOKUP(入力項目!$S$12,子育て関連マスタ!$I$4:$M$5,2,FALSE),0),
  AND(Q406=4),IFERROR(VLOOKUP(入力項目!$S$13,子育て関連マスタ!$I$9:$M$12,2,FALSE),0),
  AND(Q406=7),IFERROR(VLOOKUP(入力項目!$S$14,子育て関連マスタ!$I$16:$M$17,2,FALSE),0),
  AND(Q406=13),IFERROR(VLOOKUP(入力項目!$S$15,子育て関連マスタ!$I$21:$M$22,2,FALSE),0),
  AND(Q406=16),IFERROR(VLOOKUP(入力項目!$S$16,子育て関連マスタ!$I$26:$M$28,2,FALSE),0),
  AND(Q406=19,入力項目!$S$16&lt;&gt;"高専"),IFERROR(VLOOKUP(入力項目!$S$17,子育て関連マスタ!$I$32:$M$37,2,FALSE),0),
  AND(Q406=21,入力項目!$S$16="高専"),IFERROR(VLOOKUP(入力項目!$S$17,子育て関連マスタ!$I$32:$M$37,2,FALSE),0),
  Q406&gt;=22,0
  ),0),0
) +
IF(AND(Q406&gt;=1,Q406&lt;=15),IF($D406=入力項目!$S$8,入力項目!$S$3,0),0) +
IF(AND(Q406&gt;=1,Q406&lt;=15),IF($D406=5,入力項目!$S$4,0),0) +
IF(AND(Q406&gt;=1,Q406&lt;=15),IF($D406=12,入力項目!$S$5,0),0) +
IF(AND(入力項目!$S$7=$A406,入力項目!$S$8=$D406),子育て関連マスタ!$C$14,0) +
IFERROR(IF(AND(YEAR(EDATE(DATE(入力項目!$S$7,入力項目!$S$8,1),1))=$A406,MONTH(EDATE(DATE(入力項目!$S$7,入力項目!$S$8,1),1))=$D406),子育て関連マスタ!$C$15,0),0) +
IF(AND(OR(Q406=3,Q406=5,Q406=7),$D406=11),子育て関連マスタ!$C$17,0) +
IF(AND(Q406=20,$D406=1),子育て関連マスタ!$C$18,0) +
IF(AND(Q406=20,$D406=1),
IFERROR(_xlfn.IFS(
入力項目!$S$10="男",子育て関連マスタ!$C$18,
入力項目!$S$10="女",子育て関連マスタ!$C$19
),0),0
) +
IF(AND(Q406&gt;=入力項目!$S$18,Q406&lt;=入力項目!$S$19),入力項目!$S$20,0) +
IF(AND(Q406&gt;=入力項目!$S$21,Q406&lt;=入力項目!$S$22),入力項目!$S$23,0) +
IF(AND(Q406&gt;=入力項目!$S$24,Q406&lt;=入力項目!$S$25),入力項目!$S$26,0)
)</f>
        <v>0</v>
      </c>
      <c r="AF406">
        <f ca="1">-(
_xlfn.IFS(
R406&lt;=入力項目!$S$11,0,
AND(R406&gt;=入力項目!$S$11+1,R406&lt;=3),IFERROR(VLOOKUP(入力項目!$S$12,子育て関連マスタ!$I$4:$M$5,4,FALSE),0),
AND(R406&gt;=4,R406&lt;=6),IFERROR(VLOOKUP(入力項目!$S$13,子育て関連マスタ!$I$9:$M$12,4,FALSE),0),
AND(R406&gt;=7,R406&lt;=12),IFERROR(VLOOKUP(入力項目!$S$14,子育て関連マスタ!$I$16:$M$17,4,FALSE),0),
AND(R406&gt;=13,R406&lt;=15),IFERROR(VLOOKUP(入力項目!$S$15,子育て関連マスタ!$I$21:$M$22,4,FALSE),0),
AND(R406&gt;=16,R406&lt;=18),IFERROR(VLOOKUP(入力項目!$S$16,子育て関連マスタ!$I$26:$M$28,4,FALSE),0),
AND(R406&gt;=19,R406&lt;=20,入力項目!$S$16="高専"),IFERROR(VLOOKUP(入力項目!$S$16,子育て関連マスタ!$I$26:$M$28,4,FALSE),0),
AND(R406&gt;=19,R406&lt;=20,入力項目!$S$16&lt;&gt;"高専"),IFERROR(VLOOKUP(入力項目!$S$17,子育て関連マスタ!$I$32:$M$37,4,FALSE),0),
AND(R406&gt;=21,R406&lt;=22,入力項目!$S$16="高専"),IFERROR(VLOOKUP(入力項目!$S$17,子育て関連マスタ!$I$32:$M$34,4,FALSE),0),
AND(R406&gt;=21,R406&lt;=22,入力項目!$S$16&lt;&gt;"高専"),IFERROR(VLOOKUP(入力項目!$S$17,子育て関連マスタ!$I$32:$M$34,4,FALSE),0),
R406&gt;=23,0
) +
IF($D406=4,
  IFERROR(_xlfn.IFS(
  R406&lt;=入力項目!$S$11,0,
  AND(R406=入力項目!$S$11),IFERROR(VLOOKUP(入力項目!$S$12,子育て関連マスタ!$I$4:$M$5,2,FALSE),0),
  AND(R406=4),IFERROR(VLOOKUP(入力項目!$S$13,子育て関連マスタ!$I$9:$M$12,2,FALSE),0),
  AND(R406=7),IFERROR(VLOOKUP(入力項目!$S$14,子育て関連マスタ!$I$16:$M$17,2,FALSE),0),
  AND(R406=13),IFERROR(VLOOKUP(入力項目!$S$15,子育て関連マスタ!$I$21:$M$22,2,FALSE),0),
  AND(R406=16),IFERROR(VLOOKUP(入力項目!$S$16,子育て関連マスタ!$I$26:$M$28,2,FALSE),0),
  AND(R406=19,入力項目!$S$16&lt;&gt;"高専"),IFERROR(VLOOKUP(入力項目!$S$17,子育て関連マスタ!$I$32:$M$37,2,FALSE),0),
  AND(R406=21,入力項目!$S$16="高専"),IFERROR(VLOOKUP(入力項目!$S$17,子育て関連マスタ!$I$32:$M$37,2,FALSE),0),
  R406&gt;=22,0
  ),0),0
) +
IF(AND(R406&gt;=1,R406&lt;=15),IF($D406=入力項目!$S$8,入力項目!$S$3,0),0) +
IF(AND(R406&gt;=1,R406&lt;=15),IF($D406=5,入力項目!$S$4,0),0) +
IF(AND(R406&gt;=1,R406&lt;=15),IF($D406=12,入力項目!$S$5,0),0) +
IF(AND(入力項目!$S$7=$A406,入力項目!$S$8=$D406),子育て関連マスタ!$C$14,0) +
IFERROR(IF(AND(YEAR(EDATE(DATE(入力項目!$S$7,入力項目!$S$8,1),1))=$A406,MONTH(EDATE(DATE(入力項目!$S$7,入力項目!$S$8,1),1))=$D406),子育て関連マスタ!$C$15,0),0) +
IF(AND(OR(R406=3,R406=5,R406=7),$D406=11),子育て関連マスタ!$C$17,0) +
IF(AND(R406=20,$D406=1),子育て関連マスタ!$C$18,0) +
IF(AND(R406=20,$D406=1),
IFERROR(_xlfn.IFS(
入力項目!$S$10="男",子育て関連マスタ!$C$18,
入力項目!$S$10="女",子育て関連マスタ!$C$19
),0),0
) +
IF(AND(R406&gt;=入力項目!$S$18,R406&lt;=入力項目!$S$19),入力項目!$S$20,0) +
IF(AND(R406&gt;=入力項目!$S$21,R406&lt;=入力項目!$S$22),入力項目!$S$23,0) +
IF(AND(R406&gt;=入力項目!$S$24,R406&lt;=入力項目!$S$25),入力項目!$S$26,0)
)</f>
        <v>0</v>
      </c>
      <c r="AG406">
        <f ca="1">-(
_xlfn.IFS(
S406&lt;=入力項目!$S$11,0,
AND(S406&gt;=入力項目!$S$11+1,S406&lt;=3),IFERROR(VLOOKUP(入力項目!$S$12,子育て関連マスタ!$I$4:$M$5,4,FALSE),0),
AND(S406&gt;=4,S406&lt;=6),IFERROR(VLOOKUP(入力項目!$S$13,子育て関連マスタ!$I$9:$M$12,4,FALSE),0),
AND(S406&gt;=7,S406&lt;=12),IFERROR(VLOOKUP(入力項目!$S$14,子育て関連マスタ!$I$16:$M$17,4,FALSE),0),
AND(S406&gt;=13,S406&lt;=15),IFERROR(VLOOKUP(入力項目!$S$15,子育て関連マスタ!$I$21:$M$22,4,FALSE),0),
AND(S406&gt;=16,S406&lt;=18),IFERROR(VLOOKUP(入力項目!$S$16,子育て関連マスタ!$I$26:$M$28,4,FALSE),0),
AND(S406&gt;=19,S406&lt;=20,入力項目!$S$16="高専"),IFERROR(VLOOKUP(入力項目!$S$16,子育て関連マスタ!$I$26:$M$28,4,FALSE),0),
AND(S406&gt;=19,S406&lt;=20,入力項目!$S$16&lt;&gt;"高専"),IFERROR(VLOOKUP(入力項目!$S$17,子育て関連マスタ!$I$32:$M$37,4,FALSE),0),
AND(S406&gt;=21,S406&lt;=22,入力項目!$S$16="高専"),IFERROR(VLOOKUP(入力項目!$S$17,子育て関連マスタ!$I$32:$M$34,4,FALSE),0),
AND(S406&gt;=21,S406&lt;=22,入力項目!$S$16&lt;&gt;"高専"),IFERROR(VLOOKUP(入力項目!$S$17,子育て関連マスタ!$I$32:$M$34,4,FALSE),0),
S406&gt;=23,0
) +
IF($D406=4,
  IFERROR(_xlfn.IFS(
  S406&lt;=入力項目!$S$11,0,
  AND(S406=入力項目!$S$11),IFERROR(VLOOKUP(入力項目!$S$12,子育て関連マスタ!$I$4:$M$5,2,FALSE),0),
  AND(S406=4),IFERROR(VLOOKUP(入力項目!$S$13,子育て関連マスタ!$I$9:$M$12,2,FALSE),0),
  AND(S406=7),IFERROR(VLOOKUP(入力項目!$S$14,子育て関連マスタ!$I$16:$M$17,2,FALSE),0),
  AND(S406=13),IFERROR(VLOOKUP(入力項目!$S$15,子育て関連マスタ!$I$21:$M$22,2,FALSE),0),
  AND(S406=16),IFERROR(VLOOKUP(入力項目!$S$16,子育て関連マスタ!$I$26:$M$28,2,FALSE),0),
  AND(S406=19,入力項目!$S$16&lt;&gt;"高専"),IFERROR(VLOOKUP(入力項目!$S$17,子育て関連マスタ!$I$32:$M$37,2,FALSE),0),
  AND(S406=21,入力項目!$S$16="高専"),IFERROR(VLOOKUP(入力項目!$S$17,子育て関連マスタ!$I$32:$M$37,2,FALSE),0),
  S406&gt;=22,0
  ),0),0
) +
IF(AND(S406&gt;=1,S406&lt;=15),IF($D406=入力項目!$S$8,入力項目!$S$3,0),0) +
IF(AND(S406&gt;=1,S406&lt;=15),IF($D406=5,入力項目!$S$4,0),0) +
IF(AND(S406&gt;=1,S406&lt;=15),IF($D406=12,入力項目!$S$5,0),0) +
IF(AND(入力項目!$S$7=$A406,入力項目!$S$8=$D406),子育て関連マスタ!$C$14,0) +
IFERROR(IF(AND(YEAR(EDATE(DATE(入力項目!$S$7,入力項目!$S$8,1),1))=$A406,MONTH(EDATE(DATE(入力項目!$S$7,入力項目!$S$8,1),1))=$D406),子育て関連マスタ!$C$15,0),0) +
IF(AND(OR(S406=3,S406=5,S406=7),$D406=11),子育て関連マスタ!$C$17,0) +
IF(AND(S406=20,$D406=1),子育て関連マスタ!$C$18,0) +
IF(AND(S406=20,$D406=1),
IFERROR(_xlfn.IFS(
入力項目!$S$10="男",子育て関連マスタ!$C$18,
入力項目!$S$10="女",子育て関連マスタ!$C$19
),0),0
) +
IF(AND(S406&gt;=入力項目!$S$18,S406&lt;=入力項目!$S$19),入力項目!$S$20,0) +
IF(AND(S406&gt;=入力項目!$S$21,S406&lt;=入力項目!$S$22),入力項目!$S$23,0) +
IF(AND(S406&gt;=入力項目!$S$24,S406&lt;=入力項目!$S$25),入力項目!$S$26,0)
)</f>
        <v>0</v>
      </c>
      <c r="AH406">
        <f ca="1">-(
_xlfn.IFS(
T406&lt;=入力項目!$S$11,0,
AND(T406&gt;=入力項目!$S$11+1,T406&lt;=3),IFERROR(VLOOKUP(入力項目!$S$12,子育て関連マスタ!$I$4:$M$5,4,FALSE),0),
AND(T406&gt;=4,T406&lt;=6),IFERROR(VLOOKUP(入力項目!$S$13,子育て関連マスタ!$I$9:$M$12,4,FALSE),0),
AND(T406&gt;=7,T406&lt;=12),IFERROR(VLOOKUP(入力項目!$S$14,子育て関連マスタ!$I$16:$M$17,4,FALSE),0),
AND(T406&gt;=13,T406&lt;=15),IFERROR(VLOOKUP(入力項目!$S$15,子育て関連マスタ!$I$21:$M$22,4,FALSE),0),
AND(T406&gt;=16,T406&lt;=18),IFERROR(VLOOKUP(入力項目!$S$16,子育て関連マスタ!$I$26:$M$28,4,FALSE),0),
AND(T406&gt;=19,T406&lt;=20,入力項目!$S$16="高専"),IFERROR(VLOOKUP(入力項目!$S$16,子育て関連マスタ!$I$26:$M$28,4,FALSE),0),
AND(T406&gt;=19,T406&lt;=20,入力項目!$S$16&lt;&gt;"高専"),IFERROR(VLOOKUP(入力項目!$S$17,子育て関連マスタ!$I$32:$M$37,4,FALSE),0),
AND(T406&gt;=21,T406&lt;=22,入力項目!$S$16="高専"),IFERROR(VLOOKUP(入力項目!$S$17,子育て関連マスタ!$I$32:$M$34,4,FALSE),0),
AND(T406&gt;=21,T406&lt;=22,入力項目!$S$16&lt;&gt;"高専"),IFERROR(VLOOKUP(入力項目!$S$17,子育て関連マスタ!$I$32:$M$34,4,FALSE),0),
T406&gt;=23,0
) +
IF($D406=4,
  IFERROR(_xlfn.IFS(
  T406&lt;=入力項目!$S$11,0,
  AND(T406=入力項目!$S$11),IFERROR(VLOOKUP(入力項目!$S$12,子育て関連マスタ!$I$4:$M$5,2,FALSE),0),
  AND(T406=4),IFERROR(VLOOKUP(入力項目!$S$13,子育て関連マスタ!$I$9:$M$12,2,FALSE),0),
  AND(T406=7),IFERROR(VLOOKUP(入力項目!$S$14,子育て関連マスタ!$I$16:$M$17,2,FALSE),0),
  AND(T406=13),IFERROR(VLOOKUP(入力項目!$S$15,子育て関連マスタ!$I$21:$M$22,2,FALSE),0),
  AND(T406=16),IFERROR(VLOOKUP(入力項目!$S$16,子育て関連マスタ!$I$26:$M$28,2,FALSE),0),
  AND(T406=19,入力項目!$S$16&lt;&gt;"高専"),IFERROR(VLOOKUP(入力項目!$S$17,子育て関連マスタ!$I$32:$M$37,2,FALSE),0),
  AND(T406=21,入力項目!$S$16="高専"),IFERROR(VLOOKUP(入力項目!$S$17,子育て関連マスタ!$I$32:$M$37,2,FALSE),0),
  T406&gt;=22,0
  ),0),0
) +
IF(AND(T406&gt;=1,T406&lt;=15),IF($D406=入力項目!$S$8,入力項目!$S$3,0),0) +
IF(AND(T406&gt;=1,T406&lt;=15),IF($D406=5,入力項目!$S$4,0),0) +
IF(AND(T406&gt;=1,T406&lt;=15),IF($D406=12,入力項目!$S$5,0),0) +
IF(AND(入力項目!$S$7=$A406,入力項目!$S$8=$D406),子育て関連マスタ!$C$14,0) +
IFERROR(IF(AND(YEAR(EDATE(DATE(入力項目!$S$7,入力項目!$S$8,1),1))=$A406,MONTH(EDATE(DATE(入力項目!$S$7,入力項目!$S$8,1),1))=$D406),子育て関連マスタ!$C$15,0),0) +
IF(AND(OR(T406=3,T406=5,T406=7),$D406=11),子育て関連マスタ!$C$17,0) +
IF(AND(T406=20,$D406=1),子育て関連マスタ!$C$18,0) +
IF(AND(T406=20,$D406=1),
IFERROR(_xlfn.IFS(
入力項目!$S$10="男",子育て関連マスタ!$C$18,
入力項目!$S$10="女",子育て関連マスタ!$C$19
),0),0
) +
IF(AND(T406&gt;=入力項目!$S$18,T406&lt;=入力項目!$S$19),入力項目!$S$20,0) +
IF(AND(T406&gt;=入力項目!$S$21,T406&lt;=入力項目!$S$22),入力項目!$S$23,0) +
IF(AND(T406&gt;=入力項目!$S$24,T406&lt;=入力項目!$S$25),入力項目!$S$26,0)
)</f>
        <v>0</v>
      </c>
      <c r="AI406">
        <f ca="1">-(
_xlfn.IFS(
U406&lt;=入力項目!$S$11,0,
AND(U406&gt;=入力項目!$S$11+1,U406&lt;=3),IFERROR(VLOOKUP(入力項目!$S$12,子育て関連マスタ!$I$4:$M$5,4,FALSE),0),
AND(U406&gt;=4,U406&lt;=6),IFERROR(VLOOKUP(入力項目!$S$13,子育て関連マスタ!$I$9:$M$12,4,FALSE),0),
AND(U406&gt;=7,U406&lt;=12),IFERROR(VLOOKUP(入力項目!$S$14,子育て関連マスタ!$I$16:$M$17,4,FALSE),0),
AND(U406&gt;=13,U406&lt;=15),IFERROR(VLOOKUP(入力項目!$S$15,子育て関連マスタ!$I$21:$M$22,4,FALSE),0),
AND(U406&gt;=16,U406&lt;=18),IFERROR(VLOOKUP(入力項目!$S$16,子育て関連マスタ!$I$26:$M$28,4,FALSE),0),
AND(U406&gt;=19,U406&lt;=20,入力項目!$S$16="高専"),IFERROR(VLOOKUP(入力項目!$S$16,子育て関連マスタ!$I$26:$M$28,4,FALSE),0),
AND(U406&gt;=19,U406&lt;=20,入力項目!$S$16&lt;&gt;"高専"),IFERROR(VLOOKUP(入力項目!$S$17,子育て関連マスタ!$I$32:$M$37,4,FALSE),0),
AND(U406&gt;=21,U406&lt;=22,入力項目!$S$16="高専"),IFERROR(VLOOKUP(入力項目!$S$17,子育て関連マスタ!$I$32:$M$34,4,FALSE),0),
AND(U406&gt;=21,U406&lt;=22,入力項目!$S$16&lt;&gt;"高専"),IFERROR(VLOOKUP(入力項目!$S$17,子育て関連マスタ!$I$32:$M$34,4,FALSE),0),
U406&gt;=23,0
) +
IF($D406=4,
  IFERROR(_xlfn.IFS(
  U406&lt;=入力項目!$S$11,0,
  AND(U406=入力項目!$S$11),IFERROR(VLOOKUP(入力項目!$S$12,子育て関連マスタ!$I$4:$M$5,2,FALSE),0),
  AND(U406=4),IFERROR(VLOOKUP(入力項目!$S$13,子育て関連マスタ!$I$9:$M$12,2,FALSE),0),
  AND(U406=7),IFERROR(VLOOKUP(入力項目!$S$14,子育て関連マスタ!$I$16:$M$17,2,FALSE),0),
  AND(U406=13),IFERROR(VLOOKUP(入力項目!$S$15,子育て関連マスタ!$I$21:$M$22,2,FALSE),0),
  AND(U406=16),IFERROR(VLOOKUP(入力項目!$S$16,子育て関連マスタ!$I$26:$M$28,2,FALSE),0),
  AND(U406=19,入力項目!$S$16&lt;&gt;"高専"),IFERROR(VLOOKUP(入力項目!$S$17,子育て関連マスタ!$I$32:$M$37,2,FALSE),0),
  AND(U406=21,入力項目!$S$16="高専"),IFERROR(VLOOKUP(入力項目!$S$17,子育て関連マスタ!$I$32:$M$37,2,FALSE),0),
  U406&gt;=22,0
  ),0),0
) +
IF(AND(U406&gt;=1,U406&lt;=15),IF($D406=入力項目!$S$8,入力項目!$S$3,0),0) +
IF(AND(U406&gt;=1,U406&lt;=15),IF($D406=5,入力項目!$S$4,0),0) +
IF(AND(U406&gt;=1,U406&lt;=15),IF($D406=12,入力項目!$S$5,0),0) +
IF(AND(入力項目!$S$7=$A406,入力項目!$S$8=$D406),子育て関連マスタ!$C$14,0) +
IFERROR(IF(AND(YEAR(EDATE(DATE(入力項目!$S$7,入力項目!$S$8,1),1))=$A406,MONTH(EDATE(DATE(入力項目!$S$7,入力項目!$S$8,1),1))=$D406),子育て関連マスタ!$C$15,0),0) +
IF(AND(OR(U406=3,U406=5,U406=7),$D406=11),子育て関連マスタ!$C$17,0) +
IF(AND(U406=20,$D406=1),子育て関連マスタ!$C$18,0) +
IF(AND(U406=20,$D406=1),
IFERROR(_xlfn.IFS(
入力項目!$S$10="男",子育て関連マスタ!$C$18,
入力項目!$S$10="女",子育て関連マスタ!$C$19
),0),0
) +
IF(AND(U406&gt;=入力項目!$S$18,U406&lt;=入力項目!$S$19),入力項目!$S$20,0) +
IF(AND(U406&gt;=入力項目!$S$21,U406&lt;=入力項目!$S$22),入力項目!$S$23,0) +
IF(AND(U406&gt;=入力項目!$S$24,U406&lt;=入力項目!$S$25),入力項目!$S$26,0)
)</f>
        <v>0</v>
      </c>
      <c r="AJ406" s="10">
        <f ca="1">-VLOOKUP($D406,月別収支!$A$2:$H$13,7,FALSE)</f>
        <v>-20000</v>
      </c>
    </row>
    <row r="407" spans="1:36" x14ac:dyDescent="0.4">
      <c r="A407">
        <f t="shared" ca="1" si="105"/>
        <v>2058</v>
      </c>
      <c r="B407">
        <f t="shared" ca="1" si="112"/>
        <v>2058</v>
      </c>
      <c r="C407">
        <f t="shared" ca="1" si="113"/>
        <v>34</v>
      </c>
      <c r="D407">
        <f t="shared" ca="1" si="106"/>
        <v>5</v>
      </c>
      <c r="E407" t="str">
        <f t="shared" ca="1" si="107"/>
        <v>2058年5月</v>
      </c>
      <c r="F407">
        <f ca="1">IF(OR(入力項目!$N$5&lt;$A407,AND(入力項目!$N$5=$A407,入力項目!$N$6&lt;$D407)),IF(F406=0,1,IF(G407=12,F406+1,F406)),0)</f>
        <v>33</v>
      </c>
      <c r="G407">
        <f ca="1">IF(OR(入力項目!$N$5&lt;$A407,AND(入力項目!$N$5=$A407,入力項目!$N$6&lt;$D407)),IF(G406=12,1,G406+1),0)</f>
        <v>7</v>
      </c>
      <c r="H407" t="str">
        <f t="shared" ca="1" si="108"/>
        <v>33_7</v>
      </c>
      <c r="I407">
        <f ca="1">IF(
  IFERROR(AND($C407&gt;0,MOD($C407,入力項目!$N$22)=0,$D407=入力項目!$N$23), FALSE),
  1,
  IF(
    AND(I406&gt;0,J406=12),
    IF(I406=入力項目!$N$28, 0, I406+1),
    I406
  )
)</f>
        <v>0</v>
      </c>
      <c r="J407">
        <f ca="1">IF($D407=入力項目!$N$23,1,IFERROR(J406+1,1))</f>
        <v>12</v>
      </c>
      <c r="K407" t="str">
        <f t="shared" ca="1" si="109"/>
        <v>0_12</v>
      </c>
      <c r="L407">
        <f ca="1">L406+IF(入力項目!$D$4=$D407,1,0)</f>
        <v>62</v>
      </c>
      <c r="M407" t="str">
        <f t="shared" ca="1" si="110"/>
        <v>62歳</v>
      </c>
      <c r="N407">
        <f t="shared" ca="1" si="114"/>
        <v>63</v>
      </c>
      <c r="O407" t="str">
        <f t="shared" ca="1" si="111"/>
        <v>63歳</v>
      </c>
      <c r="P407">
        <f t="shared" ca="1" si="115"/>
        <v>38</v>
      </c>
      <c r="Q407">
        <f t="shared" ca="1" si="116"/>
        <v>36</v>
      </c>
      <c r="R407">
        <f t="shared" ca="1" si="117"/>
        <v>2059</v>
      </c>
      <c r="S407">
        <f t="shared" ca="1" si="118"/>
        <v>2059</v>
      </c>
      <c r="T407">
        <f t="shared" ca="1" si="119"/>
        <v>2059</v>
      </c>
      <c r="U407">
        <f t="shared" ca="1" si="120"/>
        <v>2059</v>
      </c>
      <c r="V407" s="10">
        <f t="shared" ca="1" si="121"/>
        <v>50989485</v>
      </c>
      <c r="W407" s="10">
        <f ca="1">IF($L407&lt;その他マスタ!$B$1,VLOOKUP($D407,月別収支!$A$2:$H$13,2,FALSE),その他マスタ!$B$3)+IF(AND($L407=その他マスタ!$B$1,入力項目!$I$9="あり",$D407=入力項目!$D$4),その他マスタ!$B$2,0)</f>
        <v>300000</v>
      </c>
      <c r="X407" s="10">
        <f ca="1">-IF(入力項目!$K$5=TRUE,
IF($F407+$G407&lt;3,VLOOKUP($D407,月別収支!$A$2:$H$13,8,FALSE),0)+IFERROR(VLOOKUP($H407,住宅ローン計算!C:P,13,FALSE),0)+IF($F407&gt;1,IF(OR($G407=3,$G407=6,$G407=9,$G407=12),ROUNDUP(入力項目!$N$18/4,0),0),0),
VLOOKUP($D407,月別収支!$A$2:$H$13,8,FALSE))</f>
        <v>-53590</v>
      </c>
      <c r="Y407" s="10">
        <f ca="1">-VLOOKUP($D407,月別収支!$A$2:$H$13,3,FALSE)</f>
        <v>-75000</v>
      </c>
      <c r="Z407" s="10">
        <f ca="1">-VLOOKUP($D407,月別収支!$A$2:$H$13,4,FALSE)</f>
        <v>-27000</v>
      </c>
      <c r="AA407" s="10">
        <f ca="1">-VLOOKUP($D407,月別収支!$A$2:$H$13,6,FALSE)</f>
        <v>-10000</v>
      </c>
      <c r="AB407" s="10">
        <f ca="1">-(
VLOOKUP($D407,月別収支!$A$2:$H$13,5,FALSE)+IF(AND(入力項目!$I$27&lt;=$A407,ISEVEN($A407-入力項目!$I$27),入力項目!$I$28=$D407),入力項目!$I$26,0)
+IF(入力項目!$K$26=TRUE,
IFERROR(VLOOKUP($K407,マイカーローン計算!C:P,13,FALSE),0),
IFERROR(
  IF(AND($C407&gt;0,MOD($C407,入力項目!$N$22)=0,$D407=入力項目!$N$23),入力項目!$N$24,0),
 0
)
)
)</f>
        <v>-30000</v>
      </c>
      <c r="AC407" s="10">
        <f ca="1">-IF($A407&lt;入力項目!$N$33,入力項目!$N$35,IF(AND($A407=入力項目!$N$33,$D407&lt;=入力項目!$N$34),入力項目!$N$35,0))</f>
        <v>0</v>
      </c>
      <c r="AD407">
        <f ca="1">-(
_xlfn.IFS(
P407&lt;=入力項目!$S$11,0,
AND(P407&gt;=入力項目!$S$11+1,P407&lt;=3),IFERROR(VLOOKUP(入力項目!$S$12,子育て関連マスタ!$I$4:$M$5,4,FALSE),0),
AND(P407&gt;=4,P407&lt;=6),IFERROR(VLOOKUP(入力項目!$S$13,子育て関連マスタ!$I$9:$M$12,4,FALSE),0),
AND(P407&gt;=7,P407&lt;=12),IFERROR(VLOOKUP(入力項目!$S$14,子育て関連マスタ!$I$16:$M$17,4,FALSE),0),
AND(P407&gt;=13,P407&lt;=15),IFERROR(VLOOKUP(入力項目!$S$15,子育て関連マスタ!$I$21:$M$22,4,FALSE),0),
AND(P407&gt;=16,P407&lt;=18),IFERROR(VLOOKUP(入力項目!$S$16,子育て関連マスタ!$I$26:$M$28,4,FALSE),0),
AND(P407&gt;=19,P407&lt;=20,入力項目!$S$16="高専"),IFERROR(VLOOKUP(入力項目!$S$16,子育て関連マスタ!$I$26:$M$28,4,FALSE),0),
AND(P407&gt;=19,P407&lt;=20,入力項目!$S$16&lt;&gt;"高専"),IFERROR(VLOOKUP(入力項目!$S$17,子育て関連マスタ!$I$32:$M$37,4,FALSE),0),
AND(P407&gt;=21,P407&lt;=22,入力項目!$S$16="高専"),IFERROR(VLOOKUP(入力項目!$S$17,子育て関連マスタ!$I$32:$M$34,4,FALSE),0),
AND(P407&gt;=21,P407&lt;=22,入力項目!$S$16&lt;&gt;"高専"),IFERROR(VLOOKUP(入力項目!$S$17,子育て関連マスタ!$I$32:$M$34,4,FALSE),0),
P407&gt;=23,0
) +
IF($D407=4,
  IFERROR(_xlfn.IFS(
  P407&lt;=入力項目!$S$11,0,
  AND(P407=入力項目!$S$11),IFERROR(VLOOKUP(入力項目!$S$12,子育て関連マスタ!$I$4:$M$5,2,FALSE),0),
  AND(P407=4),IFERROR(VLOOKUP(入力項目!$S$13,子育て関連マスタ!$I$9:$M$12,2,FALSE),0),
  AND(P407=7),IFERROR(VLOOKUP(入力項目!$S$14,子育て関連マスタ!$I$16:$M$17,2,FALSE),0),
  AND(P407=13),IFERROR(VLOOKUP(入力項目!$S$15,子育て関連マスタ!$I$21:$M$22,2,FALSE),0),
  AND(P407=16),IFERROR(VLOOKUP(入力項目!$S$16,子育て関連マスタ!$I$26:$M$28,2,FALSE),0),
  AND(P407=19,入力項目!$S$16&lt;&gt;"高専"),IFERROR(VLOOKUP(入力項目!$S$17,子育て関連マスタ!$I$32:$M$37,2,FALSE),0),
  AND(P407=21,入力項目!$S$16="高専"),IFERROR(VLOOKUP(入力項目!$S$17,子育て関連マスタ!$I$32:$M$37,2,FALSE),0),
  P407&gt;=22,0
  ),0),0
) +
IF(AND(P407&gt;=1,P407&lt;=15),IF($D407=入力項目!$S$8,入力項目!$S$3,0),0) +
IF(AND(P407&gt;=1,P407&lt;=15),IF($D407=5,入力項目!$S$4,0),0) +
IF(AND(P407&gt;=1,P407&lt;=15),IF($D407=12,入力項目!$S$5,0),0) +
IF(AND(入力項目!$S$7=$A407,入力項目!$S$8=$D407),子育て関連マスタ!$C$14,0) +
IFERROR(IF(AND(YEAR(EDATE(DATE(入力項目!$S$7,入力項目!$S$8,1),1))=$A407,MONTH(EDATE(DATE(入力項目!$S$7,入力項目!$S$8,1),1))=$D407),子育て関連マスタ!$C$15,0),0) +
IF(AND(OR(P407=3,P407=5,P407=7),$D407=11),子育て関連マスタ!$C$17,0) +
IF(AND(P407=20,$D407=1),子育て関連マスタ!$C$18,0) +
IF(AND(P407=20,$D407=1),
IFERROR(_xlfn.IFS(
入力項目!$S$10="男",子育て関連マスタ!$C$18,
入力項目!$S$10="女",子育て関連マスタ!$C$19
),0),0
) +
IF(AND(P407&gt;=入力項目!$S$18,P407&lt;=入力項目!$S$19),入力項目!$S$20,0) +
IF(AND(P407&gt;=入力項目!$S$21,P407&lt;=入力項目!$S$22),入力項目!$S$23,0) +
IF(AND(P407&gt;=入力項目!$S$24,P407&lt;=入力項目!$S$25),入力項目!$S$26,0)
)</f>
        <v>0</v>
      </c>
      <c r="AE407">
        <f ca="1">-(
_xlfn.IFS(
Q407&lt;=入力項目!$S$11,0,
AND(Q407&gt;=入力項目!$S$11+1,Q407&lt;=3),IFERROR(VLOOKUP(入力項目!$S$12,子育て関連マスタ!$I$4:$M$5,4,FALSE),0),
AND(Q407&gt;=4,Q407&lt;=6),IFERROR(VLOOKUP(入力項目!$S$13,子育て関連マスタ!$I$9:$M$12,4,FALSE),0),
AND(Q407&gt;=7,Q407&lt;=12),IFERROR(VLOOKUP(入力項目!$S$14,子育て関連マスタ!$I$16:$M$17,4,FALSE),0),
AND(Q407&gt;=13,Q407&lt;=15),IFERROR(VLOOKUP(入力項目!$S$15,子育て関連マスタ!$I$21:$M$22,4,FALSE),0),
AND(Q407&gt;=16,Q407&lt;=18),IFERROR(VLOOKUP(入力項目!$S$16,子育て関連マスタ!$I$26:$M$28,4,FALSE),0),
AND(Q407&gt;=19,Q407&lt;=20,入力項目!$S$16="高専"),IFERROR(VLOOKUP(入力項目!$S$16,子育て関連マスタ!$I$26:$M$28,4,FALSE),0),
AND(Q407&gt;=19,Q407&lt;=20,入力項目!$S$16&lt;&gt;"高専"),IFERROR(VLOOKUP(入力項目!$S$17,子育て関連マスタ!$I$32:$M$37,4,FALSE),0),
AND(Q407&gt;=21,Q407&lt;=22,入力項目!$S$16="高専"),IFERROR(VLOOKUP(入力項目!$S$17,子育て関連マスタ!$I$32:$M$34,4,FALSE),0),
AND(Q407&gt;=21,Q407&lt;=22,入力項目!$S$16&lt;&gt;"高専"),IFERROR(VLOOKUP(入力項目!$S$17,子育て関連マスタ!$I$32:$M$34,4,FALSE),0),
Q407&gt;=23,0
) +
IF($D407=4,
  IFERROR(_xlfn.IFS(
  Q407&lt;=入力項目!$S$11,0,
  AND(Q407=入力項目!$S$11),IFERROR(VLOOKUP(入力項目!$S$12,子育て関連マスタ!$I$4:$M$5,2,FALSE),0),
  AND(Q407=4),IFERROR(VLOOKUP(入力項目!$S$13,子育て関連マスタ!$I$9:$M$12,2,FALSE),0),
  AND(Q407=7),IFERROR(VLOOKUP(入力項目!$S$14,子育て関連マスタ!$I$16:$M$17,2,FALSE),0),
  AND(Q407=13),IFERROR(VLOOKUP(入力項目!$S$15,子育て関連マスタ!$I$21:$M$22,2,FALSE),0),
  AND(Q407=16),IFERROR(VLOOKUP(入力項目!$S$16,子育て関連マスタ!$I$26:$M$28,2,FALSE),0),
  AND(Q407=19,入力項目!$S$16&lt;&gt;"高専"),IFERROR(VLOOKUP(入力項目!$S$17,子育て関連マスタ!$I$32:$M$37,2,FALSE),0),
  AND(Q407=21,入力項目!$S$16="高専"),IFERROR(VLOOKUP(入力項目!$S$17,子育て関連マスタ!$I$32:$M$37,2,FALSE),0),
  Q407&gt;=22,0
  ),0),0
) +
IF(AND(Q407&gt;=1,Q407&lt;=15),IF($D407=入力項目!$S$8,入力項目!$S$3,0),0) +
IF(AND(Q407&gt;=1,Q407&lt;=15),IF($D407=5,入力項目!$S$4,0),0) +
IF(AND(Q407&gt;=1,Q407&lt;=15),IF($D407=12,入力項目!$S$5,0),0) +
IF(AND(入力項目!$S$7=$A407,入力項目!$S$8=$D407),子育て関連マスタ!$C$14,0) +
IFERROR(IF(AND(YEAR(EDATE(DATE(入力項目!$S$7,入力項目!$S$8,1),1))=$A407,MONTH(EDATE(DATE(入力項目!$S$7,入力項目!$S$8,1),1))=$D407),子育て関連マスタ!$C$15,0),0) +
IF(AND(OR(Q407=3,Q407=5,Q407=7),$D407=11),子育て関連マスタ!$C$17,0) +
IF(AND(Q407=20,$D407=1),子育て関連マスタ!$C$18,0) +
IF(AND(Q407=20,$D407=1),
IFERROR(_xlfn.IFS(
入力項目!$S$10="男",子育て関連マスタ!$C$18,
入力項目!$S$10="女",子育て関連マスタ!$C$19
),0),0
) +
IF(AND(Q407&gt;=入力項目!$S$18,Q407&lt;=入力項目!$S$19),入力項目!$S$20,0) +
IF(AND(Q407&gt;=入力項目!$S$21,Q407&lt;=入力項目!$S$22),入力項目!$S$23,0) +
IF(AND(Q407&gt;=入力項目!$S$24,Q407&lt;=入力項目!$S$25),入力項目!$S$26,0)
)</f>
        <v>0</v>
      </c>
      <c r="AF407">
        <f ca="1">-(
_xlfn.IFS(
R407&lt;=入力項目!$S$11,0,
AND(R407&gt;=入力項目!$S$11+1,R407&lt;=3),IFERROR(VLOOKUP(入力項目!$S$12,子育て関連マスタ!$I$4:$M$5,4,FALSE),0),
AND(R407&gt;=4,R407&lt;=6),IFERROR(VLOOKUP(入力項目!$S$13,子育て関連マスタ!$I$9:$M$12,4,FALSE),0),
AND(R407&gt;=7,R407&lt;=12),IFERROR(VLOOKUP(入力項目!$S$14,子育て関連マスタ!$I$16:$M$17,4,FALSE),0),
AND(R407&gt;=13,R407&lt;=15),IFERROR(VLOOKUP(入力項目!$S$15,子育て関連マスタ!$I$21:$M$22,4,FALSE),0),
AND(R407&gt;=16,R407&lt;=18),IFERROR(VLOOKUP(入力項目!$S$16,子育て関連マスタ!$I$26:$M$28,4,FALSE),0),
AND(R407&gt;=19,R407&lt;=20,入力項目!$S$16="高専"),IFERROR(VLOOKUP(入力項目!$S$16,子育て関連マスタ!$I$26:$M$28,4,FALSE),0),
AND(R407&gt;=19,R407&lt;=20,入力項目!$S$16&lt;&gt;"高専"),IFERROR(VLOOKUP(入力項目!$S$17,子育て関連マスタ!$I$32:$M$37,4,FALSE),0),
AND(R407&gt;=21,R407&lt;=22,入力項目!$S$16="高専"),IFERROR(VLOOKUP(入力項目!$S$17,子育て関連マスタ!$I$32:$M$34,4,FALSE),0),
AND(R407&gt;=21,R407&lt;=22,入力項目!$S$16&lt;&gt;"高専"),IFERROR(VLOOKUP(入力項目!$S$17,子育て関連マスタ!$I$32:$M$34,4,FALSE),0),
R407&gt;=23,0
) +
IF($D407=4,
  IFERROR(_xlfn.IFS(
  R407&lt;=入力項目!$S$11,0,
  AND(R407=入力項目!$S$11),IFERROR(VLOOKUP(入力項目!$S$12,子育て関連マスタ!$I$4:$M$5,2,FALSE),0),
  AND(R407=4),IFERROR(VLOOKUP(入力項目!$S$13,子育て関連マスタ!$I$9:$M$12,2,FALSE),0),
  AND(R407=7),IFERROR(VLOOKUP(入力項目!$S$14,子育て関連マスタ!$I$16:$M$17,2,FALSE),0),
  AND(R407=13),IFERROR(VLOOKUP(入力項目!$S$15,子育て関連マスタ!$I$21:$M$22,2,FALSE),0),
  AND(R407=16),IFERROR(VLOOKUP(入力項目!$S$16,子育て関連マスタ!$I$26:$M$28,2,FALSE),0),
  AND(R407=19,入力項目!$S$16&lt;&gt;"高専"),IFERROR(VLOOKUP(入力項目!$S$17,子育て関連マスタ!$I$32:$M$37,2,FALSE),0),
  AND(R407=21,入力項目!$S$16="高専"),IFERROR(VLOOKUP(入力項目!$S$17,子育て関連マスタ!$I$32:$M$37,2,FALSE),0),
  R407&gt;=22,0
  ),0),0
) +
IF(AND(R407&gt;=1,R407&lt;=15),IF($D407=入力項目!$S$8,入力項目!$S$3,0),0) +
IF(AND(R407&gt;=1,R407&lt;=15),IF($D407=5,入力項目!$S$4,0),0) +
IF(AND(R407&gt;=1,R407&lt;=15),IF($D407=12,入力項目!$S$5,0),0) +
IF(AND(入力項目!$S$7=$A407,入力項目!$S$8=$D407),子育て関連マスタ!$C$14,0) +
IFERROR(IF(AND(YEAR(EDATE(DATE(入力項目!$S$7,入力項目!$S$8,1),1))=$A407,MONTH(EDATE(DATE(入力項目!$S$7,入力項目!$S$8,1),1))=$D407),子育て関連マスタ!$C$15,0),0) +
IF(AND(OR(R407=3,R407=5,R407=7),$D407=11),子育て関連マスタ!$C$17,0) +
IF(AND(R407=20,$D407=1),子育て関連マスタ!$C$18,0) +
IF(AND(R407=20,$D407=1),
IFERROR(_xlfn.IFS(
入力項目!$S$10="男",子育て関連マスタ!$C$18,
入力項目!$S$10="女",子育て関連マスタ!$C$19
),0),0
) +
IF(AND(R407&gt;=入力項目!$S$18,R407&lt;=入力項目!$S$19),入力項目!$S$20,0) +
IF(AND(R407&gt;=入力項目!$S$21,R407&lt;=入力項目!$S$22),入力項目!$S$23,0) +
IF(AND(R407&gt;=入力項目!$S$24,R407&lt;=入力項目!$S$25),入力項目!$S$26,0)
)</f>
        <v>0</v>
      </c>
      <c r="AG407">
        <f ca="1">-(
_xlfn.IFS(
S407&lt;=入力項目!$S$11,0,
AND(S407&gt;=入力項目!$S$11+1,S407&lt;=3),IFERROR(VLOOKUP(入力項目!$S$12,子育て関連マスタ!$I$4:$M$5,4,FALSE),0),
AND(S407&gt;=4,S407&lt;=6),IFERROR(VLOOKUP(入力項目!$S$13,子育て関連マスタ!$I$9:$M$12,4,FALSE),0),
AND(S407&gt;=7,S407&lt;=12),IFERROR(VLOOKUP(入力項目!$S$14,子育て関連マスタ!$I$16:$M$17,4,FALSE),0),
AND(S407&gt;=13,S407&lt;=15),IFERROR(VLOOKUP(入力項目!$S$15,子育て関連マスタ!$I$21:$M$22,4,FALSE),0),
AND(S407&gt;=16,S407&lt;=18),IFERROR(VLOOKUP(入力項目!$S$16,子育て関連マスタ!$I$26:$M$28,4,FALSE),0),
AND(S407&gt;=19,S407&lt;=20,入力項目!$S$16="高専"),IFERROR(VLOOKUP(入力項目!$S$16,子育て関連マスタ!$I$26:$M$28,4,FALSE),0),
AND(S407&gt;=19,S407&lt;=20,入力項目!$S$16&lt;&gt;"高専"),IFERROR(VLOOKUP(入力項目!$S$17,子育て関連マスタ!$I$32:$M$37,4,FALSE),0),
AND(S407&gt;=21,S407&lt;=22,入力項目!$S$16="高専"),IFERROR(VLOOKUP(入力項目!$S$17,子育て関連マスタ!$I$32:$M$34,4,FALSE),0),
AND(S407&gt;=21,S407&lt;=22,入力項目!$S$16&lt;&gt;"高専"),IFERROR(VLOOKUP(入力項目!$S$17,子育て関連マスタ!$I$32:$M$34,4,FALSE),0),
S407&gt;=23,0
) +
IF($D407=4,
  IFERROR(_xlfn.IFS(
  S407&lt;=入力項目!$S$11,0,
  AND(S407=入力項目!$S$11),IFERROR(VLOOKUP(入力項目!$S$12,子育て関連マスタ!$I$4:$M$5,2,FALSE),0),
  AND(S407=4),IFERROR(VLOOKUP(入力項目!$S$13,子育て関連マスタ!$I$9:$M$12,2,FALSE),0),
  AND(S407=7),IFERROR(VLOOKUP(入力項目!$S$14,子育て関連マスタ!$I$16:$M$17,2,FALSE),0),
  AND(S407=13),IFERROR(VLOOKUP(入力項目!$S$15,子育て関連マスタ!$I$21:$M$22,2,FALSE),0),
  AND(S407=16),IFERROR(VLOOKUP(入力項目!$S$16,子育て関連マスタ!$I$26:$M$28,2,FALSE),0),
  AND(S407=19,入力項目!$S$16&lt;&gt;"高専"),IFERROR(VLOOKUP(入力項目!$S$17,子育て関連マスタ!$I$32:$M$37,2,FALSE),0),
  AND(S407=21,入力項目!$S$16="高専"),IFERROR(VLOOKUP(入力項目!$S$17,子育て関連マスタ!$I$32:$M$37,2,FALSE),0),
  S407&gt;=22,0
  ),0),0
) +
IF(AND(S407&gt;=1,S407&lt;=15),IF($D407=入力項目!$S$8,入力項目!$S$3,0),0) +
IF(AND(S407&gt;=1,S407&lt;=15),IF($D407=5,入力項目!$S$4,0),0) +
IF(AND(S407&gt;=1,S407&lt;=15),IF($D407=12,入力項目!$S$5,0),0) +
IF(AND(入力項目!$S$7=$A407,入力項目!$S$8=$D407),子育て関連マスタ!$C$14,0) +
IFERROR(IF(AND(YEAR(EDATE(DATE(入力項目!$S$7,入力項目!$S$8,1),1))=$A407,MONTH(EDATE(DATE(入力項目!$S$7,入力項目!$S$8,1),1))=$D407),子育て関連マスタ!$C$15,0),0) +
IF(AND(OR(S407=3,S407=5,S407=7),$D407=11),子育て関連マスタ!$C$17,0) +
IF(AND(S407=20,$D407=1),子育て関連マスタ!$C$18,0) +
IF(AND(S407=20,$D407=1),
IFERROR(_xlfn.IFS(
入力項目!$S$10="男",子育て関連マスタ!$C$18,
入力項目!$S$10="女",子育て関連マスタ!$C$19
),0),0
) +
IF(AND(S407&gt;=入力項目!$S$18,S407&lt;=入力項目!$S$19),入力項目!$S$20,0) +
IF(AND(S407&gt;=入力項目!$S$21,S407&lt;=入力項目!$S$22),入力項目!$S$23,0) +
IF(AND(S407&gt;=入力項目!$S$24,S407&lt;=入力項目!$S$25),入力項目!$S$26,0)
)</f>
        <v>0</v>
      </c>
      <c r="AH407">
        <f ca="1">-(
_xlfn.IFS(
T407&lt;=入力項目!$S$11,0,
AND(T407&gt;=入力項目!$S$11+1,T407&lt;=3),IFERROR(VLOOKUP(入力項目!$S$12,子育て関連マスタ!$I$4:$M$5,4,FALSE),0),
AND(T407&gt;=4,T407&lt;=6),IFERROR(VLOOKUP(入力項目!$S$13,子育て関連マスタ!$I$9:$M$12,4,FALSE),0),
AND(T407&gt;=7,T407&lt;=12),IFERROR(VLOOKUP(入力項目!$S$14,子育て関連マスタ!$I$16:$M$17,4,FALSE),0),
AND(T407&gt;=13,T407&lt;=15),IFERROR(VLOOKUP(入力項目!$S$15,子育て関連マスタ!$I$21:$M$22,4,FALSE),0),
AND(T407&gt;=16,T407&lt;=18),IFERROR(VLOOKUP(入力項目!$S$16,子育て関連マスタ!$I$26:$M$28,4,FALSE),0),
AND(T407&gt;=19,T407&lt;=20,入力項目!$S$16="高専"),IFERROR(VLOOKUP(入力項目!$S$16,子育て関連マスタ!$I$26:$M$28,4,FALSE),0),
AND(T407&gt;=19,T407&lt;=20,入力項目!$S$16&lt;&gt;"高専"),IFERROR(VLOOKUP(入力項目!$S$17,子育て関連マスタ!$I$32:$M$37,4,FALSE),0),
AND(T407&gt;=21,T407&lt;=22,入力項目!$S$16="高専"),IFERROR(VLOOKUP(入力項目!$S$17,子育て関連マスタ!$I$32:$M$34,4,FALSE),0),
AND(T407&gt;=21,T407&lt;=22,入力項目!$S$16&lt;&gt;"高専"),IFERROR(VLOOKUP(入力項目!$S$17,子育て関連マスタ!$I$32:$M$34,4,FALSE),0),
T407&gt;=23,0
) +
IF($D407=4,
  IFERROR(_xlfn.IFS(
  T407&lt;=入力項目!$S$11,0,
  AND(T407=入力項目!$S$11),IFERROR(VLOOKUP(入力項目!$S$12,子育て関連マスタ!$I$4:$M$5,2,FALSE),0),
  AND(T407=4),IFERROR(VLOOKUP(入力項目!$S$13,子育て関連マスタ!$I$9:$M$12,2,FALSE),0),
  AND(T407=7),IFERROR(VLOOKUP(入力項目!$S$14,子育て関連マスタ!$I$16:$M$17,2,FALSE),0),
  AND(T407=13),IFERROR(VLOOKUP(入力項目!$S$15,子育て関連マスタ!$I$21:$M$22,2,FALSE),0),
  AND(T407=16),IFERROR(VLOOKUP(入力項目!$S$16,子育て関連マスタ!$I$26:$M$28,2,FALSE),0),
  AND(T407=19,入力項目!$S$16&lt;&gt;"高専"),IFERROR(VLOOKUP(入力項目!$S$17,子育て関連マスタ!$I$32:$M$37,2,FALSE),0),
  AND(T407=21,入力項目!$S$16="高専"),IFERROR(VLOOKUP(入力項目!$S$17,子育て関連マスタ!$I$32:$M$37,2,FALSE),0),
  T407&gt;=22,0
  ),0),0
) +
IF(AND(T407&gt;=1,T407&lt;=15),IF($D407=入力項目!$S$8,入力項目!$S$3,0),0) +
IF(AND(T407&gt;=1,T407&lt;=15),IF($D407=5,入力項目!$S$4,0),0) +
IF(AND(T407&gt;=1,T407&lt;=15),IF($D407=12,入力項目!$S$5,0),0) +
IF(AND(入力項目!$S$7=$A407,入力項目!$S$8=$D407),子育て関連マスタ!$C$14,0) +
IFERROR(IF(AND(YEAR(EDATE(DATE(入力項目!$S$7,入力項目!$S$8,1),1))=$A407,MONTH(EDATE(DATE(入力項目!$S$7,入力項目!$S$8,1),1))=$D407),子育て関連マスタ!$C$15,0),0) +
IF(AND(OR(T407=3,T407=5,T407=7),$D407=11),子育て関連マスタ!$C$17,0) +
IF(AND(T407=20,$D407=1),子育て関連マスタ!$C$18,0) +
IF(AND(T407=20,$D407=1),
IFERROR(_xlfn.IFS(
入力項目!$S$10="男",子育て関連マスタ!$C$18,
入力項目!$S$10="女",子育て関連マスタ!$C$19
),0),0
) +
IF(AND(T407&gt;=入力項目!$S$18,T407&lt;=入力項目!$S$19),入力項目!$S$20,0) +
IF(AND(T407&gt;=入力項目!$S$21,T407&lt;=入力項目!$S$22),入力項目!$S$23,0) +
IF(AND(T407&gt;=入力項目!$S$24,T407&lt;=入力項目!$S$25),入力項目!$S$26,0)
)</f>
        <v>0</v>
      </c>
      <c r="AI407">
        <f ca="1">-(
_xlfn.IFS(
U407&lt;=入力項目!$S$11,0,
AND(U407&gt;=入力項目!$S$11+1,U407&lt;=3),IFERROR(VLOOKUP(入力項目!$S$12,子育て関連マスタ!$I$4:$M$5,4,FALSE),0),
AND(U407&gt;=4,U407&lt;=6),IFERROR(VLOOKUP(入力項目!$S$13,子育て関連マスタ!$I$9:$M$12,4,FALSE),0),
AND(U407&gt;=7,U407&lt;=12),IFERROR(VLOOKUP(入力項目!$S$14,子育て関連マスタ!$I$16:$M$17,4,FALSE),0),
AND(U407&gt;=13,U407&lt;=15),IFERROR(VLOOKUP(入力項目!$S$15,子育て関連マスタ!$I$21:$M$22,4,FALSE),0),
AND(U407&gt;=16,U407&lt;=18),IFERROR(VLOOKUP(入力項目!$S$16,子育て関連マスタ!$I$26:$M$28,4,FALSE),0),
AND(U407&gt;=19,U407&lt;=20,入力項目!$S$16="高専"),IFERROR(VLOOKUP(入力項目!$S$16,子育て関連マスタ!$I$26:$M$28,4,FALSE),0),
AND(U407&gt;=19,U407&lt;=20,入力項目!$S$16&lt;&gt;"高専"),IFERROR(VLOOKUP(入力項目!$S$17,子育て関連マスタ!$I$32:$M$37,4,FALSE),0),
AND(U407&gt;=21,U407&lt;=22,入力項目!$S$16="高専"),IFERROR(VLOOKUP(入力項目!$S$17,子育て関連マスタ!$I$32:$M$34,4,FALSE),0),
AND(U407&gt;=21,U407&lt;=22,入力項目!$S$16&lt;&gt;"高専"),IFERROR(VLOOKUP(入力項目!$S$17,子育て関連マスタ!$I$32:$M$34,4,FALSE),0),
U407&gt;=23,0
) +
IF($D407=4,
  IFERROR(_xlfn.IFS(
  U407&lt;=入力項目!$S$11,0,
  AND(U407=入力項目!$S$11),IFERROR(VLOOKUP(入力項目!$S$12,子育て関連マスタ!$I$4:$M$5,2,FALSE),0),
  AND(U407=4),IFERROR(VLOOKUP(入力項目!$S$13,子育て関連マスタ!$I$9:$M$12,2,FALSE),0),
  AND(U407=7),IFERROR(VLOOKUP(入力項目!$S$14,子育て関連マスタ!$I$16:$M$17,2,FALSE),0),
  AND(U407=13),IFERROR(VLOOKUP(入力項目!$S$15,子育て関連マスタ!$I$21:$M$22,2,FALSE),0),
  AND(U407=16),IFERROR(VLOOKUP(入力項目!$S$16,子育て関連マスタ!$I$26:$M$28,2,FALSE),0),
  AND(U407=19,入力項目!$S$16&lt;&gt;"高専"),IFERROR(VLOOKUP(入力項目!$S$17,子育て関連マスタ!$I$32:$M$37,2,FALSE),0),
  AND(U407=21,入力項目!$S$16="高専"),IFERROR(VLOOKUP(入力項目!$S$17,子育て関連マスタ!$I$32:$M$37,2,FALSE),0),
  U407&gt;=22,0
  ),0),0
) +
IF(AND(U407&gt;=1,U407&lt;=15),IF($D407=入力項目!$S$8,入力項目!$S$3,0),0) +
IF(AND(U407&gt;=1,U407&lt;=15),IF($D407=5,入力項目!$S$4,0),0) +
IF(AND(U407&gt;=1,U407&lt;=15),IF($D407=12,入力項目!$S$5,0),0) +
IF(AND(入力項目!$S$7=$A407,入力項目!$S$8=$D407),子育て関連マスタ!$C$14,0) +
IFERROR(IF(AND(YEAR(EDATE(DATE(入力項目!$S$7,入力項目!$S$8,1),1))=$A407,MONTH(EDATE(DATE(入力項目!$S$7,入力項目!$S$8,1),1))=$D407),子育て関連マスタ!$C$15,0),0) +
IF(AND(OR(U407=3,U407=5,U407=7),$D407=11),子育て関連マスタ!$C$17,0) +
IF(AND(U407=20,$D407=1),子育て関連マスタ!$C$18,0) +
IF(AND(U407=20,$D407=1),
IFERROR(_xlfn.IFS(
入力項目!$S$10="男",子育て関連マスタ!$C$18,
入力項目!$S$10="女",子育て関連マスタ!$C$19
),0),0
) +
IF(AND(U407&gt;=入力項目!$S$18,U407&lt;=入力項目!$S$19),入力項目!$S$20,0) +
IF(AND(U407&gt;=入力項目!$S$21,U407&lt;=入力項目!$S$22),入力項目!$S$23,0) +
IF(AND(U407&gt;=入力項目!$S$24,U407&lt;=入力項目!$S$25),入力項目!$S$26,0)
)</f>
        <v>0</v>
      </c>
      <c r="AJ407" s="10">
        <f ca="1">-VLOOKUP($D407,月別収支!$A$2:$H$13,7,FALSE)</f>
        <v>-20000</v>
      </c>
    </row>
    <row r="408" spans="1:36" x14ac:dyDescent="0.4">
      <c r="A408">
        <f t="shared" ca="1" si="105"/>
        <v>2058</v>
      </c>
      <c r="B408">
        <f t="shared" ca="1" si="112"/>
        <v>2058</v>
      </c>
      <c r="C408">
        <f t="shared" ca="1" si="113"/>
        <v>34</v>
      </c>
      <c r="D408">
        <f t="shared" ca="1" si="106"/>
        <v>6</v>
      </c>
      <c r="E408" t="str">
        <f t="shared" ca="1" si="107"/>
        <v>2058年6月</v>
      </c>
      <c r="F408">
        <f ca="1">IF(OR(入力項目!$N$5&lt;$A408,AND(入力項目!$N$5=$A408,入力項目!$N$6&lt;$D408)),IF(F407=0,1,IF(G408=12,F407+1,F407)),0)</f>
        <v>33</v>
      </c>
      <c r="G408">
        <f ca="1">IF(OR(入力項目!$N$5&lt;$A408,AND(入力項目!$N$5=$A408,入力項目!$N$6&lt;$D408)),IF(G407=12,1,G407+1),0)</f>
        <v>8</v>
      </c>
      <c r="H408" t="str">
        <f t="shared" ca="1" si="108"/>
        <v>33_8</v>
      </c>
      <c r="I408">
        <f ca="1">IF(
  IFERROR(AND($C408&gt;0,MOD($C408,入力項目!$N$22)=0,$D408=入力項目!$N$23), FALSE),
  1,
  IF(
    AND(I407&gt;0,J407=12),
    IF(I407=入力項目!$N$28, 0, I407+1),
    I407
  )
)</f>
        <v>0</v>
      </c>
      <c r="J408">
        <f ca="1">IF($D408=入力項目!$N$23,1,IFERROR(J407+1,1))</f>
        <v>1</v>
      </c>
      <c r="K408" t="str">
        <f t="shared" ca="1" si="109"/>
        <v>0_1</v>
      </c>
      <c r="L408">
        <f ca="1">L407+IF(入力項目!$D$4=$D408,1,0)</f>
        <v>62</v>
      </c>
      <c r="M408" t="str">
        <f t="shared" ca="1" si="110"/>
        <v>62歳</v>
      </c>
      <c r="N408">
        <f t="shared" ca="1" si="114"/>
        <v>63</v>
      </c>
      <c r="O408" t="str">
        <f t="shared" ca="1" si="111"/>
        <v>63歳</v>
      </c>
      <c r="P408">
        <f t="shared" ca="1" si="115"/>
        <v>38</v>
      </c>
      <c r="Q408">
        <f t="shared" ca="1" si="116"/>
        <v>36</v>
      </c>
      <c r="R408">
        <f t="shared" ca="1" si="117"/>
        <v>2059</v>
      </c>
      <c r="S408">
        <f t="shared" ca="1" si="118"/>
        <v>2059</v>
      </c>
      <c r="T408">
        <f t="shared" ca="1" si="119"/>
        <v>2059</v>
      </c>
      <c r="U408">
        <f t="shared" ca="1" si="120"/>
        <v>2059</v>
      </c>
      <c r="V408" s="10">
        <f t="shared" ca="1" si="121"/>
        <v>51445985</v>
      </c>
      <c r="W408" s="10">
        <f ca="1">IF($L408&lt;その他マスタ!$B$1,VLOOKUP($D408,月別収支!$A$2:$H$13,2,FALSE),その他マスタ!$B$3)+IF(AND($L408=その他マスタ!$B$1,入力項目!$I$9="あり",$D408=入力項目!$D$4),その他マスタ!$B$2,0)</f>
        <v>800000</v>
      </c>
      <c r="X408" s="10">
        <f ca="1">-IF(入力項目!$K$5=TRUE,
IF($F408+$G408&lt;3,VLOOKUP($D408,月別収支!$A$2:$H$13,8,FALSE),0)+IFERROR(VLOOKUP($H408,住宅ローン計算!C:P,13,FALSE),0)+IF($F408&gt;1,IF(OR($G408=3,$G408=6,$G408=9,$G408=12),ROUNDUP(入力項目!$N$18/4,0),0),0),
VLOOKUP($D408,月別収支!$A$2:$H$13,8,FALSE))</f>
        <v>-191500</v>
      </c>
      <c r="Y408" s="10">
        <f ca="1">-VLOOKUP($D408,月別収支!$A$2:$H$13,3,FALSE)</f>
        <v>-75000</v>
      </c>
      <c r="Z408" s="10">
        <f ca="1">-VLOOKUP($D408,月別収支!$A$2:$H$13,4,FALSE)</f>
        <v>-27000</v>
      </c>
      <c r="AA408" s="10">
        <f ca="1">-VLOOKUP($D408,月別収支!$A$2:$H$13,6,FALSE)</f>
        <v>-10000</v>
      </c>
      <c r="AB408" s="10">
        <f ca="1">-(
VLOOKUP($D408,月別収支!$A$2:$H$13,5,FALSE)+IF(AND(入力項目!$I$27&lt;=$A408,ISEVEN($A408-入力項目!$I$27),入力項目!$I$28=$D408),入力項目!$I$26,0)
+IF(入力項目!$K$26=TRUE,
IFERROR(VLOOKUP($K408,マイカーローン計算!C:P,13,FALSE),0),
IFERROR(
  IF(AND($C408&gt;0,MOD($C408,入力項目!$N$22)=0,$D408=入力項目!$N$23),入力項目!$N$24,0),
 0
)
)
)</f>
        <v>-20000</v>
      </c>
      <c r="AC408" s="10">
        <f ca="1">-IF($A408&lt;入力項目!$N$33,入力項目!$N$35,IF(AND($A408=入力項目!$N$33,$D408&lt;=入力項目!$N$34),入力項目!$N$35,0))</f>
        <v>0</v>
      </c>
      <c r="AD408">
        <f ca="1">-(
_xlfn.IFS(
P408&lt;=入力項目!$S$11,0,
AND(P408&gt;=入力項目!$S$11+1,P408&lt;=3),IFERROR(VLOOKUP(入力項目!$S$12,子育て関連マスタ!$I$4:$M$5,4,FALSE),0),
AND(P408&gt;=4,P408&lt;=6),IFERROR(VLOOKUP(入力項目!$S$13,子育て関連マスタ!$I$9:$M$12,4,FALSE),0),
AND(P408&gt;=7,P408&lt;=12),IFERROR(VLOOKUP(入力項目!$S$14,子育て関連マスタ!$I$16:$M$17,4,FALSE),0),
AND(P408&gt;=13,P408&lt;=15),IFERROR(VLOOKUP(入力項目!$S$15,子育て関連マスタ!$I$21:$M$22,4,FALSE),0),
AND(P408&gt;=16,P408&lt;=18),IFERROR(VLOOKUP(入力項目!$S$16,子育て関連マスタ!$I$26:$M$28,4,FALSE),0),
AND(P408&gt;=19,P408&lt;=20,入力項目!$S$16="高専"),IFERROR(VLOOKUP(入力項目!$S$16,子育て関連マスタ!$I$26:$M$28,4,FALSE),0),
AND(P408&gt;=19,P408&lt;=20,入力項目!$S$16&lt;&gt;"高専"),IFERROR(VLOOKUP(入力項目!$S$17,子育て関連マスタ!$I$32:$M$37,4,FALSE),0),
AND(P408&gt;=21,P408&lt;=22,入力項目!$S$16="高専"),IFERROR(VLOOKUP(入力項目!$S$17,子育て関連マスタ!$I$32:$M$34,4,FALSE),0),
AND(P408&gt;=21,P408&lt;=22,入力項目!$S$16&lt;&gt;"高専"),IFERROR(VLOOKUP(入力項目!$S$17,子育て関連マスタ!$I$32:$M$34,4,FALSE),0),
P408&gt;=23,0
) +
IF($D408=4,
  IFERROR(_xlfn.IFS(
  P408&lt;=入力項目!$S$11,0,
  AND(P408=入力項目!$S$11),IFERROR(VLOOKUP(入力項目!$S$12,子育て関連マスタ!$I$4:$M$5,2,FALSE),0),
  AND(P408=4),IFERROR(VLOOKUP(入力項目!$S$13,子育て関連マスタ!$I$9:$M$12,2,FALSE),0),
  AND(P408=7),IFERROR(VLOOKUP(入力項目!$S$14,子育て関連マスタ!$I$16:$M$17,2,FALSE),0),
  AND(P408=13),IFERROR(VLOOKUP(入力項目!$S$15,子育て関連マスタ!$I$21:$M$22,2,FALSE),0),
  AND(P408=16),IFERROR(VLOOKUP(入力項目!$S$16,子育て関連マスタ!$I$26:$M$28,2,FALSE),0),
  AND(P408=19,入力項目!$S$16&lt;&gt;"高専"),IFERROR(VLOOKUP(入力項目!$S$17,子育て関連マスタ!$I$32:$M$37,2,FALSE),0),
  AND(P408=21,入力項目!$S$16="高専"),IFERROR(VLOOKUP(入力項目!$S$17,子育て関連マスタ!$I$32:$M$37,2,FALSE),0),
  P408&gt;=22,0
  ),0),0
) +
IF(AND(P408&gt;=1,P408&lt;=15),IF($D408=入力項目!$S$8,入力項目!$S$3,0),0) +
IF(AND(P408&gt;=1,P408&lt;=15),IF($D408=5,入力項目!$S$4,0),0) +
IF(AND(P408&gt;=1,P408&lt;=15),IF($D408=12,入力項目!$S$5,0),0) +
IF(AND(入力項目!$S$7=$A408,入力項目!$S$8=$D408),子育て関連マスタ!$C$14,0) +
IFERROR(IF(AND(YEAR(EDATE(DATE(入力項目!$S$7,入力項目!$S$8,1),1))=$A408,MONTH(EDATE(DATE(入力項目!$S$7,入力項目!$S$8,1),1))=$D408),子育て関連マスタ!$C$15,0),0) +
IF(AND(OR(P408=3,P408=5,P408=7),$D408=11),子育て関連マスタ!$C$17,0) +
IF(AND(P408=20,$D408=1),子育て関連マスタ!$C$18,0) +
IF(AND(P408=20,$D408=1),
IFERROR(_xlfn.IFS(
入力項目!$S$10="男",子育て関連マスタ!$C$18,
入力項目!$S$10="女",子育て関連マスタ!$C$19
),0),0
) +
IF(AND(P408&gt;=入力項目!$S$18,P408&lt;=入力項目!$S$19),入力項目!$S$20,0) +
IF(AND(P408&gt;=入力項目!$S$21,P408&lt;=入力項目!$S$22),入力項目!$S$23,0) +
IF(AND(P408&gt;=入力項目!$S$24,P408&lt;=入力項目!$S$25),入力項目!$S$26,0)
)</f>
        <v>0</v>
      </c>
      <c r="AE408">
        <f ca="1">-(
_xlfn.IFS(
Q408&lt;=入力項目!$S$11,0,
AND(Q408&gt;=入力項目!$S$11+1,Q408&lt;=3),IFERROR(VLOOKUP(入力項目!$S$12,子育て関連マスタ!$I$4:$M$5,4,FALSE),0),
AND(Q408&gt;=4,Q408&lt;=6),IFERROR(VLOOKUP(入力項目!$S$13,子育て関連マスタ!$I$9:$M$12,4,FALSE),0),
AND(Q408&gt;=7,Q408&lt;=12),IFERROR(VLOOKUP(入力項目!$S$14,子育て関連マスタ!$I$16:$M$17,4,FALSE),0),
AND(Q408&gt;=13,Q408&lt;=15),IFERROR(VLOOKUP(入力項目!$S$15,子育て関連マスタ!$I$21:$M$22,4,FALSE),0),
AND(Q408&gt;=16,Q408&lt;=18),IFERROR(VLOOKUP(入力項目!$S$16,子育て関連マスタ!$I$26:$M$28,4,FALSE),0),
AND(Q408&gt;=19,Q408&lt;=20,入力項目!$S$16="高専"),IFERROR(VLOOKUP(入力項目!$S$16,子育て関連マスタ!$I$26:$M$28,4,FALSE),0),
AND(Q408&gt;=19,Q408&lt;=20,入力項目!$S$16&lt;&gt;"高専"),IFERROR(VLOOKUP(入力項目!$S$17,子育て関連マスタ!$I$32:$M$37,4,FALSE),0),
AND(Q408&gt;=21,Q408&lt;=22,入力項目!$S$16="高専"),IFERROR(VLOOKUP(入力項目!$S$17,子育て関連マスタ!$I$32:$M$34,4,FALSE),0),
AND(Q408&gt;=21,Q408&lt;=22,入力項目!$S$16&lt;&gt;"高専"),IFERROR(VLOOKUP(入力項目!$S$17,子育て関連マスタ!$I$32:$M$34,4,FALSE),0),
Q408&gt;=23,0
) +
IF($D408=4,
  IFERROR(_xlfn.IFS(
  Q408&lt;=入力項目!$S$11,0,
  AND(Q408=入力項目!$S$11),IFERROR(VLOOKUP(入力項目!$S$12,子育て関連マスタ!$I$4:$M$5,2,FALSE),0),
  AND(Q408=4),IFERROR(VLOOKUP(入力項目!$S$13,子育て関連マスタ!$I$9:$M$12,2,FALSE),0),
  AND(Q408=7),IFERROR(VLOOKUP(入力項目!$S$14,子育て関連マスタ!$I$16:$M$17,2,FALSE),0),
  AND(Q408=13),IFERROR(VLOOKUP(入力項目!$S$15,子育て関連マスタ!$I$21:$M$22,2,FALSE),0),
  AND(Q408=16),IFERROR(VLOOKUP(入力項目!$S$16,子育て関連マスタ!$I$26:$M$28,2,FALSE),0),
  AND(Q408=19,入力項目!$S$16&lt;&gt;"高専"),IFERROR(VLOOKUP(入力項目!$S$17,子育て関連マスタ!$I$32:$M$37,2,FALSE),0),
  AND(Q408=21,入力項目!$S$16="高専"),IFERROR(VLOOKUP(入力項目!$S$17,子育て関連マスタ!$I$32:$M$37,2,FALSE),0),
  Q408&gt;=22,0
  ),0),0
) +
IF(AND(Q408&gt;=1,Q408&lt;=15),IF($D408=入力項目!$S$8,入力項目!$S$3,0),0) +
IF(AND(Q408&gt;=1,Q408&lt;=15),IF($D408=5,入力項目!$S$4,0),0) +
IF(AND(Q408&gt;=1,Q408&lt;=15),IF($D408=12,入力項目!$S$5,0),0) +
IF(AND(入力項目!$S$7=$A408,入力項目!$S$8=$D408),子育て関連マスタ!$C$14,0) +
IFERROR(IF(AND(YEAR(EDATE(DATE(入力項目!$S$7,入力項目!$S$8,1),1))=$A408,MONTH(EDATE(DATE(入力項目!$S$7,入力項目!$S$8,1),1))=$D408),子育て関連マスタ!$C$15,0),0) +
IF(AND(OR(Q408=3,Q408=5,Q408=7),$D408=11),子育て関連マスタ!$C$17,0) +
IF(AND(Q408=20,$D408=1),子育て関連マスタ!$C$18,0) +
IF(AND(Q408=20,$D408=1),
IFERROR(_xlfn.IFS(
入力項目!$S$10="男",子育て関連マスタ!$C$18,
入力項目!$S$10="女",子育て関連マスタ!$C$19
),0),0
) +
IF(AND(Q408&gt;=入力項目!$S$18,Q408&lt;=入力項目!$S$19),入力項目!$S$20,0) +
IF(AND(Q408&gt;=入力項目!$S$21,Q408&lt;=入力項目!$S$22),入力項目!$S$23,0) +
IF(AND(Q408&gt;=入力項目!$S$24,Q408&lt;=入力項目!$S$25),入力項目!$S$26,0)
)</f>
        <v>0</v>
      </c>
      <c r="AF408">
        <f ca="1">-(
_xlfn.IFS(
R408&lt;=入力項目!$S$11,0,
AND(R408&gt;=入力項目!$S$11+1,R408&lt;=3),IFERROR(VLOOKUP(入力項目!$S$12,子育て関連マスタ!$I$4:$M$5,4,FALSE),0),
AND(R408&gt;=4,R408&lt;=6),IFERROR(VLOOKUP(入力項目!$S$13,子育て関連マスタ!$I$9:$M$12,4,FALSE),0),
AND(R408&gt;=7,R408&lt;=12),IFERROR(VLOOKUP(入力項目!$S$14,子育て関連マスタ!$I$16:$M$17,4,FALSE),0),
AND(R408&gt;=13,R408&lt;=15),IFERROR(VLOOKUP(入力項目!$S$15,子育て関連マスタ!$I$21:$M$22,4,FALSE),0),
AND(R408&gt;=16,R408&lt;=18),IFERROR(VLOOKUP(入力項目!$S$16,子育て関連マスタ!$I$26:$M$28,4,FALSE),0),
AND(R408&gt;=19,R408&lt;=20,入力項目!$S$16="高専"),IFERROR(VLOOKUP(入力項目!$S$16,子育て関連マスタ!$I$26:$M$28,4,FALSE),0),
AND(R408&gt;=19,R408&lt;=20,入力項目!$S$16&lt;&gt;"高専"),IFERROR(VLOOKUP(入力項目!$S$17,子育て関連マスタ!$I$32:$M$37,4,FALSE),0),
AND(R408&gt;=21,R408&lt;=22,入力項目!$S$16="高専"),IFERROR(VLOOKUP(入力項目!$S$17,子育て関連マスタ!$I$32:$M$34,4,FALSE),0),
AND(R408&gt;=21,R408&lt;=22,入力項目!$S$16&lt;&gt;"高専"),IFERROR(VLOOKUP(入力項目!$S$17,子育て関連マスタ!$I$32:$M$34,4,FALSE),0),
R408&gt;=23,0
) +
IF($D408=4,
  IFERROR(_xlfn.IFS(
  R408&lt;=入力項目!$S$11,0,
  AND(R408=入力項目!$S$11),IFERROR(VLOOKUP(入力項目!$S$12,子育て関連マスタ!$I$4:$M$5,2,FALSE),0),
  AND(R408=4),IFERROR(VLOOKUP(入力項目!$S$13,子育て関連マスタ!$I$9:$M$12,2,FALSE),0),
  AND(R408=7),IFERROR(VLOOKUP(入力項目!$S$14,子育て関連マスタ!$I$16:$M$17,2,FALSE),0),
  AND(R408=13),IFERROR(VLOOKUP(入力項目!$S$15,子育て関連マスタ!$I$21:$M$22,2,FALSE),0),
  AND(R408=16),IFERROR(VLOOKUP(入力項目!$S$16,子育て関連マスタ!$I$26:$M$28,2,FALSE),0),
  AND(R408=19,入力項目!$S$16&lt;&gt;"高専"),IFERROR(VLOOKUP(入力項目!$S$17,子育て関連マスタ!$I$32:$M$37,2,FALSE),0),
  AND(R408=21,入力項目!$S$16="高専"),IFERROR(VLOOKUP(入力項目!$S$17,子育て関連マスタ!$I$32:$M$37,2,FALSE),0),
  R408&gt;=22,0
  ),0),0
) +
IF(AND(R408&gt;=1,R408&lt;=15),IF($D408=入力項目!$S$8,入力項目!$S$3,0),0) +
IF(AND(R408&gt;=1,R408&lt;=15),IF($D408=5,入力項目!$S$4,0),0) +
IF(AND(R408&gt;=1,R408&lt;=15),IF($D408=12,入力項目!$S$5,0),0) +
IF(AND(入力項目!$S$7=$A408,入力項目!$S$8=$D408),子育て関連マスタ!$C$14,0) +
IFERROR(IF(AND(YEAR(EDATE(DATE(入力項目!$S$7,入力項目!$S$8,1),1))=$A408,MONTH(EDATE(DATE(入力項目!$S$7,入力項目!$S$8,1),1))=$D408),子育て関連マスタ!$C$15,0),0) +
IF(AND(OR(R408=3,R408=5,R408=7),$D408=11),子育て関連マスタ!$C$17,0) +
IF(AND(R408=20,$D408=1),子育て関連マスタ!$C$18,0) +
IF(AND(R408=20,$D408=1),
IFERROR(_xlfn.IFS(
入力項目!$S$10="男",子育て関連マスタ!$C$18,
入力項目!$S$10="女",子育て関連マスタ!$C$19
),0),0
) +
IF(AND(R408&gt;=入力項目!$S$18,R408&lt;=入力項目!$S$19),入力項目!$S$20,0) +
IF(AND(R408&gt;=入力項目!$S$21,R408&lt;=入力項目!$S$22),入力項目!$S$23,0) +
IF(AND(R408&gt;=入力項目!$S$24,R408&lt;=入力項目!$S$25),入力項目!$S$26,0)
)</f>
        <v>0</v>
      </c>
      <c r="AG408">
        <f ca="1">-(
_xlfn.IFS(
S408&lt;=入力項目!$S$11,0,
AND(S408&gt;=入力項目!$S$11+1,S408&lt;=3),IFERROR(VLOOKUP(入力項目!$S$12,子育て関連マスタ!$I$4:$M$5,4,FALSE),0),
AND(S408&gt;=4,S408&lt;=6),IFERROR(VLOOKUP(入力項目!$S$13,子育て関連マスタ!$I$9:$M$12,4,FALSE),0),
AND(S408&gt;=7,S408&lt;=12),IFERROR(VLOOKUP(入力項目!$S$14,子育て関連マスタ!$I$16:$M$17,4,FALSE),0),
AND(S408&gt;=13,S408&lt;=15),IFERROR(VLOOKUP(入力項目!$S$15,子育て関連マスタ!$I$21:$M$22,4,FALSE),0),
AND(S408&gt;=16,S408&lt;=18),IFERROR(VLOOKUP(入力項目!$S$16,子育て関連マスタ!$I$26:$M$28,4,FALSE),0),
AND(S408&gt;=19,S408&lt;=20,入力項目!$S$16="高専"),IFERROR(VLOOKUP(入力項目!$S$16,子育て関連マスタ!$I$26:$M$28,4,FALSE),0),
AND(S408&gt;=19,S408&lt;=20,入力項目!$S$16&lt;&gt;"高専"),IFERROR(VLOOKUP(入力項目!$S$17,子育て関連マスタ!$I$32:$M$37,4,FALSE),0),
AND(S408&gt;=21,S408&lt;=22,入力項目!$S$16="高専"),IFERROR(VLOOKUP(入力項目!$S$17,子育て関連マスタ!$I$32:$M$34,4,FALSE),0),
AND(S408&gt;=21,S408&lt;=22,入力項目!$S$16&lt;&gt;"高専"),IFERROR(VLOOKUP(入力項目!$S$17,子育て関連マスタ!$I$32:$M$34,4,FALSE),0),
S408&gt;=23,0
) +
IF($D408=4,
  IFERROR(_xlfn.IFS(
  S408&lt;=入力項目!$S$11,0,
  AND(S408=入力項目!$S$11),IFERROR(VLOOKUP(入力項目!$S$12,子育て関連マスタ!$I$4:$M$5,2,FALSE),0),
  AND(S408=4),IFERROR(VLOOKUP(入力項目!$S$13,子育て関連マスタ!$I$9:$M$12,2,FALSE),0),
  AND(S408=7),IFERROR(VLOOKUP(入力項目!$S$14,子育て関連マスタ!$I$16:$M$17,2,FALSE),0),
  AND(S408=13),IFERROR(VLOOKUP(入力項目!$S$15,子育て関連マスタ!$I$21:$M$22,2,FALSE),0),
  AND(S408=16),IFERROR(VLOOKUP(入力項目!$S$16,子育て関連マスタ!$I$26:$M$28,2,FALSE),0),
  AND(S408=19,入力項目!$S$16&lt;&gt;"高専"),IFERROR(VLOOKUP(入力項目!$S$17,子育て関連マスタ!$I$32:$M$37,2,FALSE),0),
  AND(S408=21,入力項目!$S$16="高専"),IFERROR(VLOOKUP(入力項目!$S$17,子育て関連マスタ!$I$32:$M$37,2,FALSE),0),
  S408&gt;=22,0
  ),0),0
) +
IF(AND(S408&gt;=1,S408&lt;=15),IF($D408=入力項目!$S$8,入力項目!$S$3,0),0) +
IF(AND(S408&gt;=1,S408&lt;=15),IF($D408=5,入力項目!$S$4,0),0) +
IF(AND(S408&gt;=1,S408&lt;=15),IF($D408=12,入力項目!$S$5,0),0) +
IF(AND(入力項目!$S$7=$A408,入力項目!$S$8=$D408),子育て関連マスタ!$C$14,0) +
IFERROR(IF(AND(YEAR(EDATE(DATE(入力項目!$S$7,入力項目!$S$8,1),1))=$A408,MONTH(EDATE(DATE(入力項目!$S$7,入力項目!$S$8,1),1))=$D408),子育て関連マスタ!$C$15,0),0) +
IF(AND(OR(S408=3,S408=5,S408=7),$D408=11),子育て関連マスタ!$C$17,0) +
IF(AND(S408=20,$D408=1),子育て関連マスタ!$C$18,0) +
IF(AND(S408=20,$D408=1),
IFERROR(_xlfn.IFS(
入力項目!$S$10="男",子育て関連マスタ!$C$18,
入力項目!$S$10="女",子育て関連マスタ!$C$19
),0),0
) +
IF(AND(S408&gt;=入力項目!$S$18,S408&lt;=入力項目!$S$19),入力項目!$S$20,0) +
IF(AND(S408&gt;=入力項目!$S$21,S408&lt;=入力項目!$S$22),入力項目!$S$23,0) +
IF(AND(S408&gt;=入力項目!$S$24,S408&lt;=入力項目!$S$25),入力項目!$S$26,0)
)</f>
        <v>0</v>
      </c>
      <c r="AH408">
        <f ca="1">-(
_xlfn.IFS(
T408&lt;=入力項目!$S$11,0,
AND(T408&gt;=入力項目!$S$11+1,T408&lt;=3),IFERROR(VLOOKUP(入力項目!$S$12,子育て関連マスタ!$I$4:$M$5,4,FALSE),0),
AND(T408&gt;=4,T408&lt;=6),IFERROR(VLOOKUP(入力項目!$S$13,子育て関連マスタ!$I$9:$M$12,4,FALSE),0),
AND(T408&gt;=7,T408&lt;=12),IFERROR(VLOOKUP(入力項目!$S$14,子育て関連マスタ!$I$16:$M$17,4,FALSE),0),
AND(T408&gt;=13,T408&lt;=15),IFERROR(VLOOKUP(入力項目!$S$15,子育て関連マスタ!$I$21:$M$22,4,FALSE),0),
AND(T408&gt;=16,T408&lt;=18),IFERROR(VLOOKUP(入力項目!$S$16,子育て関連マスタ!$I$26:$M$28,4,FALSE),0),
AND(T408&gt;=19,T408&lt;=20,入力項目!$S$16="高専"),IFERROR(VLOOKUP(入力項目!$S$16,子育て関連マスタ!$I$26:$M$28,4,FALSE),0),
AND(T408&gt;=19,T408&lt;=20,入力項目!$S$16&lt;&gt;"高専"),IFERROR(VLOOKUP(入力項目!$S$17,子育て関連マスタ!$I$32:$M$37,4,FALSE),0),
AND(T408&gt;=21,T408&lt;=22,入力項目!$S$16="高専"),IFERROR(VLOOKUP(入力項目!$S$17,子育て関連マスタ!$I$32:$M$34,4,FALSE),0),
AND(T408&gt;=21,T408&lt;=22,入力項目!$S$16&lt;&gt;"高専"),IFERROR(VLOOKUP(入力項目!$S$17,子育て関連マスタ!$I$32:$M$34,4,FALSE),0),
T408&gt;=23,0
) +
IF($D408=4,
  IFERROR(_xlfn.IFS(
  T408&lt;=入力項目!$S$11,0,
  AND(T408=入力項目!$S$11),IFERROR(VLOOKUP(入力項目!$S$12,子育て関連マスタ!$I$4:$M$5,2,FALSE),0),
  AND(T408=4),IFERROR(VLOOKUP(入力項目!$S$13,子育て関連マスタ!$I$9:$M$12,2,FALSE),0),
  AND(T408=7),IFERROR(VLOOKUP(入力項目!$S$14,子育て関連マスタ!$I$16:$M$17,2,FALSE),0),
  AND(T408=13),IFERROR(VLOOKUP(入力項目!$S$15,子育て関連マスタ!$I$21:$M$22,2,FALSE),0),
  AND(T408=16),IFERROR(VLOOKUP(入力項目!$S$16,子育て関連マスタ!$I$26:$M$28,2,FALSE),0),
  AND(T408=19,入力項目!$S$16&lt;&gt;"高専"),IFERROR(VLOOKUP(入力項目!$S$17,子育て関連マスタ!$I$32:$M$37,2,FALSE),0),
  AND(T408=21,入力項目!$S$16="高専"),IFERROR(VLOOKUP(入力項目!$S$17,子育て関連マスタ!$I$32:$M$37,2,FALSE),0),
  T408&gt;=22,0
  ),0),0
) +
IF(AND(T408&gt;=1,T408&lt;=15),IF($D408=入力項目!$S$8,入力項目!$S$3,0),0) +
IF(AND(T408&gt;=1,T408&lt;=15),IF($D408=5,入力項目!$S$4,0),0) +
IF(AND(T408&gt;=1,T408&lt;=15),IF($D408=12,入力項目!$S$5,0),0) +
IF(AND(入力項目!$S$7=$A408,入力項目!$S$8=$D408),子育て関連マスタ!$C$14,0) +
IFERROR(IF(AND(YEAR(EDATE(DATE(入力項目!$S$7,入力項目!$S$8,1),1))=$A408,MONTH(EDATE(DATE(入力項目!$S$7,入力項目!$S$8,1),1))=$D408),子育て関連マスタ!$C$15,0),0) +
IF(AND(OR(T408=3,T408=5,T408=7),$D408=11),子育て関連マスタ!$C$17,0) +
IF(AND(T408=20,$D408=1),子育て関連マスタ!$C$18,0) +
IF(AND(T408=20,$D408=1),
IFERROR(_xlfn.IFS(
入力項目!$S$10="男",子育て関連マスタ!$C$18,
入力項目!$S$10="女",子育て関連マスタ!$C$19
),0),0
) +
IF(AND(T408&gt;=入力項目!$S$18,T408&lt;=入力項目!$S$19),入力項目!$S$20,0) +
IF(AND(T408&gt;=入力項目!$S$21,T408&lt;=入力項目!$S$22),入力項目!$S$23,0) +
IF(AND(T408&gt;=入力項目!$S$24,T408&lt;=入力項目!$S$25),入力項目!$S$26,0)
)</f>
        <v>0</v>
      </c>
      <c r="AI408">
        <f ca="1">-(
_xlfn.IFS(
U408&lt;=入力項目!$S$11,0,
AND(U408&gt;=入力項目!$S$11+1,U408&lt;=3),IFERROR(VLOOKUP(入力項目!$S$12,子育て関連マスタ!$I$4:$M$5,4,FALSE),0),
AND(U408&gt;=4,U408&lt;=6),IFERROR(VLOOKUP(入力項目!$S$13,子育て関連マスタ!$I$9:$M$12,4,FALSE),0),
AND(U408&gt;=7,U408&lt;=12),IFERROR(VLOOKUP(入力項目!$S$14,子育て関連マスタ!$I$16:$M$17,4,FALSE),0),
AND(U408&gt;=13,U408&lt;=15),IFERROR(VLOOKUP(入力項目!$S$15,子育て関連マスタ!$I$21:$M$22,4,FALSE),0),
AND(U408&gt;=16,U408&lt;=18),IFERROR(VLOOKUP(入力項目!$S$16,子育て関連マスタ!$I$26:$M$28,4,FALSE),0),
AND(U408&gt;=19,U408&lt;=20,入力項目!$S$16="高専"),IFERROR(VLOOKUP(入力項目!$S$16,子育て関連マスタ!$I$26:$M$28,4,FALSE),0),
AND(U408&gt;=19,U408&lt;=20,入力項目!$S$16&lt;&gt;"高専"),IFERROR(VLOOKUP(入力項目!$S$17,子育て関連マスタ!$I$32:$M$37,4,FALSE),0),
AND(U408&gt;=21,U408&lt;=22,入力項目!$S$16="高専"),IFERROR(VLOOKUP(入力項目!$S$17,子育て関連マスタ!$I$32:$M$34,4,FALSE),0),
AND(U408&gt;=21,U408&lt;=22,入力項目!$S$16&lt;&gt;"高専"),IFERROR(VLOOKUP(入力項目!$S$17,子育て関連マスタ!$I$32:$M$34,4,FALSE),0),
U408&gt;=23,0
) +
IF($D408=4,
  IFERROR(_xlfn.IFS(
  U408&lt;=入力項目!$S$11,0,
  AND(U408=入力項目!$S$11),IFERROR(VLOOKUP(入力項目!$S$12,子育て関連マスタ!$I$4:$M$5,2,FALSE),0),
  AND(U408=4),IFERROR(VLOOKUP(入力項目!$S$13,子育て関連マスタ!$I$9:$M$12,2,FALSE),0),
  AND(U408=7),IFERROR(VLOOKUP(入力項目!$S$14,子育て関連マスタ!$I$16:$M$17,2,FALSE),0),
  AND(U408=13),IFERROR(VLOOKUP(入力項目!$S$15,子育て関連マスタ!$I$21:$M$22,2,FALSE),0),
  AND(U408=16),IFERROR(VLOOKUP(入力項目!$S$16,子育て関連マスタ!$I$26:$M$28,2,FALSE),0),
  AND(U408=19,入力項目!$S$16&lt;&gt;"高専"),IFERROR(VLOOKUP(入力項目!$S$17,子育て関連マスタ!$I$32:$M$37,2,FALSE),0),
  AND(U408=21,入力項目!$S$16="高専"),IFERROR(VLOOKUP(入力項目!$S$17,子育て関連マスタ!$I$32:$M$37,2,FALSE),0),
  U408&gt;=22,0
  ),0),0
) +
IF(AND(U408&gt;=1,U408&lt;=15),IF($D408=入力項目!$S$8,入力項目!$S$3,0),0) +
IF(AND(U408&gt;=1,U408&lt;=15),IF($D408=5,入力項目!$S$4,0),0) +
IF(AND(U408&gt;=1,U408&lt;=15),IF($D408=12,入力項目!$S$5,0),0) +
IF(AND(入力項目!$S$7=$A408,入力項目!$S$8=$D408),子育て関連マスタ!$C$14,0) +
IFERROR(IF(AND(YEAR(EDATE(DATE(入力項目!$S$7,入力項目!$S$8,1),1))=$A408,MONTH(EDATE(DATE(入力項目!$S$7,入力項目!$S$8,1),1))=$D408),子育て関連マスタ!$C$15,0),0) +
IF(AND(OR(U408=3,U408=5,U408=7),$D408=11),子育て関連マスタ!$C$17,0) +
IF(AND(U408=20,$D408=1),子育て関連マスタ!$C$18,0) +
IF(AND(U408=20,$D408=1),
IFERROR(_xlfn.IFS(
入力項目!$S$10="男",子育て関連マスタ!$C$18,
入力項目!$S$10="女",子育て関連マスタ!$C$19
),0),0
) +
IF(AND(U408&gt;=入力項目!$S$18,U408&lt;=入力項目!$S$19),入力項目!$S$20,0) +
IF(AND(U408&gt;=入力項目!$S$21,U408&lt;=入力項目!$S$22),入力項目!$S$23,0) +
IF(AND(U408&gt;=入力項目!$S$24,U408&lt;=入力項目!$S$25),入力項目!$S$26,0)
)</f>
        <v>0</v>
      </c>
      <c r="AJ408" s="10">
        <f ca="1">-VLOOKUP($D408,月別収支!$A$2:$H$13,7,FALSE)</f>
        <v>-20000</v>
      </c>
    </row>
    <row r="409" spans="1:36" x14ac:dyDescent="0.4">
      <c r="A409">
        <f t="shared" ca="1" si="105"/>
        <v>2058</v>
      </c>
      <c r="B409">
        <f t="shared" ca="1" si="112"/>
        <v>2058</v>
      </c>
      <c r="C409">
        <f t="shared" ca="1" si="113"/>
        <v>34</v>
      </c>
      <c r="D409">
        <f t="shared" ca="1" si="106"/>
        <v>7</v>
      </c>
      <c r="E409" t="str">
        <f t="shared" ca="1" si="107"/>
        <v>2058年7月</v>
      </c>
      <c r="F409">
        <f ca="1">IF(OR(入力項目!$N$5&lt;$A409,AND(入力項目!$N$5=$A409,入力項目!$N$6&lt;$D409)),IF(F408=0,1,IF(G409=12,F408+1,F408)),0)</f>
        <v>33</v>
      </c>
      <c r="G409">
        <f ca="1">IF(OR(入力項目!$N$5&lt;$A409,AND(入力項目!$N$5=$A409,入力項目!$N$6&lt;$D409)),IF(G408=12,1,G408+1),0)</f>
        <v>9</v>
      </c>
      <c r="H409" t="str">
        <f t="shared" ca="1" si="108"/>
        <v>33_9</v>
      </c>
      <c r="I409">
        <f ca="1">IF(
  IFERROR(AND($C409&gt;0,MOD($C409,入力項目!$N$22)=0,$D409=入力項目!$N$23), FALSE),
  1,
  IF(
    AND(I408&gt;0,J408=12),
    IF(I408=入力項目!$N$28, 0, I408+1),
    I408
  )
)</f>
        <v>0</v>
      </c>
      <c r="J409">
        <f ca="1">IF($D409=入力項目!$N$23,1,IFERROR(J408+1,1))</f>
        <v>2</v>
      </c>
      <c r="K409" t="str">
        <f t="shared" ca="1" si="109"/>
        <v>0_2</v>
      </c>
      <c r="L409">
        <f ca="1">L408+IF(入力項目!$D$4=$D409,1,0)</f>
        <v>62</v>
      </c>
      <c r="M409" t="str">
        <f t="shared" ca="1" si="110"/>
        <v>62歳</v>
      </c>
      <c r="N409">
        <f t="shared" ca="1" si="114"/>
        <v>63</v>
      </c>
      <c r="O409" t="str">
        <f t="shared" ca="1" si="111"/>
        <v>63歳</v>
      </c>
      <c r="P409">
        <f t="shared" ca="1" si="115"/>
        <v>38</v>
      </c>
      <c r="Q409">
        <f t="shared" ca="1" si="116"/>
        <v>36</v>
      </c>
      <c r="R409">
        <f t="shared" ca="1" si="117"/>
        <v>2059</v>
      </c>
      <c r="S409">
        <f t="shared" ca="1" si="118"/>
        <v>2059</v>
      </c>
      <c r="T409">
        <f t="shared" ca="1" si="119"/>
        <v>2059</v>
      </c>
      <c r="U409">
        <f t="shared" ca="1" si="120"/>
        <v>2059</v>
      </c>
      <c r="V409" s="10">
        <f t="shared" ca="1" si="121"/>
        <v>51502895</v>
      </c>
      <c r="W409" s="10">
        <f ca="1">IF($L409&lt;その他マスタ!$B$1,VLOOKUP($D409,月別収支!$A$2:$H$13,2,FALSE),その他マスタ!$B$3)+IF(AND($L409=その他マスタ!$B$1,入力項目!$I$9="あり",$D409=入力項目!$D$4),その他マスタ!$B$2,0)</f>
        <v>300000</v>
      </c>
      <c r="X409" s="10">
        <f ca="1">-IF(入力項目!$K$5=TRUE,
IF($F409+$G409&lt;3,VLOOKUP($D409,月別収支!$A$2:$H$13,8,FALSE),0)+IFERROR(VLOOKUP($H409,住宅ローン計算!C:P,13,FALSE),0)+IF($F409&gt;1,IF(OR($G409=3,$G409=6,$G409=9,$G409=12),ROUNDUP(入力項目!$N$18/4,0),0),0),
VLOOKUP($D409,月別収支!$A$2:$H$13,8,FALSE))</f>
        <v>-91090</v>
      </c>
      <c r="Y409" s="10">
        <f ca="1">-VLOOKUP($D409,月別収支!$A$2:$H$13,3,FALSE)</f>
        <v>-75000</v>
      </c>
      <c r="Z409" s="10">
        <f ca="1">-VLOOKUP($D409,月別収支!$A$2:$H$13,4,FALSE)</f>
        <v>-27000</v>
      </c>
      <c r="AA409" s="10">
        <f ca="1">-VLOOKUP($D409,月別収支!$A$2:$H$13,6,FALSE)</f>
        <v>-10000</v>
      </c>
      <c r="AB409" s="10">
        <f ca="1">-(
VLOOKUP($D409,月別収支!$A$2:$H$13,5,FALSE)+IF(AND(入力項目!$I$27&lt;=$A409,ISEVEN($A409-入力項目!$I$27),入力項目!$I$28=$D409),入力項目!$I$26,0)
+IF(入力項目!$K$26=TRUE,
IFERROR(VLOOKUP($K409,マイカーローン計算!C:P,13,FALSE),0),
IFERROR(
  IF(AND($C409&gt;0,MOD($C409,入力項目!$N$22)=0,$D409=入力項目!$N$23),入力項目!$N$24,0),
 0
)
)
)</f>
        <v>-20000</v>
      </c>
      <c r="AC409" s="10">
        <f ca="1">-IF($A409&lt;入力項目!$N$33,入力項目!$N$35,IF(AND($A409=入力項目!$N$33,$D409&lt;=入力項目!$N$34),入力項目!$N$35,0))</f>
        <v>0</v>
      </c>
      <c r="AD409">
        <f ca="1">-(
_xlfn.IFS(
P409&lt;=入力項目!$S$11,0,
AND(P409&gt;=入力項目!$S$11+1,P409&lt;=3),IFERROR(VLOOKUP(入力項目!$S$12,子育て関連マスタ!$I$4:$M$5,4,FALSE),0),
AND(P409&gt;=4,P409&lt;=6),IFERROR(VLOOKUP(入力項目!$S$13,子育て関連マスタ!$I$9:$M$12,4,FALSE),0),
AND(P409&gt;=7,P409&lt;=12),IFERROR(VLOOKUP(入力項目!$S$14,子育て関連マスタ!$I$16:$M$17,4,FALSE),0),
AND(P409&gt;=13,P409&lt;=15),IFERROR(VLOOKUP(入力項目!$S$15,子育て関連マスタ!$I$21:$M$22,4,FALSE),0),
AND(P409&gt;=16,P409&lt;=18),IFERROR(VLOOKUP(入力項目!$S$16,子育て関連マスタ!$I$26:$M$28,4,FALSE),0),
AND(P409&gt;=19,P409&lt;=20,入力項目!$S$16="高専"),IFERROR(VLOOKUP(入力項目!$S$16,子育て関連マスタ!$I$26:$M$28,4,FALSE),0),
AND(P409&gt;=19,P409&lt;=20,入力項目!$S$16&lt;&gt;"高専"),IFERROR(VLOOKUP(入力項目!$S$17,子育て関連マスタ!$I$32:$M$37,4,FALSE),0),
AND(P409&gt;=21,P409&lt;=22,入力項目!$S$16="高専"),IFERROR(VLOOKUP(入力項目!$S$17,子育て関連マスタ!$I$32:$M$34,4,FALSE),0),
AND(P409&gt;=21,P409&lt;=22,入力項目!$S$16&lt;&gt;"高専"),IFERROR(VLOOKUP(入力項目!$S$17,子育て関連マスタ!$I$32:$M$34,4,FALSE),0),
P409&gt;=23,0
) +
IF($D409=4,
  IFERROR(_xlfn.IFS(
  P409&lt;=入力項目!$S$11,0,
  AND(P409=入力項目!$S$11),IFERROR(VLOOKUP(入力項目!$S$12,子育て関連マスタ!$I$4:$M$5,2,FALSE),0),
  AND(P409=4),IFERROR(VLOOKUP(入力項目!$S$13,子育て関連マスタ!$I$9:$M$12,2,FALSE),0),
  AND(P409=7),IFERROR(VLOOKUP(入力項目!$S$14,子育て関連マスタ!$I$16:$M$17,2,FALSE),0),
  AND(P409=13),IFERROR(VLOOKUP(入力項目!$S$15,子育て関連マスタ!$I$21:$M$22,2,FALSE),0),
  AND(P409=16),IFERROR(VLOOKUP(入力項目!$S$16,子育て関連マスタ!$I$26:$M$28,2,FALSE),0),
  AND(P409=19,入力項目!$S$16&lt;&gt;"高専"),IFERROR(VLOOKUP(入力項目!$S$17,子育て関連マスタ!$I$32:$M$37,2,FALSE),0),
  AND(P409=21,入力項目!$S$16="高専"),IFERROR(VLOOKUP(入力項目!$S$17,子育て関連マスタ!$I$32:$M$37,2,FALSE),0),
  P409&gt;=22,0
  ),0),0
) +
IF(AND(P409&gt;=1,P409&lt;=15),IF($D409=入力項目!$S$8,入力項目!$S$3,0),0) +
IF(AND(P409&gt;=1,P409&lt;=15),IF($D409=5,入力項目!$S$4,0),0) +
IF(AND(P409&gt;=1,P409&lt;=15),IF($D409=12,入力項目!$S$5,0),0) +
IF(AND(入力項目!$S$7=$A409,入力項目!$S$8=$D409),子育て関連マスタ!$C$14,0) +
IFERROR(IF(AND(YEAR(EDATE(DATE(入力項目!$S$7,入力項目!$S$8,1),1))=$A409,MONTH(EDATE(DATE(入力項目!$S$7,入力項目!$S$8,1),1))=$D409),子育て関連マスタ!$C$15,0),0) +
IF(AND(OR(P409=3,P409=5,P409=7),$D409=11),子育て関連マスタ!$C$17,0) +
IF(AND(P409=20,$D409=1),子育て関連マスタ!$C$18,0) +
IF(AND(P409=20,$D409=1),
IFERROR(_xlfn.IFS(
入力項目!$S$10="男",子育て関連マスタ!$C$18,
入力項目!$S$10="女",子育て関連マスタ!$C$19
),0),0
) +
IF(AND(P409&gt;=入力項目!$S$18,P409&lt;=入力項目!$S$19),入力項目!$S$20,0) +
IF(AND(P409&gt;=入力項目!$S$21,P409&lt;=入力項目!$S$22),入力項目!$S$23,0) +
IF(AND(P409&gt;=入力項目!$S$24,P409&lt;=入力項目!$S$25),入力項目!$S$26,0)
)</f>
        <v>0</v>
      </c>
      <c r="AE409">
        <f ca="1">-(
_xlfn.IFS(
Q409&lt;=入力項目!$S$11,0,
AND(Q409&gt;=入力項目!$S$11+1,Q409&lt;=3),IFERROR(VLOOKUP(入力項目!$S$12,子育て関連マスタ!$I$4:$M$5,4,FALSE),0),
AND(Q409&gt;=4,Q409&lt;=6),IFERROR(VLOOKUP(入力項目!$S$13,子育て関連マスタ!$I$9:$M$12,4,FALSE),0),
AND(Q409&gt;=7,Q409&lt;=12),IFERROR(VLOOKUP(入力項目!$S$14,子育て関連マスタ!$I$16:$M$17,4,FALSE),0),
AND(Q409&gt;=13,Q409&lt;=15),IFERROR(VLOOKUP(入力項目!$S$15,子育て関連マスタ!$I$21:$M$22,4,FALSE),0),
AND(Q409&gt;=16,Q409&lt;=18),IFERROR(VLOOKUP(入力項目!$S$16,子育て関連マスタ!$I$26:$M$28,4,FALSE),0),
AND(Q409&gt;=19,Q409&lt;=20,入力項目!$S$16="高専"),IFERROR(VLOOKUP(入力項目!$S$16,子育て関連マスタ!$I$26:$M$28,4,FALSE),0),
AND(Q409&gt;=19,Q409&lt;=20,入力項目!$S$16&lt;&gt;"高専"),IFERROR(VLOOKUP(入力項目!$S$17,子育て関連マスタ!$I$32:$M$37,4,FALSE),0),
AND(Q409&gt;=21,Q409&lt;=22,入力項目!$S$16="高専"),IFERROR(VLOOKUP(入力項目!$S$17,子育て関連マスタ!$I$32:$M$34,4,FALSE),0),
AND(Q409&gt;=21,Q409&lt;=22,入力項目!$S$16&lt;&gt;"高専"),IFERROR(VLOOKUP(入力項目!$S$17,子育て関連マスタ!$I$32:$M$34,4,FALSE),0),
Q409&gt;=23,0
) +
IF($D409=4,
  IFERROR(_xlfn.IFS(
  Q409&lt;=入力項目!$S$11,0,
  AND(Q409=入力項目!$S$11),IFERROR(VLOOKUP(入力項目!$S$12,子育て関連マスタ!$I$4:$M$5,2,FALSE),0),
  AND(Q409=4),IFERROR(VLOOKUP(入力項目!$S$13,子育て関連マスタ!$I$9:$M$12,2,FALSE),0),
  AND(Q409=7),IFERROR(VLOOKUP(入力項目!$S$14,子育て関連マスタ!$I$16:$M$17,2,FALSE),0),
  AND(Q409=13),IFERROR(VLOOKUP(入力項目!$S$15,子育て関連マスタ!$I$21:$M$22,2,FALSE),0),
  AND(Q409=16),IFERROR(VLOOKUP(入力項目!$S$16,子育て関連マスタ!$I$26:$M$28,2,FALSE),0),
  AND(Q409=19,入力項目!$S$16&lt;&gt;"高専"),IFERROR(VLOOKUP(入力項目!$S$17,子育て関連マスタ!$I$32:$M$37,2,FALSE),0),
  AND(Q409=21,入力項目!$S$16="高専"),IFERROR(VLOOKUP(入力項目!$S$17,子育て関連マスタ!$I$32:$M$37,2,FALSE),0),
  Q409&gt;=22,0
  ),0),0
) +
IF(AND(Q409&gt;=1,Q409&lt;=15),IF($D409=入力項目!$S$8,入力項目!$S$3,0),0) +
IF(AND(Q409&gt;=1,Q409&lt;=15),IF($D409=5,入力項目!$S$4,0),0) +
IF(AND(Q409&gt;=1,Q409&lt;=15),IF($D409=12,入力項目!$S$5,0),0) +
IF(AND(入力項目!$S$7=$A409,入力項目!$S$8=$D409),子育て関連マスタ!$C$14,0) +
IFERROR(IF(AND(YEAR(EDATE(DATE(入力項目!$S$7,入力項目!$S$8,1),1))=$A409,MONTH(EDATE(DATE(入力項目!$S$7,入力項目!$S$8,1),1))=$D409),子育て関連マスタ!$C$15,0),0) +
IF(AND(OR(Q409=3,Q409=5,Q409=7),$D409=11),子育て関連マスタ!$C$17,0) +
IF(AND(Q409=20,$D409=1),子育て関連マスタ!$C$18,0) +
IF(AND(Q409=20,$D409=1),
IFERROR(_xlfn.IFS(
入力項目!$S$10="男",子育て関連マスタ!$C$18,
入力項目!$S$10="女",子育て関連マスタ!$C$19
),0),0
) +
IF(AND(Q409&gt;=入力項目!$S$18,Q409&lt;=入力項目!$S$19),入力項目!$S$20,0) +
IF(AND(Q409&gt;=入力項目!$S$21,Q409&lt;=入力項目!$S$22),入力項目!$S$23,0) +
IF(AND(Q409&gt;=入力項目!$S$24,Q409&lt;=入力項目!$S$25),入力項目!$S$26,0)
)</f>
        <v>0</v>
      </c>
      <c r="AF409">
        <f ca="1">-(
_xlfn.IFS(
R409&lt;=入力項目!$S$11,0,
AND(R409&gt;=入力項目!$S$11+1,R409&lt;=3),IFERROR(VLOOKUP(入力項目!$S$12,子育て関連マスタ!$I$4:$M$5,4,FALSE),0),
AND(R409&gt;=4,R409&lt;=6),IFERROR(VLOOKUP(入力項目!$S$13,子育て関連マスタ!$I$9:$M$12,4,FALSE),0),
AND(R409&gt;=7,R409&lt;=12),IFERROR(VLOOKUP(入力項目!$S$14,子育て関連マスタ!$I$16:$M$17,4,FALSE),0),
AND(R409&gt;=13,R409&lt;=15),IFERROR(VLOOKUP(入力項目!$S$15,子育て関連マスタ!$I$21:$M$22,4,FALSE),0),
AND(R409&gt;=16,R409&lt;=18),IFERROR(VLOOKUP(入力項目!$S$16,子育て関連マスタ!$I$26:$M$28,4,FALSE),0),
AND(R409&gt;=19,R409&lt;=20,入力項目!$S$16="高専"),IFERROR(VLOOKUP(入力項目!$S$16,子育て関連マスタ!$I$26:$M$28,4,FALSE),0),
AND(R409&gt;=19,R409&lt;=20,入力項目!$S$16&lt;&gt;"高専"),IFERROR(VLOOKUP(入力項目!$S$17,子育て関連マスタ!$I$32:$M$37,4,FALSE),0),
AND(R409&gt;=21,R409&lt;=22,入力項目!$S$16="高専"),IFERROR(VLOOKUP(入力項目!$S$17,子育て関連マスタ!$I$32:$M$34,4,FALSE),0),
AND(R409&gt;=21,R409&lt;=22,入力項目!$S$16&lt;&gt;"高専"),IFERROR(VLOOKUP(入力項目!$S$17,子育て関連マスタ!$I$32:$M$34,4,FALSE),0),
R409&gt;=23,0
) +
IF($D409=4,
  IFERROR(_xlfn.IFS(
  R409&lt;=入力項目!$S$11,0,
  AND(R409=入力項目!$S$11),IFERROR(VLOOKUP(入力項目!$S$12,子育て関連マスタ!$I$4:$M$5,2,FALSE),0),
  AND(R409=4),IFERROR(VLOOKUP(入力項目!$S$13,子育て関連マスタ!$I$9:$M$12,2,FALSE),0),
  AND(R409=7),IFERROR(VLOOKUP(入力項目!$S$14,子育て関連マスタ!$I$16:$M$17,2,FALSE),0),
  AND(R409=13),IFERROR(VLOOKUP(入力項目!$S$15,子育て関連マスタ!$I$21:$M$22,2,FALSE),0),
  AND(R409=16),IFERROR(VLOOKUP(入力項目!$S$16,子育て関連マスタ!$I$26:$M$28,2,FALSE),0),
  AND(R409=19,入力項目!$S$16&lt;&gt;"高専"),IFERROR(VLOOKUP(入力項目!$S$17,子育て関連マスタ!$I$32:$M$37,2,FALSE),0),
  AND(R409=21,入力項目!$S$16="高専"),IFERROR(VLOOKUP(入力項目!$S$17,子育て関連マスタ!$I$32:$M$37,2,FALSE),0),
  R409&gt;=22,0
  ),0),0
) +
IF(AND(R409&gt;=1,R409&lt;=15),IF($D409=入力項目!$S$8,入力項目!$S$3,0),0) +
IF(AND(R409&gt;=1,R409&lt;=15),IF($D409=5,入力項目!$S$4,0),0) +
IF(AND(R409&gt;=1,R409&lt;=15),IF($D409=12,入力項目!$S$5,0),0) +
IF(AND(入力項目!$S$7=$A409,入力項目!$S$8=$D409),子育て関連マスタ!$C$14,0) +
IFERROR(IF(AND(YEAR(EDATE(DATE(入力項目!$S$7,入力項目!$S$8,1),1))=$A409,MONTH(EDATE(DATE(入力項目!$S$7,入力項目!$S$8,1),1))=$D409),子育て関連マスタ!$C$15,0),0) +
IF(AND(OR(R409=3,R409=5,R409=7),$D409=11),子育て関連マスタ!$C$17,0) +
IF(AND(R409=20,$D409=1),子育て関連マスタ!$C$18,0) +
IF(AND(R409=20,$D409=1),
IFERROR(_xlfn.IFS(
入力項目!$S$10="男",子育て関連マスタ!$C$18,
入力項目!$S$10="女",子育て関連マスタ!$C$19
),0),0
) +
IF(AND(R409&gt;=入力項目!$S$18,R409&lt;=入力項目!$S$19),入力項目!$S$20,0) +
IF(AND(R409&gt;=入力項目!$S$21,R409&lt;=入力項目!$S$22),入力項目!$S$23,0) +
IF(AND(R409&gt;=入力項目!$S$24,R409&lt;=入力項目!$S$25),入力項目!$S$26,0)
)</f>
        <v>0</v>
      </c>
      <c r="AG409">
        <f ca="1">-(
_xlfn.IFS(
S409&lt;=入力項目!$S$11,0,
AND(S409&gt;=入力項目!$S$11+1,S409&lt;=3),IFERROR(VLOOKUP(入力項目!$S$12,子育て関連マスタ!$I$4:$M$5,4,FALSE),0),
AND(S409&gt;=4,S409&lt;=6),IFERROR(VLOOKUP(入力項目!$S$13,子育て関連マスタ!$I$9:$M$12,4,FALSE),0),
AND(S409&gt;=7,S409&lt;=12),IFERROR(VLOOKUP(入力項目!$S$14,子育て関連マスタ!$I$16:$M$17,4,FALSE),0),
AND(S409&gt;=13,S409&lt;=15),IFERROR(VLOOKUP(入力項目!$S$15,子育て関連マスタ!$I$21:$M$22,4,FALSE),0),
AND(S409&gt;=16,S409&lt;=18),IFERROR(VLOOKUP(入力項目!$S$16,子育て関連マスタ!$I$26:$M$28,4,FALSE),0),
AND(S409&gt;=19,S409&lt;=20,入力項目!$S$16="高専"),IFERROR(VLOOKUP(入力項目!$S$16,子育て関連マスタ!$I$26:$M$28,4,FALSE),0),
AND(S409&gt;=19,S409&lt;=20,入力項目!$S$16&lt;&gt;"高専"),IFERROR(VLOOKUP(入力項目!$S$17,子育て関連マスタ!$I$32:$M$37,4,FALSE),0),
AND(S409&gt;=21,S409&lt;=22,入力項目!$S$16="高専"),IFERROR(VLOOKUP(入力項目!$S$17,子育て関連マスタ!$I$32:$M$34,4,FALSE),0),
AND(S409&gt;=21,S409&lt;=22,入力項目!$S$16&lt;&gt;"高専"),IFERROR(VLOOKUP(入力項目!$S$17,子育て関連マスタ!$I$32:$M$34,4,FALSE),0),
S409&gt;=23,0
) +
IF($D409=4,
  IFERROR(_xlfn.IFS(
  S409&lt;=入力項目!$S$11,0,
  AND(S409=入力項目!$S$11),IFERROR(VLOOKUP(入力項目!$S$12,子育て関連マスタ!$I$4:$M$5,2,FALSE),0),
  AND(S409=4),IFERROR(VLOOKUP(入力項目!$S$13,子育て関連マスタ!$I$9:$M$12,2,FALSE),0),
  AND(S409=7),IFERROR(VLOOKUP(入力項目!$S$14,子育て関連マスタ!$I$16:$M$17,2,FALSE),0),
  AND(S409=13),IFERROR(VLOOKUP(入力項目!$S$15,子育て関連マスタ!$I$21:$M$22,2,FALSE),0),
  AND(S409=16),IFERROR(VLOOKUP(入力項目!$S$16,子育て関連マスタ!$I$26:$M$28,2,FALSE),0),
  AND(S409=19,入力項目!$S$16&lt;&gt;"高専"),IFERROR(VLOOKUP(入力項目!$S$17,子育て関連マスタ!$I$32:$M$37,2,FALSE),0),
  AND(S409=21,入力項目!$S$16="高専"),IFERROR(VLOOKUP(入力項目!$S$17,子育て関連マスタ!$I$32:$M$37,2,FALSE),0),
  S409&gt;=22,0
  ),0),0
) +
IF(AND(S409&gt;=1,S409&lt;=15),IF($D409=入力項目!$S$8,入力項目!$S$3,0),0) +
IF(AND(S409&gt;=1,S409&lt;=15),IF($D409=5,入力項目!$S$4,0),0) +
IF(AND(S409&gt;=1,S409&lt;=15),IF($D409=12,入力項目!$S$5,0),0) +
IF(AND(入力項目!$S$7=$A409,入力項目!$S$8=$D409),子育て関連マスタ!$C$14,0) +
IFERROR(IF(AND(YEAR(EDATE(DATE(入力項目!$S$7,入力項目!$S$8,1),1))=$A409,MONTH(EDATE(DATE(入力項目!$S$7,入力項目!$S$8,1),1))=$D409),子育て関連マスタ!$C$15,0),0) +
IF(AND(OR(S409=3,S409=5,S409=7),$D409=11),子育て関連マスタ!$C$17,0) +
IF(AND(S409=20,$D409=1),子育て関連マスタ!$C$18,0) +
IF(AND(S409=20,$D409=1),
IFERROR(_xlfn.IFS(
入力項目!$S$10="男",子育て関連マスタ!$C$18,
入力項目!$S$10="女",子育て関連マスタ!$C$19
),0),0
) +
IF(AND(S409&gt;=入力項目!$S$18,S409&lt;=入力項目!$S$19),入力項目!$S$20,0) +
IF(AND(S409&gt;=入力項目!$S$21,S409&lt;=入力項目!$S$22),入力項目!$S$23,0) +
IF(AND(S409&gt;=入力項目!$S$24,S409&lt;=入力項目!$S$25),入力項目!$S$26,0)
)</f>
        <v>0</v>
      </c>
      <c r="AH409">
        <f ca="1">-(
_xlfn.IFS(
T409&lt;=入力項目!$S$11,0,
AND(T409&gt;=入力項目!$S$11+1,T409&lt;=3),IFERROR(VLOOKUP(入力項目!$S$12,子育て関連マスタ!$I$4:$M$5,4,FALSE),0),
AND(T409&gt;=4,T409&lt;=6),IFERROR(VLOOKUP(入力項目!$S$13,子育て関連マスタ!$I$9:$M$12,4,FALSE),0),
AND(T409&gt;=7,T409&lt;=12),IFERROR(VLOOKUP(入力項目!$S$14,子育て関連マスタ!$I$16:$M$17,4,FALSE),0),
AND(T409&gt;=13,T409&lt;=15),IFERROR(VLOOKUP(入力項目!$S$15,子育て関連マスタ!$I$21:$M$22,4,FALSE),0),
AND(T409&gt;=16,T409&lt;=18),IFERROR(VLOOKUP(入力項目!$S$16,子育て関連マスタ!$I$26:$M$28,4,FALSE),0),
AND(T409&gt;=19,T409&lt;=20,入力項目!$S$16="高専"),IFERROR(VLOOKUP(入力項目!$S$16,子育て関連マスタ!$I$26:$M$28,4,FALSE),0),
AND(T409&gt;=19,T409&lt;=20,入力項目!$S$16&lt;&gt;"高専"),IFERROR(VLOOKUP(入力項目!$S$17,子育て関連マスタ!$I$32:$M$37,4,FALSE),0),
AND(T409&gt;=21,T409&lt;=22,入力項目!$S$16="高専"),IFERROR(VLOOKUP(入力項目!$S$17,子育て関連マスタ!$I$32:$M$34,4,FALSE),0),
AND(T409&gt;=21,T409&lt;=22,入力項目!$S$16&lt;&gt;"高専"),IFERROR(VLOOKUP(入力項目!$S$17,子育て関連マスタ!$I$32:$M$34,4,FALSE),0),
T409&gt;=23,0
) +
IF($D409=4,
  IFERROR(_xlfn.IFS(
  T409&lt;=入力項目!$S$11,0,
  AND(T409=入力項目!$S$11),IFERROR(VLOOKUP(入力項目!$S$12,子育て関連マスタ!$I$4:$M$5,2,FALSE),0),
  AND(T409=4),IFERROR(VLOOKUP(入力項目!$S$13,子育て関連マスタ!$I$9:$M$12,2,FALSE),0),
  AND(T409=7),IFERROR(VLOOKUP(入力項目!$S$14,子育て関連マスタ!$I$16:$M$17,2,FALSE),0),
  AND(T409=13),IFERROR(VLOOKUP(入力項目!$S$15,子育て関連マスタ!$I$21:$M$22,2,FALSE),0),
  AND(T409=16),IFERROR(VLOOKUP(入力項目!$S$16,子育て関連マスタ!$I$26:$M$28,2,FALSE),0),
  AND(T409=19,入力項目!$S$16&lt;&gt;"高専"),IFERROR(VLOOKUP(入力項目!$S$17,子育て関連マスタ!$I$32:$M$37,2,FALSE),0),
  AND(T409=21,入力項目!$S$16="高専"),IFERROR(VLOOKUP(入力項目!$S$17,子育て関連マスタ!$I$32:$M$37,2,FALSE),0),
  T409&gt;=22,0
  ),0),0
) +
IF(AND(T409&gt;=1,T409&lt;=15),IF($D409=入力項目!$S$8,入力項目!$S$3,0),0) +
IF(AND(T409&gt;=1,T409&lt;=15),IF($D409=5,入力項目!$S$4,0),0) +
IF(AND(T409&gt;=1,T409&lt;=15),IF($D409=12,入力項目!$S$5,0),0) +
IF(AND(入力項目!$S$7=$A409,入力項目!$S$8=$D409),子育て関連マスタ!$C$14,0) +
IFERROR(IF(AND(YEAR(EDATE(DATE(入力項目!$S$7,入力項目!$S$8,1),1))=$A409,MONTH(EDATE(DATE(入力項目!$S$7,入力項目!$S$8,1),1))=$D409),子育て関連マスタ!$C$15,0),0) +
IF(AND(OR(T409=3,T409=5,T409=7),$D409=11),子育て関連マスタ!$C$17,0) +
IF(AND(T409=20,$D409=1),子育て関連マスタ!$C$18,0) +
IF(AND(T409=20,$D409=1),
IFERROR(_xlfn.IFS(
入力項目!$S$10="男",子育て関連マスタ!$C$18,
入力項目!$S$10="女",子育て関連マスタ!$C$19
),0),0
) +
IF(AND(T409&gt;=入力項目!$S$18,T409&lt;=入力項目!$S$19),入力項目!$S$20,0) +
IF(AND(T409&gt;=入力項目!$S$21,T409&lt;=入力項目!$S$22),入力項目!$S$23,0) +
IF(AND(T409&gt;=入力項目!$S$24,T409&lt;=入力項目!$S$25),入力項目!$S$26,0)
)</f>
        <v>0</v>
      </c>
      <c r="AI409">
        <f ca="1">-(
_xlfn.IFS(
U409&lt;=入力項目!$S$11,0,
AND(U409&gt;=入力項目!$S$11+1,U409&lt;=3),IFERROR(VLOOKUP(入力項目!$S$12,子育て関連マスタ!$I$4:$M$5,4,FALSE),0),
AND(U409&gt;=4,U409&lt;=6),IFERROR(VLOOKUP(入力項目!$S$13,子育て関連マスタ!$I$9:$M$12,4,FALSE),0),
AND(U409&gt;=7,U409&lt;=12),IFERROR(VLOOKUP(入力項目!$S$14,子育て関連マスタ!$I$16:$M$17,4,FALSE),0),
AND(U409&gt;=13,U409&lt;=15),IFERROR(VLOOKUP(入力項目!$S$15,子育て関連マスタ!$I$21:$M$22,4,FALSE),0),
AND(U409&gt;=16,U409&lt;=18),IFERROR(VLOOKUP(入力項目!$S$16,子育て関連マスタ!$I$26:$M$28,4,FALSE),0),
AND(U409&gt;=19,U409&lt;=20,入力項目!$S$16="高専"),IFERROR(VLOOKUP(入力項目!$S$16,子育て関連マスタ!$I$26:$M$28,4,FALSE),0),
AND(U409&gt;=19,U409&lt;=20,入力項目!$S$16&lt;&gt;"高専"),IFERROR(VLOOKUP(入力項目!$S$17,子育て関連マスタ!$I$32:$M$37,4,FALSE),0),
AND(U409&gt;=21,U409&lt;=22,入力項目!$S$16="高専"),IFERROR(VLOOKUP(入力項目!$S$17,子育て関連マスタ!$I$32:$M$34,4,FALSE),0),
AND(U409&gt;=21,U409&lt;=22,入力項目!$S$16&lt;&gt;"高専"),IFERROR(VLOOKUP(入力項目!$S$17,子育て関連マスタ!$I$32:$M$34,4,FALSE),0),
U409&gt;=23,0
) +
IF($D409=4,
  IFERROR(_xlfn.IFS(
  U409&lt;=入力項目!$S$11,0,
  AND(U409=入力項目!$S$11),IFERROR(VLOOKUP(入力項目!$S$12,子育て関連マスタ!$I$4:$M$5,2,FALSE),0),
  AND(U409=4),IFERROR(VLOOKUP(入力項目!$S$13,子育て関連マスタ!$I$9:$M$12,2,FALSE),0),
  AND(U409=7),IFERROR(VLOOKUP(入力項目!$S$14,子育て関連マスタ!$I$16:$M$17,2,FALSE),0),
  AND(U409=13),IFERROR(VLOOKUP(入力項目!$S$15,子育て関連マスタ!$I$21:$M$22,2,FALSE),0),
  AND(U409=16),IFERROR(VLOOKUP(入力項目!$S$16,子育て関連マスタ!$I$26:$M$28,2,FALSE),0),
  AND(U409=19,入力項目!$S$16&lt;&gt;"高専"),IFERROR(VLOOKUP(入力項目!$S$17,子育て関連マスタ!$I$32:$M$37,2,FALSE),0),
  AND(U409=21,入力項目!$S$16="高専"),IFERROR(VLOOKUP(入力項目!$S$17,子育て関連マスタ!$I$32:$M$37,2,FALSE),0),
  U409&gt;=22,0
  ),0),0
) +
IF(AND(U409&gt;=1,U409&lt;=15),IF($D409=入力項目!$S$8,入力項目!$S$3,0),0) +
IF(AND(U409&gt;=1,U409&lt;=15),IF($D409=5,入力項目!$S$4,0),0) +
IF(AND(U409&gt;=1,U409&lt;=15),IF($D409=12,入力項目!$S$5,0),0) +
IF(AND(入力項目!$S$7=$A409,入力項目!$S$8=$D409),子育て関連マスタ!$C$14,0) +
IFERROR(IF(AND(YEAR(EDATE(DATE(入力項目!$S$7,入力項目!$S$8,1),1))=$A409,MONTH(EDATE(DATE(入力項目!$S$7,入力項目!$S$8,1),1))=$D409),子育て関連マスタ!$C$15,0),0) +
IF(AND(OR(U409=3,U409=5,U409=7),$D409=11),子育て関連マスタ!$C$17,0) +
IF(AND(U409=20,$D409=1),子育て関連マスタ!$C$18,0) +
IF(AND(U409=20,$D409=1),
IFERROR(_xlfn.IFS(
入力項目!$S$10="男",子育て関連マスタ!$C$18,
入力項目!$S$10="女",子育て関連マスタ!$C$19
),0),0
) +
IF(AND(U409&gt;=入力項目!$S$18,U409&lt;=入力項目!$S$19),入力項目!$S$20,0) +
IF(AND(U409&gt;=入力項目!$S$21,U409&lt;=入力項目!$S$22),入力項目!$S$23,0) +
IF(AND(U409&gt;=入力項目!$S$24,U409&lt;=入力項目!$S$25),入力項目!$S$26,0)
)</f>
        <v>0</v>
      </c>
      <c r="AJ409" s="10">
        <f ca="1">-VLOOKUP($D409,月別収支!$A$2:$H$13,7,FALSE)</f>
        <v>-20000</v>
      </c>
    </row>
    <row r="410" spans="1:36" x14ac:dyDescent="0.4">
      <c r="A410">
        <f t="shared" ca="1" si="105"/>
        <v>2058</v>
      </c>
      <c r="B410">
        <f t="shared" ca="1" si="112"/>
        <v>2058</v>
      </c>
      <c r="C410">
        <f t="shared" ca="1" si="113"/>
        <v>34</v>
      </c>
      <c r="D410">
        <f t="shared" ca="1" si="106"/>
        <v>8</v>
      </c>
      <c r="E410" t="str">
        <f t="shared" ca="1" si="107"/>
        <v>2058年8月</v>
      </c>
      <c r="F410">
        <f ca="1">IF(OR(入力項目!$N$5&lt;$A410,AND(入力項目!$N$5=$A410,入力項目!$N$6&lt;$D410)),IF(F409=0,1,IF(G410=12,F409+1,F409)),0)</f>
        <v>33</v>
      </c>
      <c r="G410">
        <f ca="1">IF(OR(入力項目!$N$5&lt;$A410,AND(入力項目!$N$5=$A410,入力項目!$N$6&lt;$D410)),IF(G409=12,1,G409+1),0)</f>
        <v>10</v>
      </c>
      <c r="H410" t="str">
        <f t="shared" ca="1" si="108"/>
        <v>33_10</v>
      </c>
      <c r="I410">
        <f ca="1">IF(
  IFERROR(AND($C410&gt;0,MOD($C410,入力項目!$N$22)=0,$D410=入力項目!$N$23), FALSE),
  1,
  IF(
    AND(I409&gt;0,J409=12),
    IF(I409=入力項目!$N$28, 0, I409+1),
    I409
  )
)</f>
        <v>0</v>
      </c>
      <c r="J410">
        <f ca="1">IF($D410=入力項目!$N$23,1,IFERROR(J409+1,1))</f>
        <v>3</v>
      </c>
      <c r="K410" t="str">
        <f t="shared" ca="1" si="109"/>
        <v>0_3</v>
      </c>
      <c r="L410">
        <f ca="1">L409+IF(入力項目!$D$4=$D410,1,0)</f>
        <v>62</v>
      </c>
      <c r="M410" t="str">
        <f t="shared" ca="1" si="110"/>
        <v>62歳</v>
      </c>
      <c r="N410">
        <f t="shared" ca="1" si="114"/>
        <v>63</v>
      </c>
      <c r="O410" t="str">
        <f t="shared" ca="1" si="111"/>
        <v>63歳</v>
      </c>
      <c r="P410">
        <f t="shared" ca="1" si="115"/>
        <v>38</v>
      </c>
      <c r="Q410">
        <f t="shared" ca="1" si="116"/>
        <v>36</v>
      </c>
      <c r="R410">
        <f t="shared" ca="1" si="117"/>
        <v>2059</v>
      </c>
      <c r="S410">
        <f t="shared" ca="1" si="118"/>
        <v>2059</v>
      </c>
      <c r="T410">
        <f t="shared" ca="1" si="119"/>
        <v>2059</v>
      </c>
      <c r="U410">
        <f t="shared" ca="1" si="120"/>
        <v>2059</v>
      </c>
      <c r="V410" s="10">
        <f t="shared" ca="1" si="121"/>
        <v>51597305</v>
      </c>
      <c r="W410" s="10">
        <f ca="1">IF($L410&lt;その他マスタ!$B$1,VLOOKUP($D410,月別収支!$A$2:$H$13,2,FALSE),その他マスタ!$B$3)+IF(AND($L410=その他マスタ!$B$1,入力項目!$I$9="あり",$D410=入力項目!$D$4),その他マスタ!$B$2,0)</f>
        <v>300000</v>
      </c>
      <c r="X410" s="10">
        <f ca="1">-IF(入力項目!$K$5=TRUE,
IF($F410+$G410&lt;3,VLOOKUP($D410,月別収支!$A$2:$H$13,8,FALSE),0)+IFERROR(VLOOKUP($H410,住宅ローン計算!C:P,13,FALSE),0)+IF($F410&gt;1,IF(OR($G410=3,$G410=6,$G410=9,$G410=12),ROUNDUP(入力項目!$N$18/4,0),0),0),
VLOOKUP($D410,月別収支!$A$2:$H$13,8,FALSE))</f>
        <v>-53590</v>
      </c>
      <c r="Y410" s="10">
        <f ca="1">-VLOOKUP($D410,月別収支!$A$2:$H$13,3,FALSE)</f>
        <v>-75000</v>
      </c>
      <c r="Z410" s="10">
        <f ca="1">-VLOOKUP($D410,月別収支!$A$2:$H$13,4,FALSE)</f>
        <v>-27000</v>
      </c>
      <c r="AA410" s="10">
        <f ca="1">-VLOOKUP($D410,月別収支!$A$2:$H$13,6,FALSE)</f>
        <v>-10000</v>
      </c>
      <c r="AB410" s="10">
        <f ca="1">-(
VLOOKUP($D410,月別収支!$A$2:$H$13,5,FALSE)+IF(AND(入力項目!$I$27&lt;=$A410,ISEVEN($A410-入力項目!$I$27),入力項目!$I$28=$D410),入力項目!$I$26,0)
+IF(入力項目!$K$26=TRUE,
IFERROR(VLOOKUP($K410,マイカーローン計算!C:P,13,FALSE),0),
IFERROR(
  IF(AND($C410&gt;0,MOD($C410,入力項目!$N$22)=0,$D410=入力項目!$N$23),入力項目!$N$24,0),
 0
)
)
)</f>
        <v>-20000</v>
      </c>
      <c r="AC410" s="10">
        <f ca="1">-IF($A410&lt;入力項目!$N$33,入力項目!$N$35,IF(AND($A410=入力項目!$N$33,$D410&lt;=入力項目!$N$34),入力項目!$N$35,0))</f>
        <v>0</v>
      </c>
      <c r="AD410">
        <f ca="1">-(
_xlfn.IFS(
P410&lt;=入力項目!$S$11,0,
AND(P410&gt;=入力項目!$S$11+1,P410&lt;=3),IFERROR(VLOOKUP(入力項目!$S$12,子育て関連マスタ!$I$4:$M$5,4,FALSE),0),
AND(P410&gt;=4,P410&lt;=6),IFERROR(VLOOKUP(入力項目!$S$13,子育て関連マスタ!$I$9:$M$12,4,FALSE),0),
AND(P410&gt;=7,P410&lt;=12),IFERROR(VLOOKUP(入力項目!$S$14,子育て関連マスタ!$I$16:$M$17,4,FALSE),0),
AND(P410&gt;=13,P410&lt;=15),IFERROR(VLOOKUP(入力項目!$S$15,子育て関連マスタ!$I$21:$M$22,4,FALSE),0),
AND(P410&gt;=16,P410&lt;=18),IFERROR(VLOOKUP(入力項目!$S$16,子育て関連マスタ!$I$26:$M$28,4,FALSE),0),
AND(P410&gt;=19,P410&lt;=20,入力項目!$S$16="高専"),IFERROR(VLOOKUP(入力項目!$S$16,子育て関連マスタ!$I$26:$M$28,4,FALSE),0),
AND(P410&gt;=19,P410&lt;=20,入力項目!$S$16&lt;&gt;"高専"),IFERROR(VLOOKUP(入力項目!$S$17,子育て関連マスタ!$I$32:$M$37,4,FALSE),0),
AND(P410&gt;=21,P410&lt;=22,入力項目!$S$16="高専"),IFERROR(VLOOKUP(入力項目!$S$17,子育て関連マスタ!$I$32:$M$34,4,FALSE),0),
AND(P410&gt;=21,P410&lt;=22,入力項目!$S$16&lt;&gt;"高専"),IFERROR(VLOOKUP(入力項目!$S$17,子育て関連マスタ!$I$32:$M$34,4,FALSE),0),
P410&gt;=23,0
) +
IF($D410=4,
  IFERROR(_xlfn.IFS(
  P410&lt;=入力項目!$S$11,0,
  AND(P410=入力項目!$S$11),IFERROR(VLOOKUP(入力項目!$S$12,子育て関連マスタ!$I$4:$M$5,2,FALSE),0),
  AND(P410=4),IFERROR(VLOOKUP(入力項目!$S$13,子育て関連マスタ!$I$9:$M$12,2,FALSE),0),
  AND(P410=7),IFERROR(VLOOKUP(入力項目!$S$14,子育て関連マスタ!$I$16:$M$17,2,FALSE),0),
  AND(P410=13),IFERROR(VLOOKUP(入力項目!$S$15,子育て関連マスタ!$I$21:$M$22,2,FALSE),0),
  AND(P410=16),IFERROR(VLOOKUP(入力項目!$S$16,子育て関連マスタ!$I$26:$M$28,2,FALSE),0),
  AND(P410=19,入力項目!$S$16&lt;&gt;"高専"),IFERROR(VLOOKUP(入力項目!$S$17,子育て関連マスタ!$I$32:$M$37,2,FALSE),0),
  AND(P410=21,入力項目!$S$16="高専"),IFERROR(VLOOKUP(入力項目!$S$17,子育て関連マスタ!$I$32:$M$37,2,FALSE),0),
  P410&gt;=22,0
  ),0),0
) +
IF(AND(P410&gt;=1,P410&lt;=15),IF($D410=入力項目!$S$8,入力項目!$S$3,0),0) +
IF(AND(P410&gt;=1,P410&lt;=15),IF($D410=5,入力項目!$S$4,0),0) +
IF(AND(P410&gt;=1,P410&lt;=15),IF($D410=12,入力項目!$S$5,0),0) +
IF(AND(入力項目!$S$7=$A410,入力項目!$S$8=$D410),子育て関連マスタ!$C$14,0) +
IFERROR(IF(AND(YEAR(EDATE(DATE(入力項目!$S$7,入力項目!$S$8,1),1))=$A410,MONTH(EDATE(DATE(入力項目!$S$7,入力項目!$S$8,1),1))=$D410),子育て関連マスタ!$C$15,0),0) +
IF(AND(OR(P410=3,P410=5,P410=7),$D410=11),子育て関連マスタ!$C$17,0) +
IF(AND(P410=20,$D410=1),子育て関連マスタ!$C$18,0) +
IF(AND(P410=20,$D410=1),
IFERROR(_xlfn.IFS(
入力項目!$S$10="男",子育て関連マスタ!$C$18,
入力項目!$S$10="女",子育て関連マスタ!$C$19
),0),0
) +
IF(AND(P410&gt;=入力項目!$S$18,P410&lt;=入力項目!$S$19),入力項目!$S$20,0) +
IF(AND(P410&gt;=入力項目!$S$21,P410&lt;=入力項目!$S$22),入力項目!$S$23,0) +
IF(AND(P410&gt;=入力項目!$S$24,P410&lt;=入力項目!$S$25),入力項目!$S$26,0)
)</f>
        <v>0</v>
      </c>
      <c r="AE410">
        <f ca="1">-(
_xlfn.IFS(
Q410&lt;=入力項目!$S$11,0,
AND(Q410&gt;=入力項目!$S$11+1,Q410&lt;=3),IFERROR(VLOOKUP(入力項目!$S$12,子育て関連マスタ!$I$4:$M$5,4,FALSE),0),
AND(Q410&gt;=4,Q410&lt;=6),IFERROR(VLOOKUP(入力項目!$S$13,子育て関連マスタ!$I$9:$M$12,4,FALSE),0),
AND(Q410&gt;=7,Q410&lt;=12),IFERROR(VLOOKUP(入力項目!$S$14,子育て関連マスタ!$I$16:$M$17,4,FALSE),0),
AND(Q410&gt;=13,Q410&lt;=15),IFERROR(VLOOKUP(入力項目!$S$15,子育て関連マスタ!$I$21:$M$22,4,FALSE),0),
AND(Q410&gt;=16,Q410&lt;=18),IFERROR(VLOOKUP(入力項目!$S$16,子育て関連マスタ!$I$26:$M$28,4,FALSE),0),
AND(Q410&gt;=19,Q410&lt;=20,入力項目!$S$16="高専"),IFERROR(VLOOKUP(入力項目!$S$16,子育て関連マスタ!$I$26:$M$28,4,FALSE),0),
AND(Q410&gt;=19,Q410&lt;=20,入力項目!$S$16&lt;&gt;"高専"),IFERROR(VLOOKUP(入力項目!$S$17,子育て関連マスタ!$I$32:$M$37,4,FALSE),0),
AND(Q410&gt;=21,Q410&lt;=22,入力項目!$S$16="高専"),IFERROR(VLOOKUP(入力項目!$S$17,子育て関連マスタ!$I$32:$M$34,4,FALSE),0),
AND(Q410&gt;=21,Q410&lt;=22,入力項目!$S$16&lt;&gt;"高専"),IFERROR(VLOOKUP(入力項目!$S$17,子育て関連マスタ!$I$32:$M$34,4,FALSE),0),
Q410&gt;=23,0
) +
IF($D410=4,
  IFERROR(_xlfn.IFS(
  Q410&lt;=入力項目!$S$11,0,
  AND(Q410=入力項目!$S$11),IFERROR(VLOOKUP(入力項目!$S$12,子育て関連マスタ!$I$4:$M$5,2,FALSE),0),
  AND(Q410=4),IFERROR(VLOOKUP(入力項目!$S$13,子育て関連マスタ!$I$9:$M$12,2,FALSE),0),
  AND(Q410=7),IFERROR(VLOOKUP(入力項目!$S$14,子育て関連マスタ!$I$16:$M$17,2,FALSE),0),
  AND(Q410=13),IFERROR(VLOOKUP(入力項目!$S$15,子育て関連マスタ!$I$21:$M$22,2,FALSE),0),
  AND(Q410=16),IFERROR(VLOOKUP(入力項目!$S$16,子育て関連マスタ!$I$26:$M$28,2,FALSE),0),
  AND(Q410=19,入力項目!$S$16&lt;&gt;"高専"),IFERROR(VLOOKUP(入力項目!$S$17,子育て関連マスタ!$I$32:$M$37,2,FALSE),0),
  AND(Q410=21,入力項目!$S$16="高専"),IFERROR(VLOOKUP(入力項目!$S$17,子育て関連マスタ!$I$32:$M$37,2,FALSE),0),
  Q410&gt;=22,0
  ),0),0
) +
IF(AND(Q410&gt;=1,Q410&lt;=15),IF($D410=入力項目!$S$8,入力項目!$S$3,0),0) +
IF(AND(Q410&gt;=1,Q410&lt;=15),IF($D410=5,入力項目!$S$4,0),0) +
IF(AND(Q410&gt;=1,Q410&lt;=15),IF($D410=12,入力項目!$S$5,0),0) +
IF(AND(入力項目!$S$7=$A410,入力項目!$S$8=$D410),子育て関連マスタ!$C$14,0) +
IFERROR(IF(AND(YEAR(EDATE(DATE(入力項目!$S$7,入力項目!$S$8,1),1))=$A410,MONTH(EDATE(DATE(入力項目!$S$7,入力項目!$S$8,1),1))=$D410),子育て関連マスタ!$C$15,0),0) +
IF(AND(OR(Q410=3,Q410=5,Q410=7),$D410=11),子育て関連マスタ!$C$17,0) +
IF(AND(Q410=20,$D410=1),子育て関連マスタ!$C$18,0) +
IF(AND(Q410=20,$D410=1),
IFERROR(_xlfn.IFS(
入力項目!$S$10="男",子育て関連マスタ!$C$18,
入力項目!$S$10="女",子育て関連マスタ!$C$19
),0),0
) +
IF(AND(Q410&gt;=入力項目!$S$18,Q410&lt;=入力項目!$S$19),入力項目!$S$20,0) +
IF(AND(Q410&gt;=入力項目!$S$21,Q410&lt;=入力項目!$S$22),入力項目!$S$23,0) +
IF(AND(Q410&gt;=入力項目!$S$24,Q410&lt;=入力項目!$S$25),入力項目!$S$26,0)
)</f>
        <v>0</v>
      </c>
      <c r="AF410">
        <f ca="1">-(
_xlfn.IFS(
R410&lt;=入力項目!$S$11,0,
AND(R410&gt;=入力項目!$S$11+1,R410&lt;=3),IFERROR(VLOOKUP(入力項目!$S$12,子育て関連マスタ!$I$4:$M$5,4,FALSE),0),
AND(R410&gt;=4,R410&lt;=6),IFERROR(VLOOKUP(入力項目!$S$13,子育て関連マスタ!$I$9:$M$12,4,FALSE),0),
AND(R410&gt;=7,R410&lt;=12),IFERROR(VLOOKUP(入力項目!$S$14,子育て関連マスタ!$I$16:$M$17,4,FALSE),0),
AND(R410&gt;=13,R410&lt;=15),IFERROR(VLOOKUP(入力項目!$S$15,子育て関連マスタ!$I$21:$M$22,4,FALSE),0),
AND(R410&gt;=16,R410&lt;=18),IFERROR(VLOOKUP(入力項目!$S$16,子育て関連マスタ!$I$26:$M$28,4,FALSE),0),
AND(R410&gt;=19,R410&lt;=20,入力項目!$S$16="高専"),IFERROR(VLOOKUP(入力項目!$S$16,子育て関連マスタ!$I$26:$M$28,4,FALSE),0),
AND(R410&gt;=19,R410&lt;=20,入力項目!$S$16&lt;&gt;"高専"),IFERROR(VLOOKUP(入力項目!$S$17,子育て関連マスタ!$I$32:$M$37,4,FALSE),0),
AND(R410&gt;=21,R410&lt;=22,入力項目!$S$16="高専"),IFERROR(VLOOKUP(入力項目!$S$17,子育て関連マスタ!$I$32:$M$34,4,FALSE),0),
AND(R410&gt;=21,R410&lt;=22,入力項目!$S$16&lt;&gt;"高専"),IFERROR(VLOOKUP(入力項目!$S$17,子育て関連マスタ!$I$32:$M$34,4,FALSE),0),
R410&gt;=23,0
) +
IF($D410=4,
  IFERROR(_xlfn.IFS(
  R410&lt;=入力項目!$S$11,0,
  AND(R410=入力項目!$S$11),IFERROR(VLOOKUP(入力項目!$S$12,子育て関連マスタ!$I$4:$M$5,2,FALSE),0),
  AND(R410=4),IFERROR(VLOOKUP(入力項目!$S$13,子育て関連マスタ!$I$9:$M$12,2,FALSE),0),
  AND(R410=7),IFERROR(VLOOKUP(入力項目!$S$14,子育て関連マスタ!$I$16:$M$17,2,FALSE),0),
  AND(R410=13),IFERROR(VLOOKUP(入力項目!$S$15,子育て関連マスタ!$I$21:$M$22,2,FALSE),0),
  AND(R410=16),IFERROR(VLOOKUP(入力項目!$S$16,子育て関連マスタ!$I$26:$M$28,2,FALSE),0),
  AND(R410=19,入力項目!$S$16&lt;&gt;"高専"),IFERROR(VLOOKUP(入力項目!$S$17,子育て関連マスタ!$I$32:$M$37,2,FALSE),0),
  AND(R410=21,入力項目!$S$16="高専"),IFERROR(VLOOKUP(入力項目!$S$17,子育て関連マスタ!$I$32:$M$37,2,FALSE),0),
  R410&gt;=22,0
  ),0),0
) +
IF(AND(R410&gt;=1,R410&lt;=15),IF($D410=入力項目!$S$8,入力項目!$S$3,0),0) +
IF(AND(R410&gt;=1,R410&lt;=15),IF($D410=5,入力項目!$S$4,0),0) +
IF(AND(R410&gt;=1,R410&lt;=15),IF($D410=12,入力項目!$S$5,0),0) +
IF(AND(入力項目!$S$7=$A410,入力項目!$S$8=$D410),子育て関連マスタ!$C$14,0) +
IFERROR(IF(AND(YEAR(EDATE(DATE(入力項目!$S$7,入力項目!$S$8,1),1))=$A410,MONTH(EDATE(DATE(入力項目!$S$7,入力項目!$S$8,1),1))=$D410),子育て関連マスタ!$C$15,0),0) +
IF(AND(OR(R410=3,R410=5,R410=7),$D410=11),子育て関連マスタ!$C$17,0) +
IF(AND(R410=20,$D410=1),子育て関連マスタ!$C$18,0) +
IF(AND(R410=20,$D410=1),
IFERROR(_xlfn.IFS(
入力項目!$S$10="男",子育て関連マスタ!$C$18,
入力項目!$S$10="女",子育て関連マスタ!$C$19
),0),0
) +
IF(AND(R410&gt;=入力項目!$S$18,R410&lt;=入力項目!$S$19),入力項目!$S$20,0) +
IF(AND(R410&gt;=入力項目!$S$21,R410&lt;=入力項目!$S$22),入力項目!$S$23,0) +
IF(AND(R410&gt;=入力項目!$S$24,R410&lt;=入力項目!$S$25),入力項目!$S$26,0)
)</f>
        <v>0</v>
      </c>
      <c r="AG410">
        <f ca="1">-(
_xlfn.IFS(
S410&lt;=入力項目!$S$11,0,
AND(S410&gt;=入力項目!$S$11+1,S410&lt;=3),IFERROR(VLOOKUP(入力項目!$S$12,子育て関連マスタ!$I$4:$M$5,4,FALSE),0),
AND(S410&gt;=4,S410&lt;=6),IFERROR(VLOOKUP(入力項目!$S$13,子育て関連マスタ!$I$9:$M$12,4,FALSE),0),
AND(S410&gt;=7,S410&lt;=12),IFERROR(VLOOKUP(入力項目!$S$14,子育て関連マスタ!$I$16:$M$17,4,FALSE),0),
AND(S410&gt;=13,S410&lt;=15),IFERROR(VLOOKUP(入力項目!$S$15,子育て関連マスタ!$I$21:$M$22,4,FALSE),0),
AND(S410&gt;=16,S410&lt;=18),IFERROR(VLOOKUP(入力項目!$S$16,子育て関連マスタ!$I$26:$M$28,4,FALSE),0),
AND(S410&gt;=19,S410&lt;=20,入力項目!$S$16="高専"),IFERROR(VLOOKUP(入力項目!$S$16,子育て関連マスタ!$I$26:$M$28,4,FALSE),0),
AND(S410&gt;=19,S410&lt;=20,入力項目!$S$16&lt;&gt;"高専"),IFERROR(VLOOKUP(入力項目!$S$17,子育て関連マスタ!$I$32:$M$37,4,FALSE),0),
AND(S410&gt;=21,S410&lt;=22,入力項目!$S$16="高専"),IFERROR(VLOOKUP(入力項目!$S$17,子育て関連マスタ!$I$32:$M$34,4,FALSE),0),
AND(S410&gt;=21,S410&lt;=22,入力項目!$S$16&lt;&gt;"高専"),IFERROR(VLOOKUP(入力項目!$S$17,子育て関連マスタ!$I$32:$M$34,4,FALSE),0),
S410&gt;=23,0
) +
IF($D410=4,
  IFERROR(_xlfn.IFS(
  S410&lt;=入力項目!$S$11,0,
  AND(S410=入力項目!$S$11),IFERROR(VLOOKUP(入力項目!$S$12,子育て関連マスタ!$I$4:$M$5,2,FALSE),0),
  AND(S410=4),IFERROR(VLOOKUP(入力項目!$S$13,子育て関連マスタ!$I$9:$M$12,2,FALSE),0),
  AND(S410=7),IFERROR(VLOOKUP(入力項目!$S$14,子育て関連マスタ!$I$16:$M$17,2,FALSE),0),
  AND(S410=13),IFERROR(VLOOKUP(入力項目!$S$15,子育て関連マスタ!$I$21:$M$22,2,FALSE),0),
  AND(S410=16),IFERROR(VLOOKUP(入力項目!$S$16,子育て関連マスタ!$I$26:$M$28,2,FALSE),0),
  AND(S410=19,入力項目!$S$16&lt;&gt;"高専"),IFERROR(VLOOKUP(入力項目!$S$17,子育て関連マスタ!$I$32:$M$37,2,FALSE),0),
  AND(S410=21,入力項目!$S$16="高専"),IFERROR(VLOOKUP(入力項目!$S$17,子育て関連マスタ!$I$32:$M$37,2,FALSE),0),
  S410&gt;=22,0
  ),0),0
) +
IF(AND(S410&gt;=1,S410&lt;=15),IF($D410=入力項目!$S$8,入力項目!$S$3,0),0) +
IF(AND(S410&gt;=1,S410&lt;=15),IF($D410=5,入力項目!$S$4,0),0) +
IF(AND(S410&gt;=1,S410&lt;=15),IF($D410=12,入力項目!$S$5,0),0) +
IF(AND(入力項目!$S$7=$A410,入力項目!$S$8=$D410),子育て関連マスタ!$C$14,0) +
IFERROR(IF(AND(YEAR(EDATE(DATE(入力項目!$S$7,入力項目!$S$8,1),1))=$A410,MONTH(EDATE(DATE(入力項目!$S$7,入力項目!$S$8,1),1))=$D410),子育て関連マスタ!$C$15,0),0) +
IF(AND(OR(S410=3,S410=5,S410=7),$D410=11),子育て関連マスタ!$C$17,0) +
IF(AND(S410=20,$D410=1),子育て関連マスタ!$C$18,0) +
IF(AND(S410=20,$D410=1),
IFERROR(_xlfn.IFS(
入力項目!$S$10="男",子育て関連マスタ!$C$18,
入力項目!$S$10="女",子育て関連マスタ!$C$19
),0),0
) +
IF(AND(S410&gt;=入力項目!$S$18,S410&lt;=入力項目!$S$19),入力項目!$S$20,0) +
IF(AND(S410&gt;=入力項目!$S$21,S410&lt;=入力項目!$S$22),入力項目!$S$23,0) +
IF(AND(S410&gt;=入力項目!$S$24,S410&lt;=入力項目!$S$25),入力項目!$S$26,0)
)</f>
        <v>0</v>
      </c>
      <c r="AH410">
        <f ca="1">-(
_xlfn.IFS(
T410&lt;=入力項目!$S$11,0,
AND(T410&gt;=入力項目!$S$11+1,T410&lt;=3),IFERROR(VLOOKUP(入力項目!$S$12,子育て関連マスタ!$I$4:$M$5,4,FALSE),0),
AND(T410&gt;=4,T410&lt;=6),IFERROR(VLOOKUP(入力項目!$S$13,子育て関連マスタ!$I$9:$M$12,4,FALSE),0),
AND(T410&gt;=7,T410&lt;=12),IFERROR(VLOOKUP(入力項目!$S$14,子育て関連マスタ!$I$16:$M$17,4,FALSE),0),
AND(T410&gt;=13,T410&lt;=15),IFERROR(VLOOKUP(入力項目!$S$15,子育て関連マスタ!$I$21:$M$22,4,FALSE),0),
AND(T410&gt;=16,T410&lt;=18),IFERROR(VLOOKUP(入力項目!$S$16,子育て関連マスタ!$I$26:$M$28,4,FALSE),0),
AND(T410&gt;=19,T410&lt;=20,入力項目!$S$16="高専"),IFERROR(VLOOKUP(入力項目!$S$16,子育て関連マスタ!$I$26:$M$28,4,FALSE),0),
AND(T410&gt;=19,T410&lt;=20,入力項目!$S$16&lt;&gt;"高専"),IFERROR(VLOOKUP(入力項目!$S$17,子育て関連マスタ!$I$32:$M$37,4,FALSE),0),
AND(T410&gt;=21,T410&lt;=22,入力項目!$S$16="高専"),IFERROR(VLOOKUP(入力項目!$S$17,子育て関連マスタ!$I$32:$M$34,4,FALSE),0),
AND(T410&gt;=21,T410&lt;=22,入力項目!$S$16&lt;&gt;"高専"),IFERROR(VLOOKUP(入力項目!$S$17,子育て関連マスタ!$I$32:$M$34,4,FALSE),0),
T410&gt;=23,0
) +
IF($D410=4,
  IFERROR(_xlfn.IFS(
  T410&lt;=入力項目!$S$11,0,
  AND(T410=入力項目!$S$11),IFERROR(VLOOKUP(入力項目!$S$12,子育て関連マスタ!$I$4:$M$5,2,FALSE),0),
  AND(T410=4),IFERROR(VLOOKUP(入力項目!$S$13,子育て関連マスタ!$I$9:$M$12,2,FALSE),0),
  AND(T410=7),IFERROR(VLOOKUP(入力項目!$S$14,子育て関連マスタ!$I$16:$M$17,2,FALSE),0),
  AND(T410=13),IFERROR(VLOOKUP(入力項目!$S$15,子育て関連マスタ!$I$21:$M$22,2,FALSE),0),
  AND(T410=16),IFERROR(VLOOKUP(入力項目!$S$16,子育て関連マスタ!$I$26:$M$28,2,FALSE),0),
  AND(T410=19,入力項目!$S$16&lt;&gt;"高専"),IFERROR(VLOOKUP(入力項目!$S$17,子育て関連マスタ!$I$32:$M$37,2,FALSE),0),
  AND(T410=21,入力項目!$S$16="高専"),IFERROR(VLOOKUP(入力項目!$S$17,子育て関連マスタ!$I$32:$M$37,2,FALSE),0),
  T410&gt;=22,0
  ),0),0
) +
IF(AND(T410&gt;=1,T410&lt;=15),IF($D410=入力項目!$S$8,入力項目!$S$3,0),0) +
IF(AND(T410&gt;=1,T410&lt;=15),IF($D410=5,入力項目!$S$4,0),0) +
IF(AND(T410&gt;=1,T410&lt;=15),IF($D410=12,入力項目!$S$5,0),0) +
IF(AND(入力項目!$S$7=$A410,入力項目!$S$8=$D410),子育て関連マスタ!$C$14,0) +
IFERROR(IF(AND(YEAR(EDATE(DATE(入力項目!$S$7,入力項目!$S$8,1),1))=$A410,MONTH(EDATE(DATE(入力項目!$S$7,入力項目!$S$8,1),1))=$D410),子育て関連マスタ!$C$15,0),0) +
IF(AND(OR(T410=3,T410=5,T410=7),$D410=11),子育て関連マスタ!$C$17,0) +
IF(AND(T410=20,$D410=1),子育て関連マスタ!$C$18,0) +
IF(AND(T410=20,$D410=1),
IFERROR(_xlfn.IFS(
入力項目!$S$10="男",子育て関連マスタ!$C$18,
入力項目!$S$10="女",子育て関連マスタ!$C$19
),0),0
) +
IF(AND(T410&gt;=入力項目!$S$18,T410&lt;=入力項目!$S$19),入力項目!$S$20,0) +
IF(AND(T410&gt;=入力項目!$S$21,T410&lt;=入力項目!$S$22),入力項目!$S$23,0) +
IF(AND(T410&gt;=入力項目!$S$24,T410&lt;=入力項目!$S$25),入力項目!$S$26,0)
)</f>
        <v>0</v>
      </c>
      <c r="AI410">
        <f ca="1">-(
_xlfn.IFS(
U410&lt;=入力項目!$S$11,0,
AND(U410&gt;=入力項目!$S$11+1,U410&lt;=3),IFERROR(VLOOKUP(入力項目!$S$12,子育て関連マスタ!$I$4:$M$5,4,FALSE),0),
AND(U410&gt;=4,U410&lt;=6),IFERROR(VLOOKUP(入力項目!$S$13,子育て関連マスタ!$I$9:$M$12,4,FALSE),0),
AND(U410&gt;=7,U410&lt;=12),IFERROR(VLOOKUP(入力項目!$S$14,子育て関連マスタ!$I$16:$M$17,4,FALSE),0),
AND(U410&gt;=13,U410&lt;=15),IFERROR(VLOOKUP(入力項目!$S$15,子育て関連マスタ!$I$21:$M$22,4,FALSE),0),
AND(U410&gt;=16,U410&lt;=18),IFERROR(VLOOKUP(入力項目!$S$16,子育て関連マスタ!$I$26:$M$28,4,FALSE),0),
AND(U410&gt;=19,U410&lt;=20,入力項目!$S$16="高専"),IFERROR(VLOOKUP(入力項目!$S$16,子育て関連マスタ!$I$26:$M$28,4,FALSE),0),
AND(U410&gt;=19,U410&lt;=20,入力項目!$S$16&lt;&gt;"高専"),IFERROR(VLOOKUP(入力項目!$S$17,子育て関連マスタ!$I$32:$M$37,4,FALSE),0),
AND(U410&gt;=21,U410&lt;=22,入力項目!$S$16="高専"),IFERROR(VLOOKUP(入力項目!$S$17,子育て関連マスタ!$I$32:$M$34,4,FALSE),0),
AND(U410&gt;=21,U410&lt;=22,入力項目!$S$16&lt;&gt;"高専"),IFERROR(VLOOKUP(入力項目!$S$17,子育て関連マスタ!$I$32:$M$34,4,FALSE),0),
U410&gt;=23,0
) +
IF($D410=4,
  IFERROR(_xlfn.IFS(
  U410&lt;=入力項目!$S$11,0,
  AND(U410=入力項目!$S$11),IFERROR(VLOOKUP(入力項目!$S$12,子育て関連マスタ!$I$4:$M$5,2,FALSE),0),
  AND(U410=4),IFERROR(VLOOKUP(入力項目!$S$13,子育て関連マスタ!$I$9:$M$12,2,FALSE),0),
  AND(U410=7),IFERROR(VLOOKUP(入力項目!$S$14,子育て関連マスタ!$I$16:$M$17,2,FALSE),0),
  AND(U410=13),IFERROR(VLOOKUP(入力項目!$S$15,子育て関連マスタ!$I$21:$M$22,2,FALSE),0),
  AND(U410=16),IFERROR(VLOOKUP(入力項目!$S$16,子育て関連マスタ!$I$26:$M$28,2,FALSE),0),
  AND(U410=19,入力項目!$S$16&lt;&gt;"高専"),IFERROR(VLOOKUP(入力項目!$S$17,子育て関連マスタ!$I$32:$M$37,2,FALSE),0),
  AND(U410=21,入力項目!$S$16="高専"),IFERROR(VLOOKUP(入力項目!$S$17,子育て関連マスタ!$I$32:$M$37,2,FALSE),0),
  U410&gt;=22,0
  ),0),0
) +
IF(AND(U410&gt;=1,U410&lt;=15),IF($D410=入力項目!$S$8,入力項目!$S$3,0),0) +
IF(AND(U410&gt;=1,U410&lt;=15),IF($D410=5,入力項目!$S$4,0),0) +
IF(AND(U410&gt;=1,U410&lt;=15),IF($D410=12,入力項目!$S$5,0),0) +
IF(AND(入力項目!$S$7=$A410,入力項目!$S$8=$D410),子育て関連マスタ!$C$14,0) +
IFERROR(IF(AND(YEAR(EDATE(DATE(入力項目!$S$7,入力項目!$S$8,1),1))=$A410,MONTH(EDATE(DATE(入力項目!$S$7,入力項目!$S$8,1),1))=$D410),子育て関連マスタ!$C$15,0),0) +
IF(AND(OR(U410=3,U410=5,U410=7),$D410=11),子育て関連マスタ!$C$17,0) +
IF(AND(U410=20,$D410=1),子育て関連マスタ!$C$18,0) +
IF(AND(U410=20,$D410=1),
IFERROR(_xlfn.IFS(
入力項目!$S$10="男",子育て関連マスタ!$C$18,
入力項目!$S$10="女",子育て関連マスタ!$C$19
),0),0
) +
IF(AND(U410&gt;=入力項目!$S$18,U410&lt;=入力項目!$S$19),入力項目!$S$20,0) +
IF(AND(U410&gt;=入力項目!$S$21,U410&lt;=入力項目!$S$22),入力項目!$S$23,0) +
IF(AND(U410&gt;=入力項目!$S$24,U410&lt;=入力項目!$S$25),入力項目!$S$26,0)
)</f>
        <v>0</v>
      </c>
      <c r="AJ410" s="10">
        <f ca="1">-VLOOKUP($D410,月別収支!$A$2:$H$13,7,FALSE)</f>
        <v>-20000</v>
      </c>
    </row>
    <row r="411" spans="1:36" x14ac:dyDescent="0.4">
      <c r="A411">
        <f t="shared" ca="1" si="105"/>
        <v>2058</v>
      </c>
      <c r="B411">
        <f t="shared" ca="1" si="112"/>
        <v>2058</v>
      </c>
      <c r="C411">
        <f t="shared" ca="1" si="113"/>
        <v>34</v>
      </c>
      <c r="D411">
        <f t="shared" ca="1" si="106"/>
        <v>9</v>
      </c>
      <c r="E411" t="str">
        <f t="shared" ca="1" si="107"/>
        <v>2058年9月</v>
      </c>
      <c r="F411">
        <f ca="1">IF(OR(入力項目!$N$5&lt;$A411,AND(入力項目!$N$5=$A411,入力項目!$N$6&lt;$D411)),IF(F410=0,1,IF(G411=12,F410+1,F410)),0)</f>
        <v>33</v>
      </c>
      <c r="G411">
        <f ca="1">IF(OR(入力項目!$N$5&lt;$A411,AND(入力項目!$N$5=$A411,入力項目!$N$6&lt;$D411)),IF(G410=12,1,G410+1),0)</f>
        <v>11</v>
      </c>
      <c r="H411" t="str">
        <f t="shared" ca="1" si="108"/>
        <v>33_11</v>
      </c>
      <c r="I411">
        <f ca="1">IF(
  IFERROR(AND($C411&gt;0,MOD($C411,入力項目!$N$22)=0,$D411=入力項目!$N$23), FALSE),
  1,
  IF(
    AND(I410&gt;0,J410=12),
    IF(I410=入力項目!$N$28, 0, I410+1),
    I410
  )
)</f>
        <v>0</v>
      </c>
      <c r="J411">
        <f ca="1">IF($D411=入力項目!$N$23,1,IFERROR(J410+1,1))</f>
        <v>4</v>
      </c>
      <c r="K411" t="str">
        <f t="shared" ca="1" si="109"/>
        <v>0_4</v>
      </c>
      <c r="L411">
        <f ca="1">L410+IF(入力項目!$D$4=$D411,1,0)</f>
        <v>62</v>
      </c>
      <c r="M411" t="str">
        <f t="shared" ca="1" si="110"/>
        <v>62歳</v>
      </c>
      <c r="N411">
        <f t="shared" ca="1" si="114"/>
        <v>63</v>
      </c>
      <c r="O411" t="str">
        <f t="shared" ca="1" si="111"/>
        <v>63歳</v>
      </c>
      <c r="P411">
        <f t="shared" ca="1" si="115"/>
        <v>38</v>
      </c>
      <c r="Q411">
        <f t="shared" ca="1" si="116"/>
        <v>36</v>
      </c>
      <c r="R411">
        <f t="shared" ca="1" si="117"/>
        <v>2059</v>
      </c>
      <c r="S411">
        <f t="shared" ca="1" si="118"/>
        <v>2059</v>
      </c>
      <c r="T411">
        <f t="shared" ca="1" si="119"/>
        <v>2059</v>
      </c>
      <c r="U411">
        <f t="shared" ca="1" si="120"/>
        <v>2059</v>
      </c>
      <c r="V411" s="10">
        <f t="shared" ca="1" si="121"/>
        <v>51691715</v>
      </c>
      <c r="W411" s="10">
        <f ca="1">IF($L411&lt;その他マスタ!$B$1,VLOOKUP($D411,月別収支!$A$2:$H$13,2,FALSE),その他マスタ!$B$3)+IF(AND($L411=その他マスタ!$B$1,入力項目!$I$9="あり",$D411=入力項目!$D$4),その他マスタ!$B$2,0)</f>
        <v>300000</v>
      </c>
      <c r="X411" s="10">
        <f ca="1">-IF(入力項目!$K$5=TRUE,
IF($F411+$G411&lt;3,VLOOKUP($D411,月別収支!$A$2:$H$13,8,FALSE),0)+IFERROR(VLOOKUP($H411,住宅ローン計算!C:P,13,FALSE),0)+IF($F411&gt;1,IF(OR($G411=3,$G411=6,$G411=9,$G411=12),ROUNDUP(入力項目!$N$18/4,0),0),0),
VLOOKUP($D411,月別収支!$A$2:$H$13,8,FALSE))</f>
        <v>-53590</v>
      </c>
      <c r="Y411" s="10">
        <f ca="1">-VLOOKUP($D411,月別収支!$A$2:$H$13,3,FALSE)</f>
        <v>-75000</v>
      </c>
      <c r="Z411" s="10">
        <f ca="1">-VLOOKUP($D411,月別収支!$A$2:$H$13,4,FALSE)</f>
        <v>-27000</v>
      </c>
      <c r="AA411" s="10">
        <f ca="1">-VLOOKUP($D411,月別収支!$A$2:$H$13,6,FALSE)</f>
        <v>-10000</v>
      </c>
      <c r="AB411" s="10">
        <f ca="1">-(
VLOOKUP($D411,月別収支!$A$2:$H$13,5,FALSE)+IF(AND(入力項目!$I$27&lt;=$A411,ISEVEN($A411-入力項目!$I$27),入力項目!$I$28=$D411),入力項目!$I$26,0)
+IF(入力項目!$K$26=TRUE,
IFERROR(VLOOKUP($K411,マイカーローン計算!C:P,13,FALSE),0),
IFERROR(
  IF(AND($C411&gt;0,MOD($C411,入力項目!$N$22)=0,$D411=入力項目!$N$23),入力項目!$N$24,0),
 0
)
)
)</f>
        <v>-20000</v>
      </c>
      <c r="AC411" s="10">
        <f ca="1">-IF($A411&lt;入力項目!$N$33,入力項目!$N$35,IF(AND($A411=入力項目!$N$33,$D411&lt;=入力項目!$N$34),入力項目!$N$35,0))</f>
        <v>0</v>
      </c>
      <c r="AD411">
        <f ca="1">-(
_xlfn.IFS(
P411&lt;=入力項目!$S$11,0,
AND(P411&gt;=入力項目!$S$11+1,P411&lt;=3),IFERROR(VLOOKUP(入力項目!$S$12,子育て関連マスタ!$I$4:$M$5,4,FALSE),0),
AND(P411&gt;=4,P411&lt;=6),IFERROR(VLOOKUP(入力項目!$S$13,子育て関連マスタ!$I$9:$M$12,4,FALSE),0),
AND(P411&gt;=7,P411&lt;=12),IFERROR(VLOOKUP(入力項目!$S$14,子育て関連マスタ!$I$16:$M$17,4,FALSE),0),
AND(P411&gt;=13,P411&lt;=15),IFERROR(VLOOKUP(入力項目!$S$15,子育て関連マスタ!$I$21:$M$22,4,FALSE),0),
AND(P411&gt;=16,P411&lt;=18),IFERROR(VLOOKUP(入力項目!$S$16,子育て関連マスタ!$I$26:$M$28,4,FALSE),0),
AND(P411&gt;=19,P411&lt;=20,入力項目!$S$16="高専"),IFERROR(VLOOKUP(入力項目!$S$16,子育て関連マスタ!$I$26:$M$28,4,FALSE),0),
AND(P411&gt;=19,P411&lt;=20,入力項目!$S$16&lt;&gt;"高専"),IFERROR(VLOOKUP(入力項目!$S$17,子育て関連マスタ!$I$32:$M$37,4,FALSE),0),
AND(P411&gt;=21,P411&lt;=22,入力項目!$S$16="高専"),IFERROR(VLOOKUP(入力項目!$S$17,子育て関連マスタ!$I$32:$M$34,4,FALSE),0),
AND(P411&gt;=21,P411&lt;=22,入力項目!$S$16&lt;&gt;"高専"),IFERROR(VLOOKUP(入力項目!$S$17,子育て関連マスタ!$I$32:$M$34,4,FALSE),0),
P411&gt;=23,0
) +
IF($D411=4,
  IFERROR(_xlfn.IFS(
  P411&lt;=入力項目!$S$11,0,
  AND(P411=入力項目!$S$11),IFERROR(VLOOKUP(入力項目!$S$12,子育て関連マスタ!$I$4:$M$5,2,FALSE),0),
  AND(P411=4),IFERROR(VLOOKUP(入力項目!$S$13,子育て関連マスタ!$I$9:$M$12,2,FALSE),0),
  AND(P411=7),IFERROR(VLOOKUP(入力項目!$S$14,子育て関連マスタ!$I$16:$M$17,2,FALSE),0),
  AND(P411=13),IFERROR(VLOOKUP(入力項目!$S$15,子育て関連マスタ!$I$21:$M$22,2,FALSE),0),
  AND(P411=16),IFERROR(VLOOKUP(入力項目!$S$16,子育て関連マスタ!$I$26:$M$28,2,FALSE),0),
  AND(P411=19,入力項目!$S$16&lt;&gt;"高専"),IFERROR(VLOOKUP(入力項目!$S$17,子育て関連マスタ!$I$32:$M$37,2,FALSE),0),
  AND(P411=21,入力項目!$S$16="高専"),IFERROR(VLOOKUP(入力項目!$S$17,子育て関連マスタ!$I$32:$M$37,2,FALSE),0),
  P411&gt;=22,0
  ),0),0
) +
IF(AND(P411&gt;=1,P411&lt;=15),IF($D411=入力項目!$S$8,入力項目!$S$3,0),0) +
IF(AND(P411&gt;=1,P411&lt;=15),IF($D411=5,入力項目!$S$4,0),0) +
IF(AND(P411&gt;=1,P411&lt;=15),IF($D411=12,入力項目!$S$5,0),0) +
IF(AND(入力項目!$S$7=$A411,入力項目!$S$8=$D411),子育て関連マスタ!$C$14,0) +
IFERROR(IF(AND(YEAR(EDATE(DATE(入力項目!$S$7,入力項目!$S$8,1),1))=$A411,MONTH(EDATE(DATE(入力項目!$S$7,入力項目!$S$8,1),1))=$D411),子育て関連マスタ!$C$15,0),0) +
IF(AND(OR(P411=3,P411=5,P411=7),$D411=11),子育て関連マスタ!$C$17,0) +
IF(AND(P411=20,$D411=1),子育て関連マスタ!$C$18,0) +
IF(AND(P411=20,$D411=1),
IFERROR(_xlfn.IFS(
入力項目!$S$10="男",子育て関連マスタ!$C$18,
入力項目!$S$10="女",子育て関連マスタ!$C$19
),0),0
) +
IF(AND(P411&gt;=入力項目!$S$18,P411&lt;=入力項目!$S$19),入力項目!$S$20,0) +
IF(AND(P411&gt;=入力項目!$S$21,P411&lt;=入力項目!$S$22),入力項目!$S$23,0) +
IF(AND(P411&gt;=入力項目!$S$24,P411&lt;=入力項目!$S$25),入力項目!$S$26,0)
)</f>
        <v>0</v>
      </c>
      <c r="AE411">
        <f ca="1">-(
_xlfn.IFS(
Q411&lt;=入力項目!$S$11,0,
AND(Q411&gt;=入力項目!$S$11+1,Q411&lt;=3),IFERROR(VLOOKUP(入力項目!$S$12,子育て関連マスタ!$I$4:$M$5,4,FALSE),0),
AND(Q411&gt;=4,Q411&lt;=6),IFERROR(VLOOKUP(入力項目!$S$13,子育て関連マスタ!$I$9:$M$12,4,FALSE),0),
AND(Q411&gt;=7,Q411&lt;=12),IFERROR(VLOOKUP(入力項目!$S$14,子育て関連マスタ!$I$16:$M$17,4,FALSE),0),
AND(Q411&gt;=13,Q411&lt;=15),IFERROR(VLOOKUP(入力項目!$S$15,子育て関連マスタ!$I$21:$M$22,4,FALSE),0),
AND(Q411&gt;=16,Q411&lt;=18),IFERROR(VLOOKUP(入力項目!$S$16,子育て関連マスタ!$I$26:$M$28,4,FALSE),0),
AND(Q411&gt;=19,Q411&lt;=20,入力項目!$S$16="高専"),IFERROR(VLOOKUP(入力項目!$S$16,子育て関連マスタ!$I$26:$M$28,4,FALSE),0),
AND(Q411&gt;=19,Q411&lt;=20,入力項目!$S$16&lt;&gt;"高専"),IFERROR(VLOOKUP(入力項目!$S$17,子育て関連マスタ!$I$32:$M$37,4,FALSE),0),
AND(Q411&gt;=21,Q411&lt;=22,入力項目!$S$16="高専"),IFERROR(VLOOKUP(入力項目!$S$17,子育て関連マスタ!$I$32:$M$34,4,FALSE),0),
AND(Q411&gt;=21,Q411&lt;=22,入力項目!$S$16&lt;&gt;"高専"),IFERROR(VLOOKUP(入力項目!$S$17,子育て関連マスタ!$I$32:$M$34,4,FALSE),0),
Q411&gt;=23,0
) +
IF($D411=4,
  IFERROR(_xlfn.IFS(
  Q411&lt;=入力項目!$S$11,0,
  AND(Q411=入力項目!$S$11),IFERROR(VLOOKUP(入力項目!$S$12,子育て関連マスタ!$I$4:$M$5,2,FALSE),0),
  AND(Q411=4),IFERROR(VLOOKUP(入力項目!$S$13,子育て関連マスタ!$I$9:$M$12,2,FALSE),0),
  AND(Q411=7),IFERROR(VLOOKUP(入力項目!$S$14,子育て関連マスタ!$I$16:$M$17,2,FALSE),0),
  AND(Q411=13),IFERROR(VLOOKUP(入力項目!$S$15,子育て関連マスタ!$I$21:$M$22,2,FALSE),0),
  AND(Q411=16),IFERROR(VLOOKUP(入力項目!$S$16,子育て関連マスタ!$I$26:$M$28,2,FALSE),0),
  AND(Q411=19,入力項目!$S$16&lt;&gt;"高専"),IFERROR(VLOOKUP(入力項目!$S$17,子育て関連マスタ!$I$32:$M$37,2,FALSE),0),
  AND(Q411=21,入力項目!$S$16="高専"),IFERROR(VLOOKUP(入力項目!$S$17,子育て関連マスタ!$I$32:$M$37,2,FALSE),0),
  Q411&gt;=22,0
  ),0),0
) +
IF(AND(Q411&gt;=1,Q411&lt;=15),IF($D411=入力項目!$S$8,入力項目!$S$3,0),0) +
IF(AND(Q411&gt;=1,Q411&lt;=15),IF($D411=5,入力項目!$S$4,0),0) +
IF(AND(Q411&gt;=1,Q411&lt;=15),IF($D411=12,入力項目!$S$5,0),0) +
IF(AND(入力項目!$S$7=$A411,入力項目!$S$8=$D411),子育て関連マスタ!$C$14,0) +
IFERROR(IF(AND(YEAR(EDATE(DATE(入力項目!$S$7,入力項目!$S$8,1),1))=$A411,MONTH(EDATE(DATE(入力項目!$S$7,入力項目!$S$8,1),1))=$D411),子育て関連マスタ!$C$15,0),0) +
IF(AND(OR(Q411=3,Q411=5,Q411=7),$D411=11),子育て関連マスタ!$C$17,0) +
IF(AND(Q411=20,$D411=1),子育て関連マスタ!$C$18,0) +
IF(AND(Q411=20,$D411=1),
IFERROR(_xlfn.IFS(
入力項目!$S$10="男",子育て関連マスタ!$C$18,
入力項目!$S$10="女",子育て関連マスタ!$C$19
),0),0
) +
IF(AND(Q411&gt;=入力項目!$S$18,Q411&lt;=入力項目!$S$19),入力項目!$S$20,0) +
IF(AND(Q411&gt;=入力項目!$S$21,Q411&lt;=入力項目!$S$22),入力項目!$S$23,0) +
IF(AND(Q411&gt;=入力項目!$S$24,Q411&lt;=入力項目!$S$25),入力項目!$S$26,0)
)</f>
        <v>0</v>
      </c>
      <c r="AF411">
        <f ca="1">-(
_xlfn.IFS(
R411&lt;=入力項目!$S$11,0,
AND(R411&gt;=入力項目!$S$11+1,R411&lt;=3),IFERROR(VLOOKUP(入力項目!$S$12,子育て関連マスタ!$I$4:$M$5,4,FALSE),0),
AND(R411&gt;=4,R411&lt;=6),IFERROR(VLOOKUP(入力項目!$S$13,子育て関連マスタ!$I$9:$M$12,4,FALSE),0),
AND(R411&gt;=7,R411&lt;=12),IFERROR(VLOOKUP(入力項目!$S$14,子育て関連マスタ!$I$16:$M$17,4,FALSE),0),
AND(R411&gt;=13,R411&lt;=15),IFERROR(VLOOKUP(入力項目!$S$15,子育て関連マスタ!$I$21:$M$22,4,FALSE),0),
AND(R411&gt;=16,R411&lt;=18),IFERROR(VLOOKUP(入力項目!$S$16,子育て関連マスタ!$I$26:$M$28,4,FALSE),0),
AND(R411&gt;=19,R411&lt;=20,入力項目!$S$16="高専"),IFERROR(VLOOKUP(入力項目!$S$16,子育て関連マスタ!$I$26:$M$28,4,FALSE),0),
AND(R411&gt;=19,R411&lt;=20,入力項目!$S$16&lt;&gt;"高専"),IFERROR(VLOOKUP(入力項目!$S$17,子育て関連マスタ!$I$32:$M$37,4,FALSE),0),
AND(R411&gt;=21,R411&lt;=22,入力項目!$S$16="高専"),IFERROR(VLOOKUP(入力項目!$S$17,子育て関連マスタ!$I$32:$M$34,4,FALSE),0),
AND(R411&gt;=21,R411&lt;=22,入力項目!$S$16&lt;&gt;"高専"),IFERROR(VLOOKUP(入力項目!$S$17,子育て関連マスタ!$I$32:$M$34,4,FALSE),0),
R411&gt;=23,0
) +
IF($D411=4,
  IFERROR(_xlfn.IFS(
  R411&lt;=入力項目!$S$11,0,
  AND(R411=入力項目!$S$11),IFERROR(VLOOKUP(入力項目!$S$12,子育て関連マスタ!$I$4:$M$5,2,FALSE),0),
  AND(R411=4),IFERROR(VLOOKUP(入力項目!$S$13,子育て関連マスタ!$I$9:$M$12,2,FALSE),0),
  AND(R411=7),IFERROR(VLOOKUP(入力項目!$S$14,子育て関連マスタ!$I$16:$M$17,2,FALSE),0),
  AND(R411=13),IFERROR(VLOOKUP(入力項目!$S$15,子育て関連マスタ!$I$21:$M$22,2,FALSE),0),
  AND(R411=16),IFERROR(VLOOKUP(入力項目!$S$16,子育て関連マスタ!$I$26:$M$28,2,FALSE),0),
  AND(R411=19,入力項目!$S$16&lt;&gt;"高専"),IFERROR(VLOOKUP(入力項目!$S$17,子育て関連マスタ!$I$32:$M$37,2,FALSE),0),
  AND(R411=21,入力項目!$S$16="高専"),IFERROR(VLOOKUP(入力項目!$S$17,子育て関連マスタ!$I$32:$M$37,2,FALSE),0),
  R411&gt;=22,0
  ),0),0
) +
IF(AND(R411&gt;=1,R411&lt;=15),IF($D411=入力項目!$S$8,入力項目!$S$3,0),0) +
IF(AND(R411&gt;=1,R411&lt;=15),IF($D411=5,入力項目!$S$4,0),0) +
IF(AND(R411&gt;=1,R411&lt;=15),IF($D411=12,入力項目!$S$5,0),0) +
IF(AND(入力項目!$S$7=$A411,入力項目!$S$8=$D411),子育て関連マスタ!$C$14,0) +
IFERROR(IF(AND(YEAR(EDATE(DATE(入力項目!$S$7,入力項目!$S$8,1),1))=$A411,MONTH(EDATE(DATE(入力項目!$S$7,入力項目!$S$8,1),1))=$D411),子育て関連マスタ!$C$15,0),0) +
IF(AND(OR(R411=3,R411=5,R411=7),$D411=11),子育て関連マスタ!$C$17,0) +
IF(AND(R411=20,$D411=1),子育て関連マスタ!$C$18,0) +
IF(AND(R411=20,$D411=1),
IFERROR(_xlfn.IFS(
入力項目!$S$10="男",子育て関連マスタ!$C$18,
入力項目!$S$10="女",子育て関連マスタ!$C$19
),0),0
) +
IF(AND(R411&gt;=入力項目!$S$18,R411&lt;=入力項目!$S$19),入力項目!$S$20,0) +
IF(AND(R411&gt;=入力項目!$S$21,R411&lt;=入力項目!$S$22),入力項目!$S$23,0) +
IF(AND(R411&gt;=入力項目!$S$24,R411&lt;=入力項目!$S$25),入力項目!$S$26,0)
)</f>
        <v>0</v>
      </c>
      <c r="AG411">
        <f ca="1">-(
_xlfn.IFS(
S411&lt;=入力項目!$S$11,0,
AND(S411&gt;=入力項目!$S$11+1,S411&lt;=3),IFERROR(VLOOKUP(入力項目!$S$12,子育て関連マスタ!$I$4:$M$5,4,FALSE),0),
AND(S411&gt;=4,S411&lt;=6),IFERROR(VLOOKUP(入力項目!$S$13,子育て関連マスタ!$I$9:$M$12,4,FALSE),0),
AND(S411&gt;=7,S411&lt;=12),IFERROR(VLOOKUP(入力項目!$S$14,子育て関連マスタ!$I$16:$M$17,4,FALSE),0),
AND(S411&gt;=13,S411&lt;=15),IFERROR(VLOOKUP(入力項目!$S$15,子育て関連マスタ!$I$21:$M$22,4,FALSE),0),
AND(S411&gt;=16,S411&lt;=18),IFERROR(VLOOKUP(入力項目!$S$16,子育て関連マスタ!$I$26:$M$28,4,FALSE),0),
AND(S411&gt;=19,S411&lt;=20,入力項目!$S$16="高専"),IFERROR(VLOOKUP(入力項目!$S$16,子育て関連マスタ!$I$26:$M$28,4,FALSE),0),
AND(S411&gt;=19,S411&lt;=20,入力項目!$S$16&lt;&gt;"高専"),IFERROR(VLOOKUP(入力項目!$S$17,子育て関連マスタ!$I$32:$M$37,4,FALSE),0),
AND(S411&gt;=21,S411&lt;=22,入力項目!$S$16="高専"),IFERROR(VLOOKUP(入力項目!$S$17,子育て関連マスタ!$I$32:$M$34,4,FALSE),0),
AND(S411&gt;=21,S411&lt;=22,入力項目!$S$16&lt;&gt;"高専"),IFERROR(VLOOKUP(入力項目!$S$17,子育て関連マスタ!$I$32:$M$34,4,FALSE),0),
S411&gt;=23,0
) +
IF($D411=4,
  IFERROR(_xlfn.IFS(
  S411&lt;=入力項目!$S$11,0,
  AND(S411=入力項目!$S$11),IFERROR(VLOOKUP(入力項目!$S$12,子育て関連マスタ!$I$4:$M$5,2,FALSE),0),
  AND(S411=4),IFERROR(VLOOKUP(入力項目!$S$13,子育て関連マスタ!$I$9:$M$12,2,FALSE),0),
  AND(S411=7),IFERROR(VLOOKUP(入力項目!$S$14,子育て関連マスタ!$I$16:$M$17,2,FALSE),0),
  AND(S411=13),IFERROR(VLOOKUP(入力項目!$S$15,子育て関連マスタ!$I$21:$M$22,2,FALSE),0),
  AND(S411=16),IFERROR(VLOOKUP(入力項目!$S$16,子育て関連マスタ!$I$26:$M$28,2,FALSE),0),
  AND(S411=19,入力項目!$S$16&lt;&gt;"高専"),IFERROR(VLOOKUP(入力項目!$S$17,子育て関連マスタ!$I$32:$M$37,2,FALSE),0),
  AND(S411=21,入力項目!$S$16="高専"),IFERROR(VLOOKUP(入力項目!$S$17,子育て関連マスタ!$I$32:$M$37,2,FALSE),0),
  S411&gt;=22,0
  ),0),0
) +
IF(AND(S411&gt;=1,S411&lt;=15),IF($D411=入力項目!$S$8,入力項目!$S$3,0),0) +
IF(AND(S411&gt;=1,S411&lt;=15),IF($D411=5,入力項目!$S$4,0),0) +
IF(AND(S411&gt;=1,S411&lt;=15),IF($D411=12,入力項目!$S$5,0),0) +
IF(AND(入力項目!$S$7=$A411,入力項目!$S$8=$D411),子育て関連マスタ!$C$14,0) +
IFERROR(IF(AND(YEAR(EDATE(DATE(入力項目!$S$7,入力項目!$S$8,1),1))=$A411,MONTH(EDATE(DATE(入力項目!$S$7,入力項目!$S$8,1),1))=$D411),子育て関連マスタ!$C$15,0),0) +
IF(AND(OR(S411=3,S411=5,S411=7),$D411=11),子育て関連マスタ!$C$17,0) +
IF(AND(S411=20,$D411=1),子育て関連マスタ!$C$18,0) +
IF(AND(S411=20,$D411=1),
IFERROR(_xlfn.IFS(
入力項目!$S$10="男",子育て関連マスタ!$C$18,
入力項目!$S$10="女",子育て関連マスタ!$C$19
),0),0
) +
IF(AND(S411&gt;=入力項目!$S$18,S411&lt;=入力項目!$S$19),入力項目!$S$20,0) +
IF(AND(S411&gt;=入力項目!$S$21,S411&lt;=入力項目!$S$22),入力項目!$S$23,0) +
IF(AND(S411&gt;=入力項目!$S$24,S411&lt;=入力項目!$S$25),入力項目!$S$26,0)
)</f>
        <v>0</v>
      </c>
      <c r="AH411">
        <f ca="1">-(
_xlfn.IFS(
T411&lt;=入力項目!$S$11,0,
AND(T411&gt;=入力項目!$S$11+1,T411&lt;=3),IFERROR(VLOOKUP(入力項目!$S$12,子育て関連マスタ!$I$4:$M$5,4,FALSE),0),
AND(T411&gt;=4,T411&lt;=6),IFERROR(VLOOKUP(入力項目!$S$13,子育て関連マスタ!$I$9:$M$12,4,FALSE),0),
AND(T411&gt;=7,T411&lt;=12),IFERROR(VLOOKUP(入力項目!$S$14,子育て関連マスタ!$I$16:$M$17,4,FALSE),0),
AND(T411&gt;=13,T411&lt;=15),IFERROR(VLOOKUP(入力項目!$S$15,子育て関連マスタ!$I$21:$M$22,4,FALSE),0),
AND(T411&gt;=16,T411&lt;=18),IFERROR(VLOOKUP(入力項目!$S$16,子育て関連マスタ!$I$26:$M$28,4,FALSE),0),
AND(T411&gt;=19,T411&lt;=20,入力項目!$S$16="高専"),IFERROR(VLOOKUP(入力項目!$S$16,子育て関連マスタ!$I$26:$M$28,4,FALSE),0),
AND(T411&gt;=19,T411&lt;=20,入力項目!$S$16&lt;&gt;"高専"),IFERROR(VLOOKUP(入力項目!$S$17,子育て関連マスタ!$I$32:$M$37,4,FALSE),0),
AND(T411&gt;=21,T411&lt;=22,入力項目!$S$16="高専"),IFERROR(VLOOKUP(入力項目!$S$17,子育て関連マスタ!$I$32:$M$34,4,FALSE),0),
AND(T411&gt;=21,T411&lt;=22,入力項目!$S$16&lt;&gt;"高専"),IFERROR(VLOOKUP(入力項目!$S$17,子育て関連マスタ!$I$32:$M$34,4,FALSE),0),
T411&gt;=23,0
) +
IF($D411=4,
  IFERROR(_xlfn.IFS(
  T411&lt;=入力項目!$S$11,0,
  AND(T411=入力項目!$S$11),IFERROR(VLOOKUP(入力項目!$S$12,子育て関連マスタ!$I$4:$M$5,2,FALSE),0),
  AND(T411=4),IFERROR(VLOOKUP(入力項目!$S$13,子育て関連マスタ!$I$9:$M$12,2,FALSE),0),
  AND(T411=7),IFERROR(VLOOKUP(入力項目!$S$14,子育て関連マスタ!$I$16:$M$17,2,FALSE),0),
  AND(T411=13),IFERROR(VLOOKUP(入力項目!$S$15,子育て関連マスタ!$I$21:$M$22,2,FALSE),0),
  AND(T411=16),IFERROR(VLOOKUP(入力項目!$S$16,子育て関連マスタ!$I$26:$M$28,2,FALSE),0),
  AND(T411=19,入力項目!$S$16&lt;&gt;"高専"),IFERROR(VLOOKUP(入力項目!$S$17,子育て関連マスタ!$I$32:$M$37,2,FALSE),0),
  AND(T411=21,入力項目!$S$16="高専"),IFERROR(VLOOKUP(入力項目!$S$17,子育て関連マスタ!$I$32:$M$37,2,FALSE),0),
  T411&gt;=22,0
  ),0),0
) +
IF(AND(T411&gt;=1,T411&lt;=15),IF($D411=入力項目!$S$8,入力項目!$S$3,0),0) +
IF(AND(T411&gt;=1,T411&lt;=15),IF($D411=5,入力項目!$S$4,0),0) +
IF(AND(T411&gt;=1,T411&lt;=15),IF($D411=12,入力項目!$S$5,0),0) +
IF(AND(入力項目!$S$7=$A411,入力項目!$S$8=$D411),子育て関連マスタ!$C$14,0) +
IFERROR(IF(AND(YEAR(EDATE(DATE(入力項目!$S$7,入力項目!$S$8,1),1))=$A411,MONTH(EDATE(DATE(入力項目!$S$7,入力項目!$S$8,1),1))=$D411),子育て関連マスタ!$C$15,0),0) +
IF(AND(OR(T411=3,T411=5,T411=7),$D411=11),子育て関連マスタ!$C$17,0) +
IF(AND(T411=20,$D411=1),子育て関連マスタ!$C$18,0) +
IF(AND(T411=20,$D411=1),
IFERROR(_xlfn.IFS(
入力項目!$S$10="男",子育て関連マスタ!$C$18,
入力項目!$S$10="女",子育て関連マスタ!$C$19
),0),0
) +
IF(AND(T411&gt;=入力項目!$S$18,T411&lt;=入力項目!$S$19),入力項目!$S$20,0) +
IF(AND(T411&gt;=入力項目!$S$21,T411&lt;=入力項目!$S$22),入力項目!$S$23,0) +
IF(AND(T411&gt;=入力項目!$S$24,T411&lt;=入力項目!$S$25),入力項目!$S$26,0)
)</f>
        <v>0</v>
      </c>
      <c r="AI411">
        <f ca="1">-(
_xlfn.IFS(
U411&lt;=入力項目!$S$11,0,
AND(U411&gt;=入力項目!$S$11+1,U411&lt;=3),IFERROR(VLOOKUP(入力項目!$S$12,子育て関連マスタ!$I$4:$M$5,4,FALSE),0),
AND(U411&gt;=4,U411&lt;=6),IFERROR(VLOOKUP(入力項目!$S$13,子育て関連マスタ!$I$9:$M$12,4,FALSE),0),
AND(U411&gt;=7,U411&lt;=12),IFERROR(VLOOKUP(入力項目!$S$14,子育て関連マスタ!$I$16:$M$17,4,FALSE),0),
AND(U411&gt;=13,U411&lt;=15),IFERROR(VLOOKUP(入力項目!$S$15,子育て関連マスタ!$I$21:$M$22,4,FALSE),0),
AND(U411&gt;=16,U411&lt;=18),IFERROR(VLOOKUP(入力項目!$S$16,子育て関連マスタ!$I$26:$M$28,4,FALSE),0),
AND(U411&gt;=19,U411&lt;=20,入力項目!$S$16="高専"),IFERROR(VLOOKUP(入力項目!$S$16,子育て関連マスタ!$I$26:$M$28,4,FALSE),0),
AND(U411&gt;=19,U411&lt;=20,入力項目!$S$16&lt;&gt;"高専"),IFERROR(VLOOKUP(入力項目!$S$17,子育て関連マスタ!$I$32:$M$37,4,FALSE),0),
AND(U411&gt;=21,U411&lt;=22,入力項目!$S$16="高専"),IFERROR(VLOOKUP(入力項目!$S$17,子育て関連マスタ!$I$32:$M$34,4,FALSE),0),
AND(U411&gt;=21,U411&lt;=22,入力項目!$S$16&lt;&gt;"高専"),IFERROR(VLOOKUP(入力項目!$S$17,子育て関連マスタ!$I$32:$M$34,4,FALSE),0),
U411&gt;=23,0
) +
IF($D411=4,
  IFERROR(_xlfn.IFS(
  U411&lt;=入力項目!$S$11,0,
  AND(U411=入力項目!$S$11),IFERROR(VLOOKUP(入力項目!$S$12,子育て関連マスタ!$I$4:$M$5,2,FALSE),0),
  AND(U411=4),IFERROR(VLOOKUP(入力項目!$S$13,子育て関連マスタ!$I$9:$M$12,2,FALSE),0),
  AND(U411=7),IFERROR(VLOOKUP(入力項目!$S$14,子育て関連マスタ!$I$16:$M$17,2,FALSE),0),
  AND(U411=13),IFERROR(VLOOKUP(入力項目!$S$15,子育て関連マスタ!$I$21:$M$22,2,FALSE),0),
  AND(U411=16),IFERROR(VLOOKUP(入力項目!$S$16,子育て関連マスタ!$I$26:$M$28,2,FALSE),0),
  AND(U411=19,入力項目!$S$16&lt;&gt;"高専"),IFERROR(VLOOKUP(入力項目!$S$17,子育て関連マスタ!$I$32:$M$37,2,FALSE),0),
  AND(U411=21,入力項目!$S$16="高専"),IFERROR(VLOOKUP(入力項目!$S$17,子育て関連マスタ!$I$32:$M$37,2,FALSE),0),
  U411&gt;=22,0
  ),0),0
) +
IF(AND(U411&gt;=1,U411&lt;=15),IF($D411=入力項目!$S$8,入力項目!$S$3,0),0) +
IF(AND(U411&gt;=1,U411&lt;=15),IF($D411=5,入力項目!$S$4,0),0) +
IF(AND(U411&gt;=1,U411&lt;=15),IF($D411=12,入力項目!$S$5,0),0) +
IF(AND(入力項目!$S$7=$A411,入力項目!$S$8=$D411),子育て関連マスタ!$C$14,0) +
IFERROR(IF(AND(YEAR(EDATE(DATE(入力項目!$S$7,入力項目!$S$8,1),1))=$A411,MONTH(EDATE(DATE(入力項目!$S$7,入力項目!$S$8,1),1))=$D411),子育て関連マスタ!$C$15,0),0) +
IF(AND(OR(U411=3,U411=5,U411=7),$D411=11),子育て関連マスタ!$C$17,0) +
IF(AND(U411=20,$D411=1),子育て関連マスタ!$C$18,0) +
IF(AND(U411=20,$D411=1),
IFERROR(_xlfn.IFS(
入力項目!$S$10="男",子育て関連マスタ!$C$18,
入力項目!$S$10="女",子育て関連マスタ!$C$19
),0),0
) +
IF(AND(U411&gt;=入力項目!$S$18,U411&lt;=入力項目!$S$19),入力項目!$S$20,0) +
IF(AND(U411&gt;=入力項目!$S$21,U411&lt;=入力項目!$S$22),入力項目!$S$23,0) +
IF(AND(U411&gt;=入力項目!$S$24,U411&lt;=入力項目!$S$25),入力項目!$S$26,0)
)</f>
        <v>0</v>
      </c>
      <c r="AJ411" s="10">
        <f ca="1">-VLOOKUP($D411,月別収支!$A$2:$H$13,7,FALSE)</f>
        <v>-20000</v>
      </c>
    </row>
    <row r="412" spans="1:36" x14ac:dyDescent="0.4">
      <c r="A412">
        <f t="shared" ca="1" si="105"/>
        <v>2058</v>
      </c>
      <c r="B412">
        <f t="shared" ca="1" si="112"/>
        <v>2058</v>
      </c>
      <c r="C412">
        <f t="shared" ca="1" si="113"/>
        <v>34</v>
      </c>
      <c r="D412">
        <f t="shared" ca="1" si="106"/>
        <v>10</v>
      </c>
      <c r="E412" t="str">
        <f t="shared" ca="1" si="107"/>
        <v>2058年10月</v>
      </c>
      <c r="F412">
        <f ca="1">IF(OR(入力項目!$N$5&lt;$A412,AND(入力項目!$N$5=$A412,入力項目!$N$6&lt;$D412)),IF(F411=0,1,IF(G412=12,F411+1,F411)),0)</f>
        <v>34</v>
      </c>
      <c r="G412">
        <f ca="1">IF(OR(入力項目!$N$5&lt;$A412,AND(入力項目!$N$5=$A412,入力項目!$N$6&lt;$D412)),IF(G411=12,1,G411+1),0)</f>
        <v>12</v>
      </c>
      <c r="H412" t="str">
        <f t="shared" ca="1" si="108"/>
        <v>34_12</v>
      </c>
      <c r="I412">
        <f ca="1">IF(
  IFERROR(AND($C412&gt;0,MOD($C412,入力項目!$N$22)=0,$D412=入力項目!$N$23), FALSE),
  1,
  IF(
    AND(I411&gt;0,J411=12),
    IF(I411=入力項目!$N$28, 0, I411+1),
    I411
  )
)</f>
        <v>0</v>
      </c>
      <c r="J412">
        <f ca="1">IF($D412=入力項目!$N$23,1,IFERROR(J411+1,1))</f>
        <v>5</v>
      </c>
      <c r="K412" t="str">
        <f t="shared" ca="1" si="109"/>
        <v>0_5</v>
      </c>
      <c r="L412">
        <f ca="1">L411+IF(入力項目!$D$4=$D412,1,0)</f>
        <v>63</v>
      </c>
      <c r="M412" t="str">
        <f t="shared" ca="1" si="110"/>
        <v>63歳</v>
      </c>
      <c r="N412">
        <f t="shared" ca="1" si="114"/>
        <v>63</v>
      </c>
      <c r="O412" t="str">
        <f t="shared" ca="1" si="111"/>
        <v>63歳</v>
      </c>
      <c r="P412">
        <f t="shared" ca="1" si="115"/>
        <v>38</v>
      </c>
      <c r="Q412">
        <f t="shared" ca="1" si="116"/>
        <v>36</v>
      </c>
      <c r="R412">
        <f t="shared" ca="1" si="117"/>
        <v>2059</v>
      </c>
      <c r="S412">
        <f t="shared" ca="1" si="118"/>
        <v>2059</v>
      </c>
      <c r="T412">
        <f t="shared" ca="1" si="119"/>
        <v>2059</v>
      </c>
      <c r="U412">
        <f t="shared" ca="1" si="120"/>
        <v>2059</v>
      </c>
      <c r="V412" s="10">
        <f t="shared" ca="1" si="121"/>
        <v>51748625</v>
      </c>
      <c r="W412" s="10">
        <f ca="1">IF($L412&lt;その他マスタ!$B$1,VLOOKUP($D412,月別収支!$A$2:$H$13,2,FALSE),その他マスタ!$B$3)+IF(AND($L412=その他マスタ!$B$1,入力項目!$I$9="あり",$D412=入力項目!$D$4),その他マスタ!$B$2,0)</f>
        <v>300000</v>
      </c>
      <c r="X412" s="10">
        <f ca="1">-IF(入力項目!$K$5=TRUE,
IF($F412+$G412&lt;3,VLOOKUP($D412,月別収支!$A$2:$H$13,8,FALSE),0)+IFERROR(VLOOKUP($H412,住宅ローン計算!C:P,13,FALSE),0)+IF($F412&gt;1,IF(OR($G412=3,$G412=6,$G412=9,$G412=12),ROUNDUP(入力項目!$N$18/4,0),0),0),
VLOOKUP($D412,月別収支!$A$2:$H$13,8,FALSE))</f>
        <v>-91090</v>
      </c>
      <c r="Y412" s="10">
        <f ca="1">-VLOOKUP($D412,月別収支!$A$2:$H$13,3,FALSE)</f>
        <v>-75000</v>
      </c>
      <c r="Z412" s="10">
        <f ca="1">-VLOOKUP($D412,月別収支!$A$2:$H$13,4,FALSE)</f>
        <v>-27000</v>
      </c>
      <c r="AA412" s="10">
        <f ca="1">-VLOOKUP($D412,月別収支!$A$2:$H$13,6,FALSE)</f>
        <v>-10000</v>
      </c>
      <c r="AB412" s="10">
        <f ca="1">-(
VLOOKUP($D412,月別収支!$A$2:$H$13,5,FALSE)+IF(AND(入力項目!$I$27&lt;=$A412,ISEVEN($A412-入力項目!$I$27),入力項目!$I$28=$D412),入力項目!$I$26,0)
+IF(入力項目!$K$26=TRUE,
IFERROR(VLOOKUP($K412,マイカーローン計算!C:P,13,FALSE),0),
IFERROR(
  IF(AND($C412&gt;0,MOD($C412,入力項目!$N$22)=0,$D412=入力項目!$N$23),入力項目!$N$24,0),
 0
)
)
)</f>
        <v>-20000</v>
      </c>
      <c r="AC412" s="10">
        <f ca="1">-IF($A412&lt;入力項目!$N$33,入力項目!$N$35,IF(AND($A412=入力項目!$N$33,$D412&lt;=入力項目!$N$34),入力項目!$N$35,0))</f>
        <v>0</v>
      </c>
      <c r="AD412">
        <f ca="1">-(
_xlfn.IFS(
P412&lt;=入力項目!$S$11,0,
AND(P412&gt;=入力項目!$S$11+1,P412&lt;=3),IFERROR(VLOOKUP(入力項目!$S$12,子育て関連マスタ!$I$4:$M$5,4,FALSE),0),
AND(P412&gt;=4,P412&lt;=6),IFERROR(VLOOKUP(入力項目!$S$13,子育て関連マスタ!$I$9:$M$12,4,FALSE),0),
AND(P412&gt;=7,P412&lt;=12),IFERROR(VLOOKUP(入力項目!$S$14,子育て関連マスタ!$I$16:$M$17,4,FALSE),0),
AND(P412&gt;=13,P412&lt;=15),IFERROR(VLOOKUP(入力項目!$S$15,子育て関連マスタ!$I$21:$M$22,4,FALSE),0),
AND(P412&gt;=16,P412&lt;=18),IFERROR(VLOOKUP(入力項目!$S$16,子育て関連マスタ!$I$26:$M$28,4,FALSE),0),
AND(P412&gt;=19,P412&lt;=20,入力項目!$S$16="高専"),IFERROR(VLOOKUP(入力項目!$S$16,子育て関連マスタ!$I$26:$M$28,4,FALSE),0),
AND(P412&gt;=19,P412&lt;=20,入力項目!$S$16&lt;&gt;"高専"),IFERROR(VLOOKUP(入力項目!$S$17,子育て関連マスタ!$I$32:$M$37,4,FALSE),0),
AND(P412&gt;=21,P412&lt;=22,入力項目!$S$16="高専"),IFERROR(VLOOKUP(入力項目!$S$17,子育て関連マスタ!$I$32:$M$34,4,FALSE),0),
AND(P412&gt;=21,P412&lt;=22,入力項目!$S$16&lt;&gt;"高専"),IFERROR(VLOOKUP(入力項目!$S$17,子育て関連マスタ!$I$32:$M$34,4,FALSE),0),
P412&gt;=23,0
) +
IF($D412=4,
  IFERROR(_xlfn.IFS(
  P412&lt;=入力項目!$S$11,0,
  AND(P412=入力項目!$S$11),IFERROR(VLOOKUP(入力項目!$S$12,子育て関連マスタ!$I$4:$M$5,2,FALSE),0),
  AND(P412=4),IFERROR(VLOOKUP(入力項目!$S$13,子育て関連マスタ!$I$9:$M$12,2,FALSE),0),
  AND(P412=7),IFERROR(VLOOKUP(入力項目!$S$14,子育て関連マスタ!$I$16:$M$17,2,FALSE),0),
  AND(P412=13),IFERROR(VLOOKUP(入力項目!$S$15,子育て関連マスタ!$I$21:$M$22,2,FALSE),0),
  AND(P412=16),IFERROR(VLOOKUP(入力項目!$S$16,子育て関連マスタ!$I$26:$M$28,2,FALSE),0),
  AND(P412=19,入力項目!$S$16&lt;&gt;"高専"),IFERROR(VLOOKUP(入力項目!$S$17,子育て関連マスタ!$I$32:$M$37,2,FALSE),0),
  AND(P412=21,入力項目!$S$16="高専"),IFERROR(VLOOKUP(入力項目!$S$17,子育て関連マスタ!$I$32:$M$37,2,FALSE),0),
  P412&gt;=22,0
  ),0),0
) +
IF(AND(P412&gt;=1,P412&lt;=15),IF($D412=入力項目!$S$8,入力項目!$S$3,0),0) +
IF(AND(P412&gt;=1,P412&lt;=15),IF($D412=5,入力項目!$S$4,0),0) +
IF(AND(P412&gt;=1,P412&lt;=15),IF($D412=12,入力項目!$S$5,0),0) +
IF(AND(入力項目!$S$7=$A412,入力項目!$S$8=$D412),子育て関連マスタ!$C$14,0) +
IFERROR(IF(AND(YEAR(EDATE(DATE(入力項目!$S$7,入力項目!$S$8,1),1))=$A412,MONTH(EDATE(DATE(入力項目!$S$7,入力項目!$S$8,1),1))=$D412),子育て関連マスタ!$C$15,0),0) +
IF(AND(OR(P412=3,P412=5,P412=7),$D412=11),子育て関連マスタ!$C$17,0) +
IF(AND(P412=20,$D412=1),子育て関連マスタ!$C$18,0) +
IF(AND(P412=20,$D412=1),
IFERROR(_xlfn.IFS(
入力項目!$S$10="男",子育て関連マスタ!$C$18,
入力項目!$S$10="女",子育て関連マスタ!$C$19
),0),0
) +
IF(AND(P412&gt;=入力項目!$S$18,P412&lt;=入力項目!$S$19),入力項目!$S$20,0) +
IF(AND(P412&gt;=入力項目!$S$21,P412&lt;=入力項目!$S$22),入力項目!$S$23,0) +
IF(AND(P412&gt;=入力項目!$S$24,P412&lt;=入力項目!$S$25),入力項目!$S$26,0)
)</f>
        <v>0</v>
      </c>
      <c r="AE412">
        <f ca="1">-(
_xlfn.IFS(
Q412&lt;=入力項目!$S$11,0,
AND(Q412&gt;=入力項目!$S$11+1,Q412&lt;=3),IFERROR(VLOOKUP(入力項目!$S$12,子育て関連マスタ!$I$4:$M$5,4,FALSE),0),
AND(Q412&gt;=4,Q412&lt;=6),IFERROR(VLOOKUP(入力項目!$S$13,子育て関連マスタ!$I$9:$M$12,4,FALSE),0),
AND(Q412&gt;=7,Q412&lt;=12),IFERROR(VLOOKUP(入力項目!$S$14,子育て関連マスタ!$I$16:$M$17,4,FALSE),0),
AND(Q412&gt;=13,Q412&lt;=15),IFERROR(VLOOKUP(入力項目!$S$15,子育て関連マスタ!$I$21:$M$22,4,FALSE),0),
AND(Q412&gt;=16,Q412&lt;=18),IFERROR(VLOOKUP(入力項目!$S$16,子育て関連マスタ!$I$26:$M$28,4,FALSE),0),
AND(Q412&gt;=19,Q412&lt;=20,入力項目!$S$16="高専"),IFERROR(VLOOKUP(入力項目!$S$16,子育て関連マスタ!$I$26:$M$28,4,FALSE),0),
AND(Q412&gt;=19,Q412&lt;=20,入力項目!$S$16&lt;&gt;"高専"),IFERROR(VLOOKUP(入力項目!$S$17,子育て関連マスタ!$I$32:$M$37,4,FALSE),0),
AND(Q412&gt;=21,Q412&lt;=22,入力項目!$S$16="高専"),IFERROR(VLOOKUP(入力項目!$S$17,子育て関連マスタ!$I$32:$M$34,4,FALSE),0),
AND(Q412&gt;=21,Q412&lt;=22,入力項目!$S$16&lt;&gt;"高専"),IFERROR(VLOOKUP(入力項目!$S$17,子育て関連マスタ!$I$32:$M$34,4,FALSE),0),
Q412&gt;=23,0
) +
IF($D412=4,
  IFERROR(_xlfn.IFS(
  Q412&lt;=入力項目!$S$11,0,
  AND(Q412=入力項目!$S$11),IFERROR(VLOOKUP(入力項目!$S$12,子育て関連マスタ!$I$4:$M$5,2,FALSE),0),
  AND(Q412=4),IFERROR(VLOOKUP(入力項目!$S$13,子育て関連マスタ!$I$9:$M$12,2,FALSE),0),
  AND(Q412=7),IFERROR(VLOOKUP(入力項目!$S$14,子育て関連マスタ!$I$16:$M$17,2,FALSE),0),
  AND(Q412=13),IFERROR(VLOOKUP(入力項目!$S$15,子育て関連マスタ!$I$21:$M$22,2,FALSE),0),
  AND(Q412=16),IFERROR(VLOOKUP(入力項目!$S$16,子育て関連マスタ!$I$26:$M$28,2,FALSE),0),
  AND(Q412=19,入力項目!$S$16&lt;&gt;"高専"),IFERROR(VLOOKUP(入力項目!$S$17,子育て関連マスタ!$I$32:$M$37,2,FALSE),0),
  AND(Q412=21,入力項目!$S$16="高専"),IFERROR(VLOOKUP(入力項目!$S$17,子育て関連マスタ!$I$32:$M$37,2,FALSE),0),
  Q412&gt;=22,0
  ),0),0
) +
IF(AND(Q412&gt;=1,Q412&lt;=15),IF($D412=入力項目!$S$8,入力項目!$S$3,0),0) +
IF(AND(Q412&gt;=1,Q412&lt;=15),IF($D412=5,入力項目!$S$4,0),0) +
IF(AND(Q412&gt;=1,Q412&lt;=15),IF($D412=12,入力項目!$S$5,0),0) +
IF(AND(入力項目!$S$7=$A412,入力項目!$S$8=$D412),子育て関連マスタ!$C$14,0) +
IFERROR(IF(AND(YEAR(EDATE(DATE(入力項目!$S$7,入力項目!$S$8,1),1))=$A412,MONTH(EDATE(DATE(入力項目!$S$7,入力項目!$S$8,1),1))=$D412),子育て関連マスタ!$C$15,0),0) +
IF(AND(OR(Q412=3,Q412=5,Q412=7),$D412=11),子育て関連マスタ!$C$17,0) +
IF(AND(Q412=20,$D412=1),子育て関連マスタ!$C$18,0) +
IF(AND(Q412=20,$D412=1),
IFERROR(_xlfn.IFS(
入力項目!$S$10="男",子育て関連マスタ!$C$18,
入力項目!$S$10="女",子育て関連マスタ!$C$19
),0),0
) +
IF(AND(Q412&gt;=入力項目!$S$18,Q412&lt;=入力項目!$S$19),入力項目!$S$20,0) +
IF(AND(Q412&gt;=入力項目!$S$21,Q412&lt;=入力項目!$S$22),入力項目!$S$23,0) +
IF(AND(Q412&gt;=入力項目!$S$24,Q412&lt;=入力項目!$S$25),入力項目!$S$26,0)
)</f>
        <v>0</v>
      </c>
      <c r="AF412">
        <f ca="1">-(
_xlfn.IFS(
R412&lt;=入力項目!$S$11,0,
AND(R412&gt;=入力項目!$S$11+1,R412&lt;=3),IFERROR(VLOOKUP(入力項目!$S$12,子育て関連マスタ!$I$4:$M$5,4,FALSE),0),
AND(R412&gt;=4,R412&lt;=6),IFERROR(VLOOKUP(入力項目!$S$13,子育て関連マスタ!$I$9:$M$12,4,FALSE),0),
AND(R412&gt;=7,R412&lt;=12),IFERROR(VLOOKUP(入力項目!$S$14,子育て関連マスタ!$I$16:$M$17,4,FALSE),0),
AND(R412&gt;=13,R412&lt;=15),IFERROR(VLOOKUP(入力項目!$S$15,子育て関連マスタ!$I$21:$M$22,4,FALSE),0),
AND(R412&gt;=16,R412&lt;=18),IFERROR(VLOOKUP(入力項目!$S$16,子育て関連マスタ!$I$26:$M$28,4,FALSE),0),
AND(R412&gt;=19,R412&lt;=20,入力項目!$S$16="高専"),IFERROR(VLOOKUP(入力項目!$S$16,子育て関連マスタ!$I$26:$M$28,4,FALSE),0),
AND(R412&gt;=19,R412&lt;=20,入力項目!$S$16&lt;&gt;"高専"),IFERROR(VLOOKUP(入力項目!$S$17,子育て関連マスタ!$I$32:$M$37,4,FALSE),0),
AND(R412&gt;=21,R412&lt;=22,入力項目!$S$16="高専"),IFERROR(VLOOKUP(入力項目!$S$17,子育て関連マスタ!$I$32:$M$34,4,FALSE),0),
AND(R412&gt;=21,R412&lt;=22,入力項目!$S$16&lt;&gt;"高専"),IFERROR(VLOOKUP(入力項目!$S$17,子育て関連マスタ!$I$32:$M$34,4,FALSE),0),
R412&gt;=23,0
) +
IF($D412=4,
  IFERROR(_xlfn.IFS(
  R412&lt;=入力項目!$S$11,0,
  AND(R412=入力項目!$S$11),IFERROR(VLOOKUP(入力項目!$S$12,子育て関連マスタ!$I$4:$M$5,2,FALSE),0),
  AND(R412=4),IFERROR(VLOOKUP(入力項目!$S$13,子育て関連マスタ!$I$9:$M$12,2,FALSE),0),
  AND(R412=7),IFERROR(VLOOKUP(入力項目!$S$14,子育て関連マスタ!$I$16:$M$17,2,FALSE),0),
  AND(R412=13),IFERROR(VLOOKUP(入力項目!$S$15,子育て関連マスタ!$I$21:$M$22,2,FALSE),0),
  AND(R412=16),IFERROR(VLOOKUP(入力項目!$S$16,子育て関連マスタ!$I$26:$M$28,2,FALSE),0),
  AND(R412=19,入力項目!$S$16&lt;&gt;"高専"),IFERROR(VLOOKUP(入力項目!$S$17,子育て関連マスタ!$I$32:$M$37,2,FALSE),0),
  AND(R412=21,入力項目!$S$16="高専"),IFERROR(VLOOKUP(入力項目!$S$17,子育て関連マスタ!$I$32:$M$37,2,FALSE),0),
  R412&gt;=22,0
  ),0),0
) +
IF(AND(R412&gt;=1,R412&lt;=15),IF($D412=入力項目!$S$8,入力項目!$S$3,0),0) +
IF(AND(R412&gt;=1,R412&lt;=15),IF($D412=5,入力項目!$S$4,0),0) +
IF(AND(R412&gt;=1,R412&lt;=15),IF($D412=12,入力項目!$S$5,0),0) +
IF(AND(入力項目!$S$7=$A412,入力項目!$S$8=$D412),子育て関連マスタ!$C$14,0) +
IFERROR(IF(AND(YEAR(EDATE(DATE(入力項目!$S$7,入力項目!$S$8,1),1))=$A412,MONTH(EDATE(DATE(入力項目!$S$7,入力項目!$S$8,1),1))=$D412),子育て関連マスタ!$C$15,0),0) +
IF(AND(OR(R412=3,R412=5,R412=7),$D412=11),子育て関連マスタ!$C$17,0) +
IF(AND(R412=20,$D412=1),子育て関連マスタ!$C$18,0) +
IF(AND(R412=20,$D412=1),
IFERROR(_xlfn.IFS(
入力項目!$S$10="男",子育て関連マスタ!$C$18,
入力項目!$S$10="女",子育て関連マスタ!$C$19
),0),0
) +
IF(AND(R412&gt;=入力項目!$S$18,R412&lt;=入力項目!$S$19),入力項目!$S$20,0) +
IF(AND(R412&gt;=入力項目!$S$21,R412&lt;=入力項目!$S$22),入力項目!$S$23,0) +
IF(AND(R412&gt;=入力項目!$S$24,R412&lt;=入力項目!$S$25),入力項目!$S$26,0)
)</f>
        <v>0</v>
      </c>
      <c r="AG412">
        <f ca="1">-(
_xlfn.IFS(
S412&lt;=入力項目!$S$11,0,
AND(S412&gt;=入力項目!$S$11+1,S412&lt;=3),IFERROR(VLOOKUP(入力項目!$S$12,子育て関連マスタ!$I$4:$M$5,4,FALSE),0),
AND(S412&gt;=4,S412&lt;=6),IFERROR(VLOOKUP(入力項目!$S$13,子育て関連マスタ!$I$9:$M$12,4,FALSE),0),
AND(S412&gt;=7,S412&lt;=12),IFERROR(VLOOKUP(入力項目!$S$14,子育て関連マスタ!$I$16:$M$17,4,FALSE),0),
AND(S412&gt;=13,S412&lt;=15),IFERROR(VLOOKUP(入力項目!$S$15,子育て関連マスタ!$I$21:$M$22,4,FALSE),0),
AND(S412&gt;=16,S412&lt;=18),IFERROR(VLOOKUP(入力項目!$S$16,子育て関連マスタ!$I$26:$M$28,4,FALSE),0),
AND(S412&gt;=19,S412&lt;=20,入力項目!$S$16="高専"),IFERROR(VLOOKUP(入力項目!$S$16,子育て関連マスタ!$I$26:$M$28,4,FALSE),0),
AND(S412&gt;=19,S412&lt;=20,入力項目!$S$16&lt;&gt;"高専"),IFERROR(VLOOKUP(入力項目!$S$17,子育て関連マスタ!$I$32:$M$37,4,FALSE),0),
AND(S412&gt;=21,S412&lt;=22,入力項目!$S$16="高専"),IFERROR(VLOOKUP(入力項目!$S$17,子育て関連マスタ!$I$32:$M$34,4,FALSE),0),
AND(S412&gt;=21,S412&lt;=22,入力項目!$S$16&lt;&gt;"高専"),IFERROR(VLOOKUP(入力項目!$S$17,子育て関連マスタ!$I$32:$M$34,4,FALSE),0),
S412&gt;=23,0
) +
IF($D412=4,
  IFERROR(_xlfn.IFS(
  S412&lt;=入力項目!$S$11,0,
  AND(S412=入力項目!$S$11),IFERROR(VLOOKUP(入力項目!$S$12,子育て関連マスタ!$I$4:$M$5,2,FALSE),0),
  AND(S412=4),IFERROR(VLOOKUP(入力項目!$S$13,子育て関連マスタ!$I$9:$M$12,2,FALSE),0),
  AND(S412=7),IFERROR(VLOOKUP(入力項目!$S$14,子育て関連マスタ!$I$16:$M$17,2,FALSE),0),
  AND(S412=13),IFERROR(VLOOKUP(入力項目!$S$15,子育て関連マスタ!$I$21:$M$22,2,FALSE),0),
  AND(S412=16),IFERROR(VLOOKUP(入力項目!$S$16,子育て関連マスタ!$I$26:$M$28,2,FALSE),0),
  AND(S412=19,入力項目!$S$16&lt;&gt;"高専"),IFERROR(VLOOKUP(入力項目!$S$17,子育て関連マスタ!$I$32:$M$37,2,FALSE),0),
  AND(S412=21,入力項目!$S$16="高専"),IFERROR(VLOOKUP(入力項目!$S$17,子育て関連マスタ!$I$32:$M$37,2,FALSE),0),
  S412&gt;=22,0
  ),0),0
) +
IF(AND(S412&gt;=1,S412&lt;=15),IF($D412=入力項目!$S$8,入力項目!$S$3,0),0) +
IF(AND(S412&gt;=1,S412&lt;=15),IF($D412=5,入力項目!$S$4,0),0) +
IF(AND(S412&gt;=1,S412&lt;=15),IF($D412=12,入力項目!$S$5,0),0) +
IF(AND(入力項目!$S$7=$A412,入力項目!$S$8=$D412),子育て関連マスタ!$C$14,0) +
IFERROR(IF(AND(YEAR(EDATE(DATE(入力項目!$S$7,入力項目!$S$8,1),1))=$A412,MONTH(EDATE(DATE(入力項目!$S$7,入力項目!$S$8,1),1))=$D412),子育て関連マスタ!$C$15,0),0) +
IF(AND(OR(S412=3,S412=5,S412=7),$D412=11),子育て関連マスタ!$C$17,0) +
IF(AND(S412=20,$D412=1),子育て関連マスタ!$C$18,0) +
IF(AND(S412=20,$D412=1),
IFERROR(_xlfn.IFS(
入力項目!$S$10="男",子育て関連マスタ!$C$18,
入力項目!$S$10="女",子育て関連マスタ!$C$19
),0),0
) +
IF(AND(S412&gt;=入力項目!$S$18,S412&lt;=入力項目!$S$19),入力項目!$S$20,0) +
IF(AND(S412&gt;=入力項目!$S$21,S412&lt;=入力項目!$S$22),入力項目!$S$23,0) +
IF(AND(S412&gt;=入力項目!$S$24,S412&lt;=入力項目!$S$25),入力項目!$S$26,0)
)</f>
        <v>0</v>
      </c>
      <c r="AH412">
        <f ca="1">-(
_xlfn.IFS(
T412&lt;=入力項目!$S$11,0,
AND(T412&gt;=入力項目!$S$11+1,T412&lt;=3),IFERROR(VLOOKUP(入力項目!$S$12,子育て関連マスタ!$I$4:$M$5,4,FALSE),0),
AND(T412&gt;=4,T412&lt;=6),IFERROR(VLOOKUP(入力項目!$S$13,子育て関連マスタ!$I$9:$M$12,4,FALSE),0),
AND(T412&gt;=7,T412&lt;=12),IFERROR(VLOOKUP(入力項目!$S$14,子育て関連マスタ!$I$16:$M$17,4,FALSE),0),
AND(T412&gt;=13,T412&lt;=15),IFERROR(VLOOKUP(入力項目!$S$15,子育て関連マスタ!$I$21:$M$22,4,FALSE),0),
AND(T412&gt;=16,T412&lt;=18),IFERROR(VLOOKUP(入力項目!$S$16,子育て関連マスタ!$I$26:$M$28,4,FALSE),0),
AND(T412&gt;=19,T412&lt;=20,入力項目!$S$16="高専"),IFERROR(VLOOKUP(入力項目!$S$16,子育て関連マスタ!$I$26:$M$28,4,FALSE),0),
AND(T412&gt;=19,T412&lt;=20,入力項目!$S$16&lt;&gt;"高専"),IFERROR(VLOOKUP(入力項目!$S$17,子育て関連マスタ!$I$32:$M$37,4,FALSE),0),
AND(T412&gt;=21,T412&lt;=22,入力項目!$S$16="高専"),IFERROR(VLOOKUP(入力項目!$S$17,子育て関連マスタ!$I$32:$M$34,4,FALSE),0),
AND(T412&gt;=21,T412&lt;=22,入力項目!$S$16&lt;&gt;"高専"),IFERROR(VLOOKUP(入力項目!$S$17,子育て関連マスタ!$I$32:$M$34,4,FALSE),0),
T412&gt;=23,0
) +
IF($D412=4,
  IFERROR(_xlfn.IFS(
  T412&lt;=入力項目!$S$11,0,
  AND(T412=入力項目!$S$11),IFERROR(VLOOKUP(入力項目!$S$12,子育て関連マスタ!$I$4:$M$5,2,FALSE),0),
  AND(T412=4),IFERROR(VLOOKUP(入力項目!$S$13,子育て関連マスタ!$I$9:$M$12,2,FALSE),0),
  AND(T412=7),IFERROR(VLOOKUP(入力項目!$S$14,子育て関連マスタ!$I$16:$M$17,2,FALSE),0),
  AND(T412=13),IFERROR(VLOOKUP(入力項目!$S$15,子育て関連マスタ!$I$21:$M$22,2,FALSE),0),
  AND(T412=16),IFERROR(VLOOKUP(入力項目!$S$16,子育て関連マスタ!$I$26:$M$28,2,FALSE),0),
  AND(T412=19,入力項目!$S$16&lt;&gt;"高専"),IFERROR(VLOOKUP(入力項目!$S$17,子育て関連マスタ!$I$32:$M$37,2,FALSE),0),
  AND(T412=21,入力項目!$S$16="高専"),IFERROR(VLOOKUP(入力項目!$S$17,子育て関連マスタ!$I$32:$M$37,2,FALSE),0),
  T412&gt;=22,0
  ),0),0
) +
IF(AND(T412&gt;=1,T412&lt;=15),IF($D412=入力項目!$S$8,入力項目!$S$3,0),0) +
IF(AND(T412&gt;=1,T412&lt;=15),IF($D412=5,入力項目!$S$4,0),0) +
IF(AND(T412&gt;=1,T412&lt;=15),IF($D412=12,入力項目!$S$5,0),0) +
IF(AND(入力項目!$S$7=$A412,入力項目!$S$8=$D412),子育て関連マスタ!$C$14,0) +
IFERROR(IF(AND(YEAR(EDATE(DATE(入力項目!$S$7,入力項目!$S$8,1),1))=$A412,MONTH(EDATE(DATE(入力項目!$S$7,入力項目!$S$8,1),1))=$D412),子育て関連マスタ!$C$15,0),0) +
IF(AND(OR(T412=3,T412=5,T412=7),$D412=11),子育て関連マスタ!$C$17,0) +
IF(AND(T412=20,$D412=1),子育て関連マスタ!$C$18,0) +
IF(AND(T412=20,$D412=1),
IFERROR(_xlfn.IFS(
入力項目!$S$10="男",子育て関連マスタ!$C$18,
入力項目!$S$10="女",子育て関連マスタ!$C$19
),0),0
) +
IF(AND(T412&gt;=入力項目!$S$18,T412&lt;=入力項目!$S$19),入力項目!$S$20,0) +
IF(AND(T412&gt;=入力項目!$S$21,T412&lt;=入力項目!$S$22),入力項目!$S$23,0) +
IF(AND(T412&gt;=入力項目!$S$24,T412&lt;=入力項目!$S$25),入力項目!$S$26,0)
)</f>
        <v>0</v>
      </c>
      <c r="AI412">
        <f ca="1">-(
_xlfn.IFS(
U412&lt;=入力項目!$S$11,0,
AND(U412&gt;=入力項目!$S$11+1,U412&lt;=3),IFERROR(VLOOKUP(入力項目!$S$12,子育て関連マスタ!$I$4:$M$5,4,FALSE),0),
AND(U412&gt;=4,U412&lt;=6),IFERROR(VLOOKUP(入力項目!$S$13,子育て関連マスタ!$I$9:$M$12,4,FALSE),0),
AND(U412&gt;=7,U412&lt;=12),IFERROR(VLOOKUP(入力項目!$S$14,子育て関連マスタ!$I$16:$M$17,4,FALSE),0),
AND(U412&gt;=13,U412&lt;=15),IFERROR(VLOOKUP(入力項目!$S$15,子育て関連マスタ!$I$21:$M$22,4,FALSE),0),
AND(U412&gt;=16,U412&lt;=18),IFERROR(VLOOKUP(入力項目!$S$16,子育て関連マスタ!$I$26:$M$28,4,FALSE),0),
AND(U412&gt;=19,U412&lt;=20,入力項目!$S$16="高専"),IFERROR(VLOOKUP(入力項目!$S$16,子育て関連マスタ!$I$26:$M$28,4,FALSE),0),
AND(U412&gt;=19,U412&lt;=20,入力項目!$S$16&lt;&gt;"高専"),IFERROR(VLOOKUP(入力項目!$S$17,子育て関連マスタ!$I$32:$M$37,4,FALSE),0),
AND(U412&gt;=21,U412&lt;=22,入力項目!$S$16="高専"),IFERROR(VLOOKUP(入力項目!$S$17,子育て関連マスタ!$I$32:$M$34,4,FALSE),0),
AND(U412&gt;=21,U412&lt;=22,入力項目!$S$16&lt;&gt;"高専"),IFERROR(VLOOKUP(入力項目!$S$17,子育て関連マスタ!$I$32:$M$34,4,FALSE),0),
U412&gt;=23,0
) +
IF($D412=4,
  IFERROR(_xlfn.IFS(
  U412&lt;=入力項目!$S$11,0,
  AND(U412=入力項目!$S$11),IFERROR(VLOOKUP(入力項目!$S$12,子育て関連マスタ!$I$4:$M$5,2,FALSE),0),
  AND(U412=4),IFERROR(VLOOKUP(入力項目!$S$13,子育て関連マスタ!$I$9:$M$12,2,FALSE),0),
  AND(U412=7),IFERROR(VLOOKUP(入力項目!$S$14,子育て関連マスタ!$I$16:$M$17,2,FALSE),0),
  AND(U412=13),IFERROR(VLOOKUP(入力項目!$S$15,子育て関連マスタ!$I$21:$M$22,2,FALSE),0),
  AND(U412=16),IFERROR(VLOOKUP(入力項目!$S$16,子育て関連マスタ!$I$26:$M$28,2,FALSE),0),
  AND(U412=19,入力項目!$S$16&lt;&gt;"高専"),IFERROR(VLOOKUP(入力項目!$S$17,子育て関連マスタ!$I$32:$M$37,2,FALSE),0),
  AND(U412=21,入力項目!$S$16="高専"),IFERROR(VLOOKUP(入力項目!$S$17,子育て関連マスタ!$I$32:$M$37,2,FALSE),0),
  U412&gt;=22,0
  ),0),0
) +
IF(AND(U412&gt;=1,U412&lt;=15),IF($D412=入力項目!$S$8,入力項目!$S$3,0),0) +
IF(AND(U412&gt;=1,U412&lt;=15),IF($D412=5,入力項目!$S$4,0),0) +
IF(AND(U412&gt;=1,U412&lt;=15),IF($D412=12,入力項目!$S$5,0),0) +
IF(AND(入力項目!$S$7=$A412,入力項目!$S$8=$D412),子育て関連マスタ!$C$14,0) +
IFERROR(IF(AND(YEAR(EDATE(DATE(入力項目!$S$7,入力項目!$S$8,1),1))=$A412,MONTH(EDATE(DATE(入力項目!$S$7,入力項目!$S$8,1),1))=$D412),子育て関連マスタ!$C$15,0),0) +
IF(AND(OR(U412=3,U412=5,U412=7),$D412=11),子育て関連マスタ!$C$17,0) +
IF(AND(U412=20,$D412=1),子育て関連マスタ!$C$18,0) +
IF(AND(U412=20,$D412=1),
IFERROR(_xlfn.IFS(
入力項目!$S$10="男",子育て関連マスタ!$C$18,
入力項目!$S$10="女",子育て関連マスタ!$C$19
),0),0
) +
IF(AND(U412&gt;=入力項目!$S$18,U412&lt;=入力項目!$S$19),入力項目!$S$20,0) +
IF(AND(U412&gt;=入力項目!$S$21,U412&lt;=入力項目!$S$22),入力項目!$S$23,0) +
IF(AND(U412&gt;=入力項目!$S$24,U412&lt;=入力項目!$S$25),入力項目!$S$26,0)
)</f>
        <v>0</v>
      </c>
      <c r="AJ412" s="10">
        <f ca="1">-VLOOKUP($D412,月別収支!$A$2:$H$13,7,FALSE)</f>
        <v>-20000</v>
      </c>
    </row>
    <row r="413" spans="1:36" x14ac:dyDescent="0.4">
      <c r="A413">
        <f t="shared" ca="1" si="105"/>
        <v>2058</v>
      </c>
      <c r="B413">
        <f t="shared" ca="1" si="112"/>
        <v>2058</v>
      </c>
      <c r="C413">
        <f t="shared" ca="1" si="113"/>
        <v>34</v>
      </c>
      <c r="D413">
        <f t="shared" ca="1" si="106"/>
        <v>11</v>
      </c>
      <c r="E413" t="str">
        <f t="shared" ca="1" si="107"/>
        <v>2058年11月</v>
      </c>
      <c r="F413">
        <f ca="1">IF(OR(入力項目!$N$5&lt;$A413,AND(入力項目!$N$5=$A413,入力項目!$N$6&lt;$D413)),IF(F412=0,1,IF(G413=12,F412+1,F412)),0)</f>
        <v>34</v>
      </c>
      <c r="G413">
        <f ca="1">IF(OR(入力項目!$N$5&lt;$A413,AND(入力項目!$N$5=$A413,入力項目!$N$6&lt;$D413)),IF(G412=12,1,G412+1),0)</f>
        <v>1</v>
      </c>
      <c r="H413" t="str">
        <f t="shared" ca="1" si="108"/>
        <v>34_1</v>
      </c>
      <c r="I413">
        <f ca="1">IF(
  IFERROR(AND($C413&gt;0,MOD($C413,入力項目!$N$22)=0,$D413=入力項目!$N$23), FALSE),
  1,
  IF(
    AND(I412&gt;0,J412=12),
    IF(I412=入力項目!$N$28, 0, I412+1),
    I412
  )
)</f>
        <v>0</v>
      </c>
      <c r="J413">
        <f ca="1">IF($D413=入力項目!$N$23,1,IFERROR(J412+1,1))</f>
        <v>6</v>
      </c>
      <c r="K413" t="str">
        <f t="shared" ca="1" si="109"/>
        <v>0_6</v>
      </c>
      <c r="L413">
        <f ca="1">L412+IF(入力項目!$D$4=$D413,1,0)</f>
        <v>63</v>
      </c>
      <c r="M413" t="str">
        <f t="shared" ca="1" si="110"/>
        <v>63歳</v>
      </c>
      <c r="N413">
        <f t="shared" ca="1" si="114"/>
        <v>63</v>
      </c>
      <c r="O413" t="str">
        <f t="shared" ca="1" si="111"/>
        <v>63歳</v>
      </c>
      <c r="P413">
        <f t="shared" ca="1" si="115"/>
        <v>38</v>
      </c>
      <c r="Q413">
        <f t="shared" ca="1" si="116"/>
        <v>36</v>
      </c>
      <c r="R413">
        <f t="shared" ca="1" si="117"/>
        <v>2059</v>
      </c>
      <c r="S413">
        <f t="shared" ca="1" si="118"/>
        <v>2059</v>
      </c>
      <c r="T413">
        <f t="shared" ca="1" si="119"/>
        <v>2059</v>
      </c>
      <c r="U413">
        <f t="shared" ca="1" si="120"/>
        <v>2059</v>
      </c>
      <c r="V413" s="10">
        <f t="shared" ca="1" si="121"/>
        <v>51843035</v>
      </c>
      <c r="W413" s="10">
        <f ca="1">IF($L413&lt;その他マスタ!$B$1,VLOOKUP($D413,月別収支!$A$2:$H$13,2,FALSE),その他マスタ!$B$3)+IF(AND($L413=その他マスタ!$B$1,入力項目!$I$9="あり",$D413=入力項目!$D$4),その他マスタ!$B$2,0)</f>
        <v>300000</v>
      </c>
      <c r="X413" s="10">
        <f ca="1">-IF(入力項目!$K$5=TRUE,
IF($F413+$G413&lt;3,VLOOKUP($D413,月別収支!$A$2:$H$13,8,FALSE),0)+IFERROR(VLOOKUP($H413,住宅ローン計算!C:P,13,FALSE),0)+IF($F413&gt;1,IF(OR($G413=3,$G413=6,$G413=9,$G413=12),ROUNDUP(入力項目!$N$18/4,0),0),0),
VLOOKUP($D413,月別収支!$A$2:$H$13,8,FALSE))</f>
        <v>-53590</v>
      </c>
      <c r="Y413" s="10">
        <f ca="1">-VLOOKUP($D413,月別収支!$A$2:$H$13,3,FALSE)</f>
        <v>-75000</v>
      </c>
      <c r="Z413" s="10">
        <f ca="1">-VLOOKUP($D413,月別収支!$A$2:$H$13,4,FALSE)</f>
        <v>-27000</v>
      </c>
      <c r="AA413" s="10">
        <f ca="1">-VLOOKUP($D413,月別収支!$A$2:$H$13,6,FALSE)</f>
        <v>-10000</v>
      </c>
      <c r="AB413" s="10">
        <f ca="1">-(
VLOOKUP($D413,月別収支!$A$2:$H$13,5,FALSE)+IF(AND(入力項目!$I$27&lt;=$A413,ISEVEN($A413-入力項目!$I$27),入力項目!$I$28=$D413),入力項目!$I$26,0)
+IF(入力項目!$K$26=TRUE,
IFERROR(VLOOKUP($K413,マイカーローン計算!C:P,13,FALSE),0),
IFERROR(
  IF(AND($C413&gt;0,MOD($C413,入力項目!$N$22)=0,$D413=入力項目!$N$23),入力項目!$N$24,0),
 0
)
)
)</f>
        <v>-20000</v>
      </c>
      <c r="AC413" s="10">
        <f ca="1">-IF($A413&lt;入力項目!$N$33,入力項目!$N$35,IF(AND($A413=入力項目!$N$33,$D413&lt;=入力項目!$N$34),入力項目!$N$35,0))</f>
        <v>0</v>
      </c>
      <c r="AD413">
        <f ca="1">-(
_xlfn.IFS(
P413&lt;=入力項目!$S$11,0,
AND(P413&gt;=入力項目!$S$11+1,P413&lt;=3),IFERROR(VLOOKUP(入力項目!$S$12,子育て関連マスタ!$I$4:$M$5,4,FALSE),0),
AND(P413&gt;=4,P413&lt;=6),IFERROR(VLOOKUP(入力項目!$S$13,子育て関連マスタ!$I$9:$M$12,4,FALSE),0),
AND(P413&gt;=7,P413&lt;=12),IFERROR(VLOOKUP(入力項目!$S$14,子育て関連マスタ!$I$16:$M$17,4,FALSE),0),
AND(P413&gt;=13,P413&lt;=15),IFERROR(VLOOKUP(入力項目!$S$15,子育て関連マスタ!$I$21:$M$22,4,FALSE),0),
AND(P413&gt;=16,P413&lt;=18),IFERROR(VLOOKUP(入力項目!$S$16,子育て関連マスタ!$I$26:$M$28,4,FALSE),0),
AND(P413&gt;=19,P413&lt;=20,入力項目!$S$16="高専"),IFERROR(VLOOKUP(入力項目!$S$16,子育て関連マスタ!$I$26:$M$28,4,FALSE),0),
AND(P413&gt;=19,P413&lt;=20,入力項目!$S$16&lt;&gt;"高専"),IFERROR(VLOOKUP(入力項目!$S$17,子育て関連マスタ!$I$32:$M$37,4,FALSE),0),
AND(P413&gt;=21,P413&lt;=22,入力項目!$S$16="高専"),IFERROR(VLOOKUP(入力項目!$S$17,子育て関連マスタ!$I$32:$M$34,4,FALSE),0),
AND(P413&gt;=21,P413&lt;=22,入力項目!$S$16&lt;&gt;"高専"),IFERROR(VLOOKUP(入力項目!$S$17,子育て関連マスタ!$I$32:$M$34,4,FALSE),0),
P413&gt;=23,0
) +
IF($D413=4,
  IFERROR(_xlfn.IFS(
  P413&lt;=入力項目!$S$11,0,
  AND(P413=入力項目!$S$11),IFERROR(VLOOKUP(入力項目!$S$12,子育て関連マスタ!$I$4:$M$5,2,FALSE),0),
  AND(P413=4),IFERROR(VLOOKUP(入力項目!$S$13,子育て関連マスタ!$I$9:$M$12,2,FALSE),0),
  AND(P413=7),IFERROR(VLOOKUP(入力項目!$S$14,子育て関連マスタ!$I$16:$M$17,2,FALSE),0),
  AND(P413=13),IFERROR(VLOOKUP(入力項目!$S$15,子育て関連マスタ!$I$21:$M$22,2,FALSE),0),
  AND(P413=16),IFERROR(VLOOKUP(入力項目!$S$16,子育て関連マスタ!$I$26:$M$28,2,FALSE),0),
  AND(P413=19,入力項目!$S$16&lt;&gt;"高専"),IFERROR(VLOOKUP(入力項目!$S$17,子育て関連マスタ!$I$32:$M$37,2,FALSE),0),
  AND(P413=21,入力項目!$S$16="高専"),IFERROR(VLOOKUP(入力項目!$S$17,子育て関連マスタ!$I$32:$M$37,2,FALSE),0),
  P413&gt;=22,0
  ),0),0
) +
IF(AND(P413&gt;=1,P413&lt;=15),IF($D413=入力項目!$S$8,入力項目!$S$3,0),0) +
IF(AND(P413&gt;=1,P413&lt;=15),IF($D413=5,入力項目!$S$4,0),0) +
IF(AND(P413&gt;=1,P413&lt;=15),IF($D413=12,入力項目!$S$5,0),0) +
IF(AND(入力項目!$S$7=$A413,入力項目!$S$8=$D413),子育て関連マスタ!$C$14,0) +
IFERROR(IF(AND(YEAR(EDATE(DATE(入力項目!$S$7,入力項目!$S$8,1),1))=$A413,MONTH(EDATE(DATE(入力項目!$S$7,入力項目!$S$8,1),1))=$D413),子育て関連マスタ!$C$15,0),0) +
IF(AND(OR(P413=3,P413=5,P413=7),$D413=11),子育て関連マスタ!$C$17,0) +
IF(AND(P413=20,$D413=1),子育て関連マスタ!$C$18,0) +
IF(AND(P413=20,$D413=1),
IFERROR(_xlfn.IFS(
入力項目!$S$10="男",子育て関連マスタ!$C$18,
入力項目!$S$10="女",子育て関連マスタ!$C$19
),0),0
) +
IF(AND(P413&gt;=入力項目!$S$18,P413&lt;=入力項目!$S$19),入力項目!$S$20,0) +
IF(AND(P413&gt;=入力項目!$S$21,P413&lt;=入力項目!$S$22),入力項目!$S$23,0) +
IF(AND(P413&gt;=入力項目!$S$24,P413&lt;=入力項目!$S$25),入力項目!$S$26,0)
)</f>
        <v>0</v>
      </c>
      <c r="AE413">
        <f ca="1">-(
_xlfn.IFS(
Q413&lt;=入力項目!$S$11,0,
AND(Q413&gt;=入力項目!$S$11+1,Q413&lt;=3),IFERROR(VLOOKUP(入力項目!$S$12,子育て関連マスタ!$I$4:$M$5,4,FALSE),0),
AND(Q413&gt;=4,Q413&lt;=6),IFERROR(VLOOKUP(入力項目!$S$13,子育て関連マスタ!$I$9:$M$12,4,FALSE),0),
AND(Q413&gt;=7,Q413&lt;=12),IFERROR(VLOOKUP(入力項目!$S$14,子育て関連マスタ!$I$16:$M$17,4,FALSE),0),
AND(Q413&gt;=13,Q413&lt;=15),IFERROR(VLOOKUP(入力項目!$S$15,子育て関連マスタ!$I$21:$M$22,4,FALSE),0),
AND(Q413&gt;=16,Q413&lt;=18),IFERROR(VLOOKUP(入力項目!$S$16,子育て関連マスタ!$I$26:$M$28,4,FALSE),0),
AND(Q413&gt;=19,Q413&lt;=20,入力項目!$S$16="高専"),IFERROR(VLOOKUP(入力項目!$S$16,子育て関連マスタ!$I$26:$M$28,4,FALSE),0),
AND(Q413&gt;=19,Q413&lt;=20,入力項目!$S$16&lt;&gt;"高専"),IFERROR(VLOOKUP(入力項目!$S$17,子育て関連マスタ!$I$32:$M$37,4,FALSE),0),
AND(Q413&gt;=21,Q413&lt;=22,入力項目!$S$16="高専"),IFERROR(VLOOKUP(入力項目!$S$17,子育て関連マスタ!$I$32:$M$34,4,FALSE),0),
AND(Q413&gt;=21,Q413&lt;=22,入力項目!$S$16&lt;&gt;"高専"),IFERROR(VLOOKUP(入力項目!$S$17,子育て関連マスタ!$I$32:$M$34,4,FALSE),0),
Q413&gt;=23,0
) +
IF($D413=4,
  IFERROR(_xlfn.IFS(
  Q413&lt;=入力項目!$S$11,0,
  AND(Q413=入力項目!$S$11),IFERROR(VLOOKUP(入力項目!$S$12,子育て関連マスタ!$I$4:$M$5,2,FALSE),0),
  AND(Q413=4),IFERROR(VLOOKUP(入力項目!$S$13,子育て関連マスタ!$I$9:$M$12,2,FALSE),0),
  AND(Q413=7),IFERROR(VLOOKUP(入力項目!$S$14,子育て関連マスタ!$I$16:$M$17,2,FALSE),0),
  AND(Q413=13),IFERROR(VLOOKUP(入力項目!$S$15,子育て関連マスタ!$I$21:$M$22,2,FALSE),0),
  AND(Q413=16),IFERROR(VLOOKUP(入力項目!$S$16,子育て関連マスタ!$I$26:$M$28,2,FALSE),0),
  AND(Q413=19,入力項目!$S$16&lt;&gt;"高専"),IFERROR(VLOOKUP(入力項目!$S$17,子育て関連マスタ!$I$32:$M$37,2,FALSE),0),
  AND(Q413=21,入力項目!$S$16="高専"),IFERROR(VLOOKUP(入力項目!$S$17,子育て関連マスタ!$I$32:$M$37,2,FALSE),0),
  Q413&gt;=22,0
  ),0),0
) +
IF(AND(Q413&gt;=1,Q413&lt;=15),IF($D413=入力項目!$S$8,入力項目!$S$3,0),0) +
IF(AND(Q413&gt;=1,Q413&lt;=15),IF($D413=5,入力項目!$S$4,0),0) +
IF(AND(Q413&gt;=1,Q413&lt;=15),IF($D413=12,入力項目!$S$5,0),0) +
IF(AND(入力項目!$S$7=$A413,入力項目!$S$8=$D413),子育て関連マスタ!$C$14,0) +
IFERROR(IF(AND(YEAR(EDATE(DATE(入力項目!$S$7,入力項目!$S$8,1),1))=$A413,MONTH(EDATE(DATE(入力項目!$S$7,入力項目!$S$8,1),1))=$D413),子育て関連マスタ!$C$15,0),0) +
IF(AND(OR(Q413=3,Q413=5,Q413=7),$D413=11),子育て関連マスタ!$C$17,0) +
IF(AND(Q413=20,$D413=1),子育て関連マスタ!$C$18,0) +
IF(AND(Q413=20,$D413=1),
IFERROR(_xlfn.IFS(
入力項目!$S$10="男",子育て関連マスタ!$C$18,
入力項目!$S$10="女",子育て関連マスタ!$C$19
),0),0
) +
IF(AND(Q413&gt;=入力項目!$S$18,Q413&lt;=入力項目!$S$19),入力項目!$S$20,0) +
IF(AND(Q413&gt;=入力項目!$S$21,Q413&lt;=入力項目!$S$22),入力項目!$S$23,0) +
IF(AND(Q413&gt;=入力項目!$S$24,Q413&lt;=入力項目!$S$25),入力項目!$S$26,0)
)</f>
        <v>0</v>
      </c>
      <c r="AF413">
        <f ca="1">-(
_xlfn.IFS(
R413&lt;=入力項目!$S$11,0,
AND(R413&gt;=入力項目!$S$11+1,R413&lt;=3),IFERROR(VLOOKUP(入力項目!$S$12,子育て関連マスタ!$I$4:$M$5,4,FALSE),0),
AND(R413&gt;=4,R413&lt;=6),IFERROR(VLOOKUP(入力項目!$S$13,子育て関連マスタ!$I$9:$M$12,4,FALSE),0),
AND(R413&gt;=7,R413&lt;=12),IFERROR(VLOOKUP(入力項目!$S$14,子育て関連マスタ!$I$16:$M$17,4,FALSE),0),
AND(R413&gt;=13,R413&lt;=15),IFERROR(VLOOKUP(入力項目!$S$15,子育て関連マスタ!$I$21:$M$22,4,FALSE),0),
AND(R413&gt;=16,R413&lt;=18),IFERROR(VLOOKUP(入力項目!$S$16,子育て関連マスタ!$I$26:$M$28,4,FALSE),0),
AND(R413&gt;=19,R413&lt;=20,入力項目!$S$16="高専"),IFERROR(VLOOKUP(入力項目!$S$16,子育て関連マスタ!$I$26:$M$28,4,FALSE),0),
AND(R413&gt;=19,R413&lt;=20,入力項目!$S$16&lt;&gt;"高専"),IFERROR(VLOOKUP(入力項目!$S$17,子育て関連マスタ!$I$32:$M$37,4,FALSE),0),
AND(R413&gt;=21,R413&lt;=22,入力項目!$S$16="高専"),IFERROR(VLOOKUP(入力項目!$S$17,子育て関連マスタ!$I$32:$M$34,4,FALSE),0),
AND(R413&gt;=21,R413&lt;=22,入力項目!$S$16&lt;&gt;"高専"),IFERROR(VLOOKUP(入力項目!$S$17,子育て関連マスタ!$I$32:$M$34,4,FALSE),0),
R413&gt;=23,0
) +
IF($D413=4,
  IFERROR(_xlfn.IFS(
  R413&lt;=入力項目!$S$11,0,
  AND(R413=入力項目!$S$11),IFERROR(VLOOKUP(入力項目!$S$12,子育て関連マスタ!$I$4:$M$5,2,FALSE),0),
  AND(R413=4),IFERROR(VLOOKUP(入力項目!$S$13,子育て関連マスタ!$I$9:$M$12,2,FALSE),0),
  AND(R413=7),IFERROR(VLOOKUP(入力項目!$S$14,子育て関連マスタ!$I$16:$M$17,2,FALSE),0),
  AND(R413=13),IFERROR(VLOOKUP(入力項目!$S$15,子育て関連マスタ!$I$21:$M$22,2,FALSE),0),
  AND(R413=16),IFERROR(VLOOKUP(入力項目!$S$16,子育て関連マスタ!$I$26:$M$28,2,FALSE),0),
  AND(R413=19,入力項目!$S$16&lt;&gt;"高専"),IFERROR(VLOOKUP(入力項目!$S$17,子育て関連マスタ!$I$32:$M$37,2,FALSE),0),
  AND(R413=21,入力項目!$S$16="高専"),IFERROR(VLOOKUP(入力項目!$S$17,子育て関連マスタ!$I$32:$M$37,2,FALSE),0),
  R413&gt;=22,0
  ),0),0
) +
IF(AND(R413&gt;=1,R413&lt;=15),IF($D413=入力項目!$S$8,入力項目!$S$3,0),0) +
IF(AND(R413&gt;=1,R413&lt;=15),IF($D413=5,入力項目!$S$4,0),0) +
IF(AND(R413&gt;=1,R413&lt;=15),IF($D413=12,入力項目!$S$5,0),0) +
IF(AND(入力項目!$S$7=$A413,入力項目!$S$8=$D413),子育て関連マスタ!$C$14,0) +
IFERROR(IF(AND(YEAR(EDATE(DATE(入力項目!$S$7,入力項目!$S$8,1),1))=$A413,MONTH(EDATE(DATE(入力項目!$S$7,入力項目!$S$8,1),1))=$D413),子育て関連マスタ!$C$15,0),0) +
IF(AND(OR(R413=3,R413=5,R413=7),$D413=11),子育て関連マスタ!$C$17,0) +
IF(AND(R413=20,$D413=1),子育て関連マスタ!$C$18,0) +
IF(AND(R413=20,$D413=1),
IFERROR(_xlfn.IFS(
入力項目!$S$10="男",子育て関連マスタ!$C$18,
入力項目!$S$10="女",子育て関連マスタ!$C$19
),0),0
) +
IF(AND(R413&gt;=入力項目!$S$18,R413&lt;=入力項目!$S$19),入力項目!$S$20,0) +
IF(AND(R413&gt;=入力項目!$S$21,R413&lt;=入力項目!$S$22),入力項目!$S$23,0) +
IF(AND(R413&gt;=入力項目!$S$24,R413&lt;=入力項目!$S$25),入力項目!$S$26,0)
)</f>
        <v>0</v>
      </c>
      <c r="AG413">
        <f ca="1">-(
_xlfn.IFS(
S413&lt;=入力項目!$S$11,0,
AND(S413&gt;=入力項目!$S$11+1,S413&lt;=3),IFERROR(VLOOKUP(入力項目!$S$12,子育て関連マスタ!$I$4:$M$5,4,FALSE),0),
AND(S413&gt;=4,S413&lt;=6),IFERROR(VLOOKUP(入力項目!$S$13,子育て関連マスタ!$I$9:$M$12,4,FALSE),0),
AND(S413&gt;=7,S413&lt;=12),IFERROR(VLOOKUP(入力項目!$S$14,子育て関連マスタ!$I$16:$M$17,4,FALSE),0),
AND(S413&gt;=13,S413&lt;=15),IFERROR(VLOOKUP(入力項目!$S$15,子育て関連マスタ!$I$21:$M$22,4,FALSE),0),
AND(S413&gt;=16,S413&lt;=18),IFERROR(VLOOKUP(入力項目!$S$16,子育て関連マスタ!$I$26:$M$28,4,FALSE),0),
AND(S413&gt;=19,S413&lt;=20,入力項目!$S$16="高専"),IFERROR(VLOOKUP(入力項目!$S$16,子育て関連マスタ!$I$26:$M$28,4,FALSE),0),
AND(S413&gt;=19,S413&lt;=20,入力項目!$S$16&lt;&gt;"高専"),IFERROR(VLOOKUP(入力項目!$S$17,子育て関連マスタ!$I$32:$M$37,4,FALSE),0),
AND(S413&gt;=21,S413&lt;=22,入力項目!$S$16="高専"),IFERROR(VLOOKUP(入力項目!$S$17,子育て関連マスタ!$I$32:$M$34,4,FALSE),0),
AND(S413&gt;=21,S413&lt;=22,入力項目!$S$16&lt;&gt;"高専"),IFERROR(VLOOKUP(入力項目!$S$17,子育て関連マスタ!$I$32:$M$34,4,FALSE),0),
S413&gt;=23,0
) +
IF($D413=4,
  IFERROR(_xlfn.IFS(
  S413&lt;=入力項目!$S$11,0,
  AND(S413=入力項目!$S$11),IFERROR(VLOOKUP(入力項目!$S$12,子育て関連マスタ!$I$4:$M$5,2,FALSE),0),
  AND(S413=4),IFERROR(VLOOKUP(入力項目!$S$13,子育て関連マスタ!$I$9:$M$12,2,FALSE),0),
  AND(S413=7),IFERROR(VLOOKUP(入力項目!$S$14,子育て関連マスタ!$I$16:$M$17,2,FALSE),0),
  AND(S413=13),IFERROR(VLOOKUP(入力項目!$S$15,子育て関連マスタ!$I$21:$M$22,2,FALSE),0),
  AND(S413=16),IFERROR(VLOOKUP(入力項目!$S$16,子育て関連マスタ!$I$26:$M$28,2,FALSE),0),
  AND(S413=19,入力項目!$S$16&lt;&gt;"高専"),IFERROR(VLOOKUP(入力項目!$S$17,子育て関連マスタ!$I$32:$M$37,2,FALSE),0),
  AND(S413=21,入力項目!$S$16="高専"),IFERROR(VLOOKUP(入力項目!$S$17,子育て関連マスタ!$I$32:$M$37,2,FALSE),0),
  S413&gt;=22,0
  ),0),0
) +
IF(AND(S413&gt;=1,S413&lt;=15),IF($D413=入力項目!$S$8,入力項目!$S$3,0),0) +
IF(AND(S413&gt;=1,S413&lt;=15),IF($D413=5,入力項目!$S$4,0),0) +
IF(AND(S413&gt;=1,S413&lt;=15),IF($D413=12,入力項目!$S$5,0),0) +
IF(AND(入力項目!$S$7=$A413,入力項目!$S$8=$D413),子育て関連マスタ!$C$14,0) +
IFERROR(IF(AND(YEAR(EDATE(DATE(入力項目!$S$7,入力項目!$S$8,1),1))=$A413,MONTH(EDATE(DATE(入力項目!$S$7,入力項目!$S$8,1),1))=$D413),子育て関連マスタ!$C$15,0),0) +
IF(AND(OR(S413=3,S413=5,S413=7),$D413=11),子育て関連マスタ!$C$17,0) +
IF(AND(S413=20,$D413=1),子育て関連マスタ!$C$18,0) +
IF(AND(S413=20,$D413=1),
IFERROR(_xlfn.IFS(
入力項目!$S$10="男",子育て関連マスタ!$C$18,
入力項目!$S$10="女",子育て関連マスタ!$C$19
),0),0
) +
IF(AND(S413&gt;=入力項目!$S$18,S413&lt;=入力項目!$S$19),入力項目!$S$20,0) +
IF(AND(S413&gt;=入力項目!$S$21,S413&lt;=入力項目!$S$22),入力項目!$S$23,0) +
IF(AND(S413&gt;=入力項目!$S$24,S413&lt;=入力項目!$S$25),入力項目!$S$26,0)
)</f>
        <v>0</v>
      </c>
      <c r="AH413">
        <f ca="1">-(
_xlfn.IFS(
T413&lt;=入力項目!$S$11,0,
AND(T413&gt;=入力項目!$S$11+1,T413&lt;=3),IFERROR(VLOOKUP(入力項目!$S$12,子育て関連マスタ!$I$4:$M$5,4,FALSE),0),
AND(T413&gt;=4,T413&lt;=6),IFERROR(VLOOKUP(入力項目!$S$13,子育て関連マスタ!$I$9:$M$12,4,FALSE),0),
AND(T413&gt;=7,T413&lt;=12),IFERROR(VLOOKUP(入力項目!$S$14,子育て関連マスタ!$I$16:$M$17,4,FALSE),0),
AND(T413&gt;=13,T413&lt;=15),IFERROR(VLOOKUP(入力項目!$S$15,子育て関連マスタ!$I$21:$M$22,4,FALSE),0),
AND(T413&gt;=16,T413&lt;=18),IFERROR(VLOOKUP(入力項目!$S$16,子育て関連マスタ!$I$26:$M$28,4,FALSE),0),
AND(T413&gt;=19,T413&lt;=20,入力項目!$S$16="高専"),IFERROR(VLOOKUP(入力項目!$S$16,子育て関連マスタ!$I$26:$M$28,4,FALSE),0),
AND(T413&gt;=19,T413&lt;=20,入力項目!$S$16&lt;&gt;"高専"),IFERROR(VLOOKUP(入力項目!$S$17,子育て関連マスタ!$I$32:$M$37,4,FALSE),0),
AND(T413&gt;=21,T413&lt;=22,入力項目!$S$16="高専"),IFERROR(VLOOKUP(入力項目!$S$17,子育て関連マスタ!$I$32:$M$34,4,FALSE),0),
AND(T413&gt;=21,T413&lt;=22,入力項目!$S$16&lt;&gt;"高専"),IFERROR(VLOOKUP(入力項目!$S$17,子育て関連マスタ!$I$32:$M$34,4,FALSE),0),
T413&gt;=23,0
) +
IF($D413=4,
  IFERROR(_xlfn.IFS(
  T413&lt;=入力項目!$S$11,0,
  AND(T413=入力項目!$S$11),IFERROR(VLOOKUP(入力項目!$S$12,子育て関連マスタ!$I$4:$M$5,2,FALSE),0),
  AND(T413=4),IFERROR(VLOOKUP(入力項目!$S$13,子育て関連マスタ!$I$9:$M$12,2,FALSE),0),
  AND(T413=7),IFERROR(VLOOKUP(入力項目!$S$14,子育て関連マスタ!$I$16:$M$17,2,FALSE),0),
  AND(T413=13),IFERROR(VLOOKUP(入力項目!$S$15,子育て関連マスタ!$I$21:$M$22,2,FALSE),0),
  AND(T413=16),IFERROR(VLOOKUP(入力項目!$S$16,子育て関連マスタ!$I$26:$M$28,2,FALSE),0),
  AND(T413=19,入力項目!$S$16&lt;&gt;"高専"),IFERROR(VLOOKUP(入力項目!$S$17,子育て関連マスタ!$I$32:$M$37,2,FALSE),0),
  AND(T413=21,入力項目!$S$16="高専"),IFERROR(VLOOKUP(入力項目!$S$17,子育て関連マスタ!$I$32:$M$37,2,FALSE),0),
  T413&gt;=22,0
  ),0),0
) +
IF(AND(T413&gt;=1,T413&lt;=15),IF($D413=入力項目!$S$8,入力項目!$S$3,0),0) +
IF(AND(T413&gt;=1,T413&lt;=15),IF($D413=5,入力項目!$S$4,0),0) +
IF(AND(T413&gt;=1,T413&lt;=15),IF($D413=12,入力項目!$S$5,0),0) +
IF(AND(入力項目!$S$7=$A413,入力項目!$S$8=$D413),子育て関連マスタ!$C$14,0) +
IFERROR(IF(AND(YEAR(EDATE(DATE(入力項目!$S$7,入力項目!$S$8,1),1))=$A413,MONTH(EDATE(DATE(入力項目!$S$7,入力項目!$S$8,1),1))=$D413),子育て関連マスタ!$C$15,0),0) +
IF(AND(OR(T413=3,T413=5,T413=7),$D413=11),子育て関連マスタ!$C$17,0) +
IF(AND(T413=20,$D413=1),子育て関連マスタ!$C$18,0) +
IF(AND(T413=20,$D413=1),
IFERROR(_xlfn.IFS(
入力項目!$S$10="男",子育て関連マスタ!$C$18,
入力項目!$S$10="女",子育て関連マスタ!$C$19
),0),0
) +
IF(AND(T413&gt;=入力項目!$S$18,T413&lt;=入力項目!$S$19),入力項目!$S$20,0) +
IF(AND(T413&gt;=入力項目!$S$21,T413&lt;=入力項目!$S$22),入力項目!$S$23,0) +
IF(AND(T413&gt;=入力項目!$S$24,T413&lt;=入力項目!$S$25),入力項目!$S$26,0)
)</f>
        <v>0</v>
      </c>
      <c r="AI413">
        <f ca="1">-(
_xlfn.IFS(
U413&lt;=入力項目!$S$11,0,
AND(U413&gt;=入力項目!$S$11+1,U413&lt;=3),IFERROR(VLOOKUP(入力項目!$S$12,子育て関連マスタ!$I$4:$M$5,4,FALSE),0),
AND(U413&gt;=4,U413&lt;=6),IFERROR(VLOOKUP(入力項目!$S$13,子育て関連マスタ!$I$9:$M$12,4,FALSE),0),
AND(U413&gt;=7,U413&lt;=12),IFERROR(VLOOKUP(入力項目!$S$14,子育て関連マスタ!$I$16:$M$17,4,FALSE),0),
AND(U413&gt;=13,U413&lt;=15),IFERROR(VLOOKUP(入力項目!$S$15,子育て関連マスタ!$I$21:$M$22,4,FALSE),0),
AND(U413&gt;=16,U413&lt;=18),IFERROR(VLOOKUP(入力項目!$S$16,子育て関連マスタ!$I$26:$M$28,4,FALSE),0),
AND(U413&gt;=19,U413&lt;=20,入力項目!$S$16="高専"),IFERROR(VLOOKUP(入力項目!$S$16,子育て関連マスタ!$I$26:$M$28,4,FALSE),0),
AND(U413&gt;=19,U413&lt;=20,入力項目!$S$16&lt;&gt;"高専"),IFERROR(VLOOKUP(入力項目!$S$17,子育て関連マスタ!$I$32:$M$37,4,FALSE),0),
AND(U413&gt;=21,U413&lt;=22,入力項目!$S$16="高専"),IFERROR(VLOOKUP(入力項目!$S$17,子育て関連マスタ!$I$32:$M$34,4,FALSE),0),
AND(U413&gt;=21,U413&lt;=22,入力項目!$S$16&lt;&gt;"高専"),IFERROR(VLOOKUP(入力項目!$S$17,子育て関連マスタ!$I$32:$M$34,4,FALSE),0),
U413&gt;=23,0
) +
IF($D413=4,
  IFERROR(_xlfn.IFS(
  U413&lt;=入力項目!$S$11,0,
  AND(U413=入力項目!$S$11),IFERROR(VLOOKUP(入力項目!$S$12,子育て関連マスタ!$I$4:$M$5,2,FALSE),0),
  AND(U413=4),IFERROR(VLOOKUP(入力項目!$S$13,子育て関連マスタ!$I$9:$M$12,2,FALSE),0),
  AND(U413=7),IFERROR(VLOOKUP(入力項目!$S$14,子育て関連マスタ!$I$16:$M$17,2,FALSE),0),
  AND(U413=13),IFERROR(VLOOKUP(入力項目!$S$15,子育て関連マスタ!$I$21:$M$22,2,FALSE),0),
  AND(U413=16),IFERROR(VLOOKUP(入力項目!$S$16,子育て関連マスタ!$I$26:$M$28,2,FALSE),0),
  AND(U413=19,入力項目!$S$16&lt;&gt;"高専"),IFERROR(VLOOKUP(入力項目!$S$17,子育て関連マスタ!$I$32:$M$37,2,FALSE),0),
  AND(U413=21,入力項目!$S$16="高専"),IFERROR(VLOOKUP(入力項目!$S$17,子育て関連マスタ!$I$32:$M$37,2,FALSE),0),
  U413&gt;=22,0
  ),0),0
) +
IF(AND(U413&gt;=1,U413&lt;=15),IF($D413=入力項目!$S$8,入力項目!$S$3,0),0) +
IF(AND(U413&gt;=1,U413&lt;=15),IF($D413=5,入力項目!$S$4,0),0) +
IF(AND(U413&gt;=1,U413&lt;=15),IF($D413=12,入力項目!$S$5,0),0) +
IF(AND(入力項目!$S$7=$A413,入力項目!$S$8=$D413),子育て関連マスタ!$C$14,0) +
IFERROR(IF(AND(YEAR(EDATE(DATE(入力項目!$S$7,入力項目!$S$8,1),1))=$A413,MONTH(EDATE(DATE(入力項目!$S$7,入力項目!$S$8,1),1))=$D413),子育て関連マスタ!$C$15,0),0) +
IF(AND(OR(U413=3,U413=5,U413=7),$D413=11),子育て関連マスタ!$C$17,0) +
IF(AND(U413=20,$D413=1),子育て関連マスタ!$C$18,0) +
IF(AND(U413=20,$D413=1),
IFERROR(_xlfn.IFS(
入力項目!$S$10="男",子育て関連マスタ!$C$18,
入力項目!$S$10="女",子育て関連マスタ!$C$19
),0),0
) +
IF(AND(U413&gt;=入力項目!$S$18,U413&lt;=入力項目!$S$19),入力項目!$S$20,0) +
IF(AND(U413&gt;=入力項目!$S$21,U413&lt;=入力項目!$S$22),入力項目!$S$23,0) +
IF(AND(U413&gt;=入力項目!$S$24,U413&lt;=入力項目!$S$25),入力項目!$S$26,0)
)</f>
        <v>0</v>
      </c>
      <c r="AJ413" s="10">
        <f ca="1">-VLOOKUP($D413,月別収支!$A$2:$H$13,7,FALSE)</f>
        <v>-20000</v>
      </c>
    </row>
    <row r="414" spans="1:36" x14ac:dyDescent="0.4">
      <c r="A414">
        <f t="shared" ca="1" si="105"/>
        <v>2058</v>
      </c>
      <c r="B414">
        <f t="shared" ca="1" si="112"/>
        <v>2058</v>
      </c>
      <c r="C414">
        <f t="shared" ca="1" si="113"/>
        <v>34</v>
      </c>
      <c r="D414">
        <f t="shared" ca="1" si="106"/>
        <v>12</v>
      </c>
      <c r="E414" t="str">
        <f t="shared" ca="1" si="107"/>
        <v>2058年12月</v>
      </c>
      <c r="F414">
        <f ca="1">IF(OR(入力項目!$N$5&lt;$A414,AND(入力項目!$N$5=$A414,入力項目!$N$6&lt;$D414)),IF(F413=0,1,IF(G414=12,F413+1,F413)),0)</f>
        <v>34</v>
      </c>
      <c r="G414">
        <f ca="1">IF(OR(入力項目!$N$5&lt;$A414,AND(入力項目!$N$5=$A414,入力項目!$N$6&lt;$D414)),IF(G413=12,1,G413+1),0)</f>
        <v>2</v>
      </c>
      <c r="H414" t="str">
        <f t="shared" ca="1" si="108"/>
        <v>34_2</v>
      </c>
      <c r="I414">
        <f ca="1">IF(
  IFERROR(AND($C414&gt;0,MOD($C414,入力項目!$N$22)=0,$D414=入力項目!$N$23), FALSE),
  1,
  IF(
    AND(I413&gt;0,J413=12),
    IF(I413=入力項目!$N$28, 0, I413+1),
    I413
  )
)</f>
        <v>0</v>
      </c>
      <c r="J414">
        <f ca="1">IF($D414=入力項目!$N$23,1,IFERROR(J413+1,1))</f>
        <v>7</v>
      </c>
      <c r="K414" t="str">
        <f t="shared" ca="1" si="109"/>
        <v>0_7</v>
      </c>
      <c r="L414">
        <f ca="1">L413+IF(入力項目!$D$4=$D414,1,0)</f>
        <v>63</v>
      </c>
      <c r="M414" t="str">
        <f t="shared" ca="1" si="110"/>
        <v>63歳</v>
      </c>
      <c r="N414">
        <f t="shared" ca="1" si="114"/>
        <v>63</v>
      </c>
      <c r="O414" t="str">
        <f t="shared" ca="1" si="111"/>
        <v>63歳</v>
      </c>
      <c r="P414">
        <f t="shared" ca="1" si="115"/>
        <v>38</v>
      </c>
      <c r="Q414">
        <f t="shared" ca="1" si="116"/>
        <v>36</v>
      </c>
      <c r="R414">
        <f t="shared" ca="1" si="117"/>
        <v>2059</v>
      </c>
      <c r="S414">
        <f t="shared" ca="1" si="118"/>
        <v>2059</v>
      </c>
      <c r="T414">
        <f t="shared" ca="1" si="119"/>
        <v>2059</v>
      </c>
      <c r="U414">
        <f t="shared" ca="1" si="120"/>
        <v>2059</v>
      </c>
      <c r="V414" s="10">
        <f t="shared" ca="1" si="121"/>
        <v>52599535</v>
      </c>
      <c r="W414" s="10">
        <f ca="1">IF($L414&lt;その他マスタ!$B$1,VLOOKUP($D414,月別収支!$A$2:$H$13,2,FALSE),その他マスタ!$B$3)+IF(AND($L414=その他マスタ!$B$1,入力項目!$I$9="あり",$D414=入力項目!$D$4),その他マスタ!$B$2,0)</f>
        <v>1100000</v>
      </c>
      <c r="X414" s="10">
        <f ca="1">-IF(入力項目!$K$5=TRUE,
IF($F414+$G414&lt;3,VLOOKUP($D414,月別収支!$A$2:$H$13,8,FALSE),0)+IFERROR(VLOOKUP($H414,住宅ローン計算!C:P,13,FALSE),0)+IF($F414&gt;1,IF(OR($G414=3,$G414=6,$G414=9,$G414=12),ROUNDUP(入力項目!$N$18/4,0),0),0),
VLOOKUP($D414,月別収支!$A$2:$H$13,8,FALSE))</f>
        <v>-191500</v>
      </c>
      <c r="Y414" s="10">
        <f ca="1">-VLOOKUP($D414,月別収支!$A$2:$H$13,3,FALSE)</f>
        <v>-75000</v>
      </c>
      <c r="Z414" s="10">
        <f ca="1">-VLOOKUP($D414,月別収支!$A$2:$H$13,4,FALSE)</f>
        <v>-27000</v>
      </c>
      <c r="AA414" s="10">
        <f ca="1">-VLOOKUP($D414,月別収支!$A$2:$H$13,6,FALSE)</f>
        <v>-10000</v>
      </c>
      <c r="AB414" s="10">
        <f ca="1">-(
VLOOKUP($D414,月別収支!$A$2:$H$13,5,FALSE)+IF(AND(入力項目!$I$27&lt;=$A414,ISEVEN($A414-入力項目!$I$27),入力項目!$I$28=$D414),入力項目!$I$26,0)
+IF(入力項目!$K$26=TRUE,
IFERROR(VLOOKUP($K414,マイカーローン計算!C:P,13,FALSE),0),
IFERROR(
  IF(AND($C414&gt;0,MOD($C414,入力項目!$N$22)=0,$D414=入力項目!$N$23),入力項目!$N$24,0),
 0
)
)
)</f>
        <v>-20000</v>
      </c>
      <c r="AC414" s="10">
        <f ca="1">-IF($A414&lt;入力項目!$N$33,入力項目!$N$35,IF(AND($A414=入力項目!$N$33,$D414&lt;=入力項目!$N$34),入力項目!$N$35,0))</f>
        <v>0</v>
      </c>
      <c r="AD414">
        <f ca="1">-(
_xlfn.IFS(
P414&lt;=入力項目!$S$11,0,
AND(P414&gt;=入力項目!$S$11+1,P414&lt;=3),IFERROR(VLOOKUP(入力項目!$S$12,子育て関連マスタ!$I$4:$M$5,4,FALSE),0),
AND(P414&gt;=4,P414&lt;=6),IFERROR(VLOOKUP(入力項目!$S$13,子育て関連マスタ!$I$9:$M$12,4,FALSE),0),
AND(P414&gt;=7,P414&lt;=12),IFERROR(VLOOKUP(入力項目!$S$14,子育て関連マスタ!$I$16:$M$17,4,FALSE),0),
AND(P414&gt;=13,P414&lt;=15),IFERROR(VLOOKUP(入力項目!$S$15,子育て関連マスタ!$I$21:$M$22,4,FALSE),0),
AND(P414&gt;=16,P414&lt;=18),IFERROR(VLOOKUP(入力項目!$S$16,子育て関連マスタ!$I$26:$M$28,4,FALSE),0),
AND(P414&gt;=19,P414&lt;=20,入力項目!$S$16="高専"),IFERROR(VLOOKUP(入力項目!$S$16,子育て関連マスタ!$I$26:$M$28,4,FALSE),0),
AND(P414&gt;=19,P414&lt;=20,入力項目!$S$16&lt;&gt;"高専"),IFERROR(VLOOKUP(入力項目!$S$17,子育て関連マスタ!$I$32:$M$37,4,FALSE),0),
AND(P414&gt;=21,P414&lt;=22,入力項目!$S$16="高専"),IFERROR(VLOOKUP(入力項目!$S$17,子育て関連マスタ!$I$32:$M$34,4,FALSE),0),
AND(P414&gt;=21,P414&lt;=22,入力項目!$S$16&lt;&gt;"高専"),IFERROR(VLOOKUP(入力項目!$S$17,子育て関連マスタ!$I$32:$M$34,4,FALSE),0),
P414&gt;=23,0
) +
IF($D414=4,
  IFERROR(_xlfn.IFS(
  P414&lt;=入力項目!$S$11,0,
  AND(P414=入力項目!$S$11),IFERROR(VLOOKUP(入力項目!$S$12,子育て関連マスタ!$I$4:$M$5,2,FALSE),0),
  AND(P414=4),IFERROR(VLOOKUP(入力項目!$S$13,子育て関連マスタ!$I$9:$M$12,2,FALSE),0),
  AND(P414=7),IFERROR(VLOOKUP(入力項目!$S$14,子育て関連マスタ!$I$16:$M$17,2,FALSE),0),
  AND(P414=13),IFERROR(VLOOKUP(入力項目!$S$15,子育て関連マスタ!$I$21:$M$22,2,FALSE),0),
  AND(P414=16),IFERROR(VLOOKUP(入力項目!$S$16,子育て関連マスタ!$I$26:$M$28,2,FALSE),0),
  AND(P414=19,入力項目!$S$16&lt;&gt;"高専"),IFERROR(VLOOKUP(入力項目!$S$17,子育て関連マスタ!$I$32:$M$37,2,FALSE),0),
  AND(P414=21,入力項目!$S$16="高専"),IFERROR(VLOOKUP(入力項目!$S$17,子育て関連マスタ!$I$32:$M$37,2,FALSE),0),
  P414&gt;=22,0
  ),0),0
) +
IF(AND(P414&gt;=1,P414&lt;=15),IF($D414=入力項目!$S$8,入力項目!$S$3,0),0) +
IF(AND(P414&gt;=1,P414&lt;=15),IF($D414=5,入力項目!$S$4,0),0) +
IF(AND(P414&gt;=1,P414&lt;=15),IF($D414=12,入力項目!$S$5,0),0) +
IF(AND(入力項目!$S$7=$A414,入力項目!$S$8=$D414),子育て関連マスタ!$C$14,0) +
IFERROR(IF(AND(YEAR(EDATE(DATE(入力項目!$S$7,入力項目!$S$8,1),1))=$A414,MONTH(EDATE(DATE(入力項目!$S$7,入力項目!$S$8,1),1))=$D414),子育て関連マスタ!$C$15,0),0) +
IF(AND(OR(P414=3,P414=5,P414=7),$D414=11),子育て関連マスタ!$C$17,0) +
IF(AND(P414=20,$D414=1),子育て関連マスタ!$C$18,0) +
IF(AND(P414=20,$D414=1),
IFERROR(_xlfn.IFS(
入力項目!$S$10="男",子育て関連マスタ!$C$18,
入力項目!$S$10="女",子育て関連マスタ!$C$19
),0),0
) +
IF(AND(P414&gt;=入力項目!$S$18,P414&lt;=入力項目!$S$19),入力項目!$S$20,0) +
IF(AND(P414&gt;=入力項目!$S$21,P414&lt;=入力項目!$S$22),入力項目!$S$23,0) +
IF(AND(P414&gt;=入力項目!$S$24,P414&lt;=入力項目!$S$25),入力項目!$S$26,0)
)</f>
        <v>0</v>
      </c>
      <c r="AE414">
        <f ca="1">-(
_xlfn.IFS(
Q414&lt;=入力項目!$S$11,0,
AND(Q414&gt;=入力項目!$S$11+1,Q414&lt;=3),IFERROR(VLOOKUP(入力項目!$S$12,子育て関連マスタ!$I$4:$M$5,4,FALSE),0),
AND(Q414&gt;=4,Q414&lt;=6),IFERROR(VLOOKUP(入力項目!$S$13,子育て関連マスタ!$I$9:$M$12,4,FALSE),0),
AND(Q414&gt;=7,Q414&lt;=12),IFERROR(VLOOKUP(入力項目!$S$14,子育て関連マスタ!$I$16:$M$17,4,FALSE),0),
AND(Q414&gt;=13,Q414&lt;=15),IFERROR(VLOOKUP(入力項目!$S$15,子育て関連マスタ!$I$21:$M$22,4,FALSE),0),
AND(Q414&gt;=16,Q414&lt;=18),IFERROR(VLOOKUP(入力項目!$S$16,子育て関連マスタ!$I$26:$M$28,4,FALSE),0),
AND(Q414&gt;=19,Q414&lt;=20,入力項目!$S$16="高専"),IFERROR(VLOOKUP(入力項目!$S$16,子育て関連マスタ!$I$26:$M$28,4,FALSE),0),
AND(Q414&gt;=19,Q414&lt;=20,入力項目!$S$16&lt;&gt;"高専"),IFERROR(VLOOKUP(入力項目!$S$17,子育て関連マスタ!$I$32:$M$37,4,FALSE),0),
AND(Q414&gt;=21,Q414&lt;=22,入力項目!$S$16="高専"),IFERROR(VLOOKUP(入力項目!$S$17,子育て関連マスタ!$I$32:$M$34,4,FALSE),0),
AND(Q414&gt;=21,Q414&lt;=22,入力項目!$S$16&lt;&gt;"高専"),IFERROR(VLOOKUP(入力項目!$S$17,子育て関連マスタ!$I$32:$M$34,4,FALSE),0),
Q414&gt;=23,0
) +
IF($D414=4,
  IFERROR(_xlfn.IFS(
  Q414&lt;=入力項目!$S$11,0,
  AND(Q414=入力項目!$S$11),IFERROR(VLOOKUP(入力項目!$S$12,子育て関連マスタ!$I$4:$M$5,2,FALSE),0),
  AND(Q414=4),IFERROR(VLOOKUP(入力項目!$S$13,子育て関連マスタ!$I$9:$M$12,2,FALSE),0),
  AND(Q414=7),IFERROR(VLOOKUP(入力項目!$S$14,子育て関連マスタ!$I$16:$M$17,2,FALSE),0),
  AND(Q414=13),IFERROR(VLOOKUP(入力項目!$S$15,子育て関連マスタ!$I$21:$M$22,2,FALSE),0),
  AND(Q414=16),IFERROR(VLOOKUP(入力項目!$S$16,子育て関連マスタ!$I$26:$M$28,2,FALSE),0),
  AND(Q414=19,入力項目!$S$16&lt;&gt;"高専"),IFERROR(VLOOKUP(入力項目!$S$17,子育て関連マスタ!$I$32:$M$37,2,FALSE),0),
  AND(Q414=21,入力項目!$S$16="高専"),IFERROR(VLOOKUP(入力項目!$S$17,子育て関連マスタ!$I$32:$M$37,2,FALSE),0),
  Q414&gt;=22,0
  ),0),0
) +
IF(AND(Q414&gt;=1,Q414&lt;=15),IF($D414=入力項目!$S$8,入力項目!$S$3,0),0) +
IF(AND(Q414&gt;=1,Q414&lt;=15),IF($D414=5,入力項目!$S$4,0),0) +
IF(AND(Q414&gt;=1,Q414&lt;=15),IF($D414=12,入力項目!$S$5,0),0) +
IF(AND(入力項目!$S$7=$A414,入力項目!$S$8=$D414),子育て関連マスタ!$C$14,0) +
IFERROR(IF(AND(YEAR(EDATE(DATE(入力項目!$S$7,入力項目!$S$8,1),1))=$A414,MONTH(EDATE(DATE(入力項目!$S$7,入力項目!$S$8,1),1))=$D414),子育て関連マスタ!$C$15,0),0) +
IF(AND(OR(Q414=3,Q414=5,Q414=7),$D414=11),子育て関連マスタ!$C$17,0) +
IF(AND(Q414=20,$D414=1),子育て関連マスタ!$C$18,0) +
IF(AND(Q414=20,$D414=1),
IFERROR(_xlfn.IFS(
入力項目!$S$10="男",子育て関連マスタ!$C$18,
入力項目!$S$10="女",子育て関連マスタ!$C$19
),0),0
) +
IF(AND(Q414&gt;=入力項目!$S$18,Q414&lt;=入力項目!$S$19),入力項目!$S$20,0) +
IF(AND(Q414&gt;=入力項目!$S$21,Q414&lt;=入力項目!$S$22),入力項目!$S$23,0) +
IF(AND(Q414&gt;=入力項目!$S$24,Q414&lt;=入力項目!$S$25),入力項目!$S$26,0)
)</f>
        <v>0</v>
      </c>
      <c r="AF414">
        <f ca="1">-(
_xlfn.IFS(
R414&lt;=入力項目!$S$11,0,
AND(R414&gt;=入力項目!$S$11+1,R414&lt;=3),IFERROR(VLOOKUP(入力項目!$S$12,子育て関連マスタ!$I$4:$M$5,4,FALSE),0),
AND(R414&gt;=4,R414&lt;=6),IFERROR(VLOOKUP(入力項目!$S$13,子育て関連マスタ!$I$9:$M$12,4,FALSE),0),
AND(R414&gt;=7,R414&lt;=12),IFERROR(VLOOKUP(入力項目!$S$14,子育て関連マスタ!$I$16:$M$17,4,FALSE),0),
AND(R414&gt;=13,R414&lt;=15),IFERROR(VLOOKUP(入力項目!$S$15,子育て関連マスタ!$I$21:$M$22,4,FALSE),0),
AND(R414&gt;=16,R414&lt;=18),IFERROR(VLOOKUP(入力項目!$S$16,子育て関連マスタ!$I$26:$M$28,4,FALSE),0),
AND(R414&gt;=19,R414&lt;=20,入力項目!$S$16="高専"),IFERROR(VLOOKUP(入力項目!$S$16,子育て関連マスタ!$I$26:$M$28,4,FALSE),0),
AND(R414&gt;=19,R414&lt;=20,入力項目!$S$16&lt;&gt;"高専"),IFERROR(VLOOKUP(入力項目!$S$17,子育て関連マスタ!$I$32:$M$37,4,FALSE),0),
AND(R414&gt;=21,R414&lt;=22,入力項目!$S$16="高専"),IFERROR(VLOOKUP(入力項目!$S$17,子育て関連マスタ!$I$32:$M$34,4,FALSE),0),
AND(R414&gt;=21,R414&lt;=22,入力項目!$S$16&lt;&gt;"高専"),IFERROR(VLOOKUP(入力項目!$S$17,子育て関連マスタ!$I$32:$M$34,4,FALSE),0),
R414&gt;=23,0
) +
IF($D414=4,
  IFERROR(_xlfn.IFS(
  R414&lt;=入力項目!$S$11,0,
  AND(R414=入力項目!$S$11),IFERROR(VLOOKUP(入力項目!$S$12,子育て関連マスタ!$I$4:$M$5,2,FALSE),0),
  AND(R414=4),IFERROR(VLOOKUP(入力項目!$S$13,子育て関連マスタ!$I$9:$M$12,2,FALSE),0),
  AND(R414=7),IFERROR(VLOOKUP(入力項目!$S$14,子育て関連マスタ!$I$16:$M$17,2,FALSE),0),
  AND(R414=13),IFERROR(VLOOKUP(入力項目!$S$15,子育て関連マスタ!$I$21:$M$22,2,FALSE),0),
  AND(R414=16),IFERROR(VLOOKUP(入力項目!$S$16,子育て関連マスタ!$I$26:$M$28,2,FALSE),0),
  AND(R414=19,入力項目!$S$16&lt;&gt;"高専"),IFERROR(VLOOKUP(入力項目!$S$17,子育て関連マスタ!$I$32:$M$37,2,FALSE),0),
  AND(R414=21,入力項目!$S$16="高専"),IFERROR(VLOOKUP(入力項目!$S$17,子育て関連マスタ!$I$32:$M$37,2,FALSE),0),
  R414&gt;=22,0
  ),0),0
) +
IF(AND(R414&gt;=1,R414&lt;=15),IF($D414=入力項目!$S$8,入力項目!$S$3,0),0) +
IF(AND(R414&gt;=1,R414&lt;=15),IF($D414=5,入力項目!$S$4,0),0) +
IF(AND(R414&gt;=1,R414&lt;=15),IF($D414=12,入力項目!$S$5,0),0) +
IF(AND(入力項目!$S$7=$A414,入力項目!$S$8=$D414),子育て関連マスタ!$C$14,0) +
IFERROR(IF(AND(YEAR(EDATE(DATE(入力項目!$S$7,入力項目!$S$8,1),1))=$A414,MONTH(EDATE(DATE(入力項目!$S$7,入力項目!$S$8,1),1))=$D414),子育て関連マスタ!$C$15,0),0) +
IF(AND(OR(R414=3,R414=5,R414=7),$D414=11),子育て関連マスタ!$C$17,0) +
IF(AND(R414=20,$D414=1),子育て関連マスタ!$C$18,0) +
IF(AND(R414=20,$D414=1),
IFERROR(_xlfn.IFS(
入力項目!$S$10="男",子育て関連マスタ!$C$18,
入力項目!$S$10="女",子育て関連マスタ!$C$19
),0),0
) +
IF(AND(R414&gt;=入力項目!$S$18,R414&lt;=入力項目!$S$19),入力項目!$S$20,0) +
IF(AND(R414&gt;=入力項目!$S$21,R414&lt;=入力項目!$S$22),入力項目!$S$23,0) +
IF(AND(R414&gt;=入力項目!$S$24,R414&lt;=入力項目!$S$25),入力項目!$S$26,0)
)</f>
        <v>0</v>
      </c>
      <c r="AG414">
        <f ca="1">-(
_xlfn.IFS(
S414&lt;=入力項目!$S$11,0,
AND(S414&gt;=入力項目!$S$11+1,S414&lt;=3),IFERROR(VLOOKUP(入力項目!$S$12,子育て関連マスタ!$I$4:$M$5,4,FALSE),0),
AND(S414&gt;=4,S414&lt;=6),IFERROR(VLOOKUP(入力項目!$S$13,子育て関連マスタ!$I$9:$M$12,4,FALSE),0),
AND(S414&gt;=7,S414&lt;=12),IFERROR(VLOOKUP(入力項目!$S$14,子育て関連マスタ!$I$16:$M$17,4,FALSE),0),
AND(S414&gt;=13,S414&lt;=15),IFERROR(VLOOKUP(入力項目!$S$15,子育て関連マスタ!$I$21:$M$22,4,FALSE),0),
AND(S414&gt;=16,S414&lt;=18),IFERROR(VLOOKUP(入力項目!$S$16,子育て関連マスタ!$I$26:$M$28,4,FALSE),0),
AND(S414&gt;=19,S414&lt;=20,入力項目!$S$16="高専"),IFERROR(VLOOKUP(入力項目!$S$16,子育て関連マスタ!$I$26:$M$28,4,FALSE),0),
AND(S414&gt;=19,S414&lt;=20,入力項目!$S$16&lt;&gt;"高専"),IFERROR(VLOOKUP(入力項目!$S$17,子育て関連マスタ!$I$32:$M$37,4,FALSE),0),
AND(S414&gt;=21,S414&lt;=22,入力項目!$S$16="高専"),IFERROR(VLOOKUP(入力項目!$S$17,子育て関連マスタ!$I$32:$M$34,4,FALSE),0),
AND(S414&gt;=21,S414&lt;=22,入力項目!$S$16&lt;&gt;"高専"),IFERROR(VLOOKUP(入力項目!$S$17,子育て関連マスタ!$I$32:$M$34,4,FALSE),0),
S414&gt;=23,0
) +
IF($D414=4,
  IFERROR(_xlfn.IFS(
  S414&lt;=入力項目!$S$11,0,
  AND(S414=入力項目!$S$11),IFERROR(VLOOKUP(入力項目!$S$12,子育て関連マスタ!$I$4:$M$5,2,FALSE),0),
  AND(S414=4),IFERROR(VLOOKUP(入力項目!$S$13,子育て関連マスタ!$I$9:$M$12,2,FALSE),0),
  AND(S414=7),IFERROR(VLOOKUP(入力項目!$S$14,子育て関連マスタ!$I$16:$M$17,2,FALSE),0),
  AND(S414=13),IFERROR(VLOOKUP(入力項目!$S$15,子育て関連マスタ!$I$21:$M$22,2,FALSE),0),
  AND(S414=16),IFERROR(VLOOKUP(入力項目!$S$16,子育て関連マスタ!$I$26:$M$28,2,FALSE),0),
  AND(S414=19,入力項目!$S$16&lt;&gt;"高専"),IFERROR(VLOOKUP(入力項目!$S$17,子育て関連マスタ!$I$32:$M$37,2,FALSE),0),
  AND(S414=21,入力項目!$S$16="高専"),IFERROR(VLOOKUP(入力項目!$S$17,子育て関連マスタ!$I$32:$M$37,2,FALSE),0),
  S414&gt;=22,0
  ),0),0
) +
IF(AND(S414&gt;=1,S414&lt;=15),IF($D414=入力項目!$S$8,入力項目!$S$3,0),0) +
IF(AND(S414&gt;=1,S414&lt;=15),IF($D414=5,入力項目!$S$4,0),0) +
IF(AND(S414&gt;=1,S414&lt;=15),IF($D414=12,入力項目!$S$5,0),0) +
IF(AND(入力項目!$S$7=$A414,入力項目!$S$8=$D414),子育て関連マスタ!$C$14,0) +
IFERROR(IF(AND(YEAR(EDATE(DATE(入力項目!$S$7,入力項目!$S$8,1),1))=$A414,MONTH(EDATE(DATE(入力項目!$S$7,入力項目!$S$8,1),1))=$D414),子育て関連マスタ!$C$15,0),0) +
IF(AND(OR(S414=3,S414=5,S414=7),$D414=11),子育て関連マスタ!$C$17,0) +
IF(AND(S414=20,$D414=1),子育て関連マスタ!$C$18,0) +
IF(AND(S414=20,$D414=1),
IFERROR(_xlfn.IFS(
入力項目!$S$10="男",子育て関連マスタ!$C$18,
入力項目!$S$10="女",子育て関連マスタ!$C$19
),0),0
) +
IF(AND(S414&gt;=入力項目!$S$18,S414&lt;=入力項目!$S$19),入力項目!$S$20,0) +
IF(AND(S414&gt;=入力項目!$S$21,S414&lt;=入力項目!$S$22),入力項目!$S$23,0) +
IF(AND(S414&gt;=入力項目!$S$24,S414&lt;=入力項目!$S$25),入力項目!$S$26,0)
)</f>
        <v>0</v>
      </c>
      <c r="AH414">
        <f ca="1">-(
_xlfn.IFS(
T414&lt;=入力項目!$S$11,0,
AND(T414&gt;=入力項目!$S$11+1,T414&lt;=3),IFERROR(VLOOKUP(入力項目!$S$12,子育て関連マスタ!$I$4:$M$5,4,FALSE),0),
AND(T414&gt;=4,T414&lt;=6),IFERROR(VLOOKUP(入力項目!$S$13,子育て関連マスタ!$I$9:$M$12,4,FALSE),0),
AND(T414&gt;=7,T414&lt;=12),IFERROR(VLOOKUP(入力項目!$S$14,子育て関連マスタ!$I$16:$M$17,4,FALSE),0),
AND(T414&gt;=13,T414&lt;=15),IFERROR(VLOOKUP(入力項目!$S$15,子育て関連マスタ!$I$21:$M$22,4,FALSE),0),
AND(T414&gt;=16,T414&lt;=18),IFERROR(VLOOKUP(入力項目!$S$16,子育て関連マスタ!$I$26:$M$28,4,FALSE),0),
AND(T414&gt;=19,T414&lt;=20,入力項目!$S$16="高専"),IFERROR(VLOOKUP(入力項目!$S$16,子育て関連マスタ!$I$26:$M$28,4,FALSE),0),
AND(T414&gt;=19,T414&lt;=20,入力項目!$S$16&lt;&gt;"高専"),IFERROR(VLOOKUP(入力項目!$S$17,子育て関連マスタ!$I$32:$M$37,4,FALSE),0),
AND(T414&gt;=21,T414&lt;=22,入力項目!$S$16="高専"),IFERROR(VLOOKUP(入力項目!$S$17,子育て関連マスタ!$I$32:$M$34,4,FALSE),0),
AND(T414&gt;=21,T414&lt;=22,入力項目!$S$16&lt;&gt;"高専"),IFERROR(VLOOKUP(入力項目!$S$17,子育て関連マスタ!$I$32:$M$34,4,FALSE),0),
T414&gt;=23,0
) +
IF($D414=4,
  IFERROR(_xlfn.IFS(
  T414&lt;=入力項目!$S$11,0,
  AND(T414=入力項目!$S$11),IFERROR(VLOOKUP(入力項目!$S$12,子育て関連マスタ!$I$4:$M$5,2,FALSE),0),
  AND(T414=4),IFERROR(VLOOKUP(入力項目!$S$13,子育て関連マスタ!$I$9:$M$12,2,FALSE),0),
  AND(T414=7),IFERROR(VLOOKUP(入力項目!$S$14,子育て関連マスタ!$I$16:$M$17,2,FALSE),0),
  AND(T414=13),IFERROR(VLOOKUP(入力項目!$S$15,子育て関連マスタ!$I$21:$M$22,2,FALSE),0),
  AND(T414=16),IFERROR(VLOOKUP(入力項目!$S$16,子育て関連マスタ!$I$26:$M$28,2,FALSE),0),
  AND(T414=19,入力項目!$S$16&lt;&gt;"高専"),IFERROR(VLOOKUP(入力項目!$S$17,子育て関連マスタ!$I$32:$M$37,2,FALSE),0),
  AND(T414=21,入力項目!$S$16="高専"),IFERROR(VLOOKUP(入力項目!$S$17,子育て関連マスタ!$I$32:$M$37,2,FALSE),0),
  T414&gt;=22,0
  ),0),0
) +
IF(AND(T414&gt;=1,T414&lt;=15),IF($D414=入力項目!$S$8,入力項目!$S$3,0),0) +
IF(AND(T414&gt;=1,T414&lt;=15),IF($D414=5,入力項目!$S$4,0),0) +
IF(AND(T414&gt;=1,T414&lt;=15),IF($D414=12,入力項目!$S$5,0),0) +
IF(AND(入力項目!$S$7=$A414,入力項目!$S$8=$D414),子育て関連マスタ!$C$14,0) +
IFERROR(IF(AND(YEAR(EDATE(DATE(入力項目!$S$7,入力項目!$S$8,1),1))=$A414,MONTH(EDATE(DATE(入力項目!$S$7,入力項目!$S$8,1),1))=$D414),子育て関連マスタ!$C$15,0),0) +
IF(AND(OR(T414=3,T414=5,T414=7),$D414=11),子育て関連マスタ!$C$17,0) +
IF(AND(T414=20,$D414=1),子育て関連マスタ!$C$18,0) +
IF(AND(T414=20,$D414=1),
IFERROR(_xlfn.IFS(
入力項目!$S$10="男",子育て関連マスタ!$C$18,
入力項目!$S$10="女",子育て関連マスタ!$C$19
),0),0
) +
IF(AND(T414&gt;=入力項目!$S$18,T414&lt;=入力項目!$S$19),入力項目!$S$20,0) +
IF(AND(T414&gt;=入力項目!$S$21,T414&lt;=入力項目!$S$22),入力項目!$S$23,0) +
IF(AND(T414&gt;=入力項目!$S$24,T414&lt;=入力項目!$S$25),入力項目!$S$26,0)
)</f>
        <v>0</v>
      </c>
      <c r="AI414">
        <f ca="1">-(
_xlfn.IFS(
U414&lt;=入力項目!$S$11,0,
AND(U414&gt;=入力項目!$S$11+1,U414&lt;=3),IFERROR(VLOOKUP(入力項目!$S$12,子育て関連マスタ!$I$4:$M$5,4,FALSE),0),
AND(U414&gt;=4,U414&lt;=6),IFERROR(VLOOKUP(入力項目!$S$13,子育て関連マスタ!$I$9:$M$12,4,FALSE),0),
AND(U414&gt;=7,U414&lt;=12),IFERROR(VLOOKUP(入力項目!$S$14,子育て関連マスタ!$I$16:$M$17,4,FALSE),0),
AND(U414&gt;=13,U414&lt;=15),IFERROR(VLOOKUP(入力項目!$S$15,子育て関連マスタ!$I$21:$M$22,4,FALSE),0),
AND(U414&gt;=16,U414&lt;=18),IFERROR(VLOOKUP(入力項目!$S$16,子育て関連マスタ!$I$26:$M$28,4,FALSE),0),
AND(U414&gt;=19,U414&lt;=20,入力項目!$S$16="高専"),IFERROR(VLOOKUP(入力項目!$S$16,子育て関連マスタ!$I$26:$M$28,4,FALSE),0),
AND(U414&gt;=19,U414&lt;=20,入力項目!$S$16&lt;&gt;"高専"),IFERROR(VLOOKUP(入力項目!$S$17,子育て関連マスタ!$I$32:$M$37,4,FALSE),0),
AND(U414&gt;=21,U414&lt;=22,入力項目!$S$16="高専"),IFERROR(VLOOKUP(入力項目!$S$17,子育て関連マスタ!$I$32:$M$34,4,FALSE),0),
AND(U414&gt;=21,U414&lt;=22,入力項目!$S$16&lt;&gt;"高専"),IFERROR(VLOOKUP(入力項目!$S$17,子育て関連マスタ!$I$32:$M$34,4,FALSE),0),
U414&gt;=23,0
) +
IF($D414=4,
  IFERROR(_xlfn.IFS(
  U414&lt;=入力項目!$S$11,0,
  AND(U414=入力項目!$S$11),IFERROR(VLOOKUP(入力項目!$S$12,子育て関連マスタ!$I$4:$M$5,2,FALSE),0),
  AND(U414=4),IFERROR(VLOOKUP(入力項目!$S$13,子育て関連マスタ!$I$9:$M$12,2,FALSE),0),
  AND(U414=7),IFERROR(VLOOKUP(入力項目!$S$14,子育て関連マスタ!$I$16:$M$17,2,FALSE),0),
  AND(U414=13),IFERROR(VLOOKUP(入力項目!$S$15,子育て関連マスタ!$I$21:$M$22,2,FALSE),0),
  AND(U414=16),IFERROR(VLOOKUP(入力項目!$S$16,子育て関連マスタ!$I$26:$M$28,2,FALSE),0),
  AND(U414=19,入力項目!$S$16&lt;&gt;"高専"),IFERROR(VLOOKUP(入力項目!$S$17,子育て関連マスタ!$I$32:$M$37,2,FALSE),0),
  AND(U414=21,入力項目!$S$16="高専"),IFERROR(VLOOKUP(入力項目!$S$17,子育て関連マスタ!$I$32:$M$37,2,FALSE),0),
  U414&gt;=22,0
  ),0),0
) +
IF(AND(U414&gt;=1,U414&lt;=15),IF($D414=入力項目!$S$8,入力項目!$S$3,0),0) +
IF(AND(U414&gt;=1,U414&lt;=15),IF($D414=5,入力項目!$S$4,0),0) +
IF(AND(U414&gt;=1,U414&lt;=15),IF($D414=12,入力項目!$S$5,0),0) +
IF(AND(入力項目!$S$7=$A414,入力項目!$S$8=$D414),子育て関連マスタ!$C$14,0) +
IFERROR(IF(AND(YEAR(EDATE(DATE(入力項目!$S$7,入力項目!$S$8,1),1))=$A414,MONTH(EDATE(DATE(入力項目!$S$7,入力項目!$S$8,1),1))=$D414),子育て関連マスタ!$C$15,0),0) +
IF(AND(OR(U414=3,U414=5,U414=7),$D414=11),子育て関連マスタ!$C$17,0) +
IF(AND(U414=20,$D414=1),子育て関連マスタ!$C$18,0) +
IF(AND(U414=20,$D414=1),
IFERROR(_xlfn.IFS(
入力項目!$S$10="男",子育て関連マスタ!$C$18,
入力項目!$S$10="女",子育て関連マスタ!$C$19
),0),0
) +
IF(AND(U414&gt;=入力項目!$S$18,U414&lt;=入力項目!$S$19),入力項目!$S$20,0) +
IF(AND(U414&gt;=入力項目!$S$21,U414&lt;=入力項目!$S$22),入力項目!$S$23,0) +
IF(AND(U414&gt;=入力項目!$S$24,U414&lt;=入力項目!$S$25),入力項目!$S$26,0)
)</f>
        <v>0</v>
      </c>
      <c r="AJ414" s="10">
        <f ca="1">-VLOOKUP($D414,月別収支!$A$2:$H$13,7,FALSE)</f>
        <v>-20000</v>
      </c>
    </row>
    <row r="415" spans="1:36" x14ac:dyDescent="0.4">
      <c r="A415">
        <f t="shared" ca="1" si="105"/>
        <v>2059</v>
      </c>
      <c r="B415">
        <f t="shared" ca="1" si="112"/>
        <v>2058</v>
      </c>
      <c r="C415">
        <f t="shared" ca="1" si="113"/>
        <v>35</v>
      </c>
      <c r="D415">
        <f t="shared" ca="1" si="106"/>
        <v>1</v>
      </c>
      <c r="E415" t="str">
        <f t="shared" ca="1" si="107"/>
        <v>2059年1月</v>
      </c>
      <c r="F415">
        <f ca="1">IF(OR(入力項目!$N$5&lt;$A415,AND(入力項目!$N$5=$A415,入力項目!$N$6&lt;$D415)),IF(F414=0,1,IF(G415=12,F414+1,F414)),0)</f>
        <v>34</v>
      </c>
      <c r="G415">
        <f ca="1">IF(OR(入力項目!$N$5&lt;$A415,AND(入力項目!$N$5=$A415,入力項目!$N$6&lt;$D415)),IF(G414=12,1,G414+1),0)</f>
        <v>3</v>
      </c>
      <c r="H415" t="str">
        <f t="shared" ca="1" si="108"/>
        <v>34_3</v>
      </c>
      <c r="I415">
        <f ca="1">IF(
  IFERROR(AND($C415&gt;0,MOD($C415,入力項目!$N$22)=0,$D415=入力項目!$N$23), FALSE),
  1,
  IF(
    AND(I414&gt;0,J414=12),
    IF(I414=入力項目!$N$28, 0, I414+1),
    I414
  )
)</f>
        <v>0</v>
      </c>
      <c r="J415">
        <f ca="1">IF($D415=入力項目!$N$23,1,IFERROR(J414+1,1))</f>
        <v>8</v>
      </c>
      <c r="K415" t="str">
        <f t="shared" ca="1" si="109"/>
        <v>0_8</v>
      </c>
      <c r="L415">
        <f ca="1">L414+IF(入力項目!$D$4=$D415,1,0)</f>
        <v>63</v>
      </c>
      <c r="M415" t="str">
        <f t="shared" ca="1" si="110"/>
        <v>63歳</v>
      </c>
      <c r="N415">
        <f t="shared" ca="1" si="114"/>
        <v>64</v>
      </c>
      <c r="O415" t="str">
        <f t="shared" ca="1" si="111"/>
        <v>64歳</v>
      </c>
      <c r="P415">
        <f t="shared" ca="1" si="115"/>
        <v>38</v>
      </c>
      <c r="Q415">
        <f t="shared" ca="1" si="116"/>
        <v>36</v>
      </c>
      <c r="R415">
        <f t="shared" ca="1" si="117"/>
        <v>2059</v>
      </c>
      <c r="S415">
        <f t="shared" ca="1" si="118"/>
        <v>2059</v>
      </c>
      <c r="T415">
        <f t="shared" ca="1" si="119"/>
        <v>2059</v>
      </c>
      <c r="U415">
        <f t="shared" ca="1" si="120"/>
        <v>2059</v>
      </c>
      <c r="V415" s="10">
        <f t="shared" ca="1" si="121"/>
        <v>52656445</v>
      </c>
      <c r="W415" s="10">
        <f ca="1">IF($L415&lt;その他マスタ!$B$1,VLOOKUP($D415,月別収支!$A$2:$H$13,2,FALSE),その他マスタ!$B$3)+IF(AND($L415=その他マスタ!$B$1,入力項目!$I$9="あり",$D415=入力項目!$D$4),その他マスタ!$B$2,0)</f>
        <v>300000</v>
      </c>
      <c r="X415" s="10">
        <f ca="1">-IF(入力項目!$K$5=TRUE,
IF($F415+$G415&lt;3,VLOOKUP($D415,月別収支!$A$2:$H$13,8,FALSE),0)+IFERROR(VLOOKUP($H415,住宅ローン計算!C:P,13,FALSE),0)+IF($F415&gt;1,IF(OR($G415=3,$G415=6,$G415=9,$G415=12),ROUNDUP(入力項目!$N$18/4,0),0),0),
VLOOKUP($D415,月別収支!$A$2:$H$13,8,FALSE))</f>
        <v>-91090</v>
      </c>
      <c r="Y415" s="10">
        <f ca="1">-VLOOKUP($D415,月別収支!$A$2:$H$13,3,FALSE)</f>
        <v>-75000</v>
      </c>
      <c r="Z415" s="10">
        <f ca="1">-VLOOKUP($D415,月別収支!$A$2:$H$13,4,FALSE)</f>
        <v>-27000</v>
      </c>
      <c r="AA415" s="10">
        <f ca="1">-VLOOKUP($D415,月別収支!$A$2:$H$13,6,FALSE)</f>
        <v>-10000</v>
      </c>
      <c r="AB415" s="10">
        <f ca="1">-(
VLOOKUP($D415,月別収支!$A$2:$H$13,5,FALSE)+IF(AND(入力項目!$I$27&lt;=$A415,ISEVEN($A415-入力項目!$I$27),入力項目!$I$28=$D415),入力項目!$I$26,0)
+IF(入力項目!$K$26=TRUE,
IFERROR(VLOOKUP($K415,マイカーローン計算!C:P,13,FALSE),0),
IFERROR(
  IF(AND($C415&gt;0,MOD($C415,入力項目!$N$22)=0,$D415=入力項目!$N$23),入力項目!$N$24,0),
 0
)
)
)</f>
        <v>-20000</v>
      </c>
      <c r="AC415" s="10">
        <f ca="1">-IF($A415&lt;入力項目!$N$33,入力項目!$N$35,IF(AND($A415=入力項目!$N$33,$D415&lt;=入力項目!$N$34),入力項目!$N$35,0))</f>
        <v>0</v>
      </c>
      <c r="AD415">
        <f ca="1">-(
_xlfn.IFS(
P415&lt;=入力項目!$S$11,0,
AND(P415&gt;=入力項目!$S$11+1,P415&lt;=3),IFERROR(VLOOKUP(入力項目!$S$12,子育て関連マスタ!$I$4:$M$5,4,FALSE),0),
AND(P415&gt;=4,P415&lt;=6),IFERROR(VLOOKUP(入力項目!$S$13,子育て関連マスタ!$I$9:$M$12,4,FALSE),0),
AND(P415&gt;=7,P415&lt;=12),IFERROR(VLOOKUP(入力項目!$S$14,子育て関連マスタ!$I$16:$M$17,4,FALSE),0),
AND(P415&gt;=13,P415&lt;=15),IFERROR(VLOOKUP(入力項目!$S$15,子育て関連マスタ!$I$21:$M$22,4,FALSE),0),
AND(P415&gt;=16,P415&lt;=18),IFERROR(VLOOKUP(入力項目!$S$16,子育て関連マスタ!$I$26:$M$28,4,FALSE),0),
AND(P415&gt;=19,P415&lt;=20,入力項目!$S$16="高専"),IFERROR(VLOOKUP(入力項目!$S$16,子育て関連マスタ!$I$26:$M$28,4,FALSE),0),
AND(P415&gt;=19,P415&lt;=20,入力項目!$S$16&lt;&gt;"高専"),IFERROR(VLOOKUP(入力項目!$S$17,子育て関連マスタ!$I$32:$M$37,4,FALSE),0),
AND(P415&gt;=21,P415&lt;=22,入力項目!$S$16="高専"),IFERROR(VLOOKUP(入力項目!$S$17,子育て関連マスタ!$I$32:$M$34,4,FALSE),0),
AND(P415&gt;=21,P415&lt;=22,入力項目!$S$16&lt;&gt;"高専"),IFERROR(VLOOKUP(入力項目!$S$17,子育て関連マスタ!$I$32:$M$34,4,FALSE),0),
P415&gt;=23,0
) +
IF($D415=4,
  IFERROR(_xlfn.IFS(
  P415&lt;=入力項目!$S$11,0,
  AND(P415=入力項目!$S$11),IFERROR(VLOOKUP(入力項目!$S$12,子育て関連マスタ!$I$4:$M$5,2,FALSE),0),
  AND(P415=4),IFERROR(VLOOKUP(入力項目!$S$13,子育て関連マスタ!$I$9:$M$12,2,FALSE),0),
  AND(P415=7),IFERROR(VLOOKUP(入力項目!$S$14,子育て関連マスタ!$I$16:$M$17,2,FALSE),0),
  AND(P415=13),IFERROR(VLOOKUP(入力項目!$S$15,子育て関連マスタ!$I$21:$M$22,2,FALSE),0),
  AND(P415=16),IFERROR(VLOOKUP(入力項目!$S$16,子育て関連マスタ!$I$26:$M$28,2,FALSE),0),
  AND(P415=19,入力項目!$S$16&lt;&gt;"高専"),IFERROR(VLOOKUP(入力項目!$S$17,子育て関連マスタ!$I$32:$M$37,2,FALSE),0),
  AND(P415=21,入力項目!$S$16="高専"),IFERROR(VLOOKUP(入力項目!$S$17,子育て関連マスタ!$I$32:$M$37,2,FALSE),0),
  P415&gt;=22,0
  ),0),0
) +
IF(AND(P415&gt;=1,P415&lt;=15),IF($D415=入力項目!$S$8,入力項目!$S$3,0),0) +
IF(AND(P415&gt;=1,P415&lt;=15),IF($D415=5,入力項目!$S$4,0),0) +
IF(AND(P415&gt;=1,P415&lt;=15),IF($D415=12,入力項目!$S$5,0),0) +
IF(AND(入力項目!$S$7=$A415,入力項目!$S$8=$D415),子育て関連マスタ!$C$14,0) +
IFERROR(IF(AND(YEAR(EDATE(DATE(入力項目!$S$7,入力項目!$S$8,1),1))=$A415,MONTH(EDATE(DATE(入力項目!$S$7,入力項目!$S$8,1),1))=$D415),子育て関連マスタ!$C$15,0),0) +
IF(AND(OR(P415=3,P415=5,P415=7),$D415=11),子育て関連マスタ!$C$17,0) +
IF(AND(P415=20,$D415=1),子育て関連マスタ!$C$18,0) +
IF(AND(P415=20,$D415=1),
IFERROR(_xlfn.IFS(
入力項目!$S$10="男",子育て関連マスタ!$C$18,
入力項目!$S$10="女",子育て関連マスタ!$C$19
),0),0
) +
IF(AND(P415&gt;=入力項目!$S$18,P415&lt;=入力項目!$S$19),入力項目!$S$20,0) +
IF(AND(P415&gt;=入力項目!$S$21,P415&lt;=入力項目!$S$22),入力項目!$S$23,0) +
IF(AND(P415&gt;=入力項目!$S$24,P415&lt;=入力項目!$S$25),入力項目!$S$26,0)
)</f>
        <v>0</v>
      </c>
      <c r="AE415">
        <f ca="1">-(
_xlfn.IFS(
Q415&lt;=入力項目!$S$11,0,
AND(Q415&gt;=入力項目!$S$11+1,Q415&lt;=3),IFERROR(VLOOKUP(入力項目!$S$12,子育て関連マスタ!$I$4:$M$5,4,FALSE),0),
AND(Q415&gt;=4,Q415&lt;=6),IFERROR(VLOOKUP(入力項目!$S$13,子育て関連マスタ!$I$9:$M$12,4,FALSE),0),
AND(Q415&gt;=7,Q415&lt;=12),IFERROR(VLOOKUP(入力項目!$S$14,子育て関連マスタ!$I$16:$M$17,4,FALSE),0),
AND(Q415&gt;=13,Q415&lt;=15),IFERROR(VLOOKUP(入力項目!$S$15,子育て関連マスタ!$I$21:$M$22,4,FALSE),0),
AND(Q415&gt;=16,Q415&lt;=18),IFERROR(VLOOKUP(入力項目!$S$16,子育て関連マスタ!$I$26:$M$28,4,FALSE),0),
AND(Q415&gt;=19,Q415&lt;=20,入力項目!$S$16="高専"),IFERROR(VLOOKUP(入力項目!$S$16,子育て関連マスタ!$I$26:$M$28,4,FALSE),0),
AND(Q415&gt;=19,Q415&lt;=20,入力項目!$S$16&lt;&gt;"高専"),IFERROR(VLOOKUP(入力項目!$S$17,子育て関連マスタ!$I$32:$M$37,4,FALSE),0),
AND(Q415&gt;=21,Q415&lt;=22,入力項目!$S$16="高専"),IFERROR(VLOOKUP(入力項目!$S$17,子育て関連マスタ!$I$32:$M$34,4,FALSE),0),
AND(Q415&gt;=21,Q415&lt;=22,入力項目!$S$16&lt;&gt;"高専"),IFERROR(VLOOKUP(入力項目!$S$17,子育て関連マスタ!$I$32:$M$34,4,FALSE),0),
Q415&gt;=23,0
) +
IF($D415=4,
  IFERROR(_xlfn.IFS(
  Q415&lt;=入力項目!$S$11,0,
  AND(Q415=入力項目!$S$11),IFERROR(VLOOKUP(入力項目!$S$12,子育て関連マスタ!$I$4:$M$5,2,FALSE),0),
  AND(Q415=4),IFERROR(VLOOKUP(入力項目!$S$13,子育て関連マスタ!$I$9:$M$12,2,FALSE),0),
  AND(Q415=7),IFERROR(VLOOKUP(入力項目!$S$14,子育て関連マスタ!$I$16:$M$17,2,FALSE),0),
  AND(Q415=13),IFERROR(VLOOKUP(入力項目!$S$15,子育て関連マスタ!$I$21:$M$22,2,FALSE),0),
  AND(Q415=16),IFERROR(VLOOKUP(入力項目!$S$16,子育て関連マスタ!$I$26:$M$28,2,FALSE),0),
  AND(Q415=19,入力項目!$S$16&lt;&gt;"高専"),IFERROR(VLOOKUP(入力項目!$S$17,子育て関連マスタ!$I$32:$M$37,2,FALSE),0),
  AND(Q415=21,入力項目!$S$16="高専"),IFERROR(VLOOKUP(入力項目!$S$17,子育て関連マスタ!$I$32:$M$37,2,FALSE),0),
  Q415&gt;=22,0
  ),0),0
) +
IF(AND(Q415&gt;=1,Q415&lt;=15),IF($D415=入力項目!$S$8,入力項目!$S$3,0),0) +
IF(AND(Q415&gt;=1,Q415&lt;=15),IF($D415=5,入力項目!$S$4,0),0) +
IF(AND(Q415&gt;=1,Q415&lt;=15),IF($D415=12,入力項目!$S$5,0),0) +
IF(AND(入力項目!$S$7=$A415,入力項目!$S$8=$D415),子育て関連マスタ!$C$14,0) +
IFERROR(IF(AND(YEAR(EDATE(DATE(入力項目!$S$7,入力項目!$S$8,1),1))=$A415,MONTH(EDATE(DATE(入力項目!$S$7,入力項目!$S$8,1),1))=$D415),子育て関連マスタ!$C$15,0),0) +
IF(AND(OR(Q415=3,Q415=5,Q415=7),$D415=11),子育て関連マスタ!$C$17,0) +
IF(AND(Q415=20,$D415=1),子育て関連マスタ!$C$18,0) +
IF(AND(Q415=20,$D415=1),
IFERROR(_xlfn.IFS(
入力項目!$S$10="男",子育て関連マスタ!$C$18,
入力項目!$S$10="女",子育て関連マスタ!$C$19
),0),0
) +
IF(AND(Q415&gt;=入力項目!$S$18,Q415&lt;=入力項目!$S$19),入力項目!$S$20,0) +
IF(AND(Q415&gt;=入力項目!$S$21,Q415&lt;=入力項目!$S$22),入力項目!$S$23,0) +
IF(AND(Q415&gt;=入力項目!$S$24,Q415&lt;=入力項目!$S$25),入力項目!$S$26,0)
)</f>
        <v>0</v>
      </c>
      <c r="AF415">
        <f ca="1">-(
_xlfn.IFS(
R415&lt;=入力項目!$S$11,0,
AND(R415&gt;=入力項目!$S$11+1,R415&lt;=3),IFERROR(VLOOKUP(入力項目!$S$12,子育て関連マスタ!$I$4:$M$5,4,FALSE),0),
AND(R415&gt;=4,R415&lt;=6),IFERROR(VLOOKUP(入力項目!$S$13,子育て関連マスタ!$I$9:$M$12,4,FALSE),0),
AND(R415&gt;=7,R415&lt;=12),IFERROR(VLOOKUP(入力項目!$S$14,子育て関連マスタ!$I$16:$M$17,4,FALSE),0),
AND(R415&gt;=13,R415&lt;=15),IFERROR(VLOOKUP(入力項目!$S$15,子育て関連マスタ!$I$21:$M$22,4,FALSE),0),
AND(R415&gt;=16,R415&lt;=18),IFERROR(VLOOKUP(入力項目!$S$16,子育て関連マスタ!$I$26:$M$28,4,FALSE),0),
AND(R415&gt;=19,R415&lt;=20,入力項目!$S$16="高専"),IFERROR(VLOOKUP(入力項目!$S$16,子育て関連マスタ!$I$26:$M$28,4,FALSE),0),
AND(R415&gt;=19,R415&lt;=20,入力項目!$S$16&lt;&gt;"高専"),IFERROR(VLOOKUP(入力項目!$S$17,子育て関連マスタ!$I$32:$M$37,4,FALSE),0),
AND(R415&gt;=21,R415&lt;=22,入力項目!$S$16="高専"),IFERROR(VLOOKUP(入力項目!$S$17,子育て関連マスタ!$I$32:$M$34,4,FALSE),0),
AND(R415&gt;=21,R415&lt;=22,入力項目!$S$16&lt;&gt;"高専"),IFERROR(VLOOKUP(入力項目!$S$17,子育て関連マスタ!$I$32:$M$34,4,FALSE),0),
R415&gt;=23,0
) +
IF($D415=4,
  IFERROR(_xlfn.IFS(
  R415&lt;=入力項目!$S$11,0,
  AND(R415=入力項目!$S$11),IFERROR(VLOOKUP(入力項目!$S$12,子育て関連マスタ!$I$4:$M$5,2,FALSE),0),
  AND(R415=4),IFERROR(VLOOKUP(入力項目!$S$13,子育て関連マスタ!$I$9:$M$12,2,FALSE),0),
  AND(R415=7),IFERROR(VLOOKUP(入力項目!$S$14,子育て関連マスタ!$I$16:$M$17,2,FALSE),0),
  AND(R415=13),IFERROR(VLOOKUP(入力項目!$S$15,子育て関連マスタ!$I$21:$M$22,2,FALSE),0),
  AND(R415=16),IFERROR(VLOOKUP(入力項目!$S$16,子育て関連マスタ!$I$26:$M$28,2,FALSE),0),
  AND(R415=19,入力項目!$S$16&lt;&gt;"高専"),IFERROR(VLOOKUP(入力項目!$S$17,子育て関連マスタ!$I$32:$M$37,2,FALSE),0),
  AND(R415=21,入力項目!$S$16="高専"),IFERROR(VLOOKUP(入力項目!$S$17,子育て関連マスタ!$I$32:$M$37,2,FALSE),0),
  R415&gt;=22,0
  ),0),0
) +
IF(AND(R415&gt;=1,R415&lt;=15),IF($D415=入力項目!$S$8,入力項目!$S$3,0),0) +
IF(AND(R415&gt;=1,R415&lt;=15),IF($D415=5,入力項目!$S$4,0),0) +
IF(AND(R415&gt;=1,R415&lt;=15),IF($D415=12,入力項目!$S$5,0),0) +
IF(AND(入力項目!$S$7=$A415,入力項目!$S$8=$D415),子育て関連マスタ!$C$14,0) +
IFERROR(IF(AND(YEAR(EDATE(DATE(入力項目!$S$7,入力項目!$S$8,1),1))=$A415,MONTH(EDATE(DATE(入力項目!$S$7,入力項目!$S$8,1),1))=$D415),子育て関連マスタ!$C$15,0),0) +
IF(AND(OR(R415=3,R415=5,R415=7),$D415=11),子育て関連マスタ!$C$17,0) +
IF(AND(R415=20,$D415=1),子育て関連マスタ!$C$18,0) +
IF(AND(R415=20,$D415=1),
IFERROR(_xlfn.IFS(
入力項目!$S$10="男",子育て関連マスタ!$C$18,
入力項目!$S$10="女",子育て関連マスタ!$C$19
),0),0
) +
IF(AND(R415&gt;=入力項目!$S$18,R415&lt;=入力項目!$S$19),入力項目!$S$20,0) +
IF(AND(R415&gt;=入力項目!$S$21,R415&lt;=入力項目!$S$22),入力項目!$S$23,0) +
IF(AND(R415&gt;=入力項目!$S$24,R415&lt;=入力項目!$S$25),入力項目!$S$26,0)
)</f>
        <v>0</v>
      </c>
      <c r="AG415">
        <f ca="1">-(
_xlfn.IFS(
S415&lt;=入力項目!$S$11,0,
AND(S415&gt;=入力項目!$S$11+1,S415&lt;=3),IFERROR(VLOOKUP(入力項目!$S$12,子育て関連マスタ!$I$4:$M$5,4,FALSE),0),
AND(S415&gt;=4,S415&lt;=6),IFERROR(VLOOKUP(入力項目!$S$13,子育て関連マスタ!$I$9:$M$12,4,FALSE),0),
AND(S415&gt;=7,S415&lt;=12),IFERROR(VLOOKUP(入力項目!$S$14,子育て関連マスタ!$I$16:$M$17,4,FALSE),0),
AND(S415&gt;=13,S415&lt;=15),IFERROR(VLOOKUP(入力項目!$S$15,子育て関連マスタ!$I$21:$M$22,4,FALSE),0),
AND(S415&gt;=16,S415&lt;=18),IFERROR(VLOOKUP(入力項目!$S$16,子育て関連マスタ!$I$26:$M$28,4,FALSE),0),
AND(S415&gt;=19,S415&lt;=20,入力項目!$S$16="高専"),IFERROR(VLOOKUP(入力項目!$S$16,子育て関連マスタ!$I$26:$M$28,4,FALSE),0),
AND(S415&gt;=19,S415&lt;=20,入力項目!$S$16&lt;&gt;"高専"),IFERROR(VLOOKUP(入力項目!$S$17,子育て関連マスタ!$I$32:$M$37,4,FALSE),0),
AND(S415&gt;=21,S415&lt;=22,入力項目!$S$16="高専"),IFERROR(VLOOKUP(入力項目!$S$17,子育て関連マスタ!$I$32:$M$34,4,FALSE),0),
AND(S415&gt;=21,S415&lt;=22,入力項目!$S$16&lt;&gt;"高専"),IFERROR(VLOOKUP(入力項目!$S$17,子育て関連マスタ!$I$32:$M$34,4,FALSE),0),
S415&gt;=23,0
) +
IF($D415=4,
  IFERROR(_xlfn.IFS(
  S415&lt;=入力項目!$S$11,0,
  AND(S415=入力項目!$S$11),IFERROR(VLOOKUP(入力項目!$S$12,子育て関連マスタ!$I$4:$M$5,2,FALSE),0),
  AND(S415=4),IFERROR(VLOOKUP(入力項目!$S$13,子育て関連マスタ!$I$9:$M$12,2,FALSE),0),
  AND(S415=7),IFERROR(VLOOKUP(入力項目!$S$14,子育て関連マスタ!$I$16:$M$17,2,FALSE),0),
  AND(S415=13),IFERROR(VLOOKUP(入力項目!$S$15,子育て関連マスタ!$I$21:$M$22,2,FALSE),0),
  AND(S415=16),IFERROR(VLOOKUP(入力項目!$S$16,子育て関連マスタ!$I$26:$M$28,2,FALSE),0),
  AND(S415=19,入力項目!$S$16&lt;&gt;"高専"),IFERROR(VLOOKUP(入力項目!$S$17,子育て関連マスタ!$I$32:$M$37,2,FALSE),0),
  AND(S415=21,入力項目!$S$16="高専"),IFERROR(VLOOKUP(入力項目!$S$17,子育て関連マスタ!$I$32:$M$37,2,FALSE),0),
  S415&gt;=22,0
  ),0),0
) +
IF(AND(S415&gt;=1,S415&lt;=15),IF($D415=入力項目!$S$8,入力項目!$S$3,0),0) +
IF(AND(S415&gt;=1,S415&lt;=15),IF($D415=5,入力項目!$S$4,0),0) +
IF(AND(S415&gt;=1,S415&lt;=15),IF($D415=12,入力項目!$S$5,0),0) +
IF(AND(入力項目!$S$7=$A415,入力項目!$S$8=$D415),子育て関連マスタ!$C$14,0) +
IFERROR(IF(AND(YEAR(EDATE(DATE(入力項目!$S$7,入力項目!$S$8,1),1))=$A415,MONTH(EDATE(DATE(入力項目!$S$7,入力項目!$S$8,1),1))=$D415),子育て関連マスタ!$C$15,0),0) +
IF(AND(OR(S415=3,S415=5,S415=7),$D415=11),子育て関連マスタ!$C$17,0) +
IF(AND(S415=20,$D415=1),子育て関連マスタ!$C$18,0) +
IF(AND(S415=20,$D415=1),
IFERROR(_xlfn.IFS(
入力項目!$S$10="男",子育て関連マスタ!$C$18,
入力項目!$S$10="女",子育て関連マスタ!$C$19
),0),0
) +
IF(AND(S415&gt;=入力項目!$S$18,S415&lt;=入力項目!$S$19),入力項目!$S$20,0) +
IF(AND(S415&gt;=入力項目!$S$21,S415&lt;=入力項目!$S$22),入力項目!$S$23,0) +
IF(AND(S415&gt;=入力項目!$S$24,S415&lt;=入力項目!$S$25),入力項目!$S$26,0)
)</f>
        <v>0</v>
      </c>
      <c r="AH415">
        <f ca="1">-(
_xlfn.IFS(
T415&lt;=入力項目!$S$11,0,
AND(T415&gt;=入力項目!$S$11+1,T415&lt;=3),IFERROR(VLOOKUP(入力項目!$S$12,子育て関連マスタ!$I$4:$M$5,4,FALSE),0),
AND(T415&gt;=4,T415&lt;=6),IFERROR(VLOOKUP(入力項目!$S$13,子育て関連マスタ!$I$9:$M$12,4,FALSE),0),
AND(T415&gt;=7,T415&lt;=12),IFERROR(VLOOKUP(入力項目!$S$14,子育て関連マスタ!$I$16:$M$17,4,FALSE),0),
AND(T415&gt;=13,T415&lt;=15),IFERROR(VLOOKUP(入力項目!$S$15,子育て関連マスタ!$I$21:$M$22,4,FALSE),0),
AND(T415&gt;=16,T415&lt;=18),IFERROR(VLOOKUP(入力項目!$S$16,子育て関連マスタ!$I$26:$M$28,4,FALSE),0),
AND(T415&gt;=19,T415&lt;=20,入力項目!$S$16="高専"),IFERROR(VLOOKUP(入力項目!$S$16,子育て関連マスタ!$I$26:$M$28,4,FALSE),0),
AND(T415&gt;=19,T415&lt;=20,入力項目!$S$16&lt;&gt;"高専"),IFERROR(VLOOKUP(入力項目!$S$17,子育て関連マスタ!$I$32:$M$37,4,FALSE),0),
AND(T415&gt;=21,T415&lt;=22,入力項目!$S$16="高専"),IFERROR(VLOOKUP(入力項目!$S$17,子育て関連マスタ!$I$32:$M$34,4,FALSE),0),
AND(T415&gt;=21,T415&lt;=22,入力項目!$S$16&lt;&gt;"高専"),IFERROR(VLOOKUP(入力項目!$S$17,子育て関連マスタ!$I$32:$M$34,4,FALSE),0),
T415&gt;=23,0
) +
IF($D415=4,
  IFERROR(_xlfn.IFS(
  T415&lt;=入力項目!$S$11,0,
  AND(T415=入力項目!$S$11),IFERROR(VLOOKUP(入力項目!$S$12,子育て関連マスタ!$I$4:$M$5,2,FALSE),0),
  AND(T415=4),IFERROR(VLOOKUP(入力項目!$S$13,子育て関連マスタ!$I$9:$M$12,2,FALSE),0),
  AND(T415=7),IFERROR(VLOOKUP(入力項目!$S$14,子育て関連マスタ!$I$16:$M$17,2,FALSE),0),
  AND(T415=13),IFERROR(VLOOKUP(入力項目!$S$15,子育て関連マスタ!$I$21:$M$22,2,FALSE),0),
  AND(T415=16),IFERROR(VLOOKUP(入力項目!$S$16,子育て関連マスタ!$I$26:$M$28,2,FALSE),0),
  AND(T415=19,入力項目!$S$16&lt;&gt;"高専"),IFERROR(VLOOKUP(入力項目!$S$17,子育て関連マスタ!$I$32:$M$37,2,FALSE),0),
  AND(T415=21,入力項目!$S$16="高専"),IFERROR(VLOOKUP(入力項目!$S$17,子育て関連マスタ!$I$32:$M$37,2,FALSE),0),
  T415&gt;=22,0
  ),0),0
) +
IF(AND(T415&gt;=1,T415&lt;=15),IF($D415=入力項目!$S$8,入力項目!$S$3,0),0) +
IF(AND(T415&gt;=1,T415&lt;=15),IF($D415=5,入力項目!$S$4,0),0) +
IF(AND(T415&gt;=1,T415&lt;=15),IF($D415=12,入力項目!$S$5,0),0) +
IF(AND(入力項目!$S$7=$A415,入力項目!$S$8=$D415),子育て関連マスタ!$C$14,0) +
IFERROR(IF(AND(YEAR(EDATE(DATE(入力項目!$S$7,入力項目!$S$8,1),1))=$A415,MONTH(EDATE(DATE(入力項目!$S$7,入力項目!$S$8,1),1))=$D415),子育て関連マスタ!$C$15,0),0) +
IF(AND(OR(T415=3,T415=5,T415=7),$D415=11),子育て関連マスタ!$C$17,0) +
IF(AND(T415=20,$D415=1),子育て関連マスタ!$C$18,0) +
IF(AND(T415=20,$D415=1),
IFERROR(_xlfn.IFS(
入力項目!$S$10="男",子育て関連マスタ!$C$18,
入力項目!$S$10="女",子育て関連マスタ!$C$19
),0),0
) +
IF(AND(T415&gt;=入力項目!$S$18,T415&lt;=入力項目!$S$19),入力項目!$S$20,0) +
IF(AND(T415&gt;=入力項目!$S$21,T415&lt;=入力項目!$S$22),入力項目!$S$23,0) +
IF(AND(T415&gt;=入力項目!$S$24,T415&lt;=入力項目!$S$25),入力項目!$S$26,0)
)</f>
        <v>0</v>
      </c>
      <c r="AI415">
        <f ca="1">-(
_xlfn.IFS(
U415&lt;=入力項目!$S$11,0,
AND(U415&gt;=入力項目!$S$11+1,U415&lt;=3),IFERROR(VLOOKUP(入力項目!$S$12,子育て関連マスタ!$I$4:$M$5,4,FALSE),0),
AND(U415&gt;=4,U415&lt;=6),IFERROR(VLOOKUP(入力項目!$S$13,子育て関連マスタ!$I$9:$M$12,4,FALSE),0),
AND(U415&gt;=7,U415&lt;=12),IFERROR(VLOOKUP(入力項目!$S$14,子育て関連マスタ!$I$16:$M$17,4,FALSE),0),
AND(U415&gt;=13,U415&lt;=15),IFERROR(VLOOKUP(入力項目!$S$15,子育て関連マスタ!$I$21:$M$22,4,FALSE),0),
AND(U415&gt;=16,U415&lt;=18),IFERROR(VLOOKUP(入力項目!$S$16,子育て関連マスタ!$I$26:$M$28,4,FALSE),0),
AND(U415&gt;=19,U415&lt;=20,入力項目!$S$16="高専"),IFERROR(VLOOKUP(入力項目!$S$16,子育て関連マスタ!$I$26:$M$28,4,FALSE),0),
AND(U415&gt;=19,U415&lt;=20,入力項目!$S$16&lt;&gt;"高専"),IFERROR(VLOOKUP(入力項目!$S$17,子育て関連マスタ!$I$32:$M$37,4,FALSE),0),
AND(U415&gt;=21,U415&lt;=22,入力項目!$S$16="高専"),IFERROR(VLOOKUP(入力項目!$S$17,子育て関連マスタ!$I$32:$M$34,4,FALSE),0),
AND(U415&gt;=21,U415&lt;=22,入力項目!$S$16&lt;&gt;"高専"),IFERROR(VLOOKUP(入力項目!$S$17,子育て関連マスタ!$I$32:$M$34,4,FALSE),0),
U415&gt;=23,0
) +
IF($D415=4,
  IFERROR(_xlfn.IFS(
  U415&lt;=入力項目!$S$11,0,
  AND(U415=入力項目!$S$11),IFERROR(VLOOKUP(入力項目!$S$12,子育て関連マスタ!$I$4:$M$5,2,FALSE),0),
  AND(U415=4),IFERROR(VLOOKUP(入力項目!$S$13,子育て関連マスタ!$I$9:$M$12,2,FALSE),0),
  AND(U415=7),IFERROR(VLOOKUP(入力項目!$S$14,子育て関連マスタ!$I$16:$M$17,2,FALSE),0),
  AND(U415=13),IFERROR(VLOOKUP(入力項目!$S$15,子育て関連マスタ!$I$21:$M$22,2,FALSE),0),
  AND(U415=16),IFERROR(VLOOKUP(入力項目!$S$16,子育て関連マスタ!$I$26:$M$28,2,FALSE),0),
  AND(U415=19,入力項目!$S$16&lt;&gt;"高専"),IFERROR(VLOOKUP(入力項目!$S$17,子育て関連マスタ!$I$32:$M$37,2,FALSE),0),
  AND(U415=21,入力項目!$S$16="高専"),IFERROR(VLOOKUP(入力項目!$S$17,子育て関連マスタ!$I$32:$M$37,2,FALSE),0),
  U415&gt;=22,0
  ),0),0
) +
IF(AND(U415&gt;=1,U415&lt;=15),IF($D415=入力項目!$S$8,入力項目!$S$3,0),0) +
IF(AND(U415&gt;=1,U415&lt;=15),IF($D415=5,入力項目!$S$4,0),0) +
IF(AND(U415&gt;=1,U415&lt;=15),IF($D415=12,入力項目!$S$5,0),0) +
IF(AND(入力項目!$S$7=$A415,入力項目!$S$8=$D415),子育て関連マスタ!$C$14,0) +
IFERROR(IF(AND(YEAR(EDATE(DATE(入力項目!$S$7,入力項目!$S$8,1),1))=$A415,MONTH(EDATE(DATE(入力項目!$S$7,入力項目!$S$8,1),1))=$D415),子育て関連マスタ!$C$15,0),0) +
IF(AND(OR(U415=3,U415=5,U415=7),$D415=11),子育て関連マスタ!$C$17,0) +
IF(AND(U415=20,$D415=1),子育て関連マスタ!$C$18,0) +
IF(AND(U415=20,$D415=1),
IFERROR(_xlfn.IFS(
入力項目!$S$10="男",子育て関連マスタ!$C$18,
入力項目!$S$10="女",子育て関連マスタ!$C$19
),0),0
) +
IF(AND(U415&gt;=入力項目!$S$18,U415&lt;=入力項目!$S$19),入力項目!$S$20,0) +
IF(AND(U415&gt;=入力項目!$S$21,U415&lt;=入力項目!$S$22),入力項目!$S$23,0) +
IF(AND(U415&gt;=入力項目!$S$24,U415&lt;=入力項目!$S$25),入力項目!$S$26,0)
)</f>
        <v>0</v>
      </c>
      <c r="AJ415" s="10">
        <f ca="1">-VLOOKUP($D415,月別収支!$A$2:$H$13,7,FALSE)</f>
        <v>-20000</v>
      </c>
    </row>
    <row r="416" spans="1:36" x14ac:dyDescent="0.4">
      <c r="A416">
        <f t="shared" ca="1" si="105"/>
        <v>2059</v>
      </c>
      <c r="B416">
        <f t="shared" ca="1" si="112"/>
        <v>2058</v>
      </c>
      <c r="C416">
        <f t="shared" ca="1" si="113"/>
        <v>35</v>
      </c>
      <c r="D416">
        <f t="shared" ca="1" si="106"/>
        <v>2</v>
      </c>
      <c r="E416" t="str">
        <f t="shared" ca="1" si="107"/>
        <v>2059年2月</v>
      </c>
      <c r="F416">
        <f ca="1">IF(OR(入力項目!$N$5&lt;$A416,AND(入力項目!$N$5=$A416,入力項目!$N$6&lt;$D416)),IF(F415=0,1,IF(G416=12,F415+1,F415)),0)</f>
        <v>34</v>
      </c>
      <c r="G416">
        <f ca="1">IF(OR(入力項目!$N$5&lt;$A416,AND(入力項目!$N$5=$A416,入力項目!$N$6&lt;$D416)),IF(G415=12,1,G415+1),0)</f>
        <v>4</v>
      </c>
      <c r="H416" t="str">
        <f t="shared" ca="1" si="108"/>
        <v>34_4</v>
      </c>
      <c r="I416">
        <f ca="1">IF(
  IFERROR(AND($C416&gt;0,MOD($C416,入力項目!$N$22)=0,$D416=入力項目!$N$23), FALSE),
  1,
  IF(
    AND(I415&gt;0,J415=12),
    IF(I415=入力項目!$N$28, 0, I415+1),
    I415
  )
)</f>
        <v>0</v>
      </c>
      <c r="J416">
        <f ca="1">IF($D416=入力項目!$N$23,1,IFERROR(J415+1,1))</f>
        <v>9</v>
      </c>
      <c r="K416" t="str">
        <f t="shared" ca="1" si="109"/>
        <v>0_9</v>
      </c>
      <c r="L416">
        <f ca="1">L415+IF(入力項目!$D$4=$D416,1,0)</f>
        <v>63</v>
      </c>
      <c r="M416" t="str">
        <f t="shared" ca="1" si="110"/>
        <v>63歳</v>
      </c>
      <c r="N416">
        <f t="shared" ca="1" si="114"/>
        <v>64</v>
      </c>
      <c r="O416" t="str">
        <f t="shared" ca="1" si="111"/>
        <v>64歳</v>
      </c>
      <c r="P416">
        <f t="shared" ca="1" si="115"/>
        <v>38</v>
      </c>
      <c r="Q416">
        <f t="shared" ca="1" si="116"/>
        <v>36</v>
      </c>
      <c r="R416">
        <f t="shared" ca="1" si="117"/>
        <v>2059</v>
      </c>
      <c r="S416">
        <f t="shared" ca="1" si="118"/>
        <v>2059</v>
      </c>
      <c r="T416">
        <f t="shared" ca="1" si="119"/>
        <v>2059</v>
      </c>
      <c r="U416">
        <f t="shared" ca="1" si="120"/>
        <v>2059</v>
      </c>
      <c r="V416" s="10">
        <f t="shared" ca="1" si="121"/>
        <v>52750855</v>
      </c>
      <c r="W416" s="10">
        <f ca="1">IF($L416&lt;その他マスタ!$B$1,VLOOKUP($D416,月別収支!$A$2:$H$13,2,FALSE),その他マスタ!$B$3)+IF(AND($L416=その他マスタ!$B$1,入力項目!$I$9="あり",$D416=入力項目!$D$4),その他マスタ!$B$2,0)</f>
        <v>300000</v>
      </c>
      <c r="X416" s="10">
        <f ca="1">-IF(入力項目!$K$5=TRUE,
IF($F416+$G416&lt;3,VLOOKUP($D416,月別収支!$A$2:$H$13,8,FALSE),0)+IFERROR(VLOOKUP($H416,住宅ローン計算!C:P,13,FALSE),0)+IF($F416&gt;1,IF(OR($G416=3,$G416=6,$G416=9,$G416=12),ROUNDUP(入力項目!$N$18/4,0),0),0),
VLOOKUP($D416,月別収支!$A$2:$H$13,8,FALSE))</f>
        <v>-53590</v>
      </c>
      <c r="Y416" s="10">
        <f ca="1">-VLOOKUP($D416,月別収支!$A$2:$H$13,3,FALSE)</f>
        <v>-75000</v>
      </c>
      <c r="Z416" s="10">
        <f ca="1">-VLOOKUP($D416,月別収支!$A$2:$H$13,4,FALSE)</f>
        <v>-27000</v>
      </c>
      <c r="AA416" s="10">
        <f ca="1">-VLOOKUP($D416,月別収支!$A$2:$H$13,6,FALSE)</f>
        <v>-10000</v>
      </c>
      <c r="AB416" s="10">
        <f ca="1">-(
VLOOKUP($D416,月別収支!$A$2:$H$13,5,FALSE)+IF(AND(入力項目!$I$27&lt;=$A416,ISEVEN($A416-入力項目!$I$27),入力項目!$I$28=$D416),入力項目!$I$26,0)
+IF(入力項目!$K$26=TRUE,
IFERROR(VLOOKUP($K416,マイカーローン計算!C:P,13,FALSE),0),
IFERROR(
  IF(AND($C416&gt;0,MOD($C416,入力項目!$N$22)=0,$D416=入力項目!$N$23),入力項目!$N$24,0),
 0
)
)
)</f>
        <v>-20000</v>
      </c>
      <c r="AC416" s="10">
        <f ca="1">-IF($A416&lt;入力項目!$N$33,入力項目!$N$35,IF(AND($A416=入力項目!$N$33,$D416&lt;=入力項目!$N$34),入力項目!$N$35,0))</f>
        <v>0</v>
      </c>
      <c r="AD416">
        <f ca="1">-(
_xlfn.IFS(
P416&lt;=入力項目!$S$11,0,
AND(P416&gt;=入力項目!$S$11+1,P416&lt;=3),IFERROR(VLOOKUP(入力項目!$S$12,子育て関連マスタ!$I$4:$M$5,4,FALSE),0),
AND(P416&gt;=4,P416&lt;=6),IFERROR(VLOOKUP(入力項目!$S$13,子育て関連マスタ!$I$9:$M$12,4,FALSE),0),
AND(P416&gt;=7,P416&lt;=12),IFERROR(VLOOKUP(入力項目!$S$14,子育て関連マスタ!$I$16:$M$17,4,FALSE),0),
AND(P416&gt;=13,P416&lt;=15),IFERROR(VLOOKUP(入力項目!$S$15,子育て関連マスタ!$I$21:$M$22,4,FALSE),0),
AND(P416&gt;=16,P416&lt;=18),IFERROR(VLOOKUP(入力項目!$S$16,子育て関連マスタ!$I$26:$M$28,4,FALSE),0),
AND(P416&gt;=19,P416&lt;=20,入力項目!$S$16="高専"),IFERROR(VLOOKUP(入力項目!$S$16,子育て関連マスタ!$I$26:$M$28,4,FALSE),0),
AND(P416&gt;=19,P416&lt;=20,入力項目!$S$16&lt;&gt;"高専"),IFERROR(VLOOKUP(入力項目!$S$17,子育て関連マスタ!$I$32:$M$37,4,FALSE),0),
AND(P416&gt;=21,P416&lt;=22,入力項目!$S$16="高専"),IFERROR(VLOOKUP(入力項目!$S$17,子育て関連マスタ!$I$32:$M$34,4,FALSE),0),
AND(P416&gt;=21,P416&lt;=22,入力項目!$S$16&lt;&gt;"高専"),IFERROR(VLOOKUP(入力項目!$S$17,子育て関連マスタ!$I$32:$M$34,4,FALSE),0),
P416&gt;=23,0
) +
IF($D416=4,
  IFERROR(_xlfn.IFS(
  P416&lt;=入力項目!$S$11,0,
  AND(P416=入力項目!$S$11),IFERROR(VLOOKUP(入力項目!$S$12,子育て関連マスタ!$I$4:$M$5,2,FALSE),0),
  AND(P416=4),IFERROR(VLOOKUP(入力項目!$S$13,子育て関連マスタ!$I$9:$M$12,2,FALSE),0),
  AND(P416=7),IFERROR(VLOOKUP(入力項目!$S$14,子育て関連マスタ!$I$16:$M$17,2,FALSE),0),
  AND(P416=13),IFERROR(VLOOKUP(入力項目!$S$15,子育て関連マスタ!$I$21:$M$22,2,FALSE),0),
  AND(P416=16),IFERROR(VLOOKUP(入力項目!$S$16,子育て関連マスタ!$I$26:$M$28,2,FALSE),0),
  AND(P416=19,入力項目!$S$16&lt;&gt;"高専"),IFERROR(VLOOKUP(入力項目!$S$17,子育て関連マスタ!$I$32:$M$37,2,FALSE),0),
  AND(P416=21,入力項目!$S$16="高専"),IFERROR(VLOOKUP(入力項目!$S$17,子育て関連マスタ!$I$32:$M$37,2,FALSE),0),
  P416&gt;=22,0
  ),0),0
) +
IF(AND(P416&gt;=1,P416&lt;=15),IF($D416=入力項目!$S$8,入力項目!$S$3,0),0) +
IF(AND(P416&gt;=1,P416&lt;=15),IF($D416=5,入力項目!$S$4,0),0) +
IF(AND(P416&gt;=1,P416&lt;=15),IF($D416=12,入力項目!$S$5,0),0) +
IF(AND(入力項目!$S$7=$A416,入力項目!$S$8=$D416),子育て関連マスタ!$C$14,0) +
IFERROR(IF(AND(YEAR(EDATE(DATE(入力項目!$S$7,入力項目!$S$8,1),1))=$A416,MONTH(EDATE(DATE(入力項目!$S$7,入力項目!$S$8,1),1))=$D416),子育て関連マスタ!$C$15,0),0) +
IF(AND(OR(P416=3,P416=5,P416=7),$D416=11),子育て関連マスタ!$C$17,0) +
IF(AND(P416=20,$D416=1),子育て関連マスタ!$C$18,0) +
IF(AND(P416=20,$D416=1),
IFERROR(_xlfn.IFS(
入力項目!$S$10="男",子育て関連マスタ!$C$18,
入力項目!$S$10="女",子育て関連マスタ!$C$19
),0),0
) +
IF(AND(P416&gt;=入力項目!$S$18,P416&lt;=入力項目!$S$19),入力項目!$S$20,0) +
IF(AND(P416&gt;=入力項目!$S$21,P416&lt;=入力項目!$S$22),入力項目!$S$23,0) +
IF(AND(P416&gt;=入力項目!$S$24,P416&lt;=入力項目!$S$25),入力項目!$S$26,0)
)</f>
        <v>0</v>
      </c>
      <c r="AE416">
        <f ca="1">-(
_xlfn.IFS(
Q416&lt;=入力項目!$S$11,0,
AND(Q416&gt;=入力項目!$S$11+1,Q416&lt;=3),IFERROR(VLOOKUP(入力項目!$S$12,子育て関連マスタ!$I$4:$M$5,4,FALSE),0),
AND(Q416&gt;=4,Q416&lt;=6),IFERROR(VLOOKUP(入力項目!$S$13,子育て関連マスタ!$I$9:$M$12,4,FALSE),0),
AND(Q416&gt;=7,Q416&lt;=12),IFERROR(VLOOKUP(入力項目!$S$14,子育て関連マスタ!$I$16:$M$17,4,FALSE),0),
AND(Q416&gt;=13,Q416&lt;=15),IFERROR(VLOOKUP(入力項目!$S$15,子育て関連マスタ!$I$21:$M$22,4,FALSE),0),
AND(Q416&gt;=16,Q416&lt;=18),IFERROR(VLOOKUP(入力項目!$S$16,子育て関連マスタ!$I$26:$M$28,4,FALSE),0),
AND(Q416&gt;=19,Q416&lt;=20,入力項目!$S$16="高専"),IFERROR(VLOOKUP(入力項目!$S$16,子育て関連マスタ!$I$26:$M$28,4,FALSE),0),
AND(Q416&gt;=19,Q416&lt;=20,入力項目!$S$16&lt;&gt;"高専"),IFERROR(VLOOKUP(入力項目!$S$17,子育て関連マスタ!$I$32:$M$37,4,FALSE),0),
AND(Q416&gt;=21,Q416&lt;=22,入力項目!$S$16="高専"),IFERROR(VLOOKUP(入力項目!$S$17,子育て関連マスタ!$I$32:$M$34,4,FALSE),0),
AND(Q416&gt;=21,Q416&lt;=22,入力項目!$S$16&lt;&gt;"高専"),IFERROR(VLOOKUP(入力項目!$S$17,子育て関連マスタ!$I$32:$M$34,4,FALSE),0),
Q416&gt;=23,0
) +
IF($D416=4,
  IFERROR(_xlfn.IFS(
  Q416&lt;=入力項目!$S$11,0,
  AND(Q416=入力項目!$S$11),IFERROR(VLOOKUP(入力項目!$S$12,子育て関連マスタ!$I$4:$M$5,2,FALSE),0),
  AND(Q416=4),IFERROR(VLOOKUP(入力項目!$S$13,子育て関連マスタ!$I$9:$M$12,2,FALSE),0),
  AND(Q416=7),IFERROR(VLOOKUP(入力項目!$S$14,子育て関連マスタ!$I$16:$M$17,2,FALSE),0),
  AND(Q416=13),IFERROR(VLOOKUP(入力項目!$S$15,子育て関連マスタ!$I$21:$M$22,2,FALSE),0),
  AND(Q416=16),IFERROR(VLOOKUP(入力項目!$S$16,子育て関連マスタ!$I$26:$M$28,2,FALSE),0),
  AND(Q416=19,入力項目!$S$16&lt;&gt;"高専"),IFERROR(VLOOKUP(入力項目!$S$17,子育て関連マスタ!$I$32:$M$37,2,FALSE),0),
  AND(Q416=21,入力項目!$S$16="高専"),IFERROR(VLOOKUP(入力項目!$S$17,子育て関連マスタ!$I$32:$M$37,2,FALSE),0),
  Q416&gt;=22,0
  ),0),0
) +
IF(AND(Q416&gt;=1,Q416&lt;=15),IF($D416=入力項目!$S$8,入力項目!$S$3,0),0) +
IF(AND(Q416&gt;=1,Q416&lt;=15),IF($D416=5,入力項目!$S$4,0),0) +
IF(AND(Q416&gt;=1,Q416&lt;=15),IF($D416=12,入力項目!$S$5,0),0) +
IF(AND(入力項目!$S$7=$A416,入力項目!$S$8=$D416),子育て関連マスタ!$C$14,0) +
IFERROR(IF(AND(YEAR(EDATE(DATE(入力項目!$S$7,入力項目!$S$8,1),1))=$A416,MONTH(EDATE(DATE(入力項目!$S$7,入力項目!$S$8,1),1))=$D416),子育て関連マスタ!$C$15,0),0) +
IF(AND(OR(Q416=3,Q416=5,Q416=7),$D416=11),子育て関連マスタ!$C$17,0) +
IF(AND(Q416=20,$D416=1),子育て関連マスタ!$C$18,0) +
IF(AND(Q416=20,$D416=1),
IFERROR(_xlfn.IFS(
入力項目!$S$10="男",子育て関連マスタ!$C$18,
入力項目!$S$10="女",子育て関連マスタ!$C$19
),0),0
) +
IF(AND(Q416&gt;=入力項目!$S$18,Q416&lt;=入力項目!$S$19),入力項目!$S$20,0) +
IF(AND(Q416&gt;=入力項目!$S$21,Q416&lt;=入力項目!$S$22),入力項目!$S$23,0) +
IF(AND(Q416&gt;=入力項目!$S$24,Q416&lt;=入力項目!$S$25),入力項目!$S$26,0)
)</f>
        <v>0</v>
      </c>
      <c r="AF416">
        <f ca="1">-(
_xlfn.IFS(
R416&lt;=入力項目!$S$11,0,
AND(R416&gt;=入力項目!$S$11+1,R416&lt;=3),IFERROR(VLOOKUP(入力項目!$S$12,子育て関連マスタ!$I$4:$M$5,4,FALSE),0),
AND(R416&gt;=4,R416&lt;=6),IFERROR(VLOOKUP(入力項目!$S$13,子育て関連マスタ!$I$9:$M$12,4,FALSE),0),
AND(R416&gt;=7,R416&lt;=12),IFERROR(VLOOKUP(入力項目!$S$14,子育て関連マスタ!$I$16:$M$17,4,FALSE),0),
AND(R416&gt;=13,R416&lt;=15),IFERROR(VLOOKUP(入力項目!$S$15,子育て関連マスタ!$I$21:$M$22,4,FALSE),0),
AND(R416&gt;=16,R416&lt;=18),IFERROR(VLOOKUP(入力項目!$S$16,子育て関連マスタ!$I$26:$M$28,4,FALSE),0),
AND(R416&gt;=19,R416&lt;=20,入力項目!$S$16="高専"),IFERROR(VLOOKUP(入力項目!$S$16,子育て関連マスタ!$I$26:$M$28,4,FALSE),0),
AND(R416&gt;=19,R416&lt;=20,入力項目!$S$16&lt;&gt;"高専"),IFERROR(VLOOKUP(入力項目!$S$17,子育て関連マスタ!$I$32:$M$37,4,FALSE),0),
AND(R416&gt;=21,R416&lt;=22,入力項目!$S$16="高専"),IFERROR(VLOOKUP(入力項目!$S$17,子育て関連マスタ!$I$32:$M$34,4,FALSE),0),
AND(R416&gt;=21,R416&lt;=22,入力項目!$S$16&lt;&gt;"高専"),IFERROR(VLOOKUP(入力項目!$S$17,子育て関連マスタ!$I$32:$M$34,4,FALSE),0),
R416&gt;=23,0
) +
IF($D416=4,
  IFERROR(_xlfn.IFS(
  R416&lt;=入力項目!$S$11,0,
  AND(R416=入力項目!$S$11),IFERROR(VLOOKUP(入力項目!$S$12,子育て関連マスタ!$I$4:$M$5,2,FALSE),0),
  AND(R416=4),IFERROR(VLOOKUP(入力項目!$S$13,子育て関連マスタ!$I$9:$M$12,2,FALSE),0),
  AND(R416=7),IFERROR(VLOOKUP(入力項目!$S$14,子育て関連マスタ!$I$16:$M$17,2,FALSE),0),
  AND(R416=13),IFERROR(VLOOKUP(入力項目!$S$15,子育て関連マスタ!$I$21:$M$22,2,FALSE),0),
  AND(R416=16),IFERROR(VLOOKUP(入力項目!$S$16,子育て関連マスタ!$I$26:$M$28,2,FALSE),0),
  AND(R416=19,入力項目!$S$16&lt;&gt;"高専"),IFERROR(VLOOKUP(入力項目!$S$17,子育て関連マスタ!$I$32:$M$37,2,FALSE),0),
  AND(R416=21,入力項目!$S$16="高専"),IFERROR(VLOOKUP(入力項目!$S$17,子育て関連マスタ!$I$32:$M$37,2,FALSE),0),
  R416&gt;=22,0
  ),0),0
) +
IF(AND(R416&gt;=1,R416&lt;=15),IF($D416=入力項目!$S$8,入力項目!$S$3,0),0) +
IF(AND(R416&gt;=1,R416&lt;=15),IF($D416=5,入力項目!$S$4,0),0) +
IF(AND(R416&gt;=1,R416&lt;=15),IF($D416=12,入力項目!$S$5,0),0) +
IF(AND(入力項目!$S$7=$A416,入力項目!$S$8=$D416),子育て関連マスタ!$C$14,0) +
IFERROR(IF(AND(YEAR(EDATE(DATE(入力項目!$S$7,入力項目!$S$8,1),1))=$A416,MONTH(EDATE(DATE(入力項目!$S$7,入力項目!$S$8,1),1))=$D416),子育て関連マスタ!$C$15,0),0) +
IF(AND(OR(R416=3,R416=5,R416=7),$D416=11),子育て関連マスタ!$C$17,0) +
IF(AND(R416=20,$D416=1),子育て関連マスタ!$C$18,0) +
IF(AND(R416=20,$D416=1),
IFERROR(_xlfn.IFS(
入力項目!$S$10="男",子育て関連マスタ!$C$18,
入力項目!$S$10="女",子育て関連マスタ!$C$19
),0),0
) +
IF(AND(R416&gt;=入力項目!$S$18,R416&lt;=入力項目!$S$19),入力項目!$S$20,0) +
IF(AND(R416&gt;=入力項目!$S$21,R416&lt;=入力項目!$S$22),入力項目!$S$23,0) +
IF(AND(R416&gt;=入力項目!$S$24,R416&lt;=入力項目!$S$25),入力項目!$S$26,0)
)</f>
        <v>0</v>
      </c>
      <c r="AG416">
        <f ca="1">-(
_xlfn.IFS(
S416&lt;=入力項目!$S$11,0,
AND(S416&gt;=入力項目!$S$11+1,S416&lt;=3),IFERROR(VLOOKUP(入力項目!$S$12,子育て関連マスタ!$I$4:$M$5,4,FALSE),0),
AND(S416&gt;=4,S416&lt;=6),IFERROR(VLOOKUP(入力項目!$S$13,子育て関連マスタ!$I$9:$M$12,4,FALSE),0),
AND(S416&gt;=7,S416&lt;=12),IFERROR(VLOOKUP(入力項目!$S$14,子育て関連マスタ!$I$16:$M$17,4,FALSE),0),
AND(S416&gt;=13,S416&lt;=15),IFERROR(VLOOKUP(入力項目!$S$15,子育て関連マスタ!$I$21:$M$22,4,FALSE),0),
AND(S416&gt;=16,S416&lt;=18),IFERROR(VLOOKUP(入力項目!$S$16,子育て関連マスタ!$I$26:$M$28,4,FALSE),0),
AND(S416&gt;=19,S416&lt;=20,入力項目!$S$16="高専"),IFERROR(VLOOKUP(入力項目!$S$16,子育て関連マスタ!$I$26:$M$28,4,FALSE),0),
AND(S416&gt;=19,S416&lt;=20,入力項目!$S$16&lt;&gt;"高専"),IFERROR(VLOOKUP(入力項目!$S$17,子育て関連マスタ!$I$32:$M$37,4,FALSE),0),
AND(S416&gt;=21,S416&lt;=22,入力項目!$S$16="高専"),IFERROR(VLOOKUP(入力項目!$S$17,子育て関連マスタ!$I$32:$M$34,4,FALSE),0),
AND(S416&gt;=21,S416&lt;=22,入力項目!$S$16&lt;&gt;"高専"),IFERROR(VLOOKUP(入力項目!$S$17,子育て関連マスタ!$I$32:$M$34,4,FALSE),0),
S416&gt;=23,0
) +
IF($D416=4,
  IFERROR(_xlfn.IFS(
  S416&lt;=入力項目!$S$11,0,
  AND(S416=入力項目!$S$11),IFERROR(VLOOKUP(入力項目!$S$12,子育て関連マスタ!$I$4:$M$5,2,FALSE),0),
  AND(S416=4),IFERROR(VLOOKUP(入力項目!$S$13,子育て関連マスタ!$I$9:$M$12,2,FALSE),0),
  AND(S416=7),IFERROR(VLOOKUP(入力項目!$S$14,子育て関連マスタ!$I$16:$M$17,2,FALSE),0),
  AND(S416=13),IFERROR(VLOOKUP(入力項目!$S$15,子育て関連マスタ!$I$21:$M$22,2,FALSE),0),
  AND(S416=16),IFERROR(VLOOKUP(入力項目!$S$16,子育て関連マスタ!$I$26:$M$28,2,FALSE),0),
  AND(S416=19,入力項目!$S$16&lt;&gt;"高専"),IFERROR(VLOOKUP(入力項目!$S$17,子育て関連マスタ!$I$32:$M$37,2,FALSE),0),
  AND(S416=21,入力項目!$S$16="高専"),IFERROR(VLOOKUP(入力項目!$S$17,子育て関連マスタ!$I$32:$M$37,2,FALSE),0),
  S416&gt;=22,0
  ),0),0
) +
IF(AND(S416&gt;=1,S416&lt;=15),IF($D416=入力項目!$S$8,入力項目!$S$3,0),0) +
IF(AND(S416&gt;=1,S416&lt;=15),IF($D416=5,入力項目!$S$4,0),0) +
IF(AND(S416&gt;=1,S416&lt;=15),IF($D416=12,入力項目!$S$5,0),0) +
IF(AND(入力項目!$S$7=$A416,入力項目!$S$8=$D416),子育て関連マスタ!$C$14,0) +
IFERROR(IF(AND(YEAR(EDATE(DATE(入力項目!$S$7,入力項目!$S$8,1),1))=$A416,MONTH(EDATE(DATE(入力項目!$S$7,入力項目!$S$8,1),1))=$D416),子育て関連マスタ!$C$15,0),0) +
IF(AND(OR(S416=3,S416=5,S416=7),$D416=11),子育て関連マスタ!$C$17,0) +
IF(AND(S416=20,$D416=1),子育て関連マスタ!$C$18,0) +
IF(AND(S416=20,$D416=1),
IFERROR(_xlfn.IFS(
入力項目!$S$10="男",子育て関連マスタ!$C$18,
入力項目!$S$10="女",子育て関連マスタ!$C$19
),0),0
) +
IF(AND(S416&gt;=入力項目!$S$18,S416&lt;=入力項目!$S$19),入力項目!$S$20,0) +
IF(AND(S416&gt;=入力項目!$S$21,S416&lt;=入力項目!$S$22),入力項目!$S$23,0) +
IF(AND(S416&gt;=入力項目!$S$24,S416&lt;=入力項目!$S$25),入力項目!$S$26,0)
)</f>
        <v>0</v>
      </c>
      <c r="AH416">
        <f ca="1">-(
_xlfn.IFS(
T416&lt;=入力項目!$S$11,0,
AND(T416&gt;=入力項目!$S$11+1,T416&lt;=3),IFERROR(VLOOKUP(入力項目!$S$12,子育て関連マスタ!$I$4:$M$5,4,FALSE),0),
AND(T416&gt;=4,T416&lt;=6),IFERROR(VLOOKUP(入力項目!$S$13,子育て関連マスタ!$I$9:$M$12,4,FALSE),0),
AND(T416&gt;=7,T416&lt;=12),IFERROR(VLOOKUP(入力項目!$S$14,子育て関連マスタ!$I$16:$M$17,4,FALSE),0),
AND(T416&gt;=13,T416&lt;=15),IFERROR(VLOOKUP(入力項目!$S$15,子育て関連マスタ!$I$21:$M$22,4,FALSE),0),
AND(T416&gt;=16,T416&lt;=18),IFERROR(VLOOKUP(入力項目!$S$16,子育て関連マスタ!$I$26:$M$28,4,FALSE),0),
AND(T416&gt;=19,T416&lt;=20,入力項目!$S$16="高専"),IFERROR(VLOOKUP(入力項目!$S$16,子育て関連マスタ!$I$26:$M$28,4,FALSE),0),
AND(T416&gt;=19,T416&lt;=20,入力項目!$S$16&lt;&gt;"高専"),IFERROR(VLOOKUP(入力項目!$S$17,子育て関連マスタ!$I$32:$M$37,4,FALSE),0),
AND(T416&gt;=21,T416&lt;=22,入力項目!$S$16="高専"),IFERROR(VLOOKUP(入力項目!$S$17,子育て関連マスタ!$I$32:$M$34,4,FALSE),0),
AND(T416&gt;=21,T416&lt;=22,入力項目!$S$16&lt;&gt;"高専"),IFERROR(VLOOKUP(入力項目!$S$17,子育て関連マスタ!$I$32:$M$34,4,FALSE),0),
T416&gt;=23,0
) +
IF($D416=4,
  IFERROR(_xlfn.IFS(
  T416&lt;=入力項目!$S$11,0,
  AND(T416=入力項目!$S$11),IFERROR(VLOOKUP(入力項目!$S$12,子育て関連マスタ!$I$4:$M$5,2,FALSE),0),
  AND(T416=4),IFERROR(VLOOKUP(入力項目!$S$13,子育て関連マスタ!$I$9:$M$12,2,FALSE),0),
  AND(T416=7),IFERROR(VLOOKUP(入力項目!$S$14,子育て関連マスタ!$I$16:$M$17,2,FALSE),0),
  AND(T416=13),IFERROR(VLOOKUP(入力項目!$S$15,子育て関連マスタ!$I$21:$M$22,2,FALSE),0),
  AND(T416=16),IFERROR(VLOOKUP(入力項目!$S$16,子育て関連マスタ!$I$26:$M$28,2,FALSE),0),
  AND(T416=19,入力項目!$S$16&lt;&gt;"高専"),IFERROR(VLOOKUP(入力項目!$S$17,子育て関連マスタ!$I$32:$M$37,2,FALSE),0),
  AND(T416=21,入力項目!$S$16="高専"),IFERROR(VLOOKUP(入力項目!$S$17,子育て関連マスタ!$I$32:$M$37,2,FALSE),0),
  T416&gt;=22,0
  ),0),0
) +
IF(AND(T416&gt;=1,T416&lt;=15),IF($D416=入力項目!$S$8,入力項目!$S$3,0),0) +
IF(AND(T416&gt;=1,T416&lt;=15),IF($D416=5,入力項目!$S$4,0),0) +
IF(AND(T416&gt;=1,T416&lt;=15),IF($D416=12,入力項目!$S$5,0),0) +
IF(AND(入力項目!$S$7=$A416,入力項目!$S$8=$D416),子育て関連マスタ!$C$14,0) +
IFERROR(IF(AND(YEAR(EDATE(DATE(入力項目!$S$7,入力項目!$S$8,1),1))=$A416,MONTH(EDATE(DATE(入力項目!$S$7,入力項目!$S$8,1),1))=$D416),子育て関連マスタ!$C$15,0),0) +
IF(AND(OR(T416=3,T416=5,T416=7),$D416=11),子育て関連マスタ!$C$17,0) +
IF(AND(T416=20,$D416=1),子育て関連マスタ!$C$18,0) +
IF(AND(T416=20,$D416=1),
IFERROR(_xlfn.IFS(
入力項目!$S$10="男",子育て関連マスタ!$C$18,
入力項目!$S$10="女",子育て関連マスタ!$C$19
),0),0
) +
IF(AND(T416&gt;=入力項目!$S$18,T416&lt;=入力項目!$S$19),入力項目!$S$20,0) +
IF(AND(T416&gt;=入力項目!$S$21,T416&lt;=入力項目!$S$22),入力項目!$S$23,0) +
IF(AND(T416&gt;=入力項目!$S$24,T416&lt;=入力項目!$S$25),入力項目!$S$26,0)
)</f>
        <v>0</v>
      </c>
      <c r="AI416">
        <f ca="1">-(
_xlfn.IFS(
U416&lt;=入力項目!$S$11,0,
AND(U416&gt;=入力項目!$S$11+1,U416&lt;=3),IFERROR(VLOOKUP(入力項目!$S$12,子育て関連マスタ!$I$4:$M$5,4,FALSE),0),
AND(U416&gt;=4,U416&lt;=6),IFERROR(VLOOKUP(入力項目!$S$13,子育て関連マスタ!$I$9:$M$12,4,FALSE),0),
AND(U416&gt;=7,U416&lt;=12),IFERROR(VLOOKUP(入力項目!$S$14,子育て関連マスタ!$I$16:$M$17,4,FALSE),0),
AND(U416&gt;=13,U416&lt;=15),IFERROR(VLOOKUP(入力項目!$S$15,子育て関連マスタ!$I$21:$M$22,4,FALSE),0),
AND(U416&gt;=16,U416&lt;=18),IFERROR(VLOOKUP(入力項目!$S$16,子育て関連マスタ!$I$26:$M$28,4,FALSE),0),
AND(U416&gt;=19,U416&lt;=20,入力項目!$S$16="高専"),IFERROR(VLOOKUP(入力項目!$S$16,子育て関連マスタ!$I$26:$M$28,4,FALSE),0),
AND(U416&gt;=19,U416&lt;=20,入力項目!$S$16&lt;&gt;"高専"),IFERROR(VLOOKUP(入力項目!$S$17,子育て関連マスタ!$I$32:$M$37,4,FALSE),0),
AND(U416&gt;=21,U416&lt;=22,入力項目!$S$16="高専"),IFERROR(VLOOKUP(入力項目!$S$17,子育て関連マスタ!$I$32:$M$34,4,FALSE),0),
AND(U416&gt;=21,U416&lt;=22,入力項目!$S$16&lt;&gt;"高専"),IFERROR(VLOOKUP(入力項目!$S$17,子育て関連マスタ!$I$32:$M$34,4,FALSE),0),
U416&gt;=23,0
) +
IF($D416=4,
  IFERROR(_xlfn.IFS(
  U416&lt;=入力項目!$S$11,0,
  AND(U416=入力項目!$S$11),IFERROR(VLOOKUP(入力項目!$S$12,子育て関連マスタ!$I$4:$M$5,2,FALSE),0),
  AND(U416=4),IFERROR(VLOOKUP(入力項目!$S$13,子育て関連マスタ!$I$9:$M$12,2,FALSE),0),
  AND(U416=7),IFERROR(VLOOKUP(入力項目!$S$14,子育て関連マスタ!$I$16:$M$17,2,FALSE),0),
  AND(U416=13),IFERROR(VLOOKUP(入力項目!$S$15,子育て関連マスタ!$I$21:$M$22,2,FALSE),0),
  AND(U416=16),IFERROR(VLOOKUP(入力項目!$S$16,子育て関連マスタ!$I$26:$M$28,2,FALSE),0),
  AND(U416=19,入力項目!$S$16&lt;&gt;"高専"),IFERROR(VLOOKUP(入力項目!$S$17,子育て関連マスタ!$I$32:$M$37,2,FALSE),0),
  AND(U416=21,入力項目!$S$16="高専"),IFERROR(VLOOKUP(入力項目!$S$17,子育て関連マスタ!$I$32:$M$37,2,FALSE),0),
  U416&gt;=22,0
  ),0),0
) +
IF(AND(U416&gt;=1,U416&lt;=15),IF($D416=入力項目!$S$8,入力項目!$S$3,0),0) +
IF(AND(U416&gt;=1,U416&lt;=15),IF($D416=5,入力項目!$S$4,0),0) +
IF(AND(U416&gt;=1,U416&lt;=15),IF($D416=12,入力項目!$S$5,0),0) +
IF(AND(入力項目!$S$7=$A416,入力項目!$S$8=$D416),子育て関連マスタ!$C$14,0) +
IFERROR(IF(AND(YEAR(EDATE(DATE(入力項目!$S$7,入力項目!$S$8,1),1))=$A416,MONTH(EDATE(DATE(入力項目!$S$7,入力項目!$S$8,1),1))=$D416),子育て関連マスタ!$C$15,0),0) +
IF(AND(OR(U416=3,U416=5,U416=7),$D416=11),子育て関連マスタ!$C$17,0) +
IF(AND(U416=20,$D416=1),子育て関連マスタ!$C$18,0) +
IF(AND(U416=20,$D416=1),
IFERROR(_xlfn.IFS(
入力項目!$S$10="男",子育て関連マスタ!$C$18,
入力項目!$S$10="女",子育て関連マスタ!$C$19
),0),0
) +
IF(AND(U416&gt;=入力項目!$S$18,U416&lt;=入力項目!$S$19),入力項目!$S$20,0) +
IF(AND(U416&gt;=入力項目!$S$21,U416&lt;=入力項目!$S$22),入力項目!$S$23,0) +
IF(AND(U416&gt;=入力項目!$S$24,U416&lt;=入力項目!$S$25),入力項目!$S$26,0)
)</f>
        <v>0</v>
      </c>
      <c r="AJ416" s="10">
        <f ca="1">-VLOOKUP($D416,月別収支!$A$2:$H$13,7,FALSE)</f>
        <v>-20000</v>
      </c>
    </row>
    <row r="417" spans="1:36" x14ac:dyDescent="0.4">
      <c r="A417">
        <f t="shared" ca="1" si="105"/>
        <v>2059</v>
      </c>
      <c r="B417">
        <f t="shared" ca="1" si="112"/>
        <v>2058</v>
      </c>
      <c r="C417">
        <f t="shared" ca="1" si="113"/>
        <v>35</v>
      </c>
      <c r="D417">
        <f t="shared" ca="1" si="106"/>
        <v>3</v>
      </c>
      <c r="E417" t="str">
        <f t="shared" ca="1" si="107"/>
        <v>2059年3月</v>
      </c>
      <c r="F417">
        <f ca="1">IF(OR(入力項目!$N$5&lt;$A417,AND(入力項目!$N$5=$A417,入力項目!$N$6&lt;$D417)),IF(F416=0,1,IF(G417=12,F416+1,F416)),0)</f>
        <v>34</v>
      </c>
      <c r="G417">
        <f ca="1">IF(OR(入力項目!$N$5&lt;$A417,AND(入力項目!$N$5=$A417,入力項目!$N$6&lt;$D417)),IF(G416=12,1,G416+1),0)</f>
        <v>5</v>
      </c>
      <c r="H417" t="str">
        <f t="shared" ca="1" si="108"/>
        <v>34_5</v>
      </c>
      <c r="I417">
        <f ca="1">IF(
  IFERROR(AND($C417&gt;0,MOD($C417,入力項目!$N$22)=0,$D417=入力項目!$N$23), FALSE),
  1,
  IF(
    AND(I416&gt;0,J416=12),
    IF(I416=入力項目!$N$28, 0, I416+1),
    I416
  )
)</f>
        <v>0</v>
      </c>
      <c r="J417">
        <f ca="1">IF($D417=入力項目!$N$23,1,IFERROR(J416+1,1))</f>
        <v>10</v>
      </c>
      <c r="K417" t="str">
        <f t="shared" ca="1" si="109"/>
        <v>0_10</v>
      </c>
      <c r="L417">
        <f ca="1">L416+IF(入力項目!$D$4=$D417,1,0)</f>
        <v>63</v>
      </c>
      <c r="M417" t="str">
        <f t="shared" ca="1" si="110"/>
        <v>63歳</v>
      </c>
      <c r="N417">
        <f t="shared" ca="1" si="114"/>
        <v>64</v>
      </c>
      <c r="O417" t="str">
        <f t="shared" ca="1" si="111"/>
        <v>64歳</v>
      </c>
      <c r="P417">
        <f t="shared" ca="1" si="115"/>
        <v>38</v>
      </c>
      <c r="Q417">
        <f t="shared" ca="1" si="116"/>
        <v>36</v>
      </c>
      <c r="R417">
        <f t="shared" ca="1" si="117"/>
        <v>2059</v>
      </c>
      <c r="S417">
        <f t="shared" ca="1" si="118"/>
        <v>2059</v>
      </c>
      <c r="T417">
        <f t="shared" ca="1" si="119"/>
        <v>2059</v>
      </c>
      <c r="U417">
        <f t="shared" ca="1" si="120"/>
        <v>2059</v>
      </c>
      <c r="V417" s="10">
        <f t="shared" ca="1" si="121"/>
        <v>52845265</v>
      </c>
      <c r="W417" s="10">
        <f ca="1">IF($L417&lt;その他マスタ!$B$1,VLOOKUP($D417,月別収支!$A$2:$H$13,2,FALSE),その他マスタ!$B$3)+IF(AND($L417=その他マスタ!$B$1,入力項目!$I$9="あり",$D417=入力項目!$D$4),その他マスタ!$B$2,0)</f>
        <v>300000</v>
      </c>
      <c r="X417" s="10">
        <f ca="1">-IF(入力項目!$K$5=TRUE,
IF($F417+$G417&lt;3,VLOOKUP($D417,月別収支!$A$2:$H$13,8,FALSE),0)+IFERROR(VLOOKUP($H417,住宅ローン計算!C:P,13,FALSE),0)+IF($F417&gt;1,IF(OR($G417=3,$G417=6,$G417=9,$G417=12),ROUNDUP(入力項目!$N$18/4,0),0),0),
VLOOKUP($D417,月別収支!$A$2:$H$13,8,FALSE))</f>
        <v>-53590</v>
      </c>
      <c r="Y417" s="10">
        <f ca="1">-VLOOKUP($D417,月別収支!$A$2:$H$13,3,FALSE)</f>
        <v>-75000</v>
      </c>
      <c r="Z417" s="10">
        <f ca="1">-VLOOKUP($D417,月別収支!$A$2:$H$13,4,FALSE)</f>
        <v>-27000</v>
      </c>
      <c r="AA417" s="10">
        <f ca="1">-VLOOKUP($D417,月別収支!$A$2:$H$13,6,FALSE)</f>
        <v>-10000</v>
      </c>
      <c r="AB417" s="10">
        <f ca="1">-(
VLOOKUP($D417,月別収支!$A$2:$H$13,5,FALSE)+IF(AND(入力項目!$I$27&lt;=$A417,ISEVEN($A417-入力項目!$I$27),入力項目!$I$28=$D417),入力項目!$I$26,0)
+IF(入力項目!$K$26=TRUE,
IFERROR(VLOOKUP($K417,マイカーローン計算!C:P,13,FALSE),0),
IFERROR(
  IF(AND($C417&gt;0,MOD($C417,入力項目!$N$22)=0,$D417=入力項目!$N$23),入力項目!$N$24,0),
 0
)
)
)</f>
        <v>-20000</v>
      </c>
      <c r="AC417" s="10">
        <f ca="1">-IF($A417&lt;入力項目!$N$33,入力項目!$N$35,IF(AND($A417=入力項目!$N$33,$D417&lt;=入力項目!$N$34),入力項目!$N$35,0))</f>
        <v>0</v>
      </c>
      <c r="AD417">
        <f ca="1">-(
_xlfn.IFS(
P417&lt;=入力項目!$S$11,0,
AND(P417&gt;=入力項目!$S$11+1,P417&lt;=3),IFERROR(VLOOKUP(入力項目!$S$12,子育て関連マスタ!$I$4:$M$5,4,FALSE),0),
AND(P417&gt;=4,P417&lt;=6),IFERROR(VLOOKUP(入力項目!$S$13,子育て関連マスタ!$I$9:$M$12,4,FALSE),0),
AND(P417&gt;=7,P417&lt;=12),IFERROR(VLOOKUP(入力項目!$S$14,子育て関連マスタ!$I$16:$M$17,4,FALSE),0),
AND(P417&gt;=13,P417&lt;=15),IFERROR(VLOOKUP(入力項目!$S$15,子育て関連マスタ!$I$21:$M$22,4,FALSE),0),
AND(P417&gt;=16,P417&lt;=18),IFERROR(VLOOKUP(入力項目!$S$16,子育て関連マスタ!$I$26:$M$28,4,FALSE),0),
AND(P417&gt;=19,P417&lt;=20,入力項目!$S$16="高専"),IFERROR(VLOOKUP(入力項目!$S$16,子育て関連マスタ!$I$26:$M$28,4,FALSE),0),
AND(P417&gt;=19,P417&lt;=20,入力項目!$S$16&lt;&gt;"高専"),IFERROR(VLOOKUP(入力項目!$S$17,子育て関連マスタ!$I$32:$M$37,4,FALSE),0),
AND(P417&gt;=21,P417&lt;=22,入力項目!$S$16="高専"),IFERROR(VLOOKUP(入力項目!$S$17,子育て関連マスタ!$I$32:$M$34,4,FALSE),0),
AND(P417&gt;=21,P417&lt;=22,入力項目!$S$16&lt;&gt;"高専"),IFERROR(VLOOKUP(入力項目!$S$17,子育て関連マスタ!$I$32:$M$34,4,FALSE),0),
P417&gt;=23,0
) +
IF($D417=4,
  IFERROR(_xlfn.IFS(
  P417&lt;=入力項目!$S$11,0,
  AND(P417=入力項目!$S$11),IFERROR(VLOOKUP(入力項目!$S$12,子育て関連マスタ!$I$4:$M$5,2,FALSE),0),
  AND(P417=4),IFERROR(VLOOKUP(入力項目!$S$13,子育て関連マスタ!$I$9:$M$12,2,FALSE),0),
  AND(P417=7),IFERROR(VLOOKUP(入力項目!$S$14,子育て関連マスタ!$I$16:$M$17,2,FALSE),0),
  AND(P417=13),IFERROR(VLOOKUP(入力項目!$S$15,子育て関連マスタ!$I$21:$M$22,2,FALSE),0),
  AND(P417=16),IFERROR(VLOOKUP(入力項目!$S$16,子育て関連マスタ!$I$26:$M$28,2,FALSE),0),
  AND(P417=19,入力項目!$S$16&lt;&gt;"高専"),IFERROR(VLOOKUP(入力項目!$S$17,子育て関連マスタ!$I$32:$M$37,2,FALSE),0),
  AND(P417=21,入力項目!$S$16="高専"),IFERROR(VLOOKUP(入力項目!$S$17,子育て関連マスタ!$I$32:$M$37,2,FALSE),0),
  P417&gt;=22,0
  ),0),0
) +
IF(AND(P417&gt;=1,P417&lt;=15),IF($D417=入力項目!$S$8,入力項目!$S$3,0),0) +
IF(AND(P417&gt;=1,P417&lt;=15),IF($D417=5,入力項目!$S$4,0),0) +
IF(AND(P417&gt;=1,P417&lt;=15),IF($D417=12,入力項目!$S$5,0),0) +
IF(AND(入力項目!$S$7=$A417,入力項目!$S$8=$D417),子育て関連マスタ!$C$14,0) +
IFERROR(IF(AND(YEAR(EDATE(DATE(入力項目!$S$7,入力項目!$S$8,1),1))=$A417,MONTH(EDATE(DATE(入力項目!$S$7,入力項目!$S$8,1),1))=$D417),子育て関連マスタ!$C$15,0),0) +
IF(AND(OR(P417=3,P417=5,P417=7),$D417=11),子育て関連マスタ!$C$17,0) +
IF(AND(P417=20,$D417=1),子育て関連マスタ!$C$18,0) +
IF(AND(P417=20,$D417=1),
IFERROR(_xlfn.IFS(
入力項目!$S$10="男",子育て関連マスタ!$C$18,
入力項目!$S$10="女",子育て関連マスタ!$C$19
),0),0
) +
IF(AND(P417&gt;=入力項目!$S$18,P417&lt;=入力項目!$S$19),入力項目!$S$20,0) +
IF(AND(P417&gt;=入力項目!$S$21,P417&lt;=入力項目!$S$22),入力項目!$S$23,0) +
IF(AND(P417&gt;=入力項目!$S$24,P417&lt;=入力項目!$S$25),入力項目!$S$26,0)
)</f>
        <v>0</v>
      </c>
      <c r="AE417">
        <f ca="1">-(
_xlfn.IFS(
Q417&lt;=入力項目!$S$11,0,
AND(Q417&gt;=入力項目!$S$11+1,Q417&lt;=3),IFERROR(VLOOKUP(入力項目!$S$12,子育て関連マスタ!$I$4:$M$5,4,FALSE),0),
AND(Q417&gt;=4,Q417&lt;=6),IFERROR(VLOOKUP(入力項目!$S$13,子育て関連マスタ!$I$9:$M$12,4,FALSE),0),
AND(Q417&gt;=7,Q417&lt;=12),IFERROR(VLOOKUP(入力項目!$S$14,子育て関連マスタ!$I$16:$M$17,4,FALSE),0),
AND(Q417&gt;=13,Q417&lt;=15),IFERROR(VLOOKUP(入力項目!$S$15,子育て関連マスタ!$I$21:$M$22,4,FALSE),0),
AND(Q417&gt;=16,Q417&lt;=18),IFERROR(VLOOKUP(入力項目!$S$16,子育て関連マスタ!$I$26:$M$28,4,FALSE),0),
AND(Q417&gt;=19,Q417&lt;=20,入力項目!$S$16="高専"),IFERROR(VLOOKUP(入力項目!$S$16,子育て関連マスタ!$I$26:$M$28,4,FALSE),0),
AND(Q417&gt;=19,Q417&lt;=20,入力項目!$S$16&lt;&gt;"高専"),IFERROR(VLOOKUP(入力項目!$S$17,子育て関連マスタ!$I$32:$M$37,4,FALSE),0),
AND(Q417&gt;=21,Q417&lt;=22,入力項目!$S$16="高専"),IFERROR(VLOOKUP(入力項目!$S$17,子育て関連マスタ!$I$32:$M$34,4,FALSE),0),
AND(Q417&gt;=21,Q417&lt;=22,入力項目!$S$16&lt;&gt;"高専"),IFERROR(VLOOKUP(入力項目!$S$17,子育て関連マスタ!$I$32:$M$34,4,FALSE),0),
Q417&gt;=23,0
) +
IF($D417=4,
  IFERROR(_xlfn.IFS(
  Q417&lt;=入力項目!$S$11,0,
  AND(Q417=入力項目!$S$11),IFERROR(VLOOKUP(入力項目!$S$12,子育て関連マスタ!$I$4:$M$5,2,FALSE),0),
  AND(Q417=4),IFERROR(VLOOKUP(入力項目!$S$13,子育て関連マスタ!$I$9:$M$12,2,FALSE),0),
  AND(Q417=7),IFERROR(VLOOKUP(入力項目!$S$14,子育て関連マスタ!$I$16:$M$17,2,FALSE),0),
  AND(Q417=13),IFERROR(VLOOKUP(入力項目!$S$15,子育て関連マスタ!$I$21:$M$22,2,FALSE),0),
  AND(Q417=16),IFERROR(VLOOKUP(入力項目!$S$16,子育て関連マスタ!$I$26:$M$28,2,FALSE),0),
  AND(Q417=19,入力項目!$S$16&lt;&gt;"高専"),IFERROR(VLOOKUP(入力項目!$S$17,子育て関連マスタ!$I$32:$M$37,2,FALSE),0),
  AND(Q417=21,入力項目!$S$16="高専"),IFERROR(VLOOKUP(入力項目!$S$17,子育て関連マスタ!$I$32:$M$37,2,FALSE),0),
  Q417&gt;=22,0
  ),0),0
) +
IF(AND(Q417&gt;=1,Q417&lt;=15),IF($D417=入力項目!$S$8,入力項目!$S$3,0),0) +
IF(AND(Q417&gt;=1,Q417&lt;=15),IF($D417=5,入力項目!$S$4,0),0) +
IF(AND(Q417&gt;=1,Q417&lt;=15),IF($D417=12,入力項目!$S$5,0),0) +
IF(AND(入力項目!$S$7=$A417,入力項目!$S$8=$D417),子育て関連マスタ!$C$14,0) +
IFERROR(IF(AND(YEAR(EDATE(DATE(入力項目!$S$7,入力項目!$S$8,1),1))=$A417,MONTH(EDATE(DATE(入力項目!$S$7,入力項目!$S$8,1),1))=$D417),子育て関連マスタ!$C$15,0),0) +
IF(AND(OR(Q417=3,Q417=5,Q417=7),$D417=11),子育て関連マスタ!$C$17,0) +
IF(AND(Q417=20,$D417=1),子育て関連マスタ!$C$18,0) +
IF(AND(Q417=20,$D417=1),
IFERROR(_xlfn.IFS(
入力項目!$S$10="男",子育て関連マスタ!$C$18,
入力項目!$S$10="女",子育て関連マスタ!$C$19
),0),0
) +
IF(AND(Q417&gt;=入力項目!$S$18,Q417&lt;=入力項目!$S$19),入力項目!$S$20,0) +
IF(AND(Q417&gt;=入力項目!$S$21,Q417&lt;=入力項目!$S$22),入力項目!$S$23,0) +
IF(AND(Q417&gt;=入力項目!$S$24,Q417&lt;=入力項目!$S$25),入力項目!$S$26,0)
)</f>
        <v>0</v>
      </c>
      <c r="AF417">
        <f ca="1">-(
_xlfn.IFS(
R417&lt;=入力項目!$S$11,0,
AND(R417&gt;=入力項目!$S$11+1,R417&lt;=3),IFERROR(VLOOKUP(入力項目!$S$12,子育て関連マスタ!$I$4:$M$5,4,FALSE),0),
AND(R417&gt;=4,R417&lt;=6),IFERROR(VLOOKUP(入力項目!$S$13,子育て関連マスタ!$I$9:$M$12,4,FALSE),0),
AND(R417&gt;=7,R417&lt;=12),IFERROR(VLOOKUP(入力項目!$S$14,子育て関連マスタ!$I$16:$M$17,4,FALSE),0),
AND(R417&gt;=13,R417&lt;=15),IFERROR(VLOOKUP(入力項目!$S$15,子育て関連マスタ!$I$21:$M$22,4,FALSE),0),
AND(R417&gt;=16,R417&lt;=18),IFERROR(VLOOKUP(入力項目!$S$16,子育て関連マスタ!$I$26:$M$28,4,FALSE),0),
AND(R417&gt;=19,R417&lt;=20,入力項目!$S$16="高専"),IFERROR(VLOOKUP(入力項目!$S$16,子育て関連マスタ!$I$26:$M$28,4,FALSE),0),
AND(R417&gt;=19,R417&lt;=20,入力項目!$S$16&lt;&gt;"高専"),IFERROR(VLOOKUP(入力項目!$S$17,子育て関連マスタ!$I$32:$M$37,4,FALSE),0),
AND(R417&gt;=21,R417&lt;=22,入力項目!$S$16="高専"),IFERROR(VLOOKUP(入力項目!$S$17,子育て関連マスタ!$I$32:$M$34,4,FALSE),0),
AND(R417&gt;=21,R417&lt;=22,入力項目!$S$16&lt;&gt;"高専"),IFERROR(VLOOKUP(入力項目!$S$17,子育て関連マスタ!$I$32:$M$34,4,FALSE),0),
R417&gt;=23,0
) +
IF($D417=4,
  IFERROR(_xlfn.IFS(
  R417&lt;=入力項目!$S$11,0,
  AND(R417=入力項目!$S$11),IFERROR(VLOOKUP(入力項目!$S$12,子育て関連マスタ!$I$4:$M$5,2,FALSE),0),
  AND(R417=4),IFERROR(VLOOKUP(入力項目!$S$13,子育て関連マスタ!$I$9:$M$12,2,FALSE),0),
  AND(R417=7),IFERROR(VLOOKUP(入力項目!$S$14,子育て関連マスタ!$I$16:$M$17,2,FALSE),0),
  AND(R417=13),IFERROR(VLOOKUP(入力項目!$S$15,子育て関連マスタ!$I$21:$M$22,2,FALSE),0),
  AND(R417=16),IFERROR(VLOOKUP(入力項目!$S$16,子育て関連マスタ!$I$26:$M$28,2,FALSE),0),
  AND(R417=19,入力項目!$S$16&lt;&gt;"高専"),IFERROR(VLOOKUP(入力項目!$S$17,子育て関連マスタ!$I$32:$M$37,2,FALSE),0),
  AND(R417=21,入力項目!$S$16="高専"),IFERROR(VLOOKUP(入力項目!$S$17,子育て関連マスタ!$I$32:$M$37,2,FALSE),0),
  R417&gt;=22,0
  ),0),0
) +
IF(AND(R417&gt;=1,R417&lt;=15),IF($D417=入力項目!$S$8,入力項目!$S$3,0),0) +
IF(AND(R417&gt;=1,R417&lt;=15),IF($D417=5,入力項目!$S$4,0),0) +
IF(AND(R417&gt;=1,R417&lt;=15),IF($D417=12,入力項目!$S$5,0),0) +
IF(AND(入力項目!$S$7=$A417,入力項目!$S$8=$D417),子育て関連マスタ!$C$14,0) +
IFERROR(IF(AND(YEAR(EDATE(DATE(入力項目!$S$7,入力項目!$S$8,1),1))=$A417,MONTH(EDATE(DATE(入力項目!$S$7,入力項目!$S$8,1),1))=$D417),子育て関連マスタ!$C$15,0),0) +
IF(AND(OR(R417=3,R417=5,R417=7),$D417=11),子育て関連マスタ!$C$17,0) +
IF(AND(R417=20,$D417=1),子育て関連マスタ!$C$18,0) +
IF(AND(R417=20,$D417=1),
IFERROR(_xlfn.IFS(
入力項目!$S$10="男",子育て関連マスタ!$C$18,
入力項目!$S$10="女",子育て関連マスタ!$C$19
),0),0
) +
IF(AND(R417&gt;=入力項目!$S$18,R417&lt;=入力項目!$S$19),入力項目!$S$20,0) +
IF(AND(R417&gt;=入力項目!$S$21,R417&lt;=入力項目!$S$22),入力項目!$S$23,0) +
IF(AND(R417&gt;=入力項目!$S$24,R417&lt;=入力項目!$S$25),入力項目!$S$26,0)
)</f>
        <v>0</v>
      </c>
      <c r="AG417">
        <f ca="1">-(
_xlfn.IFS(
S417&lt;=入力項目!$S$11,0,
AND(S417&gt;=入力項目!$S$11+1,S417&lt;=3),IFERROR(VLOOKUP(入力項目!$S$12,子育て関連マスタ!$I$4:$M$5,4,FALSE),0),
AND(S417&gt;=4,S417&lt;=6),IFERROR(VLOOKUP(入力項目!$S$13,子育て関連マスタ!$I$9:$M$12,4,FALSE),0),
AND(S417&gt;=7,S417&lt;=12),IFERROR(VLOOKUP(入力項目!$S$14,子育て関連マスタ!$I$16:$M$17,4,FALSE),0),
AND(S417&gt;=13,S417&lt;=15),IFERROR(VLOOKUP(入力項目!$S$15,子育て関連マスタ!$I$21:$M$22,4,FALSE),0),
AND(S417&gt;=16,S417&lt;=18),IFERROR(VLOOKUP(入力項目!$S$16,子育て関連マスタ!$I$26:$M$28,4,FALSE),0),
AND(S417&gt;=19,S417&lt;=20,入力項目!$S$16="高専"),IFERROR(VLOOKUP(入力項目!$S$16,子育て関連マスタ!$I$26:$M$28,4,FALSE),0),
AND(S417&gt;=19,S417&lt;=20,入力項目!$S$16&lt;&gt;"高専"),IFERROR(VLOOKUP(入力項目!$S$17,子育て関連マスタ!$I$32:$M$37,4,FALSE),0),
AND(S417&gt;=21,S417&lt;=22,入力項目!$S$16="高専"),IFERROR(VLOOKUP(入力項目!$S$17,子育て関連マスタ!$I$32:$M$34,4,FALSE),0),
AND(S417&gt;=21,S417&lt;=22,入力項目!$S$16&lt;&gt;"高専"),IFERROR(VLOOKUP(入力項目!$S$17,子育て関連マスタ!$I$32:$M$34,4,FALSE),0),
S417&gt;=23,0
) +
IF($D417=4,
  IFERROR(_xlfn.IFS(
  S417&lt;=入力項目!$S$11,0,
  AND(S417=入力項目!$S$11),IFERROR(VLOOKUP(入力項目!$S$12,子育て関連マスタ!$I$4:$M$5,2,FALSE),0),
  AND(S417=4),IFERROR(VLOOKUP(入力項目!$S$13,子育て関連マスタ!$I$9:$M$12,2,FALSE),0),
  AND(S417=7),IFERROR(VLOOKUP(入力項目!$S$14,子育て関連マスタ!$I$16:$M$17,2,FALSE),0),
  AND(S417=13),IFERROR(VLOOKUP(入力項目!$S$15,子育て関連マスタ!$I$21:$M$22,2,FALSE),0),
  AND(S417=16),IFERROR(VLOOKUP(入力項目!$S$16,子育て関連マスタ!$I$26:$M$28,2,FALSE),0),
  AND(S417=19,入力項目!$S$16&lt;&gt;"高専"),IFERROR(VLOOKUP(入力項目!$S$17,子育て関連マスタ!$I$32:$M$37,2,FALSE),0),
  AND(S417=21,入力項目!$S$16="高専"),IFERROR(VLOOKUP(入力項目!$S$17,子育て関連マスタ!$I$32:$M$37,2,FALSE),0),
  S417&gt;=22,0
  ),0),0
) +
IF(AND(S417&gt;=1,S417&lt;=15),IF($D417=入力項目!$S$8,入力項目!$S$3,0),0) +
IF(AND(S417&gt;=1,S417&lt;=15),IF($D417=5,入力項目!$S$4,0),0) +
IF(AND(S417&gt;=1,S417&lt;=15),IF($D417=12,入力項目!$S$5,0),0) +
IF(AND(入力項目!$S$7=$A417,入力項目!$S$8=$D417),子育て関連マスタ!$C$14,0) +
IFERROR(IF(AND(YEAR(EDATE(DATE(入力項目!$S$7,入力項目!$S$8,1),1))=$A417,MONTH(EDATE(DATE(入力項目!$S$7,入力項目!$S$8,1),1))=$D417),子育て関連マスタ!$C$15,0),0) +
IF(AND(OR(S417=3,S417=5,S417=7),$D417=11),子育て関連マスタ!$C$17,0) +
IF(AND(S417=20,$D417=1),子育て関連マスタ!$C$18,0) +
IF(AND(S417=20,$D417=1),
IFERROR(_xlfn.IFS(
入力項目!$S$10="男",子育て関連マスタ!$C$18,
入力項目!$S$10="女",子育て関連マスタ!$C$19
),0),0
) +
IF(AND(S417&gt;=入力項目!$S$18,S417&lt;=入力項目!$S$19),入力項目!$S$20,0) +
IF(AND(S417&gt;=入力項目!$S$21,S417&lt;=入力項目!$S$22),入力項目!$S$23,0) +
IF(AND(S417&gt;=入力項目!$S$24,S417&lt;=入力項目!$S$25),入力項目!$S$26,0)
)</f>
        <v>0</v>
      </c>
      <c r="AH417">
        <f ca="1">-(
_xlfn.IFS(
T417&lt;=入力項目!$S$11,0,
AND(T417&gt;=入力項目!$S$11+1,T417&lt;=3),IFERROR(VLOOKUP(入力項目!$S$12,子育て関連マスタ!$I$4:$M$5,4,FALSE),0),
AND(T417&gt;=4,T417&lt;=6),IFERROR(VLOOKUP(入力項目!$S$13,子育て関連マスタ!$I$9:$M$12,4,FALSE),0),
AND(T417&gt;=7,T417&lt;=12),IFERROR(VLOOKUP(入力項目!$S$14,子育て関連マスタ!$I$16:$M$17,4,FALSE),0),
AND(T417&gt;=13,T417&lt;=15),IFERROR(VLOOKUP(入力項目!$S$15,子育て関連マスタ!$I$21:$M$22,4,FALSE),0),
AND(T417&gt;=16,T417&lt;=18),IFERROR(VLOOKUP(入力項目!$S$16,子育て関連マスタ!$I$26:$M$28,4,FALSE),0),
AND(T417&gt;=19,T417&lt;=20,入力項目!$S$16="高専"),IFERROR(VLOOKUP(入力項目!$S$16,子育て関連マスタ!$I$26:$M$28,4,FALSE),0),
AND(T417&gt;=19,T417&lt;=20,入力項目!$S$16&lt;&gt;"高専"),IFERROR(VLOOKUP(入力項目!$S$17,子育て関連マスタ!$I$32:$M$37,4,FALSE),0),
AND(T417&gt;=21,T417&lt;=22,入力項目!$S$16="高専"),IFERROR(VLOOKUP(入力項目!$S$17,子育て関連マスタ!$I$32:$M$34,4,FALSE),0),
AND(T417&gt;=21,T417&lt;=22,入力項目!$S$16&lt;&gt;"高専"),IFERROR(VLOOKUP(入力項目!$S$17,子育て関連マスタ!$I$32:$M$34,4,FALSE),0),
T417&gt;=23,0
) +
IF($D417=4,
  IFERROR(_xlfn.IFS(
  T417&lt;=入力項目!$S$11,0,
  AND(T417=入力項目!$S$11),IFERROR(VLOOKUP(入力項目!$S$12,子育て関連マスタ!$I$4:$M$5,2,FALSE),0),
  AND(T417=4),IFERROR(VLOOKUP(入力項目!$S$13,子育て関連マスタ!$I$9:$M$12,2,FALSE),0),
  AND(T417=7),IFERROR(VLOOKUP(入力項目!$S$14,子育て関連マスタ!$I$16:$M$17,2,FALSE),0),
  AND(T417=13),IFERROR(VLOOKUP(入力項目!$S$15,子育て関連マスタ!$I$21:$M$22,2,FALSE),0),
  AND(T417=16),IFERROR(VLOOKUP(入力項目!$S$16,子育て関連マスタ!$I$26:$M$28,2,FALSE),0),
  AND(T417=19,入力項目!$S$16&lt;&gt;"高専"),IFERROR(VLOOKUP(入力項目!$S$17,子育て関連マスタ!$I$32:$M$37,2,FALSE),0),
  AND(T417=21,入力項目!$S$16="高専"),IFERROR(VLOOKUP(入力項目!$S$17,子育て関連マスタ!$I$32:$M$37,2,FALSE),0),
  T417&gt;=22,0
  ),0),0
) +
IF(AND(T417&gt;=1,T417&lt;=15),IF($D417=入力項目!$S$8,入力項目!$S$3,0),0) +
IF(AND(T417&gt;=1,T417&lt;=15),IF($D417=5,入力項目!$S$4,0),0) +
IF(AND(T417&gt;=1,T417&lt;=15),IF($D417=12,入力項目!$S$5,0),0) +
IF(AND(入力項目!$S$7=$A417,入力項目!$S$8=$D417),子育て関連マスタ!$C$14,0) +
IFERROR(IF(AND(YEAR(EDATE(DATE(入力項目!$S$7,入力項目!$S$8,1),1))=$A417,MONTH(EDATE(DATE(入力項目!$S$7,入力項目!$S$8,1),1))=$D417),子育て関連マスタ!$C$15,0),0) +
IF(AND(OR(T417=3,T417=5,T417=7),$D417=11),子育て関連マスタ!$C$17,0) +
IF(AND(T417=20,$D417=1),子育て関連マスタ!$C$18,0) +
IF(AND(T417=20,$D417=1),
IFERROR(_xlfn.IFS(
入力項目!$S$10="男",子育て関連マスタ!$C$18,
入力項目!$S$10="女",子育て関連マスタ!$C$19
),0),0
) +
IF(AND(T417&gt;=入力項目!$S$18,T417&lt;=入力項目!$S$19),入力項目!$S$20,0) +
IF(AND(T417&gt;=入力項目!$S$21,T417&lt;=入力項目!$S$22),入力項目!$S$23,0) +
IF(AND(T417&gt;=入力項目!$S$24,T417&lt;=入力項目!$S$25),入力項目!$S$26,0)
)</f>
        <v>0</v>
      </c>
      <c r="AI417">
        <f ca="1">-(
_xlfn.IFS(
U417&lt;=入力項目!$S$11,0,
AND(U417&gt;=入力項目!$S$11+1,U417&lt;=3),IFERROR(VLOOKUP(入力項目!$S$12,子育て関連マスタ!$I$4:$M$5,4,FALSE),0),
AND(U417&gt;=4,U417&lt;=6),IFERROR(VLOOKUP(入力項目!$S$13,子育て関連マスタ!$I$9:$M$12,4,FALSE),0),
AND(U417&gt;=7,U417&lt;=12),IFERROR(VLOOKUP(入力項目!$S$14,子育て関連マスタ!$I$16:$M$17,4,FALSE),0),
AND(U417&gt;=13,U417&lt;=15),IFERROR(VLOOKUP(入力項目!$S$15,子育て関連マスタ!$I$21:$M$22,4,FALSE),0),
AND(U417&gt;=16,U417&lt;=18),IFERROR(VLOOKUP(入力項目!$S$16,子育て関連マスタ!$I$26:$M$28,4,FALSE),0),
AND(U417&gt;=19,U417&lt;=20,入力項目!$S$16="高専"),IFERROR(VLOOKUP(入力項目!$S$16,子育て関連マスタ!$I$26:$M$28,4,FALSE),0),
AND(U417&gt;=19,U417&lt;=20,入力項目!$S$16&lt;&gt;"高専"),IFERROR(VLOOKUP(入力項目!$S$17,子育て関連マスタ!$I$32:$M$37,4,FALSE),0),
AND(U417&gt;=21,U417&lt;=22,入力項目!$S$16="高専"),IFERROR(VLOOKUP(入力項目!$S$17,子育て関連マスタ!$I$32:$M$34,4,FALSE),0),
AND(U417&gt;=21,U417&lt;=22,入力項目!$S$16&lt;&gt;"高専"),IFERROR(VLOOKUP(入力項目!$S$17,子育て関連マスタ!$I$32:$M$34,4,FALSE),0),
U417&gt;=23,0
) +
IF($D417=4,
  IFERROR(_xlfn.IFS(
  U417&lt;=入力項目!$S$11,0,
  AND(U417=入力項目!$S$11),IFERROR(VLOOKUP(入力項目!$S$12,子育て関連マスタ!$I$4:$M$5,2,FALSE),0),
  AND(U417=4),IFERROR(VLOOKUP(入力項目!$S$13,子育て関連マスタ!$I$9:$M$12,2,FALSE),0),
  AND(U417=7),IFERROR(VLOOKUP(入力項目!$S$14,子育て関連マスタ!$I$16:$M$17,2,FALSE),0),
  AND(U417=13),IFERROR(VLOOKUP(入力項目!$S$15,子育て関連マスタ!$I$21:$M$22,2,FALSE),0),
  AND(U417=16),IFERROR(VLOOKUP(入力項目!$S$16,子育て関連マスタ!$I$26:$M$28,2,FALSE),0),
  AND(U417=19,入力項目!$S$16&lt;&gt;"高専"),IFERROR(VLOOKUP(入力項目!$S$17,子育て関連マスタ!$I$32:$M$37,2,FALSE),0),
  AND(U417=21,入力項目!$S$16="高専"),IFERROR(VLOOKUP(入力項目!$S$17,子育て関連マスタ!$I$32:$M$37,2,FALSE),0),
  U417&gt;=22,0
  ),0),0
) +
IF(AND(U417&gt;=1,U417&lt;=15),IF($D417=入力項目!$S$8,入力項目!$S$3,0),0) +
IF(AND(U417&gt;=1,U417&lt;=15),IF($D417=5,入力項目!$S$4,0),0) +
IF(AND(U417&gt;=1,U417&lt;=15),IF($D417=12,入力項目!$S$5,0),0) +
IF(AND(入力項目!$S$7=$A417,入力項目!$S$8=$D417),子育て関連マスタ!$C$14,0) +
IFERROR(IF(AND(YEAR(EDATE(DATE(入力項目!$S$7,入力項目!$S$8,1),1))=$A417,MONTH(EDATE(DATE(入力項目!$S$7,入力項目!$S$8,1),1))=$D417),子育て関連マスタ!$C$15,0),0) +
IF(AND(OR(U417=3,U417=5,U417=7),$D417=11),子育て関連マスタ!$C$17,0) +
IF(AND(U417=20,$D417=1),子育て関連マスタ!$C$18,0) +
IF(AND(U417=20,$D417=1),
IFERROR(_xlfn.IFS(
入力項目!$S$10="男",子育て関連マスタ!$C$18,
入力項目!$S$10="女",子育て関連マスタ!$C$19
),0),0
) +
IF(AND(U417&gt;=入力項目!$S$18,U417&lt;=入力項目!$S$19),入力項目!$S$20,0) +
IF(AND(U417&gt;=入力項目!$S$21,U417&lt;=入力項目!$S$22),入力項目!$S$23,0) +
IF(AND(U417&gt;=入力項目!$S$24,U417&lt;=入力項目!$S$25),入力項目!$S$26,0)
)</f>
        <v>0</v>
      </c>
      <c r="AJ417" s="10">
        <f ca="1">-VLOOKUP($D417,月別収支!$A$2:$H$13,7,FALSE)</f>
        <v>-20000</v>
      </c>
    </row>
    <row r="418" spans="1:36" x14ac:dyDescent="0.4">
      <c r="A418">
        <f t="shared" ca="1" si="105"/>
        <v>2059</v>
      </c>
      <c r="B418">
        <f t="shared" ca="1" si="112"/>
        <v>2059</v>
      </c>
      <c r="C418">
        <f t="shared" ca="1" si="113"/>
        <v>35</v>
      </c>
      <c r="D418">
        <f t="shared" ca="1" si="106"/>
        <v>4</v>
      </c>
      <c r="E418" t="str">
        <f t="shared" ca="1" si="107"/>
        <v>2059年4月</v>
      </c>
      <c r="F418">
        <f ca="1">IF(OR(入力項目!$N$5&lt;$A418,AND(入力項目!$N$5=$A418,入力項目!$N$6&lt;$D418)),IF(F417=0,1,IF(G418=12,F417+1,F417)),0)</f>
        <v>34</v>
      </c>
      <c r="G418">
        <f ca="1">IF(OR(入力項目!$N$5&lt;$A418,AND(入力項目!$N$5=$A418,入力項目!$N$6&lt;$D418)),IF(G417=12,1,G417+1),0)</f>
        <v>6</v>
      </c>
      <c r="H418" t="str">
        <f t="shared" ca="1" si="108"/>
        <v>34_6</v>
      </c>
      <c r="I418">
        <f ca="1">IF(
  IFERROR(AND($C418&gt;0,MOD($C418,入力項目!$N$22)=0,$D418=入力項目!$N$23), FALSE),
  1,
  IF(
    AND(I417&gt;0,J417=12),
    IF(I417=入力項目!$N$28, 0, I417+1),
    I417
  )
)</f>
        <v>0</v>
      </c>
      <c r="J418">
        <f ca="1">IF($D418=入力項目!$N$23,1,IFERROR(J417+1,1))</f>
        <v>11</v>
      </c>
      <c r="K418" t="str">
        <f t="shared" ca="1" si="109"/>
        <v>0_11</v>
      </c>
      <c r="L418">
        <f ca="1">L417+IF(入力項目!$D$4=$D418,1,0)</f>
        <v>63</v>
      </c>
      <c r="M418" t="str">
        <f t="shared" ca="1" si="110"/>
        <v>63歳</v>
      </c>
      <c r="N418">
        <f t="shared" ca="1" si="114"/>
        <v>64</v>
      </c>
      <c r="O418" t="str">
        <f t="shared" ca="1" si="111"/>
        <v>64歳</v>
      </c>
      <c r="P418">
        <f t="shared" ca="1" si="115"/>
        <v>39</v>
      </c>
      <c r="Q418">
        <f t="shared" ca="1" si="116"/>
        <v>37</v>
      </c>
      <c r="R418">
        <f t="shared" ca="1" si="117"/>
        <v>2060</v>
      </c>
      <c r="S418">
        <f t="shared" ca="1" si="118"/>
        <v>2060</v>
      </c>
      <c r="T418">
        <f t="shared" ca="1" si="119"/>
        <v>2060</v>
      </c>
      <c r="U418">
        <f t="shared" ca="1" si="120"/>
        <v>2060</v>
      </c>
      <c r="V418" s="10">
        <f t="shared" ca="1" si="121"/>
        <v>52902175</v>
      </c>
      <c r="W418" s="10">
        <f ca="1">IF($L418&lt;その他マスタ!$B$1,VLOOKUP($D418,月別収支!$A$2:$H$13,2,FALSE),その他マスタ!$B$3)+IF(AND($L418=その他マスタ!$B$1,入力項目!$I$9="あり",$D418=入力項目!$D$4),その他マスタ!$B$2,0)</f>
        <v>300000</v>
      </c>
      <c r="X418" s="10">
        <f ca="1">-IF(入力項目!$K$5=TRUE,
IF($F418+$G418&lt;3,VLOOKUP($D418,月別収支!$A$2:$H$13,8,FALSE),0)+IFERROR(VLOOKUP($H418,住宅ローン計算!C:P,13,FALSE),0)+IF($F418&gt;1,IF(OR($G418=3,$G418=6,$G418=9,$G418=12),ROUNDUP(入力項目!$N$18/4,0),0),0),
VLOOKUP($D418,月別収支!$A$2:$H$13,8,FALSE))</f>
        <v>-91090</v>
      </c>
      <c r="Y418" s="10">
        <f ca="1">-VLOOKUP($D418,月別収支!$A$2:$H$13,3,FALSE)</f>
        <v>-75000</v>
      </c>
      <c r="Z418" s="10">
        <f ca="1">-VLOOKUP($D418,月別収支!$A$2:$H$13,4,FALSE)</f>
        <v>-27000</v>
      </c>
      <c r="AA418" s="10">
        <f ca="1">-VLOOKUP($D418,月別収支!$A$2:$H$13,6,FALSE)</f>
        <v>-10000</v>
      </c>
      <c r="AB418" s="10">
        <f ca="1">-(
VLOOKUP($D418,月別収支!$A$2:$H$13,5,FALSE)+IF(AND(入力項目!$I$27&lt;=$A418,ISEVEN($A418-入力項目!$I$27),入力項目!$I$28=$D418),入力項目!$I$26,0)
+IF(入力項目!$K$26=TRUE,
IFERROR(VLOOKUP($K418,マイカーローン計算!C:P,13,FALSE),0),
IFERROR(
  IF(AND($C418&gt;0,MOD($C418,入力項目!$N$22)=0,$D418=入力項目!$N$23),入力項目!$N$24,0),
 0
)
)
)</f>
        <v>-20000</v>
      </c>
      <c r="AC418" s="10">
        <f ca="1">-IF($A418&lt;入力項目!$N$33,入力項目!$N$35,IF(AND($A418=入力項目!$N$33,$D418&lt;=入力項目!$N$34),入力項目!$N$35,0))</f>
        <v>0</v>
      </c>
      <c r="AD418">
        <f ca="1">-(
_xlfn.IFS(
P418&lt;=入力項目!$S$11,0,
AND(P418&gt;=入力項目!$S$11+1,P418&lt;=3),IFERROR(VLOOKUP(入力項目!$S$12,子育て関連マスタ!$I$4:$M$5,4,FALSE),0),
AND(P418&gt;=4,P418&lt;=6),IFERROR(VLOOKUP(入力項目!$S$13,子育て関連マスタ!$I$9:$M$12,4,FALSE),0),
AND(P418&gt;=7,P418&lt;=12),IFERROR(VLOOKUP(入力項目!$S$14,子育て関連マスタ!$I$16:$M$17,4,FALSE),0),
AND(P418&gt;=13,P418&lt;=15),IFERROR(VLOOKUP(入力項目!$S$15,子育て関連マスタ!$I$21:$M$22,4,FALSE),0),
AND(P418&gt;=16,P418&lt;=18),IFERROR(VLOOKUP(入力項目!$S$16,子育て関連マスタ!$I$26:$M$28,4,FALSE),0),
AND(P418&gt;=19,P418&lt;=20,入力項目!$S$16="高専"),IFERROR(VLOOKUP(入力項目!$S$16,子育て関連マスタ!$I$26:$M$28,4,FALSE),0),
AND(P418&gt;=19,P418&lt;=20,入力項目!$S$16&lt;&gt;"高専"),IFERROR(VLOOKUP(入力項目!$S$17,子育て関連マスタ!$I$32:$M$37,4,FALSE),0),
AND(P418&gt;=21,P418&lt;=22,入力項目!$S$16="高専"),IFERROR(VLOOKUP(入力項目!$S$17,子育て関連マスタ!$I$32:$M$34,4,FALSE),0),
AND(P418&gt;=21,P418&lt;=22,入力項目!$S$16&lt;&gt;"高専"),IFERROR(VLOOKUP(入力項目!$S$17,子育て関連マスタ!$I$32:$M$34,4,FALSE),0),
P418&gt;=23,0
) +
IF($D418=4,
  IFERROR(_xlfn.IFS(
  P418&lt;=入力項目!$S$11,0,
  AND(P418=入力項目!$S$11),IFERROR(VLOOKUP(入力項目!$S$12,子育て関連マスタ!$I$4:$M$5,2,FALSE),0),
  AND(P418=4),IFERROR(VLOOKUP(入力項目!$S$13,子育て関連マスタ!$I$9:$M$12,2,FALSE),0),
  AND(P418=7),IFERROR(VLOOKUP(入力項目!$S$14,子育て関連マスタ!$I$16:$M$17,2,FALSE),0),
  AND(P418=13),IFERROR(VLOOKUP(入力項目!$S$15,子育て関連マスタ!$I$21:$M$22,2,FALSE),0),
  AND(P418=16),IFERROR(VLOOKUP(入力項目!$S$16,子育て関連マスタ!$I$26:$M$28,2,FALSE),0),
  AND(P418=19,入力項目!$S$16&lt;&gt;"高専"),IFERROR(VLOOKUP(入力項目!$S$17,子育て関連マスタ!$I$32:$M$37,2,FALSE),0),
  AND(P418=21,入力項目!$S$16="高専"),IFERROR(VLOOKUP(入力項目!$S$17,子育て関連マスタ!$I$32:$M$37,2,FALSE),0),
  P418&gt;=22,0
  ),0),0
) +
IF(AND(P418&gt;=1,P418&lt;=15),IF($D418=入力項目!$S$8,入力項目!$S$3,0),0) +
IF(AND(P418&gt;=1,P418&lt;=15),IF($D418=5,入力項目!$S$4,0),0) +
IF(AND(P418&gt;=1,P418&lt;=15),IF($D418=12,入力項目!$S$5,0),0) +
IF(AND(入力項目!$S$7=$A418,入力項目!$S$8=$D418),子育て関連マスタ!$C$14,0) +
IFERROR(IF(AND(YEAR(EDATE(DATE(入力項目!$S$7,入力項目!$S$8,1),1))=$A418,MONTH(EDATE(DATE(入力項目!$S$7,入力項目!$S$8,1),1))=$D418),子育て関連マスタ!$C$15,0),0) +
IF(AND(OR(P418=3,P418=5,P418=7),$D418=11),子育て関連マスタ!$C$17,0) +
IF(AND(P418=20,$D418=1),子育て関連マスタ!$C$18,0) +
IF(AND(P418=20,$D418=1),
IFERROR(_xlfn.IFS(
入力項目!$S$10="男",子育て関連マスタ!$C$18,
入力項目!$S$10="女",子育て関連マスタ!$C$19
),0),0
) +
IF(AND(P418&gt;=入力項目!$S$18,P418&lt;=入力項目!$S$19),入力項目!$S$20,0) +
IF(AND(P418&gt;=入力項目!$S$21,P418&lt;=入力項目!$S$22),入力項目!$S$23,0) +
IF(AND(P418&gt;=入力項目!$S$24,P418&lt;=入力項目!$S$25),入力項目!$S$26,0)
)</f>
        <v>0</v>
      </c>
      <c r="AE418">
        <f ca="1">-(
_xlfn.IFS(
Q418&lt;=入力項目!$S$11,0,
AND(Q418&gt;=入力項目!$S$11+1,Q418&lt;=3),IFERROR(VLOOKUP(入力項目!$S$12,子育て関連マスタ!$I$4:$M$5,4,FALSE),0),
AND(Q418&gt;=4,Q418&lt;=6),IFERROR(VLOOKUP(入力項目!$S$13,子育て関連マスタ!$I$9:$M$12,4,FALSE),0),
AND(Q418&gt;=7,Q418&lt;=12),IFERROR(VLOOKUP(入力項目!$S$14,子育て関連マスタ!$I$16:$M$17,4,FALSE),0),
AND(Q418&gt;=13,Q418&lt;=15),IFERROR(VLOOKUP(入力項目!$S$15,子育て関連マスタ!$I$21:$M$22,4,FALSE),0),
AND(Q418&gt;=16,Q418&lt;=18),IFERROR(VLOOKUP(入力項目!$S$16,子育て関連マスタ!$I$26:$M$28,4,FALSE),0),
AND(Q418&gt;=19,Q418&lt;=20,入力項目!$S$16="高専"),IFERROR(VLOOKUP(入力項目!$S$16,子育て関連マスタ!$I$26:$M$28,4,FALSE),0),
AND(Q418&gt;=19,Q418&lt;=20,入力項目!$S$16&lt;&gt;"高専"),IFERROR(VLOOKUP(入力項目!$S$17,子育て関連マスタ!$I$32:$M$37,4,FALSE),0),
AND(Q418&gt;=21,Q418&lt;=22,入力項目!$S$16="高専"),IFERROR(VLOOKUP(入力項目!$S$17,子育て関連マスタ!$I$32:$M$34,4,FALSE),0),
AND(Q418&gt;=21,Q418&lt;=22,入力項目!$S$16&lt;&gt;"高専"),IFERROR(VLOOKUP(入力項目!$S$17,子育て関連マスタ!$I$32:$M$34,4,FALSE),0),
Q418&gt;=23,0
) +
IF($D418=4,
  IFERROR(_xlfn.IFS(
  Q418&lt;=入力項目!$S$11,0,
  AND(Q418=入力項目!$S$11),IFERROR(VLOOKUP(入力項目!$S$12,子育て関連マスタ!$I$4:$M$5,2,FALSE),0),
  AND(Q418=4),IFERROR(VLOOKUP(入力項目!$S$13,子育て関連マスタ!$I$9:$M$12,2,FALSE),0),
  AND(Q418=7),IFERROR(VLOOKUP(入力項目!$S$14,子育て関連マスタ!$I$16:$M$17,2,FALSE),0),
  AND(Q418=13),IFERROR(VLOOKUP(入力項目!$S$15,子育て関連マスタ!$I$21:$M$22,2,FALSE),0),
  AND(Q418=16),IFERROR(VLOOKUP(入力項目!$S$16,子育て関連マスタ!$I$26:$M$28,2,FALSE),0),
  AND(Q418=19,入力項目!$S$16&lt;&gt;"高専"),IFERROR(VLOOKUP(入力項目!$S$17,子育て関連マスタ!$I$32:$M$37,2,FALSE),0),
  AND(Q418=21,入力項目!$S$16="高専"),IFERROR(VLOOKUP(入力項目!$S$17,子育て関連マスタ!$I$32:$M$37,2,FALSE),0),
  Q418&gt;=22,0
  ),0),0
) +
IF(AND(Q418&gt;=1,Q418&lt;=15),IF($D418=入力項目!$S$8,入力項目!$S$3,0),0) +
IF(AND(Q418&gt;=1,Q418&lt;=15),IF($D418=5,入力項目!$S$4,0),0) +
IF(AND(Q418&gt;=1,Q418&lt;=15),IF($D418=12,入力項目!$S$5,0),0) +
IF(AND(入力項目!$S$7=$A418,入力項目!$S$8=$D418),子育て関連マスタ!$C$14,0) +
IFERROR(IF(AND(YEAR(EDATE(DATE(入力項目!$S$7,入力項目!$S$8,1),1))=$A418,MONTH(EDATE(DATE(入力項目!$S$7,入力項目!$S$8,1),1))=$D418),子育て関連マスタ!$C$15,0),0) +
IF(AND(OR(Q418=3,Q418=5,Q418=7),$D418=11),子育て関連マスタ!$C$17,0) +
IF(AND(Q418=20,$D418=1),子育て関連マスタ!$C$18,0) +
IF(AND(Q418=20,$D418=1),
IFERROR(_xlfn.IFS(
入力項目!$S$10="男",子育て関連マスタ!$C$18,
入力項目!$S$10="女",子育て関連マスタ!$C$19
),0),0
) +
IF(AND(Q418&gt;=入力項目!$S$18,Q418&lt;=入力項目!$S$19),入力項目!$S$20,0) +
IF(AND(Q418&gt;=入力項目!$S$21,Q418&lt;=入力項目!$S$22),入力項目!$S$23,0) +
IF(AND(Q418&gt;=入力項目!$S$24,Q418&lt;=入力項目!$S$25),入力項目!$S$26,0)
)</f>
        <v>0</v>
      </c>
      <c r="AF418">
        <f ca="1">-(
_xlfn.IFS(
R418&lt;=入力項目!$S$11,0,
AND(R418&gt;=入力項目!$S$11+1,R418&lt;=3),IFERROR(VLOOKUP(入力項目!$S$12,子育て関連マスタ!$I$4:$M$5,4,FALSE),0),
AND(R418&gt;=4,R418&lt;=6),IFERROR(VLOOKUP(入力項目!$S$13,子育て関連マスタ!$I$9:$M$12,4,FALSE),0),
AND(R418&gt;=7,R418&lt;=12),IFERROR(VLOOKUP(入力項目!$S$14,子育て関連マスタ!$I$16:$M$17,4,FALSE),0),
AND(R418&gt;=13,R418&lt;=15),IFERROR(VLOOKUP(入力項目!$S$15,子育て関連マスタ!$I$21:$M$22,4,FALSE),0),
AND(R418&gt;=16,R418&lt;=18),IFERROR(VLOOKUP(入力項目!$S$16,子育て関連マスタ!$I$26:$M$28,4,FALSE),0),
AND(R418&gt;=19,R418&lt;=20,入力項目!$S$16="高専"),IFERROR(VLOOKUP(入力項目!$S$16,子育て関連マスタ!$I$26:$M$28,4,FALSE),0),
AND(R418&gt;=19,R418&lt;=20,入力項目!$S$16&lt;&gt;"高専"),IFERROR(VLOOKUP(入力項目!$S$17,子育て関連マスタ!$I$32:$M$37,4,FALSE),0),
AND(R418&gt;=21,R418&lt;=22,入力項目!$S$16="高専"),IFERROR(VLOOKUP(入力項目!$S$17,子育て関連マスタ!$I$32:$M$34,4,FALSE),0),
AND(R418&gt;=21,R418&lt;=22,入力項目!$S$16&lt;&gt;"高専"),IFERROR(VLOOKUP(入力項目!$S$17,子育て関連マスタ!$I$32:$M$34,4,FALSE),0),
R418&gt;=23,0
) +
IF($D418=4,
  IFERROR(_xlfn.IFS(
  R418&lt;=入力項目!$S$11,0,
  AND(R418=入力項目!$S$11),IFERROR(VLOOKUP(入力項目!$S$12,子育て関連マスタ!$I$4:$M$5,2,FALSE),0),
  AND(R418=4),IFERROR(VLOOKUP(入力項目!$S$13,子育て関連マスタ!$I$9:$M$12,2,FALSE),0),
  AND(R418=7),IFERROR(VLOOKUP(入力項目!$S$14,子育て関連マスタ!$I$16:$M$17,2,FALSE),0),
  AND(R418=13),IFERROR(VLOOKUP(入力項目!$S$15,子育て関連マスタ!$I$21:$M$22,2,FALSE),0),
  AND(R418=16),IFERROR(VLOOKUP(入力項目!$S$16,子育て関連マスタ!$I$26:$M$28,2,FALSE),0),
  AND(R418=19,入力項目!$S$16&lt;&gt;"高専"),IFERROR(VLOOKUP(入力項目!$S$17,子育て関連マスタ!$I$32:$M$37,2,FALSE),0),
  AND(R418=21,入力項目!$S$16="高専"),IFERROR(VLOOKUP(入力項目!$S$17,子育て関連マスタ!$I$32:$M$37,2,FALSE),0),
  R418&gt;=22,0
  ),0),0
) +
IF(AND(R418&gt;=1,R418&lt;=15),IF($D418=入力項目!$S$8,入力項目!$S$3,0),0) +
IF(AND(R418&gt;=1,R418&lt;=15),IF($D418=5,入力項目!$S$4,0),0) +
IF(AND(R418&gt;=1,R418&lt;=15),IF($D418=12,入力項目!$S$5,0),0) +
IF(AND(入力項目!$S$7=$A418,入力項目!$S$8=$D418),子育て関連マスタ!$C$14,0) +
IFERROR(IF(AND(YEAR(EDATE(DATE(入力項目!$S$7,入力項目!$S$8,1),1))=$A418,MONTH(EDATE(DATE(入力項目!$S$7,入力項目!$S$8,1),1))=$D418),子育て関連マスタ!$C$15,0),0) +
IF(AND(OR(R418=3,R418=5,R418=7),$D418=11),子育て関連マスタ!$C$17,0) +
IF(AND(R418=20,$D418=1),子育て関連マスタ!$C$18,0) +
IF(AND(R418=20,$D418=1),
IFERROR(_xlfn.IFS(
入力項目!$S$10="男",子育て関連マスタ!$C$18,
入力項目!$S$10="女",子育て関連マスタ!$C$19
),0),0
) +
IF(AND(R418&gt;=入力項目!$S$18,R418&lt;=入力項目!$S$19),入力項目!$S$20,0) +
IF(AND(R418&gt;=入力項目!$S$21,R418&lt;=入力項目!$S$22),入力項目!$S$23,0) +
IF(AND(R418&gt;=入力項目!$S$24,R418&lt;=入力項目!$S$25),入力項目!$S$26,0)
)</f>
        <v>0</v>
      </c>
      <c r="AG418">
        <f ca="1">-(
_xlfn.IFS(
S418&lt;=入力項目!$S$11,0,
AND(S418&gt;=入力項目!$S$11+1,S418&lt;=3),IFERROR(VLOOKUP(入力項目!$S$12,子育て関連マスタ!$I$4:$M$5,4,FALSE),0),
AND(S418&gt;=4,S418&lt;=6),IFERROR(VLOOKUP(入力項目!$S$13,子育て関連マスタ!$I$9:$M$12,4,FALSE),0),
AND(S418&gt;=7,S418&lt;=12),IFERROR(VLOOKUP(入力項目!$S$14,子育て関連マスタ!$I$16:$M$17,4,FALSE),0),
AND(S418&gt;=13,S418&lt;=15),IFERROR(VLOOKUP(入力項目!$S$15,子育て関連マスタ!$I$21:$M$22,4,FALSE),0),
AND(S418&gt;=16,S418&lt;=18),IFERROR(VLOOKUP(入力項目!$S$16,子育て関連マスタ!$I$26:$M$28,4,FALSE),0),
AND(S418&gt;=19,S418&lt;=20,入力項目!$S$16="高専"),IFERROR(VLOOKUP(入力項目!$S$16,子育て関連マスタ!$I$26:$M$28,4,FALSE),0),
AND(S418&gt;=19,S418&lt;=20,入力項目!$S$16&lt;&gt;"高専"),IFERROR(VLOOKUP(入力項目!$S$17,子育て関連マスタ!$I$32:$M$37,4,FALSE),0),
AND(S418&gt;=21,S418&lt;=22,入力項目!$S$16="高専"),IFERROR(VLOOKUP(入力項目!$S$17,子育て関連マスタ!$I$32:$M$34,4,FALSE),0),
AND(S418&gt;=21,S418&lt;=22,入力項目!$S$16&lt;&gt;"高専"),IFERROR(VLOOKUP(入力項目!$S$17,子育て関連マスタ!$I$32:$M$34,4,FALSE),0),
S418&gt;=23,0
) +
IF($D418=4,
  IFERROR(_xlfn.IFS(
  S418&lt;=入力項目!$S$11,0,
  AND(S418=入力項目!$S$11),IFERROR(VLOOKUP(入力項目!$S$12,子育て関連マスタ!$I$4:$M$5,2,FALSE),0),
  AND(S418=4),IFERROR(VLOOKUP(入力項目!$S$13,子育て関連マスタ!$I$9:$M$12,2,FALSE),0),
  AND(S418=7),IFERROR(VLOOKUP(入力項目!$S$14,子育て関連マスタ!$I$16:$M$17,2,FALSE),0),
  AND(S418=13),IFERROR(VLOOKUP(入力項目!$S$15,子育て関連マスタ!$I$21:$M$22,2,FALSE),0),
  AND(S418=16),IFERROR(VLOOKUP(入力項目!$S$16,子育て関連マスタ!$I$26:$M$28,2,FALSE),0),
  AND(S418=19,入力項目!$S$16&lt;&gt;"高専"),IFERROR(VLOOKUP(入力項目!$S$17,子育て関連マスタ!$I$32:$M$37,2,FALSE),0),
  AND(S418=21,入力項目!$S$16="高専"),IFERROR(VLOOKUP(入力項目!$S$17,子育て関連マスタ!$I$32:$M$37,2,FALSE),0),
  S418&gt;=22,0
  ),0),0
) +
IF(AND(S418&gt;=1,S418&lt;=15),IF($D418=入力項目!$S$8,入力項目!$S$3,0),0) +
IF(AND(S418&gt;=1,S418&lt;=15),IF($D418=5,入力項目!$S$4,0),0) +
IF(AND(S418&gt;=1,S418&lt;=15),IF($D418=12,入力項目!$S$5,0),0) +
IF(AND(入力項目!$S$7=$A418,入力項目!$S$8=$D418),子育て関連マスタ!$C$14,0) +
IFERROR(IF(AND(YEAR(EDATE(DATE(入力項目!$S$7,入力項目!$S$8,1),1))=$A418,MONTH(EDATE(DATE(入力項目!$S$7,入力項目!$S$8,1),1))=$D418),子育て関連マスタ!$C$15,0),0) +
IF(AND(OR(S418=3,S418=5,S418=7),$D418=11),子育て関連マスタ!$C$17,0) +
IF(AND(S418=20,$D418=1),子育て関連マスタ!$C$18,0) +
IF(AND(S418=20,$D418=1),
IFERROR(_xlfn.IFS(
入力項目!$S$10="男",子育て関連マスタ!$C$18,
入力項目!$S$10="女",子育て関連マスタ!$C$19
),0),0
) +
IF(AND(S418&gt;=入力項目!$S$18,S418&lt;=入力項目!$S$19),入力項目!$S$20,0) +
IF(AND(S418&gt;=入力項目!$S$21,S418&lt;=入力項目!$S$22),入力項目!$S$23,0) +
IF(AND(S418&gt;=入力項目!$S$24,S418&lt;=入力項目!$S$25),入力項目!$S$26,0)
)</f>
        <v>0</v>
      </c>
      <c r="AH418">
        <f ca="1">-(
_xlfn.IFS(
T418&lt;=入力項目!$S$11,0,
AND(T418&gt;=入力項目!$S$11+1,T418&lt;=3),IFERROR(VLOOKUP(入力項目!$S$12,子育て関連マスタ!$I$4:$M$5,4,FALSE),0),
AND(T418&gt;=4,T418&lt;=6),IFERROR(VLOOKUP(入力項目!$S$13,子育て関連マスタ!$I$9:$M$12,4,FALSE),0),
AND(T418&gt;=7,T418&lt;=12),IFERROR(VLOOKUP(入力項目!$S$14,子育て関連マスタ!$I$16:$M$17,4,FALSE),0),
AND(T418&gt;=13,T418&lt;=15),IFERROR(VLOOKUP(入力項目!$S$15,子育て関連マスタ!$I$21:$M$22,4,FALSE),0),
AND(T418&gt;=16,T418&lt;=18),IFERROR(VLOOKUP(入力項目!$S$16,子育て関連マスタ!$I$26:$M$28,4,FALSE),0),
AND(T418&gt;=19,T418&lt;=20,入力項目!$S$16="高専"),IFERROR(VLOOKUP(入力項目!$S$16,子育て関連マスタ!$I$26:$M$28,4,FALSE),0),
AND(T418&gt;=19,T418&lt;=20,入力項目!$S$16&lt;&gt;"高専"),IFERROR(VLOOKUP(入力項目!$S$17,子育て関連マスタ!$I$32:$M$37,4,FALSE),0),
AND(T418&gt;=21,T418&lt;=22,入力項目!$S$16="高専"),IFERROR(VLOOKUP(入力項目!$S$17,子育て関連マスタ!$I$32:$M$34,4,FALSE),0),
AND(T418&gt;=21,T418&lt;=22,入力項目!$S$16&lt;&gt;"高専"),IFERROR(VLOOKUP(入力項目!$S$17,子育て関連マスタ!$I$32:$M$34,4,FALSE),0),
T418&gt;=23,0
) +
IF($D418=4,
  IFERROR(_xlfn.IFS(
  T418&lt;=入力項目!$S$11,0,
  AND(T418=入力項目!$S$11),IFERROR(VLOOKUP(入力項目!$S$12,子育て関連マスタ!$I$4:$M$5,2,FALSE),0),
  AND(T418=4),IFERROR(VLOOKUP(入力項目!$S$13,子育て関連マスタ!$I$9:$M$12,2,FALSE),0),
  AND(T418=7),IFERROR(VLOOKUP(入力項目!$S$14,子育て関連マスタ!$I$16:$M$17,2,FALSE),0),
  AND(T418=13),IFERROR(VLOOKUP(入力項目!$S$15,子育て関連マスタ!$I$21:$M$22,2,FALSE),0),
  AND(T418=16),IFERROR(VLOOKUP(入力項目!$S$16,子育て関連マスタ!$I$26:$M$28,2,FALSE),0),
  AND(T418=19,入力項目!$S$16&lt;&gt;"高専"),IFERROR(VLOOKUP(入力項目!$S$17,子育て関連マスタ!$I$32:$M$37,2,FALSE),0),
  AND(T418=21,入力項目!$S$16="高専"),IFERROR(VLOOKUP(入力項目!$S$17,子育て関連マスタ!$I$32:$M$37,2,FALSE),0),
  T418&gt;=22,0
  ),0),0
) +
IF(AND(T418&gt;=1,T418&lt;=15),IF($D418=入力項目!$S$8,入力項目!$S$3,0),0) +
IF(AND(T418&gt;=1,T418&lt;=15),IF($D418=5,入力項目!$S$4,0),0) +
IF(AND(T418&gt;=1,T418&lt;=15),IF($D418=12,入力項目!$S$5,0),0) +
IF(AND(入力項目!$S$7=$A418,入力項目!$S$8=$D418),子育て関連マスタ!$C$14,0) +
IFERROR(IF(AND(YEAR(EDATE(DATE(入力項目!$S$7,入力項目!$S$8,1),1))=$A418,MONTH(EDATE(DATE(入力項目!$S$7,入力項目!$S$8,1),1))=$D418),子育て関連マスタ!$C$15,0),0) +
IF(AND(OR(T418=3,T418=5,T418=7),$D418=11),子育て関連マスタ!$C$17,0) +
IF(AND(T418=20,$D418=1),子育て関連マスタ!$C$18,0) +
IF(AND(T418=20,$D418=1),
IFERROR(_xlfn.IFS(
入力項目!$S$10="男",子育て関連マスタ!$C$18,
入力項目!$S$10="女",子育て関連マスタ!$C$19
),0),0
) +
IF(AND(T418&gt;=入力項目!$S$18,T418&lt;=入力項目!$S$19),入力項目!$S$20,0) +
IF(AND(T418&gt;=入力項目!$S$21,T418&lt;=入力項目!$S$22),入力項目!$S$23,0) +
IF(AND(T418&gt;=入力項目!$S$24,T418&lt;=入力項目!$S$25),入力項目!$S$26,0)
)</f>
        <v>0</v>
      </c>
      <c r="AI418">
        <f ca="1">-(
_xlfn.IFS(
U418&lt;=入力項目!$S$11,0,
AND(U418&gt;=入力項目!$S$11+1,U418&lt;=3),IFERROR(VLOOKUP(入力項目!$S$12,子育て関連マスタ!$I$4:$M$5,4,FALSE),0),
AND(U418&gt;=4,U418&lt;=6),IFERROR(VLOOKUP(入力項目!$S$13,子育て関連マスタ!$I$9:$M$12,4,FALSE),0),
AND(U418&gt;=7,U418&lt;=12),IFERROR(VLOOKUP(入力項目!$S$14,子育て関連マスタ!$I$16:$M$17,4,FALSE),0),
AND(U418&gt;=13,U418&lt;=15),IFERROR(VLOOKUP(入力項目!$S$15,子育て関連マスタ!$I$21:$M$22,4,FALSE),0),
AND(U418&gt;=16,U418&lt;=18),IFERROR(VLOOKUP(入力項目!$S$16,子育て関連マスタ!$I$26:$M$28,4,FALSE),0),
AND(U418&gt;=19,U418&lt;=20,入力項目!$S$16="高専"),IFERROR(VLOOKUP(入力項目!$S$16,子育て関連マスタ!$I$26:$M$28,4,FALSE),0),
AND(U418&gt;=19,U418&lt;=20,入力項目!$S$16&lt;&gt;"高専"),IFERROR(VLOOKUP(入力項目!$S$17,子育て関連マスタ!$I$32:$M$37,4,FALSE),0),
AND(U418&gt;=21,U418&lt;=22,入力項目!$S$16="高専"),IFERROR(VLOOKUP(入力項目!$S$17,子育て関連マスタ!$I$32:$M$34,4,FALSE),0),
AND(U418&gt;=21,U418&lt;=22,入力項目!$S$16&lt;&gt;"高専"),IFERROR(VLOOKUP(入力項目!$S$17,子育て関連マスタ!$I$32:$M$34,4,FALSE),0),
U418&gt;=23,0
) +
IF($D418=4,
  IFERROR(_xlfn.IFS(
  U418&lt;=入力項目!$S$11,0,
  AND(U418=入力項目!$S$11),IFERROR(VLOOKUP(入力項目!$S$12,子育て関連マスタ!$I$4:$M$5,2,FALSE),0),
  AND(U418=4),IFERROR(VLOOKUP(入力項目!$S$13,子育て関連マスタ!$I$9:$M$12,2,FALSE),0),
  AND(U418=7),IFERROR(VLOOKUP(入力項目!$S$14,子育て関連マスタ!$I$16:$M$17,2,FALSE),0),
  AND(U418=13),IFERROR(VLOOKUP(入力項目!$S$15,子育て関連マスタ!$I$21:$M$22,2,FALSE),0),
  AND(U418=16),IFERROR(VLOOKUP(入力項目!$S$16,子育て関連マスタ!$I$26:$M$28,2,FALSE),0),
  AND(U418=19,入力項目!$S$16&lt;&gt;"高専"),IFERROR(VLOOKUP(入力項目!$S$17,子育て関連マスタ!$I$32:$M$37,2,FALSE),0),
  AND(U418=21,入力項目!$S$16="高専"),IFERROR(VLOOKUP(入力項目!$S$17,子育て関連マスタ!$I$32:$M$37,2,FALSE),0),
  U418&gt;=22,0
  ),0),0
) +
IF(AND(U418&gt;=1,U418&lt;=15),IF($D418=入力項目!$S$8,入力項目!$S$3,0),0) +
IF(AND(U418&gt;=1,U418&lt;=15),IF($D418=5,入力項目!$S$4,0),0) +
IF(AND(U418&gt;=1,U418&lt;=15),IF($D418=12,入力項目!$S$5,0),0) +
IF(AND(入力項目!$S$7=$A418,入力項目!$S$8=$D418),子育て関連マスタ!$C$14,0) +
IFERROR(IF(AND(YEAR(EDATE(DATE(入力項目!$S$7,入力項目!$S$8,1),1))=$A418,MONTH(EDATE(DATE(入力項目!$S$7,入力項目!$S$8,1),1))=$D418),子育て関連マスタ!$C$15,0),0) +
IF(AND(OR(U418=3,U418=5,U418=7),$D418=11),子育て関連マスタ!$C$17,0) +
IF(AND(U418=20,$D418=1),子育て関連マスタ!$C$18,0) +
IF(AND(U418=20,$D418=1),
IFERROR(_xlfn.IFS(
入力項目!$S$10="男",子育て関連マスタ!$C$18,
入力項目!$S$10="女",子育て関連マスタ!$C$19
),0),0
) +
IF(AND(U418&gt;=入力項目!$S$18,U418&lt;=入力項目!$S$19),入力項目!$S$20,0) +
IF(AND(U418&gt;=入力項目!$S$21,U418&lt;=入力項目!$S$22),入力項目!$S$23,0) +
IF(AND(U418&gt;=入力項目!$S$24,U418&lt;=入力項目!$S$25),入力項目!$S$26,0)
)</f>
        <v>0</v>
      </c>
      <c r="AJ418" s="10">
        <f ca="1">-VLOOKUP($D418,月別収支!$A$2:$H$13,7,FALSE)</f>
        <v>-20000</v>
      </c>
    </row>
    <row r="419" spans="1:36" x14ac:dyDescent="0.4">
      <c r="A419">
        <f t="shared" ca="1" si="105"/>
        <v>2059</v>
      </c>
      <c r="B419">
        <f t="shared" ca="1" si="112"/>
        <v>2059</v>
      </c>
      <c r="C419">
        <f t="shared" ca="1" si="113"/>
        <v>35</v>
      </c>
      <c r="D419">
        <f t="shared" ca="1" si="106"/>
        <v>5</v>
      </c>
      <c r="E419" t="str">
        <f t="shared" ca="1" si="107"/>
        <v>2059年5月</v>
      </c>
      <c r="F419">
        <f ca="1">IF(OR(入力項目!$N$5&lt;$A419,AND(入力項目!$N$5=$A419,入力項目!$N$6&lt;$D419)),IF(F418=0,1,IF(G419=12,F418+1,F418)),0)</f>
        <v>34</v>
      </c>
      <c r="G419">
        <f ca="1">IF(OR(入力項目!$N$5&lt;$A419,AND(入力項目!$N$5=$A419,入力項目!$N$6&lt;$D419)),IF(G418=12,1,G418+1),0)</f>
        <v>7</v>
      </c>
      <c r="H419" t="str">
        <f t="shared" ca="1" si="108"/>
        <v>34_7</v>
      </c>
      <c r="I419">
        <f ca="1">IF(
  IFERROR(AND($C419&gt;0,MOD($C419,入力項目!$N$22)=0,$D419=入力項目!$N$23), FALSE),
  1,
  IF(
    AND(I418&gt;0,J418=12),
    IF(I418=入力項目!$N$28, 0, I418+1),
    I418
  )
)</f>
        <v>0</v>
      </c>
      <c r="J419">
        <f ca="1">IF($D419=入力項目!$N$23,1,IFERROR(J418+1,1))</f>
        <v>12</v>
      </c>
      <c r="K419" t="str">
        <f t="shared" ca="1" si="109"/>
        <v>0_12</v>
      </c>
      <c r="L419">
        <f ca="1">L418+IF(入力項目!$D$4=$D419,1,0)</f>
        <v>63</v>
      </c>
      <c r="M419" t="str">
        <f t="shared" ca="1" si="110"/>
        <v>63歳</v>
      </c>
      <c r="N419">
        <f t="shared" ca="1" si="114"/>
        <v>64</v>
      </c>
      <c r="O419" t="str">
        <f t="shared" ca="1" si="111"/>
        <v>64歳</v>
      </c>
      <c r="P419">
        <f t="shared" ca="1" si="115"/>
        <v>39</v>
      </c>
      <c r="Q419">
        <f t="shared" ca="1" si="116"/>
        <v>37</v>
      </c>
      <c r="R419">
        <f t="shared" ca="1" si="117"/>
        <v>2060</v>
      </c>
      <c r="S419">
        <f t="shared" ca="1" si="118"/>
        <v>2060</v>
      </c>
      <c r="T419">
        <f t="shared" ca="1" si="119"/>
        <v>2060</v>
      </c>
      <c r="U419">
        <f t="shared" ca="1" si="120"/>
        <v>2060</v>
      </c>
      <c r="V419" s="10">
        <f t="shared" ca="1" si="121"/>
        <v>52986585</v>
      </c>
      <c r="W419" s="10">
        <f ca="1">IF($L419&lt;その他マスタ!$B$1,VLOOKUP($D419,月別収支!$A$2:$H$13,2,FALSE),その他マスタ!$B$3)+IF(AND($L419=その他マスタ!$B$1,入力項目!$I$9="あり",$D419=入力項目!$D$4),その他マスタ!$B$2,0)</f>
        <v>300000</v>
      </c>
      <c r="X419" s="10">
        <f ca="1">-IF(入力項目!$K$5=TRUE,
IF($F419+$G419&lt;3,VLOOKUP($D419,月別収支!$A$2:$H$13,8,FALSE),0)+IFERROR(VLOOKUP($H419,住宅ローン計算!C:P,13,FALSE),0)+IF($F419&gt;1,IF(OR($G419=3,$G419=6,$G419=9,$G419=12),ROUNDUP(入力項目!$N$18/4,0),0),0),
VLOOKUP($D419,月別収支!$A$2:$H$13,8,FALSE))</f>
        <v>-53590</v>
      </c>
      <c r="Y419" s="10">
        <f ca="1">-VLOOKUP($D419,月別収支!$A$2:$H$13,3,FALSE)</f>
        <v>-75000</v>
      </c>
      <c r="Z419" s="10">
        <f ca="1">-VLOOKUP($D419,月別収支!$A$2:$H$13,4,FALSE)</f>
        <v>-27000</v>
      </c>
      <c r="AA419" s="10">
        <f ca="1">-VLOOKUP($D419,月別収支!$A$2:$H$13,6,FALSE)</f>
        <v>-10000</v>
      </c>
      <c r="AB419" s="10">
        <f ca="1">-(
VLOOKUP($D419,月別収支!$A$2:$H$13,5,FALSE)+IF(AND(入力項目!$I$27&lt;=$A419,ISEVEN($A419-入力項目!$I$27),入力項目!$I$28=$D419),入力項目!$I$26,0)
+IF(入力項目!$K$26=TRUE,
IFERROR(VLOOKUP($K419,マイカーローン計算!C:P,13,FALSE),0),
IFERROR(
  IF(AND($C419&gt;0,MOD($C419,入力項目!$N$22)=0,$D419=入力項目!$N$23),入力項目!$N$24,0),
 0
)
)
)</f>
        <v>-30000</v>
      </c>
      <c r="AC419" s="10">
        <f ca="1">-IF($A419&lt;入力項目!$N$33,入力項目!$N$35,IF(AND($A419=入力項目!$N$33,$D419&lt;=入力項目!$N$34),入力項目!$N$35,0))</f>
        <v>0</v>
      </c>
      <c r="AD419">
        <f ca="1">-(
_xlfn.IFS(
P419&lt;=入力項目!$S$11,0,
AND(P419&gt;=入力項目!$S$11+1,P419&lt;=3),IFERROR(VLOOKUP(入力項目!$S$12,子育て関連マスタ!$I$4:$M$5,4,FALSE),0),
AND(P419&gt;=4,P419&lt;=6),IFERROR(VLOOKUP(入力項目!$S$13,子育て関連マスタ!$I$9:$M$12,4,FALSE),0),
AND(P419&gt;=7,P419&lt;=12),IFERROR(VLOOKUP(入力項目!$S$14,子育て関連マスタ!$I$16:$M$17,4,FALSE),0),
AND(P419&gt;=13,P419&lt;=15),IFERROR(VLOOKUP(入力項目!$S$15,子育て関連マスタ!$I$21:$M$22,4,FALSE),0),
AND(P419&gt;=16,P419&lt;=18),IFERROR(VLOOKUP(入力項目!$S$16,子育て関連マスタ!$I$26:$M$28,4,FALSE),0),
AND(P419&gt;=19,P419&lt;=20,入力項目!$S$16="高専"),IFERROR(VLOOKUP(入力項目!$S$16,子育て関連マスタ!$I$26:$M$28,4,FALSE),0),
AND(P419&gt;=19,P419&lt;=20,入力項目!$S$16&lt;&gt;"高専"),IFERROR(VLOOKUP(入力項目!$S$17,子育て関連マスタ!$I$32:$M$37,4,FALSE),0),
AND(P419&gt;=21,P419&lt;=22,入力項目!$S$16="高専"),IFERROR(VLOOKUP(入力項目!$S$17,子育て関連マスタ!$I$32:$M$34,4,FALSE),0),
AND(P419&gt;=21,P419&lt;=22,入力項目!$S$16&lt;&gt;"高専"),IFERROR(VLOOKUP(入力項目!$S$17,子育て関連マスタ!$I$32:$M$34,4,FALSE),0),
P419&gt;=23,0
) +
IF($D419=4,
  IFERROR(_xlfn.IFS(
  P419&lt;=入力項目!$S$11,0,
  AND(P419=入力項目!$S$11),IFERROR(VLOOKUP(入力項目!$S$12,子育て関連マスタ!$I$4:$M$5,2,FALSE),0),
  AND(P419=4),IFERROR(VLOOKUP(入力項目!$S$13,子育て関連マスタ!$I$9:$M$12,2,FALSE),0),
  AND(P419=7),IFERROR(VLOOKUP(入力項目!$S$14,子育て関連マスタ!$I$16:$M$17,2,FALSE),0),
  AND(P419=13),IFERROR(VLOOKUP(入力項目!$S$15,子育て関連マスタ!$I$21:$M$22,2,FALSE),0),
  AND(P419=16),IFERROR(VLOOKUP(入力項目!$S$16,子育て関連マスタ!$I$26:$M$28,2,FALSE),0),
  AND(P419=19,入力項目!$S$16&lt;&gt;"高専"),IFERROR(VLOOKUP(入力項目!$S$17,子育て関連マスタ!$I$32:$M$37,2,FALSE),0),
  AND(P419=21,入力項目!$S$16="高専"),IFERROR(VLOOKUP(入力項目!$S$17,子育て関連マスタ!$I$32:$M$37,2,FALSE),0),
  P419&gt;=22,0
  ),0),0
) +
IF(AND(P419&gt;=1,P419&lt;=15),IF($D419=入力項目!$S$8,入力項目!$S$3,0),0) +
IF(AND(P419&gt;=1,P419&lt;=15),IF($D419=5,入力項目!$S$4,0),0) +
IF(AND(P419&gt;=1,P419&lt;=15),IF($D419=12,入力項目!$S$5,0),0) +
IF(AND(入力項目!$S$7=$A419,入力項目!$S$8=$D419),子育て関連マスタ!$C$14,0) +
IFERROR(IF(AND(YEAR(EDATE(DATE(入力項目!$S$7,入力項目!$S$8,1),1))=$A419,MONTH(EDATE(DATE(入力項目!$S$7,入力項目!$S$8,1),1))=$D419),子育て関連マスタ!$C$15,0),0) +
IF(AND(OR(P419=3,P419=5,P419=7),$D419=11),子育て関連マスタ!$C$17,0) +
IF(AND(P419=20,$D419=1),子育て関連マスタ!$C$18,0) +
IF(AND(P419=20,$D419=1),
IFERROR(_xlfn.IFS(
入力項目!$S$10="男",子育て関連マスタ!$C$18,
入力項目!$S$10="女",子育て関連マスタ!$C$19
),0),0
) +
IF(AND(P419&gt;=入力項目!$S$18,P419&lt;=入力項目!$S$19),入力項目!$S$20,0) +
IF(AND(P419&gt;=入力項目!$S$21,P419&lt;=入力項目!$S$22),入力項目!$S$23,0) +
IF(AND(P419&gt;=入力項目!$S$24,P419&lt;=入力項目!$S$25),入力項目!$S$26,0)
)</f>
        <v>0</v>
      </c>
      <c r="AE419">
        <f ca="1">-(
_xlfn.IFS(
Q419&lt;=入力項目!$S$11,0,
AND(Q419&gt;=入力項目!$S$11+1,Q419&lt;=3),IFERROR(VLOOKUP(入力項目!$S$12,子育て関連マスタ!$I$4:$M$5,4,FALSE),0),
AND(Q419&gt;=4,Q419&lt;=6),IFERROR(VLOOKUP(入力項目!$S$13,子育て関連マスタ!$I$9:$M$12,4,FALSE),0),
AND(Q419&gt;=7,Q419&lt;=12),IFERROR(VLOOKUP(入力項目!$S$14,子育て関連マスタ!$I$16:$M$17,4,FALSE),0),
AND(Q419&gt;=13,Q419&lt;=15),IFERROR(VLOOKUP(入力項目!$S$15,子育て関連マスタ!$I$21:$M$22,4,FALSE),0),
AND(Q419&gt;=16,Q419&lt;=18),IFERROR(VLOOKUP(入力項目!$S$16,子育て関連マスタ!$I$26:$M$28,4,FALSE),0),
AND(Q419&gt;=19,Q419&lt;=20,入力項目!$S$16="高専"),IFERROR(VLOOKUP(入力項目!$S$16,子育て関連マスタ!$I$26:$M$28,4,FALSE),0),
AND(Q419&gt;=19,Q419&lt;=20,入力項目!$S$16&lt;&gt;"高専"),IFERROR(VLOOKUP(入力項目!$S$17,子育て関連マスタ!$I$32:$M$37,4,FALSE),0),
AND(Q419&gt;=21,Q419&lt;=22,入力項目!$S$16="高専"),IFERROR(VLOOKUP(入力項目!$S$17,子育て関連マスタ!$I$32:$M$34,4,FALSE),0),
AND(Q419&gt;=21,Q419&lt;=22,入力項目!$S$16&lt;&gt;"高専"),IFERROR(VLOOKUP(入力項目!$S$17,子育て関連マスタ!$I$32:$M$34,4,FALSE),0),
Q419&gt;=23,0
) +
IF($D419=4,
  IFERROR(_xlfn.IFS(
  Q419&lt;=入力項目!$S$11,0,
  AND(Q419=入力項目!$S$11),IFERROR(VLOOKUP(入力項目!$S$12,子育て関連マスタ!$I$4:$M$5,2,FALSE),0),
  AND(Q419=4),IFERROR(VLOOKUP(入力項目!$S$13,子育て関連マスタ!$I$9:$M$12,2,FALSE),0),
  AND(Q419=7),IFERROR(VLOOKUP(入力項目!$S$14,子育て関連マスタ!$I$16:$M$17,2,FALSE),0),
  AND(Q419=13),IFERROR(VLOOKUP(入力項目!$S$15,子育て関連マスタ!$I$21:$M$22,2,FALSE),0),
  AND(Q419=16),IFERROR(VLOOKUP(入力項目!$S$16,子育て関連マスタ!$I$26:$M$28,2,FALSE),0),
  AND(Q419=19,入力項目!$S$16&lt;&gt;"高専"),IFERROR(VLOOKUP(入力項目!$S$17,子育て関連マスタ!$I$32:$M$37,2,FALSE),0),
  AND(Q419=21,入力項目!$S$16="高専"),IFERROR(VLOOKUP(入力項目!$S$17,子育て関連マスタ!$I$32:$M$37,2,FALSE),0),
  Q419&gt;=22,0
  ),0),0
) +
IF(AND(Q419&gt;=1,Q419&lt;=15),IF($D419=入力項目!$S$8,入力項目!$S$3,0),0) +
IF(AND(Q419&gt;=1,Q419&lt;=15),IF($D419=5,入力項目!$S$4,0),0) +
IF(AND(Q419&gt;=1,Q419&lt;=15),IF($D419=12,入力項目!$S$5,0),0) +
IF(AND(入力項目!$S$7=$A419,入力項目!$S$8=$D419),子育て関連マスタ!$C$14,0) +
IFERROR(IF(AND(YEAR(EDATE(DATE(入力項目!$S$7,入力項目!$S$8,1),1))=$A419,MONTH(EDATE(DATE(入力項目!$S$7,入力項目!$S$8,1),1))=$D419),子育て関連マスタ!$C$15,0),0) +
IF(AND(OR(Q419=3,Q419=5,Q419=7),$D419=11),子育て関連マスタ!$C$17,0) +
IF(AND(Q419=20,$D419=1),子育て関連マスタ!$C$18,0) +
IF(AND(Q419=20,$D419=1),
IFERROR(_xlfn.IFS(
入力項目!$S$10="男",子育て関連マスタ!$C$18,
入力項目!$S$10="女",子育て関連マスタ!$C$19
),0),0
) +
IF(AND(Q419&gt;=入力項目!$S$18,Q419&lt;=入力項目!$S$19),入力項目!$S$20,0) +
IF(AND(Q419&gt;=入力項目!$S$21,Q419&lt;=入力項目!$S$22),入力項目!$S$23,0) +
IF(AND(Q419&gt;=入力項目!$S$24,Q419&lt;=入力項目!$S$25),入力項目!$S$26,0)
)</f>
        <v>0</v>
      </c>
      <c r="AF419">
        <f ca="1">-(
_xlfn.IFS(
R419&lt;=入力項目!$S$11,0,
AND(R419&gt;=入力項目!$S$11+1,R419&lt;=3),IFERROR(VLOOKUP(入力項目!$S$12,子育て関連マスタ!$I$4:$M$5,4,FALSE),0),
AND(R419&gt;=4,R419&lt;=6),IFERROR(VLOOKUP(入力項目!$S$13,子育て関連マスタ!$I$9:$M$12,4,FALSE),0),
AND(R419&gt;=7,R419&lt;=12),IFERROR(VLOOKUP(入力項目!$S$14,子育て関連マスタ!$I$16:$M$17,4,FALSE),0),
AND(R419&gt;=13,R419&lt;=15),IFERROR(VLOOKUP(入力項目!$S$15,子育て関連マスタ!$I$21:$M$22,4,FALSE),0),
AND(R419&gt;=16,R419&lt;=18),IFERROR(VLOOKUP(入力項目!$S$16,子育て関連マスタ!$I$26:$M$28,4,FALSE),0),
AND(R419&gt;=19,R419&lt;=20,入力項目!$S$16="高専"),IFERROR(VLOOKUP(入力項目!$S$16,子育て関連マスタ!$I$26:$M$28,4,FALSE),0),
AND(R419&gt;=19,R419&lt;=20,入力項目!$S$16&lt;&gt;"高専"),IFERROR(VLOOKUP(入力項目!$S$17,子育て関連マスタ!$I$32:$M$37,4,FALSE),0),
AND(R419&gt;=21,R419&lt;=22,入力項目!$S$16="高専"),IFERROR(VLOOKUP(入力項目!$S$17,子育て関連マスタ!$I$32:$M$34,4,FALSE),0),
AND(R419&gt;=21,R419&lt;=22,入力項目!$S$16&lt;&gt;"高専"),IFERROR(VLOOKUP(入力項目!$S$17,子育て関連マスタ!$I$32:$M$34,4,FALSE),0),
R419&gt;=23,0
) +
IF($D419=4,
  IFERROR(_xlfn.IFS(
  R419&lt;=入力項目!$S$11,0,
  AND(R419=入力項目!$S$11),IFERROR(VLOOKUP(入力項目!$S$12,子育て関連マスタ!$I$4:$M$5,2,FALSE),0),
  AND(R419=4),IFERROR(VLOOKUP(入力項目!$S$13,子育て関連マスタ!$I$9:$M$12,2,FALSE),0),
  AND(R419=7),IFERROR(VLOOKUP(入力項目!$S$14,子育て関連マスタ!$I$16:$M$17,2,FALSE),0),
  AND(R419=13),IFERROR(VLOOKUP(入力項目!$S$15,子育て関連マスタ!$I$21:$M$22,2,FALSE),0),
  AND(R419=16),IFERROR(VLOOKUP(入力項目!$S$16,子育て関連マスタ!$I$26:$M$28,2,FALSE),0),
  AND(R419=19,入力項目!$S$16&lt;&gt;"高専"),IFERROR(VLOOKUP(入力項目!$S$17,子育て関連マスタ!$I$32:$M$37,2,FALSE),0),
  AND(R419=21,入力項目!$S$16="高専"),IFERROR(VLOOKUP(入力項目!$S$17,子育て関連マスタ!$I$32:$M$37,2,FALSE),0),
  R419&gt;=22,0
  ),0),0
) +
IF(AND(R419&gt;=1,R419&lt;=15),IF($D419=入力項目!$S$8,入力項目!$S$3,0),0) +
IF(AND(R419&gt;=1,R419&lt;=15),IF($D419=5,入力項目!$S$4,0),0) +
IF(AND(R419&gt;=1,R419&lt;=15),IF($D419=12,入力項目!$S$5,0),0) +
IF(AND(入力項目!$S$7=$A419,入力項目!$S$8=$D419),子育て関連マスタ!$C$14,0) +
IFERROR(IF(AND(YEAR(EDATE(DATE(入力項目!$S$7,入力項目!$S$8,1),1))=$A419,MONTH(EDATE(DATE(入力項目!$S$7,入力項目!$S$8,1),1))=$D419),子育て関連マスタ!$C$15,0),0) +
IF(AND(OR(R419=3,R419=5,R419=7),$D419=11),子育て関連マスタ!$C$17,0) +
IF(AND(R419=20,$D419=1),子育て関連マスタ!$C$18,0) +
IF(AND(R419=20,$D419=1),
IFERROR(_xlfn.IFS(
入力項目!$S$10="男",子育て関連マスタ!$C$18,
入力項目!$S$10="女",子育て関連マスタ!$C$19
),0),0
) +
IF(AND(R419&gt;=入力項目!$S$18,R419&lt;=入力項目!$S$19),入力項目!$S$20,0) +
IF(AND(R419&gt;=入力項目!$S$21,R419&lt;=入力項目!$S$22),入力項目!$S$23,0) +
IF(AND(R419&gt;=入力項目!$S$24,R419&lt;=入力項目!$S$25),入力項目!$S$26,0)
)</f>
        <v>0</v>
      </c>
      <c r="AG419">
        <f ca="1">-(
_xlfn.IFS(
S419&lt;=入力項目!$S$11,0,
AND(S419&gt;=入力項目!$S$11+1,S419&lt;=3),IFERROR(VLOOKUP(入力項目!$S$12,子育て関連マスタ!$I$4:$M$5,4,FALSE),0),
AND(S419&gt;=4,S419&lt;=6),IFERROR(VLOOKUP(入力項目!$S$13,子育て関連マスタ!$I$9:$M$12,4,FALSE),0),
AND(S419&gt;=7,S419&lt;=12),IFERROR(VLOOKUP(入力項目!$S$14,子育て関連マスタ!$I$16:$M$17,4,FALSE),0),
AND(S419&gt;=13,S419&lt;=15),IFERROR(VLOOKUP(入力項目!$S$15,子育て関連マスタ!$I$21:$M$22,4,FALSE),0),
AND(S419&gt;=16,S419&lt;=18),IFERROR(VLOOKUP(入力項目!$S$16,子育て関連マスタ!$I$26:$M$28,4,FALSE),0),
AND(S419&gt;=19,S419&lt;=20,入力項目!$S$16="高専"),IFERROR(VLOOKUP(入力項目!$S$16,子育て関連マスタ!$I$26:$M$28,4,FALSE),0),
AND(S419&gt;=19,S419&lt;=20,入力項目!$S$16&lt;&gt;"高専"),IFERROR(VLOOKUP(入力項目!$S$17,子育て関連マスタ!$I$32:$M$37,4,FALSE),0),
AND(S419&gt;=21,S419&lt;=22,入力項目!$S$16="高専"),IFERROR(VLOOKUP(入力項目!$S$17,子育て関連マスタ!$I$32:$M$34,4,FALSE),0),
AND(S419&gt;=21,S419&lt;=22,入力項目!$S$16&lt;&gt;"高専"),IFERROR(VLOOKUP(入力項目!$S$17,子育て関連マスタ!$I$32:$M$34,4,FALSE),0),
S419&gt;=23,0
) +
IF($D419=4,
  IFERROR(_xlfn.IFS(
  S419&lt;=入力項目!$S$11,0,
  AND(S419=入力項目!$S$11),IFERROR(VLOOKUP(入力項目!$S$12,子育て関連マスタ!$I$4:$M$5,2,FALSE),0),
  AND(S419=4),IFERROR(VLOOKUP(入力項目!$S$13,子育て関連マスタ!$I$9:$M$12,2,FALSE),0),
  AND(S419=7),IFERROR(VLOOKUP(入力項目!$S$14,子育て関連マスタ!$I$16:$M$17,2,FALSE),0),
  AND(S419=13),IFERROR(VLOOKUP(入力項目!$S$15,子育て関連マスタ!$I$21:$M$22,2,FALSE),0),
  AND(S419=16),IFERROR(VLOOKUP(入力項目!$S$16,子育て関連マスタ!$I$26:$M$28,2,FALSE),0),
  AND(S419=19,入力項目!$S$16&lt;&gt;"高専"),IFERROR(VLOOKUP(入力項目!$S$17,子育て関連マスタ!$I$32:$M$37,2,FALSE),0),
  AND(S419=21,入力項目!$S$16="高専"),IFERROR(VLOOKUP(入力項目!$S$17,子育て関連マスタ!$I$32:$M$37,2,FALSE),0),
  S419&gt;=22,0
  ),0),0
) +
IF(AND(S419&gt;=1,S419&lt;=15),IF($D419=入力項目!$S$8,入力項目!$S$3,0),0) +
IF(AND(S419&gt;=1,S419&lt;=15),IF($D419=5,入力項目!$S$4,0),0) +
IF(AND(S419&gt;=1,S419&lt;=15),IF($D419=12,入力項目!$S$5,0),0) +
IF(AND(入力項目!$S$7=$A419,入力項目!$S$8=$D419),子育て関連マスタ!$C$14,0) +
IFERROR(IF(AND(YEAR(EDATE(DATE(入力項目!$S$7,入力項目!$S$8,1),1))=$A419,MONTH(EDATE(DATE(入力項目!$S$7,入力項目!$S$8,1),1))=$D419),子育て関連マスタ!$C$15,0),0) +
IF(AND(OR(S419=3,S419=5,S419=7),$D419=11),子育て関連マスタ!$C$17,0) +
IF(AND(S419=20,$D419=1),子育て関連マスタ!$C$18,0) +
IF(AND(S419=20,$D419=1),
IFERROR(_xlfn.IFS(
入力項目!$S$10="男",子育て関連マスタ!$C$18,
入力項目!$S$10="女",子育て関連マスタ!$C$19
),0),0
) +
IF(AND(S419&gt;=入力項目!$S$18,S419&lt;=入力項目!$S$19),入力項目!$S$20,0) +
IF(AND(S419&gt;=入力項目!$S$21,S419&lt;=入力項目!$S$22),入力項目!$S$23,0) +
IF(AND(S419&gt;=入力項目!$S$24,S419&lt;=入力項目!$S$25),入力項目!$S$26,0)
)</f>
        <v>0</v>
      </c>
      <c r="AH419">
        <f ca="1">-(
_xlfn.IFS(
T419&lt;=入力項目!$S$11,0,
AND(T419&gt;=入力項目!$S$11+1,T419&lt;=3),IFERROR(VLOOKUP(入力項目!$S$12,子育て関連マスタ!$I$4:$M$5,4,FALSE),0),
AND(T419&gt;=4,T419&lt;=6),IFERROR(VLOOKUP(入力項目!$S$13,子育て関連マスタ!$I$9:$M$12,4,FALSE),0),
AND(T419&gt;=7,T419&lt;=12),IFERROR(VLOOKUP(入力項目!$S$14,子育て関連マスタ!$I$16:$M$17,4,FALSE),0),
AND(T419&gt;=13,T419&lt;=15),IFERROR(VLOOKUP(入力項目!$S$15,子育て関連マスタ!$I$21:$M$22,4,FALSE),0),
AND(T419&gt;=16,T419&lt;=18),IFERROR(VLOOKUP(入力項目!$S$16,子育て関連マスタ!$I$26:$M$28,4,FALSE),0),
AND(T419&gt;=19,T419&lt;=20,入力項目!$S$16="高専"),IFERROR(VLOOKUP(入力項目!$S$16,子育て関連マスタ!$I$26:$M$28,4,FALSE),0),
AND(T419&gt;=19,T419&lt;=20,入力項目!$S$16&lt;&gt;"高専"),IFERROR(VLOOKUP(入力項目!$S$17,子育て関連マスタ!$I$32:$M$37,4,FALSE),0),
AND(T419&gt;=21,T419&lt;=22,入力項目!$S$16="高専"),IFERROR(VLOOKUP(入力項目!$S$17,子育て関連マスタ!$I$32:$M$34,4,FALSE),0),
AND(T419&gt;=21,T419&lt;=22,入力項目!$S$16&lt;&gt;"高専"),IFERROR(VLOOKUP(入力項目!$S$17,子育て関連マスタ!$I$32:$M$34,4,FALSE),0),
T419&gt;=23,0
) +
IF($D419=4,
  IFERROR(_xlfn.IFS(
  T419&lt;=入力項目!$S$11,0,
  AND(T419=入力項目!$S$11),IFERROR(VLOOKUP(入力項目!$S$12,子育て関連マスタ!$I$4:$M$5,2,FALSE),0),
  AND(T419=4),IFERROR(VLOOKUP(入力項目!$S$13,子育て関連マスタ!$I$9:$M$12,2,FALSE),0),
  AND(T419=7),IFERROR(VLOOKUP(入力項目!$S$14,子育て関連マスタ!$I$16:$M$17,2,FALSE),0),
  AND(T419=13),IFERROR(VLOOKUP(入力項目!$S$15,子育て関連マスタ!$I$21:$M$22,2,FALSE),0),
  AND(T419=16),IFERROR(VLOOKUP(入力項目!$S$16,子育て関連マスタ!$I$26:$M$28,2,FALSE),0),
  AND(T419=19,入力項目!$S$16&lt;&gt;"高専"),IFERROR(VLOOKUP(入力項目!$S$17,子育て関連マスタ!$I$32:$M$37,2,FALSE),0),
  AND(T419=21,入力項目!$S$16="高専"),IFERROR(VLOOKUP(入力項目!$S$17,子育て関連マスタ!$I$32:$M$37,2,FALSE),0),
  T419&gt;=22,0
  ),0),0
) +
IF(AND(T419&gt;=1,T419&lt;=15),IF($D419=入力項目!$S$8,入力項目!$S$3,0),0) +
IF(AND(T419&gt;=1,T419&lt;=15),IF($D419=5,入力項目!$S$4,0),0) +
IF(AND(T419&gt;=1,T419&lt;=15),IF($D419=12,入力項目!$S$5,0),0) +
IF(AND(入力項目!$S$7=$A419,入力項目!$S$8=$D419),子育て関連マスタ!$C$14,0) +
IFERROR(IF(AND(YEAR(EDATE(DATE(入力項目!$S$7,入力項目!$S$8,1),1))=$A419,MONTH(EDATE(DATE(入力項目!$S$7,入力項目!$S$8,1),1))=$D419),子育て関連マスタ!$C$15,0),0) +
IF(AND(OR(T419=3,T419=5,T419=7),$D419=11),子育て関連マスタ!$C$17,0) +
IF(AND(T419=20,$D419=1),子育て関連マスタ!$C$18,0) +
IF(AND(T419=20,$D419=1),
IFERROR(_xlfn.IFS(
入力項目!$S$10="男",子育て関連マスタ!$C$18,
入力項目!$S$10="女",子育て関連マスタ!$C$19
),0),0
) +
IF(AND(T419&gt;=入力項目!$S$18,T419&lt;=入力項目!$S$19),入力項目!$S$20,0) +
IF(AND(T419&gt;=入力項目!$S$21,T419&lt;=入力項目!$S$22),入力項目!$S$23,0) +
IF(AND(T419&gt;=入力項目!$S$24,T419&lt;=入力項目!$S$25),入力項目!$S$26,0)
)</f>
        <v>0</v>
      </c>
      <c r="AI419">
        <f ca="1">-(
_xlfn.IFS(
U419&lt;=入力項目!$S$11,0,
AND(U419&gt;=入力項目!$S$11+1,U419&lt;=3),IFERROR(VLOOKUP(入力項目!$S$12,子育て関連マスタ!$I$4:$M$5,4,FALSE),0),
AND(U419&gt;=4,U419&lt;=6),IFERROR(VLOOKUP(入力項目!$S$13,子育て関連マスタ!$I$9:$M$12,4,FALSE),0),
AND(U419&gt;=7,U419&lt;=12),IFERROR(VLOOKUP(入力項目!$S$14,子育て関連マスタ!$I$16:$M$17,4,FALSE),0),
AND(U419&gt;=13,U419&lt;=15),IFERROR(VLOOKUP(入力項目!$S$15,子育て関連マスタ!$I$21:$M$22,4,FALSE),0),
AND(U419&gt;=16,U419&lt;=18),IFERROR(VLOOKUP(入力項目!$S$16,子育て関連マスタ!$I$26:$M$28,4,FALSE),0),
AND(U419&gt;=19,U419&lt;=20,入力項目!$S$16="高専"),IFERROR(VLOOKUP(入力項目!$S$16,子育て関連マスタ!$I$26:$M$28,4,FALSE),0),
AND(U419&gt;=19,U419&lt;=20,入力項目!$S$16&lt;&gt;"高専"),IFERROR(VLOOKUP(入力項目!$S$17,子育て関連マスタ!$I$32:$M$37,4,FALSE),0),
AND(U419&gt;=21,U419&lt;=22,入力項目!$S$16="高専"),IFERROR(VLOOKUP(入力項目!$S$17,子育て関連マスタ!$I$32:$M$34,4,FALSE),0),
AND(U419&gt;=21,U419&lt;=22,入力項目!$S$16&lt;&gt;"高専"),IFERROR(VLOOKUP(入力項目!$S$17,子育て関連マスタ!$I$32:$M$34,4,FALSE),0),
U419&gt;=23,0
) +
IF($D419=4,
  IFERROR(_xlfn.IFS(
  U419&lt;=入力項目!$S$11,0,
  AND(U419=入力項目!$S$11),IFERROR(VLOOKUP(入力項目!$S$12,子育て関連マスタ!$I$4:$M$5,2,FALSE),0),
  AND(U419=4),IFERROR(VLOOKUP(入力項目!$S$13,子育て関連マスタ!$I$9:$M$12,2,FALSE),0),
  AND(U419=7),IFERROR(VLOOKUP(入力項目!$S$14,子育て関連マスタ!$I$16:$M$17,2,FALSE),0),
  AND(U419=13),IFERROR(VLOOKUP(入力項目!$S$15,子育て関連マスタ!$I$21:$M$22,2,FALSE),0),
  AND(U419=16),IFERROR(VLOOKUP(入力項目!$S$16,子育て関連マスタ!$I$26:$M$28,2,FALSE),0),
  AND(U419=19,入力項目!$S$16&lt;&gt;"高専"),IFERROR(VLOOKUP(入力項目!$S$17,子育て関連マスタ!$I$32:$M$37,2,FALSE),0),
  AND(U419=21,入力項目!$S$16="高専"),IFERROR(VLOOKUP(入力項目!$S$17,子育て関連マスタ!$I$32:$M$37,2,FALSE),0),
  U419&gt;=22,0
  ),0),0
) +
IF(AND(U419&gt;=1,U419&lt;=15),IF($D419=入力項目!$S$8,入力項目!$S$3,0),0) +
IF(AND(U419&gt;=1,U419&lt;=15),IF($D419=5,入力項目!$S$4,0),0) +
IF(AND(U419&gt;=1,U419&lt;=15),IF($D419=12,入力項目!$S$5,0),0) +
IF(AND(入力項目!$S$7=$A419,入力項目!$S$8=$D419),子育て関連マスタ!$C$14,0) +
IFERROR(IF(AND(YEAR(EDATE(DATE(入力項目!$S$7,入力項目!$S$8,1),1))=$A419,MONTH(EDATE(DATE(入力項目!$S$7,入力項目!$S$8,1),1))=$D419),子育て関連マスタ!$C$15,0),0) +
IF(AND(OR(U419=3,U419=5,U419=7),$D419=11),子育て関連マスタ!$C$17,0) +
IF(AND(U419=20,$D419=1),子育て関連マスタ!$C$18,0) +
IF(AND(U419=20,$D419=1),
IFERROR(_xlfn.IFS(
入力項目!$S$10="男",子育て関連マスタ!$C$18,
入力項目!$S$10="女",子育て関連マスタ!$C$19
),0),0
) +
IF(AND(U419&gt;=入力項目!$S$18,U419&lt;=入力項目!$S$19),入力項目!$S$20,0) +
IF(AND(U419&gt;=入力項目!$S$21,U419&lt;=入力項目!$S$22),入力項目!$S$23,0) +
IF(AND(U419&gt;=入力項目!$S$24,U419&lt;=入力項目!$S$25),入力項目!$S$26,0)
)</f>
        <v>0</v>
      </c>
      <c r="AJ419" s="10">
        <f ca="1">-VLOOKUP($D419,月別収支!$A$2:$H$13,7,FALSE)</f>
        <v>-20000</v>
      </c>
    </row>
    <row r="420" spans="1:36" x14ac:dyDescent="0.4">
      <c r="A420">
        <f t="shared" ca="1" si="105"/>
        <v>2059</v>
      </c>
      <c r="B420">
        <f t="shared" ca="1" si="112"/>
        <v>2059</v>
      </c>
      <c r="C420">
        <f t="shared" ca="1" si="113"/>
        <v>35</v>
      </c>
      <c r="D420">
        <f t="shared" ca="1" si="106"/>
        <v>6</v>
      </c>
      <c r="E420" t="str">
        <f t="shared" ca="1" si="107"/>
        <v>2059年6月</v>
      </c>
      <c r="F420">
        <f ca="1">IF(OR(入力項目!$N$5&lt;$A420,AND(入力項目!$N$5=$A420,入力項目!$N$6&lt;$D420)),IF(F419=0,1,IF(G420=12,F419+1,F419)),0)</f>
        <v>34</v>
      </c>
      <c r="G420">
        <f ca="1">IF(OR(入力項目!$N$5&lt;$A420,AND(入力項目!$N$5=$A420,入力項目!$N$6&lt;$D420)),IF(G419=12,1,G419+1),0)</f>
        <v>8</v>
      </c>
      <c r="H420" t="str">
        <f t="shared" ca="1" si="108"/>
        <v>34_8</v>
      </c>
      <c r="I420">
        <f ca="1">IF(
  IFERROR(AND($C420&gt;0,MOD($C420,入力項目!$N$22)=0,$D420=入力項目!$N$23), FALSE),
  1,
  IF(
    AND(I419&gt;0,J419=12),
    IF(I419=入力項目!$N$28, 0, I419+1),
    I419
  )
)</f>
        <v>1</v>
      </c>
      <c r="J420">
        <f ca="1">IF($D420=入力項目!$N$23,1,IFERROR(J419+1,1))</f>
        <v>1</v>
      </c>
      <c r="K420" t="str">
        <f t="shared" ca="1" si="109"/>
        <v>1_1</v>
      </c>
      <c r="L420">
        <f ca="1">L419+IF(入力項目!$D$4=$D420,1,0)</f>
        <v>63</v>
      </c>
      <c r="M420" t="str">
        <f t="shared" ca="1" si="110"/>
        <v>63歳</v>
      </c>
      <c r="N420">
        <f t="shared" ca="1" si="114"/>
        <v>64</v>
      </c>
      <c r="O420" t="str">
        <f t="shared" ca="1" si="111"/>
        <v>64歳</v>
      </c>
      <c r="P420">
        <f t="shared" ca="1" si="115"/>
        <v>39</v>
      </c>
      <c r="Q420">
        <f t="shared" ca="1" si="116"/>
        <v>37</v>
      </c>
      <c r="R420">
        <f t="shared" ca="1" si="117"/>
        <v>2060</v>
      </c>
      <c r="S420">
        <f t="shared" ca="1" si="118"/>
        <v>2060</v>
      </c>
      <c r="T420">
        <f t="shared" ca="1" si="119"/>
        <v>2060</v>
      </c>
      <c r="U420">
        <f t="shared" ca="1" si="120"/>
        <v>2060</v>
      </c>
      <c r="V420" s="10">
        <f t="shared" ca="1" si="121"/>
        <v>52443085</v>
      </c>
      <c r="W420" s="10">
        <f ca="1">IF($L420&lt;その他マスタ!$B$1,VLOOKUP($D420,月別収支!$A$2:$H$13,2,FALSE),その他マスタ!$B$3)+IF(AND($L420=その他マスタ!$B$1,入力項目!$I$9="あり",$D420=入力項目!$D$4),その他マスタ!$B$2,0)</f>
        <v>800000</v>
      </c>
      <c r="X420" s="10">
        <f ca="1">-IF(入力項目!$K$5=TRUE,
IF($F420+$G420&lt;3,VLOOKUP($D420,月別収支!$A$2:$H$13,8,FALSE),0)+IFERROR(VLOOKUP($H420,住宅ローン計算!C:P,13,FALSE),0)+IF($F420&gt;1,IF(OR($G420=3,$G420=6,$G420=9,$G420=12),ROUNDUP(入力項目!$N$18/4,0),0),0),
VLOOKUP($D420,月別収支!$A$2:$H$13,8,FALSE))</f>
        <v>-191500</v>
      </c>
      <c r="Y420" s="10">
        <f ca="1">-VLOOKUP($D420,月別収支!$A$2:$H$13,3,FALSE)</f>
        <v>-75000</v>
      </c>
      <c r="Z420" s="10">
        <f ca="1">-VLOOKUP($D420,月別収支!$A$2:$H$13,4,FALSE)</f>
        <v>-27000</v>
      </c>
      <c r="AA420" s="10">
        <f ca="1">-VLOOKUP($D420,月別収支!$A$2:$H$13,6,FALSE)</f>
        <v>-10000</v>
      </c>
      <c r="AB420" s="10">
        <f ca="1">-(
VLOOKUP($D420,月別収支!$A$2:$H$13,5,FALSE)+IF(AND(入力項目!$I$27&lt;=$A420,ISEVEN($A420-入力項目!$I$27),入力項目!$I$28=$D420),入力項目!$I$26,0)
+IF(入力項目!$K$26=TRUE,
IFERROR(VLOOKUP($K420,マイカーローン計算!C:P,13,FALSE),0),
IFERROR(
  IF(AND($C420&gt;0,MOD($C420,入力項目!$N$22)=0,$D420=入力項目!$N$23),入力項目!$N$24,0),
 0
)
)
)</f>
        <v>-1020000</v>
      </c>
      <c r="AC420" s="10">
        <f ca="1">-IF($A420&lt;入力項目!$N$33,入力項目!$N$35,IF(AND($A420=入力項目!$N$33,$D420&lt;=入力項目!$N$34),入力項目!$N$35,0))</f>
        <v>0</v>
      </c>
      <c r="AD420">
        <f ca="1">-(
_xlfn.IFS(
P420&lt;=入力項目!$S$11,0,
AND(P420&gt;=入力項目!$S$11+1,P420&lt;=3),IFERROR(VLOOKUP(入力項目!$S$12,子育て関連マスタ!$I$4:$M$5,4,FALSE),0),
AND(P420&gt;=4,P420&lt;=6),IFERROR(VLOOKUP(入力項目!$S$13,子育て関連マスタ!$I$9:$M$12,4,FALSE),0),
AND(P420&gt;=7,P420&lt;=12),IFERROR(VLOOKUP(入力項目!$S$14,子育て関連マスタ!$I$16:$M$17,4,FALSE),0),
AND(P420&gt;=13,P420&lt;=15),IFERROR(VLOOKUP(入力項目!$S$15,子育て関連マスタ!$I$21:$M$22,4,FALSE),0),
AND(P420&gt;=16,P420&lt;=18),IFERROR(VLOOKUP(入力項目!$S$16,子育て関連マスタ!$I$26:$M$28,4,FALSE),0),
AND(P420&gt;=19,P420&lt;=20,入力項目!$S$16="高専"),IFERROR(VLOOKUP(入力項目!$S$16,子育て関連マスタ!$I$26:$M$28,4,FALSE),0),
AND(P420&gt;=19,P420&lt;=20,入力項目!$S$16&lt;&gt;"高専"),IFERROR(VLOOKUP(入力項目!$S$17,子育て関連マスタ!$I$32:$M$37,4,FALSE),0),
AND(P420&gt;=21,P420&lt;=22,入力項目!$S$16="高専"),IFERROR(VLOOKUP(入力項目!$S$17,子育て関連マスタ!$I$32:$M$34,4,FALSE),0),
AND(P420&gt;=21,P420&lt;=22,入力項目!$S$16&lt;&gt;"高専"),IFERROR(VLOOKUP(入力項目!$S$17,子育て関連マスタ!$I$32:$M$34,4,FALSE),0),
P420&gt;=23,0
) +
IF($D420=4,
  IFERROR(_xlfn.IFS(
  P420&lt;=入力項目!$S$11,0,
  AND(P420=入力項目!$S$11),IFERROR(VLOOKUP(入力項目!$S$12,子育て関連マスタ!$I$4:$M$5,2,FALSE),0),
  AND(P420=4),IFERROR(VLOOKUP(入力項目!$S$13,子育て関連マスタ!$I$9:$M$12,2,FALSE),0),
  AND(P420=7),IFERROR(VLOOKUP(入力項目!$S$14,子育て関連マスタ!$I$16:$M$17,2,FALSE),0),
  AND(P420=13),IFERROR(VLOOKUP(入力項目!$S$15,子育て関連マスタ!$I$21:$M$22,2,FALSE),0),
  AND(P420=16),IFERROR(VLOOKUP(入力項目!$S$16,子育て関連マスタ!$I$26:$M$28,2,FALSE),0),
  AND(P420=19,入力項目!$S$16&lt;&gt;"高専"),IFERROR(VLOOKUP(入力項目!$S$17,子育て関連マスタ!$I$32:$M$37,2,FALSE),0),
  AND(P420=21,入力項目!$S$16="高専"),IFERROR(VLOOKUP(入力項目!$S$17,子育て関連マスタ!$I$32:$M$37,2,FALSE),0),
  P420&gt;=22,0
  ),0),0
) +
IF(AND(P420&gt;=1,P420&lt;=15),IF($D420=入力項目!$S$8,入力項目!$S$3,0),0) +
IF(AND(P420&gt;=1,P420&lt;=15),IF($D420=5,入力項目!$S$4,0),0) +
IF(AND(P420&gt;=1,P420&lt;=15),IF($D420=12,入力項目!$S$5,0),0) +
IF(AND(入力項目!$S$7=$A420,入力項目!$S$8=$D420),子育て関連マスタ!$C$14,0) +
IFERROR(IF(AND(YEAR(EDATE(DATE(入力項目!$S$7,入力項目!$S$8,1),1))=$A420,MONTH(EDATE(DATE(入力項目!$S$7,入力項目!$S$8,1),1))=$D420),子育て関連マスタ!$C$15,0),0) +
IF(AND(OR(P420=3,P420=5,P420=7),$D420=11),子育て関連マスタ!$C$17,0) +
IF(AND(P420=20,$D420=1),子育て関連マスタ!$C$18,0) +
IF(AND(P420=20,$D420=1),
IFERROR(_xlfn.IFS(
入力項目!$S$10="男",子育て関連マスタ!$C$18,
入力項目!$S$10="女",子育て関連マスタ!$C$19
),0),0
) +
IF(AND(P420&gt;=入力項目!$S$18,P420&lt;=入力項目!$S$19),入力項目!$S$20,0) +
IF(AND(P420&gt;=入力項目!$S$21,P420&lt;=入力項目!$S$22),入力項目!$S$23,0) +
IF(AND(P420&gt;=入力項目!$S$24,P420&lt;=入力項目!$S$25),入力項目!$S$26,0)
)</f>
        <v>0</v>
      </c>
      <c r="AE420">
        <f ca="1">-(
_xlfn.IFS(
Q420&lt;=入力項目!$S$11,0,
AND(Q420&gt;=入力項目!$S$11+1,Q420&lt;=3),IFERROR(VLOOKUP(入力項目!$S$12,子育て関連マスタ!$I$4:$M$5,4,FALSE),0),
AND(Q420&gt;=4,Q420&lt;=6),IFERROR(VLOOKUP(入力項目!$S$13,子育て関連マスタ!$I$9:$M$12,4,FALSE),0),
AND(Q420&gt;=7,Q420&lt;=12),IFERROR(VLOOKUP(入力項目!$S$14,子育て関連マスタ!$I$16:$M$17,4,FALSE),0),
AND(Q420&gt;=13,Q420&lt;=15),IFERROR(VLOOKUP(入力項目!$S$15,子育て関連マスタ!$I$21:$M$22,4,FALSE),0),
AND(Q420&gt;=16,Q420&lt;=18),IFERROR(VLOOKUP(入力項目!$S$16,子育て関連マスタ!$I$26:$M$28,4,FALSE),0),
AND(Q420&gt;=19,Q420&lt;=20,入力項目!$S$16="高専"),IFERROR(VLOOKUP(入力項目!$S$16,子育て関連マスタ!$I$26:$M$28,4,FALSE),0),
AND(Q420&gt;=19,Q420&lt;=20,入力項目!$S$16&lt;&gt;"高専"),IFERROR(VLOOKUP(入力項目!$S$17,子育て関連マスタ!$I$32:$M$37,4,FALSE),0),
AND(Q420&gt;=21,Q420&lt;=22,入力項目!$S$16="高専"),IFERROR(VLOOKUP(入力項目!$S$17,子育て関連マスタ!$I$32:$M$34,4,FALSE),0),
AND(Q420&gt;=21,Q420&lt;=22,入力項目!$S$16&lt;&gt;"高専"),IFERROR(VLOOKUP(入力項目!$S$17,子育て関連マスタ!$I$32:$M$34,4,FALSE),0),
Q420&gt;=23,0
) +
IF($D420=4,
  IFERROR(_xlfn.IFS(
  Q420&lt;=入力項目!$S$11,0,
  AND(Q420=入力項目!$S$11),IFERROR(VLOOKUP(入力項目!$S$12,子育て関連マスタ!$I$4:$M$5,2,FALSE),0),
  AND(Q420=4),IFERROR(VLOOKUP(入力項目!$S$13,子育て関連マスタ!$I$9:$M$12,2,FALSE),0),
  AND(Q420=7),IFERROR(VLOOKUP(入力項目!$S$14,子育て関連マスタ!$I$16:$M$17,2,FALSE),0),
  AND(Q420=13),IFERROR(VLOOKUP(入力項目!$S$15,子育て関連マスタ!$I$21:$M$22,2,FALSE),0),
  AND(Q420=16),IFERROR(VLOOKUP(入力項目!$S$16,子育て関連マスタ!$I$26:$M$28,2,FALSE),0),
  AND(Q420=19,入力項目!$S$16&lt;&gt;"高専"),IFERROR(VLOOKUP(入力項目!$S$17,子育て関連マスタ!$I$32:$M$37,2,FALSE),0),
  AND(Q420=21,入力項目!$S$16="高専"),IFERROR(VLOOKUP(入力項目!$S$17,子育て関連マスタ!$I$32:$M$37,2,FALSE),0),
  Q420&gt;=22,0
  ),0),0
) +
IF(AND(Q420&gt;=1,Q420&lt;=15),IF($D420=入力項目!$S$8,入力項目!$S$3,0),0) +
IF(AND(Q420&gt;=1,Q420&lt;=15),IF($D420=5,入力項目!$S$4,0),0) +
IF(AND(Q420&gt;=1,Q420&lt;=15),IF($D420=12,入力項目!$S$5,0),0) +
IF(AND(入力項目!$S$7=$A420,入力項目!$S$8=$D420),子育て関連マスタ!$C$14,0) +
IFERROR(IF(AND(YEAR(EDATE(DATE(入力項目!$S$7,入力項目!$S$8,1),1))=$A420,MONTH(EDATE(DATE(入力項目!$S$7,入力項目!$S$8,1),1))=$D420),子育て関連マスタ!$C$15,0),0) +
IF(AND(OR(Q420=3,Q420=5,Q420=7),$D420=11),子育て関連マスタ!$C$17,0) +
IF(AND(Q420=20,$D420=1),子育て関連マスタ!$C$18,0) +
IF(AND(Q420=20,$D420=1),
IFERROR(_xlfn.IFS(
入力項目!$S$10="男",子育て関連マスタ!$C$18,
入力項目!$S$10="女",子育て関連マスタ!$C$19
),0),0
) +
IF(AND(Q420&gt;=入力項目!$S$18,Q420&lt;=入力項目!$S$19),入力項目!$S$20,0) +
IF(AND(Q420&gt;=入力項目!$S$21,Q420&lt;=入力項目!$S$22),入力項目!$S$23,0) +
IF(AND(Q420&gt;=入力項目!$S$24,Q420&lt;=入力項目!$S$25),入力項目!$S$26,0)
)</f>
        <v>0</v>
      </c>
      <c r="AF420">
        <f ca="1">-(
_xlfn.IFS(
R420&lt;=入力項目!$S$11,0,
AND(R420&gt;=入力項目!$S$11+1,R420&lt;=3),IFERROR(VLOOKUP(入力項目!$S$12,子育て関連マスタ!$I$4:$M$5,4,FALSE),0),
AND(R420&gt;=4,R420&lt;=6),IFERROR(VLOOKUP(入力項目!$S$13,子育て関連マスタ!$I$9:$M$12,4,FALSE),0),
AND(R420&gt;=7,R420&lt;=12),IFERROR(VLOOKUP(入力項目!$S$14,子育て関連マスタ!$I$16:$M$17,4,FALSE),0),
AND(R420&gt;=13,R420&lt;=15),IFERROR(VLOOKUP(入力項目!$S$15,子育て関連マスタ!$I$21:$M$22,4,FALSE),0),
AND(R420&gt;=16,R420&lt;=18),IFERROR(VLOOKUP(入力項目!$S$16,子育て関連マスタ!$I$26:$M$28,4,FALSE),0),
AND(R420&gt;=19,R420&lt;=20,入力項目!$S$16="高専"),IFERROR(VLOOKUP(入力項目!$S$16,子育て関連マスタ!$I$26:$M$28,4,FALSE),0),
AND(R420&gt;=19,R420&lt;=20,入力項目!$S$16&lt;&gt;"高専"),IFERROR(VLOOKUP(入力項目!$S$17,子育て関連マスタ!$I$32:$M$37,4,FALSE),0),
AND(R420&gt;=21,R420&lt;=22,入力項目!$S$16="高専"),IFERROR(VLOOKUP(入力項目!$S$17,子育て関連マスタ!$I$32:$M$34,4,FALSE),0),
AND(R420&gt;=21,R420&lt;=22,入力項目!$S$16&lt;&gt;"高専"),IFERROR(VLOOKUP(入力項目!$S$17,子育て関連マスタ!$I$32:$M$34,4,FALSE),0),
R420&gt;=23,0
) +
IF($D420=4,
  IFERROR(_xlfn.IFS(
  R420&lt;=入力項目!$S$11,0,
  AND(R420=入力項目!$S$11),IFERROR(VLOOKUP(入力項目!$S$12,子育て関連マスタ!$I$4:$M$5,2,FALSE),0),
  AND(R420=4),IFERROR(VLOOKUP(入力項目!$S$13,子育て関連マスタ!$I$9:$M$12,2,FALSE),0),
  AND(R420=7),IFERROR(VLOOKUP(入力項目!$S$14,子育て関連マスタ!$I$16:$M$17,2,FALSE),0),
  AND(R420=13),IFERROR(VLOOKUP(入力項目!$S$15,子育て関連マスタ!$I$21:$M$22,2,FALSE),0),
  AND(R420=16),IFERROR(VLOOKUP(入力項目!$S$16,子育て関連マスタ!$I$26:$M$28,2,FALSE),0),
  AND(R420=19,入力項目!$S$16&lt;&gt;"高専"),IFERROR(VLOOKUP(入力項目!$S$17,子育て関連マスタ!$I$32:$M$37,2,FALSE),0),
  AND(R420=21,入力項目!$S$16="高専"),IFERROR(VLOOKUP(入力項目!$S$17,子育て関連マスタ!$I$32:$M$37,2,FALSE),0),
  R420&gt;=22,0
  ),0),0
) +
IF(AND(R420&gt;=1,R420&lt;=15),IF($D420=入力項目!$S$8,入力項目!$S$3,0),0) +
IF(AND(R420&gt;=1,R420&lt;=15),IF($D420=5,入力項目!$S$4,0),0) +
IF(AND(R420&gt;=1,R420&lt;=15),IF($D420=12,入力項目!$S$5,0),0) +
IF(AND(入力項目!$S$7=$A420,入力項目!$S$8=$D420),子育て関連マスタ!$C$14,0) +
IFERROR(IF(AND(YEAR(EDATE(DATE(入力項目!$S$7,入力項目!$S$8,1),1))=$A420,MONTH(EDATE(DATE(入力項目!$S$7,入力項目!$S$8,1),1))=$D420),子育て関連マスタ!$C$15,0),0) +
IF(AND(OR(R420=3,R420=5,R420=7),$D420=11),子育て関連マスタ!$C$17,0) +
IF(AND(R420=20,$D420=1),子育て関連マスタ!$C$18,0) +
IF(AND(R420=20,$D420=1),
IFERROR(_xlfn.IFS(
入力項目!$S$10="男",子育て関連マスタ!$C$18,
入力項目!$S$10="女",子育て関連マスタ!$C$19
),0),0
) +
IF(AND(R420&gt;=入力項目!$S$18,R420&lt;=入力項目!$S$19),入力項目!$S$20,0) +
IF(AND(R420&gt;=入力項目!$S$21,R420&lt;=入力項目!$S$22),入力項目!$S$23,0) +
IF(AND(R420&gt;=入力項目!$S$24,R420&lt;=入力項目!$S$25),入力項目!$S$26,0)
)</f>
        <v>0</v>
      </c>
      <c r="AG420">
        <f ca="1">-(
_xlfn.IFS(
S420&lt;=入力項目!$S$11,0,
AND(S420&gt;=入力項目!$S$11+1,S420&lt;=3),IFERROR(VLOOKUP(入力項目!$S$12,子育て関連マスタ!$I$4:$M$5,4,FALSE),0),
AND(S420&gt;=4,S420&lt;=6),IFERROR(VLOOKUP(入力項目!$S$13,子育て関連マスタ!$I$9:$M$12,4,FALSE),0),
AND(S420&gt;=7,S420&lt;=12),IFERROR(VLOOKUP(入力項目!$S$14,子育て関連マスタ!$I$16:$M$17,4,FALSE),0),
AND(S420&gt;=13,S420&lt;=15),IFERROR(VLOOKUP(入力項目!$S$15,子育て関連マスタ!$I$21:$M$22,4,FALSE),0),
AND(S420&gt;=16,S420&lt;=18),IFERROR(VLOOKUP(入力項目!$S$16,子育て関連マスタ!$I$26:$M$28,4,FALSE),0),
AND(S420&gt;=19,S420&lt;=20,入力項目!$S$16="高専"),IFERROR(VLOOKUP(入力項目!$S$16,子育て関連マスタ!$I$26:$M$28,4,FALSE),0),
AND(S420&gt;=19,S420&lt;=20,入力項目!$S$16&lt;&gt;"高専"),IFERROR(VLOOKUP(入力項目!$S$17,子育て関連マスタ!$I$32:$M$37,4,FALSE),0),
AND(S420&gt;=21,S420&lt;=22,入力項目!$S$16="高専"),IFERROR(VLOOKUP(入力項目!$S$17,子育て関連マスタ!$I$32:$M$34,4,FALSE),0),
AND(S420&gt;=21,S420&lt;=22,入力項目!$S$16&lt;&gt;"高専"),IFERROR(VLOOKUP(入力項目!$S$17,子育て関連マスタ!$I$32:$M$34,4,FALSE),0),
S420&gt;=23,0
) +
IF($D420=4,
  IFERROR(_xlfn.IFS(
  S420&lt;=入力項目!$S$11,0,
  AND(S420=入力項目!$S$11),IFERROR(VLOOKUP(入力項目!$S$12,子育て関連マスタ!$I$4:$M$5,2,FALSE),0),
  AND(S420=4),IFERROR(VLOOKUP(入力項目!$S$13,子育て関連マスタ!$I$9:$M$12,2,FALSE),0),
  AND(S420=7),IFERROR(VLOOKUP(入力項目!$S$14,子育て関連マスタ!$I$16:$M$17,2,FALSE),0),
  AND(S420=13),IFERROR(VLOOKUP(入力項目!$S$15,子育て関連マスタ!$I$21:$M$22,2,FALSE),0),
  AND(S420=16),IFERROR(VLOOKUP(入力項目!$S$16,子育て関連マスタ!$I$26:$M$28,2,FALSE),0),
  AND(S420=19,入力項目!$S$16&lt;&gt;"高専"),IFERROR(VLOOKUP(入力項目!$S$17,子育て関連マスタ!$I$32:$M$37,2,FALSE),0),
  AND(S420=21,入力項目!$S$16="高専"),IFERROR(VLOOKUP(入力項目!$S$17,子育て関連マスタ!$I$32:$M$37,2,FALSE),0),
  S420&gt;=22,0
  ),0),0
) +
IF(AND(S420&gt;=1,S420&lt;=15),IF($D420=入力項目!$S$8,入力項目!$S$3,0),0) +
IF(AND(S420&gt;=1,S420&lt;=15),IF($D420=5,入力項目!$S$4,0),0) +
IF(AND(S420&gt;=1,S420&lt;=15),IF($D420=12,入力項目!$S$5,0),0) +
IF(AND(入力項目!$S$7=$A420,入力項目!$S$8=$D420),子育て関連マスタ!$C$14,0) +
IFERROR(IF(AND(YEAR(EDATE(DATE(入力項目!$S$7,入力項目!$S$8,1),1))=$A420,MONTH(EDATE(DATE(入力項目!$S$7,入力項目!$S$8,1),1))=$D420),子育て関連マスタ!$C$15,0),0) +
IF(AND(OR(S420=3,S420=5,S420=7),$D420=11),子育て関連マスタ!$C$17,0) +
IF(AND(S420=20,$D420=1),子育て関連マスタ!$C$18,0) +
IF(AND(S420=20,$D420=1),
IFERROR(_xlfn.IFS(
入力項目!$S$10="男",子育て関連マスタ!$C$18,
入力項目!$S$10="女",子育て関連マスタ!$C$19
),0),0
) +
IF(AND(S420&gt;=入力項目!$S$18,S420&lt;=入力項目!$S$19),入力項目!$S$20,0) +
IF(AND(S420&gt;=入力項目!$S$21,S420&lt;=入力項目!$S$22),入力項目!$S$23,0) +
IF(AND(S420&gt;=入力項目!$S$24,S420&lt;=入力項目!$S$25),入力項目!$S$26,0)
)</f>
        <v>0</v>
      </c>
      <c r="AH420">
        <f ca="1">-(
_xlfn.IFS(
T420&lt;=入力項目!$S$11,0,
AND(T420&gt;=入力項目!$S$11+1,T420&lt;=3),IFERROR(VLOOKUP(入力項目!$S$12,子育て関連マスタ!$I$4:$M$5,4,FALSE),0),
AND(T420&gt;=4,T420&lt;=6),IFERROR(VLOOKUP(入力項目!$S$13,子育て関連マスタ!$I$9:$M$12,4,FALSE),0),
AND(T420&gt;=7,T420&lt;=12),IFERROR(VLOOKUP(入力項目!$S$14,子育て関連マスタ!$I$16:$M$17,4,FALSE),0),
AND(T420&gt;=13,T420&lt;=15),IFERROR(VLOOKUP(入力項目!$S$15,子育て関連マスタ!$I$21:$M$22,4,FALSE),0),
AND(T420&gt;=16,T420&lt;=18),IFERROR(VLOOKUP(入力項目!$S$16,子育て関連マスタ!$I$26:$M$28,4,FALSE),0),
AND(T420&gt;=19,T420&lt;=20,入力項目!$S$16="高専"),IFERROR(VLOOKUP(入力項目!$S$16,子育て関連マスタ!$I$26:$M$28,4,FALSE),0),
AND(T420&gt;=19,T420&lt;=20,入力項目!$S$16&lt;&gt;"高専"),IFERROR(VLOOKUP(入力項目!$S$17,子育て関連マスタ!$I$32:$M$37,4,FALSE),0),
AND(T420&gt;=21,T420&lt;=22,入力項目!$S$16="高専"),IFERROR(VLOOKUP(入力項目!$S$17,子育て関連マスタ!$I$32:$M$34,4,FALSE),0),
AND(T420&gt;=21,T420&lt;=22,入力項目!$S$16&lt;&gt;"高専"),IFERROR(VLOOKUP(入力項目!$S$17,子育て関連マスタ!$I$32:$M$34,4,FALSE),0),
T420&gt;=23,0
) +
IF($D420=4,
  IFERROR(_xlfn.IFS(
  T420&lt;=入力項目!$S$11,0,
  AND(T420=入力項目!$S$11),IFERROR(VLOOKUP(入力項目!$S$12,子育て関連マスタ!$I$4:$M$5,2,FALSE),0),
  AND(T420=4),IFERROR(VLOOKUP(入力項目!$S$13,子育て関連マスタ!$I$9:$M$12,2,FALSE),0),
  AND(T420=7),IFERROR(VLOOKUP(入力項目!$S$14,子育て関連マスタ!$I$16:$M$17,2,FALSE),0),
  AND(T420=13),IFERROR(VLOOKUP(入力項目!$S$15,子育て関連マスタ!$I$21:$M$22,2,FALSE),0),
  AND(T420=16),IFERROR(VLOOKUP(入力項目!$S$16,子育て関連マスタ!$I$26:$M$28,2,FALSE),0),
  AND(T420=19,入力項目!$S$16&lt;&gt;"高専"),IFERROR(VLOOKUP(入力項目!$S$17,子育て関連マスタ!$I$32:$M$37,2,FALSE),0),
  AND(T420=21,入力項目!$S$16="高専"),IFERROR(VLOOKUP(入力項目!$S$17,子育て関連マスタ!$I$32:$M$37,2,FALSE),0),
  T420&gt;=22,0
  ),0),0
) +
IF(AND(T420&gt;=1,T420&lt;=15),IF($D420=入力項目!$S$8,入力項目!$S$3,0),0) +
IF(AND(T420&gt;=1,T420&lt;=15),IF($D420=5,入力項目!$S$4,0),0) +
IF(AND(T420&gt;=1,T420&lt;=15),IF($D420=12,入力項目!$S$5,0),0) +
IF(AND(入力項目!$S$7=$A420,入力項目!$S$8=$D420),子育て関連マスタ!$C$14,0) +
IFERROR(IF(AND(YEAR(EDATE(DATE(入力項目!$S$7,入力項目!$S$8,1),1))=$A420,MONTH(EDATE(DATE(入力項目!$S$7,入力項目!$S$8,1),1))=$D420),子育て関連マスタ!$C$15,0),0) +
IF(AND(OR(T420=3,T420=5,T420=7),$D420=11),子育て関連マスタ!$C$17,0) +
IF(AND(T420=20,$D420=1),子育て関連マスタ!$C$18,0) +
IF(AND(T420=20,$D420=1),
IFERROR(_xlfn.IFS(
入力項目!$S$10="男",子育て関連マスタ!$C$18,
入力項目!$S$10="女",子育て関連マスタ!$C$19
),0),0
) +
IF(AND(T420&gt;=入力項目!$S$18,T420&lt;=入力項目!$S$19),入力項目!$S$20,0) +
IF(AND(T420&gt;=入力項目!$S$21,T420&lt;=入力項目!$S$22),入力項目!$S$23,0) +
IF(AND(T420&gt;=入力項目!$S$24,T420&lt;=入力項目!$S$25),入力項目!$S$26,0)
)</f>
        <v>0</v>
      </c>
      <c r="AI420">
        <f ca="1">-(
_xlfn.IFS(
U420&lt;=入力項目!$S$11,0,
AND(U420&gt;=入力項目!$S$11+1,U420&lt;=3),IFERROR(VLOOKUP(入力項目!$S$12,子育て関連マスタ!$I$4:$M$5,4,FALSE),0),
AND(U420&gt;=4,U420&lt;=6),IFERROR(VLOOKUP(入力項目!$S$13,子育て関連マスタ!$I$9:$M$12,4,FALSE),0),
AND(U420&gt;=7,U420&lt;=12),IFERROR(VLOOKUP(入力項目!$S$14,子育て関連マスタ!$I$16:$M$17,4,FALSE),0),
AND(U420&gt;=13,U420&lt;=15),IFERROR(VLOOKUP(入力項目!$S$15,子育て関連マスタ!$I$21:$M$22,4,FALSE),0),
AND(U420&gt;=16,U420&lt;=18),IFERROR(VLOOKUP(入力項目!$S$16,子育て関連マスタ!$I$26:$M$28,4,FALSE),0),
AND(U420&gt;=19,U420&lt;=20,入力項目!$S$16="高専"),IFERROR(VLOOKUP(入力項目!$S$16,子育て関連マスタ!$I$26:$M$28,4,FALSE),0),
AND(U420&gt;=19,U420&lt;=20,入力項目!$S$16&lt;&gt;"高専"),IFERROR(VLOOKUP(入力項目!$S$17,子育て関連マスタ!$I$32:$M$37,4,FALSE),0),
AND(U420&gt;=21,U420&lt;=22,入力項目!$S$16="高専"),IFERROR(VLOOKUP(入力項目!$S$17,子育て関連マスタ!$I$32:$M$34,4,FALSE),0),
AND(U420&gt;=21,U420&lt;=22,入力項目!$S$16&lt;&gt;"高専"),IFERROR(VLOOKUP(入力項目!$S$17,子育て関連マスタ!$I$32:$M$34,4,FALSE),0),
U420&gt;=23,0
) +
IF($D420=4,
  IFERROR(_xlfn.IFS(
  U420&lt;=入力項目!$S$11,0,
  AND(U420=入力項目!$S$11),IFERROR(VLOOKUP(入力項目!$S$12,子育て関連マスタ!$I$4:$M$5,2,FALSE),0),
  AND(U420=4),IFERROR(VLOOKUP(入力項目!$S$13,子育て関連マスタ!$I$9:$M$12,2,FALSE),0),
  AND(U420=7),IFERROR(VLOOKUP(入力項目!$S$14,子育て関連マスタ!$I$16:$M$17,2,FALSE),0),
  AND(U420=13),IFERROR(VLOOKUP(入力項目!$S$15,子育て関連マスタ!$I$21:$M$22,2,FALSE),0),
  AND(U420=16),IFERROR(VLOOKUP(入力項目!$S$16,子育て関連マスタ!$I$26:$M$28,2,FALSE),0),
  AND(U420=19,入力項目!$S$16&lt;&gt;"高専"),IFERROR(VLOOKUP(入力項目!$S$17,子育て関連マスタ!$I$32:$M$37,2,FALSE),0),
  AND(U420=21,入力項目!$S$16="高専"),IFERROR(VLOOKUP(入力項目!$S$17,子育て関連マスタ!$I$32:$M$37,2,FALSE),0),
  U420&gt;=22,0
  ),0),0
) +
IF(AND(U420&gt;=1,U420&lt;=15),IF($D420=入力項目!$S$8,入力項目!$S$3,0),0) +
IF(AND(U420&gt;=1,U420&lt;=15),IF($D420=5,入力項目!$S$4,0),0) +
IF(AND(U420&gt;=1,U420&lt;=15),IF($D420=12,入力項目!$S$5,0),0) +
IF(AND(入力項目!$S$7=$A420,入力項目!$S$8=$D420),子育て関連マスタ!$C$14,0) +
IFERROR(IF(AND(YEAR(EDATE(DATE(入力項目!$S$7,入力項目!$S$8,1),1))=$A420,MONTH(EDATE(DATE(入力項目!$S$7,入力項目!$S$8,1),1))=$D420),子育て関連マスタ!$C$15,0),0) +
IF(AND(OR(U420=3,U420=5,U420=7),$D420=11),子育て関連マスタ!$C$17,0) +
IF(AND(U420=20,$D420=1),子育て関連マスタ!$C$18,0) +
IF(AND(U420=20,$D420=1),
IFERROR(_xlfn.IFS(
入力項目!$S$10="男",子育て関連マスタ!$C$18,
入力項目!$S$10="女",子育て関連マスタ!$C$19
),0),0
) +
IF(AND(U420&gt;=入力項目!$S$18,U420&lt;=入力項目!$S$19),入力項目!$S$20,0) +
IF(AND(U420&gt;=入力項目!$S$21,U420&lt;=入力項目!$S$22),入力項目!$S$23,0) +
IF(AND(U420&gt;=入力項目!$S$24,U420&lt;=入力項目!$S$25),入力項目!$S$26,0)
)</f>
        <v>0</v>
      </c>
      <c r="AJ420" s="10">
        <f ca="1">-VLOOKUP($D420,月別収支!$A$2:$H$13,7,FALSE)</f>
        <v>-20000</v>
      </c>
    </row>
    <row r="421" spans="1:36" x14ac:dyDescent="0.4">
      <c r="A421">
        <f t="shared" ca="1" si="105"/>
        <v>2059</v>
      </c>
      <c r="B421">
        <f t="shared" ca="1" si="112"/>
        <v>2059</v>
      </c>
      <c r="C421">
        <f t="shared" ca="1" si="113"/>
        <v>35</v>
      </c>
      <c r="D421">
        <f t="shared" ca="1" si="106"/>
        <v>7</v>
      </c>
      <c r="E421" t="str">
        <f t="shared" ca="1" si="107"/>
        <v>2059年7月</v>
      </c>
      <c r="F421">
        <f ca="1">IF(OR(入力項目!$N$5&lt;$A421,AND(入力項目!$N$5=$A421,入力項目!$N$6&lt;$D421)),IF(F420=0,1,IF(G421=12,F420+1,F420)),0)</f>
        <v>34</v>
      </c>
      <c r="G421">
        <f ca="1">IF(OR(入力項目!$N$5&lt;$A421,AND(入力項目!$N$5=$A421,入力項目!$N$6&lt;$D421)),IF(G420=12,1,G420+1),0)</f>
        <v>9</v>
      </c>
      <c r="H421" t="str">
        <f t="shared" ca="1" si="108"/>
        <v>34_9</v>
      </c>
      <c r="I421">
        <f ca="1">IF(
  IFERROR(AND($C421&gt;0,MOD($C421,入力項目!$N$22)=0,$D421=入力項目!$N$23), FALSE),
  1,
  IF(
    AND(I420&gt;0,J420=12),
    IF(I420=入力項目!$N$28, 0, I420+1),
    I420
  )
)</f>
        <v>1</v>
      </c>
      <c r="J421">
        <f ca="1">IF($D421=入力項目!$N$23,1,IFERROR(J420+1,1))</f>
        <v>2</v>
      </c>
      <c r="K421" t="str">
        <f t="shared" ca="1" si="109"/>
        <v>1_2</v>
      </c>
      <c r="L421">
        <f ca="1">L420+IF(入力項目!$D$4=$D421,1,0)</f>
        <v>63</v>
      </c>
      <c r="M421" t="str">
        <f t="shared" ca="1" si="110"/>
        <v>63歳</v>
      </c>
      <c r="N421">
        <f t="shared" ca="1" si="114"/>
        <v>64</v>
      </c>
      <c r="O421" t="str">
        <f t="shared" ca="1" si="111"/>
        <v>64歳</v>
      </c>
      <c r="P421">
        <f t="shared" ca="1" si="115"/>
        <v>39</v>
      </c>
      <c r="Q421">
        <f t="shared" ca="1" si="116"/>
        <v>37</v>
      </c>
      <c r="R421">
        <f t="shared" ca="1" si="117"/>
        <v>2060</v>
      </c>
      <c r="S421">
        <f t="shared" ca="1" si="118"/>
        <v>2060</v>
      </c>
      <c r="T421">
        <f t="shared" ca="1" si="119"/>
        <v>2060</v>
      </c>
      <c r="U421">
        <f t="shared" ca="1" si="120"/>
        <v>2060</v>
      </c>
      <c r="V421" s="10">
        <f t="shared" ca="1" si="121"/>
        <v>52499995</v>
      </c>
      <c r="W421" s="10">
        <f ca="1">IF($L421&lt;その他マスタ!$B$1,VLOOKUP($D421,月別収支!$A$2:$H$13,2,FALSE),その他マスタ!$B$3)+IF(AND($L421=その他マスタ!$B$1,入力項目!$I$9="あり",$D421=入力項目!$D$4),その他マスタ!$B$2,0)</f>
        <v>300000</v>
      </c>
      <c r="X421" s="10">
        <f ca="1">-IF(入力項目!$K$5=TRUE,
IF($F421+$G421&lt;3,VLOOKUP($D421,月別収支!$A$2:$H$13,8,FALSE),0)+IFERROR(VLOOKUP($H421,住宅ローン計算!C:P,13,FALSE),0)+IF($F421&gt;1,IF(OR($G421=3,$G421=6,$G421=9,$G421=12),ROUNDUP(入力項目!$N$18/4,0),0),0),
VLOOKUP($D421,月別収支!$A$2:$H$13,8,FALSE))</f>
        <v>-91090</v>
      </c>
      <c r="Y421" s="10">
        <f ca="1">-VLOOKUP($D421,月別収支!$A$2:$H$13,3,FALSE)</f>
        <v>-75000</v>
      </c>
      <c r="Z421" s="10">
        <f ca="1">-VLOOKUP($D421,月別収支!$A$2:$H$13,4,FALSE)</f>
        <v>-27000</v>
      </c>
      <c r="AA421" s="10">
        <f ca="1">-VLOOKUP($D421,月別収支!$A$2:$H$13,6,FALSE)</f>
        <v>-10000</v>
      </c>
      <c r="AB421" s="10">
        <f ca="1">-(
VLOOKUP($D421,月別収支!$A$2:$H$13,5,FALSE)+IF(AND(入力項目!$I$27&lt;=$A421,ISEVEN($A421-入力項目!$I$27),入力項目!$I$28=$D421),入力項目!$I$26,0)
+IF(入力項目!$K$26=TRUE,
IFERROR(VLOOKUP($K421,マイカーローン計算!C:P,13,FALSE),0),
IFERROR(
  IF(AND($C421&gt;0,MOD($C421,入力項目!$N$22)=0,$D421=入力項目!$N$23),入力項目!$N$24,0),
 0
)
)
)</f>
        <v>-20000</v>
      </c>
      <c r="AC421" s="10">
        <f ca="1">-IF($A421&lt;入力項目!$N$33,入力項目!$N$35,IF(AND($A421=入力項目!$N$33,$D421&lt;=入力項目!$N$34),入力項目!$N$35,0))</f>
        <v>0</v>
      </c>
      <c r="AD421">
        <f ca="1">-(
_xlfn.IFS(
P421&lt;=入力項目!$S$11,0,
AND(P421&gt;=入力項目!$S$11+1,P421&lt;=3),IFERROR(VLOOKUP(入力項目!$S$12,子育て関連マスタ!$I$4:$M$5,4,FALSE),0),
AND(P421&gt;=4,P421&lt;=6),IFERROR(VLOOKUP(入力項目!$S$13,子育て関連マスタ!$I$9:$M$12,4,FALSE),0),
AND(P421&gt;=7,P421&lt;=12),IFERROR(VLOOKUP(入力項目!$S$14,子育て関連マスタ!$I$16:$M$17,4,FALSE),0),
AND(P421&gt;=13,P421&lt;=15),IFERROR(VLOOKUP(入力項目!$S$15,子育て関連マスタ!$I$21:$M$22,4,FALSE),0),
AND(P421&gt;=16,P421&lt;=18),IFERROR(VLOOKUP(入力項目!$S$16,子育て関連マスタ!$I$26:$M$28,4,FALSE),0),
AND(P421&gt;=19,P421&lt;=20,入力項目!$S$16="高専"),IFERROR(VLOOKUP(入力項目!$S$16,子育て関連マスタ!$I$26:$M$28,4,FALSE),0),
AND(P421&gt;=19,P421&lt;=20,入力項目!$S$16&lt;&gt;"高専"),IFERROR(VLOOKUP(入力項目!$S$17,子育て関連マスタ!$I$32:$M$37,4,FALSE),0),
AND(P421&gt;=21,P421&lt;=22,入力項目!$S$16="高専"),IFERROR(VLOOKUP(入力項目!$S$17,子育て関連マスタ!$I$32:$M$34,4,FALSE),0),
AND(P421&gt;=21,P421&lt;=22,入力項目!$S$16&lt;&gt;"高専"),IFERROR(VLOOKUP(入力項目!$S$17,子育て関連マスタ!$I$32:$M$34,4,FALSE),0),
P421&gt;=23,0
) +
IF($D421=4,
  IFERROR(_xlfn.IFS(
  P421&lt;=入力項目!$S$11,0,
  AND(P421=入力項目!$S$11),IFERROR(VLOOKUP(入力項目!$S$12,子育て関連マスタ!$I$4:$M$5,2,FALSE),0),
  AND(P421=4),IFERROR(VLOOKUP(入力項目!$S$13,子育て関連マスタ!$I$9:$M$12,2,FALSE),0),
  AND(P421=7),IFERROR(VLOOKUP(入力項目!$S$14,子育て関連マスタ!$I$16:$M$17,2,FALSE),0),
  AND(P421=13),IFERROR(VLOOKUP(入力項目!$S$15,子育て関連マスタ!$I$21:$M$22,2,FALSE),0),
  AND(P421=16),IFERROR(VLOOKUP(入力項目!$S$16,子育て関連マスタ!$I$26:$M$28,2,FALSE),0),
  AND(P421=19,入力項目!$S$16&lt;&gt;"高専"),IFERROR(VLOOKUP(入力項目!$S$17,子育て関連マスタ!$I$32:$M$37,2,FALSE),0),
  AND(P421=21,入力項目!$S$16="高専"),IFERROR(VLOOKUP(入力項目!$S$17,子育て関連マスタ!$I$32:$M$37,2,FALSE),0),
  P421&gt;=22,0
  ),0),0
) +
IF(AND(P421&gt;=1,P421&lt;=15),IF($D421=入力項目!$S$8,入力項目!$S$3,0),0) +
IF(AND(P421&gt;=1,P421&lt;=15),IF($D421=5,入力項目!$S$4,0),0) +
IF(AND(P421&gt;=1,P421&lt;=15),IF($D421=12,入力項目!$S$5,0),0) +
IF(AND(入力項目!$S$7=$A421,入力項目!$S$8=$D421),子育て関連マスタ!$C$14,0) +
IFERROR(IF(AND(YEAR(EDATE(DATE(入力項目!$S$7,入力項目!$S$8,1),1))=$A421,MONTH(EDATE(DATE(入力項目!$S$7,入力項目!$S$8,1),1))=$D421),子育て関連マスタ!$C$15,0),0) +
IF(AND(OR(P421=3,P421=5,P421=7),$D421=11),子育て関連マスタ!$C$17,0) +
IF(AND(P421=20,$D421=1),子育て関連マスタ!$C$18,0) +
IF(AND(P421=20,$D421=1),
IFERROR(_xlfn.IFS(
入力項目!$S$10="男",子育て関連マスタ!$C$18,
入力項目!$S$10="女",子育て関連マスタ!$C$19
),0),0
) +
IF(AND(P421&gt;=入力項目!$S$18,P421&lt;=入力項目!$S$19),入力項目!$S$20,0) +
IF(AND(P421&gt;=入力項目!$S$21,P421&lt;=入力項目!$S$22),入力項目!$S$23,0) +
IF(AND(P421&gt;=入力項目!$S$24,P421&lt;=入力項目!$S$25),入力項目!$S$26,0)
)</f>
        <v>0</v>
      </c>
      <c r="AE421">
        <f ca="1">-(
_xlfn.IFS(
Q421&lt;=入力項目!$S$11,0,
AND(Q421&gt;=入力項目!$S$11+1,Q421&lt;=3),IFERROR(VLOOKUP(入力項目!$S$12,子育て関連マスタ!$I$4:$M$5,4,FALSE),0),
AND(Q421&gt;=4,Q421&lt;=6),IFERROR(VLOOKUP(入力項目!$S$13,子育て関連マスタ!$I$9:$M$12,4,FALSE),0),
AND(Q421&gt;=7,Q421&lt;=12),IFERROR(VLOOKUP(入力項目!$S$14,子育て関連マスタ!$I$16:$M$17,4,FALSE),0),
AND(Q421&gt;=13,Q421&lt;=15),IFERROR(VLOOKUP(入力項目!$S$15,子育て関連マスタ!$I$21:$M$22,4,FALSE),0),
AND(Q421&gt;=16,Q421&lt;=18),IFERROR(VLOOKUP(入力項目!$S$16,子育て関連マスタ!$I$26:$M$28,4,FALSE),0),
AND(Q421&gt;=19,Q421&lt;=20,入力項目!$S$16="高専"),IFERROR(VLOOKUP(入力項目!$S$16,子育て関連マスタ!$I$26:$M$28,4,FALSE),0),
AND(Q421&gt;=19,Q421&lt;=20,入力項目!$S$16&lt;&gt;"高専"),IFERROR(VLOOKUP(入力項目!$S$17,子育て関連マスタ!$I$32:$M$37,4,FALSE),0),
AND(Q421&gt;=21,Q421&lt;=22,入力項目!$S$16="高専"),IFERROR(VLOOKUP(入力項目!$S$17,子育て関連マスタ!$I$32:$M$34,4,FALSE),0),
AND(Q421&gt;=21,Q421&lt;=22,入力項目!$S$16&lt;&gt;"高専"),IFERROR(VLOOKUP(入力項目!$S$17,子育て関連マスタ!$I$32:$M$34,4,FALSE),0),
Q421&gt;=23,0
) +
IF($D421=4,
  IFERROR(_xlfn.IFS(
  Q421&lt;=入力項目!$S$11,0,
  AND(Q421=入力項目!$S$11),IFERROR(VLOOKUP(入力項目!$S$12,子育て関連マスタ!$I$4:$M$5,2,FALSE),0),
  AND(Q421=4),IFERROR(VLOOKUP(入力項目!$S$13,子育て関連マスタ!$I$9:$M$12,2,FALSE),0),
  AND(Q421=7),IFERROR(VLOOKUP(入力項目!$S$14,子育て関連マスタ!$I$16:$M$17,2,FALSE),0),
  AND(Q421=13),IFERROR(VLOOKUP(入力項目!$S$15,子育て関連マスタ!$I$21:$M$22,2,FALSE),0),
  AND(Q421=16),IFERROR(VLOOKUP(入力項目!$S$16,子育て関連マスタ!$I$26:$M$28,2,FALSE),0),
  AND(Q421=19,入力項目!$S$16&lt;&gt;"高専"),IFERROR(VLOOKUP(入力項目!$S$17,子育て関連マスタ!$I$32:$M$37,2,FALSE),0),
  AND(Q421=21,入力項目!$S$16="高専"),IFERROR(VLOOKUP(入力項目!$S$17,子育て関連マスタ!$I$32:$M$37,2,FALSE),0),
  Q421&gt;=22,0
  ),0),0
) +
IF(AND(Q421&gt;=1,Q421&lt;=15),IF($D421=入力項目!$S$8,入力項目!$S$3,0),0) +
IF(AND(Q421&gt;=1,Q421&lt;=15),IF($D421=5,入力項目!$S$4,0),0) +
IF(AND(Q421&gt;=1,Q421&lt;=15),IF($D421=12,入力項目!$S$5,0),0) +
IF(AND(入力項目!$S$7=$A421,入力項目!$S$8=$D421),子育て関連マスタ!$C$14,0) +
IFERROR(IF(AND(YEAR(EDATE(DATE(入力項目!$S$7,入力項目!$S$8,1),1))=$A421,MONTH(EDATE(DATE(入力項目!$S$7,入力項目!$S$8,1),1))=$D421),子育て関連マスタ!$C$15,0),0) +
IF(AND(OR(Q421=3,Q421=5,Q421=7),$D421=11),子育て関連マスタ!$C$17,0) +
IF(AND(Q421=20,$D421=1),子育て関連マスタ!$C$18,0) +
IF(AND(Q421=20,$D421=1),
IFERROR(_xlfn.IFS(
入力項目!$S$10="男",子育て関連マスタ!$C$18,
入力項目!$S$10="女",子育て関連マスタ!$C$19
),0),0
) +
IF(AND(Q421&gt;=入力項目!$S$18,Q421&lt;=入力項目!$S$19),入力項目!$S$20,0) +
IF(AND(Q421&gt;=入力項目!$S$21,Q421&lt;=入力項目!$S$22),入力項目!$S$23,0) +
IF(AND(Q421&gt;=入力項目!$S$24,Q421&lt;=入力項目!$S$25),入力項目!$S$26,0)
)</f>
        <v>0</v>
      </c>
      <c r="AF421">
        <f ca="1">-(
_xlfn.IFS(
R421&lt;=入力項目!$S$11,0,
AND(R421&gt;=入力項目!$S$11+1,R421&lt;=3),IFERROR(VLOOKUP(入力項目!$S$12,子育て関連マスタ!$I$4:$M$5,4,FALSE),0),
AND(R421&gt;=4,R421&lt;=6),IFERROR(VLOOKUP(入力項目!$S$13,子育て関連マスタ!$I$9:$M$12,4,FALSE),0),
AND(R421&gt;=7,R421&lt;=12),IFERROR(VLOOKUP(入力項目!$S$14,子育て関連マスタ!$I$16:$M$17,4,FALSE),0),
AND(R421&gt;=13,R421&lt;=15),IFERROR(VLOOKUP(入力項目!$S$15,子育て関連マスタ!$I$21:$M$22,4,FALSE),0),
AND(R421&gt;=16,R421&lt;=18),IFERROR(VLOOKUP(入力項目!$S$16,子育て関連マスタ!$I$26:$M$28,4,FALSE),0),
AND(R421&gt;=19,R421&lt;=20,入力項目!$S$16="高専"),IFERROR(VLOOKUP(入力項目!$S$16,子育て関連マスタ!$I$26:$M$28,4,FALSE),0),
AND(R421&gt;=19,R421&lt;=20,入力項目!$S$16&lt;&gt;"高専"),IFERROR(VLOOKUP(入力項目!$S$17,子育て関連マスタ!$I$32:$M$37,4,FALSE),0),
AND(R421&gt;=21,R421&lt;=22,入力項目!$S$16="高専"),IFERROR(VLOOKUP(入力項目!$S$17,子育て関連マスタ!$I$32:$M$34,4,FALSE),0),
AND(R421&gt;=21,R421&lt;=22,入力項目!$S$16&lt;&gt;"高専"),IFERROR(VLOOKUP(入力項目!$S$17,子育て関連マスタ!$I$32:$M$34,4,FALSE),0),
R421&gt;=23,0
) +
IF($D421=4,
  IFERROR(_xlfn.IFS(
  R421&lt;=入力項目!$S$11,0,
  AND(R421=入力項目!$S$11),IFERROR(VLOOKUP(入力項目!$S$12,子育て関連マスタ!$I$4:$M$5,2,FALSE),0),
  AND(R421=4),IFERROR(VLOOKUP(入力項目!$S$13,子育て関連マスタ!$I$9:$M$12,2,FALSE),0),
  AND(R421=7),IFERROR(VLOOKUP(入力項目!$S$14,子育て関連マスタ!$I$16:$M$17,2,FALSE),0),
  AND(R421=13),IFERROR(VLOOKUP(入力項目!$S$15,子育て関連マスタ!$I$21:$M$22,2,FALSE),0),
  AND(R421=16),IFERROR(VLOOKUP(入力項目!$S$16,子育て関連マスタ!$I$26:$M$28,2,FALSE),0),
  AND(R421=19,入力項目!$S$16&lt;&gt;"高専"),IFERROR(VLOOKUP(入力項目!$S$17,子育て関連マスタ!$I$32:$M$37,2,FALSE),0),
  AND(R421=21,入力項目!$S$16="高専"),IFERROR(VLOOKUP(入力項目!$S$17,子育て関連マスタ!$I$32:$M$37,2,FALSE),0),
  R421&gt;=22,0
  ),0),0
) +
IF(AND(R421&gt;=1,R421&lt;=15),IF($D421=入力項目!$S$8,入力項目!$S$3,0),0) +
IF(AND(R421&gt;=1,R421&lt;=15),IF($D421=5,入力項目!$S$4,0),0) +
IF(AND(R421&gt;=1,R421&lt;=15),IF($D421=12,入力項目!$S$5,0),0) +
IF(AND(入力項目!$S$7=$A421,入力項目!$S$8=$D421),子育て関連マスタ!$C$14,0) +
IFERROR(IF(AND(YEAR(EDATE(DATE(入力項目!$S$7,入力項目!$S$8,1),1))=$A421,MONTH(EDATE(DATE(入力項目!$S$7,入力項目!$S$8,1),1))=$D421),子育て関連マスタ!$C$15,0),0) +
IF(AND(OR(R421=3,R421=5,R421=7),$D421=11),子育て関連マスタ!$C$17,0) +
IF(AND(R421=20,$D421=1),子育て関連マスタ!$C$18,0) +
IF(AND(R421=20,$D421=1),
IFERROR(_xlfn.IFS(
入力項目!$S$10="男",子育て関連マスタ!$C$18,
入力項目!$S$10="女",子育て関連マスタ!$C$19
),0),0
) +
IF(AND(R421&gt;=入力項目!$S$18,R421&lt;=入力項目!$S$19),入力項目!$S$20,0) +
IF(AND(R421&gt;=入力項目!$S$21,R421&lt;=入力項目!$S$22),入力項目!$S$23,0) +
IF(AND(R421&gt;=入力項目!$S$24,R421&lt;=入力項目!$S$25),入力項目!$S$26,0)
)</f>
        <v>0</v>
      </c>
      <c r="AG421">
        <f ca="1">-(
_xlfn.IFS(
S421&lt;=入力項目!$S$11,0,
AND(S421&gt;=入力項目!$S$11+1,S421&lt;=3),IFERROR(VLOOKUP(入力項目!$S$12,子育て関連マスタ!$I$4:$M$5,4,FALSE),0),
AND(S421&gt;=4,S421&lt;=6),IFERROR(VLOOKUP(入力項目!$S$13,子育て関連マスタ!$I$9:$M$12,4,FALSE),0),
AND(S421&gt;=7,S421&lt;=12),IFERROR(VLOOKUP(入力項目!$S$14,子育て関連マスタ!$I$16:$M$17,4,FALSE),0),
AND(S421&gt;=13,S421&lt;=15),IFERROR(VLOOKUP(入力項目!$S$15,子育て関連マスタ!$I$21:$M$22,4,FALSE),0),
AND(S421&gt;=16,S421&lt;=18),IFERROR(VLOOKUP(入力項目!$S$16,子育て関連マスタ!$I$26:$M$28,4,FALSE),0),
AND(S421&gt;=19,S421&lt;=20,入力項目!$S$16="高専"),IFERROR(VLOOKUP(入力項目!$S$16,子育て関連マスタ!$I$26:$M$28,4,FALSE),0),
AND(S421&gt;=19,S421&lt;=20,入力項目!$S$16&lt;&gt;"高専"),IFERROR(VLOOKUP(入力項目!$S$17,子育て関連マスタ!$I$32:$M$37,4,FALSE),0),
AND(S421&gt;=21,S421&lt;=22,入力項目!$S$16="高専"),IFERROR(VLOOKUP(入力項目!$S$17,子育て関連マスタ!$I$32:$M$34,4,FALSE),0),
AND(S421&gt;=21,S421&lt;=22,入力項目!$S$16&lt;&gt;"高専"),IFERROR(VLOOKUP(入力項目!$S$17,子育て関連マスタ!$I$32:$M$34,4,FALSE),0),
S421&gt;=23,0
) +
IF($D421=4,
  IFERROR(_xlfn.IFS(
  S421&lt;=入力項目!$S$11,0,
  AND(S421=入力項目!$S$11),IFERROR(VLOOKUP(入力項目!$S$12,子育て関連マスタ!$I$4:$M$5,2,FALSE),0),
  AND(S421=4),IFERROR(VLOOKUP(入力項目!$S$13,子育て関連マスタ!$I$9:$M$12,2,FALSE),0),
  AND(S421=7),IFERROR(VLOOKUP(入力項目!$S$14,子育て関連マスタ!$I$16:$M$17,2,FALSE),0),
  AND(S421=13),IFERROR(VLOOKUP(入力項目!$S$15,子育て関連マスタ!$I$21:$M$22,2,FALSE),0),
  AND(S421=16),IFERROR(VLOOKUP(入力項目!$S$16,子育て関連マスタ!$I$26:$M$28,2,FALSE),0),
  AND(S421=19,入力項目!$S$16&lt;&gt;"高専"),IFERROR(VLOOKUP(入力項目!$S$17,子育て関連マスタ!$I$32:$M$37,2,FALSE),0),
  AND(S421=21,入力項目!$S$16="高専"),IFERROR(VLOOKUP(入力項目!$S$17,子育て関連マスタ!$I$32:$M$37,2,FALSE),0),
  S421&gt;=22,0
  ),0),0
) +
IF(AND(S421&gt;=1,S421&lt;=15),IF($D421=入力項目!$S$8,入力項目!$S$3,0),0) +
IF(AND(S421&gt;=1,S421&lt;=15),IF($D421=5,入力項目!$S$4,0),0) +
IF(AND(S421&gt;=1,S421&lt;=15),IF($D421=12,入力項目!$S$5,0),0) +
IF(AND(入力項目!$S$7=$A421,入力項目!$S$8=$D421),子育て関連マスタ!$C$14,0) +
IFERROR(IF(AND(YEAR(EDATE(DATE(入力項目!$S$7,入力項目!$S$8,1),1))=$A421,MONTH(EDATE(DATE(入力項目!$S$7,入力項目!$S$8,1),1))=$D421),子育て関連マスタ!$C$15,0),0) +
IF(AND(OR(S421=3,S421=5,S421=7),$D421=11),子育て関連マスタ!$C$17,0) +
IF(AND(S421=20,$D421=1),子育て関連マスタ!$C$18,0) +
IF(AND(S421=20,$D421=1),
IFERROR(_xlfn.IFS(
入力項目!$S$10="男",子育て関連マスタ!$C$18,
入力項目!$S$10="女",子育て関連マスタ!$C$19
),0),0
) +
IF(AND(S421&gt;=入力項目!$S$18,S421&lt;=入力項目!$S$19),入力項目!$S$20,0) +
IF(AND(S421&gt;=入力項目!$S$21,S421&lt;=入力項目!$S$22),入力項目!$S$23,0) +
IF(AND(S421&gt;=入力項目!$S$24,S421&lt;=入力項目!$S$25),入力項目!$S$26,0)
)</f>
        <v>0</v>
      </c>
      <c r="AH421">
        <f ca="1">-(
_xlfn.IFS(
T421&lt;=入力項目!$S$11,0,
AND(T421&gt;=入力項目!$S$11+1,T421&lt;=3),IFERROR(VLOOKUP(入力項目!$S$12,子育て関連マスタ!$I$4:$M$5,4,FALSE),0),
AND(T421&gt;=4,T421&lt;=6),IFERROR(VLOOKUP(入力項目!$S$13,子育て関連マスタ!$I$9:$M$12,4,FALSE),0),
AND(T421&gt;=7,T421&lt;=12),IFERROR(VLOOKUP(入力項目!$S$14,子育て関連マスタ!$I$16:$M$17,4,FALSE),0),
AND(T421&gt;=13,T421&lt;=15),IFERROR(VLOOKUP(入力項目!$S$15,子育て関連マスタ!$I$21:$M$22,4,FALSE),0),
AND(T421&gt;=16,T421&lt;=18),IFERROR(VLOOKUP(入力項目!$S$16,子育て関連マスタ!$I$26:$M$28,4,FALSE),0),
AND(T421&gt;=19,T421&lt;=20,入力項目!$S$16="高専"),IFERROR(VLOOKUP(入力項目!$S$16,子育て関連マスタ!$I$26:$M$28,4,FALSE),0),
AND(T421&gt;=19,T421&lt;=20,入力項目!$S$16&lt;&gt;"高専"),IFERROR(VLOOKUP(入力項目!$S$17,子育て関連マスタ!$I$32:$M$37,4,FALSE),0),
AND(T421&gt;=21,T421&lt;=22,入力項目!$S$16="高専"),IFERROR(VLOOKUP(入力項目!$S$17,子育て関連マスタ!$I$32:$M$34,4,FALSE),0),
AND(T421&gt;=21,T421&lt;=22,入力項目!$S$16&lt;&gt;"高専"),IFERROR(VLOOKUP(入力項目!$S$17,子育て関連マスタ!$I$32:$M$34,4,FALSE),0),
T421&gt;=23,0
) +
IF($D421=4,
  IFERROR(_xlfn.IFS(
  T421&lt;=入力項目!$S$11,0,
  AND(T421=入力項目!$S$11),IFERROR(VLOOKUP(入力項目!$S$12,子育て関連マスタ!$I$4:$M$5,2,FALSE),0),
  AND(T421=4),IFERROR(VLOOKUP(入力項目!$S$13,子育て関連マスタ!$I$9:$M$12,2,FALSE),0),
  AND(T421=7),IFERROR(VLOOKUP(入力項目!$S$14,子育て関連マスタ!$I$16:$M$17,2,FALSE),0),
  AND(T421=13),IFERROR(VLOOKUP(入力項目!$S$15,子育て関連マスタ!$I$21:$M$22,2,FALSE),0),
  AND(T421=16),IFERROR(VLOOKUP(入力項目!$S$16,子育て関連マスタ!$I$26:$M$28,2,FALSE),0),
  AND(T421=19,入力項目!$S$16&lt;&gt;"高専"),IFERROR(VLOOKUP(入力項目!$S$17,子育て関連マスタ!$I$32:$M$37,2,FALSE),0),
  AND(T421=21,入力項目!$S$16="高専"),IFERROR(VLOOKUP(入力項目!$S$17,子育て関連マスタ!$I$32:$M$37,2,FALSE),0),
  T421&gt;=22,0
  ),0),0
) +
IF(AND(T421&gt;=1,T421&lt;=15),IF($D421=入力項目!$S$8,入力項目!$S$3,0),0) +
IF(AND(T421&gt;=1,T421&lt;=15),IF($D421=5,入力項目!$S$4,0),0) +
IF(AND(T421&gt;=1,T421&lt;=15),IF($D421=12,入力項目!$S$5,0),0) +
IF(AND(入力項目!$S$7=$A421,入力項目!$S$8=$D421),子育て関連マスタ!$C$14,0) +
IFERROR(IF(AND(YEAR(EDATE(DATE(入力項目!$S$7,入力項目!$S$8,1),1))=$A421,MONTH(EDATE(DATE(入力項目!$S$7,入力項目!$S$8,1),1))=$D421),子育て関連マスタ!$C$15,0),0) +
IF(AND(OR(T421=3,T421=5,T421=7),$D421=11),子育て関連マスタ!$C$17,0) +
IF(AND(T421=20,$D421=1),子育て関連マスタ!$C$18,0) +
IF(AND(T421=20,$D421=1),
IFERROR(_xlfn.IFS(
入力項目!$S$10="男",子育て関連マスタ!$C$18,
入力項目!$S$10="女",子育て関連マスタ!$C$19
),0),0
) +
IF(AND(T421&gt;=入力項目!$S$18,T421&lt;=入力項目!$S$19),入力項目!$S$20,0) +
IF(AND(T421&gt;=入力項目!$S$21,T421&lt;=入力項目!$S$22),入力項目!$S$23,0) +
IF(AND(T421&gt;=入力項目!$S$24,T421&lt;=入力項目!$S$25),入力項目!$S$26,0)
)</f>
        <v>0</v>
      </c>
      <c r="AI421">
        <f ca="1">-(
_xlfn.IFS(
U421&lt;=入力項目!$S$11,0,
AND(U421&gt;=入力項目!$S$11+1,U421&lt;=3),IFERROR(VLOOKUP(入力項目!$S$12,子育て関連マスタ!$I$4:$M$5,4,FALSE),0),
AND(U421&gt;=4,U421&lt;=6),IFERROR(VLOOKUP(入力項目!$S$13,子育て関連マスタ!$I$9:$M$12,4,FALSE),0),
AND(U421&gt;=7,U421&lt;=12),IFERROR(VLOOKUP(入力項目!$S$14,子育て関連マスタ!$I$16:$M$17,4,FALSE),0),
AND(U421&gt;=13,U421&lt;=15),IFERROR(VLOOKUP(入力項目!$S$15,子育て関連マスタ!$I$21:$M$22,4,FALSE),0),
AND(U421&gt;=16,U421&lt;=18),IFERROR(VLOOKUP(入力項目!$S$16,子育て関連マスタ!$I$26:$M$28,4,FALSE),0),
AND(U421&gt;=19,U421&lt;=20,入力項目!$S$16="高専"),IFERROR(VLOOKUP(入力項目!$S$16,子育て関連マスタ!$I$26:$M$28,4,FALSE),0),
AND(U421&gt;=19,U421&lt;=20,入力項目!$S$16&lt;&gt;"高専"),IFERROR(VLOOKUP(入力項目!$S$17,子育て関連マスタ!$I$32:$M$37,4,FALSE),0),
AND(U421&gt;=21,U421&lt;=22,入力項目!$S$16="高専"),IFERROR(VLOOKUP(入力項目!$S$17,子育て関連マスタ!$I$32:$M$34,4,FALSE),0),
AND(U421&gt;=21,U421&lt;=22,入力項目!$S$16&lt;&gt;"高専"),IFERROR(VLOOKUP(入力項目!$S$17,子育て関連マスタ!$I$32:$M$34,4,FALSE),0),
U421&gt;=23,0
) +
IF($D421=4,
  IFERROR(_xlfn.IFS(
  U421&lt;=入力項目!$S$11,0,
  AND(U421=入力項目!$S$11),IFERROR(VLOOKUP(入力項目!$S$12,子育て関連マスタ!$I$4:$M$5,2,FALSE),0),
  AND(U421=4),IFERROR(VLOOKUP(入力項目!$S$13,子育て関連マスタ!$I$9:$M$12,2,FALSE),0),
  AND(U421=7),IFERROR(VLOOKUP(入力項目!$S$14,子育て関連マスタ!$I$16:$M$17,2,FALSE),0),
  AND(U421=13),IFERROR(VLOOKUP(入力項目!$S$15,子育て関連マスタ!$I$21:$M$22,2,FALSE),0),
  AND(U421=16),IFERROR(VLOOKUP(入力項目!$S$16,子育て関連マスタ!$I$26:$M$28,2,FALSE),0),
  AND(U421=19,入力項目!$S$16&lt;&gt;"高専"),IFERROR(VLOOKUP(入力項目!$S$17,子育て関連マスタ!$I$32:$M$37,2,FALSE),0),
  AND(U421=21,入力項目!$S$16="高専"),IFERROR(VLOOKUP(入力項目!$S$17,子育て関連マスタ!$I$32:$M$37,2,FALSE),0),
  U421&gt;=22,0
  ),0),0
) +
IF(AND(U421&gt;=1,U421&lt;=15),IF($D421=入力項目!$S$8,入力項目!$S$3,0),0) +
IF(AND(U421&gt;=1,U421&lt;=15),IF($D421=5,入力項目!$S$4,0),0) +
IF(AND(U421&gt;=1,U421&lt;=15),IF($D421=12,入力項目!$S$5,0),0) +
IF(AND(入力項目!$S$7=$A421,入力項目!$S$8=$D421),子育て関連マスタ!$C$14,0) +
IFERROR(IF(AND(YEAR(EDATE(DATE(入力項目!$S$7,入力項目!$S$8,1),1))=$A421,MONTH(EDATE(DATE(入力項目!$S$7,入力項目!$S$8,1),1))=$D421),子育て関連マスタ!$C$15,0),0) +
IF(AND(OR(U421=3,U421=5,U421=7),$D421=11),子育て関連マスタ!$C$17,0) +
IF(AND(U421=20,$D421=1),子育て関連マスタ!$C$18,0) +
IF(AND(U421=20,$D421=1),
IFERROR(_xlfn.IFS(
入力項目!$S$10="男",子育て関連マスタ!$C$18,
入力項目!$S$10="女",子育て関連マスタ!$C$19
),0),0
) +
IF(AND(U421&gt;=入力項目!$S$18,U421&lt;=入力項目!$S$19),入力項目!$S$20,0) +
IF(AND(U421&gt;=入力項目!$S$21,U421&lt;=入力項目!$S$22),入力項目!$S$23,0) +
IF(AND(U421&gt;=入力項目!$S$24,U421&lt;=入力項目!$S$25),入力項目!$S$26,0)
)</f>
        <v>0</v>
      </c>
      <c r="AJ421" s="10">
        <f ca="1">-VLOOKUP($D421,月別収支!$A$2:$H$13,7,FALSE)</f>
        <v>-20000</v>
      </c>
    </row>
    <row r="422" spans="1:36" x14ac:dyDescent="0.4">
      <c r="A422">
        <f t="shared" ca="1" si="105"/>
        <v>2059</v>
      </c>
      <c r="B422">
        <f t="shared" ca="1" si="112"/>
        <v>2059</v>
      </c>
      <c r="C422">
        <f t="shared" ca="1" si="113"/>
        <v>35</v>
      </c>
      <c r="D422">
        <f t="shared" ca="1" si="106"/>
        <v>8</v>
      </c>
      <c r="E422" t="str">
        <f t="shared" ca="1" si="107"/>
        <v>2059年8月</v>
      </c>
      <c r="F422">
        <f ca="1">IF(OR(入力項目!$N$5&lt;$A422,AND(入力項目!$N$5=$A422,入力項目!$N$6&lt;$D422)),IF(F421=0,1,IF(G422=12,F421+1,F421)),0)</f>
        <v>34</v>
      </c>
      <c r="G422">
        <f ca="1">IF(OR(入力項目!$N$5&lt;$A422,AND(入力項目!$N$5=$A422,入力項目!$N$6&lt;$D422)),IF(G421=12,1,G421+1),0)</f>
        <v>10</v>
      </c>
      <c r="H422" t="str">
        <f t="shared" ca="1" si="108"/>
        <v>34_10</v>
      </c>
      <c r="I422">
        <f ca="1">IF(
  IFERROR(AND($C422&gt;0,MOD($C422,入力項目!$N$22)=0,$D422=入力項目!$N$23), FALSE),
  1,
  IF(
    AND(I421&gt;0,J421=12),
    IF(I421=入力項目!$N$28, 0, I421+1),
    I421
  )
)</f>
        <v>1</v>
      </c>
      <c r="J422">
        <f ca="1">IF($D422=入力項目!$N$23,1,IFERROR(J421+1,1))</f>
        <v>3</v>
      </c>
      <c r="K422" t="str">
        <f t="shared" ca="1" si="109"/>
        <v>1_3</v>
      </c>
      <c r="L422">
        <f ca="1">L421+IF(入力項目!$D$4=$D422,1,0)</f>
        <v>63</v>
      </c>
      <c r="M422" t="str">
        <f t="shared" ca="1" si="110"/>
        <v>63歳</v>
      </c>
      <c r="N422">
        <f t="shared" ca="1" si="114"/>
        <v>64</v>
      </c>
      <c r="O422" t="str">
        <f t="shared" ca="1" si="111"/>
        <v>64歳</v>
      </c>
      <c r="P422">
        <f t="shared" ca="1" si="115"/>
        <v>39</v>
      </c>
      <c r="Q422">
        <f t="shared" ca="1" si="116"/>
        <v>37</v>
      </c>
      <c r="R422">
        <f t="shared" ca="1" si="117"/>
        <v>2060</v>
      </c>
      <c r="S422">
        <f t="shared" ca="1" si="118"/>
        <v>2060</v>
      </c>
      <c r="T422">
        <f t="shared" ca="1" si="119"/>
        <v>2060</v>
      </c>
      <c r="U422">
        <f t="shared" ca="1" si="120"/>
        <v>2060</v>
      </c>
      <c r="V422" s="10">
        <f t="shared" ca="1" si="121"/>
        <v>52594405</v>
      </c>
      <c r="W422" s="10">
        <f ca="1">IF($L422&lt;その他マスタ!$B$1,VLOOKUP($D422,月別収支!$A$2:$H$13,2,FALSE),その他マスタ!$B$3)+IF(AND($L422=その他マスタ!$B$1,入力項目!$I$9="あり",$D422=入力項目!$D$4),その他マスタ!$B$2,0)</f>
        <v>300000</v>
      </c>
      <c r="X422" s="10">
        <f ca="1">-IF(入力項目!$K$5=TRUE,
IF($F422+$G422&lt;3,VLOOKUP($D422,月別収支!$A$2:$H$13,8,FALSE),0)+IFERROR(VLOOKUP($H422,住宅ローン計算!C:P,13,FALSE),0)+IF($F422&gt;1,IF(OR($G422=3,$G422=6,$G422=9,$G422=12),ROUNDUP(入力項目!$N$18/4,0),0),0),
VLOOKUP($D422,月別収支!$A$2:$H$13,8,FALSE))</f>
        <v>-53590</v>
      </c>
      <c r="Y422" s="10">
        <f ca="1">-VLOOKUP($D422,月別収支!$A$2:$H$13,3,FALSE)</f>
        <v>-75000</v>
      </c>
      <c r="Z422" s="10">
        <f ca="1">-VLOOKUP($D422,月別収支!$A$2:$H$13,4,FALSE)</f>
        <v>-27000</v>
      </c>
      <c r="AA422" s="10">
        <f ca="1">-VLOOKUP($D422,月別収支!$A$2:$H$13,6,FALSE)</f>
        <v>-10000</v>
      </c>
      <c r="AB422" s="10">
        <f ca="1">-(
VLOOKUP($D422,月別収支!$A$2:$H$13,5,FALSE)+IF(AND(入力項目!$I$27&lt;=$A422,ISEVEN($A422-入力項目!$I$27),入力項目!$I$28=$D422),入力項目!$I$26,0)
+IF(入力項目!$K$26=TRUE,
IFERROR(VLOOKUP($K422,マイカーローン計算!C:P,13,FALSE),0),
IFERROR(
  IF(AND($C422&gt;0,MOD($C422,入力項目!$N$22)=0,$D422=入力項目!$N$23),入力項目!$N$24,0),
 0
)
)
)</f>
        <v>-20000</v>
      </c>
      <c r="AC422" s="10">
        <f ca="1">-IF($A422&lt;入力項目!$N$33,入力項目!$N$35,IF(AND($A422=入力項目!$N$33,$D422&lt;=入力項目!$N$34),入力項目!$N$35,0))</f>
        <v>0</v>
      </c>
      <c r="AD422">
        <f ca="1">-(
_xlfn.IFS(
P422&lt;=入力項目!$S$11,0,
AND(P422&gt;=入力項目!$S$11+1,P422&lt;=3),IFERROR(VLOOKUP(入力項目!$S$12,子育て関連マスタ!$I$4:$M$5,4,FALSE),0),
AND(P422&gt;=4,P422&lt;=6),IFERROR(VLOOKUP(入力項目!$S$13,子育て関連マスタ!$I$9:$M$12,4,FALSE),0),
AND(P422&gt;=7,P422&lt;=12),IFERROR(VLOOKUP(入力項目!$S$14,子育て関連マスタ!$I$16:$M$17,4,FALSE),0),
AND(P422&gt;=13,P422&lt;=15),IFERROR(VLOOKUP(入力項目!$S$15,子育て関連マスタ!$I$21:$M$22,4,FALSE),0),
AND(P422&gt;=16,P422&lt;=18),IFERROR(VLOOKUP(入力項目!$S$16,子育て関連マスタ!$I$26:$M$28,4,FALSE),0),
AND(P422&gt;=19,P422&lt;=20,入力項目!$S$16="高専"),IFERROR(VLOOKUP(入力項目!$S$16,子育て関連マスタ!$I$26:$M$28,4,FALSE),0),
AND(P422&gt;=19,P422&lt;=20,入力項目!$S$16&lt;&gt;"高専"),IFERROR(VLOOKUP(入力項目!$S$17,子育て関連マスタ!$I$32:$M$37,4,FALSE),0),
AND(P422&gt;=21,P422&lt;=22,入力項目!$S$16="高専"),IFERROR(VLOOKUP(入力項目!$S$17,子育て関連マスタ!$I$32:$M$34,4,FALSE),0),
AND(P422&gt;=21,P422&lt;=22,入力項目!$S$16&lt;&gt;"高専"),IFERROR(VLOOKUP(入力項目!$S$17,子育て関連マスタ!$I$32:$M$34,4,FALSE),0),
P422&gt;=23,0
) +
IF($D422=4,
  IFERROR(_xlfn.IFS(
  P422&lt;=入力項目!$S$11,0,
  AND(P422=入力項目!$S$11),IFERROR(VLOOKUP(入力項目!$S$12,子育て関連マスタ!$I$4:$M$5,2,FALSE),0),
  AND(P422=4),IFERROR(VLOOKUP(入力項目!$S$13,子育て関連マスタ!$I$9:$M$12,2,FALSE),0),
  AND(P422=7),IFERROR(VLOOKUP(入力項目!$S$14,子育て関連マスタ!$I$16:$M$17,2,FALSE),0),
  AND(P422=13),IFERROR(VLOOKUP(入力項目!$S$15,子育て関連マスタ!$I$21:$M$22,2,FALSE),0),
  AND(P422=16),IFERROR(VLOOKUP(入力項目!$S$16,子育て関連マスタ!$I$26:$M$28,2,FALSE),0),
  AND(P422=19,入力項目!$S$16&lt;&gt;"高専"),IFERROR(VLOOKUP(入力項目!$S$17,子育て関連マスタ!$I$32:$M$37,2,FALSE),0),
  AND(P422=21,入力項目!$S$16="高専"),IFERROR(VLOOKUP(入力項目!$S$17,子育て関連マスタ!$I$32:$M$37,2,FALSE),0),
  P422&gt;=22,0
  ),0),0
) +
IF(AND(P422&gt;=1,P422&lt;=15),IF($D422=入力項目!$S$8,入力項目!$S$3,0),0) +
IF(AND(P422&gt;=1,P422&lt;=15),IF($D422=5,入力項目!$S$4,0),0) +
IF(AND(P422&gt;=1,P422&lt;=15),IF($D422=12,入力項目!$S$5,0),0) +
IF(AND(入力項目!$S$7=$A422,入力項目!$S$8=$D422),子育て関連マスタ!$C$14,0) +
IFERROR(IF(AND(YEAR(EDATE(DATE(入力項目!$S$7,入力項目!$S$8,1),1))=$A422,MONTH(EDATE(DATE(入力項目!$S$7,入力項目!$S$8,1),1))=$D422),子育て関連マスタ!$C$15,0),0) +
IF(AND(OR(P422=3,P422=5,P422=7),$D422=11),子育て関連マスタ!$C$17,0) +
IF(AND(P422=20,$D422=1),子育て関連マスタ!$C$18,0) +
IF(AND(P422=20,$D422=1),
IFERROR(_xlfn.IFS(
入力項目!$S$10="男",子育て関連マスタ!$C$18,
入力項目!$S$10="女",子育て関連マスタ!$C$19
),0),0
) +
IF(AND(P422&gt;=入力項目!$S$18,P422&lt;=入力項目!$S$19),入力項目!$S$20,0) +
IF(AND(P422&gt;=入力項目!$S$21,P422&lt;=入力項目!$S$22),入力項目!$S$23,0) +
IF(AND(P422&gt;=入力項目!$S$24,P422&lt;=入力項目!$S$25),入力項目!$S$26,0)
)</f>
        <v>0</v>
      </c>
      <c r="AE422">
        <f ca="1">-(
_xlfn.IFS(
Q422&lt;=入力項目!$S$11,0,
AND(Q422&gt;=入力項目!$S$11+1,Q422&lt;=3),IFERROR(VLOOKUP(入力項目!$S$12,子育て関連マスタ!$I$4:$M$5,4,FALSE),0),
AND(Q422&gt;=4,Q422&lt;=6),IFERROR(VLOOKUP(入力項目!$S$13,子育て関連マスタ!$I$9:$M$12,4,FALSE),0),
AND(Q422&gt;=7,Q422&lt;=12),IFERROR(VLOOKUP(入力項目!$S$14,子育て関連マスタ!$I$16:$M$17,4,FALSE),0),
AND(Q422&gt;=13,Q422&lt;=15),IFERROR(VLOOKUP(入力項目!$S$15,子育て関連マスタ!$I$21:$M$22,4,FALSE),0),
AND(Q422&gt;=16,Q422&lt;=18),IFERROR(VLOOKUP(入力項目!$S$16,子育て関連マスタ!$I$26:$M$28,4,FALSE),0),
AND(Q422&gt;=19,Q422&lt;=20,入力項目!$S$16="高専"),IFERROR(VLOOKUP(入力項目!$S$16,子育て関連マスタ!$I$26:$M$28,4,FALSE),0),
AND(Q422&gt;=19,Q422&lt;=20,入力項目!$S$16&lt;&gt;"高専"),IFERROR(VLOOKUP(入力項目!$S$17,子育て関連マスタ!$I$32:$M$37,4,FALSE),0),
AND(Q422&gt;=21,Q422&lt;=22,入力項目!$S$16="高専"),IFERROR(VLOOKUP(入力項目!$S$17,子育て関連マスタ!$I$32:$M$34,4,FALSE),0),
AND(Q422&gt;=21,Q422&lt;=22,入力項目!$S$16&lt;&gt;"高専"),IFERROR(VLOOKUP(入力項目!$S$17,子育て関連マスタ!$I$32:$M$34,4,FALSE),0),
Q422&gt;=23,0
) +
IF($D422=4,
  IFERROR(_xlfn.IFS(
  Q422&lt;=入力項目!$S$11,0,
  AND(Q422=入力項目!$S$11),IFERROR(VLOOKUP(入力項目!$S$12,子育て関連マスタ!$I$4:$M$5,2,FALSE),0),
  AND(Q422=4),IFERROR(VLOOKUP(入力項目!$S$13,子育て関連マスタ!$I$9:$M$12,2,FALSE),0),
  AND(Q422=7),IFERROR(VLOOKUP(入力項目!$S$14,子育て関連マスタ!$I$16:$M$17,2,FALSE),0),
  AND(Q422=13),IFERROR(VLOOKUP(入力項目!$S$15,子育て関連マスタ!$I$21:$M$22,2,FALSE),0),
  AND(Q422=16),IFERROR(VLOOKUP(入力項目!$S$16,子育て関連マスタ!$I$26:$M$28,2,FALSE),0),
  AND(Q422=19,入力項目!$S$16&lt;&gt;"高専"),IFERROR(VLOOKUP(入力項目!$S$17,子育て関連マスタ!$I$32:$M$37,2,FALSE),0),
  AND(Q422=21,入力項目!$S$16="高専"),IFERROR(VLOOKUP(入力項目!$S$17,子育て関連マスタ!$I$32:$M$37,2,FALSE),0),
  Q422&gt;=22,0
  ),0),0
) +
IF(AND(Q422&gt;=1,Q422&lt;=15),IF($D422=入力項目!$S$8,入力項目!$S$3,0),0) +
IF(AND(Q422&gt;=1,Q422&lt;=15),IF($D422=5,入力項目!$S$4,0),0) +
IF(AND(Q422&gt;=1,Q422&lt;=15),IF($D422=12,入力項目!$S$5,0),0) +
IF(AND(入力項目!$S$7=$A422,入力項目!$S$8=$D422),子育て関連マスタ!$C$14,0) +
IFERROR(IF(AND(YEAR(EDATE(DATE(入力項目!$S$7,入力項目!$S$8,1),1))=$A422,MONTH(EDATE(DATE(入力項目!$S$7,入力項目!$S$8,1),1))=$D422),子育て関連マスタ!$C$15,0),0) +
IF(AND(OR(Q422=3,Q422=5,Q422=7),$D422=11),子育て関連マスタ!$C$17,0) +
IF(AND(Q422=20,$D422=1),子育て関連マスタ!$C$18,0) +
IF(AND(Q422=20,$D422=1),
IFERROR(_xlfn.IFS(
入力項目!$S$10="男",子育て関連マスタ!$C$18,
入力項目!$S$10="女",子育て関連マスタ!$C$19
),0),0
) +
IF(AND(Q422&gt;=入力項目!$S$18,Q422&lt;=入力項目!$S$19),入力項目!$S$20,0) +
IF(AND(Q422&gt;=入力項目!$S$21,Q422&lt;=入力項目!$S$22),入力項目!$S$23,0) +
IF(AND(Q422&gt;=入力項目!$S$24,Q422&lt;=入力項目!$S$25),入力項目!$S$26,0)
)</f>
        <v>0</v>
      </c>
      <c r="AF422">
        <f ca="1">-(
_xlfn.IFS(
R422&lt;=入力項目!$S$11,0,
AND(R422&gt;=入力項目!$S$11+1,R422&lt;=3),IFERROR(VLOOKUP(入力項目!$S$12,子育て関連マスタ!$I$4:$M$5,4,FALSE),0),
AND(R422&gt;=4,R422&lt;=6),IFERROR(VLOOKUP(入力項目!$S$13,子育て関連マスタ!$I$9:$M$12,4,FALSE),0),
AND(R422&gt;=7,R422&lt;=12),IFERROR(VLOOKUP(入力項目!$S$14,子育て関連マスタ!$I$16:$M$17,4,FALSE),0),
AND(R422&gt;=13,R422&lt;=15),IFERROR(VLOOKUP(入力項目!$S$15,子育て関連マスタ!$I$21:$M$22,4,FALSE),0),
AND(R422&gt;=16,R422&lt;=18),IFERROR(VLOOKUP(入力項目!$S$16,子育て関連マスタ!$I$26:$M$28,4,FALSE),0),
AND(R422&gt;=19,R422&lt;=20,入力項目!$S$16="高専"),IFERROR(VLOOKUP(入力項目!$S$16,子育て関連マスタ!$I$26:$M$28,4,FALSE),0),
AND(R422&gt;=19,R422&lt;=20,入力項目!$S$16&lt;&gt;"高専"),IFERROR(VLOOKUP(入力項目!$S$17,子育て関連マスタ!$I$32:$M$37,4,FALSE),0),
AND(R422&gt;=21,R422&lt;=22,入力項目!$S$16="高専"),IFERROR(VLOOKUP(入力項目!$S$17,子育て関連マスタ!$I$32:$M$34,4,FALSE),0),
AND(R422&gt;=21,R422&lt;=22,入力項目!$S$16&lt;&gt;"高専"),IFERROR(VLOOKUP(入力項目!$S$17,子育て関連マスタ!$I$32:$M$34,4,FALSE),0),
R422&gt;=23,0
) +
IF($D422=4,
  IFERROR(_xlfn.IFS(
  R422&lt;=入力項目!$S$11,0,
  AND(R422=入力項目!$S$11),IFERROR(VLOOKUP(入力項目!$S$12,子育て関連マスタ!$I$4:$M$5,2,FALSE),0),
  AND(R422=4),IFERROR(VLOOKUP(入力項目!$S$13,子育て関連マスタ!$I$9:$M$12,2,FALSE),0),
  AND(R422=7),IFERROR(VLOOKUP(入力項目!$S$14,子育て関連マスタ!$I$16:$M$17,2,FALSE),0),
  AND(R422=13),IFERROR(VLOOKUP(入力項目!$S$15,子育て関連マスタ!$I$21:$M$22,2,FALSE),0),
  AND(R422=16),IFERROR(VLOOKUP(入力項目!$S$16,子育て関連マスタ!$I$26:$M$28,2,FALSE),0),
  AND(R422=19,入力項目!$S$16&lt;&gt;"高専"),IFERROR(VLOOKUP(入力項目!$S$17,子育て関連マスタ!$I$32:$M$37,2,FALSE),0),
  AND(R422=21,入力項目!$S$16="高専"),IFERROR(VLOOKUP(入力項目!$S$17,子育て関連マスタ!$I$32:$M$37,2,FALSE),0),
  R422&gt;=22,0
  ),0),0
) +
IF(AND(R422&gt;=1,R422&lt;=15),IF($D422=入力項目!$S$8,入力項目!$S$3,0),0) +
IF(AND(R422&gt;=1,R422&lt;=15),IF($D422=5,入力項目!$S$4,0),0) +
IF(AND(R422&gt;=1,R422&lt;=15),IF($D422=12,入力項目!$S$5,0),0) +
IF(AND(入力項目!$S$7=$A422,入力項目!$S$8=$D422),子育て関連マスタ!$C$14,0) +
IFERROR(IF(AND(YEAR(EDATE(DATE(入力項目!$S$7,入力項目!$S$8,1),1))=$A422,MONTH(EDATE(DATE(入力項目!$S$7,入力項目!$S$8,1),1))=$D422),子育て関連マスタ!$C$15,0),0) +
IF(AND(OR(R422=3,R422=5,R422=7),$D422=11),子育て関連マスタ!$C$17,0) +
IF(AND(R422=20,$D422=1),子育て関連マスタ!$C$18,0) +
IF(AND(R422=20,$D422=1),
IFERROR(_xlfn.IFS(
入力項目!$S$10="男",子育て関連マスタ!$C$18,
入力項目!$S$10="女",子育て関連マスタ!$C$19
),0),0
) +
IF(AND(R422&gt;=入力項目!$S$18,R422&lt;=入力項目!$S$19),入力項目!$S$20,0) +
IF(AND(R422&gt;=入力項目!$S$21,R422&lt;=入力項目!$S$22),入力項目!$S$23,0) +
IF(AND(R422&gt;=入力項目!$S$24,R422&lt;=入力項目!$S$25),入力項目!$S$26,0)
)</f>
        <v>0</v>
      </c>
      <c r="AG422">
        <f ca="1">-(
_xlfn.IFS(
S422&lt;=入力項目!$S$11,0,
AND(S422&gt;=入力項目!$S$11+1,S422&lt;=3),IFERROR(VLOOKUP(入力項目!$S$12,子育て関連マスタ!$I$4:$M$5,4,FALSE),0),
AND(S422&gt;=4,S422&lt;=6),IFERROR(VLOOKUP(入力項目!$S$13,子育て関連マスタ!$I$9:$M$12,4,FALSE),0),
AND(S422&gt;=7,S422&lt;=12),IFERROR(VLOOKUP(入力項目!$S$14,子育て関連マスタ!$I$16:$M$17,4,FALSE),0),
AND(S422&gt;=13,S422&lt;=15),IFERROR(VLOOKUP(入力項目!$S$15,子育て関連マスタ!$I$21:$M$22,4,FALSE),0),
AND(S422&gt;=16,S422&lt;=18),IFERROR(VLOOKUP(入力項目!$S$16,子育て関連マスタ!$I$26:$M$28,4,FALSE),0),
AND(S422&gt;=19,S422&lt;=20,入力項目!$S$16="高専"),IFERROR(VLOOKUP(入力項目!$S$16,子育て関連マスタ!$I$26:$M$28,4,FALSE),0),
AND(S422&gt;=19,S422&lt;=20,入力項目!$S$16&lt;&gt;"高専"),IFERROR(VLOOKUP(入力項目!$S$17,子育て関連マスタ!$I$32:$M$37,4,FALSE),0),
AND(S422&gt;=21,S422&lt;=22,入力項目!$S$16="高専"),IFERROR(VLOOKUP(入力項目!$S$17,子育て関連マスタ!$I$32:$M$34,4,FALSE),0),
AND(S422&gt;=21,S422&lt;=22,入力項目!$S$16&lt;&gt;"高専"),IFERROR(VLOOKUP(入力項目!$S$17,子育て関連マスタ!$I$32:$M$34,4,FALSE),0),
S422&gt;=23,0
) +
IF($D422=4,
  IFERROR(_xlfn.IFS(
  S422&lt;=入力項目!$S$11,0,
  AND(S422=入力項目!$S$11),IFERROR(VLOOKUP(入力項目!$S$12,子育て関連マスタ!$I$4:$M$5,2,FALSE),0),
  AND(S422=4),IFERROR(VLOOKUP(入力項目!$S$13,子育て関連マスタ!$I$9:$M$12,2,FALSE),0),
  AND(S422=7),IFERROR(VLOOKUP(入力項目!$S$14,子育て関連マスタ!$I$16:$M$17,2,FALSE),0),
  AND(S422=13),IFERROR(VLOOKUP(入力項目!$S$15,子育て関連マスタ!$I$21:$M$22,2,FALSE),0),
  AND(S422=16),IFERROR(VLOOKUP(入力項目!$S$16,子育て関連マスタ!$I$26:$M$28,2,FALSE),0),
  AND(S422=19,入力項目!$S$16&lt;&gt;"高専"),IFERROR(VLOOKUP(入力項目!$S$17,子育て関連マスタ!$I$32:$M$37,2,FALSE),0),
  AND(S422=21,入力項目!$S$16="高専"),IFERROR(VLOOKUP(入力項目!$S$17,子育て関連マスタ!$I$32:$M$37,2,FALSE),0),
  S422&gt;=22,0
  ),0),0
) +
IF(AND(S422&gt;=1,S422&lt;=15),IF($D422=入力項目!$S$8,入力項目!$S$3,0),0) +
IF(AND(S422&gt;=1,S422&lt;=15),IF($D422=5,入力項目!$S$4,0),0) +
IF(AND(S422&gt;=1,S422&lt;=15),IF($D422=12,入力項目!$S$5,0),0) +
IF(AND(入力項目!$S$7=$A422,入力項目!$S$8=$D422),子育て関連マスタ!$C$14,0) +
IFERROR(IF(AND(YEAR(EDATE(DATE(入力項目!$S$7,入力項目!$S$8,1),1))=$A422,MONTH(EDATE(DATE(入力項目!$S$7,入力項目!$S$8,1),1))=$D422),子育て関連マスタ!$C$15,0),0) +
IF(AND(OR(S422=3,S422=5,S422=7),$D422=11),子育て関連マスタ!$C$17,0) +
IF(AND(S422=20,$D422=1),子育て関連マスタ!$C$18,0) +
IF(AND(S422=20,$D422=1),
IFERROR(_xlfn.IFS(
入力項目!$S$10="男",子育て関連マスタ!$C$18,
入力項目!$S$10="女",子育て関連マスタ!$C$19
),0),0
) +
IF(AND(S422&gt;=入力項目!$S$18,S422&lt;=入力項目!$S$19),入力項目!$S$20,0) +
IF(AND(S422&gt;=入力項目!$S$21,S422&lt;=入力項目!$S$22),入力項目!$S$23,0) +
IF(AND(S422&gt;=入力項目!$S$24,S422&lt;=入力項目!$S$25),入力項目!$S$26,0)
)</f>
        <v>0</v>
      </c>
      <c r="AH422">
        <f ca="1">-(
_xlfn.IFS(
T422&lt;=入力項目!$S$11,0,
AND(T422&gt;=入力項目!$S$11+1,T422&lt;=3),IFERROR(VLOOKUP(入力項目!$S$12,子育て関連マスタ!$I$4:$M$5,4,FALSE),0),
AND(T422&gt;=4,T422&lt;=6),IFERROR(VLOOKUP(入力項目!$S$13,子育て関連マスタ!$I$9:$M$12,4,FALSE),0),
AND(T422&gt;=7,T422&lt;=12),IFERROR(VLOOKUP(入力項目!$S$14,子育て関連マスタ!$I$16:$M$17,4,FALSE),0),
AND(T422&gt;=13,T422&lt;=15),IFERROR(VLOOKUP(入力項目!$S$15,子育て関連マスタ!$I$21:$M$22,4,FALSE),0),
AND(T422&gt;=16,T422&lt;=18),IFERROR(VLOOKUP(入力項目!$S$16,子育て関連マスタ!$I$26:$M$28,4,FALSE),0),
AND(T422&gt;=19,T422&lt;=20,入力項目!$S$16="高専"),IFERROR(VLOOKUP(入力項目!$S$16,子育て関連マスタ!$I$26:$M$28,4,FALSE),0),
AND(T422&gt;=19,T422&lt;=20,入力項目!$S$16&lt;&gt;"高専"),IFERROR(VLOOKUP(入力項目!$S$17,子育て関連マスタ!$I$32:$M$37,4,FALSE),0),
AND(T422&gt;=21,T422&lt;=22,入力項目!$S$16="高専"),IFERROR(VLOOKUP(入力項目!$S$17,子育て関連マスタ!$I$32:$M$34,4,FALSE),0),
AND(T422&gt;=21,T422&lt;=22,入力項目!$S$16&lt;&gt;"高専"),IFERROR(VLOOKUP(入力項目!$S$17,子育て関連マスタ!$I$32:$M$34,4,FALSE),0),
T422&gt;=23,0
) +
IF($D422=4,
  IFERROR(_xlfn.IFS(
  T422&lt;=入力項目!$S$11,0,
  AND(T422=入力項目!$S$11),IFERROR(VLOOKUP(入力項目!$S$12,子育て関連マスタ!$I$4:$M$5,2,FALSE),0),
  AND(T422=4),IFERROR(VLOOKUP(入力項目!$S$13,子育て関連マスタ!$I$9:$M$12,2,FALSE),0),
  AND(T422=7),IFERROR(VLOOKUP(入力項目!$S$14,子育て関連マスタ!$I$16:$M$17,2,FALSE),0),
  AND(T422=13),IFERROR(VLOOKUP(入力項目!$S$15,子育て関連マスタ!$I$21:$M$22,2,FALSE),0),
  AND(T422=16),IFERROR(VLOOKUP(入力項目!$S$16,子育て関連マスタ!$I$26:$M$28,2,FALSE),0),
  AND(T422=19,入力項目!$S$16&lt;&gt;"高専"),IFERROR(VLOOKUP(入力項目!$S$17,子育て関連マスタ!$I$32:$M$37,2,FALSE),0),
  AND(T422=21,入力項目!$S$16="高専"),IFERROR(VLOOKUP(入力項目!$S$17,子育て関連マスタ!$I$32:$M$37,2,FALSE),0),
  T422&gt;=22,0
  ),0),0
) +
IF(AND(T422&gt;=1,T422&lt;=15),IF($D422=入力項目!$S$8,入力項目!$S$3,0),0) +
IF(AND(T422&gt;=1,T422&lt;=15),IF($D422=5,入力項目!$S$4,0),0) +
IF(AND(T422&gt;=1,T422&lt;=15),IF($D422=12,入力項目!$S$5,0),0) +
IF(AND(入力項目!$S$7=$A422,入力項目!$S$8=$D422),子育て関連マスタ!$C$14,0) +
IFERROR(IF(AND(YEAR(EDATE(DATE(入力項目!$S$7,入力項目!$S$8,1),1))=$A422,MONTH(EDATE(DATE(入力項目!$S$7,入力項目!$S$8,1),1))=$D422),子育て関連マスタ!$C$15,0),0) +
IF(AND(OR(T422=3,T422=5,T422=7),$D422=11),子育て関連マスタ!$C$17,0) +
IF(AND(T422=20,$D422=1),子育て関連マスタ!$C$18,0) +
IF(AND(T422=20,$D422=1),
IFERROR(_xlfn.IFS(
入力項目!$S$10="男",子育て関連マスタ!$C$18,
入力項目!$S$10="女",子育て関連マスタ!$C$19
),0),0
) +
IF(AND(T422&gt;=入力項目!$S$18,T422&lt;=入力項目!$S$19),入力項目!$S$20,0) +
IF(AND(T422&gt;=入力項目!$S$21,T422&lt;=入力項目!$S$22),入力項目!$S$23,0) +
IF(AND(T422&gt;=入力項目!$S$24,T422&lt;=入力項目!$S$25),入力項目!$S$26,0)
)</f>
        <v>0</v>
      </c>
      <c r="AI422">
        <f ca="1">-(
_xlfn.IFS(
U422&lt;=入力項目!$S$11,0,
AND(U422&gt;=入力項目!$S$11+1,U422&lt;=3),IFERROR(VLOOKUP(入力項目!$S$12,子育て関連マスタ!$I$4:$M$5,4,FALSE),0),
AND(U422&gt;=4,U422&lt;=6),IFERROR(VLOOKUP(入力項目!$S$13,子育て関連マスタ!$I$9:$M$12,4,FALSE),0),
AND(U422&gt;=7,U422&lt;=12),IFERROR(VLOOKUP(入力項目!$S$14,子育て関連マスタ!$I$16:$M$17,4,FALSE),0),
AND(U422&gt;=13,U422&lt;=15),IFERROR(VLOOKUP(入力項目!$S$15,子育て関連マスタ!$I$21:$M$22,4,FALSE),0),
AND(U422&gt;=16,U422&lt;=18),IFERROR(VLOOKUP(入力項目!$S$16,子育て関連マスタ!$I$26:$M$28,4,FALSE),0),
AND(U422&gt;=19,U422&lt;=20,入力項目!$S$16="高専"),IFERROR(VLOOKUP(入力項目!$S$16,子育て関連マスタ!$I$26:$M$28,4,FALSE),0),
AND(U422&gt;=19,U422&lt;=20,入力項目!$S$16&lt;&gt;"高専"),IFERROR(VLOOKUP(入力項目!$S$17,子育て関連マスタ!$I$32:$M$37,4,FALSE),0),
AND(U422&gt;=21,U422&lt;=22,入力項目!$S$16="高専"),IFERROR(VLOOKUP(入力項目!$S$17,子育て関連マスタ!$I$32:$M$34,4,FALSE),0),
AND(U422&gt;=21,U422&lt;=22,入力項目!$S$16&lt;&gt;"高専"),IFERROR(VLOOKUP(入力項目!$S$17,子育て関連マスタ!$I$32:$M$34,4,FALSE),0),
U422&gt;=23,0
) +
IF($D422=4,
  IFERROR(_xlfn.IFS(
  U422&lt;=入力項目!$S$11,0,
  AND(U422=入力項目!$S$11),IFERROR(VLOOKUP(入力項目!$S$12,子育て関連マスタ!$I$4:$M$5,2,FALSE),0),
  AND(U422=4),IFERROR(VLOOKUP(入力項目!$S$13,子育て関連マスタ!$I$9:$M$12,2,FALSE),0),
  AND(U422=7),IFERROR(VLOOKUP(入力項目!$S$14,子育て関連マスタ!$I$16:$M$17,2,FALSE),0),
  AND(U422=13),IFERROR(VLOOKUP(入力項目!$S$15,子育て関連マスタ!$I$21:$M$22,2,FALSE),0),
  AND(U422=16),IFERROR(VLOOKUP(入力項目!$S$16,子育て関連マスタ!$I$26:$M$28,2,FALSE),0),
  AND(U422=19,入力項目!$S$16&lt;&gt;"高専"),IFERROR(VLOOKUP(入力項目!$S$17,子育て関連マスタ!$I$32:$M$37,2,FALSE),0),
  AND(U422=21,入力項目!$S$16="高専"),IFERROR(VLOOKUP(入力項目!$S$17,子育て関連マスタ!$I$32:$M$37,2,FALSE),0),
  U422&gt;=22,0
  ),0),0
) +
IF(AND(U422&gt;=1,U422&lt;=15),IF($D422=入力項目!$S$8,入力項目!$S$3,0),0) +
IF(AND(U422&gt;=1,U422&lt;=15),IF($D422=5,入力項目!$S$4,0),0) +
IF(AND(U422&gt;=1,U422&lt;=15),IF($D422=12,入力項目!$S$5,0),0) +
IF(AND(入力項目!$S$7=$A422,入力項目!$S$8=$D422),子育て関連マスタ!$C$14,0) +
IFERROR(IF(AND(YEAR(EDATE(DATE(入力項目!$S$7,入力項目!$S$8,1),1))=$A422,MONTH(EDATE(DATE(入力項目!$S$7,入力項目!$S$8,1),1))=$D422),子育て関連マスタ!$C$15,0),0) +
IF(AND(OR(U422=3,U422=5,U422=7),$D422=11),子育て関連マスタ!$C$17,0) +
IF(AND(U422=20,$D422=1),子育て関連マスタ!$C$18,0) +
IF(AND(U422=20,$D422=1),
IFERROR(_xlfn.IFS(
入力項目!$S$10="男",子育て関連マスタ!$C$18,
入力項目!$S$10="女",子育て関連マスタ!$C$19
),0),0
) +
IF(AND(U422&gt;=入力項目!$S$18,U422&lt;=入力項目!$S$19),入力項目!$S$20,0) +
IF(AND(U422&gt;=入力項目!$S$21,U422&lt;=入力項目!$S$22),入力項目!$S$23,0) +
IF(AND(U422&gt;=入力項目!$S$24,U422&lt;=入力項目!$S$25),入力項目!$S$26,0)
)</f>
        <v>0</v>
      </c>
      <c r="AJ422" s="10">
        <f ca="1">-VLOOKUP($D422,月別収支!$A$2:$H$13,7,FALSE)</f>
        <v>-20000</v>
      </c>
    </row>
    <row r="423" spans="1:36" x14ac:dyDescent="0.4">
      <c r="A423">
        <f t="shared" ca="1" si="105"/>
        <v>2059</v>
      </c>
      <c r="B423">
        <f t="shared" ca="1" si="112"/>
        <v>2059</v>
      </c>
      <c r="C423">
        <f t="shared" ca="1" si="113"/>
        <v>35</v>
      </c>
      <c r="D423">
        <f t="shared" ca="1" si="106"/>
        <v>9</v>
      </c>
      <c r="E423" t="str">
        <f t="shared" ca="1" si="107"/>
        <v>2059年9月</v>
      </c>
      <c r="F423">
        <f ca="1">IF(OR(入力項目!$N$5&lt;$A423,AND(入力項目!$N$5=$A423,入力項目!$N$6&lt;$D423)),IF(F422=0,1,IF(G423=12,F422+1,F422)),0)</f>
        <v>34</v>
      </c>
      <c r="G423">
        <f ca="1">IF(OR(入力項目!$N$5&lt;$A423,AND(入力項目!$N$5=$A423,入力項目!$N$6&lt;$D423)),IF(G422=12,1,G422+1),0)</f>
        <v>11</v>
      </c>
      <c r="H423" t="str">
        <f t="shared" ca="1" si="108"/>
        <v>34_11</v>
      </c>
      <c r="I423">
        <f ca="1">IF(
  IFERROR(AND($C423&gt;0,MOD($C423,入力項目!$N$22)=0,$D423=入力項目!$N$23), FALSE),
  1,
  IF(
    AND(I422&gt;0,J422=12),
    IF(I422=入力項目!$N$28, 0, I422+1),
    I422
  )
)</f>
        <v>1</v>
      </c>
      <c r="J423">
        <f ca="1">IF($D423=入力項目!$N$23,1,IFERROR(J422+1,1))</f>
        <v>4</v>
      </c>
      <c r="K423" t="str">
        <f t="shared" ca="1" si="109"/>
        <v>1_4</v>
      </c>
      <c r="L423">
        <f ca="1">L422+IF(入力項目!$D$4=$D423,1,0)</f>
        <v>63</v>
      </c>
      <c r="M423" t="str">
        <f t="shared" ca="1" si="110"/>
        <v>63歳</v>
      </c>
      <c r="N423">
        <f t="shared" ca="1" si="114"/>
        <v>64</v>
      </c>
      <c r="O423" t="str">
        <f t="shared" ca="1" si="111"/>
        <v>64歳</v>
      </c>
      <c r="P423">
        <f t="shared" ca="1" si="115"/>
        <v>39</v>
      </c>
      <c r="Q423">
        <f t="shared" ca="1" si="116"/>
        <v>37</v>
      </c>
      <c r="R423">
        <f t="shared" ca="1" si="117"/>
        <v>2060</v>
      </c>
      <c r="S423">
        <f t="shared" ca="1" si="118"/>
        <v>2060</v>
      </c>
      <c r="T423">
        <f t="shared" ca="1" si="119"/>
        <v>2060</v>
      </c>
      <c r="U423">
        <f t="shared" ca="1" si="120"/>
        <v>2060</v>
      </c>
      <c r="V423" s="10">
        <f t="shared" ca="1" si="121"/>
        <v>52688815</v>
      </c>
      <c r="W423" s="10">
        <f ca="1">IF($L423&lt;その他マスタ!$B$1,VLOOKUP($D423,月別収支!$A$2:$H$13,2,FALSE),その他マスタ!$B$3)+IF(AND($L423=その他マスタ!$B$1,入力項目!$I$9="あり",$D423=入力項目!$D$4),その他マスタ!$B$2,0)</f>
        <v>300000</v>
      </c>
      <c r="X423" s="10">
        <f ca="1">-IF(入力項目!$K$5=TRUE,
IF($F423+$G423&lt;3,VLOOKUP($D423,月別収支!$A$2:$H$13,8,FALSE),0)+IFERROR(VLOOKUP($H423,住宅ローン計算!C:P,13,FALSE),0)+IF($F423&gt;1,IF(OR($G423=3,$G423=6,$G423=9,$G423=12),ROUNDUP(入力項目!$N$18/4,0),0),0),
VLOOKUP($D423,月別収支!$A$2:$H$13,8,FALSE))</f>
        <v>-53590</v>
      </c>
      <c r="Y423" s="10">
        <f ca="1">-VLOOKUP($D423,月別収支!$A$2:$H$13,3,FALSE)</f>
        <v>-75000</v>
      </c>
      <c r="Z423" s="10">
        <f ca="1">-VLOOKUP($D423,月別収支!$A$2:$H$13,4,FALSE)</f>
        <v>-27000</v>
      </c>
      <c r="AA423" s="10">
        <f ca="1">-VLOOKUP($D423,月別収支!$A$2:$H$13,6,FALSE)</f>
        <v>-10000</v>
      </c>
      <c r="AB423" s="10">
        <f ca="1">-(
VLOOKUP($D423,月別収支!$A$2:$H$13,5,FALSE)+IF(AND(入力項目!$I$27&lt;=$A423,ISEVEN($A423-入力項目!$I$27),入力項目!$I$28=$D423),入力項目!$I$26,0)
+IF(入力項目!$K$26=TRUE,
IFERROR(VLOOKUP($K423,マイカーローン計算!C:P,13,FALSE),0),
IFERROR(
  IF(AND($C423&gt;0,MOD($C423,入力項目!$N$22)=0,$D423=入力項目!$N$23),入力項目!$N$24,0),
 0
)
)
)</f>
        <v>-20000</v>
      </c>
      <c r="AC423" s="10">
        <f ca="1">-IF($A423&lt;入力項目!$N$33,入力項目!$N$35,IF(AND($A423=入力項目!$N$33,$D423&lt;=入力項目!$N$34),入力項目!$N$35,0))</f>
        <v>0</v>
      </c>
      <c r="AD423">
        <f ca="1">-(
_xlfn.IFS(
P423&lt;=入力項目!$S$11,0,
AND(P423&gt;=入力項目!$S$11+1,P423&lt;=3),IFERROR(VLOOKUP(入力項目!$S$12,子育て関連マスタ!$I$4:$M$5,4,FALSE),0),
AND(P423&gt;=4,P423&lt;=6),IFERROR(VLOOKUP(入力項目!$S$13,子育て関連マスタ!$I$9:$M$12,4,FALSE),0),
AND(P423&gt;=7,P423&lt;=12),IFERROR(VLOOKUP(入力項目!$S$14,子育て関連マスタ!$I$16:$M$17,4,FALSE),0),
AND(P423&gt;=13,P423&lt;=15),IFERROR(VLOOKUP(入力項目!$S$15,子育て関連マスタ!$I$21:$M$22,4,FALSE),0),
AND(P423&gt;=16,P423&lt;=18),IFERROR(VLOOKUP(入力項目!$S$16,子育て関連マスタ!$I$26:$M$28,4,FALSE),0),
AND(P423&gt;=19,P423&lt;=20,入力項目!$S$16="高専"),IFERROR(VLOOKUP(入力項目!$S$16,子育て関連マスタ!$I$26:$M$28,4,FALSE),0),
AND(P423&gt;=19,P423&lt;=20,入力項目!$S$16&lt;&gt;"高専"),IFERROR(VLOOKUP(入力項目!$S$17,子育て関連マスタ!$I$32:$M$37,4,FALSE),0),
AND(P423&gt;=21,P423&lt;=22,入力項目!$S$16="高専"),IFERROR(VLOOKUP(入力項目!$S$17,子育て関連マスタ!$I$32:$M$34,4,FALSE),0),
AND(P423&gt;=21,P423&lt;=22,入力項目!$S$16&lt;&gt;"高専"),IFERROR(VLOOKUP(入力項目!$S$17,子育て関連マスタ!$I$32:$M$34,4,FALSE),0),
P423&gt;=23,0
) +
IF($D423=4,
  IFERROR(_xlfn.IFS(
  P423&lt;=入力項目!$S$11,0,
  AND(P423=入力項目!$S$11),IFERROR(VLOOKUP(入力項目!$S$12,子育て関連マスタ!$I$4:$M$5,2,FALSE),0),
  AND(P423=4),IFERROR(VLOOKUP(入力項目!$S$13,子育て関連マスタ!$I$9:$M$12,2,FALSE),0),
  AND(P423=7),IFERROR(VLOOKUP(入力項目!$S$14,子育て関連マスタ!$I$16:$M$17,2,FALSE),0),
  AND(P423=13),IFERROR(VLOOKUP(入力項目!$S$15,子育て関連マスタ!$I$21:$M$22,2,FALSE),0),
  AND(P423=16),IFERROR(VLOOKUP(入力項目!$S$16,子育て関連マスタ!$I$26:$M$28,2,FALSE),0),
  AND(P423=19,入力項目!$S$16&lt;&gt;"高専"),IFERROR(VLOOKUP(入力項目!$S$17,子育て関連マスタ!$I$32:$M$37,2,FALSE),0),
  AND(P423=21,入力項目!$S$16="高専"),IFERROR(VLOOKUP(入力項目!$S$17,子育て関連マスタ!$I$32:$M$37,2,FALSE),0),
  P423&gt;=22,0
  ),0),0
) +
IF(AND(P423&gt;=1,P423&lt;=15),IF($D423=入力項目!$S$8,入力項目!$S$3,0),0) +
IF(AND(P423&gt;=1,P423&lt;=15),IF($D423=5,入力項目!$S$4,0),0) +
IF(AND(P423&gt;=1,P423&lt;=15),IF($D423=12,入力項目!$S$5,0),0) +
IF(AND(入力項目!$S$7=$A423,入力項目!$S$8=$D423),子育て関連マスタ!$C$14,0) +
IFERROR(IF(AND(YEAR(EDATE(DATE(入力項目!$S$7,入力項目!$S$8,1),1))=$A423,MONTH(EDATE(DATE(入力項目!$S$7,入力項目!$S$8,1),1))=$D423),子育て関連マスタ!$C$15,0),0) +
IF(AND(OR(P423=3,P423=5,P423=7),$D423=11),子育て関連マスタ!$C$17,0) +
IF(AND(P423=20,$D423=1),子育て関連マスタ!$C$18,0) +
IF(AND(P423=20,$D423=1),
IFERROR(_xlfn.IFS(
入力項目!$S$10="男",子育て関連マスタ!$C$18,
入力項目!$S$10="女",子育て関連マスタ!$C$19
),0),0
) +
IF(AND(P423&gt;=入力項目!$S$18,P423&lt;=入力項目!$S$19),入力項目!$S$20,0) +
IF(AND(P423&gt;=入力項目!$S$21,P423&lt;=入力項目!$S$22),入力項目!$S$23,0) +
IF(AND(P423&gt;=入力項目!$S$24,P423&lt;=入力項目!$S$25),入力項目!$S$26,0)
)</f>
        <v>0</v>
      </c>
      <c r="AE423">
        <f ca="1">-(
_xlfn.IFS(
Q423&lt;=入力項目!$S$11,0,
AND(Q423&gt;=入力項目!$S$11+1,Q423&lt;=3),IFERROR(VLOOKUP(入力項目!$S$12,子育て関連マスタ!$I$4:$M$5,4,FALSE),0),
AND(Q423&gt;=4,Q423&lt;=6),IFERROR(VLOOKUP(入力項目!$S$13,子育て関連マスタ!$I$9:$M$12,4,FALSE),0),
AND(Q423&gt;=7,Q423&lt;=12),IFERROR(VLOOKUP(入力項目!$S$14,子育て関連マスタ!$I$16:$M$17,4,FALSE),0),
AND(Q423&gt;=13,Q423&lt;=15),IFERROR(VLOOKUP(入力項目!$S$15,子育て関連マスタ!$I$21:$M$22,4,FALSE),0),
AND(Q423&gt;=16,Q423&lt;=18),IFERROR(VLOOKUP(入力項目!$S$16,子育て関連マスタ!$I$26:$M$28,4,FALSE),0),
AND(Q423&gt;=19,Q423&lt;=20,入力項目!$S$16="高専"),IFERROR(VLOOKUP(入力項目!$S$16,子育て関連マスタ!$I$26:$M$28,4,FALSE),0),
AND(Q423&gt;=19,Q423&lt;=20,入力項目!$S$16&lt;&gt;"高専"),IFERROR(VLOOKUP(入力項目!$S$17,子育て関連マスタ!$I$32:$M$37,4,FALSE),0),
AND(Q423&gt;=21,Q423&lt;=22,入力項目!$S$16="高専"),IFERROR(VLOOKUP(入力項目!$S$17,子育て関連マスタ!$I$32:$M$34,4,FALSE),0),
AND(Q423&gt;=21,Q423&lt;=22,入力項目!$S$16&lt;&gt;"高専"),IFERROR(VLOOKUP(入力項目!$S$17,子育て関連マスタ!$I$32:$M$34,4,FALSE),0),
Q423&gt;=23,0
) +
IF($D423=4,
  IFERROR(_xlfn.IFS(
  Q423&lt;=入力項目!$S$11,0,
  AND(Q423=入力項目!$S$11),IFERROR(VLOOKUP(入力項目!$S$12,子育て関連マスタ!$I$4:$M$5,2,FALSE),0),
  AND(Q423=4),IFERROR(VLOOKUP(入力項目!$S$13,子育て関連マスタ!$I$9:$M$12,2,FALSE),0),
  AND(Q423=7),IFERROR(VLOOKUP(入力項目!$S$14,子育て関連マスタ!$I$16:$M$17,2,FALSE),0),
  AND(Q423=13),IFERROR(VLOOKUP(入力項目!$S$15,子育て関連マスタ!$I$21:$M$22,2,FALSE),0),
  AND(Q423=16),IFERROR(VLOOKUP(入力項目!$S$16,子育て関連マスタ!$I$26:$M$28,2,FALSE),0),
  AND(Q423=19,入力項目!$S$16&lt;&gt;"高専"),IFERROR(VLOOKUP(入力項目!$S$17,子育て関連マスタ!$I$32:$M$37,2,FALSE),0),
  AND(Q423=21,入力項目!$S$16="高専"),IFERROR(VLOOKUP(入力項目!$S$17,子育て関連マスタ!$I$32:$M$37,2,FALSE),0),
  Q423&gt;=22,0
  ),0),0
) +
IF(AND(Q423&gt;=1,Q423&lt;=15),IF($D423=入力項目!$S$8,入力項目!$S$3,0),0) +
IF(AND(Q423&gt;=1,Q423&lt;=15),IF($D423=5,入力項目!$S$4,0),0) +
IF(AND(Q423&gt;=1,Q423&lt;=15),IF($D423=12,入力項目!$S$5,0),0) +
IF(AND(入力項目!$S$7=$A423,入力項目!$S$8=$D423),子育て関連マスタ!$C$14,0) +
IFERROR(IF(AND(YEAR(EDATE(DATE(入力項目!$S$7,入力項目!$S$8,1),1))=$A423,MONTH(EDATE(DATE(入力項目!$S$7,入力項目!$S$8,1),1))=$D423),子育て関連マスタ!$C$15,0),0) +
IF(AND(OR(Q423=3,Q423=5,Q423=7),$D423=11),子育て関連マスタ!$C$17,0) +
IF(AND(Q423=20,$D423=1),子育て関連マスタ!$C$18,0) +
IF(AND(Q423=20,$D423=1),
IFERROR(_xlfn.IFS(
入力項目!$S$10="男",子育て関連マスタ!$C$18,
入力項目!$S$10="女",子育て関連マスタ!$C$19
),0),0
) +
IF(AND(Q423&gt;=入力項目!$S$18,Q423&lt;=入力項目!$S$19),入力項目!$S$20,0) +
IF(AND(Q423&gt;=入力項目!$S$21,Q423&lt;=入力項目!$S$22),入力項目!$S$23,0) +
IF(AND(Q423&gt;=入力項目!$S$24,Q423&lt;=入力項目!$S$25),入力項目!$S$26,0)
)</f>
        <v>0</v>
      </c>
      <c r="AF423">
        <f ca="1">-(
_xlfn.IFS(
R423&lt;=入力項目!$S$11,0,
AND(R423&gt;=入力項目!$S$11+1,R423&lt;=3),IFERROR(VLOOKUP(入力項目!$S$12,子育て関連マスタ!$I$4:$M$5,4,FALSE),0),
AND(R423&gt;=4,R423&lt;=6),IFERROR(VLOOKUP(入力項目!$S$13,子育て関連マスタ!$I$9:$M$12,4,FALSE),0),
AND(R423&gt;=7,R423&lt;=12),IFERROR(VLOOKUP(入力項目!$S$14,子育て関連マスタ!$I$16:$M$17,4,FALSE),0),
AND(R423&gt;=13,R423&lt;=15),IFERROR(VLOOKUP(入力項目!$S$15,子育て関連マスタ!$I$21:$M$22,4,FALSE),0),
AND(R423&gt;=16,R423&lt;=18),IFERROR(VLOOKUP(入力項目!$S$16,子育て関連マスタ!$I$26:$M$28,4,FALSE),0),
AND(R423&gt;=19,R423&lt;=20,入力項目!$S$16="高専"),IFERROR(VLOOKUP(入力項目!$S$16,子育て関連マスタ!$I$26:$M$28,4,FALSE),0),
AND(R423&gt;=19,R423&lt;=20,入力項目!$S$16&lt;&gt;"高専"),IFERROR(VLOOKUP(入力項目!$S$17,子育て関連マスタ!$I$32:$M$37,4,FALSE),0),
AND(R423&gt;=21,R423&lt;=22,入力項目!$S$16="高専"),IFERROR(VLOOKUP(入力項目!$S$17,子育て関連マスタ!$I$32:$M$34,4,FALSE),0),
AND(R423&gt;=21,R423&lt;=22,入力項目!$S$16&lt;&gt;"高専"),IFERROR(VLOOKUP(入力項目!$S$17,子育て関連マスタ!$I$32:$M$34,4,FALSE),0),
R423&gt;=23,0
) +
IF($D423=4,
  IFERROR(_xlfn.IFS(
  R423&lt;=入力項目!$S$11,0,
  AND(R423=入力項目!$S$11),IFERROR(VLOOKUP(入力項目!$S$12,子育て関連マスタ!$I$4:$M$5,2,FALSE),0),
  AND(R423=4),IFERROR(VLOOKUP(入力項目!$S$13,子育て関連マスタ!$I$9:$M$12,2,FALSE),0),
  AND(R423=7),IFERROR(VLOOKUP(入力項目!$S$14,子育て関連マスタ!$I$16:$M$17,2,FALSE),0),
  AND(R423=13),IFERROR(VLOOKUP(入力項目!$S$15,子育て関連マスタ!$I$21:$M$22,2,FALSE),0),
  AND(R423=16),IFERROR(VLOOKUP(入力項目!$S$16,子育て関連マスタ!$I$26:$M$28,2,FALSE),0),
  AND(R423=19,入力項目!$S$16&lt;&gt;"高専"),IFERROR(VLOOKUP(入力項目!$S$17,子育て関連マスタ!$I$32:$M$37,2,FALSE),0),
  AND(R423=21,入力項目!$S$16="高専"),IFERROR(VLOOKUP(入力項目!$S$17,子育て関連マスタ!$I$32:$M$37,2,FALSE),0),
  R423&gt;=22,0
  ),0),0
) +
IF(AND(R423&gt;=1,R423&lt;=15),IF($D423=入力項目!$S$8,入力項目!$S$3,0),0) +
IF(AND(R423&gt;=1,R423&lt;=15),IF($D423=5,入力項目!$S$4,0),0) +
IF(AND(R423&gt;=1,R423&lt;=15),IF($D423=12,入力項目!$S$5,0),0) +
IF(AND(入力項目!$S$7=$A423,入力項目!$S$8=$D423),子育て関連マスタ!$C$14,0) +
IFERROR(IF(AND(YEAR(EDATE(DATE(入力項目!$S$7,入力項目!$S$8,1),1))=$A423,MONTH(EDATE(DATE(入力項目!$S$7,入力項目!$S$8,1),1))=$D423),子育て関連マスタ!$C$15,0),0) +
IF(AND(OR(R423=3,R423=5,R423=7),$D423=11),子育て関連マスタ!$C$17,0) +
IF(AND(R423=20,$D423=1),子育て関連マスタ!$C$18,0) +
IF(AND(R423=20,$D423=1),
IFERROR(_xlfn.IFS(
入力項目!$S$10="男",子育て関連マスタ!$C$18,
入力項目!$S$10="女",子育て関連マスタ!$C$19
),0),0
) +
IF(AND(R423&gt;=入力項目!$S$18,R423&lt;=入力項目!$S$19),入力項目!$S$20,0) +
IF(AND(R423&gt;=入力項目!$S$21,R423&lt;=入力項目!$S$22),入力項目!$S$23,0) +
IF(AND(R423&gt;=入力項目!$S$24,R423&lt;=入力項目!$S$25),入力項目!$S$26,0)
)</f>
        <v>0</v>
      </c>
      <c r="AG423">
        <f ca="1">-(
_xlfn.IFS(
S423&lt;=入力項目!$S$11,0,
AND(S423&gt;=入力項目!$S$11+1,S423&lt;=3),IFERROR(VLOOKUP(入力項目!$S$12,子育て関連マスタ!$I$4:$M$5,4,FALSE),0),
AND(S423&gt;=4,S423&lt;=6),IFERROR(VLOOKUP(入力項目!$S$13,子育て関連マスタ!$I$9:$M$12,4,FALSE),0),
AND(S423&gt;=7,S423&lt;=12),IFERROR(VLOOKUP(入力項目!$S$14,子育て関連マスタ!$I$16:$M$17,4,FALSE),0),
AND(S423&gt;=13,S423&lt;=15),IFERROR(VLOOKUP(入力項目!$S$15,子育て関連マスタ!$I$21:$M$22,4,FALSE),0),
AND(S423&gt;=16,S423&lt;=18),IFERROR(VLOOKUP(入力項目!$S$16,子育て関連マスタ!$I$26:$M$28,4,FALSE),0),
AND(S423&gt;=19,S423&lt;=20,入力項目!$S$16="高専"),IFERROR(VLOOKUP(入力項目!$S$16,子育て関連マスタ!$I$26:$M$28,4,FALSE),0),
AND(S423&gt;=19,S423&lt;=20,入力項目!$S$16&lt;&gt;"高専"),IFERROR(VLOOKUP(入力項目!$S$17,子育て関連マスタ!$I$32:$M$37,4,FALSE),0),
AND(S423&gt;=21,S423&lt;=22,入力項目!$S$16="高専"),IFERROR(VLOOKUP(入力項目!$S$17,子育て関連マスタ!$I$32:$M$34,4,FALSE),0),
AND(S423&gt;=21,S423&lt;=22,入力項目!$S$16&lt;&gt;"高専"),IFERROR(VLOOKUP(入力項目!$S$17,子育て関連マスタ!$I$32:$M$34,4,FALSE),0),
S423&gt;=23,0
) +
IF($D423=4,
  IFERROR(_xlfn.IFS(
  S423&lt;=入力項目!$S$11,0,
  AND(S423=入力項目!$S$11),IFERROR(VLOOKUP(入力項目!$S$12,子育て関連マスタ!$I$4:$M$5,2,FALSE),0),
  AND(S423=4),IFERROR(VLOOKUP(入力項目!$S$13,子育て関連マスタ!$I$9:$M$12,2,FALSE),0),
  AND(S423=7),IFERROR(VLOOKUP(入力項目!$S$14,子育て関連マスタ!$I$16:$M$17,2,FALSE),0),
  AND(S423=13),IFERROR(VLOOKUP(入力項目!$S$15,子育て関連マスタ!$I$21:$M$22,2,FALSE),0),
  AND(S423=16),IFERROR(VLOOKUP(入力項目!$S$16,子育て関連マスタ!$I$26:$M$28,2,FALSE),0),
  AND(S423=19,入力項目!$S$16&lt;&gt;"高専"),IFERROR(VLOOKUP(入力項目!$S$17,子育て関連マスタ!$I$32:$M$37,2,FALSE),0),
  AND(S423=21,入力項目!$S$16="高専"),IFERROR(VLOOKUP(入力項目!$S$17,子育て関連マスタ!$I$32:$M$37,2,FALSE),0),
  S423&gt;=22,0
  ),0),0
) +
IF(AND(S423&gt;=1,S423&lt;=15),IF($D423=入力項目!$S$8,入力項目!$S$3,0),0) +
IF(AND(S423&gt;=1,S423&lt;=15),IF($D423=5,入力項目!$S$4,0),0) +
IF(AND(S423&gt;=1,S423&lt;=15),IF($D423=12,入力項目!$S$5,0),0) +
IF(AND(入力項目!$S$7=$A423,入力項目!$S$8=$D423),子育て関連マスタ!$C$14,0) +
IFERROR(IF(AND(YEAR(EDATE(DATE(入力項目!$S$7,入力項目!$S$8,1),1))=$A423,MONTH(EDATE(DATE(入力項目!$S$7,入力項目!$S$8,1),1))=$D423),子育て関連マスタ!$C$15,0),0) +
IF(AND(OR(S423=3,S423=5,S423=7),$D423=11),子育て関連マスタ!$C$17,0) +
IF(AND(S423=20,$D423=1),子育て関連マスタ!$C$18,0) +
IF(AND(S423=20,$D423=1),
IFERROR(_xlfn.IFS(
入力項目!$S$10="男",子育て関連マスタ!$C$18,
入力項目!$S$10="女",子育て関連マスタ!$C$19
),0),0
) +
IF(AND(S423&gt;=入力項目!$S$18,S423&lt;=入力項目!$S$19),入力項目!$S$20,0) +
IF(AND(S423&gt;=入力項目!$S$21,S423&lt;=入力項目!$S$22),入力項目!$S$23,0) +
IF(AND(S423&gt;=入力項目!$S$24,S423&lt;=入力項目!$S$25),入力項目!$S$26,0)
)</f>
        <v>0</v>
      </c>
      <c r="AH423">
        <f ca="1">-(
_xlfn.IFS(
T423&lt;=入力項目!$S$11,0,
AND(T423&gt;=入力項目!$S$11+1,T423&lt;=3),IFERROR(VLOOKUP(入力項目!$S$12,子育て関連マスタ!$I$4:$M$5,4,FALSE),0),
AND(T423&gt;=4,T423&lt;=6),IFERROR(VLOOKUP(入力項目!$S$13,子育て関連マスタ!$I$9:$M$12,4,FALSE),0),
AND(T423&gt;=7,T423&lt;=12),IFERROR(VLOOKUP(入力項目!$S$14,子育て関連マスタ!$I$16:$M$17,4,FALSE),0),
AND(T423&gt;=13,T423&lt;=15),IFERROR(VLOOKUP(入力項目!$S$15,子育て関連マスタ!$I$21:$M$22,4,FALSE),0),
AND(T423&gt;=16,T423&lt;=18),IFERROR(VLOOKUP(入力項目!$S$16,子育て関連マスタ!$I$26:$M$28,4,FALSE),0),
AND(T423&gt;=19,T423&lt;=20,入力項目!$S$16="高専"),IFERROR(VLOOKUP(入力項目!$S$16,子育て関連マスタ!$I$26:$M$28,4,FALSE),0),
AND(T423&gt;=19,T423&lt;=20,入力項目!$S$16&lt;&gt;"高専"),IFERROR(VLOOKUP(入力項目!$S$17,子育て関連マスタ!$I$32:$M$37,4,FALSE),0),
AND(T423&gt;=21,T423&lt;=22,入力項目!$S$16="高専"),IFERROR(VLOOKUP(入力項目!$S$17,子育て関連マスタ!$I$32:$M$34,4,FALSE),0),
AND(T423&gt;=21,T423&lt;=22,入力項目!$S$16&lt;&gt;"高専"),IFERROR(VLOOKUP(入力項目!$S$17,子育て関連マスタ!$I$32:$M$34,4,FALSE),0),
T423&gt;=23,0
) +
IF($D423=4,
  IFERROR(_xlfn.IFS(
  T423&lt;=入力項目!$S$11,0,
  AND(T423=入力項目!$S$11),IFERROR(VLOOKUP(入力項目!$S$12,子育て関連マスタ!$I$4:$M$5,2,FALSE),0),
  AND(T423=4),IFERROR(VLOOKUP(入力項目!$S$13,子育て関連マスタ!$I$9:$M$12,2,FALSE),0),
  AND(T423=7),IFERROR(VLOOKUP(入力項目!$S$14,子育て関連マスタ!$I$16:$M$17,2,FALSE),0),
  AND(T423=13),IFERROR(VLOOKUP(入力項目!$S$15,子育て関連マスタ!$I$21:$M$22,2,FALSE),0),
  AND(T423=16),IFERROR(VLOOKUP(入力項目!$S$16,子育て関連マスタ!$I$26:$M$28,2,FALSE),0),
  AND(T423=19,入力項目!$S$16&lt;&gt;"高専"),IFERROR(VLOOKUP(入力項目!$S$17,子育て関連マスタ!$I$32:$M$37,2,FALSE),0),
  AND(T423=21,入力項目!$S$16="高専"),IFERROR(VLOOKUP(入力項目!$S$17,子育て関連マスタ!$I$32:$M$37,2,FALSE),0),
  T423&gt;=22,0
  ),0),0
) +
IF(AND(T423&gt;=1,T423&lt;=15),IF($D423=入力項目!$S$8,入力項目!$S$3,0),0) +
IF(AND(T423&gt;=1,T423&lt;=15),IF($D423=5,入力項目!$S$4,0),0) +
IF(AND(T423&gt;=1,T423&lt;=15),IF($D423=12,入力項目!$S$5,0),0) +
IF(AND(入力項目!$S$7=$A423,入力項目!$S$8=$D423),子育て関連マスタ!$C$14,0) +
IFERROR(IF(AND(YEAR(EDATE(DATE(入力項目!$S$7,入力項目!$S$8,1),1))=$A423,MONTH(EDATE(DATE(入力項目!$S$7,入力項目!$S$8,1),1))=$D423),子育て関連マスタ!$C$15,0),0) +
IF(AND(OR(T423=3,T423=5,T423=7),$D423=11),子育て関連マスタ!$C$17,0) +
IF(AND(T423=20,$D423=1),子育て関連マスタ!$C$18,0) +
IF(AND(T423=20,$D423=1),
IFERROR(_xlfn.IFS(
入力項目!$S$10="男",子育て関連マスタ!$C$18,
入力項目!$S$10="女",子育て関連マスタ!$C$19
),0),0
) +
IF(AND(T423&gt;=入力項目!$S$18,T423&lt;=入力項目!$S$19),入力項目!$S$20,0) +
IF(AND(T423&gt;=入力項目!$S$21,T423&lt;=入力項目!$S$22),入力項目!$S$23,0) +
IF(AND(T423&gt;=入力項目!$S$24,T423&lt;=入力項目!$S$25),入力項目!$S$26,0)
)</f>
        <v>0</v>
      </c>
      <c r="AI423">
        <f ca="1">-(
_xlfn.IFS(
U423&lt;=入力項目!$S$11,0,
AND(U423&gt;=入力項目!$S$11+1,U423&lt;=3),IFERROR(VLOOKUP(入力項目!$S$12,子育て関連マスタ!$I$4:$M$5,4,FALSE),0),
AND(U423&gt;=4,U423&lt;=6),IFERROR(VLOOKUP(入力項目!$S$13,子育て関連マスタ!$I$9:$M$12,4,FALSE),0),
AND(U423&gt;=7,U423&lt;=12),IFERROR(VLOOKUP(入力項目!$S$14,子育て関連マスタ!$I$16:$M$17,4,FALSE),0),
AND(U423&gt;=13,U423&lt;=15),IFERROR(VLOOKUP(入力項目!$S$15,子育て関連マスタ!$I$21:$M$22,4,FALSE),0),
AND(U423&gt;=16,U423&lt;=18),IFERROR(VLOOKUP(入力項目!$S$16,子育て関連マスタ!$I$26:$M$28,4,FALSE),0),
AND(U423&gt;=19,U423&lt;=20,入力項目!$S$16="高専"),IFERROR(VLOOKUP(入力項目!$S$16,子育て関連マスタ!$I$26:$M$28,4,FALSE),0),
AND(U423&gt;=19,U423&lt;=20,入力項目!$S$16&lt;&gt;"高専"),IFERROR(VLOOKUP(入力項目!$S$17,子育て関連マスタ!$I$32:$M$37,4,FALSE),0),
AND(U423&gt;=21,U423&lt;=22,入力項目!$S$16="高専"),IFERROR(VLOOKUP(入力項目!$S$17,子育て関連マスタ!$I$32:$M$34,4,FALSE),0),
AND(U423&gt;=21,U423&lt;=22,入力項目!$S$16&lt;&gt;"高専"),IFERROR(VLOOKUP(入力項目!$S$17,子育て関連マスタ!$I$32:$M$34,4,FALSE),0),
U423&gt;=23,0
) +
IF($D423=4,
  IFERROR(_xlfn.IFS(
  U423&lt;=入力項目!$S$11,0,
  AND(U423=入力項目!$S$11),IFERROR(VLOOKUP(入力項目!$S$12,子育て関連マスタ!$I$4:$M$5,2,FALSE),0),
  AND(U423=4),IFERROR(VLOOKUP(入力項目!$S$13,子育て関連マスタ!$I$9:$M$12,2,FALSE),0),
  AND(U423=7),IFERROR(VLOOKUP(入力項目!$S$14,子育て関連マスタ!$I$16:$M$17,2,FALSE),0),
  AND(U423=13),IFERROR(VLOOKUP(入力項目!$S$15,子育て関連マスタ!$I$21:$M$22,2,FALSE),0),
  AND(U423=16),IFERROR(VLOOKUP(入力項目!$S$16,子育て関連マスタ!$I$26:$M$28,2,FALSE),0),
  AND(U423=19,入力項目!$S$16&lt;&gt;"高専"),IFERROR(VLOOKUP(入力項目!$S$17,子育て関連マスタ!$I$32:$M$37,2,FALSE),0),
  AND(U423=21,入力項目!$S$16="高専"),IFERROR(VLOOKUP(入力項目!$S$17,子育て関連マスタ!$I$32:$M$37,2,FALSE),0),
  U423&gt;=22,0
  ),0),0
) +
IF(AND(U423&gt;=1,U423&lt;=15),IF($D423=入力項目!$S$8,入力項目!$S$3,0),0) +
IF(AND(U423&gt;=1,U423&lt;=15),IF($D423=5,入力項目!$S$4,0),0) +
IF(AND(U423&gt;=1,U423&lt;=15),IF($D423=12,入力項目!$S$5,0),0) +
IF(AND(入力項目!$S$7=$A423,入力項目!$S$8=$D423),子育て関連マスタ!$C$14,0) +
IFERROR(IF(AND(YEAR(EDATE(DATE(入力項目!$S$7,入力項目!$S$8,1),1))=$A423,MONTH(EDATE(DATE(入力項目!$S$7,入力項目!$S$8,1),1))=$D423),子育て関連マスタ!$C$15,0),0) +
IF(AND(OR(U423=3,U423=5,U423=7),$D423=11),子育て関連マスタ!$C$17,0) +
IF(AND(U423=20,$D423=1),子育て関連マスタ!$C$18,0) +
IF(AND(U423=20,$D423=1),
IFERROR(_xlfn.IFS(
入力項目!$S$10="男",子育て関連マスタ!$C$18,
入力項目!$S$10="女",子育て関連マスタ!$C$19
),0),0
) +
IF(AND(U423&gt;=入力項目!$S$18,U423&lt;=入力項目!$S$19),入力項目!$S$20,0) +
IF(AND(U423&gt;=入力項目!$S$21,U423&lt;=入力項目!$S$22),入力項目!$S$23,0) +
IF(AND(U423&gt;=入力項目!$S$24,U423&lt;=入力項目!$S$25),入力項目!$S$26,0)
)</f>
        <v>0</v>
      </c>
      <c r="AJ423" s="10">
        <f ca="1">-VLOOKUP($D423,月別収支!$A$2:$H$13,7,FALSE)</f>
        <v>-20000</v>
      </c>
    </row>
    <row r="424" spans="1:36" x14ac:dyDescent="0.4">
      <c r="A424">
        <f t="shared" ca="1" si="105"/>
        <v>2059</v>
      </c>
      <c r="B424">
        <f t="shared" ca="1" si="112"/>
        <v>2059</v>
      </c>
      <c r="C424">
        <f t="shared" ca="1" si="113"/>
        <v>35</v>
      </c>
      <c r="D424">
        <f t="shared" ca="1" si="106"/>
        <v>10</v>
      </c>
      <c r="E424" t="str">
        <f t="shared" ca="1" si="107"/>
        <v>2059年10月</v>
      </c>
      <c r="F424">
        <f ca="1">IF(OR(入力項目!$N$5&lt;$A424,AND(入力項目!$N$5=$A424,入力項目!$N$6&lt;$D424)),IF(F423=0,1,IF(G424=12,F423+1,F423)),0)</f>
        <v>35</v>
      </c>
      <c r="G424">
        <f ca="1">IF(OR(入力項目!$N$5&lt;$A424,AND(入力項目!$N$5=$A424,入力項目!$N$6&lt;$D424)),IF(G423=12,1,G423+1),0)</f>
        <v>12</v>
      </c>
      <c r="H424" t="str">
        <f t="shared" ca="1" si="108"/>
        <v>35_12</v>
      </c>
      <c r="I424">
        <f ca="1">IF(
  IFERROR(AND($C424&gt;0,MOD($C424,入力項目!$N$22)=0,$D424=入力項目!$N$23), FALSE),
  1,
  IF(
    AND(I423&gt;0,J423=12),
    IF(I423=入力項目!$N$28, 0, I423+1),
    I423
  )
)</f>
        <v>1</v>
      </c>
      <c r="J424">
        <f ca="1">IF($D424=入力項目!$N$23,1,IFERROR(J423+1,1))</f>
        <v>5</v>
      </c>
      <c r="K424" t="str">
        <f t="shared" ca="1" si="109"/>
        <v>1_5</v>
      </c>
      <c r="L424">
        <f ca="1">L423+IF(入力項目!$D$4=$D424,1,0)</f>
        <v>64</v>
      </c>
      <c r="M424" t="str">
        <f t="shared" ca="1" si="110"/>
        <v>64歳</v>
      </c>
      <c r="N424">
        <f t="shared" ca="1" si="114"/>
        <v>64</v>
      </c>
      <c r="O424" t="str">
        <f t="shared" ca="1" si="111"/>
        <v>64歳</v>
      </c>
      <c r="P424">
        <f t="shared" ca="1" si="115"/>
        <v>39</v>
      </c>
      <c r="Q424">
        <f t="shared" ca="1" si="116"/>
        <v>37</v>
      </c>
      <c r="R424">
        <f t="shared" ca="1" si="117"/>
        <v>2060</v>
      </c>
      <c r="S424">
        <f t="shared" ca="1" si="118"/>
        <v>2060</v>
      </c>
      <c r="T424">
        <f t="shared" ca="1" si="119"/>
        <v>2060</v>
      </c>
      <c r="U424">
        <f t="shared" ca="1" si="120"/>
        <v>2060</v>
      </c>
      <c r="V424" s="10">
        <f t="shared" ca="1" si="121"/>
        <v>52876735</v>
      </c>
      <c r="W424" s="10">
        <f ca="1">IF($L424&lt;その他マスタ!$B$1,VLOOKUP($D424,月別収支!$A$2:$H$13,2,FALSE),その他マスタ!$B$3)+IF(AND($L424=その他マスタ!$B$1,入力項目!$I$9="あり",$D424=入力項目!$D$4),その他マスタ!$B$2,0)</f>
        <v>300000</v>
      </c>
      <c r="X424" s="10">
        <f ca="1">-IF(入力項目!$K$5=TRUE,
IF($F424+$G424&lt;3,VLOOKUP($D424,月別収支!$A$2:$H$13,8,FALSE),0)+IFERROR(VLOOKUP($H424,住宅ローン計算!C:P,13,FALSE),0)+IF($F424&gt;1,IF(OR($G424=3,$G424=6,$G424=9,$G424=12),ROUNDUP(入力項目!$N$18/4,0),0),0),
VLOOKUP($D424,月別収支!$A$2:$H$13,8,FALSE))</f>
        <v>39920</v>
      </c>
      <c r="Y424" s="10">
        <f ca="1">-VLOOKUP($D424,月別収支!$A$2:$H$13,3,FALSE)</f>
        <v>-75000</v>
      </c>
      <c r="Z424" s="10">
        <f ca="1">-VLOOKUP($D424,月別収支!$A$2:$H$13,4,FALSE)</f>
        <v>-27000</v>
      </c>
      <c r="AA424" s="10">
        <f ca="1">-VLOOKUP($D424,月別収支!$A$2:$H$13,6,FALSE)</f>
        <v>-10000</v>
      </c>
      <c r="AB424" s="10">
        <f ca="1">-(
VLOOKUP($D424,月別収支!$A$2:$H$13,5,FALSE)+IF(AND(入力項目!$I$27&lt;=$A424,ISEVEN($A424-入力項目!$I$27),入力項目!$I$28=$D424),入力項目!$I$26,0)
+IF(入力項目!$K$26=TRUE,
IFERROR(VLOOKUP($K424,マイカーローン計算!C:P,13,FALSE),0),
IFERROR(
  IF(AND($C424&gt;0,MOD($C424,入力項目!$N$22)=0,$D424=入力項目!$N$23),入力項目!$N$24,0),
 0
)
)
)</f>
        <v>-20000</v>
      </c>
      <c r="AC424" s="10">
        <f ca="1">-IF($A424&lt;入力項目!$N$33,入力項目!$N$35,IF(AND($A424=入力項目!$N$33,$D424&lt;=入力項目!$N$34),入力項目!$N$35,0))</f>
        <v>0</v>
      </c>
      <c r="AD424">
        <f ca="1">-(
_xlfn.IFS(
P424&lt;=入力項目!$S$11,0,
AND(P424&gt;=入力項目!$S$11+1,P424&lt;=3),IFERROR(VLOOKUP(入力項目!$S$12,子育て関連マスタ!$I$4:$M$5,4,FALSE),0),
AND(P424&gt;=4,P424&lt;=6),IFERROR(VLOOKUP(入力項目!$S$13,子育て関連マスタ!$I$9:$M$12,4,FALSE),0),
AND(P424&gt;=7,P424&lt;=12),IFERROR(VLOOKUP(入力項目!$S$14,子育て関連マスタ!$I$16:$M$17,4,FALSE),0),
AND(P424&gt;=13,P424&lt;=15),IFERROR(VLOOKUP(入力項目!$S$15,子育て関連マスタ!$I$21:$M$22,4,FALSE),0),
AND(P424&gt;=16,P424&lt;=18),IFERROR(VLOOKUP(入力項目!$S$16,子育て関連マスタ!$I$26:$M$28,4,FALSE),0),
AND(P424&gt;=19,P424&lt;=20,入力項目!$S$16="高専"),IFERROR(VLOOKUP(入力項目!$S$16,子育て関連マスタ!$I$26:$M$28,4,FALSE),0),
AND(P424&gt;=19,P424&lt;=20,入力項目!$S$16&lt;&gt;"高専"),IFERROR(VLOOKUP(入力項目!$S$17,子育て関連マスタ!$I$32:$M$37,4,FALSE),0),
AND(P424&gt;=21,P424&lt;=22,入力項目!$S$16="高専"),IFERROR(VLOOKUP(入力項目!$S$17,子育て関連マスタ!$I$32:$M$34,4,FALSE),0),
AND(P424&gt;=21,P424&lt;=22,入力項目!$S$16&lt;&gt;"高専"),IFERROR(VLOOKUP(入力項目!$S$17,子育て関連マスタ!$I$32:$M$34,4,FALSE),0),
P424&gt;=23,0
) +
IF($D424=4,
  IFERROR(_xlfn.IFS(
  P424&lt;=入力項目!$S$11,0,
  AND(P424=入力項目!$S$11),IFERROR(VLOOKUP(入力項目!$S$12,子育て関連マスタ!$I$4:$M$5,2,FALSE),0),
  AND(P424=4),IFERROR(VLOOKUP(入力項目!$S$13,子育て関連マスタ!$I$9:$M$12,2,FALSE),0),
  AND(P424=7),IFERROR(VLOOKUP(入力項目!$S$14,子育て関連マスタ!$I$16:$M$17,2,FALSE),0),
  AND(P424=13),IFERROR(VLOOKUP(入力項目!$S$15,子育て関連マスタ!$I$21:$M$22,2,FALSE),0),
  AND(P424=16),IFERROR(VLOOKUP(入力項目!$S$16,子育て関連マスタ!$I$26:$M$28,2,FALSE),0),
  AND(P424=19,入力項目!$S$16&lt;&gt;"高専"),IFERROR(VLOOKUP(入力項目!$S$17,子育て関連マスタ!$I$32:$M$37,2,FALSE),0),
  AND(P424=21,入力項目!$S$16="高専"),IFERROR(VLOOKUP(入力項目!$S$17,子育て関連マスタ!$I$32:$M$37,2,FALSE),0),
  P424&gt;=22,0
  ),0),0
) +
IF(AND(P424&gt;=1,P424&lt;=15),IF($D424=入力項目!$S$8,入力項目!$S$3,0),0) +
IF(AND(P424&gt;=1,P424&lt;=15),IF($D424=5,入力項目!$S$4,0),0) +
IF(AND(P424&gt;=1,P424&lt;=15),IF($D424=12,入力項目!$S$5,0),0) +
IF(AND(入力項目!$S$7=$A424,入力項目!$S$8=$D424),子育て関連マスタ!$C$14,0) +
IFERROR(IF(AND(YEAR(EDATE(DATE(入力項目!$S$7,入力項目!$S$8,1),1))=$A424,MONTH(EDATE(DATE(入力項目!$S$7,入力項目!$S$8,1),1))=$D424),子育て関連マスタ!$C$15,0),0) +
IF(AND(OR(P424=3,P424=5,P424=7),$D424=11),子育て関連マスタ!$C$17,0) +
IF(AND(P424=20,$D424=1),子育て関連マスタ!$C$18,0) +
IF(AND(P424=20,$D424=1),
IFERROR(_xlfn.IFS(
入力項目!$S$10="男",子育て関連マスタ!$C$18,
入力項目!$S$10="女",子育て関連マスタ!$C$19
),0),0
) +
IF(AND(P424&gt;=入力項目!$S$18,P424&lt;=入力項目!$S$19),入力項目!$S$20,0) +
IF(AND(P424&gt;=入力項目!$S$21,P424&lt;=入力項目!$S$22),入力項目!$S$23,0) +
IF(AND(P424&gt;=入力項目!$S$24,P424&lt;=入力項目!$S$25),入力項目!$S$26,0)
)</f>
        <v>0</v>
      </c>
      <c r="AE424">
        <f ca="1">-(
_xlfn.IFS(
Q424&lt;=入力項目!$S$11,0,
AND(Q424&gt;=入力項目!$S$11+1,Q424&lt;=3),IFERROR(VLOOKUP(入力項目!$S$12,子育て関連マスタ!$I$4:$M$5,4,FALSE),0),
AND(Q424&gt;=4,Q424&lt;=6),IFERROR(VLOOKUP(入力項目!$S$13,子育て関連マスタ!$I$9:$M$12,4,FALSE),0),
AND(Q424&gt;=7,Q424&lt;=12),IFERROR(VLOOKUP(入力項目!$S$14,子育て関連マスタ!$I$16:$M$17,4,FALSE),0),
AND(Q424&gt;=13,Q424&lt;=15),IFERROR(VLOOKUP(入力項目!$S$15,子育て関連マスタ!$I$21:$M$22,4,FALSE),0),
AND(Q424&gt;=16,Q424&lt;=18),IFERROR(VLOOKUP(入力項目!$S$16,子育て関連マスタ!$I$26:$M$28,4,FALSE),0),
AND(Q424&gt;=19,Q424&lt;=20,入力項目!$S$16="高専"),IFERROR(VLOOKUP(入力項目!$S$16,子育て関連マスタ!$I$26:$M$28,4,FALSE),0),
AND(Q424&gt;=19,Q424&lt;=20,入力項目!$S$16&lt;&gt;"高専"),IFERROR(VLOOKUP(入力項目!$S$17,子育て関連マスタ!$I$32:$M$37,4,FALSE),0),
AND(Q424&gt;=21,Q424&lt;=22,入力項目!$S$16="高専"),IFERROR(VLOOKUP(入力項目!$S$17,子育て関連マスタ!$I$32:$M$34,4,FALSE),0),
AND(Q424&gt;=21,Q424&lt;=22,入力項目!$S$16&lt;&gt;"高専"),IFERROR(VLOOKUP(入力項目!$S$17,子育て関連マスタ!$I$32:$M$34,4,FALSE),0),
Q424&gt;=23,0
) +
IF($D424=4,
  IFERROR(_xlfn.IFS(
  Q424&lt;=入力項目!$S$11,0,
  AND(Q424=入力項目!$S$11),IFERROR(VLOOKUP(入力項目!$S$12,子育て関連マスタ!$I$4:$M$5,2,FALSE),0),
  AND(Q424=4),IFERROR(VLOOKUP(入力項目!$S$13,子育て関連マスタ!$I$9:$M$12,2,FALSE),0),
  AND(Q424=7),IFERROR(VLOOKUP(入力項目!$S$14,子育て関連マスタ!$I$16:$M$17,2,FALSE),0),
  AND(Q424=13),IFERROR(VLOOKUP(入力項目!$S$15,子育て関連マスタ!$I$21:$M$22,2,FALSE),0),
  AND(Q424=16),IFERROR(VLOOKUP(入力項目!$S$16,子育て関連マスタ!$I$26:$M$28,2,FALSE),0),
  AND(Q424=19,入力項目!$S$16&lt;&gt;"高専"),IFERROR(VLOOKUP(入力項目!$S$17,子育て関連マスタ!$I$32:$M$37,2,FALSE),0),
  AND(Q424=21,入力項目!$S$16="高専"),IFERROR(VLOOKUP(入力項目!$S$17,子育て関連マスタ!$I$32:$M$37,2,FALSE),0),
  Q424&gt;=22,0
  ),0),0
) +
IF(AND(Q424&gt;=1,Q424&lt;=15),IF($D424=入力項目!$S$8,入力項目!$S$3,0),0) +
IF(AND(Q424&gt;=1,Q424&lt;=15),IF($D424=5,入力項目!$S$4,0),0) +
IF(AND(Q424&gt;=1,Q424&lt;=15),IF($D424=12,入力項目!$S$5,0),0) +
IF(AND(入力項目!$S$7=$A424,入力項目!$S$8=$D424),子育て関連マスタ!$C$14,0) +
IFERROR(IF(AND(YEAR(EDATE(DATE(入力項目!$S$7,入力項目!$S$8,1),1))=$A424,MONTH(EDATE(DATE(入力項目!$S$7,入力項目!$S$8,1),1))=$D424),子育て関連マスタ!$C$15,0),0) +
IF(AND(OR(Q424=3,Q424=5,Q424=7),$D424=11),子育て関連マスタ!$C$17,0) +
IF(AND(Q424=20,$D424=1),子育て関連マスタ!$C$18,0) +
IF(AND(Q424=20,$D424=1),
IFERROR(_xlfn.IFS(
入力項目!$S$10="男",子育て関連マスタ!$C$18,
入力項目!$S$10="女",子育て関連マスタ!$C$19
),0),0
) +
IF(AND(Q424&gt;=入力項目!$S$18,Q424&lt;=入力項目!$S$19),入力項目!$S$20,0) +
IF(AND(Q424&gt;=入力項目!$S$21,Q424&lt;=入力項目!$S$22),入力項目!$S$23,0) +
IF(AND(Q424&gt;=入力項目!$S$24,Q424&lt;=入力項目!$S$25),入力項目!$S$26,0)
)</f>
        <v>0</v>
      </c>
      <c r="AF424">
        <f ca="1">-(
_xlfn.IFS(
R424&lt;=入力項目!$S$11,0,
AND(R424&gt;=入力項目!$S$11+1,R424&lt;=3),IFERROR(VLOOKUP(入力項目!$S$12,子育て関連マスタ!$I$4:$M$5,4,FALSE),0),
AND(R424&gt;=4,R424&lt;=6),IFERROR(VLOOKUP(入力項目!$S$13,子育て関連マスタ!$I$9:$M$12,4,FALSE),0),
AND(R424&gt;=7,R424&lt;=12),IFERROR(VLOOKUP(入力項目!$S$14,子育て関連マスタ!$I$16:$M$17,4,FALSE),0),
AND(R424&gt;=13,R424&lt;=15),IFERROR(VLOOKUP(入力項目!$S$15,子育て関連マスタ!$I$21:$M$22,4,FALSE),0),
AND(R424&gt;=16,R424&lt;=18),IFERROR(VLOOKUP(入力項目!$S$16,子育て関連マスタ!$I$26:$M$28,4,FALSE),0),
AND(R424&gt;=19,R424&lt;=20,入力項目!$S$16="高専"),IFERROR(VLOOKUP(入力項目!$S$16,子育て関連マスタ!$I$26:$M$28,4,FALSE),0),
AND(R424&gt;=19,R424&lt;=20,入力項目!$S$16&lt;&gt;"高専"),IFERROR(VLOOKUP(入力項目!$S$17,子育て関連マスタ!$I$32:$M$37,4,FALSE),0),
AND(R424&gt;=21,R424&lt;=22,入力項目!$S$16="高専"),IFERROR(VLOOKUP(入力項目!$S$17,子育て関連マスタ!$I$32:$M$34,4,FALSE),0),
AND(R424&gt;=21,R424&lt;=22,入力項目!$S$16&lt;&gt;"高専"),IFERROR(VLOOKUP(入力項目!$S$17,子育て関連マスタ!$I$32:$M$34,4,FALSE),0),
R424&gt;=23,0
) +
IF($D424=4,
  IFERROR(_xlfn.IFS(
  R424&lt;=入力項目!$S$11,0,
  AND(R424=入力項目!$S$11),IFERROR(VLOOKUP(入力項目!$S$12,子育て関連マスタ!$I$4:$M$5,2,FALSE),0),
  AND(R424=4),IFERROR(VLOOKUP(入力項目!$S$13,子育て関連マスタ!$I$9:$M$12,2,FALSE),0),
  AND(R424=7),IFERROR(VLOOKUP(入力項目!$S$14,子育て関連マスタ!$I$16:$M$17,2,FALSE),0),
  AND(R424=13),IFERROR(VLOOKUP(入力項目!$S$15,子育て関連マスタ!$I$21:$M$22,2,FALSE),0),
  AND(R424=16),IFERROR(VLOOKUP(入力項目!$S$16,子育て関連マスタ!$I$26:$M$28,2,FALSE),0),
  AND(R424=19,入力項目!$S$16&lt;&gt;"高専"),IFERROR(VLOOKUP(入力項目!$S$17,子育て関連マスタ!$I$32:$M$37,2,FALSE),0),
  AND(R424=21,入力項目!$S$16="高専"),IFERROR(VLOOKUP(入力項目!$S$17,子育て関連マスタ!$I$32:$M$37,2,FALSE),0),
  R424&gt;=22,0
  ),0),0
) +
IF(AND(R424&gt;=1,R424&lt;=15),IF($D424=入力項目!$S$8,入力項目!$S$3,0),0) +
IF(AND(R424&gt;=1,R424&lt;=15),IF($D424=5,入力項目!$S$4,0),0) +
IF(AND(R424&gt;=1,R424&lt;=15),IF($D424=12,入力項目!$S$5,0),0) +
IF(AND(入力項目!$S$7=$A424,入力項目!$S$8=$D424),子育て関連マスタ!$C$14,0) +
IFERROR(IF(AND(YEAR(EDATE(DATE(入力項目!$S$7,入力項目!$S$8,1),1))=$A424,MONTH(EDATE(DATE(入力項目!$S$7,入力項目!$S$8,1),1))=$D424),子育て関連マスタ!$C$15,0),0) +
IF(AND(OR(R424=3,R424=5,R424=7),$D424=11),子育て関連マスタ!$C$17,0) +
IF(AND(R424=20,$D424=1),子育て関連マスタ!$C$18,0) +
IF(AND(R424=20,$D424=1),
IFERROR(_xlfn.IFS(
入力項目!$S$10="男",子育て関連マスタ!$C$18,
入力項目!$S$10="女",子育て関連マスタ!$C$19
),0),0
) +
IF(AND(R424&gt;=入力項目!$S$18,R424&lt;=入力項目!$S$19),入力項目!$S$20,0) +
IF(AND(R424&gt;=入力項目!$S$21,R424&lt;=入力項目!$S$22),入力項目!$S$23,0) +
IF(AND(R424&gt;=入力項目!$S$24,R424&lt;=入力項目!$S$25),入力項目!$S$26,0)
)</f>
        <v>0</v>
      </c>
      <c r="AG424">
        <f ca="1">-(
_xlfn.IFS(
S424&lt;=入力項目!$S$11,0,
AND(S424&gt;=入力項目!$S$11+1,S424&lt;=3),IFERROR(VLOOKUP(入力項目!$S$12,子育て関連マスタ!$I$4:$M$5,4,FALSE),0),
AND(S424&gt;=4,S424&lt;=6),IFERROR(VLOOKUP(入力項目!$S$13,子育て関連マスタ!$I$9:$M$12,4,FALSE),0),
AND(S424&gt;=7,S424&lt;=12),IFERROR(VLOOKUP(入力項目!$S$14,子育て関連マスタ!$I$16:$M$17,4,FALSE),0),
AND(S424&gt;=13,S424&lt;=15),IFERROR(VLOOKUP(入力項目!$S$15,子育て関連マスタ!$I$21:$M$22,4,FALSE),0),
AND(S424&gt;=16,S424&lt;=18),IFERROR(VLOOKUP(入力項目!$S$16,子育て関連マスタ!$I$26:$M$28,4,FALSE),0),
AND(S424&gt;=19,S424&lt;=20,入力項目!$S$16="高専"),IFERROR(VLOOKUP(入力項目!$S$16,子育て関連マスタ!$I$26:$M$28,4,FALSE),0),
AND(S424&gt;=19,S424&lt;=20,入力項目!$S$16&lt;&gt;"高専"),IFERROR(VLOOKUP(入力項目!$S$17,子育て関連マスタ!$I$32:$M$37,4,FALSE),0),
AND(S424&gt;=21,S424&lt;=22,入力項目!$S$16="高専"),IFERROR(VLOOKUP(入力項目!$S$17,子育て関連マスタ!$I$32:$M$34,4,FALSE),0),
AND(S424&gt;=21,S424&lt;=22,入力項目!$S$16&lt;&gt;"高専"),IFERROR(VLOOKUP(入力項目!$S$17,子育て関連マスタ!$I$32:$M$34,4,FALSE),0),
S424&gt;=23,0
) +
IF($D424=4,
  IFERROR(_xlfn.IFS(
  S424&lt;=入力項目!$S$11,0,
  AND(S424=入力項目!$S$11),IFERROR(VLOOKUP(入力項目!$S$12,子育て関連マスタ!$I$4:$M$5,2,FALSE),0),
  AND(S424=4),IFERROR(VLOOKUP(入力項目!$S$13,子育て関連マスタ!$I$9:$M$12,2,FALSE),0),
  AND(S424=7),IFERROR(VLOOKUP(入力項目!$S$14,子育て関連マスタ!$I$16:$M$17,2,FALSE),0),
  AND(S424=13),IFERROR(VLOOKUP(入力項目!$S$15,子育て関連マスタ!$I$21:$M$22,2,FALSE),0),
  AND(S424=16),IFERROR(VLOOKUP(入力項目!$S$16,子育て関連マスタ!$I$26:$M$28,2,FALSE),0),
  AND(S424=19,入力項目!$S$16&lt;&gt;"高専"),IFERROR(VLOOKUP(入力項目!$S$17,子育て関連マスタ!$I$32:$M$37,2,FALSE),0),
  AND(S424=21,入力項目!$S$16="高専"),IFERROR(VLOOKUP(入力項目!$S$17,子育て関連マスタ!$I$32:$M$37,2,FALSE),0),
  S424&gt;=22,0
  ),0),0
) +
IF(AND(S424&gt;=1,S424&lt;=15),IF($D424=入力項目!$S$8,入力項目!$S$3,0),0) +
IF(AND(S424&gt;=1,S424&lt;=15),IF($D424=5,入力項目!$S$4,0),0) +
IF(AND(S424&gt;=1,S424&lt;=15),IF($D424=12,入力項目!$S$5,0),0) +
IF(AND(入力項目!$S$7=$A424,入力項目!$S$8=$D424),子育て関連マスタ!$C$14,0) +
IFERROR(IF(AND(YEAR(EDATE(DATE(入力項目!$S$7,入力項目!$S$8,1),1))=$A424,MONTH(EDATE(DATE(入力項目!$S$7,入力項目!$S$8,1),1))=$D424),子育て関連マスタ!$C$15,0),0) +
IF(AND(OR(S424=3,S424=5,S424=7),$D424=11),子育て関連マスタ!$C$17,0) +
IF(AND(S424=20,$D424=1),子育て関連マスタ!$C$18,0) +
IF(AND(S424=20,$D424=1),
IFERROR(_xlfn.IFS(
入力項目!$S$10="男",子育て関連マスタ!$C$18,
入力項目!$S$10="女",子育て関連マスタ!$C$19
),0),0
) +
IF(AND(S424&gt;=入力項目!$S$18,S424&lt;=入力項目!$S$19),入力項目!$S$20,0) +
IF(AND(S424&gt;=入力項目!$S$21,S424&lt;=入力項目!$S$22),入力項目!$S$23,0) +
IF(AND(S424&gt;=入力項目!$S$24,S424&lt;=入力項目!$S$25),入力項目!$S$26,0)
)</f>
        <v>0</v>
      </c>
      <c r="AH424">
        <f ca="1">-(
_xlfn.IFS(
T424&lt;=入力項目!$S$11,0,
AND(T424&gt;=入力項目!$S$11+1,T424&lt;=3),IFERROR(VLOOKUP(入力項目!$S$12,子育て関連マスタ!$I$4:$M$5,4,FALSE),0),
AND(T424&gt;=4,T424&lt;=6),IFERROR(VLOOKUP(入力項目!$S$13,子育て関連マスタ!$I$9:$M$12,4,FALSE),0),
AND(T424&gt;=7,T424&lt;=12),IFERROR(VLOOKUP(入力項目!$S$14,子育て関連マスタ!$I$16:$M$17,4,FALSE),0),
AND(T424&gt;=13,T424&lt;=15),IFERROR(VLOOKUP(入力項目!$S$15,子育て関連マスタ!$I$21:$M$22,4,FALSE),0),
AND(T424&gt;=16,T424&lt;=18),IFERROR(VLOOKUP(入力項目!$S$16,子育て関連マスタ!$I$26:$M$28,4,FALSE),0),
AND(T424&gt;=19,T424&lt;=20,入力項目!$S$16="高専"),IFERROR(VLOOKUP(入力項目!$S$16,子育て関連マスタ!$I$26:$M$28,4,FALSE),0),
AND(T424&gt;=19,T424&lt;=20,入力項目!$S$16&lt;&gt;"高専"),IFERROR(VLOOKUP(入力項目!$S$17,子育て関連マスタ!$I$32:$M$37,4,FALSE),0),
AND(T424&gt;=21,T424&lt;=22,入力項目!$S$16="高専"),IFERROR(VLOOKUP(入力項目!$S$17,子育て関連マスタ!$I$32:$M$34,4,FALSE),0),
AND(T424&gt;=21,T424&lt;=22,入力項目!$S$16&lt;&gt;"高専"),IFERROR(VLOOKUP(入力項目!$S$17,子育て関連マスタ!$I$32:$M$34,4,FALSE),0),
T424&gt;=23,0
) +
IF($D424=4,
  IFERROR(_xlfn.IFS(
  T424&lt;=入力項目!$S$11,0,
  AND(T424=入力項目!$S$11),IFERROR(VLOOKUP(入力項目!$S$12,子育て関連マスタ!$I$4:$M$5,2,FALSE),0),
  AND(T424=4),IFERROR(VLOOKUP(入力項目!$S$13,子育て関連マスタ!$I$9:$M$12,2,FALSE),0),
  AND(T424=7),IFERROR(VLOOKUP(入力項目!$S$14,子育て関連マスタ!$I$16:$M$17,2,FALSE),0),
  AND(T424=13),IFERROR(VLOOKUP(入力項目!$S$15,子育て関連マスタ!$I$21:$M$22,2,FALSE),0),
  AND(T424=16),IFERROR(VLOOKUP(入力項目!$S$16,子育て関連マスタ!$I$26:$M$28,2,FALSE),0),
  AND(T424=19,入力項目!$S$16&lt;&gt;"高専"),IFERROR(VLOOKUP(入力項目!$S$17,子育て関連マスタ!$I$32:$M$37,2,FALSE),0),
  AND(T424=21,入力項目!$S$16="高専"),IFERROR(VLOOKUP(入力項目!$S$17,子育て関連マスタ!$I$32:$M$37,2,FALSE),0),
  T424&gt;=22,0
  ),0),0
) +
IF(AND(T424&gt;=1,T424&lt;=15),IF($D424=入力項目!$S$8,入力項目!$S$3,0),0) +
IF(AND(T424&gt;=1,T424&lt;=15),IF($D424=5,入力項目!$S$4,0),0) +
IF(AND(T424&gt;=1,T424&lt;=15),IF($D424=12,入力項目!$S$5,0),0) +
IF(AND(入力項目!$S$7=$A424,入力項目!$S$8=$D424),子育て関連マスタ!$C$14,0) +
IFERROR(IF(AND(YEAR(EDATE(DATE(入力項目!$S$7,入力項目!$S$8,1),1))=$A424,MONTH(EDATE(DATE(入力項目!$S$7,入力項目!$S$8,1),1))=$D424),子育て関連マスタ!$C$15,0),0) +
IF(AND(OR(T424=3,T424=5,T424=7),$D424=11),子育て関連マスタ!$C$17,0) +
IF(AND(T424=20,$D424=1),子育て関連マスタ!$C$18,0) +
IF(AND(T424=20,$D424=1),
IFERROR(_xlfn.IFS(
入力項目!$S$10="男",子育て関連マスタ!$C$18,
入力項目!$S$10="女",子育て関連マスタ!$C$19
),0),0
) +
IF(AND(T424&gt;=入力項目!$S$18,T424&lt;=入力項目!$S$19),入力項目!$S$20,0) +
IF(AND(T424&gt;=入力項目!$S$21,T424&lt;=入力項目!$S$22),入力項目!$S$23,0) +
IF(AND(T424&gt;=入力項目!$S$24,T424&lt;=入力項目!$S$25),入力項目!$S$26,0)
)</f>
        <v>0</v>
      </c>
      <c r="AI424">
        <f ca="1">-(
_xlfn.IFS(
U424&lt;=入力項目!$S$11,0,
AND(U424&gt;=入力項目!$S$11+1,U424&lt;=3),IFERROR(VLOOKUP(入力項目!$S$12,子育て関連マスタ!$I$4:$M$5,4,FALSE),0),
AND(U424&gt;=4,U424&lt;=6),IFERROR(VLOOKUP(入力項目!$S$13,子育て関連マスタ!$I$9:$M$12,4,FALSE),0),
AND(U424&gt;=7,U424&lt;=12),IFERROR(VLOOKUP(入力項目!$S$14,子育て関連マスタ!$I$16:$M$17,4,FALSE),0),
AND(U424&gt;=13,U424&lt;=15),IFERROR(VLOOKUP(入力項目!$S$15,子育て関連マスタ!$I$21:$M$22,4,FALSE),0),
AND(U424&gt;=16,U424&lt;=18),IFERROR(VLOOKUP(入力項目!$S$16,子育て関連マスタ!$I$26:$M$28,4,FALSE),0),
AND(U424&gt;=19,U424&lt;=20,入力項目!$S$16="高専"),IFERROR(VLOOKUP(入力項目!$S$16,子育て関連マスタ!$I$26:$M$28,4,FALSE),0),
AND(U424&gt;=19,U424&lt;=20,入力項目!$S$16&lt;&gt;"高専"),IFERROR(VLOOKUP(入力項目!$S$17,子育て関連マスタ!$I$32:$M$37,4,FALSE),0),
AND(U424&gt;=21,U424&lt;=22,入力項目!$S$16="高専"),IFERROR(VLOOKUP(入力項目!$S$17,子育て関連マスタ!$I$32:$M$34,4,FALSE),0),
AND(U424&gt;=21,U424&lt;=22,入力項目!$S$16&lt;&gt;"高専"),IFERROR(VLOOKUP(入力項目!$S$17,子育て関連マスタ!$I$32:$M$34,4,FALSE),0),
U424&gt;=23,0
) +
IF($D424=4,
  IFERROR(_xlfn.IFS(
  U424&lt;=入力項目!$S$11,0,
  AND(U424=入力項目!$S$11),IFERROR(VLOOKUP(入力項目!$S$12,子育て関連マスタ!$I$4:$M$5,2,FALSE),0),
  AND(U424=4),IFERROR(VLOOKUP(入力項目!$S$13,子育て関連マスタ!$I$9:$M$12,2,FALSE),0),
  AND(U424=7),IFERROR(VLOOKUP(入力項目!$S$14,子育て関連マスタ!$I$16:$M$17,2,FALSE),0),
  AND(U424=13),IFERROR(VLOOKUP(入力項目!$S$15,子育て関連マスタ!$I$21:$M$22,2,FALSE),0),
  AND(U424=16),IFERROR(VLOOKUP(入力項目!$S$16,子育て関連マスタ!$I$26:$M$28,2,FALSE),0),
  AND(U424=19,入力項目!$S$16&lt;&gt;"高専"),IFERROR(VLOOKUP(入力項目!$S$17,子育て関連マスタ!$I$32:$M$37,2,FALSE),0),
  AND(U424=21,入力項目!$S$16="高専"),IFERROR(VLOOKUP(入力項目!$S$17,子育て関連マスタ!$I$32:$M$37,2,FALSE),0),
  U424&gt;=22,0
  ),0),0
) +
IF(AND(U424&gt;=1,U424&lt;=15),IF($D424=入力項目!$S$8,入力項目!$S$3,0),0) +
IF(AND(U424&gt;=1,U424&lt;=15),IF($D424=5,入力項目!$S$4,0),0) +
IF(AND(U424&gt;=1,U424&lt;=15),IF($D424=12,入力項目!$S$5,0),0) +
IF(AND(入力項目!$S$7=$A424,入力項目!$S$8=$D424),子育て関連マスタ!$C$14,0) +
IFERROR(IF(AND(YEAR(EDATE(DATE(入力項目!$S$7,入力項目!$S$8,1),1))=$A424,MONTH(EDATE(DATE(入力項目!$S$7,入力項目!$S$8,1),1))=$D424),子育て関連マスタ!$C$15,0),0) +
IF(AND(OR(U424=3,U424=5,U424=7),$D424=11),子育て関連マスタ!$C$17,0) +
IF(AND(U424=20,$D424=1),子育て関連マスタ!$C$18,0) +
IF(AND(U424=20,$D424=1),
IFERROR(_xlfn.IFS(
入力項目!$S$10="男",子育て関連マスタ!$C$18,
入力項目!$S$10="女",子育て関連マスタ!$C$19
),0),0
) +
IF(AND(U424&gt;=入力項目!$S$18,U424&lt;=入力項目!$S$19),入力項目!$S$20,0) +
IF(AND(U424&gt;=入力項目!$S$21,U424&lt;=入力項目!$S$22),入力項目!$S$23,0) +
IF(AND(U424&gt;=入力項目!$S$24,U424&lt;=入力項目!$S$25),入力項目!$S$26,0)
)</f>
        <v>0</v>
      </c>
      <c r="AJ424" s="10">
        <f ca="1">-VLOOKUP($D424,月別収支!$A$2:$H$13,7,FALSE)</f>
        <v>-20000</v>
      </c>
    </row>
    <row r="425" spans="1:36" x14ac:dyDescent="0.4">
      <c r="A425">
        <f t="shared" ca="1" si="105"/>
        <v>2059</v>
      </c>
      <c r="B425">
        <f t="shared" ca="1" si="112"/>
        <v>2059</v>
      </c>
      <c r="C425">
        <f t="shared" ca="1" si="113"/>
        <v>35</v>
      </c>
      <c r="D425">
        <f t="shared" ca="1" si="106"/>
        <v>11</v>
      </c>
      <c r="E425" t="str">
        <f t="shared" ca="1" si="107"/>
        <v>2059年11月</v>
      </c>
      <c r="F425">
        <f ca="1">IF(OR(入力項目!$N$5&lt;$A425,AND(入力項目!$N$5=$A425,入力項目!$N$6&lt;$D425)),IF(F424=0,1,IF(G425=12,F424+1,F424)),0)</f>
        <v>35</v>
      </c>
      <c r="G425">
        <f ca="1">IF(OR(入力項目!$N$5&lt;$A425,AND(入力項目!$N$5=$A425,入力項目!$N$6&lt;$D425)),IF(G424=12,1,G424+1),0)</f>
        <v>1</v>
      </c>
      <c r="H425" t="str">
        <f t="shared" ca="1" si="108"/>
        <v>35_1</v>
      </c>
      <c r="I425">
        <f ca="1">IF(
  IFERROR(AND($C425&gt;0,MOD($C425,入力項目!$N$22)=0,$D425=入力項目!$N$23), FALSE),
  1,
  IF(
    AND(I424&gt;0,J424=12),
    IF(I424=入力項目!$N$28, 0, I424+1),
    I424
  )
)</f>
        <v>1</v>
      </c>
      <c r="J425">
        <f ca="1">IF($D425=入力項目!$N$23,1,IFERROR(J424+1,1))</f>
        <v>6</v>
      </c>
      <c r="K425" t="str">
        <f t="shared" ca="1" si="109"/>
        <v>1_6</v>
      </c>
      <c r="L425">
        <f ca="1">L424+IF(入力項目!$D$4=$D425,1,0)</f>
        <v>64</v>
      </c>
      <c r="M425" t="str">
        <f t="shared" ca="1" si="110"/>
        <v>64歳</v>
      </c>
      <c r="N425">
        <f t="shared" ca="1" si="114"/>
        <v>64</v>
      </c>
      <c r="O425" t="str">
        <f t="shared" ca="1" si="111"/>
        <v>64歳</v>
      </c>
      <c r="P425">
        <f t="shared" ca="1" si="115"/>
        <v>39</v>
      </c>
      <c r="Q425">
        <f t="shared" ca="1" si="116"/>
        <v>37</v>
      </c>
      <c r="R425">
        <f t="shared" ca="1" si="117"/>
        <v>2060</v>
      </c>
      <c r="S425">
        <f t="shared" ca="1" si="118"/>
        <v>2060</v>
      </c>
      <c r="T425">
        <f t="shared" ca="1" si="119"/>
        <v>2060</v>
      </c>
      <c r="U425">
        <f t="shared" ca="1" si="120"/>
        <v>2060</v>
      </c>
      <c r="V425" s="10">
        <f t="shared" ca="1" si="121"/>
        <v>52921145</v>
      </c>
      <c r="W425" s="10">
        <f ca="1">IF($L425&lt;その他マスタ!$B$1,VLOOKUP($D425,月別収支!$A$2:$H$13,2,FALSE),その他マスタ!$B$3)+IF(AND($L425=その他マスタ!$B$1,入力項目!$I$9="あり",$D425=入力項目!$D$4),その他マスタ!$B$2,0)</f>
        <v>300000</v>
      </c>
      <c r="X425" s="10">
        <f ca="1">-IF(入力項目!$K$5=TRUE,
IF($F425+$G425&lt;3,VLOOKUP($D425,月別収支!$A$2:$H$13,8,FALSE),0)+IFERROR(VLOOKUP($H425,住宅ローン計算!C:P,13,FALSE),0)+IF($F425&gt;1,IF(OR($G425=3,$G425=6,$G425=9,$G425=12),ROUNDUP(入力項目!$N$18/4,0),0),0),
VLOOKUP($D425,月別収支!$A$2:$H$13,8,FALSE))</f>
        <v>-53590</v>
      </c>
      <c r="Y425" s="10">
        <f ca="1">-VLOOKUP($D425,月別収支!$A$2:$H$13,3,FALSE)</f>
        <v>-75000</v>
      </c>
      <c r="Z425" s="10">
        <f ca="1">-VLOOKUP($D425,月別収支!$A$2:$H$13,4,FALSE)</f>
        <v>-27000</v>
      </c>
      <c r="AA425" s="10">
        <f ca="1">-VLOOKUP($D425,月別収支!$A$2:$H$13,6,FALSE)</f>
        <v>-10000</v>
      </c>
      <c r="AB425" s="10">
        <f ca="1">-(
VLOOKUP($D425,月別収支!$A$2:$H$13,5,FALSE)+IF(AND(入力項目!$I$27&lt;=$A425,ISEVEN($A425-入力項目!$I$27),入力項目!$I$28=$D425),入力項目!$I$26,0)
+IF(入力項目!$K$26=TRUE,
IFERROR(VLOOKUP($K425,マイカーローン計算!C:P,13,FALSE),0),
IFERROR(
  IF(AND($C425&gt;0,MOD($C425,入力項目!$N$22)=0,$D425=入力項目!$N$23),入力項目!$N$24,0),
 0
)
)
)</f>
        <v>-70000</v>
      </c>
      <c r="AC425" s="10">
        <f ca="1">-IF($A425&lt;入力項目!$N$33,入力項目!$N$35,IF(AND($A425=入力項目!$N$33,$D425&lt;=入力項目!$N$34),入力項目!$N$35,0))</f>
        <v>0</v>
      </c>
      <c r="AD425">
        <f ca="1">-(
_xlfn.IFS(
P425&lt;=入力項目!$S$11,0,
AND(P425&gt;=入力項目!$S$11+1,P425&lt;=3),IFERROR(VLOOKUP(入力項目!$S$12,子育て関連マスタ!$I$4:$M$5,4,FALSE),0),
AND(P425&gt;=4,P425&lt;=6),IFERROR(VLOOKUP(入力項目!$S$13,子育て関連マスタ!$I$9:$M$12,4,FALSE),0),
AND(P425&gt;=7,P425&lt;=12),IFERROR(VLOOKUP(入力項目!$S$14,子育て関連マスタ!$I$16:$M$17,4,FALSE),0),
AND(P425&gt;=13,P425&lt;=15),IFERROR(VLOOKUP(入力項目!$S$15,子育て関連マスタ!$I$21:$M$22,4,FALSE),0),
AND(P425&gt;=16,P425&lt;=18),IFERROR(VLOOKUP(入力項目!$S$16,子育て関連マスタ!$I$26:$M$28,4,FALSE),0),
AND(P425&gt;=19,P425&lt;=20,入力項目!$S$16="高専"),IFERROR(VLOOKUP(入力項目!$S$16,子育て関連マスタ!$I$26:$M$28,4,FALSE),0),
AND(P425&gt;=19,P425&lt;=20,入力項目!$S$16&lt;&gt;"高専"),IFERROR(VLOOKUP(入力項目!$S$17,子育て関連マスタ!$I$32:$M$37,4,FALSE),0),
AND(P425&gt;=21,P425&lt;=22,入力項目!$S$16="高専"),IFERROR(VLOOKUP(入力項目!$S$17,子育て関連マスタ!$I$32:$M$34,4,FALSE),0),
AND(P425&gt;=21,P425&lt;=22,入力項目!$S$16&lt;&gt;"高専"),IFERROR(VLOOKUP(入力項目!$S$17,子育て関連マスタ!$I$32:$M$34,4,FALSE),0),
P425&gt;=23,0
) +
IF($D425=4,
  IFERROR(_xlfn.IFS(
  P425&lt;=入力項目!$S$11,0,
  AND(P425=入力項目!$S$11),IFERROR(VLOOKUP(入力項目!$S$12,子育て関連マスタ!$I$4:$M$5,2,FALSE),0),
  AND(P425=4),IFERROR(VLOOKUP(入力項目!$S$13,子育て関連マスタ!$I$9:$M$12,2,FALSE),0),
  AND(P425=7),IFERROR(VLOOKUP(入力項目!$S$14,子育て関連マスタ!$I$16:$M$17,2,FALSE),0),
  AND(P425=13),IFERROR(VLOOKUP(入力項目!$S$15,子育て関連マスタ!$I$21:$M$22,2,FALSE),0),
  AND(P425=16),IFERROR(VLOOKUP(入力項目!$S$16,子育て関連マスタ!$I$26:$M$28,2,FALSE),0),
  AND(P425=19,入力項目!$S$16&lt;&gt;"高専"),IFERROR(VLOOKUP(入力項目!$S$17,子育て関連マスタ!$I$32:$M$37,2,FALSE),0),
  AND(P425=21,入力項目!$S$16="高専"),IFERROR(VLOOKUP(入力項目!$S$17,子育て関連マスタ!$I$32:$M$37,2,FALSE),0),
  P425&gt;=22,0
  ),0),0
) +
IF(AND(P425&gt;=1,P425&lt;=15),IF($D425=入力項目!$S$8,入力項目!$S$3,0),0) +
IF(AND(P425&gt;=1,P425&lt;=15),IF($D425=5,入力項目!$S$4,0),0) +
IF(AND(P425&gt;=1,P425&lt;=15),IF($D425=12,入力項目!$S$5,0),0) +
IF(AND(入力項目!$S$7=$A425,入力項目!$S$8=$D425),子育て関連マスタ!$C$14,0) +
IFERROR(IF(AND(YEAR(EDATE(DATE(入力項目!$S$7,入力項目!$S$8,1),1))=$A425,MONTH(EDATE(DATE(入力項目!$S$7,入力項目!$S$8,1),1))=$D425),子育て関連マスタ!$C$15,0),0) +
IF(AND(OR(P425=3,P425=5,P425=7),$D425=11),子育て関連マスタ!$C$17,0) +
IF(AND(P425=20,$D425=1),子育て関連マスタ!$C$18,0) +
IF(AND(P425=20,$D425=1),
IFERROR(_xlfn.IFS(
入力項目!$S$10="男",子育て関連マスタ!$C$18,
入力項目!$S$10="女",子育て関連マスタ!$C$19
),0),0
) +
IF(AND(P425&gt;=入力項目!$S$18,P425&lt;=入力項目!$S$19),入力項目!$S$20,0) +
IF(AND(P425&gt;=入力項目!$S$21,P425&lt;=入力項目!$S$22),入力項目!$S$23,0) +
IF(AND(P425&gt;=入力項目!$S$24,P425&lt;=入力項目!$S$25),入力項目!$S$26,0)
)</f>
        <v>0</v>
      </c>
      <c r="AE425">
        <f ca="1">-(
_xlfn.IFS(
Q425&lt;=入力項目!$S$11,0,
AND(Q425&gt;=入力項目!$S$11+1,Q425&lt;=3),IFERROR(VLOOKUP(入力項目!$S$12,子育て関連マスタ!$I$4:$M$5,4,FALSE),0),
AND(Q425&gt;=4,Q425&lt;=6),IFERROR(VLOOKUP(入力項目!$S$13,子育て関連マスタ!$I$9:$M$12,4,FALSE),0),
AND(Q425&gt;=7,Q425&lt;=12),IFERROR(VLOOKUP(入力項目!$S$14,子育て関連マスタ!$I$16:$M$17,4,FALSE),0),
AND(Q425&gt;=13,Q425&lt;=15),IFERROR(VLOOKUP(入力項目!$S$15,子育て関連マスタ!$I$21:$M$22,4,FALSE),0),
AND(Q425&gt;=16,Q425&lt;=18),IFERROR(VLOOKUP(入力項目!$S$16,子育て関連マスタ!$I$26:$M$28,4,FALSE),0),
AND(Q425&gt;=19,Q425&lt;=20,入力項目!$S$16="高専"),IFERROR(VLOOKUP(入力項目!$S$16,子育て関連マスタ!$I$26:$M$28,4,FALSE),0),
AND(Q425&gt;=19,Q425&lt;=20,入力項目!$S$16&lt;&gt;"高専"),IFERROR(VLOOKUP(入力項目!$S$17,子育て関連マスタ!$I$32:$M$37,4,FALSE),0),
AND(Q425&gt;=21,Q425&lt;=22,入力項目!$S$16="高専"),IFERROR(VLOOKUP(入力項目!$S$17,子育て関連マスタ!$I$32:$M$34,4,FALSE),0),
AND(Q425&gt;=21,Q425&lt;=22,入力項目!$S$16&lt;&gt;"高専"),IFERROR(VLOOKUP(入力項目!$S$17,子育て関連マスタ!$I$32:$M$34,4,FALSE),0),
Q425&gt;=23,0
) +
IF($D425=4,
  IFERROR(_xlfn.IFS(
  Q425&lt;=入力項目!$S$11,0,
  AND(Q425=入力項目!$S$11),IFERROR(VLOOKUP(入力項目!$S$12,子育て関連マスタ!$I$4:$M$5,2,FALSE),0),
  AND(Q425=4),IFERROR(VLOOKUP(入力項目!$S$13,子育て関連マスタ!$I$9:$M$12,2,FALSE),0),
  AND(Q425=7),IFERROR(VLOOKUP(入力項目!$S$14,子育て関連マスタ!$I$16:$M$17,2,FALSE),0),
  AND(Q425=13),IFERROR(VLOOKUP(入力項目!$S$15,子育て関連マスタ!$I$21:$M$22,2,FALSE),0),
  AND(Q425=16),IFERROR(VLOOKUP(入力項目!$S$16,子育て関連マスタ!$I$26:$M$28,2,FALSE),0),
  AND(Q425=19,入力項目!$S$16&lt;&gt;"高専"),IFERROR(VLOOKUP(入力項目!$S$17,子育て関連マスタ!$I$32:$M$37,2,FALSE),0),
  AND(Q425=21,入力項目!$S$16="高専"),IFERROR(VLOOKUP(入力項目!$S$17,子育て関連マスタ!$I$32:$M$37,2,FALSE),0),
  Q425&gt;=22,0
  ),0),0
) +
IF(AND(Q425&gt;=1,Q425&lt;=15),IF($D425=入力項目!$S$8,入力項目!$S$3,0),0) +
IF(AND(Q425&gt;=1,Q425&lt;=15),IF($D425=5,入力項目!$S$4,0),0) +
IF(AND(Q425&gt;=1,Q425&lt;=15),IF($D425=12,入力項目!$S$5,0),0) +
IF(AND(入力項目!$S$7=$A425,入力項目!$S$8=$D425),子育て関連マスタ!$C$14,0) +
IFERROR(IF(AND(YEAR(EDATE(DATE(入力項目!$S$7,入力項目!$S$8,1),1))=$A425,MONTH(EDATE(DATE(入力項目!$S$7,入力項目!$S$8,1),1))=$D425),子育て関連マスタ!$C$15,0),0) +
IF(AND(OR(Q425=3,Q425=5,Q425=7),$D425=11),子育て関連マスタ!$C$17,0) +
IF(AND(Q425=20,$D425=1),子育て関連マスタ!$C$18,0) +
IF(AND(Q425=20,$D425=1),
IFERROR(_xlfn.IFS(
入力項目!$S$10="男",子育て関連マスタ!$C$18,
入力項目!$S$10="女",子育て関連マスタ!$C$19
),0),0
) +
IF(AND(Q425&gt;=入力項目!$S$18,Q425&lt;=入力項目!$S$19),入力項目!$S$20,0) +
IF(AND(Q425&gt;=入力項目!$S$21,Q425&lt;=入力項目!$S$22),入力項目!$S$23,0) +
IF(AND(Q425&gt;=入力項目!$S$24,Q425&lt;=入力項目!$S$25),入力項目!$S$26,0)
)</f>
        <v>0</v>
      </c>
      <c r="AF425">
        <f ca="1">-(
_xlfn.IFS(
R425&lt;=入力項目!$S$11,0,
AND(R425&gt;=入力項目!$S$11+1,R425&lt;=3),IFERROR(VLOOKUP(入力項目!$S$12,子育て関連マスタ!$I$4:$M$5,4,FALSE),0),
AND(R425&gt;=4,R425&lt;=6),IFERROR(VLOOKUP(入力項目!$S$13,子育て関連マスタ!$I$9:$M$12,4,FALSE),0),
AND(R425&gt;=7,R425&lt;=12),IFERROR(VLOOKUP(入力項目!$S$14,子育て関連マスタ!$I$16:$M$17,4,FALSE),0),
AND(R425&gt;=13,R425&lt;=15),IFERROR(VLOOKUP(入力項目!$S$15,子育て関連マスタ!$I$21:$M$22,4,FALSE),0),
AND(R425&gt;=16,R425&lt;=18),IFERROR(VLOOKUP(入力項目!$S$16,子育て関連マスタ!$I$26:$M$28,4,FALSE),0),
AND(R425&gt;=19,R425&lt;=20,入力項目!$S$16="高専"),IFERROR(VLOOKUP(入力項目!$S$16,子育て関連マスタ!$I$26:$M$28,4,FALSE),0),
AND(R425&gt;=19,R425&lt;=20,入力項目!$S$16&lt;&gt;"高専"),IFERROR(VLOOKUP(入力項目!$S$17,子育て関連マスタ!$I$32:$M$37,4,FALSE),0),
AND(R425&gt;=21,R425&lt;=22,入力項目!$S$16="高専"),IFERROR(VLOOKUP(入力項目!$S$17,子育て関連マスタ!$I$32:$M$34,4,FALSE),0),
AND(R425&gt;=21,R425&lt;=22,入力項目!$S$16&lt;&gt;"高専"),IFERROR(VLOOKUP(入力項目!$S$17,子育て関連マスタ!$I$32:$M$34,4,FALSE),0),
R425&gt;=23,0
) +
IF($D425=4,
  IFERROR(_xlfn.IFS(
  R425&lt;=入力項目!$S$11,0,
  AND(R425=入力項目!$S$11),IFERROR(VLOOKUP(入力項目!$S$12,子育て関連マスタ!$I$4:$M$5,2,FALSE),0),
  AND(R425=4),IFERROR(VLOOKUP(入力項目!$S$13,子育て関連マスタ!$I$9:$M$12,2,FALSE),0),
  AND(R425=7),IFERROR(VLOOKUP(入力項目!$S$14,子育て関連マスタ!$I$16:$M$17,2,FALSE),0),
  AND(R425=13),IFERROR(VLOOKUP(入力項目!$S$15,子育て関連マスタ!$I$21:$M$22,2,FALSE),0),
  AND(R425=16),IFERROR(VLOOKUP(入力項目!$S$16,子育て関連マスタ!$I$26:$M$28,2,FALSE),0),
  AND(R425=19,入力項目!$S$16&lt;&gt;"高専"),IFERROR(VLOOKUP(入力項目!$S$17,子育て関連マスタ!$I$32:$M$37,2,FALSE),0),
  AND(R425=21,入力項目!$S$16="高専"),IFERROR(VLOOKUP(入力項目!$S$17,子育て関連マスタ!$I$32:$M$37,2,FALSE),0),
  R425&gt;=22,0
  ),0),0
) +
IF(AND(R425&gt;=1,R425&lt;=15),IF($D425=入力項目!$S$8,入力項目!$S$3,0),0) +
IF(AND(R425&gt;=1,R425&lt;=15),IF($D425=5,入力項目!$S$4,0),0) +
IF(AND(R425&gt;=1,R425&lt;=15),IF($D425=12,入力項目!$S$5,0),0) +
IF(AND(入力項目!$S$7=$A425,入力項目!$S$8=$D425),子育て関連マスタ!$C$14,0) +
IFERROR(IF(AND(YEAR(EDATE(DATE(入力項目!$S$7,入力項目!$S$8,1),1))=$A425,MONTH(EDATE(DATE(入力項目!$S$7,入力項目!$S$8,1),1))=$D425),子育て関連マスタ!$C$15,0),0) +
IF(AND(OR(R425=3,R425=5,R425=7),$D425=11),子育て関連マスタ!$C$17,0) +
IF(AND(R425=20,$D425=1),子育て関連マスタ!$C$18,0) +
IF(AND(R425=20,$D425=1),
IFERROR(_xlfn.IFS(
入力項目!$S$10="男",子育て関連マスタ!$C$18,
入力項目!$S$10="女",子育て関連マスタ!$C$19
),0),0
) +
IF(AND(R425&gt;=入力項目!$S$18,R425&lt;=入力項目!$S$19),入力項目!$S$20,0) +
IF(AND(R425&gt;=入力項目!$S$21,R425&lt;=入力項目!$S$22),入力項目!$S$23,0) +
IF(AND(R425&gt;=入力項目!$S$24,R425&lt;=入力項目!$S$25),入力項目!$S$26,0)
)</f>
        <v>0</v>
      </c>
      <c r="AG425">
        <f ca="1">-(
_xlfn.IFS(
S425&lt;=入力項目!$S$11,0,
AND(S425&gt;=入力項目!$S$11+1,S425&lt;=3),IFERROR(VLOOKUP(入力項目!$S$12,子育て関連マスタ!$I$4:$M$5,4,FALSE),0),
AND(S425&gt;=4,S425&lt;=6),IFERROR(VLOOKUP(入力項目!$S$13,子育て関連マスタ!$I$9:$M$12,4,FALSE),0),
AND(S425&gt;=7,S425&lt;=12),IFERROR(VLOOKUP(入力項目!$S$14,子育て関連マスタ!$I$16:$M$17,4,FALSE),0),
AND(S425&gt;=13,S425&lt;=15),IFERROR(VLOOKUP(入力項目!$S$15,子育て関連マスタ!$I$21:$M$22,4,FALSE),0),
AND(S425&gt;=16,S425&lt;=18),IFERROR(VLOOKUP(入力項目!$S$16,子育て関連マスタ!$I$26:$M$28,4,FALSE),0),
AND(S425&gt;=19,S425&lt;=20,入力項目!$S$16="高専"),IFERROR(VLOOKUP(入力項目!$S$16,子育て関連マスタ!$I$26:$M$28,4,FALSE),0),
AND(S425&gt;=19,S425&lt;=20,入力項目!$S$16&lt;&gt;"高専"),IFERROR(VLOOKUP(入力項目!$S$17,子育て関連マスタ!$I$32:$M$37,4,FALSE),0),
AND(S425&gt;=21,S425&lt;=22,入力項目!$S$16="高専"),IFERROR(VLOOKUP(入力項目!$S$17,子育て関連マスタ!$I$32:$M$34,4,FALSE),0),
AND(S425&gt;=21,S425&lt;=22,入力項目!$S$16&lt;&gt;"高専"),IFERROR(VLOOKUP(入力項目!$S$17,子育て関連マスタ!$I$32:$M$34,4,FALSE),0),
S425&gt;=23,0
) +
IF($D425=4,
  IFERROR(_xlfn.IFS(
  S425&lt;=入力項目!$S$11,0,
  AND(S425=入力項目!$S$11),IFERROR(VLOOKUP(入力項目!$S$12,子育て関連マスタ!$I$4:$M$5,2,FALSE),0),
  AND(S425=4),IFERROR(VLOOKUP(入力項目!$S$13,子育て関連マスタ!$I$9:$M$12,2,FALSE),0),
  AND(S425=7),IFERROR(VLOOKUP(入力項目!$S$14,子育て関連マスタ!$I$16:$M$17,2,FALSE),0),
  AND(S425=13),IFERROR(VLOOKUP(入力項目!$S$15,子育て関連マスタ!$I$21:$M$22,2,FALSE),0),
  AND(S425=16),IFERROR(VLOOKUP(入力項目!$S$16,子育て関連マスタ!$I$26:$M$28,2,FALSE),0),
  AND(S425=19,入力項目!$S$16&lt;&gt;"高専"),IFERROR(VLOOKUP(入力項目!$S$17,子育て関連マスタ!$I$32:$M$37,2,FALSE),0),
  AND(S425=21,入力項目!$S$16="高専"),IFERROR(VLOOKUP(入力項目!$S$17,子育て関連マスタ!$I$32:$M$37,2,FALSE),0),
  S425&gt;=22,0
  ),0),0
) +
IF(AND(S425&gt;=1,S425&lt;=15),IF($D425=入力項目!$S$8,入力項目!$S$3,0),0) +
IF(AND(S425&gt;=1,S425&lt;=15),IF($D425=5,入力項目!$S$4,0),0) +
IF(AND(S425&gt;=1,S425&lt;=15),IF($D425=12,入力項目!$S$5,0),0) +
IF(AND(入力項目!$S$7=$A425,入力項目!$S$8=$D425),子育て関連マスタ!$C$14,0) +
IFERROR(IF(AND(YEAR(EDATE(DATE(入力項目!$S$7,入力項目!$S$8,1),1))=$A425,MONTH(EDATE(DATE(入力項目!$S$7,入力項目!$S$8,1),1))=$D425),子育て関連マスタ!$C$15,0),0) +
IF(AND(OR(S425=3,S425=5,S425=7),$D425=11),子育て関連マスタ!$C$17,0) +
IF(AND(S425=20,$D425=1),子育て関連マスタ!$C$18,0) +
IF(AND(S425=20,$D425=1),
IFERROR(_xlfn.IFS(
入力項目!$S$10="男",子育て関連マスタ!$C$18,
入力項目!$S$10="女",子育て関連マスタ!$C$19
),0),0
) +
IF(AND(S425&gt;=入力項目!$S$18,S425&lt;=入力項目!$S$19),入力項目!$S$20,0) +
IF(AND(S425&gt;=入力項目!$S$21,S425&lt;=入力項目!$S$22),入力項目!$S$23,0) +
IF(AND(S425&gt;=入力項目!$S$24,S425&lt;=入力項目!$S$25),入力項目!$S$26,0)
)</f>
        <v>0</v>
      </c>
      <c r="AH425">
        <f ca="1">-(
_xlfn.IFS(
T425&lt;=入力項目!$S$11,0,
AND(T425&gt;=入力項目!$S$11+1,T425&lt;=3),IFERROR(VLOOKUP(入力項目!$S$12,子育て関連マスタ!$I$4:$M$5,4,FALSE),0),
AND(T425&gt;=4,T425&lt;=6),IFERROR(VLOOKUP(入力項目!$S$13,子育て関連マスタ!$I$9:$M$12,4,FALSE),0),
AND(T425&gt;=7,T425&lt;=12),IFERROR(VLOOKUP(入力項目!$S$14,子育て関連マスタ!$I$16:$M$17,4,FALSE),0),
AND(T425&gt;=13,T425&lt;=15),IFERROR(VLOOKUP(入力項目!$S$15,子育て関連マスタ!$I$21:$M$22,4,FALSE),0),
AND(T425&gt;=16,T425&lt;=18),IFERROR(VLOOKUP(入力項目!$S$16,子育て関連マスタ!$I$26:$M$28,4,FALSE),0),
AND(T425&gt;=19,T425&lt;=20,入力項目!$S$16="高専"),IFERROR(VLOOKUP(入力項目!$S$16,子育て関連マスタ!$I$26:$M$28,4,FALSE),0),
AND(T425&gt;=19,T425&lt;=20,入力項目!$S$16&lt;&gt;"高専"),IFERROR(VLOOKUP(入力項目!$S$17,子育て関連マスタ!$I$32:$M$37,4,FALSE),0),
AND(T425&gt;=21,T425&lt;=22,入力項目!$S$16="高専"),IFERROR(VLOOKUP(入力項目!$S$17,子育て関連マスタ!$I$32:$M$34,4,FALSE),0),
AND(T425&gt;=21,T425&lt;=22,入力項目!$S$16&lt;&gt;"高専"),IFERROR(VLOOKUP(入力項目!$S$17,子育て関連マスタ!$I$32:$M$34,4,FALSE),0),
T425&gt;=23,0
) +
IF($D425=4,
  IFERROR(_xlfn.IFS(
  T425&lt;=入力項目!$S$11,0,
  AND(T425=入力項目!$S$11),IFERROR(VLOOKUP(入力項目!$S$12,子育て関連マスタ!$I$4:$M$5,2,FALSE),0),
  AND(T425=4),IFERROR(VLOOKUP(入力項目!$S$13,子育て関連マスタ!$I$9:$M$12,2,FALSE),0),
  AND(T425=7),IFERROR(VLOOKUP(入力項目!$S$14,子育て関連マスタ!$I$16:$M$17,2,FALSE),0),
  AND(T425=13),IFERROR(VLOOKUP(入力項目!$S$15,子育て関連マスタ!$I$21:$M$22,2,FALSE),0),
  AND(T425=16),IFERROR(VLOOKUP(入力項目!$S$16,子育て関連マスタ!$I$26:$M$28,2,FALSE),0),
  AND(T425=19,入力項目!$S$16&lt;&gt;"高専"),IFERROR(VLOOKUP(入力項目!$S$17,子育て関連マスタ!$I$32:$M$37,2,FALSE),0),
  AND(T425=21,入力項目!$S$16="高専"),IFERROR(VLOOKUP(入力項目!$S$17,子育て関連マスタ!$I$32:$M$37,2,FALSE),0),
  T425&gt;=22,0
  ),0),0
) +
IF(AND(T425&gt;=1,T425&lt;=15),IF($D425=入力項目!$S$8,入力項目!$S$3,0),0) +
IF(AND(T425&gt;=1,T425&lt;=15),IF($D425=5,入力項目!$S$4,0),0) +
IF(AND(T425&gt;=1,T425&lt;=15),IF($D425=12,入力項目!$S$5,0),0) +
IF(AND(入力項目!$S$7=$A425,入力項目!$S$8=$D425),子育て関連マスタ!$C$14,0) +
IFERROR(IF(AND(YEAR(EDATE(DATE(入力項目!$S$7,入力項目!$S$8,1),1))=$A425,MONTH(EDATE(DATE(入力項目!$S$7,入力項目!$S$8,1),1))=$D425),子育て関連マスタ!$C$15,0),0) +
IF(AND(OR(T425=3,T425=5,T425=7),$D425=11),子育て関連マスタ!$C$17,0) +
IF(AND(T425=20,$D425=1),子育て関連マスタ!$C$18,0) +
IF(AND(T425=20,$D425=1),
IFERROR(_xlfn.IFS(
入力項目!$S$10="男",子育て関連マスタ!$C$18,
入力項目!$S$10="女",子育て関連マスタ!$C$19
),0),0
) +
IF(AND(T425&gt;=入力項目!$S$18,T425&lt;=入力項目!$S$19),入力項目!$S$20,0) +
IF(AND(T425&gt;=入力項目!$S$21,T425&lt;=入力項目!$S$22),入力項目!$S$23,0) +
IF(AND(T425&gt;=入力項目!$S$24,T425&lt;=入力項目!$S$25),入力項目!$S$26,0)
)</f>
        <v>0</v>
      </c>
      <c r="AI425">
        <f ca="1">-(
_xlfn.IFS(
U425&lt;=入力項目!$S$11,0,
AND(U425&gt;=入力項目!$S$11+1,U425&lt;=3),IFERROR(VLOOKUP(入力項目!$S$12,子育て関連マスタ!$I$4:$M$5,4,FALSE),0),
AND(U425&gt;=4,U425&lt;=6),IFERROR(VLOOKUP(入力項目!$S$13,子育て関連マスタ!$I$9:$M$12,4,FALSE),0),
AND(U425&gt;=7,U425&lt;=12),IFERROR(VLOOKUP(入力項目!$S$14,子育て関連マスタ!$I$16:$M$17,4,FALSE),0),
AND(U425&gt;=13,U425&lt;=15),IFERROR(VLOOKUP(入力項目!$S$15,子育て関連マスタ!$I$21:$M$22,4,FALSE),0),
AND(U425&gt;=16,U425&lt;=18),IFERROR(VLOOKUP(入力項目!$S$16,子育て関連マスタ!$I$26:$M$28,4,FALSE),0),
AND(U425&gt;=19,U425&lt;=20,入力項目!$S$16="高専"),IFERROR(VLOOKUP(入力項目!$S$16,子育て関連マスタ!$I$26:$M$28,4,FALSE),0),
AND(U425&gt;=19,U425&lt;=20,入力項目!$S$16&lt;&gt;"高専"),IFERROR(VLOOKUP(入力項目!$S$17,子育て関連マスタ!$I$32:$M$37,4,FALSE),0),
AND(U425&gt;=21,U425&lt;=22,入力項目!$S$16="高専"),IFERROR(VLOOKUP(入力項目!$S$17,子育て関連マスタ!$I$32:$M$34,4,FALSE),0),
AND(U425&gt;=21,U425&lt;=22,入力項目!$S$16&lt;&gt;"高専"),IFERROR(VLOOKUP(入力項目!$S$17,子育て関連マスタ!$I$32:$M$34,4,FALSE),0),
U425&gt;=23,0
) +
IF($D425=4,
  IFERROR(_xlfn.IFS(
  U425&lt;=入力項目!$S$11,0,
  AND(U425=入力項目!$S$11),IFERROR(VLOOKUP(入力項目!$S$12,子育て関連マスタ!$I$4:$M$5,2,FALSE),0),
  AND(U425=4),IFERROR(VLOOKUP(入力項目!$S$13,子育て関連マスタ!$I$9:$M$12,2,FALSE),0),
  AND(U425=7),IFERROR(VLOOKUP(入力項目!$S$14,子育て関連マスタ!$I$16:$M$17,2,FALSE),0),
  AND(U425=13),IFERROR(VLOOKUP(入力項目!$S$15,子育て関連マスタ!$I$21:$M$22,2,FALSE),0),
  AND(U425=16),IFERROR(VLOOKUP(入力項目!$S$16,子育て関連マスタ!$I$26:$M$28,2,FALSE),0),
  AND(U425=19,入力項目!$S$16&lt;&gt;"高専"),IFERROR(VLOOKUP(入力項目!$S$17,子育て関連マスタ!$I$32:$M$37,2,FALSE),0),
  AND(U425=21,入力項目!$S$16="高専"),IFERROR(VLOOKUP(入力項目!$S$17,子育て関連マスタ!$I$32:$M$37,2,FALSE),0),
  U425&gt;=22,0
  ),0),0
) +
IF(AND(U425&gt;=1,U425&lt;=15),IF($D425=入力項目!$S$8,入力項目!$S$3,0),0) +
IF(AND(U425&gt;=1,U425&lt;=15),IF($D425=5,入力項目!$S$4,0),0) +
IF(AND(U425&gt;=1,U425&lt;=15),IF($D425=12,入力項目!$S$5,0),0) +
IF(AND(入力項目!$S$7=$A425,入力項目!$S$8=$D425),子育て関連マスタ!$C$14,0) +
IFERROR(IF(AND(YEAR(EDATE(DATE(入力項目!$S$7,入力項目!$S$8,1),1))=$A425,MONTH(EDATE(DATE(入力項目!$S$7,入力項目!$S$8,1),1))=$D425),子育て関連マスタ!$C$15,0),0) +
IF(AND(OR(U425=3,U425=5,U425=7),$D425=11),子育て関連マスタ!$C$17,0) +
IF(AND(U425=20,$D425=1),子育て関連マスタ!$C$18,0) +
IF(AND(U425=20,$D425=1),
IFERROR(_xlfn.IFS(
入力項目!$S$10="男",子育て関連マスタ!$C$18,
入力項目!$S$10="女",子育て関連マスタ!$C$19
),0),0
) +
IF(AND(U425&gt;=入力項目!$S$18,U425&lt;=入力項目!$S$19),入力項目!$S$20,0) +
IF(AND(U425&gt;=入力項目!$S$21,U425&lt;=入力項目!$S$22),入力項目!$S$23,0) +
IF(AND(U425&gt;=入力項目!$S$24,U425&lt;=入力項目!$S$25),入力項目!$S$26,0)
)</f>
        <v>0</v>
      </c>
      <c r="AJ425" s="10">
        <f ca="1">-VLOOKUP($D425,月別収支!$A$2:$H$13,7,FALSE)</f>
        <v>-20000</v>
      </c>
    </row>
    <row r="426" spans="1:36" x14ac:dyDescent="0.4">
      <c r="A426">
        <f t="shared" ca="1" si="105"/>
        <v>2059</v>
      </c>
      <c r="B426">
        <f t="shared" ca="1" si="112"/>
        <v>2059</v>
      </c>
      <c r="C426">
        <f t="shared" ca="1" si="113"/>
        <v>35</v>
      </c>
      <c r="D426">
        <f t="shared" ca="1" si="106"/>
        <v>12</v>
      </c>
      <c r="E426" t="str">
        <f t="shared" ca="1" si="107"/>
        <v>2059年12月</v>
      </c>
      <c r="F426">
        <f ca="1">IF(OR(入力項目!$N$5&lt;$A426,AND(入力項目!$N$5=$A426,入力項目!$N$6&lt;$D426)),IF(F425=0,1,IF(G426=12,F425+1,F425)),0)</f>
        <v>35</v>
      </c>
      <c r="G426">
        <f ca="1">IF(OR(入力項目!$N$5&lt;$A426,AND(入力項目!$N$5=$A426,入力項目!$N$6&lt;$D426)),IF(G425=12,1,G425+1),0)</f>
        <v>2</v>
      </c>
      <c r="H426" t="str">
        <f t="shared" ca="1" si="108"/>
        <v>35_2</v>
      </c>
      <c r="I426">
        <f ca="1">IF(
  IFERROR(AND($C426&gt;0,MOD($C426,入力項目!$N$22)=0,$D426=入力項目!$N$23), FALSE),
  1,
  IF(
    AND(I425&gt;0,J425=12),
    IF(I425=入力項目!$N$28, 0, I425+1),
    I425
  )
)</f>
        <v>1</v>
      </c>
      <c r="J426">
        <f ca="1">IF($D426=入力項目!$N$23,1,IFERROR(J425+1,1))</f>
        <v>7</v>
      </c>
      <c r="K426" t="str">
        <f t="shared" ca="1" si="109"/>
        <v>1_7</v>
      </c>
      <c r="L426">
        <f ca="1">L425+IF(入力項目!$D$4=$D426,1,0)</f>
        <v>64</v>
      </c>
      <c r="M426" t="str">
        <f t="shared" ca="1" si="110"/>
        <v>64歳</v>
      </c>
      <c r="N426">
        <f t="shared" ca="1" si="114"/>
        <v>64</v>
      </c>
      <c r="O426" t="str">
        <f t="shared" ca="1" si="111"/>
        <v>64歳</v>
      </c>
      <c r="P426">
        <f t="shared" ca="1" si="115"/>
        <v>39</v>
      </c>
      <c r="Q426">
        <f t="shared" ca="1" si="116"/>
        <v>37</v>
      </c>
      <c r="R426">
        <f t="shared" ca="1" si="117"/>
        <v>2060</v>
      </c>
      <c r="S426">
        <f t="shared" ca="1" si="118"/>
        <v>2060</v>
      </c>
      <c r="T426">
        <f t="shared" ca="1" si="119"/>
        <v>2060</v>
      </c>
      <c r="U426">
        <f t="shared" ca="1" si="120"/>
        <v>2060</v>
      </c>
      <c r="V426" s="10">
        <f t="shared" ca="1" si="121"/>
        <v>53677645</v>
      </c>
      <c r="W426" s="10">
        <f ca="1">IF($L426&lt;その他マスタ!$B$1,VLOOKUP($D426,月別収支!$A$2:$H$13,2,FALSE),その他マスタ!$B$3)+IF(AND($L426=その他マスタ!$B$1,入力項目!$I$9="あり",$D426=入力項目!$D$4),その他マスタ!$B$2,0)</f>
        <v>1100000</v>
      </c>
      <c r="X426" s="10">
        <f ca="1">-IF(入力項目!$K$5=TRUE,
IF($F426+$G426&lt;3,VLOOKUP($D426,月別収支!$A$2:$H$13,8,FALSE),0)+IFERROR(VLOOKUP($H426,住宅ローン計算!C:P,13,FALSE),0)+IF($F426&gt;1,IF(OR($G426=3,$G426=6,$G426=9,$G426=12),ROUNDUP(入力項目!$N$18/4,0),0),0),
VLOOKUP($D426,月別収支!$A$2:$H$13,8,FALSE))</f>
        <v>-191500</v>
      </c>
      <c r="Y426" s="10">
        <f ca="1">-VLOOKUP($D426,月別収支!$A$2:$H$13,3,FALSE)</f>
        <v>-75000</v>
      </c>
      <c r="Z426" s="10">
        <f ca="1">-VLOOKUP($D426,月別収支!$A$2:$H$13,4,FALSE)</f>
        <v>-27000</v>
      </c>
      <c r="AA426" s="10">
        <f ca="1">-VLOOKUP($D426,月別収支!$A$2:$H$13,6,FALSE)</f>
        <v>-10000</v>
      </c>
      <c r="AB426" s="10">
        <f ca="1">-(
VLOOKUP($D426,月別収支!$A$2:$H$13,5,FALSE)+IF(AND(入力項目!$I$27&lt;=$A426,ISEVEN($A426-入力項目!$I$27),入力項目!$I$28=$D426),入力項目!$I$26,0)
+IF(入力項目!$K$26=TRUE,
IFERROR(VLOOKUP($K426,マイカーローン計算!C:P,13,FALSE),0),
IFERROR(
  IF(AND($C426&gt;0,MOD($C426,入力項目!$N$22)=0,$D426=入力項目!$N$23),入力項目!$N$24,0),
 0
)
)
)</f>
        <v>-20000</v>
      </c>
      <c r="AC426" s="10">
        <f ca="1">-IF($A426&lt;入力項目!$N$33,入力項目!$N$35,IF(AND($A426=入力項目!$N$33,$D426&lt;=入力項目!$N$34),入力項目!$N$35,0))</f>
        <v>0</v>
      </c>
      <c r="AD426">
        <f ca="1">-(
_xlfn.IFS(
P426&lt;=入力項目!$S$11,0,
AND(P426&gt;=入力項目!$S$11+1,P426&lt;=3),IFERROR(VLOOKUP(入力項目!$S$12,子育て関連マスタ!$I$4:$M$5,4,FALSE),0),
AND(P426&gt;=4,P426&lt;=6),IFERROR(VLOOKUP(入力項目!$S$13,子育て関連マスタ!$I$9:$M$12,4,FALSE),0),
AND(P426&gt;=7,P426&lt;=12),IFERROR(VLOOKUP(入力項目!$S$14,子育て関連マスタ!$I$16:$M$17,4,FALSE),0),
AND(P426&gt;=13,P426&lt;=15),IFERROR(VLOOKUP(入力項目!$S$15,子育て関連マスタ!$I$21:$M$22,4,FALSE),0),
AND(P426&gt;=16,P426&lt;=18),IFERROR(VLOOKUP(入力項目!$S$16,子育て関連マスタ!$I$26:$M$28,4,FALSE),0),
AND(P426&gt;=19,P426&lt;=20,入力項目!$S$16="高専"),IFERROR(VLOOKUP(入力項目!$S$16,子育て関連マスタ!$I$26:$M$28,4,FALSE),0),
AND(P426&gt;=19,P426&lt;=20,入力項目!$S$16&lt;&gt;"高専"),IFERROR(VLOOKUP(入力項目!$S$17,子育て関連マスタ!$I$32:$M$37,4,FALSE),0),
AND(P426&gt;=21,P426&lt;=22,入力項目!$S$16="高専"),IFERROR(VLOOKUP(入力項目!$S$17,子育て関連マスタ!$I$32:$M$34,4,FALSE),0),
AND(P426&gt;=21,P426&lt;=22,入力項目!$S$16&lt;&gt;"高専"),IFERROR(VLOOKUP(入力項目!$S$17,子育て関連マスタ!$I$32:$M$34,4,FALSE),0),
P426&gt;=23,0
) +
IF($D426=4,
  IFERROR(_xlfn.IFS(
  P426&lt;=入力項目!$S$11,0,
  AND(P426=入力項目!$S$11),IFERROR(VLOOKUP(入力項目!$S$12,子育て関連マスタ!$I$4:$M$5,2,FALSE),0),
  AND(P426=4),IFERROR(VLOOKUP(入力項目!$S$13,子育て関連マスタ!$I$9:$M$12,2,FALSE),0),
  AND(P426=7),IFERROR(VLOOKUP(入力項目!$S$14,子育て関連マスタ!$I$16:$M$17,2,FALSE),0),
  AND(P426=13),IFERROR(VLOOKUP(入力項目!$S$15,子育て関連マスタ!$I$21:$M$22,2,FALSE),0),
  AND(P426=16),IFERROR(VLOOKUP(入力項目!$S$16,子育て関連マスタ!$I$26:$M$28,2,FALSE),0),
  AND(P426=19,入力項目!$S$16&lt;&gt;"高専"),IFERROR(VLOOKUP(入力項目!$S$17,子育て関連マスタ!$I$32:$M$37,2,FALSE),0),
  AND(P426=21,入力項目!$S$16="高専"),IFERROR(VLOOKUP(入力項目!$S$17,子育て関連マスタ!$I$32:$M$37,2,FALSE),0),
  P426&gt;=22,0
  ),0),0
) +
IF(AND(P426&gt;=1,P426&lt;=15),IF($D426=入力項目!$S$8,入力項目!$S$3,0),0) +
IF(AND(P426&gt;=1,P426&lt;=15),IF($D426=5,入力項目!$S$4,0),0) +
IF(AND(P426&gt;=1,P426&lt;=15),IF($D426=12,入力項目!$S$5,0),0) +
IF(AND(入力項目!$S$7=$A426,入力項目!$S$8=$D426),子育て関連マスタ!$C$14,0) +
IFERROR(IF(AND(YEAR(EDATE(DATE(入力項目!$S$7,入力項目!$S$8,1),1))=$A426,MONTH(EDATE(DATE(入力項目!$S$7,入力項目!$S$8,1),1))=$D426),子育て関連マスタ!$C$15,0),0) +
IF(AND(OR(P426=3,P426=5,P426=7),$D426=11),子育て関連マスタ!$C$17,0) +
IF(AND(P426=20,$D426=1),子育て関連マスタ!$C$18,0) +
IF(AND(P426=20,$D426=1),
IFERROR(_xlfn.IFS(
入力項目!$S$10="男",子育て関連マスタ!$C$18,
入力項目!$S$10="女",子育て関連マスタ!$C$19
),0),0
) +
IF(AND(P426&gt;=入力項目!$S$18,P426&lt;=入力項目!$S$19),入力項目!$S$20,0) +
IF(AND(P426&gt;=入力項目!$S$21,P426&lt;=入力項目!$S$22),入力項目!$S$23,0) +
IF(AND(P426&gt;=入力項目!$S$24,P426&lt;=入力項目!$S$25),入力項目!$S$26,0)
)</f>
        <v>0</v>
      </c>
      <c r="AE426">
        <f ca="1">-(
_xlfn.IFS(
Q426&lt;=入力項目!$S$11,0,
AND(Q426&gt;=入力項目!$S$11+1,Q426&lt;=3),IFERROR(VLOOKUP(入力項目!$S$12,子育て関連マスタ!$I$4:$M$5,4,FALSE),0),
AND(Q426&gt;=4,Q426&lt;=6),IFERROR(VLOOKUP(入力項目!$S$13,子育て関連マスタ!$I$9:$M$12,4,FALSE),0),
AND(Q426&gt;=7,Q426&lt;=12),IFERROR(VLOOKUP(入力項目!$S$14,子育て関連マスタ!$I$16:$M$17,4,FALSE),0),
AND(Q426&gt;=13,Q426&lt;=15),IFERROR(VLOOKUP(入力項目!$S$15,子育て関連マスタ!$I$21:$M$22,4,FALSE),0),
AND(Q426&gt;=16,Q426&lt;=18),IFERROR(VLOOKUP(入力項目!$S$16,子育て関連マスタ!$I$26:$M$28,4,FALSE),0),
AND(Q426&gt;=19,Q426&lt;=20,入力項目!$S$16="高専"),IFERROR(VLOOKUP(入力項目!$S$16,子育て関連マスタ!$I$26:$M$28,4,FALSE),0),
AND(Q426&gt;=19,Q426&lt;=20,入力項目!$S$16&lt;&gt;"高専"),IFERROR(VLOOKUP(入力項目!$S$17,子育て関連マスタ!$I$32:$M$37,4,FALSE),0),
AND(Q426&gt;=21,Q426&lt;=22,入力項目!$S$16="高専"),IFERROR(VLOOKUP(入力項目!$S$17,子育て関連マスタ!$I$32:$M$34,4,FALSE),0),
AND(Q426&gt;=21,Q426&lt;=22,入力項目!$S$16&lt;&gt;"高専"),IFERROR(VLOOKUP(入力項目!$S$17,子育て関連マスタ!$I$32:$M$34,4,FALSE),0),
Q426&gt;=23,0
) +
IF($D426=4,
  IFERROR(_xlfn.IFS(
  Q426&lt;=入力項目!$S$11,0,
  AND(Q426=入力項目!$S$11),IFERROR(VLOOKUP(入力項目!$S$12,子育て関連マスタ!$I$4:$M$5,2,FALSE),0),
  AND(Q426=4),IFERROR(VLOOKUP(入力項目!$S$13,子育て関連マスタ!$I$9:$M$12,2,FALSE),0),
  AND(Q426=7),IFERROR(VLOOKUP(入力項目!$S$14,子育て関連マスタ!$I$16:$M$17,2,FALSE),0),
  AND(Q426=13),IFERROR(VLOOKUP(入力項目!$S$15,子育て関連マスタ!$I$21:$M$22,2,FALSE),0),
  AND(Q426=16),IFERROR(VLOOKUP(入力項目!$S$16,子育て関連マスタ!$I$26:$M$28,2,FALSE),0),
  AND(Q426=19,入力項目!$S$16&lt;&gt;"高専"),IFERROR(VLOOKUP(入力項目!$S$17,子育て関連マスタ!$I$32:$M$37,2,FALSE),0),
  AND(Q426=21,入力項目!$S$16="高専"),IFERROR(VLOOKUP(入力項目!$S$17,子育て関連マスタ!$I$32:$M$37,2,FALSE),0),
  Q426&gt;=22,0
  ),0),0
) +
IF(AND(Q426&gt;=1,Q426&lt;=15),IF($D426=入力項目!$S$8,入力項目!$S$3,0),0) +
IF(AND(Q426&gt;=1,Q426&lt;=15),IF($D426=5,入力項目!$S$4,0),0) +
IF(AND(Q426&gt;=1,Q426&lt;=15),IF($D426=12,入力項目!$S$5,0),0) +
IF(AND(入力項目!$S$7=$A426,入力項目!$S$8=$D426),子育て関連マスタ!$C$14,0) +
IFERROR(IF(AND(YEAR(EDATE(DATE(入力項目!$S$7,入力項目!$S$8,1),1))=$A426,MONTH(EDATE(DATE(入力項目!$S$7,入力項目!$S$8,1),1))=$D426),子育て関連マスタ!$C$15,0),0) +
IF(AND(OR(Q426=3,Q426=5,Q426=7),$D426=11),子育て関連マスタ!$C$17,0) +
IF(AND(Q426=20,$D426=1),子育て関連マスタ!$C$18,0) +
IF(AND(Q426=20,$D426=1),
IFERROR(_xlfn.IFS(
入力項目!$S$10="男",子育て関連マスタ!$C$18,
入力項目!$S$10="女",子育て関連マスタ!$C$19
),0),0
) +
IF(AND(Q426&gt;=入力項目!$S$18,Q426&lt;=入力項目!$S$19),入力項目!$S$20,0) +
IF(AND(Q426&gt;=入力項目!$S$21,Q426&lt;=入力項目!$S$22),入力項目!$S$23,0) +
IF(AND(Q426&gt;=入力項目!$S$24,Q426&lt;=入力項目!$S$25),入力項目!$S$26,0)
)</f>
        <v>0</v>
      </c>
      <c r="AF426">
        <f ca="1">-(
_xlfn.IFS(
R426&lt;=入力項目!$S$11,0,
AND(R426&gt;=入力項目!$S$11+1,R426&lt;=3),IFERROR(VLOOKUP(入力項目!$S$12,子育て関連マスタ!$I$4:$M$5,4,FALSE),0),
AND(R426&gt;=4,R426&lt;=6),IFERROR(VLOOKUP(入力項目!$S$13,子育て関連マスタ!$I$9:$M$12,4,FALSE),0),
AND(R426&gt;=7,R426&lt;=12),IFERROR(VLOOKUP(入力項目!$S$14,子育て関連マスタ!$I$16:$M$17,4,FALSE),0),
AND(R426&gt;=13,R426&lt;=15),IFERROR(VLOOKUP(入力項目!$S$15,子育て関連マスタ!$I$21:$M$22,4,FALSE),0),
AND(R426&gt;=16,R426&lt;=18),IFERROR(VLOOKUP(入力項目!$S$16,子育て関連マスタ!$I$26:$M$28,4,FALSE),0),
AND(R426&gt;=19,R426&lt;=20,入力項目!$S$16="高専"),IFERROR(VLOOKUP(入力項目!$S$16,子育て関連マスタ!$I$26:$M$28,4,FALSE),0),
AND(R426&gt;=19,R426&lt;=20,入力項目!$S$16&lt;&gt;"高専"),IFERROR(VLOOKUP(入力項目!$S$17,子育て関連マスタ!$I$32:$M$37,4,FALSE),0),
AND(R426&gt;=21,R426&lt;=22,入力項目!$S$16="高専"),IFERROR(VLOOKUP(入力項目!$S$17,子育て関連マスタ!$I$32:$M$34,4,FALSE),0),
AND(R426&gt;=21,R426&lt;=22,入力項目!$S$16&lt;&gt;"高専"),IFERROR(VLOOKUP(入力項目!$S$17,子育て関連マスタ!$I$32:$M$34,4,FALSE),0),
R426&gt;=23,0
) +
IF($D426=4,
  IFERROR(_xlfn.IFS(
  R426&lt;=入力項目!$S$11,0,
  AND(R426=入力項目!$S$11),IFERROR(VLOOKUP(入力項目!$S$12,子育て関連マスタ!$I$4:$M$5,2,FALSE),0),
  AND(R426=4),IFERROR(VLOOKUP(入力項目!$S$13,子育て関連マスタ!$I$9:$M$12,2,FALSE),0),
  AND(R426=7),IFERROR(VLOOKUP(入力項目!$S$14,子育て関連マスタ!$I$16:$M$17,2,FALSE),0),
  AND(R426=13),IFERROR(VLOOKUP(入力項目!$S$15,子育て関連マスタ!$I$21:$M$22,2,FALSE),0),
  AND(R426=16),IFERROR(VLOOKUP(入力項目!$S$16,子育て関連マスタ!$I$26:$M$28,2,FALSE),0),
  AND(R426=19,入力項目!$S$16&lt;&gt;"高専"),IFERROR(VLOOKUP(入力項目!$S$17,子育て関連マスタ!$I$32:$M$37,2,FALSE),0),
  AND(R426=21,入力項目!$S$16="高専"),IFERROR(VLOOKUP(入力項目!$S$17,子育て関連マスタ!$I$32:$M$37,2,FALSE),0),
  R426&gt;=22,0
  ),0),0
) +
IF(AND(R426&gt;=1,R426&lt;=15),IF($D426=入力項目!$S$8,入力項目!$S$3,0),0) +
IF(AND(R426&gt;=1,R426&lt;=15),IF($D426=5,入力項目!$S$4,0),0) +
IF(AND(R426&gt;=1,R426&lt;=15),IF($D426=12,入力項目!$S$5,0),0) +
IF(AND(入力項目!$S$7=$A426,入力項目!$S$8=$D426),子育て関連マスタ!$C$14,0) +
IFERROR(IF(AND(YEAR(EDATE(DATE(入力項目!$S$7,入力項目!$S$8,1),1))=$A426,MONTH(EDATE(DATE(入力項目!$S$7,入力項目!$S$8,1),1))=$D426),子育て関連マスタ!$C$15,0),0) +
IF(AND(OR(R426=3,R426=5,R426=7),$D426=11),子育て関連マスタ!$C$17,0) +
IF(AND(R426=20,$D426=1),子育て関連マスタ!$C$18,0) +
IF(AND(R426=20,$D426=1),
IFERROR(_xlfn.IFS(
入力項目!$S$10="男",子育て関連マスタ!$C$18,
入力項目!$S$10="女",子育て関連マスタ!$C$19
),0),0
) +
IF(AND(R426&gt;=入力項目!$S$18,R426&lt;=入力項目!$S$19),入力項目!$S$20,0) +
IF(AND(R426&gt;=入力項目!$S$21,R426&lt;=入力項目!$S$22),入力項目!$S$23,0) +
IF(AND(R426&gt;=入力項目!$S$24,R426&lt;=入力項目!$S$25),入力項目!$S$26,0)
)</f>
        <v>0</v>
      </c>
      <c r="AG426">
        <f ca="1">-(
_xlfn.IFS(
S426&lt;=入力項目!$S$11,0,
AND(S426&gt;=入力項目!$S$11+1,S426&lt;=3),IFERROR(VLOOKUP(入力項目!$S$12,子育て関連マスタ!$I$4:$M$5,4,FALSE),0),
AND(S426&gt;=4,S426&lt;=6),IFERROR(VLOOKUP(入力項目!$S$13,子育て関連マスタ!$I$9:$M$12,4,FALSE),0),
AND(S426&gt;=7,S426&lt;=12),IFERROR(VLOOKUP(入力項目!$S$14,子育て関連マスタ!$I$16:$M$17,4,FALSE),0),
AND(S426&gt;=13,S426&lt;=15),IFERROR(VLOOKUP(入力項目!$S$15,子育て関連マスタ!$I$21:$M$22,4,FALSE),0),
AND(S426&gt;=16,S426&lt;=18),IFERROR(VLOOKUP(入力項目!$S$16,子育て関連マスタ!$I$26:$M$28,4,FALSE),0),
AND(S426&gt;=19,S426&lt;=20,入力項目!$S$16="高専"),IFERROR(VLOOKUP(入力項目!$S$16,子育て関連マスタ!$I$26:$M$28,4,FALSE),0),
AND(S426&gt;=19,S426&lt;=20,入力項目!$S$16&lt;&gt;"高専"),IFERROR(VLOOKUP(入力項目!$S$17,子育て関連マスタ!$I$32:$M$37,4,FALSE),0),
AND(S426&gt;=21,S426&lt;=22,入力項目!$S$16="高専"),IFERROR(VLOOKUP(入力項目!$S$17,子育て関連マスタ!$I$32:$M$34,4,FALSE),0),
AND(S426&gt;=21,S426&lt;=22,入力項目!$S$16&lt;&gt;"高専"),IFERROR(VLOOKUP(入力項目!$S$17,子育て関連マスタ!$I$32:$M$34,4,FALSE),0),
S426&gt;=23,0
) +
IF($D426=4,
  IFERROR(_xlfn.IFS(
  S426&lt;=入力項目!$S$11,0,
  AND(S426=入力項目!$S$11),IFERROR(VLOOKUP(入力項目!$S$12,子育て関連マスタ!$I$4:$M$5,2,FALSE),0),
  AND(S426=4),IFERROR(VLOOKUP(入力項目!$S$13,子育て関連マスタ!$I$9:$M$12,2,FALSE),0),
  AND(S426=7),IFERROR(VLOOKUP(入力項目!$S$14,子育て関連マスタ!$I$16:$M$17,2,FALSE),0),
  AND(S426=13),IFERROR(VLOOKUP(入力項目!$S$15,子育て関連マスタ!$I$21:$M$22,2,FALSE),0),
  AND(S426=16),IFERROR(VLOOKUP(入力項目!$S$16,子育て関連マスタ!$I$26:$M$28,2,FALSE),0),
  AND(S426=19,入力項目!$S$16&lt;&gt;"高専"),IFERROR(VLOOKUP(入力項目!$S$17,子育て関連マスタ!$I$32:$M$37,2,FALSE),0),
  AND(S426=21,入力項目!$S$16="高専"),IFERROR(VLOOKUP(入力項目!$S$17,子育て関連マスタ!$I$32:$M$37,2,FALSE),0),
  S426&gt;=22,0
  ),0),0
) +
IF(AND(S426&gt;=1,S426&lt;=15),IF($D426=入力項目!$S$8,入力項目!$S$3,0),0) +
IF(AND(S426&gt;=1,S426&lt;=15),IF($D426=5,入力項目!$S$4,0),0) +
IF(AND(S426&gt;=1,S426&lt;=15),IF($D426=12,入力項目!$S$5,0),0) +
IF(AND(入力項目!$S$7=$A426,入力項目!$S$8=$D426),子育て関連マスタ!$C$14,0) +
IFERROR(IF(AND(YEAR(EDATE(DATE(入力項目!$S$7,入力項目!$S$8,1),1))=$A426,MONTH(EDATE(DATE(入力項目!$S$7,入力項目!$S$8,1),1))=$D426),子育て関連マスタ!$C$15,0),0) +
IF(AND(OR(S426=3,S426=5,S426=7),$D426=11),子育て関連マスタ!$C$17,0) +
IF(AND(S426=20,$D426=1),子育て関連マスタ!$C$18,0) +
IF(AND(S426=20,$D426=1),
IFERROR(_xlfn.IFS(
入力項目!$S$10="男",子育て関連マスタ!$C$18,
入力項目!$S$10="女",子育て関連マスタ!$C$19
),0),0
) +
IF(AND(S426&gt;=入力項目!$S$18,S426&lt;=入力項目!$S$19),入力項目!$S$20,0) +
IF(AND(S426&gt;=入力項目!$S$21,S426&lt;=入力項目!$S$22),入力項目!$S$23,0) +
IF(AND(S426&gt;=入力項目!$S$24,S426&lt;=入力項目!$S$25),入力項目!$S$26,0)
)</f>
        <v>0</v>
      </c>
      <c r="AH426">
        <f ca="1">-(
_xlfn.IFS(
T426&lt;=入力項目!$S$11,0,
AND(T426&gt;=入力項目!$S$11+1,T426&lt;=3),IFERROR(VLOOKUP(入力項目!$S$12,子育て関連マスタ!$I$4:$M$5,4,FALSE),0),
AND(T426&gt;=4,T426&lt;=6),IFERROR(VLOOKUP(入力項目!$S$13,子育て関連マスタ!$I$9:$M$12,4,FALSE),0),
AND(T426&gt;=7,T426&lt;=12),IFERROR(VLOOKUP(入力項目!$S$14,子育て関連マスタ!$I$16:$M$17,4,FALSE),0),
AND(T426&gt;=13,T426&lt;=15),IFERROR(VLOOKUP(入力項目!$S$15,子育て関連マスタ!$I$21:$M$22,4,FALSE),0),
AND(T426&gt;=16,T426&lt;=18),IFERROR(VLOOKUP(入力項目!$S$16,子育て関連マスタ!$I$26:$M$28,4,FALSE),0),
AND(T426&gt;=19,T426&lt;=20,入力項目!$S$16="高専"),IFERROR(VLOOKUP(入力項目!$S$16,子育て関連マスタ!$I$26:$M$28,4,FALSE),0),
AND(T426&gt;=19,T426&lt;=20,入力項目!$S$16&lt;&gt;"高専"),IFERROR(VLOOKUP(入力項目!$S$17,子育て関連マスタ!$I$32:$M$37,4,FALSE),0),
AND(T426&gt;=21,T426&lt;=22,入力項目!$S$16="高専"),IFERROR(VLOOKUP(入力項目!$S$17,子育て関連マスタ!$I$32:$M$34,4,FALSE),0),
AND(T426&gt;=21,T426&lt;=22,入力項目!$S$16&lt;&gt;"高専"),IFERROR(VLOOKUP(入力項目!$S$17,子育て関連マスタ!$I$32:$M$34,4,FALSE),0),
T426&gt;=23,0
) +
IF($D426=4,
  IFERROR(_xlfn.IFS(
  T426&lt;=入力項目!$S$11,0,
  AND(T426=入力項目!$S$11),IFERROR(VLOOKUP(入力項目!$S$12,子育て関連マスタ!$I$4:$M$5,2,FALSE),0),
  AND(T426=4),IFERROR(VLOOKUP(入力項目!$S$13,子育て関連マスタ!$I$9:$M$12,2,FALSE),0),
  AND(T426=7),IFERROR(VLOOKUP(入力項目!$S$14,子育て関連マスタ!$I$16:$M$17,2,FALSE),0),
  AND(T426=13),IFERROR(VLOOKUP(入力項目!$S$15,子育て関連マスタ!$I$21:$M$22,2,FALSE),0),
  AND(T426=16),IFERROR(VLOOKUP(入力項目!$S$16,子育て関連マスタ!$I$26:$M$28,2,FALSE),0),
  AND(T426=19,入力項目!$S$16&lt;&gt;"高専"),IFERROR(VLOOKUP(入力項目!$S$17,子育て関連マスタ!$I$32:$M$37,2,FALSE),0),
  AND(T426=21,入力項目!$S$16="高専"),IFERROR(VLOOKUP(入力項目!$S$17,子育て関連マスタ!$I$32:$M$37,2,FALSE),0),
  T426&gt;=22,0
  ),0),0
) +
IF(AND(T426&gt;=1,T426&lt;=15),IF($D426=入力項目!$S$8,入力項目!$S$3,0),0) +
IF(AND(T426&gt;=1,T426&lt;=15),IF($D426=5,入力項目!$S$4,0),0) +
IF(AND(T426&gt;=1,T426&lt;=15),IF($D426=12,入力項目!$S$5,0),0) +
IF(AND(入力項目!$S$7=$A426,入力項目!$S$8=$D426),子育て関連マスタ!$C$14,0) +
IFERROR(IF(AND(YEAR(EDATE(DATE(入力項目!$S$7,入力項目!$S$8,1),1))=$A426,MONTH(EDATE(DATE(入力項目!$S$7,入力項目!$S$8,1),1))=$D426),子育て関連マスタ!$C$15,0),0) +
IF(AND(OR(T426=3,T426=5,T426=7),$D426=11),子育て関連マスタ!$C$17,0) +
IF(AND(T426=20,$D426=1),子育て関連マスタ!$C$18,0) +
IF(AND(T426=20,$D426=1),
IFERROR(_xlfn.IFS(
入力項目!$S$10="男",子育て関連マスタ!$C$18,
入力項目!$S$10="女",子育て関連マスタ!$C$19
),0),0
) +
IF(AND(T426&gt;=入力項目!$S$18,T426&lt;=入力項目!$S$19),入力項目!$S$20,0) +
IF(AND(T426&gt;=入力項目!$S$21,T426&lt;=入力項目!$S$22),入力項目!$S$23,0) +
IF(AND(T426&gt;=入力項目!$S$24,T426&lt;=入力項目!$S$25),入力項目!$S$26,0)
)</f>
        <v>0</v>
      </c>
      <c r="AI426">
        <f ca="1">-(
_xlfn.IFS(
U426&lt;=入力項目!$S$11,0,
AND(U426&gt;=入力項目!$S$11+1,U426&lt;=3),IFERROR(VLOOKUP(入力項目!$S$12,子育て関連マスタ!$I$4:$M$5,4,FALSE),0),
AND(U426&gt;=4,U426&lt;=6),IFERROR(VLOOKUP(入力項目!$S$13,子育て関連マスタ!$I$9:$M$12,4,FALSE),0),
AND(U426&gt;=7,U426&lt;=12),IFERROR(VLOOKUP(入力項目!$S$14,子育て関連マスタ!$I$16:$M$17,4,FALSE),0),
AND(U426&gt;=13,U426&lt;=15),IFERROR(VLOOKUP(入力項目!$S$15,子育て関連マスタ!$I$21:$M$22,4,FALSE),0),
AND(U426&gt;=16,U426&lt;=18),IFERROR(VLOOKUP(入力項目!$S$16,子育て関連マスタ!$I$26:$M$28,4,FALSE),0),
AND(U426&gt;=19,U426&lt;=20,入力項目!$S$16="高専"),IFERROR(VLOOKUP(入力項目!$S$16,子育て関連マスタ!$I$26:$M$28,4,FALSE),0),
AND(U426&gt;=19,U426&lt;=20,入力項目!$S$16&lt;&gt;"高専"),IFERROR(VLOOKUP(入力項目!$S$17,子育て関連マスタ!$I$32:$M$37,4,FALSE),0),
AND(U426&gt;=21,U426&lt;=22,入力項目!$S$16="高専"),IFERROR(VLOOKUP(入力項目!$S$17,子育て関連マスタ!$I$32:$M$34,4,FALSE),0),
AND(U426&gt;=21,U426&lt;=22,入力項目!$S$16&lt;&gt;"高専"),IFERROR(VLOOKUP(入力項目!$S$17,子育て関連マスタ!$I$32:$M$34,4,FALSE),0),
U426&gt;=23,0
) +
IF($D426=4,
  IFERROR(_xlfn.IFS(
  U426&lt;=入力項目!$S$11,0,
  AND(U426=入力項目!$S$11),IFERROR(VLOOKUP(入力項目!$S$12,子育て関連マスタ!$I$4:$M$5,2,FALSE),0),
  AND(U426=4),IFERROR(VLOOKUP(入力項目!$S$13,子育て関連マスタ!$I$9:$M$12,2,FALSE),0),
  AND(U426=7),IFERROR(VLOOKUP(入力項目!$S$14,子育て関連マスタ!$I$16:$M$17,2,FALSE),0),
  AND(U426=13),IFERROR(VLOOKUP(入力項目!$S$15,子育て関連マスタ!$I$21:$M$22,2,FALSE),0),
  AND(U426=16),IFERROR(VLOOKUP(入力項目!$S$16,子育て関連マスタ!$I$26:$M$28,2,FALSE),0),
  AND(U426=19,入力項目!$S$16&lt;&gt;"高専"),IFERROR(VLOOKUP(入力項目!$S$17,子育て関連マスタ!$I$32:$M$37,2,FALSE),0),
  AND(U426=21,入力項目!$S$16="高専"),IFERROR(VLOOKUP(入力項目!$S$17,子育て関連マスタ!$I$32:$M$37,2,FALSE),0),
  U426&gt;=22,0
  ),0),0
) +
IF(AND(U426&gt;=1,U426&lt;=15),IF($D426=入力項目!$S$8,入力項目!$S$3,0),0) +
IF(AND(U426&gt;=1,U426&lt;=15),IF($D426=5,入力項目!$S$4,0),0) +
IF(AND(U426&gt;=1,U426&lt;=15),IF($D426=12,入力項目!$S$5,0),0) +
IF(AND(入力項目!$S$7=$A426,入力項目!$S$8=$D426),子育て関連マスタ!$C$14,0) +
IFERROR(IF(AND(YEAR(EDATE(DATE(入力項目!$S$7,入力項目!$S$8,1),1))=$A426,MONTH(EDATE(DATE(入力項目!$S$7,入力項目!$S$8,1),1))=$D426),子育て関連マスタ!$C$15,0),0) +
IF(AND(OR(U426=3,U426=5,U426=7),$D426=11),子育て関連マスタ!$C$17,0) +
IF(AND(U426=20,$D426=1),子育て関連マスタ!$C$18,0) +
IF(AND(U426=20,$D426=1),
IFERROR(_xlfn.IFS(
入力項目!$S$10="男",子育て関連マスタ!$C$18,
入力項目!$S$10="女",子育て関連マスタ!$C$19
),0),0
) +
IF(AND(U426&gt;=入力項目!$S$18,U426&lt;=入力項目!$S$19),入力項目!$S$20,0) +
IF(AND(U426&gt;=入力項目!$S$21,U426&lt;=入力項目!$S$22),入力項目!$S$23,0) +
IF(AND(U426&gt;=入力項目!$S$24,U426&lt;=入力項目!$S$25),入力項目!$S$26,0)
)</f>
        <v>0</v>
      </c>
      <c r="AJ426" s="10">
        <f ca="1">-VLOOKUP($D426,月別収支!$A$2:$H$13,7,FALSE)</f>
        <v>-20000</v>
      </c>
    </row>
    <row r="427" spans="1:36" x14ac:dyDescent="0.4">
      <c r="A427">
        <f t="shared" ca="1" si="105"/>
        <v>2060</v>
      </c>
      <c r="B427">
        <f t="shared" ca="1" si="112"/>
        <v>2059</v>
      </c>
      <c r="C427">
        <f t="shared" ca="1" si="113"/>
        <v>36</v>
      </c>
      <c r="D427">
        <f t="shared" ca="1" si="106"/>
        <v>1</v>
      </c>
      <c r="E427" t="str">
        <f t="shared" ca="1" si="107"/>
        <v>2060年1月</v>
      </c>
      <c r="F427">
        <f ca="1">IF(OR(入力項目!$N$5&lt;$A427,AND(入力項目!$N$5=$A427,入力項目!$N$6&lt;$D427)),IF(F426=0,1,IF(G427=12,F426+1,F426)),0)</f>
        <v>35</v>
      </c>
      <c r="G427">
        <f ca="1">IF(OR(入力項目!$N$5&lt;$A427,AND(入力項目!$N$5=$A427,入力項目!$N$6&lt;$D427)),IF(G426=12,1,G426+1),0)</f>
        <v>3</v>
      </c>
      <c r="H427" t="str">
        <f t="shared" ca="1" si="108"/>
        <v>35_3</v>
      </c>
      <c r="I427">
        <f ca="1">IF(
  IFERROR(AND($C427&gt;0,MOD($C427,入力項目!$N$22)=0,$D427=入力項目!$N$23), FALSE),
  1,
  IF(
    AND(I426&gt;0,J426=12),
    IF(I426=入力項目!$N$28, 0, I426+1),
    I426
  )
)</f>
        <v>1</v>
      </c>
      <c r="J427">
        <f ca="1">IF($D427=入力項目!$N$23,1,IFERROR(J426+1,1))</f>
        <v>8</v>
      </c>
      <c r="K427" t="str">
        <f t="shared" ca="1" si="109"/>
        <v>1_8</v>
      </c>
      <c r="L427">
        <f ca="1">L426+IF(入力項目!$D$4=$D427,1,0)</f>
        <v>64</v>
      </c>
      <c r="M427" t="str">
        <f t="shared" ca="1" si="110"/>
        <v>64歳</v>
      </c>
      <c r="N427">
        <f t="shared" ca="1" si="114"/>
        <v>65</v>
      </c>
      <c r="O427" t="str">
        <f t="shared" ca="1" si="111"/>
        <v>65歳</v>
      </c>
      <c r="P427">
        <f t="shared" ca="1" si="115"/>
        <v>39</v>
      </c>
      <c r="Q427">
        <f t="shared" ca="1" si="116"/>
        <v>37</v>
      </c>
      <c r="R427">
        <f t="shared" ca="1" si="117"/>
        <v>2060</v>
      </c>
      <c r="S427">
        <f t="shared" ca="1" si="118"/>
        <v>2060</v>
      </c>
      <c r="T427">
        <f t="shared" ca="1" si="119"/>
        <v>2060</v>
      </c>
      <c r="U427">
        <f t="shared" ca="1" si="120"/>
        <v>2060</v>
      </c>
      <c r="V427" s="10">
        <f t="shared" ca="1" si="121"/>
        <v>53734555</v>
      </c>
      <c r="W427" s="10">
        <f ca="1">IF($L427&lt;その他マスタ!$B$1,VLOOKUP($D427,月別収支!$A$2:$H$13,2,FALSE),その他マスタ!$B$3)+IF(AND($L427=その他マスタ!$B$1,入力項目!$I$9="あり",$D427=入力項目!$D$4),その他マスタ!$B$2,0)</f>
        <v>300000</v>
      </c>
      <c r="X427" s="10">
        <f ca="1">-IF(入力項目!$K$5=TRUE,
IF($F427+$G427&lt;3,VLOOKUP($D427,月別収支!$A$2:$H$13,8,FALSE),0)+IFERROR(VLOOKUP($H427,住宅ローン計算!C:P,13,FALSE),0)+IF($F427&gt;1,IF(OR($G427=3,$G427=6,$G427=9,$G427=12),ROUNDUP(入力項目!$N$18/4,0),0),0),
VLOOKUP($D427,月別収支!$A$2:$H$13,8,FALSE))</f>
        <v>-91090</v>
      </c>
      <c r="Y427" s="10">
        <f ca="1">-VLOOKUP($D427,月別収支!$A$2:$H$13,3,FALSE)</f>
        <v>-75000</v>
      </c>
      <c r="Z427" s="10">
        <f ca="1">-VLOOKUP($D427,月別収支!$A$2:$H$13,4,FALSE)</f>
        <v>-27000</v>
      </c>
      <c r="AA427" s="10">
        <f ca="1">-VLOOKUP($D427,月別収支!$A$2:$H$13,6,FALSE)</f>
        <v>-10000</v>
      </c>
      <c r="AB427" s="10">
        <f ca="1">-(
VLOOKUP($D427,月別収支!$A$2:$H$13,5,FALSE)+IF(AND(入力項目!$I$27&lt;=$A427,ISEVEN($A427-入力項目!$I$27),入力項目!$I$28=$D427),入力項目!$I$26,0)
+IF(入力項目!$K$26=TRUE,
IFERROR(VLOOKUP($K427,マイカーローン計算!C:P,13,FALSE),0),
IFERROR(
  IF(AND($C427&gt;0,MOD($C427,入力項目!$N$22)=0,$D427=入力項目!$N$23),入力項目!$N$24,0),
 0
)
)
)</f>
        <v>-20000</v>
      </c>
      <c r="AC427" s="10">
        <f ca="1">-IF($A427&lt;入力項目!$N$33,入力項目!$N$35,IF(AND($A427=入力項目!$N$33,$D427&lt;=入力項目!$N$34),入力項目!$N$35,0))</f>
        <v>0</v>
      </c>
      <c r="AD427">
        <f ca="1">-(
_xlfn.IFS(
P427&lt;=入力項目!$S$11,0,
AND(P427&gt;=入力項目!$S$11+1,P427&lt;=3),IFERROR(VLOOKUP(入力項目!$S$12,子育て関連マスタ!$I$4:$M$5,4,FALSE),0),
AND(P427&gt;=4,P427&lt;=6),IFERROR(VLOOKUP(入力項目!$S$13,子育て関連マスタ!$I$9:$M$12,4,FALSE),0),
AND(P427&gt;=7,P427&lt;=12),IFERROR(VLOOKUP(入力項目!$S$14,子育て関連マスタ!$I$16:$M$17,4,FALSE),0),
AND(P427&gt;=13,P427&lt;=15),IFERROR(VLOOKUP(入力項目!$S$15,子育て関連マスタ!$I$21:$M$22,4,FALSE),0),
AND(P427&gt;=16,P427&lt;=18),IFERROR(VLOOKUP(入力項目!$S$16,子育て関連マスタ!$I$26:$M$28,4,FALSE),0),
AND(P427&gt;=19,P427&lt;=20,入力項目!$S$16="高専"),IFERROR(VLOOKUP(入力項目!$S$16,子育て関連マスタ!$I$26:$M$28,4,FALSE),0),
AND(P427&gt;=19,P427&lt;=20,入力項目!$S$16&lt;&gt;"高専"),IFERROR(VLOOKUP(入力項目!$S$17,子育て関連マスタ!$I$32:$M$37,4,FALSE),0),
AND(P427&gt;=21,P427&lt;=22,入力項目!$S$16="高専"),IFERROR(VLOOKUP(入力項目!$S$17,子育て関連マスタ!$I$32:$M$34,4,FALSE),0),
AND(P427&gt;=21,P427&lt;=22,入力項目!$S$16&lt;&gt;"高専"),IFERROR(VLOOKUP(入力項目!$S$17,子育て関連マスタ!$I$32:$M$34,4,FALSE),0),
P427&gt;=23,0
) +
IF($D427=4,
  IFERROR(_xlfn.IFS(
  P427&lt;=入力項目!$S$11,0,
  AND(P427=入力項目!$S$11),IFERROR(VLOOKUP(入力項目!$S$12,子育て関連マスタ!$I$4:$M$5,2,FALSE),0),
  AND(P427=4),IFERROR(VLOOKUP(入力項目!$S$13,子育て関連マスタ!$I$9:$M$12,2,FALSE),0),
  AND(P427=7),IFERROR(VLOOKUP(入力項目!$S$14,子育て関連マスタ!$I$16:$M$17,2,FALSE),0),
  AND(P427=13),IFERROR(VLOOKUP(入力項目!$S$15,子育て関連マスタ!$I$21:$M$22,2,FALSE),0),
  AND(P427=16),IFERROR(VLOOKUP(入力項目!$S$16,子育て関連マスタ!$I$26:$M$28,2,FALSE),0),
  AND(P427=19,入力項目!$S$16&lt;&gt;"高専"),IFERROR(VLOOKUP(入力項目!$S$17,子育て関連マスタ!$I$32:$M$37,2,FALSE),0),
  AND(P427=21,入力項目!$S$16="高専"),IFERROR(VLOOKUP(入力項目!$S$17,子育て関連マスタ!$I$32:$M$37,2,FALSE),0),
  P427&gt;=22,0
  ),0),0
) +
IF(AND(P427&gt;=1,P427&lt;=15),IF($D427=入力項目!$S$8,入力項目!$S$3,0),0) +
IF(AND(P427&gt;=1,P427&lt;=15),IF($D427=5,入力項目!$S$4,0),0) +
IF(AND(P427&gt;=1,P427&lt;=15),IF($D427=12,入力項目!$S$5,0),0) +
IF(AND(入力項目!$S$7=$A427,入力項目!$S$8=$D427),子育て関連マスタ!$C$14,0) +
IFERROR(IF(AND(YEAR(EDATE(DATE(入力項目!$S$7,入力項目!$S$8,1),1))=$A427,MONTH(EDATE(DATE(入力項目!$S$7,入力項目!$S$8,1),1))=$D427),子育て関連マスタ!$C$15,0),0) +
IF(AND(OR(P427=3,P427=5,P427=7),$D427=11),子育て関連マスタ!$C$17,0) +
IF(AND(P427=20,$D427=1),子育て関連マスタ!$C$18,0) +
IF(AND(P427=20,$D427=1),
IFERROR(_xlfn.IFS(
入力項目!$S$10="男",子育て関連マスタ!$C$18,
入力項目!$S$10="女",子育て関連マスタ!$C$19
),0),0
) +
IF(AND(P427&gt;=入力項目!$S$18,P427&lt;=入力項目!$S$19),入力項目!$S$20,0) +
IF(AND(P427&gt;=入力項目!$S$21,P427&lt;=入力項目!$S$22),入力項目!$S$23,0) +
IF(AND(P427&gt;=入力項目!$S$24,P427&lt;=入力項目!$S$25),入力項目!$S$26,0)
)</f>
        <v>0</v>
      </c>
      <c r="AE427">
        <f ca="1">-(
_xlfn.IFS(
Q427&lt;=入力項目!$S$11,0,
AND(Q427&gt;=入力項目!$S$11+1,Q427&lt;=3),IFERROR(VLOOKUP(入力項目!$S$12,子育て関連マスタ!$I$4:$M$5,4,FALSE),0),
AND(Q427&gt;=4,Q427&lt;=6),IFERROR(VLOOKUP(入力項目!$S$13,子育て関連マスタ!$I$9:$M$12,4,FALSE),0),
AND(Q427&gt;=7,Q427&lt;=12),IFERROR(VLOOKUP(入力項目!$S$14,子育て関連マスタ!$I$16:$M$17,4,FALSE),0),
AND(Q427&gt;=13,Q427&lt;=15),IFERROR(VLOOKUP(入力項目!$S$15,子育て関連マスタ!$I$21:$M$22,4,FALSE),0),
AND(Q427&gt;=16,Q427&lt;=18),IFERROR(VLOOKUP(入力項目!$S$16,子育て関連マスタ!$I$26:$M$28,4,FALSE),0),
AND(Q427&gt;=19,Q427&lt;=20,入力項目!$S$16="高専"),IFERROR(VLOOKUP(入力項目!$S$16,子育て関連マスタ!$I$26:$M$28,4,FALSE),0),
AND(Q427&gt;=19,Q427&lt;=20,入力項目!$S$16&lt;&gt;"高専"),IFERROR(VLOOKUP(入力項目!$S$17,子育て関連マスタ!$I$32:$M$37,4,FALSE),0),
AND(Q427&gt;=21,Q427&lt;=22,入力項目!$S$16="高専"),IFERROR(VLOOKUP(入力項目!$S$17,子育て関連マスタ!$I$32:$M$34,4,FALSE),0),
AND(Q427&gt;=21,Q427&lt;=22,入力項目!$S$16&lt;&gt;"高専"),IFERROR(VLOOKUP(入力項目!$S$17,子育て関連マスタ!$I$32:$M$34,4,FALSE),0),
Q427&gt;=23,0
) +
IF($D427=4,
  IFERROR(_xlfn.IFS(
  Q427&lt;=入力項目!$S$11,0,
  AND(Q427=入力項目!$S$11),IFERROR(VLOOKUP(入力項目!$S$12,子育て関連マスタ!$I$4:$M$5,2,FALSE),0),
  AND(Q427=4),IFERROR(VLOOKUP(入力項目!$S$13,子育て関連マスタ!$I$9:$M$12,2,FALSE),0),
  AND(Q427=7),IFERROR(VLOOKUP(入力項目!$S$14,子育て関連マスタ!$I$16:$M$17,2,FALSE),0),
  AND(Q427=13),IFERROR(VLOOKUP(入力項目!$S$15,子育て関連マスタ!$I$21:$M$22,2,FALSE),0),
  AND(Q427=16),IFERROR(VLOOKUP(入力項目!$S$16,子育て関連マスタ!$I$26:$M$28,2,FALSE),0),
  AND(Q427=19,入力項目!$S$16&lt;&gt;"高専"),IFERROR(VLOOKUP(入力項目!$S$17,子育て関連マスタ!$I$32:$M$37,2,FALSE),0),
  AND(Q427=21,入力項目!$S$16="高専"),IFERROR(VLOOKUP(入力項目!$S$17,子育て関連マスタ!$I$32:$M$37,2,FALSE),0),
  Q427&gt;=22,0
  ),0),0
) +
IF(AND(Q427&gt;=1,Q427&lt;=15),IF($D427=入力項目!$S$8,入力項目!$S$3,0),0) +
IF(AND(Q427&gt;=1,Q427&lt;=15),IF($D427=5,入力項目!$S$4,0),0) +
IF(AND(Q427&gt;=1,Q427&lt;=15),IF($D427=12,入力項目!$S$5,0),0) +
IF(AND(入力項目!$S$7=$A427,入力項目!$S$8=$D427),子育て関連マスタ!$C$14,0) +
IFERROR(IF(AND(YEAR(EDATE(DATE(入力項目!$S$7,入力項目!$S$8,1),1))=$A427,MONTH(EDATE(DATE(入力項目!$S$7,入力項目!$S$8,1),1))=$D427),子育て関連マスタ!$C$15,0),0) +
IF(AND(OR(Q427=3,Q427=5,Q427=7),$D427=11),子育て関連マスタ!$C$17,0) +
IF(AND(Q427=20,$D427=1),子育て関連マスタ!$C$18,0) +
IF(AND(Q427=20,$D427=1),
IFERROR(_xlfn.IFS(
入力項目!$S$10="男",子育て関連マスタ!$C$18,
入力項目!$S$10="女",子育て関連マスタ!$C$19
),0),0
) +
IF(AND(Q427&gt;=入力項目!$S$18,Q427&lt;=入力項目!$S$19),入力項目!$S$20,0) +
IF(AND(Q427&gt;=入力項目!$S$21,Q427&lt;=入力項目!$S$22),入力項目!$S$23,0) +
IF(AND(Q427&gt;=入力項目!$S$24,Q427&lt;=入力項目!$S$25),入力項目!$S$26,0)
)</f>
        <v>0</v>
      </c>
      <c r="AF427">
        <f ca="1">-(
_xlfn.IFS(
R427&lt;=入力項目!$S$11,0,
AND(R427&gt;=入力項目!$S$11+1,R427&lt;=3),IFERROR(VLOOKUP(入力項目!$S$12,子育て関連マスタ!$I$4:$M$5,4,FALSE),0),
AND(R427&gt;=4,R427&lt;=6),IFERROR(VLOOKUP(入力項目!$S$13,子育て関連マスタ!$I$9:$M$12,4,FALSE),0),
AND(R427&gt;=7,R427&lt;=12),IFERROR(VLOOKUP(入力項目!$S$14,子育て関連マスタ!$I$16:$M$17,4,FALSE),0),
AND(R427&gt;=13,R427&lt;=15),IFERROR(VLOOKUP(入力項目!$S$15,子育て関連マスタ!$I$21:$M$22,4,FALSE),0),
AND(R427&gt;=16,R427&lt;=18),IFERROR(VLOOKUP(入力項目!$S$16,子育て関連マスタ!$I$26:$M$28,4,FALSE),0),
AND(R427&gt;=19,R427&lt;=20,入力項目!$S$16="高専"),IFERROR(VLOOKUP(入力項目!$S$16,子育て関連マスタ!$I$26:$M$28,4,FALSE),0),
AND(R427&gt;=19,R427&lt;=20,入力項目!$S$16&lt;&gt;"高専"),IFERROR(VLOOKUP(入力項目!$S$17,子育て関連マスタ!$I$32:$M$37,4,FALSE),0),
AND(R427&gt;=21,R427&lt;=22,入力項目!$S$16="高専"),IFERROR(VLOOKUP(入力項目!$S$17,子育て関連マスタ!$I$32:$M$34,4,FALSE),0),
AND(R427&gt;=21,R427&lt;=22,入力項目!$S$16&lt;&gt;"高専"),IFERROR(VLOOKUP(入力項目!$S$17,子育て関連マスタ!$I$32:$M$34,4,FALSE),0),
R427&gt;=23,0
) +
IF($D427=4,
  IFERROR(_xlfn.IFS(
  R427&lt;=入力項目!$S$11,0,
  AND(R427=入力項目!$S$11),IFERROR(VLOOKUP(入力項目!$S$12,子育て関連マスタ!$I$4:$M$5,2,FALSE),0),
  AND(R427=4),IFERROR(VLOOKUP(入力項目!$S$13,子育て関連マスタ!$I$9:$M$12,2,FALSE),0),
  AND(R427=7),IFERROR(VLOOKUP(入力項目!$S$14,子育て関連マスタ!$I$16:$M$17,2,FALSE),0),
  AND(R427=13),IFERROR(VLOOKUP(入力項目!$S$15,子育て関連マスタ!$I$21:$M$22,2,FALSE),0),
  AND(R427=16),IFERROR(VLOOKUP(入力項目!$S$16,子育て関連マスタ!$I$26:$M$28,2,FALSE),0),
  AND(R427=19,入力項目!$S$16&lt;&gt;"高専"),IFERROR(VLOOKUP(入力項目!$S$17,子育て関連マスタ!$I$32:$M$37,2,FALSE),0),
  AND(R427=21,入力項目!$S$16="高専"),IFERROR(VLOOKUP(入力項目!$S$17,子育て関連マスタ!$I$32:$M$37,2,FALSE),0),
  R427&gt;=22,0
  ),0),0
) +
IF(AND(R427&gt;=1,R427&lt;=15),IF($D427=入力項目!$S$8,入力項目!$S$3,0),0) +
IF(AND(R427&gt;=1,R427&lt;=15),IF($D427=5,入力項目!$S$4,0),0) +
IF(AND(R427&gt;=1,R427&lt;=15),IF($D427=12,入力項目!$S$5,0),0) +
IF(AND(入力項目!$S$7=$A427,入力項目!$S$8=$D427),子育て関連マスタ!$C$14,0) +
IFERROR(IF(AND(YEAR(EDATE(DATE(入力項目!$S$7,入力項目!$S$8,1),1))=$A427,MONTH(EDATE(DATE(入力項目!$S$7,入力項目!$S$8,1),1))=$D427),子育て関連マスタ!$C$15,0),0) +
IF(AND(OR(R427=3,R427=5,R427=7),$D427=11),子育て関連マスタ!$C$17,0) +
IF(AND(R427=20,$D427=1),子育て関連マスタ!$C$18,0) +
IF(AND(R427=20,$D427=1),
IFERROR(_xlfn.IFS(
入力項目!$S$10="男",子育て関連マスタ!$C$18,
入力項目!$S$10="女",子育て関連マスタ!$C$19
),0),0
) +
IF(AND(R427&gt;=入力項目!$S$18,R427&lt;=入力項目!$S$19),入力項目!$S$20,0) +
IF(AND(R427&gt;=入力項目!$S$21,R427&lt;=入力項目!$S$22),入力項目!$S$23,0) +
IF(AND(R427&gt;=入力項目!$S$24,R427&lt;=入力項目!$S$25),入力項目!$S$26,0)
)</f>
        <v>0</v>
      </c>
      <c r="AG427">
        <f ca="1">-(
_xlfn.IFS(
S427&lt;=入力項目!$S$11,0,
AND(S427&gt;=入力項目!$S$11+1,S427&lt;=3),IFERROR(VLOOKUP(入力項目!$S$12,子育て関連マスタ!$I$4:$M$5,4,FALSE),0),
AND(S427&gt;=4,S427&lt;=6),IFERROR(VLOOKUP(入力項目!$S$13,子育て関連マスタ!$I$9:$M$12,4,FALSE),0),
AND(S427&gt;=7,S427&lt;=12),IFERROR(VLOOKUP(入力項目!$S$14,子育て関連マスタ!$I$16:$M$17,4,FALSE),0),
AND(S427&gt;=13,S427&lt;=15),IFERROR(VLOOKUP(入力項目!$S$15,子育て関連マスタ!$I$21:$M$22,4,FALSE),0),
AND(S427&gt;=16,S427&lt;=18),IFERROR(VLOOKUP(入力項目!$S$16,子育て関連マスタ!$I$26:$M$28,4,FALSE),0),
AND(S427&gt;=19,S427&lt;=20,入力項目!$S$16="高専"),IFERROR(VLOOKUP(入力項目!$S$16,子育て関連マスタ!$I$26:$M$28,4,FALSE),0),
AND(S427&gt;=19,S427&lt;=20,入力項目!$S$16&lt;&gt;"高専"),IFERROR(VLOOKUP(入力項目!$S$17,子育て関連マスタ!$I$32:$M$37,4,FALSE),0),
AND(S427&gt;=21,S427&lt;=22,入力項目!$S$16="高専"),IFERROR(VLOOKUP(入力項目!$S$17,子育て関連マスタ!$I$32:$M$34,4,FALSE),0),
AND(S427&gt;=21,S427&lt;=22,入力項目!$S$16&lt;&gt;"高専"),IFERROR(VLOOKUP(入力項目!$S$17,子育て関連マスタ!$I$32:$M$34,4,FALSE),0),
S427&gt;=23,0
) +
IF($D427=4,
  IFERROR(_xlfn.IFS(
  S427&lt;=入力項目!$S$11,0,
  AND(S427=入力項目!$S$11),IFERROR(VLOOKUP(入力項目!$S$12,子育て関連マスタ!$I$4:$M$5,2,FALSE),0),
  AND(S427=4),IFERROR(VLOOKUP(入力項目!$S$13,子育て関連マスタ!$I$9:$M$12,2,FALSE),0),
  AND(S427=7),IFERROR(VLOOKUP(入力項目!$S$14,子育て関連マスタ!$I$16:$M$17,2,FALSE),0),
  AND(S427=13),IFERROR(VLOOKUP(入力項目!$S$15,子育て関連マスタ!$I$21:$M$22,2,FALSE),0),
  AND(S427=16),IFERROR(VLOOKUP(入力項目!$S$16,子育て関連マスタ!$I$26:$M$28,2,FALSE),0),
  AND(S427=19,入力項目!$S$16&lt;&gt;"高専"),IFERROR(VLOOKUP(入力項目!$S$17,子育て関連マスタ!$I$32:$M$37,2,FALSE),0),
  AND(S427=21,入力項目!$S$16="高専"),IFERROR(VLOOKUP(入力項目!$S$17,子育て関連マスタ!$I$32:$M$37,2,FALSE),0),
  S427&gt;=22,0
  ),0),0
) +
IF(AND(S427&gt;=1,S427&lt;=15),IF($D427=入力項目!$S$8,入力項目!$S$3,0),0) +
IF(AND(S427&gt;=1,S427&lt;=15),IF($D427=5,入力項目!$S$4,0),0) +
IF(AND(S427&gt;=1,S427&lt;=15),IF($D427=12,入力項目!$S$5,0),0) +
IF(AND(入力項目!$S$7=$A427,入力項目!$S$8=$D427),子育て関連マスタ!$C$14,0) +
IFERROR(IF(AND(YEAR(EDATE(DATE(入力項目!$S$7,入力項目!$S$8,1),1))=$A427,MONTH(EDATE(DATE(入力項目!$S$7,入力項目!$S$8,1),1))=$D427),子育て関連マスタ!$C$15,0),0) +
IF(AND(OR(S427=3,S427=5,S427=7),$D427=11),子育て関連マスタ!$C$17,0) +
IF(AND(S427=20,$D427=1),子育て関連マスタ!$C$18,0) +
IF(AND(S427=20,$D427=1),
IFERROR(_xlfn.IFS(
入力項目!$S$10="男",子育て関連マスタ!$C$18,
入力項目!$S$10="女",子育て関連マスタ!$C$19
),0),0
) +
IF(AND(S427&gt;=入力項目!$S$18,S427&lt;=入力項目!$S$19),入力項目!$S$20,0) +
IF(AND(S427&gt;=入力項目!$S$21,S427&lt;=入力項目!$S$22),入力項目!$S$23,0) +
IF(AND(S427&gt;=入力項目!$S$24,S427&lt;=入力項目!$S$25),入力項目!$S$26,0)
)</f>
        <v>0</v>
      </c>
      <c r="AH427">
        <f ca="1">-(
_xlfn.IFS(
T427&lt;=入力項目!$S$11,0,
AND(T427&gt;=入力項目!$S$11+1,T427&lt;=3),IFERROR(VLOOKUP(入力項目!$S$12,子育て関連マスタ!$I$4:$M$5,4,FALSE),0),
AND(T427&gt;=4,T427&lt;=6),IFERROR(VLOOKUP(入力項目!$S$13,子育て関連マスタ!$I$9:$M$12,4,FALSE),0),
AND(T427&gt;=7,T427&lt;=12),IFERROR(VLOOKUP(入力項目!$S$14,子育て関連マスタ!$I$16:$M$17,4,FALSE),0),
AND(T427&gt;=13,T427&lt;=15),IFERROR(VLOOKUP(入力項目!$S$15,子育て関連マスタ!$I$21:$M$22,4,FALSE),0),
AND(T427&gt;=16,T427&lt;=18),IFERROR(VLOOKUP(入力項目!$S$16,子育て関連マスタ!$I$26:$M$28,4,FALSE),0),
AND(T427&gt;=19,T427&lt;=20,入力項目!$S$16="高専"),IFERROR(VLOOKUP(入力項目!$S$16,子育て関連マスタ!$I$26:$M$28,4,FALSE),0),
AND(T427&gt;=19,T427&lt;=20,入力項目!$S$16&lt;&gt;"高専"),IFERROR(VLOOKUP(入力項目!$S$17,子育て関連マスタ!$I$32:$M$37,4,FALSE),0),
AND(T427&gt;=21,T427&lt;=22,入力項目!$S$16="高専"),IFERROR(VLOOKUP(入力項目!$S$17,子育て関連マスタ!$I$32:$M$34,4,FALSE),0),
AND(T427&gt;=21,T427&lt;=22,入力項目!$S$16&lt;&gt;"高専"),IFERROR(VLOOKUP(入力項目!$S$17,子育て関連マスタ!$I$32:$M$34,4,FALSE),0),
T427&gt;=23,0
) +
IF($D427=4,
  IFERROR(_xlfn.IFS(
  T427&lt;=入力項目!$S$11,0,
  AND(T427=入力項目!$S$11),IFERROR(VLOOKUP(入力項目!$S$12,子育て関連マスタ!$I$4:$M$5,2,FALSE),0),
  AND(T427=4),IFERROR(VLOOKUP(入力項目!$S$13,子育て関連マスタ!$I$9:$M$12,2,FALSE),0),
  AND(T427=7),IFERROR(VLOOKUP(入力項目!$S$14,子育て関連マスタ!$I$16:$M$17,2,FALSE),0),
  AND(T427=13),IFERROR(VLOOKUP(入力項目!$S$15,子育て関連マスタ!$I$21:$M$22,2,FALSE),0),
  AND(T427=16),IFERROR(VLOOKUP(入力項目!$S$16,子育て関連マスタ!$I$26:$M$28,2,FALSE),0),
  AND(T427=19,入力項目!$S$16&lt;&gt;"高専"),IFERROR(VLOOKUP(入力項目!$S$17,子育て関連マスタ!$I$32:$M$37,2,FALSE),0),
  AND(T427=21,入力項目!$S$16="高専"),IFERROR(VLOOKUP(入力項目!$S$17,子育て関連マスタ!$I$32:$M$37,2,FALSE),0),
  T427&gt;=22,0
  ),0),0
) +
IF(AND(T427&gt;=1,T427&lt;=15),IF($D427=入力項目!$S$8,入力項目!$S$3,0),0) +
IF(AND(T427&gt;=1,T427&lt;=15),IF($D427=5,入力項目!$S$4,0),0) +
IF(AND(T427&gt;=1,T427&lt;=15),IF($D427=12,入力項目!$S$5,0),0) +
IF(AND(入力項目!$S$7=$A427,入力項目!$S$8=$D427),子育て関連マスタ!$C$14,0) +
IFERROR(IF(AND(YEAR(EDATE(DATE(入力項目!$S$7,入力項目!$S$8,1),1))=$A427,MONTH(EDATE(DATE(入力項目!$S$7,入力項目!$S$8,1),1))=$D427),子育て関連マスタ!$C$15,0),0) +
IF(AND(OR(T427=3,T427=5,T427=7),$D427=11),子育て関連マスタ!$C$17,0) +
IF(AND(T427=20,$D427=1),子育て関連マスタ!$C$18,0) +
IF(AND(T427=20,$D427=1),
IFERROR(_xlfn.IFS(
入力項目!$S$10="男",子育て関連マスタ!$C$18,
入力項目!$S$10="女",子育て関連マスタ!$C$19
),0),0
) +
IF(AND(T427&gt;=入力項目!$S$18,T427&lt;=入力項目!$S$19),入力項目!$S$20,0) +
IF(AND(T427&gt;=入力項目!$S$21,T427&lt;=入力項目!$S$22),入力項目!$S$23,0) +
IF(AND(T427&gt;=入力項目!$S$24,T427&lt;=入力項目!$S$25),入力項目!$S$26,0)
)</f>
        <v>0</v>
      </c>
      <c r="AI427">
        <f ca="1">-(
_xlfn.IFS(
U427&lt;=入力項目!$S$11,0,
AND(U427&gt;=入力項目!$S$11+1,U427&lt;=3),IFERROR(VLOOKUP(入力項目!$S$12,子育て関連マスタ!$I$4:$M$5,4,FALSE),0),
AND(U427&gt;=4,U427&lt;=6),IFERROR(VLOOKUP(入力項目!$S$13,子育て関連マスタ!$I$9:$M$12,4,FALSE),0),
AND(U427&gt;=7,U427&lt;=12),IFERROR(VLOOKUP(入力項目!$S$14,子育て関連マスタ!$I$16:$M$17,4,FALSE),0),
AND(U427&gt;=13,U427&lt;=15),IFERROR(VLOOKUP(入力項目!$S$15,子育て関連マスタ!$I$21:$M$22,4,FALSE),0),
AND(U427&gt;=16,U427&lt;=18),IFERROR(VLOOKUP(入力項目!$S$16,子育て関連マスタ!$I$26:$M$28,4,FALSE),0),
AND(U427&gt;=19,U427&lt;=20,入力項目!$S$16="高専"),IFERROR(VLOOKUP(入力項目!$S$16,子育て関連マスタ!$I$26:$M$28,4,FALSE),0),
AND(U427&gt;=19,U427&lt;=20,入力項目!$S$16&lt;&gt;"高専"),IFERROR(VLOOKUP(入力項目!$S$17,子育て関連マスタ!$I$32:$M$37,4,FALSE),0),
AND(U427&gt;=21,U427&lt;=22,入力項目!$S$16="高専"),IFERROR(VLOOKUP(入力項目!$S$17,子育て関連マスタ!$I$32:$M$34,4,FALSE),0),
AND(U427&gt;=21,U427&lt;=22,入力項目!$S$16&lt;&gt;"高専"),IFERROR(VLOOKUP(入力項目!$S$17,子育て関連マスタ!$I$32:$M$34,4,FALSE),0),
U427&gt;=23,0
) +
IF($D427=4,
  IFERROR(_xlfn.IFS(
  U427&lt;=入力項目!$S$11,0,
  AND(U427=入力項目!$S$11),IFERROR(VLOOKUP(入力項目!$S$12,子育て関連マスタ!$I$4:$M$5,2,FALSE),0),
  AND(U427=4),IFERROR(VLOOKUP(入力項目!$S$13,子育て関連マスタ!$I$9:$M$12,2,FALSE),0),
  AND(U427=7),IFERROR(VLOOKUP(入力項目!$S$14,子育て関連マスタ!$I$16:$M$17,2,FALSE),0),
  AND(U427=13),IFERROR(VLOOKUP(入力項目!$S$15,子育て関連マスタ!$I$21:$M$22,2,FALSE),0),
  AND(U427=16),IFERROR(VLOOKUP(入力項目!$S$16,子育て関連マスタ!$I$26:$M$28,2,FALSE),0),
  AND(U427=19,入力項目!$S$16&lt;&gt;"高専"),IFERROR(VLOOKUP(入力項目!$S$17,子育て関連マスタ!$I$32:$M$37,2,FALSE),0),
  AND(U427=21,入力項目!$S$16="高専"),IFERROR(VLOOKUP(入力項目!$S$17,子育て関連マスタ!$I$32:$M$37,2,FALSE),0),
  U427&gt;=22,0
  ),0),0
) +
IF(AND(U427&gt;=1,U427&lt;=15),IF($D427=入力項目!$S$8,入力項目!$S$3,0),0) +
IF(AND(U427&gt;=1,U427&lt;=15),IF($D427=5,入力項目!$S$4,0),0) +
IF(AND(U427&gt;=1,U427&lt;=15),IF($D427=12,入力項目!$S$5,0),0) +
IF(AND(入力項目!$S$7=$A427,入力項目!$S$8=$D427),子育て関連マスタ!$C$14,0) +
IFERROR(IF(AND(YEAR(EDATE(DATE(入力項目!$S$7,入力項目!$S$8,1),1))=$A427,MONTH(EDATE(DATE(入力項目!$S$7,入力項目!$S$8,1),1))=$D427),子育て関連マスタ!$C$15,0),0) +
IF(AND(OR(U427=3,U427=5,U427=7),$D427=11),子育て関連マスタ!$C$17,0) +
IF(AND(U427=20,$D427=1),子育て関連マスタ!$C$18,0) +
IF(AND(U427=20,$D427=1),
IFERROR(_xlfn.IFS(
入力項目!$S$10="男",子育て関連マスタ!$C$18,
入力項目!$S$10="女",子育て関連マスタ!$C$19
),0),0
) +
IF(AND(U427&gt;=入力項目!$S$18,U427&lt;=入力項目!$S$19),入力項目!$S$20,0) +
IF(AND(U427&gt;=入力項目!$S$21,U427&lt;=入力項目!$S$22),入力項目!$S$23,0) +
IF(AND(U427&gt;=入力項目!$S$24,U427&lt;=入力項目!$S$25),入力項目!$S$26,0)
)</f>
        <v>0</v>
      </c>
      <c r="AJ427" s="10">
        <f ca="1">-VLOOKUP($D427,月別収支!$A$2:$H$13,7,FALSE)</f>
        <v>-20000</v>
      </c>
    </row>
    <row r="428" spans="1:36" x14ac:dyDescent="0.4">
      <c r="A428">
        <f t="shared" ref="A428:A491" ca="1" si="122">IF(D428=1,A427+1,A427)</f>
        <v>2060</v>
      </c>
      <c r="B428">
        <f t="shared" ca="1" si="112"/>
        <v>2059</v>
      </c>
      <c r="C428">
        <f t="shared" ca="1" si="113"/>
        <v>36</v>
      </c>
      <c r="D428">
        <f t="shared" ref="D428:D491" ca="1" si="123">IF(D427=12,1,D427+1)</f>
        <v>2</v>
      </c>
      <c r="E428" t="str">
        <f t="shared" ca="1" si="107"/>
        <v>2060年2月</v>
      </c>
      <c r="F428">
        <f ca="1">IF(OR(入力項目!$N$5&lt;$A428,AND(入力項目!$N$5=$A428,入力項目!$N$6&lt;$D428)),IF(F427=0,1,IF(G428=12,F427+1,F427)),0)</f>
        <v>35</v>
      </c>
      <c r="G428">
        <f ca="1">IF(OR(入力項目!$N$5&lt;$A428,AND(入力項目!$N$5=$A428,入力項目!$N$6&lt;$D428)),IF(G427=12,1,G427+1),0)</f>
        <v>4</v>
      </c>
      <c r="H428" t="str">
        <f t="shared" ca="1" si="108"/>
        <v>35_4</v>
      </c>
      <c r="I428">
        <f ca="1">IF(
  IFERROR(AND($C428&gt;0,MOD($C428,入力項目!$N$22)=0,$D428=入力項目!$N$23), FALSE),
  1,
  IF(
    AND(I427&gt;0,J427=12),
    IF(I427=入力項目!$N$28, 0, I427+1),
    I427
  )
)</f>
        <v>1</v>
      </c>
      <c r="J428">
        <f ca="1">IF($D428=入力項目!$N$23,1,IFERROR(J427+1,1))</f>
        <v>9</v>
      </c>
      <c r="K428" t="str">
        <f t="shared" ca="1" si="109"/>
        <v>1_9</v>
      </c>
      <c r="L428">
        <f ca="1">L427+IF(入力項目!$D$4=$D428,1,0)</f>
        <v>64</v>
      </c>
      <c r="M428" t="str">
        <f t="shared" ca="1" si="110"/>
        <v>64歳</v>
      </c>
      <c r="N428">
        <f t="shared" ca="1" si="114"/>
        <v>65</v>
      </c>
      <c r="O428" t="str">
        <f t="shared" ca="1" si="111"/>
        <v>65歳</v>
      </c>
      <c r="P428">
        <f t="shared" ca="1" si="115"/>
        <v>39</v>
      </c>
      <c r="Q428">
        <f t="shared" ca="1" si="116"/>
        <v>37</v>
      </c>
      <c r="R428">
        <f t="shared" ca="1" si="117"/>
        <v>2060</v>
      </c>
      <c r="S428">
        <f t="shared" ca="1" si="118"/>
        <v>2060</v>
      </c>
      <c r="T428">
        <f t="shared" ca="1" si="119"/>
        <v>2060</v>
      </c>
      <c r="U428">
        <f t="shared" ca="1" si="120"/>
        <v>2060</v>
      </c>
      <c r="V428" s="10">
        <f t="shared" ca="1" si="121"/>
        <v>53828965</v>
      </c>
      <c r="W428" s="10">
        <f ca="1">IF($L428&lt;その他マスタ!$B$1,VLOOKUP($D428,月別収支!$A$2:$H$13,2,FALSE),その他マスタ!$B$3)+IF(AND($L428=その他マスタ!$B$1,入力項目!$I$9="あり",$D428=入力項目!$D$4),その他マスタ!$B$2,0)</f>
        <v>300000</v>
      </c>
      <c r="X428" s="10">
        <f ca="1">-IF(入力項目!$K$5=TRUE,
IF($F428+$G428&lt;3,VLOOKUP($D428,月別収支!$A$2:$H$13,8,FALSE),0)+IFERROR(VLOOKUP($H428,住宅ローン計算!C:P,13,FALSE),0)+IF($F428&gt;1,IF(OR($G428=3,$G428=6,$G428=9,$G428=12),ROUNDUP(入力項目!$N$18/4,0),0),0),
VLOOKUP($D428,月別収支!$A$2:$H$13,8,FALSE))</f>
        <v>-53590</v>
      </c>
      <c r="Y428" s="10">
        <f ca="1">-VLOOKUP($D428,月別収支!$A$2:$H$13,3,FALSE)</f>
        <v>-75000</v>
      </c>
      <c r="Z428" s="10">
        <f ca="1">-VLOOKUP($D428,月別収支!$A$2:$H$13,4,FALSE)</f>
        <v>-27000</v>
      </c>
      <c r="AA428" s="10">
        <f ca="1">-VLOOKUP($D428,月別収支!$A$2:$H$13,6,FALSE)</f>
        <v>-10000</v>
      </c>
      <c r="AB428" s="10">
        <f ca="1">-(
VLOOKUP($D428,月別収支!$A$2:$H$13,5,FALSE)+IF(AND(入力項目!$I$27&lt;=$A428,ISEVEN($A428-入力項目!$I$27),入力項目!$I$28=$D428),入力項目!$I$26,0)
+IF(入力項目!$K$26=TRUE,
IFERROR(VLOOKUP($K428,マイカーローン計算!C:P,13,FALSE),0),
IFERROR(
  IF(AND($C428&gt;0,MOD($C428,入力項目!$N$22)=0,$D428=入力項目!$N$23),入力項目!$N$24,0),
 0
)
)
)</f>
        <v>-20000</v>
      </c>
      <c r="AC428" s="10">
        <f ca="1">-IF($A428&lt;入力項目!$N$33,入力項目!$N$35,IF(AND($A428=入力項目!$N$33,$D428&lt;=入力項目!$N$34),入力項目!$N$35,0))</f>
        <v>0</v>
      </c>
      <c r="AD428">
        <f ca="1">-(
_xlfn.IFS(
P428&lt;=入力項目!$S$11,0,
AND(P428&gt;=入力項目!$S$11+1,P428&lt;=3),IFERROR(VLOOKUP(入力項目!$S$12,子育て関連マスタ!$I$4:$M$5,4,FALSE),0),
AND(P428&gt;=4,P428&lt;=6),IFERROR(VLOOKUP(入力項目!$S$13,子育て関連マスタ!$I$9:$M$12,4,FALSE),0),
AND(P428&gt;=7,P428&lt;=12),IFERROR(VLOOKUP(入力項目!$S$14,子育て関連マスタ!$I$16:$M$17,4,FALSE),0),
AND(P428&gt;=13,P428&lt;=15),IFERROR(VLOOKUP(入力項目!$S$15,子育て関連マスタ!$I$21:$M$22,4,FALSE),0),
AND(P428&gt;=16,P428&lt;=18),IFERROR(VLOOKUP(入力項目!$S$16,子育て関連マスタ!$I$26:$M$28,4,FALSE),0),
AND(P428&gt;=19,P428&lt;=20,入力項目!$S$16="高専"),IFERROR(VLOOKUP(入力項目!$S$16,子育て関連マスタ!$I$26:$M$28,4,FALSE),0),
AND(P428&gt;=19,P428&lt;=20,入力項目!$S$16&lt;&gt;"高専"),IFERROR(VLOOKUP(入力項目!$S$17,子育て関連マスタ!$I$32:$M$37,4,FALSE),0),
AND(P428&gt;=21,P428&lt;=22,入力項目!$S$16="高専"),IFERROR(VLOOKUP(入力項目!$S$17,子育て関連マスタ!$I$32:$M$34,4,FALSE),0),
AND(P428&gt;=21,P428&lt;=22,入力項目!$S$16&lt;&gt;"高専"),IFERROR(VLOOKUP(入力項目!$S$17,子育て関連マスタ!$I$32:$M$34,4,FALSE),0),
P428&gt;=23,0
) +
IF($D428=4,
  IFERROR(_xlfn.IFS(
  P428&lt;=入力項目!$S$11,0,
  AND(P428=入力項目!$S$11),IFERROR(VLOOKUP(入力項目!$S$12,子育て関連マスタ!$I$4:$M$5,2,FALSE),0),
  AND(P428=4),IFERROR(VLOOKUP(入力項目!$S$13,子育て関連マスタ!$I$9:$M$12,2,FALSE),0),
  AND(P428=7),IFERROR(VLOOKUP(入力項目!$S$14,子育て関連マスタ!$I$16:$M$17,2,FALSE),0),
  AND(P428=13),IFERROR(VLOOKUP(入力項目!$S$15,子育て関連マスタ!$I$21:$M$22,2,FALSE),0),
  AND(P428=16),IFERROR(VLOOKUP(入力項目!$S$16,子育て関連マスタ!$I$26:$M$28,2,FALSE),0),
  AND(P428=19,入力項目!$S$16&lt;&gt;"高専"),IFERROR(VLOOKUP(入力項目!$S$17,子育て関連マスタ!$I$32:$M$37,2,FALSE),0),
  AND(P428=21,入力項目!$S$16="高専"),IFERROR(VLOOKUP(入力項目!$S$17,子育て関連マスタ!$I$32:$M$37,2,FALSE),0),
  P428&gt;=22,0
  ),0),0
) +
IF(AND(P428&gt;=1,P428&lt;=15),IF($D428=入力項目!$S$8,入力項目!$S$3,0),0) +
IF(AND(P428&gt;=1,P428&lt;=15),IF($D428=5,入力項目!$S$4,0),0) +
IF(AND(P428&gt;=1,P428&lt;=15),IF($D428=12,入力項目!$S$5,0),0) +
IF(AND(入力項目!$S$7=$A428,入力項目!$S$8=$D428),子育て関連マスタ!$C$14,0) +
IFERROR(IF(AND(YEAR(EDATE(DATE(入力項目!$S$7,入力項目!$S$8,1),1))=$A428,MONTH(EDATE(DATE(入力項目!$S$7,入力項目!$S$8,1),1))=$D428),子育て関連マスタ!$C$15,0),0) +
IF(AND(OR(P428=3,P428=5,P428=7),$D428=11),子育て関連マスタ!$C$17,0) +
IF(AND(P428=20,$D428=1),子育て関連マスタ!$C$18,0) +
IF(AND(P428=20,$D428=1),
IFERROR(_xlfn.IFS(
入力項目!$S$10="男",子育て関連マスタ!$C$18,
入力項目!$S$10="女",子育て関連マスタ!$C$19
),0),0
) +
IF(AND(P428&gt;=入力項目!$S$18,P428&lt;=入力項目!$S$19),入力項目!$S$20,0) +
IF(AND(P428&gt;=入力項目!$S$21,P428&lt;=入力項目!$S$22),入力項目!$S$23,0) +
IF(AND(P428&gt;=入力項目!$S$24,P428&lt;=入力項目!$S$25),入力項目!$S$26,0)
)</f>
        <v>0</v>
      </c>
      <c r="AE428">
        <f ca="1">-(
_xlfn.IFS(
Q428&lt;=入力項目!$S$11,0,
AND(Q428&gt;=入力項目!$S$11+1,Q428&lt;=3),IFERROR(VLOOKUP(入力項目!$S$12,子育て関連マスタ!$I$4:$M$5,4,FALSE),0),
AND(Q428&gt;=4,Q428&lt;=6),IFERROR(VLOOKUP(入力項目!$S$13,子育て関連マスタ!$I$9:$M$12,4,FALSE),0),
AND(Q428&gt;=7,Q428&lt;=12),IFERROR(VLOOKUP(入力項目!$S$14,子育て関連マスタ!$I$16:$M$17,4,FALSE),0),
AND(Q428&gt;=13,Q428&lt;=15),IFERROR(VLOOKUP(入力項目!$S$15,子育て関連マスタ!$I$21:$M$22,4,FALSE),0),
AND(Q428&gt;=16,Q428&lt;=18),IFERROR(VLOOKUP(入力項目!$S$16,子育て関連マスタ!$I$26:$M$28,4,FALSE),0),
AND(Q428&gt;=19,Q428&lt;=20,入力項目!$S$16="高専"),IFERROR(VLOOKUP(入力項目!$S$16,子育て関連マスタ!$I$26:$M$28,4,FALSE),0),
AND(Q428&gt;=19,Q428&lt;=20,入力項目!$S$16&lt;&gt;"高専"),IFERROR(VLOOKUP(入力項目!$S$17,子育て関連マスタ!$I$32:$M$37,4,FALSE),0),
AND(Q428&gt;=21,Q428&lt;=22,入力項目!$S$16="高専"),IFERROR(VLOOKUP(入力項目!$S$17,子育て関連マスタ!$I$32:$M$34,4,FALSE),0),
AND(Q428&gt;=21,Q428&lt;=22,入力項目!$S$16&lt;&gt;"高専"),IFERROR(VLOOKUP(入力項目!$S$17,子育て関連マスタ!$I$32:$M$34,4,FALSE),0),
Q428&gt;=23,0
) +
IF($D428=4,
  IFERROR(_xlfn.IFS(
  Q428&lt;=入力項目!$S$11,0,
  AND(Q428=入力項目!$S$11),IFERROR(VLOOKUP(入力項目!$S$12,子育て関連マスタ!$I$4:$M$5,2,FALSE),0),
  AND(Q428=4),IFERROR(VLOOKUP(入力項目!$S$13,子育て関連マスタ!$I$9:$M$12,2,FALSE),0),
  AND(Q428=7),IFERROR(VLOOKUP(入力項目!$S$14,子育て関連マスタ!$I$16:$M$17,2,FALSE),0),
  AND(Q428=13),IFERROR(VLOOKUP(入力項目!$S$15,子育て関連マスタ!$I$21:$M$22,2,FALSE),0),
  AND(Q428=16),IFERROR(VLOOKUP(入力項目!$S$16,子育て関連マスタ!$I$26:$M$28,2,FALSE),0),
  AND(Q428=19,入力項目!$S$16&lt;&gt;"高専"),IFERROR(VLOOKUP(入力項目!$S$17,子育て関連マスタ!$I$32:$M$37,2,FALSE),0),
  AND(Q428=21,入力項目!$S$16="高専"),IFERROR(VLOOKUP(入力項目!$S$17,子育て関連マスタ!$I$32:$M$37,2,FALSE),0),
  Q428&gt;=22,0
  ),0),0
) +
IF(AND(Q428&gt;=1,Q428&lt;=15),IF($D428=入力項目!$S$8,入力項目!$S$3,0),0) +
IF(AND(Q428&gt;=1,Q428&lt;=15),IF($D428=5,入力項目!$S$4,0),0) +
IF(AND(Q428&gt;=1,Q428&lt;=15),IF($D428=12,入力項目!$S$5,0),0) +
IF(AND(入力項目!$S$7=$A428,入力項目!$S$8=$D428),子育て関連マスタ!$C$14,0) +
IFERROR(IF(AND(YEAR(EDATE(DATE(入力項目!$S$7,入力項目!$S$8,1),1))=$A428,MONTH(EDATE(DATE(入力項目!$S$7,入力項目!$S$8,1),1))=$D428),子育て関連マスタ!$C$15,0),0) +
IF(AND(OR(Q428=3,Q428=5,Q428=7),$D428=11),子育て関連マスタ!$C$17,0) +
IF(AND(Q428=20,$D428=1),子育て関連マスタ!$C$18,0) +
IF(AND(Q428=20,$D428=1),
IFERROR(_xlfn.IFS(
入力項目!$S$10="男",子育て関連マスタ!$C$18,
入力項目!$S$10="女",子育て関連マスタ!$C$19
),0),0
) +
IF(AND(Q428&gt;=入力項目!$S$18,Q428&lt;=入力項目!$S$19),入力項目!$S$20,0) +
IF(AND(Q428&gt;=入力項目!$S$21,Q428&lt;=入力項目!$S$22),入力項目!$S$23,0) +
IF(AND(Q428&gt;=入力項目!$S$24,Q428&lt;=入力項目!$S$25),入力項目!$S$26,0)
)</f>
        <v>0</v>
      </c>
      <c r="AF428">
        <f ca="1">-(
_xlfn.IFS(
R428&lt;=入力項目!$S$11,0,
AND(R428&gt;=入力項目!$S$11+1,R428&lt;=3),IFERROR(VLOOKUP(入力項目!$S$12,子育て関連マスタ!$I$4:$M$5,4,FALSE),0),
AND(R428&gt;=4,R428&lt;=6),IFERROR(VLOOKUP(入力項目!$S$13,子育て関連マスタ!$I$9:$M$12,4,FALSE),0),
AND(R428&gt;=7,R428&lt;=12),IFERROR(VLOOKUP(入力項目!$S$14,子育て関連マスタ!$I$16:$M$17,4,FALSE),0),
AND(R428&gt;=13,R428&lt;=15),IFERROR(VLOOKUP(入力項目!$S$15,子育て関連マスタ!$I$21:$M$22,4,FALSE),0),
AND(R428&gt;=16,R428&lt;=18),IFERROR(VLOOKUP(入力項目!$S$16,子育て関連マスタ!$I$26:$M$28,4,FALSE),0),
AND(R428&gt;=19,R428&lt;=20,入力項目!$S$16="高専"),IFERROR(VLOOKUP(入力項目!$S$16,子育て関連マスタ!$I$26:$M$28,4,FALSE),0),
AND(R428&gt;=19,R428&lt;=20,入力項目!$S$16&lt;&gt;"高専"),IFERROR(VLOOKUP(入力項目!$S$17,子育て関連マスタ!$I$32:$M$37,4,FALSE),0),
AND(R428&gt;=21,R428&lt;=22,入力項目!$S$16="高専"),IFERROR(VLOOKUP(入力項目!$S$17,子育て関連マスタ!$I$32:$M$34,4,FALSE),0),
AND(R428&gt;=21,R428&lt;=22,入力項目!$S$16&lt;&gt;"高専"),IFERROR(VLOOKUP(入力項目!$S$17,子育て関連マスタ!$I$32:$M$34,4,FALSE),0),
R428&gt;=23,0
) +
IF($D428=4,
  IFERROR(_xlfn.IFS(
  R428&lt;=入力項目!$S$11,0,
  AND(R428=入力項目!$S$11),IFERROR(VLOOKUP(入力項目!$S$12,子育て関連マスタ!$I$4:$M$5,2,FALSE),0),
  AND(R428=4),IFERROR(VLOOKUP(入力項目!$S$13,子育て関連マスタ!$I$9:$M$12,2,FALSE),0),
  AND(R428=7),IFERROR(VLOOKUP(入力項目!$S$14,子育て関連マスタ!$I$16:$M$17,2,FALSE),0),
  AND(R428=13),IFERROR(VLOOKUP(入力項目!$S$15,子育て関連マスタ!$I$21:$M$22,2,FALSE),0),
  AND(R428=16),IFERROR(VLOOKUP(入力項目!$S$16,子育て関連マスタ!$I$26:$M$28,2,FALSE),0),
  AND(R428=19,入力項目!$S$16&lt;&gt;"高専"),IFERROR(VLOOKUP(入力項目!$S$17,子育て関連マスタ!$I$32:$M$37,2,FALSE),0),
  AND(R428=21,入力項目!$S$16="高専"),IFERROR(VLOOKUP(入力項目!$S$17,子育て関連マスタ!$I$32:$M$37,2,FALSE),0),
  R428&gt;=22,0
  ),0),0
) +
IF(AND(R428&gt;=1,R428&lt;=15),IF($D428=入力項目!$S$8,入力項目!$S$3,0),0) +
IF(AND(R428&gt;=1,R428&lt;=15),IF($D428=5,入力項目!$S$4,0),0) +
IF(AND(R428&gt;=1,R428&lt;=15),IF($D428=12,入力項目!$S$5,0),0) +
IF(AND(入力項目!$S$7=$A428,入力項目!$S$8=$D428),子育て関連マスタ!$C$14,0) +
IFERROR(IF(AND(YEAR(EDATE(DATE(入力項目!$S$7,入力項目!$S$8,1),1))=$A428,MONTH(EDATE(DATE(入力項目!$S$7,入力項目!$S$8,1),1))=$D428),子育て関連マスタ!$C$15,0),0) +
IF(AND(OR(R428=3,R428=5,R428=7),$D428=11),子育て関連マスタ!$C$17,0) +
IF(AND(R428=20,$D428=1),子育て関連マスタ!$C$18,0) +
IF(AND(R428=20,$D428=1),
IFERROR(_xlfn.IFS(
入力項目!$S$10="男",子育て関連マスタ!$C$18,
入力項目!$S$10="女",子育て関連マスタ!$C$19
),0),0
) +
IF(AND(R428&gt;=入力項目!$S$18,R428&lt;=入力項目!$S$19),入力項目!$S$20,0) +
IF(AND(R428&gt;=入力項目!$S$21,R428&lt;=入力項目!$S$22),入力項目!$S$23,0) +
IF(AND(R428&gt;=入力項目!$S$24,R428&lt;=入力項目!$S$25),入力項目!$S$26,0)
)</f>
        <v>0</v>
      </c>
      <c r="AG428">
        <f ca="1">-(
_xlfn.IFS(
S428&lt;=入力項目!$S$11,0,
AND(S428&gt;=入力項目!$S$11+1,S428&lt;=3),IFERROR(VLOOKUP(入力項目!$S$12,子育て関連マスタ!$I$4:$M$5,4,FALSE),0),
AND(S428&gt;=4,S428&lt;=6),IFERROR(VLOOKUP(入力項目!$S$13,子育て関連マスタ!$I$9:$M$12,4,FALSE),0),
AND(S428&gt;=7,S428&lt;=12),IFERROR(VLOOKUP(入力項目!$S$14,子育て関連マスタ!$I$16:$M$17,4,FALSE),0),
AND(S428&gt;=13,S428&lt;=15),IFERROR(VLOOKUP(入力項目!$S$15,子育て関連マスタ!$I$21:$M$22,4,FALSE),0),
AND(S428&gt;=16,S428&lt;=18),IFERROR(VLOOKUP(入力項目!$S$16,子育て関連マスタ!$I$26:$M$28,4,FALSE),0),
AND(S428&gt;=19,S428&lt;=20,入力項目!$S$16="高専"),IFERROR(VLOOKUP(入力項目!$S$16,子育て関連マスタ!$I$26:$M$28,4,FALSE),0),
AND(S428&gt;=19,S428&lt;=20,入力項目!$S$16&lt;&gt;"高専"),IFERROR(VLOOKUP(入力項目!$S$17,子育て関連マスタ!$I$32:$M$37,4,FALSE),0),
AND(S428&gt;=21,S428&lt;=22,入力項目!$S$16="高専"),IFERROR(VLOOKUP(入力項目!$S$17,子育て関連マスタ!$I$32:$M$34,4,FALSE),0),
AND(S428&gt;=21,S428&lt;=22,入力項目!$S$16&lt;&gt;"高専"),IFERROR(VLOOKUP(入力項目!$S$17,子育て関連マスタ!$I$32:$M$34,4,FALSE),0),
S428&gt;=23,0
) +
IF($D428=4,
  IFERROR(_xlfn.IFS(
  S428&lt;=入力項目!$S$11,0,
  AND(S428=入力項目!$S$11),IFERROR(VLOOKUP(入力項目!$S$12,子育て関連マスタ!$I$4:$M$5,2,FALSE),0),
  AND(S428=4),IFERROR(VLOOKUP(入力項目!$S$13,子育て関連マスタ!$I$9:$M$12,2,FALSE),0),
  AND(S428=7),IFERROR(VLOOKUP(入力項目!$S$14,子育て関連マスタ!$I$16:$M$17,2,FALSE),0),
  AND(S428=13),IFERROR(VLOOKUP(入力項目!$S$15,子育て関連マスタ!$I$21:$M$22,2,FALSE),0),
  AND(S428=16),IFERROR(VLOOKUP(入力項目!$S$16,子育て関連マスタ!$I$26:$M$28,2,FALSE),0),
  AND(S428=19,入力項目!$S$16&lt;&gt;"高専"),IFERROR(VLOOKUP(入力項目!$S$17,子育て関連マスタ!$I$32:$M$37,2,FALSE),0),
  AND(S428=21,入力項目!$S$16="高専"),IFERROR(VLOOKUP(入力項目!$S$17,子育て関連マスタ!$I$32:$M$37,2,FALSE),0),
  S428&gt;=22,0
  ),0),0
) +
IF(AND(S428&gt;=1,S428&lt;=15),IF($D428=入力項目!$S$8,入力項目!$S$3,0),0) +
IF(AND(S428&gt;=1,S428&lt;=15),IF($D428=5,入力項目!$S$4,0),0) +
IF(AND(S428&gt;=1,S428&lt;=15),IF($D428=12,入力項目!$S$5,0),0) +
IF(AND(入力項目!$S$7=$A428,入力項目!$S$8=$D428),子育て関連マスタ!$C$14,0) +
IFERROR(IF(AND(YEAR(EDATE(DATE(入力項目!$S$7,入力項目!$S$8,1),1))=$A428,MONTH(EDATE(DATE(入力項目!$S$7,入力項目!$S$8,1),1))=$D428),子育て関連マスタ!$C$15,0),0) +
IF(AND(OR(S428=3,S428=5,S428=7),$D428=11),子育て関連マスタ!$C$17,0) +
IF(AND(S428=20,$D428=1),子育て関連マスタ!$C$18,0) +
IF(AND(S428=20,$D428=1),
IFERROR(_xlfn.IFS(
入力項目!$S$10="男",子育て関連マスタ!$C$18,
入力項目!$S$10="女",子育て関連マスタ!$C$19
),0),0
) +
IF(AND(S428&gt;=入力項目!$S$18,S428&lt;=入力項目!$S$19),入力項目!$S$20,0) +
IF(AND(S428&gt;=入力項目!$S$21,S428&lt;=入力項目!$S$22),入力項目!$S$23,0) +
IF(AND(S428&gt;=入力項目!$S$24,S428&lt;=入力項目!$S$25),入力項目!$S$26,0)
)</f>
        <v>0</v>
      </c>
      <c r="AH428">
        <f ca="1">-(
_xlfn.IFS(
T428&lt;=入力項目!$S$11,0,
AND(T428&gt;=入力項目!$S$11+1,T428&lt;=3),IFERROR(VLOOKUP(入力項目!$S$12,子育て関連マスタ!$I$4:$M$5,4,FALSE),0),
AND(T428&gt;=4,T428&lt;=6),IFERROR(VLOOKUP(入力項目!$S$13,子育て関連マスタ!$I$9:$M$12,4,FALSE),0),
AND(T428&gt;=7,T428&lt;=12),IFERROR(VLOOKUP(入力項目!$S$14,子育て関連マスタ!$I$16:$M$17,4,FALSE),0),
AND(T428&gt;=13,T428&lt;=15),IFERROR(VLOOKUP(入力項目!$S$15,子育て関連マスタ!$I$21:$M$22,4,FALSE),0),
AND(T428&gt;=16,T428&lt;=18),IFERROR(VLOOKUP(入力項目!$S$16,子育て関連マスタ!$I$26:$M$28,4,FALSE),0),
AND(T428&gt;=19,T428&lt;=20,入力項目!$S$16="高専"),IFERROR(VLOOKUP(入力項目!$S$16,子育て関連マスタ!$I$26:$M$28,4,FALSE),0),
AND(T428&gt;=19,T428&lt;=20,入力項目!$S$16&lt;&gt;"高専"),IFERROR(VLOOKUP(入力項目!$S$17,子育て関連マスタ!$I$32:$M$37,4,FALSE),0),
AND(T428&gt;=21,T428&lt;=22,入力項目!$S$16="高専"),IFERROR(VLOOKUP(入力項目!$S$17,子育て関連マスタ!$I$32:$M$34,4,FALSE),0),
AND(T428&gt;=21,T428&lt;=22,入力項目!$S$16&lt;&gt;"高専"),IFERROR(VLOOKUP(入力項目!$S$17,子育て関連マスタ!$I$32:$M$34,4,FALSE),0),
T428&gt;=23,0
) +
IF($D428=4,
  IFERROR(_xlfn.IFS(
  T428&lt;=入力項目!$S$11,0,
  AND(T428=入力項目!$S$11),IFERROR(VLOOKUP(入力項目!$S$12,子育て関連マスタ!$I$4:$M$5,2,FALSE),0),
  AND(T428=4),IFERROR(VLOOKUP(入力項目!$S$13,子育て関連マスタ!$I$9:$M$12,2,FALSE),0),
  AND(T428=7),IFERROR(VLOOKUP(入力項目!$S$14,子育て関連マスタ!$I$16:$M$17,2,FALSE),0),
  AND(T428=13),IFERROR(VLOOKUP(入力項目!$S$15,子育て関連マスタ!$I$21:$M$22,2,FALSE),0),
  AND(T428=16),IFERROR(VLOOKUP(入力項目!$S$16,子育て関連マスタ!$I$26:$M$28,2,FALSE),0),
  AND(T428=19,入力項目!$S$16&lt;&gt;"高専"),IFERROR(VLOOKUP(入力項目!$S$17,子育て関連マスタ!$I$32:$M$37,2,FALSE),0),
  AND(T428=21,入力項目!$S$16="高専"),IFERROR(VLOOKUP(入力項目!$S$17,子育て関連マスタ!$I$32:$M$37,2,FALSE),0),
  T428&gt;=22,0
  ),0),0
) +
IF(AND(T428&gt;=1,T428&lt;=15),IF($D428=入力項目!$S$8,入力項目!$S$3,0),0) +
IF(AND(T428&gt;=1,T428&lt;=15),IF($D428=5,入力項目!$S$4,0),0) +
IF(AND(T428&gt;=1,T428&lt;=15),IF($D428=12,入力項目!$S$5,0),0) +
IF(AND(入力項目!$S$7=$A428,入力項目!$S$8=$D428),子育て関連マスタ!$C$14,0) +
IFERROR(IF(AND(YEAR(EDATE(DATE(入力項目!$S$7,入力項目!$S$8,1),1))=$A428,MONTH(EDATE(DATE(入力項目!$S$7,入力項目!$S$8,1),1))=$D428),子育て関連マスタ!$C$15,0),0) +
IF(AND(OR(T428=3,T428=5,T428=7),$D428=11),子育て関連マスタ!$C$17,0) +
IF(AND(T428=20,$D428=1),子育て関連マスタ!$C$18,0) +
IF(AND(T428=20,$D428=1),
IFERROR(_xlfn.IFS(
入力項目!$S$10="男",子育て関連マスタ!$C$18,
入力項目!$S$10="女",子育て関連マスタ!$C$19
),0),0
) +
IF(AND(T428&gt;=入力項目!$S$18,T428&lt;=入力項目!$S$19),入力項目!$S$20,0) +
IF(AND(T428&gt;=入力項目!$S$21,T428&lt;=入力項目!$S$22),入力項目!$S$23,0) +
IF(AND(T428&gt;=入力項目!$S$24,T428&lt;=入力項目!$S$25),入力項目!$S$26,0)
)</f>
        <v>0</v>
      </c>
      <c r="AI428">
        <f ca="1">-(
_xlfn.IFS(
U428&lt;=入力項目!$S$11,0,
AND(U428&gt;=入力項目!$S$11+1,U428&lt;=3),IFERROR(VLOOKUP(入力項目!$S$12,子育て関連マスタ!$I$4:$M$5,4,FALSE),0),
AND(U428&gt;=4,U428&lt;=6),IFERROR(VLOOKUP(入力項目!$S$13,子育て関連マスタ!$I$9:$M$12,4,FALSE),0),
AND(U428&gt;=7,U428&lt;=12),IFERROR(VLOOKUP(入力項目!$S$14,子育て関連マスタ!$I$16:$M$17,4,FALSE),0),
AND(U428&gt;=13,U428&lt;=15),IFERROR(VLOOKUP(入力項目!$S$15,子育て関連マスタ!$I$21:$M$22,4,FALSE),0),
AND(U428&gt;=16,U428&lt;=18),IFERROR(VLOOKUP(入力項目!$S$16,子育て関連マスタ!$I$26:$M$28,4,FALSE),0),
AND(U428&gt;=19,U428&lt;=20,入力項目!$S$16="高専"),IFERROR(VLOOKUP(入力項目!$S$16,子育て関連マスタ!$I$26:$M$28,4,FALSE),0),
AND(U428&gt;=19,U428&lt;=20,入力項目!$S$16&lt;&gt;"高専"),IFERROR(VLOOKUP(入力項目!$S$17,子育て関連マスタ!$I$32:$M$37,4,FALSE),0),
AND(U428&gt;=21,U428&lt;=22,入力項目!$S$16="高専"),IFERROR(VLOOKUP(入力項目!$S$17,子育て関連マスタ!$I$32:$M$34,4,FALSE),0),
AND(U428&gt;=21,U428&lt;=22,入力項目!$S$16&lt;&gt;"高専"),IFERROR(VLOOKUP(入力項目!$S$17,子育て関連マスタ!$I$32:$M$34,4,FALSE),0),
U428&gt;=23,0
) +
IF($D428=4,
  IFERROR(_xlfn.IFS(
  U428&lt;=入力項目!$S$11,0,
  AND(U428=入力項目!$S$11),IFERROR(VLOOKUP(入力項目!$S$12,子育て関連マスタ!$I$4:$M$5,2,FALSE),0),
  AND(U428=4),IFERROR(VLOOKUP(入力項目!$S$13,子育て関連マスタ!$I$9:$M$12,2,FALSE),0),
  AND(U428=7),IFERROR(VLOOKUP(入力項目!$S$14,子育て関連マスタ!$I$16:$M$17,2,FALSE),0),
  AND(U428=13),IFERROR(VLOOKUP(入力項目!$S$15,子育て関連マスタ!$I$21:$M$22,2,FALSE),0),
  AND(U428=16),IFERROR(VLOOKUP(入力項目!$S$16,子育て関連マスタ!$I$26:$M$28,2,FALSE),0),
  AND(U428=19,入力項目!$S$16&lt;&gt;"高専"),IFERROR(VLOOKUP(入力項目!$S$17,子育て関連マスタ!$I$32:$M$37,2,FALSE),0),
  AND(U428=21,入力項目!$S$16="高専"),IFERROR(VLOOKUP(入力項目!$S$17,子育て関連マスタ!$I$32:$M$37,2,FALSE),0),
  U428&gt;=22,0
  ),0),0
) +
IF(AND(U428&gt;=1,U428&lt;=15),IF($D428=入力項目!$S$8,入力項目!$S$3,0),0) +
IF(AND(U428&gt;=1,U428&lt;=15),IF($D428=5,入力項目!$S$4,0),0) +
IF(AND(U428&gt;=1,U428&lt;=15),IF($D428=12,入力項目!$S$5,0),0) +
IF(AND(入力項目!$S$7=$A428,入力項目!$S$8=$D428),子育て関連マスタ!$C$14,0) +
IFERROR(IF(AND(YEAR(EDATE(DATE(入力項目!$S$7,入力項目!$S$8,1),1))=$A428,MONTH(EDATE(DATE(入力項目!$S$7,入力項目!$S$8,1),1))=$D428),子育て関連マスタ!$C$15,0),0) +
IF(AND(OR(U428=3,U428=5,U428=7),$D428=11),子育て関連マスタ!$C$17,0) +
IF(AND(U428=20,$D428=1),子育て関連マスタ!$C$18,0) +
IF(AND(U428=20,$D428=1),
IFERROR(_xlfn.IFS(
入力項目!$S$10="男",子育て関連マスタ!$C$18,
入力項目!$S$10="女",子育て関連マスタ!$C$19
),0),0
) +
IF(AND(U428&gt;=入力項目!$S$18,U428&lt;=入力項目!$S$19),入力項目!$S$20,0) +
IF(AND(U428&gt;=入力項目!$S$21,U428&lt;=入力項目!$S$22),入力項目!$S$23,0) +
IF(AND(U428&gt;=入力項目!$S$24,U428&lt;=入力項目!$S$25),入力項目!$S$26,0)
)</f>
        <v>0</v>
      </c>
      <c r="AJ428" s="10">
        <f ca="1">-VLOOKUP($D428,月別収支!$A$2:$H$13,7,FALSE)</f>
        <v>-20000</v>
      </c>
    </row>
    <row r="429" spans="1:36" x14ac:dyDescent="0.4">
      <c r="A429">
        <f t="shared" ca="1" si="122"/>
        <v>2060</v>
      </c>
      <c r="B429">
        <f t="shared" ca="1" si="112"/>
        <v>2059</v>
      </c>
      <c r="C429">
        <f t="shared" ca="1" si="113"/>
        <v>36</v>
      </c>
      <c r="D429">
        <f t="shared" ca="1" si="123"/>
        <v>3</v>
      </c>
      <c r="E429" t="str">
        <f t="shared" ca="1" si="107"/>
        <v>2060年3月</v>
      </c>
      <c r="F429">
        <f ca="1">IF(OR(入力項目!$N$5&lt;$A429,AND(入力項目!$N$5=$A429,入力項目!$N$6&lt;$D429)),IF(F428=0,1,IF(G429=12,F428+1,F428)),0)</f>
        <v>35</v>
      </c>
      <c r="G429">
        <f ca="1">IF(OR(入力項目!$N$5&lt;$A429,AND(入力項目!$N$5=$A429,入力項目!$N$6&lt;$D429)),IF(G428=12,1,G428+1),0)</f>
        <v>5</v>
      </c>
      <c r="H429" t="str">
        <f t="shared" ca="1" si="108"/>
        <v>35_5</v>
      </c>
      <c r="I429">
        <f ca="1">IF(
  IFERROR(AND($C429&gt;0,MOD($C429,入力項目!$N$22)=0,$D429=入力項目!$N$23), FALSE),
  1,
  IF(
    AND(I428&gt;0,J428=12),
    IF(I428=入力項目!$N$28, 0, I428+1),
    I428
  )
)</f>
        <v>1</v>
      </c>
      <c r="J429">
        <f ca="1">IF($D429=入力項目!$N$23,1,IFERROR(J428+1,1))</f>
        <v>10</v>
      </c>
      <c r="K429" t="str">
        <f t="shared" ca="1" si="109"/>
        <v>1_10</v>
      </c>
      <c r="L429">
        <f ca="1">L428+IF(入力項目!$D$4=$D429,1,0)</f>
        <v>64</v>
      </c>
      <c r="M429" t="str">
        <f t="shared" ca="1" si="110"/>
        <v>64歳</v>
      </c>
      <c r="N429">
        <f t="shared" ca="1" si="114"/>
        <v>65</v>
      </c>
      <c r="O429" t="str">
        <f t="shared" ca="1" si="111"/>
        <v>65歳</v>
      </c>
      <c r="P429">
        <f t="shared" ca="1" si="115"/>
        <v>39</v>
      </c>
      <c r="Q429">
        <f t="shared" ca="1" si="116"/>
        <v>37</v>
      </c>
      <c r="R429">
        <f t="shared" ca="1" si="117"/>
        <v>2060</v>
      </c>
      <c r="S429">
        <f t="shared" ca="1" si="118"/>
        <v>2060</v>
      </c>
      <c r="T429">
        <f t="shared" ca="1" si="119"/>
        <v>2060</v>
      </c>
      <c r="U429">
        <f t="shared" ca="1" si="120"/>
        <v>2060</v>
      </c>
      <c r="V429" s="10">
        <f t="shared" ca="1" si="121"/>
        <v>53923375</v>
      </c>
      <c r="W429" s="10">
        <f ca="1">IF($L429&lt;その他マスタ!$B$1,VLOOKUP($D429,月別収支!$A$2:$H$13,2,FALSE),その他マスタ!$B$3)+IF(AND($L429=その他マスタ!$B$1,入力項目!$I$9="あり",$D429=入力項目!$D$4),その他マスタ!$B$2,0)</f>
        <v>300000</v>
      </c>
      <c r="X429" s="10">
        <f ca="1">-IF(入力項目!$K$5=TRUE,
IF($F429+$G429&lt;3,VLOOKUP($D429,月別収支!$A$2:$H$13,8,FALSE),0)+IFERROR(VLOOKUP($H429,住宅ローン計算!C:P,13,FALSE),0)+IF($F429&gt;1,IF(OR($G429=3,$G429=6,$G429=9,$G429=12),ROUNDUP(入力項目!$N$18/4,0),0),0),
VLOOKUP($D429,月別収支!$A$2:$H$13,8,FALSE))</f>
        <v>-53590</v>
      </c>
      <c r="Y429" s="10">
        <f ca="1">-VLOOKUP($D429,月別収支!$A$2:$H$13,3,FALSE)</f>
        <v>-75000</v>
      </c>
      <c r="Z429" s="10">
        <f ca="1">-VLOOKUP($D429,月別収支!$A$2:$H$13,4,FALSE)</f>
        <v>-27000</v>
      </c>
      <c r="AA429" s="10">
        <f ca="1">-VLOOKUP($D429,月別収支!$A$2:$H$13,6,FALSE)</f>
        <v>-10000</v>
      </c>
      <c r="AB429" s="10">
        <f ca="1">-(
VLOOKUP($D429,月別収支!$A$2:$H$13,5,FALSE)+IF(AND(入力項目!$I$27&lt;=$A429,ISEVEN($A429-入力項目!$I$27),入力項目!$I$28=$D429),入力項目!$I$26,0)
+IF(入力項目!$K$26=TRUE,
IFERROR(VLOOKUP($K429,マイカーローン計算!C:P,13,FALSE),0),
IFERROR(
  IF(AND($C429&gt;0,MOD($C429,入力項目!$N$22)=0,$D429=入力項目!$N$23),入力項目!$N$24,0),
 0
)
)
)</f>
        <v>-20000</v>
      </c>
      <c r="AC429" s="10">
        <f ca="1">-IF($A429&lt;入力項目!$N$33,入力項目!$N$35,IF(AND($A429=入力項目!$N$33,$D429&lt;=入力項目!$N$34),入力項目!$N$35,0))</f>
        <v>0</v>
      </c>
      <c r="AD429">
        <f ca="1">-(
_xlfn.IFS(
P429&lt;=入力項目!$S$11,0,
AND(P429&gt;=入力項目!$S$11+1,P429&lt;=3),IFERROR(VLOOKUP(入力項目!$S$12,子育て関連マスタ!$I$4:$M$5,4,FALSE),0),
AND(P429&gt;=4,P429&lt;=6),IFERROR(VLOOKUP(入力項目!$S$13,子育て関連マスタ!$I$9:$M$12,4,FALSE),0),
AND(P429&gt;=7,P429&lt;=12),IFERROR(VLOOKUP(入力項目!$S$14,子育て関連マスタ!$I$16:$M$17,4,FALSE),0),
AND(P429&gt;=13,P429&lt;=15),IFERROR(VLOOKUP(入力項目!$S$15,子育て関連マスタ!$I$21:$M$22,4,FALSE),0),
AND(P429&gt;=16,P429&lt;=18),IFERROR(VLOOKUP(入力項目!$S$16,子育て関連マスタ!$I$26:$M$28,4,FALSE),0),
AND(P429&gt;=19,P429&lt;=20,入力項目!$S$16="高専"),IFERROR(VLOOKUP(入力項目!$S$16,子育て関連マスタ!$I$26:$M$28,4,FALSE),0),
AND(P429&gt;=19,P429&lt;=20,入力項目!$S$16&lt;&gt;"高専"),IFERROR(VLOOKUP(入力項目!$S$17,子育て関連マスタ!$I$32:$M$37,4,FALSE),0),
AND(P429&gt;=21,P429&lt;=22,入力項目!$S$16="高専"),IFERROR(VLOOKUP(入力項目!$S$17,子育て関連マスタ!$I$32:$M$34,4,FALSE),0),
AND(P429&gt;=21,P429&lt;=22,入力項目!$S$16&lt;&gt;"高専"),IFERROR(VLOOKUP(入力項目!$S$17,子育て関連マスタ!$I$32:$M$34,4,FALSE),0),
P429&gt;=23,0
) +
IF($D429=4,
  IFERROR(_xlfn.IFS(
  P429&lt;=入力項目!$S$11,0,
  AND(P429=入力項目!$S$11),IFERROR(VLOOKUP(入力項目!$S$12,子育て関連マスタ!$I$4:$M$5,2,FALSE),0),
  AND(P429=4),IFERROR(VLOOKUP(入力項目!$S$13,子育て関連マスタ!$I$9:$M$12,2,FALSE),0),
  AND(P429=7),IFERROR(VLOOKUP(入力項目!$S$14,子育て関連マスタ!$I$16:$M$17,2,FALSE),0),
  AND(P429=13),IFERROR(VLOOKUP(入力項目!$S$15,子育て関連マスタ!$I$21:$M$22,2,FALSE),0),
  AND(P429=16),IFERROR(VLOOKUP(入力項目!$S$16,子育て関連マスタ!$I$26:$M$28,2,FALSE),0),
  AND(P429=19,入力項目!$S$16&lt;&gt;"高専"),IFERROR(VLOOKUP(入力項目!$S$17,子育て関連マスタ!$I$32:$M$37,2,FALSE),0),
  AND(P429=21,入力項目!$S$16="高専"),IFERROR(VLOOKUP(入力項目!$S$17,子育て関連マスタ!$I$32:$M$37,2,FALSE),0),
  P429&gt;=22,0
  ),0),0
) +
IF(AND(P429&gt;=1,P429&lt;=15),IF($D429=入力項目!$S$8,入力項目!$S$3,0),0) +
IF(AND(P429&gt;=1,P429&lt;=15),IF($D429=5,入力項目!$S$4,0),0) +
IF(AND(P429&gt;=1,P429&lt;=15),IF($D429=12,入力項目!$S$5,0),0) +
IF(AND(入力項目!$S$7=$A429,入力項目!$S$8=$D429),子育て関連マスタ!$C$14,0) +
IFERROR(IF(AND(YEAR(EDATE(DATE(入力項目!$S$7,入力項目!$S$8,1),1))=$A429,MONTH(EDATE(DATE(入力項目!$S$7,入力項目!$S$8,1),1))=$D429),子育て関連マスタ!$C$15,0),0) +
IF(AND(OR(P429=3,P429=5,P429=7),$D429=11),子育て関連マスタ!$C$17,0) +
IF(AND(P429=20,$D429=1),子育て関連マスタ!$C$18,0) +
IF(AND(P429=20,$D429=1),
IFERROR(_xlfn.IFS(
入力項目!$S$10="男",子育て関連マスタ!$C$18,
入力項目!$S$10="女",子育て関連マスタ!$C$19
),0),0
) +
IF(AND(P429&gt;=入力項目!$S$18,P429&lt;=入力項目!$S$19),入力項目!$S$20,0) +
IF(AND(P429&gt;=入力項目!$S$21,P429&lt;=入力項目!$S$22),入力項目!$S$23,0) +
IF(AND(P429&gt;=入力項目!$S$24,P429&lt;=入力項目!$S$25),入力項目!$S$26,0)
)</f>
        <v>0</v>
      </c>
      <c r="AE429">
        <f ca="1">-(
_xlfn.IFS(
Q429&lt;=入力項目!$S$11,0,
AND(Q429&gt;=入力項目!$S$11+1,Q429&lt;=3),IFERROR(VLOOKUP(入力項目!$S$12,子育て関連マスタ!$I$4:$M$5,4,FALSE),0),
AND(Q429&gt;=4,Q429&lt;=6),IFERROR(VLOOKUP(入力項目!$S$13,子育て関連マスタ!$I$9:$M$12,4,FALSE),0),
AND(Q429&gt;=7,Q429&lt;=12),IFERROR(VLOOKUP(入力項目!$S$14,子育て関連マスタ!$I$16:$M$17,4,FALSE),0),
AND(Q429&gt;=13,Q429&lt;=15),IFERROR(VLOOKUP(入力項目!$S$15,子育て関連マスタ!$I$21:$M$22,4,FALSE),0),
AND(Q429&gt;=16,Q429&lt;=18),IFERROR(VLOOKUP(入力項目!$S$16,子育て関連マスタ!$I$26:$M$28,4,FALSE),0),
AND(Q429&gt;=19,Q429&lt;=20,入力項目!$S$16="高専"),IFERROR(VLOOKUP(入力項目!$S$16,子育て関連マスタ!$I$26:$M$28,4,FALSE),0),
AND(Q429&gt;=19,Q429&lt;=20,入力項目!$S$16&lt;&gt;"高専"),IFERROR(VLOOKUP(入力項目!$S$17,子育て関連マスタ!$I$32:$M$37,4,FALSE),0),
AND(Q429&gt;=21,Q429&lt;=22,入力項目!$S$16="高専"),IFERROR(VLOOKUP(入力項目!$S$17,子育て関連マスタ!$I$32:$M$34,4,FALSE),0),
AND(Q429&gt;=21,Q429&lt;=22,入力項目!$S$16&lt;&gt;"高専"),IFERROR(VLOOKUP(入力項目!$S$17,子育て関連マスタ!$I$32:$M$34,4,FALSE),0),
Q429&gt;=23,0
) +
IF($D429=4,
  IFERROR(_xlfn.IFS(
  Q429&lt;=入力項目!$S$11,0,
  AND(Q429=入力項目!$S$11),IFERROR(VLOOKUP(入力項目!$S$12,子育て関連マスタ!$I$4:$M$5,2,FALSE),0),
  AND(Q429=4),IFERROR(VLOOKUP(入力項目!$S$13,子育て関連マスタ!$I$9:$M$12,2,FALSE),0),
  AND(Q429=7),IFERROR(VLOOKUP(入力項目!$S$14,子育て関連マスタ!$I$16:$M$17,2,FALSE),0),
  AND(Q429=13),IFERROR(VLOOKUP(入力項目!$S$15,子育て関連マスタ!$I$21:$M$22,2,FALSE),0),
  AND(Q429=16),IFERROR(VLOOKUP(入力項目!$S$16,子育て関連マスタ!$I$26:$M$28,2,FALSE),0),
  AND(Q429=19,入力項目!$S$16&lt;&gt;"高専"),IFERROR(VLOOKUP(入力項目!$S$17,子育て関連マスタ!$I$32:$M$37,2,FALSE),0),
  AND(Q429=21,入力項目!$S$16="高専"),IFERROR(VLOOKUP(入力項目!$S$17,子育て関連マスタ!$I$32:$M$37,2,FALSE),0),
  Q429&gt;=22,0
  ),0),0
) +
IF(AND(Q429&gt;=1,Q429&lt;=15),IF($D429=入力項目!$S$8,入力項目!$S$3,0),0) +
IF(AND(Q429&gt;=1,Q429&lt;=15),IF($D429=5,入力項目!$S$4,0),0) +
IF(AND(Q429&gt;=1,Q429&lt;=15),IF($D429=12,入力項目!$S$5,0),0) +
IF(AND(入力項目!$S$7=$A429,入力項目!$S$8=$D429),子育て関連マスタ!$C$14,0) +
IFERROR(IF(AND(YEAR(EDATE(DATE(入力項目!$S$7,入力項目!$S$8,1),1))=$A429,MONTH(EDATE(DATE(入力項目!$S$7,入力項目!$S$8,1),1))=$D429),子育て関連マスタ!$C$15,0),0) +
IF(AND(OR(Q429=3,Q429=5,Q429=7),$D429=11),子育て関連マスタ!$C$17,0) +
IF(AND(Q429=20,$D429=1),子育て関連マスタ!$C$18,0) +
IF(AND(Q429=20,$D429=1),
IFERROR(_xlfn.IFS(
入力項目!$S$10="男",子育て関連マスタ!$C$18,
入力項目!$S$10="女",子育て関連マスタ!$C$19
),0),0
) +
IF(AND(Q429&gt;=入力項目!$S$18,Q429&lt;=入力項目!$S$19),入力項目!$S$20,0) +
IF(AND(Q429&gt;=入力項目!$S$21,Q429&lt;=入力項目!$S$22),入力項目!$S$23,0) +
IF(AND(Q429&gt;=入力項目!$S$24,Q429&lt;=入力項目!$S$25),入力項目!$S$26,0)
)</f>
        <v>0</v>
      </c>
      <c r="AF429">
        <f ca="1">-(
_xlfn.IFS(
R429&lt;=入力項目!$S$11,0,
AND(R429&gt;=入力項目!$S$11+1,R429&lt;=3),IFERROR(VLOOKUP(入力項目!$S$12,子育て関連マスタ!$I$4:$M$5,4,FALSE),0),
AND(R429&gt;=4,R429&lt;=6),IFERROR(VLOOKUP(入力項目!$S$13,子育て関連マスタ!$I$9:$M$12,4,FALSE),0),
AND(R429&gt;=7,R429&lt;=12),IFERROR(VLOOKUP(入力項目!$S$14,子育て関連マスタ!$I$16:$M$17,4,FALSE),0),
AND(R429&gt;=13,R429&lt;=15),IFERROR(VLOOKUP(入力項目!$S$15,子育て関連マスタ!$I$21:$M$22,4,FALSE),0),
AND(R429&gt;=16,R429&lt;=18),IFERROR(VLOOKUP(入力項目!$S$16,子育て関連マスタ!$I$26:$M$28,4,FALSE),0),
AND(R429&gt;=19,R429&lt;=20,入力項目!$S$16="高専"),IFERROR(VLOOKUP(入力項目!$S$16,子育て関連マスタ!$I$26:$M$28,4,FALSE),0),
AND(R429&gt;=19,R429&lt;=20,入力項目!$S$16&lt;&gt;"高専"),IFERROR(VLOOKUP(入力項目!$S$17,子育て関連マスタ!$I$32:$M$37,4,FALSE),0),
AND(R429&gt;=21,R429&lt;=22,入力項目!$S$16="高専"),IFERROR(VLOOKUP(入力項目!$S$17,子育て関連マスタ!$I$32:$M$34,4,FALSE),0),
AND(R429&gt;=21,R429&lt;=22,入力項目!$S$16&lt;&gt;"高専"),IFERROR(VLOOKUP(入力項目!$S$17,子育て関連マスタ!$I$32:$M$34,4,FALSE),0),
R429&gt;=23,0
) +
IF($D429=4,
  IFERROR(_xlfn.IFS(
  R429&lt;=入力項目!$S$11,0,
  AND(R429=入力項目!$S$11),IFERROR(VLOOKUP(入力項目!$S$12,子育て関連マスタ!$I$4:$M$5,2,FALSE),0),
  AND(R429=4),IFERROR(VLOOKUP(入力項目!$S$13,子育て関連マスタ!$I$9:$M$12,2,FALSE),0),
  AND(R429=7),IFERROR(VLOOKUP(入力項目!$S$14,子育て関連マスタ!$I$16:$M$17,2,FALSE),0),
  AND(R429=13),IFERROR(VLOOKUP(入力項目!$S$15,子育て関連マスタ!$I$21:$M$22,2,FALSE),0),
  AND(R429=16),IFERROR(VLOOKUP(入力項目!$S$16,子育て関連マスタ!$I$26:$M$28,2,FALSE),0),
  AND(R429=19,入力項目!$S$16&lt;&gt;"高専"),IFERROR(VLOOKUP(入力項目!$S$17,子育て関連マスタ!$I$32:$M$37,2,FALSE),0),
  AND(R429=21,入力項目!$S$16="高専"),IFERROR(VLOOKUP(入力項目!$S$17,子育て関連マスタ!$I$32:$M$37,2,FALSE),0),
  R429&gt;=22,0
  ),0),0
) +
IF(AND(R429&gt;=1,R429&lt;=15),IF($D429=入力項目!$S$8,入力項目!$S$3,0),0) +
IF(AND(R429&gt;=1,R429&lt;=15),IF($D429=5,入力項目!$S$4,0),0) +
IF(AND(R429&gt;=1,R429&lt;=15),IF($D429=12,入力項目!$S$5,0),0) +
IF(AND(入力項目!$S$7=$A429,入力項目!$S$8=$D429),子育て関連マスタ!$C$14,0) +
IFERROR(IF(AND(YEAR(EDATE(DATE(入力項目!$S$7,入力項目!$S$8,1),1))=$A429,MONTH(EDATE(DATE(入力項目!$S$7,入力項目!$S$8,1),1))=$D429),子育て関連マスタ!$C$15,0),0) +
IF(AND(OR(R429=3,R429=5,R429=7),$D429=11),子育て関連マスタ!$C$17,0) +
IF(AND(R429=20,$D429=1),子育て関連マスタ!$C$18,0) +
IF(AND(R429=20,$D429=1),
IFERROR(_xlfn.IFS(
入力項目!$S$10="男",子育て関連マスタ!$C$18,
入力項目!$S$10="女",子育て関連マスタ!$C$19
),0),0
) +
IF(AND(R429&gt;=入力項目!$S$18,R429&lt;=入力項目!$S$19),入力項目!$S$20,0) +
IF(AND(R429&gt;=入力項目!$S$21,R429&lt;=入力項目!$S$22),入力項目!$S$23,0) +
IF(AND(R429&gt;=入力項目!$S$24,R429&lt;=入力項目!$S$25),入力項目!$S$26,0)
)</f>
        <v>0</v>
      </c>
      <c r="AG429">
        <f ca="1">-(
_xlfn.IFS(
S429&lt;=入力項目!$S$11,0,
AND(S429&gt;=入力項目!$S$11+1,S429&lt;=3),IFERROR(VLOOKUP(入力項目!$S$12,子育て関連マスタ!$I$4:$M$5,4,FALSE),0),
AND(S429&gt;=4,S429&lt;=6),IFERROR(VLOOKUP(入力項目!$S$13,子育て関連マスタ!$I$9:$M$12,4,FALSE),0),
AND(S429&gt;=7,S429&lt;=12),IFERROR(VLOOKUP(入力項目!$S$14,子育て関連マスタ!$I$16:$M$17,4,FALSE),0),
AND(S429&gt;=13,S429&lt;=15),IFERROR(VLOOKUP(入力項目!$S$15,子育て関連マスタ!$I$21:$M$22,4,FALSE),0),
AND(S429&gt;=16,S429&lt;=18),IFERROR(VLOOKUP(入力項目!$S$16,子育て関連マスタ!$I$26:$M$28,4,FALSE),0),
AND(S429&gt;=19,S429&lt;=20,入力項目!$S$16="高専"),IFERROR(VLOOKUP(入力項目!$S$16,子育て関連マスタ!$I$26:$M$28,4,FALSE),0),
AND(S429&gt;=19,S429&lt;=20,入力項目!$S$16&lt;&gt;"高専"),IFERROR(VLOOKUP(入力項目!$S$17,子育て関連マスタ!$I$32:$M$37,4,FALSE),0),
AND(S429&gt;=21,S429&lt;=22,入力項目!$S$16="高専"),IFERROR(VLOOKUP(入力項目!$S$17,子育て関連マスタ!$I$32:$M$34,4,FALSE),0),
AND(S429&gt;=21,S429&lt;=22,入力項目!$S$16&lt;&gt;"高専"),IFERROR(VLOOKUP(入力項目!$S$17,子育て関連マスタ!$I$32:$M$34,4,FALSE),0),
S429&gt;=23,0
) +
IF($D429=4,
  IFERROR(_xlfn.IFS(
  S429&lt;=入力項目!$S$11,0,
  AND(S429=入力項目!$S$11),IFERROR(VLOOKUP(入力項目!$S$12,子育て関連マスタ!$I$4:$M$5,2,FALSE),0),
  AND(S429=4),IFERROR(VLOOKUP(入力項目!$S$13,子育て関連マスタ!$I$9:$M$12,2,FALSE),0),
  AND(S429=7),IFERROR(VLOOKUP(入力項目!$S$14,子育て関連マスタ!$I$16:$M$17,2,FALSE),0),
  AND(S429=13),IFERROR(VLOOKUP(入力項目!$S$15,子育て関連マスタ!$I$21:$M$22,2,FALSE),0),
  AND(S429=16),IFERROR(VLOOKUP(入力項目!$S$16,子育て関連マスタ!$I$26:$M$28,2,FALSE),0),
  AND(S429=19,入力項目!$S$16&lt;&gt;"高専"),IFERROR(VLOOKUP(入力項目!$S$17,子育て関連マスタ!$I$32:$M$37,2,FALSE),0),
  AND(S429=21,入力項目!$S$16="高専"),IFERROR(VLOOKUP(入力項目!$S$17,子育て関連マスタ!$I$32:$M$37,2,FALSE),0),
  S429&gt;=22,0
  ),0),0
) +
IF(AND(S429&gt;=1,S429&lt;=15),IF($D429=入力項目!$S$8,入力項目!$S$3,0),0) +
IF(AND(S429&gt;=1,S429&lt;=15),IF($D429=5,入力項目!$S$4,0),0) +
IF(AND(S429&gt;=1,S429&lt;=15),IF($D429=12,入力項目!$S$5,0),0) +
IF(AND(入力項目!$S$7=$A429,入力項目!$S$8=$D429),子育て関連マスタ!$C$14,0) +
IFERROR(IF(AND(YEAR(EDATE(DATE(入力項目!$S$7,入力項目!$S$8,1),1))=$A429,MONTH(EDATE(DATE(入力項目!$S$7,入力項目!$S$8,1),1))=$D429),子育て関連マスタ!$C$15,0),0) +
IF(AND(OR(S429=3,S429=5,S429=7),$D429=11),子育て関連マスタ!$C$17,0) +
IF(AND(S429=20,$D429=1),子育て関連マスタ!$C$18,0) +
IF(AND(S429=20,$D429=1),
IFERROR(_xlfn.IFS(
入力項目!$S$10="男",子育て関連マスタ!$C$18,
入力項目!$S$10="女",子育て関連マスタ!$C$19
),0),0
) +
IF(AND(S429&gt;=入力項目!$S$18,S429&lt;=入力項目!$S$19),入力項目!$S$20,0) +
IF(AND(S429&gt;=入力項目!$S$21,S429&lt;=入力項目!$S$22),入力項目!$S$23,0) +
IF(AND(S429&gt;=入力項目!$S$24,S429&lt;=入力項目!$S$25),入力項目!$S$26,0)
)</f>
        <v>0</v>
      </c>
      <c r="AH429">
        <f ca="1">-(
_xlfn.IFS(
T429&lt;=入力項目!$S$11,0,
AND(T429&gt;=入力項目!$S$11+1,T429&lt;=3),IFERROR(VLOOKUP(入力項目!$S$12,子育て関連マスタ!$I$4:$M$5,4,FALSE),0),
AND(T429&gt;=4,T429&lt;=6),IFERROR(VLOOKUP(入力項目!$S$13,子育て関連マスタ!$I$9:$M$12,4,FALSE),0),
AND(T429&gt;=7,T429&lt;=12),IFERROR(VLOOKUP(入力項目!$S$14,子育て関連マスタ!$I$16:$M$17,4,FALSE),0),
AND(T429&gt;=13,T429&lt;=15),IFERROR(VLOOKUP(入力項目!$S$15,子育て関連マスタ!$I$21:$M$22,4,FALSE),0),
AND(T429&gt;=16,T429&lt;=18),IFERROR(VLOOKUP(入力項目!$S$16,子育て関連マスタ!$I$26:$M$28,4,FALSE),0),
AND(T429&gt;=19,T429&lt;=20,入力項目!$S$16="高専"),IFERROR(VLOOKUP(入力項目!$S$16,子育て関連マスタ!$I$26:$M$28,4,FALSE),0),
AND(T429&gt;=19,T429&lt;=20,入力項目!$S$16&lt;&gt;"高専"),IFERROR(VLOOKUP(入力項目!$S$17,子育て関連マスタ!$I$32:$M$37,4,FALSE),0),
AND(T429&gt;=21,T429&lt;=22,入力項目!$S$16="高専"),IFERROR(VLOOKUP(入力項目!$S$17,子育て関連マスタ!$I$32:$M$34,4,FALSE),0),
AND(T429&gt;=21,T429&lt;=22,入力項目!$S$16&lt;&gt;"高専"),IFERROR(VLOOKUP(入力項目!$S$17,子育て関連マスタ!$I$32:$M$34,4,FALSE),0),
T429&gt;=23,0
) +
IF($D429=4,
  IFERROR(_xlfn.IFS(
  T429&lt;=入力項目!$S$11,0,
  AND(T429=入力項目!$S$11),IFERROR(VLOOKUP(入力項目!$S$12,子育て関連マスタ!$I$4:$M$5,2,FALSE),0),
  AND(T429=4),IFERROR(VLOOKUP(入力項目!$S$13,子育て関連マスタ!$I$9:$M$12,2,FALSE),0),
  AND(T429=7),IFERROR(VLOOKUP(入力項目!$S$14,子育て関連マスタ!$I$16:$M$17,2,FALSE),0),
  AND(T429=13),IFERROR(VLOOKUP(入力項目!$S$15,子育て関連マスタ!$I$21:$M$22,2,FALSE),0),
  AND(T429=16),IFERROR(VLOOKUP(入力項目!$S$16,子育て関連マスタ!$I$26:$M$28,2,FALSE),0),
  AND(T429=19,入力項目!$S$16&lt;&gt;"高専"),IFERROR(VLOOKUP(入力項目!$S$17,子育て関連マスタ!$I$32:$M$37,2,FALSE),0),
  AND(T429=21,入力項目!$S$16="高専"),IFERROR(VLOOKUP(入力項目!$S$17,子育て関連マスタ!$I$32:$M$37,2,FALSE),0),
  T429&gt;=22,0
  ),0),0
) +
IF(AND(T429&gt;=1,T429&lt;=15),IF($D429=入力項目!$S$8,入力項目!$S$3,0),0) +
IF(AND(T429&gt;=1,T429&lt;=15),IF($D429=5,入力項目!$S$4,0),0) +
IF(AND(T429&gt;=1,T429&lt;=15),IF($D429=12,入力項目!$S$5,0),0) +
IF(AND(入力項目!$S$7=$A429,入力項目!$S$8=$D429),子育て関連マスタ!$C$14,0) +
IFERROR(IF(AND(YEAR(EDATE(DATE(入力項目!$S$7,入力項目!$S$8,1),1))=$A429,MONTH(EDATE(DATE(入力項目!$S$7,入力項目!$S$8,1),1))=$D429),子育て関連マスタ!$C$15,0),0) +
IF(AND(OR(T429=3,T429=5,T429=7),$D429=11),子育て関連マスタ!$C$17,0) +
IF(AND(T429=20,$D429=1),子育て関連マスタ!$C$18,0) +
IF(AND(T429=20,$D429=1),
IFERROR(_xlfn.IFS(
入力項目!$S$10="男",子育て関連マスタ!$C$18,
入力項目!$S$10="女",子育て関連マスタ!$C$19
),0),0
) +
IF(AND(T429&gt;=入力項目!$S$18,T429&lt;=入力項目!$S$19),入力項目!$S$20,0) +
IF(AND(T429&gt;=入力項目!$S$21,T429&lt;=入力項目!$S$22),入力項目!$S$23,0) +
IF(AND(T429&gt;=入力項目!$S$24,T429&lt;=入力項目!$S$25),入力項目!$S$26,0)
)</f>
        <v>0</v>
      </c>
      <c r="AI429">
        <f ca="1">-(
_xlfn.IFS(
U429&lt;=入力項目!$S$11,0,
AND(U429&gt;=入力項目!$S$11+1,U429&lt;=3),IFERROR(VLOOKUP(入力項目!$S$12,子育て関連マスタ!$I$4:$M$5,4,FALSE),0),
AND(U429&gt;=4,U429&lt;=6),IFERROR(VLOOKUP(入力項目!$S$13,子育て関連マスタ!$I$9:$M$12,4,FALSE),0),
AND(U429&gt;=7,U429&lt;=12),IFERROR(VLOOKUP(入力項目!$S$14,子育て関連マスタ!$I$16:$M$17,4,FALSE),0),
AND(U429&gt;=13,U429&lt;=15),IFERROR(VLOOKUP(入力項目!$S$15,子育て関連マスタ!$I$21:$M$22,4,FALSE),0),
AND(U429&gt;=16,U429&lt;=18),IFERROR(VLOOKUP(入力項目!$S$16,子育て関連マスタ!$I$26:$M$28,4,FALSE),0),
AND(U429&gt;=19,U429&lt;=20,入力項目!$S$16="高専"),IFERROR(VLOOKUP(入力項目!$S$16,子育て関連マスタ!$I$26:$M$28,4,FALSE),0),
AND(U429&gt;=19,U429&lt;=20,入力項目!$S$16&lt;&gt;"高専"),IFERROR(VLOOKUP(入力項目!$S$17,子育て関連マスタ!$I$32:$M$37,4,FALSE),0),
AND(U429&gt;=21,U429&lt;=22,入力項目!$S$16="高専"),IFERROR(VLOOKUP(入力項目!$S$17,子育て関連マスタ!$I$32:$M$34,4,FALSE),0),
AND(U429&gt;=21,U429&lt;=22,入力項目!$S$16&lt;&gt;"高専"),IFERROR(VLOOKUP(入力項目!$S$17,子育て関連マスタ!$I$32:$M$34,4,FALSE),0),
U429&gt;=23,0
) +
IF($D429=4,
  IFERROR(_xlfn.IFS(
  U429&lt;=入力項目!$S$11,0,
  AND(U429=入力項目!$S$11),IFERROR(VLOOKUP(入力項目!$S$12,子育て関連マスタ!$I$4:$M$5,2,FALSE),0),
  AND(U429=4),IFERROR(VLOOKUP(入力項目!$S$13,子育て関連マスタ!$I$9:$M$12,2,FALSE),0),
  AND(U429=7),IFERROR(VLOOKUP(入力項目!$S$14,子育て関連マスタ!$I$16:$M$17,2,FALSE),0),
  AND(U429=13),IFERROR(VLOOKUP(入力項目!$S$15,子育て関連マスタ!$I$21:$M$22,2,FALSE),0),
  AND(U429=16),IFERROR(VLOOKUP(入力項目!$S$16,子育て関連マスタ!$I$26:$M$28,2,FALSE),0),
  AND(U429=19,入力項目!$S$16&lt;&gt;"高専"),IFERROR(VLOOKUP(入力項目!$S$17,子育て関連マスタ!$I$32:$M$37,2,FALSE),0),
  AND(U429=21,入力項目!$S$16="高専"),IFERROR(VLOOKUP(入力項目!$S$17,子育て関連マスタ!$I$32:$M$37,2,FALSE),0),
  U429&gt;=22,0
  ),0),0
) +
IF(AND(U429&gt;=1,U429&lt;=15),IF($D429=入力項目!$S$8,入力項目!$S$3,0),0) +
IF(AND(U429&gt;=1,U429&lt;=15),IF($D429=5,入力項目!$S$4,0),0) +
IF(AND(U429&gt;=1,U429&lt;=15),IF($D429=12,入力項目!$S$5,0),0) +
IF(AND(入力項目!$S$7=$A429,入力項目!$S$8=$D429),子育て関連マスタ!$C$14,0) +
IFERROR(IF(AND(YEAR(EDATE(DATE(入力項目!$S$7,入力項目!$S$8,1),1))=$A429,MONTH(EDATE(DATE(入力項目!$S$7,入力項目!$S$8,1),1))=$D429),子育て関連マスタ!$C$15,0),0) +
IF(AND(OR(U429=3,U429=5,U429=7),$D429=11),子育て関連マスタ!$C$17,0) +
IF(AND(U429=20,$D429=1),子育て関連マスタ!$C$18,0) +
IF(AND(U429=20,$D429=1),
IFERROR(_xlfn.IFS(
入力項目!$S$10="男",子育て関連マスタ!$C$18,
入力項目!$S$10="女",子育て関連マスタ!$C$19
),0),0
) +
IF(AND(U429&gt;=入力項目!$S$18,U429&lt;=入力項目!$S$19),入力項目!$S$20,0) +
IF(AND(U429&gt;=入力項目!$S$21,U429&lt;=入力項目!$S$22),入力項目!$S$23,0) +
IF(AND(U429&gt;=入力項目!$S$24,U429&lt;=入力項目!$S$25),入力項目!$S$26,0)
)</f>
        <v>0</v>
      </c>
      <c r="AJ429" s="10">
        <f ca="1">-VLOOKUP($D429,月別収支!$A$2:$H$13,7,FALSE)</f>
        <v>-20000</v>
      </c>
    </row>
    <row r="430" spans="1:36" x14ac:dyDescent="0.4">
      <c r="A430">
        <f t="shared" ca="1" si="122"/>
        <v>2060</v>
      </c>
      <c r="B430">
        <f t="shared" ca="1" si="112"/>
        <v>2060</v>
      </c>
      <c r="C430">
        <f t="shared" ca="1" si="113"/>
        <v>36</v>
      </c>
      <c r="D430">
        <f t="shared" ca="1" si="123"/>
        <v>4</v>
      </c>
      <c r="E430" t="str">
        <f t="shared" ca="1" si="107"/>
        <v>2060年4月</v>
      </c>
      <c r="F430">
        <f ca="1">IF(OR(入力項目!$N$5&lt;$A430,AND(入力項目!$N$5=$A430,入力項目!$N$6&lt;$D430)),IF(F429=0,1,IF(G430=12,F429+1,F429)),0)</f>
        <v>35</v>
      </c>
      <c r="G430">
        <f ca="1">IF(OR(入力項目!$N$5&lt;$A430,AND(入力項目!$N$5=$A430,入力項目!$N$6&lt;$D430)),IF(G429=12,1,G429+1),0)</f>
        <v>6</v>
      </c>
      <c r="H430" t="str">
        <f t="shared" ca="1" si="108"/>
        <v>35_6</v>
      </c>
      <c r="I430">
        <f ca="1">IF(
  IFERROR(AND($C430&gt;0,MOD($C430,入力項目!$N$22)=0,$D430=入力項目!$N$23), FALSE),
  1,
  IF(
    AND(I429&gt;0,J429=12),
    IF(I429=入力項目!$N$28, 0, I429+1),
    I429
  )
)</f>
        <v>1</v>
      </c>
      <c r="J430">
        <f ca="1">IF($D430=入力項目!$N$23,1,IFERROR(J429+1,1))</f>
        <v>11</v>
      </c>
      <c r="K430" t="str">
        <f t="shared" ca="1" si="109"/>
        <v>1_11</v>
      </c>
      <c r="L430">
        <f ca="1">L429+IF(入力項目!$D$4=$D430,1,0)</f>
        <v>64</v>
      </c>
      <c r="M430" t="str">
        <f t="shared" ca="1" si="110"/>
        <v>64歳</v>
      </c>
      <c r="N430">
        <f t="shared" ca="1" si="114"/>
        <v>65</v>
      </c>
      <c r="O430" t="str">
        <f t="shared" ca="1" si="111"/>
        <v>65歳</v>
      </c>
      <c r="P430">
        <f t="shared" ca="1" si="115"/>
        <v>40</v>
      </c>
      <c r="Q430">
        <f t="shared" ca="1" si="116"/>
        <v>38</v>
      </c>
      <c r="R430">
        <f t="shared" ca="1" si="117"/>
        <v>2061</v>
      </c>
      <c r="S430">
        <f t="shared" ca="1" si="118"/>
        <v>2061</v>
      </c>
      <c r="T430">
        <f t="shared" ca="1" si="119"/>
        <v>2061</v>
      </c>
      <c r="U430">
        <f t="shared" ca="1" si="120"/>
        <v>2061</v>
      </c>
      <c r="V430" s="10">
        <f t="shared" ca="1" si="121"/>
        <v>53980285</v>
      </c>
      <c r="W430" s="10">
        <f ca="1">IF($L430&lt;その他マスタ!$B$1,VLOOKUP($D430,月別収支!$A$2:$H$13,2,FALSE),その他マスタ!$B$3)+IF(AND($L430=その他マスタ!$B$1,入力項目!$I$9="あり",$D430=入力項目!$D$4),その他マスタ!$B$2,0)</f>
        <v>300000</v>
      </c>
      <c r="X430" s="10">
        <f ca="1">-IF(入力項目!$K$5=TRUE,
IF($F430+$G430&lt;3,VLOOKUP($D430,月別収支!$A$2:$H$13,8,FALSE),0)+IFERROR(VLOOKUP($H430,住宅ローン計算!C:P,13,FALSE),0)+IF($F430&gt;1,IF(OR($G430=3,$G430=6,$G430=9,$G430=12),ROUNDUP(入力項目!$N$18/4,0),0),0),
VLOOKUP($D430,月別収支!$A$2:$H$13,8,FALSE))</f>
        <v>-91090</v>
      </c>
      <c r="Y430" s="10">
        <f ca="1">-VLOOKUP($D430,月別収支!$A$2:$H$13,3,FALSE)</f>
        <v>-75000</v>
      </c>
      <c r="Z430" s="10">
        <f ca="1">-VLOOKUP($D430,月別収支!$A$2:$H$13,4,FALSE)</f>
        <v>-27000</v>
      </c>
      <c r="AA430" s="10">
        <f ca="1">-VLOOKUP($D430,月別収支!$A$2:$H$13,6,FALSE)</f>
        <v>-10000</v>
      </c>
      <c r="AB430" s="10">
        <f ca="1">-(
VLOOKUP($D430,月別収支!$A$2:$H$13,5,FALSE)+IF(AND(入力項目!$I$27&lt;=$A430,ISEVEN($A430-入力項目!$I$27),入力項目!$I$28=$D430),入力項目!$I$26,0)
+IF(入力項目!$K$26=TRUE,
IFERROR(VLOOKUP($K430,マイカーローン計算!C:P,13,FALSE),0),
IFERROR(
  IF(AND($C430&gt;0,MOD($C430,入力項目!$N$22)=0,$D430=入力項目!$N$23),入力項目!$N$24,0),
 0
)
)
)</f>
        <v>-20000</v>
      </c>
      <c r="AC430" s="10">
        <f ca="1">-IF($A430&lt;入力項目!$N$33,入力項目!$N$35,IF(AND($A430=入力項目!$N$33,$D430&lt;=入力項目!$N$34),入力項目!$N$35,0))</f>
        <v>0</v>
      </c>
      <c r="AD430">
        <f ca="1">-(
_xlfn.IFS(
P430&lt;=入力項目!$S$11,0,
AND(P430&gt;=入力項目!$S$11+1,P430&lt;=3),IFERROR(VLOOKUP(入力項目!$S$12,子育て関連マスタ!$I$4:$M$5,4,FALSE),0),
AND(P430&gt;=4,P430&lt;=6),IFERROR(VLOOKUP(入力項目!$S$13,子育て関連マスタ!$I$9:$M$12,4,FALSE),0),
AND(P430&gt;=7,P430&lt;=12),IFERROR(VLOOKUP(入力項目!$S$14,子育て関連マスタ!$I$16:$M$17,4,FALSE),0),
AND(P430&gt;=13,P430&lt;=15),IFERROR(VLOOKUP(入力項目!$S$15,子育て関連マスタ!$I$21:$M$22,4,FALSE),0),
AND(P430&gt;=16,P430&lt;=18),IFERROR(VLOOKUP(入力項目!$S$16,子育て関連マスタ!$I$26:$M$28,4,FALSE),0),
AND(P430&gt;=19,P430&lt;=20,入力項目!$S$16="高専"),IFERROR(VLOOKUP(入力項目!$S$16,子育て関連マスタ!$I$26:$M$28,4,FALSE),0),
AND(P430&gt;=19,P430&lt;=20,入力項目!$S$16&lt;&gt;"高専"),IFERROR(VLOOKUP(入力項目!$S$17,子育て関連マスタ!$I$32:$M$37,4,FALSE),0),
AND(P430&gt;=21,P430&lt;=22,入力項目!$S$16="高専"),IFERROR(VLOOKUP(入力項目!$S$17,子育て関連マスタ!$I$32:$M$34,4,FALSE),0),
AND(P430&gt;=21,P430&lt;=22,入力項目!$S$16&lt;&gt;"高専"),IFERROR(VLOOKUP(入力項目!$S$17,子育て関連マスタ!$I$32:$M$34,4,FALSE),0),
P430&gt;=23,0
) +
IF($D430=4,
  IFERROR(_xlfn.IFS(
  P430&lt;=入力項目!$S$11,0,
  AND(P430=入力項目!$S$11),IFERROR(VLOOKUP(入力項目!$S$12,子育て関連マスタ!$I$4:$M$5,2,FALSE),0),
  AND(P430=4),IFERROR(VLOOKUP(入力項目!$S$13,子育て関連マスタ!$I$9:$M$12,2,FALSE),0),
  AND(P430=7),IFERROR(VLOOKUP(入力項目!$S$14,子育て関連マスタ!$I$16:$M$17,2,FALSE),0),
  AND(P430=13),IFERROR(VLOOKUP(入力項目!$S$15,子育て関連マスタ!$I$21:$M$22,2,FALSE),0),
  AND(P430=16),IFERROR(VLOOKUP(入力項目!$S$16,子育て関連マスタ!$I$26:$M$28,2,FALSE),0),
  AND(P430=19,入力項目!$S$16&lt;&gt;"高専"),IFERROR(VLOOKUP(入力項目!$S$17,子育て関連マスタ!$I$32:$M$37,2,FALSE),0),
  AND(P430=21,入力項目!$S$16="高専"),IFERROR(VLOOKUP(入力項目!$S$17,子育て関連マスタ!$I$32:$M$37,2,FALSE),0),
  P430&gt;=22,0
  ),0),0
) +
IF(AND(P430&gt;=1,P430&lt;=15),IF($D430=入力項目!$S$8,入力項目!$S$3,0),0) +
IF(AND(P430&gt;=1,P430&lt;=15),IF($D430=5,入力項目!$S$4,0),0) +
IF(AND(P430&gt;=1,P430&lt;=15),IF($D430=12,入力項目!$S$5,0),0) +
IF(AND(入力項目!$S$7=$A430,入力項目!$S$8=$D430),子育て関連マスタ!$C$14,0) +
IFERROR(IF(AND(YEAR(EDATE(DATE(入力項目!$S$7,入力項目!$S$8,1),1))=$A430,MONTH(EDATE(DATE(入力項目!$S$7,入力項目!$S$8,1),1))=$D430),子育て関連マスタ!$C$15,0),0) +
IF(AND(OR(P430=3,P430=5,P430=7),$D430=11),子育て関連マスタ!$C$17,0) +
IF(AND(P430=20,$D430=1),子育て関連マスタ!$C$18,0) +
IF(AND(P430=20,$D430=1),
IFERROR(_xlfn.IFS(
入力項目!$S$10="男",子育て関連マスタ!$C$18,
入力項目!$S$10="女",子育て関連マスタ!$C$19
),0),0
) +
IF(AND(P430&gt;=入力項目!$S$18,P430&lt;=入力項目!$S$19),入力項目!$S$20,0) +
IF(AND(P430&gt;=入力項目!$S$21,P430&lt;=入力項目!$S$22),入力項目!$S$23,0) +
IF(AND(P430&gt;=入力項目!$S$24,P430&lt;=入力項目!$S$25),入力項目!$S$26,0)
)</f>
        <v>0</v>
      </c>
      <c r="AE430">
        <f ca="1">-(
_xlfn.IFS(
Q430&lt;=入力項目!$S$11,0,
AND(Q430&gt;=入力項目!$S$11+1,Q430&lt;=3),IFERROR(VLOOKUP(入力項目!$S$12,子育て関連マスタ!$I$4:$M$5,4,FALSE),0),
AND(Q430&gt;=4,Q430&lt;=6),IFERROR(VLOOKUP(入力項目!$S$13,子育て関連マスタ!$I$9:$M$12,4,FALSE),0),
AND(Q430&gt;=7,Q430&lt;=12),IFERROR(VLOOKUP(入力項目!$S$14,子育て関連マスタ!$I$16:$M$17,4,FALSE),0),
AND(Q430&gt;=13,Q430&lt;=15),IFERROR(VLOOKUP(入力項目!$S$15,子育て関連マスタ!$I$21:$M$22,4,FALSE),0),
AND(Q430&gt;=16,Q430&lt;=18),IFERROR(VLOOKUP(入力項目!$S$16,子育て関連マスタ!$I$26:$M$28,4,FALSE),0),
AND(Q430&gt;=19,Q430&lt;=20,入力項目!$S$16="高専"),IFERROR(VLOOKUP(入力項目!$S$16,子育て関連マスタ!$I$26:$M$28,4,FALSE),0),
AND(Q430&gt;=19,Q430&lt;=20,入力項目!$S$16&lt;&gt;"高専"),IFERROR(VLOOKUP(入力項目!$S$17,子育て関連マスタ!$I$32:$M$37,4,FALSE),0),
AND(Q430&gt;=21,Q430&lt;=22,入力項目!$S$16="高専"),IFERROR(VLOOKUP(入力項目!$S$17,子育て関連マスタ!$I$32:$M$34,4,FALSE),0),
AND(Q430&gt;=21,Q430&lt;=22,入力項目!$S$16&lt;&gt;"高専"),IFERROR(VLOOKUP(入力項目!$S$17,子育て関連マスタ!$I$32:$M$34,4,FALSE),0),
Q430&gt;=23,0
) +
IF($D430=4,
  IFERROR(_xlfn.IFS(
  Q430&lt;=入力項目!$S$11,0,
  AND(Q430=入力項目!$S$11),IFERROR(VLOOKUP(入力項目!$S$12,子育て関連マスタ!$I$4:$M$5,2,FALSE),0),
  AND(Q430=4),IFERROR(VLOOKUP(入力項目!$S$13,子育て関連マスタ!$I$9:$M$12,2,FALSE),0),
  AND(Q430=7),IFERROR(VLOOKUP(入力項目!$S$14,子育て関連マスタ!$I$16:$M$17,2,FALSE),0),
  AND(Q430=13),IFERROR(VLOOKUP(入力項目!$S$15,子育て関連マスタ!$I$21:$M$22,2,FALSE),0),
  AND(Q430=16),IFERROR(VLOOKUP(入力項目!$S$16,子育て関連マスタ!$I$26:$M$28,2,FALSE),0),
  AND(Q430=19,入力項目!$S$16&lt;&gt;"高専"),IFERROR(VLOOKUP(入力項目!$S$17,子育て関連マスタ!$I$32:$M$37,2,FALSE),0),
  AND(Q430=21,入力項目!$S$16="高専"),IFERROR(VLOOKUP(入力項目!$S$17,子育て関連マスタ!$I$32:$M$37,2,FALSE),0),
  Q430&gt;=22,0
  ),0),0
) +
IF(AND(Q430&gt;=1,Q430&lt;=15),IF($D430=入力項目!$S$8,入力項目!$S$3,0),0) +
IF(AND(Q430&gt;=1,Q430&lt;=15),IF($D430=5,入力項目!$S$4,0),0) +
IF(AND(Q430&gt;=1,Q430&lt;=15),IF($D430=12,入力項目!$S$5,0),0) +
IF(AND(入力項目!$S$7=$A430,入力項目!$S$8=$D430),子育て関連マスタ!$C$14,0) +
IFERROR(IF(AND(YEAR(EDATE(DATE(入力項目!$S$7,入力項目!$S$8,1),1))=$A430,MONTH(EDATE(DATE(入力項目!$S$7,入力項目!$S$8,1),1))=$D430),子育て関連マスタ!$C$15,0),0) +
IF(AND(OR(Q430=3,Q430=5,Q430=7),$D430=11),子育て関連マスタ!$C$17,0) +
IF(AND(Q430=20,$D430=1),子育て関連マスタ!$C$18,0) +
IF(AND(Q430=20,$D430=1),
IFERROR(_xlfn.IFS(
入力項目!$S$10="男",子育て関連マスタ!$C$18,
入力項目!$S$10="女",子育て関連マスタ!$C$19
),0),0
) +
IF(AND(Q430&gt;=入力項目!$S$18,Q430&lt;=入力項目!$S$19),入力項目!$S$20,0) +
IF(AND(Q430&gt;=入力項目!$S$21,Q430&lt;=入力項目!$S$22),入力項目!$S$23,0) +
IF(AND(Q430&gt;=入力項目!$S$24,Q430&lt;=入力項目!$S$25),入力項目!$S$26,0)
)</f>
        <v>0</v>
      </c>
      <c r="AF430">
        <f ca="1">-(
_xlfn.IFS(
R430&lt;=入力項目!$S$11,0,
AND(R430&gt;=入力項目!$S$11+1,R430&lt;=3),IFERROR(VLOOKUP(入力項目!$S$12,子育て関連マスタ!$I$4:$M$5,4,FALSE),0),
AND(R430&gt;=4,R430&lt;=6),IFERROR(VLOOKUP(入力項目!$S$13,子育て関連マスタ!$I$9:$M$12,4,FALSE),0),
AND(R430&gt;=7,R430&lt;=12),IFERROR(VLOOKUP(入力項目!$S$14,子育て関連マスタ!$I$16:$M$17,4,FALSE),0),
AND(R430&gt;=13,R430&lt;=15),IFERROR(VLOOKUP(入力項目!$S$15,子育て関連マスタ!$I$21:$M$22,4,FALSE),0),
AND(R430&gt;=16,R430&lt;=18),IFERROR(VLOOKUP(入力項目!$S$16,子育て関連マスタ!$I$26:$M$28,4,FALSE),0),
AND(R430&gt;=19,R430&lt;=20,入力項目!$S$16="高専"),IFERROR(VLOOKUP(入力項目!$S$16,子育て関連マスタ!$I$26:$M$28,4,FALSE),0),
AND(R430&gt;=19,R430&lt;=20,入力項目!$S$16&lt;&gt;"高専"),IFERROR(VLOOKUP(入力項目!$S$17,子育て関連マスタ!$I$32:$M$37,4,FALSE),0),
AND(R430&gt;=21,R430&lt;=22,入力項目!$S$16="高専"),IFERROR(VLOOKUP(入力項目!$S$17,子育て関連マスタ!$I$32:$M$34,4,FALSE),0),
AND(R430&gt;=21,R430&lt;=22,入力項目!$S$16&lt;&gt;"高専"),IFERROR(VLOOKUP(入力項目!$S$17,子育て関連マスタ!$I$32:$M$34,4,FALSE),0),
R430&gt;=23,0
) +
IF($D430=4,
  IFERROR(_xlfn.IFS(
  R430&lt;=入力項目!$S$11,0,
  AND(R430=入力項目!$S$11),IFERROR(VLOOKUP(入力項目!$S$12,子育て関連マスタ!$I$4:$M$5,2,FALSE),0),
  AND(R430=4),IFERROR(VLOOKUP(入力項目!$S$13,子育て関連マスタ!$I$9:$M$12,2,FALSE),0),
  AND(R430=7),IFERROR(VLOOKUP(入力項目!$S$14,子育て関連マスタ!$I$16:$M$17,2,FALSE),0),
  AND(R430=13),IFERROR(VLOOKUP(入力項目!$S$15,子育て関連マスタ!$I$21:$M$22,2,FALSE),0),
  AND(R430=16),IFERROR(VLOOKUP(入力項目!$S$16,子育て関連マスタ!$I$26:$M$28,2,FALSE),0),
  AND(R430=19,入力項目!$S$16&lt;&gt;"高専"),IFERROR(VLOOKUP(入力項目!$S$17,子育て関連マスタ!$I$32:$M$37,2,FALSE),0),
  AND(R430=21,入力項目!$S$16="高専"),IFERROR(VLOOKUP(入力項目!$S$17,子育て関連マスタ!$I$32:$M$37,2,FALSE),0),
  R430&gt;=22,0
  ),0),0
) +
IF(AND(R430&gt;=1,R430&lt;=15),IF($D430=入力項目!$S$8,入力項目!$S$3,0),0) +
IF(AND(R430&gt;=1,R430&lt;=15),IF($D430=5,入力項目!$S$4,0),0) +
IF(AND(R430&gt;=1,R430&lt;=15),IF($D430=12,入力項目!$S$5,0),0) +
IF(AND(入力項目!$S$7=$A430,入力項目!$S$8=$D430),子育て関連マスタ!$C$14,0) +
IFERROR(IF(AND(YEAR(EDATE(DATE(入力項目!$S$7,入力項目!$S$8,1),1))=$A430,MONTH(EDATE(DATE(入力項目!$S$7,入力項目!$S$8,1),1))=$D430),子育て関連マスタ!$C$15,0),0) +
IF(AND(OR(R430=3,R430=5,R430=7),$D430=11),子育て関連マスタ!$C$17,0) +
IF(AND(R430=20,$D430=1),子育て関連マスタ!$C$18,0) +
IF(AND(R430=20,$D430=1),
IFERROR(_xlfn.IFS(
入力項目!$S$10="男",子育て関連マスタ!$C$18,
入力項目!$S$10="女",子育て関連マスタ!$C$19
),0),0
) +
IF(AND(R430&gt;=入力項目!$S$18,R430&lt;=入力項目!$S$19),入力項目!$S$20,0) +
IF(AND(R430&gt;=入力項目!$S$21,R430&lt;=入力項目!$S$22),入力項目!$S$23,0) +
IF(AND(R430&gt;=入力項目!$S$24,R430&lt;=入力項目!$S$25),入力項目!$S$26,0)
)</f>
        <v>0</v>
      </c>
      <c r="AG430">
        <f ca="1">-(
_xlfn.IFS(
S430&lt;=入力項目!$S$11,0,
AND(S430&gt;=入力項目!$S$11+1,S430&lt;=3),IFERROR(VLOOKUP(入力項目!$S$12,子育て関連マスタ!$I$4:$M$5,4,FALSE),0),
AND(S430&gt;=4,S430&lt;=6),IFERROR(VLOOKUP(入力項目!$S$13,子育て関連マスタ!$I$9:$M$12,4,FALSE),0),
AND(S430&gt;=7,S430&lt;=12),IFERROR(VLOOKUP(入力項目!$S$14,子育て関連マスタ!$I$16:$M$17,4,FALSE),0),
AND(S430&gt;=13,S430&lt;=15),IFERROR(VLOOKUP(入力項目!$S$15,子育て関連マスタ!$I$21:$M$22,4,FALSE),0),
AND(S430&gt;=16,S430&lt;=18),IFERROR(VLOOKUP(入力項目!$S$16,子育て関連マスタ!$I$26:$M$28,4,FALSE),0),
AND(S430&gt;=19,S430&lt;=20,入力項目!$S$16="高専"),IFERROR(VLOOKUP(入力項目!$S$16,子育て関連マスタ!$I$26:$M$28,4,FALSE),0),
AND(S430&gt;=19,S430&lt;=20,入力項目!$S$16&lt;&gt;"高専"),IFERROR(VLOOKUP(入力項目!$S$17,子育て関連マスタ!$I$32:$M$37,4,FALSE),0),
AND(S430&gt;=21,S430&lt;=22,入力項目!$S$16="高専"),IFERROR(VLOOKUP(入力項目!$S$17,子育て関連マスタ!$I$32:$M$34,4,FALSE),0),
AND(S430&gt;=21,S430&lt;=22,入力項目!$S$16&lt;&gt;"高専"),IFERROR(VLOOKUP(入力項目!$S$17,子育て関連マスタ!$I$32:$M$34,4,FALSE),0),
S430&gt;=23,0
) +
IF($D430=4,
  IFERROR(_xlfn.IFS(
  S430&lt;=入力項目!$S$11,0,
  AND(S430=入力項目!$S$11),IFERROR(VLOOKUP(入力項目!$S$12,子育て関連マスタ!$I$4:$M$5,2,FALSE),0),
  AND(S430=4),IFERROR(VLOOKUP(入力項目!$S$13,子育て関連マスタ!$I$9:$M$12,2,FALSE),0),
  AND(S430=7),IFERROR(VLOOKUP(入力項目!$S$14,子育て関連マスタ!$I$16:$M$17,2,FALSE),0),
  AND(S430=13),IFERROR(VLOOKUP(入力項目!$S$15,子育て関連マスタ!$I$21:$M$22,2,FALSE),0),
  AND(S430=16),IFERROR(VLOOKUP(入力項目!$S$16,子育て関連マスタ!$I$26:$M$28,2,FALSE),0),
  AND(S430=19,入力項目!$S$16&lt;&gt;"高専"),IFERROR(VLOOKUP(入力項目!$S$17,子育て関連マスタ!$I$32:$M$37,2,FALSE),0),
  AND(S430=21,入力項目!$S$16="高専"),IFERROR(VLOOKUP(入力項目!$S$17,子育て関連マスタ!$I$32:$M$37,2,FALSE),0),
  S430&gt;=22,0
  ),0),0
) +
IF(AND(S430&gt;=1,S430&lt;=15),IF($D430=入力項目!$S$8,入力項目!$S$3,0),0) +
IF(AND(S430&gt;=1,S430&lt;=15),IF($D430=5,入力項目!$S$4,0),0) +
IF(AND(S430&gt;=1,S430&lt;=15),IF($D430=12,入力項目!$S$5,0),0) +
IF(AND(入力項目!$S$7=$A430,入力項目!$S$8=$D430),子育て関連マスタ!$C$14,0) +
IFERROR(IF(AND(YEAR(EDATE(DATE(入力項目!$S$7,入力項目!$S$8,1),1))=$A430,MONTH(EDATE(DATE(入力項目!$S$7,入力項目!$S$8,1),1))=$D430),子育て関連マスタ!$C$15,0),0) +
IF(AND(OR(S430=3,S430=5,S430=7),$D430=11),子育て関連マスタ!$C$17,0) +
IF(AND(S430=20,$D430=1),子育て関連マスタ!$C$18,0) +
IF(AND(S430=20,$D430=1),
IFERROR(_xlfn.IFS(
入力項目!$S$10="男",子育て関連マスタ!$C$18,
入力項目!$S$10="女",子育て関連マスタ!$C$19
),0),0
) +
IF(AND(S430&gt;=入力項目!$S$18,S430&lt;=入力項目!$S$19),入力項目!$S$20,0) +
IF(AND(S430&gt;=入力項目!$S$21,S430&lt;=入力項目!$S$22),入力項目!$S$23,0) +
IF(AND(S430&gt;=入力項目!$S$24,S430&lt;=入力項目!$S$25),入力項目!$S$26,0)
)</f>
        <v>0</v>
      </c>
      <c r="AH430">
        <f ca="1">-(
_xlfn.IFS(
T430&lt;=入力項目!$S$11,0,
AND(T430&gt;=入力項目!$S$11+1,T430&lt;=3),IFERROR(VLOOKUP(入力項目!$S$12,子育て関連マスタ!$I$4:$M$5,4,FALSE),0),
AND(T430&gt;=4,T430&lt;=6),IFERROR(VLOOKUP(入力項目!$S$13,子育て関連マスタ!$I$9:$M$12,4,FALSE),0),
AND(T430&gt;=7,T430&lt;=12),IFERROR(VLOOKUP(入力項目!$S$14,子育て関連マスタ!$I$16:$M$17,4,FALSE),0),
AND(T430&gt;=13,T430&lt;=15),IFERROR(VLOOKUP(入力項目!$S$15,子育て関連マスタ!$I$21:$M$22,4,FALSE),0),
AND(T430&gt;=16,T430&lt;=18),IFERROR(VLOOKUP(入力項目!$S$16,子育て関連マスタ!$I$26:$M$28,4,FALSE),0),
AND(T430&gt;=19,T430&lt;=20,入力項目!$S$16="高専"),IFERROR(VLOOKUP(入力項目!$S$16,子育て関連マスタ!$I$26:$M$28,4,FALSE),0),
AND(T430&gt;=19,T430&lt;=20,入力項目!$S$16&lt;&gt;"高専"),IFERROR(VLOOKUP(入力項目!$S$17,子育て関連マスタ!$I$32:$M$37,4,FALSE),0),
AND(T430&gt;=21,T430&lt;=22,入力項目!$S$16="高専"),IFERROR(VLOOKUP(入力項目!$S$17,子育て関連マスタ!$I$32:$M$34,4,FALSE),0),
AND(T430&gt;=21,T430&lt;=22,入力項目!$S$16&lt;&gt;"高専"),IFERROR(VLOOKUP(入力項目!$S$17,子育て関連マスタ!$I$32:$M$34,4,FALSE),0),
T430&gt;=23,0
) +
IF($D430=4,
  IFERROR(_xlfn.IFS(
  T430&lt;=入力項目!$S$11,0,
  AND(T430=入力項目!$S$11),IFERROR(VLOOKUP(入力項目!$S$12,子育て関連マスタ!$I$4:$M$5,2,FALSE),0),
  AND(T430=4),IFERROR(VLOOKUP(入力項目!$S$13,子育て関連マスタ!$I$9:$M$12,2,FALSE),0),
  AND(T430=7),IFERROR(VLOOKUP(入力項目!$S$14,子育て関連マスタ!$I$16:$M$17,2,FALSE),0),
  AND(T430=13),IFERROR(VLOOKUP(入力項目!$S$15,子育て関連マスタ!$I$21:$M$22,2,FALSE),0),
  AND(T430=16),IFERROR(VLOOKUP(入力項目!$S$16,子育て関連マスタ!$I$26:$M$28,2,FALSE),0),
  AND(T430=19,入力項目!$S$16&lt;&gt;"高専"),IFERROR(VLOOKUP(入力項目!$S$17,子育て関連マスタ!$I$32:$M$37,2,FALSE),0),
  AND(T430=21,入力項目!$S$16="高専"),IFERROR(VLOOKUP(入力項目!$S$17,子育て関連マスタ!$I$32:$M$37,2,FALSE),0),
  T430&gt;=22,0
  ),0),0
) +
IF(AND(T430&gt;=1,T430&lt;=15),IF($D430=入力項目!$S$8,入力項目!$S$3,0),0) +
IF(AND(T430&gt;=1,T430&lt;=15),IF($D430=5,入力項目!$S$4,0),0) +
IF(AND(T430&gt;=1,T430&lt;=15),IF($D430=12,入力項目!$S$5,0),0) +
IF(AND(入力項目!$S$7=$A430,入力項目!$S$8=$D430),子育て関連マスタ!$C$14,0) +
IFERROR(IF(AND(YEAR(EDATE(DATE(入力項目!$S$7,入力項目!$S$8,1),1))=$A430,MONTH(EDATE(DATE(入力項目!$S$7,入力項目!$S$8,1),1))=$D430),子育て関連マスタ!$C$15,0),0) +
IF(AND(OR(T430=3,T430=5,T430=7),$D430=11),子育て関連マスタ!$C$17,0) +
IF(AND(T430=20,$D430=1),子育て関連マスタ!$C$18,0) +
IF(AND(T430=20,$D430=1),
IFERROR(_xlfn.IFS(
入力項目!$S$10="男",子育て関連マスタ!$C$18,
入力項目!$S$10="女",子育て関連マスタ!$C$19
),0),0
) +
IF(AND(T430&gt;=入力項目!$S$18,T430&lt;=入力項目!$S$19),入力項目!$S$20,0) +
IF(AND(T430&gt;=入力項目!$S$21,T430&lt;=入力項目!$S$22),入力項目!$S$23,0) +
IF(AND(T430&gt;=入力項目!$S$24,T430&lt;=入力項目!$S$25),入力項目!$S$26,0)
)</f>
        <v>0</v>
      </c>
      <c r="AI430">
        <f ca="1">-(
_xlfn.IFS(
U430&lt;=入力項目!$S$11,0,
AND(U430&gt;=入力項目!$S$11+1,U430&lt;=3),IFERROR(VLOOKUP(入力項目!$S$12,子育て関連マスタ!$I$4:$M$5,4,FALSE),0),
AND(U430&gt;=4,U430&lt;=6),IFERROR(VLOOKUP(入力項目!$S$13,子育て関連マスタ!$I$9:$M$12,4,FALSE),0),
AND(U430&gt;=7,U430&lt;=12),IFERROR(VLOOKUP(入力項目!$S$14,子育て関連マスタ!$I$16:$M$17,4,FALSE),0),
AND(U430&gt;=13,U430&lt;=15),IFERROR(VLOOKUP(入力項目!$S$15,子育て関連マスタ!$I$21:$M$22,4,FALSE),0),
AND(U430&gt;=16,U430&lt;=18),IFERROR(VLOOKUP(入力項目!$S$16,子育て関連マスタ!$I$26:$M$28,4,FALSE),0),
AND(U430&gt;=19,U430&lt;=20,入力項目!$S$16="高専"),IFERROR(VLOOKUP(入力項目!$S$16,子育て関連マスタ!$I$26:$M$28,4,FALSE),0),
AND(U430&gt;=19,U430&lt;=20,入力項目!$S$16&lt;&gt;"高専"),IFERROR(VLOOKUP(入力項目!$S$17,子育て関連マスタ!$I$32:$M$37,4,FALSE),0),
AND(U430&gt;=21,U430&lt;=22,入力項目!$S$16="高専"),IFERROR(VLOOKUP(入力項目!$S$17,子育て関連マスタ!$I$32:$M$34,4,FALSE),0),
AND(U430&gt;=21,U430&lt;=22,入力項目!$S$16&lt;&gt;"高専"),IFERROR(VLOOKUP(入力項目!$S$17,子育て関連マスタ!$I$32:$M$34,4,FALSE),0),
U430&gt;=23,0
) +
IF($D430=4,
  IFERROR(_xlfn.IFS(
  U430&lt;=入力項目!$S$11,0,
  AND(U430=入力項目!$S$11),IFERROR(VLOOKUP(入力項目!$S$12,子育て関連マスタ!$I$4:$M$5,2,FALSE),0),
  AND(U430=4),IFERROR(VLOOKUP(入力項目!$S$13,子育て関連マスタ!$I$9:$M$12,2,FALSE),0),
  AND(U430=7),IFERROR(VLOOKUP(入力項目!$S$14,子育て関連マスタ!$I$16:$M$17,2,FALSE),0),
  AND(U430=13),IFERROR(VLOOKUP(入力項目!$S$15,子育て関連マスタ!$I$21:$M$22,2,FALSE),0),
  AND(U430=16),IFERROR(VLOOKUP(入力項目!$S$16,子育て関連マスタ!$I$26:$M$28,2,FALSE),0),
  AND(U430=19,入力項目!$S$16&lt;&gt;"高専"),IFERROR(VLOOKUP(入力項目!$S$17,子育て関連マスタ!$I$32:$M$37,2,FALSE),0),
  AND(U430=21,入力項目!$S$16="高専"),IFERROR(VLOOKUP(入力項目!$S$17,子育て関連マスタ!$I$32:$M$37,2,FALSE),0),
  U430&gt;=22,0
  ),0),0
) +
IF(AND(U430&gt;=1,U430&lt;=15),IF($D430=入力項目!$S$8,入力項目!$S$3,0),0) +
IF(AND(U430&gt;=1,U430&lt;=15),IF($D430=5,入力項目!$S$4,0),0) +
IF(AND(U430&gt;=1,U430&lt;=15),IF($D430=12,入力項目!$S$5,0),0) +
IF(AND(入力項目!$S$7=$A430,入力項目!$S$8=$D430),子育て関連マスタ!$C$14,0) +
IFERROR(IF(AND(YEAR(EDATE(DATE(入力項目!$S$7,入力項目!$S$8,1),1))=$A430,MONTH(EDATE(DATE(入力項目!$S$7,入力項目!$S$8,1),1))=$D430),子育て関連マスタ!$C$15,0),0) +
IF(AND(OR(U430=3,U430=5,U430=7),$D430=11),子育て関連マスタ!$C$17,0) +
IF(AND(U430=20,$D430=1),子育て関連マスタ!$C$18,0) +
IF(AND(U430=20,$D430=1),
IFERROR(_xlfn.IFS(
入力項目!$S$10="男",子育て関連マスタ!$C$18,
入力項目!$S$10="女",子育て関連マスタ!$C$19
),0),0
) +
IF(AND(U430&gt;=入力項目!$S$18,U430&lt;=入力項目!$S$19),入力項目!$S$20,0) +
IF(AND(U430&gt;=入力項目!$S$21,U430&lt;=入力項目!$S$22),入力項目!$S$23,0) +
IF(AND(U430&gt;=入力項目!$S$24,U430&lt;=入力項目!$S$25),入力項目!$S$26,0)
)</f>
        <v>0</v>
      </c>
      <c r="AJ430" s="10">
        <f ca="1">-VLOOKUP($D430,月別収支!$A$2:$H$13,7,FALSE)</f>
        <v>-20000</v>
      </c>
    </row>
    <row r="431" spans="1:36" x14ac:dyDescent="0.4">
      <c r="A431">
        <f t="shared" ca="1" si="122"/>
        <v>2060</v>
      </c>
      <c r="B431">
        <f t="shared" ca="1" si="112"/>
        <v>2060</v>
      </c>
      <c r="C431">
        <f t="shared" ca="1" si="113"/>
        <v>36</v>
      </c>
      <c r="D431">
        <f t="shared" ca="1" si="123"/>
        <v>5</v>
      </c>
      <c r="E431" t="str">
        <f t="shared" ca="1" si="107"/>
        <v>2060年5月</v>
      </c>
      <c r="F431">
        <f ca="1">IF(OR(入力項目!$N$5&lt;$A431,AND(入力項目!$N$5=$A431,入力項目!$N$6&lt;$D431)),IF(F430=0,1,IF(G431=12,F430+1,F430)),0)</f>
        <v>35</v>
      </c>
      <c r="G431">
        <f ca="1">IF(OR(入力項目!$N$5&lt;$A431,AND(入力項目!$N$5=$A431,入力項目!$N$6&lt;$D431)),IF(G430=12,1,G430+1),0)</f>
        <v>7</v>
      </c>
      <c r="H431" t="str">
        <f t="shared" ca="1" si="108"/>
        <v>35_7</v>
      </c>
      <c r="I431">
        <f ca="1">IF(
  IFERROR(AND($C431&gt;0,MOD($C431,入力項目!$N$22)=0,$D431=入力項目!$N$23), FALSE),
  1,
  IF(
    AND(I430&gt;0,J430=12),
    IF(I430=入力項目!$N$28, 0, I430+1),
    I430
  )
)</f>
        <v>1</v>
      </c>
      <c r="J431">
        <f ca="1">IF($D431=入力項目!$N$23,1,IFERROR(J430+1,1))</f>
        <v>12</v>
      </c>
      <c r="K431" t="str">
        <f t="shared" ca="1" si="109"/>
        <v>1_12</v>
      </c>
      <c r="L431">
        <f ca="1">L430+IF(入力項目!$D$4=$D431,1,0)</f>
        <v>64</v>
      </c>
      <c r="M431" t="str">
        <f t="shared" ca="1" si="110"/>
        <v>64歳</v>
      </c>
      <c r="N431">
        <f t="shared" ca="1" si="114"/>
        <v>65</v>
      </c>
      <c r="O431" t="str">
        <f t="shared" ca="1" si="111"/>
        <v>65歳</v>
      </c>
      <c r="P431">
        <f t="shared" ca="1" si="115"/>
        <v>40</v>
      </c>
      <c r="Q431">
        <f t="shared" ca="1" si="116"/>
        <v>38</v>
      </c>
      <c r="R431">
        <f t="shared" ca="1" si="117"/>
        <v>2061</v>
      </c>
      <c r="S431">
        <f t="shared" ca="1" si="118"/>
        <v>2061</v>
      </c>
      <c r="T431">
        <f t="shared" ca="1" si="119"/>
        <v>2061</v>
      </c>
      <c r="U431">
        <f t="shared" ca="1" si="120"/>
        <v>2061</v>
      </c>
      <c r="V431" s="10">
        <f t="shared" ca="1" si="121"/>
        <v>54064695</v>
      </c>
      <c r="W431" s="10">
        <f ca="1">IF($L431&lt;その他マスタ!$B$1,VLOOKUP($D431,月別収支!$A$2:$H$13,2,FALSE),その他マスタ!$B$3)+IF(AND($L431=その他マスタ!$B$1,入力項目!$I$9="あり",$D431=入力項目!$D$4),その他マスタ!$B$2,0)</f>
        <v>300000</v>
      </c>
      <c r="X431" s="10">
        <f ca="1">-IF(入力項目!$K$5=TRUE,
IF($F431+$G431&lt;3,VLOOKUP($D431,月別収支!$A$2:$H$13,8,FALSE),0)+IFERROR(VLOOKUP($H431,住宅ローン計算!C:P,13,FALSE),0)+IF($F431&gt;1,IF(OR($G431=3,$G431=6,$G431=9,$G431=12),ROUNDUP(入力項目!$N$18/4,0),0),0),
VLOOKUP($D431,月別収支!$A$2:$H$13,8,FALSE))</f>
        <v>-53590</v>
      </c>
      <c r="Y431" s="10">
        <f ca="1">-VLOOKUP($D431,月別収支!$A$2:$H$13,3,FALSE)</f>
        <v>-75000</v>
      </c>
      <c r="Z431" s="10">
        <f ca="1">-VLOOKUP($D431,月別収支!$A$2:$H$13,4,FALSE)</f>
        <v>-27000</v>
      </c>
      <c r="AA431" s="10">
        <f ca="1">-VLOOKUP($D431,月別収支!$A$2:$H$13,6,FALSE)</f>
        <v>-10000</v>
      </c>
      <c r="AB431" s="10">
        <f ca="1">-(
VLOOKUP($D431,月別収支!$A$2:$H$13,5,FALSE)+IF(AND(入力項目!$I$27&lt;=$A431,ISEVEN($A431-入力項目!$I$27),入力項目!$I$28=$D431),入力項目!$I$26,0)
+IF(入力項目!$K$26=TRUE,
IFERROR(VLOOKUP($K431,マイカーローン計算!C:P,13,FALSE),0),
IFERROR(
  IF(AND($C431&gt;0,MOD($C431,入力項目!$N$22)=0,$D431=入力項目!$N$23),入力項目!$N$24,0),
 0
)
)
)</f>
        <v>-30000</v>
      </c>
      <c r="AC431" s="10">
        <f ca="1">-IF($A431&lt;入力項目!$N$33,入力項目!$N$35,IF(AND($A431=入力項目!$N$33,$D431&lt;=入力項目!$N$34),入力項目!$N$35,0))</f>
        <v>0</v>
      </c>
      <c r="AD431">
        <f ca="1">-(
_xlfn.IFS(
P431&lt;=入力項目!$S$11,0,
AND(P431&gt;=入力項目!$S$11+1,P431&lt;=3),IFERROR(VLOOKUP(入力項目!$S$12,子育て関連マスタ!$I$4:$M$5,4,FALSE),0),
AND(P431&gt;=4,P431&lt;=6),IFERROR(VLOOKUP(入力項目!$S$13,子育て関連マスタ!$I$9:$M$12,4,FALSE),0),
AND(P431&gt;=7,P431&lt;=12),IFERROR(VLOOKUP(入力項目!$S$14,子育て関連マスタ!$I$16:$M$17,4,FALSE),0),
AND(P431&gt;=13,P431&lt;=15),IFERROR(VLOOKUP(入力項目!$S$15,子育て関連マスタ!$I$21:$M$22,4,FALSE),0),
AND(P431&gt;=16,P431&lt;=18),IFERROR(VLOOKUP(入力項目!$S$16,子育て関連マスタ!$I$26:$M$28,4,FALSE),0),
AND(P431&gt;=19,P431&lt;=20,入力項目!$S$16="高専"),IFERROR(VLOOKUP(入力項目!$S$16,子育て関連マスタ!$I$26:$M$28,4,FALSE),0),
AND(P431&gt;=19,P431&lt;=20,入力項目!$S$16&lt;&gt;"高専"),IFERROR(VLOOKUP(入力項目!$S$17,子育て関連マスタ!$I$32:$M$37,4,FALSE),0),
AND(P431&gt;=21,P431&lt;=22,入力項目!$S$16="高専"),IFERROR(VLOOKUP(入力項目!$S$17,子育て関連マスタ!$I$32:$M$34,4,FALSE),0),
AND(P431&gt;=21,P431&lt;=22,入力項目!$S$16&lt;&gt;"高専"),IFERROR(VLOOKUP(入力項目!$S$17,子育て関連マスタ!$I$32:$M$34,4,FALSE),0),
P431&gt;=23,0
) +
IF($D431=4,
  IFERROR(_xlfn.IFS(
  P431&lt;=入力項目!$S$11,0,
  AND(P431=入力項目!$S$11),IFERROR(VLOOKUP(入力項目!$S$12,子育て関連マスタ!$I$4:$M$5,2,FALSE),0),
  AND(P431=4),IFERROR(VLOOKUP(入力項目!$S$13,子育て関連マスタ!$I$9:$M$12,2,FALSE),0),
  AND(P431=7),IFERROR(VLOOKUP(入力項目!$S$14,子育て関連マスタ!$I$16:$M$17,2,FALSE),0),
  AND(P431=13),IFERROR(VLOOKUP(入力項目!$S$15,子育て関連マスタ!$I$21:$M$22,2,FALSE),0),
  AND(P431=16),IFERROR(VLOOKUP(入力項目!$S$16,子育て関連マスタ!$I$26:$M$28,2,FALSE),0),
  AND(P431=19,入力項目!$S$16&lt;&gt;"高専"),IFERROR(VLOOKUP(入力項目!$S$17,子育て関連マスタ!$I$32:$M$37,2,FALSE),0),
  AND(P431=21,入力項目!$S$16="高専"),IFERROR(VLOOKUP(入力項目!$S$17,子育て関連マスタ!$I$32:$M$37,2,FALSE),0),
  P431&gt;=22,0
  ),0),0
) +
IF(AND(P431&gt;=1,P431&lt;=15),IF($D431=入力項目!$S$8,入力項目!$S$3,0),0) +
IF(AND(P431&gt;=1,P431&lt;=15),IF($D431=5,入力項目!$S$4,0),0) +
IF(AND(P431&gt;=1,P431&lt;=15),IF($D431=12,入力項目!$S$5,0),0) +
IF(AND(入力項目!$S$7=$A431,入力項目!$S$8=$D431),子育て関連マスタ!$C$14,0) +
IFERROR(IF(AND(YEAR(EDATE(DATE(入力項目!$S$7,入力項目!$S$8,1),1))=$A431,MONTH(EDATE(DATE(入力項目!$S$7,入力項目!$S$8,1),1))=$D431),子育て関連マスタ!$C$15,0),0) +
IF(AND(OR(P431=3,P431=5,P431=7),$D431=11),子育て関連マスタ!$C$17,0) +
IF(AND(P431=20,$D431=1),子育て関連マスタ!$C$18,0) +
IF(AND(P431=20,$D431=1),
IFERROR(_xlfn.IFS(
入力項目!$S$10="男",子育て関連マスタ!$C$18,
入力項目!$S$10="女",子育て関連マスタ!$C$19
),0),0
) +
IF(AND(P431&gt;=入力項目!$S$18,P431&lt;=入力項目!$S$19),入力項目!$S$20,0) +
IF(AND(P431&gt;=入力項目!$S$21,P431&lt;=入力項目!$S$22),入力項目!$S$23,0) +
IF(AND(P431&gt;=入力項目!$S$24,P431&lt;=入力項目!$S$25),入力項目!$S$26,0)
)</f>
        <v>0</v>
      </c>
      <c r="AE431">
        <f ca="1">-(
_xlfn.IFS(
Q431&lt;=入力項目!$S$11,0,
AND(Q431&gt;=入力項目!$S$11+1,Q431&lt;=3),IFERROR(VLOOKUP(入力項目!$S$12,子育て関連マスタ!$I$4:$M$5,4,FALSE),0),
AND(Q431&gt;=4,Q431&lt;=6),IFERROR(VLOOKUP(入力項目!$S$13,子育て関連マスタ!$I$9:$M$12,4,FALSE),0),
AND(Q431&gt;=7,Q431&lt;=12),IFERROR(VLOOKUP(入力項目!$S$14,子育て関連マスタ!$I$16:$M$17,4,FALSE),0),
AND(Q431&gt;=13,Q431&lt;=15),IFERROR(VLOOKUP(入力項目!$S$15,子育て関連マスタ!$I$21:$M$22,4,FALSE),0),
AND(Q431&gt;=16,Q431&lt;=18),IFERROR(VLOOKUP(入力項目!$S$16,子育て関連マスタ!$I$26:$M$28,4,FALSE),0),
AND(Q431&gt;=19,Q431&lt;=20,入力項目!$S$16="高専"),IFERROR(VLOOKUP(入力項目!$S$16,子育て関連マスタ!$I$26:$M$28,4,FALSE),0),
AND(Q431&gt;=19,Q431&lt;=20,入力項目!$S$16&lt;&gt;"高専"),IFERROR(VLOOKUP(入力項目!$S$17,子育て関連マスタ!$I$32:$M$37,4,FALSE),0),
AND(Q431&gt;=21,Q431&lt;=22,入力項目!$S$16="高専"),IFERROR(VLOOKUP(入力項目!$S$17,子育て関連マスタ!$I$32:$M$34,4,FALSE),0),
AND(Q431&gt;=21,Q431&lt;=22,入力項目!$S$16&lt;&gt;"高専"),IFERROR(VLOOKUP(入力項目!$S$17,子育て関連マスタ!$I$32:$M$34,4,FALSE),0),
Q431&gt;=23,0
) +
IF($D431=4,
  IFERROR(_xlfn.IFS(
  Q431&lt;=入力項目!$S$11,0,
  AND(Q431=入力項目!$S$11),IFERROR(VLOOKUP(入力項目!$S$12,子育て関連マスタ!$I$4:$M$5,2,FALSE),0),
  AND(Q431=4),IFERROR(VLOOKUP(入力項目!$S$13,子育て関連マスタ!$I$9:$M$12,2,FALSE),0),
  AND(Q431=7),IFERROR(VLOOKUP(入力項目!$S$14,子育て関連マスタ!$I$16:$M$17,2,FALSE),0),
  AND(Q431=13),IFERROR(VLOOKUP(入力項目!$S$15,子育て関連マスタ!$I$21:$M$22,2,FALSE),0),
  AND(Q431=16),IFERROR(VLOOKUP(入力項目!$S$16,子育て関連マスタ!$I$26:$M$28,2,FALSE),0),
  AND(Q431=19,入力項目!$S$16&lt;&gt;"高専"),IFERROR(VLOOKUP(入力項目!$S$17,子育て関連マスタ!$I$32:$M$37,2,FALSE),0),
  AND(Q431=21,入力項目!$S$16="高専"),IFERROR(VLOOKUP(入力項目!$S$17,子育て関連マスタ!$I$32:$M$37,2,FALSE),0),
  Q431&gt;=22,0
  ),0),0
) +
IF(AND(Q431&gt;=1,Q431&lt;=15),IF($D431=入力項目!$S$8,入力項目!$S$3,0),0) +
IF(AND(Q431&gt;=1,Q431&lt;=15),IF($D431=5,入力項目!$S$4,0),0) +
IF(AND(Q431&gt;=1,Q431&lt;=15),IF($D431=12,入力項目!$S$5,0),0) +
IF(AND(入力項目!$S$7=$A431,入力項目!$S$8=$D431),子育て関連マスタ!$C$14,0) +
IFERROR(IF(AND(YEAR(EDATE(DATE(入力項目!$S$7,入力項目!$S$8,1),1))=$A431,MONTH(EDATE(DATE(入力項目!$S$7,入力項目!$S$8,1),1))=$D431),子育て関連マスタ!$C$15,0),0) +
IF(AND(OR(Q431=3,Q431=5,Q431=7),$D431=11),子育て関連マスタ!$C$17,0) +
IF(AND(Q431=20,$D431=1),子育て関連マスタ!$C$18,0) +
IF(AND(Q431=20,$D431=1),
IFERROR(_xlfn.IFS(
入力項目!$S$10="男",子育て関連マスタ!$C$18,
入力項目!$S$10="女",子育て関連マスタ!$C$19
),0),0
) +
IF(AND(Q431&gt;=入力項目!$S$18,Q431&lt;=入力項目!$S$19),入力項目!$S$20,0) +
IF(AND(Q431&gt;=入力項目!$S$21,Q431&lt;=入力項目!$S$22),入力項目!$S$23,0) +
IF(AND(Q431&gt;=入力項目!$S$24,Q431&lt;=入力項目!$S$25),入力項目!$S$26,0)
)</f>
        <v>0</v>
      </c>
      <c r="AF431">
        <f ca="1">-(
_xlfn.IFS(
R431&lt;=入力項目!$S$11,0,
AND(R431&gt;=入力項目!$S$11+1,R431&lt;=3),IFERROR(VLOOKUP(入力項目!$S$12,子育て関連マスタ!$I$4:$M$5,4,FALSE),0),
AND(R431&gt;=4,R431&lt;=6),IFERROR(VLOOKUP(入力項目!$S$13,子育て関連マスタ!$I$9:$M$12,4,FALSE),0),
AND(R431&gt;=7,R431&lt;=12),IFERROR(VLOOKUP(入力項目!$S$14,子育て関連マスタ!$I$16:$M$17,4,FALSE),0),
AND(R431&gt;=13,R431&lt;=15),IFERROR(VLOOKUP(入力項目!$S$15,子育て関連マスタ!$I$21:$M$22,4,FALSE),0),
AND(R431&gt;=16,R431&lt;=18),IFERROR(VLOOKUP(入力項目!$S$16,子育て関連マスタ!$I$26:$M$28,4,FALSE),0),
AND(R431&gt;=19,R431&lt;=20,入力項目!$S$16="高専"),IFERROR(VLOOKUP(入力項目!$S$16,子育て関連マスタ!$I$26:$M$28,4,FALSE),0),
AND(R431&gt;=19,R431&lt;=20,入力項目!$S$16&lt;&gt;"高専"),IFERROR(VLOOKUP(入力項目!$S$17,子育て関連マスタ!$I$32:$M$37,4,FALSE),0),
AND(R431&gt;=21,R431&lt;=22,入力項目!$S$16="高専"),IFERROR(VLOOKUP(入力項目!$S$17,子育て関連マスタ!$I$32:$M$34,4,FALSE),0),
AND(R431&gt;=21,R431&lt;=22,入力項目!$S$16&lt;&gt;"高専"),IFERROR(VLOOKUP(入力項目!$S$17,子育て関連マスタ!$I$32:$M$34,4,FALSE),0),
R431&gt;=23,0
) +
IF($D431=4,
  IFERROR(_xlfn.IFS(
  R431&lt;=入力項目!$S$11,0,
  AND(R431=入力項目!$S$11),IFERROR(VLOOKUP(入力項目!$S$12,子育て関連マスタ!$I$4:$M$5,2,FALSE),0),
  AND(R431=4),IFERROR(VLOOKUP(入力項目!$S$13,子育て関連マスタ!$I$9:$M$12,2,FALSE),0),
  AND(R431=7),IFERROR(VLOOKUP(入力項目!$S$14,子育て関連マスタ!$I$16:$M$17,2,FALSE),0),
  AND(R431=13),IFERROR(VLOOKUP(入力項目!$S$15,子育て関連マスタ!$I$21:$M$22,2,FALSE),0),
  AND(R431=16),IFERROR(VLOOKUP(入力項目!$S$16,子育て関連マスタ!$I$26:$M$28,2,FALSE),0),
  AND(R431=19,入力項目!$S$16&lt;&gt;"高専"),IFERROR(VLOOKUP(入力項目!$S$17,子育て関連マスタ!$I$32:$M$37,2,FALSE),0),
  AND(R431=21,入力項目!$S$16="高専"),IFERROR(VLOOKUP(入力項目!$S$17,子育て関連マスタ!$I$32:$M$37,2,FALSE),0),
  R431&gt;=22,0
  ),0),0
) +
IF(AND(R431&gt;=1,R431&lt;=15),IF($D431=入力項目!$S$8,入力項目!$S$3,0),0) +
IF(AND(R431&gt;=1,R431&lt;=15),IF($D431=5,入力項目!$S$4,0),0) +
IF(AND(R431&gt;=1,R431&lt;=15),IF($D431=12,入力項目!$S$5,0),0) +
IF(AND(入力項目!$S$7=$A431,入力項目!$S$8=$D431),子育て関連マスタ!$C$14,0) +
IFERROR(IF(AND(YEAR(EDATE(DATE(入力項目!$S$7,入力項目!$S$8,1),1))=$A431,MONTH(EDATE(DATE(入力項目!$S$7,入力項目!$S$8,1),1))=$D431),子育て関連マスタ!$C$15,0),0) +
IF(AND(OR(R431=3,R431=5,R431=7),$D431=11),子育て関連マスタ!$C$17,0) +
IF(AND(R431=20,$D431=1),子育て関連マスタ!$C$18,0) +
IF(AND(R431=20,$D431=1),
IFERROR(_xlfn.IFS(
入力項目!$S$10="男",子育て関連マスタ!$C$18,
入力項目!$S$10="女",子育て関連マスタ!$C$19
),0),0
) +
IF(AND(R431&gt;=入力項目!$S$18,R431&lt;=入力項目!$S$19),入力項目!$S$20,0) +
IF(AND(R431&gt;=入力項目!$S$21,R431&lt;=入力項目!$S$22),入力項目!$S$23,0) +
IF(AND(R431&gt;=入力項目!$S$24,R431&lt;=入力項目!$S$25),入力項目!$S$26,0)
)</f>
        <v>0</v>
      </c>
      <c r="AG431">
        <f ca="1">-(
_xlfn.IFS(
S431&lt;=入力項目!$S$11,0,
AND(S431&gt;=入力項目!$S$11+1,S431&lt;=3),IFERROR(VLOOKUP(入力項目!$S$12,子育て関連マスタ!$I$4:$M$5,4,FALSE),0),
AND(S431&gt;=4,S431&lt;=6),IFERROR(VLOOKUP(入力項目!$S$13,子育て関連マスタ!$I$9:$M$12,4,FALSE),0),
AND(S431&gt;=7,S431&lt;=12),IFERROR(VLOOKUP(入力項目!$S$14,子育て関連マスタ!$I$16:$M$17,4,FALSE),0),
AND(S431&gt;=13,S431&lt;=15),IFERROR(VLOOKUP(入力項目!$S$15,子育て関連マスタ!$I$21:$M$22,4,FALSE),0),
AND(S431&gt;=16,S431&lt;=18),IFERROR(VLOOKUP(入力項目!$S$16,子育て関連マスタ!$I$26:$M$28,4,FALSE),0),
AND(S431&gt;=19,S431&lt;=20,入力項目!$S$16="高専"),IFERROR(VLOOKUP(入力項目!$S$16,子育て関連マスタ!$I$26:$M$28,4,FALSE),0),
AND(S431&gt;=19,S431&lt;=20,入力項目!$S$16&lt;&gt;"高専"),IFERROR(VLOOKUP(入力項目!$S$17,子育て関連マスタ!$I$32:$M$37,4,FALSE),0),
AND(S431&gt;=21,S431&lt;=22,入力項目!$S$16="高専"),IFERROR(VLOOKUP(入力項目!$S$17,子育て関連マスタ!$I$32:$M$34,4,FALSE),0),
AND(S431&gt;=21,S431&lt;=22,入力項目!$S$16&lt;&gt;"高専"),IFERROR(VLOOKUP(入力項目!$S$17,子育て関連マスタ!$I$32:$M$34,4,FALSE),0),
S431&gt;=23,0
) +
IF($D431=4,
  IFERROR(_xlfn.IFS(
  S431&lt;=入力項目!$S$11,0,
  AND(S431=入力項目!$S$11),IFERROR(VLOOKUP(入力項目!$S$12,子育て関連マスタ!$I$4:$M$5,2,FALSE),0),
  AND(S431=4),IFERROR(VLOOKUP(入力項目!$S$13,子育て関連マスタ!$I$9:$M$12,2,FALSE),0),
  AND(S431=7),IFERROR(VLOOKUP(入力項目!$S$14,子育て関連マスタ!$I$16:$M$17,2,FALSE),0),
  AND(S431=13),IFERROR(VLOOKUP(入力項目!$S$15,子育て関連マスタ!$I$21:$M$22,2,FALSE),0),
  AND(S431=16),IFERROR(VLOOKUP(入力項目!$S$16,子育て関連マスタ!$I$26:$M$28,2,FALSE),0),
  AND(S431=19,入力項目!$S$16&lt;&gt;"高専"),IFERROR(VLOOKUP(入力項目!$S$17,子育て関連マスタ!$I$32:$M$37,2,FALSE),0),
  AND(S431=21,入力項目!$S$16="高専"),IFERROR(VLOOKUP(入力項目!$S$17,子育て関連マスタ!$I$32:$M$37,2,FALSE),0),
  S431&gt;=22,0
  ),0),0
) +
IF(AND(S431&gt;=1,S431&lt;=15),IF($D431=入力項目!$S$8,入力項目!$S$3,0),0) +
IF(AND(S431&gt;=1,S431&lt;=15),IF($D431=5,入力項目!$S$4,0),0) +
IF(AND(S431&gt;=1,S431&lt;=15),IF($D431=12,入力項目!$S$5,0),0) +
IF(AND(入力項目!$S$7=$A431,入力項目!$S$8=$D431),子育て関連マスタ!$C$14,0) +
IFERROR(IF(AND(YEAR(EDATE(DATE(入力項目!$S$7,入力項目!$S$8,1),1))=$A431,MONTH(EDATE(DATE(入力項目!$S$7,入力項目!$S$8,1),1))=$D431),子育て関連マスタ!$C$15,0),0) +
IF(AND(OR(S431=3,S431=5,S431=7),$D431=11),子育て関連マスタ!$C$17,0) +
IF(AND(S431=20,$D431=1),子育て関連マスタ!$C$18,0) +
IF(AND(S431=20,$D431=1),
IFERROR(_xlfn.IFS(
入力項目!$S$10="男",子育て関連マスタ!$C$18,
入力項目!$S$10="女",子育て関連マスタ!$C$19
),0),0
) +
IF(AND(S431&gt;=入力項目!$S$18,S431&lt;=入力項目!$S$19),入力項目!$S$20,0) +
IF(AND(S431&gt;=入力項目!$S$21,S431&lt;=入力項目!$S$22),入力項目!$S$23,0) +
IF(AND(S431&gt;=入力項目!$S$24,S431&lt;=入力項目!$S$25),入力項目!$S$26,0)
)</f>
        <v>0</v>
      </c>
      <c r="AH431">
        <f ca="1">-(
_xlfn.IFS(
T431&lt;=入力項目!$S$11,0,
AND(T431&gt;=入力項目!$S$11+1,T431&lt;=3),IFERROR(VLOOKUP(入力項目!$S$12,子育て関連マスタ!$I$4:$M$5,4,FALSE),0),
AND(T431&gt;=4,T431&lt;=6),IFERROR(VLOOKUP(入力項目!$S$13,子育て関連マスタ!$I$9:$M$12,4,FALSE),0),
AND(T431&gt;=7,T431&lt;=12),IFERROR(VLOOKUP(入力項目!$S$14,子育て関連マスタ!$I$16:$M$17,4,FALSE),0),
AND(T431&gt;=13,T431&lt;=15),IFERROR(VLOOKUP(入力項目!$S$15,子育て関連マスタ!$I$21:$M$22,4,FALSE),0),
AND(T431&gt;=16,T431&lt;=18),IFERROR(VLOOKUP(入力項目!$S$16,子育て関連マスタ!$I$26:$M$28,4,FALSE),0),
AND(T431&gt;=19,T431&lt;=20,入力項目!$S$16="高専"),IFERROR(VLOOKUP(入力項目!$S$16,子育て関連マスタ!$I$26:$M$28,4,FALSE),0),
AND(T431&gt;=19,T431&lt;=20,入力項目!$S$16&lt;&gt;"高専"),IFERROR(VLOOKUP(入力項目!$S$17,子育て関連マスタ!$I$32:$M$37,4,FALSE),0),
AND(T431&gt;=21,T431&lt;=22,入力項目!$S$16="高専"),IFERROR(VLOOKUP(入力項目!$S$17,子育て関連マスタ!$I$32:$M$34,4,FALSE),0),
AND(T431&gt;=21,T431&lt;=22,入力項目!$S$16&lt;&gt;"高専"),IFERROR(VLOOKUP(入力項目!$S$17,子育て関連マスタ!$I$32:$M$34,4,FALSE),0),
T431&gt;=23,0
) +
IF($D431=4,
  IFERROR(_xlfn.IFS(
  T431&lt;=入力項目!$S$11,0,
  AND(T431=入力項目!$S$11),IFERROR(VLOOKUP(入力項目!$S$12,子育て関連マスタ!$I$4:$M$5,2,FALSE),0),
  AND(T431=4),IFERROR(VLOOKUP(入力項目!$S$13,子育て関連マスタ!$I$9:$M$12,2,FALSE),0),
  AND(T431=7),IFERROR(VLOOKUP(入力項目!$S$14,子育て関連マスタ!$I$16:$M$17,2,FALSE),0),
  AND(T431=13),IFERROR(VLOOKUP(入力項目!$S$15,子育て関連マスタ!$I$21:$M$22,2,FALSE),0),
  AND(T431=16),IFERROR(VLOOKUP(入力項目!$S$16,子育て関連マスタ!$I$26:$M$28,2,FALSE),0),
  AND(T431=19,入力項目!$S$16&lt;&gt;"高専"),IFERROR(VLOOKUP(入力項目!$S$17,子育て関連マスタ!$I$32:$M$37,2,FALSE),0),
  AND(T431=21,入力項目!$S$16="高専"),IFERROR(VLOOKUP(入力項目!$S$17,子育て関連マスタ!$I$32:$M$37,2,FALSE),0),
  T431&gt;=22,0
  ),0),0
) +
IF(AND(T431&gt;=1,T431&lt;=15),IF($D431=入力項目!$S$8,入力項目!$S$3,0),0) +
IF(AND(T431&gt;=1,T431&lt;=15),IF($D431=5,入力項目!$S$4,0),0) +
IF(AND(T431&gt;=1,T431&lt;=15),IF($D431=12,入力項目!$S$5,0),0) +
IF(AND(入力項目!$S$7=$A431,入力項目!$S$8=$D431),子育て関連マスタ!$C$14,0) +
IFERROR(IF(AND(YEAR(EDATE(DATE(入力項目!$S$7,入力項目!$S$8,1),1))=$A431,MONTH(EDATE(DATE(入力項目!$S$7,入力項目!$S$8,1),1))=$D431),子育て関連マスタ!$C$15,0),0) +
IF(AND(OR(T431=3,T431=5,T431=7),$D431=11),子育て関連マスタ!$C$17,0) +
IF(AND(T431=20,$D431=1),子育て関連マスタ!$C$18,0) +
IF(AND(T431=20,$D431=1),
IFERROR(_xlfn.IFS(
入力項目!$S$10="男",子育て関連マスタ!$C$18,
入力項目!$S$10="女",子育て関連マスタ!$C$19
),0),0
) +
IF(AND(T431&gt;=入力項目!$S$18,T431&lt;=入力項目!$S$19),入力項目!$S$20,0) +
IF(AND(T431&gt;=入力項目!$S$21,T431&lt;=入力項目!$S$22),入力項目!$S$23,0) +
IF(AND(T431&gt;=入力項目!$S$24,T431&lt;=入力項目!$S$25),入力項目!$S$26,0)
)</f>
        <v>0</v>
      </c>
      <c r="AI431">
        <f ca="1">-(
_xlfn.IFS(
U431&lt;=入力項目!$S$11,0,
AND(U431&gt;=入力項目!$S$11+1,U431&lt;=3),IFERROR(VLOOKUP(入力項目!$S$12,子育て関連マスタ!$I$4:$M$5,4,FALSE),0),
AND(U431&gt;=4,U431&lt;=6),IFERROR(VLOOKUP(入力項目!$S$13,子育て関連マスタ!$I$9:$M$12,4,FALSE),0),
AND(U431&gt;=7,U431&lt;=12),IFERROR(VLOOKUP(入力項目!$S$14,子育て関連マスタ!$I$16:$M$17,4,FALSE),0),
AND(U431&gt;=13,U431&lt;=15),IFERROR(VLOOKUP(入力項目!$S$15,子育て関連マスタ!$I$21:$M$22,4,FALSE),0),
AND(U431&gt;=16,U431&lt;=18),IFERROR(VLOOKUP(入力項目!$S$16,子育て関連マスタ!$I$26:$M$28,4,FALSE),0),
AND(U431&gt;=19,U431&lt;=20,入力項目!$S$16="高専"),IFERROR(VLOOKUP(入力項目!$S$16,子育て関連マスタ!$I$26:$M$28,4,FALSE),0),
AND(U431&gt;=19,U431&lt;=20,入力項目!$S$16&lt;&gt;"高専"),IFERROR(VLOOKUP(入力項目!$S$17,子育て関連マスタ!$I$32:$M$37,4,FALSE),0),
AND(U431&gt;=21,U431&lt;=22,入力項目!$S$16="高専"),IFERROR(VLOOKUP(入力項目!$S$17,子育て関連マスタ!$I$32:$M$34,4,FALSE),0),
AND(U431&gt;=21,U431&lt;=22,入力項目!$S$16&lt;&gt;"高専"),IFERROR(VLOOKUP(入力項目!$S$17,子育て関連マスタ!$I$32:$M$34,4,FALSE),0),
U431&gt;=23,0
) +
IF($D431=4,
  IFERROR(_xlfn.IFS(
  U431&lt;=入力項目!$S$11,0,
  AND(U431=入力項目!$S$11),IFERROR(VLOOKUP(入力項目!$S$12,子育て関連マスタ!$I$4:$M$5,2,FALSE),0),
  AND(U431=4),IFERROR(VLOOKUP(入力項目!$S$13,子育て関連マスタ!$I$9:$M$12,2,FALSE),0),
  AND(U431=7),IFERROR(VLOOKUP(入力項目!$S$14,子育て関連マスタ!$I$16:$M$17,2,FALSE),0),
  AND(U431=13),IFERROR(VLOOKUP(入力項目!$S$15,子育て関連マスタ!$I$21:$M$22,2,FALSE),0),
  AND(U431=16),IFERROR(VLOOKUP(入力項目!$S$16,子育て関連マスタ!$I$26:$M$28,2,FALSE),0),
  AND(U431=19,入力項目!$S$16&lt;&gt;"高専"),IFERROR(VLOOKUP(入力項目!$S$17,子育て関連マスタ!$I$32:$M$37,2,FALSE),0),
  AND(U431=21,入力項目!$S$16="高専"),IFERROR(VLOOKUP(入力項目!$S$17,子育て関連マスタ!$I$32:$M$37,2,FALSE),0),
  U431&gt;=22,0
  ),0),0
) +
IF(AND(U431&gt;=1,U431&lt;=15),IF($D431=入力項目!$S$8,入力項目!$S$3,0),0) +
IF(AND(U431&gt;=1,U431&lt;=15),IF($D431=5,入力項目!$S$4,0),0) +
IF(AND(U431&gt;=1,U431&lt;=15),IF($D431=12,入力項目!$S$5,0),0) +
IF(AND(入力項目!$S$7=$A431,入力項目!$S$8=$D431),子育て関連マスタ!$C$14,0) +
IFERROR(IF(AND(YEAR(EDATE(DATE(入力項目!$S$7,入力項目!$S$8,1),1))=$A431,MONTH(EDATE(DATE(入力項目!$S$7,入力項目!$S$8,1),1))=$D431),子育て関連マスタ!$C$15,0),0) +
IF(AND(OR(U431=3,U431=5,U431=7),$D431=11),子育て関連マスタ!$C$17,0) +
IF(AND(U431=20,$D431=1),子育て関連マスタ!$C$18,0) +
IF(AND(U431=20,$D431=1),
IFERROR(_xlfn.IFS(
入力項目!$S$10="男",子育て関連マスタ!$C$18,
入力項目!$S$10="女",子育て関連マスタ!$C$19
),0),0
) +
IF(AND(U431&gt;=入力項目!$S$18,U431&lt;=入力項目!$S$19),入力項目!$S$20,0) +
IF(AND(U431&gt;=入力項目!$S$21,U431&lt;=入力項目!$S$22),入力項目!$S$23,0) +
IF(AND(U431&gt;=入力項目!$S$24,U431&lt;=入力項目!$S$25),入力項目!$S$26,0)
)</f>
        <v>0</v>
      </c>
      <c r="AJ431" s="10">
        <f ca="1">-VLOOKUP($D431,月別収支!$A$2:$H$13,7,FALSE)</f>
        <v>-20000</v>
      </c>
    </row>
    <row r="432" spans="1:36" x14ac:dyDescent="0.4">
      <c r="A432">
        <f t="shared" ca="1" si="122"/>
        <v>2060</v>
      </c>
      <c r="B432">
        <f t="shared" ca="1" si="112"/>
        <v>2060</v>
      </c>
      <c r="C432">
        <f t="shared" ca="1" si="113"/>
        <v>36</v>
      </c>
      <c r="D432">
        <f t="shared" ca="1" si="123"/>
        <v>6</v>
      </c>
      <c r="E432" t="str">
        <f t="shared" ca="1" si="107"/>
        <v>2060年6月</v>
      </c>
      <c r="F432">
        <f ca="1">IF(OR(入力項目!$N$5&lt;$A432,AND(入力項目!$N$5=$A432,入力項目!$N$6&lt;$D432)),IF(F431=0,1,IF(G432=12,F431+1,F431)),0)</f>
        <v>35</v>
      </c>
      <c r="G432">
        <f ca="1">IF(OR(入力項目!$N$5&lt;$A432,AND(入力項目!$N$5=$A432,入力項目!$N$6&lt;$D432)),IF(G431=12,1,G431+1),0)</f>
        <v>8</v>
      </c>
      <c r="H432" t="str">
        <f t="shared" ca="1" si="108"/>
        <v>35_8</v>
      </c>
      <c r="I432">
        <f ca="1">IF(
  IFERROR(AND($C432&gt;0,MOD($C432,入力項目!$N$22)=0,$D432=入力項目!$N$23), FALSE),
  1,
  IF(
    AND(I431&gt;0,J431=12),
    IF(I431=入力項目!$N$28, 0, I431+1),
    I431
  )
)</f>
        <v>2</v>
      </c>
      <c r="J432">
        <f ca="1">IF($D432=入力項目!$N$23,1,IFERROR(J431+1,1))</f>
        <v>1</v>
      </c>
      <c r="K432" t="str">
        <f t="shared" ca="1" si="109"/>
        <v>2_1</v>
      </c>
      <c r="L432">
        <f ca="1">L431+IF(入力項目!$D$4=$D432,1,0)</f>
        <v>64</v>
      </c>
      <c r="M432" t="str">
        <f t="shared" ca="1" si="110"/>
        <v>64歳</v>
      </c>
      <c r="N432">
        <f t="shared" ca="1" si="114"/>
        <v>65</v>
      </c>
      <c r="O432" t="str">
        <f t="shared" ca="1" si="111"/>
        <v>65歳</v>
      </c>
      <c r="P432">
        <f t="shared" ca="1" si="115"/>
        <v>40</v>
      </c>
      <c r="Q432">
        <f t="shared" ca="1" si="116"/>
        <v>38</v>
      </c>
      <c r="R432">
        <f t="shared" ca="1" si="117"/>
        <v>2061</v>
      </c>
      <c r="S432">
        <f t="shared" ca="1" si="118"/>
        <v>2061</v>
      </c>
      <c r="T432">
        <f t="shared" ca="1" si="119"/>
        <v>2061</v>
      </c>
      <c r="U432">
        <f t="shared" ca="1" si="120"/>
        <v>2061</v>
      </c>
      <c r="V432" s="10">
        <f t="shared" ca="1" si="121"/>
        <v>54521195</v>
      </c>
      <c r="W432" s="10">
        <f ca="1">IF($L432&lt;その他マスタ!$B$1,VLOOKUP($D432,月別収支!$A$2:$H$13,2,FALSE),その他マスタ!$B$3)+IF(AND($L432=その他マスタ!$B$1,入力項目!$I$9="あり",$D432=入力項目!$D$4),その他マスタ!$B$2,0)</f>
        <v>800000</v>
      </c>
      <c r="X432" s="10">
        <f ca="1">-IF(入力項目!$K$5=TRUE,
IF($F432+$G432&lt;3,VLOOKUP($D432,月別収支!$A$2:$H$13,8,FALSE),0)+IFERROR(VLOOKUP($H432,住宅ローン計算!C:P,13,FALSE),0)+IF($F432&gt;1,IF(OR($G432=3,$G432=6,$G432=9,$G432=12),ROUNDUP(入力項目!$N$18/4,0),0),0),
VLOOKUP($D432,月別収支!$A$2:$H$13,8,FALSE))</f>
        <v>-191500</v>
      </c>
      <c r="Y432" s="10">
        <f ca="1">-VLOOKUP($D432,月別収支!$A$2:$H$13,3,FALSE)</f>
        <v>-75000</v>
      </c>
      <c r="Z432" s="10">
        <f ca="1">-VLOOKUP($D432,月別収支!$A$2:$H$13,4,FALSE)</f>
        <v>-27000</v>
      </c>
      <c r="AA432" s="10">
        <f ca="1">-VLOOKUP($D432,月別収支!$A$2:$H$13,6,FALSE)</f>
        <v>-10000</v>
      </c>
      <c r="AB432" s="10">
        <f ca="1">-(
VLOOKUP($D432,月別収支!$A$2:$H$13,5,FALSE)+IF(AND(入力項目!$I$27&lt;=$A432,ISEVEN($A432-入力項目!$I$27),入力項目!$I$28=$D432),入力項目!$I$26,0)
+IF(入力項目!$K$26=TRUE,
IFERROR(VLOOKUP($K432,マイカーローン計算!C:P,13,FALSE),0),
IFERROR(
  IF(AND($C432&gt;0,MOD($C432,入力項目!$N$22)=0,$D432=入力項目!$N$23),入力項目!$N$24,0),
 0
)
)
)</f>
        <v>-20000</v>
      </c>
      <c r="AC432" s="10">
        <f ca="1">-IF($A432&lt;入力項目!$N$33,入力項目!$N$35,IF(AND($A432=入力項目!$N$33,$D432&lt;=入力項目!$N$34),入力項目!$N$35,0))</f>
        <v>0</v>
      </c>
      <c r="AD432">
        <f ca="1">-(
_xlfn.IFS(
P432&lt;=入力項目!$S$11,0,
AND(P432&gt;=入力項目!$S$11+1,P432&lt;=3),IFERROR(VLOOKUP(入力項目!$S$12,子育て関連マスタ!$I$4:$M$5,4,FALSE),0),
AND(P432&gt;=4,P432&lt;=6),IFERROR(VLOOKUP(入力項目!$S$13,子育て関連マスタ!$I$9:$M$12,4,FALSE),0),
AND(P432&gt;=7,P432&lt;=12),IFERROR(VLOOKUP(入力項目!$S$14,子育て関連マスタ!$I$16:$M$17,4,FALSE),0),
AND(P432&gt;=13,P432&lt;=15),IFERROR(VLOOKUP(入力項目!$S$15,子育て関連マスタ!$I$21:$M$22,4,FALSE),0),
AND(P432&gt;=16,P432&lt;=18),IFERROR(VLOOKUP(入力項目!$S$16,子育て関連マスタ!$I$26:$M$28,4,FALSE),0),
AND(P432&gt;=19,P432&lt;=20,入力項目!$S$16="高専"),IFERROR(VLOOKUP(入力項目!$S$16,子育て関連マスタ!$I$26:$M$28,4,FALSE),0),
AND(P432&gt;=19,P432&lt;=20,入力項目!$S$16&lt;&gt;"高専"),IFERROR(VLOOKUP(入力項目!$S$17,子育て関連マスタ!$I$32:$M$37,4,FALSE),0),
AND(P432&gt;=21,P432&lt;=22,入力項目!$S$16="高専"),IFERROR(VLOOKUP(入力項目!$S$17,子育て関連マスタ!$I$32:$M$34,4,FALSE),0),
AND(P432&gt;=21,P432&lt;=22,入力項目!$S$16&lt;&gt;"高専"),IFERROR(VLOOKUP(入力項目!$S$17,子育て関連マスタ!$I$32:$M$34,4,FALSE),0),
P432&gt;=23,0
) +
IF($D432=4,
  IFERROR(_xlfn.IFS(
  P432&lt;=入力項目!$S$11,0,
  AND(P432=入力項目!$S$11),IFERROR(VLOOKUP(入力項目!$S$12,子育て関連マスタ!$I$4:$M$5,2,FALSE),0),
  AND(P432=4),IFERROR(VLOOKUP(入力項目!$S$13,子育て関連マスタ!$I$9:$M$12,2,FALSE),0),
  AND(P432=7),IFERROR(VLOOKUP(入力項目!$S$14,子育て関連マスタ!$I$16:$M$17,2,FALSE),0),
  AND(P432=13),IFERROR(VLOOKUP(入力項目!$S$15,子育て関連マスタ!$I$21:$M$22,2,FALSE),0),
  AND(P432=16),IFERROR(VLOOKUP(入力項目!$S$16,子育て関連マスタ!$I$26:$M$28,2,FALSE),0),
  AND(P432=19,入力項目!$S$16&lt;&gt;"高専"),IFERROR(VLOOKUP(入力項目!$S$17,子育て関連マスタ!$I$32:$M$37,2,FALSE),0),
  AND(P432=21,入力項目!$S$16="高専"),IFERROR(VLOOKUP(入力項目!$S$17,子育て関連マスタ!$I$32:$M$37,2,FALSE),0),
  P432&gt;=22,0
  ),0),0
) +
IF(AND(P432&gt;=1,P432&lt;=15),IF($D432=入力項目!$S$8,入力項目!$S$3,0),0) +
IF(AND(P432&gt;=1,P432&lt;=15),IF($D432=5,入力項目!$S$4,0),0) +
IF(AND(P432&gt;=1,P432&lt;=15),IF($D432=12,入力項目!$S$5,0),0) +
IF(AND(入力項目!$S$7=$A432,入力項目!$S$8=$D432),子育て関連マスタ!$C$14,0) +
IFERROR(IF(AND(YEAR(EDATE(DATE(入力項目!$S$7,入力項目!$S$8,1),1))=$A432,MONTH(EDATE(DATE(入力項目!$S$7,入力項目!$S$8,1),1))=$D432),子育て関連マスタ!$C$15,0),0) +
IF(AND(OR(P432=3,P432=5,P432=7),$D432=11),子育て関連マスタ!$C$17,0) +
IF(AND(P432=20,$D432=1),子育て関連マスタ!$C$18,0) +
IF(AND(P432=20,$D432=1),
IFERROR(_xlfn.IFS(
入力項目!$S$10="男",子育て関連マスタ!$C$18,
入力項目!$S$10="女",子育て関連マスタ!$C$19
),0),0
) +
IF(AND(P432&gt;=入力項目!$S$18,P432&lt;=入力項目!$S$19),入力項目!$S$20,0) +
IF(AND(P432&gt;=入力項目!$S$21,P432&lt;=入力項目!$S$22),入力項目!$S$23,0) +
IF(AND(P432&gt;=入力項目!$S$24,P432&lt;=入力項目!$S$25),入力項目!$S$26,0)
)</f>
        <v>0</v>
      </c>
      <c r="AE432">
        <f ca="1">-(
_xlfn.IFS(
Q432&lt;=入力項目!$S$11,0,
AND(Q432&gt;=入力項目!$S$11+1,Q432&lt;=3),IFERROR(VLOOKUP(入力項目!$S$12,子育て関連マスタ!$I$4:$M$5,4,FALSE),0),
AND(Q432&gt;=4,Q432&lt;=6),IFERROR(VLOOKUP(入力項目!$S$13,子育て関連マスタ!$I$9:$M$12,4,FALSE),0),
AND(Q432&gt;=7,Q432&lt;=12),IFERROR(VLOOKUP(入力項目!$S$14,子育て関連マスタ!$I$16:$M$17,4,FALSE),0),
AND(Q432&gt;=13,Q432&lt;=15),IFERROR(VLOOKUP(入力項目!$S$15,子育て関連マスタ!$I$21:$M$22,4,FALSE),0),
AND(Q432&gt;=16,Q432&lt;=18),IFERROR(VLOOKUP(入力項目!$S$16,子育て関連マスタ!$I$26:$M$28,4,FALSE),0),
AND(Q432&gt;=19,Q432&lt;=20,入力項目!$S$16="高専"),IFERROR(VLOOKUP(入力項目!$S$16,子育て関連マスタ!$I$26:$M$28,4,FALSE),0),
AND(Q432&gt;=19,Q432&lt;=20,入力項目!$S$16&lt;&gt;"高専"),IFERROR(VLOOKUP(入力項目!$S$17,子育て関連マスタ!$I$32:$M$37,4,FALSE),0),
AND(Q432&gt;=21,Q432&lt;=22,入力項目!$S$16="高専"),IFERROR(VLOOKUP(入力項目!$S$17,子育て関連マスタ!$I$32:$M$34,4,FALSE),0),
AND(Q432&gt;=21,Q432&lt;=22,入力項目!$S$16&lt;&gt;"高専"),IFERROR(VLOOKUP(入力項目!$S$17,子育て関連マスタ!$I$32:$M$34,4,FALSE),0),
Q432&gt;=23,0
) +
IF($D432=4,
  IFERROR(_xlfn.IFS(
  Q432&lt;=入力項目!$S$11,0,
  AND(Q432=入力項目!$S$11),IFERROR(VLOOKUP(入力項目!$S$12,子育て関連マスタ!$I$4:$M$5,2,FALSE),0),
  AND(Q432=4),IFERROR(VLOOKUP(入力項目!$S$13,子育て関連マスタ!$I$9:$M$12,2,FALSE),0),
  AND(Q432=7),IFERROR(VLOOKUP(入力項目!$S$14,子育て関連マスタ!$I$16:$M$17,2,FALSE),0),
  AND(Q432=13),IFERROR(VLOOKUP(入力項目!$S$15,子育て関連マスタ!$I$21:$M$22,2,FALSE),0),
  AND(Q432=16),IFERROR(VLOOKUP(入力項目!$S$16,子育て関連マスタ!$I$26:$M$28,2,FALSE),0),
  AND(Q432=19,入力項目!$S$16&lt;&gt;"高専"),IFERROR(VLOOKUP(入力項目!$S$17,子育て関連マスタ!$I$32:$M$37,2,FALSE),0),
  AND(Q432=21,入力項目!$S$16="高専"),IFERROR(VLOOKUP(入力項目!$S$17,子育て関連マスタ!$I$32:$M$37,2,FALSE),0),
  Q432&gt;=22,0
  ),0),0
) +
IF(AND(Q432&gt;=1,Q432&lt;=15),IF($D432=入力項目!$S$8,入力項目!$S$3,0),0) +
IF(AND(Q432&gt;=1,Q432&lt;=15),IF($D432=5,入力項目!$S$4,0),0) +
IF(AND(Q432&gt;=1,Q432&lt;=15),IF($D432=12,入力項目!$S$5,0),0) +
IF(AND(入力項目!$S$7=$A432,入力項目!$S$8=$D432),子育て関連マスタ!$C$14,0) +
IFERROR(IF(AND(YEAR(EDATE(DATE(入力項目!$S$7,入力項目!$S$8,1),1))=$A432,MONTH(EDATE(DATE(入力項目!$S$7,入力項目!$S$8,1),1))=$D432),子育て関連マスタ!$C$15,0),0) +
IF(AND(OR(Q432=3,Q432=5,Q432=7),$D432=11),子育て関連マスタ!$C$17,0) +
IF(AND(Q432=20,$D432=1),子育て関連マスタ!$C$18,0) +
IF(AND(Q432=20,$D432=1),
IFERROR(_xlfn.IFS(
入力項目!$S$10="男",子育て関連マスタ!$C$18,
入力項目!$S$10="女",子育て関連マスタ!$C$19
),0),0
) +
IF(AND(Q432&gt;=入力項目!$S$18,Q432&lt;=入力項目!$S$19),入力項目!$S$20,0) +
IF(AND(Q432&gt;=入力項目!$S$21,Q432&lt;=入力項目!$S$22),入力項目!$S$23,0) +
IF(AND(Q432&gt;=入力項目!$S$24,Q432&lt;=入力項目!$S$25),入力項目!$S$26,0)
)</f>
        <v>0</v>
      </c>
      <c r="AF432">
        <f ca="1">-(
_xlfn.IFS(
R432&lt;=入力項目!$S$11,0,
AND(R432&gt;=入力項目!$S$11+1,R432&lt;=3),IFERROR(VLOOKUP(入力項目!$S$12,子育て関連マスタ!$I$4:$M$5,4,FALSE),0),
AND(R432&gt;=4,R432&lt;=6),IFERROR(VLOOKUP(入力項目!$S$13,子育て関連マスタ!$I$9:$M$12,4,FALSE),0),
AND(R432&gt;=7,R432&lt;=12),IFERROR(VLOOKUP(入力項目!$S$14,子育て関連マスタ!$I$16:$M$17,4,FALSE),0),
AND(R432&gt;=13,R432&lt;=15),IFERROR(VLOOKUP(入力項目!$S$15,子育て関連マスタ!$I$21:$M$22,4,FALSE),0),
AND(R432&gt;=16,R432&lt;=18),IFERROR(VLOOKUP(入力項目!$S$16,子育て関連マスタ!$I$26:$M$28,4,FALSE),0),
AND(R432&gt;=19,R432&lt;=20,入力項目!$S$16="高専"),IFERROR(VLOOKUP(入力項目!$S$16,子育て関連マスタ!$I$26:$M$28,4,FALSE),0),
AND(R432&gt;=19,R432&lt;=20,入力項目!$S$16&lt;&gt;"高専"),IFERROR(VLOOKUP(入力項目!$S$17,子育て関連マスタ!$I$32:$M$37,4,FALSE),0),
AND(R432&gt;=21,R432&lt;=22,入力項目!$S$16="高専"),IFERROR(VLOOKUP(入力項目!$S$17,子育て関連マスタ!$I$32:$M$34,4,FALSE),0),
AND(R432&gt;=21,R432&lt;=22,入力項目!$S$16&lt;&gt;"高専"),IFERROR(VLOOKUP(入力項目!$S$17,子育て関連マスタ!$I$32:$M$34,4,FALSE),0),
R432&gt;=23,0
) +
IF($D432=4,
  IFERROR(_xlfn.IFS(
  R432&lt;=入力項目!$S$11,0,
  AND(R432=入力項目!$S$11),IFERROR(VLOOKUP(入力項目!$S$12,子育て関連マスタ!$I$4:$M$5,2,FALSE),0),
  AND(R432=4),IFERROR(VLOOKUP(入力項目!$S$13,子育て関連マスタ!$I$9:$M$12,2,FALSE),0),
  AND(R432=7),IFERROR(VLOOKUP(入力項目!$S$14,子育て関連マスタ!$I$16:$M$17,2,FALSE),0),
  AND(R432=13),IFERROR(VLOOKUP(入力項目!$S$15,子育て関連マスタ!$I$21:$M$22,2,FALSE),0),
  AND(R432=16),IFERROR(VLOOKUP(入力項目!$S$16,子育て関連マスタ!$I$26:$M$28,2,FALSE),0),
  AND(R432=19,入力項目!$S$16&lt;&gt;"高専"),IFERROR(VLOOKUP(入力項目!$S$17,子育て関連マスタ!$I$32:$M$37,2,FALSE),0),
  AND(R432=21,入力項目!$S$16="高専"),IFERROR(VLOOKUP(入力項目!$S$17,子育て関連マスタ!$I$32:$M$37,2,FALSE),0),
  R432&gt;=22,0
  ),0),0
) +
IF(AND(R432&gt;=1,R432&lt;=15),IF($D432=入力項目!$S$8,入力項目!$S$3,0),0) +
IF(AND(R432&gt;=1,R432&lt;=15),IF($D432=5,入力項目!$S$4,0),0) +
IF(AND(R432&gt;=1,R432&lt;=15),IF($D432=12,入力項目!$S$5,0),0) +
IF(AND(入力項目!$S$7=$A432,入力項目!$S$8=$D432),子育て関連マスタ!$C$14,0) +
IFERROR(IF(AND(YEAR(EDATE(DATE(入力項目!$S$7,入力項目!$S$8,1),1))=$A432,MONTH(EDATE(DATE(入力項目!$S$7,入力項目!$S$8,1),1))=$D432),子育て関連マスタ!$C$15,0),0) +
IF(AND(OR(R432=3,R432=5,R432=7),$D432=11),子育て関連マスタ!$C$17,0) +
IF(AND(R432=20,$D432=1),子育て関連マスタ!$C$18,0) +
IF(AND(R432=20,$D432=1),
IFERROR(_xlfn.IFS(
入力項目!$S$10="男",子育て関連マスタ!$C$18,
入力項目!$S$10="女",子育て関連マスタ!$C$19
),0),0
) +
IF(AND(R432&gt;=入力項目!$S$18,R432&lt;=入力項目!$S$19),入力項目!$S$20,0) +
IF(AND(R432&gt;=入力項目!$S$21,R432&lt;=入力項目!$S$22),入力項目!$S$23,0) +
IF(AND(R432&gt;=入力項目!$S$24,R432&lt;=入力項目!$S$25),入力項目!$S$26,0)
)</f>
        <v>0</v>
      </c>
      <c r="AG432">
        <f ca="1">-(
_xlfn.IFS(
S432&lt;=入力項目!$S$11,0,
AND(S432&gt;=入力項目!$S$11+1,S432&lt;=3),IFERROR(VLOOKUP(入力項目!$S$12,子育て関連マスタ!$I$4:$M$5,4,FALSE),0),
AND(S432&gt;=4,S432&lt;=6),IFERROR(VLOOKUP(入力項目!$S$13,子育て関連マスタ!$I$9:$M$12,4,FALSE),0),
AND(S432&gt;=7,S432&lt;=12),IFERROR(VLOOKUP(入力項目!$S$14,子育て関連マスタ!$I$16:$M$17,4,FALSE),0),
AND(S432&gt;=13,S432&lt;=15),IFERROR(VLOOKUP(入力項目!$S$15,子育て関連マスタ!$I$21:$M$22,4,FALSE),0),
AND(S432&gt;=16,S432&lt;=18),IFERROR(VLOOKUP(入力項目!$S$16,子育て関連マスタ!$I$26:$M$28,4,FALSE),0),
AND(S432&gt;=19,S432&lt;=20,入力項目!$S$16="高専"),IFERROR(VLOOKUP(入力項目!$S$16,子育て関連マスタ!$I$26:$M$28,4,FALSE),0),
AND(S432&gt;=19,S432&lt;=20,入力項目!$S$16&lt;&gt;"高専"),IFERROR(VLOOKUP(入力項目!$S$17,子育て関連マスタ!$I$32:$M$37,4,FALSE),0),
AND(S432&gt;=21,S432&lt;=22,入力項目!$S$16="高専"),IFERROR(VLOOKUP(入力項目!$S$17,子育て関連マスタ!$I$32:$M$34,4,FALSE),0),
AND(S432&gt;=21,S432&lt;=22,入力項目!$S$16&lt;&gt;"高専"),IFERROR(VLOOKUP(入力項目!$S$17,子育て関連マスタ!$I$32:$M$34,4,FALSE),0),
S432&gt;=23,0
) +
IF($D432=4,
  IFERROR(_xlfn.IFS(
  S432&lt;=入力項目!$S$11,0,
  AND(S432=入力項目!$S$11),IFERROR(VLOOKUP(入力項目!$S$12,子育て関連マスタ!$I$4:$M$5,2,FALSE),0),
  AND(S432=4),IFERROR(VLOOKUP(入力項目!$S$13,子育て関連マスタ!$I$9:$M$12,2,FALSE),0),
  AND(S432=7),IFERROR(VLOOKUP(入力項目!$S$14,子育て関連マスタ!$I$16:$M$17,2,FALSE),0),
  AND(S432=13),IFERROR(VLOOKUP(入力項目!$S$15,子育て関連マスタ!$I$21:$M$22,2,FALSE),0),
  AND(S432=16),IFERROR(VLOOKUP(入力項目!$S$16,子育て関連マスタ!$I$26:$M$28,2,FALSE),0),
  AND(S432=19,入力項目!$S$16&lt;&gt;"高専"),IFERROR(VLOOKUP(入力項目!$S$17,子育て関連マスタ!$I$32:$M$37,2,FALSE),0),
  AND(S432=21,入力項目!$S$16="高専"),IFERROR(VLOOKUP(入力項目!$S$17,子育て関連マスタ!$I$32:$M$37,2,FALSE),0),
  S432&gt;=22,0
  ),0),0
) +
IF(AND(S432&gt;=1,S432&lt;=15),IF($D432=入力項目!$S$8,入力項目!$S$3,0),0) +
IF(AND(S432&gt;=1,S432&lt;=15),IF($D432=5,入力項目!$S$4,0),0) +
IF(AND(S432&gt;=1,S432&lt;=15),IF($D432=12,入力項目!$S$5,0),0) +
IF(AND(入力項目!$S$7=$A432,入力項目!$S$8=$D432),子育て関連マスタ!$C$14,0) +
IFERROR(IF(AND(YEAR(EDATE(DATE(入力項目!$S$7,入力項目!$S$8,1),1))=$A432,MONTH(EDATE(DATE(入力項目!$S$7,入力項目!$S$8,1),1))=$D432),子育て関連マスタ!$C$15,0),0) +
IF(AND(OR(S432=3,S432=5,S432=7),$D432=11),子育て関連マスタ!$C$17,0) +
IF(AND(S432=20,$D432=1),子育て関連マスタ!$C$18,0) +
IF(AND(S432=20,$D432=1),
IFERROR(_xlfn.IFS(
入力項目!$S$10="男",子育て関連マスタ!$C$18,
入力項目!$S$10="女",子育て関連マスタ!$C$19
),0),0
) +
IF(AND(S432&gt;=入力項目!$S$18,S432&lt;=入力項目!$S$19),入力項目!$S$20,0) +
IF(AND(S432&gt;=入力項目!$S$21,S432&lt;=入力項目!$S$22),入力項目!$S$23,0) +
IF(AND(S432&gt;=入力項目!$S$24,S432&lt;=入力項目!$S$25),入力項目!$S$26,0)
)</f>
        <v>0</v>
      </c>
      <c r="AH432">
        <f ca="1">-(
_xlfn.IFS(
T432&lt;=入力項目!$S$11,0,
AND(T432&gt;=入力項目!$S$11+1,T432&lt;=3),IFERROR(VLOOKUP(入力項目!$S$12,子育て関連マスタ!$I$4:$M$5,4,FALSE),0),
AND(T432&gt;=4,T432&lt;=6),IFERROR(VLOOKUP(入力項目!$S$13,子育て関連マスタ!$I$9:$M$12,4,FALSE),0),
AND(T432&gt;=7,T432&lt;=12),IFERROR(VLOOKUP(入力項目!$S$14,子育て関連マスタ!$I$16:$M$17,4,FALSE),0),
AND(T432&gt;=13,T432&lt;=15),IFERROR(VLOOKUP(入力項目!$S$15,子育て関連マスタ!$I$21:$M$22,4,FALSE),0),
AND(T432&gt;=16,T432&lt;=18),IFERROR(VLOOKUP(入力項目!$S$16,子育て関連マスタ!$I$26:$M$28,4,FALSE),0),
AND(T432&gt;=19,T432&lt;=20,入力項目!$S$16="高専"),IFERROR(VLOOKUP(入力項目!$S$16,子育て関連マスタ!$I$26:$M$28,4,FALSE),0),
AND(T432&gt;=19,T432&lt;=20,入力項目!$S$16&lt;&gt;"高専"),IFERROR(VLOOKUP(入力項目!$S$17,子育て関連マスタ!$I$32:$M$37,4,FALSE),0),
AND(T432&gt;=21,T432&lt;=22,入力項目!$S$16="高専"),IFERROR(VLOOKUP(入力項目!$S$17,子育て関連マスタ!$I$32:$M$34,4,FALSE),0),
AND(T432&gt;=21,T432&lt;=22,入力項目!$S$16&lt;&gt;"高専"),IFERROR(VLOOKUP(入力項目!$S$17,子育て関連マスタ!$I$32:$M$34,4,FALSE),0),
T432&gt;=23,0
) +
IF($D432=4,
  IFERROR(_xlfn.IFS(
  T432&lt;=入力項目!$S$11,0,
  AND(T432=入力項目!$S$11),IFERROR(VLOOKUP(入力項目!$S$12,子育て関連マスタ!$I$4:$M$5,2,FALSE),0),
  AND(T432=4),IFERROR(VLOOKUP(入力項目!$S$13,子育て関連マスタ!$I$9:$M$12,2,FALSE),0),
  AND(T432=7),IFERROR(VLOOKUP(入力項目!$S$14,子育て関連マスタ!$I$16:$M$17,2,FALSE),0),
  AND(T432=13),IFERROR(VLOOKUP(入力項目!$S$15,子育て関連マスタ!$I$21:$M$22,2,FALSE),0),
  AND(T432=16),IFERROR(VLOOKUP(入力項目!$S$16,子育て関連マスタ!$I$26:$M$28,2,FALSE),0),
  AND(T432=19,入力項目!$S$16&lt;&gt;"高専"),IFERROR(VLOOKUP(入力項目!$S$17,子育て関連マスタ!$I$32:$M$37,2,FALSE),0),
  AND(T432=21,入力項目!$S$16="高専"),IFERROR(VLOOKUP(入力項目!$S$17,子育て関連マスタ!$I$32:$M$37,2,FALSE),0),
  T432&gt;=22,0
  ),0),0
) +
IF(AND(T432&gt;=1,T432&lt;=15),IF($D432=入力項目!$S$8,入力項目!$S$3,0),0) +
IF(AND(T432&gt;=1,T432&lt;=15),IF($D432=5,入力項目!$S$4,0),0) +
IF(AND(T432&gt;=1,T432&lt;=15),IF($D432=12,入力項目!$S$5,0),0) +
IF(AND(入力項目!$S$7=$A432,入力項目!$S$8=$D432),子育て関連マスタ!$C$14,0) +
IFERROR(IF(AND(YEAR(EDATE(DATE(入力項目!$S$7,入力項目!$S$8,1),1))=$A432,MONTH(EDATE(DATE(入力項目!$S$7,入力項目!$S$8,1),1))=$D432),子育て関連マスタ!$C$15,0),0) +
IF(AND(OR(T432=3,T432=5,T432=7),$D432=11),子育て関連マスタ!$C$17,0) +
IF(AND(T432=20,$D432=1),子育て関連マスタ!$C$18,0) +
IF(AND(T432=20,$D432=1),
IFERROR(_xlfn.IFS(
入力項目!$S$10="男",子育て関連マスタ!$C$18,
入力項目!$S$10="女",子育て関連マスタ!$C$19
),0),0
) +
IF(AND(T432&gt;=入力項目!$S$18,T432&lt;=入力項目!$S$19),入力項目!$S$20,0) +
IF(AND(T432&gt;=入力項目!$S$21,T432&lt;=入力項目!$S$22),入力項目!$S$23,0) +
IF(AND(T432&gt;=入力項目!$S$24,T432&lt;=入力項目!$S$25),入力項目!$S$26,0)
)</f>
        <v>0</v>
      </c>
      <c r="AI432">
        <f ca="1">-(
_xlfn.IFS(
U432&lt;=入力項目!$S$11,0,
AND(U432&gt;=入力項目!$S$11+1,U432&lt;=3),IFERROR(VLOOKUP(入力項目!$S$12,子育て関連マスタ!$I$4:$M$5,4,FALSE),0),
AND(U432&gt;=4,U432&lt;=6),IFERROR(VLOOKUP(入力項目!$S$13,子育て関連マスタ!$I$9:$M$12,4,FALSE),0),
AND(U432&gt;=7,U432&lt;=12),IFERROR(VLOOKUP(入力項目!$S$14,子育て関連マスタ!$I$16:$M$17,4,FALSE),0),
AND(U432&gt;=13,U432&lt;=15),IFERROR(VLOOKUP(入力項目!$S$15,子育て関連マスタ!$I$21:$M$22,4,FALSE),0),
AND(U432&gt;=16,U432&lt;=18),IFERROR(VLOOKUP(入力項目!$S$16,子育て関連マスタ!$I$26:$M$28,4,FALSE),0),
AND(U432&gt;=19,U432&lt;=20,入力項目!$S$16="高専"),IFERROR(VLOOKUP(入力項目!$S$16,子育て関連マスタ!$I$26:$M$28,4,FALSE),0),
AND(U432&gt;=19,U432&lt;=20,入力項目!$S$16&lt;&gt;"高専"),IFERROR(VLOOKUP(入力項目!$S$17,子育て関連マスタ!$I$32:$M$37,4,FALSE),0),
AND(U432&gt;=21,U432&lt;=22,入力項目!$S$16="高専"),IFERROR(VLOOKUP(入力項目!$S$17,子育て関連マスタ!$I$32:$M$34,4,FALSE),0),
AND(U432&gt;=21,U432&lt;=22,入力項目!$S$16&lt;&gt;"高専"),IFERROR(VLOOKUP(入力項目!$S$17,子育て関連マスタ!$I$32:$M$34,4,FALSE),0),
U432&gt;=23,0
) +
IF($D432=4,
  IFERROR(_xlfn.IFS(
  U432&lt;=入力項目!$S$11,0,
  AND(U432=入力項目!$S$11),IFERROR(VLOOKUP(入力項目!$S$12,子育て関連マスタ!$I$4:$M$5,2,FALSE),0),
  AND(U432=4),IFERROR(VLOOKUP(入力項目!$S$13,子育て関連マスタ!$I$9:$M$12,2,FALSE),0),
  AND(U432=7),IFERROR(VLOOKUP(入力項目!$S$14,子育て関連マスタ!$I$16:$M$17,2,FALSE),0),
  AND(U432=13),IFERROR(VLOOKUP(入力項目!$S$15,子育て関連マスタ!$I$21:$M$22,2,FALSE),0),
  AND(U432=16),IFERROR(VLOOKUP(入力項目!$S$16,子育て関連マスタ!$I$26:$M$28,2,FALSE),0),
  AND(U432=19,入力項目!$S$16&lt;&gt;"高専"),IFERROR(VLOOKUP(入力項目!$S$17,子育て関連マスタ!$I$32:$M$37,2,FALSE),0),
  AND(U432=21,入力項目!$S$16="高専"),IFERROR(VLOOKUP(入力項目!$S$17,子育て関連マスタ!$I$32:$M$37,2,FALSE),0),
  U432&gt;=22,0
  ),0),0
) +
IF(AND(U432&gt;=1,U432&lt;=15),IF($D432=入力項目!$S$8,入力項目!$S$3,0),0) +
IF(AND(U432&gt;=1,U432&lt;=15),IF($D432=5,入力項目!$S$4,0),0) +
IF(AND(U432&gt;=1,U432&lt;=15),IF($D432=12,入力項目!$S$5,0),0) +
IF(AND(入力項目!$S$7=$A432,入力項目!$S$8=$D432),子育て関連マスタ!$C$14,0) +
IFERROR(IF(AND(YEAR(EDATE(DATE(入力項目!$S$7,入力項目!$S$8,1),1))=$A432,MONTH(EDATE(DATE(入力項目!$S$7,入力項目!$S$8,1),1))=$D432),子育て関連マスタ!$C$15,0),0) +
IF(AND(OR(U432=3,U432=5,U432=7),$D432=11),子育て関連マスタ!$C$17,0) +
IF(AND(U432=20,$D432=1),子育て関連マスタ!$C$18,0) +
IF(AND(U432=20,$D432=1),
IFERROR(_xlfn.IFS(
入力項目!$S$10="男",子育て関連マスタ!$C$18,
入力項目!$S$10="女",子育て関連マスタ!$C$19
),0),0
) +
IF(AND(U432&gt;=入力項目!$S$18,U432&lt;=入力項目!$S$19),入力項目!$S$20,0) +
IF(AND(U432&gt;=入力項目!$S$21,U432&lt;=入力項目!$S$22),入力項目!$S$23,0) +
IF(AND(U432&gt;=入力項目!$S$24,U432&lt;=入力項目!$S$25),入力項目!$S$26,0)
)</f>
        <v>0</v>
      </c>
      <c r="AJ432" s="10">
        <f ca="1">-VLOOKUP($D432,月別収支!$A$2:$H$13,7,FALSE)</f>
        <v>-20000</v>
      </c>
    </row>
    <row r="433" spans="1:36" x14ac:dyDescent="0.4">
      <c r="A433">
        <f t="shared" ca="1" si="122"/>
        <v>2060</v>
      </c>
      <c r="B433">
        <f t="shared" ca="1" si="112"/>
        <v>2060</v>
      </c>
      <c r="C433">
        <f t="shared" ca="1" si="113"/>
        <v>36</v>
      </c>
      <c r="D433">
        <f t="shared" ca="1" si="123"/>
        <v>7</v>
      </c>
      <c r="E433" t="str">
        <f t="shared" ca="1" si="107"/>
        <v>2060年7月</v>
      </c>
      <c r="F433">
        <f ca="1">IF(OR(入力項目!$N$5&lt;$A433,AND(入力項目!$N$5=$A433,入力項目!$N$6&lt;$D433)),IF(F432=0,1,IF(G433=12,F432+1,F432)),0)</f>
        <v>35</v>
      </c>
      <c r="G433">
        <f ca="1">IF(OR(入力項目!$N$5&lt;$A433,AND(入力項目!$N$5=$A433,入力項目!$N$6&lt;$D433)),IF(G432=12,1,G432+1),0)</f>
        <v>9</v>
      </c>
      <c r="H433" t="str">
        <f t="shared" ca="1" si="108"/>
        <v>35_9</v>
      </c>
      <c r="I433">
        <f ca="1">IF(
  IFERROR(AND($C433&gt;0,MOD($C433,入力項目!$N$22)=0,$D433=入力項目!$N$23), FALSE),
  1,
  IF(
    AND(I432&gt;0,J432=12),
    IF(I432=入力項目!$N$28, 0, I432+1),
    I432
  )
)</f>
        <v>2</v>
      </c>
      <c r="J433">
        <f ca="1">IF($D433=入力項目!$N$23,1,IFERROR(J432+1,1))</f>
        <v>2</v>
      </c>
      <c r="K433" t="str">
        <f t="shared" ca="1" si="109"/>
        <v>2_2</v>
      </c>
      <c r="L433">
        <f ca="1">L432+IF(入力項目!$D$4=$D433,1,0)</f>
        <v>64</v>
      </c>
      <c r="M433" t="str">
        <f t="shared" ca="1" si="110"/>
        <v>64歳</v>
      </c>
      <c r="N433">
        <f t="shared" ca="1" si="114"/>
        <v>65</v>
      </c>
      <c r="O433" t="str">
        <f t="shared" ca="1" si="111"/>
        <v>65歳</v>
      </c>
      <c r="P433">
        <f t="shared" ca="1" si="115"/>
        <v>40</v>
      </c>
      <c r="Q433">
        <f t="shared" ca="1" si="116"/>
        <v>38</v>
      </c>
      <c r="R433">
        <f t="shared" ca="1" si="117"/>
        <v>2061</v>
      </c>
      <c r="S433">
        <f t="shared" ca="1" si="118"/>
        <v>2061</v>
      </c>
      <c r="T433">
        <f t="shared" ca="1" si="119"/>
        <v>2061</v>
      </c>
      <c r="U433">
        <f t="shared" ca="1" si="120"/>
        <v>2061</v>
      </c>
      <c r="V433" s="10">
        <f t="shared" ca="1" si="121"/>
        <v>54578105</v>
      </c>
      <c r="W433" s="10">
        <f ca="1">IF($L433&lt;その他マスタ!$B$1,VLOOKUP($D433,月別収支!$A$2:$H$13,2,FALSE),その他マスタ!$B$3)+IF(AND($L433=その他マスタ!$B$1,入力項目!$I$9="あり",$D433=入力項目!$D$4),その他マスタ!$B$2,0)</f>
        <v>300000</v>
      </c>
      <c r="X433" s="10">
        <f ca="1">-IF(入力項目!$K$5=TRUE,
IF($F433+$G433&lt;3,VLOOKUP($D433,月別収支!$A$2:$H$13,8,FALSE),0)+IFERROR(VLOOKUP($H433,住宅ローン計算!C:P,13,FALSE),0)+IF($F433&gt;1,IF(OR($G433=3,$G433=6,$G433=9,$G433=12),ROUNDUP(入力項目!$N$18/4,0),0),0),
VLOOKUP($D433,月別収支!$A$2:$H$13,8,FALSE))</f>
        <v>-91090</v>
      </c>
      <c r="Y433" s="10">
        <f ca="1">-VLOOKUP($D433,月別収支!$A$2:$H$13,3,FALSE)</f>
        <v>-75000</v>
      </c>
      <c r="Z433" s="10">
        <f ca="1">-VLOOKUP($D433,月別収支!$A$2:$H$13,4,FALSE)</f>
        <v>-27000</v>
      </c>
      <c r="AA433" s="10">
        <f ca="1">-VLOOKUP($D433,月別収支!$A$2:$H$13,6,FALSE)</f>
        <v>-10000</v>
      </c>
      <c r="AB433" s="10">
        <f ca="1">-(
VLOOKUP($D433,月別収支!$A$2:$H$13,5,FALSE)+IF(AND(入力項目!$I$27&lt;=$A433,ISEVEN($A433-入力項目!$I$27),入力項目!$I$28=$D433),入力項目!$I$26,0)
+IF(入力項目!$K$26=TRUE,
IFERROR(VLOOKUP($K433,マイカーローン計算!C:P,13,FALSE),0),
IFERROR(
  IF(AND($C433&gt;0,MOD($C433,入力項目!$N$22)=0,$D433=入力項目!$N$23),入力項目!$N$24,0),
 0
)
)
)</f>
        <v>-20000</v>
      </c>
      <c r="AC433" s="10">
        <f ca="1">-IF($A433&lt;入力項目!$N$33,入力項目!$N$35,IF(AND($A433=入力項目!$N$33,$D433&lt;=入力項目!$N$34),入力項目!$N$35,0))</f>
        <v>0</v>
      </c>
      <c r="AD433">
        <f ca="1">-(
_xlfn.IFS(
P433&lt;=入力項目!$S$11,0,
AND(P433&gt;=入力項目!$S$11+1,P433&lt;=3),IFERROR(VLOOKUP(入力項目!$S$12,子育て関連マスタ!$I$4:$M$5,4,FALSE),0),
AND(P433&gt;=4,P433&lt;=6),IFERROR(VLOOKUP(入力項目!$S$13,子育て関連マスタ!$I$9:$M$12,4,FALSE),0),
AND(P433&gt;=7,P433&lt;=12),IFERROR(VLOOKUP(入力項目!$S$14,子育て関連マスタ!$I$16:$M$17,4,FALSE),0),
AND(P433&gt;=13,P433&lt;=15),IFERROR(VLOOKUP(入力項目!$S$15,子育て関連マスタ!$I$21:$M$22,4,FALSE),0),
AND(P433&gt;=16,P433&lt;=18),IFERROR(VLOOKUP(入力項目!$S$16,子育て関連マスタ!$I$26:$M$28,4,FALSE),0),
AND(P433&gt;=19,P433&lt;=20,入力項目!$S$16="高専"),IFERROR(VLOOKUP(入力項目!$S$16,子育て関連マスタ!$I$26:$M$28,4,FALSE),0),
AND(P433&gt;=19,P433&lt;=20,入力項目!$S$16&lt;&gt;"高専"),IFERROR(VLOOKUP(入力項目!$S$17,子育て関連マスタ!$I$32:$M$37,4,FALSE),0),
AND(P433&gt;=21,P433&lt;=22,入力項目!$S$16="高専"),IFERROR(VLOOKUP(入力項目!$S$17,子育て関連マスタ!$I$32:$M$34,4,FALSE),0),
AND(P433&gt;=21,P433&lt;=22,入力項目!$S$16&lt;&gt;"高専"),IFERROR(VLOOKUP(入力項目!$S$17,子育て関連マスタ!$I$32:$M$34,4,FALSE),0),
P433&gt;=23,0
) +
IF($D433=4,
  IFERROR(_xlfn.IFS(
  P433&lt;=入力項目!$S$11,0,
  AND(P433=入力項目!$S$11),IFERROR(VLOOKUP(入力項目!$S$12,子育て関連マスタ!$I$4:$M$5,2,FALSE),0),
  AND(P433=4),IFERROR(VLOOKUP(入力項目!$S$13,子育て関連マスタ!$I$9:$M$12,2,FALSE),0),
  AND(P433=7),IFERROR(VLOOKUP(入力項目!$S$14,子育て関連マスタ!$I$16:$M$17,2,FALSE),0),
  AND(P433=13),IFERROR(VLOOKUP(入力項目!$S$15,子育て関連マスタ!$I$21:$M$22,2,FALSE),0),
  AND(P433=16),IFERROR(VLOOKUP(入力項目!$S$16,子育て関連マスタ!$I$26:$M$28,2,FALSE),0),
  AND(P433=19,入力項目!$S$16&lt;&gt;"高専"),IFERROR(VLOOKUP(入力項目!$S$17,子育て関連マスタ!$I$32:$M$37,2,FALSE),0),
  AND(P433=21,入力項目!$S$16="高専"),IFERROR(VLOOKUP(入力項目!$S$17,子育て関連マスタ!$I$32:$M$37,2,FALSE),0),
  P433&gt;=22,0
  ),0),0
) +
IF(AND(P433&gt;=1,P433&lt;=15),IF($D433=入力項目!$S$8,入力項目!$S$3,0),0) +
IF(AND(P433&gt;=1,P433&lt;=15),IF($D433=5,入力項目!$S$4,0),0) +
IF(AND(P433&gt;=1,P433&lt;=15),IF($D433=12,入力項目!$S$5,0),0) +
IF(AND(入力項目!$S$7=$A433,入力項目!$S$8=$D433),子育て関連マスタ!$C$14,0) +
IFERROR(IF(AND(YEAR(EDATE(DATE(入力項目!$S$7,入力項目!$S$8,1),1))=$A433,MONTH(EDATE(DATE(入力項目!$S$7,入力項目!$S$8,1),1))=$D433),子育て関連マスタ!$C$15,0),0) +
IF(AND(OR(P433=3,P433=5,P433=7),$D433=11),子育て関連マスタ!$C$17,0) +
IF(AND(P433=20,$D433=1),子育て関連マスタ!$C$18,0) +
IF(AND(P433=20,$D433=1),
IFERROR(_xlfn.IFS(
入力項目!$S$10="男",子育て関連マスタ!$C$18,
入力項目!$S$10="女",子育て関連マスタ!$C$19
),0),0
) +
IF(AND(P433&gt;=入力項目!$S$18,P433&lt;=入力項目!$S$19),入力項目!$S$20,0) +
IF(AND(P433&gt;=入力項目!$S$21,P433&lt;=入力項目!$S$22),入力項目!$S$23,0) +
IF(AND(P433&gt;=入力項目!$S$24,P433&lt;=入力項目!$S$25),入力項目!$S$26,0)
)</f>
        <v>0</v>
      </c>
      <c r="AE433">
        <f ca="1">-(
_xlfn.IFS(
Q433&lt;=入力項目!$S$11,0,
AND(Q433&gt;=入力項目!$S$11+1,Q433&lt;=3),IFERROR(VLOOKUP(入力項目!$S$12,子育て関連マスタ!$I$4:$M$5,4,FALSE),0),
AND(Q433&gt;=4,Q433&lt;=6),IFERROR(VLOOKUP(入力項目!$S$13,子育て関連マスタ!$I$9:$M$12,4,FALSE),0),
AND(Q433&gt;=7,Q433&lt;=12),IFERROR(VLOOKUP(入力項目!$S$14,子育て関連マスタ!$I$16:$M$17,4,FALSE),0),
AND(Q433&gt;=13,Q433&lt;=15),IFERROR(VLOOKUP(入力項目!$S$15,子育て関連マスタ!$I$21:$M$22,4,FALSE),0),
AND(Q433&gt;=16,Q433&lt;=18),IFERROR(VLOOKUP(入力項目!$S$16,子育て関連マスタ!$I$26:$M$28,4,FALSE),0),
AND(Q433&gt;=19,Q433&lt;=20,入力項目!$S$16="高専"),IFERROR(VLOOKUP(入力項目!$S$16,子育て関連マスタ!$I$26:$M$28,4,FALSE),0),
AND(Q433&gt;=19,Q433&lt;=20,入力項目!$S$16&lt;&gt;"高専"),IFERROR(VLOOKUP(入力項目!$S$17,子育て関連マスタ!$I$32:$M$37,4,FALSE),0),
AND(Q433&gt;=21,Q433&lt;=22,入力項目!$S$16="高専"),IFERROR(VLOOKUP(入力項目!$S$17,子育て関連マスタ!$I$32:$M$34,4,FALSE),0),
AND(Q433&gt;=21,Q433&lt;=22,入力項目!$S$16&lt;&gt;"高専"),IFERROR(VLOOKUP(入力項目!$S$17,子育て関連マスタ!$I$32:$M$34,4,FALSE),0),
Q433&gt;=23,0
) +
IF($D433=4,
  IFERROR(_xlfn.IFS(
  Q433&lt;=入力項目!$S$11,0,
  AND(Q433=入力項目!$S$11),IFERROR(VLOOKUP(入力項目!$S$12,子育て関連マスタ!$I$4:$M$5,2,FALSE),0),
  AND(Q433=4),IFERROR(VLOOKUP(入力項目!$S$13,子育て関連マスタ!$I$9:$M$12,2,FALSE),0),
  AND(Q433=7),IFERROR(VLOOKUP(入力項目!$S$14,子育て関連マスタ!$I$16:$M$17,2,FALSE),0),
  AND(Q433=13),IFERROR(VLOOKUP(入力項目!$S$15,子育て関連マスタ!$I$21:$M$22,2,FALSE),0),
  AND(Q433=16),IFERROR(VLOOKUP(入力項目!$S$16,子育て関連マスタ!$I$26:$M$28,2,FALSE),0),
  AND(Q433=19,入力項目!$S$16&lt;&gt;"高専"),IFERROR(VLOOKUP(入力項目!$S$17,子育て関連マスタ!$I$32:$M$37,2,FALSE),0),
  AND(Q433=21,入力項目!$S$16="高専"),IFERROR(VLOOKUP(入力項目!$S$17,子育て関連マスタ!$I$32:$M$37,2,FALSE),0),
  Q433&gt;=22,0
  ),0),0
) +
IF(AND(Q433&gt;=1,Q433&lt;=15),IF($D433=入力項目!$S$8,入力項目!$S$3,0),0) +
IF(AND(Q433&gt;=1,Q433&lt;=15),IF($D433=5,入力項目!$S$4,0),0) +
IF(AND(Q433&gt;=1,Q433&lt;=15),IF($D433=12,入力項目!$S$5,0),0) +
IF(AND(入力項目!$S$7=$A433,入力項目!$S$8=$D433),子育て関連マスタ!$C$14,0) +
IFERROR(IF(AND(YEAR(EDATE(DATE(入力項目!$S$7,入力項目!$S$8,1),1))=$A433,MONTH(EDATE(DATE(入力項目!$S$7,入力項目!$S$8,1),1))=$D433),子育て関連マスタ!$C$15,0),0) +
IF(AND(OR(Q433=3,Q433=5,Q433=7),$D433=11),子育て関連マスタ!$C$17,0) +
IF(AND(Q433=20,$D433=1),子育て関連マスタ!$C$18,0) +
IF(AND(Q433=20,$D433=1),
IFERROR(_xlfn.IFS(
入力項目!$S$10="男",子育て関連マスタ!$C$18,
入力項目!$S$10="女",子育て関連マスタ!$C$19
),0),0
) +
IF(AND(Q433&gt;=入力項目!$S$18,Q433&lt;=入力項目!$S$19),入力項目!$S$20,0) +
IF(AND(Q433&gt;=入力項目!$S$21,Q433&lt;=入力項目!$S$22),入力項目!$S$23,0) +
IF(AND(Q433&gt;=入力項目!$S$24,Q433&lt;=入力項目!$S$25),入力項目!$S$26,0)
)</f>
        <v>0</v>
      </c>
      <c r="AF433">
        <f ca="1">-(
_xlfn.IFS(
R433&lt;=入力項目!$S$11,0,
AND(R433&gt;=入力項目!$S$11+1,R433&lt;=3),IFERROR(VLOOKUP(入力項目!$S$12,子育て関連マスタ!$I$4:$M$5,4,FALSE),0),
AND(R433&gt;=4,R433&lt;=6),IFERROR(VLOOKUP(入力項目!$S$13,子育て関連マスタ!$I$9:$M$12,4,FALSE),0),
AND(R433&gt;=7,R433&lt;=12),IFERROR(VLOOKUP(入力項目!$S$14,子育て関連マスタ!$I$16:$M$17,4,FALSE),0),
AND(R433&gt;=13,R433&lt;=15),IFERROR(VLOOKUP(入力項目!$S$15,子育て関連マスタ!$I$21:$M$22,4,FALSE),0),
AND(R433&gt;=16,R433&lt;=18),IFERROR(VLOOKUP(入力項目!$S$16,子育て関連マスタ!$I$26:$M$28,4,FALSE),0),
AND(R433&gt;=19,R433&lt;=20,入力項目!$S$16="高専"),IFERROR(VLOOKUP(入力項目!$S$16,子育て関連マスタ!$I$26:$M$28,4,FALSE),0),
AND(R433&gt;=19,R433&lt;=20,入力項目!$S$16&lt;&gt;"高専"),IFERROR(VLOOKUP(入力項目!$S$17,子育て関連マスタ!$I$32:$M$37,4,FALSE),0),
AND(R433&gt;=21,R433&lt;=22,入力項目!$S$16="高専"),IFERROR(VLOOKUP(入力項目!$S$17,子育て関連マスタ!$I$32:$M$34,4,FALSE),0),
AND(R433&gt;=21,R433&lt;=22,入力項目!$S$16&lt;&gt;"高専"),IFERROR(VLOOKUP(入力項目!$S$17,子育て関連マスタ!$I$32:$M$34,4,FALSE),0),
R433&gt;=23,0
) +
IF($D433=4,
  IFERROR(_xlfn.IFS(
  R433&lt;=入力項目!$S$11,0,
  AND(R433=入力項目!$S$11),IFERROR(VLOOKUP(入力項目!$S$12,子育て関連マスタ!$I$4:$M$5,2,FALSE),0),
  AND(R433=4),IFERROR(VLOOKUP(入力項目!$S$13,子育て関連マスタ!$I$9:$M$12,2,FALSE),0),
  AND(R433=7),IFERROR(VLOOKUP(入力項目!$S$14,子育て関連マスタ!$I$16:$M$17,2,FALSE),0),
  AND(R433=13),IFERROR(VLOOKUP(入力項目!$S$15,子育て関連マスタ!$I$21:$M$22,2,FALSE),0),
  AND(R433=16),IFERROR(VLOOKUP(入力項目!$S$16,子育て関連マスタ!$I$26:$M$28,2,FALSE),0),
  AND(R433=19,入力項目!$S$16&lt;&gt;"高専"),IFERROR(VLOOKUP(入力項目!$S$17,子育て関連マスタ!$I$32:$M$37,2,FALSE),0),
  AND(R433=21,入力項目!$S$16="高専"),IFERROR(VLOOKUP(入力項目!$S$17,子育て関連マスタ!$I$32:$M$37,2,FALSE),0),
  R433&gt;=22,0
  ),0),0
) +
IF(AND(R433&gt;=1,R433&lt;=15),IF($D433=入力項目!$S$8,入力項目!$S$3,0),0) +
IF(AND(R433&gt;=1,R433&lt;=15),IF($D433=5,入力項目!$S$4,0),0) +
IF(AND(R433&gt;=1,R433&lt;=15),IF($D433=12,入力項目!$S$5,0),0) +
IF(AND(入力項目!$S$7=$A433,入力項目!$S$8=$D433),子育て関連マスタ!$C$14,0) +
IFERROR(IF(AND(YEAR(EDATE(DATE(入力項目!$S$7,入力項目!$S$8,1),1))=$A433,MONTH(EDATE(DATE(入力項目!$S$7,入力項目!$S$8,1),1))=$D433),子育て関連マスタ!$C$15,0),0) +
IF(AND(OR(R433=3,R433=5,R433=7),$D433=11),子育て関連マスタ!$C$17,0) +
IF(AND(R433=20,$D433=1),子育て関連マスタ!$C$18,0) +
IF(AND(R433=20,$D433=1),
IFERROR(_xlfn.IFS(
入力項目!$S$10="男",子育て関連マスタ!$C$18,
入力項目!$S$10="女",子育て関連マスタ!$C$19
),0),0
) +
IF(AND(R433&gt;=入力項目!$S$18,R433&lt;=入力項目!$S$19),入力項目!$S$20,0) +
IF(AND(R433&gt;=入力項目!$S$21,R433&lt;=入力項目!$S$22),入力項目!$S$23,0) +
IF(AND(R433&gt;=入力項目!$S$24,R433&lt;=入力項目!$S$25),入力項目!$S$26,0)
)</f>
        <v>0</v>
      </c>
      <c r="AG433">
        <f ca="1">-(
_xlfn.IFS(
S433&lt;=入力項目!$S$11,0,
AND(S433&gt;=入力項目!$S$11+1,S433&lt;=3),IFERROR(VLOOKUP(入力項目!$S$12,子育て関連マスタ!$I$4:$M$5,4,FALSE),0),
AND(S433&gt;=4,S433&lt;=6),IFERROR(VLOOKUP(入力項目!$S$13,子育て関連マスタ!$I$9:$M$12,4,FALSE),0),
AND(S433&gt;=7,S433&lt;=12),IFERROR(VLOOKUP(入力項目!$S$14,子育て関連マスタ!$I$16:$M$17,4,FALSE),0),
AND(S433&gt;=13,S433&lt;=15),IFERROR(VLOOKUP(入力項目!$S$15,子育て関連マスタ!$I$21:$M$22,4,FALSE),0),
AND(S433&gt;=16,S433&lt;=18),IFERROR(VLOOKUP(入力項目!$S$16,子育て関連マスタ!$I$26:$M$28,4,FALSE),0),
AND(S433&gt;=19,S433&lt;=20,入力項目!$S$16="高専"),IFERROR(VLOOKUP(入力項目!$S$16,子育て関連マスタ!$I$26:$M$28,4,FALSE),0),
AND(S433&gt;=19,S433&lt;=20,入力項目!$S$16&lt;&gt;"高専"),IFERROR(VLOOKUP(入力項目!$S$17,子育て関連マスタ!$I$32:$M$37,4,FALSE),0),
AND(S433&gt;=21,S433&lt;=22,入力項目!$S$16="高専"),IFERROR(VLOOKUP(入力項目!$S$17,子育て関連マスタ!$I$32:$M$34,4,FALSE),0),
AND(S433&gt;=21,S433&lt;=22,入力項目!$S$16&lt;&gt;"高専"),IFERROR(VLOOKUP(入力項目!$S$17,子育て関連マスタ!$I$32:$M$34,4,FALSE),0),
S433&gt;=23,0
) +
IF($D433=4,
  IFERROR(_xlfn.IFS(
  S433&lt;=入力項目!$S$11,0,
  AND(S433=入力項目!$S$11),IFERROR(VLOOKUP(入力項目!$S$12,子育て関連マスタ!$I$4:$M$5,2,FALSE),0),
  AND(S433=4),IFERROR(VLOOKUP(入力項目!$S$13,子育て関連マスタ!$I$9:$M$12,2,FALSE),0),
  AND(S433=7),IFERROR(VLOOKUP(入力項目!$S$14,子育て関連マスタ!$I$16:$M$17,2,FALSE),0),
  AND(S433=13),IFERROR(VLOOKUP(入力項目!$S$15,子育て関連マスタ!$I$21:$M$22,2,FALSE),0),
  AND(S433=16),IFERROR(VLOOKUP(入力項目!$S$16,子育て関連マスタ!$I$26:$M$28,2,FALSE),0),
  AND(S433=19,入力項目!$S$16&lt;&gt;"高専"),IFERROR(VLOOKUP(入力項目!$S$17,子育て関連マスタ!$I$32:$M$37,2,FALSE),0),
  AND(S433=21,入力項目!$S$16="高専"),IFERROR(VLOOKUP(入力項目!$S$17,子育て関連マスタ!$I$32:$M$37,2,FALSE),0),
  S433&gt;=22,0
  ),0),0
) +
IF(AND(S433&gt;=1,S433&lt;=15),IF($D433=入力項目!$S$8,入力項目!$S$3,0),0) +
IF(AND(S433&gt;=1,S433&lt;=15),IF($D433=5,入力項目!$S$4,0),0) +
IF(AND(S433&gt;=1,S433&lt;=15),IF($D433=12,入力項目!$S$5,0),0) +
IF(AND(入力項目!$S$7=$A433,入力項目!$S$8=$D433),子育て関連マスタ!$C$14,0) +
IFERROR(IF(AND(YEAR(EDATE(DATE(入力項目!$S$7,入力項目!$S$8,1),1))=$A433,MONTH(EDATE(DATE(入力項目!$S$7,入力項目!$S$8,1),1))=$D433),子育て関連マスタ!$C$15,0),0) +
IF(AND(OR(S433=3,S433=5,S433=7),$D433=11),子育て関連マスタ!$C$17,0) +
IF(AND(S433=20,$D433=1),子育て関連マスタ!$C$18,0) +
IF(AND(S433=20,$D433=1),
IFERROR(_xlfn.IFS(
入力項目!$S$10="男",子育て関連マスタ!$C$18,
入力項目!$S$10="女",子育て関連マスタ!$C$19
),0),0
) +
IF(AND(S433&gt;=入力項目!$S$18,S433&lt;=入力項目!$S$19),入力項目!$S$20,0) +
IF(AND(S433&gt;=入力項目!$S$21,S433&lt;=入力項目!$S$22),入力項目!$S$23,0) +
IF(AND(S433&gt;=入力項目!$S$24,S433&lt;=入力項目!$S$25),入力項目!$S$26,0)
)</f>
        <v>0</v>
      </c>
      <c r="AH433">
        <f ca="1">-(
_xlfn.IFS(
T433&lt;=入力項目!$S$11,0,
AND(T433&gt;=入力項目!$S$11+1,T433&lt;=3),IFERROR(VLOOKUP(入力項目!$S$12,子育て関連マスタ!$I$4:$M$5,4,FALSE),0),
AND(T433&gt;=4,T433&lt;=6),IFERROR(VLOOKUP(入力項目!$S$13,子育て関連マスタ!$I$9:$M$12,4,FALSE),0),
AND(T433&gt;=7,T433&lt;=12),IFERROR(VLOOKUP(入力項目!$S$14,子育て関連マスタ!$I$16:$M$17,4,FALSE),0),
AND(T433&gt;=13,T433&lt;=15),IFERROR(VLOOKUP(入力項目!$S$15,子育て関連マスタ!$I$21:$M$22,4,FALSE),0),
AND(T433&gt;=16,T433&lt;=18),IFERROR(VLOOKUP(入力項目!$S$16,子育て関連マスタ!$I$26:$M$28,4,FALSE),0),
AND(T433&gt;=19,T433&lt;=20,入力項目!$S$16="高専"),IFERROR(VLOOKUP(入力項目!$S$16,子育て関連マスタ!$I$26:$M$28,4,FALSE),0),
AND(T433&gt;=19,T433&lt;=20,入力項目!$S$16&lt;&gt;"高専"),IFERROR(VLOOKUP(入力項目!$S$17,子育て関連マスタ!$I$32:$M$37,4,FALSE),0),
AND(T433&gt;=21,T433&lt;=22,入力項目!$S$16="高専"),IFERROR(VLOOKUP(入力項目!$S$17,子育て関連マスタ!$I$32:$M$34,4,FALSE),0),
AND(T433&gt;=21,T433&lt;=22,入力項目!$S$16&lt;&gt;"高専"),IFERROR(VLOOKUP(入力項目!$S$17,子育て関連マスタ!$I$32:$M$34,4,FALSE),0),
T433&gt;=23,0
) +
IF($D433=4,
  IFERROR(_xlfn.IFS(
  T433&lt;=入力項目!$S$11,0,
  AND(T433=入力項目!$S$11),IFERROR(VLOOKUP(入力項目!$S$12,子育て関連マスタ!$I$4:$M$5,2,FALSE),0),
  AND(T433=4),IFERROR(VLOOKUP(入力項目!$S$13,子育て関連マスタ!$I$9:$M$12,2,FALSE),0),
  AND(T433=7),IFERROR(VLOOKUP(入力項目!$S$14,子育て関連マスタ!$I$16:$M$17,2,FALSE),0),
  AND(T433=13),IFERROR(VLOOKUP(入力項目!$S$15,子育て関連マスタ!$I$21:$M$22,2,FALSE),0),
  AND(T433=16),IFERROR(VLOOKUP(入力項目!$S$16,子育て関連マスタ!$I$26:$M$28,2,FALSE),0),
  AND(T433=19,入力項目!$S$16&lt;&gt;"高専"),IFERROR(VLOOKUP(入力項目!$S$17,子育て関連マスタ!$I$32:$M$37,2,FALSE),0),
  AND(T433=21,入力項目!$S$16="高専"),IFERROR(VLOOKUP(入力項目!$S$17,子育て関連マスタ!$I$32:$M$37,2,FALSE),0),
  T433&gt;=22,0
  ),0),0
) +
IF(AND(T433&gt;=1,T433&lt;=15),IF($D433=入力項目!$S$8,入力項目!$S$3,0),0) +
IF(AND(T433&gt;=1,T433&lt;=15),IF($D433=5,入力項目!$S$4,0),0) +
IF(AND(T433&gt;=1,T433&lt;=15),IF($D433=12,入力項目!$S$5,0),0) +
IF(AND(入力項目!$S$7=$A433,入力項目!$S$8=$D433),子育て関連マスタ!$C$14,0) +
IFERROR(IF(AND(YEAR(EDATE(DATE(入力項目!$S$7,入力項目!$S$8,1),1))=$A433,MONTH(EDATE(DATE(入力項目!$S$7,入力項目!$S$8,1),1))=$D433),子育て関連マスタ!$C$15,0),0) +
IF(AND(OR(T433=3,T433=5,T433=7),$D433=11),子育て関連マスタ!$C$17,0) +
IF(AND(T433=20,$D433=1),子育て関連マスタ!$C$18,0) +
IF(AND(T433=20,$D433=1),
IFERROR(_xlfn.IFS(
入力項目!$S$10="男",子育て関連マスタ!$C$18,
入力項目!$S$10="女",子育て関連マスタ!$C$19
),0),0
) +
IF(AND(T433&gt;=入力項目!$S$18,T433&lt;=入力項目!$S$19),入力項目!$S$20,0) +
IF(AND(T433&gt;=入力項目!$S$21,T433&lt;=入力項目!$S$22),入力項目!$S$23,0) +
IF(AND(T433&gt;=入力項目!$S$24,T433&lt;=入力項目!$S$25),入力項目!$S$26,0)
)</f>
        <v>0</v>
      </c>
      <c r="AI433">
        <f ca="1">-(
_xlfn.IFS(
U433&lt;=入力項目!$S$11,0,
AND(U433&gt;=入力項目!$S$11+1,U433&lt;=3),IFERROR(VLOOKUP(入力項目!$S$12,子育て関連マスタ!$I$4:$M$5,4,FALSE),0),
AND(U433&gt;=4,U433&lt;=6),IFERROR(VLOOKUP(入力項目!$S$13,子育て関連マスタ!$I$9:$M$12,4,FALSE),0),
AND(U433&gt;=7,U433&lt;=12),IFERROR(VLOOKUP(入力項目!$S$14,子育て関連マスタ!$I$16:$M$17,4,FALSE),0),
AND(U433&gt;=13,U433&lt;=15),IFERROR(VLOOKUP(入力項目!$S$15,子育て関連マスタ!$I$21:$M$22,4,FALSE),0),
AND(U433&gt;=16,U433&lt;=18),IFERROR(VLOOKUP(入力項目!$S$16,子育て関連マスタ!$I$26:$M$28,4,FALSE),0),
AND(U433&gt;=19,U433&lt;=20,入力項目!$S$16="高専"),IFERROR(VLOOKUP(入力項目!$S$16,子育て関連マスタ!$I$26:$M$28,4,FALSE),0),
AND(U433&gt;=19,U433&lt;=20,入力項目!$S$16&lt;&gt;"高専"),IFERROR(VLOOKUP(入力項目!$S$17,子育て関連マスタ!$I$32:$M$37,4,FALSE),0),
AND(U433&gt;=21,U433&lt;=22,入力項目!$S$16="高専"),IFERROR(VLOOKUP(入力項目!$S$17,子育て関連マスタ!$I$32:$M$34,4,FALSE),0),
AND(U433&gt;=21,U433&lt;=22,入力項目!$S$16&lt;&gt;"高専"),IFERROR(VLOOKUP(入力項目!$S$17,子育て関連マスタ!$I$32:$M$34,4,FALSE),0),
U433&gt;=23,0
) +
IF($D433=4,
  IFERROR(_xlfn.IFS(
  U433&lt;=入力項目!$S$11,0,
  AND(U433=入力項目!$S$11),IFERROR(VLOOKUP(入力項目!$S$12,子育て関連マスタ!$I$4:$M$5,2,FALSE),0),
  AND(U433=4),IFERROR(VLOOKUP(入力項目!$S$13,子育て関連マスタ!$I$9:$M$12,2,FALSE),0),
  AND(U433=7),IFERROR(VLOOKUP(入力項目!$S$14,子育て関連マスタ!$I$16:$M$17,2,FALSE),0),
  AND(U433=13),IFERROR(VLOOKUP(入力項目!$S$15,子育て関連マスタ!$I$21:$M$22,2,FALSE),0),
  AND(U433=16),IFERROR(VLOOKUP(入力項目!$S$16,子育て関連マスタ!$I$26:$M$28,2,FALSE),0),
  AND(U433=19,入力項目!$S$16&lt;&gt;"高専"),IFERROR(VLOOKUP(入力項目!$S$17,子育て関連マスタ!$I$32:$M$37,2,FALSE),0),
  AND(U433=21,入力項目!$S$16="高専"),IFERROR(VLOOKUP(入力項目!$S$17,子育て関連マスタ!$I$32:$M$37,2,FALSE),0),
  U433&gt;=22,0
  ),0),0
) +
IF(AND(U433&gt;=1,U433&lt;=15),IF($D433=入力項目!$S$8,入力項目!$S$3,0),0) +
IF(AND(U433&gt;=1,U433&lt;=15),IF($D433=5,入力項目!$S$4,0),0) +
IF(AND(U433&gt;=1,U433&lt;=15),IF($D433=12,入力項目!$S$5,0),0) +
IF(AND(入力項目!$S$7=$A433,入力項目!$S$8=$D433),子育て関連マスタ!$C$14,0) +
IFERROR(IF(AND(YEAR(EDATE(DATE(入力項目!$S$7,入力項目!$S$8,1),1))=$A433,MONTH(EDATE(DATE(入力項目!$S$7,入力項目!$S$8,1),1))=$D433),子育て関連マスタ!$C$15,0),0) +
IF(AND(OR(U433=3,U433=5,U433=7),$D433=11),子育て関連マスタ!$C$17,0) +
IF(AND(U433=20,$D433=1),子育て関連マスタ!$C$18,0) +
IF(AND(U433=20,$D433=1),
IFERROR(_xlfn.IFS(
入力項目!$S$10="男",子育て関連マスタ!$C$18,
入力項目!$S$10="女",子育て関連マスタ!$C$19
),0),0
) +
IF(AND(U433&gt;=入力項目!$S$18,U433&lt;=入力項目!$S$19),入力項目!$S$20,0) +
IF(AND(U433&gt;=入力項目!$S$21,U433&lt;=入力項目!$S$22),入力項目!$S$23,0) +
IF(AND(U433&gt;=入力項目!$S$24,U433&lt;=入力項目!$S$25),入力項目!$S$26,0)
)</f>
        <v>0</v>
      </c>
      <c r="AJ433" s="10">
        <f ca="1">-VLOOKUP($D433,月別収支!$A$2:$H$13,7,FALSE)</f>
        <v>-20000</v>
      </c>
    </row>
    <row r="434" spans="1:36" x14ac:dyDescent="0.4">
      <c r="A434">
        <f t="shared" ca="1" si="122"/>
        <v>2060</v>
      </c>
      <c r="B434">
        <f t="shared" ca="1" si="112"/>
        <v>2060</v>
      </c>
      <c r="C434">
        <f t="shared" ca="1" si="113"/>
        <v>36</v>
      </c>
      <c r="D434">
        <f t="shared" ca="1" si="123"/>
        <v>8</v>
      </c>
      <c r="E434" t="str">
        <f t="shared" ca="1" si="107"/>
        <v>2060年8月</v>
      </c>
      <c r="F434">
        <f ca="1">IF(OR(入力項目!$N$5&lt;$A434,AND(入力項目!$N$5=$A434,入力項目!$N$6&lt;$D434)),IF(F433=0,1,IF(G434=12,F433+1,F433)),0)</f>
        <v>35</v>
      </c>
      <c r="G434">
        <f ca="1">IF(OR(入力項目!$N$5&lt;$A434,AND(入力項目!$N$5=$A434,入力項目!$N$6&lt;$D434)),IF(G433=12,1,G433+1),0)</f>
        <v>10</v>
      </c>
      <c r="H434" t="str">
        <f t="shared" ca="1" si="108"/>
        <v>35_10</v>
      </c>
      <c r="I434">
        <f ca="1">IF(
  IFERROR(AND($C434&gt;0,MOD($C434,入力項目!$N$22)=0,$D434=入力項目!$N$23), FALSE),
  1,
  IF(
    AND(I433&gt;0,J433=12),
    IF(I433=入力項目!$N$28, 0, I433+1),
    I433
  )
)</f>
        <v>2</v>
      </c>
      <c r="J434">
        <f ca="1">IF($D434=入力項目!$N$23,1,IFERROR(J433+1,1))</f>
        <v>3</v>
      </c>
      <c r="K434" t="str">
        <f t="shared" ca="1" si="109"/>
        <v>2_3</v>
      </c>
      <c r="L434">
        <f ca="1">L433+IF(入力項目!$D$4=$D434,1,0)</f>
        <v>64</v>
      </c>
      <c r="M434" t="str">
        <f t="shared" ca="1" si="110"/>
        <v>64歳</v>
      </c>
      <c r="N434">
        <f t="shared" ca="1" si="114"/>
        <v>65</v>
      </c>
      <c r="O434" t="str">
        <f t="shared" ca="1" si="111"/>
        <v>65歳</v>
      </c>
      <c r="P434">
        <f t="shared" ca="1" si="115"/>
        <v>40</v>
      </c>
      <c r="Q434">
        <f t="shared" ca="1" si="116"/>
        <v>38</v>
      </c>
      <c r="R434">
        <f t="shared" ca="1" si="117"/>
        <v>2061</v>
      </c>
      <c r="S434">
        <f t="shared" ca="1" si="118"/>
        <v>2061</v>
      </c>
      <c r="T434">
        <f t="shared" ca="1" si="119"/>
        <v>2061</v>
      </c>
      <c r="U434">
        <f t="shared" ca="1" si="120"/>
        <v>2061</v>
      </c>
      <c r="V434" s="10">
        <f t="shared" ca="1" si="121"/>
        <v>54672515</v>
      </c>
      <c r="W434" s="10">
        <f ca="1">IF($L434&lt;その他マスタ!$B$1,VLOOKUP($D434,月別収支!$A$2:$H$13,2,FALSE),その他マスタ!$B$3)+IF(AND($L434=その他マスタ!$B$1,入力項目!$I$9="あり",$D434=入力項目!$D$4),その他マスタ!$B$2,0)</f>
        <v>300000</v>
      </c>
      <c r="X434" s="10">
        <f ca="1">-IF(入力項目!$K$5=TRUE,
IF($F434+$G434&lt;3,VLOOKUP($D434,月別収支!$A$2:$H$13,8,FALSE),0)+IFERROR(VLOOKUP($H434,住宅ローン計算!C:P,13,FALSE),0)+IF($F434&gt;1,IF(OR($G434=3,$G434=6,$G434=9,$G434=12),ROUNDUP(入力項目!$N$18/4,0),0),0),
VLOOKUP($D434,月別収支!$A$2:$H$13,8,FALSE))</f>
        <v>-53590</v>
      </c>
      <c r="Y434" s="10">
        <f ca="1">-VLOOKUP($D434,月別収支!$A$2:$H$13,3,FALSE)</f>
        <v>-75000</v>
      </c>
      <c r="Z434" s="10">
        <f ca="1">-VLOOKUP($D434,月別収支!$A$2:$H$13,4,FALSE)</f>
        <v>-27000</v>
      </c>
      <c r="AA434" s="10">
        <f ca="1">-VLOOKUP($D434,月別収支!$A$2:$H$13,6,FALSE)</f>
        <v>-10000</v>
      </c>
      <c r="AB434" s="10">
        <f ca="1">-(
VLOOKUP($D434,月別収支!$A$2:$H$13,5,FALSE)+IF(AND(入力項目!$I$27&lt;=$A434,ISEVEN($A434-入力項目!$I$27),入力項目!$I$28=$D434),入力項目!$I$26,0)
+IF(入力項目!$K$26=TRUE,
IFERROR(VLOOKUP($K434,マイカーローン計算!C:P,13,FALSE),0),
IFERROR(
  IF(AND($C434&gt;0,MOD($C434,入力項目!$N$22)=0,$D434=入力項目!$N$23),入力項目!$N$24,0),
 0
)
)
)</f>
        <v>-20000</v>
      </c>
      <c r="AC434" s="10">
        <f ca="1">-IF($A434&lt;入力項目!$N$33,入力項目!$N$35,IF(AND($A434=入力項目!$N$33,$D434&lt;=入力項目!$N$34),入力項目!$N$35,0))</f>
        <v>0</v>
      </c>
      <c r="AD434">
        <f ca="1">-(
_xlfn.IFS(
P434&lt;=入力項目!$S$11,0,
AND(P434&gt;=入力項目!$S$11+1,P434&lt;=3),IFERROR(VLOOKUP(入力項目!$S$12,子育て関連マスタ!$I$4:$M$5,4,FALSE),0),
AND(P434&gt;=4,P434&lt;=6),IFERROR(VLOOKUP(入力項目!$S$13,子育て関連マスタ!$I$9:$M$12,4,FALSE),0),
AND(P434&gt;=7,P434&lt;=12),IFERROR(VLOOKUP(入力項目!$S$14,子育て関連マスタ!$I$16:$M$17,4,FALSE),0),
AND(P434&gt;=13,P434&lt;=15),IFERROR(VLOOKUP(入力項目!$S$15,子育て関連マスタ!$I$21:$M$22,4,FALSE),0),
AND(P434&gt;=16,P434&lt;=18),IFERROR(VLOOKUP(入力項目!$S$16,子育て関連マスタ!$I$26:$M$28,4,FALSE),0),
AND(P434&gt;=19,P434&lt;=20,入力項目!$S$16="高専"),IFERROR(VLOOKUP(入力項目!$S$16,子育て関連マスタ!$I$26:$M$28,4,FALSE),0),
AND(P434&gt;=19,P434&lt;=20,入力項目!$S$16&lt;&gt;"高専"),IFERROR(VLOOKUP(入力項目!$S$17,子育て関連マスタ!$I$32:$M$37,4,FALSE),0),
AND(P434&gt;=21,P434&lt;=22,入力項目!$S$16="高専"),IFERROR(VLOOKUP(入力項目!$S$17,子育て関連マスタ!$I$32:$M$34,4,FALSE),0),
AND(P434&gt;=21,P434&lt;=22,入力項目!$S$16&lt;&gt;"高専"),IFERROR(VLOOKUP(入力項目!$S$17,子育て関連マスタ!$I$32:$M$34,4,FALSE),0),
P434&gt;=23,0
) +
IF($D434=4,
  IFERROR(_xlfn.IFS(
  P434&lt;=入力項目!$S$11,0,
  AND(P434=入力項目!$S$11),IFERROR(VLOOKUP(入力項目!$S$12,子育て関連マスタ!$I$4:$M$5,2,FALSE),0),
  AND(P434=4),IFERROR(VLOOKUP(入力項目!$S$13,子育て関連マスタ!$I$9:$M$12,2,FALSE),0),
  AND(P434=7),IFERROR(VLOOKUP(入力項目!$S$14,子育て関連マスタ!$I$16:$M$17,2,FALSE),0),
  AND(P434=13),IFERROR(VLOOKUP(入力項目!$S$15,子育て関連マスタ!$I$21:$M$22,2,FALSE),0),
  AND(P434=16),IFERROR(VLOOKUP(入力項目!$S$16,子育て関連マスタ!$I$26:$M$28,2,FALSE),0),
  AND(P434=19,入力項目!$S$16&lt;&gt;"高専"),IFERROR(VLOOKUP(入力項目!$S$17,子育て関連マスタ!$I$32:$M$37,2,FALSE),0),
  AND(P434=21,入力項目!$S$16="高専"),IFERROR(VLOOKUP(入力項目!$S$17,子育て関連マスタ!$I$32:$M$37,2,FALSE),0),
  P434&gt;=22,0
  ),0),0
) +
IF(AND(P434&gt;=1,P434&lt;=15),IF($D434=入力項目!$S$8,入力項目!$S$3,0),0) +
IF(AND(P434&gt;=1,P434&lt;=15),IF($D434=5,入力項目!$S$4,0),0) +
IF(AND(P434&gt;=1,P434&lt;=15),IF($D434=12,入力項目!$S$5,0),0) +
IF(AND(入力項目!$S$7=$A434,入力項目!$S$8=$D434),子育て関連マスタ!$C$14,0) +
IFERROR(IF(AND(YEAR(EDATE(DATE(入力項目!$S$7,入力項目!$S$8,1),1))=$A434,MONTH(EDATE(DATE(入力項目!$S$7,入力項目!$S$8,1),1))=$D434),子育て関連マスタ!$C$15,0),0) +
IF(AND(OR(P434=3,P434=5,P434=7),$D434=11),子育て関連マスタ!$C$17,0) +
IF(AND(P434=20,$D434=1),子育て関連マスタ!$C$18,0) +
IF(AND(P434=20,$D434=1),
IFERROR(_xlfn.IFS(
入力項目!$S$10="男",子育て関連マスタ!$C$18,
入力項目!$S$10="女",子育て関連マスタ!$C$19
),0),0
) +
IF(AND(P434&gt;=入力項目!$S$18,P434&lt;=入力項目!$S$19),入力項目!$S$20,0) +
IF(AND(P434&gt;=入力項目!$S$21,P434&lt;=入力項目!$S$22),入力項目!$S$23,0) +
IF(AND(P434&gt;=入力項目!$S$24,P434&lt;=入力項目!$S$25),入力項目!$S$26,0)
)</f>
        <v>0</v>
      </c>
      <c r="AE434">
        <f ca="1">-(
_xlfn.IFS(
Q434&lt;=入力項目!$S$11,0,
AND(Q434&gt;=入力項目!$S$11+1,Q434&lt;=3),IFERROR(VLOOKUP(入力項目!$S$12,子育て関連マスタ!$I$4:$M$5,4,FALSE),0),
AND(Q434&gt;=4,Q434&lt;=6),IFERROR(VLOOKUP(入力項目!$S$13,子育て関連マスタ!$I$9:$M$12,4,FALSE),0),
AND(Q434&gt;=7,Q434&lt;=12),IFERROR(VLOOKUP(入力項目!$S$14,子育て関連マスタ!$I$16:$M$17,4,FALSE),0),
AND(Q434&gt;=13,Q434&lt;=15),IFERROR(VLOOKUP(入力項目!$S$15,子育て関連マスタ!$I$21:$M$22,4,FALSE),0),
AND(Q434&gt;=16,Q434&lt;=18),IFERROR(VLOOKUP(入力項目!$S$16,子育て関連マスタ!$I$26:$M$28,4,FALSE),0),
AND(Q434&gt;=19,Q434&lt;=20,入力項目!$S$16="高専"),IFERROR(VLOOKUP(入力項目!$S$16,子育て関連マスタ!$I$26:$M$28,4,FALSE),0),
AND(Q434&gt;=19,Q434&lt;=20,入力項目!$S$16&lt;&gt;"高専"),IFERROR(VLOOKUP(入力項目!$S$17,子育て関連マスタ!$I$32:$M$37,4,FALSE),0),
AND(Q434&gt;=21,Q434&lt;=22,入力項目!$S$16="高専"),IFERROR(VLOOKUP(入力項目!$S$17,子育て関連マスタ!$I$32:$M$34,4,FALSE),0),
AND(Q434&gt;=21,Q434&lt;=22,入力項目!$S$16&lt;&gt;"高専"),IFERROR(VLOOKUP(入力項目!$S$17,子育て関連マスタ!$I$32:$M$34,4,FALSE),0),
Q434&gt;=23,0
) +
IF($D434=4,
  IFERROR(_xlfn.IFS(
  Q434&lt;=入力項目!$S$11,0,
  AND(Q434=入力項目!$S$11),IFERROR(VLOOKUP(入力項目!$S$12,子育て関連マスタ!$I$4:$M$5,2,FALSE),0),
  AND(Q434=4),IFERROR(VLOOKUP(入力項目!$S$13,子育て関連マスタ!$I$9:$M$12,2,FALSE),0),
  AND(Q434=7),IFERROR(VLOOKUP(入力項目!$S$14,子育て関連マスタ!$I$16:$M$17,2,FALSE),0),
  AND(Q434=13),IFERROR(VLOOKUP(入力項目!$S$15,子育て関連マスタ!$I$21:$M$22,2,FALSE),0),
  AND(Q434=16),IFERROR(VLOOKUP(入力項目!$S$16,子育て関連マスタ!$I$26:$M$28,2,FALSE),0),
  AND(Q434=19,入力項目!$S$16&lt;&gt;"高専"),IFERROR(VLOOKUP(入力項目!$S$17,子育て関連マスタ!$I$32:$M$37,2,FALSE),0),
  AND(Q434=21,入力項目!$S$16="高専"),IFERROR(VLOOKUP(入力項目!$S$17,子育て関連マスタ!$I$32:$M$37,2,FALSE),0),
  Q434&gt;=22,0
  ),0),0
) +
IF(AND(Q434&gt;=1,Q434&lt;=15),IF($D434=入力項目!$S$8,入力項目!$S$3,0),0) +
IF(AND(Q434&gt;=1,Q434&lt;=15),IF($D434=5,入力項目!$S$4,0),0) +
IF(AND(Q434&gt;=1,Q434&lt;=15),IF($D434=12,入力項目!$S$5,0),0) +
IF(AND(入力項目!$S$7=$A434,入力項目!$S$8=$D434),子育て関連マスタ!$C$14,0) +
IFERROR(IF(AND(YEAR(EDATE(DATE(入力項目!$S$7,入力項目!$S$8,1),1))=$A434,MONTH(EDATE(DATE(入力項目!$S$7,入力項目!$S$8,1),1))=$D434),子育て関連マスタ!$C$15,0),0) +
IF(AND(OR(Q434=3,Q434=5,Q434=7),$D434=11),子育て関連マスタ!$C$17,0) +
IF(AND(Q434=20,$D434=1),子育て関連マスタ!$C$18,0) +
IF(AND(Q434=20,$D434=1),
IFERROR(_xlfn.IFS(
入力項目!$S$10="男",子育て関連マスタ!$C$18,
入力項目!$S$10="女",子育て関連マスタ!$C$19
),0),0
) +
IF(AND(Q434&gt;=入力項目!$S$18,Q434&lt;=入力項目!$S$19),入力項目!$S$20,0) +
IF(AND(Q434&gt;=入力項目!$S$21,Q434&lt;=入力項目!$S$22),入力項目!$S$23,0) +
IF(AND(Q434&gt;=入力項目!$S$24,Q434&lt;=入力項目!$S$25),入力項目!$S$26,0)
)</f>
        <v>0</v>
      </c>
      <c r="AF434">
        <f ca="1">-(
_xlfn.IFS(
R434&lt;=入力項目!$S$11,0,
AND(R434&gt;=入力項目!$S$11+1,R434&lt;=3),IFERROR(VLOOKUP(入力項目!$S$12,子育て関連マスタ!$I$4:$M$5,4,FALSE),0),
AND(R434&gt;=4,R434&lt;=6),IFERROR(VLOOKUP(入力項目!$S$13,子育て関連マスタ!$I$9:$M$12,4,FALSE),0),
AND(R434&gt;=7,R434&lt;=12),IFERROR(VLOOKUP(入力項目!$S$14,子育て関連マスタ!$I$16:$M$17,4,FALSE),0),
AND(R434&gt;=13,R434&lt;=15),IFERROR(VLOOKUP(入力項目!$S$15,子育て関連マスタ!$I$21:$M$22,4,FALSE),0),
AND(R434&gt;=16,R434&lt;=18),IFERROR(VLOOKUP(入力項目!$S$16,子育て関連マスタ!$I$26:$M$28,4,FALSE),0),
AND(R434&gt;=19,R434&lt;=20,入力項目!$S$16="高専"),IFERROR(VLOOKUP(入力項目!$S$16,子育て関連マスタ!$I$26:$M$28,4,FALSE),0),
AND(R434&gt;=19,R434&lt;=20,入力項目!$S$16&lt;&gt;"高専"),IFERROR(VLOOKUP(入力項目!$S$17,子育て関連マスタ!$I$32:$M$37,4,FALSE),0),
AND(R434&gt;=21,R434&lt;=22,入力項目!$S$16="高専"),IFERROR(VLOOKUP(入力項目!$S$17,子育て関連マスタ!$I$32:$M$34,4,FALSE),0),
AND(R434&gt;=21,R434&lt;=22,入力項目!$S$16&lt;&gt;"高専"),IFERROR(VLOOKUP(入力項目!$S$17,子育て関連マスタ!$I$32:$M$34,4,FALSE),0),
R434&gt;=23,0
) +
IF($D434=4,
  IFERROR(_xlfn.IFS(
  R434&lt;=入力項目!$S$11,0,
  AND(R434=入力項目!$S$11),IFERROR(VLOOKUP(入力項目!$S$12,子育て関連マスタ!$I$4:$M$5,2,FALSE),0),
  AND(R434=4),IFERROR(VLOOKUP(入力項目!$S$13,子育て関連マスタ!$I$9:$M$12,2,FALSE),0),
  AND(R434=7),IFERROR(VLOOKUP(入力項目!$S$14,子育て関連マスタ!$I$16:$M$17,2,FALSE),0),
  AND(R434=13),IFERROR(VLOOKUP(入力項目!$S$15,子育て関連マスタ!$I$21:$M$22,2,FALSE),0),
  AND(R434=16),IFERROR(VLOOKUP(入力項目!$S$16,子育て関連マスタ!$I$26:$M$28,2,FALSE),0),
  AND(R434=19,入力項目!$S$16&lt;&gt;"高専"),IFERROR(VLOOKUP(入力項目!$S$17,子育て関連マスタ!$I$32:$M$37,2,FALSE),0),
  AND(R434=21,入力項目!$S$16="高専"),IFERROR(VLOOKUP(入力項目!$S$17,子育て関連マスタ!$I$32:$M$37,2,FALSE),0),
  R434&gt;=22,0
  ),0),0
) +
IF(AND(R434&gt;=1,R434&lt;=15),IF($D434=入力項目!$S$8,入力項目!$S$3,0),0) +
IF(AND(R434&gt;=1,R434&lt;=15),IF($D434=5,入力項目!$S$4,0),0) +
IF(AND(R434&gt;=1,R434&lt;=15),IF($D434=12,入力項目!$S$5,0),0) +
IF(AND(入力項目!$S$7=$A434,入力項目!$S$8=$D434),子育て関連マスタ!$C$14,0) +
IFERROR(IF(AND(YEAR(EDATE(DATE(入力項目!$S$7,入力項目!$S$8,1),1))=$A434,MONTH(EDATE(DATE(入力項目!$S$7,入力項目!$S$8,1),1))=$D434),子育て関連マスタ!$C$15,0),0) +
IF(AND(OR(R434=3,R434=5,R434=7),$D434=11),子育て関連マスタ!$C$17,0) +
IF(AND(R434=20,$D434=1),子育て関連マスタ!$C$18,0) +
IF(AND(R434=20,$D434=1),
IFERROR(_xlfn.IFS(
入力項目!$S$10="男",子育て関連マスタ!$C$18,
入力項目!$S$10="女",子育て関連マスタ!$C$19
),0),0
) +
IF(AND(R434&gt;=入力項目!$S$18,R434&lt;=入力項目!$S$19),入力項目!$S$20,0) +
IF(AND(R434&gt;=入力項目!$S$21,R434&lt;=入力項目!$S$22),入力項目!$S$23,0) +
IF(AND(R434&gt;=入力項目!$S$24,R434&lt;=入力項目!$S$25),入力項目!$S$26,0)
)</f>
        <v>0</v>
      </c>
      <c r="AG434">
        <f ca="1">-(
_xlfn.IFS(
S434&lt;=入力項目!$S$11,0,
AND(S434&gt;=入力項目!$S$11+1,S434&lt;=3),IFERROR(VLOOKUP(入力項目!$S$12,子育て関連マスタ!$I$4:$M$5,4,FALSE),0),
AND(S434&gt;=4,S434&lt;=6),IFERROR(VLOOKUP(入力項目!$S$13,子育て関連マスタ!$I$9:$M$12,4,FALSE),0),
AND(S434&gt;=7,S434&lt;=12),IFERROR(VLOOKUP(入力項目!$S$14,子育て関連マスタ!$I$16:$M$17,4,FALSE),0),
AND(S434&gt;=13,S434&lt;=15),IFERROR(VLOOKUP(入力項目!$S$15,子育て関連マスタ!$I$21:$M$22,4,FALSE),0),
AND(S434&gt;=16,S434&lt;=18),IFERROR(VLOOKUP(入力項目!$S$16,子育て関連マスタ!$I$26:$M$28,4,FALSE),0),
AND(S434&gt;=19,S434&lt;=20,入力項目!$S$16="高専"),IFERROR(VLOOKUP(入力項目!$S$16,子育て関連マスタ!$I$26:$M$28,4,FALSE),0),
AND(S434&gt;=19,S434&lt;=20,入力項目!$S$16&lt;&gt;"高専"),IFERROR(VLOOKUP(入力項目!$S$17,子育て関連マスタ!$I$32:$M$37,4,FALSE),0),
AND(S434&gt;=21,S434&lt;=22,入力項目!$S$16="高専"),IFERROR(VLOOKUP(入力項目!$S$17,子育て関連マスタ!$I$32:$M$34,4,FALSE),0),
AND(S434&gt;=21,S434&lt;=22,入力項目!$S$16&lt;&gt;"高専"),IFERROR(VLOOKUP(入力項目!$S$17,子育て関連マスタ!$I$32:$M$34,4,FALSE),0),
S434&gt;=23,0
) +
IF($D434=4,
  IFERROR(_xlfn.IFS(
  S434&lt;=入力項目!$S$11,0,
  AND(S434=入力項目!$S$11),IFERROR(VLOOKUP(入力項目!$S$12,子育て関連マスタ!$I$4:$M$5,2,FALSE),0),
  AND(S434=4),IFERROR(VLOOKUP(入力項目!$S$13,子育て関連マスタ!$I$9:$M$12,2,FALSE),0),
  AND(S434=7),IFERROR(VLOOKUP(入力項目!$S$14,子育て関連マスタ!$I$16:$M$17,2,FALSE),0),
  AND(S434=13),IFERROR(VLOOKUP(入力項目!$S$15,子育て関連マスタ!$I$21:$M$22,2,FALSE),0),
  AND(S434=16),IFERROR(VLOOKUP(入力項目!$S$16,子育て関連マスタ!$I$26:$M$28,2,FALSE),0),
  AND(S434=19,入力項目!$S$16&lt;&gt;"高専"),IFERROR(VLOOKUP(入力項目!$S$17,子育て関連マスタ!$I$32:$M$37,2,FALSE),0),
  AND(S434=21,入力項目!$S$16="高専"),IFERROR(VLOOKUP(入力項目!$S$17,子育て関連マスタ!$I$32:$M$37,2,FALSE),0),
  S434&gt;=22,0
  ),0),0
) +
IF(AND(S434&gt;=1,S434&lt;=15),IF($D434=入力項目!$S$8,入力項目!$S$3,0),0) +
IF(AND(S434&gt;=1,S434&lt;=15),IF($D434=5,入力項目!$S$4,0),0) +
IF(AND(S434&gt;=1,S434&lt;=15),IF($D434=12,入力項目!$S$5,0),0) +
IF(AND(入力項目!$S$7=$A434,入力項目!$S$8=$D434),子育て関連マスタ!$C$14,0) +
IFERROR(IF(AND(YEAR(EDATE(DATE(入力項目!$S$7,入力項目!$S$8,1),1))=$A434,MONTH(EDATE(DATE(入力項目!$S$7,入力項目!$S$8,1),1))=$D434),子育て関連マスタ!$C$15,0),0) +
IF(AND(OR(S434=3,S434=5,S434=7),$D434=11),子育て関連マスタ!$C$17,0) +
IF(AND(S434=20,$D434=1),子育て関連マスタ!$C$18,0) +
IF(AND(S434=20,$D434=1),
IFERROR(_xlfn.IFS(
入力項目!$S$10="男",子育て関連マスタ!$C$18,
入力項目!$S$10="女",子育て関連マスタ!$C$19
),0),0
) +
IF(AND(S434&gt;=入力項目!$S$18,S434&lt;=入力項目!$S$19),入力項目!$S$20,0) +
IF(AND(S434&gt;=入力項目!$S$21,S434&lt;=入力項目!$S$22),入力項目!$S$23,0) +
IF(AND(S434&gt;=入力項目!$S$24,S434&lt;=入力項目!$S$25),入力項目!$S$26,0)
)</f>
        <v>0</v>
      </c>
      <c r="AH434">
        <f ca="1">-(
_xlfn.IFS(
T434&lt;=入力項目!$S$11,0,
AND(T434&gt;=入力項目!$S$11+1,T434&lt;=3),IFERROR(VLOOKUP(入力項目!$S$12,子育て関連マスタ!$I$4:$M$5,4,FALSE),0),
AND(T434&gt;=4,T434&lt;=6),IFERROR(VLOOKUP(入力項目!$S$13,子育て関連マスタ!$I$9:$M$12,4,FALSE),0),
AND(T434&gt;=7,T434&lt;=12),IFERROR(VLOOKUP(入力項目!$S$14,子育て関連マスタ!$I$16:$M$17,4,FALSE),0),
AND(T434&gt;=13,T434&lt;=15),IFERROR(VLOOKUP(入力項目!$S$15,子育て関連マスタ!$I$21:$M$22,4,FALSE),0),
AND(T434&gt;=16,T434&lt;=18),IFERROR(VLOOKUP(入力項目!$S$16,子育て関連マスタ!$I$26:$M$28,4,FALSE),0),
AND(T434&gt;=19,T434&lt;=20,入力項目!$S$16="高専"),IFERROR(VLOOKUP(入力項目!$S$16,子育て関連マスタ!$I$26:$M$28,4,FALSE),0),
AND(T434&gt;=19,T434&lt;=20,入力項目!$S$16&lt;&gt;"高専"),IFERROR(VLOOKUP(入力項目!$S$17,子育て関連マスタ!$I$32:$M$37,4,FALSE),0),
AND(T434&gt;=21,T434&lt;=22,入力項目!$S$16="高専"),IFERROR(VLOOKUP(入力項目!$S$17,子育て関連マスタ!$I$32:$M$34,4,FALSE),0),
AND(T434&gt;=21,T434&lt;=22,入力項目!$S$16&lt;&gt;"高専"),IFERROR(VLOOKUP(入力項目!$S$17,子育て関連マスタ!$I$32:$M$34,4,FALSE),0),
T434&gt;=23,0
) +
IF($D434=4,
  IFERROR(_xlfn.IFS(
  T434&lt;=入力項目!$S$11,0,
  AND(T434=入力項目!$S$11),IFERROR(VLOOKUP(入力項目!$S$12,子育て関連マスタ!$I$4:$M$5,2,FALSE),0),
  AND(T434=4),IFERROR(VLOOKUP(入力項目!$S$13,子育て関連マスタ!$I$9:$M$12,2,FALSE),0),
  AND(T434=7),IFERROR(VLOOKUP(入力項目!$S$14,子育て関連マスタ!$I$16:$M$17,2,FALSE),0),
  AND(T434=13),IFERROR(VLOOKUP(入力項目!$S$15,子育て関連マスタ!$I$21:$M$22,2,FALSE),0),
  AND(T434=16),IFERROR(VLOOKUP(入力項目!$S$16,子育て関連マスタ!$I$26:$M$28,2,FALSE),0),
  AND(T434=19,入力項目!$S$16&lt;&gt;"高専"),IFERROR(VLOOKUP(入力項目!$S$17,子育て関連マスタ!$I$32:$M$37,2,FALSE),0),
  AND(T434=21,入力項目!$S$16="高専"),IFERROR(VLOOKUP(入力項目!$S$17,子育て関連マスタ!$I$32:$M$37,2,FALSE),0),
  T434&gt;=22,0
  ),0),0
) +
IF(AND(T434&gt;=1,T434&lt;=15),IF($D434=入力項目!$S$8,入力項目!$S$3,0),0) +
IF(AND(T434&gt;=1,T434&lt;=15),IF($D434=5,入力項目!$S$4,0),0) +
IF(AND(T434&gt;=1,T434&lt;=15),IF($D434=12,入力項目!$S$5,0),0) +
IF(AND(入力項目!$S$7=$A434,入力項目!$S$8=$D434),子育て関連マスタ!$C$14,0) +
IFERROR(IF(AND(YEAR(EDATE(DATE(入力項目!$S$7,入力項目!$S$8,1),1))=$A434,MONTH(EDATE(DATE(入力項目!$S$7,入力項目!$S$8,1),1))=$D434),子育て関連マスタ!$C$15,0),0) +
IF(AND(OR(T434=3,T434=5,T434=7),$D434=11),子育て関連マスタ!$C$17,0) +
IF(AND(T434=20,$D434=1),子育て関連マスタ!$C$18,0) +
IF(AND(T434=20,$D434=1),
IFERROR(_xlfn.IFS(
入力項目!$S$10="男",子育て関連マスタ!$C$18,
入力項目!$S$10="女",子育て関連マスタ!$C$19
),0),0
) +
IF(AND(T434&gt;=入力項目!$S$18,T434&lt;=入力項目!$S$19),入力項目!$S$20,0) +
IF(AND(T434&gt;=入力項目!$S$21,T434&lt;=入力項目!$S$22),入力項目!$S$23,0) +
IF(AND(T434&gt;=入力項目!$S$24,T434&lt;=入力項目!$S$25),入力項目!$S$26,0)
)</f>
        <v>0</v>
      </c>
      <c r="AI434">
        <f ca="1">-(
_xlfn.IFS(
U434&lt;=入力項目!$S$11,0,
AND(U434&gt;=入力項目!$S$11+1,U434&lt;=3),IFERROR(VLOOKUP(入力項目!$S$12,子育て関連マスタ!$I$4:$M$5,4,FALSE),0),
AND(U434&gt;=4,U434&lt;=6),IFERROR(VLOOKUP(入力項目!$S$13,子育て関連マスタ!$I$9:$M$12,4,FALSE),0),
AND(U434&gt;=7,U434&lt;=12),IFERROR(VLOOKUP(入力項目!$S$14,子育て関連マスタ!$I$16:$M$17,4,FALSE),0),
AND(U434&gt;=13,U434&lt;=15),IFERROR(VLOOKUP(入力項目!$S$15,子育て関連マスタ!$I$21:$M$22,4,FALSE),0),
AND(U434&gt;=16,U434&lt;=18),IFERROR(VLOOKUP(入力項目!$S$16,子育て関連マスタ!$I$26:$M$28,4,FALSE),0),
AND(U434&gt;=19,U434&lt;=20,入力項目!$S$16="高専"),IFERROR(VLOOKUP(入力項目!$S$16,子育て関連マスタ!$I$26:$M$28,4,FALSE),0),
AND(U434&gt;=19,U434&lt;=20,入力項目!$S$16&lt;&gt;"高専"),IFERROR(VLOOKUP(入力項目!$S$17,子育て関連マスタ!$I$32:$M$37,4,FALSE),0),
AND(U434&gt;=21,U434&lt;=22,入力項目!$S$16="高専"),IFERROR(VLOOKUP(入力項目!$S$17,子育て関連マスタ!$I$32:$M$34,4,FALSE),0),
AND(U434&gt;=21,U434&lt;=22,入力項目!$S$16&lt;&gt;"高専"),IFERROR(VLOOKUP(入力項目!$S$17,子育て関連マスタ!$I$32:$M$34,4,FALSE),0),
U434&gt;=23,0
) +
IF($D434=4,
  IFERROR(_xlfn.IFS(
  U434&lt;=入力項目!$S$11,0,
  AND(U434=入力項目!$S$11),IFERROR(VLOOKUP(入力項目!$S$12,子育て関連マスタ!$I$4:$M$5,2,FALSE),0),
  AND(U434=4),IFERROR(VLOOKUP(入力項目!$S$13,子育て関連マスタ!$I$9:$M$12,2,FALSE),0),
  AND(U434=7),IFERROR(VLOOKUP(入力項目!$S$14,子育て関連マスタ!$I$16:$M$17,2,FALSE),0),
  AND(U434=13),IFERROR(VLOOKUP(入力項目!$S$15,子育て関連マスタ!$I$21:$M$22,2,FALSE),0),
  AND(U434=16),IFERROR(VLOOKUP(入力項目!$S$16,子育て関連マスタ!$I$26:$M$28,2,FALSE),0),
  AND(U434=19,入力項目!$S$16&lt;&gt;"高専"),IFERROR(VLOOKUP(入力項目!$S$17,子育て関連マスタ!$I$32:$M$37,2,FALSE),0),
  AND(U434=21,入力項目!$S$16="高専"),IFERROR(VLOOKUP(入力項目!$S$17,子育て関連マスタ!$I$32:$M$37,2,FALSE),0),
  U434&gt;=22,0
  ),0),0
) +
IF(AND(U434&gt;=1,U434&lt;=15),IF($D434=入力項目!$S$8,入力項目!$S$3,0),0) +
IF(AND(U434&gt;=1,U434&lt;=15),IF($D434=5,入力項目!$S$4,0),0) +
IF(AND(U434&gt;=1,U434&lt;=15),IF($D434=12,入力項目!$S$5,0),0) +
IF(AND(入力項目!$S$7=$A434,入力項目!$S$8=$D434),子育て関連マスタ!$C$14,0) +
IFERROR(IF(AND(YEAR(EDATE(DATE(入力項目!$S$7,入力項目!$S$8,1),1))=$A434,MONTH(EDATE(DATE(入力項目!$S$7,入力項目!$S$8,1),1))=$D434),子育て関連マスタ!$C$15,0),0) +
IF(AND(OR(U434=3,U434=5,U434=7),$D434=11),子育て関連マスタ!$C$17,0) +
IF(AND(U434=20,$D434=1),子育て関連マスタ!$C$18,0) +
IF(AND(U434=20,$D434=1),
IFERROR(_xlfn.IFS(
入力項目!$S$10="男",子育て関連マスタ!$C$18,
入力項目!$S$10="女",子育て関連マスタ!$C$19
),0),0
) +
IF(AND(U434&gt;=入力項目!$S$18,U434&lt;=入力項目!$S$19),入力項目!$S$20,0) +
IF(AND(U434&gt;=入力項目!$S$21,U434&lt;=入力項目!$S$22),入力項目!$S$23,0) +
IF(AND(U434&gt;=入力項目!$S$24,U434&lt;=入力項目!$S$25),入力項目!$S$26,0)
)</f>
        <v>0</v>
      </c>
      <c r="AJ434" s="10">
        <f ca="1">-VLOOKUP($D434,月別収支!$A$2:$H$13,7,FALSE)</f>
        <v>-20000</v>
      </c>
    </row>
    <row r="435" spans="1:36" x14ac:dyDescent="0.4">
      <c r="A435">
        <f t="shared" ca="1" si="122"/>
        <v>2060</v>
      </c>
      <c r="B435">
        <f t="shared" ca="1" si="112"/>
        <v>2060</v>
      </c>
      <c r="C435">
        <f t="shared" ca="1" si="113"/>
        <v>36</v>
      </c>
      <c r="D435">
        <f t="shared" ca="1" si="123"/>
        <v>9</v>
      </c>
      <c r="E435" t="str">
        <f t="shared" ca="1" si="107"/>
        <v>2060年9月</v>
      </c>
      <c r="F435">
        <f ca="1">IF(OR(入力項目!$N$5&lt;$A435,AND(入力項目!$N$5=$A435,入力項目!$N$6&lt;$D435)),IF(F434=0,1,IF(G435=12,F434+1,F434)),0)</f>
        <v>35</v>
      </c>
      <c r="G435">
        <f ca="1">IF(OR(入力項目!$N$5&lt;$A435,AND(入力項目!$N$5=$A435,入力項目!$N$6&lt;$D435)),IF(G434=12,1,G434+1),0)</f>
        <v>11</v>
      </c>
      <c r="H435" t="str">
        <f t="shared" ca="1" si="108"/>
        <v>35_11</v>
      </c>
      <c r="I435">
        <f ca="1">IF(
  IFERROR(AND($C435&gt;0,MOD($C435,入力項目!$N$22)=0,$D435=入力項目!$N$23), FALSE),
  1,
  IF(
    AND(I434&gt;0,J434=12),
    IF(I434=入力項目!$N$28, 0, I434+1),
    I434
  )
)</f>
        <v>2</v>
      </c>
      <c r="J435">
        <f ca="1">IF($D435=入力項目!$N$23,1,IFERROR(J434+1,1))</f>
        <v>4</v>
      </c>
      <c r="K435" t="str">
        <f t="shared" ca="1" si="109"/>
        <v>2_4</v>
      </c>
      <c r="L435">
        <f ca="1">L434+IF(入力項目!$D$4=$D435,1,0)</f>
        <v>64</v>
      </c>
      <c r="M435" t="str">
        <f t="shared" ca="1" si="110"/>
        <v>64歳</v>
      </c>
      <c r="N435">
        <f t="shared" ca="1" si="114"/>
        <v>65</v>
      </c>
      <c r="O435" t="str">
        <f t="shared" ca="1" si="111"/>
        <v>65歳</v>
      </c>
      <c r="P435">
        <f t="shared" ca="1" si="115"/>
        <v>40</v>
      </c>
      <c r="Q435">
        <f t="shared" ca="1" si="116"/>
        <v>38</v>
      </c>
      <c r="R435">
        <f t="shared" ca="1" si="117"/>
        <v>2061</v>
      </c>
      <c r="S435">
        <f t="shared" ca="1" si="118"/>
        <v>2061</v>
      </c>
      <c r="T435">
        <f t="shared" ca="1" si="119"/>
        <v>2061</v>
      </c>
      <c r="U435">
        <f t="shared" ca="1" si="120"/>
        <v>2061</v>
      </c>
      <c r="V435" s="10">
        <f t="shared" ca="1" si="121"/>
        <v>54766925</v>
      </c>
      <c r="W435" s="10">
        <f ca="1">IF($L435&lt;その他マスタ!$B$1,VLOOKUP($D435,月別収支!$A$2:$H$13,2,FALSE),その他マスタ!$B$3)+IF(AND($L435=その他マスタ!$B$1,入力項目!$I$9="あり",$D435=入力項目!$D$4),その他マスタ!$B$2,0)</f>
        <v>300000</v>
      </c>
      <c r="X435" s="10">
        <f ca="1">-IF(入力項目!$K$5=TRUE,
IF($F435+$G435&lt;3,VLOOKUP($D435,月別収支!$A$2:$H$13,8,FALSE),0)+IFERROR(VLOOKUP($H435,住宅ローン計算!C:P,13,FALSE),0)+IF($F435&gt;1,IF(OR($G435=3,$G435=6,$G435=9,$G435=12),ROUNDUP(入力項目!$N$18/4,0),0),0),
VLOOKUP($D435,月別収支!$A$2:$H$13,8,FALSE))</f>
        <v>-53590</v>
      </c>
      <c r="Y435" s="10">
        <f ca="1">-VLOOKUP($D435,月別収支!$A$2:$H$13,3,FALSE)</f>
        <v>-75000</v>
      </c>
      <c r="Z435" s="10">
        <f ca="1">-VLOOKUP($D435,月別収支!$A$2:$H$13,4,FALSE)</f>
        <v>-27000</v>
      </c>
      <c r="AA435" s="10">
        <f ca="1">-VLOOKUP($D435,月別収支!$A$2:$H$13,6,FALSE)</f>
        <v>-10000</v>
      </c>
      <c r="AB435" s="10">
        <f ca="1">-(
VLOOKUP($D435,月別収支!$A$2:$H$13,5,FALSE)+IF(AND(入力項目!$I$27&lt;=$A435,ISEVEN($A435-入力項目!$I$27),入力項目!$I$28=$D435),入力項目!$I$26,0)
+IF(入力項目!$K$26=TRUE,
IFERROR(VLOOKUP($K435,マイカーローン計算!C:P,13,FALSE),0),
IFERROR(
  IF(AND($C435&gt;0,MOD($C435,入力項目!$N$22)=0,$D435=入力項目!$N$23),入力項目!$N$24,0),
 0
)
)
)</f>
        <v>-20000</v>
      </c>
      <c r="AC435" s="10">
        <f ca="1">-IF($A435&lt;入力項目!$N$33,入力項目!$N$35,IF(AND($A435=入力項目!$N$33,$D435&lt;=入力項目!$N$34),入力項目!$N$35,0))</f>
        <v>0</v>
      </c>
      <c r="AD435">
        <f ca="1">-(
_xlfn.IFS(
P435&lt;=入力項目!$S$11,0,
AND(P435&gt;=入力項目!$S$11+1,P435&lt;=3),IFERROR(VLOOKUP(入力項目!$S$12,子育て関連マスタ!$I$4:$M$5,4,FALSE),0),
AND(P435&gt;=4,P435&lt;=6),IFERROR(VLOOKUP(入力項目!$S$13,子育て関連マスタ!$I$9:$M$12,4,FALSE),0),
AND(P435&gt;=7,P435&lt;=12),IFERROR(VLOOKUP(入力項目!$S$14,子育て関連マスタ!$I$16:$M$17,4,FALSE),0),
AND(P435&gt;=13,P435&lt;=15),IFERROR(VLOOKUP(入力項目!$S$15,子育て関連マスタ!$I$21:$M$22,4,FALSE),0),
AND(P435&gt;=16,P435&lt;=18),IFERROR(VLOOKUP(入力項目!$S$16,子育て関連マスタ!$I$26:$M$28,4,FALSE),0),
AND(P435&gt;=19,P435&lt;=20,入力項目!$S$16="高専"),IFERROR(VLOOKUP(入力項目!$S$16,子育て関連マスタ!$I$26:$M$28,4,FALSE),0),
AND(P435&gt;=19,P435&lt;=20,入力項目!$S$16&lt;&gt;"高専"),IFERROR(VLOOKUP(入力項目!$S$17,子育て関連マスタ!$I$32:$M$37,4,FALSE),0),
AND(P435&gt;=21,P435&lt;=22,入力項目!$S$16="高専"),IFERROR(VLOOKUP(入力項目!$S$17,子育て関連マスタ!$I$32:$M$34,4,FALSE),0),
AND(P435&gt;=21,P435&lt;=22,入力項目!$S$16&lt;&gt;"高専"),IFERROR(VLOOKUP(入力項目!$S$17,子育て関連マスタ!$I$32:$M$34,4,FALSE),0),
P435&gt;=23,0
) +
IF($D435=4,
  IFERROR(_xlfn.IFS(
  P435&lt;=入力項目!$S$11,0,
  AND(P435=入力項目!$S$11),IFERROR(VLOOKUP(入力項目!$S$12,子育て関連マスタ!$I$4:$M$5,2,FALSE),0),
  AND(P435=4),IFERROR(VLOOKUP(入力項目!$S$13,子育て関連マスタ!$I$9:$M$12,2,FALSE),0),
  AND(P435=7),IFERROR(VLOOKUP(入力項目!$S$14,子育て関連マスタ!$I$16:$M$17,2,FALSE),0),
  AND(P435=13),IFERROR(VLOOKUP(入力項目!$S$15,子育て関連マスタ!$I$21:$M$22,2,FALSE),0),
  AND(P435=16),IFERROR(VLOOKUP(入力項目!$S$16,子育て関連マスタ!$I$26:$M$28,2,FALSE),0),
  AND(P435=19,入力項目!$S$16&lt;&gt;"高専"),IFERROR(VLOOKUP(入力項目!$S$17,子育て関連マスタ!$I$32:$M$37,2,FALSE),0),
  AND(P435=21,入力項目!$S$16="高専"),IFERROR(VLOOKUP(入力項目!$S$17,子育て関連マスタ!$I$32:$M$37,2,FALSE),0),
  P435&gt;=22,0
  ),0),0
) +
IF(AND(P435&gt;=1,P435&lt;=15),IF($D435=入力項目!$S$8,入力項目!$S$3,0),0) +
IF(AND(P435&gt;=1,P435&lt;=15),IF($D435=5,入力項目!$S$4,0),0) +
IF(AND(P435&gt;=1,P435&lt;=15),IF($D435=12,入力項目!$S$5,0),0) +
IF(AND(入力項目!$S$7=$A435,入力項目!$S$8=$D435),子育て関連マスタ!$C$14,0) +
IFERROR(IF(AND(YEAR(EDATE(DATE(入力項目!$S$7,入力項目!$S$8,1),1))=$A435,MONTH(EDATE(DATE(入力項目!$S$7,入力項目!$S$8,1),1))=$D435),子育て関連マスタ!$C$15,0),0) +
IF(AND(OR(P435=3,P435=5,P435=7),$D435=11),子育て関連マスタ!$C$17,0) +
IF(AND(P435=20,$D435=1),子育て関連マスタ!$C$18,0) +
IF(AND(P435=20,$D435=1),
IFERROR(_xlfn.IFS(
入力項目!$S$10="男",子育て関連マスタ!$C$18,
入力項目!$S$10="女",子育て関連マスタ!$C$19
),0),0
) +
IF(AND(P435&gt;=入力項目!$S$18,P435&lt;=入力項目!$S$19),入力項目!$S$20,0) +
IF(AND(P435&gt;=入力項目!$S$21,P435&lt;=入力項目!$S$22),入力項目!$S$23,0) +
IF(AND(P435&gt;=入力項目!$S$24,P435&lt;=入力項目!$S$25),入力項目!$S$26,0)
)</f>
        <v>0</v>
      </c>
      <c r="AE435">
        <f ca="1">-(
_xlfn.IFS(
Q435&lt;=入力項目!$S$11,0,
AND(Q435&gt;=入力項目!$S$11+1,Q435&lt;=3),IFERROR(VLOOKUP(入力項目!$S$12,子育て関連マスタ!$I$4:$M$5,4,FALSE),0),
AND(Q435&gt;=4,Q435&lt;=6),IFERROR(VLOOKUP(入力項目!$S$13,子育て関連マスタ!$I$9:$M$12,4,FALSE),0),
AND(Q435&gt;=7,Q435&lt;=12),IFERROR(VLOOKUP(入力項目!$S$14,子育て関連マスタ!$I$16:$M$17,4,FALSE),0),
AND(Q435&gt;=13,Q435&lt;=15),IFERROR(VLOOKUP(入力項目!$S$15,子育て関連マスタ!$I$21:$M$22,4,FALSE),0),
AND(Q435&gt;=16,Q435&lt;=18),IFERROR(VLOOKUP(入力項目!$S$16,子育て関連マスタ!$I$26:$M$28,4,FALSE),0),
AND(Q435&gt;=19,Q435&lt;=20,入力項目!$S$16="高専"),IFERROR(VLOOKUP(入力項目!$S$16,子育て関連マスタ!$I$26:$M$28,4,FALSE),0),
AND(Q435&gt;=19,Q435&lt;=20,入力項目!$S$16&lt;&gt;"高専"),IFERROR(VLOOKUP(入力項目!$S$17,子育て関連マスタ!$I$32:$M$37,4,FALSE),0),
AND(Q435&gt;=21,Q435&lt;=22,入力項目!$S$16="高専"),IFERROR(VLOOKUP(入力項目!$S$17,子育て関連マスタ!$I$32:$M$34,4,FALSE),0),
AND(Q435&gt;=21,Q435&lt;=22,入力項目!$S$16&lt;&gt;"高専"),IFERROR(VLOOKUP(入力項目!$S$17,子育て関連マスタ!$I$32:$M$34,4,FALSE),0),
Q435&gt;=23,0
) +
IF($D435=4,
  IFERROR(_xlfn.IFS(
  Q435&lt;=入力項目!$S$11,0,
  AND(Q435=入力項目!$S$11),IFERROR(VLOOKUP(入力項目!$S$12,子育て関連マスタ!$I$4:$M$5,2,FALSE),0),
  AND(Q435=4),IFERROR(VLOOKUP(入力項目!$S$13,子育て関連マスタ!$I$9:$M$12,2,FALSE),0),
  AND(Q435=7),IFERROR(VLOOKUP(入力項目!$S$14,子育て関連マスタ!$I$16:$M$17,2,FALSE),0),
  AND(Q435=13),IFERROR(VLOOKUP(入力項目!$S$15,子育て関連マスタ!$I$21:$M$22,2,FALSE),0),
  AND(Q435=16),IFERROR(VLOOKUP(入力項目!$S$16,子育て関連マスタ!$I$26:$M$28,2,FALSE),0),
  AND(Q435=19,入力項目!$S$16&lt;&gt;"高専"),IFERROR(VLOOKUP(入力項目!$S$17,子育て関連マスタ!$I$32:$M$37,2,FALSE),0),
  AND(Q435=21,入力項目!$S$16="高専"),IFERROR(VLOOKUP(入力項目!$S$17,子育て関連マスタ!$I$32:$M$37,2,FALSE),0),
  Q435&gt;=22,0
  ),0),0
) +
IF(AND(Q435&gt;=1,Q435&lt;=15),IF($D435=入力項目!$S$8,入力項目!$S$3,0),0) +
IF(AND(Q435&gt;=1,Q435&lt;=15),IF($D435=5,入力項目!$S$4,0),0) +
IF(AND(Q435&gt;=1,Q435&lt;=15),IF($D435=12,入力項目!$S$5,0),0) +
IF(AND(入力項目!$S$7=$A435,入力項目!$S$8=$D435),子育て関連マスタ!$C$14,0) +
IFERROR(IF(AND(YEAR(EDATE(DATE(入力項目!$S$7,入力項目!$S$8,1),1))=$A435,MONTH(EDATE(DATE(入力項目!$S$7,入力項目!$S$8,1),1))=$D435),子育て関連マスタ!$C$15,0),0) +
IF(AND(OR(Q435=3,Q435=5,Q435=7),$D435=11),子育て関連マスタ!$C$17,0) +
IF(AND(Q435=20,$D435=1),子育て関連マスタ!$C$18,0) +
IF(AND(Q435=20,$D435=1),
IFERROR(_xlfn.IFS(
入力項目!$S$10="男",子育て関連マスタ!$C$18,
入力項目!$S$10="女",子育て関連マスタ!$C$19
),0),0
) +
IF(AND(Q435&gt;=入力項目!$S$18,Q435&lt;=入力項目!$S$19),入力項目!$S$20,0) +
IF(AND(Q435&gt;=入力項目!$S$21,Q435&lt;=入力項目!$S$22),入力項目!$S$23,0) +
IF(AND(Q435&gt;=入力項目!$S$24,Q435&lt;=入力項目!$S$25),入力項目!$S$26,0)
)</f>
        <v>0</v>
      </c>
      <c r="AF435">
        <f ca="1">-(
_xlfn.IFS(
R435&lt;=入力項目!$S$11,0,
AND(R435&gt;=入力項目!$S$11+1,R435&lt;=3),IFERROR(VLOOKUP(入力項目!$S$12,子育て関連マスタ!$I$4:$M$5,4,FALSE),0),
AND(R435&gt;=4,R435&lt;=6),IFERROR(VLOOKUP(入力項目!$S$13,子育て関連マスタ!$I$9:$M$12,4,FALSE),0),
AND(R435&gt;=7,R435&lt;=12),IFERROR(VLOOKUP(入力項目!$S$14,子育て関連マスタ!$I$16:$M$17,4,FALSE),0),
AND(R435&gt;=13,R435&lt;=15),IFERROR(VLOOKUP(入力項目!$S$15,子育て関連マスタ!$I$21:$M$22,4,FALSE),0),
AND(R435&gt;=16,R435&lt;=18),IFERROR(VLOOKUP(入力項目!$S$16,子育て関連マスタ!$I$26:$M$28,4,FALSE),0),
AND(R435&gt;=19,R435&lt;=20,入力項目!$S$16="高専"),IFERROR(VLOOKUP(入力項目!$S$16,子育て関連マスタ!$I$26:$M$28,4,FALSE),0),
AND(R435&gt;=19,R435&lt;=20,入力項目!$S$16&lt;&gt;"高専"),IFERROR(VLOOKUP(入力項目!$S$17,子育て関連マスタ!$I$32:$M$37,4,FALSE),0),
AND(R435&gt;=21,R435&lt;=22,入力項目!$S$16="高専"),IFERROR(VLOOKUP(入力項目!$S$17,子育て関連マスタ!$I$32:$M$34,4,FALSE),0),
AND(R435&gt;=21,R435&lt;=22,入力項目!$S$16&lt;&gt;"高専"),IFERROR(VLOOKUP(入力項目!$S$17,子育て関連マスタ!$I$32:$M$34,4,FALSE),0),
R435&gt;=23,0
) +
IF($D435=4,
  IFERROR(_xlfn.IFS(
  R435&lt;=入力項目!$S$11,0,
  AND(R435=入力項目!$S$11),IFERROR(VLOOKUP(入力項目!$S$12,子育て関連マスタ!$I$4:$M$5,2,FALSE),0),
  AND(R435=4),IFERROR(VLOOKUP(入力項目!$S$13,子育て関連マスタ!$I$9:$M$12,2,FALSE),0),
  AND(R435=7),IFERROR(VLOOKUP(入力項目!$S$14,子育て関連マスタ!$I$16:$M$17,2,FALSE),0),
  AND(R435=13),IFERROR(VLOOKUP(入力項目!$S$15,子育て関連マスタ!$I$21:$M$22,2,FALSE),0),
  AND(R435=16),IFERROR(VLOOKUP(入力項目!$S$16,子育て関連マスタ!$I$26:$M$28,2,FALSE),0),
  AND(R435=19,入力項目!$S$16&lt;&gt;"高専"),IFERROR(VLOOKUP(入力項目!$S$17,子育て関連マスタ!$I$32:$M$37,2,FALSE),0),
  AND(R435=21,入力項目!$S$16="高専"),IFERROR(VLOOKUP(入力項目!$S$17,子育て関連マスタ!$I$32:$M$37,2,FALSE),0),
  R435&gt;=22,0
  ),0),0
) +
IF(AND(R435&gt;=1,R435&lt;=15),IF($D435=入力項目!$S$8,入力項目!$S$3,0),0) +
IF(AND(R435&gt;=1,R435&lt;=15),IF($D435=5,入力項目!$S$4,0),0) +
IF(AND(R435&gt;=1,R435&lt;=15),IF($D435=12,入力項目!$S$5,0),0) +
IF(AND(入力項目!$S$7=$A435,入力項目!$S$8=$D435),子育て関連マスタ!$C$14,0) +
IFERROR(IF(AND(YEAR(EDATE(DATE(入力項目!$S$7,入力項目!$S$8,1),1))=$A435,MONTH(EDATE(DATE(入力項目!$S$7,入力項目!$S$8,1),1))=$D435),子育て関連マスタ!$C$15,0),0) +
IF(AND(OR(R435=3,R435=5,R435=7),$D435=11),子育て関連マスタ!$C$17,0) +
IF(AND(R435=20,$D435=1),子育て関連マスタ!$C$18,0) +
IF(AND(R435=20,$D435=1),
IFERROR(_xlfn.IFS(
入力項目!$S$10="男",子育て関連マスタ!$C$18,
入力項目!$S$10="女",子育て関連マスタ!$C$19
),0),0
) +
IF(AND(R435&gt;=入力項目!$S$18,R435&lt;=入力項目!$S$19),入力項目!$S$20,0) +
IF(AND(R435&gt;=入力項目!$S$21,R435&lt;=入力項目!$S$22),入力項目!$S$23,0) +
IF(AND(R435&gt;=入力項目!$S$24,R435&lt;=入力項目!$S$25),入力項目!$S$26,0)
)</f>
        <v>0</v>
      </c>
      <c r="AG435">
        <f ca="1">-(
_xlfn.IFS(
S435&lt;=入力項目!$S$11,0,
AND(S435&gt;=入力項目!$S$11+1,S435&lt;=3),IFERROR(VLOOKUP(入力項目!$S$12,子育て関連マスタ!$I$4:$M$5,4,FALSE),0),
AND(S435&gt;=4,S435&lt;=6),IFERROR(VLOOKUP(入力項目!$S$13,子育て関連マスタ!$I$9:$M$12,4,FALSE),0),
AND(S435&gt;=7,S435&lt;=12),IFERROR(VLOOKUP(入力項目!$S$14,子育て関連マスタ!$I$16:$M$17,4,FALSE),0),
AND(S435&gt;=13,S435&lt;=15),IFERROR(VLOOKUP(入力項目!$S$15,子育て関連マスタ!$I$21:$M$22,4,FALSE),0),
AND(S435&gt;=16,S435&lt;=18),IFERROR(VLOOKUP(入力項目!$S$16,子育て関連マスタ!$I$26:$M$28,4,FALSE),0),
AND(S435&gt;=19,S435&lt;=20,入力項目!$S$16="高専"),IFERROR(VLOOKUP(入力項目!$S$16,子育て関連マスタ!$I$26:$M$28,4,FALSE),0),
AND(S435&gt;=19,S435&lt;=20,入力項目!$S$16&lt;&gt;"高専"),IFERROR(VLOOKUP(入力項目!$S$17,子育て関連マスタ!$I$32:$M$37,4,FALSE),0),
AND(S435&gt;=21,S435&lt;=22,入力項目!$S$16="高専"),IFERROR(VLOOKUP(入力項目!$S$17,子育て関連マスタ!$I$32:$M$34,4,FALSE),0),
AND(S435&gt;=21,S435&lt;=22,入力項目!$S$16&lt;&gt;"高専"),IFERROR(VLOOKUP(入力項目!$S$17,子育て関連マスタ!$I$32:$M$34,4,FALSE),0),
S435&gt;=23,0
) +
IF($D435=4,
  IFERROR(_xlfn.IFS(
  S435&lt;=入力項目!$S$11,0,
  AND(S435=入力項目!$S$11),IFERROR(VLOOKUP(入力項目!$S$12,子育て関連マスタ!$I$4:$M$5,2,FALSE),0),
  AND(S435=4),IFERROR(VLOOKUP(入力項目!$S$13,子育て関連マスタ!$I$9:$M$12,2,FALSE),0),
  AND(S435=7),IFERROR(VLOOKUP(入力項目!$S$14,子育て関連マスタ!$I$16:$M$17,2,FALSE),0),
  AND(S435=13),IFERROR(VLOOKUP(入力項目!$S$15,子育て関連マスタ!$I$21:$M$22,2,FALSE),0),
  AND(S435=16),IFERROR(VLOOKUP(入力項目!$S$16,子育て関連マスタ!$I$26:$M$28,2,FALSE),0),
  AND(S435=19,入力項目!$S$16&lt;&gt;"高専"),IFERROR(VLOOKUP(入力項目!$S$17,子育て関連マスタ!$I$32:$M$37,2,FALSE),0),
  AND(S435=21,入力項目!$S$16="高専"),IFERROR(VLOOKUP(入力項目!$S$17,子育て関連マスタ!$I$32:$M$37,2,FALSE),0),
  S435&gt;=22,0
  ),0),0
) +
IF(AND(S435&gt;=1,S435&lt;=15),IF($D435=入力項目!$S$8,入力項目!$S$3,0),0) +
IF(AND(S435&gt;=1,S435&lt;=15),IF($D435=5,入力項目!$S$4,0),0) +
IF(AND(S435&gt;=1,S435&lt;=15),IF($D435=12,入力項目!$S$5,0),0) +
IF(AND(入力項目!$S$7=$A435,入力項目!$S$8=$D435),子育て関連マスタ!$C$14,0) +
IFERROR(IF(AND(YEAR(EDATE(DATE(入力項目!$S$7,入力項目!$S$8,1),1))=$A435,MONTH(EDATE(DATE(入力項目!$S$7,入力項目!$S$8,1),1))=$D435),子育て関連マスタ!$C$15,0),0) +
IF(AND(OR(S435=3,S435=5,S435=7),$D435=11),子育て関連マスタ!$C$17,0) +
IF(AND(S435=20,$D435=1),子育て関連マスタ!$C$18,0) +
IF(AND(S435=20,$D435=1),
IFERROR(_xlfn.IFS(
入力項目!$S$10="男",子育て関連マスタ!$C$18,
入力項目!$S$10="女",子育て関連マスタ!$C$19
),0),0
) +
IF(AND(S435&gt;=入力項目!$S$18,S435&lt;=入力項目!$S$19),入力項目!$S$20,0) +
IF(AND(S435&gt;=入力項目!$S$21,S435&lt;=入力項目!$S$22),入力項目!$S$23,0) +
IF(AND(S435&gt;=入力項目!$S$24,S435&lt;=入力項目!$S$25),入力項目!$S$26,0)
)</f>
        <v>0</v>
      </c>
      <c r="AH435">
        <f ca="1">-(
_xlfn.IFS(
T435&lt;=入力項目!$S$11,0,
AND(T435&gt;=入力項目!$S$11+1,T435&lt;=3),IFERROR(VLOOKUP(入力項目!$S$12,子育て関連マスタ!$I$4:$M$5,4,FALSE),0),
AND(T435&gt;=4,T435&lt;=6),IFERROR(VLOOKUP(入力項目!$S$13,子育て関連マスタ!$I$9:$M$12,4,FALSE),0),
AND(T435&gt;=7,T435&lt;=12),IFERROR(VLOOKUP(入力項目!$S$14,子育て関連マスタ!$I$16:$M$17,4,FALSE),0),
AND(T435&gt;=13,T435&lt;=15),IFERROR(VLOOKUP(入力項目!$S$15,子育て関連マスタ!$I$21:$M$22,4,FALSE),0),
AND(T435&gt;=16,T435&lt;=18),IFERROR(VLOOKUP(入力項目!$S$16,子育て関連マスタ!$I$26:$M$28,4,FALSE),0),
AND(T435&gt;=19,T435&lt;=20,入力項目!$S$16="高専"),IFERROR(VLOOKUP(入力項目!$S$16,子育て関連マスタ!$I$26:$M$28,4,FALSE),0),
AND(T435&gt;=19,T435&lt;=20,入力項目!$S$16&lt;&gt;"高専"),IFERROR(VLOOKUP(入力項目!$S$17,子育て関連マスタ!$I$32:$M$37,4,FALSE),0),
AND(T435&gt;=21,T435&lt;=22,入力項目!$S$16="高専"),IFERROR(VLOOKUP(入力項目!$S$17,子育て関連マスタ!$I$32:$M$34,4,FALSE),0),
AND(T435&gt;=21,T435&lt;=22,入力項目!$S$16&lt;&gt;"高専"),IFERROR(VLOOKUP(入力項目!$S$17,子育て関連マスタ!$I$32:$M$34,4,FALSE),0),
T435&gt;=23,0
) +
IF($D435=4,
  IFERROR(_xlfn.IFS(
  T435&lt;=入力項目!$S$11,0,
  AND(T435=入力項目!$S$11),IFERROR(VLOOKUP(入力項目!$S$12,子育て関連マスタ!$I$4:$M$5,2,FALSE),0),
  AND(T435=4),IFERROR(VLOOKUP(入力項目!$S$13,子育て関連マスタ!$I$9:$M$12,2,FALSE),0),
  AND(T435=7),IFERROR(VLOOKUP(入力項目!$S$14,子育て関連マスタ!$I$16:$M$17,2,FALSE),0),
  AND(T435=13),IFERROR(VLOOKUP(入力項目!$S$15,子育て関連マスタ!$I$21:$M$22,2,FALSE),0),
  AND(T435=16),IFERROR(VLOOKUP(入力項目!$S$16,子育て関連マスタ!$I$26:$M$28,2,FALSE),0),
  AND(T435=19,入力項目!$S$16&lt;&gt;"高専"),IFERROR(VLOOKUP(入力項目!$S$17,子育て関連マスタ!$I$32:$M$37,2,FALSE),0),
  AND(T435=21,入力項目!$S$16="高専"),IFERROR(VLOOKUP(入力項目!$S$17,子育て関連マスタ!$I$32:$M$37,2,FALSE),0),
  T435&gt;=22,0
  ),0),0
) +
IF(AND(T435&gt;=1,T435&lt;=15),IF($D435=入力項目!$S$8,入力項目!$S$3,0),0) +
IF(AND(T435&gt;=1,T435&lt;=15),IF($D435=5,入力項目!$S$4,0),0) +
IF(AND(T435&gt;=1,T435&lt;=15),IF($D435=12,入力項目!$S$5,0),0) +
IF(AND(入力項目!$S$7=$A435,入力項目!$S$8=$D435),子育て関連マスタ!$C$14,0) +
IFERROR(IF(AND(YEAR(EDATE(DATE(入力項目!$S$7,入力項目!$S$8,1),1))=$A435,MONTH(EDATE(DATE(入力項目!$S$7,入力項目!$S$8,1),1))=$D435),子育て関連マスタ!$C$15,0),0) +
IF(AND(OR(T435=3,T435=5,T435=7),$D435=11),子育て関連マスタ!$C$17,0) +
IF(AND(T435=20,$D435=1),子育て関連マスタ!$C$18,0) +
IF(AND(T435=20,$D435=1),
IFERROR(_xlfn.IFS(
入力項目!$S$10="男",子育て関連マスタ!$C$18,
入力項目!$S$10="女",子育て関連マスタ!$C$19
),0),0
) +
IF(AND(T435&gt;=入力項目!$S$18,T435&lt;=入力項目!$S$19),入力項目!$S$20,0) +
IF(AND(T435&gt;=入力項目!$S$21,T435&lt;=入力項目!$S$22),入力項目!$S$23,0) +
IF(AND(T435&gt;=入力項目!$S$24,T435&lt;=入力項目!$S$25),入力項目!$S$26,0)
)</f>
        <v>0</v>
      </c>
      <c r="AI435">
        <f ca="1">-(
_xlfn.IFS(
U435&lt;=入力項目!$S$11,0,
AND(U435&gt;=入力項目!$S$11+1,U435&lt;=3),IFERROR(VLOOKUP(入力項目!$S$12,子育て関連マスタ!$I$4:$M$5,4,FALSE),0),
AND(U435&gt;=4,U435&lt;=6),IFERROR(VLOOKUP(入力項目!$S$13,子育て関連マスタ!$I$9:$M$12,4,FALSE),0),
AND(U435&gt;=7,U435&lt;=12),IFERROR(VLOOKUP(入力項目!$S$14,子育て関連マスタ!$I$16:$M$17,4,FALSE),0),
AND(U435&gt;=13,U435&lt;=15),IFERROR(VLOOKUP(入力項目!$S$15,子育て関連マスタ!$I$21:$M$22,4,FALSE),0),
AND(U435&gt;=16,U435&lt;=18),IFERROR(VLOOKUP(入力項目!$S$16,子育て関連マスタ!$I$26:$M$28,4,FALSE),0),
AND(U435&gt;=19,U435&lt;=20,入力項目!$S$16="高専"),IFERROR(VLOOKUP(入力項目!$S$16,子育て関連マスタ!$I$26:$M$28,4,FALSE),0),
AND(U435&gt;=19,U435&lt;=20,入力項目!$S$16&lt;&gt;"高専"),IFERROR(VLOOKUP(入力項目!$S$17,子育て関連マスタ!$I$32:$M$37,4,FALSE),0),
AND(U435&gt;=21,U435&lt;=22,入力項目!$S$16="高専"),IFERROR(VLOOKUP(入力項目!$S$17,子育て関連マスタ!$I$32:$M$34,4,FALSE),0),
AND(U435&gt;=21,U435&lt;=22,入力項目!$S$16&lt;&gt;"高専"),IFERROR(VLOOKUP(入力項目!$S$17,子育て関連マスタ!$I$32:$M$34,4,FALSE),0),
U435&gt;=23,0
) +
IF($D435=4,
  IFERROR(_xlfn.IFS(
  U435&lt;=入力項目!$S$11,0,
  AND(U435=入力項目!$S$11),IFERROR(VLOOKUP(入力項目!$S$12,子育て関連マスタ!$I$4:$M$5,2,FALSE),0),
  AND(U435=4),IFERROR(VLOOKUP(入力項目!$S$13,子育て関連マスタ!$I$9:$M$12,2,FALSE),0),
  AND(U435=7),IFERROR(VLOOKUP(入力項目!$S$14,子育て関連マスタ!$I$16:$M$17,2,FALSE),0),
  AND(U435=13),IFERROR(VLOOKUP(入力項目!$S$15,子育て関連マスタ!$I$21:$M$22,2,FALSE),0),
  AND(U435=16),IFERROR(VLOOKUP(入力項目!$S$16,子育て関連マスタ!$I$26:$M$28,2,FALSE),0),
  AND(U435=19,入力項目!$S$16&lt;&gt;"高専"),IFERROR(VLOOKUP(入力項目!$S$17,子育て関連マスタ!$I$32:$M$37,2,FALSE),0),
  AND(U435=21,入力項目!$S$16="高専"),IFERROR(VLOOKUP(入力項目!$S$17,子育て関連マスタ!$I$32:$M$37,2,FALSE),0),
  U435&gt;=22,0
  ),0),0
) +
IF(AND(U435&gt;=1,U435&lt;=15),IF($D435=入力項目!$S$8,入力項目!$S$3,0),0) +
IF(AND(U435&gt;=1,U435&lt;=15),IF($D435=5,入力項目!$S$4,0),0) +
IF(AND(U435&gt;=1,U435&lt;=15),IF($D435=12,入力項目!$S$5,0),0) +
IF(AND(入力項目!$S$7=$A435,入力項目!$S$8=$D435),子育て関連マスタ!$C$14,0) +
IFERROR(IF(AND(YEAR(EDATE(DATE(入力項目!$S$7,入力項目!$S$8,1),1))=$A435,MONTH(EDATE(DATE(入力項目!$S$7,入力項目!$S$8,1),1))=$D435),子育て関連マスタ!$C$15,0),0) +
IF(AND(OR(U435=3,U435=5,U435=7),$D435=11),子育て関連マスタ!$C$17,0) +
IF(AND(U435=20,$D435=1),子育て関連マスタ!$C$18,0) +
IF(AND(U435=20,$D435=1),
IFERROR(_xlfn.IFS(
入力項目!$S$10="男",子育て関連マスタ!$C$18,
入力項目!$S$10="女",子育て関連マスタ!$C$19
),0),0
) +
IF(AND(U435&gt;=入力項目!$S$18,U435&lt;=入力項目!$S$19),入力項目!$S$20,0) +
IF(AND(U435&gt;=入力項目!$S$21,U435&lt;=入力項目!$S$22),入力項目!$S$23,0) +
IF(AND(U435&gt;=入力項目!$S$24,U435&lt;=入力項目!$S$25),入力項目!$S$26,0)
)</f>
        <v>0</v>
      </c>
      <c r="AJ435" s="10">
        <f ca="1">-VLOOKUP($D435,月別収支!$A$2:$H$13,7,FALSE)</f>
        <v>-20000</v>
      </c>
    </row>
    <row r="436" spans="1:36" x14ac:dyDescent="0.4">
      <c r="A436">
        <f t="shared" ca="1" si="122"/>
        <v>2060</v>
      </c>
      <c r="B436">
        <f t="shared" ca="1" si="112"/>
        <v>2060</v>
      </c>
      <c r="C436">
        <f t="shared" ca="1" si="113"/>
        <v>36</v>
      </c>
      <c r="D436">
        <f t="shared" ca="1" si="123"/>
        <v>10</v>
      </c>
      <c r="E436" t="str">
        <f t="shared" ca="1" si="107"/>
        <v>2060年10月</v>
      </c>
      <c r="F436">
        <f ca="1">IF(OR(入力項目!$N$5&lt;$A436,AND(入力項目!$N$5=$A436,入力項目!$N$6&lt;$D436)),IF(F435=0,1,IF(G436=12,F435+1,F435)),0)</f>
        <v>36</v>
      </c>
      <c r="G436">
        <f ca="1">IF(OR(入力項目!$N$5&lt;$A436,AND(入力項目!$N$5=$A436,入力項目!$N$6&lt;$D436)),IF(G435=12,1,G435+1),0)</f>
        <v>12</v>
      </c>
      <c r="H436" t="str">
        <f t="shared" ca="1" si="108"/>
        <v>36_12</v>
      </c>
      <c r="I436">
        <f ca="1">IF(
  IFERROR(AND($C436&gt;0,MOD($C436,入力項目!$N$22)=0,$D436=入力項目!$N$23), FALSE),
  1,
  IF(
    AND(I435&gt;0,J435=12),
    IF(I435=入力項目!$N$28, 0, I435+1),
    I435
  )
)</f>
        <v>2</v>
      </c>
      <c r="J436">
        <f ca="1">IF($D436=入力項目!$N$23,1,IFERROR(J435+1,1))</f>
        <v>5</v>
      </c>
      <c r="K436" t="str">
        <f t="shared" ca="1" si="109"/>
        <v>2_5</v>
      </c>
      <c r="L436">
        <f ca="1">L435+IF(入力項目!$D$4=$D436,1,0)</f>
        <v>65</v>
      </c>
      <c r="M436" t="str">
        <f t="shared" ca="1" si="110"/>
        <v>65歳</v>
      </c>
      <c r="N436">
        <f t="shared" ca="1" si="114"/>
        <v>65</v>
      </c>
      <c r="O436" t="str">
        <f t="shared" ca="1" si="111"/>
        <v>65歳</v>
      </c>
      <c r="P436">
        <f t="shared" ca="1" si="115"/>
        <v>40</v>
      </c>
      <c r="Q436">
        <f t="shared" ca="1" si="116"/>
        <v>38</v>
      </c>
      <c r="R436">
        <f t="shared" ca="1" si="117"/>
        <v>2061</v>
      </c>
      <c r="S436">
        <f t="shared" ca="1" si="118"/>
        <v>2061</v>
      </c>
      <c r="T436">
        <f t="shared" ca="1" si="119"/>
        <v>2061</v>
      </c>
      <c r="U436">
        <f t="shared" ca="1" si="120"/>
        <v>2061</v>
      </c>
      <c r="V436" s="10">
        <f t="shared" ca="1" si="121"/>
        <v>61227425</v>
      </c>
      <c r="W436" s="10">
        <f ca="1">IF($L436&lt;その他マスタ!$B$1,VLOOKUP($D436,月別収支!$A$2:$H$13,2,FALSE),その他マスタ!$B$3)+IF(AND($L436=その他マスタ!$B$1,入力項目!$I$9="あり",$D436=入力項目!$D$4),その他マスタ!$B$2,0)</f>
        <v>6650000</v>
      </c>
      <c r="X436" s="10">
        <f ca="1">-IF(入力項目!$K$5=TRUE,
IF($F436+$G436&lt;3,VLOOKUP($D436,月別収支!$A$2:$H$13,8,FALSE),0)+IFERROR(VLOOKUP($H436,住宅ローン計算!C:P,13,FALSE),0)+IF($F436&gt;1,IF(OR($G436=3,$G436=6,$G436=9,$G436=12),ROUNDUP(入力項目!$N$18/4,0),0),0),
VLOOKUP($D436,月別収支!$A$2:$H$13,8,FALSE))</f>
        <v>-37500</v>
      </c>
      <c r="Y436" s="10">
        <f ca="1">-VLOOKUP($D436,月別収支!$A$2:$H$13,3,FALSE)</f>
        <v>-75000</v>
      </c>
      <c r="Z436" s="10">
        <f ca="1">-VLOOKUP($D436,月別収支!$A$2:$H$13,4,FALSE)</f>
        <v>-27000</v>
      </c>
      <c r="AA436" s="10">
        <f ca="1">-VLOOKUP($D436,月別収支!$A$2:$H$13,6,FALSE)</f>
        <v>-10000</v>
      </c>
      <c r="AB436" s="10">
        <f ca="1">-(
VLOOKUP($D436,月別収支!$A$2:$H$13,5,FALSE)+IF(AND(入力項目!$I$27&lt;=$A436,ISEVEN($A436-入力項目!$I$27),入力項目!$I$28=$D436),入力項目!$I$26,0)
+IF(入力項目!$K$26=TRUE,
IFERROR(VLOOKUP($K436,マイカーローン計算!C:P,13,FALSE),0),
IFERROR(
  IF(AND($C436&gt;0,MOD($C436,入力項目!$N$22)=0,$D436=入力項目!$N$23),入力項目!$N$24,0),
 0
)
)
)</f>
        <v>-20000</v>
      </c>
      <c r="AC436" s="10">
        <f ca="1">-IF($A436&lt;入力項目!$N$33,入力項目!$N$35,IF(AND($A436=入力項目!$N$33,$D436&lt;=入力項目!$N$34),入力項目!$N$35,0))</f>
        <v>0</v>
      </c>
      <c r="AD436">
        <f ca="1">-(
_xlfn.IFS(
P436&lt;=入力項目!$S$11,0,
AND(P436&gt;=入力項目!$S$11+1,P436&lt;=3),IFERROR(VLOOKUP(入力項目!$S$12,子育て関連マスタ!$I$4:$M$5,4,FALSE),0),
AND(P436&gt;=4,P436&lt;=6),IFERROR(VLOOKUP(入力項目!$S$13,子育て関連マスタ!$I$9:$M$12,4,FALSE),0),
AND(P436&gt;=7,P436&lt;=12),IFERROR(VLOOKUP(入力項目!$S$14,子育て関連マスタ!$I$16:$M$17,4,FALSE),0),
AND(P436&gt;=13,P436&lt;=15),IFERROR(VLOOKUP(入力項目!$S$15,子育て関連マスタ!$I$21:$M$22,4,FALSE),0),
AND(P436&gt;=16,P436&lt;=18),IFERROR(VLOOKUP(入力項目!$S$16,子育て関連マスタ!$I$26:$M$28,4,FALSE),0),
AND(P436&gt;=19,P436&lt;=20,入力項目!$S$16="高専"),IFERROR(VLOOKUP(入力項目!$S$16,子育て関連マスタ!$I$26:$M$28,4,FALSE),0),
AND(P436&gt;=19,P436&lt;=20,入力項目!$S$16&lt;&gt;"高専"),IFERROR(VLOOKUP(入力項目!$S$17,子育て関連マスタ!$I$32:$M$37,4,FALSE),0),
AND(P436&gt;=21,P436&lt;=22,入力項目!$S$16="高専"),IFERROR(VLOOKUP(入力項目!$S$17,子育て関連マスタ!$I$32:$M$34,4,FALSE),0),
AND(P436&gt;=21,P436&lt;=22,入力項目!$S$16&lt;&gt;"高専"),IFERROR(VLOOKUP(入力項目!$S$17,子育て関連マスタ!$I$32:$M$34,4,FALSE),0),
P436&gt;=23,0
) +
IF($D436=4,
  IFERROR(_xlfn.IFS(
  P436&lt;=入力項目!$S$11,0,
  AND(P436=入力項目!$S$11),IFERROR(VLOOKUP(入力項目!$S$12,子育て関連マスタ!$I$4:$M$5,2,FALSE),0),
  AND(P436=4),IFERROR(VLOOKUP(入力項目!$S$13,子育て関連マスタ!$I$9:$M$12,2,FALSE),0),
  AND(P436=7),IFERROR(VLOOKUP(入力項目!$S$14,子育て関連マスタ!$I$16:$M$17,2,FALSE),0),
  AND(P436=13),IFERROR(VLOOKUP(入力項目!$S$15,子育て関連マスタ!$I$21:$M$22,2,FALSE),0),
  AND(P436=16),IFERROR(VLOOKUP(入力項目!$S$16,子育て関連マスタ!$I$26:$M$28,2,FALSE),0),
  AND(P436=19,入力項目!$S$16&lt;&gt;"高専"),IFERROR(VLOOKUP(入力項目!$S$17,子育て関連マスタ!$I$32:$M$37,2,FALSE),0),
  AND(P436=21,入力項目!$S$16="高専"),IFERROR(VLOOKUP(入力項目!$S$17,子育て関連マスタ!$I$32:$M$37,2,FALSE),0),
  P436&gt;=22,0
  ),0),0
) +
IF(AND(P436&gt;=1,P436&lt;=15),IF($D436=入力項目!$S$8,入力項目!$S$3,0),0) +
IF(AND(P436&gt;=1,P436&lt;=15),IF($D436=5,入力項目!$S$4,0),0) +
IF(AND(P436&gt;=1,P436&lt;=15),IF($D436=12,入力項目!$S$5,0),0) +
IF(AND(入力項目!$S$7=$A436,入力項目!$S$8=$D436),子育て関連マスタ!$C$14,0) +
IFERROR(IF(AND(YEAR(EDATE(DATE(入力項目!$S$7,入力項目!$S$8,1),1))=$A436,MONTH(EDATE(DATE(入力項目!$S$7,入力項目!$S$8,1),1))=$D436),子育て関連マスタ!$C$15,0),0) +
IF(AND(OR(P436=3,P436=5,P436=7),$D436=11),子育て関連マスタ!$C$17,0) +
IF(AND(P436=20,$D436=1),子育て関連マスタ!$C$18,0) +
IF(AND(P436=20,$D436=1),
IFERROR(_xlfn.IFS(
入力項目!$S$10="男",子育て関連マスタ!$C$18,
入力項目!$S$10="女",子育て関連マスタ!$C$19
),0),0
) +
IF(AND(P436&gt;=入力項目!$S$18,P436&lt;=入力項目!$S$19),入力項目!$S$20,0) +
IF(AND(P436&gt;=入力項目!$S$21,P436&lt;=入力項目!$S$22),入力項目!$S$23,0) +
IF(AND(P436&gt;=入力項目!$S$24,P436&lt;=入力項目!$S$25),入力項目!$S$26,0)
)</f>
        <v>0</v>
      </c>
      <c r="AE436">
        <f ca="1">-(
_xlfn.IFS(
Q436&lt;=入力項目!$S$11,0,
AND(Q436&gt;=入力項目!$S$11+1,Q436&lt;=3),IFERROR(VLOOKUP(入力項目!$S$12,子育て関連マスタ!$I$4:$M$5,4,FALSE),0),
AND(Q436&gt;=4,Q436&lt;=6),IFERROR(VLOOKUP(入力項目!$S$13,子育て関連マスタ!$I$9:$M$12,4,FALSE),0),
AND(Q436&gt;=7,Q436&lt;=12),IFERROR(VLOOKUP(入力項目!$S$14,子育て関連マスタ!$I$16:$M$17,4,FALSE),0),
AND(Q436&gt;=13,Q436&lt;=15),IFERROR(VLOOKUP(入力項目!$S$15,子育て関連マスタ!$I$21:$M$22,4,FALSE),0),
AND(Q436&gt;=16,Q436&lt;=18),IFERROR(VLOOKUP(入力項目!$S$16,子育て関連マスタ!$I$26:$M$28,4,FALSE),0),
AND(Q436&gt;=19,Q436&lt;=20,入力項目!$S$16="高専"),IFERROR(VLOOKUP(入力項目!$S$16,子育て関連マスタ!$I$26:$M$28,4,FALSE),0),
AND(Q436&gt;=19,Q436&lt;=20,入力項目!$S$16&lt;&gt;"高専"),IFERROR(VLOOKUP(入力項目!$S$17,子育て関連マスタ!$I$32:$M$37,4,FALSE),0),
AND(Q436&gt;=21,Q436&lt;=22,入力項目!$S$16="高専"),IFERROR(VLOOKUP(入力項目!$S$17,子育て関連マスタ!$I$32:$M$34,4,FALSE),0),
AND(Q436&gt;=21,Q436&lt;=22,入力項目!$S$16&lt;&gt;"高専"),IFERROR(VLOOKUP(入力項目!$S$17,子育て関連マスタ!$I$32:$M$34,4,FALSE),0),
Q436&gt;=23,0
) +
IF($D436=4,
  IFERROR(_xlfn.IFS(
  Q436&lt;=入力項目!$S$11,0,
  AND(Q436=入力項目!$S$11),IFERROR(VLOOKUP(入力項目!$S$12,子育て関連マスタ!$I$4:$M$5,2,FALSE),0),
  AND(Q436=4),IFERROR(VLOOKUP(入力項目!$S$13,子育て関連マスタ!$I$9:$M$12,2,FALSE),0),
  AND(Q436=7),IFERROR(VLOOKUP(入力項目!$S$14,子育て関連マスタ!$I$16:$M$17,2,FALSE),0),
  AND(Q436=13),IFERROR(VLOOKUP(入力項目!$S$15,子育て関連マスタ!$I$21:$M$22,2,FALSE),0),
  AND(Q436=16),IFERROR(VLOOKUP(入力項目!$S$16,子育て関連マスタ!$I$26:$M$28,2,FALSE),0),
  AND(Q436=19,入力項目!$S$16&lt;&gt;"高専"),IFERROR(VLOOKUP(入力項目!$S$17,子育て関連マスタ!$I$32:$M$37,2,FALSE),0),
  AND(Q436=21,入力項目!$S$16="高専"),IFERROR(VLOOKUP(入力項目!$S$17,子育て関連マスタ!$I$32:$M$37,2,FALSE),0),
  Q436&gt;=22,0
  ),0),0
) +
IF(AND(Q436&gt;=1,Q436&lt;=15),IF($D436=入力項目!$S$8,入力項目!$S$3,0),0) +
IF(AND(Q436&gt;=1,Q436&lt;=15),IF($D436=5,入力項目!$S$4,0),0) +
IF(AND(Q436&gt;=1,Q436&lt;=15),IF($D436=12,入力項目!$S$5,0),0) +
IF(AND(入力項目!$S$7=$A436,入力項目!$S$8=$D436),子育て関連マスタ!$C$14,0) +
IFERROR(IF(AND(YEAR(EDATE(DATE(入力項目!$S$7,入力項目!$S$8,1),1))=$A436,MONTH(EDATE(DATE(入力項目!$S$7,入力項目!$S$8,1),1))=$D436),子育て関連マスタ!$C$15,0),0) +
IF(AND(OR(Q436=3,Q436=5,Q436=7),$D436=11),子育て関連マスタ!$C$17,0) +
IF(AND(Q436=20,$D436=1),子育て関連マスタ!$C$18,0) +
IF(AND(Q436=20,$D436=1),
IFERROR(_xlfn.IFS(
入力項目!$S$10="男",子育て関連マスタ!$C$18,
入力項目!$S$10="女",子育て関連マスタ!$C$19
),0),0
) +
IF(AND(Q436&gt;=入力項目!$S$18,Q436&lt;=入力項目!$S$19),入力項目!$S$20,0) +
IF(AND(Q436&gt;=入力項目!$S$21,Q436&lt;=入力項目!$S$22),入力項目!$S$23,0) +
IF(AND(Q436&gt;=入力項目!$S$24,Q436&lt;=入力項目!$S$25),入力項目!$S$26,0)
)</f>
        <v>0</v>
      </c>
      <c r="AF436">
        <f ca="1">-(
_xlfn.IFS(
R436&lt;=入力項目!$S$11,0,
AND(R436&gt;=入力項目!$S$11+1,R436&lt;=3),IFERROR(VLOOKUP(入力項目!$S$12,子育て関連マスタ!$I$4:$M$5,4,FALSE),0),
AND(R436&gt;=4,R436&lt;=6),IFERROR(VLOOKUP(入力項目!$S$13,子育て関連マスタ!$I$9:$M$12,4,FALSE),0),
AND(R436&gt;=7,R436&lt;=12),IFERROR(VLOOKUP(入力項目!$S$14,子育て関連マスタ!$I$16:$M$17,4,FALSE),0),
AND(R436&gt;=13,R436&lt;=15),IFERROR(VLOOKUP(入力項目!$S$15,子育て関連マスタ!$I$21:$M$22,4,FALSE),0),
AND(R436&gt;=16,R436&lt;=18),IFERROR(VLOOKUP(入力項目!$S$16,子育て関連マスタ!$I$26:$M$28,4,FALSE),0),
AND(R436&gt;=19,R436&lt;=20,入力項目!$S$16="高専"),IFERROR(VLOOKUP(入力項目!$S$16,子育て関連マスタ!$I$26:$M$28,4,FALSE),0),
AND(R436&gt;=19,R436&lt;=20,入力項目!$S$16&lt;&gt;"高専"),IFERROR(VLOOKUP(入力項目!$S$17,子育て関連マスタ!$I$32:$M$37,4,FALSE),0),
AND(R436&gt;=21,R436&lt;=22,入力項目!$S$16="高専"),IFERROR(VLOOKUP(入力項目!$S$17,子育て関連マスタ!$I$32:$M$34,4,FALSE),0),
AND(R436&gt;=21,R436&lt;=22,入力項目!$S$16&lt;&gt;"高専"),IFERROR(VLOOKUP(入力項目!$S$17,子育て関連マスタ!$I$32:$M$34,4,FALSE),0),
R436&gt;=23,0
) +
IF($D436=4,
  IFERROR(_xlfn.IFS(
  R436&lt;=入力項目!$S$11,0,
  AND(R436=入力項目!$S$11),IFERROR(VLOOKUP(入力項目!$S$12,子育て関連マスタ!$I$4:$M$5,2,FALSE),0),
  AND(R436=4),IFERROR(VLOOKUP(入力項目!$S$13,子育て関連マスタ!$I$9:$M$12,2,FALSE),0),
  AND(R436=7),IFERROR(VLOOKUP(入力項目!$S$14,子育て関連マスタ!$I$16:$M$17,2,FALSE),0),
  AND(R436=13),IFERROR(VLOOKUP(入力項目!$S$15,子育て関連マスタ!$I$21:$M$22,2,FALSE),0),
  AND(R436=16),IFERROR(VLOOKUP(入力項目!$S$16,子育て関連マスタ!$I$26:$M$28,2,FALSE),0),
  AND(R436=19,入力項目!$S$16&lt;&gt;"高専"),IFERROR(VLOOKUP(入力項目!$S$17,子育て関連マスタ!$I$32:$M$37,2,FALSE),0),
  AND(R436=21,入力項目!$S$16="高専"),IFERROR(VLOOKUP(入力項目!$S$17,子育て関連マスタ!$I$32:$M$37,2,FALSE),0),
  R436&gt;=22,0
  ),0),0
) +
IF(AND(R436&gt;=1,R436&lt;=15),IF($D436=入力項目!$S$8,入力項目!$S$3,0),0) +
IF(AND(R436&gt;=1,R436&lt;=15),IF($D436=5,入力項目!$S$4,0),0) +
IF(AND(R436&gt;=1,R436&lt;=15),IF($D436=12,入力項目!$S$5,0),0) +
IF(AND(入力項目!$S$7=$A436,入力項目!$S$8=$D436),子育て関連マスタ!$C$14,0) +
IFERROR(IF(AND(YEAR(EDATE(DATE(入力項目!$S$7,入力項目!$S$8,1),1))=$A436,MONTH(EDATE(DATE(入力項目!$S$7,入力項目!$S$8,1),1))=$D436),子育て関連マスタ!$C$15,0),0) +
IF(AND(OR(R436=3,R436=5,R436=7),$D436=11),子育て関連マスタ!$C$17,0) +
IF(AND(R436=20,$D436=1),子育て関連マスタ!$C$18,0) +
IF(AND(R436=20,$D436=1),
IFERROR(_xlfn.IFS(
入力項目!$S$10="男",子育て関連マスタ!$C$18,
入力項目!$S$10="女",子育て関連マスタ!$C$19
),0),0
) +
IF(AND(R436&gt;=入力項目!$S$18,R436&lt;=入力項目!$S$19),入力項目!$S$20,0) +
IF(AND(R436&gt;=入力項目!$S$21,R436&lt;=入力項目!$S$22),入力項目!$S$23,0) +
IF(AND(R436&gt;=入力項目!$S$24,R436&lt;=入力項目!$S$25),入力項目!$S$26,0)
)</f>
        <v>0</v>
      </c>
      <c r="AG436">
        <f ca="1">-(
_xlfn.IFS(
S436&lt;=入力項目!$S$11,0,
AND(S436&gt;=入力項目!$S$11+1,S436&lt;=3),IFERROR(VLOOKUP(入力項目!$S$12,子育て関連マスタ!$I$4:$M$5,4,FALSE),0),
AND(S436&gt;=4,S436&lt;=6),IFERROR(VLOOKUP(入力項目!$S$13,子育て関連マスタ!$I$9:$M$12,4,FALSE),0),
AND(S436&gt;=7,S436&lt;=12),IFERROR(VLOOKUP(入力項目!$S$14,子育て関連マスタ!$I$16:$M$17,4,FALSE),0),
AND(S436&gt;=13,S436&lt;=15),IFERROR(VLOOKUP(入力項目!$S$15,子育て関連マスタ!$I$21:$M$22,4,FALSE),0),
AND(S436&gt;=16,S436&lt;=18),IFERROR(VLOOKUP(入力項目!$S$16,子育て関連マスタ!$I$26:$M$28,4,FALSE),0),
AND(S436&gt;=19,S436&lt;=20,入力項目!$S$16="高専"),IFERROR(VLOOKUP(入力項目!$S$16,子育て関連マスタ!$I$26:$M$28,4,FALSE),0),
AND(S436&gt;=19,S436&lt;=20,入力項目!$S$16&lt;&gt;"高専"),IFERROR(VLOOKUP(入力項目!$S$17,子育て関連マスタ!$I$32:$M$37,4,FALSE),0),
AND(S436&gt;=21,S436&lt;=22,入力項目!$S$16="高専"),IFERROR(VLOOKUP(入力項目!$S$17,子育て関連マスタ!$I$32:$M$34,4,FALSE),0),
AND(S436&gt;=21,S436&lt;=22,入力項目!$S$16&lt;&gt;"高専"),IFERROR(VLOOKUP(入力項目!$S$17,子育て関連マスタ!$I$32:$M$34,4,FALSE),0),
S436&gt;=23,0
) +
IF($D436=4,
  IFERROR(_xlfn.IFS(
  S436&lt;=入力項目!$S$11,0,
  AND(S436=入力項目!$S$11),IFERROR(VLOOKUP(入力項目!$S$12,子育て関連マスタ!$I$4:$M$5,2,FALSE),0),
  AND(S436=4),IFERROR(VLOOKUP(入力項目!$S$13,子育て関連マスタ!$I$9:$M$12,2,FALSE),0),
  AND(S436=7),IFERROR(VLOOKUP(入力項目!$S$14,子育て関連マスタ!$I$16:$M$17,2,FALSE),0),
  AND(S436=13),IFERROR(VLOOKUP(入力項目!$S$15,子育て関連マスタ!$I$21:$M$22,2,FALSE),0),
  AND(S436=16),IFERROR(VLOOKUP(入力項目!$S$16,子育て関連マスタ!$I$26:$M$28,2,FALSE),0),
  AND(S436=19,入力項目!$S$16&lt;&gt;"高専"),IFERROR(VLOOKUP(入力項目!$S$17,子育て関連マスタ!$I$32:$M$37,2,FALSE),0),
  AND(S436=21,入力項目!$S$16="高専"),IFERROR(VLOOKUP(入力項目!$S$17,子育て関連マスタ!$I$32:$M$37,2,FALSE),0),
  S436&gt;=22,0
  ),0),0
) +
IF(AND(S436&gt;=1,S436&lt;=15),IF($D436=入力項目!$S$8,入力項目!$S$3,0),0) +
IF(AND(S436&gt;=1,S436&lt;=15),IF($D436=5,入力項目!$S$4,0),0) +
IF(AND(S436&gt;=1,S436&lt;=15),IF($D436=12,入力項目!$S$5,0),0) +
IF(AND(入力項目!$S$7=$A436,入力項目!$S$8=$D436),子育て関連マスタ!$C$14,0) +
IFERROR(IF(AND(YEAR(EDATE(DATE(入力項目!$S$7,入力項目!$S$8,1),1))=$A436,MONTH(EDATE(DATE(入力項目!$S$7,入力項目!$S$8,1),1))=$D436),子育て関連マスタ!$C$15,0),0) +
IF(AND(OR(S436=3,S436=5,S436=7),$D436=11),子育て関連マスタ!$C$17,0) +
IF(AND(S436=20,$D436=1),子育て関連マスタ!$C$18,0) +
IF(AND(S436=20,$D436=1),
IFERROR(_xlfn.IFS(
入力項目!$S$10="男",子育て関連マスタ!$C$18,
入力項目!$S$10="女",子育て関連マスタ!$C$19
),0),0
) +
IF(AND(S436&gt;=入力項目!$S$18,S436&lt;=入力項目!$S$19),入力項目!$S$20,0) +
IF(AND(S436&gt;=入力項目!$S$21,S436&lt;=入力項目!$S$22),入力項目!$S$23,0) +
IF(AND(S436&gt;=入力項目!$S$24,S436&lt;=入力項目!$S$25),入力項目!$S$26,0)
)</f>
        <v>0</v>
      </c>
      <c r="AH436">
        <f ca="1">-(
_xlfn.IFS(
T436&lt;=入力項目!$S$11,0,
AND(T436&gt;=入力項目!$S$11+1,T436&lt;=3),IFERROR(VLOOKUP(入力項目!$S$12,子育て関連マスタ!$I$4:$M$5,4,FALSE),0),
AND(T436&gt;=4,T436&lt;=6),IFERROR(VLOOKUP(入力項目!$S$13,子育て関連マスタ!$I$9:$M$12,4,FALSE),0),
AND(T436&gt;=7,T436&lt;=12),IFERROR(VLOOKUP(入力項目!$S$14,子育て関連マスタ!$I$16:$M$17,4,FALSE),0),
AND(T436&gt;=13,T436&lt;=15),IFERROR(VLOOKUP(入力項目!$S$15,子育て関連マスタ!$I$21:$M$22,4,FALSE),0),
AND(T436&gt;=16,T436&lt;=18),IFERROR(VLOOKUP(入力項目!$S$16,子育て関連マスタ!$I$26:$M$28,4,FALSE),0),
AND(T436&gt;=19,T436&lt;=20,入力項目!$S$16="高専"),IFERROR(VLOOKUP(入力項目!$S$16,子育て関連マスタ!$I$26:$M$28,4,FALSE),0),
AND(T436&gt;=19,T436&lt;=20,入力項目!$S$16&lt;&gt;"高専"),IFERROR(VLOOKUP(入力項目!$S$17,子育て関連マスタ!$I$32:$M$37,4,FALSE),0),
AND(T436&gt;=21,T436&lt;=22,入力項目!$S$16="高専"),IFERROR(VLOOKUP(入力項目!$S$17,子育て関連マスタ!$I$32:$M$34,4,FALSE),0),
AND(T436&gt;=21,T436&lt;=22,入力項目!$S$16&lt;&gt;"高専"),IFERROR(VLOOKUP(入力項目!$S$17,子育て関連マスタ!$I$32:$M$34,4,FALSE),0),
T436&gt;=23,0
) +
IF($D436=4,
  IFERROR(_xlfn.IFS(
  T436&lt;=入力項目!$S$11,0,
  AND(T436=入力項目!$S$11),IFERROR(VLOOKUP(入力項目!$S$12,子育て関連マスタ!$I$4:$M$5,2,FALSE),0),
  AND(T436=4),IFERROR(VLOOKUP(入力項目!$S$13,子育て関連マスタ!$I$9:$M$12,2,FALSE),0),
  AND(T436=7),IFERROR(VLOOKUP(入力項目!$S$14,子育て関連マスタ!$I$16:$M$17,2,FALSE),0),
  AND(T436=13),IFERROR(VLOOKUP(入力項目!$S$15,子育て関連マスタ!$I$21:$M$22,2,FALSE),0),
  AND(T436=16),IFERROR(VLOOKUP(入力項目!$S$16,子育て関連マスタ!$I$26:$M$28,2,FALSE),0),
  AND(T436=19,入力項目!$S$16&lt;&gt;"高専"),IFERROR(VLOOKUP(入力項目!$S$17,子育て関連マスタ!$I$32:$M$37,2,FALSE),0),
  AND(T436=21,入力項目!$S$16="高専"),IFERROR(VLOOKUP(入力項目!$S$17,子育て関連マスタ!$I$32:$M$37,2,FALSE),0),
  T436&gt;=22,0
  ),0),0
) +
IF(AND(T436&gt;=1,T436&lt;=15),IF($D436=入力項目!$S$8,入力項目!$S$3,0),0) +
IF(AND(T436&gt;=1,T436&lt;=15),IF($D436=5,入力項目!$S$4,0),0) +
IF(AND(T436&gt;=1,T436&lt;=15),IF($D436=12,入力項目!$S$5,0),0) +
IF(AND(入力項目!$S$7=$A436,入力項目!$S$8=$D436),子育て関連マスタ!$C$14,0) +
IFERROR(IF(AND(YEAR(EDATE(DATE(入力項目!$S$7,入力項目!$S$8,1),1))=$A436,MONTH(EDATE(DATE(入力項目!$S$7,入力項目!$S$8,1),1))=$D436),子育て関連マスタ!$C$15,0),0) +
IF(AND(OR(T436=3,T436=5,T436=7),$D436=11),子育て関連マスタ!$C$17,0) +
IF(AND(T436=20,$D436=1),子育て関連マスタ!$C$18,0) +
IF(AND(T436=20,$D436=1),
IFERROR(_xlfn.IFS(
入力項目!$S$10="男",子育て関連マスタ!$C$18,
入力項目!$S$10="女",子育て関連マスタ!$C$19
),0),0
) +
IF(AND(T436&gt;=入力項目!$S$18,T436&lt;=入力項目!$S$19),入力項目!$S$20,0) +
IF(AND(T436&gt;=入力項目!$S$21,T436&lt;=入力項目!$S$22),入力項目!$S$23,0) +
IF(AND(T436&gt;=入力項目!$S$24,T436&lt;=入力項目!$S$25),入力項目!$S$26,0)
)</f>
        <v>0</v>
      </c>
      <c r="AI436">
        <f ca="1">-(
_xlfn.IFS(
U436&lt;=入力項目!$S$11,0,
AND(U436&gt;=入力項目!$S$11+1,U436&lt;=3),IFERROR(VLOOKUP(入力項目!$S$12,子育て関連マスタ!$I$4:$M$5,4,FALSE),0),
AND(U436&gt;=4,U436&lt;=6),IFERROR(VLOOKUP(入力項目!$S$13,子育て関連マスタ!$I$9:$M$12,4,FALSE),0),
AND(U436&gt;=7,U436&lt;=12),IFERROR(VLOOKUP(入力項目!$S$14,子育て関連マスタ!$I$16:$M$17,4,FALSE),0),
AND(U436&gt;=13,U436&lt;=15),IFERROR(VLOOKUP(入力項目!$S$15,子育て関連マスタ!$I$21:$M$22,4,FALSE),0),
AND(U436&gt;=16,U436&lt;=18),IFERROR(VLOOKUP(入力項目!$S$16,子育て関連マスタ!$I$26:$M$28,4,FALSE),0),
AND(U436&gt;=19,U436&lt;=20,入力項目!$S$16="高専"),IFERROR(VLOOKUP(入力項目!$S$16,子育て関連マスタ!$I$26:$M$28,4,FALSE),0),
AND(U436&gt;=19,U436&lt;=20,入力項目!$S$16&lt;&gt;"高専"),IFERROR(VLOOKUP(入力項目!$S$17,子育て関連マスタ!$I$32:$M$37,4,FALSE),0),
AND(U436&gt;=21,U436&lt;=22,入力項目!$S$16="高専"),IFERROR(VLOOKUP(入力項目!$S$17,子育て関連マスタ!$I$32:$M$34,4,FALSE),0),
AND(U436&gt;=21,U436&lt;=22,入力項目!$S$16&lt;&gt;"高専"),IFERROR(VLOOKUP(入力項目!$S$17,子育て関連マスタ!$I$32:$M$34,4,FALSE),0),
U436&gt;=23,0
) +
IF($D436=4,
  IFERROR(_xlfn.IFS(
  U436&lt;=入力項目!$S$11,0,
  AND(U436=入力項目!$S$11),IFERROR(VLOOKUP(入力項目!$S$12,子育て関連マスタ!$I$4:$M$5,2,FALSE),0),
  AND(U436=4),IFERROR(VLOOKUP(入力項目!$S$13,子育て関連マスタ!$I$9:$M$12,2,FALSE),0),
  AND(U436=7),IFERROR(VLOOKUP(入力項目!$S$14,子育て関連マスタ!$I$16:$M$17,2,FALSE),0),
  AND(U436=13),IFERROR(VLOOKUP(入力項目!$S$15,子育て関連マスタ!$I$21:$M$22,2,FALSE),0),
  AND(U436=16),IFERROR(VLOOKUP(入力項目!$S$16,子育て関連マスタ!$I$26:$M$28,2,FALSE),0),
  AND(U436=19,入力項目!$S$16&lt;&gt;"高専"),IFERROR(VLOOKUP(入力項目!$S$17,子育て関連マスタ!$I$32:$M$37,2,FALSE),0),
  AND(U436=21,入力項目!$S$16="高専"),IFERROR(VLOOKUP(入力項目!$S$17,子育て関連マスタ!$I$32:$M$37,2,FALSE),0),
  U436&gt;=22,0
  ),0),0
) +
IF(AND(U436&gt;=1,U436&lt;=15),IF($D436=入力項目!$S$8,入力項目!$S$3,0),0) +
IF(AND(U436&gt;=1,U436&lt;=15),IF($D436=5,入力項目!$S$4,0),0) +
IF(AND(U436&gt;=1,U436&lt;=15),IF($D436=12,入力項目!$S$5,0),0) +
IF(AND(入力項目!$S$7=$A436,入力項目!$S$8=$D436),子育て関連マスタ!$C$14,0) +
IFERROR(IF(AND(YEAR(EDATE(DATE(入力項目!$S$7,入力項目!$S$8,1),1))=$A436,MONTH(EDATE(DATE(入力項目!$S$7,入力項目!$S$8,1),1))=$D436),子育て関連マスタ!$C$15,0),0) +
IF(AND(OR(U436=3,U436=5,U436=7),$D436=11),子育て関連マスタ!$C$17,0) +
IF(AND(U436=20,$D436=1),子育て関連マスタ!$C$18,0) +
IF(AND(U436=20,$D436=1),
IFERROR(_xlfn.IFS(
入力項目!$S$10="男",子育て関連マスタ!$C$18,
入力項目!$S$10="女",子育て関連マスタ!$C$19
),0),0
) +
IF(AND(U436&gt;=入力項目!$S$18,U436&lt;=入力項目!$S$19),入力項目!$S$20,0) +
IF(AND(U436&gt;=入力項目!$S$21,U436&lt;=入力項目!$S$22),入力項目!$S$23,0) +
IF(AND(U436&gt;=入力項目!$S$24,U436&lt;=入力項目!$S$25),入力項目!$S$26,0)
)</f>
        <v>0</v>
      </c>
      <c r="AJ436" s="10">
        <f ca="1">-VLOOKUP($D436,月別収支!$A$2:$H$13,7,FALSE)</f>
        <v>-20000</v>
      </c>
    </row>
    <row r="437" spans="1:36" x14ac:dyDescent="0.4">
      <c r="A437">
        <f t="shared" ca="1" si="122"/>
        <v>2060</v>
      </c>
      <c r="B437">
        <f t="shared" ca="1" si="112"/>
        <v>2060</v>
      </c>
      <c r="C437">
        <f t="shared" ca="1" si="113"/>
        <v>36</v>
      </c>
      <c r="D437">
        <f t="shared" ca="1" si="123"/>
        <v>11</v>
      </c>
      <c r="E437" t="str">
        <f t="shared" ca="1" si="107"/>
        <v>2060年11月</v>
      </c>
      <c r="F437">
        <f ca="1">IF(OR(入力項目!$N$5&lt;$A437,AND(入力項目!$N$5=$A437,入力項目!$N$6&lt;$D437)),IF(F436=0,1,IF(G437=12,F436+1,F436)),0)</f>
        <v>36</v>
      </c>
      <c r="G437">
        <f ca="1">IF(OR(入力項目!$N$5&lt;$A437,AND(入力項目!$N$5=$A437,入力項目!$N$6&lt;$D437)),IF(G436=12,1,G436+1),0)</f>
        <v>1</v>
      </c>
      <c r="H437" t="str">
        <f t="shared" ca="1" si="108"/>
        <v>36_1</v>
      </c>
      <c r="I437">
        <f ca="1">IF(
  IFERROR(AND($C437&gt;0,MOD($C437,入力項目!$N$22)=0,$D437=入力項目!$N$23), FALSE),
  1,
  IF(
    AND(I436&gt;0,J436=12),
    IF(I436=入力項目!$N$28, 0, I436+1),
    I436
  )
)</f>
        <v>2</v>
      </c>
      <c r="J437">
        <f ca="1">IF($D437=入力項目!$N$23,1,IFERROR(J436+1,1))</f>
        <v>6</v>
      </c>
      <c r="K437" t="str">
        <f t="shared" ca="1" si="109"/>
        <v>2_6</v>
      </c>
      <c r="L437">
        <f ca="1">L436+IF(入力項目!$D$4=$D437,1,0)</f>
        <v>65</v>
      </c>
      <c r="M437" t="str">
        <f t="shared" ca="1" si="110"/>
        <v>65歳</v>
      </c>
      <c r="N437">
        <f t="shared" ca="1" si="114"/>
        <v>65</v>
      </c>
      <c r="O437" t="str">
        <f t="shared" ca="1" si="111"/>
        <v>65歳</v>
      </c>
      <c r="P437">
        <f t="shared" ca="1" si="115"/>
        <v>40</v>
      </c>
      <c r="Q437">
        <f t="shared" ca="1" si="116"/>
        <v>38</v>
      </c>
      <c r="R437">
        <f t="shared" ca="1" si="117"/>
        <v>2061</v>
      </c>
      <c r="S437">
        <f t="shared" ca="1" si="118"/>
        <v>2061</v>
      </c>
      <c r="T437">
        <f t="shared" ca="1" si="119"/>
        <v>2061</v>
      </c>
      <c r="U437">
        <f t="shared" ca="1" si="120"/>
        <v>2061</v>
      </c>
      <c r="V437" s="10">
        <f t="shared" ca="1" si="121"/>
        <v>61225425</v>
      </c>
      <c r="W437" s="10">
        <f ca="1">IF($L437&lt;その他マスタ!$B$1,VLOOKUP($D437,月別収支!$A$2:$H$13,2,FALSE),その他マスタ!$B$3)+IF(AND($L437=その他マスタ!$B$1,入力項目!$I$9="あり",$D437=入力項目!$D$4),その他マスタ!$B$2,0)</f>
        <v>150000</v>
      </c>
      <c r="X437" s="10">
        <f ca="1">-IF(入力項目!$K$5=TRUE,
IF($F437+$G437&lt;3,VLOOKUP($D437,月別収支!$A$2:$H$13,8,FALSE),0)+IFERROR(VLOOKUP($H437,住宅ローン計算!C:P,13,FALSE),0)+IF($F437&gt;1,IF(OR($G437=3,$G437=6,$G437=9,$G437=12),ROUNDUP(入力項目!$N$18/4,0),0),0),
VLOOKUP($D437,月別収支!$A$2:$H$13,8,FALSE))</f>
        <v>0</v>
      </c>
      <c r="Y437" s="10">
        <f ca="1">-VLOOKUP($D437,月別収支!$A$2:$H$13,3,FALSE)</f>
        <v>-75000</v>
      </c>
      <c r="Z437" s="10">
        <f ca="1">-VLOOKUP($D437,月別収支!$A$2:$H$13,4,FALSE)</f>
        <v>-27000</v>
      </c>
      <c r="AA437" s="10">
        <f ca="1">-VLOOKUP($D437,月別収支!$A$2:$H$13,6,FALSE)</f>
        <v>-10000</v>
      </c>
      <c r="AB437" s="10">
        <f ca="1">-(
VLOOKUP($D437,月別収支!$A$2:$H$13,5,FALSE)+IF(AND(入力項目!$I$27&lt;=$A437,ISEVEN($A437-入力項目!$I$27),入力項目!$I$28=$D437),入力項目!$I$26,0)
+IF(入力項目!$K$26=TRUE,
IFERROR(VLOOKUP($K437,マイカーローン計算!C:P,13,FALSE),0),
IFERROR(
  IF(AND($C437&gt;0,MOD($C437,入力項目!$N$22)=0,$D437=入力項目!$N$23),入力項目!$N$24,0),
 0
)
)
)</f>
        <v>-20000</v>
      </c>
      <c r="AC437" s="10">
        <f ca="1">-IF($A437&lt;入力項目!$N$33,入力項目!$N$35,IF(AND($A437=入力項目!$N$33,$D437&lt;=入力項目!$N$34),入力項目!$N$35,0))</f>
        <v>0</v>
      </c>
      <c r="AD437">
        <f ca="1">-(
_xlfn.IFS(
P437&lt;=入力項目!$S$11,0,
AND(P437&gt;=入力項目!$S$11+1,P437&lt;=3),IFERROR(VLOOKUP(入力項目!$S$12,子育て関連マスタ!$I$4:$M$5,4,FALSE),0),
AND(P437&gt;=4,P437&lt;=6),IFERROR(VLOOKUP(入力項目!$S$13,子育て関連マスタ!$I$9:$M$12,4,FALSE),0),
AND(P437&gt;=7,P437&lt;=12),IFERROR(VLOOKUP(入力項目!$S$14,子育て関連マスタ!$I$16:$M$17,4,FALSE),0),
AND(P437&gt;=13,P437&lt;=15),IFERROR(VLOOKUP(入力項目!$S$15,子育て関連マスタ!$I$21:$M$22,4,FALSE),0),
AND(P437&gt;=16,P437&lt;=18),IFERROR(VLOOKUP(入力項目!$S$16,子育て関連マスタ!$I$26:$M$28,4,FALSE),0),
AND(P437&gt;=19,P437&lt;=20,入力項目!$S$16="高専"),IFERROR(VLOOKUP(入力項目!$S$16,子育て関連マスタ!$I$26:$M$28,4,FALSE),0),
AND(P437&gt;=19,P437&lt;=20,入力項目!$S$16&lt;&gt;"高専"),IFERROR(VLOOKUP(入力項目!$S$17,子育て関連マスタ!$I$32:$M$37,4,FALSE),0),
AND(P437&gt;=21,P437&lt;=22,入力項目!$S$16="高専"),IFERROR(VLOOKUP(入力項目!$S$17,子育て関連マスタ!$I$32:$M$34,4,FALSE),0),
AND(P437&gt;=21,P437&lt;=22,入力項目!$S$16&lt;&gt;"高専"),IFERROR(VLOOKUP(入力項目!$S$17,子育て関連マスタ!$I$32:$M$34,4,FALSE),0),
P437&gt;=23,0
) +
IF($D437=4,
  IFERROR(_xlfn.IFS(
  P437&lt;=入力項目!$S$11,0,
  AND(P437=入力項目!$S$11),IFERROR(VLOOKUP(入力項目!$S$12,子育て関連マスタ!$I$4:$M$5,2,FALSE),0),
  AND(P437=4),IFERROR(VLOOKUP(入力項目!$S$13,子育て関連マスタ!$I$9:$M$12,2,FALSE),0),
  AND(P437=7),IFERROR(VLOOKUP(入力項目!$S$14,子育て関連マスタ!$I$16:$M$17,2,FALSE),0),
  AND(P437=13),IFERROR(VLOOKUP(入力項目!$S$15,子育て関連マスタ!$I$21:$M$22,2,FALSE),0),
  AND(P437=16),IFERROR(VLOOKUP(入力項目!$S$16,子育て関連マスタ!$I$26:$M$28,2,FALSE),0),
  AND(P437=19,入力項目!$S$16&lt;&gt;"高専"),IFERROR(VLOOKUP(入力項目!$S$17,子育て関連マスタ!$I$32:$M$37,2,FALSE),0),
  AND(P437=21,入力項目!$S$16="高専"),IFERROR(VLOOKUP(入力項目!$S$17,子育て関連マスタ!$I$32:$M$37,2,FALSE),0),
  P437&gt;=22,0
  ),0),0
) +
IF(AND(P437&gt;=1,P437&lt;=15),IF($D437=入力項目!$S$8,入力項目!$S$3,0),0) +
IF(AND(P437&gt;=1,P437&lt;=15),IF($D437=5,入力項目!$S$4,0),0) +
IF(AND(P437&gt;=1,P437&lt;=15),IF($D437=12,入力項目!$S$5,0),0) +
IF(AND(入力項目!$S$7=$A437,入力項目!$S$8=$D437),子育て関連マスタ!$C$14,0) +
IFERROR(IF(AND(YEAR(EDATE(DATE(入力項目!$S$7,入力項目!$S$8,1),1))=$A437,MONTH(EDATE(DATE(入力項目!$S$7,入力項目!$S$8,1),1))=$D437),子育て関連マスタ!$C$15,0),0) +
IF(AND(OR(P437=3,P437=5,P437=7),$D437=11),子育て関連マスタ!$C$17,0) +
IF(AND(P437=20,$D437=1),子育て関連マスタ!$C$18,0) +
IF(AND(P437=20,$D437=1),
IFERROR(_xlfn.IFS(
入力項目!$S$10="男",子育て関連マスタ!$C$18,
入力項目!$S$10="女",子育て関連マスタ!$C$19
),0),0
) +
IF(AND(P437&gt;=入力項目!$S$18,P437&lt;=入力項目!$S$19),入力項目!$S$20,0) +
IF(AND(P437&gt;=入力項目!$S$21,P437&lt;=入力項目!$S$22),入力項目!$S$23,0) +
IF(AND(P437&gt;=入力項目!$S$24,P437&lt;=入力項目!$S$25),入力項目!$S$26,0)
)</f>
        <v>0</v>
      </c>
      <c r="AE437">
        <f ca="1">-(
_xlfn.IFS(
Q437&lt;=入力項目!$S$11,0,
AND(Q437&gt;=入力項目!$S$11+1,Q437&lt;=3),IFERROR(VLOOKUP(入力項目!$S$12,子育て関連マスタ!$I$4:$M$5,4,FALSE),0),
AND(Q437&gt;=4,Q437&lt;=6),IFERROR(VLOOKUP(入力項目!$S$13,子育て関連マスタ!$I$9:$M$12,4,FALSE),0),
AND(Q437&gt;=7,Q437&lt;=12),IFERROR(VLOOKUP(入力項目!$S$14,子育て関連マスタ!$I$16:$M$17,4,FALSE),0),
AND(Q437&gt;=13,Q437&lt;=15),IFERROR(VLOOKUP(入力項目!$S$15,子育て関連マスタ!$I$21:$M$22,4,FALSE),0),
AND(Q437&gt;=16,Q437&lt;=18),IFERROR(VLOOKUP(入力項目!$S$16,子育て関連マスタ!$I$26:$M$28,4,FALSE),0),
AND(Q437&gt;=19,Q437&lt;=20,入力項目!$S$16="高専"),IFERROR(VLOOKUP(入力項目!$S$16,子育て関連マスタ!$I$26:$M$28,4,FALSE),0),
AND(Q437&gt;=19,Q437&lt;=20,入力項目!$S$16&lt;&gt;"高専"),IFERROR(VLOOKUP(入力項目!$S$17,子育て関連マスタ!$I$32:$M$37,4,FALSE),0),
AND(Q437&gt;=21,Q437&lt;=22,入力項目!$S$16="高専"),IFERROR(VLOOKUP(入力項目!$S$17,子育て関連マスタ!$I$32:$M$34,4,FALSE),0),
AND(Q437&gt;=21,Q437&lt;=22,入力項目!$S$16&lt;&gt;"高専"),IFERROR(VLOOKUP(入力項目!$S$17,子育て関連マスタ!$I$32:$M$34,4,FALSE),0),
Q437&gt;=23,0
) +
IF($D437=4,
  IFERROR(_xlfn.IFS(
  Q437&lt;=入力項目!$S$11,0,
  AND(Q437=入力項目!$S$11),IFERROR(VLOOKUP(入力項目!$S$12,子育て関連マスタ!$I$4:$M$5,2,FALSE),0),
  AND(Q437=4),IFERROR(VLOOKUP(入力項目!$S$13,子育て関連マスタ!$I$9:$M$12,2,FALSE),0),
  AND(Q437=7),IFERROR(VLOOKUP(入力項目!$S$14,子育て関連マスタ!$I$16:$M$17,2,FALSE),0),
  AND(Q437=13),IFERROR(VLOOKUP(入力項目!$S$15,子育て関連マスタ!$I$21:$M$22,2,FALSE),0),
  AND(Q437=16),IFERROR(VLOOKUP(入力項目!$S$16,子育て関連マスタ!$I$26:$M$28,2,FALSE),0),
  AND(Q437=19,入力項目!$S$16&lt;&gt;"高専"),IFERROR(VLOOKUP(入力項目!$S$17,子育て関連マスタ!$I$32:$M$37,2,FALSE),0),
  AND(Q437=21,入力項目!$S$16="高専"),IFERROR(VLOOKUP(入力項目!$S$17,子育て関連マスタ!$I$32:$M$37,2,FALSE),0),
  Q437&gt;=22,0
  ),0),0
) +
IF(AND(Q437&gt;=1,Q437&lt;=15),IF($D437=入力項目!$S$8,入力項目!$S$3,0),0) +
IF(AND(Q437&gt;=1,Q437&lt;=15),IF($D437=5,入力項目!$S$4,0),0) +
IF(AND(Q437&gt;=1,Q437&lt;=15),IF($D437=12,入力項目!$S$5,0),0) +
IF(AND(入力項目!$S$7=$A437,入力項目!$S$8=$D437),子育て関連マスタ!$C$14,0) +
IFERROR(IF(AND(YEAR(EDATE(DATE(入力項目!$S$7,入力項目!$S$8,1),1))=$A437,MONTH(EDATE(DATE(入力項目!$S$7,入力項目!$S$8,1),1))=$D437),子育て関連マスタ!$C$15,0),0) +
IF(AND(OR(Q437=3,Q437=5,Q437=7),$D437=11),子育て関連マスタ!$C$17,0) +
IF(AND(Q437=20,$D437=1),子育て関連マスタ!$C$18,0) +
IF(AND(Q437=20,$D437=1),
IFERROR(_xlfn.IFS(
入力項目!$S$10="男",子育て関連マスタ!$C$18,
入力項目!$S$10="女",子育て関連マスタ!$C$19
),0),0
) +
IF(AND(Q437&gt;=入力項目!$S$18,Q437&lt;=入力項目!$S$19),入力項目!$S$20,0) +
IF(AND(Q437&gt;=入力項目!$S$21,Q437&lt;=入力項目!$S$22),入力項目!$S$23,0) +
IF(AND(Q437&gt;=入力項目!$S$24,Q437&lt;=入力項目!$S$25),入力項目!$S$26,0)
)</f>
        <v>0</v>
      </c>
      <c r="AF437">
        <f ca="1">-(
_xlfn.IFS(
R437&lt;=入力項目!$S$11,0,
AND(R437&gt;=入力項目!$S$11+1,R437&lt;=3),IFERROR(VLOOKUP(入力項目!$S$12,子育て関連マスタ!$I$4:$M$5,4,FALSE),0),
AND(R437&gt;=4,R437&lt;=6),IFERROR(VLOOKUP(入力項目!$S$13,子育て関連マスタ!$I$9:$M$12,4,FALSE),0),
AND(R437&gt;=7,R437&lt;=12),IFERROR(VLOOKUP(入力項目!$S$14,子育て関連マスタ!$I$16:$M$17,4,FALSE),0),
AND(R437&gt;=13,R437&lt;=15),IFERROR(VLOOKUP(入力項目!$S$15,子育て関連マスタ!$I$21:$M$22,4,FALSE),0),
AND(R437&gt;=16,R437&lt;=18),IFERROR(VLOOKUP(入力項目!$S$16,子育て関連マスタ!$I$26:$M$28,4,FALSE),0),
AND(R437&gt;=19,R437&lt;=20,入力項目!$S$16="高専"),IFERROR(VLOOKUP(入力項目!$S$16,子育て関連マスタ!$I$26:$M$28,4,FALSE),0),
AND(R437&gt;=19,R437&lt;=20,入力項目!$S$16&lt;&gt;"高専"),IFERROR(VLOOKUP(入力項目!$S$17,子育て関連マスタ!$I$32:$M$37,4,FALSE),0),
AND(R437&gt;=21,R437&lt;=22,入力項目!$S$16="高専"),IFERROR(VLOOKUP(入力項目!$S$17,子育て関連マスタ!$I$32:$M$34,4,FALSE),0),
AND(R437&gt;=21,R437&lt;=22,入力項目!$S$16&lt;&gt;"高専"),IFERROR(VLOOKUP(入力項目!$S$17,子育て関連マスタ!$I$32:$M$34,4,FALSE),0),
R437&gt;=23,0
) +
IF($D437=4,
  IFERROR(_xlfn.IFS(
  R437&lt;=入力項目!$S$11,0,
  AND(R437=入力項目!$S$11),IFERROR(VLOOKUP(入力項目!$S$12,子育て関連マスタ!$I$4:$M$5,2,FALSE),0),
  AND(R437=4),IFERROR(VLOOKUP(入力項目!$S$13,子育て関連マスタ!$I$9:$M$12,2,FALSE),0),
  AND(R437=7),IFERROR(VLOOKUP(入力項目!$S$14,子育て関連マスタ!$I$16:$M$17,2,FALSE),0),
  AND(R437=13),IFERROR(VLOOKUP(入力項目!$S$15,子育て関連マスタ!$I$21:$M$22,2,FALSE),0),
  AND(R437=16),IFERROR(VLOOKUP(入力項目!$S$16,子育て関連マスタ!$I$26:$M$28,2,FALSE),0),
  AND(R437=19,入力項目!$S$16&lt;&gt;"高専"),IFERROR(VLOOKUP(入力項目!$S$17,子育て関連マスタ!$I$32:$M$37,2,FALSE),0),
  AND(R437=21,入力項目!$S$16="高専"),IFERROR(VLOOKUP(入力項目!$S$17,子育て関連マスタ!$I$32:$M$37,2,FALSE),0),
  R437&gt;=22,0
  ),0),0
) +
IF(AND(R437&gt;=1,R437&lt;=15),IF($D437=入力項目!$S$8,入力項目!$S$3,0),0) +
IF(AND(R437&gt;=1,R437&lt;=15),IF($D437=5,入力項目!$S$4,0),0) +
IF(AND(R437&gt;=1,R437&lt;=15),IF($D437=12,入力項目!$S$5,0),0) +
IF(AND(入力項目!$S$7=$A437,入力項目!$S$8=$D437),子育て関連マスタ!$C$14,0) +
IFERROR(IF(AND(YEAR(EDATE(DATE(入力項目!$S$7,入力項目!$S$8,1),1))=$A437,MONTH(EDATE(DATE(入力項目!$S$7,入力項目!$S$8,1),1))=$D437),子育て関連マスタ!$C$15,0),0) +
IF(AND(OR(R437=3,R437=5,R437=7),$D437=11),子育て関連マスタ!$C$17,0) +
IF(AND(R437=20,$D437=1),子育て関連マスタ!$C$18,0) +
IF(AND(R437=20,$D437=1),
IFERROR(_xlfn.IFS(
入力項目!$S$10="男",子育て関連マスタ!$C$18,
入力項目!$S$10="女",子育て関連マスタ!$C$19
),0),0
) +
IF(AND(R437&gt;=入力項目!$S$18,R437&lt;=入力項目!$S$19),入力項目!$S$20,0) +
IF(AND(R437&gt;=入力項目!$S$21,R437&lt;=入力項目!$S$22),入力項目!$S$23,0) +
IF(AND(R437&gt;=入力項目!$S$24,R437&lt;=入力項目!$S$25),入力項目!$S$26,0)
)</f>
        <v>0</v>
      </c>
      <c r="AG437">
        <f ca="1">-(
_xlfn.IFS(
S437&lt;=入力項目!$S$11,0,
AND(S437&gt;=入力項目!$S$11+1,S437&lt;=3),IFERROR(VLOOKUP(入力項目!$S$12,子育て関連マスタ!$I$4:$M$5,4,FALSE),0),
AND(S437&gt;=4,S437&lt;=6),IFERROR(VLOOKUP(入力項目!$S$13,子育て関連マスタ!$I$9:$M$12,4,FALSE),0),
AND(S437&gt;=7,S437&lt;=12),IFERROR(VLOOKUP(入力項目!$S$14,子育て関連マスタ!$I$16:$M$17,4,FALSE),0),
AND(S437&gt;=13,S437&lt;=15),IFERROR(VLOOKUP(入力項目!$S$15,子育て関連マスタ!$I$21:$M$22,4,FALSE),0),
AND(S437&gt;=16,S437&lt;=18),IFERROR(VLOOKUP(入力項目!$S$16,子育て関連マスタ!$I$26:$M$28,4,FALSE),0),
AND(S437&gt;=19,S437&lt;=20,入力項目!$S$16="高専"),IFERROR(VLOOKUP(入力項目!$S$16,子育て関連マスタ!$I$26:$M$28,4,FALSE),0),
AND(S437&gt;=19,S437&lt;=20,入力項目!$S$16&lt;&gt;"高専"),IFERROR(VLOOKUP(入力項目!$S$17,子育て関連マスタ!$I$32:$M$37,4,FALSE),0),
AND(S437&gt;=21,S437&lt;=22,入力項目!$S$16="高専"),IFERROR(VLOOKUP(入力項目!$S$17,子育て関連マスタ!$I$32:$M$34,4,FALSE),0),
AND(S437&gt;=21,S437&lt;=22,入力項目!$S$16&lt;&gt;"高専"),IFERROR(VLOOKUP(入力項目!$S$17,子育て関連マスタ!$I$32:$M$34,4,FALSE),0),
S437&gt;=23,0
) +
IF($D437=4,
  IFERROR(_xlfn.IFS(
  S437&lt;=入力項目!$S$11,0,
  AND(S437=入力項目!$S$11),IFERROR(VLOOKUP(入力項目!$S$12,子育て関連マスタ!$I$4:$M$5,2,FALSE),0),
  AND(S437=4),IFERROR(VLOOKUP(入力項目!$S$13,子育て関連マスタ!$I$9:$M$12,2,FALSE),0),
  AND(S437=7),IFERROR(VLOOKUP(入力項目!$S$14,子育て関連マスタ!$I$16:$M$17,2,FALSE),0),
  AND(S437=13),IFERROR(VLOOKUP(入力項目!$S$15,子育て関連マスタ!$I$21:$M$22,2,FALSE),0),
  AND(S437=16),IFERROR(VLOOKUP(入力項目!$S$16,子育て関連マスタ!$I$26:$M$28,2,FALSE),0),
  AND(S437=19,入力項目!$S$16&lt;&gt;"高専"),IFERROR(VLOOKUP(入力項目!$S$17,子育て関連マスタ!$I$32:$M$37,2,FALSE),0),
  AND(S437=21,入力項目!$S$16="高専"),IFERROR(VLOOKUP(入力項目!$S$17,子育て関連マスタ!$I$32:$M$37,2,FALSE),0),
  S437&gt;=22,0
  ),0),0
) +
IF(AND(S437&gt;=1,S437&lt;=15),IF($D437=入力項目!$S$8,入力項目!$S$3,0),0) +
IF(AND(S437&gt;=1,S437&lt;=15),IF($D437=5,入力項目!$S$4,0),0) +
IF(AND(S437&gt;=1,S437&lt;=15),IF($D437=12,入力項目!$S$5,0),0) +
IF(AND(入力項目!$S$7=$A437,入力項目!$S$8=$D437),子育て関連マスタ!$C$14,0) +
IFERROR(IF(AND(YEAR(EDATE(DATE(入力項目!$S$7,入力項目!$S$8,1),1))=$A437,MONTH(EDATE(DATE(入力項目!$S$7,入力項目!$S$8,1),1))=$D437),子育て関連マスタ!$C$15,0),0) +
IF(AND(OR(S437=3,S437=5,S437=7),$D437=11),子育て関連マスタ!$C$17,0) +
IF(AND(S437=20,$D437=1),子育て関連マスタ!$C$18,0) +
IF(AND(S437=20,$D437=1),
IFERROR(_xlfn.IFS(
入力項目!$S$10="男",子育て関連マスタ!$C$18,
入力項目!$S$10="女",子育て関連マスタ!$C$19
),0),0
) +
IF(AND(S437&gt;=入力項目!$S$18,S437&lt;=入力項目!$S$19),入力項目!$S$20,0) +
IF(AND(S437&gt;=入力項目!$S$21,S437&lt;=入力項目!$S$22),入力項目!$S$23,0) +
IF(AND(S437&gt;=入力項目!$S$24,S437&lt;=入力項目!$S$25),入力項目!$S$26,0)
)</f>
        <v>0</v>
      </c>
      <c r="AH437">
        <f ca="1">-(
_xlfn.IFS(
T437&lt;=入力項目!$S$11,0,
AND(T437&gt;=入力項目!$S$11+1,T437&lt;=3),IFERROR(VLOOKUP(入力項目!$S$12,子育て関連マスタ!$I$4:$M$5,4,FALSE),0),
AND(T437&gt;=4,T437&lt;=6),IFERROR(VLOOKUP(入力項目!$S$13,子育て関連マスタ!$I$9:$M$12,4,FALSE),0),
AND(T437&gt;=7,T437&lt;=12),IFERROR(VLOOKUP(入力項目!$S$14,子育て関連マスタ!$I$16:$M$17,4,FALSE),0),
AND(T437&gt;=13,T437&lt;=15),IFERROR(VLOOKUP(入力項目!$S$15,子育て関連マスタ!$I$21:$M$22,4,FALSE),0),
AND(T437&gt;=16,T437&lt;=18),IFERROR(VLOOKUP(入力項目!$S$16,子育て関連マスタ!$I$26:$M$28,4,FALSE),0),
AND(T437&gt;=19,T437&lt;=20,入力項目!$S$16="高専"),IFERROR(VLOOKUP(入力項目!$S$16,子育て関連マスタ!$I$26:$M$28,4,FALSE),0),
AND(T437&gt;=19,T437&lt;=20,入力項目!$S$16&lt;&gt;"高専"),IFERROR(VLOOKUP(入力項目!$S$17,子育て関連マスタ!$I$32:$M$37,4,FALSE),0),
AND(T437&gt;=21,T437&lt;=22,入力項目!$S$16="高専"),IFERROR(VLOOKUP(入力項目!$S$17,子育て関連マスタ!$I$32:$M$34,4,FALSE),0),
AND(T437&gt;=21,T437&lt;=22,入力項目!$S$16&lt;&gt;"高専"),IFERROR(VLOOKUP(入力項目!$S$17,子育て関連マスタ!$I$32:$M$34,4,FALSE),0),
T437&gt;=23,0
) +
IF($D437=4,
  IFERROR(_xlfn.IFS(
  T437&lt;=入力項目!$S$11,0,
  AND(T437=入力項目!$S$11),IFERROR(VLOOKUP(入力項目!$S$12,子育て関連マスタ!$I$4:$M$5,2,FALSE),0),
  AND(T437=4),IFERROR(VLOOKUP(入力項目!$S$13,子育て関連マスタ!$I$9:$M$12,2,FALSE),0),
  AND(T437=7),IFERROR(VLOOKUP(入力項目!$S$14,子育て関連マスタ!$I$16:$M$17,2,FALSE),0),
  AND(T437=13),IFERROR(VLOOKUP(入力項目!$S$15,子育て関連マスタ!$I$21:$M$22,2,FALSE),0),
  AND(T437=16),IFERROR(VLOOKUP(入力項目!$S$16,子育て関連マスタ!$I$26:$M$28,2,FALSE),0),
  AND(T437=19,入力項目!$S$16&lt;&gt;"高専"),IFERROR(VLOOKUP(入力項目!$S$17,子育て関連マスタ!$I$32:$M$37,2,FALSE),0),
  AND(T437=21,入力項目!$S$16="高専"),IFERROR(VLOOKUP(入力項目!$S$17,子育て関連マスタ!$I$32:$M$37,2,FALSE),0),
  T437&gt;=22,0
  ),0),0
) +
IF(AND(T437&gt;=1,T437&lt;=15),IF($D437=入力項目!$S$8,入力項目!$S$3,0),0) +
IF(AND(T437&gt;=1,T437&lt;=15),IF($D437=5,入力項目!$S$4,0),0) +
IF(AND(T437&gt;=1,T437&lt;=15),IF($D437=12,入力項目!$S$5,0),0) +
IF(AND(入力項目!$S$7=$A437,入力項目!$S$8=$D437),子育て関連マスタ!$C$14,0) +
IFERROR(IF(AND(YEAR(EDATE(DATE(入力項目!$S$7,入力項目!$S$8,1),1))=$A437,MONTH(EDATE(DATE(入力項目!$S$7,入力項目!$S$8,1),1))=$D437),子育て関連マスタ!$C$15,0),0) +
IF(AND(OR(T437=3,T437=5,T437=7),$D437=11),子育て関連マスタ!$C$17,0) +
IF(AND(T437=20,$D437=1),子育て関連マスタ!$C$18,0) +
IF(AND(T437=20,$D437=1),
IFERROR(_xlfn.IFS(
入力項目!$S$10="男",子育て関連マスタ!$C$18,
入力項目!$S$10="女",子育て関連マスタ!$C$19
),0),0
) +
IF(AND(T437&gt;=入力項目!$S$18,T437&lt;=入力項目!$S$19),入力項目!$S$20,0) +
IF(AND(T437&gt;=入力項目!$S$21,T437&lt;=入力項目!$S$22),入力項目!$S$23,0) +
IF(AND(T437&gt;=入力項目!$S$24,T437&lt;=入力項目!$S$25),入力項目!$S$26,0)
)</f>
        <v>0</v>
      </c>
      <c r="AI437">
        <f ca="1">-(
_xlfn.IFS(
U437&lt;=入力項目!$S$11,0,
AND(U437&gt;=入力項目!$S$11+1,U437&lt;=3),IFERROR(VLOOKUP(入力項目!$S$12,子育て関連マスタ!$I$4:$M$5,4,FALSE),0),
AND(U437&gt;=4,U437&lt;=6),IFERROR(VLOOKUP(入力項目!$S$13,子育て関連マスタ!$I$9:$M$12,4,FALSE),0),
AND(U437&gt;=7,U437&lt;=12),IFERROR(VLOOKUP(入力項目!$S$14,子育て関連マスタ!$I$16:$M$17,4,FALSE),0),
AND(U437&gt;=13,U437&lt;=15),IFERROR(VLOOKUP(入力項目!$S$15,子育て関連マスタ!$I$21:$M$22,4,FALSE),0),
AND(U437&gt;=16,U437&lt;=18),IFERROR(VLOOKUP(入力項目!$S$16,子育て関連マスタ!$I$26:$M$28,4,FALSE),0),
AND(U437&gt;=19,U437&lt;=20,入力項目!$S$16="高専"),IFERROR(VLOOKUP(入力項目!$S$16,子育て関連マスタ!$I$26:$M$28,4,FALSE),0),
AND(U437&gt;=19,U437&lt;=20,入力項目!$S$16&lt;&gt;"高専"),IFERROR(VLOOKUP(入力項目!$S$17,子育て関連マスタ!$I$32:$M$37,4,FALSE),0),
AND(U437&gt;=21,U437&lt;=22,入力項目!$S$16="高専"),IFERROR(VLOOKUP(入力項目!$S$17,子育て関連マスタ!$I$32:$M$34,4,FALSE),0),
AND(U437&gt;=21,U437&lt;=22,入力項目!$S$16&lt;&gt;"高専"),IFERROR(VLOOKUP(入力項目!$S$17,子育て関連マスタ!$I$32:$M$34,4,FALSE),0),
U437&gt;=23,0
) +
IF($D437=4,
  IFERROR(_xlfn.IFS(
  U437&lt;=入力項目!$S$11,0,
  AND(U437=入力項目!$S$11),IFERROR(VLOOKUP(入力項目!$S$12,子育て関連マスタ!$I$4:$M$5,2,FALSE),0),
  AND(U437=4),IFERROR(VLOOKUP(入力項目!$S$13,子育て関連マスタ!$I$9:$M$12,2,FALSE),0),
  AND(U437=7),IFERROR(VLOOKUP(入力項目!$S$14,子育て関連マスタ!$I$16:$M$17,2,FALSE),0),
  AND(U437=13),IFERROR(VLOOKUP(入力項目!$S$15,子育て関連マスタ!$I$21:$M$22,2,FALSE),0),
  AND(U437=16),IFERROR(VLOOKUP(入力項目!$S$16,子育て関連マスタ!$I$26:$M$28,2,FALSE),0),
  AND(U437=19,入力項目!$S$16&lt;&gt;"高専"),IFERROR(VLOOKUP(入力項目!$S$17,子育て関連マスタ!$I$32:$M$37,2,FALSE),0),
  AND(U437=21,入力項目!$S$16="高専"),IFERROR(VLOOKUP(入力項目!$S$17,子育て関連マスタ!$I$32:$M$37,2,FALSE),0),
  U437&gt;=22,0
  ),0),0
) +
IF(AND(U437&gt;=1,U437&lt;=15),IF($D437=入力項目!$S$8,入力項目!$S$3,0),0) +
IF(AND(U437&gt;=1,U437&lt;=15),IF($D437=5,入力項目!$S$4,0),0) +
IF(AND(U437&gt;=1,U437&lt;=15),IF($D437=12,入力項目!$S$5,0),0) +
IF(AND(入力項目!$S$7=$A437,入力項目!$S$8=$D437),子育て関連マスタ!$C$14,0) +
IFERROR(IF(AND(YEAR(EDATE(DATE(入力項目!$S$7,入力項目!$S$8,1),1))=$A437,MONTH(EDATE(DATE(入力項目!$S$7,入力項目!$S$8,1),1))=$D437),子育て関連マスタ!$C$15,0),0) +
IF(AND(OR(U437=3,U437=5,U437=7),$D437=11),子育て関連マスタ!$C$17,0) +
IF(AND(U437=20,$D437=1),子育て関連マスタ!$C$18,0) +
IF(AND(U437=20,$D437=1),
IFERROR(_xlfn.IFS(
入力項目!$S$10="男",子育て関連マスタ!$C$18,
入力項目!$S$10="女",子育て関連マスタ!$C$19
),0),0
) +
IF(AND(U437&gt;=入力項目!$S$18,U437&lt;=入力項目!$S$19),入力項目!$S$20,0) +
IF(AND(U437&gt;=入力項目!$S$21,U437&lt;=入力項目!$S$22),入力項目!$S$23,0) +
IF(AND(U437&gt;=入力項目!$S$24,U437&lt;=入力項目!$S$25),入力項目!$S$26,0)
)</f>
        <v>0</v>
      </c>
      <c r="AJ437" s="10">
        <f ca="1">-VLOOKUP($D437,月別収支!$A$2:$H$13,7,FALSE)</f>
        <v>-20000</v>
      </c>
    </row>
    <row r="438" spans="1:36" x14ac:dyDescent="0.4">
      <c r="A438">
        <f t="shared" ca="1" si="122"/>
        <v>2060</v>
      </c>
      <c r="B438">
        <f t="shared" ca="1" si="112"/>
        <v>2060</v>
      </c>
      <c r="C438">
        <f t="shared" ca="1" si="113"/>
        <v>36</v>
      </c>
      <c r="D438">
        <f t="shared" ca="1" si="123"/>
        <v>12</v>
      </c>
      <c r="E438" t="str">
        <f t="shared" ca="1" si="107"/>
        <v>2060年12月</v>
      </c>
      <c r="F438">
        <f ca="1">IF(OR(入力項目!$N$5&lt;$A438,AND(入力項目!$N$5=$A438,入力項目!$N$6&lt;$D438)),IF(F437=0,1,IF(G438=12,F437+1,F437)),0)</f>
        <v>36</v>
      </c>
      <c r="G438">
        <f ca="1">IF(OR(入力項目!$N$5&lt;$A438,AND(入力項目!$N$5=$A438,入力項目!$N$6&lt;$D438)),IF(G437=12,1,G437+1),0)</f>
        <v>2</v>
      </c>
      <c r="H438" t="str">
        <f t="shared" ca="1" si="108"/>
        <v>36_2</v>
      </c>
      <c r="I438">
        <f ca="1">IF(
  IFERROR(AND($C438&gt;0,MOD($C438,入力項目!$N$22)=0,$D438=入力項目!$N$23), FALSE),
  1,
  IF(
    AND(I437&gt;0,J437=12),
    IF(I437=入力項目!$N$28, 0, I437+1),
    I437
  )
)</f>
        <v>2</v>
      </c>
      <c r="J438">
        <f ca="1">IF($D438=入力項目!$N$23,1,IFERROR(J437+1,1))</f>
        <v>7</v>
      </c>
      <c r="K438" t="str">
        <f t="shared" ca="1" si="109"/>
        <v>2_7</v>
      </c>
      <c r="L438">
        <f ca="1">L437+IF(入力項目!$D$4=$D438,1,0)</f>
        <v>65</v>
      </c>
      <c r="M438" t="str">
        <f t="shared" ca="1" si="110"/>
        <v>65歳</v>
      </c>
      <c r="N438">
        <f t="shared" ca="1" si="114"/>
        <v>65</v>
      </c>
      <c r="O438" t="str">
        <f t="shared" ca="1" si="111"/>
        <v>65歳</v>
      </c>
      <c r="P438">
        <f t="shared" ca="1" si="115"/>
        <v>40</v>
      </c>
      <c r="Q438">
        <f t="shared" ca="1" si="116"/>
        <v>38</v>
      </c>
      <c r="R438">
        <f t="shared" ca="1" si="117"/>
        <v>2061</v>
      </c>
      <c r="S438">
        <f t="shared" ca="1" si="118"/>
        <v>2061</v>
      </c>
      <c r="T438">
        <f t="shared" ca="1" si="119"/>
        <v>2061</v>
      </c>
      <c r="U438">
        <f t="shared" ca="1" si="120"/>
        <v>2061</v>
      </c>
      <c r="V438" s="10">
        <f t="shared" ca="1" si="121"/>
        <v>61223425</v>
      </c>
      <c r="W438" s="10">
        <f ca="1">IF($L438&lt;その他マスタ!$B$1,VLOOKUP($D438,月別収支!$A$2:$H$13,2,FALSE),その他マスタ!$B$3)+IF(AND($L438=その他マスタ!$B$1,入力項目!$I$9="あり",$D438=入力項目!$D$4),その他マスタ!$B$2,0)</f>
        <v>150000</v>
      </c>
      <c r="X438" s="10">
        <f ca="1">-IF(入力項目!$K$5=TRUE,
IF($F438+$G438&lt;3,VLOOKUP($D438,月別収支!$A$2:$H$13,8,FALSE),0)+IFERROR(VLOOKUP($H438,住宅ローン計算!C:P,13,FALSE),0)+IF($F438&gt;1,IF(OR($G438=3,$G438=6,$G438=9,$G438=12),ROUNDUP(入力項目!$N$18/4,0),0),0),
VLOOKUP($D438,月別収支!$A$2:$H$13,8,FALSE))</f>
        <v>0</v>
      </c>
      <c r="Y438" s="10">
        <f ca="1">-VLOOKUP($D438,月別収支!$A$2:$H$13,3,FALSE)</f>
        <v>-75000</v>
      </c>
      <c r="Z438" s="10">
        <f ca="1">-VLOOKUP($D438,月別収支!$A$2:$H$13,4,FALSE)</f>
        <v>-27000</v>
      </c>
      <c r="AA438" s="10">
        <f ca="1">-VLOOKUP($D438,月別収支!$A$2:$H$13,6,FALSE)</f>
        <v>-10000</v>
      </c>
      <c r="AB438" s="10">
        <f ca="1">-(
VLOOKUP($D438,月別収支!$A$2:$H$13,5,FALSE)+IF(AND(入力項目!$I$27&lt;=$A438,ISEVEN($A438-入力項目!$I$27),入力項目!$I$28=$D438),入力項目!$I$26,0)
+IF(入力項目!$K$26=TRUE,
IFERROR(VLOOKUP($K438,マイカーローン計算!C:P,13,FALSE),0),
IFERROR(
  IF(AND($C438&gt;0,MOD($C438,入力項目!$N$22)=0,$D438=入力項目!$N$23),入力項目!$N$24,0),
 0
)
)
)</f>
        <v>-20000</v>
      </c>
      <c r="AC438" s="10">
        <f ca="1">-IF($A438&lt;入力項目!$N$33,入力項目!$N$35,IF(AND($A438=入力項目!$N$33,$D438&lt;=入力項目!$N$34),入力項目!$N$35,0))</f>
        <v>0</v>
      </c>
      <c r="AD438">
        <f ca="1">-(
_xlfn.IFS(
P438&lt;=入力項目!$S$11,0,
AND(P438&gt;=入力項目!$S$11+1,P438&lt;=3),IFERROR(VLOOKUP(入力項目!$S$12,子育て関連マスタ!$I$4:$M$5,4,FALSE),0),
AND(P438&gt;=4,P438&lt;=6),IFERROR(VLOOKUP(入力項目!$S$13,子育て関連マスタ!$I$9:$M$12,4,FALSE),0),
AND(P438&gt;=7,P438&lt;=12),IFERROR(VLOOKUP(入力項目!$S$14,子育て関連マスタ!$I$16:$M$17,4,FALSE),0),
AND(P438&gt;=13,P438&lt;=15),IFERROR(VLOOKUP(入力項目!$S$15,子育て関連マスタ!$I$21:$M$22,4,FALSE),0),
AND(P438&gt;=16,P438&lt;=18),IFERROR(VLOOKUP(入力項目!$S$16,子育て関連マスタ!$I$26:$M$28,4,FALSE),0),
AND(P438&gt;=19,P438&lt;=20,入力項目!$S$16="高専"),IFERROR(VLOOKUP(入力項目!$S$16,子育て関連マスタ!$I$26:$M$28,4,FALSE),0),
AND(P438&gt;=19,P438&lt;=20,入力項目!$S$16&lt;&gt;"高専"),IFERROR(VLOOKUP(入力項目!$S$17,子育て関連マスタ!$I$32:$M$37,4,FALSE),0),
AND(P438&gt;=21,P438&lt;=22,入力項目!$S$16="高専"),IFERROR(VLOOKUP(入力項目!$S$17,子育て関連マスタ!$I$32:$M$34,4,FALSE),0),
AND(P438&gt;=21,P438&lt;=22,入力項目!$S$16&lt;&gt;"高専"),IFERROR(VLOOKUP(入力項目!$S$17,子育て関連マスタ!$I$32:$M$34,4,FALSE),0),
P438&gt;=23,0
) +
IF($D438=4,
  IFERROR(_xlfn.IFS(
  P438&lt;=入力項目!$S$11,0,
  AND(P438=入力項目!$S$11),IFERROR(VLOOKUP(入力項目!$S$12,子育て関連マスタ!$I$4:$M$5,2,FALSE),0),
  AND(P438=4),IFERROR(VLOOKUP(入力項目!$S$13,子育て関連マスタ!$I$9:$M$12,2,FALSE),0),
  AND(P438=7),IFERROR(VLOOKUP(入力項目!$S$14,子育て関連マスタ!$I$16:$M$17,2,FALSE),0),
  AND(P438=13),IFERROR(VLOOKUP(入力項目!$S$15,子育て関連マスタ!$I$21:$M$22,2,FALSE),0),
  AND(P438=16),IFERROR(VLOOKUP(入力項目!$S$16,子育て関連マスタ!$I$26:$M$28,2,FALSE),0),
  AND(P438=19,入力項目!$S$16&lt;&gt;"高専"),IFERROR(VLOOKUP(入力項目!$S$17,子育て関連マスタ!$I$32:$M$37,2,FALSE),0),
  AND(P438=21,入力項目!$S$16="高専"),IFERROR(VLOOKUP(入力項目!$S$17,子育て関連マスタ!$I$32:$M$37,2,FALSE),0),
  P438&gt;=22,0
  ),0),0
) +
IF(AND(P438&gt;=1,P438&lt;=15),IF($D438=入力項目!$S$8,入力項目!$S$3,0),0) +
IF(AND(P438&gt;=1,P438&lt;=15),IF($D438=5,入力項目!$S$4,0),0) +
IF(AND(P438&gt;=1,P438&lt;=15),IF($D438=12,入力項目!$S$5,0),0) +
IF(AND(入力項目!$S$7=$A438,入力項目!$S$8=$D438),子育て関連マスタ!$C$14,0) +
IFERROR(IF(AND(YEAR(EDATE(DATE(入力項目!$S$7,入力項目!$S$8,1),1))=$A438,MONTH(EDATE(DATE(入力項目!$S$7,入力項目!$S$8,1),1))=$D438),子育て関連マスタ!$C$15,0),0) +
IF(AND(OR(P438=3,P438=5,P438=7),$D438=11),子育て関連マスタ!$C$17,0) +
IF(AND(P438=20,$D438=1),子育て関連マスタ!$C$18,0) +
IF(AND(P438=20,$D438=1),
IFERROR(_xlfn.IFS(
入力項目!$S$10="男",子育て関連マスタ!$C$18,
入力項目!$S$10="女",子育て関連マスタ!$C$19
),0),0
) +
IF(AND(P438&gt;=入力項目!$S$18,P438&lt;=入力項目!$S$19),入力項目!$S$20,0) +
IF(AND(P438&gt;=入力項目!$S$21,P438&lt;=入力項目!$S$22),入力項目!$S$23,0) +
IF(AND(P438&gt;=入力項目!$S$24,P438&lt;=入力項目!$S$25),入力項目!$S$26,0)
)</f>
        <v>0</v>
      </c>
      <c r="AE438">
        <f ca="1">-(
_xlfn.IFS(
Q438&lt;=入力項目!$S$11,0,
AND(Q438&gt;=入力項目!$S$11+1,Q438&lt;=3),IFERROR(VLOOKUP(入力項目!$S$12,子育て関連マスタ!$I$4:$M$5,4,FALSE),0),
AND(Q438&gt;=4,Q438&lt;=6),IFERROR(VLOOKUP(入力項目!$S$13,子育て関連マスタ!$I$9:$M$12,4,FALSE),0),
AND(Q438&gt;=7,Q438&lt;=12),IFERROR(VLOOKUP(入力項目!$S$14,子育て関連マスタ!$I$16:$M$17,4,FALSE),0),
AND(Q438&gt;=13,Q438&lt;=15),IFERROR(VLOOKUP(入力項目!$S$15,子育て関連マスタ!$I$21:$M$22,4,FALSE),0),
AND(Q438&gt;=16,Q438&lt;=18),IFERROR(VLOOKUP(入力項目!$S$16,子育て関連マスタ!$I$26:$M$28,4,FALSE),0),
AND(Q438&gt;=19,Q438&lt;=20,入力項目!$S$16="高専"),IFERROR(VLOOKUP(入力項目!$S$16,子育て関連マスタ!$I$26:$M$28,4,FALSE),0),
AND(Q438&gt;=19,Q438&lt;=20,入力項目!$S$16&lt;&gt;"高専"),IFERROR(VLOOKUP(入力項目!$S$17,子育て関連マスタ!$I$32:$M$37,4,FALSE),0),
AND(Q438&gt;=21,Q438&lt;=22,入力項目!$S$16="高専"),IFERROR(VLOOKUP(入力項目!$S$17,子育て関連マスタ!$I$32:$M$34,4,FALSE),0),
AND(Q438&gt;=21,Q438&lt;=22,入力項目!$S$16&lt;&gt;"高専"),IFERROR(VLOOKUP(入力項目!$S$17,子育て関連マスタ!$I$32:$M$34,4,FALSE),0),
Q438&gt;=23,0
) +
IF($D438=4,
  IFERROR(_xlfn.IFS(
  Q438&lt;=入力項目!$S$11,0,
  AND(Q438=入力項目!$S$11),IFERROR(VLOOKUP(入力項目!$S$12,子育て関連マスタ!$I$4:$M$5,2,FALSE),0),
  AND(Q438=4),IFERROR(VLOOKUP(入力項目!$S$13,子育て関連マスタ!$I$9:$M$12,2,FALSE),0),
  AND(Q438=7),IFERROR(VLOOKUP(入力項目!$S$14,子育て関連マスタ!$I$16:$M$17,2,FALSE),0),
  AND(Q438=13),IFERROR(VLOOKUP(入力項目!$S$15,子育て関連マスタ!$I$21:$M$22,2,FALSE),0),
  AND(Q438=16),IFERROR(VLOOKUP(入力項目!$S$16,子育て関連マスタ!$I$26:$M$28,2,FALSE),0),
  AND(Q438=19,入力項目!$S$16&lt;&gt;"高専"),IFERROR(VLOOKUP(入力項目!$S$17,子育て関連マスタ!$I$32:$M$37,2,FALSE),0),
  AND(Q438=21,入力項目!$S$16="高専"),IFERROR(VLOOKUP(入力項目!$S$17,子育て関連マスタ!$I$32:$M$37,2,FALSE),0),
  Q438&gt;=22,0
  ),0),0
) +
IF(AND(Q438&gt;=1,Q438&lt;=15),IF($D438=入力項目!$S$8,入力項目!$S$3,0),0) +
IF(AND(Q438&gt;=1,Q438&lt;=15),IF($D438=5,入力項目!$S$4,0),0) +
IF(AND(Q438&gt;=1,Q438&lt;=15),IF($D438=12,入力項目!$S$5,0),0) +
IF(AND(入力項目!$S$7=$A438,入力項目!$S$8=$D438),子育て関連マスタ!$C$14,0) +
IFERROR(IF(AND(YEAR(EDATE(DATE(入力項目!$S$7,入力項目!$S$8,1),1))=$A438,MONTH(EDATE(DATE(入力項目!$S$7,入力項目!$S$8,1),1))=$D438),子育て関連マスタ!$C$15,0),0) +
IF(AND(OR(Q438=3,Q438=5,Q438=7),$D438=11),子育て関連マスタ!$C$17,0) +
IF(AND(Q438=20,$D438=1),子育て関連マスタ!$C$18,0) +
IF(AND(Q438=20,$D438=1),
IFERROR(_xlfn.IFS(
入力項目!$S$10="男",子育て関連マスタ!$C$18,
入力項目!$S$10="女",子育て関連マスタ!$C$19
),0),0
) +
IF(AND(Q438&gt;=入力項目!$S$18,Q438&lt;=入力項目!$S$19),入力項目!$S$20,0) +
IF(AND(Q438&gt;=入力項目!$S$21,Q438&lt;=入力項目!$S$22),入力項目!$S$23,0) +
IF(AND(Q438&gt;=入力項目!$S$24,Q438&lt;=入力項目!$S$25),入力項目!$S$26,0)
)</f>
        <v>0</v>
      </c>
      <c r="AF438">
        <f ca="1">-(
_xlfn.IFS(
R438&lt;=入力項目!$S$11,0,
AND(R438&gt;=入力項目!$S$11+1,R438&lt;=3),IFERROR(VLOOKUP(入力項目!$S$12,子育て関連マスタ!$I$4:$M$5,4,FALSE),0),
AND(R438&gt;=4,R438&lt;=6),IFERROR(VLOOKUP(入力項目!$S$13,子育て関連マスタ!$I$9:$M$12,4,FALSE),0),
AND(R438&gt;=7,R438&lt;=12),IFERROR(VLOOKUP(入力項目!$S$14,子育て関連マスタ!$I$16:$M$17,4,FALSE),0),
AND(R438&gt;=13,R438&lt;=15),IFERROR(VLOOKUP(入力項目!$S$15,子育て関連マスタ!$I$21:$M$22,4,FALSE),0),
AND(R438&gt;=16,R438&lt;=18),IFERROR(VLOOKUP(入力項目!$S$16,子育て関連マスタ!$I$26:$M$28,4,FALSE),0),
AND(R438&gt;=19,R438&lt;=20,入力項目!$S$16="高専"),IFERROR(VLOOKUP(入力項目!$S$16,子育て関連マスタ!$I$26:$M$28,4,FALSE),0),
AND(R438&gt;=19,R438&lt;=20,入力項目!$S$16&lt;&gt;"高専"),IFERROR(VLOOKUP(入力項目!$S$17,子育て関連マスタ!$I$32:$M$37,4,FALSE),0),
AND(R438&gt;=21,R438&lt;=22,入力項目!$S$16="高専"),IFERROR(VLOOKUP(入力項目!$S$17,子育て関連マスタ!$I$32:$M$34,4,FALSE),0),
AND(R438&gt;=21,R438&lt;=22,入力項目!$S$16&lt;&gt;"高専"),IFERROR(VLOOKUP(入力項目!$S$17,子育て関連マスタ!$I$32:$M$34,4,FALSE),0),
R438&gt;=23,0
) +
IF($D438=4,
  IFERROR(_xlfn.IFS(
  R438&lt;=入力項目!$S$11,0,
  AND(R438=入力項目!$S$11),IFERROR(VLOOKUP(入力項目!$S$12,子育て関連マスタ!$I$4:$M$5,2,FALSE),0),
  AND(R438=4),IFERROR(VLOOKUP(入力項目!$S$13,子育て関連マスタ!$I$9:$M$12,2,FALSE),0),
  AND(R438=7),IFERROR(VLOOKUP(入力項目!$S$14,子育て関連マスタ!$I$16:$M$17,2,FALSE),0),
  AND(R438=13),IFERROR(VLOOKUP(入力項目!$S$15,子育て関連マスタ!$I$21:$M$22,2,FALSE),0),
  AND(R438=16),IFERROR(VLOOKUP(入力項目!$S$16,子育て関連マスタ!$I$26:$M$28,2,FALSE),0),
  AND(R438=19,入力項目!$S$16&lt;&gt;"高専"),IFERROR(VLOOKUP(入力項目!$S$17,子育て関連マスタ!$I$32:$M$37,2,FALSE),0),
  AND(R438=21,入力項目!$S$16="高専"),IFERROR(VLOOKUP(入力項目!$S$17,子育て関連マスタ!$I$32:$M$37,2,FALSE),0),
  R438&gt;=22,0
  ),0),0
) +
IF(AND(R438&gt;=1,R438&lt;=15),IF($D438=入力項目!$S$8,入力項目!$S$3,0),0) +
IF(AND(R438&gt;=1,R438&lt;=15),IF($D438=5,入力項目!$S$4,0),0) +
IF(AND(R438&gt;=1,R438&lt;=15),IF($D438=12,入力項目!$S$5,0),0) +
IF(AND(入力項目!$S$7=$A438,入力項目!$S$8=$D438),子育て関連マスタ!$C$14,0) +
IFERROR(IF(AND(YEAR(EDATE(DATE(入力項目!$S$7,入力項目!$S$8,1),1))=$A438,MONTH(EDATE(DATE(入力項目!$S$7,入力項目!$S$8,1),1))=$D438),子育て関連マスタ!$C$15,0),0) +
IF(AND(OR(R438=3,R438=5,R438=7),$D438=11),子育て関連マスタ!$C$17,0) +
IF(AND(R438=20,$D438=1),子育て関連マスタ!$C$18,0) +
IF(AND(R438=20,$D438=1),
IFERROR(_xlfn.IFS(
入力項目!$S$10="男",子育て関連マスタ!$C$18,
入力項目!$S$10="女",子育て関連マスタ!$C$19
),0),0
) +
IF(AND(R438&gt;=入力項目!$S$18,R438&lt;=入力項目!$S$19),入力項目!$S$20,0) +
IF(AND(R438&gt;=入力項目!$S$21,R438&lt;=入力項目!$S$22),入力項目!$S$23,0) +
IF(AND(R438&gt;=入力項目!$S$24,R438&lt;=入力項目!$S$25),入力項目!$S$26,0)
)</f>
        <v>0</v>
      </c>
      <c r="AG438">
        <f ca="1">-(
_xlfn.IFS(
S438&lt;=入力項目!$S$11,0,
AND(S438&gt;=入力項目!$S$11+1,S438&lt;=3),IFERROR(VLOOKUP(入力項目!$S$12,子育て関連マスタ!$I$4:$M$5,4,FALSE),0),
AND(S438&gt;=4,S438&lt;=6),IFERROR(VLOOKUP(入力項目!$S$13,子育て関連マスタ!$I$9:$M$12,4,FALSE),0),
AND(S438&gt;=7,S438&lt;=12),IFERROR(VLOOKUP(入力項目!$S$14,子育て関連マスタ!$I$16:$M$17,4,FALSE),0),
AND(S438&gt;=13,S438&lt;=15),IFERROR(VLOOKUP(入力項目!$S$15,子育て関連マスタ!$I$21:$M$22,4,FALSE),0),
AND(S438&gt;=16,S438&lt;=18),IFERROR(VLOOKUP(入力項目!$S$16,子育て関連マスタ!$I$26:$M$28,4,FALSE),0),
AND(S438&gt;=19,S438&lt;=20,入力項目!$S$16="高専"),IFERROR(VLOOKUP(入力項目!$S$16,子育て関連マスタ!$I$26:$M$28,4,FALSE),0),
AND(S438&gt;=19,S438&lt;=20,入力項目!$S$16&lt;&gt;"高専"),IFERROR(VLOOKUP(入力項目!$S$17,子育て関連マスタ!$I$32:$M$37,4,FALSE),0),
AND(S438&gt;=21,S438&lt;=22,入力項目!$S$16="高専"),IFERROR(VLOOKUP(入力項目!$S$17,子育て関連マスタ!$I$32:$M$34,4,FALSE),0),
AND(S438&gt;=21,S438&lt;=22,入力項目!$S$16&lt;&gt;"高専"),IFERROR(VLOOKUP(入力項目!$S$17,子育て関連マスタ!$I$32:$M$34,4,FALSE),0),
S438&gt;=23,0
) +
IF($D438=4,
  IFERROR(_xlfn.IFS(
  S438&lt;=入力項目!$S$11,0,
  AND(S438=入力項目!$S$11),IFERROR(VLOOKUP(入力項目!$S$12,子育て関連マスタ!$I$4:$M$5,2,FALSE),0),
  AND(S438=4),IFERROR(VLOOKUP(入力項目!$S$13,子育て関連マスタ!$I$9:$M$12,2,FALSE),0),
  AND(S438=7),IFERROR(VLOOKUP(入力項目!$S$14,子育て関連マスタ!$I$16:$M$17,2,FALSE),0),
  AND(S438=13),IFERROR(VLOOKUP(入力項目!$S$15,子育て関連マスタ!$I$21:$M$22,2,FALSE),0),
  AND(S438=16),IFERROR(VLOOKUP(入力項目!$S$16,子育て関連マスタ!$I$26:$M$28,2,FALSE),0),
  AND(S438=19,入力項目!$S$16&lt;&gt;"高専"),IFERROR(VLOOKUP(入力項目!$S$17,子育て関連マスタ!$I$32:$M$37,2,FALSE),0),
  AND(S438=21,入力項目!$S$16="高専"),IFERROR(VLOOKUP(入力項目!$S$17,子育て関連マスタ!$I$32:$M$37,2,FALSE),0),
  S438&gt;=22,0
  ),0),0
) +
IF(AND(S438&gt;=1,S438&lt;=15),IF($D438=入力項目!$S$8,入力項目!$S$3,0),0) +
IF(AND(S438&gt;=1,S438&lt;=15),IF($D438=5,入力項目!$S$4,0),0) +
IF(AND(S438&gt;=1,S438&lt;=15),IF($D438=12,入力項目!$S$5,0),0) +
IF(AND(入力項目!$S$7=$A438,入力項目!$S$8=$D438),子育て関連マスタ!$C$14,0) +
IFERROR(IF(AND(YEAR(EDATE(DATE(入力項目!$S$7,入力項目!$S$8,1),1))=$A438,MONTH(EDATE(DATE(入力項目!$S$7,入力項目!$S$8,1),1))=$D438),子育て関連マスタ!$C$15,0),0) +
IF(AND(OR(S438=3,S438=5,S438=7),$D438=11),子育て関連マスタ!$C$17,0) +
IF(AND(S438=20,$D438=1),子育て関連マスタ!$C$18,0) +
IF(AND(S438=20,$D438=1),
IFERROR(_xlfn.IFS(
入力項目!$S$10="男",子育て関連マスタ!$C$18,
入力項目!$S$10="女",子育て関連マスタ!$C$19
),0),0
) +
IF(AND(S438&gt;=入力項目!$S$18,S438&lt;=入力項目!$S$19),入力項目!$S$20,0) +
IF(AND(S438&gt;=入力項目!$S$21,S438&lt;=入力項目!$S$22),入力項目!$S$23,0) +
IF(AND(S438&gt;=入力項目!$S$24,S438&lt;=入力項目!$S$25),入力項目!$S$26,0)
)</f>
        <v>0</v>
      </c>
      <c r="AH438">
        <f ca="1">-(
_xlfn.IFS(
T438&lt;=入力項目!$S$11,0,
AND(T438&gt;=入力項目!$S$11+1,T438&lt;=3),IFERROR(VLOOKUP(入力項目!$S$12,子育て関連マスタ!$I$4:$M$5,4,FALSE),0),
AND(T438&gt;=4,T438&lt;=6),IFERROR(VLOOKUP(入力項目!$S$13,子育て関連マスタ!$I$9:$M$12,4,FALSE),0),
AND(T438&gt;=7,T438&lt;=12),IFERROR(VLOOKUP(入力項目!$S$14,子育て関連マスタ!$I$16:$M$17,4,FALSE),0),
AND(T438&gt;=13,T438&lt;=15),IFERROR(VLOOKUP(入力項目!$S$15,子育て関連マスタ!$I$21:$M$22,4,FALSE),0),
AND(T438&gt;=16,T438&lt;=18),IFERROR(VLOOKUP(入力項目!$S$16,子育て関連マスタ!$I$26:$M$28,4,FALSE),0),
AND(T438&gt;=19,T438&lt;=20,入力項目!$S$16="高専"),IFERROR(VLOOKUP(入力項目!$S$16,子育て関連マスタ!$I$26:$M$28,4,FALSE),0),
AND(T438&gt;=19,T438&lt;=20,入力項目!$S$16&lt;&gt;"高専"),IFERROR(VLOOKUP(入力項目!$S$17,子育て関連マスタ!$I$32:$M$37,4,FALSE),0),
AND(T438&gt;=21,T438&lt;=22,入力項目!$S$16="高専"),IFERROR(VLOOKUP(入力項目!$S$17,子育て関連マスタ!$I$32:$M$34,4,FALSE),0),
AND(T438&gt;=21,T438&lt;=22,入力項目!$S$16&lt;&gt;"高専"),IFERROR(VLOOKUP(入力項目!$S$17,子育て関連マスタ!$I$32:$M$34,4,FALSE),0),
T438&gt;=23,0
) +
IF($D438=4,
  IFERROR(_xlfn.IFS(
  T438&lt;=入力項目!$S$11,0,
  AND(T438=入力項目!$S$11),IFERROR(VLOOKUP(入力項目!$S$12,子育て関連マスタ!$I$4:$M$5,2,FALSE),0),
  AND(T438=4),IFERROR(VLOOKUP(入力項目!$S$13,子育て関連マスタ!$I$9:$M$12,2,FALSE),0),
  AND(T438=7),IFERROR(VLOOKUP(入力項目!$S$14,子育て関連マスタ!$I$16:$M$17,2,FALSE),0),
  AND(T438=13),IFERROR(VLOOKUP(入力項目!$S$15,子育て関連マスタ!$I$21:$M$22,2,FALSE),0),
  AND(T438=16),IFERROR(VLOOKUP(入力項目!$S$16,子育て関連マスタ!$I$26:$M$28,2,FALSE),0),
  AND(T438=19,入力項目!$S$16&lt;&gt;"高専"),IFERROR(VLOOKUP(入力項目!$S$17,子育て関連マスタ!$I$32:$M$37,2,FALSE),0),
  AND(T438=21,入力項目!$S$16="高専"),IFERROR(VLOOKUP(入力項目!$S$17,子育て関連マスタ!$I$32:$M$37,2,FALSE),0),
  T438&gt;=22,0
  ),0),0
) +
IF(AND(T438&gt;=1,T438&lt;=15),IF($D438=入力項目!$S$8,入力項目!$S$3,0),0) +
IF(AND(T438&gt;=1,T438&lt;=15),IF($D438=5,入力項目!$S$4,0),0) +
IF(AND(T438&gt;=1,T438&lt;=15),IF($D438=12,入力項目!$S$5,0),0) +
IF(AND(入力項目!$S$7=$A438,入力項目!$S$8=$D438),子育て関連マスタ!$C$14,0) +
IFERROR(IF(AND(YEAR(EDATE(DATE(入力項目!$S$7,入力項目!$S$8,1),1))=$A438,MONTH(EDATE(DATE(入力項目!$S$7,入力項目!$S$8,1),1))=$D438),子育て関連マスタ!$C$15,0),0) +
IF(AND(OR(T438=3,T438=5,T438=7),$D438=11),子育て関連マスタ!$C$17,0) +
IF(AND(T438=20,$D438=1),子育て関連マスタ!$C$18,0) +
IF(AND(T438=20,$D438=1),
IFERROR(_xlfn.IFS(
入力項目!$S$10="男",子育て関連マスタ!$C$18,
入力項目!$S$10="女",子育て関連マスタ!$C$19
),0),0
) +
IF(AND(T438&gt;=入力項目!$S$18,T438&lt;=入力項目!$S$19),入力項目!$S$20,0) +
IF(AND(T438&gt;=入力項目!$S$21,T438&lt;=入力項目!$S$22),入力項目!$S$23,0) +
IF(AND(T438&gt;=入力項目!$S$24,T438&lt;=入力項目!$S$25),入力項目!$S$26,0)
)</f>
        <v>0</v>
      </c>
      <c r="AI438">
        <f ca="1">-(
_xlfn.IFS(
U438&lt;=入力項目!$S$11,0,
AND(U438&gt;=入力項目!$S$11+1,U438&lt;=3),IFERROR(VLOOKUP(入力項目!$S$12,子育て関連マスタ!$I$4:$M$5,4,FALSE),0),
AND(U438&gt;=4,U438&lt;=6),IFERROR(VLOOKUP(入力項目!$S$13,子育て関連マスタ!$I$9:$M$12,4,FALSE),0),
AND(U438&gt;=7,U438&lt;=12),IFERROR(VLOOKUP(入力項目!$S$14,子育て関連マスタ!$I$16:$M$17,4,FALSE),0),
AND(U438&gt;=13,U438&lt;=15),IFERROR(VLOOKUP(入力項目!$S$15,子育て関連マスタ!$I$21:$M$22,4,FALSE),0),
AND(U438&gt;=16,U438&lt;=18),IFERROR(VLOOKUP(入力項目!$S$16,子育て関連マスタ!$I$26:$M$28,4,FALSE),0),
AND(U438&gt;=19,U438&lt;=20,入力項目!$S$16="高専"),IFERROR(VLOOKUP(入力項目!$S$16,子育て関連マスタ!$I$26:$M$28,4,FALSE),0),
AND(U438&gt;=19,U438&lt;=20,入力項目!$S$16&lt;&gt;"高専"),IFERROR(VLOOKUP(入力項目!$S$17,子育て関連マスタ!$I$32:$M$37,4,FALSE),0),
AND(U438&gt;=21,U438&lt;=22,入力項目!$S$16="高専"),IFERROR(VLOOKUP(入力項目!$S$17,子育て関連マスタ!$I$32:$M$34,4,FALSE),0),
AND(U438&gt;=21,U438&lt;=22,入力項目!$S$16&lt;&gt;"高専"),IFERROR(VLOOKUP(入力項目!$S$17,子育て関連マスタ!$I$32:$M$34,4,FALSE),0),
U438&gt;=23,0
) +
IF($D438=4,
  IFERROR(_xlfn.IFS(
  U438&lt;=入力項目!$S$11,0,
  AND(U438=入力項目!$S$11),IFERROR(VLOOKUP(入力項目!$S$12,子育て関連マスタ!$I$4:$M$5,2,FALSE),0),
  AND(U438=4),IFERROR(VLOOKUP(入力項目!$S$13,子育て関連マスタ!$I$9:$M$12,2,FALSE),0),
  AND(U438=7),IFERROR(VLOOKUP(入力項目!$S$14,子育て関連マスタ!$I$16:$M$17,2,FALSE),0),
  AND(U438=13),IFERROR(VLOOKUP(入力項目!$S$15,子育て関連マスタ!$I$21:$M$22,2,FALSE),0),
  AND(U438=16),IFERROR(VLOOKUP(入力項目!$S$16,子育て関連マスタ!$I$26:$M$28,2,FALSE),0),
  AND(U438=19,入力項目!$S$16&lt;&gt;"高専"),IFERROR(VLOOKUP(入力項目!$S$17,子育て関連マスタ!$I$32:$M$37,2,FALSE),0),
  AND(U438=21,入力項目!$S$16="高専"),IFERROR(VLOOKUP(入力項目!$S$17,子育て関連マスタ!$I$32:$M$37,2,FALSE),0),
  U438&gt;=22,0
  ),0),0
) +
IF(AND(U438&gt;=1,U438&lt;=15),IF($D438=入力項目!$S$8,入力項目!$S$3,0),0) +
IF(AND(U438&gt;=1,U438&lt;=15),IF($D438=5,入力項目!$S$4,0),0) +
IF(AND(U438&gt;=1,U438&lt;=15),IF($D438=12,入力項目!$S$5,0),0) +
IF(AND(入力項目!$S$7=$A438,入力項目!$S$8=$D438),子育て関連マスタ!$C$14,0) +
IFERROR(IF(AND(YEAR(EDATE(DATE(入力項目!$S$7,入力項目!$S$8,1),1))=$A438,MONTH(EDATE(DATE(入力項目!$S$7,入力項目!$S$8,1),1))=$D438),子育て関連マスタ!$C$15,0),0) +
IF(AND(OR(U438=3,U438=5,U438=7),$D438=11),子育て関連マスタ!$C$17,0) +
IF(AND(U438=20,$D438=1),子育て関連マスタ!$C$18,0) +
IF(AND(U438=20,$D438=1),
IFERROR(_xlfn.IFS(
入力項目!$S$10="男",子育て関連マスタ!$C$18,
入力項目!$S$10="女",子育て関連マスタ!$C$19
),0),0
) +
IF(AND(U438&gt;=入力項目!$S$18,U438&lt;=入力項目!$S$19),入力項目!$S$20,0) +
IF(AND(U438&gt;=入力項目!$S$21,U438&lt;=入力項目!$S$22),入力項目!$S$23,0) +
IF(AND(U438&gt;=入力項目!$S$24,U438&lt;=入力項目!$S$25),入力項目!$S$26,0)
)</f>
        <v>0</v>
      </c>
      <c r="AJ438" s="10">
        <f ca="1">-VLOOKUP($D438,月別収支!$A$2:$H$13,7,FALSE)</f>
        <v>-20000</v>
      </c>
    </row>
    <row r="439" spans="1:36" x14ac:dyDescent="0.4">
      <c r="A439">
        <f t="shared" ca="1" si="122"/>
        <v>2061</v>
      </c>
      <c r="B439">
        <f t="shared" ca="1" si="112"/>
        <v>2060</v>
      </c>
      <c r="C439">
        <f t="shared" ca="1" si="113"/>
        <v>37</v>
      </c>
      <c r="D439">
        <f t="shared" ca="1" si="123"/>
        <v>1</v>
      </c>
      <c r="E439" t="str">
        <f t="shared" ca="1" si="107"/>
        <v>2061年1月</v>
      </c>
      <c r="F439">
        <f ca="1">IF(OR(入力項目!$N$5&lt;$A439,AND(入力項目!$N$5=$A439,入力項目!$N$6&lt;$D439)),IF(F438=0,1,IF(G439=12,F438+1,F438)),0)</f>
        <v>36</v>
      </c>
      <c r="G439">
        <f ca="1">IF(OR(入力項目!$N$5&lt;$A439,AND(入力項目!$N$5=$A439,入力項目!$N$6&lt;$D439)),IF(G438=12,1,G438+1),0)</f>
        <v>3</v>
      </c>
      <c r="H439" t="str">
        <f t="shared" ca="1" si="108"/>
        <v>36_3</v>
      </c>
      <c r="I439">
        <f ca="1">IF(
  IFERROR(AND($C439&gt;0,MOD($C439,入力項目!$N$22)=0,$D439=入力項目!$N$23), FALSE),
  1,
  IF(
    AND(I438&gt;0,J438=12),
    IF(I438=入力項目!$N$28, 0, I438+1),
    I438
  )
)</f>
        <v>2</v>
      </c>
      <c r="J439">
        <f ca="1">IF($D439=入力項目!$N$23,1,IFERROR(J438+1,1))</f>
        <v>8</v>
      </c>
      <c r="K439" t="str">
        <f t="shared" ca="1" si="109"/>
        <v>2_8</v>
      </c>
      <c r="L439">
        <f ca="1">L438+IF(入力項目!$D$4=$D439,1,0)</f>
        <v>65</v>
      </c>
      <c r="M439" t="str">
        <f t="shared" ca="1" si="110"/>
        <v>65歳</v>
      </c>
      <c r="N439">
        <f t="shared" ca="1" si="114"/>
        <v>66</v>
      </c>
      <c r="O439" t="str">
        <f t="shared" ca="1" si="111"/>
        <v>66歳</v>
      </c>
      <c r="P439">
        <f t="shared" ca="1" si="115"/>
        <v>40</v>
      </c>
      <c r="Q439">
        <f t="shared" ca="1" si="116"/>
        <v>38</v>
      </c>
      <c r="R439">
        <f t="shared" ca="1" si="117"/>
        <v>2061</v>
      </c>
      <c r="S439">
        <f t="shared" ca="1" si="118"/>
        <v>2061</v>
      </c>
      <c r="T439">
        <f t="shared" ca="1" si="119"/>
        <v>2061</v>
      </c>
      <c r="U439">
        <f t="shared" ca="1" si="120"/>
        <v>2061</v>
      </c>
      <c r="V439" s="10">
        <f t="shared" ca="1" si="121"/>
        <v>61183925</v>
      </c>
      <c r="W439" s="10">
        <f ca="1">IF($L439&lt;その他マスタ!$B$1,VLOOKUP($D439,月別収支!$A$2:$H$13,2,FALSE),その他マスタ!$B$3)+IF(AND($L439=その他マスタ!$B$1,入力項目!$I$9="あり",$D439=入力項目!$D$4),その他マスタ!$B$2,0)</f>
        <v>150000</v>
      </c>
      <c r="X439" s="10">
        <f ca="1">-IF(入力項目!$K$5=TRUE,
IF($F439+$G439&lt;3,VLOOKUP($D439,月別収支!$A$2:$H$13,8,FALSE),0)+IFERROR(VLOOKUP($H439,住宅ローン計算!C:P,13,FALSE),0)+IF($F439&gt;1,IF(OR($G439=3,$G439=6,$G439=9,$G439=12),ROUNDUP(入力項目!$N$18/4,0),0),0),
VLOOKUP($D439,月別収支!$A$2:$H$13,8,FALSE))</f>
        <v>-37500</v>
      </c>
      <c r="Y439" s="10">
        <f ca="1">-VLOOKUP($D439,月別収支!$A$2:$H$13,3,FALSE)</f>
        <v>-75000</v>
      </c>
      <c r="Z439" s="10">
        <f ca="1">-VLOOKUP($D439,月別収支!$A$2:$H$13,4,FALSE)</f>
        <v>-27000</v>
      </c>
      <c r="AA439" s="10">
        <f ca="1">-VLOOKUP($D439,月別収支!$A$2:$H$13,6,FALSE)</f>
        <v>-10000</v>
      </c>
      <c r="AB439" s="10">
        <f ca="1">-(
VLOOKUP($D439,月別収支!$A$2:$H$13,5,FALSE)+IF(AND(入力項目!$I$27&lt;=$A439,ISEVEN($A439-入力項目!$I$27),入力項目!$I$28=$D439),入力項目!$I$26,0)
+IF(入力項目!$K$26=TRUE,
IFERROR(VLOOKUP($K439,マイカーローン計算!C:P,13,FALSE),0),
IFERROR(
  IF(AND($C439&gt;0,MOD($C439,入力項目!$N$22)=0,$D439=入力項目!$N$23),入力項目!$N$24,0),
 0
)
)
)</f>
        <v>-20000</v>
      </c>
      <c r="AC439" s="10">
        <f ca="1">-IF($A439&lt;入力項目!$N$33,入力項目!$N$35,IF(AND($A439=入力項目!$N$33,$D439&lt;=入力項目!$N$34),入力項目!$N$35,0))</f>
        <v>0</v>
      </c>
      <c r="AD439">
        <f ca="1">-(
_xlfn.IFS(
P439&lt;=入力項目!$S$11,0,
AND(P439&gt;=入力項目!$S$11+1,P439&lt;=3),IFERROR(VLOOKUP(入力項目!$S$12,子育て関連マスタ!$I$4:$M$5,4,FALSE),0),
AND(P439&gt;=4,P439&lt;=6),IFERROR(VLOOKUP(入力項目!$S$13,子育て関連マスタ!$I$9:$M$12,4,FALSE),0),
AND(P439&gt;=7,P439&lt;=12),IFERROR(VLOOKUP(入力項目!$S$14,子育て関連マスタ!$I$16:$M$17,4,FALSE),0),
AND(P439&gt;=13,P439&lt;=15),IFERROR(VLOOKUP(入力項目!$S$15,子育て関連マスタ!$I$21:$M$22,4,FALSE),0),
AND(P439&gt;=16,P439&lt;=18),IFERROR(VLOOKUP(入力項目!$S$16,子育て関連マスタ!$I$26:$M$28,4,FALSE),0),
AND(P439&gt;=19,P439&lt;=20,入力項目!$S$16="高専"),IFERROR(VLOOKUP(入力項目!$S$16,子育て関連マスタ!$I$26:$M$28,4,FALSE),0),
AND(P439&gt;=19,P439&lt;=20,入力項目!$S$16&lt;&gt;"高専"),IFERROR(VLOOKUP(入力項目!$S$17,子育て関連マスタ!$I$32:$M$37,4,FALSE),0),
AND(P439&gt;=21,P439&lt;=22,入力項目!$S$16="高専"),IFERROR(VLOOKUP(入力項目!$S$17,子育て関連マスタ!$I$32:$M$34,4,FALSE),0),
AND(P439&gt;=21,P439&lt;=22,入力項目!$S$16&lt;&gt;"高専"),IFERROR(VLOOKUP(入力項目!$S$17,子育て関連マスタ!$I$32:$M$34,4,FALSE),0),
P439&gt;=23,0
) +
IF($D439=4,
  IFERROR(_xlfn.IFS(
  P439&lt;=入力項目!$S$11,0,
  AND(P439=入力項目!$S$11),IFERROR(VLOOKUP(入力項目!$S$12,子育て関連マスタ!$I$4:$M$5,2,FALSE),0),
  AND(P439=4),IFERROR(VLOOKUP(入力項目!$S$13,子育て関連マスタ!$I$9:$M$12,2,FALSE),0),
  AND(P439=7),IFERROR(VLOOKUP(入力項目!$S$14,子育て関連マスタ!$I$16:$M$17,2,FALSE),0),
  AND(P439=13),IFERROR(VLOOKUP(入力項目!$S$15,子育て関連マスタ!$I$21:$M$22,2,FALSE),0),
  AND(P439=16),IFERROR(VLOOKUP(入力項目!$S$16,子育て関連マスタ!$I$26:$M$28,2,FALSE),0),
  AND(P439=19,入力項目!$S$16&lt;&gt;"高専"),IFERROR(VLOOKUP(入力項目!$S$17,子育て関連マスタ!$I$32:$M$37,2,FALSE),0),
  AND(P439=21,入力項目!$S$16="高専"),IFERROR(VLOOKUP(入力項目!$S$17,子育て関連マスタ!$I$32:$M$37,2,FALSE),0),
  P439&gt;=22,0
  ),0),0
) +
IF(AND(P439&gt;=1,P439&lt;=15),IF($D439=入力項目!$S$8,入力項目!$S$3,0),0) +
IF(AND(P439&gt;=1,P439&lt;=15),IF($D439=5,入力項目!$S$4,0),0) +
IF(AND(P439&gt;=1,P439&lt;=15),IF($D439=12,入力項目!$S$5,0),0) +
IF(AND(入力項目!$S$7=$A439,入力項目!$S$8=$D439),子育て関連マスタ!$C$14,0) +
IFERROR(IF(AND(YEAR(EDATE(DATE(入力項目!$S$7,入力項目!$S$8,1),1))=$A439,MONTH(EDATE(DATE(入力項目!$S$7,入力項目!$S$8,1),1))=$D439),子育て関連マスタ!$C$15,0),0) +
IF(AND(OR(P439=3,P439=5,P439=7),$D439=11),子育て関連マスタ!$C$17,0) +
IF(AND(P439=20,$D439=1),子育て関連マスタ!$C$18,0) +
IF(AND(P439=20,$D439=1),
IFERROR(_xlfn.IFS(
入力項目!$S$10="男",子育て関連マスタ!$C$18,
入力項目!$S$10="女",子育て関連マスタ!$C$19
),0),0
) +
IF(AND(P439&gt;=入力項目!$S$18,P439&lt;=入力項目!$S$19),入力項目!$S$20,0) +
IF(AND(P439&gt;=入力項目!$S$21,P439&lt;=入力項目!$S$22),入力項目!$S$23,0) +
IF(AND(P439&gt;=入力項目!$S$24,P439&lt;=入力項目!$S$25),入力項目!$S$26,0)
)</f>
        <v>0</v>
      </c>
      <c r="AE439">
        <f ca="1">-(
_xlfn.IFS(
Q439&lt;=入力項目!$S$11,0,
AND(Q439&gt;=入力項目!$S$11+1,Q439&lt;=3),IFERROR(VLOOKUP(入力項目!$S$12,子育て関連マスタ!$I$4:$M$5,4,FALSE),0),
AND(Q439&gt;=4,Q439&lt;=6),IFERROR(VLOOKUP(入力項目!$S$13,子育て関連マスタ!$I$9:$M$12,4,FALSE),0),
AND(Q439&gt;=7,Q439&lt;=12),IFERROR(VLOOKUP(入力項目!$S$14,子育て関連マスタ!$I$16:$M$17,4,FALSE),0),
AND(Q439&gt;=13,Q439&lt;=15),IFERROR(VLOOKUP(入力項目!$S$15,子育て関連マスタ!$I$21:$M$22,4,FALSE),0),
AND(Q439&gt;=16,Q439&lt;=18),IFERROR(VLOOKUP(入力項目!$S$16,子育て関連マスタ!$I$26:$M$28,4,FALSE),0),
AND(Q439&gt;=19,Q439&lt;=20,入力項目!$S$16="高専"),IFERROR(VLOOKUP(入力項目!$S$16,子育て関連マスタ!$I$26:$M$28,4,FALSE),0),
AND(Q439&gt;=19,Q439&lt;=20,入力項目!$S$16&lt;&gt;"高専"),IFERROR(VLOOKUP(入力項目!$S$17,子育て関連マスタ!$I$32:$M$37,4,FALSE),0),
AND(Q439&gt;=21,Q439&lt;=22,入力項目!$S$16="高専"),IFERROR(VLOOKUP(入力項目!$S$17,子育て関連マスタ!$I$32:$M$34,4,FALSE),0),
AND(Q439&gt;=21,Q439&lt;=22,入力項目!$S$16&lt;&gt;"高専"),IFERROR(VLOOKUP(入力項目!$S$17,子育て関連マスタ!$I$32:$M$34,4,FALSE),0),
Q439&gt;=23,0
) +
IF($D439=4,
  IFERROR(_xlfn.IFS(
  Q439&lt;=入力項目!$S$11,0,
  AND(Q439=入力項目!$S$11),IFERROR(VLOOKUP(入力項目!$S$12,子育て関連マスタ!$I$4:$M$5,2,FALSE),0),
  AND(Q439=4),IFERROR(VLOOKUP(入力項目!$S$13,子育て関連マスタ!$I$9:$M$12,2,FALSE),0),
  AND(Q439=7),IFERROR(VLOOKUP(入力項目!$S$14,子育て関連マスタ!$I$16:$M$17,2,FALSE),0),
  AND(Q439=13),IFERROR(VLOOKUP(入力項目!$S$15,子育て関連マスタ!$I$21:$M$22,2,FALSE),0),
  AND(Q439=16),IFERROR(VLOOKUP(入力項目!$S$16,子育て関連マスタ!$I$26:$M$28,2,FALSE),0),
  AND(Q439=19,入力項目!$S$16&lt;&gt;"高専"),IFERROR(VLOOKUP(入力項目!$S$17,子育て関連マスタ!$I$32:$M$37,2,FALSE),0),
  AND(Q439=21,入力項目!$S$16="高専"),IFERROR(VLOOKUP(入力項目!$S$17,子育て関連マスタ!$I$32:$M$37,2,FALSE),0),
  Q439&gt;=22,0
  ),0),0
) +
IF(AND(Q439&gt;=1,Q439&lt;=15),IF($D439=入力項目!$S$8,入力項目!$S$3,0),0) +
IF(AND(Q439&gt;=1,Q439&lt;=15),IF($D439=5,入力項目!$S$4,0),0) +
IF(AND(Q439&gt;=1,Q439&lt;=15),IF($D439=12,入力項目!$S$5,0),0) +
IF(AND(入力項目!$S$7=$A439,入力項目!$S$8=$D439),子育て関連マスタ!$C$14,0) +
IFERROR(IF(AND(YEAR(EDATE(DATE(入力項目!$S$7,入力項目!$S$8,1),1))=$A439,MONTH(EDATE(DATE(入力項目!$S$7,入力項目!$S$8,1),1))=$D439),子育て関連マスタ!$C$15,0),0) +
IF(AND(OR(Q439=3,Q439=5,Q439=7),$D439=11),子育て関連マスタ!$C$17,0) +
IF(AND(Q439=20,$D439=1),子育て関連マスタ!$C$18,0) +
IF(AND(Q439=20,$D439=1),
IFERROR(_xlfn.IFS(
入力項目!$S$10="男",子育て関連マスタ!$C$18,
入力項目!$S$10="女",子育て関連マスタ!$C$19
),0),0
) +
IF(AND(Q439&gt;=入力項目!$S$18,Q439&lt;=入力項目!$S$19),入力項目!$S$20,0) +
IF(AND(Q439&gt;=入力項目!$S$21,Q439&lt;=入力項目!$S$22),入力項目!$S$23,0) +
IF(AND(Q439&gt;=入力項目!$S$24,Q439&lt;=入力項目!$S$25),入力項目!$S$26,0)
)</f>
        <v>0</v>
      </c>
      <c r="AF439">
        <f ca="1">-(
_xlfn.IFS(
R439&lt;=入力項目!$S$11,0,
AND(R439&gt;=入力項目!$S$11+1,R439&lt;=3),IFERROR(VLOOKUP(入力項目!$S$12,子育て関連マスタ!$I$4:$M$5,4,FALSE),0),
AND(R439&gt;=4,R439&lt;=6),IFERROR(VLOOKUP(入力項目!$S$13,子育て関連マスタ!$I$9:$M$12,4,FALSE),0),
AND(R439&gt;=7,R439&lt;=12),IFERROR(VLOOKUP(入力項目!$S$14,子育て関連マスタ!$I$16:$M$17,4,FALSE),0),
AND(R439&gt;=13,R439&lt;=15),IFERROR(VLOOKUP(入力項目!$S$15,子育て関連マスタ!$I$21:$M$22,4,FALSE),0),
AND(R439&gt;=16,R439&lt;=18),IFERROR(VLOOKUP(入力項目!$S$16,子育て関連マスタ!$I$26:$M$28,4,FALSE),0),
AND(R439&gt;=19,R439&lt;=20,入力項目!$S$16="高専"),IFERROR(VLOOKUP(入力項目!$S$16,子育て関連マスタ!$I$26:$M$28,4,FALSE),0),
AND(R439&gt;=19,R439&lt;=20,入力項目!$S$16&lt;&gt;"高専"),IFERROR(VLOOKUP(入力項目!$S$17,子育て関連マスタ!$I$32:$M$37,4,FALSE),0),
AND(R439&gt;=21,R439&lt;=22,入力項目!$S$16="高専"),IFERROR(VLOOKUP(入力項目!$S$17,子育て関連マスタ!$I$32:$M$34,4,FALSE),0),
AND(R439&gt;=21,R439&lt;=22,入力項目!$S$16&lt;&gt;"高専"),IFERROR(VLOOKUP(入力項目!$S$17,子育て関連マスタ!$I$32:$M$34,4,FALSE),0),
R439&gt;=23,0
) +
IF($D439=4,
  IFERROR(_xlfn.IFS(
  R439&lt;=入力項目!$S$11,0,
  AND(R439=入力項目!$S$11),IFERROR(VLOOKUP(入力項目!$S$12,子育て関連マスタ!$I$4:$M$5,2,FALSE),0),
  AND(R439=4),IFERROR(VLOOKUP(入力項目!$S$13,子育て関連マスタ!$I$9:$M$12,2,FALSE),0),
  AND(R439=7),IFERROR(VLOOKUP(入力項目!$S$14,子育て関連マスタ!$I$16:$M$17,2,FALSE),0),
  AND(R439=13),IFERROR(VLOOKUP(入力項目!$S$15,子育て関連マスタ!$I$21:$M$22,2,FALSE),0),
  AND(R439=16),IFERROR(VLOOKUP(入力項目!$S$16,子育て関連マスタ!$I$26:$M$28,2,FALSE),0),
  AND(R439=19,入力項目!$S$16&lt;&gt;"高専"),IFERROR(VLOOKUP(入力項目!$S$17,子育て関連マスタ!$I$32:$M$37,2,FALSE),0),
  AND(R439=21,入力項目!$S$16="高専"),IFERROR(VLOOKUP(入力項目!$S$17,子育て関連マスタ!$I$32:$M$37,2,FALSE),0),
  R439&gt;=22,0
  ),0),0
) +
IF(AND(R439&gt;=1,R439&lt;=15),IF($D439=入力項目!$S$8,入力項目!$S$3,0),0) +
IF(AND(R439&gt;=1,R439&lt;=15),IF($D439=5,入力項目!$S$4,0),0) +
IF(AND(R439&gt;=1,R439&lt;=15),IF($D439=12,入力項目!$S$5,0),0) +
IF(AND(入力項目!$S$7=$A439,入力項目!$S$8=$D439),子育て関連マスタ!$C$14,0) +
IFERROR(IF(AND(YEAR(EDATE(DATE(入力項目!$S$7,入力項目!$S$8,1),1))=$A439,MONTH(EDATE(DATE(入力項目!$S$7,入力項目!$S$8,1),1))=$D439),子育て関連マスタ!$C$15,0),0) +
IF(AND(OR(R439=3,R439=5,R439=7),$D439=11),子育て関連マスタ!$C$17,0) +
IF(AND(R439=20,$D439=1),子育て関連マスタ!$C$18,0) +
IF(AND(R439=20,$D439=1),
IFERROR(_xlfn.IFS(
入力項目!$S$10="男",子育て関連マスタ!$C$18,
入力項目!$S$10="女",子育て関連マスタ!$C$19
),0),0
) +
IF(AND(R439&gt;=入力項目!$S$18,R439&lt;=入力項目!$S$19),入力項目!$S$20,0) +
IF(AND(R439&gt;=入力項目!$S$21,R439&lt;=入力項目!$S$22),入力項目!$S$23,0) +
IF(AND(R439&gt;=入力項目!$S$24,R439&lt;=入力項目!$S$25),入力項目!$S$26,0)
)</f>
        <v>0</v>
      </c>
      <c r="AG439">
        <f ca="1">-(
_xlfn.IFS(
S439&lt;=入力項目!$S$11,0,
AND(S439&gt;=入力項目!$S$11+1,S439&lt;=3),IFERROR(VLOOKUP(入力項目!$S$12,子育て関連マスタ!$I$4:$M$5,4,FALSE),0),
AND(S439&gt;=4,S439&lt;=6),IFERROR(VLOOKUP(入力項目!$S$13,子育て関連マスタ!$I$9:$M$12,4,FALSE),0),
AND(S439&gt;=7,S439&lt;=12),IFERROR(VLOOKUP(入力項目!$S$14,子育て関連マスタ!$I$16:$M$17,4,FALSE),0),
AND(S439&gt;=13,S439&lt;=15),IFERROR(VLOOKUP(入力項目!$S$15,子育て関連マスタ!$I$21:$M$22,4,FALSE),0),
AND(S439&gt;=16,S439&lt;=18),IFERROR(VLOOKUP(入力項目!$S$16,子育て関連マスタ!$I$26:$M$28,4,FALSE),0),
AND(S439&gt;=19,S439&lt;=20,入力項目!$S$16="高専"),IFERROR(VLOOKUP(入力項目!$S$16,子育て関連マスタ!$I$26:$M$28,4,FALSE),0),
AND(S439&gt;=19,S439&lt;=20,入力項目!$S$16&lt;&gt;"高専"),IFERROR(VLOOKUP(入力項目!$S$17,子育て関連マスタ!$I$32:$M$37,4,FALSE),0),
AND(S439&gt;=21,S439&lt;=22,入力項目!$S$16="高専"),IFERROR(VLOOKUP(入力項目!$S$17,子育て関連マスタ!$I$32:$M$34,4,FALSE),0),
AND(S439&gt;=21,S439&lt;=22,入力項目!$S$16&lt;&gt;"高専"),IFERROR(VLOOKUP(入力項目!$S$17,子育て関連マスタ!$I$32:$M$34,4,FALSE),0),
S439&gt;=23,0
) +
IF($D439=4,
  IFERROR(_xlfn.IFS(
  S439&lt;=入力項目!$S$11,0,
  AND(S439=入力項目!$S$11),IFERROR(VLOOKUP(入力項目!$S$12,子育て関連マスタ!$I$4:$M$5,2,FALSE),0),
  AND(S439=4),IFERROR(VLOOKUP(入力項目!$S$13,子育て関連マスタ!$I$9:$M$12,2,FALSE),0),
  AND(S439=7),IFERROR(VLOOKUP(入力項目!$S$14,子育て関連マスタ!$I$16:$M$17,2,FALSE),0),
  AND(S439=13),IFERROR(VLOOKUP(入力項目!$S$15,子育て関連マスタ!$I$21:$M$22,2,FALSE),0),
  AND(S439=16),IFERROR(VLOOKUP(入力項目!$S$16,子育て関連マスタ!$I$26:$M$28,2,FALSE),0),
  AND(S439=19,入力項目!$S$16&lt;&gt;"高専"),IFERROR(VLOOKUP(入力項目!$S$17,子育て関連マスタ!$I$32:$M$37,2,FALSE),0),
  AND(S439=21,入力項目!$S$16="高専"),IFERROR(VLOOKUP(入力項目!$S$17,子育て関連マスタ!$I$32:$M$37,2,FALSE),0),
  S439&gt;=22,0
  ),0),0
) +
IF(AND(S439&gt;=1,S439&lt;=15),IF($D439=入力項目!$S$8,入力項目!$S$3,0),0) +
IF(AND(S439&gt;=1,S439&lt;=15),IF($D439=5,入力項目!$S$4,0),0) +
IF(AND(S439&gt;=1,S439&lt;=15),IF($D439=12,入力項目!$S$5,0),0) +
IF(AND(入力項目!$S$7=$A439,入力項目!$S$8=$D439),子育て関連マスタ!$C$14,0) +
IFERROR(IF(AND(YEAR(EDATE(DATE(入力項目!$S$7,入力項目!$S$8,1),1))=$A439,MONTH(EDATE(DATE(入力項目!$S$7,入力項目!$S$8,1),1))=$D439),子育て関連マスタ!$C$15,0),0) +
IF(AND(OR(S439=3,S439=5,S439=7),$D439=11),子育て関連マスタ!$C$17,0) +
IF(AND(S439=20,$D439=1),子育て関連マスタ!$C$18,0) +
IF(AND(S439=20,$D439=1),
IFERROR(_xlfn.IFS(
入力項目!$S$10="男",子育て関連マスタ!$C$18,
入力項目!$S$10="女",子育て関連マスタ!$C$19
),0),0
) +
IF(AND(S439&gt;=入力項目!$S$18,S439&lt;=入力項目!$S$19),入力項目!$S$20,0) +
IF(AND(S439&gt;=入力項目!$S$21,S439&lt;=入力項目!$S$22),入力項目!$S$23,0) +
IF(AND(S439&gt;=入力項目!$S$24,S439&lt;=入力項目!$S$25),入力項目!$S$26,0)
)</f>
        <v>0</v>
      </c>
      <c r="AH439">
        <f ca="1">-(
_xlfn.IFS(
T439&lt;=入力項目!$S$11,0,
AND(T439&gt;=入力項目!$S$11+1,T439&lt;=3),IFERROR(VLOOKUP(入力項目!$S$12,子育て関連マスタ!$I$4:$M$5,4,FALSE),0),
AND(T439&gt;=4,T439&lt;=6),IFERROR(VLOOKUP(入力項目!$S$13,子育て関連マスタ!$I$9:$M$12,4,FALSE),0),
AND(T439&gt;=7,T439&lt;=12),IFERROR(VLOOKUP(入力項目!$S$14,子育て関連マスタ!$I$16:$M$17,4,FALSE),0),
AND(T439&gt;=13,T439&lt;=15),IFERROR(VLOOKUP(入力項目!$S$15,子育て関連マスタ!$I$21:$M$22,4,FALSE),0),
AND(T439&gt;=16,T439&lt;=18),IFERROR(VLOOKUP(入力項目!$S$16,子育て関連マスタ!$I$26:$M$28,4,FALSE),0),
AND(T439&gt;=19,T439&lt;=20,入力項目!$S$16="高専"),IFERROR(VLOOKUP(入力項目!$S$16,子育て関連マスタ!$I$26:$M$28,4,FALSE),0),
AND(T439&gt;=19,T439&lt;=20,入力項目!$S$16&lt;&gt;"高専"),IFERROR(VLOOKUP(入力項目!$S$17,子育て関連マスタ!$I$32:$M$37,4,FALSE),0),
AND(T439&gt;=21,T439&lt;=22,入力項目!$S$16="高専"),IFERROR(VLOOKUP(入力項目!$S$17,子育て関連マスタ!$I$32:$M$34,4,FALSE),0),
AND(T439&gt;=21,T439&lt;=22,入力項目!$S$16&lt;&gt;"高専"),IFERROR(VLOOKUP(入力項目!$S$17,子育て関連マスタ!$I$32:$M$34,4,FALSE),0),
T439&gt;=23,0
) +
IF($D439=4,
  IFERROR(_xlfn.IFS(
  T439&lt;=入力項目!$S$11,0,
  AND(T439=入力項目!$S$11),IFERROR(VLOOKUP(入力項目!$S$12,子育て関連マスタ!$I$4:$M$5,2,FALSE),0),
  AND(T439=4),IFERROR(VLOOKUP(入力項目!$S$13,子育て関連マスタ!$I$9:$M$12,2,FALSE),0),
  AND(T439=7),IFERROR(VLOOKUP(入力項目!$S$14,子育て関連マスタ!$I$16:$M$17,2,FALSE),0),
  AND(T439=13),IFERROR(VLOOKUP(入力項目!$S$15,子育て関連マスタ!$I$21:$M$22,2,FALSE),0),
  AND(T439=16),IFERROR(VLOOKUP(入力項目!$S$16,子育て関連マスタ!$I$26:$M$28,2,FALSE),0),
  AND(T439=19,入力項目!$S$16&lt;&gt;"高専"),IFERROR(VLOOKUP(入力項目!$S$17,子育て関連マスタ!$I$32:$M$37,2,FALSE),0),
  AND(T439=21,入力項目!$S$16="高専"),IFERROR(VLOOKUP(入力項目!$S$17,子育て関連マスタ!$I$32:$M$37,2,FALSE),0),
  T439&gt;=22,0
  ),0),0
) +
IF(AND(T439&gt;=1,T439&lt;=15),IF($D439=入力項目!$S$8,入力項目!$S$3,0),0) +
IF(AND(T439&gt;=1,T439&lt;=15),IF($D439=5,入力項目!$S$4,0),0) +
IF(AND(T439&gt;=1,T439&lt;=15),IF($D439=12,入力項目!$S$5,0),0) +
IF(AND(入力項目!$S$7=$A439,入力項目!$S$8=$D439),子育て関連マスタ!$C$14,0) +
IFERROR(IF(AND(YEAR(EDATE(DATE(入力項目!$S$7,入力項目!$S$8,1),1))=$A439,MONTH(EDATE(DATE(入力項目!$S$7,入力項目!$S$8,1),1))=$D439),子育て関連マスタ!$C$15,0),0) +
IF(AND(OR(T439=3,T439=5,T439=7),$D439=11),子育て関連マスタ!$C$17,0) +
IF(AND(T439=20,$D439=1),子育て関連マスタ!$C$18,0) +
IF(AND(T439=20,$D439=1),
IFERROR(_xlfn.IFS(
入力項目!$S$10="男",子育て関連マスタ!$C$18,
入力項目!$S$10="女",子育て関連マスタ!$C$19
),0),0
) +
IF(AND(T439&gt;=入力項目!$S$18,T439&lt;=入力項目!$S$19),入力項目!$S$20,0) +
IF(AND(T439&gt;=入力項目!$S$21,T439&lt;=入力項目!$S$22),入力項目!$S$23,0) +
IF(AND(T439&gt;=入力項目!$S$24,T439&lt;=入力項目!$S$25),入力項目!$S$26,0)
)</f>
        <v>0</v>
      </c>
      <c r="AI439">
        <f ca="1">-(
_xlfn.IFS(
U439&lt;=入力項目!$S$11,0,
AND(U439&gt;=入力項目!$S$11+1,U439&lt;=3),IFERROR(VLOOKUP(入力項目!$S$12,子育て関連マスタ!$I$4:$M$5,4,FALSE),0),
AND(U439&gt;=4,U439&lt;=6),IFERROR(VLOOKUP(入力項目!$S$13,子育て関連マスタ!$I$9:$M$12,4,FALSE),0),
AND(U439&gt;=7,U439&lt;=12),IFERROR(VLOOKUP(入力項目!$S$14,子育て関連マスタ!$I$16:$M$17,4,FALSE),0),
AND(U439&gt;=13,U439&lt;=15),IFERROR(VLOOKUP(入力項目!$S$15,子育て関連マスタ!$I$21:$M$22,4,FALSE),0),
AND(U439&gt;=16,U439&lt;=18),IFERROR(VLOOKUP(入力項目!$S$16,子育て関連マスタ!$I$26:$M$28,4,FALSE),0),
AND(U439&gt;=19,U439&lt;=20,入力項目!$S$16="高専"),IFERROR(VLOOKUP(入力項目!$S$16,子育て関連マスタ!$I$26:$M$28,4,FALSE),0),
AND(U439&gt;=19,U439&lt;=20,入力項目!$S$16&lt;&gt;"高専"),IFERROR(VLOOKUP(入力項目!$S$17,子育て関連マスタ!$I$32:$M$37,4,FALSE),0),
AND(U439&gt;=21,U439&lt;=22,入力項目!$S$16="高専"),IFERROR(VLOOKUP(入力項目!$S$17,子育て関連マスタ!$I$32:$M$34,4,FALSE),0),
AND(U439&gt;=21,U439&lt;=22,入力項目!$S$16&lt;&gt;"高専"),IFERROR(VLOOKUP(入力項目!$S$17,子育て関連マスタ!$I$32:$M$34,4,FALSE),0),
U439&gt;=23,0
) +
IF($D439=4,
  IFERROR(_xlfn.IFS(
  U439&lt;=入力項目!$S$11,0,
  AND(U439=入力項目!$S$11),IFERROR(VLOOKUP(入力項目!$S$12,子育て関連マスタ!$I$4:$M$5,2,FALSE),0),
  AND(U439=4),IFERROR(VLOOKUP(入力項目!$S$13,子育て関連マスタ!$I$9:$M$12,2,FALSE),0),
  AND(U439=7),IFERROR(VLOOKUP(入力項目!$S$14,子育て関連マスタ!$I$16:$M$17,2,FALSE),0),
  AND(U439=13),IFERROR(VLOOKUP(入力項目!$S$15,子育て関連マスタ!$I$21:$M$22,2,FALSE),0),
  AND(U439=16),IFERROR(VLOOKUP(入力項目!$S$16,子育て関連マスタ!$I$26:$M$28,2,FALSE),0),
  AND(U439=19,入力項目!$S$16&lt;&gt;"高専"),IFERROR(VLOOKUP(入力項目!$S$17,子育て関連マスタ!$I$32:$M$37,2,FALSE),0),
  AND(U439=21,入力項目!$S$16="高専"),IFERROR(VLOOKUP(入力項目!$S$17,子育て関連マスタ!$I$32:$M$37,2,FALSE),0),
  U439&gt;=22,0
  ),0),0
) +
IF(AND(U439&gt;=1,U439&lt;=15),IF($D439=入力項目!$S$8,入力項目!$S$3,0),0) +
IF(AND(U439&gt;=1,U439&lt;=15),IF($D439=5,入力項目!$S$4,0),0) +
IF(AND(U439&gt;=1,U439&lt;=15),IF($D439=12,入力項目!$S$5,0),0) +
IF(AND(入力項目!$S$7=$A439,入力項目!$S$8=$D439),子育て関連マスタ!$C$14,0) +
IFERROR(IF(AND(YEAR(EDATE(DATE(入力項目!$S$7,入力項目!$S$8,1),1))=$A439,MONTH(EDATE(DATE(入力項目!$S$7,入力項目!$S$8,1),1))=$D439),子育て関連マスタ!$C$15,0),0) +
IF(AND(OR(U439=3,U439=5,U439=7),$D439=11),子育て関連マスタ!$C$17,0) +
IF(AND(U439=20,$D439=1),子育て関連マスタ!$C$18,0) +
IF(AND(U439=20,$D439=1),
IFERROR(_xlfn.IFS(
入力項目!$S$10="男",子育て関連マスタ!$C$18,
入力項目!$S$10="女",子育て関連マスタ!$C$19
),0),0
) +
IF(AND(U439&gt;=入力項目!$S$18,U439&lt;=入力項目!$S$19),入力項目!$S$20,0) +
IF(AND(U439&gt;=入力項目!$S$21,U439&lt;=入力項目!$S$22),入力項目!$S$23,0) +
IF(AND(U439&gt;=入力項目!$S$24,U439&lt;=入力項目!$S$25),入力項目!$S$26,0)
)</f>
        <v>0</v>
      </c>
      <c r="AJ439" s="10">
        <f ca="1">-VLOOKUP($D439,月別収支!$A$2:$H$13,7,FALSE)</f>
        <v>-20000</v>
      </c>
    </row>
    <row r="440" spans="1:36" x14ac:dyDescent="0.4">
      <c r="A440">
        <f t="shared" ca="1" si="122"/>
        <v>2061</v>
      </c>
      <c r="B440">
        <f t="shared" ca="1" si="112"/>
        <v>2060</v>
      </c>
      <c r="C440">
        <f t="shared" ca="1" si="113"/>
        <v>37</v>
      </c>
      <c r="D440">
        <f t="shared" ca="1" si="123"/>
        <v>2</v>
      </c>
      <c r="E440" t="str">
        <f t="shared" ca="1" si="107"/>
        <v>2061年2月</v>
      </c>
      <c r="F440">
        <f ca="1">IF(OR(入力項目!$N$5&lt;$A440,AND(入力項目!$N$5=$A440,入力項目!$N$6&lt;$D440)),IF(F439=0,1,IF(G440=12,F439+1,F439)),0)</f>
        <v>36</v>
      </c>
      <c r="G440">
        <f ca="1">IF(OR(入力項目!$N$5&lt;$A440,AND(入力項目!$N$5=$A440,入力項目!$N$6&lt;$D440)),IF(G439=12,1,G439+1),0)</f>
        <v>4</v>
      </c>
      <c r="H440" t="str">
        <f t="shared" ca="1" si="108"/>
        <v>36_4</v>
      </c>
      <c r="I440">
        <f ca="1">IF(
  IFERROR(AND($C440&gt;0,MOD($C440,入力項目!$N$22)=0,$D440=入力項目!$N$23), FALSE),
  1,
  IF(
    AND(I439&gt;0,J439=12),
    IF(I439=入力項目!$N$28, 0, I439+1),
    I439
  )
)</f>
        <v>2</v>
      </c>
      <c r="J440">
        <f ca="1">IF($D440=入力項目!$N$23,1,IFERROR(J439+1,1))</f>
        <v>9</v>
      </c>
      <c r="K440" t="str">
        <f t="shared" ca="1" si="109"/>
        <v>2_9</v>
      </c>
      <c r="L440">
        <f ca="1">L439+IF(入力項目!$D$4=$D440,1,0)</f>
        <v>65</v>
      </c>
      <c r="M440" t="str">
        <f t="shared" ca="1" si="110"/>
        <v>65歳</v>
      </c>
      <c r="N440">
        <f t="shared" ca="1" si="114"/>
        <v>66</v>
      </c>
      <c r="O440" t="str">
        <f t="shared" ca="1" si="111"/>
        <v>66歳</v>
      </c>
      <c r="P440">
        <f t="shared" ca="1" si="115"/>
        <v>40</v>
      </c>
      <c r="Q440">
        <f t="shared" ca="1" si="116"/>
        <v>38</v>
      </c>
      <c r="R440">
        <f t="shared" ca="1" si="117"/>
        <v>2061</v>
      </c>
      <c r="S440">
        <f t="shared" ca="1" si="118"/>
        <v>2061</v>
      </c>
      <c r="T440">
        <f t="shared" ca="1" si="119"/>
        <v>2061</v>
      </c>
      <c r="U440">
        <f t="shared" ca="1" si="120"/>
        <v>2061</v>
      </c>
      <c r="V440" s="10">
        <f t="shared" ca="1" si="121"/>
        <v>61181925</v>
      </c>
      <c r="W440" s="10">
        <f ca="1">IF($L440&lt;その他マスタ!$B$1,VLOOKUP($D440,月別収支!$A$2:$H$13,2,FALSE),その他マスタ!$B$3)+IF(AND($L440=その他マスタ!$B$1,入力項目!$I$9="あり",$D440=入力項目!$D$4),その他マスタ!$B$2,0)</f>
        <v>150000</v>
      </c>
      <c r="X440" s="10">
        <f ca="1">-IF(入力項目!$K$5=TRUE,
IF($F440+$G440&lt;3,VLOOKUP($D440,月別収支!$A$2:$H$13,8,FALSE),0)+IFERROR(VLOOKUP($H440,住宅ローン計算!C:P,13,FALSE),0)+IF($F440&gt;1,IF(OR($G440=3,$G440=6,$G440=9,$G440=12),ROUNDUP(入力項目!$N$18/4,0),0),0),
VLOOKUP($D440,月別収支!$A$2:$H$13,8,FALSE))</f>
        <v>0</v>
      </c>
      <c r="Y440" s="10">
        <f ca="1">-VLOOKUP($D440,月別収支!$A$2:$H$13,3,FALSE)</f>
        <v>-75000</v>
      </c>
      <c r="Z440" s="10">
        <f ca="1">-VLOOKUP($D440,月別収支!$A$2:$H$13,4,FALSE)</f>
        <v>-27000</v>
      </c>
      <c r="AA440" s="10">
        <f ca="1">-VLOOKUP($D440,月別収支!$A$2:$H$13,6,FALSE)</f>
        <v>-10000</v>
      </c>
      <c r="AB440" s="10">
        <f ca="1">-(
VLOOKUP($D440,月別収支!$A$2:$H$13,5,FALSE)+IF(AND(入力項目!$I$27&lt;=$A440,ISEVEN($A440-入力項目!$I$27),入力項目!$I$28=$D440),入力項目!$I$26,0)
+IF(入力項目!$K$26=TRUE,
IFERROR(VLOOKUP($K440,マイカーローン計算!C:P,13,FALSE),0),
IFERROR(
  IF(AND($C440&gt;0,MOD($C440,入力項目!$N$22)=0,$D440=入力項目!$N$23),入力項目!$N$24,0),
 0
)
)
)</f>
        <v>-20000</v>
      </c>
      <c r="AC440" s="10">
        <f ca="1">-IF($A440&lt;入力項目!$N$33,入力項目!$N$35,IF(AND($A440=入力項目!$N$33,$D440&lt;=入力項目!$N$34),入力項目!$N$35,0))</f>
        <v>0</v>
      </c>
      <c r="AD440">
        <f ca="1">-(
_xlfn.IFS(
P440&lt;=入力項目!$S$11,0,
AND(P440&gt;=入力項目!$S$11+1,P440&lt;=3),IFERROR(VLOOKUP(入力項目!$S$12,子育て関連マスタ!$I$4:$M$5,4,FALSE),0),
AND(P440&gt;=4,P440&lt;=6),IFERROR(VLOOKUP(入力項目!$S$13,子育て関連マスタ!$I$9:$M$12,4,FALSE),0),
AND(P440&gt;=7,P440&lt;=12),IFERROR(VLOOKUP(入力項目!$S$14,子育て関連マスタ!$I$16:$M$17,4,FALSE),0),
AND(P440&gt;=13,P440&lt;=15),IFERROR(VLOOKUP(入力項目!$S$15,子育て関連マスタ!$I$21:$M$22,4,FALSE),0),
AND(P440&gt;=16,P440&lt;=18),IFERROR(VLOOKUP(入力項目!$S$16,子育て関連マスタ!$I$26:$M$28,4,FALSE),0),
AND(P440&gt;=19,P440&lt;=20,入力項目!$S$16="高専"),IFERROR(VLOOKUP(入力項目!$S$16,子育て関連マスタ!$I$26:$M$28,4,FALSE),0),
AND(P440&gt;=19,P440&lt;=20,入力項目!$S$16&lt;&gt;"高専"),IFERROR(VLOOKUP(入力項目!$S$17,子育て関連マスタ!$I$32:$M$37,4,FALSE),0),
AND(P440&gt;=21,P440&lt;=22,入力項目!$S$16="高専"),IFERROR(VLOOKUP(入力項目!$S$17,子育て関連マスタ!$I$32:$M$34,4,FALSE),0),
AND(P440&gt;=21,P440&lt;=22,入力項目!$S$16&lt;&gt;"高専"),IFERROR(VLOOKUP(入力項目!$S$17,子育て関連マスタ!$I$32:$M$34,4,FALSE),0),
P440&gt;=23,0
) +
IF($D440=4,
  IFERROR(_xlfn.IFS(
  P440&lt;=入力項目!$S$11,0,
  AND(P440=入力項目!$S$11),IFERROR(VLOOKUP(入力項目!$S$12,子育て関連マスタ!$I$4:$M$5,2,FALSE),0),
  AND(P440=4),IFERROR(VLOOKUP(入力項目!$S$13,子育て関連マスタ!$I$9:$M$12,2,FALSE),0),
  AND(P440=7),IFERROR(VLOOKUP(入力項目!$S$14,子育て関連マスタ!$I$16:$M$17,2,FALSE),0),
  AND(P440=13),IFERROR(VLOOKUP(入力項目!$S$15,子育て関連マスタ!$I$21:$M$22,2,FALSE),0),
  AND(P440=16),IFERROR(VLOOKUP(入力項目!$S$16,子育て関連マスタ!$I$26:$M$28,2,FALSE),0),
  AND(P440=19,入力項目!$S$16&lt;&gt;"高専"),IFERROR(VLOOKUP(入力項目!$S$17,子育て関連マスタ!$I$32:$M$37,2,FALSE),0),
  AND(P440=21,入力項目!$S$16="高専"),IFERROR(VLOOKUP(入力項目!$S$17,子育て関連マスタ!$I$32:$M$37,2,FALSE),0),
  P440&gt;=22,0
  ),0),0
) +
IF(AND(P440&gt;=1,P440&lt;=15),IF($D440=入力項目!$S$8,入力項目!$S$3,0),0) +
IF(AND(P440&gt;=1,P440&lt;=15),IF($D440=5,入力項目!$S$4,0),0) +
IF(AND(P440&gt;=1,P440&lt;=15),IF($D440=12,入力項目!$S$5,0),0) +
IF(AND(入力項目!$S$7=$A440,入力項目!$S$8=$D440),子育て関連マスタ!$C$14,0) +
IFERROR(IF(AND(YEAR(EDATE(DATE(入力項目!$S$7,入力項目!$S$8,1),1))=$A440,MONTH(EDATE(DATE(入力項目!$S$7,入力項目!$S$8,1),1))=$D440),子育て関連マスタ!$C$15,0),0) +
IF(AND(OR(P440=3,P440=5,P440=7),$D440=11),子育て関連マスタ!$C$17,0) +
IF(AND(P440=20,$D440=1),子育て関連マスタ!$C$18,0) +
IF(AND(P440=20,$D440=1),
IFERROR(_xlfn.IFS(
入力項目!$S$10="男",子育て関連マスタ!$C$18,
入力項目!$S$10="女",子育て関連マスタ!$C$19
),0),0
) +
IF(AND(P440&gt;=入力項目!$S$18,P440&lt;=入力項目!$S$19),入力項目!$S$20,0) +
IF(AND(P440&gt;=入力項目!$S$21,P440&lt;=入力項目!$S$22),入力項目!$S$23,0) +
IF(AND(P440&gt;=入力項目!$S$24,P440&lt;=入力項目!$S$25),入力項目!$S$26,0)
)</f>
        <v>0</v>
      </c>
      <c r="AE440">
        <f ca="1">-(
_xlfn.IFS(
Q440&lt;=入力項目!$S$11,0,
AND(Q440&gt;=入力項目!$S$11+1,Q440&lt;=3),IFERROR(VLOOKUP(入力項目!$S$12,子育て関連マスタ!$I$4:$M$5,4,FALSE),0),
AND(Q440&gt;=4,Q440&lt;=6),IFERROR(VLOOKUP(入力項目!$S$13,子育て関連マスタ!$I$9:$M$12,4,FALSE),0),
AND(Q440&gt;=7,Q440&lt;=12),IFERROR(VLOOKUP(入力項目!$S$14,子育て関連マスタ!$I$16:$M$17,4,FALSE),0),
AND(Q440&gt;=13,Q440&lt;=15),IFERROR(VLOOKUP(入力項目!$S$15,子育て関連マスタ!$I$21:$M$22,4,FALSE),0),
AND(Q440&gt;=16,Q440&lt;=18),IFERROR(VLOOKUP(入力項目!$S$16,子育て関連マスタ!$I$26:$M$28,4,FALSE),0),
AND(Q440&gt;=19,Q440&lt;=20,入力項目!$S$16="高専"),IFERROR(VLOOKUP(入力項目!$S$16,子育て関連マスタ!$I$26:$M$28,4,FALSE),0),
AND(Q440&gt;=19,Q440&lt;=20,入力項目!$S$16&lt;&gt;"高専"),IFERROR(VLOOKUP(入力項目!$S$17,子育て関連マスタ!$I$32:$M$37,4,FALSE),0),
AND(Q440&gt;=21,Q440&lt;=22,入力項目!$S$16="高専"),IFERROR(VLOOKUP(入力項目!$S$17,子育て関連マスタ!$I$32:$M$34,4,FALSE),0),
AND(Q440&gt;=21,Q440&lt;=22,入力項目!$S$16&lt;&gt;"高専"),IFERROR(VLOOKUP(入力項目!$S$17,子育て関連マスタ!$I$32:$M$34,4,FALSE),0),
Q440&gt;=23,0
) +
IF($D440=4,
  IFERROR(_xlfn.IFS(
  Q440&lt;=入力項目!$S$11,0,
  AND(Q440=入力項目!$S$11),IFERROR(VLOOKUP(入力項目!$S$12,子育て関連マスタ!$I$4:$M$5,2,FALSE),0),
  AND(Q440=4),IFERROR(VLOOKUP(入力項目!$S$13,子育て関連マスタ!$I$9:$M$12,2,FALSE),0),
  AND(Q440=7),IFERROR(VLOOKUP(入力項目!$S$14,子育て関連マスタ!$I$16:$M$17,2,FALSE),0),
  AND(Q440=13),IFERROR(VLOOKUP(入力項目!$S$15,子育て関連マスタ!$I$21:$M$22,2,FALSE),0),
  AND(Q440=16),IFERROR(VLOOKUP(入力項目!$S$16,子育て関連マスタ!$I$26:$M$28,2,FALSE),0),
  AND(Q440=19,入力項目!$S$16&lt;&gt;"高専"),IFERROR(VLOOKUP(入力項目!$S$17,子育て関連マスタ!$I$32:$M$37,2,FALSE),0),
  AND(Q440=21,入力項目!$S$16="高専"),IFERROR(VLOOKUP(入力項目!$S$17,子育て関連マスタ!$I$32:$M$37,2,FALSE),0),
  Q440&gt;=22,0
  ),0),0
) +
IF(AND(Q440&gt;=1,Q440&lt;=15),IF($D440=入力項目!$S$8,入力項目!$S$3,0),0) +
IF(AND(Q440&gt;=1,Q440&lt;=15),IF($D440=5,入力項目!$S$4,0),0) +
IF(AND(Q440&gt;=1,Q440&lt;=15),IF($D440=12,入力項目!$S$5,0),0) +
IF(AND(入力項目!$S$7=$A440,入力項目!$S$8=$D440),子育て関連マスタ!$C$14,0) +
IFERROR(IF(AND(YEAR(EDATE(DATE(入力項目!$S$7,入力項目!$S$8,1),1))=$A440,MONTH(EDATE(DATE(入力項目!$S$7,入力項目!$S$8,1),1))=$D440),子育て関連マスタ!$C$15,0),0) +
IF(AND(OR(Q440=3,Q440=5,Q440=7),$D440=11),子育て関連マスタ!$C$17,0) +
IF(AND(Q440=20,$D440=1),子育て関連マスタ!$C$18,0) +
IF(AND(Q440=20,$D440=1),
IFERROR(_xlfn.IFS(
入力項目!$S$10="男",子育て関連マスタ!$C$18,
入力項目!$S$10="女",子育て関連マスタ!$C$19
),0),0
) +
IF(AND(Q440&gt;=入力項目!$S$18,Q440&lt;=入力項目!$S$19),入力項目!$S$20,0) +
IF(AND(Q440&gt;=入力項目!$S$21,Q440&lt;=入力項目!$S$22),入力項目!$S$23,0) +
IF(AND(Q440&gt;=入力項目!$S$24,Q440&lt;=入力項目!$S$25),入力項目!$S$26,0)
)</f>
        <v>0</v>
      </c>
      <c r="AF440">
        <f ca="1">-(
_xlfn.IFS(
R440&lt;=入力項目!$S$11,0,
AND(R440&gt;=入力項目!$S$11+1,R440&lt;=3),IFERROR(VLOOKUP(入力項目!$S$12,子育て関連マスタ!$I$4:$M$5,4,FALSE),0),
AND(R440&gt;=4,R440&lt;=6),IFERROR(VLOOKUP(入力項目!$S$13,子育て関連マスタ!$I$9:$M$12,4,FALSE),0),
AND(R440&gt;=7,R440&lt;=12),IFERROR(VLOOKUP(入力項目!$S$14,子育て関連マスタ!$I$16:$M$17,4,FALSE),0),
AND(R440&gt;=13,R440&lt;=15),IFERROR(VLOOKUP(入力項目!$S$15,子育て関連マスタ!$I$21:$M$22,4,FALSE),0),
AND(R440&gt;=16,R440&lt;=18),IFERROR(VLOOKUP(入力項目!$S$16,子育て関連マスタ!$I$26:$M$28,4,FALSE),0),
AND(R440&gt;=19,R440&lt;=20,入力項目!$S$16="高専"),IFERROR(VLOOKUP(入力項目!$S$16,子育て関連マスタ!$I$26:$M$28,4,FALSE),0),
AND(R440&gt;=19,R440&lt;=20,入力項目!$S$16&lt;&gt;"高専"),IFERROR(VLOOKUP(入力項目!$S$17,子育て関連マスタ!$I$32:$M$37,4,FALSE),0),
AND(R440&gt;=21,R440&lt;=22,入力項目!$S$16="高専"),IFERROR(VLOOKUP(入力項目!$S$17,子育て関連マスタ!$I$32:$M$34,4,FALSE),0),
AND(R440&gt;=21,R440&lt;=22,入力項目!$S$16&lt;&gt;"高専"),IFERROR(VLOOKUP(入力項目!$S$17,子育て関連マスタ!$I$32:$M$34,4,FALSE),0),
R440&gt;=23,0
) +
IF($D440=4,
  IFERROR(_xlfn.IFS(
  R440&lt;=入力項目!$S$11,0,
  AND(R440=入力項目!$S$11),IFERROR(VLOOKUP(入力項目!$S$12,子育て関連マスタ!$I$4:$M$5,2,FALSE),0),
  AND(R440=4),IFERROR(VLOOKUP(入力項目!$S$13,子育て関連マスタ!$I$9:$M$12,2,FALSE),0),
  AND(R440=7),IFERROR(VLOOKUP(入力項目!$S$14,子育て関連マスタ!$I$16:$M$17,2,FALSE),0),
  AND(R440=13),IFERROR(VLOOKUP(入力項目!$S$15,子育て関連マスタ!$I$21:$M$22,2,FALSE),0),
  AND(R440=16),IFERROR(VLOOKUP(入力項目!$S$16,子育て関連マスタ!$I$26:$M$28,2,FALSE),0),
  AND(R440=19,入力項目!$S$16&lt;&gt;"高専"),IFERROR(VLOOKUP(入力項目!$S$17,子育て関連マスタ!$I$32:$M$37,2,FALSE),0),
  AND(R440=21,入力項目!$S$16="高専"),IFERROR(VLOOKUP(入力項目!$S$17,子育て関連マスタ!$I$32:$M$37,2,FALSE),0),
  R440&gt;=22,0
  ),0),0
) +
IF(AND(R440&gt;=1,R440&lt;=15),IF($D440=入力項目!$S$8,入力項目!$S$3,0),0) +
IF(AND(R440&gt;=1,R440&lt;=15),IF($D440=5,入力項目!$S$4,0),0) +
IF(AND(R440&gt;=1,R440&lt;=15),IF($D440=12,入力項目!$S$5,0),0) +
IF(AND(入力項目!$S$7=$A440,入力項目!$S$8=$D440),子育て関連マスタ!$C$14,0) +
IFERROR(IF(AND(YEAR(EDATE(DATE(入力項目!$S$7,入力項目!$S$8,1),1))=$A440,MONTH(EDATE(DATE(入力項目!$S$7,入力項目!$S$8,1),1))=$D440),子育て関連マスタ!$C$15,0),0) +
IF(AND(OR(R440=3,R440=5,R440=7),$D440=11),子育て関連マスタ!$C$17,0) +
IF(AND(R440=20,$D440=1),子育て関連マスタ!$C$18,0) +
IF(AND(R440=20,$D440=1),
IFERROR(_xlfn.IFS(
入力項目!$S$10="男",子育て関連マスタ!$C$18,
入力項目!$S$10="女",子育て関連マスタ!$C$19
),0),0
) +
IF(AND(R440&gt;=入力項目!$S$18,R440&lt;=入力項目!$S$19),入力項目!$S$20,0) +
IF(AND(R440&gt;=入力項目!$S$21,R440&lt;=入力項目!$S$22),入力項目!$S$23,0) +
IF(AND(R440&gt;=入力項目!$S$24,R440&lt;=入力項目!$S$25),入力項目!$S$26,0)
)</f>
        <v>0</v>
      </c>
      <c r="AG440">
        <f ca="1">-(
_xlfn.IFS(
S440&lt;=入力項目!$S$11,0,
AND(S440&gt;=入力項目!$S$11+1,S440&lt;=3),IFERROR(VLOOKUP(入力項目!$S$12,子育て関連マスタ!$I$4:$M$5,4,FALSE),0),
AND(S440&gt;=4,S440&lt;=6),IFERROR(VLOOKUP(入力項目!$S$13,子育て関連マスタ!$I$9:$M$12,4,FALSE),0),
AND(S440&gt;=7,S440&lt;=12),IFERROR(VLOOKUP(入力項目!$S$14,子育て関連マスタ!$I$16:$M$17,4,FALSE),0),
AND(S440&gt;=13,S440&lt;=15),IFERROR(VLOOKUP(入力項目!$S$15,子育て関連マスタ!$I$21:$M$22,4,FALSE),0),
AND(S440&gt;=16,S440&lt;=18),IFERROR(VLOOKUP(入力項目!$S$16,子育て関連マスタ!$I$26:$M$28,4,FALSE),0),
AND(S440&gt;=19,S440&lt;=20,入力項目!$S$16="高専"),IFERROR(VLOOKUP(入力項目!$S$16,子育て関連マスタ!$I$26:$M$28,4,FALSE),0),
AND(S440&gt;=19,S440&lt;=20,入力項目!$S$16&lt;&gt;"高専"),IFERROR(VLOOKUP(入力項目!$S$17,子育て関連マスタ!$I$32:$M$37,4,FALSE),0),
AND(S440&gt;=21,S440&lt;=22,入力項目!$S$16="高専"),IFERROR(VLOOKUP(入力項目!$S$17,子育て関連マスタ!$I$32:$M$34,4,FALSE),0),
AND(S440&gt;=21,S440&lt;=22,入力項目!$S$16&lt;&gt;"高専"),IFERROR(VLOOKUP(入力項目!$S$17,子育て関連マスタ!$I$32:$M$34,4,FALSE),0),
S440&gt;=23,0
) +
IF($D440=4,
  IFERROR(_xlfn.IFS(
  S440&lt;=入力項目!$S$11,0,
  AND(S440=入力項目!$S$11),IFERROR(VLOOKUP(入力項目!$S$12,子育て関連マスタ!$I$4:$M$5,2,FALSE),0),
  AND(S440=4),IFERROR(VLOOKUP(入力項目!$S$13,子育て関連マスタ!$I$9:$M$12,2,FALSE),0),
  AND(S440=7),IFERROR(VLOOKUP(入力項目!$S$14,子育て関連マスタ!$I$16:$M$17,2,FALSE),0),
  AND(S440=13),IFERROR(VLOOKUP(入力項目!$S$15,子育て関連マスタ!$I$21:$M$22,2,FALSE),0),
  AND(S440=16),IFERROR(VLOOKUP(入力項目!$S$16,子育て関連マスタ!$I$26:$M$28,2,FALSE),0),
  AND(S440=19,入力項目!$S$16&lt;&gt;"高専"),IFERROR(VLOOKUP(入力項目!$S$17,子育て関連マスタ!$I$32:$M$37,2,FALSE),0),
  AND(S440=21,入力項目!$S$16="高専"),IFERROR(VLOOKUP(入力項目!$S$17,子育て関連マスタ!$I$32:$M$37,2,FALSE),0),
  S440&gt;=22,0
  ),0),0
) +
IF(AND(S440&gt;=1,S440&lt;=15),IF($D440=入力項目!$S$8,入力項目!$S$3,0),0) +
IF(AND(S440&gt;=1,S440&lt;=15),IF($D440=5,入力項目!$S$4,0),0) +
IF(AND(S440&gt;=1,S440&lt;=15),IF($D440=12,入力項目!$S$5,0),0) +
IF(AND(入力項目!$S$7=$A440,入力項目!$S$8=$D440),子育て関連マスタ!$C$14,0) +
IFERROR(IF(AND(YEAR(EDATE(DATE(入力項目!$S$7,入力項目!$S$8,1),1))=$A440,MONTH(EDATE(DATE(入力項目!$S$7,入力項目!$S$8,1),1))=$D440),子育て関連マスタ!$C$15,0),0) +
IF(AND(OR(S440=3,S440=5,S440=7),$D440=11),子育て関連マスタ!$C$17,0) +
IF(AND(S440=20,$D440=1),子育て関連マスタ!$C$18,0) +
IF(AND(S440=20,$D440=1),
IFERROR(_xlfn.IFS(
入力項目!$S$10="男",子育て関連マスタ!$C$18,
入力項目!$S$10="女",子育て関連マスタ!$C$19
),0),0
) +
IF(AND(S440&gt;=入力項目!$S$18,S440&lt;=入力項目!$S$19),入力項目!$S$20,0) +
IF(AND(S440&gt;=入力項目!$S$21,S440&lt;=入力項目!$S$22),入力項目!$S$23,0) +
IF(AND(S440&gt;=入力項目!$S$24,S440&lt;=入力項目!$S$25),入力項目!$S$26,0)
)</f>
        <v>0</v>
      </c>
      <c r="AH440">
        <f ca="1">-(
_xlfn.IFS(
T440&lt;=入力項目!$S$11,0,
AND(T440&gt;=入力項目!$S$11+1,T440&lt;=3),IFERROR(VLOOKUP(入力項目!$S$12,子育て関連マスタ!$I$4:$M$5,4,FALSE),0),
AND(T440&gt;=4,T440&lt;=6),IFERROR(VLOOKUP(入力項目!$S$13,子育て関連マスタ!$I$9:$M$12,4,FALSE),0),
AND(T440&gt;=7,T440&lt;=12),IFERROR(VLOOKUP(入力項目!$S$14,子育て関連マスタ!$I$16:$M$17,4,FALSE),0),
AND(T440&gt;=13,T440&lt;=15),IFERROR(VLOOKUP(入力項目!$S$15,子育て関連マスタ!$I$21:$M$22,4,FALSE),0),
AND(T440&gt;=16,T440&lt;=18),IFERROR(VLOOKUP(入力項目!$S$16,子育て関連マスタ!$I$26:$M$28,4,FALSE),0),
AND(T440&gt;=19,T440&lt;=20,入力項目!$S$16="高専"),IFERROR(VLOOKUP(入力項目!$S$16,子育て関連マスタ!$I$26:$M$28,4,FALSE),0),
AND(T440&gt;=19,T440&lt;=20,入力項目!$S$16&lt;&gt;"高専"),IFERROR(VLOOKUP(入力項目!$S$17,子育て関連マスタ!$I$32:$M$37,4,FALSE),0),
AND(T440&gt;=21,T440&lt;=22,入力項目!$S$16="高専"),IFERROR(VLOOKUP(入力項目!$S$17,子育て関連マスタ!$I$32:$M$34,4,FALSE),0),
AND(T440&gt;=21,T440&lt;=22,入力項目!$S$16&lt;&gt;"高専"),IFERROR(VLOOKUP(入力項目!$S$17,子育て関連マスタ!$I$32:$M$34,4,FALSE),0),
T440&gt;=23,0
) +
IF($D440=4,
  IFERROR(_xlfn.IFS(
  T440&lt;=入力項目!$S$11,0,
  AND(T440=入力項目!$S$11),IFERROR(VLOOKUP(入力項目!$S$12,子育て関連マスタ!$I$4:$M$5,2,FALSE),0),
  AND(T440=4),IFERROR(VLOOKUP(入力項目!$S$13,子育て関連マスタ!$I$9:$M$12,2,FALSE),0),
  AND(T440=7),IFERROR(VLOOKUP(入力項目!$S$14,子育て関連マスタ!$I$16:$M$17,2,FALSE),0),
  AND(T440=13),IFERROR(VLOOKUP(入力項目!$S$15,子育て関連マスタ!$I$21:$M$22,2,FALSE),0),
  AND(T440=16),IFERROR(VLOOKUP(入力項目!$S$16,子育て関連マスタ!$I$26:$M$28,2,FALSE),0),
  AND(T440=19,入力項目!$S$16&lt;&gt;"高専"),IFERROR(VLOOKUP(入力項目!$S$17,子育て関連マスタ!$I$32:$M$37,2,FALSE),0),
  AND(T440=21,入力項目!$S$16="高専"),IFERROR(VLOOKUP(入力項目!$S$17,子育て関連マスタ!$I$32:$M$37,2,FALSE),0),
  T440&gt;=22,0
  ),0),0
) +
IF(AND(T440&gt;=1,T440&lt;=15),IF($D440=入力項目!$S$8,入力項目!$S$3,0),0) +
IF(AND(T440&gt;=1,T440&lt;=15),IF($D440=5,入力項目!$S$4,0),0) +
IF(AND(T440&gt;=1,T440&lt;=15),IF($D440=12,入力項目!$S$5,0),0) +
IF(AND(入力項目!$S$7=$A440,入力項目!$S$8=$D440),子育て関連マスタ!$C$14,0) +
IFERROR(IF(AND(YEAR(EDATE(DATE(入力項目!$S$7,入力項目!$S$8,1),1))=$A440,MONTH(EDATE(DATE(入力項目!$S$7,入力項目!$S$8,1),1))=$D440),子育て関連マスタ!$C$15,0),0) +
IF(AND(OR(T440=3,T440=5,T440=7),$D440=11),子育て関連マスタ!$C$17,0) +
IF(AND(T440=20,$D440=1),子育て関連マスタ!$C$18,0) +
IF(AND(T440=20,$D440=1),
IFERROR(_xlfn.IFS(
入力項目!$S$10="男",子育て関連マスタ!$C$18,
入力項目!$S$10="女",子育て関連マスタ!$C$19
),0),0
) +
IF(AND(T440&gt;=入力項目!$S$18,T440&lt;=入力項目!$S$19),入力項目!$S$20,0) +
IF(AND(T440&gt;=入力項目!$S$21,T440&lt;=入力項目!$S$22),入力項目!$S$23,0) +
IF(AND(T440&gt;=入力項目!$S$24,T440&lt;=入力項目!$S$25),入力項目!$S$26,0)
)</f>
        <v>0</v>
      </c>
      <c r="AI440">
        <f ca="1">-(
_xlfn.IFS(
U440&lt;=入力項目!$S$11,0,
AND(U440&gt;=入力項目!$S$11+1,U440&lt;=3),IFERROR(VLOOKUP(入力項目!$S$12,子育て関連マスタ!$I$4:$M$5,4,FALSE),0),
AND(U440&gt;=4,U440&lt;=6),IFERROR(VLOOKUP(入力項目!$S$13,子育て関連マスタ!$I$9:$M$12,4,FALSE),0),
AND(U440&gt;=7,U440&lt;=12),IFERROR(VLOOKUP(入力項目!$S$14,子育て関連マスタ!$I$16:$M$17,4,FALSE),0),
AND(U440&gt;=13,U440&lt;=15),IFERROR(VLOOKUP(入力項目!$S$15,子育て関連マスタ!$I$21:$M$22,4,FALSE),0),
AND(U440&gt;=16,U440&lt;=18),IFERROR(VLOOKUP(入力項目!$S$16,子育て関連マスタ!$I$26:$M$28,4,FALSE),0),
AND(U440&gt;=19,U440&lt;=20,入力項目!$S$16="高専"),IFERROR(VLOOKUP(入力項目!$S$16,子育て関連マスタ!$I$26:$M$28,4,FALSE),0),
AND(U440&gt;=19,U440&lt;=20,入力項目!$S$16&lt;&gt;"高専"),IFERROR(VLOOKUP(入力項目!$S$17,子育て関連マスタ!$I$32:$M$37,4,FALSE),0),
AND(U440&gt;=21,U440&lt;=22,入力項目!$S$16="高専"),IFERROR(VLOOKUP(入力項目!$S$17,子育て関連マスタ!$I$32:$M$34,4,FALSE),0),
AND(U440&gt;=21,U440&lt;=22,入力項目!$S$16&lt;&gt;"高専"),IFERROR(VLOOKUP(入力項目!$S$17,子育て関連マスタ!$I$32:$M$34,4,FALSE),0),
U440&gt;=23,0
) +
IF($D440=4,
  IFERROR(_xlfn.IFS(
  U440&lt;=入力項目!$S$11,0,
  AND(U440=入力項目!$S$11),IFERROR(VLOOKUP(入力項目!$S$12,子育て関連マスタ!$I$4:$M$5,2,FALSE),0),
  AND(U440=4),IFERROR(VLOOKUP(入力項目!$S$13,子育て関連マスタ!$I$9:$M$12,2,FALSE),0),
  AND(U440=7),IFERROR(VLOOKUP(入力項目!$S$14,子育て関連マスタ!$I$16:$M$17,2,FALSE),0),
  AND(U440=13),IFERROR(VLOOKUP(入力項目!$S$15,子育て関連マスタ!$I$21:$M$22,2,FALSE),0),
  AND(U440=16),IFERROR(VLOOKUP(入力項目!$S$16,子育て関連マスタ!$I$26:$M$28,2,FALSE),0),
  AND(U440=19,入力項目!$S$16&lt;&gt;"高専"),IFERROR(VLOOKUP(入力項目!$S$17,子育て関連マスタ!$I$32:$M$37,2,FALSE),0),
  AND(U440=21,入力項目!$S$16="高専"),IFERROR(VLOOKUP(入力項目!$S$17,子育て関連マスタ!$I$32:$M$37,2,FALSE),0),
  U440&gt;=22,0
  ),0),0
) +
IF(AND(U440&gt;=1,U440&lt;=15),IF($D440=入力項目!$S$8,入力項目!$S$3,0),0) +
IF(AND(U440&gt;=1,U440&lt;=15),IF($D440=5,入力項目!$S$4,0),0) +
IF(AND(U440&gt;=1,U440&lt;=15),IF($D440=12,入力項目!$S$5,0),0) +
IF(AND(入力項目!$S$7=$A440,入力項目!$S$8=$D440),子育て関連マスタ!$C$14,0) +
IFERROR(IF(AND(YEAR(EDATE(DATE(入力項目!$S$7,入力項目!$S$8,1),1))=$A440,MONTH(EDATE(DATE(入力項目!$S$7,入力項目!$S$8,1),1))=$D440),子育て関連マスタ!$C$15,0),0) +
IF(AND(OR(U440=3,U440=5,U440=7),$D440=11),子育て関連マスタ!$C$17,0) +
IF(AND(U440=20,$D440=1),子育て関連マスタ!$C$18,0) +
IF(AND(U440=20,$D440=1),
IFERROR(_xlfn.IFS(
入力項目!$S$10="男",子育て関連マスタ!$C$18,
入力項目!$S$10="女",子育て関連マスタ!$C$19
),0),0
) +
IF(AND(U440&gt;=入力項目!$S$18,U440&lt;=入力項目!$S$19),入力項目!$S$20,0) +
IF(AND(U440&gt;=入力項目!$S$21,U440&lt;=入力項目!$S$22),入力項目!$S$23,0) +
IF(AND(U440&gt;=入力項目!$S$24,U440&lt;=入力項目!$S$25),入力項目!$S$26,0)
)</f>
        <v>0</v>
      </c>
      <c r="AJ440" s="10">
        <f ca="1">-VLOOKUP($D440,月別収支!$A$2:$H$13,7,FALSE)</f>
        <v>-20000</v>
      </c>
    </row>
    <row r="441" spans="1:36" x14ac:dyDescent="0.4">
      <c r="A441">
        <f t="shared" ca="1" si="122"/>
        <v>2061</v>
      </c>
      <c r="B441">
        <f t="shared" ca="1" si="112"/>
        <v>2060</v>
      </c>
      <c r="C441">
        <f t="shared" ca="1" si="113"/>
        <v>37</v>
      </c>
      <c r="D441">
        <f t="shared" ca="1" si="123"/>
        <v>3</v>
      </c>
      <c r="E441" t="str">
        <f t="shared" ca="1" si="107"/>
        <v>2061年3月</v>
      </c>
      <c r="F441">
        <f ca="1">IF(OR(入力項目!$N$5&lt;$A441,AND(入力項目!$N$5=$A441,入力項目!$N$6&lt;$D441)),IF(F440=0,1,IF(G441=12,F440+1,F440)),0)</f>
        <v>36</v>
      </c>
      <c r="G441">
        <f ca="1">IF(OR(入力項目!$N$5&lt;$A441,AND(入力項目!$N$5=$A441,入力項目!$N$6&lt;$D441)),IF(G440=12,1,G440+1),0)</f>
        <v>5</v>
      </c>
      <c r="H441" t="str">
        <f t="shared" ca="1" si="108"/>
        <v>36_5</v>
      </c>
      <c r="I441">
        <f ca="1">IF(
  IFERROR(AND($C441&gt;0,MOD($C441,入力項目!$N$22)=0,$D441=入力項目!$N$23), FALSE),
  1,
  IF(
    AND(I440&gt;0,J440=12),
    IF(I440=入力項目!$N$28, 0, I440+1),
    I440
  )
)</f>
        <v>2</v>
      </c>
      <c r="J441">
        <f ca="1">IF($D441=入力項目!$N$23,1,IFERROR(J440+1,1))</f>
        <v>10</v>
      </c>
      <c r="K441" t="str">
        <f t="shared" ca="1" si="109"/>
        <v>2_10</v>
      </c>
      <c r="L441">
        <f ca="1">L440+IF(入力項目!$D$4=$D441,1,0)</f>
        <v>65</v>
      </c>
      <c r="M441" t="str">
        <f t="shared" ca="1" si="110"/>
        <v>65歳</v>
      </c>
      <c r="N441">
        <f t="shared" ca="1" si="114"/>
        <v>66</v>
      </c>
      <c r="O441" t="str">
        <f t="shared" ca="1" si="111"/>
        <v>66歳</v>
      </c>
      <c r="P441">
        <f t="shared" ca="1" si="115"/>
        <v>40</v>
      </c>
      <c r="Q441">
        <f t="shared" ca="1" si="116"/>
        <v>38</v>
      </c>
      <c r="R441">
        <f t="shared" ca="1" si="117"/>
        <v>2061</v>
      </c>
      <c r="S441">
        <f t="shared" ca="1" si="118"/>
        <v>2061</v>
      </c>
      <c r="T441">
        <f t="shared" ca="1" si="119"/>
        <v>2061</v>
      </c>
      <c r="U441">
        <f t="shared" ca="1" si="120"/>
        <v>2061</v>
      </c>
      <c r="V441" s="10">
        <f t="shared" ca="1" si="121"/>
        <v>61179925</v>
      </c>
      <c r="W441" s="10">
        <f ca="1">IF($L441&lt;その他マスタ!$B$1,VLOOKUP($D441,月別収支!$A$2:$H$13,2,FALSE),その他マスタ!$B$3)+IF(AND($L441=その他マスタ!$B$1,入力項目!$I$9="あり",$D441=入力項目!$D$4),その他マスタ!$B$2,0)</f>
        <v>150000</v>
      </c>
      <c r="X441" s="10">
        <f ca="1">-IF(入力項目!$K$5=TRUE,
IF($F441+$G441&lt;3,VLOOKUP($D441,月別収支!$A$2:$H$13,8,FALSE),0)+IFERROR(VLOOKUP($H441,住宅ローン計算!C:P,13,FALSE),0)+IF($F441&gt;1,IF(OR($G441=3,$G441=6,$G441=9,$G441=12),ROUNDUP(入力項目!$N$18/4,0),0),0),
VLOOKUP($D441,月別収支!$A$2:$H$13,8,FALSE))</f>
        <v>0</v>
      </c>
      <c r="Y441" s="10">
        <f ca="1">-VLOOKUP($D441,月別収支!$A$2:$H$13,3,FALSE)</f>
        <v>-75000</v>
      </c>
      <c r="Z441" s="10">
        <f ca="1">-VLOOKUP($D441,月別収支!$A$2:$H$13,4,FALSE)</f>
        <v>-27000</v>
      </c>
      <c r="AA441" s="10">
        <f ca="1">-VLOOKUP($D441,月別収支!$A$2:$H$13,6,FALSE)</f>
        <v>-10000</v>
      </c>
      <c r="AB441" s="10">
        <f ca="1">-(
VLOOKUP($D441,月別収支!$A$2:$H$13,5,FALSE)+IF(AND(入力項目!$I$27&lt;=$A441,ISEVEN($A441-入力項目!$I$27),入力項目!$I$28=$D441),入力項目!$I$26,0)
+IF(入力項目!$K$26=TRUE,
IFERROR(VLOOKUP($K441,マイカーローン計算!C:P,13,FALSE),0),
IFERROR(
  IF(AND($C441&gt;0,MOD($C441,入力項目!$N$22)=0,$D441=入力項目!$N$23),入力項目!$N$24,0),
 0
)
)
)</f>
        <v>-20000</v>
      </c>
      <c r="AC441" s="10">
        <f ca="1">-IF($A441&lt;入力項目!$N$33,入力項目!$N$35,IF(AND($A441=入力項目!$N$33,$D441&lt;=入力項目!$N$34),入力項目!$N$35,0))</f>
        <v>0</v>
      </c>
      <c r="AD441">
        <f ca="1">-(
_xlfn.IFS(
P441&lt;=入力項目!$S$11,0,
AND(P441&gt;=入力項目!$S$11+1,P441&lt;=3),IFERROR(VLOOKUP(入力項目!$S$12,子育て関連マスタ!$I$4:$M$5,4,FALSE),0),
AND(P441&gt;=4,P441&lt;=6),IFERROR(VLOOKUP(入力項目!$S$13,子育て関連マスタ!$I$9:$M$12,4,FALSE),0),
AND(P441&gt;=7,P441&lt;=12),IFERROR(VLOOKUP(入力項目!$S$14,子育て関連マスタ!$I$16:$M$17,4,FALSE),0),
AND(P441&gt;=13,P441&lt;=15),IFERROR(VLOOKUP(入力項目!$S$15,子育て関連マスタ!$I$21:$M$22,4,FALSE),0),
AND(P441&gt;=16,P441&lt;=18),IFERROR(VLOOKUP(入力項目!$S$16,子育て関連マスタ!$I$26:$M$28,4,FALSE),0),
AND(P441&gt;=19,P441&lt;=20,入力項目!$S$16="高専"),IFERROR(VLOOKUP(入力項目!$S$16,子育て関連マスタ!$I$26:$M$28,4,FALSE),0),
AND(P441&gt;=19,P441&lt;=20,入力項目!$S$16&lt;&gt;"高専"),IFERROR(VLOOKUP(入力項目!$S$17,子育て関連マスタ!$I$32:$M$37,4,FALSE),0),
AND(P441&gt;=21,P441&lt;=22,入力項目!$S$16="高専"),IFERROR(VLOOKUP(入力項目!$S$17,子育て関連マスタ!$I$32:$M$34,4,FALSE),0),
AND(P441&gt;=21,P441&lt;=22,入力項目!$S$16&lt;&gt;"高専"),IFERROR(VLOOKUP(入力項目!$S$17,子育て関連マスタ!$I$32:$M$34,4,FALSE),0),
P441&gt;=23,0
) +
IF($D441=4,
  IFERROR(_xlfn.IFS(
  P441&lt;=入力項目!$S$11,0,
  AND(P441=入力項目!$S$11),IFERROR(VLOOKUP(入力項目!$S$12,子育て関連マスタ!$I$4:$M$5,2,FALSE),0),
  AND(P441=4),IFERROR(VLOOKUP(入力項目!$S$13,子育て関連マスタ!$I$9:$M$12,2,FALSE),0),
  AND(P441=7),IFERROR(VLOOKUP(入力項目!$S$14,子育て関連マスタ!$I$16:$M$17,2,FALSE),0),
  AND(P441=13),IFERROR(VLOOKUP(入力項目!$S$15,子育て関連マスタ!$I$21:$M$22,2,FALSE),0),
  AND(P441=16),IFERROR(VLOOKUP(入力項目!$S$16,子育て関連マスタ!$I$26:$M$28,2,FALSE),0),
  AND(P441=19,入力項目!$S$16&lt;&gt;"高専"),IFERROR(VLOOKUP(入力項目!$S$17,子育て関連マスタ!$I$32:$M$37,2,FALSE),0),
  AND(P441=21,入力項目!$S$16="高専"),IFERROR(VLOOKUP(入力項目!$S$17,子育て関連マスタ!$I$32:$M$37,2,FALSE),0),
  P441&gt;=22,0
  ),0),0
) +
IF(AND(P441&gt;=1,P441&lt;=15),IF($D441=入力項目!$S$8,入力項目!$S$3,0),0) +
IF(AND(P441&gt;=1,P441&lt;=15),IF($D441=5,入力項目!$S$4,0),0) +
IF(AND(P441&gt;=1,P441&lt;=15),IF($D441=12,入力項目!$S$5,0),0) +
IF(AND(入力項目!$S$7=$A441,入力項目!$S$8=$D441),子育て関連マスタ!$C$14,0) +
IFERROR(IF(AND(YEAR(EDATE(DATE(入力項目!$S$7,入力項目!$S$8,1),1))=$A441,MONTH(EDATE(DATE(入力項目!$S$7,入力項目!$S$8,1),1))=$D441),子育て関連マスタ!$C$15,0),0) +
IF(AND(OR(P441=3,P441=5,P441=7),$D441=11),子育て関連マスタ!$C$17,0) +
IF(AND(P441=20,$D441=1),子育て関連マスタ!$C$18,0) +
IF(AND(P441=20,$D441=1),
IFERROR(_xlfn.IFS(
入力項目!$S$10="男",子育て関連マスタ!$C$18,
入力項目!$S$10="女",子育て関連マスタ!$C$19
),0),0
) +
IF(AND(P441&gt;=入力項目!$S$18,P441&lt;=入力項目!$S$19),入力項目!$S$20,0) +
IF(AND(P441&gt;=入力項目!$S$21,P441&lt;=入力項目!$S$22),入力項目!$S$23,0) +
IF(AND(P441&gt;=入力項目!$S$24,P441&lt;=入力項目!$S$25),入力項目!$S$26,0)
)</f>
        <v>0</v>
      </c>
      <c r="AE441">
        <f ca="1">-(
_xlfn.IFS(
Q441&lt;=入力項目!$S$11,0,
AND(Q441&gt;=入力項目!$S$11+1,Q441&lt;=3),IFERROR(VLOOKUP(入力項目!$S$12,子育て関連マスタ!$I$4:$M$5,4,FALSE),0),
AND(Q441&gt;=4,Q441&lt;=6),IFERROR(VLOOKUP(入力項目!$S$13,子育て関連マスタ!$I$9:$M$12,4,FALSE),0),
AND(Q441&gt;=7,Q441&lt;=12),IFERROR(VLOOKUP(入力項目!$S$14,子育て関連マスタ!$I$16:$M$17,4,FALSE),0),
AND(Q441&gt;=13,Q441&lt;=15),IFERROR(VLOOKUP(入力項目!$S$15,子育て関連マスタ!$I$21:$M$22,4,FALSE),0),
AND(Q441&gt;=16,Q441&lt;=18),IFERROR(VLOOKUP(入力項目!$S$16,子育て関連マスタ!$I$26:$M$28,4,FALSE),0),
AND(Q441&gt;=19,Q441&lt;=20,入力項目!$S$16="高専"),IFERROR(VLOOKUP(入力項目!$S$16,子育て関連マスタ!$I$26:$M$28,4,FALSE),0),
AND(Q441&gt;=19,Q441&lt;=20,入力項目!$S$16&lt;&gt;"高専"),IFERROR(VLOOKUP(入力項目!$S$17,子育て関連マスタ!$I$32:$M$37,4,FALSE),0),
AND(Q441&gt;=21,Q441&lt;=22,入力項目!$S$16="高専"),IFERROR(VLOOKUP(入力項目!$S$17,子育て関連マスタ!$I$32:$M$34,4,FALSE),0),
AND(Q441&gt;=21,Q441&lt;=22,入力項目!$S$16&lt;&gt;"高専"),IFERROR(VLOOKUP(入力項目!$S$17,子育て関連マスタ!$I$32:$M$34,4,FALSE),0),
Q441&gt;=23,0
) +
IF($D441=4,
  IFERROR(_xlfn.IFS(
  Q441&lt;=入力項目!$S$11,0,
  AND(Q441=入力項目!$S$11),IFERROR(VLOOKUP(入力項目!$S$12,子育て関連マスタ!$I$4:$M$5,2,FALSE),0),
  AND(Q441=4),IFERROR(VLOOKUP(入力項目!$S$13,子育て関連マスタ!$I$9:$M$12,2,FALSE),0),
  AND(Q441=7),IFERROR(VLOOKUP(入力項目!$S$14,子育て関連マスタ!$I$16:$M$17,2,FALSE),0),
  AND(Q441=13),IFERROR(VLOOKUP(入力項目!$S$15,子育て関連マスタ!$I$21:$M$22,2,FALSE),0),
  AND(Q441=16),IFERROR(VLOOKUP(入力項目!$S$16,子育て関連マスタ!$I$26:$M$28,2,FALSE),0),
  AND(Q441=19,入力項目!$S$16&lt;&gt;"高専"),IFERROR(VLOOKUP(入力項目!$S$17,子育て関連マスタ!$I$32:$M$37,2,FALSE),0),
  AND(Q441=21,入力項目!$S$16="高専"),IFERROR(VLOOKUP(入力項目!$S$17,子育て関連マスタ!$I$32:$M$37,2,FALSE),0),
  Q441&gt;=22,0
  ),0),0
) +
IF(AND(Q441&gt;=1,Q441&lt;=15),IF($D441=入力項目!$S$8,入力項目!$S$3,0),0) +
IF(AND(Q441&gt;=1,Q441&lt;=15),IF($D441=5,入力項目!$S$4,0),0) +
IF(AND(Q441&gt;=1,Q441&lt;=15),IF($D441=12,入力項目!$S$5,0),0) +
IF(AND(入力項目!$S$7=$A441,入力項目!$S$8=$D441),子育て関連マスタ!$C$14,0) +
IFERROR(IF(AND(YEAR(EDATE(DATE(入力項目!$S$7,入力項目!$S$8,1),1))=$A441,MONTH(EDATE(DATE(入力項目!$S$7,入力項目!$S$8,1),1))=$D441),子育て関連マスタ!$C$15,0),0) +
IF(AND(OR(Q441=3,Q441=5,Q441=7),$D441=11),子育て関連マスタ!$C$17,0) +
IF(AND(Q441=20,$D441=1),子育て関連マスタ!$C$18,0) +
IF(AND(Q441=20,$D441=1),
IFERROR(_xlfn.IFS(
入力項目!$S$10="男",子育て関連マスタ!$C$18,
入力項目!$S$10="女",子育て関連マスタ!$C$19
),0),0
) +
IF(AND(Q441&gt;=入力項目!$S$18,Q441&lt;=入力項目!$S$19),入力項目!$S$20,0) +
IF(AND(Q441&gt;=入力項目!$S$21,Q441&lt;=入力項目!$S$22),入力項目!$S$23,0) +
IF(AND(Q441&gt;=入力項目!$S$24,Q441&lt;=入力項目!$S$25),入力項目!$S$26,0)
)</f>
        <v>0</v>
      </c>
      <c r="AF441">
        <f ca="1">-(
_xlfn.IFS(
R441&lt;=入力項目!$S$11,0,
AND(R441&gt;=入力項目!$S$11+1,R441&lt;=3),IFERROR(VLOOKUP(入力項目!$S$12,子育て関連マスタ!$I$4:$M$5,4,FALSE),0),
AND(R441&gt;=4,R441&lt;=6),IFERROR(VLOOKUP(入力項目!$S$13,子育て関連マスタ!$I$9:$M$12,4,FALSE),0),
AND(R441&gt;=7,R441&lt;=12),IFERROR(VLOOKUP(入力項目!$S$14,子育て関連マスタ!$I$16:$M$17,4,FALSE),0),
AND(R441&gt;=13,R441&lt;=15),IFERROR(VLOOKUP(入力項目!$S$15,子育て関連マスタ!$I$21:$M$22,4,FALSE),0),
AND(R441&gt;=16,R441&lt;=18),IFERROR(VLOOKUP(入力項目!$S$16,子育て関連マスタ!$I$26:$M$28,4,FALSE),0),
AND(R441&gt;=19,R441&lt;=20,入力項目!$S$16="高専"),IFERROR(VLOOKUP(入力項目!$S$16,子育て関連マスタ!$I$26:$M$28,4,FALSE),0),
AND(R441&gt;=19,R441&lt;=20,入力項目!$S$16&lt;&gt;"高専"),IFERROR(VLOOKUP(入力項目!$S$17,子育て関連マスタ!$I$32:$M$37,4,FALSE),0),
AND(R441&gt;=21,R441&lt;=22,入力項目!$S$16="高専"),IFERROR(VLOOKUP(入力項目!$S$17,子育て関連マスタ!$I$32:$M$34,4,FALSE),0),
AND(R441&gt;=21,R441&lt;=22,入力項目!$S$16&lt;&gt;"高専"),IFERROR(VLOOKUP(入力項目!$S$17,子育て関連マスタ!$I$32:$M$34,4,FALSE),0),
R441&gt;=23,0
) +
IF($D441=4,
  IFERROR(_xlfn.IFS(
  R441&lt;=入力項目!$S$11,0,
  AND(R441=入力項目!$S$11),IFERROR(VLOOKUP(入力項目!$S$12,子育て関連マスタ!$I$4:$M$5,2,FALSE),0),
  AND(R441=4),IFERROR(VLOOKUP(入力項目!$S$13,子育て関連マスタ!$I$9:$M$12,2,FALSE),0),
  AND(R441=7),IFERROR(VLOOKUP(入力項目!$S$14,子育て関連マスタ!$I$16:$M$17,2,FALSE),0),
  AND(R441=13),IFERROR(VLOOKUP(入力項目!$S$15,子育て関連マスタ!$I$21:$M$22,2,FALSE),0),
  AND(R441=16),IFERROR(VLOOKUP(入力項目!$S$16,子育て関連マスタ!$I$26:$M$28,2,FALSE),0),
  AND(R441=19,入力項目!$S$16&lt;&gt;"高専"),IFERROR(VLOOKUP(入力項目!$S$17,子育て関連マスタ!$I$32:$M$37,2,FALSE),0),
  AND(R441=21,入力項目!$S$16="高専"),IFERROR(VLOOKUP(入力項目!$S$17,子育て関連マスタ!$I$32:$M$37,2,FALSE),0),
  R441&gt;=22,0
  ),0),0
) +
IF(AND(R441&gt;=1,R441&lt;=15),IF($D441=入力項目!$S$8,入力項目!$S$3,0),0) +
IF(AND(R441&gt;=1,R441&lt;=15),IF($D441=5,入力項目!$S$4,0),0) +
IF(AND(R441&gt;=1,R441&lt;=15),IF($D441=12,入力項目!$S$5,0),0) +
IF(AND(入力項目!$S$7=$A441,入力項目!$S$8=$D441),子育て関連マスタ!$C$14,0) +
IFERROR(IF(AND(YEAR(EDATE(DATE(入力項目!$S$7,入力項目!$S$8,1),1))=$A441,MONTH(EDATE(DATE(入力項目!$S$7,入力項目!$S$8,1),1))=$D441),子育て関連マスタ!$C$15,0),0) +
IF(AND(OR(R441=3,R441=5,R441=7),$D441=11),子育て関連マスタ!$C$17,0) +
IF(AND(R441=20,$D441=1),子育て関連マスタ!$C$18,0) +
IF(AND(R441=20,$D441=1),
IFERROR(_xlfn.IFS(
入力項目!$S$10="男",子育て関連マスタ!$C$18,
入力項目!$S$10="女",子育て関連マスタ!$C$19
),0),0
) +
IF(AND(R441&gt;=入力項目!$S$18,R441&lt;=入力項目!$S$19),入力項目!$S$20,0) +
IF(AND(R441&gt;=入力項目!$S$21,R441&lt;=入力項目!$S$22),入力項目!$S$23,0) +
IF(AND(R441&gt;=入力項目!$S$24,R441&lt;=入力項目!$S$25),入力項目!$S$26,0)
)</f>
        <v>0</v>
      </c>
      <c r="AG441">
        <f ca="1">-(
_xlfn.IFS(
S441&lt;=入力項目!$S$11,0,
AND(S441&gt;=入力項目!$S$11+1,S441&lt;=3),IFERROR(VLOOKUP(入力項目!$S$12,子育て関連マスタ!$I$4:$M$5,4,FALSE),0),
AND(S441&gt;=4,S441&lt;=6),IFERROR(VLOOKUP(入力項目!$S$13,子育て関連マスタ!$I$9:$M$12,4,FALSE),0),
AND(S441&gt;=7,S441&lt;=12),IFERROR(VLOOKUP(入力項目!$S$14,子育て関連マスタ!$I$16:$M$17,4,FALSE),0),
AND(S441&gt;=13,S441&lt;=15),IFERROR(VLOOKUP(入力項目!$S$15,子育て関連マスタ!$I$21:$M$22,4,FALSE),0),
AND(S441&gt;=16,S441&lt;=18),IFERROR(VLOOKUP(入力項目!$S$16,子育て関連マスタ!$I$26:$M$28,4,FALSE),0),
AND(S441&gt;=19,S441&lt;=20,入力項目!$S$16="高専"),IFERROR(VLOOKUP(入力項目!$S$16,子育て関連マスタ!$I$26:$M$28,4,FALSE),0),
AND(S441&gt;=19,S441&lt;=20,入力項目!$S$16&lt;&gt;"高専"),IFERROR(VLOOKUP(入力項目!$S$17,子育て関連マスタ!$I$32:$M$37,4,FALSE),0),
AND(S441&gt;=21,S441&lt;=22,入力項目!$S$16="高専"),IFERROR(VLOOKUP(入力項目!$S$17,子育て関連マスタ!$I$32:$M$34,4,FALSE),0),
AND(S441&gt;=21,S441&lt;=22,入力項目!$S$16&lt;&gt;"高専"),IFERROR(VLOOKUP(入力項目!$S$17,子育て関連マスタ!$I$32:$M$34,4,FALSE),0),
S441&gt;=23,0
) +
IF($D441=4,
  IFERROR(_xlfn.IFS(
  S441&lt;=入力項目!$S$11,0,
  AND(S441=入力項目!$S$11),IFERROR(VLOOKUP(入力項目!$S$12,子育て関連マスタ!$I$4:$M$5,2,FALSE),0),
  AND(S441=4),IFERROR(VLOOKUP(入力項目!$S$13,子育て関連マスタ!$I$9:$M$12,2,FALSE),0),
  AND(S441=7),IFERROR(VLOOKUP(入力項目!$S$14,子育て関連マスタ!$I$16:$M$17,2,FALSE),0),
  AND(S441=13),IFERROR(VLOOKUP(入力項目!$S$15,子育て関連マスタ!$I$21:$M$22,2,FALSE),0),
  AND(S441=16),IFERROR(VLOOKUP(入力項目!$S$16,子育て関連マスタ!$I$26:$M$28,2,FALSE),0),
  AND(S441=19,入力項目!$S$16&lt;&gt;"高専"),IFERROR(VLOOKUP(入力項目!$S$17,子育て関連マスタ!$I$32:$M$37,2,FALSE),0),
  AND(S441=21,入力項目!$S$16="高専"),IFERROR(VLOOKUP(入力項目!$S$17,子育て関連マスタ!$I$32:$M$37,2,FALSE),0),
  S441&gt;=22,0
  ),0),0
) +
IF(AND(S441&gt;=1,S441&lt;=15),IF($D441=入力項目!$S$8,入力項目!$S$3,0),0) +
IF(AND(S441&gt;=1,S441&lt;=15),IF($D441=5,入力項目!$S$4,0),0) +
IF(AND(S441&gt;=1,S441&lt;=15),IF($D441=12,入力項目!$S$5,0),0) +
IF(AND(入力項目!$S$7=$A441,入力項目!$S$8=$D441),子育て関連マスタ!$C$14,0) +
IFERROR(IF(AND(YEAR(EDATE(DATE(入力項目!$S$7,入力項目!$S$8,1),1))=$A441,MONTH(EDATE(DATE(入力項目!$S$7,入力項目!$S$8,1),1))=$D441),子育て関連マスタ!$C$15,0),0) +
IF(AND(OR(S441=3,S441=5,S441=7),$D441=11),子育て関連マスタ!$C$17,0) +
IF(AND(S441=20,$D441=1),子育て関連マスタ!$C$18,0) +
IF(AND(S441=20,$D441=1),
IFERROR(_xlfn.IFS(
入力項目!$S$10="男",子育て関連マスタ!$C$18,
入力項目!$S$10="女",子育て関連マスタ!$C$19
),0),0
) +
IF(AND(S441&gt;=入力項目!$S$18,S441&lt;=入力項目!$S$19),入力項目!$S$20,0) +
IF(AND(S441&gt;=入力項目!$S$21,S441&lt;=入力項目!$S$22),入力項目!$S$23,0) +
IF(AND(S441&gt;=入力項目!$S$24,S441&lt;=入力項目!$S$25),入力項目!$S$26,0)
)</f>
        <v>0</v>
      </c>
      <c r="AH441">
        <f ca="1">-(
_xlfn.IFS(
T441&lt;=入力項目!$S$11,0,
AND(T441&gt;=入力項目!$S$11+1,T441&lt;=3),IFERROR(VLOOKUP(入力項目!$S$12,子育て関連マスタ!$I$4:$M$5,4,FALSE),0),
AND(T441&gt;=4,T441&lt;=6),IFERROR(VLOOKUP(入力項目!$S$13,子育て関連マスタ!$I$9:$M$12,4,FALSE),0),
AND(T441&gt;=7,T441&lt;=12),IFERROR(VLOOKUP(入力項目!$S$14,子育て関連マスタ!$I$16:$M$17,4,FALSE),0),
AND(T441&gt;=13,T441&lt;=15),IFERROR(VLOOKUP(入力項目!$S$15,子育て関連マスタ!$I$21:$M$22,4,FALSE),0),
AND(T441&gt;=16,T441&lt;=18),IFERROR(VLOOKUP(入力項目!$S$16,子育て関連マスタ!$I$26:$M$28,4,FALSE),0),
AND(T441&gt;=19,T441&lt;=20,入力項目!$S$16="高専"),IFERROR(VLOOKUP(入力項目!$S$16,子育て関連マスタ!$I$26:$M$28,4,FALSE),0),
AND(T441&gt;=19,T441&lt;=20,入力項目!$S$16&lt;&gt;"高専"),IFERROR(VLOOKUP(入力項目!$S$17,子育て関連マスタ!$I$32:$M$37,4,FALSE),0),
AND(T441&gt;=21,T441&lt;=22,入力項目!$S$16="高専"),IFERROR(VLOOKUP(入力項目!$S$17,子育て関連マスタ!$I$32:$M$34,4,FALSE),0),
AND(T441&gt;=21,T441&lt;=22,入力項目!$S$16&lt;&gt;"高専"),IFERROR(VLOOKUP(入力項目!$S$17,子育て関連マスタ!$I$32:$M$34,4,FALSE),0),
T441&gt;=23,0
) +
IF($D441=4,
  IFERROR(_xlfn.IFS(
  T441&lt;=入力項目!$S$11,0,
  AND(T441=入力項目!$S$11),IFERROR(VLOOKUP(入力項目!$S$12,子育て関連マスタ!$I$4:$M$5,2,FALSE),0),
  AND(T441=4),IFERROR(VLOOKUP(入力項目!$S$13,子育て関連マスタ!$I$9:$M$12,2,FALSE),0),
  AND(T441=7),IFERROR(VLOOKUP(入力項目!$S$14,子育て関連マスタ!$I$16:$M$17,2,FALSE),0),
  AND(T441=13),IFERROR(VLOOKUP(入力項目!$S$15,子育て関連マスタ!$I$21:$M$22,2,FALSE),0),
  AND(T441=16),IFERROR(VLOOKUP(入力項目!$S$16,子育て関連マスタ!$I$26:$M$28,2,FALSE),0),
  AND(T441=19,入力項目!$S$16&lt;&gt;"高専"),IFERROR(VLOOKUP(入力項目!$S$17,子育て関連マスタ!$I$32:$M$37,2,FALSE),0),
  AND(T441=21,入力項目!$S$16="高専"),IFERROR(VLOOKUP(入力項目!$S$17,子育て関連マスタ!$I$32:$M$37,2,FALSE),0),
  T441&gt;=22,0
  ),0),0
) +
IF(AND(T441&gt;=1,T441&lt;=15),IF($D441=入力項目!$S$8,入力項目!$S$3,0),0) +
IF(AND(T441&gt;=1,T441&lt;=15),IF($D441=5,入力項目!$S$4,0),0) +
IF(AND(T441&gt;=1,T441&lt;=15),IF($D441=12,入力項目!$S$5,0),0) +
IF(AND(入力項目!$S$7=$A441,入力項目!$S$8=$D441),子育て関連マスタ!$C$14,0) +
IFERROR(IF(AND(YEAR(EDATE(DATE(入力項目!$S$7,入力項目!$S$8,1),1))=$A441,MONTH(EDATE(DATE(入力項目!$S$7,入力項目!$S$8,1),1))=$D441),子育て関連マスタ!$C$15,0),0) +
IF(AND(OR(T441=3,T441=5,T441=7),$D441=11),子育て関連マスタ!$C$17,0) +
IF(AND(T441=20,$D441=1),子育て関連マスタ!$C$18,0) +
IF(AND(T441=20,$D441=1),
IFERROR(_xlfn.IFS(
入力項目!$S$10="男",子育て関連マスタ!$C$18,
入力項目!$S$10="女",子育て関連マスタ!$C$19
),0),0
) +
IF(AND(T441&gt;=入力項目!$S$18,T441&lt;=入力項目!$S$19),入力項目!$S$20,0) +
IF(AND(T441&gt;=入力項目!$S$21,T441&lt;=入力項目!$S$22),入力項目!$S$23,0) +
IF(AND(T441&gt;=入力項目!$S$24,T441&lt;=入力項目!$S$25),入力項目!$S$26,0)
)</f>
        <v>0</v>
      </c>
      <c r="AI441">
        <f ca="1">-(
_xlfn.IFS(
U441&lt;=入力項目!$S$11,0,
AND(U441&gt;=入力項目!$S$11+1,U441&lt;=3),IFERROR(VLOOKUP(入力項目!$S$12,子育て関連マスタ!$I$4:$M$5,4,FALSE),0),
AND(U441&gt;=4,U441&lt;=6),IFERROR(VLOOKUP(入力項目!$S$13,子育て関連マスタ!$I$9:$M$12,4,FALSE),0),
AND(U441&gt;=7,U441&lt;=12),IFERROR(VLOOKUP(入力項目!$S$14,子育て関連マスタ!$I$16:$M$17,4,FALSE),0),
AND(U441&gt;=13,U441&lt;=15),IFERROR(VLOOKUP(入力項目!$S$15,子育て関連マスタ!$I$21:$M$22,4,FALSE),0),
AND(U441&gt;=16,U441&lt;=18),IFERROR(VLOOKUP(入力項目!$S$16,子育て関連マスタ!$I$26:$M$28,4,FALSE),0),
AND(U441&gt;=19,U441&lt;=20,入力項目!$S$16="高専"),IFERROR(VLOOKUP(入力項目!$S$16,子育て関連マスタ!$I$26:$M$28,4,FALSE),0),
AND(U441&gt;=19,U441&lt;=20,入力項目!$S$16&lt;&gt;"高専"),IFERROR(VLOOKUP(入力項目!$S$17,子育て関連マスタ!$I$32:$M$37,4,FALSE),0),
AND(U441&gt;=21,U441&lt;=22,入力項目!$S$16="高専"),IFERROR(VLOOKUP(入力項目!$S$17,子育て関連マスタ!$I$32:$M$34,4,FALSE),0),
AND(U441&gt;=21,U441&lt;=22,入力項目!$S$16&lt;&gt;"高専"),IFERROR(VLOOKUP(入力項目!$S$17,子育て関連マスタ!$I$32:$M$34,4,FALSE),0),
U441&gt;=23,0
) +
IF($D441=4,
  IFERROR(_xlfn.IFS(
  U441&lt;=入力項目!$S$11,0,
  AND(U441=入力項目!$S$11),IFERROR(VLOOKUP(入力項目!$S$12,子育て関連マスタ!$I$4:$M$5,2,FALSE),0),
  AND(U441=4),IFERROR(VLOOKUP(入力項目!$S$13,子育て関連マスタ!$I$9:$M$12,2,FALSE),0),
  AND(U441=7),IFERROR(VLOOKUP(入力項目!$S$14,子育て関連マスタ!$I$16:$M$17,2,FALSE),0),
  AND(U441=13),IFERROR(VLOOKUP(入力項目!$S$15,子育て関連マスタ!$I$21:$M$22,2,FALSE),0),
  AND(U441=16),IFERROR(VLOOKUP(入力項目!$S$16,子育て関連マスタ!$I$26:$M$28,2,FALSE),0),
  AND(U441=19,入力項目!$S$16&lt;&gt;"高専"),IFERROR(VLOOKUP(入力項目!$S$17,子育て関連マスタ!$I$32:$M$37,2,FALSE),0),
  AND(U441=21,入力項目!$S$16="高専"),IFERROR(VLOOKUP(入力項目!$S$17,子育て関連マスタ!$I$32:$M$37,2,FALSE),0),
  U441&gt;=22,0
  ),0),0
) +
IF(AND(U441&gt;=1,U441&lt;=15),IF($D441=入力項目!$S$8,入力項目!$S$3,0),0) +
IF(AND(U441&gt;=1,U441&lt;=15),IF($D441=5,入力項目!$S$4,0),0) +
IF(AND(U441&gt;=1,U441&lt;=15),IF($D441=12,入力項目!$S$5,0),0) +
IF(AND(入力項目!$S$7=$A441,入力項目!$S$8=$D441),子育て関連マスタ!$C$14,0) +
IFERROR(IF(AND(YEAR(EDATE(DATE(入力項目!$S$7,入力項目!$S$8,1),1))=$A441,MONTH(EDATE(DATE(入力項目!$S$7,入力項目!$S$8,1),1))=$D441),子育て関連マスタ!$C$15,0),0) +
IF(AND(OR(U441=3,U441=5,U441=7),$D441=11),子育て関連マスタ!$C$17,0) +
IF(AND(U441=20,$D441=1),子育て関連マスタ!$C$18,0) +
IF(AND(U441=20,$D441=1),
IFERROR(_xlfn.IFS(
入力項目!$S$10="男",子育て関連マスタ!$C$18,
入力項目!$S$10="女",子育て関連マスタ!$C$19
),0),0
) +
IF(AND(U441&gt;=入力項目!$S$18,U441&lt;=入力項目!$S$19),入力項目!$S$20,0) +
IF(AND(U441&gt;=入力項目!$S$21,U441&lt;=入力項目!$S$22),入力項目!$S$23,0) +
IF(AND(U441&gt;=入力項目!$S$24,U441&lt;=入力項目!$S$25),入力項目!$S$26,0)
)</f>
        <v>0</v>
      </c>
      <c r="AJ441" s="10">
        <f ca="1">-VLOOKUP($D441,月別収支!$A$2:$H$13,7,FALSE)</f>
        <v>-20000</v>
      </c>
    </row>
    <row r="442" spans="1:36" x14ac:dyDescent="0.4">
      <c r="A442">
        <f t="shared" ca="1" si="122"/>
        <v>2061</v>
      </c>
      <c r="B442">
        <f t="shared" ca="1" si="112"/>
        <v>2061</v>
      </c>
      <c r="C442">
        <f t="shared" ca="1" si="113"/>
        <v>37</v>
      </c>
      <c r="D442">
        <f t="shared" ca="1" si="123"/>
        <v>4</v>
      </c>
      <c r="E442" t="str">
        <f t="shared" ca="1" si="107"/>
        <v>2061年4月</v>
      </c>
      <c r="F442">
        <f ca="1">IF(OR(入力項目!$N$5&lt;$A442,AND(入力項目!$N$5=$A442,入力項目!$N$6&lt;$D442)),IF(F441=0,1,IF(G442=12,F441+1,F441)),0)</f>
        <v>36</v>
      </c>
      <c r="G442">
        <f ca="1">IF(OR(入力項目!$N$5&lt;$A442,AND(入力項目!$N$5=$A442,入力項目!$N$6&lt;$D442)),IF(G441=12,1,G441+1),0)</f>
        <v>6</v>
      </c>
      <c r="H442" t="str">
        <f t="shared" ca="1" si="108"/>
        <v>36_6</v>
      </c>
      <c r="I442">
        <f ca="1">IF(
  IFERROR(AND($C442&gt;0,MOD($C442,入力項目!$N$22)=0,$D442=入力項目!$N$23), FALSE),
  1,
  IF(
    AND(I441&gt;0,J441=12),
    IF(I441=入力項目!$N$28, 0, I441+1),
    I441
  )
)</f>
        <v>2</v>
      </c>
      <c r="J442">
        <f ca="1">IF($D442=入力項目!$N$23,1,IFERROR(J441+1,1))</f>
        <v>11</v>
      </c>
      <c r="K442" t="str">
        <f t="shared" ca="1" si="109"/>
        <v>2_11</v>
      </c>
      <c r="L442">
        <f ca="1">L441+IF(入力項目!$D$4=$D442,1,0)</f>
        <v>65</v>
      </c>
      <c r="M442" t="str">
        <f t="shared" ca="1" si="110"/>
        <v>65歳</v>
      </c>
      <c r="N442">
        <f t="shared" ca="1" si="114"/>
        <v>66</v>
      </c>
      <c r="O442" t="str">
        <f t="shared" ca="1" si="111"/>
        <v>66歳</v>
      </c>
      <c r="P442">
        <f t="shared" ca="1" si="115"/>
        <v>41</v>
      </c>
      <c r="Q442">
        <f t="shared" ca="1" si="116"/>
        <v>39</v>
      </c>
      <c r="R442">
        <f t="shared" ca="1" si="117"/>
        <v>2062</v>
      </c>
      <c r="S442">
        <f t="shared" ca="1" si="118"/>
        <v>2062</v>
      </c>
      <c r="T442">
        <f t="shared" ca="1" si="119"/>
        <v>2062</v>
      </c>
      <c r="U442">
        <f t="shared" ca="1" si="120"/>
        <v>2062</v>
      </c>
      <c r="V442" s="10">
        <f t="shared" ca="1" si="121"/>
        <v>61140425</v>
      </c>
      <c r="W442" s="10">
        <f ca="1">IF($L442&lt;その他マスタ!$B$1,VLOOKUP($D442,月別収支!$A$2:$H$13,2,FALSE),その他マスタ!$B$3)+IF(AND($L442=その他マスタ!$B$1,入力項目!$I$9="あり",$D442=入力項目!$D$4),その他マスタ!$B$2,0)</f>
        <v>150000</v>
      </c>
      <c r="X442" s="10">
        <f ca="1">-IF(入力項目!$K$5=TRUE,
IF($F442+$G442&lt;3,VLOOKUP($D442,月別収支!$A$2:$H$13,8,FALSE),0)+IFERROR(VLOOKUP($H442,住宅ローン計算!C:P,13,FALSE),0)+IF($F442&gt;1,IF(OR($G442=3,$G442=6,$G442=9,$G442=12),ROUNDUP(入力項目!$N$18/4,0),0),0),
VLOOKUP($D442,月別収支!$A$2:$H$13,8,FALSE))</f>
        <v>-37500</v>
      </c>
      <c r="Y442" s="10">
        <f ca="1">-VLOOKUP($D442,月別収支!$A$2:$H$13,3,FALSE)</f>
        <v>-75000</v>
      </c>
      <c r="Z442" s="10">
        <f ca="1">-VLOOKUP($D442,月別収支!$A$2:$H$13,4,FALSE)</f>
        <v>-27000</v>
      </c>
      <c r="AA442" s="10">
        <f ca="1">-VLOOKUP($D442,月別収支!$A$2:$H$13,6,FALSE)</f>
        <v>-10000</v>
      </c>
      <c r="AB442" s="10">
        <f ca="1">-(
VLOOKUP($D442,月別収支!$A$2:$H$13,5,FALSE)+IF(AND(入力項目!$I$27&lt;=$A442,ISEVEN($A442-入力項目!$I$27),入力項目!$I$28=$D442),入力項目!$I$26,0)
+IF(入力項目!$K$26=TRUE,
IFERROR(VLOOKUP($K442,マイカーローン計算!C:P,13,FALSE),0),
IFERROR(
  IF(AND($C442&gt;0,MOD($C442,入力項目!$N$22)=0,$D442=入力項目!$N$23),入力項目!$N$24,0),
 0
)
)
)</f>
        <v>-20000</v>
      </c>
      <c r="AC442" s="10">
        <f ca="1">-IF($A442&lt;入力項目!$N$33,入力項目!$N$35,IF(AND($A442=入力項目!$N$33,$D442&lt;=入力項目!$N$34),入力項目!$N$35,0))</f>
        <v>0</v>
      </c>
      <c r="AD442">
        <f ca="1">-(
_xlfn.IFS(
P442&lt;=入力項目!$S$11,0,
AND(P442&gt;=入力項目!$S$11+1,P442&lt;=3),IFERROR(VLOOKUP(入力項目!$S$12,子育て関連マスタ!$I$4:$M$5,4,FALSE),0),
AND(P442&gt;=4,P442&lt;=6),IFERROR(VLOOKUP(入力項目!$S$13,子育て関連マスタ!$I$9:$M$12,4,FALSE),0),
AND(P442&gt;=7,P442&lt;=12),IFERROR(VLOOKUP(入力項目!$S$14,子育て関連マスタ!$I$16:$M$17,4,FALSE),0),
AND(P442&gt;=13,P442&lt;=15),IFERROR(VLOOKUP(入力項目!$S$15,子育て関連マスタ!$I$21:$M$22,4,FALSE),0),
AND(P442&gt;=16,P442&lt;=18),IFERROR(VLOOKUP(入力項目!$S$16,子育て関連マスタ!$I$26:$M$28,4,FALSE),0),
AND(P442&gt;=19,P442&lt;=20,入力項目!$S$16="高専"),IFERROR(VLOOKUP(入力項目!$S$16,子育て関連マスタ!$I$26:$M$28,4,FALSE),0),
AND(P442&gt;=19,P442&lt;=20,入力項目!$S$16&lt;&gt;"高専"),IFERROR(VLOOKUP(入力項目!$S$17,子育て関連マスタ!$I$32:$M$37,4,FALSE),0),
AND(P442&gt;=21,P442&lt;=22,入力項目!$S$16="高専"),IFERROR(VLOOKUP(入力項目!$S$17,子育て関連マスタ!$I$32:$M$34,4,FALSE),0),
AND(P442&gt;=21,P442&lt;=22,入力項目!$S$16&lt;&gt;"高専"),IFERROR(VLOOKUP(入力項目!$S$17,子育て関連マスタ!$I$32:$M$34,4,FALSE),0),
P442&gt;=23,0
) +
IF($D442=4,
  IFERROR(_xlfn.IFS(
  P442&lt;=入力項目!$S$11,0,
  AND(P442=入力項目!$S$11),IFERROR(VLOOKUP(入力項目!$S$12,子育て関連マスタ!$I$4:$M$5,2,FALSE),0),
  AND(P442=4),IFERROR(VLOOKUP(入力項目!$S$13,子育て関連マスタ!$I$9:$M$12,2,FALSE),0),
  AND(P442=7),IFERROR(VLOOKUP(入力項目!$S$14,子育て関連マスタ!$I$16:$M$17,2,FALSE),0),
  AND(P442=13),IFERROR(VLOOKUP(入力項目!$S$15,子育て関連マスタ!$I$21:$M$22,2,FALSE),0),
  AND(P442=16),IFERROR(VLOOKUP(入力項目!$S$16,子育て関連マスタ!$I$26:$M$28,2,FALSE),0),
  AND(P442=19,入力項目!$S$16&lt;&gt;"高専"),IFERROR(VLOOKUP(入力項目!$S$17,子育て関連マスタ!$I$32:$M$37,2,FALSE),0),
  AND(P442=21,入力項目!$S$16="高専"),IFERROR(VLOOKUP(入力項目!$S$17,子育て関連マスタ!$I$32:$M$37,2,FALSE),0),
  P442&gt;=22,0
  ),0),0
) +
IF(AND(P442&gt;=1,P442&lt;=15),IF($D442=入力項目!$S$8,入力項目!$S$3,0),0) +
IF(AND(P442&gt;=1,P442&lt;=15),IF($D442=5,入力項目!$S$4,0),0) +
IF(AND(P442&gt;=1,P442&lt;=15),IF($D442=12,入力項目!$S$5,0),0) +
IF(AND(入力項目!$S$7=$A442,入力項目!$S$8=$D442),子育て関連マスタ!$C$14,0) +
IFERROR(IF(AND(YEAR(EDATE(DATE(入力項目!$S$7,入力項目!$S$8,1),1))=$A442,MONTH(EDATE(DATE(入力項目!$S$7,入力項目!$S$8,1),1))=$D442),子育て関連マスタ!$C$15,0),0) +
IF(AND(OR(P442=3,P442=5,P442=7),$D442=11),子育て関連マスタ!$C$17,0) +
IF(AND(P442=20,$D442=1),子育て関連マスタ!$C$18,0) +
IF(AND(P442=20,$D442=1),
IFERROR(_xlfn.IFS(
入力項目!$S$10="男",子育て関連マスタ!$C$18,
入力項目!$S$10="女",子育て関連マスタ!$C$19
),0),0
) +
IF(AND(P442&gt;=入力項目!$S$18,P442&lt;=入力項目!$S$19),入力項目!$S$20,0) +
IF(AND(P442&gt;=入力項目!$S$21,P442&lt;=入力項目!$S$22),入力項目!$S$23,0) +
IF(AND(P442&gt;=入力項目!$S$24,P442&lt;=入力項目!$S$25),入力項目!$S$26,0)
)</f>
        <v>0</v>
      </c>
      <c r="AE442">
        <f ca="1">-(
_xlfn.IFS(
Q442&lt;=入力項目!$S$11,0,
AND(Q442&gt;=入力項目!$S$11+1,Q442&lt;=3),IFERROR(VLOOKUP(入力項目!$S$12,子育て関連マスタ!$I$4:$M$5,4,FALSE),0),
AND(Q442&gt;=4,Q442&lt;=6),IFERROR(VLOOKUP(入力項目!$S$13,子育て関連マスタ!$I$9:$M$12,4,FALSE),0),
AND(Q442&gt;=7,Q442&lt;=12),IFERROR(VLOOKUP(入力項目!$S$14,子育て関連マスタ!$I$16:$M$17,4,FALSE),0),
AND(Q442&gt;=13,Q442&lt;=15),IFERROR(VLOOKUP(入力項目!$S$15,子育て関連マスタ!$I$21:$M$22,4,FALSE),0),
AND(Q442&gt;=16,Q442&lt;=18),IFERROR(VLOOKUP(入力項目!$S$16,子育て関連マスタ!$I$26:$M$28,4,FALSE),0),
AND(Q442&gt;=19,Q442&lt;=20,入力項目!$S$16="高専"),IFERROR(VLOOKUP(入力項目!$S$16,子育て関連マスタ!$I$26:$M$28,4,FALSE),0),
AND(Q442&gt;=19,Q442&lt;=20,入力項目!$S$16&lt;&gt;"高専"),IFERROR(VLOOKUP(入力項目!$S$17,子育て関連マスタ!$I$32:$M$37,4,FALSE),0),
AND(Q442&gt;=21,Q442&lt;=22,入力項目!$S$16="高専"),IFERROR(VLOOKUP(入力項目!$S$17,子育て関連マスタ!$I$32:$M$34,4,FALSE),0),
AND(Q442&gt;=21,Q442&lt;=22,入力項目!$S$16&lt;&gt;"高専"),IFERROR(VLOOKUP(入力項目!$S$17,子育て関連マスタ!$I$32:$M$34,4,FALSE),0),
Q442&gt;=23,0
) +
IF($D442=4,
  IFERROR(_xlfn.IFS(
  Q442&lt;=入力項目!$S$11,0,
  AND(Q442=入力項目!$S$11),IFERROR(VLOOKUP(入力項目!$S$12,子育て関連マスタ!$I$4:$M$5,2,FALSE),0),
  AND(Q442=4),IFERROR(VLOOKUP(入力項目!$S$13,子育て関連マスタ!$I$9:$M$12,2,FALSE),0),
  AND(Q442=7),IFERROR(VLOOKUP(入力項目!$S$14,子育て関連マスタ!$I$16:$M$17,2,FALSE),0),
  AND(Q442=13),IFERROR(VLOOKUP(入力項目!$S$15,子育て関連マスタ!$I$21:$M$22,2,FALSE),0),
  AND(Q442=16),IFERROR(VLOOKUP(入力項目!$S$16,子育て関連マスタ!$I$26:$M$28,2,FALSE),0),
  AND(Q442=19,入力項目!$S$16&lt;&gt;"高専"),IFERROR(VLOOKUP(入力項目!$S$17,子育て関連マスタ!$I$32:$M$37,2,FALSE),0),
  AND(Q442=21,入力項目!$S$16="高専"),IFERROR(VLOOKUP(入力項目!$S$17,子育て関連マスタ!$I$32:$M$37,2,FALSE),0),
  Q442&gt;=22,0
  ),0),0
) +
IF(AND(Q442&gt;=1,Q442&lt;=15),IF($D442=入力項目!$S$8,入力項目!$S$3,0),0) +
IF(AND(Q442&gt;=1,Q442&lt;=15),IF($D442=5,入力項目!$S$4,0),0) +
IF(AND(Q442&gt;=1,Q442&lt;=15),IF($D442=12,入力項目!$S$5,0),0) +
IF(AND(入力項目!$S$7=$A442,入力項目!$S$8=$D442),子育て関連マスタ!$C$14,0) +
IFERROR(IF(AND(YEAR(EDATE(DATE(入力項目!$S$7,入力項目!$S$8,1),1))=$A442,MONTH(EDATE(DATE(入力項目!$S$7,入力項目!$S$8,1),1))=$D442),子育て関連マスタ!$C$15,0),0) +
IF(AND(OR(Q442=3,Q442=5,Q442=7),$D442=11),子育て関連マスタ!$C$17,0) +
IF(AND(Q442=20,$D442=1),子育て関連マスタ!$C$18,0) +
IF(AND(Q442=20,$D442=1),
IFERROR(_xlfn.IFS(
入力項目!$S$10="男",子育て関連マスタ!$C$18,
入力項目!$S$10="女",子育て関連マスタ!$C$19
),0),0
) +
IF(AND(Q442&gt;=入力項目!$S$18,Q442&lt;=入力項目!$S$19),入力項目!$S$20,0) +
IF(AND(Q442&gt;=入力項目!$S$21,Q442&lt;=入力項目!$S$22),入力項目!$S$23,0) +
IF(AND(Q442&gt;=入力項目!$S$24,Q442&lt;=入力項目!$S$25),入力項目!$S$26,0)
)</f>
        <v>0</v>
      </c>
      <c r="AF442">
        <f ca="1">-(
_xlfn.IFS(
R442&lt;=入力項目!$S$11,0,
AND(R442&gt;=入力項目!$S$11+1,R442&lt;=3),IFERROR(VLOOKUP(入力項目!$S$12,子育て関連マスタ!$I$4:$M$5,4,FALSE),0),
AND(R442&gt;=4,R442&lt;=6),IFERROR(VLOOKUP(入力項目!$S$13,子育て関連マスタ!$I$9:$M$12,4,FALSE),0),
AND(R442&gt;=7,R442&lt;=12),IFERROR(VLOOKUP(入力項目!$S$14,子育て関連マスタ!$I$16:$M$17,4,FALSE),0),
AND(R442&gt;=13,R442&lt;=15),IFERROR(VLOOKUP(入力項目!$S$15,子育て関連マスタ!$I$21:$M$22,4,FALSE),0),
AND(R442&gt;=16,R442&lt;=18),IFERROR(VLOOKUP(入力項目!$S$16,子育て関連マスタ!$I$26:$M$28,4,FALSE),0),
AND(R442&gt;=19,R442&lt;=20,入力項目!$S$16="高専"),IFERROR(VLOOKUP(入力項目!$S$16,子育て関連マスタ!$I$26:$M$28,4,FALSE),0),
AND(R442&gt;=19,R442&lt;=20,入力項目!$S$16&lt;&gt;"高専"),IFERROR(VLOOKUP(入力項目!$S$17,子育て関連マスタ!$I$32:$M$37,4,FALSE),0),
AND(R442&gt;=21,R442&lt;=22,入力項目!$S$16="高専"),IFERROR(VLOOKUP(入力項目!$S$17,子育て関連マスタ!$I$32:$M$34,4,FALSE),0),
AND(R442&gt;=21,R442&lt;=22,入力項目!$S$16&lt;&gt;"高専"),IFERROR(VLOOKUP(入力項目!$S$17,子育て関連マスタ!$I$32:$M$34,4,FALSE),0),
R442&gt;=23,0
) +
IF($D442=4,
  IFERROR(_xlfn.IFS(
  R442&lt;=入力項目!$S$11,0,
  AND(R442=入力項目!$S$11),IFERROR(VLOOKUP(入力項目!$S$12,子育て関連マスタ!$I$4:$M$5,2,FALSE),0),
  AND(R442=4),IFERROR(VLOOKUP(入力項目!$S$13,子育て関連マスタ!$I$9:$M$12,2,FALSE),0),
  AND(R442=7),IFERROR(VLOOKUP(入力項目!$S$14,子育て関連マスタ!$I$16:$M$17,2,FALSE),0),
  AND(R442=13),IFERROR(VLOOKUP(入力項目!$S$15,子育て関連マスタ!$I$21:$M$22,2,FALSE),0),
  AND(R442=16),IFERROR(VLOOKUP(入力項目!$S$16,子育て関連マスタ!$I$26:$M$28,2,FALSE),0),
  AND(R442=19,入力項目!$S$16&lt;&gt;"高専"),IFERROR(VLOOKUP(入力項目!$S$17,子育て関連マスタ!$I$32:$M$37,2,FALSE),0),
  AND(R442=21,入力項目!$S$16="高専"),IFERROR(VLOOKUP(入力項目!$S$17,子育て関連マスタ!$I$32:$M$37,2,FALSE),0),
  R442&gt;=22,0
  ),0),0
) +
IF(AND(R442&gt;=1,R442&lt;=15),IF($D442=入力項目!$S$8,入力項目!$S$3,0),0) +
IF(AND(R442&gt;=1,R442&lt;=15),IF($D442=5,入力項目!$S$4,0),0) +
IF(AND(R442&gt;=1,R442&lt;=15),IF($D442=12,入力項目!$S$5,0),0) +
IF(AND(入力項目!$S$7=$A442,入力項目!$S$8=$D442),子育て関連マスタ!$C$14,0) +
IFERROR(IF(AND(YEAR(EDATE(DATE(入力項目!$S$7,入力項目!$S$8,1),1))=$A442,MONTH(EDATE(DATE(入力項目!$S$7,入力項目!$S$8,1),1))=$D442),子育て関連マスタ!$C$15,0),0) +
IF(AND(OR(R442=3,R442=5,R442=7),$D442=11),子育て関連マスタ!$C$17,0) +
IF(AND(R442=20,$D442=1),子育て関連マスタ!$C$18,0) +
IF(AND(R442=20,$D442=1),
IFERROR(_xlfn.IFS(
入力項目!$S$10="男",子育て関連マスタ!$C$18,
入力項目!$S$10="女",子育て関連マスタ!$C$19
),0),0
) +
IF(AND(R442&gt;=入力項目!$S$18,R442&lt;=入力項目!$S$19),入力項目!$S$20,0) +
IF(AND(R442&gt;=入力項目!$S$21,R442&lt;=入力項目!$S$22),入力項目!$S$23,0) +
IF(AND(R442&gt;=入力項目!$S$24,R442&lt;=入力項目!$S$25),入力項目!$S$26,0)
)</f>
        <v>0</v>
      </c>
      <c r="AG442">
        <f ca="1">-(
_xlfn.IFS(
S442&lt;=入力項目!$S$11,0,
AND(S442&gt;=入力項目!$S$11+1,S442&lt;=3),IFERROR(VLOOKUP(入力項目!$S$12,子育て関連マスタ!$I$4:$M$5,4,FALSE),0),
AND(S442&gt;=4,S442&lt;=6),IFERROR(VLOOKUP(入力項目!$S$13,子育て関連マスタ!$I$9:$M$12,4,FALSE),0),
AND(S442&gt;=7,S442&lt;=12),IFERROR(VLOOKUP(入力項目!$S$14,子育て関連マスタ!$I$16:$M$17,4,FALSE),0),
AND(S442&gt;=13,S442&lt;=15),IFERROR(VLOOKUP(入力項目!$S$15,子育て関連マスタ!$I$21:$M$22,4,FALSE),0),
AND(S442&gt;=16,S442&lt;=18),IFERROR(VLOOKUP(入力項目!$S$16,子育て関連マスタ!$I$26:$M$28,4,FALSE),0),
AND(S442&gt;=19,S442&lt;=20,入力項目!$S$16="高専"),IFERROR(VLOOKUP(入力項目!$S$16,子育て関連マスタ!$I$26:$M$28,4,FALSE),0),
AND(S442&gt;=19,S442&lt;=20,入力項目!$S$16&lt;&gt;"高専"),IFERROR(VLOOKUP(入力項目!$S$17,子育て関連マスタ!$I$32:$M$37,4,FALSE),0),
AND(S442&gt;=21,S442&lt;=22,入力項目!$S$16="高専"),IFERROR(VLOOKUP(入力項目!$S$17,子育て関連マスタ!$I$32:$M$34,4,FALSE),0),
AND(S442&gt;=21,S442&lt;=22,入力項目!$S$16&lt;&gt;"高専"),IFERROR(VLOOKUP(入力項目!$S$17,子育て関連マスタ!$I$32:$M$34,4,FALSE),0),
S442&gt;=23,0
) +
IF($D442=4,
  IFERROR(_xlfn.IFS(
  S442&lt;=入力項目!$S$11,0,
  AND(S442=入力項目!$S$11),IFERROR(VLOOKUP(入力項目!$S$12,子育て関連マスタ!$I$4:$M$5,2,FALSE),0),
  AND(S442=4),IFERROR(VLOOKUP(入力項目!$S$13,子育て関連マスタ!$I$9:$M$12,2,FALSE),0),
  AND(S442=7),IFERROR(VLOOKUP(入力項目!$S$14,子育て関連マスタ!$I$16:$M$17,2,FALSE),0),
  AND(S442=13),IFERROR(VLOOKUP(入力項目!$S$15,子育て関連マスタ!$I$21:$M$22,2,FALSE),0),
  AND(S442=16),IFERROR(VLOOKUP(入力項目!$S$16,子育て関連マスタ!$I$26:$M$28,2,FALSE),0),
  AND(S442=19,入力項目!$S$16&lt;&gt;"高専"),IFERROR(VLOOKUP(入力項目!$S$17,子育て関連マスタ!$I$32:$M$37,2,FALSE),0),
  AND(S442=21,入力項目!$S$16="高専"),IFERROR(VLOOKUP(入力項目!$S$17,子育て関連マスタ!$I$32:$M$37,2,FALSE),0),
  S442&gt;=22,0
  ),0),0
) +
IF(AND(S442&gt;=1,S442&lt;=15),IF($D442=入力項目!$S$8,入力項目!$S$3,0),0) +
IF(AND(S442&gt;=1,S442&lt;=15),IF($D442=5,入力項目!$S$4,0),0) +
IF(AND(S442&gt;=1,S442&lt;=15),IF($D442=12,入力項目!$S$5,0),0) +
IF(AND(入力項目!$S$7=$A442,入力項目!$S$8=$D442),子育て関連マスタ!$C$14,0) +
IFERROR(IF(AND(YEAR(EDATE(DATE(入力項目!$S$7,入力項目!$S$8,1),1))=$A442,MONTH(EDATE(DATE(入力項目!$S$7,入力項目!$S$8,1),1))=$D442),子育て関連マスタ!$C$15,0),0) +
IF(AND(OR(S442=3,S442=5,S442=7),$D442=11),子育て関連マスタ!$C$17,0) +
IF(AND(S442=20,$D442=1),子育て関連マスタ!$C$18,0) +
IF(AND(S442=20,$D442=1),
IFERROR(_xlfn.IFS(
入力項目!$S$10="男",子育て関連マスタ!$C$18,
入力項目!$S$10="女",子育て関連マスタ!$C$19
),0),0
) +
IF(AND(S442&gt;=入力項目!$S$18,S442&lt;=入力項目!$S$19),入力項目!$S$20,0) +
IF(AND(S442&gt;=入力項目!$S$21,S442&lt;=入力項目!$S$22),入力項目!$S$23,0) +
IF(AND(S442&gt;=入力項目!$S$24,S442&lt;=入力項目!$S$25),入力項目!$S$26,0)
)</f>
        <v>0</v>
      </c>
      <c r="AH442">
        <f ca="1">-(
_xlfn.IFS(
T442&lt;=入力項目!$S$11,0,
AND(T442&gt;=入力項目!$S$11+1,T442&lt;=3),IFERROR(VLOOKUP(入力項目!$S$12,子育て関連マスタ!$I$4:$M$5,4,FALSE),0),
AND(T442&gt;=4,T442&lt;=6),IFERROR(VLOOKUP(入力項目!$S$13,子育て関連マスタ!$I$9:$M$12,4,FALSE),0),
AND(T442&gt;=7,T442&lt;=12),IFERROR(VLOOKUP(入力項目!$S$14,子育て関連マスタ!$I$16:$M$17,4,FALSE),0),
AND(T442&gt;=13,T442&lt;=15),IFERROR(VLOOKUP(入力項目!$S$15,子育て関連マスタ!$I$21:$M$22,4,FALSE),0),
AND(T442&gt;=16,T442&lt;=18),IFERROR(VLOOKUP(入力項目!$S$16,子育て関連マスタ!$I$26:$M$28,4,FALSE),0),
AND(T442&gt;=19,T442&lt;=20,入力項目!$S$16="高専"),IFERROR(VLOOKUP(入力項目!$S$16,子育て関連マスタ!$I$26:$M$28,4,FALSE),0),
AND(T442&gt;=19,T442&lt;=20,入力項目!$S$16&lt;&gt;"高専"),IFERROR(VLOOKUP(入力項目!$S$17,子育て関連マスタ!$I$32:$M$37,4,FALSE),0),
AND(T442&gt;=21,T442&lt;=22,入力項目!$S$16="高専"),IFERROR(VLOOKUP(入力項目!$S$17,子育て関連マスタ!$I$32:$M$34,4,FALSE),0),
AND(T442&gt;=21,T442&lt;=22,入力項目!$S$16&lt;&gt;"高専"),IFERROR(VLOOKUP(入力項目!$S$17,子育て関連マスタ!$I$32:$M$34,4,FALSE),0),
T442&gt;=23,0
) +
IF($D442=4,
  IFERROR(_xlfn.IFS(
  T442&lt;=入力項目!$S$11,0,
  AND(T442=入力項目!$S$11),IFERROR(VLOOKUP(入力項目!$S$12,子育て関連マスタ!$I$4:$M$5,2,FALSE),0),
  AND(T442=4),IFERROR(VLOOKUP(入力項目!$S$13,子育て関連マスタ!$I$9:$M$12,2,FALSE),0),
  AND(T442=7),IFERROR(VLOOKUP(入力項目!$S$14,子育て関連マスタ!$I$16:$M$17,2,FALSE),0),
  AND(T442=13),IFERROR(VLOOKUP(入力項目!$S$15,子育て関連マスタ!$I$21:$M$22,2,FALSE),0),
  AND(T442=16),IFERROR(VLOOKUP(入力項目!$S$16,子育て関連マスタ!$I$26:$M$28,2,FALSE),0),
  AND(T442=19,入力項目!$S$16&lt;&gt;"高専"),IFERROR(VLOOKUP(入力項目!$S$17,子育て関連マスタ!$I$32:$M$37,2,FALSE),0),
  AND(T442=21,入力項目!$S$16="高専"),IFERROR(VLOOKUP(入力項目!$S$17,子育て関連マスタ!$I$32:$M$37,2,FALSE),0),
  T442&gt;=22,0
  ),0),0
) +
IF(AND(T442&gt;=1,T442&lt;=15),IF($D442=入力項目!$S$8,入力項目!$S$3,0),0) +
IF(AND(T442&gt;=1,T442&lt;=15),IF($D442=5,入力項目!$S$4,0),0) +
IF(AND(T442&gt;=1,T442&lt;=15),IF($D442=12,入力項目!$S$5,0),0) +
IF(AND(入力項目!$S$7=$A442,入力項目!$S$8=$D442),子育て関連マスタ!$C$14,0) +
IFERROR(IF(AND(YEAR(EDATE(DATE(入力項目!$S$7,入力項目!$S$8,1),1))=$A442,MONTH(EDATE(DATE(入力項目!$S$7,入力項目!$S$8,1),1))=$D442),子育て関連マスタ!$C$15,0),0) +
IF(AND(OR(T442=3,T442=5,T442=7),$D442=11),子育て関連マスタ!$C$17,0) +
IF(AND(T442=20,$D442=1),子育て関連マスタ!$C$18,0) +
IF(AND(T442=20,$D442=1),
IFERROR(_xlfn.IFS(
入力項目!$S$10="男",子育て関連マスタ!$C$18,
入力項目!$S$10="女",子育て関連マスタ!$C$19
),0),0
) +
IF(AND(T442&gt;=入力項目!$S$18,T442&lt;=入力項目!$S$19),入力項目!$S$20,0) +
IF(AND(T442&gt;=入力項目!$S$21,T442&lt;=入力項目!$S$22),入力項目!$S$23,0) +
IF(AND(T442&gt;=入力項目!$S$24,T442&lt;=入力項目!$S$25),入力項目!$S$26,0)
)</f>
        <v>0</v>
      </c>
      <c r="AI442">
        <f ca="1">-(
_xlfn.IFS(
U442&lt;=入力項目!$S$11,0,
AND(U442&gt;=入力項目!$S$11+1,U442&lt;=3),IFERROR(VLOOKUP(入力項目!$S$12,子育て関連マスタ!$I$4:$M$5,4,FALSE),0),
AND(U442&gt;=4,U442&lt;=6),IFERROR(VLOOKUP(入力項目!$S$13,子育て関連マスタ!$I$9:$M$12,4,FALSE),0),
AND(U442&gt;=7,U442&lt;=12),IFERROR(VLOOKUP(入力項目!$S$14,子育て関連マスタ!$I$16:$M$17,4,FALSE),0),
AND(U442&gt;=13,U442&lt;=15),IFERROR(VLOOKUP(入力項目!$S$15,子育て関連マスタ!$I$21:$M$22,4,FALSE),0),
AND(U442&gt;=16,U442&lt;=18),IFERROR(VLOOKUP(入力項目!$S$16,子育て関連マスタ!$I$26:$M$28,4,FALSE),0),
AND(U442&gt;=19,U442&lt;=20,入力項目!$S$16="高専"),IFERROR(VLOOKUP(入力項目!$S$16,子育て関連マスタ!$I$26:$M$28,4,FALSE),0),
AND(U442&gt;=19,U442&lt;=20,入力項目!$S$16&lt;&gt;"高専"),IFERROR(VLOOKUP(入力項目!$S$17,子育て関連マスタ!$I$32:$M$37,4,FALSE),0),
AND(U442&gt;=21,U442&lt;=22,入力項目!$S$16="高専"),IFERROR(VLOOKUP(入力項目!$S$17,子育て関連マスタ!$I$32:$M$34,4,FALSE),0),
AND(U442&gt;=21,U442&lt;=22,入力項目!$S$16&lt;&gt;"高専"),IFERROR(VLOOKUP(入力項目!$S$17,子育て関連マスタ!$I$32:$M$34,4,FALSE),0),
U442&gt;=23,0
) +
IF($D442=4,
  IFERROR(_xlfn.IFS(
  U442&lt;=入力項目!$S$11,0,
  AND(U442=入力項目!$S$11),IFERROR(VLOOKUP(入力項目!$S$12,子育て関連マスタ!$I$4:$M$5,2,FALSE),0),
  AND(U442=4),IFERROR(VLOOKUP(入力項目!$S$13,子育て関連マスタ!$I$9:$M$12,2,FALSE),0),
  AND(U442=7),IFERROR(VLOOKUP(入力項目!$S$14,子育て関連マスタ!$I$16:$M$17,2,FALSE),0),
  AND(U442=13),IFERROR(VLOOKUP(入力項目!$S$15,子育て関連マスタ!$I$21:$M$22,2,FALSE),0),
  AND(U442=16),IFERROR(VLOOKUP(入力項目!$S$16,子育て関連マスタ!$I$26:$M$28,2,FALSE),0),
  AND(U442=19,入力項目!$S$16&lt;&gt;"高専"),IFERROR(VLOOKUP(入力項目!$S$17,子育て関連マスタ!$I$32:$M$37,2,FALSE),0),
  AND(U442=21,入力項目!$S$16="高専"),IFERROR(VLOOKUP(入力項目!$S$17,子育て関連マスタ!$I$32:$M$37,2,FALSE),0),
  U442&gt;=22,0
  ),0),0
) +
IF(AND(U442&gt;=1,U442&lt;=15),IF($D442=入力項目!$S$8,入力項目!$S$3,0),0) +
IF(AND(U442&gt;=1,U442&lt;=15),IF($D442=5,入力項目!$S$4,0),0) +
IF(AND(U442&gt;=1,U442&lt;=15),IF($D442=12,入力項目!$S$5,0),0) +
IF(AND(入力項目!$S$7=$A442,入力項目!$S$8=$D442),子育て関連マスタ!$C$14,0) +
IFERROR(IF(AND(YEAR(EDATE(DATE(入力項目!$S$7,入力項目!$S$8,1),1))=$A442,MONTH(EDATE(DATE(入力項目!$S$7,入力項目!$S$8,1),1))=$D442),子育て関連マスタ!$C$15,0),0) +
IF(AND(OR(U442=3,U442=5,U442=7),$D442=11),子育て関連マスタ!$C$17,0) +
IF(AND(U442=20,$D442=1),子育て関連マスタ!$C$18,0) +
IF(AND(U442=20,$D442=1),
IFERROR(_xlfn.IFS(
入力項目!$S$10="男",子育て関連マスタ!$C$18,
入力項目!$S$10="女",子育て関連マスタ!$C$19
),0),0
) +
IF(AND(U442&gt;=入力項目!$S$18,U442&lt;=入力項目!$S$19),入力項目!$S$20,0) +
IF(AND(U442&gt;=入力項目!$S$21,U442&lt;=入力項目!$S$22),入力項目!$S$23,0) +
IF(AND(U442&gt;=入力項目!$S$24,U442&lt;=入力項目!$S$25),入力項目!$S$26,0)
)</f>
        <v>0</v>
      </c>
      <c r="AJ442" s="10">
        <f ca="1">-VLOOKUP($D442,月別収支!$A$2:$H$13,7,FALSE)</f>
        <v>-20000</v>
      </c>
    </row>
    <row r="443" spans="1:36" x14ac:dyDescent="0.4">
      <c r="A443">
        <f t="shared" ca="1" si="122"/>
        <v>2061</v>
      </c>
      <c r="B443">
        <f t="shared" ca="1" si="112"/>
        <v>2061</v>
      </c>
      <c r="C443">
        <f t="shared" ca="1" si="113"/>
        <v>37</v>
      </c>
      <c r="D443">
        <f t="shared" ca="1" si="123"/>
        <v>5</v>
      </c>
      <c r="E443" t="str">
        <f t="shared" ca="1" si="107"/>
        <v>2061年5月</v>
      </c>
      <c r="F443">
        <f ca="1">IF(OR(入力項目!$N$5&lt;$A443,AND(入力項目!$N$5=$A443,入力項目!$N$6&lt;$D443)),IF(F442=0,1,IF(G443=12,F442+1,F442)),0)</f>
        <v>36</v>
      </c>
      <c r="G443">
        <f ca="1">IF(OR(入力項目!$N$5&lt;$A443,AND(入力項目!$N$5=$A443,入力項目!$N$6&lt;$D443)),IF(G442=12,1,G442+1),0)</f>
        <v>7</v>
      </c>
      <c r="H443" t="str">
        <f t="shared" ca="1" si="108"/>
        <v>36_7</v>
      </c>
      <c r="I443">
        <f ca="1">IF(
  IFERROR(AND($C443&gt;0,MOD($C443,入力項目!$N$22)=0,$D443=入力項目!$N$23), FALSE),
  1,
  IF(
    AND(I442&gt;0,J442=12),
    IF(I442=入力項目!$N$28, 0, I442+1),
    I442
  )
)</f>
        <v>2</v>
      </c>
      <c r="J443">
        <f ca="1">IF($D443=入力項目!$N$23,1,IFERROR(J442+1,1))</f>
        <v>12</v>
      </c>
      <c r="K443" t="str">
        <f t="shared" ca="1" si="109"/>
        <v>2_12</v>
      </c>
      <c r="L443">
        <f ca="1">L442+IF(入力項目!$D$4=$D443,1,0)</f>
        <v>65</v>
      </c>
      <c r="M443" t="str">
        <f t="shared" ca="1" si="110"/>
        <v>65歳</v>
      </c>
      <c r="N443">
        <f t="shared" ca="1" si="114"/>
        <v>66</v>
      </c>
      <c r="O443" t="str">
        <f t="shared" ca="1" si="111"/>
        <v>66歳</v>
      </c>
      <c r="P443">
        <f t="shared" ca="1" si="115"/>
        <v>41</v>
      </c>
      <c r="Q443">
        <f t="shared" ca="1" si="116"/>
        <v>39</v>
      </c>
      <c r="R443">
        <f t="shared" ca="1" si="117"/>
        <v>2062</v>
      </c>
      <c r="S443">
        <f t="shared" ca="1" si="118"/>
        <v>2062</v>
      </c>
      <c r="T443">
        <f t="shared" ca="1" si="119"/>
        <v>2062</v>
      </c>
      <c r="U443">
        <f t="shared" ca="1" si="120"/>
        <v>2062</v>
      </c>
      <c r="V443" s="10">
        <f t="shared" ca="1" si="121"/>
        <v>61128425</v>
      </c>
      <c r="W443" s="10">
        <f ca="1">IF($L443&lt;その他マスタ!$B$1,VLOOKUP($D443,月別収支!$A$2:$H$13,2,FALSE),その他マスタ!$B$3)+IF(AND($L443=その他マスタ!$B$1,入力項目!$I$9="あり",$D443=入力項目!$D$4),その他マスタ!$B$2,0)</f>
        <v>150000</v>
      </c>
      <c r="X443" s="10">
        <f ca="1">-IF(入力項目!$K$5=TRUE,
IF($F443+$G443&lt;3,VLOOKUP($D443,月別収支!$A$2:$H$13,8,FALSE),0)+IFERROR(VLOOKUP($H443,住宅ローン計算!C:P,13,FALSE),0)+IF($F443&gt;1,IF(OR($G443=3,$G443=6,$G443=9,$G443=12),ROUNDUP(入力項目!$N$18/4,0),0),0),
VLOOKUP($D443,月別収支!$A$2:$H$13,8,FALSE))</f>
        <v>0</v>
      </c>
      <c r="Y443" s="10">
        <f ca="1">-VLOOKUP($D443,月別収支!$A$2:$H$13,3,FALSE)</f>
        <v>-75000</v>
      </c>
      <c r="Z443" s="10">
        <f ca="1">-VLOOKUP($D443,月別収支!$A$2:$H$13,4,FALSE)</f>
        <v>-27000</v>
      </c>
      <c r="AA443" s="10">
        <f ca="1">-VLOOKUP($D443,月別収支!$A$2:$H$13,6,FALSE)</f>
        <v>-10000</v>
      </c>
      <c r="AB443" s="10">
        <f ca="1">-(
VLOOKUP($D443,月別収支!$A$2:$H$13,5,FALSE)+IF(AND(入力項目!$I$27&lt;=$A443,ISEVEN($A443-入力項目!$I$27),入力項目!$I$28=$D443),入力項目!$I$26,0)
+IF(入力項目!$K$26=TRUE,
IFERROR(VLOOKUP($K443,マイカーローン計算!C:P,13,FALSE),0),
IFERROR(
  IF(AND($C443&gt;0,MOD($C443,入力項目!$N$22)=0,$D443=入力項目!$N$23),入力項目!$N$24,0),
 0
)
)
)</f>
        <v>-30000</v>
      </c>
      <c r="AC443" s="10">
        <f ca="1">-IF($A443&lt;入力項目!$N$33,入力項目!$N$35,IF(AND($A443=入力項目!$N$33,$D443&lt;=入力項目!$N$34),入力項目!$N$35,0))</f>
        <v>0</v>
      </c>
      <c r="AD443">
        <f ca="1">-(
_xlfn.IFS(
P443&lt;=入力項目!$S$11,0,
AND(P443&gt;=入力項目!$S$11+1,P443&lt;=3),IFERROR(VLOOKUP(入力項目!$S$12,子育て関連マスタ!$I$4:$M$5,4,FALSE),0),
AND(P443&gt;=4,P443&lt;=6),IFERROR(VLOOKUP(入力項目!$S$13,子育て関連マスタ!$I$9:$M$12,4,FALSE),0),
AND(P443&gt;=7,P443&lt;=12),IFERROR(VLOOKUP(入力項目!$S$14,子育て関連マスタ!$I$16:$M$17,4,FALSE),0),
AND(P443&gt;=13,P443&lt;=15),IFERROR(VLOOKUP(入力項目!$S$15,子育て関連マスタ!$I$21:$M$22,4,FALSE),0),
AND(P443&gt;=16,P443&lt;=18),IFERROR(VLOOKUP(入力項目!$S$16,子育て関連マスタ!$I$26:$M$28,4,FALSE),0),
AND(P443&gt;=19,P443&lt;=20,入力項目!$S$16="高専"),IFERROR(VLOOKUP(入力項目!$S$16,子育て関連マスタ!$I$26:$M$28,4,FALSE),0),
AND(P443&gt;=19,P443&lt;=20,入力項目!$S$16&lt;&gt;"高専"),IFERROR(VLOOKUP(入力項目!$S$17,子育て関連マスタ!$I$32:$M$37,4,FALSE),0),
AND(P443&gt;=21,P443&lt;=22,入力項目!$S$16="高専"),IFERROR(VLOOKUP(入力項目!$S$17,子育て関連マスタ!$I$32:$M$34,4,FALSE),0),
AND(P443&gt;=21,P443&lt;=22,入力項目!$S$16&lt;&gt;"高専"),IFERROR(VLOOKUP(入力項目!$S$17,子育て関連マスタ!$I$32:$M$34,4,FALSE),0),
P443&gt;=23,0
) +
IF($D443=4,
  IFERROR(_xlfn.IFS(
  P443&lt;=入力項目!$S$11,0,
  AND(P443=入力項目!$S$11),IFERROR(VLOOKUP(入力項目!$S$12,子育て関連マスタ!$I$4:$M$5,2,FALSE),0),
  AND(P443=4),IFERROR(VLOOKUP(入力項目!$S$13,子育て関連マスタ!$I$9:$M$12,2,FALSE),0),
  AND(P443=7),IFERROR(VLOOKUP(入力項目!$S$14,子育て関連マスタ!$I$16:$M$17,2,FALSE),0),
  AND(P443=13),IFERROR(VLOOKUP(入力項目!$S$15,子育て関連マスタ!$I$21:$M$22,2,FALSE),0),
  AND(P443=16),IFERROR(VLOOKUP(入力項目!$S$16,子育て関連マスタ!$I$26:$M$28,2,FALSE),0),
  AND(P443=19,入力項目!$S$16&lt;&gt;"高専"),IFERROR(VLOOKUP(入力項目!$S$17,子育て関連マスタ!$I$32:$M$37,2,FALSE),0),
  AND(P443=21,入力項目!$S$16="高専"),IFERROR(VLOOKUP(入力項目!$S$17,子育て関連マスタ!$I$32:$M$37,2,FALSE),0),
  P443&gt;=22,0
  ),0),0
) +
IF(AND(P443&gt;=1,P443&lt;=15),IF($D443=入力項目!$S$8,入力項目!$S$3,0),0) +
IF(AND(P443&gt;=1,P443&lt;=15),IF($D443=5,入力項目!$S$4,0),0) +
IF(AND(P443&gt;=1,P443&lt;=15),IF($D443=12,入力項目!$S$5,0),0) +
IF(AND(入力項目!$S$7=$A443,入力項目!$S$8=$D443),子育て関連マスタ!$C$14,0) +
IFERROR(IF(AND(YEAR(EDATE(DATE(入力項目!$S$7,入力項目!$S$8,1),1))=$A443,MONTH(EDATE(DATE(入力項目!$S$7,入力項目!$S$8,1),1))=$D443),子育て関連マスタ!$C$15,0),0) +
IF(AND(OR(P443=3,P443=5,P443=7),$D443=11),子育て関連マスタ!$C$17,0) +
IF(AND(P443=20,$D443=1),子育て関連マスタ!$C$18,0) +
IF(AND(P443=20,$D443=1),
IFERROR(_xlfn.IFS(
入力項目!$S$10="男",子育て関連マスタ!$C$18,
入力項目!$S$10="女",子育て関連マスタ!$C$19
),0),0
) +
IF(AND(P443&gt;=入力項目!$S$18,P443&lt;=入力項目!$S$19),入力項目!$S$20,0) +
IF(AND(P443&gt;=入力項目!$S$21,P443&lt;=入力項目!$S$22),入力項目!$S$23,0) +
IF(AND(P443&gt;=入力項目!$S$24,P443&lt;=入力項目!$S$25),入力項目!$S$26,0)
)</f>
        <v>0</v>
      </c>
      <c r="AE443">
        <f ca="1">-(
_xlfn.IFS(
Q443&lt;=入力項目!$S$11,0,
AND(Q443&gt;=入力項目!$S$11+1,Q443&lt;=3),IFERROR(VLOOKUP(入力項目!$S$12,子育て関連マスタ!$I$4:$M$5,4,FALSE),0),
AND(Q443&gt;=4,Q443&lt;=6),IFERROR(VLOOKUP(入力項目!$S$13,子育て関連マスタ!$I$9:$M$12,4,FALSE),0),
AND(Q443&gt;=7,Q443&lt;=12),IFERROR(VLOOKUP(入力項目!$S$14,子育て関連マスタ!$I$16:$M$17,4,FALSE),0),
AND(Q443&gt;=13,Q443&lt;=15),IFERROR(VLOOKUP(入力項目!$S$15,子育て関連マスタ!$I$21:$M$22,4,FALSE),0),
AND(Q443&gt;=16,Q443&lt;=18),IFERROR(VLOOKUP(入力項目!$S$16,子育て関連マスタ!$I$26:$M$28,4,FALSE),0),
AND(Q443&gt;=19,Q443&lt;=20,入力項目!$S$16="高専"),IFERROR(VLOOKUP(入力項目!$S$16,子育て関連マスタ!$I$26:$M$28,4,FALSE),0),
AND(Q443&gt;=19,Q443&lt;=20,入力項目!$S$16&lt;&gt;"高専"),IFERROR(VLOOKUP(入力項目!$S$17,子育て関連マスタ!$I$32:$M$37,4,FALSE),0),
AND(Q443&gt;=21,Q443&lt;=22,入力項目!$S$16="高専"),IFERROR(VLOOKUP(入力項目!$S$17,子育て関連マスタ!$I$32:$M$34,4,FALSE),0),
AND(Q443&gt;=21,Q443&lt;=22,入力項目!$S$16&lt;&gt;"高専"),IFERROR(VLOOKUP(入力項目!$S$17,子育て関連マスタ!$I$32:$M$34,4,FALSE),0),
Q443&gt;=23,0
) +
IF($D443=4,
  IFERROR(_xlfn.IFS(
  Q443&lt;=入力項目!$S$11,0,
  AND(Q443=入力項目!$S$11),IFERROR(VLOOKUP(入力項目!$S$12,子育て関連マスタ!$I$4:$M$5,2,FALSE),0),
  AND(Q443=4),IFERROR(VLOOKUP(入力項目!$S$13,子育て関連マスタ!$I$9:$M$12,2,FALSE),0),
  AND(Q443=7),IFERROR(VLOOKUP(入力項目!$S$14,子育て関連マスタ!$I$16:$M$17,2,FALSE),0),
  AND(Q443=13),IFERROR(VLOOKUP(入力項目!$S$15,子育て関連マスタ!$I$21:$M$22,2,FALSE),0),
  AND(Q443=16),IFERROR(VLOOKUP(入力項目!$S$16,子育て関連マスタ!$I$26:$M$28,2,FALSE),0),
  AND(Q443=19,入力項目!$S$16&lt;&gt;"高専"),IFERROR(VLOOKUP(入力項目!$S$17,子育て関連マスタ!$I$32:$M$37,2,FALSE),0),
  AND(Q443=21,入力項目!$S$16="高専"),IFERROR(VLOOKUP(入力項目!$S$17,子育て関連マスタ!$I$32:$M$37,2,FALSE),0),
  Q443&gt;=22,0
  ),0),0
) +
IF(AND(Q443&gt;=1,Q443&lt;=15),IF($D443=入力項目!$S$8,入力項目!$S$3,0),0) +
IF(AND(Q443&gt;=1,Q443&lt;=15),IF($D443=5,入力項目!$S$4,0),0) +
IF(AND(Q443&gt;=1,Q443&lt;=15),IF($D443=12,入力項目!$S$5,0),0) +
IF(AND(入力項目!$S$7=$A443,入力項目!$S$8=$D443),子育て関連マスタ!$C$14,0) +
IFERROR(IF(AND(YEAR(EDATE(DATE(入力項目!$S$7,入力項目!$S$8,1),1))=$A443,MONTH(EDATE(DATE(入力項目!$S$7,入力項目!$S$8,1),1))=$D443),子育て関連マスタ!$C$15,0),0) +
IF(AND(OR(Q443=3,Q443=5,Q443=7),$D443=11),子育て関連マスタ!$C$17,0) +
IF(AND(Q443=20,$D443=1),子育て関連マスタ!$C$18,0) +
IF(AND(Q443=20,$D443=1),
IFERROR(_xlfn.IFS(
入力項目!$S$10="男",子育て関連マスタ!$C$18,
入力項目!$S$10="女",子育て関連マスタ!$C$19
),0),0
) +
IF(AND(Q443&gt;=入力項目!$S$18,Q443&lt;=入力項目!$S$19),入力項目!$S$20,0) +
IF(AND(Q443&gt;=入力項目!$S$21,Q443&lt;=入力項目!$S$22),入力項目!$S$23,0) +
IF(AND(Q443&gt;=入力項目!$S$24,Q443&lt;=入力項目!$S$25),入力項目!$S$26,0)
)</f>
        <v>0</v>
      </c>
      <c r="AF443">
        <f ca="1">-(
_xlfn.IFS(
R443&lt;=入力項目!$S$11,0,
AND(R443&gt;=入力項目!$S$11+1,R443&lt;=3),IFERROR(VLOOKUP(入力項目!$S$12,子育て関連マスタ!$I$4:$M$5,4,FALSE),0),
AND(R443&gt;=4,R443&lt;=6),IFERROR(VLOOKUP(入力項目!$S$13,子育て関連マスタ!$I$9:$M$12,4,FALSE),0),
AND(R443&gt;=7,R443&lt;=12),IFERROR(VLOOKUP(入力項目!$S$14,子育て関連マスタ!$I$16:$M$17,4,FALSE),0),
AND(R443&gt;=13,R443&lt;=15),IFERROR(VLOOKUP(入力項目!$S$15,子育て関連マスタ!$I$21:$M$22,4,FALSE),0),
AND(R443&gt;=16,R443&lt;=18),IFERROR(VLOOKUP(入力項目!$S$16,子育て関連マスタ!$I$26:$M$28,4,FALSE),0),
AND(R443&gt;=19,R443&lt;=20,入力項目!$S$16="高専"),IFERROR(VLOOKUP(入力項目!$S$16,子育て関連マスタ!$I$26:$M$28,4,FALSE),0),
AND(R443&gt;=19,R443&lt;=20,入力項目!$S$16&lt;&gt;"高専"),IFERROR(VLOOKUP(入力項目!$S$17,子育て関連マスタ!$I$32:$M$37,4,FALSE),0),
AND(R443&gt;=21,R443&lt;=22,入力項目!$S$16="高専"),IFERROR(VLOOKUP(入力項目!$S$17,子育て関連マスタ!$I$32:$M$34,4,FALSE),0),
AND(R443&gt;=21,R443&lt;=22,入力項目!$S$16&lt;&gt;"高専"),IFERROR(VLOOKUP(入力項目!$S$17,子育て関連マスタ!$I$32:$M$34,4,FALSE),0),
R443&gt;=23,0
) +
IF($D443=4,
  IFERROR(_xlfn.IFS(
  R443&lt;=入力項目!$S$11,0,
  AND(R443=入力項目!$S$11),IFERROR(VLOOKUP(入力項目!$S$12,子育て関連マスタ!$I$4:$M$5,2,FALSE),0),
  AND(R443=4),IFERROR(VLOOKUP(入力項目!$S$13,子育て関連マスタ!$I$9:$M$12,2,FALSE),0),
  AND(R443=7),IFERROR(VLOOKUP(入力項目!$S$14,子育て関連マスタ!$I$16:$M$17,2,FALSE),0),
  AND(R443=13),IFERROR(VLOOKUP(入力項目!$S$15,子育て関連マスタ!$I$21:$M$22,2,FALSE),0),
  AND(R443=16),IFERROR(VLOOKUP(入力項目!$S$16,子育て関連マスタ!$I$26:$M$28,2,FALSE),0),
  AND(R443=19,入力項目!$S$16&lt;&gt;"高専"),IFERROR(VLOOKUP(入力項目!$S$17,子育て関連マスタ!$I$32:$M$37,2,FALSE),0),
  AND(R443=21,入力項目!$S$16="高専"),IFERROR(VLOOKUP(入力項目!$S$17,子育て関連マスタ!$I$32:$M$37,2,FALSE),0),
  R443&gt;=22,0
  ),0),0
) +
IF(AND(R443&gt;=1,R443&lt;=15),IF($D443=入力項目!$S$8,入力項目!$S$3,0),0) +
IF(AND(R443&gt;=1,R443&lt;=15),IF($D443=5,入力項目!$S$4,0),0) +
IF(AND(R443&gt;=1,R443&lt;=15),IF($D443=12,入力項目!$S$5,0),0) +
IF(AND(入力項目!$S$7=$A443,入力項目!$S$8=$D443),子育て関連マスタ!$C$14,0) +
IFERROR(IF(AND(YEAR(EDATE(DATE(入力項目!$S$7,入力項目!$S$8,1),1))=$A443,MONTH(EDATE(DATE(入力項目!$S$7,入力項目!$S$8,1),1))=$D443),子育て関連マスタ!$C$15,0),0) +
IF(AND(OR(R443=3,R443=5,R443=7),$D443=11),子育て関連マスタ!$C$17,0) +
IF(AND(R443=20,$D443=1),子育て関連マスタ!$C$18,0) +
IF(AND(R443=20,$D443=1),
IFERROR(_xlfn.IFS(
入力項目!$S$10="男",子育て関連マスタ!$C$18,
入力項目!$S$10="女",子育て関連マスタ!$C$19
),0),0
) +
IF(AND(R443&gt;=入力項目!$S$18,R443&lt;=入力項目!$S$19),入力項目!$S$20,0) +
IF(AND(R443&gt;=入力項目!$S$21,R443&lt;=入力項目!$S$22),入力項目!$S$23,0) +
IF(AND(R443&gt;=入力項目!$S$24,R443&lt;=入力項目!$S$25),入力項目!$S$26,0)
)</f>
        <v>0</v>
      </c>
      <c r="AG443">
        <f ca="1">-(
_xlfn.IFS(
S443&lt;=入力項目!$S$11,0,
AND(S443&gt;=入力項目!$S$11+1,S443&lt;=3),IFERROR(VLOOKUP(入力項目!$S$12,子育て関連マスタ!$I$4:$M$5,4,FALSE),0),
AND(S443&gt;=4,S443&lt;=6),IFERROR(VLOOKUP(入力項目!$S$13,子育て関連マスタ!$I$9:$M$12,4,FALSE),0),
AND(S443&gt;=7,S443&lt;=12),IFERROR(VLOOKUP(入力項目!$S$14,子育て関連マスタ!$I$16:$M$17,4,FALSE),0),
AND(S443&gt;=13,S443&lt;=15),IFERROR(VLOOKUP(入力項目!$S$15,子育て関連マスタ!$I$21:$M$22,4,FALSE),0),
AND(S443&gt;=16,S443&lt;=18),IFERROR(VLOOKUP(入力項目!$S$16,子育て関連マスタ!$I$26:$M$28,4,FALSE),0),
AND(S443&gt;=19,S443&lt;=20,入力項目!$S$16="高専"),IFERROR(VLOOKUP(入力項目!$S$16,子育て関連マスタ!$I$26:$M$28,4,FALSE),0),
AND(S443&gt;=19,S443&lt;=20,入力項目!$S$16&lt;&gt;"高専"),IFERROR(VLOOKUP(入力項目!$S$17,子育て関連マスタ!$I$32:$M$37,4,FALSE),0),
AND(S443&gt;=21,S443&lt;=22,入力項目!$S$16="高専"),IFERROR(VLOOKUP(入力項目!$S$17,子育て関連マスタ!$I$32:$M$34,4,FALSE),0),
AND(S443&gt;=21,S443&lt;=22,入力項目!$S$16&lt;&gt;"高専"),IFERROR(VLOOKUP(入力項目!$S$17,子育て関連マスタ!$I$32:$M$34,4,FALSE),0),
S443&gt;=23,0
) +
IF($D443=4,
  IFERROR(_xlfn.IFS(
  S443&lt;=入力項目!$S$11,0,
  AND(S443=入力項目!$S$11),IFERROR(VLOOKUP(入力項目!$S$12,子育て関連マスタ!$I$4:$M$5,2,FALSE),0),
  AND(S443=4),IFERROR(VLOOKUP(入力項目!$S$13,子育て関連マスタ!$I$9:$M$12,2,FALSE),0),
  AND(S443=7),IFERROR(VLOOKUP(入力項目!$S$14,子育て関連マスタ!$I$16:$M$17,2,FALSE),0),
  AND(S443=13),IFERROR(VLOOKUP(入力項目!$S$15,子育て関連マスタ!$I$21:$M$22,2,FALSE),0),
  AND(S443=16),IFERROR(VLOOKUP(入力項目!$S$16,子育て関連マスタ!$I$26:$M$28,2,FALSE),0),
  AND(S443=19,入力項目!$S$16&lt;&gt;"高専"),IFERROR(VLOOKUP(入力項目!$S$17,子育て関連マスタ!$I$32:$M$37,2,FALSE),0),
  AND(S443=21,入力項目!$S$16="高専"),IFERROR(VLOOKUP(入力項目!$S$17,子育て関連マスタ!$I$32:$M$37,2,FALSE),0),
  S443&gt;=22,0
  ),0),0
) +
IF(AND(S443&gt;=1,S443&lt;=15),IF($D443=入力項目!$S$8,入力項目!$S$3,0),0) +
IF(AND(S443&gt;=1,S443&lt;=15),IF($D443=5,入力項目!$S$4,0),0) +
IF(AND(S443&gt;=1,S443&lt;=15),IF($D443=12,入力項目!$S$5,0),0) +
IF(AND(入力項目!$S$7=$A443,入力項目!$S$8=$D443),子育て関連マスタ!$C$14,0) +
IFERROR(IF(AND(YEAR(EDATE(DATE(入力項目!$S$7,入力項目!$S$8,1),1))=$A443,MONTH(EDATE(DATE(入力項目!$S$7,入力項目!$S$8,1),1))=$D443),子育て関連マスタ!$C$15,0),0) +
IF(AND(OR(S443=3,S443=5,S443=7),$D443=11),子育て関連マスタ!$C$17,0) +
IF(AND(S443=20,$D443=1),子育て関連マスタ!$C$18,0) +
IF(AND(S443=20,$D443=1),
IFERROR(_xlfn.IFS(
入力項目!$S$10="男",子育て関連マスタ!$C$18,
入力項目!$S$10="女",子育て関連マスタ!$C$19
),0),0
) +
IF(AND(S443&gt;=入力項目!$S$18,S443&lt;=入力項目!$S$19),入力項目!$S$20,0) +
IF(AND(S443&gt;=入力項目!$S$21,S443&lt;=入力項目!$S$22),入力項目!$S$23,0) +
IF(AND(S443&gt;=入力項目!$S$24,S443&lt;=入力項目!$S$25),入力項目!$S$26,0)
)</f>
        <v>0</v>
      </c>
      <c r="AH443">
        <f ca="1">-(
_xlfn.IFS(
T443&lt;=入力項目!$S$11,0,
AND(T443&gt;=入力項目!$S$11+1,T443&lt;=3),IFERROR(VLOOKUP(入力項目!$S$12,子育て関連マスタ!$I$4:$M$5,4,FALSE),0),
AND(T443&gt;=4,T443&lt;=6),IFERROR(VLOOKUP(入力項目!$S$13,子育て関連マスタ!$I$9:$M$12,4,FALSE),0),
AND(T443&gt;=7,T443&lt;=12),IFERROR(VLOOKUP(入力項目!$S$14,子育て関連マスタ!$I$16:$M$17,4,FALSE),0),
AND(T443&gt;=13,T443&lt;=15),IFERROR(VLOOKUP(入力項目!$S$15,子育て関連マスタ!$I$21:$M$22,4,FALSE),0),
AND(T443&gt;=16,T443&lt;=18),IFERROR(VLOOKUP(入力項目!$S$16,子育て関連マスタ!$I$26:$M$28,4,FALSE),0),
AND(T443&gt;=19,T443&lt;=20,入力項目!$S$16="高専"),IFERROR(VLOOKUP(入力項目!$S$16,子育て関連マスタ!$I$26:$M$28,4,FALSE),0),
AND(T443&gt;=19,T443&lt;=20,入力項目!$S$16&lt;&gt;"高専"),IFERROR(VLOOKUP(入力項目!$S$17,子育て関連マスタ!$I$32:$M$37,4,FALSE),0),
AND(T443&gt;=21,T443&lt;=22,入力項目!$S$16="高専"),IFERROR(VLOOKUP(入力項目!$S$17,子育て関連マスタ!$I$32:$M$34,4,FALSE),0),
AND(T443&gt;=21,T443&lt;=22,入力項目!$S$16&lt;&gt;"高専"),IFERROR(VLOOKUP(入力項目!$S$17,子育て関連マスタ!$I$32:$M$34,4,FALSE),0),
T443&gt;=23,0
) +
IF($D443=4,
  IFERROR(_xlfn.IFS(
  T443&lt;=入力項目!$S$11,0,
  AND(T443=入力項目!$S$11),IFERROR(VLOOKUP(入力項目!$S$12,子育て関連マスタ!$I$4:$M$5,2,FALSE),0),
  AND(T443=4),IFERROR(VLOOKUP(入力項目!$S$13,子育て関連マスタ!$I$9:$M$12,2,FALSE),0),
  AND(T443=7),IFERROR(VLOOKUP(入力項目!$S$14,子育て関連マスタ!$I$16:$M$17,2,FALSE),0),
  AND(T443=13),IFERROR(VLOOKUP(入力項目!$S$15,子育て関連マスタ!$I$21:$M$22,2,FALSE),0),
  AND(T443=16),IFERROR(VLOOKUP(入力項目!$S$16,子育て関連マスタ!$I$26:$M$28,2,FALSE),0),
  AND(T443=19,入力項目!$S$16&lt;&gt;"高専"),IFERROR(VLOOKUP(入力項目!$S$17,子育て関連マスタ!$I$32:$M$37,2,FALSE),0),
  AND(T443=21,入力項目!$S$16="高専"),IFERROR(VLOOKUP(入力項目!$S$17,子育て関連マスタ!$I$32:$M$37,2,FALSE),0),
  T443&gt;=22,0
  ),0),0
) +
IF(AND(T443&gt;=1,T443&lt;=15),IF($D443=入力項目!$S$8,入力項目!$S$3,0),0) +
IF(AND(T443&gt;=1,T443&lt;=15),IF($D443=5,入力項目!$S$4,0),0) +
IF(AND(T443&gt;=1,T443&lt;=15),IF($D443=12,入力項目!$S$5,0),0) +
IF(AND(入力項目!$S$7=$A443,入力項目!$S$8=$D443),子育て関連マスタ!$C$14,0) +
IFERROR(IF(AND(YEAR(EDATE(DATE(入力項目!$S$7,入力項目!$S$8,1),1))=$A443,MONTH(EDATE(DATE(入力項目!$S$7,入力項目!$S$8,1),1))=$D443),子育て関連マスタ!$C$15,0),0) +
IF(AND(OR(T443=3,T443=5,T443=7),$D443=11),子育て関連マスタ!$C$17,0) +
IF(AND(T443=20,$D443=1),子育て関連マスタ!$C$18,0) +
IF(AND(T443=20,$D443=1),
IFERROR(_xlfn.IFS(
入力項目!$S$10="男",子育て関連マスタ!$C$18,
入力項目!$S$10="女",子育て関連マスタ!$C$19
),0),0
) +
IF(AND(T443&gt;=入力項目!$S$18,T443&lt;=入力項目!$S$19),入力項目!$S$20,0) +
IF(AND(T443&gt;=入力項目!$S$21,T443&lt;=入力項目!$S$22),入力項目!$S$23,0) +
IF(AND(T443&gt;=入力項目!$S$24,T443&lt;=入力項目!$S$25),入力項目!$S$26,0)
)</f>
        <v>0</v>
      </c>
      <c r="AI443">
        <f ca="1">-(
_xlfn.IFS(
U443&lt;=入力項目!$S$11,0,
AND(U443&gt;=入力項目!$S$11+1,U443&lt;=3),IFERROR(VLOOKUP(入力項目!$S$12,子育て関連マスタ!$I$4:$M$5,4,FALSE),0),
AND(U443&gt;=4,U443&lt;=6),IFERROR(VLOOKUP(入力項目!$S$13,子育て関連マスタ!$I$9:$M$12,4,FALSE),0),
AND(U443&gt;=7,U443&lt;=12),IFERROR(VLOOKUP(入力項目!$S$14,子育て関連マスタ!$I$16:$M$17,4,FALSE),0),
AND(U443&gt;=13,U443&lt;=15),IFERROR(VLOOKUP(入力項目!$S$15,子育て関連マスタ!$I$21:$M$22,4,FALSE),0),
AND(U443&gt;=16,U443&lt;=18),IFERROR(VLOOKUP(入力項目!$S$16,子育て関連マスタ!$I$26:$M$28,4,FALSE),0),
AND(U443&gt;=19,U443&lt;=20,入力項目!$S$16="高専"),IFERROR(VLOOKUP(入力項目!$S$16,子育て関連マスタ!$I$26:$M$28,4,FALSE),0),
AND(U443&gt;=19,U443&lt;=20,入力項目!$S$16&lt;&gt;"高専"),IFERROR(VLOOKUP(入力項目!$S$17,子育て関連マスタ!$I$32:$M$37,4,FALSE),0),
AND(U443&gt;=21,U443&lt;=22,入力項目!$S$16="高専"),IFERROR(VLOOKUP(入力項目!$S$17,子育て関連マスタ!$I$32:$M$34,4,FALSE),0),
AND(U443&gt;=21,U443&lt;=22,入力項目!$S$16&lt;&gt;"高専"),IFERROR(VLOOKUP(入力項目!$S$17,子育て関連マスタ!$I$32:$M$34,4,FALSE),0),
U443&gt;=23,0
) +
IF($D443=4,
  IFERROR(_xlfn.IFS(
  U443&lt;=入力項目!$S$11,0,
  AND(U443=入力項目!$S$11),IFERROR(VLOOKUP(入力項目!$S$12,子育て関連マスタ!$I$4:$M$5,2,FALSE),0),
  AND(U443=4),IFERROR(VLOOKUP(入力項目!$S$13,子育て関連マスタ!$I$9:$M$12,2,FALSE),0),
  AND(U443=7),IFERROR(VLOOKUP(入力項目!$S$14,子育て関連マスタ!$I$16:$M$17,2,FALSE),0),
  AND(U443=13),IFERROR(VLOOKUP(入力項目!$S$15,子育て関連マスタ!$I$21:$M$22,2,FALSE),0),
  AND(U443=16),IFERROR(VLOOKUP(入力項目!$S$16,子育て関連マスタ!$I$26:$M$28,2,FALSE),0),
  AND(U443=19,入力項目!$S$16&lt;&gt;"高専"),IFERROR(VLOOKUP(入力項目!$S$17,子育て関連マスタ!$I$32:$M$37,2,FALSE),0),
  AND(U443=21,入力項目!$S$16="高専"),IFERROR(VLOOKUP(入力項目!$S$17,子育て関連マスタ!$I$32:$M$37,2,FALSE),0),
  U443&gt;=22,0
  ),0),0
) +
IF(AND(U443&gt;=1,U443&lt;=15),IF($D443=入力項目!$S$8,入力項目!$S$3,0),0) +
IF(AND(U443&gt;=1,U443&lt;=15),IF($D443=5,入力項目!$S$4,0),0) +
IF(AND(U443&gt;=1,U443&lt;=15),IF($D443=12,入力項目!$S$5,0),0) +
IF(AND(入力項目!$S$7=$A443,入力項目!$S$8=$D443),子育て関連マスタ!$C$14,0) +
IFERROR(IF(AND(YEAR(EDATE(DATE(入力項目!$S$7,入力項目!$S$8,1),1))=$A443,MONTH(EDATE(DATE(入力項目!$S$7,入力項目!$S$8,1),1))=$D443),子育て関連マスタ!$C$15,0),0) +
IF(AND(OR(U443=3,U443=5,U443=7),$D443=11),子育て関連マスタ!$C$17,0) +
IF(AND(U443=20,$D443=1),子育て関連マスタ!$C$18,0) +
IF(AND(U443=20,$D443=1),
IFERROR(_xlfn.IFS(
入力項目!$S$10="男",子育て関連マスタ!$C$18,
入力項目!$S$10="女",子育て関連マスタ!$C$19
),0),0
) +
IF(AND(U443&gt;=入力項目!$S$18,U443&lt;=入力項目!$S$19),入力項目!$S$20,0) +
IF(AND(U443&gt;=入力項目!$S$21,U443&lt;=入力項目!$S$22),入力項目!$S$23,0) +
IF(AND(U443&gt;=入力項目!$S$24,U443&lt;=入力項目!$S$25),入力項目!$S$26,0)
)</f>
        <v>0</v>
      </c>
      <c r="AJ443" s="10">
        <f ca="1">-VLOOKUP($D443,月別収支!$A$2:$H$13,7,FALSE)</f>
        <v>-20000</v>
      </c>
    </row>
    <row r="444" spans="1:36" x14ac:dyDescent="0.4">
      <c r="A444">
        <f t="shared" ca="1" si="122"/>
        <v>2061</v>
      </c>
      <c r="B444">
        <f t="shared" ca="1" si="112"/>
        <v>2061</v>
      </c>
      <c r="C444">
        <f t="shared" ca="1" si="113"/>
        <v>37</v>
      </c>
      <c r="D444">
        <f t="shared" ca="1" si="123"/>
        <v>6</v>
      </c>
      <c r="E444" t="str">
        <f t="shared" ca="1" si="107"/>
        <v>2061年6月</v>
      </c>
      <c r="F444">
        <f ca="1">IF(OR(入力項目!$N$5&lt;$A444,AND(入力項目!$N$5=$A444,入力項目!$N$6&lt;$D444)),IF(F443=0,1,IF(G444=12,F443+1,F443)),0)</f>
        <v>36</v>
      </c>
      <c r="G444">
        <f ca="1">IF(OR(入力項目!$N$5&lt;$A444,AND(入力項目!$N$5=$A444,入力項目!$N$6&lt;$D444)),IF(G443=12,1,G443+1),0)</f>
        <v>8</v>
      </c>
      <c r="H444" t="str">
        <f t="shared" ca="1" si="108"/>
        <v>36_8</v>
      </c>
      <c r="I444">
        <f ca="1">IF(
  IFERROR(AND($C444&gt;0,MOD($C444,入力項目!$N$22)=0,$D444=入力項目!$N$23), FALSE),
  1,
  IF(
    AND(I443&gt;0,J443=12),
    IF(I443=入力項目!$N$28, 0, I443+1),
    I443
  )
)</f>
        <v>3</v>
      </c>
      <c r="J444">
        <f ca="1">IF($D444=入力項目!$N$23,1,IFERROR(J443+1,1))</f>
        <v>1</v>
      </c>
      <c r="K444" t="str">
        <f t="shared" ca="1" si="109"/>
        <v>3_1</v>
      </c>
      <c r="L444">
        <f ca="1">L443+IF(入力項目!$D$4=$D444,1,0)</f>
        <v>65</v>
      </c>
      <c r="M444" t="str">
        <f t="shared" ca="1" si="110"/>
        <v>65歳</v>
      </c>
      <c r="N444">
        <f t="shared" ca="1" si="114"/>
        <v>66</v>
      </c>
      <c r="O444" t="str">
        <f t="shared" ca="1" si="111"/>
        <v>66歳</v>
      </c>
      <c r="P444">
        <f t="shared" ca="1" si="115"/>
        <v>41</v>
      </c>
      <c r="Q444">
        <f t="shared" ca="1" si="116"/>
        <v>39</v>
      </c>
      <c r="R444">
        <f t="shared" ca="1" si="117"/>
        <v>2062</v>
      </c>
      <c r="S444">
        <f t="shared" ca="1" si="118"/>
        <v>2062</v>
      </c>
      <c r="T444">
        <f t="shared" ca="1" si="119"/>
        <v>2062</v>
      </c>
      <c r="U444">
        <f t="shared" ca="1" si="120"/>
        <v>2062</v>
      </c>
      <c r="V444" s="10">
        <f t="shared" ca="1" si="121"/>
        <v>61126425</v>
      </c>
      <c r="W444" s="10">
        <f ca="1">IF($L444&lt;その他マスタ!$B$1,VLOOKUP($D444,月別収支!$A$2:$H$13,2,FALSE),その他マスタ!$B$3)+IF(AND($L444=その他マスタ!$B$1,入力項目!$I$9="あり",$D444=入力項目!$D$4),その他マスタ!$B$2,0)</f>
        <v>150000</v>
      </c>
      <c r="X444" s="10">
        <f ca="1">-IF(入力項目!$K$5=TRUE,
IF($F444+$G444&lt;3,VLOOKUP($D444,月別収支!$A$2:$H$13,8,FALSE),0)+IFERROR(VLOOKUP($H444,住宅ローン計算!C:P,13,FALSE),0)+IF($F444&gt;1,IF(OR($G444=3,$G444=6,$G444=9,$G444=12),ROUNDUP(入力項目!$N$18/4,0),0),0),
VLOOKUP($D444,月別収支!$A$2:$H$13,8,FALSE))</f>
        <v>0</v>
      </c>
      <c r="Y444" s="10">
        <f ca="1">-VLOOKUP($D444,月別収支!$A$2:$H$13,3,FALSE)</f>
        <v>-75000</v>
      </c>
      <c r="Z444" s="10">
        <f ca="1">-VLOOKUP($D444,月別収支!$A$2:$H$13,4,FALSE)</f>
        <v>-27000</v>
      </c>
      <c r="AA444" s="10">
        <f ca="1">-VLOOKUP($D444,月別収支!$A$2:$H$13,6,FALSE)</f>
        <v>-10000</v>
      </c>
      <c r="AB444" s="10">
        <f ca="1">-(
VLOOKUP($D444,月別収支!$A$2:$H$13,5,FALSE)+IF(AND(入力項目!$I$27&lt;=$A444,ISEVEN($A444-入力項目!$I$27),入力項目!$I$28=$D444),入力項目!$I$26,0)
+IF(入力項目!$K$26=TRUE,
IFERROR(VLOOKUP($K444,マイカーローン計算!C:P,13,FALSE),0),
IFERROR(
  IF(AND($C444&gt;0,MOD($C444,入力項目!$N$22)=0,$D444=入力項目!$N$23),入力項目!$N$24,0),
 0
)
)
)</f>
        <v>-20000</v>
      </c>
      <c r="AC444" s="10">
        <f ca="1">-IF($A444&lt;入力項目!$N$33,入力項目!$N$35,IF(AND($A444=入力項目!$N$33,$D444&lt;=入力項目!$N$34),入力項目!$N$35,0))</f>
        <v>0</v>
      </c>
      <c r="AD444">
        <f ca="1">-(
_xlfn.IFS(
P444&lt;=入力項目!$S$11,0,
AND(P444&gt;=入力項目!$S$11+1,P444&lt;=3),IFERROR(VLOOKUP(入力項目!$S$12,子育て関連マスタ!$I$4:$M$5,4,FALSE),0),
AND(P444&gt;=4,P444&lt;=6),IFERROR(VLOOKUP(入力項目!$S$13,子育て関連マスタ!$I$9:$M$12,4,FALSE),0),
AND(P444&gt;=7,P444&lt;=12),IFERROR(VLOOKUP(入力項目!$S$14,子育て関連マスタ!$I$16:$M$17,4,FALSE),0),
AND(P444&gt;=13,P444&lt;=15),IFERROR(VLOOKUP(入力項目!$S$15,子育て関連マスタ!$I$21:$M$22,4,FALSE),0),
AND(P444&gt;=16,P444&lt;=18),IFERROR(VLOOKUP(入力項目!$S$16,子育て関連マスタ!$I$26:$M$28,4,FALSE),0),
AND(P444&gt;=19,P444&lt;=20,入力項目!$S$16="高専"),IFERROR(VLOOKUP(入力項目!$S$16,子育て関連マスタ!$I$26:$M$28,4,FALSE),0),
AND(P444&gt;=19,P444&lt;=20,入力項目!$S$16&lt;&gt;"高専"),IFERROR(VLOOKUP(入力項目!$S$17,子育て関連マスタ!$I$32:$M$37,4,FALSE),0),
AND(P444&gt;=21,P444&lt;=22,入力項目!$S$16="高専"),IFERROR(VLOOKUP(入力項目!$S$17,子育て関連マスタ!$I$32:$M$34,4,FALSE),0),
AND(P444&gt;=21,P444&lt;=22,入力項目!$S$16&lt;&gt;"高専"),IFERROR(VLOOKUP(入力項目!$S$17,子育て関連マスタ!$I$32:$M$34,4,FALSE),0),
P444&gt;=23,0
) +
IF($D444=4,
  IFERROR(_xlfn.IFS(
  P444&lt;=入力項目!$S$11,0,
  AND(P444=入力項目!$S$11),IFERROR(VLOOKUP(入力項目!$S$12,子育て関連マスタ!$I$4:$M$5,2,FALSE),0),
  AND(P444=4),IFERROR(VLOOKUP(入力項目!$S$13,子育て関連マスタ!$I$9:$M$12,2,FALSE),0),
  AND(P444=7),IFERROR(VLOOKUP(入力項目!$S$14,子育て関連マスタ!$I$16:$M$17,2,FALSE),0),
  AND(P444=13),IFERROR(VLOOKUP(入力項目!$S$15,子育て関連マスタ!$I$21:$M$22,2,FALSE),0),
  AND(P444=16),IFERROR(VLOOKUP(入力項目!$S$16,子育て関連マスタ!$I$26:$M$28,2,FALSE),0),
  AND(P444=19,入力項目!$S$16&lt;&gt;"高専"),IFERROR(VLOOKUP(入力項目!$S$17,子育て関連マスタ!$I$32:$M$37,2,FALSE),0),
  AND(P444=21,入力項目!$S$16="高専"),IFERROR(VLOOKUP(入力項目!$S$17,子育て関連マスタ!$I$32:$M$37,2,FALSE),0),
  P444&gt;=22,0
  ),0),0
) +
IF(AND(P444&gt;=1,P444&lt;=15),IF($D444=入力項目!$S$8,入力項目!$S$3,0),0) +
IF(AND(P444&gt;=1,P444&lt;=15),IF($D444=5,入力項目!$S$4,0),0) +
IF(AND(P444&gt;=1,P444&lt;=15),IF($D444=12,入力項目!$S$5,0),0) +
IF(AND(入力項目!$S$7=$A444,入力項目!$S$8=$D444),子育て関連マスタ!$C$14,0) +
IFERROR(IF(AND(YEAR(EDATE(DATE(入力項目!$S$7,入力項目!$S$8,1),1))=$A444,MONTH(EDATE(DATE(入力項目!$S$7,入力項目!$S$8,1),1))=$D444),子育て関連マスタ!$C$15,0),0) +
IF(AND(OR(P444=3,P444=5,P444=7),$D444=11),子育て関連マスタ!$C$17,0) +
IF(AND(P444=20,$D444=1),子育て関連マスタ!$C$18,0) +
IF(AND(P444=20,$D444=1),
IFERROR(_xlfn.IFS(
入力項目!$S$10="男",子育て関連マスタ!$C$18,
入力項目!$S$10="女",子育て関連マスタ!$C$19
),0),0
) +
IF(AND(P444&gt;=入力項目!$S$18,P444&lt;=入力項目!$S$19),入力項目!$S$20,0) +
IF(AND(P444&gt;=入力項目!$S$21,P444&lt;=入力項目!$S$22),入力項目!$S$23,0) +
IF(AND(P444&gt;=入力項目!$S$24,P444&lt;=入力項目!$S$25),入力項目!$S$26,0)
)</f>
        <v>0</v>
      </c>
      <c r="AE444">
        <f ca="1">-(
_xlfn.IFS(
Q444&lt;=入力項目!$S$11,0,
AND(Q444&gt;=入力項目!$S$11+1,Q444&lt;=3),IFERROR(VLOOKUP(入力項目!$S$12,子育て関連マスタ!$I$4:$M$5,4,FALSE),0),
AND(Q444&gt;=4,Q444&lt;=6),IFERROR(VLOOKUP(入力項目!$S$13,子育て関連マスタ!$I$9:$M$12,4,FALSE),0),
AND(Q444&gt;=7,Q444&lt;=12),IFERROR(VLOOKUP(入力項目!$S$14,子育て関連マスタ!$I$16:$M$17,4,FALSE),0),
AND(Q444&gt;=13,Q444&lt;=15),IFERROR(VLOOKUP(入力項目!$S$15,子育て関連マスタ!$I$21:$M$22,4,FALSE),0),
AND(Q444&gt;=16,Q444&lt;=18),IFERROR(VLOOKUP(入力項目!$S$16,子育て関連マスタ!$I$26:$M$28,4,FALSE),0),
AND(Q444&gt;=19,Q444&lt;=20,入力項目!$S$16="高専"),IFERROR(VLOOKUP(入力項目!$S$16,子育て関連マスタ!$I$26:$M$28,4,FALSE),0),
AND(Q444&gt;=19,Q444&lt;=20,入力項目!$S$16&lt;&gt;"高専"),IFERROR(VLOOKUP(入力項目!$S$17,子育て関連マスタ!$I$32:$M$37,4,FALSE),0),
AND(Q444&gt;=21,Q444&lt;=22,入力項目!$S$16="高専"),IFERROR(VLOOKUP(入力項目!$S$17,子育て関連マスタ!$I$32:$M$34,4,FALSE),0),
AND(Q444&gt;=21,Q444&lt;=22,入力項目!$S$16&lt;&gt;"高専"),IFERROR(VLOOKUP(入力項目!$S$17,子育て関連マスタ!$I$32:$M$34,4,FALSE),0),
Q444&gt;=23,0
) +
IF($D444=4,
  IFERROR(_xlfn.IFS(
  Q444&lt;=入力項目!$S$11,0,
  AND(Q444=入力項目!$S$11),IFERROR(VLOOKUP(入力項目!$S$12,子育て関連マスタ!$I$4:$M$5,2,FALSE),0),
  AND(Q444=4),IFERROR(VLOOKUP(入力項目!$S$13,子育て関連マスタ!$I$9:$M$12,2,FALSE),0),
  AND(Q444=7),IFERROR(VLOOKUP(入力項目!$S$14,子育て関連マスタ!$I$16:$M$17,2,FALSE),0),
  AND(Q444=13),IFERROR(VLOOKUP(入力項目!$S$15,子育て関連マスタ!$I$21:$M$22,2,FALSE),0),
  AND(Q444=16),IFERROR(VLOOKUP(入力項目!$S$16,子育て関連マスタ!$I$26:$M$28,2,FALSE),0),
  AND(Q444=19,入力項目!$S$16&lt;&gt;"高専"),IFERROR(VLOOKUP(入力項目!$S$17,子育て関連マスタ!$I$32:$M$37,2,FALSE),0),
  AND(Q444=21,入力項目!$S$16="高専"),IFERROR(VLOOKUP(入力項目!$S$17,子育て関連マスタ!$I$32:$M$37,2,FALSE),0),
  Q444&gt;=22,0
  ),0),0
) +
IF(AND(Q444&gt;=1,Q444&lt;=15),IF($D444=入力項目!$S$8,入力項目!$S$3,0),0) +
IF(AND(Q444&gt;=1,Q444&lt;=15),IF($D444=5,入力項目!$S$4,0),0) +
IF(AND(Q444&gt;=1,Q444&lt;=15),IF($D444=12,入力項目!$S$5,0),0) +
IF(AND(入力項目!$S$7=$A444,入力項目!$S$8=$D444),子育て関連マスタ!$C$14,0) +
IFERROR(IF(AND(YEAR(EDATE(DATE(入力項目!$S$7,入力項目!$S$8,1),1))=$A444,MONTH(EDATE(DATE(入力項目!$S$7,入力項目!$S$8,1),1))=$D444),子育て関連マスタ!$C$15,0),0) +
IF(AND(OR(Q444=3,Q444=5,Q444=7),$D444=11),子育て関連マスタ!$C$17,0) +
IF(AND(Q444=20,$D444=1),子育て関連マスタ!$C$18,0) +
IF(AND(Q444=20,$D444=1),
IFERROR(_xlfn.IFS(
入力項目!$S$10="男",子育て関連マスタ!$C$18,
入力項目!$S$10="女",子育て関連マスタ!$C$19
),0),0
) +
IF(AND(Q444&gt;=入力項目!$S$18,Q444&lt;=入力項目!$S$19),入力項目!$S$20,0) +
IF(AND(Q444&gt;=入力項目!$S$21,Q444&lt;=入力項目!$S$22),入力項目!$S$23,0) +
IF(AND(Q444&gt;=入力項目!$S$24,Q444&lt;=入力項目!$S$25),入力項目!$S$26,0)
)</f>
        <v>0</v>
      </c>
      <c r="AF444">
        <f ca="1">-(
_xlfn.IFS(
R444&lt;=入力項目!$S$11,0,
AND(R444&gt;=入力項目!$S$11+1,R444&lt;=3),IFERROR(VLOOKUP(入力項目!$S$12,子育て関連マスタ!$I$4:$M$5,4,FALSE),0),
AND(R444&gt;=4,R444&lt;=6),IFERROR(VLOOKUP(入力項目!$S$13,子育て関連マスタ!$I$9:$M$12,4,FALSE),0),
AND(R444&gt;=7,R444&lt;=12),IFERROR(VLOOKUP(入力項目!$S$14,子育て関連マスタ!$I$16:$M$17,4,FALSE),0),
AND(R444&gt;=13,R444&lt;=15),IFERROR(VLOOKUP(入力項目!$S$15,子育て関連マスタ!$I$21:$M$22,4,FALSE),0),
AND(R444&gt;=16,R444&lt;=18),IFERROR(VLOOKUP(入力項目!$S$16,子育て関連マスタ!$I$26:$M$28,4,FALSE),0),
AND(R444&gt;=19,R444&lt;=20,入力項目!$S$16="高専"),IFERROR(VLOOKUP(入力項目!$S$16,子育て関連マスタ!$I$26:$M$28,4,FALSE),0),
AND(R444&gt;=19,R444&lt;=20,入力項目!$S$16&lt;&gt;"高専"),IFERROR(VLOOKUP(入力項目!$S$17,子育て関連マスタ!$I$32:$M$37,4,FALSE),0),
AND(R444&gt;=21,R444&lt;=22,入力項目!$S$16="高専"),IFERROR(VLOOKUP(入力項目!$S$17,子育て関連マスタ!$I$32:$M$34,4,FALSE),0),
AND(R444&gt;=21,R444&lt;=22,入力項目!$S$16&lt;&gt;"高専"),IFERROR(VLOOKUP(入力項目!$S$17,子育て関連マスタ!$I$32:$M$34,4,FALSE),0),
R444&gt;=23,0
) +
IF($D444=4,
  IFERROR(_xlfn.IFS(
  R444&lt;=入力項目!$S$11,0,
  AND(R444=入力項目!$S$11),IFERROR(VLOOKUP(入力項目!$S$12,子育て関連マスタ!$I$4:$M$5,2,FALSE),0),
  AND(R444=4),IFERROR(VLOOKUP(入力項目!$S$13,子育て関連マスタ!$I$9:$M$12,2,FALSE),0),
  AND(R444=7),IFERROR(VLOOKUP(入力項目!$S$14,子育て関連マスタ!$I$16:$M$17,2,FALSE),0),
  AND(R444=13),IFERROR(VLOOKUP(入力項目!$S$15,子育て関連マスタ!$I$21:$M$22,2,FALSE),0),
  AND(R444=16),IFERROR(VLOOKUP(入力項目!$S$16,子育て関連マスタ!$I$26:$M$28,2,FALSE),0),
  AND(R444=19,入力項目!$S$16&lt;&gt;"高専"),IFERROR(VLOOKUP(入力項目!$S$17,子育て関連マスタ!$I$32:$M$37,2,FALSE),0),
  AND(R444=21,入力項目!$S$16="高専"),IFERROR(VLOOKUP(入力項目!$S$17,子育て関連マスタ!$I$32:$M$37,2,FALSE),0),
  R444&gt;=22,0
  ),0),0
) +
IF(AND(R444&gt;=1,R444&lt;=15),IF($D444=入力項目!$S$8,入力項目!$S$3,0),0) +
IF(AND(R444&gt;=1,R444&lt;=15),IF($D444=5,入力項目!$S$4,0),0) +
IF(AND(R444&gt;=1,R444&lt;=15),IF($D444=12,入力項目!$S$5,0),0) +
IF(AND(入力項目!$S$7=$A444,入力項目!$S$8=$D444),子育て関連マスタ!$C$14,0) +
IFERROR(IF(AND(YEAR(EDATE(DATE(入力項目!$S$7,入力項目!$S$8,1),1))=$A444,MONTH(EDATE(DATE(入力項目!$S$7,入力項目!$S$8,1),1))=$D444),子育て関連マスタ!$C$15,0),0) +
IF(AND(OR(R444=3,R444=5,R444=7),$D444=11),子育て関連マスタ!$C$17,0) +
IF(AND(R444=20,$D444=1),子育て関連マスタ!$C$18,0) +
IF(AND(R444=20,$D444=1),
IFERROR(_xlfn.IFS(
入力項目!$S$10="男",子育て関連マスタ!$C$18,
入力項目!$S$10="女",子育て関連マスタ!$C$19
),0),0
) +
IF(AND(R444&gt;=入力項目!$S$18,R444&lt;=入力項目!$S$19),入力項目!$S$20,0) +
IF(AND(R444&gt;=入力項目!$S$21,R444&lt;=入力項目!$S$22),入力項目!$S$23,0) +
IF(AND(R444&gt;=入力項目!$S$24,R444&lt;=入力項目!$S$25),入力項目!$S$26,0)
)</f>
        <v>0</v>
      </c>
      <c r="AG444">
        <f ca="1">-(
_xlfn.IFS(
S444&lt;=入力項目!$S$11,0,
AND(S444&gt;=入力項目!$S$11+1,S444&lt;=3),IFERROR(VLOOKUP(入力項目!$S$12,子育て関連マスタ!$I$4:$M$5,4,FALSE),0),
AND(S444&gt;=4,S444&lt;=6),IFERROR(VLOOKUP(入力項目!$S$13,子育て関連マスタ!$I$9:$M$12,4,FALSE),0),
AND(S444&gt;=7,S444&lt;=12),IFERROR(VLOOKUP(入力項目!$S$14,子育て関連マスタ!$I$16:$M$17,4,FALSE),0),
AND(S444&gt;=13,S444&lt;=15),IFERROR(VLOOKUP(入力項目!$S$15,子育て関連マスタ!$I$21:$M$22,4,FALSE),0),
AND(S444&gt;=16,S444&lt;=18),IFERROR(VLOOKUP(入力項目!$S$16,子育て関連マスタ!$I$26:$M$28,4,FALSE),0),
AND(S444&gt;=19,S444&lt;=20,入力項目!$S$16="高専"),IFERROR(VLOOKUP(入力項目!$S$16,子育て関連マスタ!$I$26:$M$28,4,FALSE),0),
AND(S444&gt;=19,S444&lt;=20,入力項目!$S$16&lt;&gt;"高専"),IFERROR(VLOOKUP(入力項目!$S$17,子育て関連マスタ!$I$32:$M$37,4,FALSE),0),
AND(S444&gt;=21,S444&lt;=22,入力項目!$S$16="高専"),IFERROR(VLOOKUP(入力項目!$S$17,子育て関連マスタ!$I$32:$M$34,4,FALSE),0),
AND(S444&gt;=21,S444&lt;=22,入力項目!$S$16&lt;&gt;"高専"),IFERROR(VLOOKUP(入力項目!$S$17,子育て関連マスタ!$I$32:$M$34,4,FALSE),0),
S444&gt;=23,0
) +
IF($D444=4,
  IFERROR(_xlfn.IFS(
  S444&lt;=入力項目!$S$11,0,
  AND(S444=入力項目!$S$11),IFERROR(VLOOKUP(入力項目!$S$12,子育て関連マスタ!$I$4:$M$5,2,FALSE),0),
  AND(S444=4),IFERROR(VLOOKUP(入力項目!$S$13,子育て関連マスタ!$I$9:$M$12,2,FALSE),0),
  AND(S444=7),IFERROR(VLOOKUP(入力項目!$S$14,子育て関連マスタ!$I$16:$M$17,2,FALSE),0),
  AND(S444=13),IFERROR(VLOOKUP(入力項目!$S$15,子育て関連マスタ!$I$21:$M$22,2,FALSE),0),
  AND(S444=16),IFERROR(VLOOKUP(入力項目!$S$16,子育て関連マスタ!$I$26:$M$28,2,FALSE),0),
  AND(S444=19,入力項目!$S$16&lt;&gt;"高専"),IFERROR(VLOOKUP(入力項目!$S$17,子育て関連マスタ!$I$32:$M$37,2,FALSE),0),
  AND(S444=21,入力項目!$S$16="高専"),IFERROR(VLOOKUP(入力項目!$S$17,子育て関連マスタ!$I$32:$M$37,2,FALSE),0),
  S444&gt;=22,0
  ),0),0
) +
IF(AND(S444&gt;=1,S444&lt;=15),IF($D444=入力項目!$S$8,入力項目!$S$3,0),0) +
IF(AND(S444&gt;=1,S444&lt;=15),IF($D444=5,入力項目!$S$4,0),0) +
IF(AND(S444&gt;=1,S444&lt;=15),IF($D444=12,入力項目!$S$5,0),0) +
IF(AND(入力項目!$S$7=$A444,入力項目!$S$8=$D444),子育て関連マスタ!$C$14,0) +
IFERROR(IF(AND(YEAR(EDATE(DATE(入力項目!$S$7,入力項目!$S$8,1),1))=$A444,MONTH(EDATE(DATE(入力項目!$S$7,入力項目!$S$8,1),1))=$D444),子育て関連マスタ!$C$15,0),0) +
IF(AND(OR(S444=3,S444=5,S444=7),$D444=11),子育て関連マスタ!$C$17,0) +
IF(AND(S444=20,$D444=1),子育て関連マスタ!$C$18,0) +
IF(AND(S444=20,$D444=1),
IFERROR(_xlfn.IFS(
入力項目!$S$10="男",子育て関連マスタ!$C$18,
入力項目!$S$10="女",子育て関連マスタ!$C$19
),0),0
) +
IF(AND(S444&gt;=入力項目!$S$18,S444&lt;=入力項目!$S$19),入力項目!$S$20,0) +
IF(AND(S444&gt;=入力項目!$S$21,S444&lt;=入力項目!$S$22),入力項目!$S$23,0) +
IF(AND(S444&gt;=入力項目!$S$24,S444&lt;=入力項目!$S$25),入力項目!$S$26,0)
)</f>
        <v>0</v>
      </c>
      <c r="AH444">
        <f ca="1">-(
_xlfn.IFS(
T444&lt;=入力項目!$S$11,0,
AND(T444&gt;=入力項目!$S$11+1,T444&lt;=3),IFERROR(VLOOKUP(入力項目!$S$12,子育て関連マスタ!$I$4:$M$5,4,FALSE),0),
AND(T444&gt;=4,T444&lt;=6),IFERROR(VLOOKUP(入力項目!$S$13,子育て関連マスタ!$I$9:$M$12,4,FALSE),0),
AND(T444&gt;=7,T444&lt;=12),IFERROR(VLOOKUP(入力項目!$S$14,子育て関連マスタ!$I$16:$M$17,4,FALSE),0),
AND(T444&gt;=13,T444&lt;=15),IFERROR(VLOOKUP(入力項目!$S$15,子育て関連マスタ!$I$21:$M$22,4,FALSE),0),
AND(T444&gt;=16,T444&lt;=18),IFERROR(VLOOKUP(入力項目!$S$16,子育て関連マスタ!$I$26:$M$28,4,FALSE),0),
AND(T444&gt;=19,T444&lt;=20,入力項目!$S$16="高専"),IFERROR(VLOOKUP(入力項目!$S$16,子育て関連マスタ!$I$26:$M$28,4,FALSE),0),
AND(T444&gt;=19,T444&lt;=20,入力項目!$S$16&lt;&gt;"高専"),IFERROR(VLOOKUP(入力項目!$S$17,子育て関連マスタ!$I$32:$M$37,4,FALSE),0),
AND(T444&gt;=21,T444&lt;=22,入力項目!$S$16="高専"),IFERROR(VLOOKUP(入力項目!$S$17,子育て関連マスタ!$I$32:$M$34,4,FALSE),0),
AND(T444&gt;=21,T444&lt;=22,入力項目!$S$16&lt;&gt;"高専"),IFERROR(VLOOKUP(入力項目!$S$17,子育て関連マスタ!$I$32:$M$34,4,FALSE),0),
T444&gt;=23,0
) +
IF($D444=4,
  IFERROR(_xlfn.IFS(
  T444&lt;=入力項目!$S$11,0,
  AND(T444=入力項目!$S$11),IFERROR(VLOOKUP(入力項目!$S$12,子育て関連マスタ!$I$4:$M$5,2,FALSE),0),
  AND(T444=4),IFERROR(VLOOKUP(入力項目!$S$13,子育て関連マスタ!$I$9:$M$12,2,FALSE),0),
  AND(T444=7),IFERROR(VLOOKUP(入力項目!$S$14,子育て関連マスタ!$I$16:$M$17,2,FALSE),0),
  AND(T444=13),IFERROR(VLOOKUP(入力項目!$S$15,子育て関連マスタ!$I$21:$M$22,2,FALSE),0),
  AND(T444=16),IFERROR(VLOOKUP(入力項目!$S$16,子育て関連マスタ!$I$26:$M$28,2,FALSE),0),
  AND(T444=19,入力項目!$S$16&lt;&gt;"高専"),IFERROR(VLOOKUP(入力項目!$S$17,子育て関連マスタ!$I$32:$M$37,2,FALSE),0),
  AND(T444=21,入力項目!$S$16="高専"),IFERROR(VLOOKUP(入力項目!$S$17,子育て関連マスタ!$I$32:$M$37,2,FALSE),0),
  T444&gt;=22,0
  ),0),0
) +
IF(AND(T444&gt;=1,T444&lt;=15),IF($D444=入力項目!$S$8,入力項目!$S$3,0),0) +
IF(AND(T444&gt;=1,T444&lt;=15),IF($D444=5,入力項目!$S$4,0),0) +
IF(AND(T444&gt;=1,T444&lt;=15),IF($D444=12,入力項目!$S$5,0),0) +
IF(AND(入力項目!$S$7=$A444,入力項目!$S$8=$D444),子育て関連マスタ!$C$14,0) +
IFERROR(IF(AND(YEAR(EDATE(DATE(入力項目!$S$7,入力項目!$S$8,1),1))=$A444,MONTH(EDATE(DATE(入力項目!$S$7,入力項目!$S$8,1),1))=$D444),子育て関連マスタ!$C$15,0),0) +
IF(AND(OR(T444=3,T444=5,T444=7),$D444=11),子育て関連マスタ!$C$17,0) +
IF(AND(T444=20,$D444=1),子育て関連マスタ!$C$18,0) +
IF(AND(T444=20,$D444=1),
IFERROR(_xlfn.IFS(
入力項目!$S$10="男",子育て関連マスタ!$C$18,
入力項目!$S$10="女",子育て関連マスタ!$C$19
),0),0
) +
IF(AND(T444&gt;=入力項目!$S$18,T444&lt;=入力項目!$S$19),入力項目!$S$20,0) +
IF(AND(T444&gt;=入力項目!$S$21,T444&lt;=入力項目!$S$22),入力項目!$S$23,0) +
IF(AND(T444&gt;=入力項目!$S$24,T444&lt;=入力項目!$S$25),入力項目!$S$26,0)
)</f>
        <v>0</v>
      </c>
      <c r="AI444">
        <f ca="1">-(
_xlfn.IFS(
U444&lt;=入力項目!$S$11,0,
AND(U444&gt;=入力項目!$S$11+1,U444&lt;=3),IFERROR(VLOOKUP(入力項目!$S$12,子育て関連マスタ!$I$4:$M$5,4,FALSE),0),
AND(U444&gt;=4,U444&lt;=6),IFERROR(VLOOKUP(入力項目!$S$13,子育て関連マスタ!$I$9:$M$12,4,FALSE),0),
AND(U444&gt;=7,U444&lt;=12),IFERROR(VLOOKUP(入力項目!$S$14,子育て関連マスタ!$I$16:$M$17,4,FALSE),0),
AND(U444&gt;=13,U444&lt;=15),IFERROR(VLOOKUP(入力項目!$S$15,子育て関連マスタ!$I$21:$M$22,4,FALSE),0),
AND(U444&gt;=16,U444&lt;=18),IFERROR(VLOOKUP(入力項目!$S$16,子育て関連マスタ!$I$26:$M$28,4,FALSE),0),
AND(U444&gt;=19,U444&lt;=20,入力項目!$S$16="高専"),IFERROR(VLOOKUP(入力項目!$S$16,子育て関連マスタ!$I$26:$M$28,4,FALSE),0),
AND(U444&gt;=19,U444&lt;=20,入力項目!$S$16&lt;&gt;"高専"),IFERROR(VLOOKUP(入力項目!$S$17,子育て関連マスタ!$I$32:$M$37,4,FALSE),0),
AND(U444&gt;=21,U444&lt;=22,入力項目!$S$16="高専"),IFERROR(VLOOKUP(入力項目!$S$17,子育て関連マスタ!$I$32:$M$34,4,FALSE),0),
AND(U444&gt;=21,U444&lt;=22,入力項目!$S$16&lt;&gt;"高専"),IFERROR(VLOOKUP(入力項目!$S$17,子育て関連マスタ!$I$32:$M$34,4,FALSE),0),
U444&gt;=23,0
) +
IF($D444=4,
  IFERROR(_xlfn.IFS(
  U444&lt;=入力項目!$S$11,0,
  AND(U444=入力項目!$S$11),IFERROR(VLOOKUP(入力項目!$S$12,子育て関連マスタ!$I$4:$M$5,2,FALSE),0),
  AND(U444=4),IFERROR(VLOOKUP(入力項目!$S$13,子育て関連マスタ!$I$9:$M$12,2,FALSE),0),
  AND(U444=7),IFERROR(VLOOKUP(入力項目!$S$14,子育て関連マスタ!$I$16:$M$17,2,FALSE),0),
  AND(U444=13),IFERROR(VLOOKUP(入力項目!$S$15,子育て関連マスタ!$I$21:$M$22,2,FALSE),0),
  AND(U444=16),IFERROR(VLOOKUP(入力項目!$S$16,子育て関連マスタ!$I$26:$M$28,2,FALSE),0),
  AND(U444=19,入力項目!$S$16&lt;&gt;"高専"),IFERROR(VLOOKUP(入力項目!$S$17,子育て関連マスタ!$I$32:$M$37,2,FALSE),0),
  AND(U444=21,入力項目!$S$16="高専"),IFERROR(VLOOKUP(入力項目!$S$17,子育て関連マスタ!$I$32:$M$37,2,FALSE),0),
  U444&gt;=22,0
  ),0),0
) +
IF(AND(U444&gt;=1,U444&lt;=15),IF($D444=入力項目!$S$8,入力項目!$S$3,0),0) +
IF(AND(U444&gt;=1,U444&lt;=15),IF($D444=5,入力項目!$S$4,0),0) +
IF(AND(U444&gt;=1,U444&lt;=15),IF($D444=12,入力項目!$S$5,0),0) +
IF(AND(入力項目!$S$7=$A444,入力項目!$S$8=$D444),子育て関連マスタ!$C$14,0) +
IFERROR(IF(AND(YEAR(EDATE(DATE(入力項目!$S$7,入力項目!$S$8,1),1))=$A444,MONTH(EDATE(DATE(入力項目!$S$7,入力項目!$S$8,1),1))=$D444),子育て関連マスタ!$C$15,0),0) +
IF(AND(OR(U444=3,U444=5,U444=7),$D444=11),子育て関連マスタ!$C$17,0) +
IF(AND(U444=20,$D444=1),子育て関連マスタ!$C$18,0) +
IF(AND(U444=20,$D444=1),
IFERROR(_xlfn.IFS(
入力項目!$S$10="男",子育て関連マスタ!$C$18,
入力項目!$S$10="女",子育て関連マスタ!$C$19
),0),0
) +
IF(AND(U444&gt;=入力項目!$S$18,U444&lt;=入力項目!$S$19),入力項目!$S$20,0) +
IF(AND(U444&gt;=入力項目!$S$21,U444&lt;=入力項目!$S$22),入力項目!$S$23,0) +
IF(AND(U444&gt;=入力項目!$S$24,U444&lt;=入力項目!$S$25),入力項目!$S$26,0)
)</f>
        <v>0</v>
      </c>
      <c r="AJ444" s="10">
        <f ca="1">-VLOOKUP($D444,月別収支!$A$2:$H$13,7,FALSE)</f>
        <v>-20000</v>
      </c>
    </row>
    <row r="445" spans="1:36" x14ac:dyDescent="0.4">
      <c r="A445">
        <f t="shared" ca="1" si="122"/>
        <v>2061</v>
      </c>
      <c r="B445">
        <f t="shared" ca="1" si="112"/>
        <v>2061</v>
      </c>
      <c r="C445">
        <f t="shared" ca="1" si="113"/>
        <v>37</v>
      </c>
      <c r="D445">
        <f t="shared" ca="1" si="123"/>
        <v>7</v>
      </c>
      <c r="E445" t="str">
        <f t="shared" ca="1" si="107"/>
        <v>2061年7月</v>
      </c>
      <c r="F445">
        <f ca="1">IF(OR(入力項目!$N$5&lt;$A445,AND(入力項目!$N$5=$A445,入力項目!$N$6&lt;$D445)),IF(F444=0,1,IF(G445=12,F444+1,F444)),0)</f>
        <v>36</v>
      </c>
      <c r="G445">
        <f ca="1">IF(OR(入力項目!$N$5&lt;$A445,AND(入力項目!$N$5=$A445,入力項目!$N$6&lt;$D445)),IF(G444=12,1,G444+1),0)</f>
        <v>9</v>
      </c>
      <c r="H445" t="str">
        <f t="shared" ca="1" si="108"/>
        <v>36_9</v>
      </c>
      <c r="I445">
        <f ca="1">IF(
  IFERROR(AND($C445&gt;0,MOD($C445,入力項目!$N$22)=0,$D445=入力項目!$N$23), FALSE),
  1,
  IF(
    AND(I444&gt;0,J444=12),
    IF(I444=入力項目!$N$28, 0, I444+1),
    I444
  )
)</f>
        <v>3</v>
      </c>
      <c r="J445">
        <f ca="1">IF($D445=入力項目!$N$23,1,IFERROR(J444+1,1))</f>
        <v>2</v>
      </c>
      <c r="K445" t="str">
        <f t="shared" ca="1" si="109"/>
        <v>3_2</v>
      </c>
      <c r="L445">
        <f ca="1">L444+IF(入力項目!$D$4=$D445,1,0)</f>
        <v>65</v>
      </c>
      <c r="M445" t="str">
        <f t="shared" ca="1" si="110"/>
        <v>65歳</v>
      </c>
      <c r="N445">
        <f t="shared" ca="1" si="114"/>
        <v>66</v>
      </c>
      <c r="O445" t="str">
        <f t="shared" ca="1" si="111"/>
        <v>66歳</v>
      </c>
      <c r="P445">
        <f t="shared" ca="1" si="115"/>
        <v>41</v>
      </c>
      <c r="Q445">
        <f t="shared" ca="1" si="116"/>
        <v>39</v>
      </c>
      <c r="R445">
        <f t="shared" ca="1" si="117"/>
        <v>2062</v>
      </c>
      <c r="S445">
        <f t="shared" ca="1" si="118"/>
        <v>2062</v>
      </c>
      <c r="T445">
        <f t="shared" ca="1" si="119"/>
        <v>2062</v>
      </c>
      <c r="U445">
        <f t="shared" ca="1" si="120"/>
        <v>2062</v>
      </c>
      <c r="V445" s="10">
        <f t="shared" ca="1" si="121"/>
        <v>61086925</v>
      </c>
      <c r="W445" s="10">
        <f ca="1">IF($L445&lt;その他マスタ!$B$1,VLOOKUP($D445,月別収支!$A$2:$H$13,2,FALSE),その他マスタ!$B$3)+IF(AND($L445=その他マスタ!$B$1,入力項目!$I$9="あり",$D445=入力項目!$D$4),その他マスタ!$B$2,0)</f>
        <v>150000</v>
      </c>
      <c r="X445" s="10">
        <f ca="1">-IF(入力項目!$K$5=TRUE,
IF($F445+$G445&lt;3,VLOOKUP($D445,月別収支!$A$2:$H$13,8,FALSE),0)+IFERROR(VLOOKUP($H445,住宅ローン計算!C:P,13,FALSE),0)+IF($F445&gt;1,IF(OR($G445=3,$G445=6,$G445=9,$G445=12),ROUNDUP(入力項目!$N$18/4,0),0),0),
VLOOKUP($D445,月別収支!$A$2:$H$13,8,FALSE))</f>
        <v>-37500</v>
      </c>
      <c r="Y445" s="10">
        <f ca="1">-VLOOKUP($D445,月別収支!$A$2:$H$13,3,FALSE)</f>
        <v>-75000</v>
      </c>
      <c r="Z445" s="10">
        <f ca="1">-VLOOKUP($D445,月別収支!$A$2:$H$13,4,FALSE)</f>
        <v>-27000</v>
      </c>
      <c r="AA445" s="10">
        <f ca="1">-VLOOKUP($D445,月別収支!$A$2:$H$13,6,FALSE)</f>
        <v>-10000</v>
      </c>
      <c r="AB445" s="10">
        <f ca="1">-(
VLOOKUP($D445,月別収支!$A$2:$H$13,5,FALSE)+IF(AND(入力項目!$I$27&lt;=$A445,ISEVEN($A445-入力項目!$I$27),入力項目!$I$28=$D445),入力項目!$I$26,0)
+IF(入力項目!$K$26=TRUE,
IFERROR(VLOOKUP($K445,マイカーローン計算!C:P,13,FALSE),0),
IFERROR(
  IF(AND($C445&gt;0,MOD($C445,入力項目!$N$22)=0,$D445=入力項目!$N$23),入力項目!$N$24,0),
 0
)
)
)</f>
        <v>-20000</v>
      </c>
      <c r="AC445" s="10">
        <f ca="1">-IF($A445&lt;入力項目!$N$33,入力項目!$N$35,IF(AND($A445=入力項目!$N$33,$D445&lt;=入力項目!$N$34),入力項目!$N$35,0))</f>
        <v>0</v>
      </c>
      <c r="AD445">
        <f ca="1">-(
_xlfn.IFS(
P445&lt;=入力項目!$S$11,0,
AND(P445&gt;=入力項目!$S$11+1,P445&lt;=3),IFERROR(VLOOKUP(入力項目!$S$12,子育て関連マスタ!$I$4:$M$5,4,FALSE),0),
AND(P445&gt;=4,P445&lt;=6),IFERROR(VLOOKUP(入力項目!$S$13,子育て関連マスタ!$I$9:$M$12,4,FALSE),0),
AND(P445&gt;=7,P445&lt;=12),IFERROR(VLOOKUP(入力項目!$S$14,子育て関連マスタ!$I$16:$M$17,4,FALSE),0),
AND(P445&gt;=13,P445&lt;=15),IFERROR(VLOOKUP(入力項目!$S$15,子育て関連マスタ!$I$21:$M$22,4,FALSE),0),
AND(P445&gt;=16,P445&lt;=18),IFERROR(VLOOKUP(入力項目!$S$16,子育て関連マスタ!$I$26:$M$28,4,FALSE),0),
AND(P445&gt;=19,P445&lt;=20,入力項目!$S$16="高専"),IFERROR(VLOOKUP(入力項目!$S$16,子育て関連マスタ!$I$26:$M$28,4,FALSE),0),
AND(P445&gt;=19,P445&lt;=20,入力項目!$S$16&lt;&gt;"高専"),IFERROR(VLOOKUP(入力項目!$S$17,子育て関連マスタ!$I$32:$M$37,4,FALSE),0),
AND(P445&gt;=21,P445&lt;=22,入力項目!$S$16="高専"),IFERROR(VLOOKUP(入力項目!$S$17,子育て関連マスタ!$I$32:$M$34,4,FALSE),0),
AND(P445&gt;=21,P445&lt;=22,入力項目!$S$16&lt;&gt;"高専"),IFERROR(VLOOKUP(入力項目!$S$17,子育て関連マスタ!$I$32:$M$34,4,FALSE),0),
P445&gt;=23,0
) +
IF($D445=4,
  IFERROR(_xlfn.IFS(
  P445&lt;=入力項目!$S$11,0,
  AND(P445=入力項目!$S$11),IFERROR(VLOOKUP(入力項目!$S$12,子育て関連マスタ!$I$4:$M$5,2,FALSE),0),
  AND(P445=4),IFERROR(VLOOKUP(入力項目!$S$13,子育て関連マスタ!$I$9:$M$12,2,FALSE),0),
  AND(P445=7),IFERROR(VLOOKUP(入力項目!$S$14,子育て関連マスタ!$I$16:$M$17,2,FALSE),0),
  AND(P445=13),IFERROR(VLOOKUP(入力項目!$S$15,子育て関連マスタ!$I$21:$M$22,2,FALSE),0),
  AND(P445=16),IFERROR(VLOOKUP(入力項目!$S$16,子育て関連マスタ!$I$26:$M$28,2,FALSE),0),
  AND(P445=19,入力項目!$S$16&lt;&gt;"高専"),IFERROR(VLOOKUP(入力項目!$S$17,子育て関連マスタ!$I$32:$M$37,2,FALSE),0),
  AND(P445=21,入力項目!$S$16="高専"),IFERROR(VLOOKUP(入力項目!$S$17,子育て関連マスタ!$I$32:$M$37,2,FALSE),0),
  P445&gt;=22,0
  ),0),0
) +
IF(AND(P445&gt;=1,P445&lt;=15),IF($D445=入力項目!$S$8,入力項目!$S$3,0),0) +
IF(AND(P445&gt;=1,P445&lt;=15),IF($D445=5,入力項目!$S$4,0),0) +
IF(AND(P445&gt;=1,P445&lt;=15),IF($D445=12,入力項目!$S$5,0),0) +
IF(AND(入力項目!$S$7=$A445,入力項目!$S$8=$D445),子育て関連マスタ!$C$14,0) +
IFERROR(IF(AND(YEAR(EDATE(DATE(入力項目!$S$7,入力項目!$S$8,1),1))=$A445,MONTH(EDATE(DATE(入力項目!$S$7,入力項目!$S$8,1),1))=$D445),子育て関連マスタ!$C$15,0),0) +
IF(AND(OR(P445=3,P445=5,P445=7),$D445=11),子育て関連マスタ!$C$17,0) +
IF(AND(P445=20,$D445=1),子育て関連マスタ!$C$18,0) +
IF(AND(P445=20,$D445=1),
IFERROR(_xlfn.IFS(
入力項目!$S$10="男",子育て関連マスタ!$C$18,
入力項目!$S$10="女",子育て関連マスタ!$C$19
),0),0
) +
IF(AND(P445&gt;=入力項目!$S$18,P445&lt;=入力項目!$S$19),入力項目!$S$20,0) +
IF(AND(P445&gt;=入力項目!$S$21,P445&lt;=入力項目!$S$22),入力項目!$S$23,0) +
IF(AND(P445&gt;=入力項目!$S$24,P445&lt;=入力項目!$S$25),入力項目!$S$26,0)
)</f>
        <v>0</v>
      </c>
      <c r="AE445">
        <f ca="1">-(
_xlfn.IFS(
Q445&lt;=入力項目!$S$11,0,
AND(Q445&gt;=入力項目!$S$11+1,Q445&lt;=3),IFERROR(VLOOKUP(入力項目!$S$12,子育て関連マスタ!$I$4:$M$5,4,FALSE),0),
AND(Q445&gt;=4,Q445&lt;=6),IFERROR(VLOOKUP(入力項目!$S$13,子育て関連マスタ!$I$9:$M$12,4,FALSE),0),
AND(Q445&gt;=7,Q445&lt;=12),IFERROR(VLOOKUP(入力項目!$S$14,子育て関連マスタ!$I$16:$M$17,4,FALSE),0),
AND(Q445&gt;=13,Q445&lt;=15),IFERROR(VLOOKUP(入力項目!$S$15,子育て関連マスタ!$I$21:$M$22,4,FALSE),0),
AND(Q445&gt;=16,Q445&lt;=18),IFERROR(VLOOKUP(入力項目!$S$16,子育て関連マスタ!$I$26:$M$28,4,FALSE),0),
AND(Q445&gt;=19,Q445&lt;=20,入力項目!$S$16="高専"),IFERROR(VLOOKUP(入力項目!$S$16,子育て関連マスタ!$I$26:$M$28,4,FALSE),0),
AND(Q445&gt;=19,Q445&lt;=20,入力項目!$S$16&lt;&gt;"高専"),IFERROR(VLOOKUP(入力項目!$S$17,子育て関連マスタ!$I$32:$M$37,4,FALSE),0),
AND(Q445&gt;=21,Q445&lt;=22,入力項目!$S$16="高専"),IFERROR(VLOOKUP(入力項目!$S$17,子育て関連マスタ!$I$32:$M$34,4,FALSE),0),
AND(Q445&gt;=21,Q445&lt;=22,入力項目!$S$16&lt;&gt;"高専"),IFERROR(VLOOKUP(入力項目!$S$17,子育て関連マスタ!$I$32:$M$34,4,FALSE),0),
Q445&gt;=23,0
) +
IF($D445=4,
  IFERROR(_xlfn.IFS(
  Q445&lt;=入力項目!$S$11,0,
  AND(Q445=入力項目!$S$11),IFERROR(VLOOKUP(入力項目!$S$12,子育て関連マスタ!$I$4:$M$5,2,FALSE),0),
  AND(Q445=4),IFERROR(VLOOKUP(入力項目!$S$13,子育て関連マスタ!$I$9:$M$12,2,FALSE),0),
  AND(Q445=7),IFERROR(VLOOKUP(入力項目!$S$14,子育て関連マスタ!$I$16:$M$17,2,FALSE),0),
  AND(Q445=13),IFERROR(VLOOKUP(入力項目!$S$15,子育て関連マスタ!$I$21:$M$22,2,FALSE),0),
  AND(Q445=16),IFERROR(VLOOKUP(入力項目!$S$16,子育て関連マスタ!$I$26:$M$28,2,FALSE),0),
  AND(Q445=19,入力項目!$S$16&lt;&gt;"高専"),IFERROR(VLOOKUP(入力項目!$S$17,子育て関連マスタ!$I$32:$M$37,2,FALSE),0),
  AND(Q445=21,入力項目!$S$16="高専"),IFERROR(VLOOKUP(入力項目!$S$17,子育て関連マスタ!$I$32:$M$37,2,FALSE),0),
  Q445&gt;=22,0
  ),0),0
) +
IF(AND(Q445&gt;=1,Q445&lt;=15),IF($D445=入力項目!$S$8,入力項目!$S$3,0),0) +
IF(AND(Q445&gt;=1,Q445&lt;=15),IF($D445=5,入力項目!$S$4,0),0) +
IF(AND(Q445&gt;=1,Q445&lt;=15),IF($D445=12,入力項目!$S$5,0),0) +
IF(AND(入力項目!$S$7=$A445,入力項目!$S$8=$D445),子育て関連マスタ!$C$14,0) +
IFERROR(IF(AND(YEAR(EDATE(DATE(入力項目!$S$7,入力項目!$S$8,1),1))=$A445,MONTH(EDATE(DATE(入力項目!$S$7,入力項目!$S$8,1),1))=$D445),子育て関連マスタ!$C$15,0),0) +
IF(AND(OR(Q445=3,Q445=5,Q445=7),$D445=11),子育て関連マスタ!$C$17,0) +
IF(AND(Q445=20,$D445=1),子育て関連マスタ!$C$18,0) +
IF(AND(Q445=20,$D445=1),
IFERROR(_xlfn.IFS(
入力項目!$S$10="男",子育て関連マスタ!$C$18,
入力項目!$S$10="女",子育て関連マスタ!$C$19
),0),0
) +
IF(AND(Q445&gt;=入力項目!$S$18,Q445&lt;=入力項目!$S$19),入力項目!$S$20,0) +
IF(AND(Q445&gt;=入力項目!$S$21,Q445&lt;=入力項目!$S$22),入力項目!$S$23,0) +
IF(AND(Q445&gt;=入力項目!$S$24,Q445&lt;=入力項目!$S$25),入力項目!$S$26,0)
)</f>
        <v>0</v>
      </c>
      <c r="AF445">
        <f ca="1">-(
_xlfn.IFS(
R445&lt;=入力項目!$S$11,0,
AND(R445&gt;=入力項目!$S$11+1,R445&lt;=3),IFERROR(VLOOKUP(入力項目!$S$12,子育て関連マスタ!$I$4:$M$5,4,FALSE),0),
AND(R445&gt;=4,R445&lt;=6),IFERROR(VLOOKUP(入力項目!$S$13,子育て関連マスタ!$I$9:$M$12,4,FALSE),0),
AND(R445&gt;=7,R445&lt;=12),IFERROR(VLOOKUP(入力項目!$S$14,子育て関連マスタ!$I$16:$M$17,4,FALSE),0),
AND(R445&gt;=13,R445&lt;=15),IFERROR(VLOOKUP(入力項目!$S$15,子育て関連マスタ!$I$21:$M$22,4,FALSE),0),
AND(R445&gt;=16,R445&lt;=18),IFERROR(VLOOKUP(入力項目!$S$16,子育て関連マスタ!$I$26:$M$28,4,FALSE),0),
AND(R445&gt;=19,R445&lt;=20,入力項目!$S$16="高専"),IFERROR(VLOOKUP(入力項目!$S$16,子育て関連マスタ!$I$26:$M$28,4,FALSE),0),
AND(R445&gt;=19,R445&lt;=20,入力項目!$S$16&lt;&gt;"高専"),IFERROR(VLOOKUP(入力項目!$S$17,子育て関連マスタ!$I$32:$M$37,4,FALSE),0),
AND(R445&gt;=21,R445&lt;=22,入力項目!$S$16="高専"),IFERROR(VLOOKUP(入力項目!$S$17,子育て関連マスタ!$I$32:$M$34,4,FALSE),0),
AND(R445&gt;=21,R445&lt;=22,入力項目!$S$16&lt;&gt;"高専"),IFERROR(VLOOKUP(入力項目!$S$17,子育て関連マスタ!$I$32:$M$34,4,FALSE),0),
R445&gt;=23,0
) +
IF($D445=4,
  IFERROR(_xlfn.IFS(
  R445&lt;=入力項目!$S$11,0,
  AND(R445=入力項目!$S$11),IFERROR(VLOOKUP(入力項目!$S$12,子育て関連マスタ!$I$4:$M$5,2,FALSE),0),
  AND(R445=4),IFERROR(VLOOKUP(入力項目!$S$13,子育て関連マスタ!$I$9:$M$12,2,FALSE),0),
  AND(R445=7),IFERROR(VLOOKUP(入力項目!$S$14,子育て関連マスタ!$I$16:$M$17,2,FALSE),0),
  AND(R445=13),IFERROR(VLOOKUP(入力項目!$S$15,子育て関連マスタ!$I$21:$M$22,2,FALSE),0),
  AND(R445=16),IFERROR(VLOOKUP(入力項目!$S$16,子育て関連マスタ!$I$26:$M$28,2,FALSE),0),
  AND(R445=19,入力項目!$S$16&lt;&gt;"高専"),IFERROR(VLOOKUP(入力項目!$S$17,子育て関連マスタ!$I$32:$M$37,2,FALSE),0),
  AND(R445=21,入力項目!$S$16="高専"),IFERROR(VLOOKUP(入力項目!$S$17,子育て関連マスタ!$I$32:$M$37,2,FALSE),0),
  R445&gt;=22,0
  ),0),0
) +
IF(AND(R445&gt;=1,R445&lt;=15),IF($D445=入力項目!$S$8,入力項目!$S$3,0),0) +
IF(AND(R445&gt;=1,R445&lt;=15),IF($D445=5,入力項目!$S$4,0),0) +
IF(AND(R445&gt;=1,R445&lt;=15),IF($D445=12,入力項目!$S$5,0),0) +
IF(AND(入力項目!$S$7=$A445,入力項目!$S$8=$D445),子育て関連マスタ!$C$14,0) +
IFERROR(IF(AND(YEAR(EDATE(DATE(入力項目!$S$7,入力項目!$S$8,1),1))=$A445,MONTH(EDATE(DATE(入力項目!$S$7,入力項目!$S$8,1),1))=$D445),子育て関連マスタ!$C$15,0),0) +
IF(AND(OR(R445=3,R445=5,R445=7),$D445=11),子育て関連マスタ!$C$17,0) +
IF(AND(R445=20,$D445=1),子育て関連マスタ!$C$18,0) +
IF(AND(R445=20,$D445=1),
IFERROR(_xlfn.IFS(
入力項目!$S$10="男",子育て関連マスタ!$C$18,
入力項目!$S$10="女",子育て関連マスタ!$C$19
),0),0
) +
IF(AND(R445&gt;=入力項目!$S$18,R445&lt;=入力項目!$S$19),入力項目!$S$20,0) +
IF(AND(R445&gt;=入力項目!$S$21,R445&lt;=入力項目!$S$22),入力項目!$S$23,0) +
IF(AND(R445&gt;=入力項目!$S$24,R445&lt;=入力項目!$S$25),入力項目!$S$26,0)
)</f>
        <v>0</v>
      </c>
      <c r="AG445">
        <f ca="1">-(
_xlfn.IFS(
S445&lt;=入力項目!$S$11,0,
AND(S445&gt;=入力項目!$S$11+1,S445&lt;=3),IFERROR(VLOOKUP(入力項目!$S$12,子育て関連マスタ!$I$4:$M$5,4,FALSE),0),
AND(S445&gt;=4,S445&lt;=6),IFERROR(VLOOKUP(入力項目!$S$13,子育て関連マスタ!$I$9:$M$12,4,FALSE),0),
AND(S445&gt;=7,S445&lt;=12),IFERROR(VLOOKUP(入力項目!$S$14,子育て関連マスタ!$I$16:$M$17,4,FALSE),0),
AND(S445&gt;=13,S445&lt;=15),IFERROR(VLOOKUP(入力項目!$S$15,子育て関連マスタ!$I$21:$M$22,4,FALSE),0),
AND(S445&gt;=16,S445&lt;=18),IFERROR(VLOOKUP(入力項目!$S$16,子育て関連マスタ!$I$26:$M$28,4,FALSE),0),
AND(S445&gt;=19,S445&lt;=20,入力項目!$S$16="高専"),IFERROR(VLOOKUP(入力項目!$S$16,子育て関連マスタ!$I$26:$M$28,4,FALSE),0),
AND(S445&gt;=19,S445&lt;=20,入力項目!$S$16&lt;&gt;"高専"),IFERROR(VLOOKUP(入力項目!$S$17,子育て関連マスタ!$I$32:$M$37,4,FALSE),0),
AND(S445&gt;=21,S445&lt;=22,入力項目!$S$16="高専"),IFERROR(VLOOKUP(入力項目!$S$17,子育て関連マスタ!$I$32:$M$34,4,FALSE),0),
AND(S445&gt;=21,S445&lt;=22,入力項目!$S$16&lt;&gt;"高専"),IFERROR(VLOOKUP(入力項目!$S$17,子育て関連マスタ!$I$32:$M$34,4,FALSE),0),
S445&gt;=23,0
) +
IF($D445=4,
  IFERROR(_xlfn.IFS(
  S445&lt;=入力項目!$S$11,0,
  AND(S445=入力項目!$S$11),IFERROR(VLOOKUP(入力項目!$S$12,子育て関連マスタ!$I$4:$M$5,2,FALSE),0),
  AND(S445=4),IFERROR(VLOOKUP(入力項目!$S$13,子育て関連マスタ!$I$9:$M$12,2,FALSE),0),
  AND(S445=7),IFERROR(VLOOKUP(入力項目!$S$14,子育て関連マスタ!$I$16:$M$17,2,FALSE),0),
  AND(S445=13),IFERROR(VLOOKUP(入力項目!$S$15,子育て関連マスタ!$I$21:$M$22,2,FALSE),0),
  AND(S445=16),IFERROR(VLOOKUP(入力項目!$S$16,子育て関連マスタ!$I$26:$M$28,2,FALSE),0),
  AND(S445=19,入力項目!$S$16&lt;&gt;"高専"),IFERROR(VLOOKUP(入力項目!$S$17,子育て関連マスタ!$I$32:$M$37,2,FALSE),0),
  AND(S445=21,入力項目!$S$16="高専"),IFERROR(VLOOKUP(入力項目!$S$17,子育て関連マスタ!$I$32:$M$37,2,FALSE),0),
  S445&gt;=22,0
  ),0),0
) +
IF(AND(S445&gt;=1,S445&lt;=15),IF($D445=入力項目!$S$8,入力項目!$S$3,0),0) +
IF(AND(S445&gt;=1,S445&lt;=15),IF($D445=5,入力項目!$S$4,0),0) +
IF(AND(S445&gt;=1,S445&lt;=15),IF($D445=12,入力項目!$S$5,0),0) +
IF(AND(入力項目!$S$7=$A445,入力項目!$S$8=$D445),子育て関連マスタ!$C$14,0) +
IFERROR(IF(AND(YEAR(EDATE(DATE(入力項目!$S$7,入力項目!$S$8,1),1))=$A445,MONTH(EDATE(DATE(入力項目!$S$7,入力項目!$S$8,1),1))=$D445),子育て関連マスタ!$C$15,0),0) +
IF(AND(OR(S445=3,S445=5,S445=7),$D445=11),子育て関連マスタ!$C$17,0) +
IF(AND(S445=20,$D445=1),子育て関連マスタ!$C$18,0) +
IF(AND(S445=20,$D445=1),
IFERROR(_xlfn.IFS(
入力項目!$S$10="男",子育て関連マスタ!$C$18,
入力項目!$S$10="女",子育て関連マスタ!$C$19
),0),0
) +
IF(AND(S445&gt;=入力項目!$S$18,S445&lt;=入力項目!$S$19),入力項目!$S$20,0) +
IF(AND(S445&gt;=入力項目!$S$21,S445&lt;=入力項目!$S$22),入力項目!$S$23,0) +
IF(AND(S445&gt;=入力項目!$S$24,S445&lt;=入力項目!$S$25),入力項目!$S$26,0)
)</f>
        <v>0</v>
      </c>
      <c r="AH445">
        <f ca="1">-(
_xlfn.IFS(
T445&lt;=入力項目!$S$11,0,
AND(T445&gt;=入力項目!$S$11+1,T445&lt;=3),IFERROR(VLOOKUP(入力項目!$S$12,子育て関連マスタ!$I$4:$M$5,4,FALSE),0),
AND(T445&gt;=4,T445&lt;=6),IFERROR(VLOOKUP(入力項目!$S$13,子育て関連マスタ!$I$9:$M$12,4,FALSE),0),
AND(T445&gt;=7,T445&lt;=12),IFERROR(VLOOKUP(入力項目!$S$14,子育て関連マスタ!$I$16:$M$17,4,FALSE),0),
AND(T445&gt;=13,T445&lt;=15),IFERROR(VLOOKUP(入力項目!$S$15,子育て関連マスタ!$I$21:$M$22,4,FALSE),0),
AND(T445&gt;=16,T445&lt;=18),IFERROR(VLOOKUP(入力項目!$S$16,子育て関連マスタ!$I$26:$M$28,4,FALSE),0),
AND(T445&gt;=19,T445&lt;=20,入力項目!$S$16="高専"),IFERROR(VLOOKUP(入力項目!$S$16,子育て関連マスタ!$I$26:$M$28,4,FALSE),0),
AND(T445&gt;=19,T445&lt;=20,入力項目!$S$16&lt;&gt;"高専"),IFERROR(VLOOKUP(入力項目!$S$17,子育て関連マスタ!$I$32:$M$37,4,FALSE),0),
AND(T445&gt;=21,T445&lt;=22,入力項目!$S$16="高専"),IFERROR(VLOOKUP(入力項目!$S$17,子育て関連マスタ!$I$32:$M$34,4,FALSE),0),
AND(T445&gt;=21,T445&lt;=22,入力項目!$S$16&lt;&gt;"高専"),IFERROR(VLOOKUP(入力項目!$S$17,子育て関連マスタ!$I$32:$M$34,4,FALSE),0),
T445&gt;=23,0
) +
IF($D445=4,
  IFERROR(_xlfn.IFS(
  T445&lt;=入力項目!$S$11,0,
  AND(T445=入力項目!$S$11),IFERROR(VLOOKUP(入力項目!$S$12,子育て関連マスタ!$I$4:$M$5,2,FALSE),0),
  AND(T445=4),IFERROR(VLOOKUP(入力項目!$S$13,子育て関連マスタ!$I$9:$M$12,2,FALSE),0),
  AND(T445=7),IFERROR(VLOOKUP(入力項目!$S$14,子育て関連マスタ!$I$16:$M$17,2,FALSE),0),
  AND(T445=13),IFERROR(VLOOKUP(入力項目!$S$15,子育て関連マスタ!$I$21:$M$22,2,FALSE),0),
  AND(T445=16),IFERROR(VLOOKUP(入力項目!$S$16,子育て関連マスタ!$I$26:$M$28,2,FALSE),0),
  AND(T445=19,入力項目!$S$16&lt;&gt;"高専"),IFERROR(VLOOKUP(入力項目!$S$17,子育て関連マスタ!$I$32:$M$37,2,FALSE),0),
  AND(T445=21,入力項目!$S$16="高専"),IFERROR(VLOOKUP(入力項目!$S$17,子育て関連マスタ!$I$32:$M$37,2,FALSE),0),
  T445&gt;=22,0
  ),0),0
) +
IF(AND(T445&gt;=1,T445&lt;=15),IF($D445=入力項目!$S$8,入力項目!$S$3,0),0) +
IF(AND(T445&gt;=1,T445&lt;=15),IF($D445=5,入力項目!$S$4,0),0) +
IF(AND(T445&gt;=1,T445&lt;=15),IF($D445=12,入力項目!$S$5,0),0) +
IF(AND(入力項目!$S$7=$A445,入力項目!$S$8=$D445),子育て関連マスタ!$C$14,0) +
IFERROR(IF(AND(YEAR(EDATE(DATE(入力項目!$S$7,入力項目!$S$8,1),1))=$A445,MONTH(EDATE(DATE(入力項目!$S$7,入力項目!$S$8,1),1))=$D445),子育て関連マスタ!$C$15,0),0) +
IF(AND(OR(T445=3,T445=5,T445=7),$D445=11),子育て関連マスタ!$C$17,0) +
IF(AND(T445=20,$D445=1),子育て関連マスタ!$C$18,0) +
IF(AND(T445=20,$D445=1),
IFERROR(_xlfn.IFS(
入力項目!$S$10="男",子育て関連マスタ!$C$18,
入力項目!$S$10="女",子育て関連マスタ!$C$19
),0),0
) +
IF(AND(T445&gt;=入力項目!$S$18,T445&lt;=入力項目!$S$19),入力項目!$S$20,0) +
IF(AND(T445&gt;=入力項目!$S$21,T445&lt;=入力項目!$S$22),入力項目!$S$23,0) +
IF(AND(T445&gt;=入力項目!$S$24,T445&lt;=入力項目!$S$25),入力項目!$S$26,0)
)</f>
        <v>0</v>
      </c>
      <c r="AI445">
        <f ca="1">-(
_xlfn.IFS(
U445&lt;=入力項目!$S$11,0,
AND(U445&gt;=入力項目!$S$11+1,U445&lt;=3),IFERROR(VLOOKUP(入力項目!$S$12,子育て関連マスタ!$I$4:$M$5,4,FALSE),0),
AND(U445&gt;=4,U445&lt;=6),IFERROR(VLOOKUP(入力項目!$S$13,子育て関連マスタ!$I$9:$M$12,4,FALSE),0),
AND(U445&gt;=7,U445&lt;=12),IFERROR(VLOOKUP(入力項目!$S$14,子育て関連マスタ!$I$16:$M$17,4,FALSE),0),
AND(U445&gt;=13,U445&lt;=15),IFERROR(VLOOKUP(入力項目!$S$15,子育て関連マスタ!$I$21:$M$22,4,FALSE),0),
AND(U445&gt;=16,U445&lt;=18),IFERROR(VLOOKUP(入力項目!$S$16,子育て関連マスタ!$I$26:$M$28,4,FALSE),0),
AND(U445&gt;=19,U445&lt;=20,入力項目!$S$16="高専"),IFERROR(VLOOKUP(入力項目!$S$16,子育て関連マスタ!$I$26:$M$28,4,FALSE),0),
AND(U445&gt;=19,U445&lt;=20,入力項目!$S$16&lt;&gt;"高専"),IFERROR(VLOOKUP(入力項目!$S$17,子育て関連マスタ!$I$32:$M$37,4,FALSE),0),
AND(U445&gt;=21,U445&lt;=22,入力項目!$S$16="高専"),IFERROR(VLOOKUP(入力項目!$S$17,子育て関連マスタ!$I$32:$M$34,4,FALSE),0),
AND(U445&gt;=21,U445&lt;=22,入力項目!$S$16&lt;&gt;"高専"),IFERROR(VLOOKUP(入力項目!$S$17,子育て関連マスタ!$I$32:$M$34,4,FALSE),0),
U445&gt;=23,0
) +
IF($D445=4,
  IFERROR(_xlfn.IFS(
  U445&lt;=入力項目!$S$11,0,
  AND(U445=入力項目!$S$11),IFERROR(VLOOKUP(入力項目!$S$12,子育て関連マスタ!$I$4:$M$5,2,FALSE),0),
  AND(U445=4),IFERROR(VLOOKUP(入力項目!$S$13,子育て関連マスタ!$I$9:$M$12,2,FALSE),0),
  AND(U445=7),IFERROR(VLOOKUP(入力項目!$S$14,子育て関連マスタ!$I$16:$M$17,2,FALSE),0),
  AND(U445=13),IFERROR(VLOOKUP(入力項目!$S$15,子育て関連マスタ!$I$21:$M$22,2,FALSE),0),
  AND(U445=16),IFERROR(VLOOKUP(入力項目!$S$16,子育て関連マスタ!$I$26:$M$28,2,FALSE),0),
  AND(U445=19,入力項目!$S$16&lt;&gt;"高専"),IFERROR(VLOOKUP(入力項目!$S$17,子育て関連マスタ!$I$32:$M$37,2,FALSE),0),
  AND(U445=21,入力項目!$S$16="高専"),IFERROR(VLOOKUP(入力項目!$S$17,子育て関連マスタ!$I$32:$M$37,2,FALSE),0),
  U445&gt;=22,0
  ),0),0
) +
IF(AND(U445&gt;=1,U445&lt;=15),IF($D445=入力項目!$S$8,入力項目!$S$3,0),0) +
IF(AND(U445&gt;=1,U445&lt;=15),IF($D445=5,入力項目!$S$4,0),0) +
IF(AND(U445&gt;=1,U445&lt;=15),IF($D445=12,入力項目!$S$5,0),0) +
IF(AND(入力項目!$S$7=$A445,入力項目!$S$8=$D445),子育て関連マスタ!$C$14,0) +
IFERROR(IF(AND(YEAR(EDATE(DATE(入力項目!$S$7,入力項目!$S$8,1),1))=$A445,MONTH(EDATE(DATE(入力項目!$S$7,入力項目!$S$8,1),1))=$D445),子育て関連マスタ!$C$15,0),0) +
IF(AND(OR(U445=3,U445=5,U445=7),$D445=11),子育て関連マスタ!$C$17,0) +
IF(AND(U445=20,$D445=1),子育て関連マスタ!$C$18,0) +
IF(AND(U445=20,$D445=1),
IFERROR(_xlfn.IFS(
入力項目!$S$10="男",子育て関連マスタ!$C$18,
入力項目!$S$10="女",子育て関連マスタ!$C$19
),0),0
) +
IF(AND(U445&gt;=入力項目!$S$18,U445&lt;=入力項目!$S$19),入力項目!$S$20,0) +
IF(AND(U445&gt;=入力項目!$S$21,U445&lt;=入力項目!$S$22),入力項目!$S$23,0) +
IF(AND(U445&gt;=入力項目!$S$24,U445&lt;=入力項目!$S$25),入力項目!$S$26,0)
)</f>
        <v>0</v>
      </c>
      <c r="AJ445" s="10">
        <f ca="1">-VLOOKUP($D445,月別収支!$A$2:$H$13,7,FALSE)</f>
        <v>-20000</v>
      </c>
    </row>
    <row r="446" spans="1:36" x14ac:dyDescent="0.4">
      <c r="A446">
        <f t="shared" ca="1" si="122"/>
        <v>2061</v>
      </c>
      <c r="B446">
        <f t="shared" ca="1" si="112"/>
        <v>2061</v>
      </c>
      <c r="C446">
        <f t="shared" ca="1" si="113"/>
        <v>37</v>
      </c>
      <c r="D446">
        <f t="shared" ca="1" si="123"/>
        <v>8</v>
      </c>
      <c r="E446" t="str">
        <f t="shared" ca="1" si="107"/>
        <v>2061年8月</v>
      </c>
      <c r="F446">
        <f ca="1">IF(OR(入力項目!$N$5&lt;$A446,AND(入力項目!$N$5=$A446,入力項目!$N$6&lt;$D446)),IF(F445=0,1,IF(G446=12,F445+1,F445)),0)</f>
        <v>36</v>
      </c>
      <c r="G446">
        <f ca="1">IF(OR(入力項目!$N$5&lt;$A446,AND(入力項目!$N$5=$A446,入力項目!$N$6&lt;$D446)),IF(G445=12,1,G445+1),0)</f>
        <v>10</v>
      </c>
      <c r="H446" t="str">
        <f t="shared" ca="1" si="108"/>
        <v>36_10</v>
      </c>
      <c r="I446">
        <f ca="1">IF(
  IFERROR(AND($C446&gt;0,MOD($C446,入力項目!$N$22)=0,$D446=入力項目!$N$23), FALSE),
  1,
  IF(
    AND(I445&gt;0,J445=12),
    IF(I445=入力項目!$N$28, 0, I445+1),
    I445
  )
)</f>
        <v>3</v>
      </c>
      <c r="J446">
        <f ca="1">IF($D446=入力項目!$N$23,1,IFERROR(J445+1,1))</f>
        <v>3</v>
      </c>
      <c r="K446" t="str">
        <f t="shared" ca="1" si="109"/>
        <v>3_3</v>
      </c>
      <c r="L446">
        <f ca="1">L445+IF(入力項目!$D$4=$D446,1,0)</f>
        <v>65</v>
      </c>
      <c r="M446" t="str">
        <f t="shared" ca="1" si="110"/>
        <v>65歳</v>
      </c>
      <c r="N446">
        <f t="shared" ca="1" si="114"/>
        <v>66</v>
      </c>
      <c r="O446" t="str">
        <f t="shared" ca="1" si="111"/>
        <v>66歳</v>
      </c>
      <c r="P446">
        <f t="shared" ca="1" si="115"/>
        <v>41</v>
      </c>
      <c r="Q446">
        <f t="shared" ca="1" si="116"/>
        <v>39</v>
      </c>
      <c r="R446">
        <f t="shared" ca="1" si="117"/>
        <v>2062</v>
      </c>
      <c r="S446">
        <f t="shared" ca="1" si="118"/>
        <v>2062</v>
      </c>
      <c r="T446">
        <f t="shared" ca="1" si="119"/>
        <v>2062</v>
      </c>
      <c r="U446">
        <f t="shared" ca="1" si="120"/>
        <v>2062</v>
      </c>
      <c r="V446" s="10">
        <f t="shared" ca="1" si="121"/>
        <v>61084925</v>
      </c>
      <c r="W446" s="10">
        <f ca="1">IF($L446&lt;その他マスタ!$B$1,VLOOKUP($D446,月別収支!$A$2:$H$13,2,FALSE),その他マスタ!$B$3)+IF(AND($L446=その他マスタ!$B$1,入力項目!$I$9="あり",$D446=入力項目!$D$4),その他マスタ!$B$2,0)</f>
        <v>150000</v>
      </c>
      <c r="X446" s="10">
        <f ca="1">-IF(入力項目!$K$5=TRUE,
IF($F446+$G446&lt;3,VLOOKUP($D446,月別収支!$A$2:$H$13,8,FALSE),0)+IFERROR(VLOOKUP($H446,住宅ローン計算!C:P,13,FALSE),0)+IF($F446&gt;1,IF(OR($G446=3,$G446=6,$G446=9,$G446=12),ROUNDUP(入力項目!$N$18/4,0),0),0),
VLOOKUP($D446,月別収支!$A$2:$H$13,8,FALSE))</f>
        <v>0</v>
      </c>
      <c r="Y446" s="10">
        <f ca="1">-VLOOKUP($D446,月別収支!$A$2:$H$13,3,FALSE)</f>
        <v>-75000</v>
      </c>
      <c r="Z446" s="10">
        <f ca="1">-VLOOKUP($D446,月別収支!$A$2:$H$13,4,FALSE)</f>
        <v>-27000</v>
      </c>
      <c r="AA446" s="10">
        <f ca="1">-VLOOKUP($D446,月別収支!$A$2:$H$13,6,FALSE)</f>
        <v>-10000</v>
      </c>
      <c r="AB446" s="10">
        <f ca="1">-(
VLOOKUP($D446,月別収支!$A$2:$H$13,5,FALSE)+IF(AND(入力項目!$I$27&lt;=$A446,ISEVEN($A446-入力項目!$I$27),入力項目!$I$28=$D446),入力項目!$I$26,0)
+IF(入力項目!$K$26=TRUE,
IFERROR(VLOOKUP($K446,マイカーローン計算!C:P,13,FALSE),0),
IFERROR(
  IF(AND($C446&gt;0,MOD($C446,入力項目!$N$22)=0,$D446=入力項目!$N$23),入力項目!$N$24,0),
 0
)
)
)</f>
        <v>-20000</v>
      </c>
      <c r="AC446" s="10">
        <f ca="1">-IF($A446&lt;入力項目!$N$33,入力項目!$N$35,IF(AND($A446=入力項目!$N$33,$D446&lt;=入力項目!$N$34),入力項目!$N$35,0))</f>
        <v>0</v>
      </c>
      <c r="AD446">
        <f ca="1">-(
_xlfn.IFS(
P446&lt;=入力項目!$S$11,0,
AND(P446&gt;=入力項目!$S$11+1,P446&lt;=3),IFERROR(VLOOKUP(入力項目!$S$12,子育て関連マスタ!$I$4:$M$5,4,FALSE),0),
AND(P446&gt;=4,P446&lt;=6),IFERROR(VLOOKUP(入力項目!$S$13,子育て関連マスタ!$I$9:$M$12,4,FALSE),0),
AND(P446&gt;=7,P446&lt;=12),IFERROR(VLOOKUP(入力項目!$S$14,子育て関連マスタ!$I$16:$M$17,4,FALSE),0),
AND(P446&gt;=13,P446&lt;=15),IFERROR(VLOOKUP(入力項目!$S$15,子育て関連マスタ!$I$21:$M$22,4,FALSE),0),
AND(P446&gt;=16,P446&lt;=18),IFERROR(VLOOKUP(入力項目!$S$16,子育て関連マスタ!$I$26:$M$28,4,FALSE),0),
AND(P446&gt;=19,P446&lt;=20,入力項目!$S$16="高専"),IFERROR(VLOOKUP(入力項目!$S$16,子育て関連マスタ!$I$26:$M$28,4,FALSE),0),
AND(P446&gt;=19,P446&lt;=20,入力項目!$S$16&lt;&gt;"高専"),IFERROR(VLOOKUP(入力項目!$S$17,子育て関連マスタ!$I$32:$M$37,4,FALSE),0),
AND(P446&gt;=21,P446&lt;=22,入力項目!$S$16="高専"),IFERROR(VLOOKUP(入力項目!$S$17,子育て関連マスタ!$I$32:$M$34,4,FALSE),0),
AND(P446&gt;=21,P446&lt;=22,入力項目!$S$16&lt;&gt;"高専"),IFERROR(VLOOKUP(入力項目!$S$17,子育て関連マスタ!$I$32:$M$34,4,FALSE),0),
P446&gt;=23,0
) +
IF($D446=4,
  IFERROR(_xlfn.IFS(
  P446&lt;=入力項目!$S$11,0,
  AND(P446=入力項目!$S$11),IFERROR(VLOOKUP(入力項目!$S$12,子育て関連マスタ!$I$4:$M$5,2,FALSE),0),
  AND(P446=4),IFERROR(VLOOKUP(入力項目!$S$13,子育て関連マスタ!$I$9:$M$12,2,FALSE),0),
  AND(P446=7),IFERROR(VLOOKUP(入力項目!$S$14,子育て関連マスタ!$I$16:$M$17,2,FALSE),0),
  AND(P446=13),IFERROR(VLOOKUP(入力項目!$S$15,子育て関連マスタ!$I$21:$M$22,2,FALSE),0),
  AND(P446=16),IFERROR(VLOOKUP(入力項目!$S$16,子育て関連マスタ!$I$26:$M$28,2,FALSE),0),
  AND(P446=19,入力項目!$S$16&lt;&gt;"高専"),IFERROR(VLOOKUP(入力項目!$S$17,子育て関連マスタ!$I$32:$M$37,2,FALSE),0),
  AND(P446=21,入力項目!$S$16="高専"),IFERROR(VLOOKUP(入力項目!$S$17,子育て関連マスタ!$I$32:$M$37,2,FALSE),0),
  P446&gt;=22,0
  ),0),0
) +
IF(AND(P446&gt;=1,P446&lt;=15),IF($D446=入力項目!$S$8,入力項目!$S$3,0),0) +
IF(AND(P446&gt;=1,P446&lt;=15),IF($D446=5,入力項目!$S$4,0),0) +
IF(AND(P446&gt;=1,P446&lt;=15),IF($D446=12,入力項目!$S$5,0),0) +
IF(AND(入力項目!$S$7=$A446,入力項目!$S$8=$D446),子育て関連マスタ!$C$14,0) +
IFERROR(IF(AND(YEAR(EDATE(DATE(入力項目!$S$7,入力項目!$S$8,1),1))=$A446,MONTH(EDATE(DATE(入力項目!$S$7,入力項目!$S$8,1),1))=$D446),子育て関連マスタ!$C$15,0),0) +
IF(AND(OR(P446=3,P446=5,P446=7),$D446=11),子育て関連マスタ!$C$17,0) +
IF(AND(P446=20,$D446=1),子育て関連マスタ!$C$18,0) +
IF(AND(P446=20,$D446=1),
IFERROR(_xlfn.IFS(
入力項目!$S$10="男",子育て関連マスタ!$C$18,
入力項目!$S$10="女",子育て関連マスタ!$C$19
),0),0
) +
IF(AND(P446&gt;=入力項目!$S$18,P446&lt;=入力項目!$S$19),入力項目!$S$20,0) +
IF(AND(P446&gt;=入力項目!$S$21,P446&lt;=入力項目!$S$22),入力項目!$S$23,0) +
IF(AND(P446&gt;=入力項目!$S$24,P446&lt;=入力項目!$S$25),入力項目!$S$26,0)
)</f>
        <v>0</v>
      </c>
      <c r="AE446">
        <f ca="1">-(
_xlfn.IFS(
Q446&lt;=入力項目!$S$11,0,
AND(Q446&gt;=入力項目!$S$11+1,Q446&lt;=3),IFERROR(VLOOKUP(入力項目!$S$12,子育て関連マスタ!$I$4:$M$5,4,FALSE),0),
AND(Q446&gt;=4,Q446&lt;=6),IFERROR(VLOOKUP(入力項目!$S$13,子育て関連マスタ!$I$9:$M$12,4,FALSE),0),
AND(Q446&gt;=7,Q446&lt;=12),IFERROR(VLOOKUP(入力項目!$S$14,子育て関連マスタ!$I$16:$M$17,4,FALSE),0),
AND(Q446&gt;=13,Q446&lt;=15),IFERROR(VLOOKUP(入力項目!$S$15,子育て関連マスタ!$I$21:$M$22,4,FALSE),0),
AND(Q446&gt;=16,Q446&lt;=18),IFERROR(VLOOKUP(入力項目!$S$16,子育て関連マスタ!$I$26:$M$28,4,FALSE),0),
AND(Q446&gt;=19,Q446&lt;=20,入力項目!$S$16="高専"),IFERROR(VLOOKUP(入力項目!$S$16,子育て関連マスタ!$I$26:$M$28,4,FALSE),0),
AND(Q446&gt;=19,Q446&lt;=20,入力項目!$S$16&lt;&gt;"高専"),IFERROR(VLOOKUP(入力項目!$S$17,子育て関連マスタ!$I$32:$M$37,4,FALSE),0),
AND(Q446&gt;=21,Q446&lt;=22,入力項目!$S$16="高専"),IFERROR(VLOOKUP(入力項目!$S$17,子育て関連マスタ!$I$32:$M$34,4,FALSE),0),
AND(Q446&gt;=21,Q446&lt;=22,入力項目!$S$16&lt;&gt;"高専"),IFERROR(VLOOKUP(入力項目!$S$17,子育て関連マスタ!$I$32:$M$34,4,FALSE),0),
Q446&gt;=23,0
) +
IF($D446=4,
  IFERROR(_xlfn.IFS(
  Q446&lt;=入力項目!$S$11,0,
  AND(Q446=入力項目!$S$11),IFERROR(VLOOKUP(入力項目!$S$12,子育て関連マスタ!$I$4:$M$5,2,FALSE),0),
  AND(Q446=4),IFERROR(VLOOKUP(入力項目!$S$13,子育て関連マスタ!$I$9:$M$12,2,FALSE),0),
  AND(Q446=7),IFERROR(VLOOKUP(入力項目!$S$14,子育て関連マスタ!$I$16:$M$17,2,FALSE),0),
  AND(Q446=13),IFERROR(VLOOKUP(入力項目!$S$15,子育て関連マスタ!$I$21:$M$22,2,FALSE),0),
  AND(Q446=16),IFERROR(VLOOKUP(入力項目!$S$16,子育て関連マスタ!$I$26:$M$28,2,FALSE),0),
  AND(Q446=19,入力項目!$S$16&lt;&gt;"高専"),IFERROR(VLOOKUP(入力項目!$S$17,子育て関連マスタ!$I$32:$M$37,2,FALSE),0),
  AND(Q446=21,入力項目!$S$16="高専"),IFERROR(VLOOKUP(入力項目!$S$17,子育て関連マスタ!$I$32:$M$37,2,FALSE),0),
  Q446&gt;=22,0
  ),0),0
) +
IF(AND(Q446&gt;=1,Q446&lt;=15),IF($D446=入力項目!$S$8,入力項目!$S$3,0),0) +
IF(AND(Q446&gt;=1,Q446&lt;=15),IF($D446=5,入力項目!$S$4,0),0) +
IF(AND(Q446&gt;=1,Q446&lt;=15),IF($D446=12,入力項目!$S$5,0),0) +
IF(AND(入力項目!$S$7=$A446,入力項目!$S$8=$D446),子育て関連マスタ!$C$14,0) +
IFERROR(IF(AND(YEAR(EDATE(DATE(入力項目!$S$7,入力項目!$S$8,1),1))=$A446,MONTH(EDATE(DATE(入力項目!$S$7,入力項目!$S$8,1),1))=$D446),子育て関連マスタ!$C$15,0),0) +
IF(AND(OR(Q446=3,Q446=5,Q446=7),$D446=11),子育て関連マスタ!$C$17,0) +
IF(AND(Q446=20,$D446=1),子育て関連マスタ!$C$18,0) +
IF(AND(Q446=20,$D446=1),
IFERROR(_xlfn.IFS(
入力項目!$S$10="男",子育て関連マスタ!$C$18,
入力項目!$S$10="女",子育て関連マスタ!$C$19
),0),0
) +
IF(AND(Q446&gt;=入力項目!$S$18,Q446&lt;=入力項目!$S$19),入力項目!$S$20,0) +
IF(AND(Q446&gt;=入力項目!$S$21,Q446&lt;=入力項目!$S$22),入力項目!$S$23,0) +
IF(AND(Q446&gt;=入力項目!$S$24,Q446&lt;=入力項目!$S$25),入力項目!$S$26,0)
)</f>
        <v>0</v>
      </c>
      <c r="AF446">
        <f ca="1">-(
_xlfn.IFS(
R446&lt;=入力項目!$S$11,0,
AND(R446&gt;=入力項目!$S$11+1,R446&lt;=3),IFERROR(VLOOKUP(入力項目!$S$12,子育て関連マスタ!$I$4:$M$5,4,FALSE),0),
AND(R446&gt;=4,R446&lt;=6),IFERROR(VLOOKUP(入力項目!$S$13,子育て関連マスタ!$I$9:$M$12,4,FALSE),0),
AND(R446&gt;=7,R446&lt;=12),IFERROR(VLOOKUP(入力項目!$S$14,子育て関連マスタ!$I$16:$M$17,4,FALSE),0),
AND(R446&gt;=13,R446&lt;=15),IFERROR(VLOOKUP(入力項目!$S$15,子育て関連マスタ!$I$21:$M$22,4,FALSE),0),
AND(R446&gt;=16,R446&lt;=18),IFERROR(VLOOKUP(入力項目!$S$16,子育て関連マスタ!$I$26:$M$28,4,FALSE),0),
AND(R446&gt;=19,R446&lt;=20,入力項目!$S$16="高専"),IFERROR(VLOOKUP(入力項目!$S$16,子育て関連マスタ!$I$26:$M$28,4,FALSE),0),
AND(R446&gt;=19,R446&lt;=20,入力項目!$S$16&lt;&gt;"高専"),IFERROR(VLOOKUP(入力項目!$S$17,子育て関連マスタ!$I$32:$M$37,4,FALSE),0),
AND(R446&gt;=21,R446&lt;=22,入力項目!$S$16="高専"),IFERROR(VLOOKUP(入力項目!$S$17,子育て関連マスタ!$I$32:$M$34,4,FALSE),0),
AND(R446&gt;=21,R446&lt;=22,入力項目!$S$16&lt;&gt;"高専"),IFERROR(VLOOKUP(入力項目!$S$17,子育て関連マスタ!$I$32:$M$34,4,FALSE),0),
R446&gt;=23,0
) +
IF($D446=4,
  IFERROR(_xlfn.IFS(
  R446&lt;=入力項目!$S$11,0,
  AND(R446=入力項目!$S$11),IFERROR(VLOOKUP(入力項目!$S$12,子育て関連マスタ!$I$4:$M$5,2,FALSE),0),
  AND(R446=4),IFERROR(VLOOKUP(入力項目!$S$13,子育て関連マスタ!$I$9:$M$12,2,FALSE),0),
  AND(R446=7),IFERROR(VLOOKUP(入力項目!$S$14,子育て関連マスタ!$I$16:$M$17,2,FALSE),0),
  AND(R446=13),IFERROR(VLOOKUP(入力項目!$S$15,子育て関連マスタ!$I$21:$M$22,2,FALSE),0),
  AND(R446=16),IFERROR(VLOOKUP(入力項目!$S$16,子育て関連マスタ!$I$26:$M$28,2,FALSE),0),
  AND(R446=19,入力項目!$S$16&lt;&gt;"高専"),IFERROR(VLOOKUP(入力項目!$S$17,子育て関連マスタ!$I$32:$M$37,2,FALSE),0),
  AND(R446=21,入力項目!$S$16="高専"),IFERROR(VLOOKUP(入力項目!$S$17,子育て関連マスタ!$I$32:$M$37,2,FALSE),0),
  R446&gt;=22,0
  ),0),0
) +
IF(AND(R446&gt;=1,R446&lt;=15),IF($D446=入力項目!$S$8,入力項目!$S$3,0),0) +
IF(AND(R446&gt;=1,R446&lt;=15),IF($D446=5,入力項目!$S$4,0),0) +
IF(AND(R446&gt;=1,R446&lt;=15),IF($D446=12,入力項目!$S$5,0),0) +
IF(AND(入力項目!$S$7=$A446,入力項目!$S$8=$D446),子育て関連マスタ!$C$14,0) +
IFERROR(IF(AND(YEAR(EDATE(DATE(入力項目!$S$7,入力項目!$S$8,1),1))=$A446,MONTH(EDATE(DATE(入力項目!$S$7,入力項目!$S$8,1),1))=$D446),子育て関連マスタ!$C$15,0),0) +
IF(AND(OR(R446=3,R446=5,R446=7),$D446=11),子育て関連マスタ!$C$17,0) +
IF(AND(R446=20,$D446=1),子育て関連マスタ!$C$18,0) +
IF(AND(R446=20,$D446=1),
IFERROR(_xlfn.IFS(
入力項目!$S$10="男",子育て関連マスタ!$C$18,
入力項目!$S$10="女",子育て関連マスタ!$C$19
),0),0
) +
IF(AND(R446&gt;=入力項目!$S$18,R446&lt;=入力項目!$S$19),入力項目!$S$20,0) +
IF(AND(R446&gt;=入力項目!$S$21,R446&lt;=入力項目!$S$22),入力項目!$S$23,0) +
IF(AND(R446&gt;=入力項目!$S$24,R446&lt;=入力項目!$S$25),入力項目!$S$26,0)
)</f>
        <v>0</v>
      </c>
      <c r="AG446">
        <f ca="1">-(
_xlfn.IFS(
S446&lt;=入力項目!$S$11,0,
AND(S446&gt;=入力項目!$S$11+1,S446&lt;=3),IFERROR(VLOOKUP(入力項目!$S$12,子育て関連マスタ!$I$4:$M$5,4,FALSE),0),
AND(S446&gt;=4,S446&lt;=6),IFERROR(VLOOKUP(入力項目!$S$13,子育て関連マスタ!$I$9:$M$12,4,FALSE),0),
AND(S446&gt;=7,S446&lt;=12),IFERROR(VLOOKUP(入力項目!$S$14,子育て関連マスタ!$I$16:$M$17,4,FALSE),0),
AND(S446&gt;=13,S446&lt;=15),IFERROR(VLOOKUP(入力項目!$S$15,子育て関連マスタ!$I$21:$M$22,4,FALSE),0),
AND(S446&gt;=16,S446&lt;=18),IFERROR(VLOOKUP(入力項目!$S$16,子育て関連マスタ!$I$26:$M$28,4,FALSE),0),
AND(S446&gt;=19,S446&lt;=20,入力項目!$S$16="高専"),IFERROR(VLOOKUP(入力項目!$S$16,子育て関連マスタ!$I$26:$M$28,4,FALSE),0),
AND(S446&gt;=19,S446&lt;=20,入力項目!$S$16&lt;&gt;"高専"),IFERROR(VLOOKUP(入力項目!$S$17,子育て関連マスタ!$I$32:$M$37,4,FALSE),0),
AND(S446&gt;=21,S446&lt;=22,入力項目!$S$16="高専"),IFERROR(VLOOKUP(入力項目!$S$17,子育て関連マスタ!$I$32:$M$34,4,FALSE),0),
AND(S446&gt;=21,S446&lt;=22,入力項目!$S$16&lt;&gt;"高専"),IFERROR(VLOOKUP(入力項目!$S$17,子育て関連マスタ!$I$32:$M$34,4,FALSE),0),
S446&gt;=23,0
) +
IF($D446=4,
  IFERROR(_xlfn.IFS(
  S446&lt;=入力項目!$S$11,0,
  AND(S446=入力項目!$S$11),IFERROR(VLOOKUP(入力項目!$S$12,子育て関連マスタ!$I$4:$M$5,2,FALSE),0),
  AND(S446=4),IFERROR(VLOOKUP(入力項目!$S$13,子育て関連マスタ!$I$9:$M$12,2,FALSE),0),
  AND(S446=7),IFERROR(VLOOKUP(入力項目!$S$14,子育て関連マスタ!$I$16:$M$17,2,FALSE),0),
  AND(S446=13),IFERROR(VLOOKUP(入力項目!$S$15,子育て関連マスタ!$I$21:$M$22,2,FALSE),0),
  AND(S446=16),IFERROR(VLOOKUP(入力項目!$S$16,子育て関連マスタ!$I$26:$M$28,2,FALSE),0),
  AND(S446=19,入力項目!$S$16&lt;&gt;"高専"),IFERROR(VLOOKUP(入力項目!$S$17,子育て関連マスタ!$I$32:$M$37,2,FALSE),0),
  AND(S446=21,入力項目!$S$16="高専"),IFERROR(VLOOKUP(入力項目!$S$17,子育て関連マスタ!$I$32:$M$37,2,FALSE),0),
  S446&gt;=22,0
  ),0),0
) +
IF(AND(S446&gt;=1,S446&lt;=15),IF($D446=入力項目!$S$8,入力項目!$S$3,0),0) +
IF(AND(S446&gt;=1,S446&lt;=15),IF($D446=5,入力項目!$S$4,0),0) +
IF(AND(S446&gt;=1,S446&lt;=15),IF($D446=12,入力項目!$S$5,0),0) +
IF(AND(入力項目!$S$7=$A446,入力項目!$S$8=$D446),子育て関連マスタ!$C$14,0) +
IFERROR(IF(AND(YEAR(EDATE(DATE(入力項目!$S$7,入力項目!$S$8,1),1))=$A446,MONTH(EDATE(DATE(入力項目!$S$7,入力項目!$S$8,1),1))=$D446),子育て関連マスタ!$C$15,0),0) +
IF(AND(OR(S446=3,S446=5,S446=7),$D446=11),子育て関連マスタ!$C$17,0) +
IF(AND(S446=20,$D446=1),子育て関連マスタ!$C$18,0) +
IF(AND(S446=20,$D446=1),
IFERROR(_xlfn.IFS(
入力項目!$S$10="男",子育て関連マスタ!$C$18,
入力項目!$S$10="女",子育て関連マスタ!$C$19
),0),0
) +
IF(AND(S446&gt;=入力項目!$S$18,S446&lt;=入力項目!$S$19),入力項目!$S$20,0) +
IF(AND(S446&gt;=入力項目!$S$21,S446&lt;=入力項目!$S$22),入力項目!$S$23,0) +
IF(AND(S446&gt;=入力項目!$S$24,S446&lt;=入力項目!$S$25),入力項目!$S$26,0)
)</f>
        <v>0</v>
      </c>
      <c r="AH446">
        <f ca="1">-(
_xlfn.IFS(
T446&lt;=入力項目!$S$11,0,
AND(T446&gt;=入力項目!$S$11+1,T446&lt;=3),IFERROR(VLOOKUP(入力項目!$S$12,子育て関連マスタ!$I$4:$M$5,4,FALSE),0),
AND(T446&gt;=4,T446&lt;=6),IFERROR(VLOOKUP(入力項目!$S$13,子育て関連マスタ!$I$9:$M$12,4,FALSE),0),
AND(T446&gt;=7,T446&lt;=12),IFERROR(VLOOKUP(入力項目!$S$14,子育て関連マスタ!$I$16:$M$17,4,FALSE),0),
AND(T446&gt;=13,T446&lt;=15),IFERROR(VLOOKUP(入力項目!$S$15,子育て関連マスタ!$I$21:$M$22,4,FALSE),0),
AND(T446&gt;=16,T446&lt;=18),IFERROR(VLOOKUP(入力項目!$S$16,子育て関連マスタ!$I$26:$M$28,4,FALSE),0),
AND(T446&gt;=19,T446&lt;=20,入力項目!$S$16="高専"),IFERROR(VLOOKUP(入力項目!$S$16,子育て関連マスタ!$I$26:$M$28,4,FALSE),0),
AND(T446&gt;=19,T446&lt;=20,入力項目!$S$16&lt;&gt;"高専"),IFERROR(VLOOKUP(入力項目!$S$17,子育て関連マスタ!$I$32:$M$37,4,FALSE),0),
AND(T446&gt;=21,T446&lt;=22,入力項目!$S$16="高専"),IFERROR(VLOOKUP(入力項目!$S$17,子育て関連マスタ!$I$32:$M$34,4,FALSE),0),
AND(T446&gt;=21,T446&lt;=22,入力項目!$S$16&lt;&gt;"高専"),IFERROR(VLOOKUP(入力項目!$S$17,子育て関連マスタ!$I$32:$M$34,4,FALSE),0),
T446&gt;=23,0
) +
IF($D446=4,
  IFERROR(_xlfn.IFS(
  T446&lt;=入力項目!$S$11,0,
  AND(T446=入力項目!$S$11),IFERROR(VLOOKUP(入力項目!$S$12,子育て関連マスタ!$I$4:$M$5,2,FALSE),0),
  AND(T446=4),IFERROR(VLOOKUP(入力項目!$S$13,子育て関連マスタ!$I$9:$M$12,2,FALSE),0),
  AND(T446=7),IFERROR(VLOOKUP(入力項目!$S$14,子育て関連マスタ!$I$16:$M$17,2,FALSE),0),
  AND(T446=13),IFERROR(VLOOKUP(入力項目!$S$15,子育て関連マスタ!$I$21:$M$22,2,FALSE),0),
  AND(T446=16),IFERROR(VLOOKUP(入力項目!$S$16,子育て関連マスタ!$I$26:$M$28,2,FALSE),0),
  AND(T446=19,入力項目!$S$16&lt;&gt;"高専"),IFERROR(VLOOKUP(入力項目!$S$17,子育て関連マスタ!$I$32:$M$37,2,FALSE),0),
  AND(T446=21,入力項目!$S$16="高専"),IFERROR(VLOOKUP(入力項目!$S$17,子育て関連マスタ!$I$32:$M$37,2,FALSE),0),
  T446&gt;=22,0
  ),0),0
) +
IF(AND(T446&gt;=1,T446&lt;=15),IF($D446=入力項目!$S$8,入力項目!$S$3,0),0) +
IF(AND(T446&gt;=1,T446&lt;=15),IF($D446=5,入力項目!$S$4,0),0) +
IF(AND(T446&gt;=1,T446&lt;=15),IF($D446=12,入力項目!$S$5,0),0) +
IF(AND(入力項目!$S$7=$A446,入力項目!$S$8=$D446),子育て関連マスタ!$C$14,0) +
IFERROR(IF(AND(YEAR(EDATE(DATE(入力項目!$S$7,入力項目!$S$8,1),1))=$A446,MONTH(EDATE(DATE(入力項目!$S$7,入力項目!$S$8,1),1))=$D446),子育て関連マスタ!$C$15,0),0) +
IF(AND(OR(T446=3,T446=5,T446=7),$D446=11),子育て関連マスタ!$C$17,0) +
IF(AND(T446=20,$D446=1),子育て関連マスタ!$C$18,0) +
IF(AND(T446=20,$D446=1),
IFERROR(_xlfn.IFS(
入力項目!$S$10="男",子育て関連マスタ!$C$18,
入力項目!$S$10="女",子育て関連マスタ!$C$19
),0),0
) +
IF(AND(T446&gt;=入力項目!$S$18,T446&lt;=入力項目!$S$19),入力項目!$S$20,0) +
IF(AND(T446&gt;=入力項目!$S$21,T446&lt;=入力項目!$S$22),入力項目!$S$23,0) +
IF(AND(T446&gt;=入力項目!$S$24,T446&lt;=入力項目!$S$25),入力項目!$S$26,0)
)</f>
        <v>0</v>
      </c>
      <c r="AI446">
        <f ca="1">-(
_xlfn.IFS(
U446&lt;=入力項目!$S$11,0,
AND(U446&gt;=入力項目!$S$11+1,U446&lt;=3),IFERROR(VLOOKUP(入力項目!$S$12,子育て関連マスタ!$I$4:$M$5,4,FALSE),0),
AND(U446&gt;=4,U446&lt;=6),IFERROR(VLOOKUP(入力項目!$S$13,子育て関連マスタ!$I$9:$M$12,4,FALSE),0),
AND(U446&gt;=7,U446&lt;=12),IFERROR(VLOOKUP(入力項目!$S$14,子育て関連マスタ!$I$16:$M$17,4,FALSE),0),
AND(U446&gt;=13,U446&lt;=15),IFERROR(VLOOKUP(入力項目!$S$15,子育て関連マスタ!$I$21:$M$22,4,FALSE),0),
AND(U446&gt;=16,U446&lt;=18),IFERROR(VLOOKUP(入力項目!$S$16,子育て関連マスタ!$I$26:$M$28,4,FALSE),0),
AND(U446&gt;=19,U446&lt;=20,入力項目!$S$16="高専"),IFERROR(VLOOKUP(入力項目!$S$16,子育て関連マスタ!$I$26:$M$28,4,FALSE),0),
AND(U446&gt;=19,U446&lt;=20,入力項目!$S$16&lt;&gt;"高専"),IFERROR(VLOOKUP(入力項目!$S$17,子育て関連マスタ!$I$32:$M$37,4,FALSE),0),
AND(U446&gt;=21,U446&lt;=22,入力項目!$S$16="高専"),IFERROR(VLOOKUP(入力項目!$S$17,子育て関連マスタ!$I$32:$M$34,4,FALSE),0),
AND(U446&gt;=21,U446&lt;=22,入力項目!$S$16&lt;&gt;"高専"),IFERROR(VLOOKUP(入力項目!$S$17,子育て関連マスタ!$I$32:$M$34,4,FALSE),0),
U446&gt;=23,0
) +
IF($D446=4,
  IFERROR(_xlfn.IFS(
  U446&lt;=入力項目!$S$11,0,
  AND(U446=入力項目!$S$11),IFERROR(VLOOKUP(入力項目!$S$12,子育て関連マスタ!$I$4:$M$5,2,FALSE),0),
  AND(U446=4),IFERROR(VLOOKUP(入力項目!$S$13,子育て関連マスタ!$I$9:$M$12,2,FALSE),0),
  AND(U446=7),IFERROR(VLOOKUP(入力項目!$S$14,子育て関連マスタ!$I$16:$M$17,2,FALSE),0),
  AND(U446=13),IFERROR(VLOOKUP(入力項目!$S$15,子育て関連マスタ!$I$21:$M$22,2,FALSE),0),
  AND(U446=16),IFERROR(VLOOKUP(入力項目!$S$16,子育て関連マスタ!$I$26:$M$28,2,FALSE),0),
  AND(U446=19,入力項目!$S$16&lt;&gt;"高専"),IFERROR(VLOOKUP(入力項目!$S$17,子育て関連マスタ!$I$32:$M$37,2,FALSE),0),
  AND(U446=21,入力項目!$S$16="高専"),IFERROR(VLOOKUP(入力項目!$S$17,子育て関連マスタ!$I$32:$M$37,2,FALSE),0),
  U446&gt;=22,0
  ),0),0
) +
IF(AND(U446&gt;=1,U446&lt;=15),IF($D446=入力項目!$S$8,入力項目!$S$3,0),0) +
IF(AND(U446&gt;=1,U446&lt;=15),IF($D446=5,入力項目!$S$4,0),0) +
IF(AND(U446&gt;=1,U446&lt;=15),IF($D446=12,入力項目!$S$5,0),0) +
IF(AND(入力項目!$S$7=$A446,入力項目!$S$8=$D446),子育て関連マスタ!$C$14,0) +
IFERROR(IF(AND(YEAR(EDATE(DATE(入力項目!$S$7,入力項目!$S$8,1),1))=$A446,MONTH(EDATE(DATE(入力項目!$S$7,入力項目!$S$8,1),1))=$D446),子育て関連マスタ!$C$15,0),0) +
IF(AND(OR(U446=3,U446=5,U446=7),$D446=11),子育て関連マスタ!$C$17,0) +
IF(AND(U446=20,$D446=1),子育て関連マスタ!$C$18,0) +
IF(AND(U446=20,$D446=1),
IFERROR(_xlfn.IFS(
入力項目!$S$10="男",子育て関連マスタ!$C$18,
入力項目!$S$10="女",子育て関連マスタ!$C$19
),0),0
) +
IF(AND(U446&gt;=入力項目!$S$18,U446&lt;=入力項目!$S$19),入力項目!$S$20,0) +
IF(AND(U446&gt;=入力項目!$S$21,U446&lt;=入力項目!$S$22),入力項目!$S$23,0) +
IF(AND(U446&gt;=入力項目!$S$24,U446&lt;=入力項目!$S$25),入力項目!$S$26,0)
)</f>
        <v>0</v>
      </c>
      <c r="AJ446" s="10">
        <f ca="1">-VLOOKUP($D446,月別収支!$A$2:$H$13,7,FALSE)</f>
        <v>-20000</v>
      </c>
    </row>
    <row r="447" spans="1:36" x14ac:dyDescent="0.4">
      <c r="A447">
        <f t="shared" ca="1" si="122"/>
        <v>2061</v>
      </c>
      <c r="B447">
        <f t="shared" ca="1" si="112"/>
        <v>2061</v>
      </c>
      <c r="C447">
        <f t="shared" ca="1" si="113"/>
        <v>37</v>
      </c>
      <c r="D447">
        <f t="shared" ca="1" si="123"/>
        <v>9</v>
      </c>
      <c r="E447" t="str">
        <f t="shared" ca="1" si="107"/>
        <v>2061年9月</v>
      </c>
      <c r="F447">
        <f ca="1">IF(OR(入力項目!$N$5&lt;$A447,AND(入力項目!$N$5=$A447,入力項目!$N$6&lt;$D447)),IF(F446=0,1,IF(G447=12,F446+1,F446)),0)</f>
        <v>36</v>
      </c>
      <c r="G447">
        <f ca="1">IF(OR(入力項目!$N$5&lt;$A447,AND(入力項目!$N$5=$A447,入力項目!$N$6&lt;$D447)),IF(G446=12,1,G446+1),0)</f>
        <v>11</v>
      </c>
      <c r="H447" t="str">
        <f t="shared" ca="1" si="108"/>
        <v>36_11</v>
      </c>
      <c r="I447">
        <f ca="1">IF(
  IFERROR(AND($C447&gt;0,MOD($C447,入力項目!$N$22)=0,$D447=入力項目!$N$23), FALSE),
  1,
  IF(
    AND(I446&gt;0,J446=12),
    IF(I446=入力項目!$N$28, 0, I446+1),
    I446
  )
)</f>
        <v>3</v>
      </c>
      <c r="J447">
        <f ca="1">IF($D447=入力項目!$N$23,1,IFERROR(J446+1,1))</f>
        <v>4</v>
      </c>
      <c r="K447" t="str">
        <f t="shared" ca="1" si="109"/>
        <v>3_4</v>
      </c>
      <c r="L447">
        <f ca="1">L446+IF(入力項目!$D$4=$D447,1,0)</f>
        <v>65</v>
      </c>
      <c r="M447" t="str">
        <f t="shared" ca="1" si="110"/>
        <v>65歳</v>
      </c>
      <c r="N447">
        <f t="shared" ca="1" si="114"/>
        <v>66</v>
      </c>
      <c r="O447" t="str">
        <f t="shared" ca="1" si="111"/>
        <v>66歳</v>
      </c>
      <c r="P447">
        <f t="shared" ca="1" si="115"/>
        <v>41</v>
      </c>
      <c r="Q447">
        <f t="shared" ca="1" si="116"/>
        <v>39</v>
      </c>
      <c r="R447">
        <f t="shared" ca="1" si="117"/>
        <v>2062</v>
      </c>
      <c r="S447">
        <f t="shared" ca="1" si="118"/>
        <v>2062</v>
      </c>
      <c r="T447">
        <f t="shared" ca="1" si="119"/>
        <v>2062</v>
      </c>
      <c r="U447">
        <f t="shared" ca="1" si="120"/>
        <v>2062</v>
      </c>
      <c r="V447" s="10">
        <f t="shared" ca="1" si="121"/>
        <v>61082925</v>
      </c>
      <c r="W447" s="10">
        <f ca="1">IF($L447&lt;その他マスタ!$B$1,VLOOKUP($D447,月別収支!$A$2:$H$13,2,FALSE),その他マスタ!$B$3)+IF(AND($L447=その他マスタ!$B$1,入力項目!$I$9="あり",$D447=入力項目!$D$4),その他マスタ!$B$2,0)</f>
        <v>150000</v>
      </c>
      <c r="X447" s="10">
        <f ca="1">-IF(入力項目!$K$5=TRUE,
IF($F447+$G447&lt;3,VLOOKUP($D447,月別収支!$A$2:$H$13,8,FALSE),0)+IFERROR(VLOOKUP($H447,住宅ローン計算!C:P,13,FALSE),0)+IF($F447&gt;1,IF(OR($G447=3,$G447=6,$G447=9,$G447=12),ROUNDUP(入力項目!$N$18/4,0),0),0),
VLOOKUP($D447,月別収支!$A$2:$H$13,8,FALSE))</f>
        <v>0</v>
      </c>
      <c r="Y447" s="10">
        <f ca="1">-VLOOKUP($D447,月別収支!$A$2:$H$13,3,FALSE)</f>
        <v>-75000</v>
      </c>
      <c r="Z447" s="10">
        <f ca="1">-VLOOKUP($D447,月別収支!$A$2:$H$13,4,FALSE)</f>
        <v>-27000</v>
      </c>
      <c r="AA447" s="10">
        <f ca="1">-VLOOKUP($D447,月別収支!$A$2:$H$13,6,FALSE)</f>
        <v>-10000</v>
      </c>
      <c r="AB447" s="10">
        <f ca="1">-(
VLOOKUP($D447,月別収支!$A$2:$H$13,5,FALSE)+IF(AND(入力項目!$I$27&lt;=$A447,ISEVEN($A447-入力項目!$I$27),入力項目!$I$28=$D447),入力項目!$I$26,0)
+IF(入力項目!$K$26=TRUE,
IFERROR(VLOOKUP($K447,マイカーローン計算!C:P,13,FALSE),0),
IFERROR(
  IF(AND($C447&gt;0,MOD($C447,入力項目!$N$22)=0,$D447=入力項目!$N$23),入力項目!$N$24,0),
 0
)
)
)</f>
        <v>-20000</v>
      </c>
      <c r="AC447" s="10">
        <f ca="1">-IF($A447&lt;入力項目!$N$33,入力項目!$N$35,IF(AND($A447=入力項目!$N$33,$D447&lt;=入力項目!$N$34),入力項目!$N$35,0))</f>
        <v>0</v>
      </c>
      <c r="AD447">
        <f ca="1">-(
_xlfn.IFS(
P447&lt;=入力項目!$S$11,0,
AND(P447&gt;=入力項目!$S$11+1,P447&lt;=3),IFERROR(VLOOKUP(入力項目!$S$12,子育て関連マスタ!$I$4:$M$5,4,FALSE),0),
AND(P447&gt;=4,P447&lt;=6),IFERROR(VLOOKUP(入力項目!$S$13,子育て関連マスタ!$I$9:$M$12,4,FALSE),0),
AND(P447&gt;=7,P447&lt;=12),IFERROR(VLOOKUP(入力項目!$S$14,子育て関連マスタ!$I$16:$M$17,4,FALSE),0),
AND(P447&gt;=13,P447&lt;=15),IFERROR(VLOOKUP(入力項目!$S$15,子育て関連マスタ!$I$21:$M$22,4,FALSE),0),
AND(P447&gt;=16,P447&lt;=18),IFERROR(VLOOKUP(入力項目!$S$16,子育て関連マスタ!$I$26:$M$28,4,FALSE),0),
AND(P447&gt;=19,P447&lt;=20,入力項目!$S$16="高専"),IFERROR(VLOOKUP(入力項目!$S$16,子育て関連マスタ!$I$26:$M$28,4,FALSE),0),
AND(P447&gt;=19,P447&lt;=20,入力項目!$S$16&lt;&gt;"高専"),IFERROR(VLOOKUP(入力項目!$S$17,子育て関連マスタ!$I$32:$M$37,4,FALSE),0),
AND(P447&gt;=21,P447&lt;=22,入力項目!$S$16="高専"),IFERROR(VLOOKUP(入力項目!$S$17,子育て関連マスタ!$I$32:$M$34,4,FALSE),0),
AND(P447&gt;=21,P447&lt;=22,入力項目!$S$16&lt;&gt;"高専"),IFERROR(VLOOKUP(入力項目!$S$17,子育て関連マスタ!$I$32:$M$34,4,FALSE),0),
P447&gt;=23,0
) +
IF($D447=4,
  IFERROR(_xlfn.IFS(
  P447&lt;=入力項目!$S$11,0,
  AND(P447=入力項目!$S$11),IFERROR(VLOOKUP(入力項目!$S$12,子育て関連マスタ!$I$4:$M$5,2,FALSE),0),
  AND(P447=4),IFERROR(VLOOKUP(入力項目!$S$13,子育て関連マスタ!$I$9:$M$12,2,FALSE),0),
  AND(P447=7),IFERROR(VLOOKUP(入力項目!$S$14,子育て関連マスタ!$I$16:$M$17,2,FALSE),0),
  AND(P447=13),IFERROR(VLOOKUP(入力項目!$S$15,子育て関連マスタ!$I$21:$M$22,2,FALSE),0),
  AND(P447=16),IFERROR(VLOOKUP(入力項目!$S$16,子育て関連マスタ!$I$26:$M$28,2,FALSE),0),
  AND(P447=19,入力項目!$S$16&lt;&gt;"高専"),IFERROR(VLOOKUP(入力項目!$S$17,子育て関連マスタ!$I$32:$M$37,2,FALSE),0),
  AND(P447=21,入力項目!$S$16="高専"),IFERROR(VLOOKUP(入力項目!$S$17,子育て関連マスタ!$I$32:$M$37,2,FALSE),0),
  P447&gt;=22,0
  ),0),0
) +
IF(AND(P447&gt;=1,P447&lt;=15),IF($D447=入力項目!$S$8,入力項目!$S$3,0),0) +
IF(AND(P447&gt;=1,P447&lt;=15),IF($D447=5,入力項目!$S$4,0),0) +
IF(AND(P447&gt;=1,P447&lt;=15),IF($D447=12,入力項目!$S$5,0),0) +
IF(AND(入力項目!$S$7=$A447,入力項目!$S$8=$D447),子育て関連マスタ!$C$14,0) +
IFERROR(IF(AND(YEAR(EDATE(DATE(入力項目!$S$7,入力項目!$S$8,1),1))=$A447,MONTH(EDATE(DATE(入力項目!$S$7,入力項目!$S$8,1),1))=$D447),子育て関連マスタ!$C$15,0),0) +
IF(AND(OR(P447=3,P447=5,P447=7),$D447=11),子育て関連マスタ!$C$17,0) +
IF(AND(P447=20,$D447=1),子育て関連マスタ!$C$18,0) +
IF(AND(P447=20,$D447=1),
IFERROR(_xlfn.IFS(
入力項目!$S$10="男",子育て関連マスタ!$C$18,
入力項目!$S$10="女",子育て関連マスタ!$C$19
),0),0
) +
IF(AND(P447&gt;=入力項目!$S$18,P447&lt;=入力項目!$S$19),入力項目!$S$20,0) +
IF(AND(P447&gt;=入力項目!$S$21,P447&lt;=入力項目!$S$22),入力項目!$S$23,0) +
IF(AND(P447&gt;=入力項目!$S$24,P447&lt;=入力項目!$S$25),入力項目!$S$26,0)
)</f>
        <v>0</v>
      </c>
      <c r="AE447">
        <f ca="1">-(
_xlfn.IFS(
Q447&lt;=入力項目!$S$11,0,
AND(Q447&gt;=入力項目!$S$11+1,Q447&lt;=3),IFERROR(VLOOKUP(入力項目!$S$12,子育て関連マスタ!$I$4:$M$5,4,FALSE),0),
AND(Q447&gt;=4,Q447&lt;=6),IFERROR(VLOOKUP(入力項目!$S$13,子育て関連マスタ!$I$9:$M$12,4,FALSE),0),
AND(Q447&gt;=7,Q447&lt;=12),IFERROR(VLOOKUP(入力項目!$S$14,子育て関連マスタ!$I$16:$M$17,4,FALSE),0),
AND(Q447&gt;=13,Q447&lt;=15),IFERROR(VLOOKUP(入力項目!$S$15,子育て関連マスタ!$I$21:$M$22,4,FALSE),0),
AND(Q447&gt;=16,Q447&lt;=18),IFERROR(VLOOKUP(入力項目!$S$16,子育て関連マスタ!$I$26:$M$28,4,FALSE),0),
AND(Q447&gt;=19,Q447&lt;=20,入力項目!$S$16="高専"),IFERROR(VLOOKUP(入力項目!$S$16,子育て関連マスタ!$I$26:$M$28,4,FALSE),0),
AND(Q447&gt;=19,Q447&lt;=20,入力項目!$S$16&lt;&gt;"高専"),IFERROR(VLOOKUP(入力項目!$S$17,子育て関連マスタ!$I$32:$M$37,4,FALSE),0),
AND(Q447&gt;=21,Q447&lt;=22,入力項目!$S$16="高専"),IFERROR(VLOOKUP(入力項目!$S$17,子育て関連マスタ!$I$32:$M$34,4,FALSE),0),
AND(Q447&gt;=21,Q447&lt;=22,入力項目!$S$16&lt;&gt;"高専"),IFERROR(VLOOKUP(入力項目!$S$17,子育て関連マスタ!$I$32:$M$34,4,FALSE),0),
Q447&gt;=23,0
) +
IF($D447=4,
  IFERROR(_xlfn.IFS(
  Q447&lt;=入力項目!$S$11,0,
  AND(Q447=入力項目!$S$11),IFERROR(VLOOKUP(入力項目!$S$12,子育て関連マスタ!$I$4:$M$5,2,FALSE),0),
  AND(Q447=4),IFERROR(VLOOKUP(入力項目!$S$13,子育て関連マスタ!$I$9:$M$12,2,FALSE),0),
  AND(Q447=7),IFERROR(VLOOKUP(入力項目!$S$14,子育て関連マスタ!$I$16:$M$17,2,FALSE),0),
  AND(Q447=13),IFERROR(VLOOKUP(入力項目!$S$15,子育て関連マスタ!$I$21:$M$22,2,FALSE),0),
  AND(Q447=16),IFERROR(VLOOKUP(入力項目!$S$16,子育て関連マスタ!$I$26:$M$28,2,FALSE),0),
  AND(Q447=19,入力項目!$S$16&lt;&gt;"高専"),IFERROR(VLOOKUP(入力項目!$S$17,子育て関連マスタ!$I$32:$M$37,2,FALSE),0),
  AND(Q447=21,入力項目!$S$16="高専"),IFERROR(VLOOKUP(入力項目!$S$17,子育て関連マスタ!$I$32:$M$37,2,FALSE),0),
  Q447&gt;=22,0
  ),0),0
) +
IF(AND(Q447&gt;=1,Q447&lt;=15),IF($D447=入力項目!$S$8,入力項目!$S$3,0),0) +
IF(AND(Q447&gt;=1,Q447&lt;=15),IF($D447=5,入力項目!$S$4,0),0) +
IF(AND(Q447&gt;=1,Q447&lt;=15),IF($D447=12,入力項目!$S$5,0),0) +
IF(AND(入力項目!$S$7=$A447,入力項目!$S$8=$D447),子育て関連マスタ!$C$14,0) +
IFERROR(IF(AND(YEAR(EDATE(DATE(入力項目!$S$7,入力項目!$S$8,1),1))=$A447,MONTH(EDATE(DATE(入力項目!$S$7,入力項目!$S$8,1),1))=$D447),子育て関連マスタ!$C$15,0),0) +
IF(AND(OR(Q447=3,Q447=5,Q447=7),$D447=11),子育て関連マスタ!$C$17,0) +
IF(AND(Q447=20,$D447=1),子育て関連マスタ!$C$18,0) +
IF(AND(Q447=20,$D447=1),
IFERROR(_xlfn.IFS(
入力項目!$S$10="男",子育て関連マスタ!$C$18,
入力項目!$S$10="女",子育て関連マスタ!$C$19
),0),0
) +
IF(AND(Q447&gt;=入力項目!$S$18,Q447&lt;=入力項目!$S$19),入力項目!$S$20,0) +
IF(AND(Q447&gt;=入力項目!$S$21,Q447&lt;=入力項目!$S$22),入力項目!$S$23,0) +
IF(AND(Q447&gt;=入力項目!$S$24,Q447&lt;=入力項目!$S$25),入力項目!$S$26,0)
)</f>
        <v>0</v>
      </c>
      <c r="AF447">
        <f ca="1">-(
_xlfn.IFS(
R447&lt;=入力項目!$S$11,0,
AND(R447&gt;=入力項目!$S$11+1,R447&lt;=3),IFERROR(VLOOKUP(入力項目!$S$12,子育て関連マスタ!$I$4:$M$5,4,FALSE),0),
AND(R447&gt;=4,R447&lt;=6),IFERROR(VLOOKUP(入力項目!$S$13,子育て関連マスタ!$I$9:$M$12,4,FALSE),0),
AND(R447&gt;=7,R447&lt;=12),IFERROR(VLOOKUP(入力項目!$S$14,子育て関連マスタ!$I$16:$M$17,4,FALSE),0),
AND(R447&gt;=13,R447&lt;=15),IFERROR(VLOOKUP(入力項目!$S$15,子育て関連マスタ!$I$21:$M$22,4,FALSE),0),
AND(R447&gt;=16,R447&lt;=18),IFERROR(VLOOKUP(入力項目!$S$16,子育て関連マスタ!$I$26:$M$28,4,FALSE),0),
AND(R447&gt;=19,R447&lt;=20,入力項目!$S$16="高専"),IFERROR(VLOOKUP(入力項目!$S$16,子育て関連マスタ!$I$26:$M$28,4,FALSE),0),
AND(R447&gt;=19,R447&lt;=20,入力項目!$S$16&lt;&gt;"高専"),IFERROR(VLOOKUP(入力項目!$S$17,子育て関連マスタ!$I$32:$M$37,4,FALSE),0),
AND(R447&gt;=21,R447&lt;=22,入力項目!$S$16="高専"),IFERROR(VLOOKUP(入力項目!$S$17,子育て関連マスタ!$I$32:$M$34,4,FALSE),0),
AND(R447&gt;=21,R447&lt;=22,入力項目!$S$16&lt;&gt;"高専"),IFERROR(VLOOKUP(入力項目!$S$17,子育て関連マスタ!$I$32:$M$34,4,FALSE),0),
R447&gt;=23,0
) +
IF($D447=4,
  IFERROR(_xlfn.IFS(
  R447&lt;=入力項目!$S$11,0,
  AND(R447=入力項目!$S$11),IFERROR(VLOOKUP(入力項目!$S$12,子育て関連マスタ!$I$4:$M$5,2,FALSE),0),
  AND(R447=4),IFERROR(VLOOKUP(入力項目!$S$13,子育て関連マスタ!$I$9:$M$12,2,FALSE),0),
  AND(R447=7),IFERROR(VLOOKUP(入力項目!$S$14,子育て関連マスタ!$I$16:$M$17,2,FALSE),0),
  AND(R447=13),IFERROR(VLOOKUP(入力項目!$S$15,子育て関連マスタ!$I$21:$M$22,2,FALSE),0),
  AND(R447=16),IFERROR(VLOOKUP(入力項目!$S$16,子育て関連マスタ!$I$26:$M$28,2,FALSE),0),
  AND(R447=19,入力項目!$S$16&lt;&gt;"高専"),IFERROR(VLOOKUP(入力項目!$S$17,子育て関連マスタ!$I$32:$M$37,2,FALSE),0),
  AND(R447=21,入力項目!$S$16="高専"),IFERROR(VLOOKUP(入力項目!$S$17,子育て関連マスタ!$I$32:$M$37,2,FALSE),0),
  R447&gt;=22,0
  ),0),0
) +
IF(AND(R447&gt;=1,R447&lt;=15),IF($D447=入力項目!$S$8,入力項目!$S$3,0),0) +
IF(AND(R447&gt;=1,R447&lt;=15),IF($D447=5,入力項目!$S$4,0),0) +
IF(AND(R447&gt;=1,R447&lt;=15),IF($D447=12,入力項目!$S$5,0),0) +
IF(AND(入力項目!$S$7=$A447,入力項目!$S$8=$D447),子育て関連マスタ!$C$14,0) +
IFERROR(IF(AND(YEAR(EDATE(DATE(入力項目!$S$7,入力項目!$S$8,1),1))=$A447,MONTH(EDATE(DATE(入力項目!$S$7,入力項目!$S$8,1),1))=$D447),子育て関連マスタ!$C$15,0),0) +
IF(AND(OR(R447=3,R447=5,R447=7),$D447=11),子育て関連マスタ!$C$17,0) +
IF(AND(R447=20,$D447=1),子育て関連マスタ!$C$18,0) +
IF(AND(R447=20,$D447=1),
IFERROR(_xlfn.IFS(
入力項目!$S$10="男",子育て関連マスタ!$C$18,
入力項目!$S$10="女",子育て関連マスタ!$C$19
),0),0
) +
IF(AND(R447&gt;=入力項目!$S$18,R447&lt;=入力項目!$S$19),入力項目!$S$20,0) +
IF(AND(R447&gt;=入力項目!$S$21,R447&lt;=入力項目!$S$22),入力項目!$S$23,0) +
IF(AND(R447&gt;=入力項目!$S$24,R447&lt;=入力項目!$S$25),入力項目!$S$26,0)
)</f>
        <v>0</v>
      </c>
      <c r="AG447">
        <f ca="1">-(
_xlfn.IFS(
S447&lt;=入力項目!$S$11,0,
AND(S447&gt;=入力項目!$S$11+1,S447&lt;=3),IFERROR(VLOOKUP(入力項目!$S$12,子育て関連マスタ!$I$4:$M$5,4,FALSE),0),
AND(S447&gt;=4,S447&lt;=6),IFERROR(VLOOKUP(入力項目!$S$13,子育て関連マスタ!$I$9:$M$12,4,FALSE),0),
AND(S447&gt;=7,S447&lt;=12),IFERROR(VLOOKUP(入力項目!$S$14,子育て関連マスタ!$I$16:$M$17,4,FALSE),0),
AND(S447&gt;=13,S447&lt;=15),IFERROR(VLOOKUP(入力項目!$S$15,子育て関連マスタ!$I$21:$M$22,4,FALSE),0),
AND(S447&gt;=16,S447&lt;=18),IFERROR(VLOOKUP(入力項目!$S$16,子育て関連マスタ!$I$26:$M$28,4,FALSE),0),
AND(S447&gt;=19,S447&lt;=20,入力項目!$S$16="高専"),IFERROR(VLOOKUP(入力項目!$S$16,子育て関連マスタ!$I$26:$M$28,4,FALSE),0),
AND(S447&gt;=19,S447&lt;=20,入力項目!$S$16&lt;&gt;"高専"),IFERROR(VLOOKUP(入力項目!$S$17,子育て関連マスタ!$I$32:$M$37,4,FALSE),0),
AND(S447&gt;=21,S447&lt;=22,入力項目!$S$16="高専"),IFERROR(VLOOKUP(入力項目!$S$17,子育て関連マスタ!$I$32:$M$34,4,FALSE),0),
AND(S447&gt;=21,S447&lt;=22,入力項目!$S$16&lt;&gt;"高専"),IFERROR(VLOOKUP(入力項目!$S$17,子育て関連マスタ!$I$32:$M$34,4,FALSE),0),
S447&gt;=23,0
) +
IF($D447=4,
  IFERROR(_xlfn.IFS(
  S447&lt;=入力項目!$S$11,0,
  AND(S447=入力項目!$S$11),IFERROR(VLOOKUP(入力項目!$S$12,子育て関連マスタ!$I$4:$M$5,2,FALSE),0),
  AND(S447=4),IFERROR(VLOOKUP(入力項目!$S$13,子育て関連マスタ!$I$9:$M$12,2,FALSE),0),
  AND(S447=7),IFERROR(VLOOKUP(入力項目!$S$14,子育て関連マスタ!$I$16:$M$17,2,FALSE),0),
  AND(S447=13),IFERROR(VLOOKUP(入力項目!$S$15,子育て関連マスタ!$I$21:$M$22,2,FALSE),0),
  AND(S447=16),IFERROR(VLOOKUP(入力項目!$S$16,子育て関連マスタ!$I$26:$M$28,2,FALSE),0),
  AND(S447=19,入力項目!$S$16&lt;&gt;"高専"),IFERROR(VLOOKUP(入力項目!$S$17,子育て関連マスタ!$I$32:$M$37,2,FALSE),0),
  AND(S447=21,入力項目!$S$16="高専"),IFERROR(VLOOKUP(入力項目!$S$17,子育て関連マスタ!$I$32:$M$37,2,FALSE),0),
  S447&gt;=22,0
  ),0),0
) +
IF(AND(S447&gt;=1,S447&lt;=15),IF($D447=入力項目!$S$8,入力項目!$S$3,0),0) +
IF(AND(S447&gt;=1,S447&lt;=15),IF($D447=5,入力項目!$S$4,0),0) +
IF(AND(S447&gt;=1,S447&lt;=15),IF($D447=12,入力項目!$S$5,0),0) +
IF(AND(入力項目!$S$7=$A447,入力項目!$S$8=$D447),子育て関連マスタ!$C$14,0) +
IFERROR(IF(AND(YEAR(EDATE(DATE(入力項目!$S$7,入力項目!$S$8,1),1))=$A447,MONTH(EDATE(DATE(入力項目!$S$7,入力項目!$S$8,1),1))=$D447),子育て関連マスタ!$C$15,0),0) +
IF(AND(OR(S447=3,S447=5,S447=7),$D447=11),子育て関連マスタ!$C$17,0) +
IF(AND(S447=20,$D447=1),子育て関連マスタ!$C$18,0) +
IF(AND(S447=20,$D447=1),
IFERROR(_xlfn.IFS(
入力項目!$S$10="男",子育て関連マスタ!$C$18,
入力項目!$S$10="女",子育て関連マスタ!$C$19
),0),0
) +
IF(AND(S447&gt;=入力項目!$S$18,S447&lt;=入力項目!$S$19),入力項目!$S$20,0) +
IF(AND(S447&gt;=入力項目!$S$21,S447&lt;=入力項目!$S$22),入力項目!$S$23,0) +
IF(AND(S447&gt;=入力項目!$S$24,S447&lt;=入力項目!$S$25),入力項目!$S$26,0)
)</f>
        <v>0</v>
      </c>
      <c r="AH447">
        <f ca="1">-(
_xlfn.IFS(
T447&lt;=入力項目!$S$11,0,
AND(T447&gt;=入力項目!$S$11+1,T447&lt;=3),IFERROR(VLOOKUP(入力項目!$S$12,子育て関連マスタ!$I$4:$M$5,4,FALSE),0),
AND(T447&gt;=4,T447&lt;=6),IFERROR(VLOOKUP(入力項目!$S$13,子育て関連マスタ!$I$9:$M$12,4,FALSE),0),
AND(T447&gt;=7,T447&lt;=12),IFERROR(VLOOKUP(入力項目!$S$14,子育て関連マスタ!$I$16:$M$17,4,FALSE),0),
AND(T447&gt;=13,T447&lt;=15),IFERROR(VLOOKUP(入力項目!$S$15,子育て関連マスタ!$I$21:$M$22,4,FALSE),0),
AND(T447&gt;=16,T447&lt;=18),IFERROR(VLOOKUP(入力項目!$S$16,子育て関連マスタ!$I$26:$M$28,4,FALSE),0),
AND(T447&gt;=19,T447&lt;=20,入力項目!$S$16="高専"),IFERROR(VLOOKUP(入力項目!$S$16,子育て関連マスタ!$I$26:$M$28,4,FALSE),0),
AND(T447&gt;=19,T447&lt;=20,入力項目!$S$16&lt;&gt;"高専"),IFERROR(VLOOKUP(入力項目!$S$17,子育て関連マスタ!$I$32:$M$37,4,FALSE),0),
AND(T447&gt;=21,T447&lt;=22,入力項目!$S$16="高専"),IFERROR(VLOOKUP(入力項目!$S$17,子育て関連マスタ!$I$32:$M$34,4,FALSE),0),
AND(T447&gt;=21,T447&lt;=22,入力項目!$S$16&lt;&gt;"高専"),IFERROR(VLOOKUP(入力項目!$S$17,子育て関連マスタ!$I$32:$M$34,4,FALSE),0),
T447&gt;=23,0
) +
IF($D447=4,
  IFERROR(_xlfn.IFS(
  T447&lt;=入力項目!$S$11,0,
  AND(T447=入力項目!$S$11),IFERROR(VLOOKUP(入力項目!$S$12,子育て関連マスタ!$I$4:$M$5,2,FALSE),0),
  AND(T447=4),IFERROR(VLOOKUP(入力項目!$S$13,子育て関連マスタ!$I$9:$M$12,2,FALSE),0),
  AND(T447=7),IFERROR(VLOOKUP(入力項目!$S$14,子育て関連マスタ!$I$16:$M$17,2,FALSE),0),
  AND(T447=13),IFERROR(VLOOKUP(入力項目!$S$15,子育て関連マスタ!$I$21:$M$22,2,FALSE),0),
  AND(T447=16),IFERROR(VLOOKUP(入力項目!$S$16,子育て関連マスタ!$I$26:$M$28,2,FALSE),0),
  AND(T447=19,入力項目!$S$16&lt;&gt;"高専"),IFERROR(VLOOKUP(入力項目!$S$17,子育て関連マスタ!$I$32:$M$37,2,FALSE),0),
  AND(T447=21,入力項目!$S$16="高専"),IFERROR(VLOOKUP(入力項目!$S$17,子育て関連マスタ!$I$32:$M$37,2,FALSE),0),
  T447&gt;=22,0
  ),0),0
) +
IF(AND(T447&gt;=1,T447&lt;=15),IF($D447=入力項目!$S$8,入力項目!$S$3,0),0) +
IF(AND(T447&gt;=1,T447&lt;=15),IF($D447=5,入力項目!$S$4,0),0) +
IF(AND(T447&gt;=1,T447&lt;=15),IF($D447=12,入力項目!$S$5,0),0) +
IF(AND(入力項目!$S$7=$A447,入力項目!$S$8=$D447),子育て関連マスタ!$C$14,0) +
IFERROR(IF(AND(YEAR(EDATE(DATE(入力項目!$S$7,入力項目!$S$8,1),1))=$A447,MONTH(EDATE(DATE(入力項目!$S$7,入力項目!$S$8,1),1))=$D447),子育て関連マスタ!$C$15,0),0) +
IF(AND(OR(T447=3,T447=5,T447=7),$D447=11),子育て関連マスタ!$C$17,0) +
IF(AND(T447=20,$D447=1),子育て関連マスタ!$C$18,0) +
IF(AND(T447=20,$D447=1),
IFERROR(_xlfn.IFS(
入力項目!$S$10="男",子育て関連マスタ!$C$18,
入力項目!$S$10="女",子育て関連マスタ!$C$19
),0),0
) +
IF(AND(T447&gt;=入力項目!$S$18,T447&lt;=入力項目!$S$19),入力項目!$S$20,0) +
IF(AND(T447&gt;=入力項目!$S$21,T447&lt;=入力項目!$S$22),入力項目!$S$23,0) +
IF(AND(T447&gt;=入力項目!$S$24,T447&lt;=入力項目!$S$25),入力項目!$S$26,0)
)</f>
        <v>0</v>
      </c>
      <c r="AI447">
        <f ca="1">-(
_xlfn.IFS(
U447&lt;=入力項目!$S$11,0,
AND(U447&gt;=入力項目!$S$11+1,U447&lt;=3),IFERROR(VLOOKUP(入力項目!$S$12,子育て関連マスタ!$I$4:$M$5,4,FALSE),0),
AND(U447&gt;=4,U447&lt;=6),IFERROR(VLOOKUP(入力項目!$S$13,子育て関連マスタ!$I$9:$M$12,4,FALSE),0),
AND(U447&gt;=7,U447&lt;=12),IFERROR(VLOOKUP(入力項目!$S$14,子育て関連マスタ!$I$16:$M$17,4,FALSE),0),
AND(U447&gt;=13,U447&lt;=15),IFERROR(VLOOKUP(入力項目!$S$15,子育て関連マスタ!$I$21:$M$22,4,FALSE),0),
AND(U447&gt;=16,U447&lt;=18),IFERROR(VLOOKUP(入力項目!$S$16,子育て関連マスタ!$I$26:$M$28,4,FALSE),0),
AND(U447&gt;=19,U447&lt;=20,入力項目!$S$16="高専"),IFERROR(VLOOKUP(入力項目!$S$16,子育て関連マスタ!$I$26:$M$28,4,FALSE),0),
AND(U447&gt;=19,U447&lt;=20,入力項目!$S$16&lt;&gt;"高専"),IFERROR(VLOOKUP(入力項目!$S$17,子育て関連マスタ!$I$32:$M$37,4,FALSE),0),
AND(U447&gt;=21,U447&lt;=22,入力項目!$S$16="高専"),IFERROR(VLOOKUP(入力項目!$S$17,子育て関連マスタ!$I$32:$M$34,4,FALSE),0),
AND(U447&gt;=21,U447&lt;=22,入力項目!$S$16&lt;&gt;"高専"),IFERROR(VLOOKUP(入力項目!$S$17,子育て関連マスタ!$I$32:$M$34,4,FALSE),0),
U447&gt;=23,0
) +
IF($D447=4,
  IFERROR(_xlfn.IFS(
  U447&lt;=入力項目!$S$11,0,
  AND(U447=入力項目!$S$11),IFERROR(VLOOKUP(入力項目!$S$12,子育て関連マスタ!$I$4:$M$5,2,FALSE),0),
  AND(U447=4),IFERROR(VLOOKUP(入力項目!$S$13,子育て関連マスタ!$I$9:$M$12,2,FALSE),0),
  AND(U447=7),IFERROR(VLOOKUP(入力項目!$S$14,子育て関連マスタ!$I$16:$M$17,2,FALSE),0),
  AND(U447=13),IFERROR(VLOOKUP(入力項目!$S$15,子育て関連マスタ!$I$21:$M$22,2,FALSE),0),
  AND(U447=16),IFERROR(VLOOKUP(入力項目!$S$16,子育て関連マスタ!$I$26:$M$28,2,FALSE),0),
  AND(U447=19,入力項目!$S$16&lt;&gt;"高専"),IFERROR(VLOOKUP(入力項目!$S$17,子育て関連マスタ!$I$32:$M$37,2,FALSE),0),
  AND(U447=21,入力項目!$S$16="高専"),IFERROR(VLOOKUP(入力項目!$S$17,子育て関連マスタ!$I$32:$M$37,2,FALSE),0),
  U447&gt;=22,0
  ),0),0
) +
IF(AND(U447&gt;=1,U447&lt;=15),IF($D447=入力項目!$S$8,入力項目!$S$3,0),0) +
IF(AND(U447&gt;=1,U447&lt;=15),IF($D447=5,入力項目!$S$4,0),0) +
IF(AND(U447&gt;=1,U447&lt;=15),IF($D447=12,入力項目!$S$5,0),0) +
IF(AND(入力項目!$S$7=$A447,入力項目!$S$8=$D447),子育て関連マスタ!$C$14,0) +
IFERROR(IF(AND(YEAR(EDATE(DATE(入力項目!$S$7,入力項目!$S$8,1),1))=$A447,MONTH(EDATE(DATE(入力項目!$S$7,入力項目!$S$8,1),1))=$D447),子育て関連マスタ!$C$15,0),0) +
IF(AND(OR(U447=3,U447=5,U447=7),$D447=11),子育て関連マスタ!$C$17,0) +
IF(AND(U447=20,$D447=1),子育て関連マスタ!$C$18,0) +
IF(AND(U447=20,$D447=1),
IFERROR(_xlfn.IFS(
入力項目!$S$10="男",子育て関連マスタ!$C$18,
入力項目!$S$10="女",子育て関連マスタ!$C$19
),0),0
) +
IF(AND(U447&gt;=入力項目!$S$18,U447&lt;=入力項目!$S$19),入力項目!$S$20,0) +
IF(AND(U447&gt;=入力項目!$S$21,U447&lt;=入力項目!$S$22),入力項目!$S$23,0) +
IF(AND(U447&gt;=入力項目!$S$24,U447&lt;=入力項目!$S$25),入力項目!$S$26,0)
)</f>
        <v>0</v>
      </c>
      <c r="AJ447" s="10">
        <f ca="1">-VLOOKUP($D447,月別収支!$A$2:$H$13,7,FALSE)</f>
        <v>-20000</v>
      </c>
    </row>
    <row r="448" spans="1:36" x14ac:dyDescent="0.4">
      <c r="A448">
        <f t="shared" ca="1" si="122"/>
        <v>2061</v>
      </c>
      <c r="B448">
        <f t="shared" ca="1" si="112"/>
        <v>2061</v>
      </c>
      <c r="C448">
        <f t="shared" ca="1" si="113"/>
        <v>37</v>
      </c>
      <c r="D448">
        <f t="shared" ca="1" si="123"/>
        <v>10</v>
      </c>
      <c r="E448" t="str">
        <f t="shared" ca="1" si="107"/>
        <v>2061年10月</v>
      </c>
      <c r="F448">
        <f ca="1">IF(OR(入力項目!$N$5&lt;$A448,AND(入力項目!$N$5=$A448,入力項目!$N$6&lt;$D448)),IF(F447=0,1,IF(G448=12,F447+1,F447)),0)</f>
        <v>37</v>
      </c>
      <c r="G448">
        <f ca="1">IF(OR(入力項目!$N$5&lt;$A448,AND(入力項目!$N$5=$A448,入力項目!$N$6&lt;$D448)),IF(G447=12,1,G447+1),0)</f>
        <v>12</v>
      </c>
      <c r="H448" t="str">
        <f t="shared" ca="1" si="108"/>
        <v>37_12</v>
      </c>
      <c r="I448">
        <f ca="1">IF(
  IFERROR(AND($C448&gt;0,MOD($C448,入力項目!$N$22)=0,$D448=入力項目!$N$23), FALSE),
  1,
  IF(
    AND(I447&gt;0,J447=12),
    IF(I447=入力項目!$N$28, 0, I447+1),
    I447
  )
)</f>
        <v>3</v>
      </c>
      <c r="J448">
        <f ca="1">IF($D448=入力項目!$N$23,1,IFERROR(J447+1,1))</f>
        <v>5</v>
      </c>
      <c r="K448" t="str">
        <f t="shared" ca="1" si="109"/>
        <v>3_5</v>
      </c>
      <c r="L448">
        <f ca="1">L447+IF(入力項目!$D$4=$D448,1,0)</f>
        <v>66</v>
      </c>
      <c r="M448" t="str">
        <f t="shared" ca="1" si="110"/>
        <v>66歳</v>
      </c>
      <c r="N448">
        <f t="shared" ca="1" si="114"/>
        <v>66</v>
      </c>
      <c r="O448" t="str">
        <f t="shared" ca="1" si="111"/>
        <v>66歳</v>
      </c>
      <c r="P448">
        <f t="shared" ca="1" si="115"/>
        <v>41</v>
      </c>
      <c r="Q448">
        <f t="shared" ca="1" si="116"/>
        <v>39</v>
      </c>
      <c r="R448">
        <f t="shared" ca="1" si="117"/>
        <v>2062</v>
      </c>
      <c r="S448">
        <f t="shared" ca="1" si="118"/>
        <v>2062</v>
      </c>
      <c r="T448">
        <f t="shared" ca="1" si="119"/>
        <v>2062</v>
      </c>
      <c r="U448">
        <f t="shared" ca="1" si="120"/>
        <v>2062</v>
      </c>
      <c r="V448" s="10">
        <f t="shared" ca="1" si="121"/>
        <v>61043425</v>
      </c>
      <c r="W448" s="10">
        <f ca="1">IF($L448&lt;その他マスタ!$B$1,VLOOKUP($D448,月別収支!$A$2:$H$13,2,FALSE),その他マスタ!$B$3)+IF(AND($L448=その他マスタ!$B$1,入力項目!$I$9="あり",$D448=入力項目!$D$4),その他マスタ!$B$2,0)</f>
        <v>150000</v>
      </c>
      <c r="X448" s="10">
        <f ca="1">-IF(入力項目!$K$5=TRUE,
IF($F448+$G448&lt;3,VLOOKUP($D448,月別収支!$A$2:$H$13,8,FALSE),0)+IFERROR(VLOOKUP($H448,住宅ローン計算!C:P,13,FALSE),0)+IF($F448&gt;1,IF(OR($G448=3,$G448=6,$G448=9,$G448=12),ROUNDUP(入力項目!$N$18/4,0),0),0),
VLOOKUP($D448,月別収支!$A$2:$H$13,8,FALSE))</f>
        <v>-37500</v>
      </c>
      <c r="Y448" s="10">
        <f ca="1">-VLOOKUP($D448,月別収支!$A$2:$H$13,3,FALSE)</f>
        <v>-75000</v>
      </c>
      <c r="Z448" s="10">
        <f ca="1">-VLOOKUP($D448,月別収支!$A$2:$H$13,4,FALSE)</f>
        <v>-27000</v>
      </c>
      <c r="AA448" s="10">
        <f ca="1">-VLOOKUP($D448,月別収支!$A$2:$H$13,6,FALSE)</f>
        <v>-10000</v>
      </c>
      <c r="AB448" s="10">
        <f ca="1">-(
VLOOKUP($D448,月別収支!$A$2:$H$13,5,FALSE)+IF(AND(入力項目!$I$27&lt;=$A448,ISEVEN($A448-入力項目!$I$27),入力項目!$I$28=$D448),入力項目!$I$26,0)
+IF(入力項目!$K$26=TRUE,
IFERROR(VLOOKUP($K448,マイカーローン計算!C:P,13,FALSE),0),
IFERROR(
  IF(AND($C448&gt;0,MOD($C448,入力項目!$N$22)=0,$D448=入力項目!$N$23),入力項目!$N$24,0),
 0
)
)
)</f>
        <v>-20000</v>
      </c>
      <c r="AC448" s="10">
        <f ca="1">-IF($A448&lt;入力項目!$N$33,入力項目!$N$35,IF(AND($A448=入力項目!$N$33,$D448&lt;=入力項目!$N$34),入力項目!$N$35,0))</f>
        <v>0</v>
      </c>
      <c r="AD448">
        <f ca="1">-(
_xlfn.IFS(
P448&lt;=入力項目!$S$11,0,
AND(P448&gt;=入力項目!$S$11+1,P448&lt;=3),IFERROR(VLOOKUP(入力項目!$S$12,子育て関連マスタ!$I$4:$M$5,4,FALSE),0),
AND(P448&gt;=4,P448&lt;=6),IFERROR(VLOOKUP(入力項目!$S$13,子育て関連マスタ!$I$9:$M$12,4,FALSE),0),
AND(P448&gt;=7,P448&lt;=12),IFERROR(VLOOKUP(入力項目!$S$14,子育て関連マスタ!$I$16:$M$17,4,FALSE),0),
AND(P448&gt;=13,P448&lt;=15),IFERROR(VLOOKUP(入力項目!$S$15,子育て関連マスタ!$I$21:$M$22,4,FALSE),0),
AND(P448&gt;=16,P448&lt;=18),IFERROR(VLOOKUP(入力項目!$S$16,子育て関連マスタ!$I$26:$M$28,4,FALSE),0),
AND(P448&gt;=19,P448&lt;=20,入力項目!$S$16="高専"),IFERROR(VLOOKUP(入力項目!$S$16,子育て関連マスタ!$I$26:$M$28,4,FALSE),0),
AND(P448&gt;=19,P448&lt;=20,入力項目!$S$16&lt;&gt;"高専"),IFERROR(VLOOKUP(入力項目!$S$17,子育て関連マスタ!$I$32:$M$37,4,FALSE),0),
AND(P448&gt;=21,P448&lt;=22,入力項目!$S$16="高専"),IFERROR(VLOOKUP(入力項目!$S$17,子育て関連マスタ!$I$32:$M$34,4,FALSE),0),
AND(P448&gt;=21,P448&lt;=22,入力項目!$S$16&lt;&gt;"高専"),IFERROR(VLOOKUP(入力項目!$S$17,子育て関連マスタ!$I$32:$M$34,4,FALSE),0),
P448&gt;=23,0
) +
IF($D448=4,
  IFERROR(_xlfn.IFS(
  P448&lt;=入力項目!$S$11,0,
  AND(P448=入力項目!$S$11),IFERROR(VLOOKUP(入力項目!$S$12,子育て関連マスタ!$I$4:$M$5,2,FALSE),0),
  AND(P448=4),IFERROR(VLOOKUP(入力項目!$S$13,子育て関連マスタ!$I$9:$M$12,2,FALSE),0),
  AND(P448=7),IFERROR(VLOOKUP(入力項目!$S$14,子育て関連マスタ!$I$16:$M$17,2,FALSE),0),
  AND(P448=13),IFERROR(VLOOKUP(入力項目!$S$15,子育て関連マスタ!$I$21:$M$22,2,FALSE),0),
  AND(P448=16),IFERROR(VLOOKUP(入力項目!$S$16,子育て関連マスタ!$I$26:$M$28,2,FALSE),0),
  AND(P448=19,入力項目!$S$16&lt;&gt;"高専"),IFERROR(VLOOKUP(入力項目!$S$17,子育て関連マスタ!$I$32:$M$37,2,FALSE),0),
  AND(P448=21,入力項目!$S$16="高専"),IFERROR(VLOOKUP(入力項目!$S$17,子育て関連マスタ!$I$32:$M$37,2,FALSE),0),
  P448&gt;=22,0
  ),0),0
) +
IF(AND(P448&gt;=1,P448&lt;=15),IF($D448=入力項目!$S$8,入力項目!$S$3,0),0) +
IF(AND(P448&gt;=1,P448&lt;=15),IF($D448=5,入力項目!$S$4,0),0) +
IF(AND(P448&gt;=1,P448&lt;=15),IF($D448=12,入力項目!$S$5,0),0) +
IF(AND(入力項目!$S$7=$A448,入力項目!$S$8=$D448),子育て関連マスタ!$C$14,0) +
IFERROR(IF(AND(YEAR(EDATE(DATE(入力項目!$S$7,入力項目!$S$8,1),1))=$A448,MONTH(EDATE(DATE(入力項目!$S$7,入力項目!$S$8,1),1))=$D448),子育て関連マスタ!$C$15,0),0) +
IF(AND(OR(P448=3,P448=5,P448=7),$D448=11),子育て関連マスタ!$C$17,0) +
IF(AND(P448=20,$D448=1),子育て関連マスタ!$C$18,0) +
IF(AND(P448=20,$D448=1),
IFERROR(_xlfn.IFS(
入力項目!$S$10="男",子育て関連マスタ!$C$18,
入力項目!$S$10="女",子育て関連マスタ!$C$19
),0),0
) +
IF(AND(P448&gt;=入力項目!$S$18,P448&lt;=入力項目!$S$19),入力項目!$S$20,0) +
IF(AND(P448&gt;=入力項目!$S$21,P448&lt;=入力項目!$S$22),入力項目!$S$23,0) +
IF(AND(P448&gt;=入力項目!$S$24,P448&lt;=入力項目!$S$25),入力項目!$S$26,0)
)</f>
        <v>0</v>
      </c>
      <c r="AE448">
        <f ca="1">-(
_xlfn.IFS(
Q448&lt;=入力項目!$S$11,0,
AND(Q448&gt;=入力項目!$S$11+1,Q448&lt;=3),IFERROR(VLOOKUP(入力項目!$S$12,子育て関連マスタ!$I$4:$M$5,4,FALSE),0),
AND(Q448&gt;=4,Q448&lt;=6),IFERROR(VLOOKUP(入力項目!$S$13,子育て関連マスタ!$I$9:$M$12,4,FALSE),0),
AND(Q448&gt;=7,Q448&lt;=12),IFERROR(VLOOKUP(入力項目!$S$14,子育て関連マスタ!$I$16:$M$17,4,FALSE),0),
AND(Q448&gt;=13,Q448&lt;=15),IFERROR(VLOOKUP(入力項目!$S$15,子育て関連マスタ!$I$21:$M$22,4,FALSE),0),
AND(Q448&gt;=16,Q448&lt;=18),IFERROR(VLOOKUP(入力項目!$S$16,子育て関連マスタ!$I$26:$M$28,4,FALSE),0),
AND(Q448&gt;=19,Q448&lt;=20,入力項目!$S$16="高専"),IFERROR(VLOOKUP(入力項目!$S$16,子育て関連マスタ!$I$26:$M$28,4,FALSE),0),
AND(Q448&gt;=19,Q448&lt;=20,入力項目!$S$16&lt;&gt;"高専"),IFERROR(VLOOKUP(入力項目!$S$17,子育て関連マスタ!$I$32:$M$37,4,FALSE),0),
AND(Q448&gt;=21,Q448&lt;=22,入力項目!$S$16="高専"),IFERROR(VLOOKUP(入力項目!$S$17,子育て関連マスタ!$I$32:$M$34,4,FALSE),0),
AND(Q448&gt;=21,Q448&lt;=22,入力項目!$S$16&lt;&gt;"高専"),IFERROR(VLOOKUP(入力項目!$S$17,子育て関連マスタ!$I$32:$M$34,4,FALSE),0),
Q448&gt;=23,0
) +
IF($D448=4,
  IFERROR(_xlfn.IFS(
  Q448&lt;=入力項目!$S$11,0,
  AND(Q448=入力項目!$S$11),IFERROR(VLOOKUP(入力項目!$S$12,子育て関連マスタ!$I$4:$M$5,2,FALSE),0),
  AND(Q448=4),IFERROR(VLOOKUP(入力項目!$S$13,子育て関連マスタ!$I$9:$M$12,2,FALSE),0),
  AND(Q448=7),IFERROR(VLOOKUP(入力項目!$S$14,子育て関連マスタ!$I$16:$M$17,2,FALSE),0),
  AND(Q448=13),IFERROR(VLOOKUP(入力項目!$S$15,子育て関連マスタ!$I$21:$M$22,2,FALSE),0),
  AND(Q448=16),IFERROR(VLOOKUP(入力項目!$S$16,子育て関連マスタ!$I$26:$M$28,2,FALSE),0),
  AND(Q448=19,入力項目!$S$16&lt;&gt;"高専"),IFERROR(VLOOKUP(入力項目!$S$17,子育て関連マスタ!$I$32:$M$37,2,FALSE),0),
  AND(Q448=21,入力項目!$S$16="高専"),IFERROR(VLOOKUP(入力項目!$S$17,子育て関連マスタ!$I$32:$M$37,2,FALSE),0),
  Q448&gt;=22,0
  ),0),0
) +
IF(AND(Q448&gt;=1,Q448&lt;=15),IF($D448=入力項目!$S$8,入力項目!$S$3,0),0) +
IF(AND(Q448&gt;=1,Q448&lt;=15),IF($D448=5,入力項目!$S$4,0),0) +
IF(AND(Q448&gt;=1,Q448&lt;=15),IF($D448=12,入力項目!$S$5,0),0) +
IF(AND(入力項目!$S$7=$A448,入力項目!$S$8=$D448),子育て関連マスタ!$C$14,0) +
IFERROR(IF(AND(YEAR(EDATE(DATE(入力項目!$S$7,入力項目!$S$8,1),1))=$A448,MONTH(EDATE(DATE(入力項目!$S$7,入力項目!$S$8,1),1))=$D448),子育て関連マスタ!$C$15,0),0) +
IF(AND(OR(Q448=3,Q448=5,Q448=7),$D448=11),子育て関連マスタ!$C$17,0) +
IF(AND(Q448=20,$D448=1),子育て関連マスタ!$C$18,0) +
IF(AND(Q448=20,$D448=1),
IFERROR(_xlfn.IFS(
入力項目!$S$10="男",子育て関連マスタ!$C$18,
入力項目!$S$10="女",子育て関連マスタ!$C$19
),0),0
) +
IF(AND(Q448&gt;=入力項目!$S$18,Q448&lt;=入力項目!$S$19),入力項目!$S$20,0) +
IF(AND(Q448&gt;=入力項目!$S$21,Q448&lt;=入力項目!$S$22),入力項目!$S$23,0) +
IF(AND(Q448&gt;=入力項目!$S$24,Q448&lt;=入力項目!$S$25),入力項目!$S$26,0)
)</f>
        <v>0</v>
      </c>
      <c r="AF448">
        <f ca="1">-(
_xlfn.IFS(
R448&lt;=入力項目!$S$11,0,
AND(R448&gt;=入力項目!$S$11+1,R448&lt;=3),IFERROR(VLOOKUP(入力項目!$S$12,子育て関連マスタ!$I$4:$M$5,4,FALSE),0),
AND(R448&gt;=4,R448&lt;=6),IFERROR(VLOOKUP(入力項目!$S$13,子育て関連マスタ!$I$9:$M$12,4,FALSE),0),
AND(R448&gt;=7,R448&lt;=12),IFERROR(VLOOKUP(入力項目!$S$14,子育て関連マスタ!$I$16:$M$17,4,FALSE),0),
AND(R448&gt;=13,R448&lt;=15),IFERROR(VLOOKUP(入力項目!$S$15,子育て関連マスタ!$I$21:$M$22,4,FALSE),0),
AND(R448&gt;=16,R448&lt;=18),IFERROR(VLOOKUP(入力項目!$S$16,子育て関連マスタ!$I$26:$M$28,4,FALSE),0),
AND(R448&gt;=19,R448&lt;=20,入力項目!$S$16="高専"),IFERROR(VLOOKUP(入力項目!$S$16,子育て関連マスタ!$I$26:$M$28,4,FALSE),0),
AND(R448&gt;=19,R448&lt;=20,入力項目!$S$16&lt;&gt;"高専"),IFERROR(VLOOKUP(入力項目!$S$17,子育て関連マスタ!$I$32:$M$37,4,FALSE),0),
AND(R448&gt;=21,R448&lt;=22,入力項目!$S$16="高専"),IFERROR(VLOOKUP(入力項目!$S$17,子育て関連マスタ!$I$32:$M$34,4,FALSE),0),
AND(R448&gt;=21,R448&lt;=22,入力項目!$S$16&lt;&gt;"高専"),IFERROR(VLOOKUP(入力項目!$S$17,子育て関連マスタ!$I$32:$M$34,4,FALSE),0),
R448&gt;=23,0
) +
IF($D448=4,
  IFERROR(_xlfn.IFS(
  R448&lt;=入力項目!$S$11,0,
  AND(R448=入力項目!$S$11),IFERROR(VLOOKUP(入力項目!$S$12,子育て関連マスタ!$I$4:$M$5,2,FALSE),0),
  AND(R448=4),IFERROR(VLOOKUP(入力項目!$S$13,子育て関連マスタ!$I$9:$M$12,2,FALSE),0),
  AND(R448=7),IFERROR(VLOOKUP(入力項目!$S$14,子育て関連マスタ!$I$16:$M$17,2,FALSE),0),
  AND(R448=13),IFERROR(VLOOKUP(入力項目!$S$15,子育て関連マスタ!$I$21:$M$22,2,FALSE),0),
  AND(R448=16),IFERROR(VLOOKUP(入力項目!$S$16,子育て関連マスタ!$I$26:$M$28,2,FALSE),0),
  AND(R448=19,入力項目!$S$16&lt;&gt;"高専"),IFERROR(VLOOKUP(入力項目!$S$17,子育て関連マスタ!$I$32:$M$37,2,FALSE),0),
  AND(R448=21,入力項目!$S$16="高専"),IFERROR(VLOOKUP(入力項目!$S$17,子育て関連マスタ!$I$32:$M$37,2,FALSE),0),
  R448&gt;=22,0
  ),0),0
) +
IF(AND(R448&gt;=1,R448&lt;=15),IF($D448=入力項目!$S$8,入力項目!$S$3,0),0) +
IF(AND(R448&gt;=1,R448&lt;=15),IF($D448=5,入力項目!$S$4,0),0) +
IF(AND(R448&gt;=1,R448&lt;=15),IF($D448=12,入力項目!$S$5,0),0) +
IF(AND(入力項目!$S$7=$A448,入力項目!$S$8=$D448),子育て関連マスタ!$C$14,0) +
IFERROR(IF(AND(YEAR(EDATE(DATE(入力項目!$S$7,入力項目!$S$8,1),1))=$A448,MONTH(EDATE(DATE(入力項目!$S$7,入力項目!$S$8,1),1))=$D448),子育て関連マスタ!$C$15,0),0) +
IF(AND(OR(R448=3,R448=5,R448=7),$D448=11),子育て関連マスタ!$C$17,0) +
IF(AND(R448=20,$D448=1),子育て関連マスタ!$C$18,0) +
IF(AND(R448=20,$D448=1),
IFERROR(_xlfn.IFS(
入力項目!$S$10="男",子育て関連マスタ!$C$18,
入力項目!$S$10="女",子育て関連マスタ!$C$19
),0),0
) +
IF(AND(R448&gt;=入力項目!$S$18,R448&lt;=入力項目!$S$19),入力項目!$S$20,0) +
IF(AND(R448&gt;=入力項目!$S$21,R448&lt;=入力項目!$S$22),入力項目!$S$23,0) +
IF(AND(R448&gt;=入力項目!$S$24,R448&lt;=入力項目!$S$25),入力項目!$S$26,0)
)</f>
        <v>0</v>
      </c>
      <c r="AG448">
        <f ca="1">-(
_xlfn.IFS(
S448&lt;=入力項目!$S$11,0,
AND(S448&gt;=入力項目!$S$11+1,S448&lt;=3),IFERROR(VLOOKUP(入力項目!$S$12,子育て関連マスタ!$I$4:$M$5,4,FALSE),0),
AND(S448&gt;=4,S448&lt;=6),IFERROR(VLOOKUP(入力項目!$S$13,子育て関連マスタ!$I$9:$M$12,4,FALSE),0),
AND(S448&gt;=7,S448&lt;=12),IFERROR(VLOOKUP(入力項目!$S$14,子育て関連マスタ!$I$16:$M$17,4,FALSE),0),
AND(S448&gt;=13,S448&lt;=15),IFERROR(VLOOKUP(入力項目!$S$15,子育て関連マスタ!$I$21:$M$22,4,FALSE),0),
AND(S448&gt;=16,S448&lt;=18),IFERROR(VLOOKUP(入力項目!$S$16,子育て関連マスタ!$I$26:$M$28,4,FALSE),0),
AND(S448&gt;=19,S448&lt;=20,入力項目!$S$16="高専"),IFERROR(VLOOKUP(入力項目!$S$16,子育て関連マスタ!$I$26:$M$28,4,FALSE),0),
AND(S448&gt;=19,S448&lt;=20,入力項目!$S$16&lt;&gt;"高専"),IFERROR(VLOOKUP(入力項目!$S$17,子育て関連マスタ!$I$32:$M$37,4,FALSE),0),
AND(S448&gt;=21,S448&lt;=22,入力項目!$S$16="高専"),IFERROR(VLOOKUP(入力項目!$S$17,子育て関連マスタ!$I$32:$M$34,4,FALSE),0),
AND(S448&gt;=21,S448&lt;=22,入力項目!$S$16&lt;&gt;"高専"),IFERROR(VLOOKUP(入力項目!$S$17,子育て関連マスタ!$I$32:$M$34,4,FALSE),0),
S448&gt;=23,0
) +
IF($D448=4,
  IFERROR(_xlfn.IFS(
  S448&lt;=入力項目!$S$11,0,
  AND(S448=入力項目!$S$11),IFERROR(VLOOKUP(入力項目!$S$12,子育て関連マスタ!$I$4:$M$5,2,FALSE),0),
  AND(S448=4),IFERROR(VLOOKUP(入力項目!$S$13,子育て関連マスタ!$I$9:$M$12,2,FALSE),0),
  AND(S448=7),IFERROR(VLOOKUP(入力項目!$S$14,子育て関連マスタ!$I$16:$M$17,2,FALSE),0),
  AND(S448=13),IFERROR(VLOOKUP(入力項目!$S$15,子育て関連マスタ!$I$21:$M$22,2,FALSE),0),
  AND(S448=16),IFERROR(VLOOKUP(入力項目!$S$16,子育て関連マスタ!$I$26:$M$28,2,FALSE),0),
  AND(S448=19,入力項目!$S$16&lt;&gt;"高専"),IFERROR(VLOOKUP(入力項目!$S$17,子育て関連マスタ!$I$32:$M$37,2,FALSE),0),
  AND(S448=21,入力項目!$S$16="高専"),IFERROR(VLOOKUP(入力項目!$S$17,子育て関連マスタ!$I$32:$M$37,2,FALSE),0),
  S448&gt;=22,0
  ),0),0
) +
IF(AND(S448&gt;=1,S448&lt;=15),IF($D448=入力項目!$S$8,入力項目!$S$3,0),0) +
IF(AND(S448&gt;=1,S448&lt;=15),IF($D448=5,入力項目!$S$4,0),0) +
IF(AND(S448&gt;=1,S448&lt;=15),IF($D448=12,入力項目!$S$5,0),0) +
IF(AND(入力項目!$S$7=$A448,入力項目!$S$8=$D448),子育て関連マスタ!$C$14,0) +
IFERROR(IF(AND(YEAR(EDATE(DATE(入力項目!$S$7,入力項目!$S$8,1),1))=$A448,MONTH(EDATE(DATE(入力項目!$S$7,入力項目!$S$8,1),1))=$D448),子育て関連マスタ!$C$15,0),0) +
IF(AND(OR(S448=3,S448=5,S448=7),$D448=11),子育て関連マスタ!$C$17,0) +
IF(AND(S448=20,$D448=1),子育て関連マスタ!$C$18,0) +
IF(AND(S448=20,$D448=1),
IFERROR(_xlfn.IFS(
入力項目!$S$10="男",子育て関連マスタ!$C$18,
入力項目!$S$10="女",子育て関連マスタ!$C$19
),0),0
) +
IF(AND(S448&gt;=入力項目!$S$18,S448&lt;=入力項目!$S$19),入力項目!$S$20,0) +
IF(AND(S448&gt;=入力項目!$S$21,S448&lt;=入力項目!$S$22),入力項目!$S$23,0) +
IF(AND(S448&gt;=入力項目!$S$24,S448&lt;=入力項目!$S$25),入力項目!$S$26,0)
)</f>
        <v>0</v>
      </c>
      <c r="AH448">
        <f ca="1">-(
_xlfn.IFS(
T448&lt;=入力項目!$S$11,0,
AND(T448&gt;=入力項目!$S$11+1,T448&lt;=3),IFERROR(VLOOKUP(入力項目!$S$12,子育て関連マスタ!$I$4:$M$5,4,FALSE),0),
AND(T448&gt;=4,T448&lt;=6),IFERROR(VLOOKUP(入力項目!$S$13,子育て関連マスタ!$I$9:$M$12,4,FALSE),0),
AND(T448&gt;=7,T448&lt;=12),IFERROR(VLOOKUP(入力項目!$S$14,子育て関連マスタ!$I$16:$M$17,4,FALSE),0),
AND(T448&gt;=13,T448&lt;=15),IFERROR(VLOOKUP(入力項目!$S$15,子育て関連マスタ!$I$21:$M$22,4,FALSE),0),
AND(T448&gt;=16,T448&lt;=18),IFERROR(VLOOKUP(入力項目!$S$16,子育て関連マスタ!$I$26:$M$28,4,FALSE),0),
AND(T448&gt;=19,T448&lt;=20,入力項目!$S$16="高専"),IFERROR(VLOOKUP(入力項目!$S$16,子育て関連マスタ!$I$26:$M$28,4,FALSE),0),
AND(T448&gt;=19,T448&lt;=20,入力項目!$S$16&lt;&gt;"高専"),IFERROR(VLOOKUP(入力項目!$S$17,子育て関連マスタ!$I$32:$M$37,4,FALSE),0),
AND(T448&gt;=21,T448&lt;=22,入力項目!$S$16="高専"),IFERROR(VLOOKUP(入力項目!$S$17,子育て関連マスタ!$I$32:$M$34,4,FALSE),0),
AND(T448&gt;=21,T448&lt;=22,入力項目!$S$16&lt;&gt;"高専"),IFERROR(VLOOKUP(入力項目!$S$17,子育て関連マスタ!$I$32:$M$34,4,FALSE),0),
T448&gt;=23,0
) +
IF($D448=4,
  IFERROR(_xlfn.IFS(
  T448&lt;=入力項目!$S$11,0,
  AND(T448=入力項目!$S$11),IFERROR(VLOOKUP(入力項目!$S$12,子育て関連マスタ!$I$4:$M$5,2,FALSE),0),
  AND(T448=4),IFERROR(VLOOKUP(入力項目!$S$13,子育て関連マスタ!$I$9:$M$12,2,FALSE),0),
  AND(T448=7),IFERROR(VLOOKUP(入力項目!$S$14,子育て関連マスタ!$I$16:$M$17,2,FALSE),0),
  AND(T448=13),IFERROR(VLOOKUP(入力項目!$S$15,子育て関連マスタ!$I$21:$M$22,2,FALSE),0),
  AND(T448=16),IFERROR(VLOOKUP(入力項目!$S$16,子育て関連マスタ!$I$26:$M$28,2,FALSE),0),
  AND(T448=19,入力項目!$S$16&lt;&gt;"高専"),IFERROR(VLOOKUP(入力項目!$S$17,子育て関連マスタ!$I$32:$M$37,2,FALSE),0),
  AND(T448=21,入力項目!$S$16="高専"),IFERROR(VLOOKUP(入力項目!$S$17,子育て関連マスタ!$I$32:$M$37,2,FALSE),0),
  T448&gt;=22,0
  ),0),0
) +
IF(AND(T448&gt;=1,T448&lt;=15),IF($D448=入力項目!$S$8,入力項目!$S$3,0),0) +
IF(AND(T448&gt;=1,T448&lt;=15),IF($D448=5,入力項目!$S$4,0),0) +
IF(AND(T448&gt;=1,T448&lt;=15),IF($D448=12,入力項目!$S$5,0),0) +
IF(AND(入力項目!$S$7=$A448,入力項目!$S$8=$D448),子育て関連マスタ!$C$14,0) +
IFERROR(IF(AND(YEAR(EDATE(DATE(入力項目!$S$7,入力項目!$S$8,1),1))=$A448,MONTH(EDATE(DATE(入力項目!$S$7,入力項目!$S$8,1),1))=$D448),子育て関連マスタ!$C$15,0),0) +
IF(AND(OR(T448=3,T448=5,T448=7),$D448=11),子育て関連マスタ!$C$17,0) +
IF(AND(T448=20,$D448=1),子育て関連マスタ!$C$18,0) +
IF(AND(T448=20,$D448=1),
IFERROR(_xlfn.IFS(
入力項目!$S$10="男",子育て関連マスタ!$C$18,
入力項目!$S$10="女",子育て関連マスタ!$C$19
),0),0
) +
IF(AND(T448&gt;=入力項目!$S$18,T448&lt;=入力項目!$S$19),入力項目!$S$20,0) +
IF(AND(T448&gt;=入力項目!$S$21,T448&lt;=入力項目!$S$22),入力項目!$S$23,0) +
IF(AND(T448&gt;=入力項目!$S$24,T448&lt;=入力項目!$S$25),入力項目!$S$26,0)
)</f>
        <v>0</v>
      </c>
      <c r="AI448">
        <f ca="1">-(
_xlfn.IFS(
U448&lt;=入力項目!$S$11,0,
AND(U448&gt;=入力項目!$S$11+1,U448&lt;=3),IFERROR(VLOOKUP(入力項目!$S$12,子育て関連マスタ!$I$4:$M$5,4,FALSE),0),
AND(U448&gt;=4,U448&lt;=6),IFERROR(VLOOKUP(入力項目!$S$13,子育て関連マスタ!$I$9:$M$12,4,FALSE),0),
AND(U448&gt;=7,U448&lt;=12),IFERROR(VLOOKUP(入力項目!$S$14,子育て関連マスタ!$I$16:$M$17,4,FALSE),0),
AND(U448&gt;=13,U448&lt;=15),IFERROR(VLOOKUP(入力項目!$S$15,子育て関連マスタ!$I$21:$M$22,4,FALSE),0),
AND(U448&gt;=16,U448&lt;=18),IFERROR(VLOOKUP(入力項目!$S$16,子育て関連マスタ!$I$26:$M$28,4,FALSE),0),
AND(U448&gt;=19,U448&lt;=20,入力項目!$S$16="高専"),IFERROR(VLOOKUP(入力項目!$S$16,子育て関連マスタ!$I$26:$M$28,4,FALSE),0),
AND(U448&gt;=19,U448&lt;=20,入力項目!$S$16&lt;&gt;"高専"),IFERROR(VLOOKUP(入力項目!$S$17,子育て関連マスタ!$I$32:$M$37,4,FALSE),0),
AND(U448&gt;=21,U448&lt;=22,入力項目!$S$16="高専"),IFERROR(VLOOKUP(入力項目!$S$17,子育て関連マスタ!$I$32:$M$34,4,FALSE),0),
AND(U448&gt;=21,U448&lt;=22,入力項目!$S$16&lt;&gt;"高専"),IFERROR(VLOOKUP(入力項目!$S$17,子育て関連マスタ!$I$32:$M$34,4,FALSE),0),
U448&gt;=23,0
) +
IF($D448=4,
  IFERROR(_xlfn.IFS(
  U448&lt;=入力項目!$S$11,0,
  AND(U448=入力項目!$S$11),IFERROR(VLOOKUP(入力項目!$S$12,子育て関連マスタ!$I$4:$M$5,2,FALSE),0),
  AND(U448=4),IFERROR(VLOOKUP(入力項目!$S$13,子育て関連マスタ!$I$9:$M$12,2,FALSE),0),
  AND(U448=7),IFERROR(VLOOKUP(入力項目!$S$14,子育て関連マスタ!$I$16:$M$17,2,FALSE),0),
  AND(U448=13),IFERROR(VLOOKUP(入力項目!$S$15,子育て関連マスタ!$I$21:$M$22,2,FALSE),0),
  AND(U448=16),IFERROR(VLOOKUP(入力項目!$S$16,子育て関連マスタ!$I$26:$M$28,2,FALSE),0),
  AND(U448=19,入力項目!$S$16&lt;&gt;"高専"),IFERROR(VLOOKUP(入力項目!$S$17,子育て関連マスタ!$I$32:$M$37,2,FALSE),0),
  AND(U448=21,入力項目!$S$16="高専"),IFERROR(VLOOKUP(入力項目!$S$17,子育て関連マスタ!$I$32:$M$37,2,FALSE),0),
  U448&gt;=22,0
  ),0),0
) +
IF(AND(U448&gt;=1,U448&lt;=15),IF($D448=入力項目!$S$8,入力項目!$S$3,0),0) +
IF(AND(U448&gt;=1,U448&lt;=15),IF($D448=5,入力項目!$S$4,0),0) +
IF(AND(U448&gt;=1,U448&lt;=15),IF($D448=12,入力項目!$S$5,0),0) +
IF(AND(入力項目!$S$7=$A448,入力項目!$S$8=$D448),子育て関連マスタ!$C$14,0) +
IFERROR(IF(AND(YEAR(EDATE(DATE(入力項目!$S$7,入力項目!$S$8,1),1))=$A448,MONTH(EDATE(DATE(入力項目!$S$7,入力項目!$S$8,1),1))=$D448),子育て関連マスタ!$C$15,0),0) +
IF(AND(OR(U448=3,U448=5,U448=7),$D448=11),子育て関連マスタ!$C$17,0) +
IF(AND(U448=20,$D448=1),子育て関連マスタ!$C$18,0) +
IF(AND(U448=20,$D448=1),
IFERROR(_xlfn.IFS(
入力項目!$S$10="男",子育て関連マスタ!$C$18,
入力項目!$S$10="女",子育て関連マスタ!$C$19
),0),0
) +
IF(AND(U448&gt;=入力項目!$S$18,U448&lt;=入力項目!$S$19),入力項目!$S$20,0) +
IF(AND(U448&gt;=入力項目!$S$21,U448&lt;=入力項目!$S$22),入力項目!$S$23,0) +
IF(AND(U448&gt;=入力項目!$S$24,U448&lt;=入力項目!$S$25),入力項目!$S$26,0)
)</f>
        <v>0</v>
      </c>
      <c r="AJ448" s="10">
        <f ca="1">-VLOOKUP($D448,月別収支!$A$2:$H$13,7,FALSE)</f>
        <v>-20000</v>
      </c>
    </row>
    <row r="449" spans="1:36" x14ac:dyDescent="0.4">
      <c r="A449">
        <f t="shared" ca="1" si="122"/>
        <v>2061</v>
      </c>
      <c r="B449">
        <f t="shared" ca="1" si="112"/>
        <v>2061</v>
      </c>
      <c r="C449">
        <f t="shared" ca="1" si="113"/>
        <v>37</v>
      </c>
      <c r="D449">
        <f t="shared" ca="1" si="123"/>
        <v>11</v>
      </c>
      <c r="E449" t="str">
        <f t="shared" ca="1" si="107"/>
        <v>2061年11月</v>
      </c>
      <c r="F449">
        <f ca="1">IF(OR(入力項目!$N$5&lt;$A449,AND(入力項目!$N$5=$A449,入力項目!$N$6&lt;$D449)),IF(F448=0,1,IF(G449=12,F448+1,F448)),0)</f>
        <v>37</v>
      </c>
      <c r="G449">
        <f ca="1">IF(OR(入力項目!$N$5&lt;$A449,AND(入力項目!$N$5=$A449,入力項目!$N$6&lt;$D449)),IF(G448=12,1,G448+1),0)</f>
        <v>1</v>
      </c>
      <c r="H449" t="str">
        <f t="shared" ca="1" si="108"/>
        <v>37_1</v>
      </c>
      <c r="I449">
        <f ca="1">IF(
  IFERROR(AND($C449&gt;0,MOD($C449,入力項目!$N$22)=0,$D449=入力項目!$N$23), FALSE),
  1,
  IF(
    AND(I448&gt;0,J448=12),
    IF(I448=入力項目!$N$28, 0, I448+1),
    I448
  )
)</f>
        <v>3</v>
      </c>
      <c r="J449">
        <f ca="1">IF($D449=入力項目!$N$23,1,IFERROR(J448+1,1))</f>
        <v>6</v>
      </c>
      <c r="K449" t="str">
        <f t="shared" ca="1" si="109"/>
        <v>3_6</v>
      </c>
      <c r="L449">
        <f ca="1">L448+IF(入力項目!$D$4=$D449,1,0)</f>
        <v>66</v>
      </c>
      <c r="M449" t="str">
        <f t="shared" ca="1" si="110"/>
        <v>66歳</v>
      </c>
      <c r="N449">
        <f t="shared" ca="1" si="114"/>
        <v>66</v>
      </c>
      <c r="O449" t="str">
        <f t="shared" ca="1" si="111"/>
        <v>66歳</v>
      </c>
      <c r="P449">
        <f t="shared" ca="1" si="115"/>
        <v>41</v>
      </c>
      <c r="Q449">
        <f t="shared" ca="1" si="116"/>
        <v>39</v>
      </c>
      <c r="R449">
        <f t="shared" ca="1" si="117"/>
        <v>2062</v>
      </c>
      <c r="S449">
        <f t="shared" ca="1" si="118"/>
        <v>2062</v>
      </c>
      <c r="T449">
        <f t="shared" ca="1" si="119"/>
        <v>2062</v>
      </c>
      <c r="U449">
        <f t="shared" ca="1" si="120"/>
        <v>2062</v>
      </c>
      <c r="V449" s="10">
        <f t="shared" ca="1" si="121"/>
        <v>60991425</v>
      </c>
      <c r="W449" s="10">
        <f ca="1">IF($L449&lt;その他マスタ!$B$1,VLOOKUP($D449,月別収支!$A$2:$H$13,2,FALSE),その他マスタ!$B$3)+IF(AND($L449=その他マスタ!$B$1,入力項目!$I$9="あり",$D449=入力項目!$D$4),その他マスタ!$B$2,0)</f>
        <v>150000</v>
      </c>
      <c r="X449" s="10">
        <f ca="1">-IF(入力項目!$K$5=TRUE,
IF($F449+$G449&lt;3,VLOOKUP($D449,月別収支!$A$2:$H$13,8,FALSE),0)+IFERROR(VLOOKUP($H449,住宅ローン計算!C:P,13,FALSE),0)+IF($F449&gt;1,IF(OR($G449=3,$G449=6,$G449=9,$G449=12),ROUNDUP(入力項目!$N$18/4,0),0),0),
VLOOKUP($D449,月別収支!$A$2:$H$13,8,FALSE))</f>
        <v>0</v>
      </c>
      <c r="Y449" s="10">
        <f ca="1">-VLOOKUP($D449,月別収支!$A$2:$H$13,3,FALSE)</f>
        <v>-75000</v>
      </c>
      <c r="Z449" s="10">
        <f ca="1">-VLOOKUP($D449,月別収支!$A$2:$H$13,4,FALSE)</f>
        <v>-27000</v>
      </c>
      <c r="AA449" s="10">
        <f ca="1">-VLOOKUP($D449,月別収支!$A$2:$H$13,6,FALSE)</f>
        <v>-10000</v>
      </c>
      <c r="AB449" s="10">
        <f ca="1">-(
VLOOKUP($D449,月別収支!$A$2:$H$13,5,FALSE)+IF(AND(入力項目!$I$27&lt;=$A449,ISEVEN($A449-入力項目!$I$27),入力項目!$I$28=$D449),入力項目!$I$26,0)
+IF(入力項目!$K$26=TRUE,
IFERROR(VLOOKUP($K449,マイカーローン計算!C:P,13,FALSE),0),
IFERROR(
  IF(AND($C449&gt;0,MOD($C449,入力項目!$N$22)=0,$D449=入力項目!$N$23),入力項目!$N$24,0),
 0
)
)
)</f>
        <v>-70000</v>
      </c>
      <c r="AC449" s="10">
        <f ca="1">-IF($A449&lt;入力項目!$N$33,入力項目!$N$35,IF(AND($A449=入力項目!$N$33,$D449&lt;=入力項目!$N$34),入力項目!$N$35,0))</f>
        <v>0</v>
      </c>
      <c r="AD449">
        <f ca="1">-(
_xlfn.IFS(
P449&lt;=入力項目!$S$11,0,
AND(P449&gt;=入力項目!$S$11+1,P449&lt;=3),IFERROR(VLOOKUP(入力項目!$S$12,子育て関連マスタ!$I$4:$M$5,4,FALSE),0),
AND(P449&gt;=4,P449&lt;=6),IFERROR(VLOOKUP(入力項目!$S$13,子育て関連マスタ!$I$9:$M$12,4,FALSE),0),
AND(P449&gt;=7,P449&lt;=12),IFERROR(VLOOKUP(入力項目!$S$14,子育て関連マスタ!$I$16:$M$17,4,FALSE),0),
AND(P449&gt;=13,P449&lt;=15),IFERROR(VLOOKUP(入力項目!$S$15,子育て関連マスタ!$I$21:$M$22,4,FALSE),0),
AND(P449&gt;=16,P449&lt;=18),IFERROR(VLOOKUP(入力項目!$S$16,子育て関連マスタ!$I$26:$M$28,4,FALSE),0),
AND(P449&gt;=19,P449&lt;=20,入力項目!$S$16="高専"),IFERROR(VLOOKUP(入力項目!$S$16,子育て関連マスタ!$I$26:$M$28,4,FALSE),0),
AND(P449&gt;=19,P449&lt;=20,入力項目!$S$16&lt;&gt;"高専"),IFERROR(VLOOKUP(入力項目!$S$17,子育て関連マスタ!$I$32:$M$37,4,FALSE),0),
AND(P449&gt;=21,P449&lt;=22,入力項目!$S$16="高専"),IFERROR(VLOOKUP(入力項目!$S$17,子育て関連マスタ!$I$32:$M$34,4,FALSE),0),
AND(P449&gt;=21,P449&lt;=22,入力項目!$S$16&lt;&gt;"高専"),IFERROR(VLOOKUP(入力項目!$S$17,子育て関連マスタ!$I$32:$M$34,4,FALSE),0),
P449&gt;=23,0
) +
IF($D449=4,
  IFERROR(_xlfn.IFS(
  P449&lt;=入力項目!$S$11,0,
  AND(P449=入力項目!$S$11),IFERROR(VLOOKUP(入力項目!$S$12,子育て関連マスタ!$I$4:$M$5,2,FALSE),0),
  AND(P449=4),IFERROR(VLOOKUP(入力項目!$S$13,子育て関連マスタ!$I$9:$M$12,2,FALSE),0),
  AND(P449=7),IFERROR(VLOOKUP(入力項目!$S$14,子育て関連マスタ!$I$16:$M$17,2,FALSE),0),
  AND(P449=13),IFERROR(VLOOKUP(入力項目!$S$15,子育て関連マスタ!$I$21:$M$22,2,FALSE),0),
  AND(P449=16),IFERROR(VLOOKUP(入力項目!$S$16,子育て関連マスタ!$I$26:$M$28,2,FALSE),0),
  AND(P449=19,入力項目!$S$16&lt;&gt;"高専"),IFERROR(VLOOKUP(入力項目!$S$17,子育て関連マスタ!$I$32:$M$37,2,FALSE),0),
  AND(P449=21,入力項目!$S$16="高専"),IFERROR(VLOOKUP(入力項目!$S$17,子育て関連マスタ!$I$32:$M$37,2,FALSE),0),
  P449&gt;=22,0
  ),0),0
) +
IF(AND(P449&gt;=1,P449&lt;=15),IF($D449=入力項目!$S$8,入力項目!$S$3,0),0) +
IF(AND(P449&gt;=1,P449&lt;=15),IF($D449=5,入力項目!$S$4,0),0) +
IF(AND(P449&gt;=1,P449&lt;=15),IF($D449=12,入力項目!$S$5,0),0) +
IF(AND(入力項目!$S$7=$A449,入力項目!$S$8=$D449),子育て関連マスタ!$C$14,0) +
IFERROR(IF(AND(YEAR(EDATE(DATE(入力項目!$S$7,入力項目!$S$8,1),1))=$A449,MONTH(EDATE(DATE(入力項目!$S$7,入力項目!$S$8,1),1))=$D449),子育て関連マスタ!$C$15,0),0) +
IF(AND(OR(P449=3,P449=5,P449=7),$D449=11),子育て関連マスタ!$C$17,0) +
IF(AND(P449=20,$D449=1),子育て関連マスタ!$C$18,0) +
IF(AND(P449=20,$D449=1),
IFERROR(_xlfn.IFS(
入力項目!$S$10="男",子育て関連マスタ!$C$18,
入力項目!$S$10="女",子育て関連マスタ!$C$19
),0),0
) +
IF(AND(P449&gt;=入力項目!$S$18,P449&lt;=入力項目!$S$19),入力項目!$S$20,0) +
IF(AND(P449&gt;=入力項目!$S$21,P449&lt;=入力項目!$S$22),入力項目!$S$23,0) +
IF(AND(P449&gt;=入力項目!$S$24,P449&lt;=入力項目!$S$25),入力項目!$S$26,0)
)</f>
        <v>0</v>
      </c>
      <c r="AE449">
        <f ca="1">-(
_xlfn.IFS(
Q449&lt;=入力項目!$S$11,0,
AND(Q449&gt;=入力項目!$S$11+1,Q449&lt;=3),IFERROR(VLOOKUP(入力項目!$S$12,子育て関連マスタ!$I$4:$M$5,4,FALSE),0),
AND(Q449&gt;=4,Q449&lt;=6),IFERROR(VLOOKUP(入力項目!$S$13,子育て関連マスタ!$I$9:$M$12,4,FALSE),0),
AND(Q449&gt;=7,Q449&lt;=12),IFERROR(VLOOKUP(入力項目!$S$14,子育て関連マスタ!$I$16:$M$17,4,FALSE),0),
AND(Q449&gt;=13,Q449&lt;=15),IFERROR(VLOOKUP(入力項目!$S$15,子育て関連マスタ!$I$21:$M$22,4,FALSE),0),
AND(Q449&gt;=16,Q449&lt;=18),IFERROR(VLOOKUP(入力項目!$S$16,子育て関連マスタ!$I$26:$M$28,4,FALSE),0),
AND(Q449&gt;=19,Q449&lt;=20,入力項目!$S$16="高専"),IFERROR(VLOOKUP(入力項目!$S$16,子育て関連マスタ!$I$26:$M$28,4,FALSE),0),
AND(Q449&gt;=19,Q449&lt;=20,入力項目!$S$16&lt;&gt;"高専"),IFERROR(VLOOKUP(入力項目!$S$17,子育て関連マスタ!$I$32:$M$37,4,FALSE),0),
AND(Q449&gt;=21,Q449&lt;=22,入力項目!$S$16="高専"),IFERROR(VLOOKUP(入力項目!$S$17,子育て関連マスタ!$I$32:$M$34,4,FALSE),0),
AND(Q449&gt;=21,Q449&lt;=22,入力項目!$S$16&lt;&gt;"高専"),IFERROR(VLOOKUP(入力項目!$S$17,子育て関連マスタ!$I$32:$M$34,4,FALSE),0),
Q449&gt;=23,0
) +
IF($D449=4,
  IFERROR(_xlfn.IFS(
  Q449&lt;=入力項目!$S$11,0,
  AND(Q449=入力項目!$S$11),IFERROR(VLOOKUP(入力項目!$S$12,子育て関連マスタ!$I$4:$M$5,2,FALSE),0),
  AND(Q449=4),IFERROR(VLOOKUP(入力項目!$S$13,子育て関連マスタ!$I$9:$M$12,2,FALSE),0),
  AND(Q449=7),IFERROR(VLOOKUP(入力項目!$S$14,子育て関連マスタ!$I$16:$M$17,2,FALSE),0),
  AND(Q449=13),IFERROR(VLOOKUP(入力項目!$S$15,子育て関連マスタ!$I$21:$M$22,2,FALSE),0),
  AND(Q449=16),IFERROR(VLOOKUP(入力項目!$S$16,子育て関連マスタ!$I$26:$M$28,2,FALSE),0),
  AND(Q449=19,入力項目!$S$16&lt;&gt;"高専"),IFERROR(VLOOKUP(入力項目!$S$17,子育て関連マスタ!$I$32:$M$37,2,FALSE),0),
  AND(Q449=21,入力項目!$S$16="高専"),IFERROR(VLOOKUP(入力項目!$S$17,子育て関連マスタ!$I$32:$M$37,2,FALSE),0),
  Q449&gt;=22,0
  ),0),0
) +
IF(AND(Q449&gt;=1,Q449&lt;=15),IF($D449=入力項目!$S$8,入力項目!$S$3,0),0) +
IF(AND(Q449&gt;=1,Q449&lt;=15),IF($D449=5,入力項目!$S$4,0),0) +
IF(AND(Q449&gt;=1,Q449&lt;=15),IF($D449=12,入力項目!$S$5,0),0) +
IF(AND(入力項目!$S$7=$A449,入力項目!$S$8=$D449),子育て関連マスタ!$C$14,0) +
IFERROR(IF(AND(YEAR(EDATE(DATE(入力項目!$S$7,入力項目!$S$8,1),1))=$A449,MONTH(EDATE(DATE(入力項目!$S$7,入力項目!$S$8,1),1))=$D449),子育て関連マスタ!$C$15,0),0) +
IF(AND(OR(Q449=3,Q449=5,Q449=7),$D449=11),子育て関連マスタ!$C$17,0) +
IF(AND(Q449=20,$D449=1),子育て関連マスタ!$C$18,0) +
IF(AND(Q449=20,$D449=1),
IFERROR(_xlfn.IFS(
入力項目!$S$10="男",子育て関連マスタ!$C$18,
入力項目!$S$10="女",子育て関連マスタ!$C$19
),0),0
) +
IF(AND(Q449&gt;=入力項目!$S$18,Q449&lt;=入力項目!$S$19),入力項目!$S$20,0) +
IF(AND(Q449&gt;=入力項目!$S$21,Q449&lt;=入力項目!$S$22),入力項目!$S$23,0) +
IF(AND(Q449&gt;=入力項目!$S$24,Q449&lt;=入力項目!$S$25),入力項目!$S$26,0)
)</f>
        <v>0</v>
      </c>
      <c r="AF449">
        <f ca="1">-(
_xlfn.IFS(
R449&lt;=入力項目!$S$11,0,
AND(R449&gt;=入力項目!$S$11+1,R449&lt;=3),IFERROR(VLOOKUP(入力項目!$S$12,子育て関連マスタ!$I$4:$M$5,4,FALSE),0),
AND(R449&gt;=4,R449&lt;=6),IFERROR(VLOOKUP(入力項目!$S$13,子育て関連マスタ!$I$9:$M$12,4,FALSE),0),
AND(R449&gt;=7,R449&lt;=12),IFERROR(VLOOKUP(入力項目!$S$14,子育て関連マスタ!$I$16:$M$17,4,FALSE),0),
AND(R449&gt;=13,R449&lt;=15),IFERROR(VLOOKUP(入力項目!$S$15,子育て関連マスタ!$I$21:$M$22,4,FALSE),0),
AND(R449&gt;=16,R449&lt;=18),IFERROR(VLOOKUP(入力項目!$S$16,子育て関連マスタ!$I$26:$M$28,4,FALSE),0),
AND(R449&gt;=19,R449&lt;=20,入力項目!$S$16="高専"),IFERROR(VLOOKUP(入力項目!$S$16,子育て関連マスタ!$I$26:$M$28,4,FALSE),0),
AND(R449&gt;=19,R449&lt;=20,入力項目!$S$16&lt;&gt;"高専"),IFERROR(VLOOKUP(入力項目!$S$17,子育て関連マスタ!$I$32:$M$37,4,FALSE),0),
AND(R449&gt;=21,R449&lt;=22,入力項目!$S$16="高専"),IFERROR(VLOOKUP(入力項目!$S$17,子育て関連マスタ!$I$32:$M$34,4,FALSE),0),
AND(R449&gt;=21,R449&lt;=22,入力項目!$S$16&lt;&gt;"高専"),IFERROR(VLOOKUP(入力項目!$S$17,子育て関連マスタ!$I$32:$M$34,4,FALSE),0),
R449&gt;=23,0
) +
IF($D449=4,
  IFERROR(_xlfn.IFS(
  R449&lt;=入力項目!$S$11,0,
  AND(R449=入力項目!$S$11),IFERROR(VLOOKUP(入力項目!$S$12,子育て関連マスタ!$I$4:$M$5,2,FALSE),0),
  AND(R449=4),IFERROR(VLOOKUP(入力項目!$S$13,子育て関連マスタ!$I$9:$M$12,2,FALSE),0),
  AND(R449=7),IFERROR(VLOOKUP(入力項目!$S$14,子育て関連マスタ!$I$16:$M$17,2,FALSE),0),
  AND(R449=13),IFERROR(VLOOKUP(入力項目!$S$15,子育て関連マスタ!$I$21:$M$22,2,FALSE),0),
  AND(R449=16),IFERROR(VLOOKUP(入力項目!$S$16,子育て関連マスタ!$I$26:$M$28,2,FALSE),0),
  AND(R449=19,入力項目!$S$16&lt;&gt;"高専"),IFERROR(VLOOKUP(入力項目!$S$17,子育て関連マスタ!$I$32:$M$37,2,FALSE),0),
  AND(R449=21,入力項目!$S$16="高専"),IFERROR(VLOOKUP(入力項目!$S$17,子育て関連マスタ!$I$32:$M$37,2,FALSE),0),
  R449&gt;=22,0
  ),0),0
) +
IF(AND(R449&gt;=1,R449&lt;=15),IF($D449=入力項目!$S$8,入力項目!$S$3,0),0) +
IF(AND(R449&gt;=1,R449&lt;=15),IF($D449=5,入力項目!$S$4,0),0) +
IF(AND(R449&gt;=1,R449&lt;=15),IF($D449=12,入力項目!$S$5,0),0) +
IF(AND(入力項目!$S$7=$A449,入力項目!$S$8=$D449),子育て関連マスタ!$C$14,0) +
IFERROR(IF(AND(YEAR(EDATE(DATE(入力項目!$S$7,入力項目!$S$8,1),1))=$A449,MONTH(EDATE(DATE(入力項目!$S$7,入力項目!$S$8,1),1))=$D449),子育て関連マスタ!$C$15,0),0) +
IF(AND(OR(R449=3,R449=5,R449=7),$D449=11),子育て関連マスタ!$C$17,0) +
IF(AND(R449=20,$D449=1),子育て関連マスタ!$C$18,0) +
IF(AND(R449=20,$D449=1),
IFERROR(_xlfn.IFS(
入力項目!$S$10="男",子育て関連マスタ!$C$18,
入力項目!$S$10="女",子育て関連マスタ!$C$19
),0),0
) +
IF(AND(R449&gt;=入力項目!$S$18,R449&lt;=入力項目!$S$19),入力項目!$S$20,0) +
IF(AND(R449&gt;=入力項目!$S$21,R449&lt;=入力項目!$S$22),入力項目!$S$23,0) +
IF(AND(R449&gt;=入力項目!$S$24,R449&lt;=入力項目!$S$25),入力項目!$S$26,0)
)</f>
        <v>0</v>
      </c>
      <c r="AG449">
        <f ca="1">-(
_xlfn.IFS(
S449&lt;=入力項目!$S$11,0,
AND(S449&gt;=入力項目!$S$11+1,S449&lt;=3),IFERROR(VLOOKUP(入力項目!$S$12,子育て関連マスタ!$I$4:$M$5,4,FALSE),0),
AND(S449&gt;=4,S449&lt;=6),IFERROR(VLOOKUP(入力項目!$S$13,子育て関連マスタ!$I$9:$M$12,4,FALSE),0),
AND(S449&gt;=7,S449&lt;=12),IFERROR(VLOOKUP(入力項目!$S$14,子育て関連マスタ!$I$16:$M$17,4,FALSE),0),
AND(S449&gt;=13,S449&lt;=15),IFERROR(VLOOKUP(入力項目!$S$15,子育て関連マスタ!$I$21:$M$22,4,FALSE),0),
AND(S449&gt;=16,S449&lt;=18),IFERROR(VLOOKUP(入力項目!$S$16,子育て関連マスタ!$I$26:$M$28,4,FALSE),0),
AND(S449&gt;=19,S449&lt;=20,入力項目!$S$16="高専"),IFERROR(VLOOKUP(入力項目!$S$16,子育て関連マスタ!$I$26:$M$28,4,FALSE),0),
AND(S449&gt;=19,S449&lt;=20,入力項目!$S$16&lt;&gt;"高専"),IFERROR(VLOOKUP(入力項目!$S$17,子育て関連マスタ!$I$32:$M$37,4,FALSE),0),
AND(S449&gt;=21,S449&lt;=22,入力項目!$S$16="高専"),IFERROR(VLOOKUP(入力項目!$S$17,子育て関連マスタ!$I$32:$M$34,4,FALSE),0),
AND(S449&gt;=21,S449&lt;=22,入力項目!$S$16&lt;&gt;"高専"),IFERROR(VLOOKUP(入力項目!$S$17,子育て関連マスタ!$I$32:$M$34,4,FALSE),0),
S449&gt;=23,0
) +
IF($D449=4,
  IFERROR(_xlfn.IFS(
  S449&lt;=入力項目!$S$11,0,
  AND(S449=入力項目!$S$11),IFERROR(VLOOKUP(入力項目!$S$12,子育て関連マスタ!$I$4:$M$5,2,FALSE),0),
  AND(S449=4),IFERROR(VLOOKUP(入力項目!$S$13,子育て関連マスタ!$I$9:$M$12,2,FALSE),0),
  AND(S449=7),IFERROR(VLOOKUP(入力項目!$S$14,子育て関連マスタ!$I$16:$M$17,2,FALSE),0),
  AND(S449=13),IFERROR(VLOOKUP(入力項目!$S$15,子育て関連マスタ!$I$21:$M$22,2,FALSE),0),
  AND(S449=16),IFERROR(VLOOKUP(入力項目!$S$16,子育て関連マスタ!$I$26:$M$28,2,FALSE),0),
  AND(S449=19,入力項目!$S$16&lt;&gt;"高専"),IFERROR(VLOOKUP(入力項目!$S$17,子育て関連マスタ!$I$32:$M$37,2,FALSE),0),
  AND(S449=21,入力項目!$S$16="高専"),IFERROR(VLOOKUP(入力項目!$S$17,子育て関連マスタ!$I$32:$M$37,2,FALSE),0),
  S449&gt;=22,0
  ),0),0
) +
IF(AND(S449&gt;=1,S449&lt;=15),IF($D449=入力項目!$S$8,入力項目!$S$3,0),0) +
IF(AND(S449&gt;=1,S449&lt;=15),IF($D449=5,入力項目!$S$4,0),0) +
IF(AND(S449&gt;=1,S449&lt;=15),IF($D449=12,入力項目!$S$5,0),0) +
IF(AND(入力項目!$S$7=$A449,入力項目!$S$8=$D449),子育て関連マスタ!$C$14,0) +
IFERROR(IF(AND(YEAR(EDATE(DATE(入力項目!$S$7,入力項目!$S$8,1),1))=$A449,MONTH(EDATE(DATE(入力項目!$S$7,入力項目!$S$8,1),1))=$D449),子育て関連マスタ!$C$15,0),0) +
IF(AND(OR(S449=3,S449=5,S449=7),$D449=11),子育て関連マスタ!$C$17,0) +
IF(AND(S449=20,$D449=1),子育て関連マスタ!$C$18,0) +
IF(AND(S449=20,$D449=1),
IFERROR(_xlfn.IFS(
入力項目!$S$10="男",子育て関連マスタ!$C$18,
入力項目!$S$10="女",子育て関連マスタ!$C$19
),0),0
) +
IF(AND(S449&gt;=入力項目!$S$18,S449&lt;=入力項目!$S$19),入力項目!$S$20,0) +
IF(AND(S449&gt;=入力項目!$S$21,S449&lt;=入力項目!$S$22),入力項目!$S$23,0) +
IF(AND(S449&gt;=入力項目!$S$24,S449&lt;=入力項目!$S$25),入力項目!$S$26,0)
)</f>
        <v>0</v>
      </c>
      <c r="AH449">
        <f ca="1">-(
_xlfn.IFS(
T449&lt;=入力項目!$S$11,0,
AND(T449&gt;=入力項目!$S$11+1,T449&lt;=3),IFERROR(VLOOKUP(入力項目!$S$12,子育て関連マスタ!$I$4:$M$5,4,FALSE),0),
AND(T449&gt;=4,T449&lt;=6),IFERROR(VLOOKUP(入力項目!$S$13,子育て関連マスタ!$I$9:$M$12,4,FALSE),0),
AND(T449&gt;=7,T449&lt;=12),IFERROR(VLOOKUP(入力項目!$S$14,子育て関連マスタ!$I$16:$M$17,4,FALSE),0),
AND(T449&gt;=13,T449&lt;=15),IFERROR(VLOOKUP(入力項目!$S$15,子育て関連マスタ!$I$21:$M$22,4,FALSE),0),
AND(T449&gt;=16,T449&lt;=18),IFERROR(VLOOKUP(入力項目!$S$16,子育て関連マスタ!$I$26:$M$28,4,FALSE),0),
AND(T449&gt;=19,T449&lt;=20,入力項目!$S$16="高専"),IFERROR(VLOOKUP(入力項目!$S$16,子育て関連マスタ!$I$26:$M$28,4,FALSE),0),
AND(T449&gt;=19,T449&lt;=20,入力項目!$S$16&lt;&gt;"高専"),IFERROR(VLOOKUP(入力項目!$S$17,子育て関連マスタ!$I$32:$M$37,4,FALSE),0),
AND(T449&gt;=21,T449&lt;=22,入力項目!$S$16="高専"),IFERROR(VLOOKUP(入力項目!$S$17,子育て関連マスタ!$I$32:$M$34,4,FALSE),0),
AND(T449&gt;=21,T449&lt;=22,入力項目!$S$16&lt;&gt;"高専"),IFERROR(VLOOKUP(入力項目!$S$17,子育て関連マスタ!$I$32:$M$34,4,FALSE),0),
T449&gt;=23,0
) +
IF($D449=4,
  IFERROR(_xlfn.IFS(
  T449&lt;=入力項目!$S$11,0,
  AND(T449=入力項目!$S$11),IFERROR(VLOOKUP(入力項目!$S$12,子育て関連マスタ!$I$4:$M$5,2,FALSE),0),
  AND(T449=4),IFERROR(VLOOKUP(入力項目!$S$13,子育て関連マスタ!$I$9:$M$12,2,FALSE),0),
  AND(T449=7),IFERROR(VLOOKUP(入力項目!$S$14,子育て関連マスタ!$I$16:$M$17,2,FALSE),0),
  AND(T449=13),IFERROR(VLOOKUP(入力項目!$S$15,子育て関連マスタ!$I$21:$M$22,2,FALSE),0),
  AND(T449=16),IFERROR(VLOOKUP(入力項目!$S$16,子育て関連マスタ!$I$26:$M$28,2,FALSE),0),
  AND(T449=19,入力項目!$S$16&lt;&gt;"高専"),IFERROR(VLOOKUP(入力項目!$S$17,子育て関連マスタ!$I$32:$M$37,2,FALSE),0),
  AND(T449=21,入力項目!$S$16="高専"),IFERROR(VLOOKUP(入力項目!$S$17,子育て関連マスタ!$I$32:$M$37,2,FALSE),0),
  T449&gt;=22,0
  ),0),0
) +
IF(AND(T449&gt;=1,T449&lt;=15),IF($D449=入力項目!$S$8,入力項目!$S$3,0),0) +
IF(AND(T449&gt;=1,T449&lt;=15),IF($D449=5,入力項目!$S$4,0),0) +
IF(AND(T449&gt;=1,T449&lt;=15),IF($D449=12,入力項目!$S$5,0),0) +
IF(AND(入力項目!$S$7=$A449,入力項目!$S$8=$D449),子育て関連マスタ!$C$14,0) +
IFERROR(IF(AND(YEAR(EDATE(DATE(入力項目!$S$7,入力項目!$S$8,1),1))=$A449,MONTH(EDATE(DATE(入力項目!$S$7,入力項目!$S$8,1),1))=$D449),子育て関連マスタ!$C$15,0),0) +
IF(AND(OR(T449=3,T449=5,T449=7),$D449=11),子育て関連マスタ!$C$17,0) +
IF(AND(T449=20,$D449=1),子育て関連マスタ!$C$18,0) +
IF(AND(T449=20,$D449=1),
IFERROR(_xlfn.IFS(
入力項目!$S$10="男",子育て関連マスタ!$C$18,
入力項目!$S$10="女",子育て関連マスタ!$C$19
),0),0
) +
IF(AND(T449&gt;=入力項目!$S$18,T449&lt;=入力項目!$S$19),入力項目!$S$20,0) +
IF(AND(T449&gt;=入力項目!$S$21,T449&lt;=入力項目!$S$22),入力項目!$S$23,0) +
IF(AND(T449&gt;=入力項目!$S$24,T449&lt;=入力項目!$S$25),入力項目!$S$26,0)
)</f>
        <v>0</v>
      </c>
      <c r="AI449">
        <f ca="1">-(
_xlfn.IFS(
U449&lt;=入力項目!$S$11,0,
AND(U449&gt;=入力項目!$S$11+1,U449&lt;=3),IFERROR(VLOOKUP(入力項目!$S$12,子育て関連マスタ!$I$4:$M$5,4,FALSE),0),
AND(U449&gt;=4,U449&lt;=6),IFERROR(VLOOKUP(入力項目!$S$13,子育て関連マスタ!$I$9:$M$12,4,FALSE),0),
AND(U449&gt;=7,U449&lt;=12),IFERROR(VLOOKUP(入力項目!$S$14,子育て関連マスタ!$I$16:$M$17,4,FALSE),0),
AND(U449&gt;=13,U449&lt;=15),IFERROR(VLOOKUP(入力項目!$S$15,子育て関連マスタ!$I$21:$M$22,4,FALSE),0),
AND(U449&gt;=16,U449&lt;=18),IFERROR(VLOOKUP(入力項目!$S$16,子育て関連マスタ!$I$26:$M$28,4,FALSE),0),
AND(U449&gt;=19,U449&lt;=20,入力項目!$S$16="高専"),IFERROR(VLOOKUP(入力項目!$S$16,子育て関連マスタ!$I$26:$M$28,4,FALSE),0),
AND(U449&gt;=19,U449&lt;=20,入力項目!$S$16&lt;&gt;"高専"),IFERROR(VLOOKUP(入力項目!$S$17,子育て関連マスタ!$I$32:$M$37,4,FALSE),0),
AND(U449&gt;=21,U449&lt;=22,入力項目!$S$16="高専"),IFERROR(VLOOKUP(入力項目!$S$17,子育て関連マスタ!$I$32:$M$34,4,FALSE),0),
AND(U449&gt;=21,U449&lt;=22,入力項目!$S$16&lt;&gt;"高専"),IFERROR(VLOOKUP(入力項目!$S$17,子育て関連マスタ!$I$32:$M$34,4,FALSE),0),
U449&gt;=23,0
) +
IF($D449=4,
  IFERROR(_xlfn.IFS(
  U449&lt;=入力項目!$S$11,0,
  AND(U449=入力項目!$S$11),IFERROR(VLOOKUP(入力項目!$S$12,子育て関連マスタ!$I$4:$M$5,2,FALSE),0),
  AND(U449=4),IFERROR(VLOOKUP(入力項目!$S$13,子育て関連マスタ!$I$9:$M$12,2,FALSE),0),
  AND(U449=7),IFERROR(VLOOKUP(入力項目!$S$14,子育て関連マスタ!$I$16:$M$17,2,FALSE),0),
  AND(U449=13),IFERROR(VLOOKUP(入力項目!$S$15,子育て関連マスタ!$I$21:$M$22,2,FALSE),0),
  AND(U449=16),IFERROR(VLOOKUP(入力項目!$S$16,子育て関連マスタ!$I$26:$M$28,2,FALSE),0),
  AND(U449=19,入力項目!$S$16&lt;&gt;"高専"),IFERROR(VLOOKUP(入力項目!$S$17,子育て関連マスタ!$I$32:$M$37,2,FALSE),0),
  AND(U449=21,入力項目!$S$16="高専"),IFERROR(VLOOKUP(入力項目!$S$17,子育て関連マスタ!$I$32:$M$37,2,FALSE),0),
  U449&gt;=22,0
  ),0),0
) +
IF(AND(U449&gt;=1,U449&lt;=15),IF($D449=入力項目!$S$8,入力項目!$S$3,0),0) +
IF(AND(U449&gt;=1,U449&lt;=15),IF($D449=5,入力項目!$S$4,0),0) +
IF(AND(U449&gt;=1,U449&lt;=15),IF($D449=12,入力項目!$S$5,0),0) +
IF(AND(入力項目!$S$7=$A449,入力項目!$S$8=$D449),子育て関連マスタ!$C$14,0) +
IFERROR(IF(AND(YEAR(EDATE(DATE(入力項目!$S$7,入力項目!$S$8,1),1))=$A449,MONTH(EDATE(DATE(入力項目!$S$7,入力項目!$S$8,1),1))=$D449),子育て関連マスタ!$C$15,0),0) +
IF(AND(OR(U449=3,U449=5,U449=7),$D449=11),子育て関連マスタ!$C$17,0) +
IF(AND(U449=20,$D449=1),子育て関連マスタ!$C$18,0) +
IF(AND(U449=20,$D449=1),
IFERROR(_xlfn.IFS(
入力項目!$S$10="男",子育て関連マスタ!$C$18,
入力項目!$S$10="女",子育て関連マスタ!$C$19
),0),0
) +
IF(AND(U449&gt;=入力項目!$S$18,U449&lt;=入力項目!$S$19),入力項目!$S$20,0) +
IF(AND(U449&gt;=入力項目!$S$21,U449&lt;=入力項目!$S$22),入力項目!$S$23,0) +
IF(AND(U449&gt;=入力項目!$S$24,U449&lt;=入力項目!$S$25),入力項目!$S$26,0)
)</f>
        <v>0</v>
      </c>
      <c r="AJ449" s="10">
        <f ca="1">-VLOOKUP($D449,月別収支!$A$2:$H$13,7,FALSE)</f>
        <v>-20000</v>
      </c>
    </row>
    <row r="450" spans="1:36" x14ac:dyDescent="0.4">
      <c r="A450">
        <f t="shared" ca="1" si="122"/>
        <v>2061</v>
      </c>
      <c r="B450">
        <f t="shared" ca="1" si="112"/>
        <v>2061</v>
      </c>
      <c r="C450">
        <f t="shared" ca="1" si="113"/>
        <v>37</v>
      </c>
      <c r="D450">
        <f t="shared" ca="1" si="123"/>
        <v>12</v>
      </c>
      <c r="E450" t="str">
        <f t="shared" ca="1" si="107"/>
        <v>2061年12月</v>
      </c>
      <c r="F450">
        <f ca="1">IF(OR(入力項目!$N$5&lt;$A450,AND(入力項目!$N$5=$A450,入力項目!$N$6&lt;$D450)),IF(F449=0,1,IF(G450=12,F449+1,F449)),0)</f>
        <v>37</v>
      </c>
      <c r="G450">
        <f ca="1">IF(OR(入力項目!$N$5&lt;$A450,AND(入力項目!$N$5=$A450,入力項目!$N$6&lt;$D450)),IF(G449=12,1,G449+1),0)</f>
        <v>2</v>
      </c>
      <c r="H450" t="str">
        <f t="shared" ca="1" si="108"/>
        <v>37_2</v>
      </c>
      <c r="I450">
        <f ca="1">IF(
  IFERROR(AND($C450&gt;0,MOD($C450,入力項目!$N$22)=0,$D450=入力項目!$N$23), FALSE),
  1,
  IF(
    AND(I449&gt;0,J449=12),
    IF(I449=入力項目!$N$28, 0, I449+1),
    I449
  )
)</f>
        <v>3</v>
      </c>
      <c r="J450">
        <f ca="1">IF($D450=入力項目!$N$23,1,IFERROR(J449+1,1))</f>
        <v>7</v>
      </c>
      <c r="K450" t="str">
        <f t="shared" ca="1" si="109"/>
        <v>3_7</v>
      </c>
      <c r="L450">
        <f ca="1">L449+IF(入力項目!$D$4=$D450,1,0)</f>
        <v>66</v>
      </c>
      <c r="M450" t="str">
        <f t="shared" ca="1" si="110"/>
        <v>66歳</v>
      </c>
      <c r="N450">
        <f t="shared" ca="1" si="114"/>
        <v>66</v>
      </c>
      <c r="O450" t="str">
        <f t="shared" ca="1" si="111"/>
        <v>66歳</v>
      </c>
      <c r="P450">
        <f t="shared" ca="1" si="115"/>
        <v>41</v>
      </c>
      <c r="Q450">
        <f t="shared" ca="1" si="116"/>
        <v>39</v>
      </c>
      <c r="R450">
        <f t="shared" ca="1" si="117"/>
        <v>2062</v>
      </c>
      <c r="S450">
        <f t="shared" ca="1" si="118"/>
        <v>2062</v>
      </c>
      <c r="T450">
        <f t="shared" ca="1" si="119"/>
        <v>2062</v>
      </c>
      <c r="U450">
        <f t="shared" ca="1" si="120"/>
        <v>2062</v>
      </c>
      <c r="V450" s="10">
        <f t="shared" ca="1" si="121"/>
        <v>60989425</v>
      </c>
      <c r="W450" s="10">
        <f ca="1">IF($L450&lt;その他マスタ!$B$1,VLOOKUP($D450,月別収支!$A$2:$H$13,2,FALSE),その他マスタ!$B$3)+IF(AND($L450=その他マスタ!$B$1,入力項目!$I$9="あり",$D450=入力項目!$D$4),その他マスタ!$B$2,0)</f>
        <v>150000</v>
      </c>
      <c r="X450" s="10">
        <f ca="1">-IF(入力項目!$K$5=TRUE,
IF($F450+$G450&lt;3,VLOOKUP($D450,月別収支!$A$2:$H$13,8,FALSE),0)+IFERROR(VLOOKUP($H450,住宅ローン計算!C:P,13,FALSE),0)+IF($F450&gt;1,IF(OR($G450=3,$G450=6,$G450=9,$G450=12),ROUNDUP(入力項目!$N$18/4,0),0),0),
VLOOKUP($D450,月別収支!$A$2:$H$13,8,FALSE))</f>
        <v>0</v>
      </c>
      <c r="Y450" s="10">
        <f ca="1">-VLOOKUP($D450,月別収支!$A$2:$H$13,3,FALSE)</f>
        <v>-75000</v>
      </c>
      <c r="Z450" s="10">
        <f ca="1">-VLOOKUP($D450,月別収支!$A$2:$H$13,4,FALSE)</f>
        <v>-27000</v>
      </c>
      <c r="AA450" s="10">
        <f ca="1">-VLOOKUP($D450,月別収支!$A$2:$H$13,6,FALSE)</f>
        <v>-10000</v>
      </c>
      <c r="AB450" s="10">
        <f ca="1">-(
VLOOKUP($D450,月別収支!$A$2:$H$13,5,FALSE)+IF(AND(入力項目!$I$27&lt;=$A450,ISEVEN($A450-入力項目!$I$27),入力項目!$I$28=$D450),入力項目!$I$26,0)
+IF(入力項目!$K$26=TRUE,
IFERROR(VLOOKUP($K450,マイカーローン計算!C:P,13,FALSE),0),
IFERROR(
  IF(AND($C450&gt;0,MOD($C450,入力項目!$N$22)=0,$D450=入力項目!$N$23),入力項目!$N$24,0),
 0
)
)
)</f>
        <v>-20000</v>
      </c>
      <c r="AC450" s="10">
        <f ca="1">-IF($A450&lt;入力項目!$N$33,入力項目!$N$35,IF(AND($A450=入力項目!$N$33,$D450&lt;=入力項目!$N$34),入力項目!$N$35,0))</f>
        <v>0</v>
      </c>
      <c r="AD450">
        <f ca="1">-(
_xlfn.IFS(
P450&lt;=入力項目!$S$11,0,
AND(P450&gt;=入力項目!$S$11+1,P450&lt;=3),IFERROR(VLOOKUP(入力項目!$S$12,子育て関連マスタ!$I$4:$M$5,4,FALSE),0),
AND(P450&gt;=4,P450&lt;=6),IFERROR(VLOOKUP(入力項目!$S$13,子育て関連マスタ!$I$9:$M$12,4,FALSE),0),
AND(P450&gt;=7,P450&lt;=12),IFERROR(VLOOKUP(入力項目!$S$14,子育て関連マスタ!$I$16:$M$17,4,FALSE),0),
AND(P450&gt;=13,P450&lt;=15),IFERROR(VLOOKUP(入力項目!$S$15,子育て関連マスタ!$I$21:$M$22,4,FALSE),0),
AND(P450&gt;=16,P450&lt;=18),IFERROR(VLOOKUP(入力項目!$S$16,子育て関連マスタ!$I$26:$M$28,4,FALSE),0),
AND(P450&gt;=19,P450&lt;=20,入力項目!$S$16="高専"),IFERROR(VLOOKUP(入力項目!$S$16,子育て関連マスタ!$I$26:$M$28,4,FALSE),0),
AND(P450&gt;=19,P450&lt;=20,入力項目!$S$16&lt;&gt;"高専"),IFERROR(VLOOKUP(入力項目!$S$17,子育て関連マスタ!$I$32:$M$37,4,FALSE),0),
AND(P450&gt;=21,P450&lt;=22,入力項目!$S$16="高専"),IFERROR(VLOOKUP(入力項目!$S$17,子育て関連マスタ!$I$32:$M$34,4,FALSE),0),
AND(P450&gt;=21,P450&lt;=22,入力項目!$S$16&lt;&gt;"高専"),IFERROR(VLOOKUP(入力項目!$S$17,子育て関連マスタ!$I$32:$M$34,4,FALSE),0),
P450&gt;=23,0
) +
IF($D450=4,
  IFERROR(_xlfn.IFS(
  P450&lt;=入力項目!$S$11,0,
  AND(P450=入力項目!$S$11),IFERROR(VLOOKUP(入力項目!$S$12,子育て関連マスタ!$I$4:$M$5,2,FALSE),0),
  AND(P450=4),IFERROR(VLOOKUP(入力項目!$S$13,子育て関連マスタ!$I$9:$M$12,2,FALSE),0),
  AND(P450=7),IFERROR(VLOOKUP(入力項目!$S$14,子育て関連マスタ!$I$16:$M$17,2,FALSE),0),
  AND(P450=13),IFERROR(VLOOKUP(入力項目!$S$15,子育て関連マスタ!$I$21:$M$22,2,FALSE),0),
  AND(P450=16),IFERROR(VLOOKUP(入力項目!$S$16,子育て関連マスタ!$I$26:$M$28,2,FALSE),0),
  AND(P450=19,入力項目!$S$16&lt;&gt;"高専"),IFERROR(VLOOKUP(入力項目!$S$17,子育て関連マスタ!$I$32:$M$37,2,FALSE),0),
  AND(P450=21,入力項目!$S$16="高専"),IFERROR(VLOOKUP(入力項目!$S$17,子育て関連マスタ!$I$32:$M$37,2,FALSE),0),
  P450&gt;=22,0
  ),0),0
) +
IF(AND(P450&gt;=1,P450&lt;=15),IF($D450=入力項目!$S$8,入力項目!$S$3,0),0) +
IF(AND(P450&gt;=1,P450&lt;=15),IF($D450=5,入力項目!$S$4,0),0) +
IF(AND(P450&gt;=1,P450&lt;=15),IF($D450=12,入力項目!$S$5,0),0) +
IF(AND(入力項目!$S$7=$A450,入力項目!$S$8=$D450),子育て関連マスタ!$C$14,0) +
IFERROR(IF(AND(YEAR(EDATE(DATE(入力項目!$S$7,入力項目!$S$8,1),1))=$A450,MONTH(EDATE(DATE(入力項目!$S$7,入力項目!$S$8,1),1))=$D450),子育て関連マスタ!$C$15,0),0) +
IF(AND(OR(P450=3,P450=5,P450=7),$D450=11),子育て関連マスタ!$C$17,0) +
IF(AND(P450=20,$D450=1),子育て関連マスタ!$C$18,0) +
IF(AND(P450=20,$D450=1),
IFERROR(_xlfn.IFS(
入力項目!$S$10="男",子育て関連マスタ!$C$18,
入力項目!$S$10="女",子育て関連マスタ!$C$19
),0),0
) +
IF(AND(P450&gt;=入力項目!$S$18,P450&lt;=入力項目!$S$19),入力項目!$S$20,0) +
IF(AND(P450&gt;=入力項目!$S$21,P450&lt;=入力項目!$S$22),入力項目!$S$23,0) +
IF(AND(P450&gt;=入力項目!$S$24,P450&lt;=入力項目!$S$25),入力項目!$S$26,0)
)</f>
        <v>0</v>
      </c>
      <c r="AE450">
        <f ca="1">-(
_xlfn.IFS(
Q450&lt;=入力項目!$S$11,0,
AND(Q450&gt;=入力項目!$S$11+1,Q450&lt;=3),IFERROR(VLOOKUP(入力項目!$S$12,子育て関連マスタ!$I$4:$M$5,4,FALSE),0),
AND(Q450&gt;=4,Q450&lt;=6),IFERROR(VLOOKUP(入力項目!$S$13,子育て関連マスタ!$I$9:$M$12,4,FALSE),0),
AND(Q450&gt;=7,Q450&lt;=12),IFERROR(VLOOKUP(入力項目!$S$14,子育て関連マスタ!$I$16:$M$17,4,FALSE),0),
AND(Q450&gt;=13,Q450&lt;=15),IFERROR(VLOOKUP(入力項目!$S$15,子育て関連マスタ!$I$21:$M$22,4,FALSE),0),
AND(Q450&gt;=16,Q450&lt;=18),IFERROR(VLOOKUP(入力項目!$S$16,子育て関連マスタ!$I$26:$M$28,4,FALSE),0),
AND(Q450&gt;=19,Q450&lt;=20,入力項目!$S$16="高専"),IFERROR(VLOOKUP(入力項目!$S$16,子育て関連マスタ!$I$26:$M$28,4,FALSE),0),
AND(Q450&gt;=19,Q450&lt;=20,入力項目!$S$16&lt;&gt;"高専"),IFERROR(VLOOKUP(入力項目!$S$17,子育て関連マスタ!$I$32:$M$37,4,FALSE),0),
AND(Q450&gt;=21,Q450&lt;=22,入力項目!$S$16="高専"),IFERROR(VLOOKUP(入力項目!$S$17,子育て関連マスタ!$I$32:$M$34,4,FALSE),0),
AND(Q450&gt;=21,Q450&lt;=22,入力項目!$S$16&lt;&gt;"高専"),IFERROR(VLOOKUP(入力項目!$S$17,子育て関連マスタ!$I$32:$M$34,4,FALSE),0),
Q450&gt;=23,0
) +
IF($D450=4,
  IFERROR(_xlfn.IFS(
  Q450&lt;=入力項目!$S$11,0,
  AND(Q450=入力項目!$S$11),IFERROR(VLOOKUP(入力項目!$S$12,子育て関連マスタ!$I$4:$M$5,2,FALSE),0),
  AND(Q450=4),IFERROR(VLOOKUP(入力項目!$S$13,子育て関連マスタ!$I$9:$M$12,2,FALSE),0),
  AND(Q450=7),IFERROR(VLOOKUP(入力項目!$S$14,子育て関連マスタ!$I$16:$M$17,2,FALSE),0),
  AND(Q450=13),IFERROR(VLOOKUP(入力項目!$S$15,子育て関連マスタ!$I$21:$M$22,2,FALSE),0),
  AND(Q450=16),IFERROR(VLOOKUP(入力項目!$S$16,子育て関連マスタ!$I$26:$M$28,2,FALSE),0),
  AND(Q450=19,入力項目!$S$16&lt;&gt;"高専"),IFERROR(VLOOKUP(入力項目!$S$17,子育て関連マスタ!$I$32:$M$37,2,FALSE),0),
  AND(Q450=21,入力項目!$S$16="高専"),IFERROR(VLOOKUP(入力項目!$S$17,子育て関連マスタ!$I$32:$M$37,2,FALSE),0),
  Q450&gt;=22,0
  ),0),0
) +
IF(AND(Q450&gt;=1,Q450&lt;=15),IF($D450=入力項目!$S$8,入力項目!$S$3,0),0) +
IF(AND(Q450&gt;=1,Q450&lt;=15),IF($D450=5,入力項目!$S$4,0),0) +
IF(AND(Q450&gt;=1,Q450&lt;=15),IF($D450=12,入力項目!$S$5,0),0) +
IF(AND(入力項目!$S$7=$A450,入力項目!$S$8=$D450),子育て関連マスタ!$C$14,0) +
IFERROR(IF(AND(YEAR(EDATE(DATE(入力項目!$S$7,入力項目!$S$8,1),1))=$A450,MONTH(EDATE(DATE(入力項目!$S$7,入力項目!$S$8,1),1))=$D450),子育て関連マスタ!$C$15,0),0) +
IF(AND(OR(Q450=3,Q450=5,Q450=7),$D450=11),子育て関連マスタ!$C$17,0) +
IF(AND(Q450=20,$D450=1),子育て関連マスタ!$C$18,0) +
IF(AND(Q450=20,$D450=1),
IFERROR(_xlfn.IFS(
入力項目!$S$10="男",子育て関連マスタ!$C$18,
入力項目!$S$10="女",子育て関連マスタ!$C$19
),0),0
) +
IF(AND(Q450&gt;=入力項目!$S$18,Q450&lt;=入力項目!$S$19),入力項目!$S$20,0) +
IF(AND(Q450&gt;=入力項目!$S$21,Q450&lt;=入力項目!$S$22),入力項目!$S$23,0) +
IF(AND(Q450&gt;=入力項目!$S$24,Q450&lt;=入力項目!$S$25),入力項目!$S$26,0)
)</f>
        <v>0</v>
      </c>
      <c r="AF450">
        <f ca="1">-(
_xlfn.IFS(
R450&lt;=入力項目!$S$11,0,
AND(R450&gt;=入力項目!$S$11+1,R450&lt;=3),IFERROR(VLOOKUP(入力項目!$S$12,子育て関連マスタ!$I$4:$M$5,4,FALSE),0),
AND(R450&gt;=4,R450&lt;=6),IFERROR(VLOOKUP(入力項目!$S$13,子育て関連マスタ!$I$9:$M$12,4,FALSE),0),
AND(R450&gt;=7,R450&lt;=12),IFERROR(VLOOKUP(入力項目!$S$14,子育て関連マスタ!$I$16:$M$17,4,FALSE),0),
AND(R450&gt;=13,R450&lt;=15),IFERROR(VLOOKUP(入力項目!$S$15,子育て関連マスタ!$I$21:$M$22,4,FALSE),0),
AND(R450&gt;=16,R450&lt;=18),IFERROR(VLOOKUP(入力項目!$S$16,子育て関連マスタ!$I$26:$M$28,4,FALSE),0),
AND(R450&gt;=19,R450&lt;=20,入力項目!$S$16="高専"),IFERROR(VLOOKUP(入力項目!$S$16,子育て関連マスタ!$I$26:$M$28,4,FALSE),0),
AND(R450&gt;=19,R450&lt;=20,入力項目!$S$16&lt;&gt;"高専"),IFERROR(VLOOKUP(入力項目!$S$17,子育て関連マスタ!$I$32:$M$37,4,FALSE),0),
AND(R450&gt;=21,R450&lt;=22,入力項目!$S$16="高専"),IFERROR(VLOOKUP(入力項目!$S$17,子育て関連マスタ!$I$32:$M$34,4,FALSE),0),
AND(R450&gt;=21,R450&lt;=22,入力項目!$S$16&lt;&gt;"高専"),IFERROR(VLOOKUP(入力項目!$S$17,子育て関連マスタ!$I$32:$M$34,4,FALSE),0),
R450&gt;=23,0
) +
IF($D450=4,
  IFERROR(_xlfn.IFS(
  R450&lt;=入力項目!$S$11,0,
  AND(R450=入力項目!$S$11),IFERROR(VLOOKUP(入力項目!$S$12,子育て関連マスタ!$I$4:$M$5,2,FALSE),0),
  AND(R450=4),IFERROR(VLOOKUP(入力項目!$S$13,子育て関連マスタ!$I$9:$M$12,2,FALSE),0),
  AND(R450=7),IFERROR(VLOOKUP(入力項目!$S$14,子育て関連マスタ!$I$16:$M$17,2,FALSE),0),
  AND(R450=13),IFERROR(VLOOKUP(入力項目!$S$15,子育て関連マスタ!$I$21:$M$22,2,FALSE),0),
  AND(R450=16),IFERROR(VLOOKUP(入力項目!$S$16,子育て関連マスタ!$I$26:$M$28,2,FALSE),0),
  AND(R450=19,入力項目!$S$16&lt;&gt;"高専"),IFERROR(VLOOKUP(入力項目!$S$17,子育て関連マスタ!$I$32:$M$37,2,FALSE),0),
  AND(R450=21,入力項目!$S$16="高専"),IFERROR(VLOOKUP(入力項目!$S$17,子育て関連マスタ!$I$32:$M$37,2,FALSE),0),
  R450&gt;=22,0
  ),0),0
) +
IF(AND(R450&gt;=1,R450&lt;=15),IF($D450=入力項目!$S$8,入力項目!$S$3,0),0) +
IF(AND(R450&gt;=1,R450&lt;=15),IF($D450=5,入力項目!$S$4,0),0) +
IF(AND(R450&gt;=1,R450&lt;=15),IF($D450=12,入力項目!$S$5,0),0) +
IF(AND(入力項目!$S$7=$A450,入力項目!$S$8=$D450),子育て関連マスタ!$C$14,0) +
IFERROR(IF(AND(YEAR(EDATE(DATE(入力項目!$S$7,入力項目!$S$8,1),1))=$A450,MONTH(EDATE(DATE(入力項目!$S$7,入力項目!$S$8,1),1))=$D450),子育て関連マスタ!$C$15,0),0) +
IF(AND(OR(R450=3,R450=5,R450=7),$D450=11),子育て関連マスタ!$C$17,0) +
IF(AND(R450=20,$D450=1),子育て関連マスタ!$C$18,0) +
IF(AND(R450=20,$D450=1),
IFERROR(_xlfn.IFS(
入力項目!$S$10="男",子育て関連マスタ!$C$18,
入力項目!$S$10="女",子育て関連マスタ!$C$19
),0),0
) +
IF(AND(R450&gt;=入力項目!$S$18,R450&lt;=入力項目!$S$19),入力項目!$S$20,0) +
IF(AND(R450&gt;=入力項目!$S$21,R450&lt;=入力項目!$S$22),入力項目!$S$23,0) +
IF(AND(R450&gt;=入力項目!$S$24,R450&lt;=入力項目!$S$25),入力項目!$S$26,0)
)</f>
        <v>0</v>
      </c>
      <c r="AG450">
        <f ca="1">-(
_xlfn.IFS(
S450&lt;=入力項目!$S$11,0,
AND(S450&gt;=入力項目!$S$11+1,S450&lt;=3),IFERROR(VLOOKUP(入力項目!$S$12,子育て関連マスタ!$I$4:$M$5,4,FALSE),0),
AND(S450&gt;=4,S450&lt;=6),IFERROR(VLOOKUP(入力項目!$S$13,子育て関連マスタ!$I$9:$M$12,4,FALSE),0),
AND(S450&gt;=7,S450&lt;=12),IFERROR(VLOOKUP(入力項目!$S$14,子育て関連マスタ!$I$16:$M$17,4,FALSE),0),
AND(S450&gt;=13,S450&lt;=15),IFERROR(VLOOKUP(入力項目!$S$15,子育て関連マスタ!$I$21:$M$22,4,FALSE),0),
AND(S450&gt;=16,S450&lt;=18),IFERROR(VLOOKUP(入力項目!$S$16,子育て関連マスタ!$I$26:$M$28,4,FALSE),0),
AND(S450&gt;=19,S450&lt;=20,入力項目!$S$16="高専"),IFERROR(VLOOKUP(入力項目!$S$16,子育て関連マスタ!$I$26:$M$28,4,FALSE),0),
AND(S450&gt;=19,S450&lt;=20,入力項目!$S$16&lt;&gt;"高専"),IFERROR(VLOOKUP(入力項目!$S$17,子育て関連マスタ!$I$32:$M$37,4,FALSE),0),
AND(S450&gt;=21,S450&lt;=22,入力項目!$S$16="高専"),IFERROR(VLOOKUP(入力項目!$S$17,子育て関連マスタ!$I$32:$M$34,4,FALSE),0),
AND(S450&gt;=21,S450&lt;=22,入力項目!$S$16&lt;&gt;"高専"),IFERROR(VLOOKUP(入力項目!$S$17,子育て関連マスタ!$I$32:$M$34,4,FALSE),0),
S450&gt;=23,0
) +
IF($D450=4,
  IFERROR(_xlfn.IFS(
  S450&lt;=入力項目!$S$11,0,
  AND(S450=入力項目!$S$11),IFERROR(VLOOKUP(入力項目!$S$12,子育て関連マスタ!$I$4:$M$5,2,FALSE),0),
  AND(S450=4),IFERROR(VLOOKUP(入力項目!$S$13,子育て関連マスタ!$I$9:$M$12,2,FALSE),0),
  AND(S450=7),IFERROR(VLOOKUP(入力項目!$S$14,子育て関連マスタ!$I$16:$M$17,2,FALSE),0),
  AND(S450=13),IFERROR(VLOOKUP(入力項目!$S$15,子育て関連マスタ!$I$21:$M$22,2,FALSE),0),
  AND(S450=16),IFERROR(VLOOKUP(入力項目!$S$16,子育て関連マスタ!$I$26:$M$28,2,FALSE),0),
  AND(S450=19,入力項目!$S$16&lt;&gt;"高専"),IFERROR(VLOOKUP(入力項目!$S$17,子育て関連マスタ!$I$32:$M$37,2,FALSE),0),
  AND(S450=21,入力項目!$S$16="高専"),IFERROR(VLOOKUP(入力項目!$S$17,子育て関連マスタ!$I$32:$M$37,2,FALSE),0),
  S450&gt;=22,0
  ),0),0
) +
IF(AND(S450&gt;=1,S450&lt;=15),IF($D450=入力項目!$S$8,入力項目!$S$3,0),0) +
IF(AND(S450&gt;=1,S450&lt;=15),IF($D450=5,入力項目!$S$4,0),0) +
IF(AND(S450&gt;=1,S450&lt;=15),IF($D450=12,入力項目!$S$5,0),0) +
IF(AND(入力項目!$S$7=$A450,入力項目!$S$8=$D450),子育て関連マスタ!$C$14,0) +
IFERROR(IF(AND(YEAR(EDATE(DATE(入力項目!$S$7,入力項目!$S$8,1),1))=$A450,MONTH(EDATE(DATE(入力項目!$S$7,入力項目!$S$8,1),1))=$D450),子育て関連マスタ!$C$15,0),0) +
IF(AND(OR(S450=3,S450=5,S450=7),$D450=11),子育て関連マスタ!$C$17,0) +
IF(AND(S450=20,$D450=1),子育て関連マスタ!$C$18,0) +
IF(AND(S450=20,$D450=1),
IFERROR(_xlfn.IFS(
入力項目!$S$10="男",子育て関連マスタ!$C$18,
入力項目!$S$10="女",子育て関連マスタ!$C$19
),0),0
) +
IF(AND(S450&gt;=入力項目!$S$18,S450&lt;=入力項目!$S$19),入力項目!$S$20,0) +
IF(AND(S450&gt;=入力項目!$S$21,S450&lt;=入力項目!$S$22),入力項目!$S$23,0) +
IF(AND(S450&gt;=入力項目!$S$24,S450&lt;=入力項目!$S$25),入力項目!$S$26,0)
)</f>
        <v>0</v>
      </c>
      <c r="AH450">
        <f ca="1">-(
_xlfn.IFS(
T450&lt;=入力項目!$S$11,0,
AND(T450&gt;=入力項目!$S$11+1,T450&lt;=3),IFERROR(VLOOKUP(入力項目!$S$12,子育て関連マスタ!$I$4:$M$5,4,FALSE),0),
AND(T450&gt;=4,T450&lt;=6),IFERROR(VLOOKUP(入力項目!$S$13,子育て関連マスタ!$I$9:$M$12,4,FALSE),0),
AND(T450&gt;=7,T450&lt;=12),IFERROR(VLOOKUP(入力項目!$S$14,子育て関連マスタ!$I$16:$M$17,4,FALSE),0),
AND(T450&gt;=13,T450&lt;=15),IFERROR(VLOOKUP(入力項目!$S$15,子育て関連マスタ!$I$21:$M$22,4,FALSE),0),
AND(T450&gt;=16,T450&lt;=18),IFERROR(VLOOKUP(入力項目!$S$16,子育て関連マスタ!$I$26:$M$28,4,FALSE),0),
AND(T450&gt;=19,T450&lt;=20,入力項目!$S$16="高専"),IFERROR(VLOOKUP(入力項目!$S$16,子育て関連マスタ!$I$26:$M$28,4,FALSE),0),
AND(T450&gt;=19,T450&lt;=20,入力項目!$S$16&lt;&gt;"高専"),IFERROR(VLOOKUP(入力項目!$S$17,子育て関連マスタ!$I$32:$M$37,4,FALSE),0),
AND(T450&gt;=21,T450&lt;=22,入力項目!$S$16="高専"),IFERROR(VLOOKUP(入力項目!$S$17,子育て関連マスタ!$I$32:$M$34,4,FALSE),0),
AND(T450&gt;=21,T450&lt;=22,入力項目!$S$16&lt;&gt;"高専"),IFERROR(VLOOKUP(入力項目!$S$17,子育て関連マスタ!$I$32:$M$34,4,FALSE),0),
T450&gt;=23,0
) +
IF($D450=4,
  IFERROR(_xlfn.IFS(
  T450&lt;=入力項目!$S$11,0,
  AND(T450=入力項目!$S$11),IFERROR(VLOOKUP(入力項目!$S$12,子育て関連マスタ!$I$4:$M$5,2,FALSE),0),
  AND(T450=4),IFERROR(VLOOKUP(入力項目!$S$13,子育て関連マスタ!$I$9:$M$12,2,FALSE),0),
  AND(T450=7),IFERROR(VLOOKUP(入力項目!$S$14,子育て関連マスタ!$I$16:$M$17,2,FALSE),0),
  AND(T450=13),IFERROR(VLOOKUP(入力項目!$S$15,子育て関連マスタ!$I$21:$M$22,2,FALSE),0),
  AND(T450=16),IFERROR(VLOOKUP(入力項目!$S$16,子育て関連マスタ!$I$26:$M$28,2,FALSE),0),
  AND(T450=19,入力項目!$S$16&lt;&gt;"高専"),IFERROR(VLOOKUP(入力項目!$S$17,子育て関連マスタ!$I$32:$M$37,2,FALSE),0),
  AND(T450=21,入力項目!$S$16="高専"),IFERROR(VLOOKUP(入力項目!$S$17,子育て関連マスタ!$I$32:$M$37,2,FALSE),0),
  T450&gt;=22,0
  ),0),0
) +
IF(AND(T450&gt;=1,T450&lt;=15),IF($D450=入力項目!$S$8,入力項目!$S$3,0),0) +
IF(AND(T450&gt;=1,T450&lt;=15),IF($D450=5,入力項目!$S$4,0),0) +
IF(AND(T450&gt;=1,T450&lt;=15),IF($D450=12,入力項目!$S$5,0),0) +
IF(AND(入力項目!$S$7=$A450,入力項目!$S$8=$D450),子育て関連マスタ!$C$14,0) +
IFERROR(IF(AND(YEAR(EDATE(DATE(入力項目!$S$7,入力項目!$S$8,1),1))=$A450,MONTH(EDATE(DATE(入力項目!$S$7,入力項目!$S$8,1),1))=$D450),子育て関連マスタ!$C$15,0),0) +
IF(AND(OR(T450=3,T450=5,T450=7),$D450=11),子育て関連マスタ!$C$17,0) +
IF(AND(T450=20,$D450=1),子育て関連マスタ!$C$18,0) +
IF(AND(T450=20,$D450=1),
IFERROR(_xlfn.IFS(
入力項目!$S$10="男",子育て関連マスタ!$C$18,
入力項目!$S$10="女",子育て関連マスタ!$C$19
),0),0
) +
IF(AND(T450&gt;=入力項目!$S$18,T450&lt;=入力項目!$S$19),入力項目!$S$20,0) +
IF(AND(T450&gt;=入力項目!$S$21,T450&lt;=入力項目!$S$22),入力項目!$S$23,0) +
IF(AND(T450&gt;=入力項目!$S$24,T450&lt;=入力項目!$S$25),入力項目!$S$26,0)
)</f>
        <v>0</v>
      </c>
      <c r="AI450">
        <f ca="1">-(
_xlfn.IFS(
U450&lt;=入力項目!$S$11,0,
AND(U450&gt;=入力項目!$S$11+1,U450&lt;=3),IFERROR(VLOOKUP(入力項目!$S$12,子育て関連マスタ!$I$4:$M$5,4,FALSE),0),
AND(U450&gt;=4,U450&lt;=6),IFERROR(VLOOKUP(入力項目!$S$13,子育て関連マスタ!$I$9:$M$12,4,FALSE),0),
AND(U450&gt;=7,U450&lt;=12),IFERROR(VLOOKUP(入力項目!$S$14,子育て関連マスタ!$I$16:$M$17,4,FALSE),0),
AND(U450&gt;=13,U450&lt;=15),IFERROR(VLOOKUP(入力項目!$S$15,子育て関連マスタ!$I$21:$M$22,4,FALSE),0),
AND(U450&gt;=16,U450&lt;=18),IFERROR(VLOOKUP(入力項目!$S$16,子育て関連マスタ!$I$26:$M$28,4,FALSE),0),
AND(U450&gt;=19,U450&lt;=20,入力項目!$S$16="高専"),IFERROR(VLOOKUP(入力項目!$S$16,子育て関連マスタ!$I$26:$M$28,4,FALSE),0),
AND(U450&gt;=19,U450&lt;=20,入力項目!$S$16&lt;&gt;"高専"),IFERROR(VLOOKUP(入力項目!$S$17,子育て関連マスタ!$I$32:$M$37,4,FALSE),0),
AND(U450&gt;=21,U450&lt;=22,入力項目!$S$16="高専"),IFERROR(VLOOKUP(入力項目!$S$17,子育て関連マスタ!$I$32:$M$34,4,FALSE),0),
AND(U450&gt;=21,U450&lt;=22,入力項目!$S$16&lt;&gt;"高専"),IFERROR(VLOOKUP(入力項目!$S$17,子育て関連マスタ!$I$32:$M$34,4,FALSE),0),
U450&gt;=23,0
) +
IF($D450=4,
  IFERROR(_xlfn.IFS(
  U450&lt;=入力項目!$S$11,0,
  AND(U450=入力項目!$S$11),IFERROR(VLOOKUP(入力項目!$S$12,子育て関連マスタ!$I$4:$M$5,2,FALSE),0),
  AND(U450=4),IFERROR(VLOOKUP(入力項目!$S$13,子育て関連マスタ!$I$9:$M$12,2,FALSE),0),
  AND(U450=7),IFERROR(VLOOKUP(入力項目!$S$14,子育て関連マスタ!$I$16:$M$17,2,FALSE),0),
  AND(U450=13),IFERROR(VLOOKUP(入力項目!$S$15,子育て関連マスタ!$I$21:$M$22,2,FALSE),0),
  AND(U450=16),IFERROR(VLOOKUP(入力項目!$S$16,子育て関連マスタ!$I$26:$M$28,2,FALSE),0),
  AND(U450=19,入力項目!$S$16&lt;&gt;"高専"),IFERROR(VLOOKUP(入力項目!$S$17,子育て関連マスタ!$I$32:$M$37,2,FALSE),0),
  AND(U450=21,入力項目!$S$16="高専"),IFERROR(VLOOKUP(入力項目!$S$17,子育て関連マスタ!$I$32:$M$37,2,FALSE),0),
  U450&gt;=22,0
  ),0),0
) +
IF(AND(U450&gt;=1,U450&lt;=15),IF($D450=入力項目!$S$8,入力項目!$S$3,0),0) +
IF(AND(U450&gt;=1,U450&lt;=15),IF($D450=5,入力項目!$S$4,0),0) +
IF(AND(U450&gt;=1,U450&lt;=15),IF($D450=12,入力項目!$S$5,0),0) +
IF(AND(入力項目!$S$7=$A450,入力項目!$S$8=$D450),子育て関連マスタ!$C$14,0) +
IFERROR(IF(AND(YEAR(EDATE(DATE(入力項目!$S$7,入力項目!$S$8,1),1))=$A450,MONTH(EDATE(DATE(入力項目!$S$7,入力項目!$S$8,1),1))=$D450),子育て関連マスタ!$C$15,0),0) +
IF(AND(OR(U450=3,U450=5,U450=7),$D450=11),子育て関連マスタ!$C$17,0) +
IF(AND(U450=20,$D450=1),子育て関連マスタ!$C$18,0) +
IF(AND(U450=20,$D450=1),
IFERROR(_xlfn.IFS(
入力項目!$S$10="男",子育て関連マスタ!$C$18,
入力項目!$S$10="女",子育て関連マスタ!$C$19
),0),0
) +
IF(AND(U450&gt;=入力項目!$S$18,U450&lt;=入力項目!$S$19),入力項目!$S$20,0) +
IF(AND(U450&gt;=入力項目!$S$21,U450&lt;=入力項目!$S$22),入力項目!$S$23,0) +
IF(AND(U450&gt;=入力項目!$S$24,U450&lt;=入力項目!$S$25),入力項目!$S$26,0)
)</f>
        <v>0</v>
      </c>
      <c r="AJ450" s="10">
        <f ca="1">-VLOOKUP($D450,月別収支!$A$2:$H$13,7,FALSE)</f>
        <v>-20000</v>
      </c>
    </row>
    <row r="451" spans="1:36" x14ac:dyDescent="0.4">
      <c r="A451">
        <f t="shared" ca="1" si="122"/>
        <v>2062</v>
      </c>
      <c r="B451">
        <f t="shared" ca="1" si="112"/>
        <v>2061</v>
      </c>
      <c r="C451">
        <f t="shared" ca="1" si="113"/>
        <v>38</v>
      </c>
      <c r="D451">
        <f t="shared" ca="1" si="123"/>
        <v>1</v>
      </c>
      <c r="E451" t="str">
        <f t="shared" ca="1" si="107"/>
        <v>2062年1月</v>
      </c>
      <c r="F451">
        <f ca="1">IF(OR(入力項目!$N$5&lt;$A451,AND(入力項目!$N$5=$A451,入力項目!$N$6&lt;$D451)),IF(F450=0,1,IF(G451=12,F450+1,F450)),0)</f>
        <v>37</v>
      </c>
      <c r="G451">
        <f ca="1">IF(OR(入力項目!$N$5&lt;$A451,AND(入力項目!$N$5=$A451,入力項目!$N$6&lt;$D451)),IF(G450=12,1,G450+1),0)</f>
        <v>3</v>
      </c>
      <c r="H451" t="str">
        <f t="shared" ca="1" si="108"/>
        <v>37_3</v>
      </c>
      <c r="I451">
        <f ca="1">IF(
  IFERROR(AND($C451&gt;0,MOD($C451,入力項目!$N$22)=0,$D451=入力項目!$N$23), FALSE),
  1,
  IF(
    AND(I450&gt;0,J450=12),
    IF(I450=入力項目!$N$28, 0, I450+1),
    I450
  )
)</f>
        <v>3</v>
      </c>
      <c r="J451">
        <f ca="1">IF($D451=入力項目!$N$23,1,IFERROR(J450+1,1))</f>
        <v>8</v>
      </c>
      <c r="K451" t="str">
        <f t="shared" ca="1" si="109"/>
        <v>3_8</v>
      </c>
      <c r="L451">
        <f ca="1">L450+IF(入力項目!$D$4=$D451,1,0)</f>
        <v>66</v>
      </c>
      <c r="M451" t="str">
        <f t="shared" ca="1" si="110"/>
        <v>66歳</v>
      </c>
      <c r="N451">
        <f t="shared" ca="1" si="114"/>
        <v>67</v>
      </c>
      <c r="O451" t="str">
        <f t="shared" ca="1" si="111"/>
        <v>67歳</v>
      </c>
      <c r="P451">
        <f t="shared" ca="1" si="115"/>
        <v>41</v>
      </c>
      <c r="Q451">
        <f t="shared" ca="1" si="116"/>
        <v>39</v>
      </c>
      <c r="R451">
        <f t="shared" ca="1" si="117"/>
        <v>2062</v>
      </c>
      <c r="S451">
        <f t="shared" ca="1" si="118"/>
        <v>2062</v>
      </c>
      <c r="T451">
        <f t="shared" ca="1" si="119"/>
        <v>2062</v>
      </c>
      <c r="U451">
        <f t="shared" ca="1" si="120"/>
        <v>2062</v>
      </c>
      <c r="V451" s="10">
        <f t="shared" ca="1" si="121"/>
        <v>60949925</v>
      </c>
      <c r="W451" s="10">
        <f ca="1">IF($L451&lt;その他マスタ!$B$1,VLOOKUP($D451,月別収支!$A$2:$H$13,2,FALSE),その他マスタ!$B$3)+IF(AND($L451=その他マスタ!$B$1,入力項目!$I$9="あり",$D451=入力項目!$D$4),その他マスタ!$B$2,0)</f>
        <v>150000</v>
      </c>
      <c r="X451" s="10">
        <f ca="1">-IF(入力項目!$K$5=TRUE,
IF($F451+$G451&lt;3,VLOOKUP($D451,月別収支!$A$2:$H$13,8,FALSE),0)+IFERROR(VLOOKUP($H451,住宅ローン計算!C:P,13,FALSE),0)+IF($F451&gt;1,IF(OR($G451=3,$G451=6,$G451=9,$G451=12),ROUNDUP(入力項目!$N$18/4,0),0),0),
VLOOKUP($D451,月別収支!$A$2:$H$13,8,FALSE))</f>
        <v>-37500</v>
      </c>
      <c r="Y451" s="10">
        <f ca="1">-VLOOKUP($D451,月別収支!$A$2:$H$13,3,FALSE)</f>
        <v>-75000</v>
      </c>
      <c r="Z451" s="10">
        <f ca="1">-VLOOKUP($D451,月別収支!$A$2:$H$13,4,FALSE)</f>
        <v>-27000</v>
      </c>
      <c r="AA451" s="10">
        <f ca="1">-VLOOKUP($D451,月別収支!$A$2:$H$13,6,FALSE)</f>
        <v>-10000</v>
      </c>
      <c r="AB451" s="10">
        <f ca="1">-(
VLOOKUP($D451,月別収支!$A$2:$H$13,5,FALSE)+IF(AND(入力項目!$I$27&lt;=$A451,ISEVEN($A451-入力項目!$I$27),入力項目!$I$28=$D451),入力項目!$I$26,0)
+IF(入力項目!$K$26=TRUE,
IFERROR(VLOOKUP($K451,マイカーローン計算!C:P,13,FALSE),0),
IFERROR(
  IF(AND($C451&gt;0,MOD($C451,入力項目!$N$22)=0,$D451=入力項目!$N$23),入力項目!$N$24,0),
 0
)
)
)</f>
        <v>-20000</v>
      </c>
      <c r="AC451" s="10">
        <f ca="1">-IF($A451&lt;入力項目!$N$33,入力項目!$N$35,IF(AND($A451=入力項目!$N$33,$D451&lt;=入力項目!$N$34),入力項目!$N$35,0))</f>
        <v>0</v>
      </c>
      <c r="AD451">
        <f ca="1">-(
_xlfn.IFS(
P451&lt;=入力項目!$S$11,0,
AND(P451&gt;=入力項目!$S$11+1,P451&lt;=3),IFERROR(VLOOKUP(入力項目!$S$12,子育て関連マスタ!$I$4:$M$5,4,FALSE),0),
AND(P451&gt;=4,P451&lt;=6),IFERROR(VLOOKUP(入力項目!$S$13,子育て関連マスタ!$I$9:$M$12,4,FALSE),0),
AND(P451&gt;=7,P451&lt;=12),IFERROR(VLOOKUP(入力項目!$S$14,子育て関連マスタ!$I$16:$M$17,4,FALSE),0),
AND(P451&gt;=13,P451&lt;=15),IFERROR(VLOOKUP(入力項目!$S$15,子育て関連マスタ!$I$21:$M$22,4,FALSE),0),
AND(P451&gt;=16,P451&lt;=18),IFERROR(VLOOKUP(入力項目!$S$16,子育て関連マスタ!$I$26:$M$28,4,FALSE),0),
AND(P451&gt;=19,P451&lt;=20,入力項目!$S$16="高専"),IFERROR(VLOOKUP(入力項目!$S$16,子育て関連マスタ!$I$26:$M$28,4,FALSE),0),
AND(P451&gt;=19,P451&lt;=20,入力項目!$S$16&lt;&gt;"高専"),IFERROR(VLOOKUP(入力項目!$S$17,子育て関連マスタ!$I$32:$M$37,4,FALSE),0),
AND(P451&gt;=21,P451&lt;=22,入力項目!$S$16="高専"),IFERROR(VLOOKUP(入力項目!$S$17,子育て関連マスタ!$I$32:$M$34,4,FALSE),0),
AND(P451&gt;=21,P451&lt;=22,入力項目!$S$16&lt;&gt;"高専"),IFERROR(VLOOKUP(入力項目!$S$17,子育て関連マスタ!$I$32:$M$34,4,FALSE),0),
P451&gt;=23,0
) +
IF($D451=4,
  IFERROR(_xlfn.IFS(
  P451&lt;=入力項目!$S$11,0,
  AND(P451=入力項目!$S$11),IFERROR(VLOOKUP(入力項目!$S$12,子育て関連マスタ!$I$4:$M$5,2,FALSE),0),
  AND(P451=4),IFERROR(VLOOKUP(入力項目!$S$13,子育て関連マスタ!$I$9:$M$12,2,FALSE),0),
  AND(P451=7),IFERROR(VLOOKUP(入力項目!$S$14,子育て関連マスタ!$I$16:$M$17,2,FALSE),0),
  AND(P451=13),IFERROR(VLOOKUP(入力項目!$S$15,子育て関連マスタ!$I$21:$M$22,2,FALSE),0),
  AND(P451=16),IFERROR(VLOOKUP(入力項目!$S$16,子育て関連マスタ!$I$26:$M$28,2,FALSE),0),
  AND(P451=19,入力項目!$S$16&lt;&gt;"高専"),IFERROR(VLOOKUP(入力項目!$S$17,子育て関連マスタ!$I$32:$M$37,2,FALSE),0),
  AND(P451=21,入力項目!$S$16="高専"),IFERROR(VLOOKUP(入力項目!$S$17,子育て関連マスタ!$I$32:$M$37,2,FALSE),0),
  P451&gt;=22,0
  ),0),0
) +
IF(AND(P451&gt;=1,P451&lt;=15),IF($D451=入力項目!$S$8,入力項目!$S$3,0),0) +
IF(AND(P451&gt;=1,P451&lt;=15),IF($D451=5,入力項目!$S$4,0),0) +
IF(AND(P451&gt;=1,P451&lt;=15),IF($D451=12,入力項目!$S$5,0),0) +
IF(AND(入力項目!$S$7=$A451,入力項目!$S$8=$D451),子育て関連マスタ!$C$14,0) +
IFERROR(IF(AND(YEAR(EDATE(DATE(入力項目!$S$7,入力項目!$S$8,1),1))=$A451,MONTH(EDATE(DATE(入力項目!$S$7,入力項目!$S$8,1),1))=$D451),子育て関連マスタ!$C$15,0),0) +
IF(AND(OR(P451=3,P451=5,P451=7),$D451=11),子育て関連マスタ!$C$17,0) +
IF(AND(P451=20,$D451=1),子育て関連マスタ!$C$18,0) +
IF(AND(P451=20,$D451=1),
IFERROR(_xlfn.IFS(
入力項目!$S$10="男",子育て関連マスタ!$C$18,
入力項目!$S$10="女",子育て関連マスタ!$C$19
),0),0
) +
IF(AND(P451&gt;=入力項目!$S$18,P451&lt;=入力項目!$S$19),入力項目!$S$20,0) +
IF(AND(P451&gt;=入力項目!$S$21,P451&lt;=入力項目!$S$22),入力項目!$S$23,0) +
IF(AND(P451&gt;=入力項目!$S$24,P451&lt;=入力項目!$S$25),入力項目!$S$26,0)
)</f>
        <v>0</v>
      </c>
      <c r="AE451">
        <f ca="1">-(
_xlfn.IFS(
Q451&lt;=入力項目!$S$11,0,
AND(Q451&gt;=入力項目!$S$11+1,Q451&lt;=3),IFERROR(VLOOKUP(入力項目!$S$12,子育て関連マスタ!$I$4:$M$5,4,FALSE),0),
AND(Q451&gt;=4,Q451&lt;=6),IFERROR(VLOOKUP(入力項目!$S$13,子育て関連マスタ!$I$9:$M$12,4,FALSE),0),
AND(Q451&gt;=7,Q451&lt;=12),IFERROR(VLOOKUP(入力項目!$S$14,子育て関連マスタ!$I$16:$M$17,4,FALSE),0),
AND(Q451&gt;=13,Q451&lt;=15),IFERROR(VLOOKUP(入力項目!$S$15,子育て関連マスタ!$I$21:$M$22,4,FALSE),0),
AND(Q451&gt;=16,Q451&lt;=18),IFERROR(VLOOKUP(入力項目!$S$16,子育て関連マスタ!$I$26:$M$28,4,FALSE),0),
AND(Q451&gt;=19,Q451&lt;=20,入力項目!$S$16="高専"),IFERROR(VLOOKUP(入力項目!$S$16,子育て関連マスタ!$I$26:$M$28,4,FALSE),0),
AND(Q451&gt;=19,Q451&lt;=20,入力項目!$S$16&lt;&gt;"高専"),IFERROR(VLOOKUP(入力項目!$S$17,子育て関連マスタ!$I$32:$M$37,4,FALSE),0),
AND(Q451&gt;=21,Q451&lt;=22,入力項目!$S$16="高専"),IFERROR(VLOOKUP(入力項目!$S$17,子育て関連マスタ!$I$32:$M$34,4,FALSE),0),
AND(Q451&gt;=21,Q451&lt;=22,入力項目!$S$16&lt;&gt;"高専"),IFERROR(VLOOKUP(入力項目!$S$17,子育て関連マスタ!$I$32:$M$34,4,FALSE),0),
Q451&gt;=23,0
) +
IF($D451=4,
  IFERROR(_xlfn.IFS(
  Q451&lt;=入力項目!$S$11,0,
  AND(Q451=入力項目!$S$11),IFERROR(VLOOKUP(入力項目!$S$12,子育て関連マスタ!$I$4:$M$5,2,FALSE),0),
  AND(Q451=4),IFERROR(VLOOKUP(入力項目!$S$13,子育て関連マスタ!$I$9:$M$12,2,FALSE),0),
  AND(Q451=7),IFERROR(VLOOKUP(入力項目!$S$14,子育て関連マスタ!$I$16:$M$17,2,FALSE),0),
  AND(Q451=13),IFERROR(VLOOKUP(入力項目!$S$15,子育て関連マスタ!$I$21:$M$22,2,FALSE),0),
  AND(Q451=16),IFERROR(VLOOKUP(入力項目!$S$16,子育て関連マスタ!$I$26:$M$28,2,FALSE),0),
  AND(Q451=19,入力項目!$S$16&lt;&gt;"高専"),IFERROR(VLOOKUP(入力項目!$S$17,子育て関連マスタ!$I$32:$M$37,2,FALSE),0),
  AND(Q451=21,入力項目!$S$16="高専"),IFERROR(VLOOKUP(入力項目!$S$17,子育て関連マスタ!$I$32:$M$37,2,FALSE),0),
  Q451&gt;=22,0
  ),0),0
) +
IF(AND(Q451&gt;=1,Q451&lt;=15),IF($D451=入力項目!$S$8,入力項目!$S$3,0),0) +
IF(AND(Q451&gt;=1,Q451&lt;=15),IF($D451=5,入力項目!$S$4,0),0) +
IF(AND(Q451&gt;=1,Q451&lt;=15),IF($D451=12,入力項目!$S$5,0),0) +
IF(AND(入力項目!$S$7=$A451,入力項目!$S$8=$D451),子育て関連マスタ!$C$14,0) +
IFERROR(IF(AND(YEAR(EDATE(DATE(入力項目!$S$7,入力項目!$S$8,1),1))=$A451,MONTH(EDATE(DATE(入力項目!$S$7,入力項目!$S$8,1),1))=$D451),子育て関連マスタ!$C$15,0),0) +
IF(AND(OR(Q451=3,Q451=5,Q451=7),$D451=11),子育て関連マスタ!$C$17,0) +
IF(AND(Q451=20,$D451=1),子育て関連マスタ!$C$18,0) +
IF(AND(Q451=20,$D451=1),
IFERROR(_xlfn.IFS(
入力項目!$S$10="男",子育て関連マスタ!$C$18,
入力項目!$S$10="女",子育て関連マスタ!$C$19
),0),0
) +
IF(AND(Q451&gt;=入力項目!$S$18,Q451&lt;=入力項目!$S$19),入力項目!$S$20,0) +
IF(AND(Q451&gt;=入力項目!$S$21,Q451&lt;=入力項目!$S$22),入力項目!$S$23,0) +
IF(AND(Q451&gt;=入力項目!$S$24,Q451&lt;=入力項目!$S$25),入力項目!$S$26,0)
)</f>
        <v>0</v>
      </c>
      <c r="AF451">
        <f ca="1">-(
_xlfn.IFS(
R451&lt;=入力項目!$S$11,0,
AND(R451&gt;=入力項目!$S$11+1,R451&lt;=3),IFERROR(VLOOKUP(入力項目!$S$12,子育て関連マスタ!$I$4:$M$5,4,FALSE),0),
AND(R451&gt;=4,R451&lt;=6),IFERROR(VLOOKUP(入力項目!$S$13,子育て関連マスタ!$I$9:$M$12,4,FALSE),0),
AND(R451&gt;=7,R451&lt;=12),IFERROR(VLOOKUP(入力項目!$S$14,子育て関連マスタ!$I$16:$M$17,4,FALSE),0),
AND(R451&gt;=13,R451&lt;=15),IFERROR(VLOOKUP(入力項目!$S$15,子育て関連マスタ!$I$21:$M$22,4,FALSE),0),
AND(R451&gt;=16,R451&lt;=18),IFERROR(VLOOKUP(入力項目!$S$16,子育て関連マスタ!$I$26:$M$28,4,FALSE),0),
AND(R451&gt;=19,R451&lt;=20,入力項目!$S$16="高専"),IFERROR(VLOOKUP(入力項目!$S$16,子育て関連マスタ!$I$26:$M$28,4,FALSE),0),
AND(R451&gt;=19,R451&lt;=20,入力項目!$S$16&lt;&gt;"高専"),IFERROR(VLOOKUP(入力項目!$S$17,子育て関連マスタ!$I$32:$M$37,4,FALSE),0),
AND(R451&gt;=21,R451&lt;=22,入力項目!$S$16="高専"),IFERROR(VLOOKUP(入力項目!$S$17,子育て関連マスタ!$I$32:$M$34,4,FALSE),0),
AND(R451&gt;=21,R451&lt;=22,入力項目!$S$16&lt;&gt;"高専"),IFERROR(VLOOKUP(入力項目!$S$17,子育て関連マスタ!$I$32:$M$34,4,FALSE),0),
R451&gt;=23,0
) +
IF($D451=4,
  IFERROR(_xlfn.IFS(
  R451&lt;=入力項目!$S$11,0,
  AND(R451=入力項目!$S$11),IFERROR(VLOOKUP(入力項目!$S$12,子育て関連マスタ!$I$4:$M$5,2,FALSE),0),
  AND(R451=4),IFERROR(VLOOKUP(入力項目!$S$13,子育て関連マスタ!$I$9:$M$12,2,FALSE),0),
  AND(R451=7),IFERROR(VLOOKUP(入力項目!$S$14,子育て関連マスタ!$I$16:$M$17,2,FALSE),0),
  AND(R451=13),IFERROR(VLOOKUP(入力項目!$S$15,子育て関連マスタ!$I$21:$M$22,2,FALSE),0),
  AND(R451=16),IFERROR(VLOOKUP(入力項目!$S$16,子育て関連マスタ!$I$26:$M$28,2,FALSE),0),
  AND(R451=19,入力項目!$S$16&lt;&gt;"高専"),IFERROR(VLOOKUP(入力項目!$S$17,子育て関連マスタ!$I$32:$M$37,2,FALSE),0),
  AND(R451=21,入力項目!$S$16="高専"),IFERROR(VLOOKUP(入力項目!$S$17,子育て関連マスタ!$I$32:$M$37,2,FALSE),0),
  R451&gt;=22,0
  ),0),0
) +
IF(AND(R451&gt;=1,R451&lt;=15),IF($D451=入力項目!$S$8,入力項目!$S$3,0),0) +
IF(AND(R451&gt;=1,R451&lt;=15),IF($D451=5,入力項目!$S$4,0),0) +
IF(AND(R451&gt;=1,R451&lt;=15),IF($D451=12,入力項目!$S$5,0),0) +
IF(AND(入力項目!$S$7=$A451,入力項目!$S$8=$D451),子育て関連マスタ!$C$14,0) +
IFERROR(IF(AND(YEAR(EDATE(DATE(入力項目!$S$7,入力項目!$S$8,1),1))=$A451,MONTH(EDATE(DATE(入力項目!$S$7,入力項目!$S$8,1),1))=$D451),子育て関連マスタ!$C$15,0),0) +
IF(AND(OR(R451=3,R451=5,R451=7),$D451=11),子育て関連マスタ!$C$17,0) +
IF(AND(R451=20,$D451=1),子育て関連マスタ!$C$18,0) +
IF(AND(R451=20,$D451=1),
IFERROR(_xlfn.IFS(
入力項目!$S$10="男",子育て関連マスタ!$C$18,
入力項目!$S$10="女",子育て関連マスタ!$C$19
),0),0
) +
IF(AND(R451&gt;=入力項目!$S$18,R451&lt;=入力項目!$S$19),入力項目!$S$20,0) +
IF(AND(R451&gt;=入力項目!$S$21,R451&lt;=入力項目!$S$22),入力項目!$S$23,0) +
IF(AND(R451&gt;=入力項目!$S$24,R451&lt;=入力項目!$S$25),入力項目!$S$26,0)
)</f>
        <v>0</v>
      </c>
      <c r="AG451">
        <f ca="1">-(
_xlfn.IFS(
S451&lt;=入力項目!$S$11,0,
AND(S451&gt;=入力項目!$S$11+1,S451&lt;=3),IFERROR(VLOOKUP(入力項目!$S$12,子育て関連マスタ!$I$4:$M$5,4,FALSE),0),
AND(S451&gt;=4,S451&lt;=6),IFERROR(VLOOKUP(入力項目!$S$13,子育て関連マスタ!$I$9:$M$12,4,FALSE),0),
AND(S451&gt;=7,S451&lt;=12),IFERROR(VLOOKUP(入力項目!$S$14,子育て関連マスタ!$I$16:$M$17,4,FALSE),0),
AND(S451&gt;=13,S451&lt;=15),IFERROR(VLOOKUP(入力項目!$S$15,子育て関連マスタ!$I$21:$M$22,4,FALSE),0),
AND(S451&gt;=16,S451&lt;=18),IFERROR(VLOOKUP(入力項目!$S$16,子育て関連マスタ!$I$26:$M$28,4,FALSE),0),
AND(S451&gt;=19,S451&lt;=20,入力項目!$S$16="高専"),IFERROR(VLOOKUP(入力項目!$S$16,子育て関連マスタ!$I$26:$M$28,4,FALSE),0),
AND(S451&gt;=19,S451&lt;=20,入力項目!$S$16&lt;&gt;"高専"),IFERROR(VLOOKUP(入力項目!$S$17,子育て関連マスタ!$I$32:$M$37,4,FALSE),0),
AND(S451&gt;=21,S451&lt;=22,入力項目!$S$16="高専"),IFERROR(VLOOKUP(入力項目!$S$17,子育て関連マスタ!$I$32:$M$34,4,FALSE),0),
AND(S451&gt;=21,S451&lt;=22,入力項目!$S$16&lt;&gt;"高専"),IFERROR(VLOOKUP(入力項目!$S$17,子育て関連マスタ!$I$32:$M$34,4,FALSE),0),
S451&gt;=23,0
) +
IF($D451=4,
  IFERROR(_xlfn.IFS(
  S451&lt;=入力項目!$S$11,0,
  AND(S451=入力項目!$S$11),IFERROR(VLOOKUP(入力項目!$S$12,子育て関連マスタ!$I$4:$M$5,2,FALSE),0),
  AND(S451=4),IFERROR(VLOOKUP(入力項目!$S$13,子育て関連マスタ!$I$9:$M$12,2,FALSE),0),
  AND(S451=7),IFERROR(VLOOKUP(入力項目!$S$14,子育て関連マスタ!$I$16:$M$17,2,FALSE),0),
  AND(S451=13),IFERROR(VLOOKUP(入力項目!$S$15,子育て関連マスタ!$I$21:$M$22,2,FALSE),0),
  AND(S451=16),IFERROR(VLOOKUP(入力項目!$S$16,子育て関連マスタ!$I$26:$M$28,2,FALSE),0),
  AND(S451=19,入力項目!$S$16&lt;&gt;"高専"),IFERROR(VLOOKUP(入力項目!$S$17,子育て関連マスタ!$I$32:$M$37,2,FALSE),0),
  AND(S451=21,入力項目!$S$16="高専"),IFERROR(VLOOKUP(入力項目!$S$17,子育て関連マスタ!$I$32:$M$37,2,FALSE),0),
  S451&gt;=22,0
  ),0),0
) +
IF(AND(S451&gt;=1,S451&lt;=15),IF($D451=入力項目!$S$8,入力項目!$S$3,0),0) +
IF(AND(S451&gt;=1,S451&lt;=15),IF($D451=5,入力項目!$S$4,0),0) +
IF(AND(S451&gt;=1,S451&lt;=15),IF($D451=12,入力項目!$S$5,0),0) +
IF(AND(入力項目!$S$7=$A451,入力項目!$S$8=$D451),子育て関連マスタ!$C$14,0) +
IFERROR(IF(AND(YEAR(EDATE(DATE(入力項目!$S$7,入力項目!$S$8,1),1))=$A451,MONTH(EDATE(DATE(入力項目!$S$7,入力項目!$S$8,1),1))=$D451),子育て関連マスタ!$C$15,0),0) +
IF(AND(OR(S451=3,S451=5,S451=7),$D451=11),子育て関連マスタ!$C$17,0) +
IF(AND(S451=20,$D451=1),子育て関連マスタ!$C$18,0) +
IF(AND(S451=20,$D451=1),
IFERROR(_xlfn.IFS(
入力項目!$S$10="男",子育て関連マスタ!$C$18,
入力項目!$S$10="女",子育て関連マスタ!$C$19
),0),0
) +
IF(AND(S451&gt;=入力項目!$S$18,S451&lt;=入力項目!$S$19),入力項目!$S$20,0) +
IF(AND(S451&gt;=入力項目!$S$21,S451&lt;=入力項目!$S$22),入力項目!$S$23,0) +
IF(AND(S451&gt;=入力項目!$S$24,S451&lt;=入力項目!$S$25),入力項目!$S$26,0)
)</f>
        <v>0</v>
      </c>
      <c r="AH451">
        <f ca="1">-(
_xlfn.IFS(
T451&lt;=入力項目!$S$11,0,
AND(T451&gt;=入力項目!$S$11+1,T451&lt;=3),IFERROR(VLOOKUP(入力項目!$S$12,子育て関連マスタ!$I$4:$M$5,4,FALSE),0),
AND(T451&gt;=4,T451&lt;=6),IFERROR(VLOOKUP(入力項目!$S$13,子育て関連マスタ!$I$9:$M$12,4,FALSE),0),
AND(T451&gt;=7,T451&lt;=12),IFERROR(VLOOKUP(入力項目!$S$14,子育て関連マスタ!$I$16:$M$17,4,FALSE),0),
AND(T451&gt;=13,T451&lt;=15),IFERROR(VLOOKUP(入力項目!$S$15,子育て関連マスタ!$I$21:$M$22,4,FALSE),0),
AND(T451&gt;=16,T451&lt;=18),IFERROR(VLOOKUP(入力項目!$S$16,子育て関連マスタ!$I$26:$M$28,4,FALSE),0),
AND(T451&gt;=19,T451&lt;=20,入力項目!$S$16="高専"),IFERROR(VLOOKUP(入力項目!$S$16,子育て関連マスタ!$I$26:$M$28,4,FALSE),0),
AND(T451&gt;=19,T451&lt;=20,入力項目!$S$16&lt;&gt;"高専"),IFERROR(VLOOKUP(入力項目!$S$17,子育て関連マスタ!$I$32:$M$37,4,FALSE),0),
AND(T451&gt;=21,T451&lt;=22,入力項目!$S$16="高専"),IFERROR(VLOOKUP(入力項目!$S$17,子育て関連マスタ!$I$32:$M$34,4,FALSE),0),
AND(T451&gt;=21,T451&lt;=22,入力項目!$S$16&lt;&gt;"高専"),IFERROR(VLOOKUP(入力項目!$S$17,子育て関連マスタ!$I$32:$M$34,4,FALSE),0),
T451&gt;=23,0
) +
IF($D451=4,
  IFERROR(_xlfn.IFS(
  T451&lt;=入力項目!$S$11,0,
  AND(T451=入力項目!$S$11),IFERROR(VLOOKUP(入力項目!$S$12,子育て関連マスタ!$I$4:$M$5,2,FALSE),0),
  AND(T451=4),IFERROR(VLOOKUP(入力項目!$S$13,子育て関連マスタ!$I$9:$M$12,2,FALSE),0),
  AND(T451=7),IFERROR(VLOOKUP(入力項目!$S$14,子育て関連マスタ!$I$16:$M$17,2,FALSE),0),
  AND(T451=13),IFERROR(VLOOKUP(入力項目!$S$15,子育て関連マスタ!$I$21:$M$22,2,FALSE),0),
  AND(T451=16),IFERROR(VLOOKUP(入力項目!$S$16,子育て関連マスタ!$I$26:$M$28,2,FALSE),0),
  AND(T451=19,入力項目!$S$16&lt;&gt;"高専"),IFERROR(VLOOKUP(入力項目!$S$17,子育て関連マスタ!$I$32:$M$37,2,FALSE),0),
  AND(T451=21,入力項目!$S$16="高専"),IFERROR(VLOOKUP(入力項目!$S$17,子育て関連マスタ!$I$32:$M$37,2,FALSE),0),
  T451&gt;=22,0
  ),0),0
) +
IF(AND(T451&gt;=1,T451&lt;=15),IF($D451=入力項目!$S$8,入力項目!$S$3,0),0) +
IF(AND(T451&gt;=1,T451&lt;=15),IF($D451=5,入力項目!$S$4,0),0) +
IF(AND(T451&gt;=1,T451&lt;=15),IF($D451=12,入力項目!$S$5,0),0) +
IF(AND(入力項目!$S$7=$A451,入力項目!$S$8=$D451),子育て関連マスタ!$C$14,0) +
IFERROR(IF(AND(YEAR(EDATE(DATE(入力項目!$S$7,入力項目!$S$8,1),1))=$A451,MONTH(EDATE(DATE(入力項目!$S$7,入力項目!$S$8,1),1))=$D451),子育て関連マスタ!$C$15,0),0) +
IF(AND(OR(T451=3,T451=5,T451=7),$D451=11),子育て関連マスタ!$C$17,0) +
IF(AND(T451=20,$D451=1),子育て関連マスタ!$C$18,0) +
IF(AND(T451=20,$D451=1),
IFERROR(_xlfn.IFS(
入力項目!$S$10="男",子育て関連マスタ!$C$18,
入力項目!$S$10="女",子育て関連マスタ!$C$19
),0),0
) +
IF(AND(T451&gt;=入力項目!$S$18,T451&lt;=入力項目!$S$19),入力項目!$S$20,0) +
IF(AND(T451&gt;=入力項目!$S$21,T451&lt;=入力項目!$S$22),入力項目!$S$23,0) +
IF(AND(T451&gt;=入力項目!$S$24,T451&lt;=入力項目!$S$25),入力項目!$S$26,0)
)</f>
        <v>0</v>
      </c>
      <c r="AI451">
        <f ca="1">-(
_xlfn.IFS(
U451&lt;=入力項目!$S$11,0,
AND(U451&gt;=入力項目!$S$11+1,U451&lt;=3),IFERROR(VLOOKUP(入力項目!$S$12,子育て関連マスタ!$I$4:$M$5,4,FALSE),0),
AND(U451&gt;=4,U451&lt;=6),IFERROR(VLOOKUP(入力項目!$S$13,子育て関連マスタ!$I$9:$M$12,4,FALSE),0),
AND(U451&gt;=7,U451&lt;=12),IFERROR(VLOOKUP(入力項目!$S$14,子育て関連マスタ!$I$16:$M$17,4,FALSE),0),
AND(U451&gt;=13,U451&lt;=15),IFERROR(VLOOKUP(入力項目!$S$15,子育て関連マスタ!$I$21:$M$22,4,FALSE),0),
AND(U451&gt;=16,U451&lt;=18),IFERROR(VLOOKUP(入力項目!$S$16,子育て関連マスタ!$I$26:$M$28,4,FALSE),0),
AND(U451&gt;=19,U451&lt;=20,入力項目!$S$16="高専"),IFERROR(VLOOKUP(入力項目!$S$16,子育て関連マスタ!$I$26:$M$28,4,FALSE),0),
AND(U451&gt;=19,U451&lt;=20,入力項目!$S$16&lt;&gt;"高専"),IFERROR(VLOOKUP(入力項目!$S$17,子育て関連マスタ!$I$32:$M$37,4,FALSE),0),
AND(U451&gt;=21,U451&lt;=22,入力項目!$S$16="高専"),IFERROR(VLOOKUP(入力項目!$S$17,子育て関連マスタ!$I$32:$M$34,4,FALSE),0),
AND(U451&gt;=21,U451&lt;=22,入力項目!$S$16&lt;&gt;"高専"),IFERROR(VLOOKUP(入力項目!$S$17,子育て関連マスタ!$I$32:$M$34,4,FALSE),0),
U451&gt;=23,0
) +
IF($D451=4,
  IFERROR(_xlfn.IFS(
  U451&lt;=入力項目!$S$11,0,
  AND(U451=入力項目!$S$11),IFERROR(VLOOKUP(入力項目!$S$12,子育て関連マスタ!$I$4:$M$5,2,FALSE),0),
  AND(U451=4),IFERROR(VLOOKUP(入力項目!$S$13,子育て関連マスタ!$I$9:$M$12,2,FALSE),0),
  AND(U451=7),IFERROR(VLOOKUP(入力項目!$S$14,子育て関連マスタ!$I$16:$M$17,2,FALSE),0),
  AND(U451=13),IFERROR(VLOOKUP(入力項目!$S$15,子育て関連マスタ!$I$21:$M$22,2,FALSE),0),
  AND(U451=16),IFERROR(VLOOKUP(入力項目!$S$16,子育て関連マスタ!$I$26:$M$28,2,FALSE),0),
  AND(U451=19,入力項目!$S$16&lt;&gt;"高専"),IFERROR(VLOOKUP(入力項目!$S$17,子育て関連マスタ!$I$32:$M$37,2,FALSE),0),
  AND(U451=21,入力項目!$S$16="高専"),IFERROR(VLOOKUP(入力項目!$S$17,子育て関連マスタ!$I$32:$M$37,2,FALSE),0),
  U451&gt;=22,0
  ),0),0
) +
IF(AND(U451&gt;=1,U451&lt;=15),IF($D451=入力項目!$S$8,入力項目!$S$3,0),0) +
IF(AND(U451&gt;=1,U451&lt;=15),IF($D451=5,入力項目!$S$4,0),0) +
IF(AND(U451&gt;=1,U451&lt;=15),IF($D451=12,入力項目!$S$5,0),0) +
IF(AND(入力項目!$S$7=$A451,入力項目!$S$8=$D451),子育て関連マスタ!$C$14,0) +
IFERROR(IF(AND(YEAR(EDATE(DATE(入力項目!$S$7,入力項目!$S$8,1),1))=$A451,MONTH(EDATE(DATE(入力項目!$S$7,入力項目!$S$8,1),1))=$D451),子育て関連マスタ!$C$15,0),0) +
IF(AND(OR(U451=3,U451=5,U451=7),$D451=11),子育て関連マスタ!$C$17,0) +
IF(AND(U451=20,$D451=1),子育て関連マスタ!$C$18,0) +
IF(AND(U451=20,$D451=1),
IFERROR(_xlfn.IFS(
入力項目!$S$10="男",子育て関連マスタ!$C$18,
入力項目!$S$10="女",子育て関連マスタ!$C$19
),0),0
) +
IF(AND(U451&gt;=入力項目!$S$18,U451&lt;=入力項目!$S$19),入力項目!$S$20,0) +
IF(AND(U451&gt;=入力項目!$S$21,U451&lt;=入力項目!$S$22),入力項目!$S$23,0) +
IF(AND(U451&gt;=入力項目!$S$24,U451&lt;=入力項目!$S$25),入力項目!$S$26,0)
)</f>
        <v>0</v>
      </c>
      <c r="AJ451" s="10">
        <f ca="1">-VLOOKUP($D451,月別収支!$A$2:$H$13,7,FALSE)</f>
        <v>-20000</v>
      </c>
    </row>
    <row r="452" spans="1:36" x14ac:dyDescent="0.4">
      <c r="A452">
        <f t="shared" ca="1" si="122"/>
        <v>2062</v>
      </c>
      <c r="B452">
        <f t="shared" ca="1" si="112"/>
        <v>2061</v>
      </c>
      <c r="C452">
        <f t="shared" ca="1" si="113"/>
        <v>38</v>
      </c>
      <c r="D452">
        <f t="shared" ca="1" si="123"/>
        <v>2</v>
      </c>
      <c r="E452" t="str">
        <f t="shared" ref="E452:E515" ca="1" si="124">A452&amp;"年"&amp;D452&amp;"月"</f>
        <v>2062年2月</v>
      </c>
      <c r="F452">
        <f ca="1">IF(OR(入力項目!$N$5&lt;$A452,AND(入力項目!$N$5=$A452,入力項目!$N$6&lt;$D452)),IF(F451=0,1,IF(G452=12,F451+1,F451)),0)</f>
        <v>37</v>
      </c>
      <c r="G452">
        <f ca="1">IF(OR(入力項目!$N$5&lt;$A452,AND(入力項目!$N$5=$A452,入力項目!$N$6&lt;$D452)),IF(G451=12,1,G451+1),0)</f>
        <v>4</v>
      </c>
      <c r="H452" t="str">
        <f t="shared" ref="H452:H515" ca="1" si="125">F452&amp;"_"&amp;G452</f>
        <v>37_4</v>
      </c>
      <c r="I452">
        <f ca="1">IF(
  IFERROR(AND($C452&gt;0,MOD($C452,入力項目!$N$22)=0,$D452=入力項目!$N$23), FALSE),
  1,
  IF(
    AND(I451&gt;0,J451=12),
    IF(I451=入力項目!$N$28, 0, I451+1),
    I451
  )
)</f>
        <v>3</v>
      </c>
      <c r="J452">
        <f ca="1">IF($D452=入力項目!$N$23,1,IFERROR(J451+1,1))</f>
        <v>9</v>
      </c>
      <c r="K452" t="str">
        <f t="shared" ref="K452:K515" ca="1" si="126">I452&amp;"_"&amp;J452</f>
        <v>3_9</v>
      </c>
      <c r="L452">
        <f ca="1">L451+IF(入力項目!$D$4=$D452,1,0)</f>
        <v>66</v>
      </c>
      <c r="M452" t="str">
        <f t="shared" ref="M452:M515" ca="1" si="127">L452&amp;"歳"</f>
        <v>66歳</v>
      </c>
      <c r="N452">
        <f t="shared" ca="1" si="114"/>
        <v>67</v>
      </c>
      <c r="O452" t="str">
        <f t="shared" ref="O452:O515" ca="1" si="128">N452&amp;"歳"</f>
        <v>67歳</v>
      </c>
      <c r="P452">
        <f t="shared" ca="1" si="115"/>
        <v>41</v>
      </c>
      <c r="Q452">
        <f t="shared" ca="1" si="116"/>
        <v>39</v>
      </c>
      <c r="R452">
        <f t="shared" ca="1" si="117"/>
        <v>2062</v>
      </c>
      <c r="S452">
        <f t="shared" ca="1" si="118"/>
        <v>2062</v>
      </c>
      <c r="T452">
        <f t="shared" ca="1" si="119"/>
        <v>2062</v>
      </c>
      <c r="U452">
        <f t="shared" ca="1" si="120"/>
        <v>2062</v>
      </c>
      <c r="V452" s="10">
        <f t="shared" ca="1" si="121"/>
        <v>60947925</v>
      </c>
      <c r="W452" s="10">
        <f ca="1">IF($L452&lt;その他マスタ!$B$1,VLOOKUP($D452,月別収支!$A$2:$H$13,2,FALSE),その他マスタ!$B$3)+IF(AND($L452=その他マスタ!$B$1,入力項目!$I$9="あり",$D452=入力項目!$D$4),その他マスタ!$B$2,0)</f>
        <v>150000</v>
      </c>
      <c r="X452" s="10">
        <f ca="1">-IF(入力項目!$K$5=TRUE,
IF($F452+$G452&lt;3,VLOOKUP($D452,月別収支!$A$2:$H$13,8,FALSE),0)+IFERROR(VLOOKUP($H452,住宅ローン計算!C:P,13,FALSE),0)+IF($F452&gt;1,IF(OR($G452=3,$G452=6,$G452=9,$G452=12),ROUNDUP(入力項目!$N$18/4,0),0),0),
VLOOKUP($D452,月別収支!$A$2:$H$13,8,FALSE))</f>
        <v>0</v>
      </c>
      <c r="Y452" s="10">
        <f ca="1">-VLOOKUP($D452,月別収支!$A$2:$H$13,3,FALSE)</f>
        <v>-75000</v>
      </c>
      <c r="Z452" s="10">
        <f ca="1">-VLOOKUP($D452,月別収支!$A$2:$H$13,4,FALSE)</f>
        <v>-27000</v>
      </c>
      <c r="AA452" s="10">
        <f ca="1">-VLOOKUP($D452,月別収支!$A$2:$H$13,6,FALSE)</f>
        <v>-10000</v>
      </c>
      <c r="AB452" s="10">
        <f ca="1">-(
VLOOKUP($D452,月別収支!$A$2:$H$13,5,FALSE)+IF(AND(入力項目!$I$27&lt;=$A452,ISEVEN($A452-入力項目!$I$27),入力項目!$I$28=$D452),入力項目!$I$26,0)
+IF(入力項目!$K$26=TRUE,
IFERROR(VLOOKUP($K452,マイカーローン計算!C:P,13,FALSE),0),
IFERROR(
  IF(AND($C452&gt;0,MOD($C452,入力項目!$N$22)=0,$D452=入力項目!$N$23),入力項目!$N$24,0),
 0
)
)
)</f>
        <v>-20000</v>
      </c>
      <c r="AC452" s="10">
        <f ca="1">-IF($A452&lt;入力項目!$N$33,入力項目!$N$35,IF(AND($A452=入力項目!$N$33,$D452&lt;=入力項目!$N$34),入力項目!$N$35,0))</f>
        <v>0</v>
      </c>
      <c r="AD452">
        <f ca="1">-(
_xlfn.IFS(
P452&lt;=入力項目!$S$11,0,
AND(P452&gt;=入力項目!$S$11+1,P452&lt;=3),IFERROR(VLOOKUP(入力項目!$S$12,子育て関連マスタ!$I$4:$M$5,4,FALSE),0),
AND(P452&gt;=4,P452&lt;=6),IFERROR(VLOOKUP(入力項目!$S$13,子育て関連マスタ!$I$9:$M$12,4,FALSE),0),
AND(P452&gt;=7,P452&lt;=12),IFERROR(VLOOKUP(入力項目!$S$14,子育て関連マスタ!$I$16:$M$17,4,FALSE),0),
AND(P452&gt;=13,P452&lt;=15),IFERROR(VLOOKUP(入力項目!$S$15,子育て関連マスタ!$I$21:$M$22,4,FALSE),0),
AND(P452&gt;=16,P452&lt;=18),IFERROR(VLOOKUP(入力項目!$S$16,子育て関連マスタ!$I$26:$M$28,4,FALSE),0),
AND(P452&gt;=19,P452&lt;=20,入力項目!$S$16="高専"),IFERROR(VLOOKUP(入力項目!$S$16,子育て関連マスタ!$I$26:$M$28,4,FALSE),0),
AND(P452&gt;=19,P452&lt;=20,入力項目!$S$16&lt;&gt;"高専"),IFERROR(VLOOKUP(入力項目!$S$17,子育て関連マスタ!$I$32:$M$37,4,FALSE),0),
AND(P452&gt;=21,P452&lt;=22,入力項目!$S$16="高専"),IFERROR(VLOOKUP(入力項目!$S$17,子育て関連マスタ!$I$32:$M$34,4,FALSE),0),
AND(P452&gt;=21,P452&lt;=22,入力項目!$S$16&lt;&gt;"高専"),IFERROR(VLOOKUP(入力項目!$S$17,子育て関連マスタ!$I$32:$M$34,4,FALSE),0),
P452&gt;=23,0
) +
IF($D452=4,
  IFERROR(_xlfn.IFS(
  P452&lt;=入力項目!$S$11,0,
  AND(P452=入力項目!$S$11),IFERROR(VLOOKUP(入力項目!$S$12,子育て関連マスタ!$I$4:$M$5,2,FALSE),0),
  AND(P452=4),IFERROR(VLOOKUP(入力項目!$S$13,子育て関連マスタ!$I$9:$M$12,2,FALSE),0),
  AND(P452=7),IFERROR(VLOOKUP(入力項目!$S$14,子育て関連マスタ!$I$16:$M$17,2,FALSE),0),
  AND(P452=13),IFERROR(VLOOKUP(入力項目!$S$15,子育て関連マスタ!$I$21:$M$22,2,FALSE),0),
  AND(P452=16),IFERROR(VLOOKUP(入力項目!$S$16,子育て関連マスタ!$I$26:$M$28,2,FALSE),0),
  AND(P452=19,入力項目!$S$16&lt;&gt;"高専"),IFERROR(VLOOKUP(入力項目!$S$17,子育て関連マスタ!$I$32:$M$37,2,FALSE),0),
  AND(P452=21,入力項目!$S$16="高専"),IFERROR(VLOOKUP(入力項目!$S$17,子育て関連マスタ!$I$32:$M$37,2,FALSE),0),
  P452&gt;=22,0
  ),0),0
) +
IF(AND(P452&gt;=1,P452&lt;=15),IF($D452=入力項目!$S$8,入力項目!$S$3,0),0) +
IF(AND(P452&gt;=1,P452&lt;=15),IF($D452=5,入力項目!$S$4,0),0) +
IF(AND(P452&gt;=1,P452&lt;=15),IF($D452=12,入力項目!$S$5,0),0) +
IF(AND(入力項目!$S$7=$A452,入力項目!$S$8=$D452),子育て関連マスタ!$C$14,0) +
IFERROR(IF(AND(YEAR(EDATE(DATE(入力項目!$S$7,入力項目!$S$8,1),1))=$A452,MONTH(EDATE(DATE(入力項目!$S$7,入力項目!$S$8,1),1))=$D452),子育て関連マスタ!$C$15,0),0) +
IF(AND(OR(P452=3,P452=5,P452=7),$D452=11),子育て関連マスタ!$C$17,0) +
IF(AND(P452=20,$D452=1),子育て関連マスタ!$C$18,0) +
IF(AND(P452=20,$D452=1),
IFERROR(_xlfn.IFS(
入力項目!$S$10="男",子育て関連マスタ!$C$18,
入力項目!$S$10="女",子育て関連マスタ!$C$19
),0),0
) +
IF(AND(P452&gt;=入力項目!$S$18,P452&lt;=入力項目!$S$19),入力項目!$S$20,0) +
IF(AND(P452&gt;=入力項目!$S$21,P452&lt;=入力項目!$S$22),入力項目!$S$23,0) +
IF(AND(P452&gt;=入力項目!$S$24,P452&lt;=入力項目!$S$25),入力項目!$S$26,0)
)</f>
        <v>0</v>
      </c>
      <c r="AE452">
        <f ca="1">-(
_xlfn.IFS(
Q452&lt;=入力項目!$S$11,0,
AND(Q452&gt;=入力項目!$S$11+1,Q452&lt;=3),IFERROR(VLOOKUP(入力項目!$S$12,子育て関連マスタ!$I$4:$M$5,4,FALSE),0),
AND(Q452&gt;=4,Q452&lt;=6),IFERROR(VLOOKUP(入力項目!$S$13,子育て関連マスタ!$I$9:$M$12,4,FALSE),0),
AND(Q452&gt;=7,Q452&lt;=12),IFERROR(VLOOKUP(入力項目!$S$14,子育て関連マスタ!$I$16:$M$17,4,FALSE),0),
AND(Q452&gt;=13,Q452&lt;=15),IFERROR(VLOOKUP(入力項目!$S$15,子育て関連マスタ!$I$21:$M$22,4,FALSE),0),
AND(Q452&gt;=16,Q452&lt;=18),IFERROR(VLOOKUP(入力項目!$S$16,子育て関連マスタ!$I$26:$M$28,4,FALSE),0),
AND(Q452&gt;=19,Q452&lt;=20,入力項目!$S$16="高専"),IFERROR(VLOOKUP(入力項目!$S$16,子育て関連マスタ!$I$26:$M$28,4,FALSE),0),
AND(Q452&gt;=19,Q452&lt;=20,入力項目!$S$16&lt;&gt;"高専"),IFERROR(VLOOKUP(入力項目!$S$17,子育て関連マスタ!$I$32:$M$37,4,FALSE),0),
AND(Q452&gt;=21,Q452&lt;=22,入力項目!$S$16="高専"),IFERROR(VLOOKUP(入力項目!$S$17,子育て関連マスタ!$I$32:$M$34,4,FALSE),0),
AND(Q452&gt;=21,Q452&lt;=22,入力項目!$S$16&lt;&gt;"高専"),IFERROR(VLOOKUP(入力項目!$S$17,子育て関連マスタ!$I$32:$M$34,4,FALSE),0),
Q452&gt;=23,0
) +
IF($D452=4,
  IFERROR(_xlfn.IFS(
  Q452&lt;=入力項目!$S$11,0,
  AND(Q452=入力項目!$S$11),IFERROR(VLOOKUP(入力項目!$S$12,子育て関連マスタ!$I$4:$M$5,2,FALSE),0),
  AND(Q452=4),IFERROR(VLOOKUP(入力項目!$S$13,子育て関連マスタ!$I$9:$M$12,2,FALSE),0),
  AND(Q452=7),IFERROR(VLOOKUP(入力項目!$S$14,子育て関連マスタ!$I$16:$M$17,2,FALSE),0),
  AND(Q452=13),IFERROR(VLOOKUP(入力項目!$S$15,子育て関連マスタ!$I$21:$M$22,2,FALSE),0),
  AND(Q452=16),IFERROR(VLOOKUP(入力項目!$S$16,子育て関連マスタ!$I$26:$M$28,2,FALSE),0),
  AND(Q452=19,入力項目!$S$16&lt;&gt;"高専"),IFERROR(VLOOKUP(入力項目!$S$17,子育て関連マスタ!$I$32:$M$37,2,FALSE),0),
  AND(Q452=21,入力項目!$S$16="高専"),IFERROR(VLOOKUP(入力項目!$S$17,子育て関連マスタ!$I$32:$M$37,2,FALSE),0),
  Q452&gt;=22,0
  ),0),0
) +
IF(AND(Q452&gt;=1,Q452&lt;=15),IF($D452=入力項目!$S$8,入力項目!$S$3,0),0) +
IF(AND(Q452&gt;=1,Q452&lt;=15),IF($D452=5,入力項目!$S$4,0),0) +
IF(AND(Q452&gt;=1,Q452&lt;=15),IF($D452=12,入力項目!$S$5,0),0) +
IF(AND(入力項目!$S$7=$A452,入力項目!$S$8=$D452),子育て関連マスタ!$C$14,0) +
IFERROR(IF(AND(YEAR(EDATE(DATE(入力項目!$S$7,入力項目!$S$8,1),1))=$A452,MONTH(EDATE(DATE(入力項目!$S$7,入力項目!$S$8,1),1))=$D452),子育て関連マスタ!$C$15,0),0) +
IF(AND(OR(Q452=3,Q452=5,Q452=7),$D452=11),子育て関連マスタ!$C$17,0) +
IF(AND(Q452=20,$D452=1),子育て関連マスタ!$C$18,0) +
IF(AND(Q452=20,$D452=1),
IFERROR(_xlfn.IFS(
入力項目!$S$10="男",子育て関連マスタ!$C$18,
入力項目!$S$10="女",子育て関連マスタ!$C$19
),0),0
) +
IF(AND(Q452&gt;=入力項目!$S$18,Q452&lt;=入力項目!$S$19),入力項目!$S$20,0) +
IF(AND(Q452&gt;=入力項目!$S$21,Q452&lt;=入力項目!$S$22),入力項目!$S$23,0) +
IF(AND(Q452&gt;=入力項目!$S$24,Q452&lt;=入力項目!$S$25),入力項目!$S$26,0)
)</f>
        <v>0</v>
      </c>
      <c r="AF452">
        <f ca="1">-(
_xlfn.IFS(
R452&lt;=入力項目!$S$11,0,
AND(R452&gt;=入力項目!$S$11+1,R452&lt;=3),IFERROR(VLOOKUP(入力項目!$S$12,子育て関連マスタ!$I$4:$M$5,4,FALSE),0),
AND(R452&gt;=4,R452&lt;=6),IFERROR(VLOOKUP(入力項目!$S$13,子育て関連マスタ!$I$9:$M$12,4,FALSE),0),
AND(R452&gt;=7,R452&lt;=12),IFERROR(VLOOKUP(入力項目!$S$14,子育て関連マスタ!$I$16:$M$17,4,FALSE),0),
AND(R452&gt;=13,R452&lt;=15),IFERROR(VLOOKUP(入力項目!$S$15,子育て関連マスタ!$I$21:$M$22,4,FALSE),0),
AND(R452&gt;=16,R452&lt;=18),IFERROR(VLOOKUP(入力項目!$S$16,子育て関連マスタ!$I$26:$M$28,4,FALSE),0),
AND(R452&gt;=19,R452&lt;=20,入力項目!$S$16="高専"),IFERROR(VLOOKUP(入力項目!$S$16,子育て関連マスタ!$I$26:$M$28,4,FALSE),0),
AND(R452&gt;=19,R452&lt;=20,入力項目!$S$16&lt;&gt;"高専"),IFERROR(VLOOKUP(入力項目!$S$17,子育て関連マスタ!$I$32:$M$37,4,FALSE),0),
AND(R452&gt;=21,R452&lt;=22,入力項目!$S$16="高専"),IFERROR(VLOOKUP(入力項目!$S$17,子育て関連マスタ!$I$32:$M$34,4,FALSE),0),
AND(R452&gt;=21,R452&lt;=22,入力項目!$S$16&lt;&gt;"高専"),IFERROR(VLOOKUP(入力項目!$S$17,子育て関連マスタ!$I$32:$M$34,4,FALSE),0),
R452&gt;=23,0
) +
IF($D452=4,
  IFERROR(_xlfn.IFS(
  R452&lt;=入力項目!$S$11,0,
  AND(R452=入力項目!$S$11),IFERROR(VLOOKUP(入力項目!$S$12,子育て関連マスタ!$I$4:$M$5,2,FALSE),0),
  AND(R452=4),IFERROR(VLOOKUP(入力項目!$S$13,子育て関連マスタ!$I$9:$M$12,2,FALSE),0),
  AND(R452=7),IFERROR(VLOOKUP(入力項目!$S$14,子育て関連マスタ!$I$16:$M$17,2,FALSE),0),
  AND(R452=13),IFERROR(VLOOKUP(入力項目!$S$15,子育て関連マスタ!$I$21:$M$22,2,FALSE),0),
  AND(R452=16),IFERROR(VLOOKUP(入力項目!$S$16,子育て関連マスタ!$I$26:$M$28,2,FALSE),0),
  AND(R452=19,入力項目!$S$16&lt;&gt;"高専"),IFERROR(VLOOKUP(入力項目!$S$17,子育て関連マスタ!$I$32:$M$37,2,FALSE),0),
  AND(R452=21,入力項目!$S$16="高専"),IFERROR(VLOOKUP(入力項目!$S$17,子育て関連マスタ!$I$32:$M$37,2,FALSE),0),
  R452&gt;=22,0
  ),0),0
) +
IF(AND(R452&gt;=1,R452&lt;=15),IF($D452=入力項目!$S$8,入力項目!$S$3,0),0) +
IF(AND(R452&gt;=1,R452&lt;=15),IF($D452=5,入力項目!$S$4,0),0) +
IF(AND(R452&gt;=1,R452&lt;=15),IF($D452=12,入力項目!$S$5,0),0) +
IF(AND(入力項目!$S$7=$A452,入力項目!$S$8=$D452),子育て関連マスタ!$C$14,0) +
IFERROR(IF(AND(YEAR(EDATE(DATE(入力項目!$S$7,入力項目!$S$8,1),1))=$A452,MONTH(EDATE(DATE(入力項目!$S$7,入力項目!$S$8,1),1))=$D452),子育て関連マスタ!$C$15,0),0) +
IF(AND(OR(R452=3,R452=5,R452=7),$D452=11),子育て関連マスタ!$C$17,0) +
IF(AND(R452=20,$D452=1),子育て関連マスタ!$C$18,0) +
IF(AND(R452=20,$D452=1),
IFERROR(_xlfn.IFS(
入力項目!$S$10="男",子育て関連マスタ!$C$18,
入力項目!$S$10="女",子育て関連マスタ!$C$19
),0),0
) +
IF(AND(R452&gt;=入力項目!$S$18,R452&lt;=入力項目!$S$19),入力項目!$S$20,0) +
IF(AND(R452&gt;=入力項目!$S$21,R452&lt;=入力項目!$S$22),入力項目!$S$23,0) +
IF(AND(R452&gt;=入力項目!$S$24,R452&lt;=入力項目!$S$25),入力項目!$S$26,0)
)</f>
        <v>0</v>
      </c>
      <c r="AG452">
        <f ca="1">-(
_xlfn.IFS(
S452&lt;=入力項目!$S$11,0,
AND(S452&gt;=入力項目!$S$11+1,S452&lt;=3),IFERROR(VLOOKUP(入力項目!$S$12,子育て関連マスタ!$I$4:$M$5,4,FALSE),0),
AND(S452&gt;=4,S452&lt;=6),IFERROR(VLOOKUP(入力項目!$S$13,子育て関連マスタ!$I$9:$M$12,4,FALSE),0),
AND(S452&gt;=7,S452&lt;=12),IFERROR(VLOOKUP(入力項目!$S$14,子育て関連マスタ!$I$16:$M$17,4,FALSE),0),
AND(S452&gt;=13,S452&lt;=15),IFERROR(VLOOKUP(入力項目!$S$15,子育て関連マスタ!$I$21:$M$22,4,FALSE),0),
AND(S452&gt;=16,S452&lt;=18),IFERROR(VLOOKUP(入力項目!$S$16,子育て関連マスタ!$I$26:$M$28,4,FALSE),0),
AND(S452&gt;=19,S452&lt;=20,入力項目!$S$16="高専"),IFERROR(VLOOKUP(入力項目!$S$16,子育て関連マスタ!$I$26:$M$28,4,FALSE),0),
AND(S452&gt;=19,S452&lt;=20,入力項目!$S$16&lt;&gt;"高専"),IFERROR(VLOOKUP(入力項目!$S$17,子育て関連マスタ!$I$32:$M$37,4,FALSE),0),
AND(S452&gt;=21,S452&lt;=22,入力項目!$S$16="高専"),IFERROR(VLOOKUP(入力項目!$S$17,子育て関連マスタ!$I$32:$M$34,4,FALSE),0),
AND(S452&gt;=21,S452&lt;=22,入力項目!$S$16&lt;&gt;"高専"),IFERROR(VLOOKUP(入力項目!$S$17,子育て関連マスタ!$I$32:$M$34,4,FALSE),0),
S452&gt;=23,0
) +
IF($D452=4,
  IFERROR(_xlfn.IFS(
  S452&lt;=入力項目!$S$11,0,
  AND(S452=入力項目!$S$11),IFERROR(VLOOKUP(入力項目!$S$12,子育て関連マスタ!$I$4:$M$5,2,FALSE),0),
  AND(S452=4),IFERROR(VLOOKUP(入力項目!$S$13,子育て関連マスタ!$I$9:$M$12,2,FALSE),0),
  AND(S452=7),IFERROR(VLOOKUP(入力項目!$S$14,子育て関連マスタ!$I$16:$M$17,2,FALSE),0),
  AND(S452=13),IFERROR(VLOOKUP(入力項目!$S$15,子育て関連マスタ!$I$21:$M$22,2,FALSE),0),
  AND(S452=16),IFERROR(VLOOKUP(入力項目!$S$16,子育て関連マスタ!$I$26:$M$28,2,FALSE),0),
  AND(S452=19,入力項目!$S$16&lt;&gt;"高専"),IFERROR(VLOOKUP(入力項目!$S$17,子育て関連マスタ!$I$32:$M$37,2,FALSE),0),
  AND(S452=21,入力項目!$S$16="高専"),IFERROR(VLOOKUP(入力項目!$S$17,子育て関連マスタ!$I$32:$M$37,2,FALSE),0),
  S452&gt;=22,0
  ),0),0
) +
IF(AND(S452&gt;=1,S452&lt;=15),IF($D452=入力項目!$S$8,入力項目!$S$3,0),0) +
IF(AND(S452&gt;=1,S452&lt;=15),IF($D452=5,入力項目!$S$4,0),0) +
IF(AND(S452&gt;=1,S452&lt;=15),IF($D452=12,入力項目!$S$5,0),0) +
IF(AND(入力項目!$S$7=$A452,入力項目!$S$8=$D452),子育て関連マスタ!$C$14,0) +
IFERROR(IF(AND(YEAR(EDATE(DATE(入力項目!$S$7,入力項目!$S$8,1),1))=$A452,MONTH(EDATE(DATE(入力項目!$S$7,入力項目!$S$8,1),1))=$D452),子育て関連マスタ!$C$15,0),0) +
IF(AND(OR(S452=3,S452=5,S452=7),$D452=11),子育て関連マスタ!$C$17,0) +
IF(AND(S452=20,$D452=1),子育て関連マスタ!$C$18,0) +
IF(AND(S452=20,$D452=1),
IFERROR(_xlfn.IFS(
入力項目!$S$10="男",子育て関連マスタ!$C$18,
入力項目!$S$10="女",子育て関連マスタ!$C$19
),0),0
) +
IF(AND(S452&gt;=入力項目!$S$18,S452&lt;=入力項目!$S$19),入力項目!$S$20,0) +
IF(AND(S452&gt;=入力項目!$S$21,S452&lt;=入力項目!$S$22),入力項目!$S$23,0) +
IF(AND(S452&gt;=入力項目!$S$24,S452&lt;=入力項目!$S$25),入力項目!$S$26,0)
)</f>
        <v>0</v>
      </c>
      <c r="AH452">
        <f ca="1">-(
_xlfn.IFS(
T452&lt;=入力項目!$S$11,0,
AND(T452&gt;=入力項目!$S$11+1,T452&lt;=3),IFERROR(VLOOKUP(入力項目!$S$12,子育て関連マスタ!$I$4:$M$5,4,FALSE),0),
AND(T452&gt;=4,T452&lt;=6),IFERROR(VLOOKUP(入力項目!$S$13,子育て関連マスタ!$I$9:$M$12,4,FALSE),0),
AND(T452&gt;=7,T452&lt;=12),IFERROR(VLOOKUP(入力項目!$S$14,子育て関連マスタ!$I$16:$M$17,4,FALSE),0),
AND(T452&gt;=13,T452&lt;=15),IFERROR(VLOOKUP(入力項目!$S$15,子育て関連マスタ!$I$21:$M$22,4,FALSE),0),
AND(T452&gt;=16,T452&lt;=18),IFERROR(VLOOKUP(入力項目!$S$16,子育て関連マスタ!$I$26:$M$28,4,FALSE),0),
AND(T452&gt;=19,T452&lt;=20,入力項目!$S$16="高専"),IFERROR(VLOOKUP(入力項目!$S$16,子育て関連マスタ!$I$26:$M$28,4,FALSE),0),
AND(T452&gt;=19,T452&lt;=20,入力項目!$S$16&lt;&gt;"高専"),IFERROR(VLOOKUP(入力項目!$S$17,子育て関連マスタ!$I$32:$M$37,4,FALSE),0),
AND(T452&gt;=21,T452&lt;=22,入力項目!$S$16="高専"),IFERROR(VLOOKUP(入力項目!$S$17,子育て関連マスタ!$I$32:$M$34,4,FALSE),0),
AND(T452&gt;=21,T452&lt;=22,入力項目!$S$16&lt;&gt;"高専"),IFERROR(VLOOKUP(入力項目!$S$17,子育て関連マスタ!$I$32:$M$34,4,FALSE),0),
T452&gt;=23,0
) +
IF($D452=4,
  IFERROR(_xlfn.IFS(
  T452&lt;=入力項目!$S$11,0,
  AND(T452=入力項目!$S$11),IFERROR(VLOOKUP(入力項目!$S$12,子育て関連マスタ!$I$4:$M$5,2,FALSE),0),
  AND(T452=4),IFERROR(VLOOKUP(入力項目!$S$13,子育て関連マスタ!$I$9:$M$12,2,FALSE),0),
  AND(T452=7),IFERROR(VLOOKUP(入力項目!$S$14,子育て関連マスタ!$I$16:$M$17,2,FALSE),0),
  AND(T452=13),IFERROR(VLOOKUP(入力項目!$S$15,子育て関連マスタ!$I$21:$M$22,2,FALSE),0),
  AND(T452=16),IFERROR(VLOOKUP(入力項目!$S$16,子育て関連マスタ!$I$26:$M$28,2,FALSE),0),
  AND(T452=19,入力項目!$S$16&lt;&gt;"高専"),IFERROR(VLOOKUP(入力項目!$S$17,子育て関連マスタ!$I$32:$M$37,2,FALSE),0),
  AND(T452=21,入力項目!$S$16="高専"),IFERROR(VLOOKUP(入力項目!$S$17,子育て関連マスタ!$I$32:$M$37,2,FALSE),0),
  T452&gt;=22,0
  ),0),0
) +
IF(AND(T452&gt;=1,T452&lt;=15),IF($D452=入力項目!$S$8,入力項目!$S$3,0),0) +
IF(AND(T452&gt;=1,T452&lt;=15),IF($D452=5,入力項目!$S$4,0),0) +
IF(AND(T452&gt;=1,T452&lt;=15),IF($D452=12,入力項目!$S$5,0),0) +
IF(AND(入力項目!$S$7=$A452,入力項目!$S$8=$D452),子育て関連マスタ!$C$14,0) +
IFERROR(IF(AND(YEAR(EDATE(DATE(入力項目!$S$7,入力項目!$S$8,1),1))=$A452,MONTH(EDATE(DATE(入力項目!$S$7,入力項目!$S$8,1),1))=$D452),子育て関連マスタ!$C$15,0),0) +
IF(AND(OR(T452=3,T452=5,T452=7),$D452=11),子育て関連マスタ!$C$17,0) +
IF(AND(T452=20,$D452=1),子育て関連マスタ!$C$18,0) +
IF(AND(T452=20,$D452=1),
IFERROR(_xlfn.IFS(
入力項目!$S$10="男",子育て関連マスタ!$C$18,
入力項目!$S$10="女",子育て関連マスタ!$C$19
),0),0
) +
IF(AND(T452&gt;=入力項目!$S$18,T452&lt;=入力項目!$S$19),入力項目!$S$20,0) +
IF(AND(T452&gt;=入力項目!$S$21,T452&lt;=入力項目!$S$22),入力項目!$S$23,0) +
IF(AND(T452&gt;=入力項目!$S$24,T452&lt;=入力項目!$S$25),入力項目!$S$26,0)
)</f>
        <v>0</v>
      </c>
      <c r="AI452">
        <f ca="1">-(
_xlfn.IFS(
U452&lt;=入力項目!$S$11,0,
AND(U452&gt;=入力項目!$S$11+1,U452&lt;=3),IFERROR(VLOOKUP(入力項目!$S$12,子育て関連マスタ!$I$4:$M$5,4,FALSE),0),
AND(U452&gt;=4,U452&lt;=6),IFERROR(VLOOKUP(入力項目!$S$13,子育て関連マスタ!$I$9:$M$12,4,FALSE),0),
AND(U452&gt;=7,U452&lt;=12),IFERROR(VLOOKUP(入力項目!$S$14,子育て関連マスタ!$I$16:$M$17,4,FALSE),0),
AND(U452&gt;=13,U452&lt;=15),IFERROR(VLOOKUP(入力項目!$S$15,子育て関連マスタ!$I$21:$M$22,4,FALSE),0),
AND(U452&gt;=16,U452&lt;=18),IFERROR(VLOOKUP(入力項目!$S$16,子育て関連マスタ!$I$26:$M$28,4,FALSE),0),
AND(U452&gt;=19,U452&lt;=20,入力項目!$S$16="高専"),IFERROR(VLOOKUP(入力項目!$S$16,子育て関連マスタ!$I$26:$M$28,4,FALSE),0),
AND(U452&gt;=19,U452&lt;=20,入力項目!$S$16&lt;&gt;"高専"),IFERROR(VLOOKUP(入力項目!$S$17,子育て関連マスタ!$I$32:$M$37,4,FALSE),0),
AND(U452&gt;=21,U452&lt;=22,入力項目!$S$16="高専"),IFERROR(VLOOKUP(入力項目!$S$17,子育て関連マスタ!$I$32:$M$34,4,FALSE),0),
AND(U452&gt;=21,U452&lt;=22,入力項目!$S$16&lt;&gt;"高専"),IFERROR(VLOOKUP(入力項目!$S$17,子育て関連マスタ!$I$32:$M$34,4,FALSE),0),
U452&gt;=23,0
) +
IF($D452=4,
  IFERROR(_xlfn.IFS(
  U452&lt;=入力項目!$S$11,0,
  AND(U452=入力項目!$S$11),IFERROR(VLOOKUP(入力項目!$S$12,子育て関連マスタ!$I$4:$M$5,2,FALSE),0),
  AND(U452=4),IFERROR(VLOOKUP(入力項目!$S$13,子育て関連マスタ!$I$9:$M$12,2,FALSE),0),
  AND(U452=7),IFERROR(VLOOKUP(入力項目!$S$14,子育て関連マスタ!$I$16:$M$17,2,FALSE),0),
  AND(U452=13),IFERROR(VLOOKUP(入力項目!$S$15,子育て関連マスタ!$I$21:$M$22,2,FALSE),0),
  AND(U452=16),IFERROR(VLOOKUP(入力項目!$S$16,子育て関連マスタ!$I$26:$M$28,2,FALSE),0),
  AND(U452=19,入力項目!$S$16&lt;&gt;"高専"),IFERROR(VLOOKUP(入力項目!$S$17,子育て関連マスタ!$I$32:$M$37,2,FALSE),0),
  AND(U452=21,入力項目!$S$16="高専"),IFERROR(VLOOKUP(入力項目!$S$17,子育て関連マスタ!$I$32:$M$37,2,FALSE),0),
  U452&gt;=22,0
  ),0),0
) +
IF(AND(U452&gt;=1,U452&lt;=15),IF($D452=入力項目!$S$8,入力項目!$S$3,0),0) +
IF(AND(U452&gt;=1,U452&lt;=15),IF($D452=5,入力項目!$S$4,0),0) +
IF(AND(U452&gt;=1,U452&lt;=15),IF($D452=12,入力項目!$S$5,0),0) +
IF(AND(入力項目!$S$7=$A452,入力項目!$S$8=$D452),子育て関連マスタ!$C$14,0) +
IFERROR(IF(AND(YEAR(EDATE(DATE(入力項目!$S$7,入力項目!$S$8,1),1))=$A452,MONTH(EDATE(DATE(入力項目!$S$7,入力項目!$S$8,1),1))=$D452),子育て関連マスタ!$C$15,0),0) +
IF(AND(OR(U452=3,U452=5,U452=7),$D452=11),子育て関連マスタ!$C$17,0) +
IF(AND(U452=20,$D452=1),子育て関連マスタ!$C$18,0) +
IF(AND(U452=20,$D452=1),
IFERROR(_xlfn.IFS(
入力項目!$S$10="男",子育て関連マスタ!$C$18,
入力項目!$S$10="女",子育て関連マスタ!$C$19
),0),0
) +
IF(AND(U452&gt;=入力項目!$S$18,U452&lt;=入力項目!$S$19),入力項目!$S$20,0) +
IF(AND(U452&gt;=入力項目!$S$21,U452&lt;=入力項目!$S$22),入力項目!$S$23,0) +
IF(AND(U452&gt;=入力項目!$S$24,U452&lt;=入力項目!$S$25),入力項目!$S$26,0)
)</f>
        <v>0</v>
      </c>
      <c r="AJ452" s="10">
        <f ca="1">-VLOOKUP($D452,月別収支!$A$2:$H$13,7,FALSE)</f>
        <v>-20000</v>
      </c>
    </row>
    <row r="453" spans="1:36" x14ac:dyDescent="0.4">
      <c r="A453">
        <f t="shared" ca="1" si="122"/>
        <v>2062</v>
      </c>
      <c r="B453">
        <f t="shared" ref="B453:B516" ca="1" si="129">IF(D453=4,B452+1,B452)</f>
        <v>2061</v>
      </c>
      <c r="C453">
        <f t="shared" ref="C453:C516" ca="1" si="130">IF(D453=1,C452+1,C452)</f>
        <v>38</v>
      </c>
      <c r="D453">
        <f t="shared" ca="1" si="123"/>
        <v>3</v>
      </c>
      <c r="E453" t="str">
        <f t="shared" ca="1" si="124"/>
        <v>2062年3月</v>
      </c>
      <c r="F453">
        <f ca="1">IF(OR(入力項目!$N$5&lt;$A453,AND(入力項目!$N$5=$A453,入力項目!$N$6&lt;$D453)),IF(F452=0,1,IF(G453=12,F452+1,F452)),0)</f>
        <v>37</v>
      </c>
      <c r="G453">
        <f ca="1">IF(OR(入力項目!$N$5&lt;$A453,AND(入力項目!$N$5=$A453,入力項目!$N$6&lt;$D453)),IF(G452=12,1,G452+1),0)</f>
        <v>5</v>
      </c>
      <c r="H453" t="str">
        <f t="shared" ca="1" si="125"/>
        <v>37_5</v>
      </c>
      <c r="I453">
        <f ca="1">IF(
  IFERROR(AND($C453&gt;0,MOD($C453,入力項目!$N$22)=0,$D453=入力項目!$N$23), FALSE),
  1,
  IF(
    AND(I452&gt;0,J452=12),
    IF(I452=入力項目!$N$28, 0, I452+1),
    I452
  )
)</f>
        <v>3</v>
      </c>
      <c r="J453">
        <f ca="1">IF($D453=入力項目!$N$23,1,IFERROR(J452+1,1))</f>
        <v>10</v>
      </c>
      <c r="K453" t="str">
        <f t="shared" ca="1" si="126"/>
        <v>3_10</v>
      </c>
      <c r="L453">
        <f ca="1">L452+IF(入力項目!$D$4=$D453,1,0)</f>
        <v>66</v>
      </c>
      <c r="M453" t="str">
        <f t="shared" ca="1" si="127"/>
        <v>66歳</v>
      </c>
      <c r="N453">
        <f t="shared" ref="N453:N516" ca="1" si="131">IF($D453=1,N452+1,N452)</f>
        <v>67</v>
      </c>
      <c r="O453" t="str">
        <f t="shared" ca="1" si="128"/>
        <v>67歳</v>
      </c>
      <c r="P453">
        <f t="shared" ref="P453:P516" ca="1" si="132">IF($D453=4,P452+1,P452)</f>
        <v>41</v>
      </c>
      <c r="Q453">
        <f t="shared" ref="Q453:Q516" ca="1" si="133">IF($D453=4,Q452+1,Q452)</f>
        <v>39</v>
      </c>
      <c r="R453">
        <f t="shared" ref="R453:R516" ca="1" si="134">IF($D453=4,R452+1,R452)</f>
        <v>2062</v>
      </c>
      <c r="S453">
        <f t="shared" ref="S453:S516" ca="1" si="135">IF($D453=4,S452+1,S452)</f>
        <v>2062</v>
      </c>
      <c r="T453">
        <f t="shared" ref="T453:T516" ca="1" si="136">IF($D453=4,T452+1,T452)</f>
        <v>2062</v>
      </c>
      <c r="U453">
        <f t="shared" ref="U453:U516" ca="1" si="137">IF($D453=4,U452+1,U452)</f>
        <v>2062</v>
      </c>
      <c r="V453" s="10">
        <f t="shared" ca="1" si="121"/>
        <v>60945925</v>
      </c>
      <c r="W453" s="10">
        <f ca="1">IF($L453&lt;その他マスタ!$B$1,VLOOKUP($D453,月別収支!$A$2:$H$13,2,FALSE),その他マスタ!$B$3)+IF(AND($L453=その他マスタ!$B$1,入力項目!$I$9="あり",$D453=入力項目!$D$4),その他マスタ!$B$2,0)</f>
        <v>150000</v>
      </c>
      <c r="X453" s="10">
        <f ca="1">-IF(入力項目!$K$5=TRUE,
IF($F453+$G453&lt;3,VLOOKUP($D453,月別収支!$A$2:$H$13,8,FALSE),0)+IFERROR(VLOOKUP($H453,住宅ローン計算!C:P,13,FALSE),0)+IF($F453&gt;1,IF(OR($G453=3,$G453=6,$G453=9,$G453=12),ROUNDUP(入力項目!$N$18/4,0),0),0),
VLOOKUP($D453,月別収支!$A$2:$H$13,8,FALSE))</f>
        <v>0</v>
      </c>
      <c r="Y453" s="10">
        <f ca="1">-VLOOKUP($D453,月別収支!$A$2:$H$13,3,FALSE)</f>
        <v>-75000</v>
      </c>
      <c r="Z453" s="10">
        <f ca="1">-VLOOKUP($D453,月別収支!$A$2:$H$13,4,FALSE)</f>
        <v>-27000</v>
      </c>
      <c r="AA453" s="10">
        <f ca="1">-VLOOKUP($D453,月別収支!$A$2:$H$13,6,FALSE)</f>
        <v>-10000</v>
      </c>
      <c r="AB453" s="10">
        <f ca="1">-(
VLOOKUP($D453,月別収支!$A$2:$H$13,5,FALSE)+IF(AND(入力項目!$I$27&lt;=$A453,ISEVEN($A453-入力項目!$I$27),入力項目!$I$28=$D453),入力項目!$I$26,0)
+IF(入力項目!$K$26=TRUE,
IFERROR(VLOOKUP($K453,マイカーローン計算!C:P,13,FALSE),0),
IFERROR(
  IF(AND($C453&gt;0,MOD($C453,入力項目!$N$22)=0,$D453=入力項目!$N$23),入力項目!$N$24,0),
 0
)
)
)</f>
        <v>-20000</v>
      </c>
      <c r="AC453" s="10">
        <f ca="1">-IF($A453&lt;入力項目!$N$33,入力項目!$N$35,IF(AND($A453=入力項目!$N$33,$D453&lt;=入力項目!$N$34),入力項目!$N$35,0))</f>
        <v>0</v>
      </c>
      <c r="AD453">
        <f ca="1">-(
_xlfn.IFS(
P453&lt;=入力項目!$S$11,0,
AND(P453&gt;=入力項目!$S$11+1,P453&lt;=3),IFERROR(VLOOKUP(入力項目!$S$12,子育て関連マスタ!$I$4:$M$5,4,FALSE),0),
AND(P453&gt;=4,P453&lt;=6),IFERROR(VLOOKUP(入力項目!$S$13,子育て関連マスタ!$I$9:$M$12,4,FALSE),0),
AND(P453&gt;=7,P453&lt;=12),IFERROR(VLOOKUP(入力項目!$S$14,子育て関連マスタ!$I$16:$M$17,4,FALSE),0),
AND(P453&gt;=13,P453&lt;=15),IFERROR(VLOOKUP(入力項目!$S$15,子育て関連マスタ!$I$21:$M$22,4,FALSE),0),
AND(P453&gt;=16,P453&lt;=18),IFERROR(VLOOKUP(入力項目!$S$16,子育て関連マスタ!$I$26:$M$28,4,FALSE),0),
AND(P453&gt;=19,P453&lt;=20,入力項目!$S$16="高専"),IFERROR(VLOOKUP(入力項目!$S$16,子育て関連マスタ!$I$26:$M$28,4,FALSE),0),
AND(P453&gt;=19,P453&lt;=20,入力項目!$S$16&lt;&gt;"高専"),IFERROR(VLOOKUP(入力項目!$S$17,子育て関連マスタ!$I$32:$M$37,4,FALSE),0),
AND(P453&gt;=21,P453&lt;=22,入力項目!$S$16="高専"),IFERROR(VLOOKUP(入力項目!$S$17,子育て関連マスタ!$I$32:$M$34,4,FALSE),0),
AND(P453&gt;=21,P453&lt;=22,入力項目!$S$16&lt;&gt;"高専"),IFERROR(VLOOKUP(入力項目!$S$17,子育て関連マスタ!$I$32:$M$34,4,FALSE),0),
P453&gt;=23,0
) +
IF($D453=4,
  IFERROR(_xlfn.IFS(
  P453&lt;=入力項目!$S$11,0,
  AND(P453=入力項目!$S$11),IFERROR(VLOOKUP(入力項目!$S$12,子育て関連マスタ!$I$4:$M$5,2,FALSE),0),
  AND(P453=4),IFERROR(VLOOKUP(入力項目!$S$13,子育て関連マスタ!$I$9:$M$12,2,FALSE),0),
  AND(P453=7),IFERROR(VLOOKUP(入力項目!$S$14,子育て関連マスタ!$I$16:$M$17,2,FALSE),0),
  AND(P453=13),IFERROR(VLOOKUP(入力項目!$S$15,子育て関連マスタ!$I$21:$M$22,2,FALSE),0),
  AND(P453=16),IFERROR(VLOOKUP(入力項目!$S$16,子育て関連マスタ!$I$26:$M$28,2,FALSE),0),
  AND(P453=19,入力項目!$S$16&lt;&gt;"高専"),IFERROR(VLOOKUP(入力項目!$S$17,子育て関連マスタ!$I$32:$M$37,2,FALSE),0),
  AND(P453=21,入力項目!$S$16="高専"),IFERROR(VLOOKUP(入力項目!$S$17,子育て関連マスタ!$I$32:$M$37,2,FALSE),0),
  P453&gt;=22,0
  ),0),0
) +
IF(AND(P453&gt;=1,P453&lt;=15),IF($D453=入力項目!$S$8,入力項目!$S$3,0),0) +
IF(AND(P453&gt;=1,P453&lt;=15),IF($D453=5,入力項目!$S$4,0),0) +
IF(AND(P453&gt;=1,P453&lt;=15),IF($D453=12,入力項目!$S$5,0),0) +
IF(AND(入力項目!$S$7=$A453,入力項目!$S$8=$D453),子育て関連マスタ!$C$14,0) +
IFERROR(IF(AND(YEAR(EDATE(DATE(入力項目!$S$7,入力項目!$S$8,1),1))=$A453,MONTH(EDATE(DATE(入力項目!$S$7,入力項目!$S$8,1),1))=$D453),子育て関連マスタ!$C$15,0),0) +
IF(AND(OR(P453=3,P453=5,P453=7),$D453=11),子育て関連マスタ!$C$17,0) +
IF(AND(P453=20,$D453=1),子育て関連マスタ!$C$18,0) +
IF(AND(P453=20,$D453=1),
IFERROR(_xlfn.IFS(
入力項目!$S$10="男",子育て関連マスタ!$C$18,
入力項目!$S$10="女",子育て関連マスタ!$C$19
),0),0
) +
IF(AND(P453&gt;=入力項目!$S$18,P453&lt;=入力項目!$S$19),入力項目!$S$20,0) +
IF(AND(P453&gt;=入力項目!$S$21,P453&lt;=入力項目!$S$22),入力項目!$S$23,0) +
IF(AND(P453&gt;=入力項目!$S$24,P453&lt;=入力項目!$S$25),入力項目!$S$26,0)
)</f>
        <v>0</v>
      </c>
      <c r="AE453">
        <f ca="1">-(
_xlfn.IFS(
Q453&lt;=入力項目!$S$11,0,
AND(Q453&gt;=入力項目!$S$11+1,Q453&lt;=3),IFERROR(VLOOKUP(入力項目!$S$12,子育て関連マスタ!$I$4:$M$5,4,FALSE),0),
AND(Q453&gt;=4,Q453&lt;=6),IFERROR(VLOOKUP(入力項目!$S$13,子育て関連マスタ!$I$9:$M$12,4,FALSE),0),
AND(Q453&gt;=7,Q453&lt;=12),IFERROR(VLOOKUP(入力項目!$S$14,子育て関連マスタ!$I$16:$M$17,4,FALSE),0),
AND(Q453&gt;=13,Q453&lt;=15),IFERROR(VLOOKUP(入力項目!$S$15,子育て関連マスタ!$I$21:$M$22,4,FALSE),0),
AND(Q453&gt;=16,Q453&lt;=18),IFERROR(VLOOKUP(入力項目!$S$16,子育て関連マスタ!$I$26:$M$28,4,FALSE),0),
AND(Q453&gt;=19,Q453&lt;=20,入力項目!$S$16="高専"),IFERROR(VLOOKUP(入力項目!$S$16,子育て関連マスタ!$I$26:$M$28,4,FALSE),0),
AND(Q453&gt;=19,Q453&lt;=20,入力項目!$S$16&lt;&gt;"高専"),IFERROR(VLOOKUP(入力項目!$S$17,子育て関連マスタ!$I$32:$M$37,4,FALSE),0),
AND(Q453&gt;=21,Q453&lt;=22,入力項目!$S$16="高専"),IFERROR(VLOOKUP(入力項目!$S$17,子育て関連マスタ!$I$32:$M$34,4,FALSE),0),
AND(Q453&gt;=21,Q453&lt;=22,入力項目!$S$16&lt;&gt;"高専"),IFERROR(VLOOKUP(入力項目!$S$17,子育て関連マスタ!$I$32:$M$34,4,FALSE),0),
Q453&gt;=23,0
) +
IF($D453=4,
  IFERROR(_xlfn.IFS(
  Q453&lt;=入力項目!$S$11,0,
  AND(Q453=入力項目!$S$11),IFERROR(VLOOKUP(入力項目!$S$12,子育て関連マスタ!$I$4:$M$5,2,FALSE),0),
  AND(Q453=4),IFERROR(VLOOKUP(入力項目!$S$13,子育て関連マスタ!$I$9:$M$12,2,FALSE),0),
  AND(Q453=7),IFERROR(VLOOKUP(入力項目!$S$14,子育て関連マスタ!$I$16:$M$17,2,FALSE),0),
  AND(Q453=13),IFERROR(VLOOKUP(入力項目!$S$15,子育て関連マスタ!$I$21:$M$22,2,FALSE),0),
  AND(Q453=16),IFERROR(VLOOKUP(入力項目!$S$16,子育て関連マスタ!$I$26:$M$28,2,FALSE),0),
  AND(Q453=19,入力項目!$S$16&lt;&gt;"高専"),IFERROR(VLOOKUP(入力項目!$S$17,子育て関連マスタ!$I$32:$M$37,2,FALSE),0),
  AND(Q453=21,入力項目!$S$16="高専"),IFERROR(VLOOKUP(入力項目!$S$17,子育て関連マスタ!$I$32:$M$37,2,FALSE),0),
  Q453&gt;=22,0
  ),0),0
) +
IF(AND(Q453&gt;=1,Q453&lt;=15),IF($D453=入力項目!$S$8,入力項目!$S$3,0),0) +
IF(AND(Q453&gt;=1,Q453&lt;=15),IF($D453=5,入力項目!$S$4,0),0) +
IF(AND(Q453&gt;=1,Q453&lt;=15),IF($D453=12,入力項目!$S$5,0),0) +
IF(AND(入力項目!$S$7=$A453,入力項目!$S$8=$D453),子育て関連マスタ!$C$14,0) +
IFERROR(IF(AND(YEAR(EDATE(DATE(入力項目!$S$7,入力項目!$S$8,1),1))=$A453,MONTH(EDATE(DATE(入力項目!$S$7,入力項目!$S$8,1),1))=$D453),子育て関連マスタ!$C$15,0),0) +
IF(AND(OR(Q453=3,Q453=5,Q453=7),$D453=11),子育て関連マスタ!$C$17,0) +
IF(AND(Q453=20,$D453=1),子育て関連マスタ!$C$18,0) +
IF(AND(Q453=20,$D453=1),
IFERROR(_xlfn.IFS(
入力項目!$S$10="男",子育て関連マスタ!$C$18,
入力項目!$S$10="女",子育て関連マスタ!$C$19
),0),0
) +
IF(AND(Q453&gt;=入力項目!$S$18,Q453&lt;=入力項目!$S$19),入力項目!$S$20,0) +
IF(AND(Q453&gt;=入力項目!$S$21,Q453&lt;=入力項目!$S$22),入力項目!$S$23,0) +
IF(AND(Q453&gt;=入力項目!$S$24,Q453&lt;=入力項目!$S$25),入力項目!$S$26,0)
)</f>
        <v>0</v>
      </c>
      <c r="AF453">
        <f ca="1">-(
_xlfn.IFS(
R453&lt;=入力項目!$S$11,0,
AND(R453&gt;=入力項目!$S$11+1,R453&lt;=3),IFERROR(VLOOKUP(入力項目!$S$12,子育て関連マスタ!$I$4:$M$5,4,FALSE),0),
AND(R453&gt;=4,R453&lt;=6),IFERROR(VLOOKUP(入力項目!$S$13,子育て関連マスタ!$I$9:$M$12,4,FALSE),0),
AND(R453&gt;=7,R453&lt;=12),IFERROR(VLOOKUP(入力項目!$S$14,子育て関連マスタ!$I$16:$M$17,4,FALSE),0),
AND(R453&gt;=13,R453&lt;=15),IFERROR(VLOOKUP(入力項目!$S$15,子育て関連マスタ!$I$21:$M$22,4,FALSE),0),
AND(R453&gt;=16,R453&lt;=18),IFERROR(VLOOKUP(入力項目!$S$16,子育て関連マスタ!$I$26:$M$28,4,FALSE),0),
AND(R453&gt;=19,R453&lt;=20,入力項目!$S$16="高専"),IFERROR(VLOOKUP(入力項目!$S$16,子育て関連マスタ!$I$26:$M$28,4,FALSE),0),
AND(R453&gt;=19,R453&lt;=20,入力項目!$S$16&lt;&gt;"高専"),IFERROR(VLOOKUP(入力項目!$S$17,子育て関連マスタ!$I$32:$M$37,4,FALSE),0),
AND(R453&gt;=21,R453&lt;=22,入力項目!$S$16="高専"),IFERROR(VLOOKUP(入力項目!$S$17,子育て関連マスタ!$I$32:$M$34,4,FALSE),0),
AND(R453&gt;=21,R453&lt;=22,入力項目!$S$16&lt;&gt;"高専"),IFERROR(VLOOKUP(入力項目!$S$17,子育て関連マスタ!$I$32:$M$34,4,FALSE),0),
R453&gt;=23,0
) +
IF($D453=4,
  IFERROR(_xlfn.IFS(
  R453&lt;=入力項目!$S$11,0,
  AND(R453=入力項目!$S$11),IFERROR(VLOOKUP(入力項目!$S$12,子育て関連マスタ!$I$4:$M$5,2,FALSE),0),
  AND(R453=4),IFERROR(VLOOKUP(入力項目!$S$13,子育て関連マスタ!$I$9:$M$12,2,FALSE),0),
  AND(R453=7),IFERROR(VLOOKUP(入力項目!$S$14,子育て関連マスタ!$I$16:$M$17,2,FALSE),0),
  AND(R453=13),IFERROR(VLOOKUP(入力項目!$S$15,子育て関連マスタ!$I$21:$M$22,2,FALSE),0),
  AND(R453=16),IFERROR(VLOOKUP(入力項目!$S$16,子育て関連マスタ!$I$26:$M$28,2,FALSE),0),
  AND(R453=19,入力項目!$S$16&lt;&gt;"高専"),IFERROR(VLOOKUP(入力項目!$S$17,子育て関連マスタ!$I$32:$M$37,2,FALSE),0),
  AND(R453=21,入力項目!$S$16="高専"),IFERROR(VLOOKUP(入力項目!$S$17,子育て関連マスタ!$I$32:$M$37,2,FALSE),0),
  R453&gt;=22,0
  ),0),0
) +
IF(AND(R453&gt;=1,R453&lt;=15),IF($D453=入力項目!$S$8,入力項目!$S$3,0),0) +
IF(AND(R453&gt;=1,R453&lt;=15),IF($D453=5,入力項目!$S$4,0),0) +
IF(AND(R453&gt;=1,R453&lt;=15),IF($D453=12,入力項目!$S$5,0),0) +
IF(AND(入力項目!$S$7=$A453,入力項目!$S$8=$D453),子育て関連マスタ!$C$14,0) +
IFERROR(IF(AND(YEAR(EDATE(DATE(入力項目!$S$7,入力項目!$S$8,1),1))=$A453,MONTH(EDATE(DATE(入力項目!$S$7,入力項目!$S$8,1),1))=$D453),子育て関連マスタ!$C$15,0),0) +
IF(AND(OR(R453=3,R453=5,R453=7),$D453=11),子育て関連マスタ!$C$17,0) +
IF(AND(R453=20,$D453=1),子育て関連マスタ!$C$18,0) +
IF(AND(R453=20,$D453=1),
IFERROR(_xlfn.IFS(
入力項目!$S$10="男",子育て関連マスタ!$C$18,
入力項目!$S$10="女",子育て関連マスタ!$C$19
),0),0
) +
IF(AND(R453&gt;=入力項目!$S$18,R453&lt;=入力項目!$S$19),入力項目!$S$20,0) +
IF(AND(R453&gt;=入力項目!$S$21,R453&lt;=入力項目!$S$22),入力項目!$S$23,0) +
IF(AND(R453&gt;=入力項目!$S$24,R453&lt;=入力項目!$S$25),入力項目!$S$26,0)
)</f>
        <v>0</v>
      </c>
      <c r="AG453">
        <f ca="1">-(
_xlfn.IFS(
S453&lt;=入力項目!$S$11,0,
AND(S453&gt;=入力項目!$S$11+1,S453&lt;=3),IFERROR(VLOOKUP(入力項目!$S$12,子育て関連マスタ!$I$4:$M$5,4,FALSE),0),
AND(S453&gt;=4,S453&lt;=6),IFERROR(VLOOKUP(入力項目!$S$13,子育て関連マスタ!$I$9:$M$12,4,FALSE),0),
AND(S453&gt;=7,S453&lt;=12),IFERROR(VLOOKUP(入力項目!$S$14,子育て関連マスタ!$I$16:$M$17,4,FALSE),0),
AND(S453&gt;=13,S453&lt;=15),IFERROR(VLOOKUP(入力項目!$S$15,子育て関連マスタ!$I$21:$M$22,4,FALSE),0),
AND(S453&gt;=16,S453&lt;=18),IFERROR(VLOOKUP(入力項目!$S$16,子育て関連マスタ!$I$26:$M$28,4,FALSE),0),
AND(S453&gt;=19,S453&lt;=20,入力項目!$S$16="高専"),IFERROR(VLOOKUP(入力項目!$S$16,子育て関連マスタ!$I$26:$M$28,4,FALSE),0),
AND(S453&gt;=19,S453&lt;=20,入力項目!$S$16&lt;&gt;"高専"),IFERROR(VLOOKUP(入力項目!$S$17,子育て関連マスタ!$I$32:$M$37,4,FALSE),0),
AND(S453&gt;=21,S453&lt;=22,入力項目!$S$16="高専"),IFERROR(VLOOKUP(入力項目!$S$17,子育て関連マスタ!$I$32:$M$34,4,FALSE),0),
AND(S453&gt;=21,S453&lt;=22,入力項目!$S$16&lt;&gt;"高専"),IFERROR(VLOOKUP(入力項目!$S$17,子育て関連マスタ!$I$32:$M$34,4,FALSE),0),
S453&gt;=23,0
) +
IF($D453=4,
  IFERROR(_xlfn.IFS(
  S453&lt;=入力項目!$S$11,0,
  AND(S453=入力項目!$S$11),IFERROR(VLOOKUP(入力項目!$S$12,子育て関連マスタ!$I$4:$M$5,2,FALSE),0),
  AND(S453=4),IFERROR(VLOOKUP(入力項目!$S$13,子育て関連マスタ!$I$9:$M$12,2,FALSE),0),
  AND(S453=7),IFERROR(VLOOKUP(入力項目!$S$14,子育て関連マスタ!$I$16:$M$17,2,FALSE),0),
  AND(S453=13),IFERROR(VLOOKUP(入力項目!$S$15,子育て関連マスタ!$I$21:$M$22,2,FALSE),0),
  AND(S453=16),IFERROR(VLOOKUP(入力項目!$S$16,子育て関連マスタ!$I$26:$M$28,2,FALSE),0),
  AND(S453=19,入力項目!$S$16&lt;&gt;"高専"),IFERROR(VLOOKUP(入力項目!$S$17,子育て関連マスタ!$I$32:$M$37,2,FALSE),0),
  AND(S453=21,入力項目!$S$16="高専"),IFERROR(VLOOKUP(入力項目!$S$17,子育て関連マスタ!$I$32:$M$37,2,FALSE),0),
  S453&gt;=22,0
  ),0),0
) +
IF(AND(S453&gt;=1,S453&lt;=15),IF($D453=入力項目!$S$8,入力項目!$S$3,0),0) +
IF(AND(S453&gt;=1,S453&lt;=15),IF($D453=5,入力項目!$S$4,0),0) +
IF(AND(S453&gt;=1,S453&lt;=15),IF($D453=12,入力項目!$S$5,0),0) +
IF(AND(入力項目!$S$7=$A453,入力項目!$S$8=$D453),子育て関連マスタ!$C$14,0) +
IFERROR(IF(AND(YEAR(EDATE(DATE(入力項目!$S$7,入力項目!$S$8,1),1))=$A453,MONTH(EDATE(DATE(入力項目!$S$7,入力項目!$S$8,1),1))=$D453),子育て関連マスタ!$C$15,0),0) +
IF(AND(OR(S453=3,S453=5,S453=7),$D453=11),子育て関連マスタ!$C$17,0) +
IF(AND(S453=20,$D453=1),子育て関連マスタ!$C$18,0) +
IF(AND(S453=20,$D453=1),
IFERROR(_xlfn.IFS(
入力項目!$S$10="男",子育て関連マスタ!$C$18,
入力項目!$S$10="女",子育て関連マスタ!$C$19
),0),0
) +
IF(AND(S453&gt;=入力項目!$S$18,S453&lt;=入力項目!$S$19),入力項目!$S$20,0) +
IF(AND(S453&gt;=入力項目!$S$21,S453&lt;=入力項目!$S$22),入力項目!$S$23,0) +
IF(AND(S453&gt;=入力項目!$S$24,S453&lt;=入力項目!$S$25),入力項目!$S$26,0)
)</f>
        <v>0</v>
      </c>
      <c r="AH453">
        <f ca="1">-(
_xlfn.IFS(
T453&lt;=入力項目!$S$11,0,
AND(T453&gt;=入力項目!$S$11+1,T453&lt;=3),IFERROR(VLOOKUP(入力項目!$S$12,子育て関連マスタ!$I$4:$M$5,4,FALSE),0),
AND(T453&gt;=4,T453&lt;=6),IFERROR(VLOOKUP(入力項目!$S$13,子育て関連マスタ!$I$9:$M$12,4,FALSE),0),
AND(T453&gt;=7,T453&lt;=12),IFERROR(VLOOKUP(入力項目!$S$14,子育て関連マスタ!$I$16:$M$17,4,FALSE),0),
AND(T453&gt;=13,T453&lt;=15),IFERROR(VLOOKUP(入力項目!$S$15,子育て関連マスタ!$I$21:$M$22,4,FALSE),0),
AND(T453&gt;=16,T453&lt;=18),IFERROR(VLOOKUP(入力項目!$S$16,子育て関連マスタ!$I$26:$M$28,4,FALSE),0),
AND(T453&gt;=19,T453&lt;=20,入力項目!$S$16="高専"),IFERROR(VLOOKUP(入力項目!$S$16,子育て関連マスタ!$I$26:$M$28,4,FALSE),0),
AND(T453&gt;=19,T453&lt;=20,入力項目!$S$16&lt;&gt;"高専"),IFERROR(VLOOKUP(入力項目!$S$17,子育て関連マスタ!$I$32:$M$37,4,FALSE),0),
AND(T453&gt;=21,T453&lt;=22,入力項目!$S$16="高専"),IFERROR(VLOOKUP(入力項目!$S$17,子育て関連マスタ!$I$32:$M$34,4,FALSE),0),
AND(T453&gt;=21,T453&lt;=22,入力項目!$S$16&lt;&gt;"高専"),IFERROR(VLOOKUP(入力項目!$S$17,子育て関連マスタ!$I$32:$M$34,4,FALSE),0),
T453&gt;=23,0
) +
IF($D453=4,
  IFERROR(_xlfn.IFS(
  T453&lt;=入力項目!$S$11,0,
  AND(T453=入力項目!$S$11),IFERROR(VLOOKUP(入力項目!$S$12,子育て関連マスタ!$I$4:$M$5,2,FALSE),0),
  AND(T453=4),IFERROR(VLOOKUP(入力項目!$S$13,子育て関連マスタ!$I$9:$M$12,2,FALSE),0),
  AND(T453=7),IFERROR(VLOOKUP(入力項目!$S$14,子育て関連マスタ!$I$16:$M$17,2,FALSE),0),
  AND(T453=13),IFERROR(VLOOKUP(入力項目!$S$15,子育て関連マスタ!$I$21:$M$22,2,FALSE),0),
  AND(T453=16),IFERROR(VLOOKUP(入力項目!$S$16,子育て関連マスタ!$I$26:$M$28,2,FALSE),0),
  AND(T453=19,入力項目!$S$16&lt;&gt;"高専"),IFERROR(VLOOKUP(入力項目!$S$17,子育て関連マスタ!$I$32:$M$37,2,FALSE),0),
  AND(T453=21,入力項目!$S$16="高専"),IFERROR(VLOOKUP(入力項目!$S$17,子育て関連マスタ!$I$32:$M$37,2,FALSE),0),
  T453&gt;=22,0
  ),0),0
) +
IF(AND(T453&gt;=1,T453&lt;=15),IF($D453=入力項目!$S$8,入力項目!$S$3,0),0) +
IF(AND(T453&gt;=1,T453&lt;=15),IF($D453=5,入力項目!$S$4,0),0) +
IF(AND(T453&gt;=1,T453&lt;=15),IF($D453=12,入力項目!$S$5,0),0) +
IF(AND(入力項目!$S$7=$A453,入力項目!$S$8=$D453),子育て関連マスタ!$C$14,0) +
IFERROR(IF(AND(YEAR(EDATE(DATE(入力項目!$S$7,入力項目!$S$8,1),1))=$A453,MONTH(EDATE(DATE(入力項目!$S$7,入力項目!$S$8,1),1))=$D453),子育て関連マスタ!$C$15,0),0) +
IF(AND(OR(T453=3,T453=5,T453=7),$D453=11),子育て関連マスタ!$C$17,0) +
IF(AND(T453=20,$D453=1),子育て関連マスタ!$C$18,0) +
IF(AND(T453=20,$D453=1),
IFERROR(_xlfn.IFS(
入力項目!$S$10="男",子育て関連マスタ!$C$18,
入力項目!$S$10="女",子育て関連マスタ!$C$19
),0),0
) +
IF(AND(T453&gt;=入力項目!$S$18,T453&lt;=入力項目!$S$19),入力項目!$S$20,0) +
IF(AND(T453&gt;=入力項目!$S$21,T453&lt;=入力項目!$S$22),入力項目!$S$23,0) +
IF(AND(T453&gt;=入力項目!$S$24,T453&lt;=入力項目!$S$25),入力項目!$S$26,0)
)</f>
        <v>0</v>
      </c>
      <c r="AI453">
        <f ca="1">-(
_xlfn.IFS(
U453&lt;=入力項目!$S$11,0,
AND(U453&gt;=入力項目!$S$11+1,U453&lt;=3),IFERROR(VLOOKUP(入力項目!$S$12,子育て関連マスタ!$I$4:$M$5,4,FALSE),0),
AND(U453&gt;=4,U453&lt;=6),IFERROR(VLOOKUP(入力項目!$S$13,子育て関連マスタ!$I$9:$M$12,4,FALSE),0),
AND(U453&gt;=7,U453&lt;=12),IFERROR(VLOOKUP(入力項目!$S$14,子育て関連マスタ!$I$16:$M$17,4,FALSE),0),
AND(U453&gt;=13,U453&lt;=15),IFERROR(VLOOKUP(入力項目!$S$15,子育て関連マスタ!$I$21:$M$22,4,FALSE),0),
AND(U453&gt;=16,U453&lt;=18),IFERROR(VLOOKUP(入力項目!$S$16,子育て関連マスタ!$I$26:$M$28,4,FALSE),0),
AND(U453&gt;=19,U453&lt;=20,入力項目!$S$16="高専"),IFERROR(VLOOKUP(入力項目!$S$16,子育て関連マスタ!$I$26:$M$28,4,FALSE),0),
AND(U453&gt;=19,U453&lt;=20,入力項目!$S$16&lt;&gt;"高専"),IFERROR(VLOOKUP(入力項目!$S$17,子育て関連マスタ!$I$32:$M$37,4,FALSE),0),
AND(U453&gt;=21,U453&lt;=22,入力項目!$S$16="高専"),IFERROR(VLOOKUP(入力項目!$S$17,子育て関連マスタ!$I$32:$M$34,4,FALSE),0),
AND(U453&gt;=21,U453&lt;=22,入力項目!$S$16&lt;&gt;"高専"),IFERROR(VLOOKUP(入力項目!$S$17,子育て関連マスタ!$I$32:$M$34,4,FALSE),0),
U453&gt;=23,0
) +
IF($D453=4,
  IFERROR(_xlfn.IFS(
  U453&lt;=入力項目!$S$11,0,
  AND(U453=入力項目!$S$11),IFERROR(VLOOKUP(入力項目!$S$12,子育て関連マスタ!$I$4:$M$5,2,FALSE),0),
  AND(U453=4),IFERROR(VLOOKUP(入力項目!$S$13,子育て関連マスタ!$I$9:$M$12,2,FALSE),0),
  AND(U453=7),IFERROR(VLOOKUP(入力項目!$S$14,子育て関連マスタ!$I$16:$M$17,2,FALSE),0),
  AND(U453=13),IFERROR(VLOOKUP(入力項目!$S$15,子育て関連マスタ!$I$21:$M$22,2,FALSE),0),
  AND(U453=16),IFERROR(VLOOKUP(入力項目!$S$16,子育て関連マスタ!$I$26:$M$28,2,FALSE),0),
  AND(U453=19,入力項目!$S$16&lt;&gt;"高専"),IFERROR(VLOOKUP(入力項目!$S$17,子育て関連マスタ!$I$32:$M$37,2,FALSE),0),
  AND(U453=21,入力項目!$S$16="高専"),IFERROR(VLOOKUP(入力項目!$S$17,子育て関連マスタ!$I$32:$M$37,2,FALSE),0),
  U453&gt;=22,0
  ),0),0
) +
IF(AND(U453&gt;=1,U453&lt;=15),IF($D453=入力項目!$S$8,入力項目!$S$3,0),0) +
IF(AND(U453&gt;=1,U453&lt;=15),IF($D453=5,入力項目!$S$4,0),0) +
IF(AND(U453&gt;=1,U453&lt;=15),IF($D453=12,入力項目!$S$5,0),0) +
IF(AND(入力項目!$S$7=$A453,入力項目!$S$8=$D453),子育て関連マスタ!$C$14,0) +
IFERROR(IF(AND(YEAR(EDATE(DATE(入力項目!$S$7,入力項目!$S$8,1),1))=$A453,MONTH(EDATE(DATE(入力項目!$S$7,入力項目!$S$8,1),1))=$D453),子育て関連マスタ!$C$15,0),0) +
IF(AND(OR(U453=3,U453=5,U453=7),$D453=11),子育て関連マスタ!$C$17,0) +
IF(AND(U453=20,$D453=1),子育て関連マスタ!$C$18,0) +
IF(AND(U453=20,$D453=1),
IFERROR(_xlfn.IFS(
入力項目!$S$10="男",子育て関連マスタ!$C$18,
入力項目!$S$10="女",子育て関連マスタ!$C$19
),0),0
) +
IF(AND(U453&gt;=入力項目!$S$18,U453&lt;=入力項目!$S$19),入力項目!$S$20,0) +
IF(AND(U453&gt;=入力項目!$S$21,U453&lt;=入力項目!$S$22),入力項目!$S$23,0) +
IF(AND(U453&gt;=入力項目!$S$24,U453&lt;=入力項目!$S$25),入力項目!$S$26,0)
)</f>
        <v>0</v>
      </c>
      <c r="AJ453" s="10">
        <f ca="1">-VLOOKUP($D453,月別収支!$A$2:$H$13,7,FALSE)</f>
        <v>-20000</v>
      </c>
    </row>
    <row r="454" spans="1:36" x14ac:dyDescent="0.4">
      <c r="A454">
        <f t="shared" ca="1" si="122"/>
        <v>2062</v>
      </c>
      <c r="B454">
        <f t="shared" ca="1" si="129"/>
        <v>2062</v>
      </c>
      <c r="C454">
        <f t="shared" ca="1" si="130"/>
        <v>38</v>
      </c>
      <c r="D454">
        <f t="shared" ca="1" si="123"/>
        <v>4</v>
      </c>
      <c r="E454" t="str">
        <f t="shared" ca="1" si="124"/>
        <v>2062年4月</v>
      </c>
      <c r="F454">
        <f ca="1">IF(OR(入力項目!$N$5&lt;$A454,AND(入力項目!$N$5=$A454,入力項目!$N$6&lt;$D454)),IF(F453=0,1,IF(G454=12,F453+1,F453)),0)</f>
        <v>37</v>
      </c>
      <c r="G454">
        <f ca="1">IF(OR(入力項目!$N$5&lt;$A454,AND(入力項目!$N$5=$A454,入力項目!$N$6&lt;$D454)),IF(G453=12,1,G453+1),0)</f>
        <v>6</v>
      </c>
      <c r="H454" t="str">
        <f t="shared" ca="1" si="125"/>
        <v>37_6</v>
      </c>
      <c r="I454">
        <f ca="1">IF(
  IFERROR(AND($C454&gt;0,MOD($C454,入力項目!$N$22)=0,$D454=入力項目!$N$23), FALSE),
  1,
  IF(
    AND(I453&gt;0,J453=12),
    IF(I453=入力項目!$N$28, 0, I453+1),
    I453
  )
)</f>
        <v>3</v>
      </c>
      <c r="J454">
        <f ca="1">IF($D454=入力項目!$N$23,1,IFERROR(J453+1,1))</f>
        <v>11</v>
      </c>
      <c r="K454" t="str">
        <f t="shared" ca="1" si="126"/>
        <v>3_11</v>
      </c>
      <c r="L454">
        <f ca="1">L453+IF(入力項目!$D$4=$D454,1,0)</f>
        <v>66</v>
      </c>
      <c r="M454" t="str">
        <f t="shared" ca="1" si="127"/>
        <v>66歳</v>
      </c>
      <c r="N454">
        <f t="shared" ca="1" si="131"/>
        <v>67</v>
      </c>
      <c r="O454" t="str">
        <f t="shared" ca="1" si="128"/>
        <v>67歳</v>
      </c>
      <c r="P454">
        <f t="shared" ca="1" si="132"/>
        <v>42</v>
      </c>
      <c r="Q454">
        <f t="shared" ca="1" si="133"/>
        <v>40</v>
      </c>
      <c r="R454">
        <f t="shared" ca="1" si="134"/>
        <v>2063</v>
      </c>
      <c r="S454">
        <f t="shared" ca="1" si="135"/>
        <v>2063</v>
      </c>
      <c r="T454">
        <f t="shared" ca="1" si="136"/>
        <v>2063</v>
      </c>
      <c r="U454">
        <f t="shared" ca="1" si="137"/>
        <v>2063</v>
      </c>
      <c r="V454" s="10">
        <f t="shared" ref="V454:V517" ca="1" si="138">V453+W454+SUM(X454:AJ454)</f>
        <v>60906425</v>
      </c>
      <c r="W454" s="10">
        <f ca="1">IF($L454&lt;その他マスタ!$B$1,VLOOKUP($D454,月別収支!$A$2:$H$13,2,FALSE),その他マスタ!$B$3)+IF(AND($L454=その他マスタ!$B$1,入力項目!$I$9="あり",$D454=入力項目!$D$4),その他マスタ!$B$2,0)</f>
        <v>150000</v>
      </c>
      <c r="X454" s="10">
        <f ca="1">-IF(入力項目!$K$5=TRUE,
IF($F454+$G454&lt;3,VLOOKUP($D454,月別収支!$A$2:$H$13,8,FALSE),0)+IFERROR(VLOOKUP($H454,住宅ローン計算!C:P,13,FALSE),0)+IF($F454&gt;1,IF(OR($G454=3,$G454=6,$G454=9,$G454=12),ROUNDUP(入力項目!$N$18/4,0),0),0),
VLOOKUP($D454,月別収支!$A$2:$H$13,8,FALSE))</f>
        <v>-37500</v>
      </c>
      <c r="Y454" s="10">
        <f ca="1">-VLOOKUP($D454,月別収支!$A$2:$H$13,3,FALSE)</f>
        <v>-75000</v>
      </c>
      <c r="Z454" s="10">
        <f ca="1">-VLOOKUP($D454,月別収支!$A$2:$H$13,4,FALSE)</f>
        <v>-27000</v>
      </c>
      <c r="AA454" s="10">
        <f ca="1">-VLOOKUP($D454,月別収支!$A$2:$H$13,6,FALSE)</f>
        <v>-10000</v>
      </c>
      <c r="AB454" s="10">
        <f ca="1">-(
VLOOKUP($D454,月別収支!$A$2:$H$13,5,FALSE)+IF(AND(入力項目!$I$27&lt;=$A454,ISEVEN($A454-入力項目!$I$27),入力項目!$I$28=$D454),入力項目!$I$26,0)
+IF(入力項目!$K$26=TRUE,
IFERROR(VLOOKUP($K454,マイカーローン計算!C:P,13,FALSE),0),
IFERROR(
  IF(AND($C454&gt;0,MOD($C454,入力項目!$N$22)=0,$D454=入力項目!$N$23),入力項目!$N$24,0),
 0
)
)
)</f>
        <v>-20000</v>
      </c>
      <c r="AC454" s="10">
        <f ca="1">-IF($A454&lt;入力項目!$N$33,入力項目!$N$35,IF(AND($A454=入力項目!$N$33,$D454&lt;=入力項目!$N$34),入力項目!$N$35,0))</f>
        <v>0</v>
      </c>
      <c r="AD454">
        <f ca="1">-(
_xlfn.IFS(
P454&lt;=入力項目!$S$11,0,
AND(P454&gt;=入力項目!$S$11+1,P454&lt;=3),IFERROR(VLOOKUP(入力項目!$S$12,子育て関連マスタ!$I$4:$M$5,4,FALSE),0),
AND(P454&gt;=4,P454&lt;=6),IFERROR(VLOOKUP(入力項目!$S$13,子育て関連マスタ!$I$9:$M$12,4,FALSE),0),
AND(P454&gt;=7,P454&lt;=12),IFERROR(VLOOKUP(入力項目!$S$14,子育て関連マスタ!$I$16:$M$17,4,FALSE),0),
AND(P454&gt;=13,P454&lt;=15),IFERROR(VLOOKUP(入力項目!$S$15,子育て関連マスタ!$I$21:$M$22,4,FALSE),0),
AND(P454&gt;=16,P454&lt;=18),IFERROR(VLOOKUP(入力項目!$S$16,子育て関連マスタ!$I$26:$M$28,4,FALSE),0),
AND(P454&gt;=19,P454&lt;=20,入力項目!$S$16="高専"),IFERROR(VLOOKUP(入力項目!$S$16,子育て関連マスタ!$I$26:$M$28,4,FALSE),0),
AND(P454&gt;=19,P454&lt;=20,入力項目!$S$16&lt;&gt;"高専"),IFERROR(VLOOKUP(入力項目!$S$17,子育て関連マスタ!$I$32:$M$37,4,FALSE),0),
AND(P454&gt;=21,P454&lt;=22,入力項目!$S$16="高専"),IFERROR(VLOOKUP(入力項目!$S$17,子育て関連マスタ!$I$32:$M$34,4,FALSE),0),
AND(P454&gt;=21,P454&lt;=22,入力項目!$S$16&lt;&gt;"高専"),IFERROR(VLOOKUP(入力項目!$S$17,子育て関連マスタ!$I$32:$M$34,4,FALSE),0),
P454&gt;=23,0
) +
IF($D454=4,
  IFERROR(_xlfn.IFS(
  P454&lt;=入力項目!$S$11,0,
  AND(P454=入力項目!$S$11),IFERROR(VLOOKUP(入力項目!$S$12,子育て関連マスタ!$I$4:$M$5,2,FALSE),0),
  AND(P454=4),IFERROR(VLOOKUP(入力項目!$S$13,子育て関連マスタ!$I$9:$M$12,2,FALSE),0),
  AND(P454=7),IFERROR(VLOOKUP(入力項目!$S$14,子育て関連マスタ!$I$16:$M$17,2,FALSE),0),
  AND(P454=13),IFERROR(VLOOKUP(入力項目!$S$15,子育て関連マスタ!$I$21:$M$22,2,FALSE),0),
  AND(P454=16),IFERROR(VLOOKUP(入力項目!$S$16,子育て関連マスタ!$I$26:$M$28,2,FALSE),0),
  AND(P454=19,入力項目!$S$16&lt;&gt;"高専"),IFERROR(VLOOKUP(入力項目!$S$17,子育て関連マスタ!$I$32:$M$37,2,FALSE),0),
  AND(P454=21,入力項目!$S$16="高専"),IFERROR(VLOOKUP(入力項目!$S$17,子育て関連マスタ!$I$32:$M$37,2,FALSE),0),
  P454&gt;=22,0
  ),0),0
) +
IF(AND(P454&gt;=1,P454&lt;=15),IF($D454=入力項目!$S$8,入力項目!$S$3,0),0) +
IF(AND(P454&gt;=1,P454&lt;=15),IF($D454=5,入力項目!$S$4,0),0) +
IF(AND(P454&gt;=1,P454&lt;=15),IF($D454=12,入力項目!$S$5,0),0) +
IF(AND(入力項目!$S$7=$A454,入力項目!$S$8=$D454),子育て関連マスタ!$C$14,0) +
IFERROR(IF(AND(YEAR(EDATE(DATE(入力項目!$S$7,入力項目!$S$8,1),1))=$A454,MONTH(EDATE(DATE(入力項目!$S$7,入力項目!$S$8,1),1))=$D454),子育て関連マスタ!$C$15,0),0) +
IF(AND(OR(P454=3,P454=5,P454=7),$D454=11),子育て関連マスタ!$C$17,0) +
IF(AND(P454=20,$D454=1),子育て関連マスタ!$C$18,0) +
IF(AND(P454=20,$D454=1),
IFERROR(_xlfn.IFS(
入力項目!$S$10="男",子育て関連マスタ!$C$18,
入力項目!$S$10="女",子育て関連マスタ!$C$19
),0),0
) +
IF(AND(P454&gt;=入力項目!$S$18,P454&lt;=入力項目!$S$19),入力項目!$S$20,0) +
IF(AND(P454&gt;=入力項目!$S$21,P454&lt;=入力項目!$S$22),入力項目!$S$23,0) +
IF(AND(P454&gt;=入力項目!$S$24,P454&lt;=入力項目!$S$25),入力項目!$S$26,0)
)</f>
        <v>0</v>
      </c>
      <c r="AE454">
        <f ca="1">-(
_xlfn.IFS(
Q454&lt;=入力項目!$S$11,0,
AND(Q454&gt;=入力項目!$S$11+1,Q454&lt;=3),IFERROR(VLOOKUP(入力項目!$S$12,子育て関連マスタ!$I$4:$M$5,4,FALSE),0),
AND(Q454&gt;=4,Q454&lt;=6),IFERROR(VLOOKUP(入力項目!$S$13,子育て関連マスタ!$I$9:$M$12,4,FALSE),0),
AND(Q454&gt;=7,Q454&lt;=12),IFERROR(VLOOKUP(入力項目!$S$14,子育て関連マスタ!$I$16:$M$17,4,FALSE),0),
AND(Q454&gt;=13,Q454&lt;=15),IFERROR(VLOOKUP(入力項目!$S$15,子育て関連マスタ!$I$21:$M$22,4,FALSE),0),
AND(Q454&gt;=16,Q454&lt;=18),IFERROR(VLOOKUP(入力項目!$S$16,子育て関連マスタ!$I$26:$M$28,4,FALSE),0),
AND(Q454&gt;=19,Q454&lt;=20,入力項目!$S$16="高専"),IFERROR(VLOOKUP(入力項目!$S$16,子育て関連マスタ!$I$26:$M$28,4,FALSE),0),
AND(Q454&gt;=19,Q454&lt;=20,入力項目!$S$16&lt;&gt;"高専"),IFERROR(VLOOKUP(入力項目!$S$17,子育て関連マスタ!$I$32:$M$37,4,FALSE),0),
AND(Q454&gt;=21,Q454&lt;=22,入力項目!$S$16="高専"),IFERROR(VLOOKUP(入力項目!$S$17,子育て関連マスタ!$I$32:$M$34,4,FALSE),0),
AND(Q454&gt;=21,Q454&lt;=22,入力項目!$S$16&lt;&gt;"高専"),IFERROR(VLOOKUP(入力項目!$S$17,子育て関連マスタ!$I$32:$M$34,4,FALSE),0),
Q454&gt;=23,0
) +
IF($D454=4,
  IFERROR(_xlfn.IFS(
  Q454&lt;=入力項目!$S$11,0,
  AND(Q454=入力項目!$S$11),IFERROR(VLOOKUP(入力項目!$S$12,子育て関連マスタ!$I$4:$M$5,2,FALSE),0),
  AND(Q454=4),IFERROR(VLOOKUP(入力項目!$S$13,子育て関連マスタ!$I$9:$M$12,2,FALSE),0),
  AND(Q454=7),IFERROR(VLOOKUP(入力項目!$S$14,子育て関連マスタ!$I$16:$M$17,2,FALSE),0),
  AND(Q454=13),IFERROR(VLOOKUP(入力項目!$S$15,子育て関連マスタ!$I$21:$M$22,2,FALSE),0),
  AND(Q454=16),IFERROR(VLOOKUP(入力項目!$S$16,子育て関連マスタ!$I$26:$M$28,2,FALSE),0),
  AND(Q454=19,入力項目!$S$16&lt;&gt;"高専"),IFERROR(VLOOKUP(入力項目!$S$17,子育て関連マスタ!$I$32:$M$37,2,FALSE),0),
  AND(Q454=21,入力項目!$S$16="高専"),IFERROR(VLOOKUP(入力項目!$S$17,子育て関連マスタ!$I$32:$M$37,2,FALSE),0),
  Q454&gt;=22,0
  ),0),0
) +
IF(AND(Q454&gt;=1,Q454&lt;=15),IF($D454=入力項目!$S$8,入力項目!$S$3,0),0) +
IF(AND(Q454&gt;=1,Q454&lt;=15),IF($D454=5,入力項目!$S$4,0),0) +
IF(AND(Q454&gt;=1,Q454&lt;=15),IF($D454=12,入力項目!$S$5,0),0) +
IF(AND(入力項目!$S$7=$A454,入力項目!$S$8=$D454),子育て関連マスタ!$C$14,0) +
IFERROR(IF(AND(YEAR(EDATE(DATE(入力項目!$S$7,入力項目!$S$8,1),1))=$A454,MONTH(EDATE(DATE(入力項目!$S$7,入力項目!$S$8,1),1))=$D454),子育て関連マスタ!$C$15,0),0) +
IF(AND(OR(Q454=3,Q454=5,Q454=7),$D454=11),子育て関連マスタ!$C$17,0) +
IF(AND(Q454=20,$D454=1),子育て関連マスタ!$C$18,0) +
IF(AND(Q454=20,$D454=1),
IFERROR(_xlfn.IFS(
入力項目!$S$10="男",子育て関連マスタ!$C$18,
入力項目!$S$10="女",子育て関連マスタ!$C$19
),0),0
) +
IF(AND(Q454&gt;=入力項目!$S$18,Q454&lt;=入力項目!$S$19),入力項目!$S$20,0) +
IF(AND(Q454&gt;=入力項目!$S$21,Q454&lt;=入力項目!$S$22),入力項目!$S$23,0) +
IF(AND(Q454&gt;=入力項目!$S$24,Q454&lt;=入力項目!$S$25),入力項目!$S$26,0)
)</f>
        <v>0</v>
      </c>
      <c r="AF454">
        <f ca="1">-(
_xlfn.IFS(
R454&lt;=入力項目!$S$11,0,
AND(R454&gt;=入力項目!$S$11+1,R454&lt;=3),IFERROR(VLOOKUP(入力項目!$S$12,子育て関連マスタ!$I$4:$M$5,4,FALSE),0),
AND(R454&gt;=4,R454&lt;=6),IFERROR(VLOOKUP(入力項目!$S$13,子育て関連マスタ!$I$9:$M$12,4,FALSE),0),
AND(R454&gt;=7,R454&lt;=12),IFERROR(VLOOKUP(入力項目!$S$14,子育て関連マスタ!$I$16:$M$17,4,FALSE),0),
AND(R454&gt;=13,R454&lt;=15),IFERROR(VLOOKUP(入力項目!$S$15,子育て関連マスタ!$I$21:$M$22,4,FALSE),0),
AND(R454&gt;=16,R454&lt;=18),IFERROR(VLOOKUP(入力項目!$S$16,子育て関連マスタ!$I$26:$M$28,4,FALSE),0),
AND(R454&gt;=19,R454&lt;=20,入力項目!$S$16="高専"),IFERROR(VLOOKUP(入力項目!$S$16,子育て関連マスタ!$I$26:$M$28,4,FALSE),0),
AND(R454&gt;=19,R454&lt;=20,入力項目!$S$16&lt;&gt;"高専"),IFERROR(VLOOKUP(入力項目!$S$17,子育て関連マスタ!$I$32:$M$37,4,FALSE),0),
AND(R454&gt;=21,R454&lt;=22,入力項目!$S$16="高専"),IFERROR(VLOOKUP(入力項目!$S$17,子育て関連マスタ!$I$32:$M$34,4,FALSE),0),
AND(R454&gt;=21,R454&lt;=22,入力項目!$S$16&lt;&gt;"高専"),IFERROR(VLOOKUP(入力項目!$S$17,子育て関連マスタ!$I$32:$M$34,4,FALSE),0),
R454&gt;=23,0
) +
IF($D454=4,
  IFERROR(_xlfn.IFS(
  R454&lt;=入力項目!$S$11,0,
  AND(R454=入力項目!$S$11),IFERROR(VLOOKUP(入力項目!$S$12,子育て関連マスタ!$I$4:$M$5,2,FALSE),0),
  AND(R454=4),IFERROR(VLOOKUP(入力項目!$S$13,子育て関連マスタ!$I$9:$M$12,2,FALSE),0),
  AND(R454=7),IFERROR(VLOOKUP(入力項目!$S$14,子育て関連マスタ!$I$16:$M$17,2,FALSE),0),
  AND(R454=13),IFERROR(VLOOKUP(入力項目!$S$15,子育て関連マスタ!$I$21:$M$22,2,FALSE),0),
  AND(R454=16),IFERROR(VLOOKUP(入力項目!$S$16,子育て関連マスタ!$I$26:$M$28,2,FALSE),0),
  AND(R454=19,入力項目!$S$16&lt;&gt;"高専"),IFERROR(VLOOKUP(入力項目!$S$17,子育て関連マスタ!$I$32:$M$37,2,FALSE),0),
  AND(R454=21,入力項目!$S$16="高専"),IFERROR(VLOOKUP(入力項目!$S$17,子育て関連マスタ!$I$32:$M$37,2,FALSE),0),
  R454&gt;=22,0
  ),0),0
) +
IF(AND(R454&gt;=1,R454&lt;=15),IF($D454=入力項目!$S$8,入力項目!$S$3,0),0) +
IF(AND(R454&gt;=1,R454&lt;=15),IF($D454=5,入力項目!$S$4,0),0) +
IF(AND(R454&gt;=1,R454&lt;=15),IF($D454=12,入力項目!$S$5,0),0) +
IF(AND(入力項目!$S$7=$A454,入力項目!$S$8=$D454),子育て関連マスタ!$C$14,0) +
IFERROR(IF(AND(YEAR(EDATE(DATE(入力項目!$S$7,入力項目!$S$8,1),1))=$A454,MONTH(EDATE(DATE(入力項目!$S$7,入力項目!$S$8,1),1))=$D454),子育て関連マスタ!$C$15,0),0) +
IF(AND(OR(R454=3,R454=5,R454=7),$D454=11),子育て関連マスタ!$C$17,0) +
IF(AND(R454=20,$D454=1),子育て関連マスタ!$C$18,0) +
IF(AND(R454=20,$D454=1),
IFERROR(_xlfn.IFS(
入力項目!$S$10="男",子育て関連マスタ!$C$18,
入力項目!$S$10="女",子育て関連マスタ!$C$19
),0),0
) +
IF(AND(R454&gt;=入力項目!$S$18,R454&lt;=入力項目!$S$19),入力項目!$S$20,0) +
IF(AND(R454&gt;=入力項目!$S$21,R454&lt;=入力項目!$S$22),入力項目!$S$23,0) +
IF(AND(R454&gt;=入力項目!$S$24,R454&lt;=入力項目!$S$25),入力項目!$S$26,0)
)</f>
        <v>0</v>
      </c>
      <c r="AG454">
        <f ca="1">-(
_xlfn.IFS(
S454&lt;=入力項目!$S$11,0,
AND(S454&gt;=入力項目!$S$11+1,S454&lt;=3),IFERROR(VLOOKUP(入力項目!$S$12,子育て関連マスタ!$I$4:$M$5,4,FALSE),0),
AND(S454&gt;=4,S454&lt;=6),IFERROR(VLOOKUP(入力項目!$S$13,子育て関連マスタ!$I$9:$M$12,4,FALSE),0),
AND(S454&gt;=7,S454&lt;=12),IFERROR(VLOOKUP(入力項目!$S$14,子育て関連マスタ!$I$16:$M$17,4,FALSE),0),
AND(S454&gt;=13,S454&lt;=15),IFERROR(VLOOKUP(入力項目!$S$15,子育て関連マスタ!$I$21:$M$22,4,FALSE),0),
AND(S454&gt;=16,S454&lt;=18),IFERROR(VLOOKUP(入力項目!$S$16,子育て関連マスタ!$I$26:$M$28,4,FALSE),0),
AND(S454&gt;=19,S454&lt;=20,入力項目!$S$16="高専"),IFERROR(VLOOKUP(入力項目!$S$16,子育て関連マスタ!$I$26:$M$28,4,FALSE),0),
AND(S454&gt;=19,S454&lt;=20,入力項目!$S$16&lt;&gt;"高専"),IFERROR(VLOOKUP(入力項目!$S$17,子育て関連マスタ!$I$32:$M$37,4,FALSE),0),
AND(S454&gt;=21,S454&lt;=22,入力項目!$S$16="高専"),IFERROR(VLOOKUP(入力項目!$S$17,子育て関連マスタ!$I$32:$M$34,4,FALSE),0),
AND(S454&gt;=21,S454&lt;=22,入力項目!$S$16&lt;&gt;"高専"),IFERROR(VLOOKUP(入力項目!$S$17,子育て関連マスタ!$I$32:$M$34,4,FALSE),0),
S454&gt;=23,0
) +
IF($D454=4,
  IFERROR(_xlfn.IFS(
  S454&lt;=入力項目!$S$11,0,
  AND(S454=入力項目!$S$11),IFERROR(VLOOKUP(入力項目!$S$12,子育て関連マスタ!$I$4:$M$5,2,FALSE),0),
  AND(S454=4),IFERROR(VLOOKUP(入力項目!$S$13,子育て関連マスタ!$I$9:$M$12,2,FALSE),0),
  AND(S454=7),IFERROR(VLOOKUP(入力項目!$S$14,子育て関連マスタ!$I$16:$M$17,2,FALSE),0),
  AND(S454=13),IFERROR(VLOOKUP(入力項目!$S$15,子育て関連マスタ!$I$21:$M$22,2,FALSE),0),
  AND(S454=16),IFERROR(VLOOKUP(入力項目!$S$16,子育て関連マスタ!$I$26:$M$28,2,FALSE),0),
  AND(S454=19,入力項目!$S$16&lt;&gt;"高専"),IFERROR(VLOOKUP(入力項目!$S$17,子育て関連マスタ!$I$32:$M$37,2,FALSE),0),
  AND(S454=21,入力項目!$S$16="高専"),IFERROR(VLOOKUP(入力項目!$S$17,子育て関連マスタ!$I$32:$M$37,2,FALSE),0),
  S454&gt;=22,0
  ),0),0
) +
IF(AND(S454&gt;=1,S454&lt;=15),IF($D454=入力項目!$S$8,入力項目!$S$3,0),0) +
IF(AND(S454&gt;=1,S454&lt;=15),IF($D454=5,入力項目!$S$4,0),0) +
IF(AND(S454&gt;=1,S454&lt;=15),IF($D454=12,入力項目!$S$5,0),0) +
IF(AND(入力項目!$S$7=$A454,入力項目!$S$8=$D454),子育て関連マスタ!$C$14,0) +
IFERROR(IF(AND(YEAR(EDATE(DATE(入力項目!$S$7,入力項目!$S$8,1),1))=$A454,MONTH(EDATE(DATE(入力項目!$S$7,入力項目!$S$8,1),1))=$D454),子育て関連マスタ!$C$15,0),0) +
IF(AND(OR(S454=3,S454=5,S454=7),$D454=11),子育て関連マスタ!$C$17,0) +
IF(AND(S454=20,$D454=1),子育て関連マスタ!$C$18,0) +
IF(AND(S454=20,$D454=1),
IFERROR(_xlfn.IFS(
入力項目!$S$10="男",子育て関連マスタ!$C$18,
入力項目!$S$10="女",子育て関連マスタ!$C$19
),0),0
) +
IF(AND(S454&gt;=入力項目!$S$18,S454&lt;=入力項目!$S$19),入力項目!$S$20,0) +
IF(AND(S454&gt;=入力項目!$S$21,S454&lt;=入力項目!$S$22),入力項目!$S$23,0) +
IF(AND(S454&gt;=入力項目!$S$24,S454&lt;=入力項目!$S$25),入力項目!$S$26,0)
)</f>
        <v>0</v>
      </c>
      <c r="AH454">
        <f ca="1">-(
_xlfn.IFS(
T454&lt;=入力項目!$S$11,0,
AND(T454&gt;=入力項目!$S$11+1,T454&lt;=3),IFERROR(VLOOKUP(入力項目!$S$12,子育て関連マスタ!$I$4:$M$5,4,FALSE),0),
AND(T454&gt;=4,T454&lt;=6),IFERROR(VLOOKUP(入力項目!$S$13,子育て関連マスタ!$I$9:$M$12,4,FALSE),0),
AND(T454&gt;=7,T454&lt;=12),IFERROR(VLOOKUP(入力項目!$S$14,子育て関連マスタ!$I$16:$M$17,4,FALSE),0),
AND(T454&gt;=13,T454&lt;=15),IFERROR(VLOOKUP(入力項目!$S$15,子育て関連マスタ!$I$21:$M$22,4,FALSE),0),
AND(T454&gt;=16,T454&lt;=18),IFERROR(VLOOKUP(入力項目!$S$16,子育て関連マスタ!$I$26:$M$28,4,FALSE),0),
AND(T454&gt;=19,T454&lt;=20,入力項目!$S$16="高専"),IFERROR(VLOOKUP(入力項目!$S$16,子育て関連マスタ!$I$26:$M$28,4,FALSE),0),
AND(T454&gt;=19,T454&lt;=20,入力項目!$S$16&lt;&gt;"高専"),IFERROR(VLOOKUP(入力項目!$S$17,子育て関連マスタ!$I$32:$M$37,4,FALSE),0),
AND(T454&gt;=21,T454&lt;=22,入力項目!$S$16="高専"),IFERROR(VLOOKUP(入力項目!$S$17,子育て関連マスタ!$I$32:$M$34,4,FALSE),0),
AND(T454&gt;=21,T454&lt;=22,入力項目!$S$16&lt;&gt;"高専"),IFERROR(VLOOKUP(入力項目!$S$17,子育て関連マスタ!$I$32:$M$34,4,FALSE),0),
T454&gt;=23,0
) +
IF($D454=4,
  IFERROR(_xlfn.IFS(
  T454&lt;=入力項目!$S$11,0,
  AND(T454=入力項目!$S$11),IFERROR(VLOOKUP(入力項目!$S$12,子育て関連マスタ!$I$4:$M$5,2,FALSE),0),
  AND(T454=4),IFERROR(VLOOKUP(入力項目!$S$13,子育て関連マスタ!$I$9:$M$12,2,FALSE),0),
  AND(T454=7),IFERROR(VLOOKUP(入力項目!$S$14,子育て関連マスタ!$I$16:$M$17,2,FALSE),0),
  AND(T454=13),IFERROR(VLOOKUP(入力項目!$S$15,子育て関連マスタ!$I$21:$M$22,2,FALSE),0),
  AND(T454=16),IFERROR(VLOOKUP(入力項目!$S$16,子育て関連マスタ!$I$26:$M$28,2,FALSE),0),
  AND(T454=19,入力項目!$S$16&lt;&gt;"高専"),IFERROR(VLOOKUP(入力項目!$S$17,子育て関連マスタ!$I$32:$M$37,2,FALSE),0),
  AND(T454=21,入力項目!$S$16="高専"),IFERROR(VLOOKUP(入力項目!$S$17,子育て関連マスタ!$I$32:$M$37,2,FALSE),0),
  T454&gt;=22,0
  ),0),0
) +
IF(AND(T454&gt;=1,T454&lt;=15),IF($D454=入力項目!$S$8,入力項目!$S$3,0),0) +
IF(AND(T454&gt;=1,T454&lt;=15),IF($D454=5,入力項目!$S$4,0),0) +
IF(AND(T454&gt;=1,T454&lt;=15),IF($D454=12,入力項目!$S$5,0),0) +
IF(AND(入力項目!$S$7=$A454,入力項目!$S$8=$D454),子育て関連マスタ!$C$14,0) +
IFERROR(IF(AND(YEAR(EDATE(DATE(入力項目!$S$7,入力項目!$S$8,1),1))=$A454,MONTH(EDATE(DATE(入力項目!$S$7,入力項目!$S$8,1),1))=$D454),子育て関連マスタ!$C$15,0),0) +
IF(AND(OR(T454=3,T454=5,T454=7),$D454=11),子育て関連マスタ!$C$17,0) +
IF(AND(T454=20,$D454=1),子育て関連マスタ!$C$18,0) +
IF(AND(T454=20,$D454=1),
IFERROR(_xlfn.IFS(
入力項目!$S$10="男",子育て関連マスタ!$C$18,
入力項目!$S$10="女",子育て関連マスタ!$C$19
),0),0
) +
IF(AND(T454&gt;=入力項目!$S$18,T454&lt;=入力項目!$S$19),入力項目!$S$20,0) +
IF(AND(T454&gt;=入力項目!$S$21,T454&lt;=入力項目!$S$22),入力項目!$S$23,0) +
IF(AND(T454&gt;=入力項目!$S$24,T454&lt;=入力項目!$S$25),入力項目!$S$26,0)
)</f>
        <v>0</v>
      </c>
      <c r="AI454">
        <f ca="1">-(
_xlfn.IFS(
U454&lt;=入力項目!$S$11,0,
AND(U454&gt;=入力項目!$S$11+1,U454&lt;=3),IFERROR(VLOOKUP(入力項目!$S$12,子育て関連マスタ!$I$4:$M$5,4,FALSE),0),
AND(U454&gt;=4,U454&lt;=6),IFERROR(VLOOKUP(入力項目!$S$13,子育て関連マスタ!$I$9:$M$12,4,FALSE),0),
AND(U454&gt;=7,U454&lt;=12),IFERROR(VLOOKUP(入力項目!$S$14,子育て関連マスタ!$I$16:$M$17,4,FALSE),0),
AND(U454&gt;=13,U454&lt;=15),IFERROR(VLOOKUP(入力項目!$S$15,子育て関連マスタ!$I$21:$M$22,4,FALSE),0),
AND(U454&gt;=16,U454&lt;=18),IFERROR(VLOOKUP(入力項目!$S$16,子育て関連マスタ!$I$26:$M$28,4,FALSE),0),
AND(U454&gt;=19,U454&lt;=20,入力項目!$S$16="高専"),IFERROR(VLOOKUP(入力項目!$S$16,子育て関連マスタ!$I$26:$M$28,4,FALSE),0),
AND(U454&gt;=19,U454&lt;=20,入力項目!$S$16&lt;&gt;"高専"),IFERROR(VLOOKUP(入力項目!$S$17,子育て関連マスタ!$I$32:$M$37,4,FALSE),0),
AND(U454&gt;=21,U454&lt;=22,入力項目!$S$16="高専"),IFERROR(VLOOKUP(入力項目!$S$17,子育て関連マスタ!$I$32:$M$34,4,FALSE),0),
AND(U454&gt;=21,U454&lt;=22,入力項目!$S$16&lt;&gt;"高専"),IFERROR(VLOOKUP(入力項目!$S$17,子育て関連マスタ!$I$32:$M$34,4,FALSE),0),
U454&gt;=23,0
) +
IF($D454=4,
  IFERROR(_xlfn.IFS(
  U454&lt;=入力項目!$S$11,0,
  AND(U454=入力項目!$S$11),IFERROR(VLOOKUP(入力項目!$S$12,子育て関連マスタ!$I$4:$M$5,2,FALSE),0),
  AND(U454=4),IFERROR(VLOOKUP(入力項目!$S$13,子育て関連マスタ!$I$9:$M$12,2,FALSE),0),
  AND(U454=7),IFERROR(VLOOKUP(入力項目!$S$14,子育て関連マスタ!$I$16:$M$17,2,FALSE),0),
  AND(U454=13),IFERROR(VLOOKUP(入力項目!$S$15,子育て関連マスタ!$I$21:$M$22,2,FALSE),0),
  AND(U454=16),IFERROR(VLOOKUP(入力項目!$S$16,子育て関連マスタ!$I$26:$M$28,2,FALSE),0),
  AND(U454=19,入力項目!$S$16&lt;&gt;"高専"),IFERROR(VLOOKUP(入力項目!$S$17,子育て関連マスタ!$I$32:$M$37,2,FALSE),0),
  AND(U454=21,入力項目!$S$16="高専"),IFERROR(VLOOKUP(入力項目!$S$17,子育て関連マスタ!$I$32:$M$37,2,FALSE),0),
  U454&gt;=22,0
  ),0),0
) +
IF(AND(U454&gt;=1,U454&lt;=15),IF($D454=入力項目!$S$8,入力項目!$S$3,0),0) +
IF(AND(U454&gt;=1,U454&lt;=15),IF($D454=5,入力項目!$S$4,0),0) +
IF(AND(U454&gt;=1,U454&lt;=15),IF($D454=12,入力項目!$S$5,0),0) +
IF(AND(入力項目!$S$7=$A454,入力項目!$S$8=$D454),子育て関連マスタ!$C$14,0) +
IFERROR(IF(AND(YEAR(EDATE(DATE(入力項目!$S$7,入力項目!$S$8,1),1))=$A454,MONTH(EDATE(DATE(入力項目!$S$7,入力項目!$S$8,1),1))=$D454),子育て関連マスタ!$C$15,0),0) +
IF(AND(OR(U454=3,U454=5,U454=7),$D454=11),子育て関連マスタ!$C$17,0) +
IF(AND(U454=20,$D454=1),子育て関連マスタ!$C$18,0) +
IF(AND(U454=20,$D454=1),
IFERROR(_xlfn.IFS(
入力項目!$S$10="男",子育て関連マスタ!$C$18,
入力項目!$S$10="女",子育て関連マスタ!$C$19
),0),0
) +
IF(AND(U454&gt;=入力項目!$S$18,U454&lt;=入力項目!$S$19),入力項目!$S$20,0) +
IF(AND(U454&gt;=入力項目!$S$21,U454&lt;=入力項目!$S$22),入力項目!$S$23,0) +
IF(AND(U454&gt;=入力項目!$S$24,U454&lt;=入力項目!$S$25),入力項目!$S$26,0)
)</f>
        <v>0</v>
      </c>
      <c r="AJ454" s="10">
        <f ca="1">-VLOOKUP($D454,月別収支!$A$2:$H$13,7,FALSE)</f>
        <v>-20000</v>
      </c>
    </row>
    <row r="455" spans="1:36" x14ac:dyDescent="0.4">
      <c r="A455">
        <f t="shared" ca="1" si="122"/>
        <v>2062</v>
      </c>
      <c r="B455">
        <f t="shared" ca="1" si="129"/>
        <v>2062</v>
      </c>
      <c r="C455">
        <f t="shared" ca="1" si="130"/>
        <v>38</v>
      </c>
      <c r="D455">
        <f t="shared" ca="1" si="123"/>
        <v>5</v>
      </c>
      <c r="E455" t="str">
        <f t="shared" ca="1" si="124"/>
        <v>2062年5月</v>
      </c>
      <c r="F455">
        <f ca="1">IF(OR(入力項目!$N$5&lt;$A455,AND(入力項目!$N$5=$A455,入力項目!$N$6&lt;$D455)),IF(F454=0,1,IF(G455=12,F454+1,F454)),0)</f>
        <v>37</v>
      </c>
      <c r="G455">
        <f ca="1">IF(OR(入力項目!$N$5&lt;$A455,AND(入力項目!$N$5=$A455,入力項目!$N$6&lt;$D455)),IF(G454=12,1,G454+1),0)</f>
        <v>7</v>
      </c>
      <c r="H455" t="str">
        <f t="shared" ca="1" si="125"/>
        <v>37_7</v>
      </c>
      <c r="I455">
        <f ca="1">IF(
  IFERROR(AND($C455&gt;0,MOD($C455,入力項目!$N$22)=0,$D455=入力項目!$N$23), FALSE),
  1,
  IF(
    AND(I454&gt;0,J454=12),
    IF(I454=入力項目!$N$28, 0, I454+1),
    I454
  )
)</f>
        <v>3</v>
      </c>
      <c r="J455">
        <f ca="1">IF($D455=入力項目!$N$23,1,IFERROR(J454+1,1))</f>
        <v>12</v>
      </c>
      <c r="K455" t="str">
        <f t="shared" ca="1" si="126"/>
        <v>3_12</v>
      </c>
      <c r="L455">
        <f ca="1">L454+IF(入力項目!$D$4=$D455,1,0)</f>
        <v>66</v>
      </c>
      <c r="M455" t="str">
        <f t="shared" ca="1" si="127"/>
        <v>66歳</v>
      </c>
      <c r="N455">
        <f t="shared" ca="1" si="131"/>
        <v>67</v>
      </c>
      <c r="O455" t="str">
        <f t="shared" ca="1" si="128"/>
        <v>67歳</v>
      </c>
      <c r="P455">
        <f t="shared" ca="1" si="132"/>
        <v>42</v>
      </c>
      <c r="Q455">
        <f t="shared" ca="1" si="133"/>
        <v>40</v>
      </c>
      <c r="R455">
        <f t="shared" ca="1" si="134"/>
        <v>2063</v>
      </c>
      <c r="S455">
        <f t="shared" ca="1" si="135"/>
        <v>2063</v>
      </c>
      <c r="T455">
        <f t="shared" ca="1" si="136"/>
        <v>2063</v>
      </c>
      <c r="U455">
        <f t="shared" ca="1" si="137"/>
        <v>2063</v>
      </c>
      <c r="V455" s="10">
        <f t="shared" ca="1" si="138"/>
        <v>60894425</v>
      </c>
      <c r="W455" s="10">
        <f ca="1">IF($L455&lt;その他マスタ!$B$1,VLOOKUP($D455,月別収支!$A$2:$H$13,2,FALSE),その他マスタ!$B$3)+IF(AND($L455=その他マスタ!$B$1,入力項目!$I$9="あり",$D455=入力項目!$D$4),その他マスタ!$B$2,0)</f>
        <v>150000</v>
      </c>
      <c r="X455" s="10">
        <f ca="1">-IF(入力項目!$K$5=TRUE,
IF($F455+$G455&lt;3,VLOOKUP($D455,月別収支!$A$2:$H$13,8,FALSE),0)+IFERROR(VLOOKUP($H455,住宅ローン計算!C:P,13,FALSE),0)+IF($F455&gt;1,IF(OR($G455=3,$G455=6,$G455=9,$G455=12),ROUNDUP(入力項目!$N$18/4,0),0),0),
VLOOKUP($D455,月別収支!$A$2:$H$13,8,FALSE))</f>
        <v>0</v>
      </c>
      <c r="Y455" s="10">
        <f ca="1">-VLOOKUP($D455,月別収支!$A$2:$H$13,3,FALSE)</f>
        <v>-75000</v>
      </c>
      <c r="Z455" s="10">
        <f ca="1">-VLOOKUP($D455,月別収支!$A$2:$H$13,4,FALSE)</f>
        <v>-27000</v>
      </c>
      <c r="AA455" s="10">
        <f ca="1">-VLOOKUP($D455,月別収支!$A$2:$H$13,6,FALSE)</f>
        <v>-10000</v>
      </c>
      <c r="AB455" s="10">
        <f ca="1">-(
VLOOKUP($D455,月別収支!$A$2:$H$13,5,FALSE)+IF(AND(入力項目!$I$27&lt;=$A455,ISEVEN($A455-入力項目!$I$27),入力項目!$I$28=$D455),入力項目!$I$26,0)
+IF(入力項目!$K$26=TRUE,
IFERROR(VLOOKUP($K455,マイカーローン計算!C:P,13,FALSE),0),
IFERROR(
  IF(AND($C455&gt;0,MOD($C455,入力項目!$N$22)=0,$D455=入力項目!$N$23),入力項目!$N$24,0),
 0
)
)
)</f>
        <v>-30000</v>
      </c>
      <c r="AC455" s="10">
        <f ca="1">-IF($A455&lt;入力項目!$N$33,入力項目!$N$35,IF(AND($A455=入力項目!$N$33,$D455&lt;=入力項目!$N$34),入力項目!$N$35,0))</f>
        <v>0</v>
      </c>
      <c r="AD455">
        <f ca="1">-(
_xlfn.IFS(
P455&lt;=入力項目!$S$11,0,
AND(P455&gt;=入力項目!$S$11+1,P455&lt;=3),IFERROR(VLOOKUP(入力項目!$S$12,子育て関連マスタ!$I$4:$M$5,4,FALSE),0),
AND(P455&gt;=4,P455&lt;=6),IFERROR(VLOOKUP(入力項目!$S$13,子育て関連マスタ!$I$9:$M$12,4,FALSE),0),
AND(P455&gt;=7,P455&lt;=12),IFERROR(VLOOKUP(入力項目!$S$14,子育て関連マスタ!$I$16:$M$17,4,FALSE),0),
AND(P455&gt;=13,P455&lt;=15),IFERROR(VLOOKUP(入力項目!$S$15,子育て関連マスタ!$I$21:$M$22,4,FALSE),0),
AND(P455&gt;=16,P455&lt;=18),IFERROR(VLOOKUP(入力項目!$S$16,子育て関連マスタ!$I$26:$M$28,4,FALSE),0),
AND(P455&gt;=19,P455&lt;=20,入力項目!$S$16="高専"),IFERROR(VLOOKUP(入力項目!$S$16,子育て関連マスタ!$I$26:$M$28,4,FALSE),0),
AND(P455&gt;=19,P455&lt;=20,入力項目!$S$16&lt;&gt;"高専"),IFERROR(VLOOKUP(入力項目!$S$17,子育て関連マスタ!$I$32:$M$37,4,FALSE),0),
AND(P455&gt;=21,P455&lt;=22,入力項目!$S$16="高専"),IFERROR(VLOOKUP(入力項目!$S$17,子育て関連マスタ!$I$32:$M$34,4,FALSE),0),
AND(P455&gt;=21,P455&lt;=22,入力項目!$S$16&lt;&gt;"高専"),IFERROR(VLOOKUP(入力項目!$S$17,子育て関連マスタ!$I$32:$M$34,4,FALSE),0),
P455&gt;=23,0
) +
IF($D455=4,
  IFERROR(_xlfn.IFS(
  P455&lt;=入力項目!$S$11,0,
  AND(P455=入力項目!$S$11),IFERROR(VLOOKUP(入力項目!$S$12,子育て関連マスタ!$I$4:$M$5,2,FALSE),0),
  AND(P455=4),IFERROR(VLOOKUP(入力項目!$S$13,子育て関連マスタ!$I$9:$M$12,2,FALSE),0),
  AND(P455=7),IFERROR(VLOOKUP(入力項目!$S$14,子育て関連マスタ!$I$16:$M$17,2,FALSE),0),
  AND(P455=13),IFERROR(VLOOKUP(入力項目!$S$15,子育て関連マスタ!$I$21:$M$22,2,FALSE),0),
  AND(P455=16),IFERROR(VLOOKUP(入力項目!$S$16,子育て関連マスタ!$I$26:$M$28,2,FALSE),0),
  AND(P455=19,入力項目!$S$16&lt;&gt;"高専"),IFERROR(VLOOKUP(入力項目!$S$17,子育て関連マスタ!$I$32:$M$37,2,FALSE),0),
  AND(P455=21,入力項目!$S$16="高専"),IFERROR(VLOOKUP(入力項目!$S$17,子育て関連マスタ!$I$32:$M$37,2,FALSE),0),
  P455&gt;=22,0
  ),0),0
) +
IF(AND(P455&gt;=1,P455&lt;=15),IF($D455=入力項目!$S$8,入力項目!$S$3,0),0) +
IF(AND(P455&gt;=1,P455&lt;=15),IF($D455=5,入力項目!$S$4,0),0) +
IF(AND(P455&gt;=1,P455&lt;=15),IF($D455=12,入力項目!$S$5,0),0) +
IF(AND(入力項目!$S$7=$A455,入力項目!$S$8=$D455),子育て関連マスタ!$C$14,0) +
IFERROR(IF(AND(YEAR(EDATE(DATE(入力項目!$S$7,入力項目!$S$8,1),1))=$A455,MONTH(EDATE(DATE(入力項目!$S$7,入力項目!$S$8,1),1))=$D455),子育て関連マスタ!$C$15,0),0) +
IF(AND(OR(P455=3,P455=5,P455=7),$D455=11),子育て関連マスタ!$C$17,0) +
IF(AND(P455=20,$D455=1),子育て関連マスタ!$C$18,0) +
IF(AND(P455=20,$D455=1),
IFERROR(_xlfn.IFS(
入力項目!$S$10="男",子育て関連マスタ!$C$18,
入力項目!$S$10="女",子育て関連マスタ!$C$19
),0),0
) +
IF(AND(P455&gt;=入力項目!$S$18,P455&lt;=入力項目!$S$19),入力項目!$S$20,0) +
IF(AND(P455&gt;=入力項目!$S$21,P455&lt;=入力項目!$S$22),入力項目!$S$23,0) +
IF(AND(P455&gt;=入力項目!$S$24,P455&lt;=入力項目!$S$25),入力項目!$S$26,0)
)</f>
        <v>0</v>
      </c>
      <c r="AE455">
        <f ca="1">-(
_xlfn.IFS(
Q455&lt;=入力項目!$S$11,0,
AND(Q455&gt;=入力項目!$S$11+1,Q455&lt;=3),IFERROR(VLOOKUP(入力項目!$S$12,子育て関連マスタ!$I$4:$M$5,4,FALSE),0),
AND(Q455&gt;=4,Q455&lt;=6),IFERROR(VLOOKUP(入力項目!$S$13,子育て関連マスタ!$I$9:$M$12,4,FALSE),0),
AND(Q455&gt;=7,Q455&lt;=12),IFERROR(VLOOKUP(入力項目!$S$14,子育て関連マスタ!$I$16:$M$17,4,FALSE),0),
AND(Q455&gt;=13,Q455&lt;=15),IFERROR(VLOOKUP(入力項目!$S$15,子育て関連マスタ!$I$21:$M$22,4,FALSE),0),
AND(Q455&gt;=16,Q455&lt;=18),IFERROR(VLOOKUP(入力項目!$S$16,子育て関連マスタ!$I$26:$M$28,4,FALSE),0),
AND(Q455&gt;=19,Q455&lt;=20,入力項目!$S$16="高専"),IFERROR(VLOOKUP(入力項目!$S$16,子育て関連マスタ!$I$26:$M$28,4,FALSE),0),
AND(Q455&gt;=19,Q455&lt;=20,入力項目!$S$16&lt;&gt;"高専"),IFERROR(VLOOKUP(入力項目!$S$17,子育て関連マスタ!$I$32:$M$37,4,FALSE),0),
AND(Q455&gt;=21,Q455&lt;=22,入力項目!$S$16="高専"),IFERROR(VLOOKUP(入力項目!$S$17,子育て関連マスタ!$I$32:$M$34,4,FALSE),0),
AND(Q455&gt;=21,Q455&lt;=22,入力項目!$S$16&lt;&gt;"高専"),IFERROR(VLOOKUP(入力項目!$S$17,子育て関連マスタ!$I$32:$M$34,4,FALSE),0),
Q455&gt;=23,0
) +
IF($D455=4,
  IFERROR(_xlfn.IFS(
  Q455&lt;=入力項目!$S$11,0,
  AND(Q455=入力項目!$S$11),IFERROR(VLOOKUP(入力項目!$S$12,子育て関連マスタ!$I$4:$M$5,2,FALSE),0),
  AND(Q455=4),IFERROR(VLOOKUP(入力項目!$S$13,子育て関連マスタ!$I$9:$M$12,2,FALSE),0),
  AND(Q455=7),IFERROR(VLOOKUP(入力項目!$S$14,子育て関連マスタ!$I$16:$M$17,2,FALSE),0),
  AND(Q455=13),IFERROR(VLOOKUP(入力項目!$S$15,子育て関連マスタ!$I$21:$M$22,2,FALSE),0),
  AND(Q455=16),IFERROR(VLOOKUP(入力項目!$S$16,子育て関連マスタ!$I$26:$M$28,2,FALSE),0),
  AND(Q455=19,入力項目!$S$16&lt;&gt;"高専"),IFERROR(VLOOKUP(入力項目!$S$17,子育て関連マスタ!$I$32:$M$37,2,FALSE),0),
  AND(Q455=21,入力項目!$S$16="高専"),IFERROR(VLOOKUP(入力項目!$S$17,子育て関連マスタ!$I$32:$M$37,2,FALSE),0),
  Q455&gt;=22,0
  ),0),0
) +
IF(AND(Q455&gt;=1,Q455&lt;=15),IF($D455=入力項目!$S$8,入力項目!$S$3,0),0) +
IF(AND(Q455&gt;=1,Q455&lt;=15),IF($D455=5,入力項目!$S$4,0),0) +
IF(AND(Q455&gt;=1,Q455&lt;=15),IF($D455=12,入力項目!$S$5,0),0) +
IF(AND(入力項目!$S$7=$A455,入力項目!$S$8=$D455),子育て関連マスタ!$C$14,0) +
IFERROR(IF(AND(YEAR(EDATE(DATE(入力項目!$S$7,入力項目!$S$8,1),1))=$A455,MONTH(EDATE(DATE(入力項目!$S$7,入力項目!$S$8,1),1))=$D455),子育て関連マスタ!$C$15,0),0) +
IF(AND(OR(Q455=3,Q455=5,Q455=7),$D455=11),子育て関連マスタ!$C$17,0) +
IF(AND(Q455=20,$D455=1),子育て関連マスタ!$C$18,0) +
IF(AND(Q455=20,$D455=1),
IFERROR(_xlfn.IFS(
入力項目!$S$10="男",子育て関連マスタ!$C$18,
入力項目!$S$10="女",子育て関連マスタ!$C$19
),0),0
) +
IF(AND(Q455&gt;=入力項目!$S$18,Q455&lt;=入力項目!$S$19),入力項目!$S$20,0) +
IF(AND(Q455&gt;=入力項目!$S$21,Q455&lt;=入力項目!$S$22),入力項目!$S$23,0) +
IF(AND(Q455&gt;=入力項目!$S$24,Q455&lt;=入力項目!$S$25),入力項目!$S$26,0)
)</f>
        <v>0</v>
      </c>
      <c r="AF455">
        <f ca="1">-(
_xlfn.IFS(
R455&lt;=入力項目!$S$11,0,
AND(R455&gt;=入力項目!$S$11+1,R455&lt;=3),IFERROR(VLOOKUP(入力項目!$S$12,子育て関連マスタ!$I$4:$M$5,4,FALSE),0),
AND(R455&gt;=4,R455&lt;=6),IFERROR(VLOOKUP(入力項目!$S$13,子育て関連マスタ!$I$9:$M$12,4,FALSE),0),
AND(R455&gt;=7,R455&lt;=12),IFERROR(VLOOKUP(入力項目!$S$14,子育て関連マスタ!$I$16:$M$17,4,FALSE),0),
AND(R455&gt;=13,R455&lt;=15),IFERROR(VLOOKUP(入力項目!$S$15,子育て関連マスタ!$I$21:$M$22,4,FALSE),0),
AND(R455&gt;=16,R455&lt;=18),IFERROR(VLOOKUP(入力項目!$S$16,子育て関連マスタ!$I$26:$M$28,4,FALSE),0),
AND(R455&gt;=19,R455&lt;=20,入力項目!$S$16="高専"),IFERROR(VLOOKUP(入力項目!$S$16,子育て関連マスタ!$I$26:$M$28,4,FALSE),0),
AND(R455&gt;=19,R455&lt;=20,入力項目!$S$16&lt;&gt;"高専"),IFERROR(VLOOKUP(入力項目!$S$17,子育て関連マスタ!$I$32:$M$37,4,FALSE),0),
AND(R455&gt;=21,R455&lt;=22,入力項目!$S$16="高専"),IFERROR(VLOOKUP(入力項目!$S$17,子育て関連マスタ!$I$32:$M$34,4,FALSE),0),
AND(R455&gt;=21,R455&lt;=22,入力項目!$S$16&lt;&gt;"高専"),IFERROR(VLOOKUP(入力項目!$S$17,子育て関連マスタ!$I$32:$M$34,4,FALSE),0),
R455&gt;=23,0
) +
IF($D455=4,
  IFERROR(_xlfn.IFS(
  R455&lt;=入力項目!$S$11,0,
  AND(R455=入力項目!$S$11),IFERROR(VLOOKUP(入力項目!$S$12,子育て関連マスタ!$I$4:$M$5,2,FALSE),0),
  AND(R455=4),IFERROR(VLOOKUP(入力項目!$S$13,子育て関連マスタ!$I$9:$M$12,2,FALSE),0),
  AND(R455=7),IFERROR(VLOOKUP(入力項目!$S$14,子育て関連マスタ!$I$16:$M$17,2,FALSE),0),
  AND(R455=13),IFERROR(VLOOKUP(入力項目!$S$15,子育て関連マスタ!$I$21:$M$22,2,FALSE),0),
  AND(R455=16),IFERROR(VLOOKUP(入力項目!$S$16,子育て関連マスタ!$I$26:$M$28,2,FALSE),0),
  AND(R455=19,入力項目!$S$16&lt;&gt;"高専"),IFERROR(VLOOKUP(入力項目!$S$17,子育て関連マスタ!$I$32:$M$37,2,FALSE),0),
  AND(R455=21,入力項目!$S$16="高専"),IFERROR(VLOOKUP(入力項目!$S$17,子育て関連マスタ!$I$32:$M$37,2,FALSE),0),
  R455&gt;=22,0
  ),0),0
) +
IF(AND(R455&gt;=1,R455&lt;=15),IF($D455=入力項目!$S$8,入力項目!$S$3,0),0) +
IF(AND(R455&gt;=1,R455&lt;=15),IF($D455=5,入力項目!$S$4,0),0) +
IF(AND(R455&gt;=1,R455&lt;=15),IF($D455=12,入力項目!$S$5,0),0) +
IF(AND(入力項目!$S$7=$A455,入力項目!$S$8=$D455),子育て関連マスタ!$C$14,0) +
IFERROR(IF(AND(YEAR(EDATE(DATE(入力項目!$S$7,入力項目!$S$8,1),1))=$A455,MONTH(EDATE(DATE(入力項目!$S$7,入力項目!$S$8,1),1))=$D455),子育て関連マスタ!$C$15,0),0) +
IF(AND(OR(R455=3,R455=5,R455=7),$D455=11),子育て関連マスタ!$C$17,0) +
IF(AND(R455=20,$D455=1),子育て関連マスタ!$C$18,0) +
IF(AND(R455=20,$D455=1),
IFERROR(_xlfn.IFS(
入力項目!$S$10="男",子育て関連マスタ!$C$18,
入力項目!$S$10="女",子育て関連マスタ!$C$19
),0),0
) +
IF(AND(R455&gt;=入力項目!$S$18,R455&lt;=入力項目!$S$19),入力項目!$S$20,0) +
IF(AND(R455&gt;=入力項目!$S$21,R455&lt;=入力項目!$S$22),入力項目!$S$23,0) +
IF(AND(R455&gt;=入力項目!$S$24,R455&lt;=入力項目!$S$25),入力項目!$S$26,0)
)</f>
        <v>0</v>
      </c>
      <c r="AG455">
        <f ca="1">-(
_xlfn.IFS(
S455&lt;=入力項目!$S$11,0,
AND(S455&gt;=入力項目!$S$11+1,S455&lt;=3),IFERROR(VLOOKUP(入力項目!$S$12,子育て関連マスタ!$I$4:$M$5,4,FALSE),0),
AND(S455&gt;=4,S455&lt;=6),IFERROR(VLOOKUP(入力項目!$S$13,子育て関連マスタ!$I$9:$M$12,4,FALSE),0),
AND(S455&gt;=7,S455&lt;=12),IFERROR(VLOOKUP(入力項目!$S$14,子育て関連マスタ!$I$16:$M$17,4,FALSE),0),
AND(S455&gt;=13,S455&lt;=15),IFERROR(VLOOKUP(入力項目!$S$15,子育て関連マスタ!$I$21:$M$22,4,FALSE),0),
AND(S455&gt;=16,S455&lt;=18),IFERROR(VLOOKUP(入力項目!$S$16,子育て関連マスタ!$I$26:$M$28,4,FALSE),0),
AND(S455&gt;=19,S455&lt;=20,入力項目!$S$16="高専"),IFERROR(VLOOKUP(入力項目!$S$16,子育て関連マスタ!$I$26:$M$28,4,FALSE),0),
AND(S455&gt;=19,S455&lt;=20,入力項目!$S$16&lt;&gt;"高専"),IFERROR(VLOOKUP(入力項目!$S$17,子育て関連マスタ!$I$32:$M$37,4,FALSE),0),
AND(S455&gt;=21,S455&lt;=22,入力項目!$S$16="高専"),IFERROR(VLOOKUP(入力項目!$S$17,子育て関連マスタ!$I$32:$M$34,4,FALSE),0),
AND(S455&gt;=21,S455&lt;=22,入力項目!$S$16&lt;&gt;"高専"),IFERROR(VLOOKUP(入力項目!$S$17,子育て関連マスタ!$I$32:$M$34,4,FALSE),0),
S455&gt;=23,0
) +
IF($D455=4,
  IFERROR(_xlfn.IFS(
  S455&lt;=入力項目!$S$11,0,
  AND(S455=入力項目!$S$11),IFERROR(VLOOKUP(入力項目!$S$12,子育て関連マスタ!$I$4:$M$5,2,FALSE),0),
  AND(S455=4),IFERROR(VLOOKUP(入力項目!$S$13,子育て関連マスタ!$I$9:$M$12,2,FALSE),0),
  AND(S455=7),IFERROR(VLOOKUP(入力項目!$S$14,子育て関連マスタ!$I$16:$M$17,2,FALSE),0),
  AND(S455=13),IFERROR(VLOOKUP(入力項目!$S$15,子育て関連マスタ!$I$21:$M$22,2,FALSE),0),
  AND(S455=16),IFERROR(VLOOKUP(入力項目!$S$16,子育て関連マスタ!$I$26:$M$28,2,FALSE),0),
  AND(S455=19,入力項目!$S$16&lt;&gt;"高専"),IFERROR(VLOOKUP(入力項目!$S$17,子育て関連マスタ!$I$32:$M$37,2,FALSE),0),
  AND(S455=21,入力項目!$S$16="高専"),IFERROR(VLOOKUP(入力項目!$S$17,子育て関連マスタ!$I$32:$M$37,2,FALSE),0),
  S455&gt;=22,0
  ),0),0
) +
IF(AND(S455&gt;=1,S455&lt;=15),IF($D455=入力項目!$S$8,入力項目!$S$3,0),0) +
IF(AND(S455&gt;=1,S455&lt;=15),IF($D455=5,入力項目!$S$4,0),0) +
IF(AND(S455&gt;=1,S455&lt;=15),IF($D455=12,入力項目!$S$5,0),0) +
IF(AND(入力項目!$S$7=$A455,入力項目!$S$8=$D455),子育て関連マスタ!$C$14,0) +
IFERROR(IF(AND(YEAR(EDATE(DATE(入力項目!$S$7,入力項目!$S$8,1),1))=$A455,MONTH(EDATE(DATE(入力項目!$S$7,入力項目!$S$8,1),1))=$D455),子育て関連マスタ!$C$15,0),0) +
IF(AND(OR(S455=3,S455=5,S455=7),$D455=11),子育て関連マスタ!$C$17,0) +
IF(AND(S455=20,$D455=1),子育て関連マスタ!$C$18,0) +
IF(AND(S455=20,$D455=1),
IFERROR(_xlfn.IFS(
入力項目!$S$10="男",子育て関連マスタ!$C$18,
入力項目!$S$10="女",子育て関連マスタ!$C$19
),0),0
) +
IF(AND(S455&gt;=入力項目!$S$18,S455&lt;=入力項目!$S$19),入力項目!$S$20,0) +
IF(AND(S455&gt;=入力項目!$S$21,S455&lt;=入力項目!$S$22),入力項目!$S$23,0) +
IF(AND(S455&gt;=入力項目!$S$24,S455&lt;=入力項目!$S$25),入力項目!$S$26,0)
)</f>
        <v>0</v>
      </c>
      <c r="AH455">
        <f ca="1">-(
_xlfn.IFS(
T455&lt;=入力項目!$S$11,0,
AND(T455&gt;=入力項目!$S$11+1,T455&lt;=3),IFERROR(VLOOKUP(入力項目!$S$12,子育て関連マスタ!$I$4:$M$5,4,FALSE),0),
AND(T455&gt;=4,T455&lt;=6),IFERROR(VLOOKUP(入力項目!$S$13,子育て関連マスタ!$I$9:$M$12,4,FALSE),0),
AND(T455&gt;=7,T455&lt;=12),IFERROR(VLOOKUP(入力項目!$S$14,子育て関連マスタ!$I$16:$M$17,4,FALSE),0),
AND(T455&gt;=13,T455&lt;=15),IFERROR(VLOOKUP(入力項目!$S$15,子育て関連マスタ!$I$21:$M$22,4,FALSE),0),
AND(T455&gt;=16,T455&lt;=18),IFERROR(VLOOKUP(入力項目!$S$16,子育て関連マスタ!$I$26:$M$28,4,FALSE),0),
AND(T455&gt;=19,T455&lt;=20,入力項目!$S$16="高専"),IFERROR(VLOOKUP(入力項目!$S$16,子育て関連マスタ!$I$26:$M$28,4,FALSE),0),
AND(T455&gt;=19,T455&lt;=20,入力項目!$S$16&lt;&gt;"高専"),IFERROR(VLOOKUP(入力項目!$S$17,子育て関連マスタ!$I$32:$M$37,4,FALSE),0),
AND(T455&gt;=21,T455&lt;=22,入力項目!$S$16="高専"),IFERROR(VLOOKUP(入力項目!$S$17,子育て関連マスタ!$I$32:$M$34,4,FALSE),0),
AND(T455&gt;=21,T455&lt;=22,入力項目!$S$16&lt;&gt;"高専"),IFERROR(VLOOKUP(入力項目!$S$17,子育て関連マスタ!$I$32:$M$34,4,FALSE),0),
T455&gt;=23,0
) +
IF($D455=4,
  IFERROR(_xlfn.IFS(
  T455&lt;=入力項目!$S$11,0,
  AND(T455=入力項目!$S$11),IFERROR(VLOOKUP(入力項目!$S$12,子育て関連マスタ!$I$4:$M$5,2,FALSE),0),
  AND(T455=4),IFERROR(VLOOKUP(入力項目!$S$13,子育て関連マスタ!$I$9:$M$12,2,FALSE),0),
  AND(T455=7),IFERROR(VLOOKUP(入力項目!$S$14,子育て関連マスタ!$I$16:$M$17,2,FALSE),0),
  AND(T455=13),IFERROR(VLOOKUP(入力項目!$S$15,子育て関連マスタ!$I$21:$M$22,2,FALSE),0),
  AND(T455=16),IFERROR(VLOOKUP(入力項目!$S$16,子育て関連マスタ!$I$26:$M$28,2,FALSE),0),
  AND(T455=19,入力項目!$S$16&lt;&gt;"高専"),IFERROR(VLOOKUP(入力項目!$S$17,子育て関連マスタ!$I$32:$M$37,2,FALSE),0),
  AND(T455=21,入力項目!$S$16="高専"),IFERROR(VLOOKUP(入力項目!$S$17,子育て関連マスタ!$I$32:$M$37,2,FALSE),0),
  T455&gt;=22,0
  ),0),0
) +
IF(AND(T455&gt;=1,T455&lt;=15),IF($D455=入力項目!$S$8,入力項目!$S$3,0),0) +
IF(AND(T455&gt;=1,T455&lt;=15),IF($D455=5,入力項目!$S$4,0),0) +
IF(AND(T455&gt;=1,T455&lt;=15),IF($D455=12,入力項目!$S$5,0),0) +
IF(AND(入力項目!$S$7=$A455,入力項目!$S$8=$D455),子育て関連マスタ!$C$14,0) +
IFERROR(IF(AND(YEAR(EDATE(DATE(入力項目!$S$7,入力項目!$S$8,1),1))=$A455,MONTH(EDATE(DATE(入力項目!$S$7,入力項目!$S$8,1),1))=$D455),子育て関連マスタ!$C$15,0),0) +
IF(AND(OR(T455=3,T455=5,T455=7),$D455=11),子育て関連マスタ!$C$17,0) +
IF(AND(T455=20,$D455=1),子育て関連マスタ!$C$18,0) +
IF(AND(T455=20,$D455=1),
IFERROR(_xlfn.IFS(
入力項目!$S$10="男",子育て関連マスタ!$C$18,
入力項目!$S$10="女",子育て関連マスタ!$C$19
),0),0
) +
IF(AND(T455&gt;=入力項目!$S$18,T455&lt;=入力項目!$S$19),入力項目!$S$20,0) +
IF(AND(T455&gt;=入力項目!$S$21,T455&lt;=入力項目!$S$22),入力項目!$S$23,0) +
IF(AND(T455&gt;=入力項目!$S$24,T455&lt;=入力項目!$S$25),入力項目!$S$26,0)
)</f>
        <v>0</v>
      </c>
      <c r="AI455">
        <f ca="1">-(
_xlfn.IFS(
U455&lt;=入力項目!$S$11,0,
AND(U455&gt;=入力項目!$S$11+1,U455&lt;=3),IFERROR(VLOOKUP(入力項目!$S$12,子育て関連マスタ!$I$4:$M$5,4,FALSE),0),
AND(U455&gt;=4,U455&lt;=6),IFERROR(VLOOKUP(入力項目!$S$13,子育て関連マスタ!$I$9:$M$12,4,FALSE),0),
AND(U455&gt;=7,U455&lt;=12),IFERROR(VLOOKUP(入力項目!$S$14,子育て関連マスタ!$I$16:$M$17,4,FALSE),0),
AND(U455&gt;=13,U455&lt;=15),IFERROR(VLOOKUP(入力項目!$S$15,子育て関連マスタ!$I$21:$M$22,4,FALSE),0),
AND(U455&gt;=16,U455&lt;=18),IFERROR(VLOOKUP(入力項目!$S$16,子育て関連マスタ!$I$26:$M$28,4,FALSE),0),
AND(U455&gt;=19,U455&lt;=20,入力項目!$S$16="高専"),IFERROR(VLOOKUP(入力項目!$S$16,子育て関連マスタ!$I$26:$M$28,4,FALSE),0),
AND(U455&gt;=19,U455&lt;=20,入力項目!$S$16&lt;&gt;"高専"),IFERROR(VLOOKUP(入力項目!$S$17,子育て関連マスタ!$I$32:$M$37,4,FALSE),0),
AND(U455&gt;=21,U455&lt;=22,入力項目!$S$16="高専"),IFERROR(VLOOKUP(入力項目!$S$17,子育て関連マスタ!$I$32:$M$34,4,FALSE),0),
AND(U455&gt;=21,U455&lt;=22,入力項目!$S$16&lt;&gt;"高専"),IFERROR(VLOOKUP(入力項目!$S$17,子育て関連マスタ!$I$32:$M$34,4,FALSE),0),
U455&gt;=23,0
) +
IF($D455=4,
  IFERROR(_xlfn.IFS(
  U455&lt;=入力項目!$S$11,0,
  AND(U455=入力項目!$S$11),IFERROR(VLOOKUP(入力項目!$S$12,子育て関連マスタ!$I$4:$M$5,2,FALSE),0),
  AND(U455=4),IFERROR(VLOOKUP(入力項目!$S$13,子育て関連マスタ!$I$9:$M$12,2,FALSE),0),
  AND(U455=7),IFERROR(VLOOKUP(入力項目!$S$14,子育て関連マスタ!$I$16:$M$17,2,FALSE),0),
  AND(U455=13),IFERROR(VLOOKUP(入力項目!$S$15,子育て関連マスタ!$I$21:$M$22,2,FALSE),0),
  AND(U455=16),IFERROR(VLOOKUP(入力項目!$S$16,子育て関連マスタ!$I$26:$M$28,2,FALSE),0),
  AND(U455=19,入力項目!$S$16&lt;&gt;"高専"),IFERROR(VLOOKUP(入力項目!$S$17,子育て関連マスタ!$I$32:$M$37,2,FALSE),0),
  AND(U455=21,入力項目!$S$16="高専"),IFERROR(VLOOKUP(入力項目!$S$17,子育て関連マスタ!$I$32:$M$37,2,FALSE),0),
  U455&gt;=22,0
  ),0),0
) +
IF(AND(U455&gt;=1,U455&lt;=15),IF($D455=入力項目!$S$8,入力項目!$S$3,0),0) +
IF(AND(U455&gt;=1,U455&lt;=15),IF($D455=5,入力項目!$S$4,0),0) +
IF(AND(U455&gt;=1,U455&lt;=15),IF($D455=12,入力項目!$S$5,0),0) +
IF(AND(入力項目!$S$7=$A455,入力項目!$S$8=$D455),子育て関連マスタ!$C$14,0) +
IFERROR(IF(AND(YEAR(EDATE(DATE(入力項目!$S$7,入力項目!$S$8,1),1))=$A455,MONTH(EDATE(DATE(入力項目!$S$7,入力項目!$S$8,1),1))=$D455),子育て関連マスタ!$C$15,0),0) +
IF(AND(OR(U455=3,U455=5,U455=7),$D455=11),子育て関連マスタ!$C$17,0) +
IF(AND(U455=20,$D455=1),子育て関連マスタ!$C$18,0) +
IF(AND(U455=20,$D455=1),
IFERROR(_xlfn.IFS(
入力項目!$S$10="男",子育て関連マスタ!$C$18,
入力項目!$S$10="女",子育て関連マスタ!$C$19
),0),0
) +
IF(AND(U455&gt;=入力項目!$S$18,U455&lt;=入力項目!$S$19),入力項目!$S$20,0) +
IF(AND(U455&gt;=入力項目!$S$21,U455&lt;=入力項目!$S$22),入力項目!$S$23,0) +
IF(AND(U455&gt;=入力項目!$S$24,U455&lt;=入力項目!$S$25),入力項目!$S$26,0)
)</f>
        <v>0</v>
      </c>
      <c r="AJ455" s="10">
        <f ca="1">-VLOOKUP($D455,月別収支!$A$2:$H$13,7,FALSE)</f>
        <v>-20000</v>
      </c>
    </row>
    <row r="456" spans="1:36" x14ac:dyDescent="0.4">
      <c r="A456">
        <f t="shared" ca="1" si="122"/>
        <v>2062</v>
      </c>
      <c r="B456">
        <f t="shared" ca="1" si="129"/>
        <v>2062</v>
      </c>
      <c r="C456">
        <f t="shared" ca="1" si="130"/>
        <v>38</v>
      </c>
      <c r="D456">
        <f t="shared" ca="1" si="123"/>
        <v>6</v>
      </c>
      <c r="E456" t="str">
        <f t="shared" ca="1" si="124"/>
        <v>2062年6月</v>
      </c>
      <c r="F456">
        <f ca="1">IF(OR(入力項目!$N$5&lt;$A456,AND(入力項目!$N$5=$A456,入力項目!$N$6&lt;$D456)),IF(F455=0,1,IF(G456=12,F455+1,F455)),0)</f>
        <v>37</v>
      </c>
      <c r="G456">
        <f ca="1">IF(OR(入力項目!$N$5&lt;$A456,AND(入力項目!$N$5=$A456,入力項目!$N$6&lt;$D456)),IF(G455=12,1,G455+1),0)</f>
        <v>8</v>
      </c>
      <c r="H456" t="str">
        <f t="shared" ca="1" si="125"/>
        <v>37_8</v>
      </c>
      <c r="I456">
        <f ca="1">IF(
  IFERROR(AND($C456&gt;0,MOD($C456,入力項目!$N$22)=0,$D456=入力項目!$N$23), FALSE),
  1,
  IF(
    AND(I455&gt;0,J455=12),
    IF(I455=入力項目!$N$28, 0, I455+1),
    I455
  )
)</f>
        <v>0</v>
      </c>
      <c r="J456">
        <f ca="1">IF($D456=入力項目!$N$23,1,IFERROR(J455+1,1))</f>
        <v>1</v>
      </c>
      <c r="K456" t="str">
        <f t="shared" ca="1" si="126"/>
        <v>0_1</v>
      </c>
      <c r="L456">
        <f ca="1">L455+IF(入力項目!$D$4=$D456,1,0)</f>
        <v>66</v>
      </c>
      <c r="M456" t="str">
        <f t="shared" ca="1" si="127"/>
        <v>66歳</v>
      </c>
      <c r="N456">
        <f t="shared" ca="1" si="131"/>
        <v>67</v>
      </c>
      <c r="O456" t="str">
        <f t="shared" ca="1" si="128"/>
        <v>67歳</v>
      </c>
      <c r="P456">
        <f t="shared" ca="1" si="132"/>
        <v>42</v>
      </c>
      <c r="Q456">
        <f t="shared" ca="1" si="133"/>
        <v>40</v>
      </c>
      <c r="R456">
        <f t="shared" ca="1" si="134"/>
        <v>2063</v>
      </c>
      <c r="S456">
        <f t="shared" ca="1" si="135"/>
        <v>2063</v>
      </c>
      <c r="T456">
        <f t="shared" ca="1" si="136"/>
        <v>2063</v>
      </c>
      <c r="U456">
        <f t="shared" ca="1" si="137"/>
        <v>2063</v>
      </c>
      <c r="V456" s="10">
        <f t="shared" ca="1" si="138"/>
        <v>60892425</v>
      </c>
      <c r="W456" s="10">
        <f ca="1">IF($L456&lt;その他マスタ!$B$1,VLOOKUP($D456,月別収支!$A$2:$H$13,2,FALSE),その他マスタ!$B$3)+IF(AND($L456=その他マスタ!$B$1,入力項目!$I$9="あり",$D456=入力項目!$D$4),その他マスタ!$B$2,0)</f>
        <v>150000</v>
      </c>
      <c r="X456" s="10">
        <f ca="1">-IF(入力項目!$K$5=TRUE,
IF($F456+$G456&lt;3,VLOOKUP($D456,月別収支!$A$2:$H$13,8,FALSE),0)+IFERROR(VLOOKUP($H456,住宅ローン計算!C:P,13,FALSE),0)+IF($F456&gt;1,IF(OR($G456=3,$G456=6,$G456=9,$G456=12),ROUNDUP(入力項目!$N$18/4,0),0),0),
VLOOKUP($D456,月別収支!$A$2:$H$13,8,FALSE))</f>
        <v>0</v>
      </c>
      <c r="Y456" s="10">
        <f ca="1">-VLOOKUP($D456,月別収支!$A$2:$H$13,3,FALSE)</f>
        <v>-75000</v>
      </c>
      <c r="Z456" s="10">
        <f ca="1">-VLOOKUP($D456,月別収支!$A$2:$H$13,4,FALSE)</f>
        <v>-27000</v>
      </c>
      <c r="AA456" s="10">
        <f ca="1">-VLOOKUP($D456,月別収支!$A$2:$H$13,6,FALSE)</f>
        <v>-10000</v>
      </c>
      <c r="AB456" s="10">
        <f ca="1">-(
VLOOKUP($D456,月別収支!$A$2:$H$13,5,FALSE)+IF(AND(入力項目!$I$27&lt;=$A456,ISEVEN($A456-入力項目!$I$27),入力項目!$I$28=$D456),入力項目!$I$26,0)
+IF(入力項目!$K$26=TRUE,
IFERROR(VLOOKUP($K456,マイカーローン計算!C:P,13,FALSE),0),
IFERROR(
  IF(AND($C456&gt;0,MOD($C456,入力項目!$N$22)=0,$D456=入力項目!$N$23),入力項目!$N$24,0),
 0
)
)
)</f>
        <v>-20000</v>
      </c>
      <c r="AC456" s="10">
        <f ca="1">-IF($A456&lt;入力項目!$N$33,入力項目!$N$35,IF(AND($A456=入力項目!$N$33,$D456&lt;=入力項目!$N$34),入力項目!$N$35,0))</f>
        <v>0</v>
      </c>
      <c r="AD456">
        <f ca="1">-(
_xlfn.IFS(
P456&lt;=入力項目!$S$11,0,
AND(P456&gt;=入力項目!$S$11+1,P456&lt;=3),IFERROR(VLOOKUP(入力項目!$S$12,子育て関連マスタ!$I$4:$M$5,4,FALSE),0),
AND(P456&gt;=4,P456&lt;=6),IFERROR(VLOOKUP(入力項目!$S$13,子育て関連マスタ!$I$9:$M$12,4,FALSE),0),
AND(P456&gt;=7,P456&lt;=12),IFERROR(VLOOKUP(入力項目!$S$14,子育て関連マスタ!$I$16:$M$17,4,FALSE),0),
AND(P456&gt;=13,P456&lt;=15),IFERROR(VLOOKUP(入力項目!$S$15,子育て関連マスタ!$I$21:$M$22,4,FALSE),0),
AND(P456&gt;=16,P456&lt;=18),IFERROR(VLOOKUP(入力項目!$S$16,子育て関連マスタ!$I$26:$M$28,4,FALSE),0),
AND(P456&gt;=19,P456&lt;=20,入力項目!$S$16="高専"),IFERROR(VLOOKUP(入力項目!$S$16,子育て関連マスタ!$I$26:$M$28,4,FALSE),0),
AND(P456&gt;=19,P456&lt;=20,入力項目!$S$16&lt;&gt;"高専"),IFERROR(VLOOKUP(入力項目!$S$17,子育て関連マスタ!$I$32:$M$37,4,FALSE),0),
AND(P456&gt;=21,P456&lt;=22,入力項目!$S$16="高専"),IFERROR(VLOOKUP(入力項目!$S$17,子育て関連マスタ!$I$32:$M$34,4,FALSE),0),
AND(P456&gt;=21,P456&lt;=22,入力項目!$S$16&lt;&gt;"高専"),IFERROR(VLOOKUP(入力項目!$S$17,子育て関連マスタ!$I$32:$M$34,4,FALSE),0),
P456&gt;=23,0
) +
IF($D456=4,
  IFERROR(_xlfn.IFS(
  P456&lt;=入力項目!$S$11,0,
  AND(P456=入力項目!$S$11),IFERROR(VLOOKUP(入力項目!$S$12,子育て関連マスタ!$I$4:$M$5,2,FALSE),0),
  AND(P456=4),IFERROR(VLOOKUP(入力項目!$S$13,子育て関連マスタ!$I$9:$M$12,2,FALSE),0),
  AND(P456=7),IFERROR(VLOOKUP(入力項目!$S$14,子育て関連マスタ!$I$16:$M$17,2,FALSE),0),
  AND(P456=13),IFERROR(VLOOKUP(入力項目!$S$15,子育て関連マスタ!$I$21:$M$22,2,FALSE),0),
  AND(P456=16),IFERROR(VLOOKUP(入力項目!$S$16,子育て関連マスタ!$I$26:$M$28,2,FALSE),0),
  AND(P456=19,入力項目!$S$16&lt;&gt;"高専"),IFERROR(VLOOKUP(入力項目!$S$17,子育て関連マスタ!$I$32:$M$37,2,FALSE),0),
  AND(P456=21,入力項目!$S$16="高専"),IFERROR(VLOOKUP(入力項目!$S$17,子育て関連マスタ!$I$32:$M$37,2,FALSE),0),
  P456&gt;=22,0
  ),0),0
) +
IF(AND(P456&gt;=1,P456&lt;=15),IF($D456=入力項目!$S$8,入力項目!$S$3,0),0) +
IF(AND(P456&gt;=1,P456&lt;=15),IF($D456=5,入力項目!$S$4,0),0) +
IF(AND(P456&gt;=1,P456&lt;=15),IF($D456=12,入力項目!$S$5,0),0) +
IF(AND(入力項目!$S$7=$A456,入力項目!$S$8=$D456),子育て関連マスタ!$C$14,0) +
IFERROR(IF(AND(YEAR(EDATE(DATE(入力項目!$S$7,入力項目!$S$8,1),1))=$A456,MONTH(EDATE(DATE(入力項目!$S$7,入力項目!$S$8,1),1))=$D456),子育て関連マスタ!$C$15,0),0) +
IF(AND(OR(P456=3,P456=5,P456=7),$D456=11),子育て関連マスタ!$C$17,0) +
IF(AND(P456=20,$D456=1),子育て関連マスタ!$C$18,0) +
IF(AND(P456=20,$D456=1),
IFERROR(_xlfn.IFS(
入力項目!$S$10="男",子育て関連マスタ!$C$18,
入力項目!$S$10="女",子育て関連マスタ!$C$19
),0),0
) +
IF(AND(P456&gt;=入力項目!$S$18,P456&lt;=入力項目!$S$19),入力項目!$S$20,0) +
IF(AND(P456&gt;=入力項目!$S$21,P456&lt;=入力項目!$S$22),入力項目!$S$23,0) +
IF(AND(P456&gt;=入力項目!$S$24,P456&lt;=入力項目!$S$25),入力項目!$S$26,0)
)</f>
        <v>0</v>
      </c>
      <c r="AE456">
        <f ca="1">-(
_xlfn.IFS(
Q456&lt;=入力項目!$S$11,0,
AND(Q456&gt;=入力項目!$S$11+1,Q456&lt;=3),IFERROR(VLOOKUP(入力項目!$S$12,子育て関連マスタ!$I$4:$M$5,4,FALSE),0),
AND(Q456&gt;=4,Q456&lt;=6),IFERROR(VLOOKUP(入力項目!$S$13,子育て関連マスタ!$I$9:$M$12,4,FALSE),0),
AND(Q456&gt;=7,Q456&lt;=12),IFERROR(VLOOKUP(入力項目!$S$14,子育て関連マスタ!$I$16:$M$17,4,FALSE),0),
AND(Q456&gt;=13,Q456&lt;=15),IFERROR(VLOOKUP(入力項目!$S$15,子育て関連マスタ!$I$21:$M$22,4,FALSE),0),
AND(Q456&gt;=16,Q456&lt;=18),IFERROR(VLOOKUP(入力項目!$S$16,子育て関連マスタ!$I$26:$M$28,4,FALSE),0),
AND(Q456&gt;=19,Q456&lt;=20,入力項目!$S$16="高専"),IFERROR(VLOOKUP(入力項目!$S$16,子育て関連マスタ!$I$26:$M$28,4,FALSE),0),
AND(Q456&gt;=19,Q456&lt;=20,入力項目!$S$16&lt;&gt;"高専"),IFERROR(VLOOKUP(入力項目!$S$17,子育て関連マスタ!$I$32:$M$37,4,FALSE),0),
AND(Q456&gt;=21,Q456&lt;=22,入力項目!$S$16="高専"),IFERROR(VLOOKUP(入力項目!$S$17,子育て関連マスタ!$I$32:$M$34,4,FALSE),0),
AND(Q456&gt;=21,Q456&lt;=22,入力項目!$S$16&lt;&gt;"高専"),IFERROR(VLOOKUP(入力項目!$S$17,子育て関連マスタ!$I$32:$M$34,4,FALSE),0),
Q456&gt;=23,0
) +
IF($D456=4,
  IFERROR(_xlfn.IFS(
  Q456&lt;=入力項目!$S$11,0,
  AND(Q456=入力項目!$S$11),IFERROR(VLOOKUP(入力項目!$S$12,子育て関連マスタ!$I$4:$M$5,2,FALSE),0),
  AND(Q456=4),IFERROR(VLOOKUP(入力項目!$S$13,子育て関連マスタ!$I$9:$M$12,2,FALSE),0),
  AND(Q456=7),IFERROR(VLOOKUP(入力項目!$S$14,子育て関連マスタ!$I$16:$M$17,2,FALSE),0),
  AND(Q456=13),IFERROR(VLOOKUP(入力項目!$S$15,子育て関連マスタ!$I$21:$M$22,2,FALSE),0),
  AND(Q456=16),IFERROR(VLOOKUP(入力項目!$S$16,子育て関連マスタ!$I$26:$M$28,2,FALSE),0),
  AND(Q456=19,入力項目!$S$16&lt;&gt;"高専"),IFERROR(VLOOKUP(入力項目!$S$17,子育て関連マスタ!$I$32:$M$37,2,FALSE),0),
  AND(Q456=21,入力項目!$S$16="高専"),IFERROR(VLOOKUP(入力項目!$S$17,子育て関連マスタ!$I$32:$M$37,2,FALSE),0),
  Q456&gt;=22,0
  ),0),0
) +
IF(AND(Q456&gt;=1,Q456&lt;=15),IF($D456=入力項目!$S$8,入力項目!$S$3,0),0) +
IF(AND(Q456&gt;=1,Q456&lt;=15),IF($D456=5,入力項目!$S$4,0),0) +
IF(AND(Q456&gt;=1,Q456&lt;=15),IF($D456=12,入力項目!$S$5,0),0) +
IF(AND(入力項目!$S$7=$A456,入力項目!$S$8=$D456),子育て関連マスタ!$C$14,0) +
IFERROR(IF(AND(YEAR(EDATE(DATE(入力項目!$S$7,入力項目!$S$8,1),1))=$A456,MONTH(EDATE(DATE(入力項目!$S$7,入力項目!$S$8,1),1))=$D456),子育て関連マスタ!$C$15,0),0) +
IF(AND(OR(Q456=3,Q456=5,Q456=7),$D456=11),子育て関連マスタ!$C$17,0) +
IF(AND(Q456=20,$D456=1),子育て関連マスタ!$C$18,0) +
IF(AND(Q456=20,$D456=1),
IFERROR(_xlfn.IFS(
入力項目!$S$10="男",子育て関連マスタ!$C$18,
入力項目!$S$10="女",子育て関連マスタ!$C$19
),0),0
) +
IF(AND(Q456&gt;=入力項目!$S$18,Q456&lt;=入力項目!$S$19),入力項目!$S$20,0) +
IF(AND(Q456&gt;=入力項目!$S$21,Q456&lt;=入力項目!$S$22),入力項目!$S$23,0) +
IF(AND(Q456&gt;=入力項目!$S$24,Q456&lt;=入力項目!$S$25),入力項目!$S$26,0)
)</f>
        <v>0</v>
      </c>
      <c r="AF456">
        <f ca="1">-(
_xlfn.IFS(
R456&lt;=入力項目!$S$11,0,
AND(R456&gt;=入力項目!$S$11+1,R456&lt;=3),IFERROR(VLOOKUP(入力項目!$S$12,子育て関連マスタ!$I$4:$M$5,4,FALSE),0),
AND(R456&gt;=4,R456&lt;=6),IFERROR(VLOOKUP(入力項目!$S$13,子育て関連マスタ!$I$9:$M$12,4,FALSE),0),
AND(R456&gt;=7,R456&lt;=12),IFERROR(VLOOKUP(入力項目!$S$14,子育て関連マスタ!$I$16:$M$17,4,FALSE),0),
AND(R456&gt;=13,R456&lt;=15),IFERROR(VLOOKUP(入力項目!$S$15,子育て関連マスタ!$I$21:$M$22,4,FALSE),0),
AND(R456&gt;=16,R456&lt;=18),IFERROR(VLOOKUP(入力項目!$S$16,子育て関連マスタ!$I$26:$M$28,4,FALSE),0),
AND(R456&gt;=19,R456&lt;=20,入力項目!$S$16="高専"),IFERROR(VLOOKUP(入力項目!$S$16,子育て関連マスタ!$I$26:$M$28,4,FALSE),0),
AND(R456&gt;=19,R456&lt;=20,入力項目!$S$16&lt;&gt;"高専"),IFERROR(VLOOKUP(入力項目!$S$17,子育て関連マスタ!$I$32:$M$37,4,FALSE),0),
AND(R456&gt;=21,R456&lt;=22,入力項目!$S$16="高専"),IFERROR(VLOOKUP(入力項目!$S$17,子育て関連マスタ!$I$32:$M$34,4,FALSE),0),
AND(R456&gt;=21,R456&lt;=22,入力項目!$S$16&lt;&gt;"高専"),IFERROR(VLOOKUP(入力項目!$S$17,子育て関連マスタ!$I$32:$M$34,4,FALSE),0),
R456&gt;=23,0
) +
IF($D456=4,
  IFERROR(_xlfn.IFS(
  R456&lt;=入力項目!$S$11,0,
  AND(R456=入力項目!$S$11),IFERROR(VLOOKUP(入力項目!$S$12,子育て関連マスタ!$I$4:$M$5,2,FALSE),0),
  AND(R456=4),IFERROR(VLOOKUP(入力項目!$S$13,子育て関連マスタ!$I$9:$M$12,2,FALSE),0),
  AND(R456=7),IFERROR(VLOOKUP(入力項目!$S$14,子育て関連マスタ!$I$16:$M$17,2,FALSE),0),
  AND(R456=13),IFERROR(VLOOKUP(入力項目!$S$15,子育て関連マスタ!$I$21:$M$22,2,FALSE),0),
  AND(R456=16),IFERROR(VLOOKUP(入力項目!$S$16,子育て関連マスタ!$I$26:$M$28,2,FALSE),0),
  AND(R456=19,入力項目!$S$16&lt;&gt;"高専"),IFERROR(VLOOKUP(入力項目!$S$17,子育て関連マスタ!$I$32:$M$37,2,FALSE),0),
  AND(R456=21,入力項目!$S$16="高専"),IFERROR(VLOOKUP(入力項目!$S$17,子育て関連マスタ!$I$32:$M$37,2,FALSE),0),
  R456&gt;=22,0
  ),0),0
) +
IF(AND(R456&gt;=1,R456&lt;=15),IF($D456=入力項目!$S$8,入力項目!$S$3,0),0) +
IF(AND(R456&gt;=1,R456&lt;=15),IF($D456=5,入力項目!$S$4,0),0) +
IF(AND(R456&gt;=1,R456&lt;=15),IF($D456=12,入力項目!$S$5,0),0) +
IF(AND(入力項目!$S$7=$A456,入力項目!$S$8=$D456),子育て関連マスタ!$C$14,0) +
IFERROR(IF(AND(YEAR(EDATE(DATE(入力項目!$S$7,入力項目!$S$8,1),1))=$A456,MONTH(EDATE(DATE(入力項目!$S$7,入力項目!$S$8,1),1))=$D456),子育て関連マスタ!$C$15,0),0) +
IF(AND(OR(R456=3,R456=5,R456=7),$D456=11),子育て関連マスタ!$C$17,0) +
IF(AND(R456=20,$D456=1),子育て関連マスタ!$C$18,0) +
IF(AND(R456=20,$D456=1),
IFERROR(_xlfn.IFS(
入力項目!$S$10="男",子育て関連マスタ!$C$18,
入力項目!$S$10="女",子育て関連マスタ!$C$19
),0),0
) +
IF(AND(R456&gt;=入力項目!$S$18,R456&lt;=入力項目!$S$19),入力項目!$S$20,0) +
IF(AND(R456&gt;=入力項目!$S$21,R456&lt;=入力項目!$S$22),入力項目!$S$23,0) +
IF(AND(R456&gt;=入力項目!$S$24,R456&lt;=入力項目!$S$25),入力項目!$S$26,0)
)</f>
        <v>0</v>
      </c>
      <c r="AG456">
        <f ca="1">-(
_xlfn.IFS(
S456&lt;=入力項目!$S$11,0,
AND(S456&gt;=入力項目!$S$11+1,S456&lt;=3),IFERROR(VLOOKUP(入力項目!$S$12,子育て関連マスタ!$I$4:$M$5,4,FALSE),0),
AND(S456&gt;=4,S456&lt;=6),IFERROR(VLOOKUP(入力項目!$S$13,子育て関連マスタ!$I$9:$M$12,4,FALSE),0),
AND(S456&gt;=7,S456&lt;=12),IFERROR(VLOOKUP(入力項目!$S$14,子育て関連マスタ!$I$16:$M$17,4,FALSE),0),
AND(S456&gt;=13,S456&lt;=15),IFERROR(VLOOKUP(入力項目!$S$15,子育て関連マスタ!$I$21:$M$22,4,FALSE),0),
AND(S456&gt;=16,S456&lt;=18),IFERROR(VLOOKUP(入力項目!$S$16,子育て関連マスタ!$I$26:$M$28,4,FALSE),0),
AND(S456&gt;=19,S456&lt;=20,入力項目!$S$16="高専"),IFERROR(VLOOKUP(入力項目!$S$16,子育て関連マスタ!$I$26:$M$28,4,FALSE),0),
AND(S456&gt;=19,S456&lt;=20,入力項目!$S$16&lt;&gt;"高専"),IFERROR(VLOOKUP(入力項目!$S$17,子育て関連マスタ!$I$32:$M$37,4,FALSE),0),
AND(S456&gt;=21,S456&lt;=22,入力項目!$S$16="高専"),IFERROR(VLOOKUP(入力項目!$S$17,子育て関連マスタ!$I$32:$M$34,4,FALSE),0),
AND(S456&gt;=21,S456&lt;=22,入力項目!$S$16&lt;&gt;"高専"),IFERROR(VLOOKUP(入力項目!$S$17,子育て関連マスタ!$I$32:$M$34,4,FALSE),0),
S456&gt;=23,0
) +
IF($D456=4,
  IFERROR(_xlfn.IFS(
  S456&lt;=入力項目!$S$11,0,
  AND(S456=入力項目!$S$11),IFERROR(VLOOKUP(入力項目!$S$12,子育て関連マスタ!$I$4:$M$5,2,FALSE),0),
  AND(S456=4),IFERROR(VLOOKUP(入力項目!$S$13,子育て関連マスタ!$I$9:$M$12,2,FALSE),0),
  AND(S456=7),IFERROR(VLOOKUP(入力項目!$S$14,子育て関連マスタ!$I$16:$M$17,2,FALSE),0),
  AND(S456=13),IFERROR(VLOOKUP(入力項目!$S$15,子育て関連マスタ!$I$21:$M$22,2,FALSE),0),
  AND(S456=16),IFERROR(VLOOKUP(入力項目!$S$16,子育て関連マスタ!$I$26:$M$28,2,FALSE),0),
  AND(S456=19,入力項目!$S$16&lt;&gt;"高専"),IFERROR(VLOOKUP(入力項目!$S$17,子育て関連マスタ!$I$32:$M$37,2,FALSE),0),
  AND(S456=21,入力項目!$S$16="高専"),IFERROR(VLOOKUP(入力項目!$S$17,子育て関連マスタ!$I$32:$M$37,2,FALSE),0),
  S456&gt;=22,0
  ),0),0
) +
IF(AND(S456&gt;=1,S456&lt;=15),IF($D456=入力項目!$S$8,入力項目!$S$3,0),0) +
IF(AND(S456&gt;=1,S456&lt;=15),IF($D456=5,入力項目!$S$4,0),0) +
IF(AND(S456&gt;=1,S456&lt;=15),IF($D456=12,入力項目!$S$5,0),0) +
IF(AND(入力項目!$S$7=$A456,入力項目!$S$8=$D456),子育て関連マスタ!$C$14,0) +
IFERROR(IF(AND(YEAR(EDATE(DATE(入力項目!$S$7,入力項目!$S$8,1),1))=$A456,MONTH(EDATE(DATE(入力項目!$S$7,入力項目!$S$8,1),1))=$D456),子育て関連マスタ!$C$15,0),0) +
IF(AND(OR(S456=3,S456=5,S456=7),$D456=11),子育て関連マスタ!$C$17,0) +
IF(AND(S456=20,$D456=1),子育て関連マスタ!$C$18,0) +
IF(AND(S456=20,$D456=1),
IFERROR(_xlfn.IFS(
入力項目!$S$10="男",子育て関連マスタ!$C$18,
入力項目!$S$10="女",子育て関連マスタ!$C$19
),0),0
) +
IF(AND(S456&gt;=入力項目!$S$18,S456&lt;=入力項目!$S$19),入力項目!$S$20,0) +
IF(AND(S456&gt;=入力項目!$S$21,S456&lt;=入力項目!$S$22),入力項目!$S$23,0) +
IF(AND(S456&gt;=入力項目!$S$24,S456&lt;=入力項目!$S$25),入力項目!$S$26,0)
)</f>
        <v>0</v>
      </c>
      <c r="AH456">
        <f ca="1">-(
_xlfn.IFS(
T456&lt;=入力項目!$S$11,0,
AND(T456&gt;=入力項目!$S$11+1,T456&lt;=3),IFERROR(VLOOKUP(入力項目!$S$12,子育て関連マスタ!$I$4:$M$5,4,FALSE),0),
AND(T456&gt;=4,T456&lt;=6),IFERROR(VLOOKUP(入力項目!$S$13,子育て関連マスタ!$I$9:$M$12,4,FALSE),0),
AND(T456&gt;=7,T456&lt;=12),IFERROR(VLOOKUP(入力項目!$S$14,子育て関連マスタ!$I$16:$M$17,4,FALSE),0),
AND(T456&gt;=13,T456&lt;=15),IFERROR(VLOOKUP(入力項目!$S$15,子育て関連マスタ!$I$21:$M$22,4,FALSE),0),
AND(T456&gt;=16,T456&lt;=18),IFERROR(VLOOKUP(入力項目!$S$16,子育て関連マスタ!$I$26:$M$28,4,FALSE),0),
AND(T456&gt;=19,T456&lt;=20,入力項目!$S$16="高専"),IFERROR(VLOOKUP(入力項目!$S$16,子育て関連マスタ!$I$26:$M$28,4,FALSE),0),
AND(T456&gt;=19,T456&lt;=20,入力項目!$S$16&lt;&gt;"高専"),IFERROR(VLOOKUP(入力項目!$S$17,子育て関連マスタ!$I$32:$M$37,4,FALSE),0),
AND(T456&gt;=21,T456&lt;=22,入力項目!$S$16="高専"),IFERROR(VLOOKUP(入力項目!$S$17,子育て関連マスタ!$I$32:$M$34,4,FALSE),0),
AND(T456&gt;=21,T456&lt;=22,入力項目!$S$16&lt;&gt;"高専"),IFERROR(VLOOKUP(入力項目!$S$17,子育て関連マスタ!$I$32:$M$34,4,FALSE),0),
T456&gt;=23,0
) +
IF($D456=4,
  IFERROR(_xlfn.IFS(
  T456&lt;=入力項目!$S$11,0,
  AND(T456=入力項目!$S$11),IFERROR(VLOOKUP(入力項目!$S$12,子育て関連マスタ!$I$4:$M$5,2,FALSE),0),
  AND(T456=4),IFERROR(VLOOKUP(入力項目!$S$13,子育て関連マスタ!$I$9:$M$12,2,FALSE),0),
  AND(T456=7),IFERROR(VLOOKUP(入力項目!$S$14,子育て関連マスタ!$I$16:$M$17,2,FALSE),0),
  AND(T456=13),IFERROR(VLOOKUP(入力項目!$S$15,子育て関連マスタ!$I$21:$M$22,2,FALSE),0),
  AND(T456=16),IFERROR(VLOOKUP(入力項目!$S$16,子育て関連マスタ!$I$26:$M$28,2,FALSE),0),
  AND(T456=19,入力項目!$S$16&lt;&gt;"高専"),IFERROR(VLOOKUP(入力項目!$S$17,子育て関連マスタ!$I$32:$M$37,2,FALSE),0),
  AND(T456=21,入力項目!$S$16="高専"),IFERROR(VLOOKUP(入力項目!$S$17,子育て関連マスタ!$I$32:$M$37,2,FALSE),0),
  T456&gt;=22,0
  ),0),0
) +
IF(AND(T456&gt;=1,T456&lt;=15),IF($D456=入力項目!$S$8,入力項目!$S$3,0),0) +
IF(AND(T456&gt;=1,T456&lt;=15),IF($D456=5,入力項目!$S$4,0),0) +
IF(AND(T456&gt;=1,T456&lt;=15),IF($D456=12,入力項目!$S$5,0),0) +
IF(AND(入力項目!$S$7=$A456,入力項目!$S$8=$D456),子育て関連マスタ!$C$14,0) +
IFERROR(IF(AND(YEAR(EDATE(DATE(入力項目!$S$7,入力項目!$S$8,1),1))=$A456,MONTH(EDATE(DATE(入力項目!$S$7,入力項目!$S$8,1),1))=$D456),子育て関連マスタ!$C$15,0),0) +
IF(AND(OR(T456=3,T456=5,T456=7),$D456=11),子育て関連マスタ!$C$17,0) +
IF(AND(T456=20,$D456=1),子育て関連マスタ!$C$18,0) +
IF(AND(T456=20,$D456=1),
IFERROR(_xlfn.IFS(
入力項目!$S$10="男",子育て関連マスタ!$C$18,
入力項目!$S$10="女",子育て関連マスタ!$C$19
),0),0
) +
IF(AND(T456&gt;=入力項目!$S$18,T456&lt;=入力項目!$S$19),入力項目!$S$20,0) +
IF(AND(T456&gt;=入力項目!$S$21,T456&lt;=入力項目!$S$22),入力項目!$S$23,0) +
IF(AND(T456&gt;=入力項目!$S$24,T456&lt;=入力項目!$S$25),入力項目!$S$26,0)
)</f>
        <v>0</v>
      </c>
      <c r="AI456">
        <f ca="1">-(
_xlfn.IFS(
U456&lt;=入力項目!$S$11,0,
AND(U456&gt;=入力項目!$S$11+1,U456&lt;=3),IFERROR(VLOOKUP(入力項目!$S$12,子育て関連マスタ!$I$4:$M$5,4,FALSE),0),
AND(U456&gt;=4,U456&lt;=6),IFERROR(VLOOKUP(入力項目!$S$13,子育て関連マスタ!$I$9:$M$12,4,FALSE),0),
AND(U456&gt;=7,U456&lt;=12),IFERROR(VLOOKUP(入力項目!$S$14,子育て関連マスタ!$I$16:$M$17,4,FALSE),0),
AND(U456&gt;=13,U456&lt;=15),IFERROR(VLOOKUP(入力項目!$S$15,子育て関連マスタ!$I$21:$M$22,4,FALSE),0),
AND(U456&gt;=16,U456&lt;=18),IFERROR(VLOOKUP(入力項目!$S$16,子育て関連マスタ!$I$26:$M$28,4,FALSE),0),
AND(U456&gt;=19,U456&lt;=20,入力項目!$S$16="高専"),IFERROR(VLOOKUP(入力項目!$S$16,子育て関連マスタ!$I$26:$M$28,4,FALSE),0),
AND(U456&gt;=19,U456&lt;=20,入力項目!$S$16&lt;&gt;"高専"),IFERROR(VLOOKUP(入力項目!$S$17,子育て関連マスタ!$I$32:$M$37,4,FALSE),0),
AND(U456&gt;=21,U456&lt;=22,入力項目!$S$16="高専"),IFERROR(VLOOKUP(入力項目!$S$17,子育て関連マスタ!$I$32:$M$34,4,FALSE),0),
AND(U456&gt;=21,U456&lt;=22,入力項目!$S$16&lt;&gt;"高専"),IFERROR(VLOOKUP(入力項目!$S$17,子育て関連マスタ!$I$32:$M$34,4,FALSE),0),
U456&gt;=23,0
) +
IF($D456=4,
  IFERROR(_xlfn.IFS(
  U456&lt;=入力項目!$S$11,0,
  AND(U456=入力項目!$S$11),IFERROR(VLOOKUP(入力項目!$S$12,子育て関連マスタ!$I$4:$M$5,2,FALSE),0),
  AND(U456=4),IFERROR(VLOOKUP(入力項目!$S$13,子育て関連マスタ!$I$9:$M$12,2,FALSE),0),
  AND(U456=7),IFERROR(VLOOKUP(入力項目!$S$14,子育て関連マスタ!$I$16:$M$17,2,FALSE),0),
  AND(U456=13),IFERROR(VLOOKUP(入力項目!$S$15,子育て関連マスタ!$I$21:$M$22,2,FALSE),0),
  AND(U456=16),IFERROR(VLOOKUP(入力項目!$S$16,子育て関連マスタ!$I$26:$M$28,2,FALSE),0),
  AND(U456=19,入力項目!$S$16&lt;&gt;"高専"),IFERROR(VLOOKUP(入力項目!$S$17,子育て関連マスタ!$I$32:$M$37,2,FALSE),0),
  AND(U456=21,入力項目!$S$16="高専"),IFERROR(VLOOKUP(入力項目!$S$17,子育て関連マスタ!$I$32:$M$37,2,FALSE),0),
  U456&gt;=22,0
  ),0),0
) +
IF(AND(U456&gt;=1,U456&lt;=15),IF($D456=入力項目!$S$8,入力項目!$S$3,0),0) +
IF(AND(U456&gt;=1,U456&lt;=15),IF($D456=5,入力項目!$S$4,0),0) +
IF(AND(U456&gt;=1,U456&lt;=15),IF($D456=12,入力項目!$S$5,0),0) +
IF(AND(入力項目!$S$7=$A456,入力項目!$S$8=$D456),子育て関連マスタ!$C$14,0) +
IFERROR(IF(AND(YEAR(EDATE(DATE(入力項目!$S$7,入力項目!$S$8,1),1))=$A456,MONTH(EDATE(DATE(入力項目!$S$7,入力項目!$S$8,1),1))=$D456),子育て関連マスタ!$C$15,0),0) +
IF(AND(OR(U456=3,U456=5,U456=7),$D456=11),子育て関連マスタ!$C$17,0) +
IF(AND(U456=20,$D456=1),子育て関連マスタ!$C$18,0) +
IF(AND(U456=20,$D456=1),
IFERROR(_xlfn.IFS(
入力項目!$S$10="男",子育て関連マスタ!$C$18,
入力項目!$S$10="女",子育て関連マスタ!$C$19
),0),0
) +
IF(AND(U456&gt;=入力項目!$S$18,U456&lt;=入力項目!$S$19),入力項目!$S$20,0) +
IF(AND(U456&gt;=入力項目!$S$21,U456&lt;=入力項目!$S$22),入力項目!$S$23,0) +
IF(AND(U456&gt;=入力項目!$S$24,U456&lt;=入力項目!$S$25),入力項目!$S$26,0)
)</f>
        <v>0</v>
      </c>
      <c r="AJ456" s="10">
        <f ca="1">-VLOOKUP($D456,月別収支!$A$2:$H$13,7,FALSE)</f>
        <v>-20000</v>
      </c>
    </row>
    <row r="457" spans="1:36" x14ac:dyDescent="0.4">
      <c r="A457">
        <f t="shared" ca="1" si="122"/>
        <v>2062</v>
      </c>
      <c r="B457">
        <f t="shared" ca="1" si="129"/>
        <v>2062</v>
      </c>
      <c r="C457">
        <f t="shared" ca="1" si="130"/>
        <v>38</v>
      </c>
      <c r="D457">
        <f t="shared" ca="1" si="123"/>
        <v>7</v>
      </c>
      <c r="E457" t="str">
        <f t="shared" ca="1" si="124"/>
        <v>2062年7月</v>
      </c>
      <c r="F457">
        <f ca="1">IF(OR(入力項目!$N$5&lt;$A457,AND(入力項目!$N$5=$A457,入力項目!$N$6&lt;$D457)),IF(F456=0,1,IF(G457=12,F456+1,F456)),0)</f>
        <v>37</v>
      </c>
      <c r="G457">
        <f ca="1">IF(OR(入力項目!$N$5&lt;$A457,AND(入力項目!$N$5=$A457,入力項目!$N$6&lt;$D457)),IF(G456=12,1,G456+1),0)</f>
        <v>9</v>
      </c>
      <c r="H457" t="str">
        <f t="shared" ca="1" si="125"/>
        <v>37_9</v>
      </c>
      <c r="I457">
        <f ca="1">IF(
  IFERROR(AND($C457&gt;0,MOD($C457,入力項目!$N$22)=0,$D457=入力項目!$N$23), FALSE),
  1,
  IF(
    AND(I456&gt;0,J456=12),
    IF(I456=入力項目!$N$28, 0, I456+1),
    I456
  )
)</f>
        <v>0</v>
      </c>
      <c r="J457">
        <f ca="1">IF($D457=入力項目!$N$23,1,IFERROR(J456+1,1))</f>
        <v>2</v>
      </c>
      <c r="K457" t="str">
        <f t="shared" ca="1" si="126"/>
        <v>0_2</v>
      </c>
      <c r="L457">
        <f ca="1">L456+IF(入力項目!$D$4=$D457,1,0)</f>
        <v>66</v>
      </c>
      <c r="M457" t="str">
        <f t="shared" ca="1" si="127"/>
        <v>66歳</v>
      </c>
      <c r="N457">
        <f t="shared" ca="1" si="131"/>
        <v>67</v>
      </c>
      <c r="O457" t="str">
        <f t="shared" ca="1" si="128"/>
        <v>67歳</v>
      </c>
      <c r="P457">
        <f t="shared" ca="1" si="132"/>
        <v>42</v>
      </c>
      <c r="Q457">
        <f t="shared" ca="1" si="133"/>
        <v>40</v>
      </c>
      <c r="R457">
        <f t="shared" ca="1" si="134"/>
        <v>2063</v>
      </c>
      <c r="S457">
        <f t="shared" ca="1" si="135"/>
        <v>2063</v>
      </c>
      <c r="T457">
        <f t="shared" ca="1" si="136"/>
        <v>2063</v>
      </c>
      <c r="U457">
        <f t="shared" ca="1" si="137"/>
        <v>2063</v>
      </c>
      <c r="V457" s="10">
        <f t="shared" ca="1" si="138"/>
        <v>60852925</v>
      </c>
      <c r="W457" s="10">
        <f ca="1">IF($L457&lt;その他マスタ!$B$1,VLOOKUP($D457,月別収支!$A$2:$H$13,2,FALSE),その他マスタ!$B$3)+IF(AND($L457=その他マスタ!$B$1,入力項目!$I$9="あり",$D457=入力項目!$D$4),その他マスタ!$B$2,0)</f>
        <v>150000</v>
      </c>
      <c r="X457" s="10">
        <f ca="1">-IF(入力項目!$K$5=TRUE,
IF($F457+$G457&lt;3,VLOOKUP($D457,月別収支!$A$2:$H$13,8,FALSE),0)+IFERROR(VLOOKUP($H457,住宅ローン計算!C:P,13,FALSE),0)+IF($F457&gt;1,IF(OR($G457=3,$G457=6,$G457=9,$G457=12),ROUNDUP(入力項目!$N$18/4,0),0),0),
VLOOKUP($D457,月別収支!$A$2:$H$13,8,FALSE))</f>
        <v>-37500</v>
      </c>
      <c r="Y457" s="10">
        <f ca="1">-VLOOKUP($D457,月別収支!$A$2:$H$13,3,FALSE)</f>
        <v>-75000</v>
      </c>
      <c r="Z457" s="10">
        <f ca="1">-VLOOKUP($D457,月別収支!$A$2:$H$13,4,FALSE)</f>
        <v>-27000</v>
      </c>
      <c r="AA457" s="10">
        <f ca="1">-VLOOKUP($D457,月別収支!$A$2:$H$13,6,FALSE)</f>
        <v>-10000</v>
      </c>
      <c r="AB457" s="10">
        <f ca="1">-(
VLOOKUP($D457,月別収支!$A$2:$H$13,5,FALSE)+IF(AND(入力項目!$I$27&lt;=$A457,ISEVEN($A457-入力項目!$I$27),入力項目!$I$28=$D457),入力項目!$I$26,0)
+IF(入力項目!$K$26=TRUE,
IFERROR(VLOOKUP($K457,マイカーローン計算!C:P,13,FALSE),0),
IFERROR(
  IF(AND($C457&gt;0,MOD($C457,入力項目!$N$22)=0,$D457=入力項目!$N$23),入力項目!$N$24,0),
 0
)
)
)</f>
        <v>-20000</v>
      </c>
      <c r="AC457" s="10">
        <f ca="1">-IF($A457&lt;入力項目!$N$33,入力項目!$N$35,IF(AND($A457=入力項目!$N$33,$D457&lt;=入力項目!$N$34),入力項目!$N$35,0))</f>
        <v>0</v>
      </c>
      <c r="AD457">
        <f ca="1">-(
_xlfn.IFS(
P457&lt;=入力項目!$S$11,0,
AND(P457&gt;=入力項目!$S$11+1,P457&lt;=3),IFERROR(VLOOKUP(入力項目!$S$12,子育て関連マスタ!$I$4:$M$5,4,FALSE),0),
AND(P457&gt;=4,P457&lt;=6),IFERROR(VLOOKUP(入力項目!$S$13,子育て関連マスタ!$I$9:$M$12,4,FALSE),0),
AND(P457&gt;=7,P457&lt;=12),IFERROR(VLOOKUP(入力項目!$S$14,子育て関連マスタ!$I$16:$M$17,4,FALSE),0),
AND(P457&gt;=13,P457&lt;=15),IFERROR(VLOOKUP(入力項目!$S$15,子育て関連マスタ!$I$21:$M$22,4,FALSE),0),
AND(P457&gt;=16,P457&lt;=18),IFERROR(VLOOKUP(入力項目!$S$16,子育て関連マスタ!$I$26:$M$28,4,FALSE),0),
AND(P457&gt;=19,P457&lt;=20,入力項目!$S$16="高専"),IFERROR(VLOOKUP(入力項目!$S$16,子育て関連マスタ!$I$26:$M$28,4,FALSE),0),
AND(P457&gt;=19,P457&lt;=20,入力項目!$S$16&lt;&gt;"高専"),IFERROR(VLOOKUP(入力項目!$S$17,子育て関連マスタ!$I$32:$M$37,4,FALSE),0),
AND(P457&gt;=21,P457&lt;=22,入力項目!$S$16="高専"),IFERROR(VLOOKUP(入力項目!$S$17,子育て関連マスタ!$I$32:$M$34,4,FALSE),0),
AND(P457&gt;=21,P457&lt;=22,入力項目!$S$16&lt;&gt;"高専"),IFERROR(VLOOKUP(入力項目!$S$17,子育て関連マスタ!$I$32:$M$34,4,FALSE),0),
P457&gt;=23,0
) +
IF($D457=4,
  IFERROR(_xlfn.IFS(
  P457&lt;=入力項目!$S$11,0,
  AND(P457=入力項目!$S$11),IFERROR(VLOOKUP(入力項目!$S$12,子育て関連マスタ!$I$4:$M$5,2,FALSE),0),
  AND(P457=4),IFERROR(VLOOKUP(入力項目!$S$13,子育て関連マスタ!$I$9:$M$12,2,FALSE),0),
  AND(P457=7),IFERROR(VLOOKUP(入力項目!$S$14,子育て関連マスタ!$I$16:$M$17,2,FALSE),0),
  AND(P457=13),IFERROR(VLOOKUP(入力項目!$S$15,子育て関連マスタ!$I$21:$M$22,2,FALSE),0),
  AND(P457=16),IFERROR(VLOOKUP(入力項目!$S$16,子育て関連マスタ!$I$26:$M$28,2,FALSE),0),
  AND(P457=19,入力項目!$S$16&lt;&gt;"高専"),IFERROR(VLOOKUP(入力項目!$S$17,子育て関連マスタ!$I$32:$M$37,2,FALSE),0),
  AND(P457=21,入力項目!$S$16="高専"),IFERROR(VLOOKUP(入力項目!$S$17,子育て関連マスタ!$I$32:$M$37,2,FALSE),0),
  P457&gt;=22,0
  ),0),0
) +
IF(AND(P457&gt;=1,P457&lt;=15),IF($D457=入力項目!$S$8,入力項目!$S$3,0),0) +
IF(AND(P457&gt;=1,P457&lt;=15),IF($D457=5,入力項目!$S$4,0),0) +
IF(AND(P457&gt;=1,P457&lt;=15),IF($D457=12,入力項目!$S$5,0),0) +
IF(AND(入力項目!$S$7=$A457,入力項目!$S$8=$D457),子育て関連マスタ!$C$14,0) +
IFERROR(IF(AND(YEAR(EDATE(DATE(入力項目!$S$7,入力項目!$S$8,1),1))=$A457,MONTH(EDATE(DATE(入力項目!$S$7,入力項目!$S$8,1),1))=$D457),子育て関連マスタ!$C$15,0),0) +
IF(AND(OR(P457=3,P457=5,P457=7),$D457=11),子育て関連マスタ!$C$17,0) +
IF(AND(P457=20,$D457=1),子育て関連マスタ!$C$18,0) +
IF(AND(P457=20,$D457=1),
IFERROR(_xlfn.IFS(
入力項目!$S$10="男",子育て関連マスタ!$C$18,
入力項目!$S$10="女",子育て関連マスタ!$C$19
),0),0
) +
IF(AND(P457&gt;=入力項目!$S$18,P457&lt;=入力項目!$S$19),入力項目!$S$20,0) +
IF(AND(P457&gt;=入力項目!$S$21,P457&lt;=入力項目!$S$22),入力項目!$S$23,0) +
IF(AND(P457&gt;=入力項目!$S$24,P457&lt;=入力項目!$S$25),入力項目!$S$26,0)
)</f>
        <v>0</v>
      </c>
      <c r="AE457">
        <f ca="1">-(
_xlfn.IFS(
Q457&lt;=入力項目!$S$11,0,
AND(Q457&gt;=入力項目!$S$11+1,Q457&lt;=3),IFERROR(VLOOKUP(入力項目!$S$12,子育て関連マスタ!$I$4:$M$5,4,FALSE),0),
AND(Q457&gt;=4,Q457&lt;=6),IFERROR(VLOOKUP(入力項目!$S$13,子育て関連マスタ!$I$9:$M$12,4,FALSE),0),
AND(Q457&gt;=7,Q457&lt;=12),IFERROR(VLOOKUP(入力項目!$S$14,子育て関連マスタ!$I$16:$M$17,4,FALSE),0),
AND(Q457&gt;=13,Q457&lt;=15),IFERROR(VLOOKUP(入力項目!$S$15,子育て関連マスタ!$I$21:$M$22,4,FALSE),0),
AND(Q457&gt;=16,Q457&lt;=18),IFERROR(VLOOKUP(入力項目!$S$16,子育て関連マスタ!$I$26:$M$28,4,FALSE),0),
AND(Q457&gt;=19,Q457&lt;=20,入力項目!$S$16="高専"),IFERROR(VLOOKUP(入力項目!$S$16,子育て関連マスタ!$I$26:$M$28,4,FALSE),0),
AND(Q457&gt;=19,Q457&lt;=20,入力項目!$S$16&lt;&gt;"高専"),IFERROR(VLOOKUP(入力項目!$S$17,子育て関連マスタ!$I$32:$M$37,4,FALSE),0),
AND(Q457&gt;=21,Q457&lt;=22,入力項目!$S$16="高専"),IFERROR(VLOOKUP(入力項目!$S$17,子育て関連マスタ!$I$32:$M$34,4,FALSE),0),
AND(Q457&gt;=21,Q457&lt;=22,入力項目!$S$16&lt;&gt;"高専"),IFERROR(VLOOKUP(入力項目!$S$17,子育て関連マスタ!$I$32:$M$34,4,FALSE),0),
Q457&gt;=23,0
) +
IF($D457=4,
  IFERROR(_xlfn.IFS(
  Q457&lt;=入力項目!$S$11,0,
  AND(Q457=入力項目!$S$11),IFERROR(VLOOKUP(入力項目!$S$12,子育て関連マスタ!$I$4:$M$5,2,FALSE),0),
  AND(Q457=4),IFERROR(VLOOKUP(入力項目!$S$13,子育て関連マスタ!$I$9:$M$12,2,FALSE),0),
  AND(Q457=7),IFERROR(VLOOKUP(入力項目!$S$14,子育て関連マスタ!$I$16:$M$17,2,FALSE),0),
  AND(Q457=13),IFERROR(VLOOKUP(入力項目!$S$15,子育て関連マスタ!$I$21:$M$22,2,FALSE),0),
  AND(Q457=16),IFERROR(VLOOKUP(入力項目!$S$16,子育て関連マスタ!$I$26:$M$28,2,FALSE),0),
  AND(Q457=19,入力項目!$S$16&lt;&gt;"高専"),IFERROR(VLOOKUP(入力項目!$S$17,子育て関連マスタ!$I$32:$M$37,2,FALSE),0),
  AND(Q457=21,入力項目!$S$16="高専"),IFERROR(VLOOKUP(入力項目!$S$17,子育て関連マスタ!$I$32:$M$37,2,FALSE),0),
  Q457&gt;=22,0
  ),0),0
) +
IF(AND(Q457&gt;=1,Q457&lt;=15),IF($D457=入力項目!$S$8,入力項目!$S$3,0),0) +
IF(AND(Q457&gt;=1,Q457&lt;=15),IF($D457=5,入力項目!$S$4,0),0) +
IF(AND(Q457&gt;=1,Q457&lt;=15),IF($D457=12,入力項目!$S$5,0),0) +
IF(AND(入力項目!$S$7=$A457,入力項目!$S$8=$D457),子育て関連マスタ!$C$14,0) +
IFERROR(IF(AND(YEAR(EDATE(DATE(入力項目!$S$7,入力項目!$S$8,1),1))=$A457,MONTH(EDATE(DATE(入力項目!$S$7,入力項目!$S$8,1),1))=$D457),子育て関連マスタ!$C$15,0),0) +
IF(AND(OR(Q457=3,Q457=5,Q457=7),$D457=11),子育て関連マスタ!$C$17,0) +
IF(AND(Q457=20,$D457=1),子育て関連マスタ!$C$18,0) +
IF(AND(Q457=20,$D457=1),
IFERROR(_xlfn.IFS(
入力項目!$S$10="男",子育て関連マスタ!$C$18,
入力項目!$S$10="女",子育て関連マスタ!$C$19
),0),0
) +
IF(AND(Q457&gt;=入力項目!$S$18,Q457&lt;=入力項目!$S$19),入力項目!$S$20,0) +
IF(AND(Q457&gt;=入力項目!$S$21,Q457&lt;=入力項目!$S$22),入力項目!$S$23,0) +
IF(AND(Q457&gt;=入力項目!$S$24,Q457&lt;=入力項目!$S$25),入力項目!$S$26,0)
)</f>
        <v>0</v>
      </c>
      <c r="AF457">
        <f ca="1">-(
_xlfn.IFS(
R457&lt;=入力項目!$S$11,0,
AND(R457&gt;=入力項目!$S$11+1,R457&lt;=3),IFERROR(VLOOKUP(入力項目!$S$12,子育て関連マスタ!$I$4:$M$5,4,FALSE),0),
AND(R457&gt;=4,R457&lt;=6),IFERROR(VLOOKUP(入力項目!$S$13,子育て関連マスタ!$I$9:$M$12,4,FALSE),0),
AND(R457&gt;=7,R457&lt;=12),IFERROR(VLOOKUP(入力項目!$S$14,子育て関連マスタ!$I$16:$M$17,4,FALSE),0),
AND(R457&gt;=13,R457&lt;=15),IFERROR(VLOOKUP(入力項目!$S$15,子育て関連マスタ!$I$21:$M$22,4,FALSE),0),
AND(R457&gt;=16,R457&lt;=18),IFERROR(VLOOKUP(入力項目!$S$16,子育て関連マスタ!$I$26:$M$28,4,FALSE),0),
AND(R457&gt;=19,R457&lt;=20,入力項目!$S$16="高専"),IFERROR(VLOOKUP(入力項目!$S$16,子育て関連マスタ!$I$26:$M$28,4,FALSE),0),
AND(R457&gt;=19,R457&lt;=20,入力項目!$S$16&lt;&gt;"高専"),IFERROR(VLOOKUP(入力項目!$S$17,子育て関連マスタ!$I$32:$M$37,4,FALSE),0),
AND(R457&gt;=21,R457&lt;=22,入力項目!$S$16="高専"),IFERROR(VLOOKUP(入力項目!$S$17,子育て関連マスタ!$I$32:$M$34,4,FALSE),0),
AND(R457&gt;=21,R457&lt;=22,入力項目!$S$16&lt;&gt;"高専"),IFERROR(VLOOKUP(入力項目!$S$17,子育て関連マスタ!$I$32:$M$34,4,FALSE),0),
R457&gt;=23,0
) +
IF($D457=4,
  IFERROR(_xlfn.IFS(
  R457&lt;=入力項目!$S$11,0,
  AND(R457=入力項目!$S$11),IFERROR(VLOOKUP(入力項目!$S$12,子育て関連マスタ!$I$4:$M$5,2,FALSE),0),
  AND(R457=4),IFERROR(VLOOKUP(入力項目!$S$13,子育て関連マスタ!$I$9:$M$12,2,FALSE),0),
  AND(R457=7),IFERROR(VLOOKUP(入力項目!$S$14,子育て関連マスタ!$I$16:$M$17,2,FALSE),0),
  AND(R457=13),IFERROR(VLOOKUP(入力項目!$S$15,子育て関連マスタ!$I$21:$M$22,2,FALSE),0),
  AND(R457=16),IFERROR(VLOOKUP(入力項目!$S$16,子育て関連マスタ!$I$26:$M$28,2,FALSE),0),
  AND(R457=19,入力項目!$S$16&lt;&gt;"高専"),IFERROR(VLOOKUP(入力項目!$S$17,子育て関連マスタ!$I$32:$M$37,2,FALSE),0),
  AND(R457=21,入力項目!$S$16="高専"),IFERROR(VLOOKUP(入力項目!$S$17,子育て関連マスタ!$I$32:$M$37,2,FALSE),0),
  R457&gt;=22,0
  ),0),0
) +
IF(AND(R457&gt;=1,R457&lt;=15),IF($D457=入力項目!$S$8,入力項目!$S$3,0),0) +
IF(AND(R457&gt;=1,R457&lt;=15),IF($D457=5,入力項目!$S$4,0),0) +
IF(AND(R457&gt;=1,R457&lt;=15),IF($D457=12,入力項目!$S$5,0),0) +
IF(AND(入力項目!$S$7=$A457,入力項目!$S$8=$D457),子育て関連マスタ!$C$14,0) +
IFERROR(IF(AND(YEAR(EDATE(DATE(入力項目!$S$7,入力項目!$S$8,1),1))=$A457,MONTH(EDATE(DATE(入力項目!$S$7,入力項目!$S$8,1),1))=$D457),子育て関連マスタ!$C$15,0),0) +
IF(AND(OR(R457=3,R457=5,R457=7),$D457=11),子育て関連マスタ!$C$17,0) +
IF(AND(R457=20,$D457=1),子育て関連マスタ!$C$18,0) +
IF(AND(R457=20,$D457=1),
IFERROR(_xlfn.IFS(
入力項目!$S$10="男",子育て関連マスタ!$C$18,
入力項目!$S$10="女",子育て関連マスタ!$C$19
),0),0
) +
IF(AND(R457&gt;=入力項目!$S$18,R457&lt;=入力項目!$S$19),入力項目!$S$20,0) +
IF(AND(R457&gt;=入力項目!$S$21,R457&lt;=入力項目!$S$22),入力項目!$S$23,0) +
IF(AND(R457&gt;=入力項目!$S$24,R457&lt;=入力項目!$S$25),入力項目!$S$26,0)
)</f>
        <v>0</v>
      </c>
      <c r="AG457">
        <f ca="1">-(
_xlfn.IFS(
S457&lt;=入力項目!$S$11,0,
AND(S457&gt;=入力項目!$S$11+1,S457&lt;=3),IFERROR(VLOOKUP(入力項目!$S$12,子育て関連マスタ!$I$4:$M$5,4,FALSE),0),
AND(S457&gt;=4,S457&lt;=6),IFERROR(VLOOKUP(入力項目!$S$13,子育て関連マスタ!$I$9:$M$12,4,FALSE),0),
AND(S457&gt;=7,S457&lt;=12),IFERROR(VLOOKUP(入力項目!$S$14,子育て関連マスタ!$I$16:$M$17,4,FALSE),0),
AND(S457&gt;=13,S457&lt;=15),IFERROR(VLOOKUP(入力項目!$S$15,子育て関連マスタ!$I$21:$M$22,4,FALSE),0),
AND(S457&gt;=16,S457&lt;=18),IFERROR(VLOOKUP(入力項目!$S$16,子育て関連マスタ!$I$26:$M$28,4,FALSE),0),
AND(S457&gt;=19,S457&lt;=20,入力項目!$S$16="高専"),IFERROR(VLOOKUP(入力項目!$S$16,子育て関連マスタ!$I$26:$M$28,4,FALSE),0),
AND(S457&gt;=19,S457&lt;=20,入力項目!$S$16&lt;&gt;"高専"),IFERROR(VLOOKUP(入力項目!$S$17,子育て関連マスタ!$I$32:$M$37,4,FALSE),0),
AND(S457&gt;=21,S457&lt;=22,入力項目!$S$16="高専"),IFERROR(VLOOKUP(入力項目!$S$17,子育て関連マスタ!$I$32:$M$34,4,FALSE),0),
AND(S457&gt;=21,S457&lt;=22,入力項目!$S$16&lt;&gt;"高専"),IFERROR(VLOOKUP(入力項目!$S$17,子育て関連マスタ!$I$32:$M$34,4,FALSE),0),
S457&gt;=23,0
) +
IF($D457=4,
  IFERROR(_xlfn.IFS(
  S457&lt;=入力項目!$S$11,0,
  AND(S457=入力項目!$S$11),IFERROR(VLOOKUP(入力項目!$S$12,子育て関連マスタ!$I$4:$M$5,2,FALSE),0),
  AND(S457=4),IFERROR(VLOOKUP(入力項目!$S$13,子育て関連マスタ!$I$9:$M$12,2,FALSE),0),
  AND(S457=7),IFERROR(VLOOKUP(入力項目!$S$14,子育て関連マスタ!$I$16:$M$17,2,FALSE),0),
  AND(S457=13),IFERROR(VLOOKUP(入力項目!$S$15,子育て関連マスタ!$I$21:$M$22,2,FALSE),0),
  AND(S457=16),IFERROR(VLOOKUP(入力項目!$S$16,子育て関連マスタ!$I$26:$M$28,2,FALSE),0),
  AND(S457=19,入力項目!$S$16&lt;&gt;"高専"),IFERROR(VLOOKUP(入力項目!$S$17,子育て関連マスタ!$I$32:$M$37,2,FALSE),0),
  AND(S457=21,入力項目!$S$16="高専"),IFERROR(VLOOKUP(入力項目!$S$17,子育て関連マスタ!$I$32:$M$37,2,FALSE),0),
  S457&gt;=22,0
  ),0),0
) +
IF(AND(S457&gt;=1,S457&lt;=15),IF($D457=入力項目!$S$8,入力項目!$S$3,0),0) +
IF(AND(S457&gt;=1,S457&lt;=15),IF($D457=5,入力項目!$S$4,0),0) +
IF(AND(S457&gt;=1,S457&lt;=15),IF($D457=12,入力項目!$S$5,0),0) +
IF(AND(入力項目!$S$7=$A457,入力項目!$S$8=$D457),子育て関連マスタ!$C$14,0) +
IFERROR(IF(AND(YEAR(EDATE(DATE(入力項目!$S$7,入力項目!$S$8,1),1))=$A457,MONTH(EDATE(DATE(入力項目!$S$7,入力項目!$S$8,1),1))=$D457),子育て関連マスタ!$C$15,0),0) +
IF(AND(OR(S457=3,S457=5,S457=7),$D457=11),子育て関連マスタ!$C$17,0) +
IF(AND(S457=20,$D457=1),子育て関連マスタ!$C$18,0) +
IF(AND(S457=20,$D457=1),
IFERROR(_xlfn.IFS(
入力項目!$S$10="男",子育て関連マスタ!$C$18,
入力項目!$S$10="女",子育て関連マスタ!$C$19
),0),0
) +
IF(AND(S457&gt;=入力項目!$S$18,S457&lt;=入力項目!$S$19),入力項目!$S$20,0) +
IF(AND(S457&gt;=入力項目!$S$21,S457&lt;=入力項目!$S$22),入力項目!$S$23,0) +
IF(AND(S457&gt;=入力項目!$S$24,S457&lt;=入力項目!$S$25),入力項目!$S$26,0)
)</f>
        <v>0</v>
      </c>
      <c r="AH457">
        <f ca="1">-(
_xlfn.IFS(
T457&lt;=入力項目!$S$11,0,
AND(T457&gt;=入力項目!$S$11+1,T457&lt;=3),IFERROR(VLOOKUP(入力項目!$S$12,子育て関連マスタ!$I$4:$M$5,4,FALSE),0),
AND(T457&gt;=4,T457&lt;=6),IFERROR(VLOOKUP(入力項目!$S$13,子育て関連マスタ!$I$9:$M$12,4,FALSE),0),
AND(T457&gt;=7,T457&lt;=12),IFERROR(VLOOKUP(入力項目!$S$14,子育て関連マスタ!$I$16:$M$17,4,FALSE),0),
AND(T457&gt;=13,T457&lt;=15),IFERROR(VLOOKUP(入力項目!$S$15,子育て関連マスタ!$I$21:$M$22,4,FALSE),0),
AND(T457&gt;=16,T457&lt;=18),IFERROR(VLOOKUP(入力項目!$S$16,子育て関連マスタ!$I$26:$M$28,4,FALSE),0),
AND(T457&gt;=19,T457&lt;=20,入力項目!$S$16="高専"),IFERROR(VLOOKUP(入力項目!$S$16,子育て関連マスタ!$I$26:$M$28,4,FALSE),0),
AND(T457&gt;=19,T457&lt;=20,入力項目!$S$16&lt;&gt;"高専"),IFERROR(VLOOKUP(入力項目!$S$17,子育て関連マスタ!$I$32:$M$37,4,FALSE),0),
AND(T457&gt;=21,T457&lt;=22,入力項目!$S$16="高専"),IFERROR(VLOOKUP(入力項目!$S$17,子育て関連マスタ!$I$32:$M$34,4,FALSE),0),
AND(T457&gt;=21,T457&lt;=22,入力項目!$S$16&lt;&gt;"高専"),IFERROR(VLOOKUP(入力項目!$S$17,子育て関連マスタ!$I$32:$M$34,4,FALSE),0),
T457&gt;=23,0
) +
IF($D457=4,
  IFERROR(_xlfn.IFS(
  T457&lt;=入力項目!$S$11,0,
  AND(T457=入力項目!$S$11),IFERROR(VLOOKUP(入力項目!$S$12,子育て関連マスタ!$I$4:$M$5,2,FALSE),0),
  AND(T457=4),IFERROR(VLOOKUP(入力項目!$S$13,子育て関連マスタ!$I$9:$M$12,2,FALSE),0),
  AND(T457=7),IFERROR(VLOOKUP(入力項目!$S$14,子育て関連マスタ!$I$16:$M$17,2,FALSE),0),
  AND(T457=13),IFERROR(VLOOKUP(入力項目!$S$15,子育て関連マスタ!$I$21:$M$22,2,FALSE),0),
  AND(T457=16),IFERROR(VLOOKUP(入力項目!$S$16,子育て関連マスタ!$I$26:$M$28,2,FALSE),0),
  AND(T457=19,入力項目!$S$16&lt;&gt;"高専"),IFERROR(VLOOKUP(入力項目!$S$17,子育て関連マスタ!$I$32:$M$37,2,FALSE),0),
  AND(T457=21,入力項目!$S$16="高専"),IFERROR(VLOOKUP(入力項目!$S$17,子育て関連マスタ!$I$32:$M$37,2,FALSE),0),
  T457&gt;=22,0
  ),0),0
) +
IF(AND(T457&gt;=1,T457&lt;=15),IF($D457=入力項目!$S$8,入力項目!$S$3,0),0) +
IF(AND(T457&gt;=1,T457&lt;=15),IF($D457=5,入力項目!$S$4,0),0) +
IF(AND(T457&gt;=1,T457&lt;=15),IF($D457=12,入力項目!$S$5,0),0) +
IF(AND(入力項目!$S$7=$A457,入力項目!$S$8=$D457),子育て関連マスタ!$C$14,0) +
IFERROR(IF(AND(YEAR(EDATE(DATE(入力項目!$S$7,入力項目!$S$8,1),1))=$A457,MONTH(EDATE(DATE(入力項目!$S$7,入力項目!$S$8,1),1))=$D457),子育て関連マスタ!$C$15,0),0) +
IF(AND(OR(T457=3,T457=5,T457=7),$D457=11),子育て関連マスタ!$C$17,0) +
IF(AND(T457=20,$D457=1),子育て関連マスタ!$C$18,0) +
IF(AND(T457=20,$D457=1),
IFERROR(_xlfn.IFS(
入力項目!$S$10="男",子育て関連マスタ!$C$18,
入力項目!$S$10="女",子育て関連マスタ!$C$19
),0),0
) +
IF(AND(T457&gt;=入力項目!$S$18,T457&lt;=入力項目!$S$19),入力項目!$S$20,0) +
IF(AND(T457&gt;=入力項目!$S$21,T457&lt;=入力項目!$S$22),入力項目!$S$23,0) +
IF(AND(T457&gt;=入力項目!$S$24,T457&lt;=入力項目!$S$25),入力項目!$S$26,0)
)</f>
        <v>0</v>
      </c>
      <c r="AI457">
        <f ca="1">-(
_xlfn.IFS(
U457&lt;=入力項目!$S$11,0,
AND(U457&gt;=入力項目!$S$11+1,U457&lt;=3),IFERROR(VLOOKUP(入力項目!$S$12,子育て関連マスタ!$I$4:$M$5,4,FALSE),0),
AND(U457&gt;=4,U457&lt;=6),IFERROR(VLOOKUP(入力項目!$S$13,子育て関連マスタ!$I$9:$M$12,4,FALSE),0),
AND(U457&gt;=7,U457&lt;=12),IFERROR(VLOOKUP(入力項目!$S$14,子育て関連マスタ!$I$16:$M$17,4,FALSE),0),
AND(U457&gt;=13,U457&lt;=15),IFERROR(VLOOKUP(入力項目!$S$15,子育て関連マスタ!$I$21:$M$22,4,FALSE),0),
AND(U457&gt;=16,U457&lt;=18),IFERROR(VLOOKUP(入力項目!$S$16,子育て関連マスタ!$I$26:$M$28,4,FALSE),0),
AND(U457&gt;=19,U457&lt;=20,入力項目!$S$16="高専"),IFERROR(VLOOKUP(入力項目!$S$16,子育て関連マスタ!$I$26:$M$28,4,FALSE),0),
AND(U457&gt;=19,U457&lt;=20,入力項目!$S$16&lt;&gt;"高専"),IFERROR(VLOOKUP(入力項目!$S$17,子育て関連マスタ!$I$32:$M$37,4,FALSE),0),
AND(U457&gt;=21,U457&lt;=22,入力項目!$S$16="高専"),IFERROR(VLOOKUP(入力項目!$S$17,子育て関連マスタ!$I$32:$M$34,4,FALSE),0),
AND(U457&gt;=21,U457&lt;=22,入力項目!$S$16&lt;&gt;"高専"),IFERROR(VLOOKUP(入力項目!$S$17,子育て関連マスタ!$I$32:$M$34,4,FALSE),0),
U457&gt;=23,0
) +
IF($D457=4,
  IFERROR(_xlfn.IFS(
  U457&lt;=入力項目!$S$11,0,
  AND(U457=入力項目!$S$11),IFERROR(VLOOKUP(入力項目!$S$12,子育て関連マスタ!$I$4:$M$5,2,FALSE),0),
  AND(U457=4),IFERROR(VLOOKUP(入力項目!$S$13,子育て関連マスタ!$I$9:$M$12,2,FALSE),0),
  AND(U457=7),IFERROR(VLOOKUP(入力項目!$S$14,子育て関連マスタ!$I$16:$M$17,2,FALSE),0),
  AND(U457=13),IFERROR(VLOOKUP(入力項目!$S$15,子育て関連マスタ!$I$21:$M$22,2,FALSE),0),
  AND(U457=16),IFERROR(VLOOKUP(入力項目!$S$16,子育て関連マスタ!$I$26:$M$28,2,FALSE),0),
  AND(U457=19,入力項目!$S$16&lt;&gt;"高専"),IFERROR(VLOOKUP(入力項目!$S$17,子育て関連マスタ!$I$32:$M$37,2,FALSE),0),
  AND(U457=21,入力項目!$S$16="高専"),IFERROR(VLOOKUP(入力項目!$S$17,子育て関連マスタ!$I$32:$M$37,2,FALSE),0),
  U457&gt;=22,0
  ),0),0
) +
IF(AND(U457&gt;=1,U457&lt;=15),IF($D457=入力項目!$S$8,入力項目!$S$3,0),0) +
IF(AND(U457&gt;=1,U457&lt;=15),IF($D457=5,入力項目!$S$4,0),0) +
IF(AND(U457&gt;=1,U457&lt;=15),IF($D457=12,入力項目!$S$5,0),0) +
IF(AND(入力項目!$S$7=$A457,入力項目!$S$8=$D457),子育て関連マスタ!$C$14,0) +
IFERROR(IF(AND(YEAR(EDATE(DATE(入力項目!$S$7,入力項目!$S$8,1),1))=$A457,MONTH(EDATE(DATE(入力項目!$S$7,入力項目!$S$8,1),1))=$D457),子育て関連マスタ!$C$15,0),0) +
IF(AND(OR(U457=3,U457=5,U457=7),$D457=11),子育て関連マスタ!$C$17,0) +
IF(AND(U457=20,$D457=1),子育て関連マスタ!$C$18,0) +
IF(AND(U457=20,$D457=1),
IFERROR(_xlfn.IFS(
入力項目!$S$10="男",子育て関連マスタ!$C$18,
入力項目!$S$10="女",子育て関連マスタ!$C$19
),0),0
) +
IF(AND(U457&gt;=入力項目!$S$18,U457&lt;=入力項目!$S$19),入力項目!$S$20,0) +
IF(AND(U457&gt;=入力項目!$S$21,U457&lt;=入力項目!$S$22),入力項目!$S$23,0) +
IF(AND(U457&gt;=入力項目!$S$24,U457&lt;=入力項目!$S$25),入力項目!$S$26,0)
)</f>
        <v>0</v>
      </c>
      <c r="AJ457" s="10">
        <f ca="1">-VLOOKUP($D457,月別収支!$A$2:$H$13,7,FALSE)</f>
        <v>-20000</v>
      </c>
    </row>
    <row r="458" spans="1:36" x14ac:dyDescent="0.4">
      <c r="A458">
        <f t="shared" ca="1" si="122"/>
        <v>2062</v>
      </c>
      <c r="B458">
        <f t="shared" ca="1" si="129"/>
        <v>2062</v>
      </c>
      <c r="C458">
        <f t="shared" ca="1" si="130"/>
        <v>38</v>
      </c>
      <c r="D458">
        <f t="shared" ca="1" si="123"/>
        <v>8</v>
      </c>
      <c r="E458" t="str">
        <f t="shared" ca="1" si="124"/>
        <v>2062年8月</v>
      </c>
      <c r="F458">
        <f ca="1">IF(OR(入力項目!$N$5&lt;$A458,AND(入力項目!$N$5=$A458,入力項目!$N$6&lt;$D458)),IF(F457=0,1,IF(G458=12,F457+1,F457)),0)</f>
        <v>37</v>
      </c>
      <c r="G458">
        <f ca="1">IF(OR(入力項目!$N$5&lt;$A458,AND(入力項目!$N$5=$A458,入力項目!$N$6&lt;$D458)),IF(G457=12,1,G457+1),0)</f>
        <v>10</v>
      </c>
      <c r="H458" t="str">
        <f t="shared" ca="1" si="125"/>
        <v>37_10</v>
      </c>
      <c r="I458">
        <f ca="1">IF(
  IFERROR(AND($C458&gt;0,MOD($C458,入力項目!$N$22)=0,$D458=入力項目!$N$23), FALSE),
  1,
  IF(
    AND(I457&gt;0,J457=12),
    IF(I457=入力項目!$N$28, 0, I457+1),
    I457
  )
)</f>
        <v>0</v>
      </c>
      <c r="J458">
        <f ca="1">IF($D458=入力項目!$N$23,1,IFERROR(J457+1,1))</f>
        <v>3</v>
      </c>
      <c r="K458" t="str">
        <f t="shared" ca="1" si="126"/>
        <v>0_3</v>
      </c>
      <c r="L458">
        <f ca="1">L457+IF(入力項目!$D$4=$D458,1,0)</f>
        <v>66</v>
      </c>
      <c r="M458" t="str">
        <f t="shared" ca="1" si="127"/>
        <v>66歳</v>
      </c>
      <c r="N458">
        <f t="shared" ca="1" si="131"/>
        <v>67</v>
      </c>
      <c r="O458" t="str">
        <f t="shared" ca="1" si="128"/>
        <v>67歳</v>
      </c>
      <c r="P458">
        <f t="shared" ca="1" si="132"/>
        <v>42</v>
      </c>
      <c r="Q458">
        <f t="shared" ca="1" si="133"/>
        <v>40</v>
      </c>
      <c r="R458">
        <f t="shared" ca="1" si="134"/>
        <v>2063</v>
      </c>
      <c r="S458">
        <f t="shared" ca="1" si="135"/>
        <v>2063</v>
      </c>
      <c r="T458">
        <f t="shared" ca="1" si="136"/>
        <v>2063</v>
      </c>
      <c r="U458">
        <f t="shared" ca="1" si="137"/>
        <v>2063</v>
      </c>
      <c r="V458" s="10">
        <f t="shared" ca="1" si="138"/>
        <v>60850925</v>
      </c>
      <c r="W458" s="10">
        <f ca="1">IF($L458&lt;その他マスタ!$B$1,VLOOKUP($D458,月別収支!$A$2:$H$13,2,FALSE),その他マスタ!$B$3)+IF(AND($L458=その他マスタ!$B$1,入力項目!$I$9="あり",$D458=入力項目!$D$4),その他マスタ!$B$2,0)</f>
        <v>150000</v>
      </c>
      <c r="X458" s="10">
        <f ca="1">-IF(入力項目!$K$5=TRUE,
IF($F458+$G458&lt;3,VLOOKUP($D458,月別収支!$A$2:$H$13,8,FALSE),0)+IFERROR(VLOOKUP($H458,住宅ローン計算!C:P,13,FALSE),0)+IF($F458&gt;1,IF(OR($G458=3,$G458=6,$G458=9,$G458=12),ROUNDUP(入力項目!$N$18/4,0),0),0),
VLOOKUP($D458,月別収支!$A$2:$H$13,8,FALSE))</f>
        <v>0</v>
      </c>
      <c r="Y458" s="10">
        <f ca="1">-VLOOKUP($D458,月別収支!$A$2:$H$13,3,FALSE)</f>
        <v>-75000</v>
      </c>
      <c r="Z458" s="10">
        <f ca="1">-VLOOKUP($D458,月別収支!$A$2:$H$13,4,FALSE)</f>
        <v>-27000</v>
      </c>
      <c r="AA458" s="10">
        <f ca="1">-VLOOKUP($D458,月別収支!$A$2:$H$13,6,FALSE)</f>
        <v>-10000</v>
      </c>
      <c r="AB458" s="10">
        <f ca="1">-(
VLOOKUP($D458,月別収支!$A$2:$H$13,5,FALSE)+IF(AND(入力項目!$I$27&lt;=$A458,ISEVEN($A458-入力項目!$I$27),入力項目!$I$28=$D458),入力項目!$I$26,0)
+IF(入力項目!$K$26=TRUE,
IFERROR(VLOOKUP($K458,マイカーローン計算!C:P,13,FALSE),0),
IFERROR(
  IF(AND($C458&gt;0,MOD($C458,入力項目!$N$22)=0,$D458=入力項目!$N$23),入力項目!$N$24,0),
 0
)
)
)</f>
        <v>-20000</v>
      </c>
      <c r="AC458" s="10">
        <f ca="1">-IF($A458&lt;入力項目!$N$33,入力項目!$N$35,IF(AND($A458=入力項目!$N$33,$D458&lt;=入力項目!$N$34),入力項目!$N$35,0))</f>
        <v>0</v>
      </c>
      <c r="AD458">
        <f ca="1">-(
_xlfn.IFS(
P458&lt;=入力項目!$S$11,0,
AND(P458&gt;=入力項目!$S$11+1,P458&lt;=3),IFERROR(VLOOKUP(入力項目!$S$12,子育て関連マスタ!$I$4:$M$5,4,FALSE),0),
AND(P458&gt;=4,P458&lt;=6),IFERROR(VLOOKUP(入力項目!$S$13,子育て関連マスタ!$I$9:$M$12,4,FALSE),0),
AND(P458&gt;=7,P458&lt;=12),IFERROR(VLOOKUP(入力項目!$S$14,子育て関連マスタ!$I$16:$M$17,4,FALSE),0),
AND(P458&gt;=13,P458&lt;=15),IFERROR(VLOOKUP(入力項目!$S$15,子育て関連マスタ!$I$21:$M$22,4,FALSE),0),
AND(P458&gt;=16,P458&lt;=18),IFERROR(VLOOKUP(入力項目!$S$16,子育て関連マスタ!$I$26:$M$28,4,FALSE),0),
AND(P458&gt;=19,P458&lt;=20,入力項目!$S$16="高専"),IFERROR(VLOOKUP(入力項目!$S$16,子育て関連マスタ!$I$26:$M$28,4,FALSE),0),
AND(P458&gt;=19,P458&lt;=20,入力項目!$S$16&lt;&gt;"高専"),IFERROR(VLOOKUP(入力項目!$S$17,子育て関連マスタ!$I$32:$M$37,4,FALSE),0),
AND(P458&gt;=21,P458&lt;=22,入力項目!$S$16="高専"),IFERROR(VLOOKUP(入力項目!$S$17,子育て関連マスタ!$I$32:$M$34,4,FALSE),0),
AND(P458&gt;=21,P458&lt;=22,入力項目!$S$16&lt;&gt;"高専"),IFERROR(VLOOKUP(入力項目!$S$17,子育て関連マスタ!$I$32:$M$34,4,FALSE),0),
P458&gt;=23,0
) +
IF($D458=4,
  IFERROR(_xlfn.IFS(
  P458&lt;=入力項目!$S$11,0,
  AND(P458=入力項目!$S$11),IFERROR(VLOOKUP(入力項目!$S$12,子育て関連マスタ!$I$4:$M$5,2,FALSE),0),
  AND(P458=4),IFERROR(VLOOKUP(入力項目!$S$13,子育て関連マスタ!$I$9:$M$12,2,FALSE),0),
  AND(P458=7),IFERROR(VLOOKUP(入力項目!$S$14,子育て関連マスタ!$I$16:$M$17,2,FALSE),0),
  AND(P458=13),IFERROR(VLOOKUP(入力項目!$S$15,子育て関連マスタ!$I$21:$M$22,2,FALSE),0),
  AND(P458=16),IFERROR(VLOOKUP(入力項目!$S$16,子育て関連マスタ!$I$26:$M$28,2,FALSE),0),
  AND(P458=19,入力項目!$S$16&lt;&gt;"高専"),IFERROR(VLOOKUP(入力項目!$S$17,子育て関連マスタ!$I$32:$M$37,2,FALSE),0),
  AND(P458=21,入力項目!$S$16="高専"),IFERROR(VLOOKUP(入力項目!$S$17,子育て関連マスタ!$I$32:$M$37,2,FALSE),0),
  P458&gt;=22,0
  ),0),0
) +
IF(AND(P458&gt;=1,P458&lt;=15),IF($D458=入力項目!$S$8,入力項目!$S$3,0),0) +
IF(AND(P458&gt;=1,P458&lt;=15),IF($D458=5,入力項目!$S$4,0),0) +
IF(AND(P458&gt;=1,P458&lt;=15),IF($D458=12,入力項目!$S$5,0),0) +
IF(AND(入力項目!$S$7=$A458,入力項目!$S$8=$D458),子育て関連マスタ!$C$14,0) +
IFERROR(IF(AND(YEAR(EDATE(DATE(入力項目!$S$7,入力項目!$S$8,1),1))=$A458,MONTH(EDATE(DATE(入力項目!$S$7,入力項目!$S$8,1),1))=$D458),子育て関連マスタ!$C$15,0),0) +
IF(AND(OR(P458=3,P458=5,P458=7),$D458=11),子育て関連マスタ!$C$17,0) +
IF(AND(P458=20,$D458=1),子育て関連マスタ!$C$18,0) +
IF(AND(P458=20,$D458=1),
IFERROR(_xlfn.IFS(
入力項目!$S$10="男",子育て関連マスタ!$C$18,
入力項目!$S$10="女",子育て関連マスタ!$C$19
),0),0
) +
IF(AND(P458&gt;=入力項目!$S$18,P458&lt;=入力項目!$S$19),入力項目!$S$20,0) +
IF(AND(P458&gt;=入力項目!$S$21,P458&lt;=入力項目!$S$22),入力項目!$S$23,0) +
IF(AND(P458&gt;=入力項目!$S$24,P458&lt;=入力項目!$S$25),入力項目!$S$26,0)
)</f>
        <v>0</v>
      </c>
      <c r="AE458">
        <f ca="1">-(
_xlfn.IFS(
Q458&lt;=入力項目!$S$11,0,
AND(Q458&gt;=入力項目!$S$11+1,Q458&lt;=3),IFERROR(VLOOKUP(入力項目!$S$12,子育て関連マスタ!$I$4:$M$5,4,FALSE),0),
AND(Q458&gt;=4,Q458&lt;=6),IFERROR(VLOOKUP(入力項目!$S$13,子育て関連マスタ!$I$9:$M$12,4,FALSE),0),
AND(Q458&gt;=7,Q458&lt;=12),IFERROR(VLOOKUP(入力項目!$S$14,子育て関連マスタ!$I$16:$M$17,4,FALSE),0),
AND(Q458&gt;=13,Q458&lt;=15),IFERROR(VLOOKUP(入力項目!$S$15,子育て関連マスタ!$I$21:$M$22,4,FALSE),0),
AND(Q458&gt;=16,Q458&lt;=18),IFERROR(VLOOKUP(入力項目!$S$16,子育て関連マスタ!$I$26:$M$28,4,FALSE),0),
AND(Q458&gt;=19,Q458&lt;=20,入力項目!$S$16="高専"),IFERROR(VLOOKUP(入力項目!$S$16,子育て関連マスタ!$I$26:$M$28,4,FALSE),0),
AND(Q458&gt;=19,Q458&lt;=20,入力項目!$S$16&lt;&gt;"高専"),IFERROR(VLOOKUP(入力項目!$S$17,子育て関連マスタ!$I$32:$M$37,4,FALSE),0),
AND(Q458&gt;=21,Q458&lt;=22,入力項目!$S$16="高専"),IFERROR(VLOOKUP(入力項目!$S$17,子育て関連マスタ!$I$32:$M$34,4,FALSE),0),
AND(Q458&gt;=21,Q458&lt;=22,入力項目!$S$16&lt;&gt;"高専"),IFERROR(VLOOKUP(入力項目!$S$17,子育て関連マスタ!$I$32:$M$34,4,FALSE),0),
Q458&gt;=23,0
) +
IF($D458=4,
  IFERROR(_xlfn.IFS(
  Q458&lt;=入力項目!$S$11,0,
  AND(Q458=入力項目!$S$11),IFERROR(VLOOKUP(入力項目!$S$12,子育て関連マスタ!$I$4:$M$5,2,FALSE),0),
  AND(Q458=4),IFERROR(VLOOKUP(入力項目!$S$13,子育て関連マスタ!$I$9:$M$12,2,FALSE),0),
  AND(Q458=7),IFERROR(VLOOKUP(入力項目!$S$14,子育て関連マスタ!$I$16:$M$17,2,FALSE),0),
  AND(Q458=13),IFERROR(VLOOKUP(入力項目!$S$15,子育て関連マスタ!$I$21:$M$22,2,FALSE),0),
  AND(Q458=16),IFERROR(VLOOKUP(入力項目!$S$16,子育て関連マスタ!$I$26:$M$28,2,FALSE),0),
  AND(Q458=19,入力項目!$S$16&lt;&gt;"高専"),IFERROR(VLOOKUP(入力項目!$S$17,子育て関連マスタ!$I$32:$M$37,2,FALSE),0),
  AND(Q458=21,入力項目!$S$16="高専"),IFERROR(VLOOKUP(入力項目!$S$17,子育て関連マスタ!$I$32:$M$37,2,FALSE),0),
  Q458&gt;=22,0
  ),0),0
) +
IF(AND(Q458&gt;=1,Q458&lt;=15),IF($D458=入力項目!$S$8,入力項目!$S$3,0),0) +
IF(AND(Q458&gt;=1,Q458&lt;=15),IF($D458=5,入力項目!$S$4,0),0) +
IF(AND(Q458&gt;=1,Q458&lt;=15),IF($D458=12,入力項目!$S$5,0),0) +
IF(AND(入力項目!$S$7=$A458,入力項目!$S$8=$D458),子育て関連マスタ!$C$14,0) +
IFERROR(IF(AND(YEAR(EDATE(DATE(入力項目!$S$7,入力項目!$S$8,1),1))=$A458,MONTH(EDATE(DATE(入力項目!$S$7,入力項目!$S$8,1),1))=$D458),子育て関連マスタ!$C$15,0),0) +
IF(AND(OR(Q458=3,Q458=5,Q458=7),$D458=11),子育て関連マスタ!$C$17,0) +
IF(AND(Q458=20,$D458=1),子育て関連マスタ!$C$18,0) +
IF(AND(Q458=20,$D458=1),
IFERROR(_xlfn.IFS(
入力項目!$S$10="男",子育て関連マスタ!$C$18,
入力項目!$S$10="女",子育て関連マスタ!$C$19
),0),0
) +
IF(AND(Q458&gt;=入力項目!$S$18,Q458&lt;=入力項目!$S$19),入力項目!$S$20,0) +
IF(AND(Q458&gt;=入力項目!$S$21,Q458&lt;=入力項目!$S$22),入力項目!$S$23,0) +
IF(AND(Q458&gt;=入力項目!$S$24,Q458&lt;=入力項目!$S$25),入力項目!$S$26,0)
)</f>
        <v>0</v>
      </c>
      <c r="AF458">
        <f ca="1">-(
_xlfn.IFS(
R458&lt;=入力項目!$S$11,0,
AND(R458&gt;=入力項目!$S$11+1,R458&lt;=3),IFERROR(VLOOKUP(入力項目!$S$12,子育て関連マスタ!$I$4:$M$5,4,FALSE),0),
AND(R458&gt;=4,R458&lt;=6),IFERROR(VLOOKUP(入力項目!$S$13,子育て関連マスタ!$I$9:$M$12,4,FALSE),0),
AND(R458&gt;=7,R458&lt;=12),IFERROR(VLOOKUP(入力項目!$S$14,子育て関連マスタ!$I$16:$M$17,4,FALSE),0),
AND(R458&gt;=13,R458&lt;=15),IFERROR(VLOOKUP(入力項目!$S$15,子育て関連マスタ!$I$21:$M$22,4,FALSE),0),
AND(R458&gt;=16,R458&lt;=18),IFERROR(VLOOKUP(入力項目!$S$16,子育て関連マスタ!$I$26:$M$28,4,FALSE),0),
AND(R458&gt;=19,R458&lt;=20,入力項目!$S$16="高専"),IFERROR(VLOOKUP(入力項目!$S$16,子育て関連マスタ!$I$26:$M$28,4,FALSE),0),
AND(R458&gt;=19,R458&lt;=20,入力項目!$S$16&lt;&gt;"高専"),IFERROR(VLOOKUP(入力項目!$S$17,子育て関連マスタ!$I$32:$M$37,4,FALSE),0),
AND(R458&gt;=21,R458&lt;=22,入力項目!$S$16="高専"),IFERROR(VLOOKUP(入力項目!$S$17,子育て関連マスタ!$I$32:$M$34,4,FALSE),0),
AND(R458&gt;=21,R458&lt;=22,入力項目!$S$16&lt;&gt;"高専"),IFERROR(VLOOKUP(入力項目!$S$17,子育て関連マスタ!$I$32:$M$34,4,FALSE),0),
R458&gt;=23,0
) +
IF($D458=4,
  IFERROR(_xlfn.IFS(
  R458&lt;=入力項目!$S$11,0,
  AND(R458=入力項目!$S$11),IFERROR(VLOOKUP(入力項目!$S$12,子育て関連マスタ!$I$4:$M$5,2,FALSE),0),
  AND(R458=4),IFERROR(VLOOKUP(入力項目!$S$13,子育て関連マスタ!$I$9:$M$12,2,FALSE),0),
  AND(R458=7),IFERROR(VLOOKUP(入力項目!$S$14,子育て関連マスタ!$I$16:$M$17,2,FALSE),0),
  AND(R458=13),IFERROR(VLOOKUP(入力項目!$S$15,子育て関連マスタ!$I$21:$M$22,2,FALSE),0),
  AND(R458=16),IFERROR(VLOOKUP(入力項目!$S$16,子育て関連マスタ!$I$26:$M$28,2,FALSE),0),
  AND(R458=19,入力項目!$S$16&lt;&gt;"高専"),IFERROR(VLOOKUP(入力項目!$S$17,子育て関連マスタ!$I$32:$M$37,2,FALSE),0),
  AND(R458=21,入力項目!$S$16="高専"),IFERROR(VLOOKUP(入力項目!$S$17,子育て関連マスタ!$I$32:$M$37,2,FALSE),0),
  R458&gt;=22,0
  ),0),0
) +
IF(AND(R458&gt;=1,R458&lt;=15),IF($D458=入力項目!$S$8,入力項目!$S$3,0),0) +
IF(AND(R458&gt;=1,R458&lt;=15),IF($D458=5,入力項目!$S$4,0),0) +
IF(AND(R458&gt;=1,R458&lt;=15),IF($D458=12,入力項目!$S$5,0),0) +
IF(AND(入力項目!$S$7=$A458,入力項目!$S$8=$D458),子育て関連マスタ!$C$14,0) +
IFERROR(IF(AND(YEAR(EDATE(DATE(入力項目!$S$7,入力項目!$S$8,1),1))=$A458,MONTH(EDATE(DATE(入力項目!$S$7,入力項目!$S$8,1),1))=$D458),子育て関連マスタ!$C$15,0),0) +
IF(AND(OR(R458=3,R458=5,R458=7),$D458=11),子育て関連マスタ!$C$17,0) +
IF(AND(R458=20,$D458=1),子育て関連マスタ!$C$18,0) +
IF(AND(R458=20,$D458=1),
IFERROR(_xlfn.IFS(
入力項目!$S$10="男",子育て関連マスタ!$C$18,
入力項目!$S$10="女",子育て関連マスタ!$C$19
),0),0
) +
IF(AND(R458&gt;=入力項目!$S$18,R458&lt;=入力項目!$S$19),入力項目!$S$20,0) +
IF(AND(R458&gt;=入力項目!$S$21,R458&lt;=入力項目!$S$22),入力項目!$S$23,0) +
IF(AND(R458&gt;=入力項目!$S$24,R458&lt;=入力項目!$S$25),入力項目!$S$26,0)
)</f>
        <v>0</v>
      </c>
      <c r="AG458">
        <f ca="1">-(
_xlfn.IFS(
S458&lt;=入力項目!$S$11,0,
AND(S458&gt;=入力項目!$S$11+1,S458&lt;=3),IFERROR(VLOOKUP(入力項目!$S$12,子育て関連マスタ!$I$4:$M$5,4,FALSE),0),
AND(S458&gt;=4,S458&lt;=6),IFERROR(VLOOKUP(入力項目!$S$13,子育て関連マスタ!$I$9:$M$12,4,FALSE),0),
AND(S458&gt;=7,S458&lt;=12),IFERROR(VLOOKUP(入力項目!$S$14,子育て関連マスタ!$I$16:$M$17,4,FALSE),0),
AND(S458&gt;=13,S458&lt;=15),IFERROR(VLOOKUP(入力項目!$S$15,子育て関連マスタ!$I$21:$M$22,4,FALSE),0),
AND(S458&gt;=16,S458&lt;=18),IFERROR(VLOOKUP(入力項目!$S$16,子育て関連マスタ!$I$26:$M$28,4,FALSE),0),
AND(S458&gt;=19,S458&lt;=20,入力項目!$S$16="高専"),IFERROR(VLOOKUP(入力項目!$S$16,子育て関連マスタ!$I$26:$M$28,4,FALSE),0),
AND(S458&gt;=19,S458&lt;=20,入力項目!$S$16&lt;&gt;"高専"),IFERROR(VLOOKUP(入力項目!$S$17,子育て関連マスタ!$I$32:$M$37,4,FALSE),0),
AND(S458&gt;=21,S458&lt;=22,入力項目!$S$16="高専"),IFERROR(VLOOKUP(入力項目!$S$17,子育て関連マスタ!$I$32:$M$34,4,FALSE),0),
AND(S458&gt;=21,S458&lt;=22,入力項目!$S$16&lt;&gt;"高専"),IFERROR(VLOOKUP(入力項目!$S$17,子育て関連マスタ!$I$32:$M$34,4,FALSE),0),
S458&gt;=23,0
) +
IF($D458=4,
  IFERROR(_xlfn.IFS(
  S458&lt;=入力項目!$S$11,0,
  AND(S458=入力項目!$S$11),IFERROR(VLOOKUP(入力項目!$S$12,子育て関連マスタ!$I$4:$M$5,2,FALSE),0),
  AND(S458=4),IFERROR(VLOOKUP(入力項目!$S$13,子育て関連マスタ!$I$9:$M$12,2,FALSE),0),
  AND(S458=7),IFERROR(VLOOKUP(入力項目!$S$14,子育て関連マスタ!$I$16:$M$17,2,FALSE),0),
  AND(S458=13),IFERROR(VLOOKUP(入力項目!$S$15,子育て関連マスタ!$I$21:$M$22,2,FALSE),0),
  AND(S458=16),IFERROR(VLOOKUP(入力項目!$S$16,子育て関連マスタ!$I$26:$M$28,2,FALSE),0),
  AND(S458=19,入力項目!$S$16&lt;&gt;"高専"),IFERROR(VLOOKUP(入力項目!$S$17,子育て関連マスタ!$I$32:$M$37,2,FALSE),0),
  AND(S458=21,入力項目!$S$16="高専"),IFERROR(VLOOKUP(入力項目!$S$17,子育て関連マスタ!$I$32:$M$37,2,FALSE),0),
  S458&gt;=22,0
  ),0),0
) +
IF(AND(S458&gt;=1,S458&lt;=15),IF($D458=入力項目!$S$8,入力項目!$S$3,0),0) +
IF(AND(S458&gt;=1,S458&lt;=15),IF($D458=5,入力項目!$S$4,0),0) +
IF(AND(S458&gt;=1,S458&lt;=15),IF($D458=12,入力項目!$S$5,0),0) +
IF(AND(入力項目!$S$7=$A458,入力項目!$S$8=$D458),子育て関連マスタ!$C$14,0) +
IFERROR(IF(AND(YEAR(EDATE(DATE(入力項目!$S$7,入力項目!$S$8,1),1))=$A458,MONTH(EDATE(DATE(入力項目!$S$7,入力項目!$S$8,1),1))=$D458),子育て関連マスタ!$C$15,0),0) +
IF(AND(OR(S458=3,S458=5,S458=7),$D458=11),子育て関連マスタ!$C$17,0) +
IF(AND(S458=20,$D458=1),子育て関連マスタ!$C$18,0) +
IF(AND(S458=20,$D458=1),
IFERROR(_xlfn.IFS(
入力項目!$S$10="男",子育て関連マスタ!$C$18,
入力項目!$S$10="女",子育て関連マスタ!$C$19
),0),0
) +
IF(AND(S458&gt;=入力項目!$S$18,S458&lt;=入力項目!$S$19),入力項目!$S$20,0) +
IF(AND(S458&gt;=入力項目!$S$21,S458&lt;=入力項目!$S$22),入力項目!$S$23,0) +
IF(AND(S458&gt;=入力項目!$S$24,S458&lt;=入力項目!$S$25),入力項目!$S$26,0)
)</f>
        <v>0</v>
      </c>
      <c r="AH458">
        <f ca="1">-(
_xlfn.IFS(
T458&lt;=入力項目!$S$11,0,
AND(T458&gt;=入力項目!$S$11+1,T458&lt;=3),IFERROR(VLOOKUP(入力項目!$S$12,子育て関連マスタ!$I$4:$M$5,4,FALSE),0),
AND(T458&gt;=4,T458&lt;=6),IFERROR(VLOOKUP(入力項目!$S$13,子育て関連マスタ!$I$9:$M$12,4,FALSE),0),
AND(T458&gt;=7,T458&lt;=12),IFERROR(VLOOKUP(入力項目!$S$14,子育て関連マスタ!$I$16:$M$17,4,FALSE),0),
AND(T458&gt;=13,T458&lt;=15),IFERROR(VLOOKUP(入力項目!$S$15,子育て関連マスタ!$I$21:$M$22,4,FALSE),0),
AND(T458&gt;=16,T458&lt;=18),IFERROR(VLOOKUP(入力項目!$S$16,子育て関連マスタ!$I$26:$M$28,4,FALSE),0),
AND(T458&gt;=19,T458&lt;=20,入力項目!$S$16="高専"),IFERROR(VLOOKUP(入力項目!$S$16,子育て関連マスタ!$I$26:$M$28,4,FALSE),0),
AND(T458&gt;=19,T458&lt;=20,入力項目!$S$16&lt;&gt;"高専"),IFERROR(VLOOKUP(入力項目!$S$17,子育て関連マスタ!$I$32:$M$37,4,FALSE),0),
AND(T458&gt;=21,T458&lt;=22,入力項目!$S$16="高専"),IFERROR(VLOOKUP(入力項目!$S$17,子育て関連マスタ!$I$32:$M$34,4,FALSE),0),
AND(T458&gt;=21,T458&lt;=22,入力項目!$S$16&lt;&gt;"高専"),IFERROR(VLOOKUP(入力項目!$S$17,子育て関連マスタ!$I$32:$M$34,4,FALSE),0),
T458&gt;=23,0
) +
IF($D458=4,
  IFERROR(_xlfn.IFS(
  T458&lt;=入力項目!$S$11,0,
  AND(T458=入力項目!$S$11),IFERROR(VLOOKUP(入力項目!$S$12,子育て関連マスタ!$I$4:$M$5,2,FALSE),0),
  AND(T458=4),IFERROR(VLOOKUP(入力項目!$S$13,子育て関連マスタ!$I$9:$M$12,2,FALSE),0),
  AND(T458=7),IFERROR(VLOOKUP(入力項目!$S$14,子育て関連マスタ!$I$16:$M$17,2,FALSE),0),
  AND(T458=13),IFERROR(VLOOKUP(入力項目!$S$15,子育て関連マスタ!$I$21:$M$22,2,FALSE),0),
  AND(T458=16),IFERROR(VLOOKUP(入力項目!$S$16,子育て関連マスタ!$I$26:$M$28,2,FALSE),0),
  AND(T458=19,入力項目!$S$16&lt;&gt;"高専"),IFERROR(VLOOKUP(入力項目!$S$17,子育て関連マスタ!$I$32:$M$37,2,FALSE),0),
  AND(T458=21,入力項目!$S$16="高専"),IFERROR(VLOOKUP(入力項目!$S$17,子育て関連マスタ!$I$32:$M$37,2,FALSE),0),
  T458&gt;=22,0
  ),0),0
) +
IF(AND(T458&gt;=1,T458&lt;=15),IF($D458=入力項目!$S$8,入力項目!$S$3,0),0) +
IF(AND(T458&gt;=1,T458&lt;=15),IF($D458=5,入力項目!$S$4,0),0) +
IF(AND(T458&gt;=1,T458&lt;=15),IF($D458=12,入力項目!$S$5,0),0) +
IF(AND(入力項目!$S$7=$A458,入力項目!$S$8=$D458),子育て関連マスタ!$C$14,0) +
IFERROR(IF(AND(YEAR(EDATE(DATE(入力項目!$S$7,入力項目!$S$8,1),1))=$A458,MONTH(EDATE(DATE(入力項目!$S$7,入力項目!$S$8,1),1))=$D458),子育て関連マスタ!$C$15,0),0) +
IF(AND(OR(T458=3,T458=5,T458=7),$D458=11),子育て関連マスタ!$C$17,0) +
IF(AND(T458=20,$D458=1),子育て関連マスタ!$C$18,0) +
IF(AND(T458=20,$D458=1),
IFERROR(_xlfn.IFS(
入力項目!$S$10="男",子育て関連マスタ!$C$18,
入力項目!$S$10="女",子育て関連マスタ!$C$19
),0),0
) +
IF(AND(T458&gt;=入力項目!$S$18,T458&lt;=入力項目!$S$19),入力項目!$S$20,0) +
IF(AND(T458&gt;=入力項目!$S$21,T458&lt;=入力項目!$S$22),入力項目!$S$23,0) +
IF(AND(T458&gt;=入力項目!$S$24,T458&lt;=入力項目!$S$25),入力項目!$S$26,0)
)</f>
        <v>0</v>
      </c>
      <c r="AI458">
        <f ca="1">-(
_xlfn.IFS(
U458&lt;=入力項目!$S$11,0,
AND(U458&gt;=入力項目!$S$11+1,U458&lt;=3),IFERROR(VLOOKUP(入力項目!$S$12,子育て関連マスタ!$I$4:$M$5,4,FALSE),0),
AND(U458&gt;=4,U458&lt;=6),IFERROR(VLOOKUP(入力項目!$S$13,子育て関連マスタ!$I$9:$M$12,4,FALSE),0),
AND(U458&gt;=7,U458&lt;=12),IFERROR(VLOOKUP(入力項目!$S$14,子育て関連マスタ!$I$16:$M$17,4,FALSE),0),
AND(U458&gt;=13,U458&lt;=15),IFERROR(VLOOKUP(入力項目!$S$15,子育て関連マスタ!$I$21:$M$22,4,FALSE),0),
AND(U458&gt;=16,U458&lt;=18),IFERROR(VLOOKUP(入力項目!$S$16,子育て関連マスタ!$I$26:$M$28,4,FALSE),0),
AND(U458&gt;=19,U458&lt;=20,入力項目!$S$16="高専"),IFERROR(VLOOKUP(入力項目!$S$16,子育て関連マスタ!$I$26:$M$28,4,FALSE),0),
AND(U458&gt;=19,U458&lt;=20,入力項目!$S$16&lt;&gt;"高専"),IFERROR(VLOOKUP(入力項目!$S$17,子育て関連マスタ!$I$32:$M$37,4,FALSE),0),
AND(U458&gt;=21,U458&lt;=22,入力項目!$S$16="高専"),IFERROR(VLOOKUP(入力項目!$S$17,子育て関連マスタ!$I$32:$M$34,4,FALSE),0),
AND(U458&gt;=21,U458&lt;=22,入力項目!$S$16&lt;&gt;"高専"),IFERROR(VLOOKUP(入力項目!$S$17,子育て関連マスタ!$I$32:$M$34,4,FALSE),0),
U458&gt;=23,0
) +
IF($D458=4,
  IFERROR(_xlfn.IFS(
  U458&lt;=入力項目!$S$11,0,
  AND(U458=入力項目!$S$11),IFERROR(VLOOKUP(入力項目!$S$12,子育て関連マスタ!$I$4:$M$5,2,FALSE),0),
  AND(U458=4),IFERROR(VLOOKUP(入力項目!$S$13,子育て関連マスタ!$I$9:$M$12,2,FALSE),0),
  AND(U458=7),IFERROR(VLOOKUP(入力項目!$S$14,子育て関連マスタ!$I$16:$M$17,2,FALSE),0),
  AND(U458=13),IFERROR(VLOOKUP(入力項目!$S$15,子育て関連マスタ!$I$21:$M$22,2,FALSE),0),
  AND(U458=16),IFERROR(VLOOKUP(入力項目!$S$16,子育て関連マスタ!$I$26:$M$28,2,FALSE),0),
  AND(U458=19,入力項目!$S$16&lt;&gt;"高専"),IFERROR(VLOOKUP(入力項目!$S$17,子育て関連マスタ!$I$32:$M$37,2,FALSE),0),
  AND(U458=21,入力項目!$S$16="高専"),IFERROR(VLOOKUP(入力項目!$S$17,子育て関連マスタ!$I$32:$M$37,2,FALSE),0),
  U458&gt;=22,0
  ),0),0
) +
IF(AND(U458&gt;=1,U458&lt;=15),IF($D458=入力項目!$S$8,入力項目!$S$3,0),0) +
IF(AND(U458&gt;=1,U458&lt;=15),IF($D458=5,入力項目!$S$4,0),0) +
IF(AND(U458&gt;=1,U458&lt;=15),IF($D458=12,入力項目!$S$5,0),0) +
IF(AND(入力項目!$S$7=$A458,入力項目!$S$8=$D458),子育て関連マスタ!$C$14,0) +
IFERROR(IF(AND(YEAR(EDATE(DATE(入力項目!$S$7,入力項目!$S$8,1),1))=$A458,MONTH(EDATE(DATE(入力項目!$S$7,入力項目!$S$8,1),1))=$D458),子育て関連マスタ!$C$15,0),0) +
IF(AND(OR(U458=3,U458=5,U458=7),$D458=11),子育て関連マスタ!$C$17,0) +
IF(AND(U458=20,$D458=1),子育て関連マスタ!$C$18,0) +
IF(AND(U458=20,$D458=1),
IFERROR(_xlfn.IFS(
入力項目!$S$10="男",子育て関連マスタ!$C$18,
入力項目!$S$10="女",子育て関連マスタ!$C$19
),0),0
) +
IF(AND(U458&gt;=入力項目!$S$18,U458&lt;=入力項目!$S$19),入力項目!$S$20,0) +
IF(AND(U458&gt;=入力項目!$S$21,U458&lt;=入力項目!$S$22),入力項目!$S$23,0) +
IF(AND(U458&gt;=入力項目!$S$24,U458&lt;=入力項目!$S$25),入力項目!$S$26,0)
)</f>
        <v>0</v>
      </c>
      <c r="AJ458" s="10">
        <f ca="1">-VLOOKUP($D458,月別収支!$A$2:$H$13,7,FALSE)</f>
        <v>-20000</v>
      </c>
    </row>
    <row r="459" spans="1:36" x14ac:dyDescent="0.4">
      <c r="A459">
        <f t="shared" ca="1" si="122"/>
        <v>2062</v>
      </c>
      <c r="B459">
        <f t="shared" ca="1" si="129"/>
        <v>2062</v>
      </c>
      <c r="C459">
        <f t="shared" ca="1" si="130"/>
        <v>38</v>
      </c>
      <c r="D459">
        <f t="shared" ca="1" si="123"/>
        <v>9</v>
      </c>
      <c r="E459" t="str">
        <f t="shared" ca="1" si="124"/>
        <v>2062年9月</v>
      </c>
      <c r="F459">
        <f ca="1">IF(OR(入力項目!$N$5&lt;$A459,AND(入力項目!$N$5=$A459,入力項目!$N$6&lt;$D459)),IF(F458=0,1,IF(G459=12,F458+1,F458)),0)</f>
        <v>37</v>
      </c>
      <c r="G459">
        <f ca="1">IF(OR(入力項目!$N$5&lt;$A459,AND(入力項目!$N$5=$A459,入力項目!$N$6&lt;$D459)),IF(G458=12,1,G458+1),0)</f>
        <v>11</v>
      </c>
      <c r="H459" t="str">
        <f t="shared" ca="1" si="125"/>
        <v>37_11</v>
      </c>
      <c r="I459">
        <f ca="1">IF(
  IFERROR(AND($C459&gt;0,MOD($C459,入力項目!$N$22)=0,$D459=入力項目!$N$23), FALSE),
  1,
  IF(
    AND(I458&gt;0,J458=12),
    IF(I458=入力項目!$N$28, 0, I458+1),
    I458
  )
)</f>
        <v>0</v>
      </c>
      <c r="J459">
        <f ca="1">IF($D459=入力項目!$N$23,1,IFERROR(J458+1,1))</f>
        <v>4</v>
      </c>
      <c r="K459" t="str">
        <f t="shared" ca="1" si="126"/>
        <v>0_4</v>
      </c>
      <c r="L459">
        <f ca="1">L458+IF(入力項目!$D$4=$D459,1,0)</f>
        <v>66</v>
      </c>
      <c r="M459" t="str">
        <f t="shared" ca="1" si="127"/>
        <v>66歳</v>
      </c>
      <c r="N459">
        <f t="shared" ca="1" si="131"/>
        <v>67</v>
      </c>
      <c r="O459" t="str">
        <f t="shared" ca="1" si="128"/>
        <v>67歳</v>
      </c>
      <c r="P459">
        <f t="shared" ca="1" si="132"/>
        <v>42</v>
      </c>
      <c r="Q459">
        <f t="shared" ca="1" si="133"/>
        <v>40</v>
      </c>
      <c r="R459">
        <f t="shared" ca="1" si="134"/>
        <v>2063</v>
      </c>
      <c r="S459">
        <f t="shared" ca="1" si="135"/>
        <v>2063</v>
      </c>
      <c r="T459">
        <f t="shared" ca="1" si="136"/>
        <v>2063</v>
      </c>
      <c r="U459">
        <f t="shared" ca="1" si="137"/>
        <v>2063</v>
      </c>
      <c r="V459" s="10">
        <f t="shared" ca="1" si="138"/>
        <v>60848925</v>
      </c>
      <c r="W459" s="10">
        <f ca="1">IF($L459&lt;その他マスタ!$B$1,VLOOKUP($D459,月別収支!$A$2:$H$13,2,FALSE),その他マスタ!$B$3)+IF(AND($L459=その他マスタ!$B$1,入力項目!$I$9="あり",$D459=入力項目!$D$4),その他マスタ!$B$2,0)</f>
        <v>150000</v>
      </c>
      <c r="X459" s="10">
        <f ca="1">-IF(入力項目!$K$5=TRUE,
IF($F459+$G459&lt;3,VLOOKUP($D459,月別収支!$A$2:$H$13,8,FALSE),0)+IFERROR(VLOOKUP($H459,住宅ローン計算!C:P,13,FALSE),0)+IF($F459&gt;1,IF(OR($G459=3,$G459=6,$G459=9,$G459=12),ROUNDUP(入力項目!$N$18/4,0),0),0),
VLOOKUP($D459,月別収支!$A$2:$H$13,8,FALSE))</f>
        <v>0</v>
      </c>
      <c r="Y459" s="10">
        <f ca="1">-VLOOKUP($D459,月別収支!$A$2:$H$13,3,FALSE)</f>
        <v>-75000</v>
      </c>
      <c r="Z459" s="10">
        <f ca="1">-VLOOKUP($D459,月別収支!$A$2:$H$13,4,FALSE)</f>
        <v>-27000</v>
      </c>
      <c r="AA459" s="10">
        <f ca="1">-VLOOKUP($D459,月別収支!$A$2:$H$13,6,FALSE)</f>
        <v>-10000</v>
      </c>
      <c r="AB459" s="10">
        <f ca="1">-(
VLOOKUP($D459,月別収支!$A$2:$H$13,5,FALSE)+IF(AND(入力項目!$I$27&lt;=$A459,ISEVEN($A459-入力項目!$I$27),入力項目!$I$28=$D459),入力項目!$I$26,0)
+IF(入力項目!$K$26=TRUE,
IFERROR(VLOOKUP($K459,マイカーローン計算!C:P,13,FALSE),0),
IFERROR(
  IF(AND($C459&gt;0,MOD($C459,入力項目!$N$22)=0,$D459=入力項目!$N$23),入力項目!$N$24,0),
 0
)
)
)</f>
        <v>-20000</v>
      </c>
      <c r="AC459" s="10">
        <f ca="1">-IF($A459&lt;入力項目!$N$33,入力項目!$N$35,IF(AND($A459=入力項目!$N$33,$D459&lt;=入力項目!$N$34),入力項目!$N$35,0))</f>
        <v>0</v>
      </c>
      <c r="AD459">
        <f ca="1">-(
_xlfn.IFS(
P459&lt;=入力項目!$S$11,0,
AND(P459&gt;=入力項目!$S$11+1,P459&lt;=3),IFERROR(VLOOKUP(入力項目!$S$12,子育て関連マスタ!$I$4:$M$5,4,FALSE),0),
AND(P459&gt;=4,P459&lt;=6),IFERROR(VLOOKUP(入力項目!$S$13,子育て関連マスタ!$I$9:$M$12,4,FALSE),0),
AND(P459&gt;=7,P459&lt;=12),IFERROR(VLOOKUP(入力項目!$S$14,子育て関連マスタ!$I$16:$M$17,4,FALSE),0),
AND(P459&gt;=13,P459&lt;=15),IFERROR(VLOOKUP(入力項目!$S$15,子育て関連マスタ!$I$21:$M$22,4,FALSE),0),
AND(P459&gt;=16,P459&lt;=18),IFERROR(VLOOKUP(入力項目!$S$16,子育て関連マスタ!$I$26:$M$28,4,FALSE),0),
AND(P459&gt;=19,P459&lt;=20,入力項目!$S$16="高専"),IFERROR(VLOOKUP(入力項目!$S$16,子育て関連マスタ!$I$26:$M$28,4,FALSE),0),
AND(P459&gt;=19,P459&lt;=20,入力項目!$S$16&lt;&gt;"高専"),IFERROR(VLOOKUP(入力項目!$S$17,子育て関連マスタ!$I$32:$M$37,4,FALSE),0),
AND(P459&gt;=21,P459&lt;=22,入力項目!$S$16="高専"),IFERROR(VLOOKUP(入力項目!$S$17,子育て関連マスタ!$I$32:$M$34,4,FALSE),0),
AND(P459&gt;=21,P459&lt;=22,入力項目!$S$16&lt;&gt;"高専"),IFERROR(VLOOKUP(入力項目!$S$17,子育て関連マスタ!$I$32:$M$34,4,FALSE),0),
P459&gt;=23,0
) +
IF($D459=4,
  IFERROR(_xlfn.IFS(
  P459&lt;=入力項目!$S$11,0,
  AND(P459=入力項目!$S$11),IFERROR(VLOOKUP(入力項目!$S$12,子育て関連マスタ!$I$4:$M$5,2,FALSE),0),
  AND(P459=4),IFERROR(VLOOKUP(入力項目!$S$13,子育て関連マスタ!$I$9:$M$12,2,FALSE),0),
  AND(P459=7),IFERROR(VLOOKUP(入力項目!$S$14,子育て関連マスタ!$I$16:$M$17,2,FALSE),0),
  AND(P459=13),IFERROR(VLOOKUP(入力項目!$S$15,子育て関連マスタ!$I$21:$M$22,2,FALSE),0),
  AND(P459=16),IFERROR(VLOOKUP(入力項目!$S$16,子育て関連マスタ!$I$26:$M$28,2,FALSE),0),
  AND(P459=19,入力項目!$S$16&lt;&gt;"高専"),IFERROR(VLOOKUP(入力項目!$S$17,子育て関連マスタ!$I$32:$M$37,2,FALSE),0),
  AND(P459=21,入力項目!$S$16="高専"),IFERROR(VLOOKUP(入力項目!$S$17,子育て関連マスタ!$I$32:$M$37,2,FALSE),0),
  P459&gt;=22,0
  ),0),0
) +
IF(AND(P459&gt;=1,P459&lt;=15),IF($D459=入力項目!$S$8,入力項目!$S$3,0),0) +
IF(AND(P459&gt;=1,P459&lt;=15),IF($D459=5,入力項目!$S$4,0),0) +
IF(AND(P459&gt;=1,P459&lt;=15),IF($D459=12,入力項目!$S$5,0),0) +
IF(AND(入力項目!$S$7=$A459,入力項目!$S$8=$D459),子育て関連マスタ!$C$14,0) +
IFERROR(IF(AND(YEAR(EDATE(DATE(入力項目!$S$7,入力項目!$S$8,1),1))=$A459,MONTH(EDATE(DATE(入力項目!$S$7,入力項目!$S$8,1),1))=$D459),子育て関連マスタ!$C$15,0),0) +
IF(AND(OR(P459=3,P459=5,P459=7),$D459=11),子育て関連マスタ!$C$17,0) +
IF(AND(P459=20,$D459=1),子育て関連マスタ!$C$18,0) +
IF(AND(P459=20,$D459=1),
IFERROR(_xlfn.IFS(
入力項目!$S$10="男",子育て関連マスタ!$C$18,
入力項目!$S$10="女",子育て関連マスタ!$C$19
),0),0
) +
IF(AND(P459&gt;=入力項目!$S$18,P459&lt;=入力項目!$S$19),入力項目!$S$20,0) +
IF(AND(P459&gt;=入力項目!$S$21,P459&lt;=入力項目!$S$22),入力項目!$S$23,0) +
IF(AND(P459&gt;=入力項目!$S$24,P459&lt;=入力項目!$S$25),入力項目!$S$26,0)
)</f>
        <v>0</v>
      </c>
      <c r="AE459">
        <f ca="1">-(
_xlfn.IFS(
Q459&lt;=入力項目!$S$11,0,
AND(Q459&gt;=入力項目!$S$11+1,Q459&lt;=3),IFERROR(VLOOKUP(入力項目!$S$12,子育て関連マスタ!$I$4:$M$5,4,FALSE),0),
AND(Q459&gt;=4,Q459&lt;=6),IFERROR(VLOOKUP(入力項目!$S$13,子育て関連マスタ!$I$9:$M$12,4,FALSE),0),
AND(Q459&gt;=7,Q459&lt;=12),IFERROR(VLOOKUP(入力項目!$S$14,子育て関連マスタ!$I$16:$M$17,4,FALSE),0),
AND(Q459&gt;=13,Q459&lt;=15),IFERROR(VLOOKUP(入力項目!$S$15,子育て関連マスタ!$I$21:$M$22,4,FALSE),0),
AND(Q459&gt;=16,Q459&lt;=18),IFERROR(VLOOKUP(入力項目!$S$16,子育て関連マスタ!$I$26:$M$28,4,FALSE),0),
AND(Q459&gt;=19,Q459&lt;=20,入力項目!$S$16="高専"),IFERROR(VLOOKUP(入力項目!$S$16,子育て関連マスタ!$I$26:$M$28,4,FALSE),0),
AND(Q459&gt;=19,Q459&lt;=20,入力項目!$S$16&lt;&gt;"高専"),IFERROR(VLOOKUP(入力項目!$S$17,子育て関連マスタ!$I$32:$M$37,4,FALSE),0),
AND(Q459&gt;=21,Q459&lt;=22,入力項目!$S$16="高専"),IFERROR(VLOOKUP(入力項目!$S$17,子育て関連マスタ!$I$32:$M$34,4,FALSE),0),
AND(Q459&gt;=21,Q459&lt;=22,入力項目!$S$16&lt;&gt;"高専"),IFERROR(VLOOKUP(入力項目!$S$17,子育て関連マスタ!$I$32:$M$34,4,FALSE),0),
Q459&gt;=23,0
) +
IF($D459=4,
  IFERROR(_xlfn.IFS(
  Q459&lt;=入力項目!$S$11,0,
  AND(Q459=入力項目!$S$11),IFERROR(VLOOKUP(入力項目!$S$12,子育て関連マスタ!$I$4:$M$5,2,FALSE),0),
  AND(Q459=4),IFERROR(VLOOKUP(入力項目!$S$13,子育て関連マスタ!$I$9:$M$12,2,FALSE),0),
  AND(Q459=7),IFERROR(VLOOKUP(入力項目!$S$14,子育て関連マスタ!$I$16:$M$17,2,FALSE),0),
  AND(Q459=13),IFERROR(VLOOKUP(入力項目!$S$15,子育て関連マスタ!$I$21:$M$22,2,FALSE),0),
  AND(Q459=16),IFERROR(VLOOKUP(入力項目!$S$16,子育て関連マスタ!$I$26:$M$28,2,FALSE),0),
  AND(Q459=19,入力項目!$S$16&lt;&gt;"高専"),IFERROR(VLOOKUP(入力項目!$S$17,子育て関連マスタ!$I$32:$M$37,2,FALSE),0),
  AND(Q459=21,入力項目!$S$16="高専"),IFERROR(VLOOKUP(入力項目!$S$17,子育て関連マスタ!$I$32:$M$37,2,FALSE),0),
  Q459&gt;=22,0
  ),0),0
) +
IF(AND(Q459&gt;=1,Q459&lt;=15),IF($D459=入力項目!$S$8,入力項目!$S$3,0),0) +
IF(AND(Q459&gt;=1,Q459&lt;=15),IF($D459=5,入力項目!$S$4,0),0) +
IF(AND(Q459&gt;=1,Q459&lt;=15),IF($D459=12,入力項目!$S$5,0),0) +
IF(AND(入力項目!$S$7=$A459,入力項目!$S$8=$D459),子育て関連マスタ!$C$14,0) +
IFERROR(IF(AND(YEAR(EDATE(DATE(入力項目!$S$7,入力項目!$S$8,1),1))=$A459,MONTH(EDATE(DATE(入力項目!$S$7,入力項目!$S$8,1),1))=$D459),子育て関連マスタ!$C$15,0),0) +
IF(AND(OR(Q459=3,Q459=5,Q459=7),$D459=11),子育て関連マスタ!$C$17,0) +
IF(AND(Q459=20,$D459=1),子育て関連マスタ!$C$18,0) +
IF(AND(Q459=20,$D459=1),
IFERROR(_xlfn.IFS(
入力項目!$S$10="男",子育て関連マスタ!$C$18,
入力項目!$S$10="女",子育て関連マスタ!$C$19
),0),0
) +
IF(AND(Q459&gt;=入力項目!$S$18,Q459&lt;=入力項目!$S$19),入力項目!$S$20,0) +
IF(AND(Q459&gt;=入力項目!$S$21,Q459&lt;=入力項目!$S$22),入力項目!$S$23,0) +
IF(AND(Q459&gt;=入力項目!$S$24,Q459&lt;=入力項目!$S$25),入力項目!$S$26,0)
)</f>
        <v>0</v>
      </c>
      <c r="AF459">
        <f ca="1">-(
_xlfn.IFS(
R459&lt;=入力項目!$S$11,0,
AND(R459&gt;=入力項目!$S$11+1,R459&lt;=3),IFERROR(VLOOKUP(入力項目!$S$12,子育て関連マスタ!$I$4:$M$5,4,FALSE),0),
AND(R459&gt;=4,R459&lt;=6),IFERROR(VLOOKUP(入力項目!$S$13,子育て関連マスタ!$I$9:$M$12,4,FALSE),0),
AND(R459&gt;=7,R459&lt;=12),IFERROR(VLOOKUP(入力項目!$S$14,子育て関連マスタ!$I$16:$M$17,4,FALSE),0),
AND(R459&gt;=13,R459&lt;=15),IFERROR(VLOOKUP(入力項目!$S$15,子育て関連マスタ!$I$21:$M$22,4,FALSE),0),
AND(R459&gt;=16,R459&lt;=18),IFERROR(VLOOKUP(入力項目!$S$16,子育て関連マスタ!$I$26:$M$28,4,FALSE),0),
AND(R459&gt;=19,R459&lt;=20,入力項目!$S$16="高専"),IFERROR(VLOOKUP(入力項目!$S$16,子育て関連マスタ!$I$26:$M$28,4,FALSE),0),
AND(R459&gt;=19,R459&lt;=20,入力項目!$S$16&lt;&gt;"高専"),IFERROR(VLOOKUP(入力項目!$S$17,子育て関連マスタ!$I$32:$M$37,4,FALSE),0),
AND(R459&gt;=21,R459&lt;=22,入力項目!$S$16="高専"),IFERROR(VLOOKUP(入力項目!$S$17,子育て関連マスタ!$I$32:$M$34,4,FALSE),0),
AND(R459&gt;=21,R459&lt;=22,入力項目!$S$16&lt;&gt;"高専"),IFERROR(VLOOKUP(入力項目!$S$17,子育て関連マスタ!$I$32:$M$34,4,FALSE),0),
R459&gt;=23,0
) +
IF($D459=4,
  IFERROR(_xlfn.IFS(
  R459&lt;=入力項目!$S$11,0,
  AND(R459=入力項目!$S$11),IFERROR(VLOOKUP(入力項目!$S$12,子育て関連マスタ!$I$4:$M$5,2,FALSE),0),
  AND(R459=4),IFERROR(VLOOKUP(入力項目!$S$13,子育て関連マスタ!$I$9:$M$12,2,FALSE),0),
  AND(R459=7),IFERROR(VLOOKUP(入力項目!$S$14,子育て関連マスタ!$I$16:$M$17,2,FALSE),0),
  AND(R459=13),IFERROR(VLOOKUP(入力項目!$S$15,子育て関連マスタ!$I$21:$M$22,2,FALSE),0),
  AND(R459=16),IFERROR(VLOOKUP(入力項目!$S$16,子育て関連マスタ!$I$26:$M$28,2,FALSE),0),
  AND(R459=19,入力項目!$S$16&lt;&gt;"高専"),IFERROR(VLOOKUP(入力項目!$S$17,子育て関連マスタ!$I$32:$M$37,2,FALSE),0),
  AND(R459=21,入力項目!$S$16="高専"),IFERROR(VLOOKUP(入力項目!$S$17,子育て関連マスタ!$I$32:$M$37,2,FALSE),0),
  R459&gt;=22,0
  ),0),0
) +
IF(AND(R459&gt;=1,R459&lt;=15),IF($D459=入力項目!$S$8,入力項目!$S$3,0),0) +
IF(AND(R459&gt;=1,R459&lt;=15),IF($D459=5,入力項目!$S$4,0),0) +
IF(AND(R459&gt;=1,R459&lt;=15),IF($D459=12,入力項目!$S$5,0),0) +
IF(AND(入力項目!$S$7=$A459,入力項目!$S$8=$D459),子育て関連マスタ!$C$14,0) +
IFERROR(IF(AND(YEAR(EDATE(DATE(入力項目!$S$7,入力項目!$S$8,1),1))=$A459,MONTH(EDATE(DATE(入力項目!$S$7,入力項目!$S$8,1),1))=$D459),子育て関連マスタ!$C$15,0),0) +
IF(AND(OR(R459=3,R459=5,R459=7),$D459=11),子育て関連マスタ!$C$17,0) +
IF(AND(R459=20,$D459=1),子育て関連マスタ!$C$18,0) +
IF(AND(R459=20,$D459=1),
IFERROR(_xlfn.IFS(
入力項目!$S$10="男",子育て関連マスタ!$C$18,
入力項目!$S$10="女",子育て関連マスタ!$C$19
),0),0
) +
IF(AND(R459&gt;=入力項目!$S$18,R459&lt;=入力項目!$S$19),入力項目!$S$20,0) +
IF(AND(R459&gt;=入力項目!$S$21,R459&lt;=入力項目!$S$22),入力項目!$S$23,0) +
IF(AND(R459&gt;=入力項目!$S$24,R459&lt;=入力項目!$S$25),入力項目!$S$26,0)
)</f>
        <v>0</v>
      </c>
      <c r="AG459">
        <f ca="1">-(
_xlfn.IFS(
S459&lt;=入力項目!$S$11,0,
AND(S459&gt;=入力項目!$S$11+1,S459&lt;=3),IFERROR(VLOOKUP(入力項目!$S$12,子育て関連マスタ!$I$4:$M$5,4,FALSE),0),
AND(S459&gt;=4,S459&lt;=6),IFERROR(VLOOKUP(入力項目!$S$13,子育て関連マスタ!$I$9:$M$12,4,FALSE),0),
AND(S459&gt;=7,S459&lt;=12),IFERROR(VLOOKUP(入力項目!$S$14,子育て関連マスタ!$I$16:$M$17,4,FALSE),0),
AND(S459&gt;=13,S459&lt;=15),IFERROR(VLOOKUP(入力項目!$S$15,子育て関連マスタ!$I$21:$M$22,4,FALSE),0),
AND(S459&gt;=16,S459&lt;=18),IFERROR(VLOOKUP(入力項目!$S$16,子育て関連マスタ!$I$26:$M$28,4,FALSE),0),
AND(S459&gt;=19,S459&lt;=20,入力項目!$S$16="高専"),IFERROR(VLOOKUP(入力項目!$S$16,子育て関連マスタ!$I$26:$M$28,4,FALSE),0),
AND(S459&gt;=19,S459&lt;=20,入力項目!$S$16&lt;&gt;"高専"),IFERROR(VLOOKUP(入力項目!$S$17,子育て関連マスタ!$I$32:$M$37,4,FALSE),0),
AND(S459&gt;=21,S459&lt;=22,入力項目!$S$16="高専"),IFERROR(VLOOKUP(入力項目!$S$17,子育て関連マスタ!$I$32:$M$34,4,FALSE),0),
AND(S459&gt;=21,S459&lt;=22,入力項目!$S$16&lt;&gt;"高専"),IFERROR(VLOOKUP(入力項目!$S$17,子育て関連マスタ!$I$32:$M$34,4,FALSE),0),
S459&gt;=23,0
) +
IF($D459=4,
  IFERROR(_xlfn.IFS(
  S459&lt;=入力項目!$S$11,0,
  AND(S459=入力項目!$S$11),IFERROR(VLOOKUP(入力項目!$S$12,子育て関連マスタ!$I$4:$M$5,2,FALSE),0),
  AND(S459=4),IFERROR(VLOOKUP(入力項目!$S$13,子育て関連マスタ!$I$9:$M$12,2,FALSE),0),
  AND(S459=7),IFERROR(VLOOKUP(入力項目!$S$14,子育て関連マスタ!$I$16:$M$17,2,FALSE),0),
  AND(S459=13),IFERROR(VLOOKUP(入力項目!$S$15,子育て関連マスタ!$I$21:$M$22,2,FALSE),0),
  AND(S459=16),IFERROR(VLOOKUP(入力項目!$S$16,子育て関連マスタ!$I$26:$M$28,2,FALSE),0),
  AND(S459=19,入力項目!$S$16&lt;&gt;"高専"),IFERROR(VLOOKUP(入力項目!$S$17,子育て関連マスタ!$I$32:$M$37,2,FALSE),0),
  AND(S459=21,入力項目!$S$16="高専"),IFERROR(VLOOKUP(入力項目!$S$17,子育て関連マスタ!$I$32:$M$37,2,FALSE),0),
  S459&gt;=22,0
  ),0),0
) +
IF(AND(S459&gt;=1,S459&lt;=15),IF($D459=入力項目!$S$8,入力項目!$S$3,0),0) +
IF(AND(S459&gt;=1,S459&lt;=15),IF($D459=5,入力項目!$S$4,0),0) +
IF(AND(S459&gt;=1,S459&lt;=15),IF($D459=12,入力項目!$S$5,0),0) +
IF(AND(入力項目!$S$7=$A459,入力項目!$S$8=$D459),子育て関連マスタ!$C$14,0) +
IFERROR(IF(AND(YEAR(EDATE(DATE(入力項目!$S$7,入力項目!$S$8,1),1))=$A459,MONTH(EDATE(DATE(入力項目!$S$7,入力項目!$S$8,1),1))=$D459),子育て関連マスタ!$C$15,0),0) +
IF(AND(OR(S459=3,S459=5,S459=7),$D459=11),子育て関連マスタ!$C$17,0) +
IF(AND(S459=20,$D459=1),子育て関連マスタ!$C$18,0) +
IF(AND(S459=20,$D459=1),
IFERROR(_xlfn.IFS(
入力項目!$S$10="男",子育て関連マスタ!$C$18,
入力項目!$S$10="女",子育て関連マスタ!$C$19
),0),0
) +
IF(AND(S459&gt;=入力項目!$S$18,S459&lt;=入力項目!$S$19),入力項目!$S$20,0) +
IF(AND(S459&gt;=入力項目!$S$21,S459&lt;=入力項目!$S$22),入力項目!$S$23,0) +
IF(AND(S459&gt;=入力項目!$S$24,S459&lt;=入力項目!$S$25),入力項目!$S$26,0)
)</f>
        <v>0</v>
      </c>
      <c r="AH459">
        <f ca="1">-(
_xlfn.IFS(
T459&lt;=入力項目!$S$11,0,
AND(T459&gt;=入力項目!$S$11+1,T459&lt;=3),IFERROR(VLOOKUP(入力項目!$S$12,子育て関連マスタ!$I$4:$M$5,4,FALSE),0),
AND(T459&gt;=4,T459&lt;=6),IFERROR(VLOOKUP(入力項目!$S$13,子育て関連マスタ!$I$9:$M$12,4,FALSE),0),
AND(T459&gt;=7,T459&lt;=12),IFERROR(VLOOKUP(入力項目!$S$14,子育て関連マスタ!$I$16:$M$17,4,FALSE),0),
AND(T459&gt;=13,T459&lt;=15),IFERROR(VLOOKUP(入力項目!$S$15,子育て関連マスタ!$I$21:$M$22,4,FALSE),0),
AND(T459&gt;=16,T459&lt;=18),IFERROR(VLOOKUP(入力項目!$S$16,子育て関連マスタ!$I$26:$M$28,4,FALSE),0),
AND(T459&gt;=19,T459&lt;=20,入力項目!$S$16="高専"),IFERROR(VLOOKUP(入力項目!$S$16,子育て関連マスタ!$I$26:$M$28,4,FALSE),0),
AND(T459&gt;=19,T459&lt;=20,入力項目!$S$16&lt;&gt;"高専"),IFERROR(VLOOKUP(入力項目!$S$17,子育て関連マスタ!$I$32:$M$37,4,FALSE),0),
AND(T459&gt;=21,T459&lt;=22,入力項目!$S$16="高専"),IFERROR(VLOOKUP(入力項目!$S$17,子育て関連マスタ!$I$32:$M$34,4,FALSE),0),
AND(T459&gt;=21,T459&lt;=22,入力項目!$S$16&lt;&gt;"高専"),IFERROR(VLOOKUP(入力項目!$S$17,子育て関連マスタ!$I$32:$M$34,4,FALSE),0),
T459&gt;=23,0
) +
IF($D459=4,
  IFERROR(_xlfn.IFS(
  T459&lt;=入力項目!$S$11,0,
  AND(T459=入力項目!$S$11),IFERROR(VLOOKUP(入力項目!$S$12,子育て関連マスタ!$I$4:$M$5,2,FALSE),0),
  AND(T459=4),IFERROR(VLOOKUP(入力項目!$S$13,子育て関連マスタ!$I$9:$M$12,2,FALSE),0),
  AND(T459=7),IFERROR(VLOOKUP(入力項目!$S$14,子育て関連マスタ!$I$16:$M$17,2,FALSE),0),
  AND(T459=13),IFERROR(VLOOKUP(入力項目!$S$15,子育て関連マスタ!$I$21:$M$22,2,FALSE),0),
  AND(T459=16),IFERROR(VLOOKUP(入力項目!$S$16,子育て関連マスタ!$I$26:$M$28,2,FALSE),0),
  AND(T459=19,入力項目!$S$16&lt;&gt;"高専"),IFERROR(VLOOKUP(入力項目!$S$17,子育て関連マスタ!$I$32:$M$37,2,FALSE),0),
  AND(T459=21,入力項目!$S$16="高専"),IFERROR(VLOOKUP(入力項目!$S$17,子育て関連マスタ!$I$32:$M$37,2,FALSE),0),
  T459&gt;=22,0
  ),0),0
) +
IF(AND(T459&gt;=1,T459&lt;=15),IF($D459=入力項目!$S$8,入力項目!$S$3,0),0) +
IF(AND(T459&gt;=1,T459&lt;=15),IF($D459=5,入力項目!$S$4,0),0) +
IF(AND(T459&gt;=1,T459&lt;=15),IF($D459=12,入力項目!$S$5,0),0) +
IF(AND(入力項目!$S$7=$A459,入力項目!$S$8=$D459),子育て関連マスタ!$C$14,0) +
IFERROR(IF(AND(YEAR(EDATE(DATE(入力項目!$S$7,入力項目!$S$8,1),1))=$A459,MONTH(EDATE(DATE(入力項目!$S$7,入力項目!$S$8,1),1))=$D459),子育て関連マスタ!$C$15,0),0) +
IF(AND(OR(T459=3,T459=5,T459=7),$D459=11),子育て関連マスタ!$C$17,0) +
IF(AND(T459=20,$D459=1),子育て関連マスタ!$C$18,0) +
IF(AND(T459=20,$D459=1),
IFERROR(_xlfn.IFS(
入力項目!$S$10="男",子育て関連マスタ!$C$18,
入力項目!$S$10="女",子育て関連マスタ!$C$19
),0),0
) +
IF(AND(T459&gt;=入力項目!$S$18,T459&lt;=入力項目!$S$19),入力項目!$S$20,0) +
IF(AND(T459&gt;=入力項目!$S$21,T459&lt;=入力項目!$S$22),入力項目!$S$23,0) +
IF(AND(T459&gt;=入力項目!$S$24,T459&lt;=入力項目!$S$25),入力項目!$S$26,0)
)</f>
        <v>0</v>
      </c>
      <c r="AI459">
        <f ca="1">-(
_xlfn.IFS(
U459&lt;=入力項目!$S$11,0,
AND(U459&gt;=入力項目!$S$11+1,U459&lt;=3),IFERROR(VLOOKUP(入力項目!$S$12,子育て関連マスタ!$I$4:$M$5,4,FALSE),0),
AND(U459&gt;=4,U459&lt;=6),IFERROR(VLOOKUP(入力項目!$S$13,子育て関連マスタ!$I$9:$M$12,4,FALSE),0),
AND(U459&gt;=7,U459&lt;=12),IFERROR(VLOOKUP(入力項目!$S$14,子育て関連マスタ!$I$16:$M$17,4,FALSE),0),
AND(U459&gt;=13,U459&lt;=15),IFERROR(VLOOKUP(入力項目!$S$15,子育て関連マスタ!$I$21:$M$22,4,FALSE),0),
AND(U459&gt;=16,U459&lt;=18),IFERROR(VLOOKUP(入力項目!$S$16,子育て関連マスタ!$I$26:$M$28,4,FALSE),0),
AND(U459&gt;=19,U459&lt;=20,入力項目!$S$16="高専"),IFERROR(VLOOKUP(入力項目!$S$16,子育て関連マスタ!$I$26:$M$28,4,FALSE),0),
AND(U459&gt;=19,U459&lt;=20,入力項目!$S$16&lt;&gt;"高専"),IFERROR(VLOOKUP(入力項目!$S$17,子育て関連マスタ!$I$32:$M$37,4,FALSE),0),
AND(U459&gt;=21,U459&lt;=22,入力項目!$S$16="高専"),IFERROR(VLOOKUP(入力項目!$S$17,子育て関連マスタ!$I$32:$M$34,4,FALSE),0),
AND(U459&gt;=21,U459&lt;=22,入力項目!$S$16&lt;&gt;"高専"),IFERROR(VLOOKUP(入力項目!$S$17,子育て関連マスタ!$I$32:$M$34,4,FALSE),0),
U459&gt;=23,0
) +
IF($D459=4,
  IFERROR(_xlfn.IFS(
  U459&lt;=入力項目!$S$11,0,
  AND(U459=入力項目!$S$11),IFERROR(VLOOKUP(入力項目!$S$12,子育て関連マスタ!$I$4:$M$5,2,FALSE),0),
  AND(U459=4),IFERROR(VLOOKUP(入力項目!$S$13,子育て関連マスタ!$I$9:$M$12,2,FALSE),0),
  AND(U459=7),IFERROR(VLOOKUP(入力項目!$S$14,子育て関連マスタ!$I$16:$M$17,2,FALSE),0),
  AND(U459=13),IFERROR(VLOOKUP(入力項目!$S$15,子育て関連マスタ!$I$21:$M$22,2,FALSE),0),
  AND(U459=16),IFERROR(VLOOKUP(入力項目!$S$16,子育て関連マスタ!$I$26:$M$28,2,FALSE),0),
  AND(U459=19,入力項目!$S$16&lt;&gt;"高専"),IFERROR(VLOOKUP(入力項目!$S$17,子育て関連マスタ!$I$32:$M$37,2,FALSE),0),
  AND(U459=21,入力項目!$S$16="高専"),IFERROR(VLOOKUP(入力項目!$S$17,子育て関連マスタ!$I$32:$M$37,2,FALSE),0),
  U459&gt;=22,0
  ),0),0
) +
IF(AND(U459&gt;=1,U459&lt;=15),IF($D459=入力項目!$S$8,入力項目!$S$3,0),0) +
IF(AND(U459&gt;=1,U459&lt;=15),IF($D459=5,入力項目!$S$4,0),0) +
IF(AND(U459&gt;=1,U459&lt;=15),IF($D459=12,入力項目!$S$5,0),0) +
IF(AND(入力項目!$S$7=$A459,入力項目!$S$8=$D459),子育て関連マスタ!$C$14,0) +
IFERROR(IF(AND(YEAR(EDATE(DATE(入力項目!$S$7,入力項目!$S$8,1),1))=$A459,MONTH(EDATE(DATE(入力項目!$S$7,入力項目!$S$8,1),1))=$D459),子育て関連マスタ!$C$15,0),0) +
IF(AND(OR(U459=3,U459=5,U459=7),$D459=11),子育て関連マスタ!$C$17,0) +
IF(AND(U459=20,$D459=1),子育て関連マスタ!$C$18,0) +
IF(AND(U459=20,$D459=1),
IFERROR(_xlfn.IFS(
入力項目!$S$10="男",子育て関連マスタ!$C$18,
入力項目!$S$10="女",子育て関連マスタ!$C$19
),0),0
) +
IF(AND(U459&gt;=入力項目!$S$18,U459&lt;=入力項目!$S$19),入力項目!$S$20,0) +
IF(AND(U459&gt;=入力項目!$S$21,U459&lt;=入力項目!$S$22),入力項目!$S$23,0) +
IF(AND(U459&gt;=入力項目!$S$24,U459&lt;=入力項目!$S$25),入力項目!$S$26,0)
)</f>
        <v>0</v>
      </c>
      <c r="AJ459" s="10">
        <f ca="1">-VLOOKUP($D459,月別収支!$A$2:$H$13,7,FALSE)</f>
        <v>-20000</v>
      </c>
    </row>
    <row r="460" spans="1:36" x14ac:dyDescent="0.4">
      <c r="A460">
        <f t="shared" ca="1" si="122"/>
        <v>2062</v>
      </c>
      <c r="B460">
        <f t="shared" ca="1" si="129"/>
        <v>2062</v>
      </c>
      <c r="C460">
        <f t="shared" ca="1" si="130"/>
        <v>38</v>
      </c>
      <c r="D460">
        <f t="shared" ca="1" si="123"/>
        <v>10</v>
      </c>
      <c r="E460" t="str">
        <f t="shared" ca="1" si="124"/>
        <v>2062年10月</v>
      </c>
      <c r="F460">
        <f ca="1">IF(OR(入力項目!$N$5&lt;$A460,AND(入力項目!$N$5=$A460,入力項目!$N$6&lt;$D460)),IF(F459=0,1,IF(G460=12,F459+1,F459)),0)</f>
        <v>38</v>
      </c>
      <c r="G460">
        <f ca="1">IF(OR(入力項目!$N$5&lt;$A460,AND(入力項目!$N$5=$A460,入力項目!$N$6&lt;$D460)),IF(G459=12,1,G459+1),0)</f>
        <v>12</v>
      </c>
      <c r="H460" t="str">
        <f t="shared" ca="1" si="125"/>
        <v>38_12</v>
      </c>
      <c r="I460">
        <f ca="1">IF(
  IFERROR(AND($C460&gt;0,MOD($C460,入力項目!$N$22)=0,$D460=入力項目!$N$23), FALSE),
  1,
  IF(
    AND(I459&gt;0,J459=12),
    IF(I459=入力項目!$N$28, 0, I459+1),
    I459
  )
)</f>
        <v>0</v>
      </c>
      <c r="J460">
        <f ca="1">IF($D460=入力項目!$N$23,1,IFERROR(J459+1,1))</f>
        <v>5</v>
      </c>
      <c r="K460" t="str">
        <f t="shared" ca="1" si="126"/>
        <v>0_5</v>
      </c>
      <c r="L460">
        <f ca="1">L459+IF(入力項目!$D$4=$D460,1,0)</f>
        <v>67</v>
      </c>
      <c r="M460" t="str">
        <f t="shared" ca="1" si="127"/>
        <v>67歳</v>
      </c>
      <c r="N460">
        <f t="shared" ca="1" si="131"/>
        <v>67</v>
      </c>
      <c r="O460" t="str">
        <f t="shared" ca="1" si="128"/>
        <v>67歳</v>
      </c>
      <c r="P460">
        <f t="shared" ca="1" si="132"/>
        <v>42</v>
      </c>
      <c r="Q460">
        <f t="shared" ca="1" si="133"/>
        <v>40</v>
      </c>
      <c r="R460">
        <f t="shared" ca="1" si="134"/>
        <v>2063</v>
      </c>
      <c r="S460">
        <f t="shared" ca="1" si="135"/>
        <v>2063</v>
      </c>
      <c r="T460">
        <f t="shared" ca="1" si="136"/>
        <v>2063</v>
      </c>
      <c r="U460">
        <f t="shared" ca="1" si="137"/>
        <v>2063</v>
      </c>
      <c r="V460" s="10">
        <f t="shared" ca="1" si="138"/>
        <v>60809425</v>
      </c>
      <c r="W460" s="10">
        <f ca="1">IF($L460&lt;その他マスタ!$B$1,VLOOKUP($D460,月別収支!$A$2:$H$13,2,FALSE),その他マスタ!$B$3)+IF(AND($L460=その他マスタ!$B$1,入力項目!$I$9="あり",$D460=入力項目!$D$4),その他マスタ!$B$2,0)</f>
        <v>150000</v>
      </c>
      <c r="X460" s="10">
        <f ca="1">-IF(入力項目!$K$5=TRUE,
IF($F460+$G460&lt;3,VLOOKUP($D460,月別収支!$A$2:$H$13,8,FALSE),0)+IFERROR(VLOOKUP($H460,住宅ローン計算!C:P,13,FALSE),0)+IF($F460&gt;1,IF(OR($G460=3,$G460=6,$G460=9,$G460=12),ROUNDUP(入力項目!$N$18/4,0),0),0),
VLOOKUP($D460,月別収支!$A$2:$H$13,8,FALSE))</f>
        <v>-37500</v>
      </c>
      <c r="Y460" s="10">
        <f ca="1">-VLOOKUP($D460,月別収支!$A$2:$H$13,3,FALSE)</f>
        <v>-75000</v>
      </c>
      <c r="Z460" s="10">
        <f ca="1">-VLOOKUP($D460,月別収支!$A$2:$H$13,4,FALSE)</f>
        <v>-27000</v>
      </c>
      <c r="AA460" s="10">
        <f ca="1">-VLOOKUP($D460,月別収支!$A$2:$H$13,6,FALSE)</f>
        <v>-10000</v>
      </c>
      <c r="AB460" s="10">
        <f ca="1">-(
VLOOKUP($D460,月別収支!$A$2:$H$13,5,FALSE)+IF(AND(入力項目!$I$27&lt;=$A460,ISEVEN($A460-入力項目!$I$27),入力項目!$I$28=$D460),入力項目!$I$26,0)
+IF(入力項目!$K$26=TRUE,
IFERROR(VLOOKUP($K460,マイカーローン計算!C:P,13,FALSE),0),
IFERROR(
  IF(AND($C460&gt;0,MOD($C460,入力項目!$N$22)=0,$D460=入力項目!$N$23),入力項目!$N$24,0),
 0
)
)
)</f>
        <v>-20000</v>
      </c>
      <c r="AC460" s="10">
        <f ca="1">-IF($A460&lt;入力項目!$N$33,入力項目!$N$35,IF(AND($A460=入力項目!$N$33,$D460&lt;=入力項目!$N$34),入力項目!$N$35,0))</f>
        <v>0</v>
      </c>
      <c r="AD460">
        <f ca="1">-(
_xlfn.IFS(
P460&lt;=入力項目!$S$11,0,
AND(P460&gt;=入力項目!$S$11+1,P460&lt;=3),IFERROR(VLOOKUP(入力項目!$S$12,子育て関連マスタ!$I$4:$M$5,4,FALSE),0),
AND(P460&gt;=4,P460&lt;=6),IFERROR(VLOOKUP(入力項目!$S$13,子育て関連マスタ!$I$9:$M$12,4,FALSE),0),
AND(P460&gt;=7,P460&lt;=12),IFERROR(VLOOKUP(入力項目!$S$14,子育て関連マスタ!$I$16:$M$17,4,FALSE),0),
AND(P460&gt;=13,P460&lt;=15),IFERROR(VLOOKUP(入力項目!$S$15,子育て関連マスタ!$I$21:$M$22,4,FALSE),0),
AND(P460&gt;=16,P460&lt;=18),IFERROR(VLOOKUP(入力項目!$S$16,子育て関連マスタ!$I$26:$M$28,4,FALSE),0),
AND(P460&gt;=19,P460&lt;=20,入力項目!$S$16="高専"),IFERROR(VLOOKUP(入力項目!$S$16,子育て関連マスタ!$I$26:$M$28,4,FALSE),0),
AND(P460&gt;=19,P460&lt;=20,入力項目!$S$16&lt;&gt;"高専"),IFERROR(VLOOKUP(入力項目!$S$17,子育て関連マスタ!$I$32:$M$37,4,FALSE),0),
AND(P460&gt;=21,P460&lt;=22,入力項目!$S$16="高専"),IFERROR(VLOOKUP(入力項目!$S$17,子育て関連マスタ!$I$32:$M$34,4,FALSE),0),
AND(P460&gt;=21,P460&lt;=22,入力項目!$S$16&lt;&gt;"高専"),IFERROR(VLOOKUP(入力項目!$S$17,子育て関連マスタ!$I$32:$M$34,4,FALSE),0),
P460&gt;=23,0
) +
IF($D460=4,
  IFERROR(_xlfn.IFS(
  P460&lt;=入力項目!$S$11,0,
  AND(P460=入力項目!$S$11),IFERROR(VLOOKUP(入力項目!$S$12,子育て関連マスタ!$I$4:$M$5,2,FALSE),0),
  AND(P460=4),IFERROR(VLOOKUP(入力項目!$S$13,子育て関連マスタ!$I$9:$M$12,2,FALSE),0),
  AND(P460=7),IFERROR(VLOOKUP(入力項目!$S$14,子育て関連マスタ!$I$16:$M$17,2,FALSE),0),
  AND(P460=13),IFERROR(VLOOKUP(入力項目!$S$15,子育て関連マスタ!$I$21:$M$22,2,FALSE),0),
  AND(P460=16),IFERROR(VLOOKUP(入力項目!$S$16,子育て関連マスタ!$I$26:$M$28,2,FALSE),0),
  AND(P460=19,入力項目!$S$16&lt;&gt;"高専"),IFERROR(VLOOKUP(入力項目!$S$17,子育て関連マスタ!$I$32:$M$37,2,FALSE),0),
  AND(P460=21,入力項目!$S$16="高専"),IFERROR(VLOOKUP(入力項目!$S$17,子育て関連マスタ!$I$32:$M$37,2,FALSE),0),
  P460&gt;=22,0
  ),0),0
) +
IF(AND(P460&gt;=1,P460&lt;=15),IF($D460=入力項目!$S$8,入力項目!$S$3,0),0) +
IF(AND(P460&gt;=1,P460&lt;=15),IF($D460=5,入力項目!$S$4,0),0) +
IF(AND(P460&gt;=1,P460&lt;=15),IF($D460=12,入力項目!$S$5,0),0) +
IF(AND(入力項目!$S$7=$A460,入力項目!$S$8=$D460),子育て関連マスタ!$C$14,0) +
IFERROR(IF(AND(YEAR(EDATE(DATE(入力項目!$S$7,入力項目!$S$8,1),1))=$A460,MONTH(EDATE(DATE(入力項目!$S$7,入力項目!$S$8,1),1))=$D460),子育て関連マスタ!$C$15,0),0) +
IF(AND(OR(P460=3,P460=5,P460=7),$D460=11),子育て関連マスタ!$C$17,0) +
IF(AND(P460=20,$D460=1),子育て関連マスタ!$C$18,0) +
IF(AND(P460=20,$D460=1),
IFERROR(_xlfn.IFS(
入力項目!$S$10="男",子育て関連マスタ!$C$18,
入力項目!$S$10="女",子育て関連マスタ!$C$19
),0),0
) +
IF(AND(P460&gt;=入力項目!$S$18,P460&lt;=入力項目!$S$19),入力項目!$S$20,0) +
IF(AND(P460&gt;=入力項目!$S$21,P460&lt;=入力項目!$S$22),入力項目!$S$23,0) +
IF(AND(P460&gt;=入力項目!$S$24,P460&lt;=入力項目!$S$25),入力項目!$S$26,0)
)</f>
        <v>0</v>
      </c>
      <c r="AE460">
        <f ca="1">-(
_xlfn.IFS(
Q460&lt;=入力項目!$S$11,0,
AND(Q460&gt;=入力項目!$S$11+1,Q460&lt;=3),IFERROR(VLOOKUP(入力項目!$S$12,子育て関連マスタ!$I$4:$M$5,4,FALSE),0),
AND(Q460&gt;=4,Q460&lt;=6),IFERROR(VLOOKUP(入力項目!$S$13,子育て関連マスタ!$I$9:$M$12,4,FALSE),0),
AND(Q460&gt;=7,Q460&lt;=12),IFERROR(VLOOKUP(入力項目!$S$14,子育て関連マスタ!$I$16:$M$17,4,FALSE),0),
AND(Q460&gt;=13,Q460&lt;=15),IFERROR(VLOOKUP(入力項目!$S$15,子育て関連マスタ!$I$21:$M$22,4,FALSE),0),
AND(Q460&gt;=16,Q460&lt;=18),IFERROR(VLOOKUP(入力項目!$S$16,子育て関連マスタ!$I$26:$M$28,4,FALSE),0),
AND(Q460&gt;=19,Q460&lt;=20,入力項目!$S$16="高専"),IFERROR(VLOOKUP(入力項目!$S$16,子育て関連マスタ!$I$26:$M$28,4,FALSE),0),
AND(Q460&gt;=19,Q460&lt;=20,入力項目!$S$16&lt;&gt;"高専"),IFERROR(VLOOKUP(入力項目!$S$17,子育て関連マスタ!$I$32:$M$37,4,FALSE),0),
AND(Q460&gt;=21,Q460&lt;=22,入力項目!$S$16="高専"),IFERROR(VLOOKUP(入力項目!$S$17,子育て関連マスタ!$I$32:$M$34,4,FALSE),0),
AND(Q460&gt;=21,Q460&lt;=22,入力項目!$S$16&lt;&gt;"高専"),IFERROR(VLOOKUP(入力項目!$S$17,子育て関連マスタ!$I$32:$M$34,4,FALSE),0),
Q460&gt;=23,0
) +
IF($D460=4,
  IFERROR(_xlfn.IFS(
  Q460&lt;=入力項目!$S$11,0,
  AND(Q460=入力項目!$S$11),IFERROR(VLOOKUP(入力項目!$S$12,子育て関連マスタ!$I$4:$M$5,2,FALSE),0),
  AND(Q460=4),IFERROR(VLOOKUP(入力項目!$S$13,子育て関連マスタ!$I$9:$M$12,2,FALSE),0),
  AND(Q460=7),IFERROR(VLOOKUP(入力項目!$S$14,子育て関連マスタ!$I$16:$M$17,2,FALSE),0),
  AND(Q460=13),IFERROR(VLOOKUP(入力項目!$S$15,子育て関連マスタ!$I$21:$M$22,2,FALSE),0),
  AND(Q460=16),IFERROR(VLOOKUP(入力項目!$S$16,子育て関連マスタ!$I$26:$M$28,2,FALSE),0),
  AND(Q460=19,入力項目!$S$16&lt;&gt;"高専"),IFERROR(VLOOKUP(入力項目!$S$17,子育て関連マスタ!$I$32:$M$37,2,FALSE),0),
  AND(Q460=21,入力項目!$S$16="高専"),IFERROR(VLOOKUP(入力項目!$S$17,子育て関連マスタ!$I$32:$M$37,2,FALSE),0),
  Q460&gt;=22,0
  ),0),0
) +
IF(AND(Q460&gt;=1,Q460&lt;=15),IF($D460=入力項目!$S$8,入力項目!$S$3,0),0) +
IF(AND(Q460&gt;=1,Q460&lt;=15),IF($D460=5,入力項目!$S$4,0),0) +
IF(AND(Q460&gt;=1,Q460&lt;=15),IF($D460=12,入力項目!$S$5,0),0) +
IF(AND(入力項目!$S$7=$A460,入力項目!$S$8=$D460),子育て関連マスタ!$C$14,0) +
IFERROR(IF(AND(YEAR(EDATE(DATE(入力項目!$S$7,入力項目!$S$8,1),1))=$A460,MONTH(EDATE(DATE(入力項目!$S$7,入力項目!$S$8,1),1))=$D460),子育て関連マスタ!$C$15,0),0) +
IF(AND(OR(Q460=3,Q460=5,Q460=7),$D460=11),子育て関連マスタ!$C$17,0) +
IF(AND(Q460=20,$D460=1),子育て関連マスタ!$C$18,0) +
IF(AND(Q460=20,$D460=1),
IFERROR(_xlfn.IFS(
入力項目!$S$10="男",子育て関連マスタ!$C$18,
入力項目!$S$10="女",子育て関連マスタ!$C$19
),0),0
) +
IF(AND(Q460&gt;=入力項目!$S$18,Q460&lt;=入力項目!$S$19),入力項目!$S$20,0) +
IF(AND(Q460&gt;=入力項目!$S$21,Q460&lt;=入力項目!$S$22),入力項目!$S$23,0) +
IF(AND(Q460&gt;=入力項目!$S$24,Q460&lt;=入力項目!$S$25),入力項目!$S$26,0)
)</f>
        <v>0</v>
      </c>
      <c r="AF460">
        <f ca="1">-(
_xlfn.IFS(
R460&lt;=入力項目!$S$11,0,
AND(R460&gt;=入力項目!$S$11+1,R460&lt;=3),IFERROR(VLOOKUP(入力項目!$S$12,子育て関連マスタ!$I$4:$M$5,4,FALSE),0),
AND(R460&gt;=4,R460&lt;=6),IFERROR(VLOOKUP(入力項目!$S$13,子育て関連マスタ!$I$9:$M$12,4,FALSE),0),
AND(R460&gt;=7,R460&lt;=12),IFERROR(VLOOKUP(入力項目!$S$14,子育て関連マスタ!$I$16:$M$17,4,FALSE),0),
AND(R460&gt;=13,R460&lt;=15),IFERROR(VLOOKUP(入力項目!$S$15,子育て関連マスタ!$I$21:$M$22,4,FALSE),0),
AND(R460&gt;=16,R460&lt;=18),IFERROR(VLOOKUP(入力項目!$S$16,子育て関連マスタ!$I$26:$M$28,4,FALSE),0),
AND(R460&gt;=19,R460&lt;=20,入力項目!$S$16="高専"),IFERROR(VLOOKUP(入力項目!$S$16,子育て関連マスタ!$I$26:$M$28,4,FALSE),0),
AND(R460&gt;=19,R460&lt;=20,入力項目!$S$16&lt;&gt;"高専"),IFERROR(VLOOKUP(入力項目!$S$17,子育て関連マスタ!$I$32:$M$37,4,FALSE),0),
AND(R460&gt;=21,R460&lt;=22,入力項目!$S$16="高専"),IFERROR(VLOOKUP(入力項目!$S$17,子育て関連マスタ!$I$32:$M$34,4,FALSE),0),
AND(R460&gt;=21,R460&lt;=22,入力項目!$S$16&lt;&gt;"高専"),IFERROR(VLOOKUP(入力項目!$S$17,子育て関連マスタ!$I$32:$M$34,4,FALSE),0),
R460&gt;=23,0
) +
IF($D460=4,
  IFERROR(_xlfn.IFS(
  R460&lt;=入力項目!$S$11,0,
  AND(R460=入力項目!$S$11),IFERROR(VLOOKUP(入力項目!$S$12,子育て関連マスタ!$I$4:$M$5,2,FALSE),0),
  AND(R460=4),IFERROR(VLOOKUP(入力項目!$S$13,子育て関連マスタ!$I$9:$M$12,2,FALSE),0),
  AND(R460=7),IFERROR(VLOOKUP(入力項目!$S$14,子育て関連マスタ!$I$16:$M$17,2,FALSE),0),
  AND(R460=13),IFERROR(VLOOKUP(入力項目!$S$15,子育て関連マスタ!$I$21:$M$22,2,FALSE),0),
  AND(R460=16),IFERROR(VLOOKUP(入力項目!$S$16,子育て関連マスタ!$I$26:$M$28,2,FALSE),0),
  AND(R460=19,入力項目!$S$16&lt;&gt;"高専"),IFERROR(VLOOKUP(入力項目!$S$17,子育て関連マスタ!$I$32:$M$37,2,FALSE),0),
  AND(R460=21,入力項目!$S$16="高専"),IFERROR(VLOOKUP(入力項目!$S$17,子育て関連マスタ!$I$32:$M$37,2,FALSE),0),
  R460&gt;=22,0
  ),0),0
) +
IF(AND(R460&gt;=1,R460&lt;=15),IF($D460=入力項目!$S$8,入力項目!$S$3,0),0) +
IF(AND(R460&gt;=1,R460&lt;=15),IF($D460=5,入力項目!$S$4,0),0) +
IF(AND(R460&gt;=1,R460&lt;=15),IF($D460=12,入力項目!$S$5,0),0) +
IF(AND(入力項目!$S$7=$A460,入力項目!$S$8=$D460),子育て関連マスタ!$C$14,0) +
IFERROR(IF(AND(YEAR(EDATE(DATE(入力項目!$S$7,入力項目!$S$8,1),1))=$A460,MONTH(EDATE(DATE(入力項目!$S$7,入力項目!$S$8,1),1))=$D460),子育て関連マスタ!$C$15,0),0) +
IF(AND(OR(R460=3,R460=5,R460=7),$D460=11),子育て関連マスタ!$C$17,0) +
IF(AND(R460=20,$D460=1),子育て関連マスタ!$C$18,0) +
IF(AND(R460=20,$D460=1),
IFERROR(_xlfn.IFS(
入力項目!$S$10="男",子育て関連マスタ!$C$18,
入力項目!$S$10="女",子育て関連マスタ!$C$19
),0),0
) +
IF(AND(R460&gt;=入力項目!$S$18,R460&lt;=入力項目!$S$19),入力項目!$S$20,0) +
IF(AND(R460&gt;=入力項目!$S$21,R460&lt;=入力項目!$S$22),入力項目!$S$23,0) +
IF(AND(R460&gt;=入力項目!$S$24,R460&lt;=入力項目!$S$25),入力項目!$S$26,0)
)</f>
        <v>0</v>
      </c>
      <c r="AG460">
        <f ca="1">-(
_xlfn.IFS(
S460&lt;=入力項目!$S$11,0,
AND(S460&gt;=入力項目!$S$11+1,S460&lt;=3),IFERROR(VLOOKUP(入力項目!$S$12,子育て関連マスタ!$I$4:$M$5,4,FALSE),0),
AND(S460&gt;=4,S460&lt;=6),IFERROR(VLOOKUP(入力項目!$S$13,子育て関連マスタ!$I$9:$M$12,4,FALSE),0),
AND(S460&gt;=7,S460&lt;=12),IFERROR(VLOOKUP(入力項目!$S$14,子育て関連マスタ!$I$16:$M$17,4,FALSE),0),
AND(S460&gt;=13,S460&lt;=15),IFERROR(VLOOKUP(入力項目!$S$15,子育て関連マスタ!$I$21:$M$22,4,FALSE),0),
AND(S460&gt;=16,S460&lt;=18),IFERROR(VLOOKUP(入力項目!$S$16,子育て関連マスタ!$I$26:$M$28,4,FALSE),0),
AND(S460&gt;=19,S460&lt;=20,入力項目!$S$16="高専"),IFERROR(VLOOKUP(入力項目!$S$16,子育て関連マスタ!$I$26:$M$28,4,FALSE),0),
AND(S460&gt;=19,S460&lt;=20,入力項目!$S$16&lt;&gt;"高専"),IFERROR(VLOOKUP(入力項目!$S$17,子育て関連マスタ!$I$32:$M$37,4,FALSE),0),
AND(S460&gt;=21,S460&lt;=22,入力項目!$S$16="高専"),IFERROR(VLOOKUP(入力項目!$S$17,子育て関連マスタ!$I$32:$M$34,4,FALSE),0),
AND(S460&gt;=21,S460&lt;=22,入力項目!$S$16&lt;&gt;"高専"),IFERROR(VLOOKUP(入力項目!$S$17,子育て関連マスタ!$I$32:$M$34,4,FALSE),0),
S460&gt;=23,0
) +
IF($D460=4,
  IFERROR(_xlfn.IFS(
  S460&lt;=入力項目!$S$11,0,
  AND(S460=入力項目!$S$11),IFERROR(VLOOKUP(入力項目!$S$12,子育て関連マスタ!$I$4:$M$5,2,FALSE),0),
  AND(S460=4),IFERROR(VLOOKUP(入力項目!$S$13,子育て関連マスタ!$I$9:$M$12,2,FALSE),0),
  AND(S460=7),IFERROR(VLOOKUP(入力項目!$S$14,子育て関連マスタ!$I$16:$M$17,2,FALSE),0),
  AND(S460=13),IFERROR(VLOOKUP(入力項目!$S$15,子育て関連マスタ!$I$21:$M$22,2,FALSE),0),
  AND(S460=16),IFERROR(VLOOKUP(入力項目!$S$16,子育て関連マスタ!$I$26:$M$28,2,FALSE),0),
  AND(S460=19,入力項目!$S$16&lt;&gt;"高専"),IFERROR(VLOOKUP(入力項目!$S$17,子育て関連マスタ!$I$32:$M$37,2,FALSE),0),
  AND(S460=21,入力項目!$S$16="高専"),IFERROR(VLOOKUP(入力項目!$S$17,子育て関連マスタ!$I$32:$M$37,2,FALSE),0),
  S460&gt;=22,0
  ),0),0
) +
IF(AND(S460&gt;=1,S460&lt;=15),IF($D460=入力項目!$S$8,入力項目!$S$3,0),0) +
IF(AND(S460&gt;=1,S460&lt;=15),IF($D460=5,入力項目!$S$4,0),0) +
IF(AND(S460&gt;=1,S460&lt;=15),IF($D460=12,入力項目!$S$5,0),0) +
IF(AND(入力項目!$S$7=$A460,入力項目!$S$8=$D460),子育て関連マスタ!$C$14,0) +
IFERROR(IF(AND(YEAR(EDATE(DATE(入力項目!$S$7,入力項目!$S$8,1),1))=$A460,MONTH(EDATE(DATE(入力項目!$S$7,入力項目!$S$8,1),1))=$D460),子育て関連マスタ!$C$15,0),0) +
IF(AND(OR(S460=3,S460=5,S460=7),$D460=11),子育て関連マスタ!$C$17,0) +
IF(AND(S460=20,$D460=1),子育て関連マスタ!$C$18,0) +
IF(AND(S460=20,$D460=1),
IFERROR(_xlfn.IFS(
入力項目!$S$10="男",子育て関連マスタ!$C$18,
入力項目!$S$10="女",子育て関連マスタ!$C$19
),0),0
) +
IF(AND(S460&gt;=入力項目!$S$18,S460&lt;=入力項目!$S$19),入力項目!$S$20,0) +
IF(AND(S460&gt;=入力項目!$S$21,S460&lt;=入力項目!$S$22),入力項目!$S$23,0) +
IF(AND(S460&gt;=入力項目!$S$24,S460&lt;=入力項目!$S$25),入力項目!$S$26,0)
)</f>
        <v>0</v>
      </c>
      <c r="AH460">
        <f ca="1">-(
_xlfn.IFS(
T460&lt;=入力項目!$S$11,0,
AND(T460&gt;=入力項目!$S$11+1,T460&lt;=3),IFERROR(VLOOKUP(入力項目!$S$12,子育て関連マスタ!$I$4:$M$5,4,FALSE),0),
AND(T460&gt;=4,T460&lt;=6),IFERROR(VLOOKUP(入力項目!$S$13,子育て関連マスタ!$I$9:$M$12,4,FALSE),0),
AND(T460&gt;=7,T460&lt;=12),IFERROR(VLOOKUP(入力項目!$S$14,子育て関連マスタ!$I$16:$M$17,4,FALSE),0),
AND(T460&gt;=13,T460&lt;=15),IFERROR(VLOOKUP(入力項目!$S$15,子育て関連マスタ!$I$21:$M$22,4,FALSE),0),
AND(T460&gt;=16,T460&lt;=18),IFERROR(VLOOKUP(入力項目!$S$16,子育て関連マスタ!$I$26:$M$28,4,FALSE),0),
AND(T460&gt;=19,T460&lt;=20,入力項目!$S$16="高専"),IFERROR(VLOOKUP(入力項目!$S$16,子育て関連マスタ!$I$26:$M$28,4,FALSE),0),
AND(T460&gt;=19,T460&lt;=20,入力項目!$S$16&lt;&gt;"高専"),IFERROR(VLOOKUP(入力項目!$S$17,子育て関連マスタ!$I$32:$M$37,4,FALSE),0),
AND(T460&gt;=21,T460&lt;=22,入力項目!$S$16="高専"),IFERROR(VLOOKUP(入力項目!$S$17,子育て関連マスタ!$I$32:$M$34,4,FALSE),0),
AND(T460&gt;=21,T460&lt;=22,入力項目!$S$16&lt;&gt;"高専"),IFERROR(VLOOKUP(入力項目!$S$17,子育て関連マスタ!$I$32:$M$34,4,FALSE),0),
T460&gt;=23,0
) +
IF($D460=4,
  IFERROR(_xlfn.IFS(
  T460&lt;=入力項目!$S$11,0,
  AND(T460=入力項目!$S$11),IFERROR(VLOOKUP(入力項目!$S$12,子育て関連マスタ!$I$4:$M$5,2,FALSE),0),
  AND(T460=4),IFERROR(VLOOKUP(入力項目!$S$13,子育て関連マスタ!$I$9:$M$12,2,FALSE),0),
  AND(T460=7),IFERROR(VLOOKUP(入力項目!$S$14,子育て関連マスタ!$I$16:$M$17,2,FALSE),0),
  AND(T460=13),IFERROR(VLOOKUP(入力項目!$S$15,子育て関連マスタ!$I$21:$M$22,2,FALSE),0),
  AND(T460=16),IFERROR(VLOOKUP(入力項目!$S$16,子育て関連マスタ!$I$26:$M$28,2,FALSE),0),
  AND(T460=19,入力項目!$S$16&lt;&gt;"高専"),IFERROR(VLOOKUP(入力項目!$S$17,子育て関連マスタ!$I$32:$M$37,2,FALSE),0),
  AND(T460=21,入力項目!$S$16="高専"),IFERROR(VLOOKUP(入力項目!$S$17,子育て関連マスタ!$I$32:$M$37,2,FALSE),0),
  T460&gt;=22,0
  ),0),0
) +
IF(AND(T460&gt;=1,T460&lt;=15),IF($D460=入力項目!$S$8,入力項目!$S$3,0),0) +
IF(AND(T460&gt;=1,T460&lt;=15),IF($D460=5,入力項目!$S$4,0),0) +
IF(AND(T460&gt;=1,T460&lt;=15),IF($D460=12,入力項目!$S$5,0),0) +
IF(AND(入力項目!$S$7=$A460,入力項目!$S$8=$D460),子育て関連マスタ!$C$14,0) +
IFERROR(IF(AND(YEAR(EDATE(DATE(入力項目!$S$7,入力項目!$S$8,1),1))=$A460,MONTH(EDATE(DATE(入力項目!$S$7,入力項目!$S$8,1),1))=$D460),子育て関連マスタ!$C$15,0),0) +
IF(AND(OR(T460=3,T460=5,T460=7),$D460=11),子育て関連マスタ!$C$17,0) +
IF(AND(T460=20,$D460=1),子育て関連マスタ!$C$18,0) +
IF(AND(T460=20,$D460=1),
IFERROR(_xlfn.IFS(
入力項目!$S$10="男",子育て関連マスタ!$C$18,
入力項目!$S$10="女",子育て関連マスタ!$C$19
),0),0
) +
IF(AND(T460&gt;=入力項目!$S$18,T460&lt;=入力項目!$S$19),入力項目!$S$20,0) +
IF(AND(T460&gt;=入力項目!$S$21,T460&lt;=入力項目!$S$22),入力項目!$S$23,0) +
IF(AND(T460&gt;=入力項目!$S$24,T460&lt;=入力項目!$S$25),入力項目!$S$26,0)
)</f>
        <v>0</v>
      </c>
      <c r="AI460">
        <f ca="1">-(
_xlfn.IFS(
U460&lt;=入力項目!$S$11,0,
AND(U460&gt;=入力項目!$S$11+1,U460&lt;=3),IFERROR(VLOOKUP(入力項目!$S$12,子育て関連マスタ!$I$4:$M$5,4,FALSE),0),
AND(U460&gt;=4,U460&lt;=6),IFERROR(VLOOKUP(入力項目!$S$13,子育て関連マスタ!$I$9:$M$12,4,FALSE),0),
AND(U460&gt;=7,U460&lt;=12),IFERROR(VLOOKUP(入力項目!$S$14,子育て関連マスタ!$I$16:$M$17,4,FALSE),0),
AND(U460&gt;=13,U460&lt;=15),IFERROR(VLOOKUP(入力項目!$S$15,子育て関連マスタ!$I$21:$M$22,4,FALSE),0),
AND(U460&gt;=16,U460&lt;=18),IFERROR(VLOOKUP(入力項目!$S$16,子育て関連マスタ!$I$26:$M$28,4,FALSE),0),
AND(U460&gt;=19,U460&lt;=20,入力項目!$S$16="高専"),IFERROR(VLOOKUP(入力項目!$S$16,子育て関連マスタ!$I$26:$M$28,4,FALSE),0),
AND(U460&gt;=19,U460&lt;=20,入力項目!$S$16&lt;&gt;"高専"),IFERROR(VLOOKUP(入力項目!$S$17,子育て関連マスタ!$I$32:$M$37,4,FALSE),0),
AND(U460&gt;=21,U460&lt;=22,入力項目!$S$16="高専"),IFERROR(VLOOKUP(入力項目!$S$17,子育て関連マスタ!$I$32:$M$34,4,FALSE),0),
AND(U460&gt;=21,U460&lt;=22,入力項目!$S$16&lt;&gt;"高専"),IFERROR(VLOOKUP(入力項目!$S$17,子育て関連マスタ!$I$32:$M$34,4,FALSE),0),
U460&gt;=23,0
) +
IF($D460=4,
  IFERROR(_xlfn.IFS(
  U460&lt;=入力項目!$S$11,0,
  AND(U460=入力項目!$S$11),IFERROR(VLOOKUP(入力項目!$S$12,子育て関連マスタ!$I$4:$M$5,2,FALSE),0),
  AND(U460=4),IFERROR(VLOOKUP(入力項目!$S$13,子育て関連マスタ!$I$9:$M$12,2,FALSE),0),
  AND(U460=7),IFERROR(VLOOKUP(入力項目!$S$14,子育て関連マスタ!$I$16:$M$17,2,FALSE),0),
  AND(U460=13),IFERROR(VLOOKUP(入力項目!$S$15,子育て関連マスタ!$I$21:$M$22,2,FALSE),0),
  AND(U460=16),IFERROR(VLOOKUP(入力項目!$S$16,子育て関連マスタ!$I$26:$M$28,2,FALSE),0),
  AND(U460=19,入力項目!$S$16&lt;&gt;"高専"),IFERROR(VLOOKUP(入力項目!$S$17,子育て関連マスタ!$I$32:$M$37,2,FALSE),0),
  AND(U460=21,入力項目!$S$16="高専"),IFERROR(VLOOKUP(入力項目!$S$17,子育て関連マスタ!$I$32:$M$37,2,FALSE),0),
  U460&gt;=22,0
  ),0),0
) +
IF(AND(U460&gt;=1,U460&lt;=15),IF($D460=入力項目!$S$8,入力項目!$S$3,0),0) +
IF(AND(U460&gt;=1,U460&lt;=15),IF($D460=5,入力項目!$S$4,0),0) +
IF(AND(U460&gt;=1,U460&lt;=15),IF($D460=12,入力項目!$S$5,0),0) +
IF(AND(入力項目!$S$7=$A460,入力項目!$S$8=$D460),子育て関連マスタ!$C$14,0) +
IFERROR(IF(AND(YEAR(EDATE(DATE(入力項目!$S$7,入力項目!$S$8,1),1))=$A460,MONTH(EDATE(DATE(入力項目!$S$7,入力項目!$S$8,1),1))=$D460),子育て関連マスタ!$C$15,0),0) +
IF(AND(OR(U460=3,U460=5,U460=7),$D460=11),子育て関連マスタ!$C$17,0) +
IF(AND(U460=20,$D460=1),子育て関連マスタ!$C$18,0) +
IF(AND(U460=20,$D460=1),
IFERROR(_xlfn.IFS(
入力項目!$S$10="男",子育て関連マスタ!$C$18,
入力項目!$S$10="女",子育て関連マスタ!$C$19
),0),0
) +
IF(AND(U460&gt;=入力項目!$S$18,U460&lt;=入力項目!$S$19),入力項目!$S$20,0) +
IF(AND(U460&gt;=入力項目!$S$21,U460&lt;=入力項目!$S$22),入力項目!$S$23,0) +
IF(AND(U460&gt;=入力項目!$S$24,U460&lt;=入力項目!$S$25),入力項目!$S$26,0)
)</f>
        <v>0</v>
      </c>
      <c r="AJ460" s="10">
        <f ca="1">-VLOOKUP($D460,月別収支!$A$2:$H$13,7,FALSE)</f>
        <v>-20000</v>
      </c>
    </row>
    <row r="461" spans="1:36" x14ac:dyDescent="0.4">
      <c r="A461">
        <f t="shared" ca="1" si="122"/>
        <v>2062</v>
      </c>
      <c r="B461">
        <f t="shared" ca="1" si="129"/>
        <v>2062</v>
      </c>
      <c r="C461">
        <f t="shared" ca="1" si="130"/>
        <v>38</v>
      </c>
      <c r="D461">
        <f t="shared" ca="1" si="123"/>
        <v>11</v>
      </c>
      <c r="E461" t="str">
        <f t="shared" ca="1" si="124"/>
        <v>2062年11月</v>
      </c>
      <c r="F461">
        <f ca="1">IF(OR(入力項目!$N$5&lt;$A461,AND(入力項目!$N$5=$A461,入力項目!$N$6&lt;$D461)),IF(F460=0,1,IF(G461=12,F460+1,F460)),0)</f>
        <v>38</v>
      </c>
      <c r="G461">
        <f ca="1">IF(OR(入力項目!$N$5&lt;$A461,AND(入力項目!$N$5=$A461,入力項目!$N$6&lt;$D461)),IF(G460=12,1,G460+1),0)</f>
        <v>1</v>
      </c>
      <c r="H461" t="str">
        <f t="shared" ca="1" si="125"/>
        <v>38_1</v>
      </c>
      <c r="I461">
        <f ca="1">IF(
  IFERROR(AND($C461&gt;0,MOD($C461,入力項目!$N$22)=0,$D461=入力項目!$N$23), FALSE),
  1,
  IF(
    AND(I460&gt;0,J460=12),
    IF(I460=入力項目!$N$28, 0, I460+1),
    I460
  )
)</f>
        <v>0</v>
      </c>
      <c r="J461">
        <f ca="1">IF($D461=入力項目!$N$23,1,IFERROR(J460+1,1))</f>
        <v>6</v>
      </c>
      <c r="K461" t="str">
        <f t="shared" ca="1" si="126"/>
        <v>0_6</v>
      </c>
      <c r="L461">
        <f ca="1">L460+IF(入力項目!$D$4=$D461,1,0)</f>
        <v>67</v>
      </c>
      <c r="M461" t="str">
        <f t="shared" ca="1" si="127"/>
        <v>67歳</v>
      </c>
      <c r="N461">
        <f t="shared" ca="1" si="131"/>
        <v>67</v>
      </c>
      <c r="O461" t="str">
        <f t="shared" ca="1" si="128"/>
        <v>67歳</v>
      </c>
      <c r="P461">
        <f t="shared" ca="1" si="132"/>
        <v>42</v>
      </c>
      <c r="Q461">
        <f t="shared" ca="1" si="133"/>
        <v>40</v>
      </c>
      <c r="R461">
        <f t="shared" ca="1" si="134"/>
        <v>2063</v>
      </c>
      <c r="S461">
        <f t="shared" ca="1" si="135"/>
        <v>2063</v>
      </c>
      <c r="T461">
        <f t="shared" ca="1" si="136"/>
        <v>2063</v>
      </c>
      <c r="U461">
        <f t="shared" ca="1" si="137"/>
        <v>2063</v>
      </c>
      <c r="V461" s="10">
        <f t="shared" ca="1" si="138"/>
        <v>60807425</v>
      </c>
      <c r="W461" s="10">
        <f ca="1">IF($L461&lt;その他マスタ!$B$1,VLOOKUP($D461,月別収支!$A$2:$H$13,2,FALSE),その他マスタ!$B$3)+IF(AND($L461=その他マスタ!$B$1,入力項目!$I$9="あり",$D461=入力項目!$D$4),その他マスタ!$B$2,0)</f>
        <v>150000</v>
      </c>
      <c r="X461" s="10">
        <f ca="1">-IF(入力項目!$K$5=TRUE,
IF($F461+$G461&lt;3,VLOOKUP($D461,月別収支!$A$2:$H$13,8,FALSE),0)+IFERROR(VLOOKUP($H461,住宅ローン計算!C:P,13,FALSE),0)+IF($F461&gt;1,IF(OR($G461=3,$G461=6,$G461=9,$G461=12),ROUNDUP(入力項目!$N$18/4,0),0),0),
VLOOKUP($D461,月別収支!$A$2:$H$13,8,FALSE))</f>
        <v>0</v>
      </c>
      <c r="Y461" s="10">
        <f ca="1">-VLOOKUP($D461,月別収支!$A$2:$H$13,3,FALSE)</f>
        <v>-75000</v>
      </c>
      <c r="Z461" s="10">
        <f ca="1">-VLOOKUP($D461,月別収支!$A$2:$H$13,4,FALSE)</f>
        <v>-27000</v>
      </c>
      <c r="AA461" s="10">
        <f ca="1">-VLOOKUP($D461,月別収支!$A$2:$H$13,6,FALSE)</f>
        <v>-10000</v>
      </c>
      <c r="AB461" s="10">
        <f ca="1">-(
VLOOKUP($D461,月別収支!$A$2:$H$13,5,FALSE)+IF(AND(入力項目!$I$27&lt;=$A461,ISEVEN($A461-入力項目!$I$27),入力項目!$I$28=$D461),入力項目!$I$26,0)
+IF(入力項目!$K$26=TRUE,
IFERROR(VLOOKUP($K461,マイカーローン計算!C:P,13,FALSE),0),
IFERROR(
  IF(AND($C461&gt;0,MOD($C461,入力項目!$N$22)=0,$D461=入力項目!$N$23),入力項目!$N$24,0),
 0
)
)
)</f>
        <v>-20000</v>
      </c>
      <c r="AC461" s="10">
        <f ca="1">-IF($A461&lt;入力項目!$N$33,入力項目!$N$35,IF(AND($A461=入力項目!$N$33,$D461&lt;=入力項目!$N$34),入力項目!$N$35,0))</f>
        <v>0</v>
      </c>
      <c r="AD461">
        <f ca="1">-(
_xlfn.IFS(
P461&lt;=入力項目!$S$11,0,
AND(P461&gt;=入力項目!$S$11+1,P461&lt;=3),IFERROR(VLOOKUP(入力項目!$S$12,子育て関連マスタ!$I$4:$M$5,4,FALSE),0),
AND(P461&gt;=4,P461&lt;=6),IFERROR(VLOOKUP(入力項目!$S$13,子育て関連マスタ!$I$9:$M$12,4,FALSE),0),
AND(P461&gt;=7,P461&lt;=12),IFERROR(VLOOKUP(入力項目!$S$14,子育て関連マスタ!$I$16:$M$17,4,FALSE),0),
AND(P461&gt;=13,P461&lt;=15),IFERROR(VLOOKUP(入力項目!$S$15,子育て関連マスタ!$I$21:$M$22,4,FALSE),0),
AND(P461&gt;=16,P461&lt;=18),IFERROR(VLOOKUP(入力項目!$S$16,子育て関連マスタ!$I$26:$M$28,4,FALSE),0),
AND(P461&gt;=19,P461&lt;=20,入力項目!$S$16="高専"),IFERROR(VLOOKUP(入力項目!$S$16,子育て関連マスタ!$I$26:$M$28,4,FALSE),0),
AND(P461&gt;=19,P461&lt;=20,入力項目!$S$16&lt;&gt;"高専"),IFERROR(VLOOKUP(入力項目!$S$17,子育て関連マスタ!$I$32:$M$37,4,FALSE),0),
AND(P461&gt;=21,P461&lt;=22,入力項目!$S$16="高専"),IFERROR(VLOOKUP(入力項目!$S$17,子育て関連マスタ!$I$32:$M$34,4,FALSE),0),
AND(P461&gt;=21,P461&lt;=22,入力項目!$S$16&lt;&gt;"高専"),IFERROR(VLOOKUP(入力項目!$S$17,子育て関連マスタ!$I$32:$M$34,4,FALSE),0),
P461&gt;=23,0
) +
IF($D461=4,
  IFERROR(_xlfn.IFS(
  P461&lt;=入力項目!$S$11,0,
  AND(P461=入力項目!$S$11),IFERROR(VLOOKUP(入力項目!$S$12,子育て関連マスタ!$I$4:$M$5,2,FALSE),0),
  AND(P461=4),IFERROR(VLOOKUP(入力項目!$S$13,子育て関連マスタ!$I$9:$M$12,2,FALSE),0),
  AND(P461=7),IFERROR(VLOOKUP(入力項目!$S$14,子育て関連マスタ!$I$16:$M$17,2,FALSE),0),
  AND(P461=13),IFERROR(VLOOKUP(入力項目!$S$15,子育て関連マスタ!$I$21:$M$22,2,FALSE),0),
  AND(P461=16),IFERROR(VLOOKUP(入力項目!$S$16,子育て関連マスタ!$I$26:$M$28,2,FALSE),0),
  AND(P461=19,入力項目!$S$16&lt;&gt;"高専"),IFERROR(VLOOKUP(入力項目!$S$17,子育て関連マスタ!$I$32:$M$37,2,FALSE),0),
  AND(P461=21,入力項目!$S$16="高専"),IFERROR(VLOOKUP(入力項目!$S$17,子育て関連マスタ!$I$32:$M$37,2,FALSE),0),
  P461&gt;=22,0
  ),0),0
) +
IF(AND(P461&gt;=1,P461&lt;=15),IF($D461=入力項目!$S$8,入力項目!$S$3,0),0) +
IF(AND(P461&gt;=1,P461&lt;=15),IF($D461=5,入力項目!$S$4,0),0) +
IF(AND(P461&gt;=1,P461&lt;=15),IF($D461=12,入力項目!$S$5,0),0) +
IF(AND(入力項目!$S$7=$A461,入力項目!$S$8=$D461),子育て関連マスタ!$C$14,0) +
IFERROR(IF(AND(YEAR(EDATE(DATE(入力項目!$S$7,入力項目!$S$8,1),1))=$A461,MONTH(EDATE(DATE(入力項目!$S$7,入力項目!$S$8,1),1))=$D461),子育て関連マスタ!$C$15,0),0) +
IF(AND(OR(P461=3,P461=5,P461=7),$D461=11),子育て関連マスタ!$C$17,0) +
IF(AND(P461=20,$D461=1),子育て関連マスタ!$C$18,0) +
IF(AND(P461=20,$D461=1),
IFERROR(_xlfn.IFS(
入力項目!$S$10="男",子育て関連マスタ!$C$18,
入力項目!$S$10="女",子育て関連マスタ!$C$19
),0),0
) +
IF(AND(P461&gt;=入力項目!$S$18,P461&lt;=入力項目!$S$19),入力項目!$S$20,0) +
IF(AND(P461&gt;=入力項目!$S$21,P461&lt;=入力項目!$S$22),入力項目!$S$23,0) +
IF(AND(P461&gt;=入力項目!$S$24,P461&lt;=入力項目!$S$25),入力項目!$S$26,0)
)</f>
        <v>0</v>
      </c>
      <c r="AE461">
        <f ca="1">-(
_xlfn.IFS(
Q461&lt;=入力項目!$S$11,0,
AND(Q461&gt;=入力項目!$S$11+1,Q461&lt;=3),IFERROR(VLOOKUP(入力項目!$S$12,子育て関連マスタ!$I$4:$M$5,4,FALSE),0),
AND(Q461&gt;=4,Q461&lt;=6),IFERROR(VLOOKUP(入力項目!$S$13,子育て関連マスタ!$I$9:$M$12,4,FALSE),0),
AND(Q461&gt;=7,Q461&lt;=12),IFERROR(VLOOKUP(入力項目!$S$14,子育て関連マスタ!$I$16:$M$17,4,FALSE),0),
AND(Q461&gt;=13,Q461&lt;=15),IFERROR(VLOOKUP(入力項目!$S$15,子育て関連マスタ!$I$21:$M$22,4,FALSE),0),
AND(Q461&gt;=16,Q461&lt;=18),IFERROR(VLOOKUP(入力項目!$S$16,子育て関連マスタ!$I$26:$M$28,4,FALSE),0),
AND(Q461&gt;=19,Q461&lt;=20,入力項目!$S$16="高専"),IFERROR(VLOOKUP(入力項目!$S$16,子育て関連マスタ!$I$26:$M$28,4,FALSE),0),
AND(Q461&gt;=19,Q461&lt;=20,入力項目!$S$16&lt;&gt;"高専"),IFERROR(VLOOKUP(入力項目!$S$17,子育て関連マスタ!$I$32:$M$37,4,FALSE),0),
AND(Q461&gt;=21,Q461&lt;=22,入力項目!$S$16="高専"),IFERROR(VLOOKUP(入力項目!$S$17,子育て関連マスタ!$I$32:$M$34,4,FALSE),0),
AND(Q461&gt;=21,Q461&lt;=22,入力項目!$S$16&lt;&gt;"高専"),IFERROR(VLOOKUP(入力項目!$S$17,子育て関連マスタ!$I$32:$M$34,4,FALSE),0),
Q461&gt;=23,0
) +
IF($D461=4,
  IFERROR(_xlfn.IFS(
  Q461&lt;=入力項目!$S$11,0,
  AND(Q461=入力項目!$S$11),IFERROR(VLOOKUP(入力項目!$S$12,子育て関連マスタ!$I$4:$M$5,2,FALSE),0),
  AND(Q461=4),IFERROR(VLOOKUP(入力項目!$S$13,子育て関連マスタ!$I$9:$M$12,2,FALSE),0),
  AND(Q461=7),IFERROR(VLOOKUP(入力項目!$S$14,子育て関連マスタ!$I$16:$M$17,2,FALSE),0),
  AND(Q461=13),IFERROR(VLOOKUP(入力項目!$S$15,子育て関連マスタ!$I$21:$M$22,2,FALSE),0),
  AND(Q461=16),IFERROR(VLOOKUP(入力項目!$S$16,子育て関連マスタ!$I$26:$M$28,2,FALSE),0),
  AND(Q461=19,入力項目!$S$16&lt;&gt;"高専"),IFERROR(VLOOKUP(入力項目!$S$17,子育て関連マスタ!$I$32:$M$37,2,FALSE),0),
  AND(Q461=21,入力項目!$S$16="高専"),IFERROR(VLOOKUP(入力項目!$S$17,子育て関連マスタ!$I$32:$M$37,2,FALSE),0),
  Q461&gt;=22,0
  ),0),0
) +
IF(AND(Q461&gt;=1,Q461&lt;=15),IF($D461=入力項目!$S$8,入力項目!$S$3,0),0) +
IF(AND(Q461&gt;=1,Q461&lt;=15),IF($D461=5,入力項目!$S$4,0),0) +
IF(AND(Q461&gt;=1,Q461&lt;=15),IF($D461=12,入力項目!$S$5,0),0) +
IF(AND(入力項目!$S$7=$A461,入力項目!$S$8=$D461),子育て関連マスタ!$C$14,0) +
IFERROR(IF(AND(YEAR(EDATE(DATE(入力項目!$S$7,入力項目!$S$8,1),1))=$A461,MONTH(EDATE(DATE(入力項目!$S$7,入力項目!$S$8,1),1))=$D461),子育て関連マスタ!$C$15,0),0) +
IF(AND(OR(Q461=3,Q461=5,Q461=7),$D461=11),子育て関連マスタ!$C$17,0) +
IF(AND(Q461=20,$D461=1),子育て関連マスタ!$C$18,0) +
IF(AND(Q461=20,$D461=1),
IFERROR(_xlfn.IFS(
入力項目!$S$10="男",子育て関連マスタ!$C$18,
入力項目!$S$10="女",子育て関連マスタ!$C$19
),0),0
) +
IF(AND(Q461&gt;=入力項目!$S$18,Q461&lt;=入力項目!$S$19),入力項目!$S$20,0) +
IF(AND(Q461&gt;=入力項目!$S$21,Q461&lt;=入力項目!$S$22),入力項目!$S$23,0) +
IF(AND(Q461&gt;=入力項目!$S$24,Q461&lt;=入力項目!$S$25),入力項目!$S$26,0)
)</f>
        <v>0</v>
      </c>
      <c r="AF461">
        <f ca="1">-(
_xlfn.IFS(
R461&lt;=入力項目!$S$11,0,
AND(R461&gt;=入力項目!$S$11+1,R461&lt;=3),IFERROR(VLOOKUP(入力項目!$S$12,子育て関連マスタ!$I$4:$M$5,4,FALSE),0),
AND(R461&gt;=4,R461&lt;=6),IFERROR(VLOOKUP(入力項目!$S$13,子育て関連マスタ!$I$9:$M$12,4,FALSE),0),
AND(R461&gt;=7,R461&lt;=12),IFERROR(VLOOKUP(入力項目!$S$14,子育て関連マスタ!$I$16:$M$17,4,FALSE),0),
AND(R461&gt;=13,R461&lt;=15),IFERROR(VLOOKUP(入力項目!$S$15,子育て関連マスタ!$I$21:$M$22,4,FALSE),0),
AND(R461&gt;=16,R461&lt;=18),IFERROR(VLOOKUP(入力項目!$S$16,子育て関連マスタ!$I$26:$M$28,4,FALSE),0),
AND(R461&gt;=19,R461&lt;=20,入力項目!$S$16="高専"),IFERROR(VLOOKUP(入力項目!$S$16,子育て関連マスタ!$I$26:$M$28,4,FALSE),0),
AND(R461&gt;=19,R461&lt;=20,入力項目!$S$16&lt;&gt;"高専"),IFERROR(VLOOKUP(入力項目!$S$17,子育て関連マスタ!$I$32:$M$37,4,FALSE),0),
AND(R461&gt;=21,R461&lt;=22,入力項目!$S$16="高専"),IFERROR(VLOOKUP(入力項目!$S$17,子育て関連マスタ!$I$32:$M$34,4,FALSE),0),
AND(R461&gt;=21,R461&lt;=22,入力項目!$S$16&lt;&gt;"高専"),IFERROR(VLOOKUP(入力項目!$S$17,子育て関連マスタ!$I$32:$M$34,4,FALSE),0),
R461&gt;=23,0
) +
IF($D461=4,
  IFERROR(_xlfn.IFS(
  R461&lt;=入力項目!$S$11,0,
  AND(R461=入力項目!$S$11),IFERROR(VLOOKUP(入力項目!$S$12,子育て関連マスタ!$I$4:$M$5,2,FALSE),0),
  AND(R461=4),IFERROR(VLOOKUP(入力項目!$S$13,子育て関連マスタ!$I$9:$M$12,2,FALSE),0),
  AND(R461=7),IFERROR(VLOOKUP(入力項目!$S$14,子育て関連マスタ!$I$16:$M$17,2,FALSE),0),
  AND(R461=13),IFERROR(VLOOKUP(入力項目!$S$15,子育て関連マスタ!$I$21:$M$22,2,FALSE),0),
  AND(R461=16),IFERROR(VLOOKUP(入力項目!$S$16,子育て関連マスタ!$I$26:$M$28,2,FALSE),0),
  AND(R461=19,入力項目!$S$16&lt;&gt;"高専"),IFERROR(VLOOKUP(入力項目!$S$17,子育て関連マスタ!$I$32:$M$37,2,FALSE),0),
  AND(R461=21,入力項目!$S$16="高専"),IFERROR(VLOOKUP(入力項目!$S$17,子育て関連マスタ!$I$32:$M$37,2,FALSE),0),
  R461&gt;=22,0
  ),0),0
) +
IF(AND(R461&gt;=1,R461&lt;=15),IF($D461=入力項目!$S$8,入力項目!$S$3,0),0) +
IF(AND(R461&gt;=1,R461&lt;=15),IF($D461=5,入力項目!$S$4,0),0) +
IF(AND(R461&gt;=1,R461&lt;=15),IF($D461=12,入力項目!$S$5,0),0) +
IF(AND(入力項目!$S$7=$A461,入力項目!$S$8=$D461),子育て関連マスタ!$C$14,0) +
IFERROR(IF(AND(YEAR(EDATE(DATE(入力項目!$S$7,入力項目!$S$8,1),1))=$A461,MONTH(EDATE(DATE(入力項目!$S$7,入力項目!$S$8,1),1))=$D461),子育て関連マスタ!$C$15,0),0) +
IF(AND(OR(R461=3,R461=5,R461=7),$D461=11),子育て関連マスタ!$C$17,0) +
IF(AND(R461=20,$D461=1),子育て関連マスタ!$C$18,0) +
IF(AND(R461=20,$D461=1),
IFERROR(_xlfn.IFS(
入力項目!$S$10="男",子育て関連マスタ!$C$18,
入力項目!$S$10="女",子育て関連マスタ!$C$19
),0),0
) +
IF(AND(R461&gt;=入力項目!$S$18,R461&lt;=入力項目!$S$19),入力項目!$S$20,0) +
IF(AND(R461&gt;=入力項目!$S$21,R461&lt;=入力項目!$S$22),入力項目!$S$23,0) +
IF(AND(R461&gt;=入力項目!$S$24,R461&lt;=入力項目!$S$25),入力項目!$S$26,0)
)</f>
        <v>0</v>
      </c>
      <c r="AG461">
        <f ca="1">-(
_xlfn.IFS(
S461&lt;=入力項目!$S$11,0,
AND(S461&gt;=入力項目!$S$11+1,S461&lt;=3),IFERROR(VLOOKUP(入力項目!$S$12,子育て関連マスタ!$I$4:$M$5,4,FALSE),0),
AND(S461&gt;=4,S461&lt;=6),IFERROR(VLOOKUP(入力項目!$S$13,子育て関連マスタ!$I$9:$M$12,4,FALSE),0),
AND(S461&gt;=7,S461&lt;=12),IFERROR(VLOOKUP(入力項目!$S$14,子育て関連マスタ!$I$16:$M$17,4,FALSE),0),
AND(S461&gt;=13,S461&lt;=15),IFERROR(VLOOKUP(入力項目!$S$15,子育て関連マスタ!$I$21:$M$22,4,FALSE),0),
AND(S461&gt;=16,S461&lt;=18),IFERROR(VLOOKUP(入力項目!$S$16,子育て関連マスタ!$I$26:$M$28,4,FALSE),0),
AND(S461&gt;=19,S461&lt;=20,入力項目!$S$16="高専"),IFERROR(VLOOKUP(入力項目!$S$16,子育て関連マスタ!$I$26:$M$28,4,FALSE),0),
AND(S461&gt;=19,S461&lt;=20,入力項目!$S$16&lt;&gt;"高専"),IFERROR(VLOOKUP(入力項目!$S$17,子育て関連マスタ!$I$32:$M$37,4,FALSE),0),
AND(S461&gt;=21,S461&lt;=22,入力項目!$S$16="高専"),IFERROR(VLOOKUP(入力項目!$S$17,子育て関連マスタ!$I$32:$M$34,4,FALSE),0),
AND(S461&gt;=21,S461&lt;=22,入力項目!$S$16&lt;&gt;"高専"),IFERROR(VLOOKUP(入力項目!$S$17,子育て関連マスタ!$I$32:$M$34,4,FALSE),0),
S461&gt;=23,0
) +
IF($D461=4,
  IFERROR(_xlfn.IFS(
  S461&lt;=入力項目!$S$11,0,
  AND(S461=入力項目!$S$11),IFERROR(VLOOKUP(入力項目!$S$12,子育て関連マスタ!$I$4:$M$5,2,FALSE),0),
  AND(S461=4),IFERROR(VLOOKUP(入力項目!$S$13,子育て関連マスタ!$I$9:$M$12,2,FALSE),0),
  AND(S461=7),IFERROR(VLOOKUP(入力項目!$S$14,子育て関連マスタ!$I$16:$M$17,2,FALSE),0),
  AND(S461=13),IFERROR(VLOOKUP(入力項目!$S$15,子育て関連マスタ!$I$21:$M$22,2,FALSE),0),
  AND(S461=16),IFERROR(VLOOKUP(入力項目!$S$16,子育て関連マスタ!$I$26:$M$28,2,FALSE),0),
  AND(S461=19,入力項目!$S$16&lt;&gt;"高専"),IFERROR(VLOOKUP(入力項目!$S$17,子育て関連マスタ!$I$32:$M$37,2,FALSE),0),
  AND(S461=21,入力項目!$S$16="高専"),IFERROR(VLOOKUP(入力項目!$S$17,子育て関連マスタ!$I$32:$M$37,2,FALSE),0),
  S461&gt;=22,0
  ),0),0
) +
IF(AND(S461&gt;=1,S461&lt;=15),IF($D461=入力項目!$S$8,入力項目!$S$3,0),0) +
IF(AND(S461&gt;=1,S461&lt;=15),IF($D461=5,入力項目!$S$4,0),0) +
IF(AND(S461&gt;=1,S461&lt;=15),IF($D461=12,入力項目!$S$5,0),0) +
IF(AND(入力項目!$S$7=$A461,入力項目!$S$8=$D461),子育て関連マスタ!$C$14,0) +
IFERROR(IF(AND(YEAR(EDATE(DATE(入力項目!$S$7,入力項目!$S$8,1),1))=$A461,MONTH(EDATE(DATE(入力項目!$S$7,入力項目!$S$8,1),1))=$D461),子育て関連マスタ!$C$15,0),0) +
IF(AND(OR(S461=3,S461=5,S461=7),$D461=11),子育て関連マスタ!$C$17,0) +
IF(AND(S461=20,$D461=1),子育て関連マスタ!$C$18,0) +
IF(AND(S461=20,$D461=1),
IFERROR(_xlfn.IFS(
入力項目!$S$10="男",子育て関連マスタ!$C$18,
入力項目!$S$10="女",子育て関連マスタ!$C$19
),0),0
) +
IF(AND(S461&gt;=入力項目!$S$18,S461&lt;=入力項目!$S$19),入力項目!$S$20,0) +
IF(AND(S461&gt;=入力項目!$S$21,S461&lt;=入力項目!$S$22),入力項目!$S$23,0) +
IF(AND(S461&gt;=入力項目!$S$24,S461&lt;=入力項目!$S$25),入力項目!$S$26,0)
)</f>
        <v>0</v>
      </c>
      <c r="AH461">
        <f ca="1">-(
_xlfn.IFS(
T461&lt;=入力項目!$S$11,0,
AND(T461&gt;=入力項目!$S$11+1,T461&lt;=3),IFERROR(VLOOKUP(入力項目!$S$12,子育て関連マスタ!$I$4:$M$5,4,FALSE),0),
AND(T461&gt;=4,T461&lt;=6),IFERROR(VLOOKUP(入力項目!$S$13,子育て関連マスタ!$I$9:$M$12,4,FALSE),0),
AND(T461&gt;=7,T461&lt;=12),IFERROR(VLOOKUP(入力項目!$S$14,子育て関連マスタ!$I$16:$M$17,4,FALSE),0),
AND(T461&gt;=13,T461&lt;=15),IFERROR(VLOOKUP(入力項目!$S$15,子育て関連マスタ!$I$21:$M$22,4,FALSE),0),
AND(T461&gt;=16,T461&lt;=18),IFERROR(VLOOKUP(入力項目!$S$16,子育て関連マスタ!$I$26:$M$28,4,FALSE),0),
AND(T461&gt;=19,T461&lt;=20,入力項目!$S$16="高専"),IFERROR(VLOOKUP(入力項目!$S$16,子育て関連マスタ!$I$26:$M$28,4,FALSE),0),
AND(T461&gt;=19,T461&lt;=20,入力項目!$S$16&lt;&gt;"高専"),IFERROR(VLOOKUP(入力項目!$S$17,子育て関連マスタ!$I$32:$M$37,4,FALSE),0),
AND(T461&gt;=21,T461&lt;=22,入力項目!$S$16="高専"),IFERROR(VLOOKUP(入力項目!$S$17,子育て関連マスタ!$I$32:$M$34,4,FALSE),0),
AND(T461&gt;=21,T461&lt;=22,入力項目!$S$16&lt;&gt;"高専"),IFERROR(VLOOKUP(入力項目!$S$17,子育て関連マスタ!$I$32:$M$34,4,FALSE),0),
T461&gt;=23,0
) +
IF($D461=4,
  IFERROR(_xlfn.IFS(
  T461&lt;=入力項目!$S$11,0,
  AND(T461=入力項目!$S$11),IFERROR(VLOOKUP(入力項目!$S$12,子育て関連マスタ!$I$4:$M$5,2,FALSE),0),
  AND(T461=4),IFERROR(VLOOKUP(入力項目!$S$13,子育て関連マスタ!$I$9:$M$12,2,FALSE),0),
  AND(T461=7),IFERROR(VLOOKUP(入力項目!$S$14,子育て関連マスタ!$I$16:$M$17,2,FALSE),0),
  AND(T461=13),IFERROR(VLOOKUP(入力項目!$S$15,子育て関連マスタ!$I$21:$M$22,2,FALSE),0),
  AND(T461=16),IFERROR(VLOOKUP(入力項目!$S$16,子育て関連マスタ!$I$26:$M$28,2,FALSE),0),
  AND(T461=19,入力項目!$S$16&lt;&gt;"高専"),IFERROR(VLOOKUP(入力項目!$S$17,子育て関連マスタ!$I$32:$M$37,2,FALSE),0),
  AND(T461=21,入力項目!$S$16="高専"),IFERROR(VLOOKUP(入力項目!$S$17,子育て関連マスタ!$I$32:$M$37,2,FALSE),0),
  T461&gt;=22,0
  ),0),0
) +
IF(AND(T461&gt;=1,T461&lt;=15),IF($D461=入力項目!$S$8,入力項目!$S$3,0),0) +
IF(AND(T461&gt;=1,T461&lt;=15),IF($D461=5,入力項目!$S$4,0),0) +
IF(AND(T461&gt;=1,T461&lt;=15),IF($D461=12,入力項目!$S$5,0),0) +
IF(AND(入力項目!$S$7=$A461,入力項目!$S$8=$D461),子育て関連マスタ!$C$14,0) +
IFERROR(IF(AND(YEAR(EDATE(DATE(入力項目!$S$7,入力項目!$S$8,1),1))=$A461,MONTH(EDATE(DATE(入力項目!$S$7,入力項目!$S$8,1),1))=$D461),子育て関連マスタ!$C$15,0),0) +
IF(AND(OR(T461=3,T461=5,T461=7),$D461=11),子育て関連マスタ!$C$17,0) +
IF(AND(T461=20,$D461=1),子育て関連マスタ!$C$18,0) +
IF(AND(T461=20,$D461=1),
IFERROR(_xlfn.IFS(
入力項目!$S$10="男",子育て関連マスタ!$C$18,
入力項目!$S$10="女",子育て関連マスタ!$C$19
),0),0
) +
IF(AND(T461&gt;=入力項目!$S$18,T461&lt;=入力項目!$S$19),入力項目!$S$20,0) +
IF(AND(T461&gt;=入力項目!$S$21,T461&lt;=入力項目!$S$22),入力項目!$S$23,0) +
IF(AND(T461&gt;=入力項目!$S$24,T461&lt;=入力項目!$S$25),入力項目!$S$26,0)
)</f>
        <v>0</v>
      </c>
      <c r="AI461">
        <f ca="1">-(
_xlfn.IFS(
U461&lt;=入力項目!$S$11,0,
AND(U461&gt;=入力項目!$S$11+1,U461&lt;=3),IFERROR(VLOOKUP(入力項目!$S$12,子育て関連マスタ!$I$4:$M$5,4,FALSE),0),
AND(U461&gt;=4,U461&lt;=6),IFERROR(VLOOKUP(入力項目!$S$13,子育て関連マスタ!$I$9:$M$12,4,FALSE),0),
AND(U461&gt;=7,U461&lt;=12),IFERROR(VLOOKUP(入力項目!$S$14,子育て関連マスタ!$I$16:$M$17,4,FALSE),0),
AND(U461&gt;=13,U461&lt;=15),IFERROR(VLOOKUP(入力項目!$S$15,子育て関連マスタ!$I$21:$M$22,4,FALSE),0),
AND(U461&gt;=16,U461&lt;=18),IFERROR(VLOOKUP(入力項目!$S$16,子育て関連マスタ!$I$26:$M$28,4,FALSE),0),
AND(U461&gt;=19,U461&lt;=20,入力項目!$S$16="高専"),IFERROR(VLOOKUP(入力項目!$S$16,子育て関連マスタ!$I$26:$M$28,4,FALSE),0),
AND(U461&gt;=19,U461&lt;=20,入力項目!$S$16&lt;&gt;"高専"),IFERROR(VLOOKUP(入力項目!$S$17,子育て関連マスタ!$I$32:$M$37,4,FALSE),0),
AND(U461&gt;=21,U461&lt;=22,入力項目!$S$16="高専"),IFERROR(VLOOKUP(入力項目!$S$17,子育て関連マスタ!$I$32:$M$34,4,FALSE),0),
AND(U461&gt;=21,U461&lt;=22,入力項目!$S$16&lt;&gt;"高専"),IFERROR(VLOOKUP(入力項目!$S$17,子育て関連マスタ!$I$32:$M$34,4,FALSE),0),
U461&gt;=23,0
) +
IF($D461=4,
  IFERROR(_xlfn.IFS(
  U461&lt;=入力項目!$S$11,0,
  AND(U461=入力項目!$S$11),IFERROR(VLOOKUP(入力項目!$S$12,子育て関連マスタ!$I$4:$M$5,2,FALSE),0),
  AND(U461=4),IFERROR(VLOOKUP(入力項目!$S$13,子育て関連マスタ!$I$9:$M$12,2,FALSE),0),
  AND(U461=7),IFERROR(VLOOKUP(入力項目!$S$14,子育て関連マスタ!$I$16:$M$17,2,FALSE),0),
  AND(U461=13),IFERROR(VLOOKUP(入力項目!$S$15,子育て関連マスタ!$I$21:$M$22,2,FALSE),0),
  AND(U461=16),IFERROR(VLOOKUP(入力項目!$S$16,子育て関連マスタ!$I$26:$M$28,2,FALSE),0),
  AND(U461=19,入力項目!$S$16&lt;&gt;"高専"),IFERROR(VLOOKUP(入力項目!$S$17,子育て関連マスタ!$I$32:$M$37,2,FALSE),0),
  AND(U461=21,入力項目!$S$16="高専"),IFERROR(VLOOKUP(入力項目!$S$17,子育て関連マスタ!$I$32:$M$37,2,FALSE),0),
  U461&gt;=22,0
  ),0),0
) +
IF(AND(U461&gt;=1,U461&lt;=15),IF($D461=入力項目!$S$8,入力項目!$S$3,0),0) +
IF(AND(U461&gt;=1,U461&lt;=15),IF($D461=5,入力項目!$S$4,0),0) +
IF(AND(U461&gt;=1,U461&lt;=15),IF($D461=12,入力項目!$S$5,0),0) +
IF(AND(入力項目!$S$7=$A461,入力項目!$S$8=$D461),子育て関連マスタ!$C$14,0) +
IFERROR(IF(AND(YEAR(EDATE(DATE(入力項目!$S$7,入力項目!$S$8,1),1))=$A461,MONTH(EDATE(DATE(入力項目!$S$7,入力項目!$S$8,1),1))=$D461),子育て関連マスタ!$C$15,0),0) +
IF(AND(OR(U461=3,U461=5,U461=7),$D461=11),子育て関連マスタ!$C$17,0) +
IF(AND(U461=20,$D461=1),子育て関連マスタ!$C$18,0) +
IF(AND(U461=20,$D461=1),
IFERROR(_xlfn.IFS(
入力項目!$S$10="男",子育て関連マスタ!$C$18,
入力項目!$S$10="女",子育て関連マスタ!$C$19
),0),0
) +
IF(AND(U461&gt;=入力項目!$S$18,U461&lt;=入力項目!$S$19),入力項目!$S$20,0) +
IF(AND(U461&gt;=入力項目!$S$21,U461&lt;=入力項目!$S$22),入力項目!$S$23,0) +
IF(AND(U461&gt;=入力項目!$S$24,U461&lt;=入力項目!$S$25),入力項目!$S$26,0)
)</f>
        <v>0</v>
      </c>
      <c r="AJ461" s="10">
        <f ca="1">-VLOOKUP($D461,月別収支!$A$2:$H$13,7,FALSE)</f>
        <v>-20000</v>
      </c>
    </row>
    <row r="462" spans="1:36" x14ac:dyDescent="0.4">
      <c r="A462">
        <f t="shared" ca="1" si="122"/>
        <v>2062</v>
      </c>
      <c r="B462">
        <f t="shared" ca="1" si="129"/>
        <v>2062</v>
      </c>
      <c r="C462">
        <f t="shared" ca="1" si="130"/>
        <v>38</v>
      </c>
      <c r="D462">
        <f t="shared" ca="1" si="123"/>
        <v>12</v>
      </c>
      <c r="E462" t="str">
        <f t="shared" ca="1" si="124"/>
        <v>2062年12月</v>
      </c>
      <c r="F462">
        <f ca="1">IF(OR(入力項目!$N$5&lt;$A462,AND(入力項目!$N$5=$A462,入力項目!$N$6&lt;$D462)),IF(F461=0,1,IF(G462=12,F461+1,F461)),0)</f>
        <v>38</v>
      </c>
      <c r="G462">
        <f ca="1">IF(OR(入力項目!$N$5&lt;$A462,AND(入力項目!$N$5=$A462,入力項目!$N$6&lt;$D462)),IF(G461=12,1,G461+1),0)</f>
        <v>2</v>
      </c>
      <c r="H462" t="str">
        <f t="shared" ca="1" si="125"/>
        <v>38_2</v>
      </c>
      <c r="I462">
        <f ca="1">IF(
  IFERROR(AND($C462&gt;0,MOD($C462,入力項目!$N$22)=0,$D462=入力項目!$N$23), FALSE),
  1,
  IF(
    AND(I461&gt;0,J461=12),
    IF(I461=入力項目!$N$28, 0, I461+1),
    I461
  )
)</f>
        <v>0</v>
      </c>
      <c r="J462">
        <f ca="1">IF($D462=入力項目!$N$23,1,IFERROR(J461+1,1))</f>
        <v>7</v>
      </c>
      <c r="K462" t="str">
        <f t="shared" ca="1" si="126"/>
        <v>0_7</v>
      </c>
      <c r="L462">
        <f ca="1">L461+IF(入力項目!$D$4=$D462,1,0)</f>
        <v>67</v>
      </c>
      <c r="M462" t="str">
        <f t="shared" ca="1" si="127"/>
        <v>67歳</v>
      </c>
      <c r="N462">
        <f t="shared" ca="1" si="131"/>
        <v>67</v>
      </c>
      <c r="O462" t="str">
        <f t="shared" ca="1" si="128"/>
        <v>67歳</v>
      </c>
      <c r="P462">
        <f t="shared" ca="1" si="132"/>
        <v>42</v>
      </c>
      <c r="Q462">
        <f t="shared" ca="1" si="133"/>
        <v>40</v>
      </c>
      <c r="R462">
        <f t="shared" ca="1" si="134"/>
        <v>2063</v>
      </c>
      <c r="S462">
        <f t="shared" ca="1" si="135"/>
        <v>2063</v>
      </c>
      <c r="T462">
        <f t="shared" ca="1" si="136"/>
        <v>2063</v>
      </c>
      <c r="U462">
        <f t="shared" ca="1" si="137"/>
        <v>2063</v>
      </c>
      <c r="V462" s="10">
        <f t="shared" ca="1" si="138"/>
        <v>60805425</v>
      </c>
      <c r="W462" s="10">
        <f ca="1">IF($L462&lt;その他マスタ!$B$1,VLOOKUP($D462,月別収支!$A$2:$H$13,2,FALSE),その他マスタ!$B$3)+IF(AND($L462=その他マスタ!$B$1,入力項目!$I$9="あり",$D462=入力項目!$D$4),その他マスタ!$B$2,0)</f>
        <v>150000</v>
      </c>
      <c r="X462" s="10">
        <f ca="1">-IF(入力項目!$K$5=TRUE,
IF($F462+$G462&lt;3,VLOOKUP($D462,月別収支!$A$2:$H$13,8,FALSE),0)+IFERROR(VLOOKUP($H462,住宅ローン計算!C:P,13,FALSE),0)+IF($F462&gt;1,IF(OR($G462=3,$G462=6,$G462=9,$G462=12),ROUNDUP(入力項目!$N$18/4,0),0),0),
VLOOKUP($D462,月別収支!$A$2:$H$13,8,FALSE))</f>
        <v>0</v>
      </c>
      <c r="Y462" s="10">
        <f ca="1">-VLOOKUP($D462,月別収支!$A$2:$H$13,3,FALSE)</f>
        <v>-75000</v>
      </c>
      <c r="Z462" s="10">
        <f ca="1">-VLOOKUP($D462,月別収支!$A$2:$H$13,4,FALSE)</f>
        <v>-27000</v>
      </c>
      <c r="AA462" s="10">
        <f ca="1">-VLOOKUP($D462,月別収支!$A$2:$H$13,6,FALSE)</f>
        <v>-10000</v>
      </c>
      <c r="AB462" s="10">
        <f ca="1">-(
VLOOKUP($D462,月別収支!$A$2:$H$13,5,FALSE)+IF(AND(入力項目!$I$27&lt;=$A462,ISEVEN($A462-入力項目!$I$27),入力項目!$I$28=$D462),入力項目!$I$26,0)
+IF(入力項目!$K$26=TRUE,
IFERROR(VLOOKUP($K462,マイカーローン計算!C:P,13,FALSE),0),
IFERROR(
  IF(AND($C462&gt;0,MOD($C462,入力項目!$N$22)=0,$D462=入力項目!$N$23),入力項目!$N$24,0),
 0
)
)
)</f>
        <v>-20000</v>
      </c>
      <c r="AC462" s="10">
        <f ca="1">-IF($A462&lt;入力項目!$N$33,入力項目!$N$35,IF(AND($A462=入力項目!$N$33,$D462&lt;=入力項目!$N$34),入力項目!$N$35,0))</f>
        <v>0</v>
      </c>
      <c r="AD462">
        <f ca="1">-(
_xlfn.IFS(
P462&lt;=入力項目!$S$11,0,
AND(P462&gt;=入力項目!$S$11+1,P462&lt;=3),IFERROR(VLOOKUP(入力項目!$S$12,子育て関連マスタ!$I$4:$M$5,4,FALSE),0),
AND(P462&gt;=4,P462&lt;=6),IFERROR(VLOOKUP(入力項目!$S$13,子育て関連マスタ!$I$9:$M$12,4,FALSE),0),
AND(P462&gt;=7,P462&lt;=12),IFERROR(VLOOKUP(入力項目!$S$14,子育て関連マスタ!$I$16:$M$17,4,FALSE),0),
AND(P462&gt;=13,P462&lt;=15),IFERROR(VLOOKUP(入力項目!$S$15,子育て関連マスタ!$I$21:$M$22,4,FALSE),0),
AND(P462&gt;=16,P462&lt;=18),IFERROR(VLOOKUP(入力項目!$S$16,子育て関連マスタ!$I$26:$M$28,4,FALSE),0),
AND(P462&gt;=19,P462&lt;=20,入力項目!$S$16="高専"),IFERROR(VLOOKUP(入力項目!$S$16,子育て関連マスタ!$I$26:$M$28,4,FALSE),0),
AND(P462&gt;=19,P462&lt;=20,入力項目!$S$16&lt;&gt;"高専"),IFERROR(VLOOKUP(入力項目!$S$17,子育て関連マスタ!$I$32:$M$37,4,FALSE),0),
AND(P462&gt;=21,P462&lt;=22,入力項目!$S$16="高専"),IFERROR(VLOOKUP(入力項目!$S$17,子育て関連マスタ!$I$32:$M$34,4,FALSE),0),
AND(P462&gt;=21,P462&lt;=22,入力項目!$S$16&lt;&gt;"高専"),IFERROR(VLOOKUP(入力項目!$S$17,子育て関連マスタ!$I$32:$M$34,4,FALSE),0),
P462&gt;=23,0
) +
IF($D462=4,
  IFERROR(_xlfn.IFS(
  P462&lt;=入力項目!$S$11,0,
  AND(P462=入力項目!$S$11),IFERROR(VLOOKUP(入力項目!$S$12,子育て関連マスタ!$I$4:$M$5,2,FALSE),0),
  AND(P462=4),IFERROR(VLOOKUP(入力項目!$S$13,子育て関連マスタ!$I$9:$M$12,2,FALSE),0),
  AND(P462=7),IFERROR(VLOOKUP(入力項目!$S$14,子育て関連マスタ!$I$16:$M$17,2,FALSE),0),
  AND(P462=13),IFERROR(VLOOKUP(入力項目!$S$15,子育て関連マスタ!$I$21:$M$22,2,FALSE),0),
  AND(P462=16),IFERROR(VLOOKUP(入力項目!$S$16,子育て関連マスタ!$I$26:$M$28,2,FALSE),0),
  AND(P462=19,入力項目!$S$16&lt;&gt;"高専"),IFERROR(VLOOKUP(入力項目!$S$17,子育て関連マスタ!$I$32:$M$37,2,FALSE),0),
  AND(P462=21,入力項目!$S$16="高専"),IFERROR(VLOOKUP(入力項目!$S$17,子育て関連マスタ!$I$32:$M$37,2,FALSE),0),
  P462&gt;=22,0
  ),0),0
) +
IF(AND(P462&gt;=1,P462&lt;=15),IF($D462=入力項目!$S$8,入力項目!$S$3,0),0) +
IF(AND(P462&gt;=1,P462&lt;=15),IF($D462=5,入力項目!$S$4,0),0) +
IF(AND(P462&gt;=1,P462&lt;=15),IF($D462=12,入力項目!$S$5,0),0) +
IF(AND(入力項目!$S$7=$A462,入力項目!$S$8=$D462),子育て関連マスタ!$C$14,0) +
IFERROR(IF(AND(YEAR(EDATE(DATE(入力項目!$S$7,入力項目!$S$8,1),1))=$A462,MONTH(EDATE(DATE(入力項目!$S$7,入力項目!$S$8,1),1))=$D462),子育て関連マスタ!$C$15,0),0) +
IF(AND(OR(P462=3,P462=5,P462=7),$D462=11),子育て関連マスタ!$C$17,0) +
IF(AND(P462=20,$D462=1),子育て関連マスタ!$C$18,0) +
IF(AND(P462=20,$D462=1),
IFERROR(_xlfn.IFS(
入力項目!$S$10="男",子育て関連マスタ!$C$18,
入力項目!$S$10="女",子育て関連マスタ!$C$19
),0),0
) +
IF(AND(P462&gt;=入力項目!$S$18,P462&lt;=入力項目!$S$19),入力項目!$S$20,0) +
IF(AND(P462&gt;=入力項目!$S$21,P462&lt;=入力項目!$S$22),入力項目!$S$23,0) +
IF(AND(P462&gt;=入力項目!$S$24,P462&lt;=入力項目!$S$25),入力項目!$S$26,0)
)</f>
        <v>0</v>
      </c>
      <c r="AE462">
        <f ca="1">-(
_xlfn.IFS(
Q462&lt;=入力項目!$S$11,0,
AND(Q462&gt;=入力項目!$S$11+1,Q462&lt;=3),IFERROR(VLOOKUP(入力項目!$S$12,子育て関連マスタ!$I$4:$M$5,4,FALSE),0),
AND(Q462&gt;=4,Q462&lt;=6),IFERROR(VLOOKUP(入力項目!$S$13,子育て関連マスタ!$I$9:$M$12,4,FALSE),0),
AND(Q462&gt;=7,Q462&lt;=12),IFERROR(VLOOKUP(入力項目!$S$14,子育て関連マスタ!$I$16:$M$17,4,FALSE),0),
AND(Q462&gt;=13,Q462&lt;=15),IFERROR(VLOOKUP(入力項目!$S$15,子育て関連マスタ!$I$21:$M$22,4,FALSE),0),
AND(Q462&gt;=16,Q462&lt;=18),IFERROR(VLOOKUP(入力項目!$S$16,子育て関連マスタ!$I$26:$M$28,4,FALSE),0),
AND(Q462&gt;=19,Q462&lt;=20,入力項目!$S$16="高専"),IFERROR(VLOOKUP(入力項目!$S$16,子育て関連マスタ!$I$26:$M$28,4,FALSE),0),
AND(Q462&gt;=19,Q462&lt;=20,入力項目!$S$16&lt;&gt;"高専"),IFERROR(VLOOKUP(入力項目!$S$17,子育て関連マスタ!$I$32:$M$37,4,FALSE),0),
AND(Q462&gt;=21,Q462&lt;=22,入力項目!$S$16="高専"),IFERROR(VLOOKUP(入力項目!$S$17,子育て関連マスタ!$I$32:$M$34,4,FALSE),0),
AND(Q462&gt;=21,Q462&lt;=22,入力項目!$S$16&lt;&gt;"高専"),IFERROR(VLOOKUP(入力項目!$S$17,子育て関連マスタ!$I$32:$M$34,4,FALSE),0),
Q462&gt;=23,0
) +
IF($D462=4,
  IFERROR(_xlfn.IFS(
  Q462&lt;=入力項目!$S$11,0,
  AND(Q462=入力項目!$S$11),IFERROR(VLOOKUP(入力項目!$S$12,子育て関連マスタ!$I$4:$M$5,2,FALSE),0),
  AND(Q462=4),IFERROR(VLOOKUP(入力項目!$S$13,子育て関連マスタ!$I$9:$M$12,2,FALSE),0),
  AND(Q462=7),IFERROR(VLOOKUP(入力項目!$S$14,子育て関連マスタ!$I$16:$M$17,2,FALSE),0),
  AND(Q462=13),IFERROR(VLOOKUP(入力項目!$S$15,子育て関連マスタ!$I$21:$M$22,2,FALSE),0),
  AND(Q462=16),IFERROR(VLOOKUP(入力項目!$S$16,子育て関連マスタ!$I$26:$M$28,2,FALSE),0),
  AND(Q462=19,入力項目!$S$16&lt;&gt;"高専"),IFERROR(VLOOKUP(入力項目!$S$17,子育て関連マスタ!$I$32:$M$37,2,FALSE),0),
  AND(Q462=21,入力項目!$S$16="高専"),IFERROR(VLOOKUP(入力項目!$S$17,子育て関連マスタ!$I$32:$M$37,2,FALSE),0),
  Q462&gt;=22,0
  ),0),0
) +
IF(AND(Q462&gt;=1,Q462&lt;=15),IF($D462=入力項目!$S$8,入力項目!$S$3,0),0) +
IF(AND(Q462&gt;=1,Q462&lt;=15),IF($D462=5,入力項目!$S$4,0),0) +
IF(AND(Q462&gt;=1,Q462&lt;=15),IF($D462=12,入力項目!$S$5,0),0) +
IF(AND(入力項目!$S$7=$A462,入力項目!$S$8=$D462),子育て関連マスタ!$C$14,0) +
IFERROR(IF(AND(YEAR(EDATE(DATE(入力項目!$S$7,入力項目!$S$8,1),1))=$A462,MONTH(EDATE(DATE(入力項目!$S$7,入力項目!$S$8,1),1))=$D462),子育て関連マスタ!$C$15,0),0) +
IF(AND(OR(Q462=3,Q462=5,Q462=7),$D462=11),子育て関連マスタ!$C$17,0) +
IF(AND(Q462=20,$D462=1),子育て関連マスタ!$C$18,0) +
IF(AND(Q462=20,$D462=1),
IFERROR(_xlfn.IFS(
入力項目!$S$10="男",子育て関連マスタ!$C$18,
入力項目!$S$10="女",子育て関連マスタ!$C$19
),0),0
) +
IF(AND(Q462&gt;=入力項目!$S$18,Q462&lt;=入力項目!$S$19),入力項目!$S$20,0) +
IF(AND(Q462&gt;=入力項目!$S$21,Q462&lt;=入力項目!$S$22),入力項目!$S$23,0) +
IF(AND(Q462&gt;=入力項目!$S$24,Q462&lt;=入力項目!$S$25),入力項目!$S$26,0)
)</f>
        <v>0</v>
      </c>
      <c r="AF462">
        <f ca="1">-(
_xlfn.IFS(
R462&lt;=入力項目!$S$11,0,
AND(R462&gt;=入力項目!$S$11+1,R462&lt;=3),IFERROR(VLOOKUP(入力項目!$S$12,子育て関連マスタ!$I$4:$M$5,4,FALSE),0),
AND(R462&gt;=4,R462&lt;=6),IFERROR(VLOOKUP(入力項目!$S$13,子育て関連マスタ!$I$9:$M$12,4,FALSE),0),
AND(R462&gt;=7,R462&lt;=12),IFERROR(VLOOKUP(入力項目!$S$14,子育て関連マスタ!$I$16:$M$17,4,FALSE),0),
AND(R462&gt;=13,R462&lt;=15),IFERROR(VLOOKUP(入力項目!$S$15,子育て関連マスタ!$I$21:$M$22,4,FALSE),0),
AND(R462&gt;=16,R462&lt;=18),IFERROR(VLOOKUP(入力項目!$S$16,子育て関連マスタ!$I$26:$M$28,4,FALSE),0),
AND(R462&gt;=19,R462&lt;=20,入力項目!$S$16="高専"),IFERROR(VLOOKUP(入力項目!$S$16,子育て関連マスタ!$I$26:$M$28,4,FALSE),0),
AND(R462&gt;=19,R462&lt;=20,入力項目!$S$16&lt;&gt;"高専"),IFERROR(VLOOKUP(入力項目!$S$17,子育て関連マスタ!$I$32:$M$37,4,FALSE),0),
AND(R462&gt;=21,R462&lt;=22,入力項目!$S$16="高専"),IFERROR(VLOOKUP(入力項目!$S$17,子育て関連マスタ!$I$32:$M$34,4,FALSE),0),
AND(R462&gt;=21,R462&lt;=22,入力項目!$S$16&lt;&gt;"高専"),IFERROR(VLOOKUP(入力項目!$S$17,子育て関連マスタ!$I$32:$M$34,4,FALSE),0),
R462&gt;=23,0
) +
IF($D462=4,
  IFERROR(_xlfn.IFS(
  R462&lt;=入力項目!$S$11,0,
  AND(R462=入力項目!$S$11),IFERROR(VLOOKUP(入力項目!$S$12,子育て関連マスタ!$I$4:$M$5,2,FALSE),0),
  AND(R462=4),IFERROR(VLOOKUP(入力項目!$S$13,子育て関連マスタ!$I$9:$M$12,2,FALSE),0),
  AND(R462=7),IFERROR(VLOOKUP(入力項目!$S$14,子育て関連マスタ!$I$16:$M$17,2,FALSE),0),
  AND(R462=13),IFERROR(VLOOKUP(入力項目!$S$15,子育て関連マスタ!$I$21:$M$22,2,FALSE),0),
  AND(R462=16),IFERROR(VLOOKUP(入力項目!$S$16,子育て関連マスタ!$I$26:$M$28,2,FALSE),0),
  AND(R462=19,入力項目!$S$16&lt;&gt;"高専"),IFERROR(VLOOKUP(入力項目!$S$17,子育て関連マスタ!$I$32:$M$37,2,FALSE),0),
  AND(R462=21,入力項目!$S$16="高専"),IFERROR(VLOOKUP(入力項目!$S$17,子育て関連マスタ!$I$32:$M$37,2,FALSE),0),
  R462&gt;=22,0
  ),0),0
) +
IF(AND(R462&gt;=1,R462&lt;=15),IF($D462=入力項目!$S$8,入力項目!$S$3,0),0) +
IF(AND(R462&gt;=1,R462&lt;=15),IF($D462=5,入力項目!$S$4,0),0) +
IF(AND(R462&gt;=1,R462&lt;=15),IF($D462=12,入力項目!$S$5,0),0) +
IF(AND(入力項目!$S$7=$A462,入力項目!$S$8=$D462),子育て関連マスタ!$C$14,0) +
IFERROR(IF(AND(YEAR(EDATE(DATE(入力項目!$S$7,入力項目!$S$8,1),1))=$A462,MONTH(EDATE(DATE(入力項目!$S$7,入力項目!$S$8,1),1))=$D462),子育て関連マスタ!$C$15,0),0) +
IF(AND(OR(R462=3,R462=5,R462=7),$D462=11),子育て関連マスタ!$C$17,0) +
IF(AND(R462=20,$D462=1),子育て関連マスタ!$C$18,0) +
IF(AND(R462=20,$D462=1),
IFERROR(_xlfn.IFS(
入力項目!$S$10="男",子育て関連マスタ!$C$18,
入力項目!$S$10="女",子育て関連マスタ!$C$19
),0),0
) +
IF(AND(R462&gt;=入力項目!$S$18,R462&lt;=入力項目!$S$19),入力項目!$S$20,0) +
IF(AND(R462&gt;=入力項目!$S$21,R462&lt;=入力項目!$S$22),入力項目!$S$23,0) +
IF(AND(R462&gt;=入力項目!$S$24,R462&lt;=入力項目!$S$25),入力項目!$S$26,0)
)</f>
        <v>0</v>
      </c>
      <c r="AG462">
        <f ca="1">-(
_xlfn.IFS(
S462&lt;=入力項目!$S$11,0,
AND(S462&gt;=入力項目!$S$11+1,S462&lt;=3),IFERROR(VLOOKUP(入力項目!$S$12,子育て関連マスタ!$I$4:$M$5,4,FALSE),0),
AND(S462&gt;=4,S462&lt;=6),IFERROR(VLOOKUP(入力項目!$S$13,子育て関連マスタ!$I$9:$M$12,4,FALSE),0),
AND(S462&gt;=7,S462&lt;=12),IFERROR(VLOOKUP(入力項目!$S$14,子育て関連マスタ!$I$16:$M$17,4,FALSE),0),
AND(S462&gt;=13,S462&lt;=15),IFERROR(VLOOKUP(入力項目!$S$15,子育て関連マスタ!$I$21:$M$22,4,FALSE),0),
AND(S462&gt;=16,S462&lt;=18),IFERROR(VLOOKUP(入力項目!$S$16,子育て関連マスタ!$I$26:$M$28,4,FALSE),0),
AND(S462&gt;=19,S462&lt;=20,入力項目!$S$16="高専"),IFERROR(VLOOKUP(入力項目!$S$16,子育て関連マスタ!$I$26:$M$28,4,FALSE),0),
AND(S462&gt;=19,S462&lt;=20,入力項目!$S$16&lt;&gt;"高専"),IFERROR(VLOOKUP(入力項目!$S$17,子育て関連マスタ!$I$32:$M$37,4,FALSE),0),
AND(S462&gt;=21,S462&lt;=22,入力項目!$S$16="高専"),IFERROR(VLOOKUP(入力項目!$S$17,子育て関連マスタ!$I$32:$M$34,4,FALSE),0),
AND(S462&gt;=21,S462&lt;=22,入力項目!$S$16&lt;&gt;"高専"),IFERROR(VLOOKUP(入力項目!$S$17,子育て関連マスタ!$I$32:$M$34,4,FALSE),0),
S462&gt;=23,0
) +
IF($D462=4,
  IFERROR(_xlfn.IFS(
  S462&lt;=入力項目!$S$11,0,
  AND(S462=入力項目!$S$11),IFERROR(VLOOKUP(入力項目!$S$12,子育て関連マスタ!$I$4:$M$5,2,FALSE),0),
  AND(S462=4),IFERROR(VLOOKUP(入力項目!$S$13,子育て関連マスタ!$I$9:$M$12,2,FALSE),0),
  AND(S462=7),IFERROR(VLOOKUP(入力項目!$S$14,子育て関連マスタ!$I$16:$M$17,2,FALSE),0),
  AND(S462=13),IFERROR(VLOOKUP(入力項目!$S$15,子育て関連マスタ!$I$21:$M$22,2,FALSE),0),
  AND(S462=16),IFERROR(VLOOKUP(入力項目!$S$16,子育て関連マスタ!$I$26:$M$28,2,FALSE),0),
  AND(S462=19,入力項目!$S$16&lt;&gt;"高専"),IFERROR(VLOOKUP(入力項目!$S$17,子育て関連マスタ!$I$32:$M$37,2,FALSE),0),
  AND(S462=21,入力項目!$S$16="高専"),IFERROR(VLOOKUP(入力項目!$S$17,子育て関連マスタ!$I$32:$M$37,2,FALSE),0),
  S462&gt;=22,0
  ),0),0
) +
IF(AND(S462&gt;=1,S462&lt;=15),IF($D462=入力項目!$S$8,入力項目!$S$3,0),0) +
IF(AND(S462&gt;=1,S462&lt;=15),IF($D462=5,入力項目!$S$4,0),0) +
IF(AND(S462&gt;=1,S462&lt;=15),IF($D462=12,入力項目!$S$5,0),0) +
IF(AND(入力項目!$S$7=$A462,入力項目!$S$8=$D462),子育て関連マスタ!$C$14,0) +
IFERROR(IF(AND(YEAR(EDATE(DATE(入力項目!$S$7,入力項目!$S$8,1),1))=$A462,MONTH(EDATE(DATE(入力項目!$S$7,入力項目!$S$8,1),1))=$D462),子育て関連マスタ!$C$15,0),0) +
IF(AND(OR(S462=3,S462=5,S462=7),$D462=11),子育て関連マスタ!$C$17,0) +
IF(AND(S462=20,$D462=1),子育て関連マスタ!$C$18,0) +
IF(AND(S462=20,$D462=1),
IFERROR(_xlfn.IFS(
入力項目!$S$10="男",子育て関連マスタ!$C$18,
入力項目!$S$10="女",子育て関連マスタ!$C$19
),0),0
) +
IF(AND(S462&gt;=入力項目!$S$18,S462&lt;=入力項目!$S$19),入力項目!$S$20,0) +
IF(AND(S462&gt;=入力項目!$S$21,S462&lt;=入力項目!$S$22),入力項目!$S$23,0) +
IF(AND(S462&gt;=入力項目!$S$24,S462&lt;=入力項目!$S$25),入力項目!$S$26,0)
)</f>
        <v>0</v>
      </c>
      <c r="AH462">
        <f ca="1">-(
_xlfn.IFS(
T462&lt;=入力項目!$S$11,0,
AND(T462&gt;=入力項目!$S$11+1,T462&lt;=3),IFERROR(VLOOKUP(入力項目!$S$12,子育て関連マスタ!$I$4:$M$5,4,FALSE),0),
AND(T462&gt;=4,T462&lt;=6),IFERROR(VLOOKUP(入力項目!$S$13,子育て関連マスタ!$I$9:$M$12,4,FALSE),0),
AND(T462&gt;=7,T462&lt;=12),IFERROR(VLOOKUP(入力項目!$S$14,子育て関連マスタ!$I$16:$M$17,4,FALSE),0),
AND(T462&gt;=13,T462&lt;=15),IFERROR(VLOOKUP(入力項目!$S$15,子育て関連マスタ!$I$21:$M$22,4,FALSE),0),
AND(T462&gt;=16,T462&lt;=18),IFERROR(VLOOKUP(入力項目!$S$16,子育て関連マスタ!$I$26:$M$28,4,FALSE),0),
AND(T462&gt;=19,T462&lt;=20,入力項目!$S$16="高専"),IFERROR(VLOOKUP(入力項目!$S$16,子育て関連マスタ!$I$26:$M$28,4,FALSE),0),
AND(T462&gt;=19,T462&lt;=20,入力項目!$S$16&lt;&gt;"高専"),IFERROR(VLOOKUP(入力項目!$S$17,子育て関連マスタ!$I$32:$M$37,4,FALSE),0),
AND(T462&gt;=21,T462&lt;=22,入力項目!$S$16="高専"),IFERROR(VLOOKUP(入力項目!$S$17,子育て関連マスタ!$I$32:$M$34,4,FALSE),0),
AND(T462&gt;=21,T462&lt;=22,入力項目!$S$16&lt;&gt;"高専"),IFERROR(VLOOKUP(入力項目!$S$17,子育て関連マスタ!$I$32:$M$34,4,FALSE),0),
T462&gt;=23,0
) +
IF($D462=4,
  IFERROR(_xlfn.IFS(
  T462&lt;=入力項目!$S$11,0,
  AND(T462=入力項目!$S$11),IFERROR(VLOOKUP(入力項目!$S$12,子育て関連マスタ!$I$4:$M$5,2,FALSE),0),
  AND(T462=4),IFERROR(VLOOKUP(入力項目!$S$13,子育て関連マスタ!$I$9:$M$12,2,FALSE),0),
  AND(T462=7),IFERROR(VLOOKUP(入力項目!$S$14,子育て関連マスタ!$I$16:$M$17,2,FALSE),0),
  AND(T462=13),IFERROR(VLOOKUP(入力項目!$S$15,子育て関連マスタ!$I$21:$M$22,2,FALSE),0),
  AND(T462=16),IFERROR(VLOOKUP(入力項目!$S$16,子育て関連マスタ!$I$26:$M$28,2,FALSE),0),
  AND(T462=19,入力項目!$S$16&lt;&gt;"高専"),IFERROR(VLOOKUP(入力項目!$S$17,子育て関連マスタ!$I$32:$M$37,2,FALSE),0),
  AND(T462=21,入力項目!$S$16="高専"),IFERROR(VLOOKUP(入力項目!$S$17,子育て関連マスタ!$I$32:$M$37,2,FALSE),0),
  T462&gt;=22,0
  ),0),0
) +
IF(AND(T462&gt;=1,T462&lt;=15),IF($D462=入力項目!$S$8,入力項目!$S$3,0),0) +
IF(AND(T462&gt;=1,T462&lt;=15),IF($D462=5,入力項目!$S$4,0),0) +
IF(AND(T462&gt;=1,T462&lt;=15),IF($D462=12,入力項目!$S$5,0),0) +
IF(AND(入力項目!$S$7=$A462,入力項目!$S$8=$D462),子育て関連マスタ!$C$14,0) +
IFERROR(IF(AND(YEAR(EDATE(DATE(入力項目!$S$7,入力項目!$S$8,1),1))=$A462,MONTH(EDATE(DATE(入力項目!$S$7,入力項目!$S$8,1),1))=$D462),子育て関連マスタ!$C$15,0),0) +
IF(AND(OR(T462=3,T462=5,T462=7),$D462=11),子育て関連マスタ!$C$17,0) +
IF(AND(T462=20,$D462=1),子育て関連マスタ!$C$18,0) +
IF(AND(T462=20,$D462=1),
IFERROR(_xlfn.IFS(
入力項目!$S$10="男",子育て関連マスタ!$C$18,
入力項目!$S$10="女",子育て関連マスタ!$C$19
),0),0
) +
IF(AND(T462&gt;=入力項目!$S$18,T462&lt;=入力項目!$S$19),入力項目!$S$20,0) +
IF(AND(T462&gt;=入力項目!$S$21,T462&lt;=入力項目!$S$22),入力項目!$S$23,0) +
IF(AND(T462&gt;=入力項目!$S$24,T462&lt;=入力項目!$S$25),入力項目!$S$26,0)
)</f>
        <v>0</v>
      </c>
      <c r="AI462">
        <f ca="1">-(
_xlfn.IFS(
U462&lt;=入力項目!$S$11,0,
AND(U462&gt;=入力項目!$S$11+1,U462&lt;=3),IFERROR(VLOOKUP(入力項目!$S$12,子育て関連マスタ!$I$4:$M$5,4,FALSE),0),
AND(U462&gt;=4,U462&lt;=6),IFERROR(VLOOKUP(入力項目!$S$13,子育て関連マスタ!$I$9:$M$12,4,FALSE),0),
AND(U462&gt;=7,U462&lt;=12),IFERROR(VLOOKUP(入力項目!$S$14,子育て関連マスタ!$I$16:$M$17,4,FALSE),0),
AND(U462&gt;=13,U462&lt;=15),IFERROR(VLOOKUP(入力項目!$S$15,子育て関連マスタ!$I$21:$M$22,4,FALSE),0),
AND(U462&gt;=16,U462&lt;=18),IFERROR(VLOOKUP(入力項目!$S$16,子育て関連マスタ!$I$26:$M$28,4,FALSE),0),
AND(U462&gt;=19,U462&lt;=20,入力項目!$S$16="高専"),IFERROR(VLOOKUP(入力項目!$S$16,子育て関連マスタ!$I$26:$M$28,4,FALSE),0),
AND(U462&gt;=19,U462&lt;=20,入力項目!$S$16&lt;&gt;"高専"),IFERROR(VLOOKUP(入力項目!$S$17,子育て関連マスタ!$I$32:$M$37,4,FALSE),0),
AND(U462&gt;=21,U462&lt;=22,入力項目!$S$16="高専"),IFERROR(VLOOKUP(入力項目!$S$17,子育て関連マスタ!$I$32:$M$34,4,FALSE),0),
AND(U462&gt;=21,U462&lt;=22,入力項目!$S$16&lt;&gt;"高専"),IFERROR(VLOOKUP(入力項目!$S$17,子育て関連マスタ!$I$32:$M$34,4,FALSE),0),
U462&gt;=23,0
) +
IF($D462=4,
  IFERROR(_xlfn.IFS(
  U462&lt;=入力項目!$S$11,0,
  AND(U462=入力項目!$S$11),IFERROR(VLOOKUP(入力項目!$S$12,子育て関連マスタ!$I$4:$M$5,2,FALSE),0),
  AND(U462=4),IFERROR(VLOOKUP(入力項目!$S$13,子育て関連マスタ!$I$9:$M$12,2,FALSE),0),
  AND(U462=7),IFERROR(VLOOKUP(入力項目!$S$14,子育て関連マスタ!$I$16:$M$17,2,FALSE),0),
  AND(U462=13),IFERROR(VLOOKUP(入力項目!$S$15,子育て関連マスタ!$I$21:$M$22,2,FALSE),0),
  AND(U462=16),IFERROR(VLOOKUP(入力項目!$S$16,子育て関連マスタ!$I$26:$M$28,2,FALSE),0),
  AND(U462=19,入力項目!$S$16&lt;&gt;"高専"),IFERROR(VLOOKUP(入力項目!$S$17,子育て関連マスタ!$I$32:$M$37,2,FALSE),0),
  AND(U462=21,入力項目!$S$16="高専"),IFERROR(VLOOKUP(入力項目!$S$17,子育て関連マスタ!$I$32:$M$37,2,FALSE),0),
  U462&gt;=22,0
  ),0),0
) +
IF(AND(U462&gt;=1,U462&lt;=15),IF($D462=入力項目!$S$8,入力項目!$S$3,0),0) +
IF(AND(U462&gt;=1,U462&lt;=15),IF($D462=5,入力項目!$S$4,0),0) +
IF(AND(U462&gt;=1,U462&lt;=15),IF($D462=12,入力項目!$S$5,0),0) +
IF(AND(入力項目!$S$7=$A462,入力項目!$S$8=$D462),子育て関連マスタ!$C$14,0) +
IFERROR(IF(AND(YEAR(EDATE(DATE(入力項目!$S$7,入力項目!$S$8,1),1))=$A462,MONTH(EDATE(DATE(入力項目!$S$7,入力項目!$S$8,1),1))=$D462),子育て関連マスタ!$C$15,0),0) +
IF(AND(OR(U462=3,U462=5,U462=7),$D462=11),子育て関連マスタ!$C$17,0) +
IF(AND(U462=20,$D462=1),子育て関連マスタ!$C$18,0) +
IF(AND(U462=20,$D462=1),
IFERROR(_xlfn.IFS(
入力項目!$S$10="男",子育て関連マスタ!$C$18,
入力項目!$S$10="女",子育て関連マスタ!$C$19
),0),0
) +
IF(AND(U462&gt;=入力項目!$S$18,U462&lt;=入力項目!$S$19),入力項目!$S$20,0) +
IF(AND(U462&gt;=入力項目!$S$21,U462&lt;=入力項目!$S$22),入力項目!$S$23,0) +
IF(AND(U462&gt;=入力項目!$S$24,U462&lt;=入力項目!$S$25),入力項目!$S$26,0)
)</f>
        <v>0</v>
      </c>
      <c r="AJ462" s="10">
        <f ca="1">-VLOOKUP($D462,月別収支!$A$2:$H$13,7,FALSE)</f>
        <v>-20000</v>
      </c>
    </row>
    <row r="463" spans="1:36" x14ac:dyDescent="0.4">
      <c r="A463">
        <f t="shared" ca="1" si="122"/>
        <v>2063</v>
      </c>
      <c r="B463">
        <f t="shared" ca="1" si="129"/>
        <v>2062</v>
      </c>
      <c r="C463">
        <f t="shared" ca="1" si="130"/>
        <v>39</v>
      </c>
      <c r="D463">
        <f t="shared" ca="1" si="123"/>
        <v>1</v>
      </c>
      <c r="E463" t="str">
        <f t="shared" ca="1" si="124"/>
        <v>2063年1月</v>
      </c>
      <c r="F463">
        <f ca="1">IF(OR(入力項目!$N$5&lt;$A463,AND(入力項目!$N$5=$A463,入力項目!$N$6&lt;$D463)),IF(F462=0,1,IF(G463=12,F462+1,F462)),0)</f>
        <v>38</v>
      </c>
      <c r="G463">
        <f ca="1">IF(OR(入力項目!$N$5&lt;$A463,AND(入力項目!$N$5=$A463,入力項目!$N$6&lt;$D463)),IF(G462=12,1,G462+1),0)</f>
        <v>3</v>
      </c>
      <c r="H463" t="str">
        <f t="shared" ca="1" si="125"/>
        <v>38_3</v>
      </c>
      <c r="I463">
        <f ca="1">IF(
  IFERROR(AND($C463&gt;0,MOD($C463,入力項目!$N$22)=0,$D463=入力項目!$N$23), FALSE),
  1,
  IF(
    AND(I462&gt;0,J462=12),
    IF(I462=入力項目!$N$28, 0, I462+1),
    I462
  )
)</f>
        <v>0</v>
      </c>
      <c r="J463">
        <f ca="1">IF($D463=入力項目!$N$23,1,IFERROR(J462+1,1))</f>
        <v>8</v>
      </c>
      <c r="K463" t="str">
        <f t="shared" ca="1" si="126"/>
        <v>0_8</v>
      </c>
      <c r="L463">
        <f ca="1">L462+IF(入力項目!$D$4=$D463,1,0)</f>
        <v>67</v>
      </c>
      <c r="M463" t="str">
        <f t="shared" ca="1" si="127"/>
        <v>67歳</v>
      </c>
      <c r="N463">
        <f t="shared" ca="1" si="131"/>
        <v>68</v>
      </c>
      <c r="O463" t="str">
        <f t="shared" ca="1" si="128"/>
        <v>68歳</v>
      </c>
      <c r="P463">
        <f t="shared" ca="1" si="132"/>
        <v>42</v>
      </c>
      <c r="Q463">
        <f t="shared" ca="1" si="133"/>
        <v>40</v>
      </c>
      <c r="R463">
        <f t="shared" ca="1" si="134"/>
        <v>2063</v>
      </c>
      <c r="S463">
        <f t="shared" ca="1" si="135"/>
        <v>2063</v>
      </c>
      <c r="T463">
        <f t="shared" ca="1" si="136"/>
        <v>2063</v>
      </c>
      <c r="U463">
        <f t="shared" ca="1" si="137"/>
        <v>2063</v>
      </c>
      <c r="V463" s="10">
        <f t="shared" ca="1" si="138"/>
        <v>60765925</v>
      </c>
      <c r="W463" s="10">
        <f ca="1">IF($L463&lt;その他マスタ!$B$1,VLOOKUP($D463,月別収支!$A$2:$H$13,2,FALSE),その他マスタ!$B$3)+IF(AND($L463=その他マスタ!$B$1,入力項目!$I$9="あり",$D463=入力項目!$D$4),その他マスタ!$B$2,0)</f>
        <v>150000</v>
      </c>
      <c r="X463" s="10">
        <f ca="1">-IF(入力項目!$K$5=TRUE,
IF($F463+$G463&lt;3,VLOOKUP($D463,月別収支!$A$2:$H$13,8,FALSE),0)+IFERROR(VLOOKUP($H463,住宅ローン計算!C:P,13,FALSE),0)+IF($F463&gt;1,IF(OR($G463=3,$G463=6,$G463=9,$G463=12),ROUNDUP(入力項目!$N$18/4,0),0),0),
VLOOKUP($D463,月別収支!$A$2:$H$13,8,FALSE))</f>
        <v>-37500</v>
      </c>
      <c r="Y463" s="10">
        <f ca="1">-VLOOKUP($D463,月別収支!$A$2:$H$13,3,FALSE)</f>
        <v>-75000</v>
      </c>
      <c r="Z463" s="10">
        <f ca="1">-VLOOKUP($D463,月別収支!$A$2:$H$13,4,FALSE)</f>
        <v>-27000</v>
      </c>
      <c r="AA463" s="10">
        <f ca="1">-VLOOKUP($D463,月別収支!$A$2:$H$13,6,FALSE)</f>
        <v>-10000</v>
      </c>
      <c r="AB463" s="10">
        <f ca="1">-(
VLOOKUP($D463,月別収支!$A$2:$H$13,5,FALSE)+IF(AND(入力項目!$I$27&lt;=$A463,ISEVEN($A463-入力項目!$I$27),入力項目!$I$28=$D463),入力項目!$I$26,0)
+IF(入力項目!$K$26=TRUE,
IFERROR(VLOOKUP($K463,マイカーローン計算!C:P,13,FALSE),0),
IFERROR(
  IF(AND($C463&gt;0,MOD($C463,入力項目!$N$22)=0,$D463=入力項目!$N$23),入力項目!$N$24,0),
 0
)
)
)</f>
        <v>-20000</v>
      </c>
      <c r="AC463" s="10">
        <f ca="1">-IF($A463&lt;入力項目!$N$33,入力項目!$N$35,IF(AND($A463=入力項目!$N$33,$D463&lt;=入力項目!$N$34),入力項目!$N$35,0))</f>
        <v>0</v>
      </c>
      <c r="AD463">
        <f ca="1">-(
_xlfn.IFS(
P463&lt;=入力項目!$S$11,0,
AND(P463&gt;=入力項目!$S$11+1,P463&lt;=3),IFERROR(VLOOKUP(入力項目!$S$12,子育て関連マスタ!$I$4:$M$5,4,FALSE),0),
AND(P463&gt;=4,P463&lt;=6),IFERROR(VLOOKUP(入力項目!$S$13,子育て関連マスタ!$I$9:$M$12,4,FALSE),0),
AND(P463&gt;=7,P463&lt;=12),IFERROR(VLOOKUP(入力項目!$S$14,子育て関連マスタ!$I$16:$M$17,4,FALSE),0),
AND(P463&gt;=13,P463&lt;=15),IFERROR(VLOOKUP(入力項目!$S$15,子育て関連マスタ!$I$21:$M$22,4,FALSE),0),
AND(P463&gt;=16,P463&lt;=18),IFERROR(VLOOKUP(入力項目!$S$16,子育て関連マスタ!$I$26:$M$28,4,FALSE),0),
AND(P463&gt;=19,P463&lt;=20,入力項目!$S$16="高専"),IFERROR(VLOOKUP(入力項目!$S$16,子育て関連マスタ!$I$26:$M$28,4,FALSE),0),
AND(P463&gt;=19,P463&lt;=20,入力項目!$S$16&lt;&gt;"高専"),IFERROR(VLOOKUP(入力項目!$S$17,子育て関連マスタ!$I$32:$M$37,4,FALSE),0),
AND(P463&gt;=21,P463&lt;=22,入力項目!$S$16="高専"),IFERROR(VLOOKUP(入力項目!$S$17,子育て関連マスタ!$I$32:$M$34,4,FALSE),0),
AND(P463&gt;=21,P463&lt;=22,入力項目!$S$16&lt;&gt;"高専"),IFERROR(VLOOKUP(入力項目!$S$17,子育て関連マスタ!$I$32:$M$34,4,FALSE),0),
P463&gt;=23,0
) +
IF($D463=4,
  IFERROR(_xlfn.IFS(
  P463&lt;=入力項目!$S$11,0,
  AND(P463=入力項目!$S$11),IFERROR(VLOOKUP(入力項目!$S$12,子育て関連マスタ!$I$4:$M$5,2,FALSE),0),
  AND(P463=4),IFERROR(VLOOKUP(入力項目!$S$13,子育て関連マスタ!$I$9:$M$12,2,FALSE),0),
  AND(P463=7),IFERROR(VLOOKUP(入力項目!$S$14,子育て関連マスタ!$I$16:$M$17,2,FALSE),0),
  AND(P463=13),IFERROR(VLOOKUP(入力項目!$S$15,子育て関連マスタ!$I$21:$M$22,2,FALSE),0),
  AND(P463=16),IFERROR(VLOOKUP(入力項目!$S$16,子育て関連マスタ!$I$26:$M$28,2,FALSE),0),
  AND(P463=19,入力項目!$S$16&lt;&gt;"高専"),IFERROR(VLOOKUP(入力項目!$S$17,子育て関連マスタ!$I$32:$M$37,2,FALSE),0),
  AND(P463=21,入力項目!$S$16="高専"),IFERROR(VLOOKUP(入力項目!$S$17,子育て関連マスタ!$I$32:$M$37,2,FALSE),0),
  P463&gt;=22,0
  ),0),0
) +
IF(AND(P463&gt;=1,P463&lt;=15),IF($D463=入力項目!$S$8,入力項目!$S$3,0),0) +
IF(AND(P463&gt;=1,P463&lt;=15),IF($D463=5,入力項目!$S$4,0),0) +
IF(AND(P463&gt;=1,P463&lt;=15),IF($D463=12,入力項目!$S$5,0),0) +
IF(AND(入力項目!$S$7=$A463,入力項目!$S$8=$D463),子育て関連マスタ!$C$14,0) +
IFERROR(IF(AND(YEAR(EDATE(DATE(入力項目!$S$7,入力項目!$S$8,1),1))=$A463,MONTH(EDATE(DATE(入力項目!$S$7,入力項目!$S$8,1),1))=$D463),子育て関連マスタ!$C$15,0),0) +
IF(AND(OR(P463=3,P463=5,P463=7),$D463=11),子育て関連マスタ!$C$17,0) +
IF(AND(P463=20,$D463=1),子育て関連マスタ!$C$18,0) +
IF(AND(P463=20,$D463=1),
IFERROR(_xlfn.IFS(
入力項目!$S$10="男",子育て関連マスタ!$C$18,
入力項目!$S$10="女",子育て関連マスタ!$C$19
),0),0
) +
IF(AND(P463&gt;=入力項目!$S$18,P463&lt;=入力項目!$S$19),入力項目!$S$20,0) +
IF(AND(P463&gt;=入力項目!$S$21,P463&lt;=入力項目!$S$22),入力項目!$S$23,0) +
IF(AND(P463&gt;=入力項目!$S$24,P463&lt;=入力項目!$S$25),入力項目!$S$26,0)
)</f>
        <v>0</v>
      </c>
      <c r="AE463">
        <f ca="1">-(
_xlfn.IFS(
Q463&lt;=入力項目!$S$11,0,
AND(Q463&gt;=入力項目!$S$11+1,Q463&lt;=3),IFERROR(VLOOKUP(入力項目!$S$12,子育て関連マスタ!$I$4:$M$5,4,FALSE),0),
AND(Q463&gt;=4,Q463&lt;=6),IFERROR(VLOOKUP(入力項目!$S$13,子育て関連マスタ!$I$9:$M$12,4,FALSE),0),
AND(Q463&gt;=7,Q463&lt;=12),IFERROR(VLOOKUP(入力項目!$S$14,子育て関連マスタ!$I$16:$M$17,4,FALSE),0),
AND(Q463&gt;=13,Q463&lt;=15),IFERROR(VLOOKUP(入力項目!$S$15,子育て関連マスタ!$I$21:$M$22,4,FALSE),0),
AND(Q463&gt;=16,Q463&lt;=18),IFERROR(VLOOKUP(入力項目!$S$16,子育て関連マスタ!$I$26:$M$28,4,FALSE),0),
AND(Q463&gt;=19,Q463&lt;=20,入力項目!$S$16="高専"),IFERROR(VLOOKUP(入力項目!$S$16,子育て関連マスタ!$I$26:$M$28,4,FALSE),0),
AND(Q463&gt;=19,Q463&lt;=20,入力項目!$S$16&lt;&gt;"高専"),IFERROR(VLOOKUP(入力項目!$S$17,子育て関連マスタ!$I$32:$M$37,4,FALSE),0),
AND(Q463&gt;=21,Q463&lt;=22,入力項目!$S$16="高専"),IFERROR(VLOOKUP(入力項目!$S$17,子育て関連マスタ!$I$32:$M$34,4,FALSE),0),
AND(Q463&gt;=21,Q463&lt;=22,入力項目!$S$16&lt;&gt;"高専"),IFERROR(VLOOKUP(入力項目!$S$17,子育て関連マスタ!$I$32:$M$34,4,FALSE),0),
Q463&gt;=23,0
) +
IF($D463=4,
  IFERROR(_xlfn.IFS(
  Q463&lt;=入力項目!$S$11,0,
  AND(Q463=入力項目!$S$11),IFERROR(VLOOKUP(入力項目!$S$12,子育て関連マスタ!$I$4:$M$5,2,FALSE),0),
  AND(Q463=4),IFERROR(VLOOKUP(入力項目!$S$13,子育て関連マスタ!$I$9:$M$12,2,FALSE),0),
  AND(Q463=7),IFERROR(VLOOKUP(入力項目!$S$14,子育て関連マスタ!$I$16:$M$17,2,FALSE),0),
  AND(Q463=13),IFERROR(VLOOKUP(入力項目!$S$15,子育て関連マスタ!$I$21:$M$22,2,FALSE),0),
  AND(Q463=16),IFERROR(VLOOKUP(入力項目!$S$16,子育て関連マスタ!$I$26:$M$28,2,FALSE),0),
  AND(Q463=19,入力項目!$S$16&lt;&gt;"高専"),IFERROR(VLOOKUP(入力項目!$S$17,子育て関連マスタ!$I$32:$M$37,2,FALSE),0),
  AND(Q463=21,入力項目!$S$16="高専"),IFERROR(VLOOKUP(入力項目!$S$17,子育て関連マスタ!$I$32:$M$37,2,FALSE),0),
  Q463&gt;=22,0
  ),0),0
) +
IF(AND(Q463&gt;=1,Q463&lt;=15),IF($D463=入力項目!$S$8,入力項目!$S$3,0),0) +
IF(AND(Q463&gt;=1,Q463&lt;=15),IF($D463=5,入力項目!$S$4,0),0) +
IF(AND(Q463&gt;=1,Q463&lt;=15),IF($D463=12,入力項目!$S$5,0),0) +
IF(AND(入力項目!$S$7=$A463,入力項目!$S$8=$D463),子育て関連マスタ!$C$14,0) +
IFERROR(IF(AND(YEAR(EDATE(DATE(入力項目!$S$7,入力項目!$S$8,1),1))=$A463,MONTH(EDATE(DATE(入力項目!$S$7,入力項目!$S$8,1),1))=$D463),子育て関連マスタ!$C$15,0),0) +
IF(AND(OR(Q463=3,Q463=5,Q463=7),$D463=11),子育て関連マスタ!$C$17,0) +
IF(AND(Q463=20,$D463=1),子育て関連マスタ!$C$18,0) +
IF(AND(Q463=20,$D463=1),
IFERROR(_xlfn.IFS(
入力項目!$S$10="男",子育て関連マスタ!$C$18,
入力項目!$S$10="女",子育て関連マスタ!$C$19
),0),0
) +
IF(AND(Q463&gt;=入力項目!$S$18,Q463&lt;=入力項目!$S$19),入力項目!$S$20,0) +
IF(AND(Q463&gt;=入力項目!$S$21,Q463&lt;=入力項目!$S$22),入力項目!$S$23,0) +
IF(AND(Q463&gt;=入力項目!$S$24,Q463&lt;=入力項目!$S$25),入力項目!$S$26,0)
)</f>
        <v>0</v>
      </c>
      <c r="AF463">
        <f ca="1">-(
_xlfn.IFS(
R463&lt;=入力項目!$S$11,0,
AND(R463&gt;=入力項目!$S$11+1,R463&lt;=3),IFERROR(VLOOKUP(入力項目!$S$12,子育て関連マスタ!$I$4:$M$5,4,FALSE),0),
AND(R463&gt;=4,R463&lt;=6),IFERROR(VLOOKUP(入力項目!$S$13,子育て関連マスタ!$I$9:$M$12,4,FALSE),0),
AND(R463&gt;=7,R463&lt;=12),IFERROR(VLOOKUP(入力項目!$S$14,子育て関連マスタ!$I$16:$M$17,4,FALSE),0),
AND(R463&gt;=13,R463&lt;=15),IFERROR(VLOOKUP(入力項目!$S$15,子育て関連マスタ!$I$21:$M$22,4,FALSE),0),
AND(R463&gt;=16,R463&lt;=18),IFERROR(VLOOKUP(入力項目!$S$16,子育て関連マスタ!$I$26:$M$28,4,FALSE),0),
AND(R463&gt;=19,R463&lt;=20,入力項目!$S$16="高専"),IFERROR(VLOOKUP(入力項目!$S$16,子育て関連マスタ!$I$26:$M$28,4,FALSE),0),
AND(R463&gt;=19,R463&lt;=20,入力項目!$S$16&lt;&gt;"高専"),IFERROR(VLOOKUP(入力項目!$S$17,子育て関連マスタ!$I$32:$M$37,4,FALSE),0),
AND(R463&gt;=21,R463&lt;=22,入力項目!$S$16="高専"),IFERROR(VLOOKUP(入力項目!$S$17,子育て関連マスタ!$I$32:$M$34,4,FALSE),0),
AND(R463&gt;=21,R463&lt;=22,入力項目!$S$16&lt;&gt;"高専"),IFERROR(VLOOKUP(入力項目!$S$17,子育て関連マスタ!$I$32:$M$34,4,FALSE),0),
R463&gt;=23,0
) +
IF($D463=4,
  IFERROR(_xlfn.IFS(
  R463&lt;=入力項目!$S$11,0,
  AND(R463=入力項目!$S$11),IFERROR(VLOOKUP(入力項目!$S$12,子育て関連マスタ!$I$4:$M$5,2,FALSE),0),
  AND(R463=4),IFERROR(VLOOKUP(入力項目!$S$13,子育て関連マスタ!$I$9:$M$12,2,FALSE),0),
  AND(R463=7),IFERROR(VLOOKUP(入力項目!$S$14,子育て関連マスタ!$I$16:$M$17,2,FALSE),0),
  AND(R463=13),IFERROR(VLOOKUP(入力項目!$S$15,子育て関連マスタ!$I$21:$M$22,2,FALSE),0),
  AND(R463=16),IFERROR(VLOOKUP(入力項目!$S$16,子育て関連マスタ!$I$26:$M$28,2,FALSE),0),
  AND(R463=19,入力項目!$S$16&lt;&gt;"高専"),IFERROR(VLOOKUP(入力項目!$S$17,子育て関連マスタ!$I$32:$M$37,2,FALSE),0),
  AND(R463=21,入力項目!$S$16="高専"),IFERROR(VLOOKUP(入力項目!$S$17,子育て関連マスタ!$I$32:$M$37,2,FALSE),0),
  R463&gt;=22,0
  ),0),0
) +
IF(AND(R463&gt;=1,R463&lt;=15),IF($D463=入力項目!$S$8,入力項目!$S$3,0),0) +
IF(AND(R463&gt;=1,R463&lt;=15),IF($D463=5,入力項目!$S$4,0),0) +
IF(AND(R463&gt;=1,R463&lt;=15),IF($D463=12,入力項目!$S$5,0),0) +
IF(AND(入力項目!$S$7=$A463,入力項目!$S$8=$D463),子育て関連マスタ!$C$14,0) +
IFERROR(IF(AND(YEAR(EDATE(DATE(入力項目!$S$7,入力項目!$S$8,1),1))=$A463,MONTH(EDATE(DATE(入力項目!$S$7,入力項目!$S$8,1),1))=$D463),子育て関連マスタ!$C$15,0),0) +
IF(AND(OR(R463=3,R463=5,R463=7),$D463=11),子育て関連マスタ!$C$17,0) +
IF(AND(R463=20,$D463=1),子育て関連マスタ!$C$18,0) +
IF(AND(R463=20,$D463=1),
IFERROR(_xlfn.IFS(
入力項目!$S$10="男",子育て関連マスタ!$C$18,
入力項目!$S$10="女",子育て関連マスタ!$C$19
),0),0
) +
IF(AND(R463&gt;=入力項目!$S$18,R463&lt;=入力項目!$S$19),入力項目!$S$20,0) +
IF(AND(R463&gt;=入力項目!$S$21,R463&lt;=入力項目!$S$22),入力項目!$S$23,0) +
IF(AND(R463&gt;=入力項目!$S$24,R463&lt;=入力項目!$S$25),入力項目!$S$26,0)
)</f>
        <v>0</v>
      </c>
      <c r="AG463">
        <f ca="1">-(
_xlfn.IFS(
S463&lt;=入力項目!$S$11,0,
AND(S463&gt;=入力項目!$S$11+1,S463&lt;=3),IFERROR(VLOOKUP(入力項目!$S$12,子育て関連マスタ!$I$4:$M$5,4,FALSE),0),
AND(S463&gt;=4,S463&lt;=6),IFERROR(VLOOKUP(入力項目!$S$13,子育て関連マスタ!$I$9:$M$12,4,FALSE),0),
AND(S463&gt;=7,S463&lt;=12),IFERROR(VLOOKUP(入力項目!$S$14,子育て関連マスタ!$I$16:$M$17,4,FALSE),0),
AND(S463&gt;=13,S463&lt;=15),IFERROR(VLOOKUP(入力項目!$S$15,子育て関連マスタ!$I$21:$M$22,4,FALSE),0),
AND(S463&gt;=16,S463&lt;=18),IFERROR(VLOOKUP(入力項目!$S$16,子育て関連マスタ!$I$26:$M$28,4,FALSE),0),
AND(S463&gt;=19,S463&lt;=20,入力項目!$S$16="高専"),IFERROR(VLOOKUP(入力項目!$S$16,子育て関連マスタ!$I$26:$M$28,4,FALSE),0),
AND(S463&gt;=19,S463&lt;=20,入力項目!$S$16&lt;&gt;"高専"),IFERROR(VLOOKUP(入力項目!$S$17,子育て関連マスタ!$I$32:$M$37,4,FALSE),0),
AND(S463&gt;=21,S463&lt;=22,入力項目!$S$16="高専"),IFERROR(VLOOKUP(入力項目!$S$17,子育て関連マスタ!$I$32:$M$34,4,FALSE),0),
AND(S463&gt;=21,S463&lt;=22,入力項目!$S$16&lt;&gt;"高専"),IFERROR(VLOOKUP(入力項目!$S$17,子育て関連マスタ!$I$32:$M$34,4,FALSE),0),
S463&gt;=23,0
) +
IF($D463=4,
  IFERROR(_xlfn.IFS(
  S463&lt;=入力項目!$S$11,0,
  AND(S463=入力項目!$S$11),IFERROR(VLOOKUP(入力項目!$S$12,子育て関連マスタ!$I$4:$M$5,2,FALSE),0),
  AND(S463=4),IFERROR(VLOOKUP(入力項目!$S$13,子育て関連マスタ!$I$9:$M$12,2,FALSE),0),
  AND(S463=7),IFERROR(VLOOKUP(入力項目!$S$14,子育て関連マスタ!$I$16:$M$17,2,FALSE),0),
  AND(S463=13),IFERROR(VLOOKUP(入力項目!$S$15,子育て関連マスタ!$I$21:$M$22,2,FALSE),0),
  AND(S463=16),IFERROR(VLOOKUP(入力項目!$S$16,子育て関連マスタ!$I$26:$M$28,2,FALSE),0),
  AND(S463=19,入力項目!$S$16&lt;&gt;"高専"),IFERROR(VLOOKUP(入力項目!$S$17,子育て関連マスタ!$I$32:$M$37,2,FALSE),0),
  AND(S463=21,入力項目!$S$16="高専"),IFERROR(VLOOKUP(入力項目!$S$17,子育て関連マスタ!$I$32:$M$37,2,FALSE),0),
  S463&gt;=22,0
  ),0),0
) +
IF(AND(S463&gt;=1,S463&lt;=15),IF($D463=入力項目!$S$8,入力項目!$S$3,0),0) +
IF(AND(S463&gt;=1,S463&lt;=15),IF($D463=5,入力項目!$S$4,0),0) +
IF(AND(S463&gt;=1,S463&lt;=15),IF($D463=12,入力項目!$S$5,0),0) +
IF(AND(入力項目!$S$7=$A463,入力項目!$S$8=$D463),子育て関連マスタ!$C$14,0) +
IFERROR(IF(AND(YEAR(EDATE(DATE(入力項目!$S$7,入力項目!$S$8,1),1))=$A463,MONTH(EDATE(DATE(入力項目!$S$7,入力項目!$S$8,1),1))=$D463),子育て関連マスタ!$C$15,0),0) +
IF(AND(OR(S463=3,S463=5,S463=7),$D463=11),子育て関連マスタ!$C$17,0) +
IF(AND(S463=20,$D463=1),子育て関連マスタ!$C$18,0) +
IF(AND(S463=20,$D463=1),
IFERROR(_xlfn.IFS(
入力項目!$S$10="男",子育て関連マスタ!$C$18,
入力項目!$S$10="女",子育て関連マスタ!$C$19
),0),0
) +
IF(AND(S463&gt;=入力項目!$S$18,S463&lt;=入力項目!$S$19),入力項目!$S$20,0) +
IF(AND(S463&gt;=入力項目!$S$21,S463&lt;=入力項目!$S$22),入力項目!$S$23,0) +
IF(AND(S463&gt;=入力項目!$S$24,S463&lt;=入力項目!$S$25),入力項目!$S$26,0)
)</f>
        <v>0</v>
      </c>
      <c r="AH463">
        <f ca="1">-(
_xlfn.IFS(
T463&lt;=入力項目!$S$11,0,
AND(T463&gt;=入力項目!$S$11+1,T463&lt;=3),IFERROR(VLOOKUP(入力項目!$S$12,子育て関連マスタ!$I$4:$M$5,4,FALSE),0),
AND(T463&gt;=4,T463&lt;=6),IFERROR(VLOOKUP(入力項目!$S$13,子育て関連マスタ!$I$9:$M$12,4,FALSE),0),
AND(T463&gt;=7,T463&lt;=12),IFERROR(VLOOKUP(入力項目!$S$14,子育て関連マスタ!$I$16:$M$17,4,FALSE),0),
AND(T463&gt;=13,T463&lt;=15),IFERROR(VLOOKUP(入力項目!$S$15,子育て関連マスタ!$I$21:$M$22,4,FALSE),0),
AND(T463&gt;=16,T463&lt;=18),IFERROR(VLOOKUP(入力項目!$S$16,子育て関連マスタ!$I$26:$M$28,4,FALSE),0),
AND(T463&gt;=19,T463&lt;=20,入力項目!$S$16="高専"),IFERROR(VLOOKUP(入力項目!$S$16,子育て関連マスタ!$I$26:$M$28,4,FALSE),0),
AND(T463&gt;=19,T463&lt;=20,入力項目!$S$16&lt;&gt;"高専"),IFERROR(VLOOKUP(入力項目!$S$17,子育て関連マスタ!$I$32:$M$37,4,FALSE),0),
AND(T463&gt;=21,T463&lt;=22,入力項目!$S$16="高専"),IFERROR(VLOOKUP(入力項目!$S$17,子育て関連マスタ!$I$32:$M$34,4,FALSE),0),
AND(T463&gt;=21,T463&lt;=22,入力項目!$S$16&lt;&gt;"高専"),IFERROR(VLOOKUP(入力項目!$S$17,子育て関連マスタ!$I$32:$M$34,4,FALSE),0),
T463&gt;=23,0
) +
IF($D463=4,
  IFERROR(_xlfn.IFS(
  T463&lt;=入力項目!$S$11,0,
  AND(T463=入力項目!$S$11),IFERROR(VLOOKUP(入力項目!$S$12,子育て関連マスタ!$I$4:$M$5,2,FALSE),0),
  AND(T463=4),IFERROR(VLOOKUP(入力項目!$S$13,子育て関連マスタ!$I$9:$M$12,2,FALSE),0),
  AND(T463=7),IFERROR(VLOOKUP(入力項目!$S$14,子育て関連マスタ!$I$16:$M$17,2,FALSE),0),
  AND(T463=13),IFERROR(VLOOKUP(入力項目!$S$15,子育て関連マスタ!$I$21:$M$22,2,FALSE),0),
  AND(T463=16),IFERROR(VLOOKUP(入力項目!$S$16,子育て関連マスタ!$I$26:$M$28,2,FALSE),0),
  AND(T463=19,入力項目!$S$16&lt;&gt;"高専"),IFERROR(VLOOKUP(入力項目!$S$17,子育て関連マスタ!$I$32:$M$37,2,FALSE),0),
  AND(T463=21,入力項目!$S$16="高専"),IFERROR(VLOOKUP(入力項目!$S$17,子育て関連マスタ!$I$32:$M$37,2,FALSE),0),
  T463&gt;=22,0
  ),0),0
) +
IF(AND(T463&gt;=1,T463&lt;=15),IF($D463=入力項目!$S$8,入力項目!$S$3,0),0) +
IF(AND(T463&gt;=1,T463&lt;=15),IF($D463=5,入力項目!$S$4,0),0) +
IF(AND(T463&gt;=1,T463&lt;=15),IF($D463=12,入力項目!$S$5,0),0) +
IF(AND(入力項目!$S$7=$A463,入力項目!$S$8=$D463),子育て関連マスタ!$C$14,0) +
IFERROR(IF(AND(YEAR(EDATE(DATE(入力項目!$S$7,入力項目!$S$8,1),1))=$A463,MONTH(EDATE(DATE(入力項目!$S$7,入力項目!$S$8,1),1))=$D463),子育て関連マスタ!$C$15,0),0) +
IF(AND(OR(T463=3,T463=5,T463=7),$D463=11),子育て関連マスタ!$C$17,0) +
IF(AND(T463=20,$D463=1),子育て関連マスタ!$C$18,0) +
IF(AND(T463=20,$D463=1),
IFERROR(_xlfn.IFS(
入力項目!$S$10="男",子育て関連マスタ!$C$18,
入力項目!$S$10="女",子育て関連マスタ!$C$19
),0),0
) +
IF(AND(T463&gt;=入力項目!$S$18,T463&lt;=入力項目!$S$19),入力項目!$S$20,0) +
IF(AND(T463&gt;=入力項目!$S$21,T463&lt;=入力項目!$S$22),入力項目!$S$23,0) +
IF(AND(T463&gt;=入力項目!$S$24,T463&lt;=入力項目!$S$25),入力項目!$S$26,0)
)</f>
        <v>0</v>
      </c>
      <c r="AI463">
        <f ca="1">-(
_xlfn.IFS(
U463&lt;=入力項目!$S$11,0,
AND(U463&gt;=入力項目!$S$11+1,U463&lt;=3),IFERROR(VLOOKUP(入力項目!$S$12,子育て関連マスタ!$I$4:$M$5,4,FALSE),0),
AND(U463&gt;=4,U463&lt;=6),IFERROR(VLOOKUP(入力項目!$S$13,子育て関連マスタ!$I$9:$M$12,4,FALSE),0),
AND(U463&gt;=7,U463&lt;=12),IFERROR(VLOOKUP(入力項目!$S$14,子育て関連マスタ!$I$16:$M$17,4,FALSE),0),
AND(U463&gt;=13,U463&lt;=15),IFERROR(VLOOKUP(入力項目!$S$15,子育て関連マスタ!$I$21:$M$22,4,FALSE),0),
AND(U463&gt;=16,U463&lt;=18),IFERROR(VLOOKUP(入力項目!$S$16,子育て関連マスタ!$I$26:$M$28,4,FALSE),0),
AND(U463&gt;=19,U463&lt;=20,入力項目!$S$16="高専"),IFERROR(VLOOKUP(入力項目!$S$16,子育て関連マスタ!$I$26:$M$28,4,FALSE),0),
AND(U463&gt;=19,U463&lt;=20,入力項目!$S$16&lt;&gt;"高専"),IFERROR(VLOOKUP(入力項目!$S$17,子育て関連マスタ!$I$32:$M$37,4,FALSE),0),
AND(U463&gt;=21,U463&lt;=22,入力項目!$S$16="高専"),IFERROR(VLOOKUP(入力項目!$S$17,子育て関連マスタ!$I$32:$M$34,4,FALSE),0),
AND(U463&gt;=21,U463&lt;=22,入力項目!$S$16&lt;&gt;"高専"),IFERROR(VLOOKUP(入力項目!$S$17,子育て関連マスタ!$I$32:$M$34,4,FALSE),0),
U463&gt;=23,0
) +
IF($D463=4,
  IFERROR(_xlfn.IFS(
  U463&lt;=入力項目!$S$11,0,
  AND(U463=入力項目!$S$11),IFERROR(VLOOKUP(入力項目!$S$12,子育て関連マスタ!$I$4:$M$5,2,FALSE),0),
  AND(U463=4),IFERROR(VLOOKUP(入力項目!$S$13,子育て関連マスタ!$I$9:$M$12,2,FALSE),0),
  AND(U463=7),IFERROR(VLOOKUP(入力項目!$S$14,子育て関連マスタ!$I$16:$M$17,2,FALSE),0),
  AND(U463=13),IFERROR(VLOOKUP(入力項目!$S$15,子育て関連マスタ!$I$21:$M$22,2,FALSE),0),
  AND(U463=16),IFERROR(VLOOKUP(入力項目!$S$16,子育て関連マスタ!$I$26:$M$28,2,FALSE),0),
  AND(U463=19,入力項目!$S$16&lt;&gt;"高専"),IFERROR(VLOOKUP(入力項目!$S$17,子育て関連マスタ!$I$32:$M$37,2,FALSE),0),
  AND(U463=21,入力項目!$S$16="高専"),IFERROR(VLOOKUP(入力項目!$S$17,子育て関連マスタ!$I$32:$M$37,2,FALSE),0),
  U463&gt;=22,0
  ),0),0
) +
IF(AND(U463&gt;=1,U463&lt;=15),IF($D463=入力項目!$S$8,入力項目!$S$3,0),0) +
IF(AND(U463&gt;=1,U463&lt;=15),IF($D463=5,入力項目!$S$4,0),0) +
IF(AND(U463&gt;=1,U463&lt;=15),IF($D463=12,入力項目!$S$5,0),0) +
IF(AND(入力項目!$S$7=$A463,入力項目!$S$8=$D463),子育て関連マスタ!$C$14,0) +
IFERROR(IF(AND(YEAR(EDATE(DATE(入力項目!$S$7,入力項目!$S$8,1),1))=$A463,MONTH(EDATE(DATE(入力項目!$S$7,入力項目!$S$8,1),1))=$D463),子育て関連マスタ!$C$15,0),0) +
IF(AND(OR(U463=3,U463=5,U463=7),$D463=11),子育て関連マスタ!$C$17,0) +
IF(AND(U463=20,$D463=1),子育て関連マスタ!$C$18,0) +
IF(AND(U463=20,$D463=1),
IFERROR(_xlfn.IFS(
入力項目!$S$10="男",子育て関連マスタ!$C$18,
入力項目!$S$10="女",子育て関連マスタ!$C$19
),0),0
) +
IF(AND(U463&gt;=入力項目!$S$18,U463&lt;=入力項目!$S$19),入力項目!$S$20,0) +
IF(AND(U463&gt;=入力項目!$S$21,U463&lt;=入力項目!$S$22),入力項目!$S$23,0) +
IF(AND(U463&gt;=入力項目!$S$24,U463&lt;=入力項目!$S$25),入力項目!$S$26,0)
)</f>
        <v>0</v>
      </c>
      <c r="AJ463" s="10">
        <f ca="1">-VLOOKUP($D463,月別収支!$A$2:$H$13,7,FALSE)</f>
        <v>-20000</v>
      </c>
    </row>
    <row r="464" spans="1:36" x14ac:dyDescent="0.4">
      <c r="A464">
        <f t="shared" ca="1" si="122"/>
        <v>2063</v>
      </c>
      <c r="B464">
        <f t="shared" ca="1" si="129"/>
        <v>2062</v>
      </c>
      <c r="C464">
        <f t="shared" ca="1" si="130"/>
        <v>39</v>
      </c>
      <c r="D464">
        <f t="shared" ca="1" si="123"/>
        <v>2</v>
      </c>
      <c r="E464" t="str">
        <f t="shared" ca="1" si="124"/>
        <v>2063年2月</v>
      </c>
      <c r="F464">
        <f ca="1">IF(OR(入力項目!$N$5&lt;$A464,AND(入力項目!$N$5=$A464,入力項目!$N$6&lt;$D464)),IF(F463=0,1,IF(G464=12,F463+1,F463)),0)</f>
        <v>38</v>
      </c>
      <c r="G464">
        <f ca="1">IF(OR(入力項目!$N$5&lt;$A464,AND(入力項目!$N$5=$A464,入力項目!$N$6&lt;$D464)),IF(G463=12,1,G463+1),0)</f>
        <v>4</v>
      </c>
      <c r="H464" t="str">
        <f t="shared" ca="1" si="125"/>
        <v>38_4</v>
      </c>
      <c r="I464">
        <f ca="1">IF(
  IFERROR(AND($C464&gt;0,MOD($C464,入力項目!$N$22)=0,$D464=入力項目!$N$23), FALSE),
  1,
  IF(
    AND(I463&gt;0,J463=12),
    IF(I463=入力項目!$N$28, 0, I463+1),
    I463
  )
)</f>
        <v>0</v>
      </c>
      <c r="J464">
        <f ca="1">IF($D464=入力項目!$N$23,1,IFERROR(J463+1,1))</f>
        <v>9</v>
      </c>
      <c r="K464" t="str">
        <f t="shared" ca="1" si="126"/>
        <v>0_9</v>
      </c>
      <c r="L464">
        <f ca="1">L463+IF(入力項目!$D$4=$D464,1,0)</f>
        <v>67</v>
      </c>
      <c r="M464" t="str">
        <f t="shared" ca="1" si="127"/>
        <v>67歳</v>
      </c>
      <c r="N464">
        <f t="shared" ca="1" si="131"/>
        <v>68</v>
      </c>
      <c r="O464" t="str">
        <f t="shared" ca="1" si="128"/>
        <v>68歳</v>
      </c>
      <c r="P464">
        <f t="shared" ca="1" si="132"/>
        <v>42</v>
      </c>
      <c r="Q464">
        <f t="shared" ca="1" si="133"/>
        <v>40</v>
      </c>
      <c r="R464">
        <f t="shared" ca="1" si="134"/>
        <v>2063</v>
      </c>
      <c r="S464">
        <f t="shared" ca="1" si="135"/>
        <v>2063</v>
      </c>
      <c r="T464">
        <f t="shared" ca="1" si="136"/>
        <v>2063</v>
      </c>
      <c r="U464">
        <f t="shared" ca="1" si="137"/>
        <v>2063</v>
      </c>
      <c r="V464" s="10">
        <f t="shared" ca="1" si="138"/>
        <v>60763925</v>
      </c>
      <c r="W464" s="10">
        <f ca="1">IF($L464&lt;その他マスタ!$B$1,VLOOKUP($D464,月別収支!$A$2:$H$13,2,FALSE),その他マスタ!$B$3)+IF(AND($L464=その他マスタ!$B$1,入力項目!$I$9="あり",$D464=入力項目!$D$4),その他マスタ!$B$2,0)</f>
        <v>150000</v>
      </c>
      <c r="X464" s="10">
        <f ca="1">-IF(入力項目!$K$5=TRUE,
IF($F464+$G464&lt;3,VLOOKUP($D464,月別収支!$A$2:$H$13,8,FALSE),0)+IFERROR(VLOOKUP($H464,住宅ローン計算!C:P,13,FALSE),0)+IF($F464&gt;1,IF(OR($G464=3,$G464=6,$G464=9,$G464=12),ROUNDUP(入力項目!$N$18/4,0),0),0),
VLOOKUP($D464,月別収支!$A$2:$H$13,8,FALSE))</f>
        <v>0</v>
      </c>
      <c r="Y464" s="10">
        <f ca="1">-VLOOKUP($D464,月別収支!$A$2:$H$13,3,FALSE)</f>
        <v>-75000</v>
      </c>
      <c r="Z464" s="10">
        <f ca="1">-VLOOKUP($D464,月別収支!$A$2:$H$13,4,FALSE)</f>
        <v>-27000</v>
      </c>
      <c r="AA464" s="10">
        <f ca="1">-VLOOKUP($D464,月別収支!$A$2:$H$13,6,FALSE)</f>
        <v>-10000</v>
      </c>
      <c r="AB464" s="10">
        <f ca="1">-(
VLOOKUP($D464,月別収支!$A$2:$H$13,5,FALSE)+IF(AND(入力項目!$I$27&lt;=$A464,ISEVEN($A464-入力項目!$I$27),入力項目!$I$28=$D464),入力項目!$I$26,0)
+IF(入力項目!$K$26=TRUE,
IFERROR(VLOOKUP($K464,マイカーローン計算!C:P,13,FALSE),0),
IFERROR(
  IF(AND($C464&gt;0,MOD($C464,入力項目!$N$22)=0,$D464=入力項目!$N$23),入力項目!$N$24,0),
 0
)
)
)</f>
        <v>-20000</v>
      </c>
      <c r="AC464" s="10">
        <f ca="1">-IF($A464&lt;入力項目!$N$33,入力項目!$N$35,IF(AND($A464=入力項目!$N$33,$D464&lt;=入力項目!$N$34),入力項目!$N$35,0))</f>
        <v>0</v>
      </c>
      <c r="AD464">
        <f ca="1">-(
_xlfn.IFS(
P464&lt;=入力項目!$S$11,0,
AND(P464&gt;=入力項目!$S$11+1,P464&lt;=3),IFERROR(VLOOKUP(入力項目!$S$12,子育て関連マスタ!$I$4:$M$5,4,FALSE),0),
AND(P464&gt;=4,P464&lt;=6),IFERROR(VLOOKUP(入力項目!$S$13,子育て関連マスタ!$I$9:$M$12,4,FALSE),0),
AND(P464&gt;=7,P464&lt;=12),IFERROR(VLOOKUP(入力項目!$S$14,子育て関連マスタ!$I$16:$M$17,4,FALSE),0),
AND(P464&gt;=13,P464&lt;=15),IFERROR(VLOOKUP(入力項目!$S$15,子育て関連マスタ!$I$21:$M$22,4,FALSE),0),
AND(P464&gt;=16,P464&lt;=18),IFERROR(VLOOKUP(入力項目!$S$16,子育て関連マスタ!$I$26:$M$28,4,FALSE),0),
AND(P464&gt;=19,P464&lt;=20,入力項目!$S$16="高専"),IFERROR(VLOOKUP(入力項目!$S$16,子育て関連マスタ!$I$26:$M$28,4,FALSE),0),
AND(P464&gt;=19,P464&lt;=20,入力項目!$S$16&lt;&gt;"高専"),IFERROR(VLOOKUP(入力項目!$S$17,子育て関連マスタ!$I$32:$M$37,4,FALSE),0),
AND(P464&gt;=21,P464&lt;=22,入力項目!$S$16="高専"),IFERROR(VLOOKUP(入力項目!$S$17,子育て関連マスタ!$I$32:$M$34,4,FALSE),0),
AND(P464&gt;=21,P464&lt;=22,入力項目!$S$16&lt;&gt;"高専"),IFERROR(VLOOKUP(入力項目!$S$17,子育て関連マスタ!$I$32:$M$34,4,FALSE),0),
P464&gt;=23,0
) +
IF($D464=4,
  IFERROR(_xlfn.IFS(
  P464&lt;=入力項目!$S$11,0,
  AND(P464=入力項目!$S$11),IFERROR(VLOOKUP(入力項目!$S$12,子育て関連マスタ!$I$4:$M$5,2,FALSE),0),
  AND(P464=4),IFERROR(VLOOKUP(入力項目!$S$13,子育て関連マスタ!$I$9:$M$12,2,FALSE),0),
  AND(P464=7),IFERROR(VLOOKUP(入力項目!$S$14,子育て関連マスタ!$I$16:$M$17,2,FALSE),0),
  AND(P464=13),IFERROR(VLOOKUP(入力項目!$S$15,子育て関連マスタ!$I$21:$M$22,2,FALSE),0),
  AND(P464=16),IFERROR(VLOOKUP(入力項目!$S$16,子育て関連マスタ!$I$26:$M$28,2,FALSE),0),
  AND(P464=19,入力項目!$S$16&lt;&gt;"高専"),IFERROR(VLOOKUP(入力項目!$S$17,子育て関連マスタ!$I$32:$M$37,2,FALSE),0),
  AND(P464=21,入力項目!$S$16="高専"),IFERROR(VLOOKUP(入力項目!$S$17,子育て関連マスタ!$I$32:$M$37,2,FALSE),0),
  P464&gt;=22,0
  ),0),0
) +
IF(AND(P464&gt;=1,P464&lt;=15),IF($D464=入力項目!$S$8,入力項目!$S$3,0),0) +
IF(AND(P464&gt;=1,P464&lt;=15),IF($D464=5,入力項目!$S$4,0),0) +
IF(AND(P464&gt;=1,P464&lt;=15),IF($D464=12,入力項目!$S$5,0),0) +
IF(AND(入力項目!$S$7=$A464,入力項目!$S$8=$D464),子育て関連マスタ!$C$14,0) +
IFERROR(IF(AND(YEAR(EDATE(DATE(入力項目!$S$7,入力項目!$S$8,1),1))=$A464,MONTH(EDATE(DATE(入力項目!$S$7,入力項目!$S$8,1),1))=$D464),子育て関連マスタ!$C$15,0),0) +
IF(AND(OR(P464=3,P464=5,P464=7),$D464=11),子育て関連マスタ!$C$17,0) +
IF(AND(P464=20,$D464=1),子育て関連マスタ!$C$18,0) +
IF(AND(P464=20,$D464=1),
IFERROR(_xlfn.IFS(
入力項目!$S$10="男",子育て関連マスタ!$C$18,
入力項目!$S$10="女",子育て関連マスタ!$C$19
),0),0
) +
IF(AND(P464&gt;=入力項目!$S$18,P464&lt;=入力項目!$S$19),入力項目!$S$20,0) +
IF(AND(P464&gt;=入力項目!$S$21,P464&lt;=入力項目!$S$22),入力項目!$S$23,0) +
IF(AND(P464&gt;=入力項目!$S$24,P464&lt;=入力項目!$S$25),入力項目!$S$26,0)
)</f>
        <v>0</v>
      </c>
      <c r="AE464">
        <f ca="1">-(
_xlfn.IFS(
Q464&lt;=入力項目!$S$11,0,
AND(Q464&gt;=入力項目!$S$11+1,Q464&lt;=3),IFERROR(VLOOKUP(入力項目!$S$12,子育て関連マスタ!$I$4:$M$5,4,FALSE),0),
AND(Q464&gt;=4,Q464&lt;=6),IFERROR(VLOOKUP(入力項目!$S$13,子育て関連マスタ!$I$9:$M$12,4,FALSE),0),
AND(Q464&gt;=7,Q464&lt;=12),IFERROR(VLOOKUP(入力項目!$S$14,子育て関連マスタ!$I$16:$M$17,4,FALSE),0),
AND(Q464&gt;=13,Q464&lt;=15),IFERROR(VLOOKUP(入力項目!$S$15,子育て関連マスタ!$I$21:$M$22,4,FALSE),0),
AND(Q464&gt;=16,Q464&lt;=18),IFERROR(VLOOKUP(入力項目!$S$16,子育て関連マスタ!$I$26:$M$28,4,FALSE),0),
AND(Q464&gt;=19,Q464&lt;=20,入力項目!$S$16="高専"),IFERROR(VLOOKUP(入力項目!$S$16,子育て関連マスタ!$I$26:$M$28,4,FALSE),0),
AND(Q464&gt;=19,Q464&lt;=20,入力項目!$S$16&lt;&gt;"高専"),IFERROR(VLOOKUP(入力項目!$S$17,子育て関連マスタ!$I$32:$M$37,4,FALSE),0),
AND(Q464&gt;=21,Q464&lt;=22,入力項目!$S$16="高専"),IFERROR(VLOOKUP(入力項目!$S$17,子育て関連マスタ!$I$32:$M$34,4,FALSE),0),
AND(Q464&gt;=21,Q464&lt;=22,入力項目!$S$16&lt;&gt;"高専"),IFERROR(VLOOKUP(入力項目!$S$17,子育て関連マスタ!$I$32:$M$34,4,FALSE),0),
Q464&gt;=23,0
) +
IF($D464=4,
  IFERROR(_xlfn.IFS(
  Q464&lt;=入力項目!$S$11,0,
  AND(Q464=入力項目!$S$11),IFERROR(VLOOKUP(入力項目!$S$12,子育て関連マスタ!$I$4:$M$5,2,FALSE),0),
  AND(Q464=4),IFERROR(VLOOKUP(入力項目!$S$13,子育て関連マスタ!$I$9:$M$12,2,FALSE),0),
  AND(Q464=7),IFERROR(VLOOKUP(入力項目!$S$14,子育て関連マスタ!$I$16:$M$17,2,FALSE),0),
  AND(Q464=13),IFERROR(VLOOKUP(入力項目!$S$15,子育て関連マスタ!$I$21:$M$22,2,FALSE),0),
  AND(Q464=16),IFERROR(VLOOKUP(入力項目!$S$16,子育て関連マスタ!$I$26:$M$28,2,FALSE),0),
  AND(Q464=19,入力項目!$S$16&lt;&gt;"高専"),IFERROR(VLOOKUP(入力項目!$S$17,子育て関連マスタ!$I$32:$M$37,2,FALSE),0),
  AND(Q464=21,入力項目!$S$16="高専"),IFERROR(VLOOKUP(入力項目!$S$17,子育て関連マスタ!$I$32:$M$37,2,FALSE),0),
  Q464&gt;=22,0
  ),0),0
) +
IF(AND(Q464&gt;=1,Q464&lt;=15),IF($D464=入力項目!$S$8,入力項目!$S$3,0),0) +
IF(AND(Q464&gt;=1,Q464&lt;=15),IF($D464=5,入力項目!$S$4,0),0) +
IF(AND(Q464&gt;=1,Q464&lt;=15),IF($D464=12,入力項目!$S$5,0),0) +
IF(AND(入力項目!$S$7=$A464,入力項目!$S$8=$D464),子育て関連マスタ!$C$14,0) +
IFERROR(IF(AND(YEAR(EDATE(DATE(入力項目!$S$7,入力項目!$S$8,1),1))=$A464,MONTH(EDATE(DATE(入力項目!$S$7,入力項目!$S$8,1),1))=$D464),子育て関連マスタ!$C$15,0),0) +
IF(AND(OR(Q464=3,Q464=5,Q464=7),$D464=11),子育て関連マスタ!$C$17,0) +
IF(AND(Q464=20,$D464=1),子育て関連マスタ!$C$18,0) +
IF(AND(Q464=20,$D464=1),
IFERROR(_xlfn.IFS(
入力項目!$S$10="男",子育て関連マスタ!$C$18,
入力項目!$S$10="女",子育て関連マスタ!$C$19
),0),0
) +
IF(AND(Q464&gt;=入力項目!$S$18,Q464&lt;=入力項目!$S$19),入力項目!$S$20,0) +
IF(AND(Q464&gt;=入力項目!$S$21,Q464&lt;=入力項目!$S$22),入力項目!$S$23,0) +
IF(AND(Q464&gt;=入力項目!$S$24,Q464&lt;=入力項目!$S$25),入力項目!$S$26,0)
)</f>
        <v>0</v>
      </c>
      <c r="AF464">
        <f ca="1">-(
_xlfn.IFS(
R464&lt;=入力項目!$S$11,0,
AND(R464&gt;=入力項目!$S$11+1,R464&lt;=3),IFERROR(VLOOKUP(入力項目!$S$12,子育て関連マスタ!$I$4:$M$5,4,FALSE),0),
AND(R464&gt;=4,R464&lt;=6),IFERROR(VLOOKUP(入力項目!$S$13,子育て関連マスタ!$I$9:$M$12,4,FALSE),0),
AND(R464&gt;=7,R464&lt;=12),IFERROR(VLOOKUP(入力項目!$S$14,子育て関連マスタ!$I$16:$M$17,4,FALSE),0),
AND(R464&gt;=13,R464&lt;=15),IFERROR(VLOOKUP(入力項目!$S$15,子育て関連マスタ!$I$21:$M$22,4,FALSE),0),
AND(R464&gt;=16,R464&lt;=18),IFERROR(VLOOKUP(入力項目!$S$16,子育て関連マスタ!$I$26:$M$28,4,FALSE),0),
AND(R464&gt;=19,R464&lt;=20,入力項目!$S$16="高専"),IFERROR(VLOOKUP(入力項目!$S$16,子育て関連マスタ!$I$26:$M$28,4,FALSE),0),
AND(R464&gt;=19,R464&lt;=20,入力項目!$S$16&lt;&gt;"高専"),IFERROR(VLOOKUP(入力項目!$S$17,子育て関連マスタ!$I$32:$M$37,4,FALSE),0),
AND(R464&gt;=21,R464&lt;=22,入力項目!$S$16="高専"),IFERROR(VLOOKUP(入力項目!$S$17,子育て関連マスタ!$I$32:$M$34,4,FALSE),0),
AND(R464&gt;=21,R464&lt;=22,入力項目!$S$16&lt;&gt;"高専"),IFERROR(VLOOKUP(入力項目!$S$17,子育て関連マスタ!$I$32:$M$34,4,FALSE),0),
R464&gt;=23,0
) +
IF($D464=4,
  IFERROR(_xlfn.IFS(
  R464&lt;=入力項目!$S$11,0,
  AND(R464=入力項目!$S$11),IFERROR(VLOOKUP(入力項目!$S$12,子育て関連マスタ!$I$4:$M$5,2,FALSE),0),
  AND(R464=4),IFERROR(VLOOKUP(入力項目!$S$13,子育て関連マスタ!$I$9:$M$12,2,FALSE),0),
  AND(R464=7),IFERROR(VLOOKUP(入力項目!$S$14,子育て関連マスタ!$I$16:$M$17,2,FALSE),0),
  AND(R464=13),IFERROR(VLOOKUP(入力項目!$S$15,子育て関連マスタ!$I$21:$M$22,2,FALSE),0),
  AND(R464=16),IFERROR(VLOOKUP(入力項目!$S$16,子育て関連マスタ!$I$26:$M$28,2,FALSE),0),
  AND(R464=19,入力項目!$S$16&lt;&gt;"高専"),IFERROR(VLOOKUP(入力項目!$S$17,子育て関連マスタ!$I$32:$M$37,2,FALSE),0),
  AND(R464=21,入力項目!$S$16="高専"),IFERROR(VLOOKUP(入力項目!$S$17,子育て関連マスタ!$I$32:$M$37,2,FALSE),0),
  R464&gt;=22,0
  ),0),0
) +
IF(AND(R464&gt;=1,R464&lt;=15),IF($D464=入力項目!$S$8,入力項目!$S$3,0),0) +
IF(AND(R464&gt;=1,R464&lt;=15),IF($D464=5,入力項目!$S$4,0),0) +
IF(AND(R464&gt;=1,R464&lt;=15),IF($D464=12,入力項目!$S$5,0),0) +
IF(AND(入力項目!$S$7=$A464,入力項目!$S$8=$D464),子育て関連マスタ!$C$14,0) +
IFERROR(IF(AND(YEAR(EDATE(DATE(入力項目!$S$7,入力項目!$S$8,1),1))=$A464,MONTH(EDATE(DATE(入力項目!$S$7,入力項目!$S$8,1),1))=$D464),子育て関連マスタ!$C$15,0),0) +
IF(AND(OR(R464=3,R464=5,R464=7),$D464=11),子育て関連マスタ!$C$17,0) +
IF(AND(R464=20,$D464=1),子育て関連マスタ!$C$18,0) +
IF(AND(R464=20,$D464=1),
IFERROR(_xlfn.IFS(
入力項目!$S$10="男",子育て関連マスタ!$C$18,
入力項目!$S$10="女",子育て関連マスタ!$C$19
),0),0
) +
IF(AND(R464&gt;=入力項目!$S$18,R464&lt;=入力項目!$S$19),入力項目!$S$20,0) +
IF(AND(R464&gt;=入力項目!$S$21,R464&lt;=入力項目!$S$22),入力項目!$S$23,0) +
IF(AND(R464&gt;=入力項目!$S$24,R464&lt;=入力項目!$S$25),入力項目!$S$26,0)
)</f>
        <v>0</v>
      </c>
      <c r="AG464">
        <f ca="1">-(
_xlfn.IFS(
S464&lt;=入力項目!$S$11,0,
AND(S464&gt;=入力項目!$S$11+1,S464&lt;=3),IFERROR(VLOOKUP(入力項目!$S$12,子育て関連マスタ!$I$4:$M$5,4,FALSE),0),
AND(S464&gt;=4,S464&lt;=6),IFERROR(VLOOKUP(入力項目!$S$13,子育て関連マスタ!$I$9:$M$12,4,FALSE),0),
AND(S464&gt;=7,S464&lt;=12),IFERROR(VLOOKUP(入力項目!$S$14,子育て関連マスタ!$I$16:$M$17,4,FALSE),0),
AND(S464&gt;=13,S464&lt;=15),IFERROR(VLOOKUP(入力項目!$S$15,子育て関連マスタ!$I$21:$M$22,4,FALSE),0),
AND(S464&gt;=16,S464&lt;=18),IFERROR(VLOOKUP(入力項目!$S$16,子育て関連マスタ!$I$26:$M$28,4,FALSE),0),
AND(S464&gt;=19,S464&lt;=20,入力項目!$S$16="高専"),IFERROR(VLOOKUP(入力項目!$S$16,子育て関連マスタ!$I$26:$M$28,4,FALSE),0),
AND(S464&gt;=19,S464&lt;=20,入力項目!$S$16&lt;&gt;"高専"),IFERROR(VLOOKUP(入力項目!$S$17,子育て関連マスタ!$I$32:$M$37,4,FALSE),0),
AND(S464&gt;=21,S464&lt;=22,入力項目!$S$16="高専"),IFERROR(VLOOKUP(入力項目!$S$17,子育て関連マスタ!$I$32:$M$34,4,FALSE),0),
AND(S464&gt;=21,S464&lt;=22,入力項目!$S$16&lt;&gt;"高専"),IFERROR(VLOOKUP(入力項目!$S$17,子育て関連マスタ!$I$32:$M$34,4,FALSE),0),
S464&gt;=23,0
) +
IF($D464=4,
  IFERROR(_xlfn.IFS(
  S464&lt;=入力項目!$S$11,0,
  AND(S464=入力項目!$S$11),IFERROR(VLOOKUP(入力項目!$S$12,子育て関連マスタ!$I$4:$M$5,2,FALSE),0),
  AND(S464=4),IFERROR(VLOOKUP(入力項目!$S$13,子育て関連マスタ!$I$9:$M$12,2,FALSE),0),
  AND(S464=7),IFERROR(VLOOKUP(入力項目!$S$14,子育て関連マスタ!$I$16:$M$17,2,FALSE),0),
  AND(S464=13),IFERROR(VLOOKUP(入力項目!$S$15,子育て関連マスタ!$I$21:$M$22,2,FALSE),0),
  AND(S464=16),IFERROR(VLOOKUP(入力項目!$S$16,子育て関連マスタ!$I$26:$M$28,2,FALSE),0),
  AND(S464=19,入力項目!$S$16&lt;&gt;"高専"),IFERROR(VLOOKUP(入力項目!$S$17,子育て関連マスタ!$I$32:$M$37,2,FALSE),0),
  AND(S464=21,入力項目!$S$16="高専"),IFERROR(VLOOKUP(入力項目!$S$17,子育て関連マスタ!$I$32:$M$37,2,FALSE),0),
  S464&gt;=22,0
  ),0),0
) +
IF(AND(S464&gt;=1,S464&lt;=15),IF($D464=入力項目!$S$8,入力項目!$S$3,0),0) +
IF(AND(S464&gt;=1,S464&lt;=15),IF($D464=5,入力項目!$S$4,0),0) +
IF(AND(S464&gt;=1,S464&lt;=15),IF($D464=12,入力項目!$S$5,0),0) +
IF(AND(入力項目!$S$7=$A464,入力項目!$S$8=$D464),子育て関連マスタ!$C$14,0) +
IFERROR(IF(AND(YEAR(EDATE(DATE(入力項目!$S$7,入力項目!$S$8,1),1))=$A464,MONTH(EDATE(DATE(入力項目!$S$7,入力項目!$S$8,1),1))=$D464),子育て関連マスタ!$C$15,0),0) +
IF(AND(OR(S464=3,S464=5,S464=7),$D464=11),子育て関連マスタ!$C$17,0) +
IF(AND(S464=20,$D464=1),子育て関連マスタ!$C$18,0) +
IF(AND(S464=20,$D464=1),
IFERROR(_xlfn.IFS(
入力項目!$S$10="男",子育て関連マスタ!$C$18,
入力項目!$S$10="女",子育て関連マスタ!$C$19
),0),0
) +
IF(AND(S464&gt;=入力項目!$S$18,S464&lt;=入力項目!$S$19),入力項目!$S$20,0) +
IF(AND(S464&gt;=入力項目!$S$21,S464&lt;=入力項目!$S$22),入力項目!$S$23,0) +
IF(AND(S464&gt;=入力項目!$S$24,S464&lt;=入力項目!$S$25),入力項目!$S$26,0)
)</f>
        <v>0</v>
      </c>
      <c r="AH464">
        <f ca="1">-(
_xlfn.IFS(
T464&lt;=入力項目!$S$11,0,
AND(T464&gt;=入力項目!$S$11+1,T464&lt;=3),IFERROR(VLOOKUP(入力項目!$S$12,子育て関連マスタ!$I$4:$M$5,4,FALSE),0),
AND(T464&gt;=4,T464&lt;=6),IFERROR(VLOOKUP(入力項目!$S$13,子育て関連マスタ!$I$9:$M$12,4,FALSE),0),
AND(T464&gt;=7,T464&lt;=12),IFERROR(VLOOKUP(入力項目!$S$14,子育て関連マスタ!$I$16:$M$17,4,FALSE),0),
AND(T464&gt;=13,T464&lt;=15),IFERROR(VLOOKUP(入力項目!$S$15,子育て関連マスタ!$I$21:$M$22,4,FALSE),0),
AND(T464&gt;=16,T464&lt;=18),IFERROR(VLOOKUP(入力項目!$S$16,子育て関連マスタ!$I$26:$M$28,4,FALSE),0),
AND(T464&gt;=19,T464&lt;=20,入力項目!$S$16="高専"),IFERROR(VLOOKUP(入力項目!$S$16,子育て関連マスタ!$I$26:$M$28,4,FALSE),0),
AND(T464&gt;=19,T464&lt;=20,入力項目!$S$16&lt;&gt;"高専"),IFERROR(VLOOKUP(入力項目!$S$17,子育て関連マスタ!$I$32:$M$37,4,FALSE),0),
AND(T464&gt;=21,T464&lt;=22,入力項目!$S$16="高専"),IFERROR(VLOOKUP(入力項目!$S$17,子育て関連マスタ!$I$32:$M$34,4,FALSE),0),
AND(T464&gt;=21,T464&lt;=22,入力項目!$S$16&lt;&gt;"高専"),IFERROR(VLOOKUP(入力項目!$S$17,子育て関連マスタ!$I$32:$M$34,4,FALSE),0),
T464&gt;=23,0
) +
IF($D464=4,
  IFERROR(_xlfn.IFS(
  T464&lt;=入力項目!$S$11,0,
  AND(T464=入力項目!$S$11),IFERROR(VLOOKUP(入力項目!$S$12,子育て関連マスタ!$I$4:$M$5,2,FALSE),0),
  AND(T464=4),IFERROR(VLOOKUP(入力項目!$S$13,子育て関連マスタ!$I$9:$M$12,2,FALSE),0),
  AND(T464=7),IFERROR(VLOOKUP(入力項目!$S$14,子育て関連マスタ!$I$16:$M$17,2,FALSE),0),
  AND(T464=13),IFERROR(VLOOKUP(入力項目!$S$15,子育て関連マスタ!$I$21:$M$22,2,FALSE),0),
  AND(T464=16),IFERROR(VLOOKUP(入力項目!$S$16,子育て関連マスタ!$I$26:$M$28,2,FALSE),0),
  AND(T464=19,入力項目!$S$16&lt;&gt;"高専"),IFERROR(VLOOKUP(入力項目!$S$17,子育て関連マスタ!$I$32:$M$37,2,FALSE),0),
  AND(T464=21,入力項目!$S$16="高専"),IFERROR(VLOOKUP(入力項目!$S$17,子育て関連マスタ!$I$32:$M$37,2,FALSE),0),
  T464&gt;=22,0
  ),0),0
) +
IF(AND(T464&gt;=1,T464&lt;=15),IF($D464=入力項目!$S$8,入力項目!$S$3,0),0) +
IF(AND(T464&gt;=1,T464&lt;=15),IF($D464=5,入力項目!$S$4,0),0) +
IF(AND(T464&gt;=1,T464&lt;=15),IF($D464=12,入力項目!$S$5,0),0) +
IF(AND(入力項目!$S$7=$A464,入力項目!$S$8=$D464),子育て関連マスタ!$C$14,0) +
IFERROR(IF(AND(YEAR(EDATE(DATE(入力項目!$S$7,入力項目!$S$8,1),1))=$A464,MONTH(EDATE(DATE(入力項目!$S$7,入力項目!$S$8,1),1))=$D464),子育て関連マスタ!$C$15,0),0) +
IF(AND(OR(T464=3,T464=5,T464=7),$D464=11),子育て関連マスタ!$C$17,0) +
IF(AND(T464=20,$D464=1),子育て関連マスタ!$C$18,0) +
IF(AND(T464=20,$D464=1),
IFERROR(_xlfn.IFS(
入力項目!$S$10="男",子育て関連マスタ!$C$18,
入力項目!$S$10="女",子育て関連マスタ!$C$19
),0),0
) +
IF(AND(T464&gt;=入力項目!$S$18,T464&lt;=入力項目!$S$19),入力項目!$S$20,0) +
IF(AND(T464&gt;=入力項目!$S$21,T464&lt;=入力項目!$S$22),入力項目!$S$23,0) +
IF(AND(T464&gt;=入力項目!$S$24,T464&lt;=入力項目!$S$25),入力項目!$S$26,0)
)</f>
        <v>0</v>
      </c>
      <c r="AI464">
        <f ca="1">-(
_xlfn.IFS(
U464&lt;=入力項目!$S$11,0,
AND(U464&gt;=入力項目!$S$11+1,U464&lt;=3),IFERROR(VLOOKUP(入力項目!$S$12,子育て関連マスタ!$I$4:$M$5,4,FALSE),0),
AND(U464&gt;=4,U464&lt;=6),IFERROR(VLOOKUP(入力項目!$S$13,子育て関連マスタ!$I$9:$M$12,4,FALSE),0),
AND(U464&gt;=7,U464&lt;=12),IFERROR(VLOOKUP(入力項目!$S$14,子育て関連マスタ!$I$16:$M$17,4,FALSE),0),
AND(U464&gt;=13,U464&lt;=15),IFERROR(VLOOKUP(入力項目!$S$15,子育て関連マスタ!$I$21:$M$22,4,FALSE),0),
AND(U464&gt;=16,U464&lt;=18),IFERROR(VLOOKUP(入力項目!$S$16,子育て関連マスタ!$I$26:$M$28,4,FALSE),0),
AND(U464&gt;=19,U464&lt;=20,入力項目!$S$16="高専"),IFERROR(VLOOKUP(入力項目!$S$16,子育て関連マスタ!$I$26:$M$28,4,FALSE),0),
AND(U464&gt;=19,U464&lt;=20,入力項目!$S$16&lt;&gt;"高専"),IFERROR(VLOOKUP(入力項目!$S$17,子育て関連マスタ!$I$32:$M$37,4,FALSE),0),
AND(U464&gt;=21,U464&lt;=22,入力項目!$S$16="高専"),IFERROR(VLOOKUP(入力項目!$S$17,子育て関連マスタ!$I$32:$M$34,4,FALSE),0),
AND(U464&gt;=21,U464&lt;=22,入力項目!$S$16&lt;&gt;"高専"),IFERROR(VLOOKUP(入力項目!$S$17,子育て関連マスタ!$I$32:$M$34,4,FALSE),0),
U464&gt;=23,0
) +
IF($D464=4,
  IFERROR(_xlfn.IFS(
  U464&lt;=入力項目!$S$11,0,
  AND(U464=入力項目!$S$11),IFERROR(VLOOKUP(入力項目!$S$12,子育て関連マスタ!$I$4:$M$5,2,FALSE),0),
  AND(U464=4),IFERROR(VLOOKUP(入力項目!$S$13,子育て関連マスタ!$I$9:$M$12,2,FALSE),0),
  AND(U464=7),IFERROR(VLOOKUP(入力項目!$S$14,子育て関連マスタ!$I$16:$M$17,2,FALSE),0),
  AND(U464=13),IFERROR(VLOOKUP(入力項目!$S$15,子育て関連マスタ!$I$21:$M$22,2,FALSE),0),
  AND(U464=16),IFERROR(VLOOKUP(入力項目!$S$16,子育て関連マスタ!$I$26:$M$28,2,FALSE),0),
  AND(U464=19,入力項目!$S$16&lt;&gt;"高専"),IFERROR(VLOOKUP(入力項目!$S$17,子育て関連マスタ!$I$32:$M$37,2,FALSE),0),
  AND(U464=21,入力項目!$S$16="高専"),IFERROR(VLOOKUP(入力項目!$S$17,子育て関連マスタ!$I$32:$M$37,2,FALSE),0),
  U464&gt;=22,0
  ),0),0
) +
IF(AND(U464&gt;=1,U464&lt;=15),IF($D464=入力項目!$S$8,入力項目!$S$3,0),0) +
IF(AND(U464&gt;=1,U464&lt;=15),IF($D464=5,入力項目!$S$4,0),0) +
IF(AND(U464&gt;=1,U464&lt;=15),IF($D464=12,入力項目!$S$5,0),0) +
IF(AND(入力項目!$S$7=$A464,入力項目!$S$8=$D464),子育て関連マスタ!$C$14,0) +
IFERROR(IF(AND(YEAR(EDATE(DATE(入力項目!$S$7,入力項目!$S$8,1),1))=$A464,MONTH(EDATE(DATE(入力項目!$S$7,入力項目!$S$8,1),1))=$D464),子育て関連マスタ!$C$15,0),0) +
IF(AND(OR(U464=3,U464=5,U464=7),$D464=11),子育て関連マスタ!$C$17,0) +
IF(AND(U464=20,$D464=1),子育て関連マスタ!$C$18,0) +
IF(AND(U464=20,$D464=1),
IFERROR(_xlfn.IFS(
入力項目!$S$10="男",子育て関連マスタ!$C$18,
入力項目!$S$10="女",子育て関連マスタ!$C$19
),0),0
) +
IF(AND(U464&gt;=入力項目!$S$18,U464&lt;=入力項目!$S$19),入力項目!$S$20,0) +
IF(AND(U464&gt;=入力項目!$S$21,U464&lt;=入力項目!$S$22),入力項目!$S$23,0) +
IF(AND(U464&gt;=入力項目!$S$24,U464&lt;=入力項目!$S$25),入力項目!$S$26,0)
)</f>
        <v>0</v>
      </c>
      <c r="AJ464" s="10">
        <f ca="1">-VLOOKUP($D464,月別収支!$A$2:$H$13,7,FALSE)</f>
        <v>-20000</v>
      </c>
    </row>
    <row r="465" spans="1:36" x14ac:dyDescent="0.4">
      <c r="A465">
        <f t="shared" ca="1" si="122"/>
        <v>2063</v>
      </c>
      <c r="B465">
        <f t="shared" ca="1" si="129"/>
        <v>2062</v>
      </c>
      <c r="C465">
        <f t="shared" ca="1" si="130"/>
        <v>39</v>
      </c>
      <c r="D465">
        <f t="shared" ca="1" si="123"/>
        <v>3</v>
      </c>
      <c r="E465" t="str">
        <f t="shared" ca="1" si="124"/>
        <v>2063年3月</v>
      </c>
      <c r="F465">
        <f ca="1">IF(OR(入力項目!$N$5&lt;$A465,AND(入力項目!$N$5=$A465,入力項目!$N$6&lt;$D465)),IF(F464=0,1,IF(G465=12,F464+1,F464)),0)</f>
        <v>38</v>
      </c>
      <c r="G465">
        <f ca="1">IF(OR(入力項目!$N$5&lt;$A465,AND(入力項目!$N$5=$A465,入力項目!$N$6&lt;$D465)),IF(G464=12,1,G464+1),0)</f>
        <v>5</v>
      </c>
      <c r="H465" t="str">
        <f t="shared" ca="1" si="125"/>
        <v>38_5</v>
      </c>
      <c r="I465">
        <f ca="1">IF(
  IFERROR(AND($C465&gt;0,MOD($C465,入力項目!$N$22)=0,$D465=入力項目!$N$23), FALSE),
  1,
  IF(
    AND(I464&gt;0,J464=12),
    IF(I464=入力項目!$N$28, 0, I464+1),
    I464
  )
)</f>
        <v>0</v>
      </c>
      <c r="J465">
        <f ca="1">IF($D465=入力項目!$N$23,1,IFERROR(J464+1,1))</f>
        <v>10</v>
      </c>
      <c r="K465" t="str">
        <f t="shared" ca="1" si="126"/>
        <v>0_10</v>
      </c>
      <c r="L465">
        <f ca="1">L464+IF(入力項目!$D$4=$D465,1,0)</f>
        <v>67</v>
      </c>
      <c r="M465" t="str">
        <f t="shared" ca="1" si="127"/>
        <v>67歳</v>
      </c>
      <c r="N465">
        <f t="shared" ca="1" si="131"/>
        <v>68</v>
      </c>
      <c r="O465" t="str">
        <f t="shared" ca="1" si="128"/>
        <v>68歳</v>
      </c>
      <c r="P465">
        <f t="shared" ca="1" si="132"/>
        <v>42</v>
      </c>
      <c r="Q465">
        <f t="shared" ca="1" si="133"/>
        <v>40</v>
      </c>
      <c r="R465">
        <f t="shared" ca="1" si="134"/>
        <v>2063</v>
      </c>
      <c r="S465">
        <f t="shared" ca="1" si="135"/>
        <v>2063</v>
      </c>
      <c r="T465">
        <f t="shared" ca="1" si="136"/>
        <v>2063</v>
      </c>
      <c r="U465">
        <f t="shared" ca="1" si="137"/>
        <v>2063</v>
      </c>
      <c r="V465" s="10">
        <f t="shared" ca="1" si="138"/>
        <v>60761925</v>
      </c>
      <c r="W465" s="10">
        <f ca="1">IF($L465&lt;その他マスタ!$B$1,VLOOKUP($D465,月別収支!$A$2:$H$13,2,FALSE),その他マスタ!$B$3)+IF(AND($L465=その他マスタ!$B$1,入力項目!$I$9="あり",$D465=入力項目!$D$4),その他マスタ!$B$2,0)</f>
        <v>150000</v>
      </c>
      <c r="X465" s="10">
        <f ca="1">-IF(入力項目!$K$5=TRUE,
IF($F465+$G465&lt;3,VLOOKUP($D465,月別収支!$A$2:$H$13,8,FALSE),0)+IFERROR(VLOOKUP($H465,住宅ローン計算!C:P,13,FALSE),0)+IF($F465&gt;1,IF(OR($G465=3,$G465=6,$G465=9,$G465=12),ROUNDUP(入力項目!$N$18/4,0),0),0),
VLOOKUP($D465,月別収支!$A$2:$H$13,8,FALSE))</f>
        <v>0</v>
      </c>
      <c r="Y465" s="10">
        <f ca="1">-VLOOKUP($D465,月別収支!$A$2:$H$13,3,FALSE)</f>
        <v>-75000</v>
      </c>
      <c r="Z465" s="10">
        <f ca="1">-VLOOKUP($D465,月別収支!$A$2:$H$13,4,FALSE)</f>
        <v>-27000</v>
      </c>
      <c r="AA465" s="10">
        <f ca="1">-VLOOKUP($D465,月別収支!$A$2:$H$13,6,FALSE)</f>
        <v>-10000</v>
      </c>
      <c r="AB465" s="10">
        <f ca="1">-(
VLOOKUP($D465,月別収支!$A$2:$H$13,5,FALSE)+IF(AND(入力項目!$I$27&lt;=$A465,ISEVEN($A465-入力項目!$I$27),入力項目!$I$28=$D465),入力項目!$I$26,0)
+IF(入力項目!$K$26=TRUE,
IFERROR(VLOOKUP($K465,マイカーローン計算!C:P,13,FALSE),0),
IFERROR(
  IF(AND($C465&gt;0,MOD($C465,入力項目!$N$22)=0,$D465=入力項目!$N$23),入力項目!$N$24,0),
 0
)
)
)</f>
        <v>-20000</v>
      </c>
      <c r="AC465" s="10">
        <f ca="1">-IF($A465&lt;入力項目!$N$33,入力項目!$N$35,IF(AND($A465=入力項目!$N$33,$D465&lt;=入力項目!$N$34),入力項目!$N$35,0))</f>
        <v>0</v>
      </c>
      <c r="AD465">
        <f ca="1">-(
_xlfn.IFS(
P465&lt;=入力項目!$S$11,0,
AND(P465&gt;=入力項目!$S$11+1,P465&lt;=3),IFERROR(VLOOKUP(入力項目!$S$12,子育て関連マスタ!$I$4:$M$5,4,FALSE),0),
AND(P465&gt;=4,P465&lt;=6),IFERROR(VLOOKUP(入力項目!$S$13,子育て関連マスタ!$I$9:$M$12,4,FALSE),0),
AND(P465&gt;=7,P465&lt;=12),IFERROR(VLOOKUP(入力項目!$S$14,子育て関連マスタ!$I$16:$M$17,4,FALSE),0),
AND(P465&gt;=13,P465&lt;=15),IFERROR(VLOOKUP(入力項目!$S$15,子育て関連マスタ!$I$21:$M$22,4,FALSE),0),
AND(P465&gt;=16,P465&lt;=18),IFERROR(VLOOKUP(入力項目!$S$16,子育て関連マスタ!$I$26:$M$28,4,FALSE),0),
AND(P465&gt;=19,P465&lt;=20,入力項目!$S$16="高専"),IFERROR(VLOOKUP(入力項目!$S$16,子育て関連マスタ!$I$26:$M$28,4,FALSE),0),
AND(P465&gt;=19,P465&lt;=20,入力項目!$S$16&lt;&gt;"高専"),IFERROR(VLOOKUP(入力項目!$S$17,子育て関連マスタ!$I$32:$M$37,4,FALSE),0),
AND(P465&gt;=21,P465&lt;=22,入力項目!$S$16="高専"),IFERROR(VLOOKUP(入力項目!$S$17,子育て関連マスタ!$I$32:$M$34,4,FALSE),0),
AND(P465&gt;=21,P465&lt;=22,入力項目!$S$16&lt;&gt;"高専"),IFERROR(VLOOKUP(入力項目!$S$17,子育て関連マスタ!$I$32:$M$34,4,FALSE),0),
P465&gt;=23,0
) +
IF($D465=4,
  IFERROR(_xlfn.IFS(
  P465&lt;=入力項目!$S$11,0,
  AND(P465=入力項目!$S$11),IFERROR(VLOOKUP(入力項目!$S$12,子育て関連マスタ!$I$4:$M$5,2,FALSE),0),
  AND(P465=4),IFERROR(VLOOKUP(入力項目!$S$13,子育て関連マスタ!$I$9:$M$12,2,FALSE),0),
  AND(P465=7),IFERROR(VLOOKUP(入力項目!$S$14,子育て関連マスタ!$I$16:$M$17,2,FALSE),0),
  AND(P465=13),IFERROR(VLOOKUP(入力項目!$S$15,子育て関連マスタ!$I$21:$M$22,2,FALSE),0),
  AND(P465=16),IFERROR(VLOOKUP(入力項目!$S$16,子育て関連マスタ!$I$26:$M$28,2,FALSE),0),
  AND(P465=19,入力項目!$S$16&lt;&gt;"高専"),IFERROR(VLOOKUP(入力項目!$S$17,子育て関連マスタ!$I$32:$M$37,2,FALSE),0),
  AND(P465=21,入力項目!$S$16="高専"),IFERROR(VLOOKUP(入力項目!$S$17,子育て関連マスタ!$I$32:$M$37,2,FALSE),0),
  P465&gt;=22,0
  ),0),0
) +
IF(AND(P465&gt;=1,P465&lt;=15),IF($D465=入力項目!$S$8,入力項目!$S$3,0),0) +
IF(AND(P465&gt;=1,P465&lt;=15),IF($D465=5,入力項目!$S$4,0),0) +
IF(AND(P465&gt;=1,P465&lt;=15),IF($D465=12,入力項目!$S$5,0),0) +
IF(AND(入力項目!$S$7=$A465,入力項目!$S$8=$D465),子育て関連マスタ!$C$14,0) +
IFERROR(IF(AND(YEAR(EDATE(DATE(入力項目!$S$7,入力項目!$S$8,1),1))=$A465,MONTH(EDATE(DATE(入力項目!$S$7,入力項目!$S$8,1),1))=$D465),子育て関連マスタ!$C$15,0),0) +
IF(AND(OR(P465=3,P465=5,P465=7),$D465=11),子育て関連マスタ!$C$17,0) +
IF(AND(P465=20,$D465=1),子育て関連マスタ!$C$18,0) +
IF(AND(P465=20,$D465=1),
IFERROR(_xlfn.IFS(
入力項目!$S$10="男",子育て関連マスタ!$C$18,
入力項目!$S$10="女",子育て関連マスタ!$C$19
),0),0
) +
IF(AND(P465&gt;=入力項目!$S$18,P465&lt;=入力項目!$S$19),入力項目!$S$20,0) +
IF(AND(P465&gt;=入力項目!$S$21,P465&lt;=入力項目!$S$22),入力項目!$S$23,0) +
IF(AND(P465&gt;=入力項目!$S$24,P465&lt;=入力項目!$S$25),入力項目!$S$26,0)
)</f>
        <v>0</v>
      </c>
      <c r="AE465">
        <f ca="1">-(
_xlfn.IFS(
Q465&lt;=入力項目!$S$11,0,
AND(Q465&gt;=入力項目!$S$11+1,Q465&lt;=3),IFERROR(VLOOKUP(入力項目!$S$12,子育て関連マスタ!$I$4:$M$5,4,FALSE),0),
AND(Q465&gt;=4,Q465&lt;=6),IFERROR(VLOOKUP(入力項目!$S$13,子育て関連マスタ!$I$9:$M$12,4,FALSE),0),
AND(Q465&gt;=7,Q465&lt;=12),IFERROR(VLOOKUP(入力項目!$S$14,子育て関連マスタ!$I$16:$M$17,4,FALSE),0),
AND(Q465&gt;=13,Q465&lt;=15),IFERROR(VLOOKUP(入力項目!$S$15,子育て関連マスタ!$I$21:$M$22,4,FALSE),0),
AND(Q465&gt;=16,Q465&lt;=18),IFERROR(VLOOKUP(入力項目!$S$16,子育て関連マスタ!$I$26:$M$28,4,FALSE),0),
AND(Q465&gt;=19,Q465&lt;=20,入力項目!$S$16="高専"),IFERROR(VLOOKUP(入力項目!$S$16,子育て関連マスタ!$I$26:$M$28,4,FALSE),0),
AND(Q465&gt;=19,Q465&lt;=20,入力項目!$S$16&lt;&gt;"高専"),IFERROR(VLOOKUP(入力項目!$S$17,子育て関連マスタ!$I$32:$M$37,4,FALSE),0),
AND(Q465&gt;=21,Q465&lt;=22,入力項目!$S$16="高専"),IFERROR(VLOOKUP(入力項目!$S$17,子育て関連マスタ!$I$32:$M$34,4,FALSE),0),
AND(Q465&gt;=21,Q465&lt;=22,入力項目!$S$16&lt;&gt;"高専"),IFERROR(VLOOKUP(入力項目!$S$17,子育て関連マスタ!$I$32:$M$34,4,FALSE),0),
Q465&gt;=23,0
) +
IF($D465=4,
  IFERROR(_xlfn.IFS(
  Q465&lt;=入力項目!$S$11,0,
  AND(Q465=入力項目!$S$11),IFERROR(VLOOKUP(入力項目!$S$12,子育て関連マスタ!$I$4:$M$5,2,FALSE),0),
  AND(Q465=4),IFERROR(VLOOKUP(入力項目!$S$13,子育て関連マスタ!$I$9:$M$12,2,FALSE),0),
  AND(Q465=7),IFERROR(VLOOKUP(入力項目!$S$14,子育て関連マスタ!$I$16:$M$17,2,FALSE),0),
  AND(Q465=13),IFERROR(VLOOKUP(入力項目!$S$15,子育て関連マスタ!$I$21:$M$22,2,FALSE),0),
  AND(Q465=16),IFERROR(VLOOKUP(入力項目!$S$16,子育て関連マスタ!$I$26:$M$28,2,FALSE),0),
  AND(Q465=19,入力項目!$S$16&lt;&gt;"高専"),IFERROR(VLOOKUP(入力項目!$S$17,子育て関連マスタ!$I$32:$M$37,2,FALSE),0),
  AND(Q465=21,入力項目!$S$16="高専"),IFERROR(VLOOKUP(入力項目!$S$17,子育て関連マスタ!$I$32:$M$37,2,FALSE),0),
  Q465&gt;=22,0
  ),0),0
) +
IF(AND(Q465&gt;=1,Q465&lt;=15),IF($D465=入力項目!$S$8,入力項目!$S$3,0),0) +
IF(AND(Q465&gt;=1,Q465&lt;=15),IF($D465=5,入力項目!$S$4,0),0) +
IF(AND(Q465&gt;=1,Q465&lt;=15),IF($D465=12,入力項目!$S$5,0),0) +
IF(AND(入力項目!$S$7=$A465,入力項目!$S$8=$D465),子育て関連マスタ!$C$14,0) +
IFERROR(IF(AND(YEAR(EDATE(DATE(入力項目!$S$7,入力項目!$S$8,1),1))=$A465,MONTH(EDATE(DATE(入力項目!$S$7,入力項目!$S$8,1),1))=$D465),子育て関連マスタ!$C$15,0),0) +
IF(AND(OR(Q465=3,Q465=5,Q465=7),$D465=11),子育て関連マスタ!$C$17,0) +
IF(AND(Q465=20,$D465=1),子育て関連マスタ!$C$18,0) +
IF(AND(Q465=20,$D465=1),
IFERROR(_xlfn.IFS(
入力項目!$S$10="男",子育て関連マスタ!$C$18,
入力項目!$S$10="女",子育て関連マスタ!$C$19
),0),0
) +
IF(AND(Q465&gt;=入力項目!$S$18,Q465&lt;=入力項目!$S$19),入力項目!$S$20,0) +
IF(AND(Q465&gt;=入力項目!$S$21,Q465&lt;=入力項目!$S$22),入力項目!$S$23,0) +
IF(AND(Q465&gt;=入力項目!$S$24,Q465&lt;=入力項目!$S$25),入力項目!$S$26,0)
)</f>
        <v>0</v>
      </c>
      <c r="AF465">
        <f ca="1">-(
_xlfn.IFS(
R465&lt;=入力項目!$S$11,0,
AND(R465&gt;=入力項目!$S$11+1,R465&lt;=3),IFERROR(VLOOKUP(入力項目!$S$12,子育て関連マスタ!$I$4:$M$5,4,FALSE),0),
AND(R465&gt;=4,R465&lt;=6),IFERROR(VLOOKUP(入力項目!$S$13,子育て関連マスタ!$I$9:$M$12,4,FALSE),0),
AND(R465&gt;=7,R465&lt;=12),IFERROR(VLOOKUP(入力項目!$S$14,子育て関連マスタ!$I$16:$M$17,4,FALSE),0),
AND(R465&gt;=13,R465&lt;=15),IFERROR(VLOOKUP(入力項目!$S$15,子育て関連マスタ!$I$21:$M$22,4,FALSE),0),
AND(R465&gt;=16,R465&lt;=18),IFERROR(VLOOKUP(入力項目!$S$16,子育て関連マスタ!$I$26:$M$28,4,FALSE),0),
AND(R465&gt;=19,R465&lt;=20,入力項目!$S$16="高専"),IFERROR(VLOOKUP(入力項目!$S$16,子育て関連マスタ!$I$26:$M$28,4,FALSE),0),
AND(R465&gt;=19,R465&lt;=20,入力項目!$S$16&lt;&gt;"高専"),IFERROR(VLOOKUP(入力項目!$S$17,子育て関連マスタ!$I$32:$M$37,4,FALSE),0),
AND(R465&gt;=21,R465&lt;=22,入力項目!$S$16="高専"),IFERROR(VLOOKUP(入力項目!$S$17,子育て関連マスタ!$I$32:$M$34,4,FALSE),0),
AND(R465&gt;=21,R465&lt;=22,入力項目!$S$16&lt;&gt;"高専"),IFERROR(VLOOKUP(入力項目!$S$17,子育て関連マスタ!$I$32:$M$34,4,FALSE),0),
R465&gt;=23,0
) +
IF($D465=4,
  IFERROR(_xlfn.IFS(
  R465&lt;=入力項目!$S$11,0,
  AND(R465=入力項目!$S$11),IFERROR(VLOOKUP(入力項目!$S$12,子育て関連マスタ!$I$4:$M$5,2,FALSE),0),
  AND(R465=4),IFERROR(VLOOKUP(入力項目!$S$13,子育て関連マスタ!$I$9:$M$12,2,FALSE),0),
  AND(R465=7),IFERROR(VLOOKUP(入力項目!$S$14,子育て関連マスタ!$I$16:$M$17,2,FALSE),0),
  AND(R465=13),IFERROR(VLOOKUP(入力項目!$S$15,子育て関連マスタ!$I$21:$M$22,2,FALSE),0),
  AND(R465=16),IFERROR(VLOOKUP(入力項目!$S$16,子育て関連マスタ!$I$26:$M$28,2,FALSE),0),
  AND(R465=19,入力項目!$S$16&lt;&gt;"高専"),IFERROR(VLOOKUP(入力項目!$S$17,子育て関連マスタ!$I$32:$M$37,2,FALSE),0),
  AND(R465=21,入力項目!$S$16="高専"),IFERROR(VLOOKUP(入力項目!$S$17,子育て関連マスタ!$I$32:$M$37,2,FALSE),0),
  R465&gt;=22,0
  ),0),0
) +
IF(AND(R465&gt;=1,R465&lt;=15),IF($D465=入力項目!$S$8,入力項目!$S$3,0),0) +
IF(AND(R465&gt;=1,R465&lt;=15),IF($D465=5,入力項目!$S$4,0),0) +
IF(AND(R465&gt;=1,R465&lt;=15),IF($D465=12,入力項目!$S$5,0),0) +
IF(AND(入力項目!$S$7=$A465,入力項目!$S$8=$D465),子育て関連マスタ!$C$14,0) +
IFERROR(IF(AND(YEAR(EDATE(DATE(入力項目!$S$7,入力項目!$S$8,1),1))=$A465,MONTH(EDATE(DATE(入力項目!$S$7,入力項目!$S$8,1),1))=$D465),子育て関連マスタ!$C$15,0),0) +
IF(AND(OR(R465=3,R465=5,R465=7),$D465=11),子育て関連マスタ!$C$17,0) +
IF(AND(R465=20,$D465=1),子育て関連マスタ!$C$18,0) +
IF(AND(R465=20,$D465=1),
IFERROR(_xlfn.IFS(
入力項目!$S$10="男",子育て関連マスタ!$C$18,
入力項目!$S$10="女",子育て関連マスタ!$C$19
),0),0
) +
IF(AND(R465&gt;=入力項目!$S$18,R465&lt;=入力項目!$S$19),入力項目!$S$20,0) +
IF(AND(R465&gt;=入力項目!$S$21,R465&lt;=入力項目!$S$22),入力項目!$S$23,0) +
IF(AND(R465&gt;=入力項目!$S$24,R465&lt;=入力項目!$S$25),入力項目!$S$26,0)
)</f>
        <v>0</v>
      </c>
      <c r="AG465">
        <f ca="1">-(
_xlfn.IFS(
S465&lt;=入力項目!$S$11,0,
AND(S465&gt;=入力項目!$S$11+1,S465&lt;=3),IFERROR(VLOOKUP(入力項目!$S$12,子育て関連マスタ!$I$4:$M$5,4,FALSE),0),
AND(S465&gt;=4,S465&lt;=6),IFERROR(VLOOKUP(入力項目!$S$13,子育て関連マスタ!$I$9:$M$12,4,FALSE),0),
AND(S465&gt;=7,S465&lt;=12),IFERROR(VLOOKUP(入力項目!$S$14,子育て関連マスタ!$I$16:$M$17,4,FALSE),0),
AND(S465&gt;=13,S465&lt;=15),IFERROR(VLOOKUP(入力項目!$S$15,子育て関連マスタ!$I$21:$M$22,4,FALSE),0),
AND(S465&gt;=16,S465&lt;=18),IFERROR(VLOOKUP(入力項目!$S$16,子育て関連マスタ!$I$26:$M$28,4,FALSE),0),
AND(S465&gt;=19,S465&lt;=20,入力項目!$S$16="高専"),IFERROR(VLOOKUP(入力項目!$S$16,子育て関連マスタ!$I$26:$M$28,4,FALSE),0),
AND(S465&gt;=19,S465&lt;=20,入力項目!$S$16&lt;&gt;"高専"),IFERROR(VLOOKUP(入力項目!$S$17,子育て関連マスタ!$I$32:$M$37,4,FALSE),0),
AND(S465&gt;=21,S465&lt;=22,入力項目!$S$16="高専"),IFERROR(VLOOKUP(入力項目!$S$17,子育て関連マスタ!$I$32:$M$34,4,FALSE),0),
AND(S465&gt;=21,S465&lt;=22,入力項目!$S$16&lt;&gt;"高専"),IFERROR(VLOOKUP(入力項目!$S$17,子育て関連マスタ!$I$32:$M$34,4,FALSE),0),
S465&gt;=23,0
) +
IF($D465=4,
  IFERROR(_xlfn.IFS(
  S465&lt;=入力項目!$S$11,0,
  AND(S465=入力項目!$S$11),IFERROR(VLOOKUP(入力項目!$S$12,子育て関連マスタ!$I$4:$M$5,2,FALSE),0),
  AND(S465=4),IFERROR(VLOOKUP(入力項目!$S$13,子育て関連マスタ!$I$9:$M$12,2,FALSE),0),
  AND(S465=7),IFERROR(VLOOKUP(入力項目!$S$14,子育て関連マスタ!$I$16:$M$17,2,FALSE),0),
  AND(S465=13),IFERROR(VLOOKUP(入力項目!$S$15,子育て関連マスタ!$I$21:$M$22,2,FALSE),0),
  AND(S465=16),IFERROR(VLOOKUP(入力項目!$S$16,子育て関連マスタ!$I$26:$M$28,2,FALSE),0),
  AND(S465=19,入力項目!$S$16&lt;&gt;"高専"),IFERROR(VLOOKUP(入力項目!$S$17,子育て関連マスタ!$I$32:$M$37,2,FALSE),0),
  AND(S465=21,入力項目!$S$16="高専"),IFERROR(VLOOKUP(入力項目!$S$17,子育て関連マスタ!$I$32:$M$37,2,FALSE),0),
  S465&gt;=22,0
  ),0),0
) +
IF(AND(S465&gt;=1,S465&lt;=15),IF($D465=入力項目!$S$8,入力項目!$S$3,0),0) +
IF(AND(S465&gt;=1,S465&lt;=15),IF($D465=5,入力項目!$S$4,0),0) +
IF(AND(S465&gt;=1,S465&lt;=15),IF($D465=12,入力項目!$S$5,0),0) +
IF(AND(入力項目!$S$7=$A465,入力項目!$S$8=$D465),子育て関連マスタ!$C$14,0) +
IFERROR(IF(AND(YEAR(EDATE(DATE(入力項目!$S$7,入力項目!$S$8,1),1))=$A465,MONTH(EDATE(DATE(入力項目!$S$7,入力項目!$S$8,1),1))=$D465),子育て関連マスタ!$C$15,0),0) +
IF(AND(OR(S465=3,S465=5,S465=7),$D465=11),子育て関連マスタ!$C$17,0) +
IF(AND(S465=20,$D465=1),子育て関連マスタ!$C$18,0) +
IF(AND(S465=20,$D465=1),
IFERROR(_xlfn.IFS(
入力項目!$S$10="男",子育て関連マスタ!$C$18,
入力項目!$S$10="女",子育て関連マスタ!$C$19
),0),0
) +
IF(AND(S465&gt;=入力項目!$S$18,S465&lt;=入力項目!$S$19),入力項目!$S$20,0) +
IF(AND(S465&gt;=入力項目!$S$21,S465&lt;=入力項目!$S$22),入力項目!$S$23,0) +
IF(AND(S465&gt;=入力項目!$S$24,S465&lt;=入力項目!$S$25),入力項目!$S$26,0)
)</f>
        <v>0</v>
      </c>
      <c r="AH465">
        <f ca="1">-(
_xlfn.IFS(
T465&lt;=入力項目!$S$11,0,
AND(T465&gt;=入力項目!$S$11+1,T465&lt;=3),IFERROR(VLOOKUP(入力項目!$S$12,子育て関連マスタ!$I$4:$M$5,4,FALSE),0),
AND(T465&gt;=4,T465&lt;=6),IFERROR(VLOOKUP(入力項目!$S$13,子育て関連マスタ!$I$9:$M$12,4,FALSE),0),
AND(T465&gt;=7,T465&lt;=12),IFERROR(VLOOKUP(入力項目!$S$14,子育て関連マスタ!$I$16:$M$17,4,FALSE),0),
AND(T465&gt;=13,T465&lt;=15),IFERROR(VLOOKUP(入力項目!$S$15,子育て関連マスタ!$I$21:$M$22,4,FALSE),0),
AND(T465&gt;=16,T465&lt;=18),IFERROR(VLOOKUP(入力項目!$S$16,子育て関連マスタ!$I$26:$M$28,4,FALSE),0),
AND(T465&gt;=19,T465&lt;=20,入力項目!$S$16="高専"),IFERROR(VLOOKUP(入力項目!$S$16,子育て関連マスタ!$I$26:$M$28,4,FALSE),0),
AND(T465&gt;=19,T465&lt;=20,入力項目!$S$16&lt;&gt;"高専"),IFERROR(VLOOKUP(入力項目!$S$17,子育て関連マスタ!$I$32:$M$37,4,FALSE),0),
AND(T465&gt;=21,T465&lt;=22,入力項目!$S$16="高専"),IFERROR(VLOOKUP(入力項目!$S$17,子育て関連マスタ!$I$32:$M$34,4,FALSE),0),
AND(T465&gt;=21,T465&lt;=22,入力項目!$S$16&lt;&gt;"高専"),IFERROR(VLOOKUP(入力項目!$S$17,子育て関連マスタ!$I$32:$M$34,4,FALSE),0),
T465&gt;=23,0
) +
IF($D465=4,
  IFERROR(_xlfn.IFS(
  T465&lt;=入力項目!$S$11,0,
  AND(T465=入力項目!$S$11),IFERROR(VLOOKUP(入力項目!$S$12,子育て関連マスタ!$I$4:$M$5,2,FALSE),0),
  AND(T465=4),IFERROR(VLOOKUP(入力項目!$S$13,子育て関連マスタ!$I$9:$M$12,2,FALSE),0),
  AND(T465=7),IFERROR(VLOOKUP(入力項目!$S$14,子育て関連マスタ!$I$16:$M$17,2,FALSE),0),
  AND(T465=13),IFERROR(VLOOKUP(入力項目!$S$15,子育て関連マスタ!$I$21:$M$22,2,FALSE),0),
  AND(T465=16),IFERROR(VLOOKUP(入力項目!$S$16,子育て関連マスタ!$I$26:$M$28,2,FALSE),0),
  AND(T465=19,入力項目!$S$16&lt;&gt;"高専"),IFERROR(VLOOKUP(入力項目!$S$17,子育て関連マスタ!$I$32:$M$37,2,FALSE),0),
  AND(T465=21,入力項目!$S$16="高専"),IFERROR(VLOOKUP(入力項目!$S$17,子育て関連マスタ!$I$32:$M$37,2,FALSE),0),
  T465&gt;=22,0
  ),0),0
) +
IF(AND(T465&gt;=1,T465&lt;=15),IF($D465=入力項目!$S$8,入力項目!$S$3,0),0) +
IF(AND(T465&gt;=1,T465&lt;=15),IF($D465=5,入力項目!$S$4,0),0) +
IF(AND(T465&gt;=1,T465&lt;=15),IF($D465=12,入力項目!$S$5,0),0) +
IF(AND(入力項目!$S$7=$A465,入力項目!$S$8=$D465),子育て関連マスタ!$C$14,0) +
IFERROR(IF(AND(YEAR(EDATE(DATE(入力項目!$S$7,入力項目!$S$8,1),1))=$A465,MONTH(EDATE(DATE(入力項目!$S$7,入力項目!$S$8,1),1))=$D465),子育て関連マスタ!$C$15,0),0) +
IF(AND(OR(T465=3,T465=5,T465=7),$D465=11),子育て関連マスタ!$C$17,0) +
IF(AND(T465=20,$D465=1),子育て関連マスタ!$C$18,0) +
IF(AND(T465=20,$D465=1),
IFERROR(_xlfn.IFS(
入力項目!$S$10="男",子育て関連マスタ!$C$18,
入力項目!$S$10="女",子育て関連マスタ!$C$19
),0),0
) +
IF(AND(T465&gt;=入力項目!$S$18,T465&lt;=入力項目!$S$19),入力項目!$S$20,0) +
IF(AND(T465&gt;=入力項目!$S$21,T465&lt;=入力項目!$S$22),入力項目!$S$23,0) +
IF(AND(T465&gt;=入力項目!$S$24,T465&lt;=入力項目!$S$25),入力項目!$S$26,0)
)</f>
        <v>0</v>
      </c>
      <c r="AI465">
        <f ca="1">-(
_xlfn.IFS(
U465&lt;=入力項目!$S$11,0,
AND(U465&gt;=入力項目!$S$11+1,U465&lt;=3),IFERROR(VLOOKUP(入力項目!$S$12,子育て関連マスタ!$I$4:$M$5,4,FALSE),0),
AND(U465&gt;=4,U465&lt;=6),IFERROR(VLOOKUP(入力項目!$S$13,子育て関連マスタ!$I$9:$M$12,4,FALSE),0),
AND(U465&gt;=7,U465&lt;=12),IFERROR(VLOOKUP(入力項目!$S$14,子育て関連マスタ!$I$16:$M$17,4,FALSE),0),
AND(U465&gt;=13,U465&lt;=15),IFERROR(VLOOKUP(入力項目!$S$15,子育て関連マスタ!$I$21:$M$22,4,FALSE),0),
AND(U465&gt;=16,U465&lt;=18),IFERROR(VLOOKUP(入力項目!$S$16,子育て関連マスタ!$I$26:$M$28,4,FALSE),0),
AND(U465&gt;=19,U465&lt;=20,入力項目!$S$16="高専"),IFERROR(VLOOKUP(入力項目!$S$16,子育て関連マスタ!$I$26:$M$28,4,FALSE),0),
AND(U465&gt;=19,U465&lt;=20,入力項目!$S$16&lt;&gt;"高専"),IFERROR(VLOOKUP(入力項目!$S$17,子育て関連マスタ!$I$32:$M$37,4,FALSE),0),
AND(U465&gt;=21,U465&lt;=22,入力項目!$S$16="高専"),IFERROR(VLOOKUP(入力項目!$S$17,子育て関連マスタ!$I$32:$M$34,4,FALSE),0),
AND(U465&gt;=21,U465&lt;=22,入力項目!$S$16&lt;&gt;"高専"),IFERROR(VLOOKUP(入力項目!$S$17,子育て関連マスタ!$I$32:$M$34,4,FALSE),0),
U465&gt;=23,0
) +
IF($D465=4,
  IFERROR(_xlfn.IFS(
  U465&lt;=入力項目!$S$11,0,
  AND(U465=入力項目!$S$11),IFERROR(VLOOKUP(入力項目!$S$12,子育て関連マスタ!$I$4:$M$5,2,FALSE),0),
  AND(U465=4),IFERROR(VLOOKUP(入力項目!$S$13,子育て関連マスタ!$I$9:$M$12,2,FALSE),0),
  AND(U465=7),IFERROR(VLOOKUP(入力項目!$S$14,子育て関連マスタ!$I$16:$M$17,2,FALSE),0),
  AND(U465=13),IFERROR(VLOOKUP(入力項目!$S$15,子育て関連マスタ!$I$21:$M$22,2,FALSE),0),
  AND(U465=16),IFERROR(VLOOKUP(入力項目!$S$16,子育て関連マスタ!$I$26:$M$28,2,FALSE),0),
  AND(U465=19,入力項目!$S$16&lt;&gt;"高専"),IFERROR(VLOOKUP(入力項目!$S$17,子育て関連マスタ!$I$32:$M$37,2,FALSE),0),
  AND(U465=21,入力項目!$S$16="高専"),IFERROR(VLOOKUP(入力項目!$S$17,子育て関連マスタ!$I$32:$M$37,2,FALSE),0),
  U465&gt;=22,0
  ),0),0
) +
IF(AND(U465&gt;=1,U465&lt;=15),IF($D465=入力項目!$S$8,入力項目!$S$3,0),0) +
IF(AND(U465&gt;=1,U465&lt;=15),IF($D465=5,入力項目!$S$4,0),0) +
IF(AND(U465&gt;=1,U465&lt;=15),IF($D465=12,入力項目!$S$5,0),0) +
IF(AND(入力項目!$S$7=$A465,入力項目!$S$8=$D465),子育て関連マスタ!$C$14,0) +
IFERROR(IF(AND(YEAR(EDATE(DATE(入力項目!$S$7,入力項目!$S$8,1),1))=$A465,MONTH(EDATE(DATE(入力項目!$S$7,入力項目!$S$8,1),1))=$D465),子育て関連マスタ!$C$15,0),0) +
IF(AND(OR(U465=3,U465=5,U465=7),$D465=11),子育て関連マスタ!$C$17,0) +
IF(AND(U465=20,$D465=1),子育て関連マスタ!$C$18,0) +
IF(AND(U465=20,$D465=1),
IFERROR(_xlfn.IFS(
入力項目!$S$10="男",子育て関連マスタ!$C$18,
入力項目!$S$10="女",子育て関連マスタ!$C$19
),0),0
) +
IF(AND(U465&gt;=入力項目!$S$18,U465&lt;=入力項目!$S$19),入力項目!$S$20,0) +
IF(AND(U465&gt;=入力項目!$S$21,U465&lt;=入力項目!$S$22),入力項目!$S$23,0) +
IF(AND(U465&gt;=入力項目!$S$24,U465&lt;=入力項目!$S$25),入力項目!$S$26,0)
)</f>
        <v>0</v>
      </c>
      <c r="AJ465" s="10">
        <f ca="1">-VLOOKUP($D465,月別収支!$A$2:$H$13,7,FALSE)</f>
        <v>-20000</v>
      </c>
    </row>
    <row r="466" spans="1:36" x14ac:dyDescent="0.4">
      <c r="A466">
        <f t="shared" ca="1" si="122"/>
        <v>2063</v>
      </c>
      <c r="B466">
        <f t="shared" ca="1" si="129"/>
        <v>2063</v>
      </c>
      <c r="C466">
        <f t="shared" ca="1" si="130"/>
        <v>39</v>
      </c>
      <c r="D466">
        <f t="shared" ca="1" si="123"/>
        <v>4</v>
      </c>
      <c r="E466" t="str">
        <f t="shared" ca="1" si="124"/>
        <v>2063年4月</v>
      </c>
      <c r="F466">
        <f ca="1">IF(OR(入力項目!$N$5&lt;$A466,AND(入力項目!$N$5=$A466,入力項目!$N$6&lt;$D466)),IF(F465=0,1,IF(G466=12,F465+1,F465)),0)</f>
        <v>38</v>
      </c>
      <c r="G466">
        <f ca="1">IF(OR(入力項目!$N$5&lt;$A466,AND(入力項目!$N$5=$A466,入力項目!$N$6&lt;$D466)),IF(G465=12,1,G465+1),0)</f>
        <v>6</v>
      </c>
      <c r="H466" t="str">
        <f t="shared" ca="1" si="125"/>
        <v>38_6</v>
      </c>
      <c r="I466">
        <f ca="1">IF(
  IFERROR(AND($C466&gt;0,MOD($C466,入力項目!$N$22)=0,$D466=入力項目!$N$23), FALSE),
  1,
  IF(
    AND(I465&gt;0,J465=12),
    IF(I465=入力項目!$N$28, 0, I465+1),
    I465
  )
)</f>
        <v>0</v>
      </c>
      <c r="J466">
        <f ca="1">IF($D466=入力項目!$N$23,1,IFERROR(J465+1,1))</f>
        <v>11</v>
      </c>
      <c r="K466" t="str">
        <f t="shared" ca="1" si="126"/>
        <v>0_11</v>
      </c>
      <c r="L466">
        <f ca="1">L465+IF(入力項目!$D$4=$D466,1,0)</f>
        <v>67</v>
      </c>
      <c r="M466" t="str">
        <f t="shared" ca="1" si="127"/>
        <v>67歳</v>
      </c>
      <c r="N466">
        <f t="shared" ca="1" si="131"/>
        <v>68</v>
      </c>
      <c r="O466" t="str">
        <f t="shared" ca="1" si="128"/>
        <v>68歳</v>
      </c>
      <c r="P466">
        <f t="shared" ca="1" si="132"/>
        <v>43</v>
      </c>
      <c r="Q466">
        <f t="shared" ca="1" si="133"/>
        <v>41</v>
      </c>
      <c r="R466">
        <f t="shared" ca="1" si="134"/>
        <v>2064</v>
      </c>
      <c r="S466">
        <f t="shared" ca="1" si="135"/>
        <v>2064</v>
      </c>
      <c r="T466">
        <f t="shared" ca="1" si="136"/>
        <v>2064</v>
      </c>
      <c r="U466">
        <f t="shared" ca="1" si="137"/>
        <v>2064</v>
      </c>
      <c r="V466" s="10">
        <f t="shared" ca="1" si="138"/>
        <v>60722425</v>
      </c>
      <c r="W466" s="10">
        <f ca="1">IF($L466&lt;その他マスタ!$B$1,VLOOKUP($D466,月別収支!$A$2:$H$13,2,FALSE),その他マスタ!$B$3)+IF(AND($L466=その他マスタ!$B$1,入力項目!$I$9="あり",$D466=入力項目!$D$4),その他マスタ!$B$2,0)</f>
        <v>150000</v>
      </c>
      <c r="X466" s="10">
        <f ca="1">-IF(入力項目!$K$5=TRUE,
IF($F466+$G466&lt;3,VLOOKUP($D466,月別収支!$A$2:$H$13,8,FALSE),0)+IFERROR(VLOOKUP($H466,住宅ローン計算!C:P,13,FALSE),0)+IF($F466&gt;1,IF(OR($G466=3,$G466=6,$G466=9,$G466=12),ROUNDUP(入力項目!$N$18/4,0),0),0),
VLOOKUP($D466,月別収支!$A$2:$H$13,8,FALSE))</f>
        <v>-37500</v>
      </c>
      <c r="Y466" s="10">
        <f ca="1">-VLOOKUP($D466,月別収支!$A$2:$H$13,3,FALSE)</f>
        <v>-75000</v>
      </c>
      <c r="Z466" s="10">
        <f ca="1">-VLOOKUP($D466,月別収支!$A$2:$H$13,4,FALSE)</f>
        <v>-27000</v>
      </c>
      <c r="AA466" s="10">
        <f ca="1">-VLOOKUP($D466,月別収支!$A$2:$H$13,6,FALSE)</f>
        <v>-10000</v>
      </c>
      <c r="AB466" s="10">
        <f ca="1">-(
VLOOKUP($D466,月別収支!$A$2:$H$13,5,FALSE)+IF(AND(入力項目!$I$27&lt;=$A466,ISEVEN($A466-入力項目!$I$27),入力項目!$I$28=$D466),入力項目!$I$26,0)
+IF(入力項目!$K$26=TRUE,
IFERROR(VLOOKUP($K466,マイカーローン計算!C:P,13,FALSE),0),
IFERROR(
  IF(AND($C466&gt;0,MOD($C466,入力項目!$N$22)=0,$D466=入力項目!$N$23),入力項目!$N$24,0),
 0
)
)
)</f>
        <v>-20000</v>
      </c>
      <c r="AC466" s="10">
        <f ca="1">-IF($A466&lt;入力項目!$N$33,入力項目!$N$35,IF(AND($A466=入力項目!$N$33,$D466&lt;=入力項目!$N$34),入力項目!$N$35,0))</f>
        <v>0</v>
      </c>
      <c r="AD466">
        <f ca="1">-(
_xlfn.IFS(
P466&lt;=入力項目!$S$11,0,
AND(P466&gt;=入力項目!$S$11+1,P466&lt;=3),IFERROR(VLOOKUP(入力項目!$S$12,子育て関連マスタ!$I$4:$M$5,4,FALSE),0),
AND(P466&gt;=4,P466&lt;=6),IFERROR(VLOOKUP(入力項目!$S$13,子育て関連マスタ!$I$9:$M$12,4,FALSE),0),
AND(P466&gt;=7,P466&lt;=12),IFERROR(VLOOKUP(入力項目!$S$14,子育て関連マスタ!$I$16:$M$17,4,FALSE),0),
AND(P466&gt;=13,P466&lt;=15),IFERROR(VLOOKUP(入力項目!$S$15,子育て関連マスタ!$I$21:$M$22,4,FALSE),0),
AND(P466&gt;=16,P466&lt;=18),IFERROR(VLOOKUP(入力項目!$S$16,子育て関連マスタ!$I$26:$M$28,4,FALSE),0),
AND(P466&gt;=19,P466&lt;=20,入力項目!$S$16="高専"),IFERROR(VLOOKUP(入力項目!$S$16,子育て関連マスタ!$I$26:$M$28,4,FALSE),0),
AND(P466&gt;=19,P466&lt;=20,入力項目!$S$16&lt;&gt;"高専"),IFERROR(VLOOKUP(入力項目!$S$17,子育て関連マスタ!$I$32:$M$37,4,FALSE),0),
AND(P466&gt;=21,P466&lt;=22,入力項目!$S$16="高専"),IFERROR(VLOOKUP(入力項目!$S$17,子育て関連マスタ!$I$32:$M$34,4,FALSE),0),
AND(P466&gt;=21,P466&lt;=22,入力項目!$S$16&lt;&gt;"高専"),IFERROR(VLOOKUP(入力項目!$S$17,子育て関連マスタ!$I$32:$M$34,4,FALSE),0),
P466&gt;=23,0
) +
IF($D466=4,
  IFERROR(_xlfn.IFS(
  P466&lt;=入力項目!$S$11,0,
  AND(P466=入力項目!$S$11),IFERROR(VLOOKUP(入力項目!$S$12,子育て関連マスタ!$I$4:$M$5,2,FALSE),0),
  AND(P466=4),IFERROR(VLOOKUP(入力項目!$S$13,子育て関連マスタ!$I$9:$M$12,2,FALSE),0),
  AND(P466=7),IFERROR(VLOOKUP(入力項目!$S$14,子育て関連マスタ!$I$16:$M$17,2,FALSE),0),
  AND(P466=13),IFERROR(VLOOKUP(入力項目!$S$15,子育て関連マスタ!$I$21:$M$22,2,FALSE),0),
  AND(P466=16),IFERROR(VLOOKUP(入力項目!$S$16,子育て関連マスタ!$I$26:$M$28,2,FALSE),0),
  AND(P466=19,入力項目!$S$16&lt;&gt;"高専"),IFERROR(VLOOKUP(入力項目!$S$17,子育て関連マスタ!$I$32:$M$37,2,FALSE),0),
  AND(P466=21,入力項目!$S$16="高専"),IFERROR(VLOOKUP(入力項目!$S$17,子育て関連マスタ!$I$32:$M$37,2,FALSE),0),
  P466&gt;=22,0
  ),0),0
) +
IF(AND(P466&gt;=1,P466&lt;=15),IF($D466=入力項目!$S$8,入力項目!$S$3,0),0) +
IF(AND(P466&gt;=1,P466&lt;=15),IF($D466=5,入力項目!$S$4,0),0) +
IF(AND(P466&gt;=1,P466&lt;=15),IF($D466=12,入力項目!$S$5,0),0) +
IF(AND(入力項目!$S$7=$A466,入力項目!$S$8=$D466),子育て関連マスタ!$C$14,0) +
IFERROR(IF(AND(YEAR(EDATE(DATE(入力項目!$S$7,入力項目!$S$8,1),1))=$A466,MONTH(EDATE(DATE(入力項目!$S$7,入力項目!$S$8,1),1))=$D466),子育て関連マスタ!$C$15,0),0) +
IF(AND(OR(P466=3,P466=5,P466=7),$D466=11),子育て関連マスタ!$C$17,0) +
IF(AND(P466=20,$D466=1),子育て関連マスタ!$C$18,0) +
IF(AND(P466=20,$D466=1),
IFERROR(_xlfn.IFS(
入力項目!$S$10="男",子育て関連マスタ!$C$18,
入力項目!$S$10="女",子育て関連マスタ!$C$19
),0),0
) +
IF(AND(P466&gt;=入力項目!$S$18,P466&lt;=入力項目!$S$19),入力項目!$S$20,0) +
IF(AND(P466&gt;=入力項目!$S$21,P466&lt;=入力項目!$S$22),入力項目!$S$23,0) +
IF(AND(P466&gt;=入力項目!$S$24,P466&lt;=入力項目!$S$25),入力項目!$S$26,0)
)</f>
        <v>0</v>
      </c>
      <c r="AE466">
        <f ca="1">-(
_xlfn.IFS(
Q466&lt;=入力項目!$S$11,0,
AND(Q466&gt;=入力項目!$S$11+1,Q466&lt;=3),IFERROR(VLOOKUP(入力項目!$S$12,子育て関連マスタ!$I$4:$M$5,4,FALSE),0),
AND(Q466&gt;=4,Q466&lt;=6),IFERROR(VLOOKUP(入力項目!$S$13,子育て関連マスタ!$I$9:$M$12,4,FALSE),0),
AND(Q466&gt;=7,Q466&lt;=12),IFERROR(VLOOKUP(入力項目!$S$14,子育て関連マスタ!$I$16:$M$17,4,FALSE),0),
AND(Q466&gt;=13,Q466&lt;=15),IFERROR(VLOOKUP(入力項目!$S$15,子育て関連マスタ!$I$21:$M$22,4,FALSE),0),
AND(Q466&gt;=16,Q466&lt;=18),IFERROR(VLOOKUP(入力項目!$S$16,子育て関連マスタ!$I$26:$M$28,4,FALSE),0),
AND(Q466&gt;=19,Q466&lt;=20,入力項目!$S$16="高専"),IFERROR(VLOOKUP(入力項目!$S$16,子育て関連マスタ!$I$26:$M$28,4,FALSE),0),
AND(Q466&gt;=19,Q466&lt;=20,入力項目!$S$16&lt;&gt;"高専"),IFERROR(VLOOKUP(入力項目!$S$17,子育て関連マスタ!$I$32:$M$37,4,FALSE),0),
AND(Q466&gt;=21,Q466&lt;=22,入力項目!$S$16="高専"),IFERROR(VLOOKUP(入力項目!$S$17,子育て関連マスタ!$I$32:$M$34,4,FALSE),0),
AND(Q466&gt;=21,Q466&lt;=22,入力項目!$S$16&lt;&gt;"高専"),IFERROR(VLOOKUP(入力項目!$S$17,子育て関連マスタ!$I$32:$M$34,4,FALSE),0),
Q466&gt;=23,0
) +
IF($D466=4,
  IFERROR(_xlfn.IFS(
  Q466&lt;=入力項目!$S$11,0,
  AND(Q466=入力項目!$S$11),IFERROR(VLOOKUP(入力項目!$S$12,子育て関連マスタ!$I$4:$M$5,2,FALSE),0),
  AND(Q466=4),IFERROR(VLOOKUP(入力項目!$S$13,子育て関連マスタ!$I$9:$M$12,2,FALSE),0),
  AND(Q466=7),IFERROR(VLOOKUP(入力項目!$S$14,子育て関連マスタ!$I$16:$M$17,2,FALSE),0),
  AND(Q466=13),IFERROR(VLOOKUP(入力項目!$S$15,子育て関連マスタ!$I$21:$M$22,2,FALSE),0),
  AND(Q466=16),IFERROR(VLOOKUP(入力項目!$S$16,子育て関連マスタ!$I$26:$M$28,2,FALSE),0),
  AND(Q466=19,入力項目!$S$16&lt;&gt;"高専"),IFERROR(VLOOKUP(入力項目!$S$17,子育て関連マスタ!$I$32:$M$37,2,FALSE),0),
  AND(Q466=21,入力項目!$S$16="高専"),IFERROR(VLOOKUP(入力項目!$S$17,子育て関連マスタ!$I$32:$M$37,2,FALSE),0),
  Q466&gt;=22,0
  ),0),0
) +
IF(AND(Q466&gt;=1,Q466&lt;=15),IF($D466=入力項目!$S$8,入力項目!$S$3,0),0) +
IF(AND(Q466&gt;=1,Q466&lt;=15),IF($D466=5,入力項目!$S$4,0),0) +
IF(AND(Q466&gt;=1,Q466&lt;=15),IF($D466=12,入力項目!$S$5,0),0) +
IF(AND(入力項目!$S$7=$A466,入力項目!$S$8=$D466),子育て関連マスタ!$C$14,0) +
IFERROR(IF(AND(YEAR(EDATE(DATE(入力項目!$S$7,入力項目!$S$8,1),1))=$A466,MONTH(EDATE(DATE(入力項目!$S$7,入力項目!$S$8,1),1))=$D466),子育て関連マスタ!$C$15,0),0) +
IF(AND(OR(Q466=3,Q466=5,Q466=7),$D466=11),子育て関連マスタ!$C$17,0) +
IF(AND(Q466=20,$D466=1),子育て関連マスタ!$C$18,0) +
IF(AND(Q466=20,$D466=1),
IFERROR(_xlfn.IFS(
入力項目!$S$10="男",子育て関連マスタ!$C$18,
入力項目!$S$10="女",子育て関連マスタ!$C$19
),0),0
) +
IF(AND(Q466&gt;=入力項目!$S$18,Q466&lt;=入力項目!$S$19),入力項目!$S$20,0) +
IF(AND(Q466&gt;=入力項目!$S$21,Q466&lt;=入力項目!$S$22),入力項目!$S$23,0) +
IF(AND(Q466&gt;=入力項目!$S$24,Q466&lt;=入力項目!$S$25),入力項目!$S$26,0)
)</f>
        <v>0</v>
      </c>
      <c r="AF466">
        <f ca="1">-(
_xlfn.IFS(
R466&lt;=入力項目!$S$11,0,
AND(R466&gt;=入力項目!$S$11+1,R466&lt;=3),IFERROR(VLOOKUP(入力項目!$S$12,子育て関連マスタ!$I$4:$M$5,4,FALSE),0),
AND(R466&gt;=4,R466&lt;=6),IFERROR(VLOOKUP(入力項目!$S$13,子育て関連マスタ!$I$9:$M$12,4,FALSE),0),
AND(R466&gt;=7,R466&lt;=12),IFERROR(VLOOKUP(入力項目!$S$14,子育て関連マスタ!$I$16:$M$17,4,FALSE),0),
AND(R466&gt;=13,R466&lt;=15),IFERROR(VLOOKUP(入力項目!$S$15,子育て関連マスタ!$I$21:$M$22,4,FALSE),0),
AND(R466&gt;=16,R466&lt;=18),IFERROR(VLOOKUP(入力項目!$S$16,子育て関連マスタ!$I$26:$M$28,4,FALSE),0),
AND(R466&gt;=19,R466&lt;=20,入力項目!$S$16="高専"),IFERROR(VLOOKUP(入力項目!$S$16,子育て関連マスタ!$I$26:$M$28,4,FALSE),0),
AND(R466&gt;=19,R466&lt;=20,入力項目!$S$16&lt;&gt;"高専"),IFERROR(VLOOKUP(入力項目!$S$17,子育て関連マスタ!$I$32:$M$37,4,FALSE),0),
AND(R466&gt;=21,R466&lt;=22,入力項目!$S$16="高専"),IFERROR(VLOOKUP(入力項目!$S$17,子育て関連マスタ!$I$32:$M$34,4,FALSE),0),
AND(R466&gt;=21,R466&lt;=22,入力項目!$S$16&lt;&gt;"高専"),IFERROR(VLOOKUP(入力項目!$S$17,子育て関連マスタ!$I$32:$M$34,4,FALSE),0),
R466&gt;=23,0
) +
IF($D466=4,
  IFERROR(_xlfn.IFS(
  R466&lt;=入力項目!$S$11,0,
  AND(R466=入力項目!$S$11),IFERROR(VLOOKUP(入力項目!$S$12,子育て関連マスタ!$I$4:$M$5,2,FALSE),0),
  AND(R466=4),IFERROR(VLOOKUP(入力項目!$S$13,子育て関連マスタ!$I$9:$M$12,2,FALSE),0),
  AND(R466=7),IFERROR(VLOOKUP(入力項目!$S$14,子育て関連マスタ!$I$16:$M$17,2,FALSE),0),
  AND(R466=13),IFERROR(VLOOKUP(入力項目!$S$15,子育て関連マスタ!$I$21:$M$22,2,FALSE),0),
  AND(R466=16),IFERROR(VLOOKUP(入力項目!$S$16,子育て関連マスタ!$I$26:$M$28,2,FALSE),0),
  AND(R466=19,入力項目!$S$16&lt;&gt;"高専"),IFERROR(VLOOKUP(入力項目!$S$17,子育て関連マスタ!$I$32:$M$37,2,FALSE),0),
  AND(R466=21,入力項目!$S$16="高専"),IFERROR(VLOOKUP(入力項目!$S$17,子育て関連マスタ!$I$32:$M$37,2,FALSE),0),
  R466&gt;=22,0
  ),0),0
) +
IF(AND(R466&gt;=1,R466&lt;=15),IF($D466=入力項目!$S$8,入力項目!$S$3,0),0) +
IF(AND(R466&gt;=1,R466&lt;=15),IF($D466=5,入力項目!$S$4,0),0) +
IF(AND(R466&gt;=1,R466&lt;=15),IF($D466=12,入力項目!$S$5,0),0) +
IF(AND(入力項目!$S$7=$A466,入力項目!$S$8=$D466),子育て関連マスタ!$C$14,0) +
IFERROR(IF(AND(YEAR(EDATE(DATE(入力項目!$S$7,入力項目!$S$8,1),1))=$A466,MONTH(EDATE(DATE(入力項目!$S$7,入力項目!$S$8,1),1))=$D466),子育て関連マスタ!$C$15,0),0) +
IF(AND(OR(R466=3,R466=5,R466=7),$D466=11),子育て関連マスタ!$C$17,0) +
IF(AND(R466=20,$D466=1),子育て関連マスタ!$C$18,0) +
IF(AND(R466=20,$D466=1),
IFERROR(_xlfn.IFS(
入力項目!$S$10="男",子育て関連マスタ!$C$18,
入力項目!$S$10="女",子育て関連マスタ!$C$19
),0),0
) +
IF(AND(R466&gt;=入力項目!$S$18,R466&lt;=入力項目!$S$19),入力項目!$S$20,0) +
IF(AND(R466&gt;=入力項目!$S$21,R466&lt;=入力項目!$S$22),入力項目!$S$23,0) +
IF(AND(R466&gt;=入力項目!$S$24,R466&lt;=入力項目!$S$25),入力項目!$S$26,0)
)</f>
        <v>0</v>
      </c>
      <c r="AG466">
        <f ca="1">-(
_xlfn.IFS(
S466&lt;=入力項目!$S$11,0,
AND(S466&gt;=入力項目!$S$11+1,S466&lt;=3),IFERROR(VLOOKUP(入力項目!$S$12,子育て関連マスタ!$I$4:$M$5,4,FALSE),0),
AND(S466&gt;=4,S466&lt;=6),IFERROR(VLOOKUP(入力項目!$S$13,子育て関連マスタ!$I$9:$M$12,4,FALSE),0),
AND(S466&gt;=7,S466&lt;=12),IFERROR(VLOOKUP(入力項目!$S$14,子育て関連マスタ!$I$16:$M$17,4,FALSE),0),
AND(S466&gt;=13,S466&lt;=15),IFERROR(VLOOKUP(入力項目!$S$15,子育て関連マスタ!$I$21:$M$22,4,FALSE),0),
AND(S466&gt;=16,S466&lt;=18),IFERROR(VLOOKUP(入力項目!$S$16,子育て関連マスタ!$I$26:$M$28,4,FALSE),0),
AND(S466&gt;=19,S466&lt;=20,入力項目!$S$16="高専"),IFERROR(VLOOKUP(入力項目!$S$16,子育て関連マスタ!$I$26:$M$28,4,FALSE),0),
AND(S466&gt;=19,S466&lt;=20,入力項目!$S$16&lt;&gt;"高専"),IFERROR(VLOOKUP(入力項目!$S$17,子育て関連マスタ!$I$32:$M$37,4,FALSE),0),
AND(S466&gt;=21,S466&lt;=22,入力項目!$S$16="高専"),IFERROR(VLOOKUP(入力項目!$S$17,子育て関連マスタ!$I$32:$M$34,4,FALSE),0),
AND(S466&gt;=21,S466&lt;=22,入力項目!$S$16&lt;&gt;"高専"),IFERROR(VLOOKUP(入力項目!$S$17,子育て関連マスタ!$I$32:$M$34,4,FALSE),0),
S466&gt;=23,0
) +
IF($D466=4,
  IFERROR(_xlfn.IFS(
  S466&lt;=入力項目!$S$11,0,
  AND(S466=入力項目!$S$11),IFERROR(VLOOKUP(入力項目!$S$12,子育て関連マスタ!$I$4:$M$5,2,FALSE),0),
  AND(S466=4),IFERROR(VLOOKUP(入力項目!$S$13,子育て関連マスタ!$I$9:$M$12,2,FALSE),0),
  AND(S466=7),IFERROR(VLOOKUP(入力項目!$S$14,子育て関連マスタ!$I$16:$M$17,2,FALSE),0),
  AND(S466=13),IFERROR(VLOOKUP(入力項目!$S$15,子育て関連マスタ!$I$21:$M$22,2,FALSE),0),
  AND(S466=16),IFERROR(VLOOKUP(入力項目!$S$16,子育て関連マスタ!$I$26:$M$28,2,FALSE),0),
  AND(S466=19,入力項目!$S$16&lt;&gt;"高専"),IFERROR(VLOOKUP(入力項目!$S$17,子育て関連マスタ!$I$32:$M$37,2,FALSE),0),
  AND(S466=21,入力項目!$S$16="高専"),IFERROR(VLOOKUP(入力項目!$S$17,子育て関連マスタ!$I$32:$M$37,2,FALSE),0),
  S466&gt;=22,0
  ),0),0
) +
IF(AND(S466&gt;=1,S466&lt;=15),IF($D466=入力項目!$S$8,入力項目!$S$3,0),0) +
IF(AND(S466&gt;=1,S466&lt;=15),IF($D466=5,入力項目!$S$4,0),0) +
IF(AND(S466&gt;=1,S466&lt;=15),IF($D466=12,入力項目!$S$5,0),0) +
IF(AND(入力項目!$S$7=$A466,入力項目!$S$8=$D466),子育て関連マスタ!$C$14,0) +
IFERROR(IF(AND(YEAR(EDATE(DATE(入力項目!$S$7,入力項目!$S$8,1),1))=$A466,MONTH(EDATE(DATE(入力項目!$S$7,入力項目!$S$8,1),1))=$D466),子育て関連マスタ!$C$15,0),0) +
IF(AND(OR(S466=3,S466=5,S466=7),$D466=11),子育て関連マスタ!$C$17,0) +
IF(AND(S466=20,$D466=1),子育て関連マスタ!$C$18,0) +
IF(AND(S466=20,$D466=1),
IFERROR(_xlfn.IFS(
入力項目!$S$10="男",子育て関連マスタ!$C$18,
入力項目!$S$10="女",子育て関連マスタ!$C$19
),0),0
) +
IF(AND(S466&gt;=入力項目!$S$18,S466&lt;=入力項目!$S$19),入力項目!$S$20,0) +
IF(AND(S466&gt;=入力項目!$S$21,S466&lt;=入力項目!$S$22),入力項目!$S$23,0) +
IF(AND(S466&gt;=入力項目!$S$24,S466&lt;=入力項目!$S$25),入力項目!$S$26,0)
)</f>
        <v>0</v>
      </c>
      <c r="AH466">
        <f ca="1">-(
_xlfn.IFS(
T466&lt;=入力項目!$S$11,0,
AND(T466&gt;=入力項目!$S$11+1,T466&lt;=3),IFERROR(VLOOKUP(入力項目!$S$12,子育て関連マスタ!$I$4:$M$5,4,FALSE),0),
AND(T466&gt;=4,T466&lt;=6),IFERROR(VLOOKUP(入力項目!$S$13,子育て関連マスタ!$I$9:$M$12,4,FALSE),0),
AND(T466&gt;=7,T466&lt;=12),IFERROR(VLOOKUP(入力項目!$S$14,子育て関連マスタ!$I$16:$M$17,4,FALSE),0),
AND(T466&gt;=13,T466&lt;=15),IFERROR(VLOOKUP(入力項目!$S$15,子育て関連マスタ!$I$21:$M$22,4,FALSE),0),
AND(T466&gt;=16,T466&lt;=18),IFERROR(VLOOKUP(入力項目!$S$16,子育て関連マスタ!$I$26:$M$28,4,FALSE),0),
AND(T466&gt;=19,T466&lt;=20,入力項目!$S$16="高専"),IFERROR(VLOOKUP(入力項目!$S$16,子育て関連マスタ!$I$26:$M$28,4,FALSE),0),
AND(T466&gt;=19,T466&lt;=20,入力項目!$S$16&lt;&gt;"高専"),IFERROR(VLOOKUP(入力項目!$S$17,子育て関連マスタ!$I$32:$M$37,4,FALSE),0),
AND(T466&gt;=21,T466&lt;=22,入力項目!$S$16="高専"),IFERROR(VLOOKUP(入力項目!$S$17,子育て関連マスタ!$I$32:$M$34,4,FALSE),0),
AND(T466&gt;=21,T466&lt;=22,入力項目!$S$16&lt;&gt;"高専"),IFERROR(VLOOKUP(入力項目!$S$17,子育て関連マスタ!$I$32:$M$34,4,FALSE),0),
T466&gt;=23,0
) +
IF($D466=4,
  IFERROR(_xlfn.IFS(
  T466&lt;=入力項目!$S$11,0,
  AND(T466=入力項目!$S$11),IFERROR(VLOOKUP(入力項目!$S$12,子育て関連マスタ!$I$4:$M$5,2,FALSE),0),
  AND(T466=4),IFERROR(VLOOKUP(入力項目!$S$13,子育て関連マスタ!$I$9:$M$12,2,FALSE),0),
  AND(T466=7),IFERROR(VLOOKUP(入力項目!$S$14,子育て関連マスタ!$I$16:$M$17,2,FALSE),0),
  AND(T466=13),IFERROR(VLOOKUP(入力項目!$S$15,子育て関連マスタ!$I$21:$M$22,2,FALSE),0),
  AND(T466=16),IFERROR(VLOOKUP(入力項目!$S$16,子育て関連マスタ!$I$26:$M$28,2,FALSE),0),
  AND(T466=19,入力項目!$S$16&lt;&gt;"高専"),IFERROR(VLOOKUP(入力項目!$S$17,子育て関連マスタ!$I$32:$M$37,2,FALSE),0),
  AND(T466=21,入力項目!$S$16="高専"),IFERROR(VLOOKUP(入力項目!$S$17,子育て関連マスタ!$I$32:$M$37,2,FALSE),0),
  T466&gt;=22,0
  ),0),0
) +
IF(AND(T466&gt;=1,T466&lt;=15),IF($D466=入力項目!$S$8,入力項目!$S$3,0),0) +
IF(AND(T466&gt;=1,T466&lt;=15),IF($D466=5,入力項目!$S$4,0),0) +
IF(AND(T466&gt;=1,T466&lt;=15),IF($D466=12,入力項目!$S$5,0),0) +
IF(AND(入力項目!$S$7=$A466,入力項目!$S$8=$D466),子育て関連マスタ!$C$14,0) +
IFERROR(IF(AND(YEAR(EDATE(DATE(入力項目!$S$7,入力項目!$S$8,1),1))=$A466,MONTH(EDATE(DATE(入力項目!$S$7,入力項目!$S$8,1),1))=$D466),子育て関連マスタ!$C$15,0),0) +
IF(AND(OR(T466=3,T466=5,T466=7),$D466=11),子育て関連マスタ!$C$17,0) +
IF(AND(T466=20,$D466=1),子育て関連マスタ!$C$18,0) +
IF(AND(T466=20,$D466=1),
IFERROR(_xlfn.IFS(
入力項目!$S$10="男",子育て関連マスタ!$C$18,
入力項目!$S$10="女",子育て関連マスタ!$C$19
),0),0
) +
IF(AND(T466&gt;=入力項目!$S$18,T466&lt;=入力項目!$S$19),入力項目!$S$20,0) +
IF(AND(T466&gt;=入力項目!$S$21,T466&lt;=入力項目!$S$22),入力項目!$S$23,0) +
IF(AND(T466&gt;=入力項目!$S$24,T466&lt;=入力項目!$S$25),入力項目!$S$26,0)
)</f>
        <v>0</v>
      </c>
      <c r="AI466">
        <f ca="1">-(
_xlfn.IFS(
U466&lt;=入力項目!$S$11,0,
AND(U466&gt;=入力項目!$S$11+1,U466&lt;=3),IFERROR(VLOOKUP(入力項目!$S$12,子育て関連マスタ!$I$4:$M$5,4,FALSE),0),
AND(U466&gt;=4,U466&lt;=6),IFERROR(VLOOKUP(入力項目!$S$13,子育て関連マスタ!$I$9:$M$12,4,FALSE),0),
AND(U466&gt;=7,U466&lt;=12),IFERROR(VLOOKUP(入力項目!$S$14,子育て関連マスタ!$I$16:$M$17,4,FALSE),0),
AND(U466&gt;=13,U466&lt;=15),IFERROR(VLOOKUP(入力項目!$S$15,子育て関連マスタ!$I$21:$M$22,4,FALSE),0),
AND(U466&gt;=16,U466&lt;=18),IFERROR(VLOOKUP(入力項目!$S$16,子育て関連マスタ!$I$26:$M$28,4,FALSE),0),
AND(U466&gt;=19,U466&lt;=20,入力項目!$S$16="高専"),IFERROR(VLOOKUP(入力項目!$S$16,子育て関連マスタ!$I$26:$M$28,4,FALSE),0),
AND(U466&gt;=19,U466&lt;=20,入力項目!$S$16&lt;&gt;"高専"),IFERROR(VLOOKUP(入力項目!$S$17,子育て関連マスタ!$I$32:$M$37,4,FALSE),0),
AND(U466&gt;=21,U466&lt;=22,入力項目!$S$16="高専"),IFERROR(VLOOKUP(入力項目!$S$17,子育て関連マスタ!$I$32:$M$34,4,FALSE),0),
AND(U466&gt;=21,U466&lt;=22,入力項目!$S$16&lt;&gt;"高専"),IFERROR(VLOOKUP(入力項目!$S$17,子育て関連マスタ!$I$32:$M$34,4,FALSE),0),
U466&gt;=23,0
) +
IF($D466=4,
  IFERROR(_xlfn.IFS(
  U466&lt;=入力項目!$S$11,0,
  AND(U466=入力項目!$S$11),IFERROR(VLOOKUP(入力項目!$S$12,子育て関連マスタ!$I$4:$M$5,2,FALSE),0),
  AND(U466=4),IFERROR(VLOOKUP(入力項目!$S$13,子育て関連マスタ!$I$9:$M$12,2,FALSE),0),
  AND(U466=7),IFERROR(VLOOKUP(入力項目!$S$14,子育て関連マスタ!$I$16:$M$17,2,FALSE),0),
  AND(U466=13),IFERROR(VLOOKUP(入力項目!$S$15,子育て関連マスタ!$I$21:$M$22,2,FALSE),0),
  AND(U466=16),IFERROR(VLOOKUP(入力項目!$S$16,子育て関連マスタ!$I$26:$M$28,2,FALSE),0),
  AND(U466=19,入力項目!$S$16&lt;&gt;"高専"),IFERROR(VLOOKUP(入力項目!$S$17,子育て関連マスタ!$I$32:$M$37,2,FALSE),0),
  AND(U466=21,入力項目!$S$16="高専"),IFERROR(VLOOKUP(入力項目!$S$17,子育て関連マスタ!$I$32:$M$37,2,FALSE),0),
  U466&gt;=22,0
  ),0),0
) +
IF(AND(U466&gt;=1,U466&lt;=15),IF($D466=入力項目!$S$8,入力項目!$S$3,0),0) +
IF(AND(U466&gt;=1,U466&lt;=15),IF($D466=5,入力項目!$S$4,0),0) +
IF(AND(U466&gt;=1,U466&lt;=15),IF($D466=12,入力項目!$S$5,0),0) +
IF(AND(入力項目!$S$7=$A466,入力項目!$S$8=$D466),子育て関連マスタ!$C$14,0) +
IFERROR(IF(AND(YEAR(EDATE(DATE(入力項目!$S$7,入力項目!$S$8,1),1))=$A466,MONTH(EDATE(DATE(入力項目!$S$7,入力項目!$S$8,1),1))=$D466),子育て関連マスタ!$C$15,0),0) +
IF(AND(OR(U466=3,U466=5,U466=7),$D466=11),子育て関連マスタ!$C$17,0) +
IF(AND(U466=20,$D466=1),子育て関連マスタ!$C$18,0) +
IF(AND(U466=20,$D466=1),
IFERROR(_xlfn.IFS(
入力項目!$S$10="男",子育て関連マスタ!$C$18,
入力項目!$S$10="女",子育て関連マスタ!$C$19
),0),0
) +
IF(AND(U466&gt;=入力項目!$S$18,U466&lt;=入力項目!$S$19),入力項目!$S$20,0) +
IF(AND(U466&gt;=入力項目!$S$21,U466&lt;=入力項目!$S$22),入力項目!$S$23,0) +
IF(AND(U466&gt;=入力項目!$S$24,U466&lt;=入力項目!$S$25),入力項目!$S$26,0)
)</f>
        <v>0</v>
      </c>
      <c r="AJ466" s="10">
        <f ca="1">-VLOOKUP($D466,月別収支!$A$2:$H$13,7,FALSE)</f>
        <v>-20000</v>
      </c>
    </row>
    <row r="467" spans="1:36" x14ac:dyDescent="0.4">
      <c r="A467">
        <f t="shared" ca="1" si="122"/>
        <v>2063</v>
      </c>
      <c r="B467">
        <f t="shared" ca="1" si="129"/>
        <v>2063</v>
      </c>
      <c r="C467">
        <f t="shared" ca="1" si="130"/>
        <v>39</v>
      </c>
      <c r="D467">
        <f t="shared" ca="1" si="123"/>
        <v>5</v>
      </c>
      <c r="E467" t="str">
        <f t="shared" ca="1" si="124"/>
        <v>2063年5月</v>
      </c>
      <c r="F467">
        <f ca="1">IF(OR(入力項目!$N$5&lt;$A467,AND(入力項目!$N$5=$A467,入力項目!$N$6&lt;$D467)),IF(F466=0,1,IF(G467=12,F466+1,F466)),0)</f>
        <v>38</v>
      </c>
      <c r="G467">
        <f ca="1">IF(OR(入力項目!$N$5&lt;$A467,AND(入力項目!$N$5=$A467,入力項目!$N$6&lt;$D467)),IF(G466=12,1,G466+1),0)</f>
        <v>7</v>
      </c>
      <c r="H467" t="str">
        <f t="shared" ca="1" si="125"/>
        <v>38_7</v>
      </c>
      <c r="I467">
        <f ca="1">IF(
  IFERROR(AND($C467&gt;0,MOD($C467,入力項目!$N$22)=0,$D467=入力項目!$N$23), FALSE),
  1,
  IF(
    AND(I466&gt;0,J466=12),
    IF(I466=入力項目!$N$28, 0, I466+1),
    I466
  )
)</f>
        <v>0</v>
      </c>
      <c r="J467">
        <f ca="1">IF($D467=入力項目!$N$23,1,IFERROR(J466+1,1))</f>
        <v>12</v>
      </c>
      <c r="K467" t="str">
        <f t="shared" ca="1" si="126"/>
        <v>0_12</v>
      </c>
      <c r="L467">
        <f ca="1">L466+IF(入力項目!$D$4=$D467,1,0)</f>
        <v>67</v>
      </c>
      <c r="M467" t="str">
        <f t="shared" ca="1" si="127"/>
        <v>67歳</v>
      </c>
      <c r="N467">
        <f t="shared" ca="1" si="131"/>
        <v>68</v>
      </c>
      <c r="O467" t="str">
        <f t="shared" ca="1" si="128"/>
        <v>68歳</v>
      </c>
      <c r="P467">
        <f t="shared" ca="1" si="132"/>
        <v>43</v>
      </c>
      <c r="Q467">
        <f t="shared" ca="1" si="133"/>
        <v>41</v>
      </c>
      <c r="R467">
        <f t="shared" ca="1" si="134"/>
        <v>2064</v>
      </c>
      <c r="S467">
        <f t="shared" ca="1" si="135"/>
        <v>2064</v>
      </c>
      <c r="T467">
        <f t="shared" ca="1" si="136"/>
        <v>2064</v>
      </c>
      <c r="U467">
        <f t="shared" ca="1" si="137"/>
        <v>2064</v>
      </c>
      <c r="V467" s="10">
        <f t="shared" ca="1" si="138"/>
        <v>60710425</v>
      </c>
      <c r="W467" s="10">
        <f ca="1">IF($L467&lt;その他マスタ!$B$1,VLOOKUP($D467,月別収支!$A$2:$H$13,2,FALSE),その他マスタ!$B$3)+IF(AND($L467=その他マスタ!$B$1,入力項目!$I$9="あり",$D467=入力項目!$D$4),その他マスタ!$B$2,0)</f>
        <v>150000</v>
      </c>
      <c r="X467" s="10">
        <f ca="1">-IF(入力項目!$K$5=TRUE,
IF($F467+$G467&lt;3,VLOOKUP($D467,月別収支!$A$2:$H$13,8,FALSE),0)+IFERROR(VLOOKUP($H467,住宅ローン計算!C:P,13,FALSE),0)+IF($F467&gt;1,IF(OR($G467=3,$G467=6,$G467=9,$G467=12),ROUNDUP(入力項目!$N$18/4,0),0),0),
VLOOKUP($D467,月別収支!$A$2:$H$13,8,FALSE))</f>
        <v>0</v>
      </c>
      <c r="Y467" s="10">
        <f ca="1">-VLOOKUP($D467,月別収支!$A$2:$H$13,3,FALSE)</f>
        <v>-75000</v>
      </c>
      <c r="Z467" s="10">
        <f ca="1">-VLOOKUP($D467,月別収支!$A$2:$H$13,4,FALSE)</f>
        <v>-27000</v>
      </c>
      <c r="AA467" s="10">
        <f ca="1">-VLOOKUP($D467,月別収支!$A$2:$H$13,6,FALSE)</f>
        <v>-10000</v>
      </c>
      <c r="AB467" s="10">
        <f ca="1">-(
VLOOKUP($D467,月別収支!$A$2:$H$13,5,FALSE)+IF(AND(入力項目!$I$27&lt;=$A467,ISEVEN($A467-入力項目!$I$27),入力項目!$I$28=$D467),入力項目!$I$26,0)
+IF(入力項目!$K$26=TRUE,
IFERROR(VLOOKUP($K467,マイカーローン計算!C:P,13,FALSE),0),
IFERROR(
  IF(AND($C467&gt;0,MOD($C467,入力項目!$N$22)=0,$D467=入力項目!$N$23),入力項目!$N$24,0),
 0
)
)
)</f>
        <v>-30000</v>
      </c>
      <c r="AC467" s="10">
        <f ca="1">-IF($A467&lt;入力項目!$N$33,入力項目!$N$35,IF(AND($A467=入力項目!$N$33,$D467&lt;=入力項目!$N$34),入力項目!$N$35,0))</f>
        <v>0</v>
      </c>
      <c r="AD467">
        <f ca="1">-(
_xlfn.IFS(
P467&lt;=入力項目!$S$11,0,
AND(P467&gt;=入力項目!$S$11+1,P467&lt;=3),IFERROR(VLOOKUP(入力項目!$S$12,子育て関連マスタ!$I$4:$M$5,4,FALSE),0),
AND(P467&gt;=4,P467&lt;=6),IFERROR(VLOOKUP(入力項目!$S$13,子育て関連マスタ!$I$9:$M$12,4,FALSE),0),
AND(P467&gt;=7,P467&lt;=12),IFERROR(VLOOKUP(入力項目!$S$14,子育て関連マスタ!$I$16:$M$17,4,FALSE),0),
AND(P467&gt;=13,P467&lt;=15),IFERROR(VLOOKUP(入力項目!$S$15,子育て関連マスタ!$I$21:$M$22,4,FALSE),0),
AND(P467&gt;=16,P467&lt;=18),IFERROR(VLOOKUP(入力項目!$S$16,子育て関連マスタ!$I$26:$M$28,4,FALSE),0),
AND(P467&gt;=19,P467&lt;=20,入力項目!$S$16="高専"),IFERROR(VLOOKUP(入力項目!$S$16,子育て関連マスタ!$I$26:$M$28,4,FALSE),0),
AND(P467&gt;=19,P467&lt;=20,入力項目!$S$16&lt;&gt;"高専"),IFERROR(VLOOKUP(入力項目!$S$17,子育て関連マスタ!$I$32:$M$37,4,FALSE),0),
AND(P467&gt;=21,P467&lt;=22,入力項目!$S$16="高専"),IFERROR(VLOOKUP(入力項目!$S$17,子育て関連マスタ!$I$32:$M$34,4,FALSE),0),
AND(P467&gt;=21,P467&lt;=22,入力項目!$S$16&lt;&gt;"高専"),IFERROR(VLOOKUP(入力項目!$S$17,子育て関連マスタ!$I$32:$M$34,4,FALSE),0),
P467&gt;=23,0
) +
IF($D467=4,
  IFERROR(_xlfn.IFS(
  P467&lt;=入力項目!$S$11,0,
  AND(P467=入力項目!$S$11),IFERROR(VLOOKUP(入力項目!$S$12,子育て関連マスタ!$I$4:$M$5,2,FALSE),0),
  AND(P467=4),IFERROR(VLOOKUP(入力項目!$S$13,子育て関連マスタ!$I$9:$M$12,2,FALSE),0),
  AND(P467=7),IFERROR(VLOOKUP(入力項目!$S$14,子育て関連マスタ!$I$16:$M$17,2,FALSE),0),
  AND(P467=13),IFERROR(VLOOKUP(入力項目!$S$15,子育て関連マスタ!$I$21:$M$22,2,FALSE),0),
  AND(P467=16),IFERROR(VLOOKUP(入力項目!$S$16,子育て関連マスタ!$I$26:$M$28,2,FALSE),0),
  AND(P467=19,入力項目!$S$16&lt;&gt;"高専"),IFERROR(VLOOKUP(入力項目!$S$17,子育て関連マスタ!$I$32:$M$37,2,FALSE),0),
  AND(P467=21,入力項目!$S$16="高専"),IFERROR(VLOOKUP(入力項目!$S$17,子育て関連マスタ!$I$32:$M$37,2,FALSE),0),
  P467&gt;=22,0
  ),0),0
) +
IF(AND(P467&gt;=1,P467&lt;=15),IF($D467=入力項目!$S$8,入力項目!$S$3,0),0) +
IF(AND(P467&gt;=1,P467&lt;=15),IF($D467=5,入力項目!$S$4,0),0) +
IF(AND(P467&gt;=1,P467&lt;=15),IF($D467=12,入力項目!$S$5,0),0) +
IF(AND(入力項目!$S$7=$A467,入力項目!$S$8=$D467),子育て関連マスタ!$C$14,0) +
IFERROR(IF(AND(YEAR(EDATE(DATE(入力項目!$S$7,入力項目!$S$8,1),1))=$A467,MONTH(EDATE(DATE(入力項目!$S$7,入力項目!$S$8,1),1))=$D467),子育て関連マスタ!$C$15,0),0) +
IF(AND(OR(P467=3,P467=5,P467=7),$D467=11),子育て関連マスタ!$C$17,0) +
IF(AND(P467=20,$D467=1),子育て関連マスタ!$C$18,0) +
IF(AND(P467=20,$D467=1),
IFERROR(_xlfn.IFS(
入力項目!$S$10="男",子育て関連マスタ!$C$18,
入力項目!$S$10="女",子育て関連マスタ!$C$19
),0),0
) +
IF(AND(P467&gt;=入力項目!$S$18,P467&lt;=入力項目!$S$19),入力項目!$S$20,0) +
IF(AND(P467&gt;=入力項目!$S$21,P467&lt;=入力項目!$S$22),入力項目!$S$23,0) +
IF(AND(P467&gt;=入力項目!$S$24,P467&lt;=入力項目!$S$25),入力項目!$S$26,0)
)</f>
        <v>0</v>
      </c>
      <c r="AE467">
        <f ca="1">-(
_xlfn.IFS(
Q467&lt;=入力項目!$S$11,0,
AND(Q467&gt;=入力項目!$S$11+1,Q467&lt;=3),IFERROR(VLOOKUP(入力項目!$S$12,子育て関連マスタ!$I$4:$M$5,4,FALSE),0),
AND(Q467&gt;=4,Q467&lt;=6),IFERROR(VLOOKUP(入力項目!$S$13,子育て関連マスタ!$I$9:$M$12,4,FALSE),0),
AND(Q467&gt;=7,Q467&lt;=12),IFERROR(VLOOKUP(入力項目!$S$14,子育て関連マスタ!$I$16:$M$17,4,FALSE),0),
AND(Q467&gt;=13,Q467&lt;=15),IFERROR(VLOOKUP(入力項目!$S$15,子育て関連マスタ!$I$21:$M$22,4,FALSE),0),
AND(Q467&gt;=16,Q467&lt;=18),IFERROR(VLOOKUP(入力項目!$S$16,子育て関連マスタ!$I$26:$M$28,4,FALSE),0),
AND(Q467&gt;=19,Q467&lt;=20,入力項目!$S$16="高専"),IFERROR(VLOOKUP(入力項目!$S$16,子育て関連マスタ!$I$26:$M$28,4,FALSE),0),
AND(Q467&gt;=19,Q467&lt;=20,入力項目!$S$16&lt;&gt;"高専"),IFERROR(VLOOKUP(入力項目!$S$17,子育て関連マスタ!$I$32:$M$37,4,FALSE),0),
AND(Q467&gt;=21,Q467&lt;=22,入力項目!$S$16="高専"),IFERROR(VLOOKUP(入力項目!$S$17,子育て関連マスタ!$I$32:$M$34,4,FALSE),0),
AND(Q467&gt;=21,Q467&lt;=22,入力項目!$S$16&lt;&gt;"高専"),IFERROR(VLOOKUP(入力項目!$S$17,子育て関連マスタ!$I$32:$M$34,4,FALSE),0),
Q467&gt;=23,0
) +
IF($D467=4,
  IFERROR(_xlfn.IFS(
  Q467&lt;=入力項目!$S$11,0,
  AND(Q467=入力項目!$S$11),IFERROR(VLOOKUP(入力項目!$S$12,子育て関連マスタ!$I$4:$M$5,2,FALSE),0),
  AND(Q467=4),IFERROR(VLOOKUP(入力項目!$S$13,子育て関連マスタ!$I$9:$M$12,2,FALSE),0),
  AND(Q467=7),IFERROR(VLOOKUP(入力項目!$S$14,子育て関連マスタ!$I$16:$M$17,2,FALSE),0),
  AND(Q467=13),IFERROR(VLOOKUP(入力項目!$S$15,子育て関連マスタ!$I$21:$M$22,2,FALSE),0),
  AND(Q467=16),IFERROR(VLOOKUP(入力項目!$S$16,子育て関連マスタ!$I$26:$M$28,2,FALSE),0),
  AND(Q467=19,入力項目!$S$16&lt;&gt;"高専"),IFERROR(VLOOKUP(入力項目!$S$17,子育て関連マスタ!$I$32:$M$37,2,FALSE),0),
  AND(Q467=21,入力項目!$S$16="高専"),IFERROR(VLOOKUP(入力項目!$S$17,子育て関連マスタ!$I$32:$M$37,2,FALSE),0),
  Q467&gt;=22,0
  ),0),0
) +
IF(AND(Q467&gt;=1,Q467&lt;=15),IF($D467=入力項目!$S$8,入力項目!$S$3,0),0) +
IF(AND(Q467&gt;=1,Q467&lt;=15),IF($D467=5,入力項目!$S$4,0),0) +
IF(AND(Q467&gt;=1,Q467&lt;=15),IF($D467=12,入力項目!$S$5,0),0) +
IF(AND(入力項目!$S$7=$A467,入力項目!$S$8=$D467),子育て関連マスタ!$C$14,0) +
IFERROR(IF(AND(YEAR(EDATE(DATE(入力項目!$S$7,入力項目!$S$8,1),1))=$A467,MONTH(EDATE(DATE(入力項目!$S$7,入力項目!$S$8,1),1))=$D467),子育て関連マスタ!$C$15,0),0) +
IF(AND(OR(Q467=3,Q467=5,Q467=7),$D467=11),子育て関連マスタ!$C$17,0) +
IF(AND(Q467=20,$D467=1),子育て関連マスタ!$C$18,0) +
IF(AND(Q467=20,$D467=1),
IFERROR(_xlfn.IFS(
入力項目!$S$10="男",子育て関連マスタ!$C$18,
入力項目!$S$10="女",子育て関連マスタ!$C$19
),0),0
) +
IF(AND(Q467&gt;=入力項目!$S$18,Q467&lt;=入力項目!$S$19),入力項目!$S$20,0) +
IF(AND(Q467&gt;=入力項目!$S$21,Q467&lt;=入力項目!$S$22),入力項目!$S$23,0) +
IF(AND(Q467&gt;=入力項目!$S$24,Q467&lt;=入力項目!$S$25),入力項目!$S$26,0)
)</f>
        <v>0</v>
      </c>
      <c r="AF467">
        <f ca="1">-(
_xlfn.IFS(
R467&lt;=入力項目!$S$11,0,
AND(R467&gt;=入力項目!$S$11+1,R467&lt;=3),IFERROR(VLOOKUP(入力項目!$S$12,子育て関連マスタ!$I$4:$M$5,4,FALSE),0),
AND(R467&gt;=4,R467&lt;=6),IFERROR(VLOOKUP(入力項目!$S$13,子育て関連マスタ!$I$9:$M$12,4,FALSE),0),
AND(R467&gt;=7,R467&lt;=12),IFERROR(VLOOKUP(入力項目!$S$14,子育て関連マスタ!$I$16:$M$17,4,FALSE),0),
AND(R467&gt;=13,R467&lt;=15),IFERROR(VLOOKUP(入力項目!$S$15,子育て関連マスタ!$I$21:$M$22,4,FALSE),0),
AND(R467&gt;=16,R467&lt;=18),IFERROR(VLOOKUP(入力項目!$S$16,子育て関連マスタ!$I$26:$M$28,4,FALSE),0),
AND(R467&gt;=19,R467&lt;=20,入力項目!$S$16="高専"),IFERROR(VLOOKUP(入力項目!$S$16,子育て関連マスタ!$I$26:$M$28,4,FALSE),0),
AND(R467&gt;=19,R467&lt;=20,入力項目!$S$16&lt;&gt;"高専"),IFERROR(VLOOKUP(入力項目!$S$17,子育て関連マスタ!$I$32:$M$37,4,FALSE),0),
AND(R467&gt;=21,R467&lt;=22,入力項目!$S$16="高専"),IFERROR(VLOOKUP(入力項目!$S$17,子育て関連マスタ!$I$32:$M$34,4,FALSE),0),
AND(R467&gt;=21,R467&lt;=22,入力項目!$S$16&lt;&gt;"高専"),IFERROR(VLOOKUP(入力項目!$S$17,子育て関連マスタ!$I$32:$M$34,4,FALSE),0),
R467&gt;=23,0
) +
IF($D467=4,
  IFERROR(_xlfn.IFS(
  R467&lt;=入力項目!$S$11,0,
  AND(R467=入力項目!$S$11),IFERROR(VLOOKUP(入力項目!$S$12,子育て関連マスタ!$I$4:$M$5,2,FALSE),0),
  AND(R467=4),IFERROR(VLOOKUP(入力項目!$S$13,子育て関連マスタ!$I$9:$M$12,2,FALSE),0),
  AND(R467=7),IFERROR(VLOOKUP(入力項目!$S$14,子育て関連マスタ!$I$16:$M$17,2,FALSE),0),
  AND(R467=13),IFERROR(VLOOKUP(入力項目!$S$15,子育て関連マスタ!$I$21:$M$22,2,FALSE),0),
  AND(R467=16),IFERROR(VLOOKUP(入力項目!$S$16,子育て関連マスタ!$I$26:$M$28,2,FALSE),0),
  AND(R467=19,入力項目!$S$16&lt;&gt;"高専"),IFERROR(VLOOKUP(入力項目!$S$17,子育て関連マスタ!$I$32:$M$37,2,FALSE),0),
  AND(R467=21,入力項目!$S$16="高専"),IFERROR(VLOOKUP(入力項目!$S$17,子育て関連マスタ!$I$32:$M$37,2,FALSE),0),
  R467&gt;=22,0
  ),0),0
) +
IF(AND(R467&gt;=1,R467&lt;=15),IF($D467=入力項目!$S$8,入力項目!$S$3,0),0) +
IF(AND(R467&gt;=1,R467&lt;=15),IF($D467=5,入力項目!$S$4,0),0) +
IF(AND(R467&gt;=1,R467&lt;=15),IF($D467=12,入力項目!$S$5,0),0) +
IF(AND(入力項目!$S$7=$A467,入力項目!$S$8=$D467),子育て関連マスタ!$C$14,0) +
IFERROR(IF(AND(YEAR(EDATE(DATE(入力項目!$S$7,入力項目!$S$8,1),1))=$A467,MONTH(EDATE(DATE(入力項目!$S$7,入力項目!$S$8,1),1))=$D467),子育て関連マスタ!$C$15,0),0) +
IF(AND(OR(R467=3,R467=5,R467=7),$D467=11),子育て関連マスタ!$C$17,0) +
IF(AND(R467=20,$D467=1),子育て関連マスタ!$C$18,0) +
IF(AND(R467=20,$D467=1),
IFERROR(_xlfn.IFS(
入力項目!$S$10="男",子育て関連マスタ!$C$18,
入力項目!$S$10="女",子育て関連マスタ!$C$19
),0),0
) +
IF(AND(R467&gt;=入力項目!$S$18,R467&lt;=入力項目!$S$19),入力項目!$S$20,0) +
IF(AND(R467&gt;=入力項目!$S$21,R467&lt;=入力項目!$S$22),入力項目!$S$23,0) +
IF(AND(R467&gt;=入力項目!$S$24,R467&lt;=入力項目!$S$25),入力項目!$S$26,0)
)</f>
        <v>0</v>
      </c>
      <c r="AG467">
        <f ca="1">-(
_xlfn.IFS(
S467&lt;=入力項目!$S$11,0,
AND(S467&gt;=入力項目!$S$11+1,S467&lt;=3),IFERROR(VLOOKUP(入力項目!$S$12,子育て関連マスタ!$I$4:$M$5,4,FALSE),0),
AND(S467&gt;=4,S467&lt;=6),IFERROR(VLOOKUP(入力項目!$S$13,子育て関連マスタ!$I$9:$M$12,4,FALSE),0),
AND(S467&gt;=7,S467&lt;=12),IFERROR(VLOOKUP(入力項目!$S$14,子育て関連マスタ!$I$16:$M$17,4,FALSE),0),
AND(S467&gt;=13,S467&lt;=15),IFERROR(VLOOKUP(入力項目!$S$15,子育て関連マスタ!$I$21:$M$22,4,FALSE),0),
AND(S467&gt;=16,S467&lt;=18),IFERROR(VLOOKUP(入力項目!$S$16,子育て関連マスタ!$I$26:$M$28,4,FALSE),0),
AND(S467&gt;=19,S467&lt;=20,入力項目!$S$16="高専"),IFERROR(VLOOKUP(入力項目!$S$16,子育て関連マスタ!$I$26:$M$28,4,FALSE),0),
AND(S467&gt;=19,S467&lt;=20,入力項目!$S$16&lt;&gt;"高専"),IFERROR(VLOOKUP(入力項目!$S$17,子育て関連マスタ!$I$32:$M$37,4,FALSE),0),
AND(S467&gt;=21,S467&lt;=22,入力項目!$S$16="高専"),IFERROR(VLOOKUP(入力項目!$S$17,子育て関連マスタ!$I$32:$M$34,4,FALSE),0),
AND(S467&gt;=21,S467&lt;=22,入力項目!$S$16&lt;&gt;"高専"),IFERROR(VLOOKUP(入力項目!$S$17,子育て関連マスタ!$I$32:$M$34,4,FALSE),0),
S467&gt;=23,0
) +
IF($D467=4,
  IFERROR(_xlfn.IFS(
  S467&lt;=入力項目!$S$11,0,
  AND(S467=入力項目!$S$11),IFERROR(VLOOKUP(入力項目!$S$12,子育て関連マスタ!$I$4:$M$5,2,FALSE),0),
  AND(S467=4),IFERROR(VLOOKUP(入力項目!$S$13,子育て関連マスタ!$I$9:$M$12,2,FALSE),0),
  AND(S467=7),IFERROR(VLOOKUP(入力項目!$S$14,子育て関連マスタ!$I$16:$M$17,2,FALSE),0),
  AND(S467=13),IFERROR(VLOOKUP(入力項目!$S$15,子育て関連マスタ!$I$21:$M$22,2,FALSE),0),
  AND(S467=16),IFERROR(VLOOKUP(入力項目!$S$16,子育て関連マスタ!$I$26:$M$28,2,FALSE),0),
  AND(S467=19,入力項目!$S$16&lt;&gt;"高専"),IFERROR(VLOOKUP(入力項目!$S$17,子育て関連マスタ!$I$32:$M$37,2,FALSE),0),
  AND(S467=21,入力項目!$S$16="高専"),IFERROR(VLOOKUP(入力項目!$S$17,子育て関連マスタ!$I$32:$M$37,2,FALSE),0),
  S467&gt;=22,0
  ),0),0
) +
IF(AND(S467&gt;=1,S467&lt;=15),IF($D467=入力項目!$S$8,入力項目!$S$3,0),0) +
IF(AND(S467&gt;=1,S467&lt;=15),IF($D467=5,入力項目!$S$4,0),0) +
IF(AND(S467&gt;=1,S467&lt;=15),IF($D467=12,入力項目!$S$5,0),0) +
IF(AND(入力項目!$S$7=$A467,入力項目!$S$8=$D467),子育て関連マスタ!$C$14,0) +
IFERROR(IF(AND(YEAR(EDATE(DATE(入力項目!$S$7,入力項目!$S$8,1),1))=$A467,MONTH(EDATE(DATE(入力項目!$S$7,入力項目!$S$8,1),1))=$D467),子育て関連マスタ!$C$15,0),0) +
IF(AND(OR(S467=3,S467=5,S467=7),$D467=11),子育て関連マスタ!$C$17,0) +
IF(AND(S467=20,$D467=1),子育て関連マスタ!$C$18,0) +
IF(AND(S467=20,$D467=1),
IFERROR(_xlfn.IFS(
入力項目!$S$10="男",子育て関連マスタ!$C$18,
入力項目!$S$10="女",子育て関連マスタ!$C$19
),0),0
) +
IF(AND(S467&gt;=入力項目!$S$18,S467&lt;=入力項目!$S$19),入力項目!$S$20,0) +
IF(AND(S467&gt;=入力項目!$S$21,S467&lt;=入力項目!$S$22),入力項目!$S$23,0) +
IF(AND(S467&gt;=入力項目!$S$24,S467&lt;=入力項目!$S$25),入力項目!$S$26,0)
)</f>
        <v>0</v>
      </c>
      <c r="AH467">
        <f ca="1">-(
_xlfn.IFS(
T467&lt;=入力項目!$S$11,0,
AND(T467&gt;=入力項目!$S$11+1,T467&lt;=3),IFERROR(VLOOKUP(入力項目!$S$12,子育て関連マスタ!$I$4:$M$5,4,FALSE),0),
AND(T467&gt;=4,T467&lt;=6),IFERROR(VLOOKUP(入力項目!$S$13,子育て関連マスタ!$I$9:$M$12,4,FALSE),0),
AND(T467&gt;=7,T467&lt;=12),IFERROR(VLOOKUP(入力項目!$S$14,子育て関連マスタ!$I$16:$M$17,4,FALSE),0),
AND(T467&gt;=13,T467&lt;=15),IFERROR(VLOOKUP(入力項目!$S$15,子育て関連マスタ!$I$21:$M$22,4,FALSE),0),
AND(T467&gt;=16,T467&lt;=18),IFERROR(VLOOKUP(入力項目!$S$16,子育て関連マスタ!$I$26:$M$28,4,FALSE),0),
AND(T467&gt;=19,T467&lt;=20,入力項目!$S$16="高専"),IFERROR(VLOOKUP(入力項目!$S$16,子育て関連マスタ!$I$26:$M$28,4,FALSE),0),
AND(T467&gt;=19,T467&lt;=20,入力項目!$S$16&lt;&gt;"高専"),IFERROR(VLOOKUP(入力項目!$S$17,子育て関連マスタ!$I$32:$M$37,4,FALSE),0),
AND(T467&gt;=21,T467&lt;=22,入力項目!$S$16="高専"),IFERROR(VLOOKUP(入力項目!$S$17,子育て関連マスタ!$I$32:$M$34,4,FALSE),0),
AND(T467&gt;=21,T467&lt;=22,入力項目!$S$16&lt;&gt;"高専"),IFERROR(VLOOKUP(入力項目!$S$17,子育て関連マスタ!$I$32:$M$34,4,FALSE),0),
T467&gt;=23,0
) +
IF($D467=4,
  IFERROR(_xlfn.IFS(
  T467&lt;=入力項目!$S$11,0,
  AND(T467=入力項目!$S$11),IFERROR(VLOOKUP(入力項目!$S$12,子育て関連マスタ!$I$4:$M$5,2,FALSE),0),
  AND(T467=4),IFERROR(VLOOKUP(入力項目!$S$13,子育て関連マスタ!$I$9:$M$12,2,FALSE),0),
  AND(T467=7),IFERROR(VLOOKUP(入力項目!$S$14,子育て関連マスタ!$I$16:$M$17,2,FALSE),0),
  AND(T467=13),IFERROR(VLOOKUP(入力項目!$S$15,子育て関連マスタ!$I$21:$M$22,2,FALSE),0),
  AND(T467=16),IFERROR(VLOOKUP(入力項目!$S$16,子育て関連マスタ!$I$26:$M$28,2,FALSE),0),
  AND(T467=19,入力項目!$S$16&lt;&gt;"高専"),IFERROR(VLOOKUP(入力項目!$S$17,子育て関連マスタ!$I$32:$M$37,2,FALSE),0),
  AND(T467=21,入力項目!$S$16="高専"),IFERROR(VLOOKUP(入力項目!$S$17,子育て関連マスタ!$I$32:$M$37,2,FALSE),0),
  T467&gt;=22,0
  ),0),0
) +
IF(AND(T467&gt;=1,T467&lt;=15),IF($D467=入力項目!$S$8,入力項目!$S$3,0),0) +
IF(AND(T467&gt;=1,T467&lt;=15),IF($D467=5,入力項目!$S$4,0),0) +
IF(AND(T467&gt;=1,T467&lt;=15),IF($D467=12,入力項目!$S$5,0),0) +
IF(AND(入力項目!$S$7=$A467,入力項目!$S$8=$D467),子育て関連マスタ!$C$14,0) +
IFERROR(IF(AND(YEAR(EDATE(DATE(入力項目!$S$7,入力項目!$S$8,1),1))=$A467,MONTH(EDATE(DATE(入力項目!$S$7,入力項目!$S$8,1),1))=$D467),子育て関連マスタ!$C$15,0),0) +
IF(AND(OR(T467=3,T467=5,T467=7),$D467=11),子育て関連マスタ!$C$17,0) +
IF(AND(T467=20,$D467=1),子育て関連マスタ!$C$18,0) +
IF(AND(T467=20,$D467=1),
IFERROR(_xlfn.IFS(
入力項目!$S$10="男",子育て関連マスタ!$C$18,
入力項目!$S$10="女",子育て関連マスタ!$C$19
),0),0
) +
IF(AND(T467&gt;=入力項目!$S$18,T467&lt;=入力項目!$S$19),入力項目!$S$20,0) +
IF(AND(T467&gt;=入力項目!$S$21,T467&lt;=入力項目!$S$22),入力項目!$S$23,0) +
IF(AND(T467&gt;=入力項目!$S$24,T467&lt;=入力項目!$S$25),入力項目!$S$26,0)
)</f>
        <v>0</v>
      </c>
      <c r="AI467">
        <f ca="1">-(
_xlfn.IFS(
U467&lt;=入力項目!$S$11,0,
AND(U467&gt;=入力項目!$S$11+1,U467&lt;=3),IFERROR(VLOOKUP(入力項目!$S$12,子育て関連マスタ!$I$4:$M$5,4,FALSE),0),
AND(U467&gt;=4,U467&lt;=6),IFERROR(VLOOKUP(入力項目!$S$13,子育て関連マスタ!$I$9:$M$12,4,FALSE),0),
AND(U467&gt;=7,U467&lt;=12),IFERROR(VLOOKUP(入力項目!$S$14,子育て関連マスタ!$I$16:$M$17,4,FALSE),0),
AND(U467&gt;=13,U467&lt;=15),IFERROR(VLOOKUP(入力項目!$S$15,子育て関連マスタ!$I$21:$M$22,4,FALSE),0),
AND(U467&gt;=16,U467&lt;=18),IFERROR(VLOOKUP(入力項目!$S$16,子育て関連マスタ!$I$26:$M$28,4,FALSE),0),
AND(U467&gt;=19,U467&lt;=20,入力項目!$S$16="高専"),IFERROR(VLOOKUP(入力項目!$S$16,子育て関連マスタ!$I$26:$M$28,4,FALSE),0),
AND(U467&gt;=19,U467&lt;=20,入力項目!$S$16&lt;&gt;"高専"),IFERROR(VLOOKUP(入力項目!$S$17,子育て関連マスタ!$I$32:$M$37,4,FALSE),0),
AND(U467&gt;=21,U467&lt;=22,入力項目!$S$16="高専"),IFERROR(VLOOKUP(入力項目!$S$17,子育て関連マスタ!$I$32:$M$34,4,FALSE),0),
AND(U467&gt;=21,U467&lt;=22,入力項目!$S$16&lt;&gt;"高専"),IFERROR(VLOOKUP(入力項目!$S$17,子育て関連マスタ!$I$32:$M$34,4,FALSE),0),
U467&gt;=23,0
) +
IF($D467=4,
  IFERROR(_xlfn.IFS(
  U467&lt;=入力項目!$S$11,0,
  AND(U467=入力項目!$S$11),IFERROR(VLOOKUP(入力項目!$S$12,子育て関連マスタ!$I$4:$M$5,2,FALSE),0),
  AND(U467=4),IFERROR(VLOOKUP(入力項目!$S$13,子育て関連マスタ!$I$9:$M$12,2,FALSE),0),
  AND(U467=7),IFERROR(VLOOKUP(入力項目!$S$14,子育て関連マスタ!$I$16:$M$17,2,FALSE),0),
  AND(U467=13),IFERROR(VLOOKUP(入力項目!$S$15,子育て関連マスタ!$I$21:$M$22,2,FALSE),0),
  AND(U467=16),IFERROR(VLOOKUP(入力項目!$S$16,子育て関連マスタ!$I$26:$M$28,2,FALSE),0),
  AND(U467=19,入力項目!$S$16&lt;&gt;"高専"),IFERROR(VLOOKUP(入力項目!$S$17,子育て関連マスタ!$I$32:$M$37,2,FALSE),0),
  AND(U467=21,入力項目!$S$16="高専"),IFERROR(VLOOKUP(入力項目!$S$17,子育て関連マスタ!$I$32:$M$37,2,FALSE),0),
  U467&gt;=22,0
  ),0),0
) +
IF(AND(U467&gt;=1,U467&lt;=15),IF($D467=入力項目!$S$8,入力項目!$S$3,0),0) +
IF(AND(U467&gt;=1,U467&lt;=15),IF($D467=5,入力項目!$S$4,0),0) +
IF(AND(U467&gt;=1,U467&lt;=15),IF($D467=12,入力項目!$S$5,0),0) +
IF(AND(入力項目!$S$7=$A467,入力項目!$S$8=$D467),子育て関連マスタ!$C$14,0) +
IFERROR(IF(AND(YEAR(EDATE(DATE(入力項目!$S$7,入力項目!$S$8,1),1))=$A467,MONTH(EDATE(DATE(入力項目!$S$7,入力項目!$S$8,1),1))=$D467),子育て関連マスタ!$C$15,0),0) +
IF(AND(OR(U467=3,U467=5,U467=7),$D467=11),子育て関連マスタ!$C$17,0) +
IF(AND(U467=20,$D467=1),子育て関連マスタ!$C$18,0) +
IF(AND(U467=20,$D467=1),
IFERROR(_xlfn.IFS(
入力項目!$S$10="男",子育て関連マスタ!$C$18,
入力項目!$S$10="女",子育て関連マスタ!$C$19
),0),0
) +
IF(AND(U467&gt;=入力項目!$S$18,U467&lt;=入力項目!$S$19),入力項目!$S$20,0) +
IF(AND(U467&gt;=入力項目!$S$21,U467&lt;=入力項目!$S$22),入力項目!$S$23,0) +
IF(AND(U467&gt;=入力項目!$S$24,U467&lt;=入力項目!$S$25),入力項目!$S$26,0)
)</f>
        <v>0</v>
      </c>
      <c r="AJ467" s="10">
        <f ca="1">-VLOOKUP($D467,月別収支!$A$2:$H$13,7,FALSE)</f>
        <v>-20000</v>
      </c>
    </row>
    <row r="468" spans="1:36" x14ac:dyDescent="0.4">
      <c r="A468">
        <f t="shared" ca="1" si="122"/>
        <v>2063</v>
      </c>
      <c r="B468">
        <f t="shared" ca="1" si="129"/>
        <v>2063</v>
      </c>
      <c r="C468">
        <f t="shared" ca="1" si="130"/>
        <v>39</v>
      </c>
      <c r="D468">
        <f t="shared" ca="1" si="123"/>
        <v>6</v>
      </c>
      <c r="E468" t="str">
        <f t="shared" ca="1" si="124"/>
        <v>2063年6月</v>
      </c>
      <c r="F468">
        <f ca="1">IF(OR(入力項目!$N$5&lt;$A468,AND(入力項目!$N$5=$A468,入力項目!$N$6&lt;$D468)),IF(F467=0,1,IF(G468=12,F467+1,F467)),0)</f>
        <v>38</v>
      </c>
      <c r="G468">
        <f ca="1">IF(OR(入力項目!$N$5&lt;$A468,AND(入力項目!$N$5=$A468,入力項目!$N$6&lt;$D468)),IF(G467=12,1,G467+1),0)</f>
        <v>8</v>
      </c>
      <c r="H468" t="str">
        <f t="shared" ca="1" si="125"/>
        <v>38_8</v>
      </c>
      <c r="I468">
        <f ca="1">IF(
  IFERROR(AND($C468&gt;0,MOD($C468,入力項目!$N$22)=0,$D468=入力項目!$N$23), FALSE),
  1,
  IF(
    AND(I467&gt;0,J467=12),
    IF(I467=入力項目!$N$28, 0, I467+1),
    I467
  )
)</f>
        <v>0</v>
      </c>
      <c r="J468">
        <f ca="1">IF($D468=入力項目!$N$23,1,IFERROR(J467+1,1))</f>
        <v>1</v>
      </c>
      <c r="K468" t="str">
        <f t="shared" ca="1" si="126"/>
        <v>0_1</v>
      </c>
      <c r="L468">
        <f ca="1">L467+IF(入力項目!$D$4=$D468,1,0)</f>
        <v>67</v>
      </c>
      <c r="M468" t="str">
        <f t="shared" ca="1" si="127"/>
        <v>67歳</v>
      </c>
      <c r="N468">
        <f t="shared" ca="1" si="131"/>
        <v>68</v>
      </c>
      <c r="O468" t="str">
        <f t="shared" ca="1" si="128"/>
        <v>68歳</v>
      </c>
      <c r="P468">
        <f t="shared" ca="1" si="132"/>
        <v>43</v>
      </c>
      <c r="Q468">
        <f t="shared" ca="1" si="133"/>
        <v>41</v>
      </c>
      <c r="R468">
        <f t="shared" ca="1" si="134"/>
        <v>2064</v>
      </c>
      <c r="S468">
        <f t="shared" ca="1" si="135"/>
        <v>2064</v>
      </c>
      <c r="T468">
        <f t="shared" ca="1" si="136"/>
        <v>2064</v>
      </c>
      <c r="U468">
        <f t="shared" ca="1" si="137"/>
        <v>2064</v>
      </c>
      <c r="V468" s="10">
        <f t="shared" ca="1" si="138"/>
        <v>60708425</v>
      </c>
      <c r="W468" s="10">
        <f ca="1">IF($L468&lt;その他マスタ!$B$1,VLOOKUP($D468,月別収支!$A$2:$H$13,2,FALSE),その他マスタ!$B$3)+IF(AND($L468=その他マスタ!$B$1,入力項目!$I$9="あり",$D468=入力項目!$D$4),その他マスタ!$B$2,0)</f>
        <v>150000</v>
      </c>
      <c r="X468" s="10">
        <f ca="1">-IF(入力項目!$K$5=TRUE,
IF($F468+$G468&lt;3,VLOOKUP($D468,月別収支!$A$2:$H$13,8,FALSE),0)+IFERROR(VLOOKUP($H468,住宅ローン計算!C:P,13,FALSE),0)+IF($F468&gt;1,IF(OR($G468=3,$G468=6,$G468=9,$G468=12),ROUNDUP(入力項目!$N$18/4,0),0),0),
VLOOKUP($D468,月別収支!$A$2:$H$13,8,FALSE))</f>
        <v>0</v>
      </c>
      <c r="Y468" s="10">
        <f ca="1">-VLOOKUP($D468,月別収支!$A$2:$H$13,3,FALSE)</f>
        <v>-75000</v>
      </c>
      <c r="Z468" s="10">
        <f ca="1">-VLOOKUP($D468,月別収支!$A$2:$H$13,4,FALSE)</f>
        <v>-27000</v>
      </c>
      <c r="AA468" s="10">
        <f ca="1">-VLOOKUP($D468,月別収支!$A$2:$H$13,6,FALSE)</f>
        <v>-10000</v>
      </c>
      <c r="AB468" s="10">
        <f ca="1">-(
VLOOKUP($D468,月別収支!$A$2:$H$13,5,FALSE)+IF(AND(入力項目!$I$27&lt;=$A468,ISEVEN($A468-入力項目!$I$27),入力項目!$I$28=$D468),入力項目!$I$26,0)
+IF(入力項目!$K$26=TRUE,
IFERROR(VLOOKUP($K468,マイカーローン計算!C:P,13,FALSE),0),
IFERROR(
  IF(AND($C468&gt;0,MOD($C468,入力項目!$N$22)=0,$D468=入力項目!$N$23),入力項目!$N$24,0),
 0
)
)
)</f>
        <v>-20000</v>
      </c>
      <c r="AC468" s="10">
        <f ca="1">-IF($A468&lt;入力項目!$N$33,入力項目!$N$35,IF(AND($A468=入力項目!$N$33,$D468&lt;=入力項目!$N$34),入力項目!$N$35,0))</f>
        <v>0</v>
      </c>
      <c r="AD468">
        <f ca="1">-(
_xlfn.IFS(
P468&lt;=入力項目!$S$11,0,
AND(P468&gt;=入力項目!$S$11+1,P468&lt;=3),IFERROR(VLOOKUP(入力項目!$S$12,子育て関連マスタ!$I$4:$M$5,4,FALSE),0),
AND(P468&gt;=4,P468&lt;=6),IFERROR(VLOOKUP(入力項目!$S$13,子育て関連マスタ!$I$9:$M$12,4,FALSE),0),
AND(P468&gt;=7,P468&lt;=12),IFERROR(VLOOKUP(入力項目!$S$14,子育て関連マスタ!$I$16:$M$17,4,FALSE),0),
AND(P468&gt;=13,P468&lt;=15),IFERROR(VLOOKUP(入力項目!$S$15,子育て関連マスタ!$I$21:$M$22,4,FALSE),0),
AND(P468&gt;=16,P468&lt;=18),IFERROR(VLOOKUP(入力項目!$S$16,子育て関連マスタ!$I$26:$M$28,4,FALSE),0),
AND(P468&gt;=19,P468&lt;=20,入力項目!$S$16="高専"),IFERROR(VLOOKUP(入力項目!$S$16,子育て関連マスタ!$I$26:$M$28,4,FALSE),0),
AND(P468&gt;=19,P468&lt;=20,入力項目!$S$16&lt;&gt;"高専"),IFERROR(VLOOKUP(入力項目!$S$17,子育て関連マスタ!$I$32:$M$37,4,FALSE),0),
AND(P468&gt;=21,P468&lt;=22,入力項目!$S$16="高専"),IFERROR(VLOOKUP(入力項目!$S$17,子育て関連マスタ!$I$32:$M$34,4,FALSE),0),
AND(P468&gt;=21,P468&lt;=22,入力項目!$S$16&lt;&gt;"高専"),IFERROR(VLOOKUP(入力項目!$S$17,子育て関連マスタ!$I$32:$M$34,4,FALSE),0),
P468&gt;=23,0
) +
IF($D468=4,
  IFERROR(_xlfn.IFS(
  P468&lt;=入力項目!$S$11,0,
  AND(P468=入力項目!$S$11),IFERROR(VLOOKUP(入力項目!$S$12,子育て関連マスタ!$I$4:$M$5,2,FALSE),0),
  AND(P468=4),IFERROR(VLOOKUP(入力項目!$S$13,子育て関連マスタ!$I$9:$M$12,2,FALSE),0),
  AND(P468=7),IFERROR(VLOOKUP(入力項目!$S$14,子育て関連マスタ!$I$16:$M$17,2,FALSE),0),
  AND(P468=13),IFERROR(VLOOKUP(入力項目!$S$15,子育て関連マスタ!$I$21:$M$22,2,FALSE),0),
  AND(P468=16),IFERROR(VLOOKUP(入力項目!$S$16,子育て関連マスタ!$I$26:$M$28,2,FALSE),0),
  AND(P468=19,入力項目!$S$16&lt;&gt;"高専"),IFERROR(VLOOKUP(入力項目!$S$17,子育て関連マスタ!$I$32:$M$37,2,FALSE),0),
  AND(P468=21,入力項目!$S$16="高専"),IFERROR(VLOOKUP(入力項目!$S$17,子育て関連マスタ!$I$32:$M$37,2,FALSE),0),
  P468&gt;=22,0
  ),0),0
) +
IF(AND(P468&gt;=1,P468&lt;=15),IF($D468=入力項目!$S$8,入力項目!$S$3,0),0) +
IF(AND(P468&gt;=1,P468&lt;=15),IF($D468=5,入力項目!$S$4,0),0) +
IF(AND(P468&gt;=1,P468&lt;=15),IF($D468=12,入力項目!$S$5,0),0) +
IF(AND(入力項目!$S$7=$A468,入力項目!$S$8=$D468),子育て関連マスタ!$C$14,0) +
IFERROR(IF(AND(YEAR(EDATE(DATE(入力項目!$S$7,入力項目!$S$8,1),1))=$A468,MONTH(EDATE(DATE(入力項目!$S$7,入力項目!$S$8,1),1))=$D468),子育て関連マスタ!$C$15,0),0) +
IF(AND(OR(P468=3,P468=5,P468=7),$D468=11),子育て関連マスタ!$C$17,0) +
IF(AND(P468=20,$D468=1),子育て関連マスタ!$C$18,0) +
IF(AND(P468=20,$D468=1),
IFERROR(_xlfn.IFS(
入力項目!$S$10="男",子育て関連マスタ!$C$18,
入力項目!$S$10="女",子育て関連マスタ!$C$19
),0),0
) +
IF(AND(P468&gt;=入力項目!$S$18,P468&lt;=入力項目!$S$19),入力項目!$S$20,0) +
IF(AND(P468&gt;=入力項目!$S$21,P468&lt;=入力項目!$S$22),入力項目!$S$23,0) +
IF(AND(P468&gt;=入力項目!$S$24,P468&lt;=入力項目!$S$25),入力項目!$S$26,0)
)</f>
        <v>0</v>
      </c>
      <c r="AE468">
        <f ca="1">-(
_xlfn.IFS(
Q468&lt;=入力項目!$S$11,0,
AND(Q468&gt;=入力項目!$S$11+1,Q468&lt;=3),IFERROR(VLOOKUP(入力項目!$S$12,子育て関連マスタ!$I$4:$M$5,4,FALSE),0),
AND(Q468&gt;=4,Q468&lt;=6),IFERROR(VLOOKUP(入力項目!$S$13,子育て関連マスタ!$I$9:$M$12,4,FALSE),0),
AND(Q468&gt;=7,Q468&lt;=12),IFERROR(VLOOKUP(入力項目!$S$14,子育て関連マスタ!$I$16:$M$17,4,FALSE),0),
AND(Q468&gt;=13,Q468&lt;=15),IFERROR(VLOOKUP(入力項目!$S$15,子育て関連マスタ!$I$21:$M$22,4,FALSE),0),
AND(Q468&gt;=16,Q468&lt;=18),IFERROR(VLOOKUP(入力項目!$S$16,子育て関連マスタ!$I$26:$M$28,4,FALSE),0),
AND(Q468&gt;=19,Q468&lt;=20,入力項目!$S$16="高専"),IFERROR(VLOOKUP(入力項目!$S$16,子育て関連マスタ!$I$26:$M$28,4,FALSE),0),
AND(Q468&gt;=19,Q468&lt;=20,入力項目!$S$16&lt;&gt;"高専"),IFERROR(VLOOKUP(入力項目!$S$17,子育て関連マスタ!$I$32:$M$37,4,FALSE),0),
AND(Q468&gt;=21,Q468&lt;=22,入力項目!$S$16="高専"),IFERROR(VLOOKUP(入力項目!$S$17,子育て関連マスタ!$I$32:$M$34,4,FALSE),0),
AND(Q468&gt;=21,Q468&lt;=22,入力項目!$S$16&lt;&gt;"高専"),IFERROR(VLOOKUP(入力項目!$S$17,子育て関連マスタ!$I$32:$M$34,4,FALSE),0),
Q468&gt;=23,0
) +
IF($D468=4,
  IFERROR(_xlfn.IFS(
  Q468&lt;=入力項目!$S$11,0,
  AND(Q468=入力項目!$S$11),IFERROR(VLOOKUP(入力項目!$S$12,子育て関連マスタ!$I$4:$M$5,2,FALSE),0),
  AND(Q468=4),IFERROR(VLOOKUP(入力項目!$S$13,子育て関連マスタ!$I$9:$M$12,2,FALSE),0),
  AND(Q468=7),IFERROR(VLOOKUP(入力項目!$S$14,子育て関連マスタ!$I$16:$M$17,2,FALSE),0),
  AND(Q468=13),IFERROR(VLOOKUP(入力項目!$S$15,子育て関連マスタ!$I$21:$M$22,2,FALSE),0),
  AND(Q468=16),IFERROR(VLOOKUP(入力項目!$S$16,子育て関連マスタ!$I$26:$M$28,2,FALSE),0),
  AND(Q468=19,入力項目!$S$16&lt;&gt;"高専"),IFERROR(VLOOKUP(入力項目!$S$17,子育て関連マスタ!$I$32:$M$37,2,FALSE),0),
  AND(Q468=21,入力項目!$S$16="高専"),IFERROR(VLOOKUP(入力項目!$S$17,子育て関連マスタ!$I$32:$M$37,2,FALSE),0),
  Q468&gt;=22,0
  ),0),0
) +
IF(AND(Q468&gt;=1,Q468&lt;=15),IF($D468=入力項目!$S$8,入力項目!$S$3,0),0) +
IF(AND(Q468&gt;=1,Q468&lt;=15),IF($D468=5,入力項目!$S$4,0),0) +
IF(AND(Q468&gt;=1,Q468&lt;=15),IF($D468=12,入力項目!$S$5,0),0) +
IF(AND(入力項目!$S$7=$A468,入力項目!$S$8=$D468),子育て関連マスタ!$C$14,0) +
IFERROR(IF(AND(YEAR(EDATE(DATE(入力項目!$S$7,入力項目!$S$8,1),1))=$A468,MONTH(EDATE(DATE(入力項目!$S$7,入力項目!$S$8,1),1))=$D468),子育て関連マスタ!$C$15,0),0) +
IF(AND(OR(Q468=3,Q468=5,Q468=7),$D468=11),子育て関連マスタ!$C$17,0) +
IF(AND(Q468=20,$D468=1),子育て関連マスタ!$C$18,0) +
IF(AND(Q468=20,$D468=1),
IFERROR(_xlfn.IFS(
入力項目!$S$10="男",子育て関連マスタ!$C$18,
入力項目!$S$10="女",子育て関連マスタ!$C$19
),0),0
) +
IF(AND(Q468&gt;=入力項目!$S$18,Q468&lt;=入力項目!$S$19),入力項目!$S$20,0) +
IF(AND(Q468&gt;=入力項目!$S$21,Q468&lt;=入力項目!$S$22),入力項目!$S$23,0) +
IF(AND(Q468&gt;=入力項目!$S$24,Q468&lt;=入力項目!$S$25),入力項目!$S$26,0)
)</f>
        <v>0</v>
      </c>
      <c r="AF468">
        <f ca="1">-(
_xlfn.IFS(
R468&lt;=入力項目!$S$11,0,
AND(R468&gt;=入力項目!$S$11+1,R468&lt;=3),IFERROR(VLOOKUP(入力項目!$S$12,子育て関連マスタ!$I$4:$M$5,4,FALSE),0),
AND(R468&gt;=4,R468&lt;=6),IFERROR(VLOOKUP(入力項目!$S$13,子育て関連マスタ!$I$9:$M$12,4,FALSE),0),
AND(R468&gt;=7,R468&lt;=12),IFERROR(VLOOKUP(入力項目!$S$14,子育て関連マスタ!$I$16:$M$17,4,FALSE),0),
AND(R468&gt;=13,R468&lt;=15),IFERROR(VLOOKUP(入力項目!$S$15,子育て関連マスタ!$I$21:$M$22,4,FALSE),0),
AND(R468&gt;=16,R468&lt;=18),IFERROR(VLOOKUP(入力項目!$S$16,子育て関連マスタ!$I$26:$M$28,4,FALSE),0),
AND(R468&gt;=19,R468&lt;=20,入力項目!$S$16="高専"),IFERROR(VLOOKUP(入力項目!$S$16,子育て関連マスタ!$I$26:$M$28,4,FALSE),0),
AND(R468&gt;=19,R468&lt;=20,入力項目!$S$16&lt;&gt;"高専"),IFERROR(VLOOKUP(入力項目!$S$17,子育て関連マスタ!$I$32:$M$37,4,FALSE),0),
AND(R468&gt;=21,R468&lt;=22,入力項目!$S$16="高専"),IFERROR(VLOOKUP(入力項目!$S$17,子育て関連マスタ!$I$32:$M$34,4,FALSE),0),
AND(R468&gt;=21,R468&lt;=22,入力項目!$S$16&lt;&gt;"高専"),IFERROR(VLOOKUP(入力項目!$S$17,子育て関連マスタ!$I$32:$M$34,4,FALSE),0),
R468&gt;=23,0
) +
IF($D468=4,
  IFERROR(_xlfn.IFS(
  R468&lt;=入力項目!$S$11,0,
  AND(R468=入力項目!$S$11),IFERROR(VLOOKUP(入力項目!$S$12,子育て関連マスタ!$I$4:$M$5,2,FALSE),0),
  AND(R468=4),IFERROR(VLOOKUP(入力項目!$S$13,子育て関連マスタ!$I$9:$M$12,2,FALSE),0),
  AND(R468=7),IFERROR(VLOOKUP(入力項目!$S$14,子育て関連マスタ!$I$16:$M$17,2,FALSE),0),
  AND(R468=13),IFERROR(VLOOKUP(入力項目!$S$15,子育て関連マスタ!$I$21:$M$22,2,FALSE),0),
  AND(R468=16),IFERROR(VLOOKUP(入力項目!$S$16,子育て関連マスタ!$I$26:$M$28,2,FALSE),0),
  AND(R468=19,入力項目!$S$16&lt;&gt;"高専"),IFERROR(VLOOKUP(入力項目!$S$17,子育て関連マスタ!$I$32:$M$37,2,FALSE),0),
  AND(R468=21,入力項目!$S$16="高専"),IFERROR(VLOOKUP(入力項目!$S$17,子育て関連マスタ!$I$32:$M$37,2,FALSE),0),
  R468&gt;=22,0
  ),0),0
) +
IF(AND(R468&gt;=1,R468&lt;=15),IF($D468=入力項目!$S$8,入力項目!$S$3,0),0) +
IF(AND(R468&gt;=1,R468&lt;=15),IF($D468=5,入力項目!$S$4,0),0) +
IF(AND(R468&gt;=1,R468&lt;=15),IF($D468=12,入力項目!$S$5,0),0) +
IF(AND(入力項目!$S$7=$A468,入力項目!$S$8=$D468),子育て関連マスタ!$C$14,0) +
IFERROR(IF(AND(YEAR(EDATE(DATE(入力項目!$S$7,入力項目!$S$8,1),1))=$A468,MONTH(EDATE(DATE(入力項目!$S$7,入力項目!$S$8,1),1))=$D468),子育て関連マスタ!$C$15,0),0) +
IF(AND(OR(R468=3,R468=5,R468=7),$D468=11),子育て関連マスタ!$C$17,0) +
IF(AND(R468=20,$D468=1),子育て関連マスタ!$C$18,0) +
IF(AND(R468=20,$D468=1),
IFERROR(_xlfn.IFS(
入力項目!$S$10="男",子育て関連マスタ!$C$18,
入力項目!$S$10="女",子育て関連マスタ!$C$19
),0),0
) +
IF(AND(R468&gt;=入力項目!$S$18,R468&lt;=入力項目!$S$19),入力項目!$S$20,0) +
IF(AND(R468&gt;=入力項目!$S$21,R468&lt;=入力項目!$S$22),入力項目!$S$23,0) +
IF(AND(R468&gt;=入力項目!$S$24,R468&lt;=入力項目!$S$25),入力項目!$S$26,0)
)</f>
        <v>0</v>
      </c>
      <c r="AG468">
        <f ca="1">-(
_xlfn.IFS(
S468&lt;=入力項目!$S$11,0,
AND(S468&gt;=入力項目!$S$11+1,S468&lt;=3),IFERROR(VLOOKUP(入力項目!$S$12,子育て関連マスタ!$I$4:$M$5,4,FALSE),0),
AND(S468&gt;=4,S468&lt;=6),IFERROR(VLOOKUP(入力項目!$S$13,子育て関連マスタ!$I$9:$M$12,4,FALSE),0),
AND(S468&gt;=7,S468&lt;=12),IFERROR(VLOOKUP(入力項目!$S$14,子育て関連マスタ!$I$16:$M$17,4,FALSE),0),
AND(S468&gt;=13,S468&lt;=15),IFERROR(VLOOKUP(入力項目!$S$15,子育て関連マスタ!$I$21:$M$22,4,FALSE),0),
AND(S468&gt;=16,S468&lt;=18),IFERROR(VLOOKUP(入力項目!$S$16,子育て関連マスタ!$I$26:$M$28,4,FALSE),0),
AND(S468&gt;=19,S468&lt;=20,入力項目!$S$16="高専"),IFERROR(VLOOKUP(入力項目!$S$16,子育て関連マスタ!$I$26:$M$28,4,FALSE),0),
AND(S468&gt;=19,S468&lt;=20,入力項目!$S$16&lt;&gt;"高専"),IFERROR(VLOOKUP(入力項目!$S$17,子育て関連マスタ!$I$32:$M$37,4,FALSE),0),
AND(S468&gt;=21,S468&lt;=22,入力項目!$S$16="高専"),IFERROR(VLOOKUP(入力項目!$S$17,子育て関連マスタ!$I$32:$M$34,4,FALSE),0),
AND(S468&gt;=21,S468&lt;=22,入力項目!$S$16&lt;&gt;"高専"),IFERROR(VLOOKUP(入力項目!$S$17,子育て関連マスタ!$I$32:$M$34,4,FALSE),0),
S468&gt;=23,0
) +
IF($D468=4,
  IFERROR(_xlfn.IFS(
  S468&lt;=入力項目!$S$11,0,
  AND(S468=入力項目!$S$11),IFERROR(VLOOKUP(入力項目!$S$12,子育て関連マスタ!$I$4:$M$5,2,FALSE),0),
  AND(S468=4),IFERROR(VLOOKUP(入力項目!$S$13,子育て関連マスタ!$I$9:$M$12,2,FALSE),0),
  AND(S468=7),IFERROR(VLOOKUP(入力項目!$S$14,子育て関連マスタ!$I$16:$M$17,2,FALSE),0),
  AND(S468=13),IFERROR(VLOOKUP(入力項目!$S$15,子育て関連マスタ!$I$21:$M$22,2,FALSE),0),
  AND(S468=16),IFERROR(VLOOKUP(入力項目!$S$16,子育て関連マスタ!$I$26:$M$28,2,FALSE),0),
  AND(S468=19,入力項目!$S$16&lt;&gt;"高専"),IFERROR(VLOOKUP(入力項目!$S$17,子育て関連マスタ!$I$32:$M$37,2,FALSE),0),
  AND(S468=21,入力項目!$S$16="高専"),IFERROR(VLOOKUP(入力項目!$S$17,子育て関連マスタ!$I$32:$M$37,2,FALSE),0),
  S468&gt;=22,0
  ),0),0
) +
IF(AND(S468&gt;=1,S468&lt;=15),IF($D468=入力項目!$S$8,入力項目!$S$3,0),0) +
IF(AND(S468&gt;=1,S468&lt;=15),IF($D468=5,入力項目!$S$4,0),0) +
IF(AND(S468&gt;=1,S468&lt;=15),IF($D468=12,入力項目!$S$5,0),0) +
IF(AND(入力項目!$S$7=$A468,入力項目!$S$8=$D468),子育て関連マスタ!$C$14,0) +
IFERROR(IF(AND(YEAR(EDATE(DATE(入力項目!$S$7,入力項目!$S$8,1),1))=$A468,MONTH(EDATE(DATE(入力項目!$S$7,入力項目!$S$8,1),1))=$D468),子育て関連マスタ!$C$15,0),0) +
IF(AND(OR(S468=3,S468=5,S468=7),$D468=11),子育て関連マスタ!$C$17,0) +
IF(AND(S468=20,$D468=1),子育て関連マスタ!$C$18,0) +
IF(AND(S468=20,$D468=1),
IFERROR(_xlfn.IFS(
入力項目!$S$10="男",子育て関連マスタ!$C$18,
入力項目!$S$10="女",子育て関連マスタ!$C$19
),0),0
) +
IF(AND(S468&gt;=入力項目!$S$18,S468&lt;=入力項目!$S$19),入力項目!$S$20,0) +
IF(AND(S468&gt;=入力項目!$S$21,S468&lt;=入力項目!$S$22),入力項目!$S$23,0) +
IF(AND(S468&gt;=入力項目!$S$24,S468&lt;=入力項目!$S$25),入力項目!$S$26,0)
)</f>
        <v>0</v>
      </c>
      <c r="AH468">
        <f ca="1">-(
_xlfn.IFS(
T468&lt;=入力項目!$S$11,0,
AND(T468&gt;=入力項目!$S$11+1,T468&lt;=3),IFERROR(VLOOKUP(入力項目!$S$12,子育て関連マスタ!$I$4:$M$5,4,FALSE),0),
AND(T468&gt;=4,T468&lt;=6),IFERROR(VLOOKUP(入力項目!$S$13,子育て関連マスタ!$I$9:$M$12,4,FALSE),0),
AND(T468&gt;=7,T468&lt;=12),IFERROR(VLOOKUP(入力項目!$S$14,子育て関連マスタ!$I$16:$M$17,4,FALSE),0),
AND(T468&gt;=13,T468&lt;=15),IFERROR(VLOOKUP(入力項目!$S$15,子育て関連マスタ!$I$21:$M$22,4,FALSE),0),
AND(T468&gt;=16,T468&lt;=18),IFERROR(VLOOKUP(入力項目!$S$16,子育て関連マスタ!$I$26:$M$28,4,FALSE),0),
AND(T468&gt;=19,T468&lt;=20,入力項目!$S$16="高専"),IFERROR(VLOOKUP(入力項目!$S$16,子育て関連マスタ!$I$26:$M$28,4,FALSE),0),
AND(T468&gt;=19,T468&lt;=20,入力項目!$S$16&lt;&gt;"高専"),IFERROR(VLOOKUP(入力項目!$S$17,子育て関連マスタ!$I$32:$M$37,4,FALSE),0),
AND(T468&gt;=21,T468&lt;=22,入力項目!$S$16="高専"),IFERROR(VLOOKUP(入力項目!$S$17,子育て関連マスタ!$I$32:$M$34,4,FALSE),0),
AND(T468&gt;=21,T468&lt;=22,入力項目!$S$16&lt;&gt;"高専"),IFERROR(VLOOKUP(入力項目!$S$17,子育て関連マスタ!$I$32:$M$34,4,FALSE),0),
T468&gt;=23,0
) +
IF($D468=4,
  IFERROR(_xlfn.IFS(
  T468&lt;=入力項目!$S$11,0,
  AND(T468=入力項目!$S$11),IFERROR(VLOOKUP(入力項目!$S$12,子育て関連マスタ!$I$4:$M$5,2,FALSE),0),
  AND(T468=4),IFERROR(VLOOKUP(入力項目!$S$13,子育て関連マスタ!$I$9:$M$12,2,FALSE),0),
  AND(T468=7),IFERROR(VLOOKUP(入力項目!$S$14,子育て関連マスタ!$I$16:$M$17,2,FALSE),0),
  AND(T468=13),IFERROR(VLOOKUP(入力項目!$S$15,子育て関連マスタ!$I$21:$M$22,2,FALSE),0),
  AND(T468=16),IFERROR(VLOOKUP(入力項目!$S$16,子育て関連マスタ!$I$26:$M$28,2,FALSE),0),
  AND(T468=19,入力項目!$S$16&lt;&gt;"高専"),IFERROR(VLOOKUP(入力項目!$S$17,子育て関連マスタ!$I$32:$M$37,2,FALSE),0),
  AND(T468=21,入力項目!$S$16="高専"),IFERROR(VLOOKUP(入力項目!$S$17,子育て関連マスタ!$I$32:$M$37,2,FALSE),0),
  T468&gt;=22,0
  ),0),0
) +
IF(AND(T468&gt;=1,T468&lt;=15),IF($D468=入力項目!$S$8,入力項目!$S$3,0),0) +
IF(AND(T468&gt;=1,T468&lt;=15),IF($D468=5,入力項目!$S$4,0),0) +
IF(AND(T468&gt;=1,T468&lt;=15),IF($D468=12,入力項目!$S$5,0),0) +
IF(AND(入力項目!$S$7=$A468,入力項目!$S$8=$D468),子育て関連マスタ!$C$14,0) +
IFERROR(IF(AND(YEAR(EDATE(DATE(入力項目!$S$7,入力項目!$S$8,1),1))=$A468,MONTH(EDATE(DATE(入力項目!$S$7,入力項目!$S$8,1),1))=$D468),子育て関連マスタ!$C$15,0),0) +
IF(AND(OR(T468=3,T468=5,T468=7),$D468=11),子育て関連マスタ!$C$17,0) +
IF(AND(T468=20,$D468=1),子育て関連マスタ!$C$18,0) +
IF(AND(T468=20,$D468=1),
IFERROR(_xlfn.IFS(
入力項目!$S$10="男",子育て関連マスタ!$C$18,
入力項目!$S$10="女",子育て関連マスタ!$C$19
),0),0
) +
IF(AND(T468&gt;=入力項目!$S$18,T468&lt;=入力項目!$S$19),入力項目!$S$20,0) +
IF(AND(T468&gt;=入力項目!$S$21,T468&lt;=入力項目!$S$22),入力項目!$S$23,0) +
IF(AND(T468&gt;=入力項目!$S$24,T468&lt;=入力項目!$S$25),入力項目!$S$26,0)
)</f>
        <v>0</v>
      </c>
      <c r="AI468">
        <f ca="1">-(
_xlfn.IFS(
U468&lt;=入力項目!$S$11,0,
AND(U468&gt;=入力項目!$S$11+1,U468&lt;=3),IFERROR(VLOOKUP(入力項目!$S$12,子育て関連マスタ!$I$4:$M$5,4,FALSE),0),
AND(U468&gt;=4,U468&lt;=6),IFERROR(VLOOKUP(入力項目!$S$13,子育て関連マスタ!$I$9:$M$12,4,FALSE),0),
AND(U468&gt;=7,U468&lt;=12),IFERROR(VLOOKUP(入力項目!$S$14,子育て関連マスタ!$I$16:$M$17,4,FALSE),0),
AND(U468&gt;=13,U468&lt;=15),IFERROR(VLOOKUP(入力項目!$S$15,子育て関連マスタ!$I$21:$M$22,4,FALSE),0),
AND(U468&gt;=16,U468&lt;=18),IFERROR(VLOOKUP(入力項目!$S$16,子育て関連マスタ!$I$26:$M$28,4,FALSE),0),
AND(U468&gt;=19,U468&lt;=20,入力項目!$S$16="高専"),IFERROR(VLOOKUP(入力項目!$S$16,子育て関連マスタ!$I$26:$M$28,4,FALSE),0),
AND(U468&gt;=19,U468&lt;=20,入力項目!$S$16&lt;&gt;"高専"),IFERROR(VLOOKUP(入力項目!$S$17,子育て関連マスタ!$I$32:$M$37,4,FALSE),0),
AND(U468&gt;=21,U468&lt;=22,入力項目!$S$16="高専"),IFERROR(VLOOKUP(入力項目!$S$17,子育て関連マスタ!$I$32:$M$34,4,FALSE),0),
AND(U468&gt;=21,U468&lt;=22,入力項目!$S$16&lt;&gt;"高専"),IFERROR(VLOOKUP(入力項目!$S$17,子育て関連マスタ!$I$32:$M$34,4,FALSE),0),
U468&gt;=23,0
) +
IF($D468=4,
  IFERROR(_xlfn.IFS(
  U468&lt;=入力項目!$S$11,0,
  AND(U468=入力項目!$S$11),IFERROR(VLOOKUP(入力項目!$S$12,子育て関連マスタ!$I$4:$M$5,2,FALSE),0),
  AND(U468=4),IFERROR(VLOOKUP(入力項目!$S$13,子育て関連マスタ!$I$9:$M$12,2,FALSE),0),
  AND(U468=7),IFERROR(VLOOKUP(入力項目!$S$14,子育て関連マスタ!$I$16:$M$17,2,FALSE),0),
  AND(U468=13),IFERROR(VLOOKUP(入力項目!$S$15,子育て関連マスタ!$I$21:$M$22,2,FALSE),0),
  AND(U468=16),IFERROR(VLOOKUP(入力項目!$S$16,子育て関連マスタ!$I$26:$M$28,2,FALSE),0),
  AND(U468=19,入力項目!$S$16&lt;&gt;"高専"),IFERROR(VLOOKUP(入力項目!$S$17,子育て関連マスタ!$I$32:$M$37,2,FALSE),0),
  AND(U468=21,入力項目!$S$16="高専"),IFERROR(VLOOKUP(入力項目!$S$17,子育て関連マスタ!$I$32:$M$37,2,FALSE),0),
  U468&gt;=22,0
  ),0),0
) +
IF(AND(U468&gt;=1,U468&lt;=15),IF($D468=入力項目!$S$8,入力項目!$S$3,0),0) +
IF(AND(U468&gt;=1,U468&lt;=15),IF($D468=5,入力項目!$S$4,0),0) +
IF(AND(U468&gt;=1,U468&lt;=15),IF($D468=12,入力項目!$S$5,0),0) +
IF(AND(入力項目!$S$7=$A468,入力項目!$S$8=$D468),子育て関連マスタ!$C$14,0) +
IFERROR(IF(AND(YEAR(EDATE(DATE(入力項目!$S$7,入力項目!$S$8,1),1))=$A468,MONTH(EDATE(DATE(入力項目!$S$7,入力項目!$S$8,1),1))=$D468),子育て関連マスタ!$C$15,0),0) +
IF(AND(OR(U468=3,U468=5,U468=7),$D468=11),子育て関連マスタ!$C$17,0) +
IF(AND(U468=20,$D468=1),子育て関連マスタ!$C$18,0) +
IF(AND(U468=20,$D468=1),
IFERROR(_xlfn.IFS(
入力項目!$S$10="男",子育て関連マスタ!$C$18,
入力項目!$S$10="女",子育て関連マスタ!$C$19
),0),0
) +
IF(AND(U468&gt;=入力項目!$S$18,U468&lt;=入力項目!$S$19),入力項目!$S$20,0) +
IF(AND(U468&gt;=入力項目!$S$21,U468&lt;=入力項目!$S$22),入力項目!$S$23,0) +
IF(AND(U468&gt;=入力項目!$S$24,U468&lt;=入力項目!$S$25),入力項目!$S$26,0)
)</f>
        <v>0</v>
      </c>
      <c r="AJ468" s="10">
        <f ca="1">-VLOOKUP($D468,月別収支!$A$2:$H$13,7,FALSE)</f>
        <v>-20000</v>
      </c>
    </row>
    <row r="469" spans="1:36" x14ac:dyDescent="0.4">
      <c r="A469">
        <f t="shared" ca="1" si="122"/>
        <v>2063</v>
      </c>
      <c r="B469">
        <f t="shared" ca="1" si="129"/>
        <v>2063</v>
      </c>
      <c r="C469">
        <f t="shared" ca="1" si="130"/>
        <v>39</v>
      </c>
      <c r="D469">
        <f t="shared" ca="1" si="123"/>
        <v>7</v>
      </c>
      <c r="E469" t="str">
        <f t="shared" ca="1" si="124"/>
        <v>2063年7月</v>
      </c>
      <c r="F469">
        <f ca="1">IF(OR(入力項目!$N$5&lt;$A469,AND(入力項目!$N$5=$A469,入力項目!$N$6&lt;$D469)),IF(F468=0,1,IF(G469=12,F468+1,F468)),0)</f>
        <v>38</v>
      </c>
      <c r="G469">
        <f ca="1">IF(OR(入力項目!$N$5&lt;$A469,AND(入力項目!$N$5=$A469,入力項目!$N$6&lt;$D469)),IF(G468=12,1,G468+1),0)</f>
        <v>9</v>
      </c>
      <c r="H469" t="str">
        <f t="shared" ca="1" si="125"/>
        <v>38_9</v>
      </c>
      <c r="I469">
        <f ca="1">IF(
  IFERROR(AND($C469&gt;0,MOD($C469,入力項目!$N$22)=0,$D469=入力項目!$N$23), FALSE),
  1,
  IF(
    AND(I468&gt;0,J468=12),
    IF(I468=入力項目!$N$28, 0, I468+1),
    I468
  )
)</f>
        <v>0</v>
      </c>
      <c r="J469">
        <f ca="1">IF($D469=入力項目!$N$23,1,IFERROR(J468+1,1))</f>
        <v>2</v>
      </c>
      <c r="K469" t="str">
        <f t="shared" ca="1" si="126"/>
        <v>0_2</v>
      </c>
      <c r="L469">
        <f ca="1">L468+IF(入力項目!$D$4=$D469,1,0)</f>
        <v>67</v>
      </c>
      <c r="M469" t="str">
        <f t="shared" ca="1" si="127"/>
        <v>67歳</v>
      </c>
      <c r="N469">
        <f t="shared" ca="1" si="131"/>
        <v>68</v>
      </c>
      <c r="O469" t="str">
        <f t="shared" ca="1" si="128"/>
        <v>68歳</v>
      </c>
      <c r="P469">
        <f t="shared" ca="1" si="132"/>
        <v>43</v>
      </c>
      <c r="Q469">
        <f t="shared" ca="1" si="133"/>
        <v>41</v>
      </c>
      <c r="R469">
        <f t="shared" ca="1" si="134"/>
        <v>2064</v>
      </c>
      <c r="S469">
        <f t="shared" ca="1" si="135"/>
        <v>2064</v>
      </c>
      <c r="T469">
        <f t="shared" ca="1" si="136"/>
        <v>2064</v>
      </c>
      <c r="U469">
        <f t="shared" ca="1" si="137"/>
        <v>2064</v>
      </c>
      <c r="V469" s="10">
        <f t="shared" ca="1" si="138"/>
        <v>60668925</v>
      </c>
      <c r="W469" s="10">
        <f ca="1">IF($L469&lt;その他マスタ!$B$1,VLOOKUP($D469,月別収支!$A$2:$H$13,2,FALSE),その他マスタ!$B$3)+IF(AND($L469=その他マスタ!$B$1,入力項目!$I$9="あり",$D469=入力項目!$D$4),その他マスタ!$B$2,0)</f>
        <v>150000</v>
      </c>
      <c r="X469" s="10">
        <f ca="1">-IF(入力項目!$K$5=TRUE,
IF($F469+$G469&lt;3,VLOOKUP($D469,月別収支!$A$2:$H$13,8,FALSE),0)+IFERROR(VLOOKUP($H469,住宅ローン計算!C:P,13,FALSE),0)+IF($F469&gt;1,IF(OR($G469=3,$G469=6,$G469=9,$G469=12),ROUNDUP(入力項目!$N$18/4,0),0),0),
VLOOKUP($D469,月別収支!$A$2:$H$13,8,FALSE))</f>
        <v>-37500</v>
      </c>
      <c r="Y469" s="10">
        <f ca="1">-VLOOKUP($D469,月別収支!$A$2:$H$13,3,FALSE)</f>
        <v>-75000</v>
      </c>
      <c r="Z469" s="10">
        <f ca="1">-VLOOKUP($D469,月別収支!$A$2:$H$13,4,FALSE)</f>
        <v>-27000</v>
      </c>
      <c r="AA469" s="10">
        <f ca="1">-VLOOKUP($D469,月別収支!$A$2:$H$13,6,FALSE)</f>
        <v>-10000</v>
      </c>
      <c r="AB469" s="10">
        <f ca="1">-(
VLOOKUP($D469,月別収支!$A$2:$H$13,5,FALSE)+IF(AND(入力項目!$I$27&lt;=$A469,ISEVEN($A469-入力項目!$I$27),入力項目!$I$28=$D469),入力項目!$I$26,0)
+IF(入力項目!$K$26=TRUE,
IFERROR(VLOOKUP($K469,マイカーローン計算!C:P,13,FALSE),0),
IFERROR(
  IF(AND($C469&gt;0,MOD($C469,入力項目!$N$22)=0,$D469=入力項目!$N$23),入力項目!$N$24,0),
 0
)
)
)</f>
        <v>-20000</v>
      </c>
      <c r="AC469" s="10">
        <f ca="1">-IF($A469&lt;入力項目!$N$33,入力項目!$N$35,IF(AND($A469=入力項目!$N$33,$D469&lt;=入力項目!$N$34),入力項目!$N$35,0))</f>
        <v>0</v>
      </c>
      <c r="AD469">
        <f ca="1">-(
_xlfn.IFS(
P469&lt;=入力項目!$S$11,0,
AND(P469&gt;=入力項目!$S$11+1,P469&lt;=3),IFERROR(VLOOKUP(入力項目!$S$12,子育て関連マスタ!$I$4:$M$5,4,FALSE),0),
AND(P469&gt;=4,P469&lt;=6),IFERROR(VLOOKUP(入力項目!$S$13,子育て関連マスタ!$I$9:$M$12,4,FALSE),0),
AND(P469&gt;=7,P469&lt;=12),IFERROR(VLOOKUP(入力項目!$S$14,子育て関連マスタ!$I$16:$M$17,4,FALSE),0),
AND(P469&gt;=13,P469&lt;=15),IFERROR(VLOOKUP(入力項目!$S$15,子育て関連マスタ!$I$21:$M$22,4,FALSE),0),
AND(P469&gt;=16,P469&lt;=18),IFERROR(VLOOKUP(入力項目!$S$16,子育て関連マスタ!$I$26:$M$28,4,FALSE),0),
AND(P469&gt;=19,P469&lt;=20,入力項目!$S$16="高専"),IFERROR(VLOOKUP(入力項目!$S$16,子育て関連マスタ!$I$26:$M$28,4,FALSE),0),
AND(P469&gt;=19,P469&lt;=20,入力項目!$S$16&lt;&gt;"高専"),IFERROR(VLOOKUP(入力項目!$S$17,子育て関連マスタ!$I$32:$M$37,4,FALSE),0),
AND(P469&gt;=21,P469&lt;=22,入力項目!$S$16="高専"),IFERROR(VLOOKUP(入力項目!$S$17,子育て関連マスタ!$I$32:$M$34,4,FALSE),0),
AND(P469&gt;=21,P469&lt;=22,入力項目!$S$16&lt;&gt;"高専"),IFERROR(VLOOKUP(入力項目!$S$17,子育て関連マスタ!$I$32:$M$34,4,FALSE),0),
P469&gt;=23,0
) +
IF($D469=4,
  IFERROR(_xlfn.IFS(
  P469&lt;=入力項目!$S$11,0,
  AND(P469=入力項目!$S$11),IFERROR(VLOOKUP(入力項目!$S$12,子育て関連マスタ!$I$4:$M$5,2,FALSE),0),
  AND(P469=4),IFERROR(VLOOKUP(入力項目!$S$13,子育て関連マスタ!$I$9:$M$12,2,FALSE),0),
  AND(P469=7),IFERROR(VLOOKUP(入力項目!$S$14,子育て関連マスタ!$I$16:$M$17,2,FALSE),0),
  AND(P469=13),IFERROR(VLOOKUP(入力項目!$S$15,子育て関連マスタ!$I$21:$M$22,2,FALSE),0),
  AND(P469=16),IFERROR(VLOOKUP(入力項目!$S$16,子育て関連マスタ!$I$26:$M$28,2,FALSE),0),
  AND(P469=19,入力項目!$S$16&lt;&gt;"高専"),IFERROR(VLOOKUP(入力項目!$S$17,子育て関連マスタ!$I$32:$M$37,2,FALSE),0),
  AND(P469=21,入力項目!$S$16="高専"),IFERROR(VLOOKUP(入力項目!$S$17,子育て関連マスタ!$I$32:$M$37,2,FALSE),0),
  P469&gt;=22,0
  ),0),0
) +
IF(AND(P469&gt;=1,P469&lt;=15),IF($D469=入力項目!$S$8,入力項目!$S$3,0),0) +
IF(AND(P469&gt;=1,P469&lt;=15),IF($D469=5,入力項目!$S$4,0),0) +
IF(AND(P469&gt;=1,P469&lt;=15),IF($D469=12,入力項目!$S$5,0),0) +
IF(AND(入力項目!$S$7=$A469,入力項目!$S$8=$D469),子育て関連マスタ!$C$14,0) +
IFERROR(IF(AND(YEAR(EDATE(DATE(入力項目!$S$7,入力項目!$S$8,1),1))=$A469,MONTH(EDATE(DATE(入力項目!$S$7,入力項目!$S$8,1),1))=$D469),子育て関連マスタ!$C$15,0),0) +
IF(AND(OR(P469=3,P469=5,P469=7),$D469=11),子育て関連マスタ!$C$17,0) +
IF(AND(P469=20,$D469=1),子育て関連マスタ!$C$18,0) +
IF(AND(P469=20,$D469=1),
IFERROR(_xlfn.IFS(
入力項目!$S$10="男",子育て関連マスタ!$C$18,
入力項目!$S$10="女",子育て関連マスタ!$C$19
),0),0
) +
IF(AND(P469&gt;=入力項目!$S$18,P469&lt;=入力項目!$S$19),入力項目!$S$20,0) +
IF(AND(P469&gt;=入力項目!$S$21,P469&lt;=入力項目!$S$22),入力項目!$S$23,0) +
IF(AND(P469&gt;=入力項目!$S$24,P469&lt;=入力項目!$S$25),入力項目!$S$26,0)
)</f>
        <v>0</v>
      </c>
      <c r="AE469">
        <f ca="1">-(
_xlfn.IFS(
Q469&lt;=入力項目!$S$11,0,
AND(Q469&gt;=入力項目!$S$11+1,Q469&lt;=3),IFERROR(VLOOKUP(入力項目!$S$12,子育て関連マスタ!$I$4:$M$5,4,FALSE),0),
AND(Q469&gt;=4,Q469&lt;=6),IFERROR(VLOOKUP(入力項目!$S$13,子育て関連マスタ!$I$9:$M$12,4,FALSE),0),
AND(Q469&gt;=7,Q469&lt;=12),IFERROR(VLOOKUP(入力項目!$S$14,子育て関連マスタ!$I$16:$M$17,4,FALSE),0),
AND(Q469&gt;=13,Q469&lt;=15),IFERROR(VLOOKUP(入力項目!$S$15,子育て関連マスタ!$I$21:$M$22,4,FALSE),0),
AND(Q469&gt;=16,Q469&lt;=18),IFERROR(VLOOKUP(入力項目!$S$16,子育て関連マスタ!$I$26:$M$28,4,FALSE),0),
AND(Q469&gt;=19,Q469&lt;=20,入力項目!$S$16="高専"),IFERROR(VLOOKUP(入力項目!$S$16,子育て関連マスタ!$I$26:$M$28,4,FALSE),0),
AND(Q469&gt;=19,Q469&lt;=20,入力項目!$S$16&lt;&gt;"高専"),IFERROR(VLOOKUP(入力項目!$S$17,子育て関連マスタ!$I$32:$M$37,4,FALSE),0),
AND(Q469&gt;=21,Q469&lt;=22,入力項目!$S$16="高専"),IFERROR(VLOOKUP(入力項目!$S$17,子育て関連マスタ!$I$32:$M$34,4,FALSE),0),
AND(Q469&gt;=21,Q469&lt;=22,入力項目!$S$16&lt;&gt;"高専"),IFERROR(VLOOKUP(入力項目!$S$17,子育て関連マスタ!$I$32:$M$34,4,FALSE),0),
Q469&gt;=23,0
) +
IF($D469=4,
  IFERROR(_xlfn.IFS(
  Q469&lt;=入力項目!$S$11,0,
  AND(Q469=入力項目!$S$11),IFERROR(VLOOKUP(入力項目!$S$12,子育て関連マスタ!$I$4:$M$5,2,FALSE),0),
  AND(Q469=4),IFERROR(VLOOKUP(入力項目!$S$13,子育て関連マスタ!$I$9:$M$12,2,FALSE),0),
  AND(Q469=7),IFERROR(VLOOKUP(入力項目!$S$14,子育て関連マスタ!$I$16:$M$17,2,FALSE),0),
  AND(Q469=13),IFERROR(VLOOKUP(入力項目!$S$15,子育て関連マスタ!$I$21:$M$22,2,FALSE),0),
  AND(Q469=16),IFERROR(VLOOKUP(入力項目!$S$16,子育て関連マスタ!$I$26:$M$28,2,FALSE),0),
  AND(Q469=19,入力項目!$S$16&lt;&gt;"高専"),IFERROR(VLOOKUP(入力項目!$S$17,子育て関連マスタ!$I$32:$M$37,2,FALSE),0),
  AND(Q469=21,入力項目!$S$16="高専"),IFERROR(VLOOKUP(入力項目!$S$17,子育て関連マスタ!$I$32:$M$37,2,FALSE),0),
  Q469&gt;=22,0
  ),0),0
) +
IF(AND(Q469&gt;=1,Q469&lt;=15),IF($D469=入力項目!$S$8,入力項目!$S$3,0),0) +
IF(AND(Q469&gt;=1,Q469&lt;=15),IF($D469=5,入力項目!$S$4,0),0) +
IF(AND(Q469&gt;=1,Q469&lt;=15),IF($D469=12,入力項目!$S$5,0),0) +
IF(AND(入力項目!$S$7=$A469,入力項目!$S$8=$D469),子育て関連マスタ!$C$14,0) +
IFERROR(IF(AND(YEAR(EDATE(DATE(入力項目!$S$7,入力項目!$S$8,1),1))=$A469,MONTH(EDATE(DATE(入力項目!$S$7,入力項目!$S$8,1),1))=$D469),子育て関連マスタ!$C$15,0),0) +
IF(AND(OR(Q469=3,Q469=5,Q469=7),$D469=11),子育て関連マスタ!$C$17,0) +
IF(AND(Q469=20,$D469=1),子育て関連マスタ!$C$18,0) +
IF(AND(Q469=20,$D469=1),
IFERROR(_xlfn.IFS(
入力項目!$S$10="男",子育て関連マスタ!$C$18,
入力項目!$S$10="女",子育て関連マスタ!$C$19
),0),0
) +
IF(AND(Q469&gt;=入力項目!$S$18,Q469&lt;=入力項目!$S$19),入力項目!$S$20,0) +
IF(AND(Q469&gt;=入力項目!$S$21,Q469&lt;=入力項目!$S$22),入力項目!$S$23,0) +
IF(AND(Q469&gt;=入力項目!$S$24,Q469&lt;=入力項目!$S$25),入力項目!$S$26,0)
)</f>
        <v>0</v>
      </c>
      <c r="AF469">
        <f ca="1">-(
_xlfn.IFS(
R469&lt;=入力項目!$S$11,0,
AND(R469&gt;=入力項目!$S$11+1,R469&lt;=3),IFERROR(VLOOKUP(入力項目!$S$12,子育て関連マスタ!$I$4:$M$5,4,FALSE),0),
AND(R469&gt;=4,R469&lt;=6),IFERROR(VLOOKUP(入力項目!$S$13,子育て関連マスタ!$I$9:$M$12,4,FALSE),0),
AND(R469&gt;=7,R469&lt;=12),IFERROR(VLOOKUP(入力項目!$S$14,子育て関連マスタ!$I$16:$M$17,4,FALSE),0),
AND(R469&gt;=13,R469&lt;=15),IFERROR(VLOOKUP(入力項目!$S$15,子育て関連マスタ!$I$21:$M$22,4,FALSE),0),
AND(R469&gt;=16,R469&lt;=18),IFERROR(VLOOKUP(入力項目!$S$16,子育て関連マスタ!$I$26:$M$28,4,FALSE),0),
AND(R469&gt;=19,R469&lt;=20,入力項目!$S$16="高専"),IFERROR(VLOOKUP(入力項目!$S$16,子育て関連マスタ!$I$26:$M$28,4,FALSE),0),
AND(R469&gt;=19,R469&lt;=20,入力項目!$S$16&lt;&gt;"高専"),IFERROR(VLOOKUP(入力項目!$S$17,子育て関連マスタ!$I$32:$M$37,4,FALSE),0),
AND(R469&gt;=21,R469&lt;=22,入力項目!$S$16="高専"),IFERROR(VLOOKUP(入力項目!$S$17,子育て関連マスタ!$I$32:$M$34,4,FALSE),0),
AND(R469&gt;=21,R469&lt;=22,入力項目!$S$16&lt;&gt;"高専"),IFERROR(VLOOKUP(入力項目!$S$17,子育て関連マスタ!$I$32:$M$34,4,FALSE),0),
R469&gt;=23,0
) +
IF($D469=4,
  IFERROR(_xlfn.IFS(
  R469&lt;=入力項目!$S$11,0,
  AND(R469=入力項目!$S$11),IFERROR(VLOOKUP(入力項目!$S$12,子育て関連マスタ!$I$4:$M$5,2,FALSE),0),
  AND(R469=4),IFERROR(VLOOKUP(入力項目!$S$13,子育て関連マスタ!$I$9:$M$12,2,FALSE),0),
  AND(R469=7),IFERROR(VLOOKUP(入力項目!$S$14,子育て関連マスタ!$I$16:$M$17,2,FALSE),0),
  AND(R469=13),IFERROR(VLOOKUP(入力項目!$S$15,子育て関連マスタ!$I$21:$M$22,2,FALSE),0),
  AND(R469=16),IFERROR(VLOOKUP(入力項目!$S$16,子育て関連マスタ!$I$26:$M$28,2,FALSE),0),
  AND(R469=19,入力項目!$S$16&lt;&gt;"高専"),IFERROR(VLOOKUP(入力項目!$S$17,子育て関連マスタ!$I$32:$M$37,2,FALSE),0),
  AND(R469=21,入力項目!$S$16="高専"),IFERROR(VLOOKUP(入力項目!$S$17,子育て関連マスタ!$I$32:$M$37,2,FALSE),0),
  R469&gt;=22,0
  ),0),0
) +
IF(AND(R469&gt;=1,R469&lt;=15),IF($D469=入力項目!$S$8,入力項目!$S$3,0),0) +
IF(AND(R469&gt;=1,R469&lt;=15),IF($D469=5,入力項目!$S$4,0),0) +
IF(AND(R469&gt;=1,R469&lt;=15),IF($D469=12,入力項目!$S$5,0),0) +
IF(AND(入力項目!$S$7=$A469,入力項目!$S$8=$D469),子育て関連マスタ!$C$14,0) +
IFERROR(IF(AND(YEAR(EDATE(DATE(入力項目!$S$7,入力項目!$S$8,1),1))=$A469,MONTH(EDATE(DATE(入力項目!$S$7,入力項目!$S$8,1),1))=$D469),子育て関連マスタ!$C$15,0),0) +
IF(AND(OR(R469=3,R469=5,R469=7),$D469=11),子育て関連マスタ!$C$17,0) +
IF(AND(R469=20,$D469=1),子育て関連マスタ!$C$18,0) +
IF(AND(R469=20,$D469=1),
IFERROR(_xlfn.IFS(
入力項目!$S$10="男",子育て関連マスタ!$C$18,
入力項目!$S$10="女",子育て関連マスタ!$C$19
),0),0
) +
IF(AND(R469&gt;=入力項目!$S$18,R469&lt;=入力項目!$S$19),入力項目!$S$20,0) +
IF(AND(R469&gt;=入力項目!$S$21,R469&lt;=入力項目!$S$22),入力項目!$S$23,0) +
IF(AND(R469&gt;=入力項目!$S$24,R469&lt;=入力項目!$S$25),入力項目!$S$26,0)
)</f>
        <v>0</v>
      </c>
      <c r="AG469">
        <f ca="1">-(
_xlfn.IFS(
S469&lt;=入力項目!$S$11,0,
AND(S469&gt;=入力項目!$S$11+1,S469&lt;=3),IFERROR(VLOOKUP(入力項目!$S$12,子育て関連マスタ!$I$4:$M$5,4,FALSE),0),
AND(S469&gt;=4,S469&lt;=6),IFERROR(VLOOKUP(入力項目!$S$13,子育て関連マスタ!$I$9:$M$12,4,FALSE),0),
AND(S469&gt;=7,S469&lt;=12),IFERROR(VLOOKUP(入力項目!$S$14,子育て関連マスタ!$I$16:$M$17,4,FALSE),0),
AND(S469&gt;=13,S469&lt;=15),IFERROR(VLOOKUP(入力項目!$S$15,子育て関連マスタ!$I$21:$M$22,4,FALSE),0),
AND(S469&gt;=16,S469&lt;=18),IFERROR(VLOOKUP(入力項目!$S$16,子育て関連マスタ!$I$26:$M$28,4,FALSE),0),
AND(S469&gt;=19,S469&lt;=20,入力項目!$S$16="高専"),IFERROR(VLOOKUP(入力項目!$S$16,子育て関連マスタ!$I$26:$M$28,4,FALSE),0),
AND(S469&gt;=19,S469&lt;=20,入力項目!$S$16&lt;&gt;"高専"),IFERROR(VLOOKUP(入力項目!$S$17,子育て関連マスタ!$I$32:$M$37,4,FALSE),0),
AND(S469&gt;=21,S469&lt;=22,入力項目!$S$16="高専"),IFERROR(VLOOKUP(入力項目!$S$17,子育て関連マスタ!$I$32:$M$34,4,FALSE),0),
AND(S469&gt;=21,S469&lt;=22,入力項目!$S$16&lt;&gt;"高専"),IFERROR(VLOOKUP(入力項目!$S$17,子育て関連マスタ!$I$32:$M$34,4,FALSE),0),
S469&gt;=23,0
) +
IF($D469=4,
  IFERROR(_xlfn.IFS(
  S469&lt;=入力項目!$S$11,0,
  AND(S469=入力項目!$S$11),IFERROR(VLOOKUP(入力項目!$S$12,子育て関連マスタ!$I$4:$M$5,2,FALSE),0),
  AND(S469=4),IFERROR(VLOOKUP(入力項目!$S$13,子育て関連マスタ!$I$9:$M$12,2,FALSE),0),
  AND(S469=7),IFERROR(VLOOKUP(入力項目!$S$14,子育て関連マスタ!$I$16:$M$17,2,FALSE),0),
  AND(S469=13),IFERROR(VLOOKUP(入力項目!$S$15,子育て関連マスタ!$I$21:$M$22,2,FALSE),0),
  AND(S469=16),IFERROR(VLOOKUP(入力項目!$S$16,子育て関連マスタ!$I$26:$M$28,2,FALSE),0),
  AND(S469=19,入力項目!$S$16&lt;&gt;"高専"),IFERROR(VLOOKUP(入力項目!$S$17,子育て関連マスタ!$I$32:$M$37,2,FALSE),0),
  AND(S469=21,入力項目!$S$16="高専"),IFERROR(VLOOKUP(入力項目!$S$17,子育て関連マスタ!$I$32:$M$37,2,FALSE),0),
  S469&gt;=22,0
  ),0),0
) +
IF(AND(S469&gt;=1,S469&lt;=15),IF($D469=入力項目!$S$8,入力項目!$S$3,0),0) +
IF(AND(S469&gt;=1,S469&lt;=15),IF($D469=5,入力項目!$S$4,0),0) +
IF(AND(S469&gt;=1,S469&lt;=15),IF($D469=12,入力項目!$S$5,0),0) +
IF(AND(入力項目!$S$7=$A469,入力項目!$S$8=$D469),子育て関連マスタ!$C$14,0) +
IFERROR(IF(AND(YEAR(EDATE(DATE(入力項目!$S$7,入力項目!$S$8,1),1))=$A469,MONTH(EDATE(DATE(入力項目!$S$7,入力項目!$S$8,1),1))=$D469),子育て関連マスタ!$C$15,0),0) +
IF(AND(OR(S469=3,S469=5,S469=7),$D469=11),子育て関連マスタ!$C$17,0) +
IF(AND(S469=20,$D469=1),子育て関連マスタ!$C$18,0) +
IF(AND(S469=20,$D469=1),
IFERROR(_xlfn.IFS(
入力項目!$S$10="男",子育て関連マスタ!$C$18,
入力項目!$S$10="女",子育て関連マスタ!$C$19
),0),0
) +
IF(AND(S469&gt;=入力項目!$S$18,S469&lt;=入力項目!$S$19),入力項目!$S$20,0) +
IF(AND(S469&gt;=入力項目!$S$21,S469&lt;=入力項目!$S$22),入力項目!$S$23,0) +
IF(AND(S469&gt;=入力項目!$S$24,S469&lt;=入力項目!$S$25),入力項目!$S$26,0)
)</f>
        <v>0</v>
      </c>
      <c r="AH469">
        <f ca="1">-(
_xlfn.IFS(
T469&lt;=入力項目!$S$11,0,
AND(T469&gt;=入力項目!$S$11+1,T469&lt;=3),IFERROR(VLOOKUP(入力項目!$S$12,子育て関連マスタ!$I$4:$M$5,4,FALSE),0),
AND(T469&gt;=4,T469&lt;=6),IFERROR(VLOOKUP(入力項目!$S$13,子育て関連マスタ!$I$9:$M$12,4,FALSE),0),
AND(T469&gt;=7,T469&lt;=12),IFERROR(VLOOKUP(入力項目!$S$14,子育て関連マスタ!$I$16:$M$17,4,FALSE),0),
AND(T469&gt;=13,T469&lt;=15),IFERROR(VLOOKUP(入力項目!$S$15,子育て関連マスタ!$I$21:$M$22,4,FALSE),0),
AND(T469&gt;=16,T469&lt;=18),IFERROR(VLOOKUP(入力項目!$S$16,子育て関連マスタ!$I$26:$M$28,4,FALSE),0),
AND(T469&gt;=19,T469&lt;=20,入力項目!$S$16="高専"),IFERROR(VLOOKUP(入力項目!$S$16,子育て関連マスタ!$I$26:$M$28,4,FALSE),0),
AND(T469&gt;=19,T469&lt;=20,入力項目!$S$16&lt;&gt;"高専"),IFERROR(VLOOKUP(入力項目!$S$17,子育て関連マスタ!$I$32:$M$37,4,FALSE),0),
AND(T469&gt;=21,T469&lt;=22,入力項目!$S$16="高専"),IFERROR(VLOOKUP(入力項目!$S$17,子育て関連マスタ!$I$32:$M$34,4,FALSE),0),
AND(T469&gt;=21,T469&lt;=22,入力項目!$S$16&lt;&gt;"高専"),IFERROR(VLOOKUP(入力項目!$S$17,子育て関連マスタ!$I$32:$M$34,4,FALSE),0),
T469&gt;=23,0
) +
IF($D469=4,
  IFERROR(_xlfn.IFS(
  T469&lt;=入力項目!$S$11,0,
  AND(T469=入力項目!$S$11),IFERROR(VLOOKUP(入力項目!$S$12,子育て関連マスタ!$I$4:$M$5,2,FALSE),0),
  AND(T469=4),IFERROR(VLOOKUP(入力項目!$S$13,子育て関連マスタ!$I$9:$M$12,2,FALSE),0),
  AND(T469=7),IFERROR(VLOOKUP(入力項目!$S$14,子育て関連マスタ!$I$16:$M$17,2,FALSE),0),
  AND(T469=13),IFERROR(VLOOKUP(入力項目!$S$15,子育て関連マスタ!$I$21:$M$22,2,FALSE),0),
  AND(T469=16),IFERROR(VLOOKUP(入力項目!$S$16,子育て関連マスタ!$I$26:$M$28,2,FALSE),0),
  AND(T469=19,入力項目!$S$16&lt;&gt;"高専"),IFERROR(VLOOKUP(入力項目!$S$17,子育て関連マスタ!$I$32:$M$37,2,FALSE),0),
  AND(T469=21,入力項目!$S$16="高専"),IFERROR(VLOOKUP(入力項目!$S$17,子育て関連マスタ!$I$32:$M$37,2,FALSE),0),
  T469&gt;=22,0
  ),0),0
) +
IF(AND(T469&gt;=1,T469&lt;=15),IF($D469=入力項目!$S$8,入力項目!$S$3,0),0) +
IF(AND(T469&gt;=1,T469&lt;=15),IF($D469=5,入力項目!$S$4,0),0) +
IF(AND(T469&gt;=1,T469&lt;=15),IF($D469=12,入力項目!$S$5,0),0) +
IF(AND(入力項目!$S$7=$A469,入力項目!$S$8=$D469),子育て関連マスタ!$C$14,0) +
IFERROR(IF(AND(YEAR(EDATE(DATE(入力項目!$S$7,入力項目!$S$8,1),1))=$A469,MONTH(EDATE(DATE(入力項目!$S$7,入力項目!$S$8,1),1))=$D469),子育て関連マスタ!$C$15,0),0) +
IF(AND(OR(T469=3,T469=5,T469=7),$D469=11),子育て関連マスタ!$C$17,0) +
IF(AND(T469=20,$D469=1),子育て関連マスタ!$C$18,0) +
IF(AND(T469=20,$D469=1),
IFERROR(_xlfn.IFS(
入力項目!$S$10="男",子育て関連マスタ!$C$18,
入力項目!$S$10="女",子育て関連マスタ!$C$19
),0),0
) +
IF(AND(T469&gt;=入力項目!$S$18,T469&lt;=入力項目!$S$19),入力項目!$S$20,0) +
IF(AND(T469&gt;=入力項目!$S$21,T469&lt;=入力項目!$S$22),入力項目!$S$23,0) +
IF(AND(T469&gt;=入力項目!$S$24,T469&lt;=入力項目!$S$25),入力項目!$S$26,0)
)</f>
        <v>0</v>
      </c>
      <c r="AI469">
        <f ca="1">-(
_xlfn.IFS(
U469&lt;=入力項目!$S$11,0,
AND(U469&gt;=入力項目!$S$11+1,U469&lt;=3),IFERROR(VLOOKUP(入力項目!$S$12,子育て関連マスタ!$I$4:$M$5,4,FALSE),0),
AND(U469&gt;=4,U469&lt;=6),IFERROR(VLOOKUP(入力項目!$S$13,子育て関連マスタ!$I$9:$M$12,4,FALSE),0),
AND(U469&gt;=7,U469&lt;=12),IFERROR(VLOOKUP(入力項目!$S$14,子育て関連マスタ!$I$16:$M$17,4,FALSE),0),
AND(U469&gt;=13,U469&lt;=15),IFERROR(VLOOKUP(入力項目!$S$15,子育て関連マスタ!$I$21:$M$22,4,FALSE),0),
AND(U469&gt;=16,U469&lt;=18),IFERROR(VLOOKUP(入力項目!$S$16,子育て関連マスタ!$I$26:$M$28,4,FALSE),0),
AND(U469&gt;=19,U469&lt;=20,入力項目!$S$16="高専"),IFERROR(VLOOKUP(入力項目!$S$16,子育て関連マスタ!$I$26:$M$28,4,FALSE),0),
AND(U469&gt;=19,U469&lt;=20,入力項目!$S$16&lt;&gt;"高専"),IFERROR(VLOOKUP(入力項目!$S$17,子育て関連マスタ!$I$32:$M$37,4,FALSE),0),
AND(U469&gt;=21,U469&lt;=22,入力項目!$S$16="高専"),IFERROR(VLOOKUP(入力項目!$S$17,子育て関連マスタ!$I$32:$M$34,4,FALSE),0),
AND(U469&gt;=21,U469&lt;=22,入力項目!$S$16&lt;&gt;"高専"),IFERROR(VLOOKUP(入力項目!$S$17,子育て関連マスタ!$I$32:$M$34,4,FALSE),0),
U469&gt;=23,0
) +
IF($D469=4,
  IFERROR(_xlfn.IFS(
  U469&lt;=入力項目!$S$11,0,
  AND(U469=入力項目!$S$11),IFERROR(VLOOKUP(入力項目!$S$12,子育て関連マスタ!$I$4:$M$5,2,FALSE),0),
  AND(U469=4),IFERROR(VLOOKUP(入力項目!$S$13,子育て関連マスタ!$I$9:$M$12,2,FALSE),0),
  AND(U469=7),IFERROR(VLOOKUP(入力項目!$S$14,子育て関連マスタ!$I$16:$M$17,2,FALSE),0),
  AND(U469=13),IFERROR(VLOOKUP(入力項目!$S$15,子育て関連マスタ!$I$21:$M$22,2,FALSE),0),
  AND(U469=16),IFERROR(VLOOKUP(入力項目!$S$16,子育て関連マスタ!$I$26:$M$28,2,FALSE),0),
  AND(U469=19,入力項目!$S$16&lt;&gt;"高専"),IFERROR(VLOOKUP(入力項目!$S$17,子育て関連マスタ!$I$32:$M$37,2,FALSE),0),
  AND(U469=21,入力項目!$S$16="高専"),IFERROR(VLOOKUP(入力項目!$S$17,子育て関連マスタ!$I$32:$M$37,2,FALSE),0),
  U469&gt;=22,0
  ),0),0
) +
IF(AND(U469&gt;=1,U469&lt;=15),IF($D469=入力項目!$S$8,入力項目!$S$3,0),0) +
IF(AND(U469&gt;=1,U469&lt;=15),IF($D469=5,入力項目!$S$4,0),0) +
IF(AND(U469&gt;=1,U469&lt;=15),IF($D469=12,入力項目!$S$5,0),0) +
IF(AND(入力項目!$S$7=$A469,入力項目!$S$8=$D469),子育て関連マスタ!$C$14,0) +
IFERROR(IF(AND(YEAR(EDATE(DATE(入力項目!$S$7,入力項目!$S$8,1),1))=$A469,MONTH(EDATE(DATE(入力項目!$S$7,入力項目!$S$8,1),1))=$D469),子育て関連マスタ!$C$15,0),0) +
IF(AND(OR(U469=3,U469=5,U469=7),$D469=11),子育て関連マスタ!$C$17,0) +
IF(AND(U469=20,$D469=1),子育て関連マスタ!$C$18,0) +
IF(AND(U469=20,$D469=1),
IFERROR(_xlfn.IFS(
入力項目!$S$10="男",子育て関連マスタ!$C$18,
入力項目!$S$10="女",子育て関連マスタ!$C$19
),0),0
) +
IF(AND(U469&gt;=入力項目!$S$18,U469&lt;=入力項目!$S$19),入力項目!$S$20,0) +
IF(AND(U469&gt;=入力項目!$S$21,U469&lt;=入力項目!$S$22),入力項目!$S$23,0) +
IF(AND(U469&gt;=入力項目!$S$24,U469&lt;=入力項目!$S$25),入力項目!$S$26,0)
)</f>
        <v>0</v>
      </c>
      <c r="AJ469" s="10">
        <f ca="1">-VLOOKUP($D469,月別収支!$A$2:$H$13,7,FALSE)</f>
        <v>-20000</v>
      </c>
    </row>
    <row r="470" spans="1:36" x14ac:dyDescent="0.4">
      <c r="A470">
        <f t="shared" ca="1" si="122"/>
        <v>2063</v>
      </c>
      <c r="B470">
        <f t="shared" ca="1" si="129"/>
        <v>2063</v>
      </c>
      <c r="C470">
        <f t="shared" ca="1" si="130"/>
        <v>39</v>
      </c>
      <c r="D470">
        <f t="shared" ca="1" si="123"/>
        <v>8</v>
      </c>
      <c r="E470" t="str">
        <f t="shared" ca="1" si="124"/>
        <v>2063年8月</v>
      </c>
      <c r="F470">
        <f ca="1">IF(OR(入力項目!$N$5&lt;$A470,AND(入力項目!$N$5=$A470,入力項目!$N$6&lt;$D470)),IF(F469=0,1,IF(G470=12,F469+1,F469)),0)</f>
        <v>38</v>
      </c>
      <c r="G470">
        <f ca="1">IF(OR(入力項目!$N$5&lt;$A470,AND(入力項目!$N$5=$A470,入力項目!$N$6&lt;$D470)),IF(G469=12,1,G469+1),0)</f>
        <v>10</v>
      </c>
      <c r="H470" t="str">
        <f t="shared" ca="1" si="125"/>
        <v>38_10</v>
      </c>
      <c r="I470">
        <f ca="1">IF(
  IFERROR(AND($C470&gt;0,MOD($C470,入力項目!$N$22)=0,$D470=入力項目!$N$23), FALSE),
  1,
  IF(
    AND(I469&gt;0,J469=12),
    IF(I469=入力項目!$N$28, 0, I469+1),
    I469
  )
)</f>
        <v>0</v>
      </c>
      <c r="J470">
        <f ca="1">IF($D470=入力項目!$N$23,1,IFERROR(J469+1,1))</f>
        <v>3</v>
      </c>
      <c r="K470" t="str">
        <f t="shared" ca="1" si="126"/>
        <v>0_3</v>
      </c>
      <c r="L470">
        <f ca="1">L469+IF(入力項目!$D$4=$D470,1,0)</f>
        <v>67</v>
      </c>
      <c r="M470" t="str">
        <f t="shared" ca="1" si="127"/>
        <v>67歳</v>
      </c>
      <c r="N470">
        <f t="shared" ca="1" si="131"/>
        <v>68</v>
      </c>
      <c r="O470" t="str">
        <f t="shared" ca="1" si="128"/>
        <v>68歳</v>
      </c>
      <c r="P470">
        <f t="shared" ca="1" si="132"/>
        <v>43</v>
      </c>
      <c r="Q470">
        <f t="shared" ca="1" si="133"/>
        <v>41</v>
      </c>
      <c r="R470">
        <f t="shared" ca="1" si="134"/>
        <v>2064</v>
      </c>
      <c r="S470">
        <f t="shared" ca="1" si="135"/>
        <v>2064</v>
      </c>
      <c r="T470">
        <f t="shared" ca="1" si="136"/>
        <v>2064</v>
      </c>
      <c r="U470">
        <f t="shared" ca="1" si="137"/>
        <v>2064</v>
      </c>
      <c r="V470" s="10">
        <f t="shared" ca="1" si="138"/>
        <v>60666925</v>
      </c>
      <c r="W470" s="10">
        <f ca="1">IF($L470&lt;その他マスタ!$B$1,VLOOKUP($D470,月別収支!$A$2:$H$13,2,FALSE),その他マスタ!$B$3)+IF(AND($L470=その他マスタ!$B$1,入力項目!$I$9="あり",$D470=入力項目!$D$4),その他マスタ!$B$2,0)</f>
        <v>150000</v>
      </c>
      <c r="X470" s="10">
        <f ca="1">-IF(入力項目!$K$5=TRUE,
IF($F470+$G470&lt;3,VLOOKUP($D470,月別収支!$A$2:$H$13,8,FALSE),0)+IFERROR(VLOOKUP($H470,住宅ローン計算!C:P,13,FALSE),0)+IF($F470&gt;1,IF(OR($G470=3,$G470=6,$G470=9,$G470=12),ROUNDUP(入力項目!$N$18/4,0),0),0),
VLOOKUP($D470,月別収支!$A$2:$H$13,8,FALSE))</f>
        <v>0</v>
      </c>
      <c r="Y470" s="10">
        <f ca="1">-VLOOKUP($D470,月別収支!$A$2:$H$13,3,FALSE)</f>
        <v>-75000</v>
      </c>
      <c r="Z470" s="10">
        <f ca="1">-VLOOKUP($D470,月別収支!$A$2:$H$13,4,FALSE)</f>
        <v>-27000</v>
      </c>
      <c r="AA470" s="10">
        <f ca="1">-VLOOKUP($D470,月別収支!$A$2:$H$13,6,FALSE)</f>
        <v>-10000</v>
      </c>
      <c r="AB470" s="10">
        <f ca="1">-(
VLOOKUP($D470,月別収支!$A$2:$H$13,5,FALSE)+IF(AND(入力項目!$I$27&lt;=$A470,ISEVEN($A470-入力項目!$I$27),入力項目!$I$28=$D470),入力項目!$I$26,0)
+IF(入力項目!$K$26=TRUE,
IFERROR(VLOOKUP($K470,マイカーローン計算!C:P,13,FALSE),0),
IFERROR(
  IF(AND($C470&gt;0,MOD($C470,入力項目!$N$22)=0,$D470=入力項目!$N$23),入力項目!$N$24,0),
 0
)
)
)</f>
        <v>-20000</v>
      </c>
      <c r="AC470" s="10">
        <f ca="1">-IF($A470&lt;入力項目!$N$33,入力項目!$N$35,IF(AND($A470=入力項目!$N$33,$D470&lt;=入力項目!$N$34),入力項目!$N$35,0))</f>
        <v>0</v>
      </c>
      <c r="AD470">
        <f ca="1">-(
_xlfn.IFS(
P470&lt;=入力項目!$S$11,0,
AND(P470&gt;=入力項目!$S$11+1,P470&lt;=3),IFERROR(VLOOKUP(入力項目!$S$12,子育て関連マスタ!$I$4:$M$5,4,FALSE),0),
AND(P470&gt;=4,P470&lt;=6),IFERROR(VLOOKUP(入力項目!$S$13,子育て関連マスタ!$I$9:$M$12,4,FALSE),0),
AND(P470&gt;=7,P470&lt;=12),IFERROR(VLOOKUP(入力項目!$S$14,子育て関連マスタ!$I$16:$M$17,4,FALSE),0),
AND(P470&gt;=13,P470&lt;=15),IFERROR(VLOOKUP(入力項目!$S$15,子育て関連マスタ!$I$21:$M$22,4,FALSE),0),
AND(P470&gt;=16,P470&lt;=18),IFERROR(VLOOKUP(入力項目!$S$16,子育て関連マスタ!$I$26:$M$28,4,FALSE),0),
AND(P470&gt;=19,P470&lt;=20,入力項目!$S$16="高専"),IFERROR(VLOOKUP(入力項目!$S$16,子育て関連マスタ!$I$26:$M$28,4,FALSE),0),
AND(P470&gt;=19,P470&lt;=20,入力項目!$S$16&lt;&gt;"高専"),IFERROR(VLOOKUP(入力項目!$S$17,子育て関連マスタ!$I$32:$M$37,4,FALSE),0),
AND(P470&gt;=21,P470&lt;=22,入力項目!$S$16="高専"),IFERROR(VLOOKUP(入力項目!$S$17,子育て関連マスタ!$I$32:$M$34,4,FALSE),0),
AND(P470&gt;=21,P470&lt;=22,入力項目!$S$16&lt;&gt;"高専"),IFERROR(VLOOKUP(入力項目!$S$17,子育て関連マスタ!$I$32:$M$34,4,FALSE),0),
P470&gt;=23,0
) +
IF($D470=4,
  IFERROR(_xlfn.IFS(
  P470&lt;=入力項目!$S$11,0,
  AND(P470=入力項目!$S$11),IFERROR(VLOOKUP(入力項目!$S$12,子育て関連マスタ!$I$4:$M$5,2,FALSE),0),
  AND(P470=4),IFERROR(VLOOKUP(入力項目!$S$13,子育て関連マスタ!$I$9:$M$12,2,FALSE),0),
  AND(P470=7),IFERROR(VLOOKUP(入力項目!$S$14,子育て関連マスタ!$I$16:$M$17,2,FALSE),0),
  AND(P470=13),IFERROR(VLOOKUP(入力項目!$S$15,子育て関連マスタ!$I$21:$M$22,2,FALSE),0),
  AND(P470=16),IFERROR(VLOOKUP(入力項目!$S$16,子育て関連マスタ!$I$26:$M$28,2,FALSE),0),
  AND(P470=19,入力項目!$S$16&lt;&gt;"高専"),IFERROR(VLOOKUP(入力項目!$S$17,子育て関連マスタ!$I$32:$M$37,2,FALSE),0),
  AND(P470=21,入力項目!$S$16="高専"),IFERROR(VLOOKUP(入力項目!$S$17,子育て関連マスタ!$I$32:$M$37,2,FALSE),0),
  P470&gt;=22,0
  ),0),0
) +
IF(AND(P470&gt;=1,P470&lt;=15),IF($D470=入力項目!$S$8,入力項目!$S$3,0),0) +
IF(AND(P470&gt;=1,P470&lt;=15),IF($D470=5,入力項目!$S$4,0),0) +
IF(AND(P470&gt;=1,P470&lt;=15),IF($D470=12,入力項目!$S$5,0),0) +
IF(AND(入力項目!$S$7=$A470,入力項目!$S$8=$D470),子育て関連マスタ!$C$14,0) +
IFERROR(IF(AND(YEAR(EDATE(DATE(入力項目!$S$7,入力項目!$S$8,1),1))=$A470,MONTH(EDATE(DATE(入力項目!$S$7,入力項目!$S$8,1),1))=$D470),子育て関連マスタ!$C$15,0),0) +
IF(AND(OR(P470=3,P470=5,P470=7),$D470=11),子育て関連マスタ!$C$17,0) +
IF(AND(P470=20,$D470=1),子育て関連マスタ!$C$18,0) +
IF(AND(P470=20,$D470=1),
IFERROR(_xlfn.IFS(
入力項目!$S$10="男",子育て関連マスタ!$C$18,
入力項目!$S$10="女",子育て関連マスタ!$C$19
),0),0
) +
IF(AND(P470&gt;=入力項目!$S$18,P470&lt;=入力項目!$S$19),入力項目!$S$20,0) +
IF(AND(P470&gt;=入力項目!$S$21,P470&lt;=入力項目!$S$22),入力項目!$S$23,0) +
IF(AND(P470&gt;=入力項目!$S$24,P470&lt;=入力項目!$S$25),入力項目!$S$26,0)
)</f>
        <v>0</v>
      </c>
      <c r="AE470">
        <f ca="1">-(
_xlfn.IFS(
Q470&lt;=入力項目!$S$11,0,
AND(Q470&gt;=入力項目!$S$11+1,Q470&lt;=3),IFERROR(VLOOKUP(入力項目!$S$12,子育て関連マスタ!$I$4:$M$5,4,FALSE),0),
AND(Q470&gt;=4,Q470&lt;=6),IFERROR(VLOOKUP(入力項目!$S$13,子育て関連マスタ!$I$9:$M$12,4,FALSE),0),
AND(Q470&gt;=7,Q470&lt;=12),IFERROR(VLOOKUP(入力項目!$S$14,子育て関連マスタ!$I$16:$M$17,4,FALSE),0),
AND(Q470&gt;=13,Q470&lt;=15),IFERROR(VLOOKUP(入力項目!$S$15,子育て関連マスタ!$I$21:$M$22,4,FALSE),0),
AND(Q470&gt;=16,Q470&lt;=18),IFERROR(VLOOKUP(入力項目!$S$16,子育て関連マスタ!$I$26:$M$28,4,FALSE),0),
AND(Q470&gt;=19,Q470&lt;=20,入力項目!$S$16="高専"),IFERROR(VLOOKUP(入力項目!$S$16,子育て関連マスタ!$I$26:$M$28,4,FALSE),0),
AND(Q470&gt;=19,Q470&lt;=20,入力項目!$S$16&lt;&gt;"高専"),IFERROR(VLOOKUP(入力項目!$S$17,子育て関連マスタ!$I$32:$M$37,4,FALSE),0),
AND(Q470&gt;=21,Q470&lt;=22,入力項目!$S$16="高専"),IFERROR(VLOOKUP(入力項目!$S$17,子育て関連マスタ!$I$32:$M$34,4,FALSE),0),
AND(Q470&gt;=21,Q470&lt;=22,入力項目!$S$16&lt;&gt;"高専"),IFERROR(VLOOKUP(入力項目!$S$17,子育て関連マスタ!$I$32:$M$34,4,FALSE),0),
Q470&gt;=23,0
) +
IF($D470=4,
  IFERROR(_xlfn.IFS(
  Q470&lt;=入力項目!$S$11,0,
  AND(Q470=入力項目!$S$11),IFERROR(VLOOKUP(入力項目!$S$12,子育て関連マスタ!$I$4:$M$5,2,FALSE),0),
  AND(Q470=4),IFERROR(VLOOKUP(入力項目!$S$13,子育て関連マスタ!$I$9:$M$12,2,FALSE),0),
  AND(Q470=7),IFERROR(VLOOKUP(入力項目!$S$14,子育て関連マスタ!$I$16:$M$17,2,FALSE),0),
  AND(Q470=13),IFERROR(VLOOKUP(入力項目!$S$15,子育て関連マスタ!$I$21:$M$22,2,FALSE),0),
  AND(Q470=16),IFERROR(VLOOKUP(入力項目!$S$16,子育て関連マスタ!$I$26:$M$28,2,FALSE),0),
  AND(Q470=19,入力項目!$S$16&lt;&gt;"高専"),IFERROR(VLOOKUP(入力項目!$S$17,子育て関連マスタ!$I$32:$M$37,2,FALSE),0),
  AND(Q470=21,入力項目!$S$16="高専"),IFERROR(VLOOKUP(入力項目!$S$17,子育て関連マスタ!$I$32:$M$37,2,FALSE),0),
  Q470&gt;=22,0
  ),0),0
) +
IF(AND(Q470&gt;=1,Q470&lt;=15),IF($D470=入力項目!$S$8,入力項目!$S$3,0),0) +
IF(AND(Q470&gt;=1,Q470&lt;=15),IF($D470=5,入力項目!$S$4,0),0) +
IF(AND(Q470&gt;=1,Q470&lt;=15),IF($D470=12,入力項目!$S$5,0),0) +
IF(AND(入力項目!$S$7=$A470,入力項目!$S$8=$D470),子育て関連マスタ!$C$14,0) +
IFERROR(IF(AND(YEAR(EDATE(DATE(入力項目!$S$7,入力項目!$S$8,1),1))=$A470,MONTH(EDATE(DATE(入力項目!$S$7,入力項目!$S$8,1),1))=$D470),子育て関連マスタ!$C$15,0),0) +
IF(AND(OR(Q470=3,Q470=5,Q470=7),$D470=11),子育て関連マスタ!$C$17,0) +
IF(AND(Q470=20,$D470=1),子育て関連マスタ!$C$18,0) +
IF(AND(Q470=20,$D470=1),
IFERROR(_xlfn.IFS(
入力項目!$S$10="男",子育て関連マスタ!$C$18,
入力項目!$S$10="女",子育て関連マスタ!$C$19
),0),0
) +
IF(AND(Q470&gt;=入力項目!$S$18,Q470&lt;=入力項目!$S$19),入力項目!$S$20,0) +
IF(AND(Q470&gt;=入力項目!$S$21,Q470&lt;=入力項目!$S$22),入力項目!$S$23,0) +
IF(AND(Q470&gt;=入力項目!$S$24,Q470&lt;=入力項目!$S$25),入力項目!$S$26,0)
)</f>
        <v>0</v>
      </c>
      <c r="AF470">
        <f ca="1">-(
_xlfn.IFS(
R470&lt;=入力項目!$S$11,0,
AND(R470&gt;=入力項目!$S$11+1,R470&lt;=3),IFERROR(VLOOKUP(入力項目!$S$12,子育て関連マスタ!$I$4:$M$5,4,FALSE),0),
AND(R470&gt;=4,R470&lt;=6),IFERROR(VLOOKUP(入力項目!$S$13,子育て関連マスタ!$I$9:$M$12,4,FALSE),0),
AND(R470&gt;=7,R470&lt;=12),IFERROR(VLOOKUP(入力項目!$S$14,子育て関連マスタ!$I$16:$M$17,4,FALSE),0),
AND(R470&gt;=13,R470&lt;=15),IFERROR(VLOOKUP(入力項目!$S$15,子育て関連マスタ!$I$21:$M$22,4,FALSE),0),
AND(R470&gt;=16,R470&lt;=18),IFERROR(VLOOKUP(入力項目!$S$16,子育て関連マスタ!$I$26:$M$28,4,FALSE),0),
AND(R470&gt;=19,R470&lt;=20,入力項目!$S$16="高専"),IFERROR(VLOOKUP(入力項目!$S$16,子育て関連マスタ!$I$26:$M$28,4,FALSE),0),
AND(R470&gt;=19,R470&lt;=20,入力項目!$S$16&lt;&gt;"高専"),IFERROR(VLOOKUP(入力項目!$S$17,子育て関連マスタ!$I$32:$M$37,4,FALSE),0),
AND(R470&gt;=21,R470&lt;=22,入力項目!$S$16="高専"),IFERROR(VLOOKUP(入力項目!$S$17,子育て関連マスタ!$I$32:$M$34,4,FALSE),0),
AND(R470&gt;=21,R470&lt;=22,入力項目!$S$16&lt;&gt;"高専"),IFERROR(VLOOKUP(入力項目!$S$17,子育て関連マスタ!$I$32:$M$34,4,FALSE),0),
R470&gt;=23,0
) +
IF($D470=4,
  IFERROR(_xlfn.IFS(
  R470&lt;=入力項目!$S$11,0,
  AND(R470=入力項目!$S$11),IFERROR(VLOOKUP(入力項目!$S$12,子育て関連マスタ!$I$4:$M$5,2,FALSE),0),
  AND(R470=4),IFERROR(VLOOKUP(入力項目!$S$13,子育て関連マスタ!$I$9:$M$12,2,FALSE),0),
  AND(R470=7),IFERROR(VLOOKUP(入力項目!$S$14,子育て関連マスタ!$I$16:$M$17,2,FALSE),0),
  AND(R470=13),IFERROR(VLOOKUP(入力項目!$S$15,子育て関連マスタ!$I$21:$M$22,2,FALSE),0),
  AND(R470=16),IFERROR(VLOOKUP(入力項目!$S$16,子育て関連マスタ!$I$26:$M$28,2,FALSE),0),
  AND(R470=19,入力項目!$S$16&lt;&gt;"高専"),IFERROR(VLOOKUP(入力項目!$S$17,子育て関連マスタ!$I$32:$M$37,2,FALSE),0),
  AND(R470=21,入力項目!$S$16="高専"),IFERROR(VLOOKUP(入力項目!$S$17,子育て関連マスタ!$I$32:$M$37,2,FALSE),0),
  R470&gt;=22,0
  ),0),0
) +
IF(AND(R470&gt;=1,R470&lt;=15),IF($D470=入力項目!$S$8,入力項目!$S$3,0),0) +
IF(AND(R470&gt;=1,R470&lt;=15),IF($D470=5,入力項目!$S$4,0),0) +
IF(AND(R470&gt;=1,R470&lt;=15),IF($D470=12,入力項目!$S$5,0),0) +
IF(AND(入力項目!$S$7=$A470,入力項目!$S$8=$D470),子育て関連マスタ!$C$14,0) +
IFERROR(IF(AND(YEAR(EDATE(DATE(入力項目!$S$7,入力項目!$S$8,1),1))=$A470,MONTH(EDATE(DATE(入力項目!$S$7,入力項目!$S$8,1),1))=$D470),子育て関連マスタ!$C$15,0),0) +
IF(AND(OR(R470=3,R470=5,R470=7),$D470=11),子育て関連マスタ!$C$17,0) +
IF(AND(R470=20,$D470=1),子育て関連マスタ!$C$18,0) +
IF(AND(R470=20,$D470=1),
IFERROR(_xlfn.IFS(
入力項目!$S$10="男",子育て関連マスタ!$C$18,
入力項目!$S$10="女",子育て関連マスタ!$C$19
),0),0
) +
IF(AND(R470&gt;=入力項目!$S$18,R470&lt;=入力項目!$S$19),入力項目!$S$20,0) +
IF(AND(R470&gt;=入力項目!$S$21,R470&lt;=入力項目!$S$22),入力項目!$S$23,0) +
IF(AND(R470&gt;=入力項目!$S$24,R470&lt;=入力項目!$S$25),入力項目!$S$26,0)
)</f>
        <v>0</v>
      </c>
      <c r="AG470">
        <f ca="1">-(
_xlfn.IFS(
S470&lt;=入力項目!$S$11,0,
AND(S470&gt;=入力項目!$S$11+1,S470&lt;=3),IFERROR(VLOOKUP(入力項目!$S$12,子育て関連マスタ!$I$4:$M$5,4,FALSE),0),
AND(S470&gt;=4,S470&lt;=6),IFERROR(VLOOKUP(入力項目!$S$13,子育て関連マスタ!$I$9:$M$12,4,FALSE),0),
AND(S470&gt;=7,S470&lt;=12),IFERROR(VLOOKUP(入力項目!$S$14,子育て関連マスタ!$I$16:$M$17,4,FALSE),0),
AND(S470&gt;=13,S470&lt;=15),IFERROR(VLOOKUP(入力項目!$S$15,子育て関連マスタ!$I$21:$M$22,4,FALSE),0),
AND(S470&gt;=16,S470&lt;=18),IFERROR(VLOOKUP(入力項目!$S$16,子育て関連マスタ!$I$26:$M$28,4,FALSE),0),
AND(S470&gt;=19,S470&lt;=20,入力項目!$S$16="高専"),IFERROR(VLOOKUP(入力項目!$S$16,子育て関連マスタ!$I$26:$M$28,4,FALSE),0),
AND(S470&gt;=19,S470&lt;=20,入力項目!$S$16&lt;&gt;"高専"),IFERROR(VLOOKUP(入力項目!$S$17,子育て関連マスタ!$I$32:$M$37,4,FALSE),0),
AND(S470&gt;=21,S470&lt;=22,入力項目!$S$16="高専"),IFERROR(VLOOKUP(入力項目!$S$17,子育て関連マスタ!$I$32:$M$34,4,FALSE),0),
AND(S470&gt;=21,S470&lt;=22,入力項目!$S$16&lt;&gt;"高専"),IFERROR(VLOOKUP(入力項目!$S$17,子育て関連マスタ!$I$32:$M$34,4,FALSE),0),
S470&gt;=23,0
) +
IF($D470=4,
  IFERROR(_xlfn.IFS(
  S470&lt;=入力項目!$S$11,0,
  AND(S470=入力項目!$S$11),IFERROR(VLOOKUP(入力項目!$S$12,子育て関連マスタ!$I$4:$M$5,2,FALSE),0),
  AND(S470=4),IFERROR(VLOOKUP(入力項目!$S$13,子育て関連マスタ!$I$9:$M$12,2,FALSE),0),
  AND(S470=7),IFERROR(VLOOKUP(入力項目!$S$14,子育て関連マスタ!$I$16:$M$17,2,FALSE),0),
  AND(S470=13),IFERROR(VLOOKUP(入力項目!$S$15,子育て関連マスタ!$I$21:$M$22,2,FALSE),0),
  AND(S470=16),IFERROR(VLOOKUP(入力項目!$S$16,子育て関連マスタ!$I$26:$M$28,2,FALSE),0),
  AND(S470=19,入力項目!$S$16&lt;&gt;"高専"),IFERROR(VLOOKUP(入力項目!$S$17,子育て関連マスタ!$I$32:$M$37,2,FALSE),0),
  AND(S470=21,入力項目!$S$16="高専"),IFERROR(VLOOKUP(入力項目!$S$17,子育て関連マスタ!$I$32:$M$37,2,FALSE),0),
  S470&gt;=22,0
  ),0),0
) +
IF(AND(S470&gt;=1,S470&lt;=15),IF($D470=入力項目!$S$8,入力項目!$S$3,0),0) +
IF(AND(S470&gt;=1,S470&lt;=15),IF($D470=5,入力項目!$S$4,0),0) +
IF(AND(S470&gt;=1,S470&lt;=15),IF($D470=12,入力項目!$S$5,0),0) +
IF(AND(入力項目!$S$7=$A470,入力項目!$S$8=$D470),子育て関連マスタ!$C$14,0) +
IFERROR(IF(AND(YEAR(EDATE(DATE(入力項目!$S$7,入力項目!$S$8,1),1))=$A470,MONTH(EDATE(DATE(入力項目!$S$7,入力項目!$S$8,1),1))=$D470),子育て関連マスタ!$C$15,0),0) +
IF(AND(OR(S470=3,S470=5,S470=7),$D470=11),子育て関連マスタ!$C$17,0) +
IF(AND(S470=20,$D470=1),子育て関連マスタ!$C$18,0) +
IF(AND(S470=20,$D470=1),
IFERROR(_xlfn.IFS(
入力項目!$S$10="男",子育て関連マスタ!$C$18,
入力項目!$S$10="女",子育て関連マスタ!$C$19
),0),0
) +
IF(AND(S470&gt;=入力項目!$S$18,S470&lt;=入力項目!$S$19),入力項目!$S$20,0) +
IF(AND(S470&gt;=入力項目!$S$21,S470&lt;=入力項目!$S$22),入力項目!$S$23,0) +
IF(AND(S470&gt;=入力項目!$S$24,S470&lt;=入力項目!$S$25),入力項目!$S$26,0)
)</f>
        <v>0</v>
      </c>
      <c r="AH470">
        <f ca="1">-(
_xlfn.IFS(
T470&lt;=入力項目!$S$11,0,
AND(T470&gt;=入力項目!$S$11+1,T470&lt;=3),IFERROR(VLOOKUP(入力項目!$S$12,子育て関連マスタ!$I$4:$M$5,4,FALSE),0),
AND(T470&gt;=4,T470&lt;=6),IFERROR(VLOOKUP(入力項目!$S$13,子育て関連マスタ!$I$9:$M$12,4,FALSE),0),
AND(T470&gt;=7,T470&lt;=12),IFERROR(VLOOKUP(入力項目!$S$14,子育て関連マスタ!$I$16:$M$17,4,FALSE),0),
AND(T470&gt;=13,T470&lt;=15),IFERROR(VLOOKUP(入力項目!$S$15,子育て関連マスタ!$I$21:$M$22,4,FALSE),0),
AND(T470&gt;=16,T470&lt;=18),IFERROR(VLOOKUP(入力項目!$S$16,子育て関連マスタ!$I$26:$M$28,4,FALSE),0),
AND(T470&gt;=19,T470&lt;=20,入力項目!$S$16="高専"),IFERROR(VLOOKUP(入力項目!$S$16,子育て関連マスタ!$I$26:$M$28,4,FALSE),0),
AND(T470&gt;=19,T470&lt;=20,入力項目!$S$16&lt;&gt;"高専"),IFERROR(VLOOKUP(入力項目!$S$17,子育て関連マスタ!$I$32:$M$37,4,FALSE),0),
AND(T470&gt;=21,T470&lt;=22,入力項目!$S$16="高専"),IFERROR(VLOOKUP(入力項目!$S$17,子育て関連マスタ!$I$32:$M$34,4,FALSE),0),
AND(T470&gt;=21,T470&lt;=22,入力項目!$S$16&lt;&gt;"高専"),IFERROR(VLOOKUP(入力項目!$S$17,子育て関連マスタ!$I$32:$M$34,4,FALSE),0),
T470&gt;=23,0
) +
IF($D470=4,
  IFERROR(_xlfn.IFS(
  T470&lt;=入力項目!$S$11,0,
  AND(T470=入力項目!$S$11),IFERROR(VLOOKUP(入力項目!$S$12,子育て関連マスタ!$I$4:$M$5,2,FALSE),0),
  AND(T470=4),IFERROR(VLOOKUP(入力項目!$S$13,子育て関連マスタ!$I$9:$M$12,2,FALSE),0),
  AND(T470=7),IFERROR(VLOOKUP(入力項目!$S$14,子育て関連マスタ!$I$16:$M$17,2,FALSE),0),
  AND(T470=13),IFERROR(VLOOKUP(入力項目!$S$15,子育て関連マスタ!$I$21:$M$22,2,FALSE),0),
  AND(T470=16),IFERROR(VLOOKUP(入力項目!$S$16,子育て関連マスタ!$I$26:$M$28,2,FALSE),0),
  AND(T470=19,入力項目!$S$16&lt;&gt;"高専"),IFERROR(VLOOKUP(入力項目!$S$17,子育て関連マスタ!$I$32:$M$37,2,FALSE),0),
  AND(T470=21,入力項目!$S$16="高専"),IFERROR(VLOOKUP(入力項目!$S$17,子育て関連マスタ!$I$32:$M$37,2,FALSE),0),
  T470&gt;=22,0
  ),0),0
) +
IF(AND(T470&gt;=1,T470&lt;=15),IF($D470=入力項目!$S$8,入力項目!$S$3,0),0) +
IF(AND(T470&gt;=1,T470&lt;=15),IF($D470=5,入力項目!$S$4,0),0) +
IF(AND(T470&gt;=1,T470&lt;=15),IF($D470=12,入力項目!$S$5,0),0) +
IF(AND(入力項目!$S$7=$A470,入力項目!$S$8=$D470),子育て関連マスタ!$C$14,0) +
IFERROR(IF(AND(YEAR(EDATE(DATE(入力項目!$S$7,入力項目!$S$8,1),1))=$A470,MONTH(EDATE(DATE(入力項目!$S$7,入力項目!$S$8,1),1))=$D470),子育て関連マスタ!$C$15,0),0) +
IF(AND(OR(T470=3,T470=5,T470=7),$D470=11),子育て関連マスタ!$C$17,0) +
IF(AND(T470=20,$D470=1),子育て関連マスタ!$C$18,0) +
IF(AND(T470=20,$D470=1),
IFERROR(_xlfn.IFS(
入力項目!$S$10="男",子育て関連マスタ!$C$18,
入力項目!$S$10="女",子育て関連マスタ!$C$19
),0),0
) +
IF(AND(T470&gt;=入力項目!$S$18,T470&lt;=入力項目!$S$19),入力項目!$S$20,0) +
IF(AND(T470&gt;=入力項目!$S$21,T470&lt;=入力項目!$S$22),入力項目!$S$23,0) +
IF(AND(T470&gt;=入力項目!$S$24,T470&lt;=入力項目!$S$25),入力項目!$S$26,0)
)</f>
        <v>0</v>
      </c>
      <c r="AI470">
        <f ca="1">-(
_xlfn.IFS(
U470&lt;=入力項目!$S$11,0,
AND(U470&gt;=入力項目!$S$11+1,U470&lt;=3),IFERROR(VLOOKUP(入力項目!$S$12,子育て関連マスタ!$I$4:$M$5,4,FALSE),0),
AND(U470&gt;=4,U470&lt;=6),IFERROR(VLOOKUP(入力項目!$S$13,子育て関連マスタ!$I$9:$M$12,4,FALSE),0),
AND(U470&gt;=7,U470&lt;=12),IFERROR(VLOOKUP(入力項目!$S$14,子育て関連マスタ!$I$16:$M$17,4,FALSE),0),
AND(U470&gt;=13,U470&lt;=15),IFERROR(VLOOKUP(入力項目!$S$15,子育て関連マスタ!$I$21:$M$22,4,FALSE),0),
AND(U470&gt;=16,U470&lt;=18),IFERROR(VLOOKUP(入力項目!$S$16,子育て関連マスタ!$I$26:$M$28,4,FALSE),0),
AND(U470&gt;=19,U470&lt;=20,入力項目!$S$16="高専"),IFERROR(VLOOKUP(入力項目!$S$16,子育て関連マスタ!$I$26:$M$28,4,FALSE),0),
AND(U470&gt;=19,U470&lt;=20,入力項目!$S$16&lt;&gt;"高専"),IFERROR(VLOOKUP(入力項目!$S$17,子育て関連マスタ!$I$32:$M$37,4,FALSE),0),
AND(U470&gt;=21,U470&lt;=22,入力項目!$S$16="高専"),IFERROR(VLOOKUP(入力項目!$S$17,子育て関連マスタ!$I$32:$M$34,4,FALSE),0),
AND(U470&gt;=21,U470&lt;=22,入力項目!$S$16&lt;&gt;"高専"),IFERROR(VLOOKUP(入力項目!$S$17,子育て関連マスタ!$I$32:$M$34,4,FALSE),0),
U470&gt;=23,0
) +
IF($D470=4,
  IFERROR(_xlfn.IFS(
  U470&lt;=入力項目!$S$11,0,
  AND(U470=入力項目!$S$11),IFERROR(VLOOKUP(入力項目!$S$12,子育て関連マスタ!$I$4:$M$5,2,FALSE),0),
  AND(U470=4),IFERROR(VLOOKUP(入力項目!$S$13,子育て関連マスタ!$I$9:$M$12,2,FALSE),0),
  AND(U470=7),IFERROR(VLOOKUP(入力項目!$S$14,子育て関連マスタ!$I$16:$M$17,2,FALSE),0),
  AND(U470=13),IFERROR(VLOOKUP(入力項目!$S$15,子育て関連マスタ!$I$21:$M$22,2,FALSE),0),
  AND(U470=16),IFERROR(VLOOKUP(入力項目!$S$16,子育て関連マスタ!$I$26:$M$28,2,FALSE),0),
  AND(U470=19,入力項目!$S$16&lt;&gt;"高専"),IFERROR(VLOOKUP(入力項目!$S$17,子育て関連マスタ!$I$32:$M$37,2,FALSE),0),
  AND(U470=21,入力項目!$S$16="高専"),IFERROR(VLOOKUP(入力項目!$S$17,子育て関連マスタ!$I$32:$M$37,2,FALSE),0),
  U470&gt;=22,0
  ),0),0
) +
IF(AND(U470&gt;=1,U470&lt;=15),IF($D470=入力項目!$S$8,入力項目!$S$3,0),0) +
IF(AND(U470&gt;=1,U470&lt;=15),IF($D470=5,入力項目!$S$4,0),0) +
IF(AND(U470&gt;=1,U470&lt;=15),IF($D470=12,入力項目!$S$5,0),0) +
IF(AND(入力項目!$S$7=$A470,入力項目!$S$8=$D470),子育て関連マスタ!$C$14,0) +
IFERROR(IF(AND(YEAR(EDATE(DATE(入力項目!$S$7,入力項目!$S$8,1),1))=$A470,MONTH(EDATE(DATE(入力項目!$S$7,入力項目!$S$8,1),1))=$D470),子育て関連マスタ!$C$15,0),0) +
IF(AND(OR(U470=3,U470=5,U470=7),$D470=11),子育て関連マスタ!$C$17,0) +
IF(AND(U470=20,$D470=1),子育て関連マスタ!$C$18,0) +
IF(AND(U470=20,$D470=1),
IFERROR(_xlfn.IFS(
入力項目!$S$10="男",子育て関連マスタ!$C$18,
入力項目!$S$10="女",子育て関連マスタ!$C$19
),0),0
) +
IF(AND(U470&gt;=入力項目!$S$18,U470&lt;=入力項目!$S$19),入力項目!$S$20,0) +
IF(AND(U470&gt;=入力項目!$S$21,U470&lt;=入力項目!$S$22),入力項目!$S$23,0) +
IF(AND(U470&gt;=入力項目!$S$24,U470&lt;=入力項目!$S$25),入力項目!$S$26,0)
)</f>
        <v>0</v>
      </c>
      <c r="AJ470" s="10">
        <f ca="1">-VLOOKUP($D470,月別収支!$A$2:$H$13,7,FALSE)</f>
        <v>-20000</v>
      </c>
    </row>
    <row r="471" spans="1:36" x14ac:dyDescent="0.4">
      <c r="A471">
        <f t="shared" ca="1" si="122"/>
        <v>2063</v>
      </c>
      <c r="B471">
        <f t="shared" ca="1" si="129"/>
        <v>2063</v>
      </c>
      <c r="C471">
        <f t="shared" ca="1" si="130"/>
        <v>39</v>
      </c>
      <c r="D471">
        <f t="shared" ca="1" si="123"/>
        <v>9</v>
      </c>
      <c r="E471" t="str">
        <f t="shared" ca="1" si="124"/>
        <v>2063年9月</v>
      </c>
      <c r="F471">
        <f ca="1">IF(OR(入力項目!$N$5&lt;$A471,AND(入力項目!$N$5=$A471,入力項目!$N$6&lt;$D471)),IF(F470=0,1,IF(G471=12,F470+1,F470)),0)</f>
        <v>38</v>
      </c>
      <c r="G471">
        <f ca="1">IF(OR(入力項目!$N$5&lt;$A471,AND(入力項目!$N$5=$A471,入力項目!$N$6&lt;$D471)),IF(G470=12,1,G470+1),0)</f>
        <v>11</v>
      </c>
      <c r="H471" t="str">
        <f t="shared" ca="1" si="125"/>
        <v>38_11</v>
      </c>
      <c r="I471">
        <f ca="1">IF(
  IFERROR(AND($C471&gt;0,MOD($C471,入力項目!$N$22)=0,$D471=入力項目!$N$23), FALSE),
  1,
  IF(
    AND(I470&gt;0,J470=12),
    IF(I470=入力項目!$N$28, 0, I470+1),
    I470
  )
)</f>
        <v>0</v>
      </c>
      <c r="J471">
        <f ca="1">IF($D471=入力項目!$N$23,1,IFERROR(J470+1,1))</f>
        <v>4</v>
      </c>
      <c r="K471" t="str">
        <f t="shared" ca="1" si="126"/>
        <v>0_4</v>
      </c>
      <c r="L471">
        <f ca="1">L470+IF(入力項目!$D$4=$D471,1,0)</f>
        <v>67</v>
      </c>
      <c r="M471" t="str">
        <f t="shared" ca="1" si="127"/>
        <v>67歳</v>
      </c>
      <c r="N471">
        <f t="shared" ca="1" si="131"/>
        <v>68</v>
      </c>
      <c r="O471" t="str">
        <f t="shared" ca="1" si="128"/>
        <v>68歳</v>
      </c>
      <c r="P471">
        <f t="shared" ca="1" si="132"/>
        <v>43</v>
      </c>
      <c r="Q471">
        <f t="shared" ca="1" si="133"/>
        <v>41</v>
      </c>
      <c r="R471">
        <f t="shared" ca="1" si="134"/>
        <v>2064</v>
      </c>
      <c r="S471">
        <f t="shared" ca="1" si="135"/>
        <v>2064</v>
      </c>
      <c r="T471">
        <f t="shared" ca="1" si="136"/>
        <v>2064</v>
      </c>
      <c r="U471">
        <f t="shared" ca="1" si="137"/>
        <v>2064</v>
      </c>
      <c r="V471" s="10">
        <f t="shared" ca="1" si="138"/>
        <v>60664925</v>
      </c>
      <c r="W471" s="10">
        <f ca="1">IF($L471&lt;その他マスタ!$B$1,VLOOKUP($D471,月別収支!$A$2:$H$13,2,FALSE),その他マスタ!$B$3)+IF(AND($L471=その他マスタ!$B$1,入力項目!$I$9="あり",$D471=入力項目!$D$4),その他マスタ!$B$2,0)</f>
        <v>150000</v>
      </c>
      <c r="X471" s="10">
        <f ca="1">-IF(入力項目!$K$5=TRUE,
IF($F471+$G471&lt;3,VLOOKUP($D471,月別収支!$A$2:$H$13,8,FALSE),0)+IFERROR(VLOOKUP($H471,住宅ローン計算!C:P,13,FALSE),0)+IF($F471&gt;1,IF(OR($G471=3,$G471=6,$G471=9,$G471=12),ROUNDUP(入力項目!$N$18/4,0),0),0),
VLOOKUP($D471,月別収支!$A$2:$H$13,8,FALSE))</f>
        <v>0</v>
      </c>
      <c r="Y471" s="10">
        <f ca="1">-VLOOKUP($D471,月別収支!$A$2:$H$13,3,FALSE)</f>
        <v>-75000</v>
      </c>
      <c r="Z471" s="10">
        <f ca="1">-VLOOKUP($D471,月別収支!$A$2:$H$13,4,FALSE)</f>
        <v>-27000</v>
      </c>
      <c r="AA471" s="10">
        <f ca="1">-VLOOKUP($D471,月別収支!$A$2:$H$13,6,FALSE)</f>
        <v>-10000</v>
      </c>
      <c r="AB471" s="10">
        <f ca="1">-(
VLOOKUP($D471,月別収支!$A$2:$H$13,5,FALSE)+IF(AND(入力項目!$I$27&lt;=$A471,ISEVEN($A471-入力項目!$I$27),入力項目!$I$28=$D471),入力項目!$I$26,0)
+IF(入力項目!$K$26=TRUE,
IFERROR(VLOOKUP($K471,マイカーローン計算!C:P,13,FALSE),0),
IFERROR(
  IF(AND($C471&gt;0,MOD($C471,入力項目!$N$22)=0,$D471=入力項目!$N$23),入力項目!$N$24,0),
 0
)
)
)</f>
        <v>-20000</v>
      </c>
      <c r="AC471" s="10">
        <f ca="1">-IF($A471&lt;入力項目!$N$33,入力項目!$N$35,IF(AND($A471=入力項目!$N$33,$D471&lt;=入力項目!$N$34),入力項目!$N$35,0))</f>
        <v>0</v>
      </c>
      <c r="AD471">
        <f ca="1">-(
_xlfn.IFS(
P471&lt;=入力項目!$S$11,0,
AND(P471&gt;=入力項目!$S$11+1,P471&lt;=3),IFERROR(VLOOKUP(入力項目!$S$12,子育て関連マスタ!$I$4:$M$5,4,FALSE),0),
AND(P471&gt;=4,P471&lt;=6),IFERROR(VLOOKUP(入力項目!$S$13,子育て関連マスタ!$I$9:$M$12,4,FALSE),0),
AND(P471&gt;=7,P471&lt;=12),IFERROR(VLOOKUP(入力項目!$S$14,子育て関連マスタ!$I$16:$M$17,4,FALSE),0),
AND(P471&gt;=13,P471&lt;=15),IFERROR(VLOOKUP(入力項目!$S$15,子育て関連マスタ!$I$21:$M$22,4,FALSE),0),
AND(P471&gt;=16,P471&lt;=18),IFERROR(VLOOKUP(入力項目!$S$16,子育て関連マスタ!$I$26:$M$28,4,FALSE),0),
AND(P471&gt;=19,P471&lt;=20,入力項目!$S$16="高専"),IFERROR(VLOOKUP(入力項目!$S$16,子育て関連マスタ!$I$26:$M$28,4,FALSE),0),
AND(P471&gt;=19,P471&lt;=20,入力項目!$S$16&lt;&gt;"高専"),IFERROR(VLOOKUP(入力項目!$S$17,子育て関連マスタ!$I$32:$M$37,4,FALSE),0),
AND(P471&gt;=21,P471&lt;=22,入力項目!$S$16="高専"),IFERROR(VLOOKUP(入力項目!$S$17,子育て関連マスタ!$I$32:$M$34,4,FALSE),0),
AND(P471&gt;=21,P471&lt;=22,入力項目!$S$16&lt;&gt;"高専"),IFERROR(VLOOKUP(入力項目!$S$17,子育て関連マスタ!$I$32:$M$34,4,FALSE),0),
P471&gt;=23,0
) +
IF($D471=4,
  IFERROR(_xlfn.IFS(
  P471&lt;=入力項目!$S$11,0,
  AND(P471=入力項目!$S$11),IFERROR(VLOOKUP(入力項目!$S$12,子育て関連マスタ!$I$4:$M$5,2,FALSE),0),
  AND(P471=4),IFERROR(VLOOKUP(入力項目!$S$13,子育て関連マスタ!$I$9:$M$12,2,FALSE),0),
  AND(P471=7),IFERROR(VLOOKUP(入力項目!$S$14,子育て関連マスタ!$I$16:$M$17,2,FALSE),0),
  AND(P471=13),IFERROR(VLOOKUP(入力項目!$S$15,子育て関連マスタ!$I$21:$M$22,2,FALSE),0),
  AND(P471=16),IFERROR(VLOOKUP(入力項目!$S$16,子育て関連マスタ!$I$26:$M$28,2,FALSE),0),
  AND(P471=19,入力項目!$S$16&lt;&gt;"高専"),IFERROR(VLOOKUP(入力項目!$S$17,子育て関連マスタ!$I$32:$M$37,2,FALSE),0),
  AND(P471=21,入力項目!$S$16="高専"),IFERROR(VLOOKUP(入力項目!$S$17,子育て関連マスタ!$I$32:$M$37,2,FALSE),0),
  P471&gt;=22,0
  ),0),0
) +
IF(AND(P471&gt;=1,P471&lt;=15),IF($D471=入力項目!$S$8,入力項目!$S$3,0),0) +
IF(AND(P471&gt;=1,P471&lt;=15),IF($D471=5,入力項目!$S$4,0),0) +
IF(AND(P471&gt;=1,P471&lt;=15),IF($D471=12,入力項目!$S$5,0),0) +
IF(AND(入力項目!$S$7=$A471,入力項目!$S$8=$D471),子育て関連マスタ!$C$14,0) +
IFERROR(IF(AND(YEAR(EDATE(DATE(入力項目!$S$7,入力項目!$S$8,1),1))=$A471,MONTH(EDATE(DATE(入力項目!$S$7,入力項目!$S$8,1),1))=$D471),子育て関連マスタ!$C$15,0),0) +
IF(AND(OR(P471=3,P471=5,P471=7),$D471=11),子育て関連マスタ!$C$17,0) +
IF(AND(P471=20,$D471=1),子育て関連マスタ!$C$18,0) +
IF(AND(P471=20,$D471=1),
IFERROR(_xlfn.IFS(
入力項目!$S$10="男",子育て関連マスタ!$C$18,
入力項目!$S$10="女",子育て関連マスタ!$C$19
),0),0
) +
IF(AND(P471&gt;=入力項目!$S$18,P471&lt;=入力項目!$S$19),入力項目!$S$20,0) +
IF(AND(P471&gt;=入力項目!$S$21,P471&lt;=入力項目!$S$22),入力項目!$S$23,0) +
IF(AND(P471&gt;=入力項目!$S$24,P471&lt;=入力項目!$S$25),入力項目!$S$26,0)
)</f>
        <v>0</v>
      </c>
      <c r="AE471">
        <f ca="1">-(
_xlfn.IFS(
Q471&lt;=入力項目!$S$11,0,
AND(Q471&gt;=入力項目!$S$11+1,Q471&lt;=3),IFERROR(VLOOKUP(入力項目!$S$12,子育て関連マスタ!$I$4:$M$5,4,FALSE),0),
AND(Q471&gt;=4,Q471&lt;=6),IFERROR(VLOOKUP(入力項目!$S$13,子育て関連マスタ!$I$9:$M$12,4,FALSE),0),
AND(Q471&gt;=7,Q471&lt;=12),IFERROR(VLOOKUP(入力項目!$S$14,子育て関連マスタ!$I$16:$M$17,4,FALSE),0),
AND(Q471&gt;=13,Q471&lt;=15),IFERROR(VLOOKUP(入力項目!$S$15,子育て関連マスタ!$I$21:$M$22,4,FALSE),0),
AND(Q471&gt;=16,Q471&lt;=18),IFERROR(VLOOKUP(入力項目!$S$16,子育て関連マスタ!$I$26:$M$28,4,FALSE),0),
AND(Q471&gt;=19,Q471&lt;=20,入力項目!$S$16="高専"),IFERROR(VLOOKUP(入力項目!$S$16,子育て関連マスタ!$I$26:$M$28,4,FALSE),0),
AND(Q471&gt;=19,Q471&lt;=20,入力項目!$S$16&lt;&gt;"高専"),IFERROR(VLOOKUP(入力項目!$S$17,子育て関連マスタ!$I$32:$M$37,4,FALSE),0),
AND(Q471&gt;=21,Q471&lt;=22,入力項目!$S$16="高専"),IFERROR(VLOOKUP(入力項目!$S$17,子育て関連マスタ!$I$32:$M$34,4,FALSE),0),
AND(Q471&gt;=21,Q471&lt;=22,入力項目!$S$16&lt;&gt;"高専"),IFERROR(VLOOKUP(入力項目!$S$17,子育て関連マスタ!$I$32:$M$34,4,FALSE),0),
Q471&gt;=23,0
) +
IF($D471=4,
  IFERROR(_xlfn.IFS(
  Q471&lt;=入力項目!$S$11,0,
  AND(Q471=入力項目!$S$11),IFERROR(VLOOKUP(入力項目!$S$12,子育て関連マスタ!$I$4:$M$5,2,FALSE),0),
  AND(Q471=4),IFERROR(VLOOKUP(入力項目!$S$13,子育て関連マスタ!$I$9:$M$12,2,FALSE),0),
  AND(Q471=7),IFERROR(VLOOKUP(入力項目!$S$14,子育て関連マスタ!$I$16:$M$17,2,FALSE),0),
  AND(Q471=13),IFERROR(VLOOKUP(入力項目!$S$15,子育て関連マスタ!$I$21:$M$22,2,FALSE),0),
  AND(Q471=16),IFERROR(VLOOKUP(入力項目!$S$16,子育て関連マスタ!$I$26:$M$28,2,FALSE),0),
  AND(Q471=19,入力項目!$S$16&lt;&gt;"高専"),IFERROR(VLOOKUP(入力項目!$S$17,子育て関連マスタ!$I$32:$M$37,2,FALSE),0),
  AND(Q471=21,入力項目!$S$16="高専"),IFERROR(VLOOKUP(入力項目!$S$17,子育て関連マスタ!$I$32:$M$37,2,FALSE),0),
  Q471&gt;=22,0
  ),0),0
) +
IF(AND(Q471&gt;=1,Q471&lt;=15),IF($D471=入力項目!$S$8,入力項目!$S$3,0),0) +
IF(AND(Q471&gt;=1,Q471&lt;=15),IF($D471=5,入力項目!$S$4,0),0) +
IF(AND(Q471&gt;=1,Q471&lt;=15),IF($D471=12,入力項目!$S$5,0),0) +
IF(AND(入力項目!$S$7=$A471,入力項目!$S$8=$D471),子育て関連マスタ!$C$14,0) +
IFERROR(IF(AND(YEAR(EDATE(DATE(入力項目!$S$7,入力項目!$S$8,1),1))=$A471,MONTH(EDATE(DATE(入力項目!$S$7,入力項目!$S$8,1),1))=$D471),子育て関連マスタ!$C$15,0),0) +
IF(AND(OR(Q471=3,Q471=5,Q471=7),$D471=11),子育て関連マスタ!$C$17,0) +
IF(AND(Q471=20,$D471=1),子育て関連マスタ!$C$18,0) +
IF(AND(Q471=20,$D471=1),
IFERROR(_xlfn.IFS(
入力項目!$S$10="男",子育て関連マスタ!$C$18,
入力項目!$S$10="女",子育て関連マスタ!$C$19
),0),0
) +
IF(AND(Q471&gt;=入力項目!$S$18,Q471&lt;=入力項目!$S$19),入力項目!$S$20,0) +
IF(AND(Q471&gt;=入力項目!$S$21,Q471&lt;=入力項目!$S$22),入力項目!$S$23,0) +
IF(AND(Q471&gt;=入力項目!$S$24,Q471&lt;=入力項目!$S$25),入力項目!$S$26,0)
)</f>
        <v>0</v>
      </c>
      <c r="AF471">
        <f ca="1">-(
_xlfn.IFS(
R471&lt;=入力項目!$S$11,0,
AND(R471&gt;=入力項目!$S$11+1,R471&lt;=3),IFERROR(VLOOKUP(入力項目!$S$12,子育て関連マスタ!$I$4:$M$5,4,FALSE),0),
AND(R471&gt;=4,R471&lt;=6),IFERROR(VLOOKUP(入力項目!$S$13,子育て関連マスタ!$I$9:$M$12,4,FALSE),0),
AND(R471&gt;=7,R471&lt;=12),IFERROR(VLOOKUP(入力項目!$S$14,子育て関連マスタ!$I$16:$M$17,4,FALSE),0),
AND(R471&gt;=13,R471&lt;=15),IFERROR(VLOOKUP(入力項目!$S$15,子育て関連マスタ!$I$21:$M$22,4,FALSE),0),
AND(R471&gt;=16,R471&lt;=18),IFERROR(VLOOKUP(入力項目!$S$16,子育て関連マスタ!$I$26:$M$28,4,FALSE),0),
AND(R471&gt;=19,R471&lt;=20,入力項目!$S$16="高専"),IFERROR(VLOOKUP(入力項目!$S$16,子育て関連マスタ!$I$26:$M$28,4,FALSE),0),
AND(R471&gt;=19,R471&lt;=20,入力項目!$S$16&lt;&gt;"高専"),IFERROR(VLOOKUP(入力項目!$S$17,子育て関連マスタ!$I$32:$M$37,4,FALSE),0),
AND(R471&gt;=21,R471&lt;=22,入力項目!$S$16="高専"),IFERROR(VLOOKUP(入力項目!$S$17,子育て関連マスタ!$I$32:$M$34,4,FALSE),0),
AND(R471&gt;=21,R471&lt;=22,入力項目!$S$16&lt;&gt;"高専"),IFERROR(VLOOKUP(入力項目!$S$17,子育て関連マスタ!$I$32:$M$34,4,FALSE),0),
R471&gt;=23,0
) +
IF($D471=4,
  IFERROR(_xlfn.IFS(
  R471&lt;=入力項目!$S$11,0,
  AND(R471=入力項目!$S$11),IFERROR(VLOOKUP(入力項目!$S$12,子育て関連マスタ!$I$4:$M$5,2,FALSE),0),
  AND(R471=4),IFERROR(VLOOKUP(入力項目!$S$13,子育て関連マスタ!$I$9:$M$12,2,FALSE),0),
  AND(R471=7),IFERROR(VLOOKUP(入力項目!$S$14,子育て関連マスタ!$I$16:$M$17,2,FALSE),0),
  AND(R471=13),IFERROR(VLOOKUP(入力項目!$S$15,子育て関連マスタ!$I$21:$M$22,2,FALSE),0),
  AND(R471=16),IFERROR(VLOOKUP(入力項目!$S$16,子育て関連マスタ!$I$26:$M$28,2,FALSE),0),
  AND(R471=19,入力項目!$S$16&lt;&gt;"高専"),IFERROR(VLOOKUP(入力項目!$S$17,子育て関連マスタ!$I$32:$M$37,2,FALSE),0),
  AND(R471=21,入力項目!$S$16="高専"),IFERROR(VLOOKUP(入力項目!$S$17,子育て関連マスタ!$I$32:$M$37,2,FALSE),0),
  R471&gt;=22,0
  ),0),0
) +
IF(AND(R471&gt;=1,R471&lt;=15),IF($D471=入力項目!$S$8,入力項目!$S$3,0),0) +
IF(AND(R471&gt;=1,R471&lt;=15),IF($D471=5,入力項目!$S$4,0),0) +
IF(AND(R471&gt;=1,R471&lt;=15),IF($D471=12,入力項目!$S$5,0),0) +
IF(AND(入力項目!$S$7=$A471,入力項目!$S$8=$D471),子育て関連マスタ!$C$14,0) +
IFERROR(IF(AND(YEAR(EDATE(DATE(入力項目!$S$7,入力項目!$S$8,1),1))=$A471,MONTH(EDATE(DATE(入力項目!$S$7,入力項目!$S$8,1),1))=$D471),子育て関連マスタ!$C$15,0),0) +
IF(AND(OR(R471=3,R471=5,R471=7),$D471=11),子育て関連マスタ!$C$17,0) +
IF(AND(R471=20,$D471=1),子育て関連マスタ!$C$18,0) +
IF(AND(R471=20,$D471=1),
IFERROR(_xlfn.IFS(
入力項目!$S$10="男",子育て関連マスタ!$C$18,
入力項目!$S$10="女",子育て関連マスタ!$C$19
),0),0
) +
IF(AND(R471&gt;=入力項目!$S$18,R471&lt;=入力項目!$S$19),入力項目!$S$20,0) +
IF(AND(R471&gt;=入力項目!$S$21,R471&lt;=入力項目!$S$22),入力項目!$S$23,0) +
IF(AND(R471&gt;=入力項目!$S$24,R471&lt;=入力項目!$S$25),入力項目!$S$26,0)
)</f>
        <v>0</v>
      </c>
      <c r="AG471">
        <f ca="1">-(
_xlfn.IFS(
S471&lt;=入力項目!$S$11,0,
AND(S471&gt;=入力項目!$S$11+1,S471&lt;=3),IFERROR(VLOOKUP(入力項目!$S$12,子育て関連マスタ!$I$4:$M$5,4,FALSE),0),
AND(S471&gt;=4,S471&lt;=6),IFERROR(VLOOKUP(入力項目!$S$13,子育て関連マスタ!$I$9:$M$12,4,FALSE),0),
AND(S471&gt;=7,S471&lt;=12),IFERROR(VLOOKUP(入力項目!$S$14,子育て関連マスタ!$I$16:$M$17,4,FALSE),0),
AND(S471&gt;=13,S471&lt;=15),IFERROR(VLOOKUP(入力項目!$S$15,子育て関連マスタ!$I$21:$M$22,4,FALSE),0),
AND(S471&gt;=16,S471&lt;=18),IFERROR(VLOOKUP(入力項目!$S$16,子育て関連マスタ!$I$26:$M$28,4,FALSE),0),
AND(S471&gt;=19,S471&lt;=20,入力項目!$S$16="高専"),IFERROR(VLOOKUP(入力項目!$S$16,子育て関連マスタ!$I$26:$M$28,4,FALSE),0),
AND(S471&gt;=19,S471&lt;=20,入力項目!$S$16&lt;&gt;"高専"),IFERROR(VLOOKUP(入力項目!$S$17,子育て関連マスタ!$I$32:$M$37,4,FALSE),0),
AND(S471&gt;=21,S471&lt;=22,入力項目!$S$16="高専"),IFERROR(VLOOKUP(入力項目!$S$17,子育て関連マスタ!$I$32:$M$34,4,FALSE),0),
AND(S471&gt;=21,S471&lt;=22,入力項目!$S$16&lt;&gt;"高専"),IFERROR(VLOOKUP(入力項目!$S$17,子育て関連マスタ!$I$32:$M$34,4,FALSE),0),
S471&gt;=23,0
) +
IF($D471=4,
  IFERROR(_xlfn.IFS(
  S471&lt;=入力項目!$S$11,0,
  AND(S471=入力項目!$S$11),IFERROR(VLOOKUP(入力項目!$S$12,子育て関連マスタ!$I$4:$M$5,2,FALSE),0),
  AND(S471=4),IFERROR(VLOOKUP(入力項目!$S$13,子育て関連マスタ!$I$9:$M$12,2,FALSE),0),
  AND(S471=7),IFERROR(VLOOKUP(入力項目!$S$14,子育て関連マスタ!$I$16:$M$17,2,FALSE),0),
  AND(S471=13),IFERROR(VLOOKUP(入力項目!$S$15,子育て関連マスタ!$I$21:$M$22,2,FALSE),0),
  AND(S471=16),IFERROR(VLOOKUP(入力項目!$S$16,子育て関連マスタ!$I$26:$M$28,2,FALSE),0),
  AND(S471=19,入力項目!$S$16&lt;&gt;"高専"),IFERROR(VLOOKUP(入力項目!$S$17,子育て関連マスタ!$I$32:$M$37,2,FALSE),0),
  AND(S471=21,入力項目!$S$16="高専"),IFERROR(VLOOKUP(入力項目!$S$17,子育て関連マスタ!$I$32:$M$37,2,FALSE),0),
  S471&gt;=22,0
  ),0),0
) +
IF(AND(S471&gt;=1,S471&lt;=15),IF($D471=入力項目!$S$8,入力項目!$S$3,0),0) +
IF(AND(S471&gt;=1,S471&lt;=15),IF($D471=5,入力項目!$S$4,0),0) +
IF(AND(S471&gt;=1,S471&lt;=15),IF($D471=12,入力項目!$S$5,0),0) +
IF(AND(入力項目!$S$7=$A471,入力項目!$S$8=$D471),子育て関連マスタ!$C$14,0) +
IFERROR(IF(AND(YEAR(EDATE(DATE(入力項目!$S$7,入力項目!$S$8,1),1))=$A471,MONTH(EDATE(DATE(入力項目!$S$7,入力項目!$S$8,1),1))=$D471),子育て関連マスタ!$C$15,0),0) +
IF(AND(OR(S471=3,S471=5,S471=7),$D471=11),子育て関連マスタ!$C$17,0) +
IF(AND(S471=20,$D471=1),子育て関連マスタ!$C$18,0) +
IF(AND(S471=20,$D471=1),
IFERROR(_xlfn.IFS(
入力項目!$S$10="男",子育て関連マスタ!$C$18,
入力項目!$S$10="女",子育て関連マスタ!$C$19
),0),0
) +
IF(AND(S471&gt;=入力項目!$S$18,S471&lt;=入力項目!$S$19),入力項目!$S$20,0) +
IF(AND(S471&gt;=入力項目!$S$21,S471&lt;=入力項目!$S$22),入力項目!$S$23,0) +
IF(AND(S471&gt;=入力項目!$S$24,S471&lt;=入力項目!$S$25),入力項目!$S$26,0)
)</f>
        <v>0</v>
      </c>
      <c r="AH471">
        <f ca="1">-(
_xlfn.IFS(
T471&lt;=入力項目!$S$11,0,
AND(T471&gt;=入力項目!$S$11+1,T471&lt;=3),IFERROR(VLOOKUP(入力項目!$S$12,子育て関連マスタ!$I$4:$M$5,4,FALSE),0),
AND(T471&gt;=4,T471&lt;=6),IFERROR(VLOOKUP(入力項目!$S$13,子育て関連マスタ!$I$9:$M$12,4,FALSE),0),
AND(T471&gt;=7,T471&lt;=12),IFERROR(VLOOKUP(入力項目!$S$14,子育て関連マスタ!$I$16:$M$17,4,FALSE),0),
AND(T471&gt;=13,T471&lt;=15),IFERROR(VLOOKUP(入力項目!$S$15,子育て関連マスタ!$I$21:$M$22,4,FALSE),0),
AND(T471&gt;=16,T471&lt;=18),IFERROR(VLOOKUP(入力項目!$S$16,子育て関連マスタ!$I$26:$M$28,4,FALSE),0),
AND(T471&gt;=19,T471&lt;=20,入力項目!$S$16="高専"),IFERROR(VLOOKUP(入力項目!$S$16,子育て関連マスタ!$I$26:$M$28,4,FALSE),0),
AND(T471&gt;=19,T471&lt;=20,入力項目!$S$16&lt;&gt;"高専"),IFERROR(VLOOKUP(入力項目!$S$17,子育て関連マスタ!$I$32:$M$37,4,FALSE),0),
AND(T471&gt;=21,T471&lt;=22,入力項目!$S$16="高専"),IFERROR(VLOOKUP(入力項目!$S$17,子育て関連マスタ!$I$32:$M$34,4,FALSE),0),
AND(T471&gt;=21,T471&lt;=22,入力項目!$S$16&lt;&gt;"高専"),IFERROR(VLOOKUP(入力項目!$S$17,子育て関連マスタ!$I$32:$M$34,4,FALSE),0),
T471&gt;=23,0
) +
IF($D471=4,
  IFERROR(_xlfn.IFS(
  T471&lt;=入力項目!$S$11,0,
  AND(T471=入力項目!$S$11),IFERROR(VLOOKUP(入力項目!$S$12,子育て関連マスタ!$I$4:$M$5,2,FALSE),0),
  AND(T471=4),IFERROR(VLOOKUP(入力項目!$S$13,子育て関連マスタ!$I$9:$M$12,2,FALSE),0),
  AND(T471=7),IFERROR(VLOOKUP(入力項目!$S$14,子育て関連マスタ!$I$16:$M$17,2,FALSE),0),
  AND(T471=13),IFERROR(VLOOKUP(入力項目!$S$15,子育て関連マスタ!$I$21:$M$22,2,FALSE),0),
  AND(T471=16),IFERROR(VLOOKUP(入力項目!$S$16,子育て関連マスタ!$I$26:$M$28,2,FALSE),0),
  AND(T471=19,入力項目!$S$16&lt;&gt;"高専"),IFERROR(VLOOKUP(入力項目!$S$17,子育て関連マスタ!$I$32:$M$37,2,FALSE),0),
  AND(T471=21,入力項目!$S$16="高専"),IFERROR(VLOOKUP(入力項目!$S$17,子育て関連マスタ!$I$32:$M$37,2,FALSE),0),
  T471&gt;=22,0
  ),0),0
) +
IF(AND(T471&gt;=1,T471&lt;=15),IF($D471=入力項目!$S$8,入力項目!$S$3,0),0) +
IF(AND(T471&gt;=1,T471&lt;=15),IF($D471=5,入力項目!$S$4,0),0) +
IF(AND(T471&gt;=1,T471&lt;=15),IF($D471=12,入力項目!$S$5,0),0) +
IF(AND(入力項目!$S$7=$A471,入力項目!$S$8=$D471),子育て関連マスタ!$C$14,0) +
IFERROR(IF(AND(YEAR(EDATE(DATE(入力項目!$S$7,入力項目!$S$8,1),1))=$A471,MONTH(EDATE(DATE(入力項目!$S$7,入力項目!$S$8,1),1))=$D471),子育て関連マスタ!$C$15,0),0) +
IF(AND(OR(T471=3,T471=5,T471=7),$D471=11),子育て関連マスタ!$C$17,0) +
IF(AND(T471=20,$D471=1),子育て関連マスタ!$C$18,0) +
IF(AND(T471=20,$D471=1),
IFERROR(_xlfn.IFS(
入力項目!$S$10="男",子育て関連マスタ!$C$18,
入力項目!$S$10="女",子育て関連マスタ!$C$19
),0),0
) +
IF(AND(T471&gt;=入力項目!$S$18,T471&lt;=入力項目!$S$19),入力項目!$S$20,0) +
IF(AND(T471&gt;=入力項目!$S$21,T471&lt;=入力項目!$S$22),入力項目!$S$23,0) +
IF(AND(T471&gt;=入力項目!$S$24,T471&lt;=入力項目!$S$25),入力項目!$S$26,0)
)</f>
        <v>0</v>
      </c>
      <c r="AI471">
        <f ca="1">-(
_xlfn.IFS(
U471&lt;=入力項目!$S$11,0,
AND(U471&gt;=入力項目!$S$11+1,U471&lt;=3),IFERROR(VLOOKUP(入力項目!$S$12,子育て関連マスタ!$I$4:$M$5,4,FALSE),0),
AND(U471&gt;=4,U471&lt;=6),IFERROR(VLOOKUP(入力項目!$S$13,子育て関連マスタ!$I$9:$M$12,4,FALSE),0),
AND(U471&gt;=7,U471&lt;=12),IFERROR(VLOOKUP(入力項目!$S$14,子育て関連マスタ!$I$16:$M$17,4,FALSE),0),
AND(U471&gt;=13,U471&lt;=15),IFERROR(VLOOKUP(入力項目!$S$15,子育て関連マスタ!$I$21:$M$22,4,FALSE),0),
AND(U471&gt;=16,U471&lt;=18),IFERROR(VLOOKUP(入力項目!$S$16,子育て関連マスタ!$I$26:$M$28,4,FALSE),0),
AND(U471&gt;=19,U471&lt;=20,入力項目!$S$16="高専"),IFERROR(VLOOKUP(入力項目!$S$16,子育て関連マスタ!$I$26:$M$28,4,FALSE),0),
AND(U471&gt;=19,U471&lt;=20,入力項目!$S$16&lt;&gt;"高専"),IFERROR(VLOOKUP(入力項目!$S$17,子育て関連マスタ!$I$32:$M$37,4,FALSE),0),
AND(U471&gt;=21,U471&lt;=22,入力項目!$S$16="高専"),IFERROR(VLOOKUP(入力項目!$S$17,子育て関連マスタ!$I$32:$M$34,4,FALSE),0),
AND(U471&gt;=21,U471&lt;=22,入力項目!$S$16&lt;&gt;"高専"),IFERROR(VLOOKUP(入力項目!$S$17,子育て関連マスタ!$I$32:$M$34,4,FALSE),0),
U471&gt;=23,0
) +
IF($D471=4,
  IFERROR(_xlfn.IFS(
  U471&lt;=入力項目!$S$11,0,
  AND(U471=入力項目!$S$11),IFERROR(VLOOKUP(入力項目!$S$12,子育て関連マスタ!$I$4:$M$5,2,FALSE),0),
  AND(U471=4),IFERROR(VLOOKUP(入力項目!$S$13,子育て関連マスタ!$I$9:$M$12,2,FALSE),0),
  AND(U471=7),IFERROR(VLOOKUP(入力項目!$S$14,子育て関連マスタ!$I$16:$M$17,2,FALSE),0),
  AND(U471=13),IFERROR(VLOOKUP(入力項目!$S$15,子育て関連マスタ!$I$21:$M$22,2,FALSE),0),
  AND(U471=16),IFERROR(VLOOKUP(入力項目!$S$16,子育て関連マスタ!$I$26:$M$28,2,FALSE),0),
  AND(U471=19,入力項目!$S$16&lt;&gt;"高専"),IFERROR(VLOOKUP(入力項目!$S$17,子育て関連マスタ!$I$32:$M$37,2,FALSE),0),
  AND(U471=21,入力項目!$S$16="高専"),IFERROR(VLOOKUP(入力項目!$S$17,子育て関連マスタ!$I$32:$M$37,2,FALSE),0),
  U471&gt;=22,0
  ),0),0
) +
IF(AND(U471&gt;=1,U471&lt;=15),IF($D471=入力項目!$S$8,入力項目!$S$3,0),0) +
IF(AND(U471&gt;=1,U471&lt;=15),IF($D471=5,入力項目!$S$4,0),0) +
IF(AND(U471&gt;=1,U471&lt;=15),IF($D471=12,入力項目!$S$5,0),0) +
IF(AND(入力項目!$S$7=$A471,入力項目!$S$8=$D471),子育て関連マスタ!$C$14,0) +
IFERROR(IF(AND(YEAR(EDATE(DATE(入力項目!$S$7,入力項目!$S$8,1),1))=$A471,MONTH(EDATE(DATE(入力項目!$S$7,入力項目!$S$8,1),1))=$D471),子育て関連マスタ!$C$15,0),0) +
IF(AND(OR(U471=3,U471=5,U471=7),$D471=11),子育て関連マスタ!$C$17,0) +
IF(AND(U471=20,$D471=1),子育て関連マスタ!$C$18,0) +
IF(AND(U471=20,$D471=1),
IFERROR(_xlfn.IFS(
入力項目!$S$10="男",子育て関連マスタ!$C$18,
入力項目!$S$10="女",子育て関連マスタ!$C$19
),0),0
) +
IF(AND(U471&gt;=入力項目!$S$18,U471&lt;=入力項目!$S$19),入力項目!$S$20,0) +
IF(AND(U471&gt;=入力項目!$S$21,U471&lt;=入力項目!$S$22),入力項目!$S$23,0) +
IF(AND(U471&gt;=入力項目!$S$24,U471&lt;=入力項目!$S$25),入力項目!$S$26,0)
)</f>
        <v>0</v>
      </c>
      <c r="AJ471" s="10">
        <f ca="1">-VLOOKUP($D471,月別収支!$A$2:$H$13,7,FALSE)</f>
        <v>-20000</v>
      </c>
    </row>
    <row r="472" spans="1:36" x14ac:dyDescent="0.4">
      <c r="A472">
        <f t="shared" ca="1" si="122"/>
        <v>2063</v>
      </c>
      <c r="B472">
        <f t="shared" ca="1" si="129"/>
        <v>2063</v>
      </c>
      <c r="C472">
        <f t="shared" ca="1" si="130"/>
        <v>39</v>
      </c>
      <c r="D472">
        <f t="shared" ca="1" si="123"/>
        <v>10</v>
      </c>
      <c r="E472" t="str">
        <f t="shared" ca="1" si="124"/>
        <v>2063年10月</v>
      </c>
      <c r="F472">
        <f ca="1">IF(OR(入力項目!$N$5&lt;$A472,AND(入力項目!$N$5=$A472,入力項目!$N$6&lt;$D472)),IF(F471=0,1,IF(G472=12,F471+1,F471)),0)</f>
        <v>39</v>
      </c>
      <c r="G472">
        <f ca="1">IF(OR(入力項目!$N$5&lt;$A472,AND(入力項目!$N$5=$A472,入力項目!$N$6&lt;$D472)),IF(G471=12,1,G471+1),0)</f>
        <v>12</v>
      </c>
      <c r="H472" t="str">
        <f t="shared" ca="1" si="125"/>
        <v>39_12</v>
      </c>
      <c r="I472">
        <f ca="1">IF(
  IFERROR(AND($C472&gt;0,MOD($C472,入力項目!$N$22)=0,$D472=入力項目!$N$23), FALSE),
  1,
  IF(
    AND(I471&gt;0,J471=12),
    IF(I471=入力項目!$N$28, 0, I471+1),
    I471
  )
)</f>
        <v>0</v>
      </c>
      <c r="J472">
        <f ca="1">IF($D472=入力項目!$N$23,1,IFERROR(J471+1,1))</f>
        <v>5</v>
      </c>
      <c r="K472" t="str">
        <f t="shared" ca="1" si="126"/>
        <v>0_5</v>
      </c>
      <c r="L472">
        <f ca="1">L471+IF(入力項目!$D$4=$D472,1,0)</f>
        <v>68</v>
      </c>
      <c r="M472" t="str">
        <f t="shared" ca="1" si="127"/>
        <v>68歳</v>
      </c>
      <c r="N472">
        <f t="shared" ca="1" si="131"/>
        <v>68</v>
      </c>
      <c r="O472" t="str">
        <f t="shared" ca="1" si="128"/>
        <v>68歳</v>
      </c>
      <c r="P472">
        <f t="shared" ca="1" si="132"/>
        <v>43</v>
      </c>
      <c r="Q472">
        <f t="shared" ca="1" si="133"/>
        <v>41</v>
      </c>
      <c r="R472">
        <f t="shared" ca="1" si="134"/>
        <v>2064</v>
      </c>
      <c r="S472">
        <f t="shared" ca="1" si="135"/>
        <v>2064</v>
      </c>
      <c r="T472">
        <f t="shared" ca="1" si="136"/>
        <v>2064</v>
      </c>
      <c r="U472">
        <f t="shared" ca="1" si="137"/>
        <v>2064</v>
      </c>
      <c r="V472" s="10">
        <f t="shared" ca="1" si="138"/>
        <v>60625425</v>
      </c>
      <c r="W472" s="10">
        <f ca="1">IF($L472&lt;その他マスタ!$B$1,VLOOKUP($D472,月別収支!$A$2:$H$13,2,FALSE),その他マスタ!$B$3)+IF(AND($L472=その他マスタ!$B$1,入力項目!$I$9="あり",$D472=入力項目!$D$4),その他マスタ!$B$2,0)</f>
        <v>150000</v>
      </c>
      <c r="X472" s="10">
        <f ca="1">-IF(入力項目!$K$5=TRUE,
IF($F472+$G472&lt;3,VLOOKUP($D472,月別収支!$A$2:$H$13,8,FALSE),0)+IFERROR(VLOOKUP($H472,住宅ローン計算!C:P,13,FALSE),0)+IF($F472&gt;1,IF(OR($G472=3,$G472=6,$G472=9,$G472=12),ROUNDUP(入力項目!$N$18/4,0),0),0),
VLOOKUP($D472,月別収支!$A$2:$H$13,8,FALSE))</f>
        <v>-37500</v>
      </c>
      <c r="Y472" s="10">
        <f ca="1">-VLOOKUP($D472,月別収支!$A$2:$H$13,3,FALSE)</f>
        <v>-75000</v>
      </c>
      <c r="Z472" s="10">
        <f ca="1">-VLOOKUP($D472,月別収支!$A$2:$H$13,4,FALSE)</f>
        <v>-27000</v>
      </c>
      <c r="AA472" s="10">
        <f ca="1">-VLOOKUP($D472,月別収支!$A$2:$H$13,6,FALSE)</f>
        <v>-10000</v>
      </c>
      <c r="AB472" s="10">
        <f ca="1">-(
VLOOKUP($D472,月別収支!$A$2:$H$13,5,FALSE)+IF(AND(入力項目!$I$27&lt;=$A472,ISEVEN($A472-入力項目!$I$27),入力項目!$I$28=$D472),入力項目!$I$26,0)
+IF(入力項目!$K$26=TRUE,
IFERROR(VLOOKUP($K472,マイカーローン計算!C:P,13,FALSE),0),
IFERROR(
  IF(AND($C472&gt;0,MOD($C472,入力項目!$N$22)=0,$D472=入力項目!$N$23),入力項目!$N$24,0),
 0
)
)
)</f>
        <v>-20000</v>
      </c>
      <c r="AC472" s="10">
        <f ca="1">-IF($A472&lt;入力項目!$N$33,入力項目!$N$35,IF(AND($A472=入力項目!$N$33,$D472&lt;=入力項目!$N$34),入力項目!$N$35,0))</f>
        <v>0</v>
      </c>
      <c r="AD472">
        <f ca="1">-(
_xlfn.IFS(
P472&lt;=入力項目!$S$11,0,
AND(P472&gt;=入力項目!$S$11+1,P472&lt;=3),IFERROR(VLOOKUP(入力項目!$S$12,子育て関連マスタ!$I$4:$M$5,4,FALSE),0),
AND(P472&gt;=4,P472&lt;=6),IFERROR(VLOOKUP(入力項目!$S$13,子育て関連マスタ!$I$9:$M$12,4,FALSE),0),
AND(P472&gt;=7,P472&lt;=12),IFERROR(VLOOKUP(入力項目!$S$14,子育て関連マスタ!$I$16:$M$17,4,FALSE),0),
AND(P472&gt;=13,P472&lt;=15),IFERROR(VLOOKUP(入力項目!$S$15,子育て関連マスタ!$I$21:$M$22,4,FALSE),0),
AND(P472&gt;=16,P472&lt;=18),IFERROR(VLOOKUP(入力項目!$S$16,子育て関連マスタ!$I$26:$M$28,4,FALSE),0),
AND(P472&gt;=19,P472&lt;=20,入力項目!$S$16="高専"),IFERROR(VLOOKUP(入力項目!$S$16,子育て関連マスタ!$I$26:$M$28,4,FALSE),0),
AND(P472&gt;=19,P472&lt;=20,入力項目!$S$16&lt;&gt;"高専"),IFERROR(VLOOKUP(入力項目!$S$17,子育て関連マスタ!$I$32:$M$37,4,FALSE),0),
AND(P472&gt;=21,P472&lt;=22,入力項目!$S$16="高専"),IFERROR(VLOOKUP(入力項目!$S$17,子育て関連マスタ!$I$32:$M$34,4,FALSE),0),
AND(P472&gt;=21,P472&lt;=22,入力項目!$S$16&lt;&gt;"高専"),IFERROR(VLOOKUP(入力項目!$S$17,子育て関連マスタ!$I$32:$M$34,4,FALSE),0),
P472&gt;=23,0
) +
IF($D472=4,
  IFERROR(_xlfn.IFS(
  P472&lt;=入力項目!$S$11,0,
  AND(P472=入力項目!$S$11),IFERROR(VLOOKUP(入力項目!$S$12,子育て関連マスタ!$I$4:$M$5,2,FALSE),0),
  AND(P472=4),IFERROR(VLOOKUP(入力項目!$S$13,子育て関連マスタ!$I$9:$M$12,2,FALSE),0),
  AND(P472=7),IFERROR(VLOOKUP(入力項目!$S$14,子育て関連マスタ!$I$16:$M$17,2,FALSE),0),
  AND(P472=13),IFERROR(VLOOKUP(入力項目!$S$15,子育て関連マスタ!$I$21:$M$22,2,FALSE),0),
  AND(P472=16),IFERROR(VLOOKUP(入力項目!$S$16,子育て関連マスタ!$I$26:$M$28,2,FALSE),0),
  AND(P472=19,入力項目!$S$16&lt;&gt;"高専"),IFERROR(VLOOKUP(入力項目!$S$17,子育て関連マスタ!$I$32:$M$37,2,FALSE),0),
  AND(P472=21,入力項目!$S$16="高専"),IFERROR(VLOOKUP(入力項目!$S$17,子育て関連マスタ!$I$32:$M$37,2,FALSE),0),
  P472&gt;=22,0
  ),0),0
) +
IF(AND(P472&gt;=1,P472&lt;=15),IF($D472=入力項目!$S$8,入力項目!$S$3,0),0) +
IF(AND(P472&gt;=1,P472&lt;=15),IF($D472=5,入力項目!$S$4,0),0) +
IF(AND(P472&gt;=1,P472&lt;=15),IF($D472=12,入力項目!$S$5,0),0) +
IF(AND(入力項目!$S$7=$A472,入力項目!$S$8=$D472),子育て関連マスタ!$C$14,0) +
IFERROR(IF(AND(YEAR(EDATE(DATE(入力項目!$S$7,入力項目!$S$8,1),1))=$A472,MONTH(EDATE(DATE(入力項目!$S$7,入力項目!$S$8,1),1))=$D472),子育て関連マスタ!$C$15,0),0) +
IF(AND(OR(P472=3,P472=5,P472=7),$D472=11),子育て関連マスタ!$C$17,0) +
IF(AND(P472=20,$D472=1),子育て関連マスタ!$C$18,0) +
IF(AND(P472=20,$D472=1),
IFERROR(_xlfn.IFS(
入力項目!$S$10="男",子育て関連マスタ!$C$18,
入力項目!$S$10="女",子育て関連マスタ!$C$19
),0),0
) +
IF(AND(P472&gt;=入力項目!$S$18,P472&lt;=入力項目!$S$19),入力項目!$S$20,0) +
IF(AND(P472&gt;=入力項目!$S$21,P472&lt;=入力項目!$S$22),入力項目!$S$23,0) +
IF(AND(P472&gt;=入力項目!$S$24,P472&lt;=入力項目!$S$25),入力項目!$S$26,0)
)</f>
        <v>0</v>
      </c>
      <c r="AE472">
        <f ca="1">-(
_xlfn.IFS(
Q472&lt;=入力項目!$S$11,0,
AND(Q472&gt;=入力項目!$S$11+1,Q472&lt;=3),IFERROR(VLOOKUP(入力項目!$S$12,子育て関連マスタ!$I$4:$M$5,4,FALSE),0),
AND(Q472&gt;=4,Q472&lt;=6),IFERROR(VLOOKUP(入力項目!$S$13,子育て関連マスタ!$I$9:$M$12,4,FALSE),0),
AND(Q472&gt;=7,Q472&lt;=12),IFERROR(VLOOKUP(入力項目!$S$14,子育て関連マスタ!$I$16:$M$17,4,FALSE),0),
AND(Q472&gt;=13,Q472&lt;=15),IFERROR(VLOOKUP(入力項目!$S$15,子育て関連マスタ!$I$21:$M$22,4,FALSE),0),
AND(Q472&gt;=16,Q472&lt;=18),IFERROR(VLOOKUP(入力項目!$S$16,子育て関連マスタ!$I$26:$M$28,4,FALSE),0),
AND(Q472&gt;=19,Q472&lt;=20,入力項目!$S$16="高専"),IFERROR(VLOOKUP(入力項目!$S$16,子育て関連マスタ!$I$26:$M$28,4,FALSE),0),
AND(Q472&gt;=19,Q472&lt;=20,入力項目!$S$16&lt;&gt;"高専"),IFERROR(VLOOKUP(入力項目!$S$17,子育て関連マスタ!$I$32:$M$37,4,FALSE),0),
AND(Q472&gt;=21,Q472&lt;=22,入力項目!$S$16="高専"),IFERROR(VLOOKUP(入力項目!$S$17,子育て関連マスタ!$I$32:$M$34,4,FALSE),0),
AND(Q472&gt;=21,Q472&lt;=22,入力項目!$S$16&lt;&gt;"高専"),IFERROR(VLOOKUP(入力項目!$S$17,子育て関連マスタ!$I$32:$M$34,4,FALSE),0),
Q472&gt;=23,0
) +
IF($D472=4,
  IFERROR(_xlfn.IFS(
  Q472&lt;=入力項目!$S$11,0,
  AND(Q472=入力項目!$S$11),IFERROR(VLOOKUP(入力項目!$S$12,子育て関連マスタ!$I$4:$M$5,2,FALSE),0),
  AND(Q472=4),IFERROR(VLOOKUP(入力項目!$S$13,子育て関連マスタ!$I$9:$M$12,2,FALSE),0),
  AND(Q472=7),IFERROR(VLOOKUP(入力項目!$S$14,子育て関連マスタ!$I$16:$M$17,2,FALSE),0),
  AND(Q472=13),IFERROR(VLOOKUP(入力項目!$S$15,子育て関連マスタ!$I$21:$M$22,2,FALSE),0),
  AND(Q472=16),IFERROR(VLOOKUP(入力項目!$S$16,子育て関連マスタ!$I$26:$M$28,2,FALSE),0),
  AND(Q472=19,入力項目!$S$16&lt;&gt;"高専"),IFERROR(VLOOKUP(入力項目!$S$17,子育て関連マスタ!$I$32:$M$37,2,FALSE),0),
  AND(Q472=21,入力項目!$S$16="高専"),IFERROR(VLOOKUP(入力項目!$S$17,子育て関連マスタ!$I$32:$M$37,2,FALSE),0),
  Q472&gt;=22,0
  ),0),0
) +
IF(AND(Q472&gt;=1,Q472&lt;=15),IF($D472=入力項目!$S$8,入力項目!$S$3,0),0) +
IF(AND(Q472&gt;=1,Q472&lt;=15),IF($D472=5,入力項目!$S$4,0),0) +
IF(AND(Q472&gt;=1,Q472&lt;=15),IF($D472=12,入力項目!$S$5,0),0) +
IF(AND(入力項目!$S$7=$A472,入力項目!$S$8=$D472),子育て関連マスタ!$C$14,0) +
IFERROR(IF(AND(YEAR(EDATE(DATE(入力項目!$S$7,入力項目!$S$8,1),1))=$A472,MONTH(EDATE(DATE(入力項目!$S$7,入力項目!$S$8,1),1))=$D472),子育て関連マスタ!$C$15,0),0) +
IF(AND(OR(Q472=3,Q472=5,Q472=7),$D472=11),子育て関連マスタ!$C$17,0) +
IF(AND(Q472=20,$D472=1),子育て関連マスタ!$C$18,0) +
IF(AND(Q472=20,$D472=1),
IFERROR(_xlfn.IFS(
入力項目!$S$10="男",子育て関連マスタ!$C$18,
入力項目!$S$10="女",子育て関連マスタ!$C$19
),0),0
) +
IF(AND(Q472&gt;=入力項目!$S$18,Q472&lt;=入力項目!$S$19),入力項目!$S$20,0) +
IF(AND(Q472&gt;=入力項目!$S$21,Q472&lt;=入力項目!$S$22),入力項目!$S$23,0) +
IF(AND(Q472&gt;=入力項目!$S$24,Q472&lt;=入力項目!$S$25),入力項目!$S$26,0)
)</f>
        <v>0</v>
      </c>
      <c r="AF472">
        <f ca="1">-(
_xlfn.IFS(
R472&lt;=入力項目!$S$11,0,
AND(R472&gt;=入力項目!$S$11+1,R472&lt;=3),IFERROR(VLOOKUP(入力項目!$S$12,子育て関連マスタ!$I$4:$M$5,4,FALSE),0),
AND(R472&gt;=4,R472&lt;=6),IFERROR(VLOOKUP(入力項目!$S$13,子育て関連マスタ!$I$9:$M$12,4,FALSE),0),
AND(R472&gt;=7,R472&lt;=12),IFERROR(VLOOKUP(入力項目!$S$14,子育て関連マスタ!$I$16:$M$17,4,FALSE),0),
AND(R472&gt;=13,R472&lt;=15),IFERROR(VLOOKUP(入力項目!$S$15,子育て関連マスタ!$I$21:$M$22,4,FALSE),0),
AND(R472&gt;=16,R472&lt;=18),IFERROR(VLOOKUP(入力項目!$S$16,子育て関連マスタ!$I$26:$M$28,4,FALSE),0),
AND(R472&gt;=19,R472&lt;=20,入力項目!$S$16="高専"),IFERROR(VLOOKUP(入力項目!$S$16,子育て関連マスタ!$I$26:$M$28,4,FALSE),0),
AND(R472&gt;=19,R472&lt;=20,入力項目!$S$16&lt;&gt;"高専"),IFERROR(VLOOKUP(入力項目!$S$17,子育て関連マスタ!$I$32:$M$37,4,FALSE),0),
AND(R472&gt;=21,R472&lt;=22,入力項目!$S$16="高専"),IFERROR(VLOOKUP(入力項目!$S$17,子育て関連マスタ!$I$32:$M$34,4,FALSE),0),
AND(R472&gt;=21,R472&lt;=22,入力項目!$S$16&lt;&gt;"高専"),IFERROR(VLOOKUP(入力項目!$S$17,子育て関連マスタ!$I$32:$M$34,4,FALSE),0),
R472&gt;=23,0
) +
IF($D472=4,
  IFERROR(_xlfn.IFS(
  R472&lt;=入力項目!$S$11,0,
  AND(R472=入力項目!$S$11),IFERROR(VLOOKUP(入力項目!$S$12,子育て関連マスタ!$I$4:$M$5,2,FALSE),0),
  AND(R472=4),IFERROR(VLOOKUP(入力項目!$S$13,子育て関連マスタ!$I$9:$M$12,2,FALSE),0),
  AND(R472=7),IFERROR(VLOOKUP(入力項目!$S$14,子育て関連マスタ!$I$16:$M$17,2,FALSE),0),
  AND(R472=13),IFERROR(VLOOKUP(入力項目!$S$15,子育て関連マスタ!$I$21:$M$22,2,FALSE),0),
  AND(R472=16),IFERROR(VLOOKUP(入力項目!$S$16,子育て関連マスタ!$I$26:$M$28,2,FALSE),0),
  AND(R472=19,入力項目!$S$16&lt;&gt;"高専"),IFERROR(VLOOKUP(入力項目!$S$17,子育て関連マスタ!$I$32:$M$37,2,FALSE),0),
  AND(R472=21,入力項目!$S$16="高専"),IFERROR(VLOOKUP(入力項目!$S$17,子育て関連マスタ!$I$32:$M$37,2,FALSE),0),
  R472&gt;=22,0
  ),0),0
) +
IF(AND(R472&gt;=1,R472&lt;=15),IF($D472=入力項目!$S$8,入力項目!$S$3,0),0) +
IF(AND(R472&gt;=1,R472&lt;=15),IF($D472=5,入力項目!$S$4,0),0) +
IF(AND(R472&gt;=1,R472&lt;=15),IF($D472=12,入力項目!$S$5,0),0) +
IF(AND(入力項目!$S$7=$A472,入力項目!$S$8=$D472),子育て関連マスタ!$C$14,0) +
IFERROR(IF(AND(YEAR(EDATE(DATE(入力項目!$S$7,入力項目!$S$8,1),1))=$A472,MONTH(EDATE(DATE(入力項目!$S$7,入力項目!$S$8,1),1))=$D472),子育て関連マスタ!$C$15,0),0) +
IF(AND(OR(R472=3,R472=5,R472=7),$D472=11),子育て関連マスタ!$C$17,0) +
IF(AND(R472=20,$D472=1),子育て関連マスタ!$C$18,0) +
IF(AND(R472=20,$D472=1),
IFERROR(_xlfn.IFS(
入力項目!$S$10="男",子育て関連マスタ!$C$18,
入力項目!$S$10="女",子育て関連マスタ!$C$19
),0),0
) +
IF(AND(R472&gt;=入力項目!$S$18,R472&lt;=入力項目!$S$19),入力項目!$S$20,0) +
IF(AND(R472&gt;=入力項目!$S$21,R472&lt;=入力項目!$S$22),入力項目!$S$23,0) +
IF(AND(R472&gt;=入力項目!$S$24,R472&lt;=入力項目!$S$25),入力項目!$S$26,0)
)</f>
        <v>0</v>
      </c>
      <c r="AG472">
        <f ca="1">-(
_xlfn.IFS(
S472&lt;=入力項目!$S$11,0,
AND(S472&gt;=入力項目!$S$11+1,S472&lt;=3),IFERROR(VLOOKUP(入力項目!$S$12,子育て関連マスタ!$I$4:$M$5,4,FALSE),0),
AND(S472&gt;=4,S472&lt;=6),IFERROR(VLOOKUP(入力項目!$S$13,子育て関連マスタ!$I$9:$M$12,4,FALSE),0),
AND(S472&gt;=7,S472&lt;=12),IFERROR(VLOOKUP(入力項目!$S$14,子育て関連マスタ!$I$16:$M$17,4,FALSE),0),
AND(S472&gt;=13,S472&lt;=15),IFERROR(VLOOKUP(入力項目!$S$15,子育て関連マスタ!$I$21:$M$22,4,FALSE),0),
AND(S472&gt;=16,S472&lt;=18),IFERROR(VLOOKUP(入力項目!$S$16,子育て関連マスタ!$I$26:$M$28,4,FALSE),0),
AND(S472&gt;=19,S472&lt;=20,入力項目!$S$16="高専"),IFERROR(VLOOKUP(入力項目!$S$16,子育て関連マスタ!$I$26:$M$28,4,FALSE),0),
AND(S472&gt;=19,S472&lt;=20,入力項目!$S$16&lt;&gt;"高専"),IFERROR(VLOOKUP(入力項目!$S$17,子育て関連マスタ!$I$32:$M$37,4,FALSE),0),
AND(S472&gt;=21,S472&lt;=22,入力項目!$S$16="高専"),IFERROR(VLOOKUP(入力項目!$S$17,子育て関連マスタ!$I$32:$M$34,4,FALSE),0),
AND(S472&gt;=21,S472&lt;=22,入力項目!$S$16&lt;&gt;"高専"),IFERROR(VLOOKUP(入力項目!$S$17,子育て関連マスタ!$I$32:$M$34,4,FALSE),0),
S472&gt;=23,0
) +
IF($D472=4,
  IFERROR(_xlfn.IFS(
  S472&lt;=入力項目!$S$11,0,
  AND(S472=入力項目!$S$11),IFERROR(VLOOKUP(入力項目!$S$12,子育て関連マスタ!$I$4:$M$5,2,FALSE),0),
  AND(S472=4),IFERROR(VLOOKUP(入力項目!$S$13,子育て関連マスタ!$I$9:$M$12,2,FALSE),0),
  AND(S472=7),IFERROR(VLOOKUP(入力項目!$S$14,子育て関連マスタ!$I$16:$M$17,2,FALSE),0),
  AND(S472=13),IFERROR(VLOOKUP(入力項目!$S$15,子育て関連マスタ!$I$21:$M$22,2,FALSE),0),
  AND(S472=16),IFERROR(VLOOKUP(入力項目!$S$16,子育て関連マスタ!$I$26:$M$28,2,FALSE),0),
  AND(S472=19,入力項目!$S$16&lt;&gt;"高専"),IFERROR(VLOOKUP(入力項目!$S$17,子育て関連マスタ!$I$32:$M$37,2,FALSE),0),
  AND(S472=21,入力項目!$S$16="高専"),IFERROR(VLOOKUP(入力項目!$S$17,子育て関連マスタ!$I$32:$M$37,2,FALSE),0),
  S472&gt;=22,0
  ),0),0
) +
IF(AND(S472&gt;=1,S472&lt;=15),IF($D472=入力項目!$S$8,入力項目!$S$3,0),0) +
IF(AND(S472&gt;=1,S472&lt;=15),IF($D472=5,入力項目!$S$4,0),0) +
IF(AND(S472&gt;=1,S472&lt;=15),IF($D472=12,入力項目!$S$5,0),0) +
IF(AND(入力項目!$S$7=$A472,入力項目!$S$8=$D472),子育て関連マスタ!$C$14,0) +
IFERROR(IF(AND(YEAR(EDATE(DATE(入力項目!$S$7,入力項目!$S$8,1),1))=$A472,MONTH(EDATE(DATE(入力項目!$S$7,入力項目!$S$8,1),1))=$D472),子育て関連マスタ!$C$15,0),0) +
IF(AND(OR(S472=3,S472=5,S472=7),$D472=11),子育て関連マスタ!$C$17,0) +
IF(AND(S472=20,$D472=1),子育て関連マスタ!$C$18,0) +
IF(AND(S472=20,$D472=1),
IFERROR(_xlfn.IFS(
入力項目!$S$10="男",子育て関連マスタ!$C$18,
入力項目!$S$10="女",子育て関連マスタ!$C$19
),0),0
) +
IF(AND(S472&gt;=入力項目!$S$18,S472&lt;=入力項目!$S$19),入力項目!$S$20,0) +
IF(AND(S472&gt;=入力項目!$S$21,S472&lt;=入力項目!$S$22),入力項目!$S$23,0) +
IF(AND(S472&gt;=入力項目!$S$24,S472&lt;=入力項目!$S$25),入力項目!$S$26,0)
)</f>
        <v>0</v>
      </c>
      <c r="AH472">
        <f ca="1">-(
_xlfn.IFS(
T472&lt;=入力項目!$S$11,0,
AND(T472&gt;=入力項目!$S$11+1,T472&lt;=3),IFERROR(VLOOKUP(入力項目!$S$12,子育て関連マスタ!$I$4:$M$5,4,FALSE),0),
AND(T472&gt;=4,T472&lt;=6),IFERROR(VLOOKUP(入力項目!$S$13,子育て関連マスタ!$I$9:$M$12,4,FALSE),0),
AND(T472&gt;=7,T472&lt;=12),IFERROR(VLOOKUP(入力項目!$S$14,子育て関連マスタ!$I$16:$M$17,4,FALSE),0),
AND(T472&gt;=13,T472&lt;=15),IFERROR(VLOOKUP(入力項目!$S$15,子育て関連マスタ!$I$21:$M$22,4,FALSE),0),
AND(T472&gt;=16,T472&lt;=18),IFERROR(VLOOKUP(入力項目!$S$16,子育て関連マスタ!$I$26:$M$28,4,FALSE),0),
AND(T472&gt;=19,T472&lt;=20,入力項目!$S$16="高専"),IFERROR(VLOOKUP(入力項目!$S$16,子育て関連マスタ!$I$26:$M$28,4,FALSE),0),
AND(T472&gt;=19,T472&lt;=20,入力項目!$S$16&lt;&gt;"高専"),IFERROR(VLOOKUP(入力項目!$S$17,子育て関連マスタ!$I$32:$M$37,4,FALSE),0),
AND(T472&gt;=21,T472&lt;=22,入力項目!$S$16="高専"),IFERROR(VLOOKUP(入力項目!$S$17,子育て関連マスタ!$I$32:$M$34,4,FALSE),0),
AND(T472&gt;=21,T472&lt;=22,入力項目!$S$16&lt;&gt;"高専"),IFERROR(VLOOKUP(入力項目!$S$17,子育て関連マスタ!$I$32:$M$34,4,FALSE),0),
T472&gt;=23,0
) +
IF($D472=4,
  IFERROR(_xlfn.IFS(
  T472&lt;=入力項目!$S$11,0,
  AND(T472=入力項目!$S$11),IFERROR(VLOOKUP(入力項目!$S$12,子育て関連マスタ!$I$4:$M$5,2,FALSE),0),
  AND(T472=4),IFERROR(VLOOKUP(入力項目!$S$13,子育て関連マスタ!$I$9:$M$12,2,FALSE),0),
  AND(T472=7),IFERROR(VLOOKUP(入力項目!$S$14,子育て関連マスタ!$I$16:$M$17,2,FALSE),0),
  AND(T472=13),IFERROR(VLOOKUP(入力項目!$S$15,子育て関連マスタ!$I$21:$M$22,2,FALSE),0),
  AND(T472=16),IFERROR(VLOOKUP(入力項目!$S$16,子育て関連マスタ!$I$26:$M$28,2,FALSE),0),
  AND(T472=19,入力項目!$S$16&lt;&gt;"高専"),IFERROR(VLOOKUP(入力項目!$S$17,子育て関連マスタ!$I$32:$M$37,2,FALSE),0),
  AND(T472=21,入力項目!$S$16="高専"),IFERROR(VLOOKUP(入力項目!$S$17,子育て関連マスタ!$I$32:$M$37,2,FALSE),0),
  T472&gt;=22,0
  ),0),0
) +
IF(AND(T472&gt;=1,T472&lt;=15),IF($D472=入力項目!$S$8,入力項目!$S$3,0),0) +
IF(AND(T472&gt;=1,T472&lt;=15),IF($D472=5,入力項目!$S$4,0),0) +
IF(AND(T472&gt;=1,T472&lt;=15),IF($D472=12,入力項目!$S$5,0),0) +
IF(AND(入力項目!$S$7=$A472,入力項目!$S$8=$D472),子育て関連マスタ!$C$14,0) +
IFERROR(IF(AND(YEAR(EDATE(DATE(入力項目!$S$7,入力項目!$S$8,1),1))=$A472,MONTH(EDATE(DATE(入力項目!$S$7,入力項目!$S$8,1),1))=$D472),子育て関連マスタ!$C$15,0),0) +
IF(AND(OR(T472=3,T472=5,T472=7),$D472=11),子育て関連マスタ!$C$17,0) +
IF(AND(T472=20,$D472=1),子育て関連マスタ!$C$18,0) +
IF(AND(T472=20,$D472=1),
IFERROR(_xlfn.IFS(
入力項目!$S$10="男",子育て関連マスタ!$C$18,
入力項目!$S$10="女",子育て関連マスタ!$C$19
),0),0
) +
IF(AND(T472&gt;=入力項目!$S$18,T472&lt;=入力項目!$S$19),入力項目!$S$20,0) +
IF(AND(T472&gt;=入力項目!$S$21,T472&lt;=入力項目!$S$22),入力項目!$S$23,0) +
IF(AND(T472&gt;=入力項目!$S$24,T472&lt;=入力項目!$S$25),入力項目!$S$26,0)
)</f>
        <v>0</v>
      </c>
      <c r="AI472">
        <f ca="1">-(
_xlfn.IFS(
U472&lt;=入力項目!$S$11,0,
AND(U472&gt;=入力項目!$S$11+1,U472&lt;=3),IFERROR(VLOOKUP(入力項目!$S$12,子育て関連マスタ!$I$4:$M$5,4,FALSE),0),
AND(U472&gt;=4,U472&lt;=6),IFERROR(VLOOKUP(入力項目!$S$13,子育て関連マスタ!$I$9:$M$12,4,FALSE),0),
AND(U472&gt;=7,U472&lt;=12),IFERROR(VLOOKUP(入力項目!$S$14,子育て関連マスタ!$I$16:$M$17,4,FALSE),0),
AND(U472&gt;=13,U472&lt;=15),IFERROR(VLOOKUP(入力項目!$S$15,子育て関連マスタ!$I$21:$M$22,4,FALSE),0),
AND(U472&gt;=16,U472&lt;=18),IFERROR(VLOOKUP(入力項目!$S$16,子育て関連マスタ!$I$26:$M$28,4,FALSE),0),
AND(U472&gt;=19,U472&lt;=20,入力項目!$S$16="高専"),IFERROR(VLOOKUP(入力項目!$S$16,子育て関連マスタ!$I$26:$M$28,4,FALSE),0),
AND(U472&gt;=19,U472&lt;=20,入力項目!$S$16&lt;&gt;"高専"),IFERROR(VLOOKUP(入力項目!$S$17,子育て関連マスタ!$I$32:$M$37,4,FALSE),0),
AND(U472&gt;=21,U472&lt;=22,入力項目!$S$16="高専"),IFERROR(VLOOKUP(入力項目!$S$17,子育て関連マスタ!$I$32:$M$34,4,FALSE),0),
AND(U472&gt;=21,U472&lt;=22,入力項目!$S$16&lt;&gt;"高専"),IFERROR(VLOOKUP(入力項目!$S$17,子育て関連マスタ!$I$32:$M$34,4,FALSE),0),
U472&gt;=23,0
) +
IF($D472=4,
  IFERROR(_xlfn.IFS(
  U472&lt;=入力項目!$S$11,0,
  AND(U472=入力項目!$S$11),IFERROR(VLOOKUP(入力項目!$S$12,子育て関連マスタ!$I$4:$M$5,2,FALSE),0),
  AND(U472=4),IFERROR(VLOOKUP(入力項目!$S$13,子育て関連マスタ!$I$9:$M$12,2,FALSE),0),
  AND(U472=7),IFERROR(VLOOKUP(入力項目!$S$14,子育て関連マスタ!$I$16:$M$17,2,FALSE),0),
  AND(U472=13),IFERROR(VLOOKUP(入力項目!$S$15,子育て関連マスタ!$I$21:$M$22,2,FALSE),0),
  AND(U472=16),IFERROR(VLOOKUP(入力項目!$S$16,子育て関連マスタ!$I$26:$M$28,2,FALSE),0),
  AND(U472=19,入力項目!$S$16&lt;&gt;"高専"),IFERROR(VLOOKUP(入力項目!$S$17,子育て関連マスタ!$I$32:$M$37,2,FALSE),0),
  AND(U472=21,入力項目!$S$16="高専"),IFERROR(VLOOKUP(入力項目!$S$17,子育て関連マスタ!$I$32:$M$37,2,FALSE),0),
  U472&gt;=22,0
  ),0),0
) +
IF(AND(U472&gt;=1,U472&lt;=15),IF($D472=入力項目!$S$8,入力項目!$S$3,0),0) +
IF(AND(U472&gt;=1,U472&lt;=15),IF($D472=5,入力項目!$S$4,0),0) +
IF(AND(U472&gt;=1,U472&lt;=15),IF($D472=12,入力項目!$S$5,0),0) +
IF(AND(入力項目!$S$7=$A472,入力項目!$S$8=$D472),子育て関連マスタ!$C$14,0) +
IFERROR(IF(AND(YEAR(EDATE(DATE(入力項目!$S$7,入力項目!$S$8,1),1))=$A472,MONTH(EDATE(DATE(入力項目!$S$7,入力項目!$S$8,1),1))=$D472),子育て関連マスタ!$C$15,0),0) +
IF(AND(OR(U472=3,U472=5,U472=7),$D472=11),子育て関連マスタ!$C$17,0) +
IF(AND(U472=20,$D472=1),子育て関連マスタ!$C$18,0) +
IF(AND(U472=20,$D472=1),
IFERROR(_xlfn.IFS(
入力項目!$S$10="男",子育て関連マスタ!$C$18,
入力項目!$S$10="女",子育て関連マスタ!$C$19
),0),0
) +
IF(AND(U472&gt;=入力項目!$S$18,U472&lt;=入力項目!$S$19),入力項目!$S$20,0) +
IF(AND(U472&gt;=入力項目!$S$21,U472&lt;=入力項目!$S$22),入力項目!$S$23,0) +
IF(AND(U472&gt;=入力項目!$S$24,U472&lt;=入力項目!$S$25),入力項目!$S$26,0)
)</f>
        <v>0</v>
      </c>
      <c r="AJ472" s="10">
        <f ca="1">-VLOOKUP($D472,月別収支!$A$2:$H$13,7,FALSE)</f>
        <v>-20000</v>
      </c>
    </row>
    <row r="473" spans="1:36" x14ac:dyDescent="0.4">
      <c r="A473">
        <f t="shared" ca="1" si="122"/>
        <v>2063</v>
      </c>
      <c r="B473">
        <f t="shared" ca="1" si="129"/>
        <v>2063</v>
      </c>
      <c r="C473">
        <f t="shared" ca="1" si="130"/>
        <v>39</v>
      </c>
      <c r="D473">
        <f t="shared" ca="1" si="123"/>
        <v>11</v>
      </c>
      <c r="E473" t="str">
        <f t="shared" ca="1" si="124"/>
        <v>2063年11月</v>
      </c>
      <c r="F473">
        <f ca="1">IF(OR(入力項目!$N$5&lt;$A473,AND(入力項目!$N$5=$A473,入力項目!$N$6&lt;$D473)),IF(F472=0,1,IF(G473=12,F472+1,F472)),0)</f>
        <v>39</v>
      </c>
      <c r="G473">
        <f ca="1">IF(OR(入力項目!$N$5&lt;$A473,AND(入力項目!$N$5=$A473,入力項目!$N$6&lt;$D473)),IF(G472=12,1,G472+1),0)</f>
        <v>1</v>
      </c>
      <c r="H473" t="str">
        <f t="shared" ca="1" si="125"/>
        <v>39_1</v>
      </c>
      <c r="I473">
        <f ca="1">IF(
  IFERROR(AND($C473&gt;0,MOD($C473,入力項目!$N$22)=0,$D473=入力項目!$N$23), FALSE),
  1,
  IF(
    AND(I472&gt;0,J472=12),
    IF(I472=入力項目!$N$28, 0, I472+1),
    I472
  )
)</f>
        <v>0</v>
      </c>
      <c r="J473">
        <f ca="1">IF($D473=入力項目!$N$23,1,IFERROR(J472+1,1))</f>
        <v>6</v>
      </c>
      <c r="K473" t="str">
        <f t="shared" ca="1" si="126"/>
        <v>0_6</v>
      </c>
      <c r="L473">
        <f ca="1">L472+IF(入力項目!$D$4=$D473,1,0)</f>
        <v>68</v>
      </c>
      <c r="M473" t="str">
        <f t="shared" ca="1" si="127"/>
        <v>68歳</v>
      </c>
      <c r="N473">
        <f t="shared" ca="1" si="131"/>
        <v>68</v>
      </c>
      <c r="O473" t="str">
        <f t="shared" ca="1" si="128"/>
        <v>68歳</v>
      </c>
      <c r="P473">
        <f t="shared" ca="1" si="132"/>
        <v>43</v>
      </c>
      <c r="Q473">
        <f t="shared" ca="1" si="133"/>
        <v>41</v>
      </c>
      <c r="R473">
        <f t="shared" ca="1" si="134"/>
        <v>2064</v>
      </c>
      <c r="S473">
        <f t="shared" ca="1" si="135"/>
        <v>2064</v>
      </c>
      <c r="T473">
        <f t="shared" ca="1" si="136"/>
        <v>2064</v>
      </c>
      <c r="U473">
        <f t="shared" ca="1" si="137"/>
        <v>2064</v>
      </c>
      <c r="V473" s="10">
        <f t="shared" ca="1" si="138"/>
        <v>60573425</v>
      </c>
      <c r="W473" s="10">
        <f ca="1">IF($L473&lt;その他マスタ!$B$1,VLOOKUP($D473,月別収支!$A$2:$H$13,2,FALSE),その他マスタ!$B$3)+IF(AND($L473=その他マスタ!$B$1,入力項目!$I$9="あり",$D473=入力項目!$D$4),その他マスタ!$B$2,0)</f>
        <v>150000</v>
      </c>
      <c r="X473" s="10">
        <f ca="1">-IF(入力項目!$K$5=TRUE,
IF($F473+$G473&lt;3,VLOOKUP($D473,月別収支!$A$2:$H$13,8,FALSE),0)+IFERROR(VLOOKUP($H473,住宅ローン計算!C:P,13,FALSE),0)+IF($F473&gt;1,IF(OR($G473=3,$G473=6,$G473=9,$G473=12),ROUNDUP(入力項目!$N$18/4,0),0),0),
VLOOKUP($D473,月別収支!$A$2:$H$13,8,FALSE))</f>
        <v>0</v>
      </c>
      <c r="Y473" s="10">
        <f ca="1">-VLOOKUP($D473,月別収支!$A$2:$H$13,3,FALSE)</f>
        <v>-75000</v>
      </c>
      <c r="Z473" s="10">
        <f ca="1">-VLOOKUP($D473,月別収支!$A$2:$H$13,4,FALSE)</f>
        <v>-27000</v>
      </c>
      <c r="AA473" s="10">
        <f ca="1">-VLOOKUP($D473,月別収支!$A$2:$H$13,6,FALSE)</f>
        <v>-10000</v>
      </c>
      <c r="AB473" s="10">
        <f ca="1">-(
VLOOKUP($D473,月別収支!$A$2:$H$13,5,FALSE)+IF(AND(入力項目!$I$27&lt;=$A473,ISEVEN($A473-入力項目!$I$27),入力項目!$I$28=$D473),入力項目!$I$26,0)
+IF(入力項目!$K$26=TRUE,
IFERROR(VLOOKUP($K473,マイカーローン計算!C:P,13,FALSE),0),
IFERROR(
  IF(AND($C473&gt;0,MOD($C473,入力項目!$N$22)=0,$D473=入力項目!$N$23),入力項目!$N$24,0),
 0
)
)
)</f>
        <v>-70000</v>
      </c>
      <c r="AC473" s="10">
        <f ca="1">-IF($A473&lt;入力項目!$N$33,入力項目!$N$35,IF(AND($A473=入力項目!$N$33,$D473&lt;=入力項目!$N$34),入力項目!$N$35,0))</f>
        <v>0</v>
      </c>
      <c r="AD473">
        <f ca="1">-(
_xlfn.IFS(
P473&lt;=入力項目!$S$11,0,
AND(P473&gt;=入力項目!$S$11+1,P473&lt;=3),IFERROR(VLOOKUP(入力項目!$S$12,子育て関連マスタ!$I$4:$M$5,4,FALSE),0),
AND(P473&gt;=4,P473&lt;=6),IFERROR(VLOOKUP(入力項目!$S$13,子育て関連マスタ!$I$9:$M$12,4,FALSE),0),
AND(P473&gt;=7,P473&lt;=12),IFERROR(VLOOKUP(入力項目!$S$14,子育て関連マスタ!$I$16:$M$17,4,FALSE),0),
AND(P473&gt;=13,P473&lt;=15),IFERROR(VLOOKUP(入力項目!$S$15,子育て関連マスタ!$I$21:$M$22,4,FALSE),0),
AND(P473&gt;=16,P473&lt;=18),IFERROR(VLOOKUP(入力項目!$S$16,子育て関連マスタ!$I$26:$M$28,4,FALSE),0),
AND(P473&gt;=19,P473&lt;=20,入力項目!$S$16="高専"),IFERROR(VLOOKUP(入力項目!$S$16,子育て関連マスタ!$I$26:$M$28,4,FALSE),0),
AND(P473&gt;=19,P473&lt;=20,入力項目!$S$16&lt;&gt;"高専"),IFERROR(VLOOKUP(入力項目!$S$17,子育て関連マスタ!$I$32:$M$37,4,FALSE),0),
AND(P473&gt;=21,P473&lt;=22,入力項目!$S$16="高専"),IFERROR(VLOOKUP(入力項目!$S$17,子育て関連マスタ!$I$32:$M$34,4,FALSE),0),
AND(P473&gt;=21,P473&lt;=22,入力項目!$S$16&lt;&gt;"高専"),IFERROR(VLOOKUP(入力項目!$S$17,子育て関連マスタ!$I$32:$M$34,4,FALSE),0),
P473&gt;=23,0
) +
IF($D473=4,
  IFERROR(_xlfn.IFS(
  P473&lt;=入力項目!$S$11,0,
  AND(P473=入力項目!$S$11),IFERROR(VLOOKUP(入力項目!$S$12,子育て関連マスタ!$I$4:$M$5,2,FALSE),0),
  AND(P473=4),IFERROR(VLOOKUP(入力項目!$S$13,子育て関連マスタ!$I$9:$M$12,2,FALSE),0),
  AND(P473=7),IFERROR(VLOOKUP(入力項目!$S$14,子育て関連マスタ!$I$16:$M$17,2,FALSE),0),
  AND(P473=13),IFERROR(VLOOKUP(入力項目!$S$15,子育て関連マスタ!$I$21:$M$22,2,FALSE),0),
  AND(P473=16),IFERROR(VLOOKUP(入力項目!$S$16,子育て関連マスタ!$I$26:$M$28,2,FALSE),0),
  AND(P473=19,入力項目!$S$16&lt;&gt;"高専"),IFERROR(VLOOKUP(入力項目!$S$17,子育て関連マスタ!$I$32:$M$37,2,FALSE),0),
  AND(P473=21,入力項目!$S$16="高専"),IFERROR(VLOOKUP(入力項目!$S$17,子育て関連マスタ!$I$32:$M$37,2,FALSE),0),
  P473&gt;=22,0
  ),0),0
) +
IF(AND(P473&gt;=1,P473&lt;=15),IF($D473=入力項目!$S$8,入力項目!$S$3,0),0) +
IF(AND(P473&gt;=1,P473&lt;=15),IF($D473=5,入力項目!$S$4,0),0) +
IF(AND(P473&gt;=1,P473&lt;=15),IF($D473=12,入力項目!$S$5,0),0) +
IF(AND(入力項目!$S$7=$A473,入力項目!$S$8=$D473),子育て関連マスタ!$C$14,0) +
IFERROR(IF(AND(YEAR(EDATE(DATE(入力項目!$S$7,入力項目!$S$8,1),1))=$A473,MONTH(EDATE(DATE(入力項目!$S$7,入力項目!$S$8,1),1))=$D473),子育て関連マスタ!$C$15,0),0) +
IF(AND(OR(P473=3,P473=5,P473=7),$D473=11),子育て関連マスタ!$C$17,0) +
IF(AND(P473=20,$D473=1),子育て関連マスタ!$C$18,0) +
IF(AND(P473=20,$D473=1),
IFERROR(_xlfn.IFS(
入力項目!$S$10="男",子育て関連マスタ!$C$18,
入力項目!$S$10="女",子育て関連マスタ!$C$19
),0),0
) +
IF(AND(P473&gt;=入力項目!$S$18,P473&lt;=入力項目!$S$19),入力項目!$S$20,0) +
IF(AND(P473&gt;=入力項目!$S$21,P473&lt;=入力項目!$S$22),入力項目!$S$23,0) +
IF(AND(P473&gt;=入力項目!$S$24,P473&lt;=入力項目!$S$25),入力項目!$S$26,0)
)</f>
        <v>0</v>
      </c>
      <c r="AE473">
        <f ca="1">-(
_xlfn.IFS(
Q473&lt;=入力項目!$S$11,0,
AND(Q473&gt;=入力項目!$S$11+1,Q473&lt;=3),IFERROR(VLOOKUP(入力項目!$S$12,子育て関連マスタ!$I$4:$M$5,4,FALSE),0),
AND(Q473&gt;=4,Q473&lt;=6),IFERROR(VLOOKUP(入力項目!$S$13,子育て関連マスタ!$I$9:$M$12,4,FALSE),0),
AND(Q473&gt;=7,Q473&lt;=12),IFERROR(VLOOKUP(入力項目!$S$14,子育て関連マスタ!$I$16:$M$17,4,FALSE),0),
AND(Q473&gt;=13,Q473&lt;=15),IFERROR(VLOOKUP(入力項目!$S$15,子育て関連マスタ!$I$21:$M$22,4,FALSE),0),
AND(Q473&gt;=16,Q473&lt;=18),IFERROR(VLOOKUP(入力項目!$S$16,子育て関連マスタ!$I$26:$M$28,4,FALSE),0),
AND(Q473&gt;=19,Q473&lt;=20,入力項目!$S$16="高専"),IFERROR(VLOOKUP(入力項目!$S$16,子育て関連マスタ!$I$26:$M$28,4,FALSE),0),
AND(Q473&gt;=19,Q473&lt;=20,入力項目!$S$16&lt;&gt;"高専"),IFERROR(VLOOKUP(入力項目!$S$17,子育て関連マスタ!$I$32:$M$37,4,FALSE),0),
AND(Q473&gt;=21,Q473&lt;=22,入力項目!$S$16="高専"),IFERROR(VLOOKUP(入力項目!$S$17,子育て関連マスタ!$I$32:$M$34,4,FALSE),0),
AND(Q473&gt;=21,Q473&lt;=22,入力項目!$S$16&lt;&gt;"高専"),IFERROR(VLOOKUP(入力項目!$S$17,子育て関連マスタ!$I$32:$M$34,4,FALSE),0),
Q473&gt;=23,0
) +
IF($D473=4,
  IFERROR(_xlfn.IFS(
  Q473&lt;=入力項目!$S$11,0,
  AND(Q473=入力項目!$S$11),IFERROR(VLOOKUP(入力項目!$S$12,子育て関連マスタ!$I$4:$M$5,2,FALSE),0),
  AND(Q473=4),IFERROR(VLOOKUP(入力項目!$S$13,子育て関連マスタ!$I$9:$M$12,2,FALSE),0),
  AND(Q473=7),IFERROR(VLOOKUP(入力項目!$S$14,子育て関連マスタ!$I$16:$M$17,2,FALSE),0),
  AND(Q473=13),IFERROR(VLOOKUP(入力項目!$S$15,子育て関連マスタ!$I$21:$M$22,2,FALSE),0),
  AND(Q473=16),IFERROR(VLOOKUP(入力項目!$S$16,子育て関連マスタ!$I$26:$M$28,2,FALSE),0),
  AND(Q473=19,入力項目!$S$16&lt;&gt;"高専"),IFERROR(VLOOKUP(入力項目!$S$17,子育て関連マスタ!$I$32:$M$37,2,FALSE),0),
  AND(Q473=21,入力項目!$S$16="高専"),IFERROR(VLOOKUP(入力項目!$S$17,子育て関連マスタ!$I$32:$M$37,2,FALSE),0),
  Q473&gt;=22,0
  ),0),0
) +
IF(AND(Q473&gt;=1,Q473&lt;=15),IF($D473=入力項目!$S$8,入力項目!$S$3,0),0) +
IF(AND(Q473&gt;=1,Q473&lt;=15),IF($D473=5,入力項目!$S$4,0),0) +
IF(AND(Q473&gt;=1,Q473&lt;=15),IF($D473=12,入力項目!$S$5,0),0) +
IF(AND(入力項目!$S$7=$A473,入力項目!$S$8=$D473),子育て関連マスタ!$C$14,0) +
IFERROR(IF(AND(YEAR(EDATE(DATE(入力項目!$S$7,入力項目!$S$8,1),1))=$A473,MONTH(EDATE(DATE(入力項目!$S$7,入力項目!$S$8,1),1))=$D473),子育て関連マスタ!$C$15,0),0) +
IF(AND(OR(Q473=3,Q473=5,Q473=7),$D473=11),子育て関連マスタ!$C$17,0) +
IF(AND(Q473=20,$D473=1),子育て関連マスタ!$C$18,0) +
IF(AND(Q473=20,$D473=1),
IFERROR(_xlfn.IFS(
入力項目!$S$10="男",子育て関連マスタ!$C$18,
入力項目!$S$10="女",子育て関連マスタ!$C$19
),0),0
) +
IF(AND(Q473&gt;=入力項目!$S$18,Q473&lt;=入力項目!$S$19),入力項目!$S$20,0) +
IF(AND(Q473&gt;=入力項目!$S$21,Q473&lt;=入力項目!$S$22),入力項目!$S$23,0) +
IF(AND(Q473&gt;=入力項目!$S$24,Q473&lt;=入力項目!$S$25),入力項目!$S$26,0)
)</f>
        <v>0</v>
      </c>
      <c r="AF473">
        <f ca="1">-(
_xlfn.IFS(
R473&lt;=入力項目!$S$11,0,
AND(R473&gt;=入力項目!$S$11+1,R473&lt;=3),IFERROR(VLOOKUP(入力項目!$S$12,子育て関連マスタ!$I$4:$M$5,4,FALSE),0),
AND(R473&gt;=4,R473&lt;=6),IFERROR(VLOOKUP(入力項目!$S$13,子育て関連マスタ!$I$9:$M$12,4,FALSE),0),
AND(R473&gt;=7,R473&lt;=12),IFERROR(VLOOKUP(入力項目!$S$14,子育て関連マスタ!$I$16:$M$17,4,FALSE),0),
AND(R473&gt;=13,R473&lt;=15),IFERROR(VLOOKUP(入力項目!$S$15,子育て関連マスタ!$I$21:$M$22,4,FALSE),0),
AND(R473&gt;=16,R473&lt;=18),IFERROR(VLOOKUP(入力項目!$S$16,子育て関連マスタ!$I$26:$M$28,4,FALSE),0),
AND(R473&gt;=19,R473&lt;=20,入力項目!$S$16="高専"),IFERROR(VLOOKUP(入力項目!$S$16,子育て関連マスタ!$I$26:$M$28,4,FALSE),0),
AND(R473&gt;=19,R473&lt;=20,入力項目!$S$16&lt;&gt;"高専"),IFERROR(VLOOKUP(入力項目!$S$17,子育て関連マスタ!$I$32:$M$37,4,FALSE),0),
AND(R473&gt;=21,R473&lt;=22,入力項目!$S$16="高専"),IFERROR(VLOOKUP(入力項目!$S$17,子育て関連マスタ!$I$32:$M$34,4,FALSE),0),
AND(R473&gt;=21,R473&lt;=22,入力項目!$S$16&lt;&gt;"高専"),IFERROR(VLOOKUP(入力項目!$S$17,子育て関連マスタ!$I$32:$M$34,4,FALSE),0),
R473&gt;=23,0
) +
IF($D473=4,
  IFERROR(_xlfn.IFS(
  R473&lt;=入力項目!$S$11,0,
  AND(R473=入力項目!$S$11),IFERROR(VLOOKUP(入力項目!$S$12,子育て関連マスタ!$I$4:$M$5,2,FALSE),0),
  AND(R473=4),IFERROR(VLOOKUP(入力項目!$S$13,子育て関連マスタ!$I$9:$M$12,2,FALSE),0),
  AND(R473=7),IFERROR(VLOOKUP(入力項目!$S$14,子育て関連マスタ!$I$16:$M$17,2,FALSE),0),
  AND(R473=13),IFERROR(VLOOKUP(入力項目!$S$15,子育て関連マスタ!$I$21:$M$22,2,FALSE),0),
  AND(R473=16),IFERROR(VLOOKUP(入力項目!$S$16,子育て関連マスタ!$I$26:$M$28,2,FALSE),0),
  AND(R473=19,入力項目!$S$16&lt;&gt;"高専"),IFERROR(VLOOKUP(入力項目!$S$17,子育て関連マスタ!$I$32:$M$37,2,FALSE),0),
  AND(R473=21,入力項目!$S$16="高専"),IFERROR(VLOOKUP(入力項目!$S$17,子育て関連マスタ!$I$32:$M$37,2,FALSE),0),
  R473&gt;=22,0
  ),0),0
) +
IF(AND(R473&gt;=1,R473&lt;=15),IF($D473=入力項目!$S$8,入力項目!$S$3,0),0) +
IF(AND(R473&gt;=1,R473&lt;=15),IF($D473=5,入力項目!$S$4,0),0) +
IF(AND(R473&gt;=1,R473&lt;=15),IF($D473=12,入力項目!$S$5,0),0) +
IF(AND(入力項目!$S$7=$A473,入力項目!$S$8=$D473),子育て関連マスタ!$C$14,0) +
IFERROR(IF(AND(YEAR(EDATE(DATE(入力項目!$S$7,入力項目!$S$8,1),1))=$A473,MONTH(EDATE(DATE(入力項目!$S$7,入力項目!$S$8,1),1))=$D473),子育て関連マスタ!$C$15,0),0) +
IF(AND(OR(R473=3,R473=5,R473=7),$D473=11),子育て関連マスタ!$C$17,0) +
IF(AND(R473=20,$D473=1),子育て関連マスタ!$C$18,0) +
IF(AND(R473=20,$D473=1),
IFERROR(_xlfn.IFS(
入力項目!$S$10="男",子育て関連マスタ!$C$18,
入力項目!$S$10="女",子育て関連マスタ!$C$19
),0),0
) +
IF(AND(R473&gt;=入力項目!$S$18,R473&lt;=入力項目!$S$19),入力項目!$S$20,0) +
IF(AND(R473&gt;=入力項目!$S$21,R473&lt;=入力項目!$S$22),入力項目!$S$23,0) +
IF(AND(R473&gt;=入力項目!$S$24,R473&lt;=入力項目!$S$25),入力項目!$S$26,0)
)</f>
        <v>0</v>
      </c>
      <c r="AG473">
        <f ca="1">-(
_xlfn.IFS(
S473&lt;=入力項目!$S$11,0,
AND(S473&gt;=入力項目!$S$11+1,S473&lt;=3),IFERROR(VLOOKUP(入力項目!$S$12,子育て関連マスタ!$I$4:$M$5,4,FALSE),0),
AND(S473&gt;=4,S473&lt;=6),IFERROR(VLOOKUP(入力項目!$S$13,子育て関連マスタ!$I$9:$M$12,4,FALSE),0),
AND(S473&gt;=7,S473&lt;=12),IFERROR(VLOOKUP(入力項目!$S$14,子育て関連マスタ!$I$16:$M$17,4,FALSE),0),
AND(S473&gt;=13,S473&lt;=15),IFERROR(VLOOKUP(入力項目!$S$15,子育て関連マスタ!$I$21:$M$22,4,FALSE),0),
AND(S473&gt;=16,S473&lt;=18),IFERROR(VLOOKUP(入力項目!$S$16,子育て関連マスタ!$I$26:$M$28,4,FALSE),0),
AND(S473&gt;=19,S473&lt;=20,入力項目!$S$16="高専"),IFERROR(VLOOKUP(入力項目!$S$16,子育て関連マスタ!$I$26:$M$28,4,FALSE),0),
AND(S473&gt;=19,S473&lt;=20,入力項目!$S$16&lt;&gt;"高専"),IFERROR(VLOOKUP(入力項目!$S$17,子育て関連マスタ!$I$32:$M$37,4,FALSE),0),
AND(S473&gt;=21,S473&lt;=22,入力項目!$S$16="高専"),IFERROR(VLOOKUP(入力項目!$S$17,子育て関連マスタ!$I$32:$M$34,4,FALSE),0),
AND(S473&gt;=21,S473&lt;=22,入力項目!$S$16&lt;&gt;"高専"),IFERROR(VLOOKUP(入力項目!$S$17,子育て関連マスタ!$I$32:$M$34,4,FALSE),0),
S473&gt;=23,0
) +
IF($D473=4,
  IFERROR(_xlfn.IFS(
  S473&lt;=入力項目!$S$11,0,
  AND(S473=入力項目!$S$11),IFERROR(VLOOKUP(入力項目!$S$12,子育て関連マスタ!$I$4:$M$5,2,FALSE),0),
  AND(S473=4),IFERROR(VLOOKUP(入力項目!$S$13,子育て関連マスタ!$I$9:$M$12,2,FALSE),0),
  AND(S473=7),IFERROR(VLOOKUP(入力項目!$S$14,子育て関連マスタ!$I$16:$M$17,2,FALSE),0),
  AND(S473=13),IFERROR(VLOOKUP(入力項目!$S$15,子育て関連マスタ!$I$21:$M$22,2,FALSE),0),
  AND(S473=16),IFERROR(VLOOKUP(入力項目!$S$16,子育て関連マスタ!$I$26:$M$28,2,FALSE),0),
  AND(S473=19,入力項目!$S$16&lt;&gt;"高専"),IFERROR(VLOOKUP(入力項目!$S$17,子育て関連マスタ!$I$32:$M$37,2,FALSE),0),
  AND(S473=21,入力項目!$S$16="高専"),IFERROR(VLOOKUP(入力項目!$S$17,子育て関連マスタ!$I$32:$M$37,2,FALSE),0),
  S473&gt;=22,0
  ),0),0
) +
IF(AND(S473&gt;=1,S473&lt;=15),IF($D473=入力項目!$S$8,入力項目!$S$3,0),0) +
IF(AND(S473&gt;=1,S473&lt;=15),IF($D473=5,入力項目!$S$4,0),0) +
IF(AND(S473&gt;=1,S473&lt;=15),IF($D473=12,入力項目!$S$5,0),0) +
IF(AND(入力項目!$S$7=$A473,入力項目!$S$8=$D473),子育て関連マスタ!$C$14,0) +
IFERROR(IF(AND(YEAR(EDATE(DATE(入力項目!$S$7,入力項目!$S$8,1),1))=$A473,MONTH(EDATE(DATE(入力項目!$S$7,入力項目!$S$8,1),1))=$D473),子育て関連マスタ!$C$15,0),0) +
IF(AND(OR(S473=3,S473=5,S473=7),$D473=11),子育て関連マスタ!$C$17,0) +
IF(AND(S473=20,$D473=1),子育て関連マスタ!$C$18,0) +
IF(AND(S473=20,$D473=1),
IFERROR(_xlfn.IFS(
入力項目!$S$10="男",子育て関連マスタ!$C$18,
入力項目!$S$10="女",子育て関連マスタ!$C$19
),0),0
) +
IF(AND(S473&gt;=入力項目!$S$18,S473&lt;=入力項目!$S$19),入力項目!$S$20,0) +
IF(AND(S473&gt;=入力項目!$S$21,S473&lt;=入力項目!$S$22),入力項目!$S$23,0) +
IF(AND(S473&gt;=入力項目!$S$24,S473&lt;=入力項目!$S$25),入力項目!$S$26,0)
)</f>
        <v>0</v>
      </c>
      <c r="AH473">
        <f ca="1">-(
_xlfn.IFS(
T473&lt;=入力項目!$S$11,0,
AND(T473&gt;=入力項目!$S$11+1,T473&lt;=3),IFERROR(VLOOKUP(入力項目!$S$12,子育て関連マスタ!$I$4:$M$5,4,FALSE),0),
AND(T473&gt;=4,T473&lt;=6),IFERROR(VLOOKUP(入力項目!$S$13,子育て関連マスタ!$I$9:$M$12,4,FALSE),0),
AND(T473&gt;=7,T473&lt;=12),IFERROR(VLOOKUP(入力項目!$S$14,子育て関連マスタ!$I$16:$M$17,4,FALSE),0),
AND(T473&gt;=13,T473&lt;=15),IFERROR(VLOOKUP(入力項目!$S$15,子育て関連マスタ!$I$21:$M$22,4,FALSE),0),
AND(T473&gt;=16,T473&lt;=18),IFERROR(VLOOKUP(入力項目!$S$16,子育て関連マスタ!$I$26:$M$28,4,FALSE),0),
AND(T473&gt;=19,T473&lt;=20,入力項目!$S$16="高専"),IFERROR(VLOOKUP(入力項目!$S$16,子育て関連マスタ!$I$26:$M$28,4,FALSE),0),
AND(T473&gt;=19,T473&lt;=20,入力項目!$S$16&lt;&gt;"高専"),IFERROR(VLOOKUP(入力項目!$S$17,子育て関連マスタ!$I$32:$M$37,4,FALSE),0),
AND(T473&gt;=21,T473&lt;=22,入力項目!$S$16="高専"),IFERROR(VLOOKUP(入力項目!$S$17,子育て関連マスタ!$I$32:$M$34,4,FALSE),0),
AND(T473&gt;=21,T473&lt;=22,入力項目!$S$16&lt;&gt;"高専"),IFERROR(VLOOKUP(入力項目!$S$17,子育て関連マスタ!$I$32:$M$34,4,FALSE),0),
T473&gt;=23,0
) +
IF($D473=4,
  IFERROR(_xlfn.IFS(
  T473&lt;=入力項目!$S$11,0,
  AND(T473=入力項目!$S$11),IFERROR(VLOOKUP(入力項目!$S$12,子育て関連マスタ!$I$4:$M$5,2,FALSE),0),
  AND(T473=4),IFERROR(VLOOKUP(入力項目!$S$13,子育て関連マスタ!$I$9:$M$12,2,FALSE),0),
  AND(T473=7),IFERROR(VLOOKUP(入力項目!$S$14,子育て関連マスタ!$I$16:$M$17,2,FALSE),0),
  AND(T473=13),IFERROR(VLOOKUP(入力項目!$S$15,子育て関連マスタ!$I$21:$M$22,2,FALSE),0),
  AND(T473=16),IFERROR(VLOOKUP(入力項目!$S$16,子育て関連マスタ!$I$26:$M$28,2,FALSE),0),
  AND(T473=19,入力項目!$S$16&lt;&gt;"高専"),IFERROR(VLOOKUP(入力項目!$S$17,子育て関連マスタ!$I$32:$M$37,2,FALSE),0),
  AND(T473=21,入力項目!$S$16="高専"),IFERROR(VLOOKUP(入力項目!$S$17,子育て関連マスタ!$I$32:$M$37,2,FALSE),0),
  T473&gt;=22,0
  ),0),0
) +
IF(AND(T473&gt;=1,T473&lt;=15),IF($D473=入力項目!$S$8,入力項目!$S$3,0),0) +
IF(AND(T473&gt;=1,T473&lt;=15),IF($D473=5,入力項目!$S$4,0),0) +
IF(AND(T473&gt;=1,T473&lt;=15),IF($D473=12,入力項目!$S$5,0),0) +
IF(AND(入力項目!$S$7=$A473,入力項目!$S$8=$D473),子育て関連マスタ!$C$14,0) +
IFERROR(IF(AND(YEAR(EDATE(DATE(入力項目!$S$7,入力項目!$S$8,1),1))=$A473,MONTH(EDATE(DATE(入力項目!$S$7,入力項目!$S$8,1),1))=$D473),子育て関連マスタ!$C$15,0),0) +
IF(AND(OR(T473=3,T473=5,T473=7),$D473=11),子育て関連マスタ!$C$17,0) +
IF(AND(T473=20,$D473=1),子育て関連マスタ!$C$18,0) +
IF(AND(T473=20,$D473=1),
IFERROR(_xlfn.IFS(
入力項目!$S$10="男",子育て関連マスタ!$C$18,
入力項目!$S$10="女",子育て関連マスタ!$C$19
),0),0
) +
IF(AND(T473&gt;=入力項目!$S$18,T473&lt;=入力項目!$S$19),入力項目!$S$20,0) +
IF(AND(T473&gt;=入力項目!$S$21,T473&lt;=入力項目!$S$22),入力項目!$S$23,0) +
IF(AND(T473&gt;=入力項目!$S$24,T473&lt;=入力項目!$S$25),入力項目!$S$26,0)
)</f>
        <v>0</v>
      </c>
      <c r="AI473">
        <f ca="1">-(
_xlfn.IFS(
U473&lt;=入力項目!$S$11,0,
AND(U473&gt;=入力項目!$S$11+1,U473&lt;=3),IFERROR(VLOOKUP(入力項目!$S$12,子育て関連マスタ!$I$4:$M$5,4,FALSE),0),
AND(U473&gt;=4,U473&lt;=6),IFERROR(VLOOKUP(入力項目!$S$13,子育て関連マスタ!$I$9:$M$12,4,FALSE),0),
AND(U473&gt;=7,U473&lt;=12),IFERROR(VLOOKUP(入力項目!$S$14,子育て関連マスタ!$I$16:$M$17,4,FALSE),0),
AND(U473&gt;=13,U473&lt;=15),IFERROR(VLOOKUP(入力項目!$S$15,子育て関連マスタ!$I$21:$M$22,4,FALSE),0),
AND(U473&gt;=16,U473&lt;=18),IFERROR(VLOOKUP(入力項目!$S$16,子育て関連マスタ!$I$26:$M$28,4,FALSE),0),
AND(U473&gt;=19,U473&lt;=20,入力項目!$S$16="高専"),IFERROR(VLOOKUP(入力項目!$S$16,子育て関連マスタ!$I$26:$M$28,4,FALSE),0),
AND(U473&gt;=19,U473&lt;=20,入力項目!$S$16&lt;&gt;"高専"),IFERROR(VLOOKUP(入力項目!$S$17,子育て関連マスタ!$I$32:$M$37,4,FALSE),0),
AND(U473&gt;=21,U473&lt;=22,入力項目!$S$16="高専"),IFERROR(VLOOKUP(入力項目!$S$17,子育て関連マスタ!$I$32:$M$34,4,FALSE),0),
AND(U473&gt;=21,U473&lt;=22,入力項目!$S$16&lt;&gt;"高専"),IFERROR(VLOOKUP(入力項目!$S$17,子育て関連マスタ!$I$32:$M$34,4,FALSE),0),
U473&gt;=23,0
) +
IF($D473=4,
  IFERROR(_xlfn.IFS(
  U473&lt;=入力項目!$S$11,0,
  AND(U473=入力項目!$S$11),IFERROR(VLOOKUP(入力項目!$S$12,子育て関連マスタ!$I$4:$M$5,2,FALSE),0),
  AND(U473=4),IFERROR(VLOOKUP(入力項目!$S$13,子育て関連マスタ!$I$9:$M$12,2,FALSE),0),
  AND(U473=7),IFERROR(VLOOKUP(入力項目!$S$14,子育て関連マスタ!$I$16:$M$17,2,FALSE),0),
  AND(U473=13),IFERROR(VLOOKUP(入力項目!$S$15,子育て関連マスタ!$I$21:$M$22,2,FALSE),0),
  AND(U473=16),IFERROR(VLOOKUP(入力項目!$S$16,子育て関連マスタ!$I$26:$M$28,2,FALSE),0),
  AND(U473=19,入力項目!$S$16&lt;&gt;"高専"),IFERROR(VLOOKUP(入力項目!$S$17,子育て関連マスタ!$I$32:$M$37,2,FALSE),0),
  AND(U473=21,入力項目!$S$16="高専"),IFERROR(VLOOKUP(入力項目!$S$17,子育て関連マスタ!$I$32:$M$37,2,FALSE),0),
  U473&gt;=22,0
  ),0),0
) +
IF(AND(U473&gt;=1,U473&lt;=15),IF($D473=入力項目!$S$8,入力項目!$S$3,0),0) +
IF(AND(U473&gt;=1,U473&lt;=15),IF($D473=5,入力項目!$S$4,0),0) +
IF(AND(U473&gt;=1,U473&lt;=15),IF($D473=12,入力項目!$S$5,0),0) +
IF(AND(入力項目!$S$7=$A473,入力項目!$S$8=$D473),子育て関連マスタ!$C$14,0) +
IFERROR(IF(AND(YEAR(EDATE(DATE(入力項目!$S$7,入力項目!$S$8,1),1))=$A473,MONTH(EDATE(DATE(入力項目!$S$7,入力項目!$S$8,1),1))=$D473),子育て関連マスタ!$C$15,0),0) +
IF(AND(OR(U473=3,U473=5,U473=7),$D473=11),子育て関連マスタ!$C$17,0) +
IF(AND(U473=20,$D473=1),子育て関連マスタ!$C$18,0) +
IF(AND(U473=20,$D473=1),
IFERROR(_xlfn.IFS(
入力項目!$S$10="男",子育て関連マスタ!$C$18,
入力項目!$S$10="女",子育て関連マスタ!$C$19
),0),0
) +
IF(AND(U473&gt;=入力項目!$S$18,U473&lt;=入力項目!$S$19),入力項目!$S$20,0) +
IF(AND(U473&gt;=入力項目!$S$21,U473&lt;=入力項目!$S$22),入力項目!$S$23,0) +
IF(AND(U473&gt;=入力項目!$S$24,U473&lt;=入力項目!$S$25),入力項目!$S$26,0)
)</f>
        <v>0</v>
      </c>
      <c r="AJ473" s="10">
        <f ca="1">-VLOOKUP($D473,月別収支!$A$2:$H$13,7,FALSE)</f>
        <v>-20000</v>
      </c>
    </row>
    <row r="474" spans="1:36" x14ac:dyDescent="0.4">
      <c r="A474">
        <f t="shared" ca="1" si="122"/>
        <v>2063</v>
      </c>
      <c r="B474">
        <f t="shared" ca="1" si="129"/>
        <v>2063</v>
      </c>
      <c r="C474">
        <f t="shared" ca="1" si="130"/>
        <v>39</v>
      </c>
      <c r="D474">
        <f t="shared" ca="1" si="123"/>
        <v>12</v>
      </c>
      <c r="E474" t="str">
        <f t="shared" ca="1" si="124"/>
        <v>2063年12月</v>
      </c>
      <c r="F474">
        <f ca="1">IF(OR(入力項目!$N$5&lt;$A474,AND(入力項目!$N$5=$A474,入力項目!$N$6&lt;$D474)),IF(F473=0,1,IF(G474=12,F473+1,F473)),0)</f>
        <v>39</v>
      </c>
      <c r="G474">
        <f ca="1">IF(OR(入力項目!$N$5&lt;$A474,AND(入力項目!$N$5=$A474,入力項目!$N$6&lt;$D474)),IF(G473=12,1,G473+1),0)</f>
        <v>2</v>
      </c>
      <c r="H474" t="str">
        <f t="shared" ca="1" si="125"/>
        <v>39_2</v>
      </c>
      <c r="I474">
        <f ca="1">IF(
  IFERROR(AND($C474&gt;0,MOD($C474,入力項目!$N$22)=0,$D474=入力項目!$N$23), FALSE),
  1,
  IF(
    AND(I473&gt;0,J473=12),
    IF(I473=入力項目!$N$28, 0, I473+1),
    I473
  )
)</f>
        <v>0</v>
      </c>
      <c r="J474">
        <f ca="1">IF($D474=入力項目!$N$23,1,IFERROR(J473+1,1))</f>
        <v>7</v>
      </c>
      <c r="K474" t="str">
        <f t="shared" ca="1" si="126"/>
        <v>0_7</v>
      </c>
      <c r="L474">
        <f ca="1">L473+IF(入力項目!$D$4=$D474,1,0)</f>
        <v>68</v>
      </c>
      <c r="M474" t="str">
        <f t="shared" ca="1" si="127"/>
        <v>68歳</v>
      </c>
      <c r="N474">
        <f t="shared" ca="1" si="131"/>
        <v>68</v>
      </c>
      <c r="O474" t="str">
        <f t="shared" ca="1" si="128"/>
        <v>68歳</v>
      </c>
      <c r="P474">
        <f t="shared" ca="1" si="132"/>
        <v>43</v>
      </c>
      <c r="Q474">
        <f t="shared" ca="1" si="133"/>
        <v>41</v>
      </c>
      <c r="R474">
        <f t="shared" ca="1" si="134"/>
        <v>2064</v>
      </c>
      <c r="S474">
        <f t="shared" ca="1" si="135"/>
        <v>2064</v>
      </c>
      <c r="T474">
        <f t="shared" ca="1" si="136"/>
        <v>2064</v>
      </c>
      <c r="U474">
        <f t="shared" ca="1" si="137"/>
        <v>2064</v>
      </c>
      <c r="V474" s="10">
        <f t="shared" ca="1" si="138"/>
        <v>60571425</v>
      </c>
      <c r="W474" s="10">
        <f ca="1">IF($L474&lt;その他マスタ!$B$1,VLOOKUP($D474,月別収支!$A$2:$H$13,2,FALSE),その他マスタ!$B$3)+IF(AND($L474=その他マスタ!$B$1,入力項目!$I$9="あり",$D474=入力項目!$D$4),その他マスタ!$B$2,0)</f>
        <v>150000</v>
      </c>
      <c r="X474" s="10">
        <f ca="1">-IF(入力項目!$K$5=TRUE,
IF($F474+$G474&lt;3,VLOOKUP($D474,月別収支!$A$2:$H$13,8,FALSE),0)+IFERROR(VLOOKUP($H474,住宅ローン計算!C:P,13,FALSE),0)+IF($F474&gt;1,IF(OR($G474=3,$G474=6,$G474=9,$G474=12),ROUNDUP(入力項目!$N$18/4,0),0),0),
VLOOKUP($D474,月別収支!$A$2:$H$13,8,FALSE))</f>
        <v>0</v>
      </c>
      <c r="Y474" s="10">
        <f ca="1">-VLOOKUP($D474,月別収支!$A$2:$H$13,3,FALSE)</f>
        <v>-75000</v>
      </c>
      <c r="Z474" s="10">
        <f ca="1">-VLOOKUP($D474,月別収支!$A$2:$H$13,4,FALSE)</f>
        <v>-27000</v>
      </c>
      <c r="AA474" s="10">
        <f ca="1">-VLOOKUP($D474,月別収支!$A$2:$H$13,6,FALSE)</f>
        <v>-10000</v>
      </c>
      <c r="AB474" s="10">
        <f ca="1">-(
VLOOKUP($D474,月別収支!$A$2:$H$13,5,FALSE)+IF(AND(入力項目!$I$27&lt;=$A474,ISEVEN($A474-入力項目!$I$27),入力項目!$I$28=$D474),入力項目!$I$26,0)
+IF(入力項目!$K$26=TRUE,
IFERROR(VLOOKUP($K474,マイカーローン計算!C:P,13,FALSE),0),
IFERROR(
  IF(AND($C474&gt;0,MOD($C474,入力項目!$N$22)=0,$D474=入力項目!$N$23),入力項目!$N$24,0),
 0
)
)
)</f>
        <v>-20000</v>
      </c>
      <c r="AC474" s="10">
        <f ca="1">-IF($A474&lt;入力項目!$N$33,入力項目!$N$35,IF(AND($A474=入力項目!$N$33,$D474&lt;=入力項目!$N$34),入力項目!$N$35,0))</f>
        <v>0</v>
      </c>
      <c r="AD474">
        <f ca="1">-(
_xlfn.IFS(
P474&lt;=入力項目!$S$11,0,
AND(P474&gt;=入力項目!$S$11+1,P474&lt;=3),IFERROR(VLOOKUP(入力項目!$S$12,子育て関連マスタ!$I$4:$M$5,4,FALSE),0),
AND(P474&gt;=4,P474&lt;=6),IFERROR(VLOOKUP(入力項目!$S$13,子育て関連マスタ!$I$9:$M$12,4,FALSE),0),
AND(P474&gt;=7,P474&lt;=12),IFERROR(VLOOKUP(入力項目!$S$14,子育て関連マスタ!$I$16:$M$17,4,FALSE),0),
AND(P474&gt;=13,P474&lt;=15),IFERROR(VLOOKUP(入力項目!$S$15,子育て関連マスタ!$I$21:$M$22,4,FALSE),0),
AND(P474&gt;=16,P474&lt;=18),IFERROR(VLOOKUP(入力項目!$S$16,子育て関連マスタ!$I$26:$M$28,4,FALSE),0),
AND(P474&gt;=19,P474&lt;=20,入力項目!$S$16="高専"),IFERROR(VLOOKUP(入力項目!$S$16,子育て関連マスタ!$I$26:$M$28,4,FALSE),0),
AND(P474&gt;=19,P474&lt;=20,入力項目!$S$16&lt;&gt;"高専"),IFERROR(VLOOKUP(入力項目!$S$17,子育て関連マスタ!$I$32:$M$37,4,FALSE),0),
AND(P474&gt;=21,P474&lt;=22,入力項目!$S$16="高専"),IFERROR(VLOOKUP(入力項目!$S$17,子育て関連マスタ!$I$32:$M$34,4,FALSE),0),
AND(P474&gt;=21,P474&lt;=22,入力項目!$S$16&lt;&gt;"高専"),IFERROR(VLOOKUP(入力項目!$S$17,子育て関連マスタ!$I$32:$M$34,4,FALSE),0),
P474&gt;=23,0
) +
IF($D474=4,
  IFERROR(_xlfn.IFS(
  P474&lt;=入力項目!$S$11,0,
  AND(P474=入力項目!$S$11),IFERROR(VLOOKUP(入力項目!$S$12,子育て関連マスタ!$I$4:$M$5,2,FALSE),0),
  AND(P474=4),IFERROR(VLOOKUP(入力項目!$S$13,子育て関連マスタ!$I$9:$M$12,2,FALSE),0),
  AND(P474=7),IFERROR(VLOOKUP(入力項目!$S$14,子育て関連マスタ!$I$16:$M$17,2,FALSE),0),
  AND(P474=13),IFERROR(VLOOKUP(入力項目!$S$15,子育て関連マスタ!$I$21:$M$22,2,FALSE),0),
  AND(P474=16),IFERROR(VLOOKUP(入力項目!$S$16,子育て関連マスタ!$I$26:$M$28,2,FALSE),0),
  AND(P474=19,入力項目!$S$16&lt;&gt;"高専"),IFERROR(VLOOKUP(入力項目!$S$17,子育て関連マスタ!$I$32:$M$37,2,FALSE),0),
  AND(P474=21,入力項目!$S$16="高専"),IFERROR(VLOOKUP(入力項目!$S$17,子育て関連マスタ!$I$32:$M$37,2,FALSE),0),
  P474&gt;=22,0
  ),0),0
) +
IF(AND(P474&gt;=1,P474&lt;=15),IF($D474=入力項目!$S$8,入力項目!$S$3,0),0) +
IF(AND(P474&gt;=1,P474&lt;=15),IF($D474=5,入力項目!$S$4,0),0) +
IF(AND(P474&gt;=1,P474&lt;=15),IF($D474=12,入力項目!$S$5,0),0) +
IF(AND(入力項目!$S$7=$A474,入力項目!$S$8=$D474),子育て関連マスタ!$C$14,0) +
IFERROR(IF(AND(YEAR(EDATE(DATE(入力項目!$S$7,入力項目!$S$8,1),1))=$A474,MONTH(EDATE(DATE(入力項目!$S$7,入力項目!$S$8,1),1))=$D474),子育て関連マスタ!$C$15,0),0) +
IF(AND(OR(P474=3,P474=5,P474=7),$D474=11),子育て関連マスタ!$C$17,0) +
IF(AND(P474=20,$D474=1),子育て関連マスタ!$C$18,0) +
IF(AND(P474=20,$D474=1),
IFERROR(_xlfn.IFS(
入力項目!$S$10="男",子育て関連マスタ!$C$18,
入力項目!$S$10="女",子育て関連マスタ!$C$19
),0),0
) +
IF(AND(P474&gt;=入力項目!$S$18,P474&lt;=入力項目!$S$19),入力項目!$S$20,0) +
IF(AND(P474&gt;=入力項目!$S$21,P474&lt;=入力項目!$S$22),入力項目!$S$23,0) +
IF(AND(P474&gt;=入力項目!$S$24,P474&lt;=入力項目!$S$25),入力項目!$S$26,0)
)</f>
        <v>0</v>
      </c>
      <c r="AE474">
        <f ca="1">-(
_xlfn.IFS(
Q474&lt;=入力項目!$S$11,0,
AND(Q474&gt;=入力項目!$S$11+1,Q474&lt;=3),IFERROR(VLOOKUP(入力項目!$S$12,子育て関連マスタ!$I$4:$M$5,4,FALSE),0),
AND(Q474&gt;=4,Q474&lt;=6),IFERROR(VLOOKUP(入力項目!$S$13,子育て関連マスタ!$I$9:$M$12,4,FALSE),0),
AND(Q474&gt;=7,Q474&lt;=12),IFERROR(VLOOKUP(入力項目!$S$14,子育て関連マスタ!$I$16:$M$17,4,FALSE),0),
AND(Q474&gt;=13,Q474&lt;=15),IFERROR(VLOOKUP(入力項目!$S$15,子育て関連マスタ!$I$21:$M$22,4,FALSE),0),
AND(Q474&gt;=16,Q474&lt;=18),IFERROR(VLOOKUP(入力項目!$S$16,子育て関連マスタ!$I$26:$M$28,4,FALSE),0),
AND(Q474&gt;=19,Q474&lt;=20,入力項目!$S$16="高専"),IFERROR(VLOOKUP(入力項目!$S$16,子育て関連マスタ!$I$26:$M$28,4,FALSE),0),
AND(Q474&gt;=19,Q474&lt;=20,入力項目!$S$16&lt;&gt;"高専"),IFERROR(VLOOKUP(入力項目!$S$17,子育て関連マスタ!$I$32:$M$37,4,FALSE),0),
AND(Q474&gt;=21,Q474&lt;=22,入力項目!$S$16="高専"),IFERROR(VLOOKUP(入力項目!$S$17,子育て関連マスタ!$I$32:$M$34,4,FALSE),0),
AND(Q474&gt;=21,Q474&lt;=22,入力項目!$S$16&lt;&gt;"高専"),IFERROR(VLOOKUP(入力項目!$S$17,子育て関連マスタ!$I$32:$M$34,4,FALSE),0),
Q474&gt;=23,0
) +
IF($D474=4,
  IFERROR(_xlfn.IFS(
  Q474&lt;=入力項目!$S$11,0,
  AND(Q474=入力項目!$S$11),IFERROR(VLOOKUP(入力項目!$S$12,子育て関連マスタ!$I$4:$M$5,2,FALSE),0),
  AND(Q474=4),IFERROR(VLOOKUP(入力項目!$S$13,子育て関連マスタ!$I$9:$M$12,2,FALSE),0),
  AND(Q474=7),IFERROR(VLOOKUP(入力項目!$S$14,子育て関連マスタ!$I$16:$M$17,2,FALSE),0),
  AND(Q474=13),IFERROR(VLOOKUP(入力項目!$S$15,子育て関連マスタ!$I$21:$M$22,2,FALSE),0),
  AND(Q474=16),IFERROR(VLOOKUP(入力項目!$S$16,子育て関連マスタ!$I$26:$M$28,2,FALSE),0),
  AND(Q474=19,入力項目!$S$16&lt;&gt;"高専"),IFERROR(VLOOKUP(入力項目!$S$17,子育て関連マスタ!$I$32:$M$37,2,FALSE),0),
  AND(Q474=21,入力項目!$S$16="高専"),IFERROR(VLOOKUP(入力項目!$S$17,子育て関連マスタ!$I$32:$M$37,2,FALSE),0),
  Q474&gt;=22,0
  ),0),0
) +
IF(AND(Q474&gt;=1,Q474&lt;=15),IF($D474=入力項目!$S$8,入力項目!$S$3,0),0) +
IF(AND(Q474&gt;=1,Q474&lt;=15),IF($D474=5,入力項目!$S$4,0),0) +
IF(AND(Q474&gt;=1,Q474&lt;=15),IF($D474=12,入力項目!$S$5,0),0) +
IF(AND(入力項目!$S$7=$A474,入力項目!$S$8=$D474),子育て関連マスタ!$C$14,0) +
IFERROR(IF(AND(YEAR(EDATE(DATE(入力項目!$S$7,入力項目!$S$8,1),1))=$A474,MONTH(EDATE(DATE(入力項目!$S$7,入力項目!$S$8,1),1))=$D474),子育て関連マスタ!$C$15,0),0) +
IF(AND(OR(Q474=3,Q474=5,Q474=7),$D474=11),子育て関連マスタ!$C$17,0) +
IF(AND(Q474=20,$D474=1),子育て関連マスタ!$C$18,0) +
IF(AND(Q474=20,$D474=1),
IFERROR(_xlfn.IFS(
入力項目!$S$10="男",子育て関連マスタ!$C$18,
入力項目!$S$10="女",子育て関連マスタ!$C$19
),0),0
) +
IF(AND(Q474&gt;=入力項目!$S$18,Q474&lt;=入力項目!$S$19),入力項目!$S$20,0) +
IF(AND(Q474&gt;=入力項目!$S$21,Q474&lt;=入力項目!$S$22),入力項目!$S$23,0) +
IF(AND(Q474&gt;=入力項目!$S$24,Q474&lt;=入力項目!$S$25),入力項目!$S$26,0)
)</f>
        <v>0</v>
      </c>
      <c r="AF474">
        <f ca="1">-(
_xlfn.IFS(
R474&lt;=入力項目!$S$11,0,
AND(R474&gt;=入力項目!$S$11+1,R474&lt;=3),IFERROR(VLOOKUP(入力項目!$S$12,子育て関連マスタ!$I$4:$M$5,4,FALSE),0),
AND(R474&gt;=4,R474&lt;=6),IFERROR(VLOOKUP(入力項目!$S$13,子育て関連マスタ!$I$9:$M$12,4,FALSE),0),
AND(R474&gt;=7,R474&lt;=12),IFERROR(VLOOKUP(入力項目!$S$14,子育て関連マスタ!$I$16:$M$17,4,FALSE),0),
AND(R474&gt;=13,R474&lt;=15),IFERROR(VLOOKUP(入力項目!$S$15,子育て関連マスタ!$I$21:$M$22,4,FALSE),0),
AND(R474&gt;=16,R474&lt;=18),IFERROR(VLOOKUP(入力項目!$S$16,子育て関連マスタ!$I$26:$M$28,4,FALSE),0),
AND(R474&gt;=19,R474&lt;=20,入力項目!$S$16="高専"),IFERROR(VLOOKUP(入力項目!$S$16,子育て関連マスタ!$I$26:$M$28,4,FALSE),0),
AND(R474&gt;=19,R474&lt;=20,入力項目!$S$16&lt;&gt;"高専"),IFERROR(VLOOKUP(入力項目!$S$17,子育て関連マスタ!$I$32:$M$37,4,FALSE),0),
AND(R474&gt;=21,R474&lt;=22,入力項目!$S$16="高専"),IFERROR(VLOOKUP(入力項目!$S$17,子育て関連マスタ!$I$32:$M$34,4,FALSE),0),
AND(R474&gt;=21,R474&lt;=22,入力項目!$S$16&lt;&gt;"高専"),IFERROR(VLOOKUP(入力項目!$S$17,子育て関連マスタ!$I$32:$M$34,4,FALSE),0),
R474&gt;=23,0
) +
IF($D474=4,
  IFERROR(_xlfn.IFS(
  R474&lt;=入力項目!$S$11,0,
  AND(R474=入力項目!$S$11),IFERROR(VLOOKUP(入力項目!$S$12,子育て関連マスタ!$I$4:$M$5,2,FALSE),0),
  AND(R474=4),IFERROR(VLOOKUP(入力項目!$S$13,子育て関連マスタ!$I$9:$M$12,2,FALSE),0),
  AND(R474=7),IFERROR(VLOOKUP(入力項目!$S$14,子育て関連マスタ!$I$16:$M$17,2,FALSE),0),
  AND(R474=13),IFERROR(VLOOKUP(入力項目!$S$15,子育て関連マスタ!$I$21:$M$22,2,FALSE),0),
  AND(R474=16),IFERROR(VLOOKUP(入力項目!$S$16,子育て関連マスタ!$I$26:$M$28,2,FALSE),0),
  AND(R474=19,入力項目!$S$16&lt;&gt;"高専"),IFERROR(VLOOKUP(入力項目!$S$17,子育て関連マスタ!$I$32:$M$37,2,FALSE),0),
  AND(R474=21,入力項目!$S$16="高専"),IFERROR(VLOOKUP(入力項目!$S$17,子育て関連マスタ!$I$32:$M$37,2,FALSE),0),
  R474&gt;=22,0
  ),0),0
) +
IF(AND(R474&gt;=1,R474&lt;=15),IF($D474=入力項目!$S$8,入力項目!$S$3,0),0) +
IF(AND(R474&gt;=1,R474&lt;=15),IF($D474=5,入力項目!$S$4,0),0) +
IF(AND(R474&gt;=1,R474&lt;=15),IF($D474=12,入力項目!$S$5,0),0) +
IF(AND(入力項目!$S$7=$A474,入力項目!$S$8=$D474),子育て関連マスタ!$C$14,0) +
IFERROR(IF(AND(YEAR(EDATE(DATE(入力項目!$S$7,入力項目!$S$8,1),1))=$A474,MONTH(EDATE(DATE(入力項目!$S$7,入力項目!$S$8,1),1))=$D474),子育て関連マスタ!$C$15,0),0) +
IF(AND(OR(R474=3,R474=5,R474=7),$D474=11),子育て関連マスタ!$C$17,0) +
IF(AND(R474=20,$D474=1),子育て関連マスタ!$C$18,0) +
IF(AND(R474=20,$D474=1),
IFERROR(_xlfn.IFS(
入力項目!$S$10="男",子育て関連マスタ!$C$18,
入力項目!$S$10="女",子育て関連マスタ!$C$19
),0),0
) +
IF(AND(R474&gt;=入力項目!$S$18,R474&lt;=入力項目!$S$19),入力項目!$S$20,0) +
IF(AND(R474&gt;=入力項目!$S$21,R474&lt;=入力項目!$S$22),入力項目!$S$23,0) +
IF(AND(R474&gt;=入力項目!$S$24,R474&lt;=入力項目!$S$25),入力項目!$S$26,0)
)</f>
        <v>0</v>
      </c>
      <c r="AG474">
        <f ca="1">-(
_xlfn.IFS(
S474&lt;=入力項目!$S$11,0,
AND(S474&gt;=入力項目!$S$11+1,S474&lt;=3),IFERROR(VLOOKUP(入力項目!$S$12,子育て関連マスタ!$I$4:$M$5,4,FALSE),0),
AND(S474&gt;=4,S474&lt;=6),IFERROR(VLOOKUP(入力項目!$S$13,子育て関連マスタ!$I$9:$M$12,4,FALSE),0),
AND(S474&gt;=7,S474&lt;=12),IFERROR(VLOOKUP(入力項目!$S$14,子育て関連マスタ!$I$16:$M$17,4,FALSE),0),
AND(S474&gt;=13,S474&lt;=15),IFERROR(VLOOKUP(入力項目!$S$15,子育て関連マスタ!$I$21:$M$22,4,FALSE),0),
AND(S474&gt;=16,S474&lt;=18),IFERROR(VLOOKUP(入力項目!$S$16,子育て関連マスタ!$I$26:$M$28,4,FALSE),0),
AND(S474&gt;=19,S474&lt;=20,入力項目!$S$16="高専"),IFERROR(VLOOKUP(入力項目!$S$16,子育て関連マスタ!$I$26:$M$28,4,FALSE),0),
AND(S474&gt;=19,S474&lt;=20,入力項目!$S$16&lt;&gt;"高専"),IFERROR(VLOOKUP(入力項目!$S$17,子育て関連マスタ!$I$32:$M$37,4,FALSE),0),
AND(S474&gt;=21,S474&lt;=22,入力項目!$S$16="高専"),IFERROR(VLOOKUP(入力項目!$S$17,子育て関連マスタ!$I$32:$M$34,4,FALSE),0),
AND(S474&gt;=21,S474&lt;=22,入力項目!$S$16&lt;&gt;"高専"),IFERROR(VLOOKUP(入力項目!$S$17,子育て関連マスタ!$I$32:$M$34,4,FALSE),0),
S474&gt;=23,0
) +
IF($D474=4,
  IFERROR(_xlfn.IFS(
  S474&lt;=入力項目!$S$11,0,
  AND(S474=入力項目!$S$11),IFERROR(VLOOKUP(入力項目!$S$12,子育て関連マスタ!$I$4:$M$5,2,FALSE),0),
  AND(S474=4),IFERROR(VLOOKUP(入力項目!$S$13,子育て関連マスタ!$I$9:$M$12,2,FALSE),0),
  AND(S474=7),IFERROR(VLOOKUP(入力項目!$S$14,子育て関連マスタ!$I$16:$M$17,2,FALSE),0),
  AND(S474=13),IFERROR(VLOOKUP(入力項目!$S$15,子育て関連マスタ!$I$21:$M$22,2,FALSE),0),
  AND(S474=16),IFERROR(VLOOKUP(入力項目!$S$16,子育て関連マスタ!$I$26:$M$28,2,FALSE),0),
  AND(S474=19,入力項目!$S$16&lt;&gt;"高専"),IFERROR(VLOOKUP(入力項目!$S$17,子育て関連マスタ!$I$32:$M$37,2,FALSE),0),
  AND(S474=21,入力項目!$S$16="高専"),IFERROR(VLOOKUP(入力項目!$S$17,子育て関連マスタ!$I$32:$M$37,2,FALSE),0),
  S474&gt;=22,0
  ),0),0
) +
IF(AND(S474&gt;=1,S474&lt;=15),IF($D474=入力項目!$S$8,入力項目!$S$3,0),0) +
IF(AND(S474&gt;=1,S474&lt;=15),IF($D474=5,入力項目!$S$4,0),0) +
IF(AND(S474&gt;=1,S474&lt;=15),IF($D474=12,入力項目!$S$5,0),0) +
IF(AND(入力項目!$S$7=$A474,入力項目!$S$8=$D474),子育て関連マスタ!$C$14,0) +
IFERROR(IF(AND(YEAR(EDATE(DATE(入力項目!$S$7,入力項目!$S$8,1),1))=$A474,MONTH(EDATE(DATE(入力項目!$S$7,入力項目!$S$8,1),1))=$D474),子育て関連マスタ!$C$15,0),0) +
IF(AND(OR(S474=3,S474=5,S474=7),$D474=11),子育て関連マスタ!$C$17,0) +
IF(AND(S474=20,$D474=1),子育て関連マスタ!$C$18,0) +
IF(AND(S474=20,$D474=1),
IFERROR(_xlfn.IFS(
入力項目!$S$10="男",子育て関連マスタ!$C$18,
入力項目!$S$10="女",子育て関連マスタ!$C$19
),0),0
) +
IF(AND(S474&gt;=入力項目!$S$18,S474&lt;=入力項目!$S$19),入力項目!$S$20,0) +
IF(AND(S474&gt;=入力項目!$S$21,S474&lt;=入力項目!$S$22),入力項目!$S$23,0) +
IF(AND(S474&gt;=入力項目!$S$24,S474&lt;=入力項目!$S$25),入力項目!$S$26,0)
)</f>
        <v>0</v>
      </c>
      <c r="AH474">
        <f ca="1">-(
_xlfn.IFS(
T474&lt;=入力項目!$S$11,0,
AND(T474&gt;=入力項目!$S$11+1,T474&lt;=3),IFERROR(VLOOKUP(入力項目!$S$12,子育て関連マスタ!$I$4:$M$5,4,FALSE),0),
AND(T474&gt;=4,T474&lt;=6),IFERROR(VLOOKUP(入力項目!$S$13,子育て関連マスタ!$I$9:$M$12,4,FALSE),0),
AND(T474&gt;=7,T474&lt;=12),IFERROR(VLOOKUP(入力項目!$S$14,子育て関連マスタ!$I$16:$M$17,4,FALSE),0),
AND(T474&gt;=13,T474&lt;=15),IFERROR(VLOOKUP(入力項目!$S$15,子育て関連マスタ!$I$21:$M$22,4,FALSE),0),
AND(T474&gt;=16,T474&lt;=18),IFERROR(VLOOKUP(入力項目!$S$16,子育て関連マスタ!$I$26:$M$28,4,FALSE),0),
AND(T474&gt;=19,T474&lt;=20,入力項目!$S$16="高専"),IFERROR(VLOOKUP(入力項目!$S$16,子育て関連マスタ!$I$26:$M$28,4,FALSE),0),
AND(T474&gt;=19,T474&lt;=20,入力項目!$S$16&lt;&gt;"高専"),IFERROR(VLOOKUP(入力項目!$S$17,子育て関連マスタ!$I$32:$M$37,4,FALSE),0),
AND(T474&gt;=21,T474&lt;=22,入力項目!$S$16="高専"),IFERROR(VLOOKUP(入力項目!$S$17,子育て関連マスタ!$I$32:$M$34,4,FALSE),0),
AND(T474&gt;=21,T474&lt;=22,入力項目!$S$16&lt;&gt;"高専"),IFERROR(VLOOKUP(入力項目!$S$17,子育て関連マスタ!$I$32:$M$34,4,FALSE),0),
T474&gt;=23,0
) +
IF($D474=4,
  IFERROR(_xlfn.IFS(
  T474&lt;=入力項目!$S$11,0,
  AND(T474=入力項目!$S$11),IFERROR(VLOOKUP(入力項目!$S$12,子育て関連マスタ!$I$4:$M$5,2,FALSE),0),
  AND(T474=4),IFERROR(VLOOKUP(入力項目!$S$13,子育て関連マスタ!$I$9:$M$12,2,FALSE),0),
  AND(T474=7),IFERROR(VLOOKUP(入力項目!$S$14,子育て関連マスタ!$I$16:$M$17,2,FALSE),0),
  AND(T474=13),IFERROR(VLOOKUP(入力項目!$S$15,子育て関連マスタ!$I$21:$M$22,2,FALSE),0),
  AND(T474=16),IFERROR(VLOOKUP(入力項目!$S$16,子育て関連マスタ!$I$26:$M$28,2,FALSE),0),
  AND(T474=19,入力項目!$S$16&lt;&gt;"高専"),IFERROR(VLOOKUP(入力項目!$S$17,子育て関連マスタ!$I$32:$M$37,2,FALSE),0),
  AND(T474=21,入力項目!$S$16="高専"),IFERROR(VLOOKUP(入力項目!$S$17,子育て関連マスタ!$I$32:$M$37,2,FALSE),0),
  T474&gt;=22,0
  ),0),0
) +
IF(AND(T474&gt;=1,T474&lt;=15),IF($D474=入力項目!$S$8,入力項目!$S$3,0),0) +
IF(AND(T474&gt;=1,T474&lt;=15),IF($D474=5,入力項目!$S$4,0),0) +
IF(AND(T474&gt;=1,T474&lt;=15),IF($D474=12,入力項目!$S$5,0),0) +
IF(AND(入力項目!$S$7=$A474,入力項目!$S$8=$D474),子育て関連マスタ!$C$14,0) +
IFERROR(IF(AND(YEAR(EDATE(DATE(入力項目!$S$7,入力項目!$S$8,1),1))=$A474,MONTH(EDATE(DATE(入力項目!$S$7,入力項目!$S$8,1),1))=$D474),子育て関連マスタ!$C$15,0),0) +
IF(AND(OR(T474=3,T474=5,T474=7),$D474=11),子育て関連マスタ!$C$17,0) +
IF(AND(T474=20,$D474=1),子育て関連マスタ!$C$18,0) +
IF(AND(T474=20,$D474=1),
IFERROR(_xlfn.IFS(
入力項目!$S$10="男",子育て関連マスタ!$C$18,
入力項目!$S$10="女",子育て関連マスタ!$C$19
),0),0
) +
IF(AND(T474&gt;=入力項目!$S$18,T474&lt;=入力項目!$S$19),入力項目!$S$20,0) +
IF(AND(T474&gt;=入力項目!$S$21,T474&lt;=入力項目!$S$22),入力項目!$S$23,0) +
IF(AND(T474&gt;=入力項目!$S$24,T474&lt;=入力項目!$S$25),入力項目!$S$26,0)
)</f>
        <v>0</v>
      </c>
      <c r="AI474">
        <f ca="1">-(
_xlfn.IFS(
U474&lt;=入力項目!$S$11,0,
AND(U474&gt;=入力項目!$S$11+1,U474&lt;=3),IFERROR(VLOOKUP(入力項目!$S$12,子育て関連マスタ!$I$4:$M$5,4,FALSE),0),
AND(U474&gt;=4,U474&lt;=6),IFERROR(VLOOKUP(入力項目!$S$13,子育て関連マスタ!$I$9:$M$12,4,FALSE),0),
AND(U474&gt;=7,U474&lt;=12),IFERROR(VLOOKUP(入力項目!$S$14,子育て関連マスタ!$I$16:$M$17,4,FALSE),0),
AND(U474&gt;=13,U474&lt;=15),IFERROR(VLOOKUP(入力項目!$S$15,子育て関連マスタ!$I$21:$M$22,4,FALSE),0),
AND(U474&gt;=16,U474&lt;=18),IFERROR(VLOOKUP(入力項目!$S$16,子育て関連マスタ!$I$26:$M$28,4,FALSE),0),
AND(U474&gt;=19,U474&lt;=20,入力項目!$S$16="高専"),IFERROR(VLOOKUP(入力項目!$S$16,子育て関連マスタ!$I$26:$M$28,4,FALSE),0),
AND(U474&gt;=19,U474&lt;=20,入力項目!$S$16&lt;&gt;"高専"),IFERROR(VLOOKUP(入力項目!$S$17,子育て関連マスタ!$I$32:$M$37,4,FALSE),0),
AND(U474&gt;=21,U474&lt;=22,入力項目!$S$16="高専"),IFERROR(VLOOKUP(入力項目!$S$17,子育て関連マスタ!$I$32:$M$34,4,FALSE),0),
AND(U474&gt;=21,U474&lt;=22,入力項目!$S$16&lt;&gt;"高専"),IFERROR(VLOOKUP(入力項目!$S$17,子育て関連マスタ!$I$32:$M$34,4,FALSE),0),
U474&gt;=23,0
) +
IF($D474=4,
  IFERROR(_xlfn.IFS(
  U474&lt;=入力項目!$S$11,0,
  AND(U474=入力項目!$S$11),IFERROR(VLOOKUP(入力項目!$S$12,子育て関連マスタ!$I$4:$M$5,2,FALSE),0),
  AND(U474=4),IFERROR(VLOOKUP(入力項目!$S$13,子育て関連マスタ!$I$9:$M$12,2,FALSE),0),
  AND(U474=7),IFERROR(VLOOKUP(入力項目!$S$14,子育て関連マスタ!$I$16:$M$17,2,FALSE),0),
  AND(U474=13),IFERROR(VLOOKUP(入力項目!$S$15,子育て関連マスタ!$I$21:$M$22,2,FALSE),0),
  AND(U474=16),IFERROR(VLOOKUP(入力項目!$S$16,子育て関連マスタ!$I$26:$M$28,2,FALSE),0),
  AND(U474=19,入力項目!$S$16&lt;&gt;"高専"),IFERROR(VLOOKUP(入力項目!$S$17,子育て関連マスタ!$I$32:$M$37,2,FALSE),0),
  AND(U474=21,入力項目!$S$16="高専"),IFERROR(VLOOKUP(入力項目!$S$17,子育て関連マスタ!$I$32:$M$37,2,FALSE),0),
  U474&gt;=22,0
  ),0),0
) +
IF(AND(U474&gt;=1,U474&lt;=15),IF($D474=入力項目!$S$8,入力項目!$S$3,0),0) +
IF(AND(U474&gt;=1,U474&lt;=15),IF($D474=5,入力項目!$S$4,0),0) +
IF(AND(U474&gt;=1,U474&lt;=15),IF($D474=12,入力項目!$S$5,0),0) +
IF(AND(入力項目!$S$7=$A474,入力項目!$S$8=$D474),子育て関連マスタ!$C$14,0) +
IFERROR(IF(AND(YEAR(EDATE(DATE(入力項目!$S$7,入力項目!$S$8,1),1))=$A474,MONTH(EDATE(DATE(入力項目!$S$7,入力項目!$S$8,1),1))=$D474),子育て関連マスタ!$C$15,0),0) +
IF(AND(OR(U474=3,U474=5,U474=7),$D474=11),子育て関連マスタ!$C$17,0) +
IF(AND(U474=20,$D474=1),子育て関連マスタ!$C$18,0) +
IF(AND(U474=20,$D474=1),
IFERROR(_xlfn.IFS(
入力項目!$S$10="男",子育て関連マスタ!$C$18,
入力項目!$S$10="女",子育て関連マスタ!$C$19
),0),0
) +
IF(AND(U474&gt;=入力項目!$S$18,U474&lt;=入力項目!$S$19),入力項目!$S$20,0) +
IF(AND(U474&gt;=入力項目!$S$21,U474&lt;=入力項目!$S$22),入力項目!$S$23,0) +
IF(AND(U474&gt;=入力項目!$S$24,U474&lt;=入力項目!$S$25),入力項目!$S$26,0)
)</f>
        <v>0</v>
      </c>
      <c r="AJ474" s="10">
        <f ca="1">-VLOOKUP($D474,月別収支!$A$2:$H$13,7,FALSE)</f>
        <v>-20000</v>
      </c>
    </row>
    <row r="475" spans="1:36" x14ac:dyDescent="0.4">
      <c r="A475">
        <f t="shared" ca="1" si="122"/>
        <v>2064</v>
      </c>
      <c r="B475">
        <f t="shared" ca="1" si="129"/>
        <v>2063</v>
      </c>
      <c r="C475">
        <f t="shared" ca="1" si="130"/>
        <v>40</v>
      </c>
      <c r="D475">
        <f t="shared" ca="1" si="123"/>
        <v>1</v>
      </c>
      <c r="E475" t="str">
        <f t="shared" ca="1" si="124"/>
        <v>2064年1月</v>
      </c>
      <c r="F475">
        <f ca="1">IF(OR(入力項目!$N$5&lt;$A475,AND(入力項目!$N$5=$A475,入力項目!$N$6&lt;$D475)),IF(F474=0,1,IF(G475=12,F474+1,F474)),0)</f>
        <v>39</v>
      </c>
      <c r="G475">
        <f ca="1">IF(OR(入力項目!$N$5&lt;$A475,AND(入力項目!$N$5=$A475,入力項目!$N$6&lt;$D475)),IF(G474=12,1,G474+1),0)</f>
        <v>3</v>
      </c>
      <c r="H475" t="str">
        <f t="shared" ca="1" si="125"/>
        <v>39_3</v>
      </c>
      <c r="I475">
        <f ca="1">IF(
  IFERROR(AND($C475&gt;0,MOD($C475,入力項目!$N$22)=0,$D475=入力項目!$N$23), FALSE),
  1,
  IF(
    AND(I474&gt;0,J474=12),
    IF(I474=入力項目!$N$28, 0, I474+1),
    I474
  )
)</f>
        <v>0</v>
      </c>
      <c r="J475">
        <f ca="1">IF($D475=入力項目!$N$23,1,IFERROR(J474+1,1))</f>
        <v>8</v>
      </c>
      <c r="K475" t="str">
        <f t="shared" ca="1" si="126"/>
        <v>0_8</v>
      </c>
      <c r="L475">
        <f ca="1">L474+IF(入力項目!$D$4=$D475,1,0)</f>
        <v>68</v>
      </c>
      <c r="M475" t="str">
        <f t="shared" ca="1" si="127"/>
        <v>68歳</v>
      </c>
      <c r="N475">
        <f t="shared" ca="1" si="131"/>
        <v>69</v>
      </c>
      <c r="O475" t="str">
        <f t="shared" ca="1" si="128"/>
        <v>69歳</v>
      </c>
      <c r="P475">
        <f t="shared" ca="1" si="132"/>
        <v>43</v>
      </c>
      <c r="Q475">
        <f t="shared" ca="1" si="133"/>
        <v>41</v>
      </c>
      <c r="R475">
        <f t="shared" ca="1" si="134"/>
        <v>2064</v>
      </c>
      <c r="S475">
        <f t="shared" ca="1" si="135"/>
        <v>2064</v>
      </c>
      <c r="T475">
        <f t="shared" ca="1" si="136"/>
        <v>2064</v>
      </c>
      <c r="U475">
        <f t="shared" ca="1" si="137"/>
        <v>2064</v>
      </c>
      <c r="V475" s="10">
        <f t="shared" ca="1" si="138"/>
        <v>60531925</v>
      </c>
      <c r="W475" s="10">
        <f ca="1">IF($L475&lt;その他マスタ!$B$1,VLOOKUP($D475,月別収支!$A$2:$H$13,2,FALSE),その他マスタ!$B$3)+IF(AND($L475=その他マスタ!$B$1,入力項目!$I$9="あり",$D475=入力項目!$D$4),その他マスタ!$B$2,0)</f>
        <v>150000</v>
      </c>
      <c r="X475" s="10">
        <f ca="1">-IF(入力項目!$K$5=TRUE,
IF($F475+$G475&lt;3,VLOOKUP($D475,月別収支!$A$2:$H$13,8,FALSE),0)+IFERROR(VLOOKUP($H475,住宅ローン計算!C:P,13,FALSE),0)+IF($F475&gt;1,IF(OR($G475=3,$G475=6,$G475=9,$G475=12),ROUNDUP(入力項目!$N$18/4,0),0),0),
VLOOKUP($D475,月別収支!$A$2:$H$13,8,FALSE))</f>
        <v>-37500</v>
      </c>
      <c r="Y475" s="10">
        <f ca="1">-VLOOKUP($D475,月別収支!$A$2:$H$13,3,FALSE)</f>
        <v>-75000</v>
      </c>
      <c r="Z475" s="10">
        <f ca="1">-VLOOKUP($D475,月別収支!$A$2:$H$13,4,FALSE)</f>
        <v>-27000</v>
      </c>
      <c r="AA475" s="10">
        <f ca="1">-VLOOKUP($D475,月別収支!$A$2:$H$13,6,FALSE)</f>
        <v>-10000</v>
      </c>
      <c r="AB475" s="10">
        <f ca="1">-(
VLOOKUP($D475,月別収支!$A$2:$H$13,5,FALSE)+IF(AND(入力項目!$I$27&lt;=$A475,ISEVEN($A475-入力項目!$I$27),入力項目!$I$28=$D475),入力項目!$I$26,0)
+IF(入力項目!$K$26=TRUE,
IFERROR(VLOOKUP($K475,マイカーローン計算!C:P,13,FALSE),0),
IFERROR(
  IF(AND($C475&gt;0,MOD($C475,入力項目!$N$22)=0,$D475=入力項目!$N$23),入力項目!$N$24,0),
 0
)
)
)</f>
        <v>-20000</v>
      </c>
      <c r="AC475" s="10">
        <f ca="1">-IF($A475&lt;入力項目!$N$33,入力項目!$N$35,IF(AND($A475=入力項目!$N$33,$D475&lt;=入力項目!$N$34),入力項目!$N$35,0))</f>
        <v>0</v>
      </c>
      <c r="AD475">
        <f ca="1">-(
_xlfn.IFS(
P475&lt;=入力項目!$S$11,0,
AND(P475&gt;=入力項目!$S$11+1,P475&lt;=3),IFERROR(VLOOKUP(入力項目!$S$12,子育て関連マスタ!$I$4:$M$5,4,FALSE),0),
AND(P475&gt;=4,P475&lt;=6),IFERROR(VLOOKUP(入力項目!$S$13,子育て関連マスタ!$I$9:$M$12,4,FALSE),0),
AND(P475&gt;=7,P475&lt;=12),IFERROR(VLOOKUP(入力項目!$S$14,子育て関連マスタ!$I$16:$M$17,4,FALSE),0),
AND(P475&gt;=13,P475&lt;=15),IFERROR(VLOOKUP(入力項目!$S$15,子育て関連マスタ!$I$21:$M$22,4,FALSE),0),
AND(P475&gt;=16,P475&lt;=18),IFERROR(VLOOKUP(入力項目!$S$16,子育て関連マスタ!$I$26:$M$28,4,FALSE),0),
AND(P475&gt;=19,P475&lt;=20,入力項目!$S$16="高専"),IFERROR(VLOOKUP(入力項目!$S$16,子育て関連マスタ!$I$26:$M$28,4,FALSE),0),
AND(P475&gt;=19,P475&lt;=20,入力項目!$S$16&lt;&gt;"高専"),IFERROR(VLOOKUP(入力項目!$S$17,子育て関連マスタ!$I$32:$M$37,4,FALSE),0),
AND(P475&gt;=21,P475&lt;=22,入力項目!$S$16="高専"),IFERROR(VLOOKUP(入力項目!$S$17,子育て関連マスタ!$I$32:$M$34,4,FALSE),0),
AND(P475&gt;=21,P475&lt;=22,入力項目!$S$16&lt;&gt;"高専"),IFERROR(VLOOKUP(入力項目!$S$17,子育て関連マスタ!$I$32:$M$34,4,FALSE),0),
P475&gt;=23,0
) +
IF($D475=4,
  IFERROR(_xlfn.IFS(
  P475&lt;=入力項目!$S$11,0,
  AND(P475=入力項目!$S$11),IFERROR(VLOOKUP(入力項目!$S$12,子育て関連マスタ!$I$4:$M$5,2,FALSE),0),
  AND(P475=4),IFERROR(VLOOKUP(入力項目!$S$13,子育て関連マスタ!$I$9:$M$12,2,FALSE),0),
  AND(P475=7),IFERROR(VLOOKUP(入力項目!$S$14,子育て関連マスタ!$I$16:$M$17,2,FALSE),0),
  AND(P475=13),IFERROR(VLOOKUP(入力項目!$S$15,子育て関連マスタ!$I$21:$M$22,2,FALSE),0),
  AND(P475=16),IFERROR(VLOOKUP(入力項目!$S$16,子育て関連マスタ!$I$26:$M$28,2,FALSE),0),
  AND(P475=19,入力項目!$S$16&lt;&gt;"高専"),IFERROR(VLOOKUP(入力項目!$S$17,子育て関連マスタ!$I$32:$M$37,2,FALSE),0),
  AND(P475=21,入力項目!$S$16="高専"),IFERROR(VLOOKUP(入力項目!$S$17,子育て関連マスタ!$I$32:$M$37,2,FALSE),0),
  P475&gt;=22,0
  ),0),0
) +
IF(AND(P475&gt;=1,P475&lt;=15),IF($D475=入力項目!$S$8,入力項目!$S$3,0),0) +
IF(AND(P475&gt;=1,P475&lt;=15),IF($D475=5,入力項目!$S$4,0),0) +
IF(AND(P475&gt;=1,P475&lt;=15),IF($D475=12,入力項目!$S$5,0),0) +
IF(AND(入力項目!$S$7=$A475,入力項目!$S$8=$D475),子育て関連マスタ!$C$14,0) +
IFERROR(IF(AND(YEAR(EDATE(DATE(入力項目!$S$7,入力項目!$S$8,1),1))=$A475,MONTH(EDATE(DATE(入力項目!$S$7,入力項目!$S$8,1),1))=$D475),子育て関連マスタ!$C$15,0),0) +
IF(AND(OR(P475=3,P475=5,P475=7),$D475=11),子育て関連マスタ!$C$17,0) +
IF(AND(P475=20,$D475=1),子育て関連マスタ!$C$18,0) +
IF(AND(P475=20,$D475=1),
IFERROR(_xlfn.IFS(
入力項目!$S$10="男",子育て関連マスタ!$C$18,
入力項目!$S$10="女",子育て関連マスタ!$C$19
),0),0
) +
IF(AND(P475&gt;=入力項目!$S$18,P475&lt;=入力項目!$S$19),入力項目!$S$20,0) +
IF(AND(P475&gt;=入力項目!$S$21,P475&lt;=入力項目!$S$22),入力項目!$S$23,0) +
IF(AND(P475&gt;=入力項目!$S$24,P475&lt;=入力項目!$S$25),入力項目!$S$26,0)
)</f>
        <v>0</v>
      </c>
      <c r="AE475">
        <f ca="1">-(
_xlfn.IFS(
Q475&lt;=入力項目!$S$11,0,
AND(Q475&gt;=入力項目!$S$11+1,Q475&lt;=3),IFERROR(VLOOKUP(入力項目!$S$12,子育て関連マスタ!$I$4:$M$5,4,FALSE),0),
AND(Q475&gt;=4,Q475&lt;=6),IFERROR(VLOOKUP(入力項目!$S$13,子育て関連マスタ!$I$9:$M$12,4,FALSE),0),
AND(Q475&gt;=7,Q475&lt;=12),IFERROR(VLOOKUP(入力項目!$S$14,子育て関連マスタ!$I$16:$M$17,4,FALSE),0),
AND(Q475&gt;=13,Q475&lt;=15),IFERROR(VLOOKUP(入力項目!$S$15,子育て関連マスタ!$I$21:$M$22,4,FALSE),0),
AND(Q475&gt;=16,Q475&lt;=18),IFERROR(VLOOKUP(入力項目!$S$16,子育て関連マスタ!$I$26:$M$28,4,FALSE),0),
AND(Q475&gt;=19,Q475&lt;=20,入力項目!$S$16="高専"),IFERROR(VLOOKUP(入力項目!$S$16,子育て関連マスタ!$I$26:$M$28,4,FALSE),0),
AND(Q475&gt;=19,Q475&lt;=20,入力項目!$S$16&lt;&gt;"高専"),IFERROR(VLOOKUP(入力項目!$S$17,子育て関連マスタ!$I$32:$M$37,4,FALSE),0),
AND(Q475&gt;=21,Q475&lt;=22,入力項目!$S$16="高専"),IFERROR(VLOOKUP(入力項目!$S$17,子育て関連マスタ!$I$32:$M$34,4,FALSE),0),
AND(Q475&gt;=21,Q475&lt;=22,入力項目!$S$16&lt;&gt;"高専"),IFERROR(VLOOKUP(入力項目!$S$17,子育て関連マスタ!$I$32:$M$34,4,FALSE),0),
Q475&gt;=23,0
) +
IF($D475=4,
  IFERROR(_xlfn.IFS(
  Q475&lt;=入力項目!$S$11,0,
  AND(Q475=入力項目!$S$11),IFERROR(VLOOKUP(入力項目!$S$12,子育て関連マスタ!$I$4:$M$5,2,FALSE),0),
  AND(Q475=4),IFERROR(VLOOKUP(入力項目!$S$13,子育て関連マスタ!$I$9:$M$12,2,FALSE),0),
  AND(Q475=7),IFERROR(VLOOKUP(入力項目!$S$14,子育て関連マスタ!$I$16:$M$17,2,FALSE),0),
  AND(Q475=13),IFERROR(VLOOKUP(入力項目!$S$15,子育て関連マスタ!$I$21:$M$22,2,FALSE),0),
  AND(Q475=16),IFERROR(VLOOKUP(入力項目!$S$16,子育て関連マスタ!$I$26:$M$28,2,FALSE),0),
  AND(Q475=19,入力項目!$S$16&lt;&gt;"高専"),IFERROR(VLOOKUP(入力項目!$S$17,子育て関連マスタ!$I$32:$M$37,2,FALSE),0),
  AND(Q475=21,入力項目!$S$16="高専"),IFERROR(VLOOKUP(入力項目!$S$17,子育て関連マスタ!$I$32:$M$37,2,FALSE),0),
  Q475&gt;=22,0
  ),0),0
) +
IF(AND(Q475&gt;=1,Q475&lt;=15),IF($D475=入力項目!$S$8,入力項目!$S$3,0),0) +
IF(AND(Q475&gt;=1,Q475&lt;=15),IF($D475=5,入力項目!$S$4,0),0) +
IF(AND(Q475&gt;=1,Q475&lt;=15),IF($D475=12,入力項目!$S$5,0),0) +
IF(AND(入力項目!$S$7=$A475,入力項目!$S$8=$D475),子育て関連マスタ!$C$14,0) +
IFERROR(IF(AND(YEAR(EDATE(DATE(入力項目!$S$7,入力項目!$S$8,1),1))=$A475,MONTH(EDATE(DATE(入力項目!$S$7,入力項目!$S$8,1),1))=$D475),子育て関連マスタ!$C$15,0),0) +
IF(AND(OR(Q475=3,Q475=5,Q475=7),$D475=11),子育て関連マスタ!$C$17,0) +
IF(AND(Q475=20,$D475=1),子育て関連マスタ!$C$18,0) +
IF(AND(Q475=20,$D475=1),
IFERROR(_xlfn.IFS(
入力項目!$S$10="男",子育て関連マスタ!$C$18,
入力項目!$S$10="女",子育て関連マスタ!$C$19
),0),0
) +
IF(AND(Q475&gt;=入力項目!$S$18,Q475&lt;=入力項目!$S$19),入力項目!$S$20,0) +
IF(AND(Q475&gt;=入力項目!$S$21,Q475&lt;=入力項目!$S$22),入力項目!$S$23,0) +
IF(AND(Q475&gt;=入力項目!$S$24,Q475&lt;=入力項目!$S$25),入力項目!$S$26,0)
)</f>
        <v>0</v>
      </c>
      <c r="AF475">
        <f ca="1">-(
_xlfn.IFS(
R475&lt;=入力項目!$S$11,0,
AND(R475&gt;=入力項目!$S$11+1,R475&lt;=3),IFERROR(VLOOKUP(入力項目!$S$12,子育て関連マスタ!$I$4:$M$5,4,FALSE),0),
AND(R475&gt;=4,R475&lt;=6),IFERROR(VLOOKUP(入力項目!$S$13,子育て関連マスタ!$I$9:$M$12,4,FALSE),0),
AND(R475&gt;=7,R475&lt;=12),IFERROR(VLOOKUP(入力項目!$S$14,子育て関連マスタ!$I$16:$M$17,4,FALSE),0),
AND(R475&gt;=13,R475&lt;=15),IFERROR(VLOOKUP(入力項目!$S$15,子育て関連マスタ!$I$21:$M$22,4,FALSE),0),
AND(R475&gt;=16,R475&lt;=18),IFERROR(VLOOKUP(入力項目!$S$16,子育て関連マスタ!$I$26:$M$28,4,FALSE),0),
AND(R475&gt;=19,R475&lt;=20,入力項目!$S$16="高専"),IFERROR(VLOOKUP(入力項目!$S$16,子育て関連マスタ!$I$26:$M$28,4,FALSE),0),
AND(R475&gt;=19,R475&lt;=20,入力項目!$S$16&lt;&gt;"高専"),IFERROR(VLOOKUP(入力項目!$S$17,子育て関連マスタ!$I$32:$M$37,4,FALSE),0),
AND(R475&gt;=21,R475&lt;=22,入力項目!$S$16="高専"),IFERROR(VLOOKUP(入力項目!$S$17,子育て関連マスタ!$I$32:$M$34,4,FALSE),0),
AND(R475&gt;=21,R475&lt;=22,入力項目!$S$16&lt;&gt;"高専"),IFERROR(VLOOKUP(入力項目!$S$17,子育て関連マスタ!$I$32:$M$34,4,FALSE),0),
R475&gt;=23,0
) +
IF($D475=4,
  IFERROR(_xlfn.IFS(
  R475&lt;=入力項目!$S$11,0,
  AND(R475=入力項目!$S$11),IFERROR(VLOOKUP(入力項目!$S$12,子育て関連マスタ!$I$4:$M$5,2,FALSE),0),
  AND(R475=4),IFERROR(VLOOKUP(入力項目!$S$13,子育て関連マスタ!$I$9:$M$12,2,FALSE),0),
  AND(R475=7),IFERROR(VLOOKUP(入力項目!$S$14,子育て関連マスタ!$I$16:$M$17,2,FALSE),0),
  AND(R475=13),IFERROR(VLOOKUP(入力項目!$S$15,子育て関連マスタ!$I$21:$M$22,2,FALSE),0),
  AND(R475=16),IFERROR(VLOOKUP(入力項目!$S$16,子育て関連マスタ!$I$26:$M$28,2,FALSE),0),
  AND(R475=19,入力項目!$S$16&lt;&gt;"高専"),IFERROR(VLOOKUP(入力項目!$S$17,子育て関連マスタ!$I$32:$M$37,2,FALSE),0),
  AND(R475=21,入力項目!$S$16="高専"),IFERROR(VLOOKUP(入力項目!$S$17,子育て関連マスタ!$I$32:$M$37,2,FALSE),0),
  R475&gt;=22,0
  ),0),0
) +
IF(AND(R475&gt;=1,R475&lt;=15),IF($D475=入力項目!$S$8,入力項目!$S$3,0),0) +
IF(AND(R475&gt;=1,R475&lt;=15),IF($D475=5,入力項目!$S$4,0),0) +
IF(AND(R475&gt;=1,R475&lt;=15),IF($D475=12,入力項目!$S$5,0),0) +
IF(AND(入力項目!$S$7=$A475,入力項目!$S$8=$D475),子育て関連マスタ!$C$14,0) +
IFERROR(IF(AND(YEAR(EDATE(DATE(入力項目!$S$7,入力項目!$S$8,1),1))=$A475,MONTH(EDATE(DATE(入力項目!$S$7,入力項目!$S$8,1),1))=$D475),子育て関連マスタ!$C$15,0),0) +
IF(AND(OR(R475=3,R475=5,R475=7),$D475=11),子育て関連マスタ!$C$17,0) +
IF(AND(R475=20,$D475=1),子育て関連マスタ!$C$18,0) +
IF(AND(R475=20,$D475=1),
IFERROR(_xlfn.IFS(
入力項目!$S$10="男",子育て関連マスタ!$C$18,
入力項目!$S$10="女",子育て関連マスタ!$C$19
),0),0
) +
IF(AND(R475&gt;=入力項目!$S$18,R475&lt;=入力項目!$S$19),入力項目!$S$20,0) +
IF(AND(R475&gt;=入力項目!$S$21,R475&lt;=入力項目!$S$22),入力項目!$S$23,0) +
IF(AND(R475&gt;=入力項目!$S$24,R475&lt;=入力項目!$S$25),入力項目!$S$26,0)
)</f>
        <v>0</v>
      </c>
      <c r="AG475">
        <f ca="1">-(
_xlfn.IFS(
S475&lt;=入力項目!$S$11,0,
AND(S475&gt;=入力項目!$S$11+1,S475&lt;=3),IFERROR(VLOOKUP(入力項目!$S$12,子育て関連マスタ!$I$4:$M$5,4,FALSE),0),
AND(S475&gt;=4,S475&lt;=6),IFERROR(VLOOKUP(入力項目!$S$13,子育て関連マスタ!$I$9:$M$12,4,FALSE),0),
AND(S475&gt;=7,S475&lt;=12),IFERROR(VLOOKUP(入力項目!$S$14,子育て関連マスタ!$I$16:$M$17,4,FALSE),0),
AND(S475&gt;=13,S475&lt;=15),IFERROR(VLOOKUP(入力項目!$S$15,子育て関連マスタ!$I$21:$M$22,4,FALSE),0),
AND(S475&gt;=16,S475&lt;=18),IFERROR(VLOOKUP(入力項目!$S$16,子育て関連マスタ!$I$26:$M$28,4,FALSE),0),
AND(S475&gt;=19,S475&lt;=20,入力項目!$S$16="高専"),IFERROR(VLOOKUP(入力項目!$S$16,子育て関連マスタ!$I$26:$M$28,4,FALSE),0),
AND(S475&gt;=19,S475&lt;=20,入力項目!$S$16&lt;&gt;"高専"),IFERROR(VLOOKUP(入力項目!$S$17,子育て関連マスタ!$I$32:$M$37,4,FALSE),0),
AND(S475&gt;=21,S475&lt;=22,入力項目!$S$16="高専"),IFERROR(VLOOKUP(入力項目!$S$17,子育て関連マスタ!$I$32:$M$34,4,FALSE),0),
AND(S475&gt;=21,S475&lt;=22,入力項目!$S$16&lt;&gt;"高専"),IFERROR(VLOOKUP(入力項目!$S$17,子育て関連マスタ!$I$32:$M$34,4,FALSE),0),
S475&gt;=23,0
) +
IF($D475=4,
  IFERROR(_xlfn.IFS(
  S475&lt;=入力項目!$S$11,0,
  AND(S475=入力項目!$S$11),IFERROR(VLOOKUP(入力項目!$S$12,子育て関連マスタ!$I$4:$M$5,2,FALSE),0),
  AND(S475=4),IFERROR(VLOOKUP(入力項目!$S$13,子育て関連マスタ!$I$9:$M$12,2,FALSE),0),
  AND(S475=7),IFERROR(VLOOKUP(入力項目!$S$14,子育て関連マスタ!$I$16:$M$17,2,FALSE),0),
  AND(S475=13),IFERROR(VLOOKUP(入力項目!$S$15,子育て関連マスタ!$I$21:$M$22,2,FALSE),0),
  AND(S475=16),IFERROR(VLOOKUP(入力項目!$S$16,子育て関連マスタ!$I$26:$M$28,2,FALSE),0),
  AND(S475=19,入力項目!$S$16&lt;&gt;"高専"),IFERROR(VLOOKUP(入力項目!$S$17,子育て関連マスタ!$I$32:$M$37,2,FALSE),0),
  AND(S475=21,入力項目!$S$16="高専"),IFERROR(VLOOKUP(入力項目!$S$17,子育て関連マスタ!$I$32:$M$37,2,FALSE),0),
  S475&gt;=22,0
  ),0),0
) +
IF(AND(S475&gt;=1,S475&lt;=15),IF($D475=入力項目!$S$8,入力項目!$S$3,0),0) +
IF(AND(S475&gt;=1,S475&lt;=15),IF($D475=5,入力項目!$S$4,0),0) +
IF(AND(S475&gt;=1,S475&lt;=15),IF($D475=12,入力項目!$S$5,0),0) +
IF(AND(入力項目!$S$7=$A475,入力項目!$S$8=$D475),子育て関連マスタ!$C$14,0) +
IFERROR(IF(AND(YEAR(EDATE(DATE(入力項目!$S$7,入力項目!$S$8,1),1))=$A475,MONTH(EDATE(DATE(入力項目!$S$7,入力項目!$S$8,1),1))=$D475),子育て関連マスタ!$C$15,0),0) +
IF(AND(OR(S475=3,S475=5,S475=7),$D475=11),子育て関連マスタ!$C$17,0) +
IF(AND(S475=20,$D475=1),子育て関連マスタ!$C$18,0) +
IF(AND(S475=20,$D475=1),
IFERROR(_xlfn.IFS(
入力項目!$S$10="男",子育て関連マスタ!$C$18,
入力項目!$S$10="女",子育て関連マスタ!$C$19
),0),0
) +
IF(AND(S475&gt;=入力項目!$S$18,S475&lt;=入力項目!$S$19),入力項目!$S$20,0) +
IF(AND(S475&gt;=入力項目!$S$21,S475&lt;=入力項目!$S$22),入力項目!$S$23,0) +
IF(AND(S475&gt;=入力項目!$S$24,S475&lt;=入力項目!$S$25),入力項目!$S$26,0)
)</f>
        <v>0</v>
      </c>
      <c r="AH475">
        <f ca="1">-(
_xlfn.IFS(
T475&lt;=入力項目!$S$11,0,
AND(T475&gt;=入力項目!$S$11+1,T475&lt;=3),IFERROR(VLOOKUP(入力項目!$S$12,子育て関連マスタ!$I$4:$M$5,4,FALSE),0),
AND(T475&gt;=4,T475&lt;=6),IFERROR(VLOOKUP(入力項目!$S$13,子育て関連マスタ!$I$9:$M$12,4,FALSE),0),
AND(T475&gt;=7,T475&lt;=12),IFERROR(VLOOKUP(入力項目!$S$14,子育て関連マスタ!$I$16:$M$17,4,FALSE),0),
AND(T475&gt;=13,T475&lt;=15),IFERROR(VLOOKUP(入力項目!$S$15,子育て関連マスタ!$I$21:$M$22,4,FALSE),0),
AND(T475&gt;=16,T475&lt;=18),IFERROR(VLOOKUP(入力項目!$S$16,子育て関連マスタ!$I$26:$M$28,4,FALSE),0),
AND(T475&gt;=19,T475&lt;=20,入力項目!$S$16="高専"),IFERROR(VLOOKUP(入力項目!$S$16,子育て関連マスタ!$I$26:$M$28,4,FALSE),0),
AND(T475&gt;=19,T475&lt;=20,入力項目!$S$16&lt;&gt;"高専"),IFERROR(VLOOKUP(入力項目!$S$17,子育て関連マスタ!$I$32:$M$37,4,FALSE),0),
AND(T475&gt;=21,T475&lt;=22,入力項目!$S$16="高専"),IFERROR(VLOOKUP(入力項目!$S$17,子育て関連マスタ!$I$32:$M$34,4,FALSE),0),
AND(T475&gt;=21,T475&lt;=22,入力項目!$S$16&lt;&gt;"高専"),IFERROR(VLOOKUP(入力項目!$S$17,子育て関連マスタ!$I$32:$M$34,4,FALSE),0),
T475&gt;=23,0
) +
IF($D475=4,
  IFERROR(_xlfn.IFS(
  T475&lt;=入力項目!$S$11,0,
  AND(T475=入力項目!$S$11),IFERROR(VLOOKUP(入力項目!$S$12,子育て関連マスタ!$I$4:$M$5,2,FALSE),0),
  AND(T475=4),IFERROR(VLOOKUP(入力項目!$S$13,子育て関連マスタ!$I$9:$M$12,2,FALSE),0),
  AND(T475=7),IFERROR(VLOOKUP(入力項目!$S$14,子育て関連マスタ!$I$16:$M$17,2,FALSE),0),
  AND(T475=13),IFERROR(VLOOKUP(入力項目!$S$15,子育て関連マスタ!$I$21:$M$22,2,FALSE),0),
  AND(T475=16),IFERROR(VLOOKUP(入力項目!$S$16,子育て関連マスタ!$I$26:$M$28,2,FALSE),0),
  AND(T475=19,入力項目!$S$16&lt;&gt;"高専"),IFERROR(VLOOKUP(入力項目!$S$17,子育て関連マスタ!$I$32:$M$37,2,FALSE),0),
  AND(T475=21,入力項目!$S$16="高専"),IFERROR(VLOOKUP(入力項目!$S$17,子育て関連マスタ!$I$32:$M$37,2,FALSE),0),
  T475&gt;=22,0
  ),0),0
) +
IF(AND(T475&gt;=1,T475&lt;=15),IF($D475=入力項目!$S$8,入力項目!$S$3,0),0) +
IF(AND(T475&gt;=1,T475&lt;=15),IF($D475=5,入力項目!$S$4,0),0) +
IF(AND(T475&gt;=1,T475&lt;=15),IF($D475=12,入力項目!$S$5,0),0) +
IF(AND(入力項目!$S$7=$A475,入力項目!$S$8=$D475),子育て関連マスタ!$C$14,0) +
IFERROR(IF(AND(YEAR(EDATE(DATE(入力項目!$S$7,入力項目!$S$8,1),1))=$A475,MONTH(EDATE(DATE(入力項目!$S$7,入力項目!$S$8,1),1))=$D475),子育て関連マスタ!$C$15,0),0) +
IF(AND(OR(T475=3,T475=5,T475=7),$D475=11),子育て関連マスタ!$C$17,0) +
IF(AND(T475=20,$D475=1),子育て関連マスタ!$C$18,0) +
IF(AND(T475=20,$D475=1),
IFERROR(_xlfn.IFS(
入力項目!$S$10="男",子育て関連マスタ!$C$18,
入力項目!$S$10="女",子育て関連マスタ!$C$19
),0),0
) +
IF(AND(T475&gt;=入力項目!$S$18,T475&lt;=入力項目!$S$19),入力項目!$S$20,0) +
IF(AND(T475&gt;=入力項目!$S$21,T475&lt;=入力項目!$S$22),入力項目!$S$23,0) +
IF(AND(T475&gt;=入力項目!$S$24,T475&lt;=入力項目!$S$25),入力項目!$S$26,0)
)</f>
        <v>0</v>
      </c>
      <c r="AI475">
        <f ca="1">-(
_xlfn.IFS(
U475&lt;=入力項目!$S$11,0,
AND(U475&gt;=入力項目!$S$11+1,U475&lt;=3),IFERROR(VLOOKUP(入力項目!$S$12,子育て関連マスタ!$I$4:$M$5,4,FALSE),0),
AND(U475&gt;=4,U475&lt;=6),IFERROR(VLOOKUP(入力項目!$S$13,子育て関連マスタ!$I$9:$M$12,4,FALSE),0),
AND(U475&gt;=7,U475&lt;=12),IFERROR(VLOOKUP(入力項目!$S$14,子育て関連マスタ!$I$16:$M$17,4,FALSE),0),
AND(U475&gt;=13,U475&lt;=15),IFERROR(VLOOKUP(入力項目!$S$15,子育て関連マスタ!$I$21:$M$22,4,FALSE),0),
AND(U475&gt;=16,U475&lt;=18),IFERROR(VLOOKUP(入力項目!$S$16,子育て関連マスタ!$I$26:$M$28,4,FALSE),0),
AND(U475&gt;=19,U475&lt;=20,入力項目!$S$16="高専"),IFERROR(VLOOKUP(入力項目!$S$16,子育て関連マスタ!$I$26:$M$28,4,FALSE),0),
AND(U475&gt;=19,U475&lt;=20,入力項目!$S$16&lt;&gt;"高専"),IFERROR(VLOOKUP(入力項目!$S$17,子育て関連マスタ!$I$32:$M$37,4,FALSE),0),
AND(U475&gt;=21,U475&lt;=22,入力項目!$S$16="高専"),IFERROR(VLOOKUP(入力項目!$S$17,子育て関連マスタ!$I$32:$M$34,4,FALSE),0),
AND(U475&gt;=21,U475&lt;=22,入力項目!$S$16&lt;&gt;"高専"),IFERROR(VLOOKUP(入力項目!$S$17,子育て関連マスタ!$I$32:$M$34,4,FALSE),0),
U475&gt;=23,0
) +
IF($D475=4,
  IFERROR(_xlfn.IFS(
  U475&lt;=入力項目!$S$11,0,
  AND(U475=入力項目!$S$11),IFERROR(VLOOKUP(入力項目!$S$12,子育て関連マスタ!$I$4:$M$5,2,FALSE),0),
  AND(U475=4),IFERROR(VLOOKUP(入力項目!$S$13,子育て関連マスタ!$I$9:$M$12,2,FALSE),0),
  AND(U475=7),IFERROR(VLOOKUP(入力項目!$S$14,子育て関連マスタ!$I$16:$M$17,2,FALSE),0),
  AND(U475=13),IFERROR(VLOOKUP(入力項目!$S$15,子育て関連マスタ!$I$21:$M$22,2,FALSE),0),
  AND(U475=16),IFERROR(VLOOKUP(入力項目!$S$16,子育て関連マスタ!$I$26:$M$28,2,FALSE),0),
  AND(U475=19,入力項目!$S$16&lt;&gt;"高専"),IFERROR(VLOOKUP(入力項目!$S$17,子育て関連マスタ!$I$32:$M$37,2,FALSE),0),
  AND(U475=21,入力項目!$S$16="高専"),IFERROR(VLOOKUP(入力項目!$S$17,子育て関連マスタ!$I$32:$M$37,2,FALSE),0),
  U475&gt;=22,0
  ),0),0
) +
IF(AND(U475&gt;=1,U475&lt;=15),IF($D475=入力項目!$S$8,入力項目!$S$3,0),0) +
IF(AND(U475&gt;=1,U475&lt;=15),IF($D475=5,入力項目!$S$4,0),0) +
IF(AND(U475&gt;=1,U475&lt;=15),IF($D475=12,入力項目!$S$5,0),0) +
IF(AND(入力項目!$S$7=$A475,入力項目!$S$8=$D475),子育て関連マスタ!$C$14,0) +
IFERROR(IF(AND(YEAR(EDATE(DATE(入力項目!$S$7,入力項目!$S$8,1),1))=$A475,MONTH(EDATE(DATE(入力項目!$S$7,入力項目!$S$8,1),1))=$D475),子育て関連マスタ!$C$15,0),0) +
IF(AND(OR(U475=3,U475=5,U475=7),$D475=11),子育て関連マスタ!$C$17,0) +
IF(AND(U475=20,$D475=1),子育て関連マスタ!$C$18,0) +
IF(AND(U475=20,$D475=1),
IFERROR(_xlfn.IFS(
入力項目!$S$10="男",子育て関連マスタ!$C$18,
入力項目!$S$10="女",子育て関連マスタ!$C$19
),0),0
) +
IF(AND(U475&gt;=入力項目!$S$18,U475&lt;=入力項目!$S$19),入力項目!$S$20,0) +
IF(AND(U475&gt;=入力項目!$S$21,U475&lt;=入力項目!$S$22),入力項目!$S$23,0) +
IF(AND(U475&gt;=入力項目!$S$24,U475&lt;=入力項目!$S$25),入力項目!$S$26,0)
)</f>
        <v>0</v>
      </c>
      <c r="AJ475" s="10">
        <f ca="1">-VLOOKUP($D475,月別収支!$A$2:$H$13,7,FALSE)</f>
        <v>-20000</v>
      </c>
    </row>
    <row r="476" spans="1:36" x14ac:dyDescent="0.4">
      <c r="A476">
        <f t="shared" ca="1" si="122"/>
        <v>2064</v>
      </c>
      <c r="B476">
        <f t="shared" ca="1" si="129"/>
        <v>2063</v>
      </c>
      <c r="C476">
        <f t="shared" ca="1" si="130"/>
        <v>40</v>
      </c>
      <c r="D476">
        <f t="shared" ca="1" si="123"/>
        <v>2</v>
      </c>
      <c r="E476" t="str">
        <f t="shared" ca="1" si="124"/>
        <v>2064年2月</v>
      </c>
      <c r="F476">
        <f ca="1">IF(OR(入力項目!$N$5&lt;$A476,AND(入力項目!$N$5=$A476,入力項目!$N$6&lt;$D476)),IF(F475=0,1,IF(G476=12,F475+1,F475)),0)</f>
        <v>39</v>
      </c>
      <c r="G476">
        <f ca="1">IF(OR(入力項目!$N$5&lt;$A476,AND(入力項目!$N$5=$A476,入力項目!$N$6&lt;$D476)),IF(G475=12,1,G475+1),0)</f>
        <v>4</v>
      </c>
      <c r="H476" t="str">
        <f t="shared" ca="1" si="125"/>
        <v>39_4</v>
      </c>
      <c r="I476">
        <f ca="1">IF(
  IFERROR(AND($C476&gt;0,MOD($C476,入力項目!$N$22)=0,$D476=入力項目!$N$23), FALSE),
  1,
  IF(
    AND(I475&gt;0,J475=12),
    IF(I475=入力項目!$N$28, 0, I475+1),
    I475
  )
)</f>
        <v>0</v>
      </c>
      <c r="J476">
        <f ca="1">IF($D476=入力項目!$N$23,1,IFERROR(J475+1,1))</f>
        <v>9</v>
      </c>
      <c r="K476" t="str">
        <f t="shared" ca="1" si="126"/>
        <v>0_9</v>
      </c>
      <c r="L476">
        <f ca="1">L475+IF(入力項目!$D$4=$D476,1,0)</f>
        <v>68</v>
      </c>
      <c r="M476" t="str">
        <f t="shared" ca="1" si="127"/>
        <v>68歳</v>
      </c>
      <c r="N476">
        <f t="shared" ca="1" si="131"/>
        <v>69</v>
      </c>
      <c r="O476" t="str">
        <f t="shared" ca="1" si="128"/>
        <v>69歳</v>
      </c>
      <c r="P476">
        <f t="shared" ca="1" si="132"/>
        <v>43</v>
      </c>
      <c r="Q476">
        <f t="shared" ca="1" si="133"/>
        <v>41</v>
      </c>
      <c r="R476">
        <f t="shared" ca="1" si="134"/>
        <v>2064</v>
      </c>
      <c r="S476">
        <f t="shared" ca="1" si="135"/>
        <v>2064</v>
      </c>
      <c r="T476">
        <f t="shared" ca="1" si="136"/>
        <v>2064</v>
      </c>
      <c r="U476">
        <f t="shared" ca="1" si="137"/>
        <v>2064</v>
      </c>
      <c r="V476" s="10">
        <f t="shared" ca="1" si="138"/>
        <v>60529925</v>
      </c>
      <c r="W476" s="10">
        <f ca="1">IF($L476&lt;その他マスタ!$B$1,VLOOKUP($D476,月別収支!$A$2:$H$13,2,FALSE),その他マスタ!$B$3)+IF(AND($L476=その他マスタ!$B$1,入力項目!$I$9="あり",$D476=入力項目!$D$4),その他マスタ!$B$2,0)</f>
        <v>150000</v>
      </c>
      <c r="X476" s="10">
        <f ca="1">-IF(入力項目!$K$5=TRUE,
IF($F476+$G476&lt;3,VLOOKUP($D476,月別収支!$A$2:$H$13,8,FALSE),0)+IFERROR(VLOOKUP($H476,住宅ローン計算!C:P,13,FALSE),0)+IF($F476&gt;1,IF(OR($G476=3,$G476=6,$G476=9,$G476=12),ROUNDUP(入力項目!$N$18/4,0),0),0),
VLOOKUP($D476,月別収支!$A$2:$H$13,8,FALSE))</f>
        <v>0</v>
      </c>
      <c r="Y476" s="10">
        <f ca="1">-VLOOKUP($D476,月別収支!$A$2:$H$13,3,FALSE)</f>
        <v>-75000</v>
      </c>
      <c r="Z476" s="10">
        <f ca="1">-VLOOKUP($D476,月別収支!$A$2:$H$13,4,FALSE)</f>
        <v>-27000</v>
      </c>
      <c r="AA476" s="10">
        <f ca="1">-VLOOKUP($D476,月別収支!$A$2:$H$13,6,FALSE)</f>
        <v>-10000</v>
      </c>
      <c r="AB476" s="10">
        <f ca="1">-(
VLOOKUP($D476,月別収支!$A$2:$H$13,5,FALSE)+IF(AND(入力項目!$I$27&lt;=$A476,ISEVEN($A476-入力項目!$I$27),入力項目!$I$28=$D476),入力項目!$I$26,0)
+IF(入力項目!$K$26=TRUE,
IFERROR(VLOOKUP($K476,マイカーローン計算!C:P,13,FALSE),0),
IFERROR(
  IF(AND($C476&gt;0,MOD($C476,入力項目!$N$22)=0,$D476=入力項目!$N$23),入力項目!$N$24,0),
 0
)
)
)</f>
        <v>-20000</v>
      </c>
      <c r="AC476" s="10">
        <f ca="1">-IF($A476&lt;入力項目!$N$33,入力項目!$N$35,IF(AND($A476=入力項目!$N$33,$D476&lt;=入力項目!$N$34),入力項目!$N$35,0))</f>
        <v>0</v>
      </c>
      <c r="AD476">
        <f ca="1">-(
_xlfn.IFS(
P476&lt;=入力項目!$S$11,0,
AND(P476&gt;=入力項目!$S$11+1,P476&lt;=3),IFERROR(VLOOKUP(入力項目!$S$12,子育て関連マスタ!$I$4:$M$5,4,FALSE),0),
AND(P476&gt;=4,P476&lt;=6),IFERROR(VLOOKUP(入力項目!$S$13,子育て関連マスタ!$I$9:$M$12,4,FALSE),0),
AND(P476&gt;=7,P476&lt;=12),IFERROR(VLOOKUP(入力項目!$S$14,子育て関連マスタ!$I$16:$M$17,4,FALSE),0),
AND(P476&gt;=13,P476&lt;=15),IFERROR(VLOOKUP(入力項目!$S$15,子育て関連マスタ!$I$21:$M$22,4,FALSE),0),
AND(P476&gt;=16,P476&lt;=18),IFERROR(VLOOKUP(入力項目!$S$16,子育て関連マスタ!$I$26:$M$28,4,FALSE),0),
AND(P476&gt;=19,P476&lt;=20,入力項目!$S$16="高専"),IFERROR(VLOOKUP(入力項目!$S$16,子育て関連マスタ!$I$26:$M$28,4,FALSE),0),
AND(P476&gt;=19,P476&lt;=20,入力項目!$S$16&lt;&gt;"高専"),IFERROR(VLOOKUP(入力項目!$S$17,子育て関連マスタ!$I$32:$M$37,4,FALSE),0),
AND(P476&gt;=21,P476&lt;=22,入力項目!$S$16="高専"),IFERROR(VLOOKUP(入力項目!$S$17,子育て関連マスタ!$I$32:$M$34,4,FALSE),0),
AND(P476&gt;=21,P476&lt;=22,入力項目!$S$16&lt;&gt;"高専"),IFERROR(VLOOKUP(入力項目!$S$17,子育て関連マスタ!$I$32:$M$34,4,FALSE),0),
P476&gt;=23,0
) +
IF($D476=4,
  IFERROR(_xlfn.IFS(
  P476&lt;=入力項目!$S$11,0,
  AND(P476=入力項目!$S$11),IFERROR(VLOOKUP(入力項目!$S$12,子育て関連マスタ!$I$4:$M$5,2,FALSE),0),
  AND(P476=4),IFERROR(VLOOKUP(入力項目!$S$13,子育て関連マスタ!$I$9:$M$12,2,FALSE),0),
  AND(P476=7),IFERROR(VLOOKUP(入力項目!$S$14,子育て関連マスタ!$I$16:$M$17,2,FALSE),0),
  AND(P476=13),IFERROR(VLOOKUP(入力項目!$S$15,子育て関連マスタ!$I$21:$M$22,2,FALSE),0),
  AND(P476=16),IFERROR(VLOOKUP(入力項目!$S$16,子育て関連マスタ!$I$26:$M$28,2,FALSE),0),
  AND(P476=19,入力項目!$S$16&lt;&gt;"高専"),IFERROR(VLOOKUP(入力項目!$S$17,子育て関連マスタ!$I$32:$M$37,2,FALSE),0),
  AND(P476=21,入力項目!$S$16="高専"),IFERROR(VLOOKUP(入力項目!$S$17,子育て関連マスタ!$I$32:$M$37,2,FALSE),0),
  P476&gt;=22,0
  ),0),0
) +
IF(AND(P476&gt;=1,P476&lt;=15),IF($D476=入力項目!$S$8,入力項目!$S$3,0),0) +
IF(AND(P476&gt;=1,P476&lt;=15),IF($D476=5,入力項目!$S$4,0),0) +
IF(AND(P476&gt;=1,P476&lt;=15),IF($D476=12,入力項目!$S$5,0),0) +
IF(AND(入力項目!$S$7=$A476,入力項目!$S$8=$D476),子育て関連マスタ!$C$14,0) +
IFERROR(IF(AND(YEAR(EDATE(DATE(入力項目!$S$7,入力項目!$S$8,1),1))=$A476,MONTH(EDATE(DATE(入力項目!$S$7,入力項目!$S$8,1),1))=$D476),子育て関連マスタ!$C$15,0),0) +
IF(AND(OR(P476=3,P476=5,P476=7),$D476=11),子育て関連マスタ!$C$17,0) +
IF(AND(P476=20,$D476=1),子育て関連マスタ!$C$18,0) +
IF(AND(P476=20,$D476=1),
IFERROR(_xlfn.IFS(
入力項目!$S$10="男",子育て関連マスタ!$C$18,
入力項目!$S$10="女",子育て関連マスタ!$C$19
),0),0
) +
IF(AND(P476&gt;=入力項目!$S$18,P476&lt;=入力項目!$S$19),入力項目!$S$20,0) +
IF(AND(P476&gt;=入力項目!$S$21,P476&lt;=入力項目!$S$22),入力項目!$S$23,0) +
IF(AND(P476&gt;=入力項目!$S$24,P476&lt;=入力項目!$S$25),入力項目!$S$26,0)
)</f>
        <v>0</v>
      </c>
      <c r="AE476">
        <f ca="1">-(
_xlfn.IFS(
Q476&lt;=入力項目!$S$11,0,
AND(Q476&gt;=入力項目!$S$11+1,Q476&lt;=3),IFERROR(VLOOKUP(入力項目!$S$12,子育て関連マスタ!$I$4:$M$5,4,FALSE),0),
AND(Q476&gt;=4,Q476&lt;=6),IFERROR(VLOOKUP(入力項目!$S$13,子育て関連マスタ!$I$9:$M$12,4,FALSE),0),
AND(Q476&gt;=7,Q476&lt;=12),IFERROR(VLOOKUP(入力項目!$S$14,子育て関連マスタ!$I$16:$M$17,4,FALSE),0),
AND(Q476&gt;=13,Q476&lt;=15),IFERROR(VLOOKUP(入力項目!$S$15,子育て関連マスタ!$I$21:$M$22,4,FALSE),0),
AND(Q476&gt;=16,Q476&lt;=18),IFERROR(VLOOKUP(入力項目!$S$16,子育て関連マスタ!$I$26:$M$28,4,FALSE),0),
AND(Q476&gt;=19,Q476&lt;=20,入力項目!$S$16="高専"),IFERROR(VLOOKUP(入力項目!$S$16,子育て関連マスタ!$I$26:$M$28,4,FALSE),0),
AND(Q476&gt;=19,Q476&lt;=20,入力項目!$S$16&lt;&gt;"高専"),IFERROR(VLOOKUP(入力項目!$S$17,子育て関連マスタ!$I$32:$M$37,4,FALSE),0),
AND(Q476&gt;=21,Q476&lt;=22,入力項目!$S$16="高専"),IFERROR(VLOOKUP(入力項目!$S$17,子育て関連マスタ!$I$32:$M$34,4,FALSE),0),
AND(Q476&gt;=21,Q476&lt;=22,入力項目!$S$16&lt;&gt;"高専"),IFERROR(VLOOKUP(入力項目!$S$17,子育て関連マスタ!$I$32:$M$34,4,FALSE),0),
Q476&gt;=23,0
) +
IF($D476=4,
  IFERROR(_xlfn.IFS(
  Q476&lt;=入力項目!$S$11,0,
  AND(Q476=入力項目!$S$11),IFERROR(VLOOKUP(入力項目!$S$12,子育て関連マスタ!$I$4:$M$5,2,FALSE),0),
  AND(Q476=4),IFERROR(VLOOKUP(入力項目!$S$13,子育て関連マスタ!$I$9:$M$12,2,FALSE),0),
  AND(Q476=7),IFERROR(VLOOKUP(入力項目!$S$14,子育て関連マスタ!$I$16:$M$17,2,FALSE),0),
  AND(Q476=13),IFERROR(VLOOKUP(入力項目!$S$15,子育て関連マスタ!$I$21:$M$22,2,FALSE),0),
  AND(Q476=16),IFERROR(VLOOKUP(入力項目!$S$16,子育て関連マスタ!$I$26:$M$28,2,FALSE),0),
  AND(Q476=19,入力項目!$S$16&lt;&gt;"高専"),IFERROR(VLOOKUP(入力項目!$S$17,子育て関連マスタ!$I$32:$M$37,2,FALSE),0),
  AND(Q476=21,入力項目!$S$16="高専"),IFERROR(VLOOKUP(入力項目!$S$17,子育て関連マスタ!$I$32:$M$37,2,FALSE),0),
  Q476&gt;=22,0
  ),0),0
) +
IF(AND(Q476&gt;=1,Q476&lt;=15),IF($D476=入力項目!$S$8,入力項目!$S$3,0),0) +
IF(AND(Q476&gt;=1,Q476&lt;=15),IF($D476=5,入力項目!$S$4,0),0) +
IF(AND(Q476&gt;=1,Q476&lt;=15),IF($D476=12,入力項目!$S$5,0),0) +
IF(AND(入力項目!$S$7=$A476,入力項目!$S$8=$D476),子育て関連マスタ!$C$14,0) +
IFERROR(IF(AND(YEAR(EDATE(DATE(入力項目!$S$7,入力項目!$S$8,1),1))=$A476,MONTH(EDATE(DATE(入力項目!$S$7,入力項目!$S$8,1),1))=$D476),子育て関連マスタ!$C$15,0),0) +
IF(AND(OR(Q476=3,Q476=5,Q476=7),$D476=11),子育て関連マスタ!$C$17,0) +
IF(AND(Q476=20,$D476=1),子育て関連マスタ!$C$18,0) +
IF(AND(Q476=20,$D476=1),
IFERROR(_xlfn.IFS(
入力項目!$S$10="男",子育て関連マスタ!$C$18,
入力項目!$S$10="女",子育て関連マスタ!$C$19
),0),0
) +
IF(AND(Q476&gt;=入力項目!$S$18,Q476&lt;=入力項目!$S$19),入力項目!$S$20,0) +
IF(AND(Q476&gt;=入力項目!$S$21,Q476&lt;=入力項目!$S$22),入力項目!$S$23,0) +
IF(AND(Q476&gt;=入力項目!$S$24,Q476&lt;=入力項目!$S$25),入力項目!$S$26,0)
)</f>
        <v>0</v>
      </c>
      <c r="AF476">
        <f ca="1">-(
_xlfn.IFS(
R476&lt;=入力項目!$S$11,0,
AND(R476&gt;=入力項目!$S$11+1,R476&lt;=3),IFERROR(VLOOKUP(入力項目!$S$12,子育て関連マスタ!$I$4:$M$5,4,FALSE),0),
AND(R476&gt;=4,R476&lt;=6),IFERROR(VLOOKUP(入力項目!$S$13,子育て関連マスタ!$I$9:$M$12,4,FALSE),0),
AND(R476&gt;=7,R476&lt;=12),IFERROR(VLOOKUP(入力項目!$S$14,子育て関連マスタ!$I$16:$M$17,4,FALSE),0),
AND(R476&gt;=13,R476&lt;=15),IFERROR(VLOOKUP(入力項目!$S$15,子育て関連マスタ!$I$21:$M$22,4,FALSE),0),
AND(R476&gt;=16,R476&lt;=18),IFERROR(VLOOKUP(入力項目!$S$16,子育て関連マスタ!$I$26:$M$28,4,FALSE),0),
AND(R476&gt;=19,R476&lt;=20,入力項目!$S$16="高専"),IFERROR(VLOOKUP(入力項目!$S$16,子育て関連マスタ!$I$26:$M$28,4,FALSE),0),
AND(R476&gt;=19,R476&lt;=20,入力項目!$S$16&lt;&gt;"高専"),IFERROR(VLOOKUP(入力項目!$S$17,子育て関連マスタ!$I$32:$M$37,4,FALSE),0),
AND(R476&gt;=21,R476&lt;=22,入力項目!$S$16="高専"),IFERROR(VLOOKUP(入力項目!$S$17,子育て関連マスタ!$I$32:$M$34,4,FALSE),0),
AND(R476&gt;=21,R476&lt;=22,入力項目!$S$16&lt;&gt;"高専"),IFERROR(VLOOKUP(入力項目!$S$17,子育て関連マスタ!$I$32:$M$34,4,FALSE),0),
R476&gt;=23,0
) +
IF($D476=4,
  IFERROR(_xlfn.IFS(
  R476&lt;=入力項目!$S$11,0,
  AND(R476=入力項目!$S$11),IFERROR(VLOOKUP(入力項目!$S$12,子育て関連マスタ!$I$4:$M$5,2,FALSE),0),
  AND(R476=4),IFERROR(VLOOKUP(入力項目!$S$13,子育て関連マスタ!$I$9:$M$12,2,FALSE),0),
  AND(R476=7),IFERROR(VLOOKUP(入力項目!$S$14,子育て関連マスタ!$I$16:$M$17,2,FALSE),0),
  AND(R476=13),IFERROR(VLOOKUP(入力項目!$S$15,子育て関連マスタ!$I$21:$M$22,2,FALSE),0),
  AND(R476=16),IFERROR(VLOOKUP(入力項目!$S$16,子育て関連マスタ!$I$26:$M$28,2,FALSE),0),
  AND(R476=19,入力項目!$S$16&lt;&gt;"高専"),IFERROR(VLOOKUP(入力項目!$S$17,子育て関連マスタ!$I$32:$M$37,2,FALSE),0),
  AND(R476=21,入力項目!$S$16="高専"),IFERROR(VLOOKUP(入力項目!$S$17,子育て関連マスタ!$I$32:$M$37,2,FALSE),0),
  R476&gt;=22,0
  ),0),0
) +
IF(AND(R476&gt;=1,R476&lt;=15),IF($D476=入力項目!$S$8,入力項目!$S$3,0),0) +
IF(AND(R476&gt;=1,R476&lt;=15),IF($D476=5,入力項目!$S$4,0),0) +
IF(AND(R476&gt;=1,R476&lt;=15),IF($D476=12,入力項目!$S$5,0),0) +
IF(AND(入力項目!$S$7=$A476,入力項目!$S$8=$D476),子育て関連マスタ!$C$14,0) +
IFERROR(IF(AND(YEAR(EDATE(DATE(入力項目!$S$7,入力項目!$S$8,1),1))=$A476,MONTH(EDATE(DATE(入力項目!$S$7,入力項目!$S$8,1),1))=$D476),子育て関連マスタ!$C$15,0),0) +
IF(AND(OR(R476=3,R476=5,R476=7),$D476=11),子育て関連マスタ!$C$17,0) +
IF(AND(R476=20,$D476=1),子育て関連マスタ!$C$18,0) +
IF(AND(R476=20,$D476=1),
IFERROR(_xlfn.IFS(
入力項目!$S$10="男",子育て関連マスタ!$C$18,
入力項目!$S$10="女",子育て関連マスタ!$C$19
),0),0
) +
IF(AND(R476&gt;=入力項目!$S$18,R476&lt;=入力項目!$S$19),入力項目!$S$20,0) +
IF(AND(R476&gt;=入力項目!$S$21,R476&lt;=入力項目!$S$22),入力項目!$S$23,0) +
IF(AND(R476&gt;=入力項目!$S$24,R476&lt;=入力項目!$S$25),入力項目!$S$26,0)
)</f>
        <v>0</v>
      </c>
      <c r="AG476">
        <f ca="1">-(
_xlfn.IFS(
S476&lt;=入力項目!$S$11,0,
AND(S476&gt;=入力項目!$S$11+1,S476&lt;=3),IFERROR(VLOOKUP(入力項目!$S$12,子育て関連マスタ!$I$4:$M$5,4,FALSE),0),
AND(S476&gt;=4,S476&lt;=6),IFERROR(VLOOKUP(入力項目!$S$13,子育て関連マスタ!$I$9:$M$12,4,FALSE),0),
AND(S476&gt;=7,S476&lt;=12),IFERROR(VLOOKUP(入力項目!$S$14,子育て関連マスタ!$I$16:$M$17,4,FALSE),0),
AND(S476&gt;=13,S476&lt;=15),IFERROR(VLOOKUP(入力項目!$S$15,子育て関連マスタ!$I$21:$M$22,4,FALSE),0),
AND(S476&gt;=16,S476&lt;=18),IFERROR(VLOOKUP(入力項目!$S$16,子育て関連マスタ!$I$26:$M$28,4,FALSE),0),
AND(S476&gt;=19,S476&lt;=20,入力項目!$S$16="高専"),IFERROR(VLOOKUP(入力項目!$S$16,子育て関連マスタ!$I$26:$M$28,4,FALSE),0),
AND(S476&gt;=19,S476&lt;=20,入力項目!$S$16&lt;&gt;"高専"),IFERROR(VLOOKUP(入力項目!$S$17,子育て関連マスタ!$I$32:$M$37,4,FALSE),0),
AND(S476&gt;=21,S476&lt;=22,入力項目!$S$16="高専"),IFERROR(VLOOKUP(入力項目!$S$17,子育て関連マスタ!$I$32:$M$34,4,FALSE),0),
AND(S476&gt;=21,S476&lt;=22,入力項目!$S$16&lt;&gt;"高専"),IFERROR(VLOOKUP(入力項目!$S$17,子育て関連マスタ!$I$32:$M$34,4,FALSE),0),
S476&gt;=23,0
) +
IF($D476=4,
  IFERROR(_xlfn.IFS(
  S476&lt;=入力項目!$S$11,0,
  AND(S476=入力項目!$S$11),IFERROR(VLOOKUP(入力項目!$S$12,子育て関連マスタ!$I$4:$M$5,2,FALSE),0),
  AND(S476=4),IFERROR(VLOOKUP(入力項目!$S$13,子育て関連マスタ!$I$9:$M$12,2,FALSE),0),
  AND(S476=7),IFERROR(VLOOKUP(入力項目!$S$14,子育て関連マスタ!$I$16:$M$17,2,FALSE),0),
  AND(S476=13),IFERROR(VLOOKUP(入力項目!$S$15,子育て関連マスタ!$I$21:$M$22,2,FALSE),0),
  AND(S476=16),IFERROR(VLOOKUP(入力項目!$S$16,子育て関連マスタ!$I$26:$M$28,2,FALSE),0),
  AND(S476=19,入力項目!$S$16&lt;&gt;"高専"),IFERROR(VLOOKUP(入力項目!$S$17,子育て関連マスタ!$I$32:$M$37,2,FALSE),0),
  AND(S476=21,入力項目!$S$16="高専"),IFERROR(VLOOKUP(入力項目!$S$17,子育て関連マスタ!$I$32:$M$37,2,FALSE),0),
  S476&gt;=22,0
  ),0),0
) +
IF(AND(S476&gt;=1,S476&lt;=15),IF($D476=入力項目!$S$8,入力項目!$S$3,0),0) +
IF(AND(S476&gt;=1,S476&lt;=15),IF($D476=5,入力項目!$S$4,0),0) +
IF(AND(S476&gt;=1,S476&lt;=15),IF($D476=12,入力項目!$S$5,0),0) +
IF(AND(入力項目!$S$7=$A476,入力項目!$S$8=$D476),子育て関連マスタ!$C$14,0) +
IFERROR(IF(AND(YEAR(EDATE(DATE(入力項目!$S$7,入力項目!$S$8,1),1))=$A476,MONTH(EDATE(DATE(入力項目!$S$7,入力項目!$S$8,1),1))=$D476),子育て関連マスタ!$C$15,0),0) +
IF(AND(OR(S476=3,S476=5,S476=7),$D476=11),子育て関連マスタ!$C$17,0) +
IF(AND(S476=20,$D476=1),子育て関連マスタ!$C$18,0) +
IF(AND(S476=20,$D476=1),
IFERROR(_xlfn.IFS(
入力項目!$S$10="男",子育て関連マスタ!$C$18,
入力項目!$S$10="女",子育て関連マスタ!$C$19
),0),0
) +
IF(AND(S476&gt;=入力項目!$S$18,S476&lt;=入力項目!$S$19),入力項目!$S$20,0) +
IF(AND(S476&gt;=入力項目!$S$21,S476&lt;=入力項目!$S$22),入力項目!$S$23,0) +
IF(AND(S476&gt;=入力項目!$S$24,S476&lt;=入力項目!$S$25),入力項目!$S$26,0)
)</f>
        <v>0</v>
      </c>
      <c r="AH476">
        <f ca="1">-(
_xlfn.IFS(
T476&lt;=入力項目!$S$11,0,
AND(T476&gt;=入力項目!$S$11+1,T476&lt;=3),IFERROR(VLOOKUP(入力項目!$S$12,子育て関連マスタ!$I$4:$M$5,4,FALSE),0),
AND(T476&gt;=4,T476&lt;=6),IFERROR(VLOOKUP(入力項目!$S$13,子育て関連マスタ!$I$9:$M$12,4,FALSE),0),
AND(T476&gt;=7,T476&lt;=12),IFERROR(VLOOKUP(入力項目!$S$14,子育て関連マスタ!$I$16:$M$17,4,FALSE),0),
AND(T476&gt;=13,T476&lt;=15),IFERROR(VLOOKUP(入力項目!$S$15,子育て関連マスタ!$I$21:$M$22,4,FALSE),0),
AND(T476&gt;=16,T476&lt;=18),IFERROR(VLOOKUP(入力項目!$S$16,子育て関連マスタ!$I$26:$M$28,4,FALSE),0),
AND(T476&gt;=19,T476&lt;=20,入力項目!$S$16="高専"),IFERROR(VLOOKUP(入力項目!$S$16,子育て関連マスタ!$I$26:$M$28,4,FALSE),0),
AND(T476&gt;=19,T476&lt;=20,入力項目!$S$16&lt;&gt;"高専"),IFERROR(VLOOKUP(入力項目!$S$17,子育て関連マスタ!$I$32:$M$37,4,FALSE),0),
AND(T476&gt;=21,T476&lt;=22,入力項目!$S$16="高専"),IFERROR(VLOOKUP(入力項目!$S$17,子育て関連マスタ!$I$32:$M$34,4,FALSE),0),
AND(T476&gt;=21,T476&lt;=22,入力項目!$S$16&lt;&gt;"高専"),IFERROR(VLOOKUP(入力項目!$S$17,子育て関連マスタ!$I$32:$M$34,4,FALSE),0),
T476&gt;=23,0
) +
IF($D476=4,
  IFERROR(_xlfn.IFS(
  T476&lt;=入力項目!$S$11,0,
  AND(T476=入力項目!$S$11),IFERROR(VLOOKUP(入力項目!$S$12,子育て関連マスタ!$I$4:$M$5,2,FALSE),0),
  AND(T476=4),IFERROR(VLOOKUP(入力項目!$S$13,子育て関連マスタ!$I$9:$M$12,2,FALSE),0),
  AND(T476=7),IFERROR(VLOOKUP(入力項目!$S$14,子育て関連マスタ!$I$16:$M$17,2,FALSE),0),
  AND(T476=13),IFERROR(VLOOKUP(入力項目!$S$15,子育て関連マスタ!$I$21:$M$22,2,FALSE),0),
  AND(T476=16),IFERROR(VLOOKUP(入力項目!$S$16,子育て関連マスタ!$I$26:$M$28,2,FALSE),0),
  AND(T476=19,入力項目!$S$16&lt;&gt;"高専"),IFERROR(VLOOKUP(入力項目!$S$17,子育て関連マスタ!$I$32:$M$37,2,FALSE),0),
  AND(T476=21,入力項目!$S$16="高専"),IFERROR(VLOOKUP(入力項目!$S$17,子育て関連マスタ!$I$32:$M$37,2,FALSE),0),
  T476&gt;=22,0
  ),0),0
) +
IF(AND(T476&gt;=1,T476&lt;=15),IF($D476=入力項目!$S$8,入力項目!$S$3,0),0) +
IF(AND(T476&gt;=1,T476&lt;=15),IF($D476=5,入力項目!$S$4,0),0) +
IF(AND(T476&gt;=1,T476&lt;=15),IF($D476=12,入力項目!$S$5,0),0) +
IF(AND(入力項目!$S$7=$A476,入力項目!$S$8=$D476),子育て関連マスタ!$C$14,0) +
IFERROR(IF(AND(YEAR(EDATE(DATE(入力項目!$S$7,入力項目!$S$8,1),1))=$A476,MONTH(EDATE(DATE(入力項目!$S$7,入力項目!$S$8,1),1))=$D476),子育て関連マスタ!$C$15,0),0) +
IF(AND(OR(T476=3,T476=5,T476=7),$D476=11),子育て関連マスタ!$C$17,0) +
IF(AND(T476=20,$D476=1),子育て関連マスタ!$C$18,0) +
IF(AND(T476=20,$D476=1),
IFERROR(_xlfn.IFS(
入力項目!$S$10="男",子育て関連マスタ!$C$18,
入力項目!$S$10="女",子育て関連マスタ!$C$19
),0),0
) +
IF(AND(T476&gt;=入力項目!$S$18,T476&lt;=入力項目!$S$19),入力項目!$S$20,0) +
IF(AND(T476&gt;=入力項目!$S$21,T476&lt;=入力項目!$S$22),入力項目!$S$23,0) +
IF(AND(T476&gt;=入力項目!$S$24,T476&lt;=入力項目!$S$25),入力項目!$S$26,0)
)</f>
        <v>0</v>
      </c>
      <c r="AI476">
        <f ca="1">-(
_xlfn.IFS(
U476&lt;=入力項目!$S$11,0,
AND(U476&gt;=入力項目!$S$11+1,U476&lt;=3),IFERROR(VLOOKUP(入力項目!$S$12,子育て関連マスタ!$I$4:$M$5,4,FALSE),0),
AND(U476&gt;=4,U476&lt;=6),IFERROR(VLOOKUP(入力項目!$S$13,子育て関連マスタ!$I$9:$M$12,4,FALSE),0),
AND(U476&gt;=7,U476&lt;=12),IFERROR(VLOOKUP(入力項目!$S$14,子育て関連マスタ!$I$16:$M$17,4,FALSE),0),
AND(U476&gt;=13,U476&lt;=15),IFERROR(VLOOKUP(入力項目!$S$15,子育て関連マスタ!$I$21:$M$22,4,FALSE),0),
AND(U476&gt;=16,U476&lt;=18),IFERROR(VLOOKUP(入力項目!$S$16,子育て関連マスタ!$I$26:$M$28,4,FALSE),0),
AND(U476&gt;=19,U476&lt;=20,入力項目!$S$16="高専"),IFERROR(VLOOKUP(入力項目!$S$16,子育て関連マスタ!$I$26:$M$28,4,FALSE),0),
AND(U476&gt;=19,U476&lt;=20,入力項目!$S$16&lt;&gt;"高専"),IFERROR(VLOOKUP(入力項目!$S$17,子育て関連マスタ!$I$32:$M$37,4,FALSE),0),
AND(U476&gt;=21,U476&lt;=22,入力項目!$S$16="高専"),IFERROR(VLOOKUP(入力項目!$S$17,子育て関連マスタ!$I$32:$M$34,4,FALSE),0),
AND(U476&gt;=21,U476&lt;=22,入力項目!$S$16&lt;&gt;"高専"),IFERROR(VLOOKUP(入力項目!$S$17,子育て関連マスタ!$I$32:$M$34,4,FALSE),0),
U476&gt;=23,0
) +
IF($D476=4,
  IFERROR(_xlfn.IFS(
  U476&lt;=入力項目!$S$11,0,
  AND(U476=入力項目!$S$11),IFERROR(VLOOKUP(入力項目!$S$12,子育て関連マスタ!$I$4:$M$5,2,FALSE),0),
  AND(U476=4),IFERROR(VLOOKUP(入力項目!$S$13,子育て関連マスタ!$I$9:$M$12,2,FALSE),0),
  AND(U476=7),IFERROR(VLOOKUP(入力項目!$S$14,子育て関連マスタ!$I$16:$M$17,2,FALSE),0),
  AND(U476=13),IFERROR(VLOOKUP(入力項目!$S$15,子育て関連マスタ!$I$21:$M$22,2,FALSE),0),
  AND(U476=16),IFERROR(VLOOKUP(入力項目!$S$16,子育て関連マスタ!$I$26:$M$28,2,FALSE),0),
  AND(U476=19,入力項目!$S$16&lt;&gt;"高専"),IFERROR(VLOOKUP(入力項目!$S$17,子育て関連マスタ!$I$32:$M$37,2,FALSE),0),
  AND(U476=21,入力項目!$S$16="高専"),IFERROR(VLOOKUP(入力項目!$S$17,子育て関連マスタ!$I$32:$M$37,2,FALSE),0),
  U476&gt;=22,0
  ),0),0
) +
IF(AND(U476&gt;=1,U476&lt;=15),IF($D476=入力項目!$S$8,入力項目!$S$3,0),0) +
IF(AND(U476&gt;=1,U476&lt;=15),IF($D476=5,入力項目!$S$4,0),0) +
IF(AND(U476&gt;=1,U476&lt;=15),IF($D476=12,入力項目!$S$5,0),0) +
IF(AND(入力項目!$S$7=$A476,入力項目!$S$8=$D476),子育て関連マスタ!$C$14,0) +
IFERROR(IF(AND(YEAR(EDATE(DATE(入力項目!$S$7,入力項目!$S$8,1),1))=$A476,MONTH(EDATE(DATE(入力項目!$S$7,入力項目!$S$8,1),1))=$D476),子育て関連マスタ!$C$15,0),0) +
IF(AND(OR(U476=3,U476=5,U476=7),$D476=11),子育て関連マスタ!$C$17,0) +
IF(AND(U476=20,$D476=1),子育て関連マスタ!$C$18,0) +
IF(AND(U476=20,$D476=1),
IFERROR(_xlfn.IFS(
入力項目!$S$10="男",子育て関連マスタ!$C$18,
入力項目!$S$10="女",子育て関連マスタ!$C$19
),0),0
) +
IF(AND(U476&gt;=入力項目!$S$18,U476&lt;=入力項目!$S$19),入力項目!$S$20,0) +
IF(AND(U476&gt;=入力項目!$S$21,U476&lt;=入力項目!$S$22),入力項目!$S$23,0) +
IF(AND(U476&gt;=入力項目!$S$24,U476&lt;=入力項目!$S$25),入力項目!$S$26,0)
)</f>
        <v>0</v>
      </c>
      <c r="AJ476" s="10">
        <f ca="1">-VLOOKUP($D476,月別収支!$A$2:$H$13,7,FALSE)</f>
        <v>-20000</v>
      </c>
    </row>
    <row r="477" spans="1:36" x14ac:dyDescent="0.4">
      <c r="A477">
        <f t="shared" ca="1" si="122"/>
        <v>2064</v>
      </c>
      <c r="B477">
        <f t="shared" ca="1" si="129"/>
        <v>2063</v>
      </c>
      <c r="C477">
        <f t="shared" ca="1" si="130"/>
        <v>40</v>
      </c>
      <c r="D477">
        <f t="shared" ca="1" si="123"/>
        <v>3</v>
      </c>
      <c r="E477" t="str">
        <f t="shared" ca="1" si="124"/>
        <v>2064年3月</v>
      </c>
      <c r="F477">
        <f ca="1">IF(OR(入力項目!$N$5&lt;$A477,AND(入力項目!$N$5=$A477,入力項目!$N$6&lt;$D477)),IF(F476=0,1,IF(G477=12,F476+1,F476)),0)</f>
        <v>39</v>
      </c>
      <c r="G477">
        <f ca="1">IF(OR(入力項目!$N$5&lt;$A477,AND(入力項目!$N$5=$A477,入力項目!$N$6&lt;$D477)),IF(G476=12,1,G476+1),0)</f>
        <v>5</v>
      </c>
      <c r="H477" t="str">
        <f t="shared" ca="1" si="125"/>
        <v>39_5</v>
      </c>
      <c r="I477">
        <f ca="1">IF(
  IFERROR(AND($C477&gt;0,MOD($C477,入力項目!$N$22)=0,$D477=入力項目!$N$23), FALSE),
  1,
  IF(
    AND(I476&gt;0,J476=12),
    IF(I476=入力項目!$N$28, 0, I476+1),
    I476
  )
)</f>
        <v>0</v>
      </c>
      <c r="J477">
        <f ca="1">IF($D477=入力項目!$N$23,1,IFERROR(J476+1,1))</f>
        <v>10</v>
      </c>
      <c r="K477" t="str">
        <f t="shared" ca="1" si="126"/>
        <v>0_10</v>
      </c>
      <c r="L477">
        <f ca="1">L476+IF(入力項目!$D$4=$D477,1,0)</f>
        <v>68</v>
      </c>
      <c r="M477" t="str">
        <f t="shared" ca="1" si="127"/>
        <v>68歳</v>
      </c>
      <c r="N477">
        <f t="shared" ca="1" si="131"/>
        <v>69</v>
      </c>
      <c r="O477" t="str">
        <f t="shared" ca="1" si="128"/>
        <v>69歳</v>
      </c>
      <c r="P477">
        <f t="shared" ca="1" si="132"/>
        <v>43</v>
      </c>
      <c r="Q477">
        <f t="shared" ca="1" si="133"/>
        <v>41</v>
      </c>
      <c r="R477">
        <f t="shared" ca="1" si="134"/>
        <v>2064</v>
      </c>
      <c r="S477">
        <f t="shared" ca="1" si="135"/>
        <v>2064</v>
      </c>
      <c r="T477">
        <f t="shared" ca="1" si="136"/>
        <v>2064</v>
      </c>
      <c r="U477">
        <f t="shared" ca="1" si="137"/>
        <v>2064</v>
      </c>
      <c r="V477" s="10">
        <f t="shared" ca="1" si="138"/>
        <v>60527925</v>
      </c>
      <c r="W477" s="10">
        <f ca="1">IF($L477&lt;その他マスタ!$B$1,VLOOKUP($D477,月別収支!$A$2:$H$13,2,FALSE),その他マスタ!$B$3)+IF(AND($L477=その他マスタ!$B$1,入力項目!$I$9="あり",$D477=入力項目!$D$4),その他マスタ!$B$2,0)</f>
        <v>150000</v>
      </c>
      <c r="X477" s="10">
        <f ca="1">-IF(入力項目!$K$5=TRUE,
IF($F477+$G477&lt;3,VLOOKUP($D477,月別収支!$A$2:$H$13,8,FALSE),0)+IFERROR(VLOOKUP($H477,住宅ローン計算!C:P,13,FALSE),0)+IF($F477&gt;1,IF(OR($G477=3,$G477=6,$G477=9,$G477=12),ROUNDUP(入力項目!$N$18/4,0),0),0),
VLOOKUP($D477,月別収支!$A$2:$H$13,8,FALSE))</f>
        <v>0</v>
      </c>
      <c r="Y477" s="10">
        <f ca="1">-VLOOKUP($D477,月別収支!$A$2:$H$13,3,FALSE)</f>
        <v>-75000</v>
      </c>
      <c r="Z477" s="10">
        <f ca="1">-VLOOKUP($D477,月別収支!$A$2:$H$13,4,FALSE)</f>
        <v>-27000</v>
      </c>
      <c r="AA477" s="10">
        <f ca="1">-VLOOKUP($D477,月別収支!$A$2:$H$13,6,FALSE)</f>
        <v>-10000</v>
      </c>
      <c r="AB477" s="10">
        <f ca="1">-(
VLOOKUP($D477,月別収支!$A$2:$H$13,5,FALSE)+IF(AND(入力項目!$I$27&lt;=$A477,ISEVEN($A477-入力項目!$I$27),入力項目!$I$28=$D477),入力項目!$I$26,0)
+IF(入力項目!$K$26=TRUE,
IFERROR(VLOOKUP($K477,マイカーローン計算!C:P,13,FALSE),0),
IFERROR(
  IF(AND($C477&gt;0,MOD($C477,入力項目!$N$22)=0,$D477=入力項目!$N$23),入力項目!$N$24,0),
 0
)
)
)</f>
        <v>-20000</v>
      </c>
      <c r="AC477" s="10">
        <f ca="1">-IF($A477&lt;入力項目!$N$33,入力項目!$N$35,IF(AND($A477=入力項目!$N$33,$D477&lt;=入力項目!$N$34),入力項目!$N$35,0))</f>
        <v>0</v>
      </c>
      <c r="AD477">
        <f ca="1">-(
_xlfn.IFS(
P477&lt;=入力項目!$S$11,0,
AND(P477&gt;=入力項目!$S$11+1,P477&lt;=3),IFERROR(VLOOKUP(入力項目!$S$12,子育て関連マスタ!$I$4:$M$5,4,FALSE),0),
AND(P477&gt;=4,P477&lt;=6),IFERROR(VLOOKUP(入力項目!$S$13,子育て関連マスタ!$I$9:$M$12,4,FALSE),0),
AND(P477&gt;=7,P477&lt;=12),IFERROR(VLOOKUP(入力項目!$S$14,子育て関連マスタ!$I$16:$M$17,4,FALSE),0),
AND(P477&gt;=13,P477&lt;=15),IFERROR(VLOOKUP(入力項目!$S$15,子育て関連マスタ!$I$21:$M$22,4,FALSE),0),
AND(P477&gt;=16,P477&lt;=18),IFERROR(VLOOKUP(入力項目!$S$16,子育て関連マスタ!$I$26:$M$28,4,FALSE),0),
AND(P477&gt;=19,P477&lt;=20,入力項目!$S$16="高専"),IFERROR(VLOOKUP(入力項目!$S$16,子育て関連マスタ!$I$26:$M$28,4,FALSE),0),
AND(P477&gt;=19,P477&lt;=20,入力項目!$S$16&lt;&gt;"高専"),IFERROR(VLOOKUP(入力項目!$S$17,子育て関連マスタ!$I$32:$M$37,4,FALSE),0),
AND(P477&gt;=21,P477&lt;=22,入力項目!$S$16="高専"),IFERROR(VLOOKUP(入力項目!$S$17,子育て関連マスタ!$I$32:$M$34,4,FALSE),0),
AND(P477&gt;=21,P477&lt;=22,入力項目!$S$16&lt;&gt;"高専"),IFERROR(VLOOKUP(入力項目!$S$17,子育て関連マスタ!$I$32:$M$34,4,FALSE),0),
P477&gt;=23,0
) +
IF($D477=4,
  IFERROR(_xlfn.IFS(
  P477&lt;=入力項目!$S$11,0,
  AND(P477=入力項目!$S$11),IFERROR(VLOOKUP(入力項目!$S$12,子育て関連マスタ!$I$4:$M$5,2,FALSE),0),
  AND(P477=4),IFERROR(VLOOKUP(入力項目!$S$13,子育て関連マスタ!$I$9:$M$12,2,FALSE),0),
  AND(P477=7),IFERROR(VLOOKUP(入力項目!$S$14,子育て関連マスタ!$I$16:$M$17,2,FALSE),0),
  AND(P477=13),IFERROR(VLOOKUP(入力項目!$S$15,子育て関連マスタ!$I$21:$M$22,2,FALSE),0),
  AND(P477=16),IFERROR(VLOOKUP(入力項目!$S$16,子育て関連マスタ!$I$26:$M$28,2,FALSE),0),
  AND(P477=19,入力項目!$S$16&lt;&gt;"高専"),IFERROR(VLOOKUP(入力項目!$S$17,子育て関連マスタ!$I$32:$M$37,2,FALSE),0),
  AND(P477=21,入力項目!$S$16="高専"),IFERROR(VLOOKUP(入力項目!$S$17,子育て関連マスタ!$I$32:$M$37,2,FALSE),0),
  P477&gt;=22,0
  ),0),0
) +
IF(AND(P477&gt;=1,P477&lt;=15),IF($D477=入力項目!$S$8,入力項目!$S$3,0),0) +
IF(AND(P477&gt;=1,P477&lt;=15),IF($D477=5,入力項目!$S$4,0),0) +
IF(AND(P477&gt;=1,P477&lt;=15),IF($D477=12,入力項目!$S$5,0),0) +
IF(AND(入力項目!$S$7=$A477,入力項目!$S$8=$D477),子育て関連マスタ!$C$14,0) +
IFERROR(IF(AND(YEAR(EDATE(DATE(入力項目!$S$7,入力項目!$S$8,1),1))=$A477,MONTH(EDATE(DATE(入力項目!$S$7,入力項目!$S$8,1),1))=$D477),子育て関連マスタ!$C$15,0),0) +
IF(AND(OR(P477=3,P477=5,P477=7),$D477=11),子育て関連マスタ!$C$17,0) +
IF(AND(P477=20,$D477=1),子育て関連マスタ!$C$18,0) +
IF(AND(P477=20,$D477=1),
IFERROR(_xlfn.IFS(
入力項目!$S$10="男",子育て関連マスタ!$C$18,
入力項目!$S$10="女",子育て関連マスタ!$C$19
),0),0
) +
IF(AND(P477&gt;=入力項目!$S$18,P477&lt;=入力項目!$S$19),入力項目!$S$20,0) +
IF(AND(P477&gt;=入力項目!$S$21,P477&lt;=入力項目!$S$22),入力項目!$S$23,0) +
IF(AND(P477&gt;=入力項目!$S$24,P477&lt;=入力項目!$S$25),入力項目!$S$26,0)
)</f>
        <v>0</v>
      </c>
      <c r="AE477">
        <f ca="1">-(
_xlfn.IFS(
Q477&lt;=入力項目!$S$11,0,
AND(Q477&gt;=入力項目!$S$11+1,Q477&lt;=3),IFERROR(VLOOKUP(入力項目!$S$12,子育て関連マスタ!$I$4:$M$5,4,FALSE),0),
AND(Q477&gt;=4,Q477&lt;=6),IFERROR(VLOOKUP(入力項目!$S$13,子育て関連マスタ!$I$9:$M$12,4,FALSE),0),
AND(Q477&gt;=7,Q477&lt;=12),IFERROR(VLOOKUP(入力項目!$S$14,子育て関連マスタ!$I$16:$M$17,4,FALSE),0),
AND(Q477&gt;=13,Q477&lt;=15),IFERROR(VLOOKUP(入力項目!$S$15,子育て関連マスタ!$I$21:$M$22,4,FALSE),0),
AND(Q477&gt;=16,Q477&lt;=18),IFERROR(VLOOKUP(入力項目!$S$16,子育て関連マスタ!$I$26:$M$28,4,FALSE),0),
AND(Q477&gt;=19,Q477&lt;=20,入力項目!$S$16="高専"),IFERROR(VLOOKUP(入力項目!$S$16,子育て関連マスタ!$I$26:$M$28,4,FALSE),0),
AND(Q477&gt;=19,Q477&lt;=20,入力項目!$S$16&lt;&gt;"高専"),IFERROR(VLOOKUP(入力項目!$S$17,子育て関連マスタ!$I$32:$M$37,4,FALSE),0),
AND(Q477&gt;=21,Q477&lt;=22,入力項目!$S$16="高専"),IFERROR(VLOOKUP(入力項目!$S$17,子育て関連マスタ!$I$32:$M$34,4,FALSE),0),
AND(Q477&gt;=21,Q477&lt;=22,入力項目!$S$16&lt;&gt;"高専"),IFERROR(VLOOKUP(入力項目!$S$17,子育て関連マスタ!$I$32:$M$34,4,FALSE),0),
Q477&gt;=23,0
) +
IF($D477=4,
  IFERROR(_xlfn.IFS(
  Q477&lt;=入力項目!$S$11,0,
  AND(Q477=入力項目!$S$11),IFERROR(VLOOKUP(入力項目!$S$12,子育て関連マスタ!$I$4:$M$5,2,FALSE),0),
  AND(Q477=4),IFERROR(VLOOKUP(入力項目!$S$13,子育て関連マスタ!$I$9:$M$12,2,FALSE),0),
  AND(Q477=7),IFERROR(VLOOKUP(入力項目!$S$14,子育て関連マスタ!$I$16:$M$17,2,FALSE),0),
  AND(Q477=13),IFERROR(VLOOKUP(入力項目!$S$15,子育て関連マスタ!$I$21:$M$22,2,FALSE),0),
  AND(Q477=16),IFERROR(VLOOKUP(入力項目!$S$16,子育て関連マスタ!$I$26:$M$28,2,FALSE),0),
  AND(Q477=19,入力項目!$S$16&lt;&gt;"高専"),IFERROR(VLOOKUP(入力項目!$S$17,子育て関連マスタ!$I$32:$M$37,2,FALSE),0),
  AND(Q477=21,入力項目!$S$16="高専"),IFERROR(VLOOKUP(入力項目!$S$17,子育て関連マスタ!$I$32:$M$37,2,FALSE),0),
  Q477&gt;=22,0
  ),0),0
) +
IF(AND(Q477&gt;=1,Q477&lt;=15),IF($D477=入力項目!$S$8,入力項目!$S$3,0),0) +
IF(AND(Q477&gt;=1,Q477&lt;=15),IF($D477=5,入力項目!$S$4,0),0) +
IF(AND(Q477&gt;=1,Q477&lt;=15),IF($D477=12,入力項目!$S$5,0),0) +
IF(AND(入力項目!$S$7=$A477,入力項目!$S$8=$D477),子育て関連マスタ!$C$14,0) +
IFERROR(IF(AND(YEAR(EDATE(DATE(入力項目!$S$7,入力項目!$S$8,1),1))=$A477,MONTH(EDATE(DATE(入力項目!$S$7,入力項目!$S$8,1),1))=$D477),子育て関連マスタ!$C$15,0),0) +
IF(AND(OR(Q477=3,Q477=5,Q477=7),$D477=11),子育て関連マスタ!$C$17,0) +
IF(AND(Q477=20,$D477=1),子育て関連マスタ!$C$18,0) +
IF(AND(Q477=20,$D477=1),
IFERROR(_xlfn.IFS(
入力項目!$S$10="男",子育て関連マスタ!$C$18,
入力項目!$S$10="女",子育て関連マスタ!$C$19
),0),0
) +
IF(AND(Q477&gt;=入力項目!$S$18,Q477&lt;=入力項目!$S$19),入力項目!$S$20,0) +
IF(AND(Q477&gt;=入力項目!$S$21,Q477&lt;=入力項目!$S$22),入力項目!$S$23,0) +
IF(AND(Q477&gt;=入力項目!$S$24,Q477&lt;=入力項目!$S$25),入力項目!$S$26,0)
)</f>
        <v>0</v>
      </c>
      <c r="AF477">
        <f ca="1">-(
_xlfn.IFS(
R477&lt;=入力項目!$S$11,0,
AND(R477&gt;=入力項目!$S$11+1,R477&lt;=3),IFERROR(VLOOKUP(入力項目!$S$12,子育て関連マスタ!$I$4:$M$5,4,FALSE),0),
AND(R477&gt;=4,R477&lt;=6),IFERROR(VLOOKUP(入力項目!$S$13,子育て関連マスタ!$I$9:$M$12,4,FALSE),0),
AND(R477&gt;=7,R477&lt;=12),IFERROR(VLOOKUP(入力項目!$S$14,子育て関連マスタ!$I$16:$M$17,4,FALSE),0),
AND(R477&gt;=13,R477&lt;=15),IFERROR(VLOOKUP(入力項目!$S$15,子育て関連マスタ!$I$21:$M$22,4,FALSE),0),
AND(R477&gt;=16,R477&lt;=18),IFERROR(VLOOKUP(入力項目!$S$16,子育て関連マスタ!$I$26:$M$28,4,FALSE),0),
AND(R477&gt;=19,R477&lt;=20,入力項目!$S$16="高専"),IFERROR(VLOOKUP(入力項目!$S$16,子育て関連マスタ!$I$26:$M$28,4,FALSE),0),
AND(R477&gt;=19,R477&lt;=20,入力項目!$S$16&lt;&gt;"高専"),IFERROR(VLOOKUP(入力項目!$S$17,子育て関連マスタ!$I$32:$M$37,4,FALSE),0),
AND(R477&gt;=21,R477&lt;=22,入力項目!$S$16="高専"),IFERROR(VLOOKUP(入力項目!$S$17,子育て関連マスタ!$I$32:$M$34,4,FALSE),0),
AND(R477&gt;=21,R477&lt;=22,入力項目!$S$16&lt;&gt;"高専"),IFERROR(VLOOKUP(入力項目!$S$17,子育て関連マスタ!$I$32:$M$34,4,FALSE),0),
R477&gt;=23,0
) +
IF($D477=4,
  IFERROR(_xlfn.IFS(
  R477&lt;=入力項目!$S$11,0,
  AND(R477=入力項目!$S$11),IFERROR(VLOOKUP(入力項目!$S$12,子育て関連マスタ!$I$4:$M$5,2,FALSE),0),
  AND(R477=4),IFERROR(VLOOKUP(入力項目!$S$13,子育て関連マスタ!$I$9:$M$12,2,FALSE),0),
  AND(R477=7),IFERROR(VLOOKUP(入力項目!$S$14,子育て関連マスタ!$I$16:$M$17,2,FALSE),0),
  AND(R477=13),IFERROR(VLOOKUP(入力項目!$S$15,子育て関連マスタ!$I$21:$M$22,2,FALSE),0),
  AND(R477=16),IFERROR(VLOOKUP(入力項目!$S$16,子育て関連マスタ!$I$26:$M$28,2,FALSE),0),
  AND(R477=19,入力項目!$S$16&lt;&gt;"高専"),IFERROR(VLOOKUP(入力項目!$S$17,子育て関連マスタ!$I$32:$M$37,2,FALSE),0),
  AND(R477=21,入力項目!$S$16="高専"),IFERROR(VLOOKUP(入力項目!$S$17,子育て関連マスタ!$I$32:$M$37,2,FALSE),0),
  R477&gt;=22,0
  ),0),0
) +
IF(AND(R477&gt;=1,R477&lt;=15),IF($D477=入力項目!$S$8,入力項目!$S$3,0),0) +
IF(AND(R477&gt;=1,R477&lt;=15),IF($D477=5,入力項目!$S$4,0),0) +
IF(AND(R477&gt;=1,R477&lt;=15),IF($D477=12,入力項目!$S$5,0),0) +
IF(AND(入力項目!$S$7=$A477,入力項目!$S$8=$D477),子育て関連マスタ!$C$14,0) +
IFERROR(IF(AND(YEAR(EDATE(DATE(入力項目!$S$7,入力項目!$S$8,1),1))=$A477,MONTH(EDATE(DATE(入力項目!$S$7,入力項目!$S$8,1),1))=$D477),子育て関連マスタ!$C$15,0),0) +
IF(AND(OR(R477=3,R477=5,R477=7),$D477=11),子育て関連マスタ!$C$17,0) +
IF(AND(R477=20,$D477=1),子育て関連マスタ!$C$18,0) +
IF(AND(R477=20,$D477=1),
IFERROR(_xlfn.IFS(
入力項目!$S$10="男",子育て関連マスタ!$C$18,
入力項目!$S$10="女",子育て関連マスタ!$C$19
),0),0
) +
IF(AND(R477&gt;=入力項目!$S$18,R477&lt;=入力項目!$S$19),入力項目!$S$20,0) +
IF(AND(R477&gt;=入力項目!$S$21,R477&lt;=入力項目!$S$22),入力項目!$S$23,0) +
IF(AND(R477&gt;=入力項目!$S$24,R477&lt;=入力項目!$S$25),入力項目!$S$26,0)
)</f>
        <v>0</v>
      </c>
      <c r="AG477">
        <f ca="1">-(
_xlfn.IFS(
S477&lt;=入力項目!$S$11,0,
AND(S477&gt;=入力項目!$S$11+1,S477&lt;=3),IFERROR(VLOOKUP(入力項目!$S$12,子育て関連マスタ!$I$4:$M$5,4,FALSE),0),
AND(S477&gt;=4,S477&lt;=6),IFERROR(VLOOKUP(入力項目!$S$13,子育て関連マスタ!$I$9:$M$12,4,FALSE),0),
AND(S477&gt;=7,S477&lt;=12),IFERROR(VLOOKUP(入力項目!$S$14,子育て関連マスタ!$I$16:$M$17,4,FALSE),0),
AND(S477&gt;=13,S477&lt;=15),IFERROR(VLOOKUP(入力項目!$S$15,子育て関連マスタ!$I$21:$M$22,4,FALSE),0),
AND(S477&gt;=16,S477&lt;=18),IFERROR(VLOOKUP(入力項目!$S$16,子育て関連マスタ!$I$26:$M$28,4,FALSE),0),
AND(S477&gt;=19,S477&lt;=20,入力項目!$S$16="高専"),IFERROR(VLOOKUP(入力項目!$S$16,子育て関連マスタ!$I$26:$M$28,4,FALSE),0),
AND(S477&gt;=19,S477&lt;=20,入力項目!$S$16&lt;&gt;"高専"),IFERROR(VLOOKUP(入力項目!$S$17,子育て関連マスタ!$I$32:$M$37,4,FALSE),0),
AND(S477&gt;=21,S477&lt;=22,入力項目!$S$16="高専"),IFERROR(VLOOKUP(入力項目!$S$17,子育て関連マスタ!$I$32:$M$34,4,FALSE),0),
AND(S477&gt;=21,S477&lt;=22,入力項目!$S$16&lt;&gt;"高専"),IFERROR(VLOOKUP(入力項目!$S$17,子育て関連マスタ!$I$32:$M$34,4,FALSE),0),
S477&gt;=23,0
) +
IF($D477=4,
  IFERROR(_xlfn.IFS(
  S477&lt;=入力項目!$S$11,0,
  AND(S477=入力項目!$S$11),IFERROR(VLOOKUP(入力項目!$S$12,子育て関連マスタ!$I$4:$M$5,2,FALSE),0),
  AND(S477=4),IFERROR(VLOOKUP(入力項目!$S$13,子育て関連マスタ!$I$9:$M$12,2,FALSE),0),
  AND(S477=7),IFERROR(VLOOKUP(入力項目!$S$14,子育て関連マスタ!$I$16:$M$17,2,FALSE),0),
  AND(S477=13),IFERROR(VLOOKUP(入力項目!$S$15,子育て関連マスタ!$I$21:$M$22,2,FALSE),0),
  AND(S477=16),IFERROR(VLOOKUP(入力項目!$S$16,子育て関連マスタ!$I$26:$M$28,2,FALSE),0),
  AND(S477=19,入力項目!$S$16&lt;&gt;"高専"),IFERROR(VLOOKUP(入力項目!$S$17,子育て関連マスタ!$I$32:$M$37,2,FALSE),0),
  AND(S477=21,入力項目!$S$16="高専"),IFERROR(VLOOKUP(入力項目!$S$17,子育て関連マスタ!$I$32:$M$37,2,FALSE),0),
  S477&gt;=22,0
  ),0),0
) +
IF(AND(S477&gt;=1,S477&lt;=15),IF($D477=入力項目!$S$8,入力項目!$S$3,0),0) +
IF(AND(S477&gt;=1,S477&lt;=15),IF($D477=5,入力項目!$S$4,0),0) +
IF(AND(S477&gt;=1,S477&lt;=15),IF($D477=12,入力項目!$S$5,0),0) +
IF(AND(入力項目!$S$7=$A477,入力項目!$S$8=$D477),子育て関連マスタ!$C$14,0) +
IFERROR(IF(AND(YEAR(EDATE(DATE(入力項目!$S$7,入力項目!$S$8,1),1))=$A477,MONTH(EDATE(DATE(入力項目!$S$7,入力項目!$S$8,1),1))=$D477),子育て関連マスタ!$C$15,0),0) +
IF(AND(OR(S477=3,S477=5,S477=7),$D477=11),子育て関連マスタ!$C$17,0) +
IF(AND(S477=20,$D477=1),子育て関連マスタ!$C$18,0) +
IF(AND(S477=20,$D477=1),
IFERROR(_xlfn.IFS(
入力項目!$S$10="男",子育て関連マスタ!$C$18,
入力項目!$S$10="女",子育て関連マスタ!$C$19
),0),0
) +
IF(AND(S477&gt;=入力項目!$S$18,S477&lt;=入力項目!$S$19),入力項目!$S$20,0) +
IF(AND(S477&gt;=入力項目!$S$21,S477&lt;=入力項目!$S$22),入力項目!$S$23,0) +
IF(AND(S477&gt;=入力項目!$S$24,S477&lt;=入力項目!$S$25),入力項目!$S$26,0)
)</f>
        <v>0</v>
      </c>
      <c r="AH477">
        <f ca="1">-(
_xlfn.IFS(
T477&lt;=入力項目!$S$11,0,
AND(T477&gt;=入力項目!$S$11+1,T477&lt;=3),IFERROR(VLOOKUP(入力項目!$S$12,子育て関連マスタ!$I$4:$M$5,4,FALSE),0),
AND(T477&gt;=4,T477&lt;=6),IFERROR(VLOOKUP(入力項目!$S$13,子育て関連マスタ!$I$9:$M$12,4,FALSE),0),
AND(T477&gt;=7,T477&lt;=12),IFERROR(VLOOKUP(入力項目!$S$14,子育て関連マスタ!$I$16:$M$17,4,FALSE),0),
AND(T477&gt;=13,T477&lt;=15),IFERROR(VLOOKUP(入力項目!$S$15,子育て関連マスタ!$I$21:$M$22,4,FALSE),0),
AND(T477&gt;=16,T477&lt;=18),IFERROR(VLOOKUP(入力項目!$S$16,子育て関連マスタ!$I$26:$M$28,4,FALSE),0),
AND(T477&gt;=19,T477&lt;=20,入力項目!$S$16="高専"),IFERROR(VLOOKUP(入力項目!$S$16,子育て関連マスタ!$I$26:$M$28,4,FALSE),0),
AND(T477&gt;=19,T477&lt;=20,入力項目!$S$16&lt;&gt;"高専"),IFERROR(VLOOKUP(入力項目!$S$17,子育て関連マスタ!$I$32:$M$37,4,FALSE),0),
AND(T477&gt;=21,T477&lt;=22,入力項目!$S$16="高専"),IFERROR(VLOOKUP(入力項目!$S$17,子育て関連マスタ!$I$32:$M$34,4,FALSE),0),
AND(T477&gt;=21,T477&lt;=22,入力項目!$S$16&lt;&gt;"高専"),IFERROR(VLOOKUP(入力項目!$S$17,子育て関連マスタ!$I$32:$M$34,4,FALSE),0),
T477&gt;=23,0
) +
IF($D477=4,
  IFERROR(_xlfn.IFS(
  T477&lt;=入力項目!$S$11,0,
  AND(T477=入力項目!$S$11),IFERROR(VLOOKUP(入力項目!$S$12,子育て関連マスタ!$I$4:$M$5,2,FALSE),0),
  AND(T477=4),IFERROR(VLOOKUP(入力項目!$S$13,子育て関連マスタ!$I$9:$M$12,2,FALSE),0),
  AND(T477=7),IFERROR(VLOOKUP(入力項目!$S$14,子育て関連マスタ!$I$16:$M$17,2,FALSE),0),
  AND(T477=13),IFERROR(VLOOKUP(入力項目!$S$15,子育て関連マスタ!$I$21:$M$22,2,FALSE),0),
  AND(T477=16),IFERROR(VLOOKUP(入力項目!$S$16,子育て関連マスタ!$I$26:$M$28,2,FALSE),0),
  AND(T477=19,入力項目!$S$16&lt;&gt;"高専"),IFERROR(VLOOKUP(入力項目!$S$17,子育て関連マスタ!$I$32:$M$37,2,FALSE),0),
  AND(T477=21,入力項目!$S$16="高専"),IFERROR(VLOOKUP(入力項目!$S$17,子育て関連マスタ!$I$32:$M$37,2,FALSE),0),
  T477&gt;=22,0
  ),0),0
) +
IF(AND(T477&gt;=1,T477&lt;=15),IF($D477=入力項目!$S$8,入力項目!$S$3,0),0) +
IF(AND(T477&gt;=1,T477&lt;=15),IF($D477=5,入力項目!$S$4,0),0) +
IF(AND(T477&gt;=1,T477&lt;=15),IF($D477=12,入力項目!$S$5,0),0) +
IF(AND(入力項目!$S$7=$A477,入力項目!$S$8=$D477),子育て関連マスタ!$C$14,0) +
IFERROR(IF(AND(YEAR(EDATE(DATE(入力項目!$S$7,入力項目!$S$8,1),1))=$A477,MONTH(EDATE(DATE(入力項目!$S$7,入力項目!$S$8,1),1))=$D477),子育て関連マスタ!$C$15,0),0) +
IF(AND(OR(T477=3,T477=5,T477=7),$D477=11),子育て関連マスタ!$C$17,0) +
IF(AND(T477=20,$D477=1),子育て関連マスタ!$C$18,0) +
IF(AND(T477=20,$D477=1),
IFERROR(_xlfn.IFS(
入力項目!$S$10="男",子育て関連マスタ!$C$18,
入力項目!$S$10="女",子育て関連マスタ!$C$19
),0),0
) +
IF(AND(T477&gt;=入力項目!$S$18,T477&lt;=入力項目!$S$19),入力項目!$S$20,0) +
IF(AND(T477&gt;=入力項目!$S$21,T477&lt;=入力項目!$S$22),入力項目!$S$23,0) +
IF(AND(T477&gt;=入力項目!$S$24,T477&lt;=入力項目!$S$25),入力項目!$S$26,0)
)</f>
        <v>0</v>
      </c>
      <c r="AI477">
        <f ca="1">-(
_xlfn.IFS(
U477&lt;=入力項目!$S$11,0,
AND(U477&gt;=入力項目!$S$11+1,U477&lt;=3),IFERROR(VLOOKUP(入力項目!$S$12,子育て関連マスタ!$I$4:$M$5,4,FALSE),0),
AND(U477&gt;=4,U477&lt;=6),IFERROR(VLOOKUP(入力項目!$S$13,子育て関連マスタ!$I$9:$M$12,4,FALSE),0),
AND(U477&gt;=7,U477&lt;=12),IFERROR(VLOOKUP(入力項目!$S$14,子育て関連マスタ!$I$16:$M$17,4,FALSE),0),
AND(U477&gt;=13,U477&lt;=15),IFERROR(VLOOKUP(入力項目!$S$15,子育て関連マスタ!$I$21:$M$22,4,FALSE),0),
AND(U477&gt;=16,U477&lt;=18),IFERROR(VLOOKUP(入力項目!$S$16,子育て関連マスタ!$I$26:$M$28,4,FALSE),0),
AND(U477&gt;=19,U477&lt;=20,入力項目!$S$16="高専"),IFERROR(VLOOKUP(入力項目!$S$16,子育て関連マスタ!$I$26:$M$28,4,FALSE),0),
AND(U477&gt;=19,U477&lt;=20,入力項目!$S$16&lt;&gt;"高専"),IFERROR(VLOOKUP(入力項目!$S$17,子育て関連マスタ!$I$32:$M$37,4,FALSE),0),
AND(U477&gt;=21,U477&lt;=22,入力項目!$S$16="高専"),IFERROR(VLOOKUP(入力項目!$S$17,子育て関連マスタ!$I$32:$M$34,4,FALSE),0),
AND(U477&gt;=21,U477&lt;=22,入力項目!$S$16&lt;&gt;"高専"),IFERROR(VLOOKUP(入力項目!$S$17,子育て関連マスタ!$I$32:$M$34,4,FALSE),0),
U477&gt;=23,0
) +
IF($D477=4,
  IFERROR(_xlfn.IFS(
  U477&lt;=入力項目!$S$11,0,
  AND(U477=入力項目!$S$11),IFERROR(VLOOKUP(入力項目!$S$12,子育て関連マスタ!$I$4:$M$5,2,FALSE),0),
  AND(U477=4),IFERROR(VLOOKUP(入力項目!$S$13,子育て関連マスタ!$I$9:$M$12,2,FALSE),0),
  AND(U477=7),IFERROR(VLOOKUP(入力項目!$S$14,子育て関連マスタ!$I$16:$M$17,2,FALSE),0),
  AND(U477=13),IFERROR(VLOOKUP(入力項目!$S$15,子育て関連マスタ!$I$21:$M$22,2,FALSE),0),
  AND(U477=16),IFERROR(VLOOKUP(入力項目!$S$16,子育て関連マスタ!$I$26:$M$28,2,FALSE),0),
  AND(U477=19,入力項目!$S$16&lt;&gt;"高専"),IFERROR(VLOOKUP(入力項目!$S$17,子育て関連マスタ!$I$32:$M$37,2,FALSE),0),
  AND(U477=21,入力項目!$S$16="高専"),IFERROR(VLOOKUP(入力項目!$S$17,子育て関連マスタ!$I$32:$M$37,2,FALSE),0),
  U477&gt;=22,0
  ),0),0
) +
IF(AND(U477&gt;=1,U477&lt;=15),IF($D477=入力項目!$S$8,入力項目!$S$3,0),0) +
IF(AND(U477&gt;=1,U477&lt;=15),IF($D477=5,入力項目!$S$4,0),0) +
IF(AND(U477&gt;=1,U477&lt;=15),IF($D477=12,入力項目!$S$5,0),0) +
IF(AND(入力項目!$S$7=$A477,入力項目!$S$8=$D477),子育て関連マスタ!$C$14,0) +
IFERROR(IF(AND(YEAR(EDATE(DATE(入力項目!$S$7,入力項目!$S$8,1),1))=$A477,MONTH(EDATE(DATE(入力項目!$S$7,入力項目!$S$8,1),1))=$D477),子育て関連マスタ!$C$15,0),0) +
IF(AND(OR(U477=3,U477=5,U477=7),$D477=11),子育て関連マスタ!$C$17,0) +
IF(AND(U477=20,$D477=1),子育て関連マスタ!$C$18,0) +
IF(AND(U477=20,$D477=1),
IFERROR(_xlfn.IFS(
入力項目!$S$10="男",子育て関連マスタ!$C$18,
入力項目!$S$10="女",子育て関連マスタ!$C$19
),0),0
) +
IF(AND(U477&gt;=入力項目!$S$18,U477&lt;=入力項目!$S$19),入力項目!$S$20,0) +
IF(AND(U477&gt;=入力項目!$S$21,U477&lt;=入力項目!$S$22),入力項目!$S$23,0) +
IF(AND(U477&gt;=入力項目!$S$24,U477&lt;=入力項目!$S$25),入力項目!$S$26,0)
)</f>
        <v>0</v>
      </c>
      <c r="AJ477" s="10">
        <f ca="1">-VLOOKUP($D477,月別収支!$A$2:$H$13,7,FALSE)</f>
        <v>-20000</v>
      </c>
    </row>
    <row r="478" spans="1:36" x14ac:dyDescent="0.4">
      <c r="A478">
        <f t="shared" ca="1" si="122"/>
        <v>2064</v>
      </c>
      <c r="B478">
        <f t="shared" ca="1" si="129"/>
        <v>2064</v>
      </c>
      <c r="C478">
        <f t="shared" ca="1" si="130"/>
        <v>40</v>
      </c>
      <c r="D478">
        <f t="shared" ca="1" si="123"/>
        <v>4</v>
      </c>
      <c r="E478" t="str">
        <f t="shared" ca="1" si="124"/>
        <v>2064年4月</v>
      </c>
      <c r="F478">
        <f ca="1">IF(OR(入力項目!$N$5&lt;$A478,AND(入力項目!$N$5=$A478,入力項目!$N$6&lt;$D478)),IF(F477=0,1,IF(G478=12,F477+1,F477)),0)</f>
        <v>39</v>
      </c>
      <c r="G478">
        <f ca="1">IF(OR(入力項目!$N$5&lt;$A478,AND(入力項目!$N$5=$A478,入力項目!$N$6&lt;$D478)),IF(G477=12,1,G477+1),0)</f>
        <v>6</v>
      </c>
      <c r="H478" t="str">
        <f t="shared" ca="1" si="125"/>
        <v>39_6</v>
      </c>
      <c r="I478">
        <f ca="1">IF(
  IFERROR(AND($C478&gt;0,MOD($C478,入力項目!$N$22)=0,$D478=入力項目!$N$23), FALSE),
  1,
  IF(
    AND(I477&gt;0,J477=12),
    IF(I477=入力項目!$N$28, 0, I477+1),
    I477
  )
)</f>
        <v>0</v>
      </c>
      <c r="J478">
        <f ca="1">IF($D478=入力項目!$N$23,1,IFERROR(J477+1,1))</f>
        <v>11</v>
      </c>
      <c r="K478" t="str">
        <f t="shared" ca="1" si="126"/>
        <v>0_11</v>
      </c>
      <c r="L478">
        <f ca="1">L477+IF(入力項目!$D$4=$D478,1,0)</f>
        <v>68</v>
      </c>
      <c r="M478" t="str">
        <f t="shared" ca="1" si="127"/>
        <v>68歳</v>
      </c>
      <c r="N478">
        <f t="shared" ca="1" si="131"/>
        <v>69</v>
      </c>
      <c r="O478" t="str">
        <f t="shared" ca="1" si="128"/>
        <v>69歳</v>
      </c>
      <c r="P478">
        <f t="shared" ca="1" si="132"/>
        <v>44</v>
      </c>
      <c r="Q478">
        <f t="shared" ca="1" si="133"/>
        <v>42</v>
      </c>
      <c r="R478">
        <f t="shared" ca="1" si="134"/>
        <v>2065</v>
      </c>
      <c r="S478">
        <f t="shared" ca="1" si="135"/>
        <v>2065</v>
      </c>
      <c r="T478">
        <f t="shared" ca="1" si="136"/>
        <v>2065</v>
      </c>
      <c r="U478">
        <f t="shared" ca="1" si="137"/>
        <v>2065</v>
      </c>
      <c r="V478" s="10">
        <f t="shared" ca="1" si="138"/>
        <v>60488425</v>
      </c>
      <c r="W478" s="10">
        <f ca="1">IF($L478&lt;その他マスタ!$B$1,VLOOKUP($D478,月別収支!$A$2:$H$13,2,FALSE),その他マスタ!$B$3)+IF(AND($L478=その他マスタ!$B$1,入力項目!$I$9="あり",$D478=入力項目!$D$4),その他マスタ!$B$2,0)</f>
        <v>150000</v>
      </c>
      <c r="X478" s="10">
        <f ca="1">-IF(入力項目!$K$5=TRUE,
IF($F478+$G478&lt;3,VLOOKUP($D478,月別収支!$A$2:$H$13,8,FALSE),0)+IFERROR(VLOOKUP($H478,住宅ローン計算!C:P,13,FALSE),0)+IF($F478&gt;1,IF(OR($G478=3,$G478=6,$G478=9,$G478=12),ROUNDUP(入力項目!$N$18/4,0),0),0),
VLOOKUP($D478,月別収支!$A$2:$H$13,8,FALSE))</f>
        <v>-37500</v>
      </c>
      <c r="Y478" s="10">
        <f ca="1">-VLOOKUP($D478,月別収支!$A$2:$H$13,3,FALSE)</f>
        <v>-75000</v>
      </c>
      <c r="Z478" s="10">
        <f ca="1">-VLOOKUP($D478,月別収支!$A$2:$H$13,4,FALSE)</f>
        <v>-27000</v>
      </c>
      <c r="AA478" s="10">
        <f ca="1">-VLOOKUP($D478,月別収支!$A$2:$H$13,6,FALSE)</f>
        <v>-10000</v>
      </c>
      <c r="AB478" s="10">
        <f ca="1">-(
VLOOKUP($D478,月別収支!$A$2:$H$13,5,FALSE)+IF(AND(入力項目!$I$27&lt;=$A478,ISEVEN($A478-入力項目!$I$27),入力項目!$I$28=$D478),入力項目!$I$26,0)
+IF(入力項目!$K$26=TRUE,
IFERROR(VLOOKUP($K478,マイカーローン計算!C:P,13,FALSE),0),
IFERROR(
  IF(AND($C478&gt;0,MOD($C478,入力項目!$N$22)=0,$D478=入力項目!$N$23),入力項目!$N$24,0),
 0
)
)
)</f>
        <v>-20000</v>
      </c>
      <c r="AC478" s="10">
        <f ca="1">-IF($A478&lt;入力項目!$N$33,入力項目!$N$35,IF(AND($A478=入力項目!$N$33,$D478&lt;=入力項目!$N$34),入力項目!$N$35,0))</f>
        <v>0</v>
      </c>
      <c r="AD478">
        <f ca="1">-(
_xlfn.IFS(
P478&lt;=入力項目!$S$11,0,
AND(P478&gt;=入力項目!$S$11+1,P478&lt;=3),IFERROR(VLOOKUP(入力項目!$S$12,子育て関連マスタ!$I$4:$M$5,4,FALSE),0),
AND(P478&gt;=4,P478&lt;=6),IFERROR(VLOOKUP(入力項目!$S$13,子育て関連マスタ!$I$9:$M$12,4,FALSE),0),
AND(P478&gt;=7,P478&lt;=12),IFERROR(VLOOKUP(入力項目!$S$14,子育て関連マスタ!$I$16:$M$17,4,FALSE),0),
AND(P478&gt;=13,P478&lt;=15),IFERROR(VLOOKUP(入力項目!$S$15,子育て関連マスタ!$I$21:$M$22,4,FALSE),0),
AND(P478&gt;=16,P478&lt;=18),IFERROR(VLOOKUP(入力項目!$S$16,子育て関連マスタ!$I$26:$M$28,4,FALSE),0),
AND(P478&gt;=19,P478&lt;=20,入力項目!$S$16="高専"),IFERROR(VLOOKUP(入力項目!$S$16,子育て関連マスタ!$I$26:$M$28,4,FALSE),0),
AND(P478&gt;=19,P478&lt;=20,入力項目!$S$16&lt;&gt;"高専"),IFERROR(VLOOKUP(入力項目!$S$17,子育て関連マスタ!$I$32:$M$37,4,FALSE),0),
AND(P478&gt;=21,P478&lt;=22,入力項目!$S$16="高専"),IFERROR(VLOOKUP(入力項目!$S$17,子育て関連マスタ!$I$32:$M$34,4,FALSE),0),
AND(P478&gt;=21,P478&lt;=22,入力項目!$S$16&lt;&gt;"高専"),IFERROR(VLOOKUP(入力項目!$S$17,子育て関連マスタ!$I$32:$M$34,4,FALSE),0),
P478&gt;=23,0
) +
IF($D478=4,
  IFERROR(_xlfn.IFS(
  P478&lt;=入力項目!$S$11,0,
  AND(P478=入力項目!$S$11),IFERROR(VLOOKUP(入力項目!$S$12,子育て関連マスタ!$I$4:$M$5,2,FALSE),0),
  AND(P478=4),IFERROR(VLOOKUP(入力項目!$S$13,子育て関連マスタ!$I$9:$M$12,2,FALSE),0),
  AND(P478=7),IFERROR(VLOOKUP(入力項目!$S$14,子育て関連マスタ!$I$16:$M$17,2,FALSE),0),
  AND(P478=13),IFERROR(VLOOKUP(入力項目!$S$15,子育て関連マスタ!$I$21:$M$22,2,FALSE),0),
  AND(P478=16),IFERROR(VLOOKUP(入力項目!$S$16,子育て関連マスタ!$I$26:$M$28,2,FALSE),0),
  AND(P478=19,入力項目!$S$16&lt;&gt;"高専"),IFERROR(VLOOKUP(入力項目!$S$17,子育て関連マスタ!$I$32:$M$37,2,FALSE),0),
  AND(P478=21,入力項目!$S$16="高専"),IFERROR(VLOOKUP(入力項目!$S$17,子育て関連マスタ!$I$32:$M$37,2,FALSE),0),
  P478&gt;=22,0
  ),0),0
) +
IF(AND(P478&gt;=1,P478&lt;=15),IF($D478=入力項目!$S$8,入力項目!$S$3,0),0) +
IF(AND(P478&gt;=1,P478&lt;=15),IF($D478=5,入力項目!$S$4,0),0) +
IF(AND(P478&gt;=1,P478&lt;=15),IF($D478=12,入力項目!$S$5,0),0) +
IF(AND(入力項目!$S$7=$A478,入力項目!$S$8=$D478),子育て関連マスタ!$C$14,0) +
IFERROR(IF(AND(YEAR(EDATE(DATE(入力項目!$S$7,入力項目!$S$8,1),1))=$A478,MONTH(EDATE(DATE(入力項目!$S$7,入力項目!$S$8,1),1))=$D478),子育て関連マスタ!$C$15,0),0) +
IF(AND(OR(P478=3,P478=5,P478=7),$D478=11),子育て関連マスタ!$C$17,0) +
IF(AND(P478=20,$D478=1),子育て関連マスタ!$C$18,0) +
IF(AND(P478=20,$D478=1),
IFERROR(_xlfn.IFS(
入力項目!$S$10="男",子育て関連マスタ!$C$18,
入力項目!$S$10="女",子育て関連マスタ!$C$19
),0),0
) +
IF(AND(P478&gt;=入力項目!$S$18,P478&lt;=入力項目!$S$19),入力項目!$S$20,0) +
IF(AND(P478&gt;=入力項目!$S$21,P478&lt;=入力項目!$S$22),入力項目!$S$23,0) +
IF(AND(P478&gt;=入力項目!$S$24,P478&lt;=入力項目!$S$25),入力項目!$S$26,0)
)</f>
        <v>0</v>
      </c>
      <c r="AE478">
        <f ca="1">-(
_xlfn.IFS(
Q478&lt;=入力項目!$S$11,0,
AND(Q478&gt;=入力項目!$S$11+1,Q478&lt;=3),IFERROR(VLOOKUP(入力項目!$S$12,子育て関連マスタ!$I$4:$M$5,4,FALSE),0),
AND(Q478&gt;=4,Q478&lt;=6),IFERROR(VLOOKUP(入力項目!$S$13,子育て関連マスタ!$I$9:$M$12,4,FALSE),0),
AND(Q478&gt;=7,Q478&lt;=12),IFERROR(VLOOKUP(入力項目!$S$14,子育て関連マスタ!$I$16:$M$17,4,FALSE),0),
AND(Q478&gt;=13,Q478&lt;=15),IFERROR(VLOOKUP(入力項目!$S$15,子育て関連マスタ!$I$21:$M$22,4,FALSE),0),
AND(Q478&gt;=16,Q478&lt;=18),IFERROR(VLOOKUP(入力項目!$S$16,子育て関連マスタ!$I$26:$M$28,4,FALSE),0),
AND(Q478&gt;=19,Q478&lt;=20,入力項目!$S$16="高専"),IFERROR(VLOOKUP(入力項目!$S$16,子育て関連マスタ!$I$26:$M$28,4,FALSE),0),
AND(Q478&gt;=19,Q478&lt;=20,入力項目!$S$16&lt;&gt;"高専"),IFERROR(VLOOKUP(入力項目!$S$17,子育て関連マスタ!$I$32:$M$37,4,FALSE),0),
AND(Q478&gt;=21,Q478&lt;=22,入力項目!$S$16="高専"),IFERROR(VLOOKUP(入力項目!$S$17,子育て関連マスタ!$I$32:$M$34,4,FALSE),0),
AND(Q478&gt;=21,Q478&lt;=22,入力項目!$S$16&lt;&gt;"高専"),IFERROR(VLOOKUP(入力項目!$S$17,子育て関連マスタ!$I$32:$M$34,4,FALSE),0),
Q478&gt;=23,0
) +
IF($D478=4,
  IFERROR(_xlfn.IFS(
  Q478&lt;=入力項目!$S$11,0,
  AND(Q478=入力項目!$S$11),IFERROR(VLOOKUP(入力項目!$S$12,子育て関連マスタ!$I$4:$M$5,2,FALSE),0),
  AND(Q478=4),IFERROR(VLOOKUP(入力項目!$S$13,子育て関連マスタ!$I$9:$M$12,2,FALSE),0),
  AND(Q478=7),IFERROR(VLOOKUP(入力項目!$S$14,子育て関連マスタ!$I$16:$M$17,2,FALSE),0),
  AND(Q478=13),IFERROR(VLOOKUP(入力項目!$S$15,子育て関連マスタ!$I$21:$M$22,2,FALSE),0),
  AND(Q478=16),IFERROR(VLOOKUP(入力項目!$S$16,子育て関連マスタ!$I$26:$M$28,2,FALSE),0),
  AND(Q478=19,入力項目!$S$16&lt;&gt;"高専"),IFERROR(VLOOKUP(入力項目!$S$17,子育て関連マスタ!$I$32:$M$37,2,FALSE),0),
  AND(Q478=21,入力項目!$S$16="高専"),IFERROR(VLOOKUP(入力項目!$S$17,子育て関連マスタ!$I$32:$M$37,2,FALSE),0),
  Q478&gt;=22,0
  ),0),0
) +
IF(AND(Q478&gt;=1,Q478&lt;=15),IF($D478=入力項目!$S$8,入力項目!$S$3,0),0) +
IF(AND(Q478&gt;=1,Q478&lt;=15),IF($D478=5,入力項目!$S$4,0),0) +
IF(AND(Q478&gt;=1,Q478&lt;=15),IF($D478=12,入力項目!$S$5,0),0) +
IF(AND(入力項目!$S$7=$A478,入力項目!$S$8=$D478),子育て関連マスタ!$C$14,0) +
IFERROR(IF(AND(YEAR(EDATE(DATE(入力項目!$S$7,入力項目!$S$8,1),1))=$A478,MONTH(EDATE(DATE(入力項目!$S$7,入力項目!$S$8,1),1))=$D478),子育て関連マスタ!$C$15,0),0) +
IF(AND(OR(Q478=3,Q478=5,Q478=7),$D478=11),子育て関連マスタ!$C$17,0) +
IF(AND(Q478=20,$D478=1),子育て関連マスタ!$C$18,0) +
IF(AND(Q478=20,$D478=1),
IFERROR(_xlfn.IFS(
入力項目!$S$10="男",子育て関連マスタ!$C$18,
入力項目!$S$10="女",子育て関連マスタ!$C$19
),0),0
) +
IF(AND(Q478&gt;=入力項目!$S$18,Q478&lt;=入力項目!$S$19),入力項目!$S$20,0) +
IF(AND(Q478&gt;=入力項目!$S$21,Q478&lt;=入力項目!$S$22),入力項目!$S$23,0) +
IF(AND(Q478&gt;=入力項目!$S$24,Q478&lt;=入力項目!$S$25),入力項目!$S$26,0)
)</f>
        <v>0</v>
      </c>
      <c r="AF478">
        <f ca="1">-(
_xlfn.IFS(
R478&lt;=入力項目!$S$11,0,
AND(R478&gt;=入力項目!$S$11+1,R478&lt;=3),IFERROR(VLOOKUP(入力項目!$S$12,子育て関連マスタ!$I$4:$M$5,4,FALSE),0),
AND(R478&gt;=4,R478&lt;=6),IFERROR(VLOOKUP(入力項目!$S$13,子育て関連マスタ!$I$9:$M$12,4,FALSE),0),
AND(R478&gt;=7,R478&lt;=12),IFERROR(VLOOKUP(入力項目!$S$14,子育て関連マスタ!$I$16:$M$17,4,FALSE),0),
AND(R478&gt;=13,R478&lt;=15),IFERROR(VLOOKUP(入力項目!$S$15,子育て関連マスタ!$I$21:$M$22,4,FALSE),0),
AND(R478&gt;=16,R478&lt;=18),IFERROR(VLOOKUP(入力項目!$S$16,子育て関連マスタ!$I$26:$M$28,4,FALSE),0),
AND(R478&gt;=19,R478&lt;=20,入力項目!$S$16="高専"),IFERROR(VLOOKUP(入力項目!$S$16,子育て関連マスタ!$I$26:$M$28,4,FALSE),0),
AND(R478&gt;=19,R478&lt;=20,入力項目!$S$16&lt;&gt;"高専"),IFERROR(VLOOKUP(入力項目!$S$17,子育て関連マスタ!$I$32:$M$37,4,FALSE),0),
AND(R478&gt;=21,R478&lt;=22,入力項目!$S$16="高専"),IFERROR(VLOOKUP(入力項目!$S$17,子育て関連マスタ!$I$32:$M$34,4,FALSE),0),
AND(R478&gt;=21,R478&lt;=22,入力項目!$S$16&lt;&gt;"高専"),IFERROR(VLOOKUP(入力項目!$S$17,子育て関連マスタ!$I$32:$M$34,4,FALSE),0),
R478&gt;=23,0
) +
IF($D478=4,
  IFERROR(_xlfn.IFS(
  R478&lt;=入力項目!$S$11,0,
  AND(R478=入力項目!$S$11),IFERROR(VLOOKUP(入力項目!$S$12,子育て関連マスタ!$I$4:$M$5,2,FALSE),0),
  AND(R478=4),IFERROR(VLOOKUP(入力項目!$S$13,子育て関連マスタ!$I$9:$M$12,2,FALSE),0),
  AND(R478=7),IFERROR(VLOOKUP(入力項目!$S$14,子育て関連マスタ!$I$16:$M$17,2,FALSE),0),
  AND(R478=13),IFERROR(VLOOKUP(入力項目!$S$15,子育て関連マスタ!$I$21:$M$22,2,FALSE),0),
  AND(R478=16),IFERROR(VLOOKUP(入力項目!$S$16,子育て関連マスタ!$I$26:$M$28,2,FALSE),0),
  AND(R478=19,入力項目!$S$16&lt;&gt;"高専"),IFERROR(VLOOKUP(入力項目!$S$17,子育て関連マスタ!$I$32:$M$37,2,FALSE),0),
  AND(R478=21,入力項目!$S$16="高専"),IFERROR(VLOOKUP(入力項目!$S$17,子育て関連マスタ!$I$32:$M$37,2,FALSE),0),
  R478&gt;=22,0
  ),0),0
) +
IF(AND(R478&gt;=1,R478&lt;=15),IF($D478=入力項目!$S$8,入力項目!$S$3,0),0) +
IF(AND(R478&gt;=1,R478&lt;=15),IF($D478=5,入力項目!$S$4,0),0) +
IF(AND(R478&gt;=1,R478&lt;=15),IF($D478=12,入力項目!$S$5,0),0) +
IF(AND(入力項目!$S$7=$A478,入力項目!$S$8=$D478),子育て関連マスタ!$C$14,0) +
IFERROR(IF(AND(YEAR(EDATE(DATE(入力項目!$S$7,入力項目!$S$8,1),1))=$A478,MONTH(EDATE(DATE(入力項目!$S$7,入力項目!$S$8,1),1))=$D478),子育て関連マスタ!$C$15,0),0) +
IF(AND(OR(R478=3,R478=5,R478=7),$D478=11),子育て関連マスタ!$C$17,0) +
IF(AND(R478=20,$D478=1),子育て関連マスタ!$C$18,0) +
IF(AND(R478=20,$D478=1),
IFERROR(_xlfn.IFS(
入力項目!$S$10="男",子育て関連マスタ!$C$18,
入力項目!$S$10="女",子育て関連マスタ!$C$19
),0),0
) +
IF(AND(R478&gt;=入力項目!$S$18,R478&lt;=入力項目!$S$19),入力項目!$S$20,0) +
IF(AND(R478&gt;=入力項目!$S$21,R478&lt;=入力項目!$S$22),入力項目!$S$23,0) +
IF(AND(R478&gt;=入力項目!$S$24,R478&lt;=入力項目!$S$25),入力項目!$S$26,0)
)</f>
        <v>0</v>
      </c>
      <c r="AG478">
        <f ca="1">-(
_xlfn.IFS(
S478&lt;=入力項目!$S$11,0,
AND(S478&gt;=入力項目!$S$11+1,S478&lt;=3),IFERROR(VLOOKUP(入力項目!$S$12,子育て関連マスタ!$I$4:$M$5,4,FALSE),0),
AND(S478&gt;=4,S478&lt;=6),IFERROR(VLOOKUP(入力項目!$S$13,子育て関連マスタ!$I$9:$M$12,4,FALSE),0),
AND(S478&gt;=7,S478&lt;=12),IFERROR(VLOOKUP(入力項目!$S$14,子育て関連マスタ!$I$16:$M$17,4,FALSE),0),
AND(S478&gt;=13,S478&lt;=15),IFERROR(VLOOKUP(入力項目!$S$15,子育て関連マスタ!$I$21:$M$22,4,FALSE),0),
AND(S478&gt;=16,S478&lt;=18),IFERROR(VLOOKUP(入力項目!$S$16,子育て関連マスタ!$I$26:$M$28,4,FALSE),0),
AND(S478&gt;=19,S478&lt;=20,入力項目!$S$16="高専"),IFERROR(VLOOKUP(入力項目!$S$16,子育て関連マスタ!$I$26:$M$28,4,FALSE),0),
AND(S478&gt;=19,S478&lt;=20,入力項目!$S$16&lt;&gt;"高専"),IFERROR(VLOOKUP(入力項目!$S$17,子育て関連マスタ!$I$32:$M$37,4,FALSE),0),
AND(S478&gt;=21,S478&lt;=22,入力項目!$S$16="高専"),IFERROR(VLOOKUP(入力項目!$S$17,子育て関連マスタ!$I$32:$M$34,4,FALSE),0),
AND(S478&gt;=21,S478&lt;=22,入力項目!$S$16&lt;&gt;"高専"),IFERROR(VLOOKUP(入力項目!$S$17,子育て関連マスタ!$I$32:$M$34,4,FALSE),0),
S478&gt;=23,0
) +
IF($D478=4,
  IFERROR(_xlfn.IFS(
  S478&lt;=入力項目!$S$11,0,
  AND(S478=入力項目!$S$11),IFERROR(VLOOKUP(入力項目!$S$12,子育て関連マスタ!$I$4:$M$5,2,FALSE),0),
  AND(S478=4),IFERROR(VLOOKUP(入力項目!$S$13,子育て関連マスタ!$I$9:$M$12,2,FALSE),0),
  AND(S478=7),IFERROR(VLOOKUP(入力項目!$S$14,子育て関連マスタ!$I$16:$M$17,2,FALSE),0),
  AND(S478=13),IFERROR(VLOOKUP(入力項目!$S$15,子育て関連マスタ!$I$21:$M$22,2,FALSE),0),
  AND(S478=16),IFERROR(VLOOKUP(入力項目!$S$16,子育て関連マスタ!$I$26:$M$28,2,FALSE),0),
  AND(S478=19,入力項目!$S$16&lt;&gt;"高専"),IFERROR(VLOOKUP(入力項目!$S$17,子育て関連マスタ!$I$32:$M$37,2,FALSE),0),
  AND(S478=21,入力項目!$S$16="高専"),IFERROR(VLOOKUP(入力項目!$S$17,子育て関連マスタ!$I$32:$M$37,2,FALSE),0),
  S478&gt;=22,0
  ),0),0
) +
IF(AND(S478&gt;=1,S478&lt;=15),IF($D478=入力項目!$S$8,入力項目!$S$3,0),0) +
IF(AND(S478&gt;=1,S478&lt;=15),IF($D478=5,入力項目!$S$4,0),0) +
IF(AND(S478&gt;=1,S478&lt;=15),IF($D478=12,入力項目!$S$5,0),0) +
IF(AND(入力項目!$S$7=$A478,入力項目!$S$8=$D478),子育て関連マスタ!$C$14,0) +
IFERROR(IF(AND(YEAR(EDATE(DATE(入力項目!$S$7,入力項目!$S$8,1),1))=$A478,MONTH(EDATE(DATE(入力項目!$S$7,入力項目!$S$8,1),1))=$D478),子育て関連マスタ!$C$15,0),0) +
IF(AND(OR(S478=3,S478=5,S478=7),$D478=11),子育て関連マスタ!$C$17,0) +
IF(AND(S478=20,$D478=1),子育て関連マスタ!$C$18,0) +
IF(AND(S478=20,$D478=1),
IFERROR(_xlfn.IFS(
入力項目!$S$10="男",子育て関連マスタ!$C$18,
入力項目!$S$10="女",子育て関連マスタ!$C$19
),0),0
) +
IF(AND(S478&gt;=入力項目!$S$18,S478&lt;=入力項目!$S$19),入力項目!$S$20,0) +
IF(AND(S478&gt;=入力項目!$S$21,S478&lt;=入力項目!$S$22),入力項目!$S$23,0) +
IF(AND(S478&gt;=入力項目!$S$24,S478&lt;=入力項目!$S$25),入力項目!$S$26,0)
)</f>
        <v>0</v>
      </c>
      <c r="AH478">
        <f ca="1">-(
_xlfn.IFS(
T478&lt;=入力項目!$S$11,0,
AND(T478&gt;=入力項目!$S$11+1,T478&lt;=3),IFERROR(VLOOKUP(入力項目!$S$12,子育て関連マスタ!$I$4:$M$5,4,FALSE),0),
AND(T478&gt;=4,T478&lt;=6),IFERROR(VLOOKUP(入力項目!$S$13,子育て関連マスタ!$I$9:$M$12,4,FALSE),0),
AND(T478&gt;=7,T478&lt;=12),IFERROR(VLOOKUP(入力項目!$S$14,子育て関連マスタ!$I$16:$M$17,4,FALSE),0),
AND(T478&gt;=13,T478&lt;=15),IFERROR(VLOOKUP(入力項目!$S$15,子育て関連マスタ!$I$21:$M$22,4,FALSE),0),
AND(T478&gt;=16,T478&lt;=18),IFERROR(VLOOKUP(入力項目!$S$16,子育て関連マスタ!$I$26:$M$28,4,FALSE),0),
AND(T478&gt;=19,T478&lt;=20,入力項目!$S$16="高専"),IFERROR(VLOOKUP(入力項目!$S$16,子育て関連マスタ!$I$26:$M$28,4,FALSE),0),
AND(T478&gt;=19,T478&lt;=20,入力項目!$S$16&lt;&gt;"高専"),IFERROR(VLOOKUP(入力項目!$S$17,子育て関連マスタ!$I$32:$M$37,4,FALSE),0),
AND(T478&gt;=21,T478&lt;=22,入力項目!$S$16="高専"),IFERROR(VLOOKUP(入力項目!$S$17,子育て関連マスタ!$I$32:$M$34,4,FALSE),0),
AND(T478&gt;=21,T478&lt;=22,入力項目!$S$16&lt;&gt;"高専"),IFERROR(VLOOKUP(入力項目!$S$17,子育て関連マスタ!$I$32:$M$34,4,FALSE),0),
T478&gt;=23,0
) +
IF($D478=4,
  IFERROR(_xlfn.IFS(
  T478&lt;=入力項目!$S$11,0,
  AND(T478=入力項目!$S$11),IFERROR(VLOOKUP(入力項目!$S$12,子育て関連マスタ!$I$4:$M$5,2,FALSE),0),
  AND(T478=4),IFERROR(VLOOKUP(入力項目!$S$13,子育て関連マスタ!$I$9:$M$12,2,FALSE),0),
  AND(T478=7),IFERROR(VLOOKUP(入力項目!$S$14,子育て関連マスタ!$I$16:$M$17,2,FALSE),0),
  AND(T478=13),IFERROR(VLOOKUP(入力項目!$S$15,子育て関連マスタ!$I$21:$M$22,2,FALSE),0),
  AND(T478=16),IFERROR(VLOOKUP(入力項目!$S$16,子育て関連マスタ!$I$26:$M$28,2,FALSE),0),
  AND(T478=19,入力項目!$S$16&lt;&gt;"高専"),IFERROR(VLOOKUP(入力項目!$S$17,子育て関連マスタ!$I$32:$M$37,2,FALSE),0),
  AND(T478=21,入力項目!$S$16="高専"),IFERROR(VLOOKUP(入力項目!$S$17,子育て関連マスタ!$I$32:$M$37,2,FALSE),0),
  T478&gt;=22,0
  ),0),0
) +
IF(AND(T478&gt;=1,T478&lt;=15),IF($D478=入力項目!$S$8,入力項目!$S$3,0),0) +
IF(AND(T478&gt;=1,T478&lt;=15),IF($D478=5,入力項目!$S$4,0),0) +
IF(AND(T478&gt;=1,T478&lt;=15),IF($D478=12,入力項目!$S$5,0),0) +
IF(AND(入力項目!$S$7=$A478,入力項目!$S$8=$D478),子育て関連マスタ!$C$14,0) +
IFERROR(IF(AND(YEAR(EDATE(DATE(入力項目!$S$7,入力項目!$S$8,1),1))=$A478,MONTH(EDATE(DATE(入力項目!$S$7,入力項目!$S$8,1),1))=$D478),子育て関連マスタ!$C$15,0),0) +
IF(AND(OR(T478=3,T478=5,T478=7),$D478=11),子育て関連マスタ!$C$17,0) +
IF(AND(T478=20,$D478=1),子育て関連マスタ!$C$18,0) +
IF(AND(T478=20,$D478=1),
IFERROR(_xlfn.IFS(
入力項目!$S$10="男",子育て関連マスタ!$C$18,
入力項目!$S$10="女",子育て関連マスタ!$C$19
),0),0
) +
IF(AND(T478&gt;=入力項目!$S$18,T478&lt;=入力項目!$S$19),入力項目!$S$20,0) +
IF(AND(T478&gt;=入力項目!$S$21,T478&lt;=入力項目!$S$22),入力項目!$S$23,0) +
IF(AND(T478&gt;=入力項目!$S$24,T478&lt;=入力項目!$S$25),入力項目!$S$26,0)
)</f>
        <v>0</v>
      </c>
      <c r="AI478">
        <f ca="1">-(
_xlfn.IFS(
U478&lt;=入力項目!$S$11,0,
AND(U478&gt;=入力項目!$S$11+1,U478&lt;=3),IFERROR(VLOOKUP(入力項目!$S$12,子育て関連マスタ!$I$4:$M$5,4,FALSE),0),
AND(U478&gt;=4,U478&lt;=6),IFERROR(VLOOKUP(入力項目!$S$13,子育て関連マスタ!$I$9:$M$12,4,FALSE),0),
AND(U478&gt;=7,U478&lt;=12),IFERROR(VLOOKUP(入力項目!$S$14,子育て関連マスタ!$I$16:$M$17,4,FALSE),0),
AND(U478&gt;=13,U478&lt;=15),IFERROR(VLOOKUP(入力項目!$S$15,子育て関連マスタ!$I$21:$M$22,4,FALSE),0),
AND(U478&gt;=16,U478&lt;=18),IFERROR(VLOOKUP(入力項目!$S$16,子育て関連マスタ!$I$26:$M$28,4,FALSE),0),
AND(U478&gt;=19,U478&lt;=20,入力項目!$S$16="高専"),IFERROR(VLOOKUP(入力項目!$S$16,子育て関連マスタ!$I$26:$M$28,4,FALSE),0),
AND(U478&gt;=19,U478&lt;=20,入力項目!$S$16&lt;&gt;"高専"),IFERROR(VLOOKUP(入力項目!$S$17,子育て関連マスタ!$I$32:$M$37,4,FALSE),0),
AND(U478&gt;=21,U478&lt;=22,入力項目!$S$16="高専"),IFERROR(VLOOKUP(入力項目!$S$17,子育て関連マスタ!$I$32:$M$34,4,FALSE),0),
AND(U478&gt;=21,U478&lt;=22,入力項目!$S$16&lt;&gt;"高専"),IFERROR(VLOOKUP(入力項目!$S$17,子育て関連マスタ!$I$32:$M$34,4,FALSE),0),
U478&gt;=23,0
) +
IF($D478=4,
  IFERROR(_xlfn.IFS(
  U478&lt;=入力項目!$S$11,0,
  AND(U478=入力項目!$S$11),IFERROR(VLOOKUP(入力項目!$S$12,子育て関連マスタ!$I$4:$M$5,2,FALSE),0),
  AND(U478=4),IFERROR(VLOOKUP(入力項目!$S$13,子育て関連マスタ!$I$9:$M$12,2,FALSE),0),
  AND(U478=7),IFERROR(VLOOKUP(入力項目!$S$14,子育て関連マスタ!$I$16:$M$17,2,FALSE),0),
  AND(U478=13),IFERROR(VLOOKUP(入力項目!$S$15,子育て関連マスタ!$I$21:$M$22,2,FALSE),0),
  AND(U478=16),IFERROR(VLOOKUP(入力項目!$S$16,子育て関連マスタ!$I$26:$M$28,2,FALSE),0),
  AND(U478=19,入力項目!$S$16&lt;&gt;"高専"),IFERROR(VLOOKUP(入力項目!$S$17,子育て関連マスタ!$I$32:$M$37,2,FALSE),0),
  AND(U478=21,入力項目!$S$16="高専"),IFERROR(VLOOKUP(入力項目!$S$17,子育て関連マスタ!$I$32:$M$37,2,FALSE),0),
  U478&gt;=22,0
  ),0),0
) +
IF(AND(U478&gt;=1,U478&lt;=15),IF($D478=入力項目!$S$8,入力項目!$S$3,0),0) +
IF(AND(U478&gt;=1,U478&lt;=15),IF($D478=5,入力項目!$S$4,0),0) +
IF(AND(U478&gt;=1,U478&lt;=15),IF($D478=12,入力項目!$S$5,0),0) +
IF(AND(入力項目!$S$7=$A478,入力項目!$S$8=$D478),子育て関連マスタ!$C$14,0) +
IFERROR(IF(AND(YEAR(EDATE(DATE(入力項目!$S$7,入力項目!$S$8,1),1))=$A478,MONTH(EDATE(DATE(入力項目!$S$7,入力項目!$S$8,1),1))=$D478),子育て関連マスタ!$C$15,0),0) +
IF(AND(OR(U478=3,U478=5,U478=7),$D478=11),子育て関連マスタ!$C$17,0) +
IF(AND(U478=20,$D478=1),子育て関連マスタ!$C$18,0) +
IF(AND(U478=20,$D478=1),
IFERROR(_xlfn.IFS(
入力項目!$S$10="男",子育て関連マスタ!$C$18,
入力項目!$S$10="女",子育て関連マスタ!$C$19
),0),0
) +
IF(AND(U478&gt;=入力項目!$S$18,U478&lt;=入力項目!$S$19),入力項目!$S$20,0) +
IF(AND(U478&gt;=入力項目!$S$21,U478&lt;=入力項目!$S$22),入力項目!$S$23,0) +
IF(AND(U478&gt;=入力項目!$S$24,U478&lt;=入力項目!$S$25),入力項目!$S$26,0)
)</f>
        <v>0</v>
      </c>
      <c r="AJ478" s="10">
        <f ca="1">-VLOOKUP($D478,月別収支!$A$2:$H$13,7,FALSE)</f>
        <v>-20000</v>
      </c>
    </row>
    <row r="479" spans="1:36" x14ac:dyDescent="0.4">
      <c r="A479">
        <f t="shared" ca="1" si="122"/>
        <v>2064</v>
      </c>
      <c r="B479">
        <f t="shared" ca="1" si="129"/>
        <v>2064</v>
      </c>
      <c r="C479">
        <f t="shared" ca="1" si="130"/>
        <v>40</v>
      </c>
      <c r="D479">
        <f t="shared" ca="1" si="123"/>
        <v>5</v>
      </c>
      <c r="E479" t="str">
        <f t="shared" ca="1" si="124"/>
        <v>2064年5月</v>
      </c>
      <c r="F479">
        <f ca="1">IF(OR(入力項目!$N$5&lt;$A479,AND(入力項目!$N$5=$A479,入力項目!$N$6&lt;$D479)),IF(F478=0,1,IF(G479=12,F478+1,F478)),0)</f>
        <v>39</v>
      </c>
      <c r="G479">
        <f ca="1">IF(OR(入力項目!$N$5&lt;$A479,AND(入力項目!$N$5=$A479,入力項目!$N$6&lt;$D479)),IF(G478=12,1,G478+1),0)</f>
        <v>7</v>
      </c>
      <c r="H479" t="str">
        <f t="shared" ca="1" si="125"/>
        <v>39_7</v>
      </c>
      <c r="I479">
        <f ca="1">IF(
  IFERROR(AND($C479&gt;0,MOD($C479,入力項目!$N$22)=0,$D479=入力項目!$N$23), FALSE),
  1,
  IF(
    AND(I478&gt;0,J478=12),
    IF(I478=入力項目!$N$28, 0, I478+1),
    I478
  )
)</f>
        <v>0</v>
      </c>
      <c r="J479">
        <f ca="1">IF($D479=入力項目!$N$23,1,IFERROR(J478+1,1))</f>
        <v>12</v>
      </c>
      <c r="K479" t="str">
        <f t="shared" ca="1" si="126"/>
        <v>0_12</v>
      </c>
      <c r="L479">
        <f ca="1">L478+IF(入力項目!$D$4=$D479,1,0)</f>
        <v>68</v>
      </c>
      <c r="M479" t="str">
        <f t="shared" ca="1" si="127"/>
        <v>68歳</v>
      </c>
      <c r="N479">
        <f t="shared" ca="1" si="131"/>
        <v>69</v>
      </c>
      <c r="O479" t="str">
        <f t="shared" ca="1" si="128"/>
        <v>69歳</v>
      </c>
      <c r="P479">
        <f t="shared" ca="1" si="132"/>
        <v>44</v>
      </c>
      <c r="Q479">
        <f t="shared" ca="1" si="133"/>
        <v>42</v>
      </c>
      <c r="R479">
        <f t="shared" ca="1" si="134"/>
        <v>2065</v>
      </c>
      <c r="S479">
        <f t="shared" ca="1" si="135"/>
        <v>2065</v>
      </c>
      <c r="T479">
        <f t="shared" ca="1" si="136"/>
        <v>2065</v>
      </c>
      <c r="U479">
        <f t="shared" ca="1" si="137"/>
        <v>2065</v>
      </c>
      <c r="V479" s="10">
        <f t="shared" ca="1" si="138"/>
        <v>60476425</v>
      </c>
      <c r="W479" s="10">
        <f ca="1">IF($L479&lt;その他マスタ!$B$1,VLOOKUP($D479,月別収支!$A$2:$H$13,2,FALSE),その他マスタ!$B$3)+IF(AND($L479=その他マスタ!$B$1,入力項目!$I$9="あり",$D479=入力項目!$D$4),その他マスタ!$B$2,0)</f>
        <v>150000</v>
      </c>
      <c r="X479" s="10">
        <f ca="1">-IF(入力項目!$K$5=TRUE,
IF($F479+$G479&lt;3,VLOOKUP($D479,月別収支!$A$2:$H$13,8,FALSE),0)+IFERROR(VLOOKUP($H479,住宅ローン計算!C:P,13,FALSE),0)+IF($F479&gt;1,IF(OR($G479=3,$G479=6,$G479=9,$G479=12),ROUNDUP(入力項目!$N$18/4,0),0),0),
VLOOKUP($D479,月別収支!$A$2:$H$13,8,FALSE))</f>
        <v>0</v>
      </c>
      <c r="Y479" s="10">
        <f ca="1">-VLOOKUP($D479,月別収支!$A$2:$H$13,3,FALSE)</f>
        <v>-75000</v>
      </c>
      <c r="Z479" s="10">
        <f ca="1">-VLOOKUP($D479,月別収支!$A$2:$H$13,4,FALSE)</f>
        <v>-27000</v>
      </c>
      <c r="AA479" s="10">
        <f ca="1">-VLOOKUP($D479,月別収支!$A$2:$H$13,6,FALSE)</f>
        <v>-10000</v>
      </c>
      <c r="AB479" s="10">
        <f ca="1">-(
VLOOKUP($D479,月別収支!$A$2:$H$13,5,FALSE)+IF(AND(入力項目!$I$27&lt;=$A479,ISEVEN($A479-入力項目!$I$27),入力項目!$I$28=$D479),入力項目!$I$26,0)
+IF(入力項目!$K$26=TRUE,
IFERROR(VLOOKUP($K479,マイカーローン計算!C:P,13,FALSE),0),
IFERROR(
  IF(AND($C479&gt;0,MOD($C479,入力項目!$N$22)=0,$D479=入力項目!$N$23),入力項目!$N$24,0),
 0
)
)
)</f>
        <v>-30000</v>
      </c>
      <c r="AC479" s="10">
        <f ca="1">-IF($A479&lt;入力項目!$N$33,入力項目!$N$35,IF(AND($A479=入力項目!$N$33,$D479&lt;=入力項目!$N$34),入力項目!$N$35,0))</f>
        <v>0</v>
      </c>
      <c r="AD479">
        <f ca="1">-(
_xlfn.IFS(
P479&lt;=入力項目!$S$11,0,
AND(P479&gt;=入力項目!$S$11+1,P479&lt;=3),IFERROR(VLOOKUP(入力項目!$S$12,子育て関連マスタ!$I$4:$M$5,4,FALSE),0),
AND(P479&gt;=4,P479&lt;=6),IFERROR(VLOOKUP(入力項目!$S$13,子育て関連マスタ!$I$9:$M$12,4,FALSE),0),
AND(P479&gt;=7,P479&lt;=12),IFERROR(VLOOKUP(入力項目!$S$14,子育て関連マスタ!$I$16:$M$17,4,FALSE),0),
AND(P479&gt;=13,P479&lt;=15),IFERROR(VLOOKUP(入力項目!$S$15,子育て関連マスタ!$I$21:$M$22,4,FALSE),0),
AND(P479&gt;=16,P479&lt;=18),IFERROR(VLOOKUP(入力項目!$S$16,子育て関連マスタ!$I$26:$M$28,4,FALSE),0),
AND(P479&gt;=19,P479&lt;=20,入力項目!$S$16="高専"),IFERROR(VLOOKUP(入力項目!$S$16,子育て関連マスタ!$I$26:$M$28,4,FALSE),0),
AND(P479&gt;=19,P479&lt;=20,入力項目!$S$16&lt;&gt;"高専"),IFERROR(VLOOKUP(入力項目!$S$17,子育て関連マスタ!$I$32:$M$37,4,FALSE),0),
AND(P479&gt;=21,P479&lt;=22,入力項目!$S$16="高専"),IFERROR(VLOOKUP(入力項目!$S$17,子育て関連マスタ!$I$32:$M$34,4,FALSE),0),
AND(P479&gt;=21,P479&lt;=22,入力項目!$S$16&lt;&gt;"高専"),IFERROR(VLOOKUP(入力項目!$S$17,子育て関連マスタ!$I$32:$M$34,4,FALSE),0),
P479&gt;=23,0
) +
IF($D479=4,
  IFERROR(_xlfn.IFS(
  P479&lt;=入力項目!$S$11,0,
  AND(P479=入力項目!$S$11),IFERROR(VLOOKUP(入力項目!$S$12,子育て関連マスタ!$I$4:$M$5,2,FALSE),0),
  AND(P479=4),IFERROR(VLOOKUP(入力項目!$S$13,子育て関連マスタ!$I$9:$M$12,2,FALSE),0),
  AND(P479=7),IFERROR(VLOOKUP(入力項目!$S$14,子育て関連マスタ!$I$16:$M$17,2,FALSE),0),
  AND(P479=13),IFERROR(VLOOKUP(入力項目!$S$15,子育て関連マスタ!$I$21:$M$22,2,FALSE),0),
  AND(P479=16),IFERROR(VLOOKUP(入力項目!$S$16,子育て関連マスタ!$I$26:$M$28,2,FALSE),0),
  AND(P479=19,入力項目!$S$16&lt;&gt;"高専"),IFERROR(VLOOKUP(入力項目!$S$17,子育て関連マスタ!$I$32:$M$37,2,FALSE),0),
  AND(P479=21,入力項目!$S$16="高専"),IFERROR(VLOOKUP(入力項目!$S$17,子育て関連マスタ!$I$32:$M$37,2,FALSE),0),
  P479&gt;=22,0
  ),0),0
) +
IF(AND(P479&gt;=1,P479&lt;=15),IF($D479=入力項目!$S$8,入力項目!$S$3,0),0) +
IF(AND(P479&gt;=1,P479&lt;=15),IF($D479=5,入力項目!$S$4,0),0) +
IF(AND(P479&gt;=1,P479&lt;=15),IF($D479=12,入力項目!$S$5,0),0) +
IF(AND(入力項目!$S$7=$A479,入力項目!$S$8=$D479),子育て関連マスタ!$C$14,0) +
IFERROR(IF(AND(YEAR(EDATE(DATE(入力項目!$S$7,入力項目!$S$8,1),1))=$A479,MONTH(EDATE(DATE(入力項目!$S$7,入力項目!$S$8,1),1))=$D479),子育て関連マスタ!$C$15,0),0) +
IF(AND(OR(P479=3,P479=5,P479=7),$D479=11),子育て関連マスタ!$C$17,0) +
IF(AND(P479=20,$D479=1),子育て関連マスタ!$C$18,0) +
IF(AND(P479=20,$D479=1),
IFERROR(_xlfn.IFS(
入力項目!$S$10="男",子育て関連マスタ!$C$18,
入力項目!$S$10="女",子育て関連マスタ!$C$19
),0),0
) +
IF(AND(P479&gt;=入力項目!$S$18,P479&lt;=入力項目!$S$19),入力項目!$S$20,0) +
IF(AND(P479&gt;=入力項目!$S$21,P479&lt;=入力項目!$S$22),入力項目!$S$23,0) +
IF(AND(P479&gt;=入力項目!$S$24,P479&lt;=入力項目!$S$25),入力項目!$S$26,0)
)</f>
        <v>0</v>
      </c>
      <c r="AE479">
        <f ca="1">-(
_xlfn.IFS(
Q479&lt;=入力項目!$S$11,0,
AND(Q479&gt;=入力項目!$S$11+1,Q479&lt;=3),IFERROR(VLOOKUP(入力項目!$S$12,子育て関連マスタ!$I$4:$M$5,4,FALSE),0),
AND(Q479&gt;=4,Q479&lt;=6),IFERROR(VLOOKUP(入力項目!$S$13,子育て関連マスタ!$I$9:$M$12,4,FALSE),0),
AND(Q479&gt;=7,Q479&lt;=12),IFERROR(VLOOKUP(入力項目!$S$14,子育て関連マスタ!$I$16:$M$17,4,FALSE),0),
AND(Q479&gt;=13,Q479&lt;=15),IFERROR(VLOOKUP(入力項目!$S$15,子育て関連マスタ!$I$21:$M$22,4,FALSE),0),
AND(Q479&gt;=16,Q479&lt;=18),IFERROR(VLOOKUP(入力項目!$S$16,子育て関連マスタ!$I$26:$M$28,4,FALSE),0),
AND(Q479&gt;=19,Q479&lt;=20,入力項目!$S$16="高専"),IFERROR(VLOOKUP(入力項目!$S$16,子育て関連マスタ!$I$26:$M$28,4,FALSE),0),
AND(Q479&gt;=19,Q479&lt;=20,入力項目!$S$16&lt;&gt;"高専"),IFERROR(VLOOKUP(入力項目!$S$17,子育て関連マスタ!$I$32:$M$37,4,FALSE),0),
AND(Q479&gt;=21,Q479&lt;=22,入力項目!$S$16="高専"),IFERROR(VLOOKUP(入力項目!$S$17,子育て関連マスタ!$I$32:$M$34,4,FALSE),0),
AND(Q479&gt;=21,Q479&lt;=22,入力項目!$S$16&lt;&gt;"高専"),IFERROR(VLOOKUP(入力項目!$S$17,子育て関連マスタ!$I$32:$M$34,4,FALSE),0),
Q479&gt;=23,0
) +
IF($D479=4,
  IFERROR(_xlfn.IFS(
  Q479&lt;=入力項目!$S$11,0,
  AND(Q479=入力項目!$S$11),IFERROR(VLOOKUP(入力項目!$S$12,子育て関連マスタ!$I$4:$M$5,2,FALSE),0),
  AND(Q479=4),IFERROR(VLOOKUP(入力項目!$S$13,子育て関連マスタ!$I$9:$M$12,2,FALSE),0),
  AND(Q479=7),IFERROR(VLOOKUP(入力項目!$S$14,子育て関連マスタ!$I$16:$M$17,2,FALSE),0),
  AND(Q479=13),IFERROR(VLOOKUP(入力項目!$S$15,子育て関連マスタ!$I$21:$M$22,2,FALSE),0),
  AND(Q479=16),IFERROR(VLOOKUP(入力項目!$S$16,子育て関連マスタ!$I$26:$M$28,2,FALSE),0),
  AND(Q479=19,入力項目!$S$16&lt;&gt;"高専"),IFERROR(VLOOKUP(入力項目!$S$17,子育て関連マスタ!$I$32:$M$37,2,FALSE),0),
  AND(Q479=21,入力項目!$S$16="高専"),IFERROR(VLOOKUP(入力項目!$S$17,子育て関連マスタ!$I$32:$M$37,2,FALSE),0),
  Q479&gt;=22,0
  ),0),0
) +
IF(AND(Q479&gt;=1,Q479&lt;=15),IF($D479=入力項目!$S$8,入力項目!$S$3,0),0) +
IF(AND(Q479&gt;=1,Q479&lt;=15),IF($D479=5,入力項目!$S$4,0),0) +
IF(AND(Q479&gt;=1,Q479&lt;=15),IF($D479=12,入力項目!$S$5,0),0) +
IF(AND(入力項目!$S$7=$A479,入力項目!$S$8=$D479),子育て関連マスタ!$C$14,0) +
IFERROR(IF(AND(YEAR(EDATE(DATE(入力項目!$S$7,入力項目!$S$8,1),1))=$A479,MONTH(EDATE(DATE(入力項目!$S$7,入力項目!$S$8,1),1))=$D479),子育て関連マスタ!$C$15,0),0) +
IF(AND(OR(Q479=3,Q479=5,Q479=7),$D479=11),子育て関連マスタ!$C$17,0) +
IF(AND(Q479=20,$D479=1),子育て関連マスタ!$C$18,0) +
IF(AND(Q479=20,$D479=1),
IFERROR(_xlfn.IFS(
入力項目!$S$10="男",子育て関連マスタ!$C$18,
入力項目!$S$10="女",子育て関連マスタ!$C$19
),0),0
) +
IF(AND(Q479&gt;=入力項目!$S$18,Q479&lt;=入力項目!$S$19),入力項目!$S$20,0) +
IF(AND(Q479&gt;=入力項目!$S$21,Q479&lt;=入力項目!$S$22),入力項目!$S$23,0) +
IF(AND(Q479&gt;=入力項目!$S$24,Q479&lt;=入力項目!$S$25),入力項目!$S$26,0)
)</f>
        <v>0</v>
      </c>
      <c r="AF479">
        <f ca="1">-(
_xlfn.IFS(
R479&lt;=入力項目!$S$11,0,
AND(R479&gt;=入力項目!$S$11+1,R479&lt;=3),IFERROR(VLOOKUP(入力項目!$S$12,子育て関連マスタ!$I$4:$M$5,4,FALSE),0),
AND(R479&gt;=4,R479&lt;=6),IFERROR(VLOOKUP(入力項目!$S$13,子育て関連マスタ!$I$9:$M$12,4,FALSE),0),
AND(R479&gt;=7,R479&lt;=12),IFERROR(VLOOKUP(入力項目!$S$14,子育て関連マスタ!$I$16:$M$17,4,FALSE),0),
AND(R479&gt;=13,R479&lt;=15),IFERROR(VLOOKUP(入力項目!$S$15,子育て関連マスタ!$I$21:$M$22,4,FALSE),0),
AND(R479&gt;=16,R479&lt;=18),IFERROR(VLOOKUP(入力項目!$S$16,子育て関連マスタ!$I$26:$M$28,4,FALSE),0),
AND(R479&gt;=19,R479&lt;=20,入力項目!$S$16="高専"),IFERROR(VLOOKUP(入力項目!$S$16,子育て関連マスタ!$I$26:$M$28,4,FALSE),0),
AND(R479&gt;=19,R479&lt;=20,入力項目!$S$16&lt;&gt;"高専"),IFERROR(VLOOKUP(入力項目!$S$17,子育て関連マスタ!$I$32:$M$37,4,FALSE),0),
AND(R479&gt;=21,R479&lt;=22,入力項目!$S$16="高専"),IFERROR(VLOOKUP(入力項目!$S$17,子育て関連マスタ!$I$32:$M$34,4,FALSE),0),
AND(R479&gt;=21,R479&lt;=22,入力項目!$S$16&lt;&gt;"高専"),IFERROR(VLOOKUP(入力項目!$S$17,子育て関連マスタ!$I$32:$M$34,4,FALSE),0),
R479&gt;=23,0
) +
IF($D479=4,
  IFERROR(_xlfn.IFS(
  R479&lt;=入力項目!$S$11,0,
  AND(R479=入力項目!$S$11),IFERROR(VLOOKUP(入力項目!$S$12,子育て関連マスタ!$I$4:$M$5,2,FALSE),0),
  AND(R479=4),IFERROR(VLOOKUP(入力項目!$S$13,子育て関連マスタ!$I$9:$M$12,2,FALSE),0),
  AND(R479=7),IFERROR(VLOOKUP(入力項目!$S$14,子育て関連マスタ!$I$16:$M$17,2,FALSE),0),
  AND(R479=13),IFERROR(VLOOKUP(入力項目!$S$15,子育て関連マスタ!$I$21:$M$22,2,FALSE),0),
  AND(R479=16),IFERROR(VLOOKUP(入力項目!$S$16,子育て関連マスタ!$I$26:$M$28,2,FALSE),0),
  AND(R479=19,入力項目!$S$16&lt;&gt;"高専"),IFERROR(VLOOKUP(入力項目!$S$17,子育て関連マスタ!$I$32:$M$37,2,FALSE),0),
  AND(R479=21,入力項目!$S$16="高専"),IFERROR(VLOOKUP(入力項目!$S$17,子育て関連マスタ!$I$32:$M$37,2,FALSE),0),
  R479&gt;=22,0
  ),0),0
) +
IF(AND(R479&gt;=1,R479&lt;=15),IF($D479=入力項目!$S$8,入力項目!$S$3,0),0) +
IF(AND(R479&gt;=1,R479&lt;=15),IF($D479=5,入力項目!$S$4,0),0) +
IF(AND(R479&gt;=1,R479&lt;=15),IF($D479=12,入力項目!$S$5,0),0) +
IF(AND(入力項目!$S$7=$A479,入力項目!$S$8=$D479),子育て関連マスタ!$C$14,0) +
IFERROR(IF(AND(YEAR(EDATE(DATE(入力項目!$S$7,入力項目!$S$8,1),1))=$A479,MONTH(EDATE(DATE(入力項目!$S$7,入力項目!$S$8,1),1))=$D479),子育て関連マスタ!$C$15,0),0) +
IF(AND(OR(R479=3,R479=5,R479=7),$D479=11),子育て関連マスタ!$C$17,0) +
IF(AND(R479=20,$D479=1),子育て関連マスタ!$C$18,0) +
IF(AND(R479=20,$D479=1),
IFERROR(_xlfn.IFS(
入力項目!$S$10="男",子育て関連マスタ!$C$18,
入力項目!$S$10="女",子育て関連マスタ!$C$19
),0),0
) +
IF(AND(R479&gt;=入力項目!$S$18,R479&lt;=入力項目!$S$19),入力項目!$S$20,0) +
IF(AND(R479&gt;=入力項目!$S$21,R479&lt;=入力項目!$S$22),入力項目!$S$23,0) +
IF(AND(R479&gt;=入力項目!$S$24,R479&lt;=入力項目!$S$25),入力項目!$S$26,0)
)</f>
        <v>0</v>
      </c>
      <c r="AG479">
        <f ca="1">-(
_xlfn.IFS(
S479&lt;=入力項目!$S$11,0,
AND(S479&gt;=入力項目!$S$11+1,S479&lt;=3),IFERROR(VLOOKUP(入力項目!$S$12,子育て関連マスタ!$I$4:$M$5,4,FALSE),0),
AND(S479&gt;=4,S479&lt;=6),IFERROR(VLOOKUP(入力項目!$S$13,子育て関連マスタ!$I$9:$M$12,4,FALSE),0),
AND(S479&gt;=7,S479&lt;=12),IFERROR(VLOOKUP(入力項目!$S$14,子育て関連マスタ!$I$16:$M$17,4,FALSE),0),
AND(S479&gt;=13,S479&lt;=15),IFERROR(VLOOKUP(入力項目!$S$15,子育て関連マスタ!$I$21:$M$22,4,FALSE),0),
AND(S479&gt;=16,S479&lt;=18),IFERROR(VLOOKUP(入力項目!$S$16,子育て関連マスタ!$I$26:$M$28,4,FALSE),0),
AND(S479&gt;=19,S479&lt;=20,入力項目!$S$16="高専"),IFERROR(VLOOKUP(入力項目!$S$16,子育て関連マスタ!$I$26:$M$28,4,FALSE),0),
AND(S479&gt;=19,S479&lt;=20,入力項目!$S$16&lt;&gt;"高専"),IFERROR(VLOOKUP(入力項目!$S$17,子育て関連マスタ!$I$32:$M$37,4,FALSE),0),
AND(S479&gt;=21,S479&lt;=22,入力項目!$S$16="高専"),IFERROR(VLOOKUP(入力項目!$S$17,子育て関連マスタ!$I$32:$M$34,4,FALSE),0),
AND(S479&gt;=21,S479&lt;=22,入力項目!$S$16&lt;&gt;"高専"),IFERROR(VLOOKUP(入力項目!$S$17,子育て関連マスタ!$I$32:$M$34,4,FALSE),0),
S479&gt;=23,0
) +
IF($D479=4,
  IFERROR(_xlfn.IFS(
  S479&lt;=入力項目!$S$11,0,
  AND(S479=入力項目!$S$11),IFERROR(VLOOKUP(入力項目!$S$12,子育て関連マスタ!$I$4:$M$5,2,FALSE),0),
  AND(S479=4),IFERROR(VLOOKUP(入力項目!$S$13,子育て関連マスタ!$I$9:$M$12,2,FALSE),0),
  AND(S479=7),IFERROR(VLOOKUP(入力項目!$S$14,子育て関連マスタ!$I$16:$M$17,2,FALSE),0),
  AND(S479=13),IFERROR(VLOOKUP(入力項目!$S$15,子育て関連マスタ!$I$21:$M$22,2,FALSE),0),
  AND(S479=16),IFERROR(VLOOKUP(入力項目!$S$16,子育て関連マスタ!$I$26:$M$28,2,FALSE),0),
  AND(S479=19,入力項目!$S$16&lt;&gt;"高専"),IFERROR(VLOOKUP(入力項目!$S$17,子育て関連マスタ!$I$32:$M$37,2,FALSE),0),
  AND(S479=21,入力項目!$S$16="高専"),IFERROR(VLOOKUP(入力項目!$S$17,子育て関連マスタ!$I$32:$M$37,2,FALSE),0),
  S479&gt;=22,0
  ),0),0
) +
IF(AND(S479&gt;=1,S479&lt;=15),IF($D479=入力項目!$S$8,入力項目!$S$3,0),0) +
IF(AND(S479&gt;=1,S479&lt;=15),IF($D479=5,入力項目!$S$4,0),0) +
IF(AND(S479&gt;=1,S479&lt;=15),IF($D479=12,入力項目!$S$5,0),0) +
IF(AND(入力項目!$S$7=$A479,入力項目!$S$8=$D479),子育て関連マスタ!$C$14,0) +
IFERROR(IF(AND(YEAR(EDATE(DATE(入力項目!$S$7,入力項目!$S$8,1),1))=$A479,MONTH(EDATE(DATE(入力項目!$S$7,入力項目!$S$8,1),1))=$D479),子育て関連マスタ!$C$15,0),0) +
IF(AND(OR(S479=3,S479=5,S479=7),$D479=11),子育て関連マスタ!$C$17,0) +
IF(AND(S479=20,$D479=1),子育て関連マスタ!$C$18,0) +
IF(AND(S479=20,$D479=1),
IFERROR(_xlfn.IFS(
入力項目!$S$10="男",子育て関連マスタ!$C$18,
入力項目!$S$10="女",子育て関連マスタ!$C$19
),0),0
) +
IF(AND(S479&gt;=入力項目!$S$18,S479&lt;=入力項目!$S$19),入力項目!$S$20,0) +
IF(AND(S479&gt;=入力項目!$S$21,S479&lt;=入力項目!$S$22),入力項目!$S$23,0) +
IF(AND(S479&gt;=入力項目!$S$24,S479&lt;=入力項目!$S$25),入力項目!$S$26,0)
)</f>
        <v>0</v>
      </c>
      <c r="AH479">
        <f ca="1">-(
_xlfn.IFS(
T479&lt;=入力項目!$S$11,0,
AND(T479&gt;=入力項目!$S$11+1,T479&lt;=3),IFERROR(VLOOKUP(入力項目!$S$12,子育て関連マスタ!$I$4:$M$5,4,FALSE),0),
AND(T479&gt;=4,T479&lt;=6),IFERROR(VLOOKUP(入力項目!$S$13,子育て関連マスタ!$I$9:$M$12,4,FALSE),0),
AND(T479&gt;=7,T479&lt;=12),IFERROR(VLOOKUP(入力項目!$S$14,子育て関連マスタ!$I$16:$M$17,4,FALSE),0),
AND(T479&gt;=13,T479&lt;=15),IFERROR(VLOOKUP(入力項目!$S$15,子育て関連マスタ!$I$21:$M$22,4,FALSE),0),
AND(T479&gt;=16,T479&lt;=18),IFERROR(VLOOKUP(入力項目!$S$16,子育て関連マスタ!$I$26:$M$28,4,FALSE),0),
AND(T479&gt;=19,T479&lt;=20,入力項目!$S$16="高専"),IFERROR(VLOOKUP(入力項目!$S$16,子育て関連マスタ!$I$26:$M$28,4,FALSE),0),
AND(T479&gt;=19,T479&lt;=20,入力項目!$S$16&lt;&gt;"高専"),IFERROR(VLOOKUP(入力項目!$S$17,子育て関連マスタ!$I$32:$M$37,4,FALSE),0),
AND(T479&gt;=21,T479&lt;=22,入力項目!$S$16="高専"),IFERROR(VLOOKUP(入力項目!$S$17,子育て関連マスタ!$I$32:$M$34,4,FALSE),0),
AND(T479&gt;=21,T479&lt;=22,入力項目!$S$16&lt;&gt;"高専"),IFERROR(VLOOKUP(入力項目!$S$17,子育て関連マスタ!$I$32:$M$34,4,FALSE),0),
T479&gt;=23,0
) +
IF($D479=4,
  IFERROR(_xlfn.IFS(
  T479&lt;=入力項目!$S$11,0,
  AND(T479=入力項目!$S$11),IFERROR(VLOOKUP(入力項目!$S$12,子育て関連マスタ!$I$4:$M$5,2,FALSE),0),
  AND(T479=4),IFERROR(VLOOKUP(入力項目!$S$13,子育て関連マスタ!$I$9:$M$12,2,FALSE),0),
  AND(T479=7),IFERROR(VLOOKUP(入力項目!$S$14,子育て関連マスタ!$I$16:$M$17,2,FALSE),0),
  AND(T479=13),IFERROR(VLOOKUP(入力項目!$S$15,子育て関連マスタ!$I$21:$M$22,2,FALSE),0),
  AND(T479=16),IFERROR(VLOOKUP(入力項目!$S$16,子育て関連マスタ!$I$26:$M$28,2,FALSE),0),
  AND(T479=19,入力項目!$S$16&lt;&gt;"高専"),IFERROR(VLOOKUP(入力項目!$S$17,子育て関連マスタ!$I$32:$M$37,2,FALSE),0),
  AND(T479=21,入力項目!$S$16="高専"),IFERROR(VLOOKUP(入力項目!$S$17,子育て関連マスタ!$I$32:$M$37,2,FALSE),0),
  T479&gt;=22,0
  ),0),0
) +
IF(AND(T479&gt;=1,T479&lt;=15),IF($D479=入力項目!$S$8,入力項目!$S$3,0),0) +
IF(AND(T479&gt;=1,T479&lt;=15),IF($D479=5,入力項目!$S$4,0),0) +
IF(AND(T479&gt;=1,T479&lt;=15),IF($D479=12,入力項目!$S$5,0),0) +
IF(AND(入力項目!$S$7=$A479,入力項目!$S$8=$D479),子育て関連マスタ!$C$14,0) +
IFERROR(IF(AND(YEAR(EDATE(DATE(入力項目!$S$7,入力項目!$S$8,1),1))=$A479,MONTH(EDATE(DATE(入力項目!$S$7,入力項目!$S$8,1),1))=$D479),子育て関連マスタ!$C$15,0),0) +
IF(AND(OR(T479=3,T479=5,T479=7),$D479=11),子育て関連マスタ!$C$17,0) +
IF(AND(T479=20,$D479=1),子育て関連マスタ!$C$18,0) +
IF(AND(T479=20,$D479=1),
IFERROR(_xlfn.IFS(
入力項目!$S$10="男",子育て関連マスタ!$C$18,
入力項目!$S$10="女",子育て関連マスタ!$C$19
),0),0
) +
IF(AND(T479&gt;=入力項目!$S$18,T479&lt;=入力項目!$S$19),入力項目!$S$20,0) +
IF(AND(T479&gt;=入力項目!$S$21,T479&lt;=入力項目!$S$22),入力項目!$S$23,0) +
IF(AND(T479&gt;=入力項目!$S$24,T479&lt;=入力項目!$S$25),入力項目!$S$26,0)
)</f>
        <v>0</v>
      </c>
      <c r="AI479">
        <f ca="1">-(
_xlfn.IFS(
U479&lt;=入力項目!$S$11,0,
AND(U479&gt;=入力項目!$S$11+1,U479&lt;=3),IFERROR(VLOOKUP(入力項目!$S$12,子育て関連マスタ!$I$4:$M$5,4,FALSE),0),
AND(U479&gt;=4,U479&lt;=6),IFERROR(VLOOKUP(入力項目!$S$13,子育て関連マスタ!$I$9:$M$12,4,FALSE),0),
AND(U479&gt;=7,U479&lt;=12),IFERROR(VLOOKUP(入力項目!$S$14,子育て関連マスタ!$I$16:$M$17,4,FALSE),0),
AND(U479&gt;=13,U479&lt;=15),IFERROR(VLOOKUP(入力項目!$S$15,子育て関連マスタ!$I$21:$M$22,4,FALSE),0),
AND(U479&gt;=16,U479&lt;=18),IFERROR(VLOOKUP(入力項目!$S$16,子育て関連マスタ!$I$26:$M$28,4,FALSE),0),
AND(U479&gt;=19,U479&lt;=20,入力項目!$S$16="高専"),IFERROR(VLOOKUP(入力項目!$S$16,子育て関連マスタ!$I$26:$M$28,4,FALSE),0),
AND(U479&gt;=19,U479&lt;=20,入力項目!$S$16&lt;&gt;"高専"),IFERROR(VLOOKUP(入力項目!$S$17,子育て関連マスタ!$I$32:$M$37,4,FALSE),0),
AND(U479&gt;=21,U479&lt;=22,入力項目!$S$16="高専"),IFERROR(VLOOKUP(入力項目!$S$17,子育て関連マスタ!$I$32:$M$34,4,FALSE),0),
AND(U479&gt;=21,U479&lt;=22,入力項目!$S$16&lt;&gt;"高専"),IFERROR(VLOOKUP(入力項目!$S$17,子育て関連マスタ!$I$32:$M$34,4,FALSE),0),
U479&gt;=23,0
) +
IF($D479=4,
  IFERROR(_xlfn.IFS(
  U479&lt;=入力項目!$S$11,0,
  AND(U479=入力項目!$S$11),IFERROR(VLOOKUP(入力項目!$S$12,子育て関連マスタ!$I$4:$M$5,2,FALSE),0),
  AND(U479=4),IFERROR(VLOOKUP(入力項目!$S$13,子育て関連マスタ!$I$9:$M$12,2,FALSE),0),
  AND(U479=7),IFERROR(VLOOKUP(入力項目!$S$14,子育て関連マスタ!$I$16:$M$17,2,FALSE),0),
  AND(U479=13),IFERROR(VLOOKUP(入力項目!$S$15,子育て関連マスタ!$I$21:$M$22,2,FALSE),0),
  AND(U479=16),IFERROR(VLOOKUP(入力項目!$S$16,子育て関連マスタ!$I$26:$M$28,2,FALSE),0),
  AND(U479=19,入力項目!$S$16&lt;&gt;"高専"),IFERROR(VLOOKUP(入力項目!$S$17,子育て関連マスタ!$I$32:$M$37,2,FALSE),0),
  AND(U479=21,入力項目!$S$16="高専"),IFERROR(VLOOKUP(入力項目!$S$17,子育て関連マスタ!$I$32:$M$37,2,FALSE),0),
  U479&gt;=22,0
  ),0),0
) +
IF(AND(U479&gt;=1,U479&lt;=15),IF($D479=入力項目!$S$8,入力項目!$S$3,0),0) +
IF(AND(U479&gt;=1,U479&lt;=15),IF($D479=5,入力項目!$S$4,0),0) +
IF(AND(U479&gt;=1,U479&lt;=15),IF($D479=12,入力項目!$S$5,0),0) +
IF(AND(入力項目!$S$7=$A479,入力項目!$S$8=$D479),子育て関連マスタ!$C$14,0) +
IFERROR(IF(AND(YEAR(EDATE(DATE(入力項目!$S$7,入力項目!$S$8,1),1))=$A479,MONTH(EDATE(DATE(入力項目!$S$7,入力項目!$S$8,1),1))=$D479),子育て関連マスタ!$C$15,0),0) +
IF(AND(OR(U479=3,U479=5,U479=7),$D479=11),子育て関連マスタ!$C$17,0) +
IF(AND(U479=20,$D479=1),子育て関連マスタ!$C$18,0) +
IF(AND(U479=20,$D479=1),
IFERROR(_xlfn.IFS(
入力項目!$S$10="男",子育て関連マスタ!$C$18,
入力項目!$S$10="女",子育て関連マスタ!$C$19
),0),0
) +
IF(AND(U479&gt;=入力項目!$S$18,U479&lt;=入力項目!$S$19),入力項目!$S$20,0) +
IF(AND(U479&gt;=入力項目!$S$21,U479&lt;=入力項目!$S$22),入力項目!$S$23,0) +
IF(AND(U479&gt;=入力項目!$S$24,U479&lt;=入力項目!$S$25),入力項目!$S$26,0)
)</f>
        <v>0</v>
      </c>
      <c r="AJ479" s="10">
        <f ca="1">-VLOOKUP($D479,月別収支!$A$2:$H$13,7,FALSE)</f>
        <v>-20000</v>
      </c>
    </row>
    <row r="480" spans="1:36" x14ac:dyDescent="0.4">
      <c r="A480">
        <f t="shared" ca="1" si="122"/>
        <v>2064</v>
      </c>
      <c r="B480">
        <f t="shared" ca="1" si="129"/>
        <v>2064</v>
      </c>
      <c r="C480">
        <f t="shared" ca="1" si="130"/>
        <v>40</v>
      </c>
      <c r="D480">
        <f t="shared" ca="1" si="123"/>
        <v>6</v>
      </c>
      <c r="E480" t="str">
        <f t="shared" ca="1" si="124"/>
        <v>2064年6月</v>
      </c>
      <c r="F480">
        <f ca="1">IF(OR(入力項目!$N$5&lt;$A480,AND(入力項目!$N$5=$A480,入力項目!$N$6&lt;$D480)),IF(F479=0,1,IF(G480=12,F479+1,F479)),0)</f>
        <v>39</v>
      </c>
      <c r="G480">
        <f ca="1">IF(OR(入力項目!$N$5&lt;$A480,AND(入力項目!$N$5=$A480,入力項目!$N$6&lt;$D480)),IF(G479=12,1,G479+1),0)</f>
        <v>8</v>
      </c>
      <c r="H480" t="str">
        <f t="shared" ca="1" si="125"/>
        <v>39_8</v>
      </c>
      <c r="I480">
        <f ca="1">IF(
  IFERROR(AND($C480&gt;0,MOD($C480,入力項目!$N$22)=0,$D480=入力項目!$N$23), FALSE),
  1,
  IF(
    AND(I479&gt;0,J479=12),
    IF(I479=入力項目!$N$28, 0, I479+1),
    I479
  )
)</f>
        <v>1</v>
      </c>
      <c r="J480">
        <f ca="1">IF($D480=入力項目!$N$23,1,IFERROR(J479+1,1))</f>
        <v>1</v>
      </c>
      <c r="K480" t="str">
        <f t="shared" ca="1" si="126"/>
        <v>1_1</v>
      </c>
      <c r="L480">
        <f ca="1">L479+IF(入力項目!$D$4=$D480,1,0)</f>
        <v>68</v>
      </c>
      <c r="M480" t="str">
        <f t="shared" ca="1" si="127"/>
        <v>68歳</v>
      </c>
      <c r="N480">
        <f t="shared" ca="1" si="131"/>
        <v>69</v>
      </c>
      <c r="O480" t="str">
        <f t="shared" ca="1" si="128"/>
        <v>69歳</v>
      </c>
      <c r="P480">
        <f t="shared" ca="1" si="132"/>
        <v>44</v>
      </c>
      <c r="Q480">
        <f t="shared" ca="1" si="133"/>
        <v>42</v>
      </c>
      <c r="R480">
        <f t="shared" ca="1" si="134"/>
        <v>2065</v>
      </c>
      <c r="S480">
        <f t="shared" ca="1" si="135"/>
        <v>2065</v>
      </c>
      <c r="T480">
        <f t="shared" ca="1" si="136"/>
        <v>2065</v>
      </c>
      <c r="U480">
        <f t="shared" ca="1" si="137"/>
        <v>2065</v>
      </c>
      <c r="V480" s="10">
        <f t="shared" ca="1" si="138"/>
        <v>59474425</v>
      </c>
      <c r="W480" s="10">
        <f ca="1">IF($L480&lt;その他マスタ!$B$1,VLOOKUP($D480,月別収支!$A$2:$H$13,2,FALSE),その他マスタ!$B$3)+IF(AND($L480=その他マスタ!$B$1,入力項目!$I$9="あり",$D480=入力項目!$D$4),その他マスタ!$B$2,0)</f>
        <v>150000</v>
      </c>
      <c r="X480" s="10">
        <f ca="1">-IF(入力項目!$K$5=TRUE,
IF($F480+$G480&lt;3,VLOOKUP($D480,月別収支!$A$2:$H$13,8,FALSE),0)+IFERROR(VLOOKUP($H480,住宅ローン計算!C:P,13,FALSE),0)+IF($F480&gt;1,IF(OR($G480=3,$G480=6,$G480=9,$G480=12),ROUNDUP(入力項目!$N$18/4,0),0),0),
VLOOKUP($D480,月別収支!$A$2:$H$13,8,FALSE))</f>
        <v>0</v>
      </c>
      <c r="Y480" s="10">
        <f ca="1">-VLOOKUP($D480,月別収支!$A$2:$H$13,3,FALSE)</f>
        <v>-75000</v>
      </c>
      <c r="Z480" s="10">
        <f ca="1">-VLOOKUP($D480,月別収支!$A$2:$H$13,4,FALSE)</f>
        <v>-27000</v>
      </c>
      <c r="AA480" s="10">
        <f ca="1">-VLOOKUP($D480,月別収支!$A$2:$H$13,6,FALSE)</f>
        <v>-10000</v>
      </c>
      <c r="AB480" s="10">
        <f ca="1">-(
VLOOKUP($D480,月別収支!$A$2:$H$13,5,FALSE)+IF(AND(入力項目!$I$27&lt;=$A480,ISEVEN($A480-入力項目!$I$27),入力項目!$I$28=$D480),入力項目!$I$26,0)
+IF(入力項目!$K$26=TRUE,
IFERROR(VLOOKUP($K480,マイカーローン計算!C:P,13,FALSE),0),
IFERROR(
  IF(AND($C480&gt;0,MOD($C480,入力項目!$N$22)=0,$D480=入力項目!$N$23),入力項目!$N$24,0),
 0
)
)
)</f>
        <v>-1020000</v>
      </c>
      <c r="AC480" s="10">
        <f ca="1">-IF($A480&lt;入力項目!$N$33,入力項目!$N$35,IF(AND($A480=入力項目!$N$33,$D480&lt;=入力項目!$N$34),入力項目!$N$35,0))</f>
        <v>0</v>
      </c>
      <c r="AD480">
        <f ca="1">-(
_xlfn.IFS(
P480&lt;=入力項目!$S$11,0,
AND(P480&gt;=入力項目!$S$11+1,P480&lt;=3),IFERROR(VLOOKUP(入力項目!$S$12,子育て関連マスタ!$I$4:$M$5,4,FALSE),0),
AND(P480&gt;=4,P480&lt;=6),IFERROR(VLOOKUP(入力項目!$S$13,子育て関連マスタ!$I$9:$M$12,4,FALSE),0),
AND(P480&gt;=7,P480&lt;=12),IFERROR(VLOOKUP(入力項目!$S$14,子育て関連マスタ!$I$16:$M$17,4,FALSE),0),
AND(P480&gt;=13,P480&lt;=15),IFERROR(VLOOKUP(入力項目!$S$15,子育て関連マスタ!$I$21:$M$22,4,FALSE),0),
AND(P480&gt;=16,P480&lt;=18),IFERROR(VLOOKUP(入力項目!$S$16,子育て関連マスタ!$I$26:$M$28,4,FALSE),0),
AND(P480&gt;=19,P480&lt;=20,入力項目!$S$16="高専"),IFERROR(VLOOKUP(入力項目!$S$16,子育て関連マスタ!$I$26:$M$28,4,FALSE),0),
AND(P480&gt;=19,P480&lt;=20,入力項目!$S$16&lt;&gt;"高専"),IFERROR(VLOOKUP(入力項目!$S$17,子育て関連マスタ!$I$32:$M$37,4,FALSE),0),
AND(P480&gt;=21,P480&lt;=22,入力項目!$S$16="高専"),IFERROR(VLOOKUP(入力項目!$S$17,子育て関連マスタ!$I$32:$M$34,4,FALSE),0),
AND(P480&gt;=21,P480&lt;=22,入力項目!$S$16&lt;&gt;"高専"),IFERROR(VLOOKUP(入力項目!$S$17,子育て関連マスタ!$I$32:$M$34,4,FALSE),0),
P480&gt;=23,0
) +
IF($D480=4,
  IFERROR(_xlfn.IFS(
  P480&lt;=入力項目!$S$11,0,
  AND(P480=入力項目!$S$11),IFERROR(VLOOKUP(入力項目!$S$12,子育て関連マスタ!$I$4:$M$5,2,FALSE),0),
  AND(P480=4),IFERROR(VLOOKUP(入力項目!$S$13,子育て関連マスタ!$I$9:$M$12,2,FALSE),0),
  AND(P480=7),IFERROR(VLOOKUP(入力項目!$S$14,子育て関連マスタ!$I$16:$M$17,2,FALSE),0),
  AND(P480=13),IFERROR(VLOOKUP(入力項目!$S$15,子育て関連マスタ!$I$21:$M$22,2,FALSE),0),
  AND(P480=16),IFERROR(VLOOKUP(入力項目!$S$16,子育て関連マスタ!$I$26:$M$28,2,FALSE),0),
  AND(P480=19,入力項目!$S$16&lt;&gt;"高専"),IFERROR(VLOOKUP(入力項目!$S$17,子育て関連マスタ!$I$32:$M$37,2,FALSE),0),
  AND(P480=21,入力項目!$S$16="高専"),IFERROR(VLOOKUP(入力項目!$S$17,子育て関連マスタ!$I$32:$M$37,2,FALSE),0),
  P480&gt;=22,0
  ),0),0
) +
IF(AND(P480&gt;=1,P480&lt;=15),IF($D480=入力項目!$S$8,入力項目!$S$3,0),0) +
IF(AND(P480&gt;=1,P480&lt;=15),IF($D480=5,入力項目!$S$4,0),0) +
IF(AND(P480&gt;=1,P480&lt;=15),IF($D480=12,入力項目!$S$5,0),0) +
IF(AND(入力項目!$S$7=$A480,入力項目!$S$8=$D480),子育て関連マスタ!$C$14,0) +
IFERROR(IF(AND(YEAR(EDATE(DATE(入力項目!$S$7,入力項目!$S$8,1),1))=$A480,MONTH(EDATE(DATE(入力項目!$S$7,入力項目!$S$8,1),1))=$D480),子育て関連マスタ!$C$15,0),0) +
IF(AND(OR(P480=3,P480=5,P480=7),$D480=11),子育て関連マスタ!$C$17,0) +
IF(AND(P480=20,$D480=1),子育て関連マスタ!$C$18,0) +
IF(AND(P480=20,$D480=1),
IFERROR(_xlfn.IFS(
入力項目!$S$10="男",子育て関連マスタ!$C$18,
入力項目!$S$10="女",子育て関連マスタ!$C$19
),0),0
) +
IF(AND(P480&gt;=入力項目!$S$18,P480&lt;=入力項目!$S$19),入力項目!$S$20,0) +
IF(AND(P480&gt;=入力項目!$S$21,P480&lt;=入力項目!$S$22),入力項目!$S$23,0) +
IF(AND(P480&gt;=入力項目!$S$24,P480&lt;=入力項目!$S$25),入力項目!$S$26,0)
)</f>
        <v>0</v>
      </c>
      <c r="AE480">
        <f ca="1">-(
_xlfn.IFS(
Q480&lt;=入力項目!$S$11,0,
AND(Q480&gt;=入力項目!$S$11+1,Q480&lt;=3),IFERROR(VLOOKUP(入力項目!$S$12,子育て関連マスタ!$I$4:$M$5,4,FALSE),0),
AND(Q480&gt;=4,Q480&lt;=6),IFERROR(VLOOKUP(入力項目!$S$13,子育て関連マスタ!$I$9:$M$12,4,FALSE),0),
AND(Q480&gt;=7,Q480&lt;=12),IFERROR(VLOOKUP(入力項目!$S$14,子育て関連マスタ!$I$16:$M$17,4,FALSE),0),
AND(Q480&gt;=13,Q480&lt;=15),IFERROR(VLOOKUP(入力項目!$S$15,子育て関連マスタ!$I$21:$M$22,4,FALSE),0),
AND(Q480&gt;=16,Q480&lt;=18),IFERROR(VLOOKUP(入力項目!$S$16,子育て関連マスタ!$I$26:$M$28,4,FALSE),0),
AND(Q480&gt;=19,Q480&lt;=20,入力項目!$S$16="高専"),IFERROR(VLOOKUP(入力項目!$S$16,子育て関連マスタ!$I$26:$M$28,4,FALSE),0),
AND(Q480&gt;=19,Q480&lt;=20,入力項目!$S$16&lt;&gt;"高専"),IFERROR(VLOOKUP(入力項目!$S$17,子育て関連マスタ!$I$32:$M$37,4,FALSE),0),
AND(Q480&gt;=21,Q480&lt;=22,入力項目!$S$16="高専"),IFERROR(VLOOKUP(入力項目!$S$17,子育て関連マスタ!$I$32:$M$34,4,FALSE),0),
AND(Q480&gt;=21,Q480&lt;=22,入力項目!$S$16&lt;&gt;"高専"),IFERROR(VLOOKUP(入力項目!$S$17,子育て関連マスタ!$I$32:$M$34,4,FALSE),0),
Q480&gt;=23,0
) +
IF($D480=4,
  IFERROR(_xlfn.IFS(
  Q480&lt;=入力項目!$S$11,0,
  AND(Q480=入力項目!$S$11),IFERROR(VLOOKUP(入力項目!$S$12,子育て関連マスタ!$I$4:$M$5,2,FALSE),0),
  AND(Q480=4),IFERROR(VLOOKUP(入力項目!$S$13,子育て関連マスタ!$I$9:$M$12,2,FALSE),0),
  AND(Q480=7),IFERROR(VLOOKUP(入力項目!$S$14,子育て関連マスタ!$I$16:$M$17,2,FALSE),0),
  AND(Q480=13),IFERROR(VLOOKUP(入力項目!$S$15,子育て関連マスタ!$I$21:$M$22,2,FALSE),0),
  AND(Q480=16),IFERROR(VLOOKUP(入力項目!$S$16,子育て関連マスタ!$I$26:$M$28,2,FALSE),0),
  AND(Q480=19,入力項目!$S$16&lt;&gt;"高専"),IFERROR(VLOOKUP(入力項目!$S$17,子育て関連マスタ!$I$32:$M$37,2,FALSE),0),
  AND(Q480=21,入力項目!$S$16="高専"),IFERROR(VLOOKUP(入力項目!$S$17,子育て関連マスタ!$I$32:$M$37,2,FALSE),0),
  Q480&gt;=22,0
  ),0),0
) +
IF(AND(Q480&gt;=1,Q480&lt;=15),IF($D480=入力項目!$S$8,入力項目!$S$3,0),0) +
IF(AND(Q480&gt;=1,Q480&lt;=15),IF($D480=5,入力項目!$S$4,0),0) +
IF(AND(Q480&gt;=1,Q480&lt;=15),IF($D480=12,入力項目!$S$5,0),0) +
IF(AND(入力項目!$S$7=$A480,入力項目!$S$8=$D480),子育て関連マスタ!$C$14,0) +
IFERROR(IF(AND(YEAR(EDATE(DATE(入力項目!$S$7,入力項目!$S$8,1),1))=$A480,MONTH(EDATE(DATE(入力項目!$S$7,入力項目!$S$8,1),1))=$D480),子育て関連マスタ!$C$15,0),0) +
IF(AND(OR(Q480=3,Q480=5,Q480=7),$D480=11),子育て関連マスタ!$C$17,0) +
IF(AND(Q480=20,$D480=1),子育て関連マスタ!$C$18,0) +
IF(AND(Q480=20,$D480=1),
IFERROR(_xlfn.IFS(
入力項目!$S$10="男",子育て関連マスタ!$C$18,
入力項目!$S$10="女",子育て関連マスタ!$C$19
),0),0
) +
IF(AND(Q480&gt;=入力項目!$S$18,Q480&lt;=入力項目!$S$19),入力項目!$S$20,0) +
IF(AND(Q480&gt;=入力項目!$S$21,Q480&lt;=入力項目!$S$22),入力項目!$S$23,0) +
IF(AND(Q480&gt;=入力項目!$S$24,Q480&lt;=入力項目!$S$25),入力項目!$S$26,0)
)</f>
        <v>0</v>
      </c>
      <c r="AF480">
        <f ca="1">-(
_xlfn.IFS(
R480&lt;=入力項目!$S$11,0,
AND(R480&gt;=入力項目!$S$11+1,R480&lt;=3),IFERROR(VLOOKUP(入力項目!$S$12,子育て関連マスタ!$I$4:$M$5,4,FALSE),0),
AND(R480&gt;=4,R480&lt;=6),IFERROR(VLOOKUP(入力項目!$S$13,子育て関連マスタ!$I$9:$M$12,4,FALSE),0),
AND(R480&gt;=7,R480&lt;=12),IFERROR(VLOOKUP(入力項目!$S$14,子育て関連マスタ!$I$16:$M$17,4,FALSE),0),
AND(R480&gt;=13,R480&lt;=15),IFERROR(VLOOKUP(入力項目!$S$15,子育て関連マスタ!$I$21:$M$22,4,FALSE),0),
AND(R480&gt;=16,R480&lt;=18),IFERROR(VLOOKUP(入力項目!$S$16,子育て関連マスタ!$I$26:$M$28,4,FALSE),0),
AND(R480&gt;=19,R480&lt;=20,入力項目!$S$16="高専"),IFERROR(VLOOKUP(入力項目!$S$16,子育て関連マスタ!$I$26:$M$28,4,FALSE),0),
AND(R480&gt;=19,R480&lt;=20,入力項目!$S$16&lt;&gt;"高専"),IFERROR(VLOOKUP(入力項目!$S$17,子育て関連マスタ!$I$32:$M$37,4,FALSE),0),
AND(R480&gt;=21,R480&lt;=22,入力項目!$S$16="高専"),IFERROR(VLOOKUP(入力項目!$S$17,子育て関連マスタ!$I$32:$M$34,4,FALSE),0),
AND(R480&gt;=21,R480&lt;=22,入力項目!$S$16&lt;&gt;"高専"),IFERROR(VLOOKUP(入力項目!$S$17,子育て関連マスタ!$I$32:$M$34,4,FALSE),0),
R480&gt;=23,0
) +
IF($D480=4,
  IFERROR(_xlfn.IFS(
  R480&lt;=入力項目!$S$11,0,
  AND(R480=入力項目!$S$11),IFERROR(VLOOKUP(入力項目!$S$12,子育て関連マスタ!$I$4:$M$5,2,FALSE),0),
  AND(R480=4),IFERROR(VLOOKUP(入力項目!$S$13,子育て関連マスタ!$I$9:$M$12,2,FALSE),0),
  AND(R480=7),IFERROR(VLOOKUP(入力項目!$S$14,子育て関連マスタ!$I$16:$M$17,2,FALSE),0),
  AND(R480=13),IFERROR(VLOOKUP(入力項目!$S$15,子育て関連マスタ!$I$21:$M$22,2,FALSE),0),
  AND(R480=16),IFERROR(VLOOKUP(入力項目!$S$16,子育て関連マスタ!$I$26:$M$28,2,FALSE),0),
  AND(R480=19,入力項目!$S$16&lt;&gt;"高専"),IFERROR(VLOOKUP(入力項目!$S$17,子育て関連マスタ!$I$32:$M$37,2,FALSE),0),
  AND(R480=21,入力項目!$S$16="高専"),IFERROR(VLOOKUP(入力項目!$S$17,子育て関連マスタ!$I$32:$M$37,2,FALSE),0),
  R480&gt;=22,0
  ),0),0
) +
IF(AND(R480&gt;=1,R480&lt;=15),IF($D480=入力項目!$S$8,入力項目!$S$3,0),0) +
IF(AND(R480&gt;=1,R480&lt;=15),IF($D480=5,入力項目!$S$4,0),0) +
IF(AND(R480&gt;=1,R480&lt;=15),IF($D480=12,入力項目!$S$5,0),0) +
IF(AND(入力項目!$S$7=$A480,入力項目!$S$8=$D480),子育て関連マスタ!$C$14,0) +
IFERROR(IF(AND(YEAR(EDATE(DATE(入力項目!$S$7,入力項目!$S$8,1),1))=$A480,MONTH(EDATE(DATE(入力項目!$S$7,入力項目!$S$8,1),1))=$D480),子育て関連マスタ!$C$15,0),0) +
IF(AND(OR(R480=3,R480=5,R480=7),$D480=11),子育て関連マスタ!$C$17,0) +
IF(AND(R480=20,$D480=1),子育て関連マスタ!$C$18,0) +
IF(AND(R480=20,$D480=1),
IFERROR(_xlfn.IFS(
入力項目!$S$10="男",子育て関連マスタ!$C$18,
入力項目!$S$10="女",子育て関連マスタ!$C$19
),0),0
) +
IF(AND(R480&gt;=入力項目!$S$18,R480&lt;=入力項目!$S$19),入力項目!$S$20,0) +
IF(AND(R480&gt;=入力項目!$S$21,R480&lt;=入力項目!$S$22),入力項目!$S$23,0) +
IF(AND(R480&gt;=入力項目!$S$24,R480&lt;=入力項目!$S$25),入力項目!$S$26,0)
)</f>
        <v>0</v>
      </c>
      <c r="AG480">
        <f ca="1">-(
_xlfn.IFS(
S480&lt;=入力項目!$S$11,0,
AND(S480&gt;=入力項目!$S$11+1,S480&lt;=3),IFERROR(VLOOKUP(入力項目!$S$12,子育て関連マスタ!$I$4:$M$5,4,FALSE),0),
AND(S480&gt;=4,S480&lt;=6),IFERROR(VLOOKUP(入力項目!$S$13,子育て関連マスタ!$I$9:$M$12,4,FALSE),0),
AND(S480&gt;=7,S480&lt;=12),IFERROR(VLOOKUP(入力項目!$S$14,子育て関連マスタ!$I$16:$M$17,4,FALSE),0),
AND(S480&gt;=13,S480&lt;=15),IFERROR(VLOOKUP(入力項目!$S$15,子育て関連マスタ!$I$21:$M$22,4,FALSE),0),
AND(S480&gt;=16,S480&lt;=18),IFERROR(VLOOKUP(入力項目!$S$16,子育て関連マスタ!$I$26:$M$28,4,FALSE),0),
AND(S480&gt;=19,S480&lt;=20,入力項目!$S$16="高専"),IFERROR(VLOOKUP(入力項目!$S$16,子育て関連マスタ!$I$26:$M$28,4,FALSE),0),
AND(S480&gt;=19,S480&lt;=20,入力項目!$S$16&lt;&gt;"高専"),IFERROR(VLOOKUP(入力項目!$S$17,子育て関連マスタ!$I$32:$M$37,4,FALSE),0),
AND(S480&gt;=21,S480&lt;=22,入力項目!$S$16="高専"),IFERROR(VLOOKUP(入力項目!$S$17,子育て関連マスタ!$I$32:$M$34,4,FALSE),0),
AND(S480&gt;=21,S480&lt;=22,入力項目!$S$16&lt;&gt;"高専"),IFERROR(VLOOKUP(入力項目!$S$17,子育て関連マスタ!$I$32:$M$34,4,FALSE),0),
S480&gt;=23,0
) +
IF($D480=4,
  IFERROR(_xlfn.IFS(
  S480&lt;=入力項目!$S$11,0,
  AND(S480=入力項目!$S$11),IFERROR(VLOOKUP(入力項目!$S$12,子育て関連マスタ!$I$4:$M$5,2,FALSE),0),
  AND(S480=4),IFERROR(VLOOKUP(入力項目!$S$13,子育て関連マスタ!$I$9:$M$12,2,FALSE),0),
  AND(S480=7),IFERROR(VLOOKUP(入力項目!$S$14,子育て関連マスタ!$I$16:$M$17,2,FALSE),0),
  AND(S480=13),IFERROR(VLOOKUP(入力項目!$S$15,子育て関連マスタ!$I$21:$M$22,2,FALSE),0),
  AND(S480=16),IFERROR(VLOOKUP(入力項目!$S$16,子育て関連マスタ!$I$26:$M$28,2,FALSE),0),
  AND(S480=19,入力項目!$S$16&lt;&gt;"高専"),IFERROR(VLOOKUP(入力項目!$S$17,子育て関連マスタ!$I$32:$M$37,2,FALSE),0),
  AND(S480=21,入力項目!$S$16="高専"),IFERROR(VLOOKUP(入力項目!$S$17,子育て関連マスタ!$I$32:$M$37,2,FALSE),0),
  S480&gt;=22,0
  ),0),0
) +
IF(AND(S480&gt;=1,S480&lt;=15),IF($D480=入力項目!$S$8,入力項目!$S$3,0),0) +
IF(AND(S480&gt;=1,S480&lt;=15),IF($D480=5,入力項目!$S$4,0),0) +
IF(AND(S480&gt;=1,S480&lt;=15),IF($D480=12,入力項目!$S$5,0),0) +
IF(AND(入力項目!$S$7=$A480,入力項目!$S$8=$D480),子育て関連マスタ!$C$14,0) +
IFERROR(IF(AND(YEAR(EDATE(DATE(入力項目!$S$7,入力項目!$S$8,1),1))=$A480,MONTH(EDATE(DATE(入力項目!$S$7,入力項目!$S$8,1),1))=$D480),子育て関連マスタ!$C$15,0),0) +
IF(AND(OR(S480=3,S480=5,S480=7),$D480=11),子育て関連マスタ!$C$17,0) +
IF(AND(S480=20,$D480=1),子育て関連マスタ!$C$18,0) +
IF(AND(S480=20,$D480=1),
IFERROR(_xlfn.IFS(
入力項目!$S$10="男",子育て関連マスタ!$C$18,
入力項目!$S$10="女",子育て関連マスタ!$C$19
),0),0
) +
IF(AND(S480&gt;=入力項目!$S$18,S480&lt;=入力項目!$S$19),入力項目!$S$20,0) +
IF(AND(S480&gt;=入力項目!$S$21,S480&lt;=入力項目!$S$22),入力項目!$S$23,0) +
IF(AND(S480&gt;=入力項目!$S$24,S480&lt;=入力項目!$S$25),入力項目!$S$26,0)
)</f>
        <v>0</v>
      </c>
      <c r="AH480">
        <f ca="1">-(
_xlfn.IFS(
T480&lt;=入力項目!$S$11,0,
AND(T480&gt;=入力項目!$S$11+1,T480&lt;=3),IFERROR(VLOOKUP(入力項目!$S$12,子育て関連マスタ!$I$4:$M$5,4,FALSE),0),
AND(T480&gt;=4,T480&lt;=6),IFERROR(VLOOKUP(入力項目!$S$13,子育て関連マスタ!$I$9:$M$12,4,FALSE),0),
AND(T480&gt;=7,T480&lt;=12),IFERROR(VLOOKUP(入力項目!$S$14,子育て関連マスタ!$I$16:$M$17,4,FALSE),0),
AND(T480&gt;=13,T480&lt;=15),IFERROR(VLOOKUP(入力項目!$S$15,子育て関連マスタ!$I$21:$M$22,4,FALSE),0),
AND(T480&gt;=16,T480&lt;=18),IFERROR(VLOOKUP(入力項目!$S$16,子育て関連マスタ!$I$26:$M$28,4,FALSE),0),
AND(T480&gt;=19,T480&lt;=20,入力項目!$S$16="高専"),IFERROR(VLOOKUP(入力項目!$S$16,子育て関連マスタ!$I$26:$M$28,4,FALSE),0),
AND(T480&gt;=19,T480&lt;=20,入力項目!$S$16&lt;&gt;"高専"),IFERROR(VLOOKUP(入力項目!$S$17,子育て関連マスタ!$I$32:$M$37,4,FALSE),0),
AND(T480&gt;=21,T480&lt;=22,入力項目!$S$16="高専"),IFERROR(VLOOKUP(入力項目!$S$17,子育て関連マスタ!$I$32:$M$34,4,FALSE),0),
AND(T480&gt;=21,T480&lt;=22,入力項目!$S$16&lt;&gt;"高専"),IFERROR(VLOOKUP(入力項目!$S$17,子育て関連マスタ!$I$32:$M$34,4,FALSE),0),
T480&gt;=23,0
) +
IF($D480=4,
  IFERROR(_xlfn.IFS(
  T480&lt;=入力項目!$S$11,0,
  AND(T480=入力項目!$S$11),IFERROR(VLOOKUP(入力項目!$S$12,子育て関連マスタ!$I$4:$M$5,2,FALSE),0),
  AND(T480=4),IFERROR(VLOOKUP(入力項目!$S$13,子育て関連マスタ!$I$9:$M$12,2,FALSE),0),
  AND(T480=7),IFERROR(VLOOKUP(入力項目!$S$14,子育て関連マスタ!$I$16:$M$17,2,FALSE),0),
  AND(T480=13),IFERROR(VLOOKUP(入力項目!$S$15,子育て関連マスタ!$I$21:$M$22,2,FALSE),0),
  AND(T480=16),IFERROR(VLOOKUP(入力項目!$S$16,子育て関連マスタ!$I$26:$M$28,2,FALSE),0),
  AND(T480=19,入力項目!$S$16&lt;&gt;"高専"),IFERROR(VLOOKUP(入力項目!$S$17,子育て関連マスタ!$I$32:$M$37,2,FALSE),0),
  AND(T480=21,入力項目!$S$16="高専"),IFERROR(VLOOKUP(入力項目!$S$17,子育て関連マスタ!$I$32:$M$37,2,FALSE),0),
  T480&gt;=22,0
  ),0),0
) +
IF(AND(T480&gt;=1,T480&lt;=15),IF($D480=入力項目!$S$8,入力項目!$S$3,0),0) +
IF(AND(T480&gt;=1,T480&lt;=15),IF($D480=5,入力項目!$S$4,0),0) +
IF(AND(T480&gt;=1,T480&lt;=15),IF($D480=12,入力項目!$S$5,0),0) +
IF(AND(入力項目!$S$7=$A480,入力項目!$S$8=$D480),子育て関連マスタ!$C$14,0) +
IFERROR(IF(AND(YEAR(EDATE(DATE(入力項目!$S$7,入力項目!$S$8,1),1))=$A480,MONTH(EDATE(DATE(入力項目!$S$7,入力項目!$S$8,1),1))=$D480),子育て関連マスタ!$C$15,0),0) +
IF(AND(OR(T480=3,T480=5,T480=7),$D480=11),子育て関連マスタ!$C$17,0) +
IF(AND(T480=20,$D480=1),子育て関連マスタ!$C$18,0) +
IF(AND(T480=20,$D480=1),
IFERROR(_xlfn.IFS(
入力項目!$S$10="男",子育て関連マスタ!$C$18,
入力項目!$S$10="女",子育て関連マスタ!$C$19
),0),0
) +
IF(AND(T480&gt;=入力項目!$S$18,T480&lt;=入力項目!$S$19),入力項目!$S$20,0) +
IF(AND(T480&gt;=入力項目!$S$21,T480&lt;=入力項目!$S$22),入力項目!$S$23,0) +
IF(AND(T480&gt;=入力項目!$S$24,T480&lt;=入力項目!$S$25),入力項目!$S$26,0)
)</f>
        <v>0</v>
      </c>
      <c r="AI480">
        <f ca="1">-(
_xlfn.IFS(
U480&lt;=入力項目!$S$11,0,
AND(U480&gt;=入力項目!$S$11+1,U480&lt;=3),IFERROR(VLOOKUP(入力項目!$S$12,子育て関連マスタ!$I$4:$M$5,4,FALSE),0),
AND(U480&gt;=4,U480&lt;=6),IFERROR(VLOOKUP(入力項目!$S$13,子育て関連マスタ!$I$9:$M$12,4,FALSE),0),
AND(U480&gt;=7,U480&lt;=12),IFERROR(VLOOKUP(入力項目!$S$14,子育て関連マスタ!$I$16:$M$17,4,FALSE),0),
AND(U480&gt;=13,U480&lt;=15),IFERROR(VLOOKUP(入力項目!$S$15,子育て関連マスタ!$I$21:$M$22,4,FALSE),0),
AND(U480&gt;=16,U480&lt;=18),IFERROR(VLOOKUP(入力項目!$S$16,子育て関連マスタ!$I$26:$M$28,4,FALSE),0),
AND(U480&gt;=19,U480&lt;=20,入力項目!$S$16="高専"),IFERROR(VLOOKUP(入力項目!$S$16,子育て関連マスタ!$I$26:$M$28,4,FALSE),0),
AND(U480&gt;=19,U480&lt;=20,入力項目!$S$16&lt;&gt;"高専"),IFERROR(VLOOKUP(入力項目!$S$17,子育て関連マスタ!$I$32:$M$37,4,FALSE),0),
AND(U480&gt;=21,U480&lt;=22,入力項目!$S$16="高専"),IFERROR(VLOOKUP(入力項目!$S$17,子育て関連マスタ!$I$32:$M$34,4,FALSE),0),
AND(U480&gt;=21,U480&lt;=22,入力項目!$S$16&lt;&gt;"高専"),IFERROR(VLOOKUP(入力項目!$S$17,子育て関連マスタ!$I$32:$M$34,4,FALSE),0),
U480&gt;=23,0
) +
IF($D480=4,
  IFERROR(_xlfn.IFS(
  U480&lt;=入力項目!$S$11,0,
  AND(U480=入力項目!$S$11),IFERROR(VLOOKUP(入力項目!$S$12,子育て関連マスタ!$I$4:$M$5,2,FALSE),0),
  AND(U480=4),IFERROR(VLOOKUP(入力項目!$S$13,子育て関連マスタ!$I$9:$M$12,2,FALSE),0),
  AND(U480=7),IFERROR(VLOOKUP(入力項目!$S$14,子育て関連マスタ!$I$16:$M$17,2,FALSE),0),
  AND(U480=13),IFERROR(VLOOKUP(入力項目!$S$15,子育て関連マスタ!$I$21:$M$22,2,FALSE),0),
  AND(U480=16),IFERROR(VLOOKUP(入力項目!$S$16,子育て関連マスタ!$I$26:$M$28,2,FALSE),0),
  AND(U480=19,入力項目!$S$16&lt;&gt;"高専"),IFERROR(VLOOKUP(入力項目!$S$17,子育て関連マスタ!$I$32:$M$37,2,FALSE),0),
  AND(U480=21,入力項目!$S$16="高専"),IFERROR(VLOOKUP(入力項目!$S$17,子育て関連マスタ!$I$32:$M$37,2,FALSE),0),
  U480&gt;=22,0
  ),0),0
) +
IF(AND(U480&gt;=1,U480&lt;=15),IF($D480=入力項目!$S$8,入力項目!$S$3,0),0) +
IF(AND(U480&gt;=1,U480&lt;=15),IF($D480=5,入力項目!$S$4,0),0) +
IF(AND(U480&gt;=1,U480&lt;=15),IF($D480=12,入力項目!$S$5,0),0) +
IF(AND(入力項目!$S$7=$A480,入力項目!$S$8=$D480),子育て関連マスタ!$C$14,0) +
IFERROR(IF(AND(YEAR(EDATE(DATE(入力項目!$S$7,入力項目!$S$8,1),1))=$A480,MONTH(EDATE(DATE(入力項目!$S$7,入力項目!$S$8,1),1))=$D480),子育て関連マスタ!$C$15,0),0) +
IF(AND(OR(U480=3,U480=5,U480=7),$D480=11),子育て関連マスタ!$C$17,0) +
IF(AND(U480=20,$D480=1),子育て関連マスタ!$C$18,0) +
IF(AND(U480=20,$D480=1),
IFERROR(_xlfn.IFS(
入力項目!$S$10="男",子育て関連マスタ!$C$18,
入力項目!$S$10="女",子育て関連マスタ!$C$19
),0),0
) +
IF(AND(U480&gt;=入力項目!$S$18,U480&lt;=入力項目!$S$19),入力項目!$S$20,0) +
IF(AND(U480&gt;=入力項目!$S$21,U480&lt;=入力項目!$S$22),入力項目!$S$23,0) +
IF(AND(U480&gt;=入力項目!$S$24,U480&lt;=入力項目!$S$25),入力項目!$S$26,0)
)</f>
        <v>0</v>
      </c>
      <c r="AJ480" s="10">
        <f ca="1">-VLOOKUP($D480,月別収支!$A$2:$H$13,7,FALSE)</f>
        <v>-20000</v>
      </c>
    </row>
    <row r="481" spans="1:36" x14ac:dyDescent="0.4">
      <c r="A481">
        <f t="shared" ca="1" si="122"/>
        <v>2064</v>
      </c>
      <c r="B481">
        <f t="shared" ca="1" si="129"/>
        <v>2064</v>
      </c>
      <c r="C481">
        <f t="shared" ca="1" si="130"/>
        <v>40</v>
      </c>
      <c r="D481">
        <f t="shared" ca="1" si="123"/>
        <v>7</v>
      </c>
      <c r="E481" t="str">
        <f t="shared" ca="1" si="124"/>
        <v>2064年7月</v>
      </c>
      <c r="F481">
        <f ca="1">IF(OR(入力項目!$N$5&lt;$A481,AND(入力項目!$N$5=$A481,入力項目!$N$6&lt;$D481)),IF(F480=0,1,IF(G481=12,F480+1,F480)),0)</f>
        <v>39</v>
      </c>
      <c r="G481">
        <f ca="1">IF(OR(入力項目!$N$5&lt;$A481,AND(入力項目!$N$5=$A481,入力項目!$N$6&lt;$D481)),IF(G480=12,1,G480+1),0)</f>
        <v>9</v>
      </c>
      <c r="H481" t="str">
        <f t="shared" ca="1" si="125"/>
        <v>39_9</v>
      </c>
      <c r="I481">
        <f ca="1">IF(
  IFERROR(AND($C481&gt;0,MOD($C481,入力項目!$N$22)=0,$D481=入力項目!$N$23), FALSE),
  1,
  IF(
    AND(I480&gt;0,J480=12),
    IF(I480=入力項目!$N$28, 0, I480+1),
    I480
  )
)</f>
        <v>1</v>
      </c>
      <c r="J481">
        <f ca="1">IF($D481=入力項目!$N$23,1,IFERROR(J480+1,1))</f>
        <v>2</v>
      </c>
      <c r="K481" t="str">
        <f t="shared" ca="1" si="126"/>
        <v>1_2</v>
      </c>
      <c r="L481">
        <f ca="1">L480+IF(入力項目!$D$4=$D481,1,0)</f>
        <v>68</v>
      </c>
      <c r="M481" t="str">
        <f t="shared" ca="1" si="127"/>
        <v>68歳</v>
      </c>
      <c r="N481">
        <f t="shared" ca="1" si="131"/>
        <v>69</v>
      </c>
      <c r="O481" t="str">
        <f t="shared" ca="1" si="128"/>
        <v>69歳</v>
      </c>
      <c r="P481">
        <f t="shared" ca="1" si="132"/>
        <v>44</v>
      </c>
      <c r="Q481">
        <f t="shared" ca="1" si="133"/>
        <v>42</v>
      </c>
      <c r="R481">
        <f t="shared" ca="1" si="134"/>
        <v>2065</v>
      </c>
      <c r="S481">
        <f t="shared" ca="1" si="135"/>
        <v>2065</v>
      </c>
      <c r="T481">
        <f t="shared" ca="1" si="136"/>
        <v>2065</v>
      </c>
      <c r="U481">
        <f t="shared" ca="1" si="137"/>
        <v>2065</v>
      </c>
      <c r="V481" s="10">
        <f t="shared" ca="1" si="138"/>
        <v>59434925</v>
      </c>
      <c r="W481" s="10">
        <f ca="1">IF($L481&lt;その他マスタ!$B$1,VLOOKUP($D481,月別収支!$A$2:$H$13,2,FALSE),その他マスタ!$B$3)+IF(AND($L481=その他マスタ!$B$1,入力項目!$I$9="あり",$D481=入力項目!$D$4),その他マスタ!$B$2,0)</f>
        <v>150000</v>
      </c>
      <c r="X481" s="10">
        <f ca="1">-IF(入力項目!$K$5=TRUE,
IF($F481+$G481&lt;3,VLOOKUP($D481,月別収支!$A$2:$H$13,8,FALSE),0)+IFERROR(VLOOKUP($H481,住宅ローン計算!C:P,13,FALSE),0)+IF($F481&gt;1,IF(OR($G481=3,$G481=6,$G481=9,$G481=12),ROUNDUP(入力項目!$N$18/4,0),0),0),
VLOOKUP($D481,月別収支!$A$2:$H$13,8,FALSE))</f>
        <v>-37500</v>
      </c>
      <c r="Y481" s="10">
        <f ca="1">-VLOOKUP($D481,月別収支!$A$2:$H$13,3,FALSE)</f>
        <v>-75000</v>
      </c>
      <c r="Z481" s="10">
        <f ca="1">-VLOOKUP($D481,月別収支!$A$2:$H$13,4,FALSE)</f>
        <v>-27000</v>
      </c>
      <c r="AA481" s="10">
        <f ca="1">-VLOOKUP($D481,月別収支!$A$2:$H$13,6,FALSE)</f>
        <v>-10000</v>
      </c>
      <c r="AB481" s="10">
        <f ca="1">-(
VLOOKUP($D481,月別収支!$A$2:$H$13,5,FALSE)+IF(AND(入力項目!$I$27&lt;=$A481,ISEVEN($A481-入力項目!$I$27),入力項目!$I$28=$D481),入力項目!$I$26,0)
+IF(入力項目!$K$26=TRUE,
IFERROR(VLOOKUP($K481,マイカーローン計算!C:P,13,FALSE),0),
IFERROR(
  IF(AND($C481&gt;0,MOD($C481,入力項目!$N$22)=0,$D481=入力項目!$N$23),入力項目!$N$24,0),
 0
)
)
)</f>
        <v>-20000</v>
      </c>
      <c r="AC481" s="10">
        <f ca="1">-IF($A481&lt;入力項目!$N$33,入力項目!$N$35,IF(AND($A481=入力項目!$N$33,$D481&lt;=入力項目!$N$34),入力項目!$N$35,0))</f>
        <v>0</v>
      </c>
      <c r="AD481">
        <f ca="1">-(
_xlfn.IFS(
P481&lt;=入力項目!$S$11,0,
AND(P481&gt;=入力項目!$S$11+1,P481&lt;=3),IFERROR(VLOOKUP(入力項目!$S$12,子育て関連マスタ!$I$4:$M$5,4,FALSE),0),
AND(P481&gt;=4,P481&lt;=6),IFERROR(VLOOKUP(入力項目!$S$13,子育て関連マスタ!$I$9:$M$12,4,FALSE),0),
AND(P481&gt;=7,P481&lt;=12),IFERROR(VLOOKUP(入力項目!$S$14,子育て関連マスタ!$I$16:$M$17,4,FALSE),0),
AND(P481&gt;=13,P481&lt;=15),IFERROR(VLOOKUP(入力項目!$S$15,子育て関連マスタ!$I$21:$M$22,4,FALSE),0),
AND(P481&gt;=16,P481&lt;=18),IFERROR(VLOOKUP(入力項目!$S$16,子育て関連マスタ!$I$26:$M$28,4,FALSE),0),
AND(P481&gt;=19,P481&lt;=20,入力項目!$S$16="高専"),IFERROR(VLOOKUP(入力項目!$S$16,子育て関連マスタ!$I$26:$M$28,4,FALSE),0),
AND(P481&gt;=19,P481&lt;=20,入力項目!$S$16&lt;&gt;"高専"),IFERROR(VLOOKUP(入力項目!$S$17,子育て関連マスタ!$I$32:$M$37,4,FALSE),0),
AND(P481&gt;=21,P481&lt;=22,入力項目!$S$16="高専"),IFERROR(VLOOKUP(入力項目!$S$17,子育て関連マスタ!$I$32:$M$34,4,FALSE),0),
AND(P481&gt;=21,P481&lt;=22,入力項目!$S$16&lt;&gt;"高専"),IFERROR(VLOOKUP(入力項目!$S$17,子育て関連マスタ!$I$32:$M$34,4,FALSE),0),
P481&gt;=23,0
) +
IF($D481=4,
  IFERROR(_xlfn.IFS(
  P481&lt;=入力項目!$S$11,0,
  AND(P481=入力項目!$S$11),IFERROR(VLOOKUP(入力項目!$S$12,子育て関連マスタ!$I$4:$M$5,2,FALSE),0),
  AND(P481=4),IFERROR(VLOOKUP(入力項目!$S$13,子育て関連マスタ!$I$9:$M$12,2,FALSE),0),
  AND(P481=7),IFERROR(VLOOKUP(入力項目!$S$14,子育て関連マスタ!$I$16:$M$17,2,FALSE),0),
  AND(P481=13),IFERROR(VLOOKUP(入力項目!$S$15,子育て関連マスタ!$I$21:$M$22,2,FALSE),0),
  AND(P481=16),IFERROR(VLOOKUP(入力項目!$S$16,子育て関連マスタ!$I$26:$M$28,2,FALSE),0),
  AND(P481=19,入力項目!$S$16&lt;&gt;"高専"),IFERROR(VLOOKUP(入力項目!$S$17,子育て関連マスタ!$I$32:$M$37,2,FALSE),0),
  AND(P481=21,入力項目!$S$16="高専"),IFERROR(VLOOKUP(入力項目!$S$17,子育て関連マスタ!$I$32:$M$37,2,FALSE),0),
  P481&gt;=22,0
  ),0),0
) +
IF(AND(P481&gt;=1,P481&lt;=15),IF($D481=入力項目!$S$8,入力項目!$S$3,0),0) +
IF(AND(P481&gt;=1,P481&lt;=15),IF($D481=5,入力項目!$S$4,0),0) +
IF(AND(P481&gt;=1,P481&lt;=15),IF($D481=12,入力項目!$S$5,0),0) +
IF(AND(入力項目!$S$7=$A481,入力項目!$S$8=$D481),子育て関連マスタ!$C$14,0) +
IFERROR(IF(AND(YEAR(EDATE(DATE(入力項目!$S$7,入力項目!$S$8,1),1))=$A481,MONTH(EDATE(DATE(入力項目!$S$7,入力項目!$S$8,1),1))=$D481),子育て関連マスタ!$C$15,0),0) +
IF(AND(OR(P481=3,P481=5,P481=7),$D481=11),子育て関連マスタ!$C$17,0) +
IF(AND(P481=20,$D481=1),子育て関連マスタ!$C$18,0) +
IF(AND(P481=20,$D481=1),
IFERROR(_xlfn.IFS(
入力項目!$S$10="男",子育て関連マスタ!$C$18,
入力項目!$S$10="女",子育て関連マスタ!$C$19
),0),0
) +
IF(AND(P481&gt;=入力項目!$S$18,P481&lt;=入力項目!$S$19),入力項目!$S$20,0) +
IF(AND(P481&gt;=入力項目!$S$21,P481&lt;=入力項目!$S$22),入力項目!$S$23,0) +
IF(AND(P481&gt;=入力項目!$S$24,P481&lt;=入力項目!$S$25),入力項目!$S$26,0)
)</f>
        <v>0</v>
      </c>
      <c r="AE481">
        <f ca="1">-(
_xlfn.IFS(
Q481&lt;=入力項目!$S$11,0,
AND(Q481&gt;=入力項目!$S$11+1,Q481&lt;=3),IFERROR(VLOOKUP(入力項目!$S$12,子育て関連マスタ!$I$4:$M$5,4,FALSE),0),
AND(Q481&gt;=4,Q481&lt;=6),IFERROR(VLOOKUP(入力項目!$S$13,子育て関連マスタ!$I$9:$M$12,4,FALSE),0),
AND(Q481&gt;=7,Q481&lt;=12),IFERROR(VLOOKUP(入力項目!$S$14,子育て関連マスタ!$I$16:$M$17,4,FALSE),0),
AND(Q481&gt;=13,Q481&lt;=15),IFERROR(VLOOKUP(入力項目!$S$15,子育て関連マスタ!$I$21:$M$22,4,FALSE),0),
AND(Q481&gt;=16,Q481&lt;=18),IFERROR(VLOOKUP(入力項目!$S$16,子育て関連マスタ!$I$26:$M$28,4,FALSE),0),
AND(Q481&gt;=19,Q481&lt;=20,入力項目!$S$16="高専"),IFERROR(VLOOKUP(入力項目!$S$16,子育て関連マスタ!$I$26:$M$28,4,FALSE),0),
AND(Q481&gt;=19,Q481&lt;=20,入力項目!$S$16&lt;&gt;"高専"),IFERROR(VLOOKUP(入力項目!$S$17,子育て関連マスタ!$I$32:$M$37,4,FALSE),0),
AND(Q481&gt;=21,Q481&lt;=22,入力項目!$S$16="高専"),IFERROR(VLOOKUP(入力項目!$S$17,子育て関連マスタ!$I$32:$M$34,4,FALSE),0),
AND(Q481&gt;=21,Q481&lt;=22,入力項目!$S$16&lt;&gt;"高専"),IFERROR(VLOOKUP(入力項目!$S$17,子育て関連マスタ!$I$32:$M$34,4,FALSE),0),
Q481&gt;=23,0
) +
IF($D481=4,
  IFERROR(_xlfn.IFS(
  Q481&lt;=入力項目!$S$11,0,
  AND(Q481=入力項目!$S$11),IFERROR(VLOOKUP(入力項目!$S$12,子育て関連マスタ!$I$4:$M$5,2,FALSE),0),
  AND(Q481=4),IFERROR(VLOOKUP(入力項目!$S$13,子育て関連マスタ!$I$9:$M$12,2,FALSE),0),
  AND(Q481=7),IFERROR(VLOOKUP(入力項目!$S$14,子育て関連マスタ!$I$16:$M$17,2,FALSE),0),
  AND(Q481=13),IFERROR(VLOOKUP(入力項目!$S$15,子育て関連マスタ!$I$21:$M$22,2,FALSE),0),
  AND(Q481=16),IFERROR(VLOOKUP(入力項目!$S$16,子育て関連マスタ!$I$26:$M$28,2,FALSE),0),
  AND(Q481=19,入力項目!$S$16&lt;&gt;"高専"),IFERROR(VLOOKUP(入力項目!$S$17,子育て関連マスタ!$I$32:$M$37,2,FALSE),0),
  AND(Q481=21,入力項目!$S$16="高専"),IFERROR(VLOOKUP(入力項目!$S$17,子育て関連マスタ!$I$32:$M$37,2,FALSE),0),
  Q481&gt;=22,0
  ),0),0
) +
IF(AND(Q481&gt;=1,Q481&lt;=15),IF($D481=入力項目!$S$8,入力項目!$S$3,0),0) +
IF(AND(Q481&gt;=1,Q481&lt;=15),IF($D481=5,入力項目!$S$4,0),0) +
IF(AND(Q481&gt;=1,Q481&lt;=15),IF($D481=12,入力項目!$S$5,0),0) +
IF(AND(入力項目!$S$7=$A481,入力項目!$S$8=$D481),子育て関連マスタ!$C$14,0) +
IFERROR(IF(AND(YEAR(EDATE(DATE(入力項目!$S$7,入力項目!$S$8,1),1))=$A481,MONTH(EDATE(DATE(入力項目!$S$7,入力項目!$S$8,1),1))=$D481),子育て関連マスタ!$C$15,0),0) +
IF(AND(OR(Q481=3,Q481=5,Q481=7),$D481=11),子育て関連マスタ!$C$17,0) +
IF(AND(Q481=20,$D481=1),子育て関連マスタ!$C$18,0) +
IF(AND(Q481=20,$D481=1),
IFERROR(_xlfn.IFS(
入力項目!$S$10="男",子育て関連マスタ!$C$18,
入力項目!$S$10="女",子育て関連マスタ!$C$19
),0),0
) +
IF(AND(Q481&gt;=入力項目!$S$18,Q481&lt;=入力項目!$S$19),入力項目!$S$20,0) +
IF(AND(Q481&gt;=入力項目!$S$21,Q481&lt;=入力項目!$S$22),入力項目!$S$23,0) +
IF(AND(Q481&gt;=入力項目!$S$24,Q481&lt;=入力項目!$S$25),入力項目!$S$26,0)
)</f>
        <v>0</v>
      </c>
      <c r="AF481">
        <f ca="1">-(
_xlfn.IFS(
R481&lt;=入力項目!$S$11,0,
AND(R481&gt;=入力項目!$S$11+1,R481&lt;=3),IFERROR(VLOOKUP(入力項目!$S$12,子育て関連マスタ!$I$4:$M$5,4,FALSE),0),
AND(R481&gt;=4,R481&lt;=6),IFERROR(VLOOKUP(入力項目!$S$13,子育て関連マスタ!$I$9:$M$12,4,FALSE),0),
AND(R481&gt;=7,R481&lt;=12),IFERROR(VLOOKUP(入力項目!$S$14,子育て関連マスタ!$I$16:$M$17,4,FALSE),0),
AND(R481&gt;=13,R481&lt;=15),IFERROR(VLOOKUP(入力項目!$S$15,子育て関連マスタ!$I$21:$M$22,4,FALSE),0),
AND(R481&gt;=16,R481&lt;=18),IFERROR(VLOOKUP(入力項目!$S$16,子育て関連マスタ!$I$26:$M$28,4,FALSE),0),
AND(R481&gt;=19,R481&lt;=20,入力項目!$S$16="高専"),IFERROR(VLOOKUP(入力項目!$S$16,子育て関連マスタ!$I$26:$M$28,4,FALSE),0),
AND(R481&gt;=19,R481&lt;=20,入力項目!$S$16&lt;&gt;"高専"),IFERROR(VLOOKUP(入力項目!$S$17,子育て関連マスタ!$I$32:$M$37,4,FALSE),0),
AND(R481&gt;=21,R481&lt;=22,入力項目!$S$16="高専"),IFERROR(VLOOKUP(入力項目!$S$17,子育て関連マスタ!$I$32:$M$34,4,FALSE),0),
AND(R481&gt;=21,R481&lt;=22,入力項目!$S$16&lt;&gt;"高専"),IFERROR(VLOOKUP(入力項目!$S$17,子育て関連マスタ!$I$32:$M$34,4,FALSE),0),
R481&gt;=23,0
) +
IF($D481=4,
  IFERROR(_xlfn.IFS(
  R481&lt;=入力項目!$S$11,0,
  AND(R481=入力項目!$S$11),IFERROR(VLOOKUP(入力項目!$S$12,子育て関連マスタ!$I$4:$M$5,2,FALSE),0),
  AND(R481=4),IFERROR(VLOOKUP(入力項目!$S$13,子育て関連マスタ!$I$9:$M$12,2,FALSE),0),
  AND(R481=7),IFERROR(VLOOKUP(入力項目!$S$14,子育て関連マスタ!$I$16:$M$17,2,FALSE),0),
  AND(R481=13),IFERROR(VLOOKUP(入力項目!$S$15,子育て関連マスタ!$I$21:$M$22,2,FALSE),0),
  AND(R481=16),IFERROR(VLOOKUP(入力項目!$S$16,子育て関連マスタ!$I$26:$M$28,2,FALSE),0),
  AND(R481=19,入力項目!$S$16&lt;&gt;"高専"),IFERROR(VLOOKUP(入力項目!$S$17,子育て関連マスタ!$I$32:$M$37,2,FALSE),0),
  AND(R481=21,入力項目!$S$16="高専"),IFERROR(VLOOKUP(入力項目!$S$17,子育て関連マスタ!$I$32:$M$37,2,FALSE),0),
  R481&gt;=22,0
  ),0),0
) +
IF(AND(R481&gt;=1,R481&lt;=15),IF($D481=入力項目!$S$8,入力項目!$S$3,0),0) +
IF(AND(R481&gt;=1,R481&lt;=15),IF($D481=5,入力項目!$S$4,0),0) +
IF(AND(R481&gt;=1,R481&lt;=15),IF($D481=12,入力項目!$S$5,0),0) +
IF(AND(入力項目!$S$7=$A481,入力項目!$S$8=$D481),子育て関連マスタ!$C$14,0) +
IFERROR(IF(AND(YEAR(EDATE(DATE(入力項目!$S$7,入力項目!$S$8,1),1))=$A481,MONTH(EDATE(DATE(入力項目!$S$7,入力項目!$S$8,1),1))=$D481),子育て関連マスタ!$C$15,0),0) +
IF(AND(OR(R481=3,R481=5,R481=7),$D481=11),子育て関連マスタ!$C$17,0) +
IF(AND(R481=20,$D481=1),子育て関連マスタ!$C$18,0) +
IF(AND(R481=20,$D481=1),
IFERROR(_xlfn.IFS(
入力項目!$S$10="男",子育て関連マスタ!$C$18,
入力項目!$S$10="女",子育て関連マスタ!$C$19
),0),0
) +
IF(AND(R481&gt;=入力項目!$S$18,R481&lt;=入力項目!$S$19),入力項目!$S$20,0) +
IF(AND(R481&gt;=入力項目!$S$21,R481&lt;=入力項目!$S$22),入力項目!$S$23,0) +
IF(AND(R481&gt;=入力項目!$S$24,R481&lt;=入力項目!$S$25),入力項目!$S$26,0)
)</f>
        <v>0</v>
      </c>
      <c r="AG481">
        <f ca="1">-(
_xlfn.IFS(
S481&lt;=入力項目!$S$11,0,
AND(S481&gt;=入力項目!$S$11+1,S481&lt;=3),IFERROR(VLOOKUP(入力項目!$S$12,子育て関連マスタ!$I$4:$M$5,4,FALSE),0),
AND(S481&gt;=4,S481&lt;=6),IFERROR(VLOOKUP(入力項目!$S$13,子育て関連マスタ!$I$9:$M$12,4,FALSE),0),
AND(S481&gt;=7,S481&lt;=12),IFERROR(VLOOKUP(入力項目!$S$14,子育て関連マスタ!$I$16:$M$17,4,FALSE),0),
AND(S481&gt;=13,S481&lt;=15),IFERROR(VLOOKUP(入力項目!$S$15,子育て関連マスタ!$I$21:$M$22,4,FALSE),0),
AND(S481&gt;=16,S481&lt;=18),IFERROR(VLOOKUP(入力項目!$S$16,子育て関連マスタ!$I$26:$M$28,4,FALSE),0),
AND(S481&gt;=19,S481&lt;=20,入力項目!$S$16="高専"),IFERROR(VLOOKUP(入力項目!$S$16,子育て関連マスタ!$I$26:$M$28,4,FALSE),0),
AND(S481&gt;=19,S481&lt;=20,入力項目!$S$16&lt;&gt;"高専"),IFERROR(VLOOKUP(入力項目!$S$17,子育て関連マスタ!$I$32:$M$37,4,FALSE),0),
AND(S481&gt;=21,S481&lt;=22,入力項目!$S$16="高専"),IFERROR(VLOOKUP(入力項目!$S$17,子育て関連マスタ!$I$32:$M$34,4,FALSE),0),
AND(S481&gt;=21,S481&lt;=22,入力項目!$S$16&lt;&gt;"高専"),IFERROR(VLOOKUP(入力項目!$S$17,子育て関連マスタ!$I$32:$M$34,4,FALSE),0),
S481&gt;=23,0
) +
IF($D481=4,
  IFERROR(_xlfn.IFS(
  S481&lt;=入力項目!$S$11,0,
  AND(S481=入力項目!$S$11),IFERROR(VLOOKUP(入力項目!$S$12,子育て関連マスタ!$I$4:$M$5,2,FALSE),0),
  AND(S481=4),IFERROR(VLOOKUP(入力項目!$S$13,子育て関連マスタ!$I$9:$M$12,2,FALSE),0),
  AND(S481=7),IFERROR(VLOOKUP(入力項目!$S$14,子育て関連マスタ!$I$16:$M$17,2,FALSE),0),
  AND(S481=13),IFERROR(VLOOKUP(入力項目!$S$15,子育て関連マスタ!$I$21:$M$22,2,FALSE),0),
  AND(S481=16),IFERROR(VLOOKUP(入力項目!$S$16,子育て関連マスタ!$I$26:$M$28,2,FALSE),0),
  AND(S481=19,入力項目!$S$16&lt;&gt;"高専"),IFERROR(VLOOKUP(入力項目!$S$17,子育て関連マスタ!$I$32:$M$37,2,FALSE),0),
  AND(S481=21,入力項目!$S$16="高専"),IFERROR(VLOOKUP(入力項目!$S$17,子育て関連マスタ!$I$32:$M$37,2,FALSE),0),
  S481&gt;=22,0
  ),0),0
) +
IF(AND(S481&gt;=1,S481&lt;=15),IF($D481=入力項目!$S$8,入力項目!$S$3,0),0) +
IF(AND(S481&gt;=1,S481&lt;=15),IF($D481=5,入力項目!$S$4,0),0) +
IF(AND(S481&gt;=1,S481&lt;=15),IF($D481=12,入力項目!$S$5,0),0) +
IF(AND(入力項目!$S$7=$A481,入力項目!$S$8=$D481),子育て関連マスタ!$C$14,0) +
IFERROR(IF(AND(YEAR(EDATE(DATE(入力項目!$S$7,入力項目!$S$8,1),1))=$A481,MONTH(EDATE(DATE(入力項目!$S$7,入力項目!$S$8,1),1))=$D481),子育て関連マスタ!$C$15,0),0) +
IF(AND(OR(S481=3,S481=5,S481=7),$D481=11),子育て関連マスタ!$C$17,0) +
IF(AND(S481=20,$D481=1),子育て関連マスタ!$C$18,0) +
IF(AND(S481=20,$D481=1),
IFERROR(_xlfn.IFS(
入力項目!$S$10="男",子育て関連マスタ!$C$18,
入力項目!$S$10="女",子育て関連マスタ!$C$19
),0),0
) +
IF(AND(S481&gt;=入力項目!$S$18,S481&lt;=入力項目!$S$19),入力項目!$S$20,0) +
IF(AND(S481&gt;=入力項目!$S$21,S481&lt;=入力項目!$S$22),入力項目!$S$23,0) +
IF(AND(S481&gt;=入力項目!$S$24,S481&lt;=入力項目!$S$25),入力項目!$S$26,0)
)</f>
        <v>0</v>
      </c>
      <c r="AH481">
        <f ca="1">-(
_xlfn.IFS(
T481&lt;=入力項目!$S$11,0,
AND(T481&gt;=入力項目!$S$11+1,T481&lt;=3),IFERROR(VLOOKUP(入力項目!$S$12,子育て関連マスタ!$I$4:$M$5,4,FALSE),0),
AND(T481&gt;=4,T481&lt;=6),IFERROR(VLOOKUP(入力項目!$S$13,子育て関連マスタ!$I$9:$M$12,4,FALSE),0),
AND(T481&gt;=7,T481&lt;=12),IFERROR(VLOOKUP(入力項目!$S$14,子育て関連マスタ!$I$16:$M$17,4,FALSE),0),
AND(T481&gt;=13,T481&lt;=15),IFERROR(VLOOKUP(入力項目!$S$15,子育て関連マスタ!$I$21:$M$22,4,FALSE),0),
AND(T481&gt;=16,T481&lt;=18),IFERROR(VLOOKUP(入力項目!$S$16,子育て関連マスタ!$I$26:$M$28,4,FALSE),0),
AND(T481&gt;=19,T481&lt;=20,入力項目!$S$16="高専"),IFERROR(VLOOKUP(入力項目!$S$16,子育て関連マスタ!$I$26:$M$28,4,FALSE),0),
AND(T481&gt;=19,T481&lt;=20,入力項目!$S$16&lt;&gt;"高専"),IFERROR(VLOOKUP(入力項目!$S$17,子育て関連マスタ!$I$32:$M$37,4,FALSE),0),
AND(T481&gt;=21,T481&lt;=22,入力項目!$S$16="高専"),IFERROR(VLOOKUP(入力項目!$S$17,子育て関連マスタ!$I$32:$M$34,4,FALSE),0),
AND(T481&gt;=21,T481&lt;=22,入力項目!$S$16&lt;&gt;"高専"),IFERROR(VLOOKUP(入力項目!$S$17,子育て関連マスタ!$I$32:$M$34,4,FALSE),0),
T481&gt;=23,0
) +
IF($D481=4,
  IFERROR(_xlfn.IFS(
  T481&lt;=入力項目!$S$11,0,
  AND(T481=入力項目!$S$11),IFERROR(VLOOKUP(入力項目!$S$12,子育て関連マスタ!$I$4:$M$5,2,FALSE),0),
  AND(T481=4),IFERROR(VLOOKUP(入力項目!$S$13,子育て関連マスタ!$I$9:$M$12,2,FALSE),0),
  AND(T481=7),IFERROR(VLOOKUP(入力項目!$S$14,子育て関連マスタ!$I$16:$M$17,2,FALSE),0),
  AND(T481=13),IFERROR(VLOOKUP(入力項目!$S$15,子育て関連マスタ!$I$21:$M$22,2,FALSE),0),
  AND(T481=16),IFERROR(VLOOKUP(入力項目!$S$16,子育て関連マスタ!$I$26:$M$28,2,FALSE),0),
  AND(T481=19,入力項目!$S$16&lt;&gt;"高専"),IFERROR(VLOOKUP(入力項目!$S$17,子育て関連マスタ!$I$32:$M$37,2,FALSE),0),
  AND(T481=21,入力項目!$S$16="高専"),IFERROR(VLOOKUP(入力項目!$S$17,子育て関連マスタ!$I$32:$M$37,2,FALSE),0),
  T481&gt;=22,0
  ),0),0
) +
IF(AND(T481&gt;=1,T481&lt;=15),IF($D481=入力項目!$S$8,入力項目!$S$3,0),0) +
IF(AND(T481&gt;=1,T481&lt;=15),IF($D481=5,入力項目!$S$4,0),0) +
IF(AND(T481&gt;=1,T481&lt;=15),IF($D481=12,入力項目!$S$5,0),0) +
IF(AND(入力項目!$S$7=$A481,入力項目!$S$8=$D481),子育て関連マスタ!$C$14,0) +
IFERROR(IF(AND(YEAR(EDATE(DATE(入力項目!$S$7,入力項目!$S$8,1),1))=$A481,MONTH(EDATE(DATE(入力項目!$S$7,入力項目!$S$8,1),1))=$D481),子育て関連マスタ!$C$15,0),0) +
IF(AND(OR(T481=3,T481=5,T481=7),$D481=11),子育て関連マスタ!$C$17,0) +
IF(AND(T481=20,$D481=1),子育て関連マスタ!$C$18,0) +
IF(AND(T481=20,$D481=1),
IFERROR(_xlfn.IFS(
入力項目!$S$10="男",子育て関連マスタ!$C$18,
入力項目!$S$10="女",子育て関連マスタ!$C$19
),0),0
) +
IF(AND(T481&gt;=入力項目!$S$18,T481&lt;=入力項目!$S$19),入力項目!$S$20,0) +
IF(AND(T481&gt;=入力項目!$S$21,T481&lt;=入力項目!$S$22),入力項目!$S$23,0) +
IF(AND(T481&gt;=入力項目!$S$24,T481&lt;=入力項目!$S$25),入力項目!$S$26,0)
)</f>
        <v>0</v>
      </c>
      <c r="AI481">
        <f ca="1">-(
_xlfn.IFS(
U481&lt;=入力項目!$S$11,0,
AND(U481&gt;=入力項目!$S$11+1,U481&lt;=3),IFERROR(VLOOKUP(入力項目!$S$12,子育て関連マスタ!$I$4:$M$5,4,FALSE),0),
AND(U481&gt;=4,U481&lt;=6),IFERROR(VLOOKUP(入力項目!$S$13,子育て関連マスタ!$I$9:$M$12,4,FALSE),0),
AND(U481&gt;=7,U481&lt;=12),IFERROR(VLOOKUP(入力項目!$S$14,子育て関連マスタ!$I$16:$M$17,4,FALSE),0),
AND(U481&gt;=13,U481&lt;=15),IFERROR(VLOOKUP(入力項目!$S$15,子育て関連マスタ!$I$21:$M$22,4,FALSE),0),
AND(U481&gt;=16,U481&lt;=18),IFERROR(VLOOKUP(入力項目!$S$16,子育て関連マスタ!$I$26:$M$28,4,FALSE),0),
AND(U481&gt;=19,U481&lt;=20,入力項目!$S$16="高専"),IFERROR(VLOOKUP(入力項目!$S$16,子育て関連マスタ!$I$26:$M$28,4,FALSE),0),
AND(U481&gt;=19,U481&lt;=20,入力項目!$S$16&lt;&gt;"高専"),IFERROR(VLOOKUP(入力項目!$S$17,子育て関連マスタ!$I$32:$M$37,4,FALSE),0),
AND(U481&gt;=21,U481&lt;=22,入力項目!$S$16="高専"),IFERROR(VLOOKUP(入力項目!$S$17,子育て関連マスタ!$I$32:$M$34,4,FALSE),0),
AND(U481&gt;=21,U481&lt;=22,入力項目!$S$16&lt;&gt;"高専"),IFERROR(VLOOKUP(入力項目!$S$17,子育て関連マスタ!$I$32:$M$34,4,FALSE),0),
U481&gt;=23,0
) +
IF($D481=4,
  IFERROR(_xlfn.IFS(
  U481&lt;=入力項目!$S$11,0,
  AND(U481=入力項目!$S$11),IFERROR(VLOOKUP(入力項目!$S$12,子育て関連マスタ!$I$4:$M$5,2,FALSE),0),
  AND(U481=4),IFERROR(VLOOKUP(入力項目!$S$13,子育て関連マスタ!$I$9:$M$12,2,FALSE),0),
  AND(U481=7),IFERROR(VLOOKUP(入力項目!$S$14,子育て関連マスタ!$I$16:$M$17,2,FALSE),0),
  AND(U481=13),IFERROR(VLOOKUP(入力項目!$S$15,子育て関連マスタ!$I$21:$M$22,2,FALSE),0),
  AND(U481=16),IFERROR(VLOOKUP(入力項目!$S$16,子育て関連マスタ!$I$26:$M$28,2,FALSE),0),
  AND(U481=19,入力項目!$S$16&lt;&gt;"高専"),IFERROR(VLOOKUP(入力項目!$S$17,子育て関連マスタ!$I$32:$M$37,2,FALSE),0),
  AND(U481=21,入力項目!$S$16="高専"),IFERROR(VLOOKUP(入力項目!$S$17,子育て関連マスタ!$I$32:$M$37,2,FALSE),0),
  U481&gt;=22,0
  ),0),0
) +
IF(AND(U481&gt;=1,U481&lt;=15),IF($D481=入力項目!$S$8,入力項目!$S$3,0),0) +
IF(AND(U481&gt;=1,U481&lt;=15),IF($D481=5,入力項目!$S$4,0),0) +
IF(AND(U481&gt;=1,U481&lt;=15),IF($D481=12,入力項目!$S$5,0),0) +
IF(AND(入力項目!$S$7=$A481,入力項目!$S$8=$D481),子育て関連マスタ!$C$14,0) +
IFERROR(IF(AND(YEAR(EDATE(DATE(入力項目!$S$7,入力項目!$S$8,1),1))=$A481,MONTH(EDATE(DATE(入力項目!$S$7,入力項目!$S$8,1),1))=$D481),子育て関連マスタ!$C$15,0),0) +
IF(AND(OR(U481=3,U481=5,U481=7),$D481=11),子育て関連マスタ!$C$17,0) +
IF(AND(U481=20,$D481=1),子育て関連マスタ!$C$18,0) +
IF(AND(U481=20,$D481=1),
IFERROR(_xlfn.IFS(
入力項目!$S$10="男",子育て関連マスタ!$C$18,
入力項目!$S$10="女",子育て関連マスタ!$C$19
),0),0
) +
IF(AND(U481&gt;=入力項目!$S$18,U481&lt;=入力項目!$S$19),入力項目!$S$20,0) +
IF(AND(U481&gt;=入力項目!$S$21,U481&lt;=入力項目!$S$22),入力項目!$S$23,0) +
IF(AND(U481&gt;=入力項目!$S$24,U481&lt;=入力項目!$S$25),入力項目!$S$26,0)
)</f>
        <v>0</v>
      </c>
      <c r="AJ481" s="10">
        <f ca="1">-VLOOKUP($D481,月別収支!$A$2:$H$13,7,FALSE)</f>
        <v>-20000</v>
      </c>
    </row>
    <row r="482" spans="1:36" x14ac:dyDescent="0.4">
      <c r="A482">
        <f t="shared" ca="1" si="122"/>
        <v>2064</v>
      </c>
      <c r="B482">
        <f t="shared" ca="1" si="129"/>
        <v>2064</v>
      </c>
      <c r="C482">
        <f t="shared" ca="1" si="130"/>
        <v>40</v>
      </c>
      <c r="D482">
        <f t="shared" ca="1" si="123"/>
        <v>8</v>
      </c>
      <c r="E482" t="str">
        <f t="shared" ca="1" si="124"/>
        <v>2064年8月</v>
      </c>
      <c r="F482">
        <f ca="1">IF(OR(入力項目!$N$5&lt;$A482,AND(入力項目!$N$5=$A482,入力項目!$N$6&lt;$D482)),IF(F481=0,1,IF(G482=12,F481+1,F481)),0)</f>
        <v>39</v>
      </c>
      <c r="G482">
        <f ca="1">IF(OR(入力項目!$N$5&lt;$A482,AND(入力項目!$N$5=$A482,入力項目!$N$6&lt;$D482)),IF(G481=12,1,G481+1),0)</f>
        <v>10</v>
      </c>
      <c r="H482" t="str">
        <f t="shared" ca="1" si="125"/>
        <v>39_10</v>
      </c>
      <c r="I482">
        <f ca="1">IF(
  IFERROR(AND($C482&gt;0,MOD($C482,入力項目!$N$22)=0,$D482=入力項目!$N$23), FALSE),
  1,
  IF(
    AND(I481&gt;0,J481=12),
    IF(I481=入力項目!$N$28, 0, I481+1),
    I481
  )
)</f>
        <v>1</v>
      </c>
      <c r="J482">
        <f ca="1">IF($D482=入力項目!$N$23,1,IFERROR(J481+1,1))</f>
        <v>3</v>
      </c>
      <c r="K482" t="str">
        <f t="shared" ca="1" si="126"/>
        <v>1_3</v>
      </c>
      <c r="L482">
        <f ca="1">L481+IF(入力項目!$D$4=$D482,1,0)</f>
        <v>68</v>
      </c>
      <c r="M482" t="str">
        <f t="shared" ca="1" si="127"/>
        <v>68歳</v>
      </c>
      <c r="N482">
        <f t="shared" ca="1" si="131"/>
        <v>69</v>
      </c>
      <c r="O482" t="str">
        <f t="shared" ca="1" si="128"/>
        <v>69歳</v>
      </c>
      <c r="P482">
        <f t="shared" ca="1" si="132"/>
        <v>44</v>
      </c>
      <c r="Q482">
        <f t="shared" ca="1" si="133"/>
        <v>42</v>
      </c>
      <c r="R482">
        <f t="shared" ca="1" si="134"/>
        <v>2065</v>
      </c>
      <c r="S482">
        <f t="shared" ca="1" si="135"/>
        <v>2065</v>
      </c>
      <c r="T482">
        <f t="shared" ca="1" si="136"/>
        <v>2065</v>
      </c>
      <c r="U482">
        <f t="shared" ca="1" si="137"/>
        <v>2065</v>
      </c>
      <c r="V482" s="10">
        <f t="shared" ca="1" si="138"/>
        <v>59432925</v>
      </c>
      <c r="W482" s="10">
        <f ca="1">IF($L482&lt;その他マスタ!$B$1,VLOOKUP($D482,月別収支!$A$2:$H$13,2,FALSE),その他マスタ!$B$3)+IF(AND($L482=その他マスタ!$B$1,入力項目!$I$9="あり",$D482=入力項目!$D$4),その他マスタ!$B$2,0)</f>
        <v>150000</v>
      </c>
      <c r="X482" s="10">
        <f ca="1">-IF(入力項目!$K$5=TRUE,
IF($F482+$G482&lt;3,VLOOKUP($D482,月別収支!$A$2:$H$13,8,FALSE),0)+IFERROR(VLOOKUP($H482,住宅ローン計算!C:P,13,FALSE),0)+IF($F482&gt;1,IF(OR($G482=3,$G482=6,$G482=9,$G482=12),ROUNDUP(入力項目!$N$18/4,0),0),0),
VLOOKUP($D482,月別収支!$A$2:$H$13,8,FALSE))</f>
        <v>0</v>
      </c>
      <c r="Y482" s="10">
        <f ca="1">-VLOOKUP($D482,月別収支!$A$2:$H$13,3,FALSE)</f>
        <v>-75000</v>
      </c>
      <c r="Z482" s="10">
        <f ca="1">-VLOOKUP($D482,月別収支!$A$2:$H$13,4,FALSE)</f>
        <v>-27000</v>
      </c>
      <c r="AA482" s="10">
        <f ca="1">-VLOOKUP($D482,月別収支!$A$2:$H$13,6,FALSE)</f>
        <v>-10000</v>
      </c>
      <c r="AB482" s="10">
        <f ca="1">-(
VLOOKUP($D482,月別収支!$A$2:$H$13,5,FALSE)+IF(AND(入力項目!$I$27&lt;=$A482,ISEVEN($A482-入力項目!$I$27),入力項目!$I$28=$D482),入力項目!$I$26,0)
+IF(入力項目!$K$26=TRUE,
IFERROR(VLOOKUP($K482,マイカーローン計算!C:P,13,FALSE),0),
IFERROR(
  IF(AND($C482&gt;0,MOD($C482,入力項目!$N$22)=0,$D482=入力項目!$N$23),入力項目!$N$24,0),
 0
)
)
)</f>
        <v>-20000</v>
      </c>
      <c r="AC482" s="10">
        <f ca="1">-IF($A482&lt;入力項目!$N$33,入力項目!$N$35,IF(AND($A482=入力項目!$N$33,$D482&lt;=入力項目!$N$34),入力項目!$N$35,0))</f>
        <v>0</v>
      </c>
      <c r="AD482">
        <f ca="1">-(
_xlfn.IFS(
P482&lt;=入力項目!$S$11,0,
AND(P482&gt;=入力項目!$S$11+1,P482&lt;=3),IFERROR(VLOOKUP(入力項目!$S$12,子育て関連マスタ!$I$4:$M$5,4,FALSE),0),
AND(P482&gt;=4,P482&lt;=6),IFERROR(VLOOKUP(入力項目!$S$13,子育て関連マスタ!$I$9:$M$12,4,FALSE),0),
AND(P482&gt;=7,P482&lt;=12),IFERROR(VLOOKUP(入力項目!$S$14,子育て関連マスタ!$I$16:$M$17,4,FALSE),0),
AND(P482&gt;=13,P482&lt;=15),IFERROR(VLOOKUP(入力項目!$S$15,子育て関連マスタ!$I$21:$M$22,4,FALSE),0),
AND(P482&gt;=16,P482&lt;=18),IFERROR(VLOOKUP(入力項目!$S$16,子育て関連マスタ!$I$26:$M$28,4,FALSE),0),
AND(P482&gt;=19,P482&lt;=20,入力項目!$S$16="高専"),IFERROR(VLOOKUP(入力項目!$S$16,子育て関連マスタ!$I$26:$M$28,4,FALSE),0),
AND(P482&gt;=19,P482&lt;=20,入力項目!$S$16&lt;&gt;"高専"),IFERROR(VLOOKUP(入力項目!$S$17,子育て関連マスタ!$I$32:$M$37,4,FALSE),0),
AND(P482&gt;=21,P482&lt;=22,入力項目!$S$16="高専"),IFERROR(VLOOKUP(入力項目!$S$17,子育て関連マスタ!$I$32:$M$34,4,FALSE),0),
AND(P482&gt;=21,P482&lt;=22,入力項目!$S$16&lt;&gt;"高専"),IFERROR(VLOOKUP(入力項目!$S$17,子育て関連マスタ!$I$32:$M$34,4,FALSE),0),
P482&gt;=23,0
) +
IF($D482=4,
  IFERROR(_xlfn.IFS(
  P482&lt;=入力項目!$S$11,0,
  AND(P482=入力項目!$S$11),IFERROR(VLOOKUP(入力項目!$S$12,子育て関連マスタ!$I$4:$M$5,2,FALSE),0),
  AND(P482=4),IFERROR(VLOOKUP(入力項目!$S$13,子育て関連マスタ!$I$9:$M$12,2,FALSE),0),
  AND(P482=7),IFERROR(VLOOKUP(入力項目!$S$14,子育て関連マスタ!$I$16:$M$17,2,FALSE),0),
  AND(P482=13),IFERROR(VLOOKUP(入力項目!$S$15,子育て関連マスタ!$I$21:$M$22,2,FALSE),0),
  AND(P482=16),IFERROR(VLOOKUP(入力項目!$S$16,子育て関連マスタ!$I$26:$M$28,2,FALSE),0),
  AND(P482=19,入力項目!$S$16&lt;&gt;"高専"),IFERROR(VLOOKUP(入力項目!$S$17,子育て関連マスタ!$I$32:$M$37,2,FALSE),0),
  AND(P482=21,入力項目!$S$16="高専"),IFERROR(VLOOKUP(入力項目!$S$17,子育て関連マスタ!$I$32:$M$37,2,FALSE),0),
  P482&gt;=22,0
  ),0),0
) +
IF(AND(P482&gt;=1,P482&lt;=15),IF($D482=入力項目!$S$8,入力項目!$S$3,0),0) +
IF(AND(P482&gt;=1,P482&lt;=15),IF($D482=5,入力項目!$S$4,0),0) +
IF(AND(P482&gt;=1,P482&lt;=15),IF($D482=12,入力項目!$S$5,0),0) +
IF(AND(入力項目!$S$7=$A482,入力項目!$S$8=$D482),子育て関連マスタ!$C$14,0) +
IFERROR(IF(AND(YEAR(EDATE(DATE(入力項目!$S$7,入力項目!$S$8,1),1))=$A482,MONTH(EDATE(DATE(入力項目!$S$7,入力項目!$S$8,1),1))=$D482),子育て関連マスタ!$C$15,0),0) +
IF(AND(OR(P482=3,P482=5,P482=7),$D482=11),子育て関連マスタ!$C$17,0) +
IF(AND(P482=20,$D482=1),子育て関連マスタ!$C$18,0) +
IF(AND(P482=20,$D482=1),
IFERROR(_xlfn.IFS(
入力項目!$S$10="男",子育て関連マスタ!$C$18,
入力項目!$S$10="女",子育て関連マスタ!$C$19
),0),0
) +
IF(AND(P482&gt;=入力項目!$S$18,P482&lt;=入力項目!$S$19),入力項目!$S$20,0) +
IF(AND(P482&gt;=入力項目!$S$21,P482&lt;=入力項目!$S$22),入力項目!$S$23,0) +
IF(AND(P482&gt;=入力項目!$S$24,P482&lt;=入力項目!$S$25),入力項目!$S$26,0)
)</f>
        <v>0</v>
      </c>
      <c r="AE482">
        <f ca="1">-(
_xlfn.IFS(
Q482&lt;=入力項目!$S$11,0,
AND(Q482&gt;=入力項目!$S$11+1,Q482&lt;=3),IFERROR(VLOOKUP(入力項目!$S$12,子育て関連マスタ!$I$4:$M$5,4,FALSE),0),
AND(Q482&gt;=4,Q482&lt;=6),IFERROR(VLOOKUP(入力項目!$S$13,子育て関連マスタ!$I$9:$M$12,4,FALSE),0),
AND(Q482&gt;=7,Q482&lt;=12),IFERROR(VLOOKUP(入力項目!$S$14,子育て関連マスタ!$I$16:$M$17,4,FALSE),0),
AND(Q482&gt;=13,Q482&lt;=15),IFERROR(VLOOKUP(入力項目!$S$15,子育て関連マスタ!$I$21:$M$22,4,FALSE),0),
AND(Q482&gt;=16,Q482&lt;=18),IFERROR(VLOOKUP(入力項目!$S$16,子育て関連マスタ!$I$26:$M$28,4,FALSE),0),
AND(Q482&gt;=19,Q482&lt;=20,入力項目!$S$16="高専"),IFERROR(VLOOKUP(入力項目!$S$16,子育て関連マスタ!$I$26:$M$28,4,FALSE),0),
AND(Q482&gt;=19,Q482&lt;=20,入力項目!$S$16&lt;&gt;"高専"),IFERROR(VLOOKUP(入力項目!$S$17,子育て関連マスタ!$I$32:$M$37,4,FALSE),0),
AND(Q482&gt;=21,Q482&lt;=22,入力項目!$S$16="高専"),IFERROR(VLOOKUP(入力項目!$S$17,子育て関連マスタ!$I$32:$M$34,4,FALSE),0),
AND(Q482&gt;=21,Q482&lt;=22,入力項目!$S$16&lt;&gt;"高専"),IFERROR(VLOOKUP(入力項目!$S$17,子育て関連マスタ!$I$32:$M$34,4,FALSE),0),
Q482&gt;=23,0
) +
IF($D482=4,
  IFERROR(_xlfn.IFS(
  Q482&lt;=入力項目!$S$11,0,
  AND(Q482=入力項目!$S$11),IFERROR(VLOOKUP(入力項目!$S$12,子育て関連マスタ!$I$4:$M$5,2,FALSE),0),
  AND(Q482=4),IFERROR(VLOOKUP(入力項目!$S$13,子育て関連マスタ!$I$9:$M$12,2,FALSE),0),
  AND(Q482=7),IFERROR(VLOOKUP(入力項目!$S$14,子育て関連マスタ!$I$16:$M$17,2,FALSE),0),
  AND(Q482=13),IFERROR(VLOOKUP(入力項目!$S$15,子育て関連マスタ!$I$21:$M$22,2,FALSE),0),
  AND(Q482=16),IFERROR(VLOOKUP(入力項目!$S$16,子育て関連マスタ!$I$26:$M$28,2,FALSE),0),
  AND(Q482=19,入力項目!$S$16&lt;&gt;"高専"),IFERROR(VLOOKUP(入力項目!$S$17,子育て関連マスタ!$I$32:$M$37,2,FALSE),0),
  AND(Q482=21,入力項目!$S$16="高専"),IFERROR(VLOOKUP(入力項目!$S$17,子育て関連マスタ!$I$32:$M$37,2,FALSE),0),
  Q482&gt;=22,0
  ),0),0
) +
IF(AND(Q482&gt;=1,Q482&lt;=15),IF($D482=入力項目!$S$8,入力項目!$S$3,0),0) +
IF(AND(Q482&gt;=1,Q482&lt;=15),IF($D482=5,入力項目!$S$4,0),0) +
IF(AND(Q482&gt;=1,Q482&lt;=15),IF($D482=12,入力項目!$S$5,0),0) +
IF(AND(入力項目!$S$7=$A482,入力項目!$S$8=$D482),子育て関連マスタ!$C$14,0) +
IFERROR(IF(AND(YEAR(EDATE(DATE(入力項目!$S$7,入力項目!$S$8,1),1))=$A482,MONTH(EDATE(DATE(入力項目!$S$7,入力項目!$S$8,1),1))=$D482),子育て関連マスタ!$C$15,0),0) +
IF(AND(OR(Q482=3,Q482=5,Q482=7),$D482=11),子育て関連マスタ!$C$17,0) +
IF(AND(Q482=20,$D482=1),子育て関連マスタ!$C$18,0) +
IF(AND(Q482=20,$D482=1),
IFERROR(_xlfn.IFS(
入力項目!$S$10="男",子育て関連マスタ!$C$18,
入力項目!$S$10="女",子育て関連マスタ!$C$19
),0),0
) +
IF(AND(Q482&gt;=入力項目!$S$18,Q482&lt;=入力項目!$S$19),入力項目!$S$20,0) +
IF(AND(Q482&gt;=入力項目!$S$21,Q482&lt;=入力項目!$S$22),入力項目!$S$23,0) +
IF(AND(Q482&gt;=入力項目!$S$24,Q482&lt;=入力項目!$S$25),入力項目!$S$26,0)
)</f>
        <v>0</v>
      </c>
      <c r="AF482">
        <f ca="1">-(
_xlfn.IFS(
R482&lt;=入力項目!$S$11,0,
AND(R482&gt;=入力項目!$S$11+1,R482&lt;=3),IFERROR(VLOOKUP(入力項目!$S$12,子育て関連マスタ!$I$4:$M$5,4,FALSE),0),
AND(R482&gt;=4,R482&lt;=6),IFERROR(VLOOKUP(入力項目!$S$13,子育て関連マスタ!$I$9:$M$12,4,FALSE),0),
AND(R482&gt;=7,R482&lt;=12),IFERROR(VLOOKUP(入力項目!$S$14,子育て関連マスタ!$I$16:$M$17,4,FALSE),0),
AND(R482&gt;=13,R482&lt;=15),IFERROR(VLOOKUP(入力項目!$S$15,子育て関連マスタ!$I$21:$M$22,4,FALSE),0),
AND(R482&gt;=16,R482&lt;=18),IFERROR(VLOOKUP(入力項目!$S$16,子育て関連マスタ!$I$26:$M$28,4,FALSE),0),
AND(R482&gt;=19,R482&lt;=20,入力項目!$S$16="高専"),IFERROR(VLOOKUP(入力項目!$S$16,子育て関連マスタ!$I$26:$M$28,4,FALSE),0),
AND(R482&gt;=19,R482&lt;=20,入力項目!$S$16&lt;&gt;"高専"),IFERROR(VLOOKUP(入力項目!$S$17,子育て関連マスタ!$I$32:$M$37,4,FALSE),0),
AND(R482&gt;=21,R482&lt;=22,入力項目!$S$16="高専"),IFERROR(VLOOKUP(入力項目!$S$17,子育て関連マスタ!$I$32:$M$34,4,FALSE),0),
AND(R482&gt;=21,R482&lt;=22,入力項目!$S$16&lt;&gt;"高専"),IFERROR(VLOOKUP(入力項目!$S$17,子育て関連マスタ!$I$32:$M$34,4,FALSE),0),
R482&gt;=23,0
) +
IF($D482=4,
  IFERROR(_xlfn.IFS(
  R482&lt;=入力項目!$S$11,0,
  AND(R482=入力項目!$S$11),IFERROR(VLOOKUP(入力項目!$S$12,子育て関連マスタ!$I$4:$M$5,2,FALSE),0),
  AND(R482=4),IFERROR(VLOOKUP(入力項目!$S$13,子育て関連マスタ!$I$9:$M$12,2,FALSE),0),
  AND(R482=7),IFERROR(VLOOKUP(入力項目!$S$14,子育て関連マスタ!$I$16:$M$17,2,FALSE),0),
  AND(R482=13),IFERROR(VLOOKUP(入力項目!$S$15,子育て関連マスタ!$I$21:$M$22,2,FALSE),0),
  AND(R482=16),IFERROR(VLOOKUP(入力項目!$S$16,子育て関連マスタ!$I$26:$M$28,2,FALSE),0),
  AND(R482=19,入力項目!$S$16&lt;&gt;"高専"),IFERROR(VLOOKUP(入力項目!$S$17,子育て関連マスタ!$I$32:$M$37,2,FALSE),0),
  AND(R482=21,入力項目!$S$16="高専"),IFERROR(VLOOKUP(入力項目!$S$17,子育て関連マスタ!$I$32:$M$37,2,FALSE),0),
  R482&gt;=22,0
  ),0),0
) +
IF(AND(R482&gt;=1,R482&lt;=15),IF($D482=入力項目!$S$8,入力項目!$S$3,0),0) +
IF(AND(R482&gt;=1,R482&lt;=15),IF($D482=5,入力項目!$S$4,0),0) +
IF(AND(R482&gt;=1,R482&lt;=15),IF($D482=12,入力項目!$S$5,0),0) +
IF(AND(入力項目!$S$7=$A482,入力項目!$S$8=$D482),子育て関連マスタ!$C$14,0) +
IFERROR(IF(AND(YEAR(EDATE(DATE(入力項目!$S$7,入力項目!$S$8,1),1))=$A482,MONTH(EDATE(DATE(入力項目!$S$7,入力項目!$S$8,1),1))=$D482),子育て関連マスタ!$C$15,0),0) +
IF(AND(OR(R482=3,R482=5,R482=7),$D482=11),子育て関連マスタ!$C$17,0) +
IF(AND(R482=20,$D482=1),子育て関連マスタ!$C$18,0) +
IF(AND(R482=20,$D482=1),
IFERROR(_xlfn.IFS(
入力項目!$S$10="男",子育て関連マスタ!$C$18,
入力項目!$S$10="女",子育て関連マスタ!$C$19
),0),0
) +
IF(AND(R482&gt;=入力項目!$S$18,R482&lt;=入力項目!$S$19),入力項目!$S$20,0) +
IF(AND(R482&gt;=入力項目!$S$21,R482&lt;=入力項目!$S$22),入力項目!$S$23,0) +
IF(AND(R482&gt;=入力項目!$S$24,R482&lt;=入力項目!$S$25),入力項目!$S$26,0)
)</f>
        <v>0</v>
      </c>
      <c r="AG482">
        <f ca="1">-(
_xlfn.IFS(
S482&lt;=入力項目!$S$11,0,
AND(S482&gt;=入力項目!$S$11+1,S482&lt;=3),IFERROR(VLOOKUP(入力項目!$S$12,子育て関連マスタ!$I$4:$M$5,4,FALSE),0),
AND(S482&gt;=4,S482&lt;=6),IFERROR(VLOOKUP(入力項目!$S$13,子育て関連マスタ!$I$9:$M$12,4,FALSE),0),
AND(S482&gt;=7,S482&lt;=12),IFERROR(VLOOKUP(入力項目!$S$14,子育て関連マスタ!$I$16:$M$17,4,FALSE),0),
AND(S482&gt;=13,S482&lt;=15),IFERROR(VLOOKUP(入力項目!$S$15,子育て関連マスタ!$I$21:$M$22,4,FALSE),0),
AND(S482&gt;=16,S482&lt;=18),IFERROR(VLOOKUP(入力項目!$S$16,子育て関連マスタ!$I$26:$M$28,4,FALSE),0),
AND(S482&gt;=19,S482&lt;=20,入力項目!$S$16="高専"),IFERROR(VLOOKUP(入力項目!$S$16,子育て関連マスタ!$I$26:$M$28,4,FALSE),0),
AND(S482&gt;=19,S482&lt;=20,入力項目!$S$16&lt;&gt;"高専"),IFERROR(VLOOKUP(入力項目!$S$17,子育て関連マスタ!$I$32:$M$37,4,FALSE),0),
AND(S482&gt;=21,S482&lt;=22,入力項目!$S$16="高専"),IFERROR(VLOOKUP(入力項目!$S$17,子育て関連マスタ!$I$32:$M$34,4,FALSE),0),
AND(S482&gt;=21,S482&lt;=22,入力項目!$S$16&lt;&gt;"高専"),IFERROR(VLOOKUP(入力項目!$S$17,子育て関連マスタ!$I$32:$M$34,4,FALSE),0),
S482&gt;=23,0
) +
IF($D482=4,
  IFERROR(_xlfn.IFS(
  S482&lt;=入力項目!$S$11,0,
  AND(S482=入力項目!$S$11),IFERROR(VLOOKUP(入力項目!$S$12,子育て関連マスタ!$I$4:$M$5,2,FALSE),0),
  AND(S482=4),IFERROR(VLOOKUP(入力項目!$S$13,子育て関連マスタ!$I$9:$M$12,2,FALSE),0),
  AND(S482=7),IFERROR(VLOOKUP(入力項目!$S$14,子育て関連マスタ!$I$16:$M$17,2,FALSE),0),
  AND(S482=13),IFERROR(VLOOKUP(入力項目!$S$15,子育て関連マスタ!$I$21:$M$22,2,FALSE),0),
  AND(S482=16),IFERROR(VLOOKUP(入力項目!$S$16,子育て関連マスタ!$I$26:$M$28,2,FALSE),0),
  AND(S482=19,入力項目!$S$16&lt;&gt;"高専"),IFERROR(VLOOKUP(入力項目!$S$17,子育て関連マスタ!$I$32:$M$37,2,FALSE),0),
  AND(S482=21,入力項目!$S$16="高専"),IFERROR(VLOOKUP(入力項目!$S$17,子育て関連マスタ!$I$32:$M$37,2,FALSE),0),
  S482&gt;=22,0
  ),0),0
) +
IF(AND(S482&gt;=1,S482&lt;=15),IF($D482=入力項目!$S$8,入力項目!$S$3,0),0) +
IF(AND(S482&gt;=1,S482&lt;=15),IF($D482=5,入力項目!$S$4,0),0) +
IF(AND(S482&gt;=1,S482&lt;=15),IF($D482=12,入力項目!$S$5,0),0) +
IF(AND(入力項目!$S$7=$A482,入力項目!$S$8=$D482),子育て関連マスタ!$C$14,0) +
IFERROR(IF(AND(YEAR(EDATE(DATE(入力項目!$S$7,入力項目!$S$8,1),1))=$A482,MONTH(EDATE(DATE(入力項目!$S$7,入力項目!$S$8,1),1))=$D482),子育て関連マスタ!$C$15,0),0) +
IF(AND(OR(S482=3,S482=5,S482=7),$D482=11),子育て関連マスタ!$C$17,0) +
IF(AND(S482=20,$D482=1),子育て関連マスタ!$C$18,0) +
IF(AND(S482=20,$D482=1),
IFERROR(_xlfn.IFS(
入力項目!$S$10="男",子育て関連マスタ!$C$18,
入力項目!$S$10="女",子育て関連マスタ!$C$19
),0),0
) +
IF(AND(S482&gt;=入力項目!$S$18,S482&lt;=入力項目!$S$19),入力項目!$S$20,0) +
IF(AND(S482&gt;=入力項目!$S$21,S482&lt;=入力項目!$S$22),入力項目!$S$23,0) +
IF(AND(S482&gt;=入力項目!$S$24,S482&lt;=入力項目!$S$25),入力項目!$S$26,0)
)</f>
        <v>0</v>
      </c>
      <c r="AH482">
        <f ca="1">-(
_xlfn.IFS(
T482&lt;=入力項目!$S$11,0,
AND(T482&gt;=入力項目!$S$11+1,T482&lt;=3),IFERROR(VLOOKUP(入力項目!$S$12,子育て関連マスタ!$I$4:$M$5,4,FALSE),0),
AND(T482&gt;=4,T482&lt;=6),IFERROR(VLOOKUP(入力項目!$S$13,子育て関連マスタ!$I$9:$M$12,4,FALSE),0),
AND(T482&gt;=7,T482&lt;=12),IFERROR(VLOOKUP(入力項目!$S$14,子育て関連マスタ!$I$16:$M$17,4,FALSE),0),
AND(T482&gt;=13,T482&lt;=15),IFERROR(VLOOKUP(入力項目!$S$15,子育て関連マスタ!$I$21:$M$22,4,FALSE),0),
AND(T482&gt;=16,T482&lt;=18),IFERROR(VLOOKUP(入力項目!$S$16,子育て関連マスタ!$I$26:$M$28,4,FALSE),0),
AND(T482&gt;=19,T482&lt;=20,入力項目!$S$16="高専"),IFERROR(VLOOKUP(入力項目!$S$16,子育て関連マスタ!$I$26:$M$28,4,FALSE),0),
AND(T482&gt;=19,T482&lt;=20,入力項目!$S$16&lt;&gt;"高専"),IFERROR(VLOOKUP(入力項目!$S$17,子育て関連マスタ!$I$32:$M$37,4,FALSE),0),
AND(T482&gt;=21,T482&lt;=22,入力項目!$S$16="高専"),IFERROR(VLOOKUP(入力項目!$S$17,子育て関連マスタ!$I$32:$M$34,4,FALSE),0),
AND(T482&gt;=21,T482&lt;=22,入力項目!$S$16&lt;&gt;"高専"),IFERROR(VLOOKUP(入力項目!$S$17,子育て関連マスタ!$I$32:$M$34,4,FALSE),0),
T482&gt;=23,0
) +
IF($D482=4,
  IFERROR(_xlfn.IFS(
  T482&lt;=入力項目!$S$11,0,
  AND(T482=入力項目!$S$11),IFERROR(VLOOKUP(入力項目!$S$12,子育て関連マスタ!$I$4:$M$5,2,FALSE),0),
  AND(T482=4),IFERROR(VLOOKUP(入力項目!$S$13,子育て関連マスタ!$I$9:$M$12,2,FALSE),0),
  AND(T482=7),IFERROR(VLOOKUP(入力項目!$S$14,子育て関連マスタ!$I$16:$M$17,2,FALSE),0),
  AND(T482=13),IFERROR(VLOOKUP(入力項目!$S$15,子育て関連マスタ!$I$21:$M$22,2,FALSE),0),
  AND(T482=16),IFERROR(VLOOKUP(入力項目!$S$16,子育て関連マスタ!$I$26:$M$28,2,FALSE),0),
  AND(T482=19,入力項目!$S$16&lt;&gt;"高専"),IFERROR(VLOOKUP(入力項目!$S$17,子育て関連マスタ!$I$32:$M$37,2,FALSE),0),
  AND(T482=21,入力項目!$S$16="高専"),IFERROR(VLOOKUP(入力項目!$S$17,子育て関連マスタ!$I$32:$M$37,2,FALSE),0),
  T482&gt;=22,0
  ),0),0
) +
IF(AND(T482&gt;=1,T482&lt;=15),IF($D482=入力項目!$S$8,入力項目!$S$3,0),0) +
IF(AND(T482&gt;=1,T482&lt;=15),IF($D482=5,入力項目!$S$4,0),0) +
IF(AND(T482&gt;=1,T482&lt;=15),IF($D482=12,入力項目!$S$5,0),0) +
IF(AND(入力項目!$S$7=$A482,入力項目!$S$8=$D482),子育て関連マスタ!$C$14,0) +
IFERROR(IF(AND(YEAR(EDATE(DATE(入力項目!$S$7,入力項目!$S$8,1),1))=$A482,MONTH(EDATE(DATE(入力項目!$S$7,入力項目!$S$8,1),1))=$D482),子育て関連マスタ!$C$15,0),0) +
IF(AND(OR(T482=3,T482=5,T482=7),$D482=11),子育て関連マスタ!$C$17,0) +
IF(AND(T482=20,$D482=1),子育て関連マスタ!$C$18,0) +
IF(AND(T482=20,$D482=1),
IFERROR(_xlfn.IFS(
入力項目!$S$10="男",子育て関連マスタ!$C$18,
入力項目!$S$10="女",子育て関連マスタ!$C$19
),0),0
) +
IF(AND(T482&gt;=入力項目!$S$18,T482&lt;=入力項目!$S$19),入力項目!$S$20,0) +
IF(AND(T482&gt;=入力項目!$S$21,T482&lt;=入力項目!$S$22),入力項目!$S$23,0) +
IF(AND(T482&gt;=入力項目!$S$24,T482&lt;=入力項目!$S$25),入力項目!$S$26,0)
)</f>
        <v>0</v>
      </c>
      <c r="AI482">
        <f ca="1">-(
_xlfn.IFS(
U482&lt;=入力項目!$S$11,0,
AND(U482&gt;=入力項目!$S$11+1,U482&lt;=3),IFERROR(VLOOKUP(入力項目!$S$12,子育て関連マスタ!$I$4:$M$5,4,FALSE),0),
AND(U482&gt;=4,U482&lt;=6),IFERROR(VLOOKUP(入力項目!$S$13,子育て関連マスタ!$I$9:$M$12,4,FALSE),0),
AND(U482&gt;=7,U482&lt;=12),IFERROR(VLOOKUP(入力項目!$S$14,子育て関連マスタ!$I$16:$M$17,4,FALSE),0),
AND(U482&gt;=13,U482&lt;=15),IFERROR(VLOOKUP(入力項目!$S$15,子育て関連マスタ!$I$21:$M$22,4,FALSE),0),
AND(U482&gt;=16,U482&lt;=18),IFERROR(VLOOKUP(入力項目!$S$16,子育て関連マスタ!$I$26:$M$28,4,FALSE),0),
AND(U482&gt;=19,U482&lt;=20,入力項目!$S$16="高専"),IFERROR(VLOOKUP(入力項目!$S$16,子育て関連マスタ!$I$26:$M$28,4,FALSE),0),
AND(U482&gt;=19,U482&lt;=20,入力項目!$S$16&lt;&gt;"高専"),IFERROR(VLOOKUP(入力項目!$S$17,子育て関連マスタ!$I$32:$M$37,4,FALSE),0),
AND(U482&gt;=21,U482&lt;=22,入力項目!$S$16="高専"),IFERROR(VLOOKUP(入力項目!$S$17,子育て関連マスタ!$I$32:$M$34,4,FALSE),0),
AND(U482&gt;=21,U482&lt;=22,入力項目!$S$16&lt;&gt;"高専"),IFERROR(VLOOKUP(入力項目!$S$17,子育て関連マスタ!$I$32:$M$34,4,FALSE),0),
U482&gt;=23,0
) +
IF($D482=4,
  IFERROR(_xlfn.IFS(
  U482&lt;=入力項目!$S$11,0,
  AND(U482=入力項目!$S$11),IFERROR(VLOOKUP(入力項目!$S$12,子育て関連マスタ!$I$4:$M$5,2,FALSE),0),
  AND(U482=4),IFERROR(VLOOKUP(入力項目!$S$13,子育て関連マスタ!$I$9:$M$12,2,FALSE),0),
  AND(U482=7),IFERROR(VLOOKUP(入力項目!$S$14,子育て関連マスタ!$I$16:$M$17,2,FALSE),0),
  AND(U482=13),IFERROR(VLOOKUP(入力項目!$S$15,子育て関連マスタ!$I$21:$M$22,2,FALSE),0),
  AND(U482=16),IFERROR(VLOOKUP(入力項目!$S$16,子育て関連マスタ!$I$26:$M$28,2,FALSE),0),
  AND(U482=19,入力項目!$S$16&lt;&gt;"高専"),IFERROR(VLOOKUP(入力項目!$S$17,子育て関連マスタ!$I$32:$M$37,2,FALSE),0),
  AND(U482=21,入力項目!$S$16="高専"),IFERROR(VLOOKUP(入力項目!$S$17,子育て関連マスタ!$I$32:$M$37,2,FALSE),0),
  U482&gt;=22,0
  ),0),0
) +
IF(AND(U482&gt;=1,U482&lt;=15),IF($D482=入力項目!$S$8,入力項目!$S$3,0),0) +
IF(AND(U482&gt;=1,U482&lt;=15),IF($D482=5,入力項目!$S$4,0),0) +
IF(AND(U482&gt;=1,U482&lt;=15),IF($D482=12,入力項目!$S$5,0),0) +
IF(AND(入力項目!$S$7=$A482,入力項目!$S$8=$D482),子育て関連マスタ!$C$14,0) +
IFERROR(IF(AND(YEAR(EDATE(DATE(入力項目!$S$7,入力項目!$S$8,1),1))=$A482,MONTH(EDATE(DATE(入力項目!$S$7,入力項目!$S$8,1),1))=$D482),子育て関連マスタ!$C$15,0),0) +
IF(AND(OR(U482=3,U482=5,U482=7),$D482=11),子育て関連マスタ!$C$17,0) +
IF(AND(U482=20,$D482=1),子育て関連マスタ!$C$18,0) +
IF(AND(U482=20,$D482=1),
IFERROR(_xlfn.IFS(
入力項目!$S$10="男",子育て関連マスタ!$C$18,
入力項目!$S$10="女",子育て関連マスタ!$C$19
),0),0
) +
IF(AND(U482&gt;=入力項目!$S$18,U482&lt;=入力項目!$S$19),入力項目!$S$20,0) +
IF(AND(U482&gt;=入力項目!$S$21,U482&lt;=入力項目!$S$22),入力項目!$S$23,0) +
IF(AND(U482&gt;=入力項目!$S$24,U482&lt;=入力項目!$S$25),入力項目!$S$26,0)
)</f>
        <v>0</v>
      </c>
      <c r="AJ482" s="10">
        <f ca="1">-VLOOKUP($D482,月別収支!$A$2:$H$13,7,FALSE)</f>
        <v>-20000</v>
      </c>
    </row>
    <row r="483" spans="1:36" x14ac:dyDescent="0.4">
      <c r="A483">
        <f t="shared" ca="1" si="122"/>
        <v>2064</v>
      </c>
      <c r="B483">
        <f t="shared" ca="1" si="129"/>
        <v>2064</v>
      </c>
      <c r="C483">
        <f t="shared" ca="1" si="130"/>
        <v>40</v>
      </c>
      <c r="D483">
        <f t="shared" ca="1" si="123"/>
        <v>9</v>
      </c>
      <c r="E483" t="str">
        <f t="shared" ca="1" si="124"/>
        <v>2064年9月</v>
      </c>
      <c r="F483">
        <f ca="1">IF(OR(入力項目!$N$5&lt;$A483,AND(入力項目!$N$5=$A483,入力項目!$N$6&lt;$D483)),IF(F482=0,1,IF(G483=12,F482+1,F482)),0)</f>
        <v>39</v>
      </c>
      <c r="G483">
        <f ca="1">IF(OR(入力項目!$N$5&lt;$A483,AND(入力項目!$N$5=$A483,入力項目!$N$6&lt;$D483)),IF(G482=12,1,G482+1),0)</f>
        <v>11</v>
      </c>
      <c r="H483" t="str">
        <f t="shared" ca="1" si="125"/>
        <v>39_11</v>
      </c>
      <c r="I483">
        <f ca="1">IF(
  IFERROR(AND($C483&gt;0,MOD($C483,入力項目!$N$22)=0,$D483=入力項目!$N$23), FALSE),
  1,
  IF(
    AND(I482&gt;0,J482=12),
    IF(I482=入力項目!$N$28, 0, I482+1),
    I482
  )
)</f>
        <v>1</v>
      </c>
      <c r="J483">
        <f ca="1">IF($D483=入力項目!$N$23,1,IFERROR(J482+1,1))</f>
        <v>4</v>
      </c>
      <c r="K483" t="str">
        <f t="shared" ca="1" si="126"/>
        <v>1_4</v>
      </c>
      <c r="L483">
        <f ca="1">L482+IF(入力項目!$D$4=$D483,1,0)</f>
        <v>68</v>
      </c>
      <c r="M483" t="str">
        <f t="shared" ca="1" si="127"/>
        <v>68歳</v>
      </c>
      <c r="N483">
        <f t="shared" ca="1" si="131"/>
        <v>69</v>
      </c>
      <c r="O483" t="str">
        <f t="shared" ca="1" si="128"/>
        <v>69歳</v>
      </c>
      <c r="P483">
        <f t="shared" ca="1" si="132"/>
        <v>44</v>
      </c>
      <c r="Q483">
        <f t="shared" ca="1" si="133"/>
        <v>42</v>
      </c>
      <c r="R483">
        <f t="shared" ca="1" si="134"/>
        <v>2065</v>
      </c>
      <c r="S483">
        <f t="shared" ca="1" si="135"/>
        <v>2065</v>
      </c>
      <c r="T483">
        <f t="shared" ca="1" si="136"/>
        <v>2065</v>
      </c>
      <c r="U483">
        <f t="shared" ca="1" si="137"/>
        <v>2065</v>
      </c>
      <c r="V483" s="10">
        <f t="shared" ca="1" si="138"/>
        <v>59430925</v>
      </c>
      <c r="W483" s="10">
        <f ca="1">IF($L483&lt;その他マスタ!$B$1,VLOOKUP($D483,月別収支!$A$2:$H$13,2,FALSE),その他マスタ!$B$3)+IF(AND($L483=その他マスタ!$B$1,入力項目!$I$9="あり",$D483=入力項目!$D$4),その他マスタ!$B$2,0)</f>
        <v>150000</v>
      </c>
      <c r="X483" s="10">
        <f ca="1">-IF(入力項目!$K$5=TRUE,
IF($F483+$G483&lt;3,VLOOKUP($D483,月別収支!$A$2:$H$13,8,FALSE),0)+IFERROR(VLOOKUP($H483,住宅ローン計算!C:P,13,FALSE),0)+IF($F483&gt;1,IF(OR($G483=3,$G483=6,$G483=9,$G483=12),ROUNDUP(入力項目!$N$18/4,0),0),0),
VLOOKUP($D483,月別収支!$A$2:$H$13,8,FALSE))</f>
        <v>0</v>
      </c>
      <c r="Y483" s="10">
        <f ca="1">-VLOOKUP($D483,月別収支!$A$2:$H$13,3,FALSE)</f>
        <v>-75000</v>
      </c>
      <c r="Z483" s="10">
        <f ca="1">-VLOOKUP($D483,月別収支!$A$2:$H$13,4,FALSE)</f>
        <v>-27000</v>
      </c>
      <c r="AA483" s="10">
        <f ca="1">-VLOOKUP($D483,月別収支!$A$2:$H$13,6,FALSE)</f>
        <v>-10000</v>
      </c>
      <c r="AB483" s="10">
        <f ca="1">-(
VLOOKUP($D483,月別収支!$A$2:$H$13,5,FALSE)+IF(AND(入力項目!$I$27&lt;=$A483,ISEVEN($A483-入力項目!$I$27),入力項目!$I$28=$D483),入力項目!$I$26,0)
+IF(入力項目!$K$26=TRUE,
IFERROR(VLOOKUP($K483,マイカーローン計算!C:P,13,FALSE),0),
IFERROR(
  IF(AND($C483&gt;0,MOD($C483,入力項目!$N$22)=0,$D483=入力項目!$N$23),入力項目!$N$24,0),
 0
)
)
)</f>
        <v>-20000</v>
      </c>
      <c r="AC483" s="10">
        <f ca="1">-IF($A483&lt;入力項目!$N$33,入力項目!$N$35,IF(AND($A483=入力項目!$N$33,$D483&lt;=入力項目!$N$34),入力項目!$N$35,0))</f>
        <v>0</v>
      </c>
      <c r="AD483">
        <f ca="1">-(
_xlfn.IFS(
P483&lt;=入力項目!$S$11,0,
AND(P483&gt;=入力項目!$S$11+1,P483&lt;=3),IFERROR(VLOOKUP(入力項目!$S$12,子育て関連マスタ!$I$4:$M$5,4,FALSE),0),
AND(P483&gt;=4,P483&lt;=6),IFERROR(VLOOKUP(入力項目!$S$13,子育て関連マスタ!$I$9:$M$12,4,FALSE),0),
AND(P483&gt;=7,P483&lt;=12),IFERROR(VLOOKUP(入力項目!$S$14,子育て関連マスタ!$I$16:$M$17,4,FALSE),0),
AND(P483&gt;=13,P483&lt;=15),IFERROR(VLOOKUP(入力項目!$S$15,子育て関連マスタ!$I$21:$M$22,4,FALSE),0),
AND(P483&gt;=16,P483&lt;=18),IFERROR(VLOOKUP(入力項目!$S$16,子育て関連マスタ!$I$26:$M$28,4,FALSE),0),
AND(P483&gt;=19,P483&lt;=20,入力項目!$S$16="高専"),IFERROR(VLOOKUP(入力項目!$S$16,子育て関連マスタ!$I$26:$M$28,4,FALSE),0),
AND(P483&gt;=19,P483&lt;=20,入力項目!$S$16&lt;&gt;"高専"),IFERROR(VLOOKUP(入力項目!$S$17,子育て関連マスタ!$I$32:$M$37,4,FALSE),0),
AND(P483&gt;=21,P483&lt;=22,入力項目!$S$16="高専"),IFERROR(VLOOKUP(入力項目!$S$17,子育て関連マスタ!$I$32:$M$34,4,FALSE),0),
AND(P483&gt;=21,P483&lt;=22,入力項目!$S$16&lt;&gt;"高専"),IFERROR(VLOOKUP(入力項目!$S$17,子育て関連マスタ!$I$32:$M$34,4,FALSE),0),
P483&gt;=23,0
) +
IF($D483=4,
  IFERROR(_xlfn.IFS(
  P483&lt;=入力項目!$S$11,0,
  AND(P483=入力項目!$S$11),IFERROR(VLOOKUP(入力項目!$S$12,子育て関連マスタ!$I$4:$M$5,2,FALSE),0),
  AND(P483=4),IFERROR(VLOOKUP(入力項目!$S$13,子育て関連マスタ!$I$9:$M$12,2,FALSE),0),
  AND(P483=7),IFERROR(VLOOKUP(入力項目!$S$14,子育て関連マスタ!$I$16:$M$17,2,FALSE),0),
  AND(P483=13),IFERROR(VLOOKUP(入力項目!$S$15,子育て関連マスタ!$I$21:$M$22,2,FALSE),0),
  AND(P483=16),IFERROR(VLOOKUP(入力項目!$S$16,子育て関連マスタ!$I$26:$M$28,2,FALSE),0),
  AND(P483=19,入力項目!$S$16&lt;&gt;"高専"),IFERROR(VLOOKUP(入力項目!$S$17,子育て関連マスタ!$I$32:$M$37,2,FALSE),0),
  AND(P483=21,入力項目!$S$16="高専"),IFERROR(VLOOKUP(入力項目!$S$17,子育て関連マスタ!$I$32:$M$37,2,FALSE),0),
  P483&gt;=22,0
  ),0),0
) +
IF(AND(P483&gt;=1,P483&lt;=15),IF($D483=入力項目!$S$8,入力項目!$S$3,0),0) +
IF(AND(P483&gt;=1,P483&lt;=15),IF($D483=5,入力項目!$S$4,0),0) +
IF(AND(P483&gt;=1,P483&lt;=15),IF($D483=12,入力項目!$S$5,0),0) +
IF(AND(入力項目!$S$7=$A483,入力項目!$S$8=$D483),子育て関連マスタ!$C$14,0) +
IFERROR(IF(AND(YEAR(EDATE(DATE(入力項目!$S$7,入力項目!$S$8,1),1))=$A483,MONTH(EDATE(DATE(入力項目!$S$7,入力項目!$S$8,1),1))=$D483),子育て関連マスタ!$C$15,0),0) +
IF(AND(OR(P483=3,P483=5,P483=7),$D483=11),子育て関連マスタ!$C$17,0) +
IF(AND(P483=20,$D483=1),子育て関連マスタ!$C$18,0) +
IF(AND(P483=20,$D483=1),
IFERROR(_xlfn.IFS(
入力項目!$S$10="男",子育て関連マスタ!$C$18,
入力項目!$S$10="女",子育て関連マスタ!$C$19
),0),0
) +
IF(AND(P483&gt;=入力項目!$S$18,P483&lt;=入力項目!$S$19),入力項目!$S$20,0) +
IF(AND(P483&gt;=入力項目!$S$21,P483&lt;=入力項目!$S$22),入力項目!$S$23,0) +
IF(AND(P483&gt;=入力項目!$S$24,P483&lt;=入力項目!$S$25),入力項目!$S$26,0)
)</f>
        <v>0</v>
      </c>
      <c r="AE483">
        <f ca="1">-(
_xlfn.IFS(
Q483&lt;=入力項目!$S$11,0,
AND(Q483&gt;=入力項目!$S$11+1,Q483&lt;=3),IFERROR(VLOOKUP(入力項目!$S$12,子育て関連マスタ!$I$4:$M$5,4,FALSE),0),
AND(Q483&gt;=4,Q483&lt;=6),IFERROR(VLOOKUP(入力項目!$S$13,子育て関連マスタ!$I$9:$M$12,4,FALSE),0),
AND(Q483&gt;=7,Q483&lt;=12),IFERROR(VLOOKUP(入力項目!$S$14,子育て関連マスタ!$I$16:$M$17,4,FALSE),0),
AND(Q483&gt;=13,Q483&lt;=15),IFERROR(VLOOKUP(入力項目!$S$15,子育て関連マスタ!$I$21:$M$22,4,FALSE),0),
AND(Q483&gt;=16,Q483&lt;=18),IFERROR(VLOOKUP(入力項目!$S$16,子育て関連マスタ!$I$26:$M$28,4,FALSE),0),
AND(Q483&gt;=19,Q483&lt;=20,入力項目!$S$16="高専"),IFERROR(VLOOKUP(入力項目!$S$16,子育て関連マスタ!$I$26:$M$28,4,FALSE),0),
AND(Q483&gt;=19,Q483&lt;=20,入力項目!$S$16&lt;&gt;"高専"),IFERROR(VLOOKUP(入力項目!$S$17,子育て関連マスタ!$I$32:$M$37,4,FALSE),0),
AND(Q483&gt;=21,Q483&lt;=22,入力項目!$S$16="高専"),IFERROR(VLOOKUP(入力項目!$S$17,子育て関連マスタ!$I$32:$M$34,4,FALSE),0),
AND(Q483&gt;=21,Q483&lt;=22,入力項目!$S$16&lt;&gt;"高専"),IFERROR(VLOOKUP(入力項目!$S$17,子育て関連マスタ!$I$32:$M$34,4,FALSE),0),
Q483&gt;=23,0
) +
IF($D483=4,
  IFERROR(_xlfn.IFS(
  Q483&lt;=入力項目!$S$11,0,
  AND(Q483=入力項目!$S$11),IFERROR(VLOOKUP(入力項目!$S$12,子育て関連マスタ!$I$4:$M$5,2,FALSE),0),
  AND(Q483=4),IFERROR(VLOOKUP(入力項目!$S$13,子育て関連マスタ!$I$9:$M$12,2,FALSE),0),
  AND(Q483=7),IFERROR(VLOOKUP(入力項目!$S$14,子育て関連マスタ!$I$16:$M$17,2,FALSE),0),
  AND(Q483=13),IFERROR(VLOOKUP(入力項目!$S$15,子育て関連マスタ!$I$21:$M$22,2,FALSE),0),
  AND(Q483=16),IFERROR(VLOOKUP(入力項目!$S$16,子育て関連マスタ!$I$26:$M$28,2,FALSE),0),
  AND(Q483=19,入力項目!$S$16&lt;&gt;"高専"),IFERROR(VLOOKUP(入力項目!$S$17,子育て関連マスタ!$I$32:$M$37,2,FALSE),0),
  AND(Q483=21,入力項目!$S$16="高専"),IFERROR(VLOOKUP(入力項目!$S$17,子育て関連マスタ!$I$32:$M$37,2,FALSE),0),
  Q483&gt;=22,0
  ),0),0
) +
IF(AND(Q483&gt;=1,Q483&lt;=15),IF($D483=入力項目!$S$8,入力項目!$S$3,0),0) +
IF(AND(Q483&gt;=1,Q483&lt;=15),IF($D483=5,入力項目!$S$4,0),0) +
IF(AND(Q483&gt;=1,Q483&lt;=15),IF($D483=12,入力項目!$S$5,0),0) +
IF(AND(入力項目!$S$7=$A483,入力項目!$S$8=$D483),子育て関連マスタ!$C$14,0) +
IFERROR(IF(AND(YEAR(EDATE(DATE(入力項目!$S$7,入力項目!$S$8,1),1))=$A483,MONTH(EDATE(DATE(入力項目!$S$7,入力項目!$S$8,1),1))=$D483),子育て関連マスタ!$C$15,0),0) +
IF(AND(OR(Q483=3,Q483=5,Q483=7),$D483=11),子育て関連マスタ!$C$17,0) +
IF(AND(Q483=20,$D483=1),子育て関連マスタ!$C$18,0) +
IF(AND(Q483=20,$D483=1),
IFERROR(_xlfn.IFS(
入力項目!$S$10="男",子育て関連マスタ!$C$18,
入力項目!$S$10="女",子育て関連マスタ!$C$19
),0),0
) +
IF(AND(Q483&gt;=入力項目!$S$18,Q483&lt;=入力項目!$S$19),入力項目!$S$20,0) +
IF(AND(Q483&gt;=入力項目!$S$21,Q483&lt;=入力項目!$S$22),入力項目!$S$23,0) +
IF(AND(Q483&gt;=入力項目!$S$24,Q483&lt;=入力項目!$S$25),入力項目!$S$26,0)
)</f>
        <v>0</v>
      </c>
      <c r="AF483">
        <f ca="1">-(
_xlfn.IFS(
R483&lt;=入力項目!$S$11,0,
AND(R483&gt;=入力項目!$S$11+1,R483&lt;=3),IFERROR(VLOOKUP(入力項目!$S$12,子育て関連マスタ!$I$4:$M$5,4,FALSE),0),
AND(R483&gt;=4,R483&lt;=6),IFERROR(VLOOKUP(入力項目!$S$13,子育て関連マスタ!$I$9:$M$12,4,FALSE),0),
AND(R483&gt;=7,R483&lt;=12),IFERROR(VLOOKUP(入力項目!$S$14,子育て関連マスタ!$I$16:$M$17,4,FALSE),0),
AND(R483&gt;=13,R483&lt;=15),IFERROR(VLOOKUP(入力項目!$S$15,子育て関連マスタ!$I$21:$M$22,4,FALSE),0),
AND(R483&gt;=16,R483&lt;=18),IFERROR(VLOOKUP(入力項目!$S$16,子育て関連マスタ!$I$26:$M$28,4,FALSE),0),
AND(R483&gt;=19,R483&lt;=20,入力項目!$S$16="高専"),IFERROR(VLOOKUP(入力項目!$S$16,子育て関連マスタ!$I$26:$M$28,4,FALSE),0),
AND(R483&gt;=19,R483&lt;=20,入力項目!$S$16&lt;&gt;"高専"),IFERROR(VLOOKUP(入力項目!$S$17,子育て関連マスタ!$I$32:$M$37,4,FALSE),0),
AND(R483&gt;=21,R483&lt;=22,入力項目!$S$16="高専"),IFERROR(VLOOKUP(入力項目!$S$17,子育て関連マスタ!$I$32:$M$34,4,FALSE),0),
AND(R483&gt;=21,R483&lt;=22,入力項目!$S$16&lt;&gt;"高専"),IFERROR(VLOOKUP(入力項目!$S$17,子育て関連マスタ!$I$32:$M$34,4,FALSE),0),
R483&gt;=23,0
) +
IF($D483=4,
  IFERROR(_xlfn.IFS(
  R483&lt;=入力項目!$S$11,0,
  AND(R483=入力項目!$S$11),IFERROR(VLOOKUP(入力項目!$S$12,子育て関連マスタ!$I$4:$M$5,2,FALSE),0),
  AND(R483=4),IFERROR(VLOOKUP(入力項目!$S$13,子育て関連マスタ!$I$9:$M$12,2,FALSE),0),
  AND(R483=7),IFERROR(VLOOKUP(入力項目!$S$14,子育て関連マスタ!$I$16:$M$17,2,FALSE),0),
  AND(R483=13),IFERROR(VLOOKUP(入力項目!$S$15,子育て関連マスタ!$I$21:$M$22,2,FALSE),0),
  AND(R483=16),IFERROR(VLOOKUP(入力項目!$S$16,子育て関連マスタ!$I$26:$M$28,2,FALSE),0),
  AND(R483=19,入力項目!$S$16&lt;&gt;"高専"),IFERROR(VLOOKUP(入力項目!$S$17,子育て関連マスタ!$I$32:$M$37,2,FALSE),0),
  AND(R483=21,入力項目!$S$16="高専"),IFERROR(VLOOKUP(入力項目!$S$17,子育て関連マスタ!$I$32:$M$37,2,FALSE),0),
  R483&gt;=22,0
  ),0),0
) +
IF(AND(R483&gt;=1,R483&lt;=15),IF($D483=入力項目!$S$8,入力項目!$S$3,0),0) +
IF(AND(R483&gt;=1,R483&lt;=15),IF($D483=5,入力項目!$S$4,0),0) +
IF(AND(R483&gt;=1,R483&lt;=15),IF($D483=12,入力項目!$S$5,0),0) +
IF(AND(入力項目!$S$7=$A483,入力項目!$S$8=$D483),子育て関連マスタ!$C$14,0) +
IFERROR(IF(AND(YEAR(EDATE(DATE(入力項目!$S$7,入力項目!$S$8,1),1))=$A483,MONTH(EDATE(DATE(入力項目!$S$7,入力項目!$S$8,1),1))=$D483),子育て関連マスタ!$C$15,0),0) +
IF(AND(OR(R483=3,R483=5,R483=7),$D483=11),子育て関連マスタ!$C$17,0) +
IF(AND(R483=20,$D483=1),子育て関連マスタ!$C$18,0) +
IF(AND(R483=20,$D483=1),
IFERROR(_xlfn.IFS(
入力項目!$S$10="男",子育て関連マスタ!$C$18,
入力項目!$S$10="女",子育て関連マスタ!$C$19
),0),0
) +
IF(AND(R483&gt;=入力項目!$S$18,R483&lt;=入力項目!$S$19),入力項目!$S$20,0) +
IF(AND(R483&gt;=入力項目!$S$21,R483&lt;=入力項目!$S$22),入力項目!$S$23,0) +
IF(AND(R483&gt;=入力項目!$S$24,R483&lt;=入力項目!$S$25),入力項目!$S$26,0)
)</f>
        <v>0</v>
      </c>
      <c r="AG483">
        <f ca="1">-(
_xlfn.IFS(
S483&lt;=入力項目!$S$11,0,
AND(S483&gt;=入力項目!$S$11+1,S483&lt;=3),IFERROR(VLOOKUP(入力項目!$S$12,子育て関連マスタ!$I$4:$M$5,4,FALSE),0),
AND(S483&gt;=4,S483&lt;=6),IFERROR(VLOOKUP(入力項目!$S$13,子育て関連マスタ!$I$9:$M$12,4,FALSE),0),
AND(S483&gt;=7,S483&lt;=12),IFERROR(VLOOKUP(入力項目!$S$14,子育て関連マスタ!$I$16:$M$17,4,FALSE),0),
AND(S483&gt;=13,S483&lt;=15),IFERROR(VLOOKUP(入力項目!$S$15,子育て関連マスタ!$I$21:$M$22,4,FALSE),0),
AND(S483&gt;=16,S483&lt;=18),IFERROR(VLOOKUP(入力項目!$S$16,子育て関連マスタ!$I$26:$M$28,4,FALSE),0),
AND(S483&gt;=19,S483&lt;=20,入力項目!$S$16="高専"),IFERROR(VLOOKUP(入力項目!$S$16,子育て関連マスタ!$I$26:$M$28,4,FALSE),0),
AND(S483&gt;=19,S483&lt;=20,入力項目!$S$16&lt;&gt;"高専"),IFERROR(VLOOKUP(入力項目!$S$17,子育て関連マスタ!$I$32:$M$37,4,FALSE),0),
AND(S483&gt;=21,S483&lt;=22,入力項目!$S$16="高専"),IFERROR(VLOOKUP(入力項目!$S$17,子育て関連マスタ!$I$32:$M$34,4,FALSE),0),
AND(S483&gt;=21,S483&lt;=22,入力項目!$S$16&lt;&gt;"高専"),IFERROR(VLOOKUP(入力項目!$S$17,子育て関連マスタ!$I$32:$M$34,4,FALSE),0),
S483&gt;=23,0
) +
IF($D483=4,
  IFERROR(_xlfn.IFS(
  S483&lt;=入力項目!$S$11,0,
  AND(S483=入力項目!$S$11),IFERROR(VLOOKUP(入力項目!$S$12,子育て関連マスタ!$I$4:$M$5,2,FALSE),0),
  AND(S483=4),IFERROR(VLOOKUP(入力項目!$S$13,子育て関連マスタ!$I$9:$M$12,2,FALSE),0),
  AND(S483=7),IFERROR(VLOOKUP(入力項目!$S$14,子育て関連マスタ!$I$16:$M$17,2,FALSE),0),
  AND(S483=13),IFERROR(VLOOKUP(入力項目!$S$15,子育て関連マスタ!$I$21:$M$22,2,FALSE),0),
  AND(S483=16),IFERROR(VLOOKUP(入力項目!$S$16,子育て関連マスタ!$I$26:$M$28,2,FALSE),0),
  AND(S483=19,入力項目!$S$16&lt;&gt;"高専"),IFERROR(VLOOKUP(入力項目!$S$17,子育て関連マスタ!$I$32:$M$37,2,FALSE),0),
  AND(S483=21,入力項目!$S$16="高専"),IFERROR(VLOOKUP(入力項目!$S$17,子育て関連マスタ!$I$32:$M$37,2,FALSE),0),
  S483&gt;=22,0
  ),0),0
) +
IF(AND(S483&gt;=1,S483&lt;=15),IF($D483=入力項目!$S$8,入力項目!$S$3,0),0) +
IF(AND(S483&gt;=1,S483&lt;=15),IF($D483=5,入力項目!$S$4,0),0) +
IF(AND(S483&gt;=1,S483&lt;=15),IF($D483=12,入力項目!$S$5,0),0) +
IF(AND(入力項目!$S$7=$A483,入力項目!$S$8=$D483),子育て関連マスタ!$C$14,0) +
IFERROR(IF(AND(YEAR(EDATE(DATE(入力項目!$S$7,入力項目!$S$8,1),1))=$A483,MONTH(EDATE(DATE(入力項目!$S$7,入力項目!$S$8,1),1))=$D483),子育て関連マスタ!$C$15,0),0) +
IF(AND(OR(S483=3,S483=5,S483=7),$D483=11),子育て関連マスタ!$C$17,0) +
IF(AND(S483=20,$D483=1),子育て関連マスタ!$C$18,0) +
IF(AND(S483=20,$D483=1),
IFERROR(_xlfn.IFS(
入力項目!$S$10="男",子育て関連マスタ!$C$18,
入力項目!$S$10="女",子育て関連マスタ!$C$19
),0),0
) +
IF(AND(S483&gt;=入力項目!$S$18,S483&lt;=入力項目!$S$19),入力項目!$S$20,0) +
IF(AND(S483&gt;=入力項目!$S$21,S483&lt;=入力項目!$S$22),入力項目!$S$23,0) +
IF(AND(S483&gt;=入力項目!$S$24,S483&lt;=入力項目!$S$25),入力項目!$S$26,0)
)</f>
        <v>0</v>
      </c>
      <c r="AH483">
        <f ca="1">-(
_xlfn.IFS(
T483&lt;=入力項目!$S$11,0,
AND(T483&gt;=入力項目!$S$11+1,T483&lt;=3),IFERROR(VLOOKUP(入力項目!$S$12,子育て関連マスタ!$I$4:$M$5,4,FALSE),0),
AND(T483&gt;=4,T483&lt;=6),IFERROR(VLOOKUP(入力項目!$S$13,子育て関連マスタ!$I$9:$M$12,4,FALSE),0),
AND(T483&gt;=7,T483&lt;=12),IFERROR(VLOOKUP(入力項目!$S$14,子育て関連マスタ!$I$16:$M$17,4,FALSE),0),
AND(T483&gt;=13,T483&lt;=15),IFERROR(VLOOKUP(入力項目!$S$15,子育て関連マスタ!$I$21:$M$22,4,FALSE),0),
AND(T483&gt;=16,T483&lt;=18),IFERROR(VLOOKUP(入力項目!$S$16,子育て関連マスタ!$I$26:$M$28,4,FALSE),0),
AND(T483&gt;=19,T483&lt;=20,入力項目!$S$16="高専"),IFERROR(VLOOKUP(入力項目!$S$16,子育て関連マスタ!$I$26:$M$28,4,FALSE),0),
AND(T483&gt;=19,T483&lt;=20,入力項目!$S$16&lt;&gt;"高専"),IFERROR(VLOOKUP(入力項目!$S$17,子育て関連マスタ!$I$32:$M$37,4,FALSE),0),
AND(T483&gt;=21,T483&lt;=22,入力項目!$S$16="高専"),IFERROR(VLOOKUP(入力項目!$S$17,子育て関連マスタ!$I$32:$M$34,4,FALSE),0),
AND(T483&gt;=21,T483&lt;=22,入力項目!$S$16&lt;&gt;"高専"),IFERROR(VLOOKUP(入力項目!$S$17,子育て関連マスタ!$I$32:$M$34,4,FALSE),0),
T483&gt;=23,0
) +
IF($D483=4,
  IFERROR(_xlfn.IFS(
  T483&lt;=入力項目!$S$11,0,
  AND(T483=入力項目!$S$11),IFERROR(VLOOKUP(入力項目!$S$12,子育て関連マスタ!$I$4:$M$5,2,FALSE),0),
  AND(T483=4),IFERROR(VLOOKUP(入力項目!$S$13,子育て関連マスタ!$I$9:$M$12,2,FALSE),0),
  AND(T483=7),IFERROR(VLOOKUP(入力項目!$S$14,子育て関連マスタ!$I$16:$M$17,2,FALSE),0),
  AND(T483=13),IFERROR(VLOOKUP(入力項目!$S$15,子育て関連マスタ!$I$21:$M$22,2,FALSE),0),
  AND(T483=16),IFERROR(VLOOKUP(入力項目!$S$16,子育て関連マスタ!$I$26:$M$28,2,FALSE),0),
  AND(T483=19,入力項目!$S$16&lt;&gt;"高専"),IFERROR(VLOOKUP(入力項目!$S$17,子育て関連マスタ!$I$32:$M$37,2,FALSE),0),
  AND(T483=21,入力項目!$S$16="高専"),IFERROR(VLOOKUP(入力項目!$S$17,子育て関連マスタ!$I$32:$M$37,2,FALSE),0),
  T483&gt;=22,0
  ),0),0
) +
IF(AND(T483&gt;=1,T483&lt;=15),IF($D483=入力項目!$S$8,入力項目!$S$3,0),0) +
IF(AND(T483&gt;=1,T483&lt;=15),IF($D483=5,入力項目!$S$4,0),0) +
IF(AND(T483&gt;=1,T483&lt;=15),IF($D483=12,入力項目!$S$5,0),0) +
IF(AND(入力項目!$S$7=$A483,入力項目!$S$8=$D483),子育て関連マスタ!$C$14,0) +
IFERROR(IF(AND(YEAR(EDATE(DATE(入力項目!$S$7,入力項目!$S$8,1),1))=$A483,MONTH(EDATE(DATE(入力項目!$S$7,入力項目!$S$8,1),1))=$D483),子育て関連マスタ!$C$15,0),0) +
IF(AND(OR(T483=3,T483=5,T483=7),$D483=11),子育て関連マスタ!$C$17,0) +
IF(AND(T483=20,$D483=1),子育て関連マスタ!$C$18,0) +
IF(AND(T483=20,$D483=1),
IFERROR(_xlfn.IFS(
入力項目!$S$10="男",子育て関連マスタ!$C$18,
入力項目!$S$10="女",子育て関連マスタ!$C$19
),0),0
) +
IF(AND(T483&gt;=入力項目!$S$18,T483&lt;=入力項目!$S$19),入力項目!$S$20,0) +
IF(AND(T483&gt;=入力項目!$S$21,T483&lt;=入力項目!$S$22),入力項目!$S$23,0) +
IF(AND(T483&gt;=入力項目!$S$24,T483&lt;=入力項目!$S$25),入力項目!$S$26,0)
)</f>
        <v>0</v>
      </c>
      <c r="AI483">
        <f ca="1">-(
_xlfn.IFS(
U483&lt;=入力項目!$S$11,0,
AND(U483&gt;=入力項目!$S$11+1,U483&lt;=3),IFERROR(VLOOKUP(入力項目!$S$12,子育て関連マスタ!$I$4:$M$5,4,FALSE),0),
AND(U483&gt;=4,U483&lt;=6),IFERROR(VLOOKUP(入力項目!$S$13,子育て関連マスタ!$I$9:$M$12,4,FALSE),0),
AND(U483&gt;=7,U483&lt;=12),IFERROR(VLOOKUP(入力項目!$S$14,子育て関連マスタ!$I$16:$M$17,4,FALSE),0),
AND(U483&gt;=13,U483&lt;=15),IFERROR(VLOOKUP(入力項目!$S$15,子育て関連マスタ!$I$21:$M$22,4,FALSE),0),
AND(U483&gt;=16,U483&lt;=18),IFERROR(VLOOKUP(入力項目!$S$16,子育て関連マスタ!$I$26:$M$28,4,FALSE),0),
AND(U483&gt;=19,U483&lt;=20,入力項目!$S$16="高専"),IFERROR(VLOOKUP(入力項目!$S$16,子育て関連マスタ!$I$26:$M$28,4,FALSE),0),
AND(U483&gt;=19,U483&lt;=20,入力項目!$S$16&lt;&gt;"高専"),IFERROR(VLOOKUP(入力項目!$S$17,子育て関連マスタ!$I$32:$M$37,4,FALSE),0),
AND(U483&gt;=21,U483&lt;=22,入力項目!$S$16="高専"),IFERROR(VLOOKUP(入力項目!$S$17,子育て関連マスタ!$I$32:$M$34,4,FALSE),0),
AND(U483&gt;=21,U483&lt;=22,入力項目!$S$16&lt;&gt;"高専"),IFERROR(VLOOKUP(入力項目!$S$17,子育て関連マスタ!$I$32:$M$34,4,FALSE),0),
U483&gt;=23,0
) +
IF($D483=4,
  IFERROR(_xlfn.IFS(
  U483&lt;=入力項目!$S$11,0,
  AND(U483=入力項目!$S$11),IFERROR(VLOOKUP(入力項目!$S$12,子育て関連マスタ!$I$4:$M$5,2,FALSE),0),
  AND(U483=4),IFERROR(VLOOKUP(入力項目!$S$13,子育て関連マスタ!$I$9:$M$12,2,FALSE),0),
  AND(U483=7),IFERROR(VLOOKUP(入力項目!$S$14,子育て関連マスタ!$I$16:$M$17,2,FALSE),0),
  AND(U483=13),IFERROR(VLOOKUP(入力項目!$S$15,子育て関連マスタ!$I$21:$M$22,2,FALSE),0),
  AND(U483=16),IFERROR(VLOOKUP(入力項目!$S$16,子育て関連マスタ!$I$26:$M$28,2,FALSE),0),
  AND(U483=19,入力項目!$S$16&lt;&gt;"高専"),IFERROR(VLOOKUP(入力項目!$S$17,子育て関連マスタ!$I$32:$M$37,2,FALSE),0),
  AND(U483=21,入力項目!$S$16="高専"),IFERROR(VLOOKUP(入力項目!$S$17,子育て関連マスタ!$I$32:$M$37,2,FALSE),0),
  U483&gt;=22,0
  ),0),0
) +
IF(AND(U483&gt;=1,U483&lt;=15),IF($D483=入力項目!$S$8,入力項目!$S$3,0),0) +
IF(AND(U483&gt;=1,U483&lt;=15),IF($D483=5,入力項目!$S$4,0),0) +
IF(AND(U483&gt;=1,U483&lt;=15),IF($D483=12,入力項目!$S$5,0),0) +
IF(AND(入力項目!$S$7=$A483,入力項目!$S$8=$D483),子育て関連マスタ!$C$14,0) +
IFERROR(IF(AND(YEAR(EDATE(DATE(入力項目!$S$7,入力項目!$S$8,1),1))=$A483,MONTH(EDATE(DATE(入力項目!$S$7,入力項目!$S$8,1),1))=$D483),子育て関連マスタ!$C$15,0),0) +
IF(AND(OR(U483=3,U483=5,U483=7),$D483=11),子育て関連マスタ!$C$17,0) +
IF(AND(U483=20,$D483=1),子育て関連マスタ!$C$18,0) +
IF(AND(U483=20,$D483=1),
IFERROR(_xlfn.IFS(
入力項目!$S$10="男",子育て関連マスタ!$C$18,
入力項目!$S$10="女",子育て関連マスタ!$C$19
),0),0
) +
IF(AND(U483&gt;=入力項目!$S$18,U483&lt;=入力項目!$S$19),入力項目!$S$20,0) +
IF(AND(U483&gt;=入力項目!$S$21,U483&lt;=入力項目!$S$22),入力項目!$S$23,0) +
IF(AND(U483&gt;=入力項目!$S$24,U483&lt;=入力項目!$S$25),入力項目!$S$26,0)
)</f>
        <v>0</v>
      </c>
      <c r="AJ483" s="10">
        <f ca="1">-VLOOKUP($D483,月別収支!$A$2:$H$13,7,FALSE)</f>
        <v>-20000</v>
      </c>
    </row>
    <row r="484" spans="1:36" x14ac:dyDescent="0.4">
      <c r="A484">
        <f t="shared" ca="1" si="122"/>
        <v>2064</v>
      </c>
      <c r="B484">
        <f t="shared" ca="1" si="129"/>
        <v>2064</v>
      </c>
      <c r="C484">
        <f t="shared" ca="1" si="130"/>
        <v>40</v>
      </c>
      <c r="D484">
        <f t="shared" ca="1" si="123"/>
        <v>10</v>
      </c>
      <c r="E484" t="str">
        <f t="shared" ca="1" si="124"/>
        <v>2064年10月</v>
      </c>
      <c r="F484">
        <f ca="1">IF(OR(入力項目!$N$5&lt;$A484,AND(入力項目!$N$5=$A484,入力項目!$N$6&lt;$D484)),IF(F483=0,1,IF(G484=12,F483+1,F483)),0)</f>
        <v>40</v>
      </c>
      <c r="G484">
        <f ca="1">IF(OR(入力項目!$N$5&lt;$A484,AND(入力項目!$N$5=$A484,入力項目!$N$6&lt;$D484)),IF(G483=12,1,G483+1),0)</f>
        <v>12</v>
      </c>
      <c r="H484" t="str">
        <f t="shared" ca="1" si="125"/>
        <v>40_12</v>
      </c>
      <c r="I484">
        <f ca="1">IF(
  IFERROR(AND($C484&gt;0,MOD($C484,入力項目!$N$22)=0,$D484=入力項目!$N$23), FALSE),
  1,
  IF(
    AND(I483&gt;0,J483=12),
    IF(I483=入力項目!$N$28, 0, I483+1),
    I483
  )
)</f>
        <v>1</v>
      </c>
      <c r="J484">
        <f ca="1">IF($D484=入力項目!$N$23,1,IFERROR(J483+1,1))</f>
        <v>5</v>
      </c>
      <c r="K484" t="str">
        <f t="shared" ca="1" si="126"/>
        <v>1_5</v>
      </c>
      <c r="L484">
        <f ca="1">L483+IF(入力項目!$D$4=$D484,1,0)</f>
        <v>69</v>
      </c>
      <c r="M484" t="str">
        <f t="shared" ca="1" si="127"/>
        <v>69歳</v>
      </c>
      <c r="N484">
        <f t="shared" ca="1" si="131"/>
        <v>69</v>
      </c>
      <c r="O484" t="str">
        <f t="shared" ca="1" si="128"/>
        <v>69歳</v>
      </c>
      <c r="P484">
        <f t="shared" ca="1" si="132"/>
        <v>44</v>
      </c>
      <c r="Q484">
        <f t="shared" ca="1" si="133"/>
        <v>42</v>
      </c>
      <c r="R484">
        <f t="shared" ca="1" si="134"/>
        <v>2065</v>
      </c>
      <c r="S484">
        <f t="shared" ca="1" si="135"/>
        <v>2065</v>
      </c>
      <c r="T484">
        <f t="shared" ca="1" si="136"/>
        <v>2065</v>
      </c>
      <c r="U484">
        <f t="shared" ca="1" si="137"/>
        <v>2065</v>
      </c>
      <c r="V484" s="10">
        <f t="shared" ca="1" si="138"/>
        <v>59391425</v>
      </c>
      <c r="W484" s="10">
        <f ca="1">IF($L484&lt;その他マスタ!$B$1,VLOOKUP($D484,月別収支!$A$2:$H$13,2,FALSE),その他マスタ!$B$3)+IF(AND($L484=その他マスタ!$B$1,入力項目!$I$9="あり",$D484=入力項目!$D$4),その他マスタ!$B$2,0)</f>
        <v>150000</v>
      </c>
      <c r="X484" s="10">
        <f ca="1">-IF(入力項目!$K$5=TRUE,
IF($F484+$G484&lt;3,VLOOKUP($D484,月別収支!$A$2:$H$13,8,FALSE),0)+IFERROR(VLOOKUP($H484,住宅ローン計算!C:P,13,FALSE),0)+IF($F484&gt;1,IF(OR($G484=3,$G484=6,$G484=9,$G484=12),ROUNDUP(入力項目!$N$18/4,0),0),0),
VLOOKUP($D484,月別収支!$A$2:$H$13,8,FALSE))</f>
        <v>-37500</v>
      </c>
      <c r="Y484" s="10">
        <f ca="1">-VLOOKUP($D484,月別収支!$A$2:$H$13,3,FALSE)</f>
        <v>-75000</v>
      </c>
      <c r="Z484" s="10">
        <f ca="1">-VLOOKUP($D484,月別収支!$A$2:$H$13,4,FALSE)</f>
        <v>-27000</v>
      </c>
      <c r="AA484" s="10">
        <f ca="1">-VLOOKUP($D484,月別収支!$A$2:$H$13,6,FALSE)</f>
        <v>-10000</v>
      </c>
      <c r="AB484" s="10">
        <f ca="1">-(
VLOOKUP($D484,月別収支!$A$2:$H$13,5,FALSE)+IF(AND(入力項目!$I$27&lt;=$A484,ISEVEN($A484-入力項目!$I$27),入力項目!$I$28=$D484),入力項目!$I$26,0)
+IF(入力項目!$K$26=TRUE,
IFERROR(VLOOKUP($K484,マイカーローン計算!C:P,13,FALSE),0),
IFERROR(
  IF(AND($C484&gt;0,MOD($C484,入力項目!$N$22)=0,$D484=入力項目!$N$23),入力項目!$N$24,0),
 0
)
)
)</f>
        <v>-20000</v>
      </c>
      <c r="AC484" s="10">
        <f ca="1">-IF($A484&lt;入力項目!$N$33,入力項目!$N$35,IF(AND($A484=入力項目!$N$33,$D484&lt;=入力項目!$N$34),入力項目!$N$35,0))</f>
        <v>0</v>
      </c>
      <c r="AD484">
        <f ca="1">-(
_xlfn.IFS(
P484&lt;=入力項目!$S$11,0,
AND(P484&gt;=入力項目!$S$11+1,P484&lt;=3),IFERROR(VLOOKUP(入力項目!$S$12,子育て関連マスタ!$I$4:$M$5,4,FALSE),0),
AND(P484&gt;=4,P484&lt;=6),IFERROR(VLOOKUP(入力項目!$S$13,子育て関連マスタ!$I$9:$M$12,4,FALSE),0),
AND(P484&gt;=7,P484&lt;=12),IFERROR(VLOOKUP(入力項目!$S$14,子育て関連マスタ!$I$16:$M$17,4,FALSE),0),
AND(P484&gt;=13,P484&lt;=15),IFERROR(VLOOKUP(入力項目!$S$15,子育て関連マスタ!$I$21:$M$22,4,FALSE),0),
AND(P484&gt;=16,P484&lt;=18),IFERROR(VLOOKUP(入力項目!$S$16,子育て関連マスタ!$I$26:$M$28,4,FALSE),0),
AND(P484&gt;=19,P484&lt;=20,入力項目!$S$16="高専"),IFERROR(VLOOKUP(入力項目!$S$16,子育て関連マスタ!$I$26:$M$28,4,FALSE),0),
AND(P484&gt;=19,P484&lt;=20,入力項目!$S$16&lt;&gt;"高専"),IFERROR(VLOOKUP(入力項目!$S$17,子育て関連マスタ!$I$32:$M$37,4,FALSE),0),
AND(P484&gt;=21,P484&lt;=22,入力項目!$S$16="高専"),IFERROR(VLOOKUP(入力項目!$S$17,子育て関連マスタ!$I$32:$M$34,4,FALSE),0),
AND(P484&gt;=21,P484&lt;=22,入力項目!$S$16&lt;&gt;"高専"),IFERROR(VLOOKUP(入力項目!$S$17,子育て関連マスタ!$I$32:$M$34,4,FALSE),0),
P484&gt;=23,0
) +
IF($D484=4,
  IFERROR(_xlfn.IFS(
  P484&lt;=入力項目!$S$11,0,
  AND(P484=入力項目!$S$11),IFERROR(VLOOKUP(入力項目!$S$12,子育て関連マスタ!$I$4:$M$5,2,FALSE),0),
  AND(P484=4),IFERROR(VLOOKUP(入力項目!$S$13,子育て関連マスタ!$I$9:$M$12,2,FALSE),0),
  AND(P484=7),IFERROR(VLOOKUP(入力項目!$S$14,子育て関連マスタ!$I$16:$M$17,2,FALSE),0),
  AND(P484=13),IFERROR(VLOOKUP(入力項目!$S$15,子育て関連マスタ!$I$21:$M$22,2,FALSE),0),
  AND(P484=16),IFERROR(VLOOKUP(入力項目!$S$16,子育て関連マスタ!$I$26:$M$28,2,FALSE),0),
  AND(P484=19,入力項目!$S$16&lt;&gt;"高専"),IFERROR(VLOOKUP(入力項目!$S$17,子育て関連マスタ!$I$32:$M$37,2,FALSE),0),
  AND(P484=21,入力項目!$S$16="高専"),IFERROR(VLOOKUP(入力項目!$S$17,子育て関連マスタ!$I$32:$M$37,2,FALSE),0),
  P484&gt;=22,0
  ),0),0
) +
IF(AND(P484&gt;=1,P484&lt;=15),IF($D484=入力項目!$S$8,入力項目!$S$3,0),0) +
IF(AND(P484&gt;=1,P484&lt;=15),IF($D484=5,入力項目!$S$4,0),0) +
IF(AND(P484&gt;=1,P484&lt;=15),IF($D484=12,入力項目!$S$5,0),0) +
IF(AND(入力項目!$S$7=$A484,入力項目!$S$8=$D484),子育て関連マスタ!$C$14,0) +
IFERROR(IF(AND(YEAR(EDATE(DATE(入力項目!$S$7,入力項目!$S$8,1),1))=$A484,MONTH(EDATE(DATE(入力項目!$S$7,入力項目!$S$8,1),1))=$D484),子育て関連マスタ!$C$15,0),0) +
IF(AND(OR(P484=3,P484=5,P484=7),$D484=11),子育て関連マスタ!$C$17,0) +
IF(AND(P484=20,$D484=1),子育て関連マスタ!$C$18,0) +
IF(AND(P484=20,$D484=1),
IFERROR(_xlfn.IFS(
入力項目!$S$10="男",子育て関連マスタ!$C$18,
入力項目!$S$10="女",子育て関連マスタ!$C$19
),0),0
) +
IF(AND(P484&gt;=入力項目!$S$18,P484&lt;=入力項目!$S$19),入力項目!$S$20,0) +
IF(AND(P484&gt;=入力項目!$S$21,P484&lt;=入力項目!$S$22),入力項目!$S$23,0) +
IF(AND(P484&gt;=入力項目!$S$24,P484&lt;=入力項目!$S$25),入力項目!$S$26,0)
)</f>
        <v>0</v>
      </c>
      <c r="AE484">
        <f ca="1">-(
_xlfn.IFS(
Q484&lt;=入力項目!$S$11,0,
AND(Q484&gt;=入力項目!$S$11+1,Q484&lt;=3),IFERROR(VLOOKUP(入力項目!$S$12,子育て関連マスタ!$I$4:$M$5,4,FALSE),0),
AND(Q484&gt;=4,Q484&lt;=6),IFERROR(VLOOKUP(入力項目!$S$13,子育て関連マスタ!$I$9:$M$12,4,FALSE),0),
AND(Q484&gt;=7,Q484&lt;=12),IFERROR(VLOOKUP(入力項目!$S$14,子育て関連マスタ!$I$16:$M$17,4,FALSE),0),
AND(Q484&gt;=13,Q484&lt;=15),IFERROR(VLOOKUP(入力項目!$S$15,子育て関連マスタ!$I$21:$M$22,4,FALSE),0),
AND(Q484&gt;=16,Q484&lt;=18),IFERROR(VLOOKUP(入力項目!$S$16,子育て関連マスタ!$I$26:$M$28,4,FALSE),0),
AND(Q484&gt;=19,Q484&lt;=20,入力項目!$S$16="高専"),IFERROR(VLOOKUP(入力項目!$S$16,子育て関連マスタ!$I$26:$M$28,4,FALSE),0),
AND(Q484&gt;=19,Q484&lt;=20,入力項目!$S$16&lt;&gt;"高専"),IFERROR(VLOOKUP(入力項目!$S$17,子育て関連マスタ!$I$32:$M$37,4,FALSE),0),
AND(Q484&gt;=21,Q484&lt;=22,入力項目!$S$16="高専"),IFERROR(VLOOKUP(入力項目!$S$17,子育て関連マスタ!$I$32:$M$34,4,FALSE),0),
AND(Q484&gt;=21,Q484&lt;=22,入力項目!$S$16&lt;&gt;"高専"),IFERROR(VLOOKUP(入力項目!$S$17,子育て関連マスタ!$I$32:$M$34,4,FALSE),0),
Q484&gt;=23,0
) +
IF($D484=4,
  IFERROR(_xlfn.IFS(
  Q484&lt;=入力項目!$S$11,0,
  AND(Q484=入力項目!$S$11),IFERROR(VLOOKUP(入力項目!$S$12,子育て関連マスタ!$I$4:$M$5,2,FALSE),0),
  AND(Q484=4),IFERROR(VLOOKUP(入力項目!$S$13,子育て関連マスタ!$I$9:$M$12,2,FALSE),0),
  AND(Q484=7),IFERROR(VLOOKUP(入力項目!$S$14,子育て関連マスタ!$I$16:$M$17,2,FALSE),0),
  AND(Q484=13),IFERROR(VLOOKUP(入力項目!$S$15,子育て関連マスタ!$I$21:$M$22,2,FALSE),0),
  AND(Q484=16),IFERROR(VLOOKUP(入力項目!$S$16,子育て関連マスタ!$I$26:$M$28,2,FALSE),0),
  AND(Q484=19,入力項目!$S$16&lt;&gt;"高専"),IFERROR(VLOOKUP(入力項目!$S$17,子育て関連マスタ!$I$32:$M$37,2,FALSE),0),
  AND(Q484=21,入力項目!$S$16="高専"),IFERROR(VLOOKUP(入力項目!$S$17,子育て関連マスタ!$I$32:$M$37,2,FALSE),0),
  Q484&gt;=22,0
  ),0),0
) +
IF(AND(Q484&gt;=1,Q484&lt;=15),IF($D484=入力項目!$S$8,入力項目!$S$3,0),0) +
IF(AND(Q484&gt;=1,Q484&lt;=15),IF($D484=5,入力項目!$S$4,0),0) +
IF(AND(Q484&gt;=1,Q484&lt;=15),IF($D484=12,入力項目!$S$5,0),0) +
IF(AND(入力項目!$S$7=$A484,入力項目!$S$8=$D484),子育て関連マスタ!$C$14,0) +
IFERROR(IF(AND(YEAR(EDATE(DATE(入力項目!$S$7,入力項目!$S$8,1),1))=$A484,MONTH(EDATE(DATE(入力項目!$S$7,入力項目!$S$8,1),1))=$D484),子育て関連マスタ!$C$15,0),0) +
IF(AND(OR(Q484=3,Q484=5,Q484=7),$D484=11),子育て関連マスタ!$C$17,0) +
IF(AND(Q484=20,$D484=1),子育て関連マスタ!$C$18,0) +
IF(AND(Q484=20,$D484=1),
IFERROR(_xlfn.IFS(
入力項目!$S$10="男",子育て関連マスタ!$C$18,
入力項目!$S$10="女",子育て関連マスタ!$C$19
),0),0
) +
IF(AND(Q484&gt;=入力項目!$S$18,Q484&lt;=入力項目!$S$19),入力項目!$S$20,0) +
IF(AND(Q484&gt;=入力項目!$S$21,Q484&lt;=入力項目!$S$22),入力項目!$S$23,0) +
IF(AND(Q484&gt;=入力項目!$S$24,Q484&lt;=入力項目!$S$25),入力項目!$S$26,0)
)</f>
        <v>0</v>
      </c>
      <c r="AF484">
        <f ca="1">-(
_xlfn.IFS(
R484&lt;=入力項目!$S$11,0,
AND(R484&gt;=入力項目!$S$11+1,R484&lt;=3),IFERROR(VLOOKUP(入力項目!$S$12,子育て関連マスタ!$I$4:$M$5,4,FALSE),0),
AND(R484&gt;=4,R484&lt;=6),IFERROR(VLOOKUP(入力項目!$S$13,子育て関連マスタ!$I$9:$M$12,4,FALSE),0),
AND(R484&gt;=7,R484&lt;=12),IFERROR(VLOOKUP(入力項目!$S$14,子育て関連マスタ!$I$16:$M$17,4,FALSE),0),
AND(R484&gt;=13,R484&lt;=15),IFERROR(VLOOKUP(入力項目!$S$15,子育て関連マスタ!$I$21:$M$22,4,FALSE),0),
AND(R484&gt;=16,R484&lt;=18),IFERROR(VLOOKUP(入力項目!$S$16,子育て関連マスタ!$I$26:$M$28,4,FALSE),0),
AND(R484&gt;=19,R484&lt;=20,入力項目!$S$16="高専"),IFERROR(VLOOKUP(入力項目!$S$16,子育て関連マスタ!$I$26:$M$28,4,FALSE),0),
AND(R484&gt;=19,R484&lt;=20,入力項目!$S$16&lt;&gt;"高専"),IFERROR(VLOOKUP(入力項目!$S$17,子育て関連マスタ!$I$32:$M$37,4,FALSE),0),
AND(R484&gt;=21,R484&lt;=22,入力項目!$S$16="高専"),IFERROR(VLOOKUP(入力項目!$S$17,子育て関連マスタ!$I$32:$M$34,4,FALSE),0),
AND(R484&gt;=21,R484&lt;=22,入力項目!$S$16&lt;&gt;"高専"),IFERROR(VLOOKUP(入力項目!$S$17,子育て関連マスタ!$I$32:$M$34,4,FALSE),0),
R484&gt;=23,0
) +
IF($D484=4,
  IFERROR(_xlfn.IFS(
  R484&lt;=入力項目!$S$11,0,
  AND(R484=入力項目!$S$11),IFERROR(VLOOKUP(入力項目!$S$12,子育て関連マスタ!$I$4:$M$5,2,FALSE),0),
  AND(R484=4),IFERROR(VLOOKUP(入力項目!$S$13,子育て関連マスタ!$I$9:$M$12,2,FALSE),0),
  AND(R484=7),IFERROR(VLOOKUP(入力項目!$S$14,子育て関連マスタ!$I$16:$M$17,2,FALSE),0),
  AND(R484=13),IFERROR(VLOOKUP(入力項目!$S$15,子育て関連マスタ!$I$21:$M$22,2,FALSE),0),
  AND(R484=16),IFERROR(VLOOKUP(入力項目!$S$16,子育て関連マスタ!$I$26:$M$28,2,FALSE),0),
  AND(R484=19,入力項目!$S$16&lt;&gt;"高専"),IFERROR(VLOOKUP(入力項目!$S$17,子育て関連マスタ!$I$32:$M$37,2,FALSE),0),
  AND(R484=21,入力項目!$S$16="高専"),IFERROR(VLOOKUP(入力項目!$S$17,子育て関連マスタ!$I$32:$M$37,2,FALSE),0),
  R484&gt;=22,0
  ),0),0
) +
IF(AND(R484&gt;=1,R484&lt;=15),IF($D484=入力項目!$S$8,入力項目!$S$3,0),0) +
IF(AND(R484&gt;=1,R484&lt;=15),IF($D484=5,入力項目!$S$4,0),0) +
IF(AND(R484&gt;=1,R484&lt;=15),IF($D484=12,入力項目!$S$5,0),0) +
IF(AND(入力項目!$S$7=$A484,入力項目!$S$8=$D484),子育て関連マスタ!$C$14,0) +
IFERROR(IF(AND(YEAR(EDATE(DATE(入力項目!$S$7,入力項目!$S$8,1),1))=$A484,MONTH(EDATE(DATE(入力項目!$S$7,入力項目!$S$8,1),1))=$D484),子育て関連マスタ!$C$15,0),0) +
IF(AND(OR(R484=3,R484=5,R484=7),$D484=11),子育て関連マスタ!$C$17,0) +
IF(AND(R484=20,$D484=1),子育て関連マスタ!$C$18,0) +
IF(AND(R484=20,$D484=1),
IFERROR(_xlfn.IFS(
入力項目!$S$10="男",子育て関連マスタ!$C$18,
入力項目!$S$10="女",子育て関連マスタ!$C$19
),0),0
) +
IF(AND(R484&gt;=入力項目!$S$18,R484&lt;=入力項目!$S$19),入力項目!$S$20,0) +
IF(AND(R484&gt;=入力項目!$S$21,R484&lt;=入力項目!$S$22),入力項目!$S$23,0) +
IF(AND(R484&gt;=入力項目!$S$24,R484&lt;=入力項目!$S$25),入力項目!$S$26,0)
)</f>
        <v>0</v>
      </c>
      <c r="AG484">
        <f ca="1">-(
_xlfn.IFS(
S484&lt;=入力項目!$S$11,0,
AND(S484&gt;=入力項目!$S$11+1,S484&lt;=3),IFERROR(VLOOKUP(入力項目!$S$12,子育て関連マスタ!$I$4:$M$5,4,FALSE),0),
AND(S484&gt;=4,S484&lt;=6),IFERROR(VLOOKUP(入力項目!$S$13,子育て関連マスタ!$I$9:$M$12,4,FALSE),0),
AND(S484&gt;=7,S484&lt;=12),IFERROR(VLOOKUP(入力項目!$S$14,子育て関連マスタ!$I$16:$M$17,4,FALSE),0),
AND(S484&gt;=13,S484&lt;=15),IFERROR(VLOOKUP(入力項目!$S$15,子育て関連マスタ!$I$21:$M$22,4,FALSE),0),
AND(S484&gt;=16,S484&lt;=18),IFERROR(VLOOKUP(入力項目!$S$16,子育て関連マスタ!$I$26:$M$28,4,FALSE),0),
AND(S484&gt;=19,S484&lt;=20,入力項目!$S$16="高専"),IFERROR(VLOOKUP(入力項目!$S$16,子育て関連マスタ!$I$26:$M$28,4,FALSE),0),
AND(S484&gt;=19,S484&lt;=20,入力項目!$S$16&lt;&gt;"高専"),IFERROR(VLOOKUP(入力項目!$S$17,子育て関連マスタ!$I$32:$M$37,4,FALSE),0),
AND(S484&gt;=21,S484&lt;=22,入力項目!$S$16="高専"),IFERROR(VLOOKUP(入力項目!$S$17,子育て関連マスタ!$I$32:$M$34,4,FALSE),0),
AND(S484&gt;=21,S484&lt;=22,入力項目!$S$16&lt;&gt;"高専"),IFERROR(VLOOKUP(入力項目!$S$17,子育て関連マスタ!$I$32:$M$34,4,FALSE),0),
S484&gt;=23,0
) +
IF($D484=4,
  IFERROR(_xlfn.IFS(
  S484&lt;=入力項目!$S$11,0,
  AND(S484=入力項目!$S$11),IFERROR(VLOOKUP(入力項目!$S$12,子育て関連マスタ!$I$4:$M$5,2,FALSE),0),
  AND(S484=4),IFERROR(VLOOKUP(入力項目!$S$13,子育て関連マスタ!$I$9:$M$12,2,FALSE),0),
  AND(S484=7),IFERROR(VLOOKUP(入力項目!$S$14,子育て関連マスタ!$I$16:$M$17,2,FALSE),0),
  AND(S484=13),IFERROR(VLOOKUP(入力項目!$S$15,子育て関連マスタ!$I$21:$M$22,2,FALSE),0),
  AND(S484=16),IFERROR(VLOOKUP(入力項目!$S$16,子育て関連マスタ!$I$26:$M$28,2,FALSE),0),
  AND(S484=19,入力項目!$S$16&lt;&gt;"高専"),IFERROR(VLOOKUP(入力項目!$S$17,子育て関連マスタ!$I$32:$M$37,2,FALSE),0),
  AND(S484=21,入力項目!$S$16="高専"),IFERROR(VLOOKUP(入力項目!$S$17,子育て関連マスタ!$I$32:$M$37,2,FALSE),0),
  S484&gt;=22,0
  ),0),0
) +
IF(AND(S484&gt;=1,S484&lt;=15),IF($D484=入力項目!$S$8,入力項目!$S$3,0),0) +
IF(AND(S484&gt;=1,S484&lt;=15),IF($D484=5,入力項目!$S$4,0),0) +
IF(AND(S484&gt;=1,S484&lt;=15),IF($D484=12,入力項目!$S$5,0),0) +
IF(AND(入力項目!$S$7=$A484,入力項目!$S$8=$D484),子育て関連マスタ!$C$14,0) +
IFERROR(IF(AND(YEAR(EDATE(DATE(入力項目!$S$7,入力項目!$S$8,1),1))=$A484,MONTH(EDATE(DATE(入力項目!$S$7,入力項目!$S$8,1),1))=$D484),子育て関連マスタ!$C$15,0),0) +
IF(AND(OR(S484=3,S484=5,S484=7),$D484=11),子育て関連マスタ!$C$17,0) +
IF(AND(S484=20,$D484=1),子育て関連マスタ!$C$18,0) +
IF(AND(S484=20,$D484=1),
IFERROR(_xlfn.IFS(
入力項目!$S$10="男",子育て関連マスタ!$C$18,
入力項目!$S$10="女",子育て関連マスタ!$C$19
),0),0
) +
IF(AND(S484&gt;=入力項目!$S$18,S484&lt;=入力項目!$S$19),入力項目!$S$20,0) +
IF(AND(S484&gt;=入力項目!$S$21,S484&lt;=入力項目!$S$22),入力項目!$S$23,0) +
IF(AND(S484&gt;=入力項目!$S$24,S484&lt;=入力項目!$S$25),入力項目!$S$26,0)
)</f>
        <v>0</v>
      </c>
      <c r="AH484">
        <f ca="1">-(
_xlfn.IFS(
T484&lt;=入力項目!$S$11,0,
AND(T484&gt;=入力項目!$S$11+1,T484&lt;=3),IFERROR(VLOOKUP(入力項目!$S$12,子育て関連マスタ!$I$4:$M$5,4,FALSE),0),
AND(T484&gt;=4,T484&lt;=6),IFERROR(VLOOKUP(入力項目!$S$13,子育て関連マスタ!$I$9:$M$12,4,FALSE),0),
AND(T484&gt;=7,T484&lt;=12),IFERROR(VLOOKUP(入力項目!$S$14,子育て関連マスタ!$I$16:$M$17,4,FALSE),0),
AND(T484&gt;=13,T484&lt;=15),IFERROR(VLOOKUP(入力項目!$S$15,子育て関連マスタ!$I$21:$M$22,4,FALSE),0),
AND(T484&gt;=16,T484&lt;=18),IFERROR(VLOOKUP(入力項目!$S$16,子育て関連マスタ!$I$26:$M$28,4,FALSE),0),
AND(T484&gt;=19,T484&lt;=20,入力項目!$S$16="高専"),IFERROR(VLOOKUP(入力項目!$S$16,子育て関連マスタ!$I$26:$M$28,4,FALSE),0),
AND(T484&gt;=19,T484&lt;=20,入力項目!$S$16&lt;&gt;"高専"),IFERROR(VLOOKUP(入力項目!$S$17,子育て関連マスタ!$I$32:$M$37,4,FALSE),0),
AND(T484&gt;=21,T484&lt;=22,入力項目!$S$16="高専"),IFERROR(VLOOKUP(入力項目!$S$17,子育て関連マスタ!$I$32:$M$34,4,FALSE),0),
AND(T484&gt;=21,T484&lt;=22,入力項目!$S$16&lt;&gt;"高専"),IFERROR(VLOOKUP(入力項目!$S$17,子育て関連マスタ!$I$32:$M$34,4,FALSE),0),
T484&gt;=23,0
) +
IF($D484=4,
  IFERROR(_xlfn.IFS(
  T484&lt;=入力項目!$S$11,0,
  AND(T484=入力項目!$S$11),IFERROR(VLOOKUP(入力項目!$S$12,子育て関連マスタ!$I$4:$M$5,2,FALSE),0),
  AND(T484=4),IFERROR(VLOOKUP(入力項目!$S$13,子育て関連マスタ!$I$9:$M$12,2,FALSE),0),
  AND(T484=7),IFERROR(VLOOKUP(入力項目!$S$14,子育て関連マスタ!$I$16:$M$17,2,FALSE),0),
  AND(T484=13),IFERROR(VLOOKUP(入力項目!$S$15,子育て関連マスタ!$I$21:$M$22,2,FALSE),0),
  AND(T484=16),IFERROR(VLOOKUP(入力項目!$S$16,子育て関連マスタ!$I$26:$M$28,2,FALSE),0),
  AND(T484=19,入力項目!$S$16&lt;&gt;"高専"),IFERROR(VLOOKUP(入力項目!$S$17,子育て関連マスタ!$I$32:$M$37,2,FALSE),0),
  AND(T484=21,入力項目!$S$16="高専"),IFERROR(VLOOKUP(入力項目!$S$17,子育て関連マスタ!$I$32:$M$37,2,FALSE),0),
  T484&gt;=22,0
  ),0),0
) +
IF(AND(T484&gt;=1,T484&lt;=15),IF($D484=入力項目!$S$8,入力項目!$S$3,0),0) +
IF(AND(T484&gt;=1,T484&lt;=15),IF($D484=5,入力項目!$S$4,0),0) +
IF(AND(T484&gt;=1,T484&lt;=15),IF($D484=12,入力項目!$S$5,0),0) +
IF(AND(入力項目!$S$7=$A484,入力項目!$S$8=$D484),子育て関連マスタ!$C$14,0) +
IFERROR(IF(AND(YEAR(EDATE(DATE(入力項目!$S$7,入力項目!$S$8,1),1))=$A484,MONTH(EDATE(DATE(入力項目!$S$7,入力項目!$S$8,1),1))=$D484),子育て関連マスタ!$C$15,0),0) +
IF(AND(OR(T484=3,T484=5,T484=7),$D484=11),子育て関連マスタ!$C$17,0) +
IF(AND(T484=20,$D484=1),子育て関連マスタ!$C$18,0) +
IF(AND(T484=20,$D484=1),
IFERROR(_xlfn.IFS(
入力項目!$S$10="男",子育て関連マスタ!$C$18,
入力項目!$S$10="女",子育て関連マスタ!$C$19
),0),0
) +
IF(AND(T484&gt;=入力項目!$S$18,T484&lt;=入力項目!$S$19),入力項目!$S$20,0) +
IF(AND(T484&gt;=入力項目!$S$21,T484&lt;=入力項目!$S$22),入力項目!$S$23,0) +
IF(AND(T484&gt;=入力項目!$S$24,T484&lt;=入力項目!$S$25),入力項目!$S$26,0)
)</f>
        <v>0</v>
      </c>
      <c r="AI484">
        <f ca="1">-(
_xlfn.IFS(
U484&lt;=入力項目!$S$11,0,
AND(U484&gt;=入力項目!$S$11+1,U484&lt;=3),IFERROR(VLOOKUP(入力項目!$S$12,子育て関連マスタ!$I$4:$M$5,4,FALSE),0),
AND(U484&gt;=4,U484&lt;=6),IFERROR(VLOOKUP(入力項目!$S$13,子育て関連マスタ!$I$9:$M$12,4,FALSE),0),
AND(U484&gt;=7,U484&lt;=12),IFERROR(VLOOKUP(入力項目!$S$14,子育て関連マスタ!$I$16:$M$17,4,FALSE),0),
AND(U484&gt;=13,U484&lt;=15),IFERROR(VLOOKUP(入力項目!$S$15,子育て関連マスタ!$I$21:$M$22,4,FALSE),0),
AND(U484&gt;=16,U484&lt;=18),IFERROR(VLOOKUP(入力項目!$S$16,子育て関連マスタ!$I$26:$M$28,4,FALSE),0),
AND(U484&gt;=19,U484&lt;=20,入力項目!$S$16="高専"),IFERROR(VLOOKUP(入力項目!$S$16,子育て関連マスタ!$I$26:$M$28,4,FALSE),0),
AND(U484&gt;=19,U484&lt;=20,入力項目!$S$16&lt;&gt;"高専"),IFERROR(VLOOKUP(入力項目!$S$17,子育て関連マスタ!$I$32:$M$37,4,FALSE),0),
AND(U484&gt;=21,U484&lt;=22,入力項目!$S$16="高専"),IFERROR(VLOOKUP(入力項目!$S$17,子育て関連マスタ!$I$32:$M$34,4,FALSE),0),
AND(U484&gt;=21,U484&lt;=22,入力項目!$S$16&lt;&gt;"高専"),IFERROR(VLOOKUP(入力項目!$S$17,子育て関連マスタ!$I$32:$M$34,4,FALSE),0),
U484&gt;=23,0
) +
IF($D484=4,
  IFERROR(_xlfn.IFS(
  U484&lt;=入力項目!$S$11,0,
  AND(U484=入力項目!$S$11),IFERROR(VLOOKUP(入力項目!$S$12,子育て関連マスタ!$I$4:$M$5,2,FALSE),0),
  AND(U484=4),IFERROR(VLOOKUP(入力項目!$S$13,子育て関連マスタ!$I$9:$M$12,2,FALSE),0),
  AND(U484=7),IFERROR(VLOOKUP(入力項目!$S$14,子育て関連マスタ!$I$16:$M$17,2,FALSE),0),
  AND(U484=13),IFERROR(VLOOKUP(入力項目!$S$15,子育て関連マスタ!$I$21:$M$22,2,FALSE),0),
  AND(U484=16),IFERROR(VLOOKUP(入力項目!$S$16,子育て関連マスタ!$I$26:$M$28,2,FALSE),0),
  AND(U484=19,入力項目!$S$16&lt;&gt;"高専"),IFERROR(VLOOKUP(入力項目!$S$17,子育て関連マスタ!$I$32:$M$37,2,FALSE),0),
  AND(U484=21,入力項目!$S$16="高専"),IFERROR(VLOOKUP(入力項目!$S$17,子育て関連マスタ!$I$32:$M$37,2,FALSE),0),
  U484&gt;=22,0
  ),0),0
) +
IF(AND(U484&gt;=1,U484&lt;=15),IF($D484=入力項目!$S$8,入力項目!$S$3,0),0) +
IF(AND(U484&gt;=1,U484&lt;=15),IF($D484=5,入力項目!$S$4,0),0) +
IF(AND(U484&gt;=1,U484&lt;=15),IF($D484=12,入力項目!$S$5,0),0) +
IF(AND(入力項目!$S$7=$A484,入力項目!$S$8=$D484),子育て関連マスタ!$C$14,0) +
IFERROR(IF(AND(YEAR(EDATE(DATE(入力項目!$S$7,入力項目!$S$8,1),1))=$A484,MONTH(EDATE(DATE(入力項目!$S$7,入力項目!$S$8,1),1))=$D484),子育て関連マスタ!$C$15,0),0) +
IF(AND(OR(U484=3,U484=5,U484=7),$D484=11),子育て関連マスタ!$C$17,0) +
IF(AND(U484=20,$D484=1),子育て関連マスタ!$C$18,0) +
IF(AND(U484=20,$D484=1),
IFERROR(_xlfn.IFS(
入力項目!$S$10="男",子育て関連マスタ!$C$18,
入力項目!$S$10="女",子育て関連マスタ!$C$19
),0),0
) +
IF(AND(U484&gt;=入力項目!$S$18,U484&lt;=入力項目!$S$19),入力項目!$S$20,0) +
IF(AND(U484&gt;=入力項目!$S$21,U484&lt;=入力項目!$S$22),入力項目!$S$23,0) +
IF(AND(U484&gt;=入力項目!$S$24,U484&lt;=入力項目!$S$25),入力項目!$S$26,0)
)</f>
        <v>0</v>
      </c>
      <c r="AJ484" s="10">
        <f ca="1">-VLOOKUP($D484,月別収支!$A$2:$H$13,7,FALSE)</f>
        <v>-20000</v>
      </c>
    </row>
    <row r="485" spans="1:36" x14ac:dyDescent="0.4">
      <c r="A485">
        <f t="shared" ca="1" si="122"/>
        <v>2064</v>
      </c>
      <c r="B485">
        <f t="shared" ca="1" si="129"/>
        <v>2064</v>
      </c>
      <c r="C485">
        <f t="shared" ca="1" si="130"/>
        <v>40</v>
      </c>
      <c r="D485">
        <f t="shared" ca="1" si="123"/>
        <v>11</v>
      </c>
      <c r="E485" t="str">
        <f t="shared" ca="1" si="124"/>
        <v>2064年11月</v>
      </c>
      <c r="F485">
        <f ca="1">IF(OR(入力項目!$N$5&lt;$A485,AND(入力項目!$N$5=$A485,入力項目!$N$6&lt;$D485)),IF(F484=0,1,IF(G485=12,F484+1,F484)),0)</f>
        <v>40</v>
      </c>
      <c r="G485">
        <f ca="1">IF(OR(入力項目!$N$5&lt;$A485,AND(入力項目!$N$5=$A485,入力項目!$N$6&lt;$D485)),IF(G484=12,1,G484+1),0)</f>
        <v>1</v>
      </c>
      <c r="H485" t="str">
        <f t="shared" ca="1" si="125"/>
        <v>40_1</v>
      </c>
      <c r="I485">
        <f ca="1">IF(
  IFERROR(AND($C485&gt;0,MOD($C485,入力項目!$N$22)=0,$D485=入力項目!$N$23), FALSE),
  1,
  IF(
    AND(I484&gt;0,J484=12),
    IF(I484=入力項目!$N$28, 0, I484+1),
    I484
  )
)</f>
        <v>1</v>
      </c>
      <c r="J485">
        <f ca="1">IF($D485=入力項目!$N$23,1,IFERROR(J484+1,1))</f>
        <v>6</v>
      </c>
      <c r="K485" t="str">
        <f t="shared" ca="1" si="126"/>
        <v>1_6</v>
      </c>
      <c r="L485">
        <f ca="1">L484+IF(入力項目!$D$4=$D485,1,0)</f>
        <v>69</v>
      </c>
      <c r="M485" t="str">
        <f t="shared" ca="1" si="127"/>
        <v>69歳</v>
      </c>
      <c r="N485">
        <f t="shared" ca="1" si="131"/>
        <v>69</v>
      </c>
      <c r="O485" t="str">
        <f t="shared" ca="1" si="128"/>
        <v>69歳</v>
      </c>
      <c r="P485">
        <f t="shared" ca="1" si="132"/>
        <v>44</v>
      </c>
      <c r="Q485">
        <f t="shared" ca="1" si="133"/>
        <v>42</v>
      </c>
      <c r="R485">
        <f t="shared" ca="1" si="134"/>
        <v>2065</v>
      </c>
      <c r="S485">
        <f t="shared" ca="1" si="135"/>
        <v>2065</v>
      </c>
      <c r="T485">
        <f t="shared" ca="1" si="136"/>
        <v>2065</v>
      </c>
      <c r="U485">
        <f t="shared" ca="1" si="137"/>
        <v>2065</v>
      </c>
      <c r="V485" s="10">
        <f t="shared" ca="1" si="138"/>
        <v>59389425</v>
      </c>
      <c r="W485" s="10">
        <f ca="1">IF($L485&lt;その他マスタ!$B$1,VLOOKUP($D485,月別収支!$A$2:$H$13,2,FALSE),その他マスタ!$B$3)+IF(AND($L485=その他マスタ!$B$1,入力項目!$I$9="あり",$D485=入力項目!$D$4),その他マスタ!$B$2,0)</f>
        <v>150000</v>
      </c>
      <c r="X485" s="10">
        <f ca="1">-IF(入力項目!$K$5=TRUE,
IF($F485+$G485&lt;3,VLOOKUP($D485,月別収支!$A$2:$H$13,8,FALSE),0)+IFERROR(VLOOKUP($H485,住宅ローン計算!C:P,13,FALSE),0)+IF($F485&gt;1,IF(OR($G485=3,$G485=6,$G485=9,$G485=12),ROUNDUP(入力項目!$N$18/4,0),0),0),
VLOOKUP($D485,月別収支!$A$2:$H$13,8,FALSE))</f>
        <v>0</v>
      </c>
      <c r="Y485" s="10">
        <f ca="1">-VLOOKUP($D485,月別収支!$A$2:$H$13,3,FALSE)</f>
        <v>-75000</v>
      </c>
      <c r="Z485" s="10">
        <f ca="1">-VLOOKUP($D485,月別収支!$A$2:$H$13,4,FALSE)</f>
        <v>-27000</v>
      </c>
      <c r="AA485" s="10">
        <f ca="1">-VLOOKUP($D485,月別収支!$A$2:$H$13,6,FALSE)</f>
        <v>-10000</v>
      </c>
      <c r="AB485" s="10">
        <f ca="1">-(
VLOOKUP($D485,月別収支!$A$2:$H$13,5,FALSE)+IF(AND(入力項目!$I$27&lt;=$A485,ISEVEN($A485-入力項目!$I$27),入力項目!$I$28=$D485),入力項目!$I$26,0)
+IF(入力項目!$K$26=TRUE,
IFERROR(VLOOKUP($K485,マイカーローン計算!C:P,13,FALSE),0),
IFERROR(
  IF(AND($C485&gt;0,MOD($C485,入力項目!$N$22)=0,$D485=入力項目!$N$23),入力項目!$N$24,0),
 0
)
)
)</f>
        <v>-20000</v>
      </c>
      <c r="AC485" s="10">
        <f ca="1">-IF($A485&lt;入力項目!$N$33,入力項目!$N$35,IF(AND($A485=入力項目!$N$33,$D485&lt;=入力項目!$N$34),入力項目!$N$35,0))</f>
        <v>0</v>
      </c>
      <c r="AD485">
        <f ca="1">-(
_xlfn.IFS(
P485&lt;=入力項目!$S$11,0,
AND(P485&gt;=入力項目!$S$11+1,P485&lt;=3),IFERROR(VLOOKUP(入力項目!$S$12,子育て関連マスタ!$I$4:$M$5,4,FALSE),0),
AND(P485&gt;=4,P485&lt;=6),IFERROR(VLOOKUP(入力項目!$S$13,子育て関連マスタ!$I$9:$M$12,4,FALSE),0),
AND(P485&gt;=7,P485&lt;=12),IFERROR(VLOOKUP(入力項目!$S$14,子育て関連マスタ!$I$16:$M$17,4,FALSE),0),
AND(P485&gt;=13,P485&lt;=15),IFERROR(VLOOKUP(入力項目!$S$15,子育て関連マスタ!$I$21:$M$22,4,FALSE),0),
AND(P485&gt;=16,P485&lt;=18),IFERROR(VLOOKUP(入力項目!$S$16,子育て関連マスタ!$I$26:$M$28,4,FALSE),0),
AND(P485&gt;=19,P485&lt;=20,入力項目!$S$16="高専"),IFERROR(VLOOKUP(入力項目!$S$16,子育て関連マスタ!$I$26:$M$28,4,FALSE),0),
AND(P485&gt;=19,P485&lt;=20,入力項目!$S$16&lt;&gt;"高専"),IFERROR(VLOOKUP(入力項目!$S$17,子育て関連マスタ!$I$32:$M$37,4,FALSE),0),
AND(P485&gt;=21,P485&lt;=22,入力項目!$S$16="高専"),IFERROR(VLOOKUP(入力項目!$S$17,子育て関連マスタ!$I$32:$M$34,4,FALSE),0),
AND(P485&gt;=21,P485&lt;=22,入力項目!$S$16&lt;&gt;"高専"),IFERROR(VLOOKUP(入力項目!$S$17,子育て関連マスタ!$I$32:$M$34,4,FALSE),0),
P485&gt;=23,0
) +
IF($D485=4,
  IFERROR(_xlfn.IFS(
  P485&lt;=入力項目!$S$11,0,
  AND(P485=入力項目!$S$11),IFERROR(VLOOKUP(入力項目!$S$12,子育て関連マスタ!$I$4:$M$5,2,FALSE),0),
  AND(P485=4),IFERROR(VLOOKUP(入力項目!$S$13,子育て関連マスタ!$I$9:$M$12,2,FALSE),0),
  AND(P485=7),IFERROR(VLOOKUP(入力項目!$S$14,子育て関連マスタ!$I$16:$M$17,2,FALSE),0),
  AND(P485=13),IFERROR(VLOOKUP(入力項目!$S$15,子育て関連マスタ!$I$21:$M$22,2,FALSE),0),
  AND(P485=16),IFERROR(VLOOKUP(入力項目!$S$16,子育て関連マスタ!$I$26:$M$28,2,FALSE),0),
  AND(P485=19,入力項目!$S$16&lt;&gt;"高専"),IFERROR(VLOOKUP(入力項目!$S$17,子育て関連マスタ!$I$32:$M$37,2,FALSE),0),
  AND(P485=21,入力項目!$S$16="高専"),IFERROR(VLOOKUP(入力項目!$S$17,子育て関連マスタ!$I$32:$M$37,2,FALSE),0),
  P485&gt;=22,0
  ),0),0
) +
IF(AND(P485&gt;=1,P485&lt;=15),IF($D485=入力項目!$S$8,入力項目!$S$3,0),0) +
IF(AND(P485&gt;=1,P485&lt;=15),IF($D485=5,入力項目!$S$4,0),0) +
IF(AND(P485&gt;=1,P485&lt;=15),IF($D485=12,入力項目!$S$5,0),0) +
IF(AND(入力項目!$S$7=$A485,入力項目!$S$8=$D485),子育て関連マスタ!$C$14,0) +
IFERROR(IF(AND(YEAR(EDATE(DATE(入力項目!$S$7,入力項目!$S$8,1),1))=$A485,MONTH(EDATE(DATE(入力項目!$S$7,入力項目!$S$8,1),1))=$D485),子育て関連マスタ!$C$15,0),0) +
IF(AND(OR(P485=3,P485=5,P485=7),$D485=11),子育て関連マスタ!$C$17,0) +
IF(AND(P485=20,$D485=1),子育て関連マスタ!$C$18,0) +
IF(AND(P485=20,$D485=1),
IFERROR(_xlfn.IFS(
入力項目!$S$10="男",子育て関連マスタ!$C$18,
入力項目!$S$10="女",子育て関連マスタ!$C$19
),0),0
) +
IF(AND(P485&gt;=入力項目!$S$18,P485&lt;=入力項目!$S$19),入力項目!$S$20,0) +
IF(AND(P485&gt;=入力項目!$S$21,P485&lt;=入力項目!$S$22),入力項目!$S$23,0) +
IF(AND(P485&gt;=入力項目!$S$24,P485&lt;=入力項目!$S$25),入力項目!$S$26,0)
)</f>
        <v>0</v>
      </c>
      <c r="AE485">
        <f ca="1">-(
_xlfn.IFS(
Q485&lt;=入力項目!$S$11,0,
AND(Q485&gt;=入力項目!$S$11+1,Q485&lt;=3),IFERROR(VLOOKUP(入力項目!$S$12,子育て関連マスタ!$I$4:$M$5,4,FALSE),0),
AND(Q485&gt;=4,Q485&lt;=6),IFERROR(VLOOKUP(入力項目!$S$13,子育て関連マスタ!$I$9:$M$12,4,FALSE),0),
AND(Q485&gt;=7,Q485&lt;=12),IFERROR(VLOOKUP(入力項目!$S$14,子育て関連マスタ!$I$16:$M$17,4,FALSE),0),
AND(Q485&gt;=13,Q485&lt;=15),IFERROR(VLOOKUP(入力項目!$S$15,子育て関連マスタ!$I$21:$M$22,4,FALSE),0),
AND(Q485&gt;=16,Q485&lt;=18),IFERROR(VLOOKUP(入力項目!$S$16,子育て関連マスタ!$I$26:$M$28,4,FALSE),0),
AND(Q485&gt;=19,Q485&lt;=20,入力項目!$S$16="高専"),IFERROR(VLOOKUP(入力項目!$S$16,子育て関連マスタ!$I$26:$M$28,4,FALSE),0),
AND(Q485&gt;=19,Q485&lt;=20,入力項目!$S$16&lt;&gt;"高専"),IFERROR(VLOOKUP(入力項目!$S$17,子育て関連マスタ!$I$32:$M$37,4,FALSE),0),
AND(Q485&gt;=21,Q485&lt;=22,入力項目!$S$16="高専"),IFERROR(VLOOKUP(入力項目!$S$17,子育て関連マスタ!$I$32:$M$34,4,FALSE),0),
AND(Q485&gt;=21,Q485&lt;=22,入力項目!$S$16&lt;&gt;"高専"),IFERROR(VLOOKUP(入力項目!$S$17,子育て関連マスタ!$I$32:$M$34,4,FALSE),0),
Q485&gt;=23,0
) +
IF($D485=4,
  IFERROR(_xlfn.IFS(
  Q485&lt;=入力項目!$S$11,0,
  AND(Q485=入力項目!$S$11),IFERROR(VLOOKUP(入力項目!$S$12,子育て関連マスタ!$I$4:$M$5,2,FALSE),0),
  AND(Q485=4),IFERROR(VLOOKUP(入力項目!$S$13,子育て関連マスタ!$I$9:$M$12,2,FALSE),0),
  AND(Q485=7),IFERROR(VLOOKUP(入力項目!$S$14,子育て関連マスタ!$I$16:$M$17,2,FALSE),0),
  AND(Q485=13),IFERROR(VLOOKUP(入力項目!$S$15,子育て関連マスタ!$I$21:$M$22,2,FALSE),0),
  AND(Q485=16),IFERROR(VLOOKUP(入力項目!$S$16,子育て関連マスタ!$I$26:$M$28,2,FALSE),0),
  AND(Q485=19,入力項目!$S$16&lt;&gt;"高専"),IFERROR(VLOOKUP(入力項目!$S$17,子育て関連マスタ!$I$32:$M$37,2,FALSE),0),
  AND(Q485=21,入力項目!$S$16="高専"),IFERROR(VLOOKUP(入力項目!$S$17,子育て関連マスタ!$I$32:$M$37,2,FALSE),0),
  Q485&gt;=22,0
  ),0),0
) +
IF(AND(Q485&gt;=1,Q485&lt;=15),IF($D485=入力項目!$S$8,入力項目!$S$3,0),0) +
IF(AND(Q485&gt;=1,Q485&lt;=15),IF($D485=5,入力項目!$S$4,0),0) +
IF(AND(Q485&gt;=1,Q485&lt;=15),IF($D485=12,入力項目!$S$5,0),0) +
IF(AND(入力項目!$S$7=$A485,入力項目!$S$8=$D485),子育て関連マスタ!$C$14,0) +
IFERROR(IF(AND(YEAR(EDATE(DATE(入力項目!$S$7,入力項目!$S$8,1),1))=$A485,MONTH(EDATE(DATE(入力項目!$S$7,入力項目!$S$8,1),1))=$D485),子育て関連マスタ!$C$15,0),0) +
IF(AND(OR(Q485=3,Q485=5,Q485=7),$D485=11),子育て関連マスタ!$C$17,0) +
IF(AND(Q485=20,$D485=1),子育て関連マスタ!$C$18,0) +
IF(AND(Q485=20,$D485=1),
IFERROR(_xlfn.IFS(
入力項目!$S$10="男",子育て関連マスタ!$C$18,
入力項目!$S$10="女",子育て関連マスタ!$C$19
),0),0
) +
IF(AND(Q485&gt;=入力項目!$S$18,Q485&lt;=入力項目!$S$19),入力項目!$S$20,0) +
IF(AND(Q485&gt;=入力項目!$S$21,Q485&lt;=入力項目!$S$22),入力項目!$S$23,0) +
IF(AND(Q485&gt;=入力項目!$S$24,Q485&lt;=入力項目!$S$25),入力項目!$S$26,0)
)</f>
        <v>0</v>
      </c>
      <c r="AF485">
        <f ca="1">-(
_xlfn.IFS(
R485&lt;=入力項目!$S$11,0,
AND(R485&gt;=入力項目!$S$11+1,R485&lt;=3),IFERROR(VLOOKUP(入力項目!$S$12,子育て関連マスタ!$I$4:$M$5,4,FALSE),0),
AND(R485&gt;=4,R485&lt;=6),IFERROR(VLOOKUP(入力項目!$S$13,子育て関連マスタ!$I$9:$M$12,4,FALSE),0),
AND(R485&gt;=7,R485&lt;=12),IFERROR(VLOOKUP(入力項目!$S$14,子育て関連マスタ!$I$16:$M$17,4,FALSE),0),
AND(R485&gt;=13,R485&lt;=15),IFERROR(VLOOKUP(入力項目!$S$15,子育て関連マスタ!$I$21:$M$22,4,FALSE),0),
AND(R485&gt;=16,R485&lt;=18),IFERROR(VLOOKUP(入力項目!$S$16,子育て関連マスタ!$I$26:$M$28,4,FALSE),0),
AND(R485&gt;=19,R485&lt;=20,入力項目!$S$16="高専"),IFERROR(VLOOKUP(入力項目!$S$16,子育て関連マスタ!$I$26:$M$28,4,FALSE),0),
AND(R485&gt;=19,R485&lt;=20,入力項目!$S$16&lt;&gt;"高専"),IFERROR(VLOOKUP(入力項目!$S$17,子育て関連マスタ!$I$32:$M$37,4,FALSE),0),
AND(R485&gt;=21,R485&lt;=22,入力項目!$S$16="高専"),IFERROR(VLOOKUP(入力項目!$S$17,子育て関連マスタ!$I$32:$M$34,4,FALSE),0),
AND(R485&gt;=21,R485&lt;=22,入力項目!$S$16&lt;&gt;"高専"),IFERROR(VLOOKUP(入力項目!$S$17,子育て関連マスタ!$I$32:$M$34,4,FALSE),0),
R485&gt;=23,0
) +
IF($D485=4,
  IFERROR(_xlfn.IFS(
  R485&lt;=入力項目!$S$11,0,
  AND(R485=入力項目!$S$11),IFERROR(VLOOKUP(入力項目!$S$12,子育て関連マスタ!$I$4:$M$5,2,FALSE),0),
  AND(R485=4),IFERROR(VLOOKUP(入力項目!$S$13,子育て関連マスタ!$I$9:$M$12,2,FALSE),0),
  AND(R485=7),IFERROR(VLOOKUP(入力項目!$S$14,子育て関連マスタ!$I$16:$M$17,2,FALSE),0),
  AND(R485=13),IFERROR(VLOOKUP(入力項目!$S$15,子育て関連マスタ!$I$21:$M$22,2,FALSE),0),
  AND(R485=16),IFERROR(VLOOKUP(入力項目!$S$16,子育て関連マスタ!$I$26:$M$28,2,FALSE),0),
  AND(R485=19,入力項目!$S$16&lt;&gt;"高専"),IFERROR(VLOOKUP(入力項目!$S$17,子育て関連マスタ!$I$32:$M$37,2,FALSE),0),
  AND(R485=21,入力項目!$S$16="高専"),IFERROR(VLOOKUP(入力項目!$S$17,子育て関連マスタ!$I$32:$M$37,2,FALSE),0),
  R485&gt;=22,0
  ),0),0
) +
IF(AND(R485&gt;=1,R485&lt;=15),IF($D485=入力項目!$S$8,入力項目!$S$3,0),0) +
IF(AND(R485&gt;=1,R485&lt;=15),IF($D485=5,入力項目!$S$4,0),0) +
IF(AND(R485&gt;=1,R485&lt;=15),IF($D485=12,入力項目!$S$5,0),0) +
IF(AND(入力項目!$S$7=$A485,入力項目!$S$8=$D485),子育て関連マスタ!$C$14,0) +
IFERROR(IF(AND(YEAR(EDATE(DATE(入力項目!$S$7,入力項目!$S$8,1),1))=$A485,MONTH(EDATE(DATE(入力項目!$S$7,入力項目!$S$8,1),1))=$D485),子育て関連マスタ!$C$15,0),0) +
IF(AND(OR(R485=3,R485=5,R485=7),$D485=11),子育て関連マスタ!$C$17,0) +
IF(AND(R485=20,$D485=1),子育て関連マスタ!$C$18,0) +
IF(AND(R485=20,$D485=1),
IFERROR(_xlfn.IFS(
入力項目!$S$10="男",子育て関連マスタ!$C$18,
入力項目!$S$10="女",子育て関連マスタ!$C$19
),0),0
) +
IF(AND(R485&gt;=入力項目!$S$18,R485&lt;=入力項目!$S$19),入力項目!$S$20,0) +
IF(AND(R485&gt;=入力項目!$S$21,R485&lt;=入力項目!$S$22),入力項目!$S$23,0) +
IF(AND(R485&gt;=入力項目!$S$24,R485&lt;=入力項目!$S$25),入力項目!$S$26,0)
)</f>
        <v>0</v>
      </c>
      <c r="AG485">
        <f ca="1">-(
_xlfn.IFS(
S485&lt;=入力項目!$S$11,0,
AND(S485&gt;=入力項目!$S$11+1,S485&lt;=3),IFERROR(VLOOKUP(入力項目!$S$12,子育て関連マスタ!$I$4:$M$5,4,FALSE),0),
AND(S485&gt;=4,S485&lt;=6),IFERROR(VLOOKUP(入力項目!$S$13,子育て関連マスタ!$I$9:$M$12,4,FALSE),0),
AND(S485&gt;=7,S485&lt;=12),IFERROR(VLOOKUP(入力項目!$S$14,子育て関連マスタ!$I$16:$M$17,4,FALSE),0),
AND(S485&gt;=13,S485&lt;=15),IFERROR(VLOOKUP(入力項目!$S$15,子育て関連マスタ!$I$21:$M$22,4,FALSE),0),
AND(S485&gt;=16,S485&lt;=18),IFERROR(VLOOKUP(入力項目!$S$16,子育て関連マスタ!$I$26:$M$28,4,FALSE),0),
AND(S485&gt;=19,S485&lt;=20,入力項目!$S$16="高専"),IFERROR(VLOOKUP(入力項目!$S$16,子育て関連マスタ!$I$26:$M$28,4,FALSE),0),
AND(S485&gt;=19,S485&lt;=20,入力項目!$S$16&lt;&gt;"高専"),IFERROR(VLOOKUP(入力項目!$S$17,子育て関連マスタ!$I$32:$M$37,4,FALSE),0),
AND(S485&gt;=21,S485&lt;=22,入力項目!$S$16="高専"),IFERROR(VLOOKUP(入力項目!$S$17,子育て関連マスタ!$I$32:$M$34,4,FALSE),0),
AND(S485&gt;=21,S485&lt;=22,入力項目!$S$16&lt;&gt;"高専"),IFERROR(VLOOKUP(入力項目!$S$17,子育て関連マスタ!$I$32:$M$34,4,FALSE),0),
S485&gt;=23,0
) +
IF($D485=4,
  IFERROR(_xlfn.IFS(
  S485&lt;=入力項目!$S$11,0,
  AND(S485=入力項目!$S$11),IFERROR(VLOOKUP(入力項目!$S$12,子育て関連マスタ!$I$4:$M$5,2,FALSE),0),
  AND(S485=4),IFERROR(VLOOKUP(入力項目!$S$13,子育て関連マスタ!$I$9:$M$12,2,FALSE),0),
  AND(S485=7),IFERROR(VLOOKUP(入力項目!$S$14,子育て関連マスタ!$I$16:$M$17,2,FALSE),0),
  AND(S485=13),IFERROR(VLOOKUP(入力項目!$S$15,子育て関連マスタ!$I$21:$M$22,2,FALSE),0),
  AND(S485=16),IFERROR(VLOOKUP(入力項目!$S$16,子育て関連マスタ!$I$26:$M$28,2,FALSE),0),
  AND(S485=19,入力項目!$S$16&lt;&gt;"高専"),IFERROR(VLOOKUP(入力項目!$S$17,子育て関連マスタ!$I$32:$M$37,2,FALSE),0),
  AND(S485=21,入力項目!$S$16="高専"),IFERROR(VLOOKUP(入力項目!$S$17,子育て関連マスタ!$I$32:$M$37,2,FALSE),0),
  S485&gt;=22,0
  ),0),0
) +
IF(AND(S485&gt;=1,S485&lt;=15),IF($D485=入力項目!$S$8,入力項目!$S$3,0),0) +
IF(AND(S485&gt;=1,S485&lt;=15),IF($D485=5,入力項目!$S$4,0),0) +
IF(AND(S485&gt;=1,S485&lt;=15),IF($D485=12,入力項目!$S$5,0),0) +
IF(AND(入力項目!$S$7=$A485,入力項目!$S$8=$D485),子育て関連マスタ!$C$14,0) +
IFERROR(IF(AND(YEAR(EDATE(DATE(入力項目!$S$7,入力項目!$S$8,1),1))=$A485,MONTH(EDATE(DATE(入力項目!$S$7,入力項目!$S$8,1),1))=$D485),子育て関連マスタ!$C$15,0),0) +
IF(AND(OR(S485=3,S485=5,S485=7),$D485=11),子育て関連マスタ!$C$17,0) +
IF(AND(S485=20,$D485=1),子育て関連マスタ!$C$18,0) +
IF(AND(S485=20,$D485=1),
IFERROR(_xlfn.IFS(
入力項目!$S$10="男",子育て関連マスタ!$C$18,
入力項目!$S$10="女",子育て関連マスタ!$C$19
),0),0
) +
IF(AND(S485&gt;=入力項目!$S$18,S485&lt;=入力項目!$S$19),入力項目!$S$20,0) +
IF(AND(S485&gt;=入力項目!$S$21,S485&lt;=入力項目!$S$22),入力項目!$S$23,0) +
IF(AND(S485&gt;=入力項目!$S$24,S485&lt;=入力項目!$S$25),入力項目!$S$26,0)
)</f>
        <v>0</v>
      </c>
      <c r="AH485">
        <f ca="1">-(
_xlfn.IFS(
T485&lt;=入力項目!$S$11,0,
AND(T485&gt;=入力項目!$S$11+1,T485&lt;=3),IFERROR(VLOOKUP(入力項目!$S$12,子育て関連マスタ!$I$4:$M$5,4,FALSE),0),
AND(T485&gt;=4,T485&lt;=6),IFERROR(VLOOKUP(入力項目!$S$13,子育て関連マスタ!$I$9:$M$12,4,FALSE),0),
AND(T485&gt;=7,T485&lt;=12),IFERROR(VLOOKUP(入力項目!$S$14,子育て関連マスタ!$I$16:$M$17,4,FALSE),0),
AND(T485&gt;=13,T485&lt;=15),IFERROR(VLOOKUP(入力項目!$S$15,子育て関連マスタ!$I$21:$M$22,4,FALSE),0),
AND(T485&gt;=16,T485&lt;=18),IFERROR(VLOOKUP(入力項目!$S$16,子育て関連マスタ!$I$26:$M$28,4,FALSE),0),
AND(T485&gt;=19,T485&lt;=20,入力項目!$S$16="高専"),IFERROR(VLOOKUP(入力項目!$S$16,子育て関連マスタ!$I$26:$M$28,4,FALSE),0),
AND(T485&gt;=19,T485&lt;=20,入力項目!$S$16&lt;&gt;"高専"),IFERROR(VLOOKUP(入力項目!$S$17,子育て関連マスタ!$I$32:$M$37,4,FALSE),0),
AND(T485&gt;=21,T485&lt;=22,入力項目!$S$16="高専"),IFERROR(VLOOKUP(入力項目!$S$17,子育て関連マスタ!$I$32:$M$34,4,FALSE),0),
AND(T485&gt;=21,T485&lt;=22,入力項目!$S$16&lt;&gt;"高専"),IFERROR(VLOOKUP(入力項目!$S$17,子育て関連マスタ!$I$32:$M$34,4,FALSE),0),
T485&gt;=23,0
) +
IF($D485=4,
  IFERROR(_xlfn.IFS(
  T485&lt;=入力項目!$S$11,0,
  AND(T485=入力項目!$S$11),IFERROR(VLOOKUP(入力項目!$S$12,子育て関連マスタ!$I$4:$M$5,2,FALSE),0),
  AND(T485=4),IFERROR(VLOOKUP(入力項目!$S$13,子育て関連マスタ!$I$9:$M$12,2,FALSE),0),
  AND(T485=7),IFERROR(VLOOKUP(入力項目!$S$14,子育て関連マスタ!$I$16:$M$17,2,FALSE),0),
  AND(T485=13),IFERROR(VLOOKUP(入力項目!$S$15,子育て関連マスタ!$I$21:$M$22,2,FALSE),0),
  AND(T485=16),IFERROR(VLOOKUP(入力項目!$S$16,子育て関連マスタ!$I$26:$M$28,2,FALSE),0),
  AND(T485=19,入力項目!$S$16&lt;&gt;"高専"),IFERROR(VLOOKUP(入力項目!$S$17,子育て関連マスタ!$I$32:$M$37,2,FALSE),0),
  AND(T485=21,入力項目!$S$16="高専"),IFERROR(VLOOKUP(入力項目!$S$17,子育て関連マスタ!$I$32:$M$37,2,FALSE),0),
  T485&gt;=22,0
  ),0),0
) +
IF(AND(T485&gt;=1,T485&lt;=15),IF($D485=入力項目!$S$8,入力項目!$S$3,0),0) +
IF(AND(T485&gt;=1,T485&lt;=15),IF($D485=5,入力項目!$S$4,0),0) +
IF(AND(T485&gt;=1,T485&lt;=15),IF($D485=12,入力項目!$S$5,0),0) +
IF(AND(入力項目!$S$7=$A485,入力項目!$S$8=$D485),子育て関連マスタ!$C$14,0) +
IFERROR(IF(AND(YEAR(EDATE(DATE(入力項目!$S$7,入力項目!$S$8,1),1))=$A485,MONTH(EDATE(DATE(入力項目!$S$7,入力項目!$S$8,1),1))=$D485),子育て関連マスタ!$C$15,0),0) +
IF(AND(OR(T485=3,T485=5,T485=7),$D485=11),子育て関連マスタ!$C$17,0) +
IF(AND(T485=20,$D485=1),子育て関連マスタ!$C$18,0) +
IF(AND(T485=20,$D485=1),
IFERROR(_xlfn.IFS(
入力項目!$S$10="男",子育て関連マスタ!$C$18,
入力項目!$S$10="女",子育て関連マスタ!$C$19
),0),0
) +
IF(AND(T485&gt;=入力項目!$S$18,T485&lt;=入力項目!$S$19),入力項目!$S$20,0) +
IF(AND(T485&gt;=入力項目!$S$21,T485&lt;=入力項目!$S$22),入力項目!$S$23,0) +
IF(AND(T485&gt;=入力項目!$S$24,T485&lt;=入力項目!$S$25),入力項目!$S$26,0)
)</f>
        <v>0</v>
      </c>
      <c r="AI485">
        <f ca="1">-(
_xlfn.IFS(
U485&lt;=入力項目!$S$11,0,
AND(U485&gt;=入力項目!$S$11+1,U485&lt;=3),IFERROR(VLOOKUP(入力項目!$S$12,子育て関連マスタ!$I$4:$M$5,4,FALSE),0),
AND(U485&gt;=4,U485&lt;=6),IFERROR(VLOOKUP(入力項目!$S$13,子育て関連マスタ!$I$9:$M$12,4,FALSE),0),
AND(U485&gt;=7,U485&lt;=12),IFERROR(VLOOKUP(入力項目!$S$14,子育て関連マスタ!$I$16:$M$17,4,FALSE),0),
AND(U485&gt;=13,U485&lt;=15),IFERROR(VLOOKUP(入力項目!$S$15,子育て関連マスタ!$I$21:$M$22,4,FALSE),0),
AND(U485&gt;=16,U485&lt;=18),IFERROR(VLOOKUP(入力項目!$S$16,子育て関連マスタ!$I$26:$M$28,4,FALSE),0),
AND(U485&gt;=19,U485&lt;=20,入力項目!$S$16="高専"),IFERROR(VLOOKUP(入力項目!$S$16,子育て関連マスタ!$I$26:$M$28,4,FALSE),0),
AND(U485&gt;=19,U485&lt;=20,入力項目!$S$16&lt;&gt;"高専"),IFERROR(VLOOKUP(入力項目!$S$17,子育て関連マスタ!$I$32:$M$37,4,FALSE),0),
AND(U485&gt;=21,U485&lt;=22,入力項目!$S$16="高専"),IFERROR(VLOOKUP(入力項目!$S$17,子育て関連マスタ!$I$32:$M$34,4,FALSE),0),
AND(U485&gt;=21,U485&lt;=22,入力項目!$S$16&lt;&gt;"高専"),IFERROR(VLOOKUP(入力項目!$S$17,子育て関連マスタ!$I$32:$M$34,4,FALSE),0),
U485&gt;=23,0
) +
IF($D485=4,
  IFERROR(_xlfn.IFS(
  U485&lt;=入力項目!$S$11,0,
  AND(U485=入力項目!$S$11),IFERROR(VLOOKUP(入力項目!$S$12,子育て関連マスタ!$I$4:$M$5,2,FALSE),0),
  AND(U485=4),IFERROR(VLOOKUP(入力項目!$S$13,子育て関連マスタ!$I$9:$M$12,2,FALSE),0),
  AND(U485=7),IFERROR(VLOOKUP(入力項目!$S$14,子育て関連マスタ!$I$16:$M$17,2,FALSE),0),
  AND(U485=13),IFERROR(VLOOKUP(入力項目!$S$15,子育て関連マスタ!$I$21:$M$22,2,FALSE),0),
  AND(U485=16),IFERROR(VLOOKUP(入力項目!$S$16,子育て関連マスタ!$I$26:$M$28,2,FALSE),0),
  AND(U485=19,入力項目!$S$16&lt;&gt;"高専"),IFERROR(VLOOKUP(入力項目!$S$17,子育て関連マスタ!$I$32:$M$37,2,FALSE),0),
  AND(U485=21,入力項目!$S$16="高専"),IFERROR(VLOOKUP(入力項目!$S$17,子育て関連マスタ!$I$32:$M$37,2,FALSE),0),
  U485&gt;=22,0
  ),0),0
) +
IF(AND(U485&gt;=1,U485&lt;=15),IF($D485=入力項目!$S$8,入力項目!$S$3,0),0) +
IF(AND(U485&gt;=1,U485&lt;=15),IF($D485=5,入力項目!$S$4,0),0) +
IF(AND(U485&gt;=1,U485&lt;=15),IF($D485=12,入力項目!$S$5,0),0) +
IF(AND(入力項目!$S$7=$A485,入力項目!$S$8=$D485),子育て関連マスタ!$C$14,0) +
IFERROR(IF(AND(YEAR(EDATE(DATE(入力項目!$S$7,入力項目!$S$8,1),1))=$A485,MONTH(EDATE(DATE(入力項目!$S$7,入力項目!$S$8,1),1))=$D485),子育て関連マスタ!$C$15,0),0) +
IF(AND(OR(U485=3,U485=5,U485=7),$D485=11),子育て関連マスタ!$C$17,0) +
IF(AND(U485=20,$D485=1),子育て関連マスタ!$C$18,0) +
IF(AND(U485=20,$D485=1),
IFERROR(_xlfn.IFS(
入力項目!$S$10="男",子育て関連マスタ!$C$18,
入力項目!$S$10="女",子育て関連マスタ!$C$19
),0),0
) +
IF(AND(U485&gt;=入力項目!$S$18,U485&lt;=入力項目!$S$19),入力項目!$S$20,0) +
IF(AND(U485&gt;=入力項目!$S$21,U485&lt;=入力項目!$S$22),入力項目!$S$23,0) +
IF(AND(U485&gt;=入力項目!$S$24,U485&lt;=入力項目!$S$25),入力項目!$S$26,0)
)</f>
        <v>0</v>
      </c>
      <c r="AJ485" s="10">
        <f ca="1">-VLOOKUP($D485,月別収支!$A$2:$H$13,7,FALSE)</f>
        <v>-20000</v>
      </c>
    </row>
    <row r="486" spans="1:36" x14ac:dyDescent="0.4">
      <c r="A486">
        <f t="shared" ca="1" si="122"/>
        <v>2064</v>
      </c>
      <c r="B486">
        <f t="shared" ca="1" si="129"/>
        <v>2064</v>
      </c>
      <c r="C486">
        <f t="shared" ca="1" si="130"/>
        <v>40</v>
      </c>
      <c r="D486">
        <f t="shared" ca="1" si="123"/>
        <v>12</v>
      </c>
      <c r="E486" t="str">
        <f t="shared" ca="1" si="124"/>
        <v>2064年12月</v>
      </c>
      <c r="F486">
        <f ca="1">IF(OR(入力項目!$N$5&lt;$A486,AND(入力項目!$N$5=$A486,入力項目!$N$6&lt;$D486)),IF(F485=0,1,IF(G486=12,F485+1,F485)),0)</f>
        <v>40</v>
      </c>
      <c r="G486">
        <f ca="1">IF(OR(入力項目!$N$5&lt;$A486,AND(入力項目!$N$5=$A486,入力項目!$N$6&lt;$D486)),IF(G485=12,1,G485+1),0)</f>
        <v>2</v>
      </c>
      <c r="H486" t="str">
        <f t="shared" ca="1" si="125"/>
        <v>40_2</v>
      </c>
      <c r="I486">
        <f ca="1">IF(
  IFERROR(AND($C486&gt;0,MOD($C486,入力項目!$N$22)=0,$D486=入力項目!$N$23), FALSE),
  1,
  IF(
    AND(I485&gt;0,J485=12),
    IF(I485=入力項目!$N$28, 0, I485+1),
    I485
  )
)</f>
        <v>1</v>
      </c>
      <c r="J486">
        <f ca="1">IF($D486=入力項目!$N$23,1,IFERROR(J485+1,1))</f>
        <v>7</v>
      </c>
      <c r="K486" t="str">
        <f t="shared" ca="1" si="126"/>
        <v>1_7</v>
      </c>
      <c r="L486">
        <f ca="1">L485+IF(入力項目!$D$4=$D486,1,0)</f>
        <v>69</v>
      </c>
      <c r="M486" t="str">
        <f t="shared" ca="1" si="127"/>
        <v>69歳</v>
      </c>
      <c r="N486">
        <f t="shared" ca="1" si="131"/>
        <v>69</v>
      </c>
      <c r="O486" t="str">
        <f t="shared" ca="1" si="128"/>
        <v>69歳</v>
      </c>
      <c r="P486">
        <f t="shared" ca="1" si="132"/>
        <v>44</v>
      </c>
      <c r="Q486">
        <f t="shared" ca="1" si="133"/>
        <v>42</v>
      </c>
      <c r="R486">
        <f t="shared" ca="1" si="134"/>
        <v>2065</v>
      </c>
      <c r="S486">
        <f t="shared" ca="1" si="135"/>
        <v>2065</v>
      </c>
      <c r="T486">
        <f t="shared" ca="1" si="136"/>
        <v>2065</v>
      </c>
      <c r="U486">
        <f t="shared" ca="1" si="137"/>
        <v>2065</v>
      </c>
      <c r="V486" s="10">
        <f t="shared" ca="1" si="138"/>
        <v>59387425</v>
      </c>
      <c r="W486" s="10">
        <f ca="1">IF($L486&lt;その他マスタ!$B$1,VLOOKUP($D486,月別収支!$A$2:$H$13,2,FALSE),その他マスタ!$B$3)+IF(AND($L486=その他マスタ!$B$1,入力項目!$I$9="あり",$D486=入力項目!$D$4),その他マスタ!$B$2,0)</f>
        <v>150000</v>
      </c>
      <c r="X486" s="10">
        <f ca="1">-IF(入力項目!$K$5=TRUE,
IF($F486+$G486&lt;3,VLOOKUP($D486,月別収支!$A$2:$H$13,8,FALSE),0)+IFERROR(VLOOKUP($H486,住宅ローン計算!C:P,13,FALSE),0)+IF($F486&gt;1,IF(OR($G486=3,$G486=6,$G486=9,$G486=12),ROUNDUP(入力項目!$N$18/4,0),0),0),
VLOOKUP($D486,月別収支!$A$2:$H$13,8,FALSE))</f>
        <v>0</v>
      </c>
      <c r="Y486" s="10">
        <f ca="1">-VLOOKUP($D486,月別収支!$A$2:$H$13,3,FALSE)</f>
        <v>-75000</v>
      </c>
      <c r="Z486" s="10">
        <f ca="1">-VLOOKUP($D486,月別収支!$A$2:$H$13,4,FALSE)</f>
        <v>-27000</v>
      </c>
      <c r="AA486" s="10">
        <f ca="1">-VLOOKUP($D486,月別収支!$A$2:$H$13,6,FALSE)</f>
        <v>-10000</v>
      </c>
      <c r="AB486" s="10">
        <f ca="1">-(
VLOOKUP($D486,月別収支!$A$2:$H$13,5,FALSE)+IF(AND(入力項目!$I$27&lt;=$A486,ISEVEN($A486-入力項目!$I$27),入力項目!$I$28=$D486),入力項目!$I$26,0)
+IF(入力項目!$K$26=TRUE,
IFERROR(VLOOKUP($K486,マイカーローン計算!C:P,13,FALSE),0),
IFERROR(
  IF(AND($C486&gt;0,MOD($C486,入力項目!$N$22)=0,$D486=入力項目!$N$23),入力項目!$N$24,0),
 0
)
)
)</f>
        <v>-20000</v>
      </c>
      <c r="AC486" s="10">
        <f ca="1">-IF($A486&lt;入力項目!$N$33,入力項目!$N$35,IF(AND($A486=入力項目!$N$33,$D486&lt;=入力項目!$N$34),入力項目!$N$35,0))</f>
        <v>0</v>
      </c>
      <c r="AD486">
        <f ca="1">-(
_xlfn.IFS(
P486&lt;=入力項目!$S$11,0,
AND(P486&gt;=入力項目!$S$11+1,P486&lt;=3),IFERROR(VLOOKUP(入力項目!$S$12,子育て関連マスタ!$I$4:$M$5,4,FALSE),0),
AND(P486&gt;=4,P486&lt;=6),IFERROR(VLOOKUP(入力項目!$S$13,子育て関連マスタ!$I$9:$M$12,4,FALSE),0),
AND(P486&gt;=7,P486&lt;=12),IFERROR(VLOOKUP(入力項目!$S$14,子育て関連マスタ!$I$16:$M$17,4,FALSE),0),
AND(P486&gt;=13,P486&lt;=15),IFERROR(VLOOKUP(入力項目!$S$15,子育て関連マスタ!$I$21:$M$22,4,FALSE),0),
AND(P486&gt;=16,P486&lt;=18),IFERROR(VLOOKUP(入力項目!$S$16,子育て関連マスタ!$I$26:$M$28,4,FALSE),0),
AND(P486&gt;=19,P486&lt;=20,入力項目!$S$16="高専"),IFERROR(VLOOKUP(入力項目!$S$16,子育て関連マスタ!$I$26:$M$28,4,FALSE),0),
AND(P486&gt;=19,P486&lt;=20,入力項目!$S$16&lt;&gt;"高専"),IFERROR(VLOOKUP(入力項目!$S$17,子育て関連マスタ!$I$32:$M$37,4,FALSE),0),
AND(P486&gt;=21,P486&lt;=22,入力項目!$S$16="高専"),IFERROR(VLOOKUP(入力項目!$S$17,子育て関連マスタ!$I$32:$M$34,4,FALSE),0),
AND(P486&gt;=21,P486&lt;=22,入力項目!$S$16&lt;&gt;"高専"),IFERROR(VLOOKUP(入力項目!$S$17,子育て関連マスタ!$I$32:$M$34,4,FALSE),0),
P486&gt;=23,0
) +
IF($D486=4,
  IFERROR(_xlfn.IFS(
  P486&lt;=入力項目!$S$11,0,
  AND(P486=入力項目!$S$11),IFERROR(VLOOKUP(入力項目!$S$12,子育て関連マスタ!$I$4:$M$5,2,FALSE),0),
  AND(P486=4),IFERROR(VLOOKUP(入力項目!$S$13,子育て関連マスタ!$I$9:$M$12,2,FALSE),0),
  AND(P486=7),IFERROR(VLOOKUP(入力項目!$S$14,子育て関連マスタ!$I$16:$M$17,2,FALSE),0),
  AND(P486=13),IFERROR(VLOOKUP(入力項目!$S$15,子育て関連マスタ!$I$21:$M$22,2,FALSE),0),
  AND(P486=16),IFERROR(VLOOKUP(入力項目!$S$16,子育て関連マスタ!$I$26:$M$28,2,FALSE),0),
  AND(P486=19,入力項目!$S$16&lt;&gt;"高専"),IFERROR(VLOOKUP(入力項目!$S$17,子育て関連マスタ!$I$32:$M$37,2,FALSE),0),
  AND(P486=21,入力項目!$S$16="高専"),IFERROR(VLOOKUP(入力項目!$S$17,子育て関連マスタ!$I$32:$M$37,2,FALSE),0),
  P486&gt;=22,0
  ),0),0
) +
IF(AND(P486&gt;=1,P486&lt;=15),IF($D486=入力項目!$S$8,入力項目!$S$3,0),0) +
IF(AND(P486&gt;=1,P486&lt;=15),IF($D486=5,入力項目!$S$4,0),0) +
IF(AND(P486&gt;=1,P486&lt;=15),IF($D486=12,入力項目!$S$5,0),0) +
IF(AND(入力項目!$S$7=$A486,入力項目!$S$8=$D486),子育て関連マスタ!$C$14,0) +
IFERROR(IF(AND(YEAR(EDATE(DATE(入力項目!$S$7,入力項目!$S$8,1),1))=$A486,MONTH(EDATE(DATE(入力項目!$S$7,入力項目!$S$8,1),1))=$D486),子育て関連マスタ!$C$15,0),0) +
IF(AND(OR(P486=3,P486=5,P486=7),$D486=11),子育て関連マスタ!$C$17,0) +
IF(AND(P486=20,$D486=1),子育て関連マスタ!$C$18,0) +
IF(AND(P486=20,$D486=1),
IFERROR(_xlfn.IFS(
入力項目!$S$10="男",子育て関連マスタ!$C$18,
入力項目!$S$10="女",子育て関連マスタ!$C$19
),0),0
) +
IF(AND(P486&gt;=入力項目!$S$18,P486&lt;=入力項目!$S$19),入力項目!$S$20,0) +
IF(AND(P486&gt;=入力項目!$S$21,P486&lt;=入力項目!$S$22),入力項目!$S$23,0) +
IF(AND(P486&gt;=入力項目!$S$24,P486&lt;=入力項目!$S$25),入力項目!$S$26,0)
)</f>
        <v>0</v>
      </c>
      <c r="AE486">
        <f ca="1">-(
_xlfn.IFS(
Q486&lt;=入力項目!$S$11,0,
AND(Q486&gt;=入力項目!$S$11+1,Q486&lt;=3),IFERROR(VLOOKUP(入力項目!$S$12,子育て関連マスタ!$I$4:$M$5,4,FALSE),0),
AND(Q486&gt;=4,Q486&lt;=6),IFERROR(VLOOKUP(入力項目!$S$13,子育て関連マスタ!$I$9:$M$12,4,FALSE),0),
AND(Q486&gt;=7,Q486&lt;=12),IFERROR(VLOOKUP(入力項目!$S$14,子育て関連マスタ!$I$16:$M$17,4,FALSE),0),
AND(Q486&gt;=13,Q486&lt;=15),IFERROR(VLOOKUP(入力項目!$S$15,子育て関連マスタ!$I$21:$M$22,4,FALSE),0),
AND(Q486&gt;=16,Q486&lt;=18),IFERROR(VLOOKUP(入力項目!$S$16,子育て関連マスタ!$I$26:$M$28,4,FALSE),0),
AND(Q486&gt;=19,Q486&lt;=20,入力項目!$S$16="高専"),IFERROR(VLOOKUP(入力項目!$S$16,子育て関連マスタ!$I$26:$M$28,4,FALSE),0),
AND(Q486&gt;=19,Q486&lt;=20,入力項目!$S$16&lt;&gt;"高専"),IFERROR(VLOOKUP(入力項目!$S$17,子育て関連マスタ!$I$32:$M$37,4,FALSE),0),
AND(Q486&gt;=21,Q486&lt;=22,入力項目!$S$16="高専"),IFERROR(VLOOKUP(入力項目!$S$17,子育て関連マスタ!$I$32:$M$34,4,FALSE),0),
AND(Q486&gt;=21,Q486&lt;=22,入力項目!$S$16&lt;&gt;"高専"),IFERROR(VLOOKUP(入力項目!$S$17,子育て関連マスタ!$I$32:$M$34,4,FALSE),0),
Q486&gt;=23,0
) +
IF($D486=4,
  IFERROR(_xlfn.IFS(
  Q486&lt;=入力項目!$S$11,0,
  AND(Q486=入力項目!$S$11),IFERROR(VLOOKUP(入力項目!$S$12,子育て関連マスタ!$I$4:$M$5,2,FALSE),0),
  AND(Q486=4),IFERROR(VLOOKUP(入力項目!$S$13,子育て関連マスタ!$I$9:$M$12,2,FALSE),0),
  AND(Q486=7),IFERROR(VLOOKUP(入力項目!$S$14,子育て関連マスタ!$I$16:$M$17,2,FALSE),0),
  AND(Q486=13),IFERROR(VLOOKUP(入力項目!$S$15,子育て関連マスタ!$I$21:$M$22,2,FALSE),0),
  AND(Q486=16),IFERROR(VLOOKUP(入力項目!$S$16,子育て関連マスタ!$I$26:$M$28,2,FALSE),0),
  AND(Q486=19,入力項目!$S$16&lt;&gt;"高専"),IFERROR(VLOOKUP(入力項目!$S$17,子育て関連マスタ!$I$32:$M$37,2,FALSE),0),
  AND(Q486=21,入力項目!$S$16="高専"),IFERROR(VLOOKUP(入力項目!$S$17,子育て関連マスタ!$I$32:$M$37,2,FALSE),0),
  Q486&gt;=22,0
  ),0),0
) +
IF(AND(Q486&gt;=1,Q486&lt;=15),IF($D486=入力項目!$S$8,入力項目!$S$3,0),0) +
IF(AND(Q486&gt;=1,Q486&lt;=15),IF($D486=5,入力項目!$S$4,0),0) +
IF(AND(Q486&gt;=1,Q486&lt;=15),IF($D486=12,入力項目!$S$5,0),0) +
IF(AND(入力項目!$S$7=$A486,入力項目!$S$8=$D486),子育て関連マスタ!$C$14,0) +
IFERROR(IF(AND(YEAR(EDATE(DATE(入力項目!$S$7,入力項目!$S$8,1),1))=$A486,MONTH(EDATE(DATE(入力項目!$S$7,入力項目!$S$8,1),1))=$D486),子育て関連マスタ!$C$15,0),0) +
IF(AND(OR(Q486=3,Q486=5,Q486=7),$D486=11),子育て関連マスタ!$C$17,0) +
IF(AND(Q486=20,$D486=1),子育て関連マスタ!$C$18,0) +
IF(AND(Q486=20,$D486=1),
IFERROR(_xlfn.IFS(
入力項目!$S$10="男",子育て関連マスタ!$C$18,
入力項目!$S$10="女",子育て関連マスタ!$C$19
),0),0
) +
IF(AND(Q486&gt;=入力項目!$S$18,Q486&lt;=入力項目!$S$19),入力項目!$S$20,0) +
IF(AND(Q486&gt;=入力項目!$S$21,Q486&lt;=入力項目!$S$22),入力項目!$S$23,0) +
IF(AND(Q486&gt;=入力項目!$S$24,Q486&lt;=入力項目!$S$25),入力項目!$S$26,0)
)</f>
        <v>0</v>
      </c>
      <c r="AF486">
        <f ca="1">-(
_xlfn.IFS(
R486&lt;=入力項目!$S$11,0,
AND(R486&gt;=入力項目!$S$11+1,R486&lt;=3),IFERROR(VLOOKUP(入力項目!$S$12,子育て関連マスタ!$I$4:$M$5,4,FALSE),0),
AND(R486&gt;=4,R486&lt;=6),IFERROR(VLOOKUP(入力項目!$S$13,子育て関連マスタ!$I$9:$M$12,4,FALSE),0),
AND(R486&gt;=7,R486&lt;=12),IFERROR(VLOOKUP(入力項目!$S$14,子育て関連マスタ!$I$16:$M$17,4,FALSE),0),
AND(R486&gt;=13,R486&lt;=15),IFERROR(VLOOKUP(入力項目!$S$15,子育て関連マスタ!$I$21:$M$22,4,FALSE),0),
AND(R486&gt;=16,R486&lt;=18),IFERROR(VLOOKUP(入力項目!$S$16,子育て関連マスタ!$I$26:$M$28,4,FALSE),0),
AND(R486&gt;=19,R486&lt;=20,入力項目!$S$16="高専"),IFERROR(VLOOKUP(入力項目!$S$16,子育て関連マスタ!$I$26:$M$28,4,FALSE),0),
AND(R486&gt;=19,R486&lt;=20,入力項目!$S$16&lt;&gt;"高専"),IFERROR(VLOOKUP(入力項目!$S$17,子育て関連マスタ!$I$32:$M$37,4,FALSE),0),
AND(R486&gt;=21,R486&lt;=22,入力項目!$S$16="高専"),IFERROR(VLOOKUP(入力項目!$S$17,子育て関連マスタ!$I$32:$M$34,4,FALSE),0),
AND(R486&gt;=21,R486&lt;=22,入力項目!$S$16&lt;&gt;"高専"),IFERROR(VLOOKUP(入力項目!$S$17,子育て関連マスタ!$I$32:$M$34,4,FALSE),0),
R486&gt;=23,0
) +
IF($D486=4,
  IFERROR(_xlfn.IFS(
  R486&lt;=入力項目!$S$11,0,
  AND(R486=入力項目!$S$11),IFERROR(VLOOKUP(入力項目!$S$12,子育て関連マスタ!$I$4:$M$5,2,FALSE),0),
  AND(R486=4),IFERROR(VLOOKUP(入力項目!$S$13,子育て関連マスタ!$I$9:$M$12,2,FALSE),0),
  AND(R486=7),IFERROR(VLOOKUP(入力項目!$S$14,子育て関連マスタ!$I$16:$M$17,2,FALSE),0),
  AND(R486=13),IFERROR(VLOOKUP(入力項目!$S$15,子育て関連マスタ!$I$21:$M$22,2,FALSE),0),
  AND(R486=16),IFERROR(VLOOKUP(入力項目!$S$16,子育て関連マスタ!$I$26:$M$28,2,FALSE),0),
  AND(R486=19,入力項目!$S$16&lt;&gt;"高専"),IFERROR(VLOOKUP(入力項目!$S$17,子育て関連マスタ!$I$32:$M$37,2,FALSE),0),
  AND(R486=21,入力項目!$S$16="高専"),IFERROR(VLOOKUP(入力項目!$S$17,子育て関連マスタ!$I$32:$M$37,2,FALSE),0),
  R486&gt;=22,0
  ),0),0
) +
IF(AND(R486&gt;=1,R486&lt;=15),IF($D486=入力項目!$S$8,入力項目!$S$3,0),0) +
IF(AND(R486&gt;=1,R486&lt;=15),IF($D486=5,入力項目!$S$4,0),0) +
IF(AND(R486&gt;=1,R486&lt;=15),IF($D486=12,入力項目!$S$5,0),0) +
IF(AND(入力項目!$S$7=$A486,入力項目!$S$8=$D486),子育て関連マスタ!$C$14,0) +
IFERROR(IF(AND(YEAR(EDATE(DATE(入力項目!$S$7,入力項目!$S$8,1),1))=$A486,MONTH(EDATE(DATE(入力項目!$S$7,入力項目!$S$8,1),1))=$D486),子育て関連マスタ!$C$15,0),0) +
IF(AND(OR(R486=3,R486=5,R486=7),$D486=11),子育て関連マスタ!$C$17,0) +
IF(AND(R486=20,$D486=1),子育て関連マスタ!$C$18,0) +
IF(AND(R486=20,$D486=1),
IFERROR(_xlfn.IFS(
入力項目!$S$10="男",子育て関連マスタ!$C$18,
入力項目!$S$10="女",子育て関連マスタ!$C$19
),0),0
) +
IF(AND(R486&gt;=入力項目!$S$18,R486&lt;=入力項目!$S$19),入力項目!$S$20,0) +
IF(AND(R486&gt;=入力項目!$S$21,R486&lt;=入力項目!$S$22),入力項目!$S$23,0) +
IF(AND(R486&gt;=入力項目!$S$24,R486&lt;=入力項目!$S$25),入力項目!$S$26,0)
)</f>
        <v>0</v>
      </c>
      <c r="AG486">
        <f ca="1">-(
_xlfn.IFS(
S486&lt;=入力項目!$S$11,0,
AND(S486&gt;=入力項目!$S$11+1,S486&lt;=3),IFERROR(VLOOKUP(入力項目!$S$12,子育て関連マスタ!$I$4:$M$5,4,FALSE),0),
AND(S486&gt;=4,S486&lt;=6),IFERROR(VLOOKUP(入力項目!$S$13,子育て関連マスタ!$I$9:$M$12,4,FALSE),0),
AND(S486&gt;=7,S486&lt;=12),IFERROR(VLOOKUP(入力項目!$S$14,子育て関連マスタ!$I$16:$M$17,4,FALSE),0),
AND(S486&gt;=13,S486&lt;=15),IFERROR(VLOOKUP(入力項目!$S$15,子育て関連マスタ!$I$21:$M$22,4,FALSE),0),
AND(S486&gt;=16,S486&lt;=18),IFERROR(VLOOKUP(入力項目!$S$16,子育て関連マスタ!$I$26:$M$28,4,FALSE),0),
AND(S486&gt;=19,S486&lt;=20,入力項目!$S$16="高専"),IFERROR(VLOOKUP(入力項目!$S$16,子育て関連マスタ!$I$26:$M$28,4,FALSE),0),
AND(S486&gt;=19,S486&lt;=20,入力項目!$S$16&lt;&gt;"高専"),IFERROR(VLOOKUP(入力項目!$S$17,子育て関連マスタ!$I$32:$M$37,4,FALSE),0),
AND(S486&gt;=21,S486&lt;=22,入力項目!$S$16="高専"),IFERROR(VLOOKUP(入力項目!$S$17,子育て関連マスタ!$I$32:$M$34,4,FALSE),0),
AND(S486&gt;=21,S486&lt;=22,入力項目!$S$16&lt;&gt;"高専"),IFERROR(VLOOKUP(入力項目!$S$17,子育て関連マスタ!$I$32:$M$34,4,FALSE),0),
S486&gt;=23,0
) +
IF($D486=4,
  IFERROR(_xlfn.IFS(
  S486&lt;=入力項目!$S$11,0,
  AND(S486=入力項目!$S$11),IFERROR(VLOOKUP(入力項目!$S$12,子育て関連マスタ!$I$4:$M$5,2,FALSE),0),
  AND(S486=4),IFERROR(VLOOKUP(入力項目!$S$13,子育て関連マスタ!$I$9:$M$12,2,FALSE),0),
  AND(S486=7),IFERROR(VLOOKUP(入力項目!$S$14,子育て関連マスタ!$I$16:$M$17,2,FALSE),0),
  AND(S486=13),IFERROR(VLOOKUP(入力項目!$S$15,子育て関連マスタ!$I$21:$M$22,2,FALSE),0),
  AND(S486=16),IFERROR(VLOOKUP(入力項目!$S$16,子育て関連マスタ!$I$26:$M$28,2,FALSE),0),
  AND(S486=19,入力項目!$S$16&lt;&gt;"高専"),IFERROR(VLOOKUP(入力項目!$S$17,子育て関連マスタ!$I$32:$M$37,2,FALSE),0),
  AND(S486=21,入力項目!$S$16="高専"),IFERROR(VLOOKUP(入力項目!$S$17,子育て関連マスタ!$I$32:$M$37,2,FALSE),0),
  S486&gt;=22,0
  ),0),0
) +
IF(AND(S486&gt;=1,S486&lt;=15),IF($D486=入力項目!$S$8,入力項目!$S$3,0),0) +
IF(AND(S486&gt;=1,S486&lt;=15),IF($D486=5,入力項目!$S$4,0),0) +
IF(AND(S486&gt;=1,S486&lt;=15),IF($D486=12,入力項目!$S$5,0),0) +
IF(AND(入力項目!$S$7=$A486,入力項目!$S$8=$D486),子育て関連マスタ!$C$14,0) +
IFERROR(IF(AND(YEAR(EDATE(DATE(入力項目!$S$7,入力項目!$S$8,1),1))=$A486,MONTH(EDATE(DATE(入力項目!$S$7,入力項目!$S$8,1),1))=$D486),子育て関連マスタ!$C$15,0),0) +
IF(AND(OR(S486=3,S486=5,S486=7),$D486=11),子育て関連マスタ!$C$17,0) +
IF(AND(S486=20,$D486=1),子育て関連マスタ!$C$18,0) +
IF(AND(S486=20,$D486=1),
IFERROR(_xlfn.IFS(
入力項目!$S$10="男",子育て関連マスタ!$C$18,
入力項目!$S$10="女",子育て関連マスタ!$C$19
),0),0
) +
IF(AND(S486&gt;=入力項目!$S$18,S486&lt;=入力項目!$S$19),入力項目!$S$20,0) +
IF(AND(S486&gt;=入力項目!$S$21,S486&lt;=入力項目!$S$22),入力項目!$S$23,0) +
IF(AND(S486&gt;=入力項目!$S$24,S486&lt;=入力項目!$S$25),入力項目!$S$26,0)
)</f>
        <v>0</v>
      </c>
      <c r="AH486">
        <f ca="1">-(
_xlfn.IFS(
T486&lt;=入力項目!$S$11,0,
AND(T486&gt;=入力項目!$S$11+1,T486&lt;=3),IFERROR(VLOOKUP(入力項目!$S$12,子育て関連マスタ!$I$4:$M$5,4,FALSE),0),
AND(T486&gt;=4,T486&lt;=6),IFERROR(VLOOKUP(入力項目!$S$13,子育て関連マスタ!$I$9:$M$12,4,FALSE),0),
AND(T486&gt;=7,T486&lt;=12),IFERROR(VLOOKUP(入力項目!$S$14,子育て関連マスタ!$I$16:$M$17,4,FALSE),0),
AND(T486&gt;=13,T486&lt;=15),IFERROR(VLOOKUP(入力項目!$S$15,子育て関連マスタ!$I$21:$M$22,4,FALSE),0),
AND(T486&gt;=16,T486&lt;=18),IFERROR(VLOOKUP(入力項目!$S$16,子育て関連マスタ!$I$26:$M$28,4,FALSE),0),
AND(T486&gt;=19,T486&lt;=20,入力項目!$S$16="高専"),IFERROR(VLOOKUP(入力項目!$S$16,子育て関連マスタ!$I$26:$M$28,4,FALSE),0),
AND(T486&gt;=19,T486&lt;=20,入力項目!$S$16&lt;&gt;"高専"),IFERROR(VLOOKUP(入力項目!$S$17,子育て関連マスタ!$I$32:$M$37,4,FALSE),0),
AND(T486&gt;=21,T486&lt;=22,入力項目!$S$16="高専"),IFERROR(VLOOKUP(入力項目!$S$17,子育て関連マスタ!$I$32:$M$34,4,FALSE),0),
AND(T486&gt;=21,T486&lt;=22,入力項目!$S$16&lt;&gt;"高専"),IFERROR(VLOOKUP(入力項目!$S$17,子育て関連マスタ!$I$32:$M$34,4,FALSE),0),
T486&gt;=23,0
) +
IF($D486=4,
  IFERROR(_xlfn.IFS(
  T486&lt;=入力項目!$S$11,0,
  AND(T486=入力項目!$S$11),IFERROR(VLOOKUP(入力項目!$S$12,子育て関連マスタ!$I$4:$M$5,2,FALSE),0),
  AND(T486=4),IFERROR(VLOOKUP(入力項目!$S$13,子育て関連マスタ!$I$9:$M$12,2,FALSE),0),
  AND(T486=7),IFERROR(VLOOKUP(入力項目!$S$14,子育て関連マスタ!$I$16:$M$17,2,FALSE),0),
  AND(T486=13),IFERROR(VLOOKUP(入力項目!$S$15,子育て関連マスタ!$I$21:$M$22,2,FALSE),0),
  AND(T486=16),IFERROR(VLOOKUP(入力項目!$S$16,子育て関連マスタ!$I$26:$M$28,2,FALSE),0),
  AND(T486=19,入力項目!$S$16&lt;&gt;"高専"),IFERROR(VLOOKUP(入力項目!$S$17,子育て関連マスタ!$I$32:$M$37,2,FALSE),0),
  AND(T486=21,入力項目!$S$16="高専"),IFERROR(VLOOKUP(入力項目!$S$17,子育て関連マスタ!$I$32:$M$37,2,FALSE),0),
  T486&gt;=22,0
  ),0),0
) +
IF(AND(T486&gt;=1,T486&lt;=15),IF($D486=入力項目!$S$8,入力項目!$S$3,0),0) +
IF(AND(T486&gt;=1,T486&lt;=15),IF($D486=5,入力項目!$S$4,0),0) +
IF(AND(T486&gt;=1,T486&lt;=15),IF($D486=12,入力項目!$S$5,0),0) +
IF(AND(入力項目!$S$7=$A486,入力項目!$S$8=$D486),子育て関連マスタ!$C$14,0) +
IFERROR(IF(AND(YEAR(EDATE(DATE(入力項目!$S$7,入力項目!$S$8,1),1))=$A486,MONTH(EDATE(DATE(入力項目!$S$7,入力項目!$S$8,1),1))=$D486),子育て関連マスタ!$C$15,0),0) +
IF(AND(OR(T486=3,T486=5,T486=7),$D486=11),子育て関連マスタ!$C$17,0) +
IF(AND(T486=20,$D486=1),子育て関連マスタ!$C$18,0) +
IF(AND(T486=20,$D486=1),
IFERROR(_xlfn.IFS(
入力項目!$S$10="男",子育て関連マスタ!$C$18,
入力項目!$S$10="女",子育て関連マスタ!$C$19
),0),0
) +
IF(AND(T486&gt;=入力項目!$S$18,T486&lt;=入力項目!$S$19),入力項目!$S$20,0) +
IF(AND(T486&gt;=入力項目!$S$21,T486&lt;=入力項目!$S$22),入力項目!$S$23,0) +
IF(AND(T486&gt;=入力項目!$S$24,T486&lt;=入力項目!$S$25),入力項目!$S$26,0)
)</f>
        <v>0</v>
      </c>
      <c r="AI486">
        <f ca="1">-(
_xlfn.IFS(
U486&lt;=入力項目!$S$11,0,
AND(U486&gt;=入力項目!$S$11+1,U486&lt;=3),IFERROR(VLOOKUP(入力項目!$S$12,子育て関連マスタ!$I$4:$M$5,4,FALSE),0),
AND(U486&gt;=4,U486&lt;=6),IFERROR(VLOOKUP(入力項目!$S$13,子育て関連マスタ!$I$9:$M$12,4,FALSE),0),
AND(U486&gt;=7,U486&lt;=12),IFERROR(VLOOKUP(入力項目!$S$14,子育て関連マスタ!$I$16:$M$17,4,FALSE),0),
AND(U486&gt;=13,U486&lt;=15),IFERROR(VLOOKUP(入力項目!$S$15,子育て関連マスタ!$I$21:$M$22,4,FALSE),0),
AND(U486&gt;=16,U486&lt;=18),IFERROR(VLOOKUP(入力項目!$S$16,子育て関連マスタ!$I$26:$M$28,4,FALSE),0),
AND(U486&gt;=19,U486&lt;=20,入力項目!$S$16="高専"),IFERROR(VLOOKUP(入力項目!$S$16,子育て関連マスタ!$I$26:$M$28,4,FALSE),0),
AND(U486&gt;=19,U486&lt;=20,入力項目!$S$16&lt;&gt;"高専"),IFERROR(VLOOKUP(入力項目!$S$17,子育て関連マスタ!$I$32:$M$37,4,FALSE),0),
AND(U486&gt;=21,U486&lt;=22,入力項目!$S$16="高専"),IFERROR(VLOOKUP(入力項目!$S$17,子育て関連マスタ!$I$32:$M$34,4,FALSE),0),
AND(U486&gt;=21,U486&lt;=22,入力項目!$S$16&lt;&gt;"高専"),IFERROR(VLOOKUP(入力項目!$S$17,子育て関連マスタ!$I$32:$M$34,4,FALSE),0),
U486&gt;=23,0
) +
IF($D486=4,
  IFERROR(_xlfn.IFS(
  U486&lt;=入力項目!$S$11,0,
  AND(U486=入力項目!$S$11),IFERROR(VLOOKUP(入力項目!$S$12,子育て関連マスタ!$I$4:$M$5,2,FALSE),0),
  AND(U486=4),IFERROR(VLOOKUP(入力項目!$S$13,子育て関連マスタ!$I$9:$M$12,2,FALSE),0),
  AND(U486=7),IFERROR(VLOOKUP(入力項目!$S$14,子育て関連マスタ!$I$16:$M$17,2,FALSE),0),
  AND(U486=13),IFERROR(VLOOKUP(入力項目!$S$15,子育て関連マスタ!$I$21:$M$22,2,FALSE),0),
  AND(U486=16),IFERROR(VLOOKUP(入力項目!$S$16,子育て関連マスタ!$I$26:$M$28,2,FALSE),0),
  AND(U486=19,入力項目!$S$16&lt;&gt;"高専"),IFERROR(VLOOKUP(入力項目!$S$17,子育て関連マスタ!$I$32:$M$37,2,FALSE),0),
  AND(U486=21,入力項目!$S$16="高専"),IFERROR(VLOOKUP(入力項目!$S$17,子育て関連マスタ!$I$32:$M$37,2,FALSE),0),
  U486&gt;=22,0
  ),0),0
) +
IF(AND(U486&gt;=1,U486&lt;=15),IF($D486=入力項目!$S$8,入力項目!$S$3,0),0) +
IF(AND(U486&gt;=1,U486&lt;=15),IF($D486=5,入力項目!$S$4,0),0) +
IF(AND(U486&gt;=1,U486&lt;=15),IF($D486=12,入力項目!$S$5,0),0) +
IF(AND(入力項目!$S$7=$A486,入力項目!$S$8=$D486),子育て関連マスタ!$C$14,0) +
IFERROR(IF(AND(YEAR(EDATE(DATE(入力項目!$S$7,入力項目!$S$8,1),1))=$A486,MONTH(EDATE(DATE(入力項目!$S$7,入力項目!$S$8,1),1))=$D486),子育て関連マスタ!$C$15,0),0) +
IF(AND(OR(U486=3,U486=5,U486=7),$D486=11),子育て関連マスタ!$C$17,0) +
IF(AND(U486=20,$D486=1),子育て関連マスタ!$C$18,0) +
IF(AND(U486=20,$D486=1),
IFERROR(_xlfn.IFS(
入力項目!$S$10="男",子育て関連マスタ!$C$18,
入力項目!$S$10="女",子育て関連マスタ!$C$19
),0),0
) +
IF(AND(U486&gt;=入力項目!$S$18,U486&lt;=入力項目!$S$19),入力項目!$S$20,0) +
IF(AND(U486&gt;=入力項目!$S$21,U486&lt;=入力項目!$S$22),入力項目!$S$23,0) +
IF(AND(U486&gt;=入力項目!$S$24,U486&lt;=入力項目!$S$25),入力項目!$S$26,0)
)</f>
        <v>0</v>
      </c>
      <c r="AJ486" s="10">
        <f ca="1">-VLOOKUP($D486,月別収支!$A$2:$H$13,7,FALSE)</f>
        <v>-20000</v>
      </c>
    </row>
    <row r="487" spans="1:36" x14ac:dyDescent="0.4">
      <c r="A487">
        <f t="shared" ca="1" si="122"/>
        <v>2065</v>
      </c>
      <c r="B487">
        <f t="shared" ca="1" si="129"/>
        <v>2064</v>
      </c>
      <c r="C487">
        <f t="shared" ca="1" si="130"/>
        <v>41</v>
      </c>
      <c r="D487">
        <f t="shared" ca="1" si="123"/>
        <v>1</v>
      </c>
      <c r="E487" t="str">
        <f t="shared" ca="1" si="124"/>
        <v>2065年1月</v>
      </c>
      <c r="F487">
        <f ca="1">IF(OR(入力項目!$N$5&lt;$A487,AND(入力項目!$N$5=$A487,入力項目!$N$6&lt;$D487)),IF(F486=0,1,IF(G487=12,F486+1,F486)),0)</f>
        <v>40</v>
      </c>
      <c r="G487">
        <f ca="1">IF(OR(入力項目!$N$5&lt;$A487,AND(入力項目!$N$5=$A487,入力項目!$N$6&lt;$D487)),IF(G486=12,1,G486+1),0)</f>
        <v>3</v>
      </c>
      <c r="H487" t="str">
        <f t="shared" ca="1" si="125"/>
        <v>40_3</v>
      </c>
      <c r="I487">
        <f ca="1">IF(
  IFERROR(AND($C487&gt;0,MOD($C487,入力項目!$N$22)=0,$D487=入力項目!$N$23), FALSE),
  1,
  IF(
    AND(I486&gt;0,J486=12),
    IF(I486=入力項目!$N$28, 0, I486+1),
    I486
  )
)</f>
        <v>1</v>
      </c>
      <c r="J487">
        <f ca="1">IF($D487=入力項目!$N$23,1,IFERROR(J486+1,1))</f>
        <v>8</v>
      </c>
      <c r="K487" t="str">
        <f t="shared" ca="1" si="126"/>
        <v>1_8</v>
      </c>
      <c r="L487">
        <f ca="1">L486+IF(入力項目!$D$4=$D487,1,0)</f>
        <v>69</v>
      </c>
      <c r="M487" t="str">
        <f t="shared" ca="1" si="127"/>
        <v>69歳</v>
      </c>
      <c r="N487">
        <f t="shared" ca="1" si="131"/>
        <v>70</v>
      </c>
      <c r="O487" t="str">
        <f t="shared" ca="1" si="128"/>
        <v>70歳</v>
      </c>
      <c r="P487">
        <f t="shared" ca="1" si="132"/>
        <v>44</v>
      </c>
      <c r="Q487">
        <f t="shared" ca="1" si="133"/>
        <v>42</v>
      </c>
      <c r="R487">
        <f t="shared" ca="1" si="134"/>
        <v>2065</v>
      </c>
      <c r="S487">
        <f t="shared" ca="1" si="135"/>
        <v>2065</v>
      </c>
      <c r="T487">
        <f t="shared" ca="1" si="136"/>
        <v>2065</v>
      </c>
      <c r="U487">
        <f t="shared" ca="1" si="137"/>
        <v>2065</v>
      </c>
      <c r="V487" s="10">
        <f t="shared" ca="1" si="138"/>
        <v>59347925</v>
      </c>
      <c r="W487" s="10">
        <f ca="1">IF($L487&lt;その他マスタ!$B$1,VLOOKUP($D487,月別収支!$A$2:$H$13,2,FALSE),その他マスタ!$B$3)+IF(AND($L487=その他マスタ!$B$1,入力項目!$I$9="あり",$D487=入力項目!$D$4),その他マスタ!$B$2,0)</f>
        <v>150000</v>
      </c>
      <c r="X487" s="10">
        <f ca="1">-IF(入力項目!$K$5=TRUE,
IF($F487+$G487&lt;3,VLOOKUP($D487,月別収支!$A$2:$H$13,8,FALSE),0)+IFERROR(VLOOKUP($H487,住宅ローン計算!C:P,13,FALSE),0)+IF($F487&gt;1,IF(OR($G487=3,$G487=6,$G487=9,$G487=12),ROUNDUP(入力項目!$N$18/4,0),0),0),
VLOOKUP($D487,月別収支!$A$2:$H$13,8,FALSE))</f>
        <v>-37500</v>
      </c>
      <c r="Y487" s="10">
        <f ca="1">-VLOOKUP($D487,月別収支!$A$2:$H$13,3,FALSE)</f>
        <v>-75000</v>
      </c>
      <c r="Z487" s="10">
        <f ca="1">-VLOOKUP($D487,月別収支!$A$2:$H$13,4,FALSE)</f>
        <v>-27000</v>
      </c>
      <c r="AA487" s="10">
        <f ca="1">-VLOOKUP($D487,月別収支!$A$2:$H$13,6,FALSE)</f>
        <v>-10000</v>
      </c>
      <c r="AB487" s="10">
        <f ca="1">-(
VLOOKUP($D487,月別収支!$A$2:$H$13,5,FALSE)+IF(AND(入力項目!$I$27&lt;=$A487,ISEVEN($A487-入力項目!$I$27),入力項目!$I$28=$D487),入力項目!$I$26,0)
+IF(入力項目!$K$26=TRUE,
IFERROR(VLOOKUP($K487,マイカーローン計算!C:P,13,FALSE),0),
IFERROR(
  IF(AND($C487&gt;0,MOD($C487,入力項目!$N$22)=0,$D487=入力項目!$N$23),入力項目!$N$24,0),
 0
)
)
)</f>
        <v>-20000</v>
      </c>
      <c r="AC487" s="10">
        <f ca="1">-IF($A487&lt;入力項目!$N$33,入力項目!$N$35,IF(AND($A487=入力項目!$N$33,$D487&lt;=入力項目!$N$34),入力項目!$N$35,0))</f>
        <v>0</v>
      </c>
      <c r="AD487">
        <f ca="1">-(
_xlfn.IFS(
P487&lt;=入力項目!$S$11,0,
AND(P487&gt;=入力項目!$S$11+1,P487&lt;=3),IFERROR(VLOOKUP(入力項目!$S$12,子育て関連マスタ!$I$4:$M$5,4,FALSE),0),
AND(P487&gt;=4,P487&lt;=6),IFERROR(VLOOKUP(入力項目!$S$13,子育て関連マスタ!$I$9:$M$12,4,FALSE),0),
AND(P487&gt;=7,P487&lt;=12),IFERROR(VLOOKUP(入力項目!$S$14,子育て関連マスタ!$I$16:$M$17,4,FALSE),0),
AND(P487&gt;=13,P487&lt;=15),IFERROR(VLOOKUP(入力項目!$S$15,子育て関連マスタ!$I$21:$M$22,4,FALSE),0),
AND(P487&gt;=16,P487&lt;=18),IFERROR(VLOOKUP(入力項目!$S$16,子育て関連マスタ!$I$26:$M$28,4,FALSE),0),
AND(P487&gt;=19,P487&lt;=20,入力項目!$S$16="高専"),IFERROR(VLOOKUP(入力項目!$S$16,子育て関連マスタ!$I$26:$M$28,4,FALSE),0),
AND(P487&gt;=19,P487&lt;=20,入力項目!$S$16&lt;&gt;"高専"),IFERROR(VLOOKUP(入力項目!$S$17,子育て関連マスタ!$I$32:$M$37,4,FALSE),0),
AND(P487&gt;=21,P487&lt;=22,入力項目!$S$16="高専"),IFERROR(VLOOKUP(入力項目!$S$17,子育て関連マスタ!$I$32:$M$34,4,FALSE),0),
AND(P487&gt;=21,P487&lt;=22,入力項目!$S$16&lt;&gt;"高専"),IFERROR(VLOOKUP(入力項目!$S$17,子育て関連マスタ!$I$32:$M$34,4,FALSE),0),
P487&gt;=23,0
) +
IF($D487=4,
  IFERROR(_xlfn.IFS(
  P487&lt;=入力項目!$S$11,0,
  AND(P487=入力項目!$S$11),IFERROR(VLOOKUP(入力項目!$S$12,子育て関連マスタ!$I$4:$M$5,2,FALSE),0),
  AND(P487=4),IFERROR(VLOOKUP(入力項目!$S$13,子育て関連マスタ!$I$9:$M$12,2,FALSE),0),
  AND(P487=7),IFERROR(VLOOKUP(入力項目!$S$14,子育て関連マスタ!$I$16:$M$17,2,FALSE),0),
  AND(P487=13),IFERROR(VLOOKUP(入力項目!$S$15,子育て関連マスタ!$I$21:$M$22,2,FALSE),0),
  AND(P487=16),IFERROR(VLOOKUP(入力項目!$S$16,子育て関連マスタ!$I$26:$M$28,2,FALSE),0),
  AND(P487=19,入力項目!$S$16&lt;&gt;"高専"),IFERROR(VLOOKUP(入力項目!$S$17,子育て関連マスタ!$I$32:$M$37,2,FALSE),0),
  AND(P487=21,入力項目!$S$16="高専"),IFERROR(VLOOKUP(入力項目!$S$17,子育て関連マスタ!$I$32:$M$37,2,FALSE),0),
  P487&gt;=22,0
  ),0),0
) +
IF(AND(P487&gt;=1,P487&lt;=15),IF($D487=入力項目!$S$8,入力項目!$S$3,0),0) +
IF(AND(P487&gt;=1,P487&lt;=15),IF($D487=5,入力項目!$S$4,0),0) +
IF(AND(P487&gt;=1,P487&lt;=15),IF($D487=12,入力項目!$S$5,0),0) +
IF(AND(入力項目!$S$7=$A487,入力項目!$S$8=$D487),子育て関連マスタ!$C$14,0) +
IFERROR(IF(AND(YEAR(EDATE(DATE(入力項目!$S$7,入力項目!$S$8,1),1))=$A487,MONTH(EDATE(DATE(入力項目!$S$7,入力項目!$S$8,1),1))=$D487),子育て関連マスタ!$C$15,0),0) +
IF(AND(OR(P487=3,P487=5,P487=7),$D487=11),子育て関連マスタ!$C$17,0) +
IF(AND(P487=20,$D487=1),子育て関連マスタ!$C$18,0) +
IF(AND(P487=20,$D487=1),
IFERROR(_xlfn.IFS(
入力項目!$S$10="男",子育て関連マスタ!$C$18,
入力項目!$S$10="女",子育て関連マスタ!$C$19
),0),0
) +
IF(AND(P487&gt;=入力項目!$S$18,P487&lt;=入力項目!$S$19),入力項目!$S$20,0) +
IF(AND(P487&gt;=入力項目!$S$21,P487&lt;=入力項目!$S$22),入力項目!$S$23,0) +
IF(AND(P487&gt;=入力項目!$S$24,P487&lt;=入力項目!$S$25),入力項目!$S$26,0)
)</f>
        <v>0</v>
      </c>
      <c r="AE487">
        <f ca="1">-(
_xlfn.IFS(
Q487&lt;=入力項目!$S$11,0,
AND(Q487&gt;=入力項目!$S$11+1,Q487&lt;=3),IFERROR(VLOOKUP(入力項目!$S$12,子育て関連マスタ!$I$4:$M$5,4,FALSE),0),
AND(Q487&gt;=4,Q487&lt;=6),IFERROR(VLOOKUP(入力項目!$S$13,子育て関連マスタ!$I$9:$M$12,4,FALSE),0),
AND(Q487&gt;=7,Q487&lt;=12),IFERROR(VLOOKUP(入力項目!$S$14,子育て関連マスタ!$I$16:$M$17,4,FALSE),0),
AND(Q487&gt;=13,Q487&lt;=15),IFERROR(VLOOKUP(入力項目!$S$15,子育て関連マスタ!$I$21:$M$22,4,FALSE),0),
AND(Q487&gt;=16,Q487&lt;=18),IFERROR(VLOOKUP(入力項目!$S$16,子育て関連マスタ!$I$26:$M$28,4,FALSE),0),
AND(Q487&gt;=19,Q487&lt;=20,入力項目!$S$16="高専"),IFERROR(VLOOKUP(入力項目!$S$16,子育て関連マスタ!$I$26:$M$28,4,FALSE),0),
AND(Q487&gt;=19,Q487&lt;=20,入力項目!$S$16&lt;&gt;"高専"),IFERROR(VLOOKUP(入力項目!$S$17,子育て関連マスタ!$I$32:$M$37,4,FALSE),0),
AND(Q487&gt;=21,Q487&lt;=22,入力項目!$S$16="高専"),IFERROR(VLOOKUP(入力項目!$S$17,子育て関連マスタ!$I$32:$M$34,4,FALSE),0),
AND(Q487&gt;=21,Q487&lt;=22,入力項目!$S$16&lt;&gt;"高専"),IFERROR(VLOOKUP(入力項目!$S$17,子育て関連マスタ!$I$32:$M$34,4,FALSE),0),
Q487&gt;=23,0
) +
IF($D487=4,
  IFERROR(_xlfn.IFS(
  Q487&lt;=入力項目!$S$11,0,
  AND(Q487=入力項目!$S$11),IFERROR(VLOOKUP(入力項目!$S$12,子育て関連マスタ!$I$4:$M$5,2,FALSE),0),
  AND(Q487=4),IFERROR(VLOOKUP(入力項目!$S$13,子育て関連マスタ!$I$9:$M$12,2,FALSE),0),
  AND(Q487=7),IFERROR(VLOOKUP(入力項目!$S$14,子育て関連マスタ!$I$16:$M$17,2,FALSE),0),
  AND(Q487=13),IFERROR(VLOOKUP(入力項目!$S$15,子育て関連マスタ!$I$21:$M$22,2,FALSE),0),
  AND(Q487=16),IFERROR(VLOOKUP(入力項目!$S$16,子育て関連マスタ!$I$26:$M$28,2,FALSE),0),
  AND(Q487=19,入力項目!$S$16&lt;&gt;"高専"),IFERROR(VLOOKUP(入力項目!$S$17,子育て関連マスタ!$I$32:$M$37,2,FALSE),0),
  AND(Q487=21,入力項目!$S$16="高専"),IFERROR(VLOOKUP(入力項目!$S$17,子育て関連マスタ!$I$32:$M$37,2,FALSE),0),
  Q487&gt;=22,0
  ),0),0
) +
IF(AND(Q487&gt;=1,Q487&lt;=15),IF($D487=入力項目!$S$8,入力項目!$S$3,0),0) +
IF(AND(Q487&gt;=1,Q487&lt;=15),IF($D487=5,入力項目!$S$4,0),0) +
IF(AND(Q487&gt;=1,Q487&lt;=15),IF($D487=12,入力項目!$S$5,0),0) +
IF(AND(入力項目!$S$7=$A487,入力項目!$S$8=$D487),子育て関連マスタ!$C$14,0) +
IFERROR(IF(AND(YEAR(EDATE(DATE(入力項目!$S$7,入力項目!$S$8,1),1))=$A487,MONTH(EDATE(DATE(入力項目!$S$7,入力項目!$S$8,1),1))=$D487),子育て関連マスタ!$C$15,0),0) +
IF(AND(OR(Q487=3,Q487=5,Q487=7),$D487=11),子育て関連マスタ!$C$17,0) +
IF(AND(Q487=20,$D487=1),子育て関連マスタ!$C$18,0) +
IF(AND(Q487=20,$D487=1),
IFERROR(_xlfn.IFS(
入力項目!$S$10="男",子育て関連マスタ!$C$18,
入力項目!$S$10="女",子育て関連マスタ!$C$19
),0),0
) +
IF(AND(Q487&gt;=入力項目!$S$18,Q487&lt;=入力項目!$S$19),入力項目!$S$20,0) +
IF(AND(Q487&gt;=入力項目!$S$21,Q487&lt;=入力項目!$S$22),入力項目!$S$23,0) +
IF(AND(Q487&gt;=入力項目!$S$24,Q487&lt;=入力項目!$S$25),入力項目!$S$26,0)
)</f>
        <v>0</v>
      </c>
      <c r="AF487">
        <f ca="1">-(
_xlfn.IFS(
R487&lt;=入力項目!$S$11,0,
AND(R487&gt;=入力項目!$S$11+1,R487&lt;=3),IFERROR(VLOOKUP(入力項目!$S$12,子育て関連マスタ!$I$4:$M$5,4,FALSE),0),
AND(R487&gt;=4,R487&lt;=6),IFERROR(VLOOKUP(入力項目!$S$13,子育て関連マスタ!$I$9:$M$12,4,FALSE),0),
AND(R487&gt;=7,R487&lt;=12),IFERROR(VLOOKUP(入力項目!$S$14,子育て関連マスタ!$I$16:$M$17,4,FALSE),0),
AND(R487&gt;=13,R487&lt;=15),IFERROR(VLOOKUP(入力項目!$S$15,子育て関連マスタ!$I$21:$M$22,4,FALSE),0),
AND(R487&gt;=16,R487&lt;=18),IFERROR(VLOOKUP(入力項目!$S$16,子育て関連マスタ!$I$26:$M$28,4,FALSE),0),
AND(R487&gt;=19,R487&lt;=20,入力項目!$S$16="高専"),IFERROR(VLOOKUP(入力項目!$S$16,子育て関連マスタ!$I$26:$M$28,4,FALSE),0),
AND(R487&gt;=19,R487&lt;=20,入力項目!$S$16&lt;&gt;"高専"),IFERROR(VLOOKUP(入力項目!$S$17,子育て関連マスタ!$I$32:$M$37,4,FALSE),0),
AND(R487&gt;=21,R487&lt;=22,入力項目!$S$16="高専"),IFERROR(VLOOKUP(入力項目!$S$17,子育て関連マスタ!$I$32:$M$34,4,FALSE),0),
AND(R487&gt;=21,R487&lt;=22,入力項目!$S$16&lt;&gt;"高専"),IFERROR(VLOOKUP(入力項目!$S$17,子育て関連マスタ!$I$32:$M$34,4,FALSE),0),
R487&gt;=23,0
) +
IF($D487=4,
  IFERROR(_xlfn.IFS(
  R487&lt;=入力項目!$S$11,0,
  AND(R487=入力項目!$S$11),IFERROR(VLOOKUP(入力項目!$S$12,子育て関連マスタ!$I$4:$M$5,2,FALSE),0),
  AND(R487=4),IFERROR(VLOOKUP(入力項目!$S$13,子育て関連マスタ!$I$9:$M$12,2,FALSE),0),
  AND(R487=7),IFERROR(VLOOKUP(入力項目!$S$14,子育て関連マスタ!$I$16:$M$17,2,FALSE),0),
  AND(R487=13),IFERROR(VLOOKUP(入力項目!$S$15,子育て関連マスタ!$I$21:$M$22,2,FALSE),0),
  AND(R487=16),IFERROR(VLOOKUP(入力項目!$S$16,子育て関連マスタ!$I$26:$M$28,2,FALSE),0),
  AND(R487=19,入力項目!$S$16&lt;&gt;"高専"),IFERROR(VLOOKUP(入力項目!$S$17,子育て関連マスタ!$I$32:$M$37,2,FALSE),0),
  AND(R487=21,入力項目!$S$16="高専"),IFERROR(VLOOKUP(入力項目!$S$17,子育て関連マスタ!$I$32:$M$37,2,FALSE),0),
  R487&gt;=22,0
  ),0),0
) +
IF(AND(R487&gt;=1,R487&lt;=15),IF($D487=入力項目!$S$8,入力項目!$S$3,0),0) +
IF(AND(R487&gt;=1,R487&lt;=15),IF($D487=5,入力項目!$S$4,0),0) +
IF(AND(R487&gt;=1,R487&lt;=15),IF($D487=12,入力項目!$S$5,0),0) +
IF(AND(入力項目!$S$7=$A487,入力項目!$S$8=$D487),子育て関連マスタ!$C$14,0) +
IFERROR(IF(AND(YEAR(EDATE(DATE(入力項目!$S$7,入力項目!$S$8,1),1))=$A487,MONTH(EDATE(DATE(入力項目!$S$7,入力項目!$S$8,1),1))=$D487),子育て関連マスタ!$C$15,0),0) +
IF(AND(OR(R487=3,R487=5,R487=7),$D487=11),子育て関連マスタ!$C$17,0) +
IF(AND(R487=20,$D487=1),子育て関連マスタ!$C$18,0) +
IF(AND(R487=20,$D487=1),
IFERROR(_xlfn.IFS(
入力項目!$S$10="男",子育て関連マスタ!$C$18,
入力項目!$S$10="女",子育て関連マスタ!$C$19
),0),0
) +
IF(AND(R487&gt;=入力項目!$S$18,R487&lt;=入力項目!$S$19),入力項目!$S$20,0) +
IF(AND(R487&gt;=入力項目!$S$21,R487&lt;=入力項目!$S$22),入力項目!$S$23,0) +
IF(AND(R487&gt;=入力項目!$S$24,R487&lt;=入力項目!$S$25),入力項目!$S$26,0)
)</f>
        <v>0</v>
      </c>
      <c r="AG487">
        <f ca="1">-(
_xlfn.IFS(
S487&lt;=入力項目!$S$11,0,
AND(S487&gt;=入力項目!$S$11+1,S487&lt;=3),IFERROR(VLOOKUP(入力項目!$S$12,子育て関連マスタ!$I$4:$M$5,4,FALSE),0),
AND(S487&gt;=4,S487&lt;=6),IFERROR(VLOOKUP(入力項目!$S$13,子育て関連マスタ!$I$9:$M$12,4,FALSE),0),
AND(S487&gt;=7,S487&lt;=12),IFERROR(VLOOKUP(入力項目!$S$14,子育て関連マスタ!$I$16:$M$17,4,FALSE),0),
AND(S487&gt;=13,S487&lt;=15),IFERROR(VLOOKUP(入力項目!$S$15,子育て関連マスタ!$I$21:$M$22,4,FALSE),0),
AND(S487&gt;=16,S487&lt;=18),IFERROR(VLOOKUP(入力項目!$S$16,子育て関連マスタ!$I$26:$M$28,4,FALSE),0),
AND(S487&gt;=19,S487&lt;=20,入力項目!$S$16="高専"),IFERROR(VLOOKUP(入力項目!$S$16,子育て関連マスタ!$I$26:$M$28,4,FALSE),0),
AND(S487&gt;=19,S487&lt;=20,入力項目!$S$16&lt;&gt;"高専"),IFERROR(VLOOKUP(入力項目!$S$17,子育て関連マスタ!$I$32:$M$37,4,FALSE),0),
AND(S487&gt;=21,S487&lt;=22,入力項目!$S$16="高専"),IFERROR(VLOOKUP(入力項目!$S$17,子育て関連マスタ!$I$32:$M$34,4,FALSE),0),
AND(S487&gt;=21,S487&lt;=22,入力項目!$S$16&lt;&gt;"高専"),IFERROR(VLOOKUP(入力項目!$S$17,子育て関連マスタ!$I$32:$M$34,4,FALSE),0),
S487&gt;=23,0
) +
IF($D487=4,
  IFERROR(_xlfn.IFS(
  S487&lt;=入力項目!$S$11,0,
  AND(S487=入力項目!$S$11),IFERROR(VLOOKUP(入力項目!$S$12,子育て関連マスタ!$I$4:$M$5,2,FALSE),0),
  AND(S487=4),IFERROR(VLOOKUP(入力項目!$S$13,子育て関連マスタ!$I$9:$M$12,2,FALSE),0),
  AND(S487=7),IFERROR(VLOOKUP(入力項目!$S$14,子育て関連マスタ!$I$16:$M$17,2,FALSE),0),
  AND(S487=13),IFERROR(VLOOKUP(入力項目!$S$15,子育て関連マスタ!$I$21:$M$22,2,FALSE),0),
  AND(S487=16),IFERROR(VLOOKUP(入力項目!$S$16,子育て関連マスタ!$I$26:$M$28,2,FALSE),0),
  AND(S487=19,入力項目!$S$16&lt;&gt;"高専"),IFERROR(VLOOKUP(入力項目!$S$17,子育て関連マスタ!$I$32:$M$37,2,FALSE),0),
  AND(S487=21,入力項目!$S$16="高専"),IFERROR(VLOOKUP(入力項目!$S$17,子育て関連マスタ!$I$32:$M$37,2,FALSE),0),
  S487&gt;=22,0
  ),0),0
) +
IF(AND(S487&gt;=1,S487&lt;=15),IF($D487=入力項目!$S$8,入力項目!$S$3,0),0) +
IF(AND(S487&gt;=1,S487&lt;=15),IF($D487=5,入力項目!$S$4,0),0) +
IF(AND(S487&gt;=1,S487&lt;=15),IF($D487=12,入力項目!$S$5,0),0) +
IF(AND(入力項目!$S$7=$A487,入力項目!$S$8=$D487),子育て関連マスタ!$C$14,0) +
IFERROR(IF(AND(YEAR(EDATE(DATE(入力項目!$S$7,入力項目!$S$8,1),1))=$A487,MONTH(EDATE(DATE(入力項目!$S$7,入力項目!$S$8,1),1))=$D487),子育て関連マスタ!$C$15,0),0) +
IF(AND(OR(S487=3,S487=5,S487=7),$D487=11),子育て関連マスタ!$C$17,0) +
IF(AND(S487=20,$D487=1),子育て関連マスタ!$C$18,0) +
IF(AND(S487=20,$D487=1),
IFERROR(_xlfn.IFS(
入力項目!$S$10="男",子育て関連マスタ!$C$18,
入力項目!$S$10="女",子育て関連マスタ!$C$19
),0),0
) +
IF(AND(S487&gt;=入力項目!$S$18,S487&lt;=入力項目!$S$19),入力項目!$S$20,0) +
IF(AND(S487&gt;=入力項目!$S$21,S487&lt;=入力項目!$S$22),入力項目!$S$23,0) +
IF(AND(S487&gt;=入力項目!$S$24,S487&lt;=入力項目!$S$25),入力項目!$S$26,0)
)</f>
        <v>0</v>
      </c>
      <c r="AH487">
        <f ca="1">-(
_xlfn.IFS(
T487&lt;=入力項目!$S$11,0,
AND(T487&gt;=入力項目!$S$11+1,T487&lt;=3),IFERROR(VLOOKUP(入力項目!$S$12,子育て関連マスタ!$I$4:$M$5,4,FALSE),0),
AND(T487&gt;=4,T487&lt;=6),IFERROR(VLOOKUP(入力項目!$S$13,子育て関連マスタ!$I$9:$M$12,4,FALSE),0),
AND(T487&gt;=7,T487&lt;=12),IFERROR(VLOOKUP(入力項目!$S$14,子育て関連マスタ!$I$16:$M$17,4,FALSE),0),
AND(T487&gt;=13,T487&lt;=15),IFERROR(VLOOKUP(入力項目!$S$15,子育て関連マスタ!$I$21:$M$22,4,FALSE),0),
AND(T487&gt;=16,T487&lt;=18),IFERROR(VLOOKUP(入力項目!$S$16,子育て関連マスタ!$I$26:$M$28,4,FALSE),0),
AND(T487&gt;=19,T487&lt;=20,入力項目!$S$16="高専"),IFERROR(VLOOKUP(入力項目!$S$16,子育て関連マスタ!$I$26:$M$28,4,FALSE),0),
AND(T487&gt;=19,T487&lt;=20,入力項目!$S$16&lt;&gt;"高専"),IFERROR(VLOOKUP(入力項目!$S$17,子育て関連マスタ!$I$32:$M$37,4,FALSE),0),
AND(T487&gt;=21,T487&lt;=22,入力項目!$S$16="高専"),IFERROR(VLOOKUP(入力項目!$S$17,子育て関連マスタ!$I$32:$M$34,4,FALSE),0),
AND(T487&gt;=21,T487&lt;=22,入力項目!$S$16&lt;&gt;"高専"),IFERROR(VLOOKUP(入力項目!$S$17,子育て関連マスタ!$I$32:$M$34,4,FALSE),0),
T487&gt;=23,0
) +
IF($D487=4,
  IFERROR(_xlfn.IFS(
  T487&lt;=入力項目!$S$11,0,
  AND(T487=入力項目!$S$11),IFERROR(VLOOKUP(入力項目!$S$12,子育て関連マスタ!$I$4:$M$5,2,FALSE),0),
  AND(T487=4),IFERROR(VLOOKUP(入力項目!$S$13,子育て関連マスタ!$I$9:$M$12,2,FALSE),0),
  AND(T487=7),IFERROR(VLOOKUP(入力項目!$S$14,子育て関連マスタ!$I$16:$M$17,2,FALSE),0),
  AND(T487=13),IFERROR(VLOOKUP(入力項目!$S$15,子育て関連マスタ!$I$21:$M$22,2,FALSE),0),
  AND(T487=16),IFERROR(VLOOKUP(入力項目!$S$16,子育て関連マスタ!$I$26:$M$28,2,FALSE),0),
  AND(T487=19,入力項目!$S$16&lt;&gt;"高専"),IFERROR(VLOOKUP(入力項目!$S$17,子育て関連マスタ!$I$32:$M$37,2,FALSE),0),
  AND(T487=21,入力項目!$S$16="高専"),IFERROR(VLOOKUP(入力項目!$S$17,子育て関連マスタ!$I$32:$M$37,2,FALSE),0),
  T487&gt;=22,0
  ),0),0
) +
IF(AND(T487&gt;=1,T487&lt;=15),IF($D487=入力項目!$S$8,入力項目!$S$3,0),0) +
IF(AND(T487&gt;=1,T487&lt;=15),IF($D487=5,入力項目!$S$4,0),0) +
IF(AND(T487&gt;=1,T487&lt;=15),IF($D487=12,入力項目!$S$5,0),0) +
IF(AND(入力項目!$S$7=$A487,入力項目!$S$8=$D487),子育て関連マスタ!$C$14,0) +
IFERROR(IF(AND(YEAR(EDATE(DATE(入力項目!$S$7,入力項目!$S$8,1),1))=$A487,MONTH(EDATE(DATE(入力項目!$S$7,入力項目!$S$8,1),1))=$D487),子育て関連マスタ!$C$15,0),0) +
IF(AND(OR(T487=3,T487=5,T487=7),$D487=11),子育て関連マスタ!$C$17,0) +
IF(AND(T487=20,$D487=1),子育て関連マスタ!$C$18,0) +
IF(AND(T487=20,$D487=1),
IFERROR(_xlfn.IFS(
入力項目!$S$10="男",子育て関連マスタ!$C$18,
入力項目!$S$10="女",子育て関連マスタ!$C$19
),0),0
) +
IF(AND(T487&gt;=入力項目!$S$18,T487&lt;=入力項目!$S$19),入力項目!$S$20,0) +
IF(AND(T487&gt;=入力項目!$S$21,T487&lt;=入力項目!$S$22),入力項目!$S$23,0) +
IF(AND(T487&gt;=入力項目!$S$24,T487&lt;=入力項目!$S$25),入力項目!$S$26,0)
)</f>
        <v>0</v>
      </c>
      <c r="AI487">
        <f ca="1">-(
_xlfn.IFS(
U487&lt;=入力項目!$S$11,0,
AND(U487&gt;=入力項目!$S$11+1,U487&lt;=3),IFERROR(VLOOKUP(入力項目!$S$12,子育て関連マスタ!$I$4:$M$5,4,FALSE),0),
AND(U487&gt;=4,U487&lt;=6),IFERROR(VLOOKUP(入力項目!$S$13,子育て関連マスタ!$I$9:$M$12,4,FALSE),0),
AND(U487&gt;=7,U487&lt;=12),IFERROR(VLOOKUP(入力項目!$S$14,子育て関連マスタ!$I$16:$M$17,4,FALSE),0),
AND(U487&gt;=13,U487&lt;=15),IFERROR(VLOOKUP(入力項目!$S$15,子育て関連マスタ!$I$21:$M$22,4,FALSE),0),
AND(U487&gt;=16,U487&lt;=18),IFERROR(VLOOKUP(入力項目!$S$16,子育て関連マスタ!$I$26:$M$28,4,FALSE),0),
AND(U487&gt;=19,U487&lt;=20,入力項目!$S$16="高専"),IFERROR(VLOOKUP(入力項目!$S$16,子育て関連マスタ!$I$26:$M$28,4,FALSE),0),
AND(U487&gt;=19,U487&lt;=20,入力項目!$S$16&lt;&gt;"高専"),IFERROR(VLOOKUP(入力項目!$S$17,子育て関連マスタ!$I$32:$M$37,4,FALSE),0),
AND(U487&gt;=21,U487&lt;=22,入力項目!$S$16="高専"),IFERROR(VLOOKUP(入力項目!$S$17,子育て関連マスタ!$I$32:$M$34,4,FALSE),0),
AND(U487&gt;=21,U487&lt;=22,入力項目!$S$16&lt;&gt;"高専"),IFERROR(VLOOKUP(入力項目!$S$17,子育て関連マスタ!$I$32:$M$34,4,FALSE),0),
U487&gt;=23,0
) +
IF($D487=4,
  IFERROR(_xlfn.IFS(
  U487&lt;=入力項目!$S$11,0,
  AND(U487=入力項目!$S$11),IFERROR(VLOOKUP(入力項目!$S$12,子育て関連マスタ!$I$4:$M$5,2,FALSE),0),
  AND(U487=4),IFERROR(VLOOKUP(入力項目!$S$13,子育て関連マスタ!$I$9:$M$12,2,FALSE),0),
  AND(U487=7),IFERROR(VLOOKUP(入力項目!$S$14,子育て関連マスタ!$I$16:$M$17,2,FALSE),0),
  AND(U487=13),IFERROR(VLOOKUP(入力項目!$S$15,子育て関連マスタ!$I$21:$M$22,2,FALSE),0),
  AND(U487=16),IFERROR(VLOOKUP(入力項目!$S$16,子育て関連マスタ!$I$26:$M$28,2,FALSE),0),
  AND(U487=19,入力項目!$S$16&lt;&gt;"高専"),IFERROR(VLOOKUP(入力項目!$S$17,子育て関連マスタ!$I$32:$M$37,2,FALSE),0),
  AND(U487=21,入力項目!$S$16="高専"),IFERROR(VLOOKUP(入力項目!$S$17,子育て関連マスタ!$I$32:$M$37,2,FALSE),0),
  U487&gt;=22,0
  ),0),0
) +
IF(AND(U487&gt;=1,U487&lt;=15),IF($D487=入力項目!$S$8,入力項目!$S$3,0),0) +
IF(AND(U487&gt;=1,U487&lt;=15),IF($D487=5,入力項目!$S$4,0),0) +
IF(AND(U487&gt;=1,U487&lt;=15),IF($D487=12,入力項目!$S$5,0),0) +
IF(AND(入力項目!$S$7=$A487,入力項目!$S$8=$D487),子育て関連マスタ!$C$14,0) +
IFERROR(IF(AND(YEAR(EDATE(DATE(入力項目!$S$7,入力項目!$S$8,1),1))=$A487,MONTH(EDATE(DATE(入力項目!$S$7,入力項目!$S$8,1),1))=$D487),子育て関連マスタ!$C$15,0),0) +
IF(AND(OR(U487=3,U487=5,U487=7),$D487=11),子育て関連マスタ!$C$17,0) +
IF(AND(U487=20,$D487=1),子育て関連マスタ!$C$18,0) +
IF(AND(U487=20,$D487=1),
IFERROR(_xlfn.IFS(
入力項目!$S$10="男",子育て関連マスタ!$C$18,
入力項目!$S$10="女",子育て関連マスタ!$C$19
),0),0
) +
IF(AND(U487&gt;=入力項目!$S$18,U487&lt;=入力項目!$S$19),入力項目!$S$20,0) +
IF(AND(U487&gt;=入力項目!$S$21,U487&lt;=入力項目!$S$22),入力項目!$S$23,0) +
IF(AND(U487&gt;=入力項目!$S$24,U487&lt;=入力項目!$S$25),入力項目!$S$26,0)
)</f>
        <v>0</v>
      </c>
      <c r="AJ487" s="10">
        <f ca="1">-VLOOKUP($D487,月別収支!$A$2:$H$13,7,FALSE)</f>
        <v>-20000</v>
      </c>
    </row>
    <row r="488" spans="1:36" x14ac:dyDescent="0.4">
      <c r="A488">
        <f t="shared" ca="1" si="122"/>
        <v>2065</v>
      </c>
      <c r="B488">
        <f t="shared" ca="1" si="129"/>
        <v>2064</v>
      </c>
      <c r="C488">
        <f t="shared" ca="1" si="130"/>
        <v>41</v>
      </c>
      <c r="D488">
        <f t="shared" ca="1" si="123"/>
        <v>2</v>
      </c>
      <c r="E488" t="str">
        <f t="shared" ca="1" si="124"/>
        <v>2065年2月</v>
      </c>
      <c r="F488">
        <f ca="1">IF(OR(入力項目!$N$5&lt;$A488,AND(入力項目!$N$5=$A488,入力項目!$N$6&lt;$D488)),IF(F487=0,1,IF(G488=12,F487+1,F487)),0)</f>
        <v>40</v>
      </c>
      <c r="G488">
        <f ca="1">IF(OR(入力項目!$N$5&lt;$A488,AND(入力項目!$N$5=$A488,入力項目!$N$6&lt;$D488)),IF(G487=12,1,G487+1),0)</f>
        <v>4</v>
      </c>
      <c r="H488" t="str">
        <f t="shared" ca="1" si="125"/>
        <v>40_4</v>
      </c>
      <c r="I488">
        <f ca="1">IF(
  IFERROR(AND($C488&gt;0,MOD($C488,入力項目!$N$22)=0,$D488=入力項目!$N$23), FALSE),
  1,
  IF(
    AND(I487&gt;0,J487=12),
    IF(I487=入力項目!$N$28, 0, I487+1),
    I487
  )
)</f>
        <v>1</v>
      </c>
      <c r="J488">
        <f ca="1">IF($D488=入力項目!$N$23,1,IFERROR(J487+1,1))</f>
        <v>9</v>
      </c>
      <c r="K488" t="str">
        <f t="shared" ca="1" si="126"/>
        <v>1_9</v>
      </c>
      <c r="L488">
        <f ca="1">L487+IF(入力項目!$D$4=$D488,1,0)</f>
        <v>69</v>
      </c>
      <c r="M488" t="str">
        <f t="shared" ca="1" si="127"/>
        <v>69歳</v>
      </c>
      <c r="N488">
        <f t="shared" ca="1" si="131"/>
        <v>70</v>
      </c>
      <c r="O488" t="str">
        <f t="shared" ca="1" si="128"/>
        <v>70歳</v>
      </c>
      <c r="P488">
        <f t="shared" ca="1" si="132"/>
        <v>44</v>
      </c>
      <c r="Q488">
        <f t="shared" ca="1" si="133"/>
        <v>42</v>
      </c>
      <c r="R488">
        <f t="shared" ca="1" si="134"/>
        <v>2065</v>
      </c>
      <c r="S488">
        <f t="shared" ca="1" si="135"/>
        <v>2065</v>
      </c>
      <c r="T488">
        <f t="shared" ca="1" si="136"/>
        <v>2065</v>
      </c>
      <c r="U488">
        <f t="shared" ca="1" si="137"/>
        <v>2065</v>
      </c>
      <c r="V488" s="10">
        <f t="shared" ca="1" si="138"/>
        <v>59345925</v>
      </c>
      <c r="W488" s="10">
        <f ca="1">IF($L488&lt;その他マスタ!$B$1,VLOOKUP($D488,月別収支!$A$2:$H$13,2,FALSE),その他マスタ!$B$3)+IF(AND($L488=その他マスタ!$B$1,入力項目!$I$9="あり",$D488=入力項目!$D$4),その他マスタ!$B$2,0)</f>
        <v>150000</v>
      </c>
      <c r="X488" s="10">
        <f ca="1">-IF(入力項目!$K$5=TRUE,
IF($F488+$G488&lt;3,VLOOKUP($D488,月別収支!$A$2:$H$13,8,FALSE),0)+IFERROR(VLOOKUP($H488,住宅ローン計算!C:P,13,FALSE),0)+IF($F488&gt;1,IF(OR($G488=3,$G488=6,$G488=9,$G488=12),ROUNDUP(入力項目!$N$18/4,0),0),0),
VLOOKUP($D488,月別収支!$A$2:$H$13,8,FALSE))</f>
        <v>0</v>
      </c>
      <c r="Y488" s="10">
        <f ca="1">-VLOOKUP($D488,月別収支!$A$2:$H$13,3,FALSE)</f>
        <v>-75000</v>
      </c>
      <c r="Z488" s="10">
        <f ca="1">-VLOOKUP($D488,月別収支!$A$2:$H$13,4,FALSE)</f>
        <v>-27000</v>
      </c>
      <c r="AA488" s="10">
        <f ca="1">-VLOOKUP($D488,月別収支!$A$2:$H$13,6,FALSE)</f>
        <v>-10000</v>
      </c>
      <c r="AB488" s="10">
        <f ca="1">-(
VLOOKUP($D488,月別収支!$A$2:$H$13,5,FALSE)+IF(AND(入力項目!$I$27&lt;=$A488,ISEVEN($A488-入力項目!$I$27),入力項目!$I$28=$D488),入力項目!$I$26,0)
+IF(入力項目!$K$26=TRUE,
IFERROR(VLOOKUP($K488,マイカーローン計算!C:P,13,FALSE),0),
IFERROR(
  IF(AND($C488&gt;0,MOD($C488,入力項目!$N$22)=0,$D488=入力項目!$N$23),入力項目!$N$24,0),
 0
)
)
)</f>
        <v>-20000</v>
      </c>
      <c r="AC488" s="10">
        <f ca="1">-IF($A488&lt;入力項目!$N$33,入力項目!$N$35,IF(AND($A488=入力項目!$N$33,$D488&lt;=入力項目!$N$34),入力項目!$N$35,0))</f>
        <v>0</v>
      </c>
      <c r="AD488">
        <f ca="1">-(
_xlfn.IFS(
P488&lt;=入力項目!$S$11,0,
AND(P488&gt;=入力項目!$S$11+1,P488&lt;=3),IFERROR(VLOOKUP(入力項目!$S$12,子育て関連マスタ!$I$4:$M$5,4,FALSE),0),
AND(P488&gt;=4,P488&lt;=6),IFERROR(VLOOKUP(入力項目!$S$13,子育て関連マスタ!$I$9:$M$12,4,FALSE),0),
AND(P488&gt;=7,P488&lt;=12),IFERROR(VLOOKUP(入力項目!$S$14,子育て関連マスタ!$I$16:$M$17,4,FALSE),0),
AND(P488&gt;=13,P488&lt;=15),IFERROR(VLOOKUP(入力項目!$S$15,子育て関連マスタ!$I$21:$M$22,4,FALSE),0),
AND(P488&gt;=16,P488&lt;=18),IFERROR(VLOOKUP(入力項目!$S$16,子育て関連マスタ!$I$26:$M$28,4,FALSE),0),
AND(P488&gt;=19,P488&lt;=20,入力項目!$S$16="高専"),IFERROR(VLOOKUP(入力項目!$S$16,子育て関連マスタ!$I$26:$M$28,4,FALSE),0),
AND(P488&gt;=19,P488&lt;=20,入力項目!$S$16&lt;&gt;"高専"),IFERROR(VLOOKUP(入力項目!$S$17,子育て関連マスタ!$I$32:$M$37,4,FALSE),0),
AND(P488&gt;=21,P488&lt;=22,入力項目!$S$16="高専"),IFERROR(VLOOKUP(入力項目!$S$17,子育て関連マスタ!$I$32:$M$34,4,FALSE),0),
AND(P488&gt;=21,P488&lt;=22,入力項目!$S$16&lt;&gt;"高専"),IFERROR(VLOOKUP(入力項目!$S$17,子育て関連マスタ!$I$32:$M$34,4,FALSE),0),
P488&gt;=23,0
) +
IF($D488=4,
  IFERROR(_xlfn.IFS(
  P488&lt;=入力項目!$S$11,0,
  AND(P488=入力項目!$S$11),IFERROR(VLOOKUP(入力項目!$S$12,子育て関連マスタ!$I$4:$M$5,2,FALSE),0),
  AND(P488=4),IFERROR(VLOOKUP(入力項目!$S$13,子育て関連マスタ!$I$9:$M$12,2,FALSE),0),
  AND(P488=7),IFERROR(VLOOKUP(入力項目!$S$14,子育て関連マスタ!$I$16:$M$17,2,FALSE),0),
  AND(P488=13),IFERROR(VLOOKUP(入力項目!$S$15,子育て関連マスタ!$I$21:$M$22,2,FALSE),0),
  AND(P488=16),IFERROR(VLOOKUP(入力項目!$S$16,子育て関連マスタ!$I$26:$M$28,2,FALSE),0),
  AND(P488=19,入力項目!$S$16&lt;&gt;"高専"),IFERROR(VLOOKUP(入力項目!$S$17,子育て関連マスタ!$I$32:$M$37,2,FALSE),0),
  AND(P488=21,入力項目!$S$16="高専"),IFERROR(VLOOKUP(入力項目!$S$17,子育て関連マスタ!$I$32:$M$37,2,FALSE),0),
  P488&gt;=22,0
  ),0),0
) +
IF(AND(P488&gt;=1,P488&lt;=15),IF($D488=入力項目!$S$8,入力項目!$S$3,0),0) +
IF(AND(P488&gt;=1,P488&lt;=15),IF($D488=5,入力項目!$S$4,0),0) +
IF(AND(P488&gt;=1,P488&lt;=15),IF($D488=12,入力項目!$S$5,0),0) +
IF(AND(入力項目!$S$7=$A488,入力項目!$S$8=$D488),子育て関連マスタ!$C$14,0) +
IFERROR(IF(AND(YEAR(EDATE(DATE(入力項目!$S$7,入力項目!$S$8,1),1))=$A488,MONTH(EDATE(DATE(入力項目!$S$7,入力項目!$S$8,1),1))=$D488),子育て関連マスタ!$C$15,0),0) +
IF(AND(OR(P488=3,P488=5,P488=7),$D488=11),子育て関連マスタ!$C$17,0) +
IF(AND(P488=20,$D488=1),子育て関連マスタ!$C$18,0) +
IF(AND(P488=20,$D488=1),
IFERROR(_xlfn.IFS(
入力項目!$S$10="男",子育て関連マスタ!$C$18,
入力項目!$S$10="女",子育て関連マスタ!$C$19
),0),0
) +
IF(AND(P488&gt;=入力項目!$S$18,P488&lt;=入力項目!$S$19),入力項目!$S$20,0) +
IF(AND(P488&gt;=入力項目!$S$21,P488&lt;=入力項目!$S$22),入力項目!$S$23,0) +
IF(AND(P488&gt;=入力項目!$S$24,P488&lt;=入力項目!$S$25),入力項目!$S$26,0)
)</f>
        <v>0</v>
      </c>
      <c r="AE488">
        <f ca="1">-(
_xlfn.IFS(
Q488&lt;=入力項目!$S$11,0,
AND(Q488&gt;=入力項目!$S$11+1,Q488&lt;=3),IFERROR(VLOOKUP(入力項目!$S$12,子育て関連マスタ!$I$4:$M$5,4,FALSE),0),
AND(Q488&gt;=4,Q488&lt;=6),IFERROR(VLOOKUP(入力項目!$S$13,子育て関連マスタ!$I$9:$M$12,4,FALSE),0),
AND(Q488&gt;=7,Q488&lt;=12),IFERROR(VLOOKUP(入力項目!$S$14,子育て関連マスタ!$I$16:$M$17,4,FALSE),0),
AND(Q488&gt;=13,Q488&lt;=15),IFERROR(VLOOKUP(入力項目!$S$15,子育て関連マスタ!$I$21:$M$22,4,FALSE),0),
AND(Q488&gt;=16,Q488&lt;=18),IFERROR(VLOOKUP(入力項目!$S$16,子育て関連マスタ!$I$26:$M$28,4,FALSE),0),
AND(Q488&gt;=19,Q488&lt;=20,入力項目!$S$16="高専"),IFERROR(VLOOKUP(入力項目!$S$16,子育て関連マスタ!$I$26:$M$28,4,FALSE),0),
AND(Q488&gt;=19,Q488&lt;=20,入力項目!$S$16&lt;&gt;"高専"),IFERROR(VLOOKUP(入力項目!$S$17,子育て関連マスタ!$I$32:$M$37,4,FALSE),0),
AND(Q488&gt;=21,Q488&lt;=22,入力項目!$S$16="高専"),IFERROR(VLOOKUP(入力項目!$S$17,子育て関連マスタ!$I$32:$M$34,4,FALSE),0),
AND(Q488&gt;=21,Q488&lt;=22,入力項目!$S$16&lt;&gt;"高専"),IFERROR(VLOOKUP(入力項目!$S$17,子育て関連マスタ!$I$32:$M$34,4,FALSE),0),
Q488&gt;=23,0
) +
IF($D488=4,
  IFERROR(_xlfn.IFS(
  Q488&lt;=入力項目!$S$11,0,
  AND(Q488=入力項目!$S$11),IFERROR(VLOOKUP(入力項目!$S$12,子育て関連マスタ!$I$4:$M$5,2,FALSE),0),
  AND(Q488=4),IFERROR(VLOOKUP(入力項目!$S$13,子育て関連マスタ!$I$9:$M$12,2,FALSE),0),
  AND(Q488=7),IFERROR(VLOOKUP(入力項目!$S$14,子育て関連マスタ!$I$16:$M$17,2,FALSE),0),
  AND(Q488=13),IFERROR(VLOOKUP(入力項目!$S$15,子育て関連マスタ!$I$21:$M$22,2,FALSE),0),
  AND(Q488=16),IFERROR(VLOOKUP(入力項目!$S$16,子育て関連マスタ!$I$26:$M$28,2,FALSE),0),
  AND(Q488=19,入力項目!$S$16&lt;&gt;"高専"),IFERROR(VLOOKUP(入力項目!$S$17,子育て関連マスタ!$I$32:$M$37,2,FALSE),0),
  AND(Q488=21,入力項目!$S$16="高専"),IFERROR(VLOOKUP(入力項目!$S$17,子育て関連マスタ!$I$32:$M$37,2,FALSE),0),
  Q488&gt;=22,0
  ),0),0
) +
IF(AND(Q488&gt;=1,Q488&lt;=15),IF($D488=入力項目!$S$8,入力項目!$S$3,0),0) +
IF(AND(Q488&gt;=1,Q488&lt;=15),IF($D488=5,入力項目!$S$4,0),0) +
IF(AND(Q488&gt;=1,Q488&lt;=15),IF($D488=12,入力項目!$S$5,0),0) +
IF(AND(入力項目!$S$7=$A488,入力項目!$S$8=$D488),子育て関連マスタ!$C$14,0) +
IFERROR(IF(AND(YEAR(EDATE(DATE(入力項目!$S$7,入力項目!$S$8,1),1))=$A488,MONTH(EDATE(DATE(入力項目!$S$7,入力項目!$S$8,1),1))=$D488),子育て関連マスタ!$C$15,0),0) +
IF(AND(OR(Q488=3,Q488=5,Q488=7),$D488=11),子育て関連マスタ!$C$17,0) +
IF(AND(Q488=20,$D488=1),子育て関連マスタ!$C$18,0) +
IF(AND(Q488=20,$D488=1),
IFERROR(_xlfn.IFS(
入力項目!$S$10="男",子育て関連マスタ!$C$18,
入力項目!$S$10="女",子育て関連マスタ!$C$19
),0),0
) +
IF(AND(Q488&gt;=入力項目!$S$18,Q488&lt;=入力項目!$S$19),入力項目!$S$20,0) +
IF(AND(Q488&gt;=入力項目!$S$21,Q488&lt;=入力項目!$S$22),入力項目!$S$23,0) +
IF(AND(Q488&gt;=入力項目!$S$24,Q488&lt;=入力項目!$S$25),入力項目!$S$26,0)
)</f>
        <v>0</v>
      </c>
      <c r="AF488">
        <f ca="1">-(
_xlfn.IFS(
R488&lt;=入力項目!$S$11,0,
AND(R488&gt;=入力項目!$S$11+1,R488&lt;=3),IFERROR(VLOOKUP(入力項目!$S$12,子育て関連マスタ!$I$4:$M$5,4,FALSE),0),
AND(R488&gt;=4,R488&lt;=6),IFERROR(VLOOKUP(入力項目!$S$13,子育て関連マスタ!$I$9:$M$12,4,FALSE),0),
AND(R488&gt;=7,R488&lt;=12),IFERROR(VLOOKUP(入力項目!$S$14,子育て関連マスタ!$I$16:$M$17,4,FALSE),0),
AND(R488&gt;=13,R488&lt;=15),IFERROR(VLOOKUP(入力項目!$S$15,子育て関連マスタ!$I$21:$M$22,4,FALSE),0),
AND(R488&gt;=16,R488&lt;=18),IFERROR(VLOOKUP(入力項目!$S$16,子育て関連マスタ!$I$26:$M$28,4,FALSE),0),
AND(R488&gt;=19,R488&lt;=20,入力項目!$S$16="高専"),IFERROR(VLOOKUP(入力項目!$S$16,子育て関連マスタ!$I$26:$M$28,4,FALSE),0),
AND(R488&gt;=19,R488&lt;=20,入力項目!$S$16&lt;&gt;"高専"),IFERROR(VLOOKUP(入力項目!$S$17,子育て関連マスタ!$I$32:$M$37,4,FALSE),0),
AND(R488&gt;=21,R488&lt;=22,入力項目!$S$16="高専"),IFERROR(VLOOKUP(入力項目!$S$17,子育て関連マスタ!$I$32:$M$34,4,FALSE),0),
AND(R488&gt;=21,R488&lt;=22,入力項目!$S$16&lt;&gt;"高専"),IFERROR(VLOOKUP(入力項目!$S$17,子育て関連マスタ!$I$32:$M$34,4,FALSE),0),
R488&gt;=23,0
) +
IF($D488=4,
  IFERROR(_xlfn.IFS(
  R488&lt;=入力項目!$S$11,0,
  AND(R488=入力項目!$S$11),IFERROR(VLOOKUP(入力項目!$S$12,子育て関連マスタ!$I$4:$M$5,2,FALSE),0),
  AND(R488=4),IFERROR(VLOOKUP(入力項目!$S$13,子育て関連マスタ!$I$9:$M$12,2,FALSE),0),
  AND(R488=7),IFERROR(VLOOKUP(入力項目!$S$14,子育て関連マスタ!$I$16:$M$17,2,FALSE),0),
  AND(R488=13),IFERROR(VLOOKUP(入力項目!$S$15,子育て関連マスタ!$I$21:$M$22,2,FALSE),0),
  AND(R488=16),IFERROR(VLOOKUP(入力項目!$S$16,子育て関連マスタ!$I$26:$M$28,2,FALSE),0),
  AND(R488=19,入力項目!$S$16&lt;&gt;"高専"),IFERROR(VLOOKUP(入力項目!$S$17,子育て関連マスタ!$I$32:$M$37,2,FALSE),0),
  AND(R488=21,入力項目!$S$16="高専"),IFERROR(VLOOKUP(入力項目!$S$17,子育て関連マスタ!$I$32:$M$37,2,FALSE),0),
  R488&gt;=22,0
  ),0),0
) +
IF(AND(R488&gt;=1,R488&lt;=15),IF($D488=入力項目!$S$8,入力項目!$S$3,0),0) +
IF(AND(R488&gt;=1,R488&lt;=15),IF($D488=5,入力項目!$S$4,0),0) +
IF(AND(R488&gt;=1,R488&lt;=15),IF($D488=12,入力項目!$S$5,0),0) +
IF(AND(入力項目!$S$7=$A488,入力項目!$S$8=$D488),子育て関連マスタ!$C$14,0) +
IFERROR(IF(AND(YEAR(EDATE(DATE(入力項目!$S$7,入力項目!$S$8,1),1))=$A488,MONTH(EDATE(DATE(入力項目!$S$7,入力項目!$S$8,1),1))=$D488),子育て関連マスタ!$C$15,0),0) +
IF(AND(OR(R488=3,R488=5,R488=7),$D488=11),子育て関連マスタ!$C$17,0) +
IF(AND(R488=20,$D488=1),子育て関連マスタ!$C$18,0) +
IF(AND(R488=20,$D488=1),
IFERROR(_xlfn.IFS(
入力項目!$S$10="男",子育て関連マスタ!$C$18,
入力項目!$S$10="女",子育て関連マスタ!$C$19
),0),0
) +
IF(AND(R488&gt;=入力項目!$S$18,R488&lt;=入力項目!$S$19),入力項目!$S$20,0) +
IF(AND(R488&gt;=入力項目!$S$21,R488&lt;=入力項目!$S$22),入力項目!$S$23,0) +
IF(AND(R488&gt;=入力項目!$S$24,R488&lt;=入力項目!$S$25),入力項目!$S$26,0)
)</f>
        <v>0</v>
      </c>
      <c r="AG488">
        <f ca="1">-(
_xlfn.IFS(
S488&lt;=入力項目!$S$11,0,
AND(S488&gt;=入力項目!$S$11+1,S488&lt;=3),IFERROR(VLOOKUP(入力項目!$S$12,子育て関連マスタ!$I$4:$M$5,4,FALSE),0),
AND(S488&gt;=4,S488&lt;=6),IFERROR(VLOOKUP(入力項目!$S$13,子育て関連マスタ!$I$9:$M$12,4,FALSE),0),
AND(S488&gt;=7,S488&lt;=12),IFERROR(VLOOKUP(入力項目!$S$14,子育て関連マスタ!$I$16:$M$17,4,FALSE),0),
AND(S488&gt;=13,S488&lt;=15),IFERROR(VLOOKUP(入力項目!$S$15,子育て関連マスタ!$I$21:$M$22,4,FALSE),0),
AND(S488&gt;=16,S488&lt;=18),IFERROR(VLOOKUP(入力項目!$S$16,子育て関連マスタ!$I$26:$M$28,4,FALSE),0),
AND(S488&gt;=19,S488&lt;=20,入力項目!$S$16="高専"),IFERROR(VLOOKUP(入力項目!$S$16,子育て関連マスタ!$I$26:$M$28,4,FALSE),0),
AND(S488&gt;=19,S488&lt;=20,入力項目!$S$16&lt;&gt;"高専"),IFERROR(VLOOKUP(入力項目!$S$17,子育て関連マスタ!$I$32:$M$37,4,FALSE),0),
AND(S488&gt;=21,S488&lt;=22,入力項目!$S$16="高専"),IFERROR(VLOOKUP(入力項目!$S$17,子育て関連マスタ!$I$32:$M$34,4,FALSE),0),
AND(S488&gt;=21,S488&lt;=22,入力項目!$S$16&lt;&gt;"高専"),IFERROR(VLOOKUP(入力項目!$S$17,子育て関連マスタ!$I$32:$M$34,4,FALSE),0),
S488&gt;=23,0
) +
IF($D488=4,
  IFERROR(_xlfn.IFS(
  S488&lt;=入力項目!$S$11,0,
  AND(S488=入力項目!$S$11),IFERROR(VLOOKUP(入力項目!$S$12,子育て関連マスタ!$I$4:$M$5,2,FALSE),0),
  AND(S488=4),IFERROR(VLOOKUP(入力項目!$S$13,子育て関連マスタ!$I$9:$M$12,2,FALSE),0),
  AND(S488=7),IFERROR(VLOOKUP(入力項目!$S$14,子育て関連マスタ!$I$16:$M$17,2,FALSE),0),
  AND(S488=13),IFERROR(VLOOKUP(入力項目!$S$15,子育て関連マスタ!$I$21:$M$22,2,FALSE),0),
  AND(S488=16),IFERROR(VLOOKUP(入力項目!$S$16,子育て関連マスタ!$I$26:$M$28,2,FALSE),0),
  AND(S488=19,入力項目!$S$16&lt;&gt;"高専"),IFERROR(VLOOKUP(入力項目!$S$17,子育て関連マスタ!$I$32:$M$37,2,FALSE),0),
  AND(S488=21,入力項目!$S$16="高専"),IFERROR(VLOOKUP(入力項目!$S$17,子育て関連マスタ!$I$32:$M$37,2,FALSE),0),
  S488&gt;=22,0
  ),0),0
) +
IF(AND(S488&gt;=1,S488&lt;=15),IF($D488=入力項目!$S$8,入力項目!$S$3,0),0) +
IF(AND(S488&gt;=1,S488&lt;=15),IF($D488=5,入力項目!$S$4,0),0) +
IF(AND(S488&gt;=1,S488&lt;=15),IF($D488=12,入力項目!$S$5,0),0) +
IF(AND(入力項目!$S$7=$A488,入力項目!$S$8=$D488),子育て関連マスタ!$C$14,0) +
IFERROR(IF(AND(YEAR(EDATE(DATE(入力項目!$S$7,入力項目!$S$8,1),1))=$A488,MONTH(EDATE(DATE(入力項目!$S$7,入力項目!$S$8,1),1))=$D488),子育て関連マスタ!$C$15,0),0) +
IF(AND(OR(S488=3,S488=5,S488=7),$D488=11),子育て関連マスタ!$C$17,0) +
IF(AND(S488=20,$D488=1),子育て関連マスタ!$C$18,0) +
IF(AND(S488=20,$D488=1),
IFERROR(_xlfn.IFS(
入力項目!$S$10="男",子育て関連マスタ!$C$18,
入力項目!$S$10="女",子育て関連マスタ!$C$19
),0),0
) +
IF(AND(S488&gt;=入力項目!$S$18,S488&lt;=入力項目!$S$19),入力項目!$S$20,0) +
IF(AND(S488&gt;=入力項目!$S$21,S488&lt;=入力項目!$S$22),入力項目!$S$23,0) +
IF(AND(S488&gt;=入力項目!$S$24,S488&lt;=入力項目!$S$25),入力項目!$S$26,0)
)</f>
        <v>0</v>
      </c>
      <c r="AH488">
        <f ca="1">-(
_xlfn.IFS(
T488&lt;=入力項目!$S$11,0,
AND(T488&gt;=入力項目!$S$11+1,T488&lt;=3),IFERROR(VLOOKUP(入力項目!$S$12,子育て関連マスタ!$I$4:$M$5,4,FALSE),0),
AND(T488&gt;=4,T488&lt;=6),IFERROR(VLOOKUP(入力項目!$S$13,子育て関連マスタ!$I$9:$M$12,4,FALSE),0),
AND(T488&gt;=7,T488&lt;=12),IFERROR(VLOOKUP(入力項目!$S$14,子育て関連マスタ!$I$16:$M$17,4,FALSE),0),
AND(T488&gt;=13,T488&lt;=15),IFERROR(VLOOKUP(入力項目!$S$15,子育て関連マスタ!$I$21:$M$22,4,FALSE),0),
AND(T488&gt;=16,T488&lt;=18),IFERROR(VLOOKUP(入力項目!$S$16,子育て関連マスタ!$I$26:$M$28,4,FALSE),0),
AND(T488&gt;=19,T488&lt;=20,入力項目!$S$16="高専"),IFERROR(VLOOKUP(入力項目!$S$16,子育て関連マスタ!$I$26:$M$28,4,FALSE),0),
AND(T488&gt;=19,T488&lt;=20,入力項目!$S$16&lt;&gt;"高専"),IFERROR(VLOOKUP(入力項目!$S$17,子育て関連マスタ!$I$32:$M$37,4,FALSE),0),
AND(T488&gt;=21,T488&lt;=22,入力項目!$S$16="高専"),IFERROR(VLOOKUP(入力項目!$S$17,子育て関連マスタ!$I$32:$M$34,4,FALSE),0),
AND(T488&gt;=21,T488&lt;=22,入力項目!$S$16&lt;&gt;"高専"),IFERROR(VLOOKUP(入力項目!$S$17,子育て関連マスタ!$I$32:$M$34,4,FALSE),0),
T488&gt;=23,0
) +
IF($D488=4,
  IFERROR(_xlfn.IFS(
  T488&lt;=入力項目!$S$11,0,
  AND(T488=入力項目!$S$11),IFERROR(VLOOKUP(入力項目!$S$12,子育て関連マスタ!$I$4:$M$5,2,FALSE),0),
  AND(T488=4),IFERROR(VLOOKUP(入力項目!$S$13,子育て関連マスタ!$I$9:$M$12,2,FALSE),0),
  AND(T488=7),IFERROR(VLOOKUP(入力項目!$S$14,子育て関連マスタ!$I$16:$M$17,2,FALSE),0),
  AND(T488=13),IFERROR(VLOOKUP(入力項目!$S$15,子育て関連マスタ!$I$21:$M$22,2,FALSE),0),
  AND(T488=16),IFERROR(VLOOKUP(入力項目!$S$16,子育て関連マスタ!$I$26:$M$28,2,FALSE),0),
  AND(T488=19,入力項目!$S$16&lt;&gt;"高専"),IFERROR(VLOOKUP(入力項目!$S$17,子育て関連マスタ!$I$32:$M$37,2,FALSE),0),
  AND(T488=21,入力項目!$S$16="高専"),IFERROR(VLOOKUP(入力項目!$S$17,子育て関連マスタ!$I$32:$M$37,2,FALSE),0),
  T488&gt;=22,0
  ),0),0
) +
IF(AND(T488&gt;=1,T488&lt;=15),IF($D488=入力項目!$S$8,入力項目!$S$3,0),0) +
IF(AND(T488&gt;=1,T488&lt;=15),IF($D488=5,入力項目!$S$4,0),0) +
IF(AND(T488&gt;=1,T488&lt;=15),IF($D488=12,入力項目!$S$5,0),0) +
IF(AND(入力項目!$S$7=$A488,入力項目!$S$8=$D488),子育て関連マスタ!$C$14,0) +
IFERROR(IF(AND(YEAR(EDATE(DATE(入力項目!$S$7,入力項目!$S$8,1),1))=$A488,MONTH(EDATE(DATE(入力項目!$S$7,入力項目!$S$8,1),1))=$D488),子育て関連マスタ!$C$15,0),0) +
IF(AND(OR(T488=3,T488=5,T488=7),$D488=11),子育て関連マスタ!$C$17,0) +
IF(AND(T488=20,$D488=1),子育て関連マスタ!$C$18,0) +
IF(AND(T488=20,$D488=1),
IFERROR(_xlfn.IFS(
入力項目!$S$10="男",子育て関連マスタ!$C$18,
入力項目!$S$10="女",子育て関連マスタ!$C$19
),0),0
) +
IF(AND(T488&gt;=入力項目!$S$18,T488&lt;=入力項目!$S$19),入力項目!$S$20,0) +
IF(AND(T488&gt;=入力項目!$S$21,T488&lt;=入力項目!$S$22),入力項目!$S$23,0) +
IF(AND(T488&gt;=入力項目!$S$24,T488&lt;=入力項目!$S$25),入力項目!$S$26,0)
)</f>
        <v>0</v>
      </c>
      <c r="AI488">
        <f ca="1">-(
_xlfn.IFS(
U488&lt;=入力項目!$S$11,0,
AND(U488&gt;=入力項目!$S$11+1,U488&lt;=3),IFERROR(VLOOKUP(入力項目!$S$12,子育て関連マスタ!$I$4:$M$5,4,FALSE),0),
AND(U488&gt;=4,U488&lt;=6),IFERROR(VLOOKUP(入力項目!$S$13,子育て関連マスタ!$I$9:$M$12,4,FALSE),0),
AND(U488&gt;=7,U488&lt;=12),IFERROR(VLOOKUP(入力項目!$S$14,子育て関連マスタ!$I$16:$M$17,4,FALSE),0),
AND(U488&gt;=13,U488&lt;=15),IFERROR(VLOOKUP(入力項目!$S$15,子育て関連マスタ!$I$21:$M$22,4,FALSE),0),
AND(U488&gt;=16,U488&lt;=18),IFERROR(VLOOKUP(入力項目!$S$16,子育て関連マスタ!$I$26:$M$28,4,FALSE),0),
AND(U488&gt;=19,U488&lt;=20,入力項目!$S$16="高専"),IFERROR(VLOOKUP(入力項目!$S$16,子育て関連マスタ!$I$26:$M$28,4,FALSE),0),
AND(U488&gt;=19,U488&lt;=20,入力項目!$S$16&lt;&gt;"高専"),IFERROR(VLOOKUP(入力項目!$S$17,子育て関連マスタ!$I$32:$M$37,4,FALSE),0),
AND(U488&gt;=21,U488&lt;=22,入力項目!$S$16="高専"),IFERROR(VLOOKUP(入力項目!$S$17,子育て関連マスタ!$I$32:$M$34,4,FALSE),0),
AND(U488&gt;=21,U488&lt;=22,入力項目!$S$16&lt;&gt;"高専"),IFERROR(VLOOKUP(入力項目!$S$17,子育て関連マスタ!$I$32:$M$34,4,FALSE),0),
U488&gt;=23,0
) +
IF($D488=4,
  IFERROR(_xlfn.IFS(
  U488&lt;=入力項目!$S$11,0,
  AND(U488=入力項目!$S$11),IFERROR(VLOOKUP(入力項目!$S$12,子育て関連マスタ!$I$4:$M$5,2,FALSE),0),
  AND(U488=4),IFERROR(VLOOKUP(入力項目!$S$13,子育て関連マスタ!$I$9:$M$12,2,FALSE),0),
  AND(U488=7),IFERROR(VLOOKUP(入力項目!$S$14,子育て関連マスタ!$I$16:$M$17,2,FALSE),0),
  AND(U488=13),IFERROR(VLOOKUP(入力項目!$S$15,子育て関連マスタ!$I$21:$M$22,2,FALSE),0),
  AND(U488=16),IFERROR(VLOOKUP(入力項目!$S$16,子育て関連マスタ!$I$26:$M$28,2,FALSE),0),
  AND(U488=19,入力項目!$S$16&lt;&gt;"高専"),IFERROR(VLOOKUP(入力項目!$S$17,子育て関連マスタ!$I$32:$M$37,2,FALSE),0),
  AND(U488=21,入力項目!$S$16="高専"),IFERROR(VLOOKUP(入力項目!$S$17,子育て関連マスタ!$I$32:$M$37,2,FALSE),0),
  U488&gt;=22,0
  ),0),0
) +
IF(AND(U488&gt;=1,U488&lt;=15),IF($D488=入力項目!$S$8,入力項目!$S$3,0),0) +
IF(AND(U488&gt;=1,U488&lt;=15),IF($D488=5,入力項目!$S$4,0),0) +
IF(AND(U488&gt;=1,U488&lt;=15),IF($D488=12,入力項目!$S$5,0),0) +
IF(AND(入力項目!$S$7=$A488,入力項目!$S$8=$D488),子育て関連マスタ!$C$14,0) +
IFERROR(IF(AND(YEAR(EDATE(DATE(入力項目!$S$7,入力項目!$S$8,1),1))=$A488,MONTH(EDATE(DATE(入力項目!$S$7,入力項目!$S$8,1),1))=$D488),子育て関連マスタ!$C$15,0),0) +
IF(AND(OR(U488=3,U488=5,U488=7),$D488=11),子育て関連マスタ!$C$17,0) +
IF(AND(U488=20,$D488=1),子育て関連マスタ!$C$18,0) +
IF(AND(U488=20,$D488=1),
IFERROR(_xlfn.IFS(
入力項目!$S$10="男",子育て関連マスタ!$C$18,
入力項目!$S$10="女",子育て関連マスタ!$C$19
),0),0
) +
IF(AND(U488&gt;=入力項目!$S$18,U488&lt;=入力項目!$S$19),入力項目!$S$20,0) +
IF(AND(U488&gt;=入力項目!$S$21,U488&lt;=入力項目!$S$22),入力項目!$S$23,0) +
IF(AND(U488&gt;=入力項目!$S$24,U488&lt;=入力項目!$S$25),入力項目!$S$26,0)
)</f>
        <v>0</v>
      </c>
      <c r="AJ488" s="10">
        <f ca="1">-VLOOKUP($D488,月別収支!$A$2:$H$13,7,FALSE)</f>
        <v>-20000</v>
      </c>
    </row>
    <row r="489" spans="1:36" x14ac:dyDescent="0.4">
      <c r="A489">
        <f t="shared" ca="1" si="122"/>
        <v>2065</v>
      </c>
      <c r="B489">
        <f t="shared" ca="1" si="129"/>
        <v>2064</v>
      </c>
      <c r="C489">
        <f t="shared" ca="1" si="130"/>
        <v>41</v>
      </c>
      <c r="D489">
        <f t="shared" ca="1" si="123"/>
        <v>3</v>
      </c>
      <c r="E489" t="str">
        <f t="shared" ca="1" si="124"/>
        <v>2065年3月</v>
      </c>
      <c r="F489">
        <f ca="1">IF(OR(入力項目!$N$5&lt;$A489,AND(入力項目!$N$5=$A489,入力項目!$N$6&lt;$D489)),IF(F488=0,1,IF(G489=12,F488+1,F488)),0)</f>
        <v>40</v>
      </c>
      <c r="G489">
        <f ca="1">IF(OR(入力項目!$N$5&lt;$A489,AND(入力項目!$N$5=$A489,入力項目!$N$6&lt;$D489)),IF(G488=12,1,G488+1),0)</f>
        <v>5</v>
      </c>
      <c r="H489" t="str">
        <f t="shared" ca="1" si="125"/>
        <v>40_5</v>
      </c>
      <c r="I489">
        <f ca="1">IF(
  IFERROR(AND($C489&gt;0,MOD($C489,入力項目!$N$22)=0,$D489=入力項目!$N$23), FALSE),
  1,
  IF(
    AND(I488&gt;0,J488=12),
    IF(I488=入力項目!$N$28, 0, I488+1),
    I488
  )
)</f>
        <v>1</v>
      </c>
      <c r="J489">
        <f ca="1">IF($D489=入力項目!$N$23,1,IFERROR(J488+1,1))</f>
        <v>10</v>
      </c>
      <c r="K489" t="str">
        <f t="shared" ca="1" si="126"/>
        <v>1_10</v>
      </c>
      <c r="L489">
        <f ca="1">L488+IF(入力項目!$D$4=$D489,1,0)</f>
        <v>69</v>
      </c>
      <c r="M489" t="str">
        <f t="shared" ca="1" si="127"/>
        <v>69歳</v>
      </c>
      <c r="N489">
        <f t="shared" ca="1" si="131"/>
        <v>70</v>
      </c>
      <c r="O489" t="str">
        <f t="shared" ca="1" si="128"/>
        <v>70歳</v>
      </c>
      <c r="P489">
        <f t="shared" ca="1" si="132"/>
        <v>44</v>
      </c>
      <c r="Q489">
        <f t="shared" ca="1" si="133"/>
        <v>42</v>
      </c>
      <c r="R489">
        <f t="shared" ca="1" si="134"/>
        <v>2065</v>
      </c>
      <c r="S489">
        <f t="shared" ca="1" si="135"/>
        <v>2065</v>
      </c>
      <c r="T489">
        <f t="shared" ca="1" si="136"/>
        <v>2065</v>
      </c>
      <c r="U489">
        <f t="shared" ca="1" si="137"/>
        <v>2065</v>
      </c>
      <c r="V489" s="10">
        <f t="shared" ca="1" si="138"/>
        <v>59343925</v>
      </c>
      <c r="W489" s="10">
        <f ca="1">IF($L489&lt;その他マスタ!$B$1,VLOOKUP($D489,月別収支!$A$2:$H$13,2,FALSE),その他マスタ!$B$3)+IF(AND($L489=その他マスタ!$B$1,入力項目!$I$9="あり",$D489=入力項目!$D$4),その他マスタ!$B$2,0)</f>
        <v>150000</v>
      </c>
      <c r="X489" s="10">
        <f ca="1">-IF(入力項目!$K$5=TRUE,
IF($F489+$G489&lt;3,VLOOKUP($D489,月別収支!$A$2:$H$13,8,FALSE),0)+IFERROR(VLOOKUP($H489,住宅ローン計算!C:P,13,FALSE),0)+IF($F489&gt;1,IF(OR($G489=3,$G489=6,$G489=9,$G489=12),ROUNDUP(入力項目!$N$18/4,0),0),0),
VLOOKUP($D489,月別収支!$A$2:$H$13,8,FALSE))</f>
        <v>0</v>
      </c>
      <c r="Y489" s="10">
        <f ca="1">-VLOOKUP($D489,月別収支!$A$2:$H$13,3,FALSE)</f>
        <v>-75000</v>
      </c>
      <c r="Z489" s="10">
        <f ca="1">-VLOOKUP($D489,月別収支!$A$2:$H$13,4,FALSE)</f>
        <v>-27000</v>
      </c>
      <c r="AA489" s="10">
        <f ca="1">-VLOOKUP($D489,月別収支!$A$2:$H$13,6,FALSE)</f>
        <v>-10000</v>
      </c>
      <c r="AB489" s="10">
        <f ca="1">-(
VLOOKUP($D489,月別収支!$A$2:$H$13,5,FALSE)+IF(AND(入力項目!$I$27&lt;=$A489,ISEVEN($A489-入力項目!$I$27),入力項目!$I$28=$D489),入力項目!$I$26,0)
+IF(入力項目!$K$26=TRUE,
IFERROR(VLOOKUP($K489,マイカーローン計算!C:P,13,FALSE),0),
IFERROR(
  IF(AND($C489&gt;0,MOD($C489,入力項目!$N$22)=0,$D489=入力項目!$N$23),入力項目!$N$24,0),
 0
)
)
)</f>
        <v>-20000</v>
      </c>
      <c r="AC489" s="10">
        <f ca="1">-IF($A489&lt;入力項目!$N$33,入力項目!$N$35,IF(AND($A489=入力項目!$N$33,$D489&lt;=入力項目!$N$34),入力項目!$N$35,0))</f>
        <v>0</v>
      </c>
      <c r="AD489">
        <f ca="1">-(
_xlfn.IFS(
P489&lt;=入力項目!$S$11,0,
AND(P489&gt;=入力項目!$S$11+1,P489&lt;=3),IFERROR(VLOOKUP(入力項目!$S$12,子育て関連マスタ!$I$4:$M$5,4,FALSE),0),
AND(P489&gt;=4,P489&lt;=6),IFERROR(VLOOKUP(入力項目!$S$13,子育て関連マスタ!$I$9:$M$12,4,FALSE),0),
AND(P489&gt;=7,P489&lt;=12),IFERROR(VLOOKUP(入力項目!$S$14,子育て関連マスタ!$I$16:$M$17,4,FALSE),0),
AND(P489&gt;=13,P489&lt;=15),IFERROR(VLOOKUP(入力項目!$S$15,子育て関連マスタ!$I$21:$M$22,4,FALSE),0),
AND(P489&gt;=16,P489&lt;=18),IFERROR(VLOOKUP(入力項目!$S$16,子育て関連マスタ!$I$26:$M$28,4,FALSE),0),
AND(P489&gt;=19,P489&lt;=20,入力項目!$S$16="高専"),IFERROR(VLOOKUP(入力項目!$S$16,子育て関連マスタ!$I$26:$M$28,4,FALSE),0),
AND(P489&gt;=19,P489&lt;=20,入力項目!$S$16&lt;&gt;"高専"),IFERROR(VLOOKUP(入力項目!$S$17,子育て関連マスタ!$I$32:$M$37,4,FALSE),0),
AND(P489&gt;=21,P489&lt;=22,入力項目!$S$16="高専"),IFERROR(VLOOKUP(入力項目!$S$17,子育て関連マスタ!$I$32:$M$34,4,FALSE),0),
AND(P489&gt;=21,P489&lt;=22,入力項目!$S$16&lt;&gt;"高専"),IFERROR(VLOOKUP(入力項目!$S$17,子育て関連マスタ!$I$32:$M$34,4,FALSE),0),
P489&gt;=23,0
) +
IF($D489=4,
  IFERROR(_xlfn.IFS(
  P489&lt;=入力項目!$S$11,0,
  AND(P489=入力項目!$S$11),IFERROR(VLOOKUP(入力項目!$S$12,子育て関連マスタ!$I$4:$M$5,2,FALSE),0),
  AND(P489=4),IFERROR(VLOOKUP(入力項目!$S$13,子育て関連マスタ!$I$9:$M$12,2,FALSE),0),
  AND(P489=7),IFERROR(VLOOKUP(入力項目!$S$14,子育て関連マスタ!$I$16:$M$17,2,FALSE),0),
  AND(P489=13),IFERROR(VLOOKUP(入力項目!$S$15,子育て関連マスタ!$I$21:$M$22,2,FALSE),0),
  AND(P489=16),IFERROR(VLOOKUP(入力項目!$S$16,子育て関連マスタ!$I$26:$M$28,2,FALSE),0),
  AND(P489=19,入力項目!$S$16&lt;&gt;"高専"),IFERROR(VLOOKUP(入力項目!$S$17,子育て関連マスタ!$I$32:$M$37,2,FALSE),0),
  AND(P489=21,入力項目!$S$16="高専"),IFERROR(VLOOKUP(入力項目!$S$17,子育て関連マスタ!$I$32:$M$37,2,FALSE),0),
  P489&gt;=22,0
  ),0),0
) +
IF(AND(P489&gt;=1,P489&lt;=15),IF($D489=入力項目!$S$8,入力項目!$S$3,0),0) +
IF(AND(P489&gt;=1,P489&lt;=15),IF($D489=5,入力項目!$S$4,0),0) +
IF(AND(P489&gt;=1,P489&lt;=15),IF($D489=12,入力項目!$S$5,0),0) +
IF(AND(入力項目!$S$7=$A489,入力項目!$S$8=$D489),子育て関連マスタ!$C$14,0) +
IFERROR(IF(AND(YEAR(EDATE(DATE(入力項目!$S$7,入力項目!$S$8,1),1))=$A489,MONTH(EDATE(DATE(入力項目!$S$7,入力項目!$S$8,1),1))=$D489),子育て関連マスタ!$C$15,0),0) +
IF(AND(OR(P489=3,P489=5,P489=7),$D489=11),子育て関連マスタ!$C$17,0) +
IF(AND(P489=20,$D489=1),子育て関連マスタ!$C$18,0) +
IF(AND(P489=20,$D489=1),
IFERROR(_xlfn.IFS(
入力項目!$S$10="男",子育て関連マスタ!$C$18,
入力項目!$S$10="女",子育て関連マスタ!$C$19
),0),0
) +
IF(AND(P489&gt;=入力項目!$S$18,P489&lt;=入力項目!$S$19),入力項目!$S$20,0) +
IF(AND(P489&gt;=入力項目!$S$21,P489&lt;=入力項目!$S$22),入力項目!$S$23,0) +
IF(AND(P489&gt;=入力項目!$S$24,P489&lt;=入力項目!$S$25),入力項目!$S$26,0)
)</f>
        <v>0</v>
      </c>
      <c r="AE489">
        <f ca="1">-(
_xlfn.IFS(
Q489&lt;=入力項目!$S$11,0,
AND(Q489&gt;=入力項目!$S$11+1,Q489&lt;=3),IFERROR(VLOOKUP(入力項目!$S$12,子育て関連マスタ!$I$4:$M$5,4,FALSE),0),
AND(Q489&gt;=4,Q489&lt;=6),IFERROR(VLOOKUP(入力項目!$S$13,子育て関連マスタ!$I$9:$M$12,4,FALSE),0),
AND(Q489&gt;=7,Q489&lt;=12),IFERROR(VLOOKUP(入力項目!$S$14,子育て関連マスタ!$I$16:$M$17,4,FALSE),0),
AND(Q489&gt;=13,Q489&lt;=15),IFERROR(VLOOKUP(入力項目!$S$15,子育て関連マスタ!$I$21:$M$22,4,FALSE),0),
AND(Q489&gt;=16,Q489&lt;=18),IFERROR(VLOOKUP(入力項目!$S$16,子育て関連マスタ!$I$26:$M$28,4,FALSE),0),
AND(Q489&gt;=19,Q489&lt;=20,入力項目!$S$16="高専"),IFERROR(VLOOKUP(入力項目!$S$16,子育て関連マスタ!$I$26:$M$28,4,FALSE),0),
AND(Q489&gt;=19,Q489&lt;=20,入力項目!$S$16&lt;&gt;"高専"),IFERROR(VLOOKUP(入力項目!$S$17,子育て関連マスタ!$I$32:$M$37,4,FALSE),0),
AND(Q489&gt;=21,Q489&lt;=22,入力項目!$S$16="高専"),IFERROR(VLOOKUP(入力項目!$S$17,子育て関連マスタ!$I$32:$M$34,4,FALSE),0),
AND(Q489&gt;=21,Q489&lt;=22,入力項目!$S$16&lt;&gt;"高専"),IFERROR(VLOOKUP(入力項目!$S$17,子育て関連マスタ!$I$32:$M$34,4,FALSE),0),
Q489&gt;=23,0
) +
IF($D489=4,
  IFERROR(_xlfn.IFS(
  Q489&lt;=入力項目!$S$11,0,
  AND(Q489=入力項目!$S$11),IFERROR(VLOOKUP(入力項目!$S$12,子育て関連マスタ!$I$4:$M$5,2,FALSE),0),
  AND(Q489=4),IFERROR(VLOOKUP(入力項目!$S$13,子育て関連マスタ!$I$9:$M$12,2,FALSE),0),
  AND(Q489=7),IFERROR(VLOOKUP(入力項目!$S$14,子育て関連マスタ!$I$16:$M$17,2,FALSE),0),
  AND(Q489=13),IFERROR(VLOOKUP(入力項目!$S$15,子育て関連マスタ!$I$21:$M$22,2,FALSE),0),
  AND(Q489=16),IFERROR(VLOOKUP(入力項目!$S$16,子育て関連マスタ!$I$26:$M$28,2,FALSE),0),
  AND(Q489=19,入力項目!$S$16&lt;&gt;"高専"),IFERROR(VLOOKUP(入力項目!$S$17,子育て関連マスタ!$I$32:$M$37,2,FALSE),0),
  AND(Q489=21,入力項目!$S$16="高専"),IFERROR(VLOOKUP(入力項目!$S$17,子育て関連マスタ!$I$32:$M$37,2,FALSE),0),
  Q489&gt;=22,0
  ),0),0
) +
IF(AND(Q489&gt;=1,Q489&lt;=15),IF($D489=入力項目!$S$8,入力項目!$S$3,0),0) +
IF(AND(Q489&gt;=1,Q489&lt;=15),IF($D489=5,入力項目!$S$4,0),0) +
IF(AND(Q489&gt;=1,Q489&lt;=15),IF($D489=12,入力項目!$S$5,0),0) +
IF(AND(入力項目!$S$7=$A489,入力項目!$S$8=$D489),子育て関連マスタ!$C$14,0) +
IFERROR(IF(AND(YEAR(EDATE(DATE(入力項目!$S$7,入力項目!$S$8,1),1))=$A489,MONTH(EDATE(DATE(入力項目!$S$7,入力項目!$S$8,1),1))=$D489),子育て関連マスタ!$C$15,0),0) +
IF(AND(OR(Q489=3,Q489=5,Q489=7),$D489=11),子育て関連マスタ!$C$17,0) +
IF(AND(Q489=20,$D489=1),子育て関連マスタ!$C$18,0) +
IF(AND(Q489=20,$D489=1),
IFERROR(_xlfn.IFS(
入力項目!$S$10="男",子育て関連マスタ!$C$18,
入力項目!$S$10="女",子育て関連マスタ!$C$19
),0),0
) +
IF(AND(Q489&gt;=入力項目!$S$18,Q489&lt;=入力項目!$S$19),入力項目!$S$20,0) +
IF(AND(Q489&gt;=入力項目!$S$21,Q489&lt;=入力項目!$S$22),入力項目!$S$23,0) +
IF(AND(Q489&gt;=入力項目!$S$24,Q489&lt;=入力項目!$S$25),入力項目!$S$26,0)
)</f>
        <v>0</v>
      </c>
      <c r="AF489">
        <f ca="1">-(
_xlfn.IFS(
R489&lt;=入力項目!$S$11,0,
AND(R489&gt;=入力項目!$S$11+1,R489&lt;=3),IFERROR(VLOOKUP(入力項目!$S$12,子育て関連マスタ!$I$4:$M$5,4,FALSE),0),
AND(R489&gt;=4,R489&lt;=6),IFERROR(VLOOKUP(入力項目!$S$13,子育て関連マスタ!$I$9:$M$12,4,FALSE),0),
AND(R489&gt;=7,R489&lt;=12),IFERROR(VLOOKUP(入力項目!$S$14,子育て関連マスタ!$I$16:$M$17,4,FALSE),0),
AND(R489&gt;=13,R489&lt;=15),IFERROR(VLOOKUP(入力項目!$S$15,子育て関連マスタ!$I$21:$M$22,4,FALSE),0),
AND(R489&gt;=16,R489&lt;=18),IFERROR(VLOOKUP(入力項目!$S$16,子育て関連マスタ!$I$26:$M$28,4,FALSE),0),
AND(R489&gt;=19,R489&lt;=20,入力項目!$S$16="高専"),IFERROR(VLOOKUP(入力項目!$S$16,子育て関連マスタ!$I$26:$M$28,4,FALSE),0),
AND(R489&gt;=19,R489&lt;=20,入力項目!$S$16&lt;&gt;"高専"),IFERROR(VLOOKUP(入力項目!$S$17,子育て関連マスタ!$I$32:$M$37,4,FALSE),0),
AND(R489&gt;=21,R489&lt;=22,入力項目!$S$16="高専"),IFERROR(VLOOKUP(入力項目!$S$17,子育て関連マスタ!$I$32:$M$34,4,FALSE),0),
AND(R489&gt;=21,R489&lt;=22,入力項目!$S$16&lt;&gt;"高専"),IFERROR(VLOOKUP(入力項目!$S$17,子育て関連マスタ!$I$32:$M$34,4,FALSE),0),
R489&gt;=23,0
) +
IF($D489=4,
  IFERROR(_xlfn.IFS(
  R489&lt;=入力項目!$S$11,0,
  AND(R489=入力項目!$S$11),IFERROR(VLOOKUP(入力項目!$S$12,子育て関連マスタ!$I$4:$M$5,2,FALSE),0),
  AND(R489=4),IFERROR(VLOOKUP(入力項目!$S$13,子育て関連マスタ!$I$9:$M$12,2,FALSE),0),
  AND(R489=7),IFERROR(VLOOKUP(入力項目!$S$14,子育て関連マスタ!$I$16:$M$17,2,FALSE),0),
  AND(R489=13),IFERROR(VLOOKUP(入力項目!$S$15,子育て関連マスタ!$I$21:$M$22,2,FALSE),0),
  AND(R489=16),IFERROR(VLOOKUP(入力項目!$S$16,子育て関連マスタ!$I$26:$M$28,2,FALSE),0),
  AND(R489=19,入力項目!$S$16&lt;&gt;"高専"),IFERROR(VLOOKUP(入力項目!$S$17,子育て関連マスタ!$I$32:$M$37,2,FALSE),0),
  AND(R489=21,入力項目!$S$16="高専"),IFERROR(VLOOKUP(入力項目!$S$17,子育て関連マスタ!$I$32:$M$37,2,FALSE),0),
  R489&gt;=22,0
  ),0),0
) +
IF(AND(R489&gt;=1,R489&lt;=15),IF($D489=入力項目!$S$8,入力項目!$S$3,0),0) +
IF(AND(R489&gt;=1,R489&lt;=15),IF($D489=5,入力項目!$S$4,0),0) +
IF(AND(R489&gt;=1,R489&lt;=15),IF($D489=12,入力項目!$S$5,0),0) +
IF(AND(入力項目!$S$7=$A489,入力項目!$S$8=$D489),子育て関連マスタ!$C$14,0) +
IFERROR(IF(AND(YEAR(EDATE(DATE(入力項目!$S$7,入力項目!$S$8,1),1))=$A489,MONTH(EDATE(DATE(入力項目!$S$7,入力項目!$S$8,1),1))=$D489),子育て関連マスタ!$C$15,0),0) +
IF(AND(OR(R489=3,R489=5,R489=7),$D489=11),子育て関連マスタ!$C$17,0) +
IF(AND(R489=20,$D489=1),子育て関連マスタ!$C$18,0) +
IF(AND(R489=20,$D489=1),
IFERROR(_xlfn.IFS(
入力項目!$S$10="男",子育て関連マスタ!$C$18,
入力項目!$S$10="女",子育て関連マスタ!$C$19
),0),0
) +
IF(AND(R489&gt;=入力項目!$S$18,R489&lt;=入力項目!$S$19),入力項目!$S$20,0) +
IF(AND(R489&gt;=入力項目!$S$21,R489&lt;=入力項目!$S$22),入力項目!$S$23,0) +
IF(AND(R489&gt;=入力項目!$S$24,R489&lt;=入力項目!$S$25),入力項目!$S$26,0)
)</f>
        <v>0</v>
      </c>
      <c r="AG489">
        <f ca="1">-(
_xlfn.IFS(
S489&lt;=入力項目!$S$11,0,
AND(S489&gt;=入力項目!$S$11+1,S489&lt;=3),IFERROR(VLOOKUP(入力項目!$S$12,子育て関連マスタ!$I$4:$M$5,4,FALSE),0),
AND(S489&gt;=4,S489&lt;=6),IFERROR(VLOOKUP(入力項目!$S$13,子育て関連マスタ!$I$9:$M$12,4,FALSE),0),
AND(S489&gt;=7,S489&lt;=12),IFERROR(VLOOKUP(入力項目!$S$14,子育て関連マスタ!$I$16:$M$17,4,FALSE),0),
AND(S489&gt;=13,S489&lt;=15),IFERROR(VLOOKUP(入力項目!$S$15,子育て関連マスタ!$I$21:$M$22,4,FALSE),0),
AND(S489&gt;=16,S489&lt;=18),IFERROR(VLOOKUP(入力項目!$S$16,子育て関連マスタ!$I$26:$M$28,4,FALSE),0),
AND(S489&gt;=19,S489&lt;=20,入力項目!$S$16="高専"),IFERROR(VLOOKUP(入力項目!$S$16,子育て関連マスタ!$I$26:$M$28,4,FALSE),0),
AND(S489&gt;=19,S489&lt;=20,入力項目!$S$16&lt;&gt;"高専"),IFERROR(VLOOKUP(入力項目!$S$17,子育て関連マスタ!$I$32:$M$37,4,FALSE),0),
AND(S489&gt;=21,S489&lt;=22,入力項目!$S$16="高専"),IFERROR(VLOOKUP(入力項目!$S$17,子育て関連マスタ!$I$32:$M$34,4,FALSE),0),
AND(S489&gt;=21,S489&lt;=22,入力項目!$S$16&lt;&gt;"高専"),IFERROR(VLOOKUP(入力項目!$S$17,子育て関連マスタ!$I$32:$M$34,4,FALSE),0),
S489&gt;=23,0
) +
IF($D489=4,
  IFERROR(_xlfn.IFS(
  S489&lt;=入力項目!$S$11,0,
  AND(S489=入力項目!$S$11),IFERROR(VLOOKUP(入力項目!$S$12,子育て関連マスタ!$I$4:$M$5,2,FALSE),0),
  AND(S489=4),IFERROR(VLOOKUP(入力項目!$S$13,子育て関連マスタ!$I$9:$M$12,2,FALSE),0),
  AND(S489=7),IFERROR(VLOOKUP(入力項目!$S$14,子育て関連マスタ!$I$16:$M$17,2,FALSE),0),
  AND(S489=13),IFERROR(VLOOKUP(入力項目!$S$15,子育て関連マスタ!$I$21:$M$22,2,FALSE),0),
  AND(S489=16),IFERROR(VLOOKUP(入力項目!$S$16,子育て関連マスタ!$I$26:$M$28,2,FALSE),0),
  AND(S489=19,入力項目!$S$16&lt;&gt;"高専"),IFERROR(VLOOKUP(入力項目!$S$17,子育て関連マスタ!$I$32:$M$37,2,FALSE),0),
  AND(S489=21,入力項目!$S$16="高専"),IFERROR(VLOOKUP(入力項目!$S$17,子育て関連マスタ!$I$32:$M$37,2,FALSE),0),
  S489&gt;=22,0
  ),0),0
) +
IF(AND(S489&gt;=1,S489&lt;=15),IF($D489=入力項目!$S$8,入力項目!$S$3,0),0) +
IF(AND(S489&gt;=1,S489&lt;=15),IF($D489=5,入力項目!$S$4,0),0) +
IF(AND(S489&gt;=1,S489&lt;=15),IF($D489=12,入力項目!$S$5,0),0) +
IF(AND(入力項目!$S$7=$A489,入力項目!$S$8=$D489),子育て関連マスタ!$C$14,0) +
IFERROR(IF(AND(YEAR(EDATE(DATE(入力項目!$S$7,入力項目!$S$8,1),1))=$A489,MONTH(EDATE(DATE(入力項目!$S$7,入力項目!$S$8,1),1))=$D489),子育て関連マスタ!$C$15,0),0) +
IF(AND(OR(S489=3,S489=5,S489=7),$D489=11),子育て関連マスタ!$C$17,0) +
IF(AND(S489=20,$D489=1),子育て関連マスタ!$C$18,0) +
IF(AND(S489=20,$D489=1),
IFERROR(_xlfn.IFS(
入力項目!$S$10="男",子育て関連マスタ!$C$18,
入力項目!$S$10="女",子育て関連マスタ!$C$19
),0),0
) +
IF(AND(S489&gt;=入力項目!$S$18,S489&lt;=入力項目!$S$19),入力項目!$S$20,0) +
IF(AND(S489&gt;=入力項目!$S$21,S489&lt;=入力項目!$S$22),入力項目!$S$23,0) +
IF(AND(S489&gt;=入力項目!$S$24,S489&lt;=入力項目!$S$25),入力項目!$S$26,0)
)</f>
        <v>0</v>
      </c>
      <c r="AH489">
        <f ca="1">-(
_xlfn.IFS(
T489&lt;=入力項目!$S$11,0,
AND(T489&gt;=入力項目!$S$11+1,T489&lt;=3),IFERROR(VLOOKUP(入力項目!$S$12,子育て関連マスタ!$I$4:$M$5,4,FALSE),0),
AND(T489&gt;=4,T489&lt;=6),IFERROR(VLOOKUP(入力項目!$S$13,子育て関連マスタ!$I$9:$M$12,4,FALSE),0),
AND(T489&gt;=7,T489&lt;=12),IFERROR(VLOOKUP(入力項目!$S$14,子育て関連マスタ!$I$16:$M$17,4,FALSE),0),
AND(T489&gt;=13,T489&lt;=15),IFERROR(VLOOKUP(入力項目!$S$15,子育て関連マスタ!$I$21:$M$22,4,FALSE),0),
AND(T489&gt;=16,T489&lt;=18),IFERROR(VLOOKUP(入力項目!$S$16,子育て関連マスタ!$I$26:$M$28,4,FALSE),0),
AND(T489&gt;=19,T489&lt;=20,入力項目!$S$16="高専"),IFERROR(VLOOKUP(入力項目!$S$16,子育て関連マスタ!$I$26:$M$28,4,FALSE),0),
AND(T489&gt;=19,T489&lt;=20,入力項目!$S$16&lt;&gt;"高専"),IFERROR(VLOOKUP(入力項目!$S$17,子育て関連マスタ!$I$32:$M$37,4,FALSE),0),
AND(T489&gt;=21,T489&lt;=22,入力項目!$S$16="高専"),IFERROR(VLOOKUP(入力項目!$S$17,子育て関連マスタ!$I$32:$M$34,4,FALSE),0),
AND(T489&gt;=21,T489&lt;=22,入力項目!$S$16&lt;&gt;"高専"),IFERROR(VLOOKUP(入力項目!$S$17,子育て関連マスタ!$I$32:$M$34,4,FALSE),0),
T489&gt;=23,0
) +
IF($D489=4,
  IFERROR(_xlfn.IFS(
  T489&lt;=入力項目!$S$11,0,
  AND(T489=入力項目!$S$11),IFERROR(VLOOKUP(入力項目!$S$12,子育て関連マスタ!$I$4:$M$5,2,FALSE),0),
  AND(T489=4),IFERROR(VLOOKUP(入力項目!$S$13,子育て関連マスタ!$I$9:$M$12,2,FALSE),0),
  AND(T489=7),IFERROR(VLOOKUP(入力項目!$S$14,子育て関連マスタ!$I$16:$M$17,2,FALSE),0),
  AND(T489=13),IFERROR(VLOOKUP(入力項目!$S$15,子育て関連マスタ!$I$21:$M$22,2,FALSE),0),
  AND(T489=16),IFERROR(VLOOKUP(入力項目!$S$16,子育て関連マスタ!$I$26:$M$28,2,FALSE),0),
  AND(T489=19,入力項目!$S$16&lt;&gt;"高専"),IFERROR(VLOOKUP(入力項目!$S$17,子育て関連マスタ!$I$32:$M$37,2,FALSE),0),
  AND(T489=21,入力項目!$S$16="高専"),IFERROR(VLOOKUP(入力項目!$S$17,子育て関連マスタ!$I$32:$M$37,2,FALSE),0),
  T489&gt;=22,0
  ),0),0
) +
IF(AND(T489&gt;=1,T489&lt;=15),IF($D489=入力項目!$S$8,入力項目!$S$3,0),0) +
IF(AND(T489&gt;=1,T489&lt;=15),IF($D489=5,入力項目!$S$4,0),0) +
IF(AND(T489&gt;=1,T489&lt;=15),IF($D489=12,入力項目!$S$5,0),0) +
IF(AND(入力項目!$S$7=$A489,入力項目!$S$8=$D489),子育て関連マスタ!$C$14,0) +
IFERROR(IF(AND(YEAR(EDATE(DATE(入力項目!$S$7,入力項目!$S$8,1),1))=$A489,MONTH(EDATE(DATE(入力項目!$S$7,入力項目!$S$8,1),1))=$D489),子育て関連マスタ!$C$15,0),0) +
IF(AND(OR(T489=3,T489=5,T489=7),$D489=11),子育て関連マスタ!$C$17,0) +
IF(AND(T489=20,$D489=1),子育て関連マスタ!$C$18,0) +
IF(AND(T489=20,$D489=1),
IFERROR(_xlfn.IFS(
入力項目!$S$10="男",子育て関連マスタ!$C$18,
入力項目!$S$10="女",子育て関連マスタ!$C$19
),0),0
) +
IF(AND(T489&gt;=入力項目!$S$18,T489&lt;=入力項目!$S$19),入力項目!$S$20,0) +
IF(AND(T489&gt;=入力項目!$S$21,T489&lt;=入力項目!$S$22),入力項目!$S$23,0) +
IF(AND(T489&gt;=入力項目!$S$24,T489&lt;=入力項目!$S$25),入力項目!$S$26,0)
)</f>
        <v>0</v>
      </c>
      <c r="AI489">
        <f ca="1">-(
_xlfn.IFS(
U489&lt;=入力項目!$S$11,0,
AND(U489&gt;=入力項目!$S$11+1,U489&lt;=3),IFERROR(VLOOKUP(入力項目!$S$12,子育て関連マスタ!$I$4:$M$5,4,FALSE),0),
AND(U489&gt;=4,U489&lt;=6),IFERROR(VLOOKUP(入力項目!$S$13,子育て関連マスタ!$I$9:$M$12,4,FALSE),0),
AND(U489&gt;=7,U489&lt;=12),IFERROR(VLOOKUP(入力項目!$S$14,子育て関連マスタ!$I$16:$M$17,4,FALSE),0),
AND(U489&gt;=13,U489&lt;=15),IFERROR(VLOOKUP(入力項目!$S$15,子育て関連マスタ!$I$21:$M$22,4,FALSE),0),
AND(U489&gt;=16,U489&lt;=18),IFERROR(VLOOKUP(入力項目!$S$16,子育て関連マスタ!$I$26:$M$28,4,FALSE),0),
AND(U489&gt;=19,U489&lt;=20,入力項目!$S$16="高専"),IFERROR(VLOOKUP(入力項目!$S$16,子育て関連マスタ!$I$26:$M$28,4,FALSE),0),
AND(U489&gt;=19,U489&lt;=20,入力項目!$S$16&lt;&gt;"高専"),IFERROR(VLOOKUP(入力項目!$S$17,子育て関連マスタ!$I$32:$M$37,4,FALSE),0),
AND(U489&gt;=21,U489&lt;=22,入力項目!$S$16="高専"),IFERROR(VLOOKUP(入力項目!$S$17,子育て関連マスタ!$I$32:$M$34,4,FALSE),0),
AND(U489&gt;=21,U489&lt;=22,入力項目!$S$16&lt;&gt;"高専"),IFERROR(VLOOKUP(入力項目!$S$17,子育て関連マスタ!$I$32:$M$34,4,FALSE),0),
U489&gt;=23,0
) +
IF($D489=4,
  IFERROR(_xlfn.IFS(
  U489&lt;=入力項目!$S$11,0,
  AND(U489=入力項目!$S$11),IFERROR(VLOOKUP(入力項目!$S$12,子育て関連マスタ!$I$4:$M$5,2,FALSE),0),
  AND(U489=4),IFERROR(VLOOKUP(入力項目!$S$13,子育て関連マスタ!$I$9:$M$12,2,FALSE),0),
  AND(U489=7),IFERROR(VLOOKUP(入力項目!$S$14,子育て関連マスタ!$I$16:$M$17,2,FALSE),0),
  AND(U489=13),IFERROR(VLOOKUP(入力項目!$S$15,子育て関連マスタ!$I$21:$M$22,2,FALSE),0),
  AND(U489=16),IFERROR(VLOOKUP(入力項目!$S$16,子育て関連マスタ!$I$26:$M$28,2,FALSE),0),
  AND(U489=19,入力項目!$S$16&lt;&gt;"高専"),IFERROR(VLOOKUP(入力項目!$S$17,子育て関連マスタ!$I$32:$M$37,2,FALSE),0),
  AND(U489=21,入力項目!$S$16="高専"),IFERROR(VLOOKUP(入力項目!$S$17,子育て関連マスタ!$I$32:$M$37,2,FALSE),0),
  U489&gt;=22,0
  ),0),0
) +
IF(AND(U489&gt;=1,U489&lt;=15),IF($D489=入力項目!$S$8,入力項目!$S$3,0),0) +
IF(AND(U489&gt;=1,U489&lt;=15),IF($D489=5,入力項目!$S$4,0),0) +
IF(AND(U489&gt;=1,U489&lt;=15),IF($D489=12,入力項目!$S$5,0),0) +
IF(AND(入力項目!$S$7=$A489,入力項目!$S$8=$D489),子育て関連マスタ!$C$14,0) +
IFERROR(IF(AND(YEAR(EDATE(DATE(入力項目!$S$7,入力項目!$S$8,1),1))=$A489,MONTH(EDATE(DATE(入力項目!$S$7,入力項目!$S$8,1),1))=$D489),子育て関連マスタ!$C$15,0),0) +
IF(AND(OR(U489=3,U489=5,U489=7),$D489=11),子育て関連マスタ!$C$17,0) +
IF(AND(U489=20,$D489=1),子育て関連マスタ!$C$18,0) +
IF(AND(U489=20,$D489=1),
IFERROR(_xlfn.IFS(
入力項目!$S$10="男",子育て関連マスタ!$C$18,
入力項目!$S$10="女",子育て関連マスタ!$C$19
),0),0
) +
IF(AND(U489&gt;=入力項目!$S$18,U489&lt;=入力項目!$S$19),入力項目!$S$20,0) +
IF(AND(U489&gt;=入力項目!$S$21,U489&lt;=入力項目!$S$22),入力項目!$S$23,0) +
IF(AND(U489&gt;=入力項目!$S$24,U489&lt;=入力項目!$S$25),入力項目!$S$26,0)
)</f>
        <v>0</v>
      </c>
      <c r="AJ489" s="10">
        <f ca="1">-VLOOKUP($D489,月別収支!$A$2:$H$13,7,FALSE)</f>
        <v>-20000</v>
      </c>
    </row>
    <row r="490" spans="1:36" x14ac:dyDescent="0.4">
      <c r="A490">
        <f t="shared" ca="1" si="122"/>
        <v>2065</v>
      </c>
      <c r="B490">
        <f t="shared" ca="1" si="129"/>
        <v>2065</v>
      </c>
      <c r="C490">
        <f t="shared" ca="1" si="130"/>
        <v>41</v>
      </c>
      <c r="D490">
        <f t="shared" ca="1" si="123"/>
        <v>4</v>
      </c>
      <c r="E490" t="str">
        <f t="shared" ca="1" si="124"/>
        <v>2065年4月</v>
      </c>
      <c r="F490">
        <f ca="1">IF(OR(入力項目!$N$5&lt;$A490,AND(入力項目!$N$5=$A490,入力項目!$N$6&lt;$D490)),IF(F489=0,1,IF(G490=12,F489+1,F489)),0)</f>
        <v>40</v>
      </c>
      <c r="G490">
        <f ca="1">IF(OR(入力項目!$N$5&lt;$A490,AND(入力項目!$N$5=$A490,入力項目!$N$6&lt;$D490)),IF(G489=12,1,G489+1),0)</f>
        <v>6</v>
      </c>
      <c r="H490" t="str">
        <f t="shared" ca="1" si="125"/>
        <v>40_6</v>
      </c>
      <c r="I490">
        <f ca="1">IF(
  IFERROR(AND($C490&gt;0,MOD($C490,入力項目!$N$22)=0,$D490=入力項目!$N$23), FALSE),
  1,
  IF(
    AND(I489&gt;0,J489=12),
    IF(I489=入力項目!$N$28, 0, I489+1),
    I489
  )
)</f>
        <v>1</v>
      </c>
      <c r="J490">
        <f ca="1">IF($D490=入力項目!$N$23,1,IFERROR(J489+1,1))</f>
        <v>11</v>
      </c>
      <c r="K490" t="str">
        <f t="shared" ca="1" si="126"/>
        <v>1_11</v>
      </c>
      <c r="L490">
        <f ca="1">L489+IF(入力項目!$D$4=$D490,1,0)</f>
        <v>69</v>
      </c>
      <c r="M490" t="str">
        <f t="shared" ca="1" si="127"/>
        <v>69歳</v>
      </c>
      <c r="N490">
        <f t="shared" ca="1" si="131"/>
        <v>70</v>
      </c>
      <c r="O490" t="str">
        <f t="shared" ca="1" si="128"/>
        <v>70歳</v>
      </c>
      <c r="P490">
        <f t="shared" ca="1" si="132"/>
        <v>45</v>
      </c>
      <c r="Q490">
        <f t="shared" ca="1" si="133"/>
        <v>43</v>
      </c>
      <c r="R490">
        <f t="shared" ca="1" si="134"/>
        <v>2066</v>
      </c>
      <c r="S490">
        <f t="shared" ca="1" si="135"/>
        <v>2066</v>
      </c>
      <c r="T490">
        <f t="shared" ca="1" si="136"/>
        <v>2066</v>
      </c>
      <c r="U490">
        <f t="shared" ca="1" si="137"/>
        <v>2066</v>
      </c>
      <c r="V490" s="10">
        <f t="shared" ca="1" si="138"/>
        <v>59304425</v>
      </c>
      <c r="W490" s="10">
        <f ca="1">IF($L490&lt;その他マスタ!$B$1,VLOOKUP($D490,月別収支!$A$2:$H$13,2,FALSE),その他マスタ!$B$3)+IF(AND($L490=その他マスタ!$B$1,入力項目!$I$9="あり",$D490=入力項目!$D$4),その他マスタ!$B$2,0)</f>
        <v>150000</v>
      </c>
      <c r="X490" s="10">
        <f ca="1">-IF(入力項目!$K$5=TRUE,
IF($F490+$G490&lt;3,VLOOKUP($D490,月別収支!$A$2:$H$13,8,FALSE),0)+IFERROR(VLOOKUP($H490,住宅ローン計算!C:P,13,FALSE),0)+IF($F490&gt;1,IF(OR($G490=3,$G490=6,$G490=9,$G490=12),ROUNDUP(入力項目!$N$18/4,0),0),0),
VLOOKUP($D490,月別収支!$A$2:$H$13,8,FALSE))</f>
        <v>-37500</v>
      </c>
      <c r="Y490" s="10">
        <f ca="1">-VLOOKUP($D490,月別収支!$A$2:$H$13,3,FALSE)</f>
        <v>-75000</v>
      </c>
      <c r="Z490" s="10">
        <f ca="1">-VLOOKUP($D490,月別収支!$A$2:$H$13,4,FALSE)</f>
        <v>-27000</v>
      </c>
      <c r="AA490" s="10">
        <f ca="1">-VLOOKUP($D490,月別収支!$A$2:$H$13,6,FALSE)</f>
        <v>-10000</v>
      </c>
      <c r="AB490" s="10">
        <f ca="1">-(
VLOOKUP($D490,月別収支!$A$2:$H$13,5,FALSE)+IF(AND(入力項目!$I$27&lt;=$A490,ISEVEN($A490-入力項目!$I$27),入力項目!$I$28=$D490),入力項目!$I$26,0)
+IF(入力項目!$K$26=TRUE,
IFERROR(VLOOKUP($K490,マイカーローン計算!C:P,13,FALSE),0),
IFERROR(
  IF(AND($C490&gt;0,MOD($C490,入力項目!$N$22)=0,$D490=入力項目!$N$23),入力項目!$N$24,0),
 0
)
)
)</f>
        <v>-20000</v>
      </c>
      <c r="AC490" s="10">
        <f ca="1">-IF($A490&lt;入力項目!$N$33,入力項目!$N$35,IF(AND($A490=入力項目!$N$33,$D490&lt;=入力項目!$N$34),入力項目!$N$35,0))</f>
        <v>0</v>
      </c>
      <c r="AD490">
        <f ca="1">-(
_xlfn.IFS(
P490&lt;=入力項目!$S$11,0,
AND(P490&gt;=入力項目!$S$11+1,P490&lt;=3),IFERROR(VLOOKUP(入力項目!$S$12,子育て関連マスタ!$I$4:$M$5,4,FALSE),0),
AND(P490&gt;=4,P490&lt;=6),IFERROR(VLOOKUP(入力項目!$S$13,子育て関連マスタ!$I$9:$M$12,4,FALSE),0),
AND(P490&gt;=7,P490&lt;=12),IFERROR(VLOOKUP(入力項目!$S$14,子育て関連マスタ!$I$16:$M$17,4,FALSE),0),
AND(P490&gt;=13,P490&lt;=15),IFERROR(VLOOKUP(入力項目!$S$15,子育て関連マスタ!$I$21:$M$22,4,FALSE),0),
AND(P490&gt;=16,P490&lt;=18),IFERROR(VLOOKUP(入力項目!$S$16,子育て関連マスタ!$I$26:$M$28,4,FALSE),0),
AND(P490&gt;=19,P490&lt;=20,入力項目!$S$16="高専"),IFERROR(VLOOKUP(入力項目!$S$16,子育て関連マスタ!$I$26:$M$28,4,FALSE),0),
AND(P490&gt;=19,P490&lt;=20,入力項目!$S$16&lt;&gt;"高専"),IFERROR(VLOOKUP(入力項目!$S$17,子育て関連マスタ!$I$32:$M$37,4,FALSE),0),
AND(P490&gt;=21,P490&lt;=22,入力項目!$S$16="高専"),IFERROR(VLOOKUP(入力項目!$S$17,子育て関連マスタ!$I$32:$M$34,4,FALSE),0),
AND(P490&gt;=21,P490&lt;=22,入力項目!$S$16&lt;&gt;"高専"),IFERROR(VLOOKUP(入力項目!$S$17,子育て関連マスタ!$I$32:$M$34,4,FALSE),0),
P490&gt;=23,0
) +
IF($D490=4,
  IFERROR(_xlfn.IFS(
  P490&lt;=入力項目!$S$11,0,
  AND(P490=入力項目!$S$11),IFERROR(VLOOKUP(入力項目!$S$12,子育て関連マスタ!$I$4:$M$5,2,FALSE),0),
  AND(P490=4),IFERROR(VLOOKUP(入力項目!$S$13,子育て関連マスタ!$I$9:$M$12,2,FALSE),0),
  AND(P490=7),IFERROR(VLOOKUP(入力項目!$S$14,子育て関連マスタ!$I$16:$M$17,2,FALSE),0),
  AND(P490=13),IFERROR(VLOOKUP(入力項目!$S$15,子育て関連マスタ!$I$21:$M$22,2,FALSE),0),
  AND(P490=16),IFERROR(VLOOKUP(入力項目!$S$16,子育て関連マスタ!$I$26:$M$28,2,FALSE),0),
  AND(P490=19,入力項目!$S$16&lt;&gt;"高専"),IFERROR(VLOOKUP(入力項目!$S$17,子育て関連マスタ!$I$32:$M$37,2,FALSE),0),
  AND(P490=21,入力項目!$S$16="高専"),IFERROR(VLOOKUP(入力項目!$S$17,子育て関連マスタ!$I$32:$M$37,2,FALSE),0),
  P490&gt;=22,0
  ),0),0
) +
IF(AND(P490&gt;=1,P490&lt;=15),IF($D490=入力項目!$S$8,入力項目!$S$3,0),0) +
IF(AND(P490&gt;=1,P490&lt;=15),IF($D490=5,入力項目!$S$4,0),0) +
IF(AND(P490&gt;=1,P490&lt;=15),IF($D490=12,入力項目!$S$5,0),0) +
IF(AND(入力項目!$S$7=$A490,入力項目!$S$8=$D490),子育て関連マスタ!$C$14,0) +
IFERROR(IF(AND(YEAR(EDATE(DATE(入力項目!$S$7,入力項目!$S$8,1),1))=$A490,MONTH(EDATE(DATE(入力項目!$S$7,入力項目!$S$8,1),1))=$D490),子育て関連マスタ!$C$15,0),0) +
IF(AND(OR(P490=3,P490=5,P490=7),$D490=11),子育て関連マスタ!$C$17,0) +
IF(AND(P490=20,$D490=1),子育て関連マスタ!$C$18,0) +
IF(AND(P490=20,$D490=1),
IFERROR(_xlfn.IFS(
入力項目!$S$10="男",子育て関連マスタ!$C$18,
入力項目!$S$10="女",子育て関連マスタ!$C$19
),0),0
) +
IF(AND(P490&gt;=入力項目!$S$18,P490&lt;=入力項目!$S$19),入力項目!$S$20,0) +
IF(AND(P490&gt;=入力項目!$S$21,P490&lt;=入力項目!$S$22),入力項目!$S$23,0) +
IF(AND(P490&gt;=入力項目!$S$24,P490&lt;=入力項目!$S$25),入力項目!$S$26,0)
)</f>
        <v>0</v>
      </c>
      <c r="AE490">
        <f ca="1">-(
_xlfn.IFS(
Q490&lt;=入力項目!$S$11,0,
AND(Q490&gt;=入力項目!$S$11+1,Q490&lt;=3),IFERROR(VLOOKUP(入力項目!$S$12,子育て関連マスタ!$I$4:$M$5,4,FALSE),0),
AND(Q490&gt;=4,Q490&lt;=6),IFERROR(VLOOKUP(入力項目!$S$13,子育て関連マスタ!$I$9:$M$12,4,FALSE),0),
AND(Q490&gt;=7,Q490&lt;=12),IFERROR(VLOOKUP(入力項目!$S$14,子育て関連マスタ!$I$16:$M$17,4,FALSE),0),
AND(Q490&gt;=13,Q490&lt;=15),IFERROR(VLOOKUP(入力項目!$S$15,子育て関連マスタ!$I$21:$M$22,4,FALSE),0),
AND(Q490&gt;=16,Q490&lt;=18),IFERROR(VLOOKUP(入力項目!$S$16,子育て関連マスタ!$I$26:$M$28,4,FALSE),0),
AND(Q490&gt;=19,Q490&lt;=20,入力項目!$S$16="高専"),IFERROR(VLOOKUP(入力項目!$S$16,子育て関連マスタ!$I$26:$M$28,4,FALSE),0),
AND(Q490&gt;=19,Q490&lt;=20,入力項目!$S$16&lt;&gt;"高専"),IFERROR(VLOOKUP(入力項目!$S$17,子育て関連マスタ!$I$32:$M$37,4,FALSE),0),
AND(Q490&gt;=21,Q490&lt;=22,入力項目!$S$16="高専"),IFERROR(VLOOKUP(入力項目!$S$17,子育て関連マスタ!$I$32:$M$34,4,FALSE),0),
AND(Q490&gt;=21,Q490&lt;=22,入力項目!$S$16&lt;&gt;"高専"),IFERROR(VLOOKUP(入力項目!$S$17,子育て関連マスタ!$I$32:$M$34,4,FALSE),0),
Q490&gt;=23,0
) +
IF($D490=4,
  IFERROR(_xlfn.IFS(
  Q490&lt;=入力項目!$S$11,0,
  AND(Q490=入力項目!$S$11),IFERROR(VLOOKUP(入力項目!$S$12,子育て関連マスタ!$I$4:$M$5,2,FALSE),0),
  AND(Q490=4),IFERROR(VLOOKUP(入力項目!$S$13,子育て関連マスタ!$I$9:$M$12,2,FALSE),0),
  AND(Q490=7),IFERROR(VLOOKUP(入力項目!$S$14,子育て関連マスタ!$I$16:$M$17,2,FALSE),0),
  AND(Q490=13),IFERROR(VLOOKUP(入力項目!$S$15,子育て関連マスタ!$I$21:$M$22,2,FALSE),0),
  AND(Q490=16),IFERROR(VLOOKUP(入力項目!$S$16,子育て関連マスタ!$I$26:$M$28,2,FALSE),0),
  AND(Q490=19,入力項目!$S$16&lt;&gt;"高専"),IFERROR(VLOOKUP(入力項目!$S$17,子育て関連マスタ!$I$32:$M$37,2,FALSE),0),
  AND(Q490=21,入力項目!$S$16="高専"),IFERROR(VLOOKUP(入力項目!$S$17,子育て関連マスタ!$I$32:$M$37,2,FALSE),0),
  Q490&gt;=22,0
  ),0),0
) +
IF(AND(Q490&gt;=1,Q490&lt;=15),IF($D490=入力項目!$S$8,入力項目!$S$3,0),0) +
IF(AND(Q490&gt;=1,Q490&lt;=15),IF($D490=5,入力項目!$S$4,0),0) +
IF(AND(Q490&gt;=1,Q490&lt;=15),IF($D490=12,入力項目!$S$5,0),0) +
IF(AND(入力項目!$S$7=$A490,入力項目!$S$8=$D490),子育て関連マスタ!$C$14,0) +
IFERROR(IF(AND(YEAR(EDATE(DATE(入力項目!$S$7,入力項目!$S$8,1),1))=$A490,MONTH(EDATE(DATE(入力項目!$S$7,入力項目!$S$8,1),1))=$D490),子育て関連マスタ!$C$15,0),0) +
IF(AND(OR(Q490=3,Q490=5,Q490=7),$D490=11),子育て関連マスタ!$C$17,0) +
IF(AND(Q490=20,$D490=1),子育て関連マスタ!$C$18,0) +
IF(AND(Q490=20,$D490=1),
IFERROR(_xlfn.IFS(
入力項目!$S$10="男",子育て関連マスタ!$C$18,
入力項目!$S$10="女",子育て関連マスタ!$C$19
),0),0
) +
IF(AND(Q490&gt;=入力項目!$S$18,Q490&lt;=入力項目!$S$19),入力項目!$S$20,0) +
IF(AND(Q490&gt;=入力項目!$S$21,Q490&lt;=入力項目!$S$22),入力項目!$S$23,0) +
IF(AND(Q490&gt;=入力項目!$S$24,Q490&lt;=入力項目!$S$25),入力項目!$S$26,0)
)</f>
        <v>0</v>
      </c>
      <c r="AF490">
        <f ca="1">-(
_xlfn.IFS(
R490&lt;=入力項目!$S$11,0,
AND(R490&gt;=入力項目!$S$11+1,R490&lt;=3),IFERROR(VLOOKUP(入力項目!$S$12,子育て関連マスタ!$I$4:$M$5,4,FALSE),0),
AND(R490&gt;=4,R490&lt;=6),IFERROR(VLOOKUP(入力項目!$S$13,子育て関連マスタ!$I$9:$M$12,4,FALSE),0),
AND(R490&gt;=7,R490&lt;=12),IFERROR(VLOOKUP(入力項目!$S$14,子育て関連マスタ!$I$16:$M$17,4,FALSE),0),
AND(R490&gt;=13,R490&lt;=15),IFERROR(VLOOKUP(入力項目!$S$15,子育て関連マスタ!$I$21:$M$22,4,FALSE),0),
AND(R490&gt;=16,R490&lt;=18),IFERROR(VLOOKUP(入力項目!$S$16,子育て関連マスタ!$I$26:$M$28,4,FALSE),0),
AND(R490&gt;=19,R490&lt;=20,入力項目!$S$16="高専"),IFERROR(VLOOKUP(入力項目!$S$16,子育て関連マスタ!$I$26:$M$28,4,FALSE),0),
AND(R490&gt;=19,R490&lt;=20,入力項目!$S$16&lt;&gt;"高専"),IFERROR(VLOOKUP(入力項目!$S$17,子育て関連マスタ!$I$32:$M$37,4,FALSE),0),
AND(R490&gt;=21,R490&lt;=22,入力項目!$S$16="高専"),IFERROR(VLOOKUP(入力項目!$S$17,子育て関連マスタ!$I$32:$M$34,4,FALSE),0),
AND(R490&gt;=21,R490&lt;=22,入力項目!$S$16&lt;&gt;"高専"),IFERROR(VLOOKUP(入力項目!$S$17,子育て関連マスタ!$I$32:$M$34,4,FALSE),0),
R490&gt;=23,0
) +
IF($D490=4,
  IFERROR(_xlfn.IFS(
  R490&lt;=入力項目!$S$11,0,
  AND(R490=入力項目!$S$11),IFERROR(VLOOKUP(入力項目!$S$12,子育て関連マスタ!$I$4:$M$5,2,FALSE),0),
  AND(R490=4),IFERROR(VLOOKUP(入力項目!$S$13,子育て関連マスタ!$I$9:$M$12,2,FALSE),0),
  AND(R490=7),IFERROR(VLOOKUP(入力項目!$S$14,子育て関連マスタ!$I$16:$M$17,2,FALSE),0),
  AND(R490=13),IFERROR(VLOOKUP(入力項目!$S$15,子育て関連マスタ!$I$21:$M$22,2,FALSE),0),
  AND(R490=16),IFERROR(VLOOKUP(入力項目!$S$16,子育て関連マスタ!$I$26:$M$28,2,FALSE),0),
  AND(R490=19,入力項目!$S$16&lt;&gt;"高専"),IFERROR(VLOOKUP(入力項目!$S$17,子育て関連マスタ!$I$32:$M$37,2,FALSE),0),
  AND(R490=21,入力項目!$S$16="高専"),IFERROR(VLOOKUP(入力項目!$S$17,子育て関連マスタ!$I$32:$M$37,2,FALSE),0),
  R490&gt;=22,0
  ),0),0
) +
IF(AND(R490&gt;=1,R490&lt;=15),IF($D490=入力項目!$S$8,入力項目!$S$3,0),0) +
IF(AND(R490&gt;=1,R490&lt;=15),IF($D490=5,入力項目!$S$4,0),0) +
IF(AND(R490&gt;=1,R490&lt;=15),IF($D490=12,入力項目!$S$5,0),0) +
IF(AND(入力項目!$S$7=$A490,入力項目!$S$8=$D490),子育て関連マスタ!$C$14,0) +
IFERROR(IF(AND(YEAR(EDATE(DATE(入力項目!$S$7,入力項目!$S$8,1),1))=$A490,MONTH(EDATE(DATE(入力項目!$S$7,入力項目!$S$8,1),1))=$D490),子育て関連マスタ!$C$15,0),0) +
IF(AND(OR(R490=3,R490=5,R490=7),$D490=11),子育て関連マスタ!$C$17,0) +
IF(AND(R490=20,$D490=1),子育て関連マスタ!$C$18,0) +
IF(AND(R490=20,$D490=1),
IFERROR(_xlfn.IFS(
入力項目!$S$10="男",子育て関連マスタ!$C$18,
入力項目!$S$10="女",子育て関連マスタ!$C$19
),0),0
) +
IF(AND(R490&gt;=入力項目!$S$18,R490&lt;=入力項目!$S$19),入力項目!$S$20,0) +
IF(AND(R490&gt;=入力項目!$S$21,R490&lt;=入力項目!$S$22),入力項目!$S$23,0) +
IF(AND(R490&gt;=入力項目!$S$24,R490&lt;=入力項目!$S$25),入力項目!$S$26,0)
)</f>
        <v>0</v>
      </c>
      <c r="AG490">
        <f ca="1">-(
_xlfn.IFS(
S490&lt;=入力項目!$S$11,0,
AND(S490&gt;=入力項目!$S$11+1,S490&lt;=3),IFERROR(VLOOKUP(入力項目!$S$12,子育て関連マスタ!$I$4:$M$5,4,FALSE),0),
AND(S490&gt;=4,S490&lt;=6),IFERROR(VLOOKUP(入力項目!$S$13,子育て関連マスタ!$I$9:$M$12,4,FALSE),0),
AND(S490&gt;=7,S490&lt;=12),IFERROR(VLOOKUP(入力項目!$S$14,子育て関連マスタ!$I$16:$M$17,4,FALSE),0),
AND(S490&gt;=13,S490&lt;=15),IFERROR(VLOOKUP(入力項目!$S$15,子育て関連マスタ!$I$21:$M$22,4,FALSE),0),
AND(S490&gt;=16,S490&lt;=18),IFERROR(VLOOKUP(入力項目!$S$16,子育て関連マスタ!$I$26:$M$28,4,FALSE),0),
AND(S490&gt;=19,S490&lt;=20,入力項目!$S$16="高専"),IFERROR(VLOOKUP(入力項目!$S$16,子育て関連マスタ!$I$26:$M$28,4,FALSE),0),
AND(S490&gt;=19,S490&lt;=20,入力項目!$S$16&lt;&gt;"高専"),IFERROR(VLOOKUP(入力項目!$S$17,子育て関連マスタ!$I$32:$M$37,4,FALSE),0),
AND(S490&gt;=21,S490&lt;=22,入力項目!$S$16="高専"),IFERROR(VLOOKUP(入力項目!$S$17,子育て関連マスタ!$I$32:$M$34,4,FALSE),0),
AND(S490&gt;=21,S490&lt;=22,入力項目!$S$16&lt;&gt;"高専"),IFERROR(VLOOKUP(入力項目!$S$17,子育て関連マスタ!$I$32:$M$34,4,FALSE),0),
S490&gt;=23,0
) +
IF($D490=4,
  IFERROR(_xlfn.IFS(
  S490&lt;=入力項目!$S$11,0,
  AND(S490=入力項目!$S$11),IFERROR(VLOOKUP(入力項目!$S$12,子育て関連マスタ!$I$4:$M$5,2,FALSE),0),
  AND(S490=4),IFERROR(VLOOKUP(入力項目!$S$13,子育て関連マスタ!$I$9:$M$12,2,FALSE),0),
  AND(S490=7),IFERROR(VLOOKUP(入力項目!$S$14,子育て関連マスタ!$I$16:$M$17,2,FALSE),0),
  AND(S490=13),IFERROR(VLOOKUP(入力項目!$S$15,子育て関連マスタ!$I$21:$M$22,2,FALSE),0),
  AND(S490=16),IFERROR(VLOOKUP(入力項目!$S$16,子育て関連マスタ!$I$26:$M$28,2,FALSE),0),
  AND(S490=19,入力項目!$S$16&lt;&gt;"高専"),IFERROR(VLOOKUP(入力項目!$S$17,子育て関連マスタ!$I$32:$M$37,2,FALSE),0),
  AND(S490=21,入力項目!$S$16="高専"),IFERROR(VLOOKUP(入力項目!$S$17,子育て関連マスタ!$I$32:$M$37,2,FALSE),0),
  S490&gt;=22,0
  ),0),0
) +
IF(AND(S490&gt;=1,S490&lt;=15),IF($D490=入力項目!$S$8,入力項目!$S$3,0),0) +
IF(AND(S490&gt;=1,S490&lt;=15),IF($D490=5,入力項目!$S$4,0),0) +
IF(AND(S490&gt;=1,S490&lt;=15),IF($D490=12,入力項目!$S$5,0),0) +
IF(AND(入力項目!$S$7=$A490,入力項目!$S$8=$D490),子育て関連マスタ!$C$14,0) +
IFERROR(IF(AND(YEAR(EDATE(DATE(入力項目!$S$7,入力項目!$S$8,1),1))=$A490,MONTH(EDATE(DATE(入力項目!$S$7,入力項目!$S$8,1),1))=$D490),子育て関連マスタ!$C$15,0),0) +
IF(AND(OR(S490=3,S490=5,S490=7),$D490=11),子育て関連マスタ!$C$17,0) +
IF(AND(S490=20,$D490=1),子育て関連マスタ!$C$18,0) +
IF(AND(S490=20,$D490=1),
IFERROR(_xlfn.IFS(
入力項目!$S$10="男",子育て関連マスタ!$C$18,
入力項目!$S$10="女",子育て関連マスタ!$C$19
),0),0
) +
IF(AND(S490&gt;=入力項目!$S$18,S490&lt;=入力項目!$S$19),入力項目!$S$20,0) +
IF(AND(S490&gt;=入力項目!$S$21,S490&lt;=入力項目!$S$22),入力項目!$S$23,0) +
IF(AND(S490&gt;=入力項目!$S$24,S490&lt;=入力項目!$S$25),入力項目!$S$26,0)
)</f>
        <v>0</v>
      </c>
      <c r="AH490">
        <f ca="1">-(
_xlfn.IFS(
T490&lt;=入力項目!$S$11,0,
AND(T490&gt;=入力項目!$S$11+1,T490&lt;=3),IFERROR(VLOOKUP(入力項目!$S$12,子育て関連マスタ!$I$4:$M$5,4,FALSE),0),
AND(T490&gt;=4,T490&lt;=6),IFERROR(VLOOKUP(入力項目!$S$13,子育て関連マスタ!$I$9:$M$12,4,FALSE),0),
AND(T490&gt;=7,T490&lt;=12),IFERROR(VLOOKUP(入力項目!$S$14,子育て関連マスタ!$I$16:$M$17,4,FALSE),0),
AND(T490&gt;=13,T490&lt;=15),IFERROR(VLOOKUP(入力項目!$S$15,子育て関連マスタ!$I$21:$M$22,4,FALSE),0),
AND(T490&gt;=16,T490&lt;=18),IFERROR(VLOOKUP(入力項目!$S$16,子育て関連マスタ!$I$26:$M$28,4,FALSE),0),
AND(T490&gt;=19,T490&lt;=20,入力項目!$S$16="高専"),IFERROR(VLOOKUP(入力項目!$S$16,子育て関連マスタ!$I$26:$M$28,4,FALSE),0),
AND(T490&gt;=19,T490&lt;=20,入力項目!$S$16&lt;&gt;"高専"),IFERROR(VLOOKUP(入力項目!$S$17,子育て関連マスタ!$I$32:$M$37,4,FALSE),0),
AND(T490&gt;=21,T490&lt;=22,入力項目!$S$16="高専"),IFERROR(VLOOKUP(入力項目!$S$17,子育て関連マスタ!$I$32:$M$34,4,FALSE),0),
AND(T490&gt;=21,T490&lt;=22,入力項目!$S$16&lt;&gt;"高専"),IFERROR(VLOOKUP(入力項目!$S$17,子育て関連マスタ!$I$32:$M$34,4,FALSE),0),
T490&gt;=23,0
) +
IF($D490=4,
  IFERROR(_xlfn.IFS(
  T490&lt;=入力項目!$S$11,0,
  AND(T490=入力項目!$S$11),IFERROR(VLOOKUP(入力項目!$S$12,子育て関連マスタ!$I$4:$M$5,2,FALSE),0),
  AND(T490=4),IFERROR(VLOOKUP(入力項目!$S$13,子育て関連マスタ!$I$9:$M$12,2,FALSE),0),
  AND(T490=7),IFERROR(VLOOKUP(入力項目!$S$14,子育て関連マスタ!$I$16:$M$17,2,FALSE),0),
  AND(T490=13),IFERROR(VLOOKUP(入力項目!$S$15,子育て関連マスタ!$I$21:$M$22,2,FALSE),0),
  AND(T490=16),IFERROR(VLOOKUP(入力項目!$S$16,子育て関連マスタ!$I$26:$M$28,2,FALSE),0),
  AND(T490=19,入力項目!$S$16&lt;&gt;"高専"),IFERROR(VLOOKUP(入力項目!$S$17,子育て関連マスタ!$I$32:$M$37,2,FALSE),0),
  AND(T490=21,入力項目!$S$16="高専"),IFERROR(VLOOKUP(入力項目!$S$17,子育て関連マスタ!$I$32:$M$37,2,FALSE),0),
  T490&gt;=22,0
  ),0),0
) +
IF(AND(T490&gt;=1,T490&lt;=15),IF($D490=入力項目!$S$8,入力項目!$S$3,0),0) +
IF(AND(T490&gt;=1,T490&lt;=15),IF($D490=5,入力項目!$S$4,0),0) +
IF(AND(T490&gt;=1,T490&lt;=15),IF($D490=12,入力項目!$S$5,0),0) +
IF(AND(入力項目!$S$7=$A490,入力項目!$S$8=$D490),子育て関連マスタ!$C$14,0) +
IFERROR(IF(AND(YEAR(EDATE(DATE(入力項目!$S$7,入力項目!$S$8,1),1))=$A490,MONTH(EDATE(DATE(入力項目!$S$7,入力項目!$S$8,1),1))=$D490),子育て関連マスタ!$C$15,0),0) +
IF(AND(OR(T490=3,T490=5,T490=7),$D490=11),子育て関連マスタ!$C$17,0) +
IF(AND(T490=20,$D490=1),子育て関連マスタ!$C$18,0) +
IF(AND(T490=20,$D490=1),
IFERROR(_xlfn.IFS(
入力項目!$S$10="男",子育て関連マスタ!$C$18,
入力項目!$S$10="女",子育て関連マスタ!$C$19
),0),0
) +
IF(AND(T490&gt;=入力項目!$S$18,T490&lt;=入力項目!$S$19),入力項目!$S$20,0) +
IF(AND(T490&gt;=入力項目!$S$21,T490&lt;=入力項目!$S$22),入力項目!$S$23,0) +
IF(AND(T490&gt;=入力項目!$S$24,T490&lt;=入力項目!$S$25),入力項目!$S$26,0)
)</f>
        <v>0</v>
      </c>
      <c r="AI490">
        <f ca="1">-(
_xlfn.IFS(
U490&lt;=入力項目!$S$11,0,
AND(U490&gt;=入力項目!$S$11+1,U490&lt;=3),IFERROR(VLOOKUP(入力項目!$S$12,子育て関連マスタ!$I$4:$M$5,4,FALSE),0),
AND(U490&gt;=4,U490&lt;=6),IFERROR(VLOOKUP(入力項目!$S$13,子育て関連マスタ!$I$9:$M$12,4,FALSE),0),
AND(U490&gt;=7,U490&lt;=12),IFERROR(VLOOKUP(入力項目!$S$14,子育て関連マスタ!$I$16:$M$17,4,FALSE),0),
AND(U490&gt;=13,U490&lt;=15),IFERROR(VLOOKUP(入力項目!$S$15,子育て関連マスタ!$I$21:$M$22,4,FALSE),0),
AND(U490&gt;=16,U490&lt;=18),IFERROR(VLOOKUP(入力項目!$S$16,子育て関連マスタ!$I$26:$M$28,4,FALSE),0),
AND(U490&gt;=19,U490&lt;=20,入力項目!$S$16="高専"),IFERROR(VLOOKUP(入力項目!$S$16,子育て関連マスタ!$I$26:$M$28,4,FALSE),0),
AND(U490&gt;=19,U490&lt;=20,入力項目!$S$16&lt;&gt;"高専"),IFERROR(VLOOKUP(入力項目!$S$17,子育て関連マスタ!$I$32:$M$37,4,FALSE),0),
AND(U490&gt;=21,U490&lt;=22,入力項目!$S$16="高専"),IFERROR(VLOOKUP(入力項目!$S$17,子育て関連マスタ!$I$32:$M$34,4,FALSE),0),
AND(U490&gt;=21,U490&lt;=22,入力項目!$S$16&lt;&gt;"高専"),IFERROR(VLOOKUP(入力項目!$S$17,子育て関連マスタ!$I$32:$M$34,4,FALSE),0),
U490&gt;=23,0
) +
IF($D490=4,
  IFERROR(_xlfn.IFS(
  U490&lt;=入力項目!$S$11,0,
  AND(U490=入力項目!$S$11),IFERROR(VLOOKUP(入力項目!$S$12,子育て関連マスタ!$I$4:$M$5,2,FALSE),0),
  AND(U490=4),IFERROR(VLOOKUP(入力項目!$S$13,子育て関連マスタ!$I$9:$M$12,2,FALSE),0),
  AND(U490=7),IFERROR(VLOOKUP(入力項目!$S$14,子育て関連マスタ!$I$16:$M$17,2,FALSE),0),
  AND(U490=13),IFERROR(VLOOKUP(入力項目!$S$15,子育て関連マスタ!$I$21:$M$22,2,FALSE),0),
  AND(U490=16),IFERROR(VLOOKUP(入力項目!$S$16,子育て関連マスタ!$I$26:$M$28,2,FALSE),0),
  AND(U490=19,入力項目!$S$16&lt;&gt;"高専"),IFERROR(VLOOKUP(入力項目!$S$17,子育て関連マスタ!$I$32:$M$37,2,FALSE),0),
  AND(U490=21,入力項目!$S$16="高専"),IFERROR(VLOOKUP(入力項目!$S$17,子育て関連マスタ!$I$32:$M$37,2,FALSE),0),
  U490&gt;=22,0
  ),0),0
) +
IF(AND(U490&gt;=1,U490&lt;=15),IF($D490=入力項目!$S$8,入力項目!$S$3,0),0) +
IF(AND(U490&gt;=1,U490&lt;=15),IF($D490=5,入力項目!$S$4,0),0) +
IF(AND(U490&gt;=1,U490&lt;=15),IF($D490=12,入力項目!$S$5,0),0) +
IF(AND(入力項目!$S$7=$A490,入力項目!$S$8=$D490),子育て関連マスタ!$C$14,0) +
IFERROR(IF(AND(YEAR(EDATE(DATE(入力項目!$S$7,入力項目!$S$8,1),1))=$A490,MONTH(EDATE(DATE(入力項目!$S$7,入力項目!$S$8,1),1))=$D490),子育て関連マスタ!$C$15,0),0) +
IF(AND(OR(U490=3,U490=5,U490=7),$D490=11),子育て関連マスタ!$C$17,0) +
IF(AND(U490=20,$D490=1),子育て関連マスタ!$C$18,0) +
IF(AND(U490=20,$D490=1),
IFERROR(_xlfn.IFS(
入力項目!$S$10="男",子育て関連マスタ!$C$18,
入力項目!$S$10="女",子育て関連マスタ!$C$19
),0),0
) +
IF(AND(U490&gt;=入力項目!$S$18,U490&lt;=入力項目!$S$19),入力項目!$S$20,0) +
IF(AND(U490&gt;=入力項目!$S$21,U490&lt;=入力項目!$S$22),入力項目!$S$23,0) +
IF(AND(U490&gt;=入力項目!$S$24,U490&lt;=入力項目!$S$25),入力項目!$S$26,0)
)</f>
        <v>0</v>
      </c>
      <c r="AJ490" s="10">
        <f ca="1">-VLOOKUP($D490,月別収支!$A$2:$H$13,7,FALSE)</f>
        <v>-20000</v>
      </c>
    </row>
    <row r="491" spans="1:36" x14ac:dyDescent="0.4">
      <c r="A491">
        <f t="shared" ca="1" si="122"/>
        <v>2065</v>
      </c>
      <c r="B491">
        <f t="shared" ca="1" si="129"/>
        <v>2065</v>
      </c>
      <c r="C491">
        <f t="shared" ca="1" si="130"/>
        <v>41</v>
      </c>
      <c r="D491">
        <f t="shared" ca="1" si="123"/>
        <v>5</v>
      </c>
      <c r="E491" t="str">
        <f t="shared" ca="1" si="124"/>
        <v>2065年5月</v>
      </c>
      <c r="F491">
        <f ca="1">IF(OR(入力項目!$N$5&lt;$A491,AND(入力項目!$N$5=$A491,入力項目!$N$6&lt;$D491)),IF(F490=0,1,IF(G491=12,F490+1,F490)),0)</f>
        <v>40</v>
      </c>
      <c r="G491">
        <f ca="1">IF(OR(入力項目!$N$5&lt;$A491,AND(入力項目!$N$5=$A491,入力項目!$N$6&lt;$D491)),IF(G490=12,1,G490+1),0)</f>
        <v>7</v>
      </c>
      <c r="H491" t="str">
        <f t="shared" ca="1" si="125"/>
        <v>40_7</v>
      </c>
      <c r="I491">
        <f ca="1">IF(
  IFERROR(AND($C491&gt;0,MOD($C491,入力項目!$N$22)=0,$D491=入力項目!$N$23), FALSE),
  1,
  IF(
    AND(I490&gt;0,J490=12),
    IF(I490=入力項目!$N$28, 0, I490+1),
    I490
  )
)</f>
        <v>1</v>
      </c>
      <c r="J491">
        <f ca="1">IF($D491=入力項目!$N$23,1,IFERROR(J490+1,1))</f>
        <v>12</v>
      </c>
      <c r="K491" t="str">
        <f t="shared" ca="1" si="126"/>
        <v>1_12</v>
      </c>
      <c r="L491">
        <f ca="1">L490+IF(入力項目!$D$4=$D491,1,0)</f>
        <v>69</v>
      </c>
      <c r="M491" t="str">
        <f t="shared" ca="1" si="127"/>
        <v>69歳</v>
      </c>
      <c r="N491">
        <f t="shared" ca="1" si="131"/>
        <v>70</v>
      </c>
      <c r="O491" t="str">
        <f t="shared" ca="1" si="128"/>
        <v>70歳</v>
      </c>
      <c r="P491">
        <f t="shared" ca="1" si="132"/>
        <v>45</v>
      </c>
      <c r="Q491">
        <f t="shared" ca="1" si="133"/>
        <v>43</v>
      </c>
      <c r="R491">
        <f t="shared" ca="1" si="134"/>
        <v>2066</v>
      </c>
      <c r="S491">
        <f t="shared" ca="1" si="135"/>
        <v>2066</v>
      </c>
      <c r="T491">
        <f t="shared" ca="1" si="136"/>
        <v>2066</v>
      </c>
      <c r="U491">
        <f t="shared" ca="1" si="137"/>
        <v>2066</v>
      </c>
      <c r="V491" s="10">
        <f t="shared" ca="1" si="138"/>
        <v>59292425</v>
      </c>
      <c r="W491" s="10">
        <f ca="1">IF($L491&lt;その他マスタ!$B$1,VLOOKUP($D491,月別収支!$A$2:$H$13,2,FALSE),その他マスタ!$B$3)+IF(AND($L491=その他マスタ!$B$1,入力項目!$I$9="あり",$D491=入力項目!$D$4),その他マスタ!$B$2,0)</f>
        <v>150000</v>
      </c>
      <c r="X491" s="10">
        <f ca="1">-IF(入力項目!$K$5=TRUE,
IF($F491+$G491&lt;3,VLOOKUP($D491,月別収支!$A$2:$H$13,8,FALSE),0)+IFERROR(VLOOKUP($H491,住宅ローン計算!C:P,13,FALSE),0)+IF($F491&gt;1,IF(OR($G491=3,$G491=6,$G491=9,$G491=12),ROUNDUP(入力項目!$N$18/4,0),0),0),
VLOOKUP($D491,月別収支!$A$2:$H$13,8,FALSE))</f>
        <v>0</v>
      </c>
      <c r="Y491" s="10">
        <f ca="1">-VLOOKUP($D491,月別収支!$A$2:$H$13,3,FALSE)</f>
        <v>-75000</v>
      </c>
      <c r="Z491" s="10">
        <f ca="1">-VLOOKUP($D491,月別収支!$A$2:$H$13,4,FALSE)</f>
        <v>-27000</v>
      </c>
      <c r="AA491" s="10">
        <f ca="1">-VLOOKUP($D491,月別収支!$A$2:$H$13,6,FALSE)</f>
        <v>-10000</v>
      </c>
      <c r="AB491" s="10">
        <f ca="1">-(
VLOOKUP($D491,月別収支!$A$2:$H$13,5,FALSE)+IF(AND(入力項目!$I$27&lt;=$A491,ISEVEN($A491-入力項目!$I$27),入力項目!$I$28=$D491),入力項目!$I$26,0)
+IF(入力項目!$K$26=TRUE,
IFERROR(VLOOKUP($K491,マイカーローン計算!C:P,13,FALSE),0),
IFERROR(
  IF(AND($C491&gt;0,MOD($C491,入力項目!$N$22)=0,$D491=入力項目!$N$23),入力項目!$N$24,0),
 0
)
)
)</f>
        <v>-30000</v>
      </c>
      <c r="AC491" s="10">
        <f ca="1">-IF($A491&lt;入力項目!$N$33,入力項目!$N$35,IF(AND($A491=入力項目!$N$33,$D491&lt;=入力項目!$N$34),入力項目!$N$35,0))</f>
        <v>0</v>
      </c>
      <c r="AD491">
        <f ca="1">-(
_xlfn.IFS(
P491&lt;=入力項目!$S$11,0,
AND(P491&gt;=入力項目!$S$11+1,P491&lt;=3),IFERROR(VLOOKUP(入力項目!$S$12,子育て関連マスタ!$I$4:$M$5,4,FALSE),0),
AND(P491&gt;=4,P491&lt;=6),IFERROR(VLOOKUP(入力項目!$S$13,子育て関連マスタ!$I$9:$M$12,4,FALSE),0),
AND(P491&gt;=7,P491&lt;=12),IFERROR(VLOOKUP(入力項目!$S$14,子育て関連マスタ!$I$16:$M$17,4,FALSE),0),
AND(P491&gt;=13,P491&lt;=15),IFERROR(VLOOKUP(入力項目!$S$15,子育て関連マスタ!$I$21:$M$22,4,FALSE),0),
AND(P491&gt;=16,P491&lt;=18),IFERROR(VLOOKUP(入力項目!$S$16,子育て関連マスタ!$I$26:$M$28,4,FALSE),0),
AND(P491&gt;=19,P491&lt;=20,入力項目!$S$16="高専"),IFERROR(VLOOKUP(入力項目!$S$16,子育て関連マスタ!$I$26:$M$28,4,FALSE),0),
AND(P491&gt;=19,P491&lt;=20,入力項目!$S$16&lt;&gt;"高専"),IFERROR(VLOOKUP(入力項目!$S$17,子育て関連マスタ!$I$32:$M$37,4,FALSE),0),
AND(P491&gt;=21,P491&lt;=22,入力項目!$S$16="高専"),IFERROR(VLOOKUP(入力項目!$S$17,子育て関連マスタ!$I$32:$M$34,4,FALSE),0),
AND(P491&gt;=21,P491&lt;=22,入力項目!$S$16&lt;&gt;"高専"),IFERROR(VLOOKUP(入力項目!$S$17,子育て関連マスタ!$I$32:$M$34,4,FALSE),0),
P491&gt;=23,0
) +
IF($D491=4,
  IFERROR(_xlfn.IFS(
  P491&lt;=入力項目!$S$11,0,
  AND(P491=入力項目!$S$11),IFERROR(VLOOKUP(入力項目!$S$12,子育て関連マスタ!$I$4:$M$5,2,FALSE),0),
  AND(P491=4),IFERROR(VLOOKUP(入力項目!$S$13,子育て関連マスタ!$I$9:$M$12,2,FALSE),0),
  AND(P491=7),IFERROR(VLOOKUP(入力項目!$S$14,子育て関連マスタ!$I$16:$M$17,2,FALSE),0),
  AND(P491=13),IFERROR(VLOOKUP(入力項目!$S$15,子育て関連マスタ!$I$21:$M$22,2,FALSE),0),
  AND(P491=16),IFERROR(VLOOKUP(入力項目!$S$16,子育て関連マスタ!$I$26:$M$28,2,FALSE),0),
  AND(P491=19,入力項目!$S$16&lt;&gt;"高専"),IFERROR(VLOOKUP(入力項目!$S$17,子育て関連マスタ!$I$32:$M$37,2,FALSE),0),
  AND(P491=21,入力項目!$S$16="高専"),IFERROR(VLOOKUP(入力項目!$S$17,子育て関連マスタ!$I$32:$M$37,2,FALSE),0),
  P491&gt;=22,0
  ),0),0
) +
IF(AND(P491&gt;=1,P491&lt;=15),IF($D491=入力項目!$S$8,入力項目!$S$3,0),0) +
IF(AND(P491&gt;=1,P491&lt;=15),IF($D491=5,入力項目!$S$4,0),0) +
IF(AND(P491&gt;=1,P491&lt;=15),IF($D491=12,入力項目!$S$5,0),0) +
IF(AND(入力項目!$S$7=$A491,入力項目!$S$8=$D491),子育て関連マスタ!$C$14,0) +
IFERROR(IF(AND(YEAR(EDATE(DATE(入力項目!$S$7,入力項目!$S$8,1),1))=$A491,MONTH(EDATE(DATE(入力項目!$S$7,入力項目!$S$8,1),1))=$D491),子育て関連マスタ!$C$15,0),0) +
IF(AND(OR(P491=3,P491=5,P491=7),$D491=11),子育て関連マスタ!$C$17,0) +
IF(AND(P491=20,$D491=1),子育て関連マスタ!$C$18,0) +
IF(AND(P491=20,$D491=1),
IFERROR(_xlfn.IFS(
入力項目!$S$10="男",子育て関連マスタ!$C$18,
入力項目!$S$10="女",子育て関連マスタ!$C$19
),0),0
) +
IF(AND(P491&gt;=入力項目!$S$18,P491&lt;=入力項目!$S$19),入力項目!$S$20,0) +
IF(AND(P491&gt;=入力項目!$S$21,P491&lt;=入力項目!$S$22),入力項目!$S$23,0) +
IF(AND(P491&gt;=入力項目!$S$24,P491&lt;=入力項目!$S$25),入力項目!$S$26,0)
)</f>
        <v>0</v>
      </c>
      <c r="AE491">
        <f ca="1">-(
_xlfn.IFS(
Q491&lt;=入力項目!$S$11,0,
AND(Q491&gt;=入力項目!$S$11+1,Q491&lt;=3),IFERROR(VLOOKUP(入力項目!$S$12,子育て関連マスタ!$I$4:$M$5,4,FALSE),0),
AND(Q491&gt;=4,Q491&lt;=6),IFERROR(VLOOKUP(入力項目!$S$13,子育て関連マスタ!$I$9:$M$12,4,FALSE),0),
AND(Q491&gt;=7,Q491&lt;=12),IFERROR(VLOOKUP(入力項目!$S$14,子育て関連マスタ!$I$16:$M$17,4,FALSE),0),
AND(Q491&gt;=13,Q491&lt;=15),IFERROR(VLOOKUP(入力項目!$S$15,子育て関連マスタ!$I$21:$M$22,4,FALSE),0),
AND(Q491&gt;=16,Q491&lt;=18),IFERROR(VLOOKUP(入力項目!$S$16,子育て関連マスタ!$I$26:$M$28,4,FALSE),0),
AND(Q491&gt;=19,Q491&lt;=20,入力項目!$S$16="高専"),IFERROR(VLOOKUP(入力項目!$S$16,子育て関連マスタ!$I$26:$M$28,4,FALSE),0),
AND(Q491&gt;=19,Q491&lt;=20,入力項目!$S$16&lt;&gt;"高専"),IFERROR(VLOOKUP(入力項目!$S$17,子育て関連マスタ!$I$32:$M$37,4,FALSE),0),
AND(Q491&gt;=21,Q491&lt;=22,入力項目!$S$16="高専"),IFERROR(VLOOKUP(入力項目!$S$17,子育て関連マスタ!$I$32:$M$34,4,FALSE),0),
AND(Q491&gt;=21,Q491&lt;=22,入力項目!$S$16&lt;&gt;"高専"),IFERROR(VLOOKUP(入力項目!$S$17,子育て関連マスタ!$I$32:$M$34,4,FALSE),0),
Q491&gt;=23,0
) +
IF($D491=4,
  IFERROR(_xlfn.IFS(
  Q491&lt;=入力項目!$S$11,0,
  AND(Q491=入力項目!$S$11),IFERROR(VLOOKUP(入力項目!$S$12,子育て関連マスタ!$I$4:$M$5,2,FALSE),0),
  AND(Q491=4),IFERROR(VLOOKUP(入力項目!$S$13,子育て関連マスタ!$I$9:$M$12,2,FALSE),0),
  AND(Q491=7),IFERROR(VLOOKUP(入力項目!$S$14,子育て関連マスタ!$I$16:$M$17,2,FALSE),0),
  AND(Q491=13),IFERROR(VLOOKUP(入力項目!$S$15,子育て関連マスタ!$I$21:$M$22,2,FALSE),0),
  AND(Q491=16),IFERROR(VLOOKUP(入力項目!$S$16,子育て関連マスタ!$I$26:$M$28,2,FALSE),0),
  AND(Q491=19,入力項目!$S$16&lt;&gt;"高専"),IFERROR(VLOOKUP(入力項目!$S$17,子育て関連マスタ!$I$32:$M$37,2,FALSE),0),
  AND(Q491=21,入力項目!$S$16="高専"),IFERROR(VLOOKUP(入力項目!$S$17,子育て関連マスタ!$I$32:$M$37,2,FALSE),0),
  Q491&gt;=22,0
  ),0),0
) +
IF(AND(Q491&gt;=1,Q491&lt;=15),IF($D491=入力項目!$S$8,入力項目!$S$3,0),0) +
IF(AND(Q491&gt;=1,Q491&lt;=15),IF($D491=5,入力項目!$S$4,0),0) +
IF(AND(Q491&gt;=1,Q491&lt;=15),IF($D491=12,入力項目!$S$5,0),0) +
IF(AND(入力項目!$S$7=$A491,入力項目!$S$8=$D491),子育て関連マスタ!$C$14,0) +
IFERROR(IF(AND(YEAR(EDATE(DATE(入力項目!$S$7,入力項目!$S$8,1),1))=$A491,MONTH(EDATE(DATE(入力項目!$S$7,入力項目!$S$8,1),1))=$D491),子育て関連マスタ!$C$15,0),0) +
IF(AND(OR(Q491=3,Q491=5,Q491=7),$D491=11),子育て関連マスタ!$C$17,0) +
IF(AND(Q491=20,$D491=1),子育て関連マスタ!$C$18,0) +
IF(AND(Q491=20,$D491=1),
IFERROR(_xlfn.IFS(
入力項目!$S$10="男",子育て関連マスタ!$C$18,
入力項目!$S$10="女",子育て関連マスタ!$C$19
),0),0
) +
IF(AND(Q491&gt;=入力項目!$S$18,Q491&lt;=入力項目!$S$19),入力項目!$S$20,0) +
IF(AND(Q491&gt;=入力項目!$S$21,Q491&lt;=入力項目!$S$22),入力項目!$S$23,0) +
IF(AND(Q491&gt;=入力項目!$S$24,Q491&lt;=入力項目!$S$25),入力項目!$S$26,0)
)</f>
        <v>0</v>
      </c>
      <c r="AF491">
        <f ca="1">-(
_xlfn.IFS(
R491&lt;=入力項目!$S$11,0,
AND(R491&gt;=入力項目!$S$11+1,R491&lt;=3),IFERROR(VLOOKUP(入力項目!$S$12,子育て関連マスタ!$I$4:$M$5,4,FALSE),0),
AND(R491&gt;=4,R491&lt;=6),IFERROR(VLOOKUP(入力項目!$S$13,子育て関連マスタ!$I$9:$M$12,4,FALSE),0),
AND(R491&gt;=7,R491&lt;=12),IFERROR(VLOOKUP(入力項目!$S$14,子育て関連マスタ!$I$16:$M$17,4,FALSE),0),
AND(R491&gt;=13,R491&lt;=15),IFERROR(VLOOKUP(入力項目!$S$15,子育て関連マスタ!$I$21:$M$22,4,FALSE),0),
AND(R491&gt;=16,R491&lt;=18),IFERROR(VLOOKUP(入力項目!$S$16,子育て関連マスタ!$I$26:$M$28,4,FALSE),0),
AND(R491&gt;=19,R491&lt;=20,入力項目!$S$16="高専"),IFERROR(VLOOKUP(入力項目!$S$16,子育て関連マスタ!$I$26:$M$28,4,FALSE),0),
AND(R491&gt;=19,R491&lt;=20,入力項目!$S$16&lt;&gt;"高専"),IFERROR(VLOOKUP(入力項目!$S$17,子育て関連マスタ!$I$32:$M$37,4,FALSE),0),
AND(R491&gt;=21,R491&lt;=22,入力項目!$S$16="高専"),IFERROR(VLOOKUP(入力項目!$S$17,子育て関連マスタ!$I$32:$M$34,4,FALSE),0),
AND(R491&gt;=21,R491&lt;=22,入力項目!$S$16&lt;&gt;"高専"),IFERROR(VLOOKUP(入力項目!$S$17,子育て関連マスタ!$I$32:$M$34,4,FALSE),0),
R491&gt;=23,0
) +
IF($D491=4,
  IFERROR(_xlfn.IFS(
  R491&lt;=入力項目!$S$11,0,
  AND(R491=入力項目!$S$11),IFERROR(VLOOKUP(入力項目!$S$12,子育て関連マスタ!$I$4:$M$5,2,FALSE),0),
  AND(R491=4),IFERROR(VLOOKUP(入力項目!$S$13,子育て関連マスタ!$I$9:$M$12,2,FALSE),0),
  AND(R491=7),IFERROR(VLOOKUP(入力項目!$S$14,子育て関連マスタ!$I$16:$M$17,2,FALSE),0),
  AND(R491=13),IFERROR(VLOOKUP(入力項目!$S$15,子育て関連マスタ!$I$21:$M$22,2,FALSE),0),
  AND(R491=16),IFERROR(VLOOKUP(入力項目!$S$16,子育て関連マスタ!$I$26:$M$28,2,FALSE),0),
  AND(R491=19,入力項目!$S$16&lt;&gt;"高専"),IFERROR(VLOOKUP(入力項目!$S$17,子育て関連マスタ!$I$32:$M$37,2,FALSE),0),
  AND(R491=21,入力項目!$S$16="高専"),IFERROR(VLOOKUP(入力項目!$S$17,子育て関連マスタ!$I$32:$M$37,2,FALSE),0),
  R491&gt;=22,0
  ),0),0
) +
IF(AND(R491&gt;=1,R491&lt;=15),IF($D491=入力項目!$S$8,入力項目!$S$3,0),0) +
IF(AND(R491&gt;=1,R491&lt;=15),IF($D491=5,入力項目!$S$4,0),0) +
IF(AND(R491&gt;=1,R491&lt;=15),IF($D491=12,入力項目!$S$5,0),0) +
IF(AND(入力項目!$S$7=$A491,入力項目!$S$8=$D491),子育て関連マスタ!$C$14,0) +
IFERROR(IF(AND(YEAR(EDATE(DATE(入力項目!$S$7,入力項目!$S$8,1),1))=$A491,MONTH(EDATE(DATE(入力項目!$S$7,入力項目!$S$8,1),1))=$D491),子育て関連マスタ!$C$15,0),0) +
IF(AND(OR(R491=3,R491=5,R491=7),$D491=11),子育て関連マスタ!$C$17,0) +
IF(AND(R491=20,$D491=1),子育て関連マスタ!$C$18,0) +
IF(AND(R491=20,$D491=1),
IFERROR(_xlfn.IFS(
入力項目!$S$10="男",子育て関連マスタ!$C$18,
入力項目!$S$10="女",子育て関連マスタ!$C$19
),0),0
) +
IF(AND(R491&gt;=入力項目!$S$18,R491&lt;=入力項目!$S$19),入力項目!$S$20,0) +
IF(AND(R491&gt;=入力項目!$S$21,R491&lt;=入力項目!$S$22),入力項目!$S$23,0) +
IF(AND(R491&gt;=入力項目!$S$24,R491&lt;=入力項目!$S$25),入力項目!$S$26,0)
)</f>
        <v>0</v>
      </c>
      <c r="AG491">
        <f ca="1">-(
_xlfn.IFS(
S491&lt;=入力項目!$S$11,0,
AND(S491&gt;=入力項目!$S$11+1,S491&lt;=3),IFERROR(VLOOKUP(入力項目!$S$12,子育て関連マスタ!$I$4:$M$5,4,FALSE),0),
AND(S491&gt;=4,S491&lt;=6),IFERROR(VLOOKUP(入力項目!$S$13,子育て関連マスタ!$I$9:$M$12,4,FALSE),0),
AND(S491&gt;=7,S491&lt;=12),IFERROR(VLOOKUP(入力項目!$S$14,子育て関連マスタ!$I$16:$M$17,4,FALSE),0),
AND(S491&gt;=13,S491&lt;=15),IFERROR(VLOOKUP(入力項目!$S$15,子育て関連マスタ!$I$21:$M$22,4,FALSE),0),
AND(S491&gt;=16,S491&lt;=18),IFERROR(VLOOKUP(入力項目!$S$16,子育て関連マスタ!$I$26:$M$28,4,FALSE),0),
AND(S491&gt;=19,S491&lt;=20,入力項目!$S$16="高専"),IFERROR(VLOOKUP(入力項目!$S$16,子育て関連マスタ!$I$26:$M$28,4,FALSE),0),
AND(S491&gt;=19,S491&lt;=20,入力項目!$S$16&lt;&gt;"高専"),IFERROR(VLOOKUP(入力項目!$S$17,子育て関連マスタ!$I$32:$M$37,4,FALSE),0),
AND(S491&gt;=21,S491&lt;=22,入力項目!$S$16="高専"),IFERROR(VLOOKUP(入力項目!$S$17,子育て関連マスタ!$I$32:$M$34,4,FALSE),0),
AND(S491&gt;=21,S491&lt;=22,入力項目!$S$16&lt;&gt;"高専"),IFERROR(VLOOKUP(入力項目!$S$17,子育て関連マスタ!$I$32:$M$34,4,FALSE),0),
S491&gt;=23,0
) +
IF($D491=4,
  IFERROR(_xlfn.IFS(
  S491&lt;=入力項目!$S$11,0,
  AND(S491=入力項目!$S$11),IFERROR(VLOOKUP(入力項目!$S$12,子育て関連マスタ!$I$4:$M$5,2,FALSE),0),
  AND(S491=4),IFERROR(VLOOKUP(入力項目!$S$13,子育て関連マスタ!$I$9:$M$12,2,FALSE),0),
  AND(S491=7),IFERROR(VLOOKUP(入力項目!$S$14,子育て関連マスタ!$I$16:$M$17,2,FALSE),0),
  AND(S491=13),IFERROR(VLOOKUP(入力項目!$S$15,子育て関連マスタ!$I$21:$M$22,2,FALSE),0),
  AND(S491=16),IFERROR(VLOOKUP(入力項目!$S$16,子育て関連マスタ!$I$26:$M$28,2,FALSE),0),
  AND(S491=19,入力項目!$S$16&lt;&gt;"高専"),IFERROR(VLOOKUP(入力項目!$S$17,子育て関連マスタ!$I$32:$M$37,2,FALSE),0),
  AND(S491=21,入力項目!$S$16="高専"),IFERROR(VLOOKUP(入力項目!$S$17,子育て関連マスタ!$I$32:$M$37,2,FALSE),0),
  S491&gt;=22,0
  ),0),0
) +
IF(AND(S491&gt;=1,S491&lt;=15),IF($D491=入力項目!$S$8,入力項目!$S$3,0),0) +
IF(AND(S491&gt;=1,S491&lt;=15),IF($D491=5,入力項目!$S$4,0),0) +
IF(AND(S491&gt;=1,S491&lt;=15),IF($D491=12,入力項目!$S$5,0),0) +
IF(AND(入力項目!$S$7=$A491,入力項目!$S$8=$D491),子育て関連マスタ!$C$14,0) +
IFERROR(IF(AND(YEAR(EDATE(DATE(入力項目!$S$7,入力項目!$S$8,1),1))=$A491,MONTH(EDATE(DATE(入力項目!$S$7,入力項目!$S$8,1),1))=$D491),子育て関連マスタ!$C$15,0),0) +
IF(AND(OR(S491=3,S491=5,S491=7),$D491=11),子育て関連マスタ!$C$17,0) +
IF(AND(S491=20,$D491=1),子育て関連マスタ!$C$18,0) +
IF(AND(S491=20,$D491=1),
IFERROR(_xlfn.IFS(
入力項目!$S$10="男",子育て関連マスタ!$C$18,
入力項目!$S$10="女",子育て関連マスタ!$C$19
),0),0
) +
IF(AND(S491&gt;=入力項目!$S$18,S491&lt;=入力項目!$S$19),入力項目!$S$20,0) +
IF(AND(S491&gt;=入力項目!$S$21,S491&lt;=入力項目!$S$22),入力項目!$S$23,0) +
IF(AND(S491&gt;=入力項目!$S$24,S491&lt;=入力項目!$S$25),入力項目!$S$26,0)
)</f>
        <v>0</v>
      </c>
      <c r="AH491">
        <f ca="1">-(
_xlfn.IFS(
T491&lt;=入力項目!$S$11,0,
AND(T491&gt;=入力項目!$S$11+1,T491&lt;=3),IFERROR(VLOOKUP(入力項目!$S$12,子育て関連マスタ!$I$4:$M$5,4,FALSE),0),
AND(T491&gt;=4,T491&lt;=6),IFERROR(VLOOKUP(入力項目!$S$13,子育て関連マスタ!$I$9:$M$12,4,FALSE),0),
AND(T491&gt;=7,T491&lt;=12),IFERROR(VLOOKUP(入力項目!$S$14,子育て関連マスタ!$I$16:$M$17,4,FALSE),0),
AND(T491&gt;=13,T491&lt;=15),IFERROR(VLOOKUP(入力項目!$S$15,子育て関連マスタ!$I$21:$M$22,4,FALSE),0),
AND(T491&gt;=16,T491&lt;=18),IFERROR(VLOOKUP(入力項目!$S$16,子育て関連マスタ!$I$26:$M$28,4,FALSE),0),
AND(T491&gt;=19,T491&lt;=20,入力項目!$S$16="高専"),IFERROR(VLOOKUP(入力項目!$S$16,子育て関連マスタ!$I$26:$M$28,4,FALSE),0),
AND(T491&gt;=19,T491&lt;=20,入力項目!$S$16&lt;&gt;"高専"),IFERROR(VLOOKUP(入力項目!$S$17,子育て関連マスタ!$I$32:$M$37,4,FALSE),0),
AND(T491&gt;=21,T491&lt;=22,入力項目!$S$16="高専"),IFERROR(VLOOKUP(入力項目!$S$17,子育て関連マスタ!$I$32:$M$34,4,FALSE),0),
AND(T491&gt;=21,T491&lt;=22,入力項目!$S$16&lt;&gt;"高専"),IFERROR(VLOOKUP(入力項目!$S$17,子育て関連マスタ!$I$32:$M$34,4,FALSE),0),
T491&gt;=23,0
) +
IF($D491=4,
  IFERROR(_xlfn.IFS(
  T491&lt;=入力項目!$S$11,0,
  AND(T491=入力項目!$S$11),IFERROR(VLOOKUP(入力項目!$S$12,子育て関連マスタ!$I$4:$M$5,2,FALSE),0),
  AND(T491=4),IFERROR(VLOOKUP(入力項目!$S$13,子育て関連マスタ!$I$9:$M$12,2,FALSE),0),
  AND(T491=7),IFERROR(VLOOKUP(入力項目!$S$14,子育て関連マスタ!$I$16:$M$17,2,FALSE),0),
  AND(T491=13),IFERROR(VLOOKUP(入力項目!$S$15,子育て関連マスタ!$I$21:$M$22,2,FALSE),0),
  AND(T491=16),IFERROR(VLOOKUP(入力項目!$S$16,子育て関連マスタ!$I$26:$M$28,2,FALSE),0),
  AND(T491=19,入力項目!$S$16&lt;&gt;"高専"),IFERROR(VLOOKUP(入力項目!$S$17,子育て関連マスタ!$I$32:$M$37,2,FALSE),0),
  AND(T491=21,入力項目!$S$16="高専"),IFERROR(VLOOKUP(入力項目!$S$17,子育て関連マスタ!$I$32:$M$37,2,FALSE),0),
  T491&gt;=22,0
  ),0),0
) +
IF(AND(T491&gt;=1,T491&lt;=15),IF($D491=入力項目!$S$8,入力項目!$S$3,0),0) +
IF(AND(T491&gt;=1,T491&lt;=15),IF($D491=5,入力項目!$S$4,0),0) +
IF(AND(T491&gt;=1,T491&lt;=15),IF($D491=12,入力項目!$S$5,0),0) +
IF(AND(入力項目!$S$7=$A491,入力項目!$S$8=$D491),子育て関連マスタ!$C$14,0) +
IFERROR(IF(AND(YEAR(EDATE(DATE(入力項目!$S$7,入力項目!$S$8,1),1))=$A491,MONTH(EDATE(DATE(入力項目!$S$7,入力項目!$S$8,1),1))=$D491),子育て関連マスタ!$C$15,0),0) +
IF(AND(OR(T491=3,T491=5,T491=7),$D491=11),子育て関連マスタ!$C$17,0) +
IF(AND(T491=20,$D491=1),子育て関連マスタ!$C$18,0) +
IF(AND(T491=20,$D491=1),
IFERROR(_xlfn.IFS(
入力項目!$S$10="男",子育て関連マスタ!$C$18,
入力項目!$S$10="女",子育て関連マスタ!$C$19
),0),0
) +
IF(AND(T491&gt;=入力項目!$S$18,T491&lt;=入力項目!$S$19),入力項目!$S$20,0) +
IF(AND(T491&gt;=入力項目!$S$21,T491&lt;=入力項目!$S$22),入力項目!$S$23,0) +
IF(AND(T491&gt;=入力項目!$S$24,T491&lt;=入力項目!$S$25),入力項目!$S$26,0)
)</f>
        <v>0</v>
      </c>
      <c r="AI491">
        <f ca="1">-(
_xlfn.IFS(
U491&lt;=入力項目!$S$11,0,
AND(U491&gt;=入力項目!$S$11+1,U491&lt;=3),IFERROR(VLOOKUP(入力項目!$S$12,子育て関連マスタ!$I$4:$M$5,4,FALSE),0),
AND(U491&gt;=4,U491&lt;=6),IFERROR(VLOOKUP(入力項目!$S$13,子育て関連マスタ!$I$9:$M$12,4,FALSE),0),
AND(U491&gt;=7,U491&lt;=12),IFERROR(VLOOKUP(入力項目!$S$14,子育て関連マスタ!$I$16:$M$17,4,FALSE),0),
AND(U491&gt;=13,U491&lt;=15),IFERROR(VLOOKUP(入力項目!$S$15,子育て関連マスタ!$I$21:$M$22,4,FALSE),0),
AND(U491&gt;=16,U491&lt;=18),IFERROR(VLOOKUP(入力項目!$S$16,子育て関連マスタ!$I$26:$M$28,4,FALSE),0),
AND(U491&gt;=19,U491&lt;=20,入力項目!$S$16="高専"),IFERROR(VLOOKUP(入力項目!$S$16,子育て関連マスタ!$I$26:$M$28,4,FALSE),0),
AND(U491&gt;=19,U491&lt;=20,入力項目!$S$16&lt;&gt;"高専"),IFERROR(VLOOKUP(入力項目!$S$17,子育て関連マスタ!$I$32:$M$37,4,FALSE),0),
AND(U491&gt;=21,U491&lt;=22,入力項目!$S$16="高専"),IFERROR(VLOOKUP(入力項目!$S$17,子育て関連マスタ!$I$32:$M$34,4,FALSE),0),
AND(U491&gt;=21,U491&lt;=22,入力項目!$S$16&lt;&gt;"高専"),IFERROR(VLOOKUP(入力項目!$S$17,子育て関連マスタ!$I$32:$M$34,4,FALSE),0),
U491&gt;=23,0
) +
IF($D491=4,
  IFERROR(_xlfn.IFS(
  U491&lt;=入力項目!$S$11,0,
  AND(U491=入力項目!$S$11),IFERROR(VLOOKUP(入力項目!$S$12,子育て関連マスタ!$I$4:$M$5,2,FALSE),0),
  AND(U491=4),IFERROR(VLOOKUP(入力項目!$S$13,子育て関連マスタ!$I$9:$M$12,2,FALSE),0),
  AND(U491=7),IFERROR(VLOOKUP(入力項目!$S$14,子育て関連マスタ!$I$16:$M$17,2,FALSE),0),
  AND(U491=13),IFERROR(VLOOKUP(入力項目!$S$15,子育て関連マスタ!$I$21:$M$22,2,FALSE),0),
  AND(U491=16),IFERROR(VLOOKUP(入力項目!$S$16,子育て関連マスタ!$I$26:$M$28,2,FALSE),0),
  AND(U491=19,入力項目!$S$16&lt;&gt;"高専"),IFERROR(VLOOKUP(入力項目!$S$17,子育て関連マスタ!$I$32:$M$37,2,FALSE),0),
  AND(U491=21,入力項目!$S$16="高専"),IFERROR(VLOOKUP(入力項目!$S$17,子育て関連マスタ!$I$32:$M$37,2,FALSE),0),
  U491&gt;=22,0
  ),0),0
) +
IF(AND(U491&gt;=1,U491&lt;=15),IF($D491=入力項目!$S$8,入力項目!$S$3,0),0) +
IF(AND(U491&gt;=1,U491&lt;=15),IF($D491=5,入力項目!$S$4,0),0) +
IF(AND(U491&gt;=1,U491&lt;=15),IF($D491=12,入力項目!$S$5,0),0) +
IF(AND(入力項目!$S$7=$A491,入力項目!$S$8=$D491),子育て関連マスタ!$C$14,0) +
IFERROR(IF(AND(YEAR(EDATE(DATE(入力項目!$S$7,入力項目!$S$8,1),1))=$A491,MONTH(EDATE(DATE(入力項目!$S$7,入力項目!$S$8,1),1))=$D491),子育て関連マスタ!$C$15,0),0) +
IF(AND(OR(U491=3,U491=5,U491=7),$D491=11),子育て関連マスタ!$C$17,0) +
IF(AND(U491=20,$D491=1),子育て関連マスタ!$C$18,0) +
IF(AND(U491=20,$D491=1),
IFERROR(_xlfn.IFS(
入力項目!$S$10="男",子育て関連マスタ!$C$18,
入力項目!$S$10="女",子育て関連マスタ!$C$19
),0),0
) +
IF(AND(U491&gt;=入力項目!$S$18,U491&lt;=入力項目!$S$19),入力項目!$S$20,0) +
IF(AND(U491&gt;=入力項目!$S$21,U491&lt;=入力項目!$S$22),入力項目!$S$23,0) +
IF(AND(U491&gt;=入力項目!$S$24,U491&lt;=入力項目!$S$25),入力項目!$S$26,0)
)</f>
        <v>0</v>
      </c>
      <c r="AJ491" s="10">
        <f ca="1">-VLOOKUP($D491,月別収支!$A$2:$H$13,7,FALSE)</f>
        <v>-20000</v>
      </c>
    </row>
    <row r="492" spans="1:36" x14ac:dyDescent="0.4">
      <c r="A492">
        <f t="shared" ref="A492:A555" ca="1" si="139">IF(D492=1,A491+1,A491)</f>
        <v>2065</v>
      </c>
      <c r="B492">
        <f t="shared" ca="1" si="129"/>
        <v>2065</v>
      </c>
      <c r="C492">
        <f t="shared" ca="1" si="130"/>
        <v>41</v>
      </c>
      <c r="D492">
        <f t="shared" ref="D492:D555" ca="1" si="140">IF(D491=12,1,D491+1)</f>
        <v>6</v>
      </c>
      <c r="E492" t="str">
        <f t="shared" ca="1" si="124"/>
        <v>2065年6月</v>
      </c>
      <c r="F492">
        <f ca="1">IF(OR(入力項目!$N$5&lt;$A492,AND(入力項目!$N$5=$A492,入力項目!$N$6&lt;$D492)),IF(F491=0,1,IF(G492=12,F491+1,F491)),0)</f>
        <v>40</v>
      </c>
      <c r="G492">
        <f ca="1">IF(OR(入力項目!$N$5&lt;$A492,AND(入力項目!$N$5=$A492,入力項目!$N$6&lt;$D492)),IF(G491=12,1,G491+1),0)</f>
        <v>8</v>
      </c>
      <c r="H492" t="str">
        <f t="shared" ca="1" si="125"/>
        <v>40_8</v>
      </c>
      <c r="I492">
        <f ca="1">IF(
  IFERROR(AND($C492&gt;0,MOD($C492,入力項目!$N$22)=0,$D492=入力項目!$N$23), FALSE),
  1,
  IF(
    AND(I491&gt;0,J491=12),
    IF(I491=入力項目!$N$28, 0, I491+1),
    I491
  )
)</f>
        <v>2</v>
      </c>
      <c r="J492">
        <f ca="1">IF($D492=入力項目!$N$23,1,IFERROR(J491+1,1))</f>
        <v>1</v>
      </c>
      <c r="K492" t="str">
        <f t="shared" ca="1" si="126"/>
        <v>2_1</v>
      </c>
      <c r="L492">
        <f ca="1">L491+IF(入力項目!$D$4=$D492,1,0)</f>
        <v>69</v>
      </c>
      <c r="M492" t="str">
        <f t="shared" ca="1" si="127"/>
        <v>69歳</v>
      </c>
      <c r="N492">
        <f t="shared" ca="1" si="131"/>
        <v>70</v>
      </c>
      <c r="O492" t="str">
        <f t="shared" ca="1" si="128"/>
        <v>70歳</v>
      </c>
      <c r="P492">
        <f t="shared" ca="1" si="132"/>
        <v>45</v>
      </c>
      <c r="Q492">
        <f t="shared" ca="1" si="133"/>
        <v>43</v>
      </c>
      <c r="R492">
        <f t="shared" ca="1" si="134"/>
        <v>2066</v>
      </c>
      <c r="S492">
        <f t="shared" ca="1" si="135"/>
        <v>2066</v>
      </c>
      <c r="T492">
        <f t="shared" ca="1" si="136"/>
        <v>2066</v>
      </c>
      <c r="U492">
        <f t="shared" ca="1" si="137"/>
        <v>2066</v>
      </c>
      <c r="V492" s="10">
        <f t="shared" ca="1" si="138"/>
        <v>59290425</v>
      </c>
      <c r="W492" s="10">
        <f ca="1">IF($L492&lt;その他マスタ!$B$1,VLOOKUP($D492,月別収支!$A$2:$H$13,2,FALSE),その他マスタ!$B$3)+IF(AND($L492=その他マスタ!$B$1,入力項目!$I$9="あり",$D492=入力項目!$D$4),その他マスタ!$B$2,0)</f>
        <v>150000</v>
      </c>
      <c r="X492" s="10">
        <f ca="1">-IF(入力項目!$K$5=TRUE,
IF($F492+$G492&lt;3,VLOOKUP($D492,月別収支!$A$2:$H$13,8,FALSE),0)+IFERROR(VLOOKUP($H492,住宅ローン計算!C:P,13,FALSE),0)+IF($F492&gt;1,IF(OR($G492=3,$G492=6,$G492=9,$G492=12),ROUNDUP(入力項目!$N$18/4,0),0),0),
VLOOKUP($D492,月別収支!$A$2:$H$13,8,FALSE))</f>
        <v>0</v>
      </c>
      <c r="Y492" s="10">
        <f ca="1">-VLOOKUP($D492,月別収支!$A$2:$H$13,3,FALSE)</f>
        <v>-75000</v>
      </c>
      <c r="Z492" s="10">
        <f ca="1">-VLOOKUP($D492,月別収支!$A$2:$H$13,4,FALSE)</f>
        <v>-27000</v>
      </c>
      <c r="AA492" s="10">
        <f ca="1">-VLOOKUP($D492,月別収支!$A$2:$H$13,6,FALSE)</f>
        <v>-10000</v>
      </c>
      <c r="AB492" s="10">
        <f ca="1">-(
VLOOKUP($D492,月別収支!$A$2:$H$13,5,FALSE)+IF(AND(入力項目!$I$27&lt;=$A492,ISEVEN($A492-入力項目!$I$27),入力項目!$I$28=$D492),入力項目!$I$26,0)
+IF(入力項目!$K$26=TRUE,
IFERROR(VLOOKUP($K492,マイカーローン計算!C:P,13,FALSE),0),
IFERROR(
  IF(AND($C492&gt;0,MOD($C492,入力項目!$N$22)=0,$D492=入力項目!$N$23),入力項目!$N$24,0),
 0
)
)
)</f>
        <v>-20000</v>
      </c>
      <c r="AC492" s="10">
        <f ca="1">-IF($A492&lt;入力項目!$N$33,入力項目!$N$35,IF(AND($A492=入力項目!$N$33,$D492&lt;=入力項目!$N$34),入力項目!$N$35,0))</f>
        <v>0</v>
      </c>
      <c r="AD492">
        <f ca="1">-(
_xlfn.IFS(
P492&lt;=入力項目!$S$11,0,
AND(P492&gt;=入力項目!$S$11+1,P492&lt;=3),IFERROR(VLOOKUP(入力項目!$S$12,子育て関連マスタ!$I$4:$M$5,4,FALSE),0),
AND(P492&gt;=4,P492&lt;=6),IFERROR(VLOOKUP(入力項目!$S$13,子育て関連マスタ!$I$9:$M$12,4,FALSE),0),
AND(P492&gt;=7,P492&lt;=12),IFERROR(VLOOKUP(入力項目!$S$14,子育て関連マスタ!$I$16:$M$17,4,FALSE),0),
AND(P492&gt;=13,P492&lt;=15),IFERROR(VLOOKUP(入力項目!$S$15,子育て関連マスタ!$I$21:$M$22,4,FALSE),0),
AND(P492&gt;=16,P492&lt;=18),IFERROR(VLOOKUP(入力項目!$S$16,子育て関連マスタ!$I$26:$M$28,4,FALSE),0),
AND(P492&gt;=19,P492&lt;=20,入力項目!$S$16="高専"),IFERROR(VLOOKUP(入力項目!$S$16,子育て関連マスタ!$I$26:$M$28,4,FALSE),0),
AND(P492&gt;=19,P492&lt;=20,入力項目!$S$16&lt;&gt;"高専"),IFERROR(VLOOKUP(入力項目!$S$17,子育て関連マスタ!$I$32:$M$37,4,FALSE),0),
AND(P492&gt;=21,P492&lt;=22,入力項目!$S$16="高専"),IFERROR(VLOOKUP(入力項目!$S$17,子育て関連マスタ!$I$32:$M$34,4,FALSE),0),
AND(P492&gt;=21,P492&lt;=22,入力項目!$S$16&lt;&gt;"高専"),IFERROR(VLOOKUP(入力項目!$S$17,子育て関連マスタ!$I$32:$M$34,4,FALSE),0),
P492&gt;=23,0
) +
IF($D492=4,
  IFERROR(_xlfn.IFS(
  P492&lt;=入力項目!$S$11,0,
  AND(P492=入力項目!$S$11),IFERROR(VLOOKUP(入力項目!$S$12,子育て関連マスタ!$I$4:$M$5,2,FALSE),0),
  AND(P492=4),IFERROR(VLOOKUP(入力項目!$S$13,子育て関連マスタ!$I$9:$M$12,2,FALSE),0),
  AND(P492=7),IFERROR(VLOOKUP(入力項目!$S$14,子育て関連マスタ!$I$16:$M$17,2,FALSE),0),
  AND(P492=13),IFERROR(VLOOKUP(入力項目!$S$15,子育て関連マスタ!$I$21:$M$22,2,FALSE),0),
  AND(P492=16),IFERROR(VLOOKUP(入力項目!$S$16,子育て関連マスタ!$I$26:$M$28,2,FALSE),0),
  AND(P492=19,入力項目!$S$16&lt;&gt;"高専"),IFERROR(VLOOKUP(入力項目!$S$17,子育て関連マスタ!$I$32:$M$37,2,FALSE),0),
  AND(P492=21,入力項目!$S$16="高専"),IFERROR(VLOOKUP(入力項目!$S$17,子育て関連マスタ!$I$32:$M$37,2,FALSE),0),
  P492&gt;=22,0
  ),0),0
) +
IF(AND(P492&gt;=1,P492&lt;=15),IF($D492=入力項目!$S$8,入力項目!$S$3,0),0) +
IF(AND(P492&gt;=1,P492&lt;=15),IF($D492=5,入力項目!$S$4,0),0) +
IF(AND(P492&gt;=1,P492&lt;=15),IF($D492=12,入力項目!$S$5,0),0) +
IF(AND(入力項目!$S$7=$A492,入力項目!$S$8=$D492),子育て関連マスタ!$C$14,0) +
IFERROR(IF(AND(YEAR(EDATE(DATE(入力項目!$S$7,入力項目!$S$8,1),1))=$A492,MONTH(EDATE(DATE(入力項目!$S$7,入力項目!$S$8,1),1))=$D492),子育て関連マスタ!$C$15,0),0) +
IF(AND(OR(P492=3,P492=5,P492=7),$D492=11),子育て関連マスタ!$C$17,0) +
IF(AND(P492=20,$D492=1),子育て関連マスタ!$C$18,0) +
IF(AND(P492=20,$D492=1),
IFERROR(_xlfn.IFS(
入力項目!$S$10="男",子育て関連マスタ!$C$18,
入力項目!$S$10="女",子育て関連マスタ!$C$19
),0),0
) +
IF(AND(P492&gt;=入力項目!$S$18,P492&lt;=入力項目!$S$19),入力項目!$S$20,0) +
IF(AND(P492&gt;=入力項目!$S$21,P492&lt;=入力項目!$S$22),入力項目!$S$23,0) +
IF(AND(P492&gt;=入力項目!$S$24,P492&lt;=入力項目!$S$25),入力項目!$S$26,0)
)</f>
        <v>0</v>
      </c>
      <c r="AE492">
        <f ca="1">-(
_xlfn.IFS(
Q492&lt;=入力項目!$S$11,0,
AND(Q492&gt;=入力項目!$S$11+1,Q492&lt;=3),IFERROR(VLOOKUP(入力項目!$S$12,子育て関連マスタ!$I$4:$M$5,4,FALSE),0),
AND(Q492&gt;=4,Q492&lt;=6),IFERROR(VLOOKUP(入力項目!$S$13,子育て関連マスタ!$I$9:$M$12,4,FALSE),0),
AND(Q492&gt;=7,Q492&lt;=12),IFERROR(VLOOKUP(入力項目!$S$14,子育て関連マスタ!$I$16:$M$17,4,FALSE),0),
AND(Q492&gt;=13,Q492&lt;=15),IFERROR(VLOOKUP(入力項目!$S$15,子育て関連マスタ!$I$21:$M$22,4,FALSE),0),
AND(Q492&gt;=16,Q492&lt;=18),IFERROR(VLOOKUP(入力項目!$S$16,子育て関連マスタ!$I$26:$M$28,4,FALSE),0),
AND(Q492&gt;=19,Q492&lt;=20,入力項目!$S$16="高専"),IFERROR(VLOOKUP(入力項目!$S$16,子育て関連マスタ!$I$26:$M$28,4,FALSE),0),
AND(Q492&gt;=19,Q492&lt;=20,入力項目!$S$16&lt;&gt;"高専"),IFERROR(VLOOKUP(入力項目!$S$17,子育て関連マスタ!$I$32:$M$37,4,FALSE),0),
AND(Q492&gt;=21,Q492&lt;=22,入力項目!$S$16="高専"),IFERROR(VLOOKUP(入力項目!$S$17,子育て関連マスタ!$I$32:$M$34,4,FALSE),0),
AND(Q492&gt;=21,Q492&lt;=22,入力項目!$S$16&lt;&gt;"高専"),IFERROR(VLOOKUP(入力項目!$S$17,子育て関連マスタ!$I$32:$M$34,4,FALSE),0),
Q492&gt;=23,0
) +
IF($D492=4,
  IFERROR(_xlfn.IFS(
  Q492&lt;=入力項目!$S$11,0,
  AND(Q492=入力項目!$S$11),IFERROR(VLOOKUP(入力項目!$S$12,子育て関連マスタ!$I$4:$M$5,2,FALSE),0),
  AND(Q492=4),IFERROR(VLOOKUP(入力項目!$S$13,子育て関連マスタ!$I$9:$M$12,2,FALSE),0),
  AND(Q492=7),IFERROR(VLOOKUP(入力項目!$S$14,子育て関連マスタ!$I$16:$M$17,2,FALSE),0),
  AND(Q492=13),IFERROR(VLOOKUP(入力項目!$S$15,子育て関連マスタ!$I$21:$M$22,2,FALSE),0),
  AND(Q492=16),IFERROR(VLOOKUP(入力項目!$S$16,子育て関連マスタ!$I$26:$M$28,2,FALSE),0),
  AND(Q492=19,入力項目!$S$16&lt;&gt;"高専"),IFERROR(VLOOKUP(入力項目!$S$17,子育て関連マスタ!$I$32:$M$37,2,FALSE),0),
  AND(Q492=21,入力項目!$S$16="高専"),IFERROR(VLOOKUP(入力項目!$S$17,子育て関連マスタ!$I$32:$M$37,2,FALSE),0),
  Q492&gt;=22,0
  ),0),0
) +
IF(AND(Q492&gt;=1,Q492&lt;=15),IF($D492=入力項目!$S$8,入力項目!$S$3,0),0) +
IF(AND(Q492&gt;=1,Q492&lt;=15),IF($D492=5,入力項目!$S$4,0),0) +
IF(AND(Q492&gt;=1,Q492&lt;=15),IF($D492=12,入力項目!$S$5,0),0) +
IF(AND(入力項目!$S$7=$A492,入力項目!$S$8=$D492),子育て関連マスタ!$C$14,0) +
IFERROR(IF(AND(YEAR(EDATE(DATE(入力項目!$S$7,入力項目!$S$8,1),1))=$A492,MONTH(EDATE(DATE(入力項目!$S$7,入力項目!$S$8,1),1))=$D492),子育て関連マスタ!$C$15,0),0) +
IF(AND(OR(Q492=3,Q492=5,Q492=7),$D492=11),子育て関連マスタ!$C$17,0) +
IF(AND(Q492=20,$D492=1),子育て関連マスタ!$C$18,0) +
IF(AND(Q492=20,$D492=1),
IFERROR(_xlfn.IFS(
入力項目!$S$10="男",子育て関連マスタ!$C$18,
入力項目!$S$10="女",子育て関連マスタ!$C$19
),0),0
) +
IF(AND(Q492&gt;=入力項目!$S$18,Q492&lt;=入力項目!$S$19),入力項目!$S$20,0) +
IF(AND(Q492&gt;=入力項目!$S$21,Q492&lt;=入力項目!$S$22),入力項目!$S$23,0) +
IF(AND(Q492&gt;=入力項目!$S$24,Q492&lt;=入力項目!$S$25),入力項目!$S$26,0)
)</f>
        <v>0</v>
      </c>
      <c r="AF492">
        <f ca="1">-(
_xlfn.IFS(
R492&lt;=入力項目!$S$11,0,
AND(R492&gt;=入力項目!$S$11+1,R492&lt;=3),IFERROR(VLOOKUP(入力項目!$S$12,子育て関連マスタ!$I$4:$M$5,4,FALSE),0),
AND(R492&gt;=4,R492&lt;=6),IFERROR(VLOOKUP(入力項目!$S$13,子育て関連マスタ!$I$9:$M$12,4,FALSE),0),
AND(R492&gt;=7,R492&lt;=12),IFERROR(VLOOKUP(入力項目!$S$14,子育て関連マスタ!$I$16:$M$17,4,FALSE),0),
AND(R492&gt;=13,R492&lt;=15),IFERROR(VLOOKUP(入力項目!$S$15,子育て関連マスタ!$I$21:$M$22,4,FALSE),0),
AND(R492&gt;=16,R492&lt;=18),IFERROR(VLOOKUP(入力項目!$S$16,子育て関連マスタ!$I$26:$M$28,4,FALSE),0),
AND(R492&gt;=19,R492&lt;=20,入力項目!$S$16="高専"),IFERROR(VLOOKUP(入力項目!$S$16,子育て関連マスタ!$I$26:$M$28,4,FALSE),0),
AND(R492&gt;=19,R492&lt;=20,入力項目!$S$16&lt;&gt;"高専"),IFERROR(VLOOKUP(入力項目!$S$17,子育て関連マスタ!$I$32:$M$37,4,FALSE),0),
AND(R492&gt;=21,R492&lt;=22,入力項目!$S$16="高専"),IFERROR(VLOOKUP(入力項目!$S$17,子育て関連マスタ!$I$32:$M$34,4,FALSE),0),
AND(R492&gt;=21,R492&lt;=22,入力項目!$S$16&lt;&gt;"高専"),IFERROR(VLOOKUP(入力項目!$S$17,子育て関連マスタ!$I$32:$M$34,4,FALSE),0),
R492&gt;=23,0
) +
IF($D492=4,
  IFERROR(_xlfn.IFS(
  R492&lt;=入力項目!$S$11,0,
  AND(R492=入力項目!$S$11),IFERROR(VLOOKUP(入力項目!$S$12,子育て関連マスタ!$I$4:$M$5,2,FALSE),0),
  AND(R492=4),IFERROR(VLOOKUP(入力項目!$S$13,子育て関連マスタ!$I$9:$M$12,2,FALSE),0),
  AND(R492=7),IFERROR(VLOOKUP(入力項目!$S$14,子育て関連マスタ!$I$16:$M$17,2,FALSE),0),
  AND(R492=13),IFERROR(VLOOKUP(入力項目!$S$15,子育て関連マスタ!$I$21:$M$22,2,FALSE),0),
  AND(R492=16),IFERROR(VLOOKUP(入力項目!$S$16,子育て関連マスタ!$I$26:$M$28,2,FALSE),0),
  AND(R492=19,入力項目!$S$16&lt;&gt;"高専"),IFERROR(VLOOKUP(入力項目!$S$17,子育て関連マスタ!$I$32:$M$37,2,FALSE),0),
  AND(R492=21,入力項目!$S$16="高専"),IFERROR(VLOOKUP(入力項目!$S$17,子育て関連マスタ!$I$32:$M$37,2,FALSE),0),
  R492&gt;=22,0
  ),0),0
) +
IF(AND(R492&gt;=1,R492&lt;=15),IF($D492=入力項目!$S$8,入力項目!$S$3,0),0) +
IF(AND(R492&gt;=1,R492&lt;=15),IF($D492=5,入力項目!$S$4,0),0) +
IF(AND(R492&gt;=1,R492&lt;=15),IF($D492=12,入力項目!$S$5,0),0) +
IF(AND(入力項目!$S$7=$A492,入力項目!$S$8=$D492),子育て関連マスタ!$C$14,0) +
IFERROR(IF(AND(YEAR(EDATE(DATE(入力項目!$S$7,入力項目!$S$8,1),1))=$A492,MONTH(EDATE(DATE(入力項目!$S$7,入力項目!$S$8,1),1))=$D492),子育て関連マスタ!$C$15,0),0) +
IF(AND(OR(R492=3,R492=5,R492=7),$D492=11),子育て関連マスタ!$C$17,0) +
IF(AND(R492=20,$D492=1),子育て関連マスタ!$C$18,0) +
IF(AND(R492=20,$D492=1),
IFERROR(_xlfn.IFS(
入力項目!$S$10="男",子育て関連マスタ!$C$18,
入力項目!$S$10="女",子育て関連マスタ!$C$19
),0),0
) +
IF(AND(R492&gt;=入力項目!$S$18,R492&lt;=入力項目!$S$19),入力項目!$S$20,0) +
IF(AND(R492&gt;=入力項目!$S$21,R492&lt;=入力項目!$S$22),入力項目!$S$23,0) +
IF(AND(R492&gt;=入力項目!$S$24,R492&lt;=入力項目!$S$25),入力項目!$S$26,0)
)</f>
        <v>0</v>
      </c>
      <c r="AG492">
        <f ca="1">-(
_xlfn.IFS(
S492&lt;=入力項目!$S$11,0,
AND(S492&gt;=入力項目!$S$11+1,S492&lt;=3),IFERROR(VLOOKUP(入力項目!$S$12,子育て関連マスタ!$I$4:$M$5,4,FALSE),0),
AND(S492&gt;=4,S492&lt;=6),IFERROR(VLOOKUP(入力項目!$S$13,子育て関連マスタ!$I$9:$M$12,4,FALSE),0),
AND(S492&gt;=7,S492&lt;=12),IFERROR(VLOOKUP(入力項目!$S$14,子育て関連マスタ!$I$16:$M$17,4,FALSE),0),
AND(S492&gt;=13,S492&lt;=15),IFERROR(VLOOKUP(入力項目!$S$15,子育て関連マスタ!$I$21:$M$22,4,FALSE),0),
AND(S492&gt;=16,S492&lt;=18),IFERROR(VLOOKUP(入力項目!$S$16,子育て関連マスタ!$I$26:$M$28,4,FALSE),0),
AND(S492&gt;=19,S492&lt;=20,入力項目!$S$16="高専"),IFERROR(VLOOKUP(入力項目!$S$16,子育て関連マスタ!$I$26:$M$28,4,FALSE),0),
AND(S492&gt;=19,S492&lt;=20,入力項目!$S$16&lt;&gt;"高専"),IFERROR(VLOOKUP(入力項目!$S$17,子育て関連マスタ!$I$32:$M$37,4,FALSE),0),
AND(S492&gt;=21,S492&lt;=22,入力項目!$S$16="高専"),IFERROR(VLOOKUP(入力項目!$S$17,子育て関連マスタ!$I$32:$M$34,4,FALSE),0),
AND(S492&gt;=21,S492&lt;=22,入力項目!$S$16&lt;&gt;"高専"),IFERROR(VLOOKUP(入力項目!$S$17,子育て関連マスタ!$I$32:$M$34,4,FALSE),0),
S492&gt;=23,0
) +
IF($D492=4,
  IFERROR(_xlfn.IFS(
  S492&lt;=入力項目!$S$11,0,
  AND(S492=入力項目!$S$11),IFERROR(VLOOKUP(入力項目!$S$12,子育て関連マスタ!$I$4:$M$5,2,FALSE),0),
  AND(S492=4),IFERROR(VLOOKUP(入力項目!$S$13,子育て関連マスタ!$I$9:$M$12,2,FALSE),0),
  AND(S492=7),IFERROR(VLOOKUP(入力項目!$S$14,子育て関連マスタ!$I$16:$M$17,2,FALSE),0),
  AND(S492=13),IFERROR(VLOOKUP(入力項目!$S$15,子育て関連マスタ!$I$21:$M$22,2,FALSE),0),
  AND(S492=16),IFERROR(VLOOKUP(入力項目!$S$16,子育て関連マスタ!$I$26:$M$28,2,FALSE),0),
  AND(S492=19,入力項目!$S$16&lt;&gt;"高専"),IFERROR(VLOOKUP(入力項目!$S$17,子育て関連マスタ!$I$32:$M$37,2,FALSE),0),
  AND(S492=21,入力項目!$S$16="高専"),IFERROR(VLOOKUP(入力項目!$S$17,子育て関連マスタ!$I$32:$M$37,2,FALSE),0),
  S492&gt;=22,0
  ),0),0
) +
IF(AND(S492&gt;=1,S492&lt;=15),IF($D492=入力項目!$S$8,入力項目!$S$3,0),0) +
IF(AND(S492&gt;=1,S492&lt;=15),IF($D492=5,入力項目!$S$4,0),0) +
IF(AND(S492&gt;=1,S492&lt;=15),IF($D492=12,入力項目!$S$5,0),0) +
IF(AND(入力項目!$S$7=$A492,入力項目!$S$8=$D492),子育て関連マスタ!$C$14,0) +
IFERROR(IF(AND(YEAR(EDATE(DATE(入力項目!$S$7,入力項目!$S$8,1),1))=$A492,MONTH(EDATE(DATE(入力項目!$S$7,入力項目!$S$8,1),1))=$D492),子育て関連マスタ!$C$15,0),0) +
IF(AND(OR(S492=3,S492=5,S492=7),$D492=11),子育て関連マスタ!$C$17,0) +
IF(AND(S492=20,$D492=1),子育て関連マスタ!$C$18,0) +
IF(AND(S492=20,$D492=1),
IFERROR(_xlfn.IFS(
入力項目!$S$10="男",子育て関連マスタ!$C$18,
入力項目!$S$10="女",子育て関連マスタ!$C$19
),0),0
) +
IF(AND(S492&gt;=入力項目!$S$18,S492&lt;=入力項目!$S$19),入力項目!$S$20,0) +
IF(AND(S492&gt;=入力項目!$S$21,S492&lt;=入力項目!$S$22),入力項目!$S$23,0) +
IF(AND(S492&gt;=入力項目!$S$24,S492&lt;=入力項目!$S$25),入力項目!$S$26,0)
)</f>
        <v>0</v>
      </c>
      <c r="AH492">
        <f ca="1">-(
_xlfn.IFS(
T492&lt;=入力項目!$S$11,0,
AND(T492&gt;=入力項目!$S$11+1,T492&lt;=3),IFERROR(VLOOKUP(入力項目!$S$12,子育て関連マスタ!$I$4:$M$5,4,FALSE),0),
AND(T492&gt;=4,T492&lt;=6),IFERROR(VLOOKUP(入力項目!$S$13,子育て関連マスタ!$I$9:$M$12,4,FALSE),0),
AND(T492&gt;=7,T492&lt;=12),IFERROR(VLOOKUP(入力項目!$S$14,子育て関連マスタ!$I$16:$M$17,4,FALSE),0),
AND(T492&gt;=13,T492&lt;=15),IFERROR(VLOOKUP(入力項目!$S$15,子育て関連マスタ!$I$21:$M$22,4,FALSE),0),
AND(T492&gt;=16,T492&lt;=18),IFERROR(VLOOKUP(入力項目!$S$16,子育て関連マスタ!$I$26:$M$28,4,FALSE),0),
AND(T492&gt;=19,T492&lt;=20,入力項目!$S$16="高専"),IFERROR(VLOOKUP(入力項目!$S$16,子育て関連マスタ!$I$26:$M$28,4,FALSE),0),
AND(T492&gt;=19,T492&lt;=20,入力項目!$S$16&lt;&gt;"高専"),IFERROR(VLOOKUP(入力項目!$S$17,子育て関連マスタ!$I$32:$M$37,4,FALSE),0),
AND(T492&gt;=21,T492&lt;=22,入力項目!$S$16="高専"),IFERROR(VLOOKUP(入力項目!$S$17,子育て関連マスタ!$I$32:$M$34,4,FALSE),0),
AND(T492&gt;=21,T492&lt;=22,入力項目!$S$16&lt;&gt;"高専"),IFERROR(VLOOKUP(入力項目!$S$17,子育て関連マスタ!$I$32:$M$34,4,FALSE),0),
T492&gt;=23,0
) +
IF($D492=4,
  IFERROR(_xlfn.IFS(
  T492&lt;=入力項目!$S$11,0,
  AND(T492=入力項目!$S$11),IFERROR(VLOOKUP(入力項目!$S$12,子育て関連マスタ!$I$4:$M$5,2,FALSE),0),
  AND(T492=4),IFERROR(VLOOKUP(入力項目!$S$13,子育て関連マスタ!$I$9:$M$12,2,FALSE),0),
  AND(T492=7),IFERROR(VLOOKUP(入力項目!$S$14,子育て関連マスタ!$I$16:$M$17,2,FALSE),0),
  AND(T492=13),IFERROR(VLOOKUP(入力項目!$S$15,子育て関連マスタ!$I$21:$M$22,2,FALSE),0),
  AND(T492=16),IFERROR(VLOOKUP(入力項目!$S$16,子育て関連マスタ!$I$26:$M$28,2,FALSE),0),
  AND(T492=19,入力項目!$S$16&lt;&gt;"高専"),IFERROR(VLOOKUP(入力項目!$S$17,子育て関連マスタ!$I$32:$M$37,2,FALSE),0),
  AND(T492=21,入力項目!$S$16="高専"),IFERROR(VLOOKUP(入力項目!$S$17,子育て関連マスタ!$I$32:$M$37,2,FALSE),0),
  T492&gt;=22,0
  ),0),0
) +
IF(AND(T492&gt;=1,T492&lt;=15),IF($D492=入力項目!$S$8,入力項目!$S$3,0),0) +
IF(AND(T492&gt;=1,T492&lt;=15),IF($D492=5,入力項目!$S$4,0),0) +
IF(AND(T492&gt;=1,T492&lt;=15),IF($D492=12,入力項目!$S$5,0),0) +
IF(AND(入力項目!$S$7=$A492,入力項目!$S$8=$D492),子育て関連マスタ!$C$14,0) +
IFERROR(IF(AND(YEAR(EDATE(DATE(入力項目!$S$7,入力項目!$S$8,1),1))=$A492,MONTH(EDATE(DATE(入力項目!$S$7,入力項目!$S$8,1),1))=$D492),子育て関連マスタ!$C$15,0),0) +
IF(AND(OR(T492=3,T492=5,T492=7),$D492=11),子育て関連マスタ!$C$17,0) +
IF(AND(T492=20,$D492=1),子育て関連マスタ!$C$18,0) +
IF(AND(T492=20,$D492=1),
IFERROR(_xlfn.IFS(
入力項目!$S$10="男",子育て関連マスタ!$C$18,
入力項目!$S$10="女",子育て関連マスタ!$C$19
),0),0
) +
IF(AND(T492&gt;=入力項目!$S$18,T492&lt;=入力項目!$S$19),入力項目!$S$20,0) +
IF(AND(T492&gt;=入力項目!$S$21,T492&lt;=入力項目!$S$22),入力項目!$S$23,0) +
IF(AND(T492&gt;=入力項目!$S$24,T492&lt;=入力項目!$S$25),入力項目!$S$26,0)
)</f>
        <v>0</v>
      </c>
      <c r="AI492">
        <f ca="1">-(
_xlfn.IFS(
U492&lt;=入力項目!$S$11,0,
AND(U492&gt;=入力項目!$S$11+1,U492&lt;=3),IFERROR(VLOOKUP(入力項目!$S$12,子育て関連マスタ!$I$4:$M$5,4,FALSE),0),
AND(U492&gt;=4,U492&lt;=6),IFERROR(VLOOKUP(入力項目!$S$13,子育て関連マスタ!$I$9:$M$12,4,FALSE),0),
AND(U492&gt;=7,U492&lt;=12),IFERROR(VLOOKUP(入力項目!$S$14,子育て関連マスタ!$I$16:$M$17,4,FALSE),0),
AND(U492&gt;=13,U492&lt;=15),IFERROR(VLOOKUP(入力項目!$S$15,子育て関連マスタ!$I$21:$M$22,4,FALSE),0),
AND(U492&gt;=16,U492&lt;=18),IFERROR(VLOOKUP(入力項目!$S$16,子育て関連マスタ!$I$26:$M$28,4,FALSE),0),
AND(U492&gt;=19,U492&lt;=20,入力項目!$S$16="高専"),IFERROR(VLOOKUP(入力項目!$S$16,子育て関連マスタ!$I$26:$M$28,4,FALSE),0),
AND(U492&gt;=19,U492&lt;=20,入力項目!$S$16&lt;&gt;"高専"),IFERROR(VLOOKUP(入力項目!$S$17,子育て関連マスタ!$I$32:$M$37,4,FALSE),0),
AND(U492&gt;=21,U492&lt;=22,入力項目!$S$16="高専"),IFERROR(VLOOKUP(入力項目!$S$17,子育て関連マスタ!$I$32:$M$34,4,FALSE),0),
AND(U492&gt;=21,U492&lt;=22,入力項目!$S$16&lt;&gt;"高専"),IFERROR(VLOOKUP(入力項目!$S$17,子育て関連マスタ!$I$32:$M$34,4,FALSE),0),
U492&gt;=23,0
) +
IF($D492=4,
  IFERROR(_xlfn.IFS(
  U492&lt;=入力項目!$S$11,0,
  AND(U492=入力項目!$S$11),IFERROR(VLOOKUP(入力項目!$S$12,子育て関連マスタ!$I$4:$M$5,2,FALSE),0),
  AND(U492=4),IFERROR(VLOOKUP(入力項目!$S$13,子育て関連マスタ!$I$9:$M$12,2,FALSE),0),
  AND(U492=7),IFERROR(VLOOKUP(入力項目!$S$14,子育て関連マスタ!$I$16:$M$17,2,FALSE),0),
  AND(U492=13),IFERROR(VLOOKUP(入力項目!$S$15,子育て関連マスタ!$I$21:$M$22,2,FALSE),0),
  AND(U492=16),IFERROR(VLOOKUP(入力項目!$S$16,子育て関連マスタ!$I$26:$M$28,2,FALSE),0),
  AND(U492=19,入力項目!$S$16&lt;&gt;"高専"),IFERROR(VLOOKUP(入力項目!$S$17,子育て関連マスタ!$I$32:$M$37,2,FALSE),0),
  AND(U492=21,入力項目!$S$16="高専"),IFERROR(VLOOKUP(入力項目!$S$17,子育て関連マスタ!$I$32:$M$37,2,FALSE),0),
  U492&gt;=22,0
  ),0),0
) +
IF(AND(U492&gt;=1,U492&lt;=15),IF($D492=入力項目!$S$8,入力項目!$S$3,0),0) +
IF(AND(U492&gt;=1,U492&lt;=15),IF($D492=5,入力項目!$S$4,0),0) +
IF(AND(U492&gt;=1,U492&lt;=15),IF($D492=12,入力項目!$S$5,0),0) +
IF(AND(入力項目!$S$7=$A492,入力項目!$S$8=$D492),子育て関連マスタ!$C$14,0) +
IFERROR(IF(AND(YEAR(EDATE(DATE(入力項目!$S$7,入力項目!$S$8,1),1))=$A492,MONTH(EDATE(DATE(入力項目!$S$7,入力項目!$S$8,1),1))=$D492),子育て関連マスタ!$C$15,0),0) +
IF(AND(OR(U492=3,U492=5,U492=7),$D492=11),子育て関連マスタ!$C$17,0) +
IF(AND(U492=20,$D492=1),子育て関連マスタ!$C$18,0) +
IF(AND(U492=20,$D492=1),
IFERROR(_xlfn.IFS(
入力項目!$S$10="男",子育て関連マスタ!$C$18,
入力項目!$S$10="女",子育て関連マスタ!$C$19
),0),0
) +
IF(AND(U492&gt;=入力項目!$S$18,U492&lt;=入力項目!$S$19),入力項目!$S$20,0) +
IF(AND(U492&gt;=入力項目!$S$21,U492&lt;=入力項目!$S$22),入力項目!$S$23,0) +
IF(AND(U492&gt;=入力項目!$S$24,U492&lt;=入力項目!$S$25),入力項目!$S$26,0)
)</f>
        <v>0</v>
      </c>
      <c r="AJ492" s="10">
        <f ca="1">-VLOOKUP($D492,月別収支!$A$2:$H$13,7,FALSE)</f>
        <v>-20000</v>
      </c>
    </row>
    <row r="493" spans="1:36" x14ac:dyDescent="0.4">
      <c r="A493">
        <f t="shared" ca="1" si="139"/>
        <v>2065</v>
      </c>
      <c r="B493">
        <f t="shared" ca="1" si="129"/>
        <v>2065</v>
      </c>
      <c r="C493">
        <f t="shared" ca="1" si="130"/>
        <v>41</v>
      </c>
      <c r="D493">
        <f t="shared" ca="1" si="140"/>
        <v>7</v>
      </c>
      <c r="E493" t="str">
        <f t="shared" ca="1" si="124"/>
        <v>2065年7月</v>
      </c>
      <c r="F493">
        <f ca="1">IF(OR(入力項目!$N$5&lt;$A493,AND(入力項目!$N$5=$A493,入力項目!$N$6&lt;$D493)),IF(F492=0,1,IF(G493=12,F492+1,F492)),0)</f>
        <v>40</v>
      </c>
      <c r="G493">
        <f ca="1">IF(OR(入力項目!$N$5&lt;$A493,AND(入力項目!$N$5=$A493,入力項目!$N$6&lt;$D493)),IF(G492=12,1,G492+1),0)</f>
        <v>9</v>
      </c>
      <c r="H493" t="str">
        <f t="shared" ca="1" si="125"/>
        <v>40_9</v>
      </c>
      <c r="I493">
        <f ca="1">IF(
  IFERROR(AND($C493&gt;0,MOD($C493,入力項目!$N$22)=0,$D493=入力項目!$N$23), FALSE),
  1,
  IF(
    AND(I492&gt;0,J492=12),
    IF(I492=入力項目!$N$28, 0, I492+1),
    I492
  )
)</f>
        <v>2</v>
      </c>
      <c r="J493">
        <f ca="1">IF($D493=入力項目!$N$23,1,IFERROR(J492+1,1))</f>
        <v>2</v>
      </c>
      <c r="K493" t="str">
        <f t="shared" ca="1" si="126"/>
        <v>2_2</v>
      </c>
      <c r="L493">
        <f ca="1">L492+IF(入力項目!$D$4=$D493,1,0)</f>
        <v>69</v>
      </c>
      <c r="M493" t="str">
        <f t="shared" ca="1" si="127"/>
        <v>69歳</v>
      </c>
      <c r="N493">
        <f t="shared" ca="1" si="131"/>
        <v>70</v>
      </c>
      <c r="O493" t="str">
        <f t="shared" ca="1" si="128"/>
        <v>70歳</v>
      </c>
      <c r="P493">
        <f t="shared" ca="1" si="132"/>
        <v>45</v>
      </c>
      <c r="Q493">
        <f t="shared" ca="1" si="133"/>
        <v>43</v>
      </c>
      <c r="R493">
        <f t="shared" ca="1" si="134"/>
        <v>2066</v>
      </c>
      <c r="S493">
        <f t="shared" ca="1" si="135"/>
        <v>2066</v>
      </c>
      <c r="T493">
        <f t="shared" ca="1" si="136"/>
        <v>2066</v>
      </c>
      <c r="U493">
        <f t="shared" ca="1" si="137"/>
        <v>2066</v>
      </c>
      <c r="V493" s="10">
        <f t="shared" ca="1" si="138"/>
        <v>59250925</v>
      </c>
      <c r="W493" s="10">
        <f ca="1">IF($L493&lt;その他マスタ!$B$1,VLOOKUP($D493,月別収支!$A$2:$H$13,2,FALSE),その他マスタ!$B$3)+IF(AND($L493=その他マスタ!$B$1,入力項目!$I$9="あり",$D493=入力項目!$D$4),その他マスタ!$B$2,0)</f>
        <v>150000</v>
      </c>
      <c r="X493" s="10">
        <f ca="1">-IF(入力項目!$K$5=TRUE,
IF($F493+$G493&lt;3,VLOOKUP($D493,月別収支!$A$2:$H$13,8,FALSE),0)+IFERROR(VLOOKUP($H493,住宅ローン計算!C:P,13,FALSE),0)+IF($F493&gt;1,IF(OR($G493=3,$G493=6,$G493=9,$G493=12),ROUNDUP(入力項目!$N$18/4,0),0),0),
VLOOKUP($D493,月別収支!$A$2:$H$13,8,FALSE))</f>
        <v>-37500</v>
      </c>
      <c r="Y493" s="10">
        <f ca="1">-VLOOKUP($D493,月別収支!$A$2:$H$13,3,FALSE)</f>
        <v>-75000</v>
      </c>
      <c r="Z493" s="10">
        <f ca="1">-VLOOKUP($D493,月別収支!$A$2:$H$13,4,FALSE)</f>
        <v>-27000</v>
      </c>
      <c r="AA493" s="10">
        <f ca="1">-VLOOKUP($D493,月別収支!$A$2:$H$13,6,FALSE)</f>
        <v>-10000</v>
      </c>
      <c r="AB493" s="10">
        <f ca="1">-(
VLOOKUP($D493,月別収支!$A$2:$H$13,5,FALSE)+IF(AND(入力項目!$I$27&lt;=$A493,ISEVEN($A493-入力項目!$I$27),入力項目!$I$28=$D493),入力項目!$I$26,0)
+IF(入力項目!$K$26=TRUE,
IFERROR(VLOOKUP($K493,マイカーローン計算!C:P,13,FALSE),0),
IFERROR(
  IF(AND($C493&gt;0,MOD($C493,入力項目!$N$22)=0,$D493=入力項目!$N$23),入力項目!$N$24,0),
 0
)
)
)</f>
        <v>-20000</v>
      </c>
      <c r="AC493" s="10">
        <f ca="1">-IF($A493&lt;入力項目!$N$33,入力項目!$N$35,IF(AND($A493=入力項目!$N$33,$D493&lt;=入力項目!$N$34),入力項目!$N$35,0))</f>
        <v>0</v>
      </c>
      <c r="AD493">
        <f ca="1">-(
_xlfn.IFS(
P493&lt;=入力項目!$S$11,0,
AND(P493&gt;=入力項目!$S$11+1,P493&lt;=3),IFERROR(VLOOKUP(入力項目!$S$12,子育て関連マスタ!$I$4:$M$5,4,FALSE),0),
AND(P493&gt;=4,P493&lt;=6),IFERROR(VLOOKUP(入力項目!$S$13,子育て関連マスタ!$I$9:$M$12,4,FALSE),0),
AND(P493&gt;=7,P493&lt;=12),IFERROR(VLOOKUP(入力項目!$S$14,子育て関連マスタ!$I$16:$M$17,4,FALSE),0),
AND(P493&gt;=13,P493&lt;=15),IFERROR(VLOOKUP(入力項目!$S$15,子育て関連マスタ!$I$21:$M$22,4,FALSE),0),
AND(P493&gt;=16,P493&lt;=18),IFERROR(VLOOKUP(入力項目!$S$16,子育て関連マスタ!$I$26:$M$28,4,FALSE),0),
AND(P493&gt;=19,P493&lt;=20,入力項目!$S$16="高専"),IFERROR(VLOOKUP(入力項目!$S$16,子育て関連マスタ!$I$26:$M$28,4,FALSE),0),
AND(P493&gt;=19,P493&lt;=20,入力項目!$S$16&lt;&gt;"高専"),IFERROR(VLOOKUP(入力項目!$S$17,子育て関連マスタ!$I$32:$M$37,4,FALSE),0),
AND(P493&gt;=21,P493&lt;=22,入力項目!$S$16="高専"),IFERROR(VLOOKUP(入力項目!$S$17,子育て関連マスタ!$I$32:$M$34,4,FALSE),0),
AND(P493&gt;=21,P493&lt;=22,入力項目!$S$16&lt;&gt;"高専"),IFERROR(VLOOKUP(入力項目!$S$17,子育て関連マスタ!$I$32:$M$34,4,FALSE),0),
P493&gt;=23,0
) +
IF($D493=4,
  IFERROR(_xlfn.IFS(
  P493&lt;=入力項目!$S$11,0,
  AND(P493=入力項目!$S$11),IFERROR(VLOOKUP(入力項目!$S$12,子育て関連マスタ!$I$4:$M$5,2,FALSE),0),
  AND(P493=4),IFERROR(VLOOKUP(入力項目!$S$13,子育て関連マスタ!$I$9:$M$12,2,FALSE),0),
  AND(P493=7),IFERROR(VLOOKUP(入力項目!$S$14,子育て関連マスタ!$I$16:$M$17,2,FALSE),0),
  AND(P493=13),IFERROR(VLOOKUP(入力項目!$S$15,子育て関連マスタ!$I$21:$M$22,2,FALSE),0),
  AND(P493=16),IFERROR(VLOOKUP(入力項目!$S$16,子育て関連マスタ!$I$26:$M$28,2,FALSE),0),
  AND(P493=19,入力項目!$S$16&lt;&gt;"高専"),IFERROR(VLOOKUP(入力項目!$S$17,子育て関連マスタ!$I$32:$M$37,2,FALSE),0),
  AND(P493=21,入力項目!$S$16="高専"),IFERROR(VLOOKUP(入力項目!$S$17,子育て関連マスタ!$I$32:$M$37,2,FALSE),0),
  P493&gt;=22,0
  ),0),0
) +
IF(AND(P493&gt;=1,P493&lt;=15),IF($D493=入力項目!$S$8,入力項目!$S$3,0),0) +
IF(AND(P493&gt;=1,P493&lt;=15),IF($D493=5,入力項目!$S$4,0),0) +
IF(AND(P493&gt;=1,P493&lt;=15),IF($D493=12,入力項目!$S$5,0),0) +
IF(AND(入力項目!$S$7=$A493,入力項目!$S$8=$D493),子育て関連マスタ!$C$14,0) +
IFERROR(IF(AND(YEAR(EDATE(DATE(入力項目!$S$7,入力項目!$S$8,1),1))=$A493,MONTH(EDATE(DATE(入力項目!$S$7,入力項目!$S$8,1),1))=$D493),子育て関連マスタ!$C$15,0),0) +
IF(AND(OR(P493=3,P493=5,P493=7),$D493=11),子育て関連マスタ!$C$17,0) +
IF(AND(P493=20,$D493=1),子育て関連マスタ!$C$18,0) +
IF(AND(P493=20,$D493=1),
IFERROR(_xlfn.IFS(
入力項目!$S$10="男",子育て関連マスタ!$C$18,
入力項目!$S$10="女",子育て関連マスタ!$C$19
),0),0
) +
IF(AND(P493&gt;=入力項目!$S$18,P493&lt;=入力項目!$S$19),入力項目!$S$20,0) +
IF(AND(P493&gt;=入力項目!$S$21,P493&lt;=入力項目!$S$22),入力項目!$S$23,0) +
IF(AND(P493&gt;=入力項目!$S$24,P493&lt;=入力項目!$S$25),入力項目!$S$26,0)
)</f>
        <v>0</v>
      </c>
      <c r="AE493">
        <f ca="1">-(
_xlfn.IFS(
Q493&lt;=入力項目!$S$11,0,
AND(Q493&gt;=入力項目!$S$11+1,Q493&lt;=3),IFERROR(VLOOKUP(入力項目!$S$12,子育て関連マスタ!$I$4:$M$5,4,FALSE),0),
AND(Q493&gt;=4,Q493&lt;=6),IFERROR(VLOOKUP(入力項目!$S$13,子育て関連マスタ!$I$9:$M$12,4,FALSE),0),
AND(Q493&gt;=7,Q493&lt;=12),IFERROR(VLOOKUP(入力項目!$S$14,子育て関連マスタ!$I$16:$M$17,4,FALSE),0),
AND(Q493&gt;=13,Q493&lt;=15),IFERROR(VLOOKUP(入力項目!$S$15,子育て関連マスタ!$I$21:$M$22,4,FALSE),0),
AND(Q493&gt;=16,Q493&lt;=18),IFERROR(VLOOKUP(入力項目!$S$16,子育て関連マスタ!$I$26:$M$28,4,FALSE),0),
AND(Q493&gt;=19,Q493&lt;=20,入力項目!$S$16="高専"),IFERROR(VLOOKUP(入力項目!$S$16,子育て関連マスタ!$I$26:$M$28,4,FALSE),0),
AND(Q493&gt;=19,Q493&lt;=20,入力項目!$S$16&lt;&gt;"高専"),IFERROR(VLOOKUP(入力項目!$S$17,子育て関連マスタ!$I$32:$M$37,4,FALSE),0),
AND(Q493&gt;=21,Q493&lt;=22,入力項目!$S$16="高専"),IFERROR(VLOOKUP(入力項目!$S$17,子育て関連マスタ!$I$32:$M$34,4,FALSE),0),
AND(Q493&gt;=21,Q493&lt;=22,入力項目!$S$16&lt;&gt;"高専"),IFERROR(VLOOKUP(入力項目!$S$17,子育て関連マスタ!$I$32:$M$34,4,FALSE),0),
Q493&gt;=23,0
) +
IF($D493=4,
  IFERROR(_xlfn.IFS(
  Q493&lt;=入力項目!$S$11,0,
  AND(Q493=入力項目!$S$11),IFERROR(VLOOKUP(入力項目!$S$12,子育て関連マスタ!$I$4:$M$5,2,FALSE),0),
  AND(Q493=4),IFERROR(VLOOKUP(入力項目!$S$13,子育て関連マスタ!$I$9:$M$12,2,FALSE),0),
  AND(Q493=7),IFERROR(VLOOKUP(入力項目!$S$14,子育て関連マスタ!$I$16:$M$17,2,FALSE),0),
  AND(Q493=13),IFERROR(VLOOKUP(入力項目!$S$15,子育て関連マスタ!$I$21:$M$22,2,FALSE),0),
  AND(Q493=16),IFERROR(VLOOKUP(入力項目!$S$16,子育て関連マスタ!$I$26:$M$28,2,FALSE),0),
  AND(Q493=19,入力項目!$S$16&lt;&gt;"高専"),IFERROR(VLOOKUP(入力項目!$S$17,子育て関連マスタ!$I$32:$M$37,2,FALSE),0),
  AND(Q493=21,入力項目!$S$16="高専"),IFERROR(VLOOKUP(入力項目!$S$17,子育て関連マスタ!$I$32:$M$37,2,FALSE),0),
  Q493&gt;=22,0
  ),0),0
) +
IF(AND(Q493&gt;=1,Q493&lt;=15),IF($D493=入力項目!$S$8,入力項目!$S$3,0),0) +
IF(AND(Q493&gt;=1,Q493&lt;=15),IF($D493=5,入力項目!$S$4,0),0) +
IF(AND(Q493&gt;=1,Q493&lt;=15),IF($D493=12,入力項目!$S$5,0),0) +
IF(AND(入力項目!$S$7=$A493,入力項目!$S$8=$D493),子育て関連マスタ!$C$14,0) +
IFERROR(IF(AND(YEAR(EDATE(DATE(入力項目!$S$7,入力項目!$S$8,1),1))=$A493,MONTH(EDATE(DATE(入力項目!$S$7,入力項目!$S$8,1),1))=$D493),子育て関連マスタ!$C$15,0),0) +
IF(AND(OR(Q493=3,Q493=5,Q493=7),$D493=11),子育て関連マスタ!$C$17,0) +
IF(AND(Q493=20,$D493=1),子育て関連マスタ!$C$18,0) +
IF(AND(Q493=20,$D493=1),
IFERROR(_xlfn.IFS(
入力項目!$S$10="男",子育て関連マスタ!$C$18,
入力項目!$S$10="女",子育て関連マスタ!$C$19
),0),0
) +
IF(AND(Q493&gt;=入力項目!$S$18,Q493&lt;=入力項目!$S$19),入力項目!$S$20,0) +
IF(AND(Q493&gt;=入力項目!$S$21,Q493&lt;=入力項目!$S$22),入力項目!$S$23,0) +
IF(AND(Q493&gt;=入力項目!$S$24,Q493&lt;=入力項目!$S$25),入力項目!$S$26,0)
)</f>
        <v>0</v>
      </c>
      <c r="AF493">
        <f ca="1">-(
_xlfn.IFS(
R493&lt;=入力項目!$S$11,0,
AND(R493&gt;=入力項目!$S$11+1,R493&lt;=3),IFERROR(VLOOKUP(入力項目!$S$12,子育て関連マスタ!$I$4:$M$5,4,FALSE),0),
AND(R493&gt;=4,R493&lt;=6),IFERROR(VLOOKUP(入力項目!$S$13,子育て関連マスタ!$I$9:$M$12,4,FALSE),0),
AND(R493&gt;=7,R493&lt;=12),IFERROR(VLOOKUP(入力項目!$S$14,子育て関連マスタ!$I$16:$M$17,4,FALSE),0),
AND(R493&gt;=13,R493&lt;=15),IFERROR(VLOOKUP(入力項目!$S$15,子育て関連マスタ!$I$21:$M$22,4,FALSE),0),
AND(R493&gt;=16,R493&lt;=18),IFERROR(VLOOKUP(入力項目!$S$16,子育て関連マスタ!$I$26:$M$28,4,FALSE),0),
AND(R493&gt;=19,R493&lt;=20,入力項目!$S$16="高専"),IFERROR(VLOOKUP(入力項目!$S$16,子育て関連マスタ!$I$26:$M$28,4,FALSE),0),
AND(R493&gt;=19,R493&lt;=20,入力項目!$S$16&lt;&gt;"高専"),IFERROR(VLOOKUP(入力項目!$S$17,子育て関連マスタ!$I$32:$M$37,4,FALSE),0),
AND(R493&gt;=21,R493&lt;=22,入力項目!$S$16="高専"),IFERROR(VLOOKUP(入力項目!$S$17,子育て関連マスタ!$I$32:$M$34,4,FALSE),0),
AND(R493&gt;=21,R493&lt;=22,入力項目!$S$16&lt;&gt;"高専"),IFERROR(VLOOKUP(入力項目!$S$17,子育て関連マスタ!$I$32:$M$34,4,FALSE),0),
R493&gt;=23,0
) +
IF($D493=4,
  IFERROR(_xlfn.IFS(
  R493&lt;=入力項目!$S$11,0,
  AND(R493=入力項目!$S$11),IFERROR(VLOOKUP(入力項目!$S$12,子育て関連マスタ!$I$4:$M$5,2,FALSE),0),
  AND(R493=4),IFERROR(VLOOKUP(入力項目!$S$13,子育て関連マスタ!$I$9:$M$12,2,FALSE),0),
  AND(R493=7),IFERROR(VLOOKUP(入力項目!$S$14,子育て関連マスタ!$I$16:$M$17,2,FALSE),0),
  AND(R493=13),IFERROR(VLOOKUP(入力項目!$S$15,子育て関連マスタ!$I$21:$M$22,2,FALSE),0),
  AND(R493=16),IFERROR(VLOOKUP(入力項目!$S$16,子育て関連マスタ!$I$26:$M$28,2,FALSE),0),
  AND(R493=19,入力項目!$S$16&lt;&gt;"高専"),IFERROR(VLOOKUP(入力項目!$S$17,子育て関連マスタ!$I$32:$M$37,2,FALSE),0),
  AND(R493=21,入力項目!$S$16="高専"),IFERROR(VLOOKUP(入力項目!$S$17,子育て関連マスタ!$I$32:$M$37,2,FALSE),0),
  R493&gt;=22,0
  ),0),0
) +
IF(AND(R493&gt;=1,R493&lt;=15),IF($D493=入力項目!$S$8,入力項目!$S$3,0),0) +
IF(AND(R493&gt;=1,R493&lt;=15),IF($D493=5,入力項目!$S$4,0),0) +
IF(AND(R493&gt;=1,R493&lt;=15),IF($D493=12,入力項目!$S$5,0),0) +
IF(AND(入力項目!$S$7=$A493,入力項目!$S$8=$D493),子育て関連マスタ!$C$14,0) +
IFERROR(IF(AND(YEAR(EDATE(DATE(入力項目!$S$7,入力項目!$S$8,1),1))=$A493,MONTH(EDATE(DATE(入力項目!$S$7,入力項目!$S$8,1),1))=$D493),子育て関連マスタ!$C$15,0),0) +
IF(AND(OR(R493=3,R493=5,R493=7),$D493=11),子育て関連マスタ!$C$17,0) +
IF(AND(R493=20,$D493=1),子育て関連マスタ!$C$18,0) +
IF(AND(R493=20,$D493=1),
IFERROR(_xlfn.IFS(
入力項目!$S$10="男",子育て関連マスタ!$C$18,
入力項目!$S$10="女",子育て関連マスタ!$C$19
),0),0
) +
IF(AND(R493&gt;=入力項目!$S$18,R493&lt;=入力項目!$S$19),入力項目!$S$20,0) +
IF(AND(R493&gt;=入力項目!$S$21,R493&lt;=入力項目!$S$22),入力項目!$S$23,0) +
IF(AND(R493&gt;=入力項目!$S$24,R493&lt;=入力項目!$S$25),入力項目!$S$26,0)
)</f>
        <v>0</v>
      </c>
      <c r="AG493">
        <f ca="1">-(
_xlfn.IFS(
S493&lt;=入力項目!$S$11,0,
AND(S493&gt;=入力項目!$S$11+1,S493&lt;=3),IFERROR(VLOOKUP(入力項目!$S$12,子育て関連マスタ!$I$4:$M$5,4,FALSE),0),
AND(S493&gt;=4,S493&lt;=6),IFERROR(VLOOKUP(入力項目!$S$13,子育て関連マスタ!$I$9:$M$12,4,FALSE),0),
AND(S493&gt;=7,S493&lt;=12),IFERROR(VLOOKUP(入力項目!$S$14,子育て関連マスタ!$I$16:$M$17,4,FALSE),0),
AND(S493&gt;=13,S493&lt;=15),IFERROR(VLOOKUP(入力項目!$S$15,子育て関連マスタ!$I$21:$M$22,4,FALSE),0),
AND(S493&gt;=16,S493&lt;=18),IFERROR(VLOOKUP(入力項目!$S$16,子育て関連マスタ!$I$26:$M$28,4,FALSE),0),
AND(S493&gt;=19,S493&lt;=20,入力項目!$S$16="高専"),IFERROR(VLOOKUP(入力項目!$S$16,子育て関連マスタ!$I$26:$M$28,4,FALSE),0),
AND(S493&gt;=19,S493&lt;=20,入力項目!$S$16&lt;&gt;"高専"),IFERROR(VLOOKUP(入力項目!$S$17,子育て関連マスタ!$I$32:$M$37,4,FALSE),0),
AND(S493&gt;=21,S493&lt;=22,入力項目!$S$16="高専"),IFERROR(VLOOKUP(入力項目!$S$17,子育て関連マスタ!$I$32:$M$34,4,FALSE),0),
AND(S493&gt;=21,S493&lt;=22,入力項目!$S$16&lt;&gt;"高専"),IFERROR(VLOOKUP(入力項目!$S$17,子育て関連マスタ!$I$32:$M$34,4,FALSE),0),
S493&gt;=23,0
) +
IF($D493=4,
  IFERROR(_xlfn.IFS(
  S493&lt;=入力項目!$S$11,0,
  AND(S493=入力項目!$S$11),IFERROR(VLOOKUP(入力項目!$S$12,子育て関連マスタ!$I$4:$M$5,2,FALSE),0),
  AND(S493=4),IFERROR(VLOOKUP(入力項目!$S$13,子育て関連マスタ!$I$9:$M$12,2,FALSE),0),
  AND(S493=7),IFERROR(VLOOKUP(入力項目!$S$14,子育て関連マスタ!$I$16:$M$17,2,FALSE),0),
  AND(S493=13),IFERROR(VLOOKUP(入力項目!$S$15,子育て関連マスタ!$I$21:$M$22,2,FALSE),0),
  AND(S493=16),IFERROR(VLOOKUP(入力項目!$S$16,子育て関連マスタ!$I$26:$M$28,2,FALSE),0),
  AND(S493=19,入力項目!$S$16&lt;&gt;"高専"),IFERROR(VLOOKUP(入力項目!$S$17,子育て関連マスタ!$I$32:$M$37,2,FALSE),0),
  AND(S493=21,入力項目!$S$16="高専"),IFERROR(VLOOKUP(入力項目!$S$17,子育て関連マスタ!$I$32:$M$37,2,FALSE),0),
  S493&gt;=22,0
  ),0),0
) +
IF(AND(S493&gt;=1,S493&lt;=15),IF($D493=入力項目!$S$8,入力項目!$S$3,0),0) +
IF(AND(S493&gt;=1,S493&lt;=15),IF($D493=5,入力項目!$S$4,0),0) +
IF(AND(S493&gt;=1,S493&lt;=15),IF($D493=12,入力項目!$S$5,0),0) +
IF(AND(入力項目!$S$7=$A493,入力項目!$S$8=$D493),子育て関連マスタ!$C$14,0) +
IFERROR(IF(AND(YEAR(EDATE(DATE(入力項目!$S$7,入力項目!$S$8,1),1))=$A493,MONTH(EDATE(DATE(入力項目!$S$7,入力項目!$S$8,1),1))=$D493),子育て関連マスタ!$C$15,0),0) +
IF(AND(OR(S493=3,S493=5,S493=7),$D493=11),子育て関連マスタ!$C$17,0) +
IF(AND(S493=20,$D493=1),子育て関連マスタ!$C$18,0) +
IF(AND(S493=20,$D493=1),
IFERROR(_xlfn.IFS(
入力項目!$S$10="男",子育て関連マスタ!$C$18,
入力項目!$S$10="女",子育て関連マスタ!$C$19
),0),0
) +
IF(AND(S493&gt;=入力項目!$S$18,S493&lt;=入力項目!$S$19),入力項目!$S$20,0) +
IF(AND(S493&gt;=入力項目!$S$21,S493&lt;=入力項目!$S$22),入力項目!$S$23,0) +
IF(AND(S493&gt;=入力項目!$S$24,S493&lt;=入力項目!$S$25),入力項目!$S$26,0)
)</f>
        <v>0</v>
      </c>
      <c r="AH493">
        <f ca="1">-(
_xlfn.IFS(
T493&lt;=入力項目!$S$11,0,
AND(T493&gt;=入力項目!$S$11+1,T493&lt;=3),IFERROR(VLOOKUP(入力項目!$S$12,子育て関連マスタ!$I$4:$M$5,4,FALSE),0),
AND(T493&gt;=4,T493&lt;=6),IFERROR(VLOOKUP(入力項目!$S$13,子育て関連マスタ!$I$9:$M$12,4,FALSE),0),
AND(T493&gt;=7,T493&lt;=12),IFERROR(VLOOKUP(入力項目!$S$14,子育て関連マスタ!$I$16:$M$17,4,FALSE),0),
AND(T493&gt;=13,T493&lt;=15),IFERROR(VLOOKUP(入力項目!$S$15,子育て関連マスタ!$I$21:$M$22,4,FALSE),0),
AND(T493&gt;=16,T493&lt;=18),IFERROR(VLOOKUP(入力項目!$S$16,子育て関連マスタ!$I$26:$M$28,4,FALSE),0),
AND(T493&gt;=19,T493&lt;=20,入力項目!$S$16="高専"),IFERROR(VLOOKUP(入力項目!$S$16,子育て関連マスタ!$I$26:$M$28,4,FALSE),0),
AND(T493&gt;=19,T493&lt;=20,入力項目!$S$16&lt;&gt;"高専"),IFERROR(VLOOKUP(入力項目!$S$17,子育て関連マスタ!$I$32:$M$37,4,FALSE),0),
AND(T493&gt;=21,T493&lt;=22,入力項目!$S$16="高専"),IFERROR(VLOOKUP(入力項目!$S$17,子育て関連マスタ!$I$32:$M$34,4,FALSE),0),
AND(T493&gt;=21,T493&lt;=22,入力項目!$S$16&lt;&gt;"高専"),IFERROR(VLOOKUP(入力項目!$S$17,子育て関連マスタ!$I$32:$M$34,4,FALSE),0),
T493&gt;=23,0
) +
IF($D493=4,
  IFERROR(_xlfn.IFS(
  T493&lt;=入力項目!$S$11,0,
  AND(T493=入力項目!$S$11),IFERROR(VLOOKUP(入力項目!$S$12,子育て関連マスタ!$I$4:$M$5,2,FALSE),0),
  AND(T493=4),IFERROR(VLOOKUP(入力項目!$S$13,子育て関連マスタ!$I$9:$M$12,2,FALSE),0),
  AND(T493=7),IFERROR(VLOOKUP(入力項目!$S$14,子育て関連マスタ!$I$16:$M$17,2,FALSE),0),
  AND(T493=13),IFERROR(VLOOKUP(入力項目!$S$15,子育て関連マスタ!$I$21:$M$22,2,FALSE),0),
  AND(T493=16),IFERROR(VLOOKUP(入力項目!$S$16,子育て関連マスタ!$I$26:$M$28,2,FALSE),0),
  AND(T493=19,入力項目!$S$16&lt;&gt;"高専"),IFERROR(VLOOKUP(入力項目!$S$17,子育て関連マスタ!$I$32:$M$37,2,FALSE),0),
  AND(T493=21,入力項目!$S$16="高専"),IFERROR(VLOOKUP(入力項目!$S$17,子育て関連マスタ!$I$32:$M$37,2,FALSE),0),
  T493&gt;=22,0
  ),0),0
) +
IF(AND(T493&gt;=1,T493&lt;=15),IF($D493=入力項目!$S$8,入力項目!$S$3,0),0) +
IF(AND(T493&gt;=1,T493&lt;=15),IF($D493=5,入力項目!$S$4,0),0) +
IF(AND(T493&gt;=1,T493&lt;=15),IF($D493=12,入力項目!$S$5,0),0) +
IF(AND(入力項目!$S$7=$A493,入力項目!$S$8=$D493),子育て関連マスタ!$C$14,0) +
IFERROR(IF(AND(YEAR(EDATE(DATE(入力項目!$S$7,入力項目!$S$8,1),1))=$A493,MONTH(EDATE(DATE(入力項目!$S$7,入力項目!$S$8,1),1))=$D493),子育て関連マスタ!$C$15,0),0) +
IF(AND(OR(T493=3,T493=5,T493=7),$D493=11),子育て関連マスタ!$C$17,0) +
IF(AND(T493=20,$D493=1),子育て関連マスタ!$C$18,0) +
IF(AND(T493=20,$D493=1),
IFERROR(_xlfn.IFS(
入力項目!$S$10="男",子育て関連マスタ!$C$18,
入力項目!$S$10="女",子育て関連マスタ!$C$19
),0),0
) +
IF(AND(T493&gt;=入力項目!$S$18,T493&lt;=入力項目!$S$19),入力項目!$S$20,0) +
IF(AND(T493&gt;=入力項目!$S$21,T493&lt;=入力項目!$S$22),入力項目!$S$23,0) +
IF(AND(T493&gt;=入力項目!$S$24,T493&lt;=入力項目!$S$25),入力項目!$S$26,0)
)</f>
        <v>0</v>
      </c>
      <c r="AI493">
        <f ca="1">-(
_xlfn.IFS(
U493&lt;=入力項目!$S$11,0,
AND(U493&gt;=入力項目!$S$11+1,U493&lt;=3),IFERROR(VLOOKUP(入力項目!$S$12,子育て関連マスタ!$I$4:$M$5,4,FALSE),0),
AND(U493&gt;=4,U493&lt;=6),IFERROR(VLOOKUP(入力項目!$S$13,子育て関連マスタ!$I$9:$M$12,4,FALSE),0),
AND(U493&gt;=7,U493&lt;=12),IFERROR(VLOOKUP(入力項目!$S$14,子育て関連マスタ!$I$16:$M$17,4,FALSE),0),
AND(U493&gt;=13,U493&lt;=15),IFERROR(VLOOKUP(入力項目!$S$15,子育て関連マスタ!$I$21:$M$22,4,FALSE),0),
AND(U493&gt;=16,U493&lt;=18),IFERROR(VLOOKUP(入力項目!$S$16,子育て関連マスタ!$I$26:$M$28,4,FALSE),0),
AND(U493&gt;=19,U493&lt;=20,入力項目!$S$16="高専"),IFERROR(VLOOKUP(入力項目!$S$16,子育て関連マスタ!$I$26:$M$28,4,FALSE),0),
AND(U493&gt;=19,U493&lt;=20,入力項目!$S$16&lt;&gt;"高専"),IFERROR(VLOOKUP(入力項目!$S$17,子育て関連マスタ!$I$32:$M$37,4,FALSE),0),
AND(U493&gt;=21,U493&lt;=22,入力項目!$S$16="高専"),IFERROR(VLOOKUP(入力項目!$S$17,子育て関連マスタ!$I$32:$M$34,4,FALSE),0),
AND(U493&gt;=21,U493&lt;=22,入力項目!$S$16&lt;&gt;"高専"),IFERROR(VLOOKUP(入力項目!$S$17,子育て関連マスタ!$I$32:$M$34,4,FALSE),0),
U493&gt;=23,0
) +
IF($D493=4,
  IFERROR(_xlfn.IFS(
  U493&lt;=入力項目!$S$11,0,
  AND(U493=入力項目!$S$11),IFERROR(VLOOKUP(入力項目!$S$12,子育て関連マスタ!$I$4:$M$5,2,FALSE),0),
  AND(U493=4),IFERROR(VLOOKUP(入力項目!$S$13,子育て関連マスタ!$I$9:$M$12,2,FALSE),0),
  AND(U493=7),IFERROR(VLOOKUP(入力項目!$S$14,子育て関連マスタ!$I$16:$M$17,2,FALSE),0),
  AND(U493=13),IFERROR(VLOOKUP(入力項目!$S$15,子育て関連マスタ!$I$21:$M$22,2,FALSE),0),
  AND(U493=16),IFERROR(VLOOKUP(入力項目!$S$16,子育て関連マスタ!$I$26:$M$28,2,FALSE),0),
  AND(U493=19,入力項目!$S$16&lt;&gt;"高専"),IFERROR(VLOOKUP(入力項目!$S$17,子育て関連マスタ!$I$32:$M$37,2,FALSE),0),
  AND(U493=21,入力項目!$S$16="高専"),IFERROR(VLOOKUP(入力項目!$S$17,子育て関連マスタ!$I$32:$M$37,2,FALSE),0),
  U493&gt;=22,0
  ),0),0
) +
IF(AND(U493&gt;=1,U493&lt;=15),IF($D493=入力項目!$S$8,入力項目!$S$3,0),0) +
IF(AND(U493&gt;=1,U493&lt;=15),IF($D493=5,入力項目!$S$4,0),0) +
IF(AND(U493&gt;=1,U493&lt;=15),IF($D493=12,入力項目!$S$5,0),0) +
IF(AND(入力項目!$S$7=$A493,入力項目!$S$8=$D493),子育て関連マスタ!$C$14,0) +
IFERROR(IF(AND(YEAR(EDATE(DATE(入力項目!$S$7,入力項目!$S$8,1),1))=$A493,MONTH(EDATE(DATE(入力項目!$S$7,入力項目!$S$8,1),1))=$D493),子育て関連マスタ!$C$15,0),0) +
IF(AND(OR(U493=3,U493=5,U493=7),$D493=11),子育て関連マスタ!$C$17,0) +
IF(AND(U493=20,$D493=1),子育て関連マスタ!$C$18,0) +
IF(AND(U493=20,$D493=1),
IFERROR(_xlfn.IFS(
入力項目!$S$10="男",子育て関連マスタ!$C$18,
入力項目!$S$10="女",子育て関連マスタ!$C$19
),0),0
) +
IF(AND(U493&gt;=入力項目!$S$18,U493&lt;=入力項目!$S$19),入力項目!$S$20,0) +
IF(AND(U493&gt;=入力項目!$S$21,U493&lt;=入力項目!$S$22),入力項目!$S$23,0) +
IF(AND(U493&gt;=入力項目!$S$24,U493&lt;=入力項目!$S$25),入力項目!$S$26,0)
)</f>
        <v>0</v>
      </c>
      <c r="AJ493" s="10">
        <f ca="1">-VLOOKUP($D493,月別収支!$A$2:$H$13,7,FALSE)</f>
        <v>-20000</v>
      </c>
    </row>
    <row r="494" spans="1:36" x14ac:dyDescent="0.4">
      <c r="A494">
        <f t="shared" ca="1" si="139"/>
        <v>2065</v>
      </c>
      <c r="B494">
        <f t="shared" ca="1" si="129"/>
        <v>2065</v>
      </c>
      <c r="C494">
        <f t="shared" ca="1" si="130"/>
        <v>41</v>
      </c>
      <c r="D494">
        <f t="shared" ca="1" si="140"/>
        <v>8</v>
      </c>
      <c r="E494" t="str">
        <f t="shared" ca="1" si="124"/>
        <v>2065年8月</v>
      </c>
      <c r="F494">
        <f ca="1">IF(OR(入力項目!$N$5&lt;$A494,AND(入力項目!$N$5=$A494,入力項目!$N$6&lt;$D494)),IF(F493=0,1,IF(G494=12,F493+1,F493)),0)</f>
        <v>40</v>
      </c>
      <c r="G494">
        <f ca="1">IF(OR(入力項目!$N$5&lt;$A494,AND(入力項目!$N$5=$A494,入力項目!$N$6&lt;$D494)),IF(G493=12,1,G493+1),0)</f>
        <v>10</v>
      </c>
      <c r="H494" t="str">
        <f t="shared" ca="1" si="125"/>
        <v>40_10</v>
      </c>
      <c r="I494">
        <f ca="1">IF(
  IFERROR(AND($C494&gt;0,MOD($C494,入力項目!$N$22)=0,$D494=入力項目!$N$23), FALSE),
  1,
  IF(
    AND(I493&gt;0,J493=12),
    IF(I493=入力項目!$N$28, 0, I493+1),
    I493
  )
)</f>
        <v>2</v>
      </c>
      <c r="J494">
        <f ca="1">IF($D494=入力項目!$N$23,1,IFERROR(J493+1,1))</f>
        <v>3</v>
      </c>
      <c r="K494" t="str">
        <f t="shared" ca="1" si="126"/>
        <v>2_3</v>
      </c>
      <c r="L494">
        <f ca="1">L493+IF(入力項目!$D$4=$D494,1,0)</f>
        <v>69</v>
      </c>
      <c r="M494" t="str">
        <f t="shared" ca="1" si="127"/>
        <v>69歳</v>
      </c>
      <c r="N494">
        <f t="shared" ca="1" si="131"/>
        <v>70</v>
      </c>
      <c r="O494" t="str">
        <f t="shared" ca="1" si="128"/>
        <v>70歳</v>
      </c>
      <c r="P494">
        <f t="shared" ca="1" si="132"/>
        <v>45</v>
      </c>
      <c r="Q494">
        <f t="shared" ca="1" si="133"/>
        <v>43</v>
      </c>
      <c r="R494">
        <f t="shared" ca="1" si="134"/>
        <v>2066</v>
      </c>
      <c r="S494">
        <f t="shared" ca="1" si="135"/>
        <v>2066</v>
      </c>
      <c r="T494">
        <f t="shared" ca="1" si="136"/>
        <v>2066</v>
      </c>
      <c r="U494">
        <f t="shared" ca="1" si="137"/>
        <v>2066</v>
      </c>
      <c r="V494" s="10">
        <f t="shared" ca="1" si="138"/>
        <v>59248925</v>
      </c>
      <c r="W494" s="10">
        <f ca="1">IF($L494&lt;その他マスタ!$B$1,VLOOKUP($D494,月別収支!$A$2:$H$13,2,FALSE),その他マスタ!$B$3)+IF(AND($L494=その他マスタ!$B$1,入力項目!$I$9="あり",$D494=入力項目!$D$4),その他マスタ!$B$2,0)</f>
        <v>150000</v>
      </c>
      <c r="X494" s="10">
        <f ca="1">-IF(入力項目!$K$5=TRUE,
IF($F494+$G494&lt;3,VLOOKUP($D494,月別収支!$A$2:$H$13,8,FALSE),0)+IFERROR(VLOOKUP($H494,住宅ローン計算!C:P,13,FALSE),0)+IF($F494&gt;1,IF(OR($G494=3,$G494=6,$G494=9,$G494=12),ROUNDUP(入力項目!$N$18/4,0),0),0),
VLOOKUP($D494,月別収支!$A$2:$H$13,8,FALSE))</f>
        <v>0</v>
      </c>
      <c r="Y494" s="10">
        <f ca="1">-VLOOKUP($D494,月別収支!$A$2:$H$13,3,FALSE)</f>
        <v>-75000</v>
      </c>
      <c r="Z494" s="10">
        <f ca="1">-VLOOKUP($D494,月別収支!$A$2:$H$13,4,FALSE)</f>
        <v>-27000</v>
      </c>
      <c r="AA494" s="10">
        <f ca="1">-VLOOKUP($D494,月別収支!$A$2:$H$13,6,FALSE)</f>
        <v>-10000</v>
      </c>
      <c r="AB494" s="10">
        <f ca="1">-(
VLOOKUP($D494,月別収支!$A$2:$H$13,5,FALSE)+IF(AND(入力項目!$I$27&lt;=$A494,ISEVEN($A494-入力項目!$I$27),入力項目!$I$28=$D494),入力項目!$I$26,0)
+IF(入力項目!$K$26=TRUE,
IFERROR(VLOOKUP($K494,マイカーローン計算!C:P,13,FALSE),0),
IFERROR(
  IF(AND($C494&gt;0,MOD($C494,入力項目!$N$22)=0,$D494=入力項目!$N$23),入力項目!$N$24,0),
 0
)
)
)</f>
        <v>-20000</v>
      </c>
      <c r="AC494" s="10">
        <f ca="1">-IF($A494&lt;入力項目!$N$33,入力項目!$N$35,IF(AND($A494=入力項目!$N$33,$D494&lt;=入力項目!$N$34),入力項目!$N$35,0))</f>
        <v>0</v>
      </c>
      <c r="AD494">
        <f ca="1">-(
_xlfn.IFS(
P494&lt;=入力項目!$S$11,0,
AND(P494&gt;=入力項目!$S$11+1,P494&lt;=3),IFERROR(VLOOKUP(入力項目!$S$12,子育て関連マスタ!$I$4:$M$5,4,FALSE),0),
AND(P494&gt;=4,P494&lt;=6),IFERROR(VLOOKUP(入力項目!$S$13,子育て関連マスタ!$I$9:$M$12,4,FALSE),0),
AND(P494&gt;=7,P494&lt;=12),IFERROR(VLOOKUP(入力項目!$S$14,子育て関連マスタ!$I$16:$M$17,4,FALSE),0),
AND(P494&gt;=13,P494&lt;=15),IFERROR(VLOOKUP(入力項目!$S$15,子育て関連マスタ!$I$21:$M$22,4,FALSE),0),
AND(P494&gt;=16,P494&lt;=18),IFERROR(VLOOKUP(入力項目!$S$16,子育て関連マスタ!$I$26:$M$28,4,FALSE),0),
AND(P494&gt;=19,P494&lt;=20,入力項目!$S$16="高専"),IFERROR(VLOOKUP(入力項目!$S$16,子育て関連マスタ!$I$26:$M$28,4,FALSE),0),
AND(P494&gt;=19,P494&lt;=20,入力項目!$S$16&lt;&gt;"高専"),IFERROR(VLOOKUP(入力項目!$S$17,子育て関連マスタ!$I$32:$M$37,4,FALSE),0),
AND(P494&gt;=21,P494&lt;=22,入力項目!$S$16="高専"),IFERROR(VLOOKUP(入力項目!$S$17,子育て関連マスタ!$I$32:$M$34,4,FALSE),0),
AND(P494&gt;=21,P494&lt;=22,入力項目!$S$16&lt;&gt;"高専"),IFERROR(VLOOKUP(入力項目!$S$17,子育て関連マスタ!$I$32:$M$34,4,FALSE),0),
P494&gt;=23,0
) +
IF($D494=4,
  IFERROR(_xlfn.IFS(
  P494&lt;=入力項目!$S$11,0,
  AND(P494=入力項目!$S$11),IFERROR(VLOOKUP(入力項目!$S$12,子育て関連マスタ!$I$4:$M$5,2,FALSE),0),
  AND(P494=4),IFERROR(VLOOKUP(入力項目!$S$13,子育て関連マスタ!$I$9:$M$12,2,FALSE),0),
  AND(P494=7),IFERROR(VLOOKUP(入力項目!$S$14,子育て関連マスタ!$I$16:$M$17,2,FALSE),0),
  AND(P494=13),IFERROR(VLOOKUP(入力項目!$S$15,子育て関連マスタ!$I$21:$M$22,2,FALSE),0),
  AND(P494=16),IFERROR(VLOOKUP(入力項目!$S$16,子育て関連マスタ!$I$26:$M$28,2,FALSE),0),
  AND(P494=19,入力項目!$S$16&lt;&gt;"高専"),IFERROR(VLOOKUP(入力項目!$S$17,子育て関連マスタ!$I$32:$M$37,2,FALSE),0),
  AND(P494=21,入力項目!$S$16="高専"),IFERROR(VLOOKUP(入力項目!$S$17,子育て関連マスタ!$I$32:$M$37,2,FALSE),0),
  P494&gt;=22,0
  ),0),0
) +
IF(AND(P494&gt;=1,P494&lt;=15),IF($D494=入力項目!$S$8,入力項目!$S$3,0),0) +
IF(AND(P494&gt;=1,P494&lt;=15),IF($D494=5,入力項目!$S$4,0),0) +
IF(AND(P494&gt;=1,P494&lt;=15),IF($D494=12,入力項目!$S$5,0),0) +
IF(AND(入力項目!$S$7=$A494,入力項目!$S$8=$D494),子育て関連マスタ!$C$14,0) +
IFERROR(IF(AND(YEAR(EDATE(DATE(入力項目!$S$7,入力項目!$S$8,1),1))=$A494,MONTH(EDATE(DATE(入力項目!$S$7,入力項目!$S$8,1),1))=$D494),子育て関連マスタ!$C$15,0),0) +
IF(AND(OR(P494=3,P494=5,P494=7),$D494=11),子育て関連マスタ!$C$17,0) +
IF(AND(P494=20,$D494=1),子育て関連マスタ!$C$18,0) +
IF(AND(P494=20,$D494=1),
IFERROR(_xlfn.IFS(
入力項目!$S$10="男",子育て関連マスタ!$C$18,
入力項目!$S$10="女",子育て関連マスタ!$C$19
),0),0
) +
IF(AND(P494&gt;=入力項目!$S$18,P494&lt;=入力項目!$S$19),入力項目!$S$20,0) +
IF(AND(P494&gt;=入力項目!$S$21,P494&lt;=入力項目!$S$22),入力項目!$S$23,0) +
IF(AND(P494&gt;=入力項目!$S$24,P494&lt;=入力項目!$S$25),入力項目!$S$26,0)
)</f>
        <v>0</v>
      </c>
      <c r="AE494">
        <f ca="1">-(
_xlfn.IFS(
Q494&lt;=入力項目!$S$11,0,
AND(Q494&gt;=入力項目!$S$11+1,Q494&lt;=3),IFERROR(VLOOKUP(入力項目!$S$12,子育て関連マスタ!$I$4:$M$5,4,FALSE),0),
AND(Q494&gt;=4,Q494&lt;=6),IFERROR(VLOOKUP(入力項目!$S$13,子育て関連マスタ!$I$9:$M$12,4,FALSE),0),
AND(Q494&gt;=7,Q494&lt;=12),IFERROR(VLOOKUP(入力項目!$S$14,子育て関連マスタ!$I$16:$M$17,4,FALSE),0),
AND(Q494&gt;=13,Q494&lt;=15),IFERROR(VLOOKUP(入力項目!$S$15,子育て関連マスタ!$I$21:$M$22,4,FALSE),0),
AND(Q494&gt;=16,Q494&lt;=18),IFERROR(VLOOKUP(入力項目!$S$16,子育て関連マスタ!$I$26:$M$28,4,FALSE),0),
AND(Q494&gt;=19,Q494&lt;=20,入力項目!$S$16="高専"),IFERROR(VLOOKUP(入力項目!$S$16,子育て関連マスタ!$I$26:$M$28,4,FALSE),0),
AND(Q494&gt;=19,Q494&lt;=20,入力項目!$S$16&lt;&gt;"高専"),IFERROR(VLOOKUP(入力項目!$S$17,子育て関連マスタ!$I$32:$M$37,4,FALSE),0),
AND(Q494&gt;=21,Q494&lt;=22,入力項目!$S$16="高専"),IFERROR(VLOOKUP(入力項目!$S$17,子育て関連マスタ!$I$32:$M$34,4,FALSE),0),
AND(Q494&gt;=21,Q494&lt;=22,入力項目!$S$16&lt;&gt;"高専"),IFERROR(VLOOKUP(入力項目!$S$17,子育て関連マスタ!$I$32:$M$34,4,FALSE),0),
Q494&gt;=23,0
) +
IF($D494=4,
  IFERROR(_xlfn.IFS(
  Q494&lt;=入力項目!$S$11,0,
  AND(Q494=入力項目!$S$11),IFERROR(VLOOKUP(入力項目!$S$12,子育て関連マスタ!$I$4:$M$5,2,FALSE),0),
  AND(Q494=4),IFERROR(VLOOKUP(入力項目!$S$13,子育て関連マスタ!$I$9:$M$12,2,FALSE),0),
  AND(Q494=7),IFERROR(VLOOKUP(入力項目!$S$14,子育て関連マスタ!$I$16:$M$17,2,FALSE),0),
  AND(Q494=13),IFERROR(VLOOKUP(入力項目!$S$15,子育て関連マスタ!$I$21:$M$22,2,FALSE),0),
  AND(Q494=16),IFERROR(VLOOKUP(入力項目!$S$16,子育て関連マスタ!$I$26:$M$28,2,FALSE),0),
  AND(Q494=19,入力項目!$S$16&lt;&gt;"高専"),IFERROR(VLOOKUP(入力項目!$S$17,子育て関連マスタ!$I$32:$M$37,2,FALSE),0),
  AND(Q494=21,入力項目!$S$16="高専"),IFERROR(VLOOKUP(入力項目!$S$17,子育て関連マスタ!$I$32:$M$37,2,FALSE),0),
  Q494&gt;=22,0
  ),0),0
) +
IF(AND(Q494&gt;=1,Q494&lt;=15),IF($D494=入力項目!$S$8,入力項目!$S$3,0),0) +
IF(AND(Q494&gt;=1,Q494&lt;=15),IF($D494=5,入力項目!$S$4,0),0) +
IF(AND(Q494&gt;=1,Q494&lt;=15),IF($D494=12,入力項目!$S$5,0),0) +
IF(AND(入力項目!$S$7=$A494,入力項目!$S$8=$D494),子育て関連マスタ!$C$14,0) +
IFERROR(IF(AND(YEAR(EDATE(DATE(入力項目!$S$7,入力項目!$S$8,1),1))=$A494,MONTH(EDATE(DATE(入力項目!$S$7,入力項目!$S$8,1),1))=$D494),子育て関連マスタ!$C$15,0),0) +
IF(AND(OR(Q494=3,Q494=5,Q494=7),$D494=11),子育て関連マスタ!$C$17,0) +
IF(AND(Q494=20,$D494=1),子育て関連マスタ!$C$18,0) +
IF(AND(Q494=20,$D494=1),
IFERROR(_xlfn.IFS(
入力項目!$S$10="男",子育て関連マスタ!$C$18,
入力項目!$S$10="女",子育て関連マスタ!$C$19
),0),0
) +
IF(AND(Q494&gt;=入力項目!$S$18,Q494&lt;=入力項目!$S$19),入力項目!$S$20,0) +
IF(AND(Q494&gt;=入力項目!$S$21,Q494&lt;=入力項目!$S$22),入力項目!$S$23,0) +
IF(AND(Q494&gt;=入力項目!$S$24,Q494&lt;=入力項目!$S$25),入力項目!$S$26,0)
)</f>
        <v>0</v>
      </c>
      <c r="AF494">
        <f ca="1">-(
_xlfn.IFS(
R494&lt;=入力項目!$S$11,0,
AND(R494&gt;=入力項目!$S$11+1,R494&lt;=3),IFERROR(VLOOKUP(入力項目!$S$12,子育て関連マスタ!$I$4:$M$5,4,FALSE),0),
AND(R494&gt;=4,R494&lt;=6),IFERROR(VLOOKUP(入力項目!$S$13,子育て関連マスタ!$I$9:$M$12,4,FALSE),0),
AND(R494&gt;=7,R494&lt;=12),IFERROR(VLOOKUP(入力項目!$S$14,子育て関連マスタ!$I$16:$M$17,4,FALSE),0),
AND(R494&gt;=13,R494&lt;=15),IFERROR(VLOOKUP(入力項目!$S$15,子育て関連マスタ!$I$21:$M$22,4,FALSE),0),
AND(R494&gt;=16,R494&lt;=18),IFERROR(VLOOKUP(入力項目!$S$16,子育て関連マスタ!$I$26:$M$28,4,FALSE),0),
AND(R494&gt;=19,R494&lt;=20,入力項目!$S$16="高専"),IFERROR(VLOOKUP(入力項目!$S$16,子育て関連マスタ!$I$26:$M$28,4,FALSE),0),
AND(R494&gt;=19,R494&lt;=20,入力項目!$S$16&lt;&gt;"高専"),IFERROR(VLOOKUP(入力項目!$S$17,子育て関連マスタ!$I$32:$M$37,4,FALSE),0),
AND(R494&gt;=21,R494&lt;=22,入力項目!$S$16="高専"),IFERROR(VLOOKUP(入力項目!$S$17,子育て関連マスタ!$I$32:$M$34,4,FALSE),0),
AND(R494&gt;=21,R494&lt;=22,入力項目!$S$16&lt;&gt;"高専"),IFERROR(VLOOKUP(入力項目!$S$17,子育て関連マスタ!$I$32:$M$34,4,FALSE),0),
R494&gt;=23,0
) +
IF($D494=4,
  IFERROR(_xlfn.IFS(
  R494&lt;=入力項目!$S$11,0,
  AND(R494=入力項目!$S$11),IFERROR(VLOOKUP(入力項目!$S$12,子育て関連マスタ!$I$4:$M$5,2,FALSE),0),
  AND(R494=4),IFERROR(VLOOKUP(入力項目!$S$13,子育て関連マスタ!$I$9:$M$12,2,FALSE),0),
  AND(R494=7),IFERROR(VLOOKUP(入力項目!$S$14,子育て関連マスタ!$I$16:$M$17,2,FALSE),0),
  AND(R494=13),IFERROR(VLOOKUP(入力項目!$S$15,子育て関連マスタ!$I$21:$M$22,2,FALSE),0),
  AND(R494=16),IFERROR(VLOOKUP(入力項目!$S$16,子育て関連マスタ!$I$26:$M$28,2,FALSE),0),
  AND(R494=19,入力項目!$S$16&lt;&gt;"高専"),IFERROR(VLOOKUP(入力項目!$S$17,子育て関連マスタ!$I$32:$M$37,2,FALSE),0),
  AND(R494=21,入力項目!$S$16="高専"),IFERROR(VLOOKUP(入力項目!$S$17,子育て関連マスタ!$I$32:$M$37,2,FALSE),0),
  R494&gt;=22,0
  ),0),0
) +
IF(AND(R494&gt;=1,R494&lt;=15),IF($D494=入力項目!$S$8,入力項目!$S$3,0),0) +
IF(AND(R494&gt;=1,R494&lt;=15),IF($D494=5,入力項目!$S$4,0),0) +
IF(AND(R494&gt;=1,R494&lt;=15),IF($D494=12,入力項目!$S$5,0),0) +
IF(AND(入力項目!$S$7=$A494,入力項目!$S$8=$D494),子育て関連マスタ!$C$14,0) +
IFERROR(IF(AND(YEAR(EDATE(DATE(入力項目!$S$7,入力項目!$S$8,1),1))=$A494,MONTH(EDATE(DATE(入力項目!$S$7,入力項目!$S$8,1),1))=$D494),子育て関連マスタ!$C$15,0),0) +
IF(AND(OR(R494=3,R494=5,R494=7),$D494=11),子育て関連マスタ!$C$17,0) +
IF(AND(R494=20,$D494=1),子育て関連マスタ!$C$18,0) +
IF(AND(R494=20,$D494=1),
IFERROR(_xlfn.IFS(
入力項目!$S$10="男",子育て関連マスタ!$C$18,
入力項目!$S$10="女",子育て関連マスタ!$C$19
),0),0
) +
IF(AND(R494&gt;=入力項目!$S$18,R494&lt;=入力項目!$S$19),入力項目!$S$20,0) +
IF(AND(R494&gt;=入力項目!$S$21,R494&lt;=入力項目!$S$22),入力項目!$S$23,0) +
IF(AND(R494&gt;=入力項目!$S$24,R494&lt;=入力項目!$S$25),入力項目!$S$26,0)
)</f>
        <v>0</v>
      </c>
      <c r="AG494">
        <f ca="1">-(
_xlfn.IFS(
S494&lt;=入力項目!$S$11,0,
AND(S494&gt;=入力項目!$S$11+1,S494&lt;=3),IFERROR(VLOOKUP(入力項目!$S$12,子育て関連マスタ!$I$4:$M$5,4,FALSE),0),
AND(S494&gt;=4,S494&lt;=6),IFERROR(VLOOKUP(入力項目!$S$13,子育て関連マスタ!$I$9:$M$12,4,FALSE),0),
AND(S494&gt;=7,S494&lt;=12),IFERROR(VLOOKUP(入力項目!$S$14,子育て関連マスタ!$I$16:$M$17,4,FALSE),0),
AND(S494&gt;=13,S494&lt;=15),IFERROR(VLOOKUP(入力項目!$S$15,子育て関連マスタ!$I$21:$M$22,4,FALSE),0),
AND(S494&gt;=16,S494&lt;=18),IFERROR(VLOOKUP(入力項目!$S$16,子育て関連マスタ!$I$26:$M$28,4,FALSE),0),
AND(S494&gt;=19,S494&lt;=20,入力項目!$S$16="高専"),IFERROR(VLOOKUP(入力項目!$S$16,子育て関連マスタ!$I$26:$M$28,4,FALSE),0),
AND(S494&gt;=19,S494&lt;=20,入力項目!$S$16&lt;&gt;"高専"),IFERROR(VLOOKUP(入力項目!$S$17,子育て関連マスタ!$I$32:$M$37,4,FALSE),0),
AND(S494&gt;=21,S494&lt;=22,入力項目!$S$16="高専"),IFERROR(VLOOKUP(入力項目!$S$17,子育て関連マスタ!$I$32:$M$34,4,FALSE),0),
AND(S494&gt;=21,S494&lt;=22,入力項目!$S$16&lt;&gt;"高専"),IFERROR(VLOOKUP(入力項目!$S$17,子育て関連マスタ!$I$32:$M$34,4,FALSE),0),
S494&gt;=23,0
) +
IF($D494=4,
  IFERROR(_xlfn.IFS(
  S494&lt;=入力項目!$S$11,0,
  AND(S494=入力項目!$S$11),IFERROR(VLOOKUP(入力項目!$S$12,子育て関連マスタ!$I$4:$M$5,2,FALSE),0),
  AND(S494=4),IFERROR(VLOOKUP(入力項目!$S$13,子育て関連マスタ!$I$9:$M$12,2,FALSE),0),
  AND(S494=7),IFERROR(VLOOKUP(入力項目!$S$14,子育て関連マスタ!$I$16:$M$17,2,FALSE),0),
  AND(S494=13),IFERROR(VLOOKUP(入力項目!$S$15,子育て関連マスタ!$I$21:$M$22,2,FALSE),0),
  AND(S494=16),IFERROR(VLOOKUP(入力項目!$S$16,子育て関連マスタ!$I$26:$M$28,2,FALSE),0),
  AND(S494=19,入力項目!$S$16&lt;&gt;"高専"),IFERROR(VLOOKUP(入力項目!$S$17,子育て関連マスタ!$I$32:$M$37,2,FALSE),0),
  AND(S494=21,入力項目!$S$16="高専"),IFERROR(VLOOKUP(入力項目!$S$17,子育て関連マスタ!$I$32:$M$37,2,FALSE),0),
  S494&gt;=22,0
  ),0),0
) +
IF(AND(S494&gt;=1,S494&lt;=15),IF($D494=入力項目!$S$8,入力項目!$S$3,0),0) +
IF(AND(S494&gt;=1,S494&lt;=15),IF($D494=5,入力項目!$S$4,0),0) +
IF(AND(S494&gt;=1,S494&lt;=15),IF($D494=12,入力項目!$S$5,0),0) +
IF(AND(入力項目!$S$7=$A494,入力項目!$S$8=$D494),子育て関連マスタ!$C$14,0) +
IFERROR(IF(AND(YEAR(EDATE(DATE(入力項目!$S$7,入力項目!$S$8,1),1))=$A494,MONTH(EDATE(DATE(入力項目!$S$7,入力項目!$S$8,1),1))=$D494),子育て関連マスタ!$C$15,0),0) +
IF(AND(OR(S494=3,S494=5,S494=7),$D494=11),子育て関連マスタ!$C$17,0) +
IF(AND(S494=20,$D494=1),子育て関連マスタ!$C$18,0) +
IF(AND(S494=20,$D494=1),
IFERROR(_xlfn.IFS(
入力項目!$S$10="男",子育て関連マスタ!$C$18,
入力項目!$S$10="女",子育て関連マスタ!$C$19
),0),0
) +
IF(AND(S494&gt;=入力項目!$S$18,S494&lt;=入力項目!$S$19),入力項目!$S$20,0) +
IF(AND(S494&gt;=入力項目!$S$21,S494&lt;=入力項目!$S$22),入力項目!$S$23,0) +
IF(AND(S494&gt;=入力項目!$S$24,S494&lt;=入力項目!$S$25),入力項目!$S$26,0)
)</f>
        <v>0</v>
      </c>
      <c r="AH494">
        <f ca="1">-(
_xlfn.IFS(
T494&lt;=入力項目!$S$11,0,
AND(T494&gt;=入力項目!$S$11+1,T494&lt;=3),IFERROR(VLOOKUP(入力項目!$S$12,子育て関連マスタ!$I$4:$M$5,4,FALSE),0),
AND(T494&gt;=4,T494&lt;=6),IFERROR(VLOOKUP(入力項目!$S$13,子育て関連マスタ!$I$9:$M$12,4,FALSE),0),
AND(T494&gt;=7,T494&lt;=12),IFERROR(VLOOKUP(入力項目!$S$14,子育て関連マスタ!$I$16:$M$17,4,FALSE),0),
AND(T494&gt;=13,T494&lt;=15),IFERROR(VLOOKUP(入力項目!$S$15,子育て関連マスタ!$I$21:$M$22,4,FALSE),0),
AND(T494&gt;=16,T494&lt;=18),IFERROR(VLOOKUP(入力項目!$S$16,子育て関連マスタ!$I$26:$M$28,4,FALSE),0),
AND(T494&gt;=19,T494&lt;=20,入力項目!$S$16="高専"),IFERROR(VLOOKUP(入力項目!$S$16,子育て関連マスタ!$I$26:$M$28,4,FALSE),0),
AND(T494&gt;=19,T494&lt;=20,入力項目!$S$16&lt;&gt;"高専"),IFERROR(VLOOKUP(入力項目!$S$17,子育て関連マスタ!$I$32:$M$37,4,FALSE),0),
AND(T494&gt;=21,T494&lt;=22,入力項目!$S$16="高専"),IFERROR(VLOOKUP(入力項目!$S$17,子育て関連マスタ!$I$32:$M$34,4,FALSE),0),
AND(T494&gt;=21,T494&lt;=22,入力項目!$S$16&lt;&gt;"高専"),IFERROR(VLOOKUP(入力項目!$S$17,子育て関連マスタ!$I$32:$M$34,4,FALSE),0),
T494&gt;=23,0
) +
IF($D494=4,
  IFERROR(_xlfn.IFS(
  T494&lt;=入力項目!$S$11,0,
  AND(T494=入力項目!$S$11),IFERROR(VLOOKUP(入力項目!$S$12,子育て関連マスタ!$I$4:$M$5,2,FALSE),0),
  AND(T494=4),IFERROR(VLOOKUP(入力項目!$S$13,子育て関連マスタ!$I$9:$M$12,2,FALSE),0),
  AND(T494=7),IFERROR(VLOOKUP(入力項目!$S$14,子育て関連マスタ!$I$16:$M$17,2,FALSE),0),
  AND(T494=13),IFERROR(VLOOKUP(入力項目!$S$15,子育て関連マスタ!$I$21:$M$22,2,FALSE),0),
  AND(T494=16),IFERROR(VLOOKUP(入力項目!$S$16,子育て関連マスタ!$I$26:$M$28,2,FALSE),0),
  AND(T494=19,入力項目!$S$16&lt;&gt;"高専"),IFERROR(VLOOKUP(入力項目!$S$17,子育て関連マスタ!$I$32:$M$37,2,FALSE),0),
  AND(T494=21,入力項目!$S$16="高専"),IFERROR(VLOOKUP(入力項目!$S$17,子育て関連マスタ!$I$32:$M$37,2,FALSE),0),
  T494&gt;=22,0
  ),0),0
) +
IF(AND(T494&gt;=1,T494&lt;=15),IF($D494=入力項目!$S$8,入力項目!$S$3,0),0) +
IF(AND(T494&gt;=1,T494&lt;=15),IF($D494=5,入力項目!$S$4,0),0) +
IF(AND(T494&gt;=1,T494&lt;=15),IF($D494=12,入力項目!$S$5,0),0) +
IF(AND(入力項目!$S$7=$A494,入力項目!$S$8=$D494),子育て関連マスタ!$C$14,0) +
IFERROR(IF(AND(YEAR(EDATE(DATE(入力項目!$S$7,入力項目!$S$8,1),1))=$A494,MONTH(EDATE(DATE(入力項目!$S$7,入力項目!$S$8,1),1))=$D494),子育て関連マスタ!$C$15,0),0) +
IF(AND(OR(T494=3,T494=5,T494=7),$D494=11),子育て関連マスタ!$C$17,0) +
IF(AND(T494=20,$D494=1),子育て関連マスタ!$C$18,0) +
IF(AND(T494=20,$D494=1),
IFERROR(_xlfn.IFS(
入力項目!$S$10="男",子育て関連マスタ!$C$18,
入力項目!$S$10="女",子育て関連マスタ!$C$19
),0),0
) +
IF(AND(T494&gt;=入力項目!$S$18,T494&lt;=入力項目!$S$19),入力項目!$S$20,0) +
IF(AND(T494&gt;=入力項目!$S$21,T494&lt;=入力項目!$S$22),入力項目!$S$23,0) +
IF(AND(T494&gt;=入力項目!$S$24,T494&lt;=入力項目!$S$25),入力項目!$S$26,0)
)</f>
        <v>0</v>
      </c>
      <c r="AI494">
        <f ca="1">-(
_xlfn.IFS(
U494&lt;=入力項目!$S$11,0,
AND(U494&gt;=入力項目!$S$11+1,U494&lt;=3),IFERROR(VLOOKUP(入力項目!$S$12,子育て関連マスタ!$I$4:$M$5,4,FALSE),0),
AND(U494&gt;=4,U494&lt;=6),IFERROR(VLOOKUP(入力項目!$S$13,子育て関連マスタ!$I$9:$M$12,4,FALSE),0),
AND(U494&gt;=7,U494&lt;=12),IFERROR(VLOOKUP(入力項目!$S$14,子育て関連マスタ!$I$16:$M$17,4,FALSE),0),
AND(U494&gt;=13,U494&lt;=15),IFERROR(VLOOKUP(入力項目!$S$15,子育て関連マスタ!$I$21:$M$22,4,FALSE),0),
AND(U494&gt;=16,U494&lt;=18),IFERROR(VLOOKUP(入力項目!$S$16,子育て関連マスタ!$I$26:$M$28,4,FALSE),0),
AND(U494&gt;=19,U494&lt;=20,入力項目!$S$16="高専"),IFERROR(VLOOKUP(入力項目!$S$16,子育て関連マスタ!$I$26:$M$28,4,FALSE),0),
AND(U494&gt;=19,U494&lt;=20,入力項目!$S$16&lt;&gt;"高専"),IFERROR(VLOOKUP(入力項目!$S$17,子育て関連マスタ!$I$32:$M$37,4,FALSE),0),
AND(U494&gt;=21,U494&lt;=22,入力項目!$S$16="高専"),IFERROR(VLOOKUP(入力項目!$S$17,子育て関連マスタ!$I$32:$M$34,4,FALSE),0),
AND(U494&gt;=21,U494&lt;=22,入力項目!$S$16&lt;&gt;"高専"),IFERROR(VLOOKUP(入力項目!$S$17,子育て関連マスタ!$I$32:$M$34,4,FALSE),0),
U494&gt;=23,0
) +
IF($D494=4,
  IFERROR(_xlfn.IFS(
  U494&lt;=入力項目!$S$11,0,
  AND(U494=入力項目!$S$11),IFERROR(VLOOKUP(入力項目!$S$12,子育て関連マスタ!$I$4:$M$5,2,FALSE),0),
  AND(U494=4),IFERROR(VLOOKUP(入力項目!$S$13,子育て関連マスタ!$I$9:$M$12,2,FALSE),0),
  AND(U494=7),IFERROR(VLOOKUP(入力項目!$S$14,子育て関連マスタ!$I$16:$M$17,2,FALSE),0),
  AND(U494=13),IFERROR(VLOOKUP(入力項目!$S$15,子育て関連マスタ!$I$21:$M$22,2,FALSE),0),
  AND(U494=16),IFERROR(VLOOKUP(入力項目!$S$16,子育て関連マスタ!$I$26:$M$28,2,FALSE),0),
  AND(U494=19,入力項目!$S$16&lt;&gt;"高専"),IFERROR(VLOOKUP(入力項目!$S$17,子育て関連マスタ!$I$32:$M$37,2,FALSE),0),
  AND(U494=21,入力項目!$S$16="高専"),IFERROR(VLOOKUP(入力項目!$S$17,子育て関連マスタ!$I$32:$M$37,2,FALSE),0),
  U494&gt;=22,0
  ),0),0
) +
IF(AND(U494&gt;=1,U494&lt;=15),IF($D494=入力項目!$S$8,入力項目!$S$3,0),0) +
IF(AND(U494&gt;=1,U494&lt;=15),IF($D494=5,入力項目!$S$4,0),0) +
IF(AND(U494&gt;=1,U494&lt;=15),IF($D494=12,入力項目!$S$5,0),0) +
IF(AND(入力項目!$S$7=$A494,入力項目!$S$8=$D494),子育て関連マスタ!$C$14,0) +
IFERROR(IF(AND(YEAR(EDATE(DATE(入力項目!$S$7,入力項目!$S$8,1),1))=$A494,MONTH(EDATE(DATE(入力項目!$S$7,入力項目!$S$8,1),1))=$D494),子育て関連マスタ!$C$15,0),0) +
IF(AND(OR(U494=3,U494=5,U494=7),$D494=11),子育て関連マスタ!$C$17,0) +
IF(AND(U494=20,$D494=1),子育て関連マスタ!$C$18,0) +
IF(AND(U494=20,$D494=1),
IFERROR(_xlfn.IFS(
入力項目!$S$10="男",子育て関連マスタ!$C$18,
入力項目!$S$10="女",子育て関連マスタ!$C$19
),0),0
) +
IF(AND(U494&gt;=入力項目!$S$18,U494&lt;=入力項目!$S$19),入力項目!$S$20,0) +
IF(AND(U494&gt;=入力項目!$S$21,U494&lt;=入力項目!$S$22),入力項目!$S$23,0) +
IF(AND(U494&gt;=入力項目!$S$24,U494&lt;=入力項目!$S$25),入力項目!$S$26,0)
)</f>
        <v>0</v>
      </c>
      <c r="AJ494" s="10">
        <f ca="1">-VLOOKUP($D494,月別収支!$A$2:$H$13,7,FALSE)</f>
        <v>-20000</v>
      </c>
    </row>
    <row r="495" spans="1:36" x14ac:dyDescent="0.4">
      <c r="A495">
        <f t="shared" ca="1" si="139"/>
        <v>2065</v>
      </c>
      <c r="B495">
        <f t="shared" ca="1" si="129"/>
        <v>2065</v>
      </c>
      <c r="C495">
        <f t="shared" ca="1" si="130"/>
        <v>41</v>
      </c>
      <c r="D495">
        <f t="shared" ca="1" si="140"/>
        <v>9</v>
      </c>
      <c r="E495" t="str">
        <f t="shared" ca="1" si="124"/>
        <v>2065年9月</v>
      </c>
      <c r="F495">
        <f ca="1">IF(OR(入力項目!$N$5&lt;$A495,AND(入力項目!$N$5=$A495,入力項目!$N$6&lt;$D495)),IF(F494=0,1,IF(G495=12,F494+1,F494)),0)</f>
        <v>40</v>
      </c>
      <c r="G495">
        <f ca="1">IF(OR(入力項目!$N$5&lt;$A495,AND(入力項目!$N$5=$A495,入力項目!$N$6&lt;$D495)),IF(G494=12,1,G494+1),0)</f>
        <v>11</v>
      </c>
      <c r="H495" t="str">
        <f t="shared" ca="1" si="125"/>
        <v>40_11</v>
      </c>
      <c r="I495">
        <f ca="1">IF(
  IFERROR(AND($C495&gt;0,MOD($C495,入力項目!$N$22)=0,$D495=入力項目!$N$23), FALSE),
  1,
  IF(
    AND(I494&gt;0,J494=12),
    IF(I494=入力項目!$N$28, 0, I494+1),
    I494
  )
)</f>
        <v>2</v>
      </c>
      <c r="J495">
        <f ca="1">IF($D495=入力項目!$N$23,1,IFERROR(J494+1,1))</f>
        <v>4</v>
      </c>
      <c r="K495" t="str">
        <f t="shared" ca="1" si="126"/>
        <v>2_4</v>
      </c>
      <c r="L495">
        <f ca="1">L494+IF(入力項目!$D$4=$D495,1,0)</f>
        <v>69</v>
      </c>
      <c r="M495" t="str">
        <f t="shared" ca="1" si="127"/>
        <v>69歳</v>
      </c>
      <c r="N495">
        <f t="shared" ca="1" si="131"/>
        <v>70</v>
      </c>
      <c r="O495" t="str">
        <f t="shared" ca="1" si="128"/>
        <v>70歳</v>
      </c>
      <c r="P495">
        <f t="shared" ca="1" si="132"/>
        <v>45</v>
      </c>
      <c r="Q495">
        <f t="shared" ca="1" si="133"/>
        <v>43</v>
      </c>
      <c r="R495">
        <f t="shared" ca="1" si="134"/>
        <v>2066</v>
      </c>
      <c r="S495">
        <f t="shared" ca="1" si="135"/>
        <v>2066</v>
      </c>
      <c r="T495">
        <f t="shared" ca="1" si="136"/>
        <v>2066</v>
      </c>
      <c r="U495">
        <f t="shared" ca="1" si="137"/>
        <v>2066</v>
      </c>
      <c r="V495" s="10">
        <f t="shared" ca="1" si="138"/>
        <v>59246925</v>
      </c>
      <c r="W495" s="10">
        <f ca="1">IF($L495&lt;その他マスタ!$B$1,VLOOKUP($D495,月別収支!$A$2:$H$13,2,FALSE),その他マスタ!$B$3)+IF(AND($L495=その他マスタ!$B$1,入力項目!$I$9="あり",$D495=入力項目!$D$4),その他マスタ!$B$2,0)</f>
        <v>150000</v>
      </c>
      <c r="X495" s="10">
        <f ca="1">-IF(入力項目!$K$5=TRUE,
IF($F495+$G495&lt;3,VLOOKUP($D495,月別収支!$A$2:$H$13,8,FALSE),0)+IFERROR(VLOOKUP($H495,住宅ローン計算!C:P,13,FALSE),0)+IF($F495&gt;1,IF(OR($G495=3,$G495=6,$G495=9,$G495=12),ROUNDUP(入力項目!$N$18/4,0),0),0),
VLOOKUP($D495,月別収支!$A$2:$H$13,8,FALSE))</f>
        <v>0</v>
      </c>
      <c r="Y495" s="10">
        <f ca="1">-VLOOKUP($D495,月別収支!$A$2:$H$13,3,FALSE)</f>
        <v>-75000</v>
      </c>
      <c r="Z495" s="10">
        <f ca="1">-VLOOKUP($D495,月別収支!$A$2:$H$13,4,FALSE)</f>
        <v>-27000</v>
      </c>
      <c r="AA495" s="10">
        <f ca="1">-VLOOKUP($D495,月別収支!$A$2:$H$13,6,FALSE)</f>
        <v>-10000</v>
      </c>
      <c r="AB495" s="10">
        <f ca="1">-(
VLOOKUP($D495,月別収支!$A$2:$H$13,5,FALSE)+IF(AND(入力項目!$I$27&lt;=$A495,ISEVEN($A495-入力項目!$I$27),入力項目!$I$28=$D495),入力項目!$I$26,0)
+IF(入力項目!$K$26=TRUE,
IFERROR(VLOOKUP($K495,マイカーローン計算!C:P,13,FALSE),0),
IFERROR(
  IF(AND($C495&gt;0,MOD($C495,入力項目!$N$22)=0,$D495=入力項目!$N$23),入力項目!$N$24,0),
 0
)
)
)</f>
        <v>-20000</v>
      </c>
      <c r="AC495" s="10">
        <f ca="1">-IF($A495&lt;入力項目!$N$33,入力項目!$N$35,IF(AND($A495=入力項目!$N$33,$D495&lt;=入力項目!$N$34),入力項目!$N$35,0))</f>
        <v>0</v>
      </c>
      <c r="AD495">
        <f ca="1">-(
_xlfn.IFS(
P495&lt;=入力項目!$S$11,0,
AND(P495&gt;=入力項目!$S$11+1,P495&lt;=3),IFERROR(VLOOKUP(入力項目!$S$12,子育て関連マスタ!$I$4:$M$5,4,FALSE),0),
AND(P495&gt;=4,P495&lt;=6),IFERROR(VLOOKUP(入力項目!$S$13,子育て関連マスタ!$I$9:$M$12,4,FALSE),0),
AND(P495&gt;=7,P495&lt;=12),IFERROR(VLOOKUP(入力項目!$S$14,子育て関連マスタ!$I$16:$M$17,4,FALSE),0),
AND(P495&gt;=13,P495&lt;=15),IFERROR(VLOOKUP(入力項目!$S$15,子育て関連マスタ!$I$21:$M$22,4,FALSE),0),
AND(P495&gt;=16,P495&lt;=18),IFERROR(VLOOKUP(入力項目!$S$16,子育て関連マスタ!$I$26:$M$28,4,FALSE),0),
AND(P495&gt;=19,P495&lt;=20,入力項目!$S$16="高専"),IFERROR(VLOOKUP(入力項目!$S$16,子育て関連マスタ!$I$26:$M$28,4,FALSE),0),
AND(P495&gt;=19,P495&lt;=20,入力項目!$S$16&lt;&gt;"高専"),IFERROR(VLOOKUP(入力項目!$S$17,子育て関連マスタ!$I$32:$M$37,4,FALSE),0),
AND(P495&gt;=21,P495&lt;=22,入力項目!$S$16="高専"),IFERROR(VLOOKUP(入力項目!$S$17,子育て関連マスタ!$I$32:$M$34,4,FALSE),0),
AND(P495&gt;=21,P495&lt;=22,入力項目!$S$16&lt;&gt;"高専"),IFERROR(VLOOKUP(入力項目!$S$17,子育て関連マスタ!$I$32:$M$34,4,FALSE),0),
P495&gt;=23,0
) +
IF($D495=4,
  IFERROR(_xlfn.IFS(
  P495&lt;=入力項目!$S$11,0,
  AND(P495=入力項目!$S$11),IFERROR(VLOOKUP(入力項目!$S$12,子育て関連マスタ!$I$4:$M$5,2,FALSE),0),
  AND(P495=4),IFERROR(VLOOKUP(入力項目!$S$13,子育て関連マスタ!$I$9:$M$12,2,FALSE),0),
  AND(P495=7),IFERROR(VLOOKUP(入力項目!$S$14,子育て関連マスタ!$I$16:$M$17,2,FALSE),0),
  AND(P495=13),IFERROR(VLOOKUP(入力項目!$S$15,子育て関連マスタ!$I$21:$M$22,2,FALSE),0),
  AND(P495=16),IFERROR(VLOOKUP(入力項目!$S$16,子育て関連マスタ!$I$26:$M$28,2,FALSE),0),
  AND(P495=19,入力項目!$S$16&lt;&gt;"高専"),IFERROR(VLOOKUP(入力項目!$S$17,子育て関連マスタ!$I$32:$M$37,2,FALSE),0),
  AND(P495=21,入力項目!$S$16="高専"),IFERROR(VLOOKUP(入力項目!$S$17,子育て関連マスタ!$I$32:$M$37,2,FALSE),0),
  P495&gt;=22,0
  ),0),0
) +
IF(AND(P495&gt;=1,P495&lt;=15),IF($D495=入力項目!$S$8,入力項目!$S$3,0),0) +
IF(AND(P495&gt;=1,P495&lt;=15),IF($D495=5,入力項目!$S$4,0),0) +
IF(AND(P495&gt;=1,P495&lt;=15),IF($D495=12,入力項目!$S$5,0),0) +
IF(AND(入力項目!$S$7=$A495,入力項目!$S$8=$D495),子育て関連マスタ!$C$14,0) +
IFERROR(IF(AND(YEAR(EDATE(DATE(入力項目!$S$7,入力項目!$S$8,1),1))=$A495,MONTH(EDATE(DATE(入力項目!$S$7,入力項目!$S$8,1),1))=$D495),子育て関連マスタ!$C$15,0),0) +
IF(AND(OR(P495=3,P495=5,P495=7),$D495=11),子育て関連マスタ!$C$17,0) +
IF(AND(P495=20,$D495=1),子育て関連マスタ!$C$18,0) +
IF(AND(P495=20,$D495=1),
IFERROR(_xlfn.IFS(
入力項目!$S$10="男",子育て関連マスタ!$C$18,
入力項目!$S$10="女",子育て関連マスタ!$C$19
),0),0
) +
IF(AND(P495&gt;=入力項目!$S$18,P495&lt;=入力項目!$S$19),入力項目!$S$20,0) +
IF(AND(P495&gt;=入力項目!$S$21,P495&lt;=入力項目!$S$22),入力項目!$S$23,0) +
IF(AND(P495&gt;=入力項目!$S$24,P495&lt;=入力項目!$S$25),入力項目!$S$26,0)
)</f>
        <v>0</v>
      </c>
      <c r="AE495">
        <f ca="1">-(
_xlfn.IFS(
Q495&lt;=入力項目!$S$11,0,
AND(Q495&gt;=入力項目!$S$11+1,Q495&lt;=3),IFERROR(VLOOKUP(入力項目!$S$12,子育て関連マスタ!$I$4:$M$5,4,FALSE),0),
AND(Q495&gt;=4,Q495&lt;=6),IFERROR(VLOOKUP(入力項目!$S$13,子育て関連マスタ!$I$9:$M$12,4,FALSE),0),
AND(Q495&gt;=7,Q495&lt;=12),IFERROR(VLOOKUP(入力項目!$S$14,子育て関連マスタ!$I$16:$M$17,4,FALSE),0),
AND(Q495&gt;=13,Q495&lt;=15),IFERROR(VLOOKUP(入力項目!$S$15,子育て関連マスタ!$I$21:$M$22,4,FALSE),0),
AND(Q495&gt;=16,Q495&lt;=18),IFERROR(VLOOKUP(入力項目!$S$16,子育て関連マスタ!$I$26:$M$28,4,FALSE),0),
AND(Q495&gt;=19,Q495&lt;=20,入力項目!$S$16="高専"),IFERROR(VLOOKUP(入力項目!$S$16,子育て関連マスタ!$I$26:$M$28,4,FALSE),0),
AND(Q495&gt;=19,Q495&lt;=20,入力項目!$S$16&lt;&gt;"高専"),IFERROR(VLOOKUP(入力項目!$S$17,子育て関連マスタ!$I$32:$M$37,4,FALSE),0),
AND(Q495&gt;=21,Q495&lt;=22,入力項目!$S$16="高専"),IFERROR(VLOOKUP(入力項目!$S$17,子育て関連マスタ!$I$32:$M$34,4,FALSE),0),
AND(Q495&gt;=21,Q495&lt;=22,入力項目!$S$16&lt;&gt;"高専"),IFERROR(VLOOKUP(入力項目!$S$17,子育て関連マスタ!$I$32:$M$34,4,FALSE),0),
Q495&gt;=23,0
) +
IF($D495=4,
  IFERROR(_xlfn.IFS(
  Q495&lt;=入力項目!$S$11,0,
  AND(Q495=入力項目!$S$11),IFERROR(VLOOKUP(入力項目!$S$12,子育て関連マスタ!$I$4:$M$5,2,FALSE),0),
  AND(Q495=4),IFERROR(VLOOKUP(入力項目!$S$13,子育て関連マスタ!$I$9:$M$12,2,FALSE),0),
  AND(Q495=7),IFERROR(VLOOKUP(入力項目!$S$14,子育て関連マスタ!$I$16:$M$17,2,FALSE),0),
  AND(Q495=13),IFERROR(VLOOKUP(入力項目!$S$15,子育て関連マスタ!$I$21:$M$22,2,FALSE),0),
  AND(Q495=16),IFERROR(VLOOKUP(入力項目!$S$16,子育て関連マスタ!$I$26:$M$28,2,FALSE),0),
  AND(Q495=19,入力項目!$S$16&lt;&gt;"高専"),IFERROR(VLOOKUP(入力項目!$S$17,子育て関連マスタ!$I$32:$M$37,2,FALSE),0),
  AND(Q495=21,入力項目!$S$16="高専"),IFERROR(VLOOKUP(入力項目!$S$17,子育て関連マスタ!$I$32:$M$37,2,FALSE),0),
  Q495&gt;=22,0
  ),0),0
) +
IF(AND(Q495&gt;=1,Q495&lt;=15),IF($D495=入力項目!$S$8,入力項目!$S$3,0),0) +
IF(AND(Q495&gt;=1,Q495&lt;=15),IF($D495=5,入力項目!$S$4,0),0) +
IF(AND(Q495&gt;=1,Q495&lt;=15),IF($D495=12,入力項目!$S$5,0),0) +
IF(AND(入力項目!$S$7=$A495,入力項目!$S$8=$D495),子育て関連マスタ!$C$14,0) +
IFERROR(IF(AND(YEAR(EDATE(DATE(入力項目!$S$7,入力項目!$S$8,1),1))=$A495,MONTH(EDATE(DATE(入力項目!$S$7,入力項目!$S$8,1),1))=$D495),子育て関連マスタ!$C$15,0),0) +
IF(AND(OR(Q495=3,Q495=5,Q495=7),$D495=11),子育て関連マスタ!$C$17,0) +
IF(AND(Q495=20,$D495=1),子育て関連マスタ!$C$18,0) +
IF(AND(Q495=20,$D495=1),
IFERROR(_xlfn.IFS(
入力項目!$S$10="男",子育て関連マスタ!$C$18,
入力項目!$S$10="女",子育て関連マスタ!$C$19
),0),0
) +
IF(AND(Q495&gt;=入力項目!$S$18,Q495&lt;=入力項目!$S$19),入力項目!$S$20,0) +
IF(AND(Q495&gt;=入力項目!$S$21,Q495&lt;=入力項目!$S$22),入力項目!$S$23,0) +
IF(AND(Q495&gt;=入力項目!$S$24,Q495&lt;=入力項目!$S$25),入力項目!$S$26,0)
)</f>
        <v>0</v>
      </c>
      <c r="AF495">
        <f ca="1">-(
_xlfn.IFS(
R495&lt;=入力項目!$S$11,0,
AND(R495&gt;=入力項目!$S$11+1,R495&lt;=3),IFERROR(VLOOKUP(入力項目!$S$12,子育て関連マスタ!$I$4:$M$5,4,FALSE),0),
AND(R495&gt;=4,R495&lt;=6),IFERROR(VLOOKUP(入力項目!$S$13,子育て関連マスタ!$I$9:$M$12,4,FALSE),0),
AND(R495&gt;=7,R495&lt;=12),IFERROR(VLOOKUP(入力項目!$S$14,子育て関連マスタ!$I$16:$M$17,4,FALSE),0),
AND(R495&gt;=13,R495&lt;=15),IFERROR(VLOOKUP(入力項目!$S$15,子育て関連マスタ!$I$21:$M$22,4,FALSE),0),
AND(R495&gt;=16,R495&lt;=18),IFERROR(VLOOKUP(入力項目!$S$16,子育て関連マスタ!$I$26:$M$28,4,FALSE),0),
AND(R495&gt;=19,R495&lt;=20,入力項目!$S$16="高専"),IFERROR(VLOOKUP(入力項目!$S$16,子育て関連マスタ!$I$26:$M$28,4,FALSE),0),
AND(R495&gt;=19,R495&lt;=20,入力項目!$S$16&lt;&gt;"高専"),IFERROR(VLOOKUP(入力項目!$S$17,子育て関連マスタ!$I$32:$M$37,4,FALSE),0),
AND(R495&gt;=21,R495&lt;=22,入力項目!$S$16="高専"),IFERROR(VLOOKUP(入力項目!$S$17,子育て関連マスタ!$I$32:$M$34,4,FALSE),0),
AND(R495&gt;=21,R495&lt;=22,入力項目!$S$16&lt;&gt;"高専"),IFERROR(VLOOKUP(入力項目!$S$17,子育て関連マスタ!$I$32:$M$34,4,FALSE),0),
R495&gt;=23,0
) +
IF($D495=4,
  IFERROR(_xlfn.IFS(
  R495&lt;=入力項目!$S$11,0,
  AND(R495=入力項目!$S$11),IFERROR(VLOOKUP(入力項目!$S$12,子育て関連マスタ!$I$4:$M$5,2,FALSE),0),
  AND(R495=4),IFERROR(VLOOKUP(入力項目!$S$13,子育て関連マスタ!$I$9:$M$12,2,FALSE),0),
  AND(R495=7),IFERROR(VLOOKUP(入力項目!$S$14,子育て関連マスタ!$I$16:$M$17,2,FALSE),0),
  AND(R495=13),IFERROR(VLOOKUP(入力項目!$S$15,子育て関連マスタ!$I$21:$M$22,2,FALSE),0),
  AND(R495=16),IFERROR(VLOOKUP(入力項目!$S$16,子育て関連マスタ!$I$26:$M$28,2,FALSE),0),
  AND(R495=19,入力項目!$S$16&lt;&gt;"高専"),IFERROR(VLOOKUP(入力項目!$S$17,子育て関連マスタ!$I$32:$M$37,2,FALSE),0),
  AND(R495=21,入力項目!$S$16="高専"),IFERROR(VLOOKUP(入力項目!$S$17,子育て関連マスタ!$I$32:$M$37,2,FALSE),0),
  R495&gt;=22,0
  ),0),0
) +
IF(AND(R495&gt;=1,R495&lt;=15),IF($D495=入力項目!$S$8,入力項目!$S$3,0),0) +
IF(AND(R495&gt;=1,R495&lt;=15),IF($D495=5,入力項目!$S$4,0),0) +
IF(AND(R495&gt;=1,R495&lt;=15),IF($D495=12,入力項目!$S$5,0),0) +
IF(AND(入力項目!$S$7=$A495,入力項目!$S$8=$D495),子育て関連マスタ!$C$14,0) +
IFERROR(IF(AND(YEAR(EDATE(DATE(入力項目!$S$7,入力項目!$S$8,1),1))=$A495,MONTH(EDATE(DATE(入力項目!$S$7,入力項目!$S$8,1),1))=$D495),子育て関連マスタ!$C$15,0),0) +
IF(AND(OR(R495=3,R495=5,R495=7),$D495=11),子育て関連マスタ!$C$17,0) +
IF(AND(R495=20,$D495=1),子育て関連マスタ!$C$18,0) +
IF(AND(R495=20,$D495=1),
IFERROR(_xlfn.IFS(
入力項目!$S$10="男",子育て関連マスタ!$C$18,
入力項目!$S$10="女",子育て関連マスタ!$C$19
),0),0
) +
IF(AND(R495&gt;=入力項目!$S$18,R495&lt;=入力項目!$S$19),入力項目!$S$20,0) +
IF(AND(R495&gt;=入力項目!$S$21,R495&lt;=入力項目!$S$22),入力項目!$S$23,0) +
IF(AND(R495&gt;=入力項目!$S$24,R495&lt;=入力項目!$S$25),入力項目!$S$26,0)
)</f>
        <v>0</v>
      </c>
      <c r="AG495">
        <f ca="1">-(
_xlfn.IFS(
S495&lt;=入力項目!$S$11,0,
AND(S495&gt;=入力項目!$S$11+1,S495&lt;=3),IFERROR(VLOOKUP(入力項目!$S$12,子育て関連マスタ!$I$4:$M$5,4,FALSE),0),
AND(S495&gt;=4,S495&lt;=6),IFERROR(VLOOKUP(入力項目!$S$13,子育て関連マスタ!$I$9:$M$12,4,FALSE),0),
AND(S495&gt;=7,S495&lt;=12),IFERROR(VLOOKUP(入力項目!$S$14,子育て関連マスタ!$I$16:$M$17,4,FALSE),0),
AND(S495&gt;=13,S495&lt;=15),IFERROR(VLOOKUP(入力項目!$S$15,子育て関連マスタ!$I$21:$M$22,4,FALSE),0),
AND(S495&gt;=16,S495&lt;=18),IFERROR(VLOOKUP(入力項目!$S$16,子育て関連マスタ!$I$26:$M$28,4,FALSE),0),
AND(S495&gt;=19,S495&lt;=20,入力項目!$S$16="高専"),IFERROR(VLOOKUP(入力項目!$S$16,子育て関連マスタ!$I$26:$M$28,4,FALSE),0),
AND(S495&gt;=19,S495&lt;=20,入力項目!$S$16&lt;&gt;"高専"),IFERROR(VLOOKUP(入力項目!$S$17,子育て関連マスタ!$I$32:$M$37,4,FALSE),0),
AND(S495&gt;=21,S495&lt;=22,入力項目!$S$16="高専"),IFERROR(VLOOKUP(入力項目!$S$17,子育て関連マスタ!$I$32:$M$34,4,FALSE),0),
AND(S495&gt;=21,S495&lt;=22,入力項目!$S$16&lt;&gt;"高専"),IFERROR(VLOOKUP(入力項目!$S$17,子育て関連マスタ!$I$32:$M$34,4,FALSE),0),
S495&gt;=23,0
) +
IF($D495=4,
  IFERROR(_xlfn.IFS(
  S495&lt;=入力項目!$S$11,0,
  AND(S495=入力項目!$S$11),IFERROR(VLOOKUP(入力項目!$S$12,子育て関連マスタ!$I$4:$M$5,2,FALSE),0),
  AND(S495=4),IFERROR(VLOOKUP(入力項目!$S$13,子育て関連マスタ!$I$9:$M$12,2,FALSE),0),
  AND(S495=7),IFERROR(VLOOKUP(入力項目!$S$14,子育て関連マスタ!$I$16:$M$17,2,FALSE),0),
  AND(S495=13),IFERROR(VLOOKUP(入力項目!$S$15,子育て関連マスタ!$I$21:$M$22,2,FALSE),0),
  AND(S495=16),IFERROR(VLOOKUP(入力項目!$S$16,子育て関連マスタ!$I$26:$M$28,2,FALSE),0),
  AND(S495=19,入力項目!$S$16&lt;&gt;"高専"),IFERROR(VLOOKUP(入力項目!$S$17,子育て関連マスタ!$I$32:$M$37,2,FALSE),0),
  AND(S495=21,入力項目!$S$16="高専"),IFERROR(VLOOKUP(入力項目!$S$17,子育て関連マスタ!$I$32:$M$37,2,FALSE),0),
  S495&gt;=22,0
  ),0),0
) +
IF(AND(S495&gt;=1,S495&lt;=15),IF($D495=入力項目!$S$8,入力項目!$S$3,0),0) +
IF(AND(S495&gt;=1,S495&lt;=15),IF($D495=5,入力項目!$S$4,0),0) +
IF(AND(S495&gt;=1,S495&lt;=15),IF($D495=12,入力項目!$S$5,0),0) +
IF(AND(入力項目!$S$7=$A495,入力項目!$S$8=$D495),子育て関連マスタ!$C$14,0) +
IFERROR(IF(AND(YEAR(EDATE(DATE(入力項目!$S$7,入力項目!$S$8,1),1))=$A495,MONTH(EDATE(DATE(入力項目!$S$7,入力項目!$S$8,1),1))=$D495),子育て関連マスタ!$C$15,0),0) +
IF(AND(OR(S495=3,S495=5,S495=7),$D495=11),子育て関連マスタ!$C$17,0) +
IF(AND(S495=20,$D495=1),子育て関連マスタ!$C$18,0) +
IF(AND(S495=20,$D495=1),
IFERROR(_xlfn.IFS(
入力項目!$S$10="男",子育て関連マスタ!$C$18,
入力項目!$S$10="女",子育て関連マスタ!$C$19
),0),0
) +
IF(AND(S495&gt;=入力項目!$S$18,S495&lt;=入力項目!$S$19),入力項目!$S$20,0) +
IF(AND(S495&gt;=入力項目!$S$21,S495&lt;=入力項目!$S$22),入力項目!$S$23,0) +
IF(AND(S495&gt;=入力項目!$S$24,S495&lt;=入力項目!$S$25),入力項目!$S$26,0)
)</f>
        <v>0</v>
      </c>
      <c r="AH495">
        <f ca="1">-(
_xlfn.IFS(
T495&lt;=入力項目!$S$11,0,
AND(T495&gt;=入力項目!$S$11+1,T495&lt;=3),IFERROR(VLOOKUP(入力項目!$S$12,子育て関連マスタ!$I$4:$M$5,4,FALSE),0),
AND(T495&gt;=4,T495&lt;=6),IFERROR(VLOOKUP(入力項目!$S$13,子育て関連マスタ!$I$9:$M$12,4,FALSE),0),
AND(T495&gt;=7,T495&lt;=12),IFERROR(VLOOKUP(入力項目!$S$14,子育て関連マスタ!$I$16:$M$17,4,FALSE),0),
AND(T495&gt;=13,T495&lt;=15),IFERROR(VLOOKUP(入力項目!$S$15,子育て関連マスタ!$I$21:$M$22,4,FALSE),0),
AND(T495&gt;=16,T495&lt;=18),IFERROR(VLOOKUP(入力項目!$S$16,子育て関連マスタ!$I$26:$M$28,4,FALSE),0),
AND(T495&gt;=19,T495&lt;=20,入力項目!$S$16="高専"),IFERROR(VLOOKUP(入力項目!$S$16,子育て関連マスタ!$I$26:$M$28,4,FALSE),0),
AND(T495&gt;=19,T495&lt;=20,入力項目!$S$16&lt;&gt;"高専"),IFERROR(VLOOKUP(入力項目!$S$17,子育て関連マスタ!$I$32:$M$37,4,FALSE),0),
AND(T495&gt;=21,T495&lt;=22,入力項目!$S$16="高専"),IFERROR(VLOOKUP(入力項目!$S$17,子育て関連マスタ!$I$32:$M$34,4,FALSE),0),
AND(T495&gt;=21,T495&lt;=22,入力項目!$S$16&lt;&gt;"高専"),IFERROR(VLOOKUP(入力項目!$S$17,子育て関連マスタ!$I$32:$M$34,4,FALSE),0),
T495&gt;=23,0
) +
IF($D495=4,
  IFERROR(_xlfn.IFS(
  T495&lt;=入力項目!$S$11,0,
  AND(T495=入力項目!$S$11),IFERROR(VLOOKUP(入力項目!$S$12,子育て関連マスタ!$I$4:$M$5,2,FALSE),0),
  AND(T495=4),IFERROR(VLOOKUP(入力項目!$S$13,子育て関連マスタ!$I$9:$M$12,2,FALSE),0),
  AND(T495=7),IFERROR(VLOOKUP(入力項目!$S$14,子育て関連マスタ!$I$16:$M$17,2,FALSE),0),
  AND(T495=13),IFERROR(VLOOKUP(入力項目!$S$15,子育て関連マスタ!$I$21:$M$22,2,FALSE),0),
  AND(T495=16),IFERROR(VLOOKUP(入力項目!$S$16,子育て関連マスタ!$I$26:$M$28,2,FALSE),0),
  AND(T495=19,入力項目!$S$16&lt;&gt;"高専"),IFERROR(VLOOKUP(入力項目!$S$17,子育て関連マスタ!$I$32:$M$37,2,FALSE),0),
  AND(T495=21,入力項目!$S$16="高専"),IFERROR(VLOOKUP(入力項目!$S$17,子育て関連マスタ!$I$32:$M$37,2,FALSE),0),
  T495&gt;=22,0
  ),0),0
) +
IF(AND(T495&gt;=1,T495&lt;=15),IF($D495=入力項目!$S$8,入力項目!$S$3,0),0) +
IF(AND(T495&gt;=1,T495&lt;=15),IF($D495=5,入力項目!$S$4,0),0) +
IF(AND(T495&gt;=1,T495&lt;=15),IF($D495=12,入力項目!$S$5,0),0) +
IF(AND(入力項目!$S$7=$A495,入力項目!$S$8=$D495),子育て関連マスタ!$C$14,0) +
IFERROR(IF(AND(YEAR(EDATE(DATE(入力項目!$S$7,入力項目!$S$8,1),1))=$A495,MONTH(EDATE(DATE(入力項目!$S$7,入力項目!$S$8,1),1))=$D495),子育て関連マスタ!$C$15,0),0) +
IF(AND(OR(T495=3,T495=5,T495=7),$D495=11),子育て関連マスタ!$C$17,0) +
IF(AND(T495=20,$D495=1),子育て関連マスタ!$C$18,0) +
IF(AND(T495=20,$D495=1),
IFERROR(_xlfn.IFS(
入力項目!$S$10="男",子育て関連マスタ!$C$18,
入力項目!$S$10="女",子育て関連マスタ!$C$19
),0),0
) +
IF(AND(T495&gt;=入力項目!$S$18,T495&lt;=入力項目!$S$19),入力項目!$S$20,0) +
IF(AND(T495&gt;=入力項目!$S$21,T495&lt;=入力項目!$S$22),入力項目!$S$23,0) +
IF(AND(T495&gt;=入力項目!$S$24,T495&lt;=入力項目!$S$25),入力項目!$S$26,0)
)</f>
        <v>0</v>
      </c>
      <c r="AI495">
        <f ca="1">-(
_xlfn.IFS(
U495&lt;=入力項目!$S$11,0,
AND(U495&gt;=入力項目!$S$11+1,U495&lt;=3),IFERROR(VLOOKUP(入力項目!$S$12,子育て関連マスタ!$I$4:$M$5,4,FALSE),0),
AND(U495&gt;=4,U495&lt;=6),IFERROR(VLOOKUP(入力項目!$S$13,子育て関連マスタ!$I$9:$M$12,4,FALSE),0),
AND(U495&gt;=7,U495&lt;=12),IFERROR(VLOOKUP(入力項目!$S$14,子育て関連マスタ!$I$16:$M$17,4,FALSE),0),
AND(U495&gt;=13,U495&lt;=15),IFERROR(VLOOKUP(入力項目!$S$15,子育て関連マスタ!$I$21:$M$22,4,FALSE),0),
AND(U495&gt;=16,U495&lt;=18),IFERROR(VLOOKUP(入力項目!$S$16,子育て関連マスタ!$I$26:$M$28,4,FALSE),0),
AND(U495&gt;=19,U495&lt;=20,入力項目!$S$16="高専"),IFERROR(VLOOKUP(入力項目!$S$16,子育て関連マスタ!$I$26:$M$28,4,FALSE),0),
AND(U495&gt;=19,U495&lt;=20,入力項目!$S$16&lt;&gt;"高専"),IFERROR(VLOOKUP(入力項目!$S$17,子育て関連マスタ!$I$32:$M$37,4,FALSE),0),
AND(U495&gt;=21,U495&lt;=22,入力項目!$S$16="高専"),IFERROR(VLOOKUP(入力項目!$S$17,子育て関連マスタ!$I$32:$M$34,4,FALSE),0),
AND(U495&gt;=21,U495&lt;=22,入力項目!$S$16&lt;&gt;"高専"),IFERROR(VLOOKUP(入力項目!$S$17,子育て関連マスタ!$I$32:$M$34,4,FALSE),0),
U495&gt;=23,0
) +
IF($D495=4,
  IFERROR(_xlfn.IFS(
  U495&lt;=入力項目!$S$11,0,
  AND(U495=入力項目!$S$11),IFERROR(VLOOKUP(入力項目!$S$12,子育て関連マスタ!$I$4:$M$5,2,FALSE),0),
  AND(U495=4),IFERROR(VLOOKUP(入力項目!$S$13,子育て関連マスタ!$I$9:$M$12,2,FALSE),0),
  AND(U495=7),IFERROR(VLOOKUP(入力項目!$S$14,子育て関連マスタ!$I$16:$M$17,2,FALSE),0),
  AND(U495=13),IFERROR(VLOOKUP(入力項目!$S$15,子育て関連マスタ!$I$21:$M$22,2,FALSE),0),
  AND(U495=16),IFERROR(VLOOKUP(入力項目!$S$16,子育て関連マスタ!$I$26:$M$28,2,FALSE),0),
  AND(U495=19,入力項目!$S$16&lt;&gt;"高専"),IFERROR(VLOOKUP(入力項目!$S$17,子育て関連マスタ!$I$32:$M$37,2,FALSE),0),
  AND(U495=21,入力項目!$S$16="高専"),IFERROR(VLOOKUP(入力項目!$S$17,子育て関連マスタ!$I$32:$M$37,2,FALSE),0),
  U495&gt;=22,0
  ),0),0
) +
IF(AND(U495&gt;=1,U495&lt;=15),IF($D495=入力項目!$S$8,入力項目!$S$3,0),0) +
IF(AND(U495&gt;=1,U495&lt;=15),IF($D495=5,入力項目!$S$4,0),0) +
IF(AND(U495&gt;=1,U495&lt;=15),IF($D495=12,入力項目!$S$5,0),0) +
IF(AND(入力項目!$S$7=$A495,入力項目!$S$8=$D495),子育て関連マスタ!$C$14,0) +
IFERROR(IF(AND(YEAR(EDATE(DATE(入力項目!$S$7,入力項目!$S$8,1),1))=$A495,MONTH(EDATE(DATE(入力項目!$S$7,入力項目!$S$8,1),1))=$D495),子育て関連マスタ!$C$15,0),0) +
IF(AND(OR(U495=3,U495=5,U495=7),$D495=11),子育て関連マスタ!$C$17,0) +
IF(AND(U495=20,$D495=1),子育て関連マスタ!$C$18,0) +
IF(AND(U495=20,$D495=1),
IFERROR(_xlfn.IFS(
入力項目!$S$10="男",子育て関連マスタ!$C$18,
入力項目!$S$10="女",子育て関連マスタ!$C$19
),0),0
) +
IF(AND(U495&gt;=入力項目!$S$18,U495&lt;=入力項目!$S$19),入力項目!$S$20,0) +
IF(AND(U495&gt;=入力項目!$S$21,U495&lt;=入力項目!$S$22),入力項目!$S$23,0) +
IF(AND(U495&gt;=入力項目!$S$24,U495&lt;=入力項目!$S$25),入力項目!$S$26,0)
)</f>
        <v>0</v>
      </c>
      <c r="AJ495" s="10">
        <f ca="1">-VLOOKUP($D495,月別収支!$A$2:$H$13,7,FALSE)</f>
        <v>-20000</v>
      </c>
    </row>
    <row r="496" spans="1:36" x14ac:dyDescent="0.4">
      <c r="A496">
        <f t="shared" ca="1" si="139"/>
        <v>2065</v>
      </c>
      <c r="B496">
        <f t="shared" ca="1" si="129"/>
        <v>2065</v>
      </c>
      <c r="C496">
        <f t="shared" ca="1" si="130"/>
        <v>41</v>
      </c>
      <c r="D496">
        <f t="shared" ca="1" si="140"/>
        <v>10</v>
      </c>
      <c r="E496" t="str">
        <f t="shared" ca="1" si="124"/>
        <v>2065年10月</v>
      </c>
      <c r="F496">
        <f ca="1">IF(OR(入力項目!$N$5&lt;$A496,AND(入力項目!$N$5=$A496,入力項目!$N$6&lt;$D496)),IF(F495=0,1,IF(G496=12,F495+1,F495)),0)</f>
        <v>41</v>
      </c>
      <c r="G496">
        <f ca="1">IF(OR(入力項目!$N$5&lt;$A496,AND(入力項目!$N$5=$A496,入力項目!$N$6&lt;$D496)),IF(G495=12,1,G495+1),0)</f>
        <v>12</v>
      </c>
      <c r="H496" t="str">
        <f t="shared" ca="1" si="125"/>
        <v>41_12</v>
      </c>
      <c r="I496">
        <f ca="1">IF(
  IFERROR(AND($C496&gt;0,MOD($C496,入力項目!$N$22)=0,$D496=入力項目!$N$23), FALSE),
  1,
  IF(
    AND(I495&gt;0,J495=12),
    IF(I495=入力項目!$N$28, 0, I495+1),
    I495
  )
)</f>
        <v>2</v>
      </c>
      <c r="J496">
        <f ca="1">IF($D496=入力項目!$N$23,1,IFERROR(J495+1,1))</f>
        <v>5</v>
      </c>
      <c r="K496" t="str">
        <f t="shared" ca="1" si="126"/>
        <v>2_5</v>
      </c>
      <c r="L496">
        <f ca="1">L495+IF(入力項目!$D$4=$D496,1,0)</f>
        <v>70</v>
      </c>
      <c r="M496" t="str">
        <f t="shared" ca="1" si="127"/>
        <v>70歳</v>
      </c>
      <c r="N496">
        <f t="shared" ca="1" si="131"/>
        <v>70</v>
      </c>
      <c r="O496" t="str">
        <f t="shared" ca="1" si="128"/>
        <v>70歳</v>
      </c>
      <c r="P496">
        <f t="shared" ca="1" si="132"/>
        <v>45</v>
      </c>
      <c r="Q496">
        <f t="shared" ca="1" si="133"/>
        <v>43</v>
      </c>
      <c r="R496">
        <f t="shared" ca="1" si="134"/>
        <v>2066</v>
      </c>
      <c r="S496">
        <f t="shared" ca="1" si="135"/>
        <v>2066</v>
      </c>
      <c r="T496">
        <f t="shared" ca="1" si="136"/>
        <v>2066</v>
      </c>
      <c r="U496">
        <f t="shared" ca="1" si="137"/>
        <v>2066</v>
      </c>
      <c r="V496" s="10">
        <f t="shared" ca="1" si="138"/>
        <v>59207425</v>
      </c>
      <c r="W496" s="10">
        <f ca="1">IF($L496&lt;その他マスタ!$B$1,VLOOKUP($D496,月別収支!$A$2:$H$13,2,FALSE),その他マスタ!$B$3)+IF(AND($L496=その他マスタ!$B$1,入力項目!$I$9="あり",$D496=入力項目!$D$4),その他マスタ!$B$2,0)</f>
        <v>150000</v>
      </c>
      <c r="X496" s="10">
        <f ca="1">-IF(入力項目!$K$5=TRUE,
IF($F496+$G496&lt;3,VLOOKUP($D496,月別収支!$A$2:$H$13,8,FALSE),0)+IFERROR(VLOOKUP($H496,住宅ローン計算!C:P,13,FALSE),0)+IF($F496&gt;1,IF(OR($G496=3,$G496=6,$G496=9,$G496=12),ROUNDUP(入力項目!$N$18/4,0),0),0),
VLOOKUP($D496,月別収支!$A$2:$H$13,8,FALSE))</f>
        <v>-37500</v>
      </c>
      <c r="Y496" s="10">
        <f ca="1">-VLOOKUP($D496,月別収支!$A$2:$H$13,3,FALSE)</f>
        <v>-75000</v>
      </c>
      <c r="Z496" s="10">
        <f ca="1">-VLOOKUP($D496,月別収支!$A$2:$H$13,4,FALSE)</f>
        <v>-27000</v>
      </c>
      <c r="AA496" s="10">
        <f ca="1">-VLOOKUP($D496,月別収支!$A$2:$H$13,6,FALSE)</f>
        <v>-10000</v>
      </c>
      <c r="AB496" s="10">
        <f ca="1">-(
VLOOKUP($D496,月別収支!$A$2:$H$13,5,FALSE)+IF(AND(入力項目!$I$27&lt;=$A496,ISEVEN($A496-入力項目!$I$27),入力項目!$I$28=$D496),入力項目!$I$26,0)
+IF(入力項目!$K$26=TRUE,
IFERROR(VLOOKUP($K496,マイカーローン計算!C:P,13,FALSE),0),
IFERROR(
  IF(AND($C496&gt;0,MOD($C496,入力項目!$N$22)=0,$D496=入力項目!$N$23),入力項目!$N$24,0),
 0
)
)
)</f>
        <v>-20000</v>
      </c>
      <c r="AC496" s="10">
        <f ca="1">-IF($A496&lt;入力項目!$N$33,入力項目!$N$35,IF(AND($A496=入力項目!$N$33,$D496&lt;=入力項目!$N$34),入力項目!$N$35,0))</f>
        <v>0</v>
      </c>
      <c r="AD496">
        <f ca="1">-(
_xlfn.IFS(
P496&lt;=入力項目!$S$11,0,
AND(P496&gt;=入力項目!$S$11+1,P496&lt;=3),IFERROR(VLOOKUP(入力項目!$S$12,子育て関連マスタ!$I$4:$M$5,4,FALSE),0),
AND(P496&gt;=4,P496&lt;=6),IFERROR(VLOOKUP(入力項目!$S$13,子育て関連マスタ!$I$9:$M$12,4,FALSE),0),
AND(P496&gt;=7,P496&lt;=12),IFERROR(VLOOKUP(入力項目!$S$14,子育て関連マスタ!$I$16:$M$17,4,FALSE),0),
AND(P496&gt;=13,P496&lt;=15),IFERROR(VLOOKUP(入力項目!$S$15,子育て関連マスタ!$I$21:$M$22,4,FALSE),0),
AND(P496&gt;=16,P496&lt;=18),IFERROR(VLOOKUP(入力項目!$S$16,子育て関連マスタ!$I$26:$M$28,4,FALSE),0),
AND(P496&gt;=19,P496&lt;=20,入力項目!$S$16="高専"),IFERROR(VLOOKUP(入力項目!$S$16,子育て関連マスタ!$I$26:$M$28,4,FALSE),0),
AND(P496&gt;=19,P496&lt;=20,入力項目!$S$16&lt;&gt;"高専"),IFERROR(VLOOKUP(入力項目!$S$17,子育て関連マスタ!$I$32:$M$37,4,FALSE),0),
AND(P496&gt;=21,P496&lt;=22,入力項目!$S$16="高専"),IFERROR(VLOOKUP(入力項目!$S$17,子育て関連マスタ!$I$32:$M$34,4,FALSE),0),
AND(P496&gt;=21,P496&lt;=22,入力項目!$S$16&lt;&gt;"高専"),IFERROR(VLOOKUP(入力項目!$S$17,子育て関連マスタ!$I$32:$M$34,4,FALSE),0),
P496&gt;=23,0
) +
IF($D496=4,
  IFERROR(_xlfn.IFS(
  P496&lt;=入力項目!$S$11,0,
  AND(P496=入力項目!$S$11),IFERROR(VLOOKUP(入力項目!$S$12,子育て関連マスタ!$I$4:$M$5,2,FALSE),0),
  AND(P496=4),IFERROR(VLOOKUP(入力項目!$S$13,子育て関連マスタ!$I$9:$M$12,2,FALSE),0),
  AND(P496=7),IFERROR(VLOOKUP(入力項目!$S$14,子育て関連マスタ!$I$16:$M$17,2,FALSE),0),
  AND(P496=13),IFERROR(VLOOKUP(入力項目!$S$15,子育て関連マスタ!$I$21:$M$22,2,FALSE),0),
  AND(P496=16),IFERROR(VLOOKUP(入力項目!$S$16,子育て関連マスタ!$I$26:$M$28,2,FALSE),0),
  AND(P496=19,入力項目!$S$16&lt;&gt;"高専"),IFERROR(VLOOKUP(入力項目!$S$17,子育て関連マスタ!$I$32:$M$37,2,FALSE),0),
  AND(P496=21,入力項目!$S$16="高専"),IFERROR(VLOOKUP(入力項目!$S$17,子育て関連マスタ!$I$32:$M$37,2,FALSE),0),
  P496&gt;=22,0
  ),0),0
) +
IF(AND(P496&gt;=1,P496&lt;=15),IF($D496=入力項目!$S$8,入力項目!$S$3,0),0) +
IF(AND(P496&gt;=1,P496&lt;=15),IF($D496=5,入力項目!$S$4,0),0) +
IF(AND(P496&gt;=1,P496&lt;=15),IF($D496=12,入力項目!$S$5,0),0) +
IF(AND(入力項目!$S$7=$A496,入力項目!$S$8=$D496),子育て関連マスタ!$C$14,0) +
IFERROR(IF(AND(YEAR(EDATE(DATE(入力項目!$S$7,入力項目!$S$8,1),1))=$A496,MONTH(EDATE(DATE(入力項目!$S$7,入力項目!$S$8,1),1))=$D496),子育て関連マスタ!$C$15,0),0) +
IF(AND(OR(P496=3,P496=5,P496=7),$D496=11),子育て関連マスタ!$C$17,0) +
IF(AND(P496=20,$D496=1),子育て関連マスタ!$C$18,0) +
IF(AND(P496=20,$D496=1),
IFERROR(_xlfn.IFS(
入力項目!$S$10="男",子育て関連マスタ!$C$18,
入力項目!$S$10="女",子育て関連マスタ!$C$19
),0),0
) +
IF(AND(P496&gt;=入力項目!$S$18,P496&lt;=入力項目!$S$19),入力項目!$S$20,0) +
IF(AND(P496&gt;=入力項目!$S$21,P496&lt;=入力項目!$S$22),入力項目!$S$23,0) +
IF(AND(P496&gt;=入力項目!$S$24,P496&lt;=入力項目!$S$25),入力項目!$S$26,0)
)</f>
        <v>0</v>
      </c>
      <c r="AE496">
        <f ca="1">-(
_xlfn.IFS(
Q496&lt;=入力項目!$S$11,0,
AND(Q496&gt;=入力項目!$S$11+1,Q496&lt;=3),IFERROR(VLOOKUP(入力項目!$S$12,子育て関連マスタ!$I$4:$M$5,4,FALSE),0),
AND(Q496&gt;=4,Q496&lt;=6),IFERROR(VLOOKUP(入力項目!$S$13,子育て関連マスタ!$I$9:$M$12,4,FALSE),0),
AND(Q496&gt;=7,Q496&lt;=12),IFERROR(VLOOKUP(入力項目!$S$14,子育て関連マスタ!$I$16:$M$17,4,FALSE),0),
AND(Q496&gt;=13,Q496&lt;=15),IFERROR(VLOOKUP(入力項目!$S$15,子育て関連マスタ!$I$21:$M$22,4,FALSE),0),
AND(Q496&gt;=16,Q496&lt;=18),IFERROR(VLOOKUP(入力項目!$S$16,子育て関連マスタ!$I$26:$M$28,4,FALSE),0),
AND(Q496&gt;=19,Q496&lt;=20,入力項目!$S$16="高専"),IFERROR(VLOOKUP(入力項目!$S$16,子育て関連マスタ!$I$26:$M$28,4,FALSE),0),
AND(Q496&gt;=19,Q496&lt;=20,入力項目!$S$16&lt;&gt;"高専"),IFERROR(VLOOKUP(入力項目!$S$17,子育て関連マスタ!$I$32:$M$37,4,FALSE),0),
AND(Q496&gt;=21,Q496&lt;=22,入力項目!$S$16="高専"),IFERROR(VLOOKUP(入力項目!$S$17,子育て関連マスタ!$I$32:$M$34,4,FALSE),0),
AND(Q496&gt;=21,Q496&lt;=22,入力項目!$S$16&lt;&gt;"高専"),IFERROR(VLOOKUP(入力項目!$S$17,子育て関連マスタ!$I$32:$M$34,4,FALSE),0),
Q496&gt;=23,0
) +
IF($D496=4,
  IFERROR(_xlfn.IFS(
  Q496&lt;=入力項目!$S$11,0,
  AND(Q496=入力項目!$S$11),IFERROR(VLOOKUP(入力項目!$S$12,子育て関連マスタ!$I$4:$M$5,2,FALSE),0),
  AND(Q496=4),IFERROR(VLOOKUP(入力項目!$S$13,子育て関連マスタ!$I$9:$M$12,2,FALSE),0),
  AND(Q496=7),IFERROR(VLOOKUP(入力項目!$S$14,子育て関連マスタ!$I$16:$M$17,2,FALSE),0),
  AND(Q496=13),IFERROR(VLOOKUP(入力項目!$S$15,子育て関連マスタ!$I$21:$M$22,2,FALSE),0),
  AND(Q496=16),IFERROR(VLOOKUP(入力項目!$S$16,子育て関連マスタ!$I$26:$M$28,2,FALSE),0),
  AND(Q496=19,入力項目!$S$16&lt;&gt;"高専"),IFERROR(VLOOKUP(入力項目!$S$17,子育て関連マスタ!$I$32:$M$37,2,FALSE),0),
  AND(Q496=21,入力項目!$S$16="高専"),IFERROR(VLOOKUP(入力項目!$S$17,子育て関連マスタ!$I$32:$M$37,2,FALSE),0),
  Q496&gt;=22,0
  ),0),0
) +
IF(AND(Q496&gt;=1,Q496&lt;=15),IF($D496=入力項目!$S$8,入力項目!$S$3,0),0) +
IF(AND(Q496&gt;=1,Q496&lt;=15),IF($D496=5,入力項目!$S$4,0),0) +
IF(AND(Q496&gt;=1,Q496&lt;=15),IF($D496=12,入力項目!$S$5,0),0) +
IF(AND(入力項目!$S$7=$A496,入力項目!$S$8=$D496),子育て関連マスタ!$C$14,0) +
IFERROR(IF(AND(YEAR(EDATE(DATE(入力項目!$S$7,入力項目!$S$8,1),1))=$A496,MONTH(EDATE(DATE(入力項目!$S$7,入力項目!$S$8,1),1))=$D496),子育て関連マスタ!$C$15,0),0) +
IF(AND(OR(Q496=3,Q496=5,Q496=7),$D496=11),子育て関連マスタ!$C$17,0) +
IF(AND(Q496=20,$D496=1),子育て関連マスタ!$C$18,0) +
IF(AND(Q496=20,$D496=1),
IFERROR(_xlfn.IFS(
入力項目!$S$10="男",子育て関連マスタ!$C$18,
入力項目!$S$10="女",子育て関連マスタ!$C$19
),0),0
) +
IF(AND(Q496&gt;=入力項目!$S$18,Q496&lt;=入力項目!$S$19),入力項目!$S$20,0) +
IF(AND(Q496&gt;=入力項目!$S$21,Q496&lt;=入力項目!$S$22),入力項目!$S$23,0) +
IF(AND(Q496&gt;=入力項目!$S$24,Q496&lt;=入力項目!$S$25),入力項目!$S$26,0)
)</f>
        <v>0</v>
      </c>
      <c r="AF496">
        <f ca="1">-(
_xlfn.IFS(
R496&lt;=入力項目!$S$11,0,
AND(R496&gt;=入力項目!$S$11+1,R496&lt;=3),IFERROR(VLOOKUP(入力項目!$S$12,子育て関連マスタ!$I$4:$M$5,4,FALSE),0),
AND(R496&gt;=4,R496&lt;=6),IFERROR(VLOOKUP(入力項目!$S$13,子育て関連マスタ!$I$9:$M$12,4,FALSE),0),
AND(R496&gt;=7,R496&lt;=12),IFERROR(VLOOKUP(入力項目!$S$14,子育て関連マスタ!$I$16:$M$17,4,FALSE),0),
AND(R496&gt;=13,R496&lt;=15),IFERROR(VLOOKUP(入力項目!$S$15,子育て関連マスタ!$I$21:$M$22,4,FALSE),0),
AND(R496&gt;=16,R496&lt;=18),IFERROR(VLOOKUP(入力項目!$S$16,子育て関連マスタ!$I$26:$M$28,4,FALSE),0),
AND(R496&gt;=19,R496&lt;=20,入力項目!$S$16="高専"),IFERROR(VLOOKUP(入力項目!$S$16,子育て関連マスタ!$I$26:$M$28,4,FALSE),0),
AND(R496&gt;=19,R496&lt;=20,入力項目!$S$16&lt;&gt;"高専"),IFERROR(VLOOKUP(入力項目!$S$17,子育て関連マスタ!$I$32:$M$37,4,FALSE),0),
AND(R496&gt;=21,R496&lt;=22,入力項目!$S$16="高専"),IFERROR(VLOOKUP(入力項目!$S$17,子育て関連マスタ!$I$32:$M$34,4,FALSE),0),
AND(R496&gt;=21,R496&lt;=22,入力項目!$S$16&lt;&gt;"高専"),IFERROR(VLOOKUP(入力項目!$S$17,子育て関連マスタ!$I$32:$M$34,4,FALSE),0),
R496&gt;=23,0
) +
IF($D496=4,
  IFERROR(_xlfn.IFS(
  R496&lt;=入力項目!$S$11,0,
  AND(R496=入力項目!$S$11),IFERROR(VLOOKUP(入力項目!$S$12,子育て関連マスタ!$I$4:$M$5,2,FALSE),0),
  AND(R496=4),IFERROR(VLOOKUP(入力項目!$S$13,子育て関連マスタ!$I$9:$M$12,2,FALSE),0),
  AND(R496=7),IFERROR(VLOOKUP(入力項目!$S$14,子育て関連マスタ!$I$16:$M$17,2,FALSE),0),
  AND(R496=13),IFERROR(VLOOKUP(入力項目!$S$15,子育て関連マスタ!$I$21:$M$22,2,FALSE),0),
  AND(R496=16),IFERROR(VLOOKUP(入力項目!$S$16,子育て関連マスタ!$I$26:$M$28,2,FALSE),0),
  AND(R496=19,入力項目!$S$16&lt;&gt;"高専"),IFERROR(VLOOKUP(入力項目!$S$17,子育て関連マスタ!$I$32:$M$37,2,FALSE),0),
  AND(R496=21,入力項目!$S$16="高専"),IFERROR(VLOOKUP(入力項目!$S$17,子育て関連マスタ!$I$32:$M$37,2,FALSE),0),
  R496&gt;=22,0
  ),0),0
) +
IF(AND(R496&gt;=1,R496&lt;=15),IF($D496=入力項目!$S$8,入力項目!$S$3,0),0) +
IF(AND(R496&gt;=1,R496&lt;=15),IF($D496=5,入力項目!$S$4,0),0) +
IF(AND(R496&gt;=1,R496&lt;=15),IF($D496=12,入力項目!$S$5,0),0) +
IF(AND(入力項目!$S$7=$A496,入力項目!$S$8=$D496),子育て関連マスタ!$C$14,0) +
IFERROR(IF(AND(YEAR(EDATE(DATE(入力項目!$S$7,入力項目!$S$8,1),1))=$A496,MONTH(EDATE(DATE(入力項目!$S$7,入力項目!$S$8,1),1))=$D496),子育て関連マスタ!$C$15,0),0) +
IF(AND(OR(R496=3,R496=5,R496=7),$D496=11),子育て関連マスタ!$C$17,0) +
IF(AND(R496=20,$D496=1),子育て関連マスタ!$C$18,0) +
IF(AND(R496=20,$D496=1),
IFERROR(_xlfn.IFS(
入力項目!$S$10="男",子育て関連マスタ!$C$18,
入力項目!$S$10="女",子育て関連マスタ!$C$19
),0),0
) +
IF(AND(R496&gt;=入力項目!$S$18,R496&lt;=入力項目!$S$19),入力項目!$S$20,0) +
IF(AND(R496&gt;=入力項目!$S$21,R496&lt;=入力項目!$S$22),入力項目!$S$23,0) +
IF(AND(R496&gt;=入力項目!$S$24,R496&lt;=入力項目!$S$25),入力項目!$S$26,0)
)</f>
        <v>0</v>
      </c>
      <c r="AG496">
        <f ca="1">-(
_xlfn.IFS(
S496&lt;=入力項目!$S$11,0,
AND(S496&gt;=入力項目!$S$11+1,S496&lt;=3),IFERROR(VLOOKUP(入力項目!$S$12,子育て関連マスタ!$I$4:$M$5,4,FALSE),0),
AND(S496&gt;=4,S496&lt;=6),IFERROR(VLOOKUP(入力項目!$S$13,子育て関連マスタ!$I$9:$M$12,4,FALSE),0),
AND(S496&gt;=7,S496&lt;=12),IFERROR(VLOOKUP(入力項目!$S$14,子育て関連マスタ!$I$16:$M$17,4,FALSE),0),
AND(S496&gt;=13,S496&lt;=15),IFERROR(VLOOKUP(入力項目!$S$15,子育て関連マスタ!$I$21:$M$22,4,FALSE),0),
AND(S496&gt;=16,S496&lt;=18),IFERROR(VLOOKUP(入力項目!$S$16,子育て関連マスタ!$I$26:$M$28,4,FALSE),0),
AND(S496&gt;=19,S496&lt;=20,入力項目!$S$16="高専"),IFERROR(VLOOKUP(入力項目!$S$16,子育て関連マスタ!$I$26:$M$28,4,FALSE),0),
AND(S496&gt;=19,S496&lt;=20,入力項目!$S$16&lt;&gt;"高専"),IFERROR(VLOOKUP(入力項目!$S$17,子育て関連マスタ!$I$32:$M$37,4,FALSE),0),
AND(S496&gt;=21,S496&lt;=22,入力項目!$S$16="高専"),IFERROR(VLOOKUP(入力項目!$S$17,子育て関連マスタ!$I$32:$M$34,4,FALSE),0),
AND(S496&gt;=21,S496&lt;=22,入力項目!$S$16&lt;&gt;"高専"),IFERROR(VLOOKUP(入力項目!$S$17,子育て関連マスタ!$I$32:$M$34,4,FALSE),0),
S496&gt;=23,0
) +
IF($D496=4,
  IFERROR(_xlfn.IFS(
  S496&lt;=入力項目!$S$11,0,
  AND(S496=入力項目!$S$11),IFERROR(VLOOKUP(入力項目!$S$12,子育て関連マスタ!$I$4:$M$5,2,FALSE),0),
  AND(S496=4),IFERROR(VLOOKUP(入力項目!$S$13,子育て関連マスタ!$I$9:$M$12,2,FALSE),0),
  AND(S496=7),IFERROR(VLOOKUP(入力項目!$S$14,子育て関連マスタ!$I$16:$M$17,2,FALSE),0),
  AND(S496=13),IFERROR(VLOOKUP(入力項目!$S$15,子育て関連マスタ!$I$21:$M$22,2,FALSE),0),
  AND(S496=16),IFERROR(VLOOKUP(入力項目!$S$16,子育て関連マスタ!$I$26:$M$28,2,FALSE),0),
  AND(S496=19,入力項目!$S$16&lt;&gt;"高専"),IFERROR(VLOOKUP(入力項目!$S$17,子育て関連マスタ!$I$32:$M$37,2,FALSE),0),
  AND(S496=21,入力項目!$S$16="高専"),IFERROR(VLOOKUP(入力項目!$S$17,子育て関連マスタ!$I$32:$M$37,2,FALSE),0),
  S496&gt;=22,0
  ),0),0
) +
IF(AND(S496&gt;=1,S496&lt;=15),IF($D496=入力項目!$S$8,入力項目!$S$3,0),0) +
IF(AND(S496&gt;=1,S496&lt;=15),IF($D496=5,入力項目!$S$4,0),0) +
IF(AND(S496&gt;=1,S496&lt;=15),IF($D496=12,入力項目!$S$5,0),0) +
IF(AND(入力項目!$S$7=$A496,入力項目!$S$8=$D496),子育て関連マスタ!$C$14,0) +
IFERROR(IF(AND(YEAR(EDATE(DATE(入力項目!$S$7,入力項目!$S$8,1),1))=$A496,MONTH(EDATE(DATE(入力項目!$S$7,入力項目!$S$8,1),1))=$D496),子育て関連マスタ!$C$15,0),0) +
IF(AND(OR(S496=3,S496=5,S496=7),$D496=11),子育て関連マスタ!$C$17,0) +
IF(AND(S496=20,$D496=1),子育て関連マスタ!$C$18,0) +
IF(AND(S496=20,$D496=1),
IFERROR(_xlfn.IFS(
入力項目!$S$10="男",子育て関連マスタ!$C$18,
入力項目!$S$10="女",子育て関連マスタ!$C$19
),0),0
) +
IF(AND(S496&gt;=入力項目!$S$18,S496&lt;=入力項目!$S$19),入力項目!$S$20,0) +
IF(AND(S496&gt;=入力項目!$S$21,S496&lt;=入力項目!$S$22),入力項目!$S$23,0) +
IF(AND(S496&gt;=入力項目!$S$24,S496&lt;=入力項目!$S$25),入力項目!$S$26,0)
)</f>
        <v>0</v>
      </c>
      <c r="AH496">
        <f ca="1">-(
_xlfn.IFS(
T496&lt;=入力項目!$S$11,0,
AND(T496&gt;=入力項目!$S$11+1,T496&lt;=3),IFERROR(VLOOKUP(入力項目!$S$12,子育て関連マスタ!$I$4:$M$5,4,FALSE),0),
AND(T496&gt;=4,T496&lt;=6),IFERROR(VLOOKUP(入力項目!$S$13,子育て関連マスタ!$I$9:$M$12,4,FALSE),0),
AND(T496&gt;=7,T496&lt;=12),IFERROR(VLOOKUP(入力項目!$S$14,子育て関連マスタ!$I$16:$M$17,4,FALSE),0),
AND(T496&gt;=13,T496&lt;=15),IFERROR(VLOOKUP(入力項目!$S$15,子育て関連マスタ!$I$21:$M$22,4,FALSE),0),
AND(T496&gt;=16,T496&lt;=18),IFERROR(VLOOKUP(入力項目!$S$16,子育て関連マスタ!$I$26:$M$28,4,FALSE),0),
AND(T496&gt;=19,T496&lt;=20,入力項目!$S$16="高専"),IFERROR(VLOOKUP(入力項目!$S$16,子育て関連マスタ!$I$26:$M$28,4,FALSE),0),
AND(T496&gt;=19,T496&lt;=20,入力項目!$S$16&lt;&gt;"高専"),IFERROR(VLOOKUP(入力項目!$S$17,子育て関連マスタ!$I$32:$M$37,4,FALSE),0),
AND(T496&gt;=21,T496&lt;=22,入力項目!$S$16="高専"),IFERROR(VLOOKUP(入力項目!$S$17,子育て関連マスタ!$I$32:$M$34,4,FALSE),0),
AND(T496&gt;=21,T496&lt;=22,入力項目!$S$16&lt;&gt;"高専"),IFERROR(VLOOKUP(入力項目!$S$17,子育て関連マスタ!$I$32:$M$34,4,FALSE),0),
T496&gt;=23,0
) +
IF($D496=4,
  IFERROR(_xlfn.IFS(
  T496&lt;=入力項目!$S$11,0,
  AND(T496=入力項目!$S$11),IFERROR(VLOOKUP(入力項目!$S$12,子育て関連マスタ!$I$4:$M$5,2,FALSE),0),
  AND(T496=4),IFERROR(VLOOKUP(入力項目!$S$13,子育て関連マスタ!$I$9:$M$12,2,FALSE),0),
  AND(T496=7),IFERROR(VLOOKUP(入力項目!$S$14,子育て関連マスタ!$I$16:$M$17,2,FALSE),0),
  AND(T496=13),IFERROR(VLOOKUP(入力項目!$S$15,子育て関連マスタ!$I$21:$M$22,2,FALSE),0),
  AND(T496=16),IFERROR(VLOOKUP(入力項目!$S$16,子育て関連マスタ!$I$26:$M$28,2,FALSE),0),
  AND(T496=19,入力項目!$S$16&lt;&gt;"高専"),IFERROR(VLOOKUP(入力項目!$S$17,子育て関連マスタ!$I$32:$M$37,2,FALSE),0),
  AND(T496=21,入力項目!$S$16="高専"),IFERROR(VLOOKUP(入力項目!$S$17,子育て関連マスタ!$I$32:$M$37,2,FALSE),0),
  T496&gt;=22,0
  ),0),0
) +
IF(AND(T496&gt;=1,T496&lt;=15),IF($D496=入力項目!$S$8,入力項目!$S$3,0),0) +
IF(AND(T496&gt;=1,T496&lt;=15),IF($D496=5,入力項目!$S$4,0),0) +
IF(AND(T496&gt;=1,T496&lt;=15),IF($D496=12,入力項目!$S$5,0),0) +
IF(AND(入力項目!$S$7=$A496,入力項目!$S$8=$D496),子育て関連マスタ!$C$14,0) +
IFERROR(IF(AND(YEAR(EDATE(DATE(入力項目!$S$7,入力項目!$S$8,1),1))=$A496,MONTH(EDATE(DATE(入力項目!$S$7,入力項目!$S$8,1),1))=$D496),子育て関連マスタ!$C$15,0),0) +
IF(AND(OR(T496=3,T496=5,T496=7),$D496=11),子育て関連マスタ!$C$17,0) +
IF(AND(T496=20,$D496=1),子育て関連マスタ!$C$18,0) +
IF(AND(T496=20,$D496=1),
IFERROR(_xlfn.IFS(
入力項目!$S$10="男",子育て関連マスタ!$C$18,
入力項目!$S$10="女",子育て関連マスタ!$C$19
),0),0
) +
IF(AND(T496&gt;=入力項目!$S$18,T496&lt;=入力項目!$S$19),入力項目!$S$20,0) +
IF(AND(T496&gt;=入力項目!$S$21,T496&lt;=入力項目!$S$22),入力項目!$S$23,0) +
IF(AND(T496&gt;=入力項目!$S$24,T496&lt;=入力項目!$S$25),入力項目!$S$26,0)
)</f>
        <v>0</v>
      </c>
      <c r="AI496">
        <f ca="1">-(
_xlfn.IFS(
U496&lt;=入力項目!$S$11,0,
AND(U496&gt;=入力項目!$S$11+1,U496&lt;=3),IFERROR(VLOOKUP(入力項目!$S$12,子育て関連マスタ!$I$4:$M$5,4,FALSE),0),
AND(U496&gt;=4,U496&lt;=6),IFERROR(VLOOKUP(入力項目!$S$13,子育て関連マスタ!$I$9:$M$12,4,FALSE),0),
AND(U496&gt;=7,U496&lt;=12),IFERROR(VLOOKUP(入力項目!$S$14,子育て関連マスタ!$I$16:$M$17,4,FALSE),0),
AND(U496&gt;=13,U496&lt;=15),IFERROR(VLOOKUP(入力項目!$S$15,子育て関連マスタ!$I$21:$M$22,4,FALSE),0),
AND(U496&gt;=16,U496&lt;=18),IFERROR(VLOOKUP(入力項目!$S$16,子育て関連マスタ!$I$26:$M$28,4,FALSE),0),
AND(U496&gt;=19,U496&lt;=20,入力項目!$S$16="高専"),IFERROR(VLOOKUP(入力項目!$S$16,子育て関連マスタ!$I$26:$M$28,4,FALSE),0),
AND(U496&gt;=19,U496&lt;=20,入力項目!$S$16&lt;&gt;"高専"),IFERROR(VLOOKUP(入力項目!$S$17,子育て関連マスタ!$I$32:$M$37,4,FALSE),0),
AND(U496&gt;=21,U496&lt;=22,入力項目!$S$16="高専"),IFERROR(VLOOKUP(入力項目!$S$17,子育て関連マスタ!$I$32:$M$34,4,FALSE),0),
AND(U496&gt;=21,U496&lt;=22,入力項目!$S$16&lt;&gt;"高専"),IFERROR(VLOOKUP(入力項目!$S$17,子育て関連マスタ!$I$32:$M$34,4,FALSE),0),
U496&gt;=23,0
) +
IF($D496=4,
  IFERROR(_xlfn.IFS(
  U496&lt;=入力項目!$S$11,0,
  AND(U496=入力項目!$S$11),IFERROR(VLOOKUP(入力項目!$S$12,子育て関連マスタ!$I$4:$M$5,2,FALSE),0),
  AND(U496=4),IFERROR(VLOOKUP(入力項目!$S$13,子育て関連マスタ!$I$9:$M$12,2,FALSE),0),
  AND(U496=7),IFERROR(VLOOKUP(入力項目!$S$14,子育て関連マスタ!$I$16:$M$17,2,FALSE),0),
  AND(U496=13),IFERROR(VLOOKUP(入力項目!$S$15,子育て関連マスタ!$I$21:$M$22,2,FALSE),0),
  AND(U496=16),IFERROR(VLOOKUP(入力項目!$S$16,子育て関連マスタ!$I$26:$M$28,2,FALSE),0),
  AND(U496=19,入力項目!$S$16&lt;&gt;"高専"),IFERROR(VLOOKUP(入力項目!$S$17,子育て関連マスタ!$I$32:$M$37,2,FALSE),0),
  AND(U496=21,入力項目!$S$16="高専"),IFERROR(VLOOKUP(入力項目!$S$17,子育て関連マスタ!$I$32:$M$37,2,FALSE),0),
  U496&gt;=22,0
  ),0),0
) +
IF(AND(U496&gt;=1,U496&lt;=15),IF($D496=入力項目!$S$8,入力項目!$S$3,0),0) +
IF(AND(U496&gt;=1,U496&lt;=15),IF($D496=5,入力項目!$S$4,0),0) +
IF(AND(U496&gt;=1,U496&lt;=15),IF($D496=12,入力項目!$S$5,0),0) +
IF(AND(入力項目!$S$7=$A496,入力項目!$S$8=$D496),子育て関連マスタ!$C$14,0) +
IFERROR(IF(AND(YEAR(EDATE(DATE(入力項目!$S$7,入力項目!$S$8,1),1))=$A496,MONTH(EDATE(DATE(入力項目!$S$7,入力項目!$S$8,1),1))=$D496),子育て関連マスタ!$C$15,0),0) +
IF(AND(OR(U496=3,U496=5,U496=7),$D496=11),子育て関連マスタ!$C$17,0) +
IF(AND(U496=20,$D496=1),子育て関連マスタ!$C$18,0) +
IF(AND(U496=20,$D496=1),
IFERROR(_xlfn.IFS(
入力項目!$S$10="男",子育て関連マスタ!$C$18,
入力項目!$S$10="女",子育て関連マスタ!$C$19
),0),0
) +
IF(AND(U496&gt;=入力項目!$S$18,U496&lt;=入力項目!$S$19),入力項目!$S$20,0) +
IF(AND(U496&gt;=入力項目!$S$21,U496&lt;=入力項目!$S$22),入力項目!$S$23,0) +
IF(AND(U496&gt;=入力項目!$S$24,U496&lt;=入力項目!$S$25),入力項目!$S$26,0)
)</f>
        <v>0</v>
      </c>
      <c r="AJ496" s="10">
        <f ca="1">-VLOOKUP($D496,月別収支!$A$2:$H$13,7,FALSE)</f>
        <v>-20000</v>
      </c>
    </row>
    <row r="497" spans="1:36" x14ac:dyDescent="0.4">
      <c r="A497">
        <f t="shared" ca="1" si="139"/>
        <v>2065</v>
      </c>
      <c r="B497">
        <f t="shared" ca="1" si="129"/>
        <v>2065</v>
      </c>
      <c r="C497">
        <f t="shared" ca="1" si="130"/>
        <v>41</v>
      </c>
      <c r="D497">
        <f t="shared" ca="1" si="140"/>
        <v>11</v>
      </c>
      <c r="E497" t="str">
        <f t="shared" ca="1" si="124"/>
        <v>2065年11月</v>
      </c>
      <c r="F497">
        <f ca="1">IF(OR(入力項目!$N$5&lt;$A497,AND(入力項目!$N$5=$A497,入力項目!$N$6&lt;$D497)),IF(F496=0,1,IF(G497=12,F496+1,F496)),0)</f>
        <v>41</v>
      </c>
      <c r="G497">
        <f ca="1">IF(OR(入力項目!$N$5&lt;$A497,AND(入力項目!$N$5=$A497,入力項目!$N$6&lt;$D497)),IF(G496=12,1,G496+1),0)</f>
        <v>1</v>
      </c>
      <c r="H497" t="str">
        <f t="shared" ca="1" si="125"/>
        <v>41_1</v>
      </c>
      <c r="I497">
        <f ca="1">IF(
  IFERROR(AND($C497&gt;0,MOD($C497,入力項目!$N$22)=0,$D497=入力項目!$N$23), FALSE),
  1,
  IF(
    AND(I496&gt;0,J496=12),
    IF(I496=入力項目!$N$28, 0, I496+1),
    I496
  )
)</f>
        <v>2</v>
      </c>
      <c r="J497">
        <f ca="1">IF($D497=入力項目!$N$23,1,IFERROR(J496+1,1))</f>
        <v>6</v>
      </c>
      <c r="K497" t="str">
        <f t="shared" ca="1" si="126"/>
        <v>2_6</v>
      </c>
      <c r="L497">
        <f ca="1">L496+IF(入力項目!$D$4=$D497,1,0)</f>
        <v>70</v>
      </c>
      <c r="M497" t="str">
        <f t="shared" ca="1" si="127"/>
        <v>70歳</v>
      </c>
      <c r="N497">
        <f t="shared" ca="1" si="131"/>
        <v>70</v>
      </c>
      <c r="O497" t="str">
        <f t="shared" ca="1" si="128"/>
        <v>70歳</v>
      </c>
      <c r="P497">
        <f t="shared" ca="1" si="132"/>
        <v>45</v>
      </c>
      <c r="Q497">
        <f t="shared" ca="1" si="133"/>
        <v>43</v>
      </c>
      <c r="R497">
        <f t="shared" ca="1" si="134"/>
        <v>2066</v>
      </c>
      <c r="S497">
        <f t="shared" ca="1" si="135"/>
        <v>2066</v>
      </c>
      <c r="T497">
        <f t="shared" ca="1" si="136"/>
        <v>2066</v>
      </c>
      <c r="U497">
        <f t="shared" ca="1" si="137"/>
        <v>2066</v>
      </c>
      <c r="V497" s="10">
        <f t="shared" ca="1" si="138"/>
        <v>59155425</v>
      </c>
      <c r="W497" s="10">
        <f ca="1">IF($L497&lt;その他マスタ!$B$1,VLOOKUP($D497,月別収支!$A$2:$H$13,2,FALSE),その他マスタ!$B$3)+IF(AND($L497=その他マスタ!$B$1,入力項目!$I$9="あり",$D497=入力項目!$D$4),その他マスタ!$B$2,0)</f>
        <v>150000</v>
      </c>
      <c r="X497" s="10">
        <f ca="1">-IF(入力項目!$K$5=TRUE,
IF($F497+$G497&lt;3,VLOOKUP($D497,月別収支!$A$2:$H$13,8,FALSE),0)+IFERROR(VLOOKUP($H497,住宅ローン計算!C:P,13,FALSE),0)+IF($F497&gt;1,IF(OR($G497=3,$G497=6,$G497=9,$G497=12),ROUNDUP(入力項目!$N$18/4,0),0),0),
VLOOKUP($D497,月別収支!$A$2:$H$13,8,FALSE))</f>
        <v>0</v>
      </c>
      <c r="Y497" s="10">
        <f ca="1">-VLOOKUP($D497,月別収支!$A$2:$H$13,3,FALSE)</f>
        <v>-75000</v>
      </c>
      <c r="Z497" s="10">
        <f ca="1">-VLOOKUP($D497,月別収支!$A$2:$H$13,4,FALSE)</f>
        <v>-27000</v>
      </c>
      <c r="AA497" s="10">
        <f ca="1">-VLOOKUP($D497,月別収支!$A$2:$H$13,6,FALSE)</f>
        <v>-10000</v>
      </c>
      <c r="AB497" s="10">
        <f ca="1">-(
VLOOKUP($D497,月別収支!$A$2:$H$13,5,FALSE)+IF(AND(入力項目!$I$27&lt;=$A497,ISEVEN($A497-入力項目!$I$27),入力項目!$I$28=$D497),入力項目!$I$26,0)
+IF(入力項目!$K$26=TRUE,
IFERROR(VLOOKUP($K497,マイカーローン計算!C:P,13,FALSE),0),
IFERROR(
  IF(AND($C497&gt;0,MOD($C497,入力項目!$N$22)=0,$D497=入力項目!$N$23),入力項目!$N$24,0),
 0
)
)
)</f>
        <v>-70000</v>
      </c>
      <c r="AC497" s="10">
        <f ca="1">-IF($A497&lt;入力項目!$N$33,入力項目!$N$35,IF(AND($A497=入力項目!$N$33,$D497&lt;=入力項目!$N$34),入力項目!$N$35,0))</f>
        <v>0</v>
      </c>
      <c r="AD497">
        <f ca="1">-(
_xlfn.IFS(
P497&lt;=入力項目!$S$11,0,
AND(P497&gt;=入力項目!$S$11+1,P497&lt;=3),IFERROR(VLOOKUP(入力項目!$S$12,子育て関連マスタ!$I$4:$M$5,4,FALSE),0),
AND(P497&gt;=4,P497&lt;=6),IFERROR(VLOOKUP(入力項目!$S$13,子育て関連マスタ!$I$9:$M$12,4,FALSE),0),
AND(P497&gt;=7,P497&lt;=12),IFERROR(VLOOKUP(入力項目!$S$14,子育て関連マスタ!$I$16:$M$17,4,FALSE),0),
AND(P497&gt;=13,P497&lt;=15),IFERROR(VLOOKUP(入力項目!$S$15,子育て関連マスタ!$I$21:$M$22,4,FALSE),0),
AND(P497&gt;=16,P497&lt;=18),IFERROR(VLOOKUP(入力項目!$S$16,子育て関連マスタ!$I$26:$M$28,4,FALSE),0),
AND(P497&gt;=19,P497&lt;=20,入力項目!$S$16="高専"),IFERROR(VLOOKUP(入力項目!$S$16,子育て関連マスタ!$I$26:$M$28,4,FALSE),0),
AND(P497&gt;=19,P497&lt;=20,入力項目!$S$16&lt;&gt;"高専"),IFERROR(VLOOKUP(入力項目!$S$17,子育て関連マスタ!$I$32:$M$37,4,FALSE),0),
AND(P497&gt;=21,P497&lt;=22,入力項目!$S$16="高専"),IFERROR(VLOOKUP(入力項目!$S$17,子育て関連マスタ!$I$32:$M$34,4,FALSE),0),
AND(P497&gt;=21,P497&lt;=22,入力項目!$S$16&lt;&gt;"高専"),IFERROR(VLOOKUP(入力項目!$S$17,子育て関連マスタ!$I$32:$M$34,4,FALSE),0),
P497&gt;=23,0
) +
IF($D497=4,
  IFERROR(_xlfn.IFS(
  P497&lt;=入力項目!$S$11,0,
  AND(P497=入力項目!$S$11),IFERROR(VLOOKUP(入力項目!$S$12,子育て関連マスタ!$I$4:$M$5,2,FALSE),0),
  AND(P497=4),IFERROR(VLOOKUP(入力項目!$S$13,子育て関連マスタ!$I$9:$M$12,2,FALSE),0),
  AND(P497=7),IFERROR(VLOOKUP(入力項目!$S$14,子育て関連マスタ!$I$16:$M$17,2,FALSE),0),
  AND(P497=13),IFERROR(VLOOKUP(入力項目!$S$15,子育て関連マスタ!$I$21:$M$22,2,FALSE),0),
  AND(P497=16),IFERROR(VLOOKUP(入力項目!$S$16,子育て関連マスタ!$I$26:$M$28,2,FALSE),0),
  AND(P497=19,入力項目!$S$16&lt;&gt;"高専"),IFERROR(VLOOKUP(入力項目!$S$17,子育て関連マスタ!$I$32:$M$37,2,FALSE),0),
  AND(P497=21,入力項目!$S$16="高専"),IFERROR(VLOOKUP(入力項目!$S$17,子育て関連マスタ!$I$32:$M$37,2,FALSE),0),
  P497&gt;=22,0
  ),0),0
) +
IF(AND(P497&gt;=1,P497&lt;=15),IF($D497=入力項目!$S$8,入力項目!$S$3,0),0) +
IF(AND(P497&gt;=1,P497&lt;=15),IF($D497=5,入力項目!$S$4,0),0) +
IF(AND(P497&gt;=1,P497&lt;=15),IF($D497=12,入力項目!$S$5,0),0) +
IF(AND(入力項目!$S$7=$A497,入力項目!$S$8=$D497),子育て関連マスタ!$C$14,0) +
IFERROR(IF(AND(YEAR(EDATE(DATE(入力項目!$S$7,入力項目!$S$8,1),1))=$A497,MONTH(EDATE(DATE(入力項目!$S$7,入力項目!$S$8,1),1))=$D497),子育て関連マスタ!$C$15,0),0) +
IF(AND(OR(P497=3,P497=5,P497=7),$D497=11),子育て関連マスタ!$C$17,0) +
IF(AND(P497=20,$D497=1),子育て関連マスタ!$C$18,0) +
IF(AND(P497=20,$D497=1),
IFERROR(_xlfn.IFS(
入力項目!$S$10="男",子育て関連マスタ!$C$18,
入力項目!$S$10="女",子育て関連マスタ!$C$19
),0),0
) +
IF(AND(P497&gt;=入力項目!$S$18,P497&lt;=入力項目!$S$19),入力項目!$S$20,0) +
IF(AND(P497&gt;=入力項目!$S$21,P497&lt;=入力項目!$S$22),入力項目!$S$23,0) +
IF(AND(P497&gt;=入力項目!$S$24,P497&lt;=入力項目!$S$25),入力項目!$S$26,0)
)</f>
        <v>0</v>
      </c>
      <c r="AE497">
        <f ca="1">-(
_xlfn.IFS(
Q497&lt;=入力項目!$S$11,0,
AND(Q497&gt;=入力項目!$S$11+1,Q497&lt;=3),IFERROR(VLOOKUP(入力項目!$S$12,子育て関連マスタ!$I$4:$M$5,4,FALSE),0),
AND(Q497&gt;=4,Q497&lt;=6),IFERROR(VLOOKUP(入力項目!$S$13,子育て関連マスタ!$I$9:$M$12,4,FALSE),0),
AND(Q497&gt;=7,Q497&lt;=12),IFERROR(VLOOKUP(入力項目!$S$14,子育て関連マスタ!$I$16:$M$17,4,FALSE),0),
AND(Q497&gt;=13,Q497&lt;=15),IFERROR(VLOOKUP(入力項目!$S$15,子育て関連マスタ!$I$21:$M$22,4,FALSE),0),
AND(Q497&gt;=16,Q497&lt;=18),IFERROR(VLOOKUP(入力項目!$S$16,子育て関連マスタ!$I$26:$M$28,4,FALSE),0),
AND(Q497&gt;=19,Q497&lt;=20,入力項目!$S$16="高専"),IFERROR(VLOOKUP(入力項目!$S$16,子育て関連マスタ!$I$26:$M$28,4,FALSE),0),
AND(Q497&gt;=19,Q497&lt;=20,入力項目!$S$16&lt;&gt;"高専"),IFERROR(VLOOKUP(入力項目!$S$17,子育て関連マスタ!$I$32:$M$37,4,FALSE),0),
AND(Q497&gt;=21,Q497&lt;=22,入力項目!$S$16="高専"),IFERROR(VLOOKUP(入力項目!$S$17,子育て関連マスタ!$I$32:$M$34,4,FALSE),0),
AND(Q497&gt;=21,Q497&lt;=22,入力項目!$S$16&lt;&gt;"高専"),IFERROR(VLOOKUP(入力項目!$S$17,子育て関連マスタ!$I$32:$M$34,4,FALSE),0),
Q497&gt;=23,0
) +
IF($D497=4,
  IFERROR(_xlfn.IFS(
  Q497&lt;=入力項目!$S$11,0,
  AND(Q497=入力項目!$S$11),IFERROR(VLOOKUP(入力項目!$S$12,子育て関連マスタ!$I$4:$M$5,2,FALSE),0),
  AND(Q497=4),IFERROR(VLOOKUP(入力項目!$S$13,子育て関連マスタ!$I$9:$M$12,2,FALSE),0),
  AND(Q497=7),IFERROR(VLOOKUP(入力項目!$S$14,子育て関連マスタ!$I$16:$M$17,2,FALSE),0),
  AND(Q497=13),IFERROR(VLOOKUP(入力項目!$S$15,子育て関連マスタ!$I$21:$M$22,2,FALSE),0),
  AND(Q497=16),IFERROR(VLOOKUP(入力項目!$S$16,子育て関連マスタ!$I$26:$M$28,2,FALSE),0),
  AND(Q497=19,入力項目!$S$16&lt;&gt;"高専"),IFERROR(VLOOKUP(入力項目!$S$17,子育て関連マスタ!$I$32:$M$37,2,FALSE),0),
  AND(Q497=21,入力項目!$S$16="高専"),IFERROR(VLOOKUP(入力項目!$S$17,子育て関連マスタ!$I$32:$M$37,2,FALSE),0),
  Q497&gt;=22,0
  ),0),0
) +
IF(AND(Q497&gt;=1,Q497&lt;=15),IF($D497=入力項目!$S$8,入力項目!$S$3,0),0) +
IF(AND(Q497&gt;=1,Q497&lt;=15),IF($D497=5,入力項目!$S$4,0),0) +
IF(AND(Q497&gt;=1,Q497&lt;=15),IF($D497=12,入力項目!$S$5,0),0) +
IF(AND(入力項目!$S$7=$A497,入力項目!$S$8=$D497),子育て関連マスタ!$C$14,0) +
IFERROR(IF(AND(YEAR(EDATE(DATE(入力項目!$S$7,入力項目!$S$8,1),1))=$A497,MONTH(EDATE(DATE(入力項目!$S$7,入力項目!$S$8,1),1))=$D497),子育て関連マスタ!$C$15,0),0) +
IF(AND(OR(Q497=3,Q497=5,Q497=7),$D497=11),子育て関連マスタ!$C$17,0) +
IF(AND(Q497=20,$D497=1),子育て関連マスタ!$C$18,0) +
IF(AND(Q497=20,$D497=1),
IFERROR(_xlfn.IFS(
入力項目!$S$10="男",子育て関連マスタ!$C$18,
入力項目!$S$10="女",子育て関連マスタ!$C$19
),0),0
) +
IF(AND(Q497&gt;=入力項目!$S$18,Q497&lt;=入力項目!$S$19),入力項目!$S$20,0) +
IF(AND(Q497&gt;=入力項目!$S$21,Q497&lt;=入力項目!$S$22),入力項目!$S$23,0) +
IF(AND(Q497&gt;=入力項目!$S$24,Q497&lt;=入力項目!$S$25),入力項目!$S$26,0)
)</f>
        <v>0</v>
      </c>
      <c r="AF497">
        <f ca="1">-(
_xlfn.IFS(
R497&lt;=入力項目!$S$11,0,
AND(R497&gt;=入力項目!$S$11+1,R497&lt;=3),IFERROR(VLOOKUP(入力項目!$S$12,子育て関連マスタ!$I$4:$M$5,4,FALSE),0),
AND(R497&gt;=4,R497&lt;=6),IFERROR(VLOOKUP(入力項目!$S$13,子育て関連マスタ!$I$9:$M$12,4,FALSE),0),
AND(R497&gt;=7,R497&lt;=12),IFERROR(VLOOKUP(入力項目!$S$14,子育て関連マスタ!$I$16:$M$17,4,FALSE),0),
AND(R497&gt;=13,R497&lt;=15),IFERROR(VLOOKUP(入力項目!$S$15,子育て関連マスタ!$I$21:$M$22,4,FALSE),0),
AND(R497&gt;=16,R497&lt;=18),IFERROR(VLOOKUP(入力項目!$S$16,子育て関連マスタ!$I$26:$M$28,4,FALSE),0),
AND(R497&gt;=19,R497&lt;=20,入力項目!$S$16="高専"),IFERROR(VLOOKUP(入力項目!$S$16,子育て関連マスタ!$I$26:$M$28,4,FALSE),0),
AND(R497&gt;=19,R497&lt;=20,入力項目!$S$16&lt;&gt;"高専"),IFERROR(VLOOKUP(入力項目!$S$17,子育て関連マスタ!$I$32:$M$37,4,FALSE),0),
AND(R497&gt;=21,R497&lt;=22,入力項目!$S$16="高専"),IFERROR(VLOOKUP(入力項目!$S$17,子育て関連マスタ!$I$32:$M$34,4,FALSE),0),
AND(R497&gt;=21,R497&lt;=22,入力項目!$S$16&lt;&gt;"高専"),IFERROR(VLOOKUP(入力項目!$S$17,子育て関連マスタ!$I$32:$M$34,4,FALSE),0),
R497&gt;=23,0
) +
IF($D497=4,
  IFERROR(_xlfn.IFS(
  R497&lt;=入力項目!$S$11,0,
  AND(R497=入力項目!$S$11),IFERROR(VLOOKUP(入力項目!$S$12,子育て関連マスタ!$I$4:$M$5,2,FALSE),0),
  AND(R497=4),IFERROR(VLOOKUP(入力項目!$S$13,子育て関連マスタ!$I$9:$M$12,2,FALSE),0),
  AND(R497=7),IFERROR(VLOOKUP(入力項目!$S$14,子育て関連マスタ!$I$16:$M$17,2,FALSE),0),
  AND(R497=13),IFERROR(VLOOKUP(入力項目!$S$15,子育て関連マスタ!$I$21:$M$22,2,FALSE),0),
  AND(R497=16),IFERROR(VLOOKUP(入力項目!$S$16,子育て関連マスタ!$I$26:$M$28,2,FALSE),0),
  AND(R497=19,入力項目!$S$16&lt;&gt;"高専"),IFERROR(VLOOKUP(入力項目!$S$17,子育て関連マスタ!$I$32:$M$37,2,FALSE),0),
  AND(R497=21,入力項目!$S$16="高専"),IFERROR(VLOOKUP(入力項目!$S$17,子育て関連マスタ!$I$32:$M$37,2,FALSE),0),
  R497&gt;=22,0
  ),0),0
) +
IF(AND(R497&gt;=1,R497&lt;=15),IF($D497=入力項目!$S$8,入力項目!$S$3,0),0) +
IF(AND(R497&gt;=1,R497&lt;=15),IF($D497=5,入力項目!$S$4,0),0) +
IF(AND(R497&gt;=1,R497&lt;=15),IF($D497=12,入力項目!$S$5,0),0) +
IF(AND(入力項目!$S$7=$A497,入力項目!$S$8=$D497),子育て関連マスタ!$C$14,0) +
IFERROR(IF(AND(YEAR(EDATE(DATE(入力項目!$S$7,入力項目!$S$8,1),1))=$A497,MONTH(EDATE(DATE(入力項目!$S$7,入力項目!$S$8,1),1))=$D497),子育て関連マスタ!$C$15,0),0) +
IF(AND(OR(R497=3,R497=5,R497=7),$D497=11),子育て関連マスタ!$C$17,0) +
IF(AND(R497=20,$D497=1),子育て関連マスタ!$C$18,0) +
IF(AND(R497=20,$D497=1),
IFERROR(_xlfn.IFS(
入力項目!$S$10="男",子育て関連マスタ!$C$18,
入力項目!$S$10="女",子育て関連マスタ!$C$19
),0),0
) +
IF(AND(R497&gt;=入力項目!$S$18,R497&lt;=入力項目!$S$19),入力項目!$S$20,0) +
IF(AND(R497&gt;=入力項目!$S$21,R497&lt;=入力項目!$S$22),入力項目!$S$23,0) +
IF(AND(R497&gt;=入力項目!$S$24,R497&lt;=入力項目!$S$25),入力項目!$S$26,0)
)</f>
        <v>0</v>
      </c>
      <c r="AG497">
        <f ca="1">-(
_xlfn.IFS(
S497&lt;=入力項目!$S$11,0,
AND(S497&gt;=入力項目!$S$11+1,S497&lt;=3),IFERROR(VLOOKUP(入力項目!$S$12,子育て関連マスタ!$I$4:$M$5,4,FALSE),0),
AND(S497&gt;=4,S497&lt;=6),IFERROR(VLOOKUP(入力項目!$S$13,子育て関連マスタ!$I$9:$M$12,4,FALSE),0),
AND(S497&gt;=7,S497&lt;=12),IFERROR(VLOOKUP(入力項目!$S$14,子育て関連マスタ!$I$16:$M$17,4,FALSE),0),
AND(S497&gt;=13,S497&lt;=15),IFERROR(VLOOKUP(入力項目!$S$15,子育て関連マスタ!$I$21:$M$22,4,FALSE),0),
AND(S497&gt;=16,S497&lt;=18),IFERROR(VLOOKUP(入力項目!$S$16,子育て関連マスタ!$I$26:$M$28,4,FALSE),0),
AND(S497&gt;=19,S497&lt;=20,入力項目!$S$16="高専"),IFERROR(VLOOKUP(入力項目!$S$16,子育て関連マスタ!$I$26:$M$28,4,FALSE),0),
AND(S497&gt;=19,S497&lt;=20,入力項目!$S$16&lt;&gt;"高専"),IFERROR(VLOOKUP(入力項目!$S$17,子育て関連マスタ!$I$32:$M$37,4,FALSE),0),
AND(S497&gt;=21,S497&lt;=22,入力項目!$S$16="高専"),IFERROR(VLOOKUP(入力項目!$S$17,子育て関連マスタ!$I$32:$M$34,4,FALSE),0),
AND(S497&gt;=21,S497&lt;=22,入力項目!$S$16&lt;&gt;"高専"),IFERROR(VLOOKUP(入力項目!$S$17,子育て関連マスタ!$I$32:$M$34,4,FALSE),0),
S497&gt;=23,0
) +
IF($D497=4,
  IFERROR(_xlfn.IFS(
  S497&lt;=入力項目!$S$11,0,
  AND(S497=入力項目!$S$11),IFERROR(VLOOKUP(入力項目!$S$12,子育て関連マスタ!$I$4:$M$5,2,FALSE),0),
  AND(S497=4),IFERROR(VLOOKUP(入力項目!$S$13,子育て関連マスタ!$I$9:$M$12,2,FALSE),0),
  AND(S497=7),IFERROR(VLOOKUP(入力項目!$S$14,子育て関連マスタ!$I$16:$M$17,2,FALSE),0),
  AND(S497=13),IFERROR(VLOOKUP(入力項目!$S$15,子育て関連マスタ!$I$21:$M$22,2,FALSE),0),
  AND(S497=16),IFERROR(VLOOKUP(入力項目!$S$16,子育て関連マスタ!$I$26:$M$28,2,FALSE),0),
  AND(S497=19,入力項目!$S$16&lt;&gt;"高専"),IFERROR(VLOOKUP(入力項目!$S$17,子育て関連マスタ!$I$32:$M$37,2,FALSE),0),
  AND(S497=21,入力項目!$S$16="高専"),IFERROR(VLOOKUP(入力項目!$S$17,子育て関連マスタ!$I$32:$M$37,2,FALSE),0),
  S497&gt;=22,0
  ),0),0
) +
IF(AND(S497&gt;=1,S497&lt;=15),IF($D497=入力項目!$S$8,入力項目!$S$3,0),0) +
IF(AND(S497&gt;=1,S497&lt;=15),IF($D497=5,入力項目!$S$4,0),0) +
IF(AND(S497&gt;=1,S497&lt;=15),IF($D497=12,入力項目!$S$5,0),0) +
IF(AND(入力項目!$S$7=$A497,入力項目!$S$8=$D497),子育て関連マスタ!$C$14,0) +
IFERROR(IF(AND(YEAR(EDATE(DATE(入力項目!$S$7,入力項目!$S$8,1),1))=$A497,MONTH(EDATE(DATE(入力項目!$S$7,入力項目!$S$8,1),1))=$D497),子育て関連マスタ!$C$15,0),0) +
IF(AND(OR(S497=3,S497=5,S497=7),$D497=11),子育て関連マスタ!$C$17,0) +
IF(AND(S497=20,$D497=1),子育て関連マスタ!$C$18,0) +
IF(AND(S497=20,$D497=1),
IFERROR(_xlfn.IFS(
入力項目!$S$10="男",子育て関連マスタ!$C$18,
入力項目!$S$10="女",子育て関連マスタ!$C$19
),0),0
) +
IF(AND(S497&gt;=入力項目!$S$18,S497&lt;=入力項目!$S$19),入力項目!$S$20,0) +
IF(AND(S497&gt;=入力項目!$S$21,S497&lt;=入力項目!$S$22),入力項目!$S$23,0) +
IF(AND(S497&gt;=入力項目!$S$24,S497&lt;=入力項目!$S$25),入力項目!$S$26,0)
)</f>
        <v>0</v>
      </c>
      <c r="AH497">
        <f ca="1">-(
_xlfn.IFS(
T497&lt;=入力項目!$S$11,0,
AND(T497&gt;=入力項目!$S$11+1,T497&lt;=3),IFERROR(VLOOKUP(入力項目!$S$12,子育て関連マスタ!$I$4:$M$5,4,FALSE),0),
AND(T497&gt;=4,T497&lt;=6),IFERROR(VLOOKUP(入力項目!$S$13,子育て関連マスタ!$I$9:$M$12,4,FALSE),0),
AND(T497&gt;=7,T497&lt;=12),IFERROR(VLOOKUP(入力項目!$S$14,子育て関連マスタ!$I$16:$M$17,4,FALSE),0),
AND(T497&gt;=13,T497&lt;=15),IFERROR(VLOOKUP(入力項目!$S$15,子育て関連マスタ!$I$21:$M$22,4,FALSE),0),
AND(T497&gt;=16,T497&lt;=18),IFERROR(VLOOKUP(入力項目!$S$16,子育て関連マスタ!$I$26:$M$28,4,FALSE),0),
AND(T497&gt;=19,T497&lt;=20,入力項目!$S$16="高専"),IFERROR(VLOOKUP(入力項目!$S$16,子育て関連マスタ!$I$26:$M$28,4,FALSE),0),
AND(T497&gt;=19,T497&lt;=20,入力項目!$S$16&lt;&gt;"高専"),IFERROR(VLOOKUP(入力項目!$S$17,子育て関連マスタ!$I$32:$M$37,4,FALSE),0),
AND(T497&gt;=21,T497&lt;=22,入力項目!$S$16="高専"),IFERROR(VLOOKUP(入力項目!$S$17,子育て関連マスタ!$I$32:$M$34,4,FALSE),0),
AND(T497&gt;=21,T497&lt;=22,入力項目!$S$16&lt;&gt;"高専"),IFERROR(VLOOKUP(入力項目!$S$17,子育て関連マスタ!$I$32:$M$34,4,FALSE),0),
T497&gt;=23,0
) +
IF($D497=4,
  IFERROR(_xlfn.IFS(
  T497&lt;=入力項目!$S$11,0,
  AND(T497=入力項目!$S$11),IFERROR(VLOOKUP(入力項目!$S$12,子育て関連マスタ!$I$4:$M$5,2,FALSE),0),
  AND(T497=4),IFERROR(VLOOKUP(入力項目!$S$13,子育て関連マスタ!$I$9:$M$12,2,FALSE),0),
  AND(T497=7),IFERROR(VLOOKUP(入力項目!$S$14,子育て関連マスタ!$I$16:$M$17,2,FALSE),0),
  AND(T497=13),IFERROR(VLOOKUP(入力項目!$S$15,子育て関連マスタ!$I$21:$M$22,2,FALSE),0),
  AND(T497=16),IFERROR(VLOOKUP(入力項目!$S$16,子育て関連マスタ!$I$26:$M$28,2,FALSE),0),
  AND(T497=19,入力項目!$S$16&lt;&gt;"高専"),IFERROR(VLOOKUP(入力項目!$S$17,子育て関連マスタ!$I$32:$M$37,2,FALSE),0),
  AND(T497=21,入力項目!$S$16="高専"),IFERROR(VLOOKUP(入力項目!$S$17,子育て関連マスタ!$I$32:$M$37,2,FALSE),0),
  T497&gt;=22,0
  ),0),0
) +
IF(AND(T497&gt;=1,T497&lt;=15),IF($D497=入力項目!$S$8,入力項目!$S$3,0),0) +
IF(AND(T497&gt;=1,T497&lt;=15),IF($D497=5,入力項目!$S$4,0),0) +
IF(AND(T497&gt;=1,T497&lt;=15),IF($D497=12,入力項目!$S$5,0),0) +
IF(AND(入力項目!$S$7=$A497,入力項目!$S$8=$D497),子育て関連マスタ!$C$14,0) +
IFERROR(IF(AND(YEAR(EDATE(DATE(入力項目!$S$7,入力項目!$S$8,1),1))=$A497,MONTH(EDATE(DATE(入力項目!$S$7,入力項目!$S$8,1),1))=$D497),子育て関連マスタ!$C$15,0),0) +
IF(AND(OR(T497=3,T497=5,T497=7),$D497=11),子育て関連マスタ!$C$17,0) +
IF(AND(T497=20,$D497=1),子育て関連マスタ!$C$18,0) +
IF(AND(T497=20,$D497=1),
IFERROR(_xlfn.IFS(
入力項目!$S$10="男",子育て関連マスタ!$C$18,
入力項目!$S$10="女",子育て関連マスタ!$C$19
),0),0
) +
IF(AND(T497&gt;=入力項目!$S$18,T497&lt;=入力項目!$S$19),入力項目!$S$20,0) +
IF(AND(T497&gt;=入力項目!$S$21,T497&lt;=入力項目!$S$22),入力項目!$S$23,0) +
IF(AND(T497&gt;=入力項目!$S$24,T497&lt;=入力項目!$S$25),入力項目!$S$26,0)
)</f>
        <v>0</v>
      </c>
      <c r="AI497">
        <f ca="1">-(
_xlfn.IFS(
U497&lt;=入力項目!$S$11,0,
AND(U497&gt;=入力項目!$S$11+1,U497&lt;=3),IFERROR(VLOOKUP(入力項目!$S$12,子育て関連マスタ!$I$4:$M$5,4,FALSE),0),
AND(U497&gt;=4,U497&lt;=6),IFERROR(VLOOKUP(入力項目!$S$13,子育て関連マスタ!$I$9:$M$12,4,FALSE),0),
AND(U497&gt;=7,U497&lt;=12),IFERROR(VLOOKUP(入力項目!$S$14,子育て関連マスタ!$I$16:$M$17,4,FALSE),0),
AND(U497&gt;=13,U497&lt;=15),IFERROR(VLOOKUP(入力項目!$S$15,子育て関連マスタ!$I$21:$M$22,4,FALSE),0),
AND(U497&gt;=16,U497&lt;=18),IFERROR(VLOOKUP(入力項目!$S$16,子育て関連マスタ!$I$26:$M$28,4,FALSE),0),
AND(U497&gt;=19,U497&lt;=20,入力項目!$S$16="高専"),IFERROR(VLOOKUP(入力項目!$S$16,子育て関連マスタ!$I$26:$M$28,4,FALSE),0),
AND(U497&gt;=19,U497&lt;=20,入力項目!$S$16&lt;&gt;"高専"),IFERROR(VLOOKUP(入力項目!$S$17,子育て関連マスタ!$I$32:$M$37,4,FALSE),0),
AND(U497&gt;=21,U497&lt;=22,入力項目!$S$16="高専"),IFERROR(VLOOKUP(入力項目!$S$17,子育て関連マスタ!$I$32:$M$34,4,FALSE),0),
AND(U497&gt;=21,U497&lt;=22,入力項目!$S$16&lt;&gt;"高専"),IFERROR(VLOOKUP(入力項目!$S$17,子育て関連マスタ!$I$32:$M$34,4,FALSE),0),
U497&gt;=23,0
) +
IF($D497=4,
  IFERROR(_xlfn.IFS(
  U497&lt;=入力項目!$S$11,0,
  AND(U497=入力項目!$S$11),IFERROR(VLOOKUP(入力項目!$S$12,子育て関連マスタ!$I$4:$M$5,2,FALSE),0),
  AND(U497=4),IFERROR(VLOOKUP(入力項目!$S$13,子育て関連マスタ!$I$9:$M$12,2,FALSE),0),
  AND(U497=7),IFERROR(VLOOKUP(入力項目!$S$14,子育て関連マスタ!$I$16:$M$17,2,FALSE),0),
  AND(U497=13),IFERROR(VLOOKUP(入力項目!$S$15,子育て関連マスタ!$I$21:$M$22,2,FALSE),0),
  AND(U497=16),IFERROR(VLOOKUP(入力項目!$S$16,子育て関連マスタ!$I$26:$M$28,2,FALSE),0),
  AND(U497=19,入力項目!$S$16&lt;&gt;"高専"),IFERROR(VLOOKUP(入力項目!$S$17,子育て関連マスタ!$I$32:$M$37,2,FALSE),0),
  AND(U497=21,入力項目!$S$16="高専"),IFERROR(VLOOKUP(入力項目!$S$17,子育て関連マスタ!$I$32:$M$37,2,FALSE),0),
  U497&gt;=22,0
  ),0),0
) +
IF(AND(U497&gt;=1,U497&lt;=15),IF($D497=入力項目!$S$8,入力項目!$S$3,0),0) +
IF(AND(U497&gt;=1,U497&lt;=15),IF($D497=5,入力項目!$S$4,0),0) +
IF(AND(U497&gt;=1,U497&lt;=15),IF($D497=12,入力項目!$S$5,0),0) +
IF(AND(入力項目!$S$7=$A497,入力項目!$S$8=$D497),子育て関連マスタ!$C$14,0) +
IFERROR(IF(AND(YEAR(EDATE(DATE(入力項目!$S$7,入力項目!$S$8,1),1))=$A497,MONTH(EDATE(DATE(入力項目!$S$7,入力項目!$S$8,1),1))=$D497),子育て関連マスタ!$C$15,0),0) +
IF(AND(OR(U497=3,U497=5,U497=7),$D497=11),子育て関連マスタ!$C$17,0) +
IF(AND(U497=20,$D497=1),子育て関連マスタ!$C$18,0) +
IF(AND(U497=20,$D497=1),
IFERROR(_xlfn.IFS(
入力項目!$S$10="男",子育て関連マスタ!$C$18,
入力項目!$S$10="女",子育て関連マスタ!$C$19
),0),0
) +
IF(AND(U497&gt;=入力項目!$S$18,U497&lt;=入力項目!$S$19),入力項目!$S$20,0) +
IF(AND(U497&gt;=入力項目!$S$21,U497&lt;=入力項目!$S$22),入力項目!$S$23,0) +
IF(AND(U497&gt;=入力項目!$S$24,U497&lt;=入力項目!$S$25),入力項目!$S$26,0)
)</f>
        <v>0</v>
      </c>
      <c r="AJ497" s="10">
        <f ca="1">-VLOOKUP($D497,月別収支!$A$2:$H$13,7,FALSE)</f>
        <v>-20000</v>
      </c>
    </row>
    <row r="498" spans="1:36" x14ac:dyDescent="0.4">
      <c r="A498">
        <f t="shared" ca="1" si="139"/>
        <v>2065</v>
      </c>
      <c r="B498">
        <f t="shared" ca="1" si="129"/>
        <v>2065</v>
      </c>
      <c r="C498">
        <f t="shared" ca="1" si="130"/>
        <v>41</v>
      </c>
      <c r="D498">
        <f t="shared" ca="1" si="140"/>
        <v>12</v>
      </c>
      <c r="E498" t="str">
        <f t="shared" ca="1" si="124"/>
        <v>2065年12月</v>
      </c>
      <c r="F498">
        <f ca="1">IF(OR(入力項目!$N$5&lt;$A498,AND(入力項目!$N$5=$A498,入力項目!$N$6&lt;$D498)),IF(F497=0,1,IF(G498=12,F497+1,F497)),0)</f>
        <v>41</v>
      </c>
      <c r="G498">
        <f ca="1">IF(OR(入力項目!$N$5&lt;$A498,AND(入力項目!$N$5=$A498,入力項目!$N$6&lt;$D498)),IF(G497=12,1,G497+1),0)</f>
        <v>2</v>
      </c>
      <c r="H498" t="str">
        <f t="shared" ca="1" si="125"/>
        <v>41_2</v>
      </c>
      <c r="I498">
        <f ca="1">IF(
  IFERROR(AND($C498&gt;0,MOD($C498,入力項目!$N$22)=0,$D498=入力項目!$N$23), FALSE),
  1,
  IF(
    AND(I497&gt;0,J497=12),
    IF(I497=入力項目!$N$28, 0, I497+1),
    I497
  )
)</f>
        <v>2</v>
      </c>
      <c r="J498">
        <f ca="1">IF($D498=入力項目!$N$23,1,IFERROR(J497+1,1))</f>
        <v>7</v>
      </c>
      <c r="K498" t="str">
        <f t="shared" ca="1" si="126"/>
        <v>2_7</v>
      </c>
      <c r="L498">
        <f ca="1">L497+IF(入力項目!$D$4=$D498,1,0)</f>
        <v>70</v>
      </c>
      <c r="M498" t="str">
        <f t="shared" ca="1" si="127"/>
        <v>70歳</v>
      </c>
      <c r="N498">
        <f t="shared" ca="1" si="131"/>
        <v>70</v>
      </c>
      <c r="O498" t="str">
        <f t="shared" ca="1" si="128"/>
        <v>70歳</v>
      </c>
      <c r="P498">
        <f t="shared" ca="1" si="132"/>
        <v>45</v>
      </c>
      <c r="Q498">
        <f t="shared" ca="1" si="133"/>
        <v>43</v>
      </c>
      <c r="R498">
        <f t="shared" ca="1" si="134"/>
        <v>2066</v>
      </c>
      <c r="S498">
        <f t="shared" ca="1" si="135"/>
        <v>2066</v>
      </c>
      <c r="T498">
        <f t="shared" ca="1" si="136"/>
        <v>2066</v>
      </c>
      <c r="U498">
        <f t="shared" ca="1" si="137"/>
        <v>2066</v>
      </c>
      <c r="V498" s="10">
        <f t="shared" ca="1" si="138"/>
        <v>59153425</v>
      </c>
      <c r="W498" s="10">
        <f ca="1">IF($L498&lt;その他マスタ!$B$1,VLOOKUP($D498,月別収支!$A$2:$H$13,2,FALSE),その他マスタ!$B$3)+IF(AND($L498=その他マスタ!$B$1,入力項目!$I$9="あり",$D498=入力項目!$D$4),その他マスタ!$B$2,0)</f>
        <v>150000</v>
      </c>
      <c r="X498" s="10">
        <f ca="1">-IF(入力項目!$K$5=TRUE,
IF($F498+$G498&lt;3,VLOOKUP($D498,月別収支!$A$2:$H$13,8,FALSE),0)+IFERROR(VLOOKUP($H498,住宅ローン計算!C:P,13,FALSE),0)+IF($F498&gt;1,IF(OR($G498=3,$G498=6,$G498=9,$G498=12),ROUNDUP(入力項目!$N$18/4,0),0),0),
VLOOKUP($D498,月別収支!$A$2:$H$13,8,FALSE))</f>
        <v>0</v>
      </c>
      <c r="Y498" s="10">
        <f ca="1">-VLOOKUP($D498,月別収支!$A$2:$H$13,3,FALSE)</f>
        <v>-75000</v>
      </c>
      <c r="Z498" s="10">
        <f ca="1">-VLOOKUP($D498,月別収支!$A$2:$H$13,4,FALSE)</f>
        <v>-27000</v>
      </c>
      <c r="AA498" s="10">
        <f ca="1">-VLOOKUP($D498,月別収支!$A$2:$H$13,6,FALSE)</f>
        <v>-10000</v>
      </c>
      <c r="AB498" s="10">
        <f ca="1">-(
VLOOKUP($D498,月別収支!$A$2:$H$13,5,FALSE)+IF(AND(入力項目!$I$27&lt;=$A498,ISEVEN($A498-入力項目!$I$27),入力項目!$I$28=$D498),入力項目!$I$26,0)
+IF(入力項目!$K$26=TRUE,
IFERROR(VLOOKUP($K498,マイカーローン計算!C:P,13,FALSE),0),
IFERROR(
  IF(AND($C498&gt;0,MOD($C498,入力項目!$N$22)=0,$D498=入力項目!$N$23),入力項目!$N$24,0),
 0
)
)
)</f>
        <v>-20000</v>
      </c>
      <c r="AC498" s="10">
        <f ca="1">-IF($A498&lt;入力項目!$N$33,入力項目!$N$35,IF(AND($A498=入力項目!$N$33,$D498&lt;=入力項目!$N$34),入力項目!$N$35,0))</f>
        <v>0</v>
      </c>
      <c r="AD498">
        <f ca="1">-(
_xlfn.IFS(
P498&lt;=入力項目!$S$11,0,
AND(P498&gt;=入力項目!$S$11+1,P498&lt;=3),IFERROR(VLOOKUP(入力項目!$S$12,子育て関連マスタ!$I$4:$M$5,4,FALSE),0),
AND(P498&gt;=4,P498&lt;=6),IFERROR(VLOOKUP(入力項目!$S$13,子育て関連マスタ!$I$9:$M$12,4,FALSE),0),
AND(P498&gt;=7,P498&lt;=12),IFERROR(VLOOKUP(入力項目!$S$14,子育て関連マスタ!$I$16:$M$17,4,FALSE),0),
AND(P498&gt;=13,P498&lt;=15),IFERROR(VLOOKUP(入力項目!$S$15,子育て関連マスタ!$I$21:$M$22,4,FALSE),0),
AND(P498&gt;=16,P498&lt;=18),IFERROR(VLOOKUP(入力項目!$S$16,子育て関連マスタ!$I$26:$M$28,4,FALSE),0),
AND(P498&gt;=19,P498&lt;=20,入力項目!$S$16="高専"),IFERROR(VLOOKUP(入力項目!$S$16,子育て関連マスタ!$I$26:$M$28,4,FALSE),0),
AND(P498&gt;=19,P498&lt;=20,入力項目!$S$16&lt;&gt;"高専"),IFERROR(VLOOKUP(入力項目!$S$17,子育て関連マスタ!$I$32:$M$37,4,FALSE),0),
AND(P498&gt;=21,P498&lt;=22,入力項目!$S$16="高専"),IFERROR(VLOOKUP(入力項目!$S$17,子育て関連マスタ!$I$32:$M$34,4,FALSE),0),
AND(P498&gt;=21,P498&lt;=22,入力項目!$S$16&lt;&gt;"高専"),IFERROR(VLOOKUP(入力項目!$S$17,子育て関連マスタ!$I$32:$M$34,4,FALSE),0),
P498&gt;=23,0
) +
IF($D498=4,
  IFERROR(_xlfn.IFS(
  P498&lt;=入力項目!$S$11,0,
  AND(P498=入力項目!$S$11),IFERROR(VLOOKUP(入力項目!$S$12,子育て関連マスタ!$I$4:$M$5,2,FALSE),0),
  AND(P498=4),IFERROR(VLOOKUP(入力項目!$S$13,子育て関連マスタ!$I$9:$M$12,2,FALSE),0),
  AND(P498=7),IFERROR(VLOOKUP(入力項目!$S$14,子育て関連マスタ!$I$16:$M$17,2,FALSE),0),
  AND(P498=13),IFERROR(VLOOKUP(入力項目!$S$15,子育て関連マスタ!$I$21:$M$22,2,FALSE),0),
  AND(P498=16),IFERROR(VLOOKUP(入力項目!$S$16,子育て関連マスタ!$I$26:$M$28,2,FALSE),0),
  AND(P498=19,入力項目!$S$16&lt;&gt;"高専"),IFERROR(VLOOKUP(入力項目!$S$17,子育て関連マスタ!$I$32:$M$37,2,FALSE),0),
  AND(P498=21,入力項目!$S$16="高専"),IFERROR(VLOOKUP(入力項目!$S$17,子育て関連マスタ!$I$32:$M$37,2,FALSE),0),
  P498&gt;=22,0
  ),0),0
) +
IF(AND(P498&gt;=1,P498&lt;=15),IF($D498=入力項目!$S$8,入力項目!$S$3,0),0) +
IF(AND(P498&gt;=1,P498&lt;=15),IF($D498=5,入力項目!$S$4,0),0) +
IF(AND(P498&gt;=1,P498&lt;=15),IF($D498=12,入力項目!$S$5,0),0) +
IF(AND(入力項目!$S$7=$A498,入力項目!$S$8=$D498),子育て関連マスタ!$C$14,0) +
IFERROR(IF(AND(YEAR(EDATE(DATE(入力項目!$S$7,入力項目!$S$8,1),1))=$A498,MONTH(EDATE(DATE(入力項目!$S$7,入力項目!$S$8,1),1))=$D498),子育て関連マスタ!$C$15,0),0) +
IF(AND(OR(P498=3,P498=5,P498=7),$D498=11),子育て関連マスタ!$C$17,0) +
IF(AND(P498=20,$D498=1),子育て関連マスタ!$C$18,0) +
IF(AND(P498=20,$D498=1),
IFERROR(_xlfn.IFS(
入力項目!$S$10="男",子育て関連マスタ!$C$18,
入力項目!$S$10="女",子育て関連マスタ!$C$19
),0),0
) +
IF(AND(P498&gt;=入力項目!$S$18,P498&lt;=入力項目!$S$19),入力項目!$S$20,0) +
IF(AND(P498&gt;=入力項目!$S$21,P498&lt;=入力項目!$S$22),入力項目!$S$23,0) +
IF(AND(P498&gt;=入力項目!$S$24,P498&lt;=入力項目!$S$25),入力項目!$S$26,0)
)</f>
        <v>0</v>
      </c>
      <c r="AE498">
        <f ca="1">-(
_xlfn.IFS(
Q498&lt;=入力項目!$S$11,0,
AND(Q498&gt;=入力項目!$S$11+1,Q498&lt;=3),IFERROR(VLOOKUP(入力項目!$S$12,子育て関連マスタ!$I$4:$M$5,4,FALSE),0),
AND(Q498&gt;=4,Q498&lt;=6),IFERROR(VLOOKUP(入力項目!$S$13,子育て関連マスタ!$I$9:$M$12,4,FALSE),0),
AND(Q498&gt;=7,Q498&lt;=12),IFERROR(VLOOKUP(入力項目!$S$14,子育て関連マスタ!$I$16:$M$17,4,FALSE),0),
AND(Q498&gt;=13,Q498&lt;=15),IFERROR(VLOOKUP(入力項目!$S$15,子育て関連マスタ!$I$21:$M$22,4,FALSE),0),
AND(Q498&gt;=16,Q498&lt;=18),IFERROR(VLOOKUP(入力項目!$S$16,子育て関連マスタ!$I$26:$M$28,4,FALSE),0),
AND(Q498&gt;=19,Q498&lt;=20,入力項目!$S$16="高専"),IFERROR(VLOOKUP(入力項目!$S$16,子育て関連マスタ!$I$26:$M$28,4,FALSE),0),
AND(Q498&gt;=19,Q498&lt;=20,入力項目!$S$16&lt;&gt;"高専"),IFERROR(VLOOKUP(入力項目!$S$17,子育て関連マスタ!$I$32:$M$37,4,FALSE),0),
AND(Q498&gt;=21,Q498&lt;=22,入力項目!$S$16="高専"),IFERROR(VLOOKUP(入力項目!$S$17,子育て関連マスタ!$I$32:$M$34,4,FALSE),0),
AND(Q498&gt;=21,Q498&lt;=22,入力項目!$S$16&lt;&gt;"高専"),IFERROR(VLOOKUP(入力項目!$S$17,子育て関連マスタ!$I$32:$M$34,4,FALSE),0),
Q498&gt;=23,0
) +
IF($D498=4,
  IFERROR(_xlfn.IFS(
  Q498&lt;=入力項目!$S$11,0,
  AND(Q498=入力項目!$S$11),IFERROR(VLOOKUP(入力項目!$S$12,子育て関連マスタ!$I$4:$M$5,2,FALSE),0),
  AND(Q498=4),IFERROR(VLOOKUP(入力項目!$S$13,子育て関連マスタ!$I$9:$M$12,2,FALSE),0),
  AND(Q498=7),IFERROR(VLOOKUP(入力項目!$S$14,子育て関連マスタ!$I$16:$M$17,2,FALSE),0),
  AND(Q498=13),IFERROR(VLOOKUP(入力項目!$S$15,子育て関連マスタ!$I$21:$M$22,2,FALSE),0),
  AND(Q498=16),IFERROR(VLOOKUP(入力項目!$S$16,子育て関連マスタ!$I$26:$M$28,2,FALSE),0),
  AND(Q498=19,入力項目!$S$16&lt;&gt;"高専"),IFERROR(VLOOKUP(入力項目!$S$17,子育て関連マスタ!$I$32:$M$37,2,FALSE),0),
  AND(Q498=21,入力項目!$S$16="高専"),IFERROR(VLOOKUP(入力項目!$S$17,子育て関連マスタ!$I$32:$M$37,2,FALSE),0),
  Q498&gt;=22,0
  ),0),0
) +
IF(AND(Q498&gt;=1,Q498&lt;=15),IF($D498=入力項目!$S$8,入力項目!$S$3,0),0) +
IF(AND(Q498&gt;=1,Q498&lt;=15),IF($D498=5,入力項目!$S$4,0),0) +
IF(AND(Q498&gt;=1,Q498&lt;=15),IF($D498=12,入力項目!$S$5,0),0) +
IF(AND(入力項目!$S$7=$A498,入力項目!$S$8=$D498),子育て関連マスタ!$C$14,0) +
IFERROR(IF(AND(YEAR(EDATE(DATE(入力項目!$S$7,入力項目!$S$8,1),1))=$A498,MONTH(EDATE(DATE(入力項目!$S$7,入力項目!$S$8,1),1))=$D498),子育て関連マスタ!$C$15,0),0) +
IF(AND(OR(Q498=3,Q498=5,Q498=7),$D498=11),子育て関連マスタ!$C$17,0) +
IF(AND(Q498=20,$D498=1),子育て関連マスタ!$C$18,0) +
IF(AND(Q498=20,$D498=1),
IFERROR(_xlfn.IFS(
入力項目!$S$10="男",子育て関連マスタ!$C$18,
入力項目!$S$10="女",子育て関連マスタ!$C$19
),0),0
) +
IF(AND(Q498&gt;=入力項目!$S$18,Q498&lt;=入力項目!$S$19),入力項目!$S$20,0) +
IF(AND(Q498&gt;=入力項目!$S$21,Q498&lt;=入力項目!$S$22),入力項目!$S$23,0) +
IF(AND(Q498&gt;=入力項目!$S$24,Q498&lt;=入力項目!$S$25),入力項目!$S$26,0)
)</f>
        <v>0</v>
      </c>
      <c r="AF498">
        <f ca="1">-(
_xlfn.IFS(
R498&lt;=入力項目!$S$11,0,
AND(R498&gt;=入力項目!$S$11+1,R498&lt;=3),IFERROR(VLOOKUP(入力項目!$S$12,子育て関連マスタ!$I$4:$M$5,4,FALSE),0),
AND(R498&gt;=4,R498&lt;=6),IFERROR(VLOOKUP(入力項目!$S$13,子育て関連マスタ!$I$9:$M$12,4,FALSE),0),
AND(R498&gt;=7,R498&lt;=12),IFERROR(VLOOKUP(入力項目!$S$14,子育て関連マスタ!$I$16:$M$17,4,FALSE),0),
AND(R498&gt;=13,R498&lt;=15),IFERROR(VLOOKUP(入力項目!$S$15,子育て関連マスタ!$I$21:$M$22,4,FALSE),0),
AND(R498&gt;=16,R498&lt;=18),IFERROR(VLOOKUP(入力項目!$S$16,子育て関連マスタ!$I$26:$M$28,4,FALSE),0),
AND(R498&gt;=19,R498&lt;=20,入力項目!$S$16="高専"),IFERROR(VLOOKUP(入力項目!$S$16,子育て関連マスタ!$I$26:$M$28,4,FALSE),0),
AND(R498&gt;=19,R498&lt;=20,入力項目!$S$16&lt;&gt;"高専"),IFERROR(VLOOKUP(入力項目!$S$17,子育て関連マスタ!$I$32:$M$37,4,FALSE),0),
AND(R498&gt;=21,R498&lt;=22,入力項目!$S$16="高専"),IFERROR(VLOOKUP(入力項目!$S$17,子育て関連マスタ!$I$32:$M$34,4,FALSE),0),
AND(R498&gt;=21,R498&lt;=22,入力項目!$S$16&lt;&gt;"高専"),IFERROR(VLOOKUP(入力項目!$S$17,子育て関連マスタ!$I$32:$M$34,4,FALSE),0),
R498&gt;=23,0
) +
IF($D498=4,
  IFERROR(_xlfn.IFS(
  R498&lt;=入力項目!$S$11,0,
  AND(R498=入力項目!$S$11),IFERROR(VLOOKUP(入力項目!$S$12,子育て関連マスタ!$I$4:$M$5,2,FALSE),0),
  AND(R498=4),IFERROR(VLOOKUP(入力項目!$S$13,子育て関連マスタ!$I$9:$M$12,2,FALSE),0),
  AND(R498=7),IFERROR(VLOOKUP(入力項目!$S$14,子育て関連マスタ!$I$16:$M$17,2,FALSE),0),
  AND(R498=13),IFERROR(VLOOKUP(入力項目!$S$15,子育て関連マスタ!$I$21:$M$22,2,FALSE),0),
  AND(R498=16),IFERROR(VLOOKUP(入力項目!$S$16,子育て関連マスタ!$I$26:$M$28,2,FALSE),0),
  AND(R498=19,入力項目!$S$16&lt;&gt;"高専"),IFERROR(VLOOKUP(入力項目!$S$17,子育て関連マスタ!$I$32:$M$37,2,FALSE),0),
  AND(R498=21,入力項目!$S$16="高専"),IFERROR(VLOOKUP(入力項目!$S$17,子育て関連マスタ!$I$32:$M$37,2,FALSE),0),
  R498&gt;=22,0
  ),0),0
) +
IF(AND(R498&gt;=1,R498&lt;=15),IF($D498=入力項目!$S$8,入力項目!$S$3,0),0) +
IF(AND(R498&gt;=1,R498&lt;=15),IF($D498=5,入力項目!$S$4,0),0) +
IF(AND(R498&gt;=1,R498&lt;=15),IF($D498=12,入力項目!$S$5,0),0) +
IF(AND(入力項目!$S$7=$A498,入力項目!$S$8=$D498),子育て関連マスタ!$C$14,0) +
IFERROR(IF(AND(YEAR(EDATE(DATE(入力項目!$S$7,入力項目!$S$8,1),1))=$A498,MONTH(EDATE(DATE(入力項目!$S$7,入力項目!$S$8,1),1))=$D498),子育て関連マスタ!$C$15,0),0) +
IF(AND(OR(R498=3,R498=5,R498=7),$D498=11),子育て関連マスタ!$C$17,0) +
IF(AND(R498=20,$D498=1),子育て関連マスタ!$C$18,0) +
IF(AND(R498=20,$D498=1),
IFERROR(_xlfn.IFS(
入力項目!$S$10="男",子育て関連マスタ!$C$18,
入力項目!$S$10="女",子育て関連マスタ!$C$19
),0),0
) +
IF(AND(R498&gt;=入力項目!$S$18,R498&lt;=入力項目!$S$19),入力項目!$S$20,0) +
IF(AND(R498&gt;=入力項目!$S$21,R498&lt;=入力項目!$S$22),入力項目!$S$23,0) +
IF(AND(R498&gt;=入力項目!$S$24,R498&lt;=入力項目!$S$25),入力項目!$S$26,0)
)</f>
        <v>0</v>
      </c>
      <c r="AG498">
        <f ca="1">-(
_xlfn.IFS(
S498&lt;=入力項目!$S$11,0,
AND(S498&gt;=入力項目!$S$11+1,S498&lt;=3),IFERROR(VLOOKUP(入力項目!$S$12,子育て関連マスタ!$I$4:$M$5,4,FALSE),0),
AND(S498&gt;=4,S498&lt;=6),IFERROR(VLOOKUP(入力項目!$S$13,子育て関連マスタ!$I$9:$M$12,4,FALSE),0),
AND(S498&gt;=7,S498&lt;=12),IFERROR(VLOOKUP(入力項目!$S$14,子育て関連マスタ!$I$16:$M$17,4,FALSE),0),
AND(S498&gt;=13,S498&lt;=15),IFERROR(VLOOKUP(入力項目!$S$15,子育て関連マスタ!$I$21:$M$22,4,FALSE),0),
AND(S498&gt;=16,S498&lt;=18),IFERROR(VLOOKUP(入力項目!$S$16,子育て関連マスタ!$I$26:$M$28,4,FALSE),0),
AND(S498&gt;=19,S498&lt;=20,入力項目!$S$16="高専"),IFERROR(VLOOKUP(入力項目!$S$16,子育て関連マスタ!$I$26:$M$28,4,FALSE),0),
AND(S498&gt;=19,S498&lt;=20,入力項目!$S$16&lt;&gt;"高専"),IFERROR(VLOOKUP(入力項目!$S$17,子育て関連マスタ!$I$32:$M$37,4,FALSE),0),
AND(S498&gt;=21,S498&lt;=22,入力項目!$S$16="高専"),IFERROR(VLOOKUP(入力項目!$S$17,子育て関連マスタ!$I$32:$M$34,4,FALSE),0),
AND(S498&gt;=21,S498&lt;=22,入力項目!$S$16&lt;&gt;"高専"),IFERROR(VLOOKUP(入力項目!$S$17,子育て関連マスタ!$I$32:$M$34,4,FALSE),0),
S498&gt;=23,0
) +
IF($D498=4,
  IFERROR(_xlfn.IFS(
  S498&lt;=入力項目!$S$11,0,
  AND(S498=入力項目!$S$11),IFERROR(VLOOKUP(入力項目!$S$12,子育て関連マスタ!$I$4:$M$5,2,FALSE),0),
  AND(S498=4),IFERROR(VLOOKUP(入力項目!$S$13,子育て関連マスタ!$I$9:$M$12,2,FALSE),0),
  AND(S498=7),IFERROR(VLOOKUP(入力項目!$S$14,子育て関連マスタ!$I$16:$M$17,2,FALSE),0),
  AND(S498=13),IFERROR(VLOOKUP(入力項目!$S$15,子育て関連マスタ!$I$21:$M$22,2,FALSE),0),
  AND(S498=16),IFERROR(VLOOKUP(入力項目!$S$16,子育て関連マスタ!$I$26:$M$28,2,FALSE),0),
  AND(S498=19,入力項目!$S$16&lt;&gt;"高専"),IFERROR(VLOOKUP(入力項目!$S$17,子育て関連マスタ!$I$32:$M$37,2,FALSE),0),
  AND(S498=21,入力項目!$S$16="高専"),IFERROR(VLOOKUP(入力項目!$S$17,子育て関連マスタ!$I$32:$M$37,2,FALSE),0),
  S498&gt;=22,0
  ),0),0
) +
IF(AND(S498&gt;=1,S498&lt;=15),IF($D498=入力項目!$S$8,入力項目!$S$3,0),0) +
IF(AND(S498&gt;=1,S498&lt;=15),IF($D498=5,入力項目!$S$4,0),0) +
IF(AND(S498&gt;=1,S498&lt;=15),IF($D498=12,入力項目!$S$5,0),0) +
IF(AND(入力項目!$S$7=$A498,入力項目!$S$8=$D498),子育て関連マスタ!$C$14,0) +
IFERROR(IF(AND(YEAR(EDATE(DATE(入力項目!$S$7,入力項目!$S$8,1),1))=$A498,MONTH(EDATE(DATE(入力項目!$S$7,入力項目!$S$8,1),1))=$D498),子育て関連マスタ!$C$15,0),0) +
IF(AND(OR(S498=3,S498=5,S498=7),$D498=11),子育て関連マスタ!$C$17,0) +
IF(AND(S498=20,$D498=1),子育て関連マスタ!$C$18,0) +
IF(AND(S498=20,$D498=1),
IFERROR(_xlfn.IFS(
入力項目!$S$10="男",子育て関連マスタ!$C$18,
入力項目!$S$10="女",子育て関連マスタ!$C$19
),0),0
) +
IF(AND(S498&gt;=入力項目!$S$18,S498&lt;=入力項目!$S$19),入力項目!$S$20,0) +
IF(AND(S498&gt;=入力項目!$S$21,S498&lt;=入力項目!$S$22),入力項目!$S$23,0) +
IF(AND(S498&gt;=入力項目!$S$24,S498&lt;=入力項目!$S$25),入力項目!$S$26,0)
)</f>
        <v>0</v>
      </c>
      <c r="AH498">
        <f ca="1">-(
_xlfn.IFS(
T498&lt;=入力項目!$S$11,0,
AND(T498&gt;=入力項目!$S$11+1,T498&lt;=3),IFERROR(VLOOKUP(入力項目!$S$12,子育て関連マスタ!$I$4:$M$5,4,FALSE),0),
AND(T498&gt;=4,T498&lt;=6),IFERROR(VLOOKUP(入力項目!$S$13,子育て関連マスタ!$I$9:$M$12,4,FALSE),0),
AND(T498&gt;=7,T498&lt;=12),IFERROR(VLOOKUP(入力項目!$S$14,子育て関連マスタ!$I$16:$M$17,4,FALSE),0),
AND(T498&gt;=13,T498&lt;=15),IFERROR(VLOOKUP(入力項目!$S$15,子育て関連マスタ!$I$21:$M$22,4,FALSE),0),
AND(T498&gt;=16,T498&lt;=18),IFERROR(VLOOKUP(入力項目!$S$16,子育て関連マスタ!$I$26:$M$28,4,FALSE),0),
AND(T498&gt;=19,T498&lt;=20,入力項目!$S$16="高専"),IFERROR(VLOOKUP(入力項目!$S$16,子育て関連マスタ!$I$26:$M$28,4,FALSE),0),
AND(T498&gt;=19,T498&lt;=20,入力項目!$S$16&lt;&gt;"高専"),IFERROR(VLOOKUP(入力項目!$S$17,子育て関連マスタ!$I$32:$M$37,4,FALSE),0),
AND(T498&gt;=21,T498&lt;=22,入力項目!$S$16="高専"),IFERROR(VLOOKUP(入力項目!$S$17,子育て関連マスタ!$I$32:$M$34,4,FALSE),0),
AND(T498&gt;=21,T498&lt;=22,入力項目!$S$16&lt;&gt;"高専"),IFERROR(VLOOKUP(入力項目!$S$17,子育て関連マスタ!$I$32:$M$34,4,FALSE),0),
T498&gt;=23,0
) +
IF($D498=4,
  IFERROR(_xlfn.IFS(
  T498&lt;=入力項目!$S$11,0,
  AND(T498=入力項目!$S$11),IFERROR(VLOOKUP(入力項目!$S$12,子育て関連マスタ!$I$4:$M$5,2,FALSE),0),
  AND(T498=4),IFERROR(VLOOKUP(入力項目!$S$13,子育て関連マスタ!$I$9:$M$12,2,FALSE),0),
  AND(T498=7),IFERROR(VLOOKUP(入力項目!$S$14,子育て関連マスタ!$I$16:$M$17,2,FALSE),0),
  AND(T498=13),IFERROR(VLOOKUP(入力項目!$S$15,子育て関連マスタ!$I$21:$M$22,2,FALSE),0),
  AND(T498=16),IFERROR(VLOOKUP(入力項目!$S$16,子育て関連マスタ!$I$26:$M$28,2,FALSE),0),
  AND(T498=19,入力項目!$S$16&lt;&gt;"高専"),IFERROR(VLOOKUP(入力項目!$S$17,子育て関連マスタ!$I$32:$M$37,2,FALSE),0),
  AND(T498=21,入力項目!$S$16="高専"),IFERROR(VLOOKUP(入力項目!$S$17,子育て関連マスタ!$I$32:$M$37,2,FALSE),0),
  T498&gt;=22,0
  ),0),0
) +
IF(AND(T498&gt;=1,T498&lt;=15),IF($D498=入力項目!$S$8,入力項目!$S$3,0),0) +
IF(AND(T498&gt;=1,T498&lt;=15),IF($D498=5,入力項目!$S$4,0),0) +
IF(AND(T498&gt;=1,T498&lt;=15),IF($D498=12,入力項目!$S$5,0),0) +
IF(AND(入力項目!$S$7=$A498,入力項目!$S$8=$D498),子育て関連マスタ!$C$14,0) +
IFERROR(IF(AND(YEAR(EDATE(DATE(入力項目!$S$7,入力項目!$S$8,1),1))=$A498,MONTH(EDATE(DATE(入力項目!$S$7,入力項目!$S$8,1),1))=$D498),子育て関連マスタ!$C$15,0),0) +
IF(AND(OR(T498=3,T498=5,T498=7),$D498=11),子育て関連マスタ!$C$17,0) +
IF(AND(T498=20,$D498=1),子育て関連マスタ!$C$18,0) +
IF(AND(T498=20,$D498=1),
IFERROR(_xlfn.IFS(
入力項目!$S$10="男",子育て関連マスタ!$C$18,
入力項目!$S$10="女",子育て関連マスタ!$C$19
),0),0
) +
IF(AND(T498&gt;=入力項目!$S$18,T498&lt;=入力項目!$S$19),入力項目!$S$20,0) +
IF(AND(T498&gt;=入力項目!$S$21,T498&lt;=入力項目!$S$22),入力項目!$S$23,0) +
IF(AND(T498&gt;=入力項目!$S$24,T498&lt;=入力項目!$S$25),入力項目!$S$26,0)
)</f>
        <v>0</v>
      </c>
      <c r="AI498">
        <f ca="1">-(
_xlfn.IFS(
U498&lt;=入力項目!$S$11,0,
AND(U498&gt;=入力項目!$S$11+1,U498&lt;=3),IFERROR(VLOOKUP(入力項目!$S$12,子育て関連マスタ!$I$4:$M$5,4,FALSE),0),
AND(U498&gt;=4,U498&lt;=6),IFERROR(VLOOKUP(入力項目!$S$13,子育て関連マスタ!$I$9:$M$12,4,FALSE),0),
AND(U498&gt;=7,U498&lt;=12),IFERROR(VLOOKUP(入力項目!$S$14,子育て関連マスタ!$I$16:$M$17,4,FALSE),0),
AND(U498&gt;=13,U498&lt;=15),IFERROR(VLOOKUP(入力項目!$S$15,子育て関連マスタ!$I$21:$M$22,4,FALSE),0),
AND(U498&gt;=16,U498&lt;=18),IFERROR(VLOOKUP(入力項目!$S$16,子育て関連マスタ!$I$26:$M$28,4,FALSE),0),
AND(U498&gt;=19,U498&lt;=20,入力項目!$S$16="高専"),IFERROR(VLOOKUP(入力項目!$S$16,子育て関連マスタ!$I$26:$M$28,4,FALSE),0),
AND(U498&gt;=19,U498&lt;=20,入力項目!$S$16&lt;&gt;"高専"),IFERROR(VLOOKUP(入力項目!$S$17,子育て関連マスタ!$I$32:$M$37,4,FALSE),0),
AND(U498&gt;=21,U498&lt;=22,入力項目!$S$16="高専"),IFERROR(VLOOKUP(入力項目!$S$17,子育て関連マスタ!$I$32:$M$34,4,FALSE),0),
AND(U498&gt;=21,U498&lt;=22,入力項目!$S$16&lt;&gt;"高専"),IFERROR(VLOOKUP(入力項目!$S$17,子育て関連マスタ!$I$32:$M$34,4,FALSE),0),
U498&gt;=23,0
) +
IF($D498=4,
  IFERROR(_xlfn.IFS(
  U498&lt;=入力項目!$S$11,0,
  AND(U498=入力項目!$S$11),IFERROR(VLOOKUP(入力項目!$S$12,子育て関連マスタ!$I$4:$M$5,2,FALSE),0),
  AND(U498=4),IFERROR(VLOOKUP(入力項目!$S$13,子育て関連マスタ!$I$9:$M$12,2,FALSE),0),
  AND(U498=7),IFERROR(VLOOKUP(入力項目!$S$14,子育て関連マスタ!$I$16:$M$17,2,FALSE),0),
  AND(U498=13),IFERROR(VLOOKUP(入力項目!$S$15,子育て関連マスタ!$I$21:$M$22,2,FALSE),0),
  AND(U498=16),IFERROR(VLOOKUP(入力項目!$S$16,子育て関連マスタ!$I$26:$M$28,2,FALSE),0),
  AND(U498=19,入力項目!$S$16&lt;&gt;"高専"),IFERROR(VLOOKUP(入力項目!$S$17,子育て関連マスタ!$I$32:$M$37,2,FALSE),0),
  AND(U498=21,入力項目!$S$16="高専"),IFERROR(VLOOKUP(入力項目!$S$17,子育て関連マスタ!$I$32:$M$37,2,FALSE),0),
  U498&gt;=22,0
  ),0),0
) +
IF(AND(U498&gt;=1,U498&lt;=15),IF($D498=入力項目!$S$8,入力項目!$S$3,0),0) +
IF(AND(U498&gt;=1,U498&lt;=15),IF($D498=5,入力項目!$S$4,0),0) +
IF(AND(U498&gt;=1,U498&lt;=15),IF($D498=12,入力項目!$S$5,0),0) +
IF(AND(入力項目!$S$7=$A498,入力項目!$S$8=$D498),子育て関連マスタ!$C$14,0) +
IFERROR(IF(AND(YEAR(EDATE(DATE(入力項目!$S$7,入力項目!$S$8,1),1))=$A498,MONTH(EDATE(DATE(入力項目!$S$7,入力項目!$S$8,1),1))=$D498),子育て関連マスタ!$C$15,0),0) +
IF(AND(OR(U498=3,U498=5,U498=7),$D498=11),子育て関連マスタ!$C$17,0) +
IF(AND(U498=20,$D498=1),子育て関連マスタ!$C$18,0) +
IF(AND(U498=20,$D498=1),
IFERROR(_xlfn.IFS(
入力項目!$S$10="男",子育て関連マスタ!$C$18,
入力項目!$S$10="女",子育て関連マスタ!$C$19
),0),0
) +
IF(AND(U498&gt;=入力項目!$S$18,U498&lt;=入力項目!$S$19),入力項目!$S$20,0) +
IF(AND(U498&gt;=入力項目!$S$21,U498&lt;=入力項目!$S$22),入力項目!$S$23,0) +
IF(AND(U498&gt;=入力項目!$S$24,U498&lt;=入力項目!$S$25),入力項目!$S$26,0)
)</f>
        <v>0</v>
      </c>
      <c r="AJ498" s="10">
        <f ca="1">-VLOOKUP($D498,月別収支!$A$2:$H$13,7,FALSE)</f>
        <v>-20000</v>
      </c>
    </row>
    <row r="499" spans="1:36" x14ac:dyDescent="0.4">
      <c r="A499">
        <f t="shared" ca="1" si="139"/>
        <v>2066</v>
      </c>
      <c r="B499">
        <f t="shared" ca="1" si="129"/>
        <v>2065</v>
      </c>
      <c r="C499">
        <f t="shared" ca="1" si="130"/>
        <v>42</v>
      </c>
      <c r="D499">
        <f t="shared" ca="1" si="140"/>
        <v>1</v>
      </c>
      <c r="E499" t="str">
        <f t="shared" ca="1" si="124"/>
        <v>2066年1月</v>
      </c>
      <c r="F499">
        <f ca="1">IF(OR(入力項目!$N$5&lt;$A499,AND(入力項目!$N$5=$A499,入力項目!$N$6&lt;$D499)),IF(F498=0,1,IF(G499=12,F498+1,F498)),0)</f>
        <v>41</v>
      </c>
      <c r="G499">
        <f ca="1">IF(OR(入力項目!$N$5&lt;$A499,AND(入力項目!$N$5=$A499,入力項目!$N$6&lt;$D499)),IF(G498=12,1,G498+1),0)</f>
        <v>3</v>
      </c>
      <c r="H499" t="str">
        <f t="shared" ca="1" si="125"/>
        <v>41_3</v>
      </c>
      <c r="I499">
        <f ca="1">IF(
  IFERROR(AND($C499&gt;0,MOD($C499,入力項目!$N$22)=0,$D499=入力項目!$N$23), FALSE),
  1,
  IF(
    AND(I498&gt;0,J498=12),
    IF(I498=入力項目!$N$28, 0, I498+1),
    I498
  )
)</f>
        <v>2</v>
      </c>
      <c r="J499">
        <f ca="1">IF($D499=入力項目!$N$23,1,IFERROR(J498+1,1))</f>
        <v>8</v>
      </c>
      <c r="K499" t="str">
        <f t="shared" ca="1" si="126"/>
        <v>2_8</v>
      </c>
      <c r="L499">
        <f ca="1">L498+IF(入力項目!$D$4=$D499,1,0)</f>
        <v>70</v>
      </c>
      <c r="M499" t="str">
        <f t="shared" ca="1" si="127"/>
        <v>70歳</v>
      </c>
      <c r="N499">
        <f t="shared" ca="1" si="131"/>
        <v>71</v>
      </c>
      <c r="O499" t="str">
        <f t="shared" ca="1" si="128"/>
        <v>71歳</v>
      </c>
      <c r="P499">
        <f t="shared" ca="1" si="132"/>
        <v>45</v>
      </c>
      <c r="Q499">
        <f t="shared" ca="1" si="133"/>
        <v>43</v>
      </c>
      <c r="R499">
        <f t="shared" ca="1" si="134"/>
        <v>2066</v>
      </c>
      <c r="S499">
        <f t="shared" ca="1" si="135"/>
        <v>2066</v>
      </c>
      <c r="T499">
        <f t="shared" ca="1" si="136"/>
        <v>2066</v>
      </c>
      <c r="U499">
        <f t="shared" ca="1" si="137"/>
        <v>2066</v>
      </c>
      <c r="V499" s="10">
        <f t="shared" ca="1" si="138"/>
        <v>59113925</v>
      </c>
      <c r="W499" s="10">
        <f ca="1">IF($L499&lt;その他マスタ!$B$1,VLOOKUP($D499,月別収支!$A$2:$H$13,2,FALSE),その他マスタ!$B$3)+IF(AND($L499=その他マスタ!$B$1,入力項目!$I$9="あり",$D499=入力項目!$D$4),その他マスタ!$B$2,0)</f>
        <v>150000</v>
      </c>
      <c r="X499" s="10">
        <f ca="1">-IF(入力項目!$K$5=TRUE,
IF($F499+$G499&lt;3,VLOOKUP($D499,月別収支!$A$2:$H$13,8,FALSE),0)+IFERROR(VLOOKUP($H499,住宅ローン計算!C:P,13,FALSE),0)+IF($F499&gt;1,IF(OR($G499=3,$G499=6,$G499=9,$G499=12),ROUNDUP(入力項目!$N$18/4,0),0),0),
VLOOKUP($D499,月別収支!$A$2:$H$13,8,FALSE))</f>
        <v>-37500</v>
      </c>
      <c r="Y499" s="10">
        <f ca="1">-VLOOKUP($D499,月別収支!$A$2:$H$13,3,FALSE)</f>
        <v>-75000</v>
      </c>
      <c r="Z499" s="10">
        <f ca="1">-VLOOKUP($D499,月別収支!$A$2:$H$13,4,FALSE)</f>
        <v>-27000</v>
      </c>
      <c r="AA499" s="10">
        <f ca="1">-VLOOKUP($D499,月別収支!$A$2:$H$13,6,FALSE)</f>
        <v>-10000</v>
      </c>
      <c r="AB499" s="10">
        <f ca="1">-(
VLOOKUP($D499,月別収支!$A$2:$H$13,5,FALSE)+IF(AND(入力項目!$I$27&lt;=$A499,ISEVEN($A499-入力項目!$I$27),入力項目!$I$28=$D499),入力項目!$I$26,0)
+IF(入力項目!$K$26=TRUE,
IFERROR(VLOOKUP($K499,マイカーローン計算!C:P,13,FALSE),0),
IFERROR(
  IF(AND($C499&gt;0,MOD($C499,入力項目!$N$22)=0,$D499=入力項目!$N$23),入力項目!$N$24,0),
 0
)
)
)</f>
        <v>-20000</v>
      </c>
      <c r="AC499" s="10">
        <f ca="1">-IF($A499&lt;入力項目!$N$33,入力項目!$N$35,IF(AND($A499=入力項目!$N$33,$D499&lt;=入力項目!$N$34),入力項目!$N$35,0))</f>
        <v>0</v>
      </c>
      <c r="AD499">
        <f ca="1">-(
_xlfn.IFS(
P499&lt;=入力項目!$S$11,0,
AND(P499&gt;=入力項目!$S$11+1,P499&lt;=3),IFERROR(VLOOKUP(入力項目!$S$12,子育て関連マスタ!$I$4:$M$5,4,FALSE),0),
AND(P499&gt;=4,P499&lt;=6),IFERROR(VLOOKUP(入力項目!$S$13,子育て関連マスタ!$I$9:$M$12,4,FALSE),0),
AND(P499&gt;=7,P499&lt;=12),IFERROR(VLOOKUP(入力項目!$S$14,子育て関連マスタ!$I$16:$M$17,4,FALSE),0),
AND(P499&gt;=13,P499&lt;=15),IFERROR(VLOOKUP(入力項目!$S$15,子育て関連マスタ!$I$21:$M$22,4,FALSE),0),
AND(P499&gt;=16,P499&lt;=18),IFERROR(VLOOKUP(入力項目!$S$16,子育て関連マスタ!$I$26:$M$28,4,FALSE),0),
AND(P499&gt;=19,P499&lt;=20,入力項目!$S$16="高専"),IFERROR(VLOOKUP(入力項目!$S$16,子育て関連マスタ!$I$26:$M$28,4,FALSE),0),
AND(P499&gt;=19,P499&lt;=20,入力項目!$S$16&lt;&gt;"高専"),IFERROR(VLOOKUP(入力項目!$S$17,子育て関連マスタ!$I$32:$M$37,4,FALSE),0),
AND(P499&gt;=21,P499&lt;=22,入力項目!$S$16="高専"),IFERROR(VLOOKUP(入力項目!$S$17,子育て関連マスタ!$I$32:$M$34,4,FALSE),0),
AND(P499&gt;=21,P499&lt;=22,入力項目!$S$16&lt;&gt;"高専"),IFERROR(VLOOKUP(入力項目!$S$17,子育て関連マスタ!$I$32:$M$34,4,FALSE),0),
P499&gt;=23,0
) +
IF($D499=4,
  IFERROR(_xlfn.IFS(
  P499&lt;=入力項目!$S$11,0,
  AND(P499=入力項目!$S$11),IFERROR(VLOOKUP(入力項目!$S$12,子育て関連マスタ!$I$4:$M$5,2,FALSE),0),
  AND(P499=4),IFERROR(VLOOKUP(入力項目!$S$13,子育て関連マスタ!$I$9:$M$12,2,FALSE),0),
  AND(P499=7),IFERROR(VLOOKUP(入力項目!$S$14,子育て関連マスタ!$I$16:$M$17,2,FALSE),0),
  AND(P499=13),IFERROR(VLOOKUP(入力項目!$S$15,子育て関連マスタ!$I$21:$M$22,2,FALSE),0),
  AND(P499=16),IFERROR(VLOOKUP(入力項目!$S$16,子育て関連マスタ!$I$26:$M$28,2,FALSE),0),
  AND(P499=19,入力項目!$S$16&lt;&gt;"高専"),IFERROR(VLOOKUP(入力項目!$S$17,子育て関連マスタ!$I$32:$M$37,2,FALSE),0),
  AND(P499=21,入力項目!$S$16="高専"),IFERROR(VLOOKUP(入力項目!$S$17,子育て関連マスタ!$I$32:$M$37,2,FALSE),0),
  P499&gt;=22,0
  ),0),0
) +
IF(AND(P499&gt;=1,P499&lt;=15),IF($D499=入力項目!$S$8,入力項目!$S$3,0),0) +
IF(AND(P499&gt;=1,P499&lt;=15),IF($D499=5,入力項目!$S$4,0),0) +
IF(AND(P499&gt;=1,P499&lt;=15),IF($D499=12,入力項目!$S$5,0),0) +
IF(AND(入力項目!$S$7=$A499,入力項目!$S$8=$D499),子育て関連マスタ!$C$14,0) +
IFERROR(IF(AND(YEAR(EDATE(DATE(入力項目!$S$7,入力項目!$S$8,1),1))=$A499,MONTH(EDATE(DATE(入力項目!$S$7,入力項目!$S$8,1),1))=$D499),子育て関連マスタ!$C$15,0),0) +
IF(AND(OR(P499=3,P499=5,P499=7),$D499=11),子育て関連マスタ!$C$17,0) +
IF(AND(P499=20,$D499=1),子育て関連マスタ!$C$18,0) +
IF(AND(P499=20,$D499=1),
IFERROR(_xlfn.IFS(
入力項目!$S$10="男",子育て関連マスタ!$C$18,
入力項目!$S$10="女",子育て関連マスタ!$C$19
),0),0
) +
IF(AND(P499&gt;=入力項目!$S$18,P499&lt;=入力項目!$S$19),入力項目!$S$20,0) +
IF(AND(P499&gt;=入力項目!$S$21,P499&lt;=入力項目!$S$22),入力項目!$S$23,0) +
IF(AND(P499&gt;=入力項目!$S$24,P499&lt;=入力項目!$S$25),入力項目!$S$26,0)
)</f>
        <v>0</v>
      </c>
      <c r="AE499">
        <f ca="1">-(
_xlfn.IFS(
Q499&lt;=入力項目!$S$11,0,
AND(Q499&gt;=入力項目!$S$11+1,Q499&lt;=3),IFERROR(VLOOKUP(入力項目!$S$12,子育て関連マスタ!$I$4:$M$5,4,FALSE),0),
AND(Q499&gt;=4,Q499&lt;=6),IFERROR(VLOOKUP(入力項目!$S$13,子育て関連マスタ!$I$9:$M$12,4,FALSE),0),
AND(Q499&gt;=7,Q499&lt;=12),IFERROR(VLOOKUP(入力項目!$S$14,子育て関連マスタ!$I$16:$M$17,4,FALSE),0),
AND(Q499&gt;=13,Q499&lt;=15),IFERROR(VLOOKUP(入力項目!$S$15,子育て関連マスタ!$I$21:$M$22,4,FALSE),0),
AND(Q499&gt;=16,Q499&lt;=18),IFERROR(VLOOKUP(入力項目!$S$16,子育て関連マスタ!$I$26:$M$28,4,FALSE),0),
AND(Q499&gt;=19,Q499&lt;=20,入力項目!$S$16="高専"),IFERROR(VLOOKUP(入力項目!$S$16,子育て関連マスタ!$I$26:$M$28,4,FALSE),0),
AND(Q499&gt;=19,Q499&lt;=20,入力項目!$S$16&lt;&gt;"高専"),IFERROR(VLOOKUP(入力項目!$S$17,子育て関連マスタ!$I$32:$M$37,4,FALSE),0),
AND(Q499&gt;=21,Q499&lt;=22,入力項目!$S$16="高専"),IFERROR(VLOOKUP(入力項目!$S$17,子育て関連マスタ!$I$32:$M$34,4,FALSE),0),
AND(Q499&gt;=21,Q499&lt;=22,入力項目!$S$16&lt;&gt;"高専"),IFERROR(VLOOKUP(入力項目!$S$17,子育て関連マスタ!$I$32:$M$34,4,FALSE),0),
Q499&gt;=23,0
) +
IF($D499=4,
  IFERROR(_xlfn.IFS(
  Q499&lt;=入力項目!$S$11,0,
  AND(Q499=入力項目!$S$11),IFERROR(VLOOKUP(入力項目!$S$12,子育て関連マスタ!$I$4:$M$5,2,FALSE),0),
  AND(Q499=4),IFERROR(VLOOKUP(入力項目!$S$13,子育て関連マスタ!$I$9:$M$12,2,FALSE),0),
  AND(Q499=7),IFERROR(VLOOKUP(入力項目!$S$14,子育て関連マスタ!$I$16:$M$17,2,FALSE),0),
  AND(Q499=13),IFERROR(VLOOKUP(入力項目!$S$15,子育て関連マスタ!$I$21:$M$22,2,FALSE),0),
  AND(Q499=16),IFERROR(VLOOKUP(入力項目!$S$16,子育て関連マスタ!$I$26:$M$28,2,FALSE),0),
  AND(Q499=19,入力項目!$S$16&lt;&gt;"高専"),IFERROR(VLOOKUP(入力項目!$S$17,子育て関連マスタ!$I$32:$M$37,2,FALSE),0),
  AND(Q499=21,入力項目!$S$16="高専"),IFERROR(VLOOKUP(入力項目!$S$17,子育て関連マスタ!$I$32:$M$37,2,FALSE),0),
  Q499&gt;=22,0
  ),0),0
) +
IF(AND(Q499&gt;=1,Q499&lt;=15),IF($D499=入力項目!$S$8,入力項目!$S$3,0),0) +
IF(AND(Q499&gt;=1,Q499&lt;=15),IF($D499=5,入力項目!$S$4,0),0) +
IF(AND(Q499&gt;=1,Q499&lt;=15),IF($D499=12,入力項目!$S$5,0),0) +
IF(AND(入力項目!$S$7=$A499,入力項目!$S$8=$D499),子育て関連マスタ!$C$14,0) +
IFERROR(IF(AND(YEAR(EDATE(DATE(入力項目!$S$7,入力項目!$S$8,1),1))=$A499,MONTH(EDATE(DATE(入力項目!$S$7,入力項目!$S$8,1),1))=$D499),子育て関連マスタ!$C$15,0),0) +
IF(AND(OR(Q499=3,Q499=5,Q499=7),$D499=11),子育て関連マスタ!$C$17,0) +
IF(AND(Q499=20,$D499=1),子育て関連マスタ!$C$18,0) +
IF(AND(Q499=20,$D499=1),
IFERROR(_xlfn.IFS(
入力項目!$S$10="男",子育て関連マスタ!$C$18,
入力項目!$S$10="女",子育て関連マスタ!$C$19
),0),0
) +
IF(AND(Q499&gt;=入力項目!$S$18,Q499&lt;=入力項目!$S$19),入力項目!$S$20,0) +
IF(AND(Q499&gt;=入力項目!$S$21,Q499&lt;=入力項目!$S$22),入力項目!$S$23,0) +
IF(AND(Q499&gt;=入力項目!$S$24,Q499&lt;=入力項目!$S$25),入力項目!$S$26,0)
)</f>
        <v>0</v>
      </c>
      <c r="AF499">
        <f ca="1">-(
_xlfn.IFS(
R499&lt;=入力項目!$S$11,0,
AND(R499&gt;=入力項目!$S$11+1,R499&lt;=3),IFERROR(VLOOKUP(入力項目!$S$12,子育て関連マスタ!$I$4:$M$5,4,FALSE),0),
AND(R499&gt;=4,R499&lt;=6),IFERROR(VLOOKUP(入力項目!$S$13,子育て関連マスタ!$I$9:$M$12,4,FALSE),0),
AND(R499&gt;=7,R499&lt;=12),IFERROR(VLOOKUP(入力項目!$S$14,子育て関連マスタ!$I$16:$M$17,4,FALSE),0),
AND(R499&gt;=13,R499&lt;=15),IFERROR(VLOOKUP(入力項目!$S$15,子育て関連マスタ!$I$21:$M$22,4,FALSE),0),
AND(R499&gt;=16,R499&lt;=18),IFERROR(VLOOKUP(入力項目!$S$16,子育て関連マスタ!$I$26:$M$28,4,FALSE),0),
AND(R499&gt;=19,R499&lt;=20,入力項目!$S$16="高専"),IFERROR(VLOOKUP(入力項目!$S$16,子育て関連マスタ!$I$26:$M$28,4,FALSE),0),
AND(R499&gt;=19,R499&lt;=20,入力項目!$S$16&lt;&gt;"高専"),IFERROR(VLOOKUP(入力項目!$S$17,子育て関連マスタ!$I$32:$M$37,4,FALSE),0),
AND(R499&gt;=21,R499&lt;=22,入力項目!$S$16="高専"),IFERROR(VLOOKUP(入力項目!$S$17,子育て関連マスタ!$I$32:$M$34,4,FALSE),0),
AND(R499&gt;=21,R499&lt;=22,入力項目!$S$16&lt;&gt;"高専"),IFERROR(VLOOKUP(入力項目!$S$17,子育て関連マスタ!$I$32:$M$34,4,FALSE),0),
R499&gt;=23,0
) +
IF($D499=4,
  IFERROR(_xlfn.IFS(
  R499&lt;=入力項目!$S$11,0,
  AND(R499=入力項目!$S$11),IFERROR(VLOOKUP(入力項目!$S$12,子育て関連マスタ!$I$4:$M$5,2,FALSE),0),
  AND(R499=4),IFERROR(VLOOKUP(入力項目!$S$13,子育て関連マスタ!$I$9:$M$12,2,FALSE),0),
  AND(R499=7),IFERROR(VLOOKUP(入力項目!$S$14,子育て関連マスタ!$I$16:$M$17,2,FALSE),0),
  AND(R499=13),IFERROR(VLOOKUP(入力項目!$S$15,子育て関連マスタ!$I$21:$M$22,2,FALSE),0),
  AND(R499=16),IFERROR(VLOOKUP(入力項目!$S$16,子育て関連マスタ!$I$26:$M$28,2,FALSE),0),
  AND(R499=19,入力項目!$S$16&lt;&gt;"高専"),IFERROR(VLOOKUP(入力項目!$S$17,子育て関連マスタ!$I$32:$M$37,2,FALSE),0),
  AND(R499=21,入力項目!$S$16="高専"),IFERROR(VLOOKUP(入力項目!$S$17,子育て関連マスタ!$I$32:$M$37,2,FALSE),0),
  R499&gt;=22,0
  ),0),0
) +
IF(AND(R499&gt;=1,R499&lt;=15),IF($D499=入力項目!$S$8,入力項目!$S$3,0),0) +
IF(AND(R499&gt;=1,R499&lt;=15),IF($D499=5,入力項目!$S$4,0),0) +
IF(AND(R499&gt;=1,R499&lt;=15),IF($D499=12,入力項目!$S$5,0),0) +
IF(AND(入力項目!$S$7=$A499,入力項目!$S$8=$D499),子育て関連マスタ!$C$14,0) +
IFERROR(IF(AND(YEAR(EDATE(DATE(入力項目!$S$7,入力項目!$S$8,1),1))=$A499,MONTH(EDATE(DATE(入力項目!$S$7,入力項目!$S$8,1),1))=$D499),子育て関連マスタ!$C$15,0),0) +
IF(AND(OR(R499=3,R499=5,R499=7),$D499=11),子育て関連マスタ!$C$17,0) +
IF(AND(R499=20,$D499=1),子育て関連マスタ!$C$18,0) +
IF(AND(R499=20,$D499=1),
IFERROR(_xlfn.IFS(
入力項目!$S$10="男",子育て関連マスタ!$C$18,
入力項目!$S$10="女",子育て関連マスタ!$C$19
),0),0
) +
IF(AND(R499&gt;=入力項目!$S$18,R499&lt;=入力項目!$S$19),入力項目!$S$20,0) +
IF(AND(R499&gt;=入力項目!$S$21,R499&lt;=入力項目!$S$22),入力項目!$S$23,0) +
IF(AND(R499&gt;=入力項目!$S$24,R499&lt;=入力項目!$S$25),入力項目!$S$26,0)
)</f>
        <v>0</v>
      </c>
      <c r="AG499">
        <f ca="1">-(
_xlfn.IFS(
S499&lt;=入力項目!$S$11,0,
AND(S499&gt;=入力項目!$S$11+1,S499&lt;=3),IFERROR(VLOOKUP(入力項目!$S$12,子育て関連マスタ!$I$4:$M$5,4,FALSE),0),
AND(S499&gt;=4,S499&lt;=6),IFERROR(VLOOKUP(入力項目!$S$13,子育て関連マスタ!$I$9:$M$12,4,FALSE),0),
AND(S499&gt;=7,S499&lt;=12),IFERROR(VLOOKUP(入力項目!$S$14,子育て関連マスタ!$I$16:$M$17,4,FALSE),0),
AND(S499&gt;=13,S499&lt;=15),IFERROR(VLOOKUP(入力項目!$S$15,子育て関連マスタ!$I$21:$M$22,4,FALSE),0),
AND(S499&gt;=16,S499&lt;=18),IFERROR(VLOOKUP(入力項目!$S$16,子育て関連マスタ!$I$26:$M$28,4,FALSE),0),
AND(S499&gt;=19,S499&lt;=20,入力項目!$S$16="高専"),IFERROR(VLOOKUP(入力項目!$S$16,子育て関連マスタ!$I$26:$M$28,4,FALSE),0),
AND(S499&gt;=19,S499&lt;=20,入力項目!$S$16&lt;&gt;"高専"),IFERROR(VLOOKUP(入力項目!$S$17,子育て関連マスタ!$I$32:$M$37,4,FALSE),0),
AND(S499&gt;=21,S499&lt;=22,入力項目!$S$16="高専"),IFERROR(VLOOKUP(入力項目!$S$17,子育て関連マスタ!$I$32:$M$34,4,FALSE),0),
AND(S499&gt;=21,S499&lt;=22,入力項目!$S$16&lt;&gt;"高専"),IFERROR(VLOOKUP(入力項目!$S$17,子育て関連マスタ!$I$32:$M$34,4,FALSE),0),
S499&gt;=23,0
) +
IF($D499=4,
  IFERROR(_xlfn.IFS(
  S499&lt;=入力項目!$S$11,0,
  AND(S499=入力項目!$S$11),IFERROR(VLOOKUP(入力項目!$S$12,子育て関連マスタ!$I$4:$M$5,2,FALSE),0),
  AND(S499=4),IFERROR(VLOOKUP(入力項目!$S$13,子育て関連マスタ!$I$9:$M$12,2,FALSE),0),
  AND(S499=7),IFERROR(VLOOKUP(入力項目!$S$14,子育て関連マスタ!$I$16:$M$17,2,FALSE),0),
  AND(S499=13),IFERROR(VLOOKUP(入力項目!$S$15,子育て関連マスタ!$I$21:$M$22,2,FALSE),0),
  AND(S499=16),IFERROR(VLOOKUP(入力項目!$S$16,子育て関連マスタ!$I$26:$M$28,2,FALSE),0),
  AND(S499=19,入力項目!$S$16&lt;&gt;"高専"),IFERROR(VLOOKUP(入力項目!$S$17,子育て関連マスタ!$I$32:$M$37,2,FALSE),0),
  AND(S499=21,入力項目!$S$16="高専"),IFERROR(VLOOKUP(入力項目!$S$17,子育て関連マスタ!$I$32:$M$37,2,FALSE),0),
  S499&gt;=22,0
  ),0),0
) +
IF(AND(S499&gt;=1,S499&lt;=15),IF($D499=入力項目!$S$8,入力項目!$S$3,0),0) +
IF(AND(S499&gt;=1,S499&lt;=15),IF($D499=5,入力項目!$S$4,0),0) +
IF(AND(S499&gt;=1,S499&lt;=15),IF($D499=12,入力項目!$S$5,0),0) +
IF(AND(入力項目!$S$7=$A499,入力項目!$S$8=$D499),子育て関連マスタ!$C$14,0) +
IFERROR(IF(AND(YEAR(EDATE(DATE(入力項目!$S$7,入力項目!$S$8,1),1))=$A499,MONTH(EDATE(DATE(入力項目!$S$7,入力項目!$S$8,1),1))=$D499),子育て関連マスタ!$C$15,0),0) +
IF(AND(OR(S499=3,S499=5,S499=7),$D499=11),子育て関連マスタ!$C$17,0) +
IF(AND(S499=20,$D499=1),子育て関連マスタ!$C$18,0) +
IF(AND(S499=20,$D499=1),
IFERROR(_xlfn.IFS(
入力項目!$S$10="男",子育て関連マスタ!$C$18,
入力項目!$S$10="女",子育て関連マスタ!$C$19
),0),0
) +
IF(AND(S499&gt;=入力項目!$S$18,S499&lt;=入力項目!$S$19),入力項目!$S$20,0) +
IF(AND(S499&gt;=入力項目!$S$21,S499&lt;=入力項目!$S$22),入力項目!$S$23,0) +
IF(AND(S499&gt;=入力項目!$S$24,S499&lt;=入力項目!$S$25),入力項目!$S$26,0)
)</f>
        <v>0</v>
      </c>
      <c r="AH499">
        <f ca="1">-(
_xlfn.IFS(
T499&lt;=入力項目!$S$11,0,
AND(T499&gt;=入力項目!$S$11+1,T499&lt;=3),IFERROR(VLOOKUP(入力項目!$S$12,子育て関連マスタ!$I$4:$M$5,4,FALSE),0),
AND(T499&gt;=4,T499&lt;=6),IFERROR(VLOOKUP(入力項目!$S$13,子育て関連マスタ!$I$9:$M$12,4,FALSE),0),
AND(T499&gt;=7,T499&lt;=12),IFERROR(VLOOKUP(入力項目!$S$14,子育て関連マスタ!$I$16:$M$17,4,FALSE),0),
AND(T499&gt;=13,T499&lt;=15),IFERROR(VLOOKUP(入力項目!$S$15,子育て関連マスタ!$I$21:$M$22,4,FALSE),0),
AND(T499&gt;=16,T499&lt;=18),IFERROR(VLOOKUP(入力項目!$S$16,子育て関連マスタ!$I$26:$M$28,4,FALSE),0),
AND(T499&gt;=19,T499&lt;=20,入力項目!$S$16="高専"),IFERROR(VLOOKUP(入力項目!$S$16,子育て関連マスタ!$I$26:$M$28,4,FALSE),0),
AND(T499&gt;=19,T499&lt;=20,入力項目!$S$16&lt;&gt;"高専"),IFERROR(VLOOKUP(入力項目!$S$17,子育て関連マスタ!$I$32:$M$37,4,FALSE),0),
AND(T499&gt;=21,T499&lt;=22,入力項目!$S$16="高専"),IFERROR(VLOOKUP(入力項目!$S$17,子育て関連マスタ!$I$32:$M$34,4,FALSE),0),
AND(T499&gt;=21,T499&lt;=22,入力項目!$S$16&lt;&gt;"高専"),IFERROR(VLOOKUP(入力項目!$S$17,子育て関連マスタ!$I$32:$M$34,4,FALSE),0),
T499&gt;=23,0
) +
IF($D499=4,
  IFERROR(_xlfn.IFS(
  T499&lt;=入力項目!$S$11,0,
  AND(T499=入力項目!$S$11),IFERROR(VLOOKUP(入力項目!$S$12,子育て関連マスタ!$I$4:$M$5,2,FALSE),0),
  AND(T499=4),IFERROR(VLOOKUP(入力項目!$S$13,子育て関連マスタ!$I$9:$M$12,2,FALSE),0),
  AND(T499=7),IFERROR(VLOOKUP(入力項目!$S$14,子育て関連マスタ!$I$16:$M$17,2,FALSE),0),
  AND(T499=13),IFERROR(VLOOKUP(入力項目!$S$15,子育て関連マスタ!$I$21:$M$22,2,FALSE),0),
  AND(T499=16),IFERROR(VLOOKUP(入力項目!$S$16,子育て関連マスタ!$I$26:$M$28,2,FALSE),0),
  AND(T499=19,入力項目!$S$16&lt;&gt;"高専"),IFERROR(VLOOKUP(入力項目!$S$17,子育て関連マスタ!$I$32:$M$37,2,FALSE),0),
  AND(T499=21,入力項目!$S$16="高専"),IFERROR(VLOOKUP(入力項目!$S$17,子育て関連マスタ!$I$32:$M$37,2,FALSE),0),
  T499&gt;=22,0
  ),0),0
) +
IF(AND(T499&gt;=1,T499&lt;=15),IF($D499=入力項目!$S$8,入力項目!$S$3,0),0) +
IF(AND(T499&gt;=1,T499&lt;=15),IF($D499=5,入力項目!$S$4,0),0) +
IF(AND(T499&gt;=1,T499&lt;=15),IF($D499=12,入力項目!$S$5,0),0) +
IF(AND(入力項目!$S$7=$A499,入力項目!$S$8=$D499),子育て関連マスタ!$C$14,0) +
IFERROR(IF(AND(YEAR(EDATE(DATE(入力項目!$S$7,入力項目!$S$8,1),1))=$A499,MONTH(EDATE(DATE(入力項目!$S$7,入力項目!$S$8,1),1))=$D499),子育て関連マスタ!$C$15,0),0) +
IF(AND(OR(T499=3,T499=5,T499=7),$D499=11),子育て関連マスタ!$C$17,0) +
IF(AND(T499=20,$D499=1),子育て関連マスタ!$C$18,0) +
IF(AND(T499=20,$D499=1),
IFERROR(_xlfn.IFS(
入力項目!$S$10="男",子育て関連マスタ!$C$18,
入力項目!$S$10="女",子育て関連マスタ!$C$19
),0),0
) +
IF(AND(T499&gt;=入力項目!$S$18,T499&lt;=入力項目!$S$19),入力項目!$S$20,0) +
IF(AND(T499&gt;=入力項目!$S$21,T499&lt;=入力項目!$S$22),入力項目!$S$23,0) +
IF(AND(T499&gt;=入力項目!$S$24,T499&lt;=入力項目!$S$25),入力項目!$S$26,0)
)</f>
        <v>0</v>
      </c>
      <c r="AI499">
        <f ca="1">-(
_xlfn.IFS(
U499&lt;=入力項目!$S$11,0,
AND(U499&gt;=入力項目!$S$11+1,U499&lt;=3),IFERROR(VLOOKUP(入力項目!$S$12,子育て関連マスタ!$I$4:$M$5,4,FALSE),0),
AND(U499&gt;=4,U499&lt;=6),IFERROR(VLOOKUP(入力項目!$S$13,子育て関連マスタ!$I$9:$M$12,4,FALSE),0),
AND(U499&gt;=7,U499&lt;=12),IFERROR(VLOOKUP(入力項目!$S$14,子育て関連マスタ!$I$16:$M$17,4,FALSE),0),
AND(U499&gt;=13,U499&lt;=15),IFERROR(VLOOKUP(入力項目!$S$15,子育て関連マスタ!$I$21:$M$22,4,FALSE),0),
AND(U499&gt;=16,U499&lt;=18),IFERROR(VLOOKUP(入力項目!$S$16,子育て関連マスタ!$I$26:$M$28,4,FALSE),0),
AND(U499&gt;=19,U499&lt;=20,入力項目!$S$16="高専"),IFERROR(VLOOKUP(入力項目!$S$16,子育て関連マスタ!$I$26:$M$28,4,FALSE),0),
AND(U499&gt;=19,U499&lt;=20,入力項目!$S$16&lt;&gt;"高専"),IFERROR(VLOOKUP(入力項目!$S$17,子育て関連マスタ!$I$32:$M$37,4,FALSE),0),
AND(U499&gt;=21,U499&lt;=22,入力項目!$S$16="高専"),IFERROR(VLOOKUP(入力項目!$S$17,子育て関連マスタ!$I$32:$M$34,4,FALSE),0),
AND(U499&gt;=21,U499&lt;=22,入力項目!$S$16&lt;&gt;"高専"),IFERROR(VLOOKUP(入力項目!$S$17,子育て関連マスタ!$I$32:$M$34,4,FALSE),0),
U499&gt;=23,0
) +
IF($D499=4,
  IFERROR(_xlfn.IFS(
  U499&lt;=入力項目!$S$11,0,
  AND(U499=入力項目!$S$11),IFERROR(VLOOKUP(入力項目!$S$12,子育て関連マスタ!$I$4:$M$5,2,FALSE),0),
  AND(U499=4),IFERROR(VLOOKUP(入力項目!$S$13,子育て関連マスタ!$I$9:$M$12,2,FALSE),0),
  AND(U499=7),IFERROR(VLOOKUP(入力項目!$S$14,子育て関連マスタ!$I$16:$M$17,2,FALSE),0),
  AND(U499=13),IFERROR(VLOOKUP(入力項目!$S$15,子育て関連マスタ!$I$21:$M$22,2,FALSE),0),
  AND(U499=16),IFERROR(VLOOKUP(入力項目!$S$16,子育て関連マスタ!$I$26:$M$28,2,FALSE),0),
  AND(U499=19,入力項目!$S$16&lt;&gt;"高専"),IFERROR(VLOOKUP(入力項目!$S$17,子育て関連マスタ!$I$32:$M$37,2,FALSE),0),
  AND(U499=21,入力項目!$S$16="高専"),IFERROR(VLOOKUP(入力項目!$S$17,子育て関連マスタ!$I$32:$M$37,2,FALSE),0),
  U499&gt;=22,0
  ),0),0
) +
IF(AND(U499&gt;=1,U499&lt;=15),IF($D499=入力項目!$S$8,入力項目!$S$3,0),0) +
IF(AND(U499&gt;=1,U499&lt;=15),IF($D499=5,入力項目!$S$4,0),0) +
IF(AND(U499&gt;=1,U499&lt;=15),IF($D499=12,入力項目!$S$5,0),0) +
IF(AND(入力項目!$S$7=$A499,入力項目!$S$8=$D499),子育て関連マスタ!$C$14,0) +
IFERROR(IF(AND(YEAR(EDATE(DATE(入力項目!$S$7,入力項目!$S$8,1),1))=$A499,MONTH(EDATE(DATE(入力項目!$S$7,入力項目!$S$8,1),1))=$D499),子育て関連マスタ!$C$15,0),0) +
IF(AND(OR(U499=3,U499=5,U499=7),$D499=11),子育て関連マスタ!$C$17,0) +
IF(AND(U499=20,$D499=1),子育て関連マスタ!$C$18,0) +
IF(AND(U499=20,$D499=1),
IFERROR(_xlfn.IFS(
入力項目!$S$10="男",子育て関連マスタ!$C$18,
入力項目!$S$10="女",子育て関連マスタ!$C$19
),0),0
) +
IF(AND(U499&gt;=入力項目!$S$18,U499&lt;=入力項目!$S$19),入力項目!$S$20,0) +
IF(AND(U499&gt;=入力項目!$S$21,U499&lt;=入力項目!$S$22),入力項目!$S$23,0) +
IF(AND(U499&gt;=入力項目!$S$24,U499&lt;=入力項目!$S$25),入力項目!$S$26,0)
)</f>
        <v>0</v>
      </c>
      <c r="AJ499" s="10">
        <f ca="1">-VLOOKUP($D499,月別収支!$A$2:$H$13,7,FALSE)</f>
        <v>-20000</v>
      </c>
    </row>
    <row r="500" spans="1:36" x14ac:dyDescent="0.4">
      <c r="A500">
        <f t="shared" ca="1" si="139"/>
        <v>2066</v>
      </c>
      <c r="B500">
        <f t="shared" ca="1" si="129"/>
        <v>2065</v>
      </c>
      <c r="C500">
        <f t="shared" ca="1" si="130"/>
        <v>42</v>
      </c>
      <c r="D500">
        <f t="shared" ca="1" si="140"/>
        <v>2</v>
      </c>
      <c r="E500" t="str">
        <f t="shared" ca="1" si="124"/>
        <v>2066年2月</v>
      </c>
      <c r="F500">
        <f ca="1">IF(OR(入力項目!$N$5&lt;$A500,AND(入力項目!$N$5=$A500,入力項目!$N$6&lt;$D500)),IF(F499=0,1,IF(G500=12,F499+1,F499)),0)</f>
        <v>41</v>
      </c>
      <c r="G500">
        <f ca="1">IF(OR(入力項目!$N$5&lt;$A500,AND(入力項目!$N$5=$A500,入力項目!$N$6&lt;$D500)),IF(G499=12,1,G499+1),0)</f>
        <v>4</v>
      </c>
      <c r="H500" t="str">
        <f t="shared" ca="1" si="125"/>
        <v>41_4</v>
      </c>
      <c r="I500">
        <f ca="1">IF(
  IFERROR(AND($C500&gt;0,MOD($C500,入力項目!$N$22)=0,$D500=入力項目!$N$23), FALSE),
  1,
  IF(
    AND(I499&gt;0,J499=12),
    IF(I499=入力項目!$N$28, 0, I499+1),
    I499
  )
)</f>
        <v>2</v>
      </c>
      <c r="J500">
        <f ca="1">IF($D500=入力項目!$N$23,1,IFERROR(J499+1,1))</f>
        <v>9</v>
      </c>
      <c r="K500" t="str">
        <f t="shared" ca="1" si="126"/>
        <v>2_9</v>
      </c>
      <c r="L500">
        <f ca="1">L499+IF(入力項目!$D$4=$D500,1,0)</f>
        <v>70</v>
      </c>
      <c r="M500" t="str">
        <f t="shared" ca="1" si="127"/>
        <v>70歳</v>
      </c>
      <c r="N500">
        <f t="shared" ca="1" si="131"/>
        <v>71</v>
      </c>
      <c r="O500" t="str">
        <f t="shared" ca="1" si="128"/>
        <v>71歳</v>
      </c>
      <c r="P500">
        <f t="shared" ca="1" si="132"/>
        <v>45</v>
      </c>
      <c r="Q500">
        <f t="shared" ca="1" si="133"/>
        <v>43</v>
      </c>
      <c r="R500">
        <f t="shared" ca="1" si="134"/>
        <v>2066</v>
      </c>
      <c r="S500">
        <f t="shared" ca="1" si="135"/>
        <v>2066</v>
      </c>
      <c r="T500">
        <f t="shared" ca="1" si="136"/>
        <v>2066</v>
      </c>
      <c r="U500">
        <f t="shared" ca="1" si="137"/>
        <v>2066</v>
      </c>
      <c r="V500" s="10">
        <f t="shared" ca="1" si="138"/>
        <v>59111925</v>
      </c>
      <c r="W500" s="10">
        <f ca="1">IF($L500&lt;その他マスタ!$B$1,VLOOKUP($D500,月別収支!$A$2:$H$13,2,FALSE),その他マスタ!$B$3)+IF(AND($L500=その他マスタ!$B$1,入力項目!$I$9="あり",$D500=入力項目!$D$4),その他マスタ!$B$2,0)</f>
        <v>150000</v>
      </c>
      <c r="X500" s="10">
        <f ca="1">-IF(入力項目!$K$5=TRUE,
IF($F500+$G500&lt;3,VLOOKUP($D500,月別収支!$A$2:$H$13,8,FALSE),0)+IFERROR(VLOOKUP($H500,住宅ローン計算!C:P,13,FALSE),0)+IF($F500&gt;1,IF(OR($G500=3,$G500=6,$G500=9,$G500=12),ROUNDUP(入力項目!$N$18/4,0),0),0),
VLOOKUP($D500,月別収支!$A$2:$H$13,8,FALSE))</f>
        <v>0</v>
      </c>
      <c r="Y500" s="10">
        <f ca="1">-VLOOKUP($D500,月別収支!$A$2:$H$13,3,FALSE)</f>
        <v>-75000</v>
      </c>
      <c r="Z500" s="10">
        <f ca="1">-VLOOKUP($D500,月別収支!$A$2:$H$13,4,FALSE)</f>
        <v>-27000</v>
      </c>
      <c r="AA500" s="10">
        <f ca="1">-VLOOKUP($D500,月別収支!$A$2:$H$13,6,FALSE)</f>
        <v>-10000</v>
      </c>
      <c r="AB500" s="10">
        <f ca="1">-(
VLOOKUP($D500,月別収支!$A$2:$H$13,5,FALSE)+IF(AND(入力項目!$I$27&lt;=$A500,ISEVEN($A500-入力項目!$I$27),入力項目!$I$28=$D500),入力項目!$I$26,0)
+IF(入力項目!$K$26=TRUE,
IFERROR(VLOOKUP($K500,マイカーローン計算!C:P,13,FALSE),0),
IFERROR(
  IF(AND($C500&gt;0,MOD($C500,入力項目!$N$22)=0,$D500=入力項目!$N$23),入力項目!$N$24,0),
 0
)
)
)</f>
        <v>-20000</v>
      </c>
      <c r="AC500" s="10">
        <f ca="1">-IF($A500&lt;入力項目!$N$33,入力項目!$N$35,IF(AND($A500=入力項目!$N$33,$D500&lt;=入力項目!$N$34),入力項目!$N$35,0))</f>
        <v>0</v>
      </c>
      <c r="AD500">
        <f ca="1">-(
_xlfn.IFS(
P500&lt;=入力項目!$S$11,0,
AND(P500&gt;=入力項目!$S$11+1,P500&lt;=3),IFERROR(VLOOKUP(入力項目!$S$12,子育て関連マスタ!$I$4:$M$5,4,FALSE),0),
AND(P500&gt;=4,P500&lt;=6),IFERROR(VLOOKUP(入力項目!$S$13,子育て関連マスタ!$I$9:$M$12,4,FALSE),0),
AND(P500&gt;=7,P500&lt;=12),IFERROR(VLOOKUP(入力項目!$S$14,子育て関連マスタ!$I$16:$M$17,4,FALSE),0),
AND(P500&gt;=13,P500&lt;=15),IFERROR(VLOOKUP(入力項目!$S$15,子育て関連マスタ!$I$21:$M$22,4,FALSE),0),
AND(P500&gt;=16,P500&lt;=18),IFERROR(VLOOKUP(入力項目!$S$16,子育て関連マスタ!$I$26:$M$28,4,FALSE),0),
AND(P500&gt;=19,P500&lt;=20,入力項目!$S$16="高専"),IFERROR(VLOOKUP(入力項目!$S$16,子育て関連マスタ!$I$26:$M$28,4,FALSE),0),
AND(P500&gt;=19,P500&lt;=20,入力項目!$S$16&lt;&gt;"高専"),IFERROR(VLOOKUP(入力項目!$S$17,子育て関連マスタ!$I$32:$M$37,4,FALSE),0),
AND(P500&gt;=21,P500&lt;=22,入力項目!$S$16="高専"),IFERROR(VLOOKUP(入力項目!$S$17,子育て関連マスタ!$I$32:$M$34,4,FALSE),0),
AND(P500&gt;=21,P500&lt;=22,入力項目!$S$16&lt;&gt;"高専"),IFERROR(VLOOKUP(入力項目!$S$17,子育て関連マスタ!$I$32:$M$34,4,FALSE),0),
P500&gt;=23,0
) +
IF($D500=4,
  IFERROR(_xlfn.IFS(
  P500&lt;=入力項目!$S$11,0,
  AND(P500=入力項目!$S$11),IFERROR(VLOOKUP(入力項目!$S$12,子育て関連マスタ!$I$4:$M$5,2,FALSE),0),
  AND(P500=4),IFERROR(VLOOKUP(入力項目!$S$13,子育て関連マスタ!$I$9:$M$12,2,FALSE),0),
  AND(P500=7),IFERROR(VLOOKUP(入力項目!$S$14,子育て関連マスタ!$I$16:$M$17,2,FALSE),0),
  AND(P500=13),IFERROR(VLOOKUP(入力項目!$S$15,子育て関連マスタ!$I$21:$M$22,2,FALSE),0),
  AND(P500=16),IFERROR(VLOOKUP(入力項目!$S$16,子育て関連マスタ!$I$26:$M$28,2,FALSE),0),
  AND(P500=19,入力項目!$S$16&lt;&gt;"高専"),IFERROR(VLOOKUP(入力項目!$S$17,子育て関連マスタ!$I$32:$M$37,2,FALSE),0),
  AND(P500=21,入力項目!$S$16="高専"),IFERROR(VLOOKUP(入力項目!$S$17,子育て関連マスタ!$I$32:$M$37,2,FALSE),0),
  P500&gt;=22,0
  ),0),0
) +
IF(AND(P500&gt;=1,P500&lt;=15),IF($D500=入力項目!$S$8,入力項目!$S$3,0),0) +
IF(AND(P500&gt;=1,P500&lt;=15),IF($D500=5,入力項目!$S$4,0),0) +
IF(AND(P500&gt;=1,P500&lt;=15),IF($D500=12,入力項目!$S$5,0),0) +
IF(AND(入力項目!$S$7=$A500,入力項目!$S$8=$D500),子育て関連マスタ!$C$14,0) +
IFERROR(IF(AND(YEAR(EDATE(DATE(入力項目!$S$7,入力項目!$S$8,1),1))=$A500,MONTH(EDATE(DATE(入力項目!$S$7,入力項目!$S$8,1),1))=$D500),子育て関連マスタ!$C$15,0),0) +
IF(AND(OR(P500=3,P500=5,P500=7),$D500=11),子育て関連マスタ!$C$17,0) +
IF(AND(P500=20,$D500=1),子育て関連マスタ!$C$18,0) +
IF(AND(P500=20,$D500=1),
IFERROR(_xlfn.IFS(
入力項目!$S$10="男",子育て関連マスタ!$C$18,
入力項目!$S$10="女",子育て関連マスタ!$C$19
),0),0
) +
IF(AND(P500&gt;=入力項目!$S$18,P500&lt;=入力項目!$S$19),入力項目!$S$20,0) +
IF(AND(P500&gt;=入力項目!$S$21,P500&lt;=入力項目!$S$22),入力項目!$S$23,0) +
IF(AND(P500&gt;=入力項目!$S$24,P500&lt;=入力項目!$S$25),入力項目!$S$26,0)
)</f>
        <v>0</v>
      </c>
      <c r="AE500">
        <f ca="1">-(
_xlfn.IFS(
Q500&lt;=入力項目!$S$11,0,
AND(Q500&gt;=入力項目!$S$11+1,Q500&lt;=3),IFERROR(VLOOKUP(入力項目!$S$12,子育て関連マスタ!$I$4:$M$5,4,FALSE),0),
AND(Q500&gt;=4,Q500&lt;=6),IFERROR(VLOOKUP(入力項目!$S$13,子育て関連マスタ!$I$9:$M$12,4,FALSE),0),
AND(Q500&gt;=7,Q500&lt;=12),IFERROR(VLOOKUP(入力項目!$S$14,子育て関連マスタ!$I$16:$M$17,4,FALSE),0),
AND(Q500&gt;=13,Q500&lt;=15),IFERROR(VLOOKUP(入力項目!$S$15,子育て関連マスタ!$I$21:$M$22,4,FALSE),0),
AND(Q500&gt;=16,Q500&lt;=18),IFERROR(VLOOKUP(入力項目!$S$16,子育て関連マスタ!$I$26:$M$28,4,FALSE),0),
AND(Q500&gt;=19,Q500&lt;=20,入力項目!$S$16="高専"),IFERROR(VLOOKUP(入力項目!$S$16,子育て関連マスタ!$I$26:$M$28,4,FALSE),0),
AND(Q500&gt;=19,Q500&lt;=20,入力項目!$S$16&lt;&gt;"高専"),IFERROR(VLOOKUP(入力項目!$S$17,子育て関連マスタ!$I$32:$M$37,4,FALSE),0),
AND(Q500&gt;=21,Q500&lt;=22,入力項目!$S$16="高専"),IFERROR(VLOOKUP(入力項目!$S$17,子育て関連マスタ!$I$32:$M$34,4,FALSE),0),
AND(Q500&gt;=21,Q500&lt;=22,入力項目!$S$16&lt;&gt;"高専"),IFERROR(VLOOKUP(入力項目!$S$17,子育て関連マスタ!$I$32:$M$34,4,FALSE),0),
Q500&gt;=23,0
) +
IF($D500=4,
  IFERROR(_xlfn.IFS(
  Q500&lt;=入力項目!$S$11,0,
  AND(Q500=入力項目!$S$11),IFERROR(VLOOKUP(入力項目!$S$12,子育て関連マスタ!$I$4:$M$5,2,FALSE),0),
  AND(Q500=4),IFERROR(VLOOKUP(入力項目!$S$13,子育て関連マスタ!$I$9:$M$12,2,FALSE),0),
  AND(Q500=7),IFERROR(VLOOKUP(入力項目!$S$14,子育て関連マスタ!$I$16:$M$17,2,FALSE),0),
  AND(Q500=13),IFERROR(VLOOKUP(入力項目!$S$15,子育て関連マスタ!$I$21:$M$22,2,FALSE),0),
  AND(Q500=16),IFERROR(VLOOKUP(入力項目!$S$16,子育て関連マスタ!$I$26:$M$28,2,FALSE),0),
  AND(Q500=19,入力項目!$S$16&lt;&gt;"高専"),IFERROR(VLOOKUP(入力項目!$S$17,子育て関連マスタ!$I$32:$M$37,2,FALSE),0),
  AND(Q500=21,入力項目!$S$16="高専"),IFERROR(VLOOKUP(入力項目!$S$17,子育て関連マスタ!$I$32:$M$37,2,FALSE),0),
  Q500&gt;=22,0
  ),0),0
) +
IF(AND(Q500&gt;=1,Q500&lt;=15),IF($D500=入力項目!$S$8,入力項目!$S$3,0),0) +
IF(AND(Q500&gt;=1,Q500&lt;=15),IF($D500=5,入力項目!$S$4,0),0) +
IF(AND(Q500&gt;=1,Q500&lt;=15),IF($D500=12,入力項目!$S$5,0),0) +
IF(AND(入力項目!$S$7=$A500,入力項目!$S$8=$D500),子育て関連マスタ!$C$14,0) +
IFERROR(IF(AND(YEAR(EDATE(DATE(入力項目!$S$7,入力項目!$S$8,1),1))=$A500,MONTH(EDATE(DATE(入力項目!$S$7,入力項目!$S$8,1),1))=$D500),子育て関連マスタ!$C$15,0),0) +
IF(AND(OR(Q500=3,Q500=5,Q500=7),$D500=11),子育て関連マスタ!$C$17,0) +
IF(AND(Q500=20,$D500=1),子育て関連マスタ!$C$18,0) +
IF(AND(Q500=20,$D500=1),
IFERROR(_xlfn.IFS(
入力項目!$S$10="男",子育て関連マスタ!$C$18,
入力項目!$S$10="女",子育て関連マスタ!$C$19
),0),0
) +
IF(AND(Q500&gt;=入力項目!$S$18,Q500&lt;=入力項目!$S$19),入力項目!$S$20,0) +
IF(AND(Q500&gt;=入力項目!$S$21,Q500&lt;=入力項目!$S$22),入力項目!$S$23,0) +
IF(AND(Q500&gt;=入力項目!$S$24,Q500&lt;=入力項目!$S$25),入力項目!$S$26,0)
)</f>
        <v>0</v>
      </c>
      <c r="AF500">
        <f ca="1">-(
_xlfn.IFS(
R500&lt;=入力項目!$S$11,0,
AND(R500&gt;=入力項目!$S$11+1,R500&lt;=3),IFERROR(VLOOKUP(入力項目!$S$12,子育て関連マスタ!$I$4:$M$5,4,FALSE),0),
AND(R500&gt;=4,R500&lt;=6),IFERROR(VLOOKUP(入力項目!$S$13,子育て関連マスタ!$I$9:$M$12,4,FALSE),0),
AND(R500&gt;=7,R500&lt;=12),IFERROR(VLOOKUP(入力項目!$S$14,子育て関連マスタ!$I$16:$M$17,4,FALSE),0),
AND(R500&gt;=13,R500&lt;=15),IFERROR(VLOOKUP(入力項目!$S$15,子育て関連マスタ!$I$21:$M$22,4,FALSE),0),
AND(R500&gt;=16,R500&lt;=18),IFERROR(VLOOKUP(入力項目!$S$16,子育て関連マスタ!$I$26:$M$28,4,FALSE),0),
AND(R500&gt;=19,R500&lt;=20,入力項目!$S$16="高専"),IFERROR(VLOOKUP(入力項目!$S$16,子育て関連マスタ!$I$26:$M$28,4,FALSE),0),
AND(R500&gt;=19,R500&lt;=20,入力項目!$S$16&lt;&gt;"高専"),IFERROR(VLOOKUP(入力項目!$S$17,子育て関連マスタ!$I$32:$M$37,4,FALSE),0),
AND(R500&gt;=21,R500&lt;=22,入力項目!$S$16="高専"),IFERROR(VLOOKUP(入力項目!$S$17,子育て関連マスタ!$I$32:$M$34,4,FALSE),0),
AND(R500&gt;=21,R500&lt;=22,入力項目!$S$16&lt;&gt;"高専"),IFERROR(VLOOKUP(入力項目!$S$17,子育て関連マスタ!$I$32:$M$34,4,FALSE),0),
R500&gt;=23,0
) +
IF($D500=4,
  IFERROR(_xlfn.IFS(
  R500&lt;=入力項目!$S$11,0,
  AND(R500=入力項目!$S$11),IFERROR(VLOOKUP(入力項目!$S$12,子育て関連マスタ!$I$4:$M$5,2,FALSE),0),
  AND(R500=4),IFERROR(VLOOKUP(入力項目!$S$13,子育て関連マスタ!$I$9:$M$12,2,FALSE),0),
  AND(R500=7),IFERROR(VLOOKUP(入力項目!$S$14,子育て関連マスタ!$I$16:$M$17,2,FALSE),0),
  AND(R500=13),IFERROR(VLOOKUP(入力項目!$S$15,子育て関連マスタ!$I$21:$M$22,2,FALSE),0),
  AND(R500=16),IFERROR(VLOOKUP(入力項目!$S$16,子育て関連マスタ!$I$26:$M$28,2,FALSE),0),
  AND(R500=19,入力項目!$S$16&lt;&gt;"高専"),IFERROR(VLOOKUP(入力項目!$S$17,子育て関連マスタ!$I$32:$M$37,2,FALSE),0),
  AND(R500=21,入力項目!$S$16="高専"),IFERROR(VLOOKUP(入力項目!$S$17,子育て関連マスタ!$I$32:$M$37,2,FALSE),0),
  R500&gt;=22,0
  ),0),0
) +
IF(AND(R500&gt;=1,R500&lt;=15),IF($D500=入力項目!$S$8,入力項目!$S$3,0),0) +
IF(AND(R500&gt;=1,R500&lt;=15),IF($D500=5,入力項目!$S$4,0),0) +
IF(AND(R500&gt;=1,R500&lt;=15),IF($D500=12,入力項目!$S$5,0),0) +
IF(AND(入力項目!$S$7=$A500,入力項目!$S$8=$D500),子育て関連マスタ!$C$14,0) +
IFERROR(IF(AND(YEAR(EDATE(DATE(入力項目!$S$7,入力項目!$S$8,1),1))=$A500,MONTH(EDATE(DATE(入力項目!$S$7,入力項目!$S$8,1),1))=$D500),子育て関連マスタ!$C$15,0),0) +
IF(AND(OR(R500=3,R500=5,R500=7),$D500=11),子育て関連マスタ!$C$17,0) +
IF(AND(R500=20,$D500=1),子育て関連マスタ!$C$18,0) +
IF(AND(R500=20,$D500=1),
IFERROR(_xlfn.IFS(
入力項目!$S$10="男",子育て関連マスタ!$C$18,
入力項目!$S$10="女",子育て関連マスタ!$C$19
),0),0
) +
IF(AND(R500&gt;=入力項目!$S$18,R500&lt;=入力項目!$S$19),入力項目!$S$20,0) +
IF(AND(R500&gt;=入力項目!$S$21,R500&lt;=入力項目!$S$22),入力項目!$S$23,0) +
IF(AND(R500&gt;=入力項目!$S$24,R500&lt;=入力項目!$S$25),入力項目!$S$26,0)
)</f>
        <v>0</v>
      </c>
      <c r="AG500">
        <f ca="1">-(
_xlfn.IFS(
S500&lt;=入力項目!$S$11,0,
AND(S500&gt;=入力項目!$S$11+1,S500&lt;=3),IFERROR(VLOOKUP(入力項目!$S$12,子育て関連マスタ!$I$4:$M$5,4,FALSE),0),
AND(S500&gt;=4,S500&lt;=6),IFERROR(VLOOKUP(入力項目!$S$13,子育て関連マスタ!$I$9:$M$12,4,FALSE),0),
AND(S500&gt;=7,S500&lt;=12),IFERROR(VLOOKUP(入力項目!$S$14,子育て関連マスタ!$I$16:$M$17,4,FALSE),0),
AND(S500&gt;=13,S500&lt;=15),IFERROR(VLOOKUP(入力項目!$S$15,子育て関連マスタ!$I$21:$M$22,4,FALSE),0),
AND(S500&gt;=16,S500&lt;=18),IFERROR(VLOOKUP(入力項目!$S$16,子育て関連マスタ!$I$26:$M$28,4,FALSE),0),
AND(S500&gt;=19,S500&lt;=20,入力項目!$S$16="高専"),IFERROR(VLOOKUP(入力項目!$S$16,子育て関連マスタ!$I$26:$M$28,4,FALSE),0),
AND(S500&gt;=19,S500&lt;=20,入力項目!$S$16&lt;&gt;"高専"),IFERROR(VLOOKUP(入力項目!$S$17,子育て関連マスタ!$I$32:$M$37,4,FALSE),0),
AND(S500&gt;=21,S500&lt;=22,入力項目!$S$16="高専"),IFERROR(VLOOKUP(入力項目!$S$17,子育て関連マスタ!$I$32:$M$34,4,FALSE),0),
AND(S500&gt;=21,S500&lt;=22,入力項目!$S$16&lt;&gt;"高専"),IFERROR(VLOOKUP(入力項目!$S$17,子育て関連マスタ!$I$32:$M$34,4,FALSE),0),
S500&gt;=23,0
) +
IF($D500=4,
  IFERROR(_xlfn.IFS(
  S500&lt;=入力項目!$S$11,0,
  AND(S500=入力項目!$S$11),IFERROR(VLOOKUP(入力項目!$S$12,子育て関連マスタ!$I$4:$M$5,2,FALSE),0),
  AND(S500=4),IFERROR(VLOOKUP(入力項目!$S$13,子育て関連マスタ!$I$9:$M$12,2,FALSE),0),
  AND(S500=7),IFERROR(VLOOKUP(入力項目!$S$14,子育て関連マスタ!$I$16:$M$17,2,FALSE),0),
  AND(S500=13),IFERROR(VLOOKUP(入力項目!$S$15,子育て関連マスタ!$I$21:$M$22,2,FALSE),0),
  AND(S500=16),IFERROR(VLOOKUP(入力項目!$S$16,子育て関連マスタ!$I$26:$M$28,2,FALSE),0),
  AND(S500=19,入力項目!$S$16&lt;&gt;"高専"),IFERROR(VLOOKUP(入力項目!$S$17,子育て関連マスタ!$I$32:$M$37,2,FALSE),0),
  AND(S500=21,入力項目!$S$16="高専"),IFERROR(VLOOKUP(入力項目!$S$17,子育て関連マスタ!$I$32:$M$37,2,FALSE),0),
  S500&gt;=22,0
  ),0),0
) +
IF(AND(S500&gt;=1,S500&lt;=15),IF($D500=入力項目!$S$8,入力項目!$S$3,0),0) +
IF(AND(S500&gt;=1,S500&lt;=15),IF($D500=5,入力項目!$S$4,0),0) +
IF(AND(S500&gt;=1,S500&lt;=15),IF($D500=12,入力項目!$S$5,0),0) +
IF(AND(入力項目!$S$7=$A500,入力項目!$S$8=$D500),子育て関連マスタ!$C$14,0) +
IFERROR(IF(AND(YEAR(EDATE(DATE(入力項目!$S$7,入力項目!$S$8,1),1))=$A500,MONTH(EDATE(DATE(入力項目!$S$7,入力項目!$S$8,1),1))=$D500),子育て関連マスタ!$C$15,0),0) +
IF(AND(OR(S500=3,S500=5,S500=7),$D500=11),子育て関連マスタ!$C$17,0) +
IF(AND(S500=20,$D500=1),子育て関連マスタ!$C$18,0) +
IF(AND(S500=20,$D500=1),
IFERROR(_xlfn.IFS(
入力項目!$S$10="男",子育て関連マスタ!$C$18,
入力項目!$S$10="女",子育て関連マスタ!$C$19
),0),0
) +
IF(AND(S500&gt;=入力項目!$S$18,S500&lt;=入力項目!$S$19),入力項目!$S$20,0) +
IF(AND(S500&gt;=入力項目!$S$21,S500&lt;=入力項目!$S$22),入力項目!$S$23,0) +
IF(AND(S500&gt;=入力項目!$S$24,S500&lt;=入力項目!$S$25),入力項目!$S$26,0)
)</f>
        <v>0</v>
      </c>
      <c r="AH500">
        <f ca="1">-(
_xlfn.IFS(
T500&lt;=入力項目!$S$11,0,
AND(T500&gt;=入力項目!$S$11+1,T500&lt;=3),IFERROR(VLOOKUP(入力項目!$S$12,子育て関連マスタ!$I$4:$M$5,4,FALSE),0),
AND(T500&gt;=4,T500&lt;=6),IFERROR(VLOOKUP(入力項目!$S$13,子育て関連マスタ!$I$9:$M$12,4,FALSE),0),
AND(T500&gt;=7,T500&lt;=12),IFERROR(VLOOKUP(入力項目!$S$14,子育て関連マスタ!$I$16:$M$17,4,FALSE),0),
AND(T500&gt;=13,T500&lt;=15),IFERROR(VLOOKUP(入力項目!$S$15,子育て関連マスタ!$I$21:$M$22,4,FALSE),0),
AND(T500&gt;=16,T500&lt;=18),IFERROR(VLOOKUP(入力項目!$S$16,子育て関連マスタ!$I$26:$M$28,4,FALSE),0),
AND(T500&gt;=19,T500&lt;=20,入力項目!$S$16="高専"),IFERROR(VLOOKUP(入力項目!$S$16,子育て関連マスタ!$I$26:$M$28,4,FALSE),0),
AND(T500&gt;=19,T500&lt;=20,入力項目!$S$16&lt;&gt;"高専"),IFERROR(VLOOKUP(入力項目!$S$17,子育て関連マスタ!$I$32:$M$37,4,FALSE),0),
AND(T500&gt;=21,T500&lt;=22,入力項目!$S$16="高専"),IFERROR(VLOOKUP(入力項目!$S$17,子育て関連マスタ!$I$32:$M$34,4,FALSE),0),
AND(T500&gt;=21,T500&lt;=22,入力項目!$S$16&lt;&gt;"高専"),IFERROR(VLOOKUP(入力項目!$S$17,子育て関連マスタ!$I$32:$M$34,4,FALSE),0),
T500&gt;=23,0
) +
IF($D500=4,
  IFERROR(_xlfn.IFS(
  T500&lt;=入力項目!$S$11,0,
  AND(T500=入力項目!$S$11),IFERROR(VLOOKUP(入力項目!$S$12,子育て関連マスタ!$I$4:$M$5,2,FALSE),0),
  AND(T500=4),IFERROR(VLOOKUP(入力項目!$S$13,子育て関連マスタ!$I$9:$M$12,2,FALSE),0),
  AND(T500=7),IFERROR(VLOOKUP(入力項目!$S$14,子育て関連マスタ!$I$16:$M$17,2,FALSE),0),
  AND(T500=13),IFERROR(VLOOKUP(入力項目!$S$15,子育て関連マスタ!$I$21:$M$22,2,FALSE),0),
  AND(T500=16),IFERROR(VLOOKUP(入力項目!$S$16,子育て関連マスタ!$I$26:$M$28,2,FALSE),0),
  AND(T500=19,入力項目!$S$16&lt;&gt;"高専"),IFERROR(VLOOKUP(入力項目!$S$17,子育て関連マスタ!$I$32:$M$37,2,FALSE),0),
  AND(T500=21,入力項目!$S$16="高専"),IFERROR(VLOOKUP(入力項目!$S$17,子育て関連マスタ!$I$32:$M$37,2,FALSE),0),
  T500&gt;=22,0
  ),0),0
) +
IF(AND(T500&gt;=1,T500&lt;=15),IF($D500=入力項目!$S$8,入力項目!$S$3,0),0) +
IF(AND(T500&gt;=1,T500&lt;=15),IF($D500=5,入力項目!$S$4,0),0) +
IF(AND(T500&gt;=1,T500&lt;=15),IF($D500=12,入力項目!$S$5,0),0) +
IF(AND(入力項目!$S$7=$A500,入力項目!$S$8=$D500),子育て関連マスタ!$C$14,0) +
IFERROR(IF(AND(YEAR(EDATE(DATE(入力項目!$S$7,入力項目!$S$8,1),1))=$A500,MONTH(EDATE(DATE(入力項目!$S$7,入力項目!$S$8,1),1))=$D500),子育て関連マスタ!$C$15,0),0) +
IF(AND(OR(T500=3,T500=5,T500=7),$D500=11),子育て関連マスタ!$C$17,0) +
IF(AND(T500=20,$D500=1),子育て関連マスタ!$C$18,0) +
IF(AND(T500=20,$D500=1),
IFERROR(_xlfn.IFS(
入力項目!$S$10="男",子育て関連マスタ!$C$18,
入力項目!$S$10="女",子育て関連マスタ!$C$19
),0),0
) +
IF(AND(T500&gt;=入力項目!$S$18,T500&lt;=入力項目!$S$19),入力項目!$S$20,0) +
IF(AND(T500&gt;=入力項目!$S$21,T500&lt;=入力項目!$S$22),入力項目!$S$23,0) +
IF(AND(T500&gt;=入力項目!$S$24,T500&lt;=入力項目!$S$25),入力項目!$S$26,0)
)</f>
        <v>0</v>
      </c>
      <c r="AI500">
        <f ca="1">-(
_xlfn.IFS(
U500&lt;=入力項目!$S$11,0,
AND(U500&gt;=入力項目!$S$11+1,U500&lt;=3),IFERROR(VLOOKUP(入力項目!$S$12,子育て関連マスタ!$I$4:$M$5,4,FALSE),0),
AND(U500&gt;=4,U500&lt;=6),IFERROR(VLOOKUP(入力項目!$S$13,子育て関連マスタ!$I$9:$M$12,4,FALSE),0),
AND(U500&gt;=7,U500&lt;=12),IFERROR(VLOOKUP(入力項目!$S$14,子育て関連マスタ!$I$16:$M$17,4,FALSE),0),
AND(U500&gt;=13,U500&lt;=15),IFERROR(VLOOKUP(入力項目!$S$15,子育て関連マスタ!$I$21:$M$22,4,FALSE),0),
AND(U500&gt;=16,U500&lt;=18),IFERROR(VLOOKUP(入力項目!$S$16,子育て関連マスタ!$I$26:$M$28,4,FALSE),0),
AND(U500&gt;=19,U500&lt;=20,入力項目!$S$16="高専"),IFERROR(VLOOKUP(入力項目!$S$16,子育て関連マスタ!$I$26:$M$28,4,FALSE),0),
AND(U500&gt;=19,U500&lt;=20,入力項目!$S$16&lt;&gt;"高専"),IFERROR(VLOOKUP(入力項目!$S$17,子育て関連マスタ!$I$32:$M$37,4,FALSE),0),
AND(U500&gt;=21,U500&lt;=22,入力項目!$S$16="高専"),IFERROR(VLOOKUP(入力項目!$S$17,子育て関連マスタ!$I$32:$M$34,4,FALSE),0),
AND(U500&gt;=21,U500&lt;=22,入力項目!$S$16&lt;&gt;"高専"),IFERROR(VLOOKUP(入力項目!$S$17,子育て関連マスタ!$I$32:$M$34,4,FALSE),0),
U500&gt;=23,0
) +
IF($D500=4,
  IFERROR(_xlfn.IFS(
  U500&lt;=入力項目!$S$11,0,
  AND(U500=入力項目!$S$11),IFERROR(VLOOKUP(入力項目!$S$12,子育て関連マスタ!$I$4:$M$5,2,FALSE),0),
  AND(U500=4),IFERROR(VLOOKUP(入力項目!$S$13,子育て関連マスタ!$I$9:$M$12,2,FALSE),0),
  AND(U500=7),IFERROR(VLOOKUP(入力項目!$S$14,子育て関連マスタ!$I$16:$M$17,2,FALSE),0),
  AND(U500=13),IFERROR(VLOOKUP(入力項目!$S$15,子育て関連マスタ!$I$21:$M$22,2,FALSE),0),
  AND(U500=16),IFERROR(VLOOKUP(入力項目!$S$16,子育て関連マスタ!$I$26:$M$28,2,FALSE),0),
  AND(U500=19,入力項目!$S$16&lt;&gt;"高専"),IFERROR(VLOOKUP(入力項目!$S$17,子育て関連マスタ!$I$32:$M$37,2,FALSE),0),
  AND(U500=21,入力項目!$S$16="高専"),IFERROR(VLOOKUP(入力項目!$S$17,子育て関連マスタ!$I$32:$M$37,2,FALSE),0),
  U500&gt;=22,0
  ),0),0
) +
IF(AND(U500&gt;=1,U500&lt;=15),IF($D500=入力項目!$S$8,入力項目!$S$3,0),0) +
IF(AND(U500&gt;=1,U500&lt;=15),IF($D500=5,入力項目!$S$4,0),0) +
IF(AND(U500&gt;=1,U500&lt;=15),IF($D500=12,入力項目!$S$5,0),0) +
IF(AND(入力項目!$S$7=$A500,入力項目!$S$8=$D500),子育て関連マスタ!$C$14,0) +
IFERROR(IF(AND(YEAR(EDATE(DATE(入力項目!$S$7,入力項目!$S$8,1),1))=$A500,MONTH(EDATE(DATE(入力項目!$S$7,入力項目!$S$8,1),1))=$D500),子育て関連マスタ!$C$15,0),0) +
IF(AND(OR(U500=3,U500=5,U500=7),$D500=11),子育て関連マスタ!$C$17,0) +
IF(AND(U500=20,$D500=1),子育て関連マスタ!$C$18,0) +
IF(AND(U500=20,$D500=1),
IFERROR(_xlfn.IFS(
入力項目!$S$10="男",子育て関連マスタ!$C$18,
入力項目!$S$10="女",子育て関連マスタ!$C$19
),0),0
) +
IF(AND(U500&gt;=入力項目!$S$18,U500&lt;=入力項目!$S$19),入力項目!$S$20,0) +
IF(AND(U500&gt;=入力項目!$S$21,U500&lt;=入力項目!$S$22),入力項目!$S$23,0) +
IF(AND(U500&gt;=入力項目!$S$24,U500&lt;=入力項目!$S$25),入力項目!$S$26,0)
)</f>
        <v>0</v>
      </c>
      <c r="AJ500" s="10">
        <f ca="1">-VLOOKUP($D500,月別収支!$A$2:$H$13,7,FALSE)</f>
        <v>-20000</v>
      </c>
    </row>
    <row r="501" spans="1:36" x14ac:dyDescent="0.4">
      <c r="A501">
        <f t="shared" ca="1" si="139"/>
        <v>2066</v>
      </c>
      <c r="B501">
        <f t="shared" ca="1" si="129"/>
        <v>2065</v>
      </c>
      <c r="C501">
        <f t="shared" ca="1" si="130"/>
        <v>42</v>
      </c>
      <c r="D501">
        <f t="shared" ca="1" si="140"/>
        <v>3</v>
      </c>
      <c r="E501" t="str">
        <f t="shared" ca="1" si="124"/>
        <v>2066年3月</v>
      </c>
      <c r="F501">
        <f ca="1">IF(OR(入力項目!$N$5&lt;$A501,AND(入力項目!$N$5=$A501,入力項目!$N$6&lt;$D501)),IF(F500=0,1,IF(G501=12,F500+1,F500)),0)</f>
        <v>41</v>
      </c>
      <c r="G501">
        <f ca="1">IF(OR(入力項目!$N$5&lt;$A501,AND(入力項目!$N$5=$A501,入力項目!$N$6&lt;$D501)),IF(G500=12,1,G500+1),0)</f>
        <v>5</v>
      </c>
      <c r="H501" t="str">
        <f t="shared" ca="1" si="125"/>
        <v>41_5</v>
      </c>
      <c r="I501">
        <f ca="1">IF(
  IFERROR(AND($C501&gt;0,MOD($C501,入力項目!$N$22)=0,$D501=入力項目!$N$23), FALSE),
  1,
  IF(
    AND(I500&gt;0,J500=12),
    IF(I500=入力項目!$N$28, 0, I500+1),
    I500
  )
)</f>
        <v>2</v>
      </c>
      <c r="J501">
        <f ca="1">IF($D501=入力項目!$N$23,1,IFERROR(J500+1,1))</f>
        <v>10</v>
      </c>
      <c r="K501" t="str">
        <f t="shared" ca="1" si="126"/>
        <v>2_10</v>
      </c>
      <c r="L501">
        <f ca="1">L500+IF(入力項目!$D$4=$D501,1,0)</f>
        <v>70</v>
      </c>
      <c r="M501" t="str">
        <f t="shared" ca="1" si="127"/>
        <v>70歳</v>
      </c>
      <c r="N501">
        <f t="shared" ca="1" si="131"/>
        <v>71</v>
      </c>
      <c r="O501" t="str">
        <f t="shared" ca="1" si="128"/>
        <v>71歳</v>
      </c>
      <c r="P501">
        <f t="shared" ca="1" si="132"/>
        <v>45</v>
      </c>
      <c r="Q501">
        <f t="shared" ca="1" si="133"/>
        <v>43</v>
      </c>
      <c r="R501">
        <f t="shared" ca="1" si="134"/>
        <v>2066</v>
      </c>
      <c r="S501">
        <f t="shared" ca="1" si="135"/>
        <v>2066</v>
      </c>
      <c r="T501">
        <f t="shared" ca="1" si="136"/>
        <v>2066</v>
      </c>
      <c r="U501">
        <f t="shared" ca="1" si="137"/>
        <v>2066</v>
      </c>
      <c r="V501" s="10">
        <f t="shared" ca="1" si="138"/>
        <v>59109925</v>
      </c>
      <c r="W501" s="10">
        <f ca="1">IF($L501&lt;その他マスタ!$B$1,VLOOKUP($D501,月別収支!$A$2:$H$13,2,FALSE),その他マスタ!$B$3)+IF(AND($L501=その他マスタ!$B$1,入力項目!$I$9="あり",$D501=入力項目!$D$4),その他マスタ!$B$2,0)</f>
        <v>150000</v>
      </c>
      <c r="X501" s="10">
        <f ca="1">-IF(入力項目!$K$5=TRUE,
IF($F501+$G501&lt;3,VLOOKUP($D501,月別収支!$A$2:$H$13,8,FALSE),0)+IFERROR(VLOOKUP($H501,住宅ローン計算!C:P,13,FALSE),0)+IF($F501&gt;1,IF(OR($G501=3,$G501=6,$G501=9,$G501=12),ROUNDUP(入力項目!$N$18/4,0),0),0),
VLOOKUP($D501,月別収支!$A$2:$H$13,8,FALSE))</f>
        <v>0</v>
      </c>
      <c r="Y501" s="10">
        <f ca="1">-VLOOKUP($D501,月別収支!$A$2:$H$13,3,FALSE)</f>
        <v>-75000</v>
      </c>
      <c r="Z501" s="10">
        <f ca="1">-VLOOKUP($D501,月別収支!$A$2:$H$13,4,FALSE)</f>
        <v>-27000</v>
      </c>
      <c r="AA501" s="10">
        <f ca="1">-VLOOKUP($D501,月別収支!$A$2:$H$13,6,FALSE)</f>
        <v>-10000</v>
      </c>
      <c r="AB501" s="10">
        <f ca="1">-(
VLOOKUP($D501,月別収支!$A$2:$H$13,5,FALSE)+IF(AND(入力項目!$I$27&lt;=$A501,ISEVEN($A501-入力項目!$I$27),入力項目!$I$28=$D501),入力項目!$I$26,0)
+IF(入力項目!$K$26=TRUE,
IFERROR(VLOOKUP($K501,マイカーローン計算!C:P,13,FALSE),0),
IFERROR(
  IF(AND($C501&gt;0,MOD($C501,入力項目!$N$22)=0,$D501=入力項目!$N$23),入力項目!$N$24,0),
 0
)
)
)</f>
        <v>-20000</v>
      </c>
      <c r="AC501" s="10">
        <f ca="1">-IF($A501&lt;入力項目!$N$33,入力項目!$N$35,IF(AND($A501=入力項目!$N$33,$D501&lt;=入力項目!$N$34),入力項目!$N$35,0))</f>
        <v>0</v>
      </c>
      <c r="AD501">
        <f ca="1">-(
_xlfn.IFS(
P501&lt;=入力項目!$S$11,0,
AND(P501&gt;=入力項目!$S$11+1,P501&lt;=3),IFERROR(VLOOKUP(入力項目!$S$12,子育て関連マスタ!$I$4:$M$5,4,FALSE),0),
AND(P501&gt;=4,P501&lt;=6),IFERROR(VLOOKUP(入力項目!$S$13,子育て関連マスタ!$I$9:$M$12,4,FALSE),0),
AND(P501&gt;=7,P501&lt;=12),IFERROR(VLOOKUP(入力項目!$S$14,子育て関連マスタ!$I$16:$M$17,4,FALSE),0),
AND(P501&gt;=13,P501&lt;=15),IFERROR(VLOOKUP(入力項目!$S$15,子育て関連マスタ!$I$21:$M$22,4,FALSE),0),
AND(P501&gt;=16,P501&lt;=18),IFERROR(VLOOKUP(入力項目!$S$16,子育て関連マスタ!$I$26:$M$28,4,FALSE),0),
AND(P501&gt;=19,P501&lt;=20,入力項目!$S$16="高専"),IFERROR(VLOOKUP(入力項目!$S$16,子育て関連マスタ!$I$26:$M$28,4,FALSE),0),
AND(P501&gt;=19,P501&lt;=20,入力項目!$S$16&lt;&gt;"高専"),IFERROR(VLOOKUP(入力項目!$S$17,子育て関連マスタ!$I$32:$M$37,4,FALSE),0),
AND(P501&gt;=21,P501&lt;=22,入力項目!$S$16="高専"),IFERROR(VLOOKUP(入力項目!$S$17,子育て関連マスタ!$I$32:$M$34,4,FALSE),0),
AND(P501&gt;=21,P501&lt;=22,入力項目!$S$16&lt;&gt;"高専"),IFERROR(VLOOKUP(入力項目!$S$17,子育て関連マスタ!$I$32:$M$34,4,FALSE),0),
P501&gt;=23,0
) +
IF($D501=4,
  IFERROR(_xlfn.IFS(
  P501&lt;=入力項目!$S$11,0,
  AND(P501=入力項目!$S$11),IFERROR(VLOOKUP(入力項目!$S$12,子育て関連マスタ!$I$4:$M$5,2,FALSE),0),
  AND(P501=4),IFERROR(VLOOKUP(入力項目!$S$13,子育て関連マスタ!$I$9:$M$12,2,FALSE),0),
  AND(P501=7),IFERROR(VLOOKUP(入力項目!$S$14,子育て関連マスタ!$I$16:$M$17,2,FALSE),0),
  AND(P501=13),IFERROR(VLOOKUP(入力項目!$S$15,子育て関連マスタ!$I$21:$M$22,2,FALSE),0),
  AND(P501=16),IFERROR(VLOOKUP(入力項目!$S$16,子育て関連マスタ!$I$26:$M$28,2,FALSE),0),
  AND(P501=19,入力項目!$S$16&lt;&gt;"高専"),IFERROR(VLOOKUP(入力項目!$S$17,子育て関連マスタ!$I$32:$M$37,2,FALSE),0),
  AND(P501=21,入力項目!$S$16="高専"),IFERROR(VLOOKUP(入力項目!$S$17,子育て関連マスタ!$I$32:$M$37,2,FALSE),0),
  P501&gt;=22,0
  ),0),0
) +
IF(AND(P501&gt;=1,P501&lt;=15),IF($D501=入力項目!$S$8,入力項目!$S$3,0),0) +
IF(AND(P501&gt;=1,P501&lt;=15),IF($D501=5,入力項目!$S$4,0),0) +
IF(AND(P501&gt;=1,P501&lt;=15),IF($D501=12,入力項目!$S$5,0),0) +
IF(AND(入力項目!$S$7=$A501,入力項目!$S$8=$D501),子育て関連マスタ!$C$14,0) +
IFERROR(IF(AND(YEAR(EDATE(DATE(入力項目!$S$7,入力項目!$S$8,1),1))=$A501,MONTH(EDATE(DATE(入力項目!$S$7,入力項目!$S$8,1),1))=$D501),子育て関連マスタ!$C$15,0),0) +
IF(AND(OR(P501=3,P501=5,P501=7),$D501=11),子育て関連マスタ!$C$17,0) +
IF(AND(P501=20,$D501=1),子育て関連マスタ!$C$18,0) +
IF(AND(P501=20,$D501=1),
IFERROR(_xlfn.IFS(
入力項目!$S$10="男",子育て関連マスタ!$C$18,
入力項目!$S$10="女",子育て関連マスタ!$C$19
),0),0
) +
IF(AND(P501&gt;=入力項目!$S$18,P501&lt;=入力項目!$S$19),入力項目!$S$20,0) +
IF(AND(P501&gt;=入力項目!$S$21,P501&lt;=入力項目!$S$22),入力項目!$S$23,0) +
IF(AND(P501&gt;=入力項目!$S$24,P501&lt;=入力項目!$S$25),入力項目!$S$26,0)
)</f>
        <v>0</v>
      </c>
      <c r="AE501">
        <f ca="1">-(
_xlfn.IFS(
Q501&lt;=入力項目!$S$11,0,
AND(Q501&gt;=入力項目!$S$11+1,Q501&lt;=3),IFERROR(VLOOKUP(入力項目!$S$12,子育て関連マスタ!$I$4:$M$5,4,FALSE),0),
AND(Q501&gt;=4,Q501&lt;=6),IFERROR(VLOOKUP(入力項目!$S$13,子育て関連マスタ!$I$9:$M$12,4,FALSE),0),
AND(Q501&gt;=7,Q501&lt;=12),IFERROR(VLOOKUP(入力項目!$S$14,子育て関連マスタ!$I$16:$M$17,4,FALSE),0),
AND(Q501&gt;=13,Q501&lt;=15),IFERROR(VLOOKUP(入力項目!$S$15,子育て関連マスタ!$I$21:$M$22,4,FALSE),0),
AND(Q501&gt;=16,Q501&lt;=18),IFERROR(VLOOKUP(入力項目!$S$16,子育て関連マスタ!$I$26:$M$28,4,FALSE),0),
AND(Q501&gt;=19,Q501&lt;=20,入力項目!$S$16="高専"),IFERROR(VLOOKUP(入力項目!$S$16,子育て関連マスタ!$I$26:$M$28,4,FALSE),0),
AND(Q501&gt;=19,Q501&lt;=20,入力項目!$S$16&lt;&gt;"高専"),IFERROR(VLOOKUP(入力項目!$S$17,子育て関連マスタ!$I$32:$M$37,4,FALSE),0),
AND(Q501&gt;=21,Q501&lt;=22,入力項目!$S$16="高専"),IFERROR(VLOOKUP(入力項目!$S$17,子育て関連マスタ!$I$32:$M$34,4,FALSE),0),
AND(Q501&gt;=21,Q501&lt;=22,入力項目!$S$16&lt;&gt;"高専"),IFERROR(VLOOKUP(入力項目!$S$17,子育て関連マスタ!$I$32:$M$34,4,FALSE),0),
Q501&gt;=23,0
) +
IF($D501=4,
  IFERROR(_xlfn.IFS(
  Q501&lt;=入力項目!$S$11,0,
  AND(Q501=入力項目!$S$11),IFERROR(VLOOKUP(入力項目!$S$12,子育て関連マスタ!$I$4:$M$5,2,FALSE),0),
  AND(Q501=4),IFERROR(VLOOKUP(入力項目!$S$13,子育て関連マスタ!$I$9:$M$12,2,FALSE),0),
  AND(Q501=7),IFERROR(VLOOKUP(入力項目!$S$14,子育て関連マスタ!$I$16:$M$17,2,FALSE),0),
  AND(Q501=13),IFERROR(VLOOKUP(入力項目!$S$15,子育て関連マスタ!$I$21:$M$22,2,FALSE),0),
  AND(Q501=16),IFERROR(VLOOKUP(入力項目!$S$16,子育て関連マスタ!$I$26:$M$28,2,FALSE),0),
  AND(Q501=19,入力項目!$S$16&lt;&gt;"高専"),IFERROR(VLOOKUP(入力項目!$S$17,子育て関連マスタ!$I$32:$M$37,2,FALSE),0),
  AND(Q501=21,入力項目!$S$16="高専"),IFERROR(VLOOKUP(入力項目!$S$17,子育て関連マスタ!$I$32:$M$37,2,FALSE),0),
  Q501&gt;=22,0
  ),0),0
) +
IF(AND(Q501&gt;=1,Q501&lt;=15),IF($D501=入力項目!$S$8,入力項目!$S$3,0),0) +
IF(AND(Q501&gt;=1,Q501&lt;=15),IF($D501=5,入力項目!$S$4,0),0) +
IF(AND(Q501&gt;=1,Q501&lt;=15),IF($D501=12,入力項目!$S$5,0),0) +
IF(AND(入力項目!$S$7=$A501,入力項目!$S$8=$D501),子育て関連マスタ!$C$14,0) +
IFERROR(IF(AND(YEAR(EDATE(DATE(入力項目!$S$7,入力項目!$S$8,1),1))=$A501,MONTH(EDATE(DATE(入力項目!$S$7,入力項目!$S$8,1),1))=$D501),子育て関連マスタ!$C$15,0),0) +
IF(AND(OR(Q501=3,Q501=5,Q501=7),$D501=11),子育て関連マスタ!$C$17,0) +
IF(AND(Q501=20,$D501=1),子育て関連マスタ!$C$18,0) +
IF(AND(Q501=20,$D501=1),
IFERROR(_xlfn.IFS(
入力項目!$S$10="男",子育て関連マスタ!$C$18,
入力項目!$S$10="女",子育て関連マスタ!$C$19
),0),0
) +
IF(AND(Q501&gt;=入力項目!$S$18,Q501&lt;=入力項目!$S$19),入力項目!$S$20,0) +
IF(AND(Q501&gt;=入力項目!$S$21,Q501&lt;=入力項目!$S$22),入力項目!$S$23,0) +
IF(AND(Q501&gt;=入力項目!$S$24,Q501&lt;=入力項目!$S$25),入力項目!$S$26,0)
)</f>
        <v>0</v>
      </c>
      <c r="AF501">
        <f ca="1">-(
_xlfn.IFS(
R501&lt;=入力項目!$S$11,0,
AND(R501&gt;=入力項目!$S$11+1,R501&lt;=3),IFERROR(VLOOKUP(入力項目!$S$12,子育て関連マスタ!$I$4:$M$5,4,FALSE),0),
AND(R501&gt;=4,R501&lt;=6),IFERROR(VLOOKUP(入力項目!$S$13,子育て関連マスタ!$I$9:$M$12,4,FALSE),0),
AND(R501&gt;=7,R501&lt;=12),IFERROR(VLOOKUP(入力項目!$S$14,子育て関連マスタ!$I$16:$M$17,4,FALSE),0),
AND(R501&gt;=13,R501&lt;=15),IFERROR(VLOOKUP(入力項目!$S$15,子育て関連マスタ!$I$21:$M$22,4,FALSE),0),
AND(R501&gt;=16,R501&lt;=18),IFERROR(VLOOKUP(入力項目!$S$16,子育て関連マスタ!$I$26:$M$28,4,FALSE),0),
AND(R501&gt;=19,R501&lt;=20,入力項目!$S$16="高専"),IFERROR(VLOOKUP(入力項目!$S$16,子育て関連マスタ!$I$26:$M$28,4,FALSE),0),
AND(R501&gt;=19,R501&lt;=20,入力項目!$S$16&lt;&gt;"高専"),IFERROR(VLOOKUP(入力項目!$S$17,子育て関連マスタ!$I$32:$M$37,4,FALSE),0),
AND(R501&gt;=21,R501&lt;=22,入力項目!$S$16="高専"),IFERROR(VLOOKUP(入力項目!$S$17,子育て関連マスタ!$I$32:$M$34,4,FALSE),0),
AND(R501&gt;=21,R501&lt;=22,入力項目!$S$16&lt;&gt;"高専"),IFERROR(VLOOKUP(入力項目!$S$17,子育て関連マスタ!$I$32:$M$34,4,FALSE),0),
R501&gt;=23,0
) +
IF($D501=4,
  IFERROR(_xlfn.IFS(
  R501&lt;=入力項目!$S$11,0,
  AND(R501=入力項目!$S$11),IFERROR(VLOOKUP(入力項目!$S$12,子育て関連マスタ!$I$4:$M$5,2,FALSE),0),
  AND(R501=4),IFERROR(VLOOKUP(入力項目!$S$13,子育て関連マスタ!$I$9:$M$12,2,FALSE),0),
  AND(R501=7),IFERROR(VLOOKUP(入力項目!$S$14,子育て関連マスタ!$I$16:$M$17,2,FALSE),0),
  AND(R501=13),IFERROR(VLOOKUP(入力項目!$S$15,子育て関連マスタ!$I$21:$M$22,2,FALSE),0),
  AND(R501=16),IFERROR(VLOOKUP(入力項目!$S$16,子育て関連マスタ!$I$26:$M$28,2,FALSE),0),
  AND(R501=19,入力項目!$S$16&lt;&gt;"高専"),IFERROR(VLOOKUP(入力項目!$S$17,子育て関連マスタ!$I$32:$M$37,2,FALSE),0),
  AND(R501=21,入力項目!$S$16="高専"),IFERROR(VLOOKUP(入力項目!$S$17,子育て関連マスタ!$I$32:$M$37,2,FALSE),0),
  R501&gt;=22,0
  ),0),0
) +
IF(AND(R501&gt;=1,R501&lt;=15),IF($D501=入力項目!$S$8,入力項目!$S$3,0),0) +
IF(AND(R501&gt;=1,R501&lt;=15),IF($D501=5,入力項目!$S$4,0),0) +
IF(AND(R501&gt;=1,R501&lt;=15),IF($D501=12,入力項目!$S$5,0),0) +
IF(AND(入力項目!$S$7=$A501,入力項目!$S$8=$D501),子育て関連マスタ!$C$14,0) +
IFERROR(IF(AND(YEAR(EDATE(DATE(入力項目!$S$7,入力項目!$S$8,1),1))=$A501,MONTH(EDATE(DATE(入力項目!$S$7,入力項目!$S$8,1),1))=$D501),子育て関連マスタ!$C$15,0),0) +
IF(AND(OR(R501=3,R501=5,R501=7),$D501=11),子育て関連マスタ!$C$17,0) +
IF(AND(R501=20,$D501=1),子育て関連マスタ!$C$18,0) +
IF(AND(R501=20,$D501=1),
IFERROR(_xlfn.IFS(
入力項目!$S$10="男",子育て関連マスタ!$C$18,
入力項目!$S$10="女",子育て関連マスタ!$C$19
),0),0
) +
IF(AND(R501&gt;=入力項目!$S$18,R501&lt;=入力項目!$S$19),入力項目!$S$20,0) +
IF(AND(R501&gt;=入力項目!$S$21,R501&lt;=入力項目!$S$22),入力項目!$S$23,0) +
IF(AND(R501&gt;=入力項目!$S$24,R501&lt;=入力項目!$S$25),入力項目!$S$26,0)
)</f>
        <v>0</v>
      </c>
      <c r="AG501">
        <f ca="1">-(
_xlfn.IFS(
S501&lt;=入力項目!$S$11,0,
AND(S501&gt;=入力項目!$S$11+1,S501&lt;=3),IFERROR(VLOOKUP(入力項目!$S$12,子育て関連マスタ!$I$4:$M$5,4,FALSE),0),
AND(S501&gt;=4,S501&lt;=6),IFERROR(VLOOKUP(入力項目!$S$13,子育て関連マスタ!$I$9:$M$12,4,FALSE),0),
AND(S501&gt;=7,S501&lt;=12),IFERROR(VLOOKUP(入力項目!$S$14,子育て関連マスタ!$I$16:$M$17,4,FALSE),0),
AND(S501&gt;=13,S501&lt;=15),IFERROR(VLOOKUP(入力項目!$S$15,子育て関連マスタ!$I$21:$M$22,4,FALSE),0),
AND(S501&gt;=16,S501&lt;=18),IFERROR(VLOOKUP(入力項目!$S$16,子育て関連マスタ!$I$26:$M$28,4,FALSE),0),
AND(S501&gt;=19,S501&lt;=20,入力項目!$S$16="高専"),IFERROR(VLOOKUP(入力項目!$S$16,子育て関連マスタ!$I$26:$M$28,4,FALSE),0),
AND(S501&gt;=19,S501&lt;=20,入力項目!$S$16&lt;&gt;"高専"),IFERROR(VLOOKUP(入力項目!$S$17,子育て関連マスタ!$I$32:$M$37,4,FALSE),0),
AND(S501&gt;=21,S501&lt;=22,入力項目!$S$16="高専"),IFERROR(VLOOKUP(入力項目!$S$17,子育て関連マスタ!$I$32:$M$34,4,FALSE),0),
AND(S501&gt;=21,S501&lt;=22,入力項目!$S$16&lt;&gt;"高専"),IFERROR(VLOOKUP(入力項目!$S$17,子育て関連マスタ!$I$32:$M$34,4,FALSE),0),
S501&gt;=23,0
) +
IF($D501=4,
  IFERROR(_xlfn.IFS(
  S501&lt;=入力項目!$S$11,0,
  AND(S501=入力項目!$S$11),IFERROR(VLOOKUP(入力項目!$S$12,子育て関連マスタ!$I$4:$M$5,2,FALSE),0),
  AND(S501=4),IFERROR(VLOOKUP(入力項目!$S$13,子育て関連マスタ!$I$9:$M$12,2,FALSE),0),
  AND(S501=7),IFERROR(VLOOKUP(入力項目!$S$14,子育て関連マスタ!$I$16:$M$17,2,FALSE),0),
  AND(S501=13),IFERROR(VLOOKUP(入力項目!$S$15,子育て関連マスタ!$I$21:$M$22,2,FALSE),0),
  AND(S501=16),IFERROR(VLOOKUP(入力項目!$S$16,子育て関連マスタ!$I$26:$M$28,2,FALSE),0),
  AND(S501=19,入力項目!$S$16&lt;&gt;"高専"),IFERROR(VLOOKUP(入力項目!$S$17,子育て関連マスタ!$I$32:$M$37,2,FALSE),0),
  AND(S501=21,入力項目!$S$16="高専"),IFERROR(VLOOKUP(入力項目!$S$17,子育て関連マスタ!$I$32:$M$37,2,FALSE),0),
  S501&gt;=22,0
  ),0),0
) +
IF(AND(S501&gt;=1,S501&lt;=15),IF($D501=入力項目!$S$8,入力項目!$S$3,0),0) +
IF(AND(S501&gt;=1,S501&lt;=15),IF($D501=5,入力項目!$S$4,0),0) +
IF(AND(S501&gt;=1,S501&lt;=15),IF($D501=12,入力項目!$S$5,0),0) +
IF(AND(入力項目!$S$7=$A501,入力項目!$S$8=$D501),子育て関連マスタ!$C$14,0) +
IFERROR(IF(AND(YEAR(EDATE(DATE(入力項目!$S$7,入力項目!$S$8,1),1))=$A501,MONTH(EDATE(DATE(入力項目!$S$7,入力項目!$S$8,1),1))=$D501),子育て関連マスタ!$C$15,0),0) +
IF(AND(OR(S501=3,S501=5,S501=7),$D501=11),子育て関連マスタ!$C$17,0) +
IF(AND(S501=20,$D501=1),子育て関連マスタ!$C$18,0) +
IF(AND(S501=20,$D501=1),
IFERROR(_xlfn.IFS(
入力項目!$S$10="男",子育て関連マスタ!$C$18,
入力項目!$S$10="女",子育て関連マスタ!$C$19
),0),0
) +
IF(AND(S501&gt;=入力項目!$S$18,S501&lt;=入力項目!$S$19),入力項目!$S$20,0) +
IF(AND(S501&gt;=入力項目!$S$21,S501&lt;=入力項目!$S$22),入力項目!$S$23,0) +
IF(AND(S501&gt;=入力項目!$S$24,S501&lt;=入力項目!$S$25),入力項目!$S$26,0)
)</f>
        <v>0</v>
      </c>
      <c r="AH501">
        <f ca="1">-(
_xlfn.IFS(
T501&lt;=入力項目!$S$11,0,
AND(T501&gt;=入力項目!$S$11+1,T501&lt;=3),IFERROR(VLOOKUP(入力項目!$S$12,子育て関連マスタ!$I$4:$M$5,4,FALSE),0),
AND(T501&gt;=4,T501&lt;=6),IFERROR(VLOOKUP(入力項目!$S$13,子育て関連マスタ!$I$9:$M$12,4,FALSE),0),
AND(T501&gt;=7,T501&lt;=12),IFERROR(VLOOKUP(入力項目!$S$14,子育て関連マスタ!$I$16:$M$17,4,FALSE),0),
AND(T501&gt;=13,T501&lt;=15),IFERROR(VLOOKUP(入力項目!$S$15,子育て関連マスタ!$I$21:$M$22,4,FALSE),0),
AND(T501&gt;=16,T501&lt;=18),IFERROR(VLOOKUP(入力項目!$S$16,子育て関連マスタ!$I$26:$M$28,4,FALSE),0),
AND(T501&gt;=19,T501&lt;=20,入力項目!$S$16="高専"),IFERROR(VLOOKUP(入力項目!$S$16,子育て関連マスタ!$I$26:$M$28,4,FALSE),0),
AND(T501&gt;=19,T501&lt;=20,入力項目!$S$16&lt;&gt;"高専"),IFERROR(VLOOKUP(入力項目!$S$17,子育て関連マスタ!$I$32:$M$37,4,FALSE),0),
AND(T501&gt;=21,T501&lt;=22,入力項目!$S$16="高専"),IFERROR(VLOOKUP(入力項目!$S$17,子育て関連マスタ!$I$32:$M$34,4,FALSE),0),
AND(T501&gt;=21,T501&lt;=22,入力項目!$S$16&lt;&gt;"高専"),IFERROR(VLOOKUP(入力項目!$S$17,子育て関連マスタ!$I$32:$M$34,4,FALSE),0),
T501&gt;=23,0
) +
IF($D501=4,
  IFERROR(_xlfn.IFS(
  T501&lt;=入力項目!$S$11,0,
  AND(T501=入力項目!$S$11),IFERROR(VLOOKUP(入力項目!$S$12,子育て関連マスタ!$I$4:$M$5,2,FALSE),0),
  AND(T501=4),IFERROR(VLOOKUP(入力項目!$S$13,子育て関連マスタ!$I$9:$M$12,2,FALSE),0),
  AND(T501=7),IFERROR(VLOOKUP(入力項目!$S$14,子育て関連マスタ!$I$16:$M$17,2,FALSE),0),
  AND(T501=13),IFERROR(VLOOKUP(入力項目!$S$15,子育て関連マスタ!$I$21:$M$22,2,FALSE),0),
  AND(T501=16),IFERROR(VLOOKUP(入力項目!$S$16,子育て関連マスタ!$I$26:$M$28,2,FALSE),0),
  AND(T501=19,入力項目!$S$16&lt;&gt;"高専"),IFERROR(VLOOKUP(入力項目!$S$17,子育て関連マスタ!$I$32:$M$37,2,FALSE),0),
  AND(T501=21,入力項目!$S$16="高専"),IFERROR(VLOOKUP(入力項目!$S$17,子育て関連マスタ!$I$32:$M$37,2,FALSE),0),
  T501&gt;=22,0
  ),0),0
) +
IF(AND(T501&gt;=1,T501&lt;=15),IF($D501=入力項目!$S$8,入力項目!$S$3,0),0) +
IF(AND(T501&gt;=1,T501&lt;=15),IF($D501=5,入力項目!$S$4,0),0) +
IF(AND(T501&gt;=1,T501&lt;=15),IF($D501=12,入力項目!$S$5,0),0) +
IF(AND(入力項目!$S$7=$A501,入力項目!$S$8=$D501),子育て関連マスタ!$C$14,0) +
IFERROR(IF(AND(YEAR(EDATE(DATE(入力項目!$S$7,入力項目!$S$8,1),1))=$A501,MONTH(EDATE(DATE(入力項目!$S$7,入力項目!$S$8,1),1))=$D501),子育て関連マスタ!$C$15,0),0) +
IF(AND(OR(T501=3,T501=5,T501=7),$D501=11),子育て関連マスタ!$C$17,0) +
IF(AND(T501=20,$D501=1),子育て関連マスタ!$C$18,0) +
IF(AND(T501=20,$D501=1),
IFERROR(_xlfn.IFS(
入力項目!$S$10="男",子育て関連マスタ!$C$18,
入力項目!$S$10="女",子育て関連マスタ!$C$19
),0),0
) +
IF(AND(T501&gt;=入力項目!$S$18,T501&lt;=入力項目!$S$19),入力項目!$S$20,0) +
IF(AND(T501&gt;=入力項目!$S$21,T501&lt;=入力項目!$S$22),入力項目!$S$23,0) +
IF(AND(T501&gt;=入力項目!$S$24,T501&lt;=入力項目!$S$25),入力項目!$S$26,0)
)</f>
        <v>0</v>
      </c>
      <c r="AI501">
        <f ca="1">-(
_xlfn.IFS(
U501&lt;=入力項目!$S$11,0,
AND(U501&gt;=入力項目!$S$11+1,U501&lt;=3),IFERROR(VLOOKUP(入力項目!$S$12,子育て関連マスタ!$I$4:$M$5,4,FALSE),0),
AND(U501&gt;=4,U501&lt;=6),IFERROR(VLOOKUP(入力項目!$S$13,子育て関連マスタ!$I$9:$M$12,4,FALSE),0),
AND(U501&gt;=7,U501&lt;=12),IFERROR(VLOOKUP(入力項目!$S$14,子育て関連マスタ!$I$16:$M$17,4,FALSE),0),
AND(U501&gt;=13,U501&lt;=15),IFERROR(VLOOKUP(入力項目!$S$15,子育て関連マスタ!$I$21:$M$22,4,FALSE),0),
AND(U501&gt;=16,U501&lt;=18),IFERROR(VLOOKUP(入力項目!$S$16,子育て関連マスタ!$I$26:$M$28,4,FALSE),0),
AND(U501&gt;=19,U501&lt;=20,入力項目!$S$16="高専"),IFERROR(VLOOKUP(入力項目!$S$16,子育て関連マスタ!$I$26:$M$28,4,FALSE),0),
AND(U501&gt;=19,U501&lt;=20,入力項目!$S$16&lt;&gt;"高専"),IFERROR(VLOOKUP(入力項目!$S$17,子育て関連マスタ!$I$32:$M$37,4,FALSE),0),
AND(U501&gt;=21,U501&lt;=22,入力項目!$S$16="高専"),IFERROR(VLOOKUP(入力項目!$S$17,子育て関連マスタ!$I$32:$M$34,4,FALSE),0),
AND(U501&gt;=21,U501&lt;=22,入力項目!$S$16&lt;&gt;"高専"),IFERROR(VLOOKUP(入力項目!$S$17,子育て関連マスタ!$I$32:$M$34,4,FALSE),0),
U501&gt;=23,0
) +
IF($D501=4,
  IFERROR(_xlfn.IFS(
  U501&lt;=入力項目!$S$11,0,
  AND(U501=入力項目!$S$11),IFERROR(VLOOKUP(入力項目!$S$12,子育て関連マスタ!$I$4:$M$5,2,FALSE),0),
  AND(U501=4),IFERROR(VLOOKUP(入力項目!$S$13,子育て関連マスタ!$I$9:$M$12,2,FALSE),0),
  AND(U501=7),IFERROR(VLOOKUP(入力項目!$S$14,子育て関連マスタ!$I$16:$M$17,2,FALSE),0),
  AND(U501=13),IFERROR(VLOOKUP(入力項目!$S$15,子育て関連マスタ!$I$21:$M$22,2,FALSE),0),
  AND(U501=16),IFERROR(VLOOKUP(入力項目!$S$16,子育て関連マスタ!$I$26:$M$28,2,FALSE),0),
  AND(U501=19,入力項目!$S$16&lt;&gt;"高専"),IFERROR(VLOOKUP(入力項目!$S$17,子育て関連マスタ!$I$32:$M$37,2,FALSE),0),
  AND(U501=21,入力項目!$S$16="高専"),IFERROR(VLOOKUP(入力項目!$S$17,子育て関連マスタ!$I$32:$M$37,2,FALSE),0),
  U501&gt;=22,0
  ),0),0
) +
IF(AND(U501&gt;=1,U501&lt;=15),IF($D501=入力項目!$S$8,入力項目!$S$3,0),0) +
IF(AND(U501&gt;=1,U501&lt;=15),IF($D501=5,入力項目!$S$4,0),0) +
IF(AND(U501&gt;=1,U501&lt;=15),IF($D501=12,入力項目!$S$5,0),0) +
IF(AND(入力項目!$S$7=$A501,入力項目!$S$8=$D501),子育て関連マスタ!$C$14,0) +
IFERROR(IF(AND(YEAR(EDATE(DATE(入力項目!$S$7,入力項目!$S$8,1),1))=$A501,MONTH(EDATE(DATE(入力項目!$S$7,入力項目!$S$8,1),1))=$D501),子育て関連マスタ!$C$15,0),0) +
IF(AND(OR(U501=3,U501=5,U501=7),$D501=11),子育て関連マスタ!$C$17,0) +
IF(AND(U501=20,$D501=1),子育て関連マスタ!$C$18,0) +
IF(AND(U501=20,$D501=1),
IFERROR(_xlfn.IFS(
入力項目!$S$10="男",子育て関連マスタ!$C$18,
入力項目!$S$10="女",子育て関連マスタ!$C$19
),0),0
) +
IF(AND(U501&gt;=入力項目!$S$18,U501&lt;=入力項目!$S$19),入力項目!$S$20,0) +
IF(AND(U501&gt;=入力項目!$S$21,U501&lt;=入力項目!$S$22),入力項目!$S$23,0) +
IF(AND(U501&gt;=入力項目!$S$24,U501&lt;=入力項目!$S$25),入力項目!$S$26,0)
)</f>
        <v>0</v>
      </c>
      <c r="AJ501" s="10">
        <f ca="1">-VLOOKUP($D501,月別収支!$A$2:$H$13,7,FALSE)</f>
        <v>-20000</v>
      </c>
    </row>
    <row r="502" spans="1:36" x14ac:dyDescent="0.4">
      <c r="A502">
        <f t="shared" ca="1" si="139"/>
        <v>2066</v>
      </c>
      <c r="B502">
        <f t="shared" ca="1" si="129"/>
        <v>2066</v>
      </c>
      <c r="C502">
        <f t="shared" ca="1" si="130"/>
        <v>42</v>
      </c>
      <c r="D502">
        <f t="shared" ca="1" si="140"/>
        <v>4</v>
      </c>
      <c r="E502" t="str">
        <f t="shared" ca="1" si="124"/>
        <v>2066年4月</v>
      </c>
      <c r="F502">
        <f ca="1">IF(OR(入力項目!$N$5&lt;$A502,AND(入力項目!$N$5=$A502,入力項目!$N$6&lt;$D502)),IF(F501=0,1,IF(G502=12,F501+1,F501)),0)</f>
        <v>41</v>
      </c>
      <c r="G502">
        <f ca="1">IF(OR(入力項目!$N$5&lt;$A502,AND(入力項目!$N$5=$A502,入力項目!$N$6&lt;$D502)),IF(G501=12,1,G501+1),0)</f>
        <v>6</v>
      </c>
      <c r="H502" t="str">
        <f t="shared" ca="1" si="125"/>
        <v>41_6</v>
      </c>
      <c r="I502">
        <f ca="1">IF(
  IFERROR(AND($C502&gt;0,MOD($C502,入力項目!$N$22)=0,$D502=入力項目!$N$23), FALSE),
  1,
  IF(
    AND(I501&gt;0,J501=12),
    IF(I501=入力項目!$N$28, 0, I501+1),
    I501
  )
)</f>
        <v>2</v>
      </c>
      <c r="J502">
        <f ca="1">IF($D502=入力項目!$N$23,1,IFERROR(J501+1,1))</f>
        <v>11</v>
      </c>
      <c r="K502" t="str">
        <f t="shared" ca="1" si="126"/>
        <v>2_11</v>
      </c>
      <c r="L502">
        <f ca="1">L501+IF(入力項目!$D$4=$D502,1,0)</f>
        <v>70</v>
      </c>
      <c r="M502" t="str">
        <f t="shared" ca="1" si="127"/>
        <v>70歳</v>
      </c>
      <c r="N502">
        <f t="shared" ca="1" si="131"/>
        <v>71</v>
      </c>
      <c r="O502" t="str">
        <f t="shared" ca="1" si="128"/>
        <v>71歳</v>
      </c>
      <c r="P502">
        <f t="shared" ca="1" si="132"/>
        <v>46</v>
      </c>
      <c r="Q502">
        <f t="shared" ca="1" si="133"/>
        <v>44</v>
      </c>
      <c r="R502">
        <f t="shared" ca="1" si="134"/>
        <v>2067</v>
      </c>
      <c r="S502">
        <f t="shared" ca="1" si="135"/>
        <v>2067</v>
      </c>
      <c r="T502">
        <f t="shared" ca="1" si="136"/>
        <v>2067</v>
      </c>
      <c r="U502">
        <f t="shared" ca="1" si="137"/>
        <v>2067</v>
      </c>
      <c r="V502" s="10">
        <f t="shared" ca="1" si="138"/>
        <v>59070425</v>
      </c>
      <c r="W502" s="10">
        <f ca="1">IF($L502&lt;その他マスタ!$B$1,VLOOKUP($D502,月別収支!$A$2:$H$13,2,FALSE),その他マスタ!$B$3)+IF(AND($L502=その他マスタ!$B$1,入力項目!$I$9="あり",$D502=入力項目!$D$4),その他マスタ!$B$2,0)</f>
        <v>150000</v>
      </c>
      <c r="X502" s="10">
        <f ca="1">-IF(入力項目!$K$5=TRUE,
IF($F502+$G502&lt;3,VLOOKUP($D502,月別収支!$A$2:$H$13,8,FALSE),0)+IFERROR(VLOOKUP($H502,住宅ローン計算!C:P,13,FALSE),0)+IF($F502&gt;1,IF(OR($G502=3,$G502=6,$G502=9,$G502=12),ROUNDUP(入力項目!$N$18/4,0),0),0),
VLOOKUP($D502,月別収支!$A$2:$H$13,8,FALSE))</f>
        <v>-37500</v>
      </c>
      <c r="Y502" s="10">
        <f ca="1">-VLOOKUP($D502,月別収支!$A$2:$H$13,3,FALSE)</f>
        <v>-75000</v>
      </c>
      <c r="Z502" s="10">
        <f ca="1">-VLOOKUP($D502,月別収支!$A$2:$H$13,4,FALSE)</f>
        <v>-27000</v>
      </c>
      <c r="AA502" s="10">
        <f ca="1">-VLOOKUP($D502,月別収支!$A$2:$H$13,6,FALSE)</f>
        <v>-10000</v>
      </c>
      <c r="AB502" s="10">
        <f ca="1">-(
VLOOKUP($D502,月別収支!$A$2:$H$13,5,FALSE)+IF(AND(入力項目!$I$27&lt;=$A502,ISEVEN($A502-入力項目!$I$27),入力項目!$I$28=$D502),入力項目!$I$26,0)
+IF(入力項目!$K$26=TRUE,
IFERROR(VLOOKUP($K502,マイカーローン計算!C:P,13,FALSE),0),
IFERROR(
  IF(AND($C502&gt;0,MOD($C502,入力項目!$N$22)=0,$D502=入力項目!$N$23),入力項目!$N$24,0),
 0
)
)
)</f>
        <v>-20000</v>
      </c>
      <c r="AC502" s="10">
        <f ca="1">-IF($A502&lt;入力項目!$N$33,入力項目!$N$35,IF(AND($A502=入力項目!$N$33,$D502&lt;=入力項目!$N$34),入力項目!$N$35,0))</f>
        <v>0</v>
      </c>
      <c r="AD502">
        <f ca="1">-(
_xlfn.IFS(
P502&lt;=入力項目!$S$11,0,
AND(P502&gt;=入力項目!$S$11+1,P502&lt;=3),IFERROR(VLOOKUP(入力項目!$S$12,子育て関連マスタ!$I$4:$M$5,4,FALSE),0),
AND(P502&gt;=4,P502&lt;=6),IFERROR(VLOOKUP(入力項目!$S$13,子育て関連マスタ!$I$9:$M$12,4,FALSE),0),
AND(P502&gt;=7,P502&lt;=12),IFERROR(VLOOKUP(入力項目!$S$14,子育て関連マスタ!$I$16:$M$17,4,FALSE),0),
AND(P502&gt;=13,P502&lt;=15),IFERROR(VLOOKUP(入力項目!$S$15,子育て関連マスタ!$I$21:$M$22,4,FALSE),0),
AND(P502&gt;=16,P502&lt;=18),IFERROR(VLOOKUP(入力項目!$S$16,子育て関連マスタ!$I$26:$M$28,4,FALSE),0),
AND(P502&gt;=19,P502&lt;=20,入力項目!$S$16="高専"),IFERROR(VLOOKUP(入力項目!$S$16,子育て関連マスタ!$I$26:$M$28,4,FALSE),0),
AND(P502&gt;=19,P502&lt;=20,入力項目!$S$16&lt;&gt;"高専"),IFERROR(VLOOKUP(入力項目!$S$17,子育て関連マスタ!$I$32:$M$37,4,FALSE),0),
AND(P502&gt;=21,P502&lt;=22,入力項目!$S$16="高専"),IFERROR(VLOOKUP(入力項目!$S$17,子育て関連マスタ!$I$32:$M$34,4,FALSE),0),
AND(P502&gt;=21,P502&lt;=22,入力項目!$S$16&lt;&gt;"高専"),IFERROR(VLOOKUP(入力項目!$S$17,子育て関連マスタ!$I$32:$M$34,4,FALSE),0),
P502&gt;=23,0
) +
IF($D502=4,
  IFERROR(_xlfn.IFS(
  P502&lt;=入力項目!$S$11,0,
  AND(P502=入力項目!$S$11),IFERROR(VLOOKUP(入力項目!$S$12,子育て関連マスタ!$I$4:$M$5,2,FALSE),0),
  AND(P502=4),IFERROR(VLOOKUP(入力項目!$S$13,子育て関連マスタ!$I$9:$M$12,2,FALSE),0),
  AND(P502=7),IFERROR(VLOOKUP(入力項目!$S$14,子育て関連マスタ!$I$16:$M$17,2,FALSE),0),
  AND(P502=13),IFERROR(VLOOKUP(入力項目!$S$15,子育て関連マスタ!$I$21:$M$22,2,FALSE),0),
  AND(P502=16),IFERROR(VLOOKUP(入力項目!$S$16,子育て関連マスタ!$I$26:$M$28,2,FALSE),0),
  AND(P502=19,入力項目!$S$16&lt;&gt;"高専"),IFERROR(VLOOKUP(入力項目!$S$17,子育て関連マスタ!$I$32:$M$37,2,FALSE),0),
  AND(P502=21,入力項目!$S$16="高専"),IFERROR(VLOOKUP(入力項目!$S$17,子育て関連マスタ!$I$32:$M$37,2,FALSE),0),
  P502&gt;=22,0
  ),0),0
) +
IF(AND(P502&gt;=1,P502&lt;=15),IF($D502=入力項目!$S$8,入力項目!$S$3,0),0) +
IF(AND(P502&gt;=1,P502&lt;=15),IF($D502=5,入力項目!$S$4,0),0) +
IF(AND(P502&gt;=1,P502&lt;=15),IF($D502=12,入力項目!$S$5,0),0) +
IF(AND(入力項目!$S$7=$A502,入力項目!$S$8=$D502),子育て関連マスタ!$C$14,0) +
IFERROR(IF(AND(YEAR(EDATE(DATE(入力項目!$S$7,入力項目!$S$8,1),1))=$A502,MONTH(EDATE(DATE(入力項目!$S$7,入力項目!$S$8,1),1))=$D502),子育て関連マスタ!$C$15,0),0) +
IF(AND(OR(P502=3,P502=5,P502=7),$D502=11),子育て関連マスタ!$C$17,0) +
IF(AND(P502=20,$D502=1),子育て関連マスタ!$C$18,0) +
IF(AND(P502=20,$D502=1),
IFERROR(_xlfn.IFS(
入力項目!$S$10="男",子育て関連マスタ!$C$18,
入力項目!$S$10="女",子育て関連マスタ!$C$19
),0),0
) +
IF(AND(P502&gt;=入力項目!$S$18,P502&lt;=入力項目!$S$19),入力項目!$S$20,0) +
IF(AND(P502&gt;=入力項目!$S$21,P502&lt;=入力項目!$S$22),入力項目!$S$23,0) +
IF(AND(P502&gt;=入力項目!$S$24,P502&lt;=入力項目!$S$25),入力項目!$S$26,0)
)</f>
        <v>0</v>
      </c>
      <c r="AE502">
        <f ca="1">-(
_xlfn.IFS(
Q502&lt;=入力項目!$S$11,0,
AND(Q502&gt;=入力項目!$S$11+1,Q502&lt;=3),IFERROR(VLOOKUP(入力項目!$S$12,子育て関連マスタ!$I$4:$M$5,4,FALSE),0),
AND(Q502&gt;=4,Q502&lt;=6),IFERROR(VLOOKUP(入力項目!$S$13,子育て関連マスタ!$I$9:$M$12,4,FALSE),0),
AND(Q502&gt;=7,Q502&lt;=12),IFERROR(VLOOKUP(入力項目!$S$14,子育て関連マスタ!$I$16:$M$17,4,FALSE),0),
AND(Q502&gt;=13,Q502&lt;=15),IFERROR(VLOOKUP(入力項目!$S$15,子育て関連マスタ!$I$21:$M$22,4,FALSE),0),
AND(Q502&gt;=16,Q502&lt;=18),IFERROR(VLOOKUP(入力項目!$S$16,子育て関連マスタ!$I$26:$M$28,4,FALSE),0),
AND(Q502&gt;=19,Q502&lt;=20,入力項目!$S$16="高専"),IFERROR(VLOOKUP(入力項目!$S$16,子育て関連マスタ!$I$26:$M$28,4,FALSE),0),
AND(Q502&gt;=19,Q502&lt;=20,入力項目!$S$16&lt;&gt;"高専"),IFERROR(VLOOKUP(入力項目!$S$17,子育て関連マスタ!$I$32:$M$37,4,FALSE),0),
AND(Q502&gt;=21,Q502&lt;=22,入力項目!$S$16="高専"),IFERROR(VLOOKUP(入力項目!$S$17,子育て関連マスタ!$I$32:$M$34,4,FALSE),0),
AND(Q502&gt;=21,Q502&lt;=22,入力項目!$S$16&lt;&gt;"高専"),IFERROR(VLOOKUP(入力項目!$S$17,子育て関連マスタ!$I$32:$M$34,4,FALSE),0),
Q502&gt;=23,0
) +
IF($D502=4,
  IFERROR(_xlfn.IFS(
  Q502&lt;=入力項目!$S$11,0,
  AND(Q502=入力項目!$S$11),IFERROR(VLOOKUP(入力項目!$S$12,子育て関連マスタ!$I$4:$M$5,2,FALSE),0),
  AND(Q502=4),IFERROR(VLOOKUP(入力項目!$S$13,子育て関連マスタ!$I$9:$M$12,2,FALSE),0),
  AND(Q502=7),IFERROR(VLOOKUP(入力項目!$S$14,子育て関連マスタ!$I$16:$M$17,2,FALSE),0),
  AND(Q502=13),IFERROR(VLOOKUP(入力項目!$S$15,子育て関連マスタ!$I$21:$M$22,2,FALSE),0),
  AND(Q502=16),IFERROR(VLOOKUP(入力項目!$S$16,子育て関連マスタ!$I$26:$M$28,2,FALSE),0),
  AND(Q502=19,入力項目!$S$16&lt;&gt;"高専"),IFERROR(VLOOKUP(入力項目!$S$17,子育て関連マスタ!$I$32:$M$37,2,FALSE),0),
  AND(Q502=21,入力項目!$S$16="高専"),IFERROR(VLOOKUP(入力項目!$S$17,子育て関連マスタ!$I$32:$M$37,2,FALSE),0),
  Q502&gt;=22,0
  ),0),0
) +
IF(AND(Q502&gt;=1,Q502&lt;=15),IF($D502=入力項目!$S$8,入力項目!$S$3,0),0) +
IF(AND(Q502&gt;=1,Q502&lt;=15),IF($D502=5,入力項目!$S$4,0),0) +
IF(AND(Q502&gt;=1,Q502&lt;=15),IF($D502=12,入力項目!$S$5,0),0) +
IF(AND(入力項目!$S$7=$A502,入力項目!$S$8=$D502),子育て関連マスタ!$C$14,0) +
IFERROR(IF(AND(YEAR(EDATE(DATE(入力項目!$S$7,入力項目!$S$8,1),1))=$A502,MONTH(EDATE(DATE(入力項目!$S$7,入力項目!$S$8,1),1))=$D502),子育て関連マスタ!$C$15,0),0) +
IF(AND(OR(Q502=3,Q502=5,Q502=7),$D502=11),子育て関連マスタ!$C$17,0) +
IF(AND(Q502=20,$D502=1),子育て関連マスタ!$C$18,0) +
IF(AND(Q502=20,$D502=1),
IFERROR(_xlfn.IFS(
入力項目!$S$10="男",子育て関連マスタ!$C$18,
入力項目!$S$10="女",子育て関連マスタ!$C$19
),0),0
) +
IF(AND(Q502&gt;=入力項目!$S$18,Q502&lt;=入力項目!$S$19),入力項目!$S$20,0) +
IF(AND(Q502&gt;=入力項目!$S$21,Q502&lt;=入力項目!$S$22),入力項目!$S$23,0) +
IF(AND(Q502&gt;=入力項目!$S$24,Q502&lt;=入力項目!$S$25),入力項目!$S$26,0)
)</f>
        <v>0</v>
      </c>
      <c r="AF502">
        <f ca="1">-(
_xlfn.IFS(
R502&lt;=入力項目!$S$11,0,
AND(R502&gt;=入力項目!$S$11+1,R502&lt;=3),IFERROR(VLOOKUP(入力項目!$S$12,子育て関連マスタ!$I$4:$M$5,4,FALSE),0),
AND(R502&gt;=4,R502&lt;=6),IFERROR(VLOOKUP(入力項目!$S$13,子育て関連マスタ!$I$9:$M$12,4,FALSE),0),
AND(R502&gt;=7,R502&lt;=12),IFERROR(VLOOKUP(入力項目!$S$14,子育て関連マスタ!$I$16:$M$17,4,FALSE),0),
AND(R502&gt;=13,R502&lt;=15),IFERROR(VLOOKUP(入力項目!$S$15,子育て関連マスタ!$I$21:$M$22,4,FALSE),0),
AND(R502&gt;=16,R502&lt;=18),IFERROR(VLOOKUP(入力項目!$S$16,子育て関連マスタ!$I$26:$M$28,4,FALSE),0),
AND(R502&gt;=19,R502&lt;=20,入力項目!$S$16="高専"),IFERROR(VLOOKUP(入力項目!$S$16,子育て関連マスタ!$I$26:$M$28,4,FALSE),0),
AND(R502&gt;=19,R502&lt;=20,入力項目!$S$16&lt;&gt;"高専"),IFERROR(VLOOKUP(入力項目!$S$17,子育て関連マスタ!$I$32:$M$37,4,FALSE),0),
AND(R502&gt;=21,R502&lt;=22,入力項目!$S$16="高専"),IFERROR(VLOOKUP(入力項目!$S$17,子育て関連マスタ!$I$32:$M$34,4,FALSE),0),
AND(R502&gt;=21,R502&lt;=22,入力項目!$S$16&lt;&gt;"高専"),IFERROR(VLOOKUP(入力項目!$S$17,子育て関連マスタ!$I$32:$M$34,4,FALSE),0),
R502&gt;=23,0
) +
IF($D502=4,
  IFERROR(_xlfn.IFS(
  R502&lt;=入力項目!$S$11,0,
  AND(R502=入力項目!$S$11),IFERROR(VLOOKUP(入力項目!$S$12,子育て関連マスタ!$I$4:$M$5,2,FALSE),0),
  AND(R502=4),IFERROR(VLOOKUP(入力項目!$S$13,子育て関連マスタ!$I$9:$M$12,2,FALSE),0),
  AND(R502=7),IFERROR(VLOOKUP(入力項目!$S$14,子育て関連マスタ!$I$16:$M$17,2,FALSE),0),
  AND(R502=13),IFERROR(VLOOKUP(入力項目!$S$15,子育て関連マスタ!$I$21:$M$22,2,FALSE),0),
  AND(R502=16),IFERROR(VLOOKUP(入力項目!$S$16,子育て関連マスタ!$I$26:$M$28,2,FALSE),0),
  AND(R502=19,入力項目!$S$16&lt;&gt;"高専"),IFERROR(VLOOKUP(入力項目!$S$17,子育て関連マスタ!$I$32:$M$37,2,FALSE),0),
  AND(R502=21,入力項目!$S$16="高専"),IFERROR(VLOOKUP(入力項目!$S$17,子育て関連マスタ!$I$32:$M$37,2,FALSE),0),
  R502&gt;=22,0
  ),0),0
) +
IF(AND(R502&gt;=1,R502&lt;=15),IF($D502=入力項目!$S$8,入力項目!$S$3,0),0) +
IF(AND(R502&gt;=1,R502&lt;=15),IF($D502=5,入力項目!$S$4,0),0) +
IF(AND(R502&gt;=1,R502&lt;=15),IF($D502=12,入力項目!$S$5,0),0) +
IF(AND(入力項目!$S$7=$A502,入力項目!$S$8=$D502),子育て関連マスタ!$C$14,0) +
IFERROR(IF(AND(YEAR(EDATE(DATE(入力項目!$S$7,入力項目!$S$8,1),1))=$A502,MONTH(EDATE(DATE(入力項目!$S$7,入力項目!$S$8,1),1))=$D502),子育て関連マスタ!$C$15,0),0) +
IF(AND(OR(R502=3,R502=5,R502=7),$D502=11),子育て関連マスタ!$C$17,0) +
IF(AND(R502=20,$D502=1),子育て関連マスタ!$C$18,0) +
IF(AND(R502=20,$D502=1),
IFERROR(_xlfn.IFS(
入力項目!$S$10="男",子育て関連マスタ!$C$18,
入力項目!$S$10="女",子育て関連マスタ!$C$19
),0),0
) +
IF(AND(R502&gt;=入力項目!$S$18,R502&lt;=入力項目!$S$19),入力項目!$S$20,0) +
IF(AND(R502&gt;=入力項目!$S$21,R502&lt;=入力項目!$S$22),入力項目!$S$23,0) +
IF(AND(R502&gt;=入力項目!$S$24,R502&lt;=入力項目!$S$25),入力項目!$S$26,0)
)</f>
        <v>0</v>
      </c>
      <c r="AG502">
        <f ca="1">-(
_xlfn.IFS(
S502&lt;=入力項目!$S$11,0,
AND(S502&gt;=入力項目!$S$11+1,S502&lt;=3),IFERROR(VLOOKUP(入力項目!$S$12,子育て関連マスタ!$I$4:$M$5,4,FALSE),0),
AND(S502&gt;=4,S502&lt;=6),IFERROR(VLOOKUP(入力項目!$S$13,子育て関連マスタ!$I$9:$M$12,4,FALSE),0),
AND(S502&gt;=7,S502&lt;=12),IFERROR(VLOOKUP(入力項目!$S$14,子育て関連マスタ!$I$16:$M$17,4,FALSE),0),
AND(S502&gt;=13,S502&lt;=15),IFERROR(VLOOKUP(入力項目!$S$15,子育て関連マスタ!$I$21:$M$22,4,FALSE),0),
AND(S502&gt;=16,S502&lt;=18),IFERROR(VLOOKUP(入力項目!$S$16,子育て関連マスタ!$I$26:$M$28,4,FALSE),0),
AND(S502&gt;=19,S502&lt;=20,入力項目!$S$16="高専"),IFERROR(VLOOKUP(入力項目!$S$16,子育て関連マスタ!$I$26:$M$28,4,FALSE),0),
AND(S502&gt;=19,S502&lt;=20,入力項目!$S$16&lt;&gt;"高専"),IFERROR(VLOOKUP(入力項目!$S$17,子育て関連マスタ!$I$32:$M$37,4,FALSE),0),
AND(S502&gt;=21,S502&lt;=22,入力項目!$S$16="高専"),IFERROR(VLOOKUP(入力項目!$S$17,子育て関連マスタ!$I$32:$M$34,4,FALSE),0),
AND(S502&gt;=21,S502&lt;=22,入力項目!$S$16&lt;&gt;"高専"),IFERROR(VLOOKUP(入力項目!$S$17,子育て関連マスタ!$I$32:$M$34,4,FALSE),0),
S502&gt;=23,0
) +
IF($D502=4,
  IFERROR(_xlfn.IFS(
  S502&lt;=入力項目!$S$11,0,
  AND(S502=入力項目!$S$11),IFERROR(VLOOKUP(入力項目!$S$12,子育て関連マスタ!$I$4:$M$5,2,FALSE),0),
  AND(S502=4),IFERROR(VLOOKUP(入力項目!$S$13,子育て関連マスタ!$I$9:$M$12,2,FALSE),0),
  AND(S502=7),IFERROR(VLOOKUP(入力項目!$S$14,子育て関連マスタ!$I$16:$M$17,2,FALSE),0),
  AND(S502=13),IFERROR(VLOOKUP(入力項目!$S$15,子育て関連マスタ!$I$21:$M$22,2,FALSE),0),
  AND(S502=16),IFERROR(VLOOKUP(入力項目!$S$16,子育て関連マスタ!$I$26:$M$28,2,FALSE),0),
  AND(S502=19,入力項目!$S$16&lt;&gt;"高専"),IFERROR(VLOOKUP(入力項目!$S$17,子育て関連マスタ!$I$32:$M$37,2,FALSE),0),
  AND(S502=21,入力項目!$S$16="高専"),IFERROR(VLOOKUP(入力項目!$S$17,子育て関連マスタ!$I$32:$M$37,2,FALSE),0),
  S502&gt;=22,0
  ),0),0
) +
IF(AND(S502&gt;=1,S502&lt;=15),IF($D502=入力項目!$S$8,入力項目!$S$3,0),0) +
IF(AND(S502&gt;=1,S502&lt;=15),IF($D502=5,入力項目!$S$4,0),0) +
IF(AND(S502&gt;=1,S502&lt;=15),IF($D502=12,入力項目!$S$5,0),0) +
IF(AND(入力項目!$S$7=$A502,入力項目!$S$8=$D502),子育て関連マスタ!$C$14,0) +
IFERROR(IF(AND(YEAR(EDATE(DATE(入力項目!$S$7,入力項目!$S$8,1),1))=$A502,MONTH(EDATE(DATE(入力項目!$S$7,入力項目!$S$8,1),1))=$D502),子育て関連マスタ!$C$15,0),0) +
IF(AND(OR(S502=3,S502=5,S502=7),$D502=11),子育て関連マスタ!$C$17,0) +
IF(AND(S502=20,$D502=1),子育て関連マスタ!$C$18,0) +
IF(AND(S502=20,$D502=1),
IFERROR(_xlfn.IFS(
入力項目!$S$10="男",子育て関連マスタ!$C$18,
入力項目!$S$10="女",子育て関連マスタ!$C$19
),0),0
) +
IF(AND(S502&gt;=入力項目!$S$18,S502&lt;=入力項目!$S$19),入力項目!$S$20,0) +
IF(AND(S502&gt;=入力項目!$S$21,S502&lt;=入力項目!$S$22),入力項目!$S$23,0) +
IF(AND(S502&gt;=入力項目!$S$24,S502&lt;=入力項目!$S$25),入力項目!$S$26,0)
)</f>
        <v>0</v>
      </c>
      <c r="AH502">
        <f ca="1">-(
_xlfn.IFS(
T502&lt;=入力項目!$S$11,0,
AND(T502&gt;=入力項目!$S$11+1,T502&lt;=3),IFERROR(VLOOKUP(入力項目!$S$12,子育て関連マスタ!$I$4:$M$5,4,FALSE),0),
AND(T502&gt;=4,T502&lt;=6),IFERROR(VLOOKUP(入力項目!$S$13,子育て関連マスタ!$I$9:$M$12,4,FALSE),0),
AND(T502&gt;=7,T502&lt;=12),IFERROR(VLOOKUP(入力項目!$S$14,子育て関連マスタ!$I$16:$M$17,4,FALSE),0),
AND(T502&gt;=13,T502&lt;=15),IFERROR(VLOOKUP(入力項目!$S$15,子育て関連マスタ!$I$21:$M$22,4,FALSE),0),
AND(T502&gt;=16,T502&lt;=18),IFERROR(VLOOKUP(入力項目!$S$16,子育て関連マスタ!$I$26:$M$28,4,FALSE),0),
AND(T502&gt;=19,T502&lt;=20,入力項目!$S$16="高専"),IFERROR(VLOOKUP(入力項目!$S$16,子育て関連マスタ!$I$26:$M$28,4,FALSE),0),
AND(T502&gt;=19,T502&lt;=20,入力項目!$S$16&lt;&gt;"高専"),IFERROR(VLOOKUP(入力項目!$S$17,子育て関連マスタ!$I$32:$M$37,4,FALSE),0),
AND(T502&gt;=21,T502&lt;=22,入力項目!$S$16="高専"),IFERROR(VLOOKUP(入力項目!$S$17,子育て関連マスタ!$I$32:$M$34,4,FALSE),0),
AND(T502&gt;=21,T502&lt;=22,入力項目!$S$16&lt;&gt;"高専"),IFERROR(VLOOKUP(入力項目!$S$17,子育て関連マスタ!$I$32:$M$34,4,FALSE),0),
T502&gt;=23,0
) +
IF($D502=4,
  IFERROR(_xlfn.IFS(
  T502&lt;=入力項目!$S$11,0,
  AND(T502=入力項目!$S$11),IFERROR(VLOOKUP(入力項目!$S$12,子育て関連マスタ!$I$4:$M$5,2,FALSE),0),
  AND(T502=4),IFERROR(VLOOKUP(入力項目!$S$13,子育て関連マスタ!$I$9:$M$12,2,FALSE),0),
  AND(T502=7),IFERROR(VLOOKUP(入力項目!$S$14,子育て関連マスタ!$I$16:$M$17,2,FALSE),0),
  AND(T502=13),IFERROR(VLOOKUP(入力項目!$S$15,子育て関連マスタ!$I$21:$M$22,2,FALSE),0),
  AND(T502=16),IFERROR(VLOOKUP(入力項目!$S$16,子育て関連マスタ!$I$26:$M$28,2,FALSE),0),
  AND(T502=19,入力項目!$S$16&lt;&gt;"高専"),IFERROR(VLOOKUP(入力項目!$S$17,子育て関連マスタ!$I$32:$M$37,2,FALSE),0),
  AND(T502=21,入力項目!$S$16="高専"),IFERROR(VLOOKUP(入力項目!$S$17,子育て関連マスタ!$I$32:$M$37,2,FALSE),0),
  T502&gt;=22,0
  ),0),0
) +
IF(AND(T502&gt;=1,T502&lt;=15),IF($D502=入力項目!$S$8,入力項目!$S$3,0),0) +
IF(AND(T502&gt;=1,T502&lt;=15),IF($D502=5,入力項目!$S$4,0),0) +
IF(AND(T502&gt;=1,T502&lt;=15),IF($D502=12,入力項目!$S$5,0),0) +
IF(AND(入力項目!$S$7=$A502,入力項目!$S$8=$D502),子育て関連マスタ!$C$14,0) +
IFERROR(IF(AND(YEAR(EDATE(DATE(入力項目!$S$7,入力項目!$S$8,1),1))=$A502,MONTH(EDATE(DATE(入力項目!$S$7,入力項目!$S$8,1),1))=$D502),子育て関連マスタ!$C$15,0),0) +
IF(AND(OR(T502=3,T502=5,T502=7),$D502=11),子育て関連マスタ!$C$17,0) +
IF(AND(T502=20,$D502=1),子育て関連マスタ!$C$18,0) +
IF(AND(T502=20,$D502=1),
IFERROR(_xlfn.IFS(
入力項目!$S$10="男",子育て関連マスタ!$C$18,
入力項目!$S$10="女",子育て関連マスタ!$C$19
),0),0
) +
IF(AND(T502&gt;=入力項目!$S$18,T502&lt;=入力項目!$S$19),入力項目!$S$20,0) +
IF(AND(T502&gt;=入力項目!$S$21,T502&lt;=入力項目!$S$22),入力項目!$S$23,0) +
IF(AND(T502&gt;=入力項目!$S$24,T502&lt;=入力項目!$S$25),入力項目!$S$26,0)
)</f>
        <v>0</v>
      </c>
      <c r="AI502">
        <f ca="1">-(
_xlfn.IFS(
U502&lt;=入力項目!$S$11,0,
AND(U502&gt;=入力項目!$S$11+1,U502&lt;=3),IFERROR(VLOOKUP(入力項目!$S$12,子育て関連マスタ!$I$4:$M$5,4,FALSE),0),
AND(U502&gt;=4,U502&lt;=6),IFERROR(VLOOKUP(入力項目!$S$13,子育て関連マスタ!$I$9:$M$12,4,FALSE),0),
AND(U502&gt;=7,U502&lt;=12),IFERROR(VLOOKUP(入力項目!$S$14,子育て関連マスタ!$I$16:$M$17,4,FALSE),0),
AND(U502&gt;=13,U502&lt;=15),IFERROR(VLOOKUP(入力項目!$S$15,子育て関連マスタ!$I$21:$M$22,4,FALSE),0),
AND(U502&gt;=16,U502&lt;=18),IFERROR(VLOOKUP(入力項目!$S$16,子育て関連マスタ!$I$26:$M$28,4,FALSE),0),
AND(U502&gt;=19,U502&lt;=20,入力項目!$S$16="高専"),IFERROR(VLOOKUP(入力項目!$S$16,子育て関連マスタ!$I$26:$M$28,4,FALSE),0),
AND(U502&gt;=19,U502&lt;=20,入力項目!$S$16&lt;&gt;"高専"),IFERROR(VLOOKUP(入力項目!$S$17,子育て関連マスタ!$I$32:$M$37,4,FALSE),0),
AND(U502&gt;=21,U502&lt;=22,入力項目!$S$16="高専"),IFERROR(VLOOKUP(入力項目!$S$17,子育て関連マスタ!$I$32:$M$34,4,FALSE),0),
AND(U502&gt;=21,U502&lt;=22,入力項目!$S$16&lt;&gt;"高専"),IFERROR(VLOOKUP(入力項目!$S$17,子育て関連マスタ!$I$32:$M$34,4,FALSE),0),
U502&gt;=23,0
) +
IF($D502=4,
  IFERROR(_xlfn.IFS(
  U502&lt;=入力項目!$S$11,0,
  AND(U502=入力項目!$S$11),IFERROR(VLOOKUP(入力項目!$S$12,子育て関連マスタ!$I$4:$M$5,2,FALSE),0),
  AND(U502=4),IFERROR(VLOOKUP(入力項目!$S$13,子育て関連マスタ!$I$9:$M$12,2,FALSE),0),
  AND(U502=7),IFERROR(VLOOKUP(入力項目!$S$14,子育て関連マスタ!$I$16:$M$17,2,FALSE),0),
  AND(U502=13),IFERROR(VLOOKUP(入力項目!$S$15,子育て関連マスタ!$I$21:$M$22,2,FALSE),0),
  AND(U502=16),IFERROR(VLOOKUP(入力項目!$S$16,子育て関連マスタ!$I$26:$M$28,2,FALSE),0),
  AND(U502=19,入力項目!$S$16&lt;&gt;"高専"),IFERROR(VLOOKUP(入力項目!$S$17,子育て関連マスタ!$I$32:$M$37,2,FALSE),0),
  AND(U502=21,入力項目!$S$16="高専"),IFERROR(VLOOKUP(入力項目!$S$17,子育て関連マスタ!$I$32:$M$37,2,FALSE),0),
  U502&gt;=22,0
  ),0),0
) +
IF(AND(U502&gt;=1,U502&lt;=15),IF($D502=入力項目!$S$8,入力項目!$S$3,0),0) +
IF(AND(U502&gt;=1,U502&lt;=15),IF($D502=5,入力項目!$S$4,0),0) +
IF(AND(U502&gt;=1,U502&lt;=15),IF($D502=12,入力項目!$S$5,0),0) +
IF(AND(入力項目!$S$7=$A502,入力項目!$S$8=$D502),子育て関連マスタ!$C$14,0) +
IFERROR(IF(AND(YEAR(EDATE(DATE(入力項目!$S$7,入力項目!$S$8,1),1))=$A502,MONTH(EDATE(DATE(入力項目!$S$7,入力項目!$S$8,1),1))=$D502),子育て関連マスタ!$C$15,0),0) +
IF(AND(OR(U502=3,U502=5,U502=7),$D502=11),子育て関連マスタ!$C$17,0) +
IF(AND(U502=20,$D502=1),子育て関連マスタ!$C$18,0) +
IF(AND(U502=20,$D502=1),
IFERROR(_xlfn.IFS(
入力項目!$S$10="男",子育て関連マスタ!$C$18,
入力項目!$S$10="女",子育て関連マスタ!$C$19
),0),0
) +
IF(AND(U502&gt;=入力項目!$S$18,U502&lt;=入力項目!$S$19),入力項目!$S$20,0) +
IF(AND(U502&gt;=入力項目!$S$21,U502&lt;=入力項目!$S$22),入力項目!$S$23,0) +
IF(AND(U502&gt;=入力項目!$S$24,U502&lt;=入力項目!$S$25),入力項目!$S$26,0)
)</f>
        <v>0</v>
      </c>
      <c r="AJ502" s="10">
        <f ca="1">-VLOOKUP($D502,月別収支!$A$2:$H$13,7,FALSE)</f>
        <v>-20000</v>
      </c>
    </row>
    <row r="503" spans="1:36" x14ac:dyDescent="0.4">
      <c r="A503">
        <f t="shared" ca="1" si="139"/>
        <v>2066</v>
      </c>
      <c r="B503">
        <f t="shared" ca="1" si="129"/>
        <v>2066</v>
      </c>
      <c r="C503">
        <f t="shared" ca="1" si="130"/>
        <v>42</v>
      </c>
      <c r="D503">
        <f t="shared" ca="1" si="140"/>
        <v>5</v>
      </c>
      <c r="E503" t="str">
        <f t="shared" ca="1" si="124"/>
        <v>2066年5月</v>
      </c>
      <c r="F503">
        <f ca="1">IF(OR(入力項目!$N$5&lt;$A503,AND(入力項目!$N$5=$A503,入力項目!$N$6&lt;$D503)),IF(F502=0,1,IF(G503=12,F502+1,F502)),0)</f>
        <v>41</v>
      </c>
      <c r="G503">
        <f ca="1">IF(OR(入力項目!$N$5&lt;$A503,AND(入力項目!$N$5=$A503,入力項目!$N$6&lt;$D503)),IF(G502=12,1,G502+1),0)</f>
        <v>7</v>
      </c>
      <c r="H503" t="str">
        <f t="shared" ca="1" si="125"/>
        <v>41_7</v>
      </c>
      <c r="I503">
        <f ca="1">IF(
  IFERROR(AND($C503&gt;0,MOD($C503,入力項目!$N$22)=0,$D503=入力項目!$N$23), FALSE),
  1,
  IF(
    AND(I502&gt;0,J502=12),
    IF(I502=入力項目!$N$28, 0, I502+1),
    I502
  )
)</f>
        <v>2</v>
      </c>
      <c r="J503">
        <f ca="1">IF($D503=入力項目!$N$23,1,IFERROR(J502+1,1))</f>
        <v>12</v>
      </c>
      <c r="K503" t="str">
        <f t="shared" ca="1" si="126"/>
        <v>2_12</v>
      </c>
      <c r="L503">
        <f ca="1">L502+IF(入力項目!$D$4=$D503,1,0)</f>
        <v>70</v>
      </c>
      <c r="M503" t="str">
        <f t="shared" ca="1" si="127"/>
        <v>70歳</v>
      </c>
      <c r="N503">
        <f t="shared" ca="1" si="131"/>
        <v>71</v>
      </c>
      <c r="O503" t="str">
        <f t="shared" ca="1" si="128"/>
        <v>71歳</v>
      </c>
      <c r="P503">
        <f t="shared" ca="1" si="132"/>
        <v>46</v>
      </c>
      <c r="Q503">
        <f t="shared" ca="1" si="133"/>
        <v>44</v>
      </c>
      <c r="R503">
        <f t="shared" ca="1" si="134"/>
        <v>2067</v>
      </c>
      <c r="S503">
        <f t="shared" ca="1" si="135"/>
        <v>2067</v>
      </c>
      <c r="T503">
        <f t="shared" ca="1" si="136"/>
        <v>2067</v>
      </c>
      <c r="U503">
        <f t="shared" ca="1" si="137"/>
        <v>2067</v>
      </c>
      <c r="V503" s="10">
        <f t="shared" ca="1" si="138"/>
        <v>59058425</v>
      </c>
      <c r="W503" s="10">
        <f ca="1">IF($L503&lt;その他マスタ!$B$1,VLOOKUP($D503,月別収支!$A$2:$H$13,2,FALSE),その他マスタ!$B$3)+IF(AND($L503=その他マスタ!$B$1,入力項目!$I$9="あり",$D503=入力項目!$D$4),その他マスタ!$B$2,0)</f>
        <v>150000</v>
      </c>
      <c r="X503" s="10">
        <f ca="1">-IF(入力項目!$K$5=TRUE,
IF($F503+$G503&lt;3,VLOOKUP($D503,月別収支!$A$2:$H$13,8,FALSE),0)+IFERROR(VLOOKUP($H503,住宅ローン計算!C:P,13,FALSE),0)+IF($F503&gt;1,IF(OR($G503=3,$G503=6,$G503=9,$G503=12),ROUNDUP(入力項目!$N$18/4,0),0),0),
VLOOKUP($D503,月別収支!$A$2:$H$13,8,FALSE))</f>
        <v>0</v>
      </c>
      <c r="Y503" s="10">
        <f ca="1">-VLOOKUP($D503,月別収支!$A$2:$H$13,3,FALSE)</f>
        <v>-75000</v>
      </c>
      <c r="Z503" s="10">
        <f ca="1">-VLOOKUP($D503,月別収支!$A$2:$H$13,4,FALSE)</f>
        <v>-27000</v>
      </c>
      <c r="AA503" s="10">
        <f ca="1">-VLOOKUP($D503,月別収支!$A$2:$H$13,6,FALSE)</f>
        <v>-10000</v>
      </c>
      <c r="AB503" s="10">
        <f ca="1">-(
VLOOKUP($D503,月別収支!$A$2:$H$13,5,FALSE)+IF(AND(入力項目!$I$27&lt;=$A503,ISEVEN($A503-入力項目!$I$27),入力項目!$I$28=$D503),入力項目!$I$26,0)
+IF(入力項目!$K$26=TRUE,
IFERROR(VLOOKUP($K503,マイカーローン計算!C:P,13,FALSE),0),
IFERROR(
  IF(AND($C503&gt;0,MOD($C503,入力項目!$N$22)=0,$D503=入力項目!$N$23),入力項目!$N$24,0),
 0
)
)
)</f>
        <v>-30000</v>
      </c>
      <c r="AC503" s="10">
        <f ca="1">-IF($A503&lt;入力項目!$N$33,入力項目!$N$35,IF(AND($A503=入力項目!$N$33,$D503&lt;=入力項目!$N$34),入力項目!$N$35,0))</f>
        <v>0</v>
      </c>
      <c r="AD503">
        <f ca="1">-(
_xlfn.IFS(
P503&lt;=入力項目!$S$11,0,
AND(P503&gt;=入力項目!$S$11+1,P503&lt;=3),IFERROR(VLOOKUP(入力項目!$S$12,子育て関連マスタ!$I$4:$M$5,4,FALSE),0),
AND(P503&gt;=4,P503&lt;=6),IFERROR(VLOOKUP(入力項目!$S$13,子育て関連マスタ!$I$9:$M$12,4,FALSE),0),
AND(P503&gt;=7,P503&lt;=12),IFERROR(VLOOKUP(入力項目!$S$14,子育て関連マスタ!$I$16:$M$17,4,FALSE),0),
AND(P503&gt;=13,P503&lt;=15),IFERROR(VLOOKUP(入力項目!$S$15,子育て関連マスタ!$I$21:$M$22,4,FALSE),0),
AND(P503&gt;=16,P503&lt;=18),IFERROR(VLOOKUP(入力項目!$S$16,子育て関連マスタ!$I$26:$M$28,4,FALSE),0),
AND(P503&gt;=19,P503&lt;=20,入力項目!$S$16="高専"),IFERROR(VLOOKUP(入力項目!$S$16,子育て関連マスタ!$I$26:$M$28,4,FALSE),0),
AND(P503&gt;=19,P503&lt;=20,入力項目!$S$16&lt;&gt;"高専"),IFERROR(VLOOKUP(入力項目!$S$17,子育て関連マスタ!$I$32:$M$37,4,FALSE),0),
AND(P503&gt;=21,P503&lt;=22,入力項目!$S$16="高専"),IFERROR(VLOOKUP(入力項目!$S$17,子育て関連マスタ!$I$32:$M$34,4,FALSE),0),
AND(P503&gt;=21,P503&lt;=22,入力項目!$S$16&lt;&gt;"高専"),IFERROR(VLOOKUP(入力項目!$S$17,子育て関連マスタ!$I$32:$M$34,4,FALSE),0),
P503&gt;=23,0
) +
IF($D503=4,
  IFERROR(_xlfn.IFS(
  P503&lt;=入力項目!$S$11,0,
  AND(P503=入力項目!$S$11),IFERROR(VLOOKUP(入力項目!$S$12,子育て関連マスタ!$I$4:$M$5,2,FALSE),0),
  AND(P503=4),IFERROR(VLOOKUP(入力項目!$S$13,子育て関連マスタ!$I$9:$M$12,2,FALSE),0),
  AND(P503=7),IFERROR(VLOOKUP(入力項目!$S$14,子育て関連マスタ!$I$16:$M$17,2,FALSE),0),
  AND(P503=13),IFERROR(VLOOKUP(入力項目!$S$15,子育て関連マスタ!$I$21:$M$22,2,FALSE),0),
  AND(P503=16),IFERROR(VLOOKUP(入力項目!$S$16,子育て関連マスタ!$I$26:$M$28,2,FALSE),0),
  AND(P503=19,入力項目!$S$16&lt;&gt;"高専"),IFERROR(VLOOKUP(入力項目!$S$17,子育て関連マスタ!$I$32:$M$37,2,FALSE),0),
  AND(P503=21,入力項目!$S$16="高専"),IFERROR(VLOOKUP(入力項目!$S$17,子育て関連マスタ!$I$32:$M$37,2,FALSE),0),
  P503&gt;=22,0
  ),0),0
) +
IF(AND(P503&gt;=1,P503&lt;=15),IF($D503=入力項目!$S$8,入力項目!$S$3,0),0) +
IF(AND(P503&gt;=1,P503&lt;=15),IF($D503=5,入力項目!$S$4,0),0) +
IF(AND(P503&gt;=1,P503&lt;=15),IF($D503=12,入力項目!$S$5,0),0) +
IF(AND(入力項目!$S$7=$A503,入力項目!$S$8=$D503),子育て関連マスタ!$C$14,0) +
IFERROR(IF(AND(YEAR(EDATE(DATE(入力項目!$S$7,入力項目!$S$8,1),1))=$A503,MONTH(EDATE(DATE(入力項目!$S$7,入力項目!$S$8,1),1))=$D503),子育て関連マスタ!$C$15,0),0) +
IF(AND(OR(P503=3,P503=5,P503=7),$D503=11),子育て関連マスタ!$C$17,0) +
IF(AND(P503=20,$D503=1),子育て関連マスタ!$C$18,0) +
IF(AND(P503=20,$D503=1),
IFERROR(_xlfn.IFS(
入力項目!$S$10="男",子育て関連マスタ!$C$18,
入力項目!$S$10="女",子育て関連マスタ!$C$19
),0),0
) +
IF(AND(P503&gt;=入力項目!$S$18,P503&lt;=入力項目!$S$19),入力項目!$S$20,0) +
IF(AND(P503&gt;=入力項目!$S$21,P503&lt;=入力項目!$S$22),入力項目!$S$23,0) +
IF(AND(P503&gt;=入力項目!$S$24,P503&lt;=入力項目!$S$25),入力項目!$S$26,0)
)</f>
        <v>0</v>
      </c>
      <c r="AE503">
        <f ca="1">-(
_xlfn.IFS(
Q503&lt;=入力項目!$S$11,0,
AND(Q503&gt;=入力項目!$S$11+1,Q503&lt;=3),IFERROR(VLOOKUP(入力項目!$S$12,子育て関連マスタ!$I$4:$M$5,4,FALSE),0),
AND(Q503&gt;=4,Q503&lt;=6),IFERROR(VLOOKUP(入力項目!$S$13,子育て関連マスタ!$I$9:$M$12,4,FALSE),0),
AND(Q503&gt;=7,Q503&lt;=12),IFERROR(VLOOKUP(入力項目!$S$14,子育て関連マスタ!$I$16:$M$17,4,FALSE),0),
AND(Q503&gt;=13,Q503&lt;=15),IFERROR(VLOOKUP(入力項目!$S$15,子育て関連マスタ!$I$21:$M$22,4,FALSE),0),
AND(Q503&gt;=16,Q503&lt;=18),IFERROR(VLOOKUP(入力項目!$S$16,子育て関連マスタ!$I$26:$M$28,4,FALSE),0),
AND(Q503&gt;=19,Q503&lt;=20,入力項目!$S$16="高専"),IFERROR(VLOOKUP(入力項目!$S$16,子育て関連マスタ!$I$26:$M$28,4,FALSE),0),
AND(Q503&gt;=19,Q503&lt;=20,入力項目!$S$16&lt;&gt;"高専"),IFERROR(VLOOKUP(入力項目!$S$17,子育て関連マスタ!$I$32:$M$37,4,FALSE),0),
AND(Q503&gt;=21,Q503&lt;=22,入力項目!$S$16="高専"),IFERROR(VLOOKUP(入力項目!$S$17,子育て関連マスタ!$I$32:$M$34,4,FALSE),0),
AND(Q503&gt;=21,Q503&lt;=22,入力項目!$S$16&lt;&gt;"高専"),IFERROR(VLOOKUP(入力項目!$S$17,子育て関連マスタ!$I$32:$M$34,4,FALSE),0),
Q503&gt;=23,0
) +
IF($D503=4,
  IFERROR(_xlfn.IFS(
  Q503&lt;=入力項目!$S$11,0,
  AND(Q503=入力項目!$S$11),IFERROR(VLOOKUP(入力項目!$S$12,子育て関連マスタ!$I$4:$M$5,2,FALSE),0),
  AND(Q503=4),IFERROR(VLOOKUP(入力項目!$S$13,子育て関連マスタ!$I$9:$M$12,2,FALSE),0),
  AND(Q503=7),IFERROR(VLOOKUP(入力項目!$S$14,子育て関連マスタ!$I$16:$M$17,2,FALSE),0),
  AND(Q503=13),IFERROR(VLOOKUP(入力項目!$S$15,子育て関連マスタ!$I$21:$M$22,2,FALSE),0),
  AND(Q503=16),IFERROR(VLOOKUP(入力項目!$S$16,子育て関連マスタ!$I$26:$M$28,2,FALSE),0),
  AND(Q503=19,入力項目!$S$16&lt;&gt;"高専"),IFERROR(VLOOKUP(入力項目!$S$17,子育て関連マスタ!$I$32:$M$37,2,FALSE),0),
  AND(Q503=21,入力項目!$S$16="高専"),IFERROR(VLOOKUP(入力項目!$S$17,子育て関連マスタ!$I$32:$M$37,2,FALSE),0),
  Q503&gt;=22,0
  ),0),0
) +
IF(AND(Q503&gt;=1,Q503&lt;=15),IF($D503=入力項目!$S$8,入力項目!$S$3,0),0) +
IF(AND(Q503&gt;=1,Q503&lt;=15),IF($D503=5,入力項目!$S$4,0),0) +
IF(AND(Q503&gt;=1,Q503&lt;=15),IF($D503=12,入力項目!$S$5,0),0) +
IF(AND(入力項目!$S$7=$A503,入力項目!$S$8=$D503),子育て関連マスタ!$C$14,0) +
IFERROR(IF(AND(YEAR(EDATE(DATE(入力項目!$S$7,入力項目!$S$8,1),1))=$A503,MONTH(EDATE(DATE(入力項目!$S$7,入力項目!$S$8,1),1))=$D503),子育て関連マスタ!$C$15,0),0) +
IF(AND(OR(Q503=3,Q503=5,Q503=7),$D503=11),子育て関連マスタ!$C$17,0) +
IF(AND(Q503=20,$D503=1),子育て関連マスタ!$C$18,0) +
IF(AND(Q503=20,$D503=1),
IFERROR(_xlfn.IFS(
入力項目!$S$10="男",子育て関連マスタ!$C$18,
入力項目!$S$10="女",子育て関連マスタ!$C$19
),0),0
) +
IF(AND(Q503&gt;=入力項目!$S$18,Q503&lt;=入力項目!$S$19),入力項目!$S$20,0) +
IF(AND(Q503&gt;=入力項目!$S$21,Q503&lt;=入力項目!$S$22),入力項目!$S$23,0) +
IF(AND(Q503&gt;=入力項目!$S$24,Q503&lt;=入力項目!$S$25),入力項目!$S$26,0)
)</f>
        <v>0</v>
      </c>
      <c r="AF503">
        <f ca="1">-(
_xlfn.IFS(
R503&lt;=入力項目!$S$11,0,
AND(R503&gt;=入力項目!$S$11+1,R503&lt;=3),IFERROR(VLOOKUP(入力項目!$S$12,子育て関連マスタ!$I$4:$M$5,4,FALSE),0),
AND(R503&gt;=4,R503&lt;=6),IFERROR(VLOOKUP(入力項目!$S$13,子育て関連マスタ!$I$9:$M$12,4,FALSE),0),
AND(R503&gt;=7,R503&lt;=12),IFERROR(VLOOKUP(入力項目!$S$14,子育て関連マスタ!$I$16:$M$17,4,FALSE),0),
AND(R503&gt;=13,R503&lt;=15),IFERROR(VLOOKUP(入力項目!$S$15,子育て関連マスタ!$I$21:$M$22,4,FALSE),0),
AND(R503&gt;=16,R503&lt;=18),IFERROR(VLOOKUP(入力項目!$S$16,子育て関連マスタ!$I$26:$M$28,4,FALSE),0),
AND(R503&gt;=19,R503&lt;=20,入力項目!$S$16="高専"),IFERROR(VLOOKUP(入力項目!$S$16,子育て関連マスタ!$I$26:$M$28,4,FALSE),0),
AND(R503&gt;=19,R503&lt;=20,入力項目!$S$16&lt;&gt;"高専"),IFERROR(VLOOKUP(入力項目!$S$17,子育て関連マスタ!$I$32:$M$37,4,FALSE),0),
AND(R503&gt;=21,R503&lt;=22,入力項目!$S$16="高専"),IFERROR(VLOOKUP(入力項目!$S$17,子育て関連マスタ!$I$32:$M$34,4,FALSE),0),
AND(R503&gt;=21,R503&lt;=22,入力項目!$S$16&lt;&gt;"高専"),IFERROR(VLOOKUP(入力項目!$S$17,子育て関連マスタ!$I$32:$M$34,4,FALSE),0),
R503&gt;=23,0
) +
IF($D503=4,
  IFERROR(_xlfn.IFS(
  R503&lt;=入力項目!$S$11,0,
  AND(R503=入力項目!$S$11),IFERROR(VLOOKUP(入力項目!$S$12,子育て関連マスタ!$I$4:$M$5,2,FALSE),0),
  AND(R503=4),IFERROR(VLOOKUP(入力項目!$S$13,子育て関連マスタ!$I$9:$M$12,2,FALSE),0),
  AND(R503=7),IFERROR(VLOOKUP(入力項目!$S$14,子育て関連マスタ!$I$16:$M$17,2,FALSE),0),
  AND(R503=13),IFERROR(VLOOKUP(入力項目!$S$15,子育て関連マスタ!$I$21:$M$22,2,FALSE),0),
  AND(R503=16),IFERROR(VLOOKUP(入力項目!$S$16,子育て関連マスタ!$I$26:$M$28,2,FALSE),0),
  AND(R503=19,入力項目!$S$16&lt;&gt;"高専"),IFERROR(VLOOKUP(入力項目!$S$17,子育て関連マスタ!$I$32:$M$37,2,FALSE),0),
  AND(R503=21,入力項目!$S$16="高専"),IFERROR(VLOOKUP(入力項目!$S$17,子育て関連マスタ!$I$32:$M$37,2,FALSE),0),
  R503&gt;=22,0
  ),0),0
) +
IF(AND(R503&gt;=1,R503&lt;=15),IF($D503=入力項目!$S$8,入力項目!$S$3,0),0) +
IF(AND(R503&gt;=1,R503&lt;=15),IF($D503=5,入力項目!$S$4,0),0) +
IF(AND(R503&gt;=1,R503&lt;=15),IF($D503=12,入力項目!$S$5,0),0) +
IF(AND(入力項目!$S$7=$A503,入力項目!$S$8=$D503),子育て関連マスタ!$C$14,0) +
IFERROR(IF(AND(YEAR(EDATE(DATE(入力項目!$S$7,入力項目!$S$8,1),1))=$A503,MONTH(EDATE(DATE(入力項目!$S$7,入力項目!$S$8,1),1))=$D503),子育て関連マスタ!$C$15,0),0) +
IF(AND(OR(R503=3,R503=5,R503=7),$D503=11),子育て関連マスタ!$C$17,0) +
IF(AND(R503=20,$D503=1),子育て関連マスタ!$C$18,0) +
IF(AND(R503=20,$D503=1),
IFERROR(_xlfn.IFS(
入力項目!$S$10="男",子育て関連マスタ!$C$18,
入力項目!$S$10="女",子育て関連マスタ!$C$19
),0),0
) +
IF(AND(R503&gt;=入力項目!$S$18,R503&lt;=入力項目!$S$19),入力項目!$S$20,0) +
IF(AND(R503&gt;=入力項目!$S$21,R503&lt;=入力項目!$S$22),入力項目!$S$23,0) +
IF(AND(R503&gt;=入力項目!$S$24,R503&lt;=入力項目!$S$25),入力項目!$S$26,0)
)</f>
        <v>0</v>
      </c>
      <c r="AG503">
        <f ca="1">-(
_xlfn.IFS(
S503&lt;=入力項目!$S$11,0,
AND(S503&gt;=入力項目!$S$11+1,S503&lt;=3),IFERROR(VLOOKUP(入力項目!$S$12,子育て関連マスタ!$I$4:$M$5,4,FALSE),0),
AND(S503&gt;=4,S503&lt;=6),IFERROR(VLOOKUP(入力項目!$S$13,子育て関連マスタ!$I$9:$M$12,4,FALSE),0),
AND(S503&gt;=7,S503&lt;=12),IFERROR(VLOOKUP(入力項目!$S$14,子育て関連マスタ!$I$16:$M$17,4,FALSE),0),
AND(S503&gt;=13,S503&lt;=15),IFERROR(VLOOKUP(入力項目!$S$15,子育て関連マスタ!$I$21:$M$22,4,FALSE),0),
AND(S503&gt;=16,S503&lt;=18),IFERROR(VLOOKUP(入力項目!$S$16,子育て関連マスタ!$I$26:$M$28,4,FALSE),0),
AND(S503&gt;=19,S503&lt;=20,入力項目!$S$16="高専"),IFERROR(VLOOKUP(入力項目!$S$16,子育て関連マスタ!$I$26:$M$28,4,FALSE),0),
AND(S503&gt;=19,S503&lt;=20,入力項目!$S$16&lt;&gt;"高専"),IFERROR(VLOOKUP(入力項目!$S$17,子育て関連マスタ!$I$32:$M$37,4,FALSE),0),
AND(S503&gt;=21,S503&lt;=22,入力項目!$S$16="高専"),IFERROR(VLOOKUP(入力項目!$S$17,子育て関連マスタ!$I$32:$M$34,4,FALSE),0),
AND(S503&gt;=21,S503&lt;=22,入力項目!$S$16&lt;&gt;"高専"),IFERROR(VLOOKUP(入力項目!$S$17,子育て関連マスタ!$I$32:$M$34,4,FALSE),0),
S503&gt;=23,0
) +
IF($D503=4,
  IFERROR(_xlfn.IFS(
  S503&lt;=入力項目!$S$11,0,
  AND(S503=入力項目!$S$11),IFERROR(VLOOKUP(入力項目!$S$12,子育て関連マスタ!$I$4:$M$5,2,FALSE),0),
  AND(S503=4),IFERROR(VLOOKUP(入力項目!$S$13,子育て関連マスタ!$I$9:$M$12,2,FALSE),0),
  AND(S503=7),IFERROR(VLOOKUP(入力項目!$S$14,子育て関連マスタ!$I$16:$M$17,2,FALSE),0),
  AND(S503=13),IFERROR(VLOOKUP(入力項目!$S$15,子育て関連マスタ!$I$21:$M$22,2,FALSE),0),
  AND(S503=16),IFERROR(VLOOKUP(入力項目!$S$16,子育て関連マスタ!$I$26:$M$28,2,FALSE),0),
  AND(S503=19,入力項目!$S$16&lt;&gt;"高専"),IFERROR(VLOOKUP(入力項目!$S$17,子育て関連マスタ!$I$32:$M$37,2,FALSE),0),
  AND(S503=21,入力項目!$S$16="高専"),IFERROR(VLOOKUP(入力項目!$S$17,子育て関連マスタ!$I$32:$M$37,2,FALSE),0),
  S503&gt;=22,0
  ),0),0
) +
IF(AND(S503&gt;=1,S503&lt;=15),IF($D503=入力項目!$S$8,入力項目!$S$3,0),0) +
IF(AND(S503&gt;=1,S503&lt;=15),IF($D503=5,入力項目!$S$4,0),0) +
IF(AND(S503&gt;=1,S503&lt;=15),IF($D503=12,入力項目!$S$5,0),0) +
IF(AND(入力項目!$S$7=$A503,入力項目!$S$8=$D503),子育て関連マスタ!$C$14,0) +
IFERROR(IF(AND(YEAR(EDATE(DATE(入力項目!$S$7,入力項目!$S$8,1),1))=$A503,MONTH(EDATE(DATE(入力項目!$S$7,入力項目!$S$8,1),1))=$D503),子育て関連マスタ!$C$15,0),0) +
IF(AND(OR(S503=3,S503=5,S503=7),$D503=11),子育て関連マスタ!$C$17,0) +
IF(AND(S503=20,$D503=1),子育て関連マスタ!$C$18,0) +
IF(AND(S503=20,$D503=1),
IFERROR(_xlfn.IFS(
入力項目!$S$10="男",子育て関連マスタ!$C$18,
入力項目!$S$10="女",子育て関連マスタ!$C$19
),0),0
) +
IF(AND(S503&gt;=入力項目!$S$18,S503&lt;=入力項目!$S$19),入力項目!$S$20,0) +
IF(AND(S503&gt;=入力項目!$S$21,S503&lt;=入力項目!$S$22),入力項目!$S$23,0) +
IF(AND(S503&gt;=入力項目!$S$24,S503&lt;=入力項目!$S$25),入力項目!$S$26,0)
)</f>
        <v>0</v>
      </c>
      <c r="AH503">
        <f ca="1">-(
_xlfn.IFS(
T503&lt;=入力項目!$S$11,0,
AND(T503&gt;=入力項目!$S$11+1,T503&lt;=3),IFERROR(VLOOKUP(入力項目!$S$12,子育て関連マスタ!$I$4:$M$5,4,FALSE),0),
AND(T503&gt;=4,T503&lt;=6),IFERROR(VLOOKUP(入力項目!$S$13,子育て関連マスタ!$I$9:$M$12,4,FALSE),0),
AND(T503&gt;=7,T503&lt;=12),IFERROR(VLOOKUP(入力項目!$S$14,子育て関連マスタ!$I$16:$M$17,4,FALSE),0),
AND(T503&gt;=13,T503&lt;=15),IFERROR(VLOOKUP(入力項目!$S$15,子育て関連マスタ!$I$21:$M$22,4,FALSE),0),
AND(T503&gt;=16,T503&lt;=18),IFERROR(VLOOKUP(入力項目!$S$16,子育て関連マスタ!$I$26:$M$28,4,FALSE),0),
AND(T503&gt;=19,T503&lt;=20,入力項目!$S$16="高専"),IFERROR(VLOOKUP(入力項目!$S$16,子育て関連マスタ!$I$26:$M$28,4,FALSE),0),
AND(T503&gt;=19,T503&lt;=20,入力項目!$S$16&lt;&gt;"高専"),IFERROR(VLOOKUP(入力項目!$S$17,子育て関連マスタ!$I$32:$M$37,4,FALSE),0),
AND(T503&gt;=21,T503&lt;=22,入力項目!$S$16="高専"),IFERROR(VLOOKUP(入力項目!$S$17,子育て関連マスタ!$I$32:$M$34,4,FALSE),0),
AND(T503&gt;=21,T503&lt;=22,入力項目!$S$16&lt;&gt;"高専"),IFERROR(VLOOKUP(入力項目!$S$17,子育て関連マスタ!$I$32:$M$34,4,FALSE),0),
T503&gt;=23,0
) +
IF($D503=4,
  IFERROR(_xlfn.IFS(
  T503&lt;=入力項目!$S$11,0,
  AND(T503=入力項目!$S$11),IFERROR(VLOOKUP(入力項目!$S$12,子育て関連マスタ!$I$4:$M$5,2,FALSE),0),
  AND(T503=4),IFERROR(VLOOKUP(入力項目!$S$13,子育て関連マスタ!$I$9:$M$12,2,FALSE),0),
  AND(T503=7),IFERROR(VLOOKUP(入力項目!$S$14,子育て関連マスタ!$I$16:$M$17,2,FALSE),0),
  AND(T503=13),IFERROR(VLOOKUP(入力項目!$S$15,子育て関連マスタ!$I$21:$M$22,2,FALSE),0),
  AND(T503=16),IFERROR(VLOOKUP(入力項目!$S$16,子育て関連マスタ!$I$26:$M$28,2,FALSE),0),
  AND(T503=19,入力項目!$S$16&lt;&gt;"高専"),IFERROR(VLOOKUP(入力項目!$S$17,子育て関連マスタ!$I$32:$M$37,2,FALSE),0),
  AND(T503=21,入力項目!$S$16="高専"),IFERROR(VLOOKUP(入力項目!$S$17,子育て関連マスタ!$I$32:$M$37,2,FALSE),0),
  T503&gt;=22,0
  ),0),0
) +
IF(AND(T503&gt;=1,T503&lt;=15),IF($D503=入力項目!$S$8,入力項目!$S$3,0),0) +
IF(AND(T503&gt;=1,T503&lt;=15),IF($D503=5,入力項目!$S$4,0),0) +
IF(AND(T503&gt;=1,T503&lt;=15),IF($D503=12,入力項目!$S$5,0),0) +
IF(AND(入力項目!$S$7=$A503,入力項目!$S$8=$D503),子育て関連マスタ!$C$14,0) +
IFERROR(IF(AND(YEAR(EDATE(DATE(入力項目!$S$7,入力項目!$S$8,1),1))=$A503,MONTH(EDATE(DATE(入力項目!$S$7,入力項目!$S$8,1),1))=$D503),子育て関連マスタ!$C$15,0),0) +
IF(AND(OR(T503=3,T503=5,T503=7),$D503=11),子育て関連マスタ!$C$17,0) +
IF(AND(T503=20,$D503=1),子育て関連マスタ!$C$18,0) +
IF(AND(T503=20,$D503=1),
IFERROR(_xlfn.IFS(
入力項目!$S$10="男",子育て関連マスタ!$C$18,
入力項目!$S$10="女",子育て関連マスタ!$C$19
),0),0
) +
IF(AND(T503&gt;=入力項目!$S$18,T503&lt;=入力項目!$S$19),入力項目!$S$20,0) +
IF(AND(T503&gt;=入力項目!$S$21,T503&lt;=入力項目!$S$22),入力項目!$S$23,0) +
IF(AND(T503&gt;=入力項目!$S$24,T503&lt;=入力項目!$S$25),入力項目!$S$26,0)
)</f>
        <v>0</v>
      </c>
      <c r="AI503">
        <f ca="1">-(
_xlfn.IFS(
U503&lt;=入力項目!$S$11,0,
AND(U503&gt;=入力項目!$S$11+1,U503&lt;=3),IFERROR(VLOOKUP(入力項目!$S$12,子育て関連マスタ!$I$4:$M$5,4,FALSE),0),
AND(U503&gt;=4,U503&lt;=6),IFERROR(VLOOKUP(入力項目!$S$13,子育て関連マスタ!$I$9:$M$12,4,FALSE),0),
AND(U503&gt;=7,U503&lt;=12),IFERROR(VLOOKUP(入力項目!$S$14,子育て関連マスタ!$I$16:$M$17,4,FALSE),0),
AND(U503&gt;=13,U503&lt;=15),IFERROR(VLOOKUP(入力項目!$S$15,子育て関連マスタ!$I$21:$M$22,4,FALSE),0),
AND(U503&gt;=16,U503&lt;=18),IFERROR(VLOOKUP(入力項目!$S$16,子育て関連マスタ!$I$26:$M$28,4,FALSE),0),
AND(U503&gt;=19,U503&lt;=20,入力項目!$S$16="高専"),IFERROR(VLOOKUP(入力項目!$S$16,子育て関連マスタ!$I$26:$M$28,4,FALSE),0),
AND(U503&gt;=19,U503&lt;=20,入力項目!$S$16&lt;&gt;"高専"),IFERROR(VLOOKUP(入力項目!$S$17,子育て関連マスタ!$I$32:$M$37,4,FALSE),0),
AND(U503&gt;=21,U503&lt;=22,入力項目!$S$16="高専"),IFERROR(VLOOKUP(入力項目!$S$17,子育て関連マスタ!$I$32:$M$34,4,FALSE),0),
AND(U503&gt;=21,U503&lt;=22,入力項目!$S$16&lt;&gt;"高専"),IFERROR(VLOOKUP(入力項目!$S$17,子育て関連マスタ!$I$32:$M$34,4,FALSE),0),
U503&gt;=23,0
) +
IF($D503=4,
  IFERROR(_xlfn.IFS(
  U503&lt;=入力項目!$S$11,0,
  AND(U503=入力項目!$S$11),IFERROR(VLOOKUP(入力項目!$S$12,子育て関連マスタ!$I$4:$M$5,2,FALSE),0),
  AND(U503=4),IFERROR(VLOOKUP(入力項目!$S$13,子育て関連マスタ!$I$9:$M$12,2,FALSE),0),
  AND(U503=7),IFERROR(VLOOKUP(入力項目!$S$14,子育て関連マスタ!$I$16:$M$17,2,FALSE),0),
  AND(U503=13),IFERROR(VLOOKUP(入力項目!$S$15,子育て関連マスタ!$I$21:$M$22,2,FALSE),0),
  AND(U503=16),IFERROR(VLOOKUP(入力項目!$S$16,子育て関連マスタ!$I$26:$M$28,2,FALSE),0),
  AND(U503=19,入力項目!$S$16&lt;&gt;"高専"),IFERROR(VLOOKUP(入力項目!$S$17,子育て関連マスタ!$I$32:$M$37,2,FALSE),0),
  AND(U503=21,入力項目!$S$16="高専"),IFERROR(VLOOKUP(入力項目!$S$17,子育て関連マスタ!$I$32:$M$37,2,FALSE),0),
  U503&gt;=22,0
  ),0),0
) +
IF(AND(U503&gt;=1,U503&lt;=15),IF($D503=入力項目!$S$8,入力項目!$S$3,0),0) +
IF(AND(U503&gt;=1,U503&lt;=15),IF($D503=5,入力項目!$S$4,0),0) +
IF(AND(U503&gt;=1,U503&lt;=15),IF($D503=12,入力項目!$S$5,0),0) +
IF(AND(入力項目!$S$7=$A503,入力項目!$S$8=$D503),子育て関連マスタ!$C$14,0) +
IFERROR(IF(AND(YEAR(EDATE(DATE(入力項目!$S$7,入力項目!$S$8,1),1))=$A503,MONTH(EDATE(DATE(入力項目!$S$7,入力項目!$S$8,1),1))=$D503),子育て関連マスタ!$C$15,0),0) +
IF(AND(OR(U503=3,U503=5,U503=7),$D503=11),子育て関連マスタ!$C$17,0) +
IF(AND(U503=20,$D503=1),子育て関連マスタ!$C$18,0) +
IF(AND(U503=20,$D503=1),
IFERROR(_xlfn.IFS(
入力項目!$S$10="男",子育て関連マスタ!$C$18,
入力項目!$S$10="女",子育て関連マスタ!$C$19
),0),0
) +
IF(AND(U503&gt;=入力項目!$S$18,U503&lt;=入力項目!$S$19),入力項目!$S$20,0) +
IF(AND(U503&gt;=入力項目!$S$21,U503&lt;=入力項目!$S$22),入力項目!$S$23,0) +
IF(AND(U503&gt;=入力項目!$S$24,U503&lt;=入力項目!$S$25),入力項目!$S$26,0)
)</f>
        <v>0</v>
      </c>
      <c r="AJ503" s="10">
        <f ca="1">-VLOOKUP($D503,月別収支!$A$2:$H$13,7,FALSE)</f>
        <v>-20000</v>
      </c>
    </row>
    <row r="504" spans="1:36" x14ac:dyDescent="0.4">
      <c r="A504">
        <f t="shared" ca="1" si="139"/>
        <v>2066</v>
      </c>
      <c r="B504">
        <f t="shared" ca="1" si="129"/>
        <v>2066</v>
      </c>
      <c r="C504">
        <f t="shared" ca="1" si="130"/>
        <v>42</v>
      </c>
      <c r="D504">
        <f t="shared" ca="1" si="140"/>
        <v>6</v>
      </c>
      <c r="E504" t="str">
        <f t="shared" ca="1" si="124"/>
        <v>2066年6月</v>
      </c>
      <c r="F504">
        <f ca="1">IF(OR(入力項目!$N$5&lt;$A504,AND(入力項目!$N$5=$A504,入力項目!$N$6&lt;$D504)),IF(F503=0,1,IF(G504=12,F503+1,F503)),0)</f>
        <v>41</v>
      </c>
      <c r="G504">
        <f ca="1">IF(OR(入力項目!$N$5&lt;$A504,AND(入力項目!$N$5=$A504,入力項目!$N$6&lt;$D504)),IF(G503=12,1,G503+1),0)</f>
        <v>8</v>
      </c>
      <c r="H504" t="str">
        <f t="shared" ca="1" si="125"/>
        <v>41_8</v>
      </c>
      <c r="I504">
        <f ca="1">IF(
  IFERROR(AND($C504&gt;0,MOD($C504,入力項目!$N$22)=0,$D504=入力項目!$N$23), FALSE),
  1,
  IF(
    AND(I503&gt;0,J503=12),
    IF(I503=入力項目!$N$28, 0, I503+1),
    I503
  )
)</f>
        <v>3</v>
      </c>
      <c r="J504">
        <f ca="1">IF($D504=入力項目!$N$23,1,IFERROR(J503+1,1))</f>
        <v>1</v>
      </c>
      <c r="K504" t="str">
        <f t="shared" ca="1" si="126"/>
        <v>3_1</v>
      </c>
      <c r="L504">
        <f ca="1">L503+IF(入力項目!$D$4=$D504,1,0)</f>
        <v>70</v>
      </c>
      <c r="M504" t="str">
        <f t="shared" ca="1" si="127"/>
        <v>70歳</v>
      </c>
      <c r="N504">
        <f t="shared" ca="1" si="131"/>
        <v>71</v>
      </c>
      <c r="O504" t="str">
        <f t="shared" ca="1" si="128"/>
        <v>71歳</v>
      </c>
      <c r="P504">
        <f t="shared" ca="1" si="132"/>
        <v>46</v>
      </c>
      <c r="Q504">
        <f t="shared" ca="1" si="133"/>
        <v>44</v>
      </c>
      <c r="R504">
        <f t="shared" ca="1" si="134"/>
        <v>2067</v>
      </c>
      <c r="S504">
        <f t="shared" ca="1" si="135"/>
        <v>2067</v>
      </c>
      <c r="T504">
        <f t="shared" ca="1" si="136"/>
        <v>2067</v>
      </c>
      <c r="U504">
        <f t="shared" ca="1" si="137"/>
        <v>2067</v>
      </c>
      <c r="V504" s="10">
        <f t="shared" ca="1" si="138"/>
        <v>59056425</v>
      </c>
      <c r="W504" s="10">
        <f ca="1">IF($L504&lt;その他マスタ!$B$1,VLOOKUP($D504,月別収支!$A$2:$H$13,2,FALSE),その他マスタ!$B$3)+IF(AND($L504=その他マスタ!$B$1,入力項目!$I$9="あり",$D504=入力項目!$D$4),その他マスタ!$B$2,0)</f>
        <v>150000</v>
      </c>
      <c r="X504" s="10">
        <f ca="1">-IF(入力項目!$K$5=TRUE,
IF($F504+$G504&lt;3,VLOOKUP($D504,月別収支!$A$2:$H$13,8,FALSE),0)+IFERROR(VLOOKUP($H504,住宅ローン計算!C:P,13,FALSE),0)+IF($F504&gt;1,IF(OR($G504=3,$G504=6,$G504=9,$G504=12),ROUNDUP(入力項目!$N$18/4,0),0),0),
VLOOKUP($D504,月別収支!$A$2:$H$13,8,FALSE))</f>
        <v>0</v>
      </c>
      <c r="Y504" s="10">
        <f ca="1">-VLOOKUP($D504,月別収支!$A$2:$H$13,3,FALSE)</f>
        <v>-75000</v>
      </c>
      <c r="Z504" s="10">
        <f ca="1">-VLOOKUP($D504,月別収支!$A$2:$H$13,4,FALSE)</f>
        <v>-27000</v>
      </c>
      <c r="AA504" s="10">
        <f ca="1">-VLOOKUP($D504,月別収支!$A$2:$H$13,6,FALSE)</f>
        <v>-10000</v>
      </c>
      <c r="AB504" s="10">
        <f ca="1">-(
VLOOKUP($D504,月別収支!$A$2:$H$13,5,FALSE)+IF(AND(入力項目!$I$27&lt;=$A504,ISEVEN($A504-入力項目!$I$27),入力項目!$I$28=$D504),入力項目!$I$26,0)
+IF(入力項目!$K$26=TRUE,
IFERROR(VLOOKUP($K504,マイカーローン計算!C:P,13,FALSE),0),
IFERROR(
  IF(AND($C504&gt;0,MOD($C504,入力項目!$N$22)=0,$D504=入力項目!$N$23),入力項目!$N$24,0),
 0
)
)
)</f>
        <v>-20000</v>
      </c>
      <c r="AC504" s="10">
        <f ca="1">-IF($A504&lt;入力項目!$N$33,入力項目!$N$35,IF(AND($A504=入力項目!$N$33,$D504&lt;=入力項目!$N$34),入力項目!$N$35,0))</f>
        <v>0</v>
      </c>
      <c r="AD504">
        <f ca="1">-(
_xlfn.IFS(
P504&lt;=入力項目!$S$11,0,
AND(P504&gt;=入力項目!$S$11+1,P504&lt;=3),IFERROR(VLOOKUP(入力項目!$S$12,子育て関連マスタ!$I$4:$M$5,4,FALSE),0),
AND(P504&gt;=4,P504&lt;=6),IFERROR(VLOOKUP(入力項目!$S$13,子育て関連マスタ!$I$9:$M$12,4,FALSE),0),
AND(P504&gt;=7,P504&lt;=12),IFERROR(VLOOKUP(入力項目!$S$14,子育て関連マスタ!$I$16:$M$17,4,FALSE),0),
AND(P504&gt;=13,P504&lt;=15),IFERROR(VLOOKUP(入力項目!$S$15,子育て関連マスタ!$I$21:$M$22,4,FALSE),0),
AND(P504&gt;=16,P504&lt;=18),IFERROR(VLOOKUP(入力項目!$S$16,子育て関連マスタ!$I$26:$M$28,4,FALSE),0),
AND(P504&gt;=19,P504&lt;=20,入力項目!$S$16="高専"),IFERROR(VLOOKUP(入力項目!$S$16,子育て関連マスタ!$I$26:$M$28,4,FALSE),0),
AND(P504&gt;=19,P504&lt;=20,入力項目!$S$16&lt;&gt;"高専"),IFERROR(VLOOKUP(入力項目!$S$17,子育て関連マスタ!$I$32:$M$37,4,FALSE),0),
AND(P504&gt;=21,P504&lt;=22,入力項目!$S$16="高専"),IFERROR(VLOOKUP(入力項目!$S$17,子育て関連マスタ!$I$32:$M$34,4,FALSE),0),
AND(P504&gt;=21,P504&lt;=22,入力項目!$S$16&lt;&gt;"高専"),IFERROR(VLOOKUP(入力項目!$S$17,子育て関連マスタ!$I$32:$M$34,4,FALSE),0),
P504&gt;=23,0
) +
IF($D504=4,
  IFERROR(_xlfn.IFS(
  P504&lt;=入力項目!$S$11,0,
  AND(P504=入力項目!$S$11),IFERROR(VLOOKUP(入力項目!$S$12,子育て関連マスタ!$I$4:$M$5,2,FALSE),0),
  AND(P504=4),IFERROR(VLOOKUP(入力項目!$S$13,子育て関連マスタ!$I$9:$M$12,2,FALSE),0),
  AND(P504=7),IFERROR(VLOOKUP(入力項目!$S$14,子育て関連マスタ!$I$16:$M$17,2,FALSE),0),
  AND(P504=13),IFERROR(VLOOKUP(入力項目!$S$15,子育て関連マスタ!$I$21:$M$22,2,FALSE),0),
  AND(P504=16),IFERROR(VLOOKUP(入力項目!$S$16,子育て関連マスタ!$I$26:$M$28,2,FALSE),0),
  AND(P504=19,入力項目!$S$16&lt;&gt;"高専"),IFERROR(VLOOKUP(入力項目!$S$17,子育て関連マスタ!$I$32:$M$37,2,FALSE),0),
  AND(P504=21,入力項目!$S$16="高専"),IFERROR(VLOOKUP(入力項目!$S$17,子育て関連マスタ!$I$32:$M$37,2,FALSE),0),
  P504&gt;=22,0
  ),0),0
) +
IF(AND(P504&gt;=1,P504&lt;=15),IF($D504=入力項目!$S$8,入力項目!$S$3,0),0) +
IF(AND(P504&gt;=1,P504&lt;=15),IF($D504=5,入力項目!$S$4,0),0) +
IF(AND(P504&gt;=1,P504&lt;=15),IF($D504=12,入力項目!$S$5,0),0) +
IF(AND(入力項目!$S$7=$A504,入力項目!$S$8=$D504),子育て関連マスタ!$C$14,0) +
IFERROR(IF(AND(YEAR(EDATE(DATE(入力項目!$S$7,入力項目!$S$8,1),1))=$A504,MONTH(EDATE(DATE(入力項目!$S$7,入力項目!$S$8,1),1))=$D504),子育て関連マスタ!$C$15,0),0) +
IF(AND(OR(P504=3,P504=5,P504=7),$D504=11),子育て関連マスタ!$C$17,0) +
IF(AND(P504=20,$D504=1),子育て関連マスタ!$C$18,0) +
IF(AND(P504=20,$D504=1),
IFERROR(_xlfn.IFS(
入力項目!$S$10="男",子育て関連マスタ!$C$18,
入力項目!$S$10="女",子育て関連マスタ!$C$19
),0),0
) +
IF(AND(P504&gt;=入力項目!$S$18,P504&lt;=入力項目!$S$19),入力項目!$S$20,0) +
IF(AND(P504&gt;=入力項目!$S$21,P504&lt;=入力項目!$S$22),入力項目!$S$23,0) +
IF(AND(P504&gt;=入力項目!$S$24,P504&lt;=入力項目!$S$25),入力項目!$S$26,0)
)</f>
        <v>0</v>
      </c>
      <c r="AE504">
        <f ca="1">-(
_xlfn.IFS(
Q504&lt;=入力項目!$S$11,0,
AND(Q504&gt;=入力項目!$S$11+1,Q504&lt;=3),IFERROR(VLOOKUP(入力項目!$S$12,子育て関連マスタ!$I$4:$M$5,4,FALSE),0),
AND(Q504&gt;=4,Q504&lt;=6),IFERROR(VLOOKUP(入力項目!$S$13,子育て関連マスタ!$I$9:$M$12,4,FALSE),0),
AND(Q504&gt;=7,Q504&lt;=12),IFERROR(VLOOKUP(入力項目!$S$14,子育て関連マスタ!$I$16:$M$17,4,FALSE),0),
AND(Q504&gt;=13,Q504&lt;=15),IFERROR(VLOOKUP(入力項目!$S$15,子育て関連マスタ!$I$21:$M$22,4,FALSE),0),
AND(Q504&gt;=16,Q504&lt;=18),IFERROR(VLOOKUP(入力項目!$S$16,子育て関連マスタ!$I$26:$M$28,4,FALSE),0),
AND(Q504&gt;=19,Q504&lt;=20,入力項目!$S$16="高専"),IFERROR(VLOOKUP(入力項目!$S$16,子育て関連マスタ!$I$26:$M$28,4,FALSE),0),
AND(Q504&gt;=19,Q504&lt;=20,入力項目!$S$16&lt;&gt;"高専"),IFERROR(VLOOKUP(入力項目!$S$17,子育て関連マスタ!$I$32:$M$37,4,FALSE),0),
AND(Q504&gt;=21,Q504&lt;=22,入力項目!$S$16="高専"),IFERROR(VLOOKUP(入力項目!$S$17,子育て関連マスタ!$I$32:$M$34,4,FALSE),0),
AND(Q504&gt;=21,Q504&lt;=22,入力項目!$S$16&lt;&gt;"高専"),IFERROR(VLOOKUP(入力項目!$S$17,子育て関連マスタ!$I$32:$M$34,4,FALSE),0),
Q504&gt;=23,0
) +
IF($D504=4,
  IFERROR(_xlfn.IFS(
  Q504&lt;=入力項目!$S$11,0,
  AND(Q504=入力項目!$S$11),IFERROR(VLOOKUP(入力項目!$S$12,子育て関連マスタ!$I$4:$M$5,2,FALSE),0),
  AND(Q504=4),IFERROR(VLOOKUP(入力項目!$S$13,子育て関連マスタ!$I$9:$M$12,2,FALSE),0),
  AND(Q504=7),IFERROR(VLOOKUP(入力項目!$S$14,子育て関連マスタ!$I$16:$M$17,2,FALSE),0),
  AND(Q504=13),IFERROR(VLOOKUP(入力項目!$S$15,子育て関連マスタ!$I$21:$M$22,2,FALSE),0),
  AND(Q504=16),IFERROR(VLOOKUP(入力項目!$S$16,子育て関連マスタ!$I$26:$M$28,2,FALSE),0),
  AND(Q504=19,入力項目!$S$16&lt;&gt;"高専"),IFERROR(VLOOKUP(入力項目!$S$17,子育て関連マスタ!$I$32:$M$37,2,FALSE),0),
  AND(Q504=21,入力項目!$S$16="高専"),IFERROR(VLOOKUP(入力項目!$S$17,子育て関連マスタ!$I$32:$M$37,2,FALSE),0),
  Q504&gt;=22,0
  ),0),0
) +
IF(AND(Q504&gt;=1,Q504&lt;=15),IF($D504=入力項目!$S$8,入力項目!$S$3,0),0) +
IF(AND(Q504&gt;=1,Q504&lt;=15),IF($D504=5,入力項目!$S$4,0),0) +
IF(AND(Q504&gt;=1,Q504&lt;=15),IF($D504=12,入力項目!$S$5,0),0) +
IF(AND(入力項目!$S$7=$A504,入力項目!$S$8=$D504),子育て関連マスタ!$C$14,0) +
IFERROR(IF(AND(YEAR(EDATE(DATE(入力項目!$S$7,入力項目!$S$8,1),1))=$A504,MONTH(EDATE(DATE(入力項目!$S$7,入力項目!$S$8,1),1))=$D504),子育て関連マスタ!$C$15,0),0) +
IF(AND(OR(Q504=3,Q504=5,Q504=7),$D504=11),子育て関連マスタ!$C$17,0) +
IF(AND(Q504=20,$D504=1),子育て関連マスタ!$C$18,0) +
IF(AND(Q504=20,$D504=1),
IFERROR(_xlfn.IFS(
入力項目!$S$10="男",子育て関連マスタ!$C$18,
入力項目!$S$10="女",子育て関連マスタ!$C$19
),0),0
) +
IF(AND(Q504&gt;=入力項目!$S$18,Q504&lt;=入力項目!$S$19),入力項目!$S$20,0) +
IF(AND(Q504&gt;=入力項目!$S$21,Q504&lt;=入力項目!$S$22),入力項目!$S$23,0) +
IF(AND(Q504&gt;=入力項目!$S$24,Q504&lt;=入力項目!$S$25),入力項目!$S$26,0)
)</f>
        <v>0</v>
      </c>
      <c r="AF504">
        <f ca="1">-(
_xlfn.IFS(
R504&lt;=入力項目!$S$11,0,
AND(R504&gt;=入力項目!$S$11+1,R504&lt;=3),IFERROR(VLOOKUP(入力項目!$S$12,子育て関連マスタ!$I$4:$M$5,4,FALSE),0),
AND(R504&gt;=4,R504&lt;=6),IFERROR(VLOOKUP(入力項目!$S$13,子育て関連マスタ!$I$9:$M$12,4,FALSE),0),
AND(R504&gt;=7,R504&lt;=12),IFERROR(VLOOKUP(入力項目!$S$14,子育て関連マスタ!$I$16:$M$17,4,FALSE),0),
AND(R504&gt;=13,R504&lt;=15),IFERROR(VLOOKUP(入力項目!$S$15,子育て関連マスタ!$I$21:$M$22,4,FALSE),0),
AND(R504&gt;=16,R504&lt;=18),IFERROR(VLOOKUP(入力項目!$S$16,子育て関連マスタ!$I$26:$M$28,4,FALSE),0),
AND(R504&gt;=19,R504&lt;=20,入力項目!$S$16="高専"),IFERROR(VLOOKUP(入力項目!$S$16,子育て関連マスタ!$I$26:$M$28,4,FALSE),0),
AND(R504&gt;=19,R504&lt;=20,入力項目!$S$16&lt;&gt;"高専"),IFERROR(VLOOKUP(入力項目!$S$17,子育て関連マスタ!$I$32:$M$37,4,FALSE),0),
AND(R504&gt;=21,R504&lt;=22,入力項目!$S$16="高専"),IFERROR(VLOOKUP(入力項目!$S$17,子育て関連マスタ!$I$32:$M$34,4,FALSE),0),
AND(R504&gt;=21,R504&lt;=22,入力項目!$S$16&lt;&gt;"高専"),IFERROR(VLOOKUP(入力項目!$S$17,子育て関連マスタ!$I$32:$M$34,4,FALSE),0),
R504&gt;=23,0
) +
IF($D504=4,
  IFERROR(_xlfn.IFS(
  R504&lt;=入力項目!$S$11,0,
  AND(R504=入力項目!$S$11),IFERROR(VLOOKUP(入力項目!$S$12,子育て関連マスタ!$I$4:$M$5,2,FALSE),0),
  AND(R504=4),IFERROR(VLOOKUP(入力項目!$S$13,子育て関連マスタ!$I$9:$M$12,2,FALSE),0),
  AND(R504=7),IFERROR(VLOOKUP(入力項目!$S$14,子育て関連マスタ!$I$16:$M$17,2,FALSE),0),
  AND(R504=13),IFERROR(VLOOKUP(入力項目!$S$15,子育て関連マスタ!$I$21:$M$22,2,FALSE),0),
  AND(R504=16),IFERROR(VLOOKUP(入力項目!$S$16,子育て関連マスタ!$I$26:$M$28,2,FALSE),0),
  AND(R504=19,入力項目!$S$16&lt;&gt;"高専"),IFERROR(VLOOKUP(入力項目!$S$17,子育て関連マスタ!$I$32:$M$37,2,FALSE),0),
  AND(R504=21,入力項目!$S$16="高専"),IFERROR(VLOOKUP(入力項目!$S$17,子育て関連マスタ!$I$32:$M$37,2,FALSE),0),
  R504&gt;=22,0
  ),0),0
) +
IF(AND(R504&gt;=1,R504&lt;=15),IF($D504=入力項目!$S$8,入力項目!$S$3,0),0) +
IF(AND(R504&gt;=1,R504&lt;=15),IF($D504=5,入力項目!$S$4,0),0) +
IF(AND(R504&gt;=1,R504&lt;=15),IF($D504=12,入力項目!$S$5,0),0) +
IF(AND(入力項目!$S$7=$A504,入力項目!$S$8=$D504),子育て関連マスタ!$C$14,0) +
IFERROR(IF(AND(YEAR(EDATE(DATE(入力項目!$S$7,入力項目!$S$8,1),1))=$A504,MONTH(EDATE(DATE(入力項目!$S$7,入力項目!$S$8,1),1))=$D504),子育て関連マスタ!$C$15,0),0) +
IF(AND(OR(R504=3,R504=5,R504=7),$D504=11),子育て関連マスタ!$C$17,0) +
IF(AND(R504=20,$D504=1),子育て関連マスタ!$C$18,0) +
IF(AND(R504=20,$D504=1),
IFERROR(_xlfn.IFS(
入力項目!$S$10="男",子育て関連マスタ!$C$18,
入力項目!$S$10="女",子育て関連マスタ!$C$19
),0),0
) +
IF(AND(R504&gt;=入力項目!$S$18,R504&lt;=入力項目!$S$19),入力項目!$S$20,0) +
IF(AND(R504&gt;=入力項目!$S$21,R504&lt;=入力項目!$S$22),入力項目!$S$23,0) +
IF(AND(R504&gt;=入力項目!$S$24,R504&lt;=入力項目!$S$25),入力項目!$S$26,0)
)</f>
        <v>0</v>
      </c>
      <c r="AG504">
        <f ca="1">-(
_xlfn.IFS(
S504&lt;=入力項目!$S$11,0,
AND(S504&gt;=入力項目!$S$11+1,S504&lt;=3),IFERROR(VLOOKUP(入力項目!$S$12,子育て関連マスタ!$I$4:$M$5,4,FALSE),0),
AND(S504&gt;=4,S504&lt;=6),IFERROR(VLOOKUP(入力項目!$S$13,子育て関連マスタ!$I$9:$M$12,4,FALSE),0),
AND(S504&gt;=7,S504&lt;=12),IFERROR(VLOOKUP(入力項目!$S$14,子育て関連マスタ!$I$16:$M$17,4,FALSE),0),
AND(S504&gt;=13,S504&lt;=15),IFERROR(VLOOKUP(入力項目!$S$15,子育て関連マスタ!$I$21:$M$22,4,FALSE),0),
AND(S504&gt;=16,S504&lt;=18),IFERROR(VLOOKUP(入力項目!$S$16,子育て関連マスタ!$I$26:$M$28,4,FALSE),0),
AND(S504&gt;=19,S504&lt;=20,入力項目!$S$16="高専"),IFERROR(VLOOKUP(入力項目!$S$16,子育て関連マスタ!$I$26:$M$28,4,FALSE),0),
AND(S504&gt;=19,S504&lt;=20,入力項目!$S$16&lt;&gt;"高専"),IFERROR(VLOOKUP(入力項目!$S$17,子育て関連マスタ!$I$32:$M$37,4,FALSE),0),
AND(S504&gt;=21,S504&lt;=22,入力項目!$S$16="高専"),IFERROR(VLOOKUP(入力項目!$S$17,子育て関連マスタ!$I$32:$M$34,4,FALSE),0),
AND(S504&gt;=21,S504&lt;=22,入力項目!$S$16&lt;&gt;"高専"),IFERROR(VLOOKUP(入力項目!$S$17,子育て関連マスタ!$I$32:$M$34,4,FALSE),0),
S504&gt;=23,0
) +
IF($D504=4,
  IFERROR(_xlfn.IFS(
  S504&lt;=入力項目!$S$11,0,
  AND(S504=入力項目!$S$11),IFERROR(VLOOKUP(入力項目!$S$12,子育て関連マスタ!$I$4:$M$5,2,FALSE),0),
  AND(S504=4),IFERROR(VLOOKUP(入力項目!$S$13,子育て関連マスタ!$I$9:$M$12,2,FALSE),0),
  AND(S504=7),IFERROR(VLOOKUP(入力項目!$S$14,子育て関連マスタ!$I$16:$M$17,2,FALSE),0),
  AND(S504=13),IFERROR(VLOOKUP(入力項目!$S$15,子育て関連マスタ!$I$21:$M$22,2,FALSE),0),
  AND(S504=16),IFERROR(VLOOKUP(入力項目!$S$16,子育て関連マスタ!$I$26:$M$28,2,FALSE),0),
  AND(S504=19,入力項目!$S$16&lt;&gt;"高専"),IFERROR(VLOOKUP(入力項目!$S$17,子育て関連マスタ!$I$32:$M$37,2,FALSE),0),
  AND(S504=21,入力項目!$S$16="高専"),IFERROR(VLOOKUP(入力項目!$S$17,子育て関連マスタ!$I$32:$M$37,2,FALSE),0),
  S504&gt;=22,0
  ),0),0
) +
IF(AND(S504&gt;=1,S504&lt;=15),IF($D504=入力項目!$S$8,入力項目!$S$3,0),0) +
IF(AND(S504&gt;=1,S504&lt;=15),IF($D504=5,入力項目!$S$4,0),0) +
IF(AND(S504&gt;=1,S504&lt;=15),IF($D504=12,入力項目!$S$5,0),0) +
IF(AND(入力項目!$S$7=$A504,入力項目!$S$8=$D504),子育て関連マスタ!$C$14,0) +
IFERROR(IF(AND(YEAR(EDATE(DATE(入力項目!$S$7,入力項目!$S$8,1),1))=$A504,MONTH(EDATE(DATE(入力項目!$S$7,入力項目!$S$8,1),1))=$D504),子育て関連マスタ!$C$15,0),0) +
IF(AND(OR(S504=3,S504=5,S504=7),$D504=11),子育て関連マスタ!$C$17,0) +
IF(AND(S504=20,$D504=1),子育て関連マスタ!$C$18,0) +
IF(AND(S504=20,$D504=1),
IFERROR(_xlfn.IFS(
入力項目!$S$10="男",子育て関連マスタ!$C$18,
入力項目!$S$10="女",子育て関連マスタ!$C$19
),0),0
) +
IF(AND(S504&gt;=入力項目!$S$18,S504&lt;=入力項目!$S$19),入力項目!$S$20,0) +
IF(AND(S504&gt;=入力項目!$S$21,S504&lt;=入力項目!$S$22),入力項目!$S$23,0) +
IF(AND(S504&gt;=入力項目!$S$24,S504&lt;=入力項目!$S$25),入力項目!$S$26,0)
)</f>
        <v>0</v>
      </c>
      <c r="AH504">
        <f ca="1">-(
_xlfn.IFS(
T504&lt;=入力項目!$S$11,0,
AND(T504&gt;=入力項目!$S$11+1,T504&lt;=3),IFERROR(VLOOKUP(入力項目!$S$12,子育て関連マスタ!$I$4:$M$5,4,FALSE),0),
AND(T504&gt;=4,T504&lt;=6),IFERROR(VLOOKUP(入力項目!$S$13,子育て関連マスタ!$I$9:$M$12,4,FALSE),0),
AND(T504&gt;=7,T504&lt;=12),IFERROR(VLOOKUP(入力項目!$S$14,子育て関連マスタ!$I$16:$M$17,4,FALSE),0),
AND(T504&gt;=13,T504&lt;=15),IFERROR(VLOOKUP(入力項目!$S$15,子育て関連マスタ!$I$21:$M$22,4,FALSE),0),
AND(T504&gt;=16,T504&lt;=18),IFERROR(VLOOKUP(入力項目!$S$16,子育て関連マスタ!$I$26:$M$28,4,FALSE),0),
AND(T504&gt;=19,T504&lt;=20,入力項目!$S$16="高専"),IFERROR(VLOOKUP(入力項目!$S$16,子育て関連マスタ!$I$26:$M$28,4,FALSE),0),
AND(T504&gt;=19,T504&lt;=20,入力項目!$S$16&lt;&gt;"高専"),IFERROR(VLOOKUP(入力項目!$S$17,子育て関連マスタ!$I$32:$M$37,4,FALSE),0),
AND(T504&gt;=21,T504&lt;=22,入力項目!$S$16="高専"),IFERROR(VLOOKUP(入力項目!$S$17,子育て関連マスタ!$I$32:$M$34,4,FALSE),0),
AND(T504&gt;=21,T504&lt;=22,入力項目!$S$16&lt;&gt;"高専"),IFERROR(VLOOKUP(入力項目!$S$17,子育て関連マスタ!$I$32:$M$34,4,FALSE),0),
T504&gt;=23,0
) +
IF($D504=4,
  IFERROR(_xlfn.IFS(
  T504&lt;=入力項目!$S$11,0,
  AND(T504=入力項目!$S$11),IFERROR(VLOOKUP(入力項目!$S$12,子育て関連マスタ!$I$4:$M$5,2,FALSE),0),
  AND(T504=4),IFERROR(VLOOKUP(入力項目!$S$13,子育て関連マスタ!$I$9:$M$12,2,FALSE),0),
  AND(T504=7),IFERROR(VLOOKUP(入力項目!$S$14,子育て関連マスタ!$I$16:$M$17,2,FALSE),0),
  AND(T504=13),IFERROR(VLOOKUP(入力項目!$S$15,子育て関連マスタ!$I$21:$M$22,2,FALSE),0),
  AND(T504=16),IFERROR(VLOOKUP(入力項目!$S$16,子育て関連マスタ!$I$26:$M$28,2,FALSE),0),
  AND(T504=19,入力項目!$S$16&lt;&gt;"高専"),IFERROR(VLOOKUP(入力項目!$S$17,子育て関連マスタ!$I$32:$M$37,2,FALSE),0),
  AND(T504=21,入力項目!$S$16="高専"),IFERROR(VLOOKUP(入力項目!$S$17,子育て関連マスタ!$I$32:$M$37,2,FALSE),0),
  T504&gt;=22,0
  ),0),0
) +
IF(AND(T504&gt;=1,T504&lt;=15),IF($D504=入力項目!$S$8,入力項目!$S$3,0),0) +
IF(AND(T504&gt;=1,T504&lt;=15),IF($D504=5,入力項目!$S$4,0),0) +
IF(AND(T504&gt;=1,T504&lt;=15),IF($D504=12,入力項目!$S$5,0),0) +
IF(AND(入力項目!$S$7=$A504,入力項目!$S$8=$D504),子育て関連マスタ!$C$14,0) +
IFERROR(IF(AND(YEAR(EDATE(DATE(入力項目!$S$7,入力項目!$S$8,1),1))=$A504,MONTH(EDATE(DATE(入力項目!$S$7,入力項目!$S$8,1),1))=$D504),子育て関連マスタ!$C$15,0),0) +
IF(AND(OR(T504=3,T504=5,T504=7),$D504=11),子育て関連マスタ!$C$17,0) +
IF(AND(T504=20,$D504=1),子育て関連マスタ!$C$18,0) +
IF(AND(T504=20,$D504=1),
IFERROR(_xlfn.IFS(
入力項目!$S$10="男",子育て関連マスタ!$C$18,
入力項目!$S$10="女",子育て関連マスタ!$C$19
),0),0
) +
IF(AND(T504&gt;=入力項目!$S$18,T504&lt;=入力項目!$S$19),入力項目!$S$20,0) +
IF(AND(T504&gt;=入力項目!$S$21,T504&lt;=入力項目!$S$22),入力項目!$S$23,0) +
IF(AND(T504&gt;=入力項目!$S$24,T504&lt;=入力項目!$S$25),入力項目!$S$26,0)
)</f>
        <v>0</v>
      </c>
      <c r="AI504">
        <f ca="1">-(
_xlfn.IFS(
U504&lt;=入力項目!$S$11,0,
AND(U504&gt;=入力項目!$S$11+1,U504&lt;=3),IFERROR(VLOOKUP(入力項目!$S$12,子育て関連マスタ!$I$4:$M$5,4,FALSE),0),
AND(U504&gt;=4,U504&lt;=6),IFERROR(VLOOKUP(入力項目!$S$13,子育て関連マスタ!$I$9:$M$12,4,FALSE),0),
AND(U504&gt;=7,U504&lt;=12),IFERROR(VLOOKUP(入力項目!$S$14,子育て関連マスタ!$I$16:$M$17,4,FALSE),0),
AND(U504&gt;=13,U504&lt;=15),IFERROR(VLOOKUP(入力項目!$S$15,子育て関連マスタ!$I$21:$M$22,4,FALSE),0),
AND(U504&gt;=16,U504&lt;=18),IFERROR(VLOOKUP(入力項目!$S$16,子育て関連マスタ!$I$26:$M$28,4,FALSE),0),
AND(U504&gt;=19,U504&lt;=20,入力項目!$S$16="高専"),IFERROR(VLOOKUP(入力項目!$S$16,子育て関連マスタ!$I$26:$M$28,4,FALSE),0),
AND(U504&gt;=19,U504&lt;=20,入力項目!$S$16&lt;&gt;"高専"),IFERROR(VLOOKUP(入力項目!$S$17,子育て関連マスタ!$I$32:$M$37,4,FALSE),0),
AND(U504&gt;=21,U504&lt;=22,入力項目!$S$16="高専"),IFERROR(VLOOKUP(入力項目!$S$17,子育て関連マスタ!$I$32:$M$34,4,FALSE),0),
AND(U504&gt;=21,U504&lt;=22,入力項目!$S$16&lt;&gt;"高専"),IFERROR(VLOOKUP(入力項目!$S$17,子育て関連マスタ!$I$32:$M$34,4,FALSE),0),
U504&gt;=23,0
) +
IF($D504=4,
  IFERROR(_xlfn.IFS(
  U504&lt;=入力項目!$S$11,0,
  AND(U504=入力項目!$S$11),IFERROR(VLOOKUP(入力項目!$S$12,子育て関連マスタ!$I$4:$M$5,2,FALSE),0),
  AND(U504=4),IFERROR(VLOOKUP(入力項目!$S$13,子育て関連マスタ!$I$9:$M$12,2,FALSE),0),
  AND(U504=7),IFERROR(VLOOKUP(入力項目!$S$14,子育て関連マスタ!$I$16:$M$17,2,FALSE),0),
  AND(U504=13),IFERROR(VLOOKUP(入力項目!$S$15,子育て関連マスタ!$I$21:$M$22,2,FALSE),0),
  AND(U504=16),IFERROR(VLOOKUP(入力項目!$S$16,子育て関連マスタ!$I$26:$M$28,2,FALSE),0),
  AND(U504=19,入力項目!$S$16&lt;&gt;"高専"),IFERROR(VLOOKUP(入力項目!$S$17,子育て関連マスタ!$I$32:$M$37,2,FALSE),0),
  AND(U504=21,入力項目!$S$16="高専"),IFERROR(VLOOKUP(入力項目!$S$17,子育て関連マスタ!$I$32:$M$37,2,FALSE),0),
  U504&gt;=22,0
  ),0),0
) +
IF(AND(U504&gt;=1,U504&lt;=15),IF($D504=入力項目!$S$8,入力項目!$S$3,0),0) +
IF(AND(U504&gt;=1,U504&lt;=15),IF($D504=5,入力項目!$S$4,0),0) +
IF(AND(U504&gt;=1,U504&lt;=15),IF($D504=12,入力項目!$S$5,0),0) +
IF(AND(入力項目!$S$7=$A504,入力項目!$S$8=$D504),子育て関連マスタ!$C$14,0) +
IFERROR(IF(AND(YEAR(EDATE(DATE(入力項目!$S$7,入力項目!$S$8,1),1))=$A504,MONTH(EDATE(DATE(入力項目!$S$7,入力項目!$S$8,1),1))=$D504),子育て関連マスタ!$C$15,0),0) +
IF(AND(OR(U504=3,U504=5,U504=7),$D504=11),子育て関連マスタ!$C$17,0) +
IF(AND(U504=20,$D504=1),子育て関連マスタ!$C$18,0) +
IF(AND(U504=20,$D504=1),
IFERROR(_xlfn.IFS(
入力項目!$S$10="男",子育て関連マスタ!$C$18,
入力項目!$S$10="女",子育て関連マスタ!$C$19
),0),0
) +
IF(AND(U504&gt;=入力項目!$S$18,U504&lt;=入力項目!$S$19),入力項目!$S$20,0) +
IF(AND(U504&gt;=入力項目!$S$21,U504&lt;=入力項目!$S$22),入力項目!$S$23,0) +
IF(AND(U504&gt;=入力項目!$S$24,U504&lt;=入力項目!$S$25),入力項目!$S$26,0)
)</f>
        <v>0</v>
      </c>
      <c r="AJ504" s="10">
        <f ca="1">-VLOOKUP($D504,月別収支!$A$2:$H$13,7,FALSE)</f>
        <v>-20000</v>
      </c>
    </row>
    <row r="505" spans="1:36" x14ac:dyDescent="0.4">
      <c r="A505">
        <f t="shared" ca="1" si="139"/>
        <v>2066</v>
      </c>
      <c r="B505">
        <f t="shared" ca="1" si="129"/>
        <v>2066</v>
      </c>
      <c r="C505">
        <f t="shared" ca="1" si="130"/>
        <v>42</v>
      </c>
      <c r="D505">
        <f t="shared" ca="1" si="140"/>
        <v>7</v>
      </c>
      <c r="E505" t="str">
        <f t="shared" ca="1" si="124"/>
        <v>2066年7月</v>
      </c>
      <c r="F505">
        <f ca="1">IF(OR(入力項目!$N$5&lt;$A505,AND(入力項目!$N$5=$A505,入力項目!$N$6&lt;$D505)),IF(F504=0,1,IF(G505=12,F504+1,F504)),0)</f>
        <v>41</v>
      </c>
      <c r="G505">
        <f ca="1">IF(OR(入力項目!$N$5&lt;$A505,AND(入力項目!$N$5=$A505,入力項目!$N$6&lt;$D505)),IF(G504=12,1,G504+1),0)</f>
        <v>9</v>
      </c>
      <c r="H505" t="str">
        <f t="shared" ca="1" si="125"/>
        <v>41_9</v>
      </c>
      <c r="I505">
        <f ca="1">IF(
  IFERROR(AND($C505&gt;0,MOD($C505,入力項目!$N$22)=0,$D505=入力項目!$N$23), FALSE),
  1,
  IF(
    AND(I504&gt;0,J504=12),
    IF(I504=入力項目!$N$28, 0, I504+1),
    I504
  )
)</f>
        <v>3</v>
      </c>
      <c r="J505">
        <f ca="1">IF($D505=入力項目!$N$23,1,IFERROR(J504+1,1))</f>
        <v>2</v>
      </c>
      <c r="K505" t="str">
        <f t="shared" ca="1" si="126"/>
        <v>3_2</v>
      </c>
      <c r="L505">
        <f ca="1">L504+IF(入力項目!$D$4=$D505,1,0)</f>
        <v>70</v>
      </c>
      <c r="M505" t="str">
        <f t="shared" ca="1" si="127"/>
        <v>70歳</v>
      </c>
      <c r="N505">
        <f t="shared" ca="1" si="131"/>
        <v>71</v>
      </c>
      <c r="O505" t="str">
        <f t="shared" ca="1" si="128"/>
        <v>71歳</v>
      </c>
      <c r="P505">
        <f t="shared" ca="1" si="132"/>
        <v>46</v>
      </c>
      <c r="Q505">
        <f t="shared" ca="1" si="133"/>
        <v>44</v>
      </c>
      <c r="R505">
        <f t="shared" ca="1" si="134"/>
        <v>2067</v>
      </c>
      <c r="S505">
        <f t="shared" ca="1" si="135"/>
        <v>2067</v>
      </c>
      <c r="T505">
        <f t="shared" ca="1" si="136"/>
        <v>2067</v>
      </c>
      <c r="U505">
        <f t="shared" ca="1" si="137"/>
        <v>2067</v>
      </c>
      <c r="V505" s="10">
        <f t="shared" ca="1" si="138"/>
        <v>59016925</v>
      </c>
      <c r="W505" s="10">
        <f ca="1">IF($L505&lt;その他マスタ!$B$1,VLOOKUP($D505,月別収支!$A$2:$H$13,2,FALSE),その他マスタ!$B$3)+IF(AND($L505=その他マスタ!$B$1,入力項目!$I$9="あり",$D505=入力項目!$D$4),その他マスタ!$B$2,0)</f>
        <v>150000</v>
      </c>
      <c r="X505" s="10">
        <f ca="1">-IF(入力項目!$K$5=TRUE,
IF($F505+$G505&lt;3,VLOOKUP($D505,月別収支!$A$2:$H$13,8,FALSE),0)+IFERROR(VLOOKUP($H505,住宅ローン計算!C:P,13,FALSE),0)+IF($F505&gt;1,IF(OR($G505=3,$G505=6,$G505=9,$G505=12),ROUNDUP(入力項目!$N$18/4,0),0),0),
VLOOKUP($D505,月別収支!$A$2:$H$13,8,FALSE))</f>
        <v>-37500</v>
      </c>
      <c r="Y505" s="10">
        <f ca="1">-VLOOKUP($D505,月別収支!$A$2:$H$13,3,FALSE)</f>
        <v>-75000</v>
      </c>
      <c r="Z505" s="10">
        <f ca="1">-VLOOKUP($D505,月別収支!$A$2:$H$13,4,FALSE)</f>
        <v>-27000</v>
      </c>
      <c r="AA505" s="10">
        <f ca="1">-VLOOKUP($D505,月別収支!$A$2:$H$13,6,FALSE)</f>
        <v>-10000</v>
      </c>
      <c r="AB505" s="10">
        <f ca="1">-(
VLOOKUP($D505,月別収支!$A$2:$H$13,5,FALSE)+IF(AND(入力項目!$I$27&lt;=$A505,ISEVEN($A505-入力項目!$I$27),入力項目!$I$28=$D505),入力項目!$I$26,0)
+IF(入力項目!$K$26=TRUE,
IFERROR(VLOOKUP($K505,マイカーローン計算!C:P,13,FALSE),0),
IFERROR(
  IF(AND($C505&gt;0,MOD($C505,入力項目!$N$22)=0,$D505=入力項目!$N$23),入力項目!$N$24,0),
 0
)
)
)</f>
        <v>-20000</v>
      </c>
      <c r="AC505" s="10">
        <f ca="1">-IF($A505&lt;入力項目!$N$33,入力項目!$N$35,IF(AND($A505=入力項目!$N$33,$D505&lt;=入力項目!$N$34),入力項目!$N$35,0))</f>
        <v>0</v>
      </c>
      <c r="AD505">
        <f ca="1">-(
_xlfn.IFS(
P505&lt;=入力項目!$S$11,0,
AND(P505&gt;=入力項目!$S$11+1,P505&lt;=3),IFERROR(VLOOKUP(入力項目!$S$12,子育て関連マスタ!$I$4:$M$5,4,FALSE),0),
AND(P505&gt;=4,P505&lt;=6),IFERROR(VLOOKUP(入力項目!$S$13,子育て関連マスタ!$I$9:$M$12,4,FALSE),0),
AND(P505&gt;=7,P505&lt;=12),IFERROR(VLOOKUP(入力項目!$S$14,子育て関連マスタ!$I$16:$M$17,4,FALSE),0),
AND(P505&gt;=13,P505&lt;=15),IFERROR(VLOOKUP(入力項目!$S$15,子育て関連マスタ!$I$21:$M$22,4,FALSE),0),
AND(P505&gt;=16,P505&lt;=18),IFERROR(VLOOKUP(入力項目!$S$16,子育て関連マスタ!$I$26:$M$28,4,FALSE),0),
AND(P505&gt;=19,P505&lt;=20,入力項目!$S$16="高専"),IFERROR(VLOOKUP(入力項目!$S$16,子育て関連マスタ!$I$26:$M$28,4,FALSE),0),
AND(P505&gt;=19,P505&lt;=20,入力項目!$S$16&lt;&gt;"高専"),IFERROR(VLOOKUP(入力項目!$S$17,子育て関連マスタ!$I$32:$M$37,4,FALSE),0),
AND(P505&gt;=21,P505&lt;=22,入力項目!$S$16="高専"),IFERROR(VLOOKUP(入力項目!$S$17,子育て関連マスタ!$I$32:$M$34,4,FALSE),0),
AND(P505&gt;=21,P505&lt;=22,入力項目!$S$16&lt;&gt;"高専"),IFERROR(VLOOKUP(入力項目!$S$17,子育て関連マスタ!$I$32:$M$34,4,FALSE),0),
P505&gt;=23,0
) +
IF($D505=4,
  IFERROR(_xlfn.IFS(
  P505&lt;=入力項目!$S$11,0,
  AND(P505=入力項目!$S$11),IFERROR(VLOOKUP(入力項目!$S$12,子育て関連マスタ!$I$4:$M$5,2,FALSE),0),
  AND(P505=4),IFERROR(VLOOKUP(入力項目!$S$13,子育て関連マスタ!$I$9:$M$12,2,FALSE),0),
  AND(P505=7),IFERROR(VLOOKUP(入力項目!$S$14,子育て関連マスタ!$I$16:$M$17,2,FALSE),0),
  AND(P505=13),IFERROR(VLOOKUP(入力項目!$S$15,子育て関連マスタ!$I$21:$M$22,2,FALSE),0),
  AND(P505=16),IFERROR(VLOOKUP(入力項目!$S$16,子育て関連マスタ!$I$26:$M$28,2,FALSE),0),
  AND(P505=19,入力項目!$S$16&lt;&gt;"高専"),IFERROR(VLOOKUP(入力項目!$S$17,子育て関連マスタ!$I$32:$M$37,2,FALSE),0),
  AND(P505=21,入力項目!$S$16="高専"),IFERROR(VLOOKUP(入力項目!$S$17,子育て関連マスタ!$I$32:$M$37,2,FALSE),0),
  P505&gt;=22,0
  ),0),0
) +
IF(AND(P505&gt;=1,P505&lt;=15),IF($D505=入力項目!$S$8,入力項目!$S$3,0),0) +
IF(AND(P505&gt;=1,P505&lt;=15),IF($D505=5,入力項目!$S$4,0),0) +
IF(AND(P505&gt;=1,P505&lt;=15),IF($D505=12,入力項目!$S$5,0),0) +
IF(AND(入力項目!$S$7=$A505,入力項目!$S$8=$D505),子育て関連マスタ!$C$14,0) +
IFERROR(IF(AND(YEAR(EDATE(DATE(入力項目!$S$7,入力項目!$S$8,1),1))=$A505,MONTH(EDATE(DATE(入力項目!$S$7,入力項目!$S$8,1),1))=$D505),子育て関連マスタ!$C$15,0),0) +
IF(AND(OR(P505=3,P505=5,P505=7),$D505=11),子育て関連マスタ!$C$17,0) +
IF(AND(P505=20,$D505=1),子育て関連マスタ!$C$18,0) +
IF(AND(P505=20,$D505=1),
IFERROR(_xlfn.IFS(
入力項目!$S$10="男",子育て関連マスタ!$C$18,
入力項目!$S$10="女",子育て関連マスタ!$C$19
),0),0
) +
IF(AND(P505&gt;=入力項目!$S$18,P505&lt;=入力項目!$S$19),入力項目!$S$20,0) +
IF(AND(P505&gt;=入力項目!$S$21,P505&lt;=入力項目!$S$22),入力項目!$S$23,0) +
IF(AND(P505&gt;=入力項目!$S$24,P505&lt;=入力項目!$S$25),入力項目!$S$26,0)
)</f>
        <v>0</v>
      </c>
      <c r="AE505">
        <f ca="1">-(
_xlfn.IFS(
Q505&lt;=入力項目!$S$11,0,
AND(Q505&gt;=入力項目!$S$11+1,Q505&lt;=3),IFERROR(VLOOKUP(入力項目!$S$12,子育て関連マスタ!$I$4:$M$5,4,FALSE),0),
AND(Q505&gt;=4,Q505&lt;=6),IFERROR(VLOOKUP(入力項目!$S$13,子育て関連マスタ!$I$9:$M$12,4,FALSE),0),
AND(Q505&gt;=7,Q505&lt;=12),IFERROR(VLOOKUP(入力項目!$S$14,子育て関連マスタ!$I$16:$M$17,4,FALSE),0),
AND(Q505&gt;=13,Q505&lt;=15),IFERROR(VLOOKUP(入力項目!$S$15,子育て関連マスタ!$I$21:$M$22,4,FALSE),0),
AND(Q505&gt;=16,Q505&lt;=18),IFERROR(VLOOKUP(入力項目!$S$16,子育て関連マスタ!$I$26:$M$28,4,FALSE),0),
AND(Q505&gt;=19,Q505&lt;=20,入力項目!$S$16="高専"),IFERROR(VLOOKUP(入力項目!$S$16,子育て関連マスタ!$I$26:$M$28,4,FALSE),0),
AND(Q505&gt;=19,Q505&lt;=20,入力項目!$S$16&lt;&gt;"高専"),IFERROR(VLOOKUP(入力項目!$S$17,子育て関連マスタ!$I$32:$M$37,4,FALSE),0),
AND(Q505&gt;=21,Q505&lt;=22,入力項目!$S$16="高専"),IFERROR(VLOOKUP(入力項目!$S$17,子育て関連マスタ!$I$32:$M$34,4,FALSE),0),
AND(Q505&gt;=21,Q505&lt;=22,入力項目!$S$16&lt;&gt;"高専"),IFERROR(VLOOKUP(入力項目!$S$17,子育て関連マスタ!$I$32:$M$34,4,FALSE),0),
Q505&gt;=23,0
) +
IF($D505=4,
  IFERROR(_xlfn.IFS(
  Q505&lt;=入力項目!$S$11,0,
  AND(Q505=入力項目!$S$11),IFERROR(VLOOKUP(入力項目!$S$12,子育て関連マスタ!$I$4:$M$5,2,FALSE),0),
  AND(Q505=4),IFERROR(VLOOKUP(入力項目!$S$13,子育て関連マスタ!$I$9:$M$12,2,FALSE),0),
  AND(Q505=7),IFERROR(VLOOKUP(入力項目!$S$14,子育て関連マスタ!$I$16:$M$17,2,FALSE),0),
  AND(Q505=13),IFERROR(VLOOKUP(入力項目!$S$15,子育て関連マスタ!$I$21:$M$22,2,FALSE),0),
  AND(Q505=16),IFERROR(VLOOKUP(入力項目!$S$16,子育て関連マスタ!$I$26:$M$28,2,FALSE),0),
  AND(Q505=19,入力項目!$S$16&lt;&gt;"高専"),IFERROR(VLOOKUP(入力項目!$S$17,子育て関連マスタ!$I$32:$M$37,2,FALSE),0),
  AND(Q505=21,入力項目!$S$16="高専"),IFERROR(VLOOKUP(入力項目!$S$17,子育て関連マスタ!$I$32:$M$37,2,FALSE),0),
  Q505&gt;=22,0
  ),0),0
) +
IF(AND(Q505&gt;=1,Q505&lt;=15),IF($D505=入力項目!$S$8,入力項目!$S$3,0),0) +
IF(AND(Q505&gt;=1,Q505&lt;=15),IF($D505=5,入力項目!$S$4,0),0) +
IF(AND(Q505&gt;=1,Q505&lt;=15),IF($D505=12,入力項目!$S$5,0),0) +
IF(AND(入力項目!$S$7=$A505,入力項目!$S$8=$D505),子育て関連マスタ!$C$14,0) +
IFERROR(IF(AND(YEAR(EDATE(DATE(入力項目!$S$7,入力項目!$S$8,1),1))=$A505,MONTH(EDATE(DATE(入力項目!$S$7,入力項目!$S$8,1),1))=$D505),子育て関連マスタ!$C$15,0),0) +
IF(AND(OR(Q505=3,Q505=5,Q505=7),$D505=11),子育て関連マスタ!$C$17,0) +
IF(AND(Q505=20,$D505=1),子育て関連マスタ!$C$18,0) +
IF(AND(Q505=20,$D505=1),
IFERROR(_xlfn.IFS(
入力項目!$S$10="男",子育て関連マスタ!$C$18,
入力項目!$S$10="女",子育て関連マスタ!$C$19
),0),0
) +
IF(AND(Q505&gt;=入力項目!$S$18,Q505&lt;=入力項目!$S$19),入力項目!$S$20,0) +
IF(AND(Q505&gt;=入力項目!$S$21,Q505&lt;=入力項目!$S$22),入力項目!$S$23,0) +
IF(AND(Q505&gt;=入力項目!$S$24,Q505&lt;=入力項目!$S$25),入力項目!$S$26,0)
)</f>
        <v>0</v>
      </c>
      <c r="AF505">
        <f ca="1">-(
_xlfn.IFS(
R505&lt;=入力項目!$S$11,0,
AND(R505&gt;=入力項目!$S$11+1,R505&lt;=3),IFERROR(VLOOKUP(入力項目!$S$12,子育て関連マスタ!$I$4:$M$5,4,FALSE),0),
AND(R505&gt;=4,R505&lt;=6),IFERROR(VLOOKUP(入力項目!$S$13,子育て関連マスタ!$I$9:$M$12,4,FALSE),0),
AND(R505&gt;=7,R505&lt;=12),IFERROR(VLOOKUP(入力項目!$S$14,子育て関連マスタ!$I$16:$M$17,4,FALSE),0),
AND(R505&gt;=13,R505&lt;=15),IFERROR(VLOOKUP(入力項目!$S$15,子育て関連マスタ!$I$21:$M$22,4,FALSE),0),
AND(R505&gt;=16,R505&lt;=18),IFERROR(VLOOKUP(入力項目!$S$16,子育て関連マスタ!$I$26:$M$28,4,FALSE),0),
AND(R505&gt;=19,R505&lt;=20,入力項目!$S$16="高専"),IFERROR(VLOOKUP(入力項目!$S$16,子育て関連マスタ!$I$26:$M$28,4,FALSE),0),
AND(R505&gt;=19,R505&lt;=20,入力項目!$S$16&lt;&gt;"高専"),IFERROR(VLOOKUP(入力項目!$S$17,子育て関連マスタ!$I$32:$M$37,4,FALSE),0),
AND(R505&gt;=21,R505&lt;=22,入力項目!$S$16="高専"),IFERROR(VLOOKUP(入力項目!$S$17,子育て関連マスタ!$I$32:$M$34,4,FALSE),0),
AND(R505&gt;=21,R505&lt;=22,入力項目!$S$16&lt;&gt;"高専"),IFERROR(VLOOKUP(入力項目!$S$17,子育て関連マスタ!$I$32:$M$34,4,FALSE),0),
R505&gt;=23,0
) +
IF($D505=4,
  IFERROR(_xlfn.IFS(
  R505&lt;=入力項目!$S$11,0,
  AND(R505=入力項目!$S$11),IFERROR(VLOOKUP(入力項目!$S$12,子育て関連マスタ!$I$4:$M$5,2,FALSE),0),
  AND(R505=4),IFERROR(VLOOKUP(入力項目!$S$13,子育て関連マスタ!$I$9:$M$12,2,FALSE),0),
  AND(R505=7),IFERROR(VLOOKUP(入力項目!$S$14,子育て関連マスタ!$I$16:$M$17,2,FALSE),0),
  AND(R505=13),IFERROR(VLOOKUP(入力項目!$S$15,子育て関連マスタ!$I$21:$M$22,2,FALSE),0),
  AND(R505=16),IFERROR(VLOOKUP(入力項目!$S$16,子育て関連マスタ!$I$26:$M$28,2,FALSE),0),
  AND(R505=19,入力項目!$S$16&lt;&gt;"高専"),IFERROR(VLOOKUP(入力項目!$S$17,子育て関連マスタ!$I$32:$M$37,2,FALSE),0),
  AND(R505=21,入力項目!$S$16="高専"),IFERROR(VLOOKUP(入力項目!$S$17,子育て関連マスタ!$I$32:$M$37,2,FALSE),0),
  R505&gt;=22,0
  ),0),0
) +
IF(AND(R505&gt;=1,R505&lt;=15),IF($D505=入力項目!$S$8,入力項目!$S$3,0),0) +
IF(AND(R505&gt;=1,R505&lt;=15),IF($D505=5,入力項目!$S$4,0),0) +
IF(AND(R505&gt;=1,R505&lt;=15),IF($D505=12,入力項目!$S$5,0),0) +
IF(AND(入力項目!$S$7=$A505,入力項目!$S$8=$D505),子育て関連マスタ!$C$14,0) +
IFERROR(IF(AND(YEAR(EDATE(DATE(入力項目!$S$7,入力項目!$S$8,1),1))=$A505,MONTH(EDATE(DATE(入力項目!$S$7,入力項目!$S$8,1),1))=$D505),子育て関連マスタ!$C$15,0),0) +
IF(AND(OR(R505=3,R505=5,R505=7),$D505=11),子育て関連マスタ!$C$17,0) +
IF(AND(R505=20,$D505=1),子育て関連マスタ!$C$18,0) +
IF(AND(R505=20,$D505=1),
IFERROR(_xlfn.IFS(
入力項目!$S$10="男",子育て関連マスタ!$C$18,
入力項目!$S$10="女",子育て関連マスタ!$C$19
),0),0
) +
IF(AND(R505&gt;=入力項目!$S$18,R505&lt;=入力項目!$S$19),入力項目!$S$20,0) +
IF(AND(R505&gt;=入力項目!$S$21,R505&lt;=入力項目!$S$22),入力項目!$S$23,0) +
IF(AND(R505&gt;=入力項目!$S$24,R505&lt;=入力項目!$S$25),入力項目!$S$26,0)
)</f>
        <v>0</v>
      </c>
      <c r="AG505">
        <f ca="1">-(
_xlfn.IFS(
S505&lt;=入力項目!$S$11,0,
AND(S505&gt;=入力項目!$S$11+1,S505&lt;=3),IFERROR(VLOOKUP(入力項目!$S$12,子育て関連マスタ!$I$4:$M$5,4,FALSE),0),
AND(S505&gt;=4,S505&lt;=6),IFERROR(VLOOKUP(入力項目!$S$13,子育て関連マスタ!$I$9:$M$12,4,FALSE),0),
AND(S505&gt;=7,S505&lt;=12),IFERROR(VLOOKUP(入力項目!$S$14,子育て関連マスタ!$I$16:$M$17,4,FALSE),0),
AND(S505&gt;=13,S505&lt;=15),IFERROR(VLOOKUP(入力項目!$S$15,子育て関連マスタ!$I$21:$M$22,4,FALSE),0),
AND(S505&gt;=16,S505&lt;=18),IFERROR(VLOOKUP(入力項目!$S$16,子育て関連マスタ!$I$26:$M$28,4,FALSE),0),
AND(S505&gt;=19,S505&lt;=20,入力項目!$S$16="高専"),IFERROR(VLOOKUP(入力項目!$S$16,子育て関連マスタ!$I$26:$M$28,4,FALSE),0),
AND(S505&gt;=19,S505&lt;=20,入力項目!$S$16&lt;&gt;"高専"),IFERROR(VLOOKUP(入力項目!$S$17,子育て関連マスタ!$I$32:$M$37,4,FALSE),0),
AND(S505&gt;=21,S505&lt;=22,入力項目!$S$16="高専"),IFERROR(VLOOKUP(入力項目!$S$17,子育て関連マスタ!$I$32:$M$34,4,FALSE),0),
AND(S505&gt;=21,S505&lt;=22,入力項目!$S$16&lt;&gt;"高専"),IFERROR(VLOOKUP(入力項目!$S$17,子育て関連マスタ!$I$32:$M$34,4,FALSE),0),
S505&gt;=23,0
) +
IF($D505=4,
  IFERROR(_xlfn.IFS(
  S505&lt;=入力項目!$S$11,0,
  AND(S505=入力項目!$S$11),IFERROR(VLOOKUP(入力項目!$S$12,子育て関連マスタ!$I$4:$M$5,2,FALSE),0),
  AND(S505=4),IFERROR(VLOOKUP(入力項目!$S$13,子育て関連マスタ!$I$9:$M$12,2,FALSE),0),
  AND(S505=7),IFERROR(VLOOKUP(入力項目!$S$14,子育て関連マスタ!$I$16:$M$17,2,FALSE),0),
  AND(S505=13),IFERROR(VLOOKUP(入力項目!$S$15,子育て関連マスタ!$I$21:$M$22,2,FALSE),0),
  AND(S505=16),IFERROR(VLOOKUP(入力項目!$S$16,子育て関連マスタ!$I$26:$M$28,2,FALSE),0),
  AND(S505=19,入力項目!$S$16&lt;&gt;"高専"),IFERROR(VLOOKUP(入力項目!$S$17,子育て関連マスタ!$I$32:$M$37,2,FALSE),0),
  AND(S505=21,入力項目!$S$16="高専"),IFERROR(VLOOKUP(入力項目!$S$17,子育て関連マスタ!$I$32:$M$37,2,FALSE),0),
  S505&gt;=22,0
  ),0),0
) +
IF(AND(S505&gt;=1,S505&lt;=15),IF($D505=入力項目!$S$8,入力項目!$S$3,0),0) +
IF(AND(S505&gt;=1,S505&lt;=15),IF($D505=5,入力項目!$S$4,0),0) +
IF(AND(S505&gt;=1,S505&lt;=15),IF($D505=12,入力項目!$S$5,0),0) +
IF(AND(入力項目!$S$7=$A505,入力項目!$S$8=$D505),子育て関連マスタ!$C$14,0) +
IFERROR(IF(AND(YEAR(EDATE(DATE(入力項目!$S$7,入力項目!$S$8,1),1))=$A505,MONTH(EDATE(DATE(入力項目!$S$7,入力項目!$S$8,1),1))=$D505),子育て関連マスタ!$C$15,0),0) +
IF(AND(OR(S505=3,S505=5,S505=7),$D505=11),子育て関連マスタ!$C$17,0) +
IF(AND(S505=20,$D505=1),子育て関連マスタ!$C$18,0) +
IF(AND(S505=20,$D505=1),
IFERROR(_xlfn.IFS(
入力項目!$S$10="男",子育て関連マスタ!$C$18,
入力項目!$S$10="女",子育て関連マスタ!$C$19
),0),0
) +
IF(AND(S505&gt;=入力項目!$S$18,S505&lt;=入力項目!$S$19),入力項目!$S$20,0) +
IF(AND(S505&gt;=入力項目!$S$21,S505&lt;=入力項目!$S$22),入力項目!$S$23,0) +
IF(AND(S505&gt;=入力項目!$S$24,S505&lt;=入力項目!$S$25),入力項目!$S$26,0)
)</f>
        <v>0</v>
      </c>
      <c r="AH505">
        <f ca="1">-(
_xlfn.IFS(
T505&lt;=入力項目!$S$11,0,
AND(T505&gt;=入力項目!$S$11+1,T505&lt;=3),IFERROR(VLOOKUP(入力項目!$S$12,子育て関連マスタ!$I$4:$M$5,4,FALSE),0),
AND(T505&gt;=4,T505&lt;=6),IFERROR(VLOOKUP(入力項目!$S$13,子育て関連マスタ!$I$9:$M$12,4,FALSE),0),
AND(T505&gt;=7,T505&lt;=12),IFERROR(VLOOKUP(入力項目!$S$14,子育て関連マスタ!$I$16:$M$17,4,FALSE),0),
AND(T505&gt;=13,T505&lt;=15),IFERROR(VLOOKUP(入力項目!$S$15,子育て関連マスタ!$I$21:$M$22,4,FALSE),0),
AND(T505&gt;=16,T505&lt;=18),IFERROR(VLOOKUP(入力項目!$S$16,子育て関連マスタ!$I$26:$M$28,4,FALSE),0),
AND(T505&gt;=19,T505&lt;=20,入力項目!$S$16="高専"),IFERROR(VLOOKUP(入力項目!$S$16,子育て関連マスタ!$I$26:$M$28,4,FALSE),0),
AND(T505&gt;=19,T505&lt;=20,入力項目!$S$16&lt;&gt;"高専"),IFERROR(VLOOKUP(入力項目!$S$17,子育て関連マスタ!$I$32:$M$37,4,FALSE),0),
AND(T505&gt;=21,T505&lt;=22,入力項目!$S$16="高専"),IFERROR(VLOOKUP(入力項目!$S$17,子育て関連マスタ!$I$32:$M$34,4,FALSE),0),
AND(T505&gt;=21,T505&lt;=22,入力項目!$S$16&lt;&gt;"高専"),IFERROR(VLOOKUP(入力項目!$S$17,子育て関連マスタ!$I$32:$M$34,4,FALSE),0),
T505&gt;=23,0
) +
IF($D505=4,
  IFERROR(_xlfn.IFS(
  T505&lt;=入力項目!$S$11,0,
  AND(T505=入力項目!$S$11),IFERROR(VLOOKUP(入力項目!$S$12,子育て関連マスタ!$I$4:$M$5,2,FALSE),0),
  AND(T505=4),IFERROR(VLOOKUP(入力項目!$S$13,子育て関連マスタ!$I$9:$M$12,2,FALSE),0),
  AND(T505=7),IFERROR(VLOOKUP(入力項目!$S$14,子育て関連マスタ!$I$16:$M$17,2,FALSE),0),
  AND(T505=13),IFERROR(VLOOKUP(入力項目!$S$15,子育て関連マスタ!$I$21:$M$22,2,FALSE),0),
  AND(T505=16),IFERROR(VLOOKUP(入力項目!$S$16,子育て関連マスタ!$I$26:$M$28,2,FALSE),0),
  AND(T505=19,入力項目!$S$16&lt;&gt;"高専"),IFERROR(VLOOKUP(入力項目!$S$17,子育て関連マスタ!$I$32:$M$37,2,FALSE),0),
  AND(T505=21,入力項目!$S$16="高専"),IFERROR(VLOOKUP(入力項目!$S$17,子育て関連マスタ!$I$32:$M$37,2,FALSE),0),
  T505&gt;=22,0
  ),0),0
) +
IF(AND(T505&gt;=1,T505&lt;=15),IF($D505=入力項目!$S$8,入力項目!$S$3,0),0) +
IF(AND(T505&gt;=1,T505&lt;=15),IF($D505=5,入力項目!$S$4,0),0) +
IF(AND(T505&gt;=1,T505&lt;=15),IF($D505=12,入力項目!$S$5,0),0) +
IF(AND(入力項目!$S$7=$A505,入力項目!$S$8=$D505),子育て関連マスタ!$C$14,0) +
IFERROR(IF(AND(YEAR(EDATE(DATE(入力項目!$S$7,入力項目!$S$8,1),1))=$A505,MONTH(EDATE(DATE(入力項目!$S$7,入力項目!$S$8,1),1))=$D505),子育て関連マスタ!$C$15,0),0) +
IF(AND(OR(T505=3,T505=5,T505=7),$D505=11),子育て関連マスタ!$C$17,0) +
IF(AND(T505=20,$D505=1),子育て関連マスタ!$C$18,0) +
IF(AND(T505=20,$D505=1),
IFERROR(_xlfn.IFS(
入力項目!$S$10="男",子育て関連マスタ!$C$18,
入力項目!$S$10="女",子育て関連マスタ!$C$19
),0),0
) +
IF(AND(T505&gt;=入力項目!$S$18,T505&lt;=入力項目!$S$19),入力項目!$S$20,0) +
IF(AND(T505&gt;=入力項目!$S$21,T505&lt;=入力項目!$S$22),入力項目!$S$23,0) +
IF(AND(T505&gt;=入力項目!$S$24,T505&lt;=入力項目!$S$25),入力項目!$S$26,0)
)</f>
        <v>0</v>
      </c>
      <c r="AI505">
        <f ca="1">-(
_xlfn.IFS(
U505&lt;=入力項目!$S$11,0,
AND(U505&gt;=入力項目!$S$11+1,U505&lt;=3),IFERROR(VLOOKUP(入力項目!$S$12,子育て関連マスタ!$I$4:$M$5,4,FALSE),0),
AND(U505&gt;=4,U505&lt;=6),IFERROR(VLOOKUP(入力項目!$S$13,子育て関連マスタ!$I$9:$M$12,4,FALSE),0),
AND(U505&gt;=7,U505&lt;=12),IFERROR(VLOOKUP(入力項目!$S$14,子育て関連マスタ!$I$16:$M$17,4,FALSE),0),
AND(U505&gt;=13,U505&lt;=15),IFERROR(VLOOKUP(入力項目!$S$15,子育て関連マスタ!$I$21:$M$22,4,FALSE),0),
AND(U505&gt;=16,U505&lt;=18),IFERROR(VLOOKUP(入力項目!$S$16,子育て関連マスタ!$I$26:$M$28,4,FALSE),0),
AND(U505&gt;=19,U505&lt;=20,入力項目!$S$16="高専"),IFERROR(VLOOKUP(入力項目!$S$16,子育て関連マスタ!$I$26:$M$28,4,FALSE),0),
AND(U505&gt;=19,U505&lt;=20,入力項目!$S$16&lt;&gt;"高専"),IFERROR(VLOOKUP(入力項目!$S$17,子育て関連マスタ!$I$32:$M$37,4,FALSE),0),
AND(U505&gt;=21,U505&lt;=22,入力項目!$S$16="高専"),IFERROR(VLOOKUP(入力項目!$S$17,子育て関連マスタ!$I$32:$M$34,4,FALSE),0),
AND(U505&gt;=21,U505&lt;=22,入力項目!$S$16&lt;&gt;"高専"),IFERROR(VLOOKUP(入力項目!$S$17,子育て関連マスタ!$I$32:$M$34,4,FALSE),0),
U505&gt;=23,0
) +
IF($D505=4,
  IFERROR(_xlfn.IFS(
  U505&lt;=入力項目!$S$11,0,
  AND(U505=入力項目!$S$11),IFERROR(VLOOKUP(入力項目!$S$12,子育て関連マスタ!$I$4:$M$5,2,FALSE),0),
  AND(U505=4),IFERROR(VLOOKUP(入力項目!$S$13,子育て関連マスタ!$I$9:$M$12,2,FALSE),0),
  AND(U505=7),IFERROR(VLOOKUP(入力項目!$S$14,子育て関連マスタ!$I$16:$M$17,2,FALSE),0),
  AND(U505=13),IFERROR(VLOOKUP(入力項目!$S$15,子育て関連マスタ!$I$21:$M$22,2,FALSE),0),
  AND(U505=16),IFERROR(VLOOKUP(入力項目!$S$16,子育て関連マスタ!$I$26:$M$28,2,FALSE),0),
  AND(U505=19,入力項目!$S$16&lt;&gt;"高専"),IFERROR(VLOOKUP(入力項目!$S$17,子育て関連マスタ!$I$32:$M$37,2,FALSE),0),
  AND(U505=21,入力項目!$S$16="高専"),IFERROR(VLOOKUP(入力項目!$S$17,子育て関連マスタ!$I$32:$M$37,2,FALSE),0),
  U505&gt;=22,0
  ),0),0
) +
IF(AND(U505&gt;=1,U505&lt;=15),IF($D505=入力項目!$S$8,入力項目!$S$3,0),0) +
IF(AND(U505&gt;=1,U505&lt;=15),IF($D505=5,入力項目!$S$4,0),0) +
IF(AND(U505&gt;=1,U505&lt;=15),IF($D505=12,入力項目!$S$5,0),0) +
IF(AND(入力項目!$S$7=$A505,入力項目!$S$8=$D505),子育て関連マスタ!$C$14,0) +
IFERROR(IF(AND(YEAR(EDATE(DATE(入力項目!$S$7,入力項目!$S$8,1),1))=$A505,MONTH(EDATE(DATE(入力項目!$S$7,入力項目!$S$8,1),1))=$D505),子育て関連マスタ!$C$15,0),0) +
IF(AND(OR(U505=3,U505=5,U505=7),$D505=11),子育て関連マスタ!$C$17,0) +
IF(AND(U505=20,$D505=1),子育て関連マスタ!$C$18,0) +
IF(AND(U505=20,$D505=1),
IFERROR(_xlfn.IFS(
入力項目!$S$10="男",子育て関連マスタ!$C$18,
入力項目!$S$10="女",子育て関連マスタ!$C$19
),0),0
) +
IF(AND(U505&gt;=入力項目!$S$18,U505&lt;=入力項目!$S$19),入力項目!$S$20,0) +
IF(AND(U505&gt;=入力項目!$S$21,U505&lt;=入力項目!$S$22),入力項目!$S$23,0) +
IF(AND(U505&gt;=入力項目!$S$24,U505&lt;=入力項目!$S$25),入力項目!$S$26,0)
)</f>
        <v>0</v>
      </c>
      <c r="AJ505" s="10">
        <f ca="1">-VLOOKUP($D505,月別収支!$A$2:$H$13,7,FALSE)</f>
        <v>-20000</v>
      </c>
    </row>
    <row r="506" spans="1:36" x14ac:dyDescent="0.4">
      <c r="A506">
        <f t="shared" ca="1" si="139"/>
        <v>2066</v>
      </c>
      <c r="B506">
        <f t="shared" ca="1" si="129"/>
        <v>2066</v>
      </c>
      <c r="C506">
        <f t="shared" ca="1" si="130"/>
        <v>42</v>
      </c>
      <c r="D506">
        <f t="shared" ca="1" si="140"/>
        <v>8</v>
      </c>
      <c r="E506" t="str">
        <f t="shared" ca="1" si="124"/>
        <v>2066年8月</v>
      </c>
      <c r="F506">
        <f ca="1">IF(OR(入力項目!$N$5&lt;$A506,AND(入力項目!$N$5=$A506,入力項目!$N$6&lt;$D506)),IF(F505=0,1,IF(G506=12,F505+1,F505)),0)</f>
        <v>41</v>
      </c>
      <c r="G506">
        <f ca="1">IF(OR(入力項目!$N$5&lt;$A506,AND(入力項目!$N$5=$A506,入力項目!$N$6&lt;$D506)),IF(G505=12,1,G505+1),0)</f>
        <v>10</v>
      </c>
      <c r="H506" t="str">
        <f t="shared" ca="1" si="125"/>
        <v>41_10</v>
      </c>
      <c r="I506">
        <f ca="1">IF(
  IFERROR(AND($C506&gt;0,MOD($C506,入力項目!$N$22)=0,$D506=入力項目!$N$23), FALSE),
  1,
  IF(
    AND(I505&gt;0,J505=12),
    IF(I505=入力項目!$N$28, 0, I505+1),
    I505
  )
)</f>
        <v>3</v>
      </c>
      <c r="J506">
        <f ca="1">IF($D506=入力項目!$N$23,1,IFERROR(J505+1,1))</f>
        <v>3</v>
      </c>
      <c r="K506" t="str">
        <f t="shared" ca="1" si="126"/>
        <v>3_3</v>
      </c>
      <c r="L506">
        <f ca="1">L505+IF(入力項目!$D$4=$D506,1,0)</f>
        <v>70</v>
      </c>
      <c r="M506" t="str">
        <f t="shared" ca="1" si="127"/>
        <v>70歳</v>
      </c>
      <c r="N506">
        <f t="shared" ca="1" si="131"/>
        <v>71</v>
      </c>
      <c r="O506" t="str">
        <f t="shared" ca="1" si="128"/>
        <v>71歳</v>
      </c>
      <c r="P506">
        <f t="shared" ca="1" si="132"/>
        <v>46</v>
      </c>
      <c r="Q506">
        <f t="shared" ca="1" si="133"/>
        <v>44</v>
      </c>
      <c r="R506">
        <f t="shared" ca="1" si="134"/>
        <v>2067</v>
      </c>
      <c r="S506">
        <f t="shared" ca="1" si="135"/>
        <v>2067</v>
      </c>
      <c r="T506">
        <f t="shared" ca="1" si="136"/>
        <v>2067</v>
      </c>
      <c r="U506">
        <f t="shared" ca="1" si="137"/>
        <v>2067</v>
      </c>
      <c r="V506" s="10">
        <f t="shared" ca="1" si="138"/>
        <v>59014925</v>
      </c>
      <c r="W506" s="10">
        <f ca="1">IF($L506&lt;その他マスタ!$B$1,VLOOKUP($D506,月別収支!$A$2:$H$13,2,FALSE),その他マスタ!$B$3)+IF(AND($L506=その他マスタ!$B$1,入力項目!$I$9="あり",$D506=入力項目!$D$4),その他マスタ!$B$2,0)</f>
        <v>150000</v>
      </c>
      <c r="X506" s="10">
        <f ca="1">-IF(入力項目!$K$5=TRUE,
IF($F506+$G506&lt;3,VLOOKUP($D506,月別収支!$A$2:$H$13,8,FALSE),0)+IFERROR(VLOOKUP($H506,住宅ローン計算!C:P,13,FALSE),0)+IF($F506&gt;1,IF(OR($G506=3,$G506=6,$G506=9,$G506=12),ROUNDUP(入力項目!$N$18/4,0),0),0),
VLOOKUP($D506,月別収支!$A$2:$H$13,8,FALSE))</f>
        <v>0</v>
      </c>
      <c r="Y506" s="10">
        <f ca="1">-VLOOKUP($D506,月別収支!$A$2:$H$13,3,FALSE)</f>
        <v>-75000</v>
      </c>
      <c r="Z506" s="10">
        <f ca="1">-VLOOKUP($D506,月別収支!$A$2:$H$13,4,FALSE)</f>
        <v>-27000</v>
      </c>
      <c r="AA506" s="10">
        <f ca="1">-VLOOKUP($D506,月別収支!$A$2:$H$13,6,FALSE)</f>
        <v>-10000</v>
      </c>
      <c r="AB506" s="10">
        <f ca="1">-(
VLOOKUP($D506,月別収支!$A$2:$H$13,5,FALSE)+IF(AND(入力項目!$I$27&lt;=$A506,ISEVEN($A506-入力項目!$I$27),入力項目!$I$28=$D506),入力項目!$I$26,0)
+IF(入力項目!$K$26=TRUE,
IFERROR(VLOOKUP($K506,マイカーローン計算!C:P,13,FALSE),0),
IFERROR(
  IF(AND($C506&gt;0,MOD($C506,入力項目!$N$22)=0,$D506=入力項目!$N$23),入力項目!$N$24,0),
 0
)
)
)</f>
        <v>-20000</v>
      </c>
      <c r="AC506" s="10">
        <f ca="1">-IF($A506&lt;入力項目!$N$33,入力項目!$N$35,IF(AND($A506=入力項目!$N$33,$D506&lt;=入力項目!$N$34),入力項目!$N$35,0))</f>
        <v>0</v>
      </c>
      <c r="AD506">
        <f ca="1">-(
_xlfn.IFS(
P506&lt;=入力項目!$S$11,0,
AND(P506&gt;=入力項目!$S$11+1,P506&lt;=3),IFERROR(VLOOKUP(入力項目!$S$12,子育て関連マスタ!$I$4:$M$5,4,FALSE),0),
AND(P506&gt;=4,P506&lt;=6),IFERROR(VLOOKUP(入力項目!$S$13,子育て関連マスタ!$I$9:$M$12,4,FALSE),0),
AND(P506&gt;=7,P506&lt;=12),IFERROR(VLOOKUP(入力項目!$S$14,子育て関連マスタ!$I$16:$M$17,4,FALSE),0),
AND(P506&gt;=13,P506&lt;=15),IFERROR(VLOOKUP(入力項目!$S$15,子育て関連マスタ!$I$21:$M$22,4,FALSE),0),
AND(P506&gt;=16,P506&lt;=18),IFERROR(VLOOKUP(入力項目!$S$16,子育て関連マスタ!$I$26:$M$28,4,FALSE),0),
AND(P506&gt;=19,P506&lt;=20,入力項目!$S$16="高専"),IFERROR(VLOOKUP(入力項目!$S$16,子育て関連マスタ!$I$26:$M$28,4,FALSE),0),
AND(P506&gt;=19,P506&lt;=20,入力項目!$S$16&lt;&gt;"高専"),IFERROR(VLOOKUP(入力項目!$S$17,子育て関連マスタ!$I$32:$M$37,4,FALSE),0),
AND(P506&gt;=21,P506&lt;=22,入力項目!$S$16="高専"),IFERROR(VLOOKUP(入力項目!$S$17,子育て関連マスタ!$I$32:$M$34,4,FALSE),0),
AND(P506&gt;=21,P506&lt;=22,入力項目!$S$16&lt;&gt;"高専"),IFERROR(VLOOKUP(入力項目!$S$17,子育て関連マスタ!$I$32:$M$34,4,FALSE),0),
P506&gt;=23,0
) +
IF($D506=4,
  IFERROR(_xlfn.IFS(
  P506&lt;=入力項目!$S$11,0,
  AND(P506=入力項目!$S$11),IFERROR(VLOOKUP(入力項目!$S$12,子育て関連マスタ!$I$4:$M$5,2,FALSE),0),
  AND(P506=4),IFERROR(VLOOKUP(入力項目!$S$13,子育て関連マスタ!$I$9:$M$12,2,FALSE),0),
  AND(P506=7),IFERROR(VLOOKUP(入力項目!$S$14,子育て関連マスタ!$I$16:$M$17,2,FALSE),0),
  AND(P506=13),IFERROR(VLOOKUP(入力項目!$S$15,子育て関連マスタ!$I$21:$M$22,2,FALSE),0),
  AND(P506=16),IFERROR(VLOOKUP(入力項目!$S$16,子育て関連マスタ!$I$26:$M$28,2,FALSE),0),
  AND(P506=19,入力項目!$S$16&lt;&gt;"高専"),IFERROR(VLOOKUP(入力項目!$S$17,子育て関連マスタ!$I$32:$M$37,2,FALSE),0),
  AND(P506=21,入力項目!$S$16="高専"),IFERROR(VLOOKUP(入力項目!$S$17,子育て関連マスタ!$I$32:$M$37,2,FALSE),0),
  P506&gt;=22,0
  ),0),0
) +
IF(AND(P506&gt;=1,P506&lt;=15),IF($D506=入力項目!$S$8,入力項目!$S$3,0),0) +
IF(AND(P506&gt;=1,P506&lt;=15),IF($D506=5,入力項目!$S$4,0),0) +
IF(AND(P506&gt;=1,P506&lt;=15),IF($D506=12,入力項目!$S$5,0),0) +
IF(AND(入力項目!$S$7=$A506,入力項目!$S$8=$D506),子育て関連マスタ!$C$14,0) +
IFERROR(IF(AND(YEAR(EDATE(DATE(入力項目!$S$7,入力項目!$S$8,1),1))=$A506,MONTH(EDATE(DATE(入力項目!$S$7,入力項目!$S$8,1),1))=$D506),子育て関連マスタ!$C$15,0),0) +
IF(AND(OR(P506=3,P506=5,P506=7),$D506=11),子育て関連マスタ!$C$17,0) +
IF(AND(P506=20,$D506=1),子育て関連マスタ!$C$18,0) +
IF(AND(P506=20,$D506=1),
IFERROR(_xlfn.IFS(
入力項目!$S$10="男",子育て関連マスタ!$C$18,
入力項目!$S$10="女",子育て関連マスタ!$C$19
),0),0
) +
IF(AND(P506&gt;=入力項目!$S$18,P506&lt;=入力項目!$S$19),入力項目!$S$20,0) +
IF(AND(P506&gt;=入力項目!$S$21,P506&lt;=入力項目!$S$22),入力項目!$S$23,0) +
IF(AND(P506&gt;=入力項目!$S$24,P506&lt;=入力項目!$S$25),入力項目!$S$26,0)
)</f>
        <v>0</v>
      </c>
      <c r="AE506">
        <f ca="1">-(
_xlfn.IFS(
Q506&lt;=入力項目!$S$11,0,
AND(Q506&gt;=入力項目!$S$11+1,Q506&lt;=3),IFERROR(VLOOKUP(入力項目!$S$12,子育て関連マスタ!$I$4:$M$5,4,FALSE),0),
AND(Q506&gt;=4,Q506&lt;=6),IFERROR(VLOOKUP(入力項目!$S$13,子育て関連マスタ!$I$9:$M$12,4,FALSE),0),
AND(Q506&gt;=7,Q506&lt;=12),IFERROR(VLOOKUP(入力項目!$S$14,子育て関連マスタ!$I$16:$M$17,4,FALSE),0),
AND(Q506&gt;=13,Q506&lt;=15),IFERROR(VLOOKUP(入力項目!$S$15,子育て関連マスタ!$I$21:$M$22,4,FALSE),0),
AND(Q506&gt;=16,Q506&lt;=18),IFERROR(VLOOKUP(入力項目!$S$16,子育て関連マスタ!$I$26:$M$28,4,FALSE),0),
AND(Q506&gt;=19,Q506&lt;=20,入力項目!$S$16="高専"),IFERROR(VLOOKUP(入力項目!$S$16,子育て関連マスタ!$I$26:$M$28,4,FALSE),0),
AND(Q506&gt;=19,Q506&lt;=20,入力項目!$S$16&lt;&gt;"高専"),IFERROR(VLOOKUP(入力項目!$S$17,子育て関連マスタ!$I$32:$M$37,4,FALSE),0),
AND(Q506&gt;=21,Q506&lt;=22,入力項目!$S$16="高専"),IFERROR(VLOOKUP(入力項目!$S$17,子育て関連マスタ!$I$32:$M$34,4,FALSE),0),
AND(Q506&gt;=21,Q506&lt;=22,入力項目!$S$16&lt;&gt;"高専"),IFERROR(VLOOKUP(入力項目!$S$17,子育て関連マスタ!$I$32:$M$34,4,FALSE),0),
Q506&gt;=23,0
) +
IF($D506=4,
  IFERROR(_xlfn.IFS(
  Q506&lt;=入力項目!$S$11,0,
  AND(Q506=入力項目!$S$11),IFERROR(VLOOKUP(入力項目!$S$12,子育て関連マスタ!$I$4:$M$5,2,FALSE),0),
  AND(Q506=4),IFERROR(VLOOKUP(入力項目!$S$13,子育て関連マスタ!$I$9:$M$12,2,FALSE),0),
  AND(Q506=7),IFERROR(VLOOKUP(入力項目!$S$14,子育て関連マスタ!$I$16:$M$17,2,FALSE),0),
  AND(Q506=13),IFERROR(VLOOKUP(入力項目!$S$15,子育て関連マスタ!$I$21:$M$22,2,FALSE),0),
  AND(Q506=16),IFERROR(VLOOKUP(入力項目!$S$16,子育て関連マスタ!$I$26:$M$28,2,FALSE),0),
  AND(Q506=19,入力項目!$S$16&lt;&gt;"高専"),IFERROR(VLOOKUP(入力項目!$S$17,子育て関連マスタ!$I$32:$M$37,2,FALSE),0),
  AND(Q506=21,入力項目!$S$16="高専"),IFERROR(VLOOKUP(入力項目!$S$17,子育て関連マスタ!$I$32:$M$37,2,FALSE),0),
  Q506&gt;=22,0
  ),0),0
) +
IF(AND(Q506&gt;=1,Q506&lt;=15),IF($D506=入力項目!$S$8,入力項目!$S$3,0),0) +
IF(AND(Q506&gt;=1,Q506&lt;=15),IF($D506=5,入力項目!$S$4,0),0) +
IF(AND(Q506&gt;=1,Q506&lt;=15),IF($D506=12,入力項目!$S$5,0),0) +
IF(AND(入力項目!$S$7=$A506,入力項目!$S$8=$D506),子育て関連マスタ!$C$14,0) +
IFERROR(IF(AND(YEAR(EDATE(DATE(入力項目!$S$7,入力項目!$S$8,1),1))=$A506,MONTH(EDATE(DATE(入力項目!$S$7,入力項目!$S$8,1),1))=$D506),子育て関連マスタ!$C$15,0),0) +
IF(AND(OR(Q506=3,Q506=5,Q506=7),$D506=11),子育て関連マスタ!$C$17,0) +
IF(AND(Q506=20,$D506=1),子育て関連マスタ!$C$18,0) +
IF(AND(Q506=20,$D506=1),
IFERROR(_xlfn.IFS(
入力項目!$S$10="男",子育て関連マスタ!$C$18,
入力項目!$S$10="女",子育て関連マスタ!$C$19
),0),0
) +
IF(AND(Q506&gt;=入力項目!$S$18,Q506&lt;=入力項目!$S$19),入力項目!$S$20,0) +
IF(AND(Q506&gt;=入力項目!$S$21,Q506&lt;=入力項目!$S$22),入力項目!$S$23,0) +
IF(AND(Q506&gt;=入力項目!$S$24,Q506&lt;=入力項目!$S$25),入力項目!$S$26,0)
)</f>
        <v>0</v>
      </c>
      <c r="AF506">
        <f ca="1">-(
_xlfn.IFS(
R506&lt;=入力項目!$S$11,0,
AND(R506&gt;=入力項目!$S$11+1,R506&lt;=3),IFERROR(VLOOKUP(入力項目!$S$12,子育て関連マスタ!$I$4:$M$5,4,FALSE),0),
AND(R506&gt;=4,R506&lt;=6),IFERROR(VLOOKUP(入力項目!$S$13,子育て関連マスタ!$I$9:$M$12,4,FALSE),0),
AND(R506&gt;=7,R506&lt;=12),IFERROR(VLOOKUP(入力項目!$S$14,子育て関連マスタ!$I$16:$M$17,4,FALSE),0),
AND(R506&gt;=13,R506&lt;=15),IFERROR(VLOOKUP(入力項目!$S$15,子育て関連マスタ!$I$21:$M$22,4,FALSE),0),
AND(R506&gt;=16,R506&lt;=18),IFERROR(VLOOKUP(入力項目!$S$16,子育て関連マスタ!$I$26:$M$28,4,FALSE),0),
AND(R506&gt;=19,R506&lt;=20,入力項目!$S$16="高専"),IFERROR(VLOOKUP(入力項目!$S$16,子育て関連マスタ!$I$26:$M$28,4,FALSE),0),
AND(R506&gt;=19,R506&lt;=20,入力項目!$S$16&lt;&gt;"高専"),IFERROR(VLOOKUP(入力項目!$S$17,子育て関連マスタ!$I$32:$M$37,4,FALSE),0),
AND(R506&gt;=21,R506&lt;=22,入力項目!$S$16="高専"),IFERROR(VLOOKUP(入力項目!$S$17,子育て関連マスタ!$I$32:$M$34,4,FALSE),0),
AND(R506&gt;=21,R506&lt;=22,入力項目!$S$16&lt;&gt;"高専"),IFERROR(VLOOKUP(入力項目!$S$17,子育て関連マスタ!$I$32:$M$34,4,FALSE),0),
R506&gt;=23,0
) +
IF($D506=4,
  IFERROR(_xlfn.IFS(
  R506&lt;=入力項目!$S$11,0,
  AND(R506=入力項目!$S$11),IFERROR(VLOOKUP(入力項目!$S$12,子育て関連マスタ!$I$4:$M$5,2,FALSE),0),
  AND(R506=4),IFERROR(VLOOKUP(入力項目!$S$13,子育て関連マスタ!$I$9:$M$12,2,FALSE),0),
  AND(R506=7),IFERROR(VLOOKUP(入力項目!$S$14,子育て関連マスタ!$I$16:$M$17,2,FALSE),0),
  AND(R506=13),IFERROR(VLOOKUP(入力項目!$S$15,子育て関連マスタ!$I$21:$M$22,2,FALSE),0),
  AND(R506=16),IFERROR(VLOOKUP(入力項目!$S$16,子育て関連マスタ!$I$26:$M$28,2,FALSE),0),
  AND(R506=19,入力項目!$S$16&lt;&gt;"高専"),IFERROR(VLOOKUP(入力項目!$S$17,子育て関連マスタ!$I$32:$M$37,2,FALSE),0),
  AND(R506=21,入力項目!$S$16="高専"),IFERROR(VLOOKUP(入力項目!$S$17,子育て関連マスタ!$I$32:$M$37,2,FALSE),0),
  R506&gt;=22,0
  ),0),0
) +
IF(AND(R506&gt;=1,R506&lt;=15),IF($D506=入力項目!$S$8,入力項目!$S$3,0),0) +
IF(AND(R506&gt;=1,R506&lt;=15),IF($D506=5,入力項目!$S$4,0),0) +
IF(AND(R506&gt;=1,R506&lt;=15),IF($D506=12,入力項目!$S$5,0),0) +
IF(AND(入力項目!$S$7=$A506,入力項目!$S$8=$D506),子育て関連マスタ!$C$14,0) +
IFERROR(IF(AND(YEAR(EDATE(DATE(入力項目!$S$7,入力項目!$S$8,1),1))=$A506,MONTH(EDATE(DATE(入力項目!$S$7,入力項目!$S$8,1),1))=$D506),子育て関連マスタ!$C$15,0),0) +
IF(AND(OR(R506=3,R506=5,R506=7),$D506=11),子育て関連マスタ!$C$17,0) +
IF(AND(R506=20,$D506=1),子育て関連マスタ!$C$18,0) +
IF(AND(R506=20,$D506=1),
IFERROR(_xlfn.IFS(
入力項目!$S$10="男",子育て関連マスタ!$C$18,
入力項目!$S$10="女",子育て関連マスタ!$C$19
),0),0
) +
IF(AND(R506&gt;=入力項目!$S$18,R506&lt;=入力項目!$S$19),入力項目!$S$20,0) +
IF(AND(R506&gt;=入力項目!$S$21,R506&lt;=入力項目!$S$22),入力項目!$S$23,0) +
IF(AND(R506&gt;=入力項目!$S$24,R506&lt;=入力項目!$S$25),入力項目!$S$26,0)
)</f>
        <v>0</v>
      </c>
      <c r="AG506">
        <f ca="1">-(
_xlfn.IFS(
S506&lt;=入力項目!$S$11,0,
AND(S506&gt;=入力項目!$S$11+1,S506&lt;=3),IFERROR(VLOOKUP(入力項目!$S$12,子育て関連マスタ!$I$4:$M$5,4,FALSE),0),
AND(S506&gt;=4,S506&lt;=6),IFERROR(VLOOKUP(入力項目!$S$13,子育て関連マスタ!$I$9:$M$12,4,FALSE),0),
AND(S506&gt;=7,S506&lt;=12),IFERROR(VLOOKUP(入力項目!$S$14,子育て関連マスタ!$I$16:$M$17,4,FALSE),0),
AND(S506&gt;=13,S506&lt;=15),IFERROR(VLOOKUP(入力項目!$S$15,子育て関連マスタ!$I$21:$M$22,4,FALSE),0),
AND(S506&gt;=16,S506&lt;=18),IFERROR(VLOOKUP(入力項目!$S$16,子育て関連マスタ!$I$26:$M$28,4,FALSE),0),
AND(S506&gt;=19,S506&lt;=20,入力項目!$S$16="高専"),IFERROR(VLOOKUP(入力項目!$S$16,子育て関連マスタ!$I$26:$M$28,4,FALSE),0),
AND(S506&gt;=19,S506&lt;=20,入力項目!$S$16&lt;&gt;"高専"),IFERROR(VLOOKUP(入力項目!$S$17,子育て関連マスタ!$I$32:$M$37,4,FALSE),0),
AND(S506&gt;=21,S506&lt;=22,入力項目!$S$16="高専"),IFERROR(VLOOKUP(入力項目!$S$17,子育て関連マスタ!$I$32:$M$34,4,FALSE),0),
AND(S506&gt;=21,S506&lt;=22,入力項目!$S$16&lt;&gt;"高専"),IFERROR(VLOOKUP(入力項目!$S$17,子育て関連マスタ!$I$32:$M$34,4,FALSE),0),
S506&gt;=23,0
) +
IF($D506=4,
  IFERROR(_xlfn.IFS(
  S506&lt;=入力項目!$S$11,0,
  AND(S506=入力項目!$S$11),IFERROR(VLOOKUP(入力項目!$S$12,子育て関連マスタ!$I$4:$M$5,2,FALSE),0),
  AND(S506=4),IFERROR(VLOOKUP(入力項目!$S$13,子育て関連マスタ!$I$9:$M$12,2,FALSE),0),
  AND(S506=7),IFERROR(VLOOKUP(入力項目!$S$14,子育て関連マスタ!$I$16:$M$17,2,FALSE),0),
  AND(S506=13),IFERROR(VLOOKUP(入力項目!$S$15,子育て関連マスタ!$I$21:$M$22,2,FALSE),0),
  AND(S506=16),IFERROR(VLOOKUP(入力項目!$S$16,子育て関連マスタ!$I$26:$M$28,2,FALSE),0),
  AND(S506=19,入力項目!$S$16&lt;&gt;"高専"),IFERROR(VLOOKUP(入力項目!$S$17,子育て関連マスタ!$I$32:$M$37,2,FALSE),0),
  AND(S506=21,入力項目!$S$16="高専"),IFERROR(VLOOKUP(入力項目!$S$17,子育て関連マスタ!$I$32:$M$37,2,FALSE),0),
  S506&gt;=22,0
  ),0),0
) +
IF(AND(S506&gt;=1,S506&lt;=15),IF($D506=入力項目!$S$8,入力項目!$S$3,0),0) +
IF(AND(S506&gt;=1,S506&lt;=15),IF($D506=5,入力項目!$S$4,0),0) +
IF(AND(S506&gt;=1,S506&lt;=15),IF($D506=12,入力項目!$S$5,0),0) +
IF(AND(入力項目!$S$7=$A506,入力項目!$S$8=$D506),子育て関連マスタ!$C$14,0) +
IFERROR(IF(AND(YEAR(EDATE(DATE(入力項目!$S$7,入力項目!$S$8,1),1))=$A506,MONTH(EDATE(DATE(入力項目!$S$7,入力項目!$S$8,1),1))=$D506),子育て関連マスタ!$C$15,0),0) +
IF(AND(OR(S506=3,S506=5,S506=7),$D506=11),子育て関連マスタ!$C$17,0) +
IF(AND(S506=20,$D506=1),子育て関連マスタ!$C$18,0) +
IF(AND(S506=20,$D506=1),
IFERROR(_xlfn.IFS(
入力項目!$S$10="男",子育て関連マスタ!$C$18,
入力項目!$S$10="女",子育て関連マスタ!$C$19
),0),0
) +
IF(AND(S506&gt;=入力項目!$S$18,S506&lt;=入力項目!$S$19),入力項目!$S$20,0) +
IF(AND(S506&gt;=入力項目!$S$21,S506&lt;=入力項目!$S$22),入力項目!$S$23,0) +
IF(AND(S506&gt;=入力項目!$S$24,S506&lt;=入力項目!$S$25),入力項目!$S$26,0)
)</f>
        <v>0</v>
      </c>
      <c r="AH506">
        <f ca="1">-(
_xlfn.IFS(
T506&lt;=入力項目!$S$11,0,
AND(T506&gt;=入力項目!$S$11+1,T506&lt;=3),IFERROR(VLOOKUP(入力項目!$S$12,子育て関連マスタ!$I$4:$M$5,4,FALSE),0),
AND(T506&gt;=4,T506&lt;=6),IFERROR(VLOOKUP(入力項目!$S$13,子育て関連マスタ!$I$9:$M$12,4,FALSE),0),
AND(T506&gt;=7,T506&lt;=12),IFERROR(VLOOKUP(入力項目!$S$14,子育て関連マスタ!$I$16:$M$17,4,FALSE),0),
AND(T506&gt;=13,T506&lt;=15),IFERROR(VLOOKUP(入力項目!$S$15,子育て関連マスタ!$I$21:$M$22,4,FALSE),0),
AND(T506&gt;=16,T506&lt;=18),IFERROR(VLOOKUP(入力項目!$S$16,子育て関連マスタ!$I$26:$M$28,4,FALSE),0),
AND(T506&gt;=19,T506&lt;=20,入力項目!$S$16="高専"),IFERROR(VLOOKUP(入力項目!$S$16,子育て関連マスタ!$I$26:$M$28,4,FALSE),0),
AND(T506&gt;=19,T506&lt;=20,入力項目!$S$16&lt;&gt;"高専"),IFERROR(VLOOKUP(入力項目!$S$17,子育て関連マスタ!$I$32:$M$37,4,FALSE),0),
AND(T506&gt;=21,T506&lt;=22,入力項目!$S$16="高専"),IFERROR(VLOOKUP(入力項目!$S$17,子育て関連マスタ!$I$32:$M$34,4,FALSE),0),
AND(T506&gt;=21,T506&lt;=22,入力項目!$S$16&lt;&gt;"高専"),IFERROR(VLOOKUP(入力項目!$S$17,子育て関連マスタ!$I$32:$M$34,4,FALSE),0),
T506&gt;=23,0
) +
IF($D506=4,
  IFERROR(_xlfn.IFS(
  T506&lt;=入力項目!$S$11,0,
  AND(T506=入力項目!$S$11),IFERROR(VLOOKUP(入力項目!$S$12,子育て関連マスタ!$I$4:$M$5,2,FALSE),0),
  AND(T506=4),IFERROR(VLOOKUP(入力項目!$S$13,子育て関連マスタ!$I$9:$M$12,2,FALSE),0),
  AND(T506=7),IFERROR(VLOOKUP(入力項目!$S$14,子育て関連マスタ!$I$16:$M$17,2,FALSE),0),
  AND(T506=13),IFERROR(VLOOKUP(入力項目!$S$15,子育て関連マスタ!$I$21:$M$22,2,FALSE),0),
  AND(T506=16),IFERROR(VLOOKUP(入力項目!$S$16,子育て関連マスタ!$I$26:$M$28,2,FALSE),0),
  AND(T506=19,入力項目!$S$16&lt;&gt;"高専"),IFERROR(VLOOKUP(入力項目!$S$17,子育て関連マスタ!$I$32:$M$37,2,FALSE),0),
  AND(T506=21,入力項目!$S$16="高専"),IFERROR(VLOOKUP(入力項目!$S$17,子育て関連マスタ!$I$32:$M$37,2,FALSE),0),
  T506&gt;=22,0
  ),0),0
) +
IF(AND(T506&gt;=1,T506&lt;=15),IF($D506=入力項目!$S$8,入力項目!$S$3,0),0) +
IF(AND(T506&gt;=1,T506&lt;=15),IF($D506=5,入力項目!$S$4,0),0) +
IF(AND(T506&gt;=1,T506&lt;=15),IF($D506=12,入力項目!$S$5,0),0) +
IF(AND(入力項目!$S$7=$A506,入力項目!$S$8=$D506),子育て関連マスタ!$C$14,0) +
IFERROR(IF(AND(YEAR(EDATE(DATE(入力項目!$S$7,入力項目!$S$8,1),1))=$A506,MONTH(EDATE(DATE(入力項目!$S$7,入力項目!$S$8,1),1))=$D506),子育て関連マスタ!$C$15,0),0) +
IF(AND(OR(T506=3,T506=5,T506=7),$D506=11),子育て関連マスタ!$C$17,0) +
IF(AND(T506=20,$D506=1),子育て関連マスタ!$C$18,0) +
IF(AND(T506=20,$D506=1),
IFERROR(_xlfn.IFS(
入力項目!$S$10="男",子育て関連マスタ!$C$18,
入力項目!$S$10="女",子育て関連マスタ!$C$19
),0),0
) +
IF(AND(T506&gt;=入力項目!$S$18,T506&lt;=入力項目!$S$19),入力項目!$S$20,0) +
IF(AND(T506&gt;=入力項目!$S$21,T506&lt;=入力項目!$S$22),入力項目!$S$23,0) +
IF(AND(T506&gt;=入力項目!$S$24,T506&lt;=入力項目!$S$25),入力項目!$S$26,0)
)</f>
        <v>0</v>
      </c>
      <c r="AI506">
        <f ca="1">-(
_xlfn.IFS(
U506&lt;=入力項目!$S$11,0,
AND(U506&gt;=入力項目!$S$11+1,U506&lt;=3),IFERROR(VLOOKUP(入力項目!$S$12,子育て関連マスタ!$I$4:$M$5,4,FALSE),0),
AND(U506&gt;=4,U506&lt;=6),IFERROR(VLOOKUP(入力項目!$S$13,子育て関連マスタ!$I$9:$M$12,4,FALSE),0),
AND(U506&gt;=7,U506&lt;=12),IFERROR(VLOOKUP(入力項目!$S$14,子育て関連マスタ!$I$16:$M$17,4,FALSE),0),
AND(U506&gt;=13,U506&lt;=15),IFERROR(VLOOKUP(入力項目!$S$15,子育て関連マスタ!$I$21:$M$22,4,FALSE),0),
AND(U506&gt;=16,U506&lt;=18),IFERROR(VLOOKUP(入力項目!$S$16,子育て関連マスタ!$I$26:$M$28,4,FALSE),0),
AND(U506&gt;=19,U506&lt;=20,入力項目!$S$16="高専"),IFERROR(VLOOKUP(入力項目!$S$16,子育て関連マスタ!$I$26:$M$28,4,FALSE),0),
AND(U506&gt;=19,U506&lt;=20,入力項目!$S$16&lt;&gt;"高専"),IFERROR(VLOOKUP(入力項目!$S$17,子育て関連マスタ!$I$32:$M$37,4,FALSE),0),
AND(U506&gt;=21,U506&lt;=22,入力項目!$S$16="高専"),IFERROR(VLOOKUP(入力項目!$S$17,子育て関連マスタ!$I$32:$M$34,4,FALSE),0),
AND(U506&gt;=21,U506&lt;=22,入力項目!$S$16&lt;&gt;"高専"),IFERROR(VLOOKUP(入力項目!$S$17,子育て関連マスタ!$I$32:$M$34,4,FALSE),0),
U506&gt;=23,0
) +
IF($D506=4,
  IFERROR(_xlfn.IFS(
  U506&lt;=入力項目!$S$11,0,
  AND(U506=入力項目!$S$11),IFERROR(VLOOKUP(入力項目!$S$12,子育て関連マスタ!$I$4:$M$5,2,FALSE),0),
  AND(U506=4),IFERROR(VLOOKUP(入力項目!$S$13,子育て関連マスタ!$I$9:$M$12,2,FALSE),0),
  AND(U506=7),IFERROR(VLOOKUP(入力項目!$S$14,子育て関連マスタ!$I$16:$M$17,2,FALSE),0),
  AND(U506=13),IFERROR(VLOOKUP(入力項目!$S$15,子育て関連マスタ!$I$21:$M$22,2,FALSE),0),
  AND(U506=16),IFERROR(VLOOKUP(入力項目!$S$16,子育て関連マスタ!$I$26:$M$28,2,FALSE),0),
  AND(U506=19,入力項目!$S$16&lt;&gt;"高専"),IFERROR(VLOOKUP(入力項目!$S$17,子育て関連マスタ!$I$32:$M$37,2,FALSE),0),
  AND(U506=21,入力項目!$S$16="高専"),IFERROR(VLOOKUP(入力項目!$S$17,子育て関連マスタ!$I$32:$M$37,2,FALSE),0),
  U506&gt;=22,0
  ),0),0
) +
IF(AND(U506&gt;=1,U506&lt;=15),IF($D506=入力項目!$S$8,入力項目!$S$3,0),0) +
IF(AND(U506&gt;=1,U506&lt;=15),IF($D506=5,入力項目!$S$4,0),0) +
IF(AND(U506&gt;=1,U506&lt;=15),IF($D506=12,入力項目!$S$5,0),0) +
IF(AND(入力項目!$S$7=$A506,入力項目!$S$8=$D506),子育て関連マスタ!$C$14,0) +
IFERROR(IF(AND(YEAR(EDATE(DATE(入力項目!$S$7,入力項目!$S$8,1),1))=$A506,MONTH(EDATE(DATE(入力項目!$S$7,入力項目!$S$8,1),1))=$D506),子育て関連マスタ!$C$15,0),0) +
IF(AND(OR(U506=3,U506=5,U506=7),$D506=11),子育て関連マスタ!$C$17,0) +
IF(AND(U506=20,$D506=1),子育て関連マスタ!$C$18,0) +
IF(AND(U506=20,$D506=1),
IFERROR(_xlfn.IFS(
入力項目!$S$10="男",子育て関連マスタ!$C$18,
入力項目!$S$10="女",子育て関連マスタ!$C$19
),0),0
) +
IF(AND(U506&gt;=入力項目!$S$18,U506&lt;=入力項目!$S$19),入力項目!$S$20,0) +
IF(AND(U506&gt;=入力項目!$S$21,U506&lt;=入力項目!$S$22),入力項目!$S$23,0) +
IF(AND(U506&gt;=入力項目!$S$24,U506&lt;=入力項目!$S$25),入力項目!$S$26,0)
)</f>
        <v>0</v>
      </c>
      <c r="AJ506" s="10">
        <f ca="1">-VLOOKUP($D506,月別収支!$A$2:$H$13,7,FALSE)</f>
        <v>-20000</v>
      </c>
    </row>
    <row r="507" spans="1:36" x14ac:dyDescent="0.4">
      <c r="A507">
        <f t="shared" ca="1" si="139"/>
        <v>2066</v>
      </c>
      <c r="B507">
        <f t="shared" ca="1" si="129"/>
        <v>2066</v>
      </c>
      <c r="C507">
        <f t="shared" ca="1" si="130"/>
        <v>42</v>
      </c>
      <c r="D507">
        <f t="shared" ca="1" si="140"/>
        <v>9</v>
      </c>
      <c r="E507" t="str">
        <f t="shared" ca="1" si="124"/>
        <v>2066年9月</v>
      </c>
      <c r="F507">
        <f ca="1">IF(OR(入力項目!$N$5&lt;$A507,AND(入力項目!$N$5=$A507,入力項目!$N$6&lt;$D507)),IF(F506=0,1,IF(G507=12,F506+1,F506)),0)</f>
        <v>41</v>
      </c>
      <c r="G507">
        <f ca="1">IF(OR(入力項目!$N$5&lt;$A507,AND(入力項目!$N$5=$A507,入力項目!$N$6&lt;$D507)),IF(G506=12,1,G506+1),0)</f>
        <v>11</v>
      </c>
      <c r="H507" t="str">
        <f t="shared" ca="1" si="125"/>
        <v>41_11</v>
      </c>
      <c r="I507">
        <f ca="1">IF(
  IFERROR(AND($C507&gt;0,MOD($C507,入力項目!$N$22)=0,$D507=入力項目!$N$23), FALSE),
  1,
  IF(
    AND(I506&gt;0,J506=12),
    IF(I506=入力項目!$N$28, 0, I506+1),
    I506
  )
)</f>
        <v>3</v>
      </c>
      <c r="J507">
        <f ca="1">IF($D507=入力項目!$N$23,1,IFERROR(J506+1,1))</f>
        <v>4</v>
      </c>
      <c r="K507" t="str">
        <f t="shared" ca="1" si="126"/>
        <v>3_4</v>
      </c>
      <c r="L507">
        <f ca="1">L506+IF(入力項目!$D$4=$D507,1,0)</f>
        <v>70</v>
      </c>
      <c r="M507" t="str">
        <f t="shared" ca="1" si="127"/>
        <v>70歳</v>
      </c>
      <c r="N507">
        <f t="shared" ca="1" si="131"/>
        <v>71</v>
      </c>
      <c r="O507" t="str">
        <f t="shared" ca="1" si="128"/>
        <v>71歳</v>
      </c>
      <c r="P507">
        <f t="shared" ca="1" si="132"/>
        <v>46</v>
      </c>
      <c r="Q507">
        <f t="shared" ca="1" si="133"/>
        <v>44</v>
      </c>
      <c r="R507">
        <f t="shared" ca="1" si="134"/>
        <v>2067</v>
      </c>
      <c r="S507">
        <f t="shared" ca="1" si="135"/>
        <v>2067</v>
      </c>
      <c r="T507">
        <f t="shared" ca="1" si="136"/>
        <v>2067</v>
      </c>
      <c r="U507">
        <f t="shared" ca="1" si="137"/>
        <v>2067</v>
      </c>
      <c r="V507" s="10">
        <f t="shared" ca="1" si="138"/>
        <v>59012925</v>
      </c>
      <c r="W507" s="10">
        <f ca="1">IF($L507&lt;その他マスタ!$B$1,VLOOKUP($D507,月別収支!$A$2:$H$13,2,FALSE),その他マスタ!$B$3)+IF(AND($L507=その他マスタ!$B$1,入力項目!$I$9="あり",$D507=入力項目!$D$4),その他マスタ!$B$2,0)</f>
        <v>150000</v>
      </c>
      <c r="X507" s="10">
        <f ca="1">-IF(入力項目!$K$5=TRUE,
IF($F507+$G507&lt;3,VLOOKUP($D507,月別収支!$A$2:$H$13,8,FALSE),0)+IFERROR(VLOOKUP($H507,住宅ローン計算!C:P,13,FALSE),0)+IF($F507&gt;1,IF(OR($G507=3,$G507=6,$G507=9,$G507=12),ROUNDUP(入力項目!$N$18/4,0),0),0),
VLOOKUP($D507,月別収支!$A$2:$H$13,8,FALSE))</f>
        <v>0</v>
      </c>
      <c r="Y507" s="10">
        <f ca="1">-VLOOKUP($D507,月別収支!$A$2:$H$13,3,FALSE)</f>
        <v>-75000</v>
      </c>
      <c r="Z507" s="10">
        <f ca="1">-VLOOKUP($D507,月別収支!$A$2:$H$13,4,FALSE)</f>
        <v>-27000</v>
      </c>
      <c r="AA507" s="10">
        <f ca="1">-VLOOKUP($D507,月別収支!$A$2:$H$13,6,FALSE)</f>
        <v>-10000</v>
      </c>
      <c r="AB507" s="10">
        <f ca="1">-(
VLOOKUP($D507,月別収支!$A$2:$H$13,5,FALSE)+IF(AND(入力項目!$I$27&lt;=$A507,ISEVEN($A507-入力項目!$I$27),入力項目!$I$28=$D507),入力項目!$I$26,0)
+IF(入力項目!$K$26=TRUE,
IFERROR(VLOOKUP($K507,マイカーローン計算!C:P,13,FALSE),0),
IFERROR(
  IF(AND($C507&gt;0,MOD($C507,入力項目!$N$22)=0,$D507=入力項目!$N$23),入力項目!$N$24,0),
 0
)
)
)</f>
        <v>-20000</v>
      </c>
      <c r="AC507" s="10">
        <f ca="1">-IF($A507&lt;入力項目!$N$33,入力項目!$N$35,IF(AND($A507=入力項目!$N$33,$D507&lt;=入力項目!$N$34),入力項目!$N$35,0))</f>
        <v>0</v>
      </c>
      <c r="AD507">
        <f ca="1">-(
_xlfn.IFS(
P507&lt;=入力項目!$S$11,0,
AND(P507&gt;=入力項目!$S$11+1,P507&lt;=3),IFERROR(VLOOKUP(入力項目!$S$12,子育て関連マスタ!$I$4:$M$5,4,FALSE),0),
AND(P507&gt;=4,P507&lt;=6),IFERROR(VLOOKUP(入力項目!$S$13,子育て関連マスタ!$I$9:$M$12,4,FALSE),0),
AND(P507&gt;=7,P507&lt;=12),IFERROR(VLOOKUP(入力項目!$S$14,子育て関連マスタ!$I$16:$M$17,4,FALSE),0),
AND(P507&gt;=13,P507&lt;=15),IFERROR(VLOOKUP(入力項目!$S$15,子育て関連マスタ!$I$21:$M$22,4,FALSE),0),
AND(P507&gt;=16,P507&lt;=18),IFERROR(VLOOKUP(入力項目!$S$16,子育て関連マスタ!$I$26:$M$28,4,FALSE),0),
AND(P507&gt;=19,P507&lt;=20,入力項目!$S$16="高専"),IFERROR(VLOOKUP(入力項目!$S$16,子育て関連マスタ!$I$26:$M$28,4,FALSE),0),
AND(P507&gt;=19,P507&lt;=20,入力項目!$S$16&lt;&gt;"高専"),IFERROR(VLOOKUP(入力項目!$S$17,子育て関連マスタ!$I$32:$M$37,4,FALSE),0),
AND(P507&gt;=21,P507&lt;=22,入力項目!$S$16="高専"),IFERROR(VLOOKUP(入力項目!$S$17,子育て関連マスタ!$I$32:$M$34,4,FALSE),0),
AND(P507&gt;=21,P507&lt;=22,入力項目!$S$16&lt;&gt;"高専"),IFERROR(VLOOKUP(入力項目!$S$17,子育て関連マスタ!$I$32:$M$34,4,FALSE),0),
P507&gt;=23,0
) +
IF($D507=4,
  IFERROR(_xlfn.IFS(
  P507&lt;=入力項目!$S$11,0,
  AND(P507=入力項目!$S$11),IFERROR(VLOOKUP(入力項目!$S$12,子育て関連マスタ!$I$4:$M$5,2,FALSE),0),
  AND(P507=4),IFERROR(VLOOKUP(入力項目!$S$13,子育て関連マスタ!$I$9:$M$12,2,FALSE),0),
  AND(P507=7),IFERROR(VLOOKUP(入力項目!$S$14,子育て関連マスタ!$I$16:$M$17,2,FALSE),0),
  AND(P507=13),IFERROR(VLOOKUP(入力項目!$S$15,子育て関連マスタ!$I$21:$M$22,2,FALSE),0),
  AND(P507=16),IFERROR(VLOOKUP(入力項目!$S$16,子育て関連マスタ!$I$26:$M$28,2,FALSE),0),
  AND(P507=19,入力項目!$S$16&lt;&gt;"高専"),IFERROR(VLOOKUP(入力項目!$S$17,子育て関連マスタ!$I$32:$M$37,2,FALSE),0),
  AND(P507=21,入力項目!$S$16="高専"),IFERROR(VLOOKUP(入力項目!$S$17,子育て関連マスタ!$I$32:$M$37,2,FALSE),0),
  P507&gt;=22,0
  ),0),0
) +
IF(AND(P507&gt;=1,P507&lt;=15),IF($D507=入力項目!$S$8,入力項目!$S$3,0),0) +
IF(AND(P507&gt;=1,P507&lt;=15),IF($D507=5,入力項目!$S$4,0),0) +
IF(AND(P507&gt;=1,P507&lt;=15),IF($D507=12,入力項目!$S$5,0),0) +
IF(AND(入力項目!$S$7=$A507,入力項目!$S$8=$D507),子育て関連マスタ!$C$14,0) +
IFERROR(IF(AND(YEAR(EDATE(DATE(入力項目!$S$7,入力項目!$S$8,1),1))=$A507,MONTH(EDATE(DATE(入力項目!$S$7,入力項目!$S$8,1),1))=$D507),子育て関連マスタ!$C$15,0),0) +
IF(AND(OR(P507=3,P507=5,P507=7),$D507=11),子育て関連マスタ!$C$17,0) +
IF(AND(P507=20,$D507=1),子育て関連マスタ!$C$18,0) +
IF(AND(P507=20,$D507=1),
IFERROR(_xlfn.IFS(
入力項目!$S$10="男",子育て関連マスタ!$C$18,
入力項目!$S$10="女",子育て関連マスタ!$C$19
),0),0
) +
IF(AND(P507&gt;=入力項目!$S$18,P507&lt;=入力項目!$S$19),入力項目!$S$20,0) +
IF(AND(P507&gt;=入力項目!$S$21,P507&lt;=入力項目!$S$22),入力項目!$S$23,0) +
IF(AND(P507&gt;=入力項目!$S$24,P507&lt;=入力項目!$S$25),入力項目!$S$26,0)
)</f>
        <v>0</v>
      </c>
      <c r="AE507">
        <f ca="1">-(
_xlfn.IFS(
Q507&lt;=入力項目!$S$11,0,
AND(Q507&gt;=入力項目!$S$11+1,Q507&lt;=3),IFERROR(VLOOKUP(入力項目!$S$12,子育て関連マスタ!$I$4:$M$5,4,FALSE),0),
AND(Q507&gt;=4,Q507&lt;=6),IFERROR(VLOOKUP(入力項目!$S$13,子育て関連マスタ!$I$9:$M$12,4,FALSE),0),
AND(Q507&gt;=7,Q507&lt;=12),IFERROR(VLOOKUP(入力項目!$S$14,子育て関連マスタ!$I$16:$M$17,4,FALSE),0),
AND(Q507&gt;=13,Q507&lt;=15),IFERROR(VLOOKUP(入力項目!$S$15,子育て関連マスタ!$I$21:$M$22,4,FALSE),0),
AND(Q507&gt;=16,Q507&lt;=18),IFERROR(VLOOKUP(入力項目!$S$16,子育て関連マスタ!$I$26:$M$28,4,FALSE),0),
AND(Q507&gt;=19,Q507&lt;=20,入力項目!$S$16="高専"),IFERROR(VLOOKUP(入力項目!$S$16,子育て関連マスタ!$I$26:$M$28,4,FALSE),0),
AND(Q507&gt;=19,Q507&lt;=20,入力項目!$S$16&lt;&gt;"高専"),IFERROR(VLOOKUP(入力項目!$S$17,子育て関連マスタ!$I$32:$M$37,4,FALSE),0),
AND(Q507&gt;=21,Q507&lt;=22,入力項目!$S$16="高専"),IFERROR(VLOOKUP(入力項目!$S$17,子育て関連マスタ!$I$32:$M$34,4,FALSE),0),
AND(Q507&gt;=21,Q507&lt;=22,入力項目!$S$16&lt;&gt;"高専"),IFERROR(VLOOKUP(入力項目!$S$17,子育て関連マスタ!$I$32:$M$34,4,FALSE),0),
Q507&gt;=23,0
) +
IF($D507=4,
  IFERROR(_xlfn.IFS(
  Q507&lt;=入力項目!$S$11,0,
  AND(Q507=入力項目!$S$11),IFERROR(VLOOKUP(入力項目!$S$12,子育て関連マスタ!$I$4:$M$5,2,FALSE),0),
  AND(Q507=4),IFERROR(VLOOKUP(入力項目!$S$13,子育て関連マスタ!$I$9:$M$12,2,FALSE),0),
  AND(Q507=7),IFERROR(VLOOKUP(入力項目!$S$14,子育て関連マスタ!$I$16:$M$17,2,FALSE),0),
  AND(Q507=13),IFERROR(VLOOKUP(入力項目!$S$15,子育て関連マスタ!$I$21:$M$22,2,FALSE),0),
  AND(Q507=16),IFERROR(VLOOKUP(入力項目!$S$16,子育て関連マスタ!$I$26:$M$28,2,FALSE),0),
  AND(Q507=19,入力項目!$S$16&lt;&gt;"高専"),IFERROR(VLOOKUP(入力項目!$S$17,子育て関連マスタ!$I$32:$M$37,2,FALSE),0),
  AND(Q507=21,入力項目!$S$16="高専"),IFERROR(VLOOKUP(入力項目!$S$17,子育て関連マスタ!$I$32:$M$37,2,FALSE),0),
  Q507&gt;=22,0
  ),0),0
) +
IF(AND(Q507&gt;=1,Q507&lt;=15),IF($D507=入力項目!$S$8,入力項目!$S$3,0),0) +
IF(AND(Q507&gt;=1,Q507&lt;=15),IF($D507=5,入力項目!$S$4,0),0) +
IF(AND(Q507&gt;=1,Q507&lt;=15),IF($D507=12,入力項目!$S$5,0),0) +
IF(AND(入力項目!$S$7=$A507,入力項目!$S$8=$D507),子育て関連マスタ!$C$14,0) +
IFERROR(IF(AND(YEAR(EDATE(DATE(入力項目!$S$7,入力項目!$S$8,1),1))=$A507,MONTH(EDATE(DATE(入力項目!$S$7,入力項目!$S$8,1),1))=$D507),子育て関連マスタ!$C$15,0),0) +
IF(AND(OR(Q507=3,Q507=5,Q507=7),$D507=11),子育て関連マスタ!$C$17,0) +
IF(AND(Q507=20,$D507=1),子育て関連マスタ!$C$18,0) +
IF(AND(Q507=20,$D507=1),
IFERROR(_xlfn.IFS(
入力項目!$S$10="男",子育て関連マスタ!$C$18,
入力項目!$S$10="女",子育て関連マスタ!$C$19
),0),0
) +
IF(AND(Q507&gt;=入力項目!$S$18,Q507&lt;=入力項目!$S$19),入力項目!$S$20,0) +
IF(AND(Q507&gt;=入力項目!$S$21,Q507&lt;=入力項目!$S$22),入力項目!$S$23,0) +
IF(AND(Q507&gt;=入力項目!$S$24,Q507&lt;=入力項目!$S$25),入力項目!$S$26,0)
)</f>
        <v>0</v>
      </c>
      <c r="AF507">
        <f ca="1">-(
_xlfn.IFS(
R507&lt;=入力項目!$S$11,0,
AND(R507&gt;=入力項目!$S$11+1,R507&lt;=3),IFERROR(VLOOKUP(入力項目!$S$12,子育て関連マスタ!$I$4:$M$5,4,FALSE),0),
AND(R507&gt;=4,R507&lt;=6),IFERROR(VLOOKUP(入力項目!$S$13,子育て関連マスタ!$I$9:$M$12,4,FALSE),0),
AND(R507&gt;=7,R507&lt;=12),IFERROR(VLOOKUP(入力項目!$S$14,子育て関連マスタ!$I$16:$M$17,4,FALSE),0),
AND(R507&gt;=13,R507&lt;=15),IFERROR(VLOOKUP(入力項目!$S$15,子育て関連マスタ!$I$21:$M$22,4,FALSE),0),
AND(R507&gt;=16,R507&lt;=18),IFERROR(VLOOKUP(入力項目!$S$16,子育て関連マスタ!$I$26:$M$28,4,FALSE),0),
AND(R507&gt;=19,R507&lt;=20,入力項目!$S$16="高専"),IFERROR(VLOOKUP(入力項目!$S$16,子育て関連マスタ!$I$26:$M$28,4,FALSE),0),
AND(R507&gt;=19,R507&lt;=20,入力項目!$S$16&lt;&gt;"高専"),IFERROR(VLOOKUP(入力項目!$S$17,子育て関連マスタ!$I$32:$M$37,4,FALSE),0),
AND(R507&gt;=21,R507&lt;=22,入力項目!$S$16="高専"),IFERROR(VLOOKUP(入力項目!$S$17,子育て関連マスタ!$I$32:$M$34,4,FALSE),0),
AND(R507&gt;=21,R507&lt;=22,入力項目!$S$16&lt;&gt;"高専"),IFERROR(VLOOKUP(入力項目!$S$17,子育て関連マスタ!$I$32:$M$34,4,FALSE),0),
R507&gt;=23,0
) +
IF($D507=4,
  IFERROR(_xlfn.IFS(
  R507&lt;=入力項目!$S$11,0,
  AND(R507=入力項目!$S$11),IFERROR(VLOOKUP(入力項目!$S$12,子育て関連マスタ!$I$4:$M$5,2,FALSE),0),
  AND(R507=4),IFERROR(VLOOKUP(入力項目!$S$13,子育て関連マスタ!$I$9:$M$12,2,FALSE),0),
  AND(R507=7),IFERROR(VLOOKUP(入力項目!$S$14,子育て関連マスタ!$I$16:$M$17,2,FALSE),0),
  AND(R507=13),IFERROR(VLOOKUP(入力項目!$S$15,子育て関連マスタ!$I$21:$M$22,2,FALSE),0),
  AND(R507=16),IFERROR(VLOOKUP(入力項目!$S$16,子育て関連マスタ!$I$26:$M$28,2,FALSE),0),
  AND(R507=19,入力項目!$S$16&lt;&gt;"高専"),IFERROR(VLOOKUP(入力項目!$S$17,子育て関連マスタ!$I$32:$M$37,2,FALSE),0),
  AND(R507=21,入力項目!$S$16="高専"),IFERROR(VLOOKUP(入力項目!$S$17,子育て関連マスタ!$I$32:$M$37,2,FALSE),0),
  R507&gt;=22,0
  ),0),0
) +
IF(AND(R507&gt;=1,R507&lt;=15),IF($D507=入力項目!$S$8,入力項目!$S$3,0),0) +
IF(AND(R507&gt;=1,R507&lt;=15),IF($D507=5,入力項目!$S$4,0),0) +
IF(AND(R507&gt;=1,R507&lt;=15),IF($D507=12,入力項目!$S$5,0),0) +
IF(AND(入力項目!$S$7=$A507,入力項目!$S$8=$D507),子育て関連マスタ!$C$14,0) +
IFERROR(IF(AND(YEAR(EDATE(DATE(入力項目!$S$7,入力項目!$S$8,1),1))=$A507,MONTH(EDATE(DATE(入力項目!$S$7,入力項目!$S$8,1),1))=$D507),子育て関連マスタ!$C$15,0),0) +
IF(AND(OR(R507=3,R507=5,R507=7),$D507=11),子育て関連マスタ!$C$17,0) +
IF(AND(R507=20,$D507=1),子育て関連マスタ!$C$18,0) +
IF(AND(R507=20,$D507=1),
IFERROR(_xlfn.IFS(
入力項目!$S$10="男",子育て関連マスタ!$C$18,
入力項目!$S$10="女",子育て関連マスタ!$C$19
),0),0
) +
IF(AND(R507&gt;=入力項目!$S$18,R507&lt;=入力項目!$S$19),入力項目!$S$20,0) +
IF(AND(R507&gt;=入力項目!$S$21,R507&lt;=入力項目!$S$22),入力項目!$S$23,0) +
IF(AND(R507&gt;=入力項目!$S$24,R507&lt;=入力項目!$S$25),入力項目!$S$26,0)
)</f>
        <v>0</v>
      </c>
      <c r="AG507">
        <f ca="1">-(
_xlfn.IFS(
S507&lt;=入力項目!$S$11,0,
AND(S507&gt;=入力項目!$S$11+1,S507&lt;=3),IFERROR(VLOOKUP(入力項目!$S$12,子育て関連マスタ!$I$4:$M$5,4,FALSE),0),
AND(S507&gt;=4,S507&lt;=6),IFERROR(VLOOKUP(入力項目!$S$13,子育て関連マスタ!$I$9:$M$12,4,FALSE),0),
AND(S507&gt;=7,S507&lt;=12),IFERROR(VLOOKUP(入力項目!$S$14,子育て関連マスタ!$I$16:$M$17,4,FALSE),0),
AND(S507&gt;=13,S507&lt;=15),IFERROR(VLOOKUP(入力項目!$S$15,子育て関連マスタ!$I$21:$M$22,4,FALSE),0),
AND(S507&gt;=16,S507&lt;=18),IFERROR(VLOOKUP(入力項目!$S$16,子育て関連マスタ!$I$26:$M$28,4,FALSE),0),
AND(S507&gt;=19,S507&lt;=20,入力項目!$S$16="高専"),IFERROR(VLOOKUP(入力項目!$S$16,子育て関連マスタ!$I$26:$M$28,4,FALSE),0),
AND(S507&gt;=19,S507&lt;=20,入力項目!$S$16&lt;&gt;"高専"),IFERROR(VLOOKUP(入力項目!$S$17,子育て関連マスタ!$I$32:$M$37,4,FALSE),0),
AND(S507&gt;=21,S507&lt;=22,入力項目!$S$16="高専"),IFERROR(VLOOKUP(入力項目!$S$17,子育て関連マスタ!$I$32:$M$34,4,FALSE),0),
AND(S507&gt;=21,S507&lt;=22,入力項目!$S$16&lt;&gt;"高専"),IFERROR(VLOOKUP(入力項目!$S$17,子育て関連マスタ!$I$32:$M$34,4,FALSE),0),
S507&gt;=23,0
) +
IF($D507=4,
  IFERROR(_xlfn.IFS(
  S507&lt;=入力項目!$S$11,0,
  AND(S507=入力項目!$S$11),IFERROR(VLOOKUP(入力項目!$S$12,子育て関連マスタ!$I$4:$M$5,2,FALSE),0),
  AND(S507=4),IFERROR(VLOOKUP(入力項目!$S$13,子育て関連マスタ!$I$9:$M$12,2,FALSE),0),
  AND(S507=7),IFERROR(VLOOKUP(入力項目!$S$14,子育て関連マスタ!$I$16:$M$17,2,FALSE),0),
  AND(S507=13),IFERROR(VLOOKUP(入力項目!$S$15,子育て関連マスタ!$I$21:$M$22,2,FALSE),0),
  AND(S507=16),IFERROR(VLOOKUP(入力項目!$S$16,子育て関連マスタ!$I$26:$M$28,2,FALSE),0),
  AND(S507=19,入力項目!$S$16&lt;&gt;"高専"),IFERROR(VLOOKUP(入力項目!$S$17,子育て関連マスタ!$I$32:$M$37,2,FALSE),0),
  AND(S507=21,入力項目!$S$16="高専"),IFERROR(VLOOKUP(入力項目!$S$17,子育て関連マスタ!$I$32:$M$37,2,FALSE),0),
  S507&gt;=22,0
  ),0),0
) +
IF(AND(S507&gt;=1,S507&lt;=15),IF($D507=入力項目!$S$8,入力項目!$S$3,0),0) +
IF(AND(S507&gt;=1,S507&lt;=15),IF($D507=5,入力項目!$S$4,0),0) +
IF(AND(S507&gt;=1,S507&lt;=15),IF($D507=12,入力項目!$S$5,0),0) +
IF(AND(入力項目!$S$7=$A507,入力項目!$S$8=$D507),子育て関連マスタ!$C$14,0) +
IFERROR(IF(AND(YEAR(EDATE(DATE(入力項目!$S$7,入力項目!$S$8,1),1))=$A507,MONTH(EDATE(DATE(入力項目!$S$7,入力項目!$S$8,1),1))=$D507),子育て関連マスタ!$C$15,0),0) +
IF(AND(OR(S507=3,S507=5,S507=7),$D507=11),子育て関連マスタ!$C$17,0) +
IF(AND(S507=20,$D507=1),子育て関連マスタ!$C$18,0) +
IF(AND(S507=20,$D507=1),
IFERROR(_xlfn.IFS(
入力項目!$S$10="男",子育て関連マスタ!$C$18,
入力項目!$S$10="女",子育て関連マスタ!$C$19
),0),0
) +
IF(AND(S507&gt;=入力項目!$S$18,S507&lt;=入力項目!$S$19),入力項目!$S$20,0) +
IF(AND(S507&gt;=入力項目!$S$21,S507&lt;=入力項目!$S$22),入力項目!$S$23,0) +
IF(AND(S507&gt;=入力項目!$S$24,S507&lt;=入力項目!$S$25),入力項目!$S$26,0)
)</f>
        <v>0</v>
      </c>
      <c r="AH507">
        <f ca="1">-(
_xlfn.IFS(
T507&lt;=入力項目!$S$11,0,
AND(T507&gt;=入力項目!$S$11+1,T507&lt;=3),IFERROR(VLOOKUP(入力項目!$S$12,子育て関連マスタ!$I$4:$M$5,4,FALSE),0),
AND(T507&gt;=4,T507&lt;=6),IFERROR(VLOOKUP(入力項目!$S$13,子育て関連マスタ!$I$9:$M$12,4,FALSE),0),
AND(T507&gt;=7,T507&lt;=12),IFERROR(VLOOKUP(入力項目!$S$14,子育て関連マスタ!$I$16:$M$17,4,FALSE),0),
AND(T507&gt;=13,T507&lt;=15),IFERROR(VLOOKUP(入力項目!$S$15,子育て関連マスタ!$I$21:$M$22,4,FALSE),0),
AND(T507&gt;=16,T507&lt;=18),IFERROR(VLOOKUP(入力項目!$S$16,子育て関連マスタ!$I$26:$M$28,4,FALSE),0),
AND(T507&gt;=19,T507&lt;=20,入力項目!$S$16="高専"),IFERROR(VLOOKUP(入力項目!$S$16,子育て関連マスタ!$I$26:$M$28,4,FALSE),0),
AND(T507&gt;=19,T507&lt;=20,入力項目!$S$16&lt;&gt;"高専"),IFERROR(VLOOKUP(入力項目!$S$17,子育て関連マスタ!$I$32:$M$37,4,FALSE),0),
AND(T507&gt;=21,T507&lt;=22,入力項目!$S$16="高専"),IFERROR(VLOOKUP(入力項目!$S$17,子育て関連マスタ!$I$32:$M$34,4,FALSE),0),
AND(T507&gt;=21,T507&lt;=22,入力項目!$S$16&lt;&gt;"高専"),IFERROR(VLOOKUP(入力項目!$S$17,子育て関連マスタ!$I$32:$M$34,4,FALSE),0),
T507&gt;=23,0
) +
IF($D507=4,
  IFERROR(_xlfn.IFS(
  T507&lt;=入力項目!$S$11,0,
  AND(T507=入力項目!$S$11),IFERROR(VLOOKUP(入力項目!$S$12,子育て関連マスタ!$I$4:$M$5,2,FALSE),0),
  AND(T507=4),IFERROR(VLOOKUP(入力項目!$S$13,子育て関連マスタ!$I$9:$M$12,2,FALSE),0),
  AND(T507=7),IFERROR(VLOOKUP(入力項目!$S$14,子育て関連マスタ!$I$16:$M$17,2,FALSE),0),
  AND(T507=13),IFERROR(VLOOKUP(入力項目!$S$15,子育て関連マスタ!$I$21:$M$22,2,FALSE),0),
  AND(T507=16),IFERROR(VLOOKUP(入力項目!$S$16,子育て関連マスタ!$I$26:$M$28,2,FALSE),0),
  AND(T507=19,入力項目!$S$16&lt;&gt;"高専"),IFERROR(VLOOKUP(入力項目!$S$17,子育て関連マスタ!$I$32:$M$37,2,FALSE),0),
  AND(T507=21,入力項目!$S$16="高専"),IFERROR(VLOOKUP(入力項目!$S$17,子育て関連マスタ!$I$32:$M$37,2,FALSE),0),
  T507&gt;=22,0
  ),0),0
) +
IF(AND(T507&gt;=1,T507&lt;=15),IF($D507=入力項目!$S$8,入力項目!$S$3,0),0) +
IF(AND(T507&gt;=1,T507&lt;=15),IF($D507=5,入力項目!$S$4,0),0) +
IF(AND(T507&gt;=1,T507&lt;=15),IF($D507=12,入力項目!$S$5,0),0) +
IF(AND(入力項目!$S$7=$A507,入力項目!$S$8=$D507),子育て関連マスタ!$C$14,0) +
IFERROR(IF(AND(YEAR(EDATE(DATE(入力項目!$S$7,入力項目!$S$8,1),1))=$A507,MONTH(EDATE(DATE(入力項目!$S$7,入力項目!$S$8,1),1))=$D507),子育て関連マスタ!$C$15,0),0) +
IF(AND(OR(T507=3,T507=5,T507=7),$D507=11),子育て関連マスタ!$C$17,0) +
IF(AND(T507=20,$D507=1),子育て関連マスタ!$C$18,0) +
IF(AND(T507=20,$D507=1),
IFERROR(_xlfn.IFS(
入力項目!$S$10="男",子育て関連マスタ!$C$18,
入力項目!$S$10="女",子育て関連マスタ!$C$19
),0),0
) +
IF(AND(T507&gt;=入力項目!$S$18,T507&lt;=入力項目!$S$19),入力項目!$S$20,0) +
IF(AND(T507&gt;=入力項目!$S$21,T507&lt;=入力項目!$S$22),入力項目!$S$23,0) +
IF(AND(T507&gt;=入力項目!$S$24,T507&lt;=入力項目!$S$25),入力項目!$S$26,0)
)</f>
        <v>0</v>
      </c>
      <c r="AI507">
        <f ca="1">-(
_xlfn.IFS(
U507&lt;=入力項目!$S$11,0,
AND(U507&gt;=入力項目!$S$11+1,U507&lt;=3),IFERROR(VLOOKUP(入力項目!$S$12,子育て関連マスタ!$I$4:$M$5,4,FALSE),0),
AND(U507&gt;=4,U507&lt;=6),IFERROR(VLOOKUP(入力項目!$S$13,子育て関連マスタ!$I$9:$M$12,4,FALSE),0),
AND(U507&gt;=7,U507&lt;=12),IFERROR(VLOOKUP(入力項目!$S$14,子育て関連マスタ!$I$16:$M$17,4,FALSE),0),
AND(U507&gt;=13,U507&lt;=15),IFERROR(VLOOKUP(入力項目!$S$15,子育て関連マスタ!$I$21:$M$22,4,FALSE),0),
AND(U507&gt;=16,U507&lt;=18),IFERROR(VLOOKUP(入力項目!$S$16,子育て関連マスタ!$I$26:$M$28,4,FALSE),0),
AND(U507&gt;=19,U507&lt;=20,入力項目!$S$16="高専"),IFERROR(VLOOKUP(入力項目!$S$16,子育て関連マスタ!$I$26:$M$28,4,FALSE),0),
AND(U507&gt;=19,U507&lt;=20,入力項目!$S$16&lt;&gt;"高専"),IFERROR(VLOOKUP(入力項目!$S$17,子育て関連マスタ!$I$32:$M$37,4,FALSE),0),
AND(U507&gt;=21,U507&lt;=22,入力項目!$S$16="高専"),IFERROR(VLOOKUP(入力項目!$S$17,子育て関連マスタ!$I$32:$M$34,4,FALSE),0),
AND(U507&gt;=21,U507&lt;=22,入力項目!$S$16&lt;&gt;"高専"),IFERROR(VLOOKUP(入力項目!$S$17,子育て関連マスタ!$I$32:$M$34,4,FALSE),0),
U507&gt;=23,0
) +
IF($D507=4,
  IFERROR(_xlfn.IFS(
  U507&lt;=入力項目!$S$11,0,
  AND(U507=入力項目!$S$11),IFERROR(VLOOKUP(入力項目!$S$12,子育て関連マスタ!$I$4:$M$5,2,FALSE),0),
  AND(U507=4),IFERROR(VLOOKUP(入力項目!$S$13,子育て関連マスタ!$I$9:$M$12,2,FALSE),0),
  AND(U507=7),IFERROR(VLOOKUP(入力項目!$S$14,子育て関連マスタ!$I$16:$M$17,2,FALSE),0),
  AND(U507=13),IFERROR(VLOOKUP(入力項目!$S$15,子育て関連マスタ!$I$21:$M$22,2,FALSE),0),
  AND(U507=16),IFERROR(VLOOKUP(入力項目!$S$16,子育て関連マスタ!$I$26:$M$28,2,FALSE),0),
  AND(U507=19,入力項目!$S$16&lt;&gt;"高専"),IFERROR(VLOOKUP(入力項目!$S$17,子育て関連マスタ!$I$32:$M$37,2,FALSE),0),
  AND(U507=21,入力項目!$S$16="高専"),IFERROR(VLOOKUP(入力項目!$S$17,子育て関連マスタ!$I$32:$M$37,2,FALSE),0),
  U507&gt;=22,0
  ),0),0
) +
IF(AND(U507&gt;=1,U507&lt;=15),IF($D507=入力項目!$S$8,入力項目!$S$3,0),0) +
IF(AND(U507&gt;=1,U507&lt;=15),IF($D507=5,入力項目!$S$4,0),0) +
IF(AND(U507&gt;=1,U507&lt;=15),IF($D507=12,入力項目!$S$5,0),0) +
IF(AND(入力項目!$S$7=$A507,入力項目!$S$8=$D507),子育て関連マスタ!$C$14,0) +
IFERROR(IF(AND(YEAR(EDATE(DATE(入力項目!$S$7,入力項目!$S$8,1),1))=$A507,MONTH(EDATE(DATE(入力項目!$S$7,入力項目!$S$8,1),1))=$D507),子育て関連マスタ!$C$15,0),0) +
IF(AND(OR(U507=3,U507=5,U507=7),$D507=11),子育て関連マスタ!$C$17,0) +
IF(AND(U507=20,$D507=1),子育て関連マスタ!$C$18,0) +
IF(AND(U507=20,$D507=1),
IFERROR(_xlfn.IFS(
入力項目!$S$10="男",子育て関連マスタ!$C$18,
入力項目!$S$10="女",子育て関連マスタ!$C$19
),0),0
) +
IF(AND(U507&gt;=入力項目!$S$18,U507&lt;=入力項目!$S$19),入力項目!$S$20,0) +
IF(AND(U507&gt;=入力項目!$S$21,U507&lt;=入力項目!$S$22),入力項目!$S$23,0) +
IF(AND(U507&gt;=入力項目!$S$24,U507&lt;=入力項目!$S$25),入力項目!$S$26,0)
)</f>
        <v>0</v>
      </c>
      <c r="AJ507" s="10">
        <f ca="1">-VLOOKUP($D507,月別収支!$A$2:$H$13,7,FALSE)</f>
        <v>-20000</v>
      </c>
    </row>
    <row r="508" spans="1:36" x14ac:dyDescent="0.4">
      <c r="A508">
        <f t="shared" ca="1" si="139"/>
        <v>2066</v>
      </c>
      <c r="B508">
        <f t="shared" ca="1" si="129"/>
        <v>2066</v>
      </c>
      <c r="C508">
        <f t="shared" ca="1" si="130"/>
        <v>42</v>
      </c>
      <c r="D508">
        <f t="shared" ca="1" si="140"/>
        <v>10</v>
      </c>
      <c r="E508" t="str">
        <f t="shared" ca="1" si="124"/>
        <v>2066年10月</v>
      </c>
      <c r="F508">
        <f ca="1">IF(OR(入力項目!$N$5&lt;$A508,AND(入力項目!$N$5=$A508,入力項目!$N$6&lt;$D508)),IF(F507=0,1,IF(G508=12,F507+1,F507)),0)</f>
        <v>42</v>
      </c>
      <c r="G508">
        <f ca="1">IF(OR(入力項目!$N$5&lt;$A508,AND(入力項目!$N$5=$A508,入力項目!$N$6&lt;$D508)),IF(G507=12,1,G507+1),0)</f>
        <v>12</v>
      </c>
      <c r="H508" t="str">
        <f t="shared" ca="1" si="125"/>
        <v>42_12</v>
      </c>
      <c r="I508">
        <f ca="1">IF(
  IFERROR(AND($C508&gt;0,MOD($C508,入力項目!$N$22)=0,$D508=入力項目!$N$23), FALSE),
  1,
  IF(
    AND(I507&gt;0,J507=12),
    IF(I507=入力項目!$N$28, 0, I507+1),
    I507
  )
)</f>
        <v>3</v>
      </c>
      <c r="J508">
        <f ca="1">IF($D508=入力項目!$N$23,1,IFERROR(J507+1,1))</f>
        <v>5</v>
      </c>
      <c r="K508" t="str">
        <f t="shared" ca="1" si="126"/>
        <v>3_5</v>
      </c>
      <c r="L508">
        <f ca="1">L507+IF(入力項目!$D$4=$D508,1,0)</f>
        <v>71</v>
      </c>
      <c r="M508" t="str">
        <f t="shared" ca="1" si="127"/>
        <v>71歳</v>
      </c>
      <c r="N508">
        <f t="shared" ca="1" si="131"/>
        <v>71</v>
      </c>
      <c r="O508" t="str">
        <f t="shared" ca="1" si="128"/>
        <v>71歳</v>
      </c>
      <c r="P508">
        <f t="shared" ca="1" si="132"/>
        <v>46</v>
      </c>
      <c r="Q508">
        <f t="shared" ca="1" si="133"/>
        <v>44</v>
      </c>
      <c r="R508">
        <f t="shared" ca="1" si="134"/>
        <v>2067</v>
      </c>
      <c r="S508">
        <f t="shared" ca="1" si="135"/>
        <v>2067</v>
      </c>
      <c r="T508">
        <f t="shared" ca="1" si="136"/>
        <v>2067</v>
      </c>
      <c r="U508">
        <f t="shared" ca="1" si="137"/>
        <v>2067</v>
      </c>
      <c r="V508" s="10">
        <f t="shared" ca="1" si="138"/>
        <v>58973425</v>
      </c>
      <c r="W508" s="10">
        <f ca="1">IF($L508&lt;その他マスタ!$B$1,VLOOKUP($D508,月別収支!$A$2:$H$13,2,FALSE),その他マスタ!$B$3)+IF(AND($L508=その他マスタ!$B$1,入力項目!$I$9="あり",$D508=入力項目!$D$4),その他マスタ!$B$2,0)</f>
        <v>150000</v>
      </c>
      <c r="X508" s="10">
        <f ca="1">-IF(入力項目!$K$5=TRUE,
IF($F508+$G508&lt;3,VLOOKUP($D508,月別収支!$A$2:$H$13,8,FALSE),0)+IFERROR(VLOOKUP($H508,住宅ローン計算!C:P,13,FALSE),0)+IF($F508&gt;1,IF(OR($G508=3,$G508=6,$G508=9,$G508=12),ROUNDUP(入力項目!$N$18/4,0),0),0),
VLOOKUP($D508,月別収支!$A$2:$H$13,8,FALSE))</f>
        <v>-37500</v>
      </c>
      <c r="Y508" s="10">
        <f ca="1">-VLOOKUP($D508,月別収支!$A$2:$H$13,3,FALSE)</f>
        <v>-75000</v>
      </c>
      <c r="Z508" s="10">
        <f ca="1">-VLOOKUP($D508,月別収支!$A$2:$H$13,4,FALSE)</f>
        <v>-27000</v>
      </c>
      <c r="AA508" s="10">
        <f ca="1">-VLOOKUP($D508,月別収支!$A$2:$H$13,6,FALSE)</f>
        <v>-10000</v>
      </c>
      <c r="AB508" s="10">
        <f ca="1">-(
VLOOKUP($D508,月別収支!$A$2:$H$13,5,FALSE)+IF(AND(入力項目!$I$27&lt;=$A508,ISEVEN($A508-入力項目!$I$27),入力項目!$I$28=$D508),入力項目!$I$26,0)
+IF(入力項目!$K$26=TRUE,
IFERROR(VLOOKUP($K508,マイカーローン計算!C:P,13,FALSE),0),
IFERROR(
  IF(AND($C508&gt;0,MOD($C508,入力項目!$N$22)=0,$D508=入力項目!$N$23),入力項目!$N$24,0),
 0
)
)
)</f>
        <v>-20000</v>
      </c>
      <c r="AC508" s="10">
        <f ca="1">-IF($A508&lt;入力項目!$N$33,入力項目!$N$35,IF(AND($A508=入力項目!$N$33,$D508&lt;=入力項目!$N$34),入力項目!$N$35,0))</f>
        <v>0</v>
      </c>
      <c r="AD508">
        <f ca="1">-(
_xlfn.IFS(
P508&lt;=入力項目!$S$11,0,
AND(P508&gt;=入力項目!$S$11+1,P508&lt;=3),IFERROR(VLOOKUP(入力項目!$S$12,子育て関連マスタ!$I$4:$M$5,4,FALSE),0),
AND(P508&gt;=4,P508&lt;=6),IFERROR(VLOOKUP(入力項目!$S$13,子育て関連マスタ!$I$9:$M$12,4,FALSE),0),
AND(P508&gt;=7,P508&lt;=12),IFERROR(VLOOKUP(入力項目!$S$14,子育て関連マスタ!$I$16:$M$17,4,FALSE),0),
AND(P508&gt;=13,P508&lt;=15),IFERROR(VLOOKUP(入力項目!$S$15,子育て関連マスタ!$I$21:$M$22,4,FALSE),0),
AND(P508&gt;=16,P508&lt;=18),IFERROR(VLOOKUP(入力項目!$S$16,子育て関連マスタ!$I$26:$M$28,4,FALSE),0),
AND(P508&gt;=19,P508&lt;=20,入力項目!$S$16="高専"),IFERROR(VLOOKUP(入力項目!$S$16,子育て関連マスタ!$I$26:$M$28,4,FALSE),0),
AND(P508&gt;=19,P508&lt;=20,入力項目!$S$16&lt;&gt;"高専"),IFERROR(VLOOKUP(入力項目!$S$17,子育て関連マスタ!$I$32:$M$37,4,FALSE),0),
AND(P508&gt;=21,P508&lt;=22,入力項目!$S$16="高専"),IFERROR(VLOOKUP(入力項目!$S$17,子育て関連マスタ!$I$32:$M$34,4,FALSE),0),
AND(P508&gt;=21,P508&lt;=22,入力項目!$S$16&lt;&gt;"高専"),IFERROR(VLOOKUP(入力項目!$S$17,子育て関連マスタ!$I$32:$M$34,4,FALSE),0),
P508&gt;=23,0
) +
IF($D508=4,
  IFERROR(_xlfn.IFS(
  P508&lt;=入力項目!$S$11,0,
  AND(P508=入力項目!$S$11),IFERROR(VLOOKUP(入力項目!$S$12,子育て関連マスタ!$I$4:$M$5,2,FALSE),0),
  AND(P508=4),IFERROR(VLOOKUP(入力項目!$S$13,子育て関連マスタ!$I$9:$M$12,2,FALSE),0),
  AND(P508=7),IFERROR(VLOOKUP(入力項目!$S$14,子育て関連マスタ!$I$16:$M$17,2,FALSE),0),
  AND(P508=13),IFERROR(VLOOKUP(入力項目!$S$15,子育て関連マスタ!$I$21:$M$22,2,FALSE),0),
  AND(P508=16),IFERROR(VLOOKUP(入力項目!$S$16,子育て関連マスタ!$I$26:$M$28,2,FALSE),0),
  AND(P508=19,入力項目!$S$16&lt;&gt;"高専"),IFERROR(VLOOKUP(入力項目!$S$17,子育て関連マスタ!$I$32:$M$37,2,FALSE),0),
  AND(P508=21,入力項目!$S$16="高専"),IFERROR(VLOOKUP(入力項目!$S$17,子育て関連マスタ!$I$32:$M$37,2,FALSE),0),
  P508&gt;=22,0
  ),0),0
) +
IF(AND(P508&gt;=1,P508&lt;=15),IF($D508=入力項目!$S$8,入力項目!$S$3,0),0) +
IF(AND(P508&gt;=1,P508&lt;=15),IF($D508=5,入力項目!$S$4,0),0) +
IF(AND(P508&gt;=1,P508&lt;=15),IF($D508=12,入力項目!$S$5,0),0) +
IF(AND(入力項目!$S$7=$A508,入力項目!$S$8=$D508),子育て関連マスタ!$C$14,0) +
IFERROR(IF(AND(YEAR(EDATE(DATE(入力項目!$S$7,入力項目!$S$8,1),1))=$A508,MONTH(EDATE(DATE(入力項目!$S$7,入力項目!$S$8,1),1))=$D508),子育て関連マスタ!$C$15,0),0) +
IF(AND(OR(P508=3,P508=5,P508=7),$D508=11),子育て関連マスタ!$C$17,0) +
IF(AND(P508=20,$D508=1),子育て関連マスタ!$C$18,0) +
IF(AND(P508=20,$D508=1),
IFERROR(_xlfn.IFS(
入力項目!$S$10="男",子育て関連マスタ!$C$18,
入力項目!$S$10="女",子育て関連マスタ!$C$19
),0),0
) +
IF(AND(P508&gt;=入力項目!$S$18,P508&lt;=入力項目!$S$19),入力項目!$S$20,0) +
IF(AND(P508&gt;=入力項目!$S$21,P508&lt;=入力項目!$S$22),入力項目!$S$23,0) +
IF(AND(P508&gt;=入力項目!$S$24,P508&lt;=入力項目!$S$25),入力項目!$S$26,0)
)</f>
        <v>0</v>
      </c>
      <c r="AE508">
        <f ca="1">-(
_xlfn.IFS(
Q508&lt;=入力項目!$S$11,0,
AND(Q508&gt;=入力項目!$S$11+1,Q508&lt;=3),IFERROR(VLOOKUP(入力項目!$S$12,子育て関連マスタ!$I$4:$M$5,4,FALSE),0),
AND(Q508&gt;=4,Q508&lt;=6),IFERROR(VLOOKUP(入力項目!$S$13,子育て関連マスタ!$I$9:$M$12,4,FALSE),0),
AND(Q508&gt;=7,Q508&lt;=12),IFERROR(VLOOKUP(入力項目!$S$14,子育て関連マスタ!$I$16:$M$17,4,FALSE),0),
AND(Q508&gt;=13,Q508&lt;=15),IFERROR(VLOOKUP(入力項目!$S$15,子育て関連マスタ!$I$21:$M$22,4,FALSE),0),
AND(Q508&gt;=16,Q508&lt;=18),IFERROR(VLOOKUP(入力項目!$S$16,子育て関連マスタ!$I$26:$M$28,4,FALSE),0),
AND(Q508&gt;=19,Q508&lt;=20,入力項目!$S$16="高専"),IFERROR(VLOOKUP(入力項目!$S$16,子育て関連マスタ!$I$26:$M$28,4,FALSE),0),
AND(Q508&gt;=19,Q508&lt;=20,入力項目!$S$16&lt;&gt;"高専"),IFERROR(VLOOKUP(入力項目!$S$17,子育て関連マスタ!$I$32:$M$37,4,FALSE),0),
AND(Q508&gt;=21,Q508&lt;=22,入力項目!$S$16="高専"),IFERROR(VLOOKUP(入力項目!$S$17,子育て関連マスタ!$I$32:$M$34,4,FALSE),0),
AND(Q508&gt;=21,Q508&lt;=22,入力項目!$S$16&lt;&gt;"高専"),IFERROR(VLOOKUP(入力項目!$S$17,子育て関連マスタ!$I$32:$M$34,4,FALSE),0),
Q508&gt;=23,0
) +
IF($D508=4,
  IFERROR(_xlfn.IFS(
  Q508&lt;=入力項目!$S$11,0,
  AND(Q508=入力項目!$S$11),IFERROR(VLOOKUP(入力項目!$S$12,子育て関連マスタ!$I$4:$M$5,2,FALSE),0),
  AND(Q508=4),IFERROR(VLOOKUP(入力項目!$S$13,子育て関連マスタ!$I$9:$M$12,2,FALSE),0),
  AND(Q508=7),IFERROR(VLOOKUP(入力項目!$S$14,子育て関連マスタ!$I$16:$M$17,2,FALSE),0),
  AND(Q508=13),IFERROR(VLOOKUP(入力項目!$S$15,子育て関連マスタ!$I$21:$M$22,2,FALSE),0),
  AND(Q508=16),IFERROR(VLOOKUP(入力項目!$S$16,子育て関連マスタ!$I$26:$M$28,2,FALSE),0),
  AND(Q508=19,入力項目!$S$16&lt;&gt;"高専"),IFERROR(VLOOKUP(入力項目!$S$17,子育て関連マスタ!$I$32:$M$37,2,FALSE),0),
  AND(Q508=21,入力項目!$S$16="高専"),IFERROR(VLOOKUP(入力項目!$S$17,子育て関連マスタ!$I$32:$M$37,2,FALSE),0),
  Q508&gt;=22,0
  ),0),0
) +
IF(AND(Q508&gt;=1,Q508&lt;=15),IF($D508=入力項目!$S$8,入力項目!$S$3,0),0) +
IF(AND(Q508&gt;=1,Q508&lt;=15),IF($D508=5,入力項目!$S$4,0),0) +
IF(AND(Q508&gt;=1,Q508&lt;=15),IF($D508=12,入力項目!$S$5,0),0) +
IF(AND(入力項目!$S$7=$A508,入力項目!$S$8=$D508),子育て関連マスタ!$C$14,0) +
IFERROR(IF(AND(YEAR(EDATE(DATE(入力項目!$S$7,入力項目!$S$8,1),1))=$A508,MONTH(EDATE(DATE(入力項目!$S$7,入力項目!$S$8,1),1))=$D508),子育て関連マスタ!$C$15,0),0) +
IF(AND(OR(Q508=3,Q508=5,Q508=7),$D508=11),子育て関連マスタ!$C$17,0) +
IF(AND(Q508=20,$D508=1),子育て関連マスタ!$C$18,0) +
IF(AND(Q508=20,$D508=1),
IFERROR(_xlfn.IFS(
入力項目!$S$10="男",子育て関連マスタ!$C$18,
入力項目!$S$10="女",子育て関連マスタ!$C$19
),0),0
) +
IF(AND(Q508&gt;=入力項目!$S$18,Q508&lt;=入力項目!$S$19),入力項目!$S$20,0) +
IF(AND(Q508&gt;=入力項目!$S$21,Q508&lt;=入力項目!$S$22),入力項目!$S$23,0) +
IF(AND(Q508&gt;=入力項目!$S$24,Q508&lt;=入力項目!$S$25),入力項目!$S$26,0)
)</f>
        <v>0</v>
      </c>
      <c r="AF508">
        <f ca="1">-(
_xlfn.IFS(
R508&lt;=入力項目!$S$11,0,
AND(R508&gt;=入力項目!$S$11+1,R508&lt;=3),IFERROR(VLOOKUP(入力項目!$S$12,子育て関連マスタ!$I$4:$M$5,4,FALSE),0),
AND(R508&gt;=4,R508&lt;=6),IFERROR(VLOOKUP(入力項目!$S$13,子育て関連マスタ!$I$9:$M$12,4,FALSE),0),
AND(R508&gt;=7,R508&lt;=12),IFERROR(VLOOKUP(入力項目!$S$14,子育て関連マスタ!$I$16:$M$17,4,FALSE),0),
AND(R508&gt;=13,R508&lt;=15),IFERROR(VLOOKUP(入力項目!$S$15,子育て関連マスタ!$I$21:$M$22,4,FALSE),0),
AND(R508&gt;=16,R508&lt;=18),IFERROR(VLOOKUP(入力項目!$S$16,子育て関連マスタ!$I$26:$M$28,4,FALSE),0),
AND(R508&gt;=19,R508&lt;=20,入力項目!$S$16="高専"),IFERROR(VLOOKUP(入力項目!$S$16,子育て関連マスタ!$I$26:$M$28,4,FALSE),0),
AND(R508&gt;=19,R508&lt;=20,入力項目!$S$16&lt;&gt;"高専"),IFERROR(VLOOKUP(入力項目!$S$17,子育て関連マスタ!$I$32:$M$37,4,FALSE),0),
AND(R508&gt;=21,R508&lt;=22,入力項目!$S$16="高専"),IFERROR(VLOOKUP(入力項目!$S$17,子育て関連マスタ!$I$32:$M$34,4,FALSE),0),
AND(R508&gt;=21,R508&lt;=22,入力項目!$S$16&lt;&gt;"高専"),IFERROR(VLOOKUP(入力項目!$S$17,子育て関連マスタ!$I$32:$M$34,4,FALSE),0),
R508&gt;=23,0
) +
IF($D508=4,
  IFERROR(_xlfn.IFS(
  R508&lt;=入力項目!$S$11,0,
  AND(R508=入力項目!$S$11),IFERROR(VLOOKUP(入力項目!$S$12,子育て関連マスタ!$I$4:$M$5,2,FALSE),0),
  AND(R508=4),IFERROR(VLOOKUP(入力項目!$S$13,子育て関連マスタ!$I$9:$M$12,2,FALSE),0),
  AND(R508=7),IFERROR(VLOOKUP(入力項目!$S$14,子育て関連マスタ!$I$16:$M$17,2,FALSE),0),
  AND(R508=13),IFERROR(VLOOKUP(入力項目!$S$15,子育て関連マスタ!$I$21:$M$22,2,FALSE),0),
  AND(R508=16),IFERROR(VLOOKUP(入力項目!$S$16,子育て関連マスタ!$I$26:$M$28,2,FALSE),0),
  AND(R508=19,入力項目!$S$16&lt;&gt;"高専"),IFERROR(VLOOKUP(入力項目!$S$17,子育て関連マスタ!$I$32:$M$37,2,FALSE),0),
  AND(R508=21,入力項目!$S$16="高専"),IFERROR(VLOOKUP(入力項目!$S$17,子育て関連マスタ!$I$32:$M$37,2,FALSE),0),
  R508&gt;=22,0
  ),0),0
) +
IF(AND(R508&gt;=1,R508&lt;=15),IF($D508=入力項目!$S$8,入力項目!$S$3,0),0) +
IF(AND(R508&gt;=1,R508&lt;=15),IF($D508=5,入力項目!$S$4,0),0) +
IF(AND(R508&gt;=1,R508&lt;=15),IF($D508=12,入力項目!$S$5,0),0) +
IF(AND(入力項目!$S$7=$A508,入力項目!$S$8=$D508),子育て関連マスタ!$C$14,0) +
IFERROR(IF(AND(YEAR(EDATE(DATE(入力項目!$S$7,入力項目!$S$8,1),1))=$A508,MONTH(EDATE(DATE(入力項目!$S$7,入力項目!$S$8,1),1))=$D508),子育て関連マスタ!$C$15,0),0) +
IF(AND(OR(R508=3,R508=5,R508=7),$D508=11),子育て関連マスタ!$C$17,0) +
IF(AND(R508=20,$D508=1),子育て関連マスタ!$C$18,0) +
IF(AND(R508=20,$D508=1),
IFERROR(_xlfn.IFS(
入力項目!$S$10="男",子育て関連マスタ!$C$18,
入力項目!$S$10="女",子育て関連マスタ!$C$19
),0),0
) +
IF(AND(R508&gt;=入力項目!$S$18,R508&lt;=入力項目!$S$19),入力項目!$S$20,0) +
IF(AND(R508&gt;=入力項目!$S$21,R508&lt;=入力項目!$S$22),入力項目!$S$23,0) +
IF(AND(R508&gt;=入力項目!$S$24,R508&lt;=入力項目!$S$25),入力項目!$S$26,0)
)</f>
        <v>0</v>
      </c>
      <c r="AG508">
        <f ca="1">-(
_xlfn.IFS(
S508&lt;=入力項目!$S$11,0,
AND(S508&gt;=入力項目!$S$11+1,S508&lt;=3),IFERROR(VLOOKUP(入力項目!$S$12,子育て関連マスタ!$I$4:$M$5,4,FALSE),0),
AND(S508&gt;=4,S508&lt;=6),IFERROR(VLOOKUP(入力項目!$S$13,子育て関連マスタ!$I$9:$M$12,4,FALSE),0),
AND(S508&gt;=7,S508&lt;=12),IFERROR(VLOOKUP(入力項目!$S$14,子育て関連マスタ!$I$16:$M$17,4,FALSE),0),
AND(S508&gt;=13,S508&lt;=15),IFERROR(VLOOKUP(入力項目!$S$15,子育て関連マスタ!$I$21:$M$22,4,FALSE),0),
AND(S508&gt;=16,S508&lt;=18),IFERROR(VLOOKUP(入力項目!$S$16,子育て関連マスタ!$I$26:$M$28,4,FALSE),0),
AND(S508&gt;=19,S508&lt;=20,入力項目!$S$16="高専"),IFERROR(VLOOKUP(入力項目!$S$16,子育て関連マスタ!$I$26:$M$28,4,FALSE),0),
AND(S508&gt;=19,S508&lt;=20,入力項目!$S$16&lt;&gt;"高専"),IFERROR(VLOOKUP(入力項目!$S$17,子育て関連マスタ!$I$32:$M$37,4,FALSE),0),
AND(S508&gt;=21,S508&lt;=22,入力項目!$S$16="高専"),IFERROR(VLOOKUP(入力項目!$S$17,子育て関連マスタ!$I$32:$M$34,4,FALSE),0),
AND(S508&gt;=21,S508&lt;=22,入力項目!$S$16&lt;&gt;"高専"),IFERROR(VLOOKUP(入力項目!$S$17,子育て関連マスタ!$I$32:$M$34,4,FALSE),0),
S508&gt;=23,0
) +
IF($D508=4,
  IFERROR(_xlfn.IFS(
  S508&lt;=入力項目!$S$11,0,
  AND(S508=入力項目!$S$11),IFERROR(VLOOKUP(入力項目!$S$12,子育て関連マスタ!$I$4:$M$5,2,FALSE),0),
  AND(S508=4),IFERROR(VLOOKUP(入力項目!$S$13,子育て関連マスタ!$I$9:$M$12,2,FALSE),0),
  AND(S508=7),IFERROR(VLOOKUP(入力項目!$S$14,子育て関連マスタ!$I$16:$M$17,2,FALSE),0),
  AND(S508=13),IFERROR(VLOOKUP(入力項目!$S$15,子育て関連マスタ!$I$21:$M$22,2,FALSE),0),
  AND(S508=16),IFERROR(VLOOKUP(入力項目!$S$16,子育て関連マスタ!$I$26:$M$28,2,FALSE),0),
  AND(S508=19,入力項目!$S$16&lt;&gt;"高専"),IFERROR(VLOOKUP(入力項目!$S$17,子育て関連マスタ!$I$32:$M$37,2,FALSE),0),
  AND(S508=21,入力項目!$S$16="高専"),IFERROR(VLOOKUP(入力項目!$S$17,子育て関連マスタ!$I$32:$M$37,2,FALSE),0),
  S508&gt;=22,0
  ),0),0
) +
IF(AND(S508&gt;=1,S508&lt;=15),IF($D508=入力項目!$S$8,入力項目!$S$3,0),0) +
IF(AND(S508&gt;=1,S508&lt;=15),IF($D508=5,入力項目!$S$4,0),0) +
IF(AND(S508&gt;=1,S508&lt;=15),IF($D508=12,入力項目!$S$5,0),0) +
IF(AND(入力項目!$S$7=$A508,入力項目!$S$8=$D508),子育て関連マスタ!$C$14,0) +
IFERROR(IF(AND(YEAR(EDATE(DATE(入力項目!$S$7,入力項目!$S$8,1),1))=$A508,MONTH(EDATE(DATE(入力項目!$S$7,入力項目!$S$8,1),1))=$D508),子育て関連マスタ!$C$15,0),0) +
IF(AND(OR(S508=3,S508=5,S508=7),$D508=11),子育て関連マスタ!$C$17,0) +
IF(AND(S508=20,$D508=1),子育て関連マスタ!$C$18,0) +
IF(AND(S508=20,$D508=1),
IFERROR(_xlfn.IFS(
入力項目!$S$10="男",子育て関連マスタ!$C$18,
入力項目!$S$10="女",子育て関連マスタ!$C$19
),0),0
) +
IF(AND(S508&gt;=入力項目!$S$18,S508&lt;=入力項目!$S$19),入力項目!$S$20,0) +
IF(AND(S508&gt;=入力項目!$S$21,S508&lt;=入力項目!$S$22),入力項目!$S$23,0) +
IF(AND(S508&gt;=入力項目!$S$24,S508&lt;=入力項目!$S$25),入力項目!$S$26,0)
)</f>
        <v>0</v>
      </c>
      <c r="AH508">
        <f ca="1">-(
_xlfn.IFS(
T508&lt;=入力項目!$S$11,0,
AND(T508&gt;=入力項目!$S$11+1,T508&lt;=3),IFERROR(VLOOKUP(入力項目!$S$12,子育て関連マスタ!$I$4:$M$5,4,FALSE),0),
AND(T508&gt;=4,T508&lt;=6),IFERROR(VLOOKUP(入力項目!$S$13,子育て関連マスタ!$I$9:$M$12,4,FALSE),0),
AND(T508&gt;=7,T508&lt;=12),IFERROR(VLOOKUP(入力項目!$S$14,子育て関連マスタ!$I$16:$M$17,4,FALSE),0),
AND(T508&gt;=13,T508&lt;=15),IFERROR(VLOOKUP(入力項目!$S$15,子育て関連マスタ!$I$21:$M$22,4,FALSE),0),
AND(T508&gt;=16,T508&lt;=18),IFERROR(VLOOKUP(入力項目!$S$16,子育て関連マスタ!$I$26:$M$28,4,FALSE),0),
AND(T508&gt;=19,T508&lt;=20,入力項目!$S$16="高専"),IFERROR(VLOOKUP(入力項目!$S$16,子育て関連マスタ!$I$26:$M$28,4,FALSE),0),
AND(T508&gt;=19,T508&lt;=20,入力項目!$S$16&lt;&gt;"高専"),IFERROR(VLOOKUP(入力項目!$S$17,子育て関連マスタ!$I$32:$M$37,4,FALSE),0),
AND(T508&gt;=21,T508&lt;=22,入力項目!$S$16="高専"),IFERROR(VLOOKUP(入力項目!$S$17,子育て関連マスタ!$I$32:$M$34,4,FALSE),0),
AND(T508&gt;=21,T508&lt;=22,入力項目!$S$16&lt;&gt;"高専"),IFERROR(VLOOKUP(入力項目!$S$17,子育て関連マスタ!$I$32:$M$34,4,FALSE),0),
T508&gt;=23,0
) +
IF($D508=4,
  IFERROR(_xlfn.IFS(
  T508&lt;=入力項目!$S$11,0,
  AND(T508=入力項目!$S$11),IFERROR(VLOOKUP(入力項目!$S$12,子育て関連マスタ!$I$4:$M$5,2,FALSE),0),
  AND(T508=4),IFERROR(VLOOKUP(入力項目!$S$13,子育て関連マスタ!$I$9:$M$12,2,FALSE),0),
  AND(T508=7),IFERROR(VLOOKUP(入力項目!$S$14,子育て関連マスタ!$I$16:$M$17,2,FALSE),0),
  AND(T508=13),IFERROR(VLOOKUP(入力項目!$S$15,子育て関連マスタ!$I$21:$M$22,2,FALSE),0),
  AND(T508=16),IFERROR(VLOOKUP(入力項目!$S$16,子育て関連マスタ!$I$26:$M$28,2,FALSE),0),
  AND(T508=19,入力項目!$S$16&lt;&gt;"高専"),IFERROR(VLOOKUP(入力項目!$S$17,子育て関連マスタ!$I$32:$M$37,2,FALSE),0),
  AND(T508=21,入力項目!$S$16="高専"),IFERROR(VLOOKUP(入力項目!$S$17,子育て関連マスタ!$I$32:$M$37,2,FALSE),0),
  T508&gt;=22,0
  ),0),0
) +
IF(AND(T508&gt;=1,T508&lt;=15),IF($D508=入力項目!$S$8,入力項目!$S$3,0),0) +
IF(AND(T508&gt;=1,T508&lt;=15),IF($D508=5,入力項目!$S$4,0),0) +
IF(AND(T508&gt;=1,T508&lt;=15),IF($D508=12,入力項目!$S$5,0),0) +
IF(AND(入力項目!$S$7=$A508,入力項目!$S$8=$D508),子育て関連マスタ!$C$14,0) +
IFERROR(IF(AND(YEAR(EDATE(DATE(入力項目!$S$7,入力項目!$S$8,1),1))=$A508,MONTH(EDATE(DATE(入力項目!$S$7,入力項目!$S$8,1),1))=$D508),子育て関連マスタ!$C$15,0),0) +
IF(AND(OR(T508=3,T508=5,T508=7),$D508=11),子育て関連マスタ!$C$17,0) +
IF(AND(T508=20,$D508=1),子育て関連マスタ!$C$18,0) +
IF(AND(T508=20,$D508=1),
IFERROR(_xlfn.IFS(
入力項目!$S$10="男",子育て関連マスタ!$C$18,
入力項目!$S$10="女",子育て関連マスタ!$C$19
),0),0
) +
IF(AND(T508&gt;=入力項目!$S$18,T508&lt;=入力項目!$S$19),入力項目!$S$20,0) +
IF(AND(T508&gt;=入力項目!$S$21,T508&lt;=入力項目!$S$22),入力項目!$S$23,0) +
IF(AND(T508&gt;=入力項目!$S$24,T508&lt;=入力項目!$S$25),入力項目!$S$26,0)
)</f>
        <v>0</v>
      </c>
      <c r="AI508">
        <f ca="1">-(
_xlfn.IFS(
U508&lt;=入力項目!$S$11,0,
AND(U508&gt;=入力項目!$S$11+1,U508&lt;=3),IFERROR(VLOOKUP(入力項目!$S$12,子育て関連マスタ!$I$4:$M$5,4,FALSE),0),
AND(U508&gt;=4,U508&lt;=6),IFERROR(VLOOKUP(入力項目!$S$13,子育て関連マスタ!$I$9:$M$12,4,FALSE),0),
AND(U508&gt;=7,U508&lt;=12),IFERROR(VLOOKUP(入力項目!$S$14,子育て関連マスタ!$I$16:$M$17,4,FALSE),0),
AND(U508&gt;=13,U508&lt;=15),IFERROR(VLOOKUP(入力項目!$S$15,子育て関連マスタ!$I$21:$M$22,4,FALSE),0),
AND(U508&gt;=16,U508&lt;=18),IFERROR(VLOOKUP(入力項目!$S$16,子育て関連マスタ!$I$26:$M$28,4,FALSE),0),
AND(U508&gt;=19,U508&lt;=20,入力項目!$S$16="高専"),IFERROR(VLOOKUP(入力項目!$S$16,子育て関連マスタ!$I$26:$M$28,4,FALSE),0),
AND(U508&gt;=19,U508&lt;=20,入力項目!$S$16&lt;&gt;"高専"),IFERROR(VLOOKUP(入力項目!$S$17,子育て関連マスタ!$I$32:$M$37,4,FALSE),0),
AND(U508&gt;=21,U508&lt;=22,入力項目!$S$16="高専"),IFERROR(VLOOKUP(入力項目!$S$17,子育て関連マスタ!$I$32:$M$34,4,FALSE),0),
AND(U508&gt;=21,U508&lt;=22,入力項目!$S$16&lt;&gt;"高専"),IFERROR(VLOOKUP(入力項目!$S$17,子育て関連マスタ!$I$32:$M$34,4,FALSE),0),
U508&gt;=23,0
) +
IF($D508=4,
  IFERROR(_xlfn.IFS(
  U508&lt;=入力項目!$S$11,0,
  AND(U508=入力項目!$S$11),IFERROR(VLOOKUP(入力項目!$S$12,子育て関連マスタ!$I$4:$M$5,2,FALSE),0),
  AND(U508=4),IFERROR(VLOOKUP(入力項目!$S$13,子育て関連マスタ!$I$9:$M$12,2,FALSE),0),
  AND(U508=7),IFERROR(VLOOKUP(入力項目!$S$14,子育て関連マスタ!$I$16:$M$17,2,FALSE),0),
  AND(U508=13),IFERROR(VLOOKUP(入力項目!$S$15,子育て関連マスタ!$I$21:$M$22,2,FALSE),0),
  AND(U508=16),IFERROR(VLOOKUP(入力項目!$S$16,子育て関連マスタ!$I$26:$M$28,2,FALSE),0),
  AND(U508=19,入力項目!$S$16&lt;&gt;"高専"),IFERROR(VLOOKUP(入力項目!$S$17,子育て関連マスタ!$I$32:$M$37,2,FALSE),0),
  AND(U508=21,入力項目!$S$16="高専"),IFERROR(VLOOKUP(入力項目!$S$17,子育て関連マスタ!$I$32:$M$37,2,FALSE),0),
  U508&gt;=22,0
  ),0),0
) +
IF(AND(U508&gt;=1,U508&lt;=15),IF($D508=入力項目!$S$8,入力項目!$S$3,0),0) +
IF(AND(U508&gt;=1,U508&lt;=15),IF($D508=5,入力項目!$S$4,0),0) +
IF(AND(U508&gt;=1,U508&lt;=15),IF($D508=12,入力項目!$S$5,0),0) +
IF(AND(入力項目!$S$7=$A508,入力項目!$S$8=$D508),子育て関連マスタ!$C$14,0) +
IFERROR(IF(AND(YEAR(EDATE(DATE(入力項目!$S$7,入力項目!$S$8,1),1))=$A508,MONTH(EDATE(DATE(入力項目!$S$7,入力項目!$S$8,1),1))=$D508),子育て関連マスタ!$C$15,0),0) +
IF(AND(OR(U508=3,U508=5,U508=7),$D508=11),子育て関連マスタ!$C$17,0) +
IF(AND(U508=20,$D508=1),子育て関連マスタ!$C$18,0) +
IF(AND(U508=20,$D508=1),
IFERROR(_xlfn.IFS(
入力項目!$S$10="男",子育て関連マスタ!$C$18,
入力項目!$S$10="女",子育て関連マスタ!$C$19
),0),0
) +
IF(AND(U508&gt;=入力項目!$S$18,U508&lt;=入力項目!$S$19),入力項目!$S$20,0) +
IF(AND(U508&gt;=入力項目!$S$21,U508&lt;=入力項目!$S$22),入力項目!$S$23,0) +
IF(AND(U508&gt;=入力項目!$S$24,U508&lt;=入力項目!$S$25),入力項目!$S$26,0)
)</f>
        <v>0</v>
      </c>
      <c r="AJ508" s="10">
        <f ca="1">-VLOOKUP($D508,月別収支!$A$2:$H$13,7,FALSE)</f>
        <v>-20000</v>
      </c>
    </row>
    <row r="509" spans="1:36" x14ac:dyDescent="0.4">
      <c r="A509">
        <f t="shared" ca="1" si="139"/>
        <v>2066</v>
      </c>
      <c r="B509">
        <f t="shared" ca="1" si="129"/>
        <v>2066</v>
      </c>
      <c r="C509">
        <f t="shared" ca="1" si="130"/>
        <v>42</v>
      </c>
      <c r="D509">
        <f t="shared" ca="1" si="140"/>
        <v>11</v>
      </c>
      <c r="E509" t="str">
        <f t="shared" ca="1" si="124"/>
        <v>2066年11月</v>
      </c>
      <c r="F509">
        <f ca="1">IF(OR(入力項目!$N$5&lt;$A509,AND(入力項目!$N$5=$A509,入力項目!$N$6&lt;$D509)),IF(F508=0,1,IF(G509=12,F508+1,F508)),0)</f>
        <v>42</v>
      </c>
      <c r="G509">
        <f ca="1">IF(OR(入力項目!$N$5&lt;$A509,AND(入力項目!$N$5=$A509,入力項目!$N$6&lt;$D509)),IF(G508=12,1,G508+1),0)</f>
        <v>1</v>
      </c>
      <c r="H509" t="str">
        <f t="shared" ca="1" si="125"/>
        <v>42_1</v>
      </c>
      <c r="I509">
        <f ca="1">IF(
  IFERROR(AND($C509&gt;0,MOD($C509,入力項目!$N$22)=0,$D509=入力項目!$N$23), FALSE),
  1,
  IF(
    AND(I508&gt;0,J508=12),
    IF(I508=入力項目!$N$28, 0, I508+1),
    I508
  )
)</f>
        <v>3</v>
      </c>
      <c r="J509">
        <f ca="1">IF($D509=入力項目!$N$23,1,IFERROR(J508+1,1))</f>
        <v>6</v>
      </c>
      <c r="K509" t="str">
        <f t="shared" ca="1" si="126"/>
        <v>3_6</v>
      </c>
      <c r="L509">
        <f ca="1">L508+IF(入力項目!$D$4=$D509,1,0)</f>
        <v>71</v>
      </c>
      <c r="M509" t="str">
        <f t="shared" ca="1" si="127"/>
        <v>71歳</v>
      </c>
      <c r="N509">
        <f t="shared" ca="1" si="131"/>
        <v>71</v>
      </c>
      <c r="O509" t="str">
        <f t="shared" ca="1" si="128"/>
        <v>71歳</v>
      </c>
      <c r="P509">
        <f t="shared" ca="1" si="132"/>
        <v>46</v>
      </c>
      <c r="Q509">
        <f t="shared" ca="1" si="133"/>
        <v>44</v>
      </c>
      <c r="R509">
        <f t="shared" ca="1" si="134"/>
        <v>2067</v>
      </c>
      <c r="S509">
        <f t="shared" ca="1" si="135"/>
        <v>2067</v>
      </c>
      <c r="T509">
        <f t="shared" ca="1" si="136"/>
        <v>2067</v>
      </c>
      <c r="U509">
        <f t="shared" ca="1" si="137"/>
        <v>2067</v>
      </c>
      <c r="V509" s="10">
        <f t="shared" ca="1" si="138"/>
        <v>58971425</v>
      </c>
      <c r="W509" s="10">
        <f ca="1">IF($L509&lt;その他マスタ!$B$1,VLOOKUP($D509,月別収支!$A$2:$H$13,2,FALSE),その他マスタ!$B$3)+IF(AND($L509=その他マスタ!$B$1,入力項目!$I$9="あり",$D509=入力項目!$D$4),その他マスタ!$B$2,0)</f>
        <v>150000</v>
      </c>
      <c r="X509" s="10">
        <f ca="1">-IF(入力項目!$K$5=TRUE,
IF($F509+$G509&lt;3,VLOOKUP($D509,月別収支!$A$2:$H$13,8,FALSE),0)+IFERROR(VLOOKUP($H509,住宅ローン計算!C:P,13,FALSE),0)+IF($F509&gt;1,IF(OR($G509=3,$G509=6,$G509=9,$G509=12),ROUNDUP(入力項目!$N$18/4,0),0),0),
VLOOKUP($D509,月別収支!$A$2:$H$13,8,FALSE))</f>
        <v>0</v>
      </c>
      <c r="Y509" s="10">
        <f ca="1">-VLOOKUP($D509,月別収支!$A$2:$H$13,3,FALSE)</f>
        <v>-75000</v>
      </c>
      <c r="Z509" s="10">
        <f ca="1">-VLOOKUP($D509,月別収支!$A$2:$H$13,4,FALSE)</f>
        <v>-27000</v>
      </c>
      <c r="AA509" s="10">
        <f ca="1">-VLOOKUP($D509,月別収支!$A$2:$H$13,6,FALSE)</f>
        <v>-10000</v>
      </c>
      <c r="AB509" s="10">
        <f ca="1">-(
VLOOKUP($D509,月別収支!$A$2:$H$13,5,FALSE)+IF(AND(入力項目!$I$27&lt;=$A509,ISEVEN($A509-入力項目!$I$27),入力項目!$I$28=$D509),入力項目!$I$26,0)
+IF(入力項目!$K$26=TRUE,
IFERROR(VLOOKUP($K509,マイカーローン計算!C:P,13,FALSE),0),
IFERROR(
  IF(AND($C509&gt;0,MOD($C509,入力項目!$N$22)=0,$D509=入力項目!$N$23),入力項目!$N$24,0),
 0
)
)
)</f>
        <v>-20000</v>
      </c>
      <c r="AC509" s="10">
        <f ca="1">-IF($A509&lt;入力項目!$N$33,入力項目!$N$35,IF(AND($A509=入力項目!$N$33,$D509&lt;=入力項目!$N$34),入力項目!$N$35,0))</f>
        <v>0</v>
      </c>
      <c r="AD509">
        <f ca="1">-(
_xlfn.IFS(
P509&lt;=入力項目!$S$11,0,
AND(P509&gt;=入力項目!$S$11+1,P509&lt;=3),IFERROR(VLOOKUP(入力項目!$S$12,子育て関連マスタ!$I$4:$M$5,4,FALSE),0),
AND(P509&gt;=4,P509&lt;=6),IFERROR(VLOOKUP(入力項目!$S$13,子育て関連マスタ!$I$9:$M$12,4,FALSE),0),
AND(P509&gt;=7,P509&lt;=12),IFERROR(VLOOKUP(入力項目!$S$14,子育て関連マスタ!$I$16:$M$17,4,FALSE),0),
AND(P509&gt;=13,P509&lt;=15),IFERROR(VLOOKUP(入力項目!$S$15,子育て関連マスタ!$I$21:$M$22,4,FALSE),0),
AND(P509&gt;=16,P509&lt;=18),IFERROR(VLOOKUP(入力項目!$S$16,子育て関連マスタ!$I$26:$M$28,4,FALSE),0),
AND(P509&gt;=19,P509&lt;=20,入力項目!$S$16="高専"),IFERROR(VLOOKUP(入力項目!$S$16,子育て関連マスタ!$I$26:$M$28,4,FALSE),0),
AND(P509&gt;=19,P509&lt;=20,入力項目!$S$16&lt;&gt;"高専"),IFERROR(VLOOKUP(入力項目!$S$17,子育て関連マスタ!$I$32:$M$37,4,FALSE),0),
AND(P509&gt;=21,P509&lt;=22,入力項目!$S$16="高専"),IFERROR(VLOOKUP(入力項目!$S$17,子育て関連マスタ!$I$32:$M$34,4,FALSE),0),
AND(P509&gt;=21,P509&lt;=22,入力項目!$S$16&lt;&gt;"高専"),IFERROR(VLOOKUP(入力項目!$S$17,子育て関連マスタ!$I$32:$M$34,4,FALSE),0),
P509&gt;=23,0
) +
IF($D509=4,
  IFERROR(_xlfn.IFS(
  P509&lt;=入力項目!$S$11,0,
  AND(P509=入力項目!$S$11),IFERROR(VLOOKUP(入力項目!$S$12,子育て関連マスタ!$I$4:$M$5,2,FALSE),0),
  AND(P509=4),IFERROR(VLOOKUP(入力項目!$S$13,子育て関連マスタ!$I$9:$M$12,2,FALSE),0),
  AND(P509=7),IFERROR(VLOOKUP(入力項目!$S$14,子育て関連マスタ!$I$16:$M$17,2,FALSE),0),
  AND(P509=13),IFERROR(VLOOKUP(入力項目!$S$15,子育て関連マスタ!$I$21:$M$22,2,FALSE),0),
  AND(P509=16),IFERROR(VLOOKUP(入力項目!$S$16,子育て関連マスタ!$I$26:$M$28,2,FALSE),0),
  AND(P509=19,入力項目!$S$16&lt;&gt;"高専"),IFERROR(VLOOKUP(入力項目!$S$17,子育て関連マスタ!$I$32:$M$37,2,FALSE),0),
  AND(P509=21,入力項目!$S$16="高専"),IFERROR(VLOOKUP(入力項目!$S$17,子育て関連マスタ!$I$32:$M$37,2,FALSE),0),
  P509&gt;=22,0
  ),0),0
) +
IF(AND(P509&gt;=1,P509&lt;=15),IF($D509=入力項目!$S$8,入力項目!$S$3,0),0) +
IF(AND(P509&gt;=1,P509&lt;=15),IF($D509=5,入力項目!$S$4,0),0) +
IF(AND(P509&gt;=1,P509&lt;=15),IF($D509=12,入力項目!$S$5,0),0) +
IF(AND(入力項目!$S$7=$A509,入力項目!$S$8=$D509),子育て関連マスタ!$C$14,0) +
IFERROR(IF(AND(YEAR(EDATE(DATE(入力項目!$S$7,入力項目!$S$8,1),1))=$A509,MONTH(EDATE(DATE(入力項目!$S$7,入力項目!$S$8,1),1))=$D509),子育て関連マスタ!$C$15,0),0) +
IF(AND(OR(P509=3,P509=5,P509=7),$D509=11),子育て関連マスタ!$C$17,0) +
IF(AND(P509=20,$D509=1),子育て関連マスタ!$C$18,0) +
IF(AND(P509=20,$D509=1),
IFERROR(_xlfn.IFS(
入力項目!$S$10="男",子育て関連マスタ!$C$18,
入力項目!$S$10="女",子育て関連マスタ!$C$19
),0),0
) +
IF(AND(P509&gt;=入力項目!$S$18,P509&lt;=入力項目!$S$19),入力項目!$S$20,0) +
IF(AND(P509&gt;=入力項目!$S$21,P509&lt;=入力項目!$S$22),入力項目!$S$23,0) +
IF(AND(P509&gt;=入力項目!$S$24,P509&lt;=入力項目!$S$25),入力項目!$S$26,0)
)</f>
        <v>0</v>
      </c>
      <c r="AE509">
        <f ca="1">-(
_xlfn.IFS(
Q509&lt;=入力項目!$S$11,0,
AND(Q509&gt;=入力項目!$S$11+1,Q509&lt;=3),IFERROR(VLOOKUP(入力項目!$S$12,子育て関連マスタ!$I$4:$M$5,4,FALSE),0),
AND(Q509&gt;=4,Q509&lt;=6),IFERROR(VLOOKUP(入力項目!$S$13,子育て関連マスタ!$I$9:$M$12,4,FALSE),0),
AND(Q509&gt;=7,Q509&lt;=12),IFERROR(VLOOKUP(入力項目!$S$14,子育て関連マスタ!$I$16:$M$17,4,FALSE),0),
AND(Q509&gt;=13,Q509&lt;=15),IFERROR(VLOOKUP(入力項目!$S$15,子育て関連マスタ!$I$21:$M$22,4,FALSE),0),
AND(Q509&gt;=16,Q509&lt;=18),IFERROR(VLOOKUP(入力項目!$S$16,子育て関連マスタ!$I$26:$M$28,4,FALSE),0),
AND(Q509&gt;=19,Q509&lt;=20,入力項目!$S$16="高専"),IFERROR(VLOOKUP(入力項目!$S$16,子育て関連マスタ!$I$26:$M$28,4,FALSE),0),
AND(Q509&gt;=19,Q509&lt;=20,入力項目!$S$16&lt;&gt;"高専"),IFERROR(VLOOKUP(入力項目!$S$17,子育て関連マスタ!$I$32:$M$37,4,FALSE),0),
AND(Q509&gt;=21,Q509&lt;=22,入力項目!$S$16="高専"),IFERROR(VLOOKUP(入力項目!$S$17,子育て関連マスタ!$I$32:$M$34,4,FALSE),0),
AND(Q509&gt;=21,Q509&lt;=22,入力項目!$S$16&lt;&gt;"高専"),IFERROR(VLOOKUP(入力項目!$S$17,子育て関連マスタ!$I$32:$M$34,4,FALSE),0),
Q509&gt;=23,0
) +
IF($D509=4,
  IFERROR(_xlfn.IFS(
  Q509&lt;=入力項目!$S$11,0,
  AND(Q509=入力項目!$S$11),IFERROR(VLOOKUP(入力項目!$S$12,子育て関連マスタ!$I$4:$M$5,2,FALSE),0),
  AND(Q509=4),IFERROR(VLOOKUP(入力項目!$S$13,子育て関連マスタ!$I$9:$M$12,2,FALSE),0),
  AND(Q509=7),IFERROR(VLOOKUP(入力項目!$S$14,子育て関連マスタ!$I$16:$M$17,2,FALSE),0),
  AND(Q509=13),IFERROR(VLOOKUP(入力項目!$S$15,子育て関連マスタ!$I$21:$M$22,2,FALSE),0),
  AND(Q509=16),IFERROR(VLOOKUP(入力項目!$S$16,子育て関連マスタ!$I$26:$M$28,2,FALSE),0),
  AND(Q509=19,入力項目!$S$16&lt;&gt;"高専"),IFERROR(VLOOKUP(入力項目!$S$17,子育て関連マスタ!$I$32:$M$37,2,FALSE),0),
  AND(Q509=21,入力項目!$S$16="高専"),IFERROR(VLOOKUP(入力項目!$S$17,子育て関連マスタ!$I$32:$M$37,2,FALSE),0),
  Q509&gt;=22,0
  ),0),0
) +
IF(AND(Q509&gt;=1,Q509&lt;=15),IF($D509=入力項目!$S$8,入力項目!$S$3,0),0) +
IF(AND(Q509&gt;=1,Q509&lt;=15),IF($D509=5,入力項目!$S$4,0),0) +
IF(AND(Q509&gt;=1,Q509&lt;=15),IF($D509=12,入力項目!$S$5,0),0) +
IF(AND(入力項目!$S$7=$A509,入力項目!$S$8=$D509),子育て関連マスタ!$C$14,0) +
IFERROR(IF(AND(YEAR(EDATE(DATE(入力項目!$S$7,入力項目!$S$8,1),1))=$A509,MONTH(EDATE(DATE(入力項目!$S$7,入力項目!$S$8,1),1))=$D509),子育て関連マスタ!$C$15,0),0) +
IF(AND(OR(Q509=3,Q509=5,Q509=7),$D509=11),子育て関連マスタ!$C$17,0) +
IF(AND(Q509=20,$D509=1),子育て関連マスタ!$C$18,0) +
IF(AND(Q509=20,$D509=1),
IFERROR(_xlfn.IFS(
入力項目!$S$10="男",子育て関連マスタ!$C$18,
入力項目!$S$10="女",子育て関連マスタ!$C$19
),0),0
) +
IF(AND(Q509&gt;=入力項目!$S$18,Q509&lt;=入力項目!$S$19),入力項目!$S$20,0) +
IF(AND(Q509&gt;=入力項目!$S$21,Q509&lt;=入力項目!$S$22),入力項目!$S$23,0) +
IF(AND(Q509&gt;=入力項目!$S$24,Q509&lt;=入力項目!$S$25),入力項目!$S$26,0)
)</f>
        <v>0</v>
      </c>
      <c r="AF509">
        <f ca="1">-(
_xlfn.IFS(
R509&lt;=入力項目!$S$11,0,
AND(R509&gt;=入力項目!$S$11+1,R509&lt;=3),IFERROR(VLOOKUP(入力項目!$S$12,子育て関連マスタ!$I$4:$M$5,4,FALSE),0),
AND(R509&gt;=4,R509&lt;=6),IFERROR(VLOOKUP(入力項目!$S$13,子育て関連マスタ!$I$9:$M$12,4,FALSE),0),
AND(R509&gt;=7,R509&lt;=12),IFERROR(VLOOKUP(入力項目!$S$14,子育て関連マスタ!$I$16:$M$17,4,FALSE),0),
AND(R509&gt;=13,R509&lt;=15),IFERROR(VLOOKUP(入力項目!$S$15,子育て関連マスタ!$I$21:$M$22,4,FALSE),0),
AND(R509&gt;=16,R509&lt;=18),IFERROR(VLOOKUP(入力項目!$S$16,子育て関連マスタ!$I$26:$M$28,4,FALSE),0),
AND(R509&gt;=19,R509&lt;=20,入力項目!$S$16="高専"),IFERROR(VLOOKUP(入力項目!$S$16,子育て関連マスタ!$I$26:$M$28,4,FALSE),0),
AND(R509&gt;=19,R509&lt;=20,入力項目!$S$16&lt;&gt;"高専"),IFERROR(VLOOKUP(入力項目!$S$17,子育て関連マスタ!$I$32:$M$37,4,FALSE),0),
AND(R509&gt;=21,R509&lt;=22,入力項目!$S$16="高専"),IFERROR(VLOOKUP(入力項目!$S$17,子育て関連マスタ!$I$32:$M$34,4,FALSE),0),
AND(R509&gt;=21,R509&lt;=22,入力項目!$S$16&lt;&gt;"高専"),IFERROR(VLOOKUP(入力項目!$S$17,子育て関連マスタ!$I$32:$M$34,4,FALSE),0),
R509&gt;=23,0
) +
IF($D509=4,
  IFERROR(_xlfn.IFS(
  R509&lt;=入力項目!$S$11,0,
  AND(R509=入力項目!$S$11),IFERROR(VLOOKUP(入力項目!$S$12,子育て関連マスタ!$I$4:$M$5,2,FALSE),0),
  AND(R509=4),IFERROR(VLOOKUP(入力項目!$S$13,子育て関連マスタ!$I$9:$M$12,2,FALSE),0),
  AND(R509=7),IFERROR(VLOOKUP(入力項目!$S$14,子育て関連マスタ!$I$16:$M$17,2,FALSE),0),
  AND(R509=13),IFERROR(VLOOKUP(入力項目!$S$15,子育て関連マスタ!$I$21:$M$22,2,FALSE),0),
  AND(R509=16),IFERROR(VLOOKUP(入力項目!$S$16,子育て関連マスタ!$I$26:$M$28,2,FALSE),0),
  AND(R509=19,入力項目!$S$16&lt;&gt;"高専"),IFERROR(VLOOKUP(入力項目!$S$17,子育て関連マスタ!$I$32:$M$37,2,FALSE),0),
  AND(R509=21,入力項目!$S$16="高専"),IFERROR(VLOOKUP(入力項目!$S$17,子育て関連マスタ!$I$32:$M$37,2,FALSE),0),
  R509&gt;=22,0
  ),0),0
) +
IF(AND(R509&gt;=1,R509&lt;=15),IF($D509=入力項目!$S$8,入力項目!$S$3,0),0) +
IF(AND(R509&gt;=1,R509&lt;=15),IF($D509=5,入力項目!$S$4,0),0) +
IF(AND(R509&gt;=1,R509&lt;=15),IF($D509=12,入力項目!$S$5,0),0) +
IF(AND(入力項目!$S$7=$A509,入力項目!$S$8=$D509),子育て関連マスタ!$C$14,0) +
IFERROR(IF(AND(YEAR(EDATE(DATE(入力項目!$S$7,入力項目!$S$8,1),1))=$A509,MONTH(EDATE(DATE(入力項目!$S$7,入力項目!$S$8,1),1))=$D509),子育て関連マスタ!$C$15,0),0) +
IF(AND(OR(R509=3,R509=5,R509=7),$D509=11),子育て関連マスタ!$C$17,0) +
IF(AND(R509=20,$D509=1),子育て関連マスタ!$C$18,0) +
IF(AND(R509=20,$D509=1),
IFERROR(_xlfn.IFS(
入力項目!$S$10="男",子育て関連マスタ!$C$18,
入力項目!$S$10="女",子育て関連マスタ!$C$19
),0),0
) +
IF(AND(R509&gt;=入力項目!$S$18,R509&lt;=入力項目!$S$19),入力項目!$S$20,0) +
IF(AND(R509&gt;=入力項目!$S$21,R509&lt;=入力項目!$S$22),入力項目!$S$23,0) +
IF(AND(R509&gt;=入力項目!$S$24,R509&lt;=入力項目!$S$25),入力項目!$S$26,0)
)</f>
        <v>0</v>
      </c>
      <c r="AG509">
        <f ca="1">-(
_xlfn.IFS(
S509&lt;=入力項目!$S$11,0,
AND(S509&gt;=入力項目!$S$11+1,S509&lt;=3),IFERROR(VLOOKUP(入力項目!$S$12,子育て関連マスタ!$I$4:$M$5,4,FALSE),0),
AND(S509&gt;=4,S509&lt;=6),IFERROR(VLOOKUP(入力項目!$S$13,子育て関連マスタ!$I$9:$M$12,4,FALSE),0),
AND(S509&gt;=7,S509&lt;=12),IFERROR(VLOOKUP(入力項目!$S$14,子育て関連マスタ!$I$16:$M$17,4,FALSE),0),
AND(S509&gt;=13,S509&lt;=15),IFERROR(VLOOKUP(入力項目!$S$15,子育て関連マスタ!$I$21:$M$22,4,FALSE),0),
AND(S509&gt;=16,S509&lt;=18),IFERROR(VLOOKUP(入力項目!$S$16,子育て関連マスタ!$I$26:$M$28,4,FALSE),0),
AND(S509&gt;=19,S509&lt;=20,入力項目!$S$16="高専"),IFERROR(VLOOKUP(入力項目!$S$16,子育て関連マスタ!$I$26:$M$28,4,FALSE),0),
AND(S509&gt;=19,S509&lt;=20,入力項目!$S$16&lt;&gt;"高専"),IFERROR(VLOOKUP(入力項目!$S$17,子育て関連マスタ!$I$32:$M$37,4,FALSE),0),
AND(S509&gt;=21,S509&lt;=22,入力項目!$S$16="高専"),IFERROR(VLOOKUP(入力項目!$S$17,子育て関連マスタ!$I$32:$M$34,4,FALSE),0),
AND(S509&gt;=21,S509&lt;=22,入力項目!$S$16&lt;&gt;"高専"),IFERROR(VLOOKUP(入力項目!$S$17,子育て関連マスタ!$I$32:$M$34,4,FALSE),0),
S509&gt;=23,0
) +
IF($D509=4,
  IFERROR(_xlfn.IFS(
  S509&lt;=入力項目!$S$11,0,
  AND(S509=入力項目!$S$11),IFERROR(VLOOKUP(入力項目!$S$12,子育て関連マスタ!$I$4:$M$5,2,FALSE),0),
  AND(S509=4),IFERROR(VLOOKUP(入力項目!$S$13,子育て関連マスタ!$I$9:$M$12,2,FALSE),0),
  AND(S509=7),IFERROR(VLOOKUP(入力項目!$S$14,子育て関連マスタ!$I$16:$M$17,2,FALSE),0),
  AND(S509=13),IFERROR(VLOOKUP(入力項目!$S$15,子育て関連マスタ!$I$21:$M$22,2,FALSE),0),
  AND(S509=16),IFERROR(VLOOKUP(入力項目!$S$16,子育て関連マスタ!$I$26:$M$28,2,FALSE),0),
  AND(S509=19,入力項目!$S$16&lt;&gt;"高専"),IFERROR(VLOOKUP(入力項目!$S$17,子育て関連マスタ!$I$32:$M$37,2,FALSE),0),
  AND(S509=21,入力項目!$S$16="高専"),IFERROR(VLOOKUP(入力項目!$S$17,子育て関連マスタ!$I$32:$M$37,2,FALSE),0),
  S509&gt;=22,0
  ),0),0
) +
IF(AND(S509&gt;=1,S509&lt;=15),IF($D509=入力項目!$S$8,入力項目!$S$3,0),0) +
IF(AND(S509&gt;=1,S509&lt;=15),IF($D509=5,入力項目!$S$4,0),0) +
IF(AND(S509&gt;=1,S509&lt;=15),IF($D509=12,入力項目!$S$5,0),0) +
IF(AND(入力項目!$S$7=$A509,入力項目!$S$8=$D509),子育て関連マスタ!$C$14,0) +
IFERROR(IF(AND(YEAR(EDATE(DATE(入力項目!$S$7,入力項目!$S$8,1),1))=$A509,MONTH(EDATE(DATE(入力項目!$S$7,入力項目!$S$8,1),1))=$D509),子育て関連マスタ!$C$15,0),0) +
IF(AND(OR(S509=3,S509=5,S509=7),$D509=11),子育て関連マスタ!$C$17,0) +
IF(AND(S509=20,$D509=1),子育て関連マスタ!$C$18,0) +
IF(AND(S509=20,$D509=1),
IFERROR(_xlfn.IFS(
入力項目!$S$10="男",子育て関連マスタ!$C$18,
入力項目!$S$10="女",子育て関連マスタ!$C$19
),0),0
) +
IF(AND(S509&gt;=入力項目!$S$18,S509&lt;=入力項目!$S$19),入力項目!$S$20,0) +
IF(AND(S509&gt;=入力項目!$S$21,S509&lt;=入力項目!$S$22),入力項目!$S$23,0) +
IF(AND(S509&gt;=入力項目!$S$24,S509&lt;=入力項目!$S$25),入力項目!$S$26,0)
)</f>
        <v>0</v>
      </c>
      <c r="AH509">
        <f ca="1">-(
_xlfn.IFS(
T509&lt;=入力項目!$S$11,0,
AND(T509&gt;=入力項目!$S$11+1,T509&lt;=3),IFERROR(VLOOKUP(入力項目!$S$12,子育て関連マスタ!$I$4:$M$5,4,FALSE),0),
AND(T509&gt;=4,T509&lt;=6),IFERROR(VLOOKUP(入力項目!$S$13,子育て関連マスタ!$I$9:$M$12,4,FALSE),0),
AND(T509&gt;=7,T509&lt;=12),IFERROR(VLOOKUP(入力項目!$S$14,子育て関連マスタ!$I$16:$M$17,4,FALSE),0),
AND(T509&gt;=13,T509&lt;=15),IFERROR(VLOOKUP(入力項目!$S$15,子育て関連マスタ!$I$21:$M$22,4,FALSE),0),
AND(T509&gt;=16,T509&lt;=18),IFERROR(VLOOKUP(入力項目!$S$16,子育て関連マスタ!$I$26:$M$28,4,FALSE),0),
AND(T509&gt;=19,T509&lt;=20,入力項目!$S$16="高専"),IFERROR(VLOOKUP(入力項目!$S$16,子育て関連マスタ!$I$26:$M$28,4,FALSE),0),
AND(T509&gt;=19,T509&lt;=20,入力項目!$S$16&lt;&gt;"高専"),IFERROR(VLOOKUP(入力項目!$S$17,子育て関連マスタ!$I$32:$M$37,4,FALSE),0),
AND(T509&gt;=21,T509&lt;=22,入力項目!$S$16="高専"),IFERROR(VLOOKUP(入力項目!$S$17,子育て関連マスタ!$I$32:$M$34,4,FALSE),0),
AND(T509&gt;=21,T509&lt;=22,入力項目!$S$16&lt;&gt;"高専"),IFERROR(VLOOKUP(入力項目!$S$17,子育て関連マスタ!$I$32:$M$34,4,FALSE),0),
T509&gt;=23,0
) +
IF($D509=4,
  IFERROR(_xlfn.IFS(
  T509&lt;=入力項目!$S$11,0,
  AND(T509=入力項目!$S$11),IFERROR(VLOOKUP(入力項目!$S$12,子育て関連マスタ!$I$4:$M$5,2,FALSE),0),
  AND(T509=4),IFERROR(VLOOKUP(入力項目!$S$13,子育て関連マスタ!$I$9:$M$12,2,FALSE),0),
  AND(T509=7),IFERROR(VLOOKUP(入力項目!$S$14,子育て関連マスタ!$I$16:$M$17,2,FALSE),0),
  AND(T509=13),IFERROR(VLOOKUP(入力項目!$S$15,子育て関連マスタ!$I$21:$M$22,2,FALSE),0),
  AND(T509=16),IFERROR(VLOOKUP(入力項目!$S$16,子育て関連マスタ!$I$26:$M$28,2,FALSE),0),
  AND(T509=19,入力項目!$S$16&lt;&gt;"高専"),IFERROR(VLOOKUP(入力項目!$S$17,子育て関連マスタ!$I$32:$M$37,2,FALSE),0),
  AND(T509=21,入力項目!$S$16="高専"),IFERROR(VLOOKUP(入力項目!$S$17,子育て関連マスタ!$I$32:$M$37,2,FALSE),0),
  T509&gt;=22,0
  ),0),0
) +
IF(AND(T509&gt;=1,T509&lt;=15),IF($D509=入力項目!$S$8,入力項目!$S$3,0),0) +
IF(AND(T509&gt;=1,T509&lt;=15),IF($D509=5,入力項目!$S$4,0),0) +
IF(AND(T509&gt;=1,T509&lt;=15),IF($D509=12,入力項目!$S$5,0),0) +
IF(AND(入力項目!$S$7=$A509,入力項目!$S$8=$D509),子育て関連マスタ!$C$14,0) +
IFERROR(IF(AND(YEAR(EDATE(DATE(入力項目!$S$7,入力項目!$S$8,1),1))=$A509,MONTH(EDATE(DATE(入力項目!$S$7,入力項目!$S$8,1),1))=$D509),子育て関連マスタ!$C$15,0),0) +
IF(AND(OR(T509=3,T509=5,T509=7),$D509=11),子育て関連マスタ!$C$17,0) +
IF(AND(T509=20,$D509=1),子育て関連マスタ!$C$18,0) +
IF(AND(T509=20,$D509=1),
IFERROR(_xlfn.IFS(
入力項目!$S$10="男",子育て関連マスタ!$C$18,
入力項目!$S$10="女",子育て関連マスタ!$C$19
),0),0
) +
IF(AND(T509&gt;=入力項目!$S$18,T509&lt;=入力項目!$S$19),入力項目!$S$20,0) +
IF(AND(T509&gt;=入力項目!$S$21,T509&lt;=入力項目!$S$22),入力項目!$S$23,0) +
IF(AND(T509&gt;=入力項目!$S$24,T509&lt;=入力項目!$S$25),入力項目!$S$26,0)
)</f>
        <v>0</v>
      </c>
      <c r="AI509">
        <f ca="1">-(
_xlfn.IFS(
U509&lt;=入力項目!$S$11,0,
AND(U509&gt;=入力項目!$S$11+1,U509&lt;=3),IFERROR(VLOOKUP(入力項目!$S$12,子育て関連マスタ!$I$4:$M$5,4,FALSE),0),
AND(U509&gt;=4,U509&lt;=6),IFERROR(VLOOKUP(入力項目!$S$13,子育て関連マスタ!$I$9:$M$12,4,FALSE),0),
AND(U509&gt;=7,U509&lt;=12),IFERROR(VLOOKUP(入力項目!$S$14,子育て関連マスタ!$I$16:$M$17,4,FALSE),0),
AND(U509&gt;=13,U509&lt;=15),IFERROR(VLOOKUP(入力項目!$S$15,子育て関連マスタ!$I$21:$M$22,4,FALSE),0),
AND(U509&gt;=16,U509&lt;=18),IFERROR(VLOOKUP(入力項目!$S$16,子育て関連マスタ!$I$26:$M$28,4,FALSE),0),
AND(U509&gt;=19,U509&lt;=20,入力項目!$S$16="高専"),IFERROR(VLOOKUP(入力項目!$S$16,子育て関連マスタ!$I$26:$M$28,4,FALSE),0),
AND(U509&gt;=19,U509&lt;=20,入力項目!$S$16&lt;&gt;"高専"),IFERROR(VLOOKUP(入力項目!$S$17,子育て関連マスタ!$I$32:$M$37,4,FALSE),0),
AND(U509&gt;=21,U509&lt;=22,入力項目!$S$16="高専"),IFERROR(VLOOKUP(入力項目!$S$17,子育て関連マスタ!$I$32:$M$34,4,FALSE),0),
AND(U509&gt;=21,U509&lt;=22,入力項目!$S$16&lt;&gt;"高専"),IFERROR(VLOOKUP(入力項目!$S$17,子育て関連マスタ!$I$32:$M$34,4,FALSE),0),
U509&gt;=23,0
) +
IF($D509=4,
  IFERROR(_xlfn.IFS(
  U509&lt;=入力項目!$S$11,0,
  AND(U509=入力項目!$S$11),IFERROR(VLOOKUP(入力項目!$S$12,子育て関連マスタ!$I$4:$M$5,2,FALSE),0),
  AND(U509=4),IFERROR(VLOOKUP(入力項目!$S$13,子育て関連マスタ!$I$9:$M$12,2,FALSE),0),
  AND(U509=7),IFERROR(VLOOKUP(入力項目!$S$14,子育て関連マスタ!$I$16:$M$17,2,FALSE),0),
  AND(U509=13),IFERROR(VLOOKUP(入力項目!$S$15,子育て関連マスタ!$I$21:$M$22,2,FALSE),0),
  AND(U509=16),IFERROR(VLOOKUP(入力項目!$S$16,子育て関連マスタ!$I$26:$M$28,2,FALSE),0),
  AND(U509=19,入力項目!$S$16&lt;&gt;"高専"),IFERROR(VLOOKUP(入力項目!$S$17,子育て関連マスタ!$I$32:$M$37,2,FALSE),0),
  AND(U509=21,入力項目!$S$16="高専"),IFERROR(VLOOKUP(入力項目!$S$17,子育て関連マスタ!$I$32:$M$37,2,FALSE),0),
  U509&gt;=22,0
  ),0),0
) +
IF(AND(U509&gt;=1,U509&lt;=15),IF($D509=入力項目!$S$8,入力項目!$S$3,0),0) +
IF(AND(U509&gt;=1,U509&lt;=15),IF($D509=5,入力項目!$S$4,0),0) +
IF(AND(U509&gt;=1,U509&lt;=15),IF($D509=12,入力項目!$S$5,0),0) +
IF(AND(入力項目!$S$7=$A509,入力項目!$S$8=$D509),子育て関連マスタ!$C$14,0) +
IFERROR(IF(AND(YEAR(EDATE(DATE(入力項目!$S$7,入力項目!$S$8,1),1))=$A509,MONTH(EDATE(DATE(入力項目!$S$7,入力項目!$S$8,1),1))=$D509),子育て関連マスタ!$C$15,0),0) +
IF(AND(OR(U509=3,U509=5,U509=7),$D509=11),子育て関連マスタ!$C$17,0) +
IF(AND(U509=20,$D509=1),子育て関連マスタ!$C$18,0) +
IF(AND(U509=20,$D509=1),
IFERROR(_xlfn.IFS(
入力項目!$S$10="男",子育て関連マスタ!$C$18,
入力項目!$S$10="女",子育て関連マスタ!$C$19
),0),0
) +
IF(AND(U509&gt;=入力項目!$S$18,U509&lt;=入力項目!$S$19),入力項目!$S$20,0) +
IF(AND(U509&gt;=入力項目!$S$21,U509&lt;=入力項目!$S$22),入力項目!$S$23,0) +
IF(AND(U509&gt;=入力項目!$S$24,U509&lt;=入力項目!$S$25),入力項目!$S$26,0)
)</f>
        <v>0</v>
      </c>
      <c r="AJ509" s="10">
        <f ca="1">-VLOOKUP($D509,月別収支!$A$2:$H$13,7,FALSE)</f>
        <v>-20000</v>
      </c>
    </row>
    <row r="510" spans="1:36" x14ac:dyDescent="0.4">
      <c r="A510">
        <f t="shared" ca="1" si="139"/>
        <v>2066</v>
      </c>
      <c r="B510">
        <f t="shared" ca="1" si="129"/>
        <v>2066</v>
      </c>
      <c r="C510">
        <f t="shared" ca="1" si="130"/>
        <v>42</v>
      </c>
      <c r="D510">
        <f t="shared" ca="1" si="140"/>
        <v>12</v>
      </c>
      <c r="E510" t="str">
        <f t="shared" ca="1" si="124"/>
        <v>2066年12月</v>
      </c>
      <c r="F510">
        <f ca="1">IF(OR(入力項目!$N$5&lt;$A510,AND(入力項目!$N$5=$A510,入力項目!$N$6&lt;$D510)),IF(F509=0,1,IF(G510=12,F509+1,F509)),0)</f>
        <v>42</v>
      </c>
      <c r="G510">
        <f ca="1">IF(OR(入力項目!$N$5&lt;$A510,AND(入力項目!$N$5=$A510,入力項目!$N$6&lt;$D510)),IF(G509=12,1,G509+1),0)</f>
        <v>2</v>
      </c>
      <c r="H510" t="str">
        <f t="shared" ca="1" si="125"/>
        <v>42_2</v>
      </c>
      <c r="I510">
        <f ca="1">IF(
  IFERROR(AND($C510&gt;0,MOD($C510,入力項目!$N$22)=0,$D510=入力項目!$N$23), FALSE),
  1,
  IF(
    AND(I509&gt;0,J509=12),
    IF(I509=入力項目!$N$28, 0, I509+1),
    I509
  )
)</f>
        <v>3</v>
      </c>
      <c r="J510">
        <f ca="1">IF($D510=入力項目!$N$23,1,IFERROR(J509+1,1))</f>
        <v>7</v>
      </c>
      <c r="K510" t="str">
        <f t="shared" ca="1" si="126"/>
        <v>3_7</v>
      </c>
      <c r="L510">
        <f ca="1">L509+IF(入力項目!$D$4=$D510,1,0)</f>
        <v>71</v>
      </c>
      <c r="M510" t="str">
        <f t="shared" ca="1" si="127"/>
        <v>71歳</v>
      </c>
      <c r="N510">
        <f t="shared" ca="1" si="131"/>
        <v>71</v>
      </c>
      <c r="O510" t="str">
        <f t="shared" ca="1" si="128"/>
        <v>71歳</v>
      </c>
      <c r="P510">
        <f t="shared" ca="1" si="132"/>
        <v>46</v>
      </c>
      <c r="Q510">
        <f t="shared" ca="1" si="133"/>
        <v>44</v>
      </c>
      <c r="R510">
        <f t="shared" ca="1" si="134"/>
        <v>2067</v>
      </c>
      <c r="S510">
        <f t="shared" ca="1" si="135"/>
        <v>2067</v>
      </c>
      <c r="T510">
        <f t="shared" ca="1" si="136"/>
        <v>2067</v>
      </c>
      <c r="U510">
        <f t="shared" ca="1" si="137"/>
        <v>2067</v>
      </c>
      <c r="V510" s="10">
        <f t="shared" ca="1" si="138"/>
        <v>58969425</v>
      </c>
      <c r="W510" s="10">
        <f ca="1">IF($L510&lt;その他マスタ!$B$1,VLOOKUP($D510,月別収支!$A$2:$H$13,2,FALSE),その他マスタ!$B$3)+IF(AND($L510=その他マスタ!$B$1,入力項目!$I$9="あり",$D510=入力項目!$D$4),その他マスタ!$B$2,0)</f>
        <v>150000</v>
      </c>
      <c r="X510" s="10">
        <f ca="1">-IF(入力項目!$K$5=TRUE,
IF($F510+$G510&lt;3,VLOOKUP($D510,月別収支!$A$2:$H$13,8,FALSE),0)+IFERROR(VLOOKUP($H510,住宅ローン計算!C:P,13,FALSE),0)+IF($F510&gt;1,IF(OR($G510=3,$G510=6,$G510=9,$G510=12),ROUNDUP(入力項目!$N$18/4,0),0),0),
VLOOKUP($D510,月別収支!$A$2:$H$13,8,FALSE))</f>
        <v>0</v>
      </c>
      <c r="Y510" s="10">
        <f ca="1">-VLOOKUP($D510,月別収支!$A$2:$H$13,3,FALSE)</f>
        <v>-75000</v>
      </c>
      <c r="Z510" s="10">
        <f ca="1">-VLOOKUP($D510,月別収支!$A$2:$H$13,4,FALSE)</f>
        <v>-27000</v>
      </c>
      <c r="AA510" s="10">
        <f ca="1">-VLOOKUP($D510,月別収支!$A$2:$H$13,6,FALSE)</f>
        <v>-10000</v>
      </c>
      <c r="AB510" s="10">
        <f ca="1">-(
VLOOKUP($D510,月別収支!$A$2:$H$13,5,FALSE)+IF(AND(入力項目!$I$27&lt;=$A510,ISEVEN($A510-入力項目!$I$27),入力項目!$I$28=$D510),入力項目!$I$26,0)
+IF(入力項目!$K$26=TRUE,
IFERROR(VLOOKUP($K510,マイカーローン計算!C:P,13,FALSE),0),
IFERROR(
  IF(AND($C510&gt;0,MOD($C510,入力項目!$N$22)=0,$D510=入力項目!$N$23),入力項目!$N$24,0),
 0
)
)
)</f>
        <v>-20000</v>
      </c>
      <c r="AC510" s="10">
        <f ca="1">-IF($A510&lt;入力項目!$N$33,入力項目!$N$35,IF(AND($A510=入力項目!$N$33,$D510&lt;=入力項目!$N$34),入力項目!$N$35,0))</f>
        <v>0</v>
      </c>
      <c r="AD510">
        <f ca="1">-(
_xlfn.IFS(
P510&lt;=入力項目!$S$11,0,
AND(P510&gt;=入力項目!$S$11+1,P510&lt;=3),IFERROR(VLOOKUP(入力項目!$S$12,子育て関連マスタ!$I$4:$M$5,4,FALSE),0),
AND(P510&gt;=4,P510&lt;=6),IFERROR(VLOOKUP(入力項目!$S$13,子育て関連マスタ!$I$9:$M$12,4,FALSE),0),
AND(P510&gt;=7,P510&lt;=12),IFERROR(VLOOKUP(入力項目!$S$14,子育て関連マスタ!$I$16:$M$17,4,FALSE),0),
AND(P510&gt;=13,P510&lt;=15),IFERROR(VLOOKUP(入力項目!$S$15,子育て関連マスタ!$I$21:$M$22,4,FALSE),0),
AND(P510&gt;=16,P510&lt;=18),IFERROR(VLOOKUP(入力項目!$S$16,子育て関連マスタ!$I$26:$M$28,4,FALSE),0),
AND(P510&gt;=19,P510&lt;=20,入力項目!$S$16="高専"),IFERROR(VLOOKUP(入力項目!$S$16,子育て関連マスタ!$I$26:$M$28,4,FALSE),0),
AND(P510&gt;=19,P510&lt;=20,入力項目!$S$16&lt;&gt;"高専"),IFERROR(VLOOKUP(入力項目!$S$17,子育て関連マスタ!$I$32:$M$37,4,FALSE),0),
AND(P510&gt;=21,P510&lt;=22,入力項目!$S$16="高専"),IFERROR(VLOOKUP(入力項目!$S$17,子育て関連マスタ!$I$32:$M$34,4,FALSE),0),
AND(P510&gt;=21,P510&lt;=22,入力項目!$S$16&lt;&gt;"高専"),IFERROR(VLOOKUP(入力項目!$S$17,子育て関連マスタ!$I$32:$M$34,4,FALSE),0),
P510&gt;=23,0
) +
IF($D510=4,
  IFERROR(_xlfn.IFS(
  P510&lt;=入力項目!$S$11,0,
  AND(P510=入力項目!$S$11),IFERROR(VLOOKUP(入力項目!$S$12,子育て関連マスタ!$I$4:$M$5,2,FALSE),0),
  AND(P510=4),IFERROR(VLOOKUP(入力項目!$S$13,子育て関連マスタ!$I$9:$M$12,2,FALSE),0),
  AND(P510=7),IFERROR(VLOOKUP(入力項目!$S$14,子育て関連マスタ!$I$16:$M$17,2,FALSE),0),
  AND(P510=13),IFERROR(VLOOKUP(入力項目!$S$15,子育て関連マスタ!$I$21:$M$22,2,FALSE),0),
  AND(P510=16),IFERROR(VLOOKUP(入力項目!$S$16,子育て関連マスタ!$I$26:$M$28,2,FALSE),0),
  AND(P510=19,入力項目!$S$16&lt;&gt;"高専"),IFERROR(VLOOKUP(入力項目!$S$17,子育て関連マスタ!$I$32:$M$37,2,FALSE),0),
  AND(P510=21,入力項目!$S$16="高専"),IFERROR(VLOOKUP(入力項目!$S$17,子育て関連マスタ!$I$32:$M$37,2,FALSE),0),
  P510&gt;=22,0
  ),0),0
) +
IF(AND(P510&gt;=1,P510&lt;=15),IF($D510=入力項目!$S$8,入力項目!$S$3,0),0) +
IF(AND(P510&gt;=1,P510&lt;=15),IF($D510=5,入力項目!$S$4,0),0) +
IF(AND(P510&gt;=1,P510&lt;=15),IF($D510=12,入力項目!$S$5,0),0) +
IF(AND(入力項目!$S$7=$A510,入力項目!$S$8=$D510),子育て関連マスタ!$C$14,0) +
IFERROR(IF(AND(YEAR(EDATE(DATE(入力項目!$S$7,入力項目!$S$8,1),1))=$A510,MONTH(EDATE(DATE(入力項目!$S$7,入力項目!$S$8,1),1))=$D510),子育て関連マスタ!$C$15,0),0) +
IF(AND(OR(P510=3,P510=5,P510=7),$D510=11),子育て関連マスタ!$C$17,0) +
IF(AND(P510=20,$D510=1),子育て関連マスタ!$C$18,0) +
IF(AND(P510=20,$D510=1),
IFERROR(_xlfn.IFS(
入力項目!$S$10="男",子育て関連マスタ!$C$18,
入力項目!$S$10="女",子育て関連マスタ!$C$19
),0),0
) +
IF(AND(P510&gt;=入力項目!$S$18,P510&lt;=入力項目!$S$19),入力項目!$S$20,0) +
IF(AND(P510&gt;=入力項目!$S$21,P510&lt;=入力項目!$S$22),入力項目!$S$23,0) +
IF(AND(P510&gt;=入力項目!$S$24,P510&lt;=入力項目!$S$25),入力項目!$S$26,0)
)</f>
        <v>0</v>
      </c>
      <c r="AE510">
        <f ca="1">-(
_xlfn.IFS(
Q510&lt;=入力項目!$S$11,0,
AND(Q510&gt;=入力項目!$S$11+1,Q510&lt;=3),IFERROR(VLOOKUP(入力項目!$S$12,子育て関連マスタ!$I$4:$M$5,4,FALSE),0),
AND(Q510&gt;=4,Q510&lt;=6),IFERROR(VLOOKUP(入力項目!$S$13,子育て関連マスタ!$I$9:$M$12,4,FALSE),0),
AND(Q510&gt;=7,Q510&lt;=12),IFERROR(VLOOKUP(入力項目!$S$14,子育て関連マスタ!$I$16:$M$17,4,FALSE),0),
AND(Q510&gt;=13,Q510&lt;=15),IFERROR(VLOOKUP(入力項目!$S$15,子育て関連マスタ!$I$21:$M$22,4,FALSE),0),
AND(Q510&gt;=16,Q510&lt;=18),IFERROR(VLOOKUP(入力項目!$S$16,子育て関連マスタ!$I$26:$M$28,4,FALSE),0),
AND(Q510&gt;=19,Q510&lt;=20,入力項目!$S$16="高専"),IFERROR(VLOOKUP(入力項目!$S$16,子育て関連マスタ!$I$26:$M$28,4,FALSE),0),
AND(Q510&gt;=19,Q510&lt;=20,入力項目!$S$16&lt;&gt;"高専"),IFERROR(VLOOKUP(入力項目!$S$17,子育て関連マスタ!$I$32:$M$37,4,FALSE),0),
AND(Q510&gt;=21,Q510&lt;=22,入力項目!$S$16="高専"),IFERROR(VLOOKUP(入力項目!$S$17,子育て関連マスタ!$I$32:$M$34,4,FALSE),0),
AND(Q510&gt;=21,Q510&lt;=22,入力項目!$S$16&lt;&gt;"高専"),IFERROR(VLOOKUP(入力項目!$S$17,子育て関連マスタ!$I$32:$M$34,4,FALSE),0),
Q510&gt;=23,0
) +
IF($D510=4,
  IFERROR(_xlfn.IFS(
  Q510&lt;=入力項目!$S$11,0,
  AND(Q510=入力項目!$S$11),IFERROR(VLOOKUP(入力項目!$S$12,子育て関連マスタ!$I$4:$M$5,2,FALSE),0),
  AND(Q510=4),IFERROR(VLOOKUP(入力項目!$S$13,子育て関連マスタ!$I$9:$M$12,2,FALSE),0),
  AND(Q510=7),IFERROR(VLOOKUP(入力項目!$S$14,子育て関連マスタ!$I$16:$M$17,2,FALSE),0),
  AND(Q510=13),IFERROR(VLOOKUP(入力項目!$S$15,子育て関連マスタ!$I$21:$M$22,2,FALSE),0),
  AND(Q510=16),IFERROR(VLOOKUP(入力項目!$S$16,子育て関連マスタ!$I$26:$M$28,2,FALSE),0),
  AND(Q510=19,入力項目!$S$16&lt;&gt;"高専"),IFERROR(VLOOKUP(入力項目!$S$17,子育て関連マスタ!$I$32:$M$37,2,FALSE),0),
  AND(Q510=21,入力項目!$S$16="高専"),IFERROR(VLOOKUP(入力項目!$S$17,子育て関連マスタ!$I$32:$M$37,2,FALSE),0),
  Q510&gt;=22,0
  ),0),0
) +
IF(AND(Q510&gt;=1,Q510&lt;=15),IF($D510=入力項目!$S$8,入力項目!$S$3,0),0) +
IF(AND(Q510&gt;=1,Q510&lt;=15),IF($D510=5,入力項目!$S$4,0),0) +
IF(AND(Q510&gt;=1,Q510&lt;=15),IF($D510=12,入力項目!$S$5,0),0) +
IF(AND(入力項目!$S$7=$A510,入力項目!$S$8=$D510),子育て関連マスタ!$C$14,0) +
IFERROR(IF(AND(YEAR(EDATE(DATE(入力項目!$S$7,入力項目!$S$8,1),1))=$A510,MONTH(EDATE(DATE(入力項目!$S$7,入力項目!$S$8,1),1))=$D510),子育て関連マスタ!$C$15,0),0) +
IF(AND(OR(Q510=3,Q510=5,Q510=7),$D510=11),子育て関連マスタ!$C$17,0) +
IF(AND(Q510=20,$D510=1),子育て関連マスタ!$C$18,0) +
IF(AND(Q510=20,$D510=1),
IFERROR(_xlfn.IFS(
入力項目!$S$10="男",子育て関連マスタ!$C$18,
入力項目!$S$10="女",子育て関連マスタ!$C$19
),0),0
) +
IF(AND(Q510&gt;=入力項目!$S$18,Q510&lt;=入力項目!$S$19),入力項目!$S$20,0) +
IF(AND(Q510&gt;=入力項目!$S$21,Q510&lt;=入力項目!$S$22),入力項目!$S$23,0) +
IF(AND(Q510&gt;=入力項目!$S$24,Q510&lt;=入力項目!$S$25),入力項目!$S$26,0)
)</f>
        <v>0</v>
      </c>
      <c r="AF510">
        <f ca="1">-(
_xlfn.IFS(
R510&lt;=入力項目!$S$11,0,
AND(R510&gt;=入力項目!$S$11+1,R510&lt;=3),IFERROR(VLOOKUP(入力項目!$S$12,子育て関連マスタ!$I$4:$M$5,4,FALSE),0),
AND(R510&gt;=4,R510&lt;=6),IFERROR(VLOOKUP(入力項目!$S$13,子育て関連マスタ!$I$9:$M$12,4,FALSE),0),
AND(R510&gt;=7,R510&lt;=12),IFERROR(VLOOKUP(入力項目!$S$14,子育て関連マスタ!$I$16:$M$17,4,FALSE),0),
AND(R510&gt;=13,R510&lt;=15),IFERROR(VLOOKUP(入力項目!$S$15,子育て関連マスタ!$I$21:$M$22,4,FALSE),0),
AND(R510&gt;=16,R510&lt;=18),IFERROR(VLOOKUP(入力項目!$S$16,子育て関連マスタ!$I$26:$M$28,4,FALSE),0),
AND(R510&gt;=19,R510&lt;=20,入力項目!$S$16="高専"),IFERROR(VLOOKUP(入力項目!$S$16,子育て関連マスタ!$I$26:$M$28,4,FALSE),0),
AND(R510&gt;=19,R510&lt;=20,入力項目!$S$16&lt;&gt;"高専"),IFERROR(VLOOKUP(入力項目!$S$17,子育て関連マスタ!$I$32:$M$37,4,FALSE),0),
AND(R510&gt;=21,R510&lt;=22,入力項目!$S$16="高専"),IFERROR(VLOOKUP(入力項目!$S$17,子育て関連マスタ!$I$32:$M$34,4,FALSE),0),
AND(R510&gt;=21,R510&lt;=22,入力項目!$S$16&lt;&gt;"高専"),IFERROR(VLOOKUP(入力項目!$S$17,子育て関連マスタ!$I$32:$M$34,4,FALSE),0),
R510&gt;=23,0
) +
IF($D510=4,
  IFERROR(_xlfn.IFS(
  R510&lt;=入力項目!$S$11,0,
  AND(R510=入力項目!$S$11),IFERROR(VLOOKUP(入力項目!$S$12,子育て関連マスタ!$I$4:$M$5,2,FALSE),0),
  AND(R510=4),IFERROR(VLOOKUP(入力項目!$S$13,子育て関連マスタ!$I$9:$M$12,2,FALSE),0),
  AND(R510=7),IFERROR(VLOOKUP(入力項目!$S$14,子育て関連マスタ!$I$16:$M$17,2,FALSE),0),
  AND(R510=13),IFERROR(VLOOKUP(入力項目!$S$15,子育て関連マスタ!$I$21:$M$22,2,FALSE),0),
  AND(R510=16),IFERROR(VLOOKUP(入力項目!$S$16,子育て関連マスタ!$I$26:$M$28,2,FALSE),0),
  AND(R510=19,入力項目!$S$16&lt;&gt;"高専"),IFERROR(VLOOKUP(入力項目!$S$17,子育て関連マスタ!$I$32:$M$37,2,FALSE),0),
  AND(R510=21,入力項目!$S$16="高専"),IFERROR(VLOOKUP(入力項目!$S$17,子育て関連マスタ!$I$32:$M$37,2,FALSE),0),
  R510&gt;=22,0
  ),0),0
) +
IF(AND(R510&gt;=1,R510&lt;=15),IF($D510=入力項目!$S$8,入力項目!$S$3,0),0) +
IF(AND(R510&gt;=1,R510&lt;=15),IF($D510=5,入力項目!$S$4,0),0) +
IF(AND(R510&gt;=1,R510&lt;=15),IF($D510=12,入力項目!$S$5,0),0) +
IF(AND(入力項目!$S$7=$A510,入力項目!$S$8=$D510),子育て関連マスタ!$C$14,0) +
IFERROR(IF(AND(YEAR(EDATE(DATE(入力項目!$S$7,入力項目!$S$8,1),1))=$A510,MONTH(EDATE(DATE(入力項目!$S$7,入力項目!$S$8,1),1))=$D510),子育て関連マスタ!$C$15,0),0) +
IF(AND(OR(R510=3,R510=5,R510=7),$D510=11),子育て関連マスタ!$C$17,0) +
IF(AND(R510=20,$D510=1),子育て関連マスタ!$C$18,0) +
IF(AND(R510=20,$D510=1),
IFERROR(_xlfn.IFS(
入力項目!$S$10="男",子育て関連マスタ!$C$18,
入力項目!$S$10="女",子育て関連マスタ!$C$19
),0),0
) +
IF(AND(R510&gt;=入力項目!$S$18,R510&lt;=入力項目!$S$19),入力項目!$S$20,0) +
IF(AND(R510&gt;=入力項目!$S$21,R510&lt;=入力項目!$S$22),入力項目!$S$23,0) +
IF(AND(R510&gt;=入力項目!$S$24,R510&lt;=入力項目!$S$25),入力項目!$S$26,0)
)</f>
        <v>0</v>
      </c>
      <c r="AG510">
        <f ca="1">-(
_xlfn.IFS(
S510&lt;=入力項目!$S$11,0,
AND(S510&gt;=入力項目!$S$11+1,S510&lt;=3),IFERROR(VLOOKUP(入力項目!$S$12,子育て関連マスタ!$I$4:$M$5,4,FALSE),0),
AND(S510&gt;=4,S510&lt;=6),IFERROR(VLOOKUP(入力項目!$S$13,子育て関連マスタ!$I$9:$M$12,4,FALSE),0),
AND(S510&gt;=7,S510&lt;=12),IFERROR(VLOOKUP(入力項目!$S$14,子育て関連マスタ!$I$16:$M$17,4,FALSE),0),
AND(S510&gt;=13,S510&lt;=15),IFERROR(VLOOKUP(入力項目!$S$15,子育て関連マスタ!$I$21:$M$22,4,FALSE),0),
AND(S510&gt;=16,S510&lt;=18),IFERROR(VLOOKUP(入力項目!$S$16,子育て関連マスタ!$I$26:$M$28,4,FALSE),0),
AND(S510&gt;=19,S510&lt;=20,入力項目!$S$16="高専"),IFERROR(VLOOKUP(入力項目!$S$16,子育て関連マスタ!$I$26:$M$28,4,FALSE),0),
AND(S510&gt;=19,S510&lt;=20,入力項目!$S$16&lt;&gt;"高専"),IFERROR(VLOOKUP(入力項目!$S$17,子育て関連マスタ!$I$32:$M$37,4,FALSE),0),
AND(S510&gt;=21,S510&lt;=22,入力項目!$S$16="高専"),IFERROR(VLOOKUP(入力項目!$S$17,子育て関連マスタ!$I$32:$M$34,4,FALSE),0),
AND(S510&gt;=21,S510&lt;=22,入力項目!$S$16&lt;&gt;"高専"),IFERROR(VLOOKUP(入力項目!$S$17,子育て関連マスタ!$I$32:$M$34,4,FALSE),0),
S510&gt;=23,0
) +
IF($D510=4,
  IFERROR(_xlfn.IFS(
  S510&lt;=入力項目!$S$11,0,
  AND(S510=入力項目!$S$11),IFERROR(VLOOKUP(入力項目!$S$12,子育て関連マスタ!$I$4:$M$5,2,FALSE),0),
  AND(S510=4),IFERROR(VLOOKUP(入力項目!$S$13,子育て関連マスタ!$I$9:$M$12,2,FALSE),0),
  AND(S510=7),IFERROR(VLOOKUP(入力項目!$S$14,子育て関連マスタ!$I$16:$M$17,2,FALSE),0),
  AND(S510=13),IFERROR(VLOOKUP(入力項目!$S$15,子育て関連マスタ!$I$21:$M$22,2,FALSE),0),
  AND(S510=16),IFERROR(VLOOKUP(入力項目!$S$16,子育て関連マスタ!$I$26:$M$28,2,FALSE),0),
  AND(S510=19,入力項目!$S$16&lt;&gt;"高専"),IFERROR(VLOOKUP(入力項目!$S$17,子育て関連マスタ!$I$32:$M$37,2,FALSE),0),
  AND(S510=21,入力項目!$S$16="高専"),IFERROR(VLOOKUP(入力項目!$S$17,子育て関連マスタ!$I$32:$M$37,2,FALSE),0),
  S510&gt;=22,0
  ),0),0
) +
IF(AND(S510&gt;=1,S510&lt;=15),IF($D510=入力項目!$S$8,入力項目!$S$3,0),0) +
IF(AND(S510&gt;=1,S510&lt;=15),IF($D510=5,入力項目!$S$4,0),0) +
IF(AND(S510&gt;=1,S510&lt;=15),IF($D510=12,入力項目!$S$5,0),0) +
IF(AND(入力項目!$S$7=$A510,入力項目!$S$8=$D510),子育て関連マスタ!$C$14,0) +
IFERROR(IF(AND(YEAR(EDATE(DATE(入力項目!$S$7,入力項目!$S$8,1),1))=$A510,MONTH(EDATE(DATE(入力項目!$S$7,入力項目!$S$8,1),1))=$D510),子育て関連マスタ!$C$15,0),0) +
IF(AND(OR(S510=3,S510=5,S510=7),$D510=11),子育て関連マスタ!$C$17,0) +
IF(AND(S510=20,$D510=1),子育て関連マスタ!$C$18,0) +
IF(AND(S510=20,$D510=1),
IFERROR(_xlfn.IFS(
入力項目!$S$10="男",子育て関連マスタ!$C$18,
入力項目!$S$10="女",子育て関連マスタ!$C$19
),0),0
) +
IF(AND(S510&gt;=入力項目!$S$18,S510&lt;=入力項目!$S$19),入力項目!$S$20,0) +
IF(AND(S510&gt;=入力項目!$S$21,S510&lt;=入力項目!$S$22),入力項目!$S$23,0) +
IF(AND(S510&gt;=入力項目!$S$24,S510&lt;=入力項目!$S$25),入力項目!$S$26,0)
)</f>
        <v>0</v>
      </c>
      <c r="AH510">
        <f ca="1">-(
_xlfn.IFS(
T510&lt;=入力項目!$S$11,0,
AND(T510&gt;=入力項目!$S$11+1,T510&lt;=3),IFERROR(VLOOKUP(入力項目!$S$12,子育て関連マスタ!$I$4:$M$5,4,FALSE),0),
AND(T510&gt;=4,T510&lt;=6),IFERROR(VLOOKUP(入力項目!$S$13,子育て関連マスタ!$I$9:$M$12,4,FALSE),0),
AND(T510&gt;=7,T510&lt;=12),IFERROR(VLOOKUP(入力項目!$S$14,子育て関連マスタ!$I$16:$M$17,4,FALSE),0),
AND(T510&gt;=13,T510&lt;=15),IFERROR(VLOOKUP(入力項目!$S$15,子育て関連マスタ!$I$21:$M$22,4,FALSE),0),
AND(T510&gt;=16,T510&lt;=18),IFERROR(VLOOKUP(入力項目!$S$16,子育て関連マスタ!$I$26:$M$28,4,FALSE),0),
AND(T510&gt;=19,T510&lt;=20,入力項目!$S$16="高専"),IFERROR(VLOOKUP(入力項目!$S$16,子育て関連マスタ!$I$26:$M$28,4,FALSE),0),
AND(T510&gt;=19,T510&lt;=20,入力項目!$S$16&lt;&gt;"高専"),IFERROR(VLOOKUP(入力項目!$S$17,子育て関連マスタ!$I$32:$M$37,4,FALSE),0),
AND(T510&gt;=21,T510&lt;=22,入力項目!$S$16="高専"),IFERROR(VLOOKUP(入力項目!$S$17,子育て関連マスタ!$I$32:$M$34,4,FALSE),0),
AND(T510&gt;=21,T510&lt;=22,入力項目!$S$16&lt;&gt;"高専"),IFERROR(VLOOKUP(入力項目!$S$17,子育て関連マスタ!$I$32:$M$34,4,FALSE),0),
T510&gt;=23,0
) +
IF($D510=4,
  IFERROR(_xlfn.IFS(
  T510&lt;=入力項目!$S$11,0,
  AND(T510=入力項目!$S$11),IFERROR(VLOOKUP(入力項目!$S$12,子育て関連マスタ!$I$4:$M$5,2,FALSE),0),
  AND(T510=4),IFERROR(VLOOKUP(入力項目!$S$13,子育て関連マスタ!$I$9:$M$12,2,FALSE),0),
  AND(T510=7),IFERROR(VLOOKUP(入力項目!$S$14,子育て関連マスタ!$I$16:$M$17,2,FALSE),0),
  AND(T510=13),IFERROR(VLOOKUP(入力項目!$S$15,子育て関連マスタ!$I$21:$M$22,2,FALSE),0),
  AND(T510=16),IFERROR(VLOOKUP(入力項目!$S$16,子育て関連マスタ!$I$26:$M$28,2,FALSE),0),
  AND(T510=19,入力項目!$S$16&lt;&gt;"高専"),IFERROR(VLOOKUP(入力項目!$S$17,子育て関連マスタ!$I$32:$M$37,2,FALSE),0),
  AND(T510=21,入力項目!$S$16="高専"),IFERROR(VLOOKUP(入力項目!$S$17,子育て関連マスタ!$I$32:$M$37,2,FALSE),0),
  T510&gt;=22,0
  ),0),0
) +
IF(AND(T510&gt;=1,T510&lt;=15),IF($D510=入力項目!$S$8,入力項目!$S$3,0),0) +
IF(AND(T510&gt;=1,T510&lt;=15),IF($D510=5,入力項目!$S$4,0),0) +
IF(AND(T510&gt;=1,T510&lt;=15),IF($D510=12,入力項目!$S$5,0),0) +
IF(AND(入力項目!$S$7=$A510,入力項目!$S$8=$D510),子育て関連マスタ!$C$14,0) +
IFERROR(IF(AND(YEAR(EDATE(DATE(入力項目!$S$7,入力項目!$S$8,1),1))=$A510,MONTH(EDATE(DATE(入力項目!$S$7,入力項目!$S$8,1),1))=$D510),子育て関連マスタ!$C$15,0),0) +
IF(AND(OR(T510=3,T510=5,T510=7),$D510=11),子育て関連マスタ!$C$17,0) +
IF(AND(T510=20,$D510=1),子育て関連マスタ!$C$18,0) +
IF(AND(T510=20,$D510=1),
IFERROR(_xlfn.IFS(
入力項目!$S$10="男",子育て関連マスタ!$C$18,
入力項目!$S$10="女",子育て関連マスタ!$C$19
),0),0
) +
IF(AND(T510&gt;=入力項目!$S$18,T510&lt;=入力項目!$S$19),入力項目!$S$20,0) +
IF(AND(T510&gt;=入力項目!$S$21,T510&lt;=入力項目!$S$22),入力項目!$S$23,0) +
IF(AND(T510&gt;=入力項目!$S$24,T510&lt;=入力項目!$S$25),入力項目!$S$26,0)
)</f>
        <v>0</v>
      </c>
      <c r="AI510">
        <f ca="1">-(
_xlfn.IFS(
U510&lt;=入力項目!$S$11,0,
AND(U510&gt;=入力項目!$S$11+1,U510&lt;=3),IFERROR(VLOOKUP(入力項目!$S$12,子育て関連マスタ!$I$4:$M$5,4,FALSE),0),
AND(U510&gt;=4,U510&lt;=6),IFERROR(VLOOKUP(入力項目!$S$13,子育て関連マスタ!$I$9:$M$12,4,FALSE),0),
AND(U510&gt;=7,U510&lt;=12),IFERROR(VLOOKUP(入力項目!$S$14,子育て関連マスタ!$I$16:$M$17,4,FALSE),0),
AND(U510&gt;=13,U510&lt;=15),IFERROR(VLOOKUP(入力項目!$S$15,子育て関連マスタ!$I$21:$M$22,4,FALSE),0),
AND(U510&gt;=16,U510&lt;=18),IFERROR(VLOOKUP(入力項目!$S$16,子育て関連マスタ!$I$26:$M$28,4,FALSE),0),
AND(U510&gt;=19,U510&lt;=20,入力項目!$S$16="高専"),IFERROR(VLOOKUP(入力項目!$S$16,子育て関連マスタ!$I$26:$M$28,4,FALSE),0),
AND(U510&gt;=19,U510&lt;=20,入力項目!$S$16&lt;&gt;"高専"),IFERROR(VLOOKUP(入力項目!$S$17,子育て関連マスタ!$I$32:$M$37,4,FALSE),0),
AND(U510&gt;=21,U510&lt;=22,入力項目!$S$16="高専"),IFERROR(VLOOKUP(入力項目!$S$17,子育て関連マスタ!$I$32:$M$34,4,FALSE),0),
AND(U510&gt;=21,U510&lt;=22,入力項目!$S$16&lt;&gt;"高専"),IFERROR(VLOOKUP(入力項目!$S$17,子育て関連マスタ!$I$32:$M$34,4,FALSE),0),
U510&gt;=23,0
) +
IF($D510=4,
  IFERROR(_xlfn.IFS(
  U510&lt;=入力項目!$S$11,0,
  AND(U510=入力項目!$S$11),IFERROR(VLOOKUP(入力項目!$S$12,子育て関連マスタ!$I$4:$M$5,2,FALSE),0),
  AND(U510=4),IFERROR(VLOOKUP(入力項目!$S$13,子育て関連マスタ!$I$9:$M$12,2,FALSE),0),
  AND(U510=7),IFERROR(VLOOKUP(入力項目!$S$14,子育て関連マスタ!$I$16:$M$17,2,FALSE),0),
  AND(U510=13),IFERROR(VLOOKUP(入力項目!$S$15,子育て関連マスタ!$I$21:$M$22,2,FALSE),0),
  AND(U510=16),IFERROR(VLOOKUP(入力項目!$S$16,子育て関連マスタ!$I$26:$M$28,2,FALSE),0),
  AND(U510=19,入力項目!$S$16&lt;&gt;"高専"),IFERROR(VLOOKUP(入力項目!$S$17,子育て関連マスタ!$I$32:$M$37,2,FALSE),0),
  AND(U510=21,入力項目!$S$16="高専"),IFERROR(VLOOKUP(入力項目!$S$17,子育て関連マスタ!$I$32:$M$37,2,FALSE),0),
  U510&gt;=22,0
  ),0),0
) +
IF(AND(U510&gt;=1,U510&lt;=15),IF($D510=入力項目!$S$8,入力項目!$S$3,0),0) +
IF(AND(U510&gt;=1,U510&lt;=15),IF($D510=5,入力項目!$S$4,0),0) +
IF(AND(U510&gt;=1,U510&lt;=15),IF($D510=12,入力項目!$S$5,0),0) +
IF(AND(入力項目!$S$7=$A510,入力項目!$S$8=$D510),子育て関連マスタ!$C$14,0) +
IFERROR(IF(AND(YEAR(EDATE(DATE(入力項目!$S$7,入力項目!$S$8,1),1))=$A510,MONTH(EDATE(DATE(入力項目!$S$7,入力項目!$S$8,1),1))=$D510),子育て関連マスタ!$C$15,0),0) +
IF(AND(OR(U510=3,U510=5,U510=7),$D510=11),子育て関連マスタ!$C$17,0) +
IF(AND(U510=20,$D510=1),子育て関連マスタ!$C$18,0) +
IF(AND(U510=20,$D510=1),
IFERROR(_xlfn.IFS(
入力項目!$S$10="男",子育て関連マスタ!$C$18,
入力項目!$S$10="女",子育て関連マスタ!$C$19
),0),0
) +
IF(AND(U510&gt;=入力項目!$S$18,U510&lt;=入力項目!$S$19),入力項目!$S$20,0) +
IF(AND(U510&gt;=入力項目!$S$21,U510&lt;=入力項目!$S$22),入力項目!$S$23,0) +
IF(AND(U510&gt;=入力項目!$S$24,U510&lt;=入力項目!$S$25),入力項目!$S$26,0)
)</f>
        <v>0</v>
      </c>
      <c r="AJ510" s="10">
        <f ca="1">-VLOOKUP($D510,月別収支!$A$2:$H$13,7,FALSE)</f>
        <v>-20000</v>
      </c>
    </row>
    <row r="511" spans="1:36" x14ac:dyDescent="0.4">
      <c r="A511">
        <f t="shared" ca="1" si="139"/>
        <v>2067</v>
      </c>
      <c r="B511">
        <f t="shared" ca="1" si="129"/>
        <v>2066</v>
      </c>
      <c r="C511">
        <f t="shared" ca="1" si="130"/>
        <v>43</v>
      </c>
      <c r="D511">
        <f t="shared" ca="1" si="140"/>
        <v>1</v>
      </c>
      <c r="E511" t="str">
        <f t="shared" ca="1" si="124"/>
        <v>2067年1月</v>
      </c>
      <c r="F511">
        <f ca="1">IF(OR(入力項目!$N$5&lt;$A511,AND(入力項目!$N$5=$A511,入力項目!$N$6&lt;$D511)),IF(F510=0,1,IF(G511=12,F510+1,F510)),0)</f>
        <v>42</v>
      </c>
      <c r="G511">
        <f ca="1">IF(OR(入力項目!$N$5&lt;$A511,AND(入力項目!$N$5=$A511,入力項目!$N$6&lt;$D511)),IF(G510=12,1,G510+1),0)</f>
        <v>3</v>
      </c>
      <c r="H511" t="str">
        <f t="shared" ca="1" si="125"/>
        <v>42_3</v>
      </c>
      <c r="I511">
        <f ca="1">IF(
  IFERROR(AND($C511&gt;0,MOD($C511,入力項目!$N$22)=0,$D511=入力項目!$N$23), FALSE),
  1,
  IF(
    AND(I510&gt;0,J510=12),
    IF(I510=入力項目!$N$28, 0, I510+1),
    I510
  )
)</f>
        <v>3</v>
      </c>
      <c r="J511">
        <f ca="1">IF($D511=入力項目!$N$23,1,IFERROR(J510+1,1))</f>
        <v>8</v>
      </c>
      <c r="K511" t="str">
        <f t="shared" ca="1" si="126"/>
        <v>3_8</v>
      </c>
      <c r="L511">
        <f ca="1">L510+IF(入力項目!$D$4=$D511,1,0)</f>
        <v>71</v>
      </c>
      <c r="M511" t="str">
        <f t="shared" ca="1" si="127"/>
        <v>71歳</v>
      </c>
      <c r="N511">
        <f t="shared" ca="1" si="131"/>
        <v>72</v>
      </c>
      <c r="O511" t="str">
        <f t="shared" ca="1" si="128"/>
        <v>72歳</v>
      </c>
      <c r="P511">
        <f t="shared" ca="1" si="132"/>
        <v>46</v>
      </c>
      <c r="Q511">
        <f t="shared" ca="1" si="133"/>
        <v>44</v>
      </c>
      <c r="R511">
        <f t="shared" ca="1" si="134"/>
        <v>2067</v>
      </c>
      <c r="S511">
        <f t="shared" ca="1" si="135"/>
        <v>2067</v>
      </c>
      <c r="T511">
        <f t="shared" ca="1" si="136"/>
        <v>2067</v>
      </c>
      <c r="U511">
        <f t="shared" ca="1" si="137"/>
        <v>2067</v>
      </c>
      <c r="V511" s="10">
        <f t="shared" ca="1" si="138"/>
        <v>58929925</v>
      </c>
      <c r="W511" s="10">
        <f ca="1">IF($L511&lt;その他マスタ!$B$1,VLOOKUP($D511,月別収支!$A$2:$H$13,2,FALSE),その他マスタ!$B$3)+IF(AND($L511=その他マスタ!$B$1,入力項目!$I$9="あり",$D511=入力項目!$D$4),その他マスタ!$B$2,0)</f>
        <v>150000</v>
      </c>
      <c r="X511" s="10">
        <f ca="1">-IF(入力項目!$K$5=TRUE,
IF($F511+$G511&lt;3,VLOOKUP($D511,月別収支!$A$2:$H$13,8,FALSE),0)+IFERROR(VLOOKUP($H511,住宅ローン計算!C:P,13,FALSE),0)+IF($F511&gt;1,IF(OR($G511=3,$G511=6,$G511=9,$G511=12),ROUNDUP(入力項目!$N$18/4,0),0),0),
VLOOKUP($D511,月別収支!$A$2:$H$13,8,FALSE))</f>
        <v>-37500</v>
      </c>
      <c r="Y511" s="10">
        <f ca="1">-VLOOKUP($D511,月別収支!$A$2:$H$13,3,FALSE)</f>
        <v>-75000</v>
      </c>
      <c r="Z511" s="10">
        <f ca="1">-VLOOKUP($D511,月別収支!$A$2:$H$13,4,FALSE)</f>
        <v>-27000</v>
      </c>
      <c r="AA511" s="10">
        <f ca="1">-VLOOKUP($D511,月別収支!$A$2:$H$13,6,FALSE)</f>
        <v>-10000</v>
      </c>
      <c r="AB511" s="10">
        <f ca="1">-(
VLOOKUP($D511,月別収支!$A$2:$H$13,5,FALSE)+IF(AND(入力項目!$I$27&lt;=$A511,ISEVEN($A511-入力項目!$I$27),入力項目!$I$28=$D511),入力項目!$I$26,0)
+IF(入力項目!$K$26=TRUE,
IFERROR(VLOOKUP($K511,マイカーローン計算!C:P,13,FALSE),0),
IFERROR(
  IF(AND($C511&gt;0,MOD($C511,入力項目!$N$22)=0,$D511=入力項目!$N$23),入力項目!$N$24,0),
 0
)
)
)</f>
        <v>-20000</v>
      </c>
      <c r="AC511" s="10">
        <f ca="1">-IF($A511&lt;入力項目!$N$33,入力項目!$N$35,IF(AND($A511=入力項目!$N$33,$D511&lt;=入力項目!$N$34),入力項目!$N$35,0))</f>
        <v>0</v>
      </c>
      <c r="AD511">
        <f ca="1">-(
_xlfn.IFS(
P511&lt;=入力項目!$S$11,0,
AND(P511&gt;=入力項目!$S$11+1,P511&lt;=3),IFERROR(VLOOKUP(入力項目!$S$12,子育て関連マスタ!$I$4:$M$5,4,FALSE),0),
AND(P511&gt;=4,P511&lt;=6),IFERROR(VLOOKUP(入力項目!$S$13,子育て関連マスタ!$I$9:$M$12,4,FALSE),0),
AND(P511&gt;=7,P511&lt;=12),IFERROR(VLOOKUP(入力項目!$S$14,子育て関連マスタ!$I$16:$M$17,4,FALSE),0),
AND(P511&gt;=13,P511&lt;=15),IFERROR(VLOOKUP(入力項目!$S$15,子育て関連マスタ!$I$21:$M$22,4,FALSE),0),
AND(P511&gt;=16,P511&lt;=18),IFERROR(VLOOKUP(入力項目!$S$16,子育て関連マスタ!$I$26:$M$28,4,FALSE),0),
AND(P511&gt;=19,P511&lt;=20,入力項目!$S$16="高専"),IFERROR(VLOOKUP(入力項目!$S$16,子育て関連マスタ!$I$26:$M$28,4,FALSE),0),
AND(P511&gt;=19,P511&lt;=20,入力項目!$S$16&lt;&gt;"高専"),IFERROR(VLOOKUP(入力項目!$S$17,子育て関連マスタ!$I$32:$M$37,4,FALSE),0),
AND(P511&gt;=21,P511&lt;=22,入力項目!$S$16="高専"),IFERROR(VLOOKUP(入力項目!$S$17,子育て関連マスタ!$I$32:$M$34,4,FALSE),0),
AND(P511&gt;=21,P511&lt;=22,入力項目!$S$16&lt;&gt;"高専"),IFERROR(VLOOKUP(入力項目!$S$17,子育て関連マスタ!$I$32:$M$34,4,FALSE),0),
P511&gt;=23,0
) +
IF($D511=4,
  IFERROR(_xlfn.IFS(
  P511&lt;=入力項目!$S$11,0,
  AND(P511=入力項目!$S$11),IFERROR(VLOOKUP(入力項目!$S$12,子育て関連マスタ!$I$4:$M$5,2,FALSE),0),
  AND(P511=4),IFERROR(VLOOKUP(入力項目!$S$13,子育て関連マスタ!$I$9:$M$12,2,FALSE),0),
  AND(P511=7),IFERROR(VLOOKUP(入力項目!$S$14,子育て関連マスタ!$I$16:$M$17,2,FALSE),0),
  AND(P511=13),IFERROR(VLOOKUP(入力項目!$S$15,子育て関連マスタ!$I$21:$M$22,2,FALSE),0),
  AND(P511=16),IFERROR(VLOOKUP(入力項目!$S$16,子育て関連マスタ!$I$26:$M$28,2,FALSE),0),
  AND(P511=19,入力項目!$S$16&lt;&gt;"高専"),IFERROR(VLOOKUP(入力項目!$S$17,子育て関連マスタ!$I$32:$M$37,2,FALSE),0),
  AND(P511=21,入力項目!$S$16="高専"),IFERROR(VLOOKUP(入力項目!$S$17,子育て関連マスタ!$I$32:$M$37,2,FALSE),0),
  P511&gt;=22,0
  ),0),0
) +
IF(AND(P511&gt;=1,P511&lt;=15),IF($D511=入力項目!$S$8,入力項目!$S$3,0),0) +
IF(AND(P511&gt;=1,P511&lt;=15),IF($D511=5,入力項目!$S$4,0),0) +
IF(AND(P511&gt;=1,P511&lt;=15),IF($D511=12,入力項目!$S$5,0),0) +
IF(AND(入力項目!$S$7=$A511,入力項目!$S$8=$D511),子育て関連マスタ!$C$14,0) +
IFERROR(IF(AND(YEAR(EDATE(DATE(入力項目!$S$7,入力項目!$S$8,1),1))=$A511,MONTH(EDATE(DATE(入力項目!$S$7,入力項目!$S$8,1),1))=$D511),子育て関連マスタ!$C$15,0),0) +
IF(AND(OR(P511=3,P511=5,P511=7),$D511=11),子育て関連マスタ!$C$17,0) +
IF(AND(P511=20,$D511=1),子育て関連マスタ!$C$18,0) +
IF(AND(P511=20,$D511=1),
IFERROR(_xlfn.IFS(
入力項目!$S$10="男",子育て関連マスタ!$C$18,
入力項目!$S$10="女",子育て関連マスタ!$C$19
),0),0
) +
IF(AND(P511&gt;=入力項目!$S$18,P511&lt;=入力項目!$S$19),入力項目!$S$20,0) +
IF(AND(P511&gt;=入力項目!$S$21,P511&lt;=入力項目!$S$22),入力項目!$S$23,0) +
IF(AND(P511&gt;=入力項目!$S$24,P511&lt;=入力項目!$S$25),入力項目!$S$26,0)
)</f>
        <v>0</v>
      </c>
      <c r="AE511">
        <f ca="1">-(
_xlfn.IFS(
Q511&lt;=入力項目!$S$11,0,
AND(Q511&gt;=入力項目!$S$11+1,Q511&lt;=3),IFERROR(VLOOKUP(入力項目!$S$12,子育て関連マスタ!$I$4:$M$5,4,FALSE),0),
AND(Q511&gt;=4,Q511&lt;=6),IFERROR(VLOOKUP(入力項目!$S$13,子育て関連マスタ!$I$9:$M$12,4,FALSE),0),
AND(Q511&gt;=7,Q511&lt;=12),IFERROR(VLOOKUP(入力項目!$S$14,子育て関連マスタ!$I$16:$M$17,4,FALSE),0),
AND(Q511&gt;=13,Q511&lt;=15),IFERROR(VLOOKUP(入力項目!$S$15,子育て関連マスタ!$I$21:$M$22,4,FALSE),0),
AND(Q511&gt;=16,Q511&lt;=18),IFERROR(VLOOKUP(入力項目!$S$16,子育て関連マスタ!$I$26:$M$28,4,FALSE),0),
AND(Q511&gt;=19,Q511&lt;=20,入力項目!$S$16="高専"),IFERROR(VLOOKUP(入力項目!$S$16,子育て関連マスタ!$I$26:$M$28,4,FALSE),0),
AND(Q511&gt;=19,Q511&lt;=20,入力項目!$S$16&lt;&gt;"高専"),IFERROR(VLOOKUP(入力項目!$S$17,子育て関連マスタ!$I$32:$M$37,4,FALSE),0),
AND(Q511&gt;=21,Q511&lt;=22,入力項目!$S$16="高専"),IFERROR(VLOOKUP(入力項目!$S$17,子育て関連マスタ!$I$32:$M$34,4,FALSE),0),
AND(Q511&gt;=21,Q511&lt;=22,入力項目!$S$16&lt;&gt;"高専"),IFERROR(VLOOKUP(入力項目!$S$17,子育て関連マスタ!$I$32:$M$34,4,FALSE),0),
Q511&gt;=23,0
) +
IF($D511=4,
  IFERROR(_xlfn.IFS(
  Q511&lt;=入力項目!$S$11,0,
  AND(Q511=入力項目!$S$11),IFERROR(VLOOKUP(入力項目!$S$12,子育て関連マスタ!$I$4:$M$5,2,FALSE),0),
  AND(Q511=4),IFERROR(VLOOKUP(入力項目!$S$13,子育て関連マスタ!$I$9:$M$12,2,FALSE),0),
  AND(Q511=7),IFERROR(VLOOKUP(入力項目!$S$14,子育て関連マスタ!$I$16:$M$17,2,FALSE),0),
  AND(Q511=13),IFERROR(VLOOKUP(入力項目!$S$15,子育て関連マスタ!$I$21:$M$22,2,FALSE),0),
  AND(Q511=16),IFERROR(VLOOKUP(入力項目!$S$16,子育て関連マスタ!$I$26:$M$28,2,FALSE),0),
  AND(Q511=19,入力項目!$S$16&lt;&gt;"高専"),IFERROR(VLOOKUP(入力項目!$S$17,子育て関連マスタ!$I$32:$M$37,2,FALSE),0),
  AND(Q511=21,入力項目!$S$16="高専"),IFERROR(VLOOKUP(入力項目!$S$17,子育て関連マスタ!$I$32:$M$37,2,FALSE),0),
  Q511&gt;=22,0
  ),0),0
) +
IF(AND(Q511&gt;=1,Q511&lt;=15),IF($D511=入力項目!$S$8,入力項目!$S$3,0),0) +
IF(AND(Q511&gt;=1,Q511&lt;=15),IF($D511=5,入力項目!$S$4,0),0) +
IF(AND(Q511&gt;=1,Q511&lt;=15),IF($D511=12,入力項目!$S$5,0),0) +
IF(AND(入力項目!$S$7=$A511,入力項目!$S$8=$D511),子育て関連マスタ!$C$14,0) +
IFERROR(IF(AND(YEAR(EDATE(DATE(入力項目!$S$7,入力項目!$S$8,1),1))=$A511,MONTH(EDATE(DATE(入力項目!$S$7,入力項目!$S$8,1),1))=$D511),子育て関連マスタ!$C$15,0),0) +
IF(AND(OR(Q511=3,Q511=5,Q511=7),$D511=11),子育て関連マスタ!$C$17,0) +
IF(AND(Q511=20,$D511=1),子育て関連マスタ!$C$18,0) +
IF(AND(Q511=20,$D511=1),
IFERROR(_xlfn.IFS(
入力項目!$S$10="男",子育て関連マスタ!$C$18,
入力項目!$S$10="女",子育て関連マスタ!$C$19
),0),0
) +
IF(AND(Q511&gt;=入力項目!$S$18,Q511&lt;=入力項目!$S$19),入力項目!$S$20,0) +
IF(AND(Q511&gt;=入力項目!$S$21,Q511&lt;=入力項目!$S$22),入力項目!$S$23,0) +
IF(AND(Q511&gt;=入力項目!$S$24,Q511&lt;=入力項目!$S$25),入力項目!$S$26,0)
)</f>
        <v>0</v>
      </c>
      <c r="AF511">
        <f ca="1">-(
_xlfn.IFS(
R511&lt;=入力項目!$S$11,0,
AND(R511&gt;=入力項目!$S$11+1,R511&lt;=3),IFERROR(VLOOKUP(入力項目!$S$12,子育て関連マスタ!$I$4:$M$5,4,FALSE),0),
AND(R511&gt;=4,R511&lt;=6),IFERROR(VLOOKUP(入力項目!$S$13,子育て関連マスタ!$I$9:$M$12,4,FALSE),0),
AND(R511&gt;=7,R511&lt;=12),IFERROR(VLOOKUP(入力項目!$S$14,子育て関連マスタ!$I$16:$M$17,4,FALSE),0),
AND(R511&gt;=13,R511&lt;=15),IFERROR(VLOOKUP(入力項目!$S$15,子育て関連マスタ!$I$21:$M$22,4,FALSE),0),
AND(R511&gt;=16,R511&lt;=18),IFERROR(VLOOKUP(入力項目!$S$16,子育て関連マスタ!$I$26:$M$28,4,FALSE),0),
AND(R511&gt;=19,R511&lt;=20,入力項目!$S$16="高専"),IFERROR(VLOOKUP(入力項目!$S$16,子育て関連マスタ!$I$26:$M$28,4,FALSE),0),
AND(R511&gt;=19,R511&lt;=20,入力項目!$S$16&lt;&gt;"高専"),IFERROR(VLOOKUP(入力項目!$S$17,子育て関連マスタ!$I$32:$M$37,4,FALSE),0),
AND(R511&gt;=21,R511&lt;=22,入力項目!$S$16="高専"),IFERROR(VLOOKUP(入力項目!$S$17,子育て関連マスタ!$I$32:$M$34,4,FALSE),0),
AND(R511&gt;=21,R511&lt;=22,入力項目!$S$16&lt;&gt;"高専"),IFERROR(VLOOKUP(入力項目!$S$17,子育て関連マスタ!$I$32:$M$34,4,FALSE),0),
R511&gt;=23,0
) +
IF($D511=4,
  IFERROR(_xlfn.IFS(
  R511&lt;=入力項目!$S$11,0,
  AND(R511=入力項目!$S$11),IFERROR(VLOOKUP(入力項目!$S$12,子育て関連マスタ!$I$4:$M$5,2,FALSE),0),
  AND(R511=4),IFERROR(VLOOKUP(入力項目!$S$13,子育て関連マスタ!$I$9:$M$12,2,FALSE),0),
  AND(R511=7),IFERROR(VLOOKUP(入力項目!$S$14,子育て関連マスタ!$I$16:$M$17,2,FALSE),0),
  AND(R511=13),IFERROR(VLOOKUP(入力項目!$S$15,子育て関連マスタ!$I$21:$M$22,2,FALSE),0),
  AND(R511=16),IFERROR(VLOOKUP(入力項目!$S$16,子育て関連マスタ!$I$26:$M$28,2,FALSE),0),
  AND(R511=19,入力項目!$S$16&lt;&gt;"高専"),IFERROR(VLOOKUP(入力項目!$S$17,子育て関連マスタ!$I$32:$M$37,2,FALSE),0),
  AND(R511=21,入力項目!$S$16="高専"),IFERROR(VLOOKUP(入力項目!$S$17,子育て関連マスタ!$I$32:$M$37,2,FALSE),0),
  R511&gt;=22,0
  ),0),0
) +
IF(AND(R511&gt;=1,R511&lt;=15),IF($D511=入力項目!$S$8,入力項目!$S$3,0),0) +
IF(AND(R511&gt;=1,R511&lt;=15),IF($D511=5,入力項目!$S$4,0),0) +
IF(AND(R511&gt;=1,R511&lt;=15),IF($D511=12,入力項目!$S$5,0),0) +
IF(AND(入力項目!$S$7=$A511,入力項目!$S$8=$D511),子育て関連マスタ!$C$14,0) +
IFERROR(IF(AND(YEAR(EDATE(DATE(入力項目!$S$7,入力項目!$S$8,1),1))=$A511,MONTH(EDATE(DATE(入力項目!$S$7,入力項目!$S$8,1),1))=$D511),子育て関連マスタ!$C$15,0),0) +
IF(AND(OR(R511=3,R511=5,R511=7),$D511=11),子育て関連マスタ!$C$17,0) +
IF(AND(R511=20,$D511=1),子育て関連マスタ!$C$18,0) +
IF(AND(R511=20,$D511=1),
IFERROR(_xlfn.IFS(
入力項目!$S$10="男",子育て関連マスタ!$C$18,
入力項目!$S$10="女",子育て関連マスタ!$C$19
),0),0
) +
IF(AND(R511&gt;=入力項目!$S$18,R511&lt;=入力項目!$S$19),入力項目!$S$20,0) +
IF(AND(R511&gt;=入力項目!$S$21,R511&lt;=入力項目!$S$22),入力項目!$S$23,0) +
IF(AND(R511&gt;=入力項目!$S$24,R511&lt;=入力項目!$S$25),入力項目!$S$26,0)
)</f>
        <v>0</v>
      </c>
      <c r="AG511">
        <f ca="1">-(
_xlfn.IFS(
S511&lt;=入力項目!$S$11,0,
AND(S511&gt;=入力項目!$S$11+1,S511&lt;=3),IFERROR(VLOOKUP(入力項目!$S$12,子育て関連マスタ!$I$4:$M$5,4,FALSE),0),
AND(S511&gt;=4,S511&lt;=6),IFERROR(VLOOKUP(入力項目!$S$13,子育て関連マスタ!$I$9:$M$12,4,FALSE),0),
AND(S511&gt;=7,S511&lt;=12),IFERROR(VLOOKUP(入力項目!$S$14,子育て関連マスタ!$I$16:$M$17,4,FALSE),0),
AND(S511&gt;=13,S511&lt;=15),IFERROR(VLOOKUP(入力項目!$S$15,子育て関連マスタ!$I$21:$M$22,4,FALSE),0),
AND(S511&gt;=16,S511&lt;=18),IFERROR(VLOOKUP(入力項目!$S$16,子育て関連マスタ!$I$26:$M$28,4,FALSE),0),
AND(S511&gt;=19,S511&lt;=20,入力項目!$S$16="高専"),IFERROR(VLOOKUP(入力項目!$S$16,子育て関連マスタ!$I$26:$M$28,4,FALSE),0),
AND(S511&gt;=19,S511&lt;=20,入力項目!$S$16&lt;&gt;"高専"),IFERROR(VLOOKUP(入力項目!$S$17,子育て関連マスタ!$I$32:$M$37,4,FALSE),0),
AND(S511&gt;=21,S511&lt;=22,入力項目!$S$16="高専"),IFERROR(VLOOKUP(入力項目!$S$17,子育て関連マスタ!$I$32:$M$34,4,FALSE),0),
AND(S511&gt;=21,S511&lt;=22,入力項目!$S$16&lt;&gt;"高専"),IFERROR(VLOOKUP(入力項目!$S$17,子育て関連マスタ!$I$32:$M$34,4,FALSE),0),
S511&gt;=23,0
) +
IF($D511=4,
  IFERROR(_xlfn.IFS(
  S511&lt;=入力項目!$S$11,0,
  AND(S511=入力項目!$S$11),IFERROR(VLOOKUP(入力項目!$S$12,子育て関連マスタ!$I$4:$M$5,2,FALSE),0),
  AND(S511=4),IFERROR(VLOOKUP(入力項目!$S$13,子育て関連マスタ!$I$9:$M$12,2,FALSE),0),
  AND(S511=7),IFERROR(VLOOKUP(入力項目!$S$14,子育て関連マスタ!$I$16:$M$17,2,FALSE),0),
  AND(S511=13),IFERROR(VLOOKUP(入力項目!$S$15,子育て関連マスタ!$I$21:$M$22,2,FALSE),0),
  AND(S511=16),IFERROR(VLOOKUP(入力項目!$S$16,子育て関連マスタ!$I$26:$M$28,2,FALSE),0),
  AND(S511=19,入力項目!$S$16&lt;&gt;"高専"),IFERROR(VLOOKUP(入力項目!$S$17,子育て関連マスタ!$I$32:$M$37,2,FALSE),0),
  AND(S511=21,入力項目!$S$16="高専"),IFERROR(VLOOKUP(入力項目!$S$17,子育て関連マスタ!$I$32:$M$37,2,FALSE),0),
  S511&gt;=22,0
  ),0),0
) +
IF(AND(S511&gt;=1,S511&lt;=15),IF($D511=入力項目!$S$8,入力項目!$S$3,0),0) +
IF(AND(S511&gt;=1,S511&lt;=15),IF($D511=5,入力項目!$S$4,0),0) +
IF(AND(S511&gt;=1,S511&lt;=15),IF($D511=12,入力項目!$S$5,0),0) +
IF(AND(入力項目!$S$7=$A511,入力項目!$S$8=$D511),子育て関連マスタ!$C$14,0) +
IFERROR(IF(AND(YEAR(EDATE(DATE(入力項目!$S$7,入力項目!$S$8,1),1))=$A511,MONTH(EDATE(DATE(入力項目!$S$7,入力項目!$S$8,1),1))=$D511),子育て関連マスタ!$C$15,0),0) +
IF(AND(OR(S511=3,S511=5,S511=7),$D511=11),子育て関連マスタ!$C$17,0) +
IF(AND(S511=20,$D511=1),子育て関連マスタ!$C$18,0) +
IF(AND(S511=20,$D511=1),
IFERROR(_xlfn.IFS(
入力項目!$S$10="男",子育て関連マスタ!$C$18,
入力項目!$S$10="女",子育て関連マスタ!$C$19
),0),0
) +
IF(AND(S511&gt;=入力項目!$S$18,S511&lt;=入力項目!$S$19),入力項目!$S$20,0) +
IF(AND(S511&gt;=入力項目!$S$21,S511&lt;=入力項目!$S$22),入力項目!$S$23,0) +
IF(AND(S511&gt;=入力項目!$S$24,S511&lt;=入力項目!$S$25),入力項目!$S$26,0)
)</f>
        <v>0</v>
      </c>
      <c r="AH511">
        <f ca="1">-(
_xlfn.IFS(
T511&lt;=入力項目!$S$11,0,
AND(T511&gt;=入力項目!$S$11+1,T511&lt;=3),IFERROR(VLOOKUP(入力項目!$S$12,子育て関連マスタ!$I$4:$M$5,4,FALSE),0),
AND(T511&gt;=4,T511&lt;=6),IFERROR(VLOOKUP(入力項目!$S$13,子育て関連マスタ!$I$9:$M$12,4,FALSE),0),
AND(T511&gt;=7,T511&lt;=12),IFERROR(VLOOKUP(入力項目!$S$14,子育て関連マスタ!$I$16:$M$17,4,FALSE),0),
AND(T511&gt;=13,T511&lt;=15),IFERROR(VLOOKUP(入力項目!$S$15,子育て関連マスタ!$I$21:$M$22,4,FALSE),0),
AND(T511&gt;=16,T511&lt;=18),IFERROR(VLOOKUP(入力項目!$S$16,子育て関連マスタ!$I$26:$M$28,4,FALSE),0),
AND(T511&gt;=19,T511&lt;=20,入力項目!$S$16="高専"),IFERROR(VLOOKUP(入力項目!$S$16,子育て関連マスタ!$I$26:$M$28,4,FALSE),0),
AND(T511&gt;=19,T511&lt;=20,入力項目!$S$16&lt;&gt;"高専"),IFERROR(VLOOKUP(入力項目!$S$17,子育て関連マスタ!$I$32:$M$37,4,FALSE),0),
AND(T511&gt;=21,T511&lt;=22,入力項目!$S$16="高専"),IFERROR(VLOOKUP(入力項目!$S$17,子育て関連マスタ!$I$32:$M$34,4,FALSE),0),
AND(T511&gt;=21,T511&lt;=22,入力項目!$S$16&lt;&gt;"高専"),IFERROR(VLOOKUP(入力項目!$S$17,子育て関連マスタ!$I$32:$M$34,4,FALSE),0),
T511&gt;=23,0
) +
IF($D511=4,
  IFERROR(_xlfn.IFS(
  T511&lt;=入力項目!$S$11,0,
  AND(T511=入力項目!$S$11),IFERROR(VLOOKUP(入力項目!$S$12,子育て関連マスタ!$I$4:$M$5,2,FALSE),0),
  AND(T511=4),IFERROR(VLOOKUP(入力項目!$S$13,子育て関連マスタ!$I$9:$M$12,2,FALSE),0),
  AND(T511=7),IFERROR(VLOOKUP(入力項目!$S$14,子育て関連マスタ!$I$16:$M$17,2,FALSE),0),
  AND(T511=13),IFERROR(VLOOKUP(入力項目!$S$15,子育て関連マスタ!$I$21:$M$22,2,FALSE),0),
  AND(T511=16),IFERROR(VLOOKUP(入力項目!$S$16,子育て関連マスタ!$I$26:$M$28,2,FALSE),0),
  AND(T511=19,入力項目!$S$16&lt;&gt;"高専"),IFERROR(VLOOKUP(入力項目!$S$17,子育て関連マスタ!$I$32:$M$37,2,FALSE),0),
  AND(T511=21,入力項目!$S$16="高専"),IFERROR(VLOOKUP(入力項目!$S$17,子育て関連マスタ!$I$32:$M$37,2,FALSE),0),
  T511&gt;=22,0
  ),0),0
) +
IF(AND(T511&gt;=1,T511&lt;=15),IF($D511=入力項目!$S$8,入力項目!$S$3,0),0) +
IF(AND(T511&gt;=1,T511&lt;=15),IF($D511=5,入力項目!$S$4,0),0) +
IF(AND(T511&gt;=1,T511&lt;=15),IF($D511=12,入力項目!$S$5,0),0) +
IF(AND(入力項目!$S$7=$A511,入力項目!$S$8=$D511),子育て関連マスタ!$C$14,0) +
IFERROR(IF(AND(YEAR(EDATE(DATE(入力項目!$S$7,入力項目!$S$8,1),1))=$A511,MONTH(EDATE(DATE(入力項目!$S$7,入力項目!$S$8,1),1))=$D511),子育て関連マスタ!$C$15,0),0) +
IF(AND(OR(T511=3,T511=5,T511=7),$D511=11),子育て関連マスタ!$C$17,0) +
IF(AND(T511=20,$D511=1),子育て関連マスタ!$C$18,0) +
IF(AND(T511=20,$D511=1),
IFERROR(_xlfn.IFS(
入力項目!$S$10="男",子育て関連マスタ!$C$18,
入力項目!$S$10="女",子育て関連マスタ!$C$19
),0),0
) +
IF(AND(T511&gt;=入力項目!$S$18,T511&lt;=入力項目!$S$19),入力項目!$S$20,0) +
IF(AND(T511&gt;=入力項目!$S$21,T511&lt;=入力項目!$S$22),入力項目!$S$23,0) +
IF(AND(T511&gt;=入力項目!$S$24,T511&lt;=入力項目!$S$25),入力項目!$S$26,0)
)</f>
        <v>0</v>
      </c>
      <c r="AI511">
        <f ca="1">-(
_xlfn.IFS(
U511&lt;=入力項目!$S$11,0,
AND(U511&gt;=入力項目!$S$11+1,U511&lt;=3),IFERROR(VLOOKUP(入力項目!$S$12,子育て関連マスタ!$I$4:$M$5,4,FALSE),0),
AND(U511&gt;=4,U511&lt;=6),IFERROR(VLOOKUP(入力項目!$S$13,子育て関連マスタ!$I$9:$M$12,4,FALSE),0),
AND(U511&gt;=7,U511&lt;=12),IFERROR(VLOOKUP(入力項目!$S$14,子育て関連マスタ!$I$16:$M$17,4,FALSE),0),
AND(U511&gt;=13,U511&lt;=15),IFERROR(VLOOKUP(入力項目!$S$15,子育て関連マスタ!$I$21:$M$22,4,FALSE),0),
AND(U511&gt;=16,U511&lt;=18),IFERROR(VLOOKUP(入力項目!$S$16,子育て関連マスタ!$I$26:$M$28,4,FALSE),0),
AND(U511&gt;=19,U511&lt;=20,入力項目!$S$16="高専"),IFERROR(VLOOKUP(入力項目!$S$16,子育て関連マスタ!$I$26:$M$28,4,FALSE),0),
AND(U511&gt;=19,U511&lt;=20,入力項目!$S$16&lt;&gt;"高専"),IFERROR(VLOOKUP(入力項目!$S$17,子育て関連マスタ!$I$32:$M$37,4,FALSE),0),
AND(U511&gt;=21,U511&lt;=22,入力項目!$S$16="高専"),IFERROR(VLOOKUP(入力項目!$S$17,子育て関連マスタ!$I$32:$M$34,4,FALSE),0),
AND(U511&gt;=21,U511&lt;=22,入力項目!$S$16&lt;&gt;"高専"),IFERROR(VLOOKUP(入力項目!$S$17,子育て関連マスタ!$I$32:$M$34,4,FALSE),0),
U511&gt;=23,0
) +
IF($D511=4,
  IFERROR(_xlfn.IFS(
  U511&lt;=入力項目!$S$11,0,
  AND(U511=入力項目!$S$11),IFERROR(VLOOKUP(入力項目!$S$12,子育て関連マスタ!$I$4:$M$5,2,FALSE),0),
  AND(U511=4),IFERROR(VLOOKUP(入力項目!$S$13,子育て関連マスタ!$I$9:$M$12,2,FALSE),0),
  AND(U511=7),IFERROR(VLOOKUP(入力項目!$S$14,子育て関連マスタ!$I$16:$M$17,2,FALSE),0),
  AND(U511=13),IFERROR(VLOOKUP(入力項目!$S$15,子育て関連マスタ!$I$21:$M$22,2,FALSE),0),
  AND(U511=16),IFERROR(VLOOKUP(入力項目!$S$16,子育て関連マスタ!$I$26:$M$28,2,FALSE),0),
  AND(U511=19,入力項目!$S$16&lt;&gt;"高専"),IFERROR(VLOOKUP(入力項目!$S$17,子育て関連マスタ!$I$32:$M$37,2,FALSE),0),
  AND(U511=21,入力項目!$S$16="高専"),IFERROR(VLOOKUP(入力項目!$S$17,子育て関連マスタ!$I$32:$M$37,2,FALSE),0),
  U511&gt;=22,0
  ),0),0
) +
IF(AND(U511&gt;=1,U511&lt;=15),IF($D511=入力項目!$S$8,入力項目!$S$3,0),0) +
IF(AND(U511&gt;=1,U511&lt;=15),IF($D511=5,入力項目!$S$4,0),0) +
IF(AND(U511&gt;=1,U511&lt;=15),IF($D511=12,入力項目!$S$5,0),0) +
IF(AND(入力項目!$S$7=$A511,入力項目!$S$8=$D511),子育て関連マスタ!$C$14,0) +
IFERROR(IF(AND(YEAR(EDATE(DATE(入力項目!$S$7,入力項目!$S$8,1),1))=$A511,MONTH(EDATE(DATE(入力項目!$S$7,入力項目!$S$8,1),1))=$D511),子育て関連マスタ!$C$15,0),0) +
IF(AND(OR(U511=3,U511=5,U511=7),$D511=11),子育て関連マスタ!$C$17,0) +
IF(AND(U511=20,$D511=1),子育て関連マスタ!$C$18,0) +
IF(AND(U511=20,$D511=1),
IFERROR(_xlfn.IFS(
入力項目!$S$10="男",子育て関連マスタ!$C$18,
入力項目!$S$10="女",子育て関連マスタ!$C$19
),0),0
) +
IF(AND(U511&gt;=入力項目!$S$18,U511&lt;=入力項目!$S$19),入力項目!$S$20,0) +
IF(AND(U511&gt;=入力項目!$S$21,U511&lt;=入力項目!$S$22),入力項目!$S$23,0) +
IF(AND(U511&gt;=入力項目!$S$24,U511&lt;=入力項目!$S$25),入力項目!$S$26,0)
)</f>
        <v>0</v>
      </c>
      <c r="AJ511" s="10">
        <f ca="1">-VLOOKUP($D511,月別収支!$A$2:$H$13,7,FALSE)</f>
        <v>-20000</v>
      </c>
    </row>
    <row r="512" spans="1:36" x14ac:dyDescent="0.4">
      <c r="A512">
        <f t="shared" ca="1" si="139"/>
        <v>2067</v>
      </c>
      <c r="B512">
        <f t="shared" ca="1" si="129"/>
        <v>2066</v>
      </c>
      <c r="C512">
        <f t="shared" ca="1" si="130"/>
        <v>43</v>
      </c>
      <c r="D512">
        <f t="shared" ca="1" si="140"/>
        <v>2</v>
      </c>
      <c r="E512" t="str">
        <f t="shared" ca="1" si="124"/>
        <v>2067年2月</v>
      </c>
      <c r="F512">
        <f ca="1">IF(OR(入力項目!$N$5&lt;$A512,AND(入力項目!$N$5=$A512,入力項目!$N$6&lt;$D512)),IF(F511=0,1,IF(G512=12,F511+1,F511)),0)</f>
        <v>42</v>
      </c>
      <c r="G512">
        <f ca="1">IF(OR(入力項目!$N$5&lt;$A512,AND(入力項目!$N$5=$A512,入力項目!$N$6&lt;$D512)),IF(G511=12,1,G511+1),0)</f>
        <v>4</v>
      </c>
      <c r="H512" t="str">
        <f t="shared" ca="1" si="125"/>
        <v>42_4</v>
      </c>
      <c r="I512">
        <f ca="1">IF(
  IFERROR(AND($C512&gt;0,MOD($C512,入力項目!$N$22)=0,$D512=入力項目!$N$23), FALSE),
  1,
  IF(
    AND(I511&gt;0,J511=12),
    IF(I511=入力項目!$N$28, 0, I511+1),
    I511
  )
)</f>
        <v>3</v>
      </c>
      <c r="J512">
        <f ca="1">IF($D512=入力項目!$N$23,1,IFERROR(J511+1,1))</f>
        <v>9</v>
      </c>
      <c r="K512" t="str">
        <f t="shared" ca="1" si="126"/>
        <v>3_9</v>
      </c>
      <c r="L512">
        <f ca="1">L511+IF(入力項目!$D$4=$D512,1,0)</f>
        <v>71</v>
      </c>
      <c r="M512" t="str">
        <f t="shared" ca="1" si="127"/>
        <v>71歳</v>
      </c>
      <c r="N512">
        <f t="shared" ca="1" si="131"/>
        <v>72</v>
      </c>
      <c r="O512" t="str">
        <f t="shared" ca="1" si="128"/>
        <v>72歳</v>
      </c>
      <c r="P512">
        <f t="shared" ca="1" si="132"/>
        <v>46</v>
      </c>
      <c r="Q512">
        <f t="shared" ca="1" si="133"/>
        <v>44</v>
      </c>
      <c r="R512">
        <f t="shared" ca="1" si="134"/>
        <v>2067</v>
      </c>
      <c r="S512">
        <f t="shared" ca="1" si="135"/>
        <v>2067</v>
      </c>
      <c r="T512">
        <f t="shared" ca="1" si="136"/>
        <v>2067</v>
      </c>
      <c r="U512">
        <f t="shared" ca="1" si="137"/>
        <v>2067</v>
      </c>
      <c r="V512" s="10">
        <f t="shared" ca="1" si="138"/>
        <v>58927925</v>
      </c>
      <c r="W512" s="10">
        <f ca="1">IF($L512&lt;その他マスタ!$B$1,VLOOKUP($D512,月別収支!$A$2:$H$13,2,FALSE),その他マスタ!$B$3)+IF(AND($L512=その他マスタ!$B$1,入力項目!$I$9="あり",$D512=入力項目!$D$4),その他マスタ!$B$2,0)</f>
        <v>150000</v>
      </c>
      <c r="X512" s="10">
        <f ca="1">-IF(入力項目!$K$5=TRUE,
IF($F512+$G512&lt;3,VLOOKUP($D512,月別収支!$A$2:$H$13,8,FALSE),0)+IFERROR(VLOOKUP($H512,住宅ローン計算!C:P,13,FALSE),0)+IF($F512&gt;1,IF(OR($G512=3,$G512=6,$G512=9,$G512=12),ROUNDUP(入力項目!$N$18/4,0),0),0),
VLOOKUP($D512,月別収支!$A$2:$H$13,8,FALSE))</f>
        <v>0</v>
      </c>
      <c r="Y512" s="10">
        <f ca="1">-VLOOKUP($D512,月別収支!$A$2:$H$13,3,FALSE)</f>
        <v>-75000</v>
      </c>
      <c r="Z512" s="10">
        <f ca="1">-VLOOKUP($D512,月別収支!$A$2:$H$13,4,FALSE)</f>
        <v>-27000</v>
      </c>
      <c r="AA512" s="10">
        <f ca="1">-VLOOKUP($D512,月別収支!$A$2:$H$13,6,FALSE)</f>
        <v>-10000</v>
      </c>
      <c r="AB512" s="10">
        <f ca="1">-(
VLOOKUP($D512,月別収支!$A$2:$H$13,5,FALSE)+IF(AND(入力項目!$I$27&lt;=$A512,ISEVEN($A512-入力項目!$I$27),入力項目!$I$28=$D512),入力項目!$I$26,0)
+IF(入力項目!$K$26=TRUE,
IFERROR(VLOOKUP($K512,マイカーローン計算!C:P,13,FALSE),0),
IFERROR(
  IF(AND($C512&gt;0,MOD($C512,入力項目!$N$22)=0,$D512=入力項目!$N$23),入力項目!$N$24,0),
 0
)
)
)</f>
        <v>-20000</v>
      </c>
      <c r="AC512" s="10">
        <f ca="1">-IF($A512&lt;入力項目!$N$33,入力項目!$N$35,IF(AND($A512=入力項目!$N$33,$D512&lt;=入力項目!$N$34),入力項目!$N$35,0))</f>
        <v>0</v>
      </c>
      <c r="AD512">
        <f ca="1">-(
_xlfn.IFS(
P512&lt;=入力項目!$S$11,0,
AND(P512&gt;=入力項目!$S$11+1,P512&lt;=3),IFERROR(VLOOKUP(入力項目!$S$12,子育て関連マスタ!$I$4:$M$5,4,FALSE),0),
AND(P512&gt;=4,P512&lt;=6),IFERROR(VLOOKUP(入力項目!$S$13,子育て関連マスタ!$I$9:$M$12,4,FALSE),0),
AND(P512&gt;=7,P512&lt;=12),IFERROR(VLOOKUP(入力項目!$S$14,子育て関連マスタ!$I$16:$M$17,4,FALSE),0),
AND(P512&gt;=13,P512&lt;=15),IFERROR(VLOOKUP(入力項目!$S$15,子育て関連マスタ!$I$21:$M$22,4,FALSE),0),
AND(P512&gt;=16,P512&lt;=18),IFERROR(VLOOKUP(入力項目!$S$16,子育て関連マスタ!$I$26:$M$28,4,FALSE),0),
AND(P512&gt;=19,P512&lt;=20,入力項目!$S$16="高専"),IFERROR(VLOOKUP(入力項目!$S$16,子育て関連マスタ!$I$26:$M$28,4,FALSE),0),
AND(P512&gt;=19,P512&lt;=20,入力項目!$S$16&lt;&gt;"高専"),IFERROR(VLOOKUP(入力項目!$S$17,子育て関連マスタ!$I$32:$M$37,4,FALSE),0),
AND(P512&gt;=21,P512&lt;=22,入力項目!$S$16="高専"),IFERROR(VLOOKUP(入力項目!$S$17,子育て関連マスタ!$I$32:$M$34,4,FALSE),0),
AND(P512&gt;=21,P512&lt;=22,入力項目!$S$16&lt;&gt;"高専"),IFERROR(VLOOKUP(入力項目!$S$17,子育て関連マスタ!$I$32:$M$34,4,FALSE),0),
P512&gt;=23,0
) +
IF($D512=4,
  IFERROR(_xlfn.IFS(
  P512&lt;=入力項目!$S$11,0,
  AND(P512=入力項目!$S$11),IFERROR(VLOOKUP(入力項目!$S$12,子育て関連マスタ!$I$4:$M$5,2,FALSE),0),
  AND(P512=4),IFERROR(VLOOKUP(入力項目!$S$13,子育て関連マスタ!$I$9:$M$12,2,FALSE),0),
  AND(P512=7),IFERROR(VLOOKUP(入力項目!$S$14,子育て関連マスタ!$I$16:$M$17,2,FALSE),0),
  AND(P512=13),IFERROR(VLOOKUP(入力項目!$S$15,子育て関連マスタ!$I$21:$M$22,2,FALSE),0),
  AND(P512=16),IFERROR(VLOOKUP(入力項目!$S$16,子育て関連マスタ!$I$26:$M$28,2,FALSE),0),
  AND(P512=19,入力項目!$S$16&lt;&gt;"高専"),IFERROR(VLOOKUP(入力項目!$S$17,子育て関連マスタ!$I$32:$M$37,2,FALSE),0),
  AND(P512=21,入力項目!$S$16="高専"),IFERROR(VLOOKUP(入力項目!$S$17,子育て関連マスタ!$I$32:$M$37,2,FALSE),0),
  P512&gt;=22,0
  ),0),0
) +
IF(AND(P512&gt;=1,P512&lt;=15),IF($D512=入力項目!$S$8,入力項目!$S$3,0),0) +
IF(AND(P512&gt;=1,P512&lt;=15),IF($D512=5,入力項目!$S$4,0),0) +
IF(AND(P512&gt;=1,P512&lt;=15),IF($D512=12,入力項目!$S$5,0),0) +
IF(AND(入力項目!$S$7=$A512,入力項目!$S$8=$D512),子育て関連マスタ!$C$14,0) +
IFERROR(IF(AND(YEAR(EDATE(DATE(入力項目!$S$7,入力項目!$S$8,1),1))=$A512,MONTH(EDATE(DATE(入力項目!$S$7,入力項目!$S$8,1),1))=$D512),子育て関連マスタ!$C$15,0),0) +
IF(AND(OR(P512=3,P512=5,P512=7),$D512=11),子育て関連マスタ!$C$17,0) +
IF(AND(P512=20,$D512=1),子育て関連マスタ!$C$18,0) +
IF(AND(P512=20,$D512=1),
IFERROR(_xlfn.IFS(
入力項目!$S$10="男",子育て関連マスタ!$C$18,
入力項目!$S$10="女",子育て関連マスタ!$C$19
),0),0
) +
IF(AND(P512&gt;=入力項目!$S$18,P512&lt;=入力項目!$S$19),入力項目!$S$20,0) +
IF(AND(P512&gt;=入力項目!$S$21,P512&lt;=入力項目!$S$22),入力項目!$S$23,0) +
IF(AND(P512&gt;=入力項目!$S$24,P512&lt;=入力項目!$S$25),入力項目!$S$26,0)
)</f>
        <v>0</v>
      </c>
      <c r="AE512">
        <f ca="1">-(
_xlfn.IFS(
Q512&lt;=入力項目!$S$11,0,
AND(Q512&gt;=入力項目!$S$11+1,Q512&lt;=3),IFERROR(VLOOKUP(入力項目!$S$12,子育て関連マスタ!$I$4:$M$5,4,FALSE),0),
AND(Q512&gt;=4,Q512&lt;=6),IFERROR(VLOOKUP(入力項目!$S$13,子育て関連マスタ!$I$9:$M$12,4,FALSE),0),
AND(Q512&gt;=7,Q512&lt;=12),IFERROR(VLOOKUP(入力項目!$S$14,子育て関連マスタ!$I$16:$M$17,4,FALSE),0),
AND(Q512&gt;=13,Q512&lt;=15),IFERROR(VLOOKUP(入力項目!$S$15,子育て関連マスタ!$I$21:$M$22,4,FALSE),0),
AND(Q512&gt;=16,Q512&lt;=18),IFERROR(VLOOKUP(入力項目!$S$16,子育て関連マスタ!$I$26:$M$28,4,FALSE),0),
AND(Q512&gt;=19,Q512&lt;=20,入力項目!$S$16="高専"),IFERROR(VLOOKUP(入力項目!$S$16,子育て関連マスタ!$I$26:$M$28,4,FALSE),0),
AND(Q512&gt;=19,Q512&lt;=20,入力項目!$S$16&lt;&gt;"高専"),IFERROR(VLOOKUP(入力項目!$S$17,子育て関連マスタ!$I$32:$M$37,4,FALSE),0),
AND(Q512&gt;=21,Q512&lt;=22,入力項目!$S$16="高専"),IFERROR(VLOOKUP(入力項目!$S$17,子育て関連マスタ!$I$32:$M$34,4,FALSE),0),
AND(Q512&gt;=21,Q512&lt;=22,入力項目!$S$16&lt;&gt;"高専"),IFERROR(VLOOKUP(入力項目!$S$17,子育て関連マスタ!$I$32:$M$34,4,FALSE),0),
Q512&gt;=23,0
) +
IF($D512=4,
  IFERROR(_xlfn.IFS(
  Q512&lt;=入力項目!$S$11,0,
  AND(Q512=入力項目!$S$11),IFERROR(VLOOKUP(入力項目!$S$12,子育て関連マスタ!$I$4:$M$5,2,FALSE),0),
  AND(Q512=4),IFERROR(VLOOKUP(入力項目!$S$13,子育て関連マスタ!$I$9:$M$12,2,FALSE),0),
  AND(Q512=7),IFERROR(VLOOKUP(入力項目!$S$14,子育て関連マスタ!$I$16:$M$17,2,FALSE),0),
  AND(Q512=13),IFERROR(VLOOKUP(入力項目!$S$15,子育て関連マスタ!$I$21:$M$22,2,FALSE),0),
  AND(Q512=16),IFERROR(VLOOKUP(入力項目!$S$16,子育て関連マスタ!$I$26:$M$28,2,FALSE),0),
  AND(Q512=19,入力項目!$S$16&lt;&gt;"高専"),IFERROR(VLOOKUP(入力項目!$S$17,子育て関連マスタ!$I$32:$M$37,2,FALSE),0),
  AND(Q512=21,入力項目!$S$16="高専"),IFERROR(VLOOKUP(入力項目!$S$17,子育て関連マスタ!$I$32:$M$37,2,FALSE),0),
  Q512&gt;=22,0
  ),0),0
) +
IF(AND(Q512&gt;=1,Q512&lt;=15),IF($D512=入力項目!$S$8,入力項目!$S$3,0),0) +
IF(AND(Q512&gt;=1,Q512&lt;=15),IF($D512=5,入力項目!$S$4,0),0) +
IF(AND(Q512&gt;=1,Q512&lt;=15),IF($D512=12,入力項目!$S$5,0),0) +
IF(AND(入力項目!$S$7=$A512,入力項目!$S$8=$D512),子育て関連マスタ!$C$14,0) +
IFERROR(IF(AND(YEAR(EDATE(DATE(入力項目!$S$7,入力項目!$S$8,1),1))=$A512,MONTH(EDATE(DATE(入力項目!$S$7,入力項目!$S$8,1),1))=$D512),子育て関連マスタ!$C$15,0),0) +
IF(AND(OR(Q512=3,Q512=5,Q512=7),$D512=11),子育て関連マスタ!$C$17,0) +
IF(AND(Q512=20,$D512=1),子育て関連マスタ!$C$18,0) +
IF(AND(Q512=20,$D512=1),
IFERROR(_xlfn.IFS(
入力項目!$S$10="男",子育て関連マスタ!$C$18,
入力項目!$S$10="女",子育て関連マスタ!$C$19
),0),0
) +
IF(AND(Q512&gt;=入力項目!$S$18,Q512&lt;=入力項目!$S$19),入力項目!$S$20,0) +
IF(AND(Q512&gt;=入力項目!$S$21,Q512&lt;=入力項目!$S$22),入力項目!$S$23,0) +
IF(AND(Q512&gt;=入力項目!$S$24,Q512&lt;=入力項目!$S$25),入力項目!$S$26,0)
)</f>
        <v>0</v>
      </c>
      <c r="AF512">
        <f ca="1">-(
_xlfn.IFS(
R512&lt;=入力項目!$S$11,0,
AND(R512&gt;=入力項目!$S$11+1,R512&lt;=3),IFERROR(VLOOKUP(入力項目!$S$12,子育て関連マスタ!$I$4:$M$5,4,FALSE),0),
AND(R512&gt;=4,R512&lt;=6),IFERROR(VLOOKUP(入力項目!$S$13,子育て関連マスタ!$I$9:$M$12,4,FALSE),0),
AND(R512&gt;=7,R512&lt;=12),IFERROR(VLOOKUP(入力項目!$S$14,子育て関連マスタ!$I$16:$M$17,4,FALSE),0),
AND(R512&gt;=13,R512&lt;=15),IFERROR(VLOOKUP(入力項目!$S$15,子育て関連マスタ!$I$21:$M$22,4,FALSE),0),
AND(R512&gt;=16,R512&lt;=18),IFERROR(VLOOKUP(入力項目!$S$16,子育て関連マスタ!$I$26:$M$28,4,FALSE),0),
AND(R512&gt;=19,R512&lt;=20,入力項目!$S$16="高専"),IFERROR(VLOOKUP(入力項目!$S$16,子育て関連マスタ!$I$26:$M$28,4,FALSE),0),
AND(R512&gt;=19,R512&lt;=20,入力項目!$S$16&lt;&gt;"高専"),IFERROR(VLOOKUP(入力項目!$S$17,子育て関連マスタ!$I$32:$M$37,4,FALSE),0),
AND(R512&gt;=21,R512&lt;=22,入力項目!$S$16="高専"),IFERROR(VLOOKUP(入力項目!$S$17,子育て関連マスタ!$I$32:$M$34,4,FALSE),0),
AND(R512&gt;=21,R512&lt;=22,入力項目!$S$16&lt;&gt;"高専"),IFERROR(VLOOKUP(入力項目!$S$17,子育て関連マスタ!$I$32:$M$34,4,FALSE),0),
R512&gt;=23,0
) +
IF($D512=4,
  IFERROR(_xlfn.IFS(
  R512&lt;=入力項目!$S$11,0,
  AND(R512=入力項目!$S$11),IFERROR(VLOOKUP(入力項目!$S$12,子育て関連マスタ!$I$4:$M$5,2,FALSE),0),
  AND(R512=4),IFERROR(VLOOKUP(入力項目!$S$13,子育て関連マスタ!$I$9:$M$12,2,FALSE),0),
  AND(R512=7),IFERROR(VLOOKUP(入力項目!$S$14,子育て関連マスタ!$I$16:$M$17,2,FALSE),0),
  AND(R512=13),IFERROR(VLOOKUP(入力項目!$S$15,子育て関連マスタ!$I$21:$M$22,2,FALSE),0),
  AND(R512=16),IFERROR(VLOOKUP(入力項目!$S$16,子育て関連マスタ!$I$26:$M$28,2,FALSE),0),
  AND(R512=19,入力項目!$S$16&lt;&gt;"高専"),IFERROR(VLOOKUP(入力項目!$S$17,子育て関連マスタ!$I$32:$M$37,2,FALSE),0),
  AND(R512=21,入力項目!$S$16="高専"),IFERROR(VLOOKUP(入力項目!$S$17,子育て関連マスタ!$I$32:$M$37,2,FALSE),0),
  R512&gt;=22,0
  ),0),0
) +
IF(AND(R512&gt;=1,R512&lt;=15),IF($D512=入力項目!$S$8,入力項目!$S$3,0),0) +
IF(AND(R512&gt;=1,R512&lt;=15),IF($D512=5,入力項目!$S$4,0),0) +
IF(AND(R512&gt;=1,R512&lt;=15),IF($D512=12,入力項目!$S$5,0),0) +
IF(AND(入力項目!$S$7=$A512,入力項目!$S$8=$D512),子育て関連マスタ!$C$14,0) +
IFERROR(IF(AND(YEAR(EDATE(DATE(入力項目!$S$7,入力項目!$S$8,1),1))=$A512,MONTH(EDATE(DATE(入力項目!$S$7,入力項目!$S$8,1),1))=$D512),子育て関連マスタ!$C$15,0),0) +
IF(AND(OR(R512=3,R512=5,R512=7),$D512=11),子育て関連マスタ!$C$17,0) +
IF(AND(R512=20,$D512=1),子育て関連マスタ!$C$18,0) +
IF(AND(R512=20,$D512=1),
IFERROR(_xlfn.IFS(
入力項目!$S$10="男",子育て関連マスタ!$C$18,
入力項目!$S$10="女",子育て関連マスタ!$C$19
),0),0
) +
IF(AND(R512&gt;=入力項目!$S$18,R512&lt;=入力項目!$S$19),入力項目!$S$20,0) +
IF(AND(R512&gt;=入力項目!$S$21,R512&lt;=入力項目!$S$22),入力項目!$S$23,0) +
IF(AND(R512&gt;=入力項目!$S$24,R512&lt;=入力項目!$S$25),入力項目!$S$26,0)
)</f>
        <v>0</v>
      </c>
      <c r="AG512">
        <f ca="1">-(
_xlfn.IFS(
S512&lt;=入力項目!$S$11,0,
AND(S512&gt;=入力項目!$S$11+1,S512&lt;=3),IFERROR(VLOOKUP(入力項目!$S$12,子育て関連マスタ!$I$4:$M$5,4,FALSE),0),
AND(S512&gt;=4,S512&lt;=6),IFERROR(VLOOKUP(入力項目!$S$13,子育て関連マスタ!$I$9:$M$12,4,FALSE),0),
AND(S512&gt;=7,S512&lt;=12),IFERROR(VLOOKUP(入力項目!$S$14,子育て関連マスタ!$I$16:$M$17,4,FALSE),0),
AND(S512&gt;=13,S512&lt;=15),IFERROR(VLOOKUP(入力項目!$S$15,子育て関連マスタ!$I$21:$M$22,4,FALSE),0),
AND(S512&gt;=16,S512&lt;=18),IFERROR(VLOOKUP(入力項目!$S$16,子育て関連マスタ!$I$26:$M$28,4,FALSE),0),
AND(S512&gt;=19,S512&lt;=20,入力項目!$S$16="高専"),IFERROR(VLOOKUP(入力項目!$S$16,子育て関連マスタ!$I$26:$M$28,4,FALSE),0),
AND(S512&gt;=19,S512&lt;=20,入力項目!$S$16&lt;&gt;"高専"),IFERROR(VLOOKUP(入力項目!$S$17,子育て関連マスタ!$I$32:$M$37,4,FALSE),0),
AND(S512&gt;=21,S512&lt;=22,入力項目!$S$16="高専"),IFERROR(VLOOKUP(入力項目!$S$17,子育て関連マスタ!$I$32:$M$34,4,FALSE),0),
AND(S512&gt;=21,S512&lt;=22,入力項目!$S$16&lt;&gt;"高専"),IFERROR(VLOOKUP(入力項目!$S$17,子育て関連マスタ!$I$32:$M$34,4,FALSE),0),
S512&gt;=23,0
) +
IF($D512=4,
  IFERROR(_xlfn.IFS(
  S512&lt;=入力項目!$S$11,0,
  AND(S512=入力項目!$S$11),IFERROR(VLOOKUP(入力項目!$S$12,子育て関連マスタ!$I$4:$M$5,2,FALSE),0),
  AND(S512=4),IFERROR(VLOOKUP(入力項目!$S$13,子育て関連マスタ!$I$9:$M$12,2,FALSE),0),
  AND(S512=7),IFERROR(VLOOKUP(入力項目!$S$14,子育て関連マスタ!$I$16:$M$17,2,FALSE),0),
  AND(S512=13),IFERROR(VLOOKUP(入力項目!$S$15,子育て関連マスタ!$I$21:$M$22,2,FALSE),0),
  AND(S512=16),IFERROR(VLOOKUP(入力項目!$S$16,子育て関連マスタ!$I$26:$M$28,2,FALSE),0),
  AND(S512=19,入力項目!$S$16&lt;&gt;"高専"),IFERROR(VLOOKUP(入力項目!$S$17,子育て関連マスタ!$I$32:$M$37,2,FALSE),0),
  AND(S512=21,入力項目!$S$16="高専"),IFERROR(VLOOKUP(入力項目!$S$17,子育て関連マスタ!$I$32:$M$37,2,FALSE),0),
  S512&gt;=22,0
  ),0),0
) +
IF(AND(S512&gt;=1,S512&lt;=15),IF($D512=入力項目!$S$8,入力項目!$S$3,0),0) +
IF(AND(S512&gt;=1,S512&lt;=15),IF($D512=5,入力項目!$S$4,0),0) +
IF(AND(S512&gt;=1,S512&lt;=15),IF($D512=12,入力項目!$S$5,0),0) +
IF(AND(入力項目!$S$7=$A512,入力項目!$S$8=$D512),子育て関連マスタ!$C$14,0) +
IFERROR(IF(AND(YEAR(EDATE(DATE(入力項目!$S$7,入力項目!$S$8,1),1))=$A512,MONTH(EDATE(DATE(入力項目!$S$7,入力項目!$S$8,1),1))=$D512),子育て関連マスタ!$C$15,0),0) +
IF(AND(OR(S512=3,S512=5,S512=7),$D512=11),子育て関連マスタ!$C$17,0) +
IF(AND(S512=20,$D512=1),子育て関連マスタ!$C$18,0) +
IF(AND(S512=20,$D512=1),
IFERROR(_xlfn.IFS(
入力項目!$S$10="男",子育て関連マスタ!$C$18,
入力項目!$S$10="女",子育て関連マスタ!$C$19
),0),0
) +
IF(AND(S512&gt;=入力項目!$S$18,S512&lt;=入力項目!$S$19),入力項目!$S$20,0) +
IF(AND(S512&gt;=入力項目!$S$21,S512&lt;=入力項目!$S$22),入力項目!$S$23,0) +
IF(AND(S512&gt;=入力項目!$S$24,S512&lt;=入力項目!$S$25),入力項目!$S$26,0)
)</f>
        <v>0</v>
      </c>
      <c r="AH512">
        <f ca="1">-(
_xlfn.IFS(
T512&lt;=入力項目!$S$11,0,
AND(T512&gt;=入力項目!$S$11+1,T512&lt;=3),IFERROR(VLOOKUP(入力項目!$S$12,子育て関連マスタ!$I$4:$M$5,4,FALSE),0),
AND(T512&gt;=4,T512&lt;=6),IFERROR(VLOOKUP(入力項目!$S$13,子育て関連マスタ!$I$9:$M$12,4,FALSE),0),
AND(T512&gt;=7,T512&lt;=12),IFERROR(VLOOKUP(入力項目!$S$14,子育て関連マスタ!$I$16:$M$17,4,FALSE),0),
AND(T512&gt;=13,T512&lt;=15),IFERROR(VLOOKUP(入力項目!$S$15,子育て関連マスタ!$I$21:$M$22,4,FALSE),0),
AND(T512&gt;=16,T512&lt;=18),IFERROR(VLOOKUP(入力項目!$S$16,子育て関連マスタ!$I$26:$M$28,4,FALSE),0),
AND(T512&gt;=19,T512&lt;=20,入力項目!$S$16="高専"),IFERROR(VLOOKUP(入力項目!$S$16,子育て関連マスタ!$I$26:$M$28,4,FALSE),0),
AND(T512&gt;=19,T512&lt;=20,入力項目!$S$16&lt;&gt;"高専"),IFERROR(VLOOKUP(入力項目!$S$17,子育て関連マスタ!$I$32:$M$37,4,FALSE),0),
AND(T512&gt;=21,T512&lt;=22,入力項目!$S$16="高専"),IFERROR(VLOOKUP(入力項目!$S$17,子育て関連マスタ!$I$32:$M$34,4,FALSE),0),
AND(T512&gt;=21,T512&lt;=22,入力項目!$S$16&lt;&gt;"高専"),IFERROR(VLOOKUP(入力項目!$S$17,子育て関連マスタ!$I$32:$M$34,4,FALSE),0),
T512&gt;=23,0
) +
IF($D512=4,
  IFERROR(_xlfn.IFS(
  T512&lt;=入力項目!$S$11,0,
  AND(T512=入力項目!$S$11),IFERROR(VLOOKUP(入力項目!$S$12,子育て関連マスタ!$I$4:$M$5,2,FALSE),0),
  AND(T512=4),IFERROR(VLOOKUP(入力項目!$S$13,子育て関連マスタ!$I$9:$M$12,2,FALSE),0),
  AND(T512=7),IFERROR(VLOOKUP(入力項目!$S$14,子育て関連マスタ!$I$16:$M$17,2,FALSE),0),
  AND(T512=13),IFERROR(VLOOKUP(入力項目!$S$15,子育て関連マスタ!$I$21:$M$22,2,FALSE),0),
  AND(T512=16),IFERROR(VLOOKUP(入力項目!$S$16,子育て関連マスタ!$I$26:$M$28,2,FALSE),0),
  AND(T512=19,入力項目!$S$16&lt;&gt;"高専"),IFERROR(VLOOKUP(入力項目!$S$17,子育て関連マスタ!$I$32:$M$37,2,FALSE),0),
  AND(T512=21,入力項目!$S$16="高専"),IFERROR(VLOOKUP(入力項目!$S$17,子育て関連マスタ!$I$32:$M$37,2,FALSE),0),
  T512&gt;=22,0
  ),0),0
) +
IF(AND(T512&gt;=1,T512&lt;=15),IF($D512=入力項目!$S$8,入力項目!$S$3,0),0) +
IF(AND(T512&gt;=1,T512&lt;=15),IF($D512=5,入力項目!$S$4,0),0) +
IF(AND(T512&gt;=1,T512&lt;=15),IF($D512=12,入力項目!$S$5,0),0) +
IF(AND(入力項目!$S$7=$A512,入力項目!$S$8=$D512),子育て関連マスタ!$C$14,0) +
IFERROR(IF(AND(YEAR(EDATE(DATE(入力項目!$S$7,入力項目!$S$8,1),1))=$A512,MONTH(EDATE(DATE(入力項目!$S$7,入力項目!$S$8,1),1))=$D512),子育て関連マスタ!$C$15,0),0) +
IF(AND(OR(T512=3,T512=5,T512=7),$D512=11),子育て関連マスタ!$C$17,0) +
IF(AND(T512=20,$D512=1),子育て関連マスタ!$C$18,0) +
IF(AND(T512=20,$D512=1),
IFERROR(_xlfn.IFS(
入力項目!$S$10="男",子育て関連マスタ!$C$18,
入力項目!$S$10="女",子育て関連マスタ!$C$19
),0),0
) +
IF(AND(T512&gt;=入力項目!$S$18,T512&lt;=入力項目!$S$19),入力項目!$S$20,0) +
IF(AND(T512&gt;=入力項目!$S$21,T512&lt;=入力項目!$S$22),入力項目!$S$23,0) +
IF(AND(T512&gt;=入力項目!$S$24,T512&lt;=入力項目!$S$25),入力項目!$S$26,0)
)</f>
        <v>0</v>
      </c>
      <c r="AI512">
        <f ca="1">-(
_xlfn.IFS(
U512&lt;=入力項目!$S$11,0,
AND(U512&gt;=入力項目!$S$11+1,U512&lt;=3),IFERROR(VLOOKUP(入力項目!$S$12,子育て関連マスタ!$I$4:$M$5,4,FALSE),0),
AND(U512&gt;=4,U512&lt;=6),IFERROR(VLOOKUP(入力項目!$S$13,子育て関連マスタ!$I$9:$M$12,4,FALSE),0),
AND(U512&gt;=7,U512&lt;=12),IFERROR(VLOOKUP(入力項目!$S$14,子育て関連マスタ!$I$16:$M$17,4,FALSE),0),
AND(U512&gt;=13,U512&lt;=15),IFERROR(VLOOKUP(入力項目!$S$15,子育て関連マスタ!$I$21:$M$22,4,FALSE),0),
AND(U512&gt;=16,U512&lt;=18),IFERROR(VLOOKUP(入力項目!$S$16,子育て関連マスタ!$I$26:$M$28,4,FALSE),0),
AND(U512&gt;=19,U512&lt;=20,入力項目!$S$16="高専"),IFERROR(VLOOKUP(入力項目!$S$16,子育て関連マスタ!$I$26:$M$28,4,FALSE),0),
AND(U512&gt;=19,U512&lt;=20,入力項目!$S$16&lt;&gt;"高専"),IFERROR(VLOOKUP(入力項目!$S$17,子育て関連マスタ!$I$32:$M$37,4,FALSE),0),
AND(U512&gt;=21,U512&lt;=22,入力項目!$S$16="高専"),IFERROR(VLOOKUP(入力項目!$S$17,子育て関連マスタ!$I$32:$M$34,4,FALSE),0),
AND(U512&gt;=21,U512&lt;=22,入力項目!$S$16&lt;&gt;"高専"),IFERROR(VLOOKUP(入力項目!$S$17,子育て関連マスタ!$I$32:$M$34,4,FALSE),0),
U512&gt;=23,0
) +
IF($D512=4,
  IFERROR(_xlfn.IFS(
  U512&lt;=入力項目!$S$11,0,
  AND(U512=入力項目!$S$11),IFERROR(VLOOKUP(入力項目!$S$12,子育て関連マスタ!$I$4:$M$5,2,FALSE),0),
  AND(U512=4),IFERROR(VLOOKUP(入力項目!$S$13,子育て関連マスタ!$I$9:$M$12,2,FALSE),0),
  AND(U512=7),IFERROR(VLOOKUP(入力項目!$S$14,子育て関連マスタ!$I$16:$M$17,2,FALSE),0),
  AND(U512=13),IFERROR(VLOOKUP(入力項目!$S$15,子育て関連マスタ!$I$21:$M$22,2,FALSE),0),
  AND(U512=16),IFERROR(VLOOKUP(入力項目!$S$16,子育て関連マスタ!$I$26:$M$28,2,FALSE),0),
  AND(U512=19,入力項目!$S$16&lt;&gt;"高専"),IFERROR(VLOOKUP(入力項目!$S$17,子育て関連マスタ!$I$32:$M$37,2,FALSE),0),
  AND(U512=21,入力項目!$S$16="高専"),IFERROR(VLOOKUP(入力項目!$S$17,子育て関連マスタ!$I$32:$M$37,2,FALSE),0),
  U512&gt;=22,0
  ),0),0
) +
IF(AND(U512&gt;=1,U512&lt;=15),IF($D512=入力項目!$S$8,入力項目!$S$3,0),0) +
IF(AND(U512&gt;=1,U512&lt;=15),IF($D512=5,入力項目!$S$4,0),0) +
IF(AND(U512&gt;=1,U512&lt;=15),IF($D512=12,入力項目!$S$5,0),0) +
IF(AND(入力項目!$S$7=$A512,入力項目!$S$8=$D512),子育て関連マスタ!$C$14,0) +
IFERROR(IF(AND(YEAR(EDATE(DATE(入力項目!$S$7,入力項目!$S$8,1),1))=$A512,MONTH(EDATE(DATE(入力項目!$S$7,入力項目!$S$8,1),1))=$D512),子育て関連マスタ!$C$15,0),0) +
IF(AND(OR(U512=3,U512=5,U512=7),$D512=11),子育て関連マスタ!$C$17,0) +
IF(AND(U512=20,$D512=1),子育て関連マスタ!$C$18,0) +
IF(AND(U512=20,$D512=1),
IFERROR(_xlfn.IFS(
入力項目!$S$10="男",子育て関連マスタ!$C$18,
入力項目!$S$10="女",子育て関連マスタ!$C$19
),0),0
) +
IF(AND(U512&gt;=入力項目!$S$18,U512&lt;=入力項目!$S$19),入力項目!$S$20,0) +
IF(AND(U512&gt;=入力項目!$S$21,U512&lt;=入力項目!$S$22),入力項目!$S$23,0) +
IF(AND(U512&gt;=入力項目!$S$24,U512&lt;=入力項目!$S$25),入力項目!$S$26,0)
)</f>
        <v>0</v>
      </c>
      <c r="AJ512" s="10">
        <f ca="1">-VLOOKUP($D512,月別収支!$A$2:$H$13,7,FALSE)</f>
        <v>-20000</v>
      </c>
    </row>
    <row r="513" spans="1:36" x14ac:dyDescent="0.4">
      <c r="A513">
        <f t="shared" ca="1" si="139"/>
        <v>2067</v>
      </c>
      <c r="B513">
        <f t="shared" ca="1" si="129"/>
        <v>2066</v>
      </c>
      <c r="C513">
        <f t="shared" ca="1" si="130"/>
        <v>43</v>
      </c>
      <c r="D513">
        <f t="shared" ca="1" si="140"/>
        <v>3</v>
      </c>
      <c r="E513" t="str">
        <f t="shared" ca="1" si="124"/>
        <v>2067年3月</v>
      </c>
      <c r="F513">
        <f ca="1">IF(OR(入力項目!$N$5&lt;$A513,AND(入力項目!$N$5=$A513,入力項目!$N$6&lt;$D513)),IF(F512=0,1,IF(G513=12,F512+1,F512)),0)</f>
        <v>42</v>
      </c>
      <c r="G513">
        <f ca="1">IF(OR(入力項目!$N$5&lt;$A513,AND(入力項目!$N$5=$A513,入力項目!$N$6&lt;$D513)),IF(G512=12,1,G512+1),0)</f>
        <v>5</v>
      </c>
      <c r="H513" t="str">
        <f t="shared" ca="1" si="125"/>
        <v>42_5</v>
      </c>
      <c r="I513">
        <f ca="1">IF(
  IFERROR(AND($C513&gt;0,MOD($C513,入力項目!$N$22)=0,$D513=入力項目!$N$23), FALSE),
  1,
  IF(
    AND(I512&gt;0,J512=12),
    IF(I512=入力項目!$N$28, 0, I512+1),
    I512
  )
)</f>
        <v>3</v>
      </c>
      <c r="J513">
        <f ca="1">IF($D513=入力項目!$N$23,1,IFERROR(J512+1,1))</f>
        <v>10</v>
      </c>
      <c r="K513" t="str">
        <f t="shared" ca="1" si="126"/>
        <v>3_10</v>
      </c>
      <c r="L513">
        <f ca="1">L512+IF(入力項目!$D$4=$D513,1,0)</f>
        <v>71</v>
      </c>
      <c r="M513" t="str">
        <f t="shared" ca="1" si="127"/>
        <v>71歳</v>
      </c>
      <c r="N513">
        <f t="shared" ca="1" si="131"/>
        <v>72</v>
      </c>
      <c r="O513" t="str">
        <f t="shared" ca="1" si="128"/>
        <v>72歳</v>
      </c>
      <c r="P513">
        <f t="shared" ca="1" si="132"/>
        <v>46</v>
      </c>
      <c r="Q513">
        <f t="shared" ca="1" si="133"/>
        <v>44</v>
      </c>
      <c r="R513">
        <f t="shared" ca="1" si="134"/>
        <v>2067</v>
      </c>
      <c r="S513">
        <f t="shared" ca="1" si="135"/>
        <v>2067</v>
      </c>
      <c r="T513">
        <f t="shared" ca="1" si="136"/>
        <v>2067</v>
      </c>
      <c r="U513">
        <f t="shared" ca="1" si="137"/>
        <v>2067</v>
      </c>
      <c r="V513" s="10">
        <f t="shared" ca="1" si="138"/>
        <v>58925925</v>
      </c>
      <c r="W513" s="10">
        <f ca="1">IF($L513&lt;その他マスタ!$B$1,VLOOKUP($D513,月別収支!$A$2:$H$13,2,FALSE),その他マスタ!$B$3)+IF(AND($L513=その他マスタ!$B$1,入力項目!$I$9="あり",$D513=入力項目!$D$4),その他マスタ!$B$2,0)</f>
        <v>150000</v>
      </c>
      <c r="X513" s="10">
        <f ca="1">-IF(入力項目!$K$5=TRUE,
IF($F513+$G513&lt;3,VLOOKUP($D513,月別収支!$A$2:$H$13,8,FALSE),0)+IFERROR(VLOOKUP($H513,住宅ローン計算!C:P,13,FALSE),0)+IF($F513&gt;1,IF(OR($G513=3,$G513=6,$G513=9,$G513=12),ROUNDUP(入力項目!$N$18/4,0),0),0),
VLOOKUP($D513,月別収支!$A$2:$H$13,8,FALSE))</f>
        <v>0</v>
      </c>
      <c r="Y513" s="10">
        <f ca="1">-VLOOKUP($D513,月別収支!$A$2:$H$13,3,FALSE)</f>
        <v>-75000</v>
      </c>
      <c r="Z513" s="10">
        <f ca="1">-VLOOKUP($D513,月別収支!$A$2:$H$13,4,FALSE)</f>
        <v>-27000</v>
      </c>
      <c r="AA513" s="10">
        <f ca="1">-VLOOKUP($D513,月別収支!$A$2:$H$13,6,FALSE)</f>
        <v>-10000</v>
      </c>
      <c r="AB513" s="10">
        <f ca="1">-(
VLOOKUP($D513,月別収支!$A$2:$H$13,5,FALSE)+IF(AND(入力項目!$I$27&lt;=$A513,ISEVEN($A513-入力項目!$I$27),入力項目!$I$28=$D513),入力項目!$I$26,0)
+IF(入力項目!$K$26=TRUE,
IFERROR(VLOOKUP($K513,マイカーローン計算!C:P,13,FALSE),0),
IFERROR(
  IF(AND($C513&gt;0,MOD($C513,入力項目!$N$22)=0,$D513=入力項目!$N$23),入力項目!$N$24,0),
 0
)
)
)</f>
        <v>-20000</v>
      </c>
      <c r="AC513" s="10">
        <f ca="1">-IF($A513&lt;入力項目!$N$33,入力項目!$N$35,IF(AND($A513=入力項目!$N$33,$D513&lt;=入力項目!$N$34),入力項目!$N$35,0))</f>
        <v>0</v>
      </c>
      <c r="AD513">
        <f ca="1">-(
_xlfn.IFS(
P513&lt;=入力項目!$S$11,0,
AND(P513&gt;=入力項目!$S$11+1,P513&lt;=3),IFERROR(VLOOKUP(入力項目!$S$12,子育て関連マスタ!$I$4:$M$5,4,FALSE),0),
AND(P513&gt;=4,P513&lt;=6),IFERROR(VLOOKUP(入力項目!$S$13,子育て関連マスタ!$I$9:$M$12,4,FALSE),0),
AND(P513&gt;=7,P513&lt;=12),IFERROR(VLOOKUP(入力項目!$S$14,子育て関連マスタ!$I$16:$M$17,4,FALSE),0),
AND(P513&gt;=13,P513&lt;=15),IFERROR(VLOOKUP(入力項目!$S$15,子育て関連マスタ!$I$21:$M$22,4,FALSE),0),
AND(P513&gt;=16,P513&lt;=18),IFERROR(VLOOKUP(入力項目!$S$16,子育て関連マスタ!$I$26:$M$28,4,FALSE),0),
AND(P513&gt;=19,P513&lt;=20,入力項目!$S$16="高専"),IFERROR(VLOOKUP(入力項目!$S$16,子育て関連マスタ!$I$26:$M$28,4,FALSE),0),
AND(P513&gt;=19,P513&lt;=20,入力項目!$S$16&lt;&gt;"高専"),IFERROR(VLOOKUP(入力項目!$S$17,子育て関連マスタ!$I$32:$M$37,4,FALSE),0),
AND(P513&gt;=21,P513&lt;=22,入力項目!$S$16="高専"),IFERROR(VLOOKUP(入力項目!$S$17,子育て関連マスタ!$I$32:$M$34,4,FALSE),0),
AND(P513&gt;=21,P513&lt;=22,入力項目!$S$16&lt;&gt;"高専"),IFERROR(VLOOKUP(入力項目!$S$17,子育て関連マスタ!$I$32:$M$34,4,FALSE),0),
P513&gt;=23,0
) +
IF($D513=4,
  IFERROR(_xlfn.IFS(
  P513&lt;=入力項目!$S$11,0,
  AND(P513=入力項目!$S$11),IFERROR(VLOOKUP(入力項目!$S$12,子育て関連マスタ!$I$4:$M$5,2,FALSE),0),
  AND(P513=4),IFERROR(VLOOKUP(入力項目!$S$13,子育て関連マスタ!$I$9:$M$12,2,FALSE),0),
  AND(P513=7),IFERROR(VLOOKUP(入力項目!$S$14,子育て関連マスタ!$I$16:$M$17,2,FALSE),0),
  AND(P513=13),IFERROR(VLOOKUP(入力項目!$S$15,子育て関連マスタ!$I$21:$M$22,2,FALSE),0),
  AND(P513=16),IFERROR(VLOOKUP(入力項目!$S$16,子育て関連マスタ!$I$26:$M$28,2,FALSE),0),
  AND(P513=19,入力項目!$S$16&lt;&gt;"高専"),IFERROR(VLOOKUP(入力項目!$S$17,子育て関連マスタ!$I$32:$M$37,2,FALSE),0),
  AND(P513=21,入力項目!$S$16="高専"),IFERROR(VLOOKUP(入力項目!$S$17,子育て関連マスタ!$I$32:$M$37,2,FALSE),0),
  P513&gt;=22,0
  ),0),0
) +
IF(AND(P513&gt;=1,P513&lt;=15),IF($D513=入力項目!$S$8,入力項目!$S$3,0),0) +
IF(AND(P513&gt;=1,P513&lt;=15),IF($D513=5,入力項目!$S$4,0),0) +
IF(AND(P513&gt;=1,P513&lt;=15),IF($D513=12,入力項目!$S$5,0),0) +
IF(AND(入力項目!$S$7=$A513,入力項目!$S$8=$D513),子育て関連マスタ!$C$14,0) +
IFERROR(IF(AND(YEAR(EDATE(DATE(入力項目!$S$7,入力項目!$S$8,1),1))=$A513,MONTH(EDATE(DATE(入力項目!$S$7,入力項目!$S$8,1),1))=$D513),子育て関連マスタ!$C$15,0),0) +
IF(AND(OR(P513=3,P513=5,P513=7),$D513=11),子育て関連マスタ!$C$17,0) +
IF(AND(P513=20,$D513=1),子育て関連マスタ!$C$18,0) +
IF(AND(P513=20,$D513=1),
IFERROR(_xlfn.IFS(
入力項目!$S$10="男",子育て関連マスタ!$C$18,
入力項目!$S$10="女",子育て関連マスタ!$C$19
),0),0
) +
IF(AND(P513&gt;=入力項目!$S$18,P513&lt;=入力項目!$S$19),入力項目!$S$20,0) +
IF(AND(P513&gt;=入力項目!$S$21,P513&lt;=入力項目!$S$22),入力項目!$S$23,0) +
IF(AND(P513&gt;=入力項目!$S$24,P513&lt;=入力項目!$S$25),入力項目!$S$26,0)
)</f>
        <v>0</v>
      </c>
      <c r="AE513">
        <f ca="1">-(
_xlfn.IFS(
Q513&lt;=入力項目!$S$11,0,
AND(Q513&gt;=入力項目!$S$11+1,Q513&lt;=3),IFERROR(VLOOKUP(入力項目!$S$12,子育て関連マスタ!$I$4:$M$5,4,FALSE),0),
AND(Q513&gt;=4,Q513&lt;=6),IFERROR(VLOOKUP(入力項目!$S$13,子育て関連マスタ!$I$9:$M$12,4,FALSE),0),
AND(Q513&gt;=7,Q513&lt;=12),IFERROR(VLOOKUP(入力項目!$S$14,子育て関連マスタ!$I$16:$M$17,4,FALSE),0),
AND(Q513&gt;=13,Q513&lt;=15),IFERROR(VLOOKUP(入力項目!$S$15,子育て関連マスタ!$I$21:$M$22,4,FALSE),0),
AND(Q513&gt;=16,Q513&lt;=18),IFERROR(VLOOKUP(入力項目!$S$16,子育て関連マスタ!$I$26:$M$28,4,FALSE),0),
AND(Q513&gt;=19,Q513&lt;=20,入力項目!$S$16="高専"),IFERROR(VLOOKUP(入力項目!$S$16,子育て関連マスタ!$I$26:$M$28,4,FALSE),0),
AND(Q513&gt;=19,Q513&lt;=20,入力項目!$S$16&lt;&gt;"高専"),IFERROR(VLOOKUP(入力項目!$S$17,子育て関連マスタ!$I$32:$M$37,4,FALSE),0),
AND(Q513&gt;=21,Q513&lt;=22,入力項目!$S$16="高専"),IFERROR(VLOOKUP(入力項目!$S$17,子育て関連マスタ!$I$32:$M$34,4,FALSE),0),
AND(Q513&gt;=21,Q513&lt;=22,入力項目!$S$16&lt;&gt;"高専"),IFERROR(VLOOKUP(入力項目!$S$17,子育て関連マスタ!$I$32:$M$34,4,FALSE),0),
Q513&gt;=23,0
) +
IF($D513=4,
  IFERROR(_xlfn.IFS(
  Q513&lt;=入力項目!$S$11,0,
  AND(Q513=入力項目!$S$11),IFERROR(VLOOKUP(入力項目!$S$12,子育て関連マスタ!$I$4:$M$5,2,FALSE),0),
  AND(Q513=4),IFERROR(VLOOKUP(入力項目!$S$13,子育て関連マスタ!$I$9:$M$12,2,FALSE),0),
  AND(Q513=7),IFERROR(VLOOKUP(入力項目!$S$14,子育て関連マスタ!$I$16:$M$17,2,FALSE),0),
  AND(Q513=13),IFERROR(VLOOKUP(入力項目!$S$15,子育て関連マスタ!$I$21:$M$22,2,FALSE),0),
  AND(Q513=16),IFERROR(VLOOKUP(入力項目!$S$16,子育て関連マスタ!$I$26:$M$28,2,FALSE),0),
  AND(Q513=19,入力項目!$S$16&lt;&gt;"高専"),IFERROR(VLOOKUP(入力項目!$S$17,子育て関連マスタ!$I$32:$M$37,2,FALSE),0),
  AND(Q513=21,入力項目!$S$16="高専"),IFERROR(VLOOKUP(入力項目!$S$17,子育て関連マスタ!$I$32:$M$37,2,FALSE),0),
  Q513&gt;=22,0
  ),0),0
) +
IF(AND(Q513&gt;=1,Q513&lt;=15),IF($D513=入力項目!$S$8,入力項目!$S$3,0),0) +
IF(AND(Q513&gt;=1,Q513&lt;=15),IF($D513=5,入力項目!$S$4,0),0) +
IF(AND(Q513&gt;=1,Q513&lt;=15),IF($D513=12,入力項目!$S$5,0),0) +
IF(AND(入力項目!$S$7=$A513,入力項目!$S$8=$D513),子育て関連マスタ!$C$14,0) +
IFERROR(IF(AND(YEAR(EDATE(DATE(入力項目!$S$7,入力項目!$S$8,1),1))=$A513,MONTH(EDATE(DATE(入力項目!$S$7,入力項目!$S$8,1),1))=$D513),子育て関連マスタ!$C$15,0),0) +
IF(AND(OR(Q513=3,Q513=5,Q513=7),$D513=11),子育て関連マスタ!$C$17,0) +
IF(AND(Q513=20,$D513=1),子育て関連マスタ!$C$18,0) +
IF(AND(Q513=20,$D513=1),
IFERROR(_xlfn.IFS(
入力項目!$S$10="男",子育て関連マスタ!$C$18,
入力項目!$S$10="女",子育て関連マスタ!$C$19
),0),0
) +
IF(AND(Q513&gt;=入力項目!$S$18,Q513&lt;=入力項目!$S$19),入力項目!$S$20,0) +
IF(AND(Q513&gt;=入力項目!$S$21,Q513&lt;=入力項目!$S$22),入力項目!$S$23,0) +
IF(AND(Q513&gt;=入力項目!$S$24,Q513&lt;=入力項目!$S$25),入力項目!$S$26,0)
)</f>
        <v>0</v>
      </c>
      <c r="AF513">
        <f ca="1">-(
_xlfn.IFS(
R513&lt;=入力項目!$S$11,0,
AND(R513&gt;=入力項目!$S$11+1,R513&lt;=3),IFERROR(VLOOKUP(入力項目!$S$12,子育て関連マスタ!$I$4:$M$5,4,FALSE),0),
AND(R513&gt;=4,R513&lt;=6),IFERROR(VLOOKUP(入力項目!$S$13,子育て関連マスタ!$I$9:$M$12,4,FALSE),0),
AND(R513&gt;=7,R513&lt;=12),IFERROR(VLOOKUP(入力項目!$S$14,子育て関連マスタ!$I$16:$M$17,4,FALSE),0),
AND(R513&gt;=13,R513&lt;=15),IFERROR(VLOOKUP(入力項目!$S$15,子育て関連マスタ!$I$21:$M$22,4,FALSE),0),
AND(R513&gt;=16,R513&lt;=18),IFERROR(VLOOKUP(入力項目!$S$16,子育て関連マスタ!$I$26:$M$28,4,FALSE),0),
AND(R513&gt;=19,R513&lt;=20,入力項目!$S$16="高専"),IFERROR(VLOOKUP(入力項目!$S$16,子育て関連マスタ!$I$26:$M$28,4,FALSE),0),
AND(R513&gt;=19,R513&lt;=20,入力項目!$S$16&lt;&gt;"高専"),IFERROR(VLOOKUP(入力項目!$S$17,子育て関連マスタ!$I$32:$M$37,4,FALSE),0),
AND(R513&gt;=21,R513&lt;=22,入力項目!$S$16="高専"),IFERROR(VLOOKUP(入力項目!$S$17,子育て関連マスタ!$I$32:$M$34,4,FALSE),0),
AND(R513&gt;=21,R513&lt;=22,入力項目!$S$16&lt;&gt;"高専"),IFERROR(VLOOKUP(入力項目!$S$17,子育て関連マスタ!$I$32:$M$34,4,FALSE),0),
R513&gt;=23,0
) +
IF($D513=4,
  IFERROR(_xlfn.IFS(
  R513&lt;=入力項目!$S$11,0,
  AND(R513=入力項目!$S$11),IFERROR(VLOOKUP(入力項目!$S$12,子育て関連マスタ!$I$4:$M$5,2,FALSE),0),
  AND(R513=4),IFERROR(VLOOKUP(入力項目!$S$13,子育て関連マスタ!$I$9:$M$12,2,FALSE),0),
  AND(R513=7),IFERROR(VLOOKUP(入力項目!$S$14,子育て関連マスタ!$I$16:$M$17,2,FALSE),0),
  AND(R513=13),IFERROR(VLOOKUP(入力項目!$S$15,子育て関連マスタ!$I$21:$M$22,2,FALSE),0),
  AND(R513=16),IFERROR(VLOOKUP(入力項目!$S$16,子育て関連マスタ!$I$26:$M$28,2,FALSE),0),
  AND(R513=19,入力項目!$S$16&lt;&gt;"高専"),IFERROR(VLOOKUP(入力項目!$S$17,子育て関連マスタ!$I$32:$M$37,2,FALSE),0),
  AND(R513=21,入力項目!$S$16="高専"),IFERROR(VLOOKUP(入力項目!$S$17,子育て関連マスタ!$I$32:$M$37,2,FALSE),0),
  R513&gt;=22,0
  ),0),0
) +
IF(AND(R513&gt;=1,R513&lt;=15),IF($D513=入力項目!$S$8,入力項目!$S$3,0),0) +
IF(AND(R513&gt;=1,R513&lt;=15),IF($D513=5,入力項目!$S$4,0),0) +
IF(AND(R513&gt;=1,R513&lt;=15),IF($D513=12,入力項目!$S$5,0),0) +
IF(AND(入力項目!$S$7=$A513,入力項目!$S$8=$D513),子育て関連マスタ!$C$14,0) +
IFERROR(IF(AND(YEAR(EDATE(DATE(入力項目!$S$7,入力項目!$S$8,1),1))=$A513,MONTH(EDATE(DATE(入力項目!$S$7,入力項目!$S$8,1),1))=$D513),子育て関連マスタ!$C$15,0),0) +
IF(AND(OR(R513=3,R513=5,R513=7),$D513=11),子育て関連マスタ!$C$17,0) +
IF(AND(R513=20,$D513=1),子育て関連マスタ!$C$18,0) +
IF(AND(R513=20,$D513=1),
IFERROR(_xlfn.IFS(
入力項目!$S$10="男",子育て関連マスタ!$C$18,
入力項目!$S$10="女",子育て関連マスタ!$C$19
),0),0
) +
IF(AND(R513&gt;=入力項目!$S$18,R513&lt;=入力項目!$S$19),入力項目!$S$20,0) +
IF(AND(R513&gt;=入力項目!$S$21,R513&lt;=入力項目!$S$22),入力項目!$S$23,0) +
IF(AND(R513&gt;=入力項目!$S$24,R513&lt;=入力項目!$S$25),入力項目!$S$26,0)
)</f>
        <v>0</v>
      </c>
      <c r="AG513">
        <f ca="1">-(
_xlfn.IFS(
S513&lt;=入力項目!$S$11,0,
AND(S513&gt;=入力項目!$S$11+1,S513&lt;=3),IFERROR(VLOOKUP(入力項目!$S$12,子育て関連マスタ!$I$4:$M$5,4,FALSE),0),
AND(S513&gt;=4,S513&lt;=6),IFERROR(VLOOKUP(入力項目!$S$13,子育て関連マスタ!$I$9:$M$12,4,FALSE),0),
AND(S513&gt;=7,S513&lt;=12),IFERROR(VLOOKUP(入力項目!$S$14,子育て関連マスタ!$I$16:$M$17,4,FALSE),0),
AND(S513&gt;=13,S513&lt;=15),IFERROR(VLOOKUP(入力項目!$S$15,子育て関連マスタ!$I$21:$M$22,4,FALSE),0),
AND(S513&gt;=16,S513&lt;=18),IFERROR(VLOOKUP(入力項目!$S$16,子育て関連マスタ!$I$26:$M$28,4,FALSE),0),
AND(S513&gt;=19,S513&lt;=20,入力項目!$S$16="高専"),IFERROR(VLOOKUP(入力項目!$S$16,子育て関連マスタ!$I$26:$M$28,4,FALSE),0),
AND(S513&gt;=19,S513&lt;=20,入力項目!$S$16&lt;&gt;"高専"),IFERROR(VLOOKUP(入力項目!$S$17,子育て関連マスタ!$I$32:$M$37,4,FALSE),0),
AND(S513&gt;=21,S513&lt;=22,入力項目!$S$16="高専"),IFERROR(VLOOKUP(入力項目!$S$17,子育て関連マスタ!$I$32:$M$34,4,FALSE),0),
AND(S513&gt;=21,S513&lt;=22,入力項目!$S$16&lt;&gt;"高専"),IFERROR(VLOOKUP(入力項目!$S$17,子育て関連マスタ!$I$32:$M$34,4,FALSE),0),
S513&gt;=23,0
) +
IF($D513=4,
  IFERROR(_xlfn.IFS(
  S513&lt;=入力項目!$S$11,0,
  AND(S513=入力項目!$S$11),IFERROR(VLOOKUP(入力項目!$S$12,子育て関連マスタ!$I$4:$M$5,2,FALSE),0),
  AND(S513=4),IFERROR(VLOOKUP(入力項目!$S$13,子育て関連マスタ!$I$9:$M$12,2,FALSE),0),
  AND(S513=7),IFERROR(VLOOKUP(入力項目!$S$14,子育て関連マスタ!$I$16:$M$17,2,FALSE),0),
  AND(S513=13),IFERROR(VLOOKUP(入力項目!$S$15,子育て関連マスタ!$I$21:$M$22,2,FALSE),0),
  AND(S513=16),IFERROR(VLOOKUP(入力項目!$S$16,子育て関連マスタ!$I$26:$M$28,2,FALSE),0),
  AND(S513=19,入力項目!$S$16&lt;&gt;"高専"),IFERROR(VLOOKUP(入力項目!$S$17,子育て関連マスタ!$I$32:$M$37,2,FALSE),0),
  AND(S513=21,入力項目!$S$16="高専"),IFERROR(VLOOKUP(入力項目!$S$17,子育て関連マスタ!$I$32:$M$37,2,FALSE),0),
  S513&gt;=22,0
  ),0),0
) +
IF(AND(S513&gt;=1,S513&lt;=15),IF($D513=入力項目!$S$8,入力項目!$S$3,0),0) +
IF(AND(S513&gt;=1,S513&lt;=15),IF($D513=5,入力項目!$S$4,0),0) +
IF(AND(S513&gt;=1,S513&lt;=15),IF($D513=12,入力項目!$S$5,0),0) +
IF(AND(入力項目!$S$7=$A513,入力項目!$S$8=$D513),子育て関連マスタ!$C$14,0) +
IFERROR(IF(AND(YEAR(EDATE(DATE(入力項目!$S$7,入力項目!$S$8,1),1))=$A513,MONTH(EDATE(DATE(入力項目!$S$7,入力項目!$S$8,1),1))=$D513),子育て関連マスタ!$C$15,0),0) +
IF(AND(OR(S513=3,S513=5,S513=7),$D513=11),子育て関連マスタ!$C$17,0) +
IF(AND(S513=20,$D513=1),子育て関連マスタ!$C$18,0) +
IF(AND(S513=20,$D513=1),
IFERROR(_xlfn.IFS(
入力項目!$S$10="男",子育て関連マスタ!$C$18,
入力項目!$S$10="女",子育て関連マスタ!$C$19
),0),0
) +
IF(AND(S513&gt;=入力項目!$S$18,S513&lt;=入力項目!$S$19),入力項目!$S$20,0) +
IF(AND(S513&gt;=入力項目!$S$21,S513&lt;=入力項目!$S$22),入力項目!$S$23,0) +
IF(AND(S513&gt;=入力項目!$S$24,S513&lt;=入力項目!$S$25),入力項目!$S$26,0)
)</f>
        <v>0</v>
      </c>
      <c r="AH513">
        <f ca="1">-(
_xlfn.IFS(
T513&lt;=入力項目!$S$11,0,
AND(T513&gt;=入力項目!$S$11+1,T513&lt;=3),IFERROR(VLOOKUP(入力項目!$S$12,子育て関連マスタ!$I$4:$M$5,4,FALSE),0),
AND(T513&gt;=4,T513&lt;=6),IFERROR(VLOOKUP(入力項目!$S$13,子育て関連マスタ!$I$9:$M$12,4,FALSE),0),
AND(T513&gt;=7,T513&lt;=12),IFERROR(VLOOKUP(入力項目!$S$14,子育て関連マスタ!$I$16:$M$17,4,FALSE),0),
AND(T513&gt;=13,T513&lt;=15),IFERROR(VLOOKUP(入力項目!$S$15,子育て関連マスタ!$I$21:$M$22,4,FALSE),0),
AND(T513&gt;=16,T513&lt;=18),IFERROR(VLOOKUP(入力項目!$S$16,子育て関連マスタ!$I$26:$M$28,4,FALSE),0),
AND(T513&gt;=19,T513&lt;=20,入力項目!$S$16="高専"),IFERROR(VLOOKUP(入力項目!$S$16,子育て関連マスタ!$I$26:$M$28,4,FALSE),0),
AND(T513&gt;=19,T513&lt;=20,入力項目!$S$16&lt;&gt;"高専"),IFERROR(VLOOKUP(入力項目!$S$17,子育て関連マスタ!$I$32:$M$37,4,FALSE),0),
AND(T513&gt;=21,T513&lt;=22,入力項目!$S$16="高専"),IFERROR(VLOOKUP(入力項目!$S$17,子育て関連マスタ!$I$32:$M$34,4,FALSE),0),
AND(T513&gt;=21,T513&lt;=22,入力項目!$S$16&lt;&gt;"高専"),IFERROR(VLOOKUP(入力項目!$S$17,子育て関連マスタ!$I$32:$M$34,4,FALSE),0),
T513&gt;=23,0
) +
IF($D513=4,
  IFERROR(_xlfn.IFS(
  T513&lt;=入力項目!$S$11,0,
  AND(T513=入力項目!$S$11),IFERROR(VLOOKUP(入力項目!$S$12,子育て関連マスタ!$I$4:$M$5,2,FALSE),0),
  AND(T513=4),IFERROR(VLOOKUP(入力項目!$S$13,子育て関連マスタ!$I$9:$M$12,2,FALSE),0),
  AND(T513=7),IFERROR(VLOOKUP(入力項目!$S$14,子育て関連マスタ!$I$16:$M$17,2,FALSE),0),
  AND(T513=13),IFERROR(VLOOKUP(入力項目!$S$15,子育て関連マスタ!$I$21:$M$22,2,FALSE),0),
  AND(T513=16),IFERROR(VLOOKUP(入力項目!$S$16,子育て関連マスタ!$I$26:$M$28,2,FALSE),0),
  AND(T513=19,入力項目!$S$16&lt;&gt;"高専"),IFERROR(VLOOKUP(入力項目!$S$17,子育て関連マスタ!$I$32:$M$37,2,FALSE),0),
  AND(T513=21,入力項目!$S$16="高専"),IFERROR(VLOOKUP(入力項目!$S$17,子育て関連マスタ!$I$32:$M$37,2,FALSE),0),
  T513&gt;=22,0
  ),0),0
) +
IF(AND(T513&gt;=1,T513&lt;=15),IF($D513=入力項目!$S$8,入力項目!$S$3,0),0) +
IF(AND(T513&gt;=1,T513&lt;=15),IF($D513=5,入力項目!$S$4,0),0) +
IF(AND(T513&gt;=1,T513&lt;=15),IF($D513=12,入力項目!$S$5,0),0) +
IF(AND(入力項目!$S$7=$A513,入力項目!$S$8=$D513),子育て関連マスタ!$C$14,0) +
IFERROR(IF(AND(YEAR(EDATE(DATE(入力項目!$S$7,入力項目!$S$8,1),1))=$A513,MONTH(EDATE(DATE(入力項目!$S$7,入力項目!$S$8,1),1))=$D513),子育て関連マスタ!$C$15,0),0) +
IF(AND(OR(T513=3,T513=5,T513=7),$D513=11),子育て関連マスタ!$C$17,0) +
IF(AND(T513=20,$D513=1),子育て関連マスタ!$C$18,0) +
IF(AND(T513=20,$D513=1),
IFERROR(_xlfn.IFS(
入力項目!$S$10="男",子育て関連マスタ!$C$18,
入力項目!$S$10="女",子育て関連マスタ!$C$19
),0),0
) +
IF(AND(T513&gt;=入力項目!$S$18,T513&lt;=入力項目!$S$19),入力項目!$S$20,0) +
IF(AND(T513&gt;=入力項目!$S$21,T513&lt;=入力項目!$S$22),入力項目!$S$23,0) +
IF(AND(T513&gt;=入力項目!$S$24,T513&lt;=入力項目!$S$25),入力項目!$S$26,0)
)</f>
        <v>0</v>
      </c>
      <c r="AI513">
        <f ca="1">-(
_xlfn.IFS(
U513&lt;=入力項目!$S$11,0,
AND(U513&gt;=入力項目!$S$11+1,U513&lt;=3),IFERROR(VLOOKUP(入力項目!$S$12,子育て関連マスタ!$I$4:$M$5,4,FALSE),0),
AND(U513&gt;=4,U513&lt;=6),IFERROR(VLOOKUP(入力項目!$S$13,子育て関連マスタ!$I$9:$M$12,4,FALSE),0),
AND(U513&gt;=7,U513&lt;=12),IFERROR(VLOOKUP(入力項目!$S$14,子育て関連マスタ!$I$16:$M$17,4,FALSE),0),
AND(U513&gt;=13,U513&lt;=15),IFERROR(VLOOKUP(入力項目!$S$15,子育て関連マスタ!$I$21:$M$22,4,FALSE),0),
AND(U513&gt;=16,U513&lt;=18),IFERROR(VLOOKUP(入力項目!$S$16,子育て関連マスタ!$I$26:$M$28,4,FALSE),0),
AND(U513&gt;=19,U513&lt;=20,入力項目!$S$16="高専"),IFERROR(VLOOKUP(入力項目!$S$16,子育て関連マスタ!$I$26:$M$28,4,FALSE),0),
AND(U513&gt;=19,U513&lt;=20,入力項目!$S$16&lt;&gt;"高専"),IFERROR(VLOOKUP(入力項目!$S$17,子育て関連マスタ!$I$32:$M$37,4,FALSE),0),
AND(U513&gt;=21,U513&lt;=22,入力項目!$S$16="高専"),IFERROR(VLOOKUP(入力項目!$S$17,子育て関連マスタ!$I$32:$M$34,4,FALSE),0),
AND(U513&gt;=21,U513&lt;=22,入力項目!$S$16&lt;&gt;"高専"),IFERROR(VLOOKUP(入力項目!$S$17,子育て関連マスタ!$I$32:$M$34,4,FALSE),0),
U513&gt;=23,0
) +
IF($D513=4,
  IFERROR(_xlfn.IFS(
  U513&lt;=入力項目!$S$11,0,
  AND(U513=入力項目!$S$11),IFERROR(VLOOKUP(入力項目!$S$12,子育て関連マスタ!$I$4:$M$5,2,FALSE),0),
  AND(U513=4),IFERROR(VLOOKUP(入力項目!$S$13,子育て関連マスタ!$I$9:$M$12,2,FALSE),0),
  AND(U513=7),IFERROR(VLOOKUP(入力項目!$S$14,子育て関連マスタ!$I$16:$M$17,2,FALSE),0),
  AND(U513=13),IFERROR(VLOOKUP(入力項目!$S$15,子育て関連マスタ!$I$21:$M$22,2,FALSE),0),
  AND(U513=16),IFERROR(VLOOKUP(入力項目!$S$16,子育て関連マスタ!$I$26:$M$28,2,FALSE),0),
  AND(U513=19,入力項目!$S$16&lt;&gt;"高専"),IFERROR(VLOOKUP(入力項目!$S$17,子育て関連マスタ!$I$32:$M$37,2,FALSE),0),
  AND(U513=21,入力項目!$S$16="高専"),IFERROR(VLOOKUP(入力項目!$S$17,子育て関連マスタ!$I$32:$M$37,2,FALSE),0),
  U513&gt;=22,0
  ),0),0
) +
IF(AND(U513&gt;=1,U513&lt;=15),IF($D513=入力項目!$S$8,入力項目!$S$3,0),0) +
IF(AND(U513&gt;=1,U513&lt;=15),IF($D513=5,入力項目!$S$4,0),0) +
IF(AND(U513&gt;=1,U513&lt;=15),IF($D513=12,入力項目!$S$5,0),0) +
IF(AND(入力項目!$S$7=$A513,入力項目!$S$8=$D513),子育て関連マスタ!$C$14,0) +
IFERROR(IF(AND(YEAR(EDATE(DATE(入力項目!$S$7,入力項目!$S$8,1),1))=$A513,MONTH(EDATE(DATE(入力項目!$S$7,入力項目!$S$8,1),1))=$D513),子育て関連マスタ!$C$15,0),0) +
IF(AND(OR(U513=3,U513=5,U513=7),$D513=11),子育て関連マスタ!$C$17,0) +
IF(AND(U513=20,$D513=1),子育て関連マスタ!$C$18,0) +
IF(AND(U513=20,$D513=1),
IFERROR(_xlfn.IFS(
入力項目!$S$10="男",子育て関連マスタ!$C$18,
入力項目!$S$10="女",子育て関連マスタ!$C$19
),0),0
) +
IF(AND(U513&gt;=入力項目!$S$18,U513&lt;=入力項目!$S$19),入力項目!$S$20,0) +
IF(AND(U513&gt;=入力項目!$S$21,U513&lt;=入力項目!$S$22),入力項目!$S$23,0) +
IF(AND(U513&gt;=入力項目!$S$24,U513&lt;=入力項目!$S$25),入力項目!$S$26,0)
)</f>
        <v>0</v>
      </c>
      <c r="AJ513" s="10">
        <f ca="1">-VLOOKUP($D513,月別収支!$A$2:$H$13,7,FALSE)</f>
        <v>-20000</v>
      </c>
    </row>
    <row r="514" spans="1:36" x14ac:dyDescent="0.4">
      <c r="A514">
        <f t="shared" ca="1" si="139"/>
        <v>2067</v>
      </c>
      <c r="B514">
        <f t="shared" ca="1" si="129"/>
        <v>2067</v>
      </c>
      <c r="C514">
        <f t="shared" ca="1" si="130"/>
        <v>43</v>
      </c>
      <c r="D514">
        <f t="shared" ca="1" si="140"/>
        <v>4</v>
      </c>
      <c r="E514" t="str">
        <f t="shared" ca="1" si="124"/>
        <v>2067年4月</v>
      </c>
      <c r="F514">
        <f ca="1">IF(OR(入力項目!$N$5&lt;$A514,AND(入力項目!$N$5=$A514,入力項目!$N$6&lt;$D514)),IF(F513=0,1,IF(G514=12,F513+1,F513)),0)</f>
        <v>42</v>
      </c>
      <c r="G514">
        <f ca="1">IF(OR(入力項目!$N$5&lt;$A514,AND(入力項目!$N$5=$A514,入力項目!$N$6&lt;$D514)),IF(G513=12,1,G513+1),0)</f>
        <v>6</v>
      </c>
      <c r="H514" t="str">
        <f t="shared" ca="1" si="125"/>
        <v>42_6</v>
      </c>
      <c r="I514">
        <f ca="1">IF(
  IFERROR(AND($C514&gt;0,MOD($C514,入力項目!$N$22)=0,$D514=入力項目!$N$23), FALSE),
  1,
  IF(
    AND(I513&gt;0,J513=12),
    IF(I513=入力項目!$N$28, 0, I513+1),
    I513
  )
)</f>
        <v>3</v>
      </c>
      <c r="J514">
        <f ca="1">IF($D514=入力項目!$N$23,1,IFERROR(J513+1,1))</f>
        <v>11</v>
      </c>
      <c r="K514" t="str">
        <f t="shared" ca="1" si="126"/>
        <v>3_11</v>
      </c>
      <c r="L514">
        <f ca="1">L513+IF(入力項目!$D$4=$D514,1,0)</f>
        <v>71</v>
      </c>
      <c r="M514" t="str">
        <f t="shared" ca="1" si="127"/>
        <v>71歳</v>
      </c>
      <c r="N514">
        <f t="shared" ca="1" si="131"/>
        <v>72</v>
      </c>
      <c r="O514" t="str">
        <f t="shared" ca="1" si="128"/>
        <v>72歳</v>
      </c>
      <c r="P514">
        <f t="shared" ca="1" si="132"/>
        <v>47</v>
      </c>
      <c r="Q514">
        <f t="shared" ca="1" si="133"/>
        <v>45</v>
      </c>
      <c r="R514">
        <f t="shared" ca="1" si="134"/>
        <v>2068</v>
      </c>
      <c r="S514">
        <f t="shared" ca="1" si="135"/>
        <v>2068</v>
      </c>
      <c r="T514">
        <f t="shared" ca="1" si="136"/>
        <v>2068</v>
      </c>
      <c r="U514">
        <f t="shared" ca="1" si="137"/>
        <v>2068</v>
      </c>
      <c r="V514" s="10">
        <f t="shared" ca="1" si="138"/>
        <v>58886425</v>
      </c>
      <c r="W514" s="10">
        <f ca="1">IF($L514&lt;その他マスタ!$B$1,VLOOKUP($D514,月別収支!$A$2:$H$13,2,FALSE),その他マスタ!$B$3)+IF(AND($L514=その他マスタ!$B$1,入力項目!$I$9="あり",$D514=入力項目!$D$4),その他マスタ!$B$2,0)</f>
        <v>150000</v>
      </c>
      <c r="X514" s="10">
        <f ca="1">-IF(入力項目!$K$5=TRUE,
IF($F514+$G514&lt;3,VLOOKUP($D514,月別収支!$A$2:$H$13,8,FALSE),0)+IFERROR(VLOOKUP($H514,住宅ローン計算!C:P,13,FALSE),0)+IF($F514&gt;1,IF(OR($G514=3,$G514=6,$G514=9,$G514=12),ROUNDUP(入力項目!$N$18/4,0),0),0),
VLOOKUP($D514,月別収支!$A$2:$H$13,8,FALSE))</f>
        <v>-37500</v>
      </c>
      <c r="Y514" s="10">
        <f ca="1">-VLOOKUP($D514,月別収支!$A$2:$H$13,3,FALSE)</f>
        <v>-75000</v>
      </c>
      <c r="Z514" s="10">
        <f ca="1">-VLOOKUP($D514,月別収支!$A$2:$H$13,4,FALSE)</f>
        <v>-27000</v>
      </c>
      <c r="AA514" s="10">
        <f ca="1">-VLOOKUP($D514,月別収支!$A$2:$H$13,6,FALSE)</f>
        <v>-10000</v>
      </c>
      <c r="AB514" s="10">
        <f ca="1">-(
VLOOKUP($D514,月別収支!$A$2:$H$13,5,FALSE)+IF(AND(入力項目!$I$27&lt;=$A514,ISEVEN($A514-入力項目!$I$27),入力項目!$I$28=$D514),入力項目!$I$26,0)
+IF(入力項目!$K$26=TRUE,
IFERROR(VLOOKUP($K514,マイカーローン計算!C:P,13,FALSE),0),
IFERROR(
  IF(AND($C514&gt;0,MOD($C514,入力項目!$N$22)=0,$D514=入力項目!$N$23),入力項目!$N$24,0),
 0
)
)
)</f>
        <v>-20000</v>
      </c>
      <c r="AC514" s="10">
        <f ca="1">-IF($A514&lt;入力項目!$N$33,入力項目!$N$35,IF(AND($A514=入力項目!$N$33,$D514&lt;=入力項目!$N$34),入力項目!$N$35,0))</f>
        <v>0</v>
      </c>
      <c r="AD514">
        <f ca="1">-(
_xlfn.IFS(
P514&lt;=入力項目!$S$11,0,
AND(P514&gt;=入力項目!$S$11+1,P514&lt;=3),IFERROR(VLOOKUP(入力項目!$S$12,子育て関連マスタ!$I$4:$M$5,4,FALSE),0),
AND(P514&gt;=4,P514&lt;=6),IFERROR(VLOOKUP(入力項目!$S$13,子育て関連マスタ!$I$9:$M$12,4,FALSE),0),
AND(P514&gt;=7,P514&lt;=12),IFERROR(VLOOKUP(入力項目!$S$14,子育て関連マスタ!$I$16:$M$17,4,FALSE),0),
AND(P514&gt;=13,P514&lt;=15),IFERROR(VLOOKUP(入力項目!$S$15,子育て関連マスタ!$I$21:$M$22,4,FALSE),0),
AND(P514&gt;=16,P514&lt;=18),IFERROR(VLOOKUP(入力項目!$S$16,子育て関連マスタ!$I$26:$M$28,4,FALSE),0),
AND(P514&gt;=19,P514&lt;=20,入力項目!$S$16="高専"),IFERROR(VLOOKUP(入力項目!$S$16,子育て関連マスタ!$I$26:$M$28,4,FALSE),0),
AND(P514&gt;=19,P514&lt;=20,入力項目!$S$16&lt;&gt;"高専"),IFERROR(VLOOKUP(入力項目!$S$17,子育て関連マスタ!$I$32:$M$37,4,FALSE),0),
AND(P514&gt;=21,P514&lt;=22,入力項目!$S$16="高専"),IFERROR(VLOOKUP(入力項目!$S$17,子育て関連マスタ!$I$32:$M$34,4,FALSE),0),
AND(P514&gt;=21,P514&lt;=22,入力項目!$S$16&lt;&gt;"高専"),IFERROR(VLOOKUP(入力項目!$S$17,子育て関連マスタ!$I$32:$M$34,4,FALSE),0),
P514&gt;=23,0
) +
IF($D514=4,
  IFERROR(_xlfn.IFS(
  P514&lt;=入力項目!$S$11,0,
  AND(P514=入力項目!$S$11),IFERROR(VLOOKUP(入力項目!$S$12,子育て関連マスタ!$I$4:$M$5,2,FALSE),0),
  AND(P514=4),IFERROR(VLOOKUP(入力項目!$S$13,子育て関連マスタ!$I$9:$M$12,2,FALSE),0),
  AND(P514=7),IFERROR(VLOOKUP(入力項目!$S$14,子育て関連マスタ!$I$16:$M$17,2,FALSE),0),
  AND(P514=13),IFERROR(VLOOKUP(入力項目!$S$15,子育て関連マスタ!$I$21:$M$22,2,FALSE),0),
  AND(P514=16),IFERROR(VLOOKUP(入力項目!$S$16,子育て関連マスタ!$I$26:$M$28,2,FALSE),0),
  AND(P514=19,入力項目!$S$16&lt;&gt;"高専"),IFERROR(VLOOKUP(入力項目!$S$17,子育て関連マスタ!$I$32:$M$37,2,FALSE),0),
  AND(P514=21,入力項目!$S$16="高専"),IFERROR(VLOOKUP(入力項目!$S$17,子育て関連マスタ!$I$32:$M$37,2,FALSE),0),
  P514&gt;=22,0
  ),0),0
) +
IF(AND(P514&gt;=1,P514&lt;=15),IF($D514=入力項目!$S$8,入力項目!$S$3,0),0) +
IF(AND(P514&gt;=1,P514&lt;=15),IF($D514=5,入力項目!$S$4,0),0) +
IF(AND(P514&gt;=1,P514&lt;=15),IF($D514=12,入力項目!$S$5,0),0) +
IF(AND(入力項目!$S$7=$A514,入力項目!$S$8=$D514),子育て関連マスタ!$C$14,0) +
IFERROR(IF(AND(YEAR(EDATE(DATE(入力項目!$S$7,入力項目!$S$8,1),1))=$A514,MONTH(EDATE(DATE(入力項目!$S$7,入力項目!$S$8,1),1))=$D514),子育て関連マスタ!$C$15,0),0) +
IF(AND(OR(P514=3,P514=5,P514=7),$D514=11),子育て関連マスタ!$C$17,0) +
IF(AND(P514=20,$D514=1),子育て関連マスタ!$C$18,0) +
IF(AND(P514=20,$D514=1),
IFERROR(_xlfn.IFS(
入力項目!$S$10="男",子育て関連マスタ!$C$18,
入力項目!$S$10="女",子育て関連マスタ!$C$19
),0),0
) +
IF(AND(P514&gt;=入力項目!$S$18,P514&lt;=入力項目!$S$19),入力項目!$S$20,0) +
IF(AND(P514&gt;=入力項目!$S$21,P514&lt;=入力項目!$S$22),入力項目!$S$23,0) +
IF(AND(P514&gt;=入力項目!$S$24,P514&lt;=入力項目!$S$25),入力項目!$S$26,0)
)</f>
        <v>0</v>
      </c>
      <c r="AE514">
        <f ca="1">-(
_xlfn.IFS(
Q514&lt;=入力項目!$S$11,0,
AND(Q514&gt;=入力項目!$S$11+1,Q514&lt;=3),IFERROR(VLOOKUP(入力項目!$S$12,子育て関連マスタ!$I$4:$M$5,4,FALSE),0),
AND(Q514&gt;=4,Q514&lt;=6),IFERROR(VLOOKUP(入力項目!$S$13,子育て関連マスタ!$I$9:$M$12,4,FALSE),0),
AND(Q514&gt;=7,Q514&lt;=12),IFERROR(VLOOKUP(入力項目!$S$14,子育て関連マスタ!$I$16:$M$17,4,FALSE),0),
AND(Q514&gt;=13,Q514&lt;=15),IFERROR(VLOOKUP(入力項目!$S$15,子育て関連マスタ!$I$21:$M$22,4,FALSE),0),
AND(Q514&gt;=16,Q514&lt;=18),IFERROR(VLOOKUP(入力項目!$S$16,子育て関連マスタ!$I$26:$M$28,4,FALSE),0),
AND(Q514&gt;=19,Q514&lt;=20,入力項目!$S$16="高専"),IFERROR(VLOOKUP(入力項目!$S$16,子育て関連マスタ!$I$26:$M$28,4,FALSE),0),
AND(Q514&gt;=19,Q514&lt;=20,入力項目!$S$16&lt;&gt;"高専"),IFERROR(VLOOKUP(入力項目!$S$17,子育て関連マスタ!$I$32:$M$37,4,FALSE),0),
AND(Q514&gt;=21,Q514&lt;=22,入力項目!$S$16="高専"),IFERROR(VLOOKUP(入力項目!$S$17,子育て関連マスタ!$I$32:$M$34,4,FALSE),0),
AND(Q514&gt;=21,Q514&lt;=22,入力項目!$S$16&lt;&gt;"高専"),IFERROR(VLOOKUP(入力項目!$S$17,子育て関連マスタ!$I$32:$M$34,4,FALSE),0),
Q514&gt;=23,0
) +
IF($D514=4,
  IFERROR(_xlfn.IFS(
  Q514&lt;=入力項目!$S$11,0,
  AND(Q514=入力項目!$S$11),IFERROR(VLOOKUP(入力項目!$S$12,子育て関連マスタ!$I$4:$M$5,2,FALSE),0),
  AND(Q514=4),IFERROR(VLOOKUP(入力項目!$S$13,子育て関連マスタ!$I$9:$M$12,2,FALSE),0),
  AND(Q514=7),IFERROR(VLOOKUP(入力項目!$S$14,子育て関連マスタ!$I$16:$M$17,2,FALSE),0),
  AND(Q514=13),IFERROR(VLOOKUP(入力項目!$S$15,子育て関連マスタ!$I$21:$M$22,2,FALSE),0),
  AND(Q514=16),IFERROR(VLOOKUP(入力項目!$S$16,子育て関連マスタ!$I$26:$M$28,2,FALSE),0),
  AND(Q514=19,入力項目!$S$16&lt;&gt;"高専"),IFERROR(VLOOKUP(入力項目!$S$17,子育て関連マスタ!$I$32:$M$37,2,FALSE),0),
  AND(Q514=21,入力項目!$S$16="高専"),IFERROR(VLOOKUP(入力項目!$S$17,子育て関連マスタ!$I$32:$M$37,2,FALSE),0),
  Q514&gt;=22,0
  ),0),0
) +
IF(AND(Q514&gt;=1,Q514&lt;=15),IF($D514=入力項目!$S$8,入力項目!$S$3,0),0) +
IF(AND(Q514&gt;=1,Q514&lt;=15),IF($D514=5,入力項目!$S$4,0),0) +
IF(AND(Q514&gt;=1,Q514&lt;=15),IF($D514=12,入力項目!$S$5,0),0) +
IF(AND(入力項目!$S$7=$A514,入力項目!$S$8=$D514),子育て関連マスタ!$C$14,0) +
IFERROR(IF(AND(YEAR(EDATE(DATE(入力項目!$S$7,入力項目!$S$8,1),1))=$A514,MONTH(EDATE(DATE(入力項目!$S$7,入力項目!$S$8,1),1))=$D514),子育て関連マスタ!$C$15,0),0) +
IF(AND(OR(Q514=3,Q514=5,Q514=7),$D514=11),子育て関連マスタ!$C$17,0) +
IF(AND(Q514=20,$D514=1),子育て関連マスタ!$C$18,0) +
IF(AND(Q514=20,$D514=1),
IFERROR(_xlfn.IFS(
入力項目!$S$10="男",子育て関連マスタ!$C$18,
入力項目!$S$10="女",子育て関連マスタ!$C$19
),0),0
) +
IF(AND(Q514&gt;=入力項目!$S$18,Q514&lt;=入力項目!$S$19),入力項目!$S$20,0) +
IF(AND(Q514&gt;=入力項目!$S$21,Q514&lt;=入力項目!$S$22),入力項目!$S$23,0) +
IF(AND(Q514&gt;=入力項目!$S$24,Q514&lt;=入力項目!$S$25),入力項目!$S$26,0)
)</f>
        <v>0</v>
      </c>
      <c r="AF514">
        <f ca="1">-(
_xlfn.IFS(
R514&lt;=入力項目!$S$11,0,
AND(R514&gt;=入力項目!$S$11+1,R514&lt;=3),IFERROR(VLOOKUP(入力項目!$S$12,子育て関連マスタ!$I$4:$M$5,4,FALSE),0),
AND(R514&gt;=4,R514&lt;=6),IFERROR(VLOOKUP(入力項目!$S$13,子育て関連マスタ!$I$9:$M$12,4,FALSE),0),
AND(R514&gt;=7,R514&lt;=12),IFERROR(VLOOKUP(入力項目!$S$14,子育て関連マスタ!$I$16:$M$17,4,FALSE),0),
AND(R514&gt;=13,R514&lt;=15),IFERROR(VLOOKUP(入力項目!$S$15,子育て関連マスタ!$I$21:$M$22,4,FALSE),0),
AND(R514&gt;=16,R514&lt;=18),IFERROR(VLOOKUP(入力項目!$S$16,子育て関連マスタ!$I$26:$M$28,4,FALSE),0),
AND(R514&gt;=19,R514&lt;=20,入力項目!$S$16="高専"),IFERROR(VLOOKUP(入力項目!$S$16,子育て関連マスタ!$I$26:$M$28,4,FALSE),0),
AND(R514&gt;=19,R514&lt;=20,入力項目!$S$16&lt;&gt;"高専"),IFERROR(VLOOKUP(入力項目!$S$17,子育て関連マスタ!$I$32:$M$37,4,FALSE),0),
AND(R514&gt;=21,R514&lt;=22,入力項目!$S$16="高専"),IFERROR(VLOOKUP(入力項目!$S$17,子育て関連マスタ!$I$32:$M$34,4,FALSE),0),
AND(R514&gt;=21,R514&lt;=22,入力項目!$S$16&lt;&gt;"高専"),IFERROR(VLOOKUP(入力項目!$S$17,子育て関連マスタ!$I$32:$M$34,4,FALSE),0),
R514&gt;=23,0
) +
IF($D514=4,
  IFERROR(_xlfn.IFS(
  R514&lt;=入力項目!$S$11,0,
  AND(R514=入力項目!$S$11),IFERROR(VLOOKUP(入力項目!$S$12,子育て関連マスタ!$I$4:$M$5,2,FALSE),0),
  AND(R514=4),IFERROR(VLOOKUP(入力項目!$S$13,子育て関連マスタ!$I$9:$M$12,2,FALSE),0),
  AND(R514=7),IFERROR(VLOOKUP(入力項目!$S$14,子育て関連マスタ!$I$16:$M$17,2,FALSE),0),
  AND(R514=13),IFERROR(VLOOKUP(入力項目!$S$15,子育て関連マスタ!$I$21:$M$22,2,FALSE),0),
  AND(R514=16),IFERROR(VLOOKUP(入力項目!$S$16,子育て関連マスタ!$I$26:$M$28,2,FALSE),0),
  AND(R514=19,入力項目!$S$16&lt;&gt;"高専"),IFERROR(VLOOKUP(入力項目!$S$17,子育て関連マスタ!$I$32:$M$37,2,FALSE),0),
  AND(R514=21,入力項目!$S$16="高専"),IFERROR(VLOOKUP(入力項目!$S$17,子育て関連マスタ!$I$32:$M$37,2,FALSE),0),
  R514&gt;=22,0
  ),0),0
) +
IF(AND(R514&gt;=1,R514&lt;=15),IF($D514=入力項目!$S$8,入力項目!$S$3,0),0) +
IF(AND(R514&gt;=1,R514&lt;=15),IF($D514=5,入力項目!$S$4,0),0) +
IF(AND(R514&gt;=1,R514&lt;=15),IF($D514=12,入力項目!$S$5,0),0) +
IF(AND(入力項目!$S$7=$A514,入力項目!$S$8=$D514),子育て関連マスタ!$C$14,0) +
IFERROR(IF(AND(YEAR(EDATE(DATE(入力項目!$S$7,入力項目!$S$8,1),1))=$A514,MONTH(EDATE(DATE(入力項目!$S$7,入力項目!$S$8,1),1))=$D514),子育て関連マスタ!$C$15,0),0) +
IF(AND(OR(R514=3,R514=5,R514=7),$D514=11),子育て関連マスタ!$C$17,0) +
IF(AND(R514=20,$D514=1),子育て関連マスタ!$C$18,0) +
IF(AND(R514=20,$D514=1),
IFERROR(_xlfn.IFS(
入力項目!$S$10="男",子育て関連マスタ!$C$18,
入力項目!$S$10="女",子育て関連マスタ!$C$19
),0),0
) +
IF(AND(R514&gt;=入力項目!$S$18,R514&lt;=入力項目!$S$19),入力項目!$S$20,0) +
IF(AND(R514&gt;=入力項目!$S$21,R514&lt;=入力項目!$S$22),入力項目!$S$23,0) +
IF(AND(R514&gt;=入力項目!$S$24,R514&lt;=入力項目!$S$25),入力項目!$S$26,0)
)</f>
        <v>0</v>
      </c>
      <c r="AG514">
        <f ca="1">-(
_xlfn.IFS(
S514&lt;=入力項目!$S$11,0,
AND(S514&gt;=入力項目!$S$11+1,S514&lt;=3),IFERROR(VLOOKUP(入力項目!$S$12,子育て関連マスタ!$I$4:$M$5,4,FALSE),0),
AND(S514&gt;=4,S514&lt;=6),IFERROR(VLOOKUP(入力項目!$S$13,子育て関連マスタ!$I$9:$M$12,4,FALSE),0),
AND(S514&gt;=7,S514&lt;=12),IFERROR(VLOOKUP(入力項目!$S$14,子育て関連マスタ!$I$16:$M$17,4,FALSE),0),
AND(S514&gt;=13,S514&lt;=15),IFERROR(VLOOKUP(入力項目!$S$15,子育て関連マスタ!$I$21:$M$22,4,FALSE),0),
AND(S514&gt;=16,S514&lt;=18),IFERROR(VLOOKUP(入力項目!$S$16,子育て関連マスタ!$I$26:$M$28,4,FALSE),0),
AND(S514&gt;=19,S514&lt;=20,入力項目!$S$16="高専"),IFERROR(VLOOKUP(入力項目!$S$16,子育て関連マスタ!$I$26:$M$28,4,FALSE),0),
AND(S514&gt;=19,S514&lt;=20,入力項目!$S$16&lt;&gt;"高専"),IFERROR(VLOOKUP(入力項目!$S$17,子育て関連マスタ!$I$32:$M$37,4,FALSE),0),
AND(S514&gt;=21,S514&lt;=22,入力項目!$S$16="高専"),IFERROR(VLOOKUP(入力項目!$S$17,子育て関連マスタ!$I$32:$M$34,4,FALSE),0),
AND(S514&gt;=21,S514&lt;=22,入力項目!$S$16&lt;&gt;"高専"),IFERROR(VLOOKUP(入力項目!$S$17,子育て関連マスタ!$I$32:$M$34,4,FALSE),0),
S514&gt;=23,0
) +
IF($D514=4,
  IFERROR(_xlfn.IFS(
  S514&lt;=入力項目!$S$11,0,
  AND(S514=入力項目!$S$11),IFERROR(VLOOKUP(入力項目!$S$12,子育て関連マスタ!$I$4:$M$5,2,FALSE),0),
  AND(S514=4),IFERROR(VLOOKUP(入力項目!$S$13,子育て関連マスタ!$I$9:$M$12,2,FALSE),0),
  AND(S514=7),IFERROR(VLOOKUP(入力項目!$S$14,子育て関連マスタ!$I$16:$M$17,2,FALSE),0),
  AND(S514=13),IFERROR(VLOOKUP(入力項目!$S$15,子育て関連マスタ!$I$21:$M$22,2,FALSE),0),
  AND(S514=16),IFERROR(VLOOKUP(入力項目!$S$16,子育て関連マスタ!$I$26:$M$28,2,FALSE),0),
  AND(S514=19,入力項目!$S$16&lt;&gt;"高専"),IFERROR(VLOOKUP(入力項目!$S$17,子育て関連マスタ!$I$32:$M$37,2,FALSE),0),
  AND(S514=21,入力項目!$S$16="高専"),IFERROR(VLOOKUP(入力項目!$S$17,子育て関連マスタ!$I$32:$M$37,2,FALSE),0),
  S514&gt;=22,0
  ),0),0
) +
IF(AND(S514&gt;=1,S514&lt;=15),IF($D514=入力項目!$S$8,入力項目!$S$3,0),0) +
IF(AND(S514&gt;=1,S514&lt;=15),IF($D514=5,入力項目!$S$4,0),0) +
IF(AND(S514&gt;=1,S514&lt;=15),IF($D514=12,入力項目!$S$5,0),0) +
IF(AND(入力項目!$S$7=$A514,入力項目!$S$8=$D514),子育て関連マスタ!$C$14,0) +
IFERROR(IF(AND(YEAR(EDATE(DATE(入力項目!$S$7,入力項目!$S$8,1),1))=$A514,MONTH(EDATE(DATE(入力項目!$S$7,入力項目!$S$8,1),1))=$D514),子育て関連マスタ!$C$15,0),0) +
IF(AND(OR(S514=3,S514=5,S514=7),$D514=11),子育て関連マスタ!$C$17,0) +
IF(AND(S514=20,$D514=1),子育て関連マスタ!$C$18,0) +
IF(AND(S514=20,$D514=1),
IFERROR(_xlfn.IFS(
入力項目!$S$10="男",子育て関連マスタ!$C$18,
入力項目!$S$10="女",子育て関連マスタ!$C$19
),0),0
) +
IF(AND(S514&gt;=入力項目!$S$18,S514&lt;=入力項目!$S$19),入力項目!$S$20,0) +
IF(AND(S514&gt;=入力項目!$S$21,S514&lt;=入力項目!$S$22),入力項目!$S$23,0) +
IF(AND(S514&gt;=入力項目!$S$24,S514&lt;=入力項目!$S$25),入力項目!$S$26,0)
)</f>
        <v>0</v>
      </c>
      <c r="AH514">
        <f ca="1">-(
_xlfn.IFS(
T514&lt;=入力項目!$S$11,0,
AND(T514&gt;=入力項目!$S$11+1,T514&lt;=3),IFERROR(VLOOKUP(入力項目!$S$12,子育て関連マスタ!$I$4:$M$5,4,FALSE),0),
AND(T514&gt;=4,T514&lt;=6),IFERROR(VLOOKUP(入力項目!$S$13,子育て関連マスタ!$I$9:$M$12,4,FALSE),0),
AND(T514&gt;=7,T514&lt;=12),IFERROR(VLOOKUP(入力項目!$S$14,子育て関連マスタ!$I$16:$M$17,4,FALSE),0),
AND(T514&gt;=13,T514&lt;=15),IFERROR(VLOOKUP(入力項目!$S$15,子育て関連マスタ!$I$21:$M$22,4,FALSE),0),
AND(T514&gt;=16,T514&lt;=18),IFERROR(VLOOKUP(入力項目!$S$16,子育て関連マスタ!$I$26:$M$28,4,FALSE),0),
AND(T514&gt;=19,T514&lt;=20,入力項目!$S$16="高専"),IFERROR(VLOOKUP(入力項目!$S$16,子育て関連マスタ!$I$26:$M$28,4,FALSE),0),
AND(T514&gt;=19,T514&lt;=20,入力項目!$S$16&lt;&gt;"高専"),IFERROR(VLOOKUP(入力項目!$S$17,子育て関連マスタ!$I$32:$M$37,4,FALSE),0),
AND(T514&gt;=21,T514&lt;=22,入力項目!$S$16="高専"),IFERROR(VLOOKUP(入力項目!$S$17,子育て関連マスタ!$I$32:$M$34,4,FALSE),0),
AND(T514&gt;=21,T514&lt;=22,入力項目!$S$16&lt;&gt;"高専"),IFERROR(VLOOKUP(入力項目!$S$17,子育て関連マスタ!$I$32:$M$34,4,FALSE),0),
T514&gt;=23,0
) +
IF($D514=4,
  IFERROR(_xlfn.IFS(
  T514&lt;=入力項目!$S$11,0,
  AND(T514=入力項目!$S$11),IFERROR(VLOOKUP(入力項目!$S$12,子育て関連マスタ!$I$4:$M$5,2,FALSE),0),
  AND(T514=4),IFERROR(VLOOKUP(入力項目!$S$13,子育て関連マスタ!$I$9:$M$12,2,FALSE),0),
  AND(T514=7),IFERROR(VLOOKUP(入力項目!$S$14,子育て関連マスタ!$I$16:$M$17,2,FALSE),0),
  AND(T514=13),IFERROR(VLOOKUP(入力項目!$S$15,子育て関連マスタ!$I$21:$M$22,2,FALSE),0),
  AND(T514=16),IFERROR(VLOOKUP(入力項目!$S$16,子育て関連マスタ!$I$26:$M$28,2,FALSE),0),
  AND(T514=19,入力項目!$S$16&lt;&gt;"高専"),IFERROR(VLOOKUP(入力項目!$S$17,子育て関連マスタ!$I$32:$M$37,2,FALSE),0),
  AND(T514=21,入力項目!$S$16="高専"),IFERROR(VLOOKUP(入力項目!$S$17,子育て関連マスタ!$I$32:$M$37,2,FALSE),0),
  T514&gt;=22,0
  ),0),0
) +
IF(AND(T514&gt;=1,T514&lt;=15),IF($D514=入力項目!$S$8,入力項目!$S$3,0),0) +
IF(AND(T514&gt;=1,T514&lt;=15),IF($D514=5,入力項目!$S$4,0),0) +
IF(AND(T514&gt;=1,T514&lt;=15),IF($D514=12,入力項目!$S$5,0),0) +
IF(AND(入力項目!$S$7=$A514,入力項目!$S$8=$D514),子育て関連マスタ!$C$14,0) +
IFERROR(IF(AND(YEAR(EDATE(DATE(入力項目!$S$7,入力項目!$S$8,1),1))=$A514,MONTH(EDATE(DATE(入力項目!$S$7,入力項目!$S$8,1),1))=$D514),子育て関連マスタ!$C$15,0),0) +
IF(AND(OR(T514=3,T514=5,T514=7),$D514=11),子育て関連マスタ!$C$17,0) +
IF(AND(T514=20,$D514=1),子育て関連マスタ!$C$18,0) +
IF(AND(T514=20,$D514=1),
IFERROR(_xlfn.IFS(
入力項目!$S$10="男",子育て関連マスタ!$C$18,
入力項目!$S$10="女",子育て関連マスタ!$C$19
),0),0
) +
IF(AND(T514&gt;=入力項目!$S$18,T514&lt;=入力項目!$S$19),入力項目!$S$20,0) +
IF(AND(T514&gt;=入力項目!$S$21,T514&lt;=入力項目!$S$22),入力項目!$S$23,0) +
IF(AND(T514&gt;=入力項目!$S$24,T514&lt;=入力項目!$S$25),入力項目!$S$26,0)
)</f>
        <v>0</v>
      </c>
      <c r="AI514">
        <f ca="1">-(
_xlfn.IFS(
U514&lt;=入力項目!$S$11,0,
AND(U514&gt;=入力項目!$S$11+1,U514&lt;=3),IFERROR(VLOOKUP(入力項目!$S$12,子育て関連マスタ!$I$4:$M$5,4,FALSE),0),
AND(U514&gt;=4,U514&lt;=6),IFERROR(VLOOKUP(入力項目!$S$13,子育て関連マスタ!$I$9:$M$12,4,FALSE),0),
AND(U514&gt;=7,U514&lt;=12),IFERROR(VLOOKUP(入力項目!$S$14,子育て関連マスタ!$I$16:$M$17,4,FALSE),0),
AND(U514&gt;=13,U514&lt;=15),IFERROR(VLOOKUP(入力項目!$S$15,子育て関連マスタ!$I$21:$M$22,4,FALSE),0),
AND(U514&gt;=16,U514&lt;=18),IFERROR(VLOOKUP(入力項目!$S$16,子育て関連マスタ!$I$26:$M$28,4,FALSE),0),
AND(U514&gt;=19,U514&lt;=20,入力項目!$S$16="高専"),IFERROR(VLOOKUP(入力項目!$S$16,子育て関連マスタ!$I$26:$M$28,4,FALSE),0),
AND(U514&gt;=19,U514&lt;=20,入力項目!$S$16&lt;&gt;"高専"),IFERROR(VLOOKUP(入力項目!$S$17,子育て関連マスタ!$I$32:$M$37,4,FALSE),0),
AND(U514&gt;=21,U514&lt;=22,入力項目!$S$16="高専"),IFERROR(VLOOKUP(入力項目!$S$17,子育て関連マスタ!$I$32:$M$34,4,FALSE),0),
AND(U514&gt;=21,U514&lt;=22,入力項目!$S$16&lt;&gt;"高専"),IFERROR(VLOOKUP(入力項目!$S$17,子育て関連マスタ!$I$32:$M$34,4,FALSE),0),
U514&gt;=23,0
) +
IF($D514=4,
  IFERROR(_xlfn.IFS(
  U514&lt;=入力項目!$S$11,0,
  AND(U514=入力項目!$S$11),IFERROR(VLOOKUP(入力項目!$S$12,子育て関連マスタ!$I$4:$M$5,2,FALSE),0),
  AND(U514=4),IFERROR(VLOOKUP(入力項目!$S$13,子育て関連マスタ!$I$9:$M$12,2,FALSE),0),
  AND(U514=7),IFERROR(VLOOKUP(入力項目!$S$14,子育て関連マスタ!$I$16:$M$17,2,FALSE),0),
  AND(U514=13),IFERROR(VLOOKUP(入力項目!$S$15,子育て関連マスタ!$I$21:$M$22,2,FALSE),0),
  AND(U514=16),IFERROR(VLOOKUP(入力項目!$S$16,子育て関連マスタ!$I$26:$M$28,2,FALSE),0),
  AND(U514=19,入力項目!$S$16&lt;&gt;"高専"),IFERROR(VLOOKUP(入力項目!$S$17,子育て関連マスタ!$I$32:$M$37,2,FALSE),0),
  AND(U514=21,入力項目!$S$16="高専"),IFERROR(VLOOKUP(入力項目!$S$17,子育て関連マスタ!$I$32:$M$37,2,FALSE),0),
  U514&gt;=22,0
  ),0),0
) +
IF(AND(U514&gt;=1,U514&lt;=15),IF($D514=入力項目!$S$8,入力項目!$S$3,0),0) +
IF(AND(U514&gt;=1,U514&lt;=15),IF($D514=5,入力項目!$S$4,0),0) +
IF(AND(U514&gt;=1,U514&lt;=15),IF($D514=12,入力項目!$S$5,0),0) +
IF(AND(入力項目!$S$7=$A514,入力項目!$S$8=$D514),子育て関連マスタ!$C$14,0) +
IFERROR(IF(AND(YEAR(EDATE(DATE(入力項目!$S$7,入力項目!$S$8,1),1))=$A514,MONTH(EDATE(DATE(入力項目!$S$7,入力項目!$S$8,1),1))=$D514),子育て関連マスタ!$C$15,0),0) +
IF(AND(OR(U514=3,U514=5,U514=7),$D514=11),子育て関連マスタ!$C$17,0) +
IF(AND(U514=20,$D514=1),子育て関連マスタ!$C$18,0) +
IF(AND(U514=20,$D514=1),
IFERROR(_xlfn.IFS(
入力項目!$S$10="男",子育て関連マスタ!$C$18,
入力項目!$S$10="女",子育て関連マスタ!$C$19
),0),0
) +
IF(AND(U514&gt;=入力項目!$S$18,U514&lt;=入力項目!$S$19),入力項目!$S$20,0) +
IF(AND(U514&gt;=入力項目!$S$21,U514&lt;=入力項目!$S$22),入力項目!$S$23,0) +
IF(AND(U514&gt;=入力項目!$S$24,U514&lt;=入力項目!$S$25),入力項目!$S$26,0)
)</f>
        <v>0</v>
      </c>
      <c r="AJ514" s="10">
        <f ca="1">-VLOOKUP($D514,月別収支!$A$2:$H$13,7,FALSE)</f>
        <v>-20000</v>
      </c>
    </row>
    <row r="515" spans="1:36" x14ac:dyDescent="0.4">
      <c r="A515">
        <f t="shared" ca="1" si="139"/>
        <v>2067</v>
      </c>
      <c r="B515">
        <f t="shared" ca="1" si="129"/>
        <v>2067</v>
      </c>
      <c r="C515">
        <f t="shared" ca="1" si="130"/>
        <v>43</v>
      </c>
      <c r="D515">
        <f t="shared" ca="1" si="140"/>
        <v>5</v>
      </c>
      <c r="E515" t="str">
        <f t="shared" ca="1" si="124"/>
        <v>2067年5月</v>
      </c>
      <c r="F515">
        <f ca="1">IF(OR(入力項目!$N$5&lt;$A515,AND(入力項目!$N$5=$A515,入力項目!$N$6&lt;$D515)),IF(F514=0,1,IF(G515=12,F514+1,F514)),0)</f>
        <v>42</v>
      </c>
      <c r="G515">
        <f ca="1">IF(OR(入力項目!$N$5&lt;$A515,AND(入力項目!$N$5=$A515,入力項目!$N$6&lt;$D515)),IF(G514=12,1,G514+1),0)</f>
        <v>7</v>
      </c>
      <c r="H515" t="str">
        <f t="shared" ca="1" si="125"/>
        <v>42_7</v>
      </c>
      <c r="I515">
        <f ca="1">IF(
  IFERROR(AND($C515&gt;0,MOD($C515,入力項目!$N$22)=0,$D515=入力項目!$N$23), FALSE),
  1,
  IF(
    AND(I514&gt;0,J514=12),
    IF(I514=入力項目!$N$28, 0, I514+1),
    I514
  )
)</f>
        <v>3</v>
      </c>
      <c r="J515">
        <f ca="1">IF($D515=入力項目!$N$23,1,IFERROR(J514+1,1))</f>
        <v>12</v>
      </c>
      <c r="K515" t="str">
        <f t="shared" ca="1" si="126"/>
        <v>3_12</v>
      </c>
      <c r="L515">
        <f ca="1">L514+IF(入力項目!$D$4=$D515,1,0)</f>
        <v>71</v>
      </c>
      <c r="M515" t="str">
        <f t="shared" ca="1" si="127"/>
        <v>71歳</v>
      </c>
      <c r="N515">
        <f t="shared" ca="1" si="131"/>
        <v>72</v>
      </c>
      <c r="O515" t="str">
        <f t="shared" ca="1" si="128"/>
        <v>72歳</v>
      </c>
      <c r="P515">
        <f t="shared" ca="1" si="132"/>
        <v>47</v>
      </c>
      <c r="Q515">
        <f t="shared" ca="1" si="133"/>
        <v>45</v>
      </c>
      <c r="R515">
        <f t="shared" ca="1" si="134"/>
        <v>2068</v>
      </c>
      <c r="S515">
        <f t="shared" ca="1" si="135"/>
        <v>2068</v>
      </c>
      <c r="T515">
        <f t="shared" ca="1" si="136"/>
        <v>2068</v>
      </c>
      <c r="U515">
        <f t="shared" ca="1" si="137"/>
        <v>2068</v>
      </c>
      <c r="V515" s="10">
        <f t="shared" ca="1" si="138"/>
        <v>58874425</v>
      </c>
      <c r="W515" s="10">
        <f ca="1">IF($L515&lt;その他マスタ!$B$1,VLOOKUP($D515,月別収支!$A$2:$H$13,2,FALSE),その他マスタ!$B$3)+IF(AND($L515=その他マスタ!$B$1,入力項目!$I$9="あり",$D515=入力項目!$D$4),その他マスタ!$B$2,0)</f>
        <v>150000</v>
      </c>
      <c r="X515" s="10">
        <f ca="1">-IF(入力項目!$K$5=TRUE,
IF($F515+$G515&lt;3,VLOOKUP($D515,月別収支!$A$2:$H$13,8,FALSE),0)+IFERROR(VLOOKUP($H515,住宅ローン計算!C:P,13,FALSE),0)+IF($F515&gt;1,IF(OR($G515=3,$G515=6,$G515=9,$G515=12),ROUNDUP(入力項目!$N$18/4,0),0),0),
VLOOKUP($D515,月別収支!$A$2:$H$13,8,FALSE))</f>
        <v>0</v>
      </c>
      <c r="Y515" s="10">
        <f ca="1">-VLOOKUP($D515,月別収支!$A$2:$H$13,3,FALSE)</f>
        <v>-75000</v>
      </c>
      <c r="Z515" s="10">
        <f ca="1">-VLOOKUP($D515,月別収支!$A$2:$H$13,4,FALSE)</f>
        <v>-27000</v>
      </c>
      <c r="AA515" s="10">
        <f ca="1">-VLOOKUP($D515,月別収支!$A$2:$H$13,6,FALSE)</f>
        <v>-10000</v>
      </c>
      <c r="AB515" s="10">
        <f ca="1">-(
VLOOKUP($D515,月別収支!$A$2:$H$13,5,FALSE)+IF(AND(入力項目!$I$27&lt;=$A515,ISEVEN($A515-入力項目!$I$27),入力項目!$I$28=$D515),入力項目!$I$26,0)
+IF(入力項目!$K$26=TRUE,
IFERROR(VLOOKUP($K515,マイカーローン計算!C:P,13,FALSE),0),
IFERROR(
  IF(AND($C515&gt;0,MOD($C515,入力項目!$N$22)=0,$D515=入力項目!$N$23),入力項目!$N$24,0),
 0
)
)
)</f>
        <v>-30000</v>
      </c>
      <c r="AC515" s="10">
        <f ca="1">-IF($A515&lt;入力項目!$N$33,入力項目!$N$35,IF(AND($A515=入力項目!$N$33,$D515&lt;=入力項目!$N$34),入力項目!$N$35,0))</f>
        <v>0</v>
      </c>
      <c r="AD515">
        <f ca="1">-(
_xlfn.IFS(
P515&lt;=入力項目!$S$11,0,
AND(P515&gt;=入力項目!$S$11+1,P515&lt;=3),IFERROR(VLOOKUP(入力項目!$S$12,子育て関連マスタ!$I$4:$M$5,4,FALSE),0),
AND(P515&gt;=4,P515&lt;=6),IFERROR(VLOOKUP(入力項目!$S$13,子育て関連マスタ!$I$9:$M$12,4,FALSE),0),
AND(P515&gt;=7,P515&lt;=12),IFERROR(VLOOKUP(入力項目!$S$14,子育て関連マスタ!$I$16:$M$17,4,FALSE),0),
AND(P515&gt;=13,P515&lt;=15),IFERROR(VLOOKUP(入力項目!$S$15,子育て関連マスタ!$I$21:$M$22,4,FALSE),0),
AND(P515&gt;=16,P515&lt;=18),IFERROR(VLOOKUP(入力項目!$S$16,子育て関連マスタ!$I$26:$M$28,4,FALSE),0),
AND(P515&gt;=19,P515&lt;=20,入力項目!$S$16="高専"),IFERROR(VLOOKUP(入力項目!$S$16,子育て関連マスタ!$I$26:$M$28,4,FALSE),0),
AND(P515&gt;=19,P515&lt;=20,入力項目!$S$16&lt;&gt;"高専"),IFERROR(VLOOKUP(入力項目!$S$17,子育て関連マスタ!$I$32:$M$37,4,FALSE),0),
AND(P515&gt;=21,P515&lt;=22,入力項目!$S$16="高専"),IFERROR(VLOOKUP(入力項目!$S$17,子育て関連マスタ!$I$32:$M$34,4,FALSE),0),
AND(P515&gt;=21,P515&lt;=22,入力項目!$S$16&lt;&gt;"高専"),IFERROR(VLOOKUP(入力項目!$S$17,子育て関連マスタ!$I$32:$M$34,4,FALSE),0),
P515&gt;=23,0
) +
IF($D515=4,
  IFERROR(_xlfn.IFS(
  P515&lt;=入力項目!$S$11,0,
  AND(P515=入力項目!$S$11),IFERROR(VLOOKUP(入力項目!$S$12,子育て関連マスタ!$I$4:$M$5,2,FALSE),0),
  AND(P515=4),IFERROR(VLOOKUP(入力項目!$S$13,子育て関連マスタ!$I$9:$M$12,2,FALSE),0),
  AND(P515=7),IFERROR(VLOOKUP(入力項目!$S$14,子育て関連マスタ!$I$16:$M$17,2,FALSE),0),
  AND(P515=13),IFERROR(VLOOKUP(入力項目!$S$15,子育て関連マスタ!$I$21:$M$22,2,FALSE),0),
  AND(P515=16),IFERROR(VLOOKUP(入力項目!$S$16,子育て関連マスタ!$I$26:$M$28,2,FALSE),0),
  AND(P515=19,入力項目!$S$16&lt;&gt;"高専"),IFERROR(VLOOKUP(入力項目!$S$17,子育て関連マスタ!$I$32:$M$37,2,FALSE),0),
  AND(P515=21,入力項目!$S$16="高専"),IFERROR(VLOOKUP(入力項目!$S$17,子育て関連マスタ!$I$32:$M$37,2,FALSE),0),
  P515&gt;=22,0
  ),0),0
) +
IF(AND(P515&gt;=1,P515&lt;=15),IF($D515=入力項目!$S$8,入力項目!$S$3,0),0) +
IF(AND(P515&gt;=1,P515&lt;=15),IF($D515=5,入力項目!$S$4,0),0) +
IF(AND(P515&gt;=1,P515&lt;=15),IF($D515=12,入力項目!$S$5,0),0) +
IF(AND(入力項目!$S$7=$A515,入力項目!$S$8=$D515),子育て関連マスタ!$C$14,0) +
IFERROR(IF(AND(YEAR(EDATE(DATE(入力項目!$S$7,入力項目!$S$8,1),1))=$A515,MONTH(EDATE(DATE(入力項目!$S$7,入力項目!$S$8,1),1))=$D515),子育て関連マスタ!$C$15,0),0) +
IF(AND(OR(P515=3,P515=5,P515=7),$D515=11),子育て関連マスタ!$C$17,0) +
IF(AND(P515=20,$D515=1),子育て関連マスタ!$C$18,0) +
IF(AND(P515=20,$D515=1),
IFERROR(_xlfn.IFS(
入力項目!$S$10="男",子育て関連マスタ!$C$18,
入力項目!$S$10="女",子育て関連マスタ!$C$19
),0),0
) +
IF(AND(P515&gt;=入力項目!$S$18,P515&lt;=入力項目!$S$19),入力項目!$S$20,0) +
IF(AND(P515&gt;=入力項目!$S$21,P515&lt;=入力項目!$S$22),入力項目!$S$23,0) +
IF(AND(P515&gt;=入力項目!$S$24,P515&lt;=入力項目!$S$25),入力項目!$S$26,0)
)</f>
        <v>0</v>
      </c>
      <c r="AE515">
        <f ca="1">-(
_xlfn.IFS(
Q515&lt;=入力項目!$S$11,0,
AND(Q515&gt;=入力項目!$S$11+1,Q515&lt;=3),IFERROR(VLOOKUP(入力項目!$S$12,子育て関連マスタ!$I$4:$M$5,4,FALSE),0),
AND(Q515&gt;=4,Q515&lt;=6),IFERROR(VLOOKUP(入力項目!$S$13,子育て関連マスタ!$I$9:$M$12,4,FALSE),0),
AND(Q515&gt;=7,Q515&lt;=12),IFERROR(VLOOKUP(入力項目!$S$14,子育て関連マスタ!$I$16:$M$17,4,FALSE),0),
AND(Q515&gt;=13,Q515&lt;=15),IFERROR(VLOOKUP(入力項目!$S$15,子育て関連マスタ!$I$21:$M$22,4,FALSE),0),
AND(Q515&gt;=16,Q515&lt;=18),IFERROR(VLOOKUP(入力項目!$S$16,子育て関連マスタ!$I$26:$M$28,4,FALSE),0),
AND(Q515&gt;=19,Q515&lt;=20,入力項目!$S$16="高専"),IFERROR(VLOOKUP(入力項目!$S$16,子育て関連マスタ!$I$26:$M$28,4,FALSE),0),
AND(Q515&gt;=19,Q515&lt;=20,入力項目!$S$16&lt;&gt;"高専"),IFERROR(VLOOKUP(入力項目!$S$17,子育て関連マスタ!$I$32:$M$37,4,FALSE),0),
AND(Q515&gt;=21,Q515&lt;=22,入力項目!$S$16="高専"),IFERROR(VLOOKUP(入力項目!$S$17,子育て関連マスタ!$I$32:$M$34,4,FALSE),0),
AND(Q515&gt;=21,Q515&lt;=22,入力項目!$S$16&lt;&gt;"高専"),IFERROR(VLOOKUP(入力項目!$S$17,子育て関連マスタ!$I$32:$M$34,4,FALSE),0),
Q515&gt;=23,0
) +
IF($D515=4,
  IFERROR(_xlfn.IFS(
  Q515&lt;=入力項目!$S$11,0,
  AND(Q515=入力項目!$S$11),IFERROR(VLOOKUP(入力項目!$S$12,子育て関連マスタ!$I$4:$M$5,2,FALSE),0),
  AND(Q515=4),IFERROR(VLOOKUP(入力項目!$S$13,子育て関連マスタ!$I$9:$M$12,2,FALSE),0),
  AND(Q515=7),IFERROR(VLOOKUP(入力項目!$S$14,子育て関連マスタ!$I$16:$M$17,2,FALSE),0),
  AND(Q515=13),IFERROR(VLOOKUP(入力項目!$S$15,子育て関連マスタ!$I$21:$M$22,2,FALSE),0),
  AND(Q515=16),IFERROR(VLOOKUP(入力項目!$S$16,子育て関連マスタ!$I$26:$M$28,2,FALSE),0),
  AND(Q515=19,入力項目!$S$16&lt;&gt;"高専"),IFERROR(VLOOKUP(入力項目!$S$17,子育て関連マスタ!$I$32:$M$37,2,FALSE),0),
  AND(Q515=21,入力項目!$S$16="高専"),IFERROR(VLOOKUP(入力項目!$S$17,子育て関連マスタ!$I$32:$M$37,2,FALSE),0),
  Q515&gt;=22,0
  ),0),0
) +
IF(AND(Q515&gt;=1,Q515&lt;=15),IF($D515=入力項目!$S$8,入力項目!$S$3,0),0) +
IF(AND(Q515&gt;=1,Q515&lt;=15),IF($D515=5,入力項目!$S$4,0),0) +
IF(AND(Q515&gt;=1,Q515&lt;=15),IF($D515=12,入力項目!$S$5,0),0) +
IF(AND(入力項目!$S$7=$A515,入力項目!$S$8=$D515),子育て関連マスタ!$C$14,0) +
IFERROR(IF(AND(YEAR(EDATE(DATE(入力項目!$S$7,入力項目!$S$8,1),1))=$A515,MONTH(EDATE(DATE(入力項目!$S$7,入力項目!$S$8,1),1))=$D515),子育て関連マスタ!$C$15,0),0) +
IF(AND(OR(Q515=3,Q515=5,Q515=7),$D515=11),子育て関連マスタ!$C$17,0) +
IF(AND(Q515=20,$D515=1),子育て関連マスタ!$C$18,0) +
IF(AND(Q515=20,$D515=1),
IFERROR(_xlfn.IFS(
入力項目!$S$10="男",子育て関連マスタ!$C$18,
入力項目!$S$10="女",子育て関連マスタ!$C$19
),0),0
) +
IF(AND(Q515&gt;=入力項目!$S$18,Q515&lt;=入力項目!$S$19),入力項目!$S$20,0) +
IF(AND(Q515&gt;=入力項目!$S$21,Q515&lt;=入力項目!$S$22),入力項目!$S$23,0) +
IF(AND(Q515&gt;=入力項目!$S$24,Q515&lt;=入力項目!$S$25),入力項目!$S$26,0)
)</f>
        <v>0</v>
      </c>
      <c r="AF515">
        <f ca="1">-(
_xlfn.IFS(
R515&lt;=入力項目!$S$11,0,
AND(R515&gt;=入力項目!$S$11+1,R515&lt;=3),IFERROR(VLOOKUP(入力項目!$S$12,子育て関連マスタ!$I$4:$M$5,4,FALSE),0),
AND(R515&gt;=4,R515&lt;=6),IFERROR(VLOOKUP(入力項目!$S$13,子育て関連マスタ!$I$9:$M$12,4,FALSE),0),
AND(R515&gt;=7,R515&lt;=12),IFERROR(VLOOKUP(入力項目!$S$14,子育て関連マスタ!$I$16:$M$17,4,FALSE),0),
AND(R515&gt;=13,R515&lt;=15),IFERROR(VLOOKUP(入力項目!$S$15,子育て関連マスタ!$I$21:$M$22,4,FALSE),0),
AND(R515&gt;=16,R515&lt;=18),IFERROR(VLOOKUP(入力項目!$S$16,子育て関連マスタ!$I$26:$M$28,4,FALSE),0),
AND(R515&gt;=19,R515&lt;=20,入力項目!$S$16="高専"),IFERROR(VLOOKUP(入力項目!$S$16,子育て関連マスタ!$I$26:$M$28,4,FALSE),0),
AND(R515&gt;=19,R515&lt;=20,入力項目!$S$16&lt;&gt;"高専"),IFERROR(VLOOKUP(入力項目!$S$17,子育て関連マスタ!$I$32:$M$37,4,FALSE),0),
AND(R515&gt;=21,R515&lt;=22,入力項目!$S$16="高専"),IFERROR(VLOOKUP(入力項目!$S$17,子育て関連マスタ!$I$32:$M$34,4,FALSE),0),
AND(R515&gt;=21,R515&lt;=22,入力項目!$S$16&lt;&gt;"高専"),IFERROR(VLOOKUP(入力項目!$S$17,子育て関連マスタ!$I$32:$M$34,4,FALSE),0),
R515&gt;=23,0
) +
IF($D515=4,
  IFERROR(_xlfn.IFS(
  R515&lt;=入力項目!$S$11,0,
  AND(R515=入力項目!$S$11),IFERROR(VLOOKUP(入力項目!$S$12,子育て関連マスタ!$I$4:$M$5,2,FALSE),0),
  AND(R515=4),IFERROR(VLOOKUP(入力項目!$S$13,子育て関連マスタ!$I$9:$M$12,2,FALSE),0),
  AND(R515=7),IFERROR(VLOOKUP(入力項目!$S$14,子育て関連マスタ!$I$16:$M$17,2,FALSE),0),
  AND(R515=13),IFERROR(VLOOKUP(入力項目!$S$15,子育て関連マスタ!$I$21:$M$22,2,FALSE),0),
  AND(R515=16),IFERROR(VLOOKUP(入力項目!$S$16,子育て関連マスタ!$I$26:$M$28,2,FALSE),0),
  AND(R515=19,入力項目!$S$16&lt;&gt;"高専"),IFERROR(VLOOKUP(入力項目!$S$17,子育て関連マスタ!$I$32:$M$37,2,FALSE),0),
  AND(R515=21,入力項目!$S$16="高専"),IFERROR(VLOOKUP(入力項目!$S$17,子育て関連マスタ!$I$32:$M$37,2,FALSE),0),
  R515&gt;=22,0
  ),0),0
) +
IF(AND(R515&gt;=1,R515&lt;=15),IF($D515=入力項目!$S$8,入力項目!$S$3,0),0) +
IF(AND(R515&gt;=1,R515&lt;=15),IF($D515=5,入力項目!$S$4,0),0) +
IF(AND(R515&gt;=1,R515&lt;=15),IF($D515=12,入力項目!$S$5,0),0) +
IF(AND(入力項目!$S$7=$A515,入力項目!$S$8=$D515),子育て関連マスタ!$C$14,0) +
IFERROR(IF(AND(YEAR(EDATE(DATE(入力項目!$S$7,入力項目!$S$8,1),1))=$A515,MONTH(EDATE(DATE(入力項目!$S$7,入力項目!$S$8,1),1))=$D515),子育て関連マスタ!$C$15,0),0) +
IF(AND(OR(R515=3,R515=5,R515=7),$D515=11),子育て関連マスタ!$C$17,0) +
IF(AND(R515=20,$D515=1),子育て関連マスタ!$C$18,0) +
IF(AND(R515=20,$D515=1),
IFERROR(_xlfn.IFS(
入力項目!$S$10="男",子育て関連マスタ!$C$18,
入力項目!$S$10="女",子育て関連マスタ!$C$19
),0),0
) +
IF(AND(R515&gt;=入力項目!$S$18,R515&lt;=入力項目!$S$19),入力項目!$S$20,0) +
IF(AND(R515&gt;=入力項目!$S$21,R515&lt;=入力項目!$S$22),入力項目!$S$23,0) +
IF(AND(R515&gt;=入力項目!$S$24,R515&lt;=入力項目!$S$25),入力項目!$S$26,0)
)</f>
        <v>0</v>
      </c>
      <c r="AG515">
        <f ca="1">-(
_xlfn.IFS(
S515&lt;=入力項目!$S$11,0,
AND(S515&gt;=入力項目!$S$11+1,S515&lt;=3),IFERROR(VLOOKUP(入力項目!$S$12,子育て関連マスタ!$I$4:$M$5,4,FALSE),0),
AND(S515&gt;=4,S515&lt;=6),IFERROR(VLOOKUP(入力項目!$S$13,子育て関連マスタ!$I$9:$M$12,4,FALSE),0),
AND(S515&gt;=7,S515&lt;=12),IFERROR(VLOOKUP(入力項目!$S$14,子育て関連マスタ!$I$16:$M$17,4,FALSE),0),
AND(S515&gt;=13,S515&lt;=15),IFERROR(VLOOKUP(入力項目!$S$15,子育て関連マスタ!$I$21:$M$22,4,FALSE),0),
AND(S515&gt;=16,S515&lt;=18),IFERROR(VLOOKUP(入力項目!$S$16,子育て関連マスタ!$I$26:$M$28,4,FALSE),0),
AND(S515&gt;=19,S515&lt;=20,入力項目!$S$16="高専"),IFERROR(VLOOKUP(入力項目!$S$16,子育て関連マスタ!$I$26:$M$28,4,FALSE),0),
AND(S515&gt;=19,S515&lt;=20,入力項目!$S$16&lt;&gt;"高専"),IFERROR(VLOOKUP(入力項目!$S$17,子育て関連マスタ!$I$32:$M$37,4,FALSE),0),
AND(S515&gt;=21,S515&lt;=22,入力項目!$S$16="高専"),IFERROR(VLOOKUP(入力項目!$S$17,子育て関連マスタ!$I$32:$M$34,4,FALSE),0),
AND(S515&gt;=21,S515&lt;=22,入力項目!$S$16&lt;&gt;"高専"),IFERROR(VLOOKUP(入力項目!$S$17,子育て関連マスタ!$I$32:$M$34,4,FALSE),0),
S515&gt;=23,0
) +
IF($D515=4,
  IFERROR(_xlfn.IFS(
  S515&lt;=入力項目!$S$11,0,
  AND(S515=入力項目!$S$11),IFERROR(VLOOKUP(入力項目!$S$12,子育て関連マスタ!$I$4:$M$5,2,FALSE),0),
  AND(S515=4),IFERROR(VLOOKUP(入力項目!$S$13,子育て関連マスタ!$I$9:$M$12,2,FALSE),0),
  AND(S515=7),IFERROR(VLOOKUP(入力項目!$S$14,子育て関連マスタ!$I$16:$M$17,2,FALSE),0),
  AND(S515=13),IFERROR(VLOOKUP(入力項目!$S$15,子育て関連マスタ!$I$21:$M$22,2,FALSE),0),
  AND(S515=16),IFERROR(VLOOKUP(入力項目!$S$16,子育て関連マスタ!$I$26:$M$28,2,FALSE),0),
  AND(S515=19,入力項目!$S$16&lt;&gt;"高専"),IFERROR(VLOOKUP(入力項目!$S$17,子育て関連マスタ!$I$32:$M$37,2,FALSE),0),
  AND(S515=21,入力項目!$S$16="高専"),IFERROR(VLOOKUP(入力項目!$S$17,子育て関連マスタ!$I$32:$M$37,2,FALSE),0),
  S515&gt;=22,0
  ),0),0
) +
IF(AND(S515&gt;=1,S515&lt;=15),IF($D515=入力項目!$S$8,入力項目!$S$3,0),0) +
IF(AND(S515&gt;=1,S515&lt;=15),IF($D515=5,入力項目!$S$4,0),0) +
IF(AND(S515&gt;=1,S515&lt;=15),IF($D515=12,入力項目!$S$5,0),0) +
IF(AND(入力項目!$S$7=$A515,入力項目!$S$8=$D515),子育て関連マスタ!$C$14,0) +
IFERROR(IF(AND(YEAR(EDATE(DATE(入力項目!$S$7,入力項目!$S$8,1),1))=$A515,MONTH(EDATE(DATE(入力項目!$S$7,入力項目!$S$8,1),1))=$D515),子育て関連マスタ!$C$15,0),0) +
IF(AND(OR(S515=3,S515=5,S515=7),$D515=11),子育て関連マスタ!$C$17,0) +
IF(AND(S515=20,$D515=1),子育て関連マスタ!$C$18,0) +
IF(AND(S515=20,$D515=1),
IFERROR(_xlfn.IFS(
入力項目!$S$10="男",子育て関連マスタ!$C$18,
入力項目!$S$10="女",子育て関連マスタ!$C$19
),0),0
) +
IF(AND(S515&gt;=入力項目!$S$18,S515&lt;=入力項目!$S$19),入力項目!$S$20,0) +
IF(AND(S515&gt;=入力項目!$S$21,S515&lt;=入力項目!$S$22),入力項目!$S$23,0) +
IF(AND(S515&gt;=入力項目!$S$24,S515&lt;=入力項目!$S$25),入力項目!$S$26,0)
)</f>
        <v>0</v>
      </c>
      <c r="AH515">
        <f ca="1">-(
_xlfn.IFS(
T515&lt;=入力項目!$S$11,0,
AND(T515&gt;=入力項目!$S$11+1,T515&lt;=3),IFERROR(VLOOKUP(入力項目!$S$12,子育て関連マスタ!$I$4:$M$5,4,FALSE),0),
AND(T515&gt;=4,T515&lt;=6),IFERROR(VLOOKUP(入力項目!$S$13,子育て関連マスタ!$I$9:$M$12,4,FALSE),0),
AND(T515&gt;=7,T515&lt;=12),IFERROR(VLOOKUP(入力項目!$S$14,子育て関連マスタ!$I$16:$M$17,4,FALSE),0),
AND(T515&gt;=13,T515&lt;=15),IFERROR(VLOOKUP(入力項目!$S$15,子育て関連マスタ!$I$21:$M$22,4,FALSE),0),
AND(T515&gt;=16,T515&lt;=18),IFERROR(VLOOKUP(入力項目!$S$16,子育て関連マスタ!$I$26:$M$28,4,FALSE),0),
AND(T515&gt;=19,T515&lt;=20,入力項目!$S$16="高専"),IFERROR(VLOOKUP(入力項目!$S$16,子育て関連マスタ!$I$26:$M$28,4,FALSE),0),
AND(T515&gt;=19,T515&lt;=20,入力項目!$S$16&lt;&gt;"高専"),IFERROR(VLOOKUP(入力項目!$S$17,子育て関連マスタ!$I$32:$M$37,4,FALSE),0),
AND(T515&gt;=21,T515&lt;=22,入力項目!$S$16="高専"),IFERROR(VLOOKUP(入力項目!$S$17,子育て関連マスタ!$I$32:$M$34,4,FALSE),0),
AND(T515&gt;=21,T515&lt;=22,入力項目!$S$16&lt;&gt;"高専"),IFERROR(VLOOKUP(入力項目!$S$17,子育て関連マスタ!$I$32:$M$34,4,FALSE),0),
T515&gt;=23,0
) +
IF($D515=4,
  IFERROR(_xlfn.IFS(
  T515&lt;=入力項目!$S$11,0,
  AND(T515=入力項目!$S$11),IFERROR(VLOOKUP(入力項目!$S$12,子育て関連マスタ!$I$4:$M$5,2,FALSE),0),
  AND(T515=4),IFERROR(VLOOKUP(入力項目!$S$13,子育て関連マスタ!$I$9:$M$12,2,FALSE),0),
  AND(T515=7),IFERROR(VLOOKUP(入力項目!$S$14,子育て関連マスタ!$I$16:$M$17,2,FALSE),0),
  AND(T515=13),IFERROR(VLOOKUP(入力項目!$S$15,子育て関連マスタ!$I$21:$M$22,2,FALSE),0),
  AND(T515=16),IFERROR(VLOOKUP(入力項目!$S$16,子育て関連マスタ!$I$26:$M$28,2,FALSE),0),
  AND(T515=19,入力項目!$S$16&lt;&gt;"高専"),IFERROR(VLOOKUP(入力項目!$S$17,子育て関連マスタ!$I$32:$M$37,2,FALSE),0),
  AND(T515=21,入力項目!$S$16="高専"),IFERROR(VLOOKUP(入力項目!$S$17,子育て関連マスタ!$I$32:$M$37,2,FALSE),0),
  T515&gt;=22,0
  ),0),0
) +
IF(AND(T515&gt;=1,T515&lt;=15),IF($D515=入力項目!$S$8,入力項目!$S$3,0),0) +
IF(AND(T515&gt;=1,T515&lt;=15),IF($D515=5,入力項目!$S$4,0),0) +
IF(AND(T515&gt;=1,T515&lt;=15),IF($D515=12,入力項目!$S$5,0),0) +
IF(AND(入力項目!$S$7=$A515,入力項目!$S$8=$D515),子育て関連マスタ!$C$14,0) +
IFERROR(IF(AND(YEAR(EDATE(DATE(入力項目!$S$7,入力項目!$S$8,1),1))=$A515,MONTH(EDATE(DATE(入力項目!$S$7,入力項目!$S$8,1),1))=$D515),子育て関連マスタ!$C$15,0),0) +
IF(AND(OR(T515=3,T515=5,T515=7),$D515=11),子育て関連マスタ!$C$17,0) +
IF(AND(T515=20,$D515=1),子育て関連マスタ!$C$18,0) +
IF(AND(T515=20,$D515=1),
IFERROR(_xlfn.IFS(
入力項目!$S$10="男",子育て関連マスタ!$C$18,
入力項目!$S$10="女",子育て関連マスタ!$C$19
),0),0
) +
IF(AND(T515&gt;=入力項目!$S$18,T515&lt;=入力項目!$S$19),入力項目!$S$20,0) +
IF(AND(T515&gt;=入力項目!$S$21,T515&lt;=入力項目!$S$22),入力項目!$S$23,0) +
IF(AND(T515&gt;=入力項目!$S$24,T515&lt;=入力項目!$S$25),入力項目!$S$26,0)
)</f>
        <v>0</v>
      </c>
      <c r="AI515">
        <f ca="1">-(
_xlfn.IFS(
U515&lt;=入力項目!$S$11,0,
AND(U515&gt;=入力項目!$S$11+1,U515&lt;=3),IFERROR(VLOOKUP(入力項目!$S$12,子育て関連マスタ!$I$4:$M$5,4,FALSE),0),
AND(U515&gt;=4,U515&lt;=6),IFERROR(VLOOKUP(入力項目!$S$13,子育て関連マスタ!$I$9:$M$12,4,FALSE),0),
AND(U515&gt;=7,U515&lt;=12),IFERROR(VLOOKUP(入力項目!$S$14,子育て関連マスタ!$I$16:$M$17,4,FALSE),0),
AND(U515&gt;=13,U515&lt;=15),IFERROR(VLOOKUP(入力項目!$S$15,子育て関連マスタ!$I$21:$M$22,4,FALSE),0),
AND(U515&gt;=16,U515&lt;=18),IFERROR(VLOOKUP(入力項目!$S$16,子育て関連マスタ!$I$26:$M$28,4,FALSE),0),
AND(U515&gt;=19,U515&lt;=20,入力項目!$S$16="高専"),IFERROR(VLOOKUP(入力項目!$S$16,子育て関連マスタ!$I$26:$M$28,4,FALSE),0),
AND(U515&gt;=19,U515&lt;=20,入力項目!$S$16&lt;&gt;"高専"),IFERROR(VLOOKUP(入力項目!$S$17,子育て関連マスタ!$I$32:$M$37,4,FALSE),0),
AND(U515&gt;=21,U515&lt;=22,入力項目!$S$16="高専"),IFERROR(VLOOKUP(入力項目!$S$17,子育て関連マスタ!$I$32:$M$34,4,FALSE),0),
AND(U515&gt;=21,U515&lt;=22,入力項目!$S$16&lt;&gt;"高専"),IFERROR(VLOOKUP(入力項目!$S$17,子育て関連マスタ!$I$32:$M$34,4,FALSE),0),
U515&gt;=23,0
) +
IF($D515=4,
  IFERROR(_xlfn.IFS(
  U515&lt;=入力項目!$S$11,0,
  AND(U515=入力項目!$S$11),IFERROR(VLOOKUP(入力項目!$S$12,子育て関連マスタ!$I$4:$M$5,2,FALSE),0),
  AND(U515=4),IFERROR(VLOOKUP(入力項目!$S$13,子育て関連マスタ!$I$9:$M$12,2,FALSE),0),
  AND(U515=7),IFERROR(VLOOKUP(入力項目!$S$14,子育て関連マスタ!$I$16:$M$17,2,FALSE),0),
  AND(U515=13),IFERROR(VLOOKUP(入力項目!$S$15,子育て関連マスタ!$I$21:$M$22,2,FALSE),0),
  AND(U515=16),IFERROR(VLOOKUP(入力項目!$S$16,子育て関連マスタ!$I$26:$M$28,2,FALSE),0),
  AND(U515=19,入力項目!$S$16&lt;&gt;"高専"),IFERROR(VLOOKUP(入力項目!$S$17,子育て関連マスタ!$I$32:$M$37,2,FALSE),0),
  AND(U515=21,入力項目!$S$16="高専"),IFERROR(VLOOKUP(入力項目!$S$17,子育て関連マスタ!$I$32:$M$37,2,FALSE),0),
  U515&gt;=22,0
  ),0),0
) +
IF(AND(U515&gt;=1,U515&lt;=15),IF($D515=入力項目!$S$8,入力項目!$S$3,0),0) +
IF(AND(U515&gt;=1,U515&lt;=15),IF($D515=5,入力項目!$S$4,0),0) +
IF(AND(U515&gt;=1,U515&lt;=15),IF($D515=12,入力項目!$S$5,0),0) +
IF(AND(入力項目!$S$7=$A515,入力項目!$S$8=$D515),子育て関連マスタ!$C$14,0) +
IFERROR(IF(AND(YEAR(EDATE(DATE(入力項目!$S$7,入力項目!$S$8,1),1))=$A515,MONTH(EDATE(DATE(入力項目!$S$7,入力項目!$S$8,1),1))=$D515),子育て関連マスタ!$C$15,0),0) +
IF(AND(OR(U515=3,U515=5,U515=7),$D515=11),子育て関連マスタ!$C$17,0) +
IF(AND(U515=20,$D515=1),子育て関連マスタ!$C$18,0) +
IF(AND(U515=20,$D515=1),
IFERROR(_xlfn.IFS(
入力項目!$S$10="男",子育て関連マスタ!$C$18,
入力項目!$S$10="女",子育て関連マスタ!$C$19
),0),0
) +
IF(AND(U515&gt;=入力項目!$S$18,U515&lt;=入力項目!$S$19),入力項目!$S$20,0) +
IF(AND(U515&gt;=入力項目!$S$21,U515&lt;=入力項目!$S$22),入力項目!$S$23,0) +
IF(AND(U515&gt;=入力項目!$S$24,U515&lt;=入力項目!$S$25),入力項目!$S$26,0)
)</f>
        <v>0</v>
      </c>
      <c r="AJ515" s="10">
        <f ca="1">-VLOOKUP($D515,月別収支!$A$2:$H$13,7,FALSE)</f>
        <v>-20000</v>
      </c>
    </row>
    <row r="516" spans="1:36" x14ac:dyDescent="0.4">
      <c r="A516">
        <f t="shared" ca="1" si="139"/>
        <v>2067</v>
      </c>
      <c r="B516">
        <f t="shared" ca="1" si="129"/>
        <v>2067</v>
      </c>
      <c r="C516">
        <f t="shared" ca="1" si="130"/>
        <v>43</v>
      </c>
      <c r="D516">
        <f t="shared" ca="1" si="140"/>
        <v>6</v>
      </c>
      <c r="E516" t="str">
        <f t="shared" ref="E516:E579" ca="1" si="141">A516&amp;"年"&amp;D516&amp;"月"</f>
        <v>2067年6月</v>
      </c>
      <c r="F516">
        <f ca="1">IF(OR(入力項目!$N$5&lt;$A516,AND(入力項目!$N$5=$A516,入力項目!$N$6&lt;$D516)),IF(F515=0,1,IF(G516=12,F515+1,F515)),0)</f>
        <v>42</v>
      </c>
      <c r="G516">
        <f ca="1">IF(OR(入力項目!$N$5&lt;$A516,AND(入力項目!$N$5=$A516,入力項目!$N$6&lt;$D516)),IF(G515=12,1,G515+1),0)</f>
        <v>8</v>
      </c>
      <c r="H516" t="str">
        <f t="shared" ref="H516:H579" ca="1" si="142">F516&amp;"_"&amp;G516</f>
        <v>42_8</v>
      </c>
      <c r="I516">
        <f ca="1">IF(
  IFERROR(AND($C516&gt;0,MOD($C516,入力項目!$N$22)=0,$D516=入力項目!$N$23), FALSE),
  1,
  IF(
    AND(I515&gt;0,J515=12),
    IF(I515=入力項目!$N$28, 0, I515+1),
    I515
  )
)</f>
        <v>0</v>
      </c>
      <c r="J516">
        <f ca="1">IF($D516=入力項目!$N$23,1,IFERROR(J515+1,1))</f>
        <v>1</v>
      </c>
      <c r="K516" t="str">
        <f t="shared" ref="K516:K579" ca="1" si="143">I516&amp;"_"&amp;J516</f>
        <v>0_1</v>
      </c>
      <c r="L516">
        <f ca="1">L515+IF(入力項目!$D$4=$D516,1,0)</f>
        <v>71</v>
      </c>
      <c r="M516" t="str">
        <f t="shared" ref="M516:M579" ca="1" si="144">L516&amp;"歳"</f>
        <v>71歳</v>
      </c>
      <c r="N516">
        <f t="shared" ca="1" si="131"/>
        <v>72</v>
      </c>
      <c r="O516" t="str">
        <f t="shared" ref="O516:O579" ca="1" si="145">N516&amp;"歳"</f>
        <v>72歳</v>
      </c>
      <c r="P516">
        <f t="shared" ca="1" si="132"/>
        <v>47</v>
      </c>
      <c r="Q516">
        <f t="shared" ca="1" si="133"/>
        <v>45</v>
      </c>
      <c r="R516">
        <f t="shared" ca="1" si="134"/>
        <v>2068</v>
      </c>
      <c r="S516">
        <f t="shared" ca="1" si="135"/>
        <v>2068</v>
      </c>
      <c r="T516">
        <f t="shared" ca="1" si="136"/>
        <v>2068</v>
      </c>
      <c r="U516">
        <f t="shared" ca="1" si="137"/>
        <v>2068</v>
      </c>
      <c r="V516" s="10">
        <f t="shared" ca="1" si="138"/>
        <v>58872425</v>
      </c>
      <c r="W516" s="10">
        <f ca="1">IF($L516&lt;その他マスタ!$B$1,VLOOKUP($D516,月別収支!$A$2:$H$13,2,FALSE),その他マスタ!$B$3)+IF(AND($L516=その他マスタ!$B$1,入力項目!$I$9="あり",$D516=入力項目!$D$4),その他マスタ!$B$2,0)</f>
        <v>150000</v>
      </c>
      <c r="X516" s="10">
        <f ca="1">-IF(入力項目!$K$5=TRUE,
IF($F516+$G516&lt;3,VLOOKUP($D516,月別収支!$A$2:$H$13,8,FALSE),0)+IFERROR(VLOOKUP($H516,住宅ローン計算!C:P,13,FALSE),0)+IF($F516&gt;1,IF(OR($G516=3,$G516=6,$G516=9,$G516=12),ROUNDUP(入力項目!$N$18/4,0),0),0),
VLOOKUP($D516,月別収支!$A$2:$H$13,8,FALSE))</f>
        <v>0</v>
      </c>
      <c r="Y516" s="10">
        <f ca="1">-VLOOKUP($D516,月別収支!$A$2:$H$13,3,FALSE)</f>
        <v>-75000</v>
      </c>
      <c r="Z516" s="10">
        <f ca="1">-VLOOKUP($D516,月別収支!$A$2:$H$13,4,FALSE)</f>
        <v>-27000</v>
      </c>
      <c r="AA516" s="10">
        <f ca="1">-VLOOKUP($D516,月別収支!$A$2:$H$13,6,FALSE)</f>
        <v>-10000</v>
      </c>
      <c r="AB516" s="10">
        <f ca="1">-(
VLOOKUP($D516,月別収支!$A$2:$H$13,5,FALSE)+IF(AND(入力項目!$I$27&lt;=$A516,ISEVEN($A516-入力項目!$I$27),入力項目!$I$28=$D516),入力項目!$I$26,0)
+IF(入力項目!$K$26=TRUE,
IFERROR(VLOOKUP($K516,マイカーローン計算!C:P,13,FALSE),0),
IFERROR(
  IF(AND($C516&gt;0,MOD($C516,入力項目!$N$22)=0,$D516=入力項目!$N$23),入力項目!$N$24,0),
 0
)
)
)</f>
        <v>-20000</v>
      </c>
      <c r="AC516" s="10">
        <f ca="1">-IF($A516&lt;入力項目!$N$33,入力項目!$N$35,IF(AND($A516=入力項目!$N$33,$D516&lt;=入力項目!$N$34),入力項目!$N$35,0))</f>
        <v>0</v>
      </c>
      <c r="AD516">
        <f ca="1">-(
_xlfn.IFS(
P516&lt;=入力項目!$S$11,0,
AND(P516&gt;=入力項目!$S$11+1,P516&lt;=3),IFERROR(VLOOKUP(入力項目!$S$12,子育て関連マスタ!$I$4:$M$5,4,FALSE),0),
AND(P516&gt;=4,P516&lt;=6),IFERROR(VLOOKUP(入力項目!$S$13,子育て関連マスタ!$I$9:$M$12,4,FALSE),0),
AND(P516&gt;=7,P516&lt;=12),IFERROR(VLOOKUP(入力項目!$S$14,子育て関連マスタ!$I$16:$M$17,4,FALSE),0),
AND(P516&gt;=13,P516&lt;=15),IFERROR(VLOOKUP(入力項目!$S$15,子育て関連マスタ!$I$21:$M$22,4,FALSE),0),
AND(P516&gt;=16,P516&lt;=18),IFERROR(VLOOKUP(入力項目!$S$16,子育て関連マスタ!$I$26:$M$28,4,FALSE),0),
AND(P516&gt;=19,P516&lt;=20,入力項目!$S$16="高専"),IFERROR(VLOOKUP(入力項目!$S$16,子育て関連マスタ!$I$26:$M$28,4,FALSE),0),
AND(P516&gt;=19,P516&lt;=20,入力項目!$S$16&lt;&gt;"高専"),IFERROR(VLOOKUP(入力項目!$S$17,子育て関連マスタ!$I$32:$M$37,4,FALSE),0),
AND(P516&gt;=21,P516&lt;=22,入力項目!$S$16="高専"),IFERROR(VLOOKUP(入力項目!$S$17,子育て関連マスタ!$I$32:$M$34,4,FALSE),0),
AND(P516&gt;=21,P516&lt;=22,入力項目!$S$16&lt;&gt;"高専"),IFERROR(VLOOKUP(入力項目!$S$17,子育て関連マスタ!$I$32:$M$34,4,FALSE),0),
P516&gt;=23,0
) +
IF($D516=4,
  IFERROR(_xlfn.IFS(
  P516&lt;=入力項目!$S$11,0,
  AND(P516=入力項目!$S$11),IFERROR(VLOOKUP(入力項目!$S$12,子育て関連マスタ!$I$4:$M$5,2,FALSE),0),
  AND(P516=4),IFERROR(VLOOKUP(入力項目!$S$13,子育て関連マスタ!$I$9:$M$12,2,FALSE),0),
  AND(P516=7),IFERROR(VLOOKUP(入力項目!$S$14,子育て関連マスタ!$I$16:$M$17,2,FALSE),0),
  AND(P516=13),IFERROR(VLOOKUP(入力項目!$S$15,子育て関連マスタ!$I$21:$M$22,2,FALSE),0),
  AND(P516=16),IFERROR(VLOOKUP(入力項目!$S$16,子育て関連マスタ!$I$26:$M$28,2,FALSE),0),
  AND(P516=19,入力項目!$S$16&lt;&gt;"高専"),IFERROR(VLOOKUP(入力項目!$S$17,子育て関連マスタ!$I$32:$M$37,2,FALSE),0),
  AND(P516=21,入力項目!$S$16="高専"),IFERROR(VLOOKUP(入力項目!$S$17,子育て関連マスタ!$I$32:$M$37,2,FALSE),0),
  P516&gt;=22,0
  ),0),0
) +
IF(AND(P516&gt;=1,P516&lt;=15),IF($D516=入力項目!$S$8,入力項目!$S$3,0),0) +
IF(AND(P516&gt;=1,P516&lt;=15),IF($D516=5,入力項目!$S$4,0),0) +
IF(AND(P516&gt;=1,P516&lt;=15),IF($D516=12,入力項目!$S$5,0),0) +
IF(AND(入力項目!$S$7=$A516,入力項目!$S$8=$D516),子育て関連マスタ!$C$14,0) +
IFERROR(IF(AND(YEAR(EDATE(DATE(入力項目!$S$7,入力項目!$S$8,1),1))=$A516,MONTH(EDATE(DATE(入力項目!$S$7,入力項目!$S$8,1),1))=$D516),子育て関連マスタ!$C$15,0),0) +
IF(AND(OR(P516=3,P516=5,P516=7),$D516=11),子育て関連マスタ!$C$17,0) +
IF(AND(P516=20,$D516=1),子育て関連マスタ!$C$18,0) +
IF(AND(P516=20,$D516=1),
IFERROR(_xlfn.IFS(
入力項目!$S$10="男",子育て関連マスタ!$C$18,
入力項目!$S$10="女",子育て関連マスタ!$C$19
),0),0
) +
IF(AND(P516&gt;=入力項目!$S$18,P516&lt;=入力項目!$S$19),入力項目!$S$20,0) +
IF(AND(P516&gt;=入力項目!$S$21,P516&lt;=入力項目!$S$22),入力項目!$S$23,0) +
IF(AND(P516&gt;=入力項目!$S$24,P516&lt;=入力項目!$S$25),入力項目!$S$26,0)
)</f>
        <v>0</v>
      </c>
      <c r="AE516">
        <f ca="1">-(
_xlfn.IFS(
Q516&lt;=入力項目!$S$11,0,
AND(Q516&gt;=入力項目!$S$11+1,Q516&lt;=3),IFERROR(VLOOKUP(入力項目!$S$12,子育て関連マスタ!$I$4:$M$5,4,FALSE),0),
AND(Q516&gt;=4,Q516&lt;=6),IFERROR(VLOOKUP(入力項目!$S$13,子育て関連マスタ!$I$9:$M$12,4,FALSE),0),
AND(Q516&gt;=7,Q516&lt;=12),IFERROR(VLOOKUP(入力項目!$S$14,子育て関連マスタ!$I$16:$M$17,4,FALSE),0),
AND(Q516&gt;=13,Q516&lt;=15),IFERROR(VLOOKUP(入力項目!$S$15,子育て関連マスタ!$I$21:$M$22,4,FALSE),0),
AND(Q516&gt;=16,Q516&lt;=18),IFERROR(VLOOKUP(入力項目!$S$16,子育て関連マスタ!$I$26:$M$28,4,FALSE),0),
AND(Q516&gt;=19,Q516&lt;=20,入力項目!$S$16="高専"),IFERROR(VLOOKUP(入力項目!$S$16,子育て関連マスタ!$I$26:$M$28,4,FALSE),0),
AND(Q516&gt;=19,Q516&lt;=20,入力項目!$S$16&lt;&gt;"高専"),IFERROR(VLOOKUP(入力項目!$S$17,子育て関連マスタ!$I$32:$M$37,4,FALSE),0),
AND(Q516&gt;=21,Q516&lt;=22,入力項目!$S$16="高専"),IFERROR(VLOOKUP(入力項目!$S$17,子育て関連マスタ!$I$32:$M$34,4,FALSE),0),
AND(Q516&gt;=21,Q516&lt;=22,入力項目!$S$16&lt;&gt;"高専"),IFERROR(VLOOKUP(入力項目!$S$17,子育て関連マスタ!$I$32:$M$34,4,FALSE),0),
Q516&gt;=23,0
) +
IF($D516=4,
  IFERROR(_xlfn.IFS(
  Q516&lt;=入力項目!$S$11,0,
  AND(Q516=入力項目!$S$11),IFERROR(VLOOKUP(入力項目!$S$12,子育て関連マスタ!$I$4:$M$5,2,FALSE),0),
  AND(Q516=4),IFERROR(VLOOKUP(入力項目!$S$13,子育て関連マスタ!$I$9:$M$12,2,FALSE),0),
  AND(Q516=7),IFERROR(VLOOKUP(入力項目!$S$14,子育て関連マスタ!$I$16:$M$17,2,FALSE),0),
  AND(Q516=13),IFERROR(VLOOKUP(入力項目!$S$15,子育て関連マスタ!$I$21:$M$22,2,FALSE),0),
  AND(Q516=16),IFERROR(VLOOKUP(入力項目!$S$16,子育て関連マスタ!$I$26:$M$28,2,FALSE),0),
  AND(Q516=19,入力項目!$S$16&lt;&gt;"高専"),IFERROR(VLOOKUP(入力項目!$S$17,子育て関連マスタ!$I$32:$M$37,2,FALSE),0),
  AND(Q516=21,入力項目!$S$16="高専"),IFERROR(VLOOKUP(入力項目!$S$17,子育て関連マスタ!$I$32:$M$37,2,FALSE),0),
  Q516&gt;=22,0
  ),0),0
) +
IF(AND(Q516&gt;=1,Q516&lt;=15),IF($D516=入力項目!$S$8,入力項目!$S$3,0),0) +
IF(AND(Q516&gt;=1,Q516&lt;=15),IF($D516=5,入力項目!$S$4,0),0) +
IF(AND(Q516&gt;=1,Q516&lt;=15),IF($D516=12,入力項目!$S$5,0),0) +
IF(AND(入力項目!$S$7=$A516,入力項目!$S$8=$D516),子育て関連マスタ!$C$14,0) +
IFERROR(IF(AND(YEAR(EDATE(DATE(入力項目!$S$7,入力項目!$S$8,1),1))=$A516,MONTH(EDATE(DATE(入力項目!$S$7,入力項目!$S$8,1),1))=$D516),子育て関連マスタ!$C$15,0),0) +
IF(AND(OR(Q516=3,Q516=5,Q516=7),$D516=11),子育て関連マスタ!$C$17,0) +
IF(AND(Q516=20,$D516=1),子育て関連マスタ!$C$18,0) +
IF(AND(Q516=20,$D516=1),
IFERROR(_xlfn.IFS(
入力項目!$S$10="男",子育て関連マスタ!$C$18,
入力項目!$S$10="女",子育て関連マスタ!$C$19
),0),0
) +
IF(AND(Q516&gt;=入力項目!$S$18,Q516&lt;=入力項目!$S$19),入力項目!$S$20,0) +
IF(AND(Q516&gt;=入力項目!$S$21,Q516&lt;=入力項目!$S$22),入力項目!$S$23,0) +
IF(AND(Q516&gt;=入力項目!$S$24,Q516&lt;=入力項目!$S$25),入力項目!$S$26,0)
)</f>
        <v>0</v>
      </c>
      <c r="AF516">
        <f ca="1">-(
_xlfn.IFS(
R516&lt;=入力項目!$S$11,0,
AND(R516&gt;=入力項目!$S$11+1,R516&lt;=3),IFERROR(VLOOKUP(入力項目!$S$12,子育て関連マスタ!$I$4:$M$5,4,FALSE),0),
AND(R516&gt;=4,R516&lt;=6),IFERROR(VLOOKUP(入力項目!$S$13,子育て関連マスタ!$I$9:$M$12,4,FALSE),0),
AND(R516&gt;=7,R516&lt;=12),IFERROR(VLOOKUP(入力項目!$S$14,子育て関連マスタ!$I$16:$M$17,4,FALSE),0),
AND(R516&gt;=13,R516&lt;=15),IFERROR(VLOOKUP(入力項目!$S$15,子育て関連マスタ!$I$21:$M$22,4,FALSE),0),
AND(R516&gt;=16,R516&lt;=18),IFERROR(VLOOKUP(入力項目!$S$16,子育て関連マスタ!$I$26:$M$28,4,FALSE),0),
AND(R516&gt;=19,R516&lt;=20,入力項目!$S$16="高専"),IFERROR(VLOOKUP(入力項目!$S$16,子育て関連マスタ!$I$26:$M$28,4,FALSE),0),
AND(R516&gt;=19,R516&lt;=20,入力項目!$S$16&lt;&gt;"高専"),IFERROR(VLOOKUP(入力項目!$S$17,子育て関連マスタ!$I$32:$M$37,4,FALSE),0),
AND(R516&gt;=21,R516&lt;=22,入力項目!$S$16="高専"),IFERROR(VLOOKUP(入力項目!$S$17,子育て関連マスタ!$I$32:$M$34,4,FALSE),0),
AND(R516&gt;=21,R516&lt;=22,入力項目!$S$16&lt;&gt;"高専"),IFERROR(VLOOKUP(入力項目!$S$17,子育て関連マスタ!$I$32:$M$34,4,FALSE),0),
R516&gt;=23,0
) +
IF($D516=4,
  IFERROR(_xlfn.IFS(
  R516&lt;=入力項目!$S$11,0,
  AND(R516=入力項目!$S$11),IFERROR(VLOOKUP(入力項目!$S$12,子育て関連マスタ!$I$4:$M$5,2,FALSE),0),
  AND(R516=4),IFERROR(VLOOKUP(入力項目!$S$13,子育て関連マスタ!$I$9:$M$12,2,FALSE),0),
  AND(R516=7),IFERROR(VLOOKUP(入力項目!$S$14,子育て関連マスタ!$I$16:$M$17,2,FALSE),0),
  AND(R516=13),IFERROR(VLOOKUP(入力項目!$S$15,子育て関連マスタ!$I$21:$M$22,2,FALSE),0),
  AND(R516=16),IFERROR(VLOOKUP(入力項目!$S$16,子育て関連マスタ!$I$26:$M$28,2,FALSE),0),
  AND(R516=19,入力項目!$S$16&lt;&gt;"高専"),IFERROR(VLOOKUP(入力項目!$S$17,子育て関連マスタ!$I$32:$M$37,2,FALSE),0),
  AND(R516=21,入力項目!$S$16="高専"),IFERROR(VLOOKUP(入力項目!$S$17,子育て関連マスタ!$I$32:$M$37,2,FALSE),0),
  R516&gt;=22,0
  ),0),0
) +
IF(AND(R516&gt;=1,R516&lt;=15),IF($D516=入力項目!$S$8,入力項目!$S$3,0),0) +
IF(AND(R516&gt;=1,R516&lt;=15),IF($D516=5,入力項目!$S$4,0),0) +
IF(AND(R516&gt;=1,R516&lt;=15),IF($D516=12,入力項目!$S$5,0),0) +
IF(AND(入力項目!$S$7=$A516,入力項目!$S$8=$D516),子育て関連マスタ!$C$14,0) +
IFERROR(IF(AND(YEAR(EDATE(DATE(入力項目!$S$7,入力項目!$S$8,1),1))=$A516,MONTH(EDATE(DATE(入力項目!$S$7,入力項目!$S$8,1),1))=$D516),子育て関連マスタ!$C$15,0),0) +
IF(AND(OR(R516=3,R516=5,R516=7),$D516=11),子育て関連マスタ!$C$17,0) +
IF(AND(R516=20,$D516=1),子育て関連マスタ!$C$18,0) +
IF(AND(R516=20,$D516=1),
IFERROR(_xlfn.IFS(
入力項目!$S$10="男",子育て関連マスタ!$C$18,
入力項目!$S$10="女",子育て関連マスタ!$C$19
),0),0
) +
IF(AND(R516&gt;=入力項目!$S$18,R516&lt;=入力項目!$S$19),入力項目!$S$20,0) +
IF(AND(R516&gt;=入力項目!$S$21,R516&lt;=入力項目!$S$22),入力項目!$S$23,0) +
IF(AND(R516&gt;=入力項目!$S$24,R516&lt;=入力項目!$S$25),入力項目!$S$26,0)
)</f>
        <v>0</v>
      </c>
      <c r="AG516">
        <f ca="1">-(
_xlfn.IFS(
S516&lt;=入力項目!$S$11,0,
AND(S516&gt;=入力項目!$S$11+1,S516&lt;=3),IFERROR(VLOOKUP(入力項目!$S$12,子育て関連マスタ!$I$4:$M$5,4,FALSE),0),
AND(S516&gt;=4,S516&lt;=6),IFERROR(VLOOKUP(入力項目!$S$13,子育て関連マスタ!$I$9:$M$12,4,FALSE),0),
AND(S516&gt;=7,S516&lt;=12),IFERROR(VLOOKUP(入力項目!$S$14,子育て関連マスタ!$I$16:$M$17,4,FALSE),0),
AND(S516&gt;=13,S516&lt;=15),IFERROR(VLOOKUP(入力項目!$S$15,子育て関連マスタ!$I$21:$M$22,4,FALSE),0),
AND(S516&gt;=16,S516&lt;=18),IFERROR(VLOOKUP(入力項目!$S$16,子育て関連マスタ!$I$26:$M$28,4,FALSE),0),
AND(S516&gt;=19,S516&lt;=20,入力項目!$S$16="高専"),IFERROR(VLOOKUP(入力項目!$S$16,子育て関連マスタ!$I$26:$M$28,4,FALSE),0),
AND(S516&gt;=19,S516&lt;=20,入力項目!$S$16&lt;&gt;"高専"),IFERROR(VLOOKUP(入力項目!$S$17,子育て関連マスタ!$I$32:$M$37,4,FALSE),0),
AND(S516&gt;=21,S516&lt;=22,入力項目!$S$16="高専"),IFERROR(VLOOKUP(入力項目!$S$17,子育て関連マスタ!$I$32:$M$34,4,FALSE),0),
AND(S516&gt;=21,S516&lt;=22,入力項目!$S$16&lt;&gt;"高専"),IFERROR(VLOOKUP(入力項目!$S$17,子育て関連マスタ!$I$32:$M$34,4,FALSE),0),
S516&gt;=23,0
) +
IF($D516=4,
  IFERROR(_xlfn.IFS(
  S516&lt;=入力項目!$S$11,0,
  AND(S516=入力項目!$S$11),IFERROR(VLOOKUP(入力項目!$S$12,子育て関連マスタ!$I$4:$M$5,2,FALSE),0),
  AND(S516=4),IFERROR(VLOOKUP(入力項目!$S$13,子育て関連マスタ!$I$9:$M$12,2,FALSE),0),
  AND(S516=7),IFERROR(VLOOKUP(入力項目!$S$14,子育て関連マスタ!$I$16:$M$17,2,FALSE),0),
  AND(S516=13),IFERROR(VLOOKUP(入力項目!$S$15,子育て関連マスタ!$I$21:$M$22,2,FALSE),0),
  AND(S516=16),IFERROR(VLOOKUP(入力項目!$S$16,子育て関連マスタ!$I$26:$M$28,2,FALSE),0),
  AND(S516=19,入力項目!$S$16&lt;&gt;"高専"),IFERROR(VLOOKUP(入力項目!$S$17,子育て関連マスタ!$I$32:$M$37,2,FALSE),0),
  AND(S516=21,入力項目!$S$16="高専"),IFERROR(VLOOKUP(入力項目!$S$17,子育て関連マスタ!$I$32:$M$37,2,FALSE),0),
  S516&gt;=22,0
  ),0),0
) +
IF(AND(S516&gt;=1,S516&lt;=15),IF($D516=入力項目!$S$8,入力項目!$S$3,0),0) +
IF(AND(S516&gt;=1,S516&lt;=15),IF($D516=5,入力項目!$S$4,0),0) +
IF(AND(S516&gt;=1,S516&lt;=15),IF($D516=12,入力項目!$S$5,0),0) +
IF(AND(入力項目!$S$7=$A516,入力項目!$S$8=$D516),子育て関連マスタ!$C$14,0) +
IFERROR(IF(AND(YEAR(EDATE(DATE(入力項目!$S$7,入力項目!$S$8,1),1))=$A516,MONTH(EDATE(DATE(入力項目!$S$7,入力項目!$S$8,1),1))=$D516),子育て関連マスタ!$C$15,0),0) +
IF(AND(OR(S516=3,S516=5,S516=7),$D516=11),子育て関連マスタ!$C$17,0) +
IF(AND(S516=20,$D516=1),子育て関連マスタ!$C$18,0) +
IF(AND(S516=20,$D516=1),
IFERROR(_xlfn.IFS(
入力項目!$S$10="男",子育て関連マスタ!$C$18,
入力項目!$S$10="女",子育て関連マスタ!$C$19
),0),0
) +
IF(AND(S516&gt;=入力項目!$S$18,S516&lt;=入力項目!$S$19),入力項目!$S$20,0) +
IF(AND(S516&gt;=入力項目!$S$21,S516&lt;=入力項目!$S$22),入力項目!$S$23,0) +
IF(AND(S516&gt;=入力項目!$S$24,S516&lt;=入力項目!$S$25),入力項目!$S$26,0)
)</f>
        <v>0</v>
      </c>
      <c r="AH516">
        <f ca="1">-(
_xlfn.IFS(
T516&lt;=入力項目!$S$11,0,
AND(T516&gt;=入力項目!$S$11+1,T516&lt;=3),IFERROR(VLOOKUP(入力項目!$S$12,子育て関連マスタ!$I$4:$M$5,4,FALSE),0),
AND(T516&gt;=4,T516&lt;=6),IFERROR(VLOOKUP(入力項目!$S$13,子育て関連マスタ!$I$9:$M$12,4,FALSE),0),
AND(T516&gt;=7,T516&lt;=12),IFERROR(VLOOKUP(入力項目!$S$14,子育て関連マスタ!$I$16:$M$17,4,FALSE),0),
AND(T516&gt;=13,T516&lt;=15),IFERROR(VLOOKUP(入力項目!$S$15,子育て関連マスタ!$I$21:$M$22,4,FALSE),0),
AND(T516&gt;=16,T516&lt;=18),IFERROR(VLOOKUP(入力項目!$S$16,子育て関連マスタ!$I$26:$M$28,4,FALSE),0),
AND(T516&gt;=19,T516&lt;=20,入力項目!$S$16="高専"),IFERROR(VLOOKUP(入力項目!$S$16,子育て関連マスタ!$I$26:$M$28,4,FALSE),0),
AND(T516&gt;=19,T516&lt;=20,入力項目!$S$16&lt;&gt;"高専"),IFERROR(VLOOKUP(入力項目!$S$17,子育て関連マスタ!$I$32:$M$37,4,FALSE),0),
AND(T516&gt;=21,T516&lt;=22,入力項目!$S$16="高専"),IFERROR(VLOOKUP(入力項目!$S$17,子育て関連マスタ!$I$32:$M$34,4,FALSE),0),
AND(T516&gt;=21,T516&lt;=22,入力項目!$S$16&lt;&gt;"高専"),IFERROR(VLOOKUP(入力項目!$S$17,子育て関連マスタ!$I$32:$M$34,4,FALSE),0),
T516&gt;=23,0
) +
IF($D516=4,
  IFERROR(_xlfn.IFS(
  T516&lt;=入力項目!$S$11,0,
  AND(T516=入力項目!$S$11),IFERROR(VLOOKUP(入力項目!$S$12,子育て関連マスタ!$I$4:$M$5,2,FALSE),0),
  AND(T516=4),IFERROR(VLOOKUP(入力項目!$S$13,子育て関連マスタ!$I$9:$M$12,2,FALSE),0),
  AND(T516=7),IFERROR(VLOOKUP(入力項目!$S$14,子育て関連マスタ!$I$16:$M$17,2,FALSE),0),
  AND(T516=13),IFERROR(VLOOKUP(入力項目!$S$15,子育て関連マスタ!$I$21:$M$22,2,FALSE),0),
  AND(T516=16),IFERROR(VLOOKUP(入力項目!$S$16,子育て関連マスタ!$I$26:$M$28,2,FALSE),0),
  AND(T516=19,入力項目!$S$16&lt;&gt;"高専"),IFERROR(VLOOKUP(入力項目!$S$17,子育て関連マスタ!$I$32:$M$37,2,FALSE),0),
  AND(T516=21,入力項目!$S$16="高専"),IFERROR(VLOOKUP(入力項目!$S$17,子育て関連マスタ!$I$32:$M$37,2,FALSE),0),
  T516&gt;=22,0
  ),0),0
) +
IF(AND(T516&gt;=1,T516&lt;=15),IF($D516=入力項目!$S$8,入力項目!$S$3,0),0) +
IF(AND(T516&gt;=1,T516&lt;=15),IF($D516=5,入力項目!$S$4,0),0) +
IF(AND(T516&gt;=1,T516&lt;=15),IF($D516=12,入力項目!$S$5,0),0) +
IF(AND(入力項目!$S$7=$A516,入力項目!$S$8=$D516),子育て関連マスタ!$C$14,0) +
IFERROR(IF(AND(YEAR(EDATE(DATE(入力項目!$S$7,入力項目!$S$8,1),1))=$A516,MONTH(EDATE(DATE(入力項目!$S$7,入力項目!$S$8,1),1))=$D516),子育て関連マスタ!$C$15,0),0) +
IF(AND(OR(T516=3,T516=5,T516=7),$D516=11),子育て関連マスタ!$C$17,0) +
IF(AND(T516=20,$D516=1),子育て関連マスタ!$C$18,0) +
IF(AND(T516=20,$D516=1),
IFERROR(_xlfn.IFS(
入力項目!$S$10="男",子育て関連マスタ!$C$18,
入力項目!$S$10="女",子育て関連マスタ!$C$19
),0),0
) +
IF(AND(T516&gt;=入力項目!$S$18,T516&lt;=入力項目!$S$19),入力項目!$S$20,0) +
IF(AND(T516&gt;=入力項目!$S$21,T516&lt;=入力項目!$S$22),入力項目!$S$23,0) +
IF(AND(T516&gt;=入力項目!$S$24,T516&lt;=入力項目!$S$25),入力項目!$S$26,0)
)</f>
        <v>0</v>
      </c>
      <c r="AI516">
        <f ca="1">-(
_xlfn.IFS(
U516&lt;=入力項目!$S$11,0,
AND(U516&gt;=入力項目!$S$11+1,U516&lt;=3),IFERROR(VLOOKUP(入力項目!$S$12,子育て関連マスタ!$I$4:$M$5,4,FALSE),0),
AND(U516&gt;=4,U516&lt;=6),IFERROR(VLOOKUP(入力項目!$S$13,子育て関連マスタ!$I$9:$M$12,4,FALSE),0),
AND(U516&gt;=7,U516&lt;=12),IFERROR(VLOOKUP(入力項目!$S$14,子育て関連マスタ!$I$16:$M$17,4,FALSE),0),
AND(U516&gt;=13,U516&lt;=15),IFERROR(VLOOKUP(入力項目!$S$15,子育て関連マスタ!$I$21:$M$22,4,FALSE),0),
AND(U516&gt;=16,U516&lt;=18),IFERROR(VLOOKUP(入力項目!$S$16,子育て関連マスタ!$I$26:$M$28,4,FALSE),0),
AND(U516&gt;=19,U516&lt;=20,入力項目!$S$16="高専"),IFERROR(VLOOKUP(入力項目!$S$16,子育て関連マスタ!$I$26:$M$28,4,FALSE),0),
AND(U516&gt;=19,U516&lt;=20,入力項目!$S$16&lt;&gt;"高専"),IFERROR(VLOOKUP(入力項目!$S$17,子育て関連マスタ!$I$32:$M$37,4,FALSE),0),
AND(U516&gt;=21,U516&lt;=22,入力項目!$S$16="高専"),IFERROR(VLOOKUP(入力項目!$S$17,子育て関連マスタ!$I$32:$M$34,4,FALSE),0),
AND(U516&gt;=21,U516&lt;=22,入力項目!$S$16&lt;&gt;"高専"),IFERROR(VLOOKUP(入力項目!$S$17,子育て関連マスタ!$I$32:$M$34,4,FALSE),0),
U516&gt;=23,0
) +
IF($D516=4,
  IFERROR(_xlfn.IFS(
  U516&lt;=入力項目!$S$11,0,
  AND(U516=入力項目!$S$11),IFERROR(VLOOKUP(入力項目!$S$12,子育て関連マスタ!$I$4:$M$5,2,FALSE),0),
  AND(U516=4),IFERROR(VLOOKUP(入力項目!$S$13,子育て関連マスタ!$I$9:$M$12,2,FALSE),0),
  AND(U516=7),IFERROR(VLOOKUP(入力項目!$S$14,子育て関連マスタ!$I$16:$M$17,2,FALSE),0),
  AND(U516=13),IFERROR(VLOOKUP(入力項目!$S$15,子育て関連マスタ!$I$21:$M$22,2,FALSE),0),
  AND(U516=16),IFERROR(VLOOKUP(入力項目!$S$16,子育て関連マスタ!$I$26:$M$28,2,FALSE),0),
  AND(U516=19,入力項目!$S$16&lt;&gt;"高専"),IFERROR(VLOOKUP(入力項目!$S$17,子育て関連マスタ!$I$32:$M$37,2,FALSE),0),
  AND(U516=21,入力項目!$S$16="高専"),IFERROR(VLOOKUP(入力項目!$S$17,子育て関連マスタ!$I$32:$M$37,2,FALSE),0),
  U516&gt;=22,0
  ),0),0
) +
IF(AND(U516&gt;=1,U516&lt;=15),IF($D516=入力項目!$S$8,入力項目!$S$3,0),0) +
IF(AND(U516&gt;=1,U516&lt;=15),IF($D516=5,入力項目!$S$4,0),0) +
IF(AND(U516&gt;=1,U516&lt;=15),IF($D516=12,入力項目!$S$5,0),0) +
IF(AND(入力項目!$S$7=$A516,入力項目!$S$8=$D516),子育て関連マスタ!$C$14,0) +
IFERROR(IF(AND(YEAR(EDATE(DATE(入力項目!$S$7,入力項目!$S$8,1),1))=$A516,MONTH(EDATE(DATE(入力項目!$S$7,入力項目!$S$8,1),1))=$D516),子育て関連マスタ!$C$15,0),0) +
IF(AND(OR(U516=3,U516=5,U516=7),$D516=11),子育て関連マスタ!$C$17,0) +
IF(AND(U516=20,$D516=1),子育て関連マスタ!$C$18,0) +
IF(AND(U516=20,$D516=1),
IFERROR(_xlfn.IFS(
入力項目!$S$10="男",子育て関連マスタ!$C$18,
入力項目!$S$10="女",子育て関連マスタ!$C$19
),0),0
) +
IF(AND(U516&gt;=入力項目!$S$18,U516&lt;=入力項目!$S$19),入力項目!$S$20,0) +
IF(AND(U516&gt;=入力項目!$S$21,U516&lt;=入力項目!$S$22),入力項目!$S$23,0) +
IF(AND(U516&gt;=入力項目!$S$24,U516&lt;=入力項目!$S$25),入力項目!$S$26,0)
)</f>
        <v>0</v>
      </c>
      <c r="AJ516" s="10">
        <f ca="1">-VLOOKUP($D516,月別収支!$A$2:$H$13,7,FALSE)</f>
        <v>-20000</v>
      </c>
    </row>
    <row r="517" spans="1:36" x14ac:dyDescent="0.4">
      <c r="A517">
        <f t="shared" ca="1" si="139"/>
        <v>2067</v>
      </c>
      <c r="B517">
        <f t="shared" ref="B517:B580" ca="1" si="146">IF(D517=4,B516+1,B516)</f>
        <v>2067</v>
      </c>
      <c r="C517">
        <f t="shared" ref="C517:C580" ca="1" si="147">IF(D517=1,C516+1,C516)</f>
        <v>43</v>
      </c>
      <c r="D517">
        <f t="shared" ca="1" si="140"/>
        <v>7</v>
      </c>
      <c r="E517" t="str">
        <f t="shared" ca="1" si="141"/>
        <v>2067年7月</v>
      </c>
      <c r="F517">
        <f ca="1">IF(OR(入力項目!$N$5&lt;$A517,AND(入力項目!$N$5=$A517,入力項目!$N$6&lt;$D517)),IF(F516=0,1,IF(G517=12,F516+1,F516)),0)</f>
        <v>42</v>
      </c>
      <c r="G517">
        <f ca="1">IF(OR(入力項目!$N$5&lt;$A517,AND(入力項目!$N$5=$A517,入力項目!$N$6&lt;$D517)),IF(G516=12,1,G516+1),0)</f>
        <v>9</v>
      </c>
      <c r="H517" t="str">
        <f t="shared" ca="1" si="142"/>
        <v>42_9</v>
      </c>
      <c r="I517">
        <f ca="1">IF(
  IFERROR(AND($C517&gt;0,MOD($C517,入力項目!$N$22)=0,$D517=入力項目!$N$23), FALSE),
  1,
  IF(
    AND(I516&gt;0,J516=12),
    IF(I516=入力項目!$N$28, 0, I516+1),
    I516
  )
)</f>
        <v>0</v>
      </c>
      <c r="J517">
        <f ca="1">IF($D517=入力項目!$N$23,1,IFERROR(J516+1,1))</f>
        <v>2</v>
      </c>
      <c r="K517" t="str">
        <f t="shared" ca="1" si="143"/>
        <v>0_2</v>
      </c>
      <c r="L517">
        <f ca="1">L516+IF(入力項目!$D$4=$D517,1,0)</f>
        <v>71</v>
      </c>
      <c r="M517" t="str">
        <f t="shared" ca="1" si="144"/>
        <v>71歳</v>
      </c>
      <c r="N517">
        <f t="shared" ref="N517:N580" ca="1" si="148">IF($D517=1,N516+1,N516)</f>
        <v>72</v>
      </c>
      <c r="O517" t="str">
        <f t="shared" ca="1" si="145"/>
        <v>72歳</v>
      </c>
      <c r="P517">
        <f t="shared" ref="P517:P580" ca="1" si="149">IF($D517=4,P516+1,P516)</f>
        <v>47</v>
      </c>
      <c r="Q517">
        <f t="shared" ref="Q517:Q580" ca="1" si="150">IF($D517=4,Q516+1,Q516)</f>
        <v>45</v>
      </c>
      <c r="R517">
        <f t="shared" ref="R517:R580" ca="1" si="151">IF($D517=4,R516+1,R516)</f>
        <v>2068</v>
      </c>
      <c r="S517">
        <f t="shared" ref="S517:S580" ca="1" si="152">IF($D517=4,S516+1,S516)</f>
        <v>2068</v>
      </c>
      <c r="T517">
        <f t="shared" ref="T517:T580" ca="1" si="153">IF($D517=4,T516+1,T516)</f>
        <v>2068</v>
      </c>
      <c r="U517">
        <f t="shared" ref="U517:U580" ca="1" si="154">IF($D517=4,U516+1,U516)</f>
        <v>2068</v>
      </c>
      <c r="V517" s="10">
        <f t="shared" ca="1" si="138"/>
        <v>58832925</v>
      </c>
      <c r="W517" s="10">
        <f ca="1">IF($L517&lt;その他マスタ!$B$1,VLOOKUP($D517,月別収支!$A$2:$H$13,2,FALSE),その他マスタ!$B$3)+IF(AND($L517=その他マスタ!$B$1,入力項目!$I$9="あり",$D517=入力項目!$D$4),その他マスタ!$B$2,0)</f>
        <v>150000</v>
      </c>
      <c r="X517" s="10">
        <f ca="1">-IF(入力項目!$K$5=TRUE,
IF($F517+$G517&lt;3,VLOOKUP($D517,月別収支!$A$2:$H$13,8,FALSE),0)+IFERROR(VLOOKUP($H517,住宅ローン計算!C:P,13,FALSE),0)+IF($F517&gt;1,IF(OR($G517=3,$G517=6,$G517=9,$G517=12),ROUNDUP(入力項目!$N$18/4,0),0),0),
VLOOKUP($D517,月別収支!$A$2:$H$13,8,FALSE))</f>
        <v>-37500</v>
      </c>
      <c r="Y517" s="10">
        <f ca="1">-VLOOKUP($D517,月別収支!$A$2:$H$13,3,FALSE)</f>
        <v>-75000</v>
      </c>
      <c r="Z517" s="10">
        <f ca="1">-VLOOKUP($D517,月別収支!$A$2:$H$13,4,FALSE)</f>
        <v>-27000</v>
      </c>
      <c r="AA517" s="10">
        <f ca="1">-VLOOKUP($D517,月別収支!$A$2:$H$13,6,FALSE)</f>
        <v>-10000</v>
      </c>
      <c r="AB517" s="10">
        <f ca="1">-(
VLOOKUP($D517,月別収支!$A$2:$H$13,5,FALSE)+IF(AND(入力項目!$I$27&lt;=$A517,ISEVEN($A517-入力項目!$I$27),入力項目!$I$28=$D517),入力項目!$I$26,0)
+IF(入力項目!$K$26=TRUE,
IFERROR(VLOOKUP($K517,マイカーローン計算!C:P,13,FALSE),0),
IFERROR(
  IF(AND($C517&gt;0,MOD($C517,入力項目!$N$22)=0,$D517=入力項目!$N$23),入力項目!$N$24,0),
 0
)
)
)</f>
        <v>-20000</v>
      </c>
      <c r="AC517" s="10">
        <f ca="1">-IF($A517&lt;入力項目!$N$33,入力項目!$N$35,IF(AND($A517=入力項目!$N$33,$D517&lt;=入力項目!$N$34),入力項目!$N$35,0))</f>
        <v>0</v>
      </c>
      <c r="AD517">
        <f ca="1">-(
_xlfn.IFS(
P517&lt;=入力項目!$S$11,0,
AND(P517&gt;=入力項目!$S$11+1,P517&lt;=3),IFERROR(VLOOKUP(入力項目!$S$12,子育て関連マスタ!$I$4:$M$5,4,FALSE),0),
AND(P517&gt;=4,P517&lt;=6),IFERROR(VLOOKUP(入力項目!$S$13,子育て関連マスタ!$I$9:$M$12,4,FALSE),0),
AND(P517&gt;=7,P517&lt;=12),IFERROR(VLOOKUP(入力項目!$S$14,子育て関連マスタ!$I$16:$M$17,4,FALSE),0),
AND(P517&gt;=13,P517&lt;=15),IFERROR(VLOOKUP(入力項目!$S$15,子育て関連マスタ!$I$21:$M$22,4,FALSE),0),
AND(P517&gt;=16,P517&lt;=18),IFERROR(VLOOKUP(入力項目!$S$16,子育て関連マスタ!$I$26:$M$28,4,FALSE),0),
AND(P517&gt;=19,P517&lt;=20,入力項目!$S$16="高専"),IFERROR(VLOOKUP(入力項目!$S$16,子育て関連マスタ!$I$26:$M$28,4,FALSE),0),
AND(P517&gt;=19,P517&lt;=20,入力項目!$S$16&lt;&gt;"高専"),IFERROR(VLOOKUP(入力項目!$S$17,子育て関連マスタ!$I$32:$M$37,4,FALSE),0),
AND(P517&gt;=21,P517&lt;=22,入力項目!$S$16="高専"),IFERROR(VLOOKUP(入力項目!$S$17,子育て関連マスタ!$I$32:$M$34,4,FALSE),0),
AND(P517&gt;=21,P517&lt;=22,入力項目!$S$16&lt;&gt;"高専"),IFERROR(VLOOKUP(入力項目!$S$17,子育て関連マスタ!$I$32:$M$34,4,FALSE),0),
P517&gt;=23,0
) +
IF($D517=4,
  IFERROR(_xlfn.IFS(
  P517&lt;=入力項目!$S$11,0,
  AND(P517=入力項目!$S$11),IFERROR(VLOOKUP(入力項目!$S$12,子育て関連マスタ!$I$4:$M$5,2,FALSE),0),
  AND(P517=4),IFERROR(VLOOKUP(入力項目!$S$13,子育て関連マスタ!$I$9:$M$12,2,FALSE),0),
  AND(P517=7),IFERROR(VLOOKUP(入力項目!$S$14,子育て関連マスタ!$I$16:$M$17,2,FALSE),0),
  AND(P517=13),IFERROR(VLOOKUP(入力項目!$S$15,子育て関連マスタ!$I$21:$M$22,2,FALSE),0),
  AND(P517=16),IFERROR(VLOOKUP(入力項目!$S$16,子育て関連マスタ!$I$26:$M$28,2,FALSE),0),
  AND(P517=19,入力項目!$S$16&lt;&gt;"高専"),IFERROR(VLOOKUP(入力項目!$S$17,子育て関連マスタ!$I$32:$M$37,2,FALSE),0),
  AND(P517=21,入力項目!$S$16="高専"),IFERROR(VLOOKUP(入力項目!$S$17,子育て関連マスタ!$I$32:$M$37,2,FALSE),0),
  P517&gt;=22,0
  ),0),0
) +
IF(AND(P517&gt;=1,P517&lt;=15),IF($D517=入力項目!$S$8,入力項目!$S$3,0),0) +
IF(AND(P517&gt;=1,P517&lt;=15),IF($D517=5,入力項目!$S$4,0),0) +
IF(AND(P517&gt;=1,P517&lt;=15),IF($D517=12,入力項目!$S$5,0),0) +
IF(AND(入力項目!$S$7=$A517,入力項目!$S$8=$D517),子育て関連マスタ!$C$14,0) +
IFERROR(IF(AND(YEAR(EDATE(DATE(入力項目!$S$7,入力項目!$S$8,1),1))=$A517,MONTH(EDATE(DATE(入力項目!$S$7,入力項目!$S$8,1),1))=$D517),子育て関連マスタ!$C$15,0),0) +
IF(AND(OR(P517=3,P517=5,P517=7),$D517=11),子育て関連マスタ!$C$17,0) +
IF(AND(P517=20,$D517=1),子育て関連マスタ!$C$18,0) +
IF(AND(P517=20,$D517=1),
IFERROR(_xlfn.IFS(
入力項目!$S$10="男",子育て関連マスタ!$C$18,
入力項目!$S$10="女",子育て関連マスタ!$C$19
),0),0
) +
IF(AND(P517&gt;=入力項目!$S$18,P517&lt;=入力項目!$S$19),入力項目!$S$20,0) +
IF(AND(P517&gt;=入力項目!$S$21,P517&lt;=入力項目!$S$22),入力項目!$S$23,0) +
IF(AND(P517&gt;=入力項目!$S$24,P517&lt;=入力項目!$S$25),入力項目!$S$26,0)
)</f>
        <v>0</v>
      </c>
      <c r="AE517">
        <f ca="1">-(
_xlfn.IFS(
Q517&lt;=入力項目!$S$11,0,
AND(Q517&gt;=入力項目!$S$11+1,Q517&lt;=3),IFERROR(VLOOKUP(入力項目!$S$12,子育て関連マスタ!$I$4:$M$5,4,FALSE),0),
AND(Q517&gt;=4,Q517&lt;=6),IFERROR(VLOOKUP(入力項目!$S$13,子育て関連マスタ!$I$9:$M$12,4,FALSE),0),
AND(Q517&gt;=7,Q517&lt;=12),IFERROR(VLOOKUP(入力項目!$S$14,子育て関連マスタ!$I$16:$M$17,4,FALSE),0),
AND(Q517&gt;=13,Q517&lt;=15),IFERROR(VLOOKUP(入力項目!$S$15,子育て関連マスタ!$I$21:$M$22,4,FALSE),0),
AND(Q517&gt;=16,Q517&lt;=18),IFERROR(VLOOKUP(入力項目!$S$16,子育て関連マスタ!$I$26:$M$28,4,FALSE),0),
AND(Q517&gt;=19,Q517&lt;=20,入力項目!$S$16="高専"),IFERROR(VLOOKUP(入力項目!$S$16,子育て関連マスタ!$I$26:$M$28,4,FALSE),0),
AND(Q517&gt;=19,Q517&lt;=20,入力項目!$S$16&lt;&gt;"高専"),IFERROR(VLOOKUP(入力項目!$S$17,子育て関連マスタ!$I$32:$M$37,4,FALSE),0),
AND(Q517&gt;=21,Q517&lt;=22,入力項目!$S$16="高専"),IFERROR(VLOOKUP(入力項目!$S$17,子育て関連マスタ!$I$32:$M$34,4,FALSE),0),
AND(Q517&gt;=21,Q517&lt;=22,入力項目!$S$16&lt;&gt;"高専"),IFERROR(VLOOKUP(入力項目!$S$17,子育て関連マスタ!$I$32:$M$34,4,FALSE),0),
Q517&gt;=23,0
) +
IF($D517=4,
  IFERROR(_xlfn.IFS(
  Q517&lt;=入力項目!$S$11,0,
  AND(Q517=入力項目!$S$11),IFERROR(VLOOKUP(入力項目!$S$12,子育て関連マスタ!$I$4:$M$5,2,FALSE),0),
  AND(Q517=4),IFERROR(VLOOKUP(入力項目!$S$13,子育て関連マスタ!$I$9:$M$12,2,FALSE),0),
  AND(Q517=7),IFERROR(VLOOKUP(入力項目!$S$14,子育て関連マスタ!$I$16:$M$17,2,FALSE),0),
  AND(Q517=13),IFERROR(VLOOKUP(入力項目!$S$15,子育て関連マスタ!$I$21:$M$22,2,FALSE),0),
  AND(Q517=16),IFERROR(VLOOKUP(入力項目!$S$16,子育て関連マスタ!$I$26:$M$28,2,FALSE),0),
  AND(Q517=19,入力項目!$S$16&lt;&gt;"高専"),IFERROR(VLOOKUP(入力項目!$S$17,子育て関連マスタ!$I$32:$M$37,2,FALSE),0),
  AND(Q517=21,入力項目!$S$16="高専"),IFERROR(VLOOKUP(入力項目!$S$17,子育て関連マスタ!$I$32:$M$37,2,FALSE),0),
  Q517&gt;=22,0
  ),0),0
) +
IF(AND(Q517&gt;=1,Q517&lt;=15),IF($D517=入力項目!$S$8,入力項目!$S$3,0),0) +
IF(AND(Q517&gt;=1,Q517&lt;=15),IF($D517=5,入力項目!$S$4,0),0) +
IF(AND(Q517&gt;=1,Q517&lt;=15),IF($D517=12,入力項目!$S$5,0),0) +
IF(AND(入力項目!$S$7=$A517,入力項目!$S$8=$D517),子育て関連マスタ!$C$14,0) +
IFERROR(IF(AND(YEAR(EDATE(DATE(入力項目!$S$7,入力項目!$S$8,1),1))=$A517,MONTH(EDATE(DATE(入力項目!$S$7,入力項目!$S$8,1),1))=$D517),子育て関連マスタ!$C$15,0),0) +
IF(AND(OR(Q517=3,Q517=5,Q517=7),$D517=11),子育て関連マスタ!$C$17,0) +
IF(AND(Q517=20,$D517=1),子育て関連マスタ!$C$18,0) +
IF(AND(Q517=20,$D517=1),
IFERROR(_xlfn.IFS(
入力項目!$S$10="男",子育て関連マスタ!$C$18,
入力項目!$S$10="女",子育て関連マスタ!$C$19
),0),0
) +
IF(AND(Q517&gt;=入力項目!$S$18,Q517&lt;=入力項目!$S$19),入力項目!$S$20,0) +
IF(AND(Q517&gt;=入力項目!$S$21,Q517&lt;=入力項目!$S$22),入力項目!$S$23,0) +
IF(AND(Q517&gt;=入力項目!$S$24,Q517&lt;=入力項目!$S$25),入力項目!$S$26,0)
)</f>
        <v>0</v>
      </c>
      <c r="AF517">
        <f ca="1">-(
_xlfn.IFS(
R517&lt;=入力項目!$S$11,0,
AND(R517&gt;=入力項目!$S$11+1,R517&lt;=3),IFERROR(VLOOKUP(入力項目!$S$12,子育て関連マスタ!$I$4:$M$5,4,FALSE),0),
AND(R517&gt;=4,R517&lt;=6),IFERROR(VLOOKUP(入力項目!$S$13,子育て関連マスタ!$I$9:$M$12,4,FALSE),0),
AND(R517&gt;=7,R517&lt;=12),IFERROR(VLOOKUP(入力項目!$S$14,子育て関連マスタ!$I$16:$M$17,4,FALSE),0),
AND(R517&gt;=13,R517&lt;=15),IFERROR(VLOOKUP(入力項目!$S$15,子育て関連マスタ!$I$21:$M$22,4,FALSE),0),
AND(R517&gt;=16,R517&lt;=18),IFERROR(VLOOKUP(入力項目!$S$16,子育て関連マスタ!$I$26:$M$28,4,FALSE),0),
AND(R517&gt;=19,R517&lt;=20,入力項目!$S$16="高専"),IFERROR(VLOOKUP(入力項目!$S$16,子育て関連マスタ!$I$26:$M$28,4,FALSE),0),
AND(R517&gt;=19,R517&lt;=20,入力項目!$S$16&lt;&gt;"高専"),IFERROR(VLOOKUP(入力項目!$S$17,子育て関連マスタ!$I$32:$M$37,4,FALSE),0),
AND(R517&gt;=21,R517&lt;=22,入力項目!$S$16="高専"),IFERROR(VLOOKUP(入力項目!$S$17,子育て関連マスタ!$I$32:$M$34,4,FALSE),0),
AND(R517&gt;=21,R517&lt;=22,入力項目!$S$16&lt;&gt;"高専"),IFERROR(VLOOKUP(入力項目!$S$17,子育て関連マスタ!$I$32:$M$34,4,FALSE),0),
R517&gt;=23,0
) +
IF($D517=4,
  IFERROR(_xlfn.IFS(
  R517&lt;=入力項目!$S$11,0,
  AND(R517=入力項目!$S$11),IFERROR(VLOOKUP(入力項目!$S$12,子育て関連マスタ!$I$4:$M$5,2,FALSE),0),
  AND(R517=4),IFERROR(VLOOKUP(入力項目!$S$13,子育て関連マスタ!$I$9:$M$12,2,FALSE),0),
  AND(R517=7),IFERROR(VLOOKUP(入力項目!$S$14,子育て関連マスタ!$I$16:$M$17,2,FALSE),0),
  AND(R517=13),IFERROR(VLOOKUP(入力項目!$S$15,子育て関連マスタ!$I$21:$M$22,2,FALSE),0),
  AND(R517=16),IFERROR(VLOOKUP(入力項目!$S$16,子育て関連マスタ!$I$26:$M$28,2,FALSE),0),
  AND(R517=19,入力項目!$S$16&lt;&gt;"高専"),IFERROR(VLOOKUP(入力項目!$S$17,子育て関連マスタ!$I$32:$M$37,2,FALSE),0),
  AND(R517=21,入力項目!$S$16="高専"),IFERROR(VLOOKUP(入力項目!$S$17,子育て関連マスタ!$I$32:$M$37,2,FALSE),0),
  R517&gt;=22,0
  ),0),0
) +
IF(AND(R517&gt;=1,R517&lt;=15),IF($D517=入力項目!$S$8,入力項目!$S$3,0),0) +
IF(AND(R517&gt;=1,R517&lt;=15),IF($D517=5,入力項目!$S$4,0),0) +
IF(AND(R517&gt;=1,R517&lt;=15),IF($D517=12,入力項目!$S$5,0),0) +
IF(AND(入力項目!$S$7=$A517,入力項目!$S$8=$D517),子育て関連マスタ!$C$14,0) +
IFERROR(IF(AND(YEAR(EDATE(DATE(入力項目!$S$7,入力項目!$S$8,1),1))=$A517,MONTH(EDATE(DATE(入力項目!$S$7,入力項目!$S$8,1),1))=$D517),子育て関連マスタ!$C$15,0),0) +
IF(AND(OR(R517=3,R517=5,R517=7),$D517=11),子育て関連マスタ!$C$17,0) +
IF(AND(R517=20,$D517=1),子育て関連マスタ!$C$18,0) +
IF(AND(R517=20,$D517=1),
IFERROR(_xlfn.IFS(
入力項目!$S$10="男",子育て関連マスタ!$C$18,
入力項目!$S$10="女",子育て関連マスタ!$C$19
),0),0
) +
IF(AND(R517&gt;=入力項目!$S$18,R517&lt;=入力項目!$S$19),入力項目!$S$20,0) +
IF(AND(R517&gt;=入力項目!$S$21,R517&lt;=入力項目!$S$22),入力項目!$S$23,0) +
IF(AND(R517&gt;=入力項目!$S$24,R517&lt;=入力項目!$S$25),入力項目!$S$26,0)
)</f>
        <v>0</v>
      </c>
      <c r="AG517">
        <f ca="1">-(
_xlfn.IFS(
S517&lt;=入力項目!$S$11,0,
AND(S517&gt;=入力項目!$S$11+1,S517&lt;=3),IFERROR(VLOOKUP(入力項目!$S$12,子育て関連マスタ!$I$4:$M$5,4,FALSE),0),
AND(S517&gt;=4,S517&lt;=6),IFERROR(VLOOKUP(入力項目!$S$13,子育て関連マスタ!$I$9:$M$12,4,FALSE),0),
AND(S517&gt;=7,S517&lt;=12),IFERROR(VLOOKUP(入力項目!$S$14,子育て関連マスタ!$I$16:$M$17,4,FALSE),0),
AND(S517&gt;=13,S517&lt;=15),IFERROR(VLOOKUP(入力項目!$S$15,子育て関連マスタ!$I$21:$M$22,4,FALSE),0),
AND(S517&gt;=16,S517&lt;=18),IFERROR(VLOOKUP(入力項目!$S$16,子育て関連マスタ!$I$26:$M$28,4,FALSE),0),
AND(S517&gt;=19,S517&lt;=20,入力項目!$S$16="高専"),IFERROR(VLOOKUP(入力項目!$S$16,子育て関連マスタ!$I$26:$M$28,4,FALSE),0),
AND(S517&gt;=19,S517&lt;=20,入力項目!$S$16&lt;&gt;"高専"),IFERROR(VLOOKUP(入力項目!$S$17,子育て関連マスタ!$I$32:$M$37,4,FALSE),0),
AND(S517&gt;=21,S517&lt;=22,入力項目!$S$16="高専"),IFERROR(VLOOKUP(入力項目!$S$17,子育て関連マスタ!$I$32:$M$34,4,FALSE),0),
AND(S517&gt;=21,S517&lt;=22,入力項目!$S$16&lt;&gt;"高専"),IFERROR(VLOOKUP(入力項目!$S$17,子育て関連マスタ!$I$32:$M$34,4,FALSE),0),
S517&gt;=23,0
) +
IF($D517=4,
  IFERROR(_xlfn.IFS(
  S517&lt;=入力項目!$S$11,0,
  AND(S517=入力項目!$S$11),IFERROR(VLOOKUP(入力項目!$S$12,子育て関連マスタ!$I$4:$M$5,2,FALSE),0),
  AND(S517=4),IFERROR(VLOOKUP(入力項目!$S$13,子育て関連マスタ!$I$9:$M$12,2,FALSE),0),
  AND(S517=7),IFERROR(VLOOKUP(入力項目!$S$14,子育て関連マスタ!$I$16:$M$17,2,FALSE),0),
  AND(S517=13),IFERROR(VLOOKUP(入力項目!$S$15,子育て関連マスタ!$I$21:$M$22,2,FALSE),0),
  AND(S517=16),IFERROR(VLOOKUP(入力項目!$S$16,子育て関連マスタ!$I$26:$M$28,2,FALSE),0),
  AND(S517=19,入力項目!$S$16&lt;&gt;"高専"),IFERROR(VLOOKUP(入力項目!$S$17,子育て関連マスタ!$I$32:$M$37,2,FALSE),0),
  AND(S517=21,入力項目!$S$16="高専"),IFERROR(VLOOKUP(入力項目!$S$17,子育て関連マスタ!$I$32:$M$37,2,FALSE),0),
  S517&gt;=22,0
  ),0),0
) +
IF(AND(S517&gt;=1,S517&lt;=15),IF($D517=入力項目!$S$8,入力項目!$S$3,0),0) +
IF(AND(S517&gt;=1,S517&lt;=15),IF($D517=5,入力項目!$S$4,0),0) +
IF(AND(S517&gt;=1,S517&lt;=15),IF($D517=12,入力項目!$S$5,0),0) +
IF(AND(入力項目!$S$7=$A517,入力項目!$S$8=$D517),子育て関連マスタ!$C$14,0) +
IFERROR(IF(AND(YEAR(EDATE(DATE(入力項目!$S$7,入力項目!$S$8,1),1))=$A517,MONTH(EDATE(DATE(入力項目!$S$7,入力項目!$S$8,1),1))=$D517),子育て関連マスタ!$C$15,0),0) +
IF(AND(OR(S517=3,S517=5,S517=7),$D517=11),子育て関連マスタ!$C$17,0) +
IF(AND(S517=20,$D517=1),子育て関連マスタ!$C$18,0) +
IF(AND(S517=20,$D517=1),
IFERROR(_xlfn.IFS(
入力項目!$S$10="男",子育て関連マスタ!$C$18,
入力項目!$S$10="女",子育て関連マスタ!$C$19
),0),0
) +
IF(AND(S517&gt;=入力項目!$S$18,S517&lt;=入力項目!$S$19),入力項目!$S$20,0) +
IF(AND(S517&gt;=入力項目!$S$21,S517&lt;=入力項目!$S$22),入力項目!$S$23,0) +
IF(AND(S517&gt;=入力項目!$S$24,S517&lt;=入力項目!$S$25),入力項目!$S$26,0)
)</f>
        <v>0</v>
      </c>
      <c r="AH517">
        <f ca="1">-(
_xlfn.IFS(
T517&lt;=入力項目!$S$11,0,
AND(T517&gt;=入力項目!$S$11+1,T517&lt;=3),IFERROR(VLOOKUP(入力項目!$S$12,子育て関連マスタ!$I$4:$M$5,4,FALSE),0),
AND(T517&gt;=4,T517&lt;=6),IFERROR(VLOOKUP(入力項目!$S$13,子育て関連マスタ!$I$9:$M$12,4,FALSE),0),
AND(T517&gt;=7,T517&lt;=12),IFERROR(VLOOKUP(入力項目!$S$14,子育て関連マスタ!$I$16:$M$17,4,FALSE),0),
AND(T517&gt;=13,T517&lt;=15),IFERROR(VLOOKUP(入力項目!$S$15,子育て関連マスタ!$I$21:$M$22,4,FALSE),0),
AND(T517&gt;=16,T517&lt;=18),IFERROR(VLOOKUP(入力項目!$S$16,子育て関連マスタ!$I$26:$M$28,4,FALSE),0),
AND(T517&gt;=19,T517&lt;=20,入力項目!$S$16="高専"),IFERROR(VLOOKUP(入力項目!$S$16,子育て関連マスタ!$I$26:$M$28,4,FALSE),0),
AND(T517&gt;=19,T517&lt;=20,入力項目!$S$16&lt;&gt;"高専"),IFERROR(VLOOKUP(入力項目!$S$17,子育て関連マスタ!$I$32:$M$37,4,FALSE),0),
AND(T517&gt;=21,T517&lt;=22,入力項目!$S$16="高専"),IFERROR(VLOOKUP(入力項目!$S$17,子育て関連マスタ!$I$32:$M$34,4,FALSE),0),
AND(T517&gt;=21,T517&lt;=22,入力項目!$S$16&lt;&gt;"高専"),IFERROR(VLOOKUP(入力項目!$S$17,子育て関連マスタ!$I$32:$M$34,4,FALSE),0),
T517&gt;=23,0
) +
IF($D517=4,
  IFERROR(_xlfn.IFS(
  T517&lt;=入力項目!$S$11,0,
  AND(T517=入力項目!$S$11),IFERROR(VLOOKUP(入力項目!$S$12,子育て関連マスタ!$I$4:$M$5,2,FALSE),0),
  AND(T517=4),IFERROR(VLOOKUP(入力項目!$S$13,子育て関連マスタ!$I$9:$M$12,2,FALSE),0),
  AND(T517=7),IFERROR(VLOOKUP(入力項目!$S$14,子育て関連マスタ!$I$16:$M$17,2,FALSE),0),
  AND(T517=13),IFERROR(VLOOKUP(入力項目!$S$15,子育て関連マスタ!$I$21:$M$22,2,FALSE),0),
  AND(T517=16),IFERROR(VLOOKUP(入力項目!$S$16,子育て関連マスタ!$I$26:$M$28,2,FALSE),0),
  AND(T517=19,入力項目!$S$16&lt;&gt;"高専"),IFERROR(VLOOKUP(入力項目!$S$17,子育て関連マスタ!$I$32:$M$37,2,FALSE),0),
  AND(T517=21,入力項目!$S$16="高専"),IFERROR(VLOOKUP(入力項目!$S$17,子育て関連マスタ!$I$32:$M$37,2,FALSE),0),
  T517&gt;=22,0
  ),0),0
) +
IF(AND(T517&gt;=1,T517&lt;=15),IF($D517=入力項目!$S$8,入力項目!$S$3,0),0) +
IF(AND(T517&gt;=1,T517&lt;=15),IF($D517=5,入力項目!$S$4,0),0) +
IF(AND(T517&gt;=1,T517&lt;=15),IF($D517=12,入力項目!$S$5,0),0) +
IF(AND(入力項目!$S$7=$A517,入力項目!$S$8=$D517),子育て関連マスタ!$C$14,0) +
IFERROR(IF(AND(YEAR(EDATE(DATE(入力項目!$S$7,入力項目!$S$8,1),1))=$A517,MONTH(EDATE(DATE(入力項目!$S$7,入力項目!$S$8,1),1))=$D517),子育て関連マスタ!$C$15,0),0) +
IF(AND(OR(T517=3,T517=5,T517=7),$D517=11),子育て関連マスタ!$C$17,0) +
IF(AND(T517=20,$D517=1),子育て関連マスタ!$C$18,0) +
IF(AND(T517=20,$D517=1),
IFERROR(_xlfn.IFS(
入力項目!$S$10="男",子育て関連マスタ!$C$18,
入力項目!$S$10="女",子育て関連マスタ!$C$19
),0),0
) +
IF(AND(T517&gt;=入力項目!$S$18,T517&lt;=入力項目!$S$19),入力項目!$S$20,0) +
IF(AND(T517&gt;=入力項目!$S$21,T517&lt;=入力項目!$S$22),入力項目!$S$23,0) +
IF(AND(T517&gt;=入力項目!$S$24,T517&lt;=入力項目!$S$25),入力項目!$S$26,0)
)</f>
        <v>0</v>
      </c>
      <c r="AI517">
        <f ca="1">-(
_xlfn.IFS(
U517&lt;=入力項目!$S$11,0,
AND(U517&gt;=入力項目!$S$11+1,U517&lt;=3),IFERROR(VLOOKUP(入力項目!$S$12,子育て関連マスタ!$I$4:$M$5,4,FALSE),0),
AND(U517&gt;=4,U517&lt;=6),IFERROR(VLOOKUP(入力項目!$S$13,子育て関連マスタ!$I$9:$M$12,4,FALSE),0),
AND(U517&gt;=7,U517&lt;=12),IFERROR(VLOOKUP(入力項目!$S$14,子育て関連マスタ!$I$16:$M$17,4,FALSE),0),
AND(U517&gt;=13,U517&lt;=15),IFERROR(VLOOKUP(入力項目!$S$15,子育て関連マスタ!$I$21:$M$22,4,FALSE),0),
AND(U517&gt;=16,U517&lt;=18),IFERROR(VLOOKUP(入力項目!$S$16,子育て関連マスタ!$I$26:$M$28,4,FALSE),0),
AND(U517&gt;=19,U517&lt;=20,入力項目!$S$16="高専"),IFERROR(VLOOKUP(入力項目!$S$16,子育て関連マスタ!$I$26:$M$28,4,FALSE),0),
AND(U517&gt;=19,U517&lt;=20,入力項目!$S$16&lt;&gt;"高専"),IFERROR(VLOOKUP(入力項目!$S$17,子育て関連マスタ!$I$32:$M$37,4,FALSE),0),
AND(U517&gt;=21,U517&lt;=22,入力項目!$S$16="高専"),IFERROR(VLOOKUP(入力項目!$S$17,子育て関連マスタ!$I$32:$M$34,4,FALSE),0),
AND(U517&gt;=21,U517&lt;=22,入力項目!$S$16&lt;&gt;"高専"),IFERROR(VLOOKUP(入力項目!$S$17,子育て関連マスタ!$I$32:$M$34,4,FALSE),0),
U517&gt;=23,0
) +
IF($D517=4,
  IFERROR(_xlfn.IFS(
  U517&lt;=入力項目!$S$11,0,
  AND(U517=入力項目!$S$11),IFERROR(VLOOKUP(入力項目!$S$12,子育て関連マスタ!$I$4:$M$5,2,FALSE),0),
  AND(U517=4),IFERROR(VLOOKUP(入力項目!$S$13,子育て関連マスタ!$I$9:$M$12,2,FALSE),0),
  AND(U517=7),IFERROR(VLOOKUP(入力項目!$S$14,子育て関連マスタ!$I$16:$M$17,2,FALSE),0),
  AND(U517=13),IFERROR(VLOOKUP(入力項目!$S$15,子育て関連マスタ!$I$21:$M$22,2,FALSE),0),
  AND(U517=16),IFERROR(VLOOKUP(入力項目!$S$16,子育て関連マスタ!$I$26:$M$28,2,FALSE),0),
  AND(U517=19,入力項目!$S$16&lt;&gt;"高専"),IFERROR(VLOOKUP(入力項目!$S$17,子育て関連マスタ!$I$32:$M$37,2,FALSE),0),
  AND(U517=21,入力項目!$S$16="高専"),IFERROR(VLOOKUP(入力項目!$S$17,子育て関連マスタ!$I$32:$M$37,2,FALSE),0),
  U517&gt;=22,0
  ),0),0
) +
IF(AND(U517&gt;=1,U517&lt;=15),IF($D517=入力項目!$S$8,入力項目!$S$3,0),0) +
IF(AND(U517&gt;=1,U517&lt;=15),IF($D517=5,入力項目!$S$4,0),0) +
IF(AND(U517&gt;=1,U517&lt;=15),IF($D517=12,入力項目!$S$5,0),0) +
IF(AND(入力項目!$S$7=$A517,入力項目!$S$8=$D517),子育て関連マスタ!$C$14,0) +
IFERROR(IF(AND(YEAR(EDATE(DATE(入力項目!$S$7,入力項目!$S$8,1),1))=$A517,MONTH(EDATE(DATE(入力項目!$S$7,入力項目!$S$8,1),1))=$D517),子育て関連マスタ!$C$15,0),0) +
IF(AND(OR(U517=3,U517=5,U517=7),$D517=11),子育て関連マスタ!$C$17,0) +
IF(AND(U517=20,$D517=1),子育て関連マスタ!$C$18,0) +
IF(AND(U517=20,$D517=1),
IFERROR(_xlfn.IFS(
入力項目!$S$10="男",子育て関連マスタ!$C$18,
入力項目!$S$10="女",子育て関連マスタ!$C$19
),0),0
) +
IF(AND(U517&gt;=入力項目!$S$18,U517&lt;=入力項目!$S$19),入力項目!$S$20,0) +
IF(AND(U517&gt;=入力項目!$S$21,U517&lt;=入力項目!$S$22),入力項目!$S$23,0) +
IF(AND(U517&gt;=入力項目!$S$24,U517&lt;=入力項目!$S$25),入力項目!$S$26,0)
)</f>
        <v>0</v>
      </c>
      <c r="AJ517" s="10">
        <f ca="1">-VLOOKUP($D517,月別収支!$A$2:$H$13,7,FALSE)</f>
        <v>-20000</v>
      </c>
    </row>
    <row r="518" spans="1:36" x14ac:dyDescent="0.4">
      <c r="A518">
        <f t="shared" ca="1" si="139"/>
        <v>2067</v>
      </c>
      <c r="B518">
        <f t="shared" ca="1" si="146"/>
        <v>2067</v>
      </c>
      <c r="C518">
        <f t="shared" ca="1" si="147"/>
        <v>43</v>
      </c>
      <c r="D518">
        <f t="shared" ca="1" si="140"/>
        <v>8</v>
      </c>
      <c r="E518" t="str">
        <f t="shared" ca="1" si="141"/>
        <v>2067年8月</v>
      </c>
      <c r="F518">
        <f ca="1">IF(OR(入力項目!$N$5&lt;$A518,AND(入力項目!$N$5=$A518,入力項目!$N$6&lt;$D518)),IF(F517=0,1,IF(G518=12,F517+1,F517)),0)</f>
        <v>42</v>
      </c>
      <c r="G518">
        <f ca="1">IF(OR(入力項目!$N$5&lt;$A518,AND(入力項目!$N$5=$A518,入力項目!$N$6&lt;$D518)),IF(G517=12,1,G517+1),0)</f>
        <v>10</v>
      </c>
      <c r="H518" t="str">
        <f t="shared" ca="1" si="142"/>
        <v>42_10</v>
      </c>
      <c r="I518">
        <f ca="1">IF(
  IFERROR(AND($C518&gt;0,MOD($C518,入力項目!$N$22)=0,$D518=入力項目!$N$23), FALSE),
  1,
  IF(
    AND(I517&gt;0,J517=12),
    IF(I517=入力項目!$N$28, 0, I517+1),
    I517
  )
)</f>
        <v>0</v>
      </c>
      <c r="J518">
        <f ca="1">IF($D518=入力項目!$N$23,1,IFERROR(J517+1,1))</f>
        <v>3</v>
      </c>
      <c r="K518" t="str">
        <f t="shared" ca="1" si="143"/>
        <v>0_3</v>
      </c>
      <c r="L518">
        <f ca="1">L517+IF(入力項目!$D$4=$D518,1,0)</f>
        <v>71</v>
      </c>
      <c r="M518" t="str">
        <f t="shared" ca="1" si="144"/>
        <v>71歳</v>
      </c>
      <c r="N518">
        <f t="shared" ca="1" si="148"/>
        <v>72</v>
      </c>
      <c r="O518" t="str">
        <f t="shared" ca="1" si="145"/>
        <v>72歳</v>
      </c>
      <c r="P518">
        <f t="shared" ca="1" si="149"/>
        <v>47</v>
      </c>
      <c r="Q518">
        <f t="shared" ca="1" si="150"/>
        <v>45</v>
      </c>
      <c r="R518">
        <f t="shared" ca="1" si="151"/>
        <v>2068</v>
      </c>
      <c r="S518">
        <f t="shared" ca="1" si="152"/>
        <v>2068</v>
      </c>
      <c r="T518">
        <f t="shared" ca="1" si="153"/>
        <v>2068</v>
      </c>
      <c r="U518">
        <f t="shared" ca="1" si="154"/>
        <v>2068</v>
      </c>
      <c r="V518" s="10">
        <f t="shared" ref="V518:V581" ca="1" si="155">V517+W518+SUM(X518:AJ518)</f>
        <v>58830925</v>
      </c>
      <c r="W518" s="10">
        <f ca="1">IF($L518&lt;その他マスタ!$B$1,VLOOKUP($D518,月別収支!$A$2:$H$13,2,FALSE),その他マスタ!$B$3)+IF(AND($L518=その他マスタ!$B$1,入力項目!$I$9="あり",$D518=入力項目!$D$4),その他マスタ!$B$2,0)</f>
        <v>150000</v>
      </c>
      <c r="X518" s="10">
        <f ca="1">-IF(入力項目!$K$5=TRUE,
IF($F518+$G518&lt;3,VLOOKUP($D518,月別収支!$A$2:$H$13,8,FALSE),0)+IFERROR(VLOOKUP($H518,住宅ローン計算!C:P,13,FALSE),0)+IF($F518&gt;1,IF(OR($G518=3,$G518=6,$G518=9,$G518=12),ROUNDUP(入力項目!$N$18/4,0),0),0),
VLOOKUP($D518,月別収支!$A$2:$H$13,8,FALSE))</f>
        <v>0</v>
      </c>
      <c r="Y518" s="10">
        <f ca="1">-VLOOKUP($D518,月別収支!$A$2:$H$13,3,FALSE)</f>
        <v>-75000</v>
      </c>
      <c r="Z518" s="10">
        <f ca="1">-VLOOKUP($D518,月別収支!$A$2:$H$13,4,FALSE)</f>
        <v>-27000</v>
      </c>
      <c r="AA518" s="10">
        <f ca="1">-VLOOKUP($D518,月別収支!$A$2:$H$13,6,FALSE)</f>
        <v>-10000</v>
      </c>
      <c r="AB518" s="10">
        <f ca="1">-(
VLOOKUP($D518,月別収支!$A$2:$H$13,5,FALSE)+IF(AND(入力項目!$I$27&lt;=$A518,ISEVEN($A518-入力項目!$I$27),入力項目!$I$28=$D518),入力項目!$I$26,0)
+IF(入力項目!$K$26=TRUE,
IFERROR(VLOOKUP($K518,マイカーローン計算!C:P,13,FALSE),0),
IFERROR(
  IF(AND($C518&gt;0,MOD($C518,入力項目!$N$22)=0,$D518=入力項目!$N$23),入力項目!$N$24,0),
 0
)
)
)</f>
        <v>-20000</v>
      </c>
      <c r="AC518" s="10">
        <f ca="1">-IF($A518&lt;入力項目!$N$33,入力項目!$N$35,IF(AND($A518=入力項目!$N$33,$D518&lt;=入力項目!$N$34),入力項目!$N$35,0))</f>
        <v>0</v>
      </c>
      <c r="AD518">
        <f ca="1">-(
_xlfn.IFS(
P518&lt;=入力項目!$S$11,0,
AND(P518&gt;=入力項目!$S$11+1,P518&lt;=3),IFERROR(VLOOKUP(入力項目!$S$12,子育て関連マスタ!$I$4:$M$5,4,FALSE),0),
AND(P518&gt;=4,P518&lt;=6),IFERROR(VLOOKUP(入力項目!$S$13,子育て関連マスタ!$I$9:$M$12,4,FALSE),0),
AND(P518&gt;=7,P518&lt;=12),IFERROR(VLOOKUP(入力項目!$S$14,子育て関連マスタ!$I$16:$M$17,4,FALSE),0),
AND(P518&gt;=13,P518&lt;=15),IFERROR(VLOOKUP(入力項目!$S$15,子育て関連マスタ!$I$21:$M$22,4,FALSE),0),
AND(P518&gt;=16,P518&lt;=18),IFERROR(VLOOKUP(入力項目!$S$16,子育て関連マスタ!$I$26:$M$28,4,FALSE),0),
AND(P518&gt;=19,P518&lt;=20,入力項目!$S$16="高専"),IFERROR(VLOOKUP(入力項目!$S$16,子育て関連マスタ!$I$26:$M$28,4,FALSE),0),
AND(P518&gt;=19,P518&lt;=20,入力項目!$S$16&lt;&gt;"高専"),IFERROR(VLOOKUP(入力項目!$S$17,子育て関連マスタ!$I$32:$M$37,4,FALSE),0),
AND(P518&gt;=21,P518&lt;=22,入力項目!$S$16="高専"),IFERROR(VLOOKUP(入力項目!$S$17,子育て関連マスタ!$I$32:$M$34,4,FALSE),0),
AND(P518&gt;=21,P518&lt;=22,入力項目!$S$16&lt;&gt;"高専"),IFERROR(VLOOKUP(入力項目!$S$17,子育て関連マスタ!$I$32:$M$34,4,FALSE),0),
P518&gt;=23,0
) +
IF($D518=4,
  IFERROR(_xlfn.IFS(
  P518&lt;=入力項目!$S$11,0,
  AND(P518=入力項目!$S$11),IFERROR(VLOOKUP(入力項目!$S$12,子育て関連マスタ!$I$4:$M$5,2,FALSE),0),
  AND(P518=4),IFERROR(VLOOKUP(入力項目!$S$13,子育て関連マスタ!$I$9:$M$12,2,FALSE),0),
  AND(P518=7),IFERROR(VLOOKUP(入力項目!$S$14,子育て関連マスタ!$I$16:$M$17,2,FALSE),0),
  AND(P518=13),IFERROR(VLOOKUP(入力項目!$S$15,子育て関連マスタ!$I$21:$M$22,2,FALSE),0),
  AND(P518=16),IFERROR(VLOOKUP(入力項目!$S$16,子育て関連マスタ!$I$26:$M$28,2,FALSE),0),
  AND(P518=19,入力項目!$S$16&lt;&gt;"高専"),IFERROR(VLOOKUP(入力項目!$S$17,子育て関連マスタ!$I$32:$M$37,2,FALSE),0),
  AND(P518=21,入力項目!$S$16="高専"),IFERROR(VLOOKUP(入力項目!$S$17,子育て関連マスタ!$I$32:$M$37,2,FALSE),0),
  P518&gt;=22,0
  ),0),0
) +
IF(AND(P518&gt;=1,P518&lt;=15),IF($D518=入力項目!$S$8,入力項目!$S$3,0),0) +
IF(AND(P518&gt;=1,P518&lt;=15),IF($D518=5,入力項目!$S$4,0),0) +
IF(AND(P518&gt;=1,P518&lt;=15),IF($D518=12,入力項目!$S$5,0),0) +
IF(AND(入力項目!$S$7=$A518,入力項目!$S$8=$D518),子育て関連マスタ!$C$14,0) +
IFERROR(IF(AND(YEAR(EDATE(DATE(入力項目!$S$7,入力項目!$S$8,1),1))=$A518,MONTH(EDATE(DATE(入力項目!$S$7,入力項目!$S$8,1),1))=$D518),子育て関連マスタ!$C$15,0),0) +
IF(AND(OR(P518=3,P518=5,P518=7),$D518=11),子育て関連マスタ!$C$17,0) +
IF(AND(P518=20,$D518=1),子育て関連マスタ!$C$18,0) +
IF(AND(P518=20,$D518=1),
IFERROR(_xlfn.IFS(
入力項目!$S$10="男",子育て関連マスタ!$C$18,
入力項目!$S$10="女",子育て関連マスタ!$C$19
),0),0
) +
IF(AND(P518&gt;=入力項目!$S$18,P518&lt;=入力項目!$S$19),入力項目!$S$20,0) +
IF(AND(P518&gt;=入力項目!$S$21,P518&lt;=入力項目!$S$22),入力項目!$S$23,0) +
IF(AND(P518&gt;=入力項目!$S$24,P518&lt;=入力項目!$S$25),入力項目!$S$26,0)
)</f>
        <v>0</v>
      </c>
      <c r="AE518">
        <f ca="1">-(
_xlfn.IFS(
Q518&lt;=入力項目!$S$11,0,
AND(Q518&gt;=入力項目!$S$11+1,Q518&lt;=3),IFERROR(VLOOKUP(入力項目!$S$12,子育て関連マスタ!$I$4:$M$5,4,FALSE),0),
AND(Q518&gt;=4,Q518&lt;=6),IFERROR(VLOOKUP(入力項目!$S$13,子育て関連マスタ!$I$9:$M$12,4,FALSE),0),
AND(Q518&gt;=7,Q518&lt;=12),IFERROR(VLOOKUP(入力項目!$S$14,子育て関連マスタ!$I$16:$M$17,4,FALSE),0),
AND(Q518&gt;=13,Q518&lt;=15),IFERROR(VLOOKUP(入力項目!$S$15,子育て関連マスタ!$I$21:$M$22,4,FALSE),0),
AND(Q518&gt;=16,Q518&lt;=18),IFERROR(VLOOKUP(入力項目!$S$16,子育て関連マスタ!$I$26:$M$28,4,FALSE),0),
AND(Q518&gt;=19,Q518&lt;=20,入力項目!$S$16="高専"),IFERROR(VLOOKUP(入力項目!$S$16,子育て関連マスタ!$I$26:$M$28,4,FALSE),0),
AND(Q518&gt;=19,Q518&lt;=20,入力項目!$S$16&lt;&gt;"高専"),IFERROR(VLOOKUP(入力項目!$S$17,子育て関連マスタ!$I$32:$M$37,4,FALSE),0),
AND(Q518&gt;=21,Q518&lt;=22,入力項目!$S$16="高専"),IFERROR(VLOOKUP(入力項目!$S$17,子育て関連マスタ!$I$32:$M$34,4,FALSE),0),
AND(Q518&gt;=21,Q518&lt;=22,入力項目!$S$16&lt;&gt;"高専"),IFERROR(VLOOKUP(入力項目!$S$17,子育て関連マスタ!$I$32:$M$34,4,FALSE),0),
Q518&gt;=23,0
) +
IF($D518=4,
  IFERROR(_xlfn.IFS(
  Q518&lt;=入力項目!$S$11,0,
  AND(Q518=入力項目!$S$11),IFERROR(VLOOKUP(入力項目!$S$12,子育て関連マスタ!$I$4:$M$5,2,FALSE),0),
  AND(Q518=4),IFERROR(VLOOKUP(入力項目!$S$13,子育て関連マスタ!$I$9:$M$12,2,FALSE),0),
  AND(Q518=7),IFERROR(VLOOKUP(入力項目!$S$14,子育て関連マスタ!$I$16:$M$17,2,FALSE),0),
  AND(Q518=13),IFERROR(VLOOKUP(入力項目!$S$15,子育て関連マスタ!$I$21:$M$22,2,FALSE),0),
  AND(Q518=16),IFERROR(VLOOKUP(入力項目!$S$16,子育て関連マスタ!$I$26:$M$28,2,FALSE),0),
  AND(Q518=19,入力項目!$S$16&lt;&gt;"高専"),IFERROR(VLOOKUP(入力項目!$S$17,子育て関連マスタ!$I$32:$M$37,2,FALSE),0),
  AND(Q518=21,入力項目!$S$16="高専"),IFERROR(VLOOKUP(入力項目!$S$17,子育て関連マスタ!$I$32:$M$37,2,FALSE),0),
  Q518&gt;=22,0
  ),0),0
) +
IF(AND(Q518&gt;=1,Q518&lt;=15),IF($D518=入力項目!$S$8,入力項目!$S$3,0),0) +
IF(AND(Q518&gt;=1,Q518&lt;=15),IF($D518=5,入力項目!$S$4,0),0) +
IF(AND(Q518&gt;=1,Q518&lt;=15),IF($D518=12,入力項目!$S$5,0),0) +
IF(AND(入力項目!$S$7=$A518,入力項目!$S$8=$D518),子育て関連マスタ!$C$14,0) +
IFERROR(IF(AND(YEAR(EDATE(DATE(入力項目!$S$7,入力項目!$S$8,1),1))=$A518,MONTH(EDATE(DATE(入力項目!$S$7,入力項目!$S$8,1),1))=$D518),子育て関連マスタ!$C$15,0),0) +
IF(AND(OR(Q518=3,Q518=5,Q518=7),$D518=11),子育て関連マスタ!$C$17,0) +
IF(AND(Q518=20,$D518=1),子育て関連マスタ!$C$18,0) +
IF(AND(Q518=20,$D518=1),
IFERROR(_xlfn.IFS(
入力項目!$S$10="男",子育て関連マスタ!$C$18,
入力項目!$S$10="女",子育て関連マスタ!$C$19
),0),0
) +
IF(AND(Q518&gt;=入力項目!$S$18,Q518&lt;=入力項目!$S$19),入力項目!$S$20,0) +
IF(AND(Q518&gt;=入力項目!$S$21,Q518&lt;=入力項目!$S$22),入力項目!$S$23,0) +
IF(AND(Q518&gt;=入力項目!$S$24,Q518&lt;=入力項目!$S$25),入力項目!$S$26,0)
)</f>
        <v>0</v>
      </c>
      <c r="AF518">
        <f ca="1">-(
_xlfn.IFS(
R518&lt;=入力項目!$S$11,0,
AND(R518&gt;=入力項目!$S$11+1,R518&lt;=3),IFERROR(VLOOKUP(入力項目!$S$12,子育て関連マスタ!$I$4:$M$5,4,FALSE),0),
AND(R518&gt;=4,R518&lt;=6),IFERROR(VLOOKUP(入力項目!$S$13,子育て関連マスタ!$I$9:$M$12,4,FALSE),0),
AND(R518&gt;=7,R518&lt;=12),IFERROR(VLOOKUP(入力項目!$S$14,子育て関連マスタ!$I$16:$M$17,4,FALSE),0),
AND(R518&gt;=13,R518&lt;=15),IFERROR(VLOOKUP(入力項目!$S$15,子育て関連マスタ!$I$21:$M$22,4,FALSE),0),
AND(R518&gt;=16,R518&lt;=18),IFERROR(VLOOKUP(入力項目!$S$16,子育て関連マスタ!$I$26:$M$28,4,FALSE),0),
AND(R518&gt;=19,R518&lt;=20,入力項目!$S$16="高専"),IFERROR(VLOOKUP(入力項目!$S$16,子育て関連マスタ!$I$26:$M$28,4,FALSE),0),
AND(R518&gt;=19,R518&lt;=20,入力項目!$S$16&lt;&gt;"高専"),IFERROR(VLOOKUP(入力項目!$S$17,子育て関連マスタ!$I$32:$M$37,4,FALSE),0),
AND(R518&gt;=21,R518&lt;=22,入力項目!$S$16="高専"),IFERROR(VLOOKUP(入力項目!$S$17,子育て関連マスタ!$I$32:$M$34,4,FALSE),0),
AND(R518&gt;=21,R518&lt;=22,入力項目!$S$16&lt;&gt;"高専"),IFERROR(VLOOKUP(入力項目!$S$17,子育て関連マスタ!$I$32:$M$34,4,FALSE),0),
R518&gt;=23,0
) +
IF($D518=4,
  IFERROR(_xlfn.IFS(
  R518&lt;=入力項目!$S$11,0,
  AND(R518=入力項目!$S$11),IFERROR(VLOOKUP(入力項目!$S$12,子育て関連マスタ!$I$4:$M$5,2,FALSE),0),
  AND(R518=4),IFERROR(VLOOKUP(入力項目!$S$13,子育て関連マスタ!$I$9:$M$12,2,FALSE),0),
  AND(R518=7),IFERROR(VLOOKUP(入力項目!$S$14,子育て関連マスタ!$I$16:$M$17,2,FALSE),0),
  AND(R518=13),IFERROR(VLOOKUP(入力項目!$S$15,子育て関連マスタ!$I$21:$M$22,2,FALSE),0),
  AND(R518=16),IFERROR(VLOOKUP(入力項目!$S$16,子育て関連マスタ!$I$26:$M$28,2,FALSE),0),
  AND(R518=19,入力項目!$S$16&lt;&gt;"高専"),IFERROR(VLOOKUP(入力項目!$S$17,子育て関連マスタ!$I$32:$M$37,2,FALSE),0),
  AND(R518=21,入力項目!$S$16="高専"),IFERROR(VLOOKUP(入力項目!$S$17,子育て関連マスタ!$I$32:$M$37,2,FALSE),0),
  R518&gt;=22,0
  ),0),0
) +
IF(AND(R518&gt;=1,R518&lt;=15),IF($D518=入力項目!$S$8,入力項目!$S$3,0),0) +
IF(AND(R518&gt;=1,R518&lt;=15),IF($D518=5,入力項目!$S$4,0),0) +
IF(AND(R518&gt;=1,R518&lt;=15),IF($D518=12,入力項目!$S$5,0),0) +
IF(AND(入力項目!$S$7=$A518,入力項目!$S$8=$D518),子育て関連マスタ!$C$14,0) +
IFERROR(IF(AND(YEAR(EDATE(DATE(入力項目!$S$7,入力項目!$S$8,1),1))=$A518,MONTH(EDATE(DATE(入力項目!$S$7,入力項目!$S$8,1),1))=$D518),子育て関連マスタ!$C$15,0),0) +
IF(AND(OR(R518=3,R518=5,R518=7),$D518=11),子育て関連マスタ!$C$17,0) +
IF(AND(R518=20,$D518=1),子育て関連マスタ!$C$18,0) +
IF(AND(R518=20,$D518=1),
IFERROR(_xlfn.IFS(
入力項目!$S$10="男",子育て関連マスタ!$C$18,
入力項目!$S$10="女",子育て関連マスタ!$C$19
),0),0
) +
IF(AND(R518&gt;=入力項目!$S$18,R518&lt;=入力項目!$S$19),入力項目!$S$20,0) +
IF(AND(R518&gt;=入力項目!$S$21,R518&lt;=入力項目!$S$22),入力項目!$S$23,0) +
IF(AND(R518&gt;=入力項目!$S$24,R518&lt;=入力項目!$S$25),入力項目!$S$26,0)
)</f>
        <v>0</v>
      </c>
      <c r="AG518">
        <f ca="1">-(
_xlfn.IFS(
S518&lt;=入力項目!$S$11,0,
AND(S518&gt;=入力項目!$S$11+1,S518&lt;=3),IFERROR(VLOOKUP(入力項目!$S$12,子育て関連マスタ!$I$4:$M$5,4,FALSE),0),
AND(S518&gt;=4,S518&lt;=6),IFERROR(VLOOKUP(入力項目!$S$13,子育て関連マスタ!$I$9:$M$12,4,FALSE),0),
AND(S518&gt;=7,S518&lt;=12),IFERROR(VLOOKUP(入力項目!$S$14,子育て関連マスタ!$I$16:$M$17,4,FALSE),0),
AND(S518&gt;=13,S518&lt;=15),IFERROR(VLOOKUP(入力項目!$S$15,子育て関連マスタ!$I$21:$M$22,4,FALSE),0),
AND(S518&gt;=16,S518&lt;=18),IFERROR(VLOOKUP(入力項目!$S$16,子育て関連マスタ!$I$26:$M$28,4,FALSE),0),
AND(S518&gt;=19,S518&lt;=20,入力項目!$S$16="高専"),IFERROR(VLOOKUP(入力項目!$S$16,子育て関連マスタ!$I$26:$M$28,4,FALSE),0),
AND(S518&gt;=19,S518&lt;=20,入力項目!$S$16&lt;&gt;"高専"),IFERROR(VLOOKUP(入力項目!$S$17,子育て関連マスタ!$I$32:$M$37,4,FALSE),0),
AND(S518&gt;=21,S518&lt;=22,入力項目!$S$16="高専"),IFERROR(VLOOKUP(入力項目!$S$17,子育て関連マスタ!$I$32:$M$34,4,FALSE),0),
AND(S518&gt;=21,S518&lt;=22,入力項目!$S$16&lt;&gt;"高専"),IFERROR(VLOOKUP(入力項目!$S$17,子育て関連マスタ!$I$32:$M$34,4,FALSE),0),
S518&gt;=23,0
) +
IF($D518=4,
  IFERROR(_xlfn.IFS(
  S518&lt;=入力項目!$S$11,0,
  AND(S518=入力項目!$S$11),IFERROR(VLOOKUP(入力項目!$S$12,子育て関連マスタ!$I$4:$M$5,2,FALSE),0),
  AND(S518=4),IFERROR(VLOOKUP(入力項目!$S$13,子育て関連マスタ!$I$9:$M$12,2,FALSE),0),
  AND(S518=7),IFERROR(VLOOKUP(入力項目!$S$14,子育て関連マスタ!$I$16:$M$17,2,FALSE),0),
  AND(S518=13),IFERROR(VLOOKUP(入力項目!$S$15,子育て関連マスタ!$I$21:$M$22,2,FALSE),0),
  AND(S518=16),IFERROR(VLOOKUP(入力項目!$S$16,子育て関連マスタ!$I$26:$M$28,2,FALSE),0),
  AND(S518=19,入力項目!$S$16&lt;&gt;"高専"),IFERROR(VLOOKUP(入力項目!$S$17,子育て関連マスタ!$I$32:$M$37,2,FALSE),0),
  AND(S518=21,入力項目!$S$16="高専"),IFERROR(VLOOKUP(入力項目!$S$17,子育て関連マスタ!$I$32:$M$37,2,FALSE),0),
  S518&gt;=22,0
  ),0),0
) +
IF(AND(S518&gt;=1,S518&lt;=15),IF($D518=入力項目!$S$8,入力項目!$S$3,0),0) +
IF(AND(S518&gt;=1,S518&lt;=15),IF($D518=5,入力項目!$S$4,0),0) +
IF(AND(S518&gt;=1,S518&lt;=15),IF($D518=12,入力項目!$S$5,0),0) +
IF(AND(入力項目!$S$7=$A518,入力項目!$S$8=$D518),子育て関連マスタ!$C$14,0) +
IFERROR(IF(AND(YEAR(EDATE(DATE(入力項目!$S$7,入力項目!$S$8,1),1))=$A518,MONTH(EDATE(DATE(入力項目!$S$7,入力項目!$S$8,1),1))=$D518),子育て関連マスタ!$C$15,0),0) +
IF(AND(OR(S518=3,S518=5,S518=7),$D518=11),子育て関連マスタ!$C$17,0) +
IF(AND(S518=20,$D518=1),子育て関連マスタ!$C$18,0) +
IF(AND(S518=20,$D518=1),
IFERROR(_xlfn.IFS(
入力項目!$S$10="男",子育て関連マスタ!$C$18,
入力項目!$S$10="女",子育て関連マスタ!$C$19
),0),0
) +
IF(AND(S518&gt;=入力項目!$S$18,S518&lt;=入力項目!$S$19),入力項目!$S$20,0) +
IF(AND(S518&gt;=入力項目!$S$21,S518&lt;=入力項目!$S$22),入力項目!$S$23,0) +
IF(AND(S518&gt;=入力項目!$S$24,S518&lt;=入力項目!$S$25),入力項目!$S$26,0)
)</f>
        <v>0</v>
      </c>
      <c r="AH518">
        <f ca="1">-(
_xlfn.IFS(
T518&lt;=入力項目!$S$11,0,
AND(T518&gt;=入力項目!$S$11+1,T518&lt;=3),IFERROR(VLOOKUP(入力項目!$S$12,子育て関連マスタ!$I$4:$M$5,4,FALSE),0),
AND(T518&gt;=4,T518&lt;=6),IFERROR(VLOOKUP(入力項目!$S$13,子育て関連マスタ!$I$9:$M$12,4,FALSE),0),
AND(T518&gt;=7,T518&lt;=12),IFERROR(VLOOKUP(入力項目!$S$14,子育て関連マスタ!$I$16:$M$17,4,FALSE),0),
AND(T518&gt;=13,T518&lt;=15),IFERROR(VLOOKUP(入力項目!$S$15,子育て関連マスタ!$I$21:$M$22,4,FALSE),0),
AND(T518&gt;=16,T518&lt;=18),IFERROR(VLOOKUP(入力項目!$S$16,子育て関連マスタ!$I$26:$M$28,4,FALSE),0),
AND(T518&gt;=19,T518&lt;=20,入力項目!$S$16="高専"),IFERROR(VLOOKUP(入力項目!$S$16,子育て関連マスタ!$I$26:$M$28,4,FALSE),0),
AND(T518&gt;=19,T518&lt;=20,入力項目!$S$16&lt;&gt;"高専"),IFERROR(VLOOKUP(入力項目!$S$17,子育て関連マスタ!$I$32:$M$37,4,FALSE),0),
AND(T518&gt;=21,T518&lt;=22,入力項目!$S$16="高専"),IFERROR(VLOOKUP(入力項目!$S$17,子育て関連マスタ!$I$32:$M$34,4,FALSE),0),
AND(T518&gt;=21,T518&lt;=22,入力項目!$S$16&lt;&gt;"高専"),IFERROR(VLOOKUP(入力項目!$S$17,子育て関連マスタ!$I$32:$M$34,4,FALSE),0),
T518&gt;=23,0
) +
IF($D518=4,
  IFERROR(_xlfn.IFS(
  T518&lt;=入力項目!$S$11,0,
  AND(T518=入力項目!$S$11),IFERROR(VLOOKUP(入力項目!$S$12,子育て関連マスタ!$I$4:$M$5,2,FALSE),0),
  AND(T518=4),IFERROR(VLOOKUP(入力項目!$S$13,子育て関連マスタ!$I$9:$M$12,2,FALSE),0),
  AND(T518=7),IFERROR(VLOOKUP(入力項目!$S$14,子育て関連マスタ!$I$16:$M$17,2,FALSE),0),
  AND(T518=13),IFERROR(VLOOKUP(入力項目!$S$15,子育て関連マスタ!$I$21:$M$22,2,FALSE),0),
  AND(T518=16),IFERROR(VLOOKUP(入力項目!$S$16,子育て関連マスタ!$I$26:$M$28,2,FALSE),0),
  AND(T518=19,入力項目!$S$16&lt;&gt;"高専"),IFERROR(VLOOKUP(入力項目!$S$17,子育て関連マスタ!$I$32:$M$37,2,FALSE),0),
  AND(T518=21,入力項目!$S$16="高専"),IFERROR(VLOOKUP(入力項目!$S$17,子育て関連マスタ!$I$32:$M$37,2,FALSE),0),
  T518&gt;=22,0
  ),0),0
) +
IF(AND(T518&gt;=1,T518&lt;=15),IF($D518=入力項目!$S$8,入力項目!$S$3,0),0) +
IF(AND(T518&gt;=1,T518&lt;=15),IF($D518=5,入力項目!$S$4,0),0) +
IF(AND(T518&gt;=1,T518&lt;=15),IF($D518=12,入力項目!$S$5,0),0) +
IF(AND(入力項目!$S$7=$A518,入力項目!$S$8=$D518),子育て関連マスタ!$C$14,0) +
IFERROR(IF(AND(YEAR(EDATE(DATE(入力項目!$S$7,入力項目!$S$8,1),1))=$A518,MONTH(EDATE(DATE(入力項目!$S$7,入力項目!$S$8,1),1))=$D518),子育て関連マスタ!$C$15,0),0) +
IF(AND(OR(T518=3,T518=5,T518=7),$D518=11),子育て関連マスタ!$C$17,0) +
IF(AND(T518=20,$D518=1),子育て関連マスタ!$C$18,0) +
IF(AND(T518=20,$D518=1),
IFERROR(_xlfn.IFS(
入力項目!$S$10="男",子育て関連マスタ!$C$18,
入力項目!$S$10="女",子育て関連マスタ!$C$19
),0),0
) +
IF(AND(T518&gt;=入力項目!$S$18,T518&lt;=入力項目!$S$19),入力項目!$S$20,0) +
IF(AND(T518&gt;=入力項目!$S$21,T518&lt;=入力項目!$S$22),入力項目!$S$23,0) +
IF(AND(T518&gt;=入力項目!$S$24,T518&lt;=入力項目!$S$25),入力項目!$S$26,0)
)</f>
        <v>0</v>
      </c>
      <c r="AI518">
        <f ca="1">-(
_xlfn.IFS(
U518&lt;=入力項目!$S$11,0,
AND(U518&gt;=入力項目!$S$11+1,U518&lt;=3),IFERROR(VLOOKUP(入力項目!$S$12,子育て関連マスタ!$I$4:$M$5,4,FALSE),0),
AND(U518&gt;=4,U518&lt;=6),IFERROR(VLOOKUP(入力項目!$S$13,子育て関連マスタ!$I$9:$M$12,4,FALSE),0),
AND(U518&gt;=7,U518&lt;=12),IFERROR(VLOOKUP(入力項目!$S$14,子育て関連マスタ!$I$16:$M$17,4,FALSE),0),
AND(U518&gt;=13,U518&lt;=15),IFERROR(VLOOKUP(入力項目!$S$15,子育て関連マスタ!$I$21:$M$22,4,FALSE),0),
AND(U518&gt;=16,U518&lt;=18),IFERROR(VLOOKUP(入力項目!$S$16,子育て関連マスタ!$I$26:$M$28,4,FALSE),0),
AND(U518&gt;=19,U518&lt;=20,入力項目!$S$16="高専"),IFERROR(VLOOKUP(入力項目!$S$16,子育て関連マスタ!$I$26:$M$28,4,FALSE),0),
AND(U518&gt;=19,U518&lt;=20,入力項目!$S$16&lt;&gt;"高専"),IFERROR(VLOOKUP(入力項目!$S$17,子育て関連マスタ!$I$32:$M$37,4,FALSE),0),
AND(U518&gt;=21,U518&lt;=22,入力項目!$S$16="高専"),IFERROR(VLOOKUP(入力項目!$S$17,子育て関連マスタ!$I$32:$M$34,4,FALSE),0),
AND(U518&gt;=21,U518&lt;=22,入力項目!$S$16&lt;&gt;"高専"),IFERROR(VLOOKUP(入力項目!$S$17,子育て関連マスタ!$I$32:$M$34,4,FALSE),0),
U518&gt;=23,0
) +
IF($D518=4,
  IFERROR(_xlfn.IFS(
  U518&lt;=入力項目!$S$11,0,
  AND(U518=入力項目!$S$11),IFERROR(VLOOKUP(入力項目!$S$12,子育て関連マスタ!$I$4:$M$5,2,FALSE),0),
  AND(U518=4),IFERROR(VLOOKUP(入力項目!$S$13,子育て関連マスタ!$I$9:$M$12,2,FALSE),0),
  AND(U518=7),IFERROR(VLOOKUP(入力項目!$S$14,子育て関連マスタ!$I$16:$M$17,2,FALSE),0),
  AND(U518=13),IFERROR(VLOOKUP(入力項目!$S$15,子育て関連マスタ!$I$21:$M$22,2,FALSE),0),
  AND(U518=16),IFERROR(VLOOKUP(入力項目!$S$16,子育て関連マスタ!$I$26:$M$28,2,FALSE),0),
  AND(U518=19,入力項目!$S$16&lt;&gt;"高専"),IFERROR(VLOOKUP(入力項目!$S$17,子育て関連マスタ!$I$32:$M$37,2,FALSE),0),
  AND(U518=21,入力項目!$S$16="高専"),IFERROR(VLOOKUP(入力項目!$S$17,子育て関連マスタ!$I$32:$M$37,2,FALSE),0),
  U518&gt;=22,0
  ),0),0
) +
IF(AND(U518&gt;=1,U518&lt;=15),IF($D518=入力項目!$S$8,入力項目!$S$3,0),0) +
IF(AND(U518&gt;=1,U518&lt;=15),IF($D518=5,入力項目!$S$4,0),0) +
IF(AND(U518&gt;=1,U518&lt;=15),IF($D518=12,入力項目!$S$5,0),0) +
IF(AND(入力項目!$S$7=$A518,入力項目!$S$8=$D518),子育て関連マスタ!$C$14,0) +
IFERROR(IF(AND(YEAR(EDATE(DATE(入力項目!$S$7,入力項目!$S$8,1),1))=$A518,MONTH(EDATE(DATE(入力項目!$S$7,入力項目!$S$8,1),1))=$D518),子育て関連マスタ!$C$15,0),0) +
IF(AND(OR(U518=3,U518=5,U518=7),$D518=11),子育て関連マスタ!$C$17,0) +
IF(AND(U518=20,$D518=1),子育て関連マスタ!$C$18,0) +
IF(AND(U518=20,$D518=1),
IFERROR(_xlfn.IFS(
入力項目!$S$10="男",子育て関連マスタ!$C$18,
入力項目!$S$10="女",子育て関連マスタ!$C$19
),0),0
) +
IF(AND(U518&gt;=入力項目!$S$18,U518&lt;=入力項目!$S$19),入力項目!$S$20,0) +
IF(AND(U518&gt;=入力項目!$S$21,U518&lt;=入力項目!$S$22),入力項目!$S$23,0) +
IF(AND(U518&gt;=入力項目!$S$24,U518&lt;=入力項目!$S$25),入力項目!$S$26,0)
)</f>
        <v>0</v>
      </c>
      <c r="AJ518" s="10">
        <f ca="1">-VLOOKUP($D518,月別収支!$A$2:$H$13,7,FALSE)</f>
        <v>-20000</v>
      </c>
    </row>
    <row r="519" spans="1:36" x14ac:dyDescent="0.4">
      <c r="A519">
        <f t="shared" ca="1" si="139"/>
        <v>2067</v>
      </c>
      <c r="B519">
        <f t="shared" ca="1" si="146"/>
        <v>2067</v>
      </c>
      <c r="C519">
        <f t="shared" ca="1" si="147"/>
        <v>43</v>
      </c>
      <c r="D519">
        <f t="shared" ca="1" si="140"/>
        <v>9</v>
      </c>
      <c r="E519" t="str">
        <f t="shared" ca="1" si="141"/>
        <v>2067年9月</v>
      </c>
      <c r="F519">
        <f ca="1">IF(OR(入力項目!$N$5&lt;$A519,AND(入力項目!$N$5=$A519,入力項目!$N$6&lt;$D519)),IF(F518=0,1,IF(G519=12,F518+1,F518)),0)</f>
        <v>42</v>
      </c>
      <c r="G519">
        <f ca="1">IF(OR(入力項目!$N$5&lt;$A519,AND(入力項目!$N$5=$A519,入力項目!$N$6&lt;$D519)),IF(G518=12,1,G518+1),0)</f>
        <v>11</v>
      </c>
      <c r="H519" t="str">
        <f t="shared" ca="1" si="142"/>
        <v>42_11</v>
      </c>
      <c r="I519">
        <f ca="1">IF(
  IFERROR(AND($C519&gt;0,MOD($C519,入力項目!$N$22)=0,$D519=入力項目!$N$23), FALSE),
  1,
  IF(
    AND(I518&gt;0,J518=12),
    IF(I518=入力項目!$N$28, 0, I518+1),
    I518
  )
)</f>
        <v>0</v>
      </c>
      <c r="J519">
        <f ca="1">IF($D519=入力項目!$N$23,1,IFERROR(J518+1,1))</f>
        <v>4</v>
      </c>
      <c r="K519" t="str">
        <f t="shared" ca="1" si="143"/>
        <v>0_4</v>
      </c>
      <c r="L519">
        <f ca="1">L518+IF(入力項目!$D$4=$D519,1,0)</f>
        <v>71</v>
      </c>
      <c r="M519" t="str">
        <f t="shared" ca="1" si="144"/>
        <v>71歳</v>
      </c>
      <c r="N519">
        <f t="shared" ca="1" si="148"/>
        <v>72</v>
      </c>
      <c r="O519" t="str">
        <f t="shared" ca="1" si="145"/>
        <v>72歳</v>
      </c>
      <c r="P519">
        <f t="shared" ca="1" si="149"/>
        <v>47</v>
      </c>
      <c r="Q519">
        <f t="shared" ca="1" si="150"/>
        <v>45</v>
      </c>
      <c r="R519">
        <f t="shared" ca="1" si="151"/>
        <v>2068</v>
      </c>
      <c r="S519">
        <f t="shared" ca="1" si="152"/>
        <v>2068</v>
      </c>
      <c r="T519">
        <f t="shared" ca="1" si="153"/>
        <v>2068</v>
      </c>
      <c r="U519">
        <f t="shared" ca="1" si="154"/>
        <v>2068</v>
      </c>
      <c r="V519" s="10">
        <f t="shared" ca="1" si="155"/>
        <v>58828925</v>
      </c>
      <c r="W519" s="10">
        <f ca="1">IF($L519&lt;その他マスタ!$B$1,VLOOKUP($D519,月別収支!$A$2:$H$13,2,FALSE),その他マスタ!$B$3)+IF(AND($L519=その他マスタ!$B$1,入力項目!$I$9="あり",$D519=入力項目!$D$4),その他マスタ!$B$2,0)</f>
        <v>150000</v>
      </c>
      <c r="X519" s="10">
        <f ca="1">-IF(入力項目!$K$5=TRUE,
IF($F519+$G519&lt;3,VLOOKUP($D519,月別収支!$A$2:$H$13,8,FALSE),0)+IFERROR(VLOOKUP($H519,住宅ローン計算!C:P,13,FALSE),0)+IF($F519&gt;1,IF(OR($G519=3,$G519=6,$G519=9,$G519=12),ROUNDUP(入力項目!$N$18/4,0),0),0),
VLOOKUP($D519,月別収支!$A$2:$H$13,8,FALSE))</f>
        <v>0</v>
      </c>
      <c r="Y519" s="10">
        <f ca="1">-VLOOKUP($D519,月別収支!$A$2:$H$13,3,FALSE)</f>
        <v>-75000</v>
      </c>
      <c r="Z519" s="10">
        <f ca="1">-VLOOKUP($D519,月別収支!$A$2:$H$13,4,FALSE)</f>
        <v>-27000</v>
      </c>
      <c r="AA519" s="10">
        <f ca="1">-VLOOKUP($D519,月別収支!$A$2:$H$13,6,FALSE)</f>
        <v>-10000</v>
      </c>
      <c r="AB519" s="10">
        <f ca="1">-(
VLOOKUP($D519,月別収支!$A$2:$H$13,5,FALSE)+IF(AND(入力項目!$I$27&lt;=$A519,ISEVEN($A519-入力項目!$I$27),入力項目!$I$28=$D519),入力項目!$I$26,0)
+IF(入力項目!$K$26=TRUE,
IFERROR(VLOOKUP($K519,マイカーローン計算!C:P,13,FALSE),0),
IFERROR(
  IF(AND($C519&gt;0,MOD($C519,入力項目!$N$22)=0,$D519=入力項目!$N$23),入力項目!$N$24,0),
 0
)
)
)</f>
        <v>-20000</v>
      </c>
      <c r="AC519" s="10">
        <f ca="1">-IF($A519&lt;入力項目!$N$33,入力項目!$N$35,IF(AND($A519=入力項目!$N$33,$D519&lt;=入力項目!$N$34),入力項目!$N$35,0))</f>
        <v>0</v>
      </c>
      <c r="AD519">
        <f ca="1">-(
_xlfn.IFS(
P519&lt;=入力項目!$S$11,0,
AND(P519&gt;=入力項目!$S$11+1,P519&lt;=3),IFERROR(VLOOKUP(入力項目!$S$12,子育て関連マスタ!$I$4:$M$5,4,FALSE),0),
AND(P519&gt;=4,P519&lt;=6),IFERROR(VLOOKUP(入力項目!$S$13,子育て関連マスタ!$I$9:$M$12,4,FALSE),0),
AND(P519&gt;=7,P519&lt;=12),IFERROR(VLOOKUP(入力項目!$S$14,子育て関連マスタ!$I$16:$M$17,4,FALSE),0),
AND(P519&gt;=13,P519&lt;=15),IFERROR(VLOOKUP(入力項目!$S$15,子育て関連マスタ!$I$21:$M$22,4,FALSE),0),
AND(P519&gt;=16,P519&lt;=18),IFERROR(VLOOKUP(入力項目!$S$16,子育て関連マスタ!$I$26:$M$28,4,FALSE),0),
AND(P519&gt;=19,P519&lt;=20,入力項目!$S$16="高専"),IFERROR(VLOOKUP(入力項目!$S$16,子育て関連マスタ!$I$26:$M$28,4,FALSE),0),
AND(P519&gt;=19,P519&lt;=20,入力項目!$S$16&lt;&gt;"高専"),IFERROR(VLOOKUP(入力項目!$S$17,子育て関連マスタ!$I$32:$M$37,4,FALSE),0),
AND(P519&gt;=21,P519&lt;=22,入力項目!$S$16="高専"),IFERROR(VLOOKUP(入力項目!$S$17,子育て関連マスタ!$I$32:$M$34,4,FALSE),0),
AND(P519&gt;=21,P519&lt;=22,入力項目!$S$16&lt;&gt;"高専"),IFERROR(VLOOKUP(入力項目!$S$17,子育て関連マスタ!$I$32:$M$34,4,FALSE),0),
P519&gt;=23,0
) +
IF($D519=4,
  IFERROR(_xlfn.IFS(
  P519&lt;=入力項目!$S$11,0,
  AND(P519=入力項目!$S$11),IFERROR(VLOOKUP(入力項目!$S$12,子育て関連マスタ!$I$4:$M$5,2,FALSE),0),
  AND(P519=4),IFERROR(VLOOKUP(入力項目!$S$13,子育て関連マスタ!$I$9:$M$12,2,FALSE),0),
  AND(P519=7),IFERROR(VLOOKUP(入力項目!$S$14,子育て関連マスタ!$I$16:$M$17,2,FALSE),0),
  AND(P519=13),IFERROR(VLOOKUP(入力項目!$S$15,子育て関連マスタ!$I$21:$M$22,2,FALSE),0),
  AND(P519=16),IFERROR(VLOOKUP(入力項目!$S$16,子育て関連マスタ!$I$26:$M$28,2,FALSE),0),
  AND(P519=19,入力項目!$S$16&lt;&gt;"高専"),IFERROR(VLOOKUP(入力項目!$S$17,子育て関連マスタ!$I$32:$M$37,2,FALSE),0),
  AND(P519=21,入力項目!$S$16="高専"),IFERROR(VLOOKUP(入力項目!$S$17,子育て関連マスタ!$I$32:$M$37,2,FALSE),0),
  P519&gt;=22,0
  ),0),0
) +
IF(AND(P519&gt;=1,P519&lt;=15),IF($D519=入力項目!$S$8,入力項目!$S$3,0),0) +
IF(AND(P519&gt;=1,P519&lt;=15),IF($D519=5,入力項目!$S$4,0),0) +
IF(AND(P519&gt;=1,P519&lt;=15),IF($D519=12,入力項目!$S$5,0),0) +
IF(AND(入力項目!$S$7=$A519,入力項目!$S$8=$D519),子育て関連マスタ!$C$14,0) +
IFERROR(IF(AND(YEAR(EDATE(DATE(入力項目!$S$7,入力項目!$S$8,1),1))=$A519,MONTH(EDATE(DATE(入力項目!$S$7,入力項目!$S$8,1),1))=$D519),子育て関連マスタ!$C$15,0),0) +
IF(AND(OR(P519=3,P519=5,P519=7),$D519=11),子育て関連マスタ!$C$17,0) +
IF(AND(P519=20,$D519=1),子育て関連マスタ!$C$18,0) +
IF(AND(P519=20,$D519=1),
IFERROR(_xlfn.IFS(
入力項目!$S$10="男",子育て関連マスタ!$C$18,
入力項目!$S$10="女",子育て関連マスタ!$C$19
),0),0
) +
IF(AND(P519&gt;=入力項目!$S$18,P519&lt;=入力項目!$S$19),入力項目!$S$20,0) +
IF(AND(P519&gt;=入力項目!$S$21,P519&lt;=入力項目!$S$22),入力項目!$S$23,0) +
IF(AND(P519&gt;=入力項目!$S$24,P519&lt;=入力項目!$S$25),入力項目!$S$26,0)
)</f>
        <v>0</v>
      </c>
      <c r="AE519">
        <f ca="1">-(
_xlfn.IFS(
Q519&lt;=入力項目!$S$11,0,
AND(Q519&gt;=入力項目!$S$11+1,Q519&lt;=3),IFERROR(VLOOKUP(入力項目!$S$12,子育て関連マスタ!$I$4:$M$5,4,FALSE),0),
AND(Q519&gt;=4,Q519&lt;=6),IFERROR(VLOOKUP(入力項目!$S$13,子育て関連マスタ!$I$9:$M$12,4,FALSE),0),
AND(Q519&gt;=7,Q519&lt;=12),IFERROR(VLOOKUP(入力項目!$S$14,子育て関連マスタ!$I$16:$M$17,4,FALSE),0),
AND(Q519&gt;=13,Q519&lt;=15),IFERROR(VLOOKUP(入力項目!$S$15,子育て関連マスタ!$I$21:$M$22,4,FALSE),0),
AND(Q519&gt;=16,Q519&lt;=18),IFERROR(VLOOKUP(入力項目!$S$16,子育て関連マスタ!$I$26:$M$28,4,FALSE),0),
AND(Q519&gt;=19,Q519&lt;=20,入力項目!$S$16="高専"),IFERROR(VLOOKUP(入力項目!$S$16,子育て関連マスタ!$I$26:$M$28,4,FALSE),0),
AND(Q519&gt;=19,Q519&lt;=20,入力項目!$S$16&lt;&gt;"高専"),IFERROR(VLOOKUP(入力項目!$S$17,子育て関連マスタ!$I$32:$M$37,4,FALSE),0),
AND(Q519&gt;=21,Q519&lt;=22,入力項目!$S$16="高専"),IFERROR(VLOOKUP(入力項目!$S$17,子育て関連マスタ!$I$32:$M$34,4,FALSE),0),
AND(Q519&gt;=21,Q519&lt;=22,入力項目!$S$16&lt;&gt;"高専"),IFERROR(VLOOKUP(入力項目!$S$17,子育て関連マスタ!$I$32:$M$34,4,FALSE),0),
Q519&gt;=23,0
) +
IF($D519=4,
  IFERROR(_xlfn.IFS(
  Q519&lt;=入力項目!$S$11,0,
  AND(Q519=入力項目!$S$11),IFERROR(VLOOKUP(入力項目!$S$12,子育て関連マスタ!$I$4:$M$5,2,FALSE),0),
  AND(Q519=4),IFERROR(VLOOKUP(入力項目!$S$13,子育て関連マスタ!$I$9:$M$12,2,FALSE),0),
  AND(Q519=7),IFERROR(VLOOKUP(入力項目!$S$14,子育て関連マスタ!$I$16:$M$17,2,FALSE),0),
  AND(Q519=13),IFERROR(VLOOKUP(入力項目!$S$15,子育て関連マスタ!$I$21:$M$22,2,FALSE),0),
  AND(Q519=16),IFERROR(VLOOKUP(入力項目!$S$16,子育て関連マスタ!$I$26:$M$28,2,FALSE),0),
  AND(Q519=19,入力項目!$S$16&lt;&gt;"高専"),IFERROR(VLOOKUP(入力項目!$S$17,子育て関連マスタ!$I$32:$M$37,2,FALSE),0),
  AND(Q519=21,入力項目!$S$16="高専"),IFERROR(VLOOKUP(入力項目!$S$17,子育て関連マスタ!$I$32:$M$37,2,FALSE),0),
  Q519&gt;=22,0
  ),0),0
) +
IF(AND(Q519&gt;=1,Q519&lt;=15),IF($D519=入力項目!$S$8,入力項目!$S$3,0),0) +
IF(AND(Q519&gt;=1,Q519&lt;=15),IF($D519=5,入力項目!$S$4,0),0) +
IF(AND(Q519&gt;=1,Q519&lt;=15),IF($D519=12,入力項目!$S$5,0),0) +
IF(AND(入力項目!$S$7=$A519,入力項目!$S$8=$D519),子育て関連マスタ!$C$14,0) +
IFERROR(IF(AND(YEAR(EDATE(DATE(入力項目!$S$7,入力項目!$S$8,1),1))=$A519,MONTH(EDATE(DATE(入力項目!$S$7,入力項目!$S$8,1),1))=$D519),子育て関連マスタ!$C$15,0),0) +
IF(AND(OR(Q519=3,Q519=5,Q519=7),$D519=11),子育て関連マスタ!$C$17,0) +
IF(AND(Q519=20,$D519=1),子育て関連マスタ!$C$18,0) +
IF(AND(Q519=20,$D519=1),
IFERROR(_xlfn.IFS(
入力項目!$S$10="男",子育て関連マスタ!$C$18,
入力項目!$S$10="女",子育て関連マスタ!$C$19
),0),0
) +
IF(AND(Q519&gt;=入力項目!$S$18,Q519&lt;=入力項目!$S$19),入力項目!$S$20,0) +
IF(AND(Q519&gt;=入力項目!$S$21,Q519&lt;=入力項目!$S$22),入力項目!$S$23,0) +
IF(AND(Q519&gt;=入力項目!$S$24,Q519&lt;=入力項目!$S$25),入力項目!$S$26,0)
)</f>
        <v>0</v>
      </c>
      <c r="AF519">
        <f ca="1">-(
_xlfn.IFS(
R519&lt;=入力項目!$S$11,0,
AND(R519&gt;=入力項目!$S$11+1,R519&lt;=3),IFERROR(VLOOKUP(入力項目!$S$12,子育て関連マスタ!$I$4:$M$5,4,FALSE),0),
AND(R519&gt;=4,R519&lt;=6),IFERROR(VLOOKUP(入力項目!$S$13,子育て関連マスタ!$I$9:$M$12,4,FALSE),0),
AND(R519&gt;=7,R519&lt;=12),IFERROR(VLOOKUP(入力項目!$S$14,子育て関連マスタ!$I$16:$M$17,4,FALSE),0),
AND(R519&gt;=13,R519&lt;=15),IFERROR(VLOOKUP(入力項目!$S$15,子育て関連マスタ!$I$21:$M$22,4,FALSE),0),
AND(R519&gt;=16,R519&lt;=18),IFERROR(VLOOKUP(入力項目!$S$16,子育て関連マスタ!$I$26:$M$28,4,FALSE),0),
AND(R519&gt;=19,R519&lt;=20,入力項目!$S$16="高専"),IFERROR(VLOOKUP(入力項目!$S$16,子育て関連マスタ!$I$26:$M$28,4,FALSE),0),
AND(R519&gt;=19,R519&lt;=20,入力項目!$S$16&lt;&gt;"高専"),IFERROR(VLOOKUP(入力項目!$S$17,子育て関連マスタ!$I$32:$M$37,4,FALSE),0),
AND(R519&gt;=21,R519&lt;=22,入力項目!$S$16="高専"),IFERROR(VLOOKUP(入力項目!$S$17,子育て関連マスタ!$I$32:$M$34,4,FALSE),0),
AND(R519&gt;=21,R519&lt;=22,入力項目!$S$16&lt;&gt;"高専"),IFERROR(VLOOKUP(入力項目!$S$17,子育て関連マスタ!$I$32:$M$34,4,FALSE),0),
R519&gt;=23,0
) +
IF($D519=4,
  IFERROR(_xlfn.IFS(
  R519&lt;=入力項目!$S$11,0,
  AND(R519=入力項目!$S$11),IFERROR(VLOOKUP(入力項目!$S$12,子育て関連マスタ!$I$4:$M$5,2,FALSE),0),
  AND(R519=4),IFERROR(VLOOKUP(入力項目!$S$13,子育て関連マスタ!$I$9:$M$12,2,FALSE),0),
  AND(R519=7),IFERROR(VLOOKUP(入力項目!$S$14,子育て関連マスタ!$I$16:$M$17,2,FALSE),0),
  AND(R519=13),IFERROR(VLOOKUP(入力項目!$S$15,子育て関連マスタ!$I$21:$M$22,2,FALSE),0),
  AND(R519=16),IFERROR(VLOOKUP(入力項目!$S$16,子育て関連マスタ!$I$26:$M$28,2,FALSE),0),
  AND(R519=19,入力項目!$S$16&lt;&gt;"高専"),IFERROR(VLOOKUP(入力項目!$S$17,子育て関連マスタ!$I$32:$M$37,2,FALSE),0),
  AND(R519=21,入力項目!$S$16="高専"),IFERROR(VLOOKUP(入力項目!$S$17,子育て関連マスタ!$I$32:$M$37,2,FALSE),0),
  R519&gt;=22,0
  ),0),0
) +
IF(AND(R519&gt;=1,R519&lt;=15),IF($D519=入力項目!$S$8,入力項目!$S$3,0),0) +
IF(AND(R519&gt;=1,R519&lt;=15),IF($D519=5,入力項目!$S$4,0),0) +
IF(AND(R519&gt;=1,R519&lt;=15),IF($D519=12,入力項目!$S$5,0),0) +
IF(AND(入力項目!$S$7=$A519,入力項目!$S$8=$D519),子育て関連マスタ!$C$14,0) +
IFERROR(IF(AND(YEAR(EDATE(DATE(入力項目!$S$7,入力項目!$S$8,1),1))=$A519,MONTH(EDATE(DATE(入力項目!$S$7,入力項目!$S$8,1),1))=$D519),子育て関連マスタ!$C$15,0),0) +
IF(AND(OR(R519=3,R519=5,R519=7),$D519=11),子育て関連マスタ!$C$17,0) +
IF(AND(R519=20,$D519=1),子育て関連マスタ!$C$18,0) +
IF(AND(R519=20,$D519=1),
IFERROR(_xlfn.IFS(
入力項目!$S$10="男",子育て関連マスタ!$C$18,
入力項目!$S$10="女",子育て関連マスタ!$C$19
),0),0
) +
IF(AND(R519&gt;=入力項目!$S$18,R519&lt;=入力項目!$S$19),入力項目!$S$20,0) +
IF(AND(R519&gt;=入力項目!$S$21,R519&lt;=入力項目!$S$22),入力項目!$S$23,0) +
IF(AND(R519&gt;=入力項目!$S$24,R519&lt;=入力項目!$S$25),入力項目!$S$26,0)
)</f>
        <v>0</v>
      </c>
      <c r="AG519">
        <f ca="1">-(
_xlfn.IFS(
S519&lt;=入力項目!$S$11,0,
AND(S519&gt;=入力項目!$S$11+1,S519&lt;=3),IFERROR(VLOOKUP(入力項目!$S$12,子育て関連マスタ!$I$4:$M$5,4,FALSE),0),
AND(S519&gt;=4,S519&lt;=6),IFERROR(VLOOKUP(入力項目!$S$13,子育て関連マスタ!$I$9:$M$12,4,FALSE),0),
AND(S519&gt;=7,S519&lt;=12),IFERROR(VLOOKUP(入力項目!$S$14,子育て関連マスタ!$I$16:$M$17,4,FALSE),0),
AND(S519&gt;=13,S519&lt;=15),IFERROR(VLOOKUP(入力項目!$S$15,子育て関連マスタ!$I$21:$M$22,4,FALSE),0),
AND(S519&gt;=16,S519&lt;=18),IFERROR(VLOOKUP(入力項目!$S$16,子育て関連マスタ!$I$26:$M$28,4,FALSE),0),
AND(S519&gt;=19,S519&lt;=20,入力項目!$S$16="高専"),IFERROR(VLOOKUP(入力項目!$S$16,子育て関連マスタ!$I$26:$M$28,4,FALSE),0),
AND(S519&gt;=19,S519&lt;=20,入力項目!$S$16&lt;&gt;"高専"),IFERROR(VLOOKUP(入力項目!$S$17,子育て関連マスタ!$I$32:$M$37,4,FALSE),0),
AND(S519&gt;=21,S519&lt;=22,入力項目!$S$16="高専"),IFERROR(VLOOKUP(入力項目!$S$17,子育て関連マスタ!$I$32:$M$34,4,FALSE),0),
AND(S519&gt;=21,S519&lt;=22,入力項目!$S$16&lt;&gt;"高専"),IFERROR(VLOOKUP(入力項目!$S$17,子育て関連マスタ!$I$32:$M$34,4,FALSE),0),
S519&gt;=23,0
) +
IF($D519=4,
  IFERROR(_xlfn.IFS(
  S519&lt;=入力項目!$S$11,0,
  AND(S519=入力項目!$S$11),IFERROR(VLOOKUP(入力項目!$S$12,子育て関連マスタ!$I$4:$M$5,2,FALSE),0),
  AND(S519=4),IFERROR(VLOOKUP(入力項目!$S$13,子育て関連マスタ!$I$9:$M$12,2,FALSE),0),
  AND(S519=7),IFERROR(VLOOKUP(入力項目!$S$14,子育て関連マスタ!$I$16:$M$17,2,FALSE),0),
  AND(S519=13),IFERROR(VLOOKUP(入力項目!$S$15,子育て関連マスタ!$I$21:$M$22,2,FALSE),0),
  AND(S519=16),IFERROR(VLOOKUP(入力項目!$S$16,子育て関連マスタ!$I$26:$M$28,2,FALSE),0),
  AND(S519=19,入力項目!$S$16&lt;&gt;"高専"),IFERROR(VLOOKUP(入力項目!$S$17,子育て関連マスタ!$I$32:$M$37,2,FALSE),0),
  AND(S519=21,入力項目!$S$16="高専"),IFERROR(VLOOKUP(入力項目!$S$17,子育て関連マスタ!$I$32:$M$37,2,FALSE),0),
  S519&gt;=22,0
  ),0),0
) +
IF(AND(S519&gt;=1,S519&lt;=15),IF($D519=入力項目!$S$8,入力項目!$S$3,0),0) +
IF(AND(S519&gt;=1,S519&lt;=15),IF($D519=5,入力項目!$S$4,0),0) +
IF(AND(S519&gt;=1,S519&lt;=15),IF($D519=12,入力項目!$S$5,0),0) +
IF(AND(入力項目!$S$7=$A519,入力項目!$S$8=$D519),子育て関連マスタ!$C$14,0) +
IFERROR(IF(AND(YEAR(EDATE(DATE(入力項目!$S$7,入力項目!$S$8,1),1))=$A519,MONTH(EDATE(DATE(入力項目!$S$7,入力項目!$S$8,1),1))=$D519),子育て関連マスタ!$C$15,0),0) +
IF(AND(OR(S519=3,S519=5,S519=7),$D519=11),子育て関連マスタ!$C$17,0) +
IF(AND(S519=20,$D519=1),子育て関連マスタ!$C$18,0) +
IF(AND(S519=20,$D519=1),
IFERROR(_xlfn.IFS(
入力項目!$S$10="男",子育て関連マスタ!$C$18,
入力項目!$S$10="女",子育て関連マスタ!$C$19
),0),0
) +
IF(AND(S519&gt;=入力項目!$S$18,S519&lt;=入力項目!$S$19),入力項目!$S$20,0) +
IF(AND(S519&gt;=入力項目!$S$21,S519&lt;=入力項目!$S$22),入力項目!$S$23,0) +
IF(AND(S519&gt;=入力項目!$S$24,S519&lt;=入力項目!$S$25),入力項目!$S$26,0)
)</f>
        <v>0</v>
      </c>
      <c r="AH519">
        <f ca="1">-(
_xlfn.IFS(
T519&lt;=入力項目!$S$11,0,
AND(T519&gt;=入力項目!$S$11+1,T519&lt;=3),IFERROR(VLOOKUP(入力項目!$S$12,子育て関連マスタ!$I$4:$M$5,4,FALSE),0),
AND(T519&gt;=4,T519&lt;=6),IFERROR(VLOOKUP(入力項目!$S$13,子育て関連マスタ!$I$9:$M$12,4,FALSE),0),
AND(T519&gt;=7,T519&lt;=12),IFERROR(VLOOKUP(入力項目!$S$14,子育て関連マスタ!$I$16:$M$17,4,FALSE),0),
AND(T519&gt;=13,T519&lt;=15),IFERROR(VLOOKUP(入力項目!$S$15,子育て関連マスタ!$I$21:$M$22,4,FALSE),0),
AND(T519&gt;=16,T519&lt;=18),IFERROR(VLOOKUP(入力項目!$S$16,子育て関連マスタ!$I$26:$M$28,4,FALSE),0),
AND(T519&gt;=19,T519&lt;=20,入力項目!$S$16="高専"),IFERROR(VLOOKUP(入力項目!$S$16,子育て関連マスタ!$I$26:$M$28,4,FALSE),0),
AND(T519&gt;=19,T519&lt;=20,入力項目!$S$16&lt;&gt;"高専"),IFERROR(VLOOKUP(入力項目!$S$17,子育て関連マスタ!$I$32:$M$37,4,FALSE),0),
AND(T519&gt;=21,T519&lt;=22,入力項目!$S$16="高専"),IFERROR(VLOOKUP(入力項目!$S$17,子育て関連マスタ!$I$32:$M$34,4,FALSE),0),
AND(T519&gt;=21,T519&lt;=22,入力項目!$S$16&lt;&gt;"高専"),IFERROR(VLOOKUP(入力項目!$S$17,子育て関連マスタ!$I$32:$M$34,4,FALSE),0),
T519&gt;=23,0
) +
IF($D519=4,
  IFERROR(_xlfn.IFS(
  T519&lt;=入力項目!$S$11,0,
  AND(T519=入力項目!$S$11),IFERROR(VLOOKUP(入力項目!$S$12,子育て関連マスタ!$I$4:$M$5,2,FALSE),0),
  AND(T519=4),IFERROR(VLOOKUP(入力項目!$S$13,子育て関連マスタ!$I$9:$M$12,2,FALSE),0),
  AND(T519=7),IFERROR(VLOOKUP(入力項目!$S$14,子育て関連マスタ!$I$16:$M$17,2,FALSE),0),
  AND(T519=13),IFERROR(VLOOKUP(入力項目!$S$15,子育て関連マスタ!$I$21:$M$22,2,FALSE),0),
  AND(T519=16),IFERROR(VLOOKUP(入力項目!$S$16,子育て関連マスタ!$I$26:$M$28,2,FALSE),0),
  AND(T519=19,入力項目!$S$16&lt;&gt;"高専"),IFERROR(VLOOKUP(入力項目!$S$17,子育て関連マスタ!$I$32:$M$37,2,FALSE),0),
  AND(T519=21,入力項目!$S$16="高専"),IFERROR(VLOOKUP(入力項目!$S$17,子育て関連マスタ!$I$32:$M$37,2,FALSE),0),
  T519&gt;=22,0
  ),0),0
) +
IF(AND(T519&gt;=1,T519&lt;=15),IF($D519=入力項目!$S$8,入力項目!$S$3,0),0) +
IF(AND(T519&gt;=1,T519&lt;=15),IF($D519=5,入力項目!$S$4,0),0) +
IF(AND(T519&gt;=1,T519&lt;=15),IF($D519=12,入力項目!$S$5,0),0) +
IF(AND(入力項目!$S$7=$A519,入力項目!$S$8=$D519),子育て関連マスタ!$C$14,0) +
IFERROR(IF(AND(YEAR(EDATE(DATE(入力項目!$S$7,入力項目!$S$8,1),1))=$A519,MONTH(EDATE(DATE(入力項目!$S$7,入力項目!$S$8,1),1))=$D519),子育て関連マスタ!$C$15,0),0) +
IF(AND(OR(T519=3,T519=5,T519=7),$D519=11),子育て関連マスタ!$C$17,0) +
IF(AND(T519=20,$D519=1),子育て関連マスタ!$C$18,0) +
IF(AND(T519=20,$D519=1),
IFERROR(_xlfn.IFS(
入力項目!$S$10="男",子育て関連マスタ!$C$18,
入力項目!$S$10="女",子育て関連マスタ!$C$19
),0),0
) +
IF(AND(T519&gt;=入力項目!$S$18,T519&lt;=入力項目!$S$19),入力項目!$S$20,0) +
IF(AND(T519&gt;=入力項目!$S$21,T519&lt;=入力項目!$S$22),入力項目!$S$23,0) +
IF(AND(T519&gt;=入力項目!$S$24,T519&lt;=入力項目!$S$25),入力項目!$S$26,0)
)</f>
        <v>0</v>
      </c>
      <c r="AI519">
        <f ca="1">-(
_xlfn.IFS(
U519&lt;=入力項目!$S$11,0,
AND(U519&gt;=入力項目!$S$11+1,U519&lt;=3),IFERROR(VLOOKUP(入力項目!$S$12,子育て関連マスタ!$I$4:$M$5,4,FALSE),0),
AND(U519&gt;=4,U519&lt;=6),IFERROR(VLOOKUP(入力項目!$S$13,子育て関連マスタ!$I$9:$M$12,4,FALSE),0),
AND(U519&gt;=7,U519&lt;=12),IFERROR(VLOOKUP(入力項目!$S$14,子育て関連マスタ!$I$16:$M$17,4,FALSE),0),
AND(U519&gt;=13,U519&lt;=15),IFERROR(VLOOKUP(入力項目!$S$15,子育て関連マスタ!$I$21:$M$22,4,FALSE),0),
AND(U519&gt;=16,U519&lt;=18),IFERROR(VLOOKUP(入力項目!$S$16,子育て関連マスタ!$I$26:$M$28,4,FALSE),0),
AND(U519&gt;=19,U519&lt;=20,入力項目!$S$16="高専"),IFERROR(VLOOKUP(入力項目!$S$16,子育て関連マスタ!$I$26:$M$28,4,FALSE),0),
AND(U519&gt;=19,U519&lt;=20,入力項目!$S$16&lt;&gt;"高専"),IFERROR(VLOOKUP(入力項目!$S$17,子育て関連マスタ!$I$32:$M$37,4,FALSE),0),
AND(U519&gt;=21,U519&lt;=22,入力項目!$S$16="高専"),IFERROR(VLOOKUP(入力項目!$S$17,子育て関連マスタ!$I$32:$M$34,4,FALSE),0),
AND(U519&gt;=21,U519&lt;=22,入力項目!$S$16&lt;&gt;"高専"),IFERROR(VLOOKUP(入力項目!$S$17,子育て関連マスタ!$I$32:$M$34,4,FALSE),0),
U519&gt;=23,0
) +
IF($D519=4,
  IFERROR(_xlfn.IFS(
  U519&lt;=入力項目!$S$11,0,
  AND(U519=入力項目!$S$11),IFERROR(VLOOKUP(入力項目!$S$12,子育て関連マスタ!$I$4:$M$5,2,FALSE),0),
  AND(U519=4),IFERROR(VLOOKUP(入力項目!$S$13,子育て関連マスタ!$I$9:$M$12,2,FALSE),0),
  AND(U519=7),IFERROR(VLOOKUP(入力項目!$S$14,子育て関連マスタ!$I$16:$M$17,2,FALSE),0),
  AND(U519=13),IFERROR(VLOOKUP(入力項目!$S$15,子育て関連マスタ!$I$21:$M$22,2,FALSE),0),
  AND(U519=16),IFERROR(VLOOKUP(入力項目!$S$16,子育て関連マスタ!$I$26:$M$28,2,FALSE),0),
  AND(U519=19,入力項目!$S$16&lt;&gt;"高専"),IFERROR(VLOOKUP(入力項目!$S$17,子育て関連マスタ!$I$32:$M$37,2,FALSE),0),
  AND(U519=21,入力項目!$S$16="高専"),IFERROR(VLOOKUP(入力項目!$S$17,子育て関連マスタ!$I$32:$M$37,2,FALSE),0),
  U519&gt;=22,0
  ),0),0
) +
IF(AND(U519&gt;=1,U519&lt;=15),IF($D519=入力項目!$S$8,入力項目!$S$3,0),0) +
IF(AND(U519&gt;=1,U519&lt;=15),IF($D519=5,入力項目!$S$4,0),0) +
IF(AND(U519&gt;=1,U519&lt;=15),IF($D519=12,入力項目!$S$5,0),0) +
IF(AND(入力項目!$S$7=$A519,入力項目!$S$8=$D519),子育て関連マスタ!$C$14,0) +
IFERROR(IF(AND(YEAR(EDATE(DATE(入力項目!$S$7,入力項目!$S$8,1),1))=$A519,MONTH(EDATE(DATE(入力項目!$S$7,入力項目!$S$8,1),1))=$D519),子育て関連マスタ!$C$15,0),0) +
IF(AND(OR(U519=3,U519=5,U519=7),$D519=11),子育て関連マスタ!$C$17,0) +
IF(AND(U519=20,$D519=1),子育て関連マスタ!$C$18,0) +
IF(AND(U519=20,$D519=1),
IFERROR(_xlfn.IFS(
入力項目!$S$10="男",子育て関連マスタ!$C$18,
入力項目!$S$10="女",子育て関連マスタ!$C$19
),0),0
) +
IF(AND(U519&gt;=入力項目!$S$18,U519&lt;=入力項目!$S$19),入力項目!$S$20,0) +
IF(AND(U519&gt;=入力項目!$S$21,U519&lt;=入力項目!$S$22),入力項目!$S$23,0) +
IF(AND(U519&gt;=入力項目!$S$24,U519&lt;=入力項目!$S$25),入力項目!$S$26,0)
)</f>
        <v>0</v>
      </c>
      <c r="AJ519" s="10">
        <f ca="1">-VLOOKUP($D519,月別収支!$A$2:$H$13,7,FALSE)</f>
        <v>-20000</v>
      </c>
    </row>
    <row r="520" spans="1:36" x14ac:dyDescent="0.4">
      <c r="A520">
        <f t="shared" ca="1" si="139"/>
        <v>2067</v>
      </c>
      <c r="B520">
        <f t="shared" ca="1" si="146"/>
        <v>2067</v>
      </c>
      <c r="C520">
        <f t="shared" ca="1" si="147"/>
        <v>43</v>
      </c>
      <c r="D520">
        <f t="shared" ca="1" si="140"/>
        <v>10</v>
      </c>
      <c r="E520" t="str">
        <f t="shared" ca="1" si="141"/>
        <v>2067年10月</v>
      </c>
      <c r="F520">
        <f ca="1">IF(OR(入力項目!$N$5&lt;$A520,AND(入力項目!$N$5=$A520,入力項目!$N$6&lt;$D520)),IF(F519=0,1,IF(G520=12,F519+1,F519)),0)</f>
        <v>43</v>
      </c>
      <c r="G520">
        <f ca="1">IF(OR(入力項目!$N$5&lt;$A520,AND(入力項目!$N$5=$A520,入力項目!$N$6&lt;$D520)),IF(G519=12,1,G519+1),0)</f>
        <v>12</v>
      </c>
      <c r="H520" t="str">
        <f t="shared" ca="1" si="142"/>
        <v>43_12</v>
      </c>
      <c r="I520">
        <f ca="1">IF(
  IFERROR(AND($C520&gt;0,MOD($C520,入力項目!$N$22)=0,$D520=入力項目!$N$23), FALSE),
  1,
  IF(
    AND(I519&gt;0,J519=12),
    IF(I519=入力項目!$N$28, 0, I519+1),
    I519
  )
)</f>
        <v>0</v>
      </c>
      <c r="J520">
        <f ca="1">IF($D520=入力項目!$N$23,1,IFERROR(J519+1,1))</f>
        <v>5</v>
      </c>
      <c r="K520" t="str">
        <f t="shared" ca="1" si="143"/>
        <v>0_5</v>
      </c>
      <c r="L520">
        <f ca="1">L519+IF(入力項目!$D$4=$D520,1,0)</f>
        <v>72</v>
      </c>
      <c r="M520" t="str">
        <f t="shared" ca="1" si="144"/>
        <v>72歳</v>
      </c>
      <c r="N520">
        <f t="shared" ca="1" si="148"/>
        <v>72</v>
      </c>
      <c r="O520" t="str">
        <f t="shared" ca="1" si="145"/>
        <v>72歳</v>
      </c>
      <c r="P520">
        <f t="shared" ca="1" si="149"/>
        <v>47</v>
      </c>
      <c r="Q520">
        <f t="shared" ca="1" si="150"/>
        <v>45</v>
      </c>
      <c r="R520">
        <f t="shared" ca="1" si="151"/>
        <v>2068</v>
      </c>
      <c r="S520">
        <f t="shared" ca="1" si="152"/>
        <v>2068</v>
      </c>
      <c r="T520">
        <f t="shared" ca="1" si="153"/>
        <v>2068</v>
      </c>
      <c r="U520">
        <f t="shared" ca="1" si="154"/>
        <v>2068</v>
      </c>
      <c r="V520" s="10">
        <f t="shared" ca="1" si="155"/>
        <v>58789425</v>
      </c>
      <c r="W520" s="10">
        <f ca="1">IF($L520&lt;その他マスタ!$B$1,VLOOKUP($D520,月別収支!$A$2:$H$13,2,FALSE),その他マスタ!$B$3)+IF(AND($L520=その他マスタ!$B$1,入力項目!$I$9="あり",$D520=入力項目!$D$4),その他マスタ!$B$2,0)</f>
        <v>150000</v>
      </c>
      <c r="X520" s="10">
        <f ca="1">-IF(入力項目!$K$5=TRUE,
IF($F520+$G520&lt;3,VLOOKUP($D520,月別収支!$A$2:$H$13,8,FALSE),0)+IFERROR(VLOOKUP($H520,住宅ローン計算!C:P,13,FALSE),0)+IF($F520&gt;1,IF(OR($G520=3,$G520=6,$G520=9,$G520=12),ROUNDUP(入力項目!$N$18/4,0),0),0),
VLOOKUP($D520,月別収支!$A$2:$H$13,8,FALSE))</f>
        <v>-37500</v>
      </c>
      <c r="Y520" s="10">
        <f ca="1">-VLOOKUP($D520,月別収支!$A$2:$H$13,3,FALSE)</f>
        <v>-75000</v>
      </c>
      <c r="Z520" s="10">
        <f ca="1">-VLOOKUP($D520,月別収支!$A$2:$H$13,4,FALSE)</f>
        <v>-27000</v>
      </c>
      <c r="AA520" s="10">
        <f ca="1">-VLOOKUP($D520,月別収支!$A$2:$H$13,6,FALSE)</f>
        <v>-10000</v>
      </c>
      <c r="AB520" s="10">
        <f ca="1">-(
VLOOKUP($D520,月別収支!$A$2:$H$13,5,FALSE)+IF(AND(入力項目!$I$27&lt;=$A520,ISEVEN($A520-入力項目!$I$27),入力項目!$I$28=$D520),入力項目!$I$26,0)
+IF(入力項目!$K$26=TRUE,
IFERROR(VLOOKUP($K520,マイカーローン計算!C:P,13,FALSE),0),
IFERROR(
  IF(AND($C520&gt;0,MOD($C520,入力項目!$N$22)=0,$D520=入力項目!$N$23),入力項目!$N$24,0),
 0
)
)
)</f>
        <v>-20000</v>
      </c>
      <c r="AC520" s="10">
        <f ca="1">-IF($A520&lt;入力項目!$N$33,入力項目!$N$35,IF(AND($A520=入力項目!$N$33,$D520&lt;=入力項目!$N$34),入力項目!$N$35,0))</f>
        <v>0</v>
      </c>
      <c r="AD520">
        <f ca="1">-(
_xlfn.IFS(
P520&lt;=入力項目!$S$11,0,
AND(P520&gt;=入力項目!$S$11+1,P520&lt;=3),IFERROR(VLOOKUP(入力項目!$S$12,子育て関連マスタ!$I$4:$M$5,4,FALSE),0),
AND(P520&gt;=4,P520&lt;=6),IFERROR(VLOOKUP(入力項目!$S$13,子育て関連マスタ!$I$9:$M$12,4,FALSE),0),
AND(P520&gt;=7,P520&lt;=12),IFERROR(VLOOKUP(入力項目!$S$14,子育て関連マスタ!$I$16:$M$17,4,FALSE),0),
AND(P520&gt;=13,P520&lt;=15),IFERROR(VLOOKUP(入力項目!$S$15,子育て関連マスタ!$I$21:$M$22,4,FALSE),0),
AND(P520&gt;=16,P520&lt;=18),IFERROR(VLOOKUP(入力項目!$S$16,子育て関連マスタ!$I$26:$M$28,4,FALSE),0),
AND(P520&gt;=19,P520&lt;=20,入力項目!$S$16="高専"),IFERROR(VLOOKUP(入力項目!$S$16,子育て関連マスタ!$I$26:$M$28,4,FALSE),0),
AND(P520&gt;=19,P520&lt;=20,入力項目!$S$16&lt;&gt;"高専"),IFERROR(VLOOKUP(入力項目!$S$17,子育て関連マスタ!$I$32:$M$37,4,FALSE),0),
AND(P520&gt;=21,P520&lt;=22,入力項目!$S$16="高専"),IFERROR(VLOOKUP(入力項目!$S$17,子育て関連マスタ!$I$32:$M$34,4,FALSE),0),
AND(P520&gt;=21,P520&lt;=22,入力項目!$S$16&lt;&gt;"高専"),IFERROR(VLOOKUP(入力項目!$S$17,子育て関連マスタ!$I$32:$M$34,4,FALSE),0),
P520&gt;=23,0
) +
IF($D520=4,
  IFERROR(_xlfn.IFS(
  P520&lt;=入力項目!$S$11,0,
  AND(P520=入力項目!$S$11),IFERROR(VLOOKUP(入力項目!$S$12,子育て関連マスタ!$I$4:$M$5,2,FALSE),0),
  AND(P520=4),IFERROR(VLOOKUP(入力項目!$S$13,子育て関連マスタ!$I$9:$M$12,2,FALSE),0),
  AND(P520=7),IFERROR(VLOOKUP(入力項目!$S$14,子育て関連マスタ!$I$16:$M$17,2,FALSE),0),
  AND(P520=13),IFERROR(VLOOKUP(入力項目!$S$15,子育て関連マスタ!$I$21:$M$22,2,FALSE),0),
  AND(P520=16),IFERROR(VLOOKUP(入力項目!$S$16,子育て関連マスタ!$I$26:$M$28,2,FALSE),0),
  AND(P520=19,入力項目!$S$16&lt;&gt;"高専"),IFERROR(VLOOKUP(入力項目!$S$17,子育て関連マスタ!$I$32:$M$37,2,FALSE),0),
  AND(P520=21,入力項目!$S$16="高専"),IFERROR(VLOOKUP(入力項目!$S$17,子育て関連マスタ!$I$32:$M$37,2,FALSE),0),
  P520&gt;=22,0
  ),0),0
) +
IF(AND(P520&gt;=1,P520&lt;=15),IF($D520=入力項目!$S$8,入力項目!$S$3,0),0) +
IF(AND(P520&gt;=1,P520&lt;=15),IF($D520=5,入力項目!$S$4,0),0) +
IF(AND(P520&gt;=1,P520&lt;=15),IF($D520=12,入力項目!$S$5,0),0) +
IF(AND(入力項目!$S$7=$A520,入力項目!$S$8=$D520),子育て関連マスタ!$C$14,0) +
IFERROR(IF(AND(YEAR(EDATE(DATE(入力項目!$S$7,入力項目!$S$8,1),1))=$A520,MONTH(EDATE(DATE(入力項目!$S$7,入力項目!$S$8,1),1))=$D520),子育て関連マスタ!$C$15,0),0) +
IF(AND(OR(P520=3,P520=5,P520=7),$D520=11),子育て関連マスタ!$C$17,0) +
IF(AND(P520=20,$D520=1),子育て関連マスタ!$C$18,0) +
IF(AND(P520=20,$D520=1),
IFERROR(_xlfn.IFS(
入力項目!$S$10="男",子育て関連マスタ!$C$18,
入力項目!$S$10="女",子育て関連マスタ!$C$19
),0),0
) +
IF(AND(P520&gt;=入力項目!$S$18,P520&lt;=入力項目!$S$19),入力項目!$S$20,0) +
IF(AND(P520&gt;=入力項目!$S$21,P520&lt;=入力項目!$S$22),入力項目!$S$23,0) +
IF(AND(P520&gt;=入力項目!$S$24,P520&lt;=入力項目!$S$25),入力項目!$S$26,0)
)</f>
        <v>0</v>
      </c>
      <c r="AE520">
        <f ca="1">-(
_xlfn.IFS(
Q520&lt;=入力項目!$S$11,0,
AND(Q520&gt;=入力項目!$S$11+1,Q520&lt;=3),IFERROR(VLOOKUP(入力項目!$S$12,子育て関連マスタ!$I$4:$M$5,4,FALSE),0),
AND(Q520&gt;=4,Q520&lt;=6),IFERROR(VLOOKUP(入力項目!$S$13,子育て関連マスタ!$I$9:$M$12,4,FALSE),0),
AND(Q520&gt;=7,Q520&lt;=12),IFERROR(VLOOKUP(入力項目!$S$14,子育て関連マスタ!$I$16:$M$17,4,FALSE),0),
AND(Q520&gt;=13,Q520&lt;=15),IFERROR(VLOOKUP(入力項目!$S$15,子育て関連マスタ!$I$21:$M$22,4,FALSE),0),
AND(Q520&gt;=16,Q520&lt;=18),IFERROR(VLOOKUP(入力項目!$S$16,子育て関連マスタ!$I$26:$M$28,4,FALSE),0),
AND(Q520&gt;=19,Q520&lt;=20,入力項目!$S$16="高専"),IFERROR(VLOOKUP(入力項目!$S$16,子育て関連マスタ!$I$26:$M$28,4,FALSE),0),
AND(Q520&gt;=19,Q520&lt;=20,入力項目!$S$16&lt;&gt;"高専"),IFERROR(VLOOKUP(入力項目!$S$17,子育て関連マスタ!$I$32:$M$37,4,FALSE),0),
AND(Q520&gt;=21,Q520&lt;=22,入力項目!$S$16="高専"),IFERROR(VLOOKUP(入力項目!$S$17,子育て関連マスタ!$I$32:$M$34,4,FALSE),0),
AND(Q520&gt;=21,Q520&lt;=22,入力項目!$S$16&lt;&gt;"高専"),IFERROR(VLOOKUP(入力項目!$S$17,子育て関連マスタ!$I$32:$M$34,4,FALSE),0),
Q520&gt;=23,0
) +
IF($D520=4,
  IFERROR(_xlfn.IFS(
  Q520&lt;=入力項目!$S$11,0,
  AND(Q520=入力項目!$S$11),IFERROR(VLOOKUP(入力項目!$S$12,子育て関連マスタ!$I$4:$M$5,2,FALSE),0),
  AND(Q520=4),IFERROR(VLOOKUP(入力項目!$S$13,子育て関連マスタ!$I$9:$M$12,2,FALSE),0),
  AND(Q520=7),IFERROR(VLOOKUP(入力項目!$S$14,子育て関連マスタ!$I$16:$M$17,2,FALSE),0),
  AND(Q520=13),IFERROR(VLOOKUP(入力項目!$S$15,子育て関連マスタ!$I$21:$M$22,2,FALSE),0),
  AND(Q520=16),IFERROR(VLOOKUP(入力項目!$S$16,子育て関連マスタ!$I$26:$M$28,2,FALSE),0),
  AND(Q520=19,入力項目!$S$16&lt;&gt;"高専"),IFERROR(VLOOKUP(入力項目!$S$17,子育て関連マスタ!$I$32:$M$37,2,FALSE),0),
  AND(Q520=21,入力項目!$S$16="高専"),IFERROR(VLOOKUP(入力項目!$S$17,子育て関連マスタ!$I$32:$M$37,2,FALSE),0),
  Q520&gt;=22,0
  ),0),0
) +
IF(AND(Q520&gt;=1,Q520&lt;=15),IF($D520=入力項目!$S$8,入力項目!$S$3,0),0) +
IF(AND(Q520&gt;=1,Q520&lt;=15),IF($D520=5,入力項目!$S$4,0),0) +
IF(AND(Q520&gt;=1,Q520&lt;=15),IF($D520=12,入力項目!$S$5,0),0) +
IF(AND(入力項目!$S$7=$A520,入力項目!$S$8=$D520),子育て関連マスタ!$C$14,0) +
IFERROR(IF(AND(YEAR(EDATE(DATE(入力項目!$S$7,入力項目!$S$8,1),1))=$A520,MONTH(EDATE(DATE(入力項目!$S$7,入力項目!$S$8,1),1))=$D520),子育て関連マスタ!$C$15,0),0) +
IF(AND(OR(Q520=3,Q520=5,Q520=7),$D520=11),子育て関連マスタ!$C$17,0) +
IF(AND(Q520=20,$D520=1),子育て関連マスタ!$C$18,0) +
IF(AND(Q520=20,$D520=1),
IFERROR(_xlfn.IFS(
入力項目!$S$10="男",子育て関連マスタ!$C$18,
入力項目!$S$10="女",子育て関連マスタ!$C$19
),0),0
) +
IF(AND(Q520&gt;=入力項目!$S$18,Q520&lt;=入力項目!$S$19),入力項目!$S$20,0) +
IF(AND(Q520&gt;=入力項目!$S$21,Q520&lt;=入力項目!$S$22),入力項目!$S$23,0) +
IF(AND(Q520&gt;=入力項目!$S$24,Q520&lt;=入力項目!$S$25),入力項目!$S$26,0)
)</f>
        <v>0</v>
      </c>
      <c r="AF520">
        <f ca="1">-(
_xlfn.IFS(
R520&lt;=入力項目!$S$11,0,
AND(R520&gt;=入力項目!$S$11+1,R520&lt;=3),IFERROR(VLOOKUP(入力項目!$S$12,子育て関連マスタ!$I$4:$M$5,4,FALSE),0),
AND(R520&gt;=4,R520&lt;=6),IFERROR(VLOOKUP(入力項目!$S$13,子育て関連マスタ!$I$9:$M$12,4,FALSE),0),
AND(R520&gt;=7,R520&lt;=12),IFERROR(VLOOKUP(入力項目!$S$14,子育て関連マスタ!$I$16:$M$17,4,FALSE),0),
AND(R520&gt;=13,R520&lt;=15),IFERROR(VLOOKUP(入力項目!$S$15,子育て関連マスタ!$I$21:$M$22,4,FALSE),0),
AND(R520&gt;=16,R520&lt;=18),IFERROR(VLOOKUP(入力項目!$S$16,子育て関連マスタ!$I$26:$M$28,4,FALSE),0),
AND(R520&gt;=19,R520&lt;=20,入力項目!$S$16="高専"),IFERROR(VLOOKUP(入力項目!$S$16,子育て関連マスタ!$I$26:$M$28,4,FALSE),0),
AND(R520&gt;=19,R520&lt;=20,入力項目!$S$16&lt;&gt;"高専"),IFERROR(VLOOKUP(入力項目!$S$17,子育て関連マスタ!$I$32:$M$37,4,FALSE),0),
AND(R520&gt;=21,R520&lt;=22,入力項目!$S$16="高専"),IFERROR(VLOOKUP(入力項目!$S$17,子育て関連マスタ!$I$32:$M$34,4,FALSE),0),
AND(R520&gt;=21,R520&lt;=22,入力項目!$S$16&lt;&gt;"高専"),IFERROR(VLOOKUP(入力項目!$S$17,子育て関連マスタ!$I$32:$M$34,4,FALSE),0),
R520&gt;=23,0
) +
IF($D520=4,
  IFERROR(_xlfn.IFS(
  R520&lt;=入力項目!$S$11,0,
  AND(R520=入力項目!$S$11),IFERROR(VLOOKUP(入力項目!$S$12,子育て関連マスタ!$I$4:$M$5,2,FALSE),0),
  AND(R520=4),IFERROR(VLOOKUP(入力項目!$S$13,子育て関連マスタ!$I$9:$M$12,2,FALSE),0),
  AND(R520=7),IFERROR(VLOOKUP(入力項目!$S$14,子育て関連マスタ!$I$16:$M$17,2,FALSE),0),
  AND(R520=13),IFERROR(VLOOKUP(入力項目!$S$15,子育て関連マスタ!$I$21:$M$22,2,FALSE),0),
  AND(R520=16),IFERROR(VLOOKUP(入力項目!$S$16,子育て関連マスタ!$I$26:$M$28,2,FALSE),0),
  AND(R520=19,入力項目!$S$16&lt;&gt;"高専"),IFERROR(VLOOKUP(入力項目!$S$17,子育て関連マスタ!$I$32:$M$37,2,FALSE),0),
  AND(R520=21,入力項目!$S$16="高専"),IFERROR(VLOOKUP(入力項目!$S$17,子育て関連マスタ!$I$32:$M$37,2,FALSE),0),
  R520&gt;=22,0
  ),0),0
) +
IF(AND(R520&gt;=1,R520&lt;=15),IF($D520=入力項目!$S$8,入力項目!$S$3,0),0) +
IF(AND(R520&gt;=1,R520&lt;=15),IF($D520=5,入力項目!$S$4,0),0) +
IF(AND(R520&gt;=1,R520&lt;=15),IF($D520=12,入力項目!$S$5,0),0) +
IF(AND(入力項目!$S$7=$A520,入力項目!$S$8=$D520),子育て関連マスタ!$C$14,0) +
IFERROR(IF(AND(YEAR(EDATE(DATE(入力項目!$S$7,入力項目!$S$8,1),1))=$A520,MONTH(EDATE(DATE(入力項目!$S$7,入力項目!$S$8,1),1))=$D520),子育て関連マスタ!$C$15,0),0) +
IF(AND(OR(R520=3,R520=5,R520=7),$D520=11),子育て関連マスタ!$C$17,0) +
IF(AND(R520=20,$D520=1),子育て関連マスタ!$C$18,0) +
IF(AND(R520=20,$D520=1),
IFERROR(_xlfn.IFS(
入力項目!$S$10="男",子育て関連マスタ!$C$18,
入力項目!$S$10="女",子育て関連マスタ!$C$19
),0),0
) +
IF(AND(R520&gt;=入力項目!$S$18,R520&lt;=入力項目!$S$19),入力項目!$S$20,0) +
IF(AND(R520&gt;=入力項目!$S$21,R520&lt;=入力項目!$S$22),入力項目!$S$23,0) +
IF(AND(R520&gt;=入力項目!$S$24,R520&lt;=入力項目!$S$25),入力項目!$S$26,0)
)</f>
        <v>0</v>
      </c>
      <c r="AG520">
        <f ca="1">-(
_xlfn.IFS(
S520&lt;=入力項目!$S$11,0,
AND(S520&gt;=入力項目!$S$11+1,S520&lt;=3),IFERROR(VLOOKUP(入力項目!$S$12,子育て関連マスタ!$I$4:$M$5,4,FALSE),0),
AND(S520&gt;=4,S520&lt;=6),IFERROR(VLOOKUP(入力項目!$S$13,子育て関連マスタ!$I$9:$M$12,4,FALSE),0),
AND(S520&gt;=7,S520&lt;=12),IFERROR(VLOOKUP(入力項目!$S$14,子育て関連マスタ!$I$16:$M$17,4,FALSE),0),
AND(S520&gt;=13,S520&lt;=15),IFERROR(VLOOKUP(入力項目!$S$15,子育て関連マスタ!$I$21:$M$22,4,FALSE),0),
AND(S520&gt;=16,S520&lt;=18),IFERROR(VLOOKUP(入力項目!$S$16,子育て関連マスタ!$I$26:$M$28,4,FALSE),0),
AND(S520&gt;=19,S520&lt;=20,入力項目!$S$16="高専"),IFERROR(VLOOKUP(入力項目!$S$16,子育て関連マスタ!$I$26:$M$28,4,FALSE),0),
AND(S520&gt;=19,S520&lt;=20,入力項目!$S$16&lt;&gt;"高専"),IFERROR(VLOOKUP(入力項目!$S$17,子育て関連マスタ!$I$32:$M$37,4,FALSE),0),
AND(S520&gt;=21,S520&lt;=22,入力項目!$S$16="高専"),IFERROR(VLOOKUP(入力項目!$S$17,子育て関連マスタ!$I$32:$M$34,4,FALSE),0),
AND(S520&gt;=21,S520&lt;=22,入力項目!$S$16&lt;&gt;"高専"),IFERROR(VLOOKUP(入力項目!$S$17,子育て関連マスタ!$I$32:$M$34,4,FALSE),0),
S520&gt;=23,0
) +
IF($D520=4,
  IFERROR(_xlfn.IFS(
  S520&lt;=入力項目!$S$11,0,
  AND(S520=入力項目!$S$11),IFERROR(VLOOKUP(入力項目!$S$12,子育て関連マスタ!$I$4:$M$5,2,FALSE),0),
  AND(S520=4),IFERROR(VLOOKUP(入力項目!$S$13,子育て関連マスタ!$I$9:$M$12,2,FALSE),0),
  AND(S520=7),IFERROR(VLOOKUP(入力項目!$S$14,子育て関連マスタ!$I$16:$M$17,2,FALSE),0),
  AND(S520=13),IFERROR(VLOOKUP(入力項目!$S$15,子育て関連マスタ!$I$21:$M$22,2,FALSE),0),
  AND(S520=16),IFERROR(VLOOKUP(入力項目!$S$16,子育て関連マスタ!$I$26:$M$28,2,FALSE),0),
  AND(S520=19,入力項目!$S$16&lt;&gt;"高専"),IFERROR(VLOOKUP(入力項目!$S$17,子育て関連マスタ!$I$32:$M$37,2,FALSE),0),
  AND(S520=21,入力項目!$S$16="高専"),IFERROR(VLOOKUP(入力項目!$S$17,子育て関連マスタ!$I$32:$M$37,2,FALSE),0),
  S520&gt;=22,0
  ),0),0
) +
IF(AND(S520&gt;=1,S520&lt;=15),IF($D520=入力項目!$S$8,入力項目!$S$3,0),0) +
IF(AND(S520&gt;=1,S520&lt;=15),IF($D520=5,入力項目!$S$4,0),0) +
IF(AND(S520&gt;=1,S520&lt;=15),IF($D520=12,入力項目!$S$5,0),0) +
IF(AND(入力項目!$S$7=$A520,入力項目!$S$8=$D520),子育て関連マスタ!$C$14,0) +
IFERROR(IF(AND(YEAR(EDATE(DATE(入力項目!$S$7,入力項目!$S$8,1),1))=$A520,MONTH(EDATE(DATE(入力項目!$S$7,入力項目!$S$8,1),1))=$D520),子育て関連マスタ!$C$15,0),0) +
IF(AND(OR(S520=3,S520=5,S520=7),$D520=11),子育て関連マスタ!$C$17,0) +
IF(AND(S520=20,$D520=1),子育て関連マスタ!$C$18,0) +
IF(AND(S520=20,$D520=1),
IFERROR(_xlfn.IFS(
入力項目!$S$10="男",子育て関連マスタ!$C$18,
入力項目!$S$10="女",子育て関連マスタ!$C$19
),0),0
) +
IF(AND(S520&gt;=入力項目!$S$18,S520&lt;=入力項目!$S$19),入力項目!$S$20,0) +
IF(AND(S520&gt;=入力項目!$S$21,S520&lt;=入力項目!$S$22),入力項目!$S$23,0) +
IF(AND(S520&gt;=入力項目!$S$24,S520&lt;=入力項目!$S$25),入力項目!$S$26,0)
)</f>
        <v>0</v>
      </c>
      <c r="AH520">
        <f ca="1">-(
_xlfn.IFS(
T520&lt;=入力項目!$S$11,0,
AND(T520&gt;=入力項目!$S$11+1,T520&lt;=3),IFERROR(VLOOKUP(入力項目!$S$12,子育て関連マスタ!$I$4:$M$5,4,FALSE),0),
AND(T520&gt;=4,T520&lt;=6),IFERROR(VLOOKUP(入力項目!$S$13,子育て関連マスタ!$I$9:$M$12,4,FALSE),0),
AND(T520&gt;=7,T520&lt;=12),IFERROR(VLOOKUP(入力項目!$S$14,子育て関連マスタ!$I$16:$M$17,4,FALSE),0),
AND(T520&gt;=13,T520&lt;=15),IFERROR(VLOOKUP(入力項目!$S$15,子育て関連マスタ!$I$21:$M$22,4,FALSE),0),
AND(T520&gt;=16,T520&lt;=18),IFERROR(VLOOKUP(入力項目!$S$16,子育て関連マスタ!$I$26:$M$28,4,FALSE),0),
AND(T520&gt;=19,T520&lt;=20,入力項目!$S$16="高専"),IFERROR(VLOOKUP(入力項目!$S$16,子育て関連マスタ!$I$26:$M$28,4,FALSE),0),
AND(T520&gt;=19,T520&lt;=20,入力項目!$S$16&lt;&gt;"高専"),IFERROR(VLOOKUP(入力項目!$S$17,子育て関連マスタ!$I$32:$M$37,4,FALSE),0),
AND(T520&gt;=21,T520&lt;=22,入力項目!$S$16="高専"),IFERROR(VLOOKUP(入力項目!$S$17,子育て関連マスタ!$I$32:$M$34,4,FALSE),0),
AND(T520&gt;=21,T520&lt;=22,入力項目!$S$16&lt;&gt;"高専"),IFERROR(VLOOKUP(入力項目!$S$17,子育て関連マスタ!$I$32:$M$34,4,FALSE),0),
T520&gt;=23,0
) +
IF($D520=4,
  IFERROR(_xlfn.IFS(
  T520&lt;=入力項目!$S$11,0,
  AND(T520=入力項目!$S$11),IFERROR(VLOOKUP(入力項目!$S$12,子育て関連マスタ!$I$4:$M$5,2,FALSE),0),
  AND(T520=4),IFERROR(VLOOKUP(入力項目!$S$13,子育て関連マスタ!$I$9:$M$12,2,FALSE),0),
  AND(T520=7),IFERROR(VLOOKUP(入力項目!$S$14,子育て関連マスタ!$I$16:$M$17,2,FALSE),0),
  AND(T520=13),IFERROR(VLOOKUP(入力項目!$S$15,子育て関連マスタ!$I$21:$M$22,2,FALSE),0),
  AND(T520=16),IFERROR(VLOOKUP(入力項目!$S$16,子育て関連マスタ!$I$26:$M$28,2,FALSE),0),
  AND(T520=19,入力項目!$S$16&lt;&gt;"高専"),IFERROR(VLOOKUP(入力項目!$S$17,子育て関連マスタ!$I$32:$M$37,2,FALSE),0),
  AND(T520=21,入力項目!$S$16="高専"),IFERROR(VLOOKUP(入力項目!$S$17,子育て関連マスタ!$I$32:$M$37,2,FALSE),0),
  T520&gt;=22,0
  ),0),0
) +
IF(AND(T520&gt;=1,T520&lt;=15),IF($D520=入力項目!$S$8,入力項目!$S$3,0),0) +
IF(AND(T520&gt;=1,T520&lt;=15),IF($D520=5,入力項目!$S$4,0),0) +
IF(AND(T520&gt;=1,T520&lt;=15),IF($D520=12,入力項目!$S$5,0),0) +
IF(AND(入力項目!$S$7=$A520,入力項目!$S$8=$D520),子育て関連マスタ!$C$14,0) +
IFERROR(IF(AND(YEAR(EDATE(DATE(入力項目!$S$7,入力項目!$S$8,1),1))=$A520,MONTH(EDATE(DATE(入力項目!$S$7,入力項目!$S$8,1),1))=$D520),子育て関連マスタ!$C$15,0),0) +
IF(AND(OR(T520=3,T520=5,T520=7),$D520=11),子育て関連マスタ!$C$17,0) +
IF(AND(T520=20,$D520=1),子育て関連マスタ!$C$18,0) +
IF(AND(T520=20,$D520=1),
IFERROR(_xlfn.IFS(
入力項目!$S$10="男",子育て関連マスタ!$C$18,
入力項目!$S$10="女",子育て関連マスタ!$C$19
),0),0
) +
IF(AND(T520&gt;=入力項目!$S$18,T520&lt;=入力項目!$S$19),入力項目!$S$20,0) +
IF(AND(T520&gt;=入力項目!$S$21,T520&lt;=入力項目!$S$22),入力項目!$S$23,0) +
IF(AND(T520&gt;=入力項目!$S$24,T520&lt;=入力項目!$S$25),入力項目!$S$26,0)
)</f>
        <v>0</v>
      </c>
      <c r="AI520">
        <f ca="1">-(
_xlfn.IFS(
U520&lt;=入力項目!$S$11,0,
AND(U520&gt;=入力項目!$S$11+1,U520&lt;=3),IFERROR(VLOOKUP(入力項目!$S$12,子育て関連マスタ!$I$4:$M$5,4,FALSE),0),
AND(U520&gt;=4,U520&lt;=6),IFERROR(VLOOKUP(入力項目!$S$13,子育て関連マスタ!$I$9:$M$12,4,FALSE),0),
AND(U520&gt;=7,U520&lt;=12),IFERROR(VLOOKUP(入力項目!$S$14,子育て関連マスタ!$I$16:$M$17,4,FALSE),0),
AND(U520&gt;=13,U520&lt;=15),IFERROR(VLOOKUP(入力項目!$S$15,子育て関連マスタ!$I$21:$M$22,4,FALSE),0),
AND(U520&gt;=16,U520&lt;=18),IFERROR(VLOOKUP(入力項目!$S$16,子育て関連マスタ!$I$26:$M$28,4,FALSE),0),
AND(U520&gt;=19,U520&lt;=20,入力項目!$S$16="高専"),IFERROR(VLOOKUP(入力項目!$S$16,子育て関連マスタ!$I$26:$M$28,4,FALSE),0),
AND(U520&gt;=19,U520&lt;=20,入力項目!$S$16&lt;&gt;"高専"),IFERROR(VLOOKUP(入力項目!$S$17,子育て関連マスタ!$I$32:$M$37,4,FALSE),0),
AND(U520&gt;=21,U520&lt;=22,入力項目!$S$16="高専"),IFERROR(VLOOKUP(入力項目!$S$17,子育て関連マスタ!$I$32:$M$34,4,FALSE),0),
AND(U520&gt;=21,U520&lt;=22,入力項目!$S$16&lt;&gt;"高専"),IFERROR(VLOOKUP(入力項目!$S$17,子育て関連マスタ!$I$32:$M$34,4,FALSE),0),
U520&gt;=23,0
) +
IF($D520=4,
  IFERROR(_xlfn.IFS(
  U520&lt;=入力項目!$S$11,0,
  AND(U520=入力項目!$S$11),IFERROR(VLOOKUP(入力項目!$S$12,子育て関連マスタ!$I$4:$M$5,2,FALSE),0),
  AND(U520=4),IFERROR(VLOOKUP(入力項目!$S$13,子育て関連マスタ!$I$9:$M$12,2,FALSE),0),
  AND(U520=7),IFERROR(VLOOKUP(入力項目!$S$14,子育て関連マスタ!$I$16:$M$17,2,FALSE),0),
  AND(U520=13),IFERROR(VLOOKUP(入力項目!$S$15,子育て関連マスタ!$I$21:$M$22,2,FALSE),0),
  AND(U520=16),IFERROR(VLOOKUP(入力項目!$S$16,子育て関連マスタ!$I$26:$M$28,2,FALSE),0),
  AND(U520=19,入力項目!$S$16&lt;&gt;"高専"),IFERROR(VLOOKUP(入力項目!$S$17,子育て関連マスタ!$I$32:$M$37,2,FALSE),0),
  AND(U520=21,入力項目!$S$16="高専"),IFERROR(VLOOKUP(入力項目!$S$17,子育て関連マスタ!$I$32:$M$37,2,FALSE),0),
  U520&gt;=22,0
  ),0),0
) +
IF(AND(U520&gt;=1,U520&lt;=15),IF($D520=入力項目!$S$8,入力項目!$S$3,0),0) +
IF(AND(U520&gt;=1,U520&lt;=15),IF($D520=5,入力項目!$S$4,0),0) +
IF(AND(U520&gt;=1,U520&lt;=15),IF($D520=12,入力項目!$S$5,0),0) +
IF(AND(入力項目!$S$7=$A520,入力項目!$S$8=$D520),子育て関連マスタ!$C$14,0) +
IFERROR(IF(AND(YEAR(EDATE(DATE(入力項目!$S$7,入力項目!$S$8,1),1))=$A520,MONTH(EDATE(DATE(入力項目!$S$7,入力項目!$S$8,1),1))=$D520),子育て関連マスタ!$C$15,0),0) +
IF(AND(OR(U520=3,U520=5,U520=7),$D520=11),子育て関連マスタ!$C$17,0) +
IF(AND(U520=20,$D520=1),子育て関連マスタ!$C$18,0) +
IF(AND(U520=20,$D520=1),
IFERROR(_xlfn.IFS(
入力項目!$S$10="男",子育て関連マスタ!$C$18,
入力項目!$S$10="女",子育て関連マスタ!$C$19
),0),0
) +
IF(AND(U520&gt;=入力項目!$S$18,U520&lt;=入力項目!$S$19),入力項目!$S$20,0) +
IF(AND(U520&gt;=入力項目!$S$21,U520&lt;=入力項目!$S$22),入力項目!$S$23,0) +
IF(AND(U520&gt;=入力項目!$S$24,U520&lt;=入力項目!$S$25),入力項目!$S$26,0)
)</f>
        <v>0</v>
      </c>
      <c r="AJ520" s="10">
        <f ca="1">-VLOOKUP($D520,月別収支!$A$2:$H$13,7,FALSE)</f>
        <v>-20000</v>
      </c>
    </row>
    <row r="521" spans="1:36" x14ac:dyDescent="0.4">
      <c r="A521">
        <f t="shared" ca="1" si="139"/>
        <v>2067</v>
      </c>
      <c r="B521">
        <f t="shared" ca="1" si="146"/>
        <v>2067</v>
      </c>
      <c r="C521">
        <f t="shared" ca="1" si="147"/>
        <v>43</v>
      </c>
      <c r="D521">
        <f t="shared" ca="1" si="140"/>
        <v>11</v>
      </c>
      <c r="E521" t="str">
        <f t="shared" ca="1" si="141"/>
        <v>2067年11月</v>
      </c>
      <c r="F521">
        <f ca="1">IF(OR(入力項目!$N$5&lt;$A521,AND(入力項目!$N$5=$A521,入力項目!$N$6&lt;$D521)),IF(F520=0,1,IF(G521=12,F520+1,F520)),0)</f>
        <v>43</v>
      </c>
      <c r="G521">
        <f ca="1">IF(OR(入力項目!$N$5&lt;$A521,AND(入力項目!$N$5=$A521,入力項目!$N$6&lt;$D521)),IF(G520=12,1,G520+1),0)</f>
        <v>1</v>
      </c>
      <c r="H521" t="str">
        <f t="shared" ca="1" si="142"/>
        <v>43_1</v>
      </c>
      <c r="I521">
        <f ca="1">IF(
  IFERROR(AND($C521&gt;0,MOD($C521,入力項目!$N$22)=0,$D521=入力項目!$N$23), FALSE),
  1,
  IF(
    AND(I520&gt;0,J520=12),
    IF(I520=入力項目!$N$28, 0, I520+1),
    I520
  )
)</f>
        <v>0</v>
      </c>
      <c r="J521">
        <f ca="1">IF($D521=入力項目!$N$23,1,IFERROR(J520+1,1))</f>
        <v>6</v>
      </c>
      <c r="K521" t="str">
        <f t="shared" ca="1" si="143"/>
        <v>0_6</v>
      </c>
      <c r="L521">
        <f ca="1">L520+IF(入力項目!$D$4=$D521,1,0)</f>
        <v>72</v>
      </c>
      <c r="M521" t="str">
        <f t="shared" ca="1" si="144"/>
        <v>72歳</v>
      </c>
      <c r="N521">
        <f t="shared" ca="1" si="148"/>
        <v>72</v>
      </c>
      <c r="O521" t="str">
        <f t="shared" ca="1" si="145"/>
        <v>72歳</v>
      </c>
      <c r="P521">
        <f t="shared" ca="1" si="149"/>
        <v>47</v>
      </c>
      <c r="Q521">
        <f t="shared" ca="1" si="150"/>
        <v>45</v>
      </c>
      <c r="R521">
        <f t="shared" ca="1" si="151"/>
        <v>2068</v>
      </c>
      <c r="S521">
        <f t="shared" ca="1" si="152"/>
        <v>2068</v>
      </c>
      <c r="T521">
        <f t="shared" ca="1" si="153"/>
        <v>2068</v>
      </c>
      <c r="U521">
        <f t="shared" ca="1" si="154"/>
        <v>2068</v>
      </c>
      <c r="V521" s="10">
        <f t="shared" ca="1" si="155"/>
        <v>58737425</v>
      </c>
      <c r="W521" s="10">
        <f ca="1">IF($L521&lt;その他マスタ!$B$1,VLOOKUP($D521,月別収支!$A$2:$H$13,2,FALSE),その他マスタ!$B$3)+IF(AND($L521=その他マスタ!$B$1,入力項目!$I$9="あり",$D521=入力項目!$D$4),その他マスタ!$B$2,0)</f>
        <v>150000</v>
      </c>
      <c r="X521" s="10">
        <f ca="1">-IF(入力項目!$K$5=TRUE,
IF($F521+$G521&lt;3,VLOOKUP($D521,月別収支!$A$2:$H$13,8,FALSE),0)+IFERROR(VLOOKUP($H521,住宅ローン計算!C:P,13,FALSE),0)+IF($F521&gt;1,IF(OR($G521=3,$G521=6,$G521=9,$G521=12),ROUNDUP(入力項目!$N$18/4,0),0),0),
VLOOKUP($D521,月別収支!$A$2:$H$13,8,FALSE))</f>
        <v>0</v>
      </c>
      <c r="Y521" s="10">
        <f ca="1">-VLOOKUP($D521,月別収支!$A$2:$H$13,3,FALSE)</f>
        <v>-75000</v>
      </c>
      <c r="Z521" s="10">
        <f ca="1">-VLOOKUP($D521,月別収支!$A$2:$H$13,4,FALSE)</f>
        <v>-27000</v>
      </c>
      <c r="AA521" s="10">
        <f ca="1">-VLOOKUP($D521,月別収支!$A$2:$H$13,6,FALSE)</f>
        <v>-10000</v>
      </c>
      <c r="AB521" s="10">
        <f ca="1">-(
VLOOKUP($D521,月別収支!$A$2:$H$13,5,FALSE)+IF(AND(入力項目!$I$27&lt;=$A521,ISEVEN($A521-入力項目!$I$27),入力項目!$I$28=$D521),入力項目!$I$26,0)
+IF(入力項目!$K$26=TRUE,
IFERROR(VLOOKUP($K521,マイカーローン計算!C:P,13,FALSE),0),
IFERROR(
  IF(AND($C521&gt;0,MOD($C521,入力項目!$N$22)=0,$D521=入力項目!$N$23),入力項目!$N$24,0),
 0
)
)
)</f>
        <v>-70000</v>
      </c>
      <c r="AC521" s="10">
        <f ca="1">-IF($A521&lt;入力項目!$N$33,入力項目!$N$35,IF(AND($A521=入力項目!$N$33,$D521&lt;=入力項目!$N$34),入力項目!$N$35,0))</f>
        <v>0</v>
      </c>
      <c r="AD521">
        <f ca="1">-(
_xlfn.IFS(
P521&lt;=入力項目!$S$11,0,
AND(P521&gt;=入力項目!$S$11+1,P521&lt;=3),IFERROR(VLOOKUP(入力項目!$S$12,子育て関連マスタ!$I$4:$M$5,4,FALSE),0),
AND(P521&gt;=4,P521&lt;=6),IFERROR(VLOOKUP(入力項目!$S$13,子育て関連マスタ!$I$9:$M$12,4,FALSE),0),
AND(P521&gt;=7,P521&lt;=12),IFERROR(VLOOKUP(入力項目!$S$14,子育て関連マスタ!$I$16:$M$17,4,FALSE),0),
AND(P521&gt;=13,P521&lt;=15),IFERROR(VLOOKUP(入力項目!$S$15,子育て関連マスタ!$I$21:$M$22,4,FALSE),0),
AND(P521&gt;=16,P521&lt;=18),IFERROR(VLOOKUP(入力項目!$S$16,子育て関連マスタ!$I$26:$M$28,4,FALSE),0),
AND(P521&gt;=19,P521&lt;=20,入力項目!$S$16="高専"),IFERROR(VLOOKUP(入力項目!$S$16,子育て関連マスタ!$I$26:$M$28,4,FALSE),0),
AND(P521&gt;=19,P521&lt;=20,入力項目!$S$16&lt;&gt;"高専"),IFERROR(VLOOKUP(入力項目!$S$17,子育て関連マスタ!$I$32:$M$37,4,FALSE),0),
AND(P521&gt;=21,P521&lt;=22,入力項目!$S$16="高専"),IFERROR(VLOOKUP(入力項目!$S$17,子育て関連マスタ!$I$32:$M$34,4,FALSE),0),
AND(P521&gt;=21,P521&lt;=22,入力項目!$S$16&lt;&gt;"高専"),IFERROR(VLOOKUP(入力項目!$S$17,子育て関連マスタ!$I$32:$M$34,4,FALSE),0),
P521&gt;=23,0
) +
IF($D521=4,
  IFERROR(_xlfn.IFS(
  P521&lt;=入力項目!$S$11,0,
  AND(P521=入力項目!$S$11),IFERROR(VLOOKUP(入力項目!$S$12,子育て関連マスタ!$I$4:$M$5,2,FALSE),0),
  AND(P521=4),IFERROR(VLOOKUP(入力項目!$S$13,子育て関連マスタ!$I$9:$M$12,2,FALSE),0),
  AND(P521=7),IFERROR(VLOOKUP(入力項目!$S$14,子育て関連マスタ!$I$16:$M$17,2,FALSE),0),
  AND(P521=13),IFERROR(VLOOKUP(入力項目!$S$15,子育て関連マスタ!$I$21:$M$22,2,FALSE),0),
  AND(P521=16),IFERROR(VLOOKUP(入力項目!$S$16,子育て関連マスタ!$I$26:$M$28,2,FALSE),0),
  AND(P521=19,入力項目!$S$16&lt;&gt;"高専"),IFERROR(VLOOKUP(入力項目!$S$17,子育て関連マスタ!$I$32:$M$37,2,FALSE),0),
  AND(P521=21,入力項目!$S$16="高専"),IFERROR(VLOOKUP(入力項目!$S$17,子育て関連マスタ!$I$32:$M$37,2,FALSE),0),
  P521&gt;=22,0
  ),0),0
) +
IF(AND(P521&gt;=1,P521&lt;=15),IF($D521=入力項目!$S$8,入力項目!$S$3,0),0) +
IF(AND(P521&gt;=1,P521&lt;=15),IF($D521=5,入力項目!$S$4,0),0) +
IF(AND(P521&gt;=1,P521&lt;=15),IF($D521=12,入力項目!$S$5,0),0) +
IF(AND(入力項目!$S$7=$A521,入力項目!$S$8=$D521),子育て関連マスタ!$C$14,0) +
IFERROR(IF(AND(YEAR(EDATE(DATE(入力項目!$S$7,入力項目!$S$8,1),1))=$A521,MONTH(EDATE(DATE(入力項目!$S$7,入力項目!$S$8,1),1))=$D521),子育て関連マスタ!$C$15,0),0) +
IF(AND(OR(P521=3,P521=5,P521=7),$D521=11),子育て関連マスタ!$C$17,0) +
IF(AND(P521=20,$D521=1),子育て関連マスタ!$C$18,0) +
IF(AND(P521=20,$D521=1),
IFERROR(_xlfn.IFS(
入力項目!$S$10="男",子育て関連マスタ!$C$18,
入力項目!$S$10="女",子育て関連マスタ!$C$19
),0),0
) +
IF(AND(P521&gt;=入力項目!$S$18,P521&lt;=入力項目!$S$19),入力項目!$S$20,0) +
IF(AND(P521&gt;=入力項目!$S$21,P521&lt;=入力項目!$S$22),入力項目!$S$23,0) +
IF(AND(P521&gt;=入力項目!$S$24,P521&lt;=入力項目!$S$25),入力項目!$S$26,0)
)</f>
        <v>0</v>
      </c>
      <c r="AE521">
        <f ca="1">-(
_xlfn.IFS(
Q521&lt;=入力項目!$S$11,0,
AND(Q521&gt;=入力項目!$S$11+1,Q521&lt;=3),IFERROR(VLOOKUP(入力項目!$S$12,子育て関連マスタ!$I$4:$M$5,4,FALSE),0),
AND(Q521&gt;=4,Q521&lt;=6),IFERROR(VLOOKUP(入力項目!$S$13,子育て関連マスタ!$I$9:$M$12,4,FALSE),0),
AND(Q521&gt;=7,Q521&lt;=12),IFERROR(VLOOKUP(入力項目!$S$14,子育て関連マスタ!$I$16:$M$17,4,FALSE),0),
AND(Q521&gt;=13,Q521&lt;=15),IFERROR(VLOOKUP(入力項目!$S$15,子育て関連マスタ!$I$21:$M$22,4,FALSE),0),
AND(Q521&gt;=16,Q521&lt;=18),IFERROR(VLOOKUP(入力項目!$S$16,子育て関連マスタ!$I$26:$M$28,4,FALSE),0),
AND(Q521&gt;=19,Q521&lt;=20,入力項目!$S$16="高専"),IFERROR(VLOOKUP(入力項目!$S$16,子育て関連マスタ!$I$26:$M$28,4,FALSE),0),
AND(Q521&gt;=19,Q521&lt;=20,入力項目!$S$16&lt;&gt;"高専"),IFERROR(VLOOKUP(入力項目!$S$17,子育て関連マスタ!$I$32:$M$37,4,FALSE),0),
AND(Q521&gt;=21,Q521&lt;=22,入力項目!$S$16="高専"),IFERROR(VLOOKUP(入力項目!$S$17,子育て関連マスタ!$I$32:$M$34,4,FALSE),0),
AND(Q521&gt;=21,Q521&lt;=22,入力項目!$S$16&lt;&gt;"高専"),IFERROR(VLOOKUP(入力項目!$S$17,子育て関連マスタ!$I$32:$M$34,4,FALSE),0),
Q521&gt;=23,0
) +
IF($D521=4,
  IFERROR(_xlfn.IFS(
  Q521&lt;=入力項目!$S$11,0,
  AND(Q521=入力項目!$S$11),IFERROR(VLOOKUP(入力項目!$S$12,子育て関連マスタ!$I$4:$M$5,2,FALSE),0),
  AND(Q521=4),IFERROR(VLOOKUP(入力項目!$S$13,子育て関連マスタ!$I$9:$M$12,2,FALSE),0),
  AND(Q521=7),IFERROR(VLOOKUP(入力項目!$S$14,子育て関連マスタ!$I$16:$M$17,2,FALSE),0),
  AND(Q521=13),IFERROR(VLOOKUP(入力項目!$S$15,子育て関連マスタ!$I$21:$M$22,2,FALSE),0),
  AND(Q521=16),IFERROR(VLOOKUP(入力項目!$S$16,子育て関連マスタ!$I$26:$M$28,2,FALSE),0),
  AND(Q521=19,入力項目!$S$16&lt;&gt;"高専"),IFERROR(VLOOKUP(入力項目!$S$17,子育て関連マスタ!$I$32:$M$37,2,FALSE),0),
  AND(Q521=21,入力項目!$S$16="高専"),IFERROR(VLOOKUP(入力項目!$S$17,子育て関連マスタ!$I$32:$M$37,2,FALSE),0),
  Q521&gt;=22,0
  ),0),0
) +
IF(AND(Q521&gt;=1,Q521&lt;=15),IF($D521=入力項目!$S$8,入力項目!$S$3,0),0) +
IF(AND(Q521&gt;=1,Q521&lt;=15),IF($D521=5,入力項目!$S$4,0),0) +
IF(AND(Q521&gt;=1,Q521&lt;=15),IF($D521=12,入力項目!$S$5,0),0) +
IF(AND(入力項目!$S$7=$A521,入力項目!$S$8=$D521),子育て関連マスタ!$C$14,0) +
IFERROR(IF(AND(YEAR(EDATE(DATE(入力項目!$S$7,入力項目!$S$8,1),1))=$A521,MONTH(EDATE(DATE(入力項目!$S$7,入力項目!$S$8,1),1))=$D521),子育て関連マスタ!$C$15,0),0) +
IF(AND(OR(Q521=3,Q521=5,Q521=7),$D521=11),子育て関連マスタ!$C$17,0) +
IF(AND(Q521=20,$D521=1),子育て関連マスタ!$C$18,0) +
IF(AND(Q521=20,$D521=1),
IFERROR(_xlfn.IFS(
入力項目!$S$10="男",子育て関連マスタ!$C$18,
入力項目!$S$10="女",子育て関連マスタ!$C$19
),0),0
) +
IF(AND(Q521&gt;=入力項目!$S$18,Q521&lt;=入力項目!$S$19),入力項目!$S$20,0) +
IF(AND(Q521&gt;=入力項目!$S$21,Q521&lt;=入力項目!$S$22),入力項目!$S$23,0) +
IF(AND(Q521&gt;=入力項目!$S$24,Q521&lt;=入力項目!$S$25),入力項目!$S$26,0)
)</f>
        <v>0</v>
      </c>
      <c r="AF521">
        <f ca="1">-(
_xlfn.IFS(
R521&lt;=入力項目!$S$11,0,
AND(R521&gt;=入力項目!$S$11+1,R521&lt;=3),IFERROR(VLOOKUP(入力項目!$S$12,子育て関連マスタ!$I$4:$M$5,4,FALSE),0),
AND(R521&gt;=4,R521&lt;=6),IFERROR(VLOOKUP(入力項目!$S$13,子育て関連マスタ!$I$9:$M$12,4,FALSE),0),
AND(R521&gt;=7,R521&lt;=12),IFERROR(VLOOKUP(入力項目!$S$14,子育て関連マスタ!$I$16:$M$17,4,FALSE),0),
AND(R521&gt;=13,R521&lt;=15),IFERROR(VLOOKUP(入力項目!$S$15,子育て関連マスタ!$I$21:$M$22,4,FALSE),0),
AND(R521&gt;=16,R521&lt;=18),IFERROR(VLOOKUP(入力項目!$S$16,子育て関連マスタ!$I$26:$M$28,4,FALSE),0),
AND(R521&gt;=19,R521&lt;=20,入力項目!$S$16="高専"),IFERROR(VLOOKUP(入力項目!$S$16,子育て関連マスタ!$I$26:$M$28,4,FALSE),0),
AND(R521&gt;=19,R521&lt;=20,入力項目!$S$16&lt;&gt;"高専"),IFERROR(VLOOKUP(入力項目!$S$17,子育て関連マスタ!$I$32:$M$37,4,FALSE),0),
AND(R521&gt;=21,R521&lt;=22,入力項目!$S$16="高専"),IFERROR(VLOOKUP(入力項目!$S$17,子育て関連マスタ!$I$32:$M$34,4,FALSE),0),
AND(R521&gt;=21,R521&lt;=22,入力項目!$S$16&lt;&gt;"高専"),IFERROR(VLOOKUP(入力項目!$S$17,子育て関連マスタ!$I$32:$M$34,4,FALSE),0),
R521&gt;=23,0
) +
IF($D521=4,
  IFERROR(_xlfn.IFS(
  R521&lt;=入力項目!$S$11,0,
  AND(R521=入力項目!$S$11),IFERROR(VLOOKUP(入力項目!$S$12,子育て関連マスタ!$I$4:$M$5,2,FALSE),0),
  AND(R521=4),IFERROR(VLOOKUP(入力項目!$S$13,子育て関連マスタ!$I$9:$M$12,2,FALSE),0),
  AND(R521=7),IFERROR(VLOOKUP(入力項目!$S$14,子育て関連マスタ!$I$16:$M$17,2,FALSE),0),
  AND(R521=13),IFERROR(VLOOKUP(入力項目!$S$15,子育て関連マスタ!$I$21:$M$22,2,FALSE),0),
  AND(R521=16),IFERROR(VLOOKUP(入力項目!$S$16,子育て関連マスタ!$I$26:$M$28,2,FALSE),0),
  AND(R521=19,入力項目!$S$16&lt;&gt;"高専"),IFERROR(VLOOKUP(入力項目!$S$17,子育て関連マスタ!$I$32:$M$37,2,FALSE),0),
  AND(R521=21,入力項目!$S$16="高専"),IFERROR(VLOOKUP(入力項目!$S$17,子育て関連マスタ!$I$32:$M$37,2,FALSE),0),
  R521&gt;=22,0
  ),0),0
) +
IF(AND(R521&gt;=1,R521&lt;=15),IF($D521=入力項目!$S$8,入力項目!$S$3,0),0) +
IF(AND(R521&gt;=1,R521&lt;=15),IF($D521=5,入力項目!$S$4,0),0) +
IF(AND(R521&gt;=1,R521&lt;=15),IF($D521=12,入力項目!$S$5,0),0) +
IF(AND(入力項目!$S$7=$A521,入力項目!$S$8=$D521),子育て関連マスタ!$C$14,0) +
IFERROR(IF(AND(YEAR(EDATE(DATE(入力項目!$S$7,入力項目!$S$8,1),1))=$A521,MONTH(EDATE(DATE(入力項目!$S$7,入力項目!$S$8,1),1))=$D521),子育て関連マスタ!$C$15,0),0) +
IF(AND(OR(R521=3,R521=5,R521=7),$D521=11),子育て関連マスタ!$C$17,0) +
IF(AND(R521=20,$D521=1),子育て関連マスタ!$C$18,0) +
IF(AND(R521=20,$D521=1),
IFERROR(_xlfn.IFS(
入力項目!$S$10="男",子育て関連マスタ!$C$18,
入力項目!$S$10="女",子育て関連マスタ!$C$19
),0),0
) +
IF(AND(R521&gt;=入力項目!$S$18,R521&lt;=入力項目!$S$19),入力項目!$S$20,0) +
IF(AND(R521&gt;=入力項目!$S$21,R521&lt;=入力項目!$S$22),入力項目!$S$23,0) +
IF(AND(R521&gt;=入力項目!$S$24,R521&lt;=入力項目!$S$25),入力項目!$S$26,0)
)</f>
        <v>0</v>
      </c>
      <c r="AG521">
        <f ca="1">-(
_xlfn.IFS(
S521&lt;=入力項目!$S$11,0,
AND(S521&gt;=入力項目!$S$11+1,S521&lt;=3),IFERROR(VLOOKUP(入力項目!$S$12,子育て関連マスタ!$I$4:$M$5,4,FALSE),0),
AND(S521&gt;=4,S521&lt;=6),IFERROR(VLOOKUP(入力項目!$S$13,子育て関連マスタ!$I$9:$M$12,4,FALSE),0),
AND(S521&gt;=7,S521&lt;=12),IFERROR(VLOOKUP(入力項目!$S$14,子育て関連マスタ!$I$16:$M$17,4,FALSE),0),
AND(S521&gt;=13,S521&lt;=15),IFERROR(VLOOKUP(入力項目!$S$15,子育て関連マスタ!$I$21:$M$22,4,FALSE),0),
AND(S521&gt;=16,S521&lt;=18),IFERROR(VLOOKUP(入力項目!$S$16,子育て関連マスタ!$I$26:$M$28,4,FALSE),0),
AND(S521&gt;=19,S521&lt;=20,入力項目!$S$16="高専"),IFERROR(VLOOKUP(入力項目!$S$16,子育て関連マスタ!$I$26:$M$28,4,FALSE),0),
AND(S521&gt;=19,S521&lt;=20,入力項目!$S$16&lt;&gt;"高専"),IFERROR(VLOOKUP(入力項目!$S$17,子育て関連マスタ!$I$32:$M$37,4,FALSE),0),
AND(S521&gt;=21,S521&lt;=22,入力項目!$S$16="高専"),IFERROR(VLOOKUP(入力項目!$S$17,子育て関連マスタ!$I$32:$M$34,4,FALSE),0),
AND(S521&gt;=21,S521&lt;=22,入力項目!$S$16&lt;&gt;"高専"),IFERROR(VLOOKUP(入力項目!$S$17,子育て関連マスタ!$I$32:$M$34,4,FALSE),0),
S521&gt;=23,0
) +
IF($D521=4,
  IFERROR(_xlfn.IFS(
  S521&lt;=入力項目!$S$11,0,
  AND(S521=入力項目!$S$11),IFERROR(VLOOKUP(入力項目!$S$12,子育て関連マスタ!$I$4:$M$5,2,FALSE),0),
  AND(S521=4),IFERROR(VLOOKUP(入力項目!$S$13,子育て関連マスタ!$I$9:$M$12,2,FALSE),0),
  AND(S521=7),IFERROR(VLOOKUP(入力項目!$S$14,子育て関連マスタ!$I$16:$M$17,2,FALSE),0),
  AND(S521=13),IFERROR(VLOOKUP(入力項目!$S$15,子育て関連マスタ!$I$21:$M$22,2,FALSE),0),
  AND(S521=16),IFERROR(VLOOKUP(入力項目!$S$16,子育て関連マスタ!$I$26:$M$28,2,FALSE),0),
  AND(S521=19,入力項目!$S$16&lt;&gt;"高専"),IFERROR(VLOOKUP(入力項目!$S$17,子育て関連マスタ!$I$32:$M$37,2,FALSE),0),
  AND(S521=21,入力項目!$S$16="高専"),IFERROR(VLOOKUP(入力項目!$S$17,子育て関連マスタ!$I$32:$M$37,2,FALSE),0),
  S521&gt;=22,0
  ),0),0
) +
IF(AND(S521&gt;=1,S521&lt;=15),IF($D521=入力項目!$S$8,入力項目!$S$3,0),0) +
IF(AND(S521&gt;=1,S521&lt;=15),IF($D521=5,入力項目!$S$4,0),0) +
IF(AND(S521&gt;=1,S521&lt;=15),IF($D521=12,入力項目!$S$5,0),0) +
IF(AND(入力項目!$S$7=$A521,入力項目!$S$8=$D521),子育て関連マスタ!$C$14,0) +
IFERROR(IF(AND(YEAR(EDATE(DATE(入力項目!$S$7,入力項目!$S$8,1),1))=$A521,MONTH(EDATE(DATE(入力項目!$S$7,入力項目!$S$8,1),1))=$D521),子育て関連マスタ!$C$15,0),0) +
IF(AND(OR(S521=3,S521=5,S521=7),$D521=11),子育て関連マスタ!$C$17,0) +
IF(AND(S521=20,$D521=1),子育て関連マスタ!$C$18,0) +
IF(AND(S521=20,$D521=1),
IFERROR(_xlfn.IFS(
入力項目!$S$10="男",子育て関連マスタ!$C$18,
入力項目!$S$10="女",子育て関連マスタ!$C$19
),0),0
) +
IF(AND(S521&gt;=入力項目!$S$18,S521&lt;=入力項目!$S$19),入力項目!$S$20,0) +
IF(AND(S521&gt;=入力項目!$S$21,S521&lt;=入力項目!$S$22),入力項目!$S$23,0) +
IF(AND(S521&gt;=入力項目!$S$24,S521&lt;=入力項目!$S$25),入力項目!$S$26,0)
)</f>
        <v>0</v>
      </c>
      <c r="AH521">
        <f ca="1">-(
_xlfn.IFS(
T521&lt;=入力項目!$S$11,0,
AND(T521&gt;=入力項目!$S$11+1,T521&lt;=3),IFERROR(VLOOKUP(入力項目!$S$12,子育て関連マスタ!$I$4:$M$5,4,FALSE),0),
AND(T521&gt;=4,T521&lt;=6),IFERROR(VLOOKUP(入力項目!$S$13,子育て関連マスタ!$I$9:$M$12,4,FALSE),0),
AND(T521&gt;=7,T521&lt;=12),IFERROR(VLOOKUP(入力項目!$S$14,子育て関連マスタ!$I$16:$M$17,4,FALSE),0),
AND(T521&gt;=13,T521&lt;=15),IFERROR(VLOOKUP(入力項目!$S$15,子育て関連マスタ!$I$21:$M$22,4,FALSE),0),
AND(T521&gt;=16,T521&lt;=18),IFERROR(VLOOKUP(入力項目!$S$16,子育て関連マスタ!$I$26:$M$28,4,FALSE),0),
AND(T521&gt;=19,T521&lt;=20,入力項目!$S$16="高専"),IFERROR(VLOOKUP(入力項目!$S$16,子育て関連マスタ!$I$26:$M$28,4,FALSE),0),
AND(T521&gt;=19,T521&lt;=20,入力項目!$S$16&lt;&gt;"高専"),IFERROR(VLOOKUP(入力項目!$S$17,子育て関連マスタ!$I$32:$M$37,4,FALSE),0),
AND(T521&gt;=21,T521&lt;=22,入力項目!$S$16="高専"),IFERROR(VLOOKUP(入力項目!$S$17,子育て関連マスタ!$I$32:$M$34,4,FALSE),0),
AND(T521&gt;=21,T521&lt;=22,入力項目!$S$16&lt;&gt;"高専"),IFERROR(VLOOKUP(入力項目!$S$17,子育て関連マスタ!$I$32:$M$34,4,FALSE),0),
T521&gt;=23,0
) +
IF($D521=4,
  IFERROR(_xlfn.IFS(
  T521&lt;=入力項目!$S$11,0,
  AND(T521=入力項目!$S$11),IFERROR(VLOOKUP(入力項目!$S$12,子育て関連マスタ!$I$4:$M$5,2,FALSE),0),
  AND(T521=4),IFERROR(VLOOKUP(入力項目!$S$13,子育て関連マスタ!$I$9:$M$12,2,FALSE),0),
  AND(T521=7),IFERROR(VLOOKUP(入力項目!$S$14,子育て関連マスタ!$I$16:$M$17,2,FALSE),0),
  AND(T521=13),IFERROR(VLOOKUP(入力項目!$S$15,子育て関連マスタ!$I$21:$M$22,2,FALSE),0),
  AND(T521=16),IFERROR(VLOOKUP(入力項目!$S$16,子育て関連マスタ!$I$26:$M$28,2,FALSE),0),
  AND(T521=19,入力項目!$S$16&lt;&gt;"高専"),IFERROR(VLOOKUP(入力項目!$S$17,子育て関連マスタ!$I$32:$M$37,2,FALSE),0),
  AND(T521=21,入力項目!$S$16="高専"),IFERROR(VLOOKUP(入力項目!$S$17,子育て関連マスタ!$I$32:$M$37,2,FALSE),0),
  T521&gt;=22,0
  ),0),0
) +
IF(AND(T521&gt;=1,T521&lt;=15),IF($D521=入力項目!$S$8,入力項目!$S$3,0),0) +
IF(AND(T521&gt;=1,T521&lt;=15),IF($D521=5,入力項目!$S$4,0),0) +
IF(AND(T521&gt;=1,T521&lt;=15),IF($D521=12,入力項目!$S$5,0),0) +
IF(AND(入力項目!$S$7=$A521,入力項目!$S$8=$D521),子育て関連マスタ!$C$14,0) +
IFERROR(IF(AND(YEAR(EDATE(DATE(入力項目!$S$7,入力項目!$S$8,1),1))=$A521,MONTH(EDATE(DATE(入力項目!$S$7,入力項目!$S$8,1),1))=$D521),子育て関連マスタ!$C$15,0),0) +
IF(AND(OR(T521=3,T521=5,T521=7),$D521=11),子育て関連マスタ!$C$17,0) +
IF(AND(T521=20,$D521=1),子育て関連マスタ!$C$18,0) +
IF(AND(T521=20,$D521=1),
IFERROR(_xlfn.IFS(
入力項目!$S$10="男",子育て関連マスタ!$C$18,
入力項目!$S$10="女",子育て関連マスタ!$C$19
),0),0
) +
IF(AND(T521&gt;=入力項目!$S$18,T521&lt;=入力項目!$S$19),入力項目!$S$20,0) +
IF(AND(T521&gt;=入力項目!$S$21,T521&lt;=入力項目!$S$22),入力項目!$S$23,0) +
IF(AND(T521&gt;=入力項目!$S$24,T521&lt;=入力項目!$S$25),入力項目!$S$26,0)
)</f>
        <v>0</v>
      </c>
      <c r="AI521">
        <f ca="1">-(
_xlfn.IFS(
U521&lt;=入力項目!$S$11,0,
AND(U521&gt;=入力項目!$S$11+1,U521&lt;=3),IFERROR(VLOOKUP(入力項目!$S$12,子育て関連マスタ!$I$4:$M$5,4,FALSE),0),
AND(U521&gt;=4,U521&lt;=6),IFERROR(VLOOKUP(入力項目!$S$13,子育て関連マスタ!$I$9:$M$12,4,FALSE),0),
AND(U521&gt;=7,U521&lt;=12),IFERROR(VLOOKUP(入力項目!$S$14,子育て関連マスタ!$I$16:$M$17,4,FALSE),0),
AND(U521&gt;=13,U521&lt;=15),IFERROR(VLOOKUP(入力項目!$S$15,子育て関連マスタ!$I$21:$M$22,4,FALSE),0),
AND(U521&gt;=16,U521&lt;=18),IFERROR(VLOOKUP(入力項目!$S$16,子育て関連マスタ!$I$26:$M$28,4,FALSE),0),
AND(U521&gt;=19,U521&lt;=20,入力項目!$S$16="高専"),IFERROR(VLOOKUP(入力項目!$S$16,子育て関連マスタ!$I$26:$M$28,4,FALSE),0),
AND(U521&gt;=19,U521&lt;=20,入力項目!$S$16&lt;&gt;"高専"),IFERROR(VLOOKUP(入力項目!$S$17,子育て関連マスタ!$I$32:$M$37,4,FALSE),0),
AND(U521&gt;=21,U521&lt;=22,入力項目!$S$16="高専"),IFERROR(VLOOKUP(入力項目!$S$17,子育て関連マスタ!$I$32:$M$34,4,FALSE),0),
AND(U521&gt;=21,U521&lt;=22,入力項目!$S$16&lt;&gt;"高専"),IFERROR(VLOOKUP(入力項目!$S$17,子育て関連マスタ!$I$32:$M$34,4,FALSE),0),
U521&gt;=23,0
) +
IF($D521=4,
  IFERROR(_xlfn.IFS(
  U521&lt;=入力項目!$S$11,0,
  AND(U521=入力項目!$S$11),IFERROR(VLOOKUP(入力項目!$S$12,子育て関連マスタ!$I$4:$M$5,2,FALSE),0),
  AND(U521=4),IFERROR(VLOOKUP(入力項目!$S$13,子育て関連マスタ!$I$9:$M$12,2,FALSE),0),
  AND(U521=7),IFERROR(VLOOKUP(入力項目!$S$14,子育て関連マスタ!$I$16:$M$17,2,FALSE),0),
  AND(U521=13),IFERROR(VLOOKUP(入力項目!$S$15,子育て関連マスタ!$I$21:$M$22,2,FALSE),0),
  AND(U521=16),IFERROR(VLOOKUP(入力項目!$S$16,子育て関連マスタ!$I$26:$M$28,2,FALSE),0),
  AND(U521=19,入力項目!$S$16&lt;&gt;"高専"),IFERROR(VLOOKUP(入力項目!$S$17,子育て関連マスタ!$I$32:$M$37,2,FALSE),0),
  AND(U521=21,入力項目!$S$16="高専"),IFERROR(VLOOKUP(入力項目!$S$17,子育て関連マスタ!$I$32:$M$37,2,FALSE),0),
  U521&gt;=22,0
  ),0),0
) +
IF(AND(U521&gt;=1,U521&lt;=15),IF($D521=入力項目!$S$8,入力項目!$S$3,0),0) +
IF(AND(U521&gt;=1,U521&lt;=15),IF($D521=5,入力項目!$S$4,0),0) +
IF(AND(U521&gt;=1,U521&lt;=15),IF($D521=12,入力項目!$S$5,0),0) +
IF(AND(入力項目!$S$7=$A521,入力項目!$S$8=$D521),子育て関連マスタ!$C$14,0) +
IFERROR(IF(AND(YEAR(EDATE(DATE(入力項目!$S$7,入力項目!$S$8,1),1))=$A521,MONTH(EDATE(DATE(入力項目!$S$7,入力項目!$S$8,1),1))=$D521),子育て関連マスタ!$C$15,0),0) +
IF(AND(OR(U521=3,U521=5,U521=7),$D521=11),子育て関連マスタ!$C$17,0) +
IF(AND(U521=20,$D521=1),子育て関連マスタ!$C$18,0) +
IF(AND(U521=20,$D521=1),
IFERROR(_xlfn.IFS(
入力項目!$S$10="男",子育て関連マスタ!$C$18,
入力項目!$S$10="女",子育て関連マスタ!$C$19
),0),0
) +
IF(AND(U521&gt;=入力項目!$S$18,U521&lt;=入力項目!$S$19),入力項目!$S$20,0) +
IF(AND(U521&gt;=入力項目!$S$21,U521&lt;=入力項目!$S$22),入力項目!$S$23,0) +
IF(AND(U521&gt;=入力項目!$S$24,U521&lt;=入力項目!$S$25),入力項目!$S$26,0)
)</f>
        <v>0</v>
      </c>
      <c r="AJ521" s="10">
        <f ca="1">-VLOOKUP($D521,月別収支!$A$2:$H$13,7,FALSE)</f>
        <v>-20000</v>
      </c>
    </row>
    <row r="522" spans="1:36" x14ac:dyDescent="0.4">
      <c r="A522">
        <f t="shared" ca="1" si="139"/>
        <v>2067</v>
      </c>
      <c r="B522">
        <f t="shared" ca="1" si="146"/>
        <v>2067</v>
      </c>
      <c r="C522">
        <f t="shared" ca="1" si="147"/>
        <v>43</v>
      </c>
      <c r="D522">
        <f t="shared" ca="1" si="140"/>
        <v>12</v>
      </c>
      <c r="E522" t="str">
        <f t="shared" ca="1" si="141"/>
        <v>2067年12月</v>
      </c>
      <c r="F522">
        <f ca="1">IF(OR(入力項目!$N$5&lt;$A522,AND(入力項目!$N$5=$A522,入力項目!$N$6&lt;$D522)),IF(F521=0,1,IF(G522=12,F521+1,F521)),0)</f>
        <v>43</v>
      </c>
      <c r="G522">
        <f ca="1">IF(OR(入力項目!$N$5&lt;$A522,AND(入力項目!$N$5=$A522,入力項目!$N$6&lt;$D522)),IF(G521=12,1,G521+1),0)</f>
        <v>2</v>
      </c>
      <c r="H522" t="str">
        <f t="shared" ca="1" si="142"/>
        <v>43_2</v>
      </c>
      <c r="I522">
        <f ca="1">IF(
  IFERROR(AND($C522&gt;0,MOD($C522,入力項目!$N$22)=0,$D522=入力項目!$N$23), FALSE),
  1,
  IF(
    AND(I521&gt;0,J521=12),
    IF(I521=入力項目!$N$28, 0, I521+1),
    I521
  )
)</f>
        <v>0</v>
      </c>
      <c r="J522">
        <f ca="1">IF($D522=入力項目!$N$23,1,IFERROR(J521+1,1))</f>
        <v>7</v>
      </c>
      <c r="K522" t="str">
        <f t="shared" ca="1" si="143"/>
        <v>0_7</v>
      </c>
      <c r="L522">
        <f ca="1">L521+IF(入力項目!$D$4=$D522,1,0)</f>
        <v>72</v>
      </c>
      <c r="M522" t="str">
        <f t="shared" ca="1" si="144"/>
        <v>72歳</v>
      </c>
      <c r="N522">
        <f t="shared" ca="1" si="148"/>
        <v>72</v>
      </c>
      <c r="O522" t="str">
        <f t="shared" ca="1" si="145"/>
        <v>72歳</v>
      </c>
      <c r="P522">
        <f t="shared" ca="1" si="149"/>
        <v>47</v>
      </c>
      <c r="Q522">
        <f t="shared" ca="1" si="150"/>
        <v>45</v>
      </c>
      <c r="R522">
        <f t="shared" ca="1" si="151"/>
        <v>2068</v>
      </c>
      <c r="S522">
        <f t="shared" ca="1" si="152"/>
        <v>2068</v>
      </c>
      <c r="T522">
        <f t="shared" ca="1" si="153"/>
        <v>2068</v>
      </c>
      <c r="U522">
        <f t="shared" ca="1" si="154"/>
        <v>2068</v>
      </c>
      <c r="V522" s="10">
        <f t="shared" ca="1" si="155"/>
        <v>58735425</v>
      </c>
      <c r="W522" s="10">
        <f ca="1">IF($L522&lt;その他マスタ!$B$1,VLOOKUP($D522,月別収支!$A$2:$H$13,2,FALSE),その他マスタ!$B$3)+IF(AND($L522=その他マスタ!$B$1,入力項目!$I$9="あり",$D522=入力項目!$D$4),その他マスタ!$B$2,0)</f>
        <v>150000</v>
      </c>
      <c r="X522" s="10">
        <f ca="1">-IF(入力項目!$K$5=TRUE,
IF($F522+$G522&lt;3,VLOOKUP($D522,月別収支!$A$2:$H$13,8,FALSE),0)+IFERROR(VLOOKUP($H522,住宅ローン計算!C:P,13,FALSE),0)+IF($F522&gt;1,IF(OR($G522=3,$G522=6,$G522=9,$G522=12),ROUNDUP(入力項目!$N$18/4,0),0),0),
VLOOKUP($D522,月別収支!$A$2:$H$13,8,FALSE))</f>
        <v>0</v>
      </c>
      <c r="Y522" s="10">
        <f ca="1">-VLOOKUP($D522,月別収支!$A$2:$H$13,3,FALSE)</f>
        <v>-75000</v>
      </c>
      <c r="Z522" s="10">
        <f ca="1">-VLOOKUP($D522,月別収支!$A$2:$H$13,4,FALSE)</f>
        <v>-27000</v>
      </c>
      <c r="AA522" s="10">
        <f ca="1">-VLOOKUP($D522,月別収支!$A$2:$H$13,6,FALSE)</f>
        <v>-10000</v>
      </c>
      <c r="AB522" s="10">
        <f ca="1">-(
VLOOKUP($D522,月別収支!$A$2:$H$13,5,FALSE)+IF(AND(入力項目!$I$27&lt;=$A522,ISEVEN($A522-入力項目!$I$27),入力項目!$I$28=$D522),入力項目!$I$26,0)
+IF(入力項目!$K$26=TRUE,
IFERROR(VLOOKUP($K522,マイカーローン計算!C:P,13,FALSE),0),
IFERROR(
  IF(AND($C522&gt;0,MOD($C522,入力項目!$N$22)=0,$D522=入力項目!$N$23),入力項目!$N$24,0),
 0
)
)
)</f>
        <v>-20000</v>
      </c>
      <c r="AC522" s="10">
        <f ca="1">-IF($A522&lt;入力項目!$N$33,入力項目!$N$35,IF(AND($A522=入力項目!$N$33,$D522&lt;=入力項目!$N$34),入力項目!$N$35,0))</f>
        <v>0</v>
      </c>
      <c r="AD522">
        <f ca="1">-(
_xlfn.IFS(
P522&lt;=入力項目!$S$11,0,
AND(P522&gt;=入力項目!$S$11+1,P522&lt;=3),IFERROR(VLOOKUP(入力項目!$S$12,子育て関連マスタ!$I$4:$M$5,4,FALSE),0),
AND(P522&gt;=4,P522&lt;=6),IFERROR(VLOOKUP(入力項目!$S$13,子育て関連マスタ!$I$9:$M$12,4,FALSE),0),
AND(P522&gt;=7,P522&lt;=12),IFERROR(VLOOKUP(入力項目!$S$14,子育て関連マスタ!$I$16:$M$17,4,FALSE),0),
AND(P522&gt;=13,P522&lt;=15),IFERROR(VLOOKUP(入力項目!$S$15,子育て関連マスタ!$I$21:$M$22,4,FALSE),0),
AND(P522&gt;=16,P522&lt;=18),IFERROR(VLOOKUP(入力項目!$S$16,子育て関連マスタ!$I$26:$M$28,4,FALSE),0),
AND(P522&gt;=19,P522&lt;=20,入力項目!$S$16="高専"),IFERROR(VLOOKUP(入力項目!$S$16,子育て関連マスタ!$I$26:$M$28,4,FALSE),0),
AND(P522&gt;=19,P522&lt;=20,入力項目!$S$16&lt;&gt;"高専"),IFERROR(VLOOKUP(入力項目!$S$17,子育て関連マスタ!$I$32:$M$37,4,FALSE),0),
AND(P522&gt;=21,P522&lt;=22,入力項目!$S$16="高専"),IFERROR(VLOOKUP(入力項目!$S$17,子育て関連マスタ!$I$32:$M$34,4,FALSE),0),
AND(P522&gt;=21,P522&lt;=22,入力項目!$S$16&lt;&gt;"高専"),IFERROR(VLOOKUP(入力項目!$S$17,子育て関連マスタ!$I$32:$M$34,4,FALSE),0),
P522&gt;=23,0
) +
IF($D522=4,
  IFERROR(_xlfn.IFS(
  P522&lt;=入力項目!$S$11,0,
  AND(P522=入力項目!$S$11),IFERROR(VLOOKUP(入力項目!$S$12,子育て関連マスタ!$I$4:$M$5,2,FALSE),0),
  AND(P522=4),IFERROR(VLOOKUP(入力項目!$S$13,子育て関連マスタ!$I$9:$M$12,2,FALSE),0),
  AND(P522=7),IFERROR(VLOOKUP(入力項目!$S$14,子育て関連マスタ!$I$16:$M$17,2,FALSE),0),
  AND(P522=13),IFERROR(VLOOKUP(入力項目!$S$15,子育て関連マスタ!$I$21:$M$22,2,FALSE),0),
  AND(P522=16),IFERROR(VLOOKUP(入力項目!$S$16,子育て関連マスタ!$I$26:$M$28,2,FALSE),0),
  AND(P522=19,入力項目!$S$16&lt;&gt;"高専"),IFERROR(VLOOKUP(入力項目!$S$17,子育て関連マスタ!$I$32:$M$37,2,FALSE),0),
  AND(P522=21,入力項目!$S$16="高専"),IFERROR(VLOOKUP(入力項目!$S$17,子育て関連マスタ!$I$32:$M$37,2,FALSE),0),
  P522&gt;=22,0
  ),0),0
) +
IF(AND(P522&gt;=1,P522&lt;=15),IF($D522=入力項目!$S$8,入力項目!$S$3,0),0) +
IF(AND(P522&gt;=1,P522&lt;=15),IF($D522=5,入力項目!$S$4,0),0) +
IF(AND(P522&gt;=1,P522&lt;=15),IF($D522=12,入力項目!$S$5,0),0) +
IF(AND(入力項目!$S$7=$A522,入力項目!$S$8=$D522),子育て関連マスタ!$C$14,0) +
IFERROR(IF(AND(YEAR(EDATE(DATE(入力項目!$S$7,入力項目!$S$8,1),1))=$A522,MONTH(EDATE(DATE(入力項目!$S$7,入力項目!$S$8,1),1))=$D522),子育て関連マスタ!$C$15,0),0) +
IF(AND(OR(P522=3,P522=5,P522=7),$D522=11),子育て関連マスタ!$C$17,0) +
IF(AND(P522=20,$D522=1),子育て関連マスタ!$C$18,0) +
IF(AND(P522=20,$D522=1),
IFERROR(_xlfn.IFS(
入力項目!$S$10="男",子育て関連マスタ!$C$18,
入力項目!$S$10="女",子育て関連マスタ!$C$19
),0),0
) +
IF(AND(P522&gt;=入力項目!$S$18,P522&lt;=入力項目!$S$19),入力項目!$S$20,0) +
IF(AND(P522&gt;=入力項目!$S$21,P522&lt;=入力項目!$S$22),入力項目!$S$23,0) +
IF(AND(P522&gt;=入力項目!$S$24,P522&lt;=入力項目!$S$25),入力項目!$S$26,0)
)</f>
        <v>0</v>
      </c>
      <c r="AE522">
        <f ca="1">-(
_xlfn.IFS(
Q522&lt;=入力項目!$S$11,0,
AND(Q522&gt;=入力項目!$S$11+1,Q522&lt;=3),IFERROR(VLOOKUP(入力項目!$S$12,子育て関連マスタ!$I$4:$M$5,4,FALSE),0),
AND(Q522&gt;=4,Q522&lt;=6),IFERROR(VLOOKUP(入力項目!$S$13,子育て関連マスタ!$I$9:$M$12,4,FALSE),0),
AND(Q522&gt;=7,Q522&lt;=12),IFERROR(VLOOKUP(入力項目!$S$14,子育て関連マスタ!$I$16:$M$17,4,FALSE),0),
AND(Q522&gt;=13,Q522&lt;=15),IFERROR(VLOOKUP(入力項目!$S$15,子育て関連マスタ!$I$21:$M$22,4,FALSE),0),
AND(Q522&gt;=16,Q522&lt;=18),IFERROR(VLOOKUP(入力項目!$S$16,子育て関連マスタ!$I$26:$M$28,4,FALSE),0),
AND(Q522&gt;=19,Q522&lt;=20,入力項目!$S$16="高専"),IFERROR(VLOOKUP(入力項目!$S$16,子育て関連マスタ!$I$26:$M$28,4,FALSE),0),
AND(Q522&gt;=19,Q522&lt;=20,入力項目!$S$16&lt;&gt;"高専"),IFERROR(VLOOKUP(入力項目!$S$17,子育て関連マスタ!$I$32:$M$37,4,FALSE),0),
AND(Q522&gt;=21,Q522&lt;=22,入力項目!$S$16="高専"),IFERROR(VLOOKUP(入力項目!$S$17,子育て関連マスタ!$I$32:$M$34,4,FALSE),0),
AND(Q522&gt;=21,Q522&lt;=22,入力項目!$S$16&lt;&gt;"高専"),IFERROR(VLOOKUP(入力項目!$S$17,子育て関連マスタ!$I$32:$M$34,4,FALSE),0),
Q522&gt;=23,0
) +
IF($D522=4,
  IFERROR(_xlfn.IFS(
  Q522&lt;=入力項目!$S$11,0,
  AND(Q522=入力項目!$S$11),IFERROR(VLOOKUP(入力項目!$S$12,子育て関連マスタ!$I$4:$M$5,2,FALSE),0),
  AND(Q522=4),IFERROR(VLOOKUP(入力項目!$S$13,子育て関連マスタ!$I$9:$M$12,2,FALSE),0),
  AND(Q522=7),IFERROR(VLOOKUP(入力項目!$S$14,子育て関連マスタ!$I$16:$M$17,2,FALSE),0),
  AND(Q522=13),IFERROR(VLOOKUP(入力項目!$S$15,子育て関連マスタ!$I$21:$M$22,2,FALSE),0),
  AND(Q522=16),IFERROR(VLOOKUP(入力項目!$S$16,子育て関連マスタ!$I$26:$M$28,2,FALSE),0),
  AND(Q522=19,入力項目!$S$16&lt;&gt;"高専"),IFERROR(VLOOKUP(入力項目!$S$17,子育て関連マスタ!$I$32:$M$37,2,FALSE),0),
  AND(Q522=21,入力項目!$S$16="高専"),IFERROR(VLOOKUP(入力項目!$S$17,子育て関連マスタ!$I$32:$M$37,2,FALSE),0),
  Q522&gt;=22,0
  ),0),0
) +
IF(AND(Q522&gt;=1,Q522&lt;=15),IF($D522=入力項目!$S$8,入力項目!$S$3,0),0) +
IF(AND(Q522&gt;=1,Q522&lt;=15),IF($D522=5,入力項目!$S$4,0),0) +
IF(AND(Q522&gt;=1,Q522&lt;=15),IF($D522=12,入力項目!$S$5,0),0) +
IF(AND(入力項目!$S$7=$A522,入力項目!$S$8=$D522),子育て関連マスタ!$C$14,0) +
IFERROR(IF(AND(YEAR(EDATE(DATE(入力項目!$S$7,入力項目!$S$8,1),1))=$A522,MONTH(EDATE(DATE(入力項目!$S$7,入力項目!$S$8,1),1))=$D522),子育て関連マスタ!$C$15,0),0) +
IF(AND(OR(Q522=3,Q522=5,Q522=7),$D522=11),子育て関連マスタ!$C$17,0) +
IF(AND(Q522=20,$D522=1),子育て関連マスタ!$C$18,0) +
IF(AND(Q522=20,$D522=1),
IFERROR(_xlfn.IFS(
入力項目!$S$10="男",子育て関連マスタ!$C$18,
入力項目!$S$10="女",子育て関連マスタ!$C$19
),0),0
) +
IF(AND(Q522&gt;=入力項目!$S$18,Q522&lt;=入力項目!$S$19),入力項目!$S$20,0) +
IF(AND(Q522&gt;=入力項目!$S$21,Q522&lt;=入力項目!$S$22),入力項目!$S$23,0) +
IF(AND(Q522&gt;=入力項目!$S$24,Q522&lt;=入力項目!$S$25),入力項目!$S$26,0)
)</f>
        <v>0</v>
      </c>
      <c r="AF522">
        <f ca="1">-(
_xlfn.IFS(
R522&lt;=入力項目!$S$11,0,
AND(R522&gt;=入力項目!$S$11+1,R522&lt;=3),IFERROR(VLOOKUP(入力項目!$S$12,子育て関連マスタ!$I$4:$M$5,4,FALSE),0),
AND(R522&gt;=4,R522&lt;=6),IFERROR(VLOOKUP(入力項目!$S$13,子育て関連マスタ!$I$9:$M$12,4,FALSE),0),
AND(R522&gt;=7,R522&lt;=12),IFERROR(VLOOKUP(入力項目!$S$14,子育て関連マスタ!$I$16:$M$17,4,FALSE),0),
AND(R522&gt;=13,R522&lt;=15),IFERROR(VLOOKUP(入力項目!$S$15,子育て関連マスタ!$I$21:$M$22,4,FALSE),0),
AND(R522&gt;=16,R522&lt;=18),IFERROR(VLOOKUP(入力項目!$S$16,子育て関連マスタ!$I$26:$M$28,4,FALSE),0),
AND(R522&gt;=19,R522&lt;=20,入力項目!$S$16="高専"),IFERROR(VLOOKUP(入力項目!$S$16,子育て関連マスタ!$I$26:$M$28,4,FALSE),0),
AND(R522&gt;=19,R522&lt;=20,入力項目!$S$16&lt;&gt;"高専"),IFERROR(VLOOKUP(入力項目!$S$17,子育て関連マスタ!$I$32:$M$37,4,FALSE),0),
AND(R522&gt;=21,R522&lt;=22,入力項目!$S$16="高専"),IFERROR(VLOOKUP(入力項目!$S$17,子育て関連マスタ!$I$32:$M$34,4,FALSE),0),
AND(R522&gt;=21,R522&lt;=22,入力項目!$S$16&lt;&gt;"高専"),IFERROR(VLOOKUP(入力項目!$S$17,子育て関連マスタ!$I$32:$M$34,4,FALSE),0),
R522&gt;=23,0
) +
IF($D522=4,
  IFERROR(_xlfn.IFS(
  R522&lt;=入力項目!$S$11,0,
  AND(R522=入力項目!$S$11),IFERROR(VLOOKUP(入力項目!$S$12,子育て関連マスタ!$I$4:$M$5,2,FALSE),0),
  AND(R522=4),IFERROR(VLOOKUP(入力項目!$S$13,子育て関連マスタ!$I$9:$M$12,2,FALSE),0),
  AND(R522=7),IFERROR(VLOOKUP(入力項目!$S$14,子育て関連マスタ!$I$16:$M$17,2,FALSE),0),
  AND(R522=13),IFERROR(VLOOKUP(入力項目!$S$15,子育て関連マスタ!$I$21:$M$22,2,FALSE),0),
  AND(R522=16),IFERROR(VLOOKUP(入力項目!$S$16,子育て関連マスタ!$I$26:$M$28,2,FALSE),0),
  AND(R522=19,入力項目!$S$16&lt;&gt;"高専"),IFERROR(VLOOKUP(入力項目!$S$17,子育て関連マスタ!$I$32:$M$37,2,FALSE),0),
  AND(R522=21,入力項目!$S$16="高専"),IFERROR(VLOOKUP(入力項目!$S$17,子育て関連マスタ!$I$32:$M$37,2,FALSE),0),
  R522&gt;=22,0
  ),0),0
) +
IF(AND(R522&gt;=1,R522&lt;=15),IF($D522=入力項目!$S$8,入力項目!$S$3,0),0) +
IF(AND(R522&gt;=1,R522&lt;=15),IF($D522=5,入力項目!$S$4,0),0) +
IF(AND(R522&gt;=1,R522&lt;=15),IF($D522=12,入力項目!$S$5,0),0) +
IF(AND(入力項目!$S$7=$A522,入力項目!$S$8=$D522),子育て関連マスタ!$C$14,0) +
IFERROR(IF(AND(YEAR(EDATE(DATE(入力項目!$S$7,入力項目!$S$8,1),1))=$A522,MONTH(EDATE(DATE(入力項目!$S$7,入力項目!$S$8,1),1))=$D522),子育て関連マスタ!$C$15,0),0) +
IF(AND(OR(R522=3,R522=5,R522=7),$D522=11),子育て関連マスタ!$C$17,0) +
IF(AND(R522=20,$D522=1),子育て関連マスタ!$C$18,0) +
IF(AND(R522=20,$D522=1),
IFERROR(_xlfn.IFS(
入力項目!$S$10="男",子育て関連マスタ!$C$18,
入力項目!$S$10="女",子育て関連マスタ!$C$19
),0),0
) +
IF(AND(R522&gt;=入力項目!$S$18,R522&lt;=入力項目!$S$19),入力項目!$S$20,0) +
IF(AND(R522&gt;=入力項目!$S$21,R522&lt;=入力項目!$S$22),入力項目!$S$23,0) +
IF(AND(R522&gt;=入力項目!$S$24,R522&lt;=入力項目!$S$25),入力項目!$S$26,0)
)</f>
        <v>0</v>
      </c>
      <c r="AG522">
        <f ca="1">-(
_xlfn.IFS(
S522&lt;=入力項目!$S$11,0,
AND(S522&gt;=入力項目!$S$11+1,S522&lt;=3),IFERROR(VLOOKUP(入力項目!$S$12,子育て関連マスタ!$I$4:$M$5,4,FALSE),0),
AND(S522&gt;=4,S522&lt;=6),IFERROR(VLOOKUP(入力項目!$S$13,子育て関連マスタ!$I$9:$M$12,4,FALSE),0),
AND(S522&gt;=7,S522&lt;=12),IFERROR(VLOOKUP(入力項目!$S$14,子育て関連マスタ!$I$16:$M$17,4,FALSE),0),
AND(S522&gt;=13,S522&lt;=15),IFERROR(VLOOKUP(入力項目!$S$15,子育て関連マスタ!$I$21:$M$22,4,FALSE),0),
AND(S522&gt;=16,S522&lt;=18),IFERROR(VLOOKUP(入力項目!$S$16,子育て関連マスタ!$I$26:$M$28,4,FALSE),0),
AND(S522&gt;=19,S522&lt;=20,入力項目!$S$16="高専"),IFERROR(VLOOKUP(入力項目!$S$16,子育て関連マスタ!$I$26:$M$28,4,FALSE),0),
AND(S522&gt;=19,S522&lt;=20,入力項目!$S$16&lt;&gt;"高専"),IFERROR(VLOOKUP(入力項目!$S$17,子育て関連マスタ!$I$32:$M$37,4,FALSE),0),
AND(S522&gt;=21,S522&lt;=22,入力項目!$S$16="高専"),IFERROR(VLOOKUP(入力項目!$S$17,子育て関連マスタ!$I$32:$M$34,4,FALSE),0),
AND(S522&gt;=21,S522&lt;=22,入力項目!$S$16&lt;&gt;"高専"),IFERROR(VLOOKUP(入力項目!$S$17,子育て関連マスタ!$I$32:$M$34,4,FALSE),0),
S522&gt;=23,0
) +
IF($D522=4,
  IFERROR(_xlfn.IFS(
  S522&lt;=入力項目!$S$11,0,
  AND(S522=入力項目!$S$11),IFERROR(VLOOKUP(入力項目!$S$12,子育て関連マスタ!$I$4:$M$5,2,FALSE),0),
  AND(S522=4),IFERROR(VLOOKUP(入力項目!$S$13,子育て関連マスタ!$I$9:$M$12,2,FALSE),0),
  AND(S522=7),IFERROR(VLOOKUP(入力項目!$S$14,子育て関連マスタ!$I$16:$M$17,2,FALSE),0),
  AND(S522=13),IFERROR(VLOOKUP(入力項目!$S$15,子育て関連マスタ!$I$21:$M$22,2,FALSE),0),
  AND(S522=16),IFERROR(VLOOKUP(入力項目!$S$16,子育て関連マスタ!$I$26:$M$28,2,FALSE),0),
  AND(S522=19,入力項目!$S$16&lt;&gt;"高専"),IFERROR(VLOOKUP(入力項目!$S$17,子育て関連マスタ!$I$32:$M$37,2,FALSE),0),
  AND(S522=21,入力項目!$S$16="高専"),IFERROR(VLOOKUP(入力項目!$S$17,子育て関連マスタ!$I$32:$M$37,2,FALSE),0),
  S522&gt;=22,0
  ),0),0
) +
IF(AND(S522&gt;=1,S522&lt;=15),IF($D522=入力項目!$S$8,入力項目!$S$3,0),0) +
IF(AND(S522&gt;=1,S522&lt;=15),IF($D522=5,入力項目!$S$4,0),0) +
IF(AND(S522&gt;=1,S522&lt;=15),IF($D522=12,入力項目!$S$5,0),0) +
IF(AND(入力項目!$S$7=$A522,入力項目!$S$8=$D522),子育て関連マスタ!$C$14,0) +
IFERROR(IF(AND(YEAR(EDATE(DATE(入力項目!$S$7,入力項目!$S$8,1),1))=$A522,MONTH(EDATE(DATE(入力項目!$S$7,入力項目!$S$8,1),1))=$D522),子育て関連マスタ!$C$15,0),0) +
IF(AND(OR(S522=3,S522=5,S522=7),$D522=11),子育て関連マスタ!$C$17,0) +
IF(AND(S522=20,$D522=1),子育て関連マスタ!$C$18,0) +
IF(AND(S522=20,$D522=1),
IFERROR(_xlfn.IFS(
入力項目!$S$10="男",子育て関連マスタ!$C$18,
入力項目!$S$10="女",子育て関連マスタ!$C$19
),0),0
) +
IF(AND(S522&gt;=入力項目!$S$18,S522&lt;=入力項目!$S$19),入力項目!$S$20,0) +
IF(AND(S522&gt;=入力項目!$S$21,S522&lt;=入力項目!$S$22),入力項目!$S$23,0) +
IF(AND(S522&gt;=入力項目!$S$24,S522&lt;=入力項目!$S$25),入力項目!$S$26,0)
)</f>
        <v>0</v>
      </c>
      <c r="AH522">
        <f ca="1">-(
_xlfn.IFS(
T522&lt;=入力項目!$S$11,0,
AND(T522&gt;=入力項目!$S$11+1,T522&lt;=3),IFERROR(VLOOKUP(入力項目!$S$12,子育て関連マスタ!$I$4:$M$5,4,FALSE),0),
AND(T522&gt;=4,T522&lt;=6),IFERROR(VLOOKUP(入力項目!$S$13,子育て関連マスタ!$I$9:$M$12,4,FALSE),0),
AND(T522&gt;=7,T522&lt;=12),IFERROR(VLOOKUP(入力項目!$S$14,子育て関連マスタ!$I$16:$M$17,4,FALSE),0),
AND(T522&gt;=13,T522&lt;=15),IFERROR(VLOOKUP(入力項目!$S$15,子育て関連マスタ!$I$21:$M$22,4,FALSE),0),
AND(T522&gt;=16,T522&lt;=18),IFERROR(VLOOKUP(入力項目!$S$16,子育て関連マスタ!$I$26:$M$28,4,FALSE),0),
AND(T522&gt;=19,T522&lt;=20,入力項目!$S$16="高専"),IFERROR(VLOOKUP(入力項目!$S$16,子育て関連マスタ!$I$26:$M$28,4,FALSE),0),
AND(T522&gt;=19,T522&lt;=20,入力項目!$S$16&lt;&gt;"高専"),IFERROR(VLOOKUP(入力項目!$S$17,子育て関連マスタ!$I$32:$M$37,4,FALSE),0),
AND(T522&gt;=21,T522&lt;=22,入力項目!$S$16="高専"),IFERROR(VLOOKUP(入力項目!$S$17,子育て関連マスタ!$I$32:$M$34,4,FALSE),0),
AND(T522&gt;=21,T522&lt;=22,入力項目!$S$16&lt;&gt;"高専"),IFERROR(VLOOKUP(入力項目!$S$17,子育て関連マスタ!$I$32:$M$34,4,FALSE),0),
T522&gt;=23,0
) +
IF($D522=4,
  IFERROR(_xlfn.IFS(
  T522&lt;=入力項目!$S$11,0,
  AND(T522=入力項目!$S$11),IFERROR(VLOOKUP(入力項目!$S$12,子育て関連マスタ!$I$4:$M$5,2,FALSE),0),
  AND(T522=4),IFERROR(VLOOKUP(入力項目!$S$13,子育て関連マスタ!$I$9:$M$12,2,FALSE),0),
  AND(T522=7),IFERROR(VLOOKUP(入力項目!$S$14,子育て関連マスタ!$I$16:$M$17,2,FALSE),0),
  AND(T522=13),IFERROR(VLOOKUP(入力項目!$S$15,子育て関連マスタ!$I$21:$M$22,2,FALSE),0),
  AND(T522=16),IFERROR(VLOOKUP(入力項目!$S$16,子育て関連マスタ!$I$26:$M$28,2,FALSE),0),
  AND(T522=19,入力項目!$S$16&lt;&gt;"高専"),IFERROR(VLOOKUP(入力項目!$S$17,子育て関連マスタ!$I$32:$M$37,2,FALSE),0),
  AND(T522=21,入力項目!$S$16="高専"),IFERROR(VLOOKUP(入力項目!$S$17,子育て関連マスタ!$I$32:$M$37,2,FALSE),0),
  T522&gt;=22,0
  ),0),0
) +
IF(AND(T522&gt;=1,T522&lt;=15),IF($D522=入力項目!$S$8,入力項目!$S$3,0),0) +
IF(AND(T522&gt;=1,T522&lt;=15),IF($D522=5,入力項目!$S$4,0),0) +
IF(AND(T522&gt;=1,T522&lt;=15),IF($D522=12,入力項目!$S$5,0),0) +
IF(AND(入力項目!$S$7=$A522,入力項目!$S$8=$D522),子育て関連マスタ!$C$14,0) +
IFERROR(IF(AND(YEAR(EDATE(DATE(入力項目!$S$7,入力項目!$S$8,1),1))=$A522,MONTH(EDATE(DATE(入力項目!$S$7,入力項目!$S$8,1),1))=$D522),子育て関連マスタ!$C$15,0),0) +
IF(AND(OR(T522=3,T522=5,T522=7),$D522=11),子育て関連マスタ!$C$17,0) +
IF(AND(T522=20,$D522=1),子育て関連マスタ!$C$18,0) +
IF(AND(T522=20,$D522=1),
IFERROR(_xlfn.IFS(
入力項目!$S$10="男",子育て関連マスタ!$C$18,
入力項目!$S$10="女",子育て関連マスタ!$C$19
),0),0
) +
IF(AND(T522&gt;=入力項目!$S$18,T522&lt;=入力項目!$S$19),入力項目!$S$20,0) +
IF(AND(T522&gt;=入力項目!$S$21,T522&lt;=入力項目!$S$22),入力項目!$S$23,0) +
IF(AND(T522&gt;=入力項目!$S$24,T522&lt;=入力項目!$S$25),入力項目!$S$26,0)
)</f>
        <v>0</v>
      </c>
      <c r="AI522">
        <f ca="1">-(
_xlfn.IFS(
U522&lt;=入力項目!$S$11,0,
AND(U522&gt;=入力項目!$S$11+1,U522&lt;=3),IFERROR(VLOOKUP(入力項目!$S$12,子育て関連マスタ!$I$4:$M$5,4,FALSE),0),
AND(U522&gt;=4,U522&lt;=6),IFERROR(VLOOKUP(入力項目!$S$13,子育て関連マスタ!$I$9:$M$12,4,FALSE),0),
AND(U522&gt;=7,U522&lt;=12),IFERROR(VLOOKUP(入力項目!$S$14,子育て関連マスタ!$I$16:$M$17,4,FALSE),0),
AND(U522&gt;=13,U522&lt;=15),IFERROR(VLOOKUP(入力項目!$S$15,子育て関連マスタ!$I$21:$M$22,4,FALSE),0),
AND(U522&gt;=16,U522&lt;=18),IFERROR(VLOOKUP(入力項目!$S$16,子育て関連マスタ!$I$26:$M$28,4,FALSE),0),
AND(U522&gt;=19,U522&lt;=20,入力項目!$S$16="高専"),IFERROR(VLOOKUP(入力項目!$S$16,子育て関連マスタ!$I$26:$M$28,4,FALSE),0),
AND(U522&gt;=19,U522&lt;=20,入力項目!$S$16&lt;&gt;"高専"),IFERROR(VLOOKUP(入力項目!$S$17,子育て関連マスタ!$I$32:$M$37,4,FALSE),0),
AND(U522&gt;=21,U522&lt;=22,入力項目!$S$16="高専"),IFERROR(VLOOKUP(入力項目!$S$17,子育て関連マスタ!$I$32:$M$34,4,FALSE),0),
AND(U522&gt;=21,U522&lt;=22,入力項目!$S$16&lt;&gt;"高専"),IFERROR(VLOOKUP(入力項目!$S$17,子育て関連マスタ!$I$32:$M$34,4,FALSE),0),
U522&gt;=23,0
) +
IF($D522=4,
  IFERROR(_xlfn.IFS(
  U522&lt;=入力項目!$S$11,0,
  AND(U522=入力項目!$S$11),IFERROR(VLOOKUP(入力項目!$S$12,子育て関連マスタ!$I$4:$M$5,2,FALSE),0),
  AND(U522=4),IFERROR(VLOOKUP(入力項目!$S$13,子育て関連マスタ!$I$9:$M$12,2,FALSE),0),
  AND(U522=7),IFERROR(VLOOKUP(入力項目!$S$14,子育て関連マスタ!$I$16:$M$17,2,FALSE),0),
  AND(U522=13),IFERROR(VLOOKUP(入力項目!$S$15,子育て関連マスタ!$I$21:$M$22,2,FALSE),0),
  AND(U522=16),IFERROR(VLOOKUP(入力項目!$S$16,子育て関連マスタ!$I$26:$M$28,2,FALSE),0),
  AND(U522=19,入力項目!$S$16&lt;&gt;"高専"),IFERROR(VLOOKUP(入力項目!$S$17,子育て関連マスタ!$I$32:$M$37,2,FALSE),0),
  AND(U522=21,入力項目!$S$16="高専"),IFERROR(VLOOKUP(入力項目!$S$17,子育て関連マスタ!$I$32:$M$37,2,FALSE),0),
  U522&gt;=22,0
  ),0),0
) +
IF(AND(U522&gt;=1,U522&lt;=15),IF($D522=入力項目!$S$8,入力項目!$S$3,0),0) +
IF(AND(U522&gt;=1,U522&lt;=15),IF($D522=5,入力項目!$S$4,0),0) +
IF(AND(U522&gt;=1,U522&lt;=15),IF($D522=12,入力項目!$S$5,0),0) +
IF(AND(入力項目!$S$7=$A522,入力項目!$S$8=$D522),子育て関連マスタ!$C$14,0) +
IFERROR(IF(AND(YEAR(EDATE(DATE(入力項目!$S$7,入力項目!$S$8,1),1))=$A522,MONTH(EDATE(DATE(入力項目!$S$7,入力項目!$S$8,1),1))=$D522),子育て関連マスタ!$C$15,0),0) +
IF(AND(OR(U522=3,U522=5,U522=7),$D522=11),子育て関連マスタ!$C$17,0) +
IF(AND(U522=20,$D522=1),子育て関連マスタ!$C$18,0) +
IF(AND(U522=20,$D522=1),
IFERROR(_xlfn.IFS(
入力項目!$S$10="男",子育て関連マスタ!$C$18,
入力項目!$S$10="女",子育て関連マスタ!$C$19
),0),0
) +
IF(AND(U522&gt;=入力項目!$S$18,U522&lt;=入力項目!$S$19),入力項目!$S$20,0) +
IF(AND(U522&gt;=入力項目!$S$21,U522&lt;=入力項目!$S$22),入力項目!$S$23,0) +
IF(AND(U522&gt;=入力項目!$S$24,U522&lt;=入力項目!$S$25),入力項目!$S$26,0)
)</f>
        <v>0</v>
      </c>
      <c r="AJ522" s="10">
        <f ca="1">-VLOOKUP($D522,月別収支!$A$2:$H$13,7,FALSE)</f>
        <v>-20000</v>
      </c>
    </row>
    <row r="523" spans="1:36" x14ac:dyDescent="0.4">
      <c r="A523">
        <f t="shared" ca="1" si="139"/>
        <v>2068</v>
      </c>
      <c r="B523">
        <f t="shared" ca="1" si="146"/>
        <v>2067</v>
      </c>
      <c r="C523">
        <f t="shared" ca="1" si="147"/>
        <v>44</v>
      </c>
      <c r="D523">
        <f t="shared" ca="1" si="140"/>
        <v>1</v>
      </c>
      <c r="E523" t="str">
        <f t="shared" ca="1" si="141"/>
        <v>2068年1月</v>
      </c>
      <c r="F523">
        <f ca="1">IF(OR(入力項目!$N$5&lt;$A523,AND(入力項目!$N$5=$A523,入力項目!$N$6&lt;$D523)),IF(F522=0,1,IF(G523=12,F522+1,F522)),0)</f>
        <v>43</v>
      </c>
      <c r="G523">
        <f ca="1">IF(OR(入力項目!$N$5&lt;$A523,AND(入力項目!$N$5=$A523,入力項目!$N$6&lt;$D523)),IF(G522=12,1,G522+1),0)</f>
        <v>3</v>
      </c>
      <c r="H523" t="str">
        <f t="shared" ca="1" si="142"/>
        <v>43_3</v>
      </c>
      <c r="I523">
        <f ca="1">IF(
  IFERROR(AND($C523&gt;0,MOD($C523,入力項目!$N$22)=0,$D523=入力項目!$N$23), FALSE),
  1,
  IF(
    AND(I522&gt;0,J522=12),
    IF(I522=入力項目!$N$28, 0, I522+1),
    I522
  )
)</f>
        <v>0</v>
      </c>
      <c r="J523">
        <f ca="1">IF($D523=入力項目!$N$23,1,IFERROR(J522+1,1))</f>
        <v>8</v>
      </c>
      <c r="K523" t="str">
        <f t="shared" ca="1" si="143"/>
        <v>0_8</v>
      </c>
      <c r="L523">
        <f ca="1">L522+IF(入力項目!$D$4=$D523,1,0)</f>
        <v>72</v>
      </c>
      <c r="M523" t="str">
        <f t="shared" ca="1" si="144"/>
        <v>72歳</v>
      </c>
      <c r="N523">
        <f t="shared" ca="1" si="148"/>
        <v>73</v>
      </c>
      <c r="O523" t="str">
        <f t="shared" ca="1" si="145"/>
        <v>73歳</v>
      </c>
      <c r="P523">
        <f t="shared" ca="1" si="149"/>
        <v>47</v>
      </c>
      <c r="Q523">
        <f t="shared" ca="1" si="150"/>
        <v>45</v>
      </c>
      <c r="R523">
        <f t="shared" ca="1" si="151"/>
        <v>2068</v>
      </c>
      <c r="S523">
        <f t="shared" ca="1" si="152"/>
        <v>2068</v>
      </c>
      <c r="T523">
        <f t="shared" ca="1" si="153"/>
        <v>2068</v>
      </c>
      <c r="U523">
        <f t="shared" ca="1" si="154"/>
        <v>2068</v>
      </c>
      <c r="V523" s="10">
        <f t="shared" ca="1" si="155"/>
        <v>58695925</v>
      </c>
      <c r="W523" s="10">
        <f ca="1">IF($L523&lt;その他マスタ!$B$1,VLOOKUP($D523,月別収支!$A$2:$H$13,2,FALSE),その他マスタ!$B$3)+IF(AND($L523=その他マスタ!$B$1,入力項目!$I$9="あり",$D523=入力項目!$D$4),その他マスタ!$B$2,0)</f>
        <v>150000</v>
      </c>
      <c r="X523" s="10">
        <f ca="1">-IF(入力項目!$K$5=TRUE,
IF($F523+$G523&lt;3,VLOOKUP($D523,月別収支!$A$2:$H$13,8,FALSE),0)+IFERROR(VLOOKUP($H523,住宅ローン計算!C:P,13,FALSE),0)+IF($F523&gt;1,IF(OR($G523=3,$G523=6,$G523=9,$G523=12),ROUNDUP(入力項目!$N$18/4,0),0),0),
VLOOKUP($D523,月別収支!$A$2:$H$13,8,FALSE))</f>
        <v>-37500</v>
      </c>
      <c r="Y523" s="10">
        <f ca="1">-VLOOKUP($D523,月別収支!$A$2:$H$13,3,FALSE)</f>
        <v>-75000</v>
      </c>
      <c r="Z523" s="10">
        <f ca="1">-VLOOKUP($D523,月別収支!$A$2:$H$13,4,FALSE)</f>
        <v>-27000</v>
      </c>
      <c r="AA523" s="10">
        <f ca="1">-VLOOKUP($D523,月別収支!$A$2:$H$13,6,FALSE)</f>
        <v>-10000</v>
      </c>
      <c r="AB523" s="10">
        <f ca="1">-(
VLOOKUP($D523,月別収支!$A$2:$H$13,5,FALSE)+IF(AND(入力項目!$I$27&lt;=$A523,ISEVEN($A523-入力項目!$I$27),入力項目!$I$28=$D523),入力項目!$I$26,0)
+IF(入力項目!$K$26=TRUE,
IFERROR(VLOOKUP($K523,マイカーローン計算!C:P,13,FALSE),0),
IFERROR(
  IF(AND($C523&gt;0,MOD($C523,入力項目!$N$22)=0,$D523=入力項目!$N$23),入力項目!$N$24,0),
 0
)
)
)</f>
        <v>-20000</v>
      </c>
      <c r="AC523" s="10">
        <f ca="1">-IF($A523&lt;入力項目!$N$33,入力項目!$N$35,IF(AND($A523=入力項目!$N$33,$D523&lt;=入力項目!$N$34),入力項目!$N$35,0))</f>
        <v>0</v>
      </c>
      <c r="AD523">
        <f ca="1">-(
_xlfn.IFS(
P523&lt;=入力項目!$S$11,0,
AND(P523&gt;=入力項目!$S$11+1,P523&lt;=3),IFERROR(VLOOKUP(入力項目!$S$12,子育て関連マスタ!$I$4:$M$5,4,FALSE),0),
AND(P523&gt;=4,P523&lt;=6),IFERROR(VLOOKUP(入力項目!$S$13,子育て関連マスタ!$I$9:$M$12,4,FALSE),0),
AND(P523&gt;=7,P523&lt;=12),IFERROR(VLOOKUP(入力項目!$S$14,子育て関連マスタ!$I$16:$M$17,4,FALSE),0),
AND(P523&gt;=13,P523&lt;=15),IFERROR(VLOOKUP(入力項目!$S$15,子育て関連マスタ!$I$21:$M$22,4,FALSE),0),
AND(P523&gt;=16,P523&lt;=18),IFERROR(VLOOKUP(入力項目!$S$16,子育て関連マスタ!$I$26:$M$28,4,FALSE),0),
AND(P523&gt;=19,P523&lt;=20,入力項目!$S$16="高専"),IFERROR(VLOOKUP(入力項目!$S$16,子育て関連マスタ!$I$26:$M$28,4,FALSE),0),
AND(P523&gt;=19,P523&lt;=20,入力項目!$S$16&lt;&gt;"高専"),IFERROR(VLOOKUP(入力項目!$S$17,子育て関連マスタ!$I$32:$M$37,4,FALSE),0),
AND(P523&gt;=21,P523&lt;=22,入力項目!$S$16="高専"),IFERROR(VLOOKUP(入力項目!$S$17,子育て関連マスタ!$I$32:$M$34,4,FALSE),0),
AND(P523&gt;=21,P523&lt;=22,入力項目!$S$16&lt;&gt;"高専"),IFERROR(VLOOKUP(入力項目!$S$17,子育て関連マスタ!$I$32:$M$34,4,FALSE),0),
P523&gt;=23,0
) +
IF($D523=4,
  IFERROR(_xlfn.IFS(
  P523&lt;=入力項目!$S$11,0,
  AND(P523=入力項目!$S$11),IFERROR(VLOOKUP(入力項目!$S$12,子育て関連マスタ!$I$4:$M$5,2,FALSE),0),
  AND(P523=4),IFERROR(VLOOKUP(入力項目!$S$13,子育て関連マスタ!$I$9:$M$12,2,FALSE),0),
  AND(P523=7),IFERROR(VLOOKUP(入力項目!$S$14,子育て関連マスタ!$I$16:$M$17,2,FALSE),0),
  AND(P523=13),IFERROR(VLOOKUP(入力項目!$S$15,子育て関連マスタ!$I$21:$M$22,2,FALSE),0),
  AND(P523=16),IFERROR(VLOOKUP(入力項目!$S$16,子育て関連マスタ!$I$26:$M$28,2,FALSE),0),
  AND(P523=19,入力項目!$S$16&lt;&gt;"高専"),IFERROR(VLOOKUP(入力項目!$S$17,子育て関連マスタ!$I$32:$M$37,2,FALSE),0),
  AND(P523=21,入力項目!$S$16="高専"),IFERROR(VLOOKUP(入力項目!$S$17,子育て関連マスタ!$I$32:$M$37,2,FALSE),0),
  P523&gt;=22,0
  ),0),0
) +
IF(AND(P523&gt;=1,P523&lt;=15),IF($D523=入力項目!$S$8,入力項目!$S$3,0),0) +
IF(AND(P523&gt;=1,P523&lt;=15),IF($D523=5,入力項目!$S$4,0),0) +
IF(AND(P523&gt;=1,P523&lt;=15),IF($D523=12,入力項目!$S$5,0),0) +
IF(AND(入力項目!$S$7=$A523,入力項目!$S$8=$D523),子育て関連マスタ!$C$14,0) +
IFERROR(IF(AND(YEAR(EDATE(DATE(入力項目!$S$7,入力項目!$S$8,1),1))=$A523,MONTH(EDATE(DATE(入力項目!$S$7,入力項目!$S$8,1),1))=$D523),子育て関連マスタ!$C$15,0),0) +
IF(AND(OR(P523=3,P523=5,P523=7),$D523=11),子育て関連マスタ!$C$17,0) +
IF(AND(P523=20,$D523=1),子育て関連マスタ!$C$18,0) +
IF(AND(P523=20,$D523=1),
IFERROR(_xlfn.IFS(
入力項目!$S$10="男",子育て関連マスタ!$C$18,
入力項目!$S$10="女",子育て関連マスタ!$C$19
),0),0
) +
IF(AND(P523&gt;=入力項目!$S$18,P523&lt;=入力項目!$S$19),入力項目!$S$20,0) +
IF(AND(P523&gt;=入力項目!$S$21,P523&lt;=入力項目!$S$22),入力項目!$S$23,0) +
IF(AND(P523&gt;=入力項目!$S$24,P523&lt;=入力項目!$S$25),入力項目!$S$26,0)
)</f>
        <v>0</v>
      </c>
      <c r="AE523">
        <f ca="1">-(
_xlfn.IFS(
Q523&lt;=入力項目!$S$11,0,
AND(Q523&gt;=入力項目!$S$11+1,Q523&lt;=3),IFERROR(VLOOKUP(入力項目!$S$12,子育て関連マスタ!$I$4:$M$5,4,FALSE),0),
AND(Q523&gt;=4,Q523&lt;=6),IFERROR(VLOOKUP(入力項目!$S$13,子育て関連マスタ!$I$9:$M$12,4,FALSE),0),
AND(Q523&gt;=7,Q523&lt;=12),IFERROR(VLOOKUP(入力項目!$S$14,子育て関連マスタ!$I$16:$M$17,4,FALSE),0),
AND(Q523&gt;=13,Q523&lt;=15),IFERROR(VLOOKUP(入力項目!$S$15,子育て関連マスタ!$I$21:$M$22,4,FALSE),0),
AND(Q523&gt;=16,Q523&lt;=18),IFERROR(VLOOKUP(入力項目!$S$16,子育て関連マスタ!$I$26:$M$28,4,FALSE),0),
AND(Q523&gt;=19,Q523&lt;=20,入力項目!$S$16="高専"),IFERROR(VLOOKUP(入力項目!$S$16,子育て関連マスタ!$I$26:$M$28,4,FALSE),0),
AND(Q523&gt;=19,Q523&lt;=20,入力項目!$S$16&lt;&gt;"高専"),IFERROR(VLOOKUP(入力項目!$S$17,子育て関連マスタ!$I$32:$M$37,4,FALSE),0),
AND(Q523&gt;=21,Q523&lt;=22,入力項目!$S$16="高専"),IFERROR(VLOOKUP(入力項目!$S$17,子育て関連マスタ!$I$32:$M$34,4,FALSE),0),
AND(Q523&gt;=21,Q523&lt;=22,入力項目!$S$16&lt;&gt;"高専"),IFERROR(VLOOKUP(入力項目!$S$17,子育て関連マスタ!$I$32:$M$34,4,FALSE),0),
Q523&gt;=23,0
) +
IF($D523=4,
  IFERROR(_xlfn.IFS(
  Q523&lt;=入力項目!$S$11,0,
  AND(Q523=入力項目!$S$11),IFERROR(VLOOKUP(入力項目!$S$12,子育て関連マスタ!$I$4:$M$5,2,FALSE),0),
  AND(Q523=4),IFERROR(VLOOKUP(入力項目!$S$13,子育て関連マスタ!$I$9:$M$12,2,FALSE),0),
  AND(Q523=7),IFERROR(VLOOKUP(入力項目!$S$14,子育て関連マスタ!$I$16:$M$17,2,FALSE),0),
  AND(Q523=13),IFERROR(VLOOKUP(入力項目!$S$15,子育て関連マスタ!$I$21:$M$22,2,FALSE),0),
  AND(Q523=16),IFERROR(VLOOKUP(入力項目!$S$16,子育て関連マスタ!$I$26:$M$28,2,FALSE),0),
  AND(Q523=19,入力項目!$S$16&lt;&gt;"高専"),IFERROR(VLOOKUP(入力項目!$S$17,子育て関連マスタ!$I$32:$M$37,2,FALSE),0),
  AND(Q523=21,入力項目!$S$16="高専"),IFERROR(VLOOKUP(入力項目!$S$17,子育て関連マスタ!$I$32:$M$37,2,FALSE),0),
  Q523&gt;=22,0
  ),0),0
) +
IF(AND(Q523&gt;=1,Q523&lt;=15),IF($D523=入力項目!$S$8,入力項目!$S$3,0),0) +
IF(AND(Q523&gt;=1,Q523&lt;=15),IF($D523=5,入力項目!$S$4,0),0) +
IF(AND(Q523&gt;=1,Q523&lt;=15),IF($D523=12,入力項目!$S$5,0),0) +
IF(AND(入力項目!$S$7=$A523,入力項目!$S$8=$D523),子育て関連マスタ!$C$14,0) +
IFERROR(IF(AND(YEAR(EDATE(DATE(入力項目!$S$7,入力項目!$S$8,1),1))=$A523,MONTH(EDATE(DATE(入力項目!$S$7,入力項目!$S$8,1),1))=$D523),子育て関連マスタ!$C$15,0),0) +
IF(AND(OR(Q523=3,Q523=5,Q523=7),$D523=11),子育て関連マスタ!$C$17,0) +
IF(AND(Q523=20,$D523=1),子育て関連マスタ!$C$18,0) +
IF(AND(Q523=20,$D523=1),
IFERROR(_xlfn.IFS(
入力項目!$S$10="男",子育て関連マスタ!$C$18,
入力項目!$S$10="女",子育て関連マスタ!$C$19
),0),0
) +
IF(AND(Q523&gt;=入力項目!$S$18,Q523&lt;=入力項目!$S$19),入力項目!$S$20,0) +
IF(AND(Q523&gt;=入力項目!$S$21,Q523&lt;=入力項目!$S$22),入力項目!$S$23,0) +
IF(AND(Q523&gt;=入力項目!$S$24,Q523&lt;=入力項目!$S$25),入力項目!$S$26,0)
)</f>
        <v>0</v>
      </c>
      <c r="AF523">
        <f ca="1">-(
_xlfn.IFS(
R523&lt;=入力項目!$S$11,0,
AND(R523&gt;=入力項目!$S$11+1,R523&lt;=3),IFERROR(VLOOKUP(入力項目!$S$12,子育て関連マスタ!$I$4:$M$5,4,FALSE),0),
AND(R523&gt;=4,R523&lt;=6),IFERROR(VLOOKUP(入力項目!$S$13,子育て関連マスタ!$I$9:$M$12,4,FALSE),0),
AND(R523&gt;=7,R523&lt;=12),IFERROR(VLOOKUP(入力項目!$S$14,子育て関連マスタ!$I$16:$M$17,4,FALSE),0),
AND(R523&gt;=13,R523&lt;=15),IFERROR(VLOOKUP(入力項目!$S$15,子育て関連マスタ!$I$21:$M$22,4,FALSE),0),
AND(R523&gt;=16,R523&lt;=18),IFERROR(VLOOKUP(入力項目!$S$16,子育て関連マスタ!$I$26:$M$28,4,FALSE),0),
AND(R523&gt;=19,R523&lt;=20,入力項目!$S$16="高専"),IFERROR(VLOOKUP(入力項目!$S$16,子育て関連マスタ!$I$26:$M$28,4,FALSE),0),
AND(R523&gt;=19,R523&lt;=20,入力項目!$S$16&lt;&gt;"高専"),IFERROR(VLOOKUP(入力項目!$S$17,子育て関連マスタ!$I$32:$M$37,4,FALSE),0),
AND(R523&gt;=21,R523&lt;=22,入力項目!$S$16="高専"),IFERROR(VLOOKUP(入力項目!$S$17,子育て関連マスタ!$I$32:$M$34,4,FALSE),0),
AND(R523&gt;=21,R523&lt;=22,入力項目!$S$16&lt;&gt;"高専"),IFERROR(VLOOKUP(入力項目!$S$17,子育て関連マスタ!$I$32:$M$34,4,FALSE),0),
R523&gt;=23,0
) +
IF($D523=4,
  IFERROR(_xlfn.IFS(
  R523&lt;=入力項目!$S$11,0,
  AND(R523=入力項目!$S$11),IFERROR(VLOOKUP(入力項目!$S$12,子育て関連マスタ!$I$4:$M$5,2,FALSE),0),
  AND(R523=4),IFERROR(VLOOKUP(入力項目!$S$13,子育て関連マスタ!$I$9:$M$12,2,FALSE),0),
  AND(R523=7),IFERROR(VLOOKUP(入力項目!$S$14,子育て関連マスタ!$I$16:$M$17,2,FALSE),0),
  AND(R523=13),IFERROR(VLOOKUP(入力項目!$S$15,子育て関連マスタ!$I$21:$M$22,2,FALSE),0),
  AND(R523=16),IFERROR(VLOOKUP(入力項目!$S$16,子育て関連マスタ!$I$26:$M$28,2,FALSE),0),
  AND(R523=19,入力項目!$S$16&lt;&gt;"高専"),IFERROR(VLOOKUP(入力項目!$S$17,子育て関連マスタ!$I$32:$M$37,2,FALSE),0),
  AND(R523=21,入力項目!$S$16="高専"),IFERROR(VLOOKUP(入力項目!$S$17,子育て関連マスタ!$I$32:$M$37,2,FALSE),0),
  R523&gt;=22,0
  ),0),0
) +
IF(AND(R523&gt;=1,R523&lt;=15),IF($D523=入力項目!$S$8,入力項目!$S$3,0),0) +
IF(AND(R523&gt;=1,R523&lt;=15),IF($D523=5,入力項目!$S$4,0),0) +
IF(AND(R523&gt;=1,R523&lt;=15),IF($D523=12,入力項目!$S$5,0),0) +
IF(AND(入力項目!$S$7=$A523,入力項目!$S$8=$D523),子育て関連マスタ!$C$14,0) +
IFERROR(IF(AND(YEAR(EDATE(DATE(入力項目!$S$7,入力項目!$S$8,1),1))=$A523,MONTH(EDATE(DATE(入力項目!$S$7,入力項目!$S$8,1),1))=$D523),子育て関連マスタ!$C$15,0),0) +
IF(AND(OR(R523=3,R523=5,R523=7),$D523=11),子育て関連マスタ!$C$17,0) +
IF(AND(R523=20,$D523=1),子育て関連マスタ!$C$18,0) +
IF(AND(R523=20,$D523=1),
IFERROR(_xlfn.IFS(
入力項目!$S$10="男",子育て関連マスタ!$C$18,
入力項目!$S$10="女",子育て関連マスタ!$C$19
),0),0
) +
IF(AND(R523&gt;=入力項目!$S$18,R523&lt;=入力項目!$S$19),入力項目!$S$20,0) +
IF(AND(R523&gt;=入力項目!$S$21,R523&lt;=入力項目!$S$22),入力項目!$S$23,0) +
IF(AND(R523&gt;=入力項目!$S$24,R523&lt;=入力項目!$S$25),入力項目!$S$26,0)
)</f>
        <v>0</v>
      </c>
      <c r="AG523">
        <f ca="1">-(
_xlfn.IFS(
S523&lt;=入力項目!$S$11,0,
AND(S523&gt;=入力項目!$S$11+1,S523&lt;=3),IFERROR(VLOOKUP(入力項目!$S$12,子育て関連マスタ!$I$4:$M$5,4,FALSE),0),
AND(S523&gt;=4,S523&lt;=6),IFERROR(VLOOKUP(入力項目!$S$13,子育て関連マスタ!$I$9:$M$12,4,FALSE),0),
AND(S523&gt;=7,S523&lt;=12),IFERROR(VLOOKUP(入力項目!$S$14,子育て関連マスタ!$I$16:$M$17,4,FALSE),0),
AND(S523&gt;=13,S523&lt;=15),IFERROR(VLOOKUP(入力項目!$S$15,子育て関連マスタ!$I$21:$M$22,4,FALSE),0),
AND(S523&gt;=16,S523&lt;=18),IFERROR(VLOOKUP(入力項目!$S$16,子育て関連マスタ!$I$26:$M$28,4,FALSE),0),
AND(S523&gt;=19,S523&lt;=20,入力項目!$S$16="高専"),IFERROR(VLOOKUP(入力項目!$S$16,子育て関連マスタ!$I$26:$M$28,4,FALSE),0),
AND(S523&gt;=19,S523&lt;=20,入力項目!$S$16&lt;&gt;"高専"),IFERROR(VLOOKUP(入力項目!$S$17,子育て関連マスタ!$I$32:$M$37,4,FALSE),0),
AND(S523&gt;=21,S523&lt;=22,入力項目!$S$16="高専"),IFERROR(VLOOKUP(入力項目!$S$17,子育て関連マスタ!$I$32:$M$34,4,FALSE),0),
AND(S523&gt;=21,S523&lt;=22,入力項目!$S$16&lt;&gt;"高専"),IFERROR(VLOOKUP(入力項目!$S$17,子育て関連マスタ!$I$32:$M$34,4,FALSE),0),
S523&gt;=23,0
) +
IF($D523=4,
  IFERROR(_xlfn.IFS(
  S523&lt;=入力項目!$S$11,0,
  AND(S523=入力項目!$S$11),IFERROR(VLOOKUP(入力項目!$S$12,子育て関連マスタ!$I$4:$M$5,2,FALSE),0),
  AND(S523=4),IFERROR(VLOOKUP(入力項目!$S$13,子育て関連マスタ!$I$9:$M$12,2,FALSE),0),
  AND(S523=7),IFERROR(VLOOKUP(入力項目!$S$14,子育て関連マスタ!$I$16:$M$17,2,FALSE),0),
  AND(S523=13),IFERROR(VLOOKUP(入力項目!$S$15,子育て関連マスタ!$I$21:$M$22,2,FALSE),0),
  AND(S523=16),IFERROR(VLOOKUP(入力項目!$S$16,子育て関連マスタ!$I$26:$M$28,2,FALSE),0),
  AND(S523=19,入力項目!$S$16&lt;&gt;"高専"),IFERROR(VLOOKUP(入力項目!$S$17,子育て関連マスタ!$I$32:$M$37,2,FALSE),0),
  AND(S523=21,入力項目!$S$16="高専"),IFERROR(VLOOKUP(入力項目!$S$17,子育て関連マスタ!$I$32:$M$37,2,FALSE),0),
  S523&gt;=22,0
  ),0),0
) +
IF(AND(S523&gt;=1,S523&lt;=15),IF($D523=入力項目!$S$8,入力項目!$S$3,0),0) +
IF(AND(S523&gt;=1,S523&lt;=15),IF($D523=5,入力項目!$S$4,0),0) +
IF(AND(S523&gt;=1,S523&lt;=15),IF($D523=12,入力項目!$S$5,0),0) +
IF(AND(入力項目!$S$7=$A523,入力項目!$S$8=$D523),子育て関連マスタ!$C$14,0) +
IFERROR(IF(AND(YEAR(EDATE(DATE(入力項目!$S$7,入力項目!$S$8,1),1))=$A523,MONTH(EDATE(DATE(入力項目!$S$7,入力項目!$S$8,1),1))=$D523),子育て関連マスタ!$C$15,0),0) +
IF(AND(OR(S523=3,S523=5,S523=7),$D523=11),子育て関連マスタ!$C$17,0) +
IF(AND(S523=20,$D523=1),子育て関連マスタ!$C$18,0) +
IF(AND(S523=20,$D523=1),
IFERROR(_xlfn.IFS(
入力項目!$S$10="男",子育て関連マスタ!$C$18,
入力項目!$S$10="女",子育て関連マスタ!$C$19
),0),0
) +
IF(AND(S523&gt;=入力項目!$S$18,S523&lt;=入力項目!$S$19),入力項目!$S$20,0) +
IF(AND(S523&gt;=入力項目!$S$21,S523&lt;=入力項目!$S$22),入力項目!$S$23,0) +
IF(AND(S523&gt;=入力項目!$S$24,S523&lt;=入力項目!$S$25),入力項目!$S$26,0)
)</f>
        <v>0</v>
      </c>
      <c r="AH523">
        <f ca="1">-(
_xlfn.IFS(
T523&lt;=入力項目!$S$11,0,
AND(T523&gt;=入力項目!$S$11+1,T523&lt;=3),IFERROR(VLOOKUP(入力項目!$S$12,子育て関連マスタ!$I$4:$M$5,4,FALSE),0),
AND(T523&gt;=4,T523&lt;=6),IFERROR(VLOOKUP(入力項目!$S$13,子育て関連マスタ!$I$9:$M$12,4,FALSE),0),
AND(T523&gt;=7,T523&lt;=12),IFERROR(VLOOKUP(入力項目!$S$14,子育て関連マスタ!$I$16:$M$17,4,FALSE),0),
AND(T523&gt;=13,T523&lt;=15),IFERROR(VLOOKUP(入力項目!$S$15,子育て関連マスタ!$I$21:$M$22,4,FALSE),0),
AND(T523&gt;=16,T523&lt;=18),IFERROR(VLOOKUP(入力項目!$S$16,子育て関連マスタ!$I$26:$M$28,4,FALSE),0),
AND(T523&gt;=19,T523&lt;=20,入力項目!$S$16="高専"),IFERROR(VLOOKUP(入力項目!$S$16,子育て関連マスタ!$I$26:$M$28,4,FALSE),0),
AND(T523&gt;=19,T523&lt;=20,入力項目!$S$16&lt;&gt;"高専"),IFERROR(VLOOKUP(入力項目!$S$17,子育て関連マスタ!$I$32:$M$37,4,FALSE),0),
AND(T523&gt;=21,T523&lt;=22,入力項目!$S$16="高専"),IFERROR(VLOOKUP(入力項目!$S$17,子育て関連マスタ!$I$32:$M$34,4,FALSE),0),
AND(T523&gt;=21,T523&lt;=22,入力項目!$S$16&lt;&gt;"高専"),IFERROR(VLOOKUP(入力項目!$S$17,子育て関連マスタ!$I$32:$M$34,4,FALSE),0),
T523&gt;=23,0
) +
IF($D523=4,
  IFERROR(_xlfn.IFS(
  T523&lt;=入力項目!$S$11,0,
  AND(T523=入力項目!$S$11),IFERROR(VLOOKUP(入力項目!$S$12,子育て関連マスタ!$I$4:$M$5,2,FALSE),0),
  AND(T523=4),IFERROR(VLOOKUP(入力項目!$S$13,子育て関連マスタ!$I$9:$M$12,2,FALSE),0),
  AND(T523=7),IFERROR(VLOOKUP(入力項目!$S$14,子育て関連マスタ!$I$16:$M$17,2,FALSE),0),
  AND(T523=13),IFERROR(VLOOKUP(入力項目!$S$15,子育て関連マスタ!$I$21:$M$22,2,FALSE),0),
  AND(T523=16),IFERROR(VLOOKUP(入力項目!$S$16,子育て関連マスタ!$I$26:$M$28,2,FALSE),0),
  AND(T523=19,入力項目!$S$16&lt;&gt;"高専"),IFERROR(VLOOKUP(入力項目!$S$17,子育て関連マスタ!$I$32:$M$37,2,FALSE),0),
  AND(T523=21,入力項目!$S$16="高専"),IFERROR(VLOOKUP(入力項目!$S$17,子育て関連マスタ!$I$32:$M$37,2,FALSE),0),
  T523&gt;=22,0
  ),0),0
) +
IF(AND(T523&gt;=1,T523&lt;=15),IF($D523=入力項目!$S$8,入力項目!$S$3,0),0) +
IF(AND(T523&gt;=1,T523&lt;=15),IF($D523=5,入力項目!$S$4,0),0) +
IF(AND(T523&gt;=1,T523&lt;=15),IF($D523=12,入力項目!$S$5,0),0) +
IF(AND(入力項目!$S$7=$A523,入力項目!$S$8=$D523),子育て関連マスタ!$C$14,0) +
IFERROR(IF(AND(YEAR(EDATE(DATE(入力項目!$S$7,入力項目!$S$8,1),1))=$A523,MONTH(EDATE(DATE(入力項目!$S$7,入力項目!$S$8,1),1))=$D523),子育て関連マスタ!$C$15,0),0) +
IF(AND(OR(T523=3,T523=5,T523=7),$D523=11),子育て関連マスタ!$C$17,0) +
IF(AND(T523=20,$D523=1),子育て関連マスタ!$C$18,0) +
IF(AND(T523=20,$D523=1),
IFERROR(_xlfn.IFS(
入力項目!$S$10="男",子育て関連マスタ!$C$18,
入力項目!$S$10="女",子育て関連マスタ!$C$19
),0),0
) +
IF(AND(T523&gt;=入力項目!$S$18,T523&lt;=入力項目!$S$19),入力項目!$S$20,0) +
IF(AND(T523&gt;=入力項目!$S$21,T523&lt;=入力項目!$S$22),入力項目!$S$23,0) +
IF(AND(T523&gt;=入力項目!$S$24,T523&lt;=入力項目!$S$25),入力項目!$S$26,0)
)</f>
        <v>0</v>
      </c>
      <c r="AI523">
        <f ca="1">-(
_xlfn.IFS(
U523&lt;=入力項目!$S$11,0,
AND(U523&gt;=入力項目!$S$11+1,U523&lt;=3),IFERROR(VLOOKUP(入力項目!$S$12,子育て関連マスタ!$I$4:$M$5,4,FALSE),0),
AND(U523&gt;=4,U523&lt;=6),IFERROR(VLOOKUP(入力項目!$S$13,子育て関連マスタ!$I$9:$M$12,4,FALSE),0),
AND(U523&gt;=7,U523&lt;=12),IFERROR(VLOOKUP(入力項目!$S$14,子育て関連マスタ!$I$16:$M$17,4,FALSE),0),
AND(U523&gt;=13,U523&lt;=15),IFERROR(VLOOKUP(入力項目!$S$15,子育て関連マスタ!$I$21:$M$22,4,FALSE),0),
AND(U523&gt;=16,U523&lt;=18),IFERROR(VLOOKUP(入力項目!$S$16,子育て関連マスタ!$I$26:$M$28,4,FALSE),0),
AND(U523&gt;=19,U523&lt;=20,入力項目!$S$16="高専"),IFERROR(VLOOKUP(入力項目!$S$16,子育て関連マスタ!$I$26:$M$28,4,FALSE),0),
AND(U523&gt;=19,U523&lt;=20,入力項目!$S$16&lt;&gt;"高専"),IFERROR(VLOOKUP(入力項目!$S$17,子育て関連マスタ!$I$32:$M$37,4,FALSE),0),
AND(U523&gt;=21,U523&lt;=22,入力項目!$S$16="高専"),IFERROR(VLOOKUP(入力項目!$S$17,子育て関連マスタ!$I$32:$M$34,4,FALSE),0),
AND(U523&gt;=21,U523&lt;=22,入力項目!$S$16&lt;&gt;"高専"),IFERROR(VLOOKUP(入力項目!$S$17,子育て関連マスタ!$I$32:$M$34,4,FALSE),0),
U523&gt;=23,0
) +
IF($D523=4,
  IFERROR(_xlfn.IFS(
  U523&lt;=入力項目!$S$11,0,
  AND(U523=入力項目!$S$11),IFERROR(VLOOKUP(入力項目!$S$12,子育て関連マスタ!$I$4:$M$5,2,FALSE),0),
  AND(U523=4),IFERROR(VLOOKUP(入力項目!$S$13,子育て関連マスタ!$I$9:$M$12,2,FALSE),0),
  AND(U523=7),IFERROR(VLOOKUP(入力項目!$S$14,子育て関連マスタ!$I$16:$M$17,2,FALSE),0),
  AND(U523=13),IFERROR(VLOOKUP(入力項目!$S$15,子育て関連マスタ!$I$21:$M$22,2,FALSE),0),
  AND(U523=16),IFERROR(VLOOKUP(入力項目!$S$16,子育て関連マスタ!$I$26:$M$28,2,FALSE),0),
  AND(U523=19,入力項目!$S$16&lt;&gt;"高専"),IFERROR(VLOOKUP(入力項目!$S$17,子育て関連マスタ!$I$32:$M$37,2,FALSE),0),
  AND(U523=21,入力項目!$S$16="高専"),IFERROR(VLOOKUP(入力項目!$S$17,子育て関連マスタ!$I$32:$M$37,2,FALSE),0),
  U523&gt;=22,0
  ),0),0
) +
IF(AND(U523&gt;=1,U523&lt;=15),IF($D523=入力項目!$S$8,入力項目!$S$3,0),0) +
IF(AND(U523&gt;=1,U523&lt;=15),IF($D523=5,入力項目!$S$4,0),0) +
IF(AND(U523&gt;=1,U523&lt;=15),IF($D523=12,入力項目!$S$5,0),0) +
IF(AND(入力項目!$S$7=$A523,入力項目!$S$8=$D523),子育て関連マスタ!$C$14,0) +
IFERROR(IF(AND(YEAR(EDATE(DATE(入力項目!$S$7,入力項目!$S$8,1),1))=$A523,MONTH(EDATE(DATE(入力項目!$S$7,入力項目!$S$8,1),1))=$D523),子育て関連マスタ!$C$15,0),0) +
IF(AND(OR(U523=3,U523=5,U523=7),$D523=11),子育て関連マスタ!$C$17,0) +
IF(AND(U523=20,$D523=1),子育て関連マスタ!$C$18,0) +
IF(AND(U523=20,$D523=1),
IFERROR(_xlfn.IFS(
入力項目!$S$10="男",子育て関連マスタ!$C$18,
入力項目!$S$10="女",子育て関連マスタ!$C$19
),0),0
) +
IF(AND(U523&gt;=入力項目!$S$18,U523&lt;=入力項目!$S$19),入力項目!$S$20,0) +
IF(AND(U523&gt;=入力項目!$S$21,U523&lt;=入力項目!$S$22),入力項目!$S$23,0) +
IF(AND(U523&gt;=入力項目!$S$24,U523&lt;=入力項目!$S$25),入力項目!$S$26,0)
)</f>
        <v>0</v>
      </c>
      <c r="AJ523" s="10">
        <f ca="1">-VLOOKUP($D523,月別収支!$A$2:$H$13,7,FALSE)</f>
        <v>-20000</v>
      </c>
    </row>
    <row r="524" spans="1:36" x14ac:dyDescent="0.4">
      <c r="A524">
        <f t="shared" ca="1" si="139"/>
        <v>2068</v>
      </c>
      <c r="B524">
        <f t="shared" ca="1" si="146"/>
        <v>2067</v>
      </c>
      <c r="C524">
        <f t="shared" ca="1" si="147"/>
        <v>44</v>
      </c>
      <c r="D524">
        <f t="shared" ca="1" si="140"/>
        <v>2</v>
      </c>
      <c r="E524" t="str">
        <f t="shared" ca="1" si="141"/>
        <v>2068年2月</v>
      </c>
      <c r="F524">
        <f ca="1">IF(OR(入力項目!$N$5&lt;$A524,AND(入力項目!$N$5=$A524,入力項目!$N$6&lt;$D524)),IF(F523=0,1,IF(G524=12,F523+1,F523)),0)</f>
        <v>43</v>
      </c>
      <c r="G524">
        <f ca="1">IF(OR(入力項目!$N$5&lt;$A524,AND(入力項目!$N$5=$A524,入力項目!$N$6&lt;$D524)),IF(G523=12,1,G523+1),0)</f>
        <v>4</v>
      </c>
      <c r="H524" t="str">
        <f t="shared" ca="1" si="142"/>
        <v>43_4</v>
      </c>
      <c r="I524">
        <f ca="1">IF(
  IFERROR(AND($C524&gt;0,MOD($C524,入力項目!$N$22)=0,$D524=入力項目!$N$23), FALSE),
  1,
  IF(
    AND(I523&gt;0,J523=12),
    IF(I523=入力項目!$N$28, 0, I523+1),
    I523
  )
)</f>
        <v>0</v>
      </c>
      <c r="J524">
        <f ca="1">IF($D524=入力項目!$N$23,1,IFERROR(J523+1,1))</f>
        <v>9</v>
      </c>
      <c r="K524" t="str">
        <f t="shared" ca="1" si="143"/>
        <v>0_9</v>
      </c>
      <c r="L524">
        <f ca="1">L523+IF(入力項目!$D$4=$D524,1,0)</f>
        <v>72</v>
      </c>
      <c r="M524" t="str">
        <f t="shared" ca="1" si="144"/>
        <v>72歳</v>
      </c>
      <c r="N524">
        <f t="shared" ca="1" si="148"/>
        <v>73</v>
      </c>
      <c r="O524" t="str">
        <f t="shared" ca="1" si="145"/>
        <v>73歳</v>
      </c>
      <c r="P524">
        <f t="shared" ca="1" si="149"/>
        <v>47</v>
      </c>
      <c r="Q524">
        <f t="shared" ca="1" si="150"/>
        <v>45</v>
      </c>
      <c r="R524">
        <f t="shared" ca="1" si="151"/>
        <v>2068</v>
      </c>
      <c r="S524">
        <f t="shared" ca="1" si="152"/>
        <v>2068</v>
      </c>
      <c r="T524">
        <f t="shared" ca="1" si="153"/>
        <v>2068</v>
      </c>
      <c r="U524">
        <f t="shared" ca="1" si="154"/>
        <v>2068</v>
      </c>
      <c r="V524" s="10">
        <f t="shared" ca="1" si="155"/>
        <v>58693925</v>
      </c>
      <c r="W524" s="10">
        <f ca="1">IF($L524&lt;その他マスタ!$B$1,VLOOKUP($D524,月別収支!$A$2:$H$13,2,FALSE),その他マスタ!$B$3)+IF(AND($L524=その他マスタ!$B$1,入力項目!$I$9="あり",$D524=入力項目!$D$4),その他マスタ!$B$2,0)</f>
        <v>150000</v>
      </c>
      <c r="X524" s="10">
        <f ca="1">-IF(入力項目!$K$5=TRUE,
IF($F524+$G524&lt;3,VLOOKUP($D524,月別収支!$A$2:$H$13,8,FALSE),0)+IFERROR(VLOOKUP($H524,住宅ローン計算!C:P,13,FALSE),0)+IF($F524&gt;1,IF(OR($G524=3,$G524=6,$G524=9,$G524=12),ROUNDUP(入力項目!$N$18/4,0),0),0),
VLOOKUP($D524,月別収支!$A$2:$H$13,8,FALSE))</f>
        <v>0</v>
      </c>
      <c r="Y524" s="10">
        <f ca="1">-VLOOKUP($D524,月別収支!$A$2:$H$13,3,FALSE)</f>
        <v>-75000</v>
      </c>
      <c r="Z524" s="10">
        <f ca="1">-VLOOKUP($D524,月別収支!$A$2:$H$13,4,FALSE)</f>
        <v>-27000</v>
      </c>
      <c r="AA524" s="10">
        <f ca="1">-VLOOKUP($D524,月別収支!$A$2:$H$13,6,FALSE)</f>
        <v>-10000</v>
      </c>
      <c r="AB524" s="10">
        <f ca="1">-(
VLOOKUP($D524,月別収支!$A$2:$H$13,5,FALSE)+IF(AND(入力項目!$I$27&lt;=$A524,ISEVEN($A524-入力項目!$I$27),入力項目!$I$28=$D524),入力項目!$I$26,0)
+IF(入力項目!$K$26=TRUE,
IFERROR(VLOOKUP($K524,マイカーローン計算!C:P,13,FALSE),0),
IFERROR(
  IF(AND($C524&gt;0,MOD($C524,入力項目!$N$22)=0,$D524=入力項目!$N$23),入力項目!$N$24,0),
 0
)
)
)</f>
        <v>-20000</v>
      </c>
      <c r="AC524" s="10">
        <f ca="1">-IF($A524&lt;入力項目!$N$33,入力項目!$N$35,IF(AND($A524=入力項目!$N$33,$D524&lt;=入力項目!$N$34),入力項目!$N$35,0))</f>
        <v>0</v>
      </c>
      <c r="AD524">
        <f ca="1">-(
_xlfn.IFS(
P524&lt;=入力項目!$S$11,0,
AND(P524&gt;=入力項目!$S$11+1,P524&lt;=3),IFERROR(VLOOKUP(入力項目!$S$12,子育て関連マスタ!$I$4:$M$5,4,FALSE),0),
AND(P524&gt;=4,P524&lt;=6),IFERROR(VLOOKUP(入力項目!$S$13,子育て関連マスタ!$I$9:$M$12,4,FALSE),0),
AND(P524&gt;=7,P524&lt;=12),IFERROR(VLOOKUP(入力項目!$S$14,子育て関連マスタ!$I$16:$M$17,4,FALSE),0),
AND(P524&gt;=13,P524&lt;=15),IFERROR(VLOOKUP(入力項目!$S$15,子育て関連マスタ!$I$21:$M$22,4,FALSE),0),
AND(P524&gt;=16,P524&lt;=18),IFERROR(VLOOKUP(入力項目!$S$16,子育て関連マスタ!$I$26:$M$28,4,FALSE),0),
AND(P524&gt;=19,P524&lt;=20,入力項目!$S$16="高専"),IFERROR(VLOOKUP(入力項目!$S$16,子育て関連マスタ!$I$26:$M$28,4,FALSE),0),
AND(P524&gt;=19,P524&lt;=20,入力項目!$S$16&lt;&gt;"高専"),IFERROR(VLOOKUP(入力項目!$S$17,子育て関連マスタ!$I$32:$M$37,4,FALSE),0),
AND(P524&gt;=21,P524&lt;=22,入力項目!$S$16="高専"),IFERROR(VLOOKUP(入力項目!$S$17,子育て関連マスタ!$I$32:$M$34,4,FALSE),0),
AND(P524&gt;=21,P524&lt;=22,入力項目!$S$16&lt;&gt;"高専"),IFERROR(VLOOKUP(入力項目!$S$17,子育て関連マスタ!$I$32:$M$34,4,FALSE),0),
P524&gt;=23,0
) +
IF($D524=4,
  IFERROR(_xlfn.IFS(
  P524&lt;=入力項目!$S$11,0,
  AND(P524=入力項目!$S$11),IFERROR(VLOOKUP(入力項目!$S$12,子育て関連マスタ!$I$4:$M$5,2,FALSE),0),
  AND(P524=4),IFERROR(VLOOKUP(入力項目!$S$13,子育て関連マスタ!$I$9:$M$12,2,FALSE),0),
  AND(P524=7),IFERROR(VLOOKUP(入力項目!$S$14,子育て関連マスタ!$I$16:$M$17,2,FALSE),0),
  AND(P524=13),IFERROR(VLOOKUP(入力項目!$S$15,子育て関連マスタ!$I$21:$M$22,2,FALSE),0),
  AND(P524=16),IFERROR(VLOOKUP(入力項目!$S$16,子育て関連マスタ!$I$26:$M$28,2,FALSE),0),
  AND(P524=19,入力項目!$S$16&lt;&gt;"高専"),IFERROR(VLOOKUP(入力項目!$S$17,子育て関連マスタ!$I$32:$M$37,2,FALSE),0),
  AND(P524=21,入力項目!$S$16="高専"),IFERROR(VLOOKUP(入力項目!$S$17,子育て関連マスタ!$I$32:$M$37,2,FALSE),0),
  P524&gt;=22,0
  ),0),0
) +
IF(AND(P524&gt;=1,P524&lt;=15),IF($D524=入力項目!$S$8,入力項目!$S$3,0),0) +
IF(AND(P524&gt;=1,P524&lt;=15),IF($D524=5,入力項目!$S$4,0),0) +
IF(AND(P524&gt;=1,P524&lt;=15),IF($D524=12,入力項目!$S$5,0),0) +
IF(AND(入力項目!$S$7=$A524,入力項目!$S$8=$D524),子育て関連マスタ!$C$14,0) +
IFERROR(IF(AND(YEAR(EDATE(DATE(入力項目!$S$7,入力項目!$S$8,1),1))=$A524,MONTH(EDATE(DATE(入力項目!$S$7,入力項目!$S$8,1),1))=$D524),子育て関連マスタ!$C$15,0),0) +
IF(AND(OR(P524=3,P524=5,P524=7),$D524=11),子育て関連マスタ!$C$17,0) +
IF(AND(P524=20,$D524=1),子育て関連マスタ!$C$18,0) +
IF(AND(P524=20,$D524=1),
IFERROR(_xlfn.IFS(
入力項目!$S$10="男",子育て関連マスタ!$C$18,
入力項目!$S$10="女",子育て関連マスタ!$C$19
),0),0
) +
IF(AND(P524&gt;=入力項目!$S$18,P524&lt;=入力項目!$S$19),入力項目!$S$20,0) +
IF(AND(P524&gt;=入力項目!$S$21,P524&lt;=入力項目!$S$22),入力項目!$S$23,0) +
IF(AND(P524&gt;=入力項目!$S$24,P524&lt;=入力項目!$S$25),入力項目!$S$26,0)
)</f>
        <v>0</v>
      </c>
      <c r="AE524">
        <f ca="1">-(
_xlfn.IFS(
Q524&lt;=入力項目!$S$11,0,
AND(Q524&gt;=入力項目!$S$11+1,Q524&lt;=3),IFERROR(VLOOKUP(入力項目!$S$12,子育て関連マスタ!$I$4:$M$5,4,FALSE),0),
AND(Q524&gt;=4,Q524&lt;=6),IFERROR(VLOOKUP(入力項目!$S$13,子育て関連マスタ!$I$9:$M$12,4,FALSE),0),
AND(Q524&gt;=7,Q524&lt;=12),IFERROR(VLOOKUP(入力項目!$S$14,子育て関連マスタ!$I$16:$M$17,4,FALSE),0),
AND(Q524&gt;=13,Q524&lt;=15),IFERROR(VLOOKUP(入力項目!$S$15,子育て関連マスタ!$I$21:$M$22,4,FALSE),0),
AND(Q524&gt;=16,Q524&lt;=18),IFERROR(VLOOKUP(入力項目!$S$16,子育て関連マスタ!$I$26:$M$28,4,FALSE),0),
AND(Q524&gt;=19,Q524&lt;=20,入力項目!$S$16="高専"),IFERROR(VLOOKUP(入力項目!$S$16,子育て関連マスタ!$I$26:$M$28,4,FALSE),0),
AND(Q524&gt;=19,Q524&lt;=20,入力項目!$S$16&lt;&gt;"高専"),IFERROR(VLOOKUP(入力項目!$S$17,子育て関連マスタ!$I$32:$M$37,4,FALSE),0),
AND(Q524&gt;=21,Q524&lt;=22,入力項目!$S$16="高専"),IFERROR(VLOOKUP(入力項目!$S$17,子育て関連マスタ!$I$32:$M$34,4,FALSE),0),
AND(Q524&gt;=21,Q524&lt;=22,入力項目!$S$16&lt;&gt;"高専"),IFERROR(VLOOKUP(入力項目!$S$17,子育て関連マスタ!$I$32:$M$34,4,FALSE),0),
Q524&gt;=23,0
) +
IF($D524=4,
  IFERROR(_xlfn.IFS(
  Q524&lt;=入力項目!$S$11,0,
  AND(Q524=入力項目!$S$11),IFERROR(VLOOKUP(入力項目!$S$12,子育て関連マスタ!$I$4:$M$5,2,FALSE),0),
  AND(Q524=4),IFERROR(VLOOKUP(入力項目!$S$13,子育て関連マスタ!$I$9:$M$12,2,FALSE),0),
  AND(Q524=7),IFERROR(VLOOKUP(入力項目!$S$14,子育て関連マスタ!$I$16:$M$17,2,FALSE),0),
  AND(Q524=13),IFERROR(VLOOKUP(入力項目!$S$15,子育て関連マスタ!$I$21:$M$22,2,FALSE),0),
  AND(Q524=16),IFERROR(VLOOKUP(入力項目!$S$16,子育て関連マスタ!$I$26:$M$28,2,FALSE),0),
  AND(Q524=19,入力項目!$S$16&lt;&gt;"高専"),IFERROR(VLOOKUP(入力項目!$S$17,子育て関連マスタ!$I$32:$M$37,2,FALSE),0),
  AND(Q524=21,入力項目!$S$16="高専"),IFERROR(VLOOKUP(入力項目!$S$17,子育て関連マスタ!$I$32:$M$37,2,FALSE),0),
  Q524&gt;=22,0
  ),0),0
) +
IF(AND(Q524&gt;=1,Q524&lt;=15),IF($D524=入力項目!$S$8,入力項目!$S$3,0),0) +
IF(AND(Q524&gt;=1,Q524&lt;=15),IF($D524=5,入力項目!$S$4,0),0) +
IF(AND(Q524&gt;=1,Q524&lt;=15),IF($D524=12,入力項目!$S$5,0),0) +
IF(AND(入力項目!$S$7=$A524,入力項目!$S$8=$D524),子育て関連マスタ!$C$14,0) +
IFERROR(IF(AND(YEAR(EDATE(DATE(入力項目!$S$7,入力項目!$S$8,1),1))=$A524,MONTH(EDATE(DATE(入力項目!$S$7,入力項目!$S$8,1),1))=$D524),子育て関連マスタ!$C$15,0),0) +
IF(AND(OR(Q524=3,Q524=5,Q524=7),$D524=11),子育て関連マスタ!$C$17,0) +
IF(AND(Q524=20,$D524=1),子育て関連マスタ!$C$18,0) +
IF(AND(Q524=20,$D524=1),
IFERROR(_xlfn.IFS(
入力項目!$S$10="男",子育て関連マスタ!$C$18,
入力項目!$S$10="女",子育て関連マスタ!$C$19
),0),0
) +
IF(AND(Q524&gt;=入力項目!$S$18,Q524&lt;=入力項目!$S$19),入力項目!$S$20,0) +
IF(AND(Q524&gt;=入力項目!$S$21,Q524&lt;=入力項目!$S$22),入力項目!$S$23,0) +
IF(AND(Q524&gt;=入力項目!$S$24,Q524&lt;=入力項目!$S$25),入力項目!$S$26,0)
)</f>
        <v>0</v>
      </c>
      <c r="AF524">
        <f ca="1">-(
_xlfn.IFS(
R524&lt;=入力項目!$S$11,0,
AND(R524&gt;=入力項目!$S$11+1,R524&lt;=3),IFERROR(VLOOKUP(入力項目!$S$12,子育て関連マスタ!$I$4:$M$5,4,FALSE),0),
AND(R524&gt;=4,R524&lt;=6),IFERROR(VLOOKUP(入力項目!$S$13,子育て関連マスタ!$I$9:$M$12,4,FALSE),0),
AND(R524&gt;=7,R524&lt;=12),IFERROR(VLOOKUP(入力項目!$S$14,子育て関連マスタ!$I$16:$M$17,4,FALSE),0),
AND(R524&gt;=13,R524&lt;=15),IFERROR(VLOOKUP(入力項目!$S$15,子育て関連マスタ!$I$21:$M$22,4,FALSE),0),
AND(R524&gt;=16,R524&lt;=18),IFERROR(VLOOKUP(入力項目!$S$16,子育て関連マスタ!$I$26:$M$28,4,FALSE),0),
AND(R524&gt;=19,R524&lt;=20,入力項目!$S$16="高専"),IFERROR(VLOOKUP(入力項目!$S$16,子育て関連マスタ!$I$26:$M$28,4,FALSE),0),
AND(R524&gt;=19,R524&lt;=20,入力項目!$S$16&lt;&gt;"高専"),IFERROR(VLOOKUP(入力項目!$S$17,子育て関連マスタ!$I$32:$M$37,4,FALSE),0),
AND(R524&gt;=21,R524&lt;=22,入力項目!$S$16="高専"),IFERROR(VLOOKUP(入力項目!$S$17,子育て関連マスタ!$I$32:$M$34,4,FALSE),0),
AND(R524&gt;=21,R524&lt;=22,入力項目!$S$16&lt;&gt;"高専"),IFERROR(VLOOKUP(入力項目!$S$17,子育て関連マスタ!$I$32:$M$34,4,FALSE),0),
R524&gt;=23,0
) +
IF($D524=4,
  IFERROR(_xlfn.IFS(
  R524&lt;=入力項目!$S$11,0,
  AND(R524=入力項目!$S$11),IFERROR(VLOOKUP(入力項目!$S$12,子育て関連マスタ!$I$4:$M$5,2,FALSE),0),
  AND(R524=4),IFERROR(VLOOKUP(入力項目!$S$13,子育て関連マスタ!$I$9:$M$12,2,FALSE),0),
  AND(R524=7),IFERROR(VLOOKUP(入力項目!$S$14,子育て関連マスタ!$I$16:$M$17,2,FALSE),0),
  AND(R524=13),IFERROR(VLOOKUP(入力項目!$S$15,子育て関連マスタ!$I$21:$M$22,2,FALSE),0),
  AND(R524=16),IFERROR(VLOOKUP(入力項目!$S$16,子育て関連マスタ!$I$26:$M$28,2,FALSE),0),
  AND(R524=19,入力項目!$S$16&lt;&gt;"高専"),IFERROR(VLOOKUP(入力項目!$S$17,子育て関連マスタ!$I$32:$M$37,2,FALSE),0),
  AND(R524=21,入力項目!$S$16="高専"),IFERROR(VLOOKUP(入力項目!$S$17,子育て関連マスタ!$I$32:$M$37,2,FALSE),0),
  R524&gt;=22,0
  ),0),0
) +
IF(AND(R524&gt;=1,R524&lt;=15),IF($D524=入力項目!$S$8,入力項目!$S$3,0),0) +
IF(AND(R524&gt;=1,R524&lt;=15),IF($D524=5,入力項目!$S$4,0),0) +
IF(AND(R524&gt;=1,R524&lt;=15),IF($D524=12,入力項目!$S$5,0),0) +
IF(AND(入力項目!$S$7=$A524,入力項目!$S$8=$D524),子育て関連マスタ!$C$14,0) +
IFERROR(IF(AND(YEAR(EDATE(DATE(入力項目!$S$7,入力項目!$S$8,1),1))=$A524,MONTH(EDATE(DATE(入力項目!$S$7,入力項目!$S$8,1),1))=$D524),子育て関連マスタ!$C$15,0),0) +
IF(AND(OR(R524=3,R524=5,R524=7),$D524=11),子育て関連マスタ!$C$17,0) +
IF(AND(R524=20,$D524=1),子育て関連マスタ!$C$18,0) +
IF(AND(R524=20,$D524=1),
IFERROR(_xlfn.IFS(
入力項目!$S$10="男",子育て関連マスタ!$C$18,
入力項目!$S$10="女",子育て関連マスタ!$C$19
),0),0
) +
IF(AND(R524&gt;=入力項目!$S$18,R524&lt;=入力項目!$S$19),入力項目!$S$20,0) +
IF(AND(R524&gt;=入力項目!$S$21,R524&lt;=入力項目!$S$22),入力項目!$S$23,0) +
IF(AND(R524&gt;=入力項目!$S$24,R524&lt;=入力項目!$S$25),入力項目!$S$26,0)
)</f>
        <v>0</v>
      </c>
      <c r="AG524">
        <f ca="1">-(
_xlfn.IFS(
S524&lt;=入力項目!$S$11,0,
AND(S524&gt;=入力項目!$S$11+1,S524&lt;=3),IFERROR(VLOOKUP(入力項目!$S$12,子育て関連マスタ!$I$4:$M$5,4,FALSE),0),
AND(S524&gt;=4,S524&lt;=6),IFERROR(VLOOKUP(入力項目!$S$13,子育て関連マスタ!$I$9:$M$12,4,FALSE),0),
AND(S524&gt;=7,S524&lt;=12),IFERROR(VLOOKUP(入力項目!$S$14,子育て関連マスタ!$I$16:$M$17,4,FALSE),0),
AND(S524&gt;=13,S524&lt;=15),IFERROR(VLOOKUP(入力項目!$S$15,子育て関連マスタ!$I$21:$M$22,4,FALSE),0),
AND(S524&gt;=16,S524&lt;=18),IFERROR(VLOOKUP(入力項目!$S$16,子育て関連マスタ!$I$26:$M$28,4,FALSE),0),
AND(S524&gt;=19,S524&lt;=20,入力項目!$S$16="高専"),IFERROR(VLOOKUP(入力項目!$S$16,子育て関連マスタ!$I$26:$M$28,4,FALSE),0),
AND(S524&gt;=19,S524&lt;=20,入力項目!$S$16&lt;&gt;"高専"),IFERROR(VLOOKUP(入力項目!$S$17,子育て関連マスタ!$I$32:$M$37,4,FALSE),0),
AND(S524&gt;=21,S524&lt;=22,入力項目!$S$16="高専"),IFERROR(VLOOKUP(入力項目!$S$17,子育て関連マスタ!$I$32:$M$34,4,FALSE),0),
AND(S524&gt;=21,S524&lt;=22,入力項目!$S$16&lt;&gt;"高専"),IFERROR(VLOOKUP(入力項目!$S$17,子育て関連マスタ!$I$32:$M$34,4,FALSE),0),
S524&gt;=23,0
) +
IF($D524=4,
  IFERROR(_xlfn.IFS(
  S524&lt;=入力項目!$S$11,0,
  AND(S524=入力項目!$S$11),IFERROR(VLOOKUP(入力項目!$S$12,子育て関連マスタ!$I$4:$M$5,2,FALSE),0),
  AND(S524=4),IFERROR(VLOOKUP(入力項目!$S$13,子育て関連マスタ!$I$9:$M$12,2,FALSE),0),
  AND(S524=7),IFERROR(VLOOKUP(入力項目!$S$14,子育て関連マスタ!$I$16:$M$17,2,FALSE),0),
  AND(S524=13),IFERROR(VLOOKUP(入力項目!$S$15,子育て関連マスタ!$I$21:$M$22,2,FALSE),0),
  AND(S524=16),IFERROR(VLOOKUP(入力項目!$S$16,子育て関連マスタ!$I$26:$M$28,2,FALSE),0),
  AND(S524=19,入力項目!$S$16&lt;&gt;"高専"),IFERROR(VLOOKUP(入力項目!$S$17,子育て関連マスタ!$I$32:$M$37,2,FALSE),0),
  AND(S524=21,入力項目!$S$16="高専"),IFERROR(VLOOKUP(入力項目!$S$17,子育て関連マスタ!$I$32:$M$37,2,FALSE),0),
  S524&gt;=22,0
  ),0),0
) +
IF(AND(S524&gt;=1,S524&lt;=15),IF($D524=入力項目!$S$8,入力項目!$S$3,0),0) +
IF(AND(S524&gt;=1,S524&lt;=15),IF($D524=5,入力項目!$S$4,0),0) +
IF(AND(S524&gt;=1,S524&lt;=15),IF($D524=12,入力項目!$S$5,0),0) +
IF(AND(入力項目!$S$7=$A524,入力項目!$S$8=$D524),子育て関連マスタ!$C$14,0) +
IFERROR(IF(AND(YEAR(EDATE(DATE(入力項目!$S$7,入力項目!$S$8,1),1))=$A524,MONTH(EDATE(DATE(入力項目!$S$7,入力項目!$S$8,1),1))=$D524),子育て関連マスタ!$C$15,0),0) +
IF(AND(OR(S524=3,S524=5,S524=7),$D524=11),子育て関連マスタ!$C$17,0) +
IF(AND(S524=20,$D524=1),子育て関連マスタ!$C$18,0) +
IF(AND(S524=20,$D524=1),
IFERROR(_xlfn.IFS(
入力項目!$S$10="男",子育て関連マスタ!$C$18,
入力項目!$S$10="女",子育て関連マスタ!$C$19
),0),0
) +
IF(AND(S524&gt;=入力項目!$S$18,S524&lt;=入力項目!$S$19),入力項目!$S$20,0) +
IF(AND(S524&gt;=入力項目!$S$21,S524&lt;=入力項目!$S$22),入力項目!$S$23,0) +
IF(AND(S524&gt;=入力項目!$S$24,S524&lt;=入力項目!$S$25),入力項目!$S$26,0)
)</f>
        <v>0</v>
      </c>
      <c r="AH524">
        <f ca="1">-(
_xlfn.IFS(
T524&lt;=入力項目!$S$11,0,
AND(T524&gt;=入力項目!$S$11+1,T524&lt;=3),IFERROR(VLOOKUP(入力項目!$S$12,子育て関連マスタ!$I$4:$M$5,4,FALSE),0),
AND(T524&gt;=4,T524&lt;=6),IFERROR(VLOOKUP(入力項目!$S$13,子育て関連マスタ!$I$9:$M$12,4,FALSE),0),
AND(T524&gt;=7,T524&lt;=12),IFERROR(VLOOKUP(入力項目!$S$14,子育て関連マスタ!$I$16:$M$17,4,FALSE),0),
AND(T524&gt;=13,T524&lt;=15),IFERROR(VLOOKUP(入力項目!$S$15,子育て関連マスタ!$I$21:$M$22,4,FALSE),0),
AND(T524&gt;=16,T524&lt;=18),IFERROR(VLOOKUP(入力項目!$S$16,子育て関連マスタ!$I$26:$M$28,4,FALSE),0),
AND(T524&gt;=19,T524&lt;=20,入力項目!$S$16="高専"),IFERROR(VLOOKUP(入力項目!$S$16,子育て関連マスタ!$I$26:$M$28,4,FALSE),0),
AND(T524&gt;=19,T524&lt;=20,入力項目!$S$16&lt;&gt;"高専"),IFERROR(VLOOKUP(入力項目!$S$17,子育て関連マスタ!$I$32:$M$37,4,FALSE),0),
AND(T524&gt;=21,T524&lt;=22,入力項目!$S$16="高専"),IFERROR(VLOOKUP(入力項目!$S$17,子育て関連マスタ!$I$32:$M$34,4,FALSE),0),
AND(T524&gt;=21,T524&lt;=22,入力項目!$S$16&lt;&gt;"高専"),IFERROR(VLOOKUP(入力項目!$S$17,子育て関連マスタ!$I$32:$M$34,4,FALSE),0),
T524&gt;=23,0
) +
IF($D524=4,
  IFERROR(_xlfn.IFS(
  T524&lt;=入力項目!$S$11,0,
  AND(T524=入力項目!$S$11),IFERROR(VLOOKUP(入力項目!$S$12,子育て関連マスタ!$I$4:$M$5,2,FALSE),0),
  AND(T524=4),IFERROR(VLOOKUP(入力項目!$S$13,子育て関連マスタ!$I$9:$M$12,2,FALSE),0),
  AND(T524=7),IFERROR(VLOOKUP(入力項目!$S$14,子育て関連マスタ!$I$16:$M$17,2,FALSE),0),
  AND(T524=13),IFERROR(VLOOKUP(入力項目!$S$15,子育て関連マスタ!$I$21:$M$22,2,FALSE),0),
  AND(T524=16),IFERROR(VLOOKUP(入力項目!$S$16,子育て関連マスタ!$I$26:$M$28,2,FALSE),0),
  AND(T524=19,入力項目!$S$16&lt;&gt;"高専"),IFERROR(VLOOKUP(入力項目!$S$17,子育て関連マスタ!$I$32:$M$37,2,FALSE),0),
  AND(T524=21,入力項目!$S$16="高専"),IFERROR(VLOOKUP(入力項目!$S$17,子育て関連マスタ!$I$32:$M$37,2,FALSE),0),
  T524&gt;=22,0
  ),0),0
) +
IF(AND(T524&gt;=1,T524&lt;=15),IF($D524=入力項目!$S$8,入力項目!$S$3,0),0) +
IF(AND(T524&gt;=1,T524&lt;=15),IF($D524=5,入力項目!$S$4,0),0) +
IF(AND(T524&gt;=1,T524&lt;=15),IF($D524=12,入力項目!$S$5,0),0) +
IF(AND(入力項目!$S$7=$A524,入力項目!$S$8=$D524),子育て関連マスタ!$C$14,0) +
IFERROR(IF(AND(YEAR(EDATE(DATE(入力項目!$S$7,入力項目!$S$8,1),1))=$A524,MONTH(EDATE(DATE(入力項目!$S$7,入力項目!$S$8,1),1))=$D524),子育て関連マスタ!$C$15,0),0) +
IF(AND(OR(T524=3,T524=5,T524=7),$D524=11),子育て関連マスタ!$C$17,0) +
IF(AND(T524=20,$D524=1),子育て関連マスタ!$C$18,0) +
IF(AND(T524=20,$D524=1),
IFERROR(_xlfn.IFS(
入力項目!$S$10="男",子育て関連マスタ!$C$18,
入力項目!$S$10="女",子育て関連マスタ!$C$19
),0),0
) +
IF(AND(T524&gt;=入力項目!$S$18,T524&lt;=入力項目!$S$19),入力項目!$S$20,0) +
IF(AND(T524&gt;=入力項目!$S$21,T524&lt;=入力項目!$S$22),入力項目!$S$23,0) +
IF(AND(T524&gt;=入力項目!$S$24,T524&lt;=入力項目!$S$25),入力項目!$S$26,0)
)</f>
        <v>0</v>
      </c>
      <c r="AI524">
        <f ca="1">-(
_xlfn.IFS(
U524&lt;=入力項目!$S$11,0,
AND(U524&gt;=入力項目!$S$11+1,U524&lt;=3),IFERROR(VLOOKUP(入力項目!$S$12,子育て関連マスタ!$I$4:$M$5,4,FALSE),0),
AND(U524&gt;=4,U524&lt;=6),IFERROR(VLOOKUP(入力項目!$S$13,子育て関連マスタ!$I$9:$M$12,4,FALSE),0),
AND(U524&gt;=7,U524&lt;=12),IFERROR(VLOOKUP(入力項目!$S$14,子育て関連マスタ!$I$16:$M$17,4,FALSE),0),
AND(U524&gt;=13,U524&lt;=15),IFERROR(VLOOKUP(入力項目!$S$15,子育て関連マスタ!$I$21:$M$22,4,FALSE),0),
AND(U524&gt;=16,U524&lt;=18),IFERROR(VLOOKUP(入力項目!$S$16,子育て関連マスタ!$I$26:$M$28,4,FALSE),0),
AND(U524&gt;=19,U524&lt;=20,入力項目!$S$16="高専"),IFERROR(VLOOKUP(入力項目!$S$16,子育て関連マスタ!$I$26:$M$28,4,FALSE),0),
AND(U524&gt;=19,U524&lt;=20,入力項目!$S$16&lt;&gt;"高専"),IFERROR(VLOOKUP(入力項目!$S$17,子育て関連マスタ!$I$32:$M$37,4,FALSE),0),
AND(U524&gt;=21,U524&lt;=22,入力項目!$S$16="高専"),IFERROR(VLOOKUP(入力項目!$S$17,子育て関連マスタ!$I$32:$M$34,4,FALSE),0),
AND(U524&gt;=21,U524&lt;=22,入力項目!$S$16&lt;&gt;"高専"),IFERROR(VLOOKUP(入力項目!$S$17,子育て関連マスタ!$I$32:$M$34,4,FALSE),0),
U524&gt;=23,0
) +
IF($D524=4,
  IFERROR(_xlfn.IFS(
  U524&lt;=入力項目!$S$11,0,
  AND(U524=入力項目!$S$11),IFERROR(VLOOKUP(入力項目!$S$12,子育て関連マスタ!$I$4:$M$5,2,FALSE),0),
  AND(U524=4),IFERROR(VLOOKUP(入力項目!$S$13,子育て関連マスタ!$I$9:$M$12,2,FALSE),0),
  AND(U524=7),IFERROR(VLOOKUP(入力項目!$S$14,子育て関連マスタ!$I$16:$M$17,2,FALSE),0),
  AND(U524=13),IFERROR(VLOOKUP(入力項目!$S$15,子育て関連マスタ!$I$21:$M$22,2,FALSE),0),
  AND(U524=16),IFERROR(VLOOKUP(入力項目!$S$16,子育て関連マスタ!$I$26:$M$28,2,FALSE),0),
  AND(U524=19,入力項目!$S$16&lt;&gt;"高専"),IFERROR(VLOOKUP(入力項目!$S$17,子育て関連マスタ!$I$32:$M$37,2,FALSE),0),
  AND(U524=21,入力項目!$S$16="高専"),IFERROR(VLOOKUP(入力項目!$S$17,子育て関連マスタ!$I$32:$M$37,2,FALSE),0),
  U524&gt;=22,0
  ),0),0
) +
IF(AND(U524&gt;=1,U524&lt;=15),IF($D524=入力項目!$S$8,入力項目!$S$3,0),0) +
IF(AND(U524&gt;=1,U524&lt;=15),IF($D524=5,入力項目!$S$4,0),0) +
IF(AND(U524&gt;=1,U524&lt;=15),IF($D524=12,入力項目!$S$5,0),0) +
IF(AND(入力項目!$S$7=$A524,入力項目!$S$8=$D524),子育て関連マスタ!$C$14,0) +
IFERROR(IF(AND(YEAR(EDATE(DATE(入力項目!$S$7,入力項目!$S$8,1),1))=$A524,MONTH(EDATE(DATE(入力項目!$S$7,入力項目!$S$8,1),1))=$D524),子育て関連マスタ!$C$15,0),0) +
IF(AND(OR(U524=3,U524=5,U524=7),$D524=11),子育て関連マスタ!$C$17,0) +
IF(AND(U524=20,$D524=1),子育て関連マスタ!$C$18,0) +
IF(AND(U524=20,$D524=1),
IFERROR(_xlfn.IFS(
入力項目!$S$10="男",子育て関連マスタ!$C$18,
入力項目!$S$10="女",子育て関連マスタ!$C$19
),0),0
) +
IF(AND(U524&gt;=入力項目!$S$18,U524&lt;=入力項目!$S$19),入力項目!$S$20,0) +
IF(AND(U524&gt;=入力項目!$S$21,U524&lt;=入力項目!$S$22),入力項目!$S$23,0) +
IF(AND(U524&gt;=入力項目!$S$24,U524&lt;=入力項目!$S$25),入力項目!$S$26,0)
)</f>
        <v>0</v>
      </c>
      <c r="AJ524" s="10">
        <f ca="1">-VLOOKUP($D524,月別収支!$A$2:$H$13,7,FALSE)</f>
        <v>-20000</v>
      </c>
    </row>
    <row r="525" spans="1:36" x14ac:dyDescent="0.4">
      <c r="A525">
        <f t="shared" ca="1" si="139"/>
        <v>2068</v>
      </c>
      <c r="B525">
        <f t="shared" ca="1" si="146"/>
        <v>2067</v>
      </c>
      <c r="C525">
        <f t="shared" ca="1" si="147"/>
        <v>44</v>
      </c>
      <c r="D525">
        <f t="shared" ca="1" si="140"/>
        <v>3</v>
      </c>
      <c r="E525" t="str">
        <f t="shared" ca="1" si="141"/>
        <v>2068年3月</v>
      </c>
      <c r="F525">
        <f ca="1">IF(OR(入力項目!$N$5&lt;$A525,AND(入力項目!$N$5=$A525,入力項目!$N$6&lt;$D525)),IF(F524=0,1,IF(G525=12,F524+1,F524)),0)</f>
        <v>43</v>
      </c>
      <c r="G525">
        <f ca="1">IF(OR(入力項目!$N$5&lt;$A525,AND(入力項目!$N$5=$A525,入力項目!$N$6&lt;$D525)),IF(G524=12,1,G524+1),0)</f>
        <v>5</v>
      </c>
      <c r="H525" t="str">
        <f t="shared" ca="1" si="142"/>
        <v>43_5</v>
      </c>
      <c r="I525">
        <f ca="1">IF(
  IFERROR(AND($C525&gt;0,MOD($C525,入力項目!$N$22)=0,$D525=入力項目!$N$23), FALSE),
  1,
  IF(
    AND(I524&gt;0,J524=12),
    IF(I524=入力項目!$N$28, 0, I524+1),
    I524
  )
)</f>
        <v>0</v>
      </c>
      <c r="J525">
        <f ca="1">IF($D525=入力項目!$N$23,1,IFERROR(J524+1,1))</f>
        <v>10</v>
      </c>
      <c r="K525" t="str">
        <f t="shared" ca="1" si="143"/>
        <v>0_10</v>
      </c>
      <c r="L525">
        <f ca="1">L524+IF(入力項目!$D$4=$D525,1,0)</f>
        <v>72</v>
      </c>
      <c r="M525" t="str">
        <f t="shared" ca="1" si="144"/>
        <v>72歳</v>
      </c>
      <c r="N525">
        <f t="shared" ca="1" si="148"/>
        <v>73</v>
      </c>
      <c r="O525" t="str">
        <f t="shared" ca="1" si="145"/>
        <v>73歳</v>
      </c>
      <c r="P525">
        <f t="shared" ca="1" si="149"/>
        <v>47</v>
      </c>
      <c r="Q525">
        <f t="shared" ca="1" si="150"/>
        <v>45</v>
      </c>
      <c r="R525">
        <f t="shared" ca="1" si="151"/>
        <v>2068</v>
      </c>
      <c r="S525">
        <f t="shared" ca="1" si="152"/>
        <v>2068</v>
      </c>
      <c r="T525">
        <f t="shared" ca="1" si="153"/>
        <v>2068</v>
      </c>
      <c r="U525">
        <f t="shared" ca="1" si="154"/>
        <v>2068</v>
      </c>
      <c r="V525" s="10">
        <f t="shared" ca="1" si="155"/>
        <v>58691925</v>
      </c>
      <c r="W525" s="10">
        <f ca="1">IF($L525&lt;その他マスタ!$B$1,VLOOKUP($D525,月別収支!$A$2:$H$13,2,FALSE),その他マスタ!$B$3)+IF(AND($L525=その他マスタ!$B$1,入力項目!$I$9="あり",$D525=入力項目!$D$4),その他マスタ!$B$2,0)</f>
        <v>150000</v>
      </c>
      <c r="X525" s="10">
        <f ca="1">-IF(入力項目!$K$5=TRUE,
IF($F525+$G525&lt;3,VLOOKUP($D525,月別収支!$A$2:$H$13,8,FALSE),0)+IFERROR(VLOOKUP($H525,住宅ローン計算!C:P,13,FALSE),0)+IF($F525&gt;1,IF(OR($G525=3,$G525=6,$G525=9,$G525=12),ROUNDUP(入力項目!$N$18/4,0),0),0),
VLOOKUP($D525,月別収支!$A$2:$H$13,8,FALSE))</f>
        <v>0</v>
      </c>
      <c r="Y525" s="10">
        <f ca="1">-VLOOKUP($D525,月別収支!$A$2:$H$13,3,FALSE)</f>
        <v>-75000</v>
      </c>
      <c r="Z525" s="10">
        <f ca="1">-VLOOKUP($D525,月別収支!$A$2:$H$13,4,FALSE)</f>
        <v>-27000</v>
      </c>
      <c r="AA525" s="10">
        <f ca="1">-VLOOKUP($D525,月別収支!$A$2:$H$13,6,FALSE)</f>
        <v>-10000</v>
      </c>
      <c r="AB525" s="10">
        <f ca="1">-(
VLOOKUP($D525,月別収支!$A$2:$H$13,5,FALSE)+IF(AND(入力項目!$I$27&lt;=$A525,ISEVEN($A525-入力項目!$I$27),入力項目!$I$28=$D525),入力項目!$I$26,0)
+IF(入力項目!$K$26=TRUE,
IFERROR(VLOOKUP($K525,マイカーローン計算!C:P,13,FALSE),0),
IFERROR(
  IF(AND($C525&gt;0,MOD($C525,入力項目!$N$22)=0,$D525=入力項目!$N$23),入力項目!$N$24,0),
 0
)
)
)</f>
        <v>-20000</v>
      </c>
      <c r="AC525" s="10">
        <f ca="1">-IF($A525&lt;入力項目!$N$33,入力項目!$N$35,IF(AND($A525=入力項目!$N$33,$D525&lt;=入力項目!$N$34),入力項目!$N$35,0))</f>
        <v>0</v>
      </c>
      <c r="AD525">
        <f ca="1">-(
_xlfn.IFS(
P525&lt;=入力項目!$S$11,0,
AND(P525&gt;=入力項目!$S$11+1,P525&lt;=3),IFERROR(VLOOKUP(入力項目!$S$12,子育て関連マスタ!$I$4:$M$5,4,FALSE),0),
AND(P525&gt;=4,P525&lt;=6),IFERROR(VLOOKUP(入力項目!$S$13,子育て関連マスタ!$I$9:$M$12,4,FALSE),0),
AND(P525&gt;=7,P525&lt;=12),IFERROR(VLOOKUP(入力項目!$S$14,子育て関連マスタ!$I$16:$M$17,4,FALSE),0),
AND(P525&gt;=13,P525&lt;=15),IFERROR(VLOOKUP(入力項目!$S$15,子育て関連マスタ!$I$21:$M$22,4,FALSE),0),
AND(P525&gt;=16,P525&lt;=18),IFERROR(VLOOKUP(入力項目!$S$16,子育て関連マスタ!$I$26:$M$28,4,FALSE),0),
AND(P525&gt;=19,P525&lt;=20,入力項目!$S$16="高専"),IFERROR(VLOOKUP(入力項目!$S$16,子育て関連マスタ!$I$26:$M$28,4,FALSE),0),
AND(P525&gt;=19,P525&lt;=20,入力項目!$S$16&lt;&gt;"高専"),IFERROR(VLOOKUP(入力項目!$S$17,子育て関連マスタ!$I$32:$M$37,4,FALSE),0),
AND(P525&gt;=21,P525&lt;=22,入力項目!$S$16="高専"),IFERROR(VLOOKUP(入力項目!$S$17,子育て関連マスタ!$I$32:$M$34,4,FALSE),0),
AND(P525&gt;=21,P525&lt;=22,入力項目!$S$16&lt;&gt;"高専"),IFERROR(VLOOKUP(入力項目!$S$17,子育て関連マスタ!$I$32:$M$34,4,FALSE),0),
P525&gt;=23,0
) +
IF($D525=4,
  IFERROR(_xlfn.IFS(
  P525&lt;=入力項目!$S$11,0,
  AND(P525=入力項目!$S$11),IFERROR(VLOOKUP(入力項目!$S$12,子育て関連マスタ!$I$4:$M$5,2,FALSE),0),
  AND(P525=4),IFERROR(VLOOKUP(入力項目!$S$13,子育て関連マスタ!$I$9:$M$12,2,FALSE),0),
  AND(P525=7),IFERROR(VLOOKUP(入力項目!$S$14,子育て関連マスタ!$I$16:$M$17,2,FALSE),0),
  AND(P525=13),IFERROR(VLOOKUP(入力項目!$S$15,子育て関連マスタ!$I$21:$M$22,2,FALSE),0),
  AND(P525=16),IFERROR(VLOOKUP(入力項目!$S$16,子育て関連マスタ!$I$26:$M$28,2,FALSE),0),
  AND(P525=19,入力項目!$S$16&lt;&gt;"高専"),IFERROR(VLOOKUP(入力項目!$S$17,子育て関連マスタ!$I$32:$M$37,2,FALSE),0),
  AND(P525=21,入力項目!$S$16="高専"),IFERROR(VLOOKUP(入力項目!$S$17,子育て関連マスタ!$I$32:$M$37,2,FALSE),0),
  P525&gt;=22,0
  ),0),0
) +
IF(AND(P525&gt;=1,P525&lt;=15),IF($D525=入力項目!$S$8,入力項目!$S$3,0),0) +
IF(AND(P525&gt;=1,P525&lt;=15),IF($D525=5,入力項目!$S$4,0),0) +
IF(AND(P525&gt;=1,P525&lt;=15),IF($D525=12,入力項目!$S$5,0),0) +
IF(AND(入力項目!$S$7=$A525,入力項目!$S$8=$D525),子育て関連マスタ!$C$14,0) +
IFERROR(IF(AND(YEAR(EDATE(DATE(入力項目!$S$7,入力項目!$S$8,1),1))=$A525,MONTH(EDATE(DATE(入力項目!$S$7,入力項目!$S$8,1),1))=$D525),子育て関連マスタ!$C$15,0),0) +
IF(AND(OR(P525=3,P525=5,P525=7),$D525=11),子育て関連マスタ!$C$17,0) +
IF(AND(P525=20,$D525=1),子育て関連マスタ!$C$18,0) +
IF(AND(P525=20,$D525=1),
IFERROR(_xlfn.IFS(
入力項目!$S$10="男",子育て関連マスタ!$C$18,
入力項目!$S$10="女",子育て関連マスタ!$C$19
),0),0
) +
IF(AND(P525&gt;=入力項目!$S$18,P525&lt;=入力項目!$S$19),入力項目!$S$20,0) +
IF(AND(P525&gt;=入力項目!$S$21,P525&lt;=入力項目!$S$22),入力項目!$S$23,0) +
IF(AND(P525&gt;=入力項目!$S$24,P525&lt;=入力項目!$S$25),入力項目!$S$26,0)
)</f>
        <v>0</v>
      </c>
      <c r="AE525">
        <f ca="1">-(
_xlfn.IFS(
Q525&lt;=入力項目!$S$11,0,
AND(Q525&gt;=入力項目!$S$11+1,Q525&lt;=3),IFERROR(VLOOKUP(入力項目!$S$12,子育て関連マスタ!$I$4:$M$5,4,FALSE),0),
AND(Q525&gt;=4,Q525&lt;=6),IFERROR(VLOOKUP(入力項目!$S$13,子育て関連マスタ!$I$9:$M$12,4,FALSE),0),
AND(Q525&gt;=7,Q525&lt;=12),IFERROR(VLOOKUP(入力項目!$S$14,子育て関連マスタ!$I$16:$M$17,4,FALSE),0),
AND(Q525&gt;=13,Q525&lt;=15),IFERROR(VLOOKUP(入力項目!$S$15,子育て関連マスタ!$I$21:$M$22,4,FALSE),0),
AND(Q525&gt;=16,Q525&lt;=18),IFERROR(VLOOKUP(入力項目!$S$16,子育て関連マスタ!$I$26:$M$28,4,FALSE),0),
AND(Q525&gt;=19,Q525&lt;=20,入力項目!$S$16="高専"),IFERROR(VLOOKUP(入力項目!$S$16,子育て関連マスタ!$I$26:$M$28,4,FALSE),0),
AND(Q525&gt;=19,Q525&lt;=20,入力項目!$S$16&lt;&gt;"高専"),IFERROR(VLOOKUP(入力項目!$S$17,子育て関連マスタ!$I$32:$M$37,4,FALSE),0),
AND(Q525&gt;=21,Q525&lt;=22,入力項目!$S$16="高専"),IFERROR(VLOOKUP(入力項目!$S$17,子育て関連マスタ!$I$32:$M$34,4,FALSE),0),
AND(Q525&gt;=21,Q525&lt;=22,入力項目!$S$16&lt;&gt;"高専"),IFERROR(VLOOKUP(入力項目!$S$17,子育て関連マスタ!$I$32:$M$34,4,FALSE),0),
Q525&gt;=23,0
) +
IF($D525=4,
  IFERROR(_xlfn.IFS(
  Q525&lt;=入力項目!$S$11,0,
  AND(Q525=入力項目!$S$11),IFERROR(VLOOKUP(入力項目!$S$12,子育て関連マスタ!$I$4:$M$5,2,FALSE),0),
  AND(Q525=4),IFERROR(VLOOKUP(入力項目!$S$13,子育て関連マスタ!$I$9:$M$12,2,FALSE),0),
  AND(Q525=7),IFERROR(VLOOKUP(入力項目!$S$14,子育て関連マスタ!$I$16:$M$17,2,FALSE),0),
  AND(Q525=13),IFERROR(VLOOKUP(入力項目!$S$15,子育て関連マスタ!$I$21:$M$22,2,FALSE),0),
  AND(Q525=16),IFERROR(VLOOKUP(入力項目!$S$16,子育て関連マスタ!$I$26:$M$28,2,FALSE),0),
  AND(Q525=19,入力項目!$S$16&lt;&gt;"高専"),IFERROR(VLOOKUP(入力項目!$S$17,子育て関連マスタ!$I$32:$M$37,2,FALSE),0),
  AND(Q525=21,入力項目!$S$16="高専"),IFERROR(VLOOKUP(入力項目!$S$17,子育て関連マスタ!$I$32:$M$37,2,FALSE),0),
  Q525&gt;=22,0
  ),0),0
) +
IF(AND(Q525&gt;=1,Q525&lt;=15),IF($D525=入力項目!$S$8,入力項目!$S$3,0),0) +
IF(AND(Q525&gt;=1,Q525&lt;=15),IF($D525=5,入力項目!$S$4,0),0) +
IF(AND(Q525&gt;=1,Q525&lt;=15),IF($D525=12,入力項目!$S$5,0),0) +
IF(AND(入力項目!$S$7=$A525,入力項目!$S$8=$D525),子育て関連マスタ!$C$14,0) +
IFERROR(IF(AND(YEAR(EDATE(DATE(入力項目!$S$7,入力項目!$S$8,1),1))=$A525,MONTH(EDATE(DATE(入力項目!$S$7,入力項目!$S$8,1),1))=$D525),子育て関連マスタ!$C$15,0),0) +
IF(AND(OR(Q525=3,Q525=5,Q525=7),$D525=11),子育て関連マスタ!$C$17,0) +
IF(AND(Q525=20,$D525=1),子育て関連マスタ!$C$18,0) +
IF(AND(Q525=20,$D525=1),
IFERROR(_xlfn.IFS(
入力項目!$S$10="男",子育て関連マスタ!$C$18,
入力項目!$S$10="女",子育て関連マスタ!$C$19
),0),0
) +
IF(AND(Q525&gt;=入力項目!$S$18,Q525&lt;=入力項目!$S$19),入力項目!$S$20,0) +
IF(AND(Q525&gt;=入力項目!$S$21,Q525&lt;=入力項目!$S$22),入力項目!$S$23,0) +
IF(AND(Q525&gt;=入力項目!$S$24,Q525&lt;=入力項目!$S$25),入力項目!$S$26,0)
)</f>
        <v>0</v>
      </c>
      <c r="AF525">
        <f ca="1">-(
_xlfn.IFS(
R525&lt;=入力項目!$S$11,0,
AND(R525&gt;=入力項目!$S$11+1,R525&lt;=3),IFERROR(VLOOKUP(入力項目!$S$12,子育て関連マスタ!$I$4:$M$5,4,FALSE),0),
AND(R525&gt;=4,R525&lt;=6),IFERROR(VLOOKUP(入力項目!$S$13,子育て関連マスタ!$I$9:$M$12,4,FALSE),0),
AND(R525&gt;=7,R525&lt;=12),IFERROR(VLOOKUP(入力項目!$S$14,子育て関連マスタ!$I$16:$M$17,4,FALSE),0),
AND(R525&gt;=13,R525&lt;=15),IFERROR(VLOOKUP(入力項目!$S$15,子育て関連マスタ!$I$21:$M$22,4,FALSE),0),
AND(R525&gt;=16,R525&lt;=18),IFERROR(VLOOKUP(入力項目!$S$16,子育て関連マスタ!$I$26:$M$28,4,FALSE),0),
AND(R525&gt;=19,R525&lt;=20,入力項目!$S$16="高専"),IFERROR(VLOOKUP(入力項目!$S$16,子育て関連マスタ!$I$26:$M$28,4,FALSE),0),
AND(R525&gt;=19,R525&lt;=20,入力項目!$S$16&lt;&gt;"高専"),IFERROR(VLOOKUP(入力項目!$S$17,子育て関連マスタ!$I$32:$M$37,4,FALSE),0),
AND(R525&gt;=21,R525&lt;=22,入力項目!$S$16="高専"),IFERROR(VLOOKUP(入力項目!$S$17,子育て関連マスタ!$I$32:$M$34,4,FALSE),0),
AND(R525&gt;=21,R525&lt;=22,入力項目!$S$16&lt;&gt;"高専"),IFERROR(VLOOKUP(入力項目!$S$17,子育て関連マスタ!$I$32:$M$34,4,FALSE),0),
R525&gt;=23,0
) +
IF($D525=4,
  IFERROR(_xlfn.IFS(
  R525&lt;=入力項目!$S$11,0,
  AND(R525=入力項目!$S$11),IFERROR(VLOOKUP(入力項目!$S$12,子育て関連マスタ!$I$4:$M$5,2,FALSE),0),
  AND(R525=4),IFERROR(VLOOKUP(入力項目!$S$13,子育て関連マスタ!$I$9:$M$12,2,FALSE),0),
  AND(R525=7),IFERROR(VLOOKUP(入力項目!$S$14,子育て関連マスタ!$I$16:$M$17,2,FALSE),0),
  AND(R525=13),IFERROR(VLOOKUP(入力項目!$S$15,子育て関連マスタ!$I$21:$M$22,2,FALSE),0),
  AND(R525=16),IFERROR(VLOOKUP(入力項目!$S$16,子育て関連マスタ!$I$26:$M$28,2,FALSE),0),
  AND(R525=19,入力項目!$S$16&lt;&gt;"高専"),IFERROR(VLOOKUP(入力項目!$S$17,子育て関連マスタ!$I$32:$M$37,2,FALSE),0),
  AND(R525=21,入力項目!$S$16="高専"),IFERROR(VLOOKUP(入力項目!$S$17,子育て関連マスタ!$I$32:$M$37,2,FALSE),0),
  R525&gt;=22,0
  ),0),0
) +
IF(AND(R525&gt;=1,R525&lt;=15),IF($D525=入力項目!$S$8,入力項目!$S$3,0),0) +
IF(AND(R525&gt;=1,R525&lt;=15),IF($D525=5,入力項目!$S$4,0),0) +
IF(AND(R525&gt;=1,R525&lt;=15),IF($D525=12,入力項目!$S$5,0),0) +
IF(AND(入力項目!$S$7=$A525,入力項目!$S$8=$D525),子育て関連マスタ!$C$14,0) +
IFERROR(IF(AND(YEAR(EDATE(DATE(入力項目!$S$7,入力項目!$S$8,1),1))=$A525,MONTH(EDATE(DATE(入力項目!$S$7,入力項目!$S$8,1),1))=$D525),子育て関連マスタ!$C$15,0),0) +
IF(AND(OR(R525=3,R525=5,R525=7),$D525=11),子育て関連マスタ!$C$17,0) +
IF(AND(R525=20,$D525=1),子育て関連マスタ!$C$18,0) +
IF(AND(R525=20,$D525=1),
IFERROR(_xlfn.IFS(
入力項目!$S$10="男",子育て関連マスタ!$C$18,
入力項目!$S$10="女",子育て関連マスタ!$C$19
),0),0
) +
IF(AND(R525&gt;=入力項目!$S$18,R525&lt;=入力項目!$S$19),入力項目!$S$20,0) +
IF(AND(R525&gt;=入力項目!$S$21,R525&lt;=入力項目!$S$22),入力項目!$S$23,0) +
IF(AND(R525&gt;=入力項目!$S$24,R525&lt;=入力項目!$S$25),入力項目!$S$26,0)
)</f>
        <v>0</v>
      </c>
      <c r="AG525">
        <f ca="1">-(
_xlfn.IFS(
S525&lt;=入力項目!$S$11,0,
AND(S525&gt;=入力項目!$S$11+1,S525&lt;=3),IFERROR(VLOOKUP(入力項目!$S$12,子育て関連マスタ!$I$4:$M$5,4,FALSE),0),
AND(S525&gt;=4,S525&lt;=6),IFERROR(VLOOKUP(入力項目!$S$13,子育て関連マスタ!$I$9:$M$12,4,FALSE),0),
AND(S525&gt;=7,S525&lt;=12),IFERROR(VLOOKUP(入力項目!$S$14,子育て関連マスタ!$I$16:$M$17,4,FALSE),0),
AND(S525&gt;=13,S525&lt;=15),IFERROR(VLOOKUP(入力項目!$S$15,子育て関連マスタ!$I$21:$M$22,4,FALSE),0),
AND(S525&gt;=16,S525&lt;=18),IFERROR(VLOOKUP(入力項目!$S$16,子育て関連マスタ!$I$26:$M$28,4,FALSE),0),
AND(S525&gt;=19,S525&lt;=20,入力項目!$S$16="高専"),IFERROR(VLOOKUP(入力項目!$S$16,子育て関連マスタ!$I$26:$M$28,4,FALSE),0),
AND(S525&gt;=19,S525&lt;=20,入力項目!$S$16&lt;&gt;"高専"),IFERROR(VLOOKUP(入力項目!$S$17,子育て関連マスタ!$I$32:$M$37,4,FALSE),0),
AND(S525&gt;=21,S525&lt;=22,入力項目!$S$16="高専"),IFERROR(VLOOKUP(入力項目!$S$17,子育て関連マスタ!$I$32:$M$34,4,FALSE),0),
AND(S525&gt;=21,S525&lt;=22,入力項目!$S$16&lt;&gt;"高専"),IFERROR(VLOOKUP(入力項目!$S$17,子育て関連マスタ!$I$32:$M$34,4,FALSE),0),
S525&gt;=23,0
) +
IF($D525=4,
  IFERROR(_xlfn.IFS(
  S525&lt;=入力項目!$S$11,0,
  AND(S525=入力項目!$S$11),IFERROR(VLOOKUP(入力項目!$S$12,子育て関連マスタ!$I$4:$M$5,2,FALSE),0),
  AND(S525=4),IFERROR(VLOOKUP(入力項目!$S$13,子育て関連マスタ!$I$9:$M$12,2,FALSE),0),
  AND(S525=7),IFERROR(VLOOKUP(入力項目!$S$14,子育て関連マスタ!$I$16:$M$17,2,FALSE),0),
  AND(S525=13),IFERROR(VLOOKUP(入力項目!$S$15,子育て関連マスタ!$I$21:$M$22,2,FALSE),0),
  AND(S525=16),IFERROR(VLOOKUP(入力項目!$S$16,子育て関連マスタ!$I$26:$M$28,2,FALSE),0),
  AND(S525=19,入力項目!$S$16&lt;&gt;"高専"),IFERROR(VLOOKUP(入力項目!$S$17,子育て関連マスタ!$I$32:$M$37,2,FALSE),0),
  AND(S525=21,入力項目!$S$16="高専"),IFERROR(VLOOKUP(入力項目!$S$17,子育て関連マスタ!$I$32:$M$37,2,FALSE),0),
  S525&gt;=22,0
  ),0),0
) +
IF(AND(S525&gt;=1,S525&lt;=15),IF($D525=入力項目!$S$8,入力項目!$S$3,0),0) +
IF(AND(S525&gt;=1,S525&lt;=15),IF($D525=5,入力項目!$S$4,0),0) +
IF(AND(S525&gt;=1,S525&lt;=15),IF($D525=12,入力項目!$S$5,0),0) +
IF(AND(入力項目!$S$7=$A525,入力項目!$S$8=$D525),子育て関連マスタ!$C$14,0) +
IFERROR(IF(AND(YEAR(EDATE(DATE(入力項目!$S$7,入力項目!$S$8,1),1))=$A525,MONTH(EDATE(DATE(入力項目!$S$7,入力項目!$S$8,1),1))=$D525),子育て関連マスタ!$C$15,0),0) +
IF(AND(OR(S525=3,S525=5,S525=7),$D525=11),子育て関連マスタ!$C$17,0) +
IF(AND(S525=20,$D525=1),子育て関連マスタ!$C$18,0) +
IF(AND(S525=20,$D525=1),
IFERROR(_xlfn.IFS(
入力項目!$S$10="男",子育て関連マスタ!$C$18,
入力項目!$S$10="女",子育て関連マスタ!$C$19
),0),0
) +
IF(AND(S525&gt;=入力項目!$S$18,S525&lt;=入力項目!$S$19),入力項目!$S$20,0) +
IF(AND(S525&gt;=入力項目!$S$21,S525&lt;=入力項目!$S$22),入力項目!$S$23,0) +
IF(AND(S525&gt;=入力項目!$S$24,S525&lt;=入力項目!$S$25),入力項目!$S$26,0)
)</f>
        <v>0</v>
      </c>
      <c r="AH525">
        <f ca="1">-(
_xlfn.IFS(
T525&lt;=入力項目!$S$11,0,
AND(T525&gt;=入力項目!$S$11+1,T525&lt;=3),IFERROR(VLOOKUP(入力項目!$S$12,子育て関連マスタ!$I$4:$M$5,4,FALSE),0),
AND(T525&gt;=4,T525&lt;=6),IFERROR(VLOOKUP(入力項目!$S$13,子育て関連マスタ!$I$9:$M$12,4,FALSE),0),
AND(T525&gt;=7,T525&lt;=12),IFERROR(VLOOKUP(入力項目!$S$14,子育て関連マスタ!$I$16:$M$17,4,FALSE),0),
AND(T525&gt;=13,T525&lt;=15),IFERROR(VLOOKUP(入力項目!$S$15,子育て関連マスタ!$I$21:$M$22,4,FALSE),0),
AND(T525&gt;=16,T525&lt;=18),IFERROR(VLOOKUP(入力項目!$S$16,子育て関連マスタ!$I$26:$M$28,4,FALSE),0),
AND(T525&gt;=19,T525&lt;=20,入力項目!$S$16="高専"),IFERROR(VLOOKUP(入力項目!$S$16,子育て関連マスタ!$I$26:$M$28,4,FALSE),0),
AND(T525&gt;=19,T525&lt;=20,入力項目!$S$16&lt;&gt;"高専"),IFERROR(VLOOKUP(入力項目!$S$17,子育て関連マスタ!$I$32:$M$37,4,FALSE),0),
AND(T525&gt;=21,T525&lt;=22,入力項目!$S$16="高専"),IFERROR(VLOOKUP(入力項目!$S$17,子育て関連マスタ!$I$32:$M$34,4,FALSE),0),
AND(T525&gt;=21,T525&lt;=22,入力項目!$S$16&lt;&gt;"高専"),IFERROR(VLOOKUP(入力項目!$S$17,子育て関連マスタ!$I$32:$M$34,4,FALSE),0),
T525&gt;=23,0
) +
IF($D525=4,
  IFERROR(_xlfn.IFS(
  T525&lt;=入力項目!$S$11,0,
  AND(T525=入力項目!$S$11),IFERROR(VLOOKUP(入力項目!$S$12,子育て関連マスタ!$I$4:$M$5,2,FALSE),0),
  AND(T525=4),IFERROR(VLOOKUP(入力項目!$S$13,子育て関連マスタ!$I$9:$M$12,2,FALSE),0),
  AND(T525=7),IFERROR(VLOOKUP(入力項目!$S$14,子育て関連マスタ!$I$16:$M$17,2,FALSE),0),
  AND(T525=13),IFERROR(VLOOKUP(入力項目!$S$15,子育て関連マスタ!$I$21:$M$22,2,FALSE),0),
  AND(T525=16),IFERROR(VLOOKUP(入力項目!$S$16,子育て関連マスタ!$I$26:$M$28,2,FALSE),0),
  AND(T525=19,入力項目!$S$16&lt;&gt;"高専"),IFERROR(VLOOKUP(入力項目!$S$17,子育て関連マスタ!$I$32:$M$37,2,FALSE),0),
  AND(T525=21,入力項目!$S$16="高専"),IFERROR(VLOOKUP(入力項目!$S$17,子育て関連マスタ!$I$32:$M$37,2,FALSE),0),
  T525&gt;=22,0
  ),0),0
) +
IF(AND(T525&gt;=1,T525&lt;=15),IF($D525=入力項目!$S$8,入力項目!$S$3,0),0) +
IF(AND(T525&gt;=1,T525&lt;=15),IF($D525=5,入力項目!$S$4,0),0) +
IF(AND(T525&gt;=1,T525&lt;=15),IF($D525=12,入力項目!$S$5,0),0) +
IF(AND(入力項目!$S$7=$A525,入力項目!$S$8=$D525),子育て関連マスタ!$C$14,0) +
IFERROR(IF(AND(YEAR(EDATE(DATE(入力項目!$S$7,入力項目!$S$8,1),1))=$A525,MONTH(EDATE(DATE(入力項目!$S$7,入力項目!$S$8,1),1))=$D525),子育て関連マスタ!$C$15,0),0) +
IF(AND(OR(T525=3,T525=5,T525=7),$D525=11),子育て関連マスタ!$C$17,0) +
IF(AND(T525=20,$D525=1),子育て関連マスタ!$C$18,0) +
IF(AND(T525=20,$D525=1),
IFERROR(_xlfn.IFS(
入力項目!$S$10="男",子育て関連マスタ!$C$18,
入力項目!$S$10="女",子育て関連マスタ!$C$19
),0),0
) +
IF(AND(T525&gt;=入力項目!$S$18,T525&lt;=入力項目!$S$19),入力項目!$S$20,0) +
IF(AND(T525&gt;=入力項目!$S$21,T525&lt;=入力項目!$S$22),入力項目!$S$23,0) +
IF(AND(T525&gt;=入力項目!$S$24,T525&lt;=入力項目!$S$25),入力項目!$S$26,0)
)</f>
        <v>0</v>
      </c>
      <c r="AI525">
        <f ca="1">-(
_xlfn.IFS(
U525&lt;=入力項目!$S$11,0,
AND(U525&gt;=入力項目!$S$11+1,U525&lt;=3),IFERROR(VLOOKUP(入力項目!$S$12,子育て関連マスタ!$I$4:$M$5,4,FALSE),0),
AND(U525&gt;=4,U525&lt;=6),IFERROR(VLOOKUP(入力項目!$S$13,子育て関連マスタ!$I$9:$M$12,4,FALSE),0),
AND(U525&gt;=7,U525&lt;=12),IFERROR(VLOOKUP(入力項目!$S$14,子育て関連マスタ!$I$16:$M$17,4,FALSE),0),
AND(U525&gt;=13,U525&lt;=15),IFERROR(VLOOKUP(入力項目!$S$15,子育て関連マスタ!$I$21:$M$22,4,FALSE),0),
AND(U525&gt;=16,U525&lt;=18),IFERROR(VLOOKUP(入力項目!$S$16,子育て関連マスタ!$I$26:$M$28,4,FALSE),0),
AND(U525&gt;=19,U525&lt;=20,入力項目!$S$16="高専"),IFERROR(VLOOKUP(入力項目!$S$16,子育て関連マスタ!$I$26:$M$28,4,FALSE),0),
AND(U525&gt;=19,U525&lt;=20,入力項目!$S$16&lt;&gt;"高専"),IFERROR(VLOOKUP(入力項目!$S$17,子育て関連マスタ!$I$32:$M$37,4,FALSE),0),
AND(U525&gt;=21,U525&lt;=22,入力項目!$S$16="高専"),IFERROR(VLOOKUP(入力項目!$S$17,子育て関連マスタ!$I$32:$M$34,4,FALSE),0),
AND(U525&gt;=21,U525&lt;=22,入力項目!$S$16&lt;&gt;"高専"),IFERROR(VLOOKUP(入力項目!$S$17,子育て関連マスタ!$I$32:$M$34,4,FALSE),0),
U525&gt;=23,0
) +
IF($D525=4,
  IFERROR(_xlfn.IFS(
  U525&lt;=入力項目!$S$11,0,
  AND(U525=入力項目!$S$11),IFERROR(VLOOKUP(入力項目!$S$12,子育て関連マスタ!$I$4:$M$5,2,FALSE),0),
  AND(U525=4),IFERROR(VLOOKUP(入力項目!$S$13,子育て関連マスタ!$I$9:$M$12,2,FALSE),0),
  AND(U525=7),IFERROR(VLOOKUP(入力項目!$S$14,子育て関連マスタ!$I$16:$M$17,2,FALSE),0),
  AND(U525=13),IFERROR(VLOOKUP(入力項目!$S$15,子育て関連マスタ!$I$21:$M$22,2,FALSE),0),
  AND(U525=16),IFERROR(VLOOKUP(入力項目!$S$16,子育て関連マスタ!$I$26:$M$28,2,FALSE),0),
  AND(U525=19,入力項目!$S$16&lt;&gt;"高専"),IFERROR(VLOOKUP(入力項目!$S$17,子育て関連マスタ!$I$32:$M$37,2,FALSE),0),
  AND(U525=21,入力項目!$S$16="高専"),IFERROR(VLOOKUP(入力項目!$S$17,子育て関連マスタ!$I$32:$M$37,2,FALSE),0),
  U525&gt;=22,0
  ),0),0
) +
IF(AND(U525&gt;=1,U525&lt;=15),IF($D525=入力項目!$S$8,入力項目!$S$3,0),0) +
IF(AND(U525&gt;=1,U525&lt;=15),IF($D525=5,入力項目!$S$4,0),0) +
IF(AND(U525&gt;=1,U525&lt;=15),IF($D525=12,入力項目!$S$5,0),0) +
IF(AND(入力項目!$S$7=$A525,入力項目!$S$8=$D525),子育て関連マスタ!$C$14,0) +
IFERROR(IF(AND(YEAR(EDATE(DATE(入力項目!$S$7,入力項目!$S$8,1),1))=$A525,MONTH(EDATE(DATE(入力項目!$S$7,入力項目!$S$8,1),1))=$D525),子育て関連マスタ!$C$15,0),0) +
IF(AND(OR(U525=3,U525=5,U525=7),$D525=11),子育て関連マスタ!$C$17,0) +
IF(AND(U525=20,$D525=1),子育て関連マスタ!$C$18,0) +
IF(AND(U525=20,$D525=1),
IFERROR(_xlfn.IFS(
入力項目!$S$10="男",子育て関連マスタ!$C$18,
入力項目!$S$10="女",子育て関連マスタ!$C$19
),0),0
) +
IF(AND(U525&gt;=入力項目!$S$18,U525&lt;=入力項目!$S$19),入力項目!$S$20,0) +
IF(AND(U525&gt;=入力項目!$S$21,U525&lt;=入力項目!$S$22),入力項目!$S$23,0) +
IF(AND(U525&gt;=入力項目!$S$24,U525&lt;=入力項目!$S$25),入力項目!$S$26,0)
)</f>
        <v>0</v>
      </c>
      <c r="AJ525" s="10">
        <f ca="1">-VLOOKUP($D525,月別収支!$A$2:$H$13,7,FALSE)</f>
        <v>-20000</v>
      </c>
    </row>
    <row r="526" spans="1:36" x14ac:dyDescent="0.4">
      <c r="A526">
        <f t="shared" ca="1" si="139"/>
        <v>2068</v>
      </c>
      <c r="B526">
        <f t="shared" ca="1" si="146"/>
        <v>2068</v>
      </c>
      <c r="C526">
        <f t="shared" ca="1" si="147"/>
        <v>44</v>
      </c>
      <c r="D526">
        <f t="shared" ca="1" si="140"/>
        <v>4</v>
      </c>
      <c r="E526" t="str">
        <f t="shared" ca="1" si="141"/>
        <v>2068年4月</v>
      </c>
      <c r="F526">
        <f ca="1">IF(OR(入力項目!$N$5&lt;$A526,AND(入力項目!$N$5=$A526,入力項目!$N$6&lt;$D526)),IF(F525=0,1,IF(G526=12,F525+1,F525)),0)</f>
        <v>43</v>
      </c>
      <c r="G526">
        <f ca="1">IF(OR(入力項目!$N$5&lt;$A526,AND(入力項目!$N$5=$A526,入力項目!$N$6&lt;$D526)),IF(G525=12,1,G525+1),0)</f>
        <v>6</v>
      </c>
      <c r="H526" t="str">
        <f t="shared" ca="1" si="142"/>
        <v>43_6</v>
      </c>
      <c r="I526">
        <f ca="1">IF(
  IFERROR(AND($C526&gt;0,MOD($C526,入力項目!$N$22)=0,$D526=入力項目!$N$23), FALSE),
  1,
  IF(
    AND(I525&gt;0,J525=12),
    IF(I525=入力項目!$N$28, 0, I525+1),
    I525
  )
)</f>
        <v>0</v>
      </c>
      <c r="J526">
        <f ca="1">IF($D526=入力項目!$N$23,1,IFERROR(J525+1,1))</f>
        <v>11</v>
      </c>
      <c r="K526" t="str">
        <f t="shared" ca="1" si="143"/>
        <v>0_11</v>
      </c>
      <c r="L526">
        <f ca="1">L525+IF(入力項目!$D$4=$D526,1,0)</f>
        <v>72</v>
      </c>
      <c r="M526" t="str">
        <f t="shared" ca="1" si="144"/>
        <v>72歳</v>
      </c>
      <c r="N526">
        <f t="shared" ca="1" si="148"/>
        <v>73</v>
      </c>
      <c r="O526" t="str">
        <f t="shared" ca="1" si="145"/>
        <v>73歳</v>
      </c>
      <c r="P526">
        <f t="shared" ca="1" si="149"/>
        <v>48</v>
      </c>
      <c r="Q526">
        <f t="shared" ca="1" si="150"/>
        <v>46</v>
      </c>
      <c r="R526">
        <f t="shared" ca="1" si="151"/>
        <v>2069</v>
      </c>
      <c r="S526">
        <f t="shared" ca="1" si="152"/>
        <v>2069</v>
      </c>
      <c r="T526">
        <f t="shared" ca="1" si="153"/>
        <v>2069</v>
      </c>
      <c r="U526">
        <f t="shared" ca="1" si="154"/>
        <v>2069</v>
      </c>
      <c r="V526" s="10">
        <f t="shared" ca="1" si="155"/>
        <v>58652425</v>
      </c>
      <c r="W526" s="10">
        <f ca="1">IF($L526&lt;その他マスタ!$B$1,VLOOKUP($D526,月別収支!$A$2:$H$13,2,FALSE),その他マスタ!$B$3)+IF(AND($L526=その他マスタ!$B$1,入力項目!$I$9="あり",$D526=入力項目!$D$4),その他マスタ!$B$2,0)</f>
        <v>150000</v>
      </c>
      <c r="X526" s="10">
        <f ca="1">-IF(入力項目!$K$5=TRUE,
IF($F526+$G526&lt;3,VLOOKUP($D526,月別収支!$A$2:$H$13,8,FALSE),0)+IFERROR(VLOOKUP($H526,住宅ローン計算!C:P,13,FALSE),0)+IF($F526&gt;1,IF(OR($G526=3,$G526=6,$G526=9,$G526=12),ROUNDUP(入力項目!$N$18/4,0),0),0),
VLOOKUP($D526,月別収支!$A$2:$H$13,8,FALSE))</f>
        <v>-37500</v>
      </c>
      <c r="Y526" s="10">
        <f ca="1">-VLOOKUP($D526,月別収支!$A$2:$H$13,3,FALSE)</f>
        <v>-75000</v>
      </c>
      <c r="Z526" s="10">
        <f ca="1">-VLOOKUP($D526,月別収支!$A$2:$H$13,4,FALSE)</f>
        <v>-27000</v>
      </c>
      <c r="AA526" s="10">
        <f ca="1">-VLOOKUP($D526,月別収支!$A$2:$H$13,6,FALSE)</f>
        <v>-10000</v>
      </c>
      <c r="AB526" s="10">
        <f ca="1">-(
VLOOKUP($D526,月別収支!$A$2:$H$13,5,FALSE)+IF(AND(入力項目!$I$27&lt;=$A526,ISEVEN($A526-入力項目!$I$27),入力項目!$I$28=$D526),入力項目!$I$26,0)
+IF(入力項目!$K$26=TRUE,
IFERROR(VLOOKUP($K526,マイカーローン計算!C:P,13,FALSE),0),
IFERROR(
  IF(AND($C526&gt;0,MOD($C526,入力項目!$N$22)=0,$D526=入力項目!$N$23),入力項目!$N$24,0),
 0
)
)
)</f>
        <v>-20000</v>
      </c>
      <c r="AC526" s="10">
        <f ca="1">-IF($A526&lt;入力項目!$N$33,入力項目!$N$35,IF(AND($A526=入力項目!$N$33,$D526&lt;=入力項目!$N$34),入力項目!$N$35,0))</f>
        <v>0</v>
      </c>
      <c r="AD526">
        <f ca="1">-(
_xlfn.IFS(
P526&lt;=入力項目!$S$11,0,
AND(P526&gt;=入力項目!$S$11+1,P526&lt;=3),IFERROR(VLOOKUP(入力項目!$S$12,子育て関連マスタ!$I$4:$M$5,4,FALSE),0),
AND(P526&gt;=4,P526&lt;=6),IFERROR(VLOOKUP(入力項目!$S$13,子育て関連マスタ!$I$9:$M$12,4,FALSE),0),
AND(P526&gt;=7,P526&lt;=12),IFERROR(VLOOKUP(入力項目!$S$14,子育て関連マスタ!$I$16:$M$17,4,FALSE),0),
AND(P526&gt;=13,P526&lt;=15),IFERROR(VLOOKUP(入力項目!$S$15,子育て関連マスタ!$I$21:$M$22,4,FALSE),0),
AND(P526&gt;=16,P526&lt;=18),IFERROR(VLOOKUP(入力項目!$S$16,子育て関連マスタ!$I$26:$M$28,4,FALSE),0),
AND(P526&gt;=19,P526&lt;=20,入力項目!$S$16="高専"),IFERROR(VLOOKUP(入力項目!$S$16,子育て関連マスタ!$I$26:$M$28,4,FALSE),0),
AND(P526&gt;=19,P526&lt;=20,入力項目!$S$16&lt;&gt;"高専"),IFERROR(VLOOKUP(入力項目!$S$17,子育て関連マスタ!$I$32:$M$37,4,FALSE),0),
AND(P526&gt;=21,P526&lt;=22,入力項目!$S$16="高専"),IFERROR(VLOOKUP(入力項目!$S$17,子育て関連マスタ!$I$32:$M$34,4,FALSE),0),
AND(P526&gt;=21,P526&lt;=22,入力項目!$S$16&lt;&gt;"高専"),IFERROR(VLOOKUP(入力項目!$S$17,子育て関連マスタ!$I$32:$M$34,4,FALSE),0),
P526&gt;=23,0
) +
IF($D526=4,
  IFERROR(_xlfn.IFS(
  P526&lt;=入力項目!$S$11,0,
  AND(P526=入力項目!$S$11),IFERROR(VLOOKUP(入力項目!$S$12,子育て関連マスタ!$I$4:$M$5,2,FALSE),0),
  AND(P526=4),IFERROR(VLOOKUP(入力項目!$S$13,子育て関連マスタ!$I$9:$M$12,2,FALSE),0),
  AND(P526=7),IFERROR(VLOOKUP(入力項目!$S$14,子育て関連マスタ!$I$16:$M$17,2,FALSE),0),
  AND(P526=13),IFERROR(VLOOKUP(入力項目!$S$15,子育て関連マスタ!$I$21:$M$22,2,FALSE),0),
  AND(P526=16),IFERROR(VLOOKUP(入力項目!$S$16,子育て関連マスタ!$I$26:$M$28,2,FALSE),0),
  AND(P526=19,入力項目!$S$16&lt;&gt;"高専"),IFERROR(VLOOKUP(入力項目!$S$17,子育て関連マスタ!$I$32:$M$37,2,FALSE),0),
  AND(P526=21,入力項目!$S$16="高専"),IFERROR(VLOOKUP(入力項目!$S$17,子育て関連マスタ!$I$32:$M$37,2,FALSE),0),
  P526&gt;=22,0
  ),0),0
) +
IF(AND(P526&gt;=1,P526&lt;=15),IF($D526=入力項目!$S$8,入力項目!$S$3,0),0) +
IF(AND(P526&gt;=1,P526&lt;=15),IF($D526=5,入力項目!$S$4,0),0) +
IF(AND(P526&gt;=1,P526&lt;=15),IF($D526=12,入力項目!$S$5,0),0) +
IF(AND(入力項目!$S$7=$A526,入力項目!$S$8=$D526),子育て関連マスタ!$C$14,0) +
IFERROR(IF(AND(YEAR(EDATE(DATE(入力項目!$S$7,入力項目!$S$8,1),1))=$A526,MONTH(EDATE(DATE(入力項目!$S$7,入力項目!$S$8,1),1))=$D526),子育て関連マスタ!$C$15,0),0) +
IF(AND(OR(P526=3,P526=5,P526=7),$D526=11),子育て関連マスタ!$C$17,0) +
IF(AND(P526=20,$D526=1),子育て関連マスタ!$C$18,0) +
IF(AND(P526=20,$D526=1),
IFERROR(_xlfn.IFS(
入力項目!$S$10="男",子育て関連マスタ!$C$18,
入力項目!$S$10="女",子育て関連マスタ!$C$19
),0),0
) +
IF(AND(P526&gt;=入力項目!$S$18,P526&lt;=入力項目!$S$19),入力項目!$S$20,0) +
IF(AND(P526&gt;=入力項目!$S$21,P526&lt;=入力項目!$S$22),入力項目!$S$23,0) +
IF(AND(P526&gt;=入力項目!$S$24,P526&lt;=入力項目!$S$25),入力項目!$S$26,0)
)</f>
        <v>0</v>
      </c>
      <c r="AE526">
        <f ca="1">-(
_xlfn.IFS(
Q526&lt;=入力項目!$S$11,0,
AND(Q526&gt;=入力項目!$S$11+1,Q526&lt;=3),IFERROR(VLOOKUP(入力項目!$S$12,子育て関連マスタ!$I$4:$M$5,4,FALSE),0),
AND(Q526&gt;=4,Q526&lt;=6),IFERROR(VLOOKUP(入力項目!$S$13,子育て関連マスタ!$I$9:$M$12,4,FALSE),0),
AND(Q526&gt;=7,Q526&lt;=12),IFERROR(VLOOKUP(入力項目!$S$14,子育て関連マスタ!$I$16:$M$17,4,FALSE),0),
AND(Q526&gt;=13,Q526&lt;=15),IFERROR(VLOOKUP(入力項目!$S$15,子育て関連マスタ!$I$21:$M$22,4,FALSE),0),
AND(Q526&gt;=16,Q526&lt;=18),IFERROR(VLOOKUP(入力項目!$S$16,子育て関連マスタ!$I$26:$M$28,4,FALSE),0),
AND(Q526&gt;=19,Q526&lt;=20,入力項目!$S$16="高専"),IFERROR(VLOOKUP(入力項目!$S$16,子育て関連マスタ!$I$26:$M$28,4,FALSE),0),
AND(Q526&gt;=19,Q526&lt;=20,入力項目!$S$16&lt;&gt;"高専"),IFERROR(VLOOKUP(入力項目!$S$17,子育て関連マスタ!$I$32:$M$37,4,FALSE),0),
AND(Q526&gt;=21,Q526&lt;=22,入力項目!$S$16="高専"),IFERROR(VLOOKUP(入力項目!$S$17,子育て関連マスタ!$I$32:$M$34,4,FALSE),0),
AND(Q526&gt;=21,Q526&lt;=22,入力項目!$S$16&lt;&gt;"高専"),IFERROR(VLOOKUP(入力項目!$S$17,子育て関連マスタ!$I$32:$M$34,4,FALSE),0),
Q526&gt;=23,0
) +
IF($D526=4,
  IFERROR(_xlfn.IFS(
  Q526&lt;=入力項目!$S$11,0,
  AND(Q526=入力項目!$S$11),IFERROR(VLOOKUP(入力項目!$S$12,子育て関連マスタ!$I$4:$M$5,2,FALSE),0),
  AND(Q526=4),IFERROR(VLOOKUP(入力項目!$S$13,子育て関連マスタ!$I$9:$M$12,2,FALSE),0),
  AND(Q526=7),IFERROR(VLOOKUP(入力項目!$S$14,子育て関連マスタ!$I$16:$M$17,2,FALSE),0),
  AND(Q526=13),IFERROR(VLOOKUP(入力項目!$S$15,子育て関連マスタ!$I$21:$M$22,2,FALSE),0),
  AND(Q526=16),IFERROR(VLOOKUP(入力項目!$S$16,子育て関連マスタ!$I$26:$M$28,2,FALSE),0),
  AND(Q526=19,入力項目!$S$16&lt;&gt;"高専"),IFERROR(VLOOKUP(入力項目!$S$17,子育て関連マスタ!$I$32:$M$37,2,FALSE),0),
  AND(Q526=21,入力項目!$S$16="高専"),IFERROR(VLOOKUP(入力項目!$S$17,子育て関連マスタ!$I$32:$M$37,2,FALSE),0),
  Q526&gt;=22,0
  ),0),0
) +
IF(AND(Q526&gt;=1,Q526&lt;=15),IF($D526=入力項目!$S$8,入力項目!$S$3,0),0) +
IF(AND(Q526&gt;=1,Q526&lt;=15),IF($D526=5,入力項目!$S$4,0),0) +
IF(AND(Q526&gt;=1,Q526&lt;=15),IF($D526=12,入力項目!$S$5,0),0) +
IF(AND(入力項目!$S$7=$A526,入力項目!$S$8=$D526),子育て関連マスタ!$C$14,0) +
IFERROR(IF(AND(YEAR(EDATE(DATE(入力項目!$S$7,入力項目!$S$8,1),1))=$A526,MONTH(EDATE(DATE(入力項目!$S$7,入力項目!$S$8,1),1))=$D526),子育て関連マスタ!$C$15,0),0) +
IF(AND(OR(Q526=3,Q526=5,Q526=7),$D526=11),子育て関連マスタ!$C$17,0) +
IF(AND(Q526=20,$D526=1),子育て関連マスタ!$C$18,0) +
IF(AND(Q526=20,$D526=1),
IFERROR(_xlfn.IFS(
入力項目!$S$10="男",子育て関連マスタ!$C$18,
入力項目!$S$10="女",子育て関連マスタ!$C$19
),0),0
) +
IF(AND(Q526&gt;=入力項目!$S$18,Q526&lt;=入力項目!$S$19),入力項目!$S$20,0) +
IF(AND(Q526&gt;=入力項目!$S$21,Q526&lt;=入力項目!$S$22),入力項目!$S$23,0) +
IF(AND(Q526&gt;=入力項目!$S$24,Q526&lt;=入力項目!$S$25),入力項目!$S$26,0)
)</f>
        <v>0</v>
      </c>
      <c r="AF526">
        <f ca="1">-(
_xlfn.IFS(
R526&lt;=入力項目!$S$11,0,
AND(R526&gt;=入力項目!$S$11+1,R526&lt;=3),IFERROR(VLOOKUP(入力項目!$S$12,子育て関連マスタ!$I$4:$M$5,4,FALSE),0),
AND(R526&gt;=4,R526&lt;=6),IFERROR(VLOOKUP(入力項目!$S$13,子育て関連マスタ!$I$9:$M$12,4,FALSE),0),
AND(R526&gt;=7,R526&lt;=12),IFERROR(VLOOKUP(入力項目!$S$14,子育て関連マスタ!$I$16:$M$17,4,FALSE),0),
AND(R526&gt;=13,R526&lt;=15),IFERROR(VLOOKUP(入力項目!$S$15,子育て関連マスタ!$I$21:$M$22,4,FALSE),0),
AND(R526&gt;=16,R526&lt;=18),IFERROR(VLOOKUP(入力項目!$S$16,子育て関連マスタ!$I$26:$M$28,4,FALSE),0),
AND(R526&gt;=19,R526&lt;=20,入力項目!$S$16="高専"),IFERROR(VLOOKUP(入力項目!$S$16,子育て関連マスタ!$I$26:$M$28,4,FALSE),0),
AND(R526&gt;=19,R526&lt;=20,入力項目!$S$16&lt;&gt;"高専"),IFERROR(VLOOKUP(入力項目!$S$17,子育て関連マスタ!$I$32:$M$37,4,FALSE),0),
AND(R526&gt;=21,R526&lt;=22,入力項目!$S$16="高専"),IFERROR(VLOOKUP(入力項目!$S$17,子育て関連マスタ!$I$32:$M$34,4,FALSE),0),
AND(R526&gt;=21,R526&lt;=22,入力項目!$S$16&lt;&gt;"高専"),IFERROR(VLOOKUP(入力項目!$S$17,子育て関連マスタ!$I$32:$M$34,4,FALSE),0),
R526&gt;=23,0
) +
IF($D526=4,
  IFERROR(_xlfn.IFS(
  R526&lt;=入力項目!$S$11,0,
  AND(R526=入力項目!$S$11),IFERROR(VLOOKUP(入力項目!$S$12,子育て関連マスタ!$I$4:$M$5,2,FALSE),0),
  AND(R526=4),IFERROR(VLOOKUP(入力項目!$S$13,子育て関連マスタ!$I$9:$M$12,2,FALSE),0),
  AND(R526=7),IFERROR(VLOOKUP(入力項目!$S$14,子育て関連マスタ!$I$16:$M$17,2,FALSE),0),
  AND(R526=13),IFERROR(VLOOKUP(入力項目!$S$15,子育て関連マスタ!$I$21:$M$22,2,FALSE),0),
  AND(R526=16),IFERROR(VLOOKUP(入力項目!$S$16,子育て関連マスタ!$I$26:$M$28,2,FALSE),0),
  AND(R526=19,入力項目!$S$16&lt;&gt;"高専"),IFERROR(VLOOKUP(入力項目!$S$17,子育て関連マスタ!$I$32:$M$37,2,FALSE),0),
  AND(R526=21,入力項目!$S$16="高専"),IFERROR(VLOOKUP(入力項目!$S$17,子育て関連マスタ!$I$32:$M$37,2,FALSE),0),
  R526&gt;=22,0
  ),0),0
) +
IF(AND(R526&gt;=1,R526&lt;=15),IF($D526=入力項目!$S$8,入力項目!$S$3,0),0) +
IF(AND(R526&gt;=1,R526&lt;=15),IF($D526=5,入力項目!$S$4,0),0) +
IF(AND(R526&gt;=1,R526&lt;=15),IF($D526=12,入力項目!$S$5,0),0) +
IF(AND(入力項目!$S$7=$A526,入力項目!$S$8=$D526),子育て関連マスタ!$C$14,0) +
IFERROR(IF(AND(YEAR(EDATE(DATE(入力項目!$S$7,入力項目!$S$8,1),1))=$A526,MONTH(EDATE(DATE(入力項目!$S$7,入力項目!$S$8,1),1))=$D526),子育て関連マスタ!$C$15,0),0) +
IF(AND(OR(R526=3,R526=5,R526=7),$D526=11),子育て関連マスタ!$C$17,0) +
IF(AND(R526=20,$D526=1),子育て関連マスタ!$C$18,0) +
IF(AND(R526=20,$D526=1),
IFERROR(_xlfn.IFS(
入力項目!$S$10="男",子育て関連マスタ!$C$18,
入力項目!$S$10="女",子育て関連マスタ!$C$19
),0),0
) +
IF(AND(R526&gt;=入力項目!$S$18,R526&lt;=入力項目!$S$19),入力項目!$S$20,0) +
IF(AND(R526&gt;=入力項目!$S$21,R526&lt;=入力項目!$S$22),入力項目!$S$23,0) +
IF(AND(R526&gt;=入力項目!$S$24,R526&lt;=入力項目!$S$25),入力項目!$S$26,0)
)</f>
        <v>0</v>
      </c>
      <c r="AG526">
        <f ca="1">-(
_xlfn.IFS(
S526&lt;=入力項目!$S$11,0,
AND(S526&gt;=入力項目!$S$11+1,S526&lt;=3),IFERROR(VLOOKUP(入力項目!$S$12,子育て関連マスタ!$I$4:$M$5,4,FALSE),0),
AND(S526&gt;=4,S526&lt;=6),IFERROR(VLOOKUP(入力項目!$S$13,子育て関連マスタ!$I$9:$M$12,4,FALSE),0),
AND(S526&gt;=7,S526&lt;=12),IFERROR(VLOOKUP(入力項目!$S$14,子育て関連マスタ!$I$16:$M$17,4,FALSE),0),
AND(S526&gt;=13,S526&lt;=15),IFERROR(VLOOKUP(入力項目!$S$15,子育て関連マスタ!$I$21:$M$22,4,FALSE),0),
AND(S526&gt;=16,S526&lt;=18),IFERROR(VLOOKUP(入力項目!$S$16,子育て関連マスタ!$I$26:$M$28,4,FALSE),0),
AND(S526&gt;=19,S526&lt;=20,入力項目!$S$16="高専"),IFERROR(VLOOKUP(入力項目!$S$16,子育て関連マスタ!$I$26:$M$28,4,FALSE),0),
AND(S526&gt;=19,S526&lt;=20,入力項目!$S$16&lt;&gt;"高専"),IFERROR(VLOOKUP(入力項目!$S$17,子育て関連マスタ!$I$32:$M$37,4,FALSE),0),
AND(S526&gt;=21,S526&lt;=22,入力項目!$S$16="高専"),IFERROR(VLOOKUP(入力項目!$S$17,子育て関連マスタ!$I$32:$M$34,4,FALSE),0),
AND(S526&gt;=21,S526&lt;=22,入力項目!$S$16&lt;&gt;"高専"),IFERROR(VLOOKUP(入力項目!$S$17,子育て関連マスタ!$I$32:$M$34,4,FALSE),0),
S526&gt;=23,0
) +
IF($D526=4,
  IFERROR(_xlfn.IFS(
  S526&lt;=入力項目!$S$11,0,
  AND(S526=入力項目!$S$11),IFERROR(VLOOKUP(入力項目!$S$12,子育て関連マスタ!$I$4:$M$5,2,FALSE),0),
  AND(S526=4),IFERROR(VLOOKUP(入力項目!$S$13,子育て関連マスタ!$I$9:$M$12,2,FALSE),0),
  AND(S526=7),IFERROR(VLOOKUP(入力項目!$S$14,子育て関連マスタ!$I$16:$M$17,2,FALSE),0),
  AND(S526=13),IFERROR(VLOOKUP(入力項目!$S$15,子育て関連マスタ!$I$21:$M$22,2,FALSE),0),
  AND(S526=16),IFERROR(VLOOKUP(入力項目!$S$16,子育て関連マスタ!$I$26:$M$28,2,FALSE),0),
  AND(S526=19,入力項目!$S$16&lt;&gt;"高専"),IFERROR(VLOOKUP(入力項目!$S$17,子育て関連マスタ!$I$32:$M$37,2,FALSE),0),
  AND(S526=21,入力項目!$S$16="高専"),IFERROR(VLOOKUP(入力項目!$S$17,子育て関連マスタ!$I$32:$M$37,2,FALSE),0),
  S526&gt;=22,0
  ),0),0
) +
IF(AND(S526&gt;=1,S526&lt;=15),IF($D526=入力項目!$S$8,入力項目!$S$3,0),0) +
IF(AND(S526&gt;=1,S526&lt;=15),IF($D526=5,入力項目!$S$4,0),0) +
IF(AND(S526&gt;=1,S526&lt;=15),IF($D526=12,入力項目!$S$5,0),0) +
IF(AND(入力項目!$S$7=$A526,入力項目!$S$8=$D526),子育て関連マスタ!$C$14,0) +
IFERROR(IF(AND(YEAR(EDATE(DATE(入力項目!$S$7,入力項目!$S$8,1),1))=$A526,MONTH(EDATE(DATE(入力項目!$S$7,入力項目!$S$8,1),1))=$D526),子育て関連マスタ!$C$15,0),0) +
IF(AND(OR(S526=3,S526=5,S526=7),$D526=11),子育て関連マスタ!$C$17,0) +
IF(AND(S526=20,$D526=1),子育て関連マスタ!$C$18,0) +
IF(AND(S526=20,$D526=1),
IFERROR(_xlfn.IFS(
入力項目!$S$10="男",子育て関連マスタ!$C$18,
入力項目!$S$10="女",子育て関連マスタ!$C$19
),0),0
) +
IF(AND(S526&gt;=入力項目!$S$18,S526&lt;=入力項目!$S$19),入力項目!$S$20,0) +
IF(AND(S526&gt;=入力項目!$S$21,S526&lt;=入力項目!$S$22),入力項目!$S$23,0) +
IF(AND(S526&gt;=入力項目!$S$24,S526&lt;=入力項目!$S$25),入力項目!$S$26,0)
)</f>
        <v>0</v>
      </c>
      <c r="AH526">
        <f ca="1">-(
_xlfn.IFS(
T526&lt;=入力項目!$S$11,0,
AND(T526&gt;=入力項目!$S$11+1,T526&lt;=3),IFERROR(VLOOKUP(入力項目!$S$12,子育て関連マスタ!$I$4:$M$5,4,FALSE),0),
AND(T526&gt;=4,T526&lt;=6),IFERROR(VLOOKUP(入力項目!$S$13,子育て関連マスタ!$I$9:$M$12,4,FALSE),0),
AND(T526&gt;=7,T526&lt;=12),IFERROR(VLOOKUP(入力項目!$S$14,子育て関連マスタ!$I$16:$M$17,4,FALSE),0),
AND(T526&gt;=13,T526&lt;=15),IFERROR(VLOOKUP(入力項目!$S$15,子育て関連マスタ!$I$21:$M$22,4,FALSE),0),
AND(T526&gt;=16,T526&lt;=18),IFERROR(VLOOKUP(入力項目!$S$16,子育て関連マスタ!$I$26:$M$28,4,FALSE),0),
AND(T526&gt;=19,T526&lt;=20,入力項目!$S$16="高専"),IFERROR(VLOOKUP(入力項目!$S$16,子育て関連マスタ!$I$26:$M$28,4,FALSE),0),
AND(T526&gt;=19,T526&lt;=20,入力項目!$S$16&lt;&gt;"高専"),IFERROR(VLOOKUP(入力項目!$S$17,子育て関連マスタ!$I$32:$M$37,4,FALSE),0),
AND(T526&gt;=21,T526&lt;=22,入力項目!$S$16="高専"),IFERROR(VLOOKUP(入力項目!$S$17,子育て関連マスタ!$I$32:$M$34,4,FALSE),0),
AND(T526&gt;=21,T526&lt;=22,入力項目!$S$16&lt;&gt;"高専"),IFERROR(VLOOKUP(入力項目!$S$17,子育て関連マスタ!$I$32:$M$34,4,FALSE),0),
T526&gt;=23,0
) +
IF($D526=4,
  IFERROR(_xlfn.IFS(
  T526&lt;=入力項目!$S$11,0,
  AND(T526=入力項目!$S$11),IFERROR(VLOOKUP(入力項目!$S$12,子育て関連マスタ!$I$4:$M$5,2,FALSE),0),
  AND(T526=4),IFERROR(VLOOKUP(入力項目!$S$13,子育て関連マスタ!$I$9:$M$12,2,FALSE),0),
  AND(T526=7),IFERROR(VLOOKUP(入力項目!$S$14,子育て関連マスタ!$I$16:$M$17,2,FALSE),0),
  AND(T526=13),IFERROR(VLOOKUP(入力項目!$S$15,子育て関連マスタ!$I$21:$M$22,2,FALSE),0),
  AND(T526=16),IFERROR(VLOOKUP(入力項目!$S$16,子育て関連マスタ!$I$26:$M$28,2,FALSE),0),
  AND(T526=19,入力項目!$S$16&lt;&gt;"高専"),IFERROR(VLOOKUP(入力項目!$S$17,子育て関連マスタ!$I$32:$M$37,2,FALSE),0),
  AND(T526=21,入力項目!$S$16="高専"),IFERROR(VLOOKUP(入力項目!$S$17,子育て関連マスタ!$I$32:$M$37,2,FALSE),0),
  T526&gt;=22,0
  ),0),0
) +
IF(AND(T526&gt;=1,T526&lt;=15),IF($D526=入力項目!$S$8,入力項目!$S$3,0),0) +
IF(AND(T526&gt;=1,T526&lt;=15),IF($D526=5,入力項目!$S$4,0),0) +
IF(AND(T526&gt;=1,T526&lt;=15),IF($D526=12,入力項目!$S$5,0),0) +
IF(AND(入力項目!$S$7=$A526,入力項目!$S$8=$D526),子育て関連マスタ!$C$14,0) +
IFERROR(IF(AND(YEAR(EDATE(DATE(入力項目!$S$7,入力項目!$S$8,1),1))=$A526,MONTH(EDATE(DATE(入力項目!$S$7,入力項目!$S$8,1),1))=$D526),子育て関連マスタ!$C$15,0),0) +
IF(AND(OR(T526=3,T526=5,T526=7),$D526=11),子育て関連マスタ!$C$17,0) +
IF(AND(T526=20,$D526=1),子育て関連マスタ!$C$18,0) +
IF(AND(T526=20,$D526=1),
IFERROR(_xlfn.IFS(
入力項目!$S$10="男",子育て関連マスタ!$C$18,
入力項目!$S$10="女",子育て関連マスタ!$C$19
),0),0
) +
IF(AND(T526&gt;=入力項目!$S$18,T526&lt;=入力項目!$S$19),入力項目!$S$20,0) +
IF(AND(T526&gt;=入力項目!$S$21,T526&lt;=入力項目!$S$22),入力項目!$S$23,0) +
IF(AND(T526&gt;=入力項目!$S$24,T526&lt;=入力項目!$S$25),入力項目!$S$26,0)
)</f>
        <v>0</v>
      </c>
      <c r="AI526">
        <f ca="1">-(
_xlfn.IFS(
U526&lt;=入力項目!$S$11,0,
AND(U526&gt;=入力項目!$S$11+1,U526&lt;=3),IFERROR(VLOOKUP(入力項目!$S$12,子育て関連マスタ!$I$4:$M$5,4,FALSE),0),
AND(U526&gt;=4,U526&lt;=6),IFERROR(VLOOKUP(入力項目!$S$13,子育て関連マスタ!$I$9:$M$12,4,FALSE),0),
AND(U526&gt;=7,U526&lt;=12),IFERROR(VLOOKUP(入力項目!$S$14,子育て関連マスタ!$I$16:$M$17,4,FALSE),0),
AND(U526&gt;=13,U526&lt;=15),IFERROR(VLOOKUP(入力項目!$S$15,子育て関連マスタ!$I$21:$M$22,4,FALSE),0),
AND(U526&gt;=16,U526&lt;=18),IFERROR(VLOOKUP(入力項目!$S$16,子育て関連マスタ!$I$26:$M$28,4,FALSE),0),
AND(U526&gt;=19,U526&lt;=20,入力項目!$S$16="高専"),IFERROR(VLOOKUP(入力項目!$S$16,子育て関連マスタ!$I$26:$M$28,4,FALSE),0),
AND(U526&gt;=19,U526&lt;=20,入力項目!$S$16&lt;&gt;"高専"),IFERROR(VLOOKUP(入力項目!$S$17,子育て関連マスタ!$I$32:$M$37,4,FALSE),0),
AND(U526&gt;=21,U526&lt;=22,入力項目!$S$16="高専"),IFERROR(VLOOKUP(入力項目!$S$17,子育て関連マスタ!$I$32:$M$34,4,FALSE),0),
AND(U526&gt;=21,U526&lt;=22,入力項目!$S$16&lt;&gt;"高専"),IFERROR(VLOOKUP(入力項目!$S$17,子育て関連マスタ!$I$32:$M$34,4,FALSE),0),
U526&gt;=23,0
) +
IF($D526=4,
  IFERROR(_xlfn.IFS(
  U526&lt;=入力項目!$S$11,0,
  AND(U526=入力項目!$S$11),IFERROR(VLOOKUP(入力項目!$S$12,子育て関連マスタ!$I$4:$M$5,2,FALSE),0),
  AND(U526=4),IFERROR(VLOOKUP(入力項目!$S$13,子育て関連マスタ!$I$9:$M$12,2,FALSE),0),
  AND(U526=7),IFERROR(VLOOKUP(入力項目!$S$14,子育て関連マスタ!$I$16:$M$17,2,FALSE),0),
  AND(U526=13),IFERROR(VLOOKUP(入力項目!$S$15,子育て関連マスタ!$I$21:$M$22,2,FALSE),0),
  AND(U526=16),IFERROR(VLOOKUP(入力項目!$S$16,子育て関連マスタ!$I$26:$M$28,2,FALSE),0),
  AND(U526=19,入力項目!$S$16&lt;&gt;"高専"),IFERROR(VLOOKUP(入力項目!$S$17,子育て関連マスタ!$I$32:$M$37,2,FALSE),0),
  AND(U526=21,入力項目!$S$16="高専"),IFERROR(VLOOKUP(入力項目!$S$17,子育て関連マスタ!$I$32:$M$37,2,FALSE),0),
  U526&gt;=22,0
  ),0),0
) +
IF(AND(U526&gt;=1,U526&lt;=15),IF($D526=入力項目!$S$8,入力項目!$S$3,0),0) +
IF(AND(U526&gt;=1,U526&lt;=15),IF($D526=5,入力項目!$S$4,0),0) +
IF(AND(U526&gt;=1,U526&lt;=15),IF($D526=12,入力項目!$S$5,0),0) +
IF(AND(入力項目!$S$7=$A526,入力項目!$S$8=$D526),子育て関連マスタ!$C$14,0) +
IFERROR(IF(AND(YEAR(EDATE(DATE(入力項目!$S$7,入力項目!$S$8,1),1))=$A526,MONTH(EDATE(DATE(入力項目!$S$7,入力項目!$S$8,1),1))=$D526),子育て関連マスタ!$C$15,0),0) +
IF(AND(OR(U526=3,U526=5,U526=7),$D526=11),子育て関連マスタ!$C$17,0) +
IF(AND(U526=20,$D526=1),子育て関連マスタ!$C$18,0) +
IF(AND(U526=20,$D526=1),
IFERROR(_xlfn.IFS(
入力項目!$S$10="男",子育て関連マスタ!$C$18,
入力項目!$S$10="女",子育て関連マスタ!$C$19
),0),0
) +
IF(AND(U526&gt;=入力項目!$S$18,U526&lt;=入力項目!$S$19),入力項目!$S$20,0) +
IF(AND(U526&gt;=入力項目!$S$21,U526&lt;=入力項目!$S$22),入力項目!$S$23,0) +
IF(AND(U526&gt;=入力項目!$S$24,U526&lt;=入力項目!$S$25),入力項目!$S$26,0)
)</f>
        <v>0</v>
      </c>
      <c r="AJ526" s="10">
        <f ca="1">-VLOOKUP($D526,月別収支!$A$2:$H$13,7,FALSE)</f>
        <v>-20000</v>
      </c>
    </row>
    <row r="527" spans="1:36" x14ac:dyDescent="0.4">
      <c r="A527">
        <f t="shared" ca="1" si="139"/>
        <v>2068</v>
      </c>
      <c r="B527">
        <f t="shared" ca="1" si="146"/>
        <v>2068</v>
      </c>
      <c r="C527">
        <f t="shared" ca="1" si="147"/>
        <v>44</v>
      </c>
      <c r="D527">
        <f t="shared" ca="1" si="140"/>
        <v>5</v>
      </c>
      <c r="E527" t="str">
        <f t="shared" ca="1" si="141"/>
        <v>2068年5月</v>
      </c>
      <c r="F527">
        <f ca="1">IF(OR(入力項目!$N$5&lt;$A527,AND(入力項目!$N$5=$A527,入力項目!$N$6&lt;$D527)),IF(F526=0,1,IF(G527=12,F526+1,F526)),0)</f>
        <v>43</v>
      </c>
      <c r="G527">
        <f ca="1">IF(OR(入力項目!$N$5&lt;$A527,AND(入力項目!$N$5=$A527,入力項目!$N$6&lt;$D527)),IF(G526=12,1,G526+1),0)</f>
        <v>7</v>
      </c>
      <c r="H527" t="str">
        <f t="shared" ca="1" si="142"/>
        <v>43_7</v>
      </c>
      <c r="I527">
        <f ca="1">IF(
  IFERROR(AND($C527&gt;0,MOD($C527,入力項目!$N$22)=0,$D527=入力項目!$N$23), FALSE),
  1,
  IF(
    AND(I526&gt;0,J526=12),
    IF(I526=入力項目!$N$28, 0, I526+1),
    I526
  )
)</f>
        <v>0</v>
      </c>
      <c r="J527">
        <f ca="1">IF($D527=入力項目!$N$23,1,IFERROR(J526+1,1))</f>
        <v>12</v>
      </c>
      <c r="K527" t="str">
        <f t="shared" ca="1" si="143"/>
        <v>0_12</v>
      </c>
      <c r="L527">
        <f ca="1">L526+IF(入力項目!$D$4=$D527,1,0)</f>
        <v>72</v>
      </c>
      <c r="M527" t="str">
        <f t="shared" ca="1" si="144"/>
        <v>72歳</v>
      </c>
      <c r="N527">
        <f t="shared" ca="1" si="148"/>
        <v>73</v>
      </c>
      <c r="O527" t="str">
        <f t="shared" ca="1" si="145"/>
        <v>73歳</v>
      </c>
      <c r="P527">
        <f t="shared" ca="1" si="149"/>
        <v>48</v>
      </c>
      <c r="Q527">
        <f t="shared" ca="1" si="150"/>
        <v>46</v>
      </c>
      <c r="R527">
        <f t="shared" ca="1" si="151"/>
        <v>2069</v>
      </c>
      <c r="S527">
        <f t="shared" ca="1" si="152"/>
        <v>2069</v>
      </c>
      <c r="T527">
        <f t="shared" ca="1" si="153"/>
        <v>2069</v>
      </c>
      <c r="U527">
        <f t="shared" ca="1" si="154"/>
        <v>2069</v>
      </c>
      <c r="V527" s="10">
        <f t="shared" ca="1" si="155"/>
        <v>58640425</v>
      </c>
      <c r="W527" s="10">
        <f ca="1">IF($L527&lt;その他マスタ!$B$1,VLOOKUP($D527,月別収支!$A$2:$H$13,2,FALSE),その他マスタ!$B$3)+IF(AND($L527=その他マスタ!$B$1,入力項目!$I$9="あり",$D527=入力項目!$D$4),その他マスタ!$B$2,0)</f>
        <v>150000</v>
      </c>
      <c r="X527" s="10">
        <f ca="1">-IF(入力項目!$K$5=TRUE,
IF($F527+$G527&lt;3,VLOOKUP($D527,月別収支!$A$2:$H$13,8,FALSE),0)+IFERROR(VLOOKUP($H527,住宅ローン計算!C:P,13,FALSE),0)+IF($F527&gt;1,IF(OR($G527=3,$G527=6,$G527=9,$G527=12),ROUNDUP(入力項目!$N$18/4,0),0),0),
VLOOKUP($D527,月別収支!$A$2:$H$13,8,FALSE))</f>
        <v>0</v>
      </c>
      <c r="Y527" s="10">
        <f ca="1">-VLOOKUP($D527,月別収支!$A$2:$H$13,3,FALSE)</f>
        <v>-75000</v>
      </c>
      <c r="Z527" s="10">
        <f ca="1">-VLOOKUP($D527,月別収支!$A$2:$H$13,4,FALSE)</f>
        <v>-27000</v>
      </c>
      <c r="AA527" s="10">
        <f ca="1">-VLOOKUP($D527,月別収支!$A$2:$H$13,6,FALSE)</f>
        <v>-10000</v>
      </c>
      <c r="AB527" s="10">
        <f ca="1">-(
VLOOKUP($D527,月別収支!$A$2:$H$13,5,FALSE)+IF(AND(入力項目!$I$27&lt;=$A527,ISEVEN($A527-入力項目!$I$27),入力項目!$I$28=$D527),入力項目!$I$26,0)
+IF(入力項目!$K$26=TRUE,
IFERROR(VLOOKUP($K527,マイカーローン計算!C:P,13,FALSE),0),
IFERROR(
  IF(AND($C527&gt;0,MOD($C527,入力項目!$N$22)=0,$D527=入力項目!$N$23),入力項目!$N$24,0),
 0
)
)
)</f>
        <v>-30000</v>
      </c>
      <c r="AC527" s="10">
        <f ca="1">-IF($A527&lt;入力項目!$N$33,入力項目!$N$35,IF(AND($A527=入力項目!$N$33,$D527&lt;=入力項目!$N$34),入力項目!$N$35,0))</f>
        <v>0</v>
      </c>
      <c r="AD527">
        <f ca="1">-(
_xlfn.IFS(
P527&lt;=入力項目!$S$11,0,
AND(P527&gt;=入力項目!$S$11+1,P527&lt;=3),IFERROR(VLOOKUP(入力項目!$S$12,子育て関連マスタ!$I$4:$M$5,4,FALSE),0),
AND(P527&gt;=4,P527&lt;=6),IFERROR(VLOOKUP(入力項目!$S$13,子育て関連マスタ!$I$9:$M$12,4,FALSE),0),
AND(P527&gt;=7,P527&lt;=12),IFERROR(VLOOKUP(入力項目!$S$14,子育て関連マスタ!$I$16:$M$17,4,FALSE),0),
AND(P527&gt;=13,P527&lt;=15),IFERROR(VLOOKUP(入力項目!$S$15,子育て関連マスタ!$I$21:$M$22,4,FALSE),0),
AND(P527&gt;=16,P527&lt;=18),IFERROR(VLOOKUP(入力項目!$S$16,子育て関連マスタ!$I$26:$M$28,4,FALSE),0),
AND(P527&gt;=19,P527&lt;=20,入力項目!$S$16="高専"),IFERROR(VLOOKUP(入力項目!$S$16,子育て関連マスタ!$I$26:$M$28,4,FALSE),0),
AND(P527&gt;=19,P527&lt;=20,入力項目!$S$16&lt;&gt;"高専"),IFERROR(VLOOKUP(入力項目!$S$17,子育て関連マスタ!$I$32:$M$37,4,FALSE),0),
AND(P527&gt;=21,P527&lt;=22,入力項目!$S$16="高専"),IFERROR(VLOOKUP(入力項目!$S$17,子育て関連マスタ!$I$32:$M$34,4,FALSE),0),
AND(P527&gt;=21,P527&lt;=22,入力項目!$S$16&lt;&gt;"高専"),IFERROR(VLOOKUP(入力項目!$S$17,子育て関連マスタ!$I$32:$M$34,4,FALSE),0),
P527&gt;=23,0
) +
IF($D527=4,
  IFERROR(_xlfn.IFS(
  P527&lt;=入力項目!$S$11,0,
  AND(P527=入力項目!$S$11),IFERROR(VLOOKUP(入力項目!$S$12,子育て関連マスタ!$I$4:$M$5,2,FALSE),0),
  AND(P527=4),IFERROR(VLOOKUP(入力項目!$S$13,子育て関連マスタ!$I$9:$M$12,2,FALSE),0),
  AND(P527=7),IFERROR(VLOOKUP(入力項目!$S$14,子育て関連マスタ!$I$16:$M$17,2,FALSE),0),
  AND(P527=13),IFERROR(VLOOKUP(入力項目!$S$15,子育て関連マスタ!$I$21:$M$22,2,FALSE),0),
  AND(P527=16),IFERROR(VLOOKUP(入力項目!$S$16,子育て関連マスタ!$I$26:$M$28,2,FALSE),0),
  AND(P527=19,入力項目!$S$16&lt;&gt;"高専"),IFERROR(VLOOKUP(入力項目!$S$17,子育て関連マスタ!$I$32:$M$37,2,FALSE),0),
  AND(P527=21,入力項目!$S$16="高専"),IFERROR(VLOOKUP(入力項目!$S$17,子育て関連マスタ!$I$32:$M$37,2,FALSE),0),
  P527&gt;=22,0
  ),0),0
) +
IF(AND(P527&gt;=1,P527&lt;=15),IF($D527=入力項目!$S$8,入力項目!$S$3,0),0) +
IF(AND(P527&gt;=1,P527&lt;=15),IF($D527=5,入力項目!$S$4,0),0) +
IF(AND(P527&gt;=1,P527&lt;=15),IF($D527=12,入力項目!$S$5,0),0) +
IF(AND(入力項目!$S$7=$A527,入力項目!$S$8=$D527),子育て関連マスタ!$C$14,0) +
IFERROR(IF(AND(YEAR(EDATE(DATE(入力項目!$S$7,入力項目!$S$8,1),1))=$A527,MONTH(EDATE(DATE(入力項目!$S$7,入力項目!$S$8,1),1))=$D527),子育て関連マスタ!$C$15,0),0) +
IF(AND(OR(P527=3,P527=5,P527=7),$D527=11),子育て関連マスタ!$C$17,0) +
IF(AND(P527=20,$D527=1),子育て関連マスタ!$C$18,0) +
IF(AND(P527=20,$D527=1),
IFERROR(_xlfn.IFS(
入力項目!$S$10="男",子育て関連マスタ!$C$18,
入力項目!$S$10="女",子育て関連マスタ!$C$19
),0),0
) +
IF(AND(P527&gt;=入力項目!$S$18,P527&lt;=入力項目!$S$19),入力項目!$S$20,0) +
IF(AND(P527&gt;=入力項目!$S$21,P527&lt;=入力項目!$S$22),入力項目!$S$23,0) +
IF(AND(P527&gt;=入力項目!$S$24,P527&lt;=入力項目!$S$25),入力項目!$S$26,0)
)</f>
        <v>0</v>
      </c>
      <c r="AE527">
        <f ca="1">-(
_xlfn.IFS(
Q527&lt;=入力項目!$S$11,0,
AND(Q527&gt;=入力項目!$S$11+1,Q527&lt;=3),IFERROR(VLOOKUP(入力項目!$S$12,子育て関連マスタ!$I$4:$M$5,4,FALSE),0),
AND(Q527&gt;=4,Q527&lt;=6),IFERROR(VLOOKUP(入力項目!$S$13,子育て関連マスタ!$I$9:$M$12,4,FALSE),0),
AND(Q527&gt;=7,Q527&lt;=12),IFERROR(VLOOKUP(入力項目!$S$14,子育て関連マスタ!$I$16:$M$17,4,FALSE),0),
AND(Q527&gt;=13,Q527&lt;=15),IFERROR(VLOOKUP(入力項目!$S$15,子育て関連マスタ!$I$21:$M$22,4,FALSE),0),
AND(Q527&gt;=16,Q527&lt;=18),IFERROR(VLOOKUP(入力項目!$S$16,子育て関連マスタ!$I$26:$M$28,4,FALSE),0),
AND(Q527&gt;=19,Q527&lt;=20,入力項目!$S$16="高専"),IFERROR(VLOOKUP(入力項目!$S$16,子育て関連マスタ!$I$26:$M$28,4,FALSE),0),
AND(Q527&gt;=19,Q527&lt;=20,入力項目!$S$16&lt;&gt;"高専"),IFERROR(VLOOKUP(入力項目!$S$17,子育て関連マスタ!$I$32:$M$37,4,FALSE),0),
AND(Q527&gt;=21,Q527&lt;=22,入力項目!$S$16="高専"),IFERROR(VLOOKUP(入力項目!$S$17,子育て関連マスタ!$I$32:$M$34,4,FALSE),0),
AND(Q527&gt;=21,Q527&lt;=22,入力項目!$S$16&lt;&gt;"高専"),IFERROR(VLOOKUP(入力項目!$S$17,子育て関連マスタ!$I$32:$M$34,4,FALSE),0),
Q527&gt;=23,0
) +
IF($D527=4,
  IFERROR(_xlfn.IFS(
  Q527&lt;=入力項目!$S$11,0,
  AND(Q527=入力項目!$S$11),IFERROR(VLOOKUP(入力項目!$S$12,子育て関連マスタ!$I$4:$M$5,2,FALSE),0),
  AND(Q527=4),IFERROR(VLOOKUP(入力項目!$S$13,子育て関連マスタ!$I$9:$M$12,2,FALSE),0),
  AND(Q527=7),IFERROR(VLOOKUP(入力項目!$S$14,子育て関連マスタ!$I$16:$M$17,2,FALSE),0),
  AND(Q527=13),IFERROR(VLOOKUP(入力項目!$S$15,子育て関連マスタ!$I$21:$M$22,2,FALSE),0),
  AND(Q527=16),IFERROR(VLOOKUP(入力項目!$S$16,子育て関連マスタ!$I$26:$M$28,2,FALSE),0),
  AND(Q527=19,入力項目!$S$16&lt;&gt;"高専"),IFERROR(VLOOKUP(入力項目!$S$17,子育て関連マスタ!$I$32:$M$37,2,FALSE),0),
  AND(Q527=21,入力項目!$S$16="高専"),IFERROR(VLOOKUP(入力項目!$S$17,子育て関連マスタ!$I$32:$M$37,2,FALSE),0),
  Q527&gt;=22,0
  ),0),0
) +
IF(AND(Q527&gt;=1,Q527&lt;=15),IF($D527=入力項目!$S$8,入力項目!$S$3,0),0) +
IF(AND(Q527&gt;=1,Q527&lt;=15),IF($D527=5,入力項目!$S$4,0),0) +
IF(AND(Q527&gt;=1,Q527&lt;=15),IF($D527=12,入力項目!$S$5,0),0) +
IF(AND(入力項目!$S$7=$A527,入力項目!$S$8=$D527),子育て関連マスタ!$C$14,0) +
IFERROR(IF(AND(YEAR(EDATE(DATE(入力項目!$S$7,入力項目!$S$8,1),1))=$A527,MONTH(EDATE(DATE(入力項目!$S$7,入力項目!$S$8,1),1))=$D527),子育て関連マスタ!$C$15,0),0) +
IF(AND(OR(Q527=3,Q527=5,Q527=7),$D527=11),子育て関連マスタ!$C$17,0) +
IF(AND(Q527=20,$D527=1),子育て関連マスタ!$C$18,0) +
IF(AND(Q527=20,$D527=1),
IFERROR(_xlfn.IFS(
入力項目!$S$10="男",子育て関連マスタ!$C$18,
入力項目!$S$10="女",子育て関連マスタ!$C$19
),0),0
) +
IF(AND(Q527&gt;=入力項目!$S$18,Q527&lt;=入力項目!$S$19),入力項目!$S$20,0) +
IF(AND(Q527&gt;=入力項目!$S$21,Q527&lt;=入力項目!$S$22),入力項目!$S$23,0) +
IF(AND(Q527&gt;=入力項目!$S$24,Q527&lt;=入力項目!$S$25),入力項目!$S$26,0)
)</f>
        <v>0</v>
      </c>
      <c r="AF527">
        <f ca="1">-(
_xlfn.IFS(
R527&lt;=入力項目!$S$11,0,
AND(R527&gt;=入力項目!$S$11+1,R527&lt;=3),IFERROR(VLOOKUP(入力項目!$S$12,子育て関連マスタ!$I$4:$M$5,4,FALSE),0),
AND(R527&gt;=4,R527&lt;=6),IFERROR(VLOOKUP(入力項目!$S$13,子育て関連マスタ!$I$9:$M$12,4,FALSE),0),
AND(R527&gt;=7,R527&lt;=12),IFERROR(VLOOKUP(入力項目!$S$14,子育て関連マスタ!$I$16:$M$17,4,FALSE),0),
AND(R527&gt;=13,R527&lt;=15),IFERROR(VLOOKUP(入力項目!$S$15,子育て関連マスタ!$I$21:$M$22,4,FALSE),0),
AND(R527&gt;=16,R527&lt;=18),IFERROR(VLOOKUP(入力項目!$S$16,子育て関連マスタ!$I$26:$M$28,4,FALSE),0),
AND(R527&gt;=19,R527&lt;=20,入力項目!$S$16="高専"),IFERROR(VLOOKUP(入力項目!$S$16,子育て関連マスタ!$I$26:$M$28,4,FALSE),0),
AND(R527&gt;=19,R527&lt;=20,入力項目!$S$16&lt;&gt;"高専"),IFERROR(VLOOKUP(入力項目!$S$17,子育て関連マスタ!$I$32:$M$37,4,FALSE),0),
AND(R527&gt;=21,R527&lt;=22,入力項目!$S$16="高専"),IFERROR(VLOOKUP(入力項目!$S$17,子育て関連マスタ!$I$32:$M$34,4,FALSE),0),
AND(R527&gt;=21,R527&lt;=22,入力項目!$S$16&lt;&gt;"高専"),IFERROR(VLOOKUP(入力項目!$S$17,子育て関連マスタ!$I$32:$M$34,4,FALSE),0),
R527&gt;=23,0
) +
IF($D527=4,
  IFERROR(_xlfn.IFS(
  R527&lt;=入力項目!$S$11,0,
  AND(R527=入力項目!$S$11),IFERROR(VLOOKUP(入力項目!$S$12,子育て関連マスタ!$I$4:$M$5,2,FALSE),0),
  AND(R527=4),IFERROR(VLOOKUP(入力項目!$S$13,子育て関連マスタ!$I$9:$M$12,2,FALSE),0),
  AND(R527=7),IFERROR(VLOOKUP(入力項目!$S$14,子育て関連マスタ!$I$16:$M$17,2,FALSE),0),
  AND(R527=13),IFERROR(VLOOKUP(入力項目!$S$15,子育て関連マスタ!$I$21:$M$22,2,FALSE),0),
  AND(R527=16),IFERROR(VLOOKUP(入力項目!$S$16,子育て関連マスタ!$I$26:$M$28,2,FALSE),0),
  AND(R527=19,入力項目!$S$16&lt;&gt;"高専"),IFERROR(VLOOKUP(入力項目!$S$17,子育て関連マスタ!$I$32:$M$37,2,FALSE),0),
  AND(R527=21,入力項目!$S$16="高専"),IFERROR(VLOOKUP(入力項目!$S$17,子育て関連マスタ!$I$32:$M$37,2,FALSE),0),
  R527&gt;=22,0
  ),0),0
) +
IF(AND(R527&gt;=1,R527&lt;=15),IF($D527=入力項目!$S$8,入力項目!$S$3,0),0) +
IF(AND(R527&gt;=1,R527&lt;=15),IF($D527=5,入力項目!$S$4,0),0) +
IF(AND(R527&gt;=1,R527&lt;=15),IF($D527=12,入力項目!$S$5,0),0) +
IF(AND(入力項目!$S$7=$A527,入力項目!$S$8=$D527),子育て関連マスタ!$C$14,0) +
IFERROR(IF(AND(YEAR(EDATE(DATE(入力項目!$S$7,入力項目!$S$8,1),1))=$A527,MONTH(EDATE(DATE(入力項目!$S$7,入力項目!$S$8,1),1))=$D527),子育て関連マスタ!$C$15,0),0) +
IF(AND(OR(R527=3,R527=5,R527=7),$D527=11),子育て関連マスタ!$C$17,0) +
IF(AND(R527=20,$D527=1),子育て関連マスタ!$C$18,0) +
IF(AND(R527=20,$D527=1),
IFERROR(_xlfn.IFS(
入力項目!$S$10="男",子育て関連マスタ!$C$18,
入力項目!$S$10="女",子育て関連マスタ!$C$19
),0),0
) +
IF(AND(R527&gt;=入力項目!$S$18,R527&lt;=入力項目!$S$19),入力項目!$S$20,0) +
IF(AND(R527&gt;=入力項目!$S$21,R527&lt;=入力項目!$S$22),入力項目!$S$23,0) +
IF(AND(R527&gt;=入力項目!$S$24,R527&lt;=入力項目!$S$25),入力項目!$S$26,0)
)</f>
        <v>0</v>
      </c>
      <c r="AG527">
        <f ca="1">-(
_xlfn.IFS(
S527&lt;=入力項目!$S$11,0,
AND(S527&gt;=入力項目!$S$11+1,S527&lt;=3),IFERROR(VLOOKUP(入力項目!$S$12,子育て関連マスタ!$I$4:$M$5,4,FALSE),0),
AND(S527&gt;=4,S527&lt;=6),IFERROR(VLOOKUP(入力項目!$S$13,子育て関連マスタ!$I$9:$M$12,4,FALSE),0),
AND(S527&gt;=7,S527&lt;=12),IFERROR(VLOOKUP(入力項目!$S$14,子育て関連マスタ!$I$16:$M$17,4,FALSE),0),
AND(S527&gt;=13,S527&lt;=15),IFERROR(VLOOKUP(入力項目!$S$15,子育て関連マスタ!$I$21:$M$22,4,FALSE),0),
AND(S527&gt;=16,S527&lt;=18),IFERROR(VLOOKUP(入力項目!$S$16,子育て関連マスタ!$I$26:$M$28,4,FALSE),0),
AND(S527&gt;=19,S527&lt;=20,入力項目!$S$16="高専"),IFERROR(VLOOKUP(入力項目!$S$16,子育て関連マスタ!$I$26:$M$28,4,FALSE),0),
AND(S527&gt;=19,S527&lt;=20,入力項目!$S$16&lt;&gt;"高専"),IFERROR(VLOOKUP(入力項目!$S$17,子育て関連マスタ!$I$32:$M$37,4,FALSE),0),
AND(S527&gt;=21,S527&lt;=22,入力項目!$S$16="高専"),IFERROR(VLOOKUP(入力項目!$S$17,子育て関連マスタ!$I$32:$M$34,4,FALSE),0),
AND(S527&gt;=21,S527&lt;=22,入力項目!$S$16&lt;&gt;"高専"),IFERROR(VLOOKUP(入力項目!$S$17,子育て関連マスタ!$I$32:$M$34,4,FALSE),0),
S527&gt;=23,0
) +
IF($D527=4,
  IFERROR(_xlfn.IFS(
  S527&lt;=入力項目!$S$11,0,
  AND(S527=入力項目!$S$11),IFERROR(VLOOKUP(入力項目!$S$12,子育て関連マスタ!$I$4:$M$5,2,FALSE),0),
  AND(S527=4),IFERROR(VLOOKUP(入力項目!$S$13,子育て関連マスタ!$I$9:$M$12,2,FALSE),0),
  AND(S527=7),IFERROR(VLOOKUP(入力項目!$S$14,子育て関連マスタ!$I$16:$M$17,2,FALSE),0),
  AND(S527=13),IFERROR(VLOOKUP(入力項目!$S$15,子育て関連マスタ!$I$21:$M$22,2,FALSE),0),
  AND(S527=16),IFERROR(VLOOKUP(入力項目!$S$16,子育て関連マスタ!$I$26:$M$28,2,FALSE),0),
  AND(S527=19,入力項目!$S$16&lt;&gt;"高専"),IFERROR(VLOOKUP(入力項目!$S$17,子育て関連マスタ!$I$32:$M$37,2,FALSE),0),
  AND(S527=21,入力項目!$S$16="高専"),IFERROR(VLOOKUP(入力項目!$S$17,子育て関連マスタ!$I$32:$M$37,2,FALSE),0),
  S527&gt;=22,0
  ),0),0
) +
IF(AND(S527&gt;=1,S527&lt;=15),IF($D527=入力項目!$S$8,入力項目!$S$3,0),0) +
IF(AND(S527&gt;=1,S527&lt;=15),IF($D527=5,入力項目!$S$4,0),0) +
IF(AND(S527&gt;=1,S527&lt;=15),IF($D527=12,入力項目!$S$5,0),0) +
IF(AND(入力項目!$S$7=$A527,入力項目!$S$8=$D527),子育て関連マスタ!$C$14,0) +
IFERROR(IF(AND(YEAR(EDATE(DATE(入力項目!$S$7,入力項目!$S$8,1),1))=$A527,MONTH(EDATE(DATE(入力項目!$S$7,入力項目!$S$8,1),1))=$D527),子育て関連マスタ!$C$15,0),0) +
IF(AND(OR(S527=3,S527=5,S527=7),$D527=11),子育て関連マスタ!$C$17,0) +
IF(AND(S527=20,$D527=1),子育て関連マスタ!$C$18,0) +
IF(AND(S527=20,$D527=1),
IFERROR(_xlfn.IFS(
入力項目!$S$10="男",子育て関連マスタ!$C$18,
入力項目!$S$10="女",子育て関連マスタ!$C$19
),0),0
) +
IF(AND(S527&gt;=入力項目!$S$18,S527&lt;=入力項目!$S$19),入力項目!$S$20,0) +
IF(AND(S527&gt;=入力項目!$S$21,S527&lt;=入力項目!$S$22),入力項目!$S$23,0) +
IF(AND(S527&gt;=入力項目!$S$24,S527&lt;=入力項目!$S$25),入力項目!$S$26,0)
)</f>
        <v>0</v>
      </c>
      <c r="AH527">
        <f ca="1">-(
_xlfn.IFS(
T527&lt;=入力項目!$S$11,0,
AND(T527&gt;=入力項目!$S$11+1,T527&lt;=3),IFERROR(VLOOKUP(入力項目!$S$12,子育て関連マスタ!$I$4:$M$5,4,FALSE),0),
AND(T527&gt;=4,T527&lt;=6),IFERROR(VLOOKUP(入力項目!$S$13,子育て関連マスタ!$I$9:$M$12,4,FALSE),0),
AND(T527&gt;=7,T527&lt;=12),IFERROR(VLOOKUP(入力項目!$S$14,子育て関連マスタ!$I$16:$M$17,4,FALSE),0),
AND(T527&gt;=13,T527&lt;=15),IFERROR(VLOOKUP(入力項目!$S$15,子育て関連マスタ!$I$21:$M$22,4,FALSE),0),
AND(T527&gt;=16,T527&lt;=18),IFERROR(VLOOKUP(入力項目!$S$16,子育て関連マスタ!$I$26:$M$28,4,FALSE),0),
AND(T527&gt;=19,T527&lt;=20,入力項目!$S$16="高専"),IFERROR(VLOOKUP(入力項目!$S$16,子育て関連マスタ!$I$26:$M$28,4,FALSE),0),
AND(T527&gt;=19,T527&lt;=20,入力項目!$S$16&lt;&gt;"高専"),IFERROR(VLOOKUP(入力項目!$S$17,子育て関連マスタ!$I$32:$M$37,4,FALSE),0),
AND(T527&gt;=21,T527&lt;=22,入力項目!$S$16="高専"),IFERROR(VLOOKUP(入力項目!$S$17,子育て関連マスタ!$I$32:$M$34,4,FALSE),0),
AND(T527&gt;=21,T527&lt;=22,入力項目!$S$16&lt;&gt;"高専"),IFERROR(VLOOKUP(入力項目!$S$17,子育て関連マスタ!$I$32:$M$34,4,FALSE),0),
T527&gt;=23,0
) +
IF($D527=4,
  IFERROR(_xlfn.IFS(
  T527&lt;=入力項目!$S$11,0,
  AND(T527=入力項目!$S$11),IFERROR(VLOOKUP(入力項目!$S$12,子育て関連マスタ!$I$4:$M$5,2,FALSE),0),
  AND(T527=4),IFERROR(VLOOKUP(入力項目!$S$13,子育て関連マスタ!$I$9:$M$12,2,FALSE),0),
  AND(T527=7),IFERROR(VLOOKUP(入力項目!$S$14,子育て関連マスタ!$I$16:$M$17,2,FALSE),0),
  AND(T527=13),IFERROR(VLOOKUP(入力項目!$S$15,子育て関連マスタ!$I$21:$M$22,2,FALSE),0),
  AND(T527=16),IFERROR(VLOOKUP(入力項目!$S$16,子育て関連マスタ!$I$26:$M$28,2,FALSE),0),
  AND(T527=19,入力項目!$S$16&lt;&gt;"高専"),IFERROR(VLOOKUP(入力項目!$S$17,子育て関連マスタ!$I$32:$M$37,2,FALSE),0),
  AND(T527=21,入力項目!$S$16="高専"),IFERROR(VLOOKUP(入力項目!$S$17,子育て関連マスタ!$I$32:$M$37,2,FALSE),0),
  T527&gt;=22,0
  ),0),0
) +
IF(AND(T527&gt;=1,T527&lt;=15),IF($D527=入力項目!$S$8,入力項目!$S$3,0),0) +
IF(AND(T527&gt;=1,T527&lt;=15),IF($D527=5,入力項目!$S$4,0),0) +
IF(AND(T527&gt;=1,T527&lt;=15),IF($D527=12,入力項目!$S$5,0),0) +
IF(AND(入力項目!$S$7=$A527,入力項目!$S$8=$D527),子育て関連マスタ!$C$14,0) +
IFERROR(IF(AND(YEAR(EDATE(DATE(入力項目!$S$7,入力項目!$S$8,1),1))=$A527,MONTH(EDATE(DATE(入力項目!$S$7,入力項目!$S$8,1),1))=$D527),子育て関連マスタ!$C$15,0),0) +
IF(AND(OR(T527=3,T527=5,T527=7),$D527=11),子育て関連マスタ!$C$17,0) +
IF(AND(T527=20,$D527=1),子育て関連マスタ!$C$18,0) +
IF(AND(T527=20,$D527=1),
IFERROR(_xlfn.IFS(
入力項目!$S$10="男",子育て関連マスタ!$C$18,
入力項目!$S$10="女",子育て関連マスタ!$C$19
),0),0
) +
IF(AND(T527&gt;=入力項目!$S$18,T527&lt;=入力項目!$S$19),入力項目!$S$20,0) +
IF(AND(T527&gt;=入力項目!$S$21,T527&lt;=入力項目!$S$22),入力項目!$S$23,0) +
IF(AND(T527&gt;=入力項目!$S$24,T527&lt;=入力項目!$S$25),入力項目!$S$26,0)
)</f>
        <v>0</v>
      </c>
      <c r="AI527">
        <f ca="1">-(
_xlfn.IFS(
U527&lt;=入力項目!$S$11,0,
AND(U527&gt;=入力項目!$S$11+1,U527&lt;=3),IFERROR(VLOOKUP(入力項目!$S$12,子育て関連マスタ!$I$4:$M$5,4,FALSE),0),
AND(U527&gt;=4,U527&lt;=6),IFERROR(VLOOKUP(入力項目!$S$13,子育て関連マスタ!$I$9:$M$12,4,FALSE),0),
AND(U527&gt;=7,U527&lt;=12),IFERROR(VLOOKUP(入力項目!$S$14,子育て関連マスタ!$I$16:$M$17,4,FALSE),0),
AND(U527&gt;=13,U527&lt;=15),IFERROR(VLOOKUP(入力項目!$S$15,子育て関連マスタ!$I$21:$M$22,4,FALSE),0),
AND(U527&gt;=16,U527&lt;=18),IFERROR(VLOOKUP(入力項目!$S$16,子育て関連マスタ!$I$26:$M$28,4,FALSE),0),
AND(U527&gt;=19,U527&lt;=20,入力項目!$S$16="高専"),IFERROR(VLOOKUP(入力項目!$S$16,子育て関連マスタ!$I$26:$M$28,4,FALSE),0),
AND(U527&gt;=19,U527&lt;=20,入力項目!$S$16&lt;&gt;"高専"),IFERROR(VLOOKUP(入力項目!$S$17,子育て関連マスタ!$I$32:$M$37,4,FALSE),0),
AND(U527&gt;=21,U527&lt;=22,入力項目!$S$16="高専"),IFERROR(VLOOKUP(入力項目!$S$17,子育て関連マスタ!$I$32:$M$34,4,FALSE),0),
AND(U527&gt;=21,U527&lt;=22,入力項目!$S$16&lt;&gt;"高専"),IFERROR(VLOOKUP(入力項目!$S$17,子育て関連マスタ!$I$32:$M$34,4,FALSE),0),
U527&gt;=23,0
) +
IF($D527=4,
  IFERROR(_xlfn.IFS(
  U527&lt;=入力項目!$S$11,0,
  AND(U527=入力項目!$S$11),IFERROR(VLOOKUP(入力項目!$S$12,子育て関連マスタ!$I$4:$M$5,2,FALSE),0),
  AND(U527=4),IFERROR(VLOOKUP(入力項目!$S$13,子育て関連マスタ!$I$9:$M$12,2,FALSE),0),
  AND(U527=7),IFERROR(VLOOKUP(入力項目!$S$14,子育て関連マスタ!$I$16:$M$17,2,FALSE),0),
  AND(U527=13),IFERROR(VLOOKUP(入力項目!$S$15,子育て関連マスタ!$I$21:$M$22,2,FALSE),0),
  AND(U527=16),IFERROR(VLOOKUP(入力項目!$S$16,子育て関連マスタ!$I$26:$M$28,2,FALSE),0),
  AND(U527=19,入力項目!$S$16&lt;&gt;"高専"),IFERROR(VLOOKUP(入力項目!$S$17,子育て関連マスタ!$I$32:$M$37,2,FALSE),0),
  AND(U527=21,入力項目!$S$16="高専"),IFERROR(VLOOKUP(入力項目!$S$17,子育て関連マスタ!$I$32:$M$37,2,FALSE),0),
  U527&gt;=22,0
  ),0),0
) +
IF(AND(U527&gt;=1,U527&lt;=15),IF($D527=入力項目!$S$8,入力項目!$S$3,0),0) +
IF(AND(U527&gt;=1,U527&lt;=15),IF($D527=5,入力項目!$S$4,0),0) +
IF(AND(U527&gt;=1,U527&lt;=15),IF($D527=12,入力項目!$S$5,0),0) +
IF(AND(入力項目!$S$7=$A527,入力項目!$S$8=$D527),子育て関連マスタ!$C$14,0) +
IFERROR(IF(AND(YEAR(EDATE(DATE(入力項目!$S$7,入力項目!$S$8,1),1))=$A527,MONTH(EDATE(DATE(入力項目!$S$7,入力項目!$S$8,1),1))=$D527),子育て関連マスタ!$C$15,0),0) +
IF(AND(OR(U527=3,U527=5,U527=7),$D527=11),子育て関連マスタ!$C$17,0) +
IF(AND(U527=20,$D527=1),子育て関連マスタ!$C$18,0) +
IF(AND(U527=20,$D527=1),
IFERROR(_xlfn.IFS(
入力項目!$S$10="男",子育て関連マスタ!$C$18,
入力項目!$S$10="女",子育て関連マスタ!$C$19
),0),0
) +
IF(AND(U527&gt;=入力項目!$S$18,U527&lt;=入力項目!$S$19),入力項目!$S$20,0) +
IF(AND(U527&gt;=入力項目!$S$21,U527&lt;=入力項目!$S$22),入力項目!$S$23,0) +
IF(AND(U527&gt;=入力項目!$S$24,U527&lt;=入力項目!$S$25),入力項目!$S$26,0)
)</f>
        <v>0</v>
      </c>
      <c r="AJ527" s="10">
        <f ca="1">-VLOOKUP($D527,月別収支!$A$2:$H$13,7,FALSE)</f>
        <v>-20000</v>
      </c>
    </row>
    <row r="528" spans="1:36" x14ac:dyDescent="0.4">
      <c r="A528">
        <f t="shared" ca="1" si="139"/>
        <v>2068</v>
      </c>
      <c r="B528">
        <f t="shared" ca="1" si="146"/>
        <v>2068</v>
      </c>
      <c r="C528">
        <f t="shared" ca="1" si="147"/>
        <v>44</v>
      </c>
      <c r="D528">
        <f t="shared" ca="1" si="140"/>
        <v>6</v>
      </c>
      <c r="E528" t="str">
        <f t="shared" ca="1" si="141"/>
        <v>2068年6月</v>
      </c>
      <c r="F528">
        <f ca="1">IF(OR(入力項目!$N$5&lt;$A528,AND(入力項目!$N$5=$A528,入力項目!$N$6&lt;$D528)),IF(F527=0,1,IF(G528=12,F527+1,F527)),0)</f>
        <v>43</v>
      </c>
      <c r="G528">
        <f ca="1">IF(OR(入力項目!$N$5&lt;$A528,AND(入力項目!$N$5=$A528,入力項目!$N$6&lt;$D528)),IF(G527=12,1,G527+1),0)</f>
        <v>8</v>
      </c>
      <c r="H528" t="str">
        <f t="shared" ca="1" si="142"/>
        <v>43_8</v>
      </c>
      <c r="I528">
        <f ca="1">IF(
  IFERROR(AND($C528&gt;0,MOD($C528,入力項目!$N$22)=0,$D528=入力項目!$N$23), FALSE),
  1,
  IF(
    AND(I527&gt;0,J527=12),
    IF(I527=入力項目!$N$28, 0, I527+1),
    I527
  )
)</f>
        <v>0</v>
      </c>
      <c r="J528">
        <f ca="1">IF($D528=入力項目!$N$23,1,IFERROR(J527+1,1))</f>
        <v>1</v>
      </c>
      <c r="K528" t="str">
        <f t="shared" ca="1" si="143"/>
        <v>0_1</v>
      </c>
      <c r="L528">
        <f ca="1">L527+IF(入力項目!$D$4=$D528,1,0)</f>
        <v>72</v>
      </c>
      <c r="M528" t="str">
        <f t="shared" ca="1" si="144"/>
        <v>72歳</v>
      </c>
      <c r="N528">
        <f t="shared" ca="1" si="148"/>
        <v>73</v>
      </c>
      <c r="O528" t="str">
        <f t="shared" ca="1" si="145"/>
        <v>73歳</v>
      </c>
      <c r="P528">
        <f t="shared" ca="1" si="149"/>
        <v>48</v>
      </c>
      <c r="Q528">
        <f t="shared" ca="1" si="150"/>
        <v>46</v>
      </c>
      <c r="R528">
        <f t="shared" ca="1" si="151"/>
        <v>2069</v>
      </c>
      <c r="S528">
        <f t="shared" ca="1" si="152"/>
        <v>2069</v>
      </c>
      <c r="T528">
        <f t="shared" ca="1" si="153"/>
        <v>2069</v>
      </c>
      <c r="U528">
        <f t="shared" ca="1" si="154"/>
        <v>2069</v>
      </c>
      <c r="V528" s="10">
        <f t="shared" ca="1" si="155"/>
        <v>58638425</v>
      </c>
      <c r="W528" s="10">
        <f ca="1">IF($L528&lt;その他マスタ!$B$1,VLOOKUP($D528,月別収支!$A$2:$H$13,2,FALSE),その他マスタ!$B$3)+IF(AND($L528=その他マスタ!$B$1,入力項目!$I$9="あり",$D528=入力項目!$D$4),その他マスタ!$B$2,0)</f>
        <v>150000</v>
      </c>
      <c r="X528" s="10">
        <f ca="1">-IF(入力項目!$K$5=TRUE,
IF($F528+$G528&lt;3,VLOOKUP($D528,月別収支!$A$2:$H$13,8,FALSE),0)+IFERROR(VLOOKUP($H528,住宅ローン計算!C:P,13,FALSE),0)+IF($F528&gt;1,IF(OR($G528=3,$G528=6,$G528=9,$G528=12),ROUNDUP(入力項目!$N$18/4,0),0),0),
VLOOKUP($D528,月別収支!$A$2:$H$13,8,FALSE))</f>
        <v>0</v>
      </c>
      <c r="Y528" s="10">
        <f ca="1">-VLOOKUP($D528,月別収支!$A$2:$H$13,3,FALSE)</f>
        <v>-75000</v>
      </c>
      <c r="Z528" s="10">
        <f ca="1">-VLOOKUP($D528,月別収支!$A$2:$H$13,4,FALSE)</f>
        <v>-27000</v>
      </c>
      <c r="AA528" s="10">
        <f ca="1">-VLOOKUP($D528,月別収支!$A$2:$H$13,6,FALSE)</f>
        <v>-10000</v>
      </c>
      <c r="AB528" s="10">
        <f ca="1">-(
VLOOKUP($D528,月別収支!$A$2:$H$13,5,FALSE)+IF(AND(入力項目!$I$27&lt;=$A528,ISEVEN($A528-入力項目!$I$27),入力項目!$I$28=$D528),入力項目!$I$26,0)
+IF(入力項目!$K$26=TRUE,
IFERROR(VLOOKUP($K528,マイカーローン計算!C:P,13,FALSE),0),
IFERROR(
  IF(AND($C528&gt;0,MOD($C528,入力項目!$N$22)=0,$D528=入力項目!$N$23),入力項目!$N$24,0),
 0
)
)
)</f>
        <v>-20000</v>
      </c>
      <c r="AC528" s="10">
        <f ca="1">-IF($A528&lt;入力項目!$N$33,入力項目!$N$35,IF(AND($A528=入力項目!$N$33,$D528&lt;=入力項目!$N$34),入力項目!$N$35,0))</f>
        <v>0</v>
      </c>
      <c r="AD528">
        <f ca="1">-(
_xlfn.IFS(
P528&lt;=入力項目!$S$11,0,
AND(P528&gt;=入力項目!$S$11+1,P528&lt;=3),IFERROR(VLOOKUP(入力項目!$S$12,子育て関連マスタ!$I$4:$M$5,4,FALSE),0),
AND(P528&gt;=4,P528&lt;=6),IFERROR(VLOOKUP(入力項目!$S$13,子育て関連マスタ!$I$9:$M$12,4,FALSE),0),
AND(P528&gt;=7,P528&lt;=12),IFERROR(VLOOKUP(入力項目!$S$14,子育て関連マスタ!$I$16:$M$17,4,FALSE),0),
AND(P528&gt;=13,P528&lt;=15),IFERROR(VLOOKUP(入力項目!$S$15,子育て関連マスタ!$I$21:$M$22,4,FALSE),0),
AND(P528&gt;=16,P528&lt;=18),IFERROR(VLOOKUP(入力項目!$S$16,子育て関連マスタ!$I$26:$M$28,4,FALSE),0),
AND(P528&gt;=19,P528&lt;=20,入力項目!$S$16="高専"),IFERROR(VLOOKUP(入力項目!$S$16,子育て関連マスタ!$I$26:$M$28,4,FALSE),0),
AND(P528&gt;=19,P528&lt;=20,入力項目!$S$16&lt;&gt;"高専"),IFERROR(VLOOKUP(入力項目!$S$17,子育て関連マスタ!$I$32:$M$37,4,FALSE),0),
AND(P528&gt;=21,P528&lt;=22,入力項目!$S$16="高専"),IFERROR(VLOOKUP(入力項目!$S$17,子育て関連マスタ!$I$32:$M$34,4,FALSE),0),
AND(P528&gt;=21,P528&lt;=22,入力項目!$S$16&lt;&gt;"高専"),IFERROR(VLOOKUP(入力項目!$S$17,子育て関連マスタ!$I$32:$M$34,4,FALSE),0),
P528&gt;=23,0
) +
IF($D528=4,
  IFERROR(_xlfn.IFS(
  P528&lt;=入力項目!$S$11,0,
  AND(P528=入力項目!$S$11),IFERROR(VLOOKUP(入力項目!$S$12,子育て関連マスタ!$I$4:$M$5,2,FALSE),0),
  AND(P528=4),IFERROR(VLOOKUP(入力項目!$S$13,子育て関連マスタ!$I$9:$M$12,2,FALSE),0),
  AND(P528=7),IFERROR(VLOOKUP(入力項目!$S$14,子育て関連マスタ!$I$16:$M$17,2,FALSE),0),
  AND(P528=13),IFERROR(VLOOKUP(入力項目!$S$15,子育て関連マスタ!$I$21:$M$22,2,FALSE),0),
  AND(P528=16),IFERROR(VLOOKUP(入力項目!$S$16,子育て関連マスタ!$I$26:$M$28,2,FALSE),0),
  AND(P528=19,入力項目!$S$16&lt;&gt;"高専"),IFERROR(VLOOKUP(入力項目!$S$17,子育て関連マスタ!$I$32:$M$37,2,FALSE),0),
  AND(P528=21,入力項目!$S$16="高専"),IFERROR(VLOOKUP(入力項目!$S$17,子育て関連マスタ!$I$32:$M$37,2,FALSE),0),
  P528&gt;=22,0
  ),0),0
) +
IF(AND(P528&gt;=1,P528&lt;=15),IF($D528=入力項目!$S$8,入力項目!$S$3,0),0) +
IF(AND(P528&gt;=1,P528&lt;=15),IF($D528=5,入力項目!$S$4,0),0) +
IF(AND(P528&gt;=1,P528&lt;=15),IF($D528=12,入力項目!$S$5,0),0) +
IF(AND(入力項目!$S$7=$A528,入力項目!$S$8=$D528),子育て関連マスタ!$C$14,0) +
IFERROR(IF(AND(YEAR(EDATE(DATE(入力項目!$S$7,入力項目!$S$8,1),1))=$A528,MONTH(EDATE(DATE(入力項目!$S$7,入力項目!$S$8,1),1))=$D528),子育て関連マスタ!$C$15,0),0) +
IF(AND(OR(P528=3,P528=5,P528=7),$D528=11),子育て関連マスタ!$C$17,0) +
IF(AND(P528=20,$D528=1),子育て関連マスタ!$C$18,0) +
IF(AND(P528=20,$D528=1),
IFERROR(_xlfn.IFS(
入力項目!$S$10="男",子育て関連マスタ!$C$18,
入力項目!$S$10="女",子育て関連マスタ!$C$19
),0),0
) +
IF(AND(P528&gt;=入力項目!$S$18,P528&lt;=入力項目!$S$19),入力項目!$S$20,0) +
IF(AND(P528&gt;=入力項目!$S$21,P528&lt;=入力項目!$S$22),入力項目!$S$23,0) +
IF(AND(P528&gt;=入力項目!$S$24,P528&lt;=入力項目!$S$25),入力項目!$S$26,0)
)</f>
        <v>0</v>
      </c>
      <c r="AE528">
        <f ca="1">-(
_xlfn.IFS(
Q528&lt;=入力項目!$S$11,0,
AND(Q528&gt;=入力項目!$S$11+1,Q528&lt;=3),IFERROR(VLOOKUP(入力項目!$S$12,子育て関連マスタ!$I$4:$M$5,4,FALSE),0),
AND(Q528&gt;=4,Q528&lt;=6),IFERROR(VLOOKUP(入力項目!$S$13,子育て関連マスタ!$I$9:$M$12,4,FALSE),0),
AND(Q528&gt;=7,Q528&lt;=12),IFERROR(VLOOKUP(入力項目!$S$14,子育て関連マスタ!$I$16:$M$17,4,FALSE),0),
AND(Q528&gt;=13,Q528&lt;=15),IFERROR(VLOOKUP(入力項目!$S$15,子育て関連マスタ!$I$21:$M$22,4,FALSE),0),
AND(Q528&gt;=16,Q528&lt;=18),IFERROR(VLOOKUP(入力項目!$S$16,子育て関連マスタ!$I$26:$M$28,4,FALSE),0),
AND(Q528&gt;=19,Q528&lt;=20,入力項目!$S$16="高専"),IFERROR(VLOOKUP(入力項目!$S$16,子育て関連マスタ!$I$26:$M$28,4,FALSE),0),
AND(Q528&gt;=19,Q528&lt;=20,入力項目!$S$16&lt;&gt;"高専"),IFERROR(VLOOKUP(入力項目!$S$17,子育て関連マスタ!$I$32:$M$37,4,FALSE),0),
AND(Q528&gt;=21,Q528&lt;=22,入力項目!$S$16="高専"),IFERROR(VLOOKUP(入力項目!$S$17,子育て関連マスタ!$I$32:$M$34,4,FALSE),0),
AND(Q528&gt;=21,Q528&lt;=22,入力項目!$S$16&lt;&gt;"高専"),IFERROR(VLOOKUP(入力項目!$S$17,子育て関連マスタ!$I$32:$M$34,4,FALSE),0),
Q528&gt;=23,0
) +
IF($D528=4,
  IFERROR(_xlfn.IFS(
  Q528&lt;=入力項目!$S$11,0,
  AND(Q528=入力項目!$S$11),IFERROR(VLOOKUP(入力項目!$S$12,子育て関連マスタ!$I$4:$M$5,2,FALSE),0),
  AND(Q528=4),IFERROR(VLOOKUP(入力項目!$S$13,子育て関連マスタ!$I$9:$M$12,2,FALSE),0),
  AND(Q528=7),IFERROR(VLOOKUP(入力項目!$S$14,子育て関連マスタ!$I$16:$M$17,2,FALSE),0),
  AND(Q528=13),IFERROR(VLOOKUP(入力項目!$S$15,子育て関連マスタ!$I$21:$M$22,2,FALSE),0),
  AND(Q528=16),IFERROR(VLOOKUP(入力項目!$S$16,子育て関連マスタ!$I$26:$M$28,2,FALSE),0),
  AND(Q528=19,入力項目!$S$16&lt;&gt;"高専"),IFERROR(VLOOKUP(入力項目!$S$17,子育て関連マスタ!$I$32:$M$37,2,FALSE),0),
  AND(Q528=21,入力項目!$S$16="高専"),IFERROR(VLOOKUP(入力項目!$S$17,子育て関連マスタ!$I$32:$M$37,2,FALSE),0),
  Q528&gt;=22,0
  ),0),0
) +
IF(AND(Q528&gt;=1,Q528&lt;=15),IF($D528=入力項目!$S$8,入力項目!$S$3,0),0) +
IF(AND(Q528&gt;=1,Q528&lt;=15),IF($D528=5,入力項目!$S$4,0),0) +
IF(AND(Q528&gt;=1,Q528&lt;=15),IF($D528=12,入力項目!$S$5,0),0) +
IF(AND(入力項目!$S$7=$A528,入力項目!$S$8=$D528),子育て関連マスタ!$C$14,0) +
IFERROR(IF(AND(YEAR(EDATE(DATE(入力項目!$S$7,入力項目!$S$8,1),1))=$A528,MONTH(EDATE(DATE(入力項目!$S$7,入力項目!$S$8,1),1))=$D528),子育て関連マスタ!$C$15,0),0) +
IF(AND(OR(Q528=3,Q528=5,Q528=7),$D528=11),子育て関連マスタ!$C$17,0) +
IF(AND(Q528=20,$D528=1),子育て関連マスタ!$C$18,0) +
IF(AND(Q528=20,$D528=1),
IFERROR(_xlfn.IFS(
入力項目!$S$10="男",子育て関連マスタ!$C$18,
入力項目!$S$10="女",子育て関連マスタ!$C$19
),0),0
) +
IF(AND(Q528&gt;=入力項目!$S$18,Q528&lt;=入力項目!$S$19),入力項目!$S$20,0) +
IF(AND(Q528&gt;=入力項目!$S$21,Q528&lt;=入力項目!$S$22),入力項目!$S$23,0) +
IF(AND(Q528&gt;=入力項目!$S$24,Q528&lt;=入力項目!$S$25),入力項目!$S$26,0)
)</f>
        <v>0</v>
      </c>
      <c r="AF528">
        <f ca="1">-(
_xlfn.IFS(
R528&lt;=入力項目!$S$11,0,
AND(R528&gt;=入力項目!$S$11+1,R528&lt;=3),IFERROR(VLOOKUP(入力項目!$S$12,子育て関連マスタ!$I$4:$M$5,4,FALSE),0),
AND(R528&gt;=4,R528&lt;=6),IFERROR(VLOOKUP(入力項目!$S$13,子育て関連マスタ!$I$9:$M$12,4,FALSE),0),
AND(R528&gt;=7,R528&lt;=12),IFERROR(VLOOKUP(入力項目!$S$14,子育て関連マスタ!$I$16:$M$17,4,FALSE),0),
AND(R528&gt;=13,R528&lt;=15),IFERROR(VLOOKUP(入力項目!$S$15,子育て関連マスタ!$I$21:$M$22,4,FALSE),0),
AND(R528&gt;=16,R528&lt;=18),IFERROR(VLOOKUP(入力項目!$S$16,子育て関連マスタ!$I$26:$M$28,4,FALSE),0),
AND(R528&gt;=19,R528&lt;=20,入力項目!$S$16="高専"),IFERROR(VLOOKUP(入力項目!$S$16,子育て関連マスタ!$I$26:$M$28,4,FALSE),0),
AND(R528&gt;=19,R528&lt;=20,入力項目!$S$16&lt;&gt;"高専"),IFERROR(VLOOKUP(入力項目!$S$17,子育て関連マスタ!$I$32:$M$37,4,FALSE),0),
AND(R528&gt;=21,R528&lt;=22,入力項目!$S$16="高専"),IFERROR(VLOOKUP(入力項目!$S$17,子育て関連マスタ!$I$32:$M$34,4,FALSE),0),
AND(R528&gt;=21,R528&lt;=22,入力項目!$S$16&lt;&gt;"高専"),IFERROR(VLOOKUP(入力項目!$S$17,子育て関連マスタ!$I$32:$M$34,4,FALSE),0),
R528&gt;=23,0
) +
IF($D528=4,
  IFERROR(_xlfn.IFS(
  R528&lt;=入力項目!$S$11,0,
  AND(R528=入力項目!$S$11),IFERROR(VLOOKUP(入力項目!$S$12,子育て関連マスタ!$I$4:$M$5,2,FALSE),0),
  AND(R528=4),IFERROR(VLOOKUP(入力項目!$S$13,子育て関連マスタ!$I$9:$M$12,2,FALSE),0),
  AND(R528=7),IFERROR(VLOOKUP(入力項目!$S$14,子育て関連マスタ!$I$16:$M$17,2,FALSE),0),
  AND(R528=13),IFERROR(VLOOKUP(入力項目!$S$15,子育て関連マスタ!$I$21:$M$22,2,FALSE),0),
  AND(R528=16),IFERROR(VLOOKUP(入力項目!$S$16,子育て関連マスタ!$I$26:$M$28,2,FALSE),0),
  AND(R528=19,入力項目!$S$16&lt;&gt;"高専"),IFERROR(VLOOKUP(入力項目!$S$17,子育て関連マスタ!$I$32:$M$37,2,FALSE),0),
  AND(R528=21,入力項目!$S$16="高専"),IFERROR(VLOOKUP(入力項目!$S$17,子育て関連マスタ!$I$32:$M$37,2,FALSE),0),
  R528&gt;=22,0
  ),0),0
) +
IF(AND(R528&gt;=1,R528&lt;=15),IF($D528=入力項目!$S$8,入力項目!$S$3,0),0) +
IF(AND(R528&gt;=1,R528&lt;=15),IF($D528=5,入力項目!$S$4,0),0) +
IF(AND(R528&gt;=1,R528&lt;=15),IF($D528=12,入力項目!$S$5,0),0) +
IF(AND(入力項目!$S$7=$A528,入力項目!$S$8=$D528),子育て関連マスタ!$C$14,0) +
IFERROR(IF(AND(YEAR(EDATE(DATE(入力項目!$S$7,入力項目!$S$8,1),1))=$A528,MONTH(EDATE(DATE(入力項目!$S$7,入力項目!$S$8,1),1))=$D528),子育て関連マスタ!$C$15,0),0) +
IF(AND(OR(R528=3,R528=5,R528=7),$D528=11),子育て関連マスタ!$C$17,0) +
IF(AND(R528=20,$D528=1),子育て関連マスタ!$C$18,0) +
IF(AND(R528=20,$D528=1),
IFERROR(_xlfn.IFS(
入力項目!$S$10="男",子育て関連マスタ!$C$18,
入力項目!$S$10="女",子育て関連マスタ!$C$19
),0),0
) +
IF(AND(R528&gt;=入力項目!$S$18,R528&lt;=入力項目!$S$19),入力項目!$S$20,0) +
IF(AND(R528&gt;=入力項目!$S$21,R528&lt;=入力項目!$S$22),入力項目!$S$23,0) +
IF(AND(R528&gt;=入力項目!$S$24,R528&lt;=入力項目!$S$25),入力項目!$S$26,0)
)</f>
        <v>0</v>
      </c>
      <c r="AG528">
        <f ca="1">-(
_xlfn.IFS(
S528&lt;=入力項目!$S$11,0,
AND(S528&gt;=入力項目!$S$11+1,S528&lt;=3),IFERROR(VLOOKUP(入力項目!$S$12,子育て関連マスタ!$I$4:$M$5,4,FALSE),0),
AND(S528&gt;=4,S528&lt;=6),IFERROR(VLOOKUP(入力項目!$S$13,子育て関連マスタ!$I$9:$M$12,4,FALSE),0),
AND(S528&gt;=7,S528&lt;=12),IFERROR(VLOOKUP(入力項目!$S$14,子育て関連マスタ!$I$16:$M$17,4,FALSE),0),
AND(S528&gt;=13,S528&lt;=15),IFERROR(VLOOKUP(入力項目!$S$15,子育て関連マスタ!$I$21:$M$22,4,FALSE),0),
AND(S528&gt;=16,S528&lt;=18),IFERROR(VLOOKUP(入力項目!$S$16,子育て関連マスタ!$I$26:$M$28,4,FALSE),0),
AND(S528&gt;=19,S528&lt;=20,入力項目!$S$16="高専"),IFERROR(VLOOKUP(入力項目!$S$16,子育て関連マスタ!$I$26:$M$28,4,FALSE),0),
AND(S528&gt;=19,S528&lt;=20,入力項目!$S$16&lt;&gt;"高専"),IFERROR(VLOOKUP(入力項目!$S$17,子育て関連マスタ!$I$32:$M$37,4,FALSE),0),
AND(S528&gt;=21,S528&lt;=22,入力項目!$S$16="高専"),IFERROR(VLOOKUP(入力項目!$S$17,子育て関連マスタ!$I$32:$M$34,4,FALSE),0),
AND(S528&gt;=21,S528&lt;=22,入力項目!$S$16&lt;&gt;"高専"),IFERROR(VLOOKUP(入力項目!$S$17,子育て関連マスタ!$I$32:$M$34,4,FALSE),0),
S528&gt;=23,0
) +
IF($D528=4,
  IFERROR(_xlfn.IFS(
  S528&lt;=入力項目!$S$11,0,
  AND(S528=入力項目!$S$11),IFERROR(VLOOKUP(入力項目!$S$12,子育て関連マスタ!$I$4:$M$5,2,FALSE),0),
  AND(S528=4),IFERROR(VLOOKUP(入力項目!$S$13,子育て関連マスタ!$I$9:$M$12,2,FALSE),0),
  AND(S528=7),IFERROR(VLOOKUP(入力項目!$S$14,子育て関連マスタ!$I$16:$M$17,2,FALSE),0),
  AND(S528=13),IFERROR(VLOOKUP(入力項目!$S$15,子育て関連マスタ!$I$21:$M$22,2,FALSE),0),
  AND(S528=16),IFERROR(VLOOKUP(入力項目!$S$16,子育て関連マスタ!$I$26:$M$28,2,FALSE),0),
  AND(S528=19,入力項目!$S$16&lt;&gt;"高専"),IFERROR(VLOOKUP(入力項目!$S$17,子育て関連マスタ!$I$32:$M$37,2,FALSE),0),
  AND(S528=21,入力項目!$S$16="高専"),IFERROR(VLOOKUP(入力項目!$S$17,子育て関連マスタ!$I$32:$M$37,2,FALSE),0),
  S528&gt;=22,0
  ),0),0
) +
IF(AND(S528&gt;=1,S528&lt;=15),IF($D528=入力項目!$S$8,入力項目!$S$3,0),0) +
IF(AND(S528&gt;=1,S528&lt;=15),IF($D528=5,入力項目!$S$4,0),0) +
IF(AND(S528&gt;=1,S528&lt;=15),IF($D528=12,入力項目!$S$5,0),0) +
IF(AND(入力項目!$S$7=$A528,入力項目!$S$8=$D528),子育て関連マスタ!$C$14,0) +
IFERROR(IF(AND(YEAR(EDATE(DATE(入力項目!$S$7,入力項目!$S$8,1),1))=$A528,MONTH(EDATE(DATE(入力項目!$S$7,入力項目!$S$8,1),1))=$D528),子育て関連マスタ!$C$15,0),0) +
IF(AND(OR(S528=3,S528=5,S528=7),$D528=11),子育て関連マスタ!$C$17,0) +
IF(AND(S528=20,$D528=1),子育て関連マスタ!$C$18,0) +
IF(AND(S528=20,$D528=1),
IFERROR(_xlfn.IFS(
入力項目!$S$10="男",子育て関連マスタ!$C$18,
入力項目!$S$10="女",子育て関連マスタ!$C$19
),0),0
) +
IF(AND(S528&gt;=入力項目!$S$18,S528&lt;=入力項目!$S$19),入力項目!$S$20,0) +
IF(AND(S528&gt;=入力項目!$S$21,S528&lt;=入力項目!$S$22),入力項目!$S$23,0) +
IF(AND(S528&gt;=入力項目!$S$24,S528&lt;=入力項目!$S$25),入力項目!$S$26,0)
)</f>
        <v>0</v>
      </c>
      <c r="AH528">
        <f ca="1">-(
_xlfn.IFS(
T528&lt;=入力項目!$S$11,0,
AND(T528&gt;=入力項目!$S$11+1,T528&lt;=3),IFERROR(VLOOKUP(入力項目!$S$12,子育て関連マスタ!$I$4:$M$5,4,FALSE),0),
AND(T528&gt;=4,T528&lt;=6),IFERROR(VLOOKUP(入力項目!$S$13,子育て関連マスタ!$I$9:$M$12,4,FALSE),0),
AND(T528&gt;=7,T528&lt;=12),IFERROR(VLOOKUP(入力項目!$S$14,子育て関連マスタ!$I$16:$M$17,4,FALSE),0),
AND(T528&gt;=13,T528&lt;=15),IFERROR(VLOOKUP(入力項目!$S$15,子育て関連マスタ!$I$21:$M$22,4,FALSE),0),
AND(T528&gt;=16,T528&lt;=18),IFERROR(VLOOKUP(入力項目!$S$16,子育て関連マスタ!$I$26:$M$28,4,FALSE),0),
AND(T528&gt;=19,T528&lt;=20,入力項目!$S$16="高専"),IFERROR(VLOOKUP(入力項目!$S$16,子育て関連マスタ!$I$26:$M$28,4,FALSE),0),
AND(T528&gt;=19,T528&lt;=20,入力項目!$S$16&lt;&gt;"高専"),IFERROR(VLOOKUP(入力項目!$S$17,子育て関連マスタ!$I$32:$M$37,4,FALSE),0),
AND(T528&gt;=21,T528&lt;=22,入力項目!$S$16="高専"),IFERROR(VLOOKUP(入力項目!$S$17,子育て関連マスタ!$I$32:$M$34,4,FALSE),0),
AND(T528&gt;=21,T528&lt;=22,入力項目!$S$16&lt;&gt;"高専"),IFERROR(VLOOKUP(入力項目!$S$17,子育て関連マスタ!$I$32:$M$34,4,FALSE),0),
T528&gt;=23,0
) +
IF($D528=4,
  IFERROR(_xlfn.IFS(
  T528&lt;=入力項目!$S$11,0,
  AND(T528=入力項目!$S$11),IFERROR(VLOOKUP(入力項目!$S$12,子育て関連マスタ!$I$4:$M$5,2,FALSE),0),
  AND(T528=4),IFERROR(VLOOKUP(入力項目!$S$13,子育て関連マスタ!$I$9:$M$12,2,FALSE),0),
  AND(T528=7),IFERROR(VLOOKUP(入力項目!$S$14,子育て関連マスタ!$I$16:$M$17,2,FALSE),0),
  AND(T528=13),IFERROR(VLOOKUP(入力項目!$S$15,子育て関連マスタ!$I$21:$M$22,2,FALSE),0),
  AND(T528=16),IFERROR(VLOOKUP(入力項目!$S$16,子育て関連マスタ!$I$26:$M$28,2,FALSE),0),
  AND(T528=19,入力項目!$S$16&lt;&gt;"高専"),IFERROR(VLOOKUP(入力項目!$S$17,子育て関連マスタ!$I$32:$M$37,2,FALSE),0),
  AND(T528=21,入力項目!$S$16="高専"),IFERROR(VLOOKUP(入力項目!$S$17,子育て関連マスタ!$I$32:$M$37,2,FALSE),0),
  T528&gt;=22,0
  ),0),0
) +
IF(AND(T528&gt;=1,T528&lt;=15),IF($D528=入力項目!$S$8,入力項目!$S$3,0),0) +
IF(AND(T528&gt;=1,T528&lt;=15),IF($D528=5,入力項目!$S$4,0),0) +
IF(AND(T528&gt;=1,T528&lt;=15),IF($D528=12,入力項目!$S$5,0),0) +
IF(AND(入力項目!$S$7=$A528,入力項目!$S$8=$D528),子育て関連マスタ!$C$14,0) +
IFERROR(IF(AND(YEAR(EDATE(DATE(入力項目!$S$7,入力項目!$S$8,1),1))=$A528,MONTH(EDATE(DATE(入力項目!$S$7,入力項目!$S$8,1),1))=$D528),子育て関連マスタ!$C$15,0),0) +
IF(AND(OR(T528=3,T528=5,T528=7),$D528=11),子育て関連マスタ!$C$17,0) +
IF(AND(T528=20,$D528=1),子育て関連マスタ!$C$18,0) +
IF(AND(T528=20,$D528=1),
IFERROR(_xlfn.IFS(
入力項目!$S$10="男",子育て関連マスタ!$C$18,
入力項目!$S$10="女",子育て関連マスタ!$C$19
),0),0
) +
IF(AND(T528&gt;=入力項目!$S$18,T528&lt;=入力項目!$S$19),入力項目!$S$20,0) +
IF(AND(T528&gt;=入力項目!$S$21,T528&lt;=入力項目!$S$22),入力項目!$S$23,0) +
IF(AND(T528&gt;=入力項目!$S$24,T528&lt;=入力項目!$S$25),入力項目!$S$26,0)
)</f>
        <v>0</v>
      </c>
      <c r="AI528">
        <f ca="1">-(
_xlfn.IFS(
U528&lt;=入力項目!$S$11,0,
AND(U528&gt;=入力項目!$S$11+1,U528&lt;=3),IFERROR(VLOOKUP(入力項目!$S$12,子育て関連マスタ!$I$4:$M$5,4,FALSE),0),
AND(U528&gt;=4,U528&lt;=6),IFERROR(VLOOKUP(入力項目!$S$13,子育て関連マスタ!$I$9:$M$12,4,FALSE),0),
AND(U528&gt;=7,U528&lt;=12),IFERROR(VLOOKUP(入力項目!$S$14,子育て関連マスタ!$I$16:$M$17,4,FALSE),0),
AND(U528&gt;=13,U528&lt;=15),IFERROR(VLOOKUP(入力項目!$S$15,子育て関連マスタ!$I$21:$M$22,4,FALSE),0),
AND(U528&gt;=16,U528&lt;=18),IFERROR(VLOOKUP(入力項目!$S$16,子育て関連マスタ!$I$26:$M$28,4,FALSE),0),
AND(U528&gt;=19,U528&lt;=20,入力項目!$S$16="高専"),IFERROR(VLOOKUP(入力項目!$S$16,子育て関連マスタ!$I$26:$M$28,4,FALSE),0),
AND(U528&gt;=19,U528&lt;=20,入力項目!$S$16&lt;&gt;"高専"),IFERROR(VLOOKUP(入力項目!$S$17,子育て関連マスタ!$I$32:$M$37,4,FALSE),0),
AND(U528&gt;=21,U528&lt;=22,入力項目!$S$16="高専"),IFERROR(VLOOKUP(入力項目!$S$17,子育て関連マスタ!$I$32:$M$34,4,FALSE),0),
AND(U528&gt;=21,U528&lt;=22,入力項目!$S$16&lt;&gt;"高専"),IFERROR(VLOOKUP(入力項目!$S$17,子育て関連マスタ!$I$32:$M$34,4,FALSE),0),
U528&gt;=23,0
) +
IF($D528=4,
  IFERROR(_xlfn.IFS(
  U528&lt;=入力項目!$S$11,0,
  AND(U528=入力項目!$S$11),IFERROR(VLOOKUP(入力項目!$S$12,子育て関連マスタ!$I$4:$M$5,2,FALSE),0),
  AND(U528=4),IFERROR(VLOOKUP(入力項目!$S$13,子育て関連マスタ!$I$9:$M$12,2,FALSE),0),
  AND(U528=7),IFERROR(VLOOKUP(入力項目!$S$14,子育て関連マスタ!$I$16:$M$17,2,FALSE),0),
  AND(U528=13),IFERROR(VLOOKUP(入力項目!$S$15,子育て関連マスタ!$I$21:$M$22,2,FALSE),0),
  AND(U528=16),IFERROR(VLOOKUP(入力項目!$S$16,子育て関連マスタ!$I$26:$M$28,2,FALSE),0),
  AND(U528=19,入力項目!$S$16&lt;&gt;"高専"),IFERROR(VLOOKUP(入力項目!$S$17,子育て関連マスタ!$I$32:$M$37,2,FALSE),0),
  AND(U528=21,入力項目!$S$16="高専"),IFERROR(VLOOKUP(入力項目!$S$17,子育て関連マスタ!$I$32:$M$37,2,FALSE),0),
  U528&gt;=22,0
  ),0),0
) +
IF(AND(U528&gt;=1,U528&lt;=15),IF($D528=入力項目!$S$8,入力項目!$S$3,0),0) +
IF(AND(U528&gt;=1,U528&lt;=15),IF($D528=5,入力項目!$S$4,0),0) +
IF(AND(U528&gt;=1,U528&lt;=15),IF($D528=12,入力項目!$S$5,0),0) +
IF(AND(入力項目!$S$7=$A528,入力項目!$S$8=$D528),子育て関連マスタ!$C$14,0) +
IFERROR(IF(AND(YEAR(EDATE(DATE(入力項目!$S$7,入力項目!$S$8,1),1))=$A528,MONTH(EDATE(DATE(入力項目!$S$7,入力項目!$S$8,1),1))=$D528),子育て関連マスタ!$C$15,0),0) +
IF(AND(OR(U528=3,U528=5,U528=7),$D528=11),子育て関連マスタ!$C$17,0) +
IF(AND(U528=20,$D528=1),子育て関連マスタ!$C$18,0) +
IF(AND(U528=20,$D528=1),
IFERROR(_xlfn.IFS(
入力項目!$S$10="男",子育て関連マスタ!$C$18,
入力項目!$S$10="女",子育て関連マスタ!$C$19
),0),0
) +
IF(AND(U528&gt;=入力項目!$S$18,U528&lt;=入力項目!$S$19),入力項目!$S$20,0) +
IF(AND(U528&gt;=入力項目!$S$21,U528&lt;=入力項目!$S$22),入力項目!$S$23,0) +
IF(AND(U528&gt;=入力項目!$S$24,U528&lt;=入力項目!$S$25),入力項目!$S$26,0)
)</f>
        <v>0</v>
      </c>
      <c r="AJ528" s="10">
        <f ca="1">-VLOOKUP($D528,月別収支!$A$2:$H$13,7,FALSE)</f>
        <v>-20000</v>
      </c>
    </row>
    <row r="529" spans="1:36" x14ac:dyDescent="0.4">
      <c r="A529">
        <f t="shared" ca="1" si="139"/>
        <v>2068</v>
      </c>
      <c r="B529">
        <f t="shared" ca="1" si="146"/>
        <v>2068</v>
      </c>
      <c r="C529">
        <f t="shared" ca="1" si="147"/>
        <v>44</v>
      </c>
      <c r="D529">
        <f t="shared" ca="1" si="140"/>
        <v>7</v>
      </c>
      <c r="E529" t="str">
        <f t="shared" ca="1" si="141"/>
        <v>2068年7月</v>
      </c>
      <c r="F529">
        <f ca="1">IF(OR(入力項目!$N$5&lt;$A529,AND(入力項目!$N$5=$A529,入力項目!$N$6&lt;$D529)),IF(F528=0,1,IF(G529=12,F528+1,F528)),0)</f>
        <v>43</v>
      </c>
      <c r="G529">
        <f ca="1">IF(OR(入力項目!$N$5&lt;$A529,AND(入力項目!$N$5=$A529,入力項目!$N$6&lt;$D529)),IF(G528=12,1,G528+1),0)</f>
        <v>9</v>
      </c>
      <c r="H529" t="str">
        <f t="shared" ca="1" si="142"/>
        <v>43_9</v>
      </c>
      <c r="I529">
        <f ca="1">IF(
  IFERROR(AND($C529&gt;0,MOD($C529,入力項目!$N$22)=0,$D529=入力項目!$N$23), FALSE),
  1,
  IF(
    AND(I528&gt;0,J528=12),
    IF(I528=入力項目!$N$28, 0, I528+1),
    I528
  )
)</f>
        <v>0</v>
      </c>
      <c r="J529">
        <f ca="1">IF($D529=入力項目!$N$23,1,IFERROR(J528+1,1))</f>
        <v>2</v>
      </c>
      <c r="K529" t="str">
        <f t="shared" ca="1" si="143"/>
        <v>0_2</v>
      </c>
      <c r="L529">
        <f ca="1">L528+IF(入力項目!$D$4=$D529,1,0)</f>
        <v>72</v>
      </c>
      <c r="M529" t="str">
        <f t="shared" ca="1" si="144"/>
        <v>72歳</v>
      </c>
      <c r="N529">
        <f t="shared" ca="1" si="148"/>
        <v>73</v>
      </c>
      <c r="O529" t="str">
        <f t="shared" ca="1" si="145"/>
        <v>73歳</v>
      </c>
      <c r="P529">
        <f t="shared" ca="1" si="149"/>
        <v>48</v>
      </c>
      <c r="Q529">
        <f t="shared" ca="1" si="150"/>
        <v>46</v>
      </c>
      <c r="R529">
        <f t="shared" ca="1" si="151"/>
        <v>2069</v>
      </c>
      <c r="S529">
        <f t="shared" ca="1" si="152"/>
        <v>2069</v>
      </c>
      <c r="T529">
        <f t="shared" ca="1" si="153"/>
        <v>2069</v>
      </c>
      <c r="U529">
        <f t="shared" ca="1" si="154"/>
        <v>2069</v>
      </c>
      <c r="V529" s="10">
        <f t="shared" ca="1" si="155"/>
        <v>58598925</v>
      </c>
      <c r="W529" s="10">
        <f ca="1">IF($L529&lt;その他マスタ!$B$1,VLOOKUP($D529,月別収支!$A$2:$H$13,2,FALSE),その他マスタ!$B$3)+IF(AND($L529=その他マスタ!$B$1,入力項目!$I$9="あり",$D529=入力項目!$D$4),その他マスタ!$B$2,0)</f>
        <v>150000</v>
      </c>
      <c r="X529" s="10">
        <f ca="1">-IF(入力項目!$K$5=TRUE,
IF($F529+$G529&lt;3,VLOOKUP($D529,月別収支!$A$2:$H$13,8,FALSE),0)+IFERROR(VLOOKUP($H529,住宅ローン計算!C:P,13,FALSE),0)+IF($F529&gt;1,IF(OR($G529=3,$G529=6,$G529=9,$G529=12),ROUNDUP(入力項目!$N$18/4,0),0),0),
VLOOKUP($D529,月別収支!$A$2:$H$13,8,FALSE))</f>
        <v>-37500</v>
      </c>
      <c r="Y529" s="10">
        <f ca="1">-VLOOKUP($D529,月別収支!$A$2:$H$13,3,FALSE)</f>
        <v>-75000</v>
      </c>
      <c r="Z529" s="10">
        <f ca="1">-VLOOKUP($D529,月別収支!$A$2:$H$13,4,FALSE)</f>
        <v>-27000</v>
      </c>
      <c r="AA529" s="10">
        <f ca="1">-VLOOKUP($D529,月別収支!$A$2:$H$13,6,FALSE)</f>
        <v>-10000</v>
      </c>
      <c r="AB529" s="10">
        <f ca="1">-(
VLOOKUP($D529,月別収支!$A$2:$H$13,5,FALSE)+IF(AND(入力項目!$I$27&lt;=$A529,ISEVEN($A529-入力項目!$I$27),入力項目!$I$28=$D529),入力項目!$I$26,0)
+IF(入力項目!$K$26=TRUE,
IFERROR(VLOOKUP($K529,マイカーローン計算!C:P,13,FALSE),0),
IFERROR(
  IF(AND($C529&gt;0,MOD($C529,入力項目!$N$22)=0,$D529=入力項目!$N$23),入力項目!$N$24,0),
 0
)
)
)</f>
        <v>-20000</v>
      </c>
      <c r="AC529" s="10">
        <f ca="1">-IF($A529&lt;入力項目!$N$33,入力項目!$N$35,IF(AND($A529=入力項目!$N$33,$D529&lt;=入力項目!$N$34),入力項目!$N$35,0))</f>
        <v>0</v>
      </c>
      <c r="AD529">
        <f ca="1">-(
_xlfn.IFS(
P529&lt;=入力項目!$S$11,0,
AND(P529&gt;=入力項目!$S$11+1,P529&lt;=3),IFERROR(VLOOKUP(入力項目!$S$12,子育て関連マスタ!$I$4:$M$5,4,FALSE),0),
AND(P529&gt;=4,P529&lt;=6),IFERROR(VLOOKUP(入力項目!$S$13,子育て関連マスタ!$I$9:$M$12,4,FALSE),0),
AND(P529&gt;=7,P529&lt;=12),IFERROR(VLOOKUP(入力項目!$S$14,子育て関連マスタ!$I$16:$M$17,4,FALSE),0),
AND(P529&gt;=13,P529&lt;=15),IFERROR(VLOOKUP(入力項目!$S$15,子育て関連マスタ!$I$21:$M$22,4,FALSE),0),
AND(P529&gt;=16,P529&lt;=18),IFERROR(VLOOKUP(入力項目!$S$16,子育て関連マスタ!$I$26:$M$28,4,FALSE),0),
AND(P529&gt;=19,P529&lt;=20,入力項目!$S$16="高専"),IFERROR(VLOOKUP(入力項目!$S$16,子育て関連マスタ!$I$26:$M$28,4,FALSE),0),
AND(P529&gt;=19,P529&lt;=20,入力項目!$S$16&lt;&gt;"高専"),IFERROR(VLOOKUP(入力項目!$S$17,子育て関連マスタ!$I$32:$M$37,4,FALSE),0),
AND(P529&gt;=21,P529&lt;=22,入力項目!$S$16="高専"),IFERROR(VLOOKUP(入力項目!$S$17,子育て関連マスタ!$I$32:$M$34,4,FALSE),0),
AND(P529&gt;=21,P529&lt;=22,入力項目!$S$16&lt;&gt;"高専"),IFERROR(VLOOKUP(入力項目!$S$17,子育て関連マスタ!$I$32:$M$34,4,FALSE),0),
P529&gt;=23,0
) +
IF($D529=4,
  IFERROR(_xlfn.IFS(
  P529&lt;=入力項目!$S$11,0,
  AND(P529=入力項目!$S$11),IFERROR(VLOOKUP(入力項目!$S$12,子育て関連マスタ!$I$4:$M$5,2,FALSE),0),
  AND(P529=4),IFERROR(VLOOKUP(入力項目!$S$13,子育て関連マスタ!$I$9:$M$12,2,FALSE),0),
  AND(P529=7),IFERROR(VLOOKUP(入力項目!$S$14,子育て関連マスタ!$I$16:$M$17,2,FALSE),0),
  AND(P529=13),IFERROR(VLOOKUP(入力項目!$S$15,子育て関連マスタ!$I$21:$M$22,2,FALSE),0),
  AND(P529=16),IFERROR(VLOOKUP(入力項目!$S$16,子育て関連マスタ!$I$26:$M$28,2,FALSE),0),
  AND(P529=19,入力項目!$S$16&lt;&gt;"高専"),IFERROR(VLOOKUP(入力項目!$S$17,子育て関連マスタ!$I$32:$M$37,2,FALSE),0),
  AND(P529=21,入力項目!$S$16="高専"),IFERROR(VLOOKUP(入力項目!$S$17,子育て関連マスタ!$I$32:$M$37,2,FALSE),0),
  P529&gt;=22,0
  ),0),0
) +
IF(AND(P529&gt;=1,P529&lt;=15),IF($D529=入力項目!$S$8,入力項目!$S$3,0),0) +
IF(AND(P529&gt;=1,P529&lt;=15),IF($D529=5,入力項目!$S$4,0),0) +
IF(AND(P529&gt;=1,P529&lt;=15),IF($D529=12,入力項目!$S$5,0),0) +
IF(AND(入力項目!$S$7=$A529,入力項目!$S$8=$D529),子育て関連マスタ!$C$14,0) +
IFERROR(IF(AND(YEAR(EDATE(DATE(入力項目!$S$7,入力項目!$S$8,1),1))=$A529,MONTH(EDATE(DATE(入力項目!$S$7,入力項目!$S$8,1),1))=$D529),子育て関連マスタ!$C$15,0),0) +
IF(AND(OR(P529=3,P529=5,P529=7),$D529=11),子育て関連マスタ!$C$17,0) +
IF(AND(P529=20,$D529=1),子育て関連マスタ!$C$18,0) +
IF(AND(P529=20,$D529=1),
IFERROR(_xlfn.IFS(
入力項目!$S$10="男",子育て関連マスタ!$C$18,
入力項目!$S$10="女",子育て関連マスタ!$C$19
),0),0
) +
IF(AND(P529&gt;=入力項目!$S$18,P529&lt;=入力項目!$S$19),入力項目!$S$20,0) +
IF(AND(P529&gt;=入力項目!$S$21,P529&lt;=入力項目!$S$22),入力項目!$S$23,0) +
IF(AND(P529&gt;=入力項目!$S$24,P529&lt;=入力項目!$S$25),入力項目!$S$26,0)
)</f>
        <v>0</v>
      </c>
      <c r="AE529">
        <f ca="1">-(
_xlfn.IFS(
Q529&lt;=入力項目!$S$11,0,
AND(Q529&gt;=入力項目!$S$11+1,Q529&lt;=3),IFERROR(VLOOKUP(入力項目!$S$12,子育て関連マスタ!$I$4:$M$5,4,FALSE),0),
AND(Q529&gt;=4,Q529&lt;=6),IFERROR(VLOOKUP(入力項目!$S$13,子育て関連マスタ!$I$9:$M$12,4,FALSE),0),
AND(Q529&gt;=7,Q529&lt;=12),IFERROR(VLOOKUP(入力項目!$S$14,子育て関連マスタ!$I$16:$M$17,4,FALSE),0),
AND(Q529&gt;=13,Q529&lt;=15),IFERROR(VLOOKUP(入力項目!$S$15,子育て関連マスタ!$I$21:$M$22,4,FALSE),0),
AND(Q529&gt;=16,Q529&lt;=18),IFERROR(VLOOKUP(入力項目!$S$16,子育て関連マスタ!$I$26:$M$28,4,FALSE),0),
AND(Q529&gt;=19,Q529&lt;=20,入力項目!$S$16="高専"),IFERROR(VLOOKUP(入力項目!$S$16,子育て関連マスタ!$I$26:$M$28,4,FALSE),0),
AND(Q529&gt;=19,Q529&lt;=20,入力項目!$S$16&lt;&gt;"高専"),IFERROR(VLOOKUP(入力項目!$S$17,子育て関連マスタ!$I$32:$M$37,4,FALSE),0),
AND(Q529&gt;=21,Q529&lt;=22,入力項目!$S$16="高専"),IFERROR(VLOOKUP(入力項目!$S$17,子育て関連マスタ!$I$32:$M$34,4,FALSE),0),
AND(Q529&gt;=21,Q529&lt;=22,入力項目!$S$16&lt;&gt;"高専"),IFERROR(VLOOKUP(入力項目!$S$17,子育て関連マスタ!$I$32:$M$34,4,FALSE),0),
Q529&gt;=23,0
) +
IF($D529=4,
  IFERROR(_xlfn.IFS(
  Q529&lt;=入力項目!$S$11,0,
  AND(Q529=入力項目!$S$11),IFERROR(VLOOKUP(入力項目!$S$12,子育て関連マスタ!$I$4:$M$5,2,FALSE),0),
  AND(Q529=4),IFERROR(VLOOKUP(入力項目!$S$13,子育て関連マスタ!$I$9:$M$12,2,FALSE),0),
  AND(Q529=7),IFERROR(VLOOKUP(入力項目!$S$14,子育て関連マスタ!$I$16:$M$17,2,FALSE),0),
  AND(Q529=13),IFERROR(VLOOKUP(入力項目!$S$15,子育て関連マスタ!$I$21:$M$22,2,FALSE),0),
  AND(Q529=16),IFERROR(VLOOKUP(入力項目!$S$16,子育て関連マスタ!$I$26:$M$28,2,FALSE),0),
  AND(Q529=19,入力項目!$S$16&lt;&gt;"高専"),IFERROR(VLOOKUP(入力項目!$S$17,子育て関連マスタ!$I$32:$M$37,2,FALSE),0),
  AND(Q529=21,入力項目!$S$16="高専"),IFERROR(VLOOKUP(入力項目!$S$17,子育て関連マスタ!$I$32:$M$37,2,FALSE),0),
  Q529&gt;=22,0
  ),0),0
) +
IF(AND(Q529&gt;=1,Q529&lt;=15),IF($D529=入力項目!$S$8,入力項目!$S$3,0),0) +
IF(AND(Q529&gt;=1,Q529&lt;=15),IF($D529=5,入力項目!$S$4,0),0) +
IF(AND(Q529&gt;=1,Q529&lt;=15),IF($D529=12,入力項目!$S$5,0),0) +
IF(AND(入力項目!$S$7=$A529,入力項目!$S$8=$D529),子育て関連マスタ!$C$14,0) +
IFERROR(IF(AND(YEAR(EDATE(DATE(入力項目!$S$7,入力項目!$S$8,1),1))=$A529,MONTH(EDATE(DATE(入力項目!$S$7,入力項目!$S$8,1),1))=$D529),子育て関連マスタ!$C$15,0),0) +
IF(AND(OR(Q529=3,Q529=5,Q529=7),$D529=11),子育て関連マスタ!$C$17,0) +
IF(AND(Q529=20,$D529=1),子育て関連マスタ!$C$18,0) +
IF(AND(Q529=20,$D529=1),
IFERROR(_xlfn.IFS(
入力項目!$S$10="男",子育て関連マスタ!$C$18,
入力項目!$S$10="女",子育て関連マスタ!$C$19
),0),0
) +
IF(AND(Q529&gt;=入力項目!$S$18,Q529&lt;=入力項目!$S$19),入力項目!$S$20,0) +
IF(AND(Q529&gt;=入力項目!$S$21,Q529&lt;=入力項目!$S$22),入力項目!$S$23,0) +
IF(AND(Q529&gt;=入力項目!$S$24,Q529&lt;=入力項目!$S$25),入力項目!$S$26,0)
)</f>
        <v>0</v>
      </c>
      <c r="AF529">
        <f ca="1">-(
_xlfn.IFS(
R529&lt;=入力項目!$S$11,0,
AND(R529&gt;=入力項目!$S$11+1,R529&lt;=3),IFERROR(VLOOKUP(入力項目!$S$12,子育て関連マスタ!$I$4:$M$5,4,FALSE),0),
AND(R529&gt;=4,R529&lt;=6),IFERROR(VLOOKUP(入力項目!$S$13,子育て関連マスタ!$I$9:$M$12,4,FALSE),0),
AND(R529&gt;=7,R529&lt;=12),IFERROR(VLOOKUP(入力項目!$S$14,子育て関連マスタ!$I$16:$M$17,4,FALSE),0),
AND(R529&gt;=13,R529&lt;=15),IFERROR(VLOOKUP(入力項目!$S$15,子育て関連マスタ!$I$21:$M$22,4,FALSE),0),
AND(R529&gt;=16,R529&lt;=18),IFERROR(VLOOKUP(入力項目!$S$16,子育て関連マスタ!$I$26:$M$28,4,FALSE),0),
AND(R529&gt;=19,R529&lt;=20,入力項目!$S$16="高専"),IFERROR(VLOOKUP(入力項目!$S$16,子育て関連マスタ!$I$26:$M$28,4,FALSE),0),
AND(R529&gt;=19,R529&lt;=20,入力項目!$S$16&lt;&gt;"高専"),IFERROR(VLOOKUP(入力項目!$S$17,子育て関連マスタ!$I$32:$M$37,4,FALSE),0),
AND(R529&gt;=21,R529&lt;=22,入力項目!$S$16="高専"),IFERROR(VLOOKUP(入力項目!$S$17,子育て関連マスタ!$I$32:$M$34,4,FALSE),0),
AND(R529&gt;=21,R529&lt;=22,入力項目!$S$16&lt;&gt;"高専"),IFERROR(VLOOKUP(入力項目!$S$17,子育て関連マスタ!$I$32:$M$34,4,FALSE),0),
R529&gt;=23,0
) +
IF($D529=4,
  IFERROR(_xlfn.IFS(
  R529&lt;=入力項目!$S$11,0,
  AND(R529=入力項目!$S$11),IFERROR(VLOOKUP(入力項目!$S$12,子育て関連マスタ!$I$4:$M$5,2,FALSE),0),
  AND(R529=4),IFERROR(VLOOKUP(入力項目!$S$13,子育て関連マスタ!$I$9:$M$12,2,FALSE),0),
  AND(R529=7),IFERROR(VLOOKUP(入力項目!$S$14,子育て関連マスタ!$I$16:$M$17,2,FALSE),0),
  AND(R529=13),IFERROR(VLOOKUP(入力項目!$S$15,子育て関連マスタ!$I$21:$M$22,2,FALSE),0),
  AND(R529=16),IFERROR(VLOOKUP(入力項目!$S$16,子育て関連マスタ!$I$26:$M$28,2,FALSE),0),
  AND(R529=19,入力項目!$S$16&lt;&gt;"高専"),IFERROR(VLOOKUP(入力項目!$S$17,子育て関連マスタ!$I$32:$M$37,2,FALSE),0),
  AND(R529=21,入力項目!$S$16="高専"),IFERROR(VLOOKUP(入力項目!$S$17,子育て関連マスタ!$I$32:$M$37,2,FALSE),0),
  R529&gt;=22,0
  ),0),0
) +
IF(AND(R529&gt;=1,R529&lt;=15),IF($D529=入力項目!$S$8,入力項目!$S$3,0),0) +
IF(AND(R529&gt;=1,R529&lt;=15),IF($D529=5,入力項目!$S$4,0),0) +
IF(AND(R529&gt;=1,R529&lt;=15),IF($D529=12,入力項目!$S$5,0),0) +
IF(AND(入力項目!$S$7=$A529,入力項目!$S$8=$D529),子育て関連マスタ!$C$14,0) +
IFERROR(IF(AND(YEAR(EDATE(DATE(入力項目!$S$7,入力項目!$S$8,1),1))=$A529,MONTH(EDATE(DATE(入力項目!$S$7,入力項目!$S$8,1),1))=$D529),子育て関連マスタ!$C$15,0),0) +
IF(AND(OR(R529=3,R529=5,R529=7),$D529=11),子育て関連マスタ!$C$17,0) +
IF(AND(R529=20,$D529=1),子育て関連マスタ!$C$18,0) +
IF(AND(R529=20,$D529=1),
IFERROR(_xlfn.IFS(
入力項目!$S$10="男",子育て関連マスタ!$C$18,
入力項目!$S$10="女",子育て関連マスタ!$C$19
),0),0
) +
IF(AND(R529&gt;=入力項目!$S$18,R529&lt;=入力項目!$S$19),入力項目!$S$20,0) +
IF(AND(R529&gt;=入力項目!$S$21,R529&lt;=入力項目!$S$22),入力項目!$S$23,0) +
IF(AND(R529&gt;=入力項目!$S$24,R529&lt;=入力項目!$S$25),入力項目!$S$26,0)
)</f>
        <v>0</v>
      </c>
      <c r="AG529">
        <f ca="1">-(
_xlfn.IFS(
S529&lt;=入力項目!$S$11,0,
AND(S529&gt;=入力項目!$S$11+1,S529&lt;=3),IFERROR(VLOOKUP(入力項目!$S$12,子育て関連マスタ!$I$4:$M$5,4,FALSE),0),
AND(S529&gt;=4,S529&lt;=6),IFERROR(VLOOKUP(入力項目!$S$13,子育て関連マスタ!$I$9:$M$12,4,FALSE),0),
AND(S529&gt;=7,S529&lt;=12),IFERROR(VLOOKUP(入力項目!$S$14,子育て関連マスタ!$I$16:$M$17,4,FALSE),0),
AND(S529&gt;=13,S529&lt;=15),IFERROR(VLOOKUP(入力項目!$S$15,子育て関連マスタ!$I$21:$M$22,4,FALSE),0),
AND(S529&gt;=16,S529&lt;=18),IFERROR(VLOOKUP(入力項目!$S$16,子育て関連マスタ!$I$26:$M$28,4,FALSE),0),
AND(S529&gt;=19,S529&lt;=20,入力項目!$S$16="高専"),IFERROR(VLOOKUP(入力項目!$S$16,子育て関連マスタ!$I$26:$M$28,4,FALSE),0),
AND(S529&gt;=19,S529&lt;=20,入力項目!$S$16&lt;&gt;"高専"),IFERROR(VLOOKUP(入力項目!$S$17,子育て関連マスタ!$I$32:$M$37,4,FALSE),0),
AND(S529&gt;=21,S529&lt;=22,入力項目!$S$16="高専"),IFERROR(VLOOKUP(入力項目!$S$17,子育て関連マスタ!$I$32:$M$34,4,FALSE),0),
AND(S529&gt;=21,S529&lt;=22,入力項目!$S$16&lt;&gt;"高専"),IFERROR(VLOOKUP(入力項目!$S$17,子育て関連マスタ!$I$32:$M$34,4,FALSE),0),
S529&gt;=23,0
) +
IF($D529=4,
  IFERROR(_xlfn.IFS(
  S529&lt;=入力項目!$S$11,0,
  AND(S529=入力項目!$S$11),IFERROR(VLOOKUP(入力項目!$S$12,子育て関連マスタ!$I$4:$M$5,2,FALSE),0),
  AND(S529=4),IFERROR(VLOOKUP(入力項目!$S$13,子育て関連マスタ!$I$9:$M$12,2,FALSE),0),
  AND(S529=7),IFERROR(VLOOKUP(入力項目!$S$14,子育て関連マスタ!$I$16:$M$17,2,FALSE),0),
  AND(S529=13),IFERROR(VLOOKUP(入力項目!$S$15,子育て関連マスタ!$I$21:$M$22,2,FALSE),0),
  AND(S529=16),IFERROR(VLOOKUP(入力項目!$S$16,子育て関連マスタ!$I$26:$M$28,2,FALSE),0),
  AND(S529=19,入力項目!$S$16&lt;&gt;"高専"),IFERROR(VLOOKUP(入力項目!$S$17,子育て関連マスタ!$I$32:$M$37,2,FALSE),0),
  AND(S529=21,入力項目!$S$16="高専"),IFERROR(VLOOKUP(入力項目!$S$17,子育て関連マスタ!$I$32:$M$37,2,FALSE),0),
  S529&gt;=22,0
  ),0),0
) +
IF(AND(S529&gt;=1,S529&lt;=15),IF($D529=入力項目!$S$8,入力項目!$S$3,0),0) +
IF(AND(S529&gt;=1,S529&lt;=15),IF($D529=5,入力項目!$S$4,0),0) +
IF(AND(S529&gt;=1,S529&lt;=15),IF($D529=12,入力項目!$S$5,0),0) +
IF(AND(入力項目!$S$7=$A529,入力項目!$S$8=$D529),子育て関連マスタ!$C$14,0) +
IFERROR(IF(AND(YEAR(EDATE(DATE(入力項目!$S$7,入力項目!$S$8,1),1))=$A529,MONTH(EDATE(DATE(入力項目!$S$7,入力項目!$S$8,1),1))=$D529),子育て関連マスタ!$C$15,0),0) +
IF(AND(OR(S529=3,S529=5,S529=7),$D529=11),子育て関連マスタ!$C$17,0) +
IF(AND(S529=20,$D529=1),子育て関連マスタ!$C$18,0) +
IF(AND(S529=20,$D529=1),
IFERROR(_xlfn.IFS(
入力項目!$S$10="男",子育て関連マスタ!$C$18,
入力項目!$S$10="女",子育て関連マスタ!$C$19
),0),0
) +
IF(AND(S529&gt;=入力項目!$S$18,S529&lt;=入力項目!$S$19),入力項目!$S$20,0) +
IF(AND(S529&gt;=入力項目!$S$21,S529&lt;=入力項目!$S$22),入力項目!$S$23,0) +
IF(AND(S529&gt;=入力項目!$S$24,S529&lt;=入力項目!$S$25),入力項目!$S$26,0)
)</f>
        <v>0</v>
      </c>
      <c r="AH529">
        <f ca="1">-(
_xlfn.IFS(
T529&lt;=入力項目!$S$11,0,
AND(T529&gt;=入力項目!$S$11+1,T529&lt;=3),IFERROR(VLOOKUP(入力項目!$S$12,子育て関連マスタ!$I$4:$M$5,4,FALSE),0),
AND(T529&gt;=4,T529&lt;=6),IFERROR(VLOOKUP(入力項目!$S$13,子育て関連マスタ!$I$9:$M$12,4,FALSE),0),
AND(T529&gt;=7,T529&lt;=12),IFERROR(VLOOKUP(入力項目!$S$14,子育て関連マスタ!$I$16:$M$17,4,FALSE),0),
AND(T529&gt;=13,T529&lt;=15),IFERROR(VLOOKUP(入力項目!$S$15,子育て関連マスタ!$I$21:$M$22,4,FALSE),0),
AND(T529&gt;=16,T529&lt;=18),IFERROR(VLOOKUP(入力項目!$S$16,子育て関連マスタ!$I$26:$M$28,4,FALSE),0),
AND(T529&gt;=19,T529&lt;=20,入力項目!$S$16="高専"),IFERROR(VLOOKUP(入力項目!$S$16,子育て関連マスタ!$I$26:$M$28,4,FALSE),0),
AND(T529&gt;=19,T529&lt;=20,入力項目!$S$16&lt;&gt;"高専"),IFERROR(VLOOKUP(入力項目!$S$17,子育て関連マスタ!$I$32:$M$37,4,FALSE),0),
AND(T529&gt;=21,T529&lt;=22,入力項目!$S$16="高専"),IFERROR(VLOOKUP(入力項目!$S$17,子育て関連マスタ!$I$32:$M$34,4,FALSE),0),
AND(T529&gt;=21,T529&lt;=22,入力項目!$S$16&lt;&gt;"高専"),IFERROR(VLOOKUP(入力項目!$S$17,子育て関連マスタ!$I$32:$M$34,4,FALSE),0),
T529&gt;=23,0
) +
IF($D529=4,
  IFERROR(_xlfn.IFS(
  T529&lt;=入力項目!$S$11,0,
  AND(T529=入力項目!$S$11),IFERROR(VLOOKUP(入力項目!$S$12,子育て関連マスタ!$I$4:$M$5,2,FALSE),0),
  AND(T529=4),IFERROR(VLOOKUP(入力項目!$S$13,子育て関連マスタ!$I$9:$M$12,2,FALSE),0),
  AND(T529=7),IFERROR(VLOOKUP(入力項目!$S$14,子育て関連マスタ!$I$16:$M$17,2,FALSE),0),
  AND(T529=13),IFERROR(VLOOKUP(入力項目!$S$15,子育て関連マスタ!$I$21:$M$22,2,FALSE),0),
  AND(T529=16),IFERROR(VLOOKUP(入力項目!$S$16,子育て関連マスタ!$I$26:$M$28,2,FALSE),0),
  AND(T529=19,入力項目!$S$16&lt;&gt;"高専"),IFERROR(VLOOKUP(入力項目!$S$17,子育て関連マスタ!$I$32:$M$37,2,FALSE),0),
  AND(T529=21,入力項目!$S$16="高専"),IFERROR(VLOOKUP(入力項目!$S$17,子育て関連マスタ!$I$32:$M$37,2,FALSE),0),
  T529&gt;=22,0
  ),0),0
) +
IF(AND(T529&gt;=1,T529&lt;=15),IF($D529=入力項目!$S$8,入力項目!$S$3,0),0) +
IF(AND(T529&gt;=1,T529&lt;=15),IF($D529=5,入力項目!$S$4,0),0) +
IF(AND(T529&gt;=1,T529&lt;=15),IF($D529=12,入力項目!$S$5,0),0) +
IF(AND(入力項目!$S$7=$A529,入力項目!$S$8=$D529),子育て関連マスタ!$C$14,0) +
IFERROR(IF(AND(YEAR(EDATE(DATE(入力項目!$S$7,入力項目!$S$8,1),1))=$A529,MONTH(EDATE(DATE(入力項目!$S$7,入力項目!$S$8,1),1))=$D529),子育て関連マスタ!$C$15,0),0) +
IF(AND(OR(T529=3,T529=5,T529=7),$D529=11),子育て関連マスタ!$C$17,0) +
IF(AND(T529=20,$D529=1),子育て関連マスタ!$C$18,0) +
IF(AND(T529=20,$D529=1),
IFERROR(_xlfn.IFS(
入力項目!$S$10="男",子育て関連マスタ!$C$18,
入力項目!$S$10="女",子育て関連マスタ!$C$19
),0),0
) +
IF(AND(T529&gt;=入力項目!$S$18,T529&lt;=入力項目!$S$19),入力項目!$S$20,0) +
IF(AND(T529&gt;=入力項目!$S$21,T529&lt;=入力項目!$S$22),入力項目!$S$23,0) +
IF(AND(T529&gt;=入力項目!$S$24,T529&lt;=入力項目!$S$25),入力項目!$S$26,0)
)</f>
        <v>0</v>
      </c>
      <c r="AI529">
        <f ca="1">-(
_xlfn.IFS(
U529&lt;=入力項目!$S$11,0,
AND(U529&gt;=入力項目!$S$11+1,U529&lt;=3),IFERROR(VLOOKUP(入力項目!$S$12,子育て関連マスタ!$I$4:$M$5,4,FALSE),0),
AND(U529&gt;=4,U529&lt;=6),IFERROR(VLOOKUP(入力項目!$S$13,子育て関連マスタ!$I$9:$M$12,4,FALSE),0),
AND(U529&gt;=7,U529&lt;=12),IFERROR(VLOOKUP(入力項目!$S$14,子育て関連マスタ!$I$16:$M$17,4,FALSE),0),
AND(U529&gt;=13,U529&lt;=15),IFERROR(VLOOKUP(入力項目!$S$15,子育て関連マスタ!$I$21:$M$22,4,FALSE),0),
AND(U529&gt;=16,U529&lt;=18),IFERROR(VLOOKUP(入力項目!$S$16,子育て関連マスタ!$I$26:$M$28,4,FALSE),0),
AND(U529&gt;=19,U529&lt;=20,入力項目!$S$16="高専"),IFERROR(VLOOKUP(入力項目!$S$16,子育て関連マスタ!$I$26:$M$28,4,FALSE),0),
AND(U529&gt;=19,U529&lt;=20,入力項目!$S$16&lt;&gt;"高専"),IFERROR(VLOOKUP(入力項目!$S$17,子育て関連マスタ!$I$32:$M$37,4,FALSE),0),
AND(U529&gt;=21,U529&lt;=22,入力項目!$S$16="高専"),IFERROR(VLOOKUP(入力項目!$S$17,子育て関連マスタ!$I$32:$M$34,4,FALSE),0),
AND(U529&gt;=21,U529&lt;=22,入力項目!$S$16&lt;&gt;"高専"),IFERROR(VLOOKUP(入力項目!$S$17,子育て関連マスタ!$I$32:$M$34,4,FALSE),0),
U529&gt;=23,0
) +
IF($D529=4,
  IFERROR(_xlfn.IFS(
  U529&lt;=入力項目!$S$11,0,
  AND(U529=入力項目!$S$11),IFERROR(VLOOKUP(入力項目!$S$12,子育て関連マスタ!$I$4:$M$5,2,FALSE),0),
  AND(U529=4),IFERROR(VLOOKUP(入力項目!$S$13,子育て関連マスタ!$I$9:$M$12,2,FALSE),0),
  AND(U529=7),IFERROR(VLOOKUP(入力項目!$S$14,子育て関連マスタ!$I$16:$M$17,2,FALSE),0),
  AND(U529=13),IFERROR(VLOOKUP(入力項目!$S$15,子育て関連マスタ!$I$21:$M$22,2,FALSE),0),
  AND(U529=16),IFERROR(VLOOKUP(入力項目!$S$16,子育て関連マスタ!$I$26:$M$28,2,FALSE),0),
  AND(U529=19,入力項目!$S$16&lt;&gt;"高専"),IFERROR(VLOOKUP(入力項目!$S$17,子育て関連マスタ!$I$32:$M$37,2,FALSE),0),
  AND(U529=21,入力項目!$S$16="高専"),IFERROR(VLOOKUP(入力項目!$S$17,子育て関連マスタ!$I$32:$M$37,2,FALSE),0),
  U529&gt;=22,0
  ),0),0
) +
IF(AND(U529&gt;=1,U529&lt;=15),IF($D529=入力項目!$S$8,入力項目!$S$3,0),0) +
IF(AND(U529&gt;=1,U529&lt;=15),IF($D529=5,入力項目!$S$4,0),0) +
IF(AND(U529&gt;=1,U529&lt;=15),IF($D529=12,入力項目!$S$5,0),0) +
IF(AND(入力項目!$S$7=$A529,入力項目!$S$8=$D529),子育て関連マスタ!$C$14,0) +
IFERROR(IF(AND(YEAR(EDATE(DATE(入力項目!$S$7,入力項目!$S$8,1),1))=$A529,MONTH(EDATE(DATE(入力項目!$S$7,入力項目!$S$8,1),1))=$D529),子育て関連マスタ!$C$15,0),0) +
IF(AND(OR(U529=3,U529=5,U529=7),$D529=11),子育て関連マスタ!$C$17,0) +
IF(AND(U529=20,$D529=1),子育て関連マスタ!$C$18,0) +
IF(AND(U529=20,$D529=1),
IFERROR(_xlfn.IFS(
入力項目!$S$10="男",子育て関連マスタ!$C$18,
入力項目!$S$10="女",子育て関連マスタ!$C$19
),0),0
) +
IF(AND(U529&gt;=入力項目!$S$18,U529&lt;=入力項目!$S$19),入力項目!$S$20,0) +
IF(AND(U529&gt;=入力項目!$S$21,U529&lt;=入力項目!$S$22),入力項目!$S$23,0) +
IF(AND(U529&gt;=入力項目!$S$24,U529&lt;=入力項目!$S$25),入力項目!$S$26,0)
)</f>
        <v>0</v>
      </c>
      <c r="AJ529" s="10">
        <f ca="1">-VLOOKUP($D529,月別収支!$A$2:$H$13,7,FALSE)</f>
        <v>-20000</v>
      </c>
    </row>
    <row r="530" spans="1:36" x14ac:dyDescent="0.4">
      <c r="A530">
        <f t="shared" ca="1" si="139"/>
        <v>2068</v>
      </c>
      <c r="B530">
        <f t="shared" ca="1" si="146"/>
        <v>2068</v>
      </c>
      <c r="C530">
        <f t="shared" ca="1" si="147"/>
        <v>44</v>
      </c>
      <c r="D530">
        <f t="shared" ca="1" si="140"/>
        <v>8</v>
      </c>
      <c r="E530" t="str">
        <f t="shared" ca="1" si="141"/>
        <v>2068年8月</v>
      </c>
      <c r="F530">
        <f ca="1">IF(OR(入力項目!$N$5&lt;$A530,AND(入力項目!$N$5=$A530,入力項目!$N$6&lt;$D530)),IF(F529=0,1,IF(G530=12,F529+1,F529)),0)</f>
        <v>43</v>
      </c>
      <c r="G530">
        <f ca="1">IF(OR(入力項目!$N$5&lt;$A530,AND(入力項目!$N$5=$A530,入力項目!$N$6&lt;$D530)),IF(G529=12,1,G529+1),0)</f>
        <v>10</v>
      </c>
      <c r="H530" t="str">
        <f t="shared" ca="1" si="142"/>
        <v>43_10</v>
      </c>
      <c r="I530">
        <f ca="1">IF(
  IFERROR(AND($C530&gt;0,MOD($C530,入力項目!$N$22)=0,$D530=入力項目!$N$23), FALSE),
  1,
  IF(
    AND(I529&gt;0,J529=12),
    IF(I529=入力項目!$N$28, 0, I529+1),
    I529
  )
)</f>
        <v>0</v>
      </c>
      <c r="J530">
        <f ca="1">IF($D530=入力項目!$N$23,1,IFERROR(J529+1,1))</f>
        <v>3</v>
      </c>
      <c r="K530" t="str">
        <f t="shared" ca="1" si="143"/>
        <v>0_3</v>
      </c>
      <c r="L530">
        <f ca="1">L529+IF(入力項目!$D$4=$D530,1,0)</f>
        <v>72</v>
      </c>
      <c r="M530" t="str">
        <f t="shared" ca="1" si="144"/>
        <v>72歳</v>
      </c>
      <c r="N530">
        <f t="shared" ca="1" si="148"/>
        <v>73</v>
      </c>
      <c r="O530" t="str">
        <f t="shared" ca="1" si="145"/>
        <v>73歳</v>
      </c>
      <c r="P530">
        <f t="shared" ca="1" si="149"/>
        <v>48</v>
      </c>
      <c r="Q530">
        <f t="shared" ca="1" si="150"/>
        <v>46</v>
      </c>
      <c r="R530">
        <f t="shared" ca="1" si="151"/>
        <v>2069</v>
      </c>
      <c r="S530">
        <f t="shared" ca="1" si="152"/>
        <v>2069</v>
      </c>
      <c r="T530">
        <f t="shared" ca="1" si="153"/>
        <v>2069</v>
      </c>
      <c r="U530">
        <f t="shared" ca="1" si="154"/>
        <v>2069</v>
      </c>
      <c r="V530" s="10">
        <f t="shared" ca="1" si="155"/>
        <v>58596925</v>
      </c>
      <c r="W530" s="10">
        <f ca="1">IF($L530&lt;その他マスタ!$B$1,VLOOKUP($D530,月別収支!$A$2:$H$13,2,FALSE),その他マスタ!$B$3)+IF(AND($L530=その他マスタ!$B$1,入力項目!$I$9="あり",$D530=入力項目!$D$4),その他マスタ!$B$2,0)</f>
        <v>150000</v>
      </c>
      <c r="X530" s="10">
        <f ca="1">-IF(入力項目!$K$5=TRUE,
IF($F530+$G530&lt;3,VLOOKUP($D530,月別収支!$A$2:$H$13,8,FALSE),0)+IFERROR(VLOOKUP($H530,住宅ローン計算!C:P,13,FALSE),0)+IF($F530&gt;1,IF(OR($G530=3,$G530=6,$G530=9,$G530=12),ROUNDUP(入力項目!$N$18/4,0),0),0),
VLOOKUP($D530,月別収支!$A$2:$H$13,8,FALSE))</f>
        <v>0</v>
      </c>
      <c r="Y530" s="10">
        <f ca="1">-VLOOKUP($D530,月別収支!$A$2:$H$13,3,FALSE)</f>
        <v>-75000</v>
      </c>
      <c r="Z530" s="10">
        <f ca="1">-VLOOKUP($D530,月別収支!$A$2:$H$13,4,FALSE)</f>
        <v>-27000</v>
      </c>
      <c r="AA530" s="10">
        <f ca="1">-VLOOKUP($D530,月別収支!$A$2:$H$13,6,FALSE)</f>
        <v>-10000</v>
      </c>
      <c r="AB530" s="10">
        <f ca="1">-(
VLOOKUP($D530,月別収支!$A$2:$H$13,5,FALSE)+IF(AND(入力項目!$I$27&lt;=$A530,ISEVEN($A530-入力項目!$I$27),入力項目!$I$28=$D530),入力項目!$I$26,0)
+IF(入力項目!$K$26=TRUE,
IFERROR(VLOOKUP($K530,マイカーローン計算!C:P,13,FALSE),0),
IFERROR(
  IF(AND($C530&gt;0,MOD($C530,入力項目!$N$22)=0,$D530=入力項目!$N$23),入力項目!$N$24,0),
 0
)
)
)</f>
        <v>-20000</v>
      </c>
      <c r="AC530" s="10">
        <f ca="1">-IF($A530&lt;入力項目!$N$33,入力項目!$N$35,IF(AND($A530=入力項目!$N$33,$D530&lt;=入力項目!$N$34),入力項目!$N$35,0))</f>
        <v>0</v>
      </c>
      <c r="AD530">
        <f ca="1">-(
_xlfn.IFS(
P530&lt;=入力項目!$S$11,0,
AND(P530&gt;=入力項目!$S$11+1,P530&lt;=3),IFERROR(VLOOKUP(入力項目!$S$12,子育て関連マスタ!$I$4:$M$5,4,FALSE),0),
AND(P530&gt;=4,P530&lt;=6),IFERROR(VLOOKUP(入力項目!$S$13,子育て関連マスタ!$I$9:$M$12,4,FALSE),0),
AND(P530&gt;=7,P530&lt;=12),IFERROR(VLOOKUP(入力項目!$S$14,子育て関連マスタ!$I$16:$M$17,4,FALSE),0),
AND(P530&gt;=13,P530&lt;=15),IFERROR(VLOOKUP(入力項目!$S$15,子育て関連マスタ!$I$21:$M$22,4,FALSE),0),
AND(P530&gt;=16,P530&lt;=18),IFERROR(VLOOKUP(入力項目!$S$16,子育て関連マスタ!$I$26:$M$28,4,FALSE),0),
AND(P530&gt;=19,P530&lt;=20,入力項目!$S$16="高専"),IFERROR(VLOOKUP(入力項目!$S$16,子育て関連マスタ!$I$26:$M$28,4,FALSE),0),
AND(P530&gt;=19,P530&lt;=20,入力項目!$S$16&lt;&gt;"高専"),IFERROR(VLOOKUP(入力項目!$S$17,子育て関連マスタ!$I$32:$M$37,4,FALSE),0),
AND(P530&gt;=21,P530&lt;=22,入力項目!$S$16="高専"),IFERROR(VLOOKUP(入力項目!$S$17,子育て関連マスタ!$I$32:$M$34,4,FALSE),0),
AND(P530&gt;=21,P530&lt;=22,入力項目!$S$16&lt;&gt;"高専"),IFERROR(VLOOKUP(入力項目!$S$17,子育て関連マスタ!$I$32:$M$34,4,FALSE),0),
P530&gt;=23,0
) +
IF($D530=4,
  IFERROR(_xlfn.IFS(
  P530&lt;=入力項目!$S$11,0,
  AND(P530=入力項目!$S$11),IFERROR(VLOOKUP(入力項目!$S$12,子育て関連マスタ!$I$4:$M$5,2,FALSE),0),
  AND(P530=4),IFERROR(VLOOKUP(入力項目!$S$13,子育て関連マスタ!$I$9:$M$12,2,FALSE),0),
  AND(P530=7),IFERROR(VLOOKUP(入力項目!$S$14,子育て関連マスタ!$I$16:$M$17,2,FALSE),0),
  AND(P530=13),IFERROR(VLOOKUP(入力項目!$S$15,子育て関連マスタ!$I$21:$M$22,2,FALSE),0),
  AND(P530=16),IFERROR(VLOOKUP(入力項目!$S$16,子育て関連マスタ!$I$26:$M$28,2,FALSE),0),
  AND(P530=19,入力項目!$S$16&lt;&gt;"高専"),IFERROR(VLOOKUP(入力項目!$S$17,子育て関連マスタ!$I$32:$M$37,2,FALSE),0),
  AND(P530=21,入力項目!$S$16="高専"),IFERROR(VLOOKUP(入力項目!$S$17,子育て関連マスタ!$I$32:$M$37,2,FALSE),0),
  P530&gt;=22,0
  ),0),0
) +
IF(AND(P530&gt;=1,P530&lt;=15),IF($D530=入力項目!$S$8,入力項目!$S$3,0),0) +
IF(AND(P530&gt;=1,P530&lt;=15),IF($D530=5,入力項目!$S$4,0),0) +
IF(AND(P530&gt;=1,P530&lt;=15),IF($D530=12,入力項目!$S$5,0),0) +
IF(AND(入力項目!$S$7=$A530,入力項目!$S$8=$D530),子育て関連マスタ!$C$14,0) +
IFERROR(IF(AND(YEAR(EDATE(DATE(入力項目!$S$7,入力項目!$S$8,1),1))=$A530,MONTH(EDATE(DATE(入力項目!$S$7,入力項目!$S$8,1),1))=$D530),子育て関連マスタ!$C$15,0),0) +
IF(AND(OR(P530=3,P530=5,P530=7),$D530=11),子育て関連マスタ!$C$17,0) +
IF(AND(P530=20,$D530=1),子育て関連マスタ!$C$18,0) +
IF(AND(P530=20,$D530=1),
IFERROR(_xlfn.IFS(
入力項目!$S$10="男",子育て関連マスタ!$C$18,
入力項目!$S$10="女",子育て関連マスタ!$C$19
),0),0
) +
IF(AND(P530&gt;=入力項目!$S$18,P530&lt;=入力項目!$S$19),入力項目!$S$20,0) +
IF(AND(P530&gt;=入力項目!$S$21,P530&lt;=入力項目!$S$22),入力項目!$S$23,0) +
IF(AND(P530&gt;=入力項目!$S$24,P530&lt;=入力項目!$S$25),入力項目!$S$26,0)
)</f>
        <v>0</v>
      </c>
      <c r="AE530">
        <f ca="1">-(
_xlfn.IFS(
Q530&lt;=入力項目!$S$11,0,
AND(Q530&gt;=入力項目!$S$11+1,Q530&lt;=3),IFERROR(VLOOKUP(入力項目!$S$12,子育て関連マスタ!$I$4:$M$5,4,FALSE),0),
AND(Q530&gt;=4,Q530&lt;=6),IFERROR(VLOOKUP(入力項目!$S$13,子育て関連マスタ!$I$9:$M$12,4,FALSE),0),
AND(Q530&gt;=7,Q530&lt;=12),IFERROR(VLOOKUP(入力項目!$S$14,子育て関連マスタ!$I$16:$M$17,4,FALSE),0),
AND(Q530&gt;=13,Q530&lt;=15),IFERROR(VLOOKUP(入力項目!$S$15,子育て関連マスタ!$I$21:$M$22,4,FALSE),0),
AND(Q530&gt;=16,Q530&lt;=18),IFERROR(VLOOKUP(入力項目!$S$16,子育て関連マスタ!$I$26:$M$28,4,FALSE),0),
AND(Q530&gt;=19,Q530&lt;=20,入力項目!$S$16="高専"),IFERROR(VLOOKUP(入力項目!$S$16,子育て関連マスタ!$I$26:$M$28,4,FALSE),0),
AND(Q530&gt;=19,Q530&lt;=20,入力項目!$S$16&lt;&gt;"高専"),IFERROR(VLOOKUP(入力項目!$S$17,子育て関連マスタ!$I$32:$M$37,4,FALSE),0),
AND(Q530&gt;=21,Q530&lt;=22,入力項目!$S$16="高専"),IFERROR(VLOOKUP(入力項目!$S$17,子育て関連マスタ!$I$32:$M$34,4,FALSE),0),
AND(Q530&gt;=21,Q530&lt;=22,入力項目!$S$16&lt;&gt;"高専"),IFERROR(VLOOKUP(入力項目!$S$17,子育て関連マスタ!$I$32:$M$34,4,FALSE),0),
Q530&gt;=23,0
) +
IF($D530=4,
  IFERROR(_xlfn.IFS(
  Q530&lt;=入力項目!$S$11,0,
  AND(Q530=入力項目!$S$11),IFERROR(VLOOKUP(入力項目!$S$12,子育て関連マスタ!$I$4:$M$5,2,FALSE),0),
  AND(Q530=4),IFERROR(VLOOKUP(入力項目!$S$13,子育て関連マスタ!$I$9:$M$12,2,FALSE),0),
  AND(Q530=7),IFERROR(VLOOKUP(入力項目!$S$14,子育て関連マスタ!$I$16:$M$17,2,FALSE),0),
  AND(Q530=13),IFERROR(VLOOKUP(入力項目!$S$15,子育て関連マスタ!$I$21:$M$22,2,FALSE),0),
  AND(Q530=16),IFERROR(VLOOKUP(入力項目!$S$16,子育て関連マスタ!$I$26:$M$28,2,FALSE),0),
  AND(Q530=19,入力項目!$S$16&lt;&gt;"高専"),IFERROR(VLOOKUP(入力項目!$S$17,子育て関連マスタ!$I$32:$M$37,2,FALSE),0),
  AND(Q530=21,入力項目!$S$16="高専"),IFERROR(VLOOKUP(入力項目!$S$17,子育て関連マスタ!$I$32:$M$37,2,FALSE),0),
  Q530&gt;=22,0
  ),0),0
) +
IF(AND(Q530&gt;=1,Q530&lt;=15),IF($D530=入力項目!$S$8,入力項目!$S$3,0),0) +
IF(AND(Q530&gt;=1,Q530&lt;=15),IF($D530=5,入力項目!$S$4,0),0) +
IF(AND(Q530&gt;=1,Q530&lt;=15),IF($D530=12,入力項目!$S$5,0),0) +
IF(AND(入力項目!$S$7=$A530,入力項目!$S$8=$D530),子育て関連マスタ!$C$14,0) +
IFERROR(IF(AND(YEAR(EDATE(DATE(入力項目!$S$7,入力項目!$S$8,1),1))=$A530,MONTH(EDATE(DATE(入力項目!$S$7,入力項目!$S$8,1),1))=$D530),子育て関連マスタ!$C$15,0),0) +
IF(AND(OR(Q530=3,Q530=5,Q530=7),$D530=11),子育て関連マスタ!$C$17,0) +
IF(AND(Q530=20,$D530=1),子育て関連マスタ!$C$18,0) +
IF(AND(Q530=20,$D530=1),
IFERROR(_xlfn.IFS(
入力項目!$S$10="男",子育て関連マスタ!$C$18,
入力項目!$S$10="女",子育て関連マスタ!$C$19
),0),0
) +
IF(AND(Q530&gt;=入力項目!$S$18,Q530&lt;=入力項目!$S$19),入力項目!$S$20,0) +
IF(AND(Q530&gt;=入力項目!$S$21,Q530&lt;=入力項目!$S$22),入力項目!$S$23,0) +
IF(AND(Q530&gt;=入力項目!$S$24,Q530&lt;=入力項目!$S$25),入力項目!$S$26,0)
)</f>
        <v>0</v>
      </c>
      <c r="AF530">
        <f ca="1">-(
_xlfn.IFS(
R530&lt;=入力項目!$S$11,0,
AND(R530&gt;=入力項目!$S$11+1,R530&lt;=3),IFERROR(VLOOKUP(入力項目!$S$12,子育て関連マスタ!$I$4:$M$5,4,FALSE),0),
AND(R530&gt;=4,R530&lt;=6),IFERROR(VLOOKUP(入力項目!$S$13,子育て関連マスタ!$I$9:$M$12,4,FALSE),0),
AND(R530&gt;=7,R530&lt;=12),IFERROR(VLOOKUP(入力項目!$S$14,子育て関連マスタ!$I$16:$M$17,4,FALSE),0),
AND(R530&gt;=13,R530&lt;=15),IFERROR(VLOOKUP(入力項目!$S$15,子育て関連マスタ!$I$21:$M$22,4,FALSE),0),
AND(R530&gt;=16,R530&lt;=18),IFERROR(VLOOKUP(入力項目!$S$16,子育て関連マスタ!$I$26:$M$28,4,FALSE),0),
AND(R530&gt;=19,R530&lt;=20,入力項目!$S$16="高専"),IFERROR(VLOOKUP(入力項目!$S$16,子育て関連マスタ!$I$26:$M$28,4,FALSE),0),
AND(R530&gt;=19,R530&lt;=20,入力項目!$S$16&lt;&gt;"高専"),IFERROR(VLOOKUP(入力項目!$S$17,子育て関連マスタ!$I$32:$M$37,4,FALSE),0),
AND(R530&gt;=21,R530&lt;=22,入力項目!$S$16="高専"),IFERROR(VLOOKUP(入力項目!$S$17,子育て関連マスタ!$I$32:$M$34,4,FALSE),0),
AND(R530&gt;=21,R530&lt;=22,入力項目!$S$16&lt;&gt;"高専"),IFERROR(VLOOKUP(入力項目!$S$17,子育て関連マスタ!$I$32:$M$34,4,FALSE),0),
R530&gt;=23,0
) +
IF($D530=4,
  IFERROR(_xlfn.IFS(
  R530&lt;=入力項目!$S$11,0,
  AND(R530=入力項目!$S$11),IFERROR(VLOOKUP(入力項目!$S$12,子育て関連マスタ!$I$4:$M$5,2,FALSE),0),
  AND(R530=4),IFERROR(VLOOKUP(入力項目!$S$13,子育て関連マスタ!$I$9:$M$12,2,FALSE),0),
  AND(R530=7),IFERROR(VLOOKUP(入力項目!$S$14,子育て関連マスタ!$I$16:$M$17,2,FALSE),0),
  AND(R530=13),IFERROR(VLOOKUP(入力項目!$S$15,子育て関連マスタ!$I$21:$M$22,2,FALSE),0),
  AND(R530=16),IFERROR(VLOOKUP(入力項目!$S$16,子育て関連マスタ!$I$26:$M$28,2,FALSE),0),
  AND(R530=19,入力項目!$S$16&lt;&gt;"高専"),IFERROR(VLOOKUP(入力項目!$S$17,子育て関連マスタ!$I$32:$M$37,2,FALSE),0),
  AND(R530=21,入力項目!$S$16="高専"),IFERROR(VLOOKUP(入力項目!$S$17,子育て関連マスタ!$I$32:$M$37,2,FALSE),0),
  R530&gt;=22,0
  ),0),0
) +
IF(AND(R530&gt;=1,R530&lt;=15),IF($D530=入力項目!$S$8,入力項目!$S$3,0),0) +
IF(AND(R530&gt;=1,R530&lt;=15),IF($D530=5,入力項目!$S$4,0),0) +
IF(AND(R530&gt;=1,R530&lt;=15),IF($D530=12,入力項目!$S$5,0),0) +
IF(AND(入力項目!$S$7=$A530,入力項目!$S$8=$D530),子育て関連マスタ!$C$14,0) +
IFERROR(IF(AND(YEAR(EDATE(DATE(入力項目!$S$7,入力項目!$S$8,1),1))=$A530,MONTH(EDATE(DATE(入力項目!$S$7,入力項目!$S$8,1),1))=$D530),子育て関連マスタ!$C$15,0),0) +
IF(AND(OR(R530=3,R530=5,R530=7),$D530=11),子育て関連マスタ!$C$17,0) +
IF(AND(R530=20,$D530=1),子育て関連マスタ!$C$18,0) +
IF(AND(R530=20,$D530=1),
IFERROR(_xlfn.IFS(
入力項目!$S$10="男",子育て関連マスタ!$C$18,
入力項目!$S$10="女",子育て関連マスタ!$C$19
),0),0
) +
IF(AND(R530&gt;=入力項目!$S$18,R530&lt;=入力項目!$S$19),入力項目!$S$20,0) +
IF(AND(R530&gt;=入力項目!$S$21,R530&lt;=入力項目!$S$22),入力項目!$S$23,0) +
IF(AND(R530&gt;=入力項目!$S$24,R530&lt;=入力項目!$S$25),入力項目!$S$26,0)
)</f>
        <v>0</v>
      </c>
      <c r="AG530">
        <f ca="1">-(
_xlfn.IFS(
S530&lt;=入力項目!$S$11,0,
AND(S530&gt;=入力項目!$S$11+1,S530&lt;=3),IFERROR(VLOOKUP(入力項目!$S$12,子育て関連マスタ!$I$4:$M$5,4,FALSE),0),
AND(S530&gt;=4,S530&lt;=6),IFERROR(VLOOKUP(入力項目!$S$13,子育て関連マスタ!$I$9:$M$12,4,FALSE),0),
AND(S530&gt;=7,S530&lt;=12),IFERROR(VLOOKUP(入力項目!$S$14,子育て関連マスタ!$I$16:$M$17,4,FALSE),0),
AND(S530&gt;=13,S530&lt;=15),IFERROR(VLOOKUP(入力項目!$S$15,子育て関連マスタ!$I$21:$M$22,4,FALSE),0),
AND(S530&gt;=16,S530&lt;=18),IFERROR(VLOOKUP(入力項目!$S$16,子育て関連マスタ!$I$26:$M$28,4,FALSE),0),
AND(S530&gt;=19,S530&lt;=20,入力項目!$S$16="高専"),IFERROR(VLOOKUP(入力項目!$S$16,子育て関連マスタ!$I$26:$M$28,4,FALSE),0),
AND(S530&gt;=19,S530&lt;=20,入力項目!$S$16&lt;&gt;"高専"),IFERROR(VLOOKUP(入力項目!$S$17,子育て関連マスタ!$I$32:$M$37,4,FALSE),0),
AND(S530&gt;=21,S530&lt;=22,入力項目!$S$16="高専"),IFERROR(VLOOKUP(入力項目!$S$17,子育て関連マスタ!$I$32:$M$34,4,FALSE),0),
AND(S530&gt;=21,S530&lt;=22,入力項目!$S$16&lt;&gt;"高専"),IFERROR(VLOOKUP(入力項目!$S$17,子育て関連マスタ!$I$32:$M$34,4,FALSE),0),
S530&gt;=23,0
) +
IF($D530=4,
  IFERROR(_xlfn.IFS(
  S530&lt;=入力項目!$S$11,0,
  AND(S530=入力項目!$S$11),IFERROR(VLOOKUP(入力項目!$S$12,子育て関連マスタ!$I$4:$M$5,2,FALSE),0),
  AND(S530=4),IFERROR(VLOOKUP(入力項目!$S$13,子育て関連マスタ!$I$9:$M$12,2,FALSE),0),
  AND(S530=7),IFERROR(VLOOKUP(入力項目!$S$14,子育て関連マスタ!$I$16:$M$17,2,FALSE),0),
  AND(S530=13),IFERROR(VLOOKUP(入力項目!$S$15,子育て関連マスタ!$I$21:$M$22,2,FALSE),0),
  AND(S530=16),IFERROR(VLOOKUP(入力項目!$S$16,子育て関連マスタ!$I$26:$M$28,2,FALSE),0),
  AND(S530=19,入力項目!$S$16&lt;&gt;"高専"),IFERROR(VLOOKUP(入力項目!$S$17,子育て関連マスタ!$I$32:$M$37,2,FALSE),0),
  AND(S530=21,入力項目!$S$16="高専"),IFERROR(VLOOKUP(入力項目!$S$17,子育て関連マスタ!$I$32:$M$37,2,FALSE),0),
  S530&gt;=22,0
  ),0),0
) +
IF(AND(S530&gt;=1,S530&lt;=15),IF($D530=入力項目!$S$8,入力項目!$S$3,0),0) +
IF(AND(S530&gt;=1,S530&lt;=15),IF($D530=5,入力項目!$S$4,0),0) +
IF(AND(S530&gt;=1,S530&lt;=15),IF($D530=12,入力項目!$S$5,0),0) +
IF(AND(入力項目!$S$7=$A530,入力項目!$S$8=$D530),子育て関連マスタ!$C$14,0) +
IFERROR(IF(AND(YEAR(EDATE(DATE(入力項目!$S$7,入力項目!$S$8,1),1))=$A530,MONTH(EDATE(DATE(入力項目!$S$7,入力項目!$S$8,1),1))=$D530),子育て関連マスタ!$C$15,0),0) +
IF(AND(OR(S530=3,S530=5,S530=7),$D530=11),子育て関連マスタ!$C$17,0) +
IF(AND(S530=20,$D530=1),子育て関連マスタ!$C$18,0) +
IF(AND(S530=20,$D530=1),
IFERROR(_xlfn.IFS(
入力項目!$S$10="男",子育て関連マスタ!$C$18,
入力項目!$S$10="女",子育て関連マスタ!$C$19
),0),0
) +
IF(AND(S530&gt;=入力項目!$S$18,S530&lt;=入力項目!$S$19),入力項目!$S$20,0) +
IF(AND(S530&gt;=入力項目!$S$21,S530&lt;=入力項目!$S$22),入力項目!$S$23,0) +
IF(AND(S530&gt;=入力項目!$S$24,S530&lt;=入力項目!$S$25),入力項目!$S$26,0)
)</f>
        <v>0</v>
      </c>
      <c r="AH530">
        <f ca="1">-(
_xlfn.IFS(
T530&lt;=入力項目!$S$11,0,
AND(T530&gt;=入力項目!$S$11+1,T530&lt;=3),IFERROR(VLOOKUP(入力項目!$S$12,子育て関連マスタ!$I$4:$M$5,4,FALSE),0),
AND(T530&gt;=4,T530&lt;=6),IFERROR(VLOOKUP(入力項目!$S$13,子育て関連マスタ!$I$9:$M$12,4,FALSE),0),
AND(T530&gt;=7,T530&lt;=12),IFERROR(VLOOKUP(入力項目!$S$14,子育て関連マスタ!$I$16:$M$17,4,FALSE),0),
AND(T530&gt;=13,T530&lt;=15),IFERROR(VLOOKUP(入力項目!$S$15,子育て関連マスタ!$I$21:$M$22,4,FALSE),0),
AND(T530&gt;=16,T530&lt;=18),IFERROR(VLOOKUP(入力項目!$S$16,子育て関連マスタ!$I$26:$M$28,4,FALSE),0),
AND(T530&gt;=19,T530&lt;=20,入力項目!$S$16="高専"),IFERROR(VLOOKUP(入力項目!$S$16,子育て関連マスタ!$I$26:$M$28,4,FALSE),0),
AND(T530&gt;=19,T530&lt;=20,入力項目!$S$16&lt;&gt;"高専"),IFERROR(VLOOKUP(入力項目!$S$17,子育て関連マスタ!$I$32:$M$37,4,FALSE),0),
AND(T530&gt;=21,T530&lt;=22,入力項目!$S$16="高専"),IFERROR(VLOOKUP(入力項目!$S$17,子育て関連マスタ!$I$32:$M$34,4,FALSE),0),
AND(T530&gt;=21,T530&lt;=22,入力項目!$S$16&lt;&gt;"高専"),IFERROR(VLOOKUP(入力項目!$S$17,子育て関連マスタ!$I$32:$M$34,4,FALSE),0),
T530&gt;=23,0
) +
IF($D530=4,
  IFERROR(_xlfn.IFS(
  T530&lt;=入力項目!$S$11,0,
  AND(T530=入力項目!$S$11),IFERROR(VLOOKUP(入力項目!$S$12,子育て関連マスタ!$I$4:$M$5,2,FALSE),0),
  AND(T530=4),IFERROR(VLOOKUP(入力項目!$S$13,子育て関連マスタ!$I$9:$M$12,2,FALSE),0),
  AND(T530=7),IFERROR(VLOOKUP(入力項目!$S$14,子育て関連マスタ!$I$16:$M$17,2,FALSE),0),
  AND(T530=13),IFERROR(VLOOKUP(入力項目!$S$15,子育て関連マスタ!$I$21:$M$22,2,FALSE),0),
  AND(T530=16),IFERROR(VLOOKUP(入力項目!$S$16,子育て関連マスタ!$I$26:$M$28,2,FALSE),0),
  AND(T530=19,入力項目!$S$16&lt;&gt;"高専"),IFERROR(VLOOKUP(入力項目!$S$17,子育て関連マスタ!$I$32:$M$37,2,FALSE),0),
  AND(T530=21,入力項目!$S$16="高専"),IFERROR(VLOOKUP(入力項目!$S$17,子育て関連マスタ!$I$32:$M$37,2,FALSE),0),
  T530&gt;=22,0
  ),0),0
) +
IF(AND(T530&gt;=1,T530&lt;=15),IF($D530=入力項目!$S$8,入力項目!$S$3,0),0) +
IF(AND(T530&gt;=1,T530&lt;=15),IF($D530=5,入力項目!$S$4,0),0) +
IF(AND(T530&gt;=1,T530&lt;=15),IF($D530=12,入力項目!$S$5,0),0) +
IF(AND(入力項目!$S$7=$A530,入力項目!$S$8=$D530),子育て関連マスタ!$C$14,0) +
IFERROR(IF(AND(YEAR(EDATE(DATE(入力項目!$S$7,入力項目!$S$8,1),1))=$A530,MONTH(EDATE(DATE(入力項目!$S$7,入力項目!$S$8,1),1))=$D530),子育て関連マスタ!$C$15,0),0) +
IF(AND(OR(T530=3,T530=5,T530=7),$D530=11),子育て関連マスタ!$C$17,0) +
IF(AND(T530=20,$D530=1),子育て関連マスタ!$C$18,0) +
IF(AND(T530=20,$D530=1),
IFERROR(_xlfn.IFS(
入力項目!$S$10="男",子育て関連マスタ!$C$18,
入力項目!$S$10="女",子育て関連マスタ!$C$19
),0),0
) +
IF(AND(T530&gt;=入力項目!$S$18,T530&lt;=入力項目!$S$19),入力項目!$S$20,0) +
IF(AND(T530&gt;=入力項目!$S$21,T530&lt;=入力項目!$S$22),入力項目!$S$23,0) +
IF(AND(T530&gt;=入力項目!$S$24,T530&lt;=入力項目!$S$25),入力項目!$S$26,0)
)</f>
        <v>0</v>
      </c>
      <c r="AI530">
        <f ca="1">-(
_xlfn.IFS(
U530&lt;=入力項目!$S$11,0,
AND(U530&gt;=入力項目!$S$11+1,U530&lt;=3),IFERROR(VLOOKUP(入力項目!$S$12,子育て関連マスタ!$I$4:$M$5,4,FALSE),0),
AND(U530&gt;=4,U530&lt;=6),IFERROR(VLOOKUP(入力項目!$S$13,子育て関連マスタ!$I$9:$M$12,4,FALSE),0),
AND(U530&gt;=7,U530&lt;=12),IFERROR(VLOOKUP(入力項目!$S$14,子育て関連マスタ!$I$16:$M$17,4,FALSE),0),
AND(U530&gt;=13,U530&lt;=15),IFERROR(VLOOKUP(入力項目!$S$15,子育て関連マスタ!$I$21:$M$22,4,FALSE),0),
AND(U530&gt;=16,U530&lt;=18),IFERROR(VLOOKUP(入力項目!$S$16,子育て関連マスタ!$I$26:$M$28,4,FALSE),0),
AND(U530&gt;=19,U530&lt;=20,入力項目!$S$16="高専"),IFERROR(VLOOKUP(入力項目!$S$16,子育て関連マスタ!$I$26:$M$28,4,FALSE),0),
AND(U530&gt;=19,U530&lt;=20,入力項目!$S$16&lt;&gt;"高専"),IFERROR(VLOOKUP(入力項目!$S$17,子育て関連マスタ!$I$32:$M$37,4,FALSE),0),
AND(U530&gt;=21,U530&lt;=22,入力項目!$S$16="高専"),IFERROR(VLOOKUP(入力項目!$S$17,子育て関連マスタ!$I$32:$M$34,4,FALSE),0),
AND(U530&gt;=21,U530&lt;=22,入力項目!$S$16&lt;&gt;"高専"),IFERROR(VLOOKUP(入力項目!$S$17,子育て関連マスタ!$I$32:$M$34,4,FALSE),0),
U530&gt;=23,0
) +
IF($D530=4,
  IFERROR(_xlfn.IFS(
  U530&lt;=入力項目!$S$11,0,
  AND(U530=入力項目!$S$11),IFERROR(VLOOKUP(入力項目!$S$12,子育て関連マスタ!$I$4:$M$5,2,FALSE),0),
  AND(U530=4),IFERROR(VLOOKUP(入力項目!$S$13,子育て関連マスタ!$I$9:$M$12,2,FALSE),0),
  AND(U530=7),IFERROR(VLOOKUP(入力項目!$S$14,子育て関連マスタ!$I$16:$M$17,2,FALSE),0),
  AND(U530=13),IFERROR(VLOOKUP(入力項目!$S$15,子育て関連マスタ!$I$21:$M$22,2,FALSE),0),
  AND(U530=16),IFERROR(VLOOKUP(入力項目!$S$16,子育て関連マスタ!$I$26:$M$28,2,FALSE),0),
  AND(U530=19,入力項目!$S$16&lt;&gt;"高専"),IFERROR(VLOOKUP(入力項目!$S$17,子育て関連マスタ!$I$32:$M$37,2,FALSE),0),
  AND(U530=21,入力項目!$S$16="高専"),IFERROR(VLOOKUP(入力項目!$S$17,子育て関連マスタ!$I$32:$M$37,2,FALSE),0),
  U530&gt;=22,0
  ),0),0
) +
IF(AND(U530&gt;=1,U530&lt;=15),IF($D530=入力項目!$S$8,入力項目!$S$3,0),0) +
IF(AND(U530&gt;=1,U530&lt;=15),IF($D530=5,入力項目!$S$4,0),0) +
IF(AND(U530&gt;=1,U530&lt;=15),IF($D530=12,入力項目!$S$5,0),0) +
IF(AND(入力項目!$S$7=$A530,入力項目!$S$8=$D530),子育て関連マスタ!$C$14,0) +
IFERROR(IF(AND(YEAR(EDATE(DATE(入力項目!$S$7,入力項目!$S$8,1),1))=$A530,MONTH(EDATE(DATE(入力項目!$S$7,入力項目!$S$8,1),1))=$D530),子育て関連マスタ!$C$15,0),0) +
IF(AND(OR(U530=3,U530=5,U530=7),$D530=11),子育て関連マスタ!$C$17,0) +
IF(AND(U530=20,$D530=1),子育て関連マスタ!$C$18,0) +
IF(AND(U530=20,$D530=1),
IFERROR(_xlfn.IFS(
入力項目!$S$10="男",子育て関連マスタ!$C$18,
入力項目!$S$10="女",子育て関連マスタ!$C$19
),0),0
) +
IF(AND(U530&gt;=入力項目!$S$18,U530&lt;=入力項目!$S$19),入力項目!$S$20,0) +
IF(AND(U530&gt;=入力項目!$S$21,U530&lt;=入力項目!$S$22),入力項目!$S$23,0) +
IF(AND(U530&gt;=入力項目!$S$24,U530&lt;=入力項目!$S$25),入力項目!$S$26,0)
)</f>
        <v>0</v>
      </c>
      <c r="AJ530" s="10">
        <f ca="1">-VLOOKUP($D530,月別収支!$A$2:$H$13,7,FALSE)</f>
        <v>-20000</v>
      </c>
    </row>
    <row r="531" spans="1:36" x14ac:dyDescent="0.4">
      <c r="A531">
        <f t="shared" ca="1" si="139"/>
        <v>2068</v>
      </c>
      <c r="B531">
        <f t="shared" ca="1" si="146"/>
        <v>2068</v>
      </c>
      <c r="C531">
        <f t="shared" ca="1" si="147"/>
        <v>44</v>
      </c>
      <c r="D531">
        <f t="shared" ca="1" si="140"/>
        <v>9</v>
      </c>
      <c r="E531" t="str">
        <f t="shared" ca="1" si="141"/>
        <v>2068年9月</v>
      </c>
      <c r="F531">
        <f ca="1">IF(OR(入力項目!$N$5&lt;$A531,AND(入力項目!$N$5=$A531,入力項目!$N$6&lt;$D531)),IF(F530=0,1,IF(G531=12,F530+1,F530)),0)</f>
        <v>43</v>
      </c>
      <c r="G531">
        <f ca="1">IF(OR(入力項目!$N$5&lt;$A531,AND(入力項目!$N$5=$A531,入力項目!$N$6&lt;$D531)),IF(G530=12,1,G530+1),0)</f>
        <v>11</v>
      </c>
      <c r="H531" t="str">
        <f t="shared" ca="1" si="142"/>
        <v>43_11</v>
      </c>
      <c r="I531">
        <f ca="1">IF(
  IFERROR(AND($C531&gt;0,MOD($C531,入力項目!$N$22)=0,$D531=入力項目!$N$23), FALSE),
  1,
  IF(
    AND(I530&gt;0,J530=12),
    IF(I530=入力項目!$N$28, 0, I530+1),
    I530
  )
)</f>
        <v>0</v>
      </c>
      <c r="J531">
        <f ca="1">IF($D531=入力項目!$N$23,1,IFERROR(J530+1,1))</f>
        <v>4</v>
      </c>
      <c r="K531" t="str">
        <f t="shared" ca="1" si="143"/>
        <v>0_4</v>
      </c>
      <c r="L531">
        <f ca="1">L530+IF(入力項目!$D$4=$D531,1,0)</f>
        <v>72</v>
      </c>
      <c r="M531" t="str">
        <f t="shared" ca="1" si="144"/>
        <v>72歳</v>
      </c>
      <c r="N531">
        <f t="shared" ca="1" si="148"/>
        <v>73</v>
      </c>
      <c r="O531" t="str">
        <f t="shared" ca="1" si="145"/>
        <v>73歳</v>
      </c>
      <c r="P531">
        <f t="shared" ca="1" si="149"/>
        <v>48</v>
      </c>
      <c r="Q531">
        <f t="shared" ca="1" si="150"/>
        <v>46</v>
      </c>
      <c r="R531">
        <f t="shared" ca="1" si="151"/>
        <v>2069</v>
      </c>
      <c r="S531">
        <f t="shared" ca="1" si="152"/>
        <v>2069</v>
      </c>
      <c r="T531">
        <f t="shared" ca="1" si="153"/>
        <v>2069</v>
      </c>
      <c r="U531">
        <f t="shared" ca="1" si="154"/>
        <v>2069</v>
      </c>
      <c r="V531" s="10">
        <f t="shared" ca="1" si="155"/>
        <v>58594925</v>
      </c>
      <c r="W531" s="10">
        <f ca="1">IF($L531&lt;その他マスタ!$B$1,VLOOKUP($D531,月別収支!$A$2:$H$13,2,FALSE),その他マスタ!$B$3)+IF(AND($L531=その他マスタ!$B$1,入力項目!$I$9="あり",$D531=入力項目!$D$4),その他マスタ!$B$2,0)</f>
        <v>150000</v>
      </c>
      <c r="X531" s="10">
        <f ca="1">-IF(入力項目!$K$5=TRUE,
IF($F531+$G531&lt;3,VLOOKUP($D531,月別収支!$A$2:$H$13,8,FALSE),0)+IFERROR(VLOOKUP($H531,住宅ローン計算!C:P,13,FALSE),0)+IF($F531&gt;1,IF(OR($G531=3,$G531=6,$G531=9,$G531=12),ROUNDUP(入力項目!$N$18/4,0),0),0),
VLOOKUP($D531,月別収支!$A$2:$H$13,8,FALSE))</f>
        <v>0</v>
      </c>
      <c r="Y531" s="10">
        <f ca="1">-VLOOKUP($D531,月別収支!$A$2:$H$13,3,FALSE)</f>
        <v>-75000</v>
      </c>
      <c r="Z531" s="10">
        <f ca="1">-VLOOKUP($D531,月別収支!$A$2:$H$13,4,FALSE)</f>
        <v>-27000</v>
      </c>
      <c r="AA531" s="10">
        <f ca="1">-VLOOKUP($D531,月別収支!$A$2:$H$13,6,FALSE)</f>
        <v>-10000</v>
      </c>
      <c r="AB531" s="10">
        <f ca="1">-(
VLOOKUP($D531,月別収支!$A$2:$H$13,5,FALSE)+IF(AND(入力項目!$I$27&lt;=$A531,ISEVEN($A531-入力項目!$I$27),入力項目!$I$28=$D531),入力項目!$I$26,0)
+IF(入力項目!$K$26=TRUE,
IFERROR(VLOOKUP($K531,マイカーローン計算!C:P,13,FALSE),0),
IFERROR(
  IF(AND($C531&gt;0,MOD($C531,入力項目!$N$22)=0,$D531=入力項目!$N$23),入力項目!$N$24,0),
 0
)
)
)</f>
        <v>-20000</v>
      </c>
      <c r="AC531" s="10">
        <f ca="1">-IF($A531&lt;入力項目!$N$33,入力項目!$N$35,IF(AND($A531=入力項目!$N$33,$D531&lt;=入力項目!$N$34),入力項目!$N$35,0))</f>
        <v>0</v>
      </c>
      <c r="AD531">
        <f ca="1">-(
_xlfn.IFS(
P531&lt;=入力項目!$S$11,0,
AND(P531&gt;=入力項目!$S$11+1,P531&lt;=3),IFERROR(VLOOKUP(入力項目!$S$12,子育て関連マスタ!$I$4:$M$5,4,FALSE),0),
AND(P531&gt;=4,P531&lt;=6),IFERROR(VLOOKUP(入力項目!$S$13,子育て関連マスタ!$I$9:$M$12,4,FALSE),0),
AND(P531&gt;=7,P531&lt;=12),IFERROR(VLOOKUP(入力項目!$S$14,子育て関連マスタ!$I$16:$M$17,4,FALSE),0),
AND(P531&gt;=13,P531&lt;=15),IFERROR(VLOOKUP(入力項目!$S$15,子育て関連マスタ!$I$21:$M$22,4,FALSE),0),
AND(P531&gt;=16,P531&lt;=18),IFERROR(VLOOKUP(入力項目!$S$16,子育て関連マスタ!$I$26:$M$28,4,FALSE),0),
AND(P531&gt;=19,P531&lt;=20,入力項目!$S$16="高専"),IFERROR(VLOOKUP(入力項目!$S$16,子育て関連マスタ!$I$26:$M$28,4,FALSE),0),
AND(P531&gt;=19,P531&lt;=20,入力項目!$S$16&lt;&gt;"高専"),IFERROR(VLOOKUP(入力項目!$S$17,子育て関連マスタ!$I$32:$M$37,4,FALSE),0),
AND(P531&gt;=21,P531&lt;=22,入力項目!$S$16="高専"),IFERROR(VLOOKUP(入力項目!$S$17,子育て関連マスタ!$I$32:$M$34,4,FALSE),0),
AND(P531&gt;=21,P531&lt;=22,入力項目!$S$16&lt;&gt;"高専"),IFERROR(VLOOKUP(入力項目!$S$17,子育て関連マスタ!$I$32:$M$34,4,FALSE),0),
P531&gt;=23,0
) +
IF($D531=4,
  IFERROR(_xlfn.IFS(
  P531&lt;=入力項目!$S$11,0,
  AND(P531=入力項目!$S$11),IFERROR(VLOOKUP(入力項目!$S$12,子育て関連マスタ!$I$4:$M$5,2,FALSE),0),
  AND(P531=4),IFERROR(VLOOKUP(入力項目!$S$13,子育て関連マスタ!$I$9:$M$12,2,FALSE),0),
  AND(P531=7),IFERROR(VLOOKUP(入力項目!$S$14,子育て関連マスタ!$I$16:$M$17,2,FALSE),0),
  AND(P531=13),IFERROR(VLOOKUP(入力項目!$S$15,子育て関連マスタ!$I$21:$M$22,2,FALSE),0),
  AND(P531=16),IFERROR(VLOOKUP(入力項目!$S$16,子育て関連マスタ!$I$26:$M$28,2,FALSE),0),
  AND(P531=19,入力項目!$S$16&lt;&gt;"高専"),IFERROR(VLOOKUP(入力項目!$S$17,子育て関連マスタ!$I$32:$M$37,2,FALSE),0),
  AND(P531=21,入力項目!$S$16="高専"),IFERROR(VLOOKUP(入力項目!$S$17,子育て関連マスタ!$I$32:$M$37,2,FALSE),0),
  P531&gt;=22,0
  ),0),0
) +
IF(AND(P531&gt;=1,P531&lt;=15),IF($D531=入力項目!$S$8,入力項目!$S$3,0),0) +
IF(AND(P531&gt;=1,P531&lt;=15),IF($D531=5,入力項目!$S$4,0),0) +
IF(AND(P531&gt;=1,P531&lt;=15),IF($D531=12,入力項目!$S$5,0),0) +
IF(AND(入力項目!$S$7=$A531,入力項目!$S$8=$D531),子育て関連マスタ!$C$14,0) +
IFERROR(IF(AND(YEAR(EDATE(DATE(入力項目!$S$7,入力項目!$S$8,1),1))=$A531,MONTH(EDATE(DATE(入力項目!$S$7,入力項目!$S$8,1),1))=$D531),子育て関連マスタ!$C$15,0),0) +
IF(AND(OR(P531=3,P531=5,P531=7),$D531=11),子育て関連マスタ!$C$17,0) +
IF(AND(P531=20,$D531=1),子育て関連マスタ!$C$18,0) +
IF(AND(P531=20,$D531=1),
IFERROR(_xlfn.IFS(
入力項目!$S$10="男",子育て関連マスタ!$C$18,
入力項目!$S$10="女",子育て関連マスタ!$C$19
),0),0
) +
IF(AND(P531&gt;=入力項目!$S$18,P531&lt;=入力項目!$S$19),入力項目!$S$20,0) +
IF(AND(P531&gt;=入力項目!$S$21,P531&lt;=入力項目!$S$22),入力項目!$S$23,0) +
IF(AND(P531&gt;=入力項目!$S$24,P531&lt;=入力項目!$S$25),入力項目!$S$26,0)
)</f>
        <v>0</v>
      </c>
      <c r="AE531">
        <f ca="1">-(
_xlfn.IFS(
Q531&lt;=入力項目!$S$11,0,
AND(Q531&gt;=入力項目!$S$11+1,Q531&lt;=3),IFERROR(VLOOKUP(入力項目!$S$12,子育て関連マスタ!$I$4:$M$5,4,FALSE),0),
AND(Q531&gt;=4,Q531&lt;=6),IFERROR(VLOOKUP(入力項目!$S$13,子育て関連マスタ!$I$9:$M$12,4,FALSE),0),
AND(Q531&gt;=7,Q531&lt;=12),IFERROR(VLOOKUP(入力項目!$S$14,子育て関連マスタ!$I$16:$M$17,4,FALSE),0),
AND(Q531&gt;=13,Q531&lt;=15),IFERROR(VLOOKUP(入力項目!$S$15,子育て関連マスタ!$I$21:$M$22,4,FALSE),0),
AND(Q531&gt;=16,Q531&lt;=18),IFERROR(VLOOKUP(入力項目!$S$16,子育て関連マスタ!$I$26:$M$28,4,FALSE),0),
AND(Q531&gt;=19,Q531&lt;=20,入力項目!$S$16="高専"),IFERROR(VLOOKUP(入力項目!$S$16,子育て関連マスタ!$I$26:$M$28,4,FALSE),0),
AND(Q531&gt;=19,Q531&lt;=20,入力項目!$S$16&lt;&gt;"高専"),IFERROR(VLOOKUP(入力項目!$S$17,子育て関連マスタ!$I$32:$M$37,4,FALSE),0),
AND(Q531&gt;=21,Q531&lt;=22,入力項目!$S$16="高専"),IFERROR(VLOOKUP(入力項目!$S$17,子育て関連マスタ!$I$32:$M$34,4,FALSE),0),
AND(Q531&gt;=21,Q531&lt;=22,入力項目!$S$16&lt;&gt;"高専"),IFERROR(VLOOKUP(入力項目!$S$17,子育て関連マスタ!$I$32:$M$34,4,FALSE),0),
Q531&gt;=23,0
) +
IF($D531=4,
  IFERROR(_xlfn.IFS(
  Q531&lt;=入力項目!$S$11,0,
  AND(Q531=入力項目!$S$11),IFERROR(VLOOKUP(入力項目!$S$12,子育て関連マスタ!$I$4:$M$5,2,FALSE),0),
  AND(Q531=4),IFERROR(VLOOKUP(入力項目!$S$13,子育て関連マスタ!$I$9:$M$12,2,FALSE),0),
  AND(Q531=7),IFERROR(VLOOKUP(入力項目!$S$14,子育て関連マスタ!$I$16:$M$17,2,FALSE),0),
  AND(Q531=13),IFERROR(VLOOKUP(入力項目!$S$15,子育て関連マスタ!$I$21:$M$22,2,FALSE),0),
  AND(Q531=16),IFERROR(VLOOKUP(入力項目!$S$16,子育て関連マスタ!$I$26:$M$28,2,FALSE),0),
  AND(Q531=19,入力項目!$S$16&lt;&gt;"高専"),IFERROR(VLOOKUP(入力項目!$S$17,子育て関連マスタ!$I$32:$M$37,2,FALSE),0),
  AND(Q531=21,入力項目!$S$16="高専"),IFERROR(VLOOKUP(入力項目!$S$17,子育て関連マスタ!$I$32:$M$37,2,FALSE),0),
  Q531&gt;=22,0
  ),0),0
) +
IF(AND(Q531&gt;=1,Q531&lt;=15),IF($D531=入力項目!$S$8,入力項目!$S$3,0),0) +
IF(AND(Q531&gt;=1,Q531&lt;=15),IF($D531=5,入力項目!$S$4,0),0) +
IF(AND(Q531&gt;=1,Q531&lt;=15),IF($D531=12,入力項目!$S$5,0),0) +
IF(AND(入力項目!$S$7=$A531,入力項目!$S$8=$D531),子育て関連マスタ!$C$14,0) +
IFERROR(IF(AND(YEAR(EDATE(DATE(入力項目!$S$7,入力項目!$S$8,1),1))=$A531,MONTH(EDATE(DATE(入力項目!$S$7,入力項目!$S$8,1),1))=$D531),子育て関連マスタ!$C$15,0),0) +
IF(AND(OR(Q531=3,Q531=5,Q531=7),$D531=11),子育て関連マスタ!$C$17,0) +
IF(AND(Q531=20,$D531=1),子育て関連マスタ!$C$18,0) +
IF(AND(Q531=20,$D531=1),
IFERROR(_xlfn.IFS(
入力項目!$S$10="男",子育て関連マスタ!$C$18,
入力項目!$S$10="女",子育て関連マスタ!$C$19
),0),0
) +
IF(AND(Q531&gt;=入力項目!$S$18,Q531&lt;=入力項目!$S$19),入力項目!$S$20,0) +
IF(AND(Q531&gt;=入力項目!$S$21,Q531&lt;=入力項目!$S$22),入力項目!$S$23,0) +
IF(AND(Q531&gt;=入力項目!$S$24,Q531&lt;=入力項目!$S$25),入力項目!$S$26,0)
)</f>
        <v>0</v>
      </c>
      <c r="AF531">
        <f ca="1">-(
_xlfn.IFS(
R531&lt;=入力項目!$S$11,0,
AND(R531&gt;=入力項目!$S$11+1,R531&lt;=3),IFERROR(VLOOKUP(入力項目!$S$12,子育て関連マスタ!$I$4:$M$5,4,FALSE),0),
AND(R531&gt;=4,R531&lt;=6),IFERROR(VLOOKUP(入力項目!$S$13,子育て関連マスタ!$I$9:$M$12,4,FALSE),0),
AND(R531&gt;=7,R531&lt;=12),IFERROR(VLOOKUP(入力項目!$S$14,子育て関連マスタ!$I$16:$M$17,4,FALSE),0),
AND(R531&gt;=13,R531&lt;=15),IFERROR(VLOOKUP(入力項目!$S$15,子育て関連マスタ!$I$21:$M$22,4,FALSE),0),
AND(R531&gt;=16,R531&lt;=18),IFERROR(VLOOKUP(入力項目!$S$16,子育て関連マスタ!$I$26:$M$28,4,FALSE),0),
AND(R531&gt;=19,R531&lt;=20,入力項目!$S$16="高専"),IFERROR(VLOOKUP(入力項目!$S$16,子育て関連マスタ!$I$26:$M$28,4,FALSE),0),
AND(R531&gt;=19,R531&lt;=20,入力項目!$S$16&lt;&gt;"高専"),IFERROR(VLOOKUP(入力項目!$S$17,子育て関連マスタ!$I$32:$M$37,4,FALSE),0),
AND(R531&gt;=21,R531&lt;=22,入力項目!$S$16="高専"),IFERROR(VLOOKUP(入力項目!$S$17,子育て関連マスタ!$I$32:$M$34,4,FALSE),0),
AND(R531&gt;=21,R531&lt;=22,入力項目!$S$16&lt;&gt;"高専"),IFERROR(VLOOKUP(入力項目!$S$17,子育て関連マスタ!$I$32:$M$34,4,FALSE),0),
R531&gt;=23,0
) +
IF($D531=4,
  IFERROR(_xlfn.IFS(
  R531&lt;=入力項目!$S$11,0,
  AND(R531=入力項目!$S$11),IFERROR(VLOOKUP(入力項目!$S$12,子育て関連マスタ!$I$4:$M$5,2,FALSE),0),
  AND(R531=4),IFERROR(VLOOKUP(入力項目!$S$13,子育て関連マスタ!$I$9:$M$12,2,FALSE),0),
  AND(R531=7),IFERROR(VLOOKUP(入力項目!$S$14,子育て関連マスタ!$I$16:$M$17,2,FALSE),0),
  AND(R531=13),IFERROR(VLOOKUP(入力項目!$S$15,子育て関連マスタ!$I$21:$M$22,2,FALSE),0),
  AND(R531=16),IFERROR(VLOOKUP(入力項目!$S$16,子育て関連マスタ!$I$26:$M$28,2,FALSE),0),
  AND(R531=19,入力項目!$S$16&lt;&gt;"高専"),IFERROR(VLOOKUP(入力項目!$S$17,子育て関連マスタ!$I$32:$M$37,2,FALSE),0),
  AND(R531=21,入力項目!$S$16="高専"),IFERROR(VLOOKUP(入力項目!$S$17,子育て関連マスタ!$I$32:$M$37,2,FALSE),0),
  R531&gt;=22,0
  ),0),0
) +
IF(AND(R531&gt;=1,R531&lt;=15),IF($D531=入力項目!$S$8,入力項目!$S$3,0),0) +
IF(AND(R531&gt;=1,R531&lt;=15),IF($D531=5,入力項目!$S$4,0),0) +
IF(AND(R531&gt;=1,R531&lt;=15),IF($D531=12,入力項目!$S$5,0),0) +
IF(AND(入力項目!$S$7=$A531,入力項目!$S$8=$D531),子育て関連マスタ!$C$14,0) +
IFERROR(IF(AND(YEAR(EDATE(DATE(入力項目!$S$7,入力項目!$S$8,1),1))=$A531,MONTH(EDATE(DATE(入力項目!$S$7,入力項目!$S$8,1),1))=$D531),子育て関連マスタ!$C$15,0),0) +
IF(AND(OR(R531=3,R531=5,R531=7),$D531=11),子育て関連マスタ!$C$17,0) +
IF(AND(R531=20,$D531=1),子育て関連マスタ!$C$18,0) +
IF(AND(R531=20,$D531=1),
IFERROR(_xlfn.IFS(
入力項目!$S$10="男",子育て関連マスタ!$C$18,
入力項目!$S$10="女",子育て関連マスタ!$C$19
),0),0
) +
IF(AND(R531&gt;=入力項目!$S$18,R531&lt;=入力項目!$S$19),入力項目!$S$20,0) +
IF(AND(R531&gt;=入力項目!$S$21,R531&lt;=入力項目!$S$22),入力項目!$S$23,0) +
IF(AND(R531&gt;=入力項目!$S$24,R531&lt;=入力項目!$S$25),入力項目!$S$26,0)
)</f>
        <v>0</v>
      </c>
      <c r="AG531">
        <f ca="1">-(
_xlfn.IFS(
S531&lt;=入力項目!$S$11,0,
AND(S531&gt;=入力項目!$S$11+1,S531&lt;=3),IFERROR(VLOOKUP(入力項目!$S$12,子育て関連マスタ!$I$4:$M$5,4,FALSE),0),
AND(S531&gt;=4,S531&lt;=6),IFERROR(VLOOKUP(入力項目!$S$13,子育て関連マスタ!$I$9:$M$12,4,FALSE),0),
AND(S531&gt;=7,S531&lt;=12),IFERROR(VLOOKUP(入力項目!$S$14,子育て関連マスタ!$I$16:$M$17,4,FALSE),0),
AND(S531&gt;=13,S531&lt;=15),IFERROR(VLOOKUP(入力項目!$S$15,子育て関連マスタ!$I$21:$M$22,4,FALSE),0),
AND(S531&gt;=16,S531&lt;=18),IFERROR(VLOOKUP(入力項目!$S$16,子育て関連マスタ!$I$26:$M$28,4,FALSE),0),
AND(S531&gt;=19,S531&lt;=20,入力項目!$S$16="高専"),IFERROR(VLOOKUP(入力項目!$S$16,子育て関連マスタ!$I$26:$M$28,4,FALSE),0),
AND(S531&gt;=19,S531&lt;=20,入力項目!$S$16&lt;&gt;"高専"),IFERROR(VLOOKUP(入力項目!$S$17,子育て関連マスタ!$I$32:$M$37,4,FALSE),0),
AND(S531&gt;=21,S531&lt;=22,入力項目!$S$16="高専"),IFERROR(VLOOKUP(入力項目!$S$17,子育て関連マスタ!$I$32:$M$34,4,FALSE),0),
AND(S531&gt;=21,S531&lt;=22,入力項目!$S$16&lt;&gt;"高専"),IFERROR(VLOOKUP(入力項目!$S$17,子育て関連マスタ!$I$32:$M$34,4,FALSE),0),
S531&gt;=23,0
) +
IF($D531=4,
  IFERROR(_xlfn.IFS(
  S531&lt;=入力項目!$S$11,0,
  AND(S531=入力項目!$S$11),IFERROR(VLOOKUP(入力項目!$S$12,子育て関連マスタ!$I$4:$M$5,2,FALSE),0),
  AND(S531=4),IFERROR(VLOOKUP(入力項目!$S$13,子育て関連マスタ!$I$9:$M$12,2,FALSE),0),
  AND(S531=7),IFERROR(VLOOKUP(入力項目!$S$14,子育て関連マスタ!$I$16:$M$17,2,FALSE),0),
  AND(S531=13),IFERROR(VLOOKUP(入力項目!$S$15,子育て関連マスタ!$I$21:$M$22,2,FALSE),0),
  AND(S531=16),IFERROR(VLOOKUP(入力項目!$S$16,子育て関連マスタ!$I$26:$M$28,2,FALSE),0),
  AND(S531=19,入力項目!$S$16&lt;&gt;"高専"),IFERROR(VLOOKUP(入力項目!$S$17,子育て関連マスタ!$I$32:$M$37,2,FALSE),0),
  AND(S531=21,入力項目!$S$16="高専"),IFERROR(VLOOKUP(入力項目!$S$17,子育て関連マスタ!$I$32:$M$37,2,FALSE),0),
  S531&gt;=22,0
  ),0),0
) +
IF(AND(S531&gt;=1,S531&lt;=15),IF($D531=入力項目!$S$8,入力項目!$S$3,0),0) +
IF(AND(S531&gt;=1,S531&lt;=15),IF($D531=5,入力項目!$S$4,0),0) +
IF(AND(S531&gt;=1,S531&lt;=15),IF($D531=12,入力項目!$S$5,0),0) +
IF(AND(入力項目!$S$7=$A531,入力項目!$S$8=$D531),子育て関連マスタ!$C$14,0) +
IFERROR(IF(AND(YEAR(EDATE(DATE(入力項目!$S$7,入力項目!$S$8,1),1))=$A531,MONTH(EDATE(DATE(入力項目!$S$7,入力項目!$S$8,1),1))=$D531),子育て関連マスタ!$C$15,0),0) +
IF(AND(OR(S531=3,S531=5,S531=7),$D531=11),子育て関連マスタ!$C$17,0) +
IF(AND(S531=20,$D531=1),子育て関連マスタ!$C$18,0) +
IF(AND(S531=20,$D531=1),
IFERROR(_xlfn.IFS(
入力項目!$S$10="男",子育て関連マスタ!$C$18,
入力項目!$S$10="女",子育て関連マスタ!$C$19
),0),0
) +
IF(AND(S531&gt;=入力項目!$S$18,S531&lt;=入力項目!$S$19),入力項目!$S$20,0) +
IF(AND(S531&gt;=入力項目!$S$21,S531&lt;=入力項目!$S$22),入力項目!$S$23,0) +
IF(AND(S531&gt;=入力項目!$S$24,S531&lt;=入力項目!$S$25),入力項目!$S$26,0)
)</f>
        <v>0</v>
      </c>
      <c r="AH531">
        <f ca="1">-(
_xlfn.IFS(
T531&lt;=入力項目!$S$11,0,
AND(T531&gt;=入力項目!$S$11+1,T531&lt;=3),IFERROR(VLOOKUP(入力項目!$S$12,子育て関連マスタ!$I$4:$M$5,4,FALSE),0),
AND(T531&gt;=4,T531&lt;=6),IFERROR(VLOOKUP(入力項目!$S$13,子育て関連マスタ!$I$9:$M$12,4,FALSE),0),
AND(T531&gt;=7,T531&lt;=12),IFERROR(VLOOKUP(入力項目!$S$14,子育て関連マスタ!$I$16:$M$17,4,FALSE),0),
AND(T531&gt;=13,T531&lt;=15),IFERROR(VLOOKUP(入力項目!$S$15,子育て関連マスタ!$I$21:$M$22,4,FALSE),0),
AND(T531&gt;=16,T531&lt;=18),IFERROR(VLOOKUP(入力項目!$S$16,子育て関連マスタ!$I$26:$M$28,4,FALSE),0),
AND(T531&gt;=19,T531&lt;=20,入力項目!$S$16="高専"),IFERROR(VLOOKUP(入力項目!$S$16,子育て関連マスタ!$I$26:$M$28,4,FALSE),0),
AND(T531&gt;=19,T531&lt;=20,入力項目!$S$16&lt;&gt;"高専"),IFERROR(VLOOKUP(入力項目!$S$17,子育て関連マスタ!$I$32:$M$37,4,FALSE),0),
AND(T531&gt;=21,T531&lt;=22,入力項目!$S$16="高専"),IFERROR(VLOOKUP(入力項目!$S$17,子育て関連マスタ!$I$32:$M$34,4,FALSE),0),
AND(T531&gt;=21,T531&lt;=22,入力項目!$S$16&lt;&gt;"高専"),IFERROR(VLOOKUP(入力項目!$S$17,子育て関連マスタ!$I$32:$M$34,4,FALSE),0),
T531&gt;=23,0
) +
IF($D531=4,
  IFERROR(_xlfn.IFS(
  T531&lt;=入力項目!$S$11,0,
  AND(T531=入力項目!$S$11),IFERROR(VLOOKUP(入力項目!$S$12,子育て関連マスタ!$I$4:$M$5,2,FALSE),0),
  AND(T531=4),IFERROR(VLOOKUP(入力項目!$S$13,子育て関連マスタ!$I$9:$M$12,2,FALSE),0),
  AND(T531=7),IFERROR(VLOOKUP(入力項目!$S$14,子育て関連マスタ!$I$16:$M$17,2,FALSE),0),
  AND(T531=13),IFERROR(VLOOKUP(入力項目!$S$15,子育て関連マスタ!$I$21:$M$22,2,FALSE),0),
  AND(T531=16),IFERROR(VLOOKUP(入力項目!$S$16,子育て関連マスタ!$I$26:$M$28,2,FALSE),0),
  AND(T531=19,入力項目!$S$16&lt;&gt;"高専"),IFERROR(VLOOKUP(入力項目!$S$17,子育て関連マスタ!$I$32:$M$37,2,FALSE),0),
  AND(T531=21,入力項目!$S$16="高専"),IFERROR(VLOOKUP(入力項目!$S$17,子育て関連マスタ!$I$32:$M$37,2,FALSE),0),
  T531&gt;=22,0
  ),0),0
) +
IF(AND(T531&gt;=1,T531&lt;=15),IF($D531=入力項目!$S$8,入力項目!$S$3,0),0) +
IF(AND(T531&gt;=1,T531&lt;=15),IF($D531=5,入力項目!$S$4,0),0) +
IF(AND(T531&gt;=1,T531&lt;=15),IF($D531=12,入力項目!$S$5,0),0) +
IF(AND(入力項目!$S$7=$A531,入力項目!$S$8=$D531),子育て関連マスタ!$C$14,0) +
IFERROR(IF(AND(YEAR(EDATE(DATE(入力項目!$S$7,入力項目!$S$8,1),1))=$A531,MONTH(EDATE(DATE(入力項目!$S$7,入力項目!$S$8,1),1))=$D531),子育て関連マスタ!$C$15,0),0) +
IF(AND(OR(T531=3,T531=5,T531=7),$D531=11),子育て関連マスタ!$C$17,0) +
IF(AND(T531=20,$D531=1),子育て関連マスタ!$C$18,0) +
IF(AND(T531=20,$D531=1),
IFERROR(_xlfn.IFS(
入力項目!$S$10="男",子育て関連マスタ!$C$18,
入力項目!$S$10="女",子育て関連マスタ!$C$19
),0),0
) +
IF(AND(T531&gt;=入力項目!$S$18,T531&lt;=入力項目!$S$19),入力項目!$S$20,0) +
IF(AND(T531&gt;=入力項目!$S$21,T531&lt;=入力項目!$S$22),入力項目!$S$23,0) +
IF(AND(T531&gt;=入力項目!$S$24,T531&lt;=入力項目!$S$25),入力項目!$S$26,0)
)</f>
        <v>0</v>
      </c>
      <c r="AI531">
        <f ca="1">-(
_xlfn.IFS(
U531&lt;=入力項目!$S$11,0,
AND(U531&gt;=入力項目!$S$11+1,U531&lt;=3),IFERROR(VLOOKUP(入力項目!$S$12,子育て関連マスタ!$I$4:$M$5,4,FALSE),0),
AND(U531&gt;=4,U531&lt;=6),IFERROR(VLOOKUP(入力項目!$S$13,子育て関連マスタ!$I$9:$M$12,4,FALSE),0),
AND(U531&gt;=7,U531&lt;=12),IFERROR(VLOOKUP(入力項目!$S$14,子育て関連マスタ!$I$16:$M$17,4,FALSE),0),
AND(U531&gt;=13,U531&lt;=15),IFERROR(VLOOKUP(入力項目!$S$15,子育て関連マスタ!$I$21:$M$22,4,FALSE),0),
AND(U531&gt;=16,U531&lt;=18),IFERROR(VLOOKUP(入力項目!$S$16,子育て関連マスタ!$I$26:$M$28,4,FALSE),0),
AND(U531&gt;=19,U531&lt;=20,入力項目!$S$16="高専"),IFERROR(VLOOKUP(入力項目!$S$16,子育て関連マスタ!$I$26:$M$28,4,FALSE),0),
AND(U531&gt;=19,U531&lt;=20,入力項目!$S$16&lt;&gt;"高専"),IFERROR(VLOOKUP(入力項目!$S$17,子育て関連マスタ!$I$32:$M$37,4,FALSE),0),
AND(U531&gt;=21,U531&lt;=22,入力項目!$S$16="高専"),IFERROR(VLOOKUP(入力項目!$S$17,子育て関連マスタ!$I$32:$M$34,4,FALSE),0),
AND(U531&gt;=21,U531&lt;=22,入力項目!$S$16&lt;&gt;"高専"),IFERROR(VLOOKUP(入力項目!$S$17,子育て関連マスタ!$I$32:$M$34,4,FALSE),0),
U531&gt;=23,0
) +
IF($D531=4,
  IFERROR(_xlfn.IFS(
  U531&lt;=入力項目!$S$11,0,
  AND(U531=入力項目!$S$11),IFERROR(VLOOKUP(入力項目!$S$12,子育て関連マスタ!$I$4:$M$5,2,FALSE),0),
  AND(U531=4),IFERROR(VLOOKUP(入力項目!$S$13,子育て関連マスタ!$I$9:$M$12,2,FALSE),0),
  AND(U531=7),IFERROR(VLOOKUP(入力項目!$S$14,子育て関連マスタ!$I$16:$M$17,2,FALSE),0),
  AND(U531=13),IFERROR(VLOOKUP(入力項目!$S$15,子育て関連マスタ!$I$21:$M$22,2,FALSE),0),
  AND(U531=16),IFERROR(VLOOKUP(入力項目!$S$16,子育て関連マスタ!$I$26:$M$28,2,FALSE),0),
  AND(U531=19,入力項目!$S$16&lt;&gt;"高専"),IFERROR(VLOOKUP(入力項目!$S$17,子育て関連マスタ!$I$32:$M$37,2,FALSE),0),
  AND(U531=21,入力項目!$S$16="高専"),IFERROR(VLOOKUP(入力項目!$S$17,子育て関連マスタ!$I$32:$M$37,2,FALSE),0),
  U531&gt;=22,0
  ),0),0
) +
IF(AND(U531&gt;=1,U531&lt;=15),IF($D531=入力項目!$S$8,入力項目!$S$3,0),0) +
IF(AND(U531&gt;=1,U531&lt;=15),IF($D531=5,入力項目!$S$4,0),0) +
IF(AND(U531&gt;=1,U531&lt;=15),IF($D531=12,入力項目!$S$5,0),0) +
IF(AND(入力項目!$S$7=$A531,入力項目!$S$8=$D531),子育て関連マスタ!$C$14,0) +
IFERROR(IF(AND(YEAR(EDATE(DATE(入力項目!$S$7,入力項目!$S$8,1),1))=$A531,MONTH(EDATE(DATE(入力項目!$S$7,入力項目!$S$8,1),1))=$D531),子育て関連マスタ!$C$15,0),0) +
IF(AND(OR(U531=3,U531=5,U531=7),$D531=11),子育て関連マスタ!$C$17,0) +
IF(AND(U531=20,$D531=1),子育て関連マスタ!$C$18,0) +
IF(AND(U531=20,$D531=1),
IFERROR(_xlfn.IFS(
入力項目!$S$10="男",子育て関連マスタ!$C$18,
入力項目!$S$10="女",子育て関連マスタ!$C$19
),0),0
) +
IF(AND(U531&gt;=入力項目!$S$18,U531&lt;=入力項目!$S$19),入力項目!$S$20,0) +
IF(AND(U531&gt;=入力項目!$S$21,U531&lt;=入力項目!$S$22),入力項目!$S$23,0) +
IF(AND(U531&gt;=入力項目!$S$24,U531&lt;=入力項目!$S$25),入力項目!$S$26,0)
)</f>
        <v>0</v>
      </c>
      <c r="AJ531" s="10">
        <f ca="1">-VLOOKUP($D531,月別収支!$A$2:$H$13,7,FALSE)</f>
        <v>-20000</v>
      </c>
    </row>
    <row r="532" spans="1:36" x14ac:dyDescent="0.4">
      <c r="A532">
        <f t="shared" ca="1" si="139"/>
        <v>2068</v>
      </c>
      <c r="B532">
        <f t="shared" ca="1" si="146"/>
        <v>2068</v>
      </c>
      <c r="C532">
        <f t="shared" ca="1" si="147"/>
        <v>44</v>
      </c>
      <c r="D532">
        <f t="shared" ca="1" si="140"/>
        <v>10</v>
      </c>
      <c r="E532" t="str">
        <f t="shared" ca="1" si="141"/>
        <v>2068年10月</v>
      </c>
      <c r="F532">
        <f ca="1">IF(OR(入力項目!$N$5&lt;$A532,AND(入力項目!$N$5=$A532,入力項目!$N$6&lt;$D532)),IF(F531=0,1,IF(G532=12,F531+1,F531)),0)</f>
        <v>44</v>
      </c>
      <c r="G532">
        <f ca="1">IF(OR(入力項目!$N$5&lt;$A532,AND(入力項目!$N$5=$A532,入力項目!$N$6&lt;$D532)),IF(G531=12,1,G531+1),0)</f>
        <v>12</v>
      </c>
      <c r="H532" t="str">
        <f t="shared" ca="1" si="142"/>
        <v>44_12</v>
      </c>
      <c r="I532">
        <f ca="1">IF(
  IFERROR(AND($C532&gt;0,MOD($C532,入力項目!$N$22)=0,$D532=入力項目!$N$23), FALSE),
  1,
  IF(
    AND(I531&gt;0,J531=12),
    IF(I531=入力項目!$N$28, 0, I531+1),
    I531
  )
)</f>
        <v>0</v>
      </c>
      <c r="J532">
        <f ca="1">IF($D532=入力項目!$N$23,1,IFERROR(J531+1,1))</f>
        <v>5</v>
      </c>
      <c r="K532" t="str">
        <f t="shared" ca="1" si="143"/>
        <v>0_5</v>
      </c>
      <c r="L532">
        <f ca="1">L531+IF(入力項目!$D$4=$D532,1,0)</f>
        <v>73</v>
      </c>
      <c r="M532" t="str">
        <f t="shared" ca="1" si="144"/>
        <v>73歳</v>
      </c>
      <c r="N532">
        <f t="shared" ca="1" si="148"/>
        <v>73</v>
      </c>
      <c r="O532" t="str">
        <f t="shared" ca="1" si="145"/>
        <v>73歳</v>
      </c>
      <c r="P532">
        <f t="shared" ca="1" si="149"/>
        <v>48</v>
      </c>
      <c r="Q532">
        <f t="shared" ca="1" si="150"/>
        <v>46</v>
      </c>
      <c r="R532">
        <f t="shared" ca="1" si="151"/>
        <v>2069</v>
      </c>
      <c r="S532">
        <f t="shared" ca="1" si="152"/>
        <v>2069</v>
      </c>
      <c r="T532">
        <f t="shared" ca="1" si="153"/>
        <v>2069</v>
      </c>
      <c r="U532">
        <f t="shared" ca="1" si="154"/>
        <v>2069</v>
      </c>
      <c r="V532" s="10">
        <f t="shared" ca="1" si="155"/>
        <v>58555425</v>
      </c>
      <c r="W532" s="10">
        <f ca="1">IF($L532&lt;その他マスタ!$B$1,VLOOKUP($D532,月別収支!$A$2:$H$13,2,FALSE),その他マスタ!$B$3)+IF(AND($L532=その他マスタ!$B$1,入力項目!$I$9="あり",$D532=入力項目!$D$4),その他マスタ!$B$2,0)</f>
        <v>150000</v>
      </c>
      <c r="X532" s="10">
        <f ca="1">-IF(入力項目!$K$5=TRUE,
IF($F532+$G532&lt;3,VLOOKUP($D532,月別収支!$A$2:$H$13,8,FALSE),0)+IFERROR(VLOOKUP($H532,住宅ローン計算!C:P,13,FALSE),0)+IF($F532&gt;1,IF(OR($G532=3,$G532=6,$G532=9,$G532=12),ROUNDUP(入力項目!$N$18/4,0),0),0),
VLOOKUP($D532,月別収支!$A$2:$H$13,8,FALSE))</f>
        <v>-37500</v>
      </c>
      <c r="Y532" s="10">
        <f ca="1">-VLOOKUP($D532,月別収支!$A$2:$H$13,3,FALSE)</f>
        <v>-75000</v>
      </c>
      <c r="Z532" s="10">
        <f ca="1">-VLOOKUP($D532,月別収支!$A$2:$H$13,4,FALSE)</f>
        <v>-27000</v>
      </c>
      <c r="AA532" s="10">
        <f ca="1">-VLOOKUP($D532,月別収支!$A$2:$H$13,6,FALSE)</f>
        <v>-10000</v>
      </c>
      <c r="AB532" s="10">
        <f ca="1">-(
VLOOKUP($D532,月別収支!$A$2:$H$13,5,FALSE)+IF(AND(入力項目!$I$27&lt;=$A532,ISEVEN($A532-入力項目!$I$27),入力項目!$I$28=$D532),入力項目!$I$26,0)
+IF(入力項目!$K$26=TRUE,
IFERROR(VLOOKUP($K532,マイカーローン計算!C:P,13,FALSE),0),
IFERROR(
  IF(AND($C532&gt;0,MOD($C532,入力項目!$N$22)=0,$D532=入力項目!$N$23),入力項目!$N$24,0),
 0
)
)
)</f>
        <v>-20000</v>
      </c>
      <c r="AC532" s="10">
        <f ca="1">-IF($A532&lt;入力項目!$N$33,入力項目!$N$35,IF(AND($A532=入力項目!$N$33,$D532&lt;=入力項目!$N$34),入力項目!$N$35,0))</f>
        <v>0</v>
      </c>
      <c r="AD532">
        <f ca="1">-(
_xlfn.IFS(
P532&lt;=入力項目!$S$11,0,
AND(P532&gt;=入力項目!$S$11+1,P532&lt;=3),IFERROR(VLOOKUP(入力項目!$S$12,子育て関連マスタ!$I$4:$M$5,4,FALSE),0),
AND(P532&gt;=4,P532&lt;=6),IFERROR(VLOOKUP(入力項目!$S$13,子育て関連マスタ!$I$9:$M$12,4,FALSE),0),
AND(P532&gt;=7,P532&lt;=12),IFERROR(VLOOKUP(入力項目!$S$14,子育て関連マスタ!$I$16:$M$17,4,FALSE),0),
AND(P532&gt;=13,P532&lt;=15),IFERROR(VLOOKUP(入力項目!$S$15,子育て関連マスタ!$I$21:$M$22,4,FALSE),0),
AND(P532&gt;=16,P532&lt;=18),IFERROR(VLOOKUP(入力項目!$S$16,子育て関連マスタ!$I$26:$M$28,4,FALSE),0),
AND(P532&gt;=19,P532&lt;=20,入力項目!$S$16="高専"),IFERROR(VLOOKUP(入力項目!$S$16,子育て関連マスタ!$I$26:$M$28,4,FALSE),0),
AND(P532&gt;=19,P532&lt;=20,入力項目!$S$16&lt;&gt;"高専"),IFERROR(VLOOKUP(入力項目!$S$17,子育て関連マスタ!$I$32:$M$37,4,FALSE),0),
AND(P532&gt;=21,P532&lt;=22,入力項目!$S$16="高専"),IFERROR(VLOOKUP(入力項目!$S$17,子育て関連マスタ!$I$32:$M$34,4,FALSE),0),
AND(P532&gt;=21,P532&lt;=22,入力項目!$S$16&lt;&gt;"高専"),IFERROR(VLOOKUP(入力項目!$S$17,子育て関連マスタ!$I$32:$M$34,4,FALSE),0),
P532&gt;=23,0
) +
IF($D532=4,
  IFERROR(_xlfn.IFS(
  P532&lt;=入力項目!$S$11,0,
  AND(P532=入力項目!$S$11),IFERROR(VLOOKUP(入力項目!$S$12,子育て関連マスタ!$I$4:$M$5,2,FALSE),0),
  AND(P532=4),IFERROR(VLOOKUP(入力項目!$S$13,子育て関連マスタ!$I$9:$M$12,2,FALSE),0),
  AND(P532=7),IFERROR(VLOOKUP(入力項目!$S$14,子育て関連マスタ!$I$16:$M$17,2,FALSE),0),
  AND(P532=13),IFERROR(VLOOKUP(入力項目!$S$15,子育て関連マスタ!$I$21:$M$22,2,FALSE),0),
  AND(P532=16),IFERROR(VLOOKUP(入力項目!$S$16,子育て関連マスタ!$I$26:$M$28,2,FALSE),0),
  AND(P532=19,入力項目!$S$16&lt;&gt;"高専"),IFERROR(VLOOKUP(入力項目!$S$17,子育て関連マスタ!$I$32:$M$37,2,FALSE),0),
  AND(P532=21,入力項目!$S$16="高専"),IFERROR(VLOOKUP(入力項目!$S$17,子育て関連マスタ!$I$32:$M$37,2,FALSE),0),
  P532&gt;=22,0
  ),0),0
) +
IF(AND(P532&gt;=1,P532&lt;=15),IF($D532=入力項目!$S$8,入力項目!$S$3,0),0) +
IF(AND(P532&gt;=1,P532&lt;=15),IF($D532=5,入力項目!$S$4,0),0) +
IF(AND(P532&gt;=1,P532&lt;=15),IF($D532=12,入力項目!$S$5,0),0) +
IF(AND(入力項目!$S$7=$A532,入力項目!$S$8=$D532),子育て関連マスタ!$C$14,0) +
IFERROR(IF(AND(YEAR(EDATE(DATE(入力項目!$S$7,入力項目!$S$8,1),1))=$A532,MONTH(EDATE(DATE(入力項目!$S$7,入力項目!$S$8,1),1))=$D532),子育て関連マスタ!$C$15,0),0) +
IF(AND(OR(P532=3,P532=5,P532=7),$D532=11),子育て関連マスタ!$C$17,0) +
IF(AND(P532=20,$D532=1),子育て関連マスタ!$C$18,0) +
IF(AND(P532=20,$D532=1),
IFERROR(_xlfn.IFS(
入力項目!$S$10="男",子育て関連マスタ!$C$18,
入力項目!$S$10="女",子育て関連マスタ!$C$19
),0),0
) +
IF(AND(P532&gt;=入力項目!$S$18,P532&lt;=入力項目!$S$19),入力項目!$S$20,0) +
IF(AND(P532&gt;=入力項目!$S$21,P532&lt;=入力項目!$S$22),入力項目!$S$23,0) +
IF(AND(P532&gt;=入力項目!$S$24,P532&lt;=入力項目!$S$25),入力項目!$S$26,0)
)</f>
        <v>0</v>
      </c>
      <c r="AE532">
        <f ca="1">-(
_xlfn.IFS(
Q532&lt;=入力項目!$S$11,0,
AND(Q532&gt;=入力項目!$S$11+1,Q532&lt;=3),IFERROR(VLOOKUP(入力項目!$S$12,子育て関連マスタ!$I$4:$M$5,4,FALSE),0),
AND(Q532&gt;=4,Q532&lt;=6),IFERROR(VLOOKUP(入力項目!$S$13,子育て関連マスタ!$I$9:$M$12,4,FALSE),0),
AND(Q532&gt;=7,Q532&lt;=12),IFERROR(VLOOKUP(入力項目!$S$14,子育て関連マスタ!$I$16:$M$17,4,FALSE),0),
AND(Q532&gt;=13,Q532&lt;=15),IFERROR(VLOOKUP(入力項目!$S$15,子育て関連マスタ!$I$21:$M$22,4,FALSE),0),
AND(Q532&gt;=16,Q532&lt;=18),IFERROR(VLOOKUP(入力項目!$S$16,子育て関連マスタ!$I$26:$M$28,4,FALSE),0),
AND(Q532&gt;=19,Q532&lt;=20,入力項目!$S$16="高専"),IFERROR(VLOOKUP(入力項目!$S$16,子育て関連マスタ!$I$26:$M$28,4,FALSE),0),
AND(Q532&gt;=19,Q532&lt;=20,入力項目!$S$16&lt;&gt;"高専"),IFERROR(VLOOKUP(入力項目!$S$17,子育て関連マスタ!$I$32:$M$37,4,FALSE),0),
AND(Q532&gt;=21,Q532&lt;=22,入力項目!$S$16="高専"),IFERROR(VLOOKUP(入力項目!$S$17,子育て関連マスタ!$I$32:$M$34,4,FALSE),0),
AND(Q532&gt;=21,Q532&lt;=22,入力項目!$S$16&lt;&gt;"高専"),IFERROR(VLOOKUP(入力項目!$S$17,子育て関連マスタ!$I$32:$M$34,4,FALSE),0),
Q532&gt;=23,0
) +
IF($D532=4,
  IFERROR(_xlfn.IFS(
  Q532&lt;=入力項目!$S$11,0,
  AND(Q532=入力項目!$S$11),IFERROR(VLOOKUP(入力項目!$S$12,子育て関連マスタ!$I$4:$M$5,2,FALSE),0),
  AND(Q532=4),IFERROR(VLOOKUP(入力項目!$S$13,子育て関連マスタ!$I$9:$M$12,2,FALSE),0),
  AND(Q532=7),IFERROR(VLOOKUP(入力項目!$S$14,子育て関連マスタ!$I$16:$M$17,2,FALSE),0),
  AND(Q532=13),IFERROR(VLOOKUP(入力項目!$S$15,子育て関連マスタ!$I$21:$M$22,2,FALSE),0),
  AND(Q532=16),IFERROR(VLOOKUP(入力項目!$S$16,子育て関連マスタ!$I$26:$M$28,2,FALSE),0),
  AND(Q532=19,入力項目!$S$16&lt;&gt;"高専"),IFERROR(VLOOKUP(入力項目!$S$17,子育て関連マスタ!$I$32:$M$37,2,FALSE),0),
  AND(Q532=21,入力項目!$S$16="高専"),IFERROR(VLOOKUP(入力項目!$S$17,子育て関連マスタ!$I$32:$M$37,2,FALSE),0),
  Q532&gt;=22,0
  ),0),0
) +
IF(AND(Q532&gt;=1,Q532&lt;=15),IF($D532=入力項目!$S$8,入力項目!$S$3,0),0) +
IF(AND(Q532&gt;=1,Q532&lt;=15),IF($D532=5,入力項目!$S$4,0),0) +
IF(AND(Q532&gt;=1,Q532&lt;=15),IF($D532=12,入力項目!$S$5,0),0) +
IF(AND(入力項目!$S$7=$A532,入力項目!$S$8=$D532),子育て関連マスタ!$C$14,0) +
IFERROR(IF(AND(YEAR(EDATE(DATE(入力項目!$S$7,入力項目!$S$8,1),1))=$A532,MONTH(EDATE(DATE(入力項目!$S$7,入力項目!$S$8,1),1))=$D532),子育て関連マスタ!$C$15,0),0) +
IF(AND(OR(Q532=3,Q532=5,Q532=7),$D532=11),子育て関連マスタ!$C$17,0) +
IF(AND(Q532=20,$D532=1),子育て関連マスタ!$C$18,0) +
IF(AND(Q532=20,$D532=1),
IFERROR(_xlfn.IFS(
入力項目!$S$10="男",子育て関連マスタ!$C$18,
入力項目!$S$10="女",子育て関連マスタ!$C$19
),0),0
) +
IF(AND(Q532&gt;=入力項目!$S$18,Q532&lt;=入力項目!$S$19),入力項目!$S$20,0) +
IF(AND(Q532&gt;=入力項目!$S$21,Q532&lt;=入力項目!$S$22),入力項目!$S$23,0) +
IF(AND(Q532&gt;=入力項目!$S$24,Q532&lt;=入力項目!$S$25),入力項目!$S$26,0)
)</f>
        <v>0</v>
      </c>
      <c r="AF532">
        <f ca="1">-(
_xlfn.IFS(
R532&lt;=入力項目!$S$11,0,
AND(R532&gt;=入力項目!$S$11+1,R532&lt;=3),IFERROR(VLOOKUP(入力項目!$S$12,子育て関連マスタ!$I$4:$M$5,4,FALSE),0),
AND(R532&gt;=4,R532&lt;=6),IFERROR(VLOOKUP(入力項目!$S$13,子育て関連マスタ!$I$9:$M$12,4,FALSE),0),
AND(R532&gt;=7,R532&lt;=12),IFERROR(VLOOKUP(入力項目!$S$14,子育て関連マスタ!$I$16:$M$17,4,FALSE),0),
AND(R532&gt;=13,R532&lt;=15),IFERROR(VLOOKUP(入力項目!$S$15,子育て関連マスタ!$I$21:$M$22,4,FALSE),0),
AND(R532&gt;=16,R532&lt;=18),IFERROR(VLOOKUP(入力項目!$S$16,子育て関連マスタ!$I$26:$M$28,4,FALSE),0),
AND(R532&gt;=19,R532&lt;=20,入力項目!$S$16="高専"),IFERROR(VLOOKUP(入力項目!$S$16,子育て関連マスタ!$I$26:$M$28,4,FALSE),0),
AND(R532&gt;=19,R532&lt;=20,入力項目!$S$16&lt;&gt;"高専"),IFERROR(VLOOKUP(入力項目!$S$17,子育て関連マスタ!$I$32:$M$37,4,FALSE),0),
AND(R532&gt;=21,R532&lt;=22,入力項目!$S$16="高専"),IFERROR(VLOOKUP(入力項目!$S$17,子育て関連マスタ!$I$32:$M$34,4,FALSE),0),
AND(R532&gt;=21,R532&lt;=22,入力項目!$S$16&lt;&gt;"高専"),IFERROR(VLOOKUP(入力項目!$S$17,子育て関連マスタ!$I$32:$M$34,4,FALSE),0),
R532&gt;=23,0
) +
IF($D532=4,
  IFERROR(_xlfn.IFS(
  R532&lt;=入力項目!$S$11,0,
  AND(R532=入力項目!$S$11),IFERROR(VLOOKUP(入力項目!$S$12,子育て関連マスタ!$I$4:$M$5,2,FALSE),0),
  AND(R532=4),IFERROR(VLOOKUP(入力項目!$S$13,子育て関連マスタ!$I$9:$M$12,2,FALSE),0),
  AND(R532=7),IFERROR(VLOOKUP(入力項目!$S$14,子育て関連マスタ!$I$16:$M$17,2,FALSE),0),
  AND(R532=13),IFERROR(VLOOKUP(入力項目!$S$15,子育て関連マスタ!$I$21:$M$22,2,FALSE),0),
  AND(R532=16),IFERROR(VLOOKUP(入力項目!$S$16,子育て関連マスタ!$I$26:$M$28,2,FALSE),0),
  AND(R532=19,入力項目!$S$16&lt;&gt;"高専"),IFERROR(VLOOKUP(入力項目!$S$17,子育て関連マスタ!$I$32:$M$37,2,FALSE),0),
  AND(R532=21,入力項目!$S$16="高専"),IFERROR(VLOOKUP(入力項目!$S$17,子育て関連マスタ!$I$32:$M$37,2,FALSE),0),
  R532&gt;=22,0
  ),0),0
) +
IF(AND(R532&gt;=1,R532&lt;=15),IF($D532=入力項目!$S$8,入力項目!$S$3,0),0) +
IF(AND(R532&gt;=1,R532&lt;=15),IF($D532=5,入力項目!$S$4,0),0) +
IF(AND(R532&gt;=1,R532&lt;=15),IF($D532=12,入力項目!$S$5,0),0) +
IF(AND(入力項目!$S$7=$A532,入力項目!$S$8=$D532),子育て関連マスタ!$C$14,0) +
IFERROR(IF(AND(YEAR(EDATE(DATE(入力項目!$S$7,入力項目!$S$8,1),1))=$A532,MONTH(EDATE(DATE(入力項目!$S$7,入力項目!$S$8,1),1))=$D532),子育て関連マスタ!$C$15,0),0) +
IF(AND(OR(R532=3,R532=5,R532=7),$D532=11),子育て関連マスタ!$C$17,0) +
IF(AND(R532=20,$D532=1),子育て関連マスタ!$C$18,0) +
IF(AND(R532=20,$D532=1),
IFERROR(_xlfn.IFS(
入力項目!$S$10="男",子育て関連マスタ!$C$18,
入力項目!$S$10="女",子育て関連マスタ!$C$19
),0),0
) +
IF(AND(R532&gt;=入力項目!$S$18,R532&lt;=入力項目!$S$19),入力項目!$S$20,0) +
IF(AND(R532&gt;=入力項目!$S$21,R532&lt;=入力項目!$S$22),入力項目!$S$23,0) +
IF(AND(R532&gt;=入力項目!$S$24,R532&lt;=入力項目!$S$25),入力項目!$S$26,0)
)</f>
        <v>0</v>
      </c>
      <c r="AG532">
        <f ca="1">-(
_xlfn.IFS(
S532&lt;=入力項目!$S$11,0,
AND(S532&gt;=入力項目!$S$11+1,S532&lt;=3),IFERROR(VLOOKUP(入力項目!$S$12,子育て関連マスタ!$I$4:$M$5,4,FALSE),0),
AND(S532&gt;=4,S532&lt;=6),IFERROR(VLOOKUP(入力項目!$S$13,子育て関連マスタ!$I$9:$M$12,4,FALSE),0),
AND(S532&gt;=7,S532&lt;=12),IFERROR(VLOOKUP(入力項目!$S$14,子育て関連マスタ!$I$16:$M$17,4,FALSE),0),
AND(S532&gt;=13,S532&lt;=15),IFERROR(VLOOKUP(入力項目!$S$15,子育て関連マスタ!$I$21:$M$22,4,FALSE),0),
AND(S532&gt;=16,S532&lt;=18),IFERROR(VLOOKUP(入力項目!$S$16,子育て関連マスタ!$I$26:$M$28,4,FALSE),0),
AND(S532&gt;=19,S532&lt;=20,入力項目!$S$16="高専"),IFERROR(VLOOKUP(入力項目!$S$16,子育て関連マスタ!$I$26:$M$28,4,FALSE),0),
AND(S532&gt;=19,S532&lt;=20,入力項目!$S$16&lt;&gt;"高専"),IFERROR(VLOOKUP(入力項目!$S$17,子育て関連マスタ!$I$32:$M$37,4,FALSE),0),
AND(S532&gt;=21,S532&lt;=22,入力項目!$S$16="高専"),IFERROR(VLOOKUP(入力項目!$S$17,子育て関連マスタ!$I$32:$M$34,4,FALSE),0),
AND(S532&gt;=21,S532&lt;=22,入力項目!$S$16&lt;&gt;"高専"),IFERROR(VLOOKUP(入力項目!$S$17,子育て関連マスタ!$I$32:$M$34,4,FALSE),0),
S532&gt;=23,0
) +
IF($D532=4,
  IFERROR(_xlfn.IFS(
  S532&lt;=入力項目!$S$11,0,
  AND(S532=入力項目!$S$11),IFERROR(VLOOKUP(入力項目!$S$12,子育て関連マスタ!$I$4:$M$5,2,FALSE),0),
  AND(S532=4),IFERROR(VLOOKUP(入力項目!$S$13,子育て関連マスタ!$I$9:$M$12,2,FALSE),0),
  AND(S532=7),IFERROR(VLOOKUP(入力項目!$S$14,子育て関連マスタ!$I$16:$M$17,2,FALSE),0),
  AND(S532=13),IFERROR(VLOOKUP(入力項目!$S$15,子育て関連マスタ!$I$21:$M$22,2,FALSE),0),
  AND(S532=16),IFERROR(VLOOKUP(入力項目!$S$16,子育て関連マスタ!$I$26:$M$28,2,FALSE),0),
  AND(S532=19,入力項目!$S$16&lt;&gt;"高専"),IFERROR(VLOOKUP(入力項目!$S$17,子育て関連マスタ!$I$32:$M$37,2,FALSE),0),
  AND(S532=21,入力項目!$S$16="高専"),IFERROR(VLOOKUP(入力項目!$S$17,子育て関連マスタ!$I$32:$M$37,2,FALSE),0),
  S532&gt;=22,0
  ),0),0
) +
IF(AND(S532&gt;=1,S532&lt;=15),IF($D532=入力項目!$S$8,入力項目!$S$3,0),0) +
IF(AND(S532&gt;=1,S532&lt;=15),IF($D532=5,入力項目!$S$4,0),0) +
IF(AND(S532&gt;=1,S532&lt;=15),IF($D532=12,入力項目!$S$5,0),0) +
IF(AND(入力項目!$S$7=$A532,入力項目!$S$8=$D532),子育て関連マスタ!$C$14,0) +
IFERROR(IF(AND(YEAR(EDATE(DATE(入力項目!$S$7,入力項目!$S$8,1),1))=$A532,MONTH(EDATE(DATE(入力項目!$S$7,入力項目!$S$8,1),1))=$D532),子育て関連マスタ!$C$15,0),0) +
IF(AND(OR(S532=3,S532=5,S532=7),$D532=11),子育て関連マスタ!$C$17,0) +
IF(AND(S532=20,$D532=1),子育て関連マスタ!$C$18,0) +
IF(AND(S532=20,$D532=1),
IFERROR(_xlfn.IFS(
入力項目!$S$10="男",子育て関連マスタ!$C$18,
入力項目!$S$10="女",子育て関連マスタ!$C$19
),0),0
) +
IF(AND(S532&gt;=入力項目!$S$18,S532&lt;=入力項目!$S$19),入力項目!$S$20,0) +
IF(AND(S532&gt;=入力項目!$S$21,S532&lt;=入力項目!$S$22),入力項目!$S$23,0) +
IF(AND(S532&gt;=入力項目!$S$24,S532&lt;=入力項目!$S$25),入力項目!$S$26,0)
)</f>
        <v>0</v>
      </c>
      <c r="AH532">
        <f ca="1">-(
_xlfn.IFS(
T532&lt;=入力項目!$S$11,0,
AND(T532&gt;=入力項目!$S$11+1,T532&lt;=3),IFERROR(VLOOKUP(入力項目!$S$12,子育て関連マスタ!$I$4:$M$5,4,FALSE),0),
AND(T532&gt;=4,T532&lt;=6),IFERROR(VLOOKUP(入力項目!$S$13,子育て関連マスタ!$I$9:$M$12,4,FALSE),0),
AND(T532&gt;=7,T532&lt;=12),IFERROR(VLOOKUP(入力項目!$S$14,子育て関連マスタ!$I$16:$M$17,4,FALSE),0),
AND(T532&gt;=13,T532&lt;=15),IFERROR(VLOOKUP(入力項目!$S$15,子育て関連マスタ!$I$21:$M$22,4,FALSE),0),
AND(T532&gt;=16,T532&lt;=18),IFERROR(VLOOKUP(入力項目!$S$16,子育て関連マスタ!$I$26:$M$28,4,FALSE),0),
AND(T532&gt;=19,T532&lt;=20,入力項目!$S$16="高専"),IFERROR(VLOOKUP(入力項目!$S$16,子育て関連マスタ!$I$26:$M$28,4,FALSE),0),
AND(T532&gt;=19,T532&lt;=20,入力項目!$S$16&lt;&gt;"高専"),IFERROR(VLOOKUP(入力項目!$S$17,子育て関連マスタ!$I$32:$M$37,4,FALSE),0),
AND(T532&gt;=21,T532&lt;=22,入力項目!$S$16="高専"),IFERROR(VLOOKUP(入力項目!$S$17,子育て関連マスタ!$I$32:$M$34,4,FALSE),0),
AND(T532&gt;=21,T532&lt;=22,入力項目!$S$16&lt;&gt;"高専"),IFERROR(VLOOKUP(入力項目!$S$17,子育て関連マスタ!$I$32:$M$34,4,FALSE),0),
T532&gt;=23,0
) +
IF($D532=4,
  IFERROR(_xlfn.IFS(
  T532&lt;=入力項目!$S$11,0,
  AND(T532=入力項目!$S$11),IFERROR(VLOOKUP(入力項目!$S$12,子育て関連マスタ!$I$4:$M$5,2,FALSE),0),
  AND(T532=4),IFERROR(VLOOKUP(入力項目!$S$13,子育て関連マスタ!$I$9:$M$12,2,FALSE),0),
  AND(T532=7),IFERROR(VLOOKUP(入力項目!$S$14,子育て関連マスタ!$I$16:$M$17,2,FALSE),0),
  AND(T532=13),IFERROR(VLOOKUP(入力項目!$S$15,子育て関連マスタ!$I$21:$M$22,2,FALSE),0),
  AND(T532=16),IFERROR(VLOOKUP(入力項目!$S$16,子育て関連マスタ!$I$26:$M$28,2,FALSE),0),
  AND(T532=19,入力項目!$S$16&lt;&gt;"高専"),IFERROR(VLOOKUP(入力項目!$S$17,子育て関連マスタ!$I$32:$M$37,2,FALSE),0),
  AND(T532=21,入力項目!$S$16="高専"),IFERROR(VLOOKUP(入力項目!$S$17,子育て関連マスタ!$I$32:$M$37,2,FALSE),0),
  T532&gt;=22,0
  ),0),0
) +
IF(AND(T532&gt;=1,T532&lt;=15),IF($D532=入力項目!$S$8,入力項目!$S$3,0),0) +
IF(AND(T532&gt;=1,T532&lt;=15),IF($D532=5,入力項目!$S$4,0),0) +
IF(AND(T532&gt;=1,T532&lt;=15),IF($D532=12,入力項目!$S$5,0),0) +
IF(AND(入力項目!$S$7=$A532,入力項目!$S$8=$D532),子育て関連マスタ!$C$14,0) +
IFERROR(IF(AND(YEAR(EDATE(DATE(入力項目!$S$7,入力項目!$S$8,1),1))=$A532,MONTH(EDATE(DATE(入力項目!$S$7,入力項目!$S$8,1),1))=$D532),子育て関連マスタ!$C$15,0),0) +
IF(AND(OR(T532=3,T532=5,T532=7),$D532=11),子育て関連マスタ!$C$17,0) +
IF(AND(T532=20,$D532=1),子育て関連マスタ!$C$18,0) +
IF(AND(T532=20,$D532=1),
IFERROR(_xlfn.IFS(
入力項目!$S$10="男",子育て関連マスタ!$C$18,
入力項目!$S$10="女",子育て関連マスタ!$C$19
),0),0
) +
IF(AND(T532&gt;=入力項目!$S$18,T532&lt;=入力項目!$S$19),入力項目!$S$20,0) +
IF(AND(T532&gt;=入力項目!$S$21,T532&lt;=入力項目!$S$22),入力項目!$S$23,0) +
IF(AND(T532&gt;=入力項目!$S$24,T532&lt;=入力項目!$S$25),入力項目!$S$26,0)
)</f>
        <v>0</v>
      </c>
      <c r="AI532">
        <f ca="1">-(
_xlfn.IFS(
U532&lt;=入力項目!$S$11,0,
AND(U532&gt;=入力項目!$S$11+1,U532&lt;=3),IFERROR(VLOOKUP(入力項目!$S$12,子育て関連マスタ!$I$4:$M$5,4,FALSE),0),
AND(U532&gt;=4,U532&lt;=6),IFERROR(VLOOKUP(入力項目!$S$13,子育て関連マスタ!$I$9:$M$12,4,FALSE),0),
AND(U532&gt;=7,U532&lt;=12),IFERROR(VLOOKUP(入力項目!$S$14,子育て関連マスタ!$I$16:$M$17,4,FALSE),0),
AND(U532&gt;=13,U532&lt;=15),IFERROR(VLOOKUP(入力項目!$S$15,子育て関連マスタ!$I$21:$M$22,4,FALSE),0),
AND(U532&gt;=16,U532&lt;=18),IFERROR(VLOOKUP(入力項目!$S$16,子育て関連マスタ!$I$26:$M$28,4,FALSE),0),
AND(U532&gt;=19,U532&lt;=20,入力項目!$S$16="高専"),IFERROR(VLOOKUP(入力項目!$S$16,子育て関連マスタ!$I$26:$M$28,4,FALSE),0),
AND(U532&gt;=19,U532&lt;=20,入力項目!$S$16&lt;&gt;"高専"),IFERROR(VLOOKUP(入力項目!$S$17,子育て関連マスタ!$I$32:$M$37,4,FALSE),0),
AND(U532&gt;=21,U532&lt;=22,入力項目!$S$16="高専"),IFERROR(VLOOKUP(入力項目!$S$17,子育て関連マスタ!$I$32:$M$34,4,FALSE),0),
AND(U532&gt;=21,U532&lt;=22,入力項目!$S$16&lt;&gt;"高専"),IFERROR(VLOOKUP(入力項目!$S$17,子育て関連マスタ!$I$32:$M$34,4,FALSE),0),
U532&gt;=23,0
) +
IF($D532=4,
  IFERROR(_xlfn.IFS(
  U532&lt;=入力項目!$S$11,0,
  AND(U532=入力項目!$S$11),IFERROR(VLOOKUP(入力項目!$S$12,子育て関連マスタ!$I$4:$M$5,2,FALSE),0),
  AND(U532=4),IFERROR(VLOOKUP(入力項目!$S$13,子育て関連マスタ!$I$9:$M$12,2,FALSE),0),
  AND(U532=7),IFERROR(VLOOKUP(入力項目!$S$14,子育て関連マスタ!$I$16:$M$17,2,FALSE),0),
  AND(U532=13),IFERROR(VLOOKUP(入力項目!$S$15,子育て関連マスタ!$I$21:$M$22,2,FALSE),0),
  AND(U532=16),IFERROR(VLOOKUP(入力項目!$S$16,子育て関連マスタ!$I$26:$M$28,2,FALSE),0),
  AND(U532=19,入力項目!$S$16&lt;&gt;"高専"),IFERROR(VLOOKUP(入力項目!$S$17,子育て関連マスタ!$I$32:$M$37,2,FALSE),0),
  AND(U532=21,入力項目!$S$16="高専"),IFERROR(VLOOKUP(入力項目!$S$17,子育て関連マスタ!$I$32:$M$37,2,FALSE),0),
  U532&gt;=22,0
  ),0),0
) +
IF(AND(U532&gt;=1,U532&lt;=15),IF($D532=入力項目!$S$8,入力項目!$S$3,0),0) +
IF(AND(U532&gt;=1,U532&lt;=15),IF($D532=5,入力項目!$S$4,0),0) +
IF(AND(U532&gt;=1,U532&lt;=15),IF($D532=12,入力項目!$S$5,0),0) +
IF(AND(入力項目!$S$7=$A532,入力項目!$S$8=$D532),子育て関連マスタ!$C$14,0) +
IFERROR(IF(AND(YEAR(EDATE(DATE(入力項目!$S$7,入力項目!$S$8,1),1))=$A532,MONTH(EDATE(DATE(入力項目!$S$7,入力項目!$S$8,1),1))=$D532),子育て関連マスタ!$C$15,0),0) +
IF(AND(OR(U532=3,U532=5,U532=7),$D532=11),子育て関連マスタ!$C$17,0) +
IF(AND(U532=20,$D532=1),子育て関連マスタ!$C$18,0) +
IF(AND(U532=20,$D532=1),
IFERROR(_xlfn.IFS(
入力項目!$S$10="男",子育て関連マスタ!$C$18,
入力項目!$S$10="女",子育て関連マスタ!$C$19
),0),0
) +
IF(AND(U532&gt;=入力項目!$S$18,U532&lt;=入力項目!$S$19),入力項目!$S$20,0) +
IF(AND(U532&gt;=入力項目!$S$21,U532&lt;=入力項目!$S$22),入力項目!$S$23,0) +
IF(AND(U532&gt;=入力項目!$S$24,U532&lt;=入力項目!$S$25),入力項目!$S$26,0)
)</f>
        <v>0</v>
      </c>
      <c r="AJ532" s="10">
        <f ca="1">-VLOOKUP($D532,月別収支!$A$2:$H$13,7,FALSE)</f>
        <v>-20000</v>
      </c>
    </row>
    <row r="533" spans="1:36" x14ac:dyDescent="0.4">
      <c r="A533">
        <f t="shared" ca="1" si="139"/>
        <v>2068</v>
      </c>
      <c r="B533">
        <f t="shared" ca="1" si="146"/>
        <v>2068</v>
      </c>
      <c r="C533">
        <f t="shared" ca="1" si="147"/>
        <v>44</v>
      </c>
      <c r="D533">
        <f t="shared" ca="1" si="140"/>
        <v>11</v>
      </c>
      <c r="E533" t="str">
        <f t="shared" ca="1" si="141"/>
        <v>2068年11月</v>
      </c>
      <c r="F533">
        <f ca="1">IF(OR(入力項目!$N$5&lt;$A533,AND(入力項目!$N$5=$A533,入力項目!$N$6&lt;$D533)),IF(F532=0,1,IF(G533=12,F532+1,F532)),0)</f>
        <v>44</v>
      </c>
      <c r="G533">
        <f ca="1">IF(OR(入力項目!$N$5&lt;$A533,AND(入力項目!$N$5=$A533,入力項目!$N$6&lt;$D533)),IF(G532=12,1,G532+1),0)</f>
        <v>1</v>
      </c>
      <c r="H533" t="str">
        <f t="shared" ca="1" si="142"/>
        <v>44_1</v>
      </c>
      <c r="I533">
        <f ca="1">IF(
  IFERROR(AND($C533&gt;0,MOD($C533,入力項目!$N$22)=0,$D533=入力項目!$N$23), FALSE),
  1,
  IF(
    AND(I532&gt;0,J532=12),
    IF(I532=入力項目!$N$28, 0, I532+1),
    I532
  )
)</f>
        <v>0</v>
      </c>
      <c r="J533">
        <f ca="1">IF($D533=入力項目!$N$23,1,IFERROR(J532+1,1))</f>
        <v>6</v>
      </c>
      <c r="K533" t="str">
        <f t="shared" ca="1" si="143"/>
        <v>0_6</v>
      </c>
      <c r="L533">
        <f ca="1">L532+IF(入力項目!$D$4=$D533,1,0)</f>
        <v>73</v>
      </c>
      <c r="M533" t="str">
        <f t="shared" ca="1" si="144"/>
        <v>73歳</v>
      </c>
      <c r="N533">
        <f t="shared" ca="1" si="148"/>
        <v>73</v>
      </c>
      <c r="O533" t="str">
        <f t="shared" ca="1" si="145"/>
        <v>73歳</v>
      </c>
      <c r="P533">
        <f t="shared" ca="1" si="149"/>
        <v>48</v>
      </c>
      <c r="Q533">
        <f t="shared" ca="1" si="150"/>
        <v>46</v>
      </c>
      <c r="R533">
        <f t="shared" ca="1" si="151"/>
        <v>2069</v>
      </c>
      <c r="S533">
        <f t="shared" ca="1" si="152"/>
        <v>2069</v>
      </c>
      <c r="T533">
        <f t="shared" ca="1" si="153"/>
        <v>2069</v>
      </c>
      <c r="U533">
        <f t="shared" ca="1" si="154"/>
        <v>2069</v>
      </c>
      <c r="V533" s="10">
        <f t="shared" ca="1" si="155"/>
        <v>58553425</v>
      </c>
      <c r="W533" s="10">
        <f ca="1">IF($L533&lt;その他マスタ!$B$1,VLOOKUP($D533,月別収支!$A$2:$H$13,2,FALSE),その他マスタ!$B$3)+IF(AND($L533=その他マスタ!$B$1,入力項目!$I$9="あり",$D533=入力項目!$D$4),その他マスタ!$B$2,0)</f>
        <v>150000</v>
      </c>
      <c r="X533" s="10">
        <f ca="1">-IF(入力項目!$K$5=TRUE,
IF($F533+$G533&lt;3,VLOOKUP($D533,月別収支!$A$2:$H$13,8,FALSE),0)+IFERROR(VLOOKUP($H533,住宅ローン計算!C:P,13,FALSE),0)+IF($F533&gt;1,IF(OR($G533=3,$G533=6,$G533=9,$G533=12),ROUNDUP(入力項目!$N$18/4,0),0),0),
VLOOKUP($D533,月別収支!$A$2:$H$13,8,FALSE))</f>
        <v>0</v>
      </c>
      <c r="Y533" s="10">
        <f ca="1">-VLOOKUP($D533,月別収支!$A$2:$H$13,3,FALSE)</f>
        <v>-75000</v>
      </c>
      <c r="Z533" s="10">
        <f ca="1">-VLOOKUP($D533,月別収支!$A$2:$H$13,4,FALSE)</f>
        <v>-27000</v>
      </c>
      <c r="AA533" s="10">
        <f ca="1">-VLOOKUP($D533,月別収支!$A$2:$H$13,6,FALSE)</f>
        <v>-10000</v>
      </c>
      <c r="AB533" s="10">
        <f ca="1">-(
VLOOKUP($D533,月別収支!$A$2:$H$13,5,FALSE)+IF(AND(入力項目!$I$27&lt;=$A533,ISEVEN($A533-入力項目!$I$27),入力項目!$I$28=$D533),入力項目!$I$26,0)
+IF(入力項目!$K$26=TRUE,
IFERROR(VLOOKUP($K533,マイカーローン計算!C:P,13,FALSE),0),
IFERROR(
  IF(AND($C533&gt;0,MOD($C533,入力項目!$N$22)=0,$D533=入力項目!$N$23),入力項目!$N$24,0),
 0
)
)
)</f>
        <v>-20000</v>
      </c>
      <c r="AC533" s="10">
        <f ca="1">-IF($A533&lt;入力項目!$N$33,入力項目!$N$35,IF(AND($A533=入力項目!$N$33,$D533&lt;=入力項目!$N$34),入力項目!$N$35,0))</f>
        <v>0</v>
      </c>
      <c r="AD533">
        <f ca="1">-(
_xlfn.IFS(
P533&lt;=入力項目!$S$11,0,
AND(P533&gt;=入力項目!$S$11+1,P533&lt;=3),IFERROR(VLOOKUP(入力項目!$S$12,子育て関連マスタ!$I$4:$M$5,4,FALSE),0),
AND(P533&gt;=4,P533&lt;=6),IFERROR(VLOOKUP(入力項目!$S$13,子育て関連マスタ!$I$9:$M$12,4,FALSE),0),
AND(P533&gt;=7,P533&lt;=12),IFERROR(VLOOKUP(入力項目!$S$14,子育て関連マスタ!$I$16:$M$17,4,FALSE),0),
AND(P533&gt;=13,P533&lt;=15),IFERROR(VLOOKUP(入力項目!$S$15,子育て関連マスタ!$I$21:$M$22,4,FALSE),0),
AND(P533&gt;=16,P533&lt;=18),IFERROR(VLOOKUP(入力項目!$S$16,子育て関連マスタ!$I$26:$M$28,4,FALSE),0),
AND(P533&gt;=19,P533&lt;=20,入力項目!$S$16="高専"),IFERROR(VLOOKUP(入力項目!$S$16,子育て関連マスタ!$I$26:$M$28,4,FALSE),0),
AND(P533&gt;=19,P533&lt;=20,入力項目!$S$16&lt;&gt;"高専"),IFERROR(VLOOKUP(入力項目!$S$17,子育て関連マスタ!$I$32:$M$37,4,FALSE),0),
AND(P533&gt;=21,P533&lt;=22,入力項目!$S$16="高専"),IFERROR(VLOOKUP(入力項目!$S$17,子育て関連マスタ!$I$32:$M$34,4,FALSE),0),
AND(P533&gt;=21,P533&lt;=22,入力項目!$S$16&lt;&gt;"高専"),IFERROR(VLOOKUP(入力項目!$S$17,子育て関連マスタ!$I$32:$M$34,4,FALSE),0),
P533&gt;=23,0
) +
IF($D533=4,
  IFERROR(_xlfn.IFS(
  P533&lt;=入力項目!$S$11,0,
  AND(P533=入力項目!$S$11),IFERROR(VLOOKUP(入力項目!$S$12,子育て関連マスタ!$I$4:$M$5,2,FALSE),0),
  AND(P533=4),IFERROR(VLOOKUP(入力項目!$S$13,子育て関連マスタ!$I$9:$M$12,2,FALSE),0),
  AND(P533=7),IFERROR(VLOOKUP(入力項目!$S$14,子育て関連マスタ!$I$16:$M$17,2,FALSE),0),
  AND(P533=13),IFERROR(VLOOKUP(入力項目!$S$15,子育て関連マスタ!$I$21:$M$22,2,FALSE),0),
  AND(P533=16),IFERROR(VLOOKUP(入力項目!$S$16,子育て関連マスタ!$I$26:$M$28,2,FALSE),0),
  AND(P533=19,入力項目!$S$16&lt;&gt;"高専"),IFERROR(VLOOKUP(入力項目!$S$17,子育て関連マスタ!$I$32:$M$37,2,FALSE),0),
  AND(P533=21,入力項目!$S$16="高専"),IFERROR(VLOOKUP(入力項目!$S$17,子育て関連マスタ!$I$32:$M$37,2,FALSE),0),
  P533&gt;=22,0
  ),0),0
) +
IF(AND(P533&gt;=1,P533&lt;=15),IF($D533=入力項目!$S$8,入力項目!$S$3,0),0) +
IF(AND(P533&gt;=1,P533&lt;=15),IF($D533=5,入力項目!$S$4,0),0) +
IF(AND(P533&gt;=1,P533&lt;=15),IF($D533=12,入力項目!$S$5,0),0) +
IF(AND(入力項目!$S$7=$A533,入力項目!$S$8=$D533),子育て関連マスタ!$C$14,0) +
IFERROR(IF(AND(YEAR(EDATE(DATE(入力項目!$S$7,入力項目!$S$8,1),1))=$A533,MONTH(EDATE(DATE(入力項目!$S$7,入力項目!$S$8,1),1))=$D533),子育て関連マスタ!$C$15,0),0) +
IF(AND(OR(P533=3,P533=5,P533=7),$D533=11),子育て関連マスタ!$C$17,0) +
IF(AND(P533=20,$D533=1),子育て関連マスタ!$C$18,0) +
IF(AND(P533=20,$D533=1),
IFERROR(_xlfn.IFS(
入力項目!$S$10="男",子育て関連マスタ!$C$18,
入力項目!$S$10="女",子育て関連マスタ!$C$19
),0),0
) +
IF(AND(P533&gt;=入力項目!$S$18,P533&lt;=入力項目!$S$19),入力項目!$S$20,0) +
IF(AND(P533&gt;=入力項目!$S$21,P533&lt;=入力項目!$S$22),入力項目!$S$23,0) +
IF(AND(P533&gt;=入力項目!$S$24,P533&lt;=入力項目!$S$25),入力項目!$S$26,0)
)</f>
        <v>0</v>
      </c>
      <c r="AE533">
        <f ca="1">-(
_xlfn.IFS(
Q533&lt;=入力項目!$S$11,0,
AND(Q533&gt;=入力項目!$S$11+1,Q533&lt;=3),IFERROR(VLOOKUP(入力項目!$S$12,子育て関連マスタ!$I$4:$M$5,4,FALSE),0),
AND(Q533&gt;=4,Q533&lt;=6),IFERROR(VLOOKUP(入力項目!$S$13,子育て関連マスタ!$I$9:$M$12,4,FALSE),0),
AND(Q533&gt;=7,Q533&lt;=12),IFERROR(VLOOKUP(入力項目!$S$14,子育て関連マスタ!$I$16:$M$17,4,FALSE),0),
AND(Q533&gt;=13,Q533&lt;=15),IFERROR(VLOOKUP(入力項目!$S$15,子育て関連マスタ!$I$21:$M$22,4,FALSE),0),
AND(Q533&gt;=16,Q533&lt;=18),IFERROR(VLOOKUP(入力項目!$S$16,子育て関連マスタ!$I$26:$M$28,4,FALSE),0),
AND(Q533&gt;=19,Q533&lt;=20,入力項目!$S$16="高専"),IFERROR(VLOOKUP(入力項目!$S$16,子育て関連マスタ!$I$26:$M$28,4,FALSE),0),
AND(Q533&gt;=19,Q533&lt;=20,入力項目!$S$16&lt;&gt;"高専"),IFERROR(VLOOKUP(入力項目!$S$17,子育て関連マスタ!$I$32:$M$37,4,FALSE),0),
AND(Q533&gt;=21,Q533&lt;=22,入力項目!$S$16="高専"),IFERROR(VLOOKUP(入力項目!$S$17,子育て関連マスタ!$I$32:$M$34,4,FALSE),0),
AND(Q533&gt;=21,Q533&lt;=22,入力項目!$S$16&lt;&gt;"高専"),IFERROR(VLOOKUP(入力項目!$S$17,子育て関連マスタ!$I$32:$M$34,4,FALSE),0),
Q533&gt;=23,0
) +
IF($D533=4,
  IFERROR(_xlfn.IFS(
  Q533&lt;=入力項目!$S$11,0,
  AND(Q533=入力項目!$S$11),IFERROR(VLOOKUP(入力項目!$S$12,子育て関連マスタ!$I$4:$M$5,2,FALSE),0),
  AND(Q533=4),IFERROR(VLOOKUP(入力項目!$S$13,子育て関連マスタ!$I$9:$M$12,2,FALSE),0),
  AND(Q533=7),IFERROR(VLOOKUP(入力項目!$S$14,子育て関連マスタ!$I$16:$M$17,2,FALSE),0),
  AND(Q533=13),IFERROR(VLOOKUP(入力項目!$S$15,子育て関連マスタ!$I$21:$M$22,2,FALSE),0),
  AND(Q533=16),IFERROR(VLOOKUP(入力項目!$S$16,子育て関連マスタ!$I$26:$M$28,2,FALSE),0),
  AND(Q533=19,入力項目!$S$16&lt;&gt;"高専"),IFERROR(VLOOKUP(入力項目!$S$17,子育て関連マスタ!$I$32:$M$37,2,FALSE),0),
  AND(Q533=21,入力項目!$S$16="高専"),IFERROR(VLOOKUP(入力項目!$S$17,子育て関連マスタ!$I$32:$M$37,2,FALSE),0),
  Q533&gt;=22,0
  ),0),0
) +
IF(AND(Q533&gt;=1,Q533&lt;=15),IF($D533=入力項目!$S$8,入力項目!$S$3,0),0) +
IF(AND(Q533&gt;=1,Q533&lt;=15),IF($D533=5,入力項目!$S$4,0),0) +
IF(AND(Q533&gt;=1,Q533&lt;=15),IF($D533=12,入力項目!$S$5,0),0) +
IF(AND(入力項目!$S$7=$A533,入力項目!$S$8=$D533),子育て関連マスタ!$C$14,0) +
IFERROR(IF(AND(YEAR(EDATE(DATE(入力項目!$S$7,入力項目!$S$8,1),1))=$A533,MONTH(EDATE(DATE(入力項目!$S$7,入力項目!$S$8,1),1))=$D533),子育て関連マスタ!$C$15,0),0) +
IF(AND(OR(Q533=3,Q533=5,Q533=7),$D533=11),子育て関連マスタ!$C$17,0) +
IF(AND(Q533=20,$D533=1),子育て関連マスタ!$C$18,0) +
IF(AND(Q533=20,$D533=1),
IFERROR(_xlfn.IFS(
入力項目!$S$10="男",子育て関連マスタ!$C$18,
入力項目!$S$10="女",子育て関連マスタ!$C$19
),0),0
) +
IF(AND(Q533&gt;=入力項目!$S$18,Q533&lt;=入力項目!$S$19),入力項目!$S$20,0) +
IF(AND(Q533&gt;=入力項目!$S$21,Q533&lt;=入力項目!$S$22),入力項目!$S$23,0) +
IF(AND(Q533&gt;=入力項目!$S$24,Q533&lt;=入力項目!$S$25),入力項目!$S$26,0)
)</f>
        <v>0</v>
      </c>
      <c r="AF533">
        <f ca="1">-(
_xlfn.IFS(
R533&lt;=入力項目!$S$11,0,
AND(R533&gt;=入力項目!$S$11+1,R533&lt;=3),IFERROR(VLOOKUP(入力項目!$S$12,子育て関連マスタ!$I$4:$M$5,4,FALSE),0),
AND(R533&gt;=4,R533&lt;=6),IFERROR(VLOOKUP(入力項目!$S$13,子育て関連マスタ!$I$9:$M$12,4,FALSE),0),
AND(R533&gt;=7,R533&lt;=12),IFERROR(VLOOKUP(入力項目!$S$14,子育て関連マスタ!$I$16:$M$17,4,FALSE),0),
AND(R533&gt;=13,R533&lt;=15),IFERROR(VLOOKUP(入力項目!$S$15,子育て関連マスタ!$I$21:$M$22,4,FALSE),0),
AND(R533&gt;=16,R533&lt;=18),IFERROR(VLOOKUP(入力項目!$S$16,子育て関連マスタ!$I$26:$M$28,4,FALSE),0),
AND(R533&gt;=19,R533&lt;=20,入力項目!$S$16="高専"),IFERROR(VLOOKUP(入力項目!$S$16,子育て関連マスタ!$I$26:$M$28,4,FALSE),0),
AND(R533&gt;=19,R533&lt;=20,入力項目!$S$16&lt;&gt;"高専"),IFERROR(VLOOKUP(入力項目!$S$17,子育て関連マスタ!$I$32:$M$37,4,FALSE),0),
AND(R533&gt;=21,R533&lt;=22,入力項目!$S$16="高専"),IFERROR(VLOOKUP(入力項目!$S$17,子育て関連マスタ!$I$32:$M$34,4,FALSE),0),
AND(R533&gt;=21,R533&lt;=22,入力項目!$S$16&lt;&gt;"高専"),IFERROR(VLOOKUP(入力項目!$S$17,子育て関連マスタ!$I$32:$M$34,4,FALSE),0),
R533&gt;=23,0
) +
IF($D533=4,
  IFERROR(_xlfn.IFS(
  R533&lt;=入力項目!$S$11,0,
  AND(R533=入力項目!$S$11),IFERROR(VLOOKUP(入力項目!$S$12,子育て関連マスタ!$I$4:$M$5,2,FALSE),0),
  AND(R533=4),IFERROR(VLOOKUP(入力項目!$S$13,子育て関連マスタ!$I$9:$M$12,2,FALSE),0),
  AND(R533=7),IFERROR(VLOOKUP(入力項目!$S$14,子育て関連マスタ!$I$16:$M$17,2,FALSE),0),
  AND(R533=13),IFERROR(VLOOKUP(入力項目!$S$15,子育て関連マスタ!$I$21:$M$22,2,FALSE),0),
  AND(R533=16),IFERROR(VLOOKUP(入力項目!$S$16,子育て関連マスタ!$I$26:$M$28,2,FALSE),0),
  AND(R533=19,入力項目!$S$16&lt;&gt;"高専"),IFERROR(VLOOKUP(入力項目!$S$17,子育て関連マスタ!$I$32:$M$37,2,FALSE),0),
  AND(R533=21,入力項目!$S$16="高専"),IFERROR(VLOOKUP(入力項目!$S$17,子育て関連マスタ!$I$32:$M$37,2,FALSE),0),
  R533&gt;=22,0
  ),0),0
) +
IF(AND(R533&gt;=1,R533&lt;=15),IF($D533=入力項目!$S$8,入力項目!$S$3,0),0) +
IF(AND(R533&gt;=1,R533&lt;=15),IF($D533=5,入力項目!$S$4,0),0) +
IF(AND(R533&gt;=1,R533&lt;=15),IF($D533=12,入力項目!$S$5,0),0) +
IF(AND(入力項目!$S$7=$A533,入力項目!$S$8=$D533),子育て関連マスタ!$C$14,0) +
IFERROR(IF(AND(YEAR(EDATE(DATE(入力項目!$S$7,入力項目!$S$8,1),1))=$A533,MONTH(EDATE(DATE(入力項目!$S$7,入力項目!$S$8,1),1))=$D533),子育て関連マスタ!$C$15,0),0) +
IF(AND(OR(R533=3,R533=5,R533=7),$D533=11),子育て関連マスタ!$C$17,0) +
IF(AND(R533=20,$D533=1),子育て関連マスタ!$C$18,0) +
IF(AND(R533=20,$D533=1),
IFERROR(_xlfn.IFS(
入力項目!$S$10="男",子育て関連マスタ!$C$18,
入力項目!$S$10="女",子育て関連マスタ!$C$19
),0),0
) +
IF(AND(R533&gt;=入力項目!$S$18,R533&lt;=入力項目!$S$19),入力項目!$S$20,0) +
IF(AND(R533&gt;=入力項目!$S$21,R533&lt;=入力項目!$S$22),入力項目!$S$23,0) +
IF(AND(R533&gt;=入力項目!$S$24,R533&lt;=入力項目!$S$25),入力項目!$S$26,0)
)</f>
        <v>0</v>
      </c>
      <c r="AG533">
        <f ca="1">-(
_xlfn.IFS(
S533&lt;=入力項目!$S$11,0,
AND(S533&gt;=入力項目!$S$11+1,S533&lt;=3),IFERROR(VLOOKUP(入力項目!$S$12,子育て関連マスタ!$I$4:$M$5,4,FALSE),0),
AND(S533&gt;=4,S533&lt;=6),IFERROR(VLOOKUP(入力項目!$S$13,子育て関連マスタ!$I$9:$M$12,4,FALSE),0),
AND(S533&gt;=7,S533&lt;=12),IFERROR(VLOOKUP(入力項目!$S$14,子育て関連マスタ!$I$16:$M$17,4,FALSE),0),
AND(S533&gt;=13,S533&lt;=15),IFERROR(VLOOKUP(入力項目!$S$15,子育て関連マスタ!$I$21:$M$22,4,FALSE),0),
AND(S533&gt;=16,S533&lt;=18),IFERROR(VLOOKUP(入力項目!$S$16,子育て関連マスタ!$I$26:$M$28,4,FALSE),0),
AND(S533&gt;=19,S533&lt;=20,入力項目!$S$16="高専"),IFERROR(VLOOKUP(入力項目!$S$16,子育て関連マスタ!$I$26:$M$28,4,FALSE),0),
AND(S533&gt;=19,S533&lt;=20,入力項目!$S$16&lt;&gt;"高専"),IFERROR(VLOOKUP(入力項目!$S$17,子育て関連マスタ!$I$32:$M$37,4,FALSE),0),
AND(S533&gt;=21,S533&lt;=22,入力項目!$S$16="高専"),IFERROR(VLOOKUP(入力項目!$S$17,子育て関連マスタ!$I$32:$M$34,4,FALSE),0),
AND(S533&gt;=21,S533&lt;=22,入力項目!$S$16&lt;&gt;"高専"),IFERROR(VLOOKUP(入力項目!$S$17,子育て関連マスタ!$I$32:$M$34,4,FALSE),0),
S533&gt;=23,0
) +
IF($D533=4,
  IFERROR(_xlfn.IFS(
  S533&lt;=入力項目!$S$11,0,
  AND(S533=入力項目!$S$11),IFERROR(VLOOKUP(入力項目!$S$12,子育て関連マスタ!$I$4:$M$5,2,FALSE),0),
  AND(S533=4),IFERROR(VLOOKUP(入力項目!$S$13,子育て関連マスタ!$I$9:$M$12,2,FALSE),0),
  AND(S533=7),IFERROR(VLOOKUP(入力項目!$S$14,子育て関連マスタ!$I$16:$M$17,2,FALSE),0),
  AND(S533=13),IFERROR(VLOOKUP(入力項目!$S$15,子育て関連マスタ!$I$21:$M$22,2,FALSE),0),
  AND(S533=16),IFERROR(VLOOKUP(入力項目!$S$16,子育て関連マスタ!$I$26:$M$28,2,FALSE),0),
  AND(S533=19,入力項目!$S$16&lt;&gt;"高専"),IFERROR(VLOOKUP(入力項目!$S$17,子育て関連マスタ!$I$32:$M$37,2,FALSE),0),
  AND(S533=21,入力項目!$S$16="高専"),IFERROR(VLOOKUP(入力項目!$S$17,子育て関連マスタ!$I$32:$M$37,2,FALSE),0),
  S533&gt;=22,0
  ),0),0
) +
IF(AND(S533&gt;=1,S533&lt;=15),IF($D533=入力項目!$S$8,入力項目!$S$3,0),0) +
IF(AND(S533&gt;=1,S533&lt;=15),IF($D533=5,入力項目!$S$4,0),0) +
IF(AND(S533&gt;=1,S533&lt;=15),IF($D533=12,入力項目!$S$5,0),0) +
IF(AND(入力項目!$S$7=$A533,入力項目!$S$8=$D533),子育て関連マスタ!$C$14,0) +
IFERROR(IF(AND(YEAR(EDATE(DATE(入力項目!$S$7,入力項目!$S$8,1),1))=$A533,MONTH(EDATE(DATE(入力項目!$S$7,入力項目!$S$8,1),1))=$D533),子育て関連マスタ!$C$15,0),0) +
IF(AND(OR(S533=3,S533=5,S533=7),$D533=11),子育て関連マスタ!$C$17,0) +
IF(AND(S533=20,$D533=1),子育て関連マスタ!$C$18,0) +
IF(AND(S533=20,$D533=1),
IFERROR(_xlfn.IFS(
入力項目!$S$10="男",子育て関連マスタ!$C$18,
入力項目!$S$10="女",子育て関連マスタ!$C$19
),0),0
) +
IF(AND(S533&gt;=入力項目!$S$18,S533&lt;=入力項目!$S$19),入力項目!$S$20,0) +
IF(AND(S533&gt;=入力項目!$S$21,S533&lt;=入力項目!$S$22),入力項目!$S$23,0) +
IF(AND(S533&gt;=入力項目!$S$24,S533&lt;=入力項目!$S$25),入力項目!$S$26,0)
)</f>
        <v>0</v>
      </c>
      <c r="AH533">
        <f ca="1">-(
_xlfn.IFS(
T533&lt;=入力項目!$S$11,0,
AND(T533&gt;=入力項目!$S$11+1,T533&lt;=3),IFERROR(VLOOKUP(入力項目!$S$12,子育て関連マスタ!$I$4:$M$5,4,FALSE),0),
AND(T533&gt;=4,T533&lt;=6),IFERROR(VLOOKUP(入力項目!$S$13,子育て関連マスタ!$I$9:$M$12,4,FALSE),0),
AND(T533&gt;=7,T533&lt;=12),IFERROR(VLOOKUP(入力項目!$S$14,子育て関連マスタ!$I$16:$M$17,4,FALSE),0),
AND(T533&gt;=13,T533&lt;=15),IFERROR(VLOOKUP(入力項目!$S$15,子育て関連マスタ!$I$21:$M$22,4,FALSE),0),
AND(T533&gt;=16,T533&lt;=18),IFERROR(VLOOKUP(入力項目!$S$16,子育て関連マスタ!$I$26:$M$28,4,FALSE),0),
AND(T533&gt;=19,T533&lt;=20,入力項目!$S$16="高専"),IFERROR(VLOOKUP(入力項目!$S$16,子育て関連マスタ!$I$26:$M$28,4,FALSE),0),
AND(T533&gt;=19,T533&lt;=20,入力項目!$S$16&lt;&gt;"高専"),IFERROR(VLOOKUP(入力項目!$S$17,子育て関連マスタ!$I$32:$M$37,4,FALSE),0),
AND(T533&gt;=21,T533&lt;=22,入力項目!$S$16="高専"),IFERROR(VLOOKUP(入力項目!$S$17,子育て関連マスタ!$I$32:$M$34,4,FALSE),0),
AND(T533&gt;=21,T533&lt;=22,入力項目!$S$16&lt;&gt;"高専"),IFERROR(VLOOKUP(入力項目!$S$17,子育て関連マスタ!$I$32:$M$34,4,FALSE),0),
T533&gt;=23,0
) +
IF($D533=4,
  IFERROR(_xlfn.IFS(
  T533&lt;=入力項目!$S$11,0,
  AND(T533=入力項目!$S$11),IFERROR(VLOOKUP(入力項目!$S$12,子育て関連マスタ!$I$4:$M$5,2,FALSE),0),
  AND(T533=4),IFERROR(VLOOKUP(入力項目!$S$13,子育て関連マスタ!$I$9:$M$12,2,FALSE),0),
  AND(T533=7),IFERROR(VLOOKUP(入力項目!$S$14,子育て関連マスタ!$I$16:$M$17,2,FALSE),0),
  AND(T533=13),IFERROR(VLOOKUP(入力項目!$S$15,子育て関連マスタ!$I$21:$M$22,2,FALSE),0),
  AND(T533=16),IFERROR(VLOOKUP(入力項目!$S$16,子育て関連マスタ!$I$26:$M$28,2,FALSE),0),
  AND(T533=19,入力項目!$S$16&lt;&gt;"高専"),IFERROR(VLOOKUP(入力項目!$S$17,子育て関連マスタ!$I$32:$M$37,2,FALSE),0),
  AND(T533=21,入力項目!$S$16="高専"),IFERROR(VLOOKUP(入力項目!$S$17,子育て関連マスタ!$I$32:$M$37,2,FALSE),0),
  T533&gt;=22,0
  ),0),0
) +
IF(AND(T533&gt;=1,T533&lt;=15),IF($D533=入力項目!$S$8,入力項目!$S$3,0),0) +
IF(AND(T533&gt;=1,T533&lt;=15),IF($D533=5,入力項目!$S$4,0),0) +
IF(AND(T533&gt;=1,T533&lt;=15),IF($D533=12,入力項目!$S$5,0),0) +
IF(AND(入力項目!$S$7=$A533,入力項目!$S$8=$D533),子育て関連マスタ!$C$14,0) +
IFERROR(IF(AND(YEAR(EDATE(DATE(入力項目!$S$7,入力項目!$S$8,1),1))=$A533,MONTH(EDATE(DATE(入力項目!$S$7,入力項目!$S$8,1),1))=$D533),子育て関連マスタ!$C$15,0),0) +
IF(AND(OR(T533=3,T533=5,T533=7),$D533=11),子育て関連マスタ!$C$17,0) +
IF(AND(T533=20,$D533=1),子育て関連マスタ!$C$18,0) +
IF(AND(T533=20,$D533=1),
IFERROR(_xlfn.IFS(
入力項目!$S$10="男",子育て関連マスタ!$C$18,
入力項目!$S$10="女",子育て関連マスタ!$C$19
),0),0
) +
IF(AND(T533&gt;=入力項目!$S$18,T533&lt;=入力項目!$S$19),入力項目!$S$20,0) +
IF(AND(T533&gt;=入力項目!$S$21,T533&lt;=入力項目!$S$22),入力項目!$S$23,0) +
IF(AND(T533&gt;=入力項目!$S$24,T533&lt;=入力項目!$S$25),入力項目!$S$26,0)
)</f>
        <v>0</v>
      </c>
      <c r="AI533">
        <f ca="1">-(
_xlfn.IFS(
U533&lt;=入力項目!$S$11,0,
AND(U533&gt;=入力項目!$S$11+1,U533&lt;=3),IFERROR(VLOOKUP(入力項目!$S$12,子育て関連マスタ!$I$4:$M$5,4,FALSE),0),
AND(U533&gt;=4,U533&lt;=6),IFERROR(VLOOKUP(入力項目!$S$13,子育て関連マスタ!$I$9:$M$12,4,FALSE),0),
AND(U533&gt;=7,U533&lt;=12),IFERROR(VLOOKUP(入力項目!$S$14,子育て関連マスタ!$I$16:$M$17,4,FALSE),0),
AND(U533&gt;=13,U533&lt;=15),IFERROR(VLOOKUP(入力項目!$S$15,子育て関連マスタ!$I$21:$M$22,4,FALSE),0),
AND(U533&gt;=16,U533&lt;=18),IFERROR(VLOOKUP(入力項目!$S$16,子育て関連マスタ!$I$26:$M$28,4,FALSE),0),
AND(U533&gt;=19,U533&lt;=20,入力項目!$S$16="高専"),IFERROR(VLOOKUP(入力項目!$S$16,子育て関連マスタ!$I$26:$M$28,4,FALSE),0),
AND(U533&gt;=19,U533&lt;=20,入力項目!$S$16&lt;&gt;"高専"),IFERROR(VLOOKUP(入力項目!$S$17,子育て関連マスタ!$I$32:$M$37,4,FALSE),0),
AND(U533&gt;=21,U533&lt;=22,入力項目!$S$16="高専"),IFERROR(VLOOKUP(入力項目!$S$17,子育て関連マスタ!$I$32:$M$34,4,FALSE),0),
AND(U533&gt;=21,U533&lt;=22,入力項目!$S$16&lt;&gt;"高専"),IFERROR(VLOOKUP(入力項目!$S$17,子育て関連マスタ!$I$32:$M$34,4,FALSE),0),
U533&gt;=23,0
) +
IF($D533=4,
  IFERROR(_xlfn.IFS(
  U533&lt;=入力項目!$S$11,0,
  AND(U533=入力項目!$S$11),IFERROR(VLOOKUP(入力項目!$S$12,子育て関連マスタ!$I$4:$M$5,2,FALSE),0),
  AND(U533=4),IFERROR(VLOOKUP(入力項目!$S$13,子育て関連マスタ!$I$9:$M$12,2,FALSE),0),
  AND(U533=7),IFERROR(VLOOKUP(入力項目!$S$14,子育て関連マスタ!$I$16:$M$17,2,FALSE),0),
  AND(U533=13),IFERROR(VLOOKUP(入力項目!$S$15,子育て関連マスタ!$I$21:$M$22,2,FALSE),0),
  AND(U533=16),IFERROR(VLOOKUP(入力項目!$S$16,子育て関連マスタ!$I$26:$M$28,2,FALSE),0),
  AND(U533=19,入力項目!$S$16&lt;&gt;"高専"),IFERROR(VLOOKUP(入力項目!$S$17,子育て関連マスタ!$I$32:$M$37,2,FALSE),0),
  AND(U533=21,入力項目!$S$16="高専"),IFERROR(VLOOKUP(入力項目!$S$17,子育て関連マスタ!$I$32:$M$37,2,FALSE),0),
  U533&gt;=22,0
  ),0),0
) +
IF(AND(U533&gt;=1,U533&lt;=15),IF($D533=入力項目!$S$8,入力項目!$S$3,0),0) +
IF(AND(U533&gt;=1,U533&lt;=15),IF($D533=5,入力項目!$S$4,0),0) +
IF(AND(U533&gt;=1,U533&lt;=15),IF($D533=12,入力項目!$S$5,0),0) +
IF(AND(入力項目!$S$7=$A533,入力項目!$S$8=$D533),子育て関連マスタ!$C$14,0) +
IFERROR(IF(AND(YEAR(EDATE(DATE(入力項目!$S$7,入力項目!$S$8,1),1))=$A533,MONTH(EDATE(DATE(入力項目!$S$7,入力項目!$S$8,1),1))=$D533),子育て関連マスタ!$C$15,0),0) +
IF(AND(OR(U533=3,U533=5,U533=7),$D533=11),子育て関連マスタ!$C$17,0) +
IF(AND(U533=20,$D533=1),子育て関連マスタ!$C$18,0) +
IF(AND(U533=20,$D533=1),
IFERROR(_xlfn.IFS(
入力項目!$S$10="男",子育て関連マスタ!$C$18,
入力項目!$S$10="女",子育て関連マスタ!$C$19
),0),0
) +
IF(AND(U533&gt;=入力項目!$S$18,U533&lt;=入力項目!$S$19),入力項目!$S$20,0) +
IF(AND(U533&gt;=入力項目!$S$21,U533&lt;=入力項目!$S$22),入力項目!$S$23,0) +
IF(AND(U533&gt;=入力項目!$S$24,U533&lt;=入力項目!$S$25),入力項目!$S$26,0)
)</f>
        <v>0</v>
      </c>
      <c r="AJ533" s="10">
        <f ca="1">-VLOOKUP($D533,月別収支!$A$2:$H$13,7,FALSE)</f>
        <v>-20000</v>
      </c>
    </row>
    <row r="534" spans="1:36" x14ac:dyDescent="0.4">
      <c r="A534">
        <f t="shared" ca="1" si="139"/>
        <v>2068</v>
      </c>
      <c r="B534">
        <f t="shared" ca="1" si="146"/>
        <v>2068</v>
      </c>
      <c r="C534">
        <f t="shared" ca="1" si="147"/>
        <v>44</v>
      </c>
      <c r="D534">
        <f t="shared" ca="1" si="140"/>
        <v>12</v>
      </c>
      <c r="E534" t="str">
        <f t="shared" ca="1" si="141"/>
        <v>2068年12月</v>
      </c>
      <c r="F534">
        <f ca="1">IF(OR(入力項目!$N$5&lt;$A534,AND(入力項目!$N$5=$A534,入力項目!$N$6&lt;$D534)),IF(F533=0,1,IF(G534=12,F533+1,F533)),0)</f>
        <v>44</v>
      </c>
      <c r="G534">
        <f ca="1">IF(OR(入力項目!$N$5&lt;$A534,AND(入力項目!$N$5=$A534,入力項目!$N$6&lt;$D534)),IF(G533=12,1,G533+1),0)</f>
        <v>2</v>
      </c>
      <c r="H534" t="str">
        <f t="shared" ca="1" si="142"/>
        <v>44_2</v>
      </c>
      <c r="I534">
        <f ca="1">IF(
  IFERROR(AND($C534&gt;0,MOD($C534,入力項目!$N$22)=0,$D534=入力項目!$N$23), FALSE),
  1,
  IF(
    AND(I533&gt;0,J533=12),
    IF(I533=入力項目!$N$28, 0, I533+1),
    I533
  )
)</f>
        <v>0</v>
      </c>
      <c r="J534">
        <f ca="1">IF($D534=入力項目!$N$23,1,IFERROR(J533+1,1))</f>
        <v>7</v>
      </c>
      <c r="K534" t="str">
        <f t="shared" ca="1" si="143"/>
        <v>0_7</v>
      </c>
      <c r="L534">
        <f ca="1">L533+IF(入力項目!$D$4=$D534,1,0)</f>
        <v>73</v>
      </c>
      <c r="M534" t="str">
        <f t="shared" ca="1" si="144"/>
        <v>73歳</v>
      </c>
      <c r="N534">
        <f t="shared" ca="1" si="148"/>
        <v>73</v>
      </c>
      <c r="O534" t="str">
        <f t="shared" ca="1" si="145"/>
        <v>73歳</v>
      </c>
      <c r="P534">
        <f t="shared" ca="1" si="149"/>
        <v>48</v>
      </c>
      <c r="Q534">
        <f t="shared" ca="1" si="150"/>
        <v>46</v>
      </c>
      <c r="R534">
        <f t="shared" ca="1" si="151"/>
        <v>2069</v>
      </c>
      <c r="S534">
        <f t="shared" ca="1" si="152"/>
        <v>2069</v>
      </c>
      <c r="T534">
        <f t="shared" ca="1" si="153"/>
        <v>2069</v>
      </c>
      <c r="U534">
        <f t="shared" ca="1" si="154"/>
        <v>2069</v>
      </c>
      <c r="V534" s="10">
        <f t="shared" ca="1" si="155"/>
        <v>58551425</v>
      </c>
      <c r="W534" s="10">
        <f ca="1">IF($L534&lt;その他マスタ!$B$1,VLOOKUP($D534,月別収支!$A$2:$H$13,2,FALSE),その他マスタ!$B$3)+IF(AND($L534=その他マスタ!$B$1,入力項目!$I$9="あり",$D534=入力項目!$D$4),その他マスタ!$B$2,0)</f>
        <v>150000</v>
      </c>
      <c r="X534" s="10">
        <f ca="1">-IF(入力項目!$K$5=TRUE,
IF($F534+$G534&lt;3,VLOOKUP($D534,月別収支!$A$2:$H$13,8,FALSE),0)+IFERROR(VLOOKUP($H534,住宅ローン計算!C:P,13,FALSE),0)+IF($F534&gt;1,IF(OR($G534=3,$G534=6,$G534=9,$G534=12),ROUNDUP(入力項目!$N$18/4,0),0),0),
VLOOKUP($D534,月別収支!$A$2:$H$13,8,FALSE))</f>
        <v>0</v>
      </c>
      <c r="Y534" s="10">
        <f ca="1">-VLOOKUP($D534,月別収支!$A$2:$H$13,3,FALSE)</f>
        <v>-75000</v>
      </c>
      <c r="Z534" s="10">
        <f ca="1">-VLOOKUP($D534,月別収支!$A$2:$H$13,4,FALSE)</f>
        <v>-27000</v>
      </c>
      <c r="AA534" s="10">
        <f ca="1">-VLOOKUP($D534,月別収支!$A$2:$H$13,6,FALSE)</f>
        <v>-10000</v>
      </c>
      <c r="AB534" s="10">
        <f ca="1">-(
VLOOKUP($D534,月別収支!$A$2:$H$13,5,FALSE)+IF(AND(入力項目!$I$27&lt;=$A534,ISEVEN($A534-入力項目!$I$27),入力項目!$I$28=$D534),入力項目!$I$26,0)
+IF(入力項目!$K$26=TRUE,
IFERROR(VLOOKUP($K534,マイカーローン計算!C:P,13,FALSE),0),
IFERROR(
  IF(AND($C534&gt;0,MOD($C534,入力項目!$N$22)=0,$D534=入力項目!$N$23),入力項目!$N$24,0),
 0
)
)
)</f>
        <v>-20000</v>
      </c>
      <c r="AC534" s="10">
        <f ca="1">-IF($A534&lt;入力項目!$N$33,入力項目!$N$35,IF(AND($A534=入力項目!$N$33,$D534&lt;=入力項目!$N$34),入力項目!$N$35,0))</f>
        <v>0</v>
      </c>
      <c r="AD534">
        <f ca="1">-(
_xlfn.IFS(
P534&lt;=入力項目!$S$11,0,
AND(P534&gt;=入力項目!$S$11+1,P534&lt;=3),IFERROR(VLOOKUP(入力項目!$S$12,子育て関連マスタ!$I$4:$M$5,4,FALSE),0),
AND(P534&gt;=4,P534&lt;=6),IFERROR(VLOOKUP(入力項目!$S$13,子育て関連マスタ!$I$9:$M$12,4,FALSE),0),
AND(P534&gt;=7,P534&lt;=12),IFERROR(VLOOKUP(入力項目!$S$14,子育て関連マスタ!$I$16:$M$17,4,FALSE),0),
AND(P534&gt;=13,P534&lt;=15),IFERROR(VLOOKUP(入力項目!$S$15,子育て関連マスタ!$I$21:$M$22,4,FALSE),0),
AND(P534&gt;=16,P534&lt;=18),IFERROR(VLOOKUP(入力項目!$S$16,子育て関連マスタ!$I$26:$M$28,4,FALSE),0),
AND(P534&gt;=19,P534&lt;=20,入力項目!$S$16="高専"),IFERROR(VLOOKUP(入力項目!$S$16,子育て関連マスタ!$I$26:$M$28,4,FALSE),0),
AND(P534&gt;=19,P534&lt;=20,入力項目!$S$16&lt;&gt;"高専"),IFERROR(VLOOKUP(入力項目!$S$17,子育て関連マスタ!$I$32:$M$37,4,FALSE),0),
AND(P534&gt;=21,P534&lt;=22,入力項目!$S$16="高専"),IFERROR(VLOOKUP(入力項目!$S$17,子育て関連マスタ!$I$32:$M$34,4,FALSE),0),
AND(P534&gt;=21,P534&lt;=22,入力項目!$S$16&lt;&gt;"高専"),IFERROR(VLOOKUP(入力項目!$S$17,子育て関連マスタ!$I$32:$M$34,4,FALSE),0),
P534&gt;=23,0
) +
IF($D534=4,
  IFERROR(_xlfn.IFS(
  P534&lt;=入力項目!$S$11,0,
  AND(P534=入力項目!$S$11),IFERROR(VLOOKUP(入力項目!$S$12,子育て関連マスタ!$I$4:$M$5,2,FALSE),0),
  AND(P534=4),IFERROR(VLOOKUP(入力項目!$S$13,子育て関連マスタ!$I$9:$M$12,2,FALSE),0),
  AND(P534=7),IFERROR(VLOOKUP(入力項目!$S$14,子育て関連マスタ!$I$16:$M$17,2,FALSE),0),
  AND(P534=13),IFERROR(VLOOKUP(入力項目!$S$15,子育て関連マスタ!$I$21:$M$22,2,FALSE),0),
  AND(P534=16),IFERROR(VLOOKUP(入力項目!$S$16,子育て関連マスタ!$I$26:$M$28,2,FALSE),0),
  AND(P534=19,入力項目!$S$16&lt;&gt;"高専"),IFERROR(VLOOKUP(入力項目!$S$17,子育て関連マスタ!$I$32:$M$37,2,FALSE),0),
  AND(P534=21,入力項目!$S$16="高専"),IFERROR(VLOOKUP(入力項目!$S$17,子育て関連マスタ!$I$32:$M$37,2,FALSE),0),
  P534&gt;=22,0
  ),0),0
) +
IF(AND(P534&gt;=1,P534&lt;=15),IF($D534=入力項目!$S$8,入力項目!$S$3,0),0) +
IF(AND(P534&gt;=1,P534&lt;=15),IF($D534=5,入力項目!$S$4,0),0) +
IF(AND(P534&gt;=1,P534&lt;=15),IF($D534=12,入力項目!$S$5,0),0) +
IF(AND(入力項目!$S$7=$A534,入力項目!$S$8=$D534),子育て関連マスタ!$C$14,0) +
IFERROR(IF(AND(YEAR(EDATE(DATE(入力項目!$S$7,入力項目!$S$8,1),1))=$A534,MONTH(EDATE(DATE(入力項目!$S$7,入力項目!$S$8,1),1))=$D534),子育て関連マスタ!$C$15,0),0) +
IF(AND(OR(P534=3,P534=5,P534=7),$D534=11),子育て関連マスタ!$C$17,0) +
IF(AND(P534=20,$D534=1),子育て関連マスタ!$C$18,0) +
IF(AND(P534=20,$D534=1),
IFERROR(_xlfn.IFS(
入力項目!$S$10="男",子育て関連マスタ!$C$18,
入力項目!$S$10="女",子育て関連マスタ!$C$19
),0),0
) +
IF(AND(P534&gt;=入力項目!$S$18,P534&lt;=入力項目!$S$19),入力項目!$S$20,0) +
IF(AND(P534&gt;=入力項目!$S$21,P534&lt;=入力項目!$S$22),入力項目!$S$23,0) +
IF(AND(P534&gt;=入力項目!$S$24,P534&lt;=入力項目!$S$25),入力項目!$S$26,0)
)</f>
        <v>0</v>
      </c>
      <c r="AE534">
        <f ca="1">-(
_xlfn.IFS(
Q534&lt;=入力項目!$S$11,0,
AND(Q534&gt;=入力項目!$S$11+1,Q534&lt;=3),IFERROR(VLOOKUP(入力項目!$S$12,子育て関連マスタ!$I$4:$M$5,4,FALSE),0),
AND(Q534&gt;=4,Q534&lt;=6),IFERROR(VLOOKUP(入力項目!$S$13,子育て関連マスタ!$I$9:$M$12,4,FALSE),0),
AND(Q534&gt;=7,Q534&lt;=12),IFERROR(VLOOKUP(入力項目!$S$14,子育て関連マスタ!$I$16:$M$17,4,FALSE),0),
AND(Q534&gt;=13,Q534&lt;=15),IFERROR(VLOOKUP(入力項目!$S$15,子育て関連マスタ!$I$21:$M$22,4,FALSE),0),
AND(Q534&gt;=16,Q534&lt;=18),IFERROR(VLOOKUP(入力項目!$S$16,子育て関連マスタ!$I$26:$M$28,4,FALSE),0),
AND(Q534&gt;=19,Q534&lt;=20,入力項目!$S$16="高専"),IFERROR(VLOOKUP(入力項目!$S$16,子育て関連マスタ!$I$26:$M$28,4,FALSE),0),
AND(Q534&gt;=19,Q534&lt;=20,入力項目!$S$16&lt;&gt;"高専"),IFERROR(VLOOKUP(入力項目!$S$17,子育て関連マスタ!$I$32:$M$37,4,FALSE),0),
AND(Q534&gt;=21,Q534&lt;=22,入力項目!$S$16="高専"),IFERROR(VLOOKUP(入力項目!$S$17,子育て関連マスタ!$I$32:$M$34,4,FALSE),0),
AND(Q534&gt;=21,Q534&lt;=22,入力項目!$S$16&lt;&gt;"高専"),IFERROR(VLOOKUP(入力項目!$S$17,子育て関連マスタ!$I$32:$M$34,4,FALSE),0),
Q534&gt;=23,0
) +
IF($D534=4,
  IFERROR(_xlfn.IFS(
  Q534&lt;=入力項目!$S$11,0,
  AND(Q534=入力項目!$S$11),IFERROR(VLOOKUP(入力項目!$S$12,子育て関連マスタ!$I$4:$M$5,2,FALSE),0),
  AND(Q534=4),IFERROR(VLOOKUP(入力項目!$S$13,子育て関連マスタ!$I$9:$M$12,2,FALSE),0),
  AND(Q534=7),IFERROR(VLOOKUP(入力項目!$S$14,子育て関連マスタ!$I$16:$M$17,2,FALSE),0),
  AND(Q534=13),IFERROR(VLOOKUP(入力項目!$S$15,子育て関連マスタ!$I$21:$M$22,2,FALSE),0),
  AND(Q534=16),IFERROR(VLOOKUP(入力項目!$S$16,子育て関連マスタ!$I$26:$M$28,2,FALSE),0),
  AND(Q534=19,入力項目!$S$16&lt;&gt;"高専"),IFERROR(VLOOKUP(入力項目!$S$17,子育て関連マスタ!$I$32:$M$37,2,FALSE),0),
  AND(Q534=21,入力項目!$S$16="高専"),IFERROR(VLOOKUP(入力項目!$S$17,子育て関連マスタ!$I$32:$M$37,2,FALSE),0),
  Q534&gt;=22,0
  ),0),0
) +
IF(AND(Q534&gt;=1,Q534&lt;=15),IF($D534=入力項目!$S$8,入力項目!$S$3,0),0) +
IF(AND(Q534&gt;=1,Q534&lt;=15),IF($D534=5,入力項目!$S$4,0),0) +
IF(AND(Q534&gt;=1,Q534&lt;=15),IF($D534=12,入力項目!$S$5,0),0) +
IF(AND(入力項目!$S$7=$A534,入力項目!$S$8=$D534),子育て関連マスタ!$C$14,0) +
IFERROR(IF(AND(YEAR(EDATE(DATE(入力項目!$S$7,入力項目!$S$8,1),1))=$A534,MONTH(EDATE(DATE(入力項目!$S$7,入力項目!$S$8,1),1))=$D534),子育て関連マスタ!$C$15,0),0) +
IF(AND(OR(Q534=3,Q534=5,Q534=7),$D534=11),子育て関連マスタ!$C$17,0) +
IF(AND(Q534=20,$D534=1),子育て関連マスタ!$C$18,0) +
IF(AND(Q534=20,$D534=1),
IFERROR(_xlfn.IFS(
入力項目!$S$10="男",子育て関連マスタ!$C$18,
入力項目!$S$10="女",子育て関連マスタ!$C$19
),0),0
) +
IF(AND(Q534&gt;=入力項目!$S$18,Q534&lt;=入力項目!$S$19),入力項目!$S$20,0) +
IF(AND(Q534&gt;=入力項目!$S$21,Q534&lt;=入力項目!$S$22),入力項目!$S$23,0) +
IF(AND(Q534&gt;=入力項目!$S$24,Q534&lt;=入力項目!$S$25),入力項目!$S$26,0)
)</f>
        <v>0</v>
      </c>
      <c r="AF534">
        <f ca="1">-(
_xlfn.IFS(
R534&lt;=入力項目!$S$11,0,
AND(R534&gt;=入力項目!$S$11+1,R534&lt;=3),IFERROR(VLOOKUP(入力項目!$S$12,子育て関連マスタ!$I$4:$M$5,4,FALSE),0),
AND(R534&gt;=4,R534&lt;=6),IFERROR(VLOOKUP(入力項目!$S$13,子育て関連マスタ!$I$9:$M$12,4,FALSE),0),
AND(R534&gt;=7,R534&lt;=12),IFERROR(VLOOKUP(入力項目!$S$14,子育て関連マスタ!$I$16:$M$17,4,FALSE),0),
AND(R534&gt;=13,R534&lt;=15),IFERROR(VLOOKUP(入力項目!$S$15,子育て関連マスタ!$I$21:$M$22,4,FALSE),0),
AND(R534&gt;=16,R534&lt;=18),IFERROR(VLOOKUP(入力項目!$S$16,子育て関連マスタ!$I$26:$M$28,4,FALSE),0),
AND(R534&gt;=19,R534&lt;=20,入力項目!$S$16="高専"),IFERROR(VLOOKUP(入力項目!$S$16,子育て関連マスタ!$I$26:$M$28,4,FALSE),0),
AND(R534&gt;=19,R534&lt;=20,入力項目!$S$16&lt;&gt;"高専"),IFERROR(VLOOKUP(入力項目!$S$17,子育て関連マスタ!$I$32:$M$37,4,FALSE),0),
AND(R534&gt;=21,R534&lt;=22,入力項目!$S$16="高専"),IFERROR(VLOOKUP(入力項目!$S$17,子育て関連マスタ!$I$32:$M$34,4,FALSE),0),
AND(R534&gt;=21,R534&lt;=22,入力項目!$S$16&lt;&gt;"高専"),IFERROR(VLOOKUP(入力項目!$S$17,子育て関連マスタ!$I$32:$M$34,4,FALSE),0),
R534&gt;=23,0
) +
IF($D534=4,
  IFERROR(_xlfn.IFS(
  R534&lt;=入力項目!$S$11,0,
  AND(R534=入力項目!$S$11),IFERROR(VLOOKUP(入力項目!$S$12,子育て関連マスタ!$I$4:$M$5,2,FALSE),0),
  AND(R534=4),IFERROR(VLOOKUP(入力項目!$S$13,子育て関連マスタ!$I$9:$M$12,2,FALSE),0),
  AND(R534=7),IFERROR(VLOOKUP(入力項目!$S$14,子育て関連マスタ!$I$16:$M$17,2,FALSE),0),
  AND(R534=13),IFERROR(VLOOKUP(入力項目!$S$15,子育て関連マスタ!$I$21:$M$22,2,FALSE),0),
  AND(R534=16),IFERROR(VLOOKUP(入力項目!$S$16,子育て関連マスタ!$I$26:$M$28,2,FALSE),0),
  AND(R534=19,入力項目!$S$16&lt;&gt;"高専"),IFERROR(VLOOKUP(入力項目!$S$17,子育て関連マスタ!$I$32:$M$37,2,FALSE),0),
  AND(R534=21,入力項目!$S$16="高専"),IFERROR(VLOOKUP(入力項目!$S$17,子育て関連マスタ!$I$32:$M$37,2,FALSE),0),
  R534&gt;=22,0
  ),0),0
) +
IF(AND(R534&gt;=1,R534&lt;=15),IF($D534=入力項目!$S$8,入力項目!$S$3,0),0) +
IF(AND(R534&gt;=1,R534&lt;=15),IF($D534=5,入力項目!$S$4,0),0) +
IF(AND(R534&gt;=1,R534&lt;=15),IF($D534=12,入力項目!$S$5,0),0) +
IF(AND(入力項目!$S$7=$A534,入力項目!$S$8=$D534),子育て関連マスタ!$C$14,0) +
IFERROR(IF(AND(YEAR(EDATE(DATE(入力項目!$S$7,入力項目!$S$8,1),1))=$A534,MONTH(EDATE(DATE(入力項目!$S$7,入力項目!$S$8,1),1))=$D534),子育て関連マスタ!$C$15,0),0) +
IF(AND(OR(R534=3,R534=5,R534=7),$D534=11),子育て関連マスタ!$C$17,0) +
IF(AND(R534=20,$D534=1),子育て関連マスタ!$C$18,0) +
IF(AND(R534=20,$D534=1),
IFERROR(_xlfn.IFS(
入力項目!$S$10="男",子育て関連マスタ!$C$18,
入力項目!$S$10="女",子育て関連マスタ!$C$19
),0),0
) +
IF(AND(R534&gt;=入力項目!$S$18,R534&lt;=入力項目!$S$19),入力項目!$S$20,0) +
IF(AND(R534&gt;=入力項目!$S$21,R534&lt;=入力項目!$S$22),入力項目!$S$23,0) +
IF(AND(R534&gt;=入力項目!$S$24,R534&lt;=入力項目!$S$25),入力項目!$S$26,0)
)</f>
        <v>0</v>
      </c>
      <c r="AG534">
        <f ca="1">-(
_xlfn.IFS(
S534&lt;=入力項目!$S$11,0,
AND(S534&gt;=入力項目!$S$11+1,S534&lt;=3),IFERROR(VLOOKUP(入力項目!$S$12,子育て関連マスタ!$I$4:$M$5,4,FALSE),0),
AND(S534&gt;=4,S534&lt;=6),IFERROR(VLOOKUP(入力項目!$S$13,子育て関連マスタ!$I$9:$M$12,4,FALSE),0),
AND(S534&gt;=7,S534&lt;=12),IFERROR(VLOOKUP(入力項目!$S$14,子育て関連マスタ!$I$16:$M$17,4,FALSE),0),
AND(S534&gt;=13,S534&lt;=15),IFERROR(VLOOKUP(入力項目!$S$15,子育て関連マスタ!$I$21:$M$22,4,FALSE),0),
AND(S534&gt;=16,S534&lt;=18),IFERROR(VLOOKUP(入力項目!$S$16,子育て関連マスタ!$I$26:$M$28,4,FALSE),0),
AND(S534&gt;=19,S534&lt;=20,入力項目!$S$16="高専"),IFERROR(VLOOKUP(入力項目!$S$16,子育て関連マスタ!$I$26:$M$28,4,FALSE),0),
AND(S534&gt;=19,S534&lt;=20,入力項目!$S$16&lt;&gt;"高専"),IFERROR(VLOOKUP(入力項目!$S$17,子育て関連マスタ!$I$32:$M$37,4,FALSE),0),
AND(S534&gt;=21,S534&lt;=22,入力項目!$S$16="高専"),IFERROR(VLOOKUP(入力項目!$S$17,子育て関連マスタ!$I$32:$M$34,4,FALSE),0),
AND(S534&gt;=21,S534&lt;=22,入力項目!$S$16&lt;&gt;"高専"),IFERROR(VLOOKUP(入力項目!$S$17,子育て関連マスタ!$I$32:$M$34,4,FALSE),0),
S534&gt;=23,0
) +
IF($D534=4,
  IFERROR(_xlfn.IFS(
  S534&lt;=入力項目!$S$11,0,
  AND(S534=入力項目!$S$11),IFERROR(VLOOKUP(入力項目!$S$12,子育て関連マスタ!$I$4:$M$5,2,FALSE),0),
  AND(S534=4),IFERROR(VLOOKUP(入力項目!$S$13,子育て関連マスタ!$I$9:$M$12,2,FALSE),0),
  AND(S534=7),IFERROR(VLOOKUP(入力項目!$S$14,子育て関連マスタ!$I$16:$M$17,2,FALSE),0),
  AND(S534=13),IFERROR(VLOOKUP(入力項目!$S$15,子育て関連マスタ!$I$21:$M$22,2,FALSE),0),
  AND(S534=16),IFERROR(VLOOKUP(入力項目!$S$16,子育て関連マスタ!$I$26:$M$28,2,FALSE),0),
  AND(S534=19,入力項目!$S$16&lt;&gt;"高専"),IFERROR(VLOOKUP(入力項目!$S$17,子育て関連マスタ!$I$32:$M$37,2,FALSE),0),
  AND(S534=21,入力項目!$S$16="高専"),IFERROR(VLOOKUP(入力項目!$S$17,子育て関連マスタ!$I$32:$M$37,2,FALSE),0),
  S534&gt;=22,0
  ),0),0
) +
IF(AND(S534&gt;=1,S534&lt;=15),IF($D534=入力項目!$S$8,入力項目!$S$3,0),0) +
IF(AND(S534&gt;=1,S534&lt;=15),IF($D534=5,入力項目!$S$4,0),0) +
IF(AND(S534&gt;=1,S534&lt;=15),IF($D534=12,入力項目!$S$5,0),0) +
IF(AND(入力項目!$S$7=$A534,入力項目!$S$8=$D534),子育て関連マスタ!$C$14,0) +
IFERROR(IF(AND(YEAR(EDATE(DATE(入力項目!$S$7,入力項目!$S$8,1),1))=$A534,MONTH(EDATE(DATE(入力項目!$S$7,入力項目!$S$8,1),1))=$D534),子育て関連マスタ!$C$15,0),0) +
IF(AND(OR(S534=3,S534=5,S534=7),$D534=11),子育て関連マスタ!$C$17,0) +
IF(AND(S534=20,$D534=1),子育て関連マスタ!$C$18,0) +
IF(AND(S534=20,$D534=1),
IFERROR(_xlfn.IFS(
入力項目!$S$10="男",子育て関連マスタ!$C$18,
入力項目!$S$10="女",子育て関連マスタ!$C$19
),0),0
) +
IF(AND(S534&gt;=入力項目!$S$18,S534&lt;=入力項目!$S$19),入力項目!$S$20,0) +
IF(AND(S534&gt;=入力項目!$S$21,S534&lt;=入力項目!$S$22),入力項目!$S$23,0) +
IF(AND(S534&gt;=入力項目!$S$24,S534&lt;=入力項目!$S$25),入力項目!$S$26,0)
)</f>
        <v>0</v>
      </c>
      <c r="AH534">
        <f ca="1">-(
_xlfn.IFS(
T534&lt;=入力項目!$S$11,0,
AND(T534&gt;=入力項目!$S$11+1,T534&lt;=3),IFERROR(VLOOKUP(入力項目!$S$12,子育て関連マスタ!$I$4:$M$5,4,FALSE),0),
AND(T534&gt;=4,T534&lt;=6),IFERROR(VLOOKUP(入力項目!$S$13,子育て関連マスタ!$I$9:$M$12,4,FALSE),0),
AND(T534&gt;=7,T534&lt;=12),IFERROR(VLOOKUP(入力項目!$S$14,子育て関連マスタ!$I$16:$M$17,4,FALSE),0),
AND(T534&gt;=13,T534&lt;=15),IFERROR(VLOOKUP(入力項目!$S$15,子育て関連マスタ!$I$21:$M$22,4,FALSE),0),
AND(T534&gt;=16,T534&lt;=18),IFERROR(VLOOKUP(入力項目!$S$16,子育て関連マスタ!$I$26:$M$28,4,FALSE),0),
AND(T534&gt;=19,T534&lt;=20,入力項目!$S$16="高専"),IFERROR(VLOOKUP(入力項目!$S$16,子育て関連マスタ!$I$26:$M$28,4,FALSE),0),
AND(T534&gt;=19,T534&lt;=20,入力項目!$S$16&lt;&gt;"高専"),IFERROR(VLOOKUP(入力項目!$S$17,子育て関連マスタ!$I$32:$M$37,4,FALSE),0),
AND(T534&gt;=21,T534&lt;=22,入力項目!$S$16="高専"),IFERROR(VLOOKUP(入力項目!$S$17,子育て関連マスタ!$I$32:$M$34,4,FALSE),0),
AND(T534&gt;=21,T534&lt;=22,入力項目!$S$16&lt;&gt;"高専"),IFERROR(VLOOKUP(入力項目!$S$17,子育て関連マスタ!$I$32:$M$34,4,FALSE),0),
T534&gt;=23,0
) +
IF($D534=4,
  IFERROR(_xlfn.IFS(
  T534&lt;=入力項目!$S$11,0,
  AND(T534=入力項目!$S$11),IFERROR(VLOOKUP(入力項目!$S$12,子育て関連マスタ!$I$4:$M$5,2,FALSE),0),
  AND(T534=4),IFERROR(VLOOKUP(入力項目!$S$13,子育て関連マスタ!$I$9:$M$12,2,FALSE),0),
  AND(T534=7),IFERROR(VLOOKUP(入力項目!$S$14,子育て関連マスタ!$I$16:$M$17,2,FALSE),0),
  AND(T534=13),IFERROR(VLOOKUP(入力項目!$S$15,子育て関連マスタ!$I$21:$M$22,2,FALSE),0),
  AND(T534=16),IFERROR(VLOOKUP(入力項目!$S$16,子育て関連マスタ!$I$26:$M$28,2,FALSE),0),
  AND(T534=19,入力項目!$S$16&lt;&gt;"高専"),IFERROR(VLOOKUP(入力項目!$S$17,子育て関連マスタ!$I$32:$M$37,2,FALSE),0),
  AND(T534=21,入力項目!$S$16="高専"),IFERROR(VLOOKUP(入力項目!$S$17,子育て関連マスタ!$I$32:$M$37,2,FALSE),0),
  T534&gt;=22,0
  ),0),0
) +
IF(AND(T534&gt;=1,T534&lt;=15),IF($D534=入力項目!$S$8,入力項目!$S$3,0),0) +
IF(AND(T534&gt;=1,T534&lt;=15),IF($D534=5,入力項目!$S$4,0),0) +
IF(AND(T534&gt;=1,T534&lt;=15),IF($D534=12,入力項目!$S$5,0),0) +
IF(AND(入力項目!$S$7=$A534,入力項目!$S$8=$D534),子育て関連マスタ!$C$14,0) +
IFERROR(IF(AND(YEAR(EDATE(DATE(入力項目!$S$7,入力項目!$S$8,1),1))=$A534,MONTH(EDATE(DATE(入力項目!$S$7,入力項目!$S$8,1),1))=$D534),子育て関連マスタ!$C$15,0),0) +
IF(AND(OR(T534=3,T534=5,T534=7),$D534=11),子育て関連マスタ!$C$17,0) +
IF(AND(T534=20,$D534=1),子育て関連マスタ!$C$18,0) +
IF(AND(T534=20,$D534=1),
IFERROR(_xlfn.IFS(
入力項目!$S$10="男",子育て関連マスタ!$C$18,
入力項目!$S$10="女",子育て関連マスタ!$C$19
),0),0
) +
IF(AND(T534&gt;=入力項目!$S$18,T534&lt;=入力項目!$S$19),入力項目!$S$20,0) +
IF(AND(T534&gt;=入力項目!$S$21,T534&lt;=入力項目!$S$22),入力項目!$S$23,0) +
IF(AND(T534&gt;=入力項目!$S$24,T534&lt;=入力項目!$S$25),入力項目!$S$26,0)
)</f>
        <v>0</v>
      </c>
      <c r="AI534">
        <f ca="1">-(
_xlfn.IFS(
U534&lt;=入力項目!$S$11,0,
AND(U534&gt;=入力項目!$S$11+1,U534&lt;=3),IFERROR(VLOOKUP(入力項目!$S$12,子育て関連マスタ!$I$4:$M$5,4,FALSE),0),
AND(U534&gt;=4,U534&lt;=6),IFERROR(VLOOKUP(入力項目!$S$13,子育て関連マスタ!$I$9:$M$12,4,FALSE),0),
AND(U534&gt;=7,U534&lt;=12),IFERROR(VLOOKUP(入力項目!$S$14,子育て関連マスタ!$I$16:$M$17,4,FALSE),0),
AND(U534&gt;=13,U534&lt;=15),IFERROR(VLOOKUP(入力項目!$S$15,子育て関連マスタ!$I$21:$M$22,4,FALSE),0),
AND(U534&gt;=16,U534&lt;=18),IFERROR(VLOOKUP(入力項目!$S$16,子育て関連マスタ!$I$26:$M$28,4,FALSE),0),
AND(U534&gt;=19,U534&lt;=20,入力項目!$S$16="高専"),IFERROR(VLOOKUP(入力項目!$S$16,子育て関連マスタ!$I$26:$M$28,4,FALSE),0),
AND(U534&gt;=19,U534&lt;=20,入力項目!$S$16&lt;&gt;"高専"),IFERROR(VLOOKUP(入力項目!$S$17,子育て関連マスタ!$I$32:$M$37,4,FALSE),0),
AND(U534&gt;=21,U534&lt;=22,入力項目!$S$16="高専"),IFERROR(VLOOKUP(入力項目!$S$17,子育て関連マスタ!$I$32:$M$34,4,FALSE),0),
AND(U534&gt;=21,U534&lt;=22,入力項目!$S$16&lt;&gt;"高専"),IFERROR(VLOOKUP(入力項目!$S$17,子育て関連マスタ!$I$32:$M$34,4,FALSE),0),
U534&gt;=23,0
) +
IF($D534=4,
  IFERROR(_xlfn.IFS(
  U534&lt;=入力項目!$S$11,0,
  AND(U534=入力項目!$S$11),IFERROR(VLOOKUP(入力項目!$S$12,子育て関連マスタ!$I$4:$M$5,2,FALSE),0),
  AND(U534=4),IFERROR(VLOOKUP(入力項目!$S$13,子育て関連マスタ!$I$9:$M$12,2,FALSE),0),
  AND(U534=7),IFERROR(VLOOKUP(入力項目!$S$14,子育て関連マスタ!$I$16:$M$17,2,FALSE),0),
  AND(U534=13),IFERROR(VLOOKUP(入力項目!$S$15,子育て関連マスタ!$I$21:$M$22,2,FALSE),0),
  AND(U534=16),IFERROR(VLOOKUP(入力項目!$S$16,子育て関連マスタ!$I$26:$M$28,2,FALSE),0),
  AND(U534=19,入力項目!$S$16&lt;&gt;"高専"),IFERROR(VLOOKUP(入力項目!$S$17,子育て関連マスタ!$I$32:$M$37,2,FALSE),0),
  AND(U534=21,入力項目!$S$16="高専"),IFERROR(VLOOKUP(入力項目!$S$17,子育て関連マスタ!$I$32:$M$37,2,FALSE),0),
  U534&gt;=22,0
  ),0),0
) +
IF(AND(U534&gt;=1,U534&lt;=15),IF($D534=入力項目!$S$8,入力項目!$S$3,0),0) +
IF(AND(U534&gt;=1,U534&lt;=15),IF($D534=5,入力項目!$S$4,0),0) +
IF(AND(U534&gt;=1,U534&lt;=15),IF($D534=12,入力項目!$S$5,0),0) +
IF(AND(入力項目!$S$7=$A534,入力項目!$S$8=$D534),子育て関連マスタ!$C$14,0) +
IFERROR(IF(AND(YEAR(EDATE(DATE(入力項目!$S$7,入力項目!$S$8,1),1))=$A534,MONTH(EDATE(DATE(入力項目!$S$7,入力項目!$S$8,1),1))=$D534),子育て関連マスタ!$C$15,0),0) +
IF(AND(OR(U534=3,U534=5,U534=7),$D534=11),子育て関連マスタ!$C$17,0) +
IF(AND(U534=20,$D534=1),子育て関連マスタ!$C$18,0) +
IF(AND(U534=20,$D534=1),
IFERROR(_xlfn.IFS(
入力項目!$S$10="男",子育て関連マスタ!$C$18,
入力項目!$S$10="女",子育て関連マスタ!$C$19
),0),0
) +
IF(AND(U534&gt;=入力項目!$S$18,U534&lt;=入力項目!$S$19),入力項目!$S$20,0) +
IF(AND(U534&gt;=入力項目!$S$21,U534&lt;=入力項目!$S$22),入力項目!$S$23,0) +
IF(AND(U534&gt;=入力項目!$S$24,U534&lt;=入力項目!$S$25),入力項目!$S$26,0)
)</f>
        <v>0</v>
      </c>
      <c r="AJ534" s="10">
        <f ca="1">-VLOOKUP($D534,月別収支!$A$2:$H$13,7,FALSE)</f>
        <v>-20000</v>
      </c>
    </row>
    <row r="535" spans="1:36" x14ac:dyDescent="0.4">
      <c r="A535">
        <f t="shared" ca="1" si="139"/>
        <v>2069</v>
      </c>
      <c r="B535">
        <f t="shared" ca="1" si="146"/>
        <v>2068</v>
      </c>
      <c r="C535">
        <f t="shared" ca="1" si="147"/>
        <v>45</v>
      </c>
      <c r="D535">
        <f t="shared" ca="1" si="140"/>
        <v>1</v>
      </c>
      <c r="E535" t="str">
        <f t="shared" ca="1" si="141"/>
        <v>2069年1月</v>
      </c>
      <c r="F535">
        <f ca="1">IF(OR(入力項目!$N$5&lt;$A535,AND(入力項目!$N$5=$A535,入力項目!$N$6&lt;$D535)),IF(F534=0,1,IF(G535=12,F534+1,F534)),0)</f>
        <v>44</v>
      </c>
      <c r="G535">
        <f ca="1">IF(OR(入力項目!$N$5&lt;$A535,AND(入力項目!$N$5=$A535,入力項目!$N$6&lt;$D535)),IF(G534=12,1,G534+1),0)</f>
        <v>3</v>
      </c>
      <c r="H535" t="str">
        <f t="shared" ca="1" si="142"/>
        <v>44_3</v>
      </c>
      <c r="I535">
        <f ca="1">IF(
  IFERROR(AND($C535&gt;0,MOD($C535,入力項目!$N$22)=0,$D535=入力項目!$N$23), FALSE),
  1,
  IF(
    AND(I534&gt;0,J534=12),
    IF(I534=入力項目!$N$28, 0, I534+1),
    I534
  )
)</f>
        <v>0</v>
      </c>
      <c r="J535">
        <f ca="1">IF($D535=入力項目!$N$23,1,IFERROR(J534+1,1))</f>
        <v>8</v>
      </c>
      <c r="K535" t="str">
        <f t="shared" ca="1" si="143"/>
        <v>0_8</v>
      </c>
      <c r="L535">
        <f ca="1">L534+IF(入力項目!$D$4=$D535,1,0)</f>
        <v>73</v>
      </c>
      <c r="M535" t="str">
        <f t="shared" ca="1" si="144"/>
        <v>73歳</v>
      </c>
      <c r="N535">
        <f t="shared" ca="1" si="148"/>
        <v>74</v>
      </c>
      <c r="O535" t="str">
        <f t="shared" ca="1" si="145"/>
        <v>74歳</v>
      </c>
      <c r="P535">
        <f t="shared" ca="1" si="149"/>
        <v>48</v>
      </c>
      <c r="Q535">
        <f t="shared" ca="1" si="150"/>
        <v>46</v>
      </c>
      <c r="R535">
        <f t="shared" ca="1" si="151"/>
        <v>2069</v>
      </c>
      <c r="S535">
        <f t="shared" ca="1" si="152"/>
        <v>2069</v>
      </c>
      <c r="T535">
        <f t="shared" ca="1" si="153"/>
        <v>2069</v>
      </c>
      <c r="U535">
        <f t="shared" ca="1" si="154"/>
        <v>2069</v>
      </c>
      <c r="V535" s="10">
        <f t="shared" ca="1" si="155"/>
        <v>58511925</v>
      </c>
      <c r="W535" s="10">
        <f ca="1">IF($L535&lt;その他マスタ!$B$1,VLOOKUP($D535,月別収支!$A$2:$H$13,2,FALSE),その他マスタ!$B$3)+IF(AND($L535=その他マスタ!$B$1,入力項目!$I$9="あり",$D535=入力項目!$D$4),その他マスタ!$B$2,0)</f>
        <v>150000</v>
      </c>
      <c r="X535" s="10">
        <f ca="1">-IF(入力項目!$K$5=TRUE,
IF($F535+$G535&lt;3,VLOOKUP($D535,月別収支!$A$2:$H$13,8,FALSE),0)+IFERROR(VLOOKUP($H535,住宅ローン計算!C:P,13,FALSE),0)+IF($F535&gt;1,IF(OR($G535=3,$G535=6,$G535=9,$G535=12),ROUNDUP(入力項目!$N$18/4,0),0),0),
VLOOKUP($D535,月別収支!$A$2:$H$13,8,FALSE))</f>
        <v>-37500</v>
      </c>
      <c r="Y535" s="10">
        <f ca="1">-VLOOKUP($D535,月別収支!$A$2:$H$13,3,FALSE)</f>
        <v>-75000</v>
      </c>
      <c r="Z535" s="10">
        <f ca="1">-VLOOKUP($D535,月別収支!$A$2:$H$13,4,FALSE)</f>
        <v>-27000</v>
      </c>
      <c r="AA535" s="10">
        <f ca="1">-VLOOKUP($D535,月別収支!$A$2:$H$13,6,FALSE)</f>
        <v>-10000</v>
      </c>
      <c r="AB535" s="10">
        <f ca="1">-(
VLOOKUP($D535,月別収支!$A$2:$H$13,5,FALSE)+IF(AND(入力項目!$I$27&lt;=$A535,ISEVEN($A535-入力項目!$I$27),入力項目!$I$28=$D535),入力項目!$I$26,0)
+IF(入力項目!$K$26=TRUE,
IFERROR(VLOOKUP($K535,マイカーローン計算!C:P,13,FALSE),0),
IFERROR(
  IF(AND($C535&gt;0,MOD($C535,入力項目!$N$22)=0,$D535=入力項目!$N$23),入力項目!$N$24,0),
 0
)
)
)</f>
        <v>-20000</v>
      </c>
      <c r="AC535" s="10">
        <f ca="1">-IF($A535&lt;入力項目!$N$33,入力項目!$N$35,IF(AND($A535=入力項目!$N$33,$D535&lt;=入力項目!$N$34),入力項目!$N$35,0))</f>
        <v>0</v>
      </c>
      <c r="AD535">
        <f ca="1">-(
_xlfn.IFS(
P535&lt;=入力項目!$S$11,0,
AND(P535&gt;=入力項目!$S$11+1,P535&lt;=3),IFERROR(VLOOKUP(入力項目!$S$12,子育て関連マスタ!$I$4:$M$5,4,FALSE),0),
AND(P535&gt;=4,P535&lt;=6),IFERROR(VLOOKUP(入力項目!$S$13,子育て関連マスタ!$I$9:$M$12,4,FALSE),0),
AND(P535&gt;=7,P535&lt;=12),IFERROR(VLOOKUP(入力項目!$S$14,子育て関連マスタ!$I$16:$M$17,4,FALSE),0),
AND(P535&gt;=13,P535&lt;=15),IFERROR(VLOOKUP(入力項目!$S$15,子育て関連マスタ!$I$21:$M$22,4,FALSE),0),
AND(P535&gt;=16,P535&lt;=18),IFERROR(VLOOKUP(入力項目!$S$16,子育て関連マスタ!$I$26:$M$28,4,FALSE),0),
AND(P535&gt;=19,P535&lt;=20,入力項目!$S$16="高専"),IFERROR(VLOOKUP(入力項目!$S$16,子育て関連マスタ!$I$26:$M$28,4,FALSE),0),
AND(P535&gt;=19,P535&lt;=20,入力項目!$S$16&lt;&gt;"高専"),IFERROR(VLOOKUP(入力項目!$S$17,子育て関連マスタ!$I$32:$M$37,4,FALSE),0),
AND(P535&gt;=21,P535&lt;=22,入力項目!$S$16="高専"),IFERROR(VLOOKUP(入力項目!$S$17,子育て関連マスタ!$I$32:$M$34,4,FALSE),0),
AND(P535&gt;=21,P535&lt;=22,入力項目!$S$16&lt;&gt;"高専"),IFERROR(VLOOKUP(入力項目!$S$17,子育て関連マスタ!$I$32:$M$34,4,FALSE),0),
P535&gt;=23,0
) +
IF($D535=4,
  IFERROR(_xlfn.IFS(
  P535&lt;=入力項目!$S$11,0,
  AND(P535=入力項目!$S$11),IFERROR(VLOOKUP(入力項目!$S$12,子育て関連マスタ!$I$4:$M$5,2,FALSE),0),
  AND(P535=4),IFERROR(VLOOKUP(入力項目!$S$13,子育て関連マスタ!$I$9:$M$12,2,FALSE),0),
  AND(P535=7),IFERROR(VLOOKUP(入力項目!$S$14,子育て関連マスタ!$I$16:$M$17,2,FALSE),0),
  AND(P535=13),IFERROR(VLOOKUP(入力項目!$S$15,子育て関連マスタ!$I$21:$M$22,2,FALSE),0),
  AND(P535=16),IFERROR(VLOOKUP(入力項目!$S$16,子育て関連マスタ!$I$26:$M$28,2,FALSE),0),
  AND(P535=19,入力項目!$S$16&lt;&gt;"高専"),IFERROR(VLOOKUP(入力項目!$S$17,子育て関連マスタ!$I$32:$M$37,2,FALSE),0),
  AND(P535=21,入力項目!$S$16="高専"),IFERROR(VLOOKUP(入力項目!$S$17,子育て関連マスタ!$I$32:$M$37,2,FALSE),0),
  P535&gt;=22,0
  ),0),0
) +
IF(AND(P535&gt;=1,P535&lt;=15),IF($D535=入力項目!$S$8,入力項目!$S$3,0),0) +
IF(AND(P535&gt;=1,P535&lt;=15),IF($D535=5,入力項目!$S$4,0),0) +
IF(AND(P535&gt;=1,P535&lt;=15),IF($D535=12,入力項目!$S$5,0),0) +
IF(AND(入力項目!$S$7=$A535,入力項目!$S$8=$D535),子育て関連マスタ!$C$14,0) +
IFERROR(IF(AND(YEAR(EDATE(DATE(入力項目!$S$7,入力項目!$S$8,1),1))=$A535,MONTH(EDATE(DATE(入力項目!$S$7,入力項目!$S$8,1),1))=$D535),子育て関連マスタ!$C$15,0),0) +
IF(AND(OR(P535=3,P535=5,P535=7),$D535=11),子育て関連マスタ!$C$17,0) +
IF(AND(P535=20,$D535=1),子育て関連マスタ!$C$18,0) +
IF(AND(P535=20,$D535=1),
IFERROR(_xlfn.IFS(
入力項目!$S$10="男",子育て関連マスタ!$C$18,
入力項目!$S$10="女",子育て関連マスタ!$C$19
),0),0
) +
IF(AND(P535&gt;=入力項目!$S$18,P535&lt;=入力項目!$S$19),入力項目!$S$20,0) +
IF(AND(P535&gt;=入力項目!$S$21,P535&lt;=入力項目!$S$22),入力項目!$S$23,0) +
IF(AND(P535&gt;=入力項目!$S$24,P535&lt;=入力項目!$S$25),入力項目!$S$26,0)
)</f>
        <v>0</v>
      </c>
      <c r="AE535">
        <f ca="1">-(
_xlfn.IFS(
Q535&lt;=入力項目!$S$11,0,
AND(Q535&gt;=入力項目!$S$11+1,Q535&lt;=3),IFERROR(VLOOKUP(入力項目!$S$12,子育て関連マスタ!$I$4:$M$5,4,FALSE),0),
AND(Q535&gt;=4,Q535&lt;=6),IFERROR(VLOOKUP(入力項目!$S$13,子育て関連マスタ!$I$9:$M$12,4,FALSE),0),
AND(Q535&gt;=7,Q535&lt;=12),IFERROR(VLOOKUP(入力項目!$S$14,子育て関連マスタ!$I$16:$M$17,4,FALSE),0),
AND(Q535&gt;=13,Q535&lt;=15),IFERROR(VLOOKUP(入力項目!$S$15,子育て関連マスタ!$I$21:$M$22,4,FALSE),0),
AND(Q535&gt;=16,Q535&lt;=18),IFERROR(VLOOKUP(入力項目!$S$16,子育て関連マスタ!$I$26:$M$28,4,FALSE),0),
AND(Q535&gt;=19,Q535&lt;=20,入力項目!$S$16="高専"),IFERROR(VLOOKUP(入力項目!$S$16,子育て関連マスタ!$I$26:$M$28,4,FALSE),0),
AND(Q535&gt;=19,Q535&lt;=20,入力項目!$S$16&lt;&gt;"高専"),IFERROR(VLOOKUP(入力項目!$S$17,子育て関連マスタ!$I$32:$M$37,4,FALSE),0),
AND(Q535&gt;=21,Q535&lt;=22,入力項目!$S$16="高専"),IFERROR(VLOOKUP(入力項目!$S$17,子育て関連マスタ!$I$32:$M$34,4,FALSE),0),
AND(Q535&gt;=21,Q535&lt;=22,入力項目!$S$16&lt;&gt;"高専"),IFERROR(VLOOKUP(入力項目!$S$17,子育て関連マスタ!$I$32:$M$34,4,FALSE),0),
Q535&gt;=23,0
) +
IF($D535=4,
  IFERROR(_xlfn.IFS(
  Q535&lt;=入力項目!$S$11,0,
  AND(Q535=入力項目!$S$11),IFERROR(VLOOKUP(入力項目!$S$12,子育て関連マスタ!$I$4:$M$5,2,FALSE),0),
  AND(Q535=4),IFERROR(VLOOKUP(入力項目!$S$13,子育て関連マスタ!$I$9:$M$12,2,FALSE),0),
  AND(Q535=7),IFERROR(VLOOKUP(入力項目!$S$14,子育て関連マスタ!$I$16:$M$17,2,FALSE),0),
  AND(Q535=13),IFERROR(VLOOKUP(入力項目!$S$15,子育て関連マスタ!$I$21:$M$22,2,FALSE),0),
  AND(Q535=16),IFERROR(VLOOKUP(入力項目!$S$16,子育て関連マスタ!$I$26:$M$28,2,FALSE),0),
  AND(Q535=19,入力項目!$S$16&lt;&gt;"高専"),IFERROR(VLOOKUP(入力項目!$S$17,子育て関連マスタ!$I$32:$M$37,2,FALSE),0),
  AND(Q535=21,入力項目!$S$16="高専"),IFERROR(VLOOKUP(入力項目!$S$17,子育て関連マスタ!$I$32:$M$37,2,FALSE),0),
  Q535&gt;=22,0
  ),0),0
) +
IF(AND(Q535&gt;=1,Q535&lt;=15),IF($D535=入力項目!$S$8,入力項目!$S$3,0),0) +
IF(AND(Q535&gt;=1,Q535&lt;=15),IF($D535=5,入力項目!$S$4,0),0) +
IF(AND(Q535&gt;=1,Q535&lt;=15),IF($D535=12,入力項目!$S$5,0),0) +
IF(AND(入力項目!$S$7=$A535,入力項目!$S$8=$D535),子育て関連マスタ!$C$14,0) +
IFERROR(IF(AND(YEAR(EDATE(DATE(入力項目!$S$7,入力項目!$S$8,1),1))=$A535,MONTH(EDATE(DATE(入力項目!$S$7,入力項目!$S$8,1),1))=$D535),子育て関連マスタ!$C$15,0),0) +
IF(AND(OR(Q535=3,Q535=5,Q535=7),$D535=11),子育て関連マスタ!$C$17,0) +
IF(AND(Q535=20,$D535=1),子育て関連マスタ!$C$18,0) +
IF(AND(Q535=20,$D535=1),
IFERROR(_xlfn.IFS(
入力項目!$S$10="男",子育て関連マスタ!$C$18,
入力項目!$S$10="女",子育て関連マスタ!$C$19
),0),0
) +
IF(AND(Q535&gt;=入力項目!$S$18,Q535&lt;=入力項目!$S$19),入力項目!$S$20,0) +
IF(AND(Q535&gt;=入力項目!$S$21,Q535&lt;=入力項目!$S$22),入力項目!$S$23,0) +
IF(AND(Q535&gt;=入力項目!$S$24,Q535&lt;=入力項目!$S$25),入力項目!$S$26,0)
)</f>
        <v>0</v>
      </c>
      <c r="AF535">
        <f ca="1">-(
_xlfn.IFS(
R535&lt;=入力項目!$S$11,0,
AND(R535&gt;=入力項目!$S$11+1,R535&lt;=3),IFERROR(VLOOKUP(入力項目!$S$12,子育て関連マスタ!$I$4:$M$5,4,FALSE),0),
AND(R535&gt;=4,R535&lt;=6),IFERROR(VLOOKUP(入力項目!$S$13,子育て関連マスタ!$I$9:$M$12,4,FALSE),0),
AND(R535&gt;=7,R535&lt;=12),IFERROR(VLOOKUP(入力項目!$S$14,子育て関連マスタ!$I$16:$M$17,4,FALSE),0),
AND(R535&gt;=13,R535&lt;=15),IFERROR(VLOOKUP(入力項目!$S$15,子育て関連マスタ!$I$21:$M$22,4,FALSE),0),
AND(R535&gt;=16,R535&lt;=18),IFERROR(VLOOKUP(入力項目!$S$16,子育て関連マスタ!$I$26:$M$28,4,FALSE),0),
AND(R535&gt;=19,R535&lt;=20,入力項目!$S$16="高専"),IFERROR(VLOOKUP(入力項目!$S$16,子育て関連マスタ!$I$26:$M$28,4,FALSE),0),
AND(R535&gt;=19,R535&lt;=20,入力項目!$S$16&lt;&gt;"高専"),IFERROR(VLOOKUP(入力項目!$S$17,子育て関連マスタ!$I$32:$M$37,4,FALSE),0),
AND(R535&gt;=21,R535&lt;=22,入力項目!$S$16="高専"),IFERROR(VLOOKUP(入力項目!$S$17,子育て関連マスタ!$I$32:$M$34,4,FALSE),0),
AND(R535&gt;=21,R535&lt;=22,入力項目!$S$16&lt;&gt;"高専"),IFERROR(VLOOKUP(入力項目!$S$17,子育て関連マスタ!$I$32:$M$34,4,FALSE),0),
R535&gt;=23,0
) +
IF($D535=4,
  IFERROR(_xlfn.IFS(
  R535&lt;=入力項目!$S$11,0,
  AND(R535=入力項目!$S$11),IFERROR(VLOOKUP(入力項目!$S$12,子育て関連マスタ!$I$4:$M$5,2,FALSE),0),
  AND(R535=4),IFERROR(VLOOKUP(入力項目!$S$13,子育て関連マスタ!$I$9:$M$12,2,FALSE),0),
  AND(R535=7),IFERROR(VLOOKUP(入力項目!$S$14,子育て関連マスタ!$I$16:$M$17,2,FALSE),0),
  AND(R535=13),IFERROR(VLOOKUP(入力項目!$S$15,子育て関連マスタ!$I$21:$M$22,2,FALSE),0),
  AND(R535=16),IFERROR(VLOOKUP(入力項目!$S$16,子育て関連マスタ!$I$26:$M$28,2,FALSE),0),
  AND(R535=19,入力項目!$S$16&lt;&gt;"高専"),IFERROR(VLOOKUP(入力項目!$S$17,子育て関連マスタ!$I$32:$M$37,2,FALSE),0),
  AND(R535=21,入力項目!$S$16="高専"),IFERROR(VLOOKUP(入力項目!$S$17,子育て関連マスタ!$I$32:$M$37,2,FALSE),0),
  R535&gt;=22,0
  ),0),0
) +
IF(AND(R535&gt;=1,R535&lt;=15),IF($D535=入力項目!$S$8,入力項目!$S$3,0),0) +
IF(AND(R535&gt;=1,R535&lt;=15),IF($D535=5,入力項目!$S$4,0),0) +
IF(AND(R535&gt;=1,R535&lt;=15),IF($D535=12,入力項目!$S$5,0),0) +
IF(AND(入力項目!$S$7=$A535,入力項目!$S$8=$D535),子育て関連マスタ!$C$14,0) +
IFERROR(IF(AND(YEAR(EDATE(DATE(入力項目!$S$7,入力項目!$S$8,1),1))=$A535,MONTH(EDATE(DATE(入力項目!$S$7,入力項目!$S$8,1),1))=$D535),子育て関連マスタ!$C$15,0),0) +
IF(AND(OR(R535=3,R535=5,R535=7),$D535=11),子育て関連マスタ!$C$17,0) +
IF(AND(R535=20,$D535=1),子育て関連マスタ!$C$18,0) +
IF(AND(R535=20,$D535=1),
IFERROR(_xlfn.IFS(
入力項目!$S$10="男",子育て関連マスタ!$C$18,
入力項目!$S$10="女",子育て関連マスタ!$C$19
),0),0
) +
IF(AND(R535&gt;=入力項目!$S$18,R535&lt;=入力項目!$S$19),入力項目!$S$20,0) +
IF(AND(R535&gt;=入力項目!$S$21,R535&lt;=入力項目!$S$22),入力項目!$S$23,0) +
IF(AND(R535&gt;=入力項目!$S$24,R535&lt;=入力項目!$S$25),入力項目!$S$26,0)
)</f>
        <v>0</v>
      </c>
      <c r="AG535">
        <f ca="1">-(
_xlfn.IFS(
S535&lt;=入力項目!$S$11,0,
AND(S535&gt;=入力項目!$S$11+1,S535&lt;=3),IFERROR(VLOOKUP(入力項目!$S$12,子育て関連マスタ!$I$4:$M$5,4,FALSE),0),
AND(S535&gt;=4,S535&lt;=6),IFERROR(VLOOKUP(入力項目!$S$13,子育て関連マスタ!$I$9:$M$12,4,FALSE),0),
AND(S535&gt;=7,S535&lt;=12),IFERROR(VLOOKUP(入力項目!$S$14,子育て関連マスタ!$I$16:$M$17,4,FALSE),0),
AND(S535&gt;=13,S535&lt;=15),IFERROR(VLOOKUP(入力項目!$S$15,子育て関連マスタ!$I$21:$M$22,4,FALSE),0),
AND(S535&gt;=16,S535&lt;=18),IFERROR(VLOOKUP(入力項目!$S$16,子育て関連マスタ!$I$26:$M$28,4,FALSE),0),
AND(S535&gt;=19,S535&lt;=20,入力項目!$S$16="高専"),IFERROR(VLOOKUP(入力項目!$S$16,子育て関連マスタ!$I$26:$M$28,4,FALSE),0),
AND(S535&gt;=19,S535&lt;=20,入力項目!$S$16&lt;&gt;"高専"),IFERROR(VLOOKUP(入力項目!$S$17,子育て関連マスタ!$I$32:$M$37,4,FALSE),0),
AND(S535&gt;=21,S535&lt;=22,入力項目!$S$16="高専"),IFERROR(VLOOKUP(入力項目!$S$17,子育て関連マスタ!$I$32:$M$34,4,FALSE),0),
AND(S535&gt;=21,S535&lt;=22,入力項目!$S$16&lt;&gt;"高専"),IFERROR(VLOOKUP(入力項目!$S$17,子育て関連マスタ!$I$32:$M$34,4,FALSE),0),
S535&gt;=23,0
) +
IF($D535=4,
  IFERROR(_xlfn.IFS(
  S535&lt;=入力項目!$S$11,0,
  AND(S535=入力項目!$S$11),IFERROR(VLOOKUP(入力項目!$S$12,子育て関連マスタ!$I$4:$M$5,2,FALSE),0),
  AND(S535=4),IFERROR(VLOOKUP(入力項目!$S$13,子育て関連マスタ!$I$9:$M$12,2,FALSE),0),
  AND(S535=7),IFERROR(VLOOKUP(入力項目!$S$14,子育て関連マスタ!$I$16:$M$17,2,FALSE),0),
  AND(S535=13),IFERROR(VLOOKUP(入力項目!$S$15,子育て関連マスタ!$I$21:$M$22,2,FALSE),0),
  AND(S535=16),IFERROR(VLOOKUP(入力項目!$S$16,子育て関連マスタ!$I$26:$M$28,2,FALSE),0),
  AND(S535=19,入力項目!$S$16&lt;&gt;"高専"),IFERROR(VLOOKUP(入力項目!$S$17,子育て関連マスタ!$I$32:$M$37,2,FALSE),0),
  AND(S535=21,入力項目!$S$16="高専"),IFERROR(VLOOKUP(入力項目!$S$17,子育て関連マスタ!$I$32:$M$37,2,FALSE),0),
  S535&gt;=22,0
  ),0),0
) +
IF(AND(S535&gt;=1,S535&lt;=15),IF($D535=入力項目!$S$8,入力項目!$S$3,0),0) +
IF(AND(S535&gt;=1,S535&lt;=15),IF($D535=5,入力項目!$S$4,0),0) +
IF(AND(S535&gt;=1,S535&lt;=15),IF($D535=12,入力項目!$S$5,0),0) +
IF(AND(入力項目!$S$7=$A535,入力項目!$S$8=$D535),子育て関連マスタ!$C$14,0) +
IFERROR(IF(AND(YEAR(EDATE(DATE(入力項目!$S$7,入力項目!$S$8,1),1))=$A535,MONTH(EDATE(DATE(入力項目!$S$7,入力項目!$S$8,1),1))=$D535),子育て関連マスタ!$C$15,0),0) +
IF(AND(OR(S535=3,S535=5,S535=7),$D535=11),子育て関連マスタ!$C$17,0) +
IF(AND(S535=20,$D535=1),子育て関連マスタ!$C$18,0) +
IF(AND(S535=20,$D535=1),
IFERROR(_xlfn.IFS(
入力項目!$S$10="男",子育て関連マスタ!$C$18,
入力項目!$S$10="女",子育て関連マスタ!$C$19
),0),0
) +
IF(AND(S535&gt;=入力項目!$S$18,S535&lt;=入力項目!$S$19),入力項目!$S$20,0) +
IF(AND(S535&gt;=入力項目!$S$21,S535&lt;=入力項目!$S$22),入力項目!$S$23,0) +
IF(AND(S535&gt;=入力項目!$S$24,S535&lt;=入力項目!$S$25),入力項目!$S$26,0)
)</f>
        <v>0</v>
      </c>
      <c r="AH535">
        <f ca="1">-(
_xlfn.IFS(
T535&lt;=入力項目!$S$11,0,
AND(T535&gt;=入力項目!$S$11+1,T535&lt;=3),IFERROR(VLOOKUP(入力項目!$S$12,子育て関連マスタ!$I$4:$M$5,4,FALSE),0),
AND(T535&gt;=4,T535&lt;=6),IFERROR(VLOOKUP(入力項目!$S$13,子育て関連マスタ!$I$9:$M$12,4,FALSE),0),
AND(T535&gt;=7,T535&lt;=12),IFERROR(VLOOKUP(入力項目!$S$14,子育て関連マスタ!$I$16:$M$17,4,FALSE),0),
AND(T535&gt;=13,T535&lt;=15),IFERROR(VLOOKUP(入力項目!$S$15,子育て関連マスタ!$I$21:$M$22,4,FALSE),0),
AND(T535&gt;=16,T535&lt;=18),IFERROR(VLOOKUP(入力項目!$S$16,子育て関連マスタ!$I$26:$M$28,4,FALSE),0),
AND(T535&gt;=19,T535&lt;=20,入力項目!$S$16="高専"),IFERROR(VLOOKUP(入力項目!$S$16,子育て関連マスタ!$I$26:$M$28,4,FALSE),0),
AND(T535&gt;=19,T535&lt;=20,入力項目!$S$16&lt;&gt;"高専"),IFERROR(VLOOKUP(入力項目!$S$17,子育て関連マスタ!$I$32:$M$37,4,FALSE),0),
AND(T535&gt;=21,T535&lt;=22,入力項目!$S$16="高専"),IFERROR(VLOOKUP(入力項目!$S$17,子育て関連マスタ!$I$32:$M$34,4,FALSE),0),
AND(T535&gt;=21,T535&lt;=22,入力項目!$S$16&lt;&gt;"高専"),IFERROR(VLOOKUP(入力項目!$S$17,子育て関連マスタ!$I$32:$M$34,4,FALSE),0),
T535&gt;=23,0
) +
IF($D535=4,
  IFERROR(_xlfn.IFS(
  T535&lt;=入力項目!$S$11,0,
  AND(T535=入力項目!$S$11),IFERROR(VLOOKUP(入力項目!$S$12,子育て関連マスタ!$I$4:$M$5,2,FALSE),0),
  AND(T535=4),IFERROR(VLOOKUP(入力項目!$S$13,子育て関連マスタ!$I$9:$M$12,2,FALSE),0),
  AND(T535=7),IFERROR(VLOOKUP(入力項目!$S$14,子育て関連マスタ!$I$16:$M$17,2,FALSE),0),
  AND(T535=13),IFERROR(VLOOKUP(入力項目!$S$15,子育て関連マスタ!$I$21:$M$22,2,FALSE),0),
  AND(T535=16),IFERROR(VLOOKUP(入力項目!$S$16,子育て関連マスタ!$I$26:$M$28,2,FALSE),0),
  AND(T535=19,入力項目!$S$16&lt;&gt;"高専"),IFERROR(VLOOKUP(入力項目!$S$17,子育て関連マスタ!$I$32:$M$37,2,FALSE),0),
  AND(T535=21,入力項目!$S$16="高専"),IFERROR(VLOOKUP(入力項目!$S$17,子育て関連マスタ!$I$32:$M$37,2,FALSE),0),
  T535&gt;=22,0
  ),0),0
) +
IF(AND(T535&gt;=1,T535&lt;=15),IF($D535=入力項目!$S$8,入力項目!$S$3,0),0) +
IF(AND(T535&gt;=1,T535&lt;=15),IF($D535=5,入力項目!$S$4,0),0) +
IF(AND(T535&gt;=1,T535&lt;=15),IF($D535=12,入力項目!$S$5,0),0) +
IF(AND(入力項目!$S$7=$A535,入力項目!$S$8=$D535),子育て関連マスタ!$C$14,0) +
IFERROR(IF(AND(YEAR(EDATE(DATE(入力項目!$S$7,入力項目!$S$8,1),1))=$A535,MONTH(EDATE(DATE(入力項目!$S$7,入力項目!$S$8,1),1))=$D535),子育て関連マスタ!$C$15,0),0) +
IF(AND(OR(T535=3,T535=5,T535=7),$D535=11),子育て関連マスタ!$C$17,0) +
IF(AND(T535=20,$D535=1),子育て関連マスタ!$C$18,0) +
IF(AND(T535=20,$D535=1),
IFERROR(_xlfn.IFS(
入力項目!$S$10="男",子育て関連マスタ!$C$18,
入力項目!$S$10="女",子育て関連マスタ!$C$19
),0),0
) +
IF(AND(T535&gt;=入力項目!$S$18,T535&lt;=入力項目!$S$19),入力項目!$S$20,0) +
IF(AND(T535&gt;=入力項目!$S$21,T535&lt;=入力項目!$S$22),入力項目!$S$23,0) +
IF(AND(T535&gt;=入力項目!$S$24,T535&lt;=入力項目!$S$25),入力項目!$S$26,0)
)</f>
        <v>0</v>
      </c>
      <c r="AI535">
        <f ca="1">-(
_xlfn.IFS(
U535&lt;=入力項目!$S$11,0,
AND(U535&gt;=入力項目!$S$11+1,U535&lt;=3),IFERROR(VLOOKUP(入力項目!$S$12,子育て関連マスタ!$I$4:$M$5,4,FALSE),0),
AND(U535&gt;=4,U535&lt;=6),IFERROR(VLOOKUP(入力項目!$S$13,子育て関連マスタ!$I$9:$M$12,4,FALSE),0),
AND(U535&gt;=7,U535&lt;=12),IFERROR(VLOOKUP(入力項目!$S$14,子育て関連マスタ!$I$16:$M$17,4,FALSE),0),
AND(U535&gt;=13,U535&lt;=15),IFERROR(VLOOKUP(入力項目!$S$15,子育て関連マスタ!$I$21:$M$22,4,FALSE),0),
AND(U535&gt;=16,U535&lt;=18),IFERROR(VLOOKUP(入力項目!$S$16,子育て関連マスタ!$I$26:$M$28,4,FALSE),0),
AND(U535&gt;=19,U535&lt;=20,入力項目!$S$16="高専"),IFERROR(VLOOKUP(入力項目!$S$16,子育て関連マスタ!$I$26:$M$28,4,FALSE),0),
AND(U535&gt;=19,U535&lt;=20,入力項目!$S$16&lt;&gt;"高専"),IFERROR(VLOOKUP(入力項目!$S$17,子育て関連マスタ!$I$32:$M$37,4,FALSE),0),
AND(U535&gt;=21,U535&lt;=22,入力項目!$S$16="高専"),IFERROR(VLOOKUP(入力項目!$S$17,子育て関連マスタ!$I$32:$M$34,4,FALSE),0),
AND(U535&gt;=21,U535&lt;=22,入力項目!$S$16&lt;&gt;"高専"),IFERROR(VLOOKUP(入力項目!$S$17,子育て関連マスタ!$I$32:$M$34,4,FALSE),0),
U535&gt;=23,0
) +
IF($D535=4,
  IFERROR(_xlfn.IFS(
  U535&lt;=入力項目!$S$11,0,
  AND(U535=入力項目!$S$11),IFERROR(VLOOKUP(入力項目!$S$12,子育て関連マスタ!$I$4:$M$5,2,FALSE),0),
  AND(U535=4),IFERROR(VLOOKUP(入力項目!$S$13,子育て関連マスタ!$I$9:$M$12,2,FALSE),0),
  AND(U535=7),IFERROR(VLOOKUP(入力項目!$S$14,子育て関連マスタ!$I$16:$M$17,2,FALSE),0),
  AND(U535=13),IFERROR(VLOOKUP(入力項目!$S$15,子育て関連マスタ!$I$21:$M$22,2,FALSE),0),
  AND(U535=16),IFERROR(VLOOKUP(入力項目!$S$16,子育て関連マスタ!$I$26:$M$28,2,FALSE),0),
  AND(U535=19,入力項目!$S$16&lt;&gt;"高専"),IFERROR(VLOOKUP(入力項目!$S$17,子育て関連マスタ!$I$32:$M$37,2,FALSE),0),
  AND(U535=21,入力項目!$S$16="高専"),IFERROR(VLOOKUP(入力項目!$S$17,子育て関連マスタ!$I$32:$M$37,2,FALSE),0),
  U535&gt;=22,0
  ),0),0
) +
IF(AND(U535&gt;=1,U535&lt;=15),IF($D535=入力項目!$S$8,入力項目!$S$3,0),0) +
IF(AND(U535&gt;=1,U535&lt;=15),IF($D535=5,入力項目!$S$4,0),0) +
IF(AND(U535&gt;=1,U535&lt;=15),IF($D535=12,入力項目!$S$5,0),0) +
IF(AND(入力項目!$S$7=$A535,入力項目!$S$8=$D535),子育て関連マスタ!$C$14,0) +
IFERROR(IF(AND(YEAR(EDATE(DATE(入力項目!$S$7,入力項目!$S$8,1),1))=$A535,MONTH(EDATE(DATE(入力項目!$S$7,入力項目!$S$8,1),1))=$D535),子育て関連マスタ!$C$15,0),0) +
IF(AND(OR(U535=3,U535=5,U535=7),$D535=11),子育て関連マスタ!$C$17,0) +
IF(AND(U535=20,$D535=1),子育て関連マスタ!$C$18,0) +
IF(AND(U535=20,$D535=1),
IFERROR(_xlfn.IFS(
入力項目!$S$10="男",子育て関連マスタ!$C$18,
入力項目!$S$10="女",子育て関連マスタ!$C$19
),0),0
) +
IF(AND(U535&gt;=入力項目!$S$18,U535&lt;=入力項目!$S$19),入力項目!$S$20,0) +
IF(AND(U535&gt;=入力項目!$S$21,U535&lt;=入力項目!$S$22),入力項目!$S$23,0) +
IF(AND(U535&gt;=入力項目!$S$24,U535&lt;=入力項目!$S$25),入力項目!$S$26,0)
)</f>
        <v>0</v>
      </c>
      <c r="AJ535" s="10">
        <f ca="1">-VLOOKUP($D535,月別収支!$A$2:$H$13,7,FALSE)</f>
        <v>-20000</v>
      </c>
    </row>
    <row r="536" spans="1:36" x14ac:dyDescent="0.4">
      <c r="A536">
        <f t="shared" ca="1" si="139"/>
        <v>2069</v>
      </c>
      <c r="B536">
        <f t="shared" ca="1" si="146"/>
        <v>2068</v>
      </c>
      <c r="C536">
        <f t="shared" ca="1" si="147"/>
        <v>45</v>
      </c>
      <c r="D536">
        <f t="shared" ca="1" si="140"/>
        <v>2</v>
      </c>
      <c r="E536" t="str">
        <f t="shared" ca="1" si="141"/>
        <v>2069年2月</v>
      </c>
      <c r="F536">
        <f ca="1">IF(OR(入力項目!$N$5&lt;$A536,AND(入力項目!$N$5=$A536,入力項目!$N$6&lt;$D536)),IF(F535=0,1,IF(G536=12,F535+1,F535)),0)</f>
        <v>44</v>
      </c>
      <c r="G536">
        <f ca="1">IF(OR(入力項目!$N$5&lt;$A536,AND(入力項目!$N$5=$A536,入力項目!$N$6&lt;$D536)),IF(G535=12,1,G535+1),0)</f>
        <v>4</v>
      </c>
      <c r="H536" t="str">
        <f t="shared" ca="1" si="142"/>
        <v>44_4</v>
      </c>
      <c r="I536">
        <f ca="1">IF(
  IFERROR(AND($C536&gt;0,MOD($C536,入力項目!$N$22)=0,$D536=入力項目!$N$23), FALSE),
  1,
  IF(
    AND(I535&gt;0,J535=12),
    IF(I535=入力項目!$N$28, 0, I535+1),
    I535
  )
)</f>
        <v>0</v>
      </c>
      <c r="J536">
        <f ca="1">IF($D536=入力項目!$N$23,1,IFERROR(J535+1,1))</f>
        <v>9</v>
      </c>
      <c r="K536" t="str">
        <f t="shared" ca="1" si="143"/>
        <v>0_9</v>
      </c>
      <c r="L536">
        <f ca="1">L535+IF(入力項目!$D$4=$D536,1,0)</f>
        <v>73</v>
      </c>
      <c r="M536" t="str">
        <f t="shared" ca="1" si="144"/>
        <v>73歳</v>
      </c>
      <c r="N536">
        <f t="shared" ca="1" si="148"/>
        <v>74</v>
      </c>
      <c r="O536" t="str">
        <f t="shared" ca="1" si="145"/>
        <v>74歳</v>
      </c>
      <c r="P536">
        <f t="shared" ca="1" si="149"/>
        <v>48</v>
      </c>
      <c r="Q536">
        <f t="shared" ca="1" si="150"/>
        <v>46</v>
      </c>
      <c r="R536">
        <f t="shared" ca="1" si="151"/>
        <v>2069</v>
      </c>
      <c r="S536">
        <f t="shared" ca="1" si="152"/>
        <v>2069</v>
      </c>
      <c r="T536">
        <f t="shared" ca="1" si="153"/>
        <v>2069</v>
      </c>
      <c r="U536">
        <f t="shared" ca="1" si="154"/>
        <v>2069</v>
      </c>
      <c r="V536" s="10">
        <f t="shared" ca="1" si="155"/>
        <v>58509925</v>
      </c>
      <c r="W536" s="10">
        <f ca="1">IF($L536&lt;その他マスタ!$B$1,VLOOKUP($D536,月別収支!$A$2:$H$13,2,FALSE),その他マスタ!$B$3)+IF(AND($L536=その他マスタ!$B$1,入力項目!$I$9="あり",$D536=入力項目!$D$4),その他マスタ!$B$2,0)</f>
        <v>150000</v>
      </c>
      <c r="X536" s="10">
        <f ca="1">-IF(入力項目!$K$5=TRUE,
IF($F536+$G536&lt;3,VLOOKUP($D536,月別収支!$A$2:$H$13,8,FALSE),0)+IFERROR(VLOOKUP($H536,住宅ローン計算!C:P,13,FALSE),0)+IF($F536&gt;1,IF(OR($G536=3,$G536=6,$G536=9,$G536=12),ROUNDUP(入力項目!$N$18/4,0),0),0),
VLOOKUP($D536,月別収支!$A$2:$H$13,8,FALSE))</f>
        <v>0</v>
      </c>
      <c r="Y536" s="10">
        <f ca="1">-VLOOKUP($D536,月別収支!$A$2:$H$13,3,FALSE)</f>
        <v>-75000</v>
      </c>
      <c r="Z536" s="10">
        <f ca="1">-VLOOKUP($D536,月別収支!$A$2:$H$13,4,FALSE)</f>
        <v>-27000</v>
      </c>
      <c r="AA536" s="10">
        <f ca="1">-VLOOKUP($D536,月別収支!$A$2:$H$13,6,FALSE)</f>
        <v>-10000</v>
      </c>
      <c r="AB536" s="10">
        <f ca="1">-(
VLOOKUP($D536,月別収支!$A$2:$H$13,5,FALSE)+IF(AND(入力項目!$I$27&lt;=$A536,ISEVEN($A536-入力項目!$I$27),入力項目!$I$28=$D536),入力項目!$I$26,0)
+IF(入力項目!$K$26=TRUE,
IFERROR(VLOOKUP($K536,マイカーローン計算!C:P,13,FALSE),0),
IFERROR(
  IF(AND($C536&gt;0,MOD($C536,入力項目!$N$22)=0,$D536=入力項目!$N$23),入力項目!$N$24,0),
 0
)
)
)</f>
        <v>-20000</v>
      </c>
      <c r="AC536" s="10">
        <f ca="1">-IF($A536&lt;入力項目!$N$33,入力項目!$N$35,IF(AND($A536=入力項目!$N$33,$D536&lt;=入力項目!$N$34),入力項目!$N$35,0))</f>
        <v>0</v>
      </c>
      <c r="AD536">
        <f ca="1">-(
_xlfn.IFS(
P536&lt;=入力項目!$S$11,0,
AND(P536&gt;=入力項目!$S$11+1,P536&lt;=3),IFERROR(VLOOKUP(入力項目!$S$12,子育て関連マスタ!$I$4:$M$5,4,FALSE),0),
AND(P536&gt;=4,P536&lt;=6),IFERROR(VLOOKUP(入力項目!$S$13,子育て関連マスタ!$I$9:$M$12,4,FALSE),0),
AND(P536&gt;=7,P536&lt;=12),IFERROR(VLOOKUP(入力項目!$S$14,子育て関連マスタ!$I$16:$M$17,4,FALSE),0),
AND(P536&gt;=13,P536&lt;=15),IFERROR(VLOOKUP(入力項目!$S$15,子育て関連マスタ!$I$21:$M$22,4,FALSE),0),
AND(P536&gt;=16,P536&lt;=18),IFERROR(VLOOKUP(入力項目!$S$16,子育て関連マスタ!$I$26:$M$28,4,FALSE),0),
AND(P536&gt;=19,P536&lt;=20,入力項目!$S$16="高専"),IFERROR(VLOOKUP(入力項目!$S$16,子育て関連マスタ!$I$26:$M$28,4,FALSE),0),
AND(P536&gt;=19,P536&lt;=20,入力項目!$S$16&lt;&gt;"高専"),IFERROR(VLOOKUP(入力項目!$S$17,子育て関連マスタ!$I$32:$M$37,4,FALSE),0),
AND(P536&gt;=21,P536&lt;=22,入力項目!$S$16="高専"),IFERROR(VLOOKUP(入力項目!$S$17,子育て関連マスタ!$I$32:$M$34,4,FALSE),0),
AND(P536&gt;=21,P536&lt;=22,入力項目!$S$16&lt;&gt;"高専"),IFERROR(VLOOKUP(入力項目!$S$17,子育て関連マスタ!$I$32:$M$34,4,FALSE),0),
P536&gt;=23,0
) +
IF($D536=4,
  IFERROR(_xlfn.IFS(
  P536&lt;=入力項目!$S$11,0,
  AND(P536=入力項目!$S$11),IFERROR(VLOOKUP(入力項目!$S$12,子育て関連マスタ!$I$4:$M$5,2,FALSE),0),
  AND(P536=4),IFERROR(VLOOKUP(入力項目!$S$13,子育て関連マスタ!$I$9:$M$12,2,FALSE),0),
  AND(P536=7),IFERROR(VLOOKUP(入力項目!$S$14,子育て関連マスタ!$I$16:$M$17,2,FALSE),0),
  AND(P536=13),IFERROR(VLOOKUP(入力項目!$S$15,子育て関連マスタ!$I$21:$M$22,2,FALSE),0),
  AND(P536=16),IFERROR(VLOOKUP(入力項目!$S$16,子育て関連マスタ!$I$26:$M$28,2,FALSE),0),
  AND(P536=19,入力項目!$S$16&lt;&gt;"高専"),IFERROR(VLOOKUP(入力項目!$S$17,子育て関連マスタ!$I$32:$M$37,2,FALSE),0),
  AND(P536=21,入力項目!$S$16="高専"),IFERROR(VLOOKUP(入力項目!$S$17,子育て関連マスタ!$I$32:$M$37,2,FALSE),0),
  P536&gt;=22,0
  ),0),0
) +
IF(AND(P536&gt;=1,P536&lt;=15),IF($D536=入力項目!$S$8,入力項目!$S$3,0),0) +
IF(AND(P536&gt;=1,P536&lt;=15),IF($D536=5,入力項目!$S$4,0),0) +
IF(AND(P536&gt;=1,P536&lt;=15),IF($D536=12,入力項目!$S$5,0),0) +
IF(AND(入力項目!$S$7=$A536,入力項目!$S$8=$D536),子育て関連マスタ!$C$14,0) +
IFERROR(IF(AND(YEAR(EDATE(DATE(入力項目!$S$7,入力項目!$S$8,1),1))=$A536,MONTH(EDATE(DATE(入力項目!$S$7,入力項目!$S$8,1),1))=$D536),子育て関連マスタ!$C$15,0),0) +
IF(AND(OR(P536=3,P536=5,P536=7),$D536=11),子育て関連マスタ!$C$17,0) +
IF(AND(P536=20,$D536=1),子育て関連マスタ!$C$18,0) +
IF(AND(P536=20,$D536=1),
IFERROR(_xlfn.IFS(
入力項目!$S$10="男",子育て関連マスタ!$C$18,
入力項目!$S$10="女",子育て関連マスタ!$C$19
),0),0
) +
IF(AND(P536&gt;=入力項目!$S$18,P536&lt;=入力項目!$S$19),入力項目!$S$20,0) +
IF(AND(P536&gt;=入力項目!$S$21,P536&lt;=入力項目!$S$22),入力項目!$S$23,0) +
IF(AND(P536&gt;=入力項目!$S$24,P536&lt;=入力項目!$S$25),入力項目!$S$26,0)
)</f>
        <v>0</v>
      </c>
      <c r="AE536">
        <f ca="1">-(
_xlfn.IFS(
Q536&lt;=入力項目!$S$11,0,
AND(Q536&gt;=入力項目!$S$11+1,Q536&lt;=3),IFERROR(VLOOKUP(入力項目!$S$12,子育て関連マスタ!$I$4:$M$5,4,FALSE),0),
AND(Q536&gt;=4,Q536&lt;=6),IFERROR(VLOOKUP(入力項目!$S$13,子育て関連マスタ!$I$9:$M$12,4,FALSE),0),
AND(Q536&gt;=7,Q536&lt;=12),IFERROR(VLOOKUP(入力項目!$S$14,子育て関連マスタ!$I$16:$M$17,4,FALSE),0),
AND(Q536&gt;=13,Q536&lt;=15),IFERROR(VLOOKUP(入力項目!$S$15,子育て関連マスタ!$I$21:$M$22,4,FALSE),0),
AND(Q536&gt;=16,Q536&lt;=18),IFERROR(VLOOKUP(入力項目!$S$16,子育て関連マスタ!$I$26:$M$28,4,FALSE),0),
AND(Q536&gt;=19,Q536&lt;=20,入力項目!$S$16="高専"),IFERROR(VLOOKUP(入力項目!$S$16,子育て関連マスタ!$I$26:$M$28,4,FALSE),0),
AND(Q536&gt;=19,Q536&lt;=20,入力項目!$S$16&lt;&gt;"高専"),IFERROR(VLOOKUP(入力項目!$S$17,子育て関連マスタ!$I$32:$M$37,4,FALSE),0),
AND(Q536&gt;=21,Q536&lt;=22,入力項目!$S$16="高専"),IFERROR(VLOOKUP(入力項目!$S$17,子育て関連マスタ!$I$32:$M$34,4,FALSE),0),
AND(Q536&gt;=21,Q536&lt;=22,入力項目!$S$16&lt;&gt;"高専"),IFERROR(VLOOKUP(入力項目!$S$17,子育て関連マスタ!$I$32:$M$34,4,FALSE),0),
Q536&gt;=23,0
) +
IF($D536=4,
  IFERROR(_xlfn.IFS(
  Q536&lt;=入力項目!$S$11,0,
  AND(Q536=入力項目!$S$11),IFERROR(VLOOKUP(入力項目!$S$12,子育て関連マスタ!$I$4:$M$5,2,FALSE),0),
  AND(Q536=4),IFERROR(VLOOKUP(入力項目!$S$13,子育て関連マスタ!$I$9:$M$12,2,FALSE),0),
  AND(Q536=7),IFERROR(VLOOKUP(入力項目!$S$14,子育て関連マスタ!$I$16:$M$17,2,FALSE),0),
  AND(Q536=13),IFERROR(VLOOKUP(入力項目!$S$15,子育て関連マスタ!$I$21:$M$22,2,FALSE),0),
  AND(Q536=16),IFERROR(VLOOKUP(入力項目!$S$16,子育て関連マスタ!$I$26:$M$28,2,FALSE),0),
  AND(Q536=19,入力項目!$S$16&lt;&gt;"高専"),IFERROR(VLOOKUP(入力項目!$S$17,子育て関連マスタ!$I$32:$M$37,2,FALSE),0),
  AND(Q536=21,入力項目!$S$16="高専"),IFERROR(VLOOKUP(入力項目!$S$17,子育て関連マスタ!$I$32:$M$37,2,FALSE),0),
  Q536&gt;=22,0
  ),0),0
) +
IF(AND(Q536&gt;=1,Q536&lt;=15),IF($D536=入力項目!$S$8,入力項目!$S$3,0),0) +
IF(AND(Q536&gt;=1,Q536&lt;=15),IF($D536=5,入力項目!$S$4,0),0) +
IF(AND(Q536&gt;=1,Q536&lt;=15),IF($D536=12,入力項目!$S$5,0),0) +
IF(AND(入力項目!$S$7=$A536,入力項目!$S$8=$D536),子育て関連マスタ!$C$14,0) +
IFERROR(IF(AND(YEAR(EDATE(DATE(入力項目!$S$7,入力項目!$S$8,1),1))=$A536,MONTH(EDATE(DATE(入力項目!$S$7,入力項目!$S$8,1),1))=$D536),子育て関連マスタ!$C$15,0),0) +
IF(AND(OR(Q536=3,Q536=5,Q536=7),$D536=11),子育て関連マスタ!$C$17,0) +
IF(AND(Q536=20,$D536=1),子育て関連マスタ!$C$18,0) +
IF(AND(Q536=20,$D536=1),
IFERROR(_xlfn.IFS(
入力項目!$S$10="男",子育て関連マスタ!$C$18,
入力項目!$S$10="女",子育て関連マスタ!$C$19
),0),0
) +
IF(AND(Q536&gt;=入力項目!$S$18,Q536&lt;=入力項目!$S$19),入力項目!$S$20,0) +
IF(AND(Q536&gt;=入力項目!$S$21,Q536&lt;=入力項目!$S$22),入力項目!$S$23,0) +
IF(AND(Q536&gt;=入力項目!$S$24,Q536&lt;=入力項目!$S$25),入力項目!$S$26,0)
)</f>
        <v>0</v>
      </c>
      <c r="AF536">
        <f ca="1">-(
_xlfn.IFS(
R536&lt;=入力項目!$S$11,0,
AND(R536&gt;=入力項目!$S$11+1,R536&lt;=3),IFERROR(VLOOKUP(入力項目!$S$12,子育て関連マスタ!$I$4:$M$5,4,FALSE),0),
AND(R536&gt;=4,R536&lt;=6),IFERROR(VLOOKUP(入力項目!$S$13,子育て関連マスタ!$I$9:$M$12,4,FALSE),0),
AND(R536&gt;=7,R536&lt;=12),IFERROR(VLOOKUP(入力項目!$S$14,子育て関連マスタ!$I$16:$M$17,4,FALSE),0),
AND(R536&gt;=13,R536&lt;=15),IFERROR(VLOOKUP(入力項目!$S$15,子育て関連マスタ!$I$21:$M$22,4,FALSE),0),
AND(R536&gt;=16,R536&lt;=18),IFERROR(VLOOKUP(入力項目!$S$16,子育て関連マスタ!$I$26:$M$28,4,FALSE),0),
AND(R536&gt;=19,R536&lt;=20,入力項目!$S$16="高専"),IFERROR(VLOOKUP(入力項目!$S$16,子育て関連マスタ!$I$26:$M$28,4,FALSE),0),
AND(R536&gt;=19,R536&lt;=20,入力項目!$S$16&lt;&gt;"高専"),IFERROR(VLOOKUP(入力項目!$S$17,子育て関連マスタ!$I$32:$M$37,4,FALSE),0),
AND(R536&gt;=21,R536&lt;=22,入力項目!$S$16="高専"),IFERROR(VLOOKUP(入力項目!$S$17,子育て関連マスタ!$I$32:$M$34,4,FALSE),0),
AND(R536&gt;=21,R536&lt;=22,入力項目!$S$16&lt;&gt;"高専"),IFERROR(VLOOKUP(入力項目!$S$17,子育て関連マスタ!$I$32:$M$34,4,FALSE),0),
R536&gt;=23,0
) +
IF($D536=4,
  IFERROR(_xlfn.IFS(
  R536&lt;=入力項目!$S$11,0,
  AND(R536=入力項目!$S$11),IFERROR(VLOOKUP(入力項目!$S$12,子育て関連マスタ!$I$4:$M$5,2,FALSE),0),
  AND(R536=4),IFERROR(VLOOKUP(入力項目!$S$13,子育て関連マスタ!$I$9:$M$12,2,FALSE),0),
  AND(R536=7),IFERROR(VLOOKUP(入力項目!$S$14,子育て関連マスタ!$I$16:$M$17,2,FALSE),0),
  AND(R536=13),IFERROR(VLOOKUP(入力項目!$S$15,子育て関連マスタ!$I$21:$M$22,2,FALSE),0),
  AND(R536=16),IFERROR(VLOOKUP(入力項目!$S$16,子育て関連マスタ!$I$26:$M$28,2,FALSE),0),
  AND(R536=19,入力項目!$S$16&lt;&gt;"高専"),IFERROR(VLOOKUP(入力項目!$S$17,子育て関連マスタ!$I$32:$M$37,2,FALSE),0),
  AND(R536=21,入力項目!$S$16="高専"),IFERROR(VLOOKUP(入力項目!$S$17,子育て関連マスタ!$I$32:$M$37,2,FALSE),0),
  R536&gt;=22,0
  ),0),0
) +
IF(AND(R536&gt;=1,R536&lt;=15),IF($D536=入力項目!$S$8,入力項目!$S$3,0),0) +
IF(AND(R536&gt;=1,R536&lt;=15),IF($D536=5,入力項目!$S$4,0),0) +
IF(AND(R536&gt;=1,R536&lt;=15),IF($D536=12,入力項目!$S$5,0),0) +
IF(AND(入力項目!$S$7=$A536,入力項目!$S$8=$D536),子育て関連マスタ!$C$14,0) +
IFERROR(IF(AND(YEAR(EDATE(DATE(入力項目!$S$7,入力項目!$S$8,1),1))=$A536,MONTH(EDATE(DATE(入力項目!$S$7,入力項目!$S$8,1),1))=$D536),子育て関連マスタ!$C$15,0),0) +
IF(AND(OR(R536=3,R536=5,R536=7),$D536=11),子育て関連マスタ!$C$17,0) +
IF(AND(R536=20,$D536=1),子育て関連マスタ!$C$18,0) +
IF(AND(R536=20,$D536=1),
IFERROR(_xlfn.IFS(
入力項目!$S$10="男",子育て関連マスタ!$C$18,
入力項目!$S$10="女",子育て関連マスタ!$C$19
),0),0
) +
IF(AND(R536&gt;=入力項目!$S$18,R536&lt;=入力項目!$S$19),入力項目!$S$20,0) +
IF(AND(R536&gt;=入力項目!$S$21,R536&lt;=入力項目!$S$22),入力項目!$S$23,0) +
IF(AND(R536&gt;=入力項目!$S$24,R536&lt;=入力項目!$S$25),入力項目!$S$26,0)
)</f>
        <v>0</v>
      </c>
      <c r="AG536">
        <f ca="1">-(
_xlfn.IFS(
S536&lt;=入力項目!$S$11,0,
AND(S536&gt;=入力項目!$S$11+1,S536&lt;=3),IFERROR(VLOOKUP(入力項目!$S$12,子育て関連マスタ!$I$4:$M$5,4,FALSE),0),
AND(S536&gt;=4,S536&lt;=6),IFERROR(VLOOKUP(入力項目!$S$13,子育て関連マスタ!$I$9:$M$12,4,FALSE),0),
AND(S536&gt;=7,S536&lt;=12),IFERROR(VLOOKUP(入力項目!$S$14,子育て関連マスタ!$I$16:$M$17,4,FALSE),0),
AND(S536&gt;=13,S536&lt;=15),IFERROR(VLOOKUP(入力項目!$S$15,子育て関連マスタ!$I$21:$M$22,4,FALSE),0),
AND(S536&gt;=16,S536&lt;=18),IFERROR(VLOOKUP(入力項目!$S$16,子育て関連マスタ!$I$26:$M$28,4,FALSE),0),
AND(S536&gt;=19,S536&lt;=20,入力項目!$S$16="高専"),IFERROR(VLOOKUP(入力項目!$S$16,子育て関連マスタ!$I$26:$M$28,4,FALSE),0),
AND(S536&gt;=19,S536&lt;=20,入力項目!$S$16&lt;&gt;"高専"),IFERROR(VLOOKUP(入力項目!$S$17,子育て関連マスタ!$I$32:$M$37,4,FALSE),0),
AND(S536&gt;=21,S536&lt;=22,入力項目!$S$16="高専"),IFERROR(VLOOKUP(入力項目!$S$17,子育て関連マスタ!$I$32:$M$34,4,FALSE),0),
AND(S536&gt;=21,S536&lt;=22,入力項目!$S$16&lt;&gt;"高専"),IFERROR(VLOOKUP(入力項目!$S$17,子育て関連マスタ!$I$32:$M$34,4,FALSE),0),
S536&gt;=23,0
) +
IF($D536=4,
  IFERROR(_xlfn.IFS(
  S536&lt;=入力項目!$S$11,0,
  AND(S536=入力項目!$S$11),IFERROR(VLOOKUP(入力項目!$S$12,子育て関連マスタ!$I$4:$M$5,2,FALSE),0),
  AND(S536=4),IFERROR(VLOOKUP(入力項目!$S$13,子育て関連マスタ!$I$9:$M$12,2,FALSE),0),
  AND(S536=7),IFERROR(VLOOKUP(入力項目!$S$14,子育て関連マスタ!$I$16:$M$17,2,FALSE),0),
  AND(S536=13),IFERROR(VLOOKUP(入力項目!$S$15,子育て関連マスタ!$I$21:$M$22,2,FALSE),0),
  AND(S536=16),IFERROR(VLOOKUP(入力項目!$S$16,子育て関連マスタ!$I$26:$M$28,2,FALSE),0),
  AND(S536=19,入力項目!$S$16&lt;&gt;"高専"),IFERROR(VLOOKUP(入力項目!$S$17,子育て関連マスタ!$I$32:$M$37,2,FALSE),0),
  AND(S536=21,入力項目!$S$16="高専"),IFERROR(VLOOKUP(入力項目!$S$17,子育て関連マスタ!$I$32:$M$37,2,FALSE),0),
  S536&gt;=22,0
  ),0),0
) +
IF(AND(S536&gt;=1,S536&lt;=15),IF($D536=入力項目!$S$8,入力項目!$S$3,0),0) +
IF(AND(S536&gt;=1,S536&lt;=15),IF($D536=5,入力項目!$S$4,0),0) +
IF(AND(S536&gt;=1,S536&lt;=15),IF($D536=12,入力項目!$S$5,0),0) +
IF(AND(入力項目!$S$7=$A536,入力項目!$S$8=$D536),子育て関連マスタ!$C$14,0) +
IFERROR(IF(AND(YEAR(EDATE(DATE(入力項目!$S$7,入力項目!$S$8,1),1))=$A536,MONTH(EDATE(DATE(入力項目!$S$7,入力項目!$S$8,1),1))=$D536),子育て関連マスタ!$C$15,0),0) +
IF(AND(OR(S536=3,S536=5,S536=7),$D536=11),子育て関連マスタ!$C$17,0) +
IF(AND(S536=20,$D536=1),子育て関連マスタ!$C$18,0) +
IF(AND(S536=20,$D536=1),
IFERROR(_xlfn.IFS(
入力項目!$S$10="男",子育て関連マスタ!$C$18,
入力項目!$S$10="女",子育て関連マスタ!$C$19
),0),0
) +
IF(AND(S536&gt;=入力項目!$S$18,S536&lt;=入力項目!$S$19),入力項目!$S$20,0) +
IF(AND(S536&gt;=入力項目!$S$21,S536&lt;=入力項目!$S$22),入力項目!$S$23,0) +
IF(AND(S536&gt;=入力項目!$S$24,S536&lt;=入力項目!$S$25),入力項目!$S$26,0)
)</f>
        <v>0</v>
      </c>
      <c r="AH536">
        <f ca="1">-(
_xlfn.IFS(
T536&lt;=入力項目!$S$11,0,
AND(T536&gt;=入力項目!$S$11+1,T536&lt;=3),IFERROR(VLOOKUP(入力項目!$S$12,子育て関連マスタ!$I$4:$M$5,4,FALSE),0),
AND(T536&gt;=4,T536&lt;=6),IFERROR(VLOOKUP(入力項目!$S$13,子育て関連マスタ!$I$9:$M$12,4,FALSE),0),
AND(T536&gt;=7,T536&lt;=12),IFERROR(VLOOKUP(入力項目!$S$14,子育て関連マスタ!$I$16:$M$17,4,FALSE),0),
AND(T536&gt;=13,T536&lt;=15),IFERROR(VLOOKUP(入力項目!$S$15,子育て関連マスタ!$I$21:$M$22,4,FALSE),0),
AND(T536&gt;=16,T536&lt;=18),IFERROR(VLOOKUP(入力項目!$S$16,子育て関連マスタ!$I$26:$M$28,4,FALSE),0),
AND(T536&gt;=19,T536&lt;=20,入力項目!$S$16="高専"),IFERROR(VLOOKUP(入力項目!$S$16,子育て関連マスタ!$I$26:$M$28,4,FALSE),0),
AND(T536&gt;=19,T536&lt;=20,入力項目!$S$16&lt;&gt;"高専"),IFERROR(VLOOKUP(入力項目!$S$17,子育て関連マスタ!$I$32:$M$37,4,FALSE),0),
AND(T536&gt;=21,T536&lt;=22,入力項目!$S$16="高専"),IFERROR(VLOOKUP(入力項目!$S$17,子育て関連マスタ!$I$32:$M$34,4,FALSE),0),
AND(T536&gt;=21,T536&lt;=22,入力項目!$S$16&lt;&gt;"高専"),IFERROR(VLOOKUP(入力項目!$S$17,子育て関連マスタ!$I$32:$M$34,4,FALSE),0),
T536&gt;=23,0
) +
IF($D536=4,
  IFERROR(_xlfn.IFS(
  T536&lt;=入力項目!$S$11,0,
  AND(T536=入力項目!$S$11),IFERROR(VLOOKUP(入力項目!$S$12,子育て関連マスタ!$I$4:$M$5,2,FALSE),0),
  AND(T536=4),IFERROR(VLOOKUP(入力項目!$S$13,子育て関連マスタ!$I$9:$M$12,2,FALSE),0),
  AND(T536=7),IFERROR(VLOOKUP(入力項目!$S$14,子育て関連マスタ!$I$16:$M$17,2,FALSE),0),
  AND(T536=13),IFERROR(VLOOKUP(入力項目!$S$15,子育て関連マスタ!$I$21:$M$22,2,FALSE),0),
  AND(T536=16),IFERROR(VLOOKUP(入力項目!$S$16,子育て関連マスタ!$I$26:$M$28,2,FALSE),0),
  AND(T536=19,入力項目!$S$16&lt;&gt;"高専"),IFERROR(VLOOKUP(入力項目!$S$17,子育て関連マスタ!$I$32:$M$37,2,FALSE),0),
  AND(T536=21,入力項目!$S$16="高専"),IFERROR(VLOOKUP(入力項目!$S$17,子育て関連マスタ!$I$32:$M$37,2,FALSE),0),
  T536&gt;=22,0
  ),0),0
) +
IF(AND(T536&gt;=1,T536&lt;=15),IF($D536=入力項目!$S$8,入力項目!$S$3,0),0) +
IF(AND(T536&gt;=1,T536&lt;=15),IF($D536=5,入力項目!$S$4,0),0) +
IF(AND(T536&gt;=1,T536&lt;=15),IF($D536=12,入力項目!$S$5,0),0) +
IF(AND(入力項目!$S$7=$A536,入力項目!$S$8=$D536),子育て関連マスタ!$C$14,0) +
IFERROR(IF(AND(YEAR(EDATE(DATE(入力項目!$S$7,入力項目!$S$8,1),1))=$A536,MONTH(EDATE(DATE(入力項目!$S$7,入力項目!$S$8,1),1))=$D536),子育て関連マスタ!$C$15,0),0) +
IF(AND(OR(T536=3,T536=5,T536=7),$D536=11),子育て関連マスタ!$C$17,0) +
IF(AND(T536=20,$D536=1),子育て関連マスタ!$C$18,0) +
IF(AND(T536=20,$D536=1),
IFERROR(_xlfn.IFS(
入力項目!$S$10="男",子育て関連マスタ!$C$18,
入力項目!$S$10="女",子育て関連マスタ!$C$19
),0),0
) +
IF(AND(T536&gt;=入力項目!$S$18,T536&lt;=入力項目!$S$19),入力項目!$S$20,0) +
IF(AND(T536&gt;=入力項目!$S$21,T536&lt;=入力項目!$S$22),入力項目!$S$23,0) +
IF(AND(T536&gt;=入力項目!$S$24,T536&lt;=入力項目!$S$25),入力項目!$S$26,0)
)</f>
        <v>0</v>
      </c>
      <c r="AI536">
        <f ca="1">-(
_xlfn.IFS(
U536&lt;=入力項目!$S$11,0,
AND(U536&gt;=入力項目!$S$11+1,U536&lt;=3),IFERROR(VLOOKUP(入力項目!$S$12,子育て関連マスタ!$I$4:$M$5,4,FALSE),0),
AND(U536&gt;=4,U536&lt;=6),IFERROR(VLOOKUP(入力項目!$S$13,子育て関連マスタ!$I$9:$M$12,4,FALSE),0),
AND(U536&gt;=7,U536&lt;=12),IFERROR(VLOOKUP(入力項目!$S$14,子育て関連マスタ!$I$16:$M$17,4,FALSE),0),
AND(U536&gt;=13,U536&lt;=15),IFERROR(VLOOKUP(入力項目!$S$15,子育て関連マスタ!$I$21:$M$22,4,FALSE),0),
AND(U536&gt;=16,U536&lt;=18),IFERROR(VLOOKUP(入力項目!$S$16,子育て関連マスタ!$I$26:$M$28,4,FALSE),0),
AND(U536&gt;=19,U536&lt;=20,入力項目!$S$16="高専"),IFERROR(VLOOKUP(入力項目!$S$16,子育て関連マスタ!$I$26:$M$28,4,FALSE),0),
AND(U536&gt;=19,U536&lt;=20,入力項目!$S$16&lt;&gt;"高専"),IFERROR(VLOOKUP(入力項目!$S$17,子育て関連マスタ!$I$32:$M$37,4,FALSE),0),
AND(U536&gt;=21,U536&lt;=22,入力項目!$S$16="高専"),IFERROR(VLOOKUP(入力項目!$S$17,子育て関連マスタ!$I$32:$M$34,4,FALSE),0),
AND(U536&gt;=21,U536&lt;=22,入力項目!$S$16&lt;&gt;"高専"),IFERROR(VLOOKUP(入力項目!$S$17,子育て関連マスタ!$I$32:$M$34,4,FALSE),0),
U536&gt;=23,0
) +
IF($D536=4,
  IFERROR(_xlfn.IFS(
  U536&lt;=入力項目!$S$11,0,
  AND(U536=入力項目!$S$11),IFERROR(VLOOKUP(入力項目!$S$12,子育て関連マスタ!$I$4:$M$5,2,FALSE),0),
  AND(U536=4),IFERROR(VLOOKUP(入力項目!$S$13,子育て関連マスタ!$I$9:$M$12,2,FALSE),0),
  AND(U536=7),IFERROR(VLOOKUP(入力項目!$S$14,子育て関連マスタ!$I$16:$M$17,2,FALSE),0),
  AND(U536=13),IFERROR(VLOOKUP(入力項目!$S$15,子育て関連マスタ!$I$21:$M$22,2,FALSE),0),
  AND(U536=16),IFERROR(VLOOKUP(入力項目!$S$16,子育て関連マスタ!$I$26:$M$28,2,FALSE),0),
  AND(U536=19,入力項目!$S$16&lt;&gt;"高専"),IFERROR(VLOOKUP(入力項目!$S$17,子育て関連マスタ!$I$32:$M$37,2,FALSE),0),
  AND(U536=21,入力項目!$S$16="高専"),IFERROR(VLOOKUP(入力項目!$S$17,子育て関連マスタ!$I$32:$M$37,2,FALSE),0),
  U536&gt;=22,0
  ),0),0
) +
IF(AND(U536&gt;=1,U536&lt;=15),IF($D536=入力項目!$S$8,入力項目!$S$3,0),0) +
IF(AND(U536&gt;=1,U536&lt;=15),IF($D536=5,入力項目!$S$4,0),0) +
IF(AND(U536&gt;=1,U536&lt;=15),IF($D536=12,入力項目!$S$5,0),0) +
IF(AND(入力項目!$S$7=$A536,入力項目!$S$8=$D536),子育て関連マスタ!$C$14,0) +
IFERROR(IF(AND(YEAR(EDATE(DATE(入力項目!$S$7,入力項目!$S$8,1),1))=$A536,MONTH(EDATE(DATE(入力項目!$S$7,入力項目!$S$8,1),1))=$D536),子育て関連マスタ!$C$15,0),0) +
IF(AND(OR(U536=3,U536=5,U536=7),$D536=11),子育て関連マスタ!$C$17,0) +
IF(AND(U536=20,$D536=1),子育て関連マスタ!$C$18,0) +
IF(AND(U536=20,$D536=1),
IFERROR(_xlfn.IFS(
入力項目!$S$10="男",子育て関連マスタ!$C$18,
入力項目!$S$10="女",子育て関連マスタ!$C$19
),0),0
) +
IF(AND(U536&gt;=入力項目!$S$18,U536&lt;=入力項目!$S$19),入力項目!$S$20,0) +
IF(AND(U536&gt;=入力項目!$S$21,U536&lt;=入力項目!$S$22),入力項目!$S$23,0) +
IF(AND(U536&gt;=入力項目!$S$24,U536&lt;=入力項目!$S$25),入力項目!$S$26,0)
)</f>
        <v>0</v>
      </c>
      <c r="AJ536" s="10">
        <f ca="1">-VLOOKUP($D536,月別収支!$A$2:$H$13,7,FALSE)</f>
        <v>-20000</v>
      </c>
    </row>
    <row r="537" spans="1:36" x14ac:dyDescent="0.4">
      <c r="A537">
        <f t="shared" ca="1" si="139"/>
        <v>2069</v>
      </c>
      <c r="B537">
        <f t="shared" ca="1" si="146"/>
        <v>2068</v>
      </c>
      <c r="C537">
        <f t="shared" ca="1" si="147"/>
        <v>45</v>
      </c>
      <c r="D537">
        <f t="shared" ca="1" si="140"/>
        <v>3</v>
      </c>
      <c r="E537" t="str">
        <f t="shared" ca="1" si="141"/>
        <v>2069年3月</v>
      </c>
      <c r="F537">
        <f ca="1">IF(OR(入力項目!$N$5&lt;$A537,AND(入力項目!$N$5=$A537,入力項目!$N$6&lt;$D537)),IF(F536=0,1,IF(G537=12,F536+1,F536)),0)</f>
        <v>44</v>
      </c>
      <c r="G537">
        <f ca="1">IF(OR(入力項目!$N$5&lt;$A537,AND(入力項目!$N$5=$A537,入力項目!$N$6&lt;$D537)),IF(G536=12,1,G536+1),0)</f>
        <v>5</v>
      </c>
      <c r="H537" t="str">
        <f t="shared" ca="1" si="142"/>
        <v>44_5</v>
      </c>
      <c r="I537">
        <f ca="1">IF(
  IFERROR(AND($C537&gt;0,MOD($C537,入力項目!$N$22)=0,$D537=入力項目!$N$23), FALSE),
  1,
  IF(
    AND(I536&gt;0,J536=12),
    IF(I536=入力項目!$N$28, 0, I536+1),
    I536
  )
)</f>
        <v>0</v>
      </c>
      <c r="J537">
        <f ca="1">IF($D537=入力項目!$N$23,1,IFERROR(J536+1,1))</f>
        <v>10</v>
      </c>
      <c r="K537" t="str">
        <f t="shared" ca="1" si="143"/>
        <v>0_10</v>
      </c>
      <c r="L537">
        <f ca="1">L536+IF(入力項目!$D$4=$D537,1,0)</f>
        <v>73</v>
      </c>
      <c r="M537" t="str">
        <f t="shared" ca="1" si="144"/>
        <v>73歳</v>
      </c>
      <c r="N537">
        <f t="shared" ca="1" si="148"/>
        <v>74</v>
      </c>
      <c r="O537" t="str">
        <f t="shared" ca="1" si="145"/>
        <v>74歳</v>
      </c>
      <c r="P537">
        <f t="shared" ca="1" si="149"/>
        <v>48</v>
      </c>
      <c r="Q537">
        <f t="shared" ca="1" si="150"/>
        <v>46</v>
      </c>
      <c r="R537">
        <f t="shared" ca="1" si="151"/>
        <v>2069</v>
      </c>
      <c r="S537">
        <f t="shared" ca="1" si="152"/>
        <v>2069</v>
      </c>
      <c r="T537">
        <f t="shared" ca="1" si="153"/>
        <v>2069</v>
      </c>
      <c r="U537">
        <f t="shared" ca="1" si="154"/>
        <v>2069</v>
      </c>
      <c r="V537" s="10">
        <f t="shared" ca="1" si="155"/>
        <v>58507925</v>
      </c>
      <c r="W537" s="10">
        <f ca="1">IF($L537&lt;その他マスタ!$B$1,VLOOKUP($D537,月別収支!$A$2:$H$13,2,FALSE),その他マスタ!$B$3)+IF(AND($L537=その他マスタ!$B$1,入力項目!$I$9="あり",$D537=入力項目!$D$4),その他マスタ!$B$2,0)</f>
        <v>150000</v>
      </c>
      <c r="X537" s="10">
        <f ca="1">-IF(入力項目!$K$5=TRUE,
IF($F537+$G537&lt;3,VLOOKUP($D537,月別収支!$A$2:$H$13,8,FALSE),0)+IFERROR(VLOOKUP($H537,住宅ローン計算!C:P,13,FALSE),0)+IF($F537&gt;1,IF(OR($G537=3,$G537=6,$G537=9,$G537=12),ROUNDUP(入力項目!$N$18/4,0),0),0),
VLOOKUP($D537,月別収支!$A$2:$H$13,8,FALSE))</f>
        <v>0</v>
      </c>
      <c r="Y537" s="10">
        <f ca="1">-VLOOKUP($D537,月別収支!$A$2:$H$13,3,FALSE)</f>
        <v>-75000</v>
      </c>
      <c r="Z537" s="10">
        <f ca="1">-VLOOKUP($D537,月別収支!$A$2:$H$13,4,FALSE)</f>
        <v>-27000</v>
      </c>
      <c r="AA537" s="10">
        <f ca="1">-VLOOKUP($D537,月別収支!$A$2:$H$13,6,FALSE)</f>
        <v>-10000</v>
      </c>
      <c r="AB537" s="10">
        <f ca="1">-(
VLOOKUP($D537,月別収支!$A$2:$H$13,5,FALSE)+IF(AND(入力項目!$I$27&lt;=$A537,ISEVEN($A537-入力項目!$I$27),入力項目!$I$28=$D537),入力項目!$I$26,0)
+IF(入力項目!$K$26=TRUE,
IFERROR(VLOOKUP($K537,マイカーローン計算!C:P,13,FALSE),0),
IFERROR(
  IF(AND($C537&gt;0,MOD($C537,入力項目!$N$22)=0,$D537=入力項目!$N$23),入力項目!$N$24,0),
 0
)
)
)</f>
        <v>-20000</v>
      </c>
      <c r="AC537" s="10">
        <f ca="1">-IF($A537&lt;入力項目!$N$33,入力項目!$N$35,IF(AND($A537=入力項目!$N$33,$D537&lt;=入力項目!$N$34),入力項目!$N$35,0))</f>
        <v>0</v>
      </c>
      <c r="AD537">
        <f ca="1">-(
_xlfn.IFS(
P537&lt;=入力項目!$S$11,0,
AND(P537&gt;=入力項目!$S$11+1,P537&lt;=3),IFERROR(VLOOKUP(入力項目!$S$12,子育て関連マスタ!$I$4:$M$5,4,FALSE),0),
AND(P537&gt;=4,P537&lt;=6),IFERROR(VLOOKUP(入力項目!$S$13,子育て関連マスタ!$I$9:$M$12,4,FALSE),0),
AND(P537&gt;=7,P537&lt;=12),IFERROR(VLOOKUP(入力項目!$S$14,子育て関連マスタ!$I$16:$M$17,4,FALSE),0),
AND(P537&gt;=13,P537&lt;=15),IFERROR(VLOOKUP(入力項目!$S$15,子育て関連マスタ!$I$21:$M$22,4,FALSE),0),
AND(P537&gt;=16,P537&lt;=18),IFERROR(VLOOKUP(入力項目!$S$16,子育て関連マスタ!$I$26:$M$28,4,FALSE),0),
AND(P537&gt;=19,P537&lt;=20,入力項目!$S$16="高専"),IFERROR(VLOOKUP(入力項目!$S$16,子育て関連マスタ!$I$26:$M$28,4,FALSE),0),
AND(P537&gt;=19,P537&lt;=20,入力項目!$S$16&lt;&gt;"高専"),IFERROR(VLOOKUP(入力項目!$S$17,子育て関連マスタ!$I$32:$M$37,4,FALSE),0),
AND(P537&gt;=21,P537&lt;=22,入力項目!$S$16="高専"),IFERROR(VLOOKUP(入力項目!$S$17,子育て関連マスタ!$I$32:$M$34,4,FALSE),0),
AND(P537&gt;=21,P537&lt;=22,入力項目!$S$16&lt;&gt;"高専"),IFERROR(VLOOKUP(入力項目!$S$17,子育て関連マスタ!$I$32:$M$34,4,FALSE),0),
P537&gt;=23,0
) +
IF($D537=4,
  IFERROR(_xlfn.IFS(
  P537&lt;=入力項目!$S$11,0,
  AND(P537=入力項目!$S$11),IFERROR(VLOOKUP(入力項目!$S$12,子育て関連マスタ!$I$4:$M$5,2,FALSE),0),
  AND(P537=4),IFERROR(VLOOKUP(入力項目!$S$13,子育て関連マスタ!$I$9:$M$12,2,FALSE),0),
  AND(P537=7),IFERROR(VLOOKUP(入力項目!$S$14,子育て関連マスタ!$I$16:$M$17,2,FALSE),0),
  AND(P537=13),IFERROR(VLOOKUP(入力項目!$S$15,子育て関連マスタ!$I$21:$M$22,2,FALSE),0),
  AND(P537=16),IFERROR(VLOOKUP(入力項目!$S$16,子育て関連マスタ!$I$26:$M$28,2,FALSE),0),
  AND(P537=19,入力項目!$S$16&lt;&gt;"高専"),IFERROR(VLOOKUP(入力項目!$S$17,子育て関連マスタ!$I$32:$M$37,2,FALSE),0),
  AND(P537=21,入力項目!$S$16="高専"),IFERROR(VLOOKUP(入力項目!$S$17,子育て関連マスタ!$I$32:$M$37,2,FALSE),0),
  P537&gt;=22,0
  ),0),0
) +
IF(AND(P537&gt;=1,P537&lt;=15),IF($D537=入力項目!$S$8,入力項目!$S$3,0),0) +
IF(AND(P537&gt;=1,P537&lt;=15),IF($D537=5,入力項目!$S$4,0),0) +
IF(AND(P537&gt;=1,P537&lt;=15),IF($D537=12,入力項目!$S$5,0),0) +
IF(AND(入力項目!$S$7=$A537,入力項目!$S$8=$D537),子育て関連マスタ!$C$14,0) +
IFERROR(IF(AND(YEAR(EDATE(DATE(入力項目!$S$7,入力項目!$S$8,1),1))=$A537,MONTH(EDATE(DATE(入力項目!$S$7,入力項目!$S$8,1),1))=$D537),子育て関連マスタ!$C$15,0),0) +
IF(AND(OR(P537=3,P537=5,P537=7),$D537=11),子育て関連マスタ!$C$17,0) +
IF(AND(P537=20,$D537=1),子育て関連マスタ!$C$18,0) +
IF(AND(P537=20,$D537=1),
IFERROR(_xlfn.IFS(
入力項目!$S$10="男",子育て関連マスタ!$C$18,
入力項目!$S$10="女",子育て関連マスタ!$C$19
),0),0
) +
IF(AND(P537&gt;=入力項目!$S$18,P537&lt;=入力項目!$S$19),入力項目!$S$20,0) +
IF(AND(P537&gt;=入力項目!$S$21,P537&lt;=入力項目!$S$22),入力項目!$S$23,0) +
IF(AND(P537&gt;=入力項目!$S$24,P537&lt;=入力項目!$S$25),入力項目!$S$26,0)
)</f>
        <v>0</v>
      </c>
      <c r="AE537">
        <f ca="1">-(
_xlfn.IFS(
Q537&lt;=入力項目!$S$11,0,
AND(Q537&gt;=入力項目!$S$11+1,Q537&lt;=3),IFERROR(VLOOKUP(入力項目!$S$12,子育て関連マスタ!$I$4:$M$5,4,FALSE),0),
AND(Q537&gt;=4,Q537&lt;=6),IFERROR(VLOOKUP(入力項目!$S$13,子育て関連マスタ!$I$9:$M$12,4,FALSE),0),
AND(Q537&gt;=7,Q537&lt;=12),IFERROR(VLOOKUP(入力項目!$S$14,子育て関連マスタ!$I$16:$M$17,4,FALSE),0),
AND(Q537&gt;=13,Q537&lt;=15),IFERROR(VLOOKUP(入力項目!$S$15,子育て関連マスタ!$I$21:$M$22,4,FALSE),0),
AND(Q537&gt;=16,Q537&lt;=18),IFERROR(VLOOKUP(入力項目!$S$16,子育て関連マスタ!$I$26:$M$28,4,FALSE),0),
AND(Q537&gt;=19,Q537&lt;=20,入力項目!$S$16="高専"),IFERROR(VLOOKUP(入力項目!$S$16,子育て関連マスタ!$I$26:$M$28,4,FALSE),0),
AND(Q537&gt;=19,Q537&lt;=20,入力項目!$S$16&lt;&gt;"高専"),IFERROR(VLOOKUP(入力項目!$S$17,子育て関連マスタ!$I$32:$M$37,4,FALSE),0),
AND(Q537&gt;=21,Q537&lt;=22,入力項目!$S$16="高専"),IFERROR(VLOOKUP(入力項目!$S$17,子育て関連マスタ!$I$32:$M$34,4,FALSE),0),
AND(Q537&gt;=21,Q537&lt;=22,入力項目!$S$16&lt;&gt;"高専"),IFERROR(VLOOKUP(入力項目!$S$17,子育て関連マスタ!$I$32:$M$34,4,FALSE),0),
Q537&gt;=23,0
) +
IF($D537=4,
  IFERROR(_xlfn.IFS(
  Q537&lt;=入力項目!$S$11,0,
  AND(Q537=入力項目!$S$11),IFERROR(VLOOKUP(入力項目!$S$12,子育て関連マスタ!$I$4:$M$5,2,FALSE),0),
  AND(Q537=4),IFERROR(VLOOKUP(入力項目!$S$13,子育て関連マスタ!$I$9:$M$12,2,FALSE),0),
  AND(Q537=7),IFERROR(VLOOKUP(入力項目!$S$14,子育て関連マスタ!$I$16:$M$17,2,FALSE),0),
  AND(Q537=13),IFERROR(VLOOKUP(入力項目!$S$15,子育て関連マスタ!$I$21:$M$22,2,FALSE),0),
  AND(Q537=16),IFERROR(VLOOKUP(入力項目!$S$16,子育て関連マスタ!$I$26:$M$28,2,FALSE),0),
  AND(Q537=19,入力項目!$S$16&lt;&gt;"高専"),IFERROR(VLOOKUP(入力項目!$S$17,子育て関連マスタ!$I$32:$M$37,2,FALSE),0),
  AND(Q537=21,入力項目!$S$16="高専"),IFERROR(VLOOKUP(入力項目!$S$17,子育て関連マスタ!$I$32:$M$37,2,FALSE),0),
  Q537&gt;=22,0
  ),0),0
) +
IF(AND(Q537&gt;=1,Q537&lt;=15),IF($D537=入力項目!$S$8,入力項目!$S$3,0),0) +
IF(AND(Q537&gt;=1,Q537&lt;=15),IF($D537=5,入力項目!$S$4,0),0) +
IF(AND(Q537&gt;=1,Q537&lt;=15),IF($D537=12,入力項目!$S$5,0),0) +
IF(AND(入力項目!$S$7=$A537,入力項目!$S$8=$D537),子育て関連マスタ!$C$14,0) +
IFERROR(IF(AND(YEAR(EDATE(DATE(入力項目!$S$7,入力項目!$S$8,1),1))=$A537,MONTH(EDATE(DATE(入力項目!$S$7,入力項目!$S$8,1),1))=$D537),子育て関連マスタ!$C$15,0),0) +
IF(AND(OR(Q537=3,Q537=5,Q537=7),$D537=11),子育て関連マスタ!$C$17,0) +
IF(AND(Q537=20,$D537=1),子育て関連マスタ!$C$18,0) +
IF(AND(Q537=20,$D537=1),
IFERROR(_xlfn.IFS(
入力項目!$S$10="男",子育て関連マスタ!$C$18,
入力項目!$S$10="女",子育て関連マスタ!$C$19
),0),0
) +
IF(AND(Q537&gt;=入力項目!$S$18,Q537&lt;=入力項目!$S$19),入力項目!$S$20,0) +
IF(AND(Q537&gt;=入力項目!$S$21,Q537&lt;=入力項目!$S$22),入力項目!$S$23,0) +
IF(AND(Q537&gt;=入力項目!$S$24,Q537&lt;=入力項目!$S$25),入力項目!$S$26,0)
)</f>
        <v>0</v>
      </c>
      <c r="AF537">
        <f ca="1">-(
_xlfn.IFS(
R537&lt;=入力項目!$S$11,0,
AND(R537&gt;=入力項目!$S$11+1,R537&lt;=3),IFERROR(VLOOKUP(入力項目!$S$12,子育て関連マスタ!$I$4:$M$5,4,FALSE),0),
AND(R537&gt;=4,R537&lt;=6),IFERROR(VLOOKUP(入力項目!$S$13,子育て関連マスタ!$I$9:$M$12,4,FALSE),0),
AND(R537&gt;=7,R537&lt;=12),IFERROR(VLOOKUP(入力項目!$S$14,子育て関連マスタ!$I$16:$M$17,4,FALSE),0),
AND(R537&gt;=13,R537&lt;=15),IFERROR(VLOOKUP(入力項目!$S$15,子育て関連マスタ!$I$21:$M$22,4,FALSE),0),
AND(R537&gt;=16,R537&lt;=18),IFERROR(VLOOKUP(入力項目!$S$16,子育て関連マスタ!$I$26:$M$28,4,FALSE),0),
AND(R537&gt;=19,R537&lt;=20,入力項目!$S$16="高専"),IFERROR(VLOOKUP(入力項目!$S$16,子育て関連マスタ!$I$26:$M$28,4,FALSE),0),
AND(R537&gt;=19,R537&lt;=20,入力項目!$S$16&lt;&gt;"高専"),IFERROR(VLOOKUP(入力項目!$S$17,子育て関連マスタ!$I$32:$M$37,4,FALSE),0),
AND(R537&gt;=21,R537&lt;=22,入力項目!$S$16="高専"),IFERROR(VLOOKUP(入力項目!$S$17,子育て関連マスタ!$I$32:$M$34,4,FALSE),0),
AND(R537&gt;=21,R537&lt;=22,入力項目!$S$16&lt;&gt;"高専"),IFERROR(VLOOKUP(入力項目!$S$17,子育て関連マスタ!$I$32:$M$34,4,FALSE),0),
R537&gt;=23,0
) +
IF($D537=4,
  IFERROR(_xlfn.IFS(
  R537&lt;=入力項目!$S$11,0,
  AND(R537=入力項目!$S$11),IFERROR(VLOOKUP(入力項目!$S$12,子育て関連マスタ!$I$4:$M$5,2,FALSE),0),
  AND(R537=4),IFERROR(VLOOKUP(入力項目!$S$13,子育て関連マスタ!$I$9:$M$12,2,FALSE),0),
  AND(R537=7),IFERROR(VLOOKUP(入力項目!$S$14,子育て関連マスタ!$I$16:$M$17,2,FALSE),0),
  AND(R537=13),IFERROR(VLOOKUP(入力項目!$S$15,子育て関連マスタ!$I$21:$M$22,2,FALSE),0),
  AND(R537=16),IFERROR(VLOOKUP(入力項目!$S$16,子育て関連マスタ!$I$26:$M$28,2,FALSE),0),
  AND(R537=19,入力項目!$S$16&lt;&gt;"高専"),IFERROR(VLOOKUP(入力項目!$S$17,子育て関連マスタ!$I$32:$M$37,2,FALSE),0),
  AND(R537=21,入力項目!$S$16="高専"),IFERROR(VLOOKUP(入力項目!$S$17,子育て関連マスタ!$I$32:$M$37,2,FALSE),0),
  R537&gt;=22,0
  ),0),0
) +
IF(AND(R537&gt;=1,R537&lt;=15),IF($D537=入力項目!$S$8,入力項目!$S$3,0),0) +
IF(AND(R537&gt;=1,R537&lt;=15),IF($D537=5,入力項目!$S$4,0),0) +
IF(AND(R537&gt;=1,R537&lt;=15),IF($D537=12,入力項目!$S$5,0),0) +
IF(AND(入力項目!$S$7=$A537,入力項目!$S$8=$D537),子育て関連マスタ!$C$14,0) +
IFERROR(IF(AND(YEAR(EDATE(DATE(入力項目!$S$7,入力項目!$S$8,1),1))=$A537,MONTH(EDATE(DATE(入力項目!$S$7,入力項目!$S$8,1),1))=$D537),子育て関連マスタ!$C$15,0),0) +
IF(AND(OR(R537=3,R537=5,R537=7),$D537=11),子育て関連マスタ!$C$17,0) +
IF(AND(R537=20,$D537=1),子育て関連マスタ!$C$18,0) +
IF(AND(R537=20,$D537=1),
IFERROR(_xlfn.IFS(
入力項目!$S$10="男",子育て関連マスタ!$C$18,
入力項目!$S$10="女",子育て関連マスタ!$C$19
),0),0
) +
IF(AND(R537&gt;=入力項目!$S$18,R537&lt;=入力項目!$S$19),入力項目!$S$20,0) +
IF(AND(R537&gt;=入力項目!$S$21,R537&lt;=入力項目!$S$22),入力項目!$S$23,0) +
IF(AND(R537&gt;=入力項目!$S$24,R537&lt;=入力項目!$S$25),入力項目!$S$26,0)
)</f>
        <v>0</v>
      </c>
      <c r="AG537">
        <f ca="1">-(
_xlfn.IFS(
S537&lt;=入力項目!$S$11,0,
AND(S537&gt;=入力項目!$S$11+1,S537&lt;=3),IFERROR(VLOOKUP(入力項目!$S$12,子育て関連マスタ!$I$4:$M$5,4,FALSE),0),
AND(S537&gt;=4,S537&lt;=6),IFERROR(VLOOKUP(入力項目!$S$13,子育て関連マスタ!$I$9:$M$12,4,FALSE),0),
AND(S537&gt;=7,S537&lt;=12),IFERROR(VLOOKUP(入力項目!$S$14,子育て関連マスタ!$I$16:$M$17,4,FALSE),0),
AND(S537&gt;=13,S537&lt;=15),IFERROR(VLOOKUP(入力項目!$S$15,子育て関連マスタ!$I$21:$M$22,4,FALSE),0),
AND(S537&gt;=16,S537&lt;=18),IFERROR(VLOOKUP(入力項目!$S$16,子育て関連マスタ!$I$26:$M$28,4,FALSE),0),
AND(S537&gt;=19,S537&lt;=20,入力項目!$S$16="高専"),IFERROR(VLOOKUP(入力項目!$S$16,子育て関連マスタ!$I$26:$M$28,4,FALSE),0),
AND(S537&gt;=19,S537&lt;=20,入力項目!$S$16&lt;&gt;"高専"),IFERROR(VLOOKUP(入力項目!$S$17,子育て関連マスタ!$I$32:$M$37,4,FALSE),0),
AND(S537&gt;=21,S537&lt;=22,入力項目!$S$16="高専"),IFERROR(VLOOKUP(入力項目!$S$17,子育て関連マスタ!$I$32:$M$34,4,FALSE),0),
AND(S537&gt;=21,S537&lt;=22,入力項目!$S$16&lt;&gt;"高専"),IFERROR(VLOOKUP(入力項目!$S$17,子育て関連マスタ!$I$32:$M$34,4,FALSE),0),
S537&gt;=23,0
) +
IF($D537=4,
  IFERROR(_xlfn.IFS(
  S537&lt;=入力項目!$S$11,0,
  AND(S537=入力項目!$S$11),IFERROR(VLOOKUP(入力項目!$S$12,子育て関連マスタ!$I$4:$M$5,2,FALSE),0),
  AND(S537=4),IFERROR(VLOOKUP(入力項目!$S$13,子育て関連マスタ!$I$9:$M$12,2,FALSE),0),
  AND(S537=7),IFERROR(VLOOKUP(入力項目!$S$14,子育て関連マスタ!$I$16:$M$17,2,FALSE),0),
  AND(S537=13),IFERROR(VLOOKUP(入力項目!$S$15,子育て関連マスタ!$I$21:$M$22,2,FALSE),0),
  AND(S537=16),IFERROR(VLOOKUP(入力項目!$S$16,子育て関連マスタ!$I$26:$M$28,2,FALSE),0),
  AND(S537=19,入力項目!$S$16&lt;&gt;"高専"),IFERROR(VLOOKUP(入力項目!$S$17,子育て関連マスタ!$I$32:$M$37,2,FALSE),0),
  AND(S537=21,入力項目!$S$16="高専"),IFERROR(VLOOKUP(入力項目!$S$17,子育て関連マスタ!$I$32:$M$37,2,FALSE),0),
  S537&gt;=22,0
  ),0),0
) +
IF(AND(S537&gt;=1,S537&lt;=15),IF($D537=入力項目!$S$8,入力項目!$S$3,0),0) +
IF(AND(S537&gt;=1,S537&lt;=15),IF($D537=5,入力項目!$S$4,0),0) +
IF(AND(S537&gt;=1,S537&lt;=15),IF($D537=12,入力項目!$S$5,0),0) +
IF(AND(入力項目!$S$7=$A537,入力項目!$S$8=$D537),子育て関連マスタ!$C$14,0) +
IFERROR(IF(AND(YEAR(EDATE(DATE(入力項目!$S$7,入力項目!$S$8,1),1))=$A537,MONTH(EDATE(DATE(入力項目!$S$7,入力項目!$S$8,1),1))=$D537),子育て関連マスタ!$C$15,0),0) +
IF(AND(OR(S537=3,S537=5,S537=7),$D537=11),子育て関連マスタ!$C$17,0) +
IF(AND(S537=20,$D537=1),子育て関連マスタ!$C$18,0) +
IF(AND(S537=20,$D537=1),
IFERROR(_xlfn.IFS(
入力項目!$S$10="男",子育て関連マスタ!$C$18,
入力項目!$S$10="女",子育て関連マスタ!$C$19
),0),0
) +
IF(AND(S537&gt;=入力項目!$S$18,S537&lt;=入力項目!$S$19),入力項目!$S$20,0) +
IF(AND(S537&gt;=入力項目!$S$21,S537&lt;=入力項目!$S$22),入力項目!$S$23,0) +
IF(AND(S537&gt;=入力項目!$S$24,S537&lt;=入力項目!$S$25),入力項目!$S$26,0)
)</f>
        <v>0</v>
      </c>
      <c r="AH537">
        <f ca="1">-(
_xlfn.IFS(
T537&lt;=入力項目!$S$11,0,
AND(T537&gt;=入力項目!$S$11+1,T537&lt;=3),IFERROR(VLOOKUP(入力項目!$S$12,子育て関連マスタ!$I$4:$M$5,4,FALSE),0),
AND(T537&gt;=4,T537&lt;=6),IFERROR(VLOOKUP(入力項目!$S$13,子育て関連マスタ!$I$9:$M$12,4,FALSE),0),
AND(T537&gt;=7,T537&lt;=12),IFERROR(VLOOKUP(入力項目!$S$14,子育て関連マスタ!$I$16:$M$17,4,FALSE),0),
AND(T537&gt;=13,T537&lt;=15),IFERROR(VLOOKUP(入力項目!$S$15,子育て関連マスタ!$I$21:$M$22,4,FALSE),0),
AND(T537&gt;=16,T537&lt;=18),IFERROR(VLOOKUP(入力項目!$S$16,子育て関連マスタ!$I$26:$M$28,4,FALSE),0),
AND(T537&gt;=19,T537&lt;=20,入力項目!$S$16="高専"),IFERROR(VLOOKUP(入力項目!$S$16,子育て関連マスタ!$I$26:$M$28,4,FALSE),0),
AND(T537&gt;=19,T537&lt;=20,入力項目!$S$16&lt;&gt;"高専"),IFERROR(VLOOKUP(入力項目!$S$17,子育て関連マスタ!$I$32:$M$37,4,FALSE),0),
AND(T537&gt;=21,T537&lt;=22,入力項目!$S$16="高専"),IFERROR(VLOOKUP(入力項目!$S$17,子育て関連マスタ!$I$32:$M$34,4,FALSE),0),
AND(T537&gt;=21,T537&lt;=22,入力項目!$S$16&lt;&gt;"高専"),IFERROR(VLOOKUP(入力項目!$S$17,子育て関連マスタ!$I$32:$M$34,4,FALSE),0),
T537&gt;=23,0
) +
IF($D537=4,
  IFERROR(_xlfn.IFS(
  T537&lt;=入力項目!$S$11,0,
  AND(T537=入力項目!$S$11),IFERROR(VLOOKUP(入力項目!$S$12,子育て関連マスタ!$I$4:$M$5,2,FALSE),0),
  AND(T537=4),IFERROR(VLOOKUP(入力項目!$S$13,子育て関連マスタ!$I$9:$M$12,2,FALSE),0),
  AND(T537=7),IFERROR(VLOOKUP(入力項目!$S$14,子育て関連マスタ!$I$16:$M$17,2,FALSE),0),
  AND(T537=13),IFERROR(VLOOKUP(入力項目!$S$15,子育て関連マスタ!$I$21:$M$22,2,FALSE),0),
  AND(T537=16),IFERROR(VLOOKUP(入力項目!$S$16,子育て関連マスタ!$I$26:$M$28,2,FALSE),0),
  AND(T537=19,入力項目!$S$16&lt;&gt;"高専"),IFERROR(VLOOKUP(入力項目!$S$17,子育て関連マスタ!$I$32:$M$37,2,FALSE),0),
  AND(T537=21,入力項目!$S$16="高専"),IFERROR(VLOOKUP(入力項目!$S$17,子育て関連マスタ!$I$32:$M$37,2,FALSE),0),
  T537&gt;=22,0
  ),0),0
) +
IF(AND(T537&gt;=1,T537&lt;=15),IF($D537=入力項目!$S$8,入力項目!$S$3,0),0) +
IF(AND(T537&gt;=1,T537&lt;=15),IF($D537=5,入力項目!$S$4,0),0) +
IF(AND(T537&gt;=1,T537&lt;=15),IF($D537=12,入力項目!$S$5,0),0) +
IF(AND(入力項目!$S$7=$A537,入力項目!$S$8=$D537),子育て関連マスタ!$C$14,0) +
IFERROR(IF(AND(YEAR(EDATE(DATE(入力項目!$S$7,入力項目!$S$8,1),1))=$A537,MONTH(EDATE(DATE(入力項目!$S$7,入力項目!$S$8,1),1))=$D537),子育て関連マスタ!$C$15,0),0) +
IF(AND(OR(T537=3,T537=5,T537=7),$D537=11),子育て関連マスタ!$C$17,0) +
IF(AND(T537=20,$D537=1),子育て関連マスタ!$C$18,0) +
IF(AND(T537=20,$D537=1),
IFERROR(_xlfn.IFS(
入力項目!$S$10="男",子育て関連マスタ!$C$18,
入力項目!$S$10="女",子育て関連マスタ!$C$19
),0),0
) +
IF(AND(T537&gt;=入力項目!$S$18,T537&lt;=入力項目!$S$19),入力項目!$S$20,0) +
IF(AND(T537&gt;=入力項目!$S$21,T537&lt;=入力項目!$S$22),入力項目!$S$23,0) +
IF(AND(T537&gt;=入力項目!$S$24,T537&lt;=入力項目!$S$25),入力項目!$S$26,0)
)</f>
        <v>0</v>
      </c>
      <c r="AI537">
        <f ca="1">-(
_xlfn.IFS(
U537&lt;=入力項目!$S$11,0,
AND(U537&gt;=入力項目!$S$11+1,U537&lt;=3),IFERROR(VLOOKUP(入力項目!$S$12,子育て関連マスタ!$I$4:$M$5,4,FALSE),0),
AND(U537&gt;=4,U537&lt;=6),IFERROR(VLOOKUP(入力項目!$S$13,子育て関連マスタ!$I$9:$M$12,4,FALSE),0),
AND(U537&gt;=7,U537&lt;=12),IFERROR(VLOOKUP(入力項目!$S$14,子育て関連マスタ!$I$16:$M$17,4,FALSE),0),
AND(U537&gt;=13,U537&lt;=15),IFERROR(VLOOKUP(入力項目!$S$15,子育て関連マスタ!$I$21:$M$22,4,FALSE),0),
AND(U537&gt;=16,U537&lt;=18),IFERROR(VLOOKUP(入力項目!$S$16,子育て関連マスタ!$I$26:$M$28,4,FALSE),0),
AND(U537&gt;=19,U537&lt;=20,入力項目!$S$16="高専"),IFERROR(VLOOKUP(入力項目!$S$16,子育て関連マスタ!$I$26:$M$28,4,FALSE),0),
AND(U537&gt;=19,U537&lt;=20,入力項目!$S$16&lt;&gt;"高専"),IFERROR(VLOOKUP(入力項目!$S$17,子育て関連マスタ!$I$32:$M$37,4,FALSE),0),
AND(U537&gt;=21,U537&lt;=22,入力項目!$S$16="高専"),IFERROR(VLOOKUP(入力項目!$S$17,子育て関連マスタ!$I$32:$M$34,4,FALSE),0),
AND(U537&gt;=21,U537&lt;=22,入力項目!$S$16&lt;&gt;"高専"),IFERROR(VLOOKUP(入力項目!$S$17,子育て関連マスタ!$I$32:$M$34,4,FALSE),0),
U537&gt;=23,0
) +
IF($D537=4,
  IFERROR(_xlfn.IFS(
  U537&lt;=入力項目!$S$11,0,
  AND(U537=入力項目!$S$11),IFERROR(VLOOKUP(入力項目!$S$12,子育て関連マスタ!$I$4:$M$5,2,FALSE),0),
  AND(U537=4),IFERROR(VLOOKUP(入力項目!$S$13,子育て関連マスタ!$I$9:$M$12,2,FALSE),0),
  AND(U537=7),IFERROR(VLOOKUP(入力項目!$S$14,子育て関連マスタ!$I$16:$M$17,2,FALSE),0),
  AND(U537=13),IFERROR(VLOOKUP(入力項目!$S$15,子育て関連マスタ!$I$21:$M$22,2,FALSE),0),
  AND(U537=16),IFERROR(VLOOKUP(入力項目!$S$16,子育て関連マスタ!$I$26:$M$28,2,FALSE),0),
  AND(U537=19,入力項目!$S$16&lt;&gt;"高専"),IFERROR(VLOOKUP(入力項目!$S$17,子育て関連マスタ!$I$32:$M$37,2,FALSE),0),
  AND(U537=21,入力項目!$S$16="高専"),IFERROR(VLOOKUP(入力項目!$S$17,子育て関連マスタ!$I$32:$M$37,2,FALSE),0),
  U537&gt;=22,0
  ),0),0
) +
IF(AND(U537&gt;=1,U537&lt;=15),IF($D537=入力項目!$S$8,入力項目!$S$3,0),0) +
IF(AND(U537&gt;=1,U537&lt;=15),IF($D537=5,入力項目!$S$4,0),0) +
IF(AND(U537&gt;=1,U537&lt;=15),IF($D537=12,入力項目!$S$5,0),0) +
IF(AND(入力項目!$S$7=$A537,入力項目!$S$8=$D537),子育て関連マスタ!$C$14,0) +
IFERROR(IF(AND(YEAR(EDATE(DATE(入力項目!$S$7,入力項目!$S$8,1),1))=$A537,MONTH(EDATE(DATE(入力項目!$S$7,入力項目!$S$8,1),1))=$D537),子育て関連マスタ!$C$15,0),0) +
IF(AND(OR(U537=3,U537=5,U537=7),$D537=11),子育て関連マスタ!$C$17,0) +
IF(AND(U537=20,$D537=1),子育て関連マスタ!$C$18,0) +
IF(AND(U537=20,$D537=1),
IFERROR(_xlfn.IFS(
入力項目!$S$10="男",子育て関連マスタ!$C$18,
入力項目!$S$10="女",子育て関連マスタ!$C$19
),0),0
) +
IF(AND(U537&gt;=入力項目!$S$18,U537&lt;=入力項目!$S$19),入力項目!$S$20,0) +
IF(AND(U537&gt;=入力項目!$S$21,U537&lt;=入力項目!$S$22),入力項目!$S$23,0) +
IF(AND(U537&gt;=入力項目!$S$24,U537&lt;=入力項目!$S$25),入力項目!$S$26,0)
)</f>
        <v>0</v>
      </c>
      <c r="AJ537" s="10">
        <f ca="1">-VLOOKUP($D537,月別収支!$A$2:$H$13,7,FALSE)</f>
        <v>-20000</v>
      </c>
    </row>
    <row r="538" spans="1:36" x14ac:dyDescent="0.4">
      <c r="A538">
        <f t="shared" ca="1" si="139"/>
        <v>2069</v>
      </c>
      <c r="B538">
        <f t="shared" ca="1" si="146"/>
        <v>2069</v>
      </c>
      <c r="C538">
        <f t="shared" ca="1" si="147"/>
        <v>45</v>
      </c>
      <c r="D538">
        <f t="shared" ca="1" si="140"/>
        <v>4</v>
      </c>
      <c r="E538" t="str">
        <f t="shared" ca="1" si="141"/>
        <v>2069年4月</v>
      </c>
      <c r="F538">
        <f ca="1">IF(OR(入力項目!$N$5&lt;$A538,AND(入力項目!$N$5=$A538,入力項目!$N$6&lt;$D538)),IF(F537=0,1,IF(G538=12,F537+1,F537)),0)</f>
        <v>44</v>
      </c>
      <c r="G538">
        <f ca="1">IF(OR(入力項目!$N$5&lt;$A538,AND(入力項目!$N$5=$A538,入力項目!$N$6&lt;$D538)),IF(G537=12,1,G537+1),0)</f>
        <v>6</v>
      </c>
      <c r="H538" t="str">
        <f t="shared" ca="1" si="142"/>
        <v>44_6</v>
      </c>
      <c r="I538">
        <f ca="1">IF(
  IFERROR(AND($C538&gt;0,MOD($C538,入力項目!$N$22)=0,$D538=入力項目!$N$23), FALSE),
  1,
  IF(
    AND(I537&gt;0,J537=12),
    IF(I537=入力項目!$N$28, 0, I537+1),
    I537
  )
)</f>
        <v>0</v>
      </c>
      <c r="J538">
        <f ca="1">IF($D538=入力項目!$N$23,1,IFERROR(J537+1,1))</f>
        <v>11</v>
      </c>
      <c r="K538" t="str">
        <f t="shared" ca="1" si="143"/>
        <v>0_11</v>
      </c>
      <c r="L538">
        <f ca="1">L537+IF(入力項目!$D$4=$D538,1,0)</f>
        <v>73</v>
      </c>
      <c r="M538" t="str">
        <f t="shared" ca="1" si="144"/>
        <v>73歳</v>
      </c>
      <c r="N538">
        <f t="shared" ca="1" si="148"/>
        <v>74</v>
      </c>
      <c r="O538" t="str">
        <f t="shared" ca="1" si="145"/>
        <v>74歳</v>
      </c>
      <c r="P538">
        <f t="shared" ca="1" si="149"/>
        <v>49</v>
      </c>
      <c r="Q538">
        <f t="shared" ca="1" si="150"/>
        <v>47</v>
      </c>
      <c r="R538">
        <f t="shared" ca="1" si="151"/>
        <v>2070</v>
      </c>
      <c r="S538">
        <f t="shared" ca="1" si="152"/>
        <v>2070</v>
      </c>
      <c r="T538">
        <f t="shared" ca="1" si="153"/>
        <v>2070</v>
      </c>
      <c r="U538">
        <f t="shared" ca="1" si="154"/>
        <v>2070</v>
      </c>
      <c r="V538" s="10">
        <f t="shared" ca="1" si="155"/>
        <v>58468425</v>
      </c>
      <c r="W538" s="10">
        <f ca="1">IF($L538&lt;その他マスタ!$B$1,VLOOKUP($D538,月別収支!$A$2:$H$13,2,FALSE),その他マスタ!$B$3)+IF(AND($L538=その他マスタ!$B$1,入力項目!$I$9="あり",$D538=入力項目!$D$4),その他マスタ!$B$2,0)</f>
        <v>150000</v>
      </c>
      <c r="X538" s="10">
        <f ca="1">-IF(入力項目!$K$5=TRUE,
IF($F538+$G538&lt;3,VLOOKUP($D538,月別収支!$A$2:$H$13,8,FALSE),0)+IFERROR(VLOOKUP($H538,住宅ローン計算!C:P,13,FALSE),0)+IF($F538&gt;1,IF(OR($G538=3,$G538=6,$G538=9,$G538=12),ROUNDUP(入力項目!$N$18/4,0),0),0),
VLOOKUP($D538,月別収支!$A$2:$H$13,8,FALSE))</f>
        <v>-37500</v>
      </c>
      <c r="Y538" s="10">
        <f ca="1">-VLOOKUP($D538,月別収支!$A$2:$H$13,3,FALSE)</f>
        <v>-75000</v>
      </c>
      <c r="Z538" s="10">
        <f ca="1">-VLOOKUP($D538,月別収支!$A$2:$H$13,4,FALSE)</f>
        <v>-27000</v>
      </c>
      <c r="AA538" s="10">
        <f ca="1">-VLOOKUP($D538,月別収支!$A$2:$H$13,6,FALSE)</f>
        <v>-10000</v>
      </c>
      <c r="AB538" s="10">
        <f ca="1">-(
VLOOKUP($D538,月別収支!$A$2:$H$13,5,FALSE)+IF(AND(入力項目!$I$27&lt;=$A538,ISEVEN($A538-入力項目!$I$27),入力項目!$I$28=$D538),入力項目!$I$26,0)
+IF(入力項目!$K$26=TRUE,
IFERROR(VLOOKUP($K538,マイカーローン計算!C:P,13,FALSE),0),
IFERROR(
  IF(AND($C538&gt;0,MOD($C538,入力項目!$N$22)=0,$D538=入力項目!$N$23),入力項目!$N$24,0),
 0
)
)
)</f>
        <v>-20000</v>
      </c>
      <c r="AC538" s="10">
        <f ca="1">-IF($A538&lt;入力項目!$N$33,入力項目!$N$35,IF(AND($A538=入力項目!$N$33,$D538&lt;=入力項目!$N$34),入力項目!$N$35,0))</f>
        <v>0</v>
      </c>
      <c r="AD538">
        <f ca="1">-(
_xlfn.IFS(
P538&lt;=入力項目!$S$11,0,
AND(P538&gt;=入力項目!$S$11+1,P538&lt;=3),IFERROR(VLOOKUP(入力項目!$S$12,子育て関連マスタ!$I$4:$M$5,4,FALSE),0),
AND(P538&gt;=4,P538&lt;=6),IFERROR(VLOOKUP(入力項目!$S$13,子育て関連マスタ!$I$9:$M$12,4,FALSE),0),
AND(P538&gt;=7,P538&lt;=12),IFERROR(VLOOKUP(入力項目!$S$14,子育て関連マスタ!$I$16:$M$17,4,FALSE),0),
AND(P538&gt;=13,P538&lt;=15),IFERROR(VLOOKUP(入力項目!$S$15,子育て関連マスタ!$I$21:$M$22,4,FALSE),0),
AND(P538&gt;=16,P538&lt;=18),IFERROR(VLOOKUP(入力項目!$S$16,子育て関連マスタ!$I$26:$M$28,4,FALSE),0),
AND(P538&gt;=19,P538&lt;=20,入力項目!$S$16="高専"),IFERROR(VLOOKUP(入力項目!$S$16,子育て関連マスタ!$I$26:$M$28,4,FALSE),0),
AND(P538&gt;=19,P538&lt;=20,入力項目!$S$16&lt;&gt;"高専"),IFERROR(VLOOKUP(入力項目!$S$17,子育て関連マスタ!$I$32:$M$37,4,FALSE),0),
AND(P538&gt;=21,P538&lt;=22,入力項目!$S$16="高専"),IFERROR(VLOOKUP(入力項目!$S$17,子育て関連マスタ!$I$32:$M$34,4,FALSE),0),
AND(P538&gt;=21,P538&lt;=22,入力項目!$S$16&lt;&gt;"高専"),IFERROR(VLOOKUP(入力項目!$S$17,子育て関連マスタ!$I$32:$M$34,4,FALSE),0),
P538&gt;=23,0
) +
IF($D538=4,
  IFERROR(_xlfn.IFS(
  P538&lt;=入力項目!$S$11,0,
  AND(P538=入力項目!$S$11),IFERROR(VLOOKUP(入力項目!$S$12,子育て関連マスタ!$I$4:$M$5,2,FALSE),0),
  AND(P538=4),IFERROR(VLOOKUP(入力項目!$S$13,子育て関連マスタ!$I$9:$M$12,2,FALSE),0),
  AND(P538=7),IFERROR(VLOOKUP(入力項目!$S$14,子育て関連マスタ!$I$16:$M$17,2,FALSE),0),
  AND(P538=13),IFERROR(VLOOKUP(入力項目!$S$15,子育て関連マスタ!$I$21:$M$22,2,FALSE),0),
  AND(P538=16),IFERROR(VLOOKUP(入力項目!$S$16,子育て関連マスタ!$I$26:$M$28,2,FALSE),0),
  AND(P538=19,入力項目!$S$16&lt;&gt;"高専"),IFERROR(VLOOKUP(入力項目!$S$17,子育て関連マスタ!$I$32:$M$37,2,FALSE),0),
  AND(P538=21,入力項目!$S$16="高専"),IFERROR(VLOOKUP(入力項目!$S$17,子育て関連マスタ!$I$32:$M$37,2,FALSE),0),
  P538&gt;=22,0
  ),0),0
) +
IF(AND(P538&gt;=1,P538&lt;=15),IF($D538=入力項目!$S$8,入力項目!$S$3,0),0) +
IF(AND(P538&gt;=1,P538&lt;=15),IF($D538=5,入力項目!$S$4,0),0) +
IF(AND(P538&gt;=1,P538&lt;=15),IF($D538=12,入力項目!$S$5,0),0) +
IF(AND(入力項目!$S$7=$A538,入力項目!$S$8=$D538),子育て関連マスタ!$C$14,0) +
IFERROR(IF(AND(YEAR(EDATE(DATE(入力項目!$S$7,入力項目!$S$8,1),1))=$A538,MONTH(EDATE(DATE(入力項目!$S$7,入力項目!$S$8,1),1))=$D538),子育て関連マスタ!$C$15,0),0) +
IF(AND(OR(P538=3,P538=5,P538=7),$D538=11),子育て関連マスタ!$C$17,0) +
IF(AND(P538=20,$D538=1),子育て関連マスタ!$C$18,0) +
IF(AND(P538=20,$D538=1),
IFERROR(_xlfn.IFS(
入力項目!$S$10="男",子育て関連マスタ!$C$18,
入力項目!$S$10="女",子育て関連マスタ!$C$19
),0),0
) +
IF(AND(P538&gt;=入力項目!$S$18,P538&lt;=入力項目!$S$19),入力項目!$S$20,0) +
IF(AND(P538&gt;=入力項目!$S$21,P538&lt;=入力項目!$S$22),入力項目!$S$23,0) +
IF(AND(P538&gt;=入力項目!$S$24,P538&lt;=入力項目!$S$25),入力項目!$S$26,0)
)</f>
        <v>0</v>
      </c>
      <c r="AE538">
        <f ca="1">-(
_xlfn.IFS(
Q538&lt;=入力項目!$S$11,0,
AND(Q538&gt;=入力項目!$S$11+1,Q538&lt;=3),IFERROR(VLOOKUP(入力項目!$S$12,子育て関連マスタ!$I$4:$M$5,4,FALSE),0),
AND(Q538&gt;=4,Q538&lt;=6),IFERROR(VLOOKUP(入力項目!$S$13,子育て関連マスタ!$I$9:$M$12,4,FALSE),0),
AND(Q538&gt;=7,Q538&lt;=12),IFERROR(VLOOKUP(入力項目!$S$14,子育て関連マスタ!$I$16:$M$17,4,FALSE),0),
AND(Q538&gt;=13,Q538&lt;=15),IFERROR(VLOOKUP(入力項目!$S$15,子育て関連マスタ!$I$21:$M$22,4,FALSE),0),
AND(Q538&gt;=16,Q538&lt;=18),IFERROR(VLOOKUP(入力項目!$S$16,子育て関連マスタ!$I$26:$M$28,4,FALSE),0),
AND(Q538&gt;=19,Q538&lt;=20,入力項目!$S$16="高専"),IFERROR(VLOOKUP(入力項目!$S$16,子育て関連マスタ!$I$26:$M$28,4,FALSE),0),
AND(Q538&gt;=19,Q538&lt;=20,入力項目!$S$16&lt;&gt;"高専"),IFERROR(VLOOKUP(入力項目!$S$17,子育て関連マスタ!$I$32:$M$37,4,FALSE),0),
AND(Q538&gt;=21,Q538&lt;=22,入力項目!$S$16="高専"),IFERROR(VLOOKUP(入力項目!$S$17,子育て関連マスタ!$I$32:$M$34,4,FALSE),0),
AND(Q538&gt;=21,Q538&lt;=22,入力項目!$S$16&lt;&gt;"高専"),IFERROR(VLOOKUP(入力項目!$S$17,子育て関連マスタ!$I$32:$M$34,4,FALSE),0),
Q538&gt;=23,0
) +
IF($D538=4,
  IFERROR(_xlfn.IFS(
  Q538&lt;=入力項目!$S$11,0,
  AND(Q538=入力項目!$S$11),IFERROR(VLOOKUP(入力項目!$S$12,子育て関連マスタ!$I$4:$M$5,2,FALSE),0),
  AND(Q538=4),IFERROR(VLOOKUP(入力項目!$S$13,子育て関連マスタ!$I$9:$M$12,2,FALSE),0),
  AND(Q538=7),IFERROR(VLOOKUP(入力項目!$S$14,子育て関連マスタ!$I$16:$M$17,2,FALSE),0),
  AND(Q538=13),IFERROR(VLOOKUP(入力項目!$S$15,子育て関連マスタ!$I$21:$M$22,2,FALSE),0),
  AND(Q538=16),IFERROR(VLOOKUP(入力項目!$S$16,子育て関連マスタ!$I$26:$M$28,2,FALSE),0),
  AND(Q538=19,入力項目!$S$16&lt;&gt;"高専"),IFERROR(VLOOKUP(入力項目!$S$17,子育て関連マスタ!$I$32:$M$37,2,FALSE),0),
  AND(Q538=21,入力項目!$S$16="高専"),IFERROR(VLOOKUP(入力項目!$S$17,子育て関連マスタ!$I$32:$M$37,2,FALSE),0),
  Q538&gt;=22,0
  ),0),0
) +
IF(AND(Q538&gt;=1,Q538&lt;=15),IF($D538=入力項目!$S$8,入力項目!$S$3,0),0) +
IF(AND(Q538&gt;=1,Q538&lt;=15),IF($D538=5,入力項目!$S$4,0),0) +
IF(AND(Q538&gt;=1,Q538&lt;=15),IF($D538=12,入力項目!$S$5,0),0) +
IF(AND(入力項目!$S$7=$A538,入力項目!$S$8=$D538),子育て関連マスタ!$C$14,0) +
IFERROR(IF(AND(YEAR(EDATE(DATE(入力項目!$S$7,入力項目!$S$8,1),1))=$A538,MONTH(EDATE(DATE(入力項目!$S$7,入力項目!$S$8,1),1))=$D538),子育て関連マスタ!$C$15,0),0) +
IF(AND(OR(Q538=3,Q538=5,Q538=7),$D538=11),子育て関連マスタ!$C$17,0) +
IF(AND(Q538=20,$D538=1),子育て関連マスタ!$C$18,0) +
IF(AND(Q538=20,$D538=1),
IFERROR(_xlfn.IFS(
入力項目!$S$10="男",子育て関連マスタ!$C$18,
入力項目!$S$10="女",子育て関連マスタ!$C$19
),0),0
) +
IF(AND(Q538&gt;=入力項目!$S$18,Q538&lt;=入力項目!$S$19),入力項目!$S$20,0) +
IF(AND(Q538&gt;=入力項目!$S$21,Q538&lt;=入力項目!$S$22),入力項目!$S$23,0) +
IF(AND(Q538&gt;=入力項目!$S$24,Q538&lt;=入力項目!$S$25),入力項目!$S$26,0)
)</f>
        <v>0</v>
      </c>
      <c r="AF538">
        <f ca="1">-(
_xlfn.IFS(
R538&lt;=入力項目!$S$11,0,
AND(R538&gt;=入力項目!$S$11+1,R538&lt;=3),IFERROR(VLOOKUP(入力項目!$S$12,子育て関連マスタ!$I$4:$M$5,4,FALSE),0),
AND(R538&gt;=4,R538&lt;=6),IFERROR(VLOOKUP(入力項目!$S$13,子育て関連マスタ!$I$9:$M$12,4,FALSE),0),
AND(R538&gt;=7,R538&lt;=12),IFERROR(VLOOKUP(入力項目!$S$14,子育て関連マスタ!$I$16:$M$17,4,FALSE),0),
AND(R538&gt;=13,R538&lt;=15),IFERROR(VLOOKUP(入力項目!$S$15,子育て関連マスタ!$I$21:$M$22,4,FALSE),0),
AND(R538&gt;=16,R538&lt;=18),IFERROR(VLOOKUP(入力項目!$S$16,子育て関連マスタ!$I$26:$M$28,4,FALSE),0),
AND(R538&gt;=19,R538&lt;=20,入力項目!$S$16="高専"),IFERROR(VLOOKUP(入力項目!$S$16,子育て関連マスタ!$I$26:$M$28,4,FALSE),0),
AND(R538&gt;=19,R538&lt;=20,入力項目!$S$16&lt;&gt;"高専"),IFERROR(VLOOKUP(入力項目!$S$17,子育て関連マスタ!$I$32:$M$37,4,FALSE),0),
AND(R538&gt;=21,R538&lt;=22,入力項目!$S$16="高専"),IFERROR(VLOOKUP(入力項目!$S$17,子育て関連マスタ!$I$32:$M$34,4,FALSE),0),
AND(R538&gt;=21,R538&lt;=22,入力項目!$S$16&lt;&gt;"高専"),IFERROR(VLOOKUP(入力項目!$S$17,子育て関連マスタ!$I$32:$M$34,4,FALSE),0),
R538&gt;=23,0
) +
IF($D538=4,
  IFERROR(_xlfn.IFS(
  R538&lt;=入力項目!$S$11,0,
  AND(R538=入力項目!$S$11),IFERROR(VLOOKUP(入力項目!$S$12,子育て関連マスタ!$I$4:$M$5,2,FALSE),0),
  AND(R538=4),IFERROR(VLOOKUP(入力項目!$S$13,子育て関連マスタ!$I$9:$M$12,2,FALSE),0),
  AND(R538=7),IFERROR(VLOOKUP(入力項目!$S$14,子育て関連マスタ!$I$16:$M$17,2,FALSE),0),
  AND(R538=13),IFERROR(VLOOKUP(入力項目!$S$15,子育て関連マスタ!$I$21:$M$22,2,FALSE),0),
  AND(R538=16),IFERROR(VLOOKUP(入力項目!$S$16,子育て関連マスタ!$I$26:$M$28,2,FALSE),0),
  AND(R538=19,入力項目!$S$16&lt;&gt;"高専"),IFERROR(VLOOKUP(入力項目!$S$17,子育て関連マスタ!$I$32:$M$37,2,FALSE),0),
  AND(R538=21,入力項目!$S$16="高専"),IFERROR(VLOOKUP(入力項目!$S$17,子育て関連マスタ!$I$32:$M$37,2,FALSE),0),
  R538&gt;=22,0
  ),0),0
) +
IF(AND(R538&gt;=1,R538&lt;=15),IF($D538=入力項目!$S$8,入力項目!$S$3,0),0) +
IF(AND(R538&gt;=1,R538&lt;=15),IF($D538=5,入力項目!$S$4,0),0) +
IF(AND(R538&gt;=1,R538&lt;=15),IF($D538=12,入力項目!$S$5,0),0) +
IF(AND(入力項目!$S$7=$A538,入力項目!$S$8=$D538),子育て関連マスタ!$C$14,0) +
IFERROR(IF(AND(YEAR(EDATE(DATE(入力項目!$S$7,入力項目!$S$8,1),1))=$A538,MONTH(EDATE(DATE(入力項目!$S$7,入力項目!$S$8,1),1))=$D538),子育て関連マスタ!$C$15,0),0) +
IF(AND(OR(R538=3,R538=5,R538=7),$D538=11),子育て関連マスタ!$C$17,0) +
IF(AND(R538=20,$D538=1),子育て関連マスタ!$C$18,0) +
IF(AND(R538=20,$D538=1),
IFERROR(_xlfn.IFS(
入力項目!$S$10="男",子育て関連マスタ!$C$18,
入力項目!$S$10="女",子育て関連マスタ!$C$19
),0),0
) +
IF(AND(R538&gt;=入力項目!$S$18,R538&lt;=入力項目!$S$19),入力項目!$S$20,0) +
IF(AND(R538&gt;=入力項目!$S$21,R538&lt;=入力項目!$S$22),入力項目!$S$23,0) +
IF(AND(R538&gt;=入力項目!$S$24,R538&lt;=入力項目!$S$25),入力項目!$S$26,0)
)</f>
        <v>0</v>
      </c>
      <c r="AG538">
        <f ca="1">-(
_xlfn.IFS(
S538&lt;=入力項目!$S$11,0,
AND(S538&gt;=入力項目!$S$11+1,S538&lt;=3),IFERROR(VLOOKUP(入力項目!$S$12,子育て関連マスタ!$I$4:$M$5,4,FALSE),0),
AND(S538&gt;=4,S538&lt;=6),IFERROR(VLOOKUP(入力項目!$S$13,子育て関連マスタ!$I$9:$M$12,4,FALSE),0),
AND(S538&gt;=7,S538&lt;=12),IFERROR(VLOOKUP(入力項目!$S$14,子育て関連マスタ!$I$16:$M$17,4,FALSE),0),
AND(S538&gt;=13,S538&lt;=15),IFERROR(VLOOKUP(入力項目!$S$15,子育て関連マスタ!$I$21:$M$22,4,FALSE),0),
AND(S538&gt;=16,S538&lt;=18),IFERROR(VLOOKUP(入力項目!$S$16,子育て関連マスタ!$I$26:$M$28,4,FALSE),0),
AND(S538&gt;=19,S538&lt;=20,入力項目!$S$16="高専"),IFERROR(VLOOKUP(入力項目!$S$16,子育て関連マスタ!$I$26:$M$28,4,FALSE),0),
AND(S538&gt;=19,S538&lt;=20,入力項目!$S$16&lt;&gt;"高専"),IFERROR(VLOOKUP(入力項目!$S$17,子育て関連マスタ!$I$32:$M$37,4,FALSE),0),
AND(S538&gt;=21,S538&lt;=22,入力項目!$S$16="高専"),IFERROR(VLOOKUP(入力項目!$S$17,子育て関連マスタ!$I$32:$M$34,4,FALSE),0),
AND(S538&gt;=21,S538&lt;=22,入力項目!$S$16&lt;&gt;"高専"),IFERROR(VLOOKUP(入力項目!$S$17,子育て関連マスタ!$I$32:$M$34,4,FALSE),0),
S538&gt;=23,0
) +
IF($D538=4,
  IFERROR(_xlfn.IFS(
  S538&lt;=入力項目!$S$11,0,
  AND(S538=入力項目!$S$11),IFERROR(VLOOKUP(入力項目!$S$12,子育て関連マスタ!$I$4:$M$5,2,FALSE),0),
  AND(S538=4),IFERROR(VLOOKUP(入力項目!$S$13,子育て関連マスタ!$I$9:$M$12,2,FALSE),0),
  AND(S538=7),IFERROR(VLOOKUP(入力項目!$S$14,子育て関連マスタ!$I$16:$M$17,2,FALSE),0),
  AND(S538=13),IFERROR(VLOOKUP(入力項目!$S$15,子育て関連マスタ!$I$21:$M$22,2,FALSE),0),
  AND(S538=16),IFERROR(VLOOKUP(入力項目!$S$16,子育て関連マスタ!$I$26:$M$28,2,FALSE),0),
  AND(S538=19,入力項目!$S$16&lt;&gt;"高専"),IFERROR(VLOOKUP(入力項目!$S$17,子育て関連マスタ!$I$32:$M$37,2,FALSE),0),
  AND(S538=21,入力項目!$S$16="高専"),IFERROR(VLOOKUP(入力項目!$S$17,子育て関連マスタ!$I$32:$M$37,2,FALSE),0),
  S538&gt;=22,0
  ),0),0
) +
IF(AND(S538&gt;=1,S538&lt;=15),IF($D538=入力項目!$S$8,入力項目!$S$3,0),0) +
IF(AND(S538&gt;=1,S538&lt;=15),IF($D538=5,入力項目!$S$4,0),0) +
IF(AND(S538&gt;=1,S538&lt;=15),IF($D538=12,入力項目!$S$5,0),0) +
IF(AND(入力項目!$S$7=$A538,入力項目!$S$8=$D538),子育て関連マスタ!$C$14,0) +
IFERROR(IF(AND(YEAR(EDATE(DATE(入力項目!$S$7,入力項目!$S$8,1),1))=$A538,MONTH(EDATE(DATE(入力項目!$S$7,入力項目!$S$8,1),1))=$D538),子育て関連マスタ!$C$15,0),0) +
IF(AND(OR(S538=3,S538=5,S538=7),$D538=11),子育て関連マスタ!$C$17,0) +
IF(AND(S538=20,$D538=1),子育て関連マスタ!$C$18,0) +
IF(AND(S538=20,$D538=1),
IFERROR(_xlfn.IFS(
入力項目!$S$10="男",子育て関連マスタ!$C$18,
入力項目!$S$10="女",子育て関連マスタ!$C$19
),0),0
) +
IF(AND(S538&gt;=入力項目!$S$18,S538&lt;=入力項目!$S$19),入力項目!$S$20,0) +
IF(AND(S538&gt;=入力項目!$S$21,S538&lt;=入力項目!$S$22),入力項目!$S$23,0) +
IF(AND(S538&gt;=入力項目!$S$24,S538&lt;=入力項目!$S$25),入力項目!$S$26,0)
)</f>
        <v>0</v>
      </c>
      <c r="AH538">
        <f ca="1">-(
_xlfn.IFS(
T538&lt;=入力項目!$S$11,0,
AND(T538&gt;=入力項目!$S$11+1,T538&lt;=3),IFERROR(VLOOKUP(入力項目!$S$12,子育て関連マスタ!$I$4:$M$5,4,FALSE),0),
AND(T538&gt;=4,T538&lt;=6),IFERROR(VLOOKUP(入力項目!$S$13,子育て関連マスタ!$I$9:$M$12,4,FALSE),0),
AND(T538&gt;=7,T538&lt;=12),IFERROR(VLOOKUP(入力項目!$S$14,子育て関連マスタ!$I$16:$M$17,4,FALSE),0),
AND(T538&gt;=13,T538&lt;=15),IFERROR(VLOOKUP(入力項目!$S$15,子育て関連マスタ!$I$21:$M$22,4,FALSE),0),
AND(T538&gt;=16,T538&lt;=18),IFERROR(VLOOKUP(入力項目!$S$16,子育て関連マスタ!$I$26:$M$28,4,FALSE),0),
AND(T538&gt;=19,T538&lt;=20,入力項目!$S$16="高専"),IFERROR(VLOOKUP(入力項目!$S$16,子育て関連マスタ!$I$26:$M$28,4,FALSE),0),
AND(T538&gt;=19,T538&lt;=20,入力項目!$S$16&lt;&gt;"高専"),IFERROR(VLOOKUP(入力項目!$S$17,子育て関連マスタ!$I$32:$M$37,4,FALSE),0),
AND(T538&gt;=21,T538&lt;=22,入力項目!$S$16="高専"),IFERROR(VLOOKUP(入力項目!$S$17,子育て関連マスタ!$I$32:$M$34,4,FALSE),0),
AND(T538&gt;=21,T538&lt;=22,入力項目!$S$16&lt;&gt;"高専"),IFERROR(VLOOKUP(入力項目!$S$17,子育て関連マスタ!$I$32:$M$34,4,FALSE),0),
T538&gt;=23,0
) +
IF($D538=4,
  IFERROR(_xlfn.IFS(
  T538&lt;=入力項目!$S$11,0,
  AND(T538=入力項目!$S$11),IFERROR(VLOOKUP(入力項目!$S$12,子育て関連マスタ!$I$4:$M$5,2,FALSE),0),
  AND(T538=4),IFERROR(VLOOKUP(入力項目!$S$13,子育て関連マスタ!$I$9:$M$12,2,FALSE),0),
  AND(T538=7),IFERROR(VLOOKUP(入力項目!$S$14,子育て関連マスタ!$I$16:$M$17,2,FALSE),0),
  AND(T538=13),IFERROR(VLOOKUP(入力項目!$S$15,子育て関連マスタ!$I$21:$M$22,2,FALSE),0),
  AND(T538=16),IFERROR(VLOOKUP(入力項目!$S$16,子育て関連マスタ!$I$26:$M$28,2,FALSE),0),
  AND(T538=19,入力項目!$S$16&lt;&gt;"高専"),IFERROR(VLOOKUP(入力項目!$S$17,子育て関連マスタ!$I$32:$M$37,2,FALSE),0),
  AND(T538=21,入力項目!$S$16="高専"),IFERROR(VLOOKUP(入力項目!$S$17,子育て関連マスタ!$I$32:$M$37,2,FALSE),0),
  T538&gt;=22,0
  ),0),0
) +
IF(AND(T538&gt;=1,T538&lt;=15),IF($D538=入力項目!$S$8,入力項目!$S$3,0),0) +
IF(AND(T538&gt;=1,T538&lt;=15),IF($D538=5,入力項目!$S$4,0),0) +
IF(AND(T538&gt;=1,T538&lt;=15),IF($D538=12,入力項目!$S$5,0),0) +
IF(AND(入力項目!$S$7=$A538,入力項目!$S$8=$D538),子育て関連マスタ!$C$14,0) +
IFERROR(IF(AND(YEAR(EDATE(DATE(入力項目!$S$7,入力項目!$S$8,1),1))=$A538,MONTH(EDATE(DATE(入力項目!$S$7,入力項目!$S$8,1),1))=$D538),子育て関連マスタ!$C$15,0),0) +
IF(AND(OR(T538=3,T538=5,T538=7),$D538=11),子育て関連マスタ!$C$17,0) +
IF(AND(T538=20,$D538=1),子育て関連マスタ!$C$18,0) +
IF(AND(T538=20,$D538=1),
IFERROR(_xlfn.IFS(
入力項目!$S$10="男",子育て関連マスタ!$C$18,
入力項目!$S$10="女",子育て関連マスタ!$C$19
),0),0
) +
IF(AND(T538&gt;=入力項目!$S$18,T538&lt;=入力項目!$S$19),入力項目!$S$20,0) +
IF(AND(T538&gt;=入力項目!$S$21,T538&lt;=入力項目!$S$22),入力項目!$S$23,0) +
IF(AND(T538&gt;=入力項目!$S$24,T538&lt;=入力項目!$S$25),入力項目!$S$26,0)
)</f>
        <v>0</v>
      </c>
      <c r="AI538">
        <f ca="1">-(
_xlfn.IFS(
U538&lt;=入力項目!$S$11,0,
AND(U538&gt;=入力項目!$S$11+1,U538&lt;=3),IFERROR(VLOOKUP(入力項目!$S$12,子育て関連マスタ!$I$4:$M$5,4,FALSE),0),
AND(U538&gt;=4,U538&lt;=6),IFERROR(VLOOKUP(入力項目!$S$13,子育て関連マスタ!$I$9:$M$12,4,FALSE),0),
AND(U538&gt;=7,U538&lt;=12),IFERROR(VLOOKUP(入力項目!$S$14,子育て関連マスタ!$I$16:$M$17,4,FALSE),0),
AND(U538&gt;=13,U538&lt;=15),IFERROR(VLOOKUP(入力項目!$S$15,子育て関連マスタ!$I$21:$M$22,4,FALSE),0),
AND(U538&gt;=16,U538&lt;=18),IFERROR(VLOOKUP(入力項目!$S$16,子育て関連マスタ!$I$26:$M$28,4,FALSE),0),
AND(U538&gt;=19,U538&lt;=20,入力項目!$S$16="高専"),IFERROR(VLOOKUP(入力項目!$S$16,子育て関連マスタ!$I$26:$M$28,4,FALSE),0),
AND(U538&gt;=19,U538&lt;=20,入力項目!$S$16&lt;&gt;"高専"),IFERROR(VLOOKUP(入力項目!$S$17,子育て関連マスタ!$I$32:$M$37,4,FALSE),0),
AND(U538&gt;=21,U538&lt;=22,入力項目!$S$16="高専"),IFERROR(VLOOKUP(入力項目!$S$17,子育て関連マスタ!$I$32:$M$34,4,FALSE),0),
AND(U538&gt;=21,U538&lt;=22,入力項目!$S$16&lt;&gt;"高専"),IFERROR(VLOOKUP(入力項目!$S$17,子育て関連マスタ!$I$32:$M$34,4,FALSE),0),
U538&gt;=23,0
) +
IF($D538=4,
  IFERROR(_xlfn.IFS(
  U538&lt;=入力項目!$S$11,0,
  AND(U538=入力項目!$S$11),IFERROR(VLOOKUP(入力項目!$S$12,子育て関連マスタ!$I$4:$M$5,2,FALSE),0),
  AND(U538=4),IFERROR(VLOOKUP(入力項目!$S$13,子育て関連マスタ!$I$9:$M$12,2,FALSE),0),
  AND(U538=7),IFERROR(VLOOKUP(入力項目!$S$14,子育て関連マスタ!$I$16:$M$17,2,FALSE),0),
  AND(U538=13),IFERROR(VLOOKUP(入力項目!$S$15,子育て関連マスタ!$I$21:$M$22,2,FALSE),0),
  AND(U538=16),IFERROR(VLOOKUP(入力項目!$S$16,子育て関連マスタ!$I$26:$M$28,2,FALSE),0),
  AND(U538=19,入力項目!$S$16&lt;&gt;"高専"),IFERROR(VLOOKUP(入力項目!$S$17,子育て関連マスタ!$I$32:$M$37,2,FALSE),0),
  AND(U538=21,入力項目!$S$16="高専"),IFERROR(VLOOKUP(入力項目!$S$17,子育て関連マスタ!$I$32:$M$37,2,FALSE),0),
  U538&gt;=22,0
  ),0),0
) +
IF(AND(U538&gt;=1,U538&lt;=15),IF($D538=入力項目!$S$8,入力項目!$S$3,0),0) +
IF(AND(U538&gt;=1,U538&lt;=15),IF($D538=5,入力項目!$S$4,0),0) +
IF(AND(U538&gt;=1,U538&lt;=15),IF($D538=12,入力項目!$S$5,0),0) +
IF(AND(入力項目!$S$7=$A538,入力項目!$S$8=$D538),子育て関連マスタ!$C$14,0) +
IFERROR(IF(AND(YEAR(EDATE(DATE(入力項目!$S$7,入力項目!$S$8,1),1))=$A538,MONTH(EDATE(DATE(入力項目!$S$7,入力項目!$S$8,1),1))=$D538),子育て関連マスタ!$C$15,0),0) +
IF(AND(OR(U538=3,U538=5,U538=7),$D538=11),子育て関連マスタ!$C$17,0) +
IF(AND(U538=20,$D538=1),子育て関連マスタ!$C$18,0) +
IF(AND(U538=20,$D538=1),
IFERROR(_xlfn.IFS(
入力項目!$S$10="男",子育て関連マスタ!$C$18,
入力項目!$S$10="女",子育て関連マスタ!$C$19
),0),0
) +
IF(AND(U538&gt;=入力項目!$S$18,U538&lt;=入力項目!$S$19),入力項目!$S$20,0) +
IF(AND(U538&gt;=入力項目!$S$21,U538&lt;=入力項目!$S$22),入力項目!$S$23,0) +
IF(AND(U538&gt;=入力項目!$S$24,U538&lt;=入力項目!$S$25),入力項目!$S$26,0)
)</f>
        <v>0</v>
      </c>
      <c r="AJ538" s="10">
        <f ca="1">-VLOOKUP($D538,月別収支!$A$2:$H$13,7,FALSE)</f>
        <v>-20000</v>
      </c>
    </row>
    <row r="539" spans="1:36" x14ac:dyDescent="0.4">
      <c r="A539">
        <f t="shared" ca="1" si="139"/>
        <v>2069</v>
      </c>
      <c r="B539">
        <f t="shared" ca="1" si="146"/>
        <v>2069</v>
      </c>
      <c r="C539">
        <f t="shared" ca="1" si="147"/>
        <v>45</v>
      </c>
      <c r="D539">
        <f t="shared" ca="1" si="140"/>
        <v>5</v>
      </c>
      <c r="E539" t="str">
        <f t="shared" ca="1" si="141"/>
        <v>2069年5月</v>
      </c>
      <c r="F539">
        <f ca="1">IF(OR(入力項目!$N$5&lt;$A539,AND(入力項目!$N$5=$A539,入力項目!$N$6&lt;$D539)),IF(F538=0,1,IF(G539=12,F538+1,F538)),0)</f>
        <v>44</v>
      </c>
      <c r="G539">
        <f ca="1">IF(OR(入力項目!$N$5&lt;$A539,AND(入力項目!$N$5=$A539,入力項目!$N$6&lt;$D539)),IF(G538=12,1,G538+1),0)</f>
        <v>7</v>
      </c>
      <c r="H539" t="str">
        <f t="shared" ca="1" si="142"/>
        <v>44_7</v>
      </c>
      <c r="I539">
        <f ca="1">IF(
  IFERROR(AND($C539&gt;0,MOD($C539,入力項目!$N$22)=0,$D539=入力項目!$N$23), FALSE),
  1,
  IF(
    AND(I538&gt;0,J538=12),
    IF(I538=入力項目!$N$28, 0, I538+1),
    I538
  )
)</f>
        <v>0</v>
      </c>
      <c r="J539">
        <f ca="1">IF($D539=入力項目!$N$23,1,IFERROR(J538+1,1))</f>
        <v>12</v>
      </c>
      <c r="K539" t="str">
        <f t="shared" ca="1" si="143"/>
        <v>0_12</v>
      </c>
      <c r="L539">
        <f ca="1">L538+IF(入力項目!$D$4=$D539,1,0)</f>
        <v>73</v>
      </c>
      <c r="M539" t="str">
        <f t="shared" ca="1" si="144"/>
        <v>73歳</v>
      </c>
      <c r="N539">
        <f t="shared" ca="1" si="148"/>
        <v>74</v>
      </c>
      <c r="O539" t="str">
        <f t="shared" ca="1" si="145"/>
        <v>74歳</v>
      </c>
      <c r="P539">
        <f t="shared" ca="1" si="149"/>
        <v>49</v>
      </c>
      <c r="Q539">
        <f t="shared" ca="1" si="150"/>
        <v>47</v>
      </c>
      <c r="R539">
        <f t="shared" ca="1" si="151"/>
        <v>2070</v>
      </c>
      <c r="S539">
        <f t="shared" ca="1" si="152"/>
        <v>2070</v>
      </c>
      <c r="T539">
        <f t="shared" ca="1" si="153"/>
        <v>2070</v>
      </c>
      <c r="U539">
        <f t="shared" ca="1" si="154"/>
        <v>2070</v>
      </c>
      <c r="V539" s="10">
        <f t="shared" ca="1" si="155"/>
        <v>58456425</v>
      </c>
      <c r="W539" s="10">
        <f ca="1">IF($L539&lt;その他マスタ!$B$1,VLOOKUP($D539,月別収支!$A$2:$H$13,2,FALSE),その他マスタ!$B$3)+IF(AND($L539=その他マスタ!$B$1,入力項目!$I$9="あり",$D539=入力項目!$D$4),その他マスタ!$B$2,0)</f>
        <v>150000</v>
      </c>
      <c r="X539" s="10">
        <f ca="1">-IF(入力項目!$K$5=TRUE,
IF($F539+$G539&lt;3,VLOOKUP($D539,月別収支!$A$2:$H$13,8,FALSE),0)+IFERROR(VLOOKUP($H539,住宅ローン計算!C:P,13,FALSE),0)+IF($F539&gt;1,IF(OR($G539=3,$G539=6,$G539=9,$G539=12),ROUNDUP(入力項目!$N$18/4,0),0),0),
VLOOKUP($D539,月別収支!$A$2:$H$13,8,FALSE))</f>
        <v>0</v>
      </c>
      <c r="Y539" s="10">
        <f ca="1">-VLOOKUP($D539,月別収支!$A$2:$H$13,3,FALSE)</f>
        <v>-75000</v>
      </c>
      <c r="Z539" s="10">
        <f ca="1">-VLOOKUP($D539,月別収支!$A$2:$H$13,4,FALSE)</f>
        <v>-27000</v>
      </c>
      <c r="AA539" s="10">
        <f ca="1">-VLOOKUP($D539,月別収支!$A$2:$H$13,6,FALSE)</f>
        <v>-10000</v>
      </c>
      <c r="AB539" s="10">
        <f ca="1">-(
VLOOKUP($D539,月別収支!$A$2:$H$13,5,FALSE)+IF(AND(入力項目!$I$27&lt;=$A539,ISEVEN($A539-入力項目!$I$27),入力項目!$I$28=$D539),入力項目!$I$26,0)
+IF(入力項目!$K$26=TRUE,
IFERROR(VLOOKUP($K539,マイカーローン計算!C:P,13,FALSE),0),
IFERROR(
  IF(AND($C539&gt;0,MOD($C539,入力項目!$N$22)=0,$D539=入力項目!$N$23),入力項目!$N$24,0),
 0
)
)
)</f>
        <v>-30000</v>
      </c>
      <c r="AC539" s="10">
        <f ca="1">-IF($A539&lt;入力項目!$N$33,入力項目!$N$35,IF(AND($A539=入力項目!$N$33,$D539&lt;=入力項目!$N$34),入力項目!$N$35,0))</f>
        <v>0</v>
      </c>
      <c r="AD539">
        <f ca="1">-(
_xlfn.IFS(
P539&lt;=入力項目!$S$11,0,
AND(P539&gt;=入力項目!$S$11+1,P539&lt;=3),IFERROR(VLOOKUP(入力項目!$S$12,子育て関連マスタ!$I$4:$M$5,4,FALSE),0),
AND(P539&gt;=4,P539&lt;=6),IFERROR(VLOOKUP(入力項目!$S$13,子育て関連マスタ!$I$9:$M$12,4,FALSE),0),
AND(P539&gt;=7,P539&lt;=12),IFERROR(VLOOKUP(入力項目!$S$14,子育て関連マスタ!$I$16:$M$17,4,FALSE),0),
AND(P539&gt;=13,P539&lt;=15),IFERROR(VLOOKUP(入力項目!$S$15,子育て関連マスタ!$I$21:$M$22,4,FALSE),0),
AND(P539&gt;=16,P539&lt;=18),IFERROR(VLOOKUP(入力項目!$S$16,子育て関連マスタ!$I$26:$M$28,4,FALSE),0),
AND(P539&gt;=19,P539&lt;=20,入力項目!$S$16="高専"),IFERROR(VLOOKUP(入力項目!$S$16,子育て関連マスタ!$I$26:$M$28,4,FALSE),0),
AND(P539&gt;=19,P539&lt;=20,入力項目!$S$16&lt;&gt;"高専"),IFERROR(VLOOKUP(入力項目!$S$17,子育て関連マスタ!$I$32:$M$37,4,FALSE),0),
AND(P539&gt;=21,P539&lt;=22,入力項目!$S$16="高専"),IFERROR(VLOOKUP(入力項目!$S$17,子育て関連マスタ!$I$32:$M$34,4,FALSE),0),
AND(P539&gt;=21,P539&lt;=22,入力項目!$S$16&lt;&gt;"高専"),IFERROR(VLOOKUP(入力項目!$S$17,子育て関連マスタ!$I$32:$M$34,4,FALSE),0),
P539&gt;=23,0
) +
IF($D539=4,
  IFERROR(_xlfn.IFS(
  P539&lt;=入力項目!$S$11,0,
  AND(P539=入力項目!$S$11),IFERROR(VLOOKUP(入力項目!$S$12,子育て関連マスタ!$I$4:$M$5,2,FALSE),0),
  AND(P539=4),IFERROR(VLOOKUP(入力項目!$S$13,子育て関連マスタ!$I$9:$M$12,2,FALSE),0),
  AND(P539=7),IFERROR(VLOOKUP(入力項目!$S$14,子育て関連マスタ!$I$16:$M$17,2,FALSE),0),
  AND(P539=13),IFERROR(VLOOKUP(入力項目!$S$15,子育て関連マスタ!$I$21:$M$22,2,FALSE),0),
  AND(P539=16),IFERROR(VLOOKUP(入力項目!$S$16,子育て関連マスタ!$I$26:$M$28,2,FALSE),0),
  AND(P539=19,入力項目!$S$16&lt;&gt;"高専"),IFERROR(VLOOKUP(入力項目!$S$17,子育て関連マスタ!$I$32:$M$37,2,FALSE),0),
  AND(P539=21,入力項目!$S$16="高専"),IFERROR(VLOOKUP(入力項目!$S$17,子育て関連マスタ!$I$32:$M$37,2,FALSE),0),
  P539&gt;=22,0
  ),0),0
) +
IF(AND(P539&gt;=1,P539&lt;=15),IF($D539=入力項目!$S$8,入力項目!$S$3,0),0) +
IF(AND(P539&gt;=1,P539&lt;=15),IF($D539=5,入力項目!$S$4,0),0) +
IF(AND(P539&gt;=1,P539&lt;=15),IF($D539=12,入力項目!$S$5,0),0) +
IF(AND(入力項目!$S$7=$A539,入力項目!$S$8=$D539),子育て関連マスタ!$C$14,0) +
IFERROR(IF(AND(YEAR(EDATE(DATE(入力項目!$S$7,入力項目!$S$8,1),1))=$A539,MONTH(EDATE(DATE(入力項目!$S$7,入力項目!$S$8,1),1))=$D539),子育て関連マスタ!$C$15,0),0) +
IF(AND(OR(P539=3,P539=5,P539=7),$D539=11),子育て関連マスタ!$C$17,0) +
IF(AND(P539=20,$D539=1),子育て関連マスタ!$C$18,0) +
IF(AND(P539=20,$D539=1),
IFERROR(_xlfn.IFS(
入力項目!$S$10="男",子育て関連マスタ!$C$18,
入力項目!$S$10="女",子育て関連マスタ!$C$19
),0),0
) +
IF(AND(P539&gt;=入力項目!$S$18,P539&lt;=入力項目!$S$19),入力項目!$S$20,0) +
IF(AND(P539&gt;=入力項目!$S$21,P539&lt;=入力項目!$S$22),入力項目!$S$23,0) +
IF(AND(P539&gt;=入力項目!$S$24,P539&lt;=入力項目!$S$25),入力項目!$S$26,0)
)</f>
        <v>0</v>
      </c>
      <c r="AE539">
        <f ca="1">-(
_xlfn.IFS(
Q539&lt;=入力項目!$S$11,0,
AND(Q539&gt;=入力項目!$S$11+1,Q539&lt;=3),IFERROR(VLOOKUP(入力項目!$S$12,子育て関連マスタ!$I$4:$M$5,4,FALSE),0),
AND(Q539&gt;=4,Q539&lt;=6),IFERROR(VLOOKUP(入力項目!$S$13,子育て関連マスタ!$I$9:$M$12,4,FALSE),0),
AND(Q539&gt;=7,Q539&lt;=12),IFERROR(VLOOKUP(入力項目!$S$14,子育て関連マスタ!$I$16:$M$17,4,FALSE),0),
AND(Q539&gt;=13,Q539&lt;=15),IFERROR(VLOOKUP(入力項目!$S$15,子育て関連マスタ!$I$21:$M$22,4,FALSE),0),
AND(Q539&gt;=16,Q539&lt;=18),IFERROR(VLOOKUP(入力項目!$S$16,子育て関連マスタ!$I$26:$M$28,4,FALSE),0),
AND(Q539&gt;=19,Q539&lt;=20,入力項目!$S$16="高専"),IFERROR(VLOOKUP(入力項目!$S$16,子育て関連マスタ!$I$26:$M$28,4,FALSE),0),
AND(Q539&gt;=19,Q539&lt;=20,入力項目!$S$16&lt;&gt;"高専"),IFERROR(VLOOKUP(入力項目!$S$17,子育て関連マスタ!$I$32:$M$37,4,FALSE),0),
AND(Q539&gt;=21,Q539&lt;=22,入力項目!$S$16="高専"),IFERROR(VLOOKUP(入力項目!$S$17,子育て関連マスタ!$I$32:$M$34,4,FALSE),0),
AND(Q539&gt;=21,Q539&lt;=22,入力項目!$S$16&lt;&gt;"高専"),IFERROR(VLOOKUP(入力項目!$S$17,子育て関連マスタ!$I$32:$M$34,4,FALSE),0),
Q539&gt;=23,0
) +
IF($D539=4,
  IFERROR(_xlfn.IFS(
  Q539&lt;=入力項目!$S$11,0,
  AND(Q539=入力項目!$S$11),IFERROR(VLOOKUP(入力項目!$S$12,子育て関連マスタ!$I$4:$M$5,2,FALSE),0),
  AND(Q539=4),IFERROR(VLOOKUP(入力項目!$S$13,子育て関連マスタ!$I$9:$M$12,2,FALSE),0),
  AND(Q539=7),IFERROR(VLOOKUP(入力項目!$S$14,子育て関連マスタ!$I$16:$M$17,2,FALSE),0),
  AND(Q539=13),IFERROR(VLOOKUP(入力項目!$S$15,子育て関連マスタ!$I$21:$M$22,2,FALSE),0),
  AND(Q539=16),IFERROR(VLOOKUP(入力項目!$S$16,子育て関連マスタ!$I$26:$M$28,2,FALSE),0),
  AND(Q539=19,入力項目!$S$16&lt;&gt;"高専"),IFERROR(VLOOKUP(入力項目!$S$17,子育て関連マスタ!$I$32:$M$37,2,FALSE),0),
  AND(Q539=21,入力項目!$S$16="高専"),IFERROR(VLOOKUP(入力項目!$S$17,子育て関連マスタ!$I$32:$M$37,2,FALSE),0),
  Q539&gt;=22,0
  ),0),0
) +
IF(AND(Q539&gt;=1,Q539&lt;=15),IF($D539=入力項目!$S$8,入力項目!$S$3,0),0) +
IF(AND(Q539&gt;=1,Q539&lt;=15),IF($D539=5,入力項目!$S$4,0),0) +
IF(AND(Q539&gt;=1,Q539&lt;=15),IF($D539=12,入力項目!$S$5,0),0) +
IF(AND(入力項目!$S$7=$A539,入力項目!$S$8=$D539),子育て関連マスタ!$C$14,0) +
IFERROR(IF(AND(YEAR(EDATE(DATE(入力項目!$S$7,入力項目!$S$8,1),1))=$A539,MONTH(EDATE(DATE(入力項目!$S$7,入力項目!$S$8,1),1))=$D539),子育て関連マスタ!$C$15,0),0) +
IF(AND(OR(Q539=3,Q539=5,Q539=7),$D539=11),子育て関連マスタ!$C$17,0) +
IF(AND(Q539=20,$D539=1),子育て関連マスタ!$C$18,0) +
IF(AND(Q539=20,$D539=1),
IFERROR(_xlfn.IFS(
入力項目!$S$10="男",子育て関連マスタ!$C$18,
入力項目!$S$10="女",子育て関連マスタ!$C$19
),0),0
) +
IF(AND(Q539&gt;=入力項目!$S$18,Q539&lt;=入力項目!$S$19),入力項目!$S$20,0) +
IF(AND(Q539&gt;=入力項目!$S$21,Q539&lt;=入力項目!$S$22),入力項目!$S$23,0) +
IF(AND(Q539&gt;=入力項目!$S$24,Q539&lt;=入力項目!$S$25),入力項目!$S$26,0)
)</f>
        <v>0</v>
      </c>
      <c r="AF539">
        <f ca="1">-(
_xlfn.IFS(
R539&lt;=入力項目!$S$11,0,
AND(R539&gt;=入力項目!$S$11+1,R539&lt;=3),IFERROR(VLOOKUP(入力項目!$S$12,子育て関連マスタ!$I$4:$M$5,4,FALSE),0),
AND(R539&gt;=4,R539&lt;=6),IFERROR(VLOOKUP(入力項目!$S$13,子育て関連マスタ!$I$9:$M$12,4,FALSE),0),
AND(R539&gt;=7,R539&lt;=12),IFERROR(VLOOKUP(入力項目!$S$14,子育て関連マスタ!$I$16:$M$17,4,FALSE),0),
AND(R539&gt;=13,R539&lt;=15),IFERROR(VLOOKUP(入力項目!$S$15,子育て関連マスタ!$I$21:$M$22,4,FALSE),0),
AND(R539&gt;=16,R539&lt;=18),IFERROR(VLOOKUP(入力項目!$S$16,子育て関連マスタ!$I$26:$M$28,4,FALSE),0),
AND(R539&gt;=19,R539&lt;=20,入力項目!$S$16="高専"),IFERROR(VLOOKUP(入力項目!$S$16,子育て関連マスタ!$I$26:$M$28,4,FALSE),0),
AND(R539&gt;=19,R539&lt;=20,入力項目!$S$16&lt;&gt;"高専"),IFERROR(VLOOKUP(入力項目!$S$17,子育て関連マスタ!$I$32:$M$37,4,FALSE),0),
AND(R539&gt;=21,R539&lt;=22,入力項目!$S$16="高専"),IFERROR(VLOOKUP(入力項目!$S$17,子育て関連マスタ!$I$32:$M$34,4,FALSE),0),
AND(R539&gt;=21,R539&lt;=22,入力項目!$S$16&lt;&gt;"高専"),IFERROR(VLOOKUP(入力項目!$S$17,子育て関連マスタ!$I$32:$M$34,4,FALSE),0),
R539&gt;=23,0
) +
IF($D539=4,
  IFERROR(_xlfn.IFS(
  R539&lt;=入力項目!$S$11,0,
  AND(R539=入力項目!$S$11),IFERROR(VLOOKUP(入力項目!$S$12,子育て関連マスタ!$I$4:$M$5,2,FALSE),0),
  AND(R539=4),IFERROR(VLOOKUP(入力項目!$S$13,子育て関連マスタ!$I$9:$M$12,2,FALSE),0),
  AND(R539=7),IFERROR(VLOOKUP(入力項目!$S$14,子育て関連マスタ!$I$16:$M$17,2,FALSE),0),
  AND(R539=13),IFERROR(VLOOKUP(入力項目!$S$15,子育て関連マスタ!$I$21:$M$22,2,FALSE),0),
  AND(R539=16),IFERROR(VLOOKUP(入力項目!$S$16,子育て関連マスタ!$I$26:$M$28,2,FALSE),0),
  AND(R539=19,入力項目!$S$16&lt;&gt;"高専"),IFERROR(VLOOKUP(入力項目!$S$17,子育て関連マスタ!$I$32:$M$37,2,FALSE),0),
  AND(R539=21,入力項目!$S$16="高専"),IFERROR(VLOOKUP(入力項目!$S$17,子育て関連マスタ!$I$32:$M$37,2,FALSE),0),
  R539&gt;=22,0
  ),0),0
) +
IF(AND(R539&gt;=1,R539&lt;=15),IF($D539=入力項目!$S$8,入力項目!$S$3,0),0) +
IF(AND(R539&gt;=1,R539&lt;=15),IF($D539=5,入力項目!$S$4,0),0) +
IF(AND(R539&gt;=1,R539&lt;=15),IF($D539=12,入力項目!$S$5,0),0) +
IF(AND(入力項目!$S$7=$A539,入力項目!$S$8=$D539),子育て関連マスタ!$C$14,0) +
IFERROR(IF(AND(YEAR(EDATE(DATE(入力項目!$S$7,入力項目!$S$8,1),1))=$A539,MONTH(EDATE(DATE(入力項目!$S$7,入力項目!$S$8,1),1))=$D539),子育て関連マスタ!$C$15,0),0) +
IF(AND(OR(R539=3,R539=5,R539=7),$D539=11),子育て関連マスタ!$C$17,0) +
IF(AND(R539=20,$D539=1),子育て関連マスタ!$C$18,0) +
IF(AND(R539=20,$D539=1),
IFERROR(_xlfn.IFS(
入力項目!$S$10="男",子育て関連マスタ!$C$18,
入力項目!$S$10="女",子育て関連マスタ!$C$19
),0),0
) +
IF(AND(R539&gt;=入力項目!$S$18,R539&lt;=入力項目!$S$19),入力項目!$S$20,0) +
IF(AND(R539&gt;=入力項目!$S$21,R539&lt;=入力項目!$S$22),入力項目!$S$23,0) +
IF(AND(R539&gt;=入力項目!$S$24,R539&lt;=入力項目!$S$25),入力項目!$S$26,0)
)</f>
        <v>0</v>
      </c>
      <c r="AG539">
        <f ca="1">-(
_xlfn.IFS(
S539&lt;=入力項目!$S$11,0,
AND(S539&gt;=入力項目!$S$11+1,S539&lt;=3),IFERROR(VLOOKUP(入力項目!$S$12,子育て関連マスタ!$I$4:$M$5,4,FALSE),0),
AND(S539&gt;=4,S539&lt;=6),IFERROR(VLOOKUP(入力項目!$S$13,子育て関連マスタ!$I$9:$M$12,4,FALSE),0),
AND(S539&gt;=7,S539&lt;=12),IFERROR(VLOOKUP(入力項目!$S$14,子育て関連マスタ!$I$16:$M$17,4,FALSE),0),
AND(S539&gt;=13,S539&lt;=15),IFERROR(VLOOKUP(入力項目!$S$15,子育て関連マスタ!$I$21:$M$22,4,FALSE),0),
AND(S539&gt;=16,S539&lt;=18),IFERROR(VLOOKUP(入力項目!$S$16,子育て関連マスタ!$I$26:$M$28,4,FALSE),0),
AND(S539&gt;=19,S539&lt;=20,入力項目!$S$16="高専"),IFERROR(VLOOKUP(入力項目!$S$16,子育て関連マスタ!$I$26:$M$28,4,FALSE),0),
AND(S539&gt;=19,S539&lt;=20,入力項目!$S$16&lt;&gt;"高専"),IFERROR(VLOOKUP(入力項目!$S$17,子育て関連マスタ!$I$32:$M$37,4,FALSE),0),
AND(S539&gt;=21,S539&lt;=22,入力項目!$S$16="高専"),IFERROR(VLOOKUP(入力項目!$S$17,子育て関連マスタ!$I$32:$M$34,4,FALSE),0),
AND(S539&gt;=21,S539&lt;=22,入力項目!$S$16&lt;&gt;"高専"),IFERROR(VLOOKUP(入力項目!$S$17,子育て関連マスタ!$I$32:$M$34,4,FALSE),0),
S539&gt;=23,0
) +
IF($D539=4,
  IFERROR(_xlfn.IFS(
  S539&lt;=入力項目!$S$11,0,
  AND(S539=入力項目!$S$11),IFERROR(VLOOKUP(入力項目!$S$12,子育て関連マスタ!$I$4:$M$5,2,FALSE),0),
  AND(S539=4),IFERROR(VLOOKUP(入力項目!$S$13,子育て関連マスタ!$I$9:$M$12,2,FALSE),0),
  AND(S539=7),IFERROR(VLOOKUP(入力項目!$S$14,子育て関連マスタ!$I$16:$M$17,2,FALSE),0),
  AND(S539=13),IFERROR(VLOOKUP(入力項目!$S$15,子育て関連マスタ!$I$21:$M$22,2,FALSE),0),
  AND(S539=16),IFERROR(VLOOKUP(入力項目!$S$16,子育て関連マスタ!$I$26:$M$28,2,FALSE),0),
  AND(S539=19,入力項目!$S$16&lt;&gt;"高専"),IFERROR(VLOOKUP(入力項目!$S$17,子育て関連マスタ!$I$32:$M$37,2,FALSE),0),
  AND(S539=21,入力項目!$S$16="高専"),IFERROR(VLOOKUP(入力項目!$S$17,子育て関連マスタ!$I$32:$M$37,2,FALSE),0),
  S539&gt;=22,0
  ),0),0
) +
IF(AND(S539&gt;=1,S539&lt;=15),IF($D539=入力項目!$S$8,入力項目!$S$3,0),0) +
IF(AND(S539&gt;=1,S539&lt;=15),IF($D539=5,入力項目!$S$4,0),0) +
IF(AND(S539&gt;=1,S539&lt;=15),IF($D539=12,入力項目!$S$5,0),0) +
IF(AND(入力項目!$S$7=$A539,入力項目!$S$8=$D539),子育て関連マスタ!$C$14,0) +
IFERROR(IF(AND(YEAR(EDATE(DATE(入力項目!$S$7,入力項目!$S$8,1),1))=$A539,MONTH(EDATE(DATE(入力項目!$S$7,入力項目!$S$8,1),1))=$D539),子育て関連マスタ!$C$15,0),0) +
IF(AND(OR(S539=3,S539=5,S539=7),$D539=11),子育て関連マスタ!$C$17,0) +
IF(AND(S539=20,$D539=1),子育て関連マスタ!$C$18,0) +
IF(AND(S539=20,$D539=1),
IFERROR(_xlfn.IFS(
入力項目!$S$10="男",子育て関連マスタ!$C$18,
入力項目!$S$10="女",子育て関連マスタ!$C$19
),0),0
) +
IF(AND(S539&gt;=入力項目!$S$18,S539&lt;=入力項目!$S$19),入力項目!$S$20,0) +
IF(AND(S539&gt;=入力項目!$S$21,S539&lt;=入力項目!$S$22),入力項目!$S$23,0) +
IF(AND(S539&gt;=入力項目!$S$24,S539&lt;=入力項目!$S$25),入力項目!$S$26,0)
)</f>
        <v>0</v>
      </c>
      <c r="AH539">
        <f ca="1">-(
_xlfn.IFS(
T539&lt;=入力項目!$S$11,0,
AND(T539&gt;=入力項目!$S$11+1,T539&lt;=3),IFERROR(VLOOKUP(入力項目!$S$12,子育て関連マスタ!$I$4:$M$5,4,FALSE),0),
AND(T539&gt;=4,T539&lt;=6),IFERROR(VLOOKUP(入力項目!$S$13,子育て関連マスタ!$I$9:$M$12,4,FALSE),0),
AND(T539&gt;=7,T539&lt;=12),IFERROR(VLOOKUP(入力項目!$S$14,子育て関連マスタ!$I$16:$M$17,4,FALSE),0),
AND(T539&gt;=13,T539&lt;=15),IFERROR(VLOOKUP(入力項目!$S$15,子育て関連マスタ!$I$21:$M$22,4,FALSE),0),
AND(T539&gt;=16,T539&lt;=18),IFERROR(VLOOKUP(入力項目!$S$16,子育て関連マスタ!$I$26:$M$28,4,FALSE),0),
AND(T539&gt;=19,T539&lt;=20,入力項目!$S$16="高専"),IFERROR(VLOOKUP(入力項目!$S$16,子育て関連マスタ!$I$26:$M$28,4,FALSE),0),
AND(T539&gt;=19,T539&lt;=20,入力項目!$S$16&lt;&gt;"高専"),IFERROR(VLOOKUP(入力項目!$S$17,子育て関連マスタ!$I$32:$M$37,4,FALSE),0),
AND(T539&gt;=21,T539&lt;=22,入力項目!$S$16="高専"),IFERROR(VLOOKUP(入力項目!$S$17,子育て関連マスタ!$I$32:$M$34,4,FALSE),0),
AND(T539&gt;=21,T539&lt;=22,入力項目!$S$16&lt;&gt;"高専"),IFERROR(VLOOKUP(入力項目!$S$17,子育て関連マスタ!$I$32:$M$34,4,FALSE),0),
T539&gt;=23,0
) +
IF($D539=4,
  IFERROR(_xlfn.IFS(
  T539&lt;=入力項目!$S$11,0,
  AND(T539=入力項目!$S$11),IFERROR(VLOOKUP(入力項目!$S$12,子育て関連マスタ!$I$4:$M$5,2,FALSE),0),
  AND(T539=4),IFERROR(VLOOKUP(入力項目!$S$13,子育て関連マスタ!$I$9:$M$12,2,FALSE),0),
  AND(T539=7),IFERROR(VLOOKUP(入力項目!$S$14,子育て関連マスタ!$I$16:$M$17,2,FALSE),0),
  AND(T539=13),IFERROR(VLOOKUP(入力項目!$S$15,子育て関連マスタ!$I$21:$M$22,2,FALSE),0),
  AND(T539=16),IFERROR(VLOOKUP(入力項目!$S$16,子育て関連マスタ!$I$26:$M$28,2,FALSE),0),
  AND(T539=19,入力項目!$S$16&lt;&gt;"高専"),IFERROR(VLOOKUP(入力項目!$S$17,子育て関連マスタ!$I$32:$M$37,2,FALSE),0),
  AND(T539=21,入力項目!$S$16="高専"),IFERROR(VLOOKUP(入力項目!$S$17,子育て関連マスタ!$I$32:$M$37,2,FALSE),0),
  T539&gt;=22,0
  ),0),0
) +
IF(AND(T539&gt;=1,T539&lt;=15),IF($D539=入力項目!$S$8,入力項目!$S$3,0),0) +
IF(AND(T539&gt;=1,T539&lt;=15),IF($D539=5,入力項目!$S$4,0),0) +
IF(AND(T539&gt;=1,T539&lt;=15),IF($D539=12,入力項目!$S$5,0),0) +
IF(AND(入力項目!$S$7=$A539,入力項目!$S$8=$D539),子育て関連マスタ!$C$14,0) +
IFERROR(IF(AND(YEAR(EDATE(DATE(入力項目!$S$7,入力項目!$S$8,1),1))=$A539,MONTH(EDATE(DATE(入力項目!$S$7,入力項目!$S$8,1),1))=$D539),子育て関連マスタ!$C$15,0),0) +
IF(AND(OR(T539=3,T539=5,T539=7),$D539=11),子育て関連マスタ!$C$17,0) +
IF(AND(T539=20,$D539=1),子育て関連マスタ!$C$18,0) +
IF(AND(T539=20,$D539=1),
IFERROR(_xlfn.IFS(
入力項目!$S$10="男",子育て関連マスタ!$C$18,
入力項目!$S$10="女",子育て関連マスタ!$C$19
),0),0
) +
IF(AND(T539&gt;=入力項目!$S$18,T539&lt;=入力項目!$S$19),入力項目!$S$20,0) +
IF(AND(T539&gt;=入力項目!$S$21,T539&lt;=入力項目!$S$22),入力項目!$S$23,0) +
IF(AND(T539&gt;=入力項目!$S$24,T539&lt;=入力項目!$S$25),入力項目!$S$26,0)
)</f>
        <v>0</v>
      </c>
      <c r="AI539">
        <f ca="1">-(
_xlfn.IFS(
U539&lt;=入力項目!$S$11,0,
AND(U539&gt;=入力項目!$S$11+1,U539&lt;=3),IFERROR(VLOOKUP(入力項目!$S$12,子育て関連マスタ!$I$4:$M$5,4,FALSE),0),
AND(U539&gt;=4,U539&lt;=6),IFERROR(VLOOKUP(入力項目!$S$13,子育て関連マスタ!$I$9:$M$12,4,FALSE),0),
AND(U539&gt;=7,U539&lt;=12),IFERROR(VLOOKUP(入力項目!$S$14,子育て関連マスタ!$I$16:$M$17,4,FALSE),0),
AND(U539&gt;=13,U539&lt;=15),IFERROR(VLOOKUP(入力項目!$S$15,子育て関連マスタ!$I$21:$M$22,4,FALSE),0),
AND(U539&gt;=16,U539&lt;=18),IFERROR(VLOOKUP(入力項目!$S$16,子育て関連マスタ!$I$26:$M$28,4,FALSE),0),
AND(U539&gt;=19,U539&lt;=20,入力項目!$S$16="高専"),IFERROR(VLOOKUP(入力項目!$S$16,子育て関連マスタ!$I$26:$M$28,4,FALSE),0),
AND(U539&gt;=19,U539&lt;=20,入力項目!$S$16&lt;&gt;"高専"),IFERROR(VLOOKUP(入力項目!$S$17,子育て関連マスタ!$I$32:$M$37,4,FALSE),0),
AND(U539&gt;=21,U539&lt;=22,入力項目!$S$16="高専"),IFERROR(VLOOKUP(入力項目!$S$17,子育て関連マスタ!$I$32:$M$34,4,FALSE),0),
AND(U539&gt;=21,U539&lt;=22,入力項目!$S$16&lt;&gt;"高専"),IFERROR(VLOOKUP(入力項目!$S$17,子育て関連マスタ!$I$32:$M$34,4,FALSE),0),
U539&gt;=23,0
) +
IF($D539=4,
  IFERROR(_xlfn.IFS(
  U539&lt;=入力項目!$S$11,0,
  AND(U539=入力項目!$S$11),IFERROR(VLOOKUP(入力項目!$S$12,子育て関連マスタ!$I$4:$M$5,2,FALSE),0),
  AND(U539=4),IFERROR(VLOOKUP(入力項目!$S$13,子育て関連マスタ!$I$9:$M$12,2,FALSE),0),
  AND(U539=7),IFERROR(VLOOKUP(入力項目!$S$14,子育て関連マスタ!$I$16:$M$17,2,FALSE),0),
  AND(U539=13),IFERROR(VLOOKUP(入力項目!$S$15,子育て関連マスタ!$I$21:$M$22,2,FALSE),0),
  AND(U539=16),IFERROR(VLOOKUP(入力項目!$S$16,子育て関連マスタ!$I$26:$M$28,2,FALSE),0),
  AND(U539=19,入力項目!$S$16&lt;&gt;"高専"),IFERROR(VLOOKUP(入力項目!$S$17,子育て関連マスタ!$I$32:$M$37,2,FALSE),0),
  AND(U539=21,入力項目!$S$16="高専"),IFERROR(VLOOKUP(入力項目!$S$17,子育て関連マスタ!$I$32:$M$37,2,FALSE),0),
  U539&gt;=22,0
  ),0),0
) +
IF(AND(U539&gt;=1,U539&lt;=15),IF($D539=入力項目!$S$8,入力項目!$S$3,0),0) +
IF(AND(U539&gt;=1,U539&lt;=15),IF($D539=5,入力項目!$S$4,0),0) +
IF(AND(U539&gt;=1,U539&lt;=15),IF($D539=12,入力項目!$S$5,0),0) +
IF(AND(入力項目!$S$7=$A539,入力項目!$S$8=$D539),子育て関連マスタ!$C$14,0) +
IFERROR(IF(AND(YEAR(EDATE(DATE(入力項目!$S$7,入力項目!$S$8,1),1))=$A539,MONTH(EDATE(DATE(入力項目!$S$7,入力項目!$S$8,1),1))=$D539),子育て関連マスタ!$C$15,0),0) +
IF(AND(OR(U539=3,U539=5,U539=7),$D539=11),子育て関連マスタ!$C$17,0) +
IF(AND(U539=20,$D539=1),子育て関連マスタ!$C$18,0) +
IF(AND(U539=20,$D539=1),
IFERROR(_xlfn.IFS(
入力項目!$S$10="男",子育て関連マスタ!$C$18,
入力項目!$S$10="女",子育て関連マスタ!$C$19
),0),0
) +
IF(AND(U539&gt;=入力項目!$S$18,U539&lt;=入力項目!$S$19),入力項目!$S$20,0) +
IF(AND(U539&gt;=入力項目!$S$21,U539&lt;=入力項目!$S$22),入力項目!$S$23,0) +
IF(AND(U539&gt;=入力項目!$S$24,U539&lt;=入力項目!$S$25),入力項目!$S$26,0)
)</f>
        <v>0</v>
      </c>
      <c r="AJ539" s="10">
        <f ca="1">-VLOOKUP($D539,月別収支!$A$2:$H$13,7,FALSE)</f>
        <v>-20000</v>
      </c>
    </row>
    <row r="540" spans="1:36" x14ac:dyDescent="0.4">
      <c r="A540">
        <f t="shared" ca="1" si="139"/>
        <v>2069</v>
      </c>
      <c r="B540">
        <f t="shared" ca="1" si="146"/>
        <v>2069</v>
      </c>
      <c r="C540">
        <f t="shared" ca="1" si="147"/>
        <v>45</v>
      </c>
      <c r="D540">
        <f t="shared" ca="1" si="140"/>
        <v>6</v>
      </c>
      <c r="E540" t="str">
        <f t="shared" ca="1" si="141"/>
        <v>2069年6月</v>
      </c>
      <c r="F540">
        <f ca="1">IF(OR(入力項目!$N$5&lt;$A540,AND(入力項目!$N$5=$A540,入力項目!$N$6&lt;$D540)),IF(F539=0,1,IF(G540=12,F539+1,F539)),0)</f>
        <v>44</v>
      </c>
      <c r="G540">
        <f ca="1">IF(OR(入力項目!$N$5&lt;$A540,AND(入力項目!$N$5=$A540,入力項目!$N$6&lt;$D540)),IF(G539=12,1,G539+1),0)</f>
        <v>8</v>
      </c>
      <c r="H540" t="str">
        <f t="shared" ca="1" si="142"/>
        <v>44_8</v>
      </c>
      <c r="I540">
        <f ca="1">IF(
  IFERROR(AND($C540&gt;0,MOD($C540,入力項目!$N$22)=0,$D540=入力項目!$N$23), FALSE),
  1,
  IF(
    AND(I539&gt;0,J539=12),
    IF(I539=入力項目!$N$28, 0, I539+1),
    I539
  )
)</f>
        <v>1</v>
      </c>
      <c r="J540">
        <f ca="1">IF($D540=入力項目!$N$23,1,IFERROR(J539+1,1))</f>
        <v>1</v>
      </c>
      <c r="K540" t="str">
        <f t="shared" ca="1" si="143"/>
        <v>1_1</v>
      </c>
      <c r="L540">
        <f ca="1">L539+IF(入力項目!$D$4=$D540,1,0)</f>
        <v>73</v>
      </c>
      <c r="M540" t="str">
        <f t="shared" ca="1" si="144"/>
        <v>73歳</v>
      </c>
      <c r="N540">
        <f t="shared" ca="1" si="148"/>
        <v>74</v>
      </c>
      <c r="O540" t="str">
        <f t="shared" ca="1" si="145"/>
        <v>74歳</v>
      </c>
      <c r="P540">
        <f t="shared" ca="1" si="149"/>
        <v>49</v>
      </c>
      <c r="Q540">
        <f t="shared" ca="1" si="150"/>
        <v>47</v>
      </c>
      <c r="R540">
        <f t="shared" ca="1" si="151"/>
        <v>2070</v>
      </c>
      <c r="S540">
        <f t="shared" ca="1" si="152"/>
        <v>2070</v>
      </c>
      <c r="T540">
        <f t="shared" ca="1" si="153"/>
        <v>2070</v>
      </c>
      <c r="U540">
        <f t="shared" ca="1" si="154"/>
        <v>2070</v>
      </c>
      <c r="V540" s="10">
        <f t="shared" ca="1" si="155"/>
        <v>57454425</v>
      </c>
      <c r="W540" s="10">
        <f ca="1">IF($L540&lt;その他マスタ!$B$1,VLOOKUP($D540,月別収支!$A$2:$H$13,2,FALSE),その他マスタ!$B$3)+IF(AND($L540=その他マスタ!$B$1,入力項目!$I$9="あり",$D540=入力項目!$D$4),その他マスタ!$B$2,0)</f>
        <v>150000</v>
      </c>
      <c r="X540" s="10">
        <f ca="1">-IF(入力項目!$K$5=TRUE,
IF($F540+$G540&lt;3,VLOOKUP($D540,月別収支!$A$2:$H$13,8,FALSE),0)+IFERROR(VLOOKUP($H540,住宅ローン計算!C:P,13,FALSE),0)+IF($F540&gt;1,IF(OR($G540=3,$G540=6,$G540=9,$G540=12),ROUNDUP(入力項目!$N$18/4,0),0),0),
VLOOKUP($D540,月別収支!$A$2:$H$13,8,FALSE))</f>
        <v>0</v>
      </c>
      <c r="Y540" s="10">
        <f ca="1">-VLOOKUP($D540,月別収支!$A$2:$H$13,3,FALSE)</f>
        <v>-75000</v>
      </c>
      <c r="Z540" s="10">
        <f ca="1">-VLOOKUP($D540,月別収支!$A$2:$H$13,4,FALSE)</f>
        <v>-27000</v>
      </c>
      <c r="AA540" s="10">
        <f ca="1">-VLOOKUP($D540,月別収支!$A$2:$H$13,6,FALSE)</f>
        <v>-10000</v>
      </c>
      <c r="AB540" s="10">
        <f ca="1">-(
VLOOKUP($D540,月別収支!$A$2:$H$13,5,FALSE)+IF(AND(入力項目!$I$27&lt;=$A540,ISEVEN($A540-入力項目!$I$27),入力項目!$I$28=$D540),入力項目!$I$26,0)
+IF(入力項目!$K$26=TRUE,
IFERROR(VLOOKUP($K540,マイカーローン計算!C:P,13,FALSE),0),
IFERROR(
  IF(AND($C540&gt;0,MOD($C540,入力項目!$N$22)=0,$D540=入力項目!$N$23),入力項目!$N$24,0),
 0
)
)
)</f>
        <v>-1020000</v>
      </c>
      <c r="AC540" s="10">
        <f ca="1">-IF($A540&lt;入力項目!$N$33,入力項目!$N$35,IF(AND($A540=入力項目!$N$33,$D540&lt;=入力項目!$N$34),入力項目!$N$35,0))</f>
        <v>0</v>
      </c>
      <c r="AD540">
        <f ca="1">-(
_xlfn.IFS(
P540&lt;=入力項目!$S$11,0,
AND(P540&gt;=入力項目!$S$11+1,P540&lt;=3),IFERROR(VLOOKUP(入力項目!$S$12,子育て関連マスタ!$I$4:$M$5,4,FALSE),0),
AND(P540&gt;=4,P540&lt;=6),IFERROR(VLOOKUP(入力項目!$S$13,子育て関連マスタ!$I$9:$M$12,4,FALSE),0),
AND(P540&gt;=7,P540&lt;=12),IFERROR(VLOOKUP(入力項目!$S$14,子育て関連マスタ!$I$16:$M$17,4,FALSE),0),
AND(P540&gt;=13,P540&lt;=15),IFERROR(VLOOKUP(入力項目!$S$15,子育て関連マスタ!$I$21:$M$22,4,FALSE),0),
AND(P540&gt;=16,P540&lt;=18),IFERROR(VLOOKUP(入力項目!$S$16,子育て関連マスタ!$I$26:$M$28,4,FALSE),0),
AND(P540&gt;=19,P540&lt;=20,入力項目!$S$16="高専"),IFERROR(VLOOKUP(入力項目!$S$16,子育て関連マスタ!$I$26:$M$28,4,FALSE),0),
AND(P540&gt;=19,P540&lt;=20,入力項目!$S$16&lt;&gt;"高専"),IFERROR(VLOOKUP(入力項目!$S$17,子育て関連マスタ!$I$32:$M$37,4,FALSE),0),
AND(P540&gt;=21,P540&lt;=22,入力項目!$S$16="高専"),IFERROR(VLOOKUP(入力項目!$S$17,子育て関連マスタ!$I$32:$M$34,4,FALSE),0),
AND(P540&gt;=21,P540&lt;=22,入力項目!$S$16&lt;&gt;"高専"),IFERROR(VLOOKUP(入力項目!$S$17,子育て関連マスタ!$I$32:$M$34,4,FALSE),0),
P540&gt;=23,0
) +
IF($D540=4,
  IFERROR(_xlfn.IFS(
  P540&lt;=入力項目!$S$11,0,
  AND(P540=入力項目!$S$11),IFERROR(VLOOKUP(入力項目!$S$12,子育て関連マスタ!$I$4:$M$5,2,FALSE),0),
  AND(P540=4),IFERROR(VLOOKUP(入力項目!$S$13,子育て関連マスタ!$I$9:$M$12,2,FALSE),0),
  AND(P540=7),IFERROR(VLOOKUP(入力項目!$S$14,子育て関連マスタ!$I$16:$M$17,2,FALSE),0),
  AND(P540=13),IFERROR(VLOOKUP(入力項目!$S$15,子育て関連マスタ!$I$21:$M$22,2,FALSE),0),
  AND(P540=16),IFERROR(VLOOKUP(入力項目!$S$16,子育て関連マスタ!$I$26:$M$28,2,FALSE),0),
  AND(P540=19,入力項目!$S$16&lt;&gt;"高専"),IFERROR(VLOOKUP(入力項目!$S$17,子育て関連マスタ!$I$32:$M$37,2,FALSE),0),
  AND(P540=21,入力項目!$S$16="高専"),IFERROR(VLOOKUP(入力項目!$S$17,子育て関連マスタ!$I$32:$M$37,2,FALSE),0),
  P540&gt;=22,0
  ),0),0
) +
IF(AND(P540&gt;=1,P540&lt;=15),IF($D540=入力項目!$S$8,入力項目!$S$3,0),0) +
IF(AND(P540&gt;=1,P540&lt;=15),IF($D540=5,入力項目!$S$4,0),0) +
IF(AND(P540&gt;=1,P540&lt;=15),IF($D540=12,入力項目!$S$5,0),0) +
IF(AND(入力項目!$S$7=$A540,入力項目!$S$8=$D540),子育て関連マスタ!$C$14,0) +
IFERROR(IF(AND(YEAR(EDATE(DATE(入力項目!$S$7,入力項目!$S$8,1),1))=$A540,MONTH(EDATE(DATE(入力項目!$S$7,入力項目!$S$8,1),1))=$D540),子育て関連マスタ!$C$15,0),0) +
IF(AND(OR(P540=3,P540=5,P540=7),$D540=11),子育て関連マスタ!$C$17,0) +
IF(AND(P540=20,$D540=1),子育て関連マスタ!$C$18,0) +
IF(AND(P540=20,$D540=1),
IFERROR(_xlfn.IFS(
入力項目!$S$10="男",子育て関連マスタ!$C$18,
入力項目!$S$10="女",子育て関連マスタ!$C$19
),0),0
) +
IF(AND(P540&gt;=入力項目!$S$18,P540&lt;=入力項目!$S$19),入力項目!$S$20,0) +
IF(AND(P540&gt;=入力項目!$S$21,P540&lt;=入力項目!$S$22),入力項目!$S$23,0) +
IF(AND(P540&gt;=入力項目!$S$24,P540&lt;=入力項目!$S$25),入力項目!$S$26,0)
)</f>
        <v>0</v>
      </c>
      <c r="AE540">
        <f ca="1">-(
_xlfn.IFS(
Q540&lt;=入力項目!$S$11,0,
AND(Q540&gt;=入力項目!$S$11+1,Q540&lt;=3),IFERROR(VLOOKUP(入力項目!$S$12,子育て関連マスタ!$I$4:$M$5,4,FALSE),0),
AND(Q540&gt;=4,Q540&lt;=6),IFERROR(VLOOKUP(入力項目!$S$13,子育て関連マスタ!$I$9:$M$12,4,FALSE),0),
AND(Q540&gt;=7,Q540&lt;=12),IFERROR(VLOOKUP(入力項目!$S$14,子育て関連マスタ!$I$16:$M$17,4,FALSE),0),
AND(Q540&gt;=13,Q540&lt;=15),IFERROR(VLOOKUP(入力項目!$S$15,子育て関連マスタ!$I$21:$M$22,4,FALSE),0),
AND(Q540&gt;=16,Q540&lt;=18),IFERROR(VLOOKUP(入力項目!$S$16,子育て関連マスタ!$I$26:$M$28,4,FALSE),0),
AND(Q540&gt;=19,Q540&lt;=20,入力項目!$S$16="高専"),IFERROR(VLOOKUP(入力項目!$S$16,子育て関連マスタ!$I$26:$M$28,4,FALSE),0),
AND(Q540&gt;=19,Q540&lt;=20,入力項目!$S$16&lt;&gt;"高専"),IFERROR(VLOOKUP(入力項目!$S$17,子育て関連マスタ!$I$32:$M$37,4,FALSE),0),
AND(Q540&gt;=21,Q540&lt;=22,入力項目!$S$16="高専"),IFERROR(VLOOKUP(入力項目!$S$17,子育て関連マスタ!$I$32:$M$34,4,FALSE),0),
AND(Q540&gt;=21,Q540&lt;=22,入力項目!$S$16&lt;&gt;"高専"),IFERROR(VLOOKUP(入力項目!$S$17,子育て関連マスタ!$I$32:$M$34,4,FALSE),0),
Q540&gt;=23,0
) +
IF($D540=4,
  IFERROR(_xlfn.IFS(
  Q540&lt;=入力項目!$S$11,0,
  AND(Q540=入力項目!$S$11),IFERROR(VLOOKUP(入力項目!$S$12,子育て関連マスタ!$I$4:$M$5,2,FALSE),0),
  AND(Q540=4),IFERROR(VLOOKUP(入力項目!$S$13,子育て関連マスタ!$I$9:$M$12,2,FALSE),0),
  AND(Q540=7),IFERROR(VLOOKUP(入力項目!$S$14,子育て関連マスタ!$I$16:$M$17,2,FALSE),0),
  AND(Q540=13),IFERROR(VLOOKUP(入力項目!$S$15,子育て関連マスタ!$I$21:$M$22,2,FALSE),0),
  AND(Q540=16),IFERROR(VLOOKUP(入力項目!$S$16,子育て関連マスタ!$I$26:$M$28,2,FALSE),0),
  AND(Q540=19,入力項目!$S$16&lt;&gt;"高専"),IFERROR(VLOOKUP(入力項目!$S$17,子育て関連マスタ!$I$32:$M$37,2,FALSE),0),
  AND(Q540=21,入力項目!$S$16="高専"),IFERROR(VLOOKUP(入力項目!$S$17,子育て関連マスタ!$I$32:$M$37,2,FALSE),0),
  Q540&gt;=22,0
  ),0),0
) +
IF(AND(Q540&gt;=1,Q540&lt;=15),IF($D540=入力項目!$S$8,入力項目!$S$3,0),0) +
IF(AND(Q540&gt;=1,Q540&lt;=15),IF($D540=5,入力項目!$S$4,0),0) +
IF(AND(Q540&gt;=1,Q540&lt;=15),IF($D540=12,入力項目!$S$5,0),0) +
IF(AND(入力項目!$S$7=$A540,入力項目!$S$8=$D540),子育て関連マスタ!$C$14,0) +
IFERROR(IF(AND(YEAR(EDATE(DATE(入力項目!$S$7,入力項目!$S$8,1),1))=$A540,MONTH(EDATE(DATE(入力項目!$S$7,入力項目!$S$8,1),1))=$D540),子育て関連マスタ!$C$15,0),0) +
IF(AND(OR(Q540=3,Q540=5,Q540=7),$D540=11),子育て関連マスタ!$C$17,0) +
IF(AND(Q540=20,$D540=1),子育て関連マスタ!$C$18,0) +
IF(AND(Q540=20,$D540=1),
IFERROR(_xlfn.IFS(
入力項目!$S$10="男",子育て関連マスタ!$C$18,
入力項目!$S$10="女",子育て関連マスタ!$C$19
),0),0
) +
IF(AND(Q540&gt;=入力項目!$S$18,Q540&lt;=入力項目!$S$19),入力項目!$S$20,0) +
IF(AND(Q540&gt;=入力項目!$S$21,Q540&lt;=入力項目!$S$22),入力項目!$S$23,0) +
IF(AND(Q540&gt;=入力項目!$S$24,Q540&lt;=入力項目!$S$25),入力項目!$S$26,0)
)</f>
        <v>0</v>
      </c>
      <c r="AF540">
        <f ca="1">-(
_xlfn.IFS(
R540&lt;=入力項目!$S$11,0,
AND(R540&gt;=入力項目!$S$11+1,R540&lt;=3),IFERROR(VLOOKUP(入力項目!$S$12,子育て関連マスタ!$I$4:$M$5,4,FALSE),0),
AND(R540&gt;=4,R540&lt;=6),IFERROR(VLOOKUP(入力項目!$S$13,子育て関連マスタ!$I$9:$M$12,4,FALSE),0),
AND(R540&gt;=7,R540&lt;=12),IFERROR(VLOOKUP(入力項目!$S$14,子育て関連マスタ!$I$16:$M$17,4,FALSE),0),
AND(R540&gt;=13,R540&lt;=15),IFERROR(VLOOKUP(入力項目!$S$15,子育て関連マスタ!$I$21:$M$22,4,FALSE),0),
AND(R540&gt;=16,R540&lt;=18),IFERROR(VLOOKUP(入力項目!$S$16,子育て関連マスタ!$I$26:$M$28,4,FALSE),0),
AND(R540&gt;=19,R540&lt;=20,入力項目!$S$16="高専"),IFERROR(VLOOKUP(入力項目!$S$16,子育て関連マスタ!$I$26:$M$28,4,FALSE),0),
AND(R540&gt;=19,R540&lt;=20,入力項目!$S$16&lt;&gt;"高専"),IFERROR(VLOOKUP(入力項目!$S$17,子育て関連マスタ!$I$32:$M$37,4,FALSE),0),
AND(R540&gt;=21,R540&lt;=22,入力項目!$S$16="高専"),IFERROR(VLOOKUP(入力項目!$S$17,子育て関連マスタ!$I$32:$M$34,4,FALSE),0),
AND(R540&gt;=21,R540&lt;=22,入力項目!$S$16&lt;&gt;"高専"),IFERROR(VLOOKUP(入力項目!$S$17,子育て関連マスタ!$I$32:$M$34,4,FALSE),0),
R540&gt;=23,0
) +
IF($D540=4,
  IFERROR(_xlfn.IFS(
  R540&lt;=入力項目!$S$11,0,
  AND(R540=入力項目!$S$11),IFERROR(VLOOKUP(入力項目!$S$12,子育て関連マスタ!$I$4:$M$5,2,FALSE),0),
  AND(R540=4),IFERROR(VLOOKUP(入力項目!$S$13,子育て関連マスタ!$I$9:$M$12,2,FALSE),0),
  AND(R540=7),IFERROR(VLOOKUP(入力項目!$S$14,子育て関連マスタ!$I$16:$M$17,2,FALSE),0),
  AND(R540=13),IFERROR(VLOOKUP(入力項目!$S$15,子育て関連マスタ!$I$21:$M$22,2,FALSE),0),
  AND(R540=16),IFERROR(VLOOKUP(入力項目!$S$16,子育て関連マスタ!$I$26:$M$28,2,FALSE),0),
  AND(R540=19,入力項目!$S$16&lt;&gt;"高専"),IFERROR(VLOOKUP(入力項目!$S$17,子育て関連マスタ!$I$32:$M$37,2,FALSE),0),
  AND(R540=21,入力項目!$S$16="高専"),IFERROR(VLOOKUP(入力項目!$S$17,子育て関連マスタ!$I$32:$M$37,2,FALSE),0),
  R540&gt;=22,0
  ),0),0
) +
IF(AND(R540&gt;=1,R540&lt;=15),IF($D540=入力項目!$S$8,入力項目!$S$3,0),0) +
IF(AND(R540&gt;=1,R540&lt;=15),IF($D540=5,入力項目!$S$4,0),0) +
IF(AND(R540&gt;=1,R540&lt;=15),IF($D540=12,入力項目!$S$5,0),0) +
IF(AND(入力項目!$S$7=$A540,入力項目!$S$8=$D540),子育て関連マスタ!$C$14,0) +
IFERROR(IF(AND(YEAR(EDATE(DATE(入力項目!$S$7,入力項目!$S$8,1),1))=$A540,MONTH(EDATE(DATE(入力項目!$S$7,入力項目!$S$8,1),1))=$D540),子育て関連マスタ!$C$15,0),0) +
IF(AND(OR(R540=3,R540=5,R540=7),$D540=11),子育て関連マスタ!$C$17,0) +
IF(AND(R540=20,$D540=1),子育て関連マスタ!$C$18,0) +
IF(AND(R540=20,$D540=1),
IFERROR(_xlfn.IFS(
入力項目!$S$10="男",子育て関連マスタ!$C$18,
入力項目!$S$10="女",子育て関連マスタ!$C$19
),0),0
) +
IF(AND(R540&gt;=入力項目!$S$18,R540&lt;=入力項目!$S$19),入力項目!$S$20,0) +
IF(AND(R540&gt;=入力項目!$S$21,R540&lt;=入力項目!$S$22),入力項目!$S$23,0) +
IF(AND(R540&gt;=入力項目!$S$24,R540&lt;=入力項目!$S$25),入力項目!$S$26,0)
)</f>
        <v>0</v>
      </c>
      <c r="AG540">
        <f ca="1">-(
_xlfn.IFS(
S540&lt;=入力項目!$S$11,0,
AND(S540&gt;=入力項目!$S$11+1,S540&lt;=3),IFERROR(VLOOKUP(入力項目!$S$12,子育て関連マスタ!$I$4:$M$5,4,FALSE),0),
AND(S540&gt;=4,S540&lt;=6),IFERROR(VLOOKUP(入力項目!$S$13,子育て関連マスタ!$I$9:$M$12,4,FALSE),0),
AND(S540&gt;=7,S540&lt;=12),IFERROR(VLOOKUP(入力項目!$S$14,子育て関連マスタ!$I$16:$M$17,4,FALSE),0),
AND(S540&gt;=13,S540&lt;=15),IFERROR(VLOOKUP(入力項目!$S$15,子育て関連マスタ!$I$21:$M$22,4,FALSE),0),
AND(S540&gt;=16,S540&lt;=18),IFERROR(VLOOKUP(入力項目!$S$16,子育て関連マスタ!$I$26:$M$28,4,FALSE),0),
AND(S540&gt;=19,S540&lt;=20,入力項目!$S$16="高専"),IFERROR(VLOOKUP(入力項目!$S$16,子育て関連マスタ!$I$26:$M$28,4,FALSE),0),
AND(S540&gt;=19,S540&lt;=20,入力項目!$S$16&lt;&gt;"高専"),IFERROR(VLOOKUP(入力項目!$S$17,子育て関連マスタ!$I$32:$M$37,4,FALSE),0),
AND(S540&gt;=21,S540&lt;=22,入力項目!$S$16="高専"),IFERROR(VLOOKUP(入力項目!$S$17,子育て関連マスタ!$I$32:$M$34,4,FALSE),0),
AND(S540&gt;=21,S540&lt;=22,入力項目!$S$16&lt;&gt;"高専"),IFERROR(VLOOKUP(入力項目!$S$17,子育て関連マスタ!$I$32:$M$34,4,FALSE),0),
S540&gt;=23,0
) +
IF($D540=4,
  IFERROR(_xlfn.IFS(
  S540&lt;=入力項目!$S$11,0,
  AND(S540=入力項目!$S$11),IFERROR(VLOOKUP(入力項目!$S$12,子育て関連マスタ!$I$4:$M$5,2,FALSE),0),
  AND(S540=4),IFERROR(VLOOKUP(入力項目!$S$13,子育て関連マスタ!$I$9:$M$12,2,FALSE),0),
  AND(S540=7),IFERROR(VLOOKUP(入力項目!$S$14,子育て関連マスタ!$I$16:$M$17,2,FALSE),0),
  AND(S540=13),IFERROR(VLOOKUP(入力項目!$S$15,子育て関連マスタ!$I$21:$M$22,2,FALSE),0),
  AND(S540=16),IFERROR(VLOOKUP(入力項目!$S$16,子育て関連マスタ!$I$26:$M$28,2,FALSE),0),
  AND(S540=19,入力項目!$S$16&lt;&gt;"高専"),IFERROR(VLOOKUP(入力項目!$S$17,子育て関連マスタ!$I$32:$M$37,2,FALSE),0),
  AND(S540=21,入力項目!$S$16="高専"),IFERROR(VLOOKUP(入力項目!$S$17,子育て関連マスタ!$I$32:$M$37,2,FALSE),0),
  S540&gt;=22,0
  ),0),0
) +
IF(AND(S540&gt;=1,S540&lt;=15),IF($D540=入力項目!$S$8,入力項目!$S$3,0),0) +
IF(AND(S540&gt;=1,S540&lt;=15),IF($D540=5,入力項目!$S$4,0),0) +
IF(AND(S540&gt;=1,S540&lt;=15),IF($D540=12,入力項目!$S$5,0),0) +
IF(AND(入力項目!$S$7=$A540,入力項目!$S$8=$D540),子育て関連マスタ!$C$14,0) +
IFERROR(IF(AND(YEAR(EDATE(DATE(入力項目!$S$7,入力項目!$S$8,1),1))=$A540,MONTH(EDATE(DATE(入力項目!$S$7,入力項目!$S$8,1),1))=$D540),子育て関連マスタ!$C$15,0),0) +
IF(AND(OR(S540=3,S540=5,S540=7),$D540=11),子育て関連マスタ!$C$17,0) +
IF(AND(S540=20,$D540=1),子育て関連マスタ!$C$18,0) +
IF(AND(S540=20,$D540=1),
IFERROR(_xlfn.IFS(
入力項目!$S$10="男",子育て関連マスタ!$C$18,
入力項目!$S$10="女",子育て関連マスタ!$C$19
),0),0
) +
IF(AND(S540&gt;=入力項目!$S$18,S540&lt;=入力項目!$S$19),入力項目!$S$20,0) +
IF(AND(S540&gt;=入力項目!$S$21,S540&lt;=入力項目!$S$22),入力項目!$S$23,0) +
IF(AND(S540&gt;=入力項目!$S$24,S540&lt;=入力項目!$S$25),入力項目!$S$26,0)
)</f>
        <v>0</v>
      </c>
      <c r="AH540">
        <f ca="1">-(
_xlfn.IFS(
T540&lt;=入力項目!$S$11,0,
AND(T540&gt;=入力項目!$S$11+1,T540&lt;=3),IFERROR(VLOOKUP(入力項目!$S$12,子育て関連マスタ!$I$4:$M$5,4,FALSE),0),
AND(T540&gt;=4,T540&lt;=6),IFERROR(VLOOKUP(入力項目!$S$13,子育て関連マスタ!$I$9:$M$12,4,FALSE),0),
AND(T540&gt;=7,T540&lt;=12),IFERROR(VLOOKUP(入力項目!$S$14,子育て関連マスタ!$I$16:$M$17,4,FALSE),0),
AND(T540&gt;=13,T540&lt;=15),IFERROR(VLOOKUP(入力項目!$S$15,子育て関連マスタ!$I$21:$M$22,4,FALSE),0),
AND(T540&gt;=16,T540&lt;=18),IFERROR(VLOOKUP(入力項目!$S$16,子育て関連マスタ!$I$26:$M$28,4,FALSE),0),
AND(T540&gt;=19,T540&lt;=20,入力項目!$S$16="高専"),IFERROR(VLOOKUP(入力項目!$S$16,子育て関連マスタ!$I$26:$M$28,4,FALSE),0),
AND(T540&gt;=19,T540&lt;=20,入力項目!$S$16&lt;&gt;"高専"),IFERROR(VLOOKUP(入力項目!$S$17,子育て関連マスタ!$I$32:$M$37,4,FALSE),0),
AND(T540&gt;=21,T540&lt;=22,入力項目!$S$16="高専"),IFERROR(VLOOKUP(入力項目!$S$17,子育て関連マスタ!$I$32:$M$34,4,FALSE),0),
AND(T540&gt;=21,T540&lt;=22,入力項目!$S$16&lt;&gt;"高専"),IFERROR(VLOOKUP(入力項目!$S$17,子育て関連マスタ!$I$32:$M$34,4,FALSE),0),
T540&gt;=23,0
) +
IF($D540=4,
  IFERROR(_xlfn.IFS(
  T540&lt;=入力項目!$S$11,0,
  AND(T540=入力項目!$S$11),IFERROR(VLOOKUP(入力項目!$S$12,子育て関連マスタ!$I$4:$M$5,2,FALSE),0),
  AND(T540=4),IFERROR(VLOOKUP(入力項目!$S$13,子育て関連マスタ!$I$9:$M$12,2,FALSE),0),
  AND(T540=7),IFERROR(VLOOKUP(入力項目!$S$14,子育て関連マスタ!$I$16:$M$17,2,FALSE),0),
  AND(T540=13),IFERROR(VLOOKUP(入力項目!$S$15,子育て関連マスタ!$I$21:$M$22,2,FALSE),0),
  AND(T540=16),IFERROR(VLOOKUP(入力項目!$S$16,子育て関連マスタ!$I$26:$M$28,2,FALSE),0),
  AND(T540=19,入力項目!$S$16&lt;&gt;"高専"),IFERROR(VLOOKUP(入力項目!$S$17,子育て関連マスタ!$I$32:$M$37,2,FALSE),0),
  AND(T540=21,入力項目!$S$16="高専"),IFERROR(VLOOKUP(入力項目!$S$17,子育て関連マスタ!$I$32:$M$37,2,FALSE),0),
  T540&gt;=22,0
  ),0),0
) +
IF(AND(T540&gt;=1,T540&lt;=15),IF($D540=入力項目!$S$8,入力項目!$S$3,0),0) +
IF(AND(T540&gt;=1,T540&lt;=15),IF($D540=5,入力項目!$S$4,0),0) +
IF(AND(T540&gt;=1,T540&lt;=15),IF($D540=12,入力項目!$S$5,0),0) +
IF(AND(入力項目!$S$7=$A540,入力項目!$S$8=$D540),子育て関連マスタ!$C$14,0) +
IFERROR(IF(AND(YEAR(EDATE(DATE(入力項目!$S$7,入力項目!$S$8,1),1))=$A540,MONTH(EDATE(DATE(入力項目!$S$7,入力項目!$S$8,1),1))=$D540),子育て関連マスタ!$C$15,0),0) +
IF(AND(OR(T540=3,T540=5,T540=7),$D540=11),子育て関連マスタ!$C$17,0) +
IF(AND(T540=20,$D540=1),子育て関連マスタ!$C$18,0) +
IF(AND(T540=20,$D540=1),
IFERROR(_xlfn.IFS(
入力項目!$S$10="男",子育て関連マスタ!$C$18,
入力項目!$S$10="女",子育て関連マスタ!$C$19
),0),0
) +
IF(AND(T540&gt;=入力項目!$S$18,T540&lt;=入力項目!$S$19),入力項目!$S$20,0) +
IF(AND(T540&gt;=入力項目!$S$21,T540&lt;=入力項目!$S$22),入力項目!$S$23,0) +
IF(AND(T540&gt;=入力項目!$S$24,T540&lt;=入力項目!$S$25),入力項目!$S$26,0)
)</f>
        <v>0</v>
      </c>
      <c r="AI540">
        <f ca="1">-(
_xlfn.IFS(
U540&lt;=入力項目!$S$11,0,
AND(U540&gt;=入力項目!$S$11+1,U540&lt;=3),IFERROR(VLOOKUP(入力項目!$S$12,子育て関連マスタ!$I$4:$M$5,4,FALSE),0),
AND(U540&gt;=4,U540&lt;=6),IFERROR(VLOOKUP(入力項目!$S$13,子育て関連マスタ!$I$9:$M$12,4,FALSE),0),
AND(U540&gt;=7,U540&lt;=12),IFERROR(VLOOKUP(入力項目!$S$14,子育て関連マスタ!$I$16:$M$17,4,FALSE),0),
AND(U540&gt;=13,U540&lt;=15),IFERROR(VLOOKUP(入力項目!$S$15,子育て関連マスタ!$I$21:$M$22,4,FALSE),0),
AND(U540&gt;=16,U540&lt;=18),IFERROR(VLOOKUP(入力項目!$S$16,子育て関連マスタ!$I$26:$M$28,4,FALSE),0),
AND(U540&gt;=19,U540&lt;=20,入力項目!$S$16="高専"),IFERROR(VLOOKUP(入力項目!$S$16,子育て関連マスタ!$I$26:$M$28,4,FALSE),0),
AND(U540&gt;=19,U540&lt;=20,入力項目!$S$16&lt;&gt;"高専"),IFERROR(VLOOKUP(入力項目!$S$17,子育て関連マスタ!$I$32:$M$37,4,FALSE),0),
AND(U540&gt;=21,U540&lt;=22,入力項目!$S$16="高専"),IFERROR(VLOOKUP(入力項目!$S$17,子育て関連マスタ!$I$32:$M$34,4,FALSE),0),
AND(U540&gt;=21,U540&lt;=22,入力項目!$S$16&lt;&gt;"高専"),IFERROR(VLOOKUP(入力項目!$S$17,子育て関連マスタ!$I$32:$M$34,4,FALSE),0),
U540&gt;=23,0
) +
IF($D540=4,
  IFERROR(_xlfn.IFS(
  U540&lt;=入力項目!$S$11,0,
  AND(U540=入力項目!$S$11),IFERROR(VLOOKUP(入力項目!$S$12,子育て関連マスタ!$I$4:$M$5,2,FALSE),0),
  AND(U540=4),IFERROR(VLOOKUP(入力項目!$S$13,子育て関連マスタ!$I$9:$M$12,2,FALSE),0),
  AND(U540=7),IFERROR(VLOOKUP(入力項目!$S$14,子育て関連マスタ!$I$16:$M$17,2,FALSE),0),
  AND(U540=13),IFERROR(VLOOKUP(入力項目!$S$15,子育て関連マスタ!$I$21:$M$22,2,FALSE),0),
  AND(U540=16),IFERROR(VLOOKUP(入力項目!$S$16,子育て関連マスタ!$I$26:$M$28,2,FALSE),0),
  AND(U540=19,入力項目!$S$16&lt;&gt;"高専"),IFERROR(VLOOKUP(入力項目!$S$17,子育て関連マスタ!$I$32:$M$37,2,FALSE),0),
  AND(U540=21,入力項目!$S$16="高専"),IFERROR(VLOOKUP(入力項目!$S$17,子育て関連マスタ!$I$32:$M$37,2,FALSE),0),
  U540&gt;=22,0
  ),0),0
) +
IF(AND(U540&gt;=1,U540&lt;=15),IF($D540=入力項目!$S$8,入力項目!$S$3,0),0) +
IF(AND(U540&gt;=1,U540&lt;=15),IF($D540=5,入力項目!$S$4,0),0) +
IF(AND(U540&gt;=1,U540&lt;=15),IF($D540=12,入力項目!$S$5,0),0) +
IF(AND(入力項目!$S$7=$A540,入力項目!$S$8=$D540),子育て関連マスタ!$C$14,0) +
IFERROR(IF(AND(YEAR(EDATE(DATE(入力項目!$S$7,入力項目!$S$8,1),1))=$A540,MONTH(EDATE(DATE(入力項目!$S$7,入力項目!$S$8,1),1))=$D540),子育て関連マスタ!$C$15,0),0) +
IF(AND(OR(U540=3,U540=5,U540=7),$D540=11),子育て関連マスタ!$C$17,0) +
IF(AND(U540=20,$D540=1),子育て関連マスタ!$C$18,0) +
IF(AND(U540=20,$D540=1),
IFERROR(_xlfn.IFS(
入力項目!$S$10="男",子育て関連マスタ!$C$18,
入力項目!$S$10="女",子育て関連マスタ!$C$19
),0),0
) +
IF(AND(U540&gt;=入力項目!$S$18,U540&lt;=入力項目!$S$19),入力項目!$S$20,0) +
IF(AND(U540&gt;=入力項目!$S$21,U540&lt;=入力項目!$S$22),入力項目!$S$23,0) +
IF(AND(U540&gt;=入力項目!$S$24,U540&lt;=入力項目!$S$25),入力項目!$S$26,0)
)</f>
        <v>0</v>
      </c>
      <c r="AJ540" s="10">
        <f ca="1">-VLOOKUP($D540,月別収支!$A$2:$H$13,7,FALSE)</f>
        <v>-20000</v>
      </c>
    </row>
    <row r="541" spans="1:36" x14ac:dyDescent="0.4">
      <c r="A541">
        <f t="shared" ca="1" si="139"/>
        <v>2069</v>
      </c>
      <c r="B541">
        <f t="shared" ca="1" si="146"/>
        <v>2069</v>
      </c>
      <c r="C541">
        <f t="shared" ca="1" si="147"/>
        <v>45</v>
      </c>
      <c r="D541">
        <f t="shared" ca="1" si="140"/>
        <v>7</v>
      </c>
      <c r="E541" t="str">
        <f t="shared" ca="1" si="141"/>
        <v>2069年7月</v>
      </c>
      <c r="F541">
        <f ca="1">IF(OR(入力項目!$N$5&lt;$A541,AND(入力項目!$N$5=$A541,入力項目!$N$6&lt;$D541)),IF(F540=0,1,IF(G541=12,F540+1,F540)),0)</f>
        <v>44</v>
      </c>
      <c r="G541">
        <f ca="1">IF(OR(入力項目!$N$5&lt;$A541,AND(入力項目!$N$5=$A541,入力項目!$N$6&lt;$D541)),IF(G540=12,1,G540+1),0)</f>
        <v>9</v>
      </c>
      <c r="H541" t="str">
        <f t="shared" ca="1" si="142"/>
        <v>44_9</v>
      </c>
      <c r="I541">
        <f ca="1">IF(
  IFERROR(AND($C541&gt;0,MOD($C541,入力項目!$N$22)=0,$D541=入力項目!$N$23), FALSE),
  1,
  IF(
    AND(I540&gt;0,J540=12),
    IF(I540=入力項目!$N$28, 0, I540+1),
    I540
  )
)</f>
        <v>1</v>
      </c>
      <c r="J541">
        <f ca="1">IF($D541=入力項目!$N$23,1,IFERROR(J540+1,1))</f>
        <v>2</v>
      </c>
      <c r="K541" t="str">
        <f t="shared" ca="1" si="143"/>
        <v>1_2</v>
      </c>
      <c r="L541">
        <f ca="1">L540+IF(入力項目!$D$4=$D541,1,0)</f>
        <v>73</v>
      </c>
      <c r="M541" t="str">
        <f t="shared" ca="1" si="144"/>
        <v>73歳</v>
      </c>
      <c r="N541">
        <f t="shared" ca="1" si="148"/>
        <v>74</v>
      </c>
      <c r="O541" t="str">
        <f t="shared" ca="1" si="145"/>
        <v>74歳</v>
      </c>
      <c r="P541">
        <f t="shared" ca="1" si="149"/>
        <v>49</v>
      </c>
      <c r="Q541">
        <f t="shared" ca="1" si="150"/>
        <v>47</v>
      </c>
      <c r="R541">
        <f t="shared" ca="1" si="151"/>
        <v>2070</v>
      </c>
      <c r="S541">
        <f t="shared" ca="1" si="152"/>
        <v>2070</v>
      </c>
      <c r="T541">
        <f t="shared" ca="1" si="153"/>
        <v>2070</v>
      </c>
      <c r="U541">
        <f t="shared" ca="1" si="154"/>
        <v>2070</v>
      </c>
      <c r="V541" s="10">
        <f t="shared" ca="1" si="155"/>
        <v>57414925</v>
      </c>
      <c r="W541" s="10">
        <f ca="1">IF($L541&lt;その他マスタ!$B$1,VLOOKUP($D541,月別収支!$A$2:$H$13,2,FALSE),その他マスタ!$B$3)+IF(AND($L541=その他マスタ!$B$1,入力項目!$I$9="あり",$D541=入力項目!$D$4),その他マスタ!$B$2,0)</f>
        <v>150000</v>
      </c>
      <c r="X541" s="10">
        <f ca="1">-IF(入力項目!$K$5=TRUE,
IF($F541+$G541&lt;3,VLOOKUP($D541,月別収支!$A$2:$H$13,8,FALSE),0)+IFERROR(VLOOKUP($H541,住宅ローン計算!C:P,13,FALSE),0)+IF($F541&gt;1,IF(OR($G541=3,$G541=6,$G541=9,$G541=12),ROUNDUP(入力項目!$N$18/4,0),0),0),
VLOOKUP($D541,月別収支!$A$2:$H$13,8,FALSE))</f>
        <v>-37500</v>
      </c>
      <c r="Y541" s="10">
        <f ca="1">-VLOOKUP($D541,月別収支!$A$2:$H$13,3,FALSE)</f>
        <v>-75000</v>
      </c>
      <c r="Z541" s="10">
        <f ca="1">-VLOOKUP($D541,月別収支!$A$2:$H$13,4,FALSE)</f>
        <v>-27000</v>
      </c>
      <c r="AA541" s="10">
        <f ca="1">-VLOOKUP($D541,月別収支!$A$2:$H$13,6,FALSE)</f>
        <v>-10000</v>
      </c>
      <c r="AB541" s="10">
        <f ca="1">-(
VLOOKUP($D541,月別収支!$A$2:$H$13,5,FALSE)+IF(AND(入力項目!$I$27&lt;=$A541,ISEVEN($A541-入力項目!$I$27),入力項目!$I$28=$D541),入力項目!$I$26,0)
+IF(入力項目!$K$26=TRUE,
IFERROR(VLOOKUP($K541,マイカーローン計算!C:P,13,FALSE),0),
IFERROR(
  IF(AND($C541&gt;0,MOD($C541,入力項目!$N$22)=0,$D541=入力項目!$N$23),入力項目!$N$24,0),
 0
)
)
)</f>
        <v>-20000</v>
      </c>
      <c r="AC541" s="10">
        <f ca="1">-IF($A541&lt;入力項目!$N$33,入力項目!$N$35,IF(AND($A541=入力項目!$N$33,$D541&lt;=入力項目!$N$34),入力項目!$N$35,0))</f>
        <v>0</v>
      </c>
      <c r="AD541">
        <f ca="1">-(
_xlfn.IFS(
P541&lt;=入力項目!$S$11,0,
AND(P541&gt;=入力項目!$S$11+1,P541&lt;=3),IFERROR(VLOOKUP(入力項目!$S$12,子育て関連マスタ!$I$4:$M$5,4,FALSE),0),
AND(P541&gt;=4,P541&lt;=6),IFERROR(VLOOKUP(入力項目!$S$13,子育て関連マスタ!$I$9:$M$12,4,FALSE),0),
AND(P541&gt;=7,P541&lt;=12),IFERROR(VLOOKUP(入力項目!$S$14,子育て関連マスタ!$I$16:$M$17,4,FALSE),0),
AND(P541&gt;=13,P541&lt;=15),IFERROR(VLOOKUP(入力項目!$S$15,子育て関連マスタ!$I$21:$M$22,4,FALSE),0),
AND(P541&gt;=16,P541&lt;=18),IFERROR(VLOOKUP(入力項目!$S$16,子育て関連マスタ!$I$26:$M$28,4,FALSE),0),
AND(P541&gt;=19,P541&lt;=20,入力項目!$S$16="高専"),IFERROR(VLOOKUP(入力項目!$S$16,子育て関連マスタ!$I$26:$M$28,4,FALSE),0),
AND(P541&gt;=19,P541&lt;=20,入力項目!$S$16&lt;&gt;"高専"),IFERROR(VLOOKUP(入力項目!$S$17,子育て関連マスタ!$I$32:$M$37,4,FALSE),0),
AND(P541&gt;=21,P541&lt;=22,入力項目!$S$16="高専"),IFERROR(VLOOKUP(入力項目!$S$17,子育て関連マスタ!$I$32:$M$34,4,FALSE),0),
AND(P541&gt;=21,P541&lt;=22,入力項目!$S$16&lt;&gt;"高専"),IFERROR(VLOOKUP(入力項目!$S$17,子育て関連マスタ!$I$32:$M$34,4,FALSE),0),
P541&gt;=23,0
) +
IF($D541=4,
  IFERROR(_xlfn.IFS(
  P541&lt;=入力項目!$S$11,0,
  AND(P541=入力項目!$S$11),IFERROR(VLOOKUP(入力項目!$S$12,子育て関連マスタ!$I$4:$M$5,2,FALSE),0),
  AND(P541=4),IFERROR(VLOOKUP(入力項目!$S$13,子育て関連マスタ!$I$9:$M$12,2,FALSE),0),
  AND(P541=7),IFERROR(VLOOKUP(入力項目!$S$14,子育て関連マスタ!$I$16:$M$17,2,FALSE),0),
  AND(P541=13),IFERROR(VLOOKUP(入力項目!$S$15,子育て関連マスタ!$I$21:$M$22,2,FALSE),0),
  AND(P541=16),IFERROR(VLOOKUP(入力項目!$S$16,子育て関連マスタ!$I$26:$M$28,2,FALSE),0),
  AND(P541=19,入力項目!$S$16&lt;&gt;"高専"),IFERROR(VLOOKUP(入力項目!$S$17,子育て関連マスタ!$I$32:$M$37,2,FALSE),0),
  AND(P541=21,入力項目!$S$16="高専"),IFERROR(VLOOKUP(入力項目!$S$17,子育て関連マスタ!$I$32:$M$37,2,FALSE),0),
  P541&gt;=22,0
  ),0),0
) +
IF(AND(P541&gt;=1,P541&lt;=15),IF($D541=入力項目!$S$8,入力項目!$S$3,0),0) +
IF(AND(P541&gt;=1,P541&lt;=15),IF($D541=5,入力項目!$S$4,0),0) +
IF(AND(P541&gt;=1,P541&lt;=15),IF($D541=12,入力項目!$S$5,0),0) +
IF(AND(入力項目!$S$7=$A541,入力項目!$S$8=$D541),子育て関連マスタ!$C$14,0) +
IFERROR(IF(AND(YEAR(EDATE(DATE(入力項目!$S$7,入力項目!$S$8,1),1))=$A541,MONTH(EDATE(DATE(入力項目!$S$7,入力項目!$S$8,1),1))=$D541),子育て関連マスタ!$C$15,0),0) +
IF(AND(OR(P541=3,P541=5,P541=7),$D541=11),子育て関連マスタ!$C$17,0) +
IF(AND(P541=20,$D541=1),子育て関連マスタ!$C$18,0) +
IF(AND(P541=20,$D541=1),
IFERROR(_xlfn.IFS(
入力項目!$S$10="男",子育て関連マスタ!$C$18,
入力項目!$S$10="女",子育て関連マスタ!$C$19
),0),0
) +
IF(AND(P541&gt;=入力項目!$S$18,P541&lt;=入力項目!$S$19),入力項目!$S$20,0) +
IF(AND(P541&gt;=入力項目!$S$21,P541&lt;=入力項目!$S$22),入力項目!$S$23,0) +
IF(AND(P541&gt;=入力項目!$S$24,P541&lt;=入力項目!$S$25),入力項目!$S$26,0)
)</f>
        <v>0</v>
      </c>
      <c r="AE541">
        <f ca="1">-(
_xlfn.IFS(
Q541&lt;=入力項目!$S$11,0,
AND(Q541&gt;=入力項目!$S$11+1,Q541&lt;=3),IFERROR(VLOOKUP(入力項目!$S$12,子育て関連マスタ!$I$4:$M$5,4,FALSE),0),
AND(Q541&gt;=4,Q541&lt;=6),IFERROR(VLOOKUP(入力項目!$S$13,子育て関連マスタ!$I$9:$M$12,4,FALSE),0),
AND(Q541&gt;=7,Q541&lt;=12),IFERROR(VLOOKUP(入力項目!$S$14,子育て関連マスタ!$I$16:$M$17,4,FALSE),0),
AND(Q541&gt;=13,Q541&lt;=15),IFERROR(VLOOKUP(入力項目!$S$15,子育て関連マスタ!$I$21:$M$22,4,FALSE),0),
AND(Q541&gt;=16,Q541&lt;=18),IFERROR(VLOOKUP(入力項目!$S$16,子育て関連マスタ!$I$26:$M$28,4,FALSE),0),
AND(Q541&gt;=19,Q541&lt;=20,入力項目!$S$16="高専"),IFERROR(VLOOKUP(入力項目!$S$16,子育て関連マスタ!$I$26:$M$28,4,FALSE),0),
AND(Q541&gt;=19,Q541&lt;=20,入力項目!$S$16&lt;&gt;"高専"),IFERROR(VLOOKUP(入力項目!$S$17,子育て関連マスタ!$I$32:$M$37,4,FALSE),0),
AND(Q541&gt;=21,Q541&lt;=22,入力項目!$S$16="高専"),IFERROR(VLOOKUP(入力項目!$S$17,子育て関連マスタ!$I$32:$M$34,4,FALSE),0),
AND(Q541&gt;=21,Q541&lt;=22,入力項目!$S$16&lt;&gt;"高専"),IFERROR(VLOOKUP(入力項目!$S$17,子育て関連マスタ!$I$32:$M$34,4,FALSE),0),
Q541&gt;=23,0
) +
IF($D541=4,
  IFERROR(_xlfn.IFS(
  Q541&lt;=入力項目!$S$11,0,
  AND(Q541=入力項目!$S$11),IFERROR(VLOOKUP(入力項目!$S$12,子育て関連マスタ!$I$4:$M$5,2,FALSE),0),
  AND(Q541=4),IFERROR(VLOOKUP(入力項目!$S$13,子育て関連マスタ!$I$9:$M$12,2,FALSE),0),
  AND(Q541=7),IFERROR(VLOOKUP(入力項目!$S$14,子育て関連マスタ!$I$16:$M$17,2,FALSE),0),
  AND(Q541=13),IFERROR(VLOOKUP(入力項目!$S$15,子育て関連マスタ!$I$21:$M$22,2,FALSE),0),
  AND(Q541=16),IFERROR(VLOOKUP(入力項目!$S$16,子育て関連マスタ!$I$26:$M$28,2,FALSE),0),
  AND(Q541=19,入力項目!$S$16&lt;&gt;"高専"),IFERROR(VLOOKUP(入力項目!$S$17,子育て関連マスタ!$I$32:$M$37,2,FALSE),0),
  AND(Q541=21,入力項目!$S$16="高専"),IFERROR(VLOOKUP(入力項目!$S$17,子育て関連マスタ!$I$32:$M$37,2,FALSE),0),
  Q541&gt;=22,0
  ),0),0
) +
IF(AND(Q541&gt;=1,Q541&lt;=15),IF($D541=入力項目!$S$8,入力項目!$S$3,0),0) +
IF(AND(Q541&gt;=1,Q541&lt;=15),IF($D541=5,入力項目!$S$4,0),0) +
IF(AND(Q541&gt;=1,Q541&lt;=15),IF($D541=12,入力項目!$S$5,0),0) +
IF(AND(入力項目!$S$7=$A541,入力項目!$S$8=$D541),子育て関連マスタ!$C$14,0) +
IFERROR(IF(AND(YEAR(EDATE(DATE(入力項目!$S$7,入力項目!$S$8,1),1))=$A541,MONTH(EDATE(DATE(入力項目!$S$7,入力項目!$S$8,1),1))=$D541),子育て関連マスタ!$C$15,0),0) +
IF(AND(OR(Q541=3,Q541=5,Q541=7),$D541=11),子育て関連マスタ!$C$17,0) +
IF(AND(Q541=20,$D541=1),子育て関連マスタ!$C$18,0) +
IF(AND(Q541=20,$D541=1),
IFERROR(_xlfn.IFS(
入力項目!$S$10="男",子育て関連マスタ!$C$18,
入力項目!$S$10="女",子育て関連マスタ!$C$19
),0),0
) +
IF(AND(Q541&gt;=入力項目!$S$18,Q541&lt;=入力項目!$S$19),入力項目!$S$20,0) +
IF(AND(Q541&gt;=入力項目!$S$21,Q541&lt;=入力項目!$S$22),入力項目!$S$23,0) +
IF(AND(Q541&gt;=入力項目!$S$24,Q541&lt;=入力項目!$S$25),入力項目!$S$26,0)
)</f>
        <v>0</v>
      </c>
      <c r="AF541">
        <f ca="1">-(
_xlfn.IFS(
R541&lt;=入力項目!$S$11,0,
AND(R541&gt;=入力項目!$S$11+1,R541&lt;=3),IFERROR(VLOOKUP(入力項目!$S$12,子育て関連マスタ!$I$4:$M$5,4,FALSE),0),
AND(R541&gt;=4,R541&lt;=6),IFERROR(VLOOKUP(入力項目!$S$13,子育て関連マスタ!$I$9:$M$12,4,FALSE),0),
AND(R541&gt;=7,R541&lt;=12),IFERROR(VLOOKUP(入力項目!$S$14,子育て関連マスタ!$I$16:$M$17,4,FALSE),0),
AND(R541&gt;=13,R541&lt;=15),IFERROR(VLOOKUP(入力項目!$S$15,子育て関連マスタ!$I$21:$M$22,4,FALSE),0),
AND(R541&gt;=16,R541&lt;=18),IFERROR(VLOOKUP(入力項目!$S$16,子育て関連マスタ!$I$26:$M$28,4,FALSE),0),
AND(R541&gt;=19,R541&lt;=20,入力項目!$S$16="高専"),IFERROR(VLOOKUP(入力項目!$S$16,子育て関連マスタ!$I$26:$M$28,4,FALSE),0),
AND(R541&gt;=19,R541&lt;=20,入力項目!$S$16&lt;&gt;"高専"),IFERROR(VLOOKUP(入力項目!$S$17,子育て関連マスタ!$I$32:$M$37,4,FALSE),0),
AND(R541&gt;=21,R541&lt;=22,入力項目!$S$16="高専"),IFERROR(VLOOKUP(入力項目!$S$17,子育て関連マスタ!$I$32:$M$34,4,FALSE),0),
AND(R541&gt;=21,R541&lt;=22,入力項目!$S$16&lt;&gt;"高専"),IFERROR(VLOOKUP(入力項目!$S$17,子育て関連マスタ!$I$32:$M$34,4,FALSE),0),
R541&gt;=23,0
) +
IF($D541=4,
  IFERROR(_xlfn.IFS(
  R541&lt;=入力項目!$S$11,0,
  AND(R541=入力項目!$S$11),IFERROR(VLOOKUP(入力項目!$S$12,子育て関連マスタ!$I$4:$M$5,2,FALSE),0),
  AND(R541=4),IFERROR(VLOOKUP(入力項目!$S$13,子育て関連マスタ!$I$9:$M$12,2,FALSE),0),
  AND(R541=7),IFERROR(VLOOKUP(入力項目!$S$14,子育て関連マスタ!$I$16:$M$17,2,FALSE),0),
  AND(R541=13),IFERROR(VLOOKUP(入力項目!$S$15,子育て関連マスタ!$I$21:$M$22,2,FALSE),0),
  AND(R541=16),IFERROR(VLOOKUP(入力項目!$S$16,子育て関連マスタ!$I$26:$M$28,2,FALSE),0),
  AND(R541=19,入力項目!$S$16&lt;&gt;"高専"),IFERROR(VLOOKUP(入力項目!$S$17,子育て関連マスタ!$I$32:$M$37,2,FALSE),0),
  AND(R541=21,入力項目!$S$16="高専"),IFERROR(VLOOKUP(入力項目!$S$17,子育て関連マスタ!$I$32:$M$37,2,FALSE),0),
  R541&gt;=22,0
  ),0),0
) +
IF(AND(R541&gt;=1,R541&lt;=15),IF($D541=入力項目!$S$8,入力項目!$S$3,0),0) +
IF(AND(R541&gt;=1,R541&lt;=15),IF($D541=5,入力項目!$S$4,0),0) +
IF(AND(R541&gt;=1,R541&lt;=15),IF($D541=12,入力項目!$S$5,0),0) +
IF(AND(入力項目!$S$7=$A541,入力項目!$S$8=$D541),子育て関連マスタ!$C$14,0) +
IFERROR(IF(AND(YEAR(EDATE(DATE(入力項目!$S$7,入力項目!$S$8,1),1))=$A541,MONTH(EDATE(DATE(入力項目!$S$7,入力項目!$S$8,1),1))=$D541),子育て関連マスタ!$C$15,0),0) +
IF(AND(OR(R541=3,R541=5,R541=7),$D541=11),子育て関連マスタ!$C$17,0) +
IF(AND(R541=20,$D541=1),子育て関連マスタ!$C$18,0) +
IF(AND(R541=20,$D541=1),
IFERROR(_xlfn.IFS(
入力項目!$S$10="男",子育て関連マスタ!$C$18,
入力項目!$S$10="女",子育て関連マスタ!$C$19
),0),0
) +
IF(AND(R541&gt;=入力項目!$S$18,R541&lt;=入力項目!$S$19),入力項目!$S$20,0) +
IF(AND(R541&gt;=入力項目!$S$21,R541&lt;=入力項目!$S$22),入力項目!$S$23,0) +
IF(AND(R541&gt;=入力項目!$S$24,R541&lt;=入力項目!$S$25),入力項目!$S$26,0)
)</f>
        <v>0</v>
      </c>
      <c r="AG541">
        <f ca="1">-(
_xlfn.IFS(
S541&lt;=入力項目!$S$11,0,
AND(S541&gt;=入力項目!$S$11+1,S541&lt;=3),IFERROR(VLOOKUP(入力項目!$S$12,子育て関連マスタ!$I$4:$M$5,4,FALSE),0),
AND(S541&gt;=4,S541&lt;=6),IFERROR(VLOOKUP(入力項目!$S$13,子育て関連マスタ!$I$9:$M$12,4,FALSE),0),
AND(S541&gt;=7,S541&lt;=12),IFERROR(VLOOKUP(入力項目!$S$14,子育て関連マスタ!$I$16:$M$17,4,FALSE),0),
AND(S541&gt;=13,S541&lt;=15),IFERROR(VLOOKUP(入力項目!$S$15,子育て関連マスタ!$I$21:$M$22,4,FALSE),0),
AND(S541&gt;=16,S541&lt;=18),IFERROR(VLOOKUP(入力項目!$S$16,子育て関連マスタ!$I$26:$M$28,4,FALSE),0),
AND(S541&gt;=19,S541&lt;=20,入力項目!$S$16="高専"),IFERROR(VLOOKUP(入力項目!$S$16,子育て関連マスタ!$I$26:$M$28,4,FALSE),0),
AND(S541&gt;=19,S541&lt;=20,入力項目!$S$16&lt;&gt;"高専"),IFERROR(VLOOKUP(入力項目!$S$17,子育て関連マスタ!$I$32:$M$37,4,FALSE),0),
AND(S541&gt;=21,S541&lt;=22,入力項目!$S$16="高専"),IFERROR(VLOOKUP(入力項目!$S$17,子育て関連マスタ!$I$32:$M$34,4,FALSE),0),
AND(S541&gt;=21,S541&lt;=22,入力項目!$S$16&lt;&gt;"高専"),IFERROR(VLOOKUP(入力項目!$S$17,子育て関連マスタ!$I$32:$M$34,4,FALSE),0),
S541&gt;=23,0
) +
IF($D541=4,
  IFERROR(_xlfn.IFS(
  S541&lt;=入力項目!$S$11,0,
  AND(S541=入力項目!$S$11),IFERROR(VLOOKUP(入力項目!$S$12,子育て関連マスタ!$I$4:$M$5,2,FALSE),0),
  AND(S541=4),IFERROR(VLOOKUP(入力項目!$S$13,子育て関連マスタ!$I$9:$M$12,2,FALSE),0),
  AND(S541=7),IFERROR(VLOOKUP(入力項目!$S$14,子育て関連マスタ!$I$16:$M$17,2,FALSE),0),
  AND(S541=13),IFERROR(VLOOKUP(入力項目!$S$15,子育て関連マスタ!$I$21:$M$22,2,FALSE),0),
  AND(S541=16),IFERROR(VLOOKUP(入力項目!$S$16,子育て関連マスタ!$I$26:$M$28,2,FALSE),0),
  AND(S541=19,入力項目!$S$16&lt;&gt;"高専"),IFERROR(VLOOKUP(入力項目!$S$17,子育て関連マスタ!$I$32:$M$37,2,FALSE),0),
  AND(S541=21,入力項目!$S$16="高専"),IFERROR(VLOOKUP(入力項目!$S$17,子育て関連マスタ!$I$32:$M$37,2,FALSE),0),
  S541&gt;=22,0
  ),0),0
) +
IF(AND(S541&gt;=1,S541&lt;=15),IF($D541=入力項目!$S$8,入力項目!$S$3,0),0) +
IF(AND(S541&gt;=1,S541&lt;=15),IF($D541=5,入力項目!$S$4,0),0) +
IF(AND(S541&gt;=1,S541&lt;=15),IF($D541=12,入力項目!$S$5,0),0) +
IF(AND(入力項目!$S$7=$A541,入力項目!$S$8=$D541),子育て関連マスタ!$C$14,0) +
IFERROR(IF(AND(YEAR(EDATE(DATE(入力項目!$S$7,入力項目!$S$8,1),1))=$A541,MONTH(EDATE(DATE(入力項目!$S$7,入力項目!$S$8,1),1))=$D541),子育て関連マスタ!$C$15,0),0) +
IF(AND(OR(S541=3,S541=5,S541=7),$D541=11),子育て関連マスタ!$C$17,0) +
IF(AND(S541=20,$D541=1),子育て関連マスタ!$C$18,0) +
IF(AND(S541=20,$D541=1),
IFERROR(_xlfn.IFS(
入力項目!$S$10="男",子育て関連マスタ!$C$18,
入力項目!$S$10="女",子育て関連マスタ!$C$19
),0),0
) +
IF(AND(S541&gt;=入力項目!$S$18,S541&lt;=入力項目!$S$19),入力項目!$S$20,0) +
IF(AND(S541&gt;=入力項目!$S$21,S541&lt;=入力項目!$S$22),入力項目!$S$23,0) +
IF(AND(S541&gt;=入力項目!$S$24,S541&lt;=入力項目!$S$25),入力項目!$S$26,0)
)</f>
        <v>0</v>
      </c>
      <c r="AH541">
        <f ca="1">-(
_xlfn.IFS(
T541&lt;=入力項目!$S$11,0,
AND(T541&gt;=入力項目!$S$11+1,T541&lt;=3),IFERROR(VLOOKUP(入力項目!$S$12,子育て関連マスタ!$I$4:$M$5,4,FALSE),0),
AND(T541&gt;=4,T541&lt;=6),IFERROR(VLOOKUP(入力項目!$S$13,子育て関連マスタ!$I$9:$M$12,4,FALSE),0),
AND(T541&gt;=7,T541&lt;=12),IFERROR(VLOOKUP(入力項目!$S$14,子育て関連マスタ!$I$16:$M$17,4,FALSE),0),
AND(T541&gt;=13,T541&lt;=15),IFERROR(VLOOKUP(入力項目!$S$15,子育て関連マスタ!$I$21:$M$22,4,FALSE),0),
AND(T541&gt;=16,T541&lt;=18),IFERROR(VLOOKUP(入力項目!$S$16,子育て関連マスタ!$I$26:$M$28,4,FALSE),0),
AND(T541&gt;=19,T541&lt;=20,入力項目!$S$16="高専"),IFERROR(VLOOKUP(入力項目!$S$16,子育て関連マスタ!$I$26:$M$28,4,FALSE),0),
AND(T541&gt;=19,T541&lt;=20,入力項目!$S$16&lt;&gt;"高専"),IFERROR(VLOOKUP(入力項目!$S$17,子育て関連マスタ!$I$32:$M$37,4,FALSE),0),
AND(T541&gt;=21,T541&lt;=22,入力項目!$S$16="高専"),IFERROR(VLOOKUP(入力項目!$S$17,子育て関連マスタ!$I$32:$M$34,4,FALSE),0),
AND(T541&gt;=21,T541&lt;=22,入力項目!$S$16&lt;&gt;"高専"),IFERROR(VLOOKUP(入力項目!$S$17,子育て関連マスタ!$I$32:$M$34,4,FALSE),0),
T541&gt;=23,0
) +
IF($D541=4,
  IFERROR(_xlfn.IFS(
  T541&lt;=入力項目!$S$11,0,
  AND(T541=入力項目!$S$11),IFERROR(VLOOKUP(入力項目!$S$12,子育て関連マスタ!$I$4:$M$5,2,FALSE),0),
  AND(T541=4),IFERROR(VLOOKUP(入力項目!$S$13,子育て関連マスタ!$I$9:$M$12,2,FALSE),0),
  AND(T541=7),IFERROR(VLOOKUP(入力項目!$S$14,子育て関連マスタ!$I$16:$M$17,2,FALSE),0),
  AND(T541=13),IFERROR(VLOOKUP(入力項目!$S$15,子育て関連マスタ!$I$21:$M$22,2,FALSE),0),
  AND(T541=16),IFERROR(VLOOKUP(入力項目!$S$16,子育て関連マスタ!$I$26:$M$28,2,FALSE),0),
  AND(T541=19,入力項目!$S$16&lt;&gt;"高専"),IFERROR(VLOOKUP(入力項目!$S$17,子育て関連マスタ!$I$32:$M$37,2,FALSE),0),
  AND(T541=21,入力項目!$S$16="高専"),IFERROR(VLOOKUP(入力項目!$S$17,子育て関連マスタ!$I$32:$M$37,2,FALSE),0),
  T541&gt;=22,0
  ),0),0
) +
IF(AND(T541&gt;=1,T541&lt;=15),IF($D541=入力項目!$S$8,入力項目!$S$3,0),0) +
IF(AND(T541&gt;=1,T541&lt;=15),IF($D541=5,入力項目!$S$4,0),0) +
IF(AND(T541&gt;=1,T541&lt;=15),IF($D541=12,入力項目!$S$5,0),0) +
IF(AND(入力項目!$S$7=$A541,入力項目!$S$8=$D541),子育て関連マスタ!$C$14,0) +
IFERROR(IF(AND(YEAR(EDATE(DATE(入力項目!$S$7,入力項目!$S$8,1),1))=$A541,MONTH(EDATE(DATE(入力項目!$S$7,入力項目!$S$8,1),1))=$D541),子育て関連マスタ!$C$15,0),0) +
IF(AND(OR(T541=3,T541=5,T541=7),$D541=11),子育て関連マスタ!$C$17,0) +
IF(AND(T541=20,$D541=1),子育て関連マスタ!$C$18,0) +
IF(AND(T541=20,$D541=1),
IFERROR(_xlfn.IFS(
入力項目!$S$10="男",子育て関連マスタ!$C$18,
入力項目!$S$10="女",子育て関連マスタ!$C$19
),0),0
) +
IF(AND(T541&gt;=入力項目!$S$18,T541&lt;=入力項目!$S$19),入力項目!$S$20,0) +
IF(AND(T541&gt;=入力項目!$S$21,T541&lt;=入力項目!$S$22),入力項目!$S$23,0) +
IF(AND(T541&gt;=入力項目!$S$24,T541&lt;=入力項目!$S$25),入力項目!$S$26,0)
)</f>
        <v>0</v>
      </c>
      <c r="AI541">
        <f ca="1">-(
_xlfn.IFS(
U541&lt;=入力項目!$S$11,0,
AND(U541&gt;=入力項目!$S$11+1,U541&lt;=3),IFERROR(VLOOKUP(入力項目!$S$12,子育て関連マスタ!$I$4:$M$5,4,FALSE),0),
AND(U541&gt;=4,U541&lt;=6),IFERROR(VLOOKUP(入力項目!$S$13,子育て関連マスタ!$I$9:$M$12,4,FALSE),0),
AND(U541&gt;=7,U541&lt;=12),IFERROR(VLOOKUP(入力項目!$S$14,子育て関連マスタ!$I$16:$M$17,4,FALSE),0),
AND(U541&gt;=13,U541&lt;=15),IFERROR(VLOOKUP(入力項目!$S$15,子育て関連マスタ!$I$21:$M$22,4,FALSE),0),
AND(U541&gt;=16,U541&lt;=18),IFERROR(VLOOKUP(入力項目!$S$16,子育て関連マスタ!$I$26:$M$28,4,FALSE),0),
AND(U541&gt;=19,U541&lt;=20,入力項目!$S$16="高専"),IFERROR(VLOOKUP(入力項目!$S$16,子育て関連マスタ!$I$26:$M$28,4,FALSE),0),
AND(U541&gt;=19,U541&lt;=20,入力項目!$S$16&lt;&gt;"高専"),IFERROR(VLOOKUP(入力項目!$S$17,子育て関連マスタ!$I$32:$M$37,4,FALSE),0),
AND(U541&gt;=21,U541&lt;=22,入力項目!$S$16="高専"),IFERROR(VLOOKUP(入力項目!$S$17,子育て関連マスタ!$I$32:$M$34,4,FALSE),0),
AND(U541&gt;=21,U541&lt;=22,入力項目!$S$16&lt;&gt;"高専"),IFERROR(VLOOKUP(入力項目!$S$17,子育て関連マスタ!$I$32:$M$34,4,FALSE),0),
U541&gt;=23,0
) +
IF($D541=4,
  IFERROR(_xlfn.IFS(
  U541&lt;=入力項目!$S$11,0,
  AND(U541=入力項目!$S$11),IFERROR(VLOOKUP(入力項目!$S$12,子育て関連マスタ!$I$4:$M$5,2,FALSE),0),
  AND(U541=4),IFERROR(VLOOKUP(入力項目!$S$13,子育て関連マスタ!$I$9:$M$12,2,FALSE),0),
  AND(U541=7),IFERROR(VLOOKUP(入力項目!$S$14,子育て関連マスタ!$I$16:$M$17,2,FALSE),0),
  AND(U541=13),IFERROR(VLOOKUP(入力項目!$S$15,子育て関連マスタ!$I$21:$M$22,2,FALSE),0),
  AND(U541=16),IFERROR(VLOOKUP(入力項目!$S$16,子育て関連マスタ!$I$26:$M$28,2,FALSE),0),
  AND(U541=19,入力項目!$S$16&lt;&gt;"高専"),IFERROR(VLOOKUP(入力項目!$S$17,子育て関連マスタ!$I$32:$M$37,2,FALSE),0),
  AND(U541=21,入力項目!$S$16="高専"),IFERROR(VLOOKUP(入力項目!$S$17,子育て関連マスタ!$I$32:$M$37,2,FALSE),0),
  U541&gt;=22,0
  ),0),0
) +
IF(AND(U541&gt;=1,U541&lt;=15),IF($D541=入力項目!$S$8,入力項目!$S$3,0),0) +
IF(AND(U541&gt;=1,U541&lt;=15),IF($D541=5,入力項目!$S$4,0),0) +
IF(AND(U541&gt;=1,U541&lt;=15),IF($D541=12,入力項目!$S$5,0),0) +
IF(AND(入力項目!$S$7=$A541,入力項目!$S$8=$D541),子育て関連マスタ!$C$14,0) +
IFERROR(IF(AND(YEAR(EDATE(DATE(入力項目!$S$7,入力項目!$S$8,1),1))=$A541,MONTH(EDATE(DATE(入力項目!$S$7,入力項目!$S$8,1),1))=$D541),子育て関連マスタ!$C$15,0),0) +
IF(AND(OR(U541=3,U541=5,U541=7),$D541=11),子育て関連マスタ!$C$17,0) +
IF(AND(U541=20,$D541=1),子育て関連マスタ!$C$18,0) +
IF(AND(U541=20,$D541=1),
IFERROR(_xlfn.IFS(
入力項目!$S$10="男",子育て関連マスタ!$C$18,
入力項目!$S$10="女",子育て関連マスタ!$C$19
),0),0
) +
IF(AND(U541&gt;=入力項目!$S$18,U541&lt;=入力項目!$S$19),入力項目!$S$20,0) +
IF(AND(U541&gt;=入力項目!$S$21,U541&lt;=入力項目!$S$22),入力項目!$S$23,0) +
IF(AND(U541&gt;=入力項目!$S$24,U541&lt;=入力項目!$S$25),入力項目!$S$26,0)
)</f>
        <v>0</v>
      </c>
      <c r="AJ541" s="10">
        <f ca="1">-VLOOKUP($D541,月別収支!$A$2:$H$13,7,FALSE)</f>
        <v>-20000</v>
      </c>
    </row>
    <row r="542" spans="1:36" x14ac:dyDescent="0.4">
      <c r="A542">
        <f t="shared" ca="1" si="139"/>
        <v>2069</v>
      </c>
      <c r="B542">
        <f t="shared" ca="1" si="146"/>
        <v>2069</v>
      </c>
      <c r="C542">
        <f t="shared" ca="1" si="147"/>
        <v>45</v>
      </c>
      <c r="D542">
        <f t="shared" ca="1" si="140"/>
        <v>8</v>
      </c>
      <c r="E542" t="str">
        <f t="shared" ca="1" si="141"/>
        <v>2069年8月</v>
      </c>
      <c r="F542">
        <f ca="1">IF(OR(入力項目!$N$5&lt;$A542,AND(入力項目!$N$5=$A542,入力項目!$N$6&lt;$D542)),IF(F541=0,1,IF(G542=12,F541+1,F541)),0)</f>
        <v>44</v>
      </c>
      <c r="G542">
        <f ca="1">IF(OR(入力項目!$N$5&lt;$A542,AND(入力項目!$N$5=$A542,入力項目!$N$6&lt;$D542)),IF(G541=12,1,G541+1),0)</f>
        <v>10</v>
      </c>
      <c r="H542" t="str">
        <f t="shared" ca="1" si="142"/>
        <v>44_10</v>
      </c>
      <c r="I542">
        <f ca="1">IF(
  IFERROR(AND($C542&gt;0,MOD($C542,入力項目!$N$22)=0,$D542=入力項目!$N$23), FALSE),
  1,
  IF(
    AND(I541&gt;0,J541=12),
    IF(I541=入力項目!$N$28, 0, I541+1),
    I541
  )
)</f>
        <v>1</v>
      </c>
      <c r="J542">
        <f ca="1">IF($D542=入力項目!$N$23,1,IFERROR(J541+1,1))</f>
        <v>3</v>
      </c>
      <c r="K542" t="str">
        <f t="shared" ca="1" si="143"/>
        <v>1_3</v>
      </c>
      <c r="L542">
        <f ca="1">L541+IF(入力項目!$D$4=$D542,1,0)</f>
        <v>73</v>
      </c>
      <c r="M542" t="str">
        <f t="shared" ca="1" si="144"/>
        <v>73歳</v>
      </c>
      <c r="N542">
        <f t="shared" ca="1" si="148"/>
        <v>74</v>
      </c>
      <c r="O542" t="str">
        <f t="shared" ca="1" si="145"/>
        <v>74歳</v>
      </c>
      <c r="P542">
        <f t="shared" ca="1" si="149"/>
        <v>49</v>
      </c>
      <c r="Q542">
        <f t="shared" ca="1" si="150"/>
        <v>47</v>
      </c>
      <c r="R542">
        <f t="shared" ca="1" si="151"/>
        <v>2070</v>
      </c>
      <c r="S542">
        <f t="shared" ca="1" si="152"/>
        <v>2070</v>
      </c>
      <c r="T542">
        <f t="shared" ca="1" si="153"/>
        <v>2070</v>
      </c>
      <c r="U542">
        <f t="shared" ca="1" si="154"/>
        <v>2070</v>
      </c>
      <c r="V542" s="10">
        <f t="shared" ca="1" si="155"/>
        <v>57412925</v>
      </c>
      <c r="W542" s="10">
        <f ca="1">IF($L542&lt;その他マスタ!$B$1,VLOOKUP($D542,月別収支!$A$2:$H$13,2,FALSE),その他マスタ!$B$3)+IF(AND($L542=その他マスタ!$B$1,入力項目!$I$9="あり",$D542=入力項目!$D$4),その他マスタ!$B$2,0)</f>
        <v>150000</v>
      </c>
      <c r="X542" s="10">
        <f ca="1">-IF(入力項目!$K$5=TRUE,
IF($F542+$G542&lt;3,VLOOKUP($D542,月別収支!$A$2:$H$13,8,FALSE),0)+IFERROR(VLOOKUP($H542,住宅ローン計算!C:P,13,FALSE),0)+IF($F542&gt;1,IF(OR($G542=3,$G542=6,$G542=9,$G542=12),ROUNDUP(入力項目!$N$18/4,0),0),0),
VLOOKUP($D542,月別収支!$A$2:$H$13,8,FALSE))</f>
        <v>0</v>
      </c>
      <c r="Y542" s="10">
        <f ca="1">-VLOOKUP($D542,月別収支!$A$2:$H$13,3,FALSE)</f>
        <v>-75000</v>
      </c>
      <c r="Z542" s="10">
        <f ca="1">-VLOOKUP($D542,月別収支!$A$2:$H$13,4,FALSE)</f>
        <v>-27000</v>
      </c>
      <c r="AA542" s="10">
        <f ca="1">-VLOOKUP($D542,月別収支!$A$2:$H$13,6,FALSE)</f>
        <v>-10000</v>
      </c>
      <c r="AB542" s="10">
        <f ca="1">-(
VLOOKUP($D542,月別収支!$A$2:$H$13,5,FALSE)+IF(AND(入力項目!$I$27&lt;=$A542,ISEVEN($A542-入力項目!$I$27),入力項目!$I$28=$D542),入力項目!$I$26,0)
+IF(入力項目!$K$26=TRUE,
IFERROR(VLOOKUP($K542,マイカーローン計算!C:P,13,FALSE),0),
IFERROR(
  IF(AND($C542&gt;0,MOD($C542,入力項目!$N$22)=0,$D542=入力項目!$N$23),入力項目!$N$24,0),
 0
)
)
)</f>
        <v>-20000</v>
      </c>
      <c r="AC542" s="10">
        <f ca="1">-IF($A542&lt;入力項目!$N$33,入力項目!$N$35,IF(AND($A542=入力項目!$N$33,$D542&lt;=入力項目!$N$34),入力項目!$N$35,0))</f>
        <v>0</v>
      </c>
      <c r="AD542">
        <f ca="1">-(
_xlfn.IFS(
P542&lt;=入力項目!$S$11,0,
AND(P542&gt;=入力項目!$S$11+1,P542&lt;=3),IFERROR(VLOOKUP(入力項目!$S$12,子育て関連マスタ!$I$4:$M$5,4,FALSE),0),
AND(P542&gt;=4,P542&lt;=6),IFERROR(VLOOKUP(入力項目!$S$13,子育て関連マスタ!$I$9:$M$12,4,FALSE),0),
AND(P542&gt;=7,P542&lt;=12),IFERROR(VLOOKUP(入力項目!$S$14,子育て関連マスタ!$I$16:$M$17,4,FALSE),0),
AND(P542&gt;=13,P542&lt;=15),IFERROR(VLOOKUP(入力項目!$S$15,子育て関連マスタ!$I$21:$M$22,4,FALSE),0),
AND(P542&gt;=16,P542&lt;=18),IFERROR(VLOOKUP(入力項目!$S$16,子育て関連マスタ!$I$26:$M$28,4,FALSE),0),
AND(P542&gt;=19,P542&lt;=20,入力項目!$S$16="高専"),IFERROR(VLOOKUP(入力項目!$S$16,子育て関連マスタ!$I$26:$M$28,4,FALSE),0),
AND(P542&gt;=19,P542&lt;=20,入力項目!$S$16&lt;&gt;"高専"),IFERROR(VLOOKUP(入力項目!$S$17,子育て関連マスタ!$I$32:$M$37,4,FALSE),0),
AND(P542&gt;=21,P542&lt;=22,入力項目!$S$16="高専"),IFERROR(VLOOKUP(入力項目!$S$17,子育て関連マスタ!$I$32:$M$34,4,FALSE),0),
AND(P542&gt;=21,P542&lt;=22,入力項目!$S$16&lt;&gt;"高専"),IFERROR(VLOOKUP(入力項目!$S$17,子育て関連マスタ!$I$32:$M$34,4,FALSE),0),
P542&gt;=23,0
) +
IF($D542=4,
  IFERROR(_xlfn.IFS(
  P542&lt;=入力項目!$S$11,0,
  AND(P542=入力項目!$S$11),IFERROR(VLOOKUP(入力項目!$S$12,子育て関連マスタ!$I$4:$M$5,2,FALSE),0),
  AND(P542=4),IFERROR(VLOOKUP(入力項目!$S$13,子育て関連マスタ!$I$9:$M$12,2,FALSE),0),
  AND(P542=7),IFERROR(VLOOKUP(入力項目!$S$14,子育て関連マスタ!$I$16:$M$17,2,FALSE),0),
  AND(P542=13),IFERROR(VLOOKUP(入力項目!$S$15,子育て関連マスタ!$I$21:$M$22,2,FALSE),0),
  AND(P542=16),IFERROR(VLOOKUP(入力項目!$S$16,子育て関連マスタ!$I$26:$M$28,2,FALSE),0),
  AND(P542=19,入力項目!$S$16&lt;&gt;"高専"),IFERROR(VLOOKUP(入力項目!$S$17,子育て関連マスタ!$I$32:$M$37,2,FALSE),0),
  AND(P542=21,入力項目!$S$16="高専"),IFERROR(VLOOKUP(入力項目!$S$17,子育て関連マスタ!$I$32:$M$37,2,FALSE),0),
  P542&gt;=22,0
  ),0),0
) +
IF(AND(P542&gt;=1,P542&lt;=15),IF($D542=入力項目!$S$8,入力項目!$S$3,0),0) +
IF(AND(P542&gt;=1,P542&lt;=15),IF($D542=5,入力項目!$S$4,0),0) +
IF(AND(P542&gt;=1,P542&lt;=15),IF($D542=12,入力項目!$S$5,0),0) +
IF(AND(入力項目!$S$7=$A542,入力項目!$S$8=$D542),子育て関連マスタ!$C$14,0) +
IFERROR(IF(AND(YEAR(EDATE(DATE(入力項目!$S$7,入力項目!$S$8,1),1))=$A542,MONTH(EDATE(DATE(入力項目!$S$7,入力項目!$S$8,1),1))=$D542),子育て関連マスタ!$C$15,0),0) +
IF(AND(OR(P542=3,P542=5,P542=7),$D542=11),子育て関連マスタ!$C$17,0) +
IF(AND(P542=20,$D542=1),子育て関連マスタ!$C$18,0) +
IF(AND(P542=20,$D542=1),
IFERROR(_xlfn.IFS(
入力項目!$S$10="男",子育て関連マスタ!$C$18,
入力項目!$S$10="女",子育て関連マスタ!$C$19
),0),0
) +
IF(AND(P542&gt;=入力項目!$S$18,P542&lt;=入力項目!$S$19),入力項目!$S$20,0) +
IF(AND(P542&gt;=入力項目!$S$21,P542&lt;=入力項目!$S$22),入力項目!$S$23,0) +
IF(AND(P542&gt;=入力項目!$S$24,P542&lt;=入力項目!$S$25),入力項目!$S$26,0)
)</f>
        <v>0</v>
      </c>
      <c r="AE542">
        <f ca="1">-(
_xlfn.IFS(
Q542&lt;=入力項目!$S$11,0,
AND(Q542&gt;=入力項目!$S$11+1,Q542&lt;=3),IFERROR(VLOOKUP(入力項目!$S$12,子育て関連マスタ!$I$4:$M$5,4,FALSE),0),
AND(Q542&gt;=4,Q542&lt;=6),IFERROR(VLOOKUP(入力項目!$S$13,子育て関連マスタ!$I$9:$M$12,4,FALSE),0),
AND(Q542&gt;=7,Q542&lt;=12),IFERROR(VLOOKUP(入力項目!$S$14,子育て関連マスタ!$I$16:$M$17,4,FALSE),0),
AND(Q542&gt;=13,Q542&lt;=15),IFERROR(VLOOKUP(入力項目!$S$15,子育て関連マスタ!$I$21:$M$22,4,FALSE),0),
AND(Q542&gt;=16,Q542&lt;=18),IFERROR(VLOOKUP(入力項目!$S$16,子育て関連マスタ!$I$26:$M$28,4,FALSE),0),
AND(Q542&gt;=19,Q542&lt;=20,入力項目!$S$16="高専"),IFERROR(VLOOKUP(入力項目!$S$16,子育て関連マスタ!$I$26:$M$28,4,FALSE),0),
AND(Q542&gt;=19,Q542&lt;=20,入力項目!$S$16&lt;&gt;"高専"),IFERROR(VLOOKUP(入力項目!$S$17,子育て関連マスタ!$I$32:$M$37,4,FALSE),0),
AND(Q542&gt;=21,Q542&lt;=22,入力項目!$S$16="高専"),IFERROR(VLOOKUP(入力項目!$S$17,子育て関連マスタ!$I$32:$M$34,4,FALSE),0),
AND(Q542&gt;=21,Q542&lt;=22,入力項目!$S$16&lt;&gt;"高専"),IFERROR(VLOOKUP(入力項目!$S$17,子育て関連マスタ!$I$32:$M$34,4,FALSE),0),
Q542&gt;=23,0
) +
IF($D542=4,
  IFERROR(_xlfn.IFS(
  Q542&lt;=入力項目!$S$11,0,
  AND(Q542=入力項目!$S$11),IFERROR(VLOOKUP(入力項目!$S$12,子育て関連マスタ!$I$4:$M$5,2,FALSE),0),
  AND(Q542=4),IFERROR(VLOOKUP(入力項目!$S$13,子育て関連マスタ!$I$9:$M$12,2,FALSE),0),
  AND(Q542=7),IFERROR(VLOOKUP(入力項目!$S$14,子育て関連マスタ!$I$16:$M$17,2,FALSE),0),
  AND(Q542=13),IFERROR(VLOOKUP(入力項目!$S$15,子育て関連マスタ!$I$21:$M$22,2,FALSE),0),
  AND(Q542=16),IFERROR(VLOOKUP(入力項目!$S$16,子育て関連マスタ!$I$26:$M$28,2,FALSE),0),
  AND(Q542=19,入力項目!$S$16&lt;&gt;"高専"),IFERROR(VLOOKUP(入力項目!$S$17,子育て関連マスタ!$I$32:$M$37,2,FALSE),0),
  AND(Q542=21,入力項目!$S$16="高専"),IFERROR(VLOOKUP(入力項目!$S$17,子育て関連マスタ!$I$32:$M$37,2,FALSE),0),
  Q542&gt;=22,0
  ),0),0
) +
IF(AND(Q542&gt;=1,Q542&lt;=15),IF($D542=入力項目!$S$8,入力項目!$S$3,0),0) +
IF(AND(Q542&gt;=1,Q542&lt;=15),IF($D542=5,入力項目!$S$4,0),0) +
IF(AND(Q542&gt;=1,Q542&lt;=15),IF($D542=12,入力項目!$S$5,0),0) +
IF(AND(入力項目!$S$7=$A542,入力項目!$S$8=$D542),子育て関連マスタ!$C$14,0) +
IFERROR(IF(AND(YEAR(EDATE(DATE(入力項目!$S$7,入力項目!$S$8,1),1))=$A542,MONTH(EDATE(DATE(入力項目!$S$7,入力項目!$S$8,1),1))=$D542),子育て関連マスタ!$C$15,0),0) +
IF(AND(OR(Q542=3,Q542=5,Q542=7),$D542=11),子育て関連マスタ!$C$17,0) +
IF(AND(Q542=20,$D542=1),子育て関連マスタ!$C$18,0) +
IF(AND(Q542=20,$D542=1),
IFERROR(_xlfn.IFS(
入力項目!$S$10="男",子育て関連マスタ!$C$18,
入力項目!$S$10="女",子育て関連マスタ!$C$19
),0),0
) +
IF(AND(Q542&gt;=入力項目!$S$18,Q542&lt;=入力項目!$S$19),入力項目!$S$20,0) +
IF(AND(Q542&gt;=入力項目!$S$21,Q542&lt;=入力項目!$S$22),入力項目!$S$23,0) +
IF(AND(Q542&gt;=入力項目!$S$24,Q542&lt;=入力項目!$S$25),入力項目!$S$26,0)
)</f>
        <v>0</v>
      </c>
      <c r="AF542">
        <f ca="1">-(
_xlfn.IFS(
R542&lt;=入力項目!$S$11,0,
AND(R542&gt;=入力項目!$S$11+1,R542&lt;=3),IFERROR(VLOOKUP(入力項目!$S$12,子育て関連マスタ!$I$4:$M$5,4,FALSE),0),
AND(R542&gt;=4,R542&lt;=6),IFERROR(VLOOKUP(入力項目!$S$13,子育て関連マスタ!$I$9:$M$12,4,FALSE),0),
AND(R542&gt;=7,R542&lt;=12),IFERROR(VLOOKUP(入力項目!$S$14,子育て関連マスタ!$I$16:$M$17,4,FALSE),0),
AND(R542&gt;=13,R542&lt;=15),IFERROR(VLOOKUP(入力項目!$S$15,子育て関連マスタ!$I$21:$M$22,4,FALSE),0),
AND(R542&gt;=16,R542&lt;=18),IFERROR(VLOOKUP(入力項目!$S$16,子育て関連マスタ!$I$26:$M$28,4,FALSE),0),
AND(R542&gt;=19,R542&lt;=20,入力項目!$S$16="高専"),IFERROR(VLOOKUP(入力項目!$S$16,子育て関連マスタ!$I$26:$M$28,4,FALSE),0),
AND(R542&gt;=19,R542&lt;=20,入力項目!$S$16&lt;&gt;"高専"),IFERROR(VLOOKUP(入力項目!$S$17,子育て関連マスタ!$I$32:$M$37,4,FALSE),0),
AND(R542&gt;=21,R542&lt;=22,入力項目!$S$16="高専"),IFERROR(VLOOKUP(入力項目!$S$17,子育て関連マスタ!$I$32:$M$34,4,FALSE),0),
AND(R542&gt;=21,R542&lt;=22,入力項目!$S$16&lt;&gt;"高専"),IFERROR(VLOOKUP(入力項目!$S$17,子育て関連マスタ!$I$32:$M$34,4,FALSE),0),
R542&gt;=23,0
) +
IF($D542=4,
  IFERROR(_xlfn.IFS(
  R542&lt;=入力項目!$S$11,0,
  AND(R542=入力項目!$S$11),IFERROR(VLOOKUP(入力項目!$S$12,子育て関連マスタ!$I$4:$M$5,2,FALSE),0),
  AND(R542=4),IFERROR(VLOOKUP(入力項目!$S$13,子育て関連マスタ!$I$9:$M$12,2,FALSE),0),
  AND(R542=7),IFERROR(VLOOKUP(入力項目!$S$14,子育て関連マスタ!$I$16:$M$17,2,FALSE),0),
  AND(R542=13),IFERROR(VLOOKUP(入力項目!$S$15,子育て関連マスタ!$I$21:$M$22,2,FALSE),0),
  AND(R542=16),IFERROR(VLOOKUP(入力項目!$S$16,子育て関連マスタ!$I$26:$M$28,2,FALSE),0),
  AND(R542=19,入力項目!$S$16&lt;&gt;"高専"),IFERROR(VLOOKUP(入力項目!$S$17,子育て関連マスタ!$I$32:$M$37,2,FALSE),0),
  AND(R542=21,入力項目!$S$16="高専"),IFERROR(VLOOKUP(入力項目!$S$17,子育て関連マスタ!$I$32:$M$37,2,FALSE),0),
  R542&gt;=22,0
  ),0),0
) +
IF(AND(R542&gt;=1,R542&lt;=15),IF($D542=入力項目!$S$8,入力項目!$S$3,0),0) +
IF(AND(R542&gt;=1,R542&lt;=15),IF($D542=5,入力項目!$S$4,0),0) +
IF(AND(R542&gt;=1,R542&lt;=15),IF($D542=12,入力項目!$S$5,0),0) +
IF(AND(入力項目!$S$7=$A542,入力項目!$S$8=$D542),子育て関連マスタ!$C$14,0) +
IFERROR(IF(AND(YEAR(EDATE(DATE(入力項目!$S$7,入力項目!$S$8,1),1))=$A542,MONTH(EDATE(DATE(入力項目!$S$7,入力項目!$S$8,1),1))=$D542),子育て関連マスタ!$C$15,0),0) +
IF(AND(OR(R542=3,R542=5,R542=7),$D542=11),子育て関連マスタ!$C$17,0) +
IF(AND(R542=20,$D542=1),子育て関連マスタ!$C$18,0) +
IF(AND(R542=20,$D542=1),
IFERROR(_xlfn.IFS(
入力項目!$S$10="男",子育て関連マスタ!$C$18,
入力項目!$S$10="女",子育て関連マスタ!$C$19
),0),0
) +
IF(AND(R542&gt;=入力項目!$S$18,R542&lt;=入力項目!$S$19),入力項目!$S$20,0) +
IF(AND(R542&gt;=入力項目!$S$21,R542&lt;=入力項目!$S$22),入力項目!$S$23,0) +
IF(AND(R542&gt;=入力項目!$S$24,R542&lt;=入力項目!$S$25),入力項目!$S$26,0)
)</f>
        <v>0</v>
      </c>
      <c r="AG542">
        <f ca="1">-(
_xlfn.IFS(
S542&lt;=入力項目!$S$11,0,
AND(S542&gt;=入力項目!$S$11+1,S542&lt;=3),IFERROR(VLOOKUP(入力項目!$S$12,子育て関連マスタ!$I$4:$M$5,4,FALSE),0),
AND(S542&gt;=4,S542&lt;=6),IFERROR(VLOOKUP(入力項目!$S$13,子育て関連マスタ!$I$9:$M$12,4,FALSE),0),
AND(S542&gt;=7,S542&lt;=12),IFERROR(VLOOKUP(入力項目!$S$14,子育て関連マスタ!$I$16:$M$17,4,FALSE),0),
AND(S542&gt;=13,S542&lt;=15),IFERROR(VLOOKUP(入力項目!$S$15,子育て関連マスタ!$I$21:$M$22,4,FALSE),0),
AND(S542&gt;=16,S542&lt;=18),IFERROR(VLOOKUP(入力項目!$S$16,子育て関連マスタ!$I$26:$M$28,4,FALSE),0),
AND(S542&gt;=19,S542&lt;=20,入力項目!$S$16="高専"),IFERROR(VLOOKUP(入力項目!$S$16,子育て関連マスタ!$I$26:$M$28,4,FALSE),0),
AND(S542&gt;=19,S542&lt;=20,入力項目!$S$16&lt;&gt;"高専"),IFERROR(VLOOKUP(入力項目!$S$17,子育て関連マスタ!$I$32:$M$37,4,FALSE),0),
AND(S542&gt;=21,S542&lt;=22,入力項目!$S$16="高専"),IFERROR(VLOOKUP(入力項目!$S$17,子育て関連マスタ!$I$32:$M$34,4,FALSE),0),
AND(S542&gt;=21,S542&lt;=22,入力項目!$S$16&lt;&gt;"高専"),IFERROR(VLOOKUP(入力項目!$S$17,子育て関連マスタ!$I$32:$M$34,4,FALSE),0),
S542&gt;=23,0
) +
IF($D542=4,
  IFERROR(_xlfn.IFS(
  S542&lt;=入力項目!$S$11,0,
  AND(S542=入力項目!$S$11),IFERROR(VLOOKUP(入力項目!$S$12,子育て関連マスタ!$I$4:$M$5,2,FALSE),0),
  AND(S542=4),IFERROR(VLOOKUP(入力項目!$S$13,子育て関連マスタ!$I$9:$M$12,2,FALSE),0),
  AND(S542=7),IFERROR(VLOOKUP(入力項目!$S$14,子育て関連マスタ!$I$16:$M$17,2,FALSE),0),
  AND(S542=13),IFERROR(VLOOKUP(入力項目!$S$15,子育て関連マスタ!$I$21:$M$22,2,FALSE),0),
  AND(S542=16),IFERROR(VLOOKUP(入力項目!$S$16,子育て関連マスタ!$I$26:$M$28,2,FALSE),0),
  AND(S542=19,入力項目!$S$16&lt;&gt;"高専"),IFERROR(VLOOKUP(入力項目!$S$17,子育て関連マスタ!$I$32:$M$37,2,FALSE),0),
  AND(S542=21,入力項目!$S$16="高専"),IFERROR(VLOOKUP(入力項目!$S$17,子育て関連マスタ!$I$32:$M$37,2,FALSE),0),
  S542&gt;=22,0
  ),0),0
) +
IF(AND(S542&gt;=1,S542&lt;=15),IF($D542=入力項目!$S$8,入力項目!$S$3,0),0) +
IF(AND(S542&gt;=1,S542&lt;=15),IF($D542=5,入力項目!$S$4,0),0) +
IF(AND(S542&gt;=1,S542&lt;=15),IF($D542=12,入力項目!$S$5,0),0) +
IF(AND(入力項目!$S$7=$A542,入力項目!$S$8=$D542),子育て関連マスタ!$C$14,0) +
IFERROR(IF(AND(YEAR(EDATE(DATE(入力項目!$S$7,入力項目!$S$8,1),1))=$A542,MONTH(EDATE(DATE(入力項目!$S$7,入力項目!$S$8,1),1))=$D542),子育て関連マスタ!$C$15,0),0) +
IF(AND(OR(S542=3,S542=5,S542=7),$D542=11),子育て関連マスタ!$C$17,0) +
IF(AND(S542=20,$D542=1),子育て関連マスタ!$C$18,0) +
IF(AND(S542=20,$D542=1),
IFERROR(_xlfn.IFS(
入力項目!$S$10="男",子育て関連マスタ!$C$18,
入力項目!$S$10="女",子育て関連マスタ!$C$19
),0),0
) +
IF(AND(S542&gt;=入力項目!$S$18,S542&lt;=入力項目!$S$19),入力項目!$S$20,0) +
IF(AND(S542&gt;=入力項目!$S$21,S542&lt;=入力項目!$S$22),入力項目!$S$23,0) +
IF(AND(S542&gt;=入力項目!$S$24,S542&lt;=入力項目!$S$25),入力項目!$S$26,0)
)</f>
        <v>0</v>
      </c>
      <c r="AH542">
        <f ca="1">-(
_xlfn.IFS(
T542&lt;=入力項目!$S$11,0,
AND(T542&gt;=入力項目!$S$11+1,T542&lt;=3),IFERROR(VLOOKUP(入力項目!$S$12,子育て関連マスタ!$I$4:$M$5,4,FALSE),0),
AND(T542&gt;=4,T542&lt;=6),IFERROR(VLOOKUP(入力項目!$S$13,子育て関連マスタ!$I$9:$M$12,4,FALSE),0),
AND(T542&gt;=7,T542&lt;=12),IFERROR(VLOOKUP(入力項目!$S$14,子育て関連マスタ!$I$16:$M$17,4,FALSE),0),
AND(T542&gt;=13,T542&lt;=15),IFERROR(VLOOKUP(入力項目!$S$15,子育て関連マスタ!$I$21:$M$22,4,FALSE),0),
AND(T542&gt;=16,T542&lt;=18),IFERROR(VLOOKUP(入力項目!$S$16,子育て関連マスタ!$I$26:$M$28,4,FALSE),0),
AND(T542&gt;=19,T542&lt;=20,入力項目!$S$16="高専"),IFERROR(VLOOKUP(入力項目!$S$16,子育て関連マスタ!$I$26:$M$28,4,FALSE),0),
AND(T542&gt;=19,T542&lt;=20,入力項目!$S$16&lt;&gt;"高専"),IFERROR(VLOOKUP(入力項目!$S$17,子育て関連マスタ!$I$32:$M$37,4,FALSE),0),
AND(T542&gt;=21,T542&lt;=22,入力項目!$S$16="高専"),IFERROR(VLOOKUP(入力項目!$S$17,子育て関連マスタ!$I$32:$M$34,4,FALSE),0),
AND(T542&gt;=21,T542&lt;=22,入力項目!$S$16&lt;&gt;"高専"),IFERROR(VLOOKUP(入力項目!$S$17,子育て関連マスタ!$I$32:$M$34,4,FALSE),0),
T542&gt;=23,0
) +
IF($D542=4,
  IFERROR(_xlfn.IFS(
  T542&lt;=入力項目!$S$11,0,
  AND(T542=入力項目!$S$11),IFERROR(VLOOKUP(入力項目!$S$12,子育て関連マスタ!$I$4:$M$5,2,FALSE),0),
  AND(T542=4),IFERROR(VLOOKUP(入力項目!$S$13,子育て関連マスタ!$I$9:$M$12,2,FALSE),0),
  AND(T542=7),IFERROR(VLOOKUP(入力項目!$S$14,子育て関連マスタ!$I$16:$M$17,2,FALSE),0),
  AND(T542=13),IFERROR(VLOOKUP(入力項目!$S$15,子育て関連マスタ!$I$21:$M$22,2,FALSE),0),
  AND(T542=16),IFERROR(VLOOKUP(入力項目!$S$16,子育て関連マスタ!$I$26:$M$28,2,FALSE),0),
  AND(T542=19,入力項目!$S$16&lt;&gt;"高専"),IFERROR(VLOOKUP(入力項目!$S$17,子育て関連マスタ!$I$32:$M$37,2,FALSE),0),
  AND(T542=21,入力項目!$S$16="高専"),IFERROR(VLOOKUP(入力項目!$S$17,子育て関連マスタ!$I$32:$M$37,2,FALSE),0),
  T542&gt;=22,0
  ),0),0
) +
IF(AND(T542&gt;=1,T542&lt;=15),IF($D542=入力項目!$S$8,入力項目!$S$3,0),0) +
IF(AND(T542&gt;=1,T542&lt;=15),IF($D542=5,入力項目!$S$4,0),0) +
IF(AND(T542&gt;=1,T542&lt;=15),IF($D542=12,入力項目!$S$5,0),0) +
IF(AND(入力項目!$S$7=$A542,入力項目!$S$8=$D542),子育て関連マスタ!$C$14,0) +
IFERROR(IF(AND(YEAR(EDATE(DATE(入力項目!$S$7,入力項目!$S$8,1),1))=$A542,MONTH(EDATE(DATE(入力項目!$S$7,入力項目!$S$8,1),1))=$D542),子育て関連マスタ!$C$15,0),0) +
IF(AND(OR(T542=3,T542=5,T542=7),$D542=11),子育て関連マスタ!$C$17,0) +
IF(AND(T542=20,$D542=1),子育て関連マスタ!$C$18,0) +
IF(AND(T542=20,$D542=1),
IFERROR(_xlfn.IFS(
入力項目!$S$10="男",子育て関連マスタ!$C$18,
入力項目!$S$10="女",子育て関連マスタ!$C$19
),0),0
) +
IF(AND(T542&gt;=入力項目!$S$18,T542&lt;=入力項目!$S$19),入力項目!$S$20,0) +
IF(AND(T542&gt;=入力項目!$S$21,T542&lt;=入力項目!$S$22),入力項目!$S$23,0) +
IF(AND(T542&gt;=入力項目!$S$24,T542&lt;=入力項目!$S$25),入力項目!$S$26,0)
)</f>
        <v>0</v>
      </c>
      <c r="AI542">
        <f ca="1">-(
_xlfn.IFS(
U542&lt;=入力項目!$S$11,0,
AND(U542&gt;=入力項目!$S$11+1,U542&lt;=3),IFERROR(VLOOKUP(入力項目!$S$12,子育て関連マスタ!$I$4:$M$5,4,FALSE),0),
AND(U542&gt;=4,U542&lt;=6),IFERROR(VLOOKUP(入力項目!$S$13,子育て関連マスタ!$I$9:$M$12,4,FALSE),0),
AND(U542&gt;=7,U542&lt;=12),IFERROR(VLOOKUP(入力項目!$S$14,子育て関連マスタ!$I$16:$M$17,4,FALSE),0),
AND(U542&gt;=13,U542&lt;=15),IFERROR(VLOOKUP(入力項目!$S$15,子育て関連マスタ!$I$21:$M$22,4,FALSE),0),
AND(U542&gt;=16,U542&lt;=18),IFERROR(VLOOKUP(入力項目!$S$16,子育て関連マスタ!$I$26:$M$28,4,FALSE),0),
AND(U542&gt;=19,U542&lt;=20,入力項目!$S$16="高専"),IFERROR(VLOOKUP(入力項目!$S$16,子育て関連マスタ!$I$26:$M$28,4,FALSE),0),
AND(U542&gt;=19,U542&lt;=20,入力項目!$S$16&lt;&gt;"高専"),IFERROR(VLOOKUP(入力項目!$S$17,子育て関連マスタ!$I$32:$M$37,4,FALSE),0),
AND(U542&gt;=21,U542&lt;=22,入力項目!$S$16="高専"),IFERROR(VLOOKUP(入力項目!$S$17,子育て関連マスタ!$I$32:$M$34,4,FALSE),0),
AND(U542&gt;=21,U542&lt;=22,入力項目!$S$16&lt;&gt;"高専"),IFERROR(VLOOKUP(入力項目!$S$17,子育て関連マスタ!$I$32:$M$34,4,FALSE),0),
U542&gt;=23,0
) +
IF($D542=4,
  IFERROR(_xlfn.IFS(
  U542&lt;=入力項目!$S$11,0,
  AND(U542=入力項目!$S$11),IFERROR(VLOOKUP(入力項目!$S$12,子育て関連マスタ!$I$4:$M$5,2,FALSE),0),
  AND(U542=4),IFERROR(VLOOKUP(入力項目!$S$13,子育て関連マスタ!$I$9:$M$12,2,FALSE),0),
  AND(U542=7),IFERROR(VLOOKUP(入力項目!$S$14,子育て関連マスタ!$I$16:$M$17,2,FALSE),0),
  AND(U542=13),IFERROR(VLOOKUP(入力項目!$S$15,子育て関連マスタ!$I$21:$M$22,2,FALSE),0),
  AND(U542=16),IFERROR(VLOOKUP(入力項目!$S$16,子育て関連マスタ!$I$26:$M$28,2,FALSE),0),
  AND(U542=19,入力項目!$S$16&lt;&gt;"高専"),IFERROR(VLOOKUP(入力項目!$S$17,子育て関連マスタ!$I$32:$M$37,2,FALSE),0),
  AND(U542=21,入力項目!$S$16="高専"),IFERROR(VLOOKUP(入力項目!$S$17,子育て関連マスタ!$I$32:$M$37,2,FALSE),0),
  U542&gt;=22,0
  ),0),0
) +
IF(AND(U542&gt;=1,U542&lt;=15),IF($D542=入力項目!$S$8,入力項目!$S$3,0),0) +
IF(AND(U542&gt;=1,U542&lt;=15),IF($D542=5,入力項目!$S$4,0),0) +
IF(AND(U542&gt;=1,U542&lt;=15),IF($D542=12,入力項目!$S$5,0),0) +
IF(AND(入力項目!$S$7=$A542,入力項目!$S$8=$D542),子育て関連マスタ!$C$14,0) +
IFERROR(IF(AND(YEAR(EDATE(DATE(入力項目!$S$7,入力項目!$S$8,1),1))=$A542,MONTH(EDATE(DATE(入力項目!$S$7,入力項目!$S$8,1),1))=$D542),子育て関連マスタ!$C$15,0),0) +
IF(AND(OR(U542=3,U542=5,U542=7),$D542=11),子育て関連マスタ!$C$17,0) +
IF(AND(U542=20,$D542=1),子育て関連マスタ!$C$18,0) +
IF(AND(U542=20,$D542=1),
IFERROR(_xlfn.IFS(
入力項目!$S$10="男",子育て関連マスタ!$C$18,
入力項目!$S$10="女",子育て関連マスタ!$C$19
),0),0
) +
IF(AND(U542&gt;=入力項目!$S$18,U542&lt;=入力項目!$S$19),入力項目!$S$20,0) +
IF(AND(U542&gt;=入力項目!$S$21,U542&lt;=入力項目!$S$22),入力項目!$S$23,0) +
IF(AND(U542&gt;=入力項目!$S$24,U542&lt;=入力項目!$S$25),入力項目!$S$26,0)
)</f>
        <v>0</v>
      </c>
      <c r="AJ542" s="10">
        <f ca="1">-VLOOKUP($D542,月別収支!$A$2:$H$13,7,FALSE)</f>
        <v>-20000</v>
      </c>
    </row>
    <row r="543" spans="1:36" x14ac:dyDescent="0.4">
      <c r="A543">
        <f t="shared" ca="1" si="139"/>
        <v>2069</v>
      </c>
      <c r="B543">
        <f t="shared" ca="1" si="146"/>
        <v>2069</v>
      </c>
      <c r="C543">
        <f t="shared" ca="1" si="147"/>
        <v>45</v>
      </c>
      <c r="D543">
        <f t="shared" ca="1" si="140"/>
        <v>9</v>
      </c>
      <c r="E543" t="str">
        <f t="shared" ca="1" si="141"/>
        <v>2069年9月</v>
      </c>
      <c r="F543">
        <f ca="1">IF(OR(入力項目!$N$5&lt;$A543,AND(入力項目!$N$5=$A543,入力項目!$N$6&lt;$D543)),IF(F542=0,1,IF(G543=12,F542+1,F542)),0)</f>
        <v>44</v>
      </c>
      <c r="G543">
        <f ca="1">IF(OR(入力項目!$N$5&lt;$A543,AND(入力項目!$N$5=$A543,入力項目!$N$6&lt;$D543)),IF(G542=12,1,G542+1),0)</f>
        <v>11</v>
      </c>
      <c r="H543" t="str">
        <f t="shared" ca="1" si="142"/>
        <v>44_11</v>
      </c>
      <c r="I543">
        <f ca="1">IF(
  IFERROR(AND($C543&gt;0,MOD($C543,入力項目!$N$22)=0,$D543=入力項目!$N$23), FALSE),
  1,
  IF(
    AND(I542&gt;0,J542=12),
    IF(I542=入力項目!$N$28, 0, I542+1),
    I542
  )
)</f>
        <v>1</v>
      </c>
      <c r="J543">
        <f ca="1">IF($D543=入力項目!$N$23,1,IFERROR(J542+1,1))</f>
        <v>4</v>
      </c>
      <c r="K543" t="str">
        <f t="shared" ca="1" si="143"/>
        <v>1_4</v>
      </c>
      <c r="L543">
        <f ca="1">L542+IF(入力項目!$D$4=$D543,1,0)</f>
        <v>73</v>
      </c>
      <c r="M543" t="str">
        <f t="shared" ca="1" si="144"/>
        <v>73歳</v>
      </c>
      <c r="N543">
        <f t="shared" ca="1" si="148"/>
        <v>74</v>
      </c>
      <c r="O543" t="str">
        <f t="shared" ca="1" si="145"/>
        <v>74歳</v>
      </c>
      <c r="P543">
        <f t="shared" ca="1" si="149"/>
        <v>49</v>
      </c>
      <c r="Q543">
        <f t="shared" ca="1" si="150"/>
        <v>47</v>
      </c>
      <c r="R543">
        <f t="shared" ca="1" si="151"/>
        <v>2070</v>
      </c>
      <c r="S543">
        <f t="shared" ca="1" si="152"/>
        <v>2070</v>
      </c>
      <c r="T543">
        <f t="shared" ca="1" si="153"/>
        <v>2070</v>
      </c>
      <c r="U543">
        <f t="shared" ca="1" si="154"/>
        <v>2070</v>
      </c>
      <c r="V543" s="10">
        <f t="shared" ca="1" si="155"/>
        <v>57410925</v>
      </c>
      <c r="W543" s="10">
        <f ca="1">IF($L543&lt;その他マスタ!$B$1,VLOOKUP($D543,月別収支!$A$2:$H$13,2,FALSE),その他マスタ!$B$3)+IF(AND($L543=その他マスタ!$B$1,入力項目!$I$9="あり",$D543=入力項目!$D$4),その他マスタ!$B$2,0)</f>
        <v>150000</v>
      </c>
      <c r="X543" s="10">
        <f ca="1">-IF(入力項目!$K$5=TRUE,
IF($F543+$G543&lt;3,VLOOKUP($D543,月別収支!$A$2:$H$13,8,FALSE),0)+IFERROR(VLOOKUP($H543,住宅ローン計算!C:P,13,FALSE),0)+IF($F543&gt;1,IF(OR($G543=3,$G543=6,$G543=9,$G543=12),ROUNDUP(入力項目!$N$18/4,0),0),0),
VLOOKUP($D543,月別収支!$A$2:$H$13,8,FALSE))</f>
        <v>0</v>
      </c>
      <c r="Y543" s="10">
        <f ca="1">-VLOOKUP($D543,月別収支!$A$2:$H$13,3,FALSE)</f>
        <v>-75000</v>
      </c>
      <c r="Z543" s="10">
        <f ca="1">-VLOOKUP($D543,月別収支!$A$2:$H$13,4,FALSE)</f>
        <v>-27000</v>
      </c>
      <c r="AA543" s="10">
        <f ca="1">-VLOOKUP($D543,月別収支!$A$2:$H$13,6,FALSE)</f>
        <v>-10000</v>
      </c>
      <c r="AB543" s="10">
        <f ca="1">-(
VLOOKUP($D543,月別収支!$A$2:$H$13,5,FALSE)+IF(AND(入力項目!$I$27&lt;=$A543,ISEVEN($A543-入力項目!$I$27),入力項目!$I$28=$D543),入力項目!$I$26,0)
+IF(入力項目!$K$26=TRUE,
IFERROR(VLOOKUP($K543,マイカーローン計算!C:P,13,FALSE),0),
IFERROR(
  IF(AND($C543&gt;0,MOD($C543,入力項目!$N$22)=0,$D543=入力項目!$N$23),入力項目!$N$24,0),
 0
)
)
)</f>
        <v>-20000</v>
      </c>
      <c r="AC543" s="10">
        <f ca="1">-IF($A543&lt;入力項目!$N$33,入力項目!$N$35,IF(AND($A543=入力項目!$N$33,$D543&lt;=入力項目!$N$34),入力項目!$N$35,0))</f>
        <v>0</v>
      </c>
      <c r="AD543">
        <f ca="1">-(
_xlfn.IFS(
P543&lt;=入力項目!$S$11,0,
AND(P543&gt;=入力項目!$S$11+1,P543&lt;=3),IFERROR(VLOOKUP(入力項目!$S$12,子育て関連マスタ!$I$4:$M$5,4,FALSE),0),
AND(P543&gt;=4,P543&lt;=6),IFERROR(VLOOKUP(入力項目!$S$13,子育て関連マスタ!$I$9:$M$12,4,FALSE),0),
AND(P543&gt;=7,P543&lt;=12),IFERROR(VLOOKUP(入力項目!$S$14,子育て関連マスタ!$I$16:$M$17,4,FALSE),0),
AND(P543&gt;=13,P543&lt;=15),IFERROR(VLOOKUP(入力項目!$S$15,子育て関連マスタ!$I$21:$M$22,4,FALSE),0),
AND(P543&gt;=16,P543&lt;=18),IFERROR(VLOOKUP(入力項目!$S$16,子育て関連マスタ!$I$26:$M$28,4,FALSE),0),
AND(P543&gt;=19,P543&lt;=20,入力項目!$S$16="高専"),IFERROR(VLOOKUP(入力項目!$S$16,子育て関連マスタ!$I$26:$M$28,4,FALSE),0),
AND(P543&gt;=19,P543&lt;=20,入力項目!$S$16&lt;&gt;"高専"),IFERROR(VLOOKUP(入力項目!$S$17,子育て関連マスタ!$I$32:$M$37,4,FALSE),0),
AND(P543&gt;=21,P543&lt;=22,入力項目!$S$16="高専"),IFERROR(VLOOKUP(入力項目!$S$17,子育て関連マスタ!$I$32:$M$34,4,FALSE),0),
AND(P543&gt;=21,P543&lt;=22,入力項目!$S$16&lt;&gt;"高専"),IFERROR(VLOOKUP(入力項目!$S$17,子育て関連マスタ!$I$32:$M$34,4,FALSE),0),
P543&gt;=23,0
) +
IF($D543=4,
  IFERROR(_xlfn.IFS(
  P543&lt;=入力項目!$S$11,0,
  AND(P543=入力項目!$S$11),IFERROR(VLOOKUP(入力項目!$S$12,子育て関連マスタ!$I$4:$M$5,2,FALSE),0),
  AND(P543=4),IFERROR(VLOOKUP(入力項目!$S$13,子育て関連マスタ!$I$9:$M$12,2,FALSE),0),
  AND(P543=7),IFERROR(VLOOKUP(入力項目!$S$14,子育て関連マスタ!$I$16:$M$17,2,FALSE),0),
  AND(P543=13),IFERROR(VLOOKUP(入力項目!$S$15,子育て関連マスタ!$I$21:$M$22,2,FALSE),0),
  AND(P543=16),IFERROR(VLOOKUP(入力項目!$S$16,子育て関連マスタ!$I$26:$M$28,2,FALSE),0),
  AND(P543=19,入力項目!$S$16&lt;&gt;"高専"),IFERROR(VLOOKUP(入力項目!$S$17,子育て関連マスタ!$I$32:$M$37,2,FALSE),0),
  AND(P543=21,入力項目!$S$16="高専"),IFERROR(VLOOKUP(入力項目!$S$17,子育て関連マスタ!$I$32:$M$37,2,FALSE),0),
  P543&gt;=22,0
  ),0),0
) +
IF(AND(P543&gt;=1,P543&lt;=15),IF($D543=入力項目!$S$8,入力項目!$S$3,0),0) +
IF(AND(P543&gt;=1,P543&lt;=15),IF($D543=5,入力項目!$S$4,0),0) +
IF(AND(P543&gt;=1,P543&lt;=15),IF($D543=12,入力項目!$S$5,0),0) +
IF(AND(入力項目!$S$7=$A543,入力項目!$S$8=$D543),子育て関連マスタ!$C$14,0) +
IFERROR(IF(AND(YEAR(EDATE(DATE(入力項目!$S$7,入力項目!$S$8,1),1))=$A543,MONTH(EDATE(DATE(入力項目!$S$7,入力項目!$S$8,1),1))=$D543),子育て関連マスタ!$C$15,0),0) +
IF(AND(OR(P543=3,P543=5,P543=7),$D543=11),子育て関連マスタ!$C$17,0) +
IF(AND(P543=20,$D543=1),子育て関連マスタ!$C$18,0) +
IF(AND(P543=20,$D543=1),
IFERROR(_xlfn.IFS(
入力項目!$S$10="男",子育て関連マスタ!$C$18,
入力項目!$S$10="女",子育て関連マスタ!$C$19
),0),0
) +
IF(AND(P543&gt;=入力項目!$S$18,P543&lt;=入力項目!$S$19),入力項目!$S$20,0) +
IF(AND(P543&gt;=入力項目!$S$21,P543&lt;=入力項目!$S$22),入力項目!$S$23,0) +
IF(AND(P543&gt;=入力項目!$S$24,P543&lt;=入力項目!$S$25),入力項目!$S$26,0)
)</f>
        <v>0</v>
      </c>
      <c r="AE543">
        <f ca="1">-(
_xlfn.IFS(
Q543&lt;=入力項目!$S$11,0,
AND(Q543&gt;=入力項目!$S$11+1,Q543&lt;=3),IFERROR(VLOOKUP(入力項目!$S$12,子育て関連マスタ!$I$4:$M$5,4,FALSE),0),
AND(Q543&gt;=4,Q543&lt;=6),IFERROR(VLOOKUP(入力項目!$S$13,子育て関連マスタ!$I$9:$M$12,4,FALSE),0),
AND(Q543&gt;=7,Q543&lt;=12),IFERROR(VLOOKUP(入力項目!$S$14,子育て関連マスタ!$I$16:$M$17,4,FALSE),0),
AND(Q543&gt;=13,Q543&lt;=15),IFERROR(VLOOKUP(入力項目!$S$15,子育て関連マスタ!$I$21:$M$22,4,FALSE),0),
AND(Q543&gt;=16,Q543&lt;=18),IFERROR(VLOOKUP(入力項目!$S$16,子育て関連マスタ!$I$26:$M$28,4,FALSE),0),
AND(Q543&gt;=19,Q543&lt;=20,入力項目!$S$16="高専"),IFERROR(VLOOKUP(入力項目!$S$16,子育て関連マスタ!$I$26:$M$28,4,FALSE),0),
AND(Q543&gt;=19,Q543&lt;=20,入力項目!$S$16&lt;&gt;"高専"),IFERROR(VLOOKUP(入力項目!$S$17,子育て関連マスタ!$I$32:$M$37,4,FALSE),0),
AND(Q543&gt;=21,Q543&lt;=22,入力項目!$S$16="高専"),IFERROR(VLOOKUP(入力項目!$S$17,子育て関連マスタ!$I$32:$M$34,4,FALSE),0),
AND(Q543&gt;=21,Q543&lt;=22,入力項目!$S$16&lt;&gt;"高専"),IFERROR(VLOOKUP(入力項目!$S$17,子育て関連マスタ!$I$32:$M$34,4,FALSE),0),
Q543&gt;=23,0
) +
IF($D543=4,
  IFERROR(_xlfn.IFS(
  Q543&lt;=入力項目!$S$11,0,
  AND(Q543=入力項目!$S$11),IFERROR(VLOOKUP(入力項目!$S$12,子育て関連マスタ!$I$4:$M$5,2,FALSE),0),
  AND(Q543=4),IFERROR(VLOOKUP(入力項目!$S$13,子育て関連マスタ!$I$9:$M$12,2,FALSE),0),
  AND(Q543=7),IFERROR(VLOOKUP(入力項目!$S$14,子育て関連マスタ!$I$16:$M$17,2,FALSE),0),
  AND(Q543=13),IFERROR(VLOOKUP(入力項目!$S$15,子育て関連マスタ!$I$21:$M$22,2,FALSE),0),
  AND(Q543=16),IFERROR(VLOOKUP(入力項目!$S$16,子育て関連マスタ!$I$26:$M$28,2,FALSE),0),
  AND(Q543=19,入力項目!$S$16&lt;&gt;"高専"),IFERROR(VLOOKUP(入力項目!$S$17,子育て関連マスタ!$I$32:$M$37,2,FALSE),0),
  AND(Q543=21,入力項目!$S$16="高専"),IFERROR(VLOOKUP(入力項目!$S$17,子育て関連マスタ!$I$32:$M$37,2,FALSE),0),
  Q543&gt;=22,0
  ),0),0
) +
IF(AND(Q543&gt;=1,Q543&lt;=15),IF($D543=入力項目!$S$8,入力項目!$S$3,0),0) +
IF(AND(Q543&gt;=1,Q543&lt;=15),IF($D543=5,入力項目!$S$4,0),0) +
IF(AND(Q543&gt;=1,Q543&lt;=15),IF($D543=12,入力項目!$S$5,0),0) +
IF(AND(入力項目!$S$7=$A543,入力項目!$S$8=$D543),子育て関連マスタ!$C$14,0) +
IFERROR(IF(AND(YEAR(EDATE(DATE(入力項目!$S$7,入力項目!$S$8,1),1))=$A543,MONTH(EDATE(DATE(入力項目!$S$7,入力項目!$S$8,1),1))=$D543),子育て関連マスタ!$C$15,0),0) +
IF(AND(OR(Q543=3,Q543=5,Q543=7),$D543=11),子育て関連マスタ!$C$17,0) +
IF(AND(Q543=20,$D543=1),子育て関連マスタ!$C$18,0) +
IF(AND(Q543=20,$D543=1),
IFERROR(_xlfn.IFS(
入力項目!$S$10="男",子育て関連マスタ!$C$18,
入力項目!$S$10="女",子育て関連マスタ!$C$19
),0),0
) +
IF(AND(Q543&gt;=入力項目!$S$18,Q543&lt;=入力項目!$S$19),入力項目!$S$20,0) +
IF(AND(Q543&gt;=入力項目!$S$21,Q543&lt;=入力項目!$S$22),入力項目!$S$23,0) +
IF(AND(Q543&gt;=入力項目!$S$24,Q543&lt;=入力項目!$S$25),入力項目!$S$26,0)
)</f>
        <v>0</v>
      </c>
      <c r="AF543">
        <f ca="1">-(
_xlfn.IFS(
R543&lt;=入力項目!$S$11,0,
AND(R543&gt;=入力項目!$S$11+1,R543&lt;=3),IFERROR(VLOOKUP(入力項目!$S$12,子育て関連マスタ!$I$4:$M$5,4,FALSE),0),
AND(R543&gt;=4,R543&lt;=6),IFERROR(VLOOKUP(入力項目!$S$13,子育て関連マスタ!$I$9:$M$12,4,FALSE),0),
AND(R543&gt;=7,R543&lt;=12),IFERROR(VLOOKUP(入力項目!$S$14,子育て関連マスタ!$I$16:$M$17,4,FALSE),0),
AND(R543&gt;=13,R543&lt;=15),IFERROR(VLOOKUP(入力項目!$S$15,子育て関連マスタ!$I$21:$M$22,4,FALSE),0),
AND(R543&gt;=16,R543&lt;=18),IFERROR(VLOOKUP(入力項目!$S$16,子育て関連マスタ!$I$26:$M$28,4,FALSE),0),
AND(R543&gt;=19,R543&lt;=20,入力項目!$S$16="高専"),IFERROR(VLOOKUP(入力項目!$S$16,子育て関連マスタ!$I$26:$M$28,4,FALSE),0),
AND(R543&gt;=19,R543&lt;=20,入力項目!$S$16&lt;&gt;"高専"),IFERROR(VLOOKUP(入力項目!$S$17,子育て関連マスタ!$I$32:$M$37,4,FALSE),0),
AND(R543&gt;=21,R543&lt;=22,入力項目!$S$16="高専"),IFERROR(VLOOKUP(入力項目!$S$17,子育て関連マスタ!$I$32:$M$34,4,FALSE),0),
AND(R543&gt;=21,R543&lt;=22,入力項目!$S$16&lt;&gt;"高専"),IFERROR(VLOOKUP(入力項目!$S$17,子育て関連マスタ!$I$32:$M$34,4,FALSE),0),
R543&gt;=23,0
) +
IF($D543=4,
  IFERROR(_xlfn.IFS(
  R543&lt;=入力項目!$S$11,0,
  AND(R543=入力項目!$S$11),IFERROR(VLOOKUP(入力項目!$S$12,子育て関連マスタ!$I$4:$M$5,2,FALSE),0),
  AND(R543=4),IFERROR(VLOOKUP(入力項目!$S$13,子育て関連マスタ!$I$9:$M$12,2,FALSE),0),
  AND(R543=7),IFERROR(VLOOKUP(入力項目!$S$14,子育て関連マスタ!$I$16:$M$17,2,FALSE),0),
  AND(R543=13),IFERROR(VLOOKUP(入力項目!$S$15,子育て関連マスタ!$I$21:$M$22,2,FALSE),0),
  AND(R543=16),IFERROR(VLOOKUP(入力項目!$S$16,子育て関連マスタ!$I$26:$M$28,2,FALSE),0),
  AND(R543=19,入力項目!$S$16&lt;&gt;"高専"),IFERROR(VLOOKUP(入力項目!$S$17,子育て関連マスタ!$I$32:$M$37,2,FALSE),0),
  AND(R543=21,入力項目!$S$16="高専"),IFERROR(VLOOKUP(入力項目!$S$17,子育て関連マスタ!$I$32:$M$37,2,FALSE),0),
  R543&gt;=22,0
  ),0),0
) +
IF(AND(R543&gt;=1,R543&lt;=15),IF($D543=入力項目!$S$8,入力項目!$S$3,0),0) +
IF(AND(R543&gt;=1,R543&lt;=15),IF($D543=5,入力項目!$S$4,0),0) +
IF(AND(R543&gt;=1,R543&lt;=15),IF($D543=12,入力項目!$S$5,0),0) +
IF(AND(入力項目!$S$7=$A543,入力項目!$S$8=$D543),子育て関連マスタ!$C$14,0) +
IFERROR(IF(AND(YEAR(EDATE(DATE(入力項目!$S$7,入力項目!$S$8,1),1))=$A543,MONTH(EDATE(DATE(入力項目!$S$7,入力項目!$S$8,1),1))=$D543),子育て関連マスタ!$C$15,0),0) +
IF(AND(OR(R543=3,R543=5,R543=7),$D543=11),子育て関連マスタ!$C$17,0) +
IF(AND(R543=20,$D543=1),子育て関連マスタ!$C$18,0) +
IF(AND(R543=20,$D543=1),
IFERROR(_xlfn.IFS(
入力項目!$S$10="男",子育て関連マスタ!$C$18,
入力項目!$S$10="女",子育て関連マスタ!$C$19
),0),0
) +
IF(AND(R543&gt;=入力項目!$S$18,R543&lt;=入力項目!$S$19),入力項目!$S$20,0) +
IF(AND(R543&gt;=入力項目!$S$21,R543&lt;=入力項目!$S$22),入力項目!$S$23,0) +
IF(AND(R543&gt;=入力項目!$S$24,R543&lt;=入力項目!$S$25),入力項目!$S$26,0)
)</f>
        <v>0</v>
      </c>
      <c r="AG543">
        <f ca="1">-(
_xlfn.IFS(
S543&lt;=入力項目!$S$11,0,
AND(S543&gt;=入力項目!$S$11+1,S543&lt;=3),IFERROR(VLOOKUP(入力項目!$S$12,子育て関連マスタ!$I$4:$M$5,4,FALSE),0),
AND(S543&gt;=4,S543&lt;=6),IFERROR(VLOOKUP(入力項目!$S$13,子育て関連マスタ!$I$9:$M$12,4,FALSE),0),
AND(S543&gt;=7,S543&lt;=12),IFERROR(VLOOKUP(入力項目!$S$14,子育て関連マスタ!$I$16:$M$17,4,FALSE),0),
AND(S543&gt;=13,S543&lt;=15),IFERROR(VLOOKUP(入力項目!$S$15,子育て関連マスタ!$I$21:$M$22,4,FALSE),0),
AND(S543&gt;=16,S543&lt;=18),IFERROR(VLOOKUP(入力項目!$S$16,子育て関連マスタ!$I$26:$M$28,4,FALSE),0),
AND(S543&gt;=19,S543&lt;=20,入力項目!$S$16="高専"),IFERROR(VLOOKUP(入力項目!$S$16,子育て関連マスタ!$I$26:$M$28,4,FALSE),0),
AND(S543&gt;=19,S543&lt;=20,入力項目!$S$16&lt;&gt;"高専"),IFERROR(VLOOKUP(入力項目!$S$17,子育て関連マスタ!$I$32:$M$37,4,FALSE),0),
AND(S543&gt;=21,S543&lt;=22,入力項目!$S$16="高専"),IFERROR(VLOOKUP(入力項目!$S$17,子育て関連マスタ!$I$32:$M$34,4,FALSE),0),
AND(S543&gt;=21,S543&lt;=22,入力項目!$S$16&lt;&gt;"高専"),IFERROR(VLOOKUP(入力項目!$S$17,子育て関連マスタ!$I$32:$M$34,4,FALSE),0),
S543&gt;=23,0
) +
IF($D543=4,
  IFERROR(_xlfn.IFS(
  S543&lt;=入力項目!$S$11,0,
  AND(S543=入力項目!$S$11),IFERROR(VLOOKUP(入力項目!$S$12,子育て関連マスタ!$I$4:$M$5,2,FALSE),0),
  AND(S543=4),IFERROR(VLOOKUP(入力項目!$S$13,子育て関連マスタ!$I$9:$M$12,2,FALSE),0),
  AND(S543=7),IFERROR(VLOOKUP(入力項目!$S$14,子育て関連マスタ!$I$16:$M$17,2,FALSE),0),
  AND(S543=13),IFERROR(VLOOKUP(入力項目!$S$15,子育て関連マスタ!$I$21:$M$22,2,FALSE),0),
  AND(S543=16),IFERROR(VLOOKUP(入力項目!$S$16,子育て関連マスタ!$I$26:$M$28,2,FALSE),0),
  AND(S543=19,入力項目!$S$16&lt;&gt;"高専"),IFERROR(VLOOKUP(入力項目!$S$17,子育て関連マスタ!$I$32:$M$37,2,FALSE),0),
  AND(S543=21,入力項目!$S$16="高専"),IFERROR(VLOOKUP(入力項目!$S$17,子育て関連マスタ!$I$32:$M$37,2,FALSE),0),
  S543&gt;=22,0
  ),0),0
) +
IF(AND(S543&gt;=1,S543&lt;=15),IF($D543=入力項目!$S$8,入力項目!$S$3,0),0) +
IF(AND(S543&gt;=1,S543&lt;=15),IF($D543=5,入力項目!$S$4,0),0) +
IF(AND(S543&gt;=1,S543&lt;=15),IF($D543=12,入力項目!$S$5,0),0) +
IF(AND(入力項目!$S$7=$A543,入力項目!$S$8=$D543),子育て関連マスタ!$C$14,0) +
IFERROR(IF(AND(YEAR(EDATE(DATE(入力項目!$S$7,入力項目!$S$8,1),1))=$A543,MONTH(EDATE(DATE(入力項目!$S$7,入力項目!$S$8,1),1))=$D543),子育て関連マスタ!$C$15,0),0) +
IF(AND(OR(S543=3,S543=5,S543=7),$D543=11),子育て関連マスタ!$C$17,0) +
IF(AND(S543=20,$D543=1),子育て関連マスタ!$C$18,0) +
IF(AND(S543=20,$D543=1),
IFERROR(_xlfn.IFS(
入力項目!$S$10="男",子育て関連マスタ!$C$18,
入力項目!$S$10="女",子育て関連マスタ!$C$19
),0),0
) +
IF(AND(S543&gt;=入力項目!$S$18,S543&lt;=入力項目!$S$19),入力項目!$S$20,0) +
IF(AND(S543&gt;=入力項目!$S$21,S543&lt;=入力項目!$S$22),入力項目!$S$23,0) +
IF(AND(S543&gt;=入力項目!$S$24,S543&lt;=入力項目!$S$25),入力項目!$S$26,0)
)</f>
        <v>0</v>
      </c>
      <c r="AH543">
        <f ca="1">-(
_xlfn.IFS(
T543&lt;=入力項目!$S$11,0,
AND(T543&gt;=入力項目!$S$11+1,T543&lt;=3),IFERROR(VLOOKUP(入力項目!$S$12,子育て関連マスタ!$I$4:$M$5,4,FALSE),0),
AND(T543&gt;=4,T543&lt;=6),IFERROR(VLOOKUP(入力項目!$S$13,子育て関連マスタ!$I$9:$M$12,4,FALSE),0),
AND(T543&gt;=7,T543&lt;=12),IFERROR(VLOOKUP(入力項目!$S$14,子育て関連マスタ!$I$16:$M$17,4,FALSE),0),
AND(T543&gt;=13,T543&lt;=15),IFERROR(VLOOKUP(入力項目!$S$15,子育て関連マスタ!$I$21:$M$22,4,FALSE),0),
AND(T543&gt;=16,T543&lt;=18),IFERROR(VLOOKUP(入力項目!$S$16,子育て関連マスタ!$I$26:$M$28,4,FALSE),0),
AND(T543&gt;=19,T543&lt;=20,入力項目!$S$16="高専"),IFERROR(VLOOKUP(入力項目!$S$16,子育て関連マスタ!$I$26:$M$28,4,FALSE),0),
AND(T543&gt;=19,T543&lt;=20,入力項目!$S$16&lt;&gt;"高専"),IFERROR(VLOOKUP(入力項目!$S$17,子育て関連マスタ!$I$32:$M$37,4,FALSE),0),
AND(T543&gt;=21,T543&lt;=22,入力項目!$S$16="高専"),IFERROR(VLOOKUP(入力項目!$S$17,子育て関連マスタ!$I$32:$M$34,4,FALSE),0),
AND(T543&gt;=21,T543&lt;=22,入力項目!$S$16&lt;&gt;"高専"),IFERROR(VLOOKUP(入力項目!$S$17,子育て関連マスタ!$I$32:$M$34,4,FALSE),0),
T543&gt;=23,0
) +
IF($D543=4,
  IFERROR(_xlfn.IFS(
  T543&lt;=入力項目!$S$11,0,
  AND(T543=入力項目!$S$11),IFERROR(VLOOKUP(入力項目!$S$12,子育て関連マスタ!$I$4:$M$5,2,FALSE),0),
  AND(T543=4),IFERROR(VLOOKUP(入力項目!$S$13,子育て関連マスタ!$I$9:$M$12,2,FALSE),0),
  AND(T543=7),IFERROR(VLOOKUP(入力項目!$S$14,子育て関連マスタ!$I$16:$M$17,2,FALSE),0),
  AND(T543=13),IFERROR(VLOOKUP(入力項目!$S$15,子育て関連マスタ!$I$21:$M$22,2,FALSE),0),
  AND(T543=16),IFERROR(VLOOKUP(入力項目!$S$16,子育て関連マスタ!$I$26:$M$28,2,FALSE),0),
  AND(T543=19,入力項目!$S$16&lt;&gt;"高専"),IFERROR(VLOOKUP(入力項目!$S$17,子育て関連マスタ!$I$32:$M$37,2,FALSE),0),
  AND(T543=21,入力項目!$S$16="高専"),IFERROR(VLOOKUP(入力項目!$S$17,子育て関連マスタ!$I$32:$M$37,2,FALSE),0),
  T543&gt;=22,0
  ),0),0
) +
IF(AND(T543&gt;=1,T543&lt;=15),IF($D543=入力項目!$S$8,入力項目!$S$3,0),0) +
IF(AND(T543&gt;=1,T543&lt;=15),IF($D543=5,入力項目!$S$4,0),0) +
IF(AND(T543&gt;=1,T543&lt;=15),IF($D543=12,入力項目!$S$5,0),0) +
IF(AND(入力項目!$S$7=$A543,入力項目!$S$8=$D543),子育て関連マスタ!$C$14,0) +
IFERROR(IF(AND(YEAR(EDATE(DATE(入力項目!$S$7,入力項目!$S$8,1),1))=$A543,MONTH(EDATE(DATE(入力項目!$S$7,入力項目!$S$8,1),1))=$D543),子育て関連マスタ!$C$15,0),0) +
IF(AND(OR(T543=3,T543=5,T543=7),$D543=11),子育て関連マスタ!$C$17,0) +
IF(AND(T543=20,$D543=1),子育て関連マスタ!$C$18,0) +
IF(AND(T543=20,$D543=1),
IFERROR(_xlfn.IFS(
入力項目!$S$10="男",子育て関連マスタ!$C$18,
入力項目!$S$10="女",子育て関連マスタ!$C$19
),0),0
) +
IF(AND(T543&gt;=入力項目!$S$18,T543&lt;=入力項目!$S$19),入力項目!$S$20,0) +
IF(AND(T543&gt;=入力項目!$S$21,T543&lt;=入力項目!$S$22),入力項目!$S$23,0) +
IF(AND(T543&gt;=入力項目!$S$24,T543&lt;=入力項目!$S$25),入力項目!$S$26,0)
)</f>
        <v>0</v>
      </c>
      <c r="AI543">
        <f ca="1">-(
_xlfn.IFS(
U543&lt;=入力項目!$S$11,0,
AND(U543&gt;=入力項目!$S$11+1,U543&lt;=3),IFERROR(VLOOKUP(入力項目!$S$12,子育て関連マスタ!$I$4:$M$5,4,FALSE),0),
AND(U543&gt;=4,U543&lt;=6),IFERROR(VLOOKUP(入力項目!$S$13,子育て関連マスタ!$I$9:$M$12,4,FALSE),0),
AND(U543&gt;=7,U543&lt;=12),IFERROR(VLOOKUP(入力項目!$S$14,子育て関連マスタ!$I$16:$M$17,4,FALSE),0),
AND(U543&gt;=13,U543&lt;=15),IFERROR(VLOOKUP(入力項目!$S$15,子育て関連マスタ!$I$21:$M$22,4,FALSE),0),
AND(U543&gt;=16,U543&lt;=18),IFERROR(VLOOKUP(入力項目!$S$16,子育て関連マスタ!$I$26:$M$28,4,FALSE),0),
AND(U543&gt;=19,U543&lt;=20,入力項目!$S$16="高専"),IFERROR(VLOOKUP(入力項目!$S$16,子育て関連マスタ!$I$26:$M$28,4,FALSE),0),
AND(U543&gt;=19,U543&lt;=20,入力項目!$S$16&lt;&gt;"高専"),IFERROR(VLOOKUP(入力項目!$S$17,子育て関連マスタ!$I$32:$M$37,4,FALSE),0),
AND(U543&gt;=21,U543&lt;=22,入力項目!$S$16="高専"),IFERROR(VLOOKUP(入力項目!$S$17,子育て関連マスタ!$I$32:$M$34,4,FALSE),0),
AND(U543&gt;=21,U543&lt;=22,入力項目!$S$16&lt;&gt;"高専"),IFERROR(VLOOKUP(入力項目!$S$17,子育て関連マスタ!$I$32:$M$34,4,FALSE),0),
U543&gt;=23,0
) +
IF($D543=4,
  IFERROR(_xlfn.IFS(
  U543&lt;=入力項目!$S$11,0,
  AND(U543=入力項目!$S$11),IFERROR(VLOOKUP(入力項目!$S$12,子育て関連マスタ!$I$4:$M$5,2,FALSE),0),
  AND(U543=4),IFERROR(VLOOKUP(入力項目!$S$13,子育て関連マスタ!$I$9:$M$12,2,FALSE),0),
  AND(U543=7),IFERROR(VLOOKUP(入力項目!$S$14,子育て関連マスタ!$I$16:$M$17,2,FALSE),0),
  AND(U543=13),IFERROR(VLOOKUP(入力項目!$S$15,子育て関連マスタ!$I$21:$M$22,2,FALSE),0),
  AND(U543=16),IFERROR(VLOOKUP(入力項目!$S$16,子育て関連マスタ!$I$26:$M$28,2,FALSE),0),
  AND(U543=19,入力項目!$S$16&lt;&gt;"高専"),IFERROR(VLOOKUP(入力項目!$S$17,子育て関連マスタ!$I$32:$M$37,2,FALSE),0),
  AND(U543=21,入力項目!$S$16="高専"),IFERROR(VLOOKUP(入力項目!$S$17,子育て関連マスタ!$I$32:$M$37,2,FALSE),0),
  U543&gt;=22,0
  ),0),0
) +
IF(AND(U543&gt;=1,U543&lt;=15),IF($D543=入力項目!$S$8,入力項目!$S$3,0),0) +
IF(AND(U543&gt;=1,U543&lt;=15),IF($D543=5,入力項目!$S$4,0),0) +
IF(AND(U543&gt;=1,U543&lt;=15),IF($D543=12,入力項目!$S$5,0),0) +
IF(AND(入力項目!$S$7=$A543,入力項目!$S$8=$D543),子育て関連マスタ!$C$14,0) +
IFERROR(IF(AND(YEAR(EDATE(DATE(入力項目!$S$7,入力項目!$S$8,1),1))=$A543,MONTH(EDATE(DATE(入力項目!$S$7,入力項目!$S$8,1),1))=$D543),子育て関連マスタ!$C$15,0),0) +
IF(AND(OR(U543=3,U543=5,U543=7),$D543=11),子育て関連マスタ!$C$17,0) +
IF(AND(U543=20,$D543=1),子育て関連マスタ!$C$18,0) +
IF(AND(U543=20,$D543=1),
IFERROR(_xlfn.IFS(
入力項目!$S$10="男",子育て関連マスタ!$C$18,
入力項目!$S$10="女",子育て関連マスタ!$C$19
),0),0
) +
IF(AND(U543&gt;=入力項目!$S$18,U543&lt;=入力項目!$S$19),入力項目!$S$20,0) +
IF(AND(U543&gt;=入力項目!$S$21,U543&lt;=入力項目!$S$22),入力項目!$S$23,0) +
IF(AND(U543&gt;=入力項目!$S$24,U543&lt;=入力項目!$S$25),入力項目!$S$26,0)
)</f>
        <v>0</v>
      </c>
      <c r="AJ543" s="10">
        <f ca="1">-VLOOKUP($D543,月別収支!$A$2:$H$13,7,FALSE)</f>
        <v>-20000</v>
      </c>
    </row>
    <row r="544" spans="1:36" x14ac:dyDescent="0.4">
      <c r="A544">
        <f t="shared" ca="1" si="139"/>
        <v>2069</v>
      </c>
      <c r="B544">
        <f t="shared" ca="1" si="146"/>
        <v>2069</v>
      </c>
      <c r="C544">
        <f t="shared" ca="1" si="147"/>
        <v>45</v>
      </c>
      <c r="D544">
        <f t="shared" ca="1" si="140"/>
        <v>10</v>
      </c>
      <c r="E544" t="str">
        <f t="shared" ca="1" si="141"/>
        <v>2069年10月</v>
      </c>
      <c r="F544">
        <f ca="1">IF(OR(入力項目!$N$5&lt;$A544,AND(入力項目!$N$5=$A544,入力項目!$N$6&lt;$D544)),IF(F543=0,1,IF(G544=12,F543+1,F543)),0)</f>
        <v>45</v>
      </c>
      <c r="G544">
        <f ca="1">IF(OR(入力項目!$N$5&lt;$A544,AND(入力項目!$N$5=$A544,入力項目!$N$6&lt;$D544)),IF(G543=12,1,G543+1),0)</f>
        <v>12</v>
      </c>
      <c r="H544" t="str">
        <f t="shared" ca="1" si="142"/>
        <v>45_12</v>
      </c>
      <c r="I544">
        <f ca="1">IF(
  IFERROR(AND($C544&gt;0,MOD($C544,入力項目!$N$22)=0,$D544=入力項目!$N$23), FALSE),
  1,
  IF(
    AND(I543&gt;0,J543=12),
    IF(I543=入力項目!$N$28, 0, I543+1),
    I543
  )
)</f>
        <v>1</v>
      </c>
      <c r="J544">
        <f ca="1">IF($D544=入力項目!$N$23,1,IFERROR(J543+1,1))</f>
        <v>5</v>
      </c>
      <c r="K544" t="str">
        <f t="shared" ca="1" si="143"/>
        <v>1_5</v>
      </c>
      <c r="L544">
        <f ca="1">L543+IF(入力項目!$D$4=$D544,1,0)</f>
        <v>74</v>
      </c>
      <c r="M544" t="str">
        <f t="shared" ca="1" si="144"/>
        <v>74歳</v>
      </c>
      <c r="N544">
        <f t="shared" ca="1" si="148"/>
        <v>74</v>
      </c>
      <c r="O544" t="str">
        <f t="shared" ca="1" si="145"/>
        <v>74歳</v>
      </c>
      <c r="P544">
        <f t="shared" ca="1" si="149"/>
        <v>49</v>
      </c>
      <c r="Q544">
        <f t="shared" ca="1" si="150"/>
        <v>47</v>
      </c>
      <c r="R544">
        <f t="shared" ca="1" si="151"/>
        <v>2070</v>
      </c>
      <c r="S544">
        <f t="shared" ca="1" si="152"/>
        <v>2070</v>
      </c>
      <c r="T544">
        <f t="shared" ca="1" si="153"/>
        <v>2070</v>
      </c>
      <c r="U544">
        <f t="shared" ca="1" si="154"/>
        <v>2070</v>
      </c>
      <c r="V544" s="10">
        <f t="shared" ca="1" si="155"/>
        <v>57371425</v>
      </c>
      <c r="W544" s="10">
        <f ca="1">IF($L544&lt;その他マスタ!$B$1,VLOOKUP($D544,月別収支!$A$2:$H$13,2,FALSE),その他マスタ!$B$3)+IF(AND($L544=その他マスタ!$B$1,入力項目!$I$9="あり",$D544=入力項目!$D$4),その他マスタ!$B$2,0)</f>
        <v>150000</v>
      </c>
      <c r="X544" s="10">
        <f ca="1">-IF(入力項目!$K$5=TRUE,
IF($F544+$G544&lt;3,VLOOKUP($D544,月別収支!$A$2:$H$13,8,FALSE),0)+IFERROR(VLOOKUP($H544,住宅ローン計算!C:P,13,FALSE),0)+IF($F544&gt;1,IF(OR($G544=3,$G544=6,$G544=9,$G544=12),ROUNDUP(入力項目!$N$18/4,0),0),0),
VLOOKUP($D544,月別収支!$A$2:$H$13,8,FALSE))</f>
        <v>-37500</v>
      </c>
      <c r="Y544" s="10">
        <f ca="1">-VLOOKUP($D544,月別収支!$A$2:$H$13,3,FALSE)</f>
        <v>-75000</v>
      </c>
      <c r="Z544" s="10">
        <f ca="1">-VLOOKUP($D544,月別収支!$A$2:$H$13,4,FALSE)</f>
        <v>-27000</v>
      </c>
      <c r="AA544" s="10">
        <f ca="1">-VLOOKUP($D544,月別収支!$A$2:$H$13,6,FALSE)</f>
        <v>-10000</v>
      </c>
      <c r="AB544" s="10">
        <f ca="1">-(
VLOOKUP($D544,月別収支!$A$2:$H$13,5,FALSE)+IF(AND(入力項目!$I$27&lt;=$A544,ISEVEN($A544-入力項目!$I$27),入力項目!$I$28=$D544),入力項目!$I$26,0)
+IF(入力項目!$K$26=TRUE,
IFERROR(VLOOKUP($K544,マイカーローン計算!C:P,13,FALSE),0),
IFERROR(
  IF(AND($C544&gt;0,MOD($C544,入力項目!$N$22)=0,$D544=入力項目!$N$23),入力項目!$N$24,0),
 0
)
)
)</f>
        <v>-20000</v>
      </c>
      <c r="AC544" s="10">
        <f ca="1">-IF($A544&lt;入力項目!$N$33,入力項目!$N$35,IF(AND($A544=入力項目!$N$33,$D544&lt;=入力項目!$N$34),入力項目!$N$35,0))</f>
        <v>0</v>
      </c>
      <c r="AD544">
        <f ca="1">-(
_xlfn.IFS(
P544&lt;=入力項目!$S$11,0,
AND(P544&gt;=入力項目!$S$11+1,P544&lt;=3),IFERROR(VLOOKUP(入力項目!$S$12,子育て関連マスタ!$I$4:$M$5,4,FALSE),0),
AND(P544&gt;=4,P544&lt;=6),IFERROR(VLOOKUP(入力項目!$S$13,子育て関連マスタ!$I$9:$M$12,4,FALSE),0),
AND(P544&gt;=7,P544&lt;=12),IFERROR(VLOOKUP(入力項目!$S$14,子育て関連マスタ!$I$16:$M$17,4,FALSE),0),
AND(P544&gt;=13,P544&lt;=15),IFERROR(VLOOKUP(入力項目!$S$15,子育て関連マスタ!$I$21:$M$22,4,FALSE),0),
AND(P544&gt;=16,P544&lt;=18),IFERROR(VLOOKUP(入力項目!$S$16,子育て関連マスタ!$I$26:$M$28,4,FALSE),0),
AND(P544&gt;=19,P544&lt;=20,入力項目!$S$16="高専"),IFERROR(VLOOKUP(入力項目!$S$16,子育て関連マスタ!$I$26:$M$28,4,FALSE),0),
AND(P544&gt;=19,P544&lt;=20,入力項目!$S$16&lt;&gt;"高専"),IFERROR(VLOOKUP(入力項目!$S$17,子育て関連マスタ!$I$32:$M$37,4,FALSE),0),
AND(P544&gt;=21,P544&lt;=22,入力項目!$S$16="高専"),IFERROR(VLOOKUP(入力項目!$S$17,子育て関連マスタ!$I$32:$M$34,4,FALSE),0),
AND(P544&gt;=21,P544&lt;=22,入力項目!$S$16&lt;&gt;"高専"),IFERROR(VLOOKUP(入力項目!$S$17,子育て関連マスタ!$I$32:$M$34,4,FALSE),0),
P544&gt;=23,0
) +
IF($D544=4,
  IFERROR(_xlfn.IFS(
  P544&lt;=入力項目!$S$11,0,
  AND(P544=入力項目!$S$11),IFERROR(VLOOKUP(入力項目!$S$12,子育て関連マスタ!$I$4:$M$5,2,FALSE),0),
  AND(P544=4),IFERROR(VLOOKUP(入力項目!$S$13,子育て関連マスタ!$I$9:$M$12,2,FALSE),0),
  AND(P544=7),IFERROR(VLOOKUP(入力項目!$S$14,子育て関連マスタ!$I$16:$M$17,2,FALSE),0),
  AND(P544=13),IFERROR(VLOOKUP(入力項目!$S$15,子育て関連マスタ!$I$21:$M$22,2,FALSE),0),
  AND(P544=16),IFERROR(VLOOKUP(入力項目!$S$16,子育て関連マスタ!$I$26:$M$28,2,FALSE),0),
  AND(P544=19,入力項目!$S$16&lt;&gt;"高専"),IFERROR(VLOOKUP(入力項目!$S$17,子育て関連マスタ!$I$32:$M$37,2,FALSE),0),
  AND(P544=21,入力項目!$S$16="高専"),IFERROR(VLOOKUP(入力項目!$S$17,子育て関連マスタ!$I$32:$M$37,2,FALSE),0),
  P544&gt;=22,0
  ),0),0
) +
IF(AND(P544&gt;=1,P544&lt;=15),IF($D544=入力項目!$S$8,入力項目!$S$3,0),0) +
IF(AND(P544&gt;=1,P544&lt;=15),IF($D544=5,入力項目!$S$4,0),0) +
IF(AND(P544&gt;=1,P544&lt;=15),IF($D544=12,入力項目!$S$5,0),0) +
IF(AND(入力項目!$S$7=$A544,入力項目!$S$8=$D544),子育て関連マスタ!$C$14,0) +
IFERROR(IF(AND(YEAR(EDATE(DATE(入力項目!$S$7,入力項目!$S$8,1),1))=$A544,MONTH(EDATE(DATE(入力項目!$S$7,入力項目!$S$8,1),1))=$D544),子育て関連マスタ!$C$15,0),0) +
IF(AND(OR(P544=3,P544=5,P544=7),$D544=11),子育て関連マスタ!$C$17,0) +
IF(AND(P544=20,$D544=1),子育て関連マスタ!$C$18,0) +
IF(AND(P544=20,$D544=1),
IFERROR(_xlfn.IFS(
入力項目!$S$10="男",子育て関連マスタ!$C$18,
入力項目!$S$10="女",子育て関連マスタ!$C$19
),0),0
) +
IF(AND(P544&gt;=入力項目!$S$18,P544&lt;=入力項目!$S$19),入力項目!$S$20,0) +
IF(AND(P544&gt;=入力項目!$S$21,P544&lt;=入力項目!$S$22),入力項目!$S$23,0) +
IF(AND(P544&gt;=入力項目!$S$24,P544&lt;=入力項目!$S$25),入力項目!$S$26,0)
)</f>
        <v>0</v>
      </c>
      <c r="AE544">
        <f ca="1">-(
_xlfn.IFS(
Q544&lt;=入力項目!$S$11,0,
AND(Q544&gt;=入力項目!$S$11+1,Q544&lt;=3),IFERROR(VLOOKUP(入力項目!$S$12,子育て関連マスタ!$I$4:$M$5,4,FALSE),0),
AND(Q544&gt;=4,Q544&lt;=6),IFERROR(VLOOKUP(入力項目!$S$13,子育て関連マスタ!$I$9:$M$12,4,FALSE),0),
AND(Q544&gt;=7,Q544&lt;=12),IFERROR(VLOOKUP(入力項目!$S$14,子育て関連マスタ!$I$16:$M$17,4,FALSE),0),
AND(Q544&gt;=13,Q544&lt;=15),IFERROR(VLOOKUP(入力項目!$S$15,子育て関連マスタ!$I$21:$M$22,4,FALSE),0),
AND(Q544&gt;=16,Q544&lt;=18),IFERROR(VLOOKUP(入力項目!$S$16,子育て関連マスタ!$I$26:$M$28,4,FALSE),0),
AND(Q544&gt;=19,Q544&lt;=20,入力項目!$S$16="高専"),IFERROR(VLOOKUP(入力項目!$S$16,子育て関連マスタ!$I$26:$M$28,4,FALSE),0),
AND(Q544&gt;=19,Q544&lt;=20,入力項目!$S$16&lt;&gt;"高専"),IFERROR(VLOOKUP(入力項目!$S$17,子育て関連マスタ!$I$32:$M$37,4,FALSE),0),
AND(Q544&gt;=21,Q544&lt;=22,入力項目!$S$16="高専"),IFERROR(VLOOKUP(入力項目!$S$17,子育て関連マスタ!$I$32:$M$34,4,FALSE),0),
AND(Q544&gt;=21,Q544&lt;=22,入力項目!$S$16&lt;&gt;"高専"),IFERROR(VLOOKUP(入力項目!$S$17,子育て関連マスタ!$I$32:$M$34,4,FALSE),0),
Q544&gt;=23,0
) +
IF($D544=4,
  IFERROR(_xlfn.IFS(
  Q544&lt;=入力項目!$S$11,0,
  AND(Q544=入力項目!$S$11),IFERROR(VLOOKUP(入力項目!$S$12,子育て関連マスタ!$I$4:$M$5,2,FALSE),0),
  AND(Q544=4),IFERROR(VLOOKUP(入力項目!$S$13,子育て関連マスタ!$I$9:$M$12,2,FALSE),0),
  AND(Q544=7),IFERROR(VLOOKUP(入力項目!$S$14,子育て関連マスタ!$I$16:$M$17,2,FALSE),0),
  AND(Q544=13),IFERROR(VLOOKUP(入力項目!$S$15,子育て関連マスタ!$I$21:$M$22,2,FALSE),0),
  AND(Q544=16),IFERROR(VLOOKUP(入力項目!$S$16,子育て関連マスタ!$I$26:$M$28,2,FALSE),0),
  AND(Q544=19,入力項目!$S$16&lt;&gt;"高専"),IFERROR(VLOOKUP(入力項目!$S$17,子育て関連マスタ!$I$32:$M$37,2,FALSE),0),
  AND(Q544=21,入力項目!$S$16="高専"),IFERROR(VLOOKUP(入力項目!$S$17,子育て関連マスタ!$I$32:$M$37,2,FALSE),0),
  Q544&gt;=22,0
  ),0),0
) +
IF(AND(Q544&gt;=1,Q544&lt;=15),IF($D544=入力項目!$S$8,入力項目!$S$3,0),0) +
IF(AND(Q544&gt;=1,Q544&lt;=15),IF($D544=5,入力項目!$S$4,0),0) +
IF(AND(Q544&gt;=1,Q544&lt;=15),IF($D544=12,入力項目!$S$5,0),0) +
IF(AND(入力項目!$S$7=$A544,入力項目!$S$8=$D544),子育て関連マスタ!$C$14,0) +
IFERROR(IF(AND(YEAR(EDATE(DATE(入力項目!$S$7,入力項目!$S$8,1),1))=$A544,MONTH(EDATE(DATE(入力項目!$S$7,入力項目!$S$8,1),1))=$D544),子育て関連マスタ!$C$15,0),0) +
IF(AND(OR(Q544=3,Q544=5,Q544=7),$D544=11),子育て関連マスタ!$C$17,0) +
IF(AND(Q544=20,$D544=1),子育て関連マスタ!$C$18,0) +
IF(AND(Q544=20,$D544=1),
IFERROR(_xlfn.IFS(
入力項目!$S$10="男",子育て関連マスタ!$C$18,
入力項目!$S$10="女",子育て関連マスタ!$C$19
),0),0
) +
IF(AND(Q544&gt;=入力項目!$S$18,Q544&lt;=入力項目!$S$19),入力項目!$S$20,0) +
IF(AND(Q544&gt;=入力項目!$S$21,Q544&lt;=入力項目!$S$22),入力項目!$S$23,0) +
IF(AND(Q544&gt;=入力項目!$S$24,Q544&lt;=入力項目!$S$25),入力項目!$S$26,0)
)</f>
        <v>0</v>
      </c>
      <c r="AF544">
        <f ca="1">-(
_xlfn.IFS(
R544&lt;=入力項目!$S$11,0,
AND(R544&gt;=入力項目!$S$11+1,R544&lt;=3),IFERROR(VLOOKUP(入力項目!$S$12,子育て関連マスタ!$I$4:$M$5,4,FALSE),0),
AND(R544&gt;=4,R544&lt;=6),IFERROR(VLOOKUP(入力項目!$S$13,子育て関連マスタ!$I$9:$M$12,4,FALSE),0),
AND(R544&gt;=7,R544&lt;=12),IFERROR(VLOOKUP(入力項目!$S$14,子育て関連マスタ!$I$16:$M$17,4,FALSE),0),
AND(R544&gt;=13,R544&lt;=15),IFERROR(VLOOKUP(入力項目!$S$15,子育て関連マスタ!$I$21:$M$22,4,FALSE),0),
AND(R544&gt;=16,R544&lt;=18),IFERROR(VLOOKUP(入力項目!$S$16,子育て関連マスタ!$I$26:$M$28,4,FALSE),0),
AND(R544&gt;=19,R544&lt;=20,入力項目!$S$16="高専"),IFERROR(VLOOKUP(入力項目!$S$16,子育て関連マスタ!$I$26:$M$28,4,FALSE),0),
AND(R544&gt;=19,R544&lt;=20,入力項目!$S$16&lt;&gt;"高専"),IFERROR(VLOOKUP(入力項目!$S$17,子育て関連マスタ!$I$32:$M$37,4,FALSE),0),
AND(R544&gt;=21,R544&lt;=22,入力項目!$S$16="高専"),IFERROR(VLOOKUP(入力項目!$S$17,子育て関連マスタ!$I$32:$M$34,4,FALSE),0),
AND(R544&gt;=21,R544&lt;=22,入力項目!$S$16&lt;&gt;"高専"),IFERROR(VLOOKUP(入力項目!$S$17,子育て関連マスタ!$I$32:$M$34,4,FALSE),0),
R544&gt;=23,0
) +
IF($D544=4,
  IFERROR(_xlfn.IFS(
  R544&lt;=入力項目!$S$11,0,
  AND(R544=入力項目!$S$11),IFERROR(VLOOKUP(入力項目!$S$12,子育て関連マスタ!$I$4:$M$5,2,FALSE),0),
  AND(R544=4),IFERROR(VLOOKUP(入力項目!$S$13,子育て関連マスタ!$I$9:$M$12,2,FALSE),0),
  AND(R544=7),IFERROR(VLOOKUP(入力項目!$S$14,子育て関連マスタ!$I$16:$M$17,2,FALSE),0),
  AND(R544=13),IFERROR(VLOOKUP(入力項目!$S$15,子育て関連マスタ!$I$21:$M$22,2,FALSE),0),
  AND(R544=16),IFERROR(VLOOKUP(入力項目!$S$16,子育て関連マスタ!$I$26:$M$28,2,FALSE),0),
  AND(R544=19,入力項目!$S$16&lt;&gt;"高専"),IFERROR(VLOOKUP(入力項目!$S$17,子育て関連マスタ!$I$32:$M$37,2,FALSE),0),
  AND(R544=21,入力項目!$S$16="高専"),IFERROR(VLOOKUP(入力項目!$S$17,子育て関連マスタ!$I$32:$M$37,2,FALSE),0),
  R544&gt;=22,0
  ),0),0
) +
IF(AND(R544&gt;=1,R544&lt;=15),IF($D544=入力項目!$S$8,入力項目!$S$3,0),0) +
IF(AND(R544&gt;=1,R544&lt;=15),IF($D544=5,入力項目!$S$4,0),0) +
IF(AND(R544&gt;=1,R544&lt;=15),IF($D544=12,入力項目!$S$5,0),0) +
IF(AND(入力項目!$S$7=$A544,入力項目!$S$8=$D544),子育て関連マスタ!$C$14,0) +
IFERROR(IF(AND(YEAR(EDATE(DATE(入力項目!$S$7,入力項目!$S$8,1),1))=$A544,MONTH(EDATE(DATE(入力項目!$S$7,入力項目!$S$8,1),1))=$D544),子育て関連マスタ!$C$15,0),0) +
IF(AND(OR(R544=3,R544=5,R544=7),$D544=11),子育て関連マスタ!$C$17,0) +
IF(AND(R544=20,$D544=1),子育て関連マスタ!$C$18,0) +
IF(AND(R544=20,$D544=1),
IFERROR(_xlfn.IFS(
入力項目!$S$10="男",子育て関連マスタ!$C$18,
入力項目!$S$10="女",子育て関連マスタ!$C$19
),0),0
) +
IF(AND(R544&gt;=入力項目!$S$18,R544&lt;=入力項目!$S$19),入力項目!$S$20,0) +
IF(AND(R544&gt;=入力項目!$S$21,R544&lt;=入力項目!$S$22),入力項目!$S$23,0) +
IF(AND(R544&gt;=入力項目!$S$24,R544&lt;=入力項目!$S$25),入力項目!$S$26,0)
)</f>
        <v>0</v>
      </c>
      <c r="AG544">
        <f ca="1">-(
_xlfn.IFS(
S544&lt;=入力項目!$S$11,0,
AND(S544&gt;=入力項目!$S$11+1,S544&lt;=3),IFERROR(VLOOKUP(入力項目!$S$12,子育て関連マスタ!$I$4:$M$5,4,FALSE),0),
AND(S544&gt;=4,S544&lt;=6),IFERROR(VLOOKUP(入力項目!$S$13,子育て関連マスタ!$I$9:$M$12,4,FALSE),0),
AND(S544&gt;=7,S544&lt;=12),IFERROR(VLOOKUP(入力項目!$S$14,子育て関連マスタ!$I$16:$M$17,4,FALSE),0),
AND(S544&gt;=13,S544&lt;=15),IFERROR(VLOOKUP(入力項目!$S$15,子育て関連マスタ!$I$21:$M$22,4,FALSE),0),
AND(S544&gt;=16,S544&lt;=18),IFERROR(VLOOKUP(入力項目!$S$16,子育て関連マスタ!$I$26:$M$28,4,FALSE),0),
AND(S544&gt;=19,S544&lt;=20,入力項目!$S$16="高専"),IFERROR(VLOOKUP(入力項目!$S$16,子育て関連マスタ!$I$26:$M$28,4,FALSE),0),
AND(S544&gt;=19,S544&lt;=20,入力項目!$S$16&lt;&gt;"高専"),IFERROR(VLOOKUP(入力項目!$S$17,子育て関連マスタ!$I$32:$M$37,4,FALSE),0),
AND(S544&gt;=21,S544&lt;=22,入力項目!$S$16="高専"),IFERROR(VLOOKUP(入力項目!$S$17,子育て関連マスタ!$I$32:$M$34,4,FALSE),0),
AND(S544&gt;=21,S544&lt;=22,入力項目!$S$16&lt;&gt;"高専"),IFERROR(VLOOKUP(入力項目!$S$17,子育て関連マスタ!$I$32:$M$34,4,FALSE),0),
S544&gt;=23,0
) +
IF($D544=4,
  IFERROR(_xlfn.IFS(
  S544&lt;=入力項目!$S$11,0,
  AND(S544=入力項目!$S$11),IFERROR(VLOOKUP(入力項目!$S$12,子育て関連マスタ!$I$4:$M$5,2,FALSE),0),
  AND(S544=4),IFERROR(VLOOKUP(入力項目!$S$13,子育て関連マスタ!$I$9:$M$12,2,FALSE),0),
  AND(S544=7),IFERROR(VLOOKUP(入力項目!$S$14,子育て関連マスタ!$I$16:$M$17,2,FALSE),0),
  AND(S544=13),IFERROR(VLOOKUP(入力項目!$S$15,子育て関連マスタ!$I$21:$M$22,2,FALSE),0),
  AND(S544=16),IFERROR(VLOOKUP(入力項目!$S$16,子育て関連マスタ!$I$26:$M$28,2,FALSE),0),
  AND(S544=19,入力項目!$S$16&lt;&gt;"高専"),IFERROR(VLOOKUP(入力項目!$S$17,子育て関連マスタ!$I$32:$M$37,2,FALSE),0),
  AND(S544=21,入力項目!$S$16="高専"),IFERROR(VLOOKUP(入力項目!$S$17,子育て関連マスタ!$I$32:$M$37,2,FALSE),0),
  S544&gt;=22,0
  ),0),0
) +
IF(AND(S544&gt;=1,S544&lt;=15),IF($D544=入力項目!$S$8,入力項目!$S$3,0),0) +
IF(AND(S544&gt;=1,S544&lt;=15),IF($D544=5,入力項目!$S$4,0),0) +
IF(AND(S544&gt;=1,S544&lt;=15),IF($D544=12,入力項目!$S$5,0),0) +
IF(AND(入力項目!$S$7=$A544,入力項目!$S$8=$D544),子育て関連マスタ!$C$14,0) +
IFERROR(IF(AND(YEAR(EDATE(DATE(入力項目!$S$7,入力項目!$S$8,1),1))=$A544,MONTH(EDATE(DATE(入力項目!$S$7,入力項目!$S$8,1),1))=$D544),子育て関連マスタ!$C$15,0),0) +
IF(AND(OR(S544=3,S544=5,S544=7),$D544=11),子育て関連マスタ!$C$17,0) +
IF(AND(S544=20,$D544=1),子育て関連マスタ!$C$18,0) +
IF(AND(S544=20,$D544=1),
IFERROR(_xlfn.IFS(
入力項目!$S$10="男",子育て関連マスタ!$C$18,
入力項目!$S$10="女",子育て関連マスタ!$C$19
),0),0
) +
IF(AND(S544&gt;=入力項目!$S$18,S544&lt;=入力項目!$S$19),入力項目!$S$20,0) +
IF(AND(S544&gt;=入力項目!$S$21,S544&lt;=入力項目!$S$22),入力項目!$S$23,0) +
IF(AND(S544&gt;=入力項目!$S$24,S544&lt;=入力項目!$S$25),入力項目!$S$26,0)
)</f>
        <v>0</v>
      </c>
      <c r="AH544">
        <f ca="1">-(
_xlfn.IFS(
T544&lt;=入力項目!$S$11,0,
AND(T544&gt;=入力項目!$S$11+1,T544&lt;=3),IFERROR(VLOOKUP(入力項目!$S$12,子育て関連マスタ!$I$4:$M$5,4,FALSE),0),
AND(T544&gt;=4,T544&lt;=6),IFERROR(VLOOKUP(入力項目!$S$13,子育て関連マスタ!$I$9:$M$12,4,FALSE),0),
AND(T544&gt;=7,T544&lt;=12),IFERROR(VLOOKUP(入力項目!$S$14,子育て関連マスタ!$I$16:$M$17,4,FALSE),0),
AND(T544&gt;=13,T544&lt;=15),IFERROR(VLOOKUP(入力項目!$S$15,子育て関連マスタ!$I$21:$M$22,4,FALSE),0),
AND(T544&gt;=16,T544&lt;=18),IFERROR(VLOOKUP(入力項目!$S$16,子育て関連マスタ!$I$26:$M$28,4,FALSE),0),
AND(T544&gt;=19,T544&lt;=20,入力項目!$S$16="高専"),IFERROR(VLOOKUP(入力項目!$S$16,子育て関連マスタ!$I$26:$M$28,4,FALSE),0),
AND(T544&gt;=19,T544&lt;=20,入力項目!$S$16&lt;&gt;"高専"),IFERROR(VLOOKUP(入力項目!$S$17,子育て関連マスタ!$I$32:$M$37,4,FALSE),0),
AND(T544&gt;=21,T544&lt;=22,入力項目!$S$16="高専"),IFERROR(VLOOKUP(入力項目!$S$17,子育て関連マスタ!$I$32:$M$34,4,FALSE),0),
AND(T544&gt;=21,T544&lt;=22,入力項目!$S$16&lt;&gt;"高専"),IFERROR(VLOOKUP(入力項目!$S$17,子育て関連マスタ!$I$32:$M$34,4,FALSE),0),
T544&gt;=23,0
) +
IF($D544=4,
  IFERROR(_xlfn.IFS(
  T544&lt;=入力項目!$S$11,0,
  AND(T544=入力項目!$S$11),IFERROR(VLOOKUP(入力項目!$S$12,子育て関連マスタ!$I$4:$M$5,2,FALSE),0),
  AND(T544=4),IFERROR(VLOOKUP(入力項目!$S$13,子育て関連マスタ!$I$9:$M$12,2,FALSE),0),
  AND(T544=7),IFERROR(VLOOKUP(入力項目!$S$14,子育て関連マスタ!$I$16:$M$17,2,FALSE),0),
  AND(T544=13),IFERROR(VLOOKUP(入力項目!$S$15,子育て関連マスタ!$I$21:$M$22,2,FALSE),0),
  AND(T544=16),IFERROR(VLOOKUP(入力項目!$S$16,子育て関連マスタ!$I$26:$M$28,2,FALSE),0),
  AND(T544=19,入力項目!$S$16&lt;&gt;"高専"),IFERROR(VLOOKUP(入力項目!$S$17,子育て関連マスタ!$I$32:$M$37,2,FALSE),0),
  AND(T544=21,入力項目!$S$16="高専"),IFERROR(VLOOKUP(入力項目!$S$17,子育て関連マスタ!$I$32:$M$37,2,FALSE),0),
  T544&gt;=22,0
  ),0),0
) +
IF(AND(T544&gt;=1,T544&lt;=15),IF($D544=入力項目!$S$8,入力項目!$S$3,0),0) +
IF(AND(T544&gt;=1,T544&lt;=15),IF($D544=5,入力項目!$S$4,0),0) +
IF(AND(T544&gt;=1,T544&lt;=15),IF($D544=12,入力項目!$S$5,0),0) +
IF(AND(入力項目!$S$7=$A544,入力項目!$S$8=$D544),子育て関連マスタ!$C$14,0) +
IFERROR(IF(AND(YEAR(EDATE(DATE(入力項目!$S$7,入力項目!$S$8,1),1))=$A544,MONTH(EDATE(DATE(入力項目!$S$7,入力項目!$S$8,1),1))=$D544),子育て関連マスタ!$C$15,0),0) +
IF(AND(OR(T544=3,T544=5,T544=7),$D544=11),子育て関連マスタ!$C$17,0) +
IF(AND(T544=20,$D544=1),子育て関連マスタ!$C$18,0) +
IF(AND(T544=20,$D544=1),
IFERROR(_xlfn.IFS(
入力項目!$S$10="男",子育て関連マスタ!$C$18,
入力項目!$S$10="女",子育て関連マスタ!$C$19
),0),0
) +
IF(AND(T544&gt;=入力項目!$S$18,T544&lt;=入力項目!$S$19),入力項目!$S$20,0) +
IF(AND(T544&gt;=入力項目!$S$21,T544&lt;=入力項目!$S$22),入力項目!$S$23,0) +
IF(AND(T544&gt;=入力項目!$S$24,T544&lt;=入力項目!$S$25),入力項目!$S$26,0)
)</f>
        <v>0</v>
      </c>
      <c r="AI544">
        <f ca="1">-(
_xlfn.IFS(
U544&lt;=入力項目!$S$11,0,
AND(U544&gt;=入力項目!$S$11+1,U544&lt;=3),IFERROR(VLOOKUP(入力項目!$S$12,子育て関連マスタ!$I$4:$M$5,4,FALSE),0),
AND(U544&gt;=4,U544&lt;=6),IFERROR(VLOOKUP(入力項目!$S$13,子育て関連マスタ!$I$9:$M$12,4,FALSE),0),
AND(U544&gt;=7,U544&lt;=12),IFERROR(VLOOKUP(入力項目!$S$14,子育て関連マスタ!$I$16:$M$17,4,FALSE),0),
AND(U544&gt;=13,U544&lt;=15),IFERROR(VLOOKUP(入力項目!$S$15,子育て関連マスタ!$I$21:$M$22,4,FALSE),0),
AND(U544&gt;=16,U544&lt;=18),IFERROR(VLOOKUP(入力項目!$S$16,子育て関連マスタ!$I$26:$M$28,4,FALSE),0),
AND(U544&gt;=19,U544&lt;=20,入力項目!$S$16="高専"),IFERROR(VLOOKUP(入力項目!$S$16,子育て関連マスタ!$I$26:$M$28,4,FALSE),0),
AND(U544&gt;=19,U544&lt;=20,入力項目!$S$16&lt;&gt;"高専"),IFERROR(VLOOKUP(入力項目!$S$17,子育て関連マスタ!$I$32:$M$37,4,FALSE),0),
AND(U544&gt;=21,U544&lt;=22,入力項目!$S$16="高専"),IFERROR(VLOOKUP(入力項目!$S$17,子育て関連マスタ!$I$32:$M$34,4,FALSE),0),
AND(U544&gt;=21,U544&lt;=22,入力項目!$S$16&lt;&gt;"高専"),IFERROR(VLOOKUP(入力項目!$S$17,子育て関連マスタ!$I$32:$M$34,4,FALSE),0),
U544&gt;=23,0
) +
IF($D544=4,
  IFERROR(_xlfn.IFS(
  U544&lt;=入力項目!$S$11,0,
  AND(U544=入力項目!$S$11),IFERROR(VLOOKUP(入力項目!$S$12,子育て関連マスタ!$I$4:$M$5,2,FALSE),0),
  AND(U544=4),IFERROR(VLOOKUP(入力項目!$S$13,子育て関連マスタ!$I$9:$M$12,2,FALSE),0),
  AND(U544=7),IFERROR(VLOOKUP(入力項目!$S$14,子育て関連マスタ!$I$16:$M$17,2,FALSE),0),
  AND(U544=13),IFERROR(VLOOKUP(入力項目!$S$15,子育て関連マスタ!$I$21:$M$22,2,FALSE),0),
  AND(U544=16),IFERROR(VLOOKUP(入力項目!$S$16,子育て関連マスタ!$I$26:$M$28,2,FALSE),0),
  AND(U544=19,入力項目!$S$16&lt;&gt;"高専"),IFERROR(VLOOKUP(入力項目!$S$17,子育て関連マスタ!$I$32:$M$37,2,FALSE),0),
  AND(U544=21,入力項目!$S$16="高専"),IFERROR(VLOOKUP(入力項目!$S$17,子育て関連マスタ!$I$32:$M$37,2,FALSE),0),
  U544&gt;=22,0
  ),0),0
) +
IF(AND(U544&gt;=1,U544&lt;=15),IF($D544=入力項目!$S$8,入力項目!$S$3,0),0) +
IF(AND(U544&gt;=1,U544&lt;=15),IF($D544=5,入力項目!$S$4,0),0) +
IF(AND(U544&gt;=1,U544&lt;=15),IF($D544=12,入力項目!$S$5,0),0) +
IF(AND(入力項目!$S$7=$A544,入力項目!$S$8=$D544),子育て関連マスタ!$C$14,0) +
IFERROR(IF(AND(YEAR(EDATE(DATE(入力項目!$S$7,入力項目!$S$8,1),1))=$A544,MONTH(EDATE(DATE(入力項目!$S$7,入力項目!$S$8,1),1))=$D544),子育て関連マスタ!$C$15,0),0) +
IF(AND(OR(U544=3,U544=5,U544=7),$D544=11),子育て関連マスタ!$C$17,0) +
IF(AND(U544=20,$D544=1),子育て関連マスタ!$C$18,0) +
IF(AND(U544=20,$D544=1),
IFERROR(_xlfn.IFS(
入力項目!$S$10="男",子育て関連マスタ!$C$18,
入力項目!$S$10="女",子育て関連マスタ!$C$19
),0),0
) +
IF(AND(U544&gt;=入力項目!$S$18,U544&lt;=入力項目!$S$19),入力項目!$S$20,0) +
IF(AND(U544&gt;=入力項目!$S$21,U544&lt;=入力項目!$S$22),入力項目!$S$23,0) +
IF(AND(U544&gt;=入力項目!$S$24,U544&lt;=入力項目!$S$25),入力項目!$S$26,0)
)</f>
        <v>0</v>
      </c>
      <c r="AJ544" s="10">
        <f ca="1">-VLOOKUP($D544,月別収支!$A$2:$H$13,7,FALSE)</f>
        <v>-20000</v>
      </c>
    </row>
    <row r="545" spans="1:36" x14ac:dyDescent="0.4">
      <c r="A545">
        <f t="shared" ca="1" si="139"/>
        <v>2069</v>
      </c>
      <c r="B545">
        <f t="shared" ca="1" si="146"/>
        <v>2069</v>
      </c>
      <c r="C545">
        <f t="shared" ca="1" si="147"/>
        <v>45</v>
      </c>
      <c r="D545">
        <f t="shared" ca="1" si="140"/>
        <v>11</v>
      </c>
      <c r="E545" t="str">
        <f t="shared" ca="1" si="141"/>
        <v>2069年11月</v>
      </c>
      <c r="F545">
        <f ca="1">IF(OR(入力項目!$N$5&lt;$A545,AND(入力項目!$N$5=$A545,入力項目!$N$6&lt;$D545)),IF(F544=0,1,IF(G545=12,F544+1,F544)),0)</f>
        <v>45</v>
      </c>
      <c r="G545">
        <f ca="1">IF(OR(入力項目!$N$5&lt;$A545,AND(入力項目!$N$5=$A545,入力項目!$N$6&lt;$D545)),IF(G544=12,1,G544+1),0)</f>
        <v>1</v>
      </c>
      <c r="H545" t="str">
        <f t="shared" ca="1" si="142"/>
        <v>45_1</v>
      </c>
      <c r="I545">
        <f ca="1">IF(
  IFERROR(AND($C545&gt;0,MOD($C545,入力項目!$N$22)=0,$D545=入力項目!$N$23), FALSE),
  1,
  IF(
    AND(I544&gt;0,J544=12),
    IF(I544=入力項目!$N$28, 0, I544+1),
    I544
  )
)</f>
        <v>1</v>
      </c>
      <c r="J545">
        <f ca="1">IF($D545=入力項目!$N$23,1,IFERROR(J544+1,1))</f>
        <v>6</v>
      </c>
      <c r="K545" t="str">
        <f t="shared" ca="1" si="143"/>
        <v>1_6</v>
      </c>
      <c r="L545">
        <f ca="1">L544+IF(入力項目!$D$4=$D545,1,0)</f>
        <v>74</v>
      </c>
      <c r="M545" t="str">
        <f t="shared" ca="1" si="144"/>
        <v>74歳</v>
      </c>
      <c r="N545">
        <f t="shared" ca="1" si="148"/>
        <v>74</v>
      </c>
      <c r="O545" t="str">
        <f t="shared" ca="1" si="145"/>
        <v>74歳</v>
      </c>
      <c r="P545">
        <f t="shared" ca="1" si="149"/>
        <v>49</v>
      </c>
      <c r="Q545">
        <f t="shared" ca="1" si="150"/>
        <v>47</v>
      </c>
      <c r="R545">
        <f t="shared" ca="1" si="151"/>
        <v>2070</v>
      </c>
      <c r="S545">
        <f t="shared" ca="1" si="152"/>
        <v>2070</v>
      </c>
      <c r="T545">
        <f t="shared" ca="1" si="153"/>
        <v>2070</v>
      </c>
      <c r="U545">
        <f t="shared" ca="1" si="154"/>
        <v>2070</v>
      </c>
      <c r="V545" s="10">
        <f t="shared" ca="1" si="155"/>
        <v>57319425</v>
      </c>
      <c r="W545" s="10">
        <f ca="1">IF($L545&lt;その他マスタ!$B$1,VLOOKUP($D545,月別収支!$A$2:$H$13,2,FALSE),その他マスタ!$B$3)+IF(AND($L545=その他マスタ!$B$1,入力項目!$I$9="あり",$D545=入力項目!$D$4),その他マスタ!$B$2,0)</f>
        <v>150000</v>
      </c>
      <c r="X545" s="10">
        <f ca="1">-IF(入力項目!$K$5=TRUE,
IF($F545+$G545&lt;3,VLOOKUP($D545,月別収支!$A$2:$H$13,8,FALSE),0)+IFERROR(VLOOKUP($H545,住宅ローン計算!C:P,13,FALSE),0)+IF($F545&gt;1,IF(OR($G545=3,$G545=6,$G545=9,$G545=12),ROUNDUP(入力項目!$N$18/4,0),0),0),
VLOOKUP($D545,月別収支!$A$2:$H$13,8,FALSE))</f>
        <v>0</v>
      </c>
      <c r="Y545" s="10">
        <f ca="1">-VLOOKUP($D545,月別収支!$A$2:$H$13,3,FALSE)</f>
        <v>-75000</v>
      </c>
      <c r="Z545" s="10">
        <f ca="1">-VLOOKUP($D545,月別収支!$A$2:$H$13,4,FALSE)</f>
        <v>-27000</v>
      </c>
      <c r="AA545" s="10">
        <f ca="1">-VLOOKUP($D545,月別収支!$A$2:$H$13,6,FALSE)</f>
        <v>-10000</v>
      </c>
      <c r="AB545" s="10">
        <f ca="1">-(
VLOOKUP($D545,月別収支!$A$2:$H$13,5,FALSE)+IF(AND(入力項目!$I$27&lt;=$A545,ISEVEN($A545-入力項目!$I$27),入力項目!$I$28=$D545),入力項目!$I$26,0)
+IF(入力項目!$K$26=TRUE,
IFERROR(VLOOKUP($K545,マイカーローン計算!C:P,13,FALSE),0),
IFERROR(
  IF(AND($C545&gt;0,MOD($C545,入力項目!$N$22)=0,$D545=入力項目!$N$23),入力項目!$N$24,0),
 0
)
)
)</f>
        <v>-70000</v>
      </c>
      <c r="AC545" s="10">
        <f ca="1">-IF($A545&lt;入力項目!$N$33,入力項目!$N$35,IF(AND($A545=入力項目!$N$33,$D545&lt;=入力項目!$N$34),入力項目!$N$35,0))</f>
        <v>0</v>
      </c>
      <c r="AD545">
        <f ca="1">-(
_xlfn.IFS(
P545&lt;=入力項目!$S$11,0,
AND(P545&gt;=入力項目!$S$11+1,P545&lt;=3),IFERROR(VLOOKUP(入力項目!$S$12,子育て関連マスタ!$I$4:$M$5,4,FALSE),0),
AND(P545&gt;=4,P545&lt;=6),IFERROR(VLOOKUP(入力項目!$S$13,子育て関連マスタ!$I$9:$M$12,4,FALSE),0),
AND(P545&gt;=7,P545&lt;=12),IFERROR(VLOOKUP(入力項目!$S$14,子育て関連マスタ!$I$16:$M$17,4,FALSE),0),
AND(P545&gt;=13,P545&lt;=15),IFERROR(VLOOKUP(入力項目!$S$15,子育て関連マスタ!$I$21:$M$22,4,FALSE),0),
AND(P545&gt;=16,P545&lt;=18),IFERROR(VLOOKUP(入力項目!$S$16,子育て関連マスタ!$I$26:$M$28,4,FALSE),0),
AND(P545&gt;=19,P545&lt;=20,入力項目!$S$16="高専"),IFERROR(VLOOKUP(入力項目!$S$16,子育て関連マスタ!$I$26:$M$28,4,FALSE),0),
AND(P545&gt;=19,P545&lt;=20,入力項目!$S$16&lt;&gt;"高専"),IFERROR(VLOOKUP(入力項目!$S$17,子育て関連マスタ!$I$32:$M$37,4,FALSE),0),
AND(P545&gt;=21,P545&lt;=22,入力項目!$S$16="高専"),IFERROR(VLOOKUP(入力項目!$S$17,子育て関連マスタ!$I$32:$M$34,4,FALSE),0),
AND(P545&gt;=21,P545&lt;=22,入力項目!$S$16&lt;&gt;"高専"),IFERROR(VLOOKUP(入力項目!$S$17,子育て関連マスタ!$I$32:$M$34,4,FALSE),0),
P545&gt;=23,0
) +
IF($D545=4,
  IFERROR(_xlfn.IFS(
  P545&lt;=入力項目!$S$11,0,
  AND(P545=入力項目!$S$11),IFERROR(VLOOKUP(入力項目!$S$12,子育て関連マスタ!$I$4:$M$5,2,FALSE),0),
  AND(P545=4),IFERROR(VLOOKUP(入力項目!$S$13,子育て関連マスタ!$I$9:$M$12,2,FALSE),0),
  AND(P545=7),IFERROR(VLOOKUP(入力項目!$S$14,子育て関連マスタ!$I$16:$M$17,2,FALSE),0),
  AND(P545=13),IFERROR(VLOOKUP(入力項目!$S$15,子育て関連マスタ!$I$21:$M$22,2,FALSE),0),
  AND(P545=16),IFERROR(VLOOKUP(入力項目!$S$16,子育て関連マスタ!$I$26:$M$28,2,FALSE),0),
  AND(P545=19,入力項目!$S$16&lt;&gt;"高専"),IFERROR(VLOOKUP(入力項目!$S$17,子育て関連マスタ!$I$32:$M$37,2,FALSE),0),
  AND(P545=21,入力項目!$S$16="高専"),IFERROR(VLOOKUP(入力項目!$S$17,子育て関連マスタ!$I$32:$M$37,2,FALSE),0),
  P545&gt;=22,0
  ),0),0
) +
IF(AND(P545&gt;=1,P545&lt;=15),IF($D545=入力項目!$S$8,入力項目!$S$3,0),0) +
IF(AND(P545&gt;=1,P545&lt;=15),IF($D545=5,入力項目!$S$4,0),0) +
IF(AND(P545&gt;=1,P545&lt;=15),IF($D545=12,入力項目!$S$5,0),0) +
IF(AND(入力項目!$S$7=$A545,入力項目!$S$8=$D545),子育て関連マスタ!$C$14,0) +
IFERROR(IF(AND(YEAR(EDATE(DATE(入力項目!$S$7,入力項目!$S$8,1),1))=$A545,MONTH(EDATE(DATE(入力項目!$S$7,入力項目!$S$8,1),1))=$D545),子育て関連マスタ!$C$15,0),0) +
IF(AND(OR(P545=3,P545=5,P545=7),$D545=11),子育て関連マスタ!$C$17,0) +
IF(AND(P545=20,$D545=1),子育て関連マスタ!$C$18,0) +
IF(AND(P545=20,$D545=1),
IFERROR(_xlfn.IFS(
入力項目!$S$10="男",子育て関連マスタ!$C$18,
入力項目!$S$10="女",子育て関連マスタ!$C$19
),0),0
) +
IF(AND(P545&gt;=入力項目!$S$18,P545&lt;=入力項目!$S$19),入力項目!$S$20,0) +
IF(AND(P545&gt;=入力項目!$S$21,P545&lt;=入力項目!$S$22),入力項目!$S$23,0) +
IF(AND(P545&gt;=入力項目!$S$24,P545&lt;=入力項目!$S$25),入力項目!$S$26,0)
)</f>
        <v>0</v>
      </c>
      <c r="AE545">
        <f ca="1">-(
_xlfn.IFS(
Q545&lt;=入力項目!$S$11,0,
AND(Q545&gt;=入力項目!$S$11+1,Q545&lt;=3),IFERROR(VLOOKUP(入力項目!$S$12,子育て関連マスタ!$I$4:$M$5,4,FALSE),0),
AND(Q545&gt;=4,Q545&lt;=6),IFERROR(VLOOKUP(入力項目!$S$13,子育て関連マスタ!$I$9:$M$12,4,FALSE),0),
AND(Q545&gt;=7,Q545&lt;=12),IFERROR(VLOOKUP(入力項目!$S$14,子育て関連マスタ!$I$16:$M$17,4,FALSE),0),
AND(Q545&gt;=13,Q545&lt;=15),IFERROR(VLOOKUP(入力項目!$S$15,子育て関連マスタ!$I$21:$M$22,4,FALSE),0),
AND(Q545&gt;=16,Q545&lt;=18),IFERROR(VLOOKUP(入力項目!$S$16,子育て関連マスタ!$I$26:$M$28,4,FALSE),0),
AND(Q545&gt;=19,Q545&lt;=20,入力項目!$S$16="高専"),IFERROR(VLOOKUP(入力項目!$S$16,子育て関連マスタ!$I$26:$M$28,4,FALSE),0),
AND(Q545&gt;=19,Q545&lt;=20,入力項目!$S$16&lt;&gt;"高専"),IFERROR(VLOOKUP(入力項目!$S$17,子育て関連マスタ!$I$32:$M$37,4,FALSE),0),
AND(Q545&gt;=21,Q545&lt;=22,入力項目!$S$16="高専"),IFERROR(VLOOKUP(入力項目!$S$17,子育て関連マスタ!$I$32:$M$34,4,FALSE),0),
AND(Q545&gt;=21,Q545&lt;=22,入力項目!$S$16&lt;&gt;"高専"),IFERROR(VLOOKUP(入力項目!$S$17,子育て関連マスタ!$I$32:$M$34,4,FALSE),0),
Q545&gt;=23,0
) +
IF($D545=4,
  IFERROR(_xlfn.IFS(
  Q545&lt;=入力項目!$S$11,0,
  AND(Q545=入力項目!$S$11),IFERROR(VLOOKUP(入力項目!$S$12,子育て関連マスタ!$I$4:$M$5,2,FALSE),0),
  AND(Q545=4),IFERROR(VLOOKUP(入力項目!$S$13,子育て関連マスタ!$I$9:$M$12,2,FALSE),0),
  AND(Q545=7),IFERROR(VLOOKUP(入力項目!$S$14,子育て関連マスタ!$I$16:$M$17,2,FALSE),0),
  AND(Q545=13),IFERROR(VLOOKUP(入力項目!$S$15,子育て関連マスタ!$I$21:$M$22,2,FALSE),0),
  AND(Q545=16),IFERROR(VLOOKUP(入力項目!$S$16,子育て関連マスタ!$I$26:$M$28,2,FALSE),0),
  AND(Q545=19,入力項目!$S$16&lt;&gt;"高専"),IFERROR(VLOOKUP(入力項目!$S$17,子育て関連マスタ!$I$32:$M$37,2,FALSE),0),
  AND(Q545=21,入力項目!$S$16="高専"),IFERROR(VLOOKUP(入力項目!$S$17,子育て関連マスタ!$I$32:$M$37,2,FALSE),0),
  Q545&gt;=22,0
  ),0),0
) +
IF(AND(Q545&gt;=1,Q545&lt;=15),IF($D545=入力項目!$S$8,入力項目!$S$3,0),0) +
IF(AND(Q545&gt;=1,Q545&lt;=15),IF($D545=5,入力項目!$S$4,0),0) +
IF(AND(Q545&gt;=1,Q545&lt;=15),IF($D545=12,入力項目!$S$5,0),0) +
IF(AND(入力項目!$S$7=$A545,入力項目!$S$8=$D545),子育て関連マスタ!$C$14,0) +
IFERROR(IF(AND(YEAR(EDATE(DATE(入力項目!$S$7,入力項目!$S$8,1),1))=$A545,MONTH(EDATE(DATE(入力項目!$S$7,入力項目!$S$8,1),1))=$D545),子育て関連マスタ!$C$15,0),0) +
IF(AND(OR(Q545=3,Q545=5,Q545=7),$D545=11),子育て関連マスタ!$C$17,0) +
IF(AND(Q545=20,$D545=1),子育て関連マスタ!$C$18,0) +
IF(AND(Q545=20,$D545=1),
IFERROR(_xlfn.IFS(
入力項目!$S$10="男",子育て関連マスタ!$C$18,
入力項目!$S$10="女",子育て関連マスタ!$C$19
),0),0
) +
IF(AND(Q545&gt;=入力項目!$S$18,Q545&lt;=入力項目!$S$19),入力項目!$S$20,0) +
IF(AND(Q545&gt;=入力項目!$S$21,Q545&lt;=入力項目!$S$22),入力項目!$S$23,0) +
IF(AND(Q545&gt;=入力項目!$S$24,Q545&lt;=入力項目!$S$25),入力項目!$S$26,0)
)</f>
        <v>0</v>
      </c>
      <c r="AF545">
        <f ca="1">-(
_xlfn.IFS(
R545&lt;=入力項目!$S$11,0,
AND(R545&gt;=入力項目!$S$11+1,R545&lt;=3),IFERROR(VLOOKUP(入力項目!$S$12,子育て関連マスタ!$I$4:$M$5,4,FALSE),0),
AND(R545&gt;=4,R545&lt;=6),IFERROR(VLOOKUP(入力項目!$S$13,子育て関連マスタ!$I$9:$M$12,4,FALSE),0),
AND(R545&gt;=7,R545&lt;=12),IFERROR(VLOOKUP(入力項目!$S$14,子育て関連マスタ!$I$16:$M$17,4,FALSE),0),
AND(R545&gt;=13,R545&lt;=15),IFERROR(VLOOKUP(入力項目!$S$15,子育て関連マスタ!$I$21:$M$22,4,FALSE),0),
AND(R545&gt;=16,R545&lt;=18),IFERROR(VLOOKUP(入力項目!$S$16,子育て関連マスタ!$I$26:$M$28,4,FALSE),0),
AND(R545&gt;=19,R545&lt;=20,入力項目!$S$16="高専"),IFERROR(VLOOKUP(入力項目!$S$16,子育て関連マスタ!$I$26:$M$28,4,FALSE),0),
AND(R545&gt;=19,R545&lt;=20,入力項目!$S$16&lt;&gt;"高専"),IFERROR(VLOOKUP(入力項目!$S$17,子育て関連マスタ!$I$32:$M$37,4,FALSE),0),
AND(R545&gt;=21,R545&lt;=22,入力項目!$S$16="高専"),IFERROR(VLOOKUP(入力項目!$S$17,子育て関連マスタ!$I$32:$M$34,4,FALSE),0),
AND(R545&gt;=21,R545&lt;=22,入力項目!$S$16&lt;&gt;"高専"),IFERROR(VLOOKUP(入力項目!$S$17,子育て関連マスタ!$I$32:$M$34,4,FALSE),0),
R545&gt;=23,0
) +
IF($D545=4,
  IFERROR(_xlfn.IFS(
  R545&lt;=入力項目!$S$11,0,
  AND(R545=入力項目!$S$11),IFERROR(VLOOKUP(入力項目!$S$12,子育て関連マスタ!$I$4:$M$5,2,FALSE),0),
  AND(R545=4),IFERROR(VLOOKUP(入力項目!$S$13,子育て関連マスタ!$I$9:$M$12,2,FALSE),0),
  AND(R545=7),IFERROR(VLOOKUP(入力項目!$S$14,子育て関連マスタ!$I$16:$M$17,2,FALSE),0),
  AND(R545=13),IFERROR(VLOOKUP(入力項目!$S$15,子育て関連マスタ!$I$21:$M$22,2,FALSE),0),
  AND(R545=16),IFERROR(VLOOKUP(入力項目!$S$16,子育て関連マスタ!$I$26:$M$28,2,FALSE),0),
  AND(R545=19,入力項目!$S$16&lt;&gt;"高専"),IFERROR(VLOOKUP(入力項目!$S$17,子育て関連マスタ!$I$32:$M$37,2,FALSE),0),
  AND(R545=21,入力項目!$S$16="高専"),IFERROR(VLOOKUP(入力項目!$S$17,子育て関連マスタ!$I$32:$M$37,2,FALSE),0),
  R545&gt;=22,0
  ),0),0
) +
IF(AND(R545&gt;=1,R545&lt;=15),IF($D545=入力項目!$S$8,入力項目!$S$3,0),0) +
IF(AND(R545&gt;=1,R545&lt;=15),IF($D545=5,入力項目!$S$4,0),0) +
IF(AND(R545&gt;=1,R545&lt;=15),IF($D545=12,入力項目!$S$5,0),0) +
IF(AND(入力項目!$S$7=$A545,入力項目!$S$8=$D545),子育て関連マスタ!$C$14,0) +
IFERROR(IF(AND(YEAR(EDATE(DATE(入力項目!$S$7,入力項目!$S$8,1),1))=$A545,MONTH(EDATE(DATE(入力項目!$S$7,入力項目!$S$8,1),1))=$D545),子育て関連マスタ!$C$15,0),0) +
IF(AND(OR(R545=3,R545=5,R545=7),$D545=11),子育て関連マスタ!$C$17,0) +
IF(AND(R545=20,$D545=1),子育て関連マスタ!$C$18,0) +
IF(AND(R545=20,$D545=1),
IFERROR(_xlfn.IFS(
入力項目!$S$10="男",子育て関連マスタ!$C$18,
入力項目!$S$10="女",子育て関連マスタ!$C$19
),0),0
) +
IF(AND(R545&gt;=入力項目!$S$18,R545&lt;=入力項目!$S$19),入力項目!$S$20,0) +
IF(AND(R545&gt;=入力項目!$S$21,R545&lt;=入力項目!$S$22),入力項目!$S$23,0) +
IF(AND(R545&gt;=入力項目!$S$24,R545&lt;=入力項目!$S$25),入力項目!$S$26,0)
)</f>
        <v>0</v>
      </c>
      <c r="AG545">
        <f ca="1">-(
_xlfn.IFS(
S545&lt;=入力項目!$S$11,0,
AND(S545&gt;=入力項目!$S$11+1,S545&lt;=3),IFERROR(VLOOKUP(入力項目!$S$12,子育て関連マスタ!$I$4:$M$5,4,FALSE),0),
AND(S545&gt;=4,S545&lt;=6),IFERROR(VLOOKUP(入力項目!$S$13,子育て関連マスタ!$I$9:$M$12,4,FALSE),0),
AND(S545&gt;=7,S545&lt;=12),IFERROR(VLOOKUP(入力項目!$S$14,子育て関連マスタ!$I$16:$M$17,4,FALSE),0),
AND(S545&gt;=13,S545&lt;=15),IFERROR(VLOOKUP(入力項目!$S$15,子育て関連マスタ!$I$21:$M$22,4,FALSE),0),
AND(S545&gt;=16,S545&lt;=18),IFERROR(VLOOKUP(入力項目!$S$16,子育て関連マスタ!$I$26:$M$28,4,FALSE),0),
AND(S545&gt;=19,S545&lt;=20,入力項目!$S$16="高専"),IFERROR(VLOOKUP(入力項目!$S$16,子育て関連マスタ!$I$26:$M$28,4,FALSE),0),
AND(S545&gt;=19,S545&lt;=20,入力項目!$S$16&lt;&gt;"高専"),IFERROR(VLOOKUP(入力項目!$S$17,子育て関連マスタ!$I$32:$M$37,4,FALSE),0),
AND(S545&gt;=21,S545&lt;=22,入力項目!$S$16="高専"),IFERROR(VLOOKUP(入力項目!$S$17,子育て関連マスタ!$I$32:$M$34,4,FALSE),0),
AND(S545&gt;=21,S545&lt;=22,入力項目!$S$16&lt;&gt;"高専"),IFERROR(VLOOKUP(入力項目!$S$17,子育て関連マスタ!$I$32:$M$34,4,FALSE),0),
S545&gt;=23,0
) +
IF($D545=4,
  IFERROR(_xlfn.IFS(
  S545&lt;=入力項目!$S$11,0,
  AND(S545=入力項目!$S$11),IFERROR(VLOOKUP(入力項目!$S$12,子育て関連マスタ!$I$4:$M$5,2,FALSE),0),
  AND(S545=4),IFERROR(VLOOKUP(入力項目!$S$13,子育て関連マスタ!$I$9:$M$12,2,FALSE),0),
  AND(S545=7),IFERROR(VLOOKUP(入力項目!$S$14,子育て関連マスタ!$I$16:$M$17,2,FALSE),0),
  AND(S545=13),IFERROR(VLOOKUP(入力項目!$S$15,子育て関連マスタ!$I$21:$M$22,2,FALSE),0),
  AND(S545=16),IFERROR(VLOOKUP(入力項目!$S$16,子育て関連マスタ!$I$26:$M$28,2,FALSE),0),
  AND(S545=19,入力項目!$S$16&lt;&gt;"高専"),IFERROR(VLOOKUP(入力項目!$S$17,子育て関連マスタ!$I$32:$M$37,2,FALSE),0),
  AND(S545=21,入力項目!$S$16="高専"),IFERROR(VLOOKUP(入力項目!$S$17,子育て関連マスタ!$I$32:$M$37,2,FALSE),0),
  S545&gt;=22,0
  ),0),0
) +
IF(AND(S545&gt;=1,S545&lt;=15),IF($D545=入力項目!$S$8,入力項目!$S$3,0),0) +
IF(AND(S545&gt;=1,S545&lt;=15),IF($D545=5,入力項目!$S$4,0),0) +
IF(AND(S545&gt;=1,S545&lt;=15),IF($D545=12,入力項目!$S$5,0),0) +
IF(AND(入力項目!$S$7=$A545,入力項目!$S$8=$D545),子育て関連マスタ!$C$14,0) +
IFERROR(IF(AND(YEAR(EDATE(DATE(入力項目!$S$7,入力項目!$S$8,1),1))=$A545,MONTH(EDATE(DATE(入力項目!$S$7,入力項目!$S$8,1),1))=$D545),子育て関連マスタ!$C$15,0),0) +
IF(AND(OR(S545=3,S545=5,S545=7),$D545=11),子育て関連マスタ!$C$17,0) +
IF(AND(S545=20,$D545=1),子育て関連マスタ!$C$18,0) +
IF(AND(S545=20,$D545=1),
IFERROR(_xlfn.IFS(
入力項目!$S$10="男",子育て関連マスタ!$C$18,
入力項目!$S$10="女",子育て関連マスタ!$C$19
),0),0
) +
IF(AND(S545&gt;=入力項目!$S$18,S545&lt;=入力項目!$S$19),入力項目!$S$20,0) +
IF(AND(S545&gt;=入力項目!$S$21,S545&lt;=入力項目!$S$22),入力項目!$S$23,0) +
IF(AND(S545&gt;=入力項目!$S$24,S545&lt;=入力項目!$S$25),入力項目!$S$26,0)
)</f>
        <v>0</v>
      </c>
      <c r="AH545">
        <f ca="1">-(
_xlfn.IFS(
T545&lt;=入力項目!$S$11,0,
AND(T545&gt;=入力項目!$S$11+1,T545&lt;=3),IFERROR(VLOOKUP(入力項目!$S$12,子育て関連マスタ!$I$4:$M$5,4,FALSE),0),
AND(T545&gt;=4,T545&lt;=6),IFERROR(VLOOKUP(入力項目!$S$13,子育て関連マスタ!$I$9:$M$12,4,FALSE),0),
AND(T545&gt;=7,T545&lt;=12),IFERROR(VLOOKUP(入力項目!$S$14,子育て関連マスタ!$I$16:$M$17,4,FALSE),0),
AND(T545&gt;=13,T545&lt;=15),IFERROR(VLOOKUP(入力項目!$S$15,子育て関連マスタ!$I$21:$M$22,4,FALSE),0),
AND(T545&gt;=16,T545&lt;=18),IFERROR(VLOOKUP(入力項目!$S$16,子育て関連マスタ!$I$26:$M$28,4,FALSE),0),
AND(T545&gt;=19,T545&lt;=20,入力項目!$S$16="高専"),IFERROR(VLOOKUP(入力項目!$S$16,子育て関連マスタ!$I$26:$M$28,4,FALSE),0),
AND(T545&gt;=19,T545&lt;=20,入力項目!$S$16&lt;&gt;"高専"),IFERROR(VLOOKUP(入力項目!$S$17,子育て関連マスタ!$I$32:$M$37,4,FALSE),0),
AND(T545&gt;=21,T545&lt;=22,入力項目!$S$16="高専"),IFERROR(VLOOKUP(入力項目!$S$17,子育て関連マスタ!$I$32:$M$34,4,FALSE),0),
AND(T545&gt;=21,T545&lt;=22,入力項目!$S$16&lt;&gt;"高専"),IFERROR(VLOOKUP(入力項目!$S$17,子育て関連マスタ!$I$32:$M$34,4,FALSE),0),
T545&gt;=23,0
) +
IF($D545=4,
  IFERROR(_xlfn.IFS(
  T545&lt;=入力項目!$S$11,0,
  AND(T545=入力項目!$S$11),IFERROR(VLOOKUP(入力項目!$S$12,子育て関連マスタ!$I$4:$M$5,2,FALSE),0),
  AND(T545=4),IFERROR(VLOOKUP(入力項目!$S$13,子育て関連マスタ!$I$9:$M$12,2,FALSE),0),
  AND(T545=7),IFERROR(VLOOKUP(入力項目!$S$14,子育て関連マスタ!$I$16:$M$17,2,FALSE),0),
  AND(T545=13),IFERROR(VLOOKUP(入力項目!$S$15,子育て関連マスタ!$I$21:$M$22,2,FALSE),0),
  AND(T545=16),IFERROR(VLOOKUP(入力項目!$S$16,子育て関連マスタ!$I$26:$M$28,2,FALSE),0),
  AND(T545=19,入力項目!$S$16&lt;&gt;"高専"),IFERROR(VLOOKUP(入力項目!$S$17,子育て関連マスタ!$I$32:$M$37,2,FALSE),0),
  AND(T545=21,入力項目!$S$16="高専"),IFERROR(VLOOKUP(入力項目!$S$17,子育て関連マスタ!$I$32:$M$37,2,FALSE),0),
  T545&gt;=22,0
  ),0),0
) +
IF(AND(T545&gt;=1,T545&lt;=15),IF($D545=入力項目!$S$8,入力項目!$S$3,0),0) +
IF(AND(T545&gt;=1,T545&lt;=15),IF($D545=5,入力項目!$S$4,0),0) +
IF(AND(T545&gt;=1,T545&lt;=15),IF($D545=12,入力項目!$S$5,0),0) +
IF(AND(入力項目!$S$7=$A545,入力項目!$S$8=$D545),子育て関連マスタ!$C$14,0) +
IFERROR(IF(AND(YEAR(EDATE(DATE(入力項目!$S$7,入力項目!$S$8,1),1))=$A545,MONTH(EDATE(DATE(入力項目!$S$7,入力項目!$S$8,1),1))=$D545),子育て関連マスタ!$C$15,0),0) +
IF(AND(OR(T545=3,T545=5,T545=7),$D545=11),子育て関連マスタ!$C$17,0) +
IF(AND(T545=20,$D545=1),子育て関連マスタ!$C$18,0) +
IF(AND(T545=20,$D545=1),
IFERROR(_xlfn.IFS(
入力項目!$S$10="男",子育て関連マスタ!$C$18,
入力項目!$S$10="女",子育て関連マスタ!$C$19
),0),0
) +
IF(AND(T545&gt;=入力項目!$S$18,T545&lt;=入力項目!$S$19),入力項目!$S$20,0) +
IF(AND(T545&gt;=入力項目!$S$21,T545&lt;=入力項目!$S$22),入力項目!$S$23,0) +
IF(AND(T545&gt;=入力項目!$S$24,T545&lt;=入力項目!$S$25),入力項目!$S$26,0)
)</f>
        <v>0</v>
      </c>
      <c r="AI545">
        <f ca="1">-(
_xlfn.IFS(
U545&lt;=入力項目!$S$11,0,
AND(U545&gt;=入力項目!$S$11+1,U545&lt;=3),IFERROR(VLOOKUP(入力項目!$S$12,子育て関連マスタ!$I$4:$M$5,4,FALSE),0),
AND(U545&gt;=4,U545&lt;=6),IFERROR(VLOOKUP(入力項目!$S$13,子育て関連マスタ!$I$9:$M$12,4,FALSE),0),
AND(U545&gt;=7,U545&lt;=12),IFERROR(VLOOKUP(入力項目!$S$14,子育て関連マスタ!$I$16:$M$17,4,FALSE),0),
AND(U545&gt;=13,U545&lt;=15),IFERROR(VLOOKUP(入力項目!$S$15,子育て関連マスタ!$I$21:$M$22,4,FALSE),0),
AND(U545&gt;=16,U545&lt;=18),IFERROR(VLOOKUP(入力項目!$S$16,子育て関連マスタ!$I$26:$M$28,4,FALSE),0),
AND(U545&gt;=19,U545&lt;=20,入力項目!$S$16="高専"),IFERROR(VLOOKUP(入力項目!$S$16,子育て関連マスタ!$I$26:$M$28,4,FALSE),0),
AND(U545&gt;=19,U545&lt;=20,入力項目!$S$16&lt;&gt;"高専"),IFERROR(VLOOKUP(入力項目!$S$17,子育て関連マスタ!$I$32:$M$37,4,FALSE),0),
AND(U545&gt;=21,U545&lt;=22,入力項目!$S$16="高専"),IFERROR(VLOOKUP(入力項目!$S$17,子育て関連マスタ!$I$32:$M$34,4,FALSE),0),
AND(U545&gt;=21,U545&lt;=22,入力項目!$S$16&lt;&gt;"高専"),IFERROR(VLOOKUP(入力項目!$S$17,子育て関連マスタ!$I$32:$M$34,4,FALSE),0),
U545&gt;=23,0
) +
IF($D545=4,
  IFERROR(_xlfn.IFS(
  U545&lt;=入力項目!$S$11,0,
  AND(U545=入力項目!$S$11),IFERROR(VLOOKUP(入力項目!$S$12,子育て関連マスタ!$I$4:$M$5,2,FALSE),0),
  AND(U545=4),IFERROR(VLOOKUP(入力項目!$S$13,子育て関連マスタ!$I$9:$M$12,2,FALSE),0),
  AND(U545=7),IFERROR(VLOOKUP(入力項目!$S$14,子育て関連マスタ!$I$16:$M$17,2,FALSE),0),
  AND(U545=13),IFERROR(VLOOKUP(入力項目!$S$15,子育て関連マスタ!$I$21:$M$22,2,FALSE),0),
  AND(U545=16),IFERROR(VLOOKUP(入力項目!$S$16,子育て関連マスタ!$I$26:$M$28,2,FALSE),0),
  AND(U545=19,入力項目!$S$16&lt;&gt;"高専"),IFERROR(VLOOKUP(入力項目!$S$17,子育て関連マスタ!$I$32:$M$37,2,FALSE),0),
  AND(U545=21,入力項目!$S$16="高専"),IFERROR(VLOOKUP(入力項目!$S$17,子育て関連マスタ!$I$32:$M$37,2,FALSE),0),
  U545&gt;=22,0
  ),0),0
) +
IF(AND(U545&gt;=1,U545&lt;=15),IF($D545=入力項目!$S$8,入力項目!$S$3,0),0) +
IF(AND(U545&gt;=1,U545&lt;=15),IF($D545=5,入力項目!$S$4,0),0) +
IF(AND(U545&gt;=1,U545&lt;=15),IF($D545=12,入力項目!$S$5,0),0) +
IF(AND(入力項目!$S$7=$A545,入力項目!$S$8=$D545),子育て関連マスタ!$C$14,0) +
IFERROR(IF(AND(YEAR(EDATE(DATE(入力項目!$S$7,入力項目!$S$8,1),1))=$A545,MONTH(EDATE(DATE(入力項目!$S$7,入力項目!$S$8,1),1))=$D545),子育て関連マスタ!$C$15,0),0) +
IF(AND(OR(U545=3,U545=5,U545=7),$D545=11),子育て関連マスタ!$C$17,0) +
IF(AND(U545=20,$D545=1),子育て関連マスタ!$C$18,0) +
IF(AND(U545=20,$D545=1),
IFERROR(_xlfn.IFS(
入力項目!$S$10="男",子育て関連マスタ!$C$18,
入力項目!$S$10="女",子育て関連マスタ!$C$19
),0),0
) +
IF(AND(U545&gt;=入力項目!$S$18,U545&lt;=入力項目!$S$19),入力項目!$S$20,0) +
IF(AND(U545&gt;=入力項目!$S$21,U545&lt;=入力項目!$S$22),入力項目!$S$23,0) +
IF(AND(U545&gt;=入力項目!$S$24,U545&lt;=入力項目!$S$25),入力項目!$S$26,0)
)</f>
        <v>0</v>
      </c>
      <c r="AJ545" s="10">
        <f ca="1">-VLOOKUP($D545,月別収支!$A$2:$H$13,7,FALSE)</f>
        <v>-20000</v>
      </c>
    </row>
    <row r="546" spans="1:36" x14ac:dyDescent="0.4">
      <c r="A546">
        <f t="shared" ca="1" si="139"/>
        <v>2069</v>
      </c>
      <c r="B546">
        <f t="shared" ca="1" si="146"/>
        <v>2069</v>
      </c>
      <c r="C546">
        <f t="shared" ca="1" si="147"/>
        <v>45</v>
      </c>
      <c r="D546">
        <f t="shared" ca="1" si="140"/>
        <v>12</v>
      </c>
      <c r="E546" t="str">
        <f t="shared" ca="1" si="141"/>
        <v>2069年12月</v>
      </c>
      <c r="F546">
        <f ca="1">IF(OR(入力項目!$N$5&lt;$A546,AND(入力項目!$N$5=$A546,入力項目!$N$6&lt;$D546)),IF(F545=0,1,IF(G546=12,F545+1,F545)),0)</f>
        <v>45</v>
      </c>
      <c r="G546">
        <f ca="1">IF(OR(入力項目!$N$5&lt;$A546,AND(入力項目!$N$5=$A546,入力項目!$N$6&lt;$D546)),IF(G545=12,1,G545+1),0)</f>
        <v>2</v>
      </c>
      <c r="H546" t="str">
        <f t="shared" ca="1" si="142"/>
        <v>45_2</v>
      </c>
      <c r="I546">
        <f ca="1">IF(
  IFERROR(AND($C546&gt;0,MOD($C546,入力項目!$N$22)=0,$D546=入力項目!$N$23), FALSE),
  1,
  IF(
    AND(I545&gt;0,J545=12),
    IF(I545=入力項目!$N$28, 0, I545+1),
    I545
  )
)</f>
        <v>1</v>
      </c>
      <c r="J546">
        <f ca="1">IF($D546=入力項目!$N$23,1,IFERROR(J545+1,1))</f>
        <v>7</v>
      </c>
      <c r="K546" t="str">
        <f t="shared" ca="1" si="143"/>
        <v>1_7</v>
      </c>
      <c r="L546">
        <f ca="1">L545+IF(入力項目!$D$4=$D546,1,0)</f>
        <v>74</v>
      </c>
      <c r="M546" t="str">
        <f t="shared" ca="1" si="144"/>
        <v>74歳</v>
      </c>
      <c r="N546">
        <f t="shared" ca="1" si="148"/>
        <v>74</v>
      </c>
      <c r="O546" t="str">
        <f t="shared" ca="1" si="145"/>
        <v>74歳</v>
      </c>
      <c r="P546">
        <f t="shared" ca="1" si="149"/>
        <v>49</v>
      </c>
      <c r="Q546">
        <f t="shared" ca="1" si="150"/>
        <v>47</v>
      </c>
      <c r="R546">
        <f t="shared" ca="1" si="151"/>
        <v>2070</v>
      </c>
      <c r="S546">
        <f t="shared" ca="1" si="152"/>
        <v>2070</v>
      </c>
      <c r="T546">
        <f t="shared" ca="1" si="153"/>
        <v>2070</v>
      </c>
      <c r="U546">
        <f t="shared" ca="1" si="154"/>
        <v>2070</v>
      </c>
      <c r="V546" s="10">
        <f t="shared" ca="1" si="155"/>
        <v>57317425</v>
      </c>
      <c r="W546" s="10">
        <f ca="1">IF($L546&lt;その他マスタ!$B$1,VLOOKUP($D546,月別収支!$A$2:$H$13,2,FALSE),その他マスタ!$B$3)+IF(AND($L546=その他マスタ!$B$1,入力項目!$I$9="あり",$D546=入力項目!$D$4),その他マスタ!$B$2,0)</f>
        <v>150000</v>
      </c>
      <c r="X546" s="10">
        <f ca="1">-IF(入力項目!$K$5=TRUE,
IF($F546+$G546&lt;3,VLOOKUP($D546,月別収支!$A$2:$H$13,8,FALSE),0)+IFERROR(VLOOKUP($H546,住宅ローン計算!C:P,13,FALSE),0)+IF($F546&gt;1,IF(OR($G546=3,$G546=6,$G546=9,$G546=12),ROUNDUP(入力項目!$N$18/4,0),0),0),
VLOOKUP($D546,月別収支!$A$2:$H$13,8,FALSE))</f>
        <v>0</v>
      </c>
      <c r="Y546" s="10">
        <f ca="1">-VLOOKUP($D546,月別収支!$A$2:$H$13,3,FALSE)</f>
        <v>-75000</v>
      </c>
      <c r="Z546" s="10">
        <f ca="1">-VLOOKUP($D546,月別収支!$A$2:$H$13,4,FALSE)</f>
        <v>-27000</v>
      </c>
      <c r="AA546" s="10">
        <f ca="1">-VLOOKUP($D546,月別収支!$A$2:$H$13,6,FALSE)</f>
        <v>-10000</v>
      </c>
      <c r="AB546" s="10">
        <f ca="1">-(
VLOOKUP($D546,月別収支!$A$2:$H$13,5,FALSE)+IF(AND(入力項目!$I$27&lt;=$A546,ISEVEN($A546-入力項目!$I$27),入力項目!$I$28=$D546),入力項目!$I$26,0)
+IF(入力項目!$K$26=TRUE,
IFERROR(VLOOKUP($K546,マイカーローン計算!C:P,13,FALSE),0),
IFERROR(
  IF(AND($C546&gt;0,MOD($C546,入力項目!$N$22)=0,$D546=入力項目!$N$23),入力項目!$N$24,0),
 0
)
)
)</f>
        <v>-20000</v>
      </c>
      <c r="AC546" s="10">
        <f ca="1">-IF($A546&lt;入力項目!$N$33,入力項目!$N$35,IF(AND($A546=入力項目!$N$33,$D546&lt;=入力項目!$N$34),入力項目!$N$35,0))</f>
        <v>0</v>
      </c>
      <c r="AD546">
        <f ca="1">-(
_xlfn.IFS(
P546&lt;=入力項目!$S$11,0,
AND(P546&gt;=入力項目!$S$11+1,P546&lt;=3),IFERROR(VLOOKUP(入力項目!$S$12,子育て関連マスタ!$I$4:$M$5,4,FALSE),0),
AND(P546&gt;=4,P546&lt;=6),IFERROR(VLOOKUP(入力項目!$S$13,子育て関連マスタ!$I$9:$M$12,4,FALSE),0),
AND(P546&gt;=7,P546&lt;=12),IFERROR(VLOOKUP(入力項目!$S$14,子育て関連マスタ!$I$16:$M$17,4,FALSE),0),
AND(P546&gt;=13,P546&lt;=15),IFERROR(VLOOKUP(入力項目!$S$15,子育て関連マスタ!$I$21:$M$22,4,FALSE),0),
AND(P546&gt;=16,P546&lt;=18),IFERROR(VLOOKUP(入力項目!$S$16,子育て関連マスタ!$I$26:$M$28,4,FALSE),0),
AND(P546&gt;=19,P546&lt;=20,入力項目!$S$16="高専"),IFERROR(VLOOKUP(入力項目!$S$16,子育て関連マスタ!$I$26:$M$28,4,FALSE),0),
AND(P546&gt;=19,P546&lt;=20,入力項目!$S$16&lt;&gt;"高専"),IFERROR(VLOOKUP(入力項目!$S$17,子育て関連マスタ!$I$32:$M$37,4,FALSE),0),
AND(P546&gt;=21,P546&lt;=22,入力項目!$S$16="高専"),IFERROR(VLOOKUP(入力項目!$S$17,子育て関連マスタ!$I$32:$M$34,4,FALSE),0),
AND(P546&gt;=21,P546&lt;=22,入力項目!$S$16&lt;&gt;"高専"),IFERROR(VLOOKUP(入力項目!$S$17,子育て関連マスタ!$I$32:$M$34,4,FALSE),0),
P546&gt;=23,0
) +
IF($D546=4,
  IFERROR(_xlfn.IFS(
  P546&lt;=入力項目!$S$11,0,
  AND(P546=入力項目!$S$11),IFERROR(VLOOKUP(入力項目!$S$12,子育て関連マスタ!$I$4:$M$5,2,FALSE),0),
  AND(P546=4),IFERROR(VLOOKUP(入力項目!$S$13,子育て関連マスタ!$I$9:$M$12,2,FALSE),0),
  AND(P546=7),IFERROR(VLOOKUP(入力項目!$S$14,子育て関連マスタ!$I$16:$M$17,2,FALSE),0),
  AND(P546=13),IFERROR(VLOOKUP(入力項目!$S$15,子育て関連マスタ!$I$21:$M$22,2,FALSE),0),
  AND(P546=16),IFERROR(VLOOKUP(入力項目!$S$16,子育て関連マスタ!$I$26:$M$28,2,FALSE),0),
  AND(P546=19,入力項目!$S$16&lt;&gt;"高専"),IFERROR(VLOOKUP(入力項目!$S$17,子育て関連マスタ!$I$32:$M$37,2,FALSE),0),
  AND(P546=21,入力項目!$S$16="高専"),IFERROR(VLOOKUP(入力項目!$S$17,子育て関連マスタ!$I$32:$M$37,2,FALSE),0),
  P546&gt;=22,0
  ),0),0
) +
IF(AND(P546&gt;=1,P546&lt;=15),IF($D546=入力項目!$S$8,入力項目!$S$3,0),0) +
IF(AND(P546&gt;=1,P546&lt;=15),IF($D546=5,入力項目!$S$4,0),0) +
IF(AND(P546&gt;=1,P546&lt;=15),IF($D546=12,入力項目!$S$5,0),0) +
IF(AND(入力項目!$S$7=$A546,入力項目!$S$8=$D546),子育て関連マスタ!$C$14,0) +
IFERROR(IF(AND(YEAR(EDATE(DATE(入力項目!$S$7,入力項目!$S$8,1),1))=$A546,MONTH(EDATE(DATE(入力項目!$S$7,入力項目!$S$8,1),1))=$D546),子育て関連マスタ!$C$15,0),0) +
IF(AND(OR(P546=3,P546=5,P546=7),$D546=11),子育て関連マスタ!$C$17,0) +
IF(AND(P546=20,$D546=1),子育て関連マスタ!$C$18,0) +
IF(AND(P546=20,$D546=1),
IFERROR(_xlfn.IFS(
入力項目!$S$10="男",子育て関連マスタ!$C$18,
入力項目!$S$10="女",子育て関連マスタ!$C$19
),0),0
) +
IF(AND(P546&gt;=入力項目!$S$18,P546&lt;=入力項目!$S$19),入力項目!$S$20,0) +
IF(AND(P546&gt;=入力項目!$S$21,P546&lt;=入力項目!$S$22),入力項目!$S$23,0) +
IF(AND(P546&gt;=入力項目!$S$24,P546&lt;=入力項目!$S$25),入力項目!$S$26,0)
)</f>
        <v>0</v>
      </c>
      <c r="AE546">
        <f ca="1">-(
_xlfn.IFS(
Q546&lt;=入力項目!$S$11,0,
AND(Q546&gt;=入力項目!$S$11+1,Q546&lt;=3),IFERROR(VLOOKUP(入力項目!$S$12,子育て関連マスタ!$I$4:$M$5,4,FALSE),0),
AND(Q546&gt;=4,Q546&lt;=6),IFERROR(VLOOKUP(入力項目!$S$13,子育て関連マスタ!$I$9:$M$12,4,FALSE),0),
AND(Q546&gt;=7,Q546&lt;=12),IFERROR(VLOOKUP(入力項目!$S$14,子育て関連マスタ!$I$16:$M$17,4,FALSE),0),
AND(Q546&gt;=13,Q546&lt;=15),IFERROR(VLOOKUP(入力項目!$S$15,子育て関連マスタ!$I$21:$M$22,4,FALSE),0),
AND(Q546&gt;=16,Q546&lt;=18),IFERROR(VLOOKUP(入力項目!$S$16,子育て関連マスタ!$I$26:$M$28,4,FALSE),0),
AND(Q546&gt;=19,Q546&lt;=20,入力項目!$S$16="高専"),IFERROR(VLOOKUP(入力項目!$S$16,子育て関連マスタ!$I$26:$M$28,4,FALSE),0),
AND(Q546&gt;=19,Q546&lt;=20,入力項目!$S$16&lt;&gt;"高専"),IFERROR(VLOOKUP(入力項目!$S$17,子育て関連マスタ!$I$32:$M$37,4,FALSE),0),
AND(Q546&gt;=21,Q546&lt;=22,入力項目!$S$16="高専"),IFERROR(VLOOKUP(入力項目!$S$17,子育て関連マスタ!$I$32:$M$34,4,FALSE),0),
AND(Q546&gt;=21,Q546&lt;=22,入力項目!$S$16&lt;&gt;"高専"),IFERROR(VLOOKUP(入力項目!$S$17,子育て関連マスタ!$I$32:$M$34,4,FALSE),0),
Q546&gt;=23,0
) +
IF($D546=4,
  IFERROR(_xlfn.IFS(
  Q546&lt;=入力項目!$S$11,0,
  AND(Q546=入力項目!$S$11),IFERROR(VLOOKUP(入力項目!$S$12,子育て関連マスタ!$I$4:$M$5,2,FALSE),0),
  AND(Q546=4),IFERROR(VLOOKUP(入力項目!$S$13,子育て関連マスタ!$I$9:$M$12,2,FALSE),0),
  AND(Q546=7),IFERROR(VLOOKUP(入力項目!$S$14,子育て関連マスタ!$I$16:$M$17,2,FALSE),0),
  AND(Q546=13),IFERROR(VLOOKUP(入力項目!$S$15,子育て関連マスタ!$I$21:$M$22,2,FALSE),0),
  AND(Q546=16),IFERROR(VLOOKUP(入力項目!$S$16,子育て関連マスタ!$I$26:$M$28,2,FALSE),0),
  AND(Q546=19,入力項目!$S$16&lt;&gt;"高専"),IFERROR(VLOOKUP(入力項目!$S$17,子育て関連マスタ!$I$32:$M$37,2,FALSE),0),
  AND(Q546=21,入力項目!$S$16="高専"),IFERROR(VLOOKUP(入力項目!$S$17,子育て関連マスタ!$I$32:$M$37,2,FALSE),0),
  Q546&gt;=22,0
  ),0),0
) +
IF(AND(Q546&gt;=1,Q546&lt;=15),IF($D546=入力項目!$S$8,入力項目!$S$3,0),0) +
IF(AND(Q546&gt;=1,Q546&lt;=15),IF($D546=5,入力項目!$S$4,0),0) +
IF(AND(Q546&gt;=1,Q546&lt;=15),IF($D546=12,入力項目!$S$5,0),0) +
IF(AND(入力項目!$S$7=$A546,入力項目!$S$8=$D546),子育て関連マスタ!$C$14,0) +
IFERROR(IF(AND(YEAR(EDATE(DATE(入力項目!$S$7,入力項目!$S$8,1),1))=$A546,MONTH(EDATE(DATE(入力項目!$S$7,入力項目!$S$8,1),1))=$D546),子育て関連マスタ!$C$15,0),0) +
IF(AND(OR(Q546=3,Q546=5,Q546=7),$D546=11),子育て関連マスタ!$C$17,0) +
IF(AND(Q546=20,$D546=1),子育て関連マスタ!$C$18,0) +
IF(AND(Q546=20,$D546=1),
IFERROR(_xlfn.IFS(
入力項目!$S$10="男",子育て関連マスタ!$C$18,
入力項目!$S$10="女",子育て関連マスタ!$C$19
),0),0
) +
IF(AND(Q546&gt;=入力項目!$S$18,Q546&lt;=入力項目!$S$19),入力項目!$S$20,0) +
IF(AND(Q546&gt;=入力項目!$S$21,Q546&lt;=入力項目!$S$22),入力項目!$S$23,0) +
IF(AND(Q546&gt;=入力項目!$S$24,Q546&lt;=入力項目!$S$25),入力項目!$S$26,0)
)</f>
        <v>0</v>
      </c>
      <c r="AF546">
        <f ca="1">-(
_xlfn.IFS(
R546&lt;=入力項目!$S$11,0,
AND(R546&gt;=入力項目!$S$11+1,R546&lt;=3),IFERROR(VLOOKUP(入力項目!$S$12,子育て関連マスタ!$I$4:$M$5,4,FALSE),0),
AND(R546&gt;=4,R546&lt;=6),IFERROR(VLOOKUP(入力項目!$S$13,子育て関連マスタ!$I$9:$M$12,4,FALSE),0),
AND(R546&gt;=7,R546&lt;=12),IFERROR(VLOOKUP(入力項目!$S$14,子育て関連マスタ!$I$16:$M$17,4,FALSE),0),
AND(R546&gt;=13,R546&lt;=15),IFERROR(VLOOKUP(入力項目!$S$15,子育て関連マスタ!$I$21:$M$22,4,FALSE),0),
AND(R546&gt;=16,R546&lt;=18),IFERROR(VLOOKUP(入力項目!$S$16,子育て関連マスタ!$I$26:$M$28,4,FALSE),0),
AND(R546&gt;=19,R546&lt;=20,入力項目!$S$16="高専"),IFERROR(VLOOKUP(入力項目!$S$16,子育て関連マスタ!$I$26:$M$28,4,FALSE),0),
AND(R546&gt;=19,R546&lt;=20,入力項目!$S$16&lt;&gt;"高専"),IFERROR(VLOOKUP(入力項目!$S$17,子育て関連マスタ!$I$32:$M$37,4,FALSE),0),
AND(R546&gt;=21,R546&lt;=22,入力項目!$S$16="高専"),IFERROR(VLOOKUP(入力項目!$S$17,子育て関連マスタ!$I$32:$M$34,4,FALSE),0),
AND(R546&gt;=21,R546&lt;=22,入力項目!$S$16&lt;&gt;"高専"),IFERROR(VLOOKUP(入力項目!$S$17,子育て関連マスタ!$I$32:$M$34,4,FALSE),0),
R546&gt;=23,0
) +
IF($D546=4,
  IFERROR(_xlfn.IFS(
  R546&lt;=入力項目!$S$11,0,
  AND(R546=入力項目!$S$11),IFERROR(VLOOKUP(入力項目!$S$12,子育て関連マスタ!$I$4:$M$5,2,FALSE),0),
  AND(R546=4),IFERROR(VLOOKUP(入力項目!$S$13,子育て関連マスタ!$I$9:$M$12,2,FALSE),0),
  AND(R546=7),IFERROR(VLOOKUP(入力項目!$S$14,子育て関連マスタ!$I$16:$M$17,2,FALSE),0),
  AND(R546=13),IFERROR(VLOOKUP(入力項目!$S$15,子育て関連マスタ!$I$21:$M$22,2,FALSE),0),
  AND(R546=16),IFERROR(VLOOKUP(入力項目!$S$16,子育て関連マスタ!$I$26:$M$28,2,FALSE),0),
  AND(R546=19,入力項目!$S$16&lt;&gt;"高専"),IFERROR(VLOOKUP(入力項目!$S$17,子育て関連マスタ!$I$32:$M$37,2,FALSE),0),
  AND(R546=21,入力項目!$S$16="高専"),IFERROR(VLOOKUP(入力項目!$S$17,子育て関連マスタ!$I$32:$M$37,2,FALSE),0),
  R546&gt;=22,0
  ),0),0
) +
IF(AND(R546&gt;=1,R546&lt;=15),IF($D546=入力項目!$S$8,入力項目!$S$3,0),0) +
IF(AND(R546&gt;=1,R546&lt;=15),IF($D546=5,入力項目!$S$4,0),0) +
IF(AND(R546&gt;=1,R546&lt;=15),IF($D546=12,入力項目!$S$5,0),0) +
IF(AND(入力項目!$S$7=$A546,入力項目!$S$8=$D546),子育て関連マスタ!$C$14,0) +
IFERROR(IF(AND(YEAR(EDATE(DATE(入力項目!$S$7,入力項目!$S$8,1),1))=$A546,MONTH(EDATE(DATE(入力項目!$S$7,入力項目!$S$8,1),1))=$D546),子育て関連マスタ!$C$15,0),0) +
IF(AND(OR(R546=3,R546=5,R546=7),$D546=11),子育て関連マスタ!$C$17,0) +
IF(AND(R546=20,$D546=1),子育て関連マスタ!$C$18,0) +
IF(AND(R546=20,$D546=1),
IFERROR(_xlfn.IFS(
入力項目!$S$10="男",子育て関連マスタ!$C$18,
入力項目!$S$10="女",子育て関連マスタ!$C$19
),0),0
) +
IF(AND(R546&gt;=入力項目!$S$18,R546&lt;=入力項目!$S$19),入力項目!$S$20,0) +
IF(AND(R546&gt;=入力項目!$S$21,R546&lt;=入力項目!$S$22),入力項目!$S$23,0) +
IF(AND(R546&gt;=入力項目!$S$24,R546&lt;=入力項目!$S$25),入力項目!$S$26,0)
)</f>
        <v>0</v>
      </c>
      <c r="AG546">
        <f ca="1">-(
_xlfn.IFS(
S546&lt;=入力項目!$S$11,0,
AND(S546&gt;=入力項目!$S$11+1,S546&lt;=3),IFERROR(VLOOKUP(入力項目!$S$12,子育て関連マスタ!$I$4:$M$5,4,FALSE),0),
AND(S546&gt;=4,S546&lt;=6),IFERROR(VLOOKUP(入力項目!$S$13,子育て関連マスタ!$I$9:$M$12,4,FALSE),0),
AND(S546&gt;=7,S546&lt;=12),IFERROR(VLOOKUP(入力項目!$S$14,子育て関連マスタ!$I$16:$M$17,4,FALSE),0),
AND(S546&gt;=13,S546&lt;=15),IFERROR(VLOOKUP(入力項目!$S$15,子育て関連マスタ!$I$21:$M$22,4,FALSE),0),
AND(S546&gt;=16,S546&lt;=18),IFERROR(VLOOKUP(入力項目!$S$16,子育て関連マスタ!$I$26:$M$28,4,FALSE),0),
AND(S546&gt;=19,S546&lt;=20,入力項目!$S$16="高専"),IFERROR(VLOOKUP(入力項目!$S$16,子育て関連マスタ!$I$26:$M$28,4,FALSE),0),
AND(S546&gt;=19,S546&lt;=20,入力項目!$S$16&lt;&gt;"高専"),IFERROR(VLOOKUP(入力項目!$S$17,子育て関連マスタ!$I$32:$M$37,4,FALSE),0),
AND(S546&gt;=21,S546&lt;=22,入力項目!$S$16="高専"),IFERROR(VLOOKUP(入力項目!$S$17,子育て関連マスタ!$I$32:$M$34,4,FALSE),0),
AND(S546&gt;=21,S546&lt;=22,入力項目!$S$16&lt;&gt;"高専"),IFERROR(VLOOKUP(入力項目!$S$17,子育て関連マスタ!$I$32:$M$34,4,FALSE),0),
S546&gt;=23,0
) +
IF($D546=4,
  IFERROR(_xlfn.IFS(
  S546&lt;=入力項目!$S$11,0,
  AND(S546=入力項目!$S$11),IFERROR(VLOOKUP(入力項目!$S$12,子育て関連マスタ!$I$4:$M$5,2,FALSE),0),
  AND(S546=4),IFERROR(VLOOKUP(入力項目!$S$13,子育て関連マスタ!$I$9:$M$12,2,FALSE),0),
  AND(S546=7),IFERROR(VLOOKUP(入力項目!$S$14,子育て関連マスタ!$I$16:$M$17,2,FALSE),0),
  AND(S546=13),IFERROR(VLOOKUP(入力項目!$S$15,子育て関連マスタ!$I$21:$M$22,2,FALSE),0),
  AND(S546=16),IFERROR(VLOOKUP(入力項目!$S$16,子育て関連マスタ!$I$26:$M$28,2,FALSE),0),
  AND(S546=19,入力項目!$S$16&lt;&gt;"高専"),IFERROR(VLOOKUP(入力項目!$S$17,子育て関連マスタ!$I$32:$M$37,2,FALSE),0),
  AND(S546=21,入力項目!$S$16="高専"),IFERROR(VLOOKUP(入力項目!$S$17,子育て関連マスタ!$I$32:$M$37,2,FALSE),0),
  S546&gt;=22,0
  ),0),0
) +
IF(AND(S546&gt;=1,S546&lt;=15),IF($D546=入力項目!$S$8,入力項目!$S$3,0),0) +
IF(AND(S546&gt;=1,S546&lt;=15),IF($D546=5,入力項目!$S$4,0),0) +
IF(AND(S546&gt;=1,S546&lt;=15),IF($D546=12,入力項目!$S$5,0),0) +
IF(AND(入力項目!$S$7=$A546,入力項目!$S$8=$D546),子育て関連マスタ!$C$14,0) +
IFERROR(IF(AND(YEAR(EDATE(DATE(入力項目!$S$7,入力項目!$S$8,1),1))=$A546,MONTH(EDATE(DATE(入力項目!$S$7,入力項目!$S$8,1),1))=$D546),子育て関連マスタ!$C$15,0),0) +
IF(AND(OR(S546=3,S546=5,S546=7),$D546=11),子育て関連マスタ!$C$17,0) +
IF(AND(S546=20,$D546=1),子育て関連マスタ!$C$18,0) +
IF(AND(S546=20,$D546=1),
IFERROR(_xlfn.IFS(
入力項目!$S$10="男",子育て関連マスタ!$C$18,
入力項目!$S$10="女",子育て関連マスタ!$C$19
),0),0
) +
IF(AND(S546&gt;=入力項目!$S$18,S546&lt;=入力項目!$S$19),入力項目!$S$20,0) +
IF(AND(S546&gt;=入力項目!$S$21,S546&lt;=入力項目!$S$22),入力項目!$S$23,0) +
IF(AND(S546&gt;=入力項目!$S$24,S546&lt;=入力項目!$S$25),入力項目!$S$26,0)
)</f>
        <v>0</v>
      </c>
      <c r="AH546">
        <f ca="1">-(
_xlfn.IFS(
T546&lt;=入力項目!$S$11,0,
AND(T546&gt;=入力項目!$S$11+1,T546&lt;=3),IFERROR(VLOOKUP(入力項目!$S$12,子育て関連マスタ!$I$4:$M$5,4,FALSE),0),
AND(T546&gt;=4,T546&lt;=6),IFERROR(VLOOKUP(入力項目!$S$13,子育て関連マスタ!$I$9:$M$12,4,FALSE),0),
AND(T546&gt;=7,T546&lt;=12),IFERROR(VLOOKUP(入力項目!$S$14,子育て関連マスタ!$I$16:$M$17,4,FALSE),0),
AND(T546&gt;=13,T546&lt;=15),IFERROR(VLOOKUP(入力項目!$S$15,子育て関連マスタ!$I$21:$M$22,4,FALSE),0),
AND(T546&gt;=16,T546&lt;=18),IFERROR(VLOOKUP(入力項目!$S$16,子育て関連マスタ!$I$26:$M$28,4,FALSE),0),
AND(T546&gt;=19,T546&lt;=20,入力項目!$S$16="高専"),IFERROR(VLOOKUP(入力項目!$S$16,子育て関連マスタ!$I$26:$M$28,4,FALSE),0),
AND(T546&gt;=19,T546&lt;=20,入力項目!$S$16&lt;&gt;"高専"),IFERROR(VLOOKUP(入力項目!$S$17,子育て関連マスタ!$I$32:$M$37,4,FALSE),0),
AND(T546&gt;=21,T546&lt;=22,入力項目!$S$16="高専"),IFERROR(VLOOKUP(入力項目!$S$17,子育て関連マスタ!$I$32:$M$34,4,FALSE),0),
AND(T546&gt;=21,T546&lt;=22,入力項目!$S$16&lt;&gt;"高専"),IFERROR(VLOOKUP(入力項目!$S$17,子育て関連マスタ!$I$32:$M$34,4,FALSE),0),
T546&gt;=23,0
) +
IF($D546=4,
  IFERROR(_xlfn.IFS(
  T546&lt;=入力項目!$S$11,0,
  AND(T546=入力項目!$S$11),IFERROR(VLOOKUP(入力項目!$S$12,子育て関連マスタ!$I$4:$M$5,2,FALSE),0),
  AND(T546=4),IFERROR(VLOOKUP(入力項目!$S$13,子育て関連マスタ!$I$9:$M$12,2,FALSE),0),
  AND(T546=7),IFERROR(VLOOKUP(入力項目!$S$14,子育て関連マスタ!$I$16:$M$17,2,FALSE),0),
  AND(T546=13),IFERROR(VLOOKUP(入力項目!$S$15,子育て関連マスタ!$I$21:$M$22,2,FALSE),0),
  AND(T546=16),IFERROR(VLOOKUP(入力項目!$S$16,子育て関連マスタ!$I$26:$M$28,2,FALSE),0),
  AND(T546=19,入力項目!$S$16&lt;&gt;"高専"),IFERROR(VLOOKUP(入力項目!$S$17,子育て関連マスタ!$I$32:$M$37,2,FALSE),0),
  AND(T546=21,入力項目!$S$16="高専"),IFERROR(VLOOKUP(入力項目!$S$17,子育て関連マスタ!$I$32:$M$37,2,FALSE),0),
  T546&gt;=22,0
  ),0),0
) +
IF(AND(T546&gt;=1,T546&lt;=15),IF($D546=入力項目!$S$8,入力項目!$S$3,0),0) +
IF(AND(T546&gt;=1,T546&lt;=15),IF($D546=5,入力項目!$S$4,0),0) +
IF(AND(T546&gt;=1,T546&lt;=15),IF($D546=12,入力項目!$S$5,0),0) +
IF(AND(入力項目!$S$7=$A546,入力項目!$S$8=$D546),子育て関連マスタ!$C$14,0) +
IFERROR(IF(AND(YEAR(EDATE(DATE(入力項目!$S$7,入力項目!$S$8,1),1))=$A546,MONTH(EDATE(DATE(入力項目!$S$7,入力項目!$S$8,1),1))=$D546),子育て関連マスタ!$C$15,0),0) +
IF(AND(OR(T546=3,T546=5,T546=7),$D546=11),子育て関連マスタ!$C$17,0) +
IF(AND(T546=20,$D546=1),子育て関連マスタ!$C$18,0) +
IF(AND(T546=20,$D546=1),
IFERROR(_xlfn.IFS(
入力項目!$S$10="男",子育て関連マスタ!$C$18,
入力項目!$S$10="女",子育て関連マスタ!$C$19
),0),0
) +
IF(AND(T546&gt;=入力項目!$S$18,T546&lt;=入力項目!$S$19),入力項目!$S$20,0) +
IF(AND(T546&gt;=入力項目!$S$21,T546&lt;=入力項目!$S$22),入力項目!$S$23,0) +
IF(AND(T546&gt;=入力項目!$S$24,T546&lt;=入力項目!$S$25),入力項目!$S$26,0)
)</f>
        <v>0</v>
      </c>
      <c r="AI546">
        <f ca="1">-(
_xlfn.IFS(
U546&lt;=入力項目!$S$11,0,
AND(U546&gt;=入力項目!$S$11+1,U546&lt;=3),IFERROR(VLOOKUP(入力項目!$S$12,子育て関連マスタ!$I$4:$M$5,4,FALSE),0),
AND(U546&gt;=4,U546&lt;=6),IFERROR(VLOOKUP(入力項目!$S$13,子育て関連マスタ!$I$9:$M$12,4,FALSE),0),
AND(U546&gt;=7,U546&lt;=12),IFERROR(VLOOKUP(入力項目!$S$14,子育て関連マスタ!$I$16:$M$17,4,FALSE),0),
AND(U546&gt;=13,U546&lt;=15),IFERROR(VLOOKUP(入力項目!$S$15,子育て関連マスタ!$I$21:$M$22,4,FALSE),0),
AND(U546&gt;=16,U546&lt;=18),IFERROR(VLOOKUP(入力項目!$S$16,子育て関連マスタ!$I$26:$M$28,4,FALSE),0),
AND(U546&gt;=19,U546&lt;=20,入力項目!$S$16="高専"),IFERROR(VLOOKUP(入力項目!$S$16,子育て関連マスタ!$I$26:$M$28,4,FALSE),0),
AND(U546&gt;=19,U546&lt;=20,入力項目!$S$16&lt;&gt;"高専"),IFERROR(VLOOKUP(入力項目!$S$17,子育て関連マスタ!$I$32:$M$37,4,FALSE),0),
AND(U546&gt;=21,U546&lt;=22,入力項目!$S$16="高専"),IFERROR(VLOOKUP(入力項目!$S$17,子育て関連マスタ!$I$32:$M$34,4,FALSE),0),
AND(U546&gt;=21,U546&lt;=22,入力項目!$S$16&lt;&gt;"高専"),IFERROR(VLOOKUP(入力項目!$S$17,子育て関連マスタ!$I$32:$M$34,4,FALSE),0),
U546&gt;=23,0
) +
IF($D546=4,
  IFERROR(_xlfn.IFS(
  U546&lt;=入力項目!$S$11,0,
  AND(U546=入力項目!$S$11),IFERROR(VLOOKUP(入力項目!$S$12,子育て関連マスタ!$I$4:$M$5,2,FALSE),0),
  AND(U546=4),IFERROR(VLOOKUP(入力項目!$S$13,子育て関連マスタ!$I$9:$M$12,2,FALSE),0),
  AND(U546=7),IFERROR(VLOOKUP(入力項目!$S$14,子育て関連マスタ!$I$16:$M$17,2,FALSE),0),
  AND(U546=13),IFERROR(VLOOKUP(入力項目!$S$15,子育て関連マスタ!$I$21:$M$22,2,FALSE),0),
  AND(U546=16),IFERROR(VLOOKUP(入力項目!$S$16,子育て関連マスタ!$I$26:$M$28,2,FALSE),0),
  AND(U546=19,入力項目!$S$16&lt;&gt;"高専"),IFERROR(VLOOKUP(入力項目!$S$17,子育て関連マスタ!$I$32:$M$37,2,FALSE),0),
  AND(U546=21,入力項目!$S$16="高専"),IFERROR(VLOOKUP(入力項目!$S$17,子育て関連マスタ!$I$32:$M$37,2,FALSE),0),
  U546&gt;=22,0
  ),0),0
) +
IF(AND(U546&gt;=1,U546&lt;=15),IF($D546=入力項目!$S$8,入力項目!$S$3,0),0) +
IF(AND(U546&gt;=1,U546&lt;=15),IF($D546=5,入力項目!$S$4,0),0) +
IF(AND(U546&gt;=1,U546&lt;=15),IF($D546=12,入力項目!$S$5,0),0) +
IF(AND(入力項目!$S$7=$A546,入力項目!$S$8=$D546),子育て関連マスタ!$C$14,0) +
IFERROR(IF(AND(YEAR(EDATE(DATE(入力項目!$S$7,入力項目!$S$8,1),1))=$A546,MONTH(EDATE(DATE(入力項目!$S$7,入力項目!$S$8,1),1))=$D546),子育て関連マスタ!$C$15,0),0) +
IF(AND(OR(U546=3,U546=5,U546=7),$D546=11),子育て関連マスタ!$C$17,0) +
IF(AND(U546=20,$D546=1),子育て関連マスタ!$C$18,0) +
IF(AND(U546=20,$D546=1),
IFERROR(_xlfn.IFS(
入力項目!$S$10="男",子育て関連マスタ!$C$18,
入力項目!$S$10="女",子育て関連マスタ!$C$19
),0),0
) +
IF(AND(U546&gt;=入力項目!$S$18,U546&lt;=入力項目!$S$19),入力項目!$S$20,0) +
IF(AND(U546&gt;=入力項目!$S$21,U546&lt;=入力項目!$S$22),入力項目!$S$23,0) +
IF(AND(U546&gt;=入力項目!$S$24,U546&lt;=入力項目!$S$25),入力項目!$S$26,0)
)</f>
        <v>0</v>
      </c>
      <c r="AJ546" s="10">
        <f ca="1">-VLOOKUP($D546,月別収支!$A$2:$H$13,7,FALSE)</f>
        <v>-20000</v>
      </c>
    </row>
    <row r="547" spans="1:36" x14ac:dyDescent="0.4">
      <c r="A547">
        <f t="shared" ca="1" si="139"/>
        <v>2070</v>
      </c>
      <c r="B547">
        <f t="shared" ca="1" si="146"/>
        <v>2069</v>
      </c>
      <c r="C547">
        <f t="shared" ca="1" si="147"/>
        <v>46</v>
      </c>
      <c r="D547">
        <f t="shared" ca="1" si="140"/>
        <v>1</v>
      </c>
      <c r="E547" t="str">
        <f t="shared" ca="1" si="141"/>
        <v>2070年1月</v>
      </c>
      <c r="F547">
        <f ca="1">IF(OR(入力項目!$N$5&lt;$A547,AND(入力項目!$N$5=$A547,入力項目!$N$6&lt;$D547)),IF(F546=0,1,IF(G547=12,F546+1,F546)),0)</f>
        <v>45</v>
      </c>
      <c r="G547">
        <f ca="1">IF(OR(入力項目!$N$5&lt;$A547,AND(入力項目!$N$5=$A547,入力項目!$N$6&lt;$D547)),IF(G546=12,1,G546+1),0)</f>
        <v>3</v>
      </c>
      <c r="H547" t="str">
        <f t="shared" ca="1" si="142"/>
        <v>45_3</v>
      </c>
      <c r="I547">
        <f ca="1">IF(
  IFERROR(AND($C547&gt;0,MOD($C547,入力項目!$N$22)=0,$D547=入力項目!$N$23), FALSE),
  1,
  IF(
    AND(I546&gt;0,J546=12),
    IF(I546=入力項目!$N$28, 0, I546+1),
    I546
  )
)</f>
        <v>1</v>
      </c>
      <c r="J547">
        <f ca="1">IF($D547=入力項目!$N$23,1,IFERROR(J546+1,1))</f>
        <v>8</v>
      </c>
      <c r="K547" t="str">
        <f t="shared" ca="1" si="143"/>
        <v>1_8</v>
      </c>
      <c r="L547">
        <f ca="1">L546+IF(入力項目!$D$4=$D547,1,0)</f>
        <v>74</v>
      </c>
      <c r="M547" t="str">
        <f t="shared" ca="1" si="144"/>
        <v>74歳</v>
      </c>
      <c r="N547">
        <f t="shared" ca="1" si="148"/>
        <v>75</v>
      </c>
      <c r="O547" t="str">
        <f t="shared" ca="1" si="145"/>
        <v>75歳</v>
      </c>
      <c r="P547">
        <f t="shared" ca="1" si="149"/>
        <v>49</v>
      </c>
      <c r="Q547">
        <f t="shared" ca="1" si="150"/>
        <v>47</v>
      </c>
      <c r="R547">
        <f t="shared" ca="1" si="151"/>
        <v>2070</v>
      </c>
      <c r="S547">
        <f t="shared" ca="1" si="152"/>
        <v>2070</v>
      </c>
      <c r="T547">
        <f t="shared" ca="1" si="153"/>
        <v>2070</v>
      </c>
      <c r="U547">
        <f t="shared" ca="1" si="154"/>
        <v>2070</v>
      </c>
      <c r="V547" s="10">
        <f t="shared" ca="1" si="155"/>
        <v>57277925</v>
      </c>
      <c r="W547" s="10">
        <f ca="1">IF($L547&lt;その他マスタ!$B$1,VLOOKUP($D547,月別収支!$A$2:$H$13,2,FALSE),その他マスタ!$B$3)+IF(AND($L547=その他マスタ!$B$1,入力項目!$I$9="あり",$D547=入力項目!$D$4),その他マスタ!$B$2,0)</f>
        <v>150000</v>
      </c>
      <c r="X547" s="10">
        <f ca="1">-IF(入力項目!$K$5=TRUE,
IF($F547+$G547&lt;3,VLOOKUP($D547,月別収支!$A$2:$H$13,8,FALSE),0)+IFERROR(VLOOKUP($H547,住宅ローン計算!C:P,13,FALSE),0)+IF($F547&gt;1,IF(OR($G547=3,$G547=6,$G547=9,$G547=12),ROUNDUP(入力項目!$N$18/4,0),0),0),
VLOOKUP($D547,月別収支!$A$2:$H$13,8,FALSE))</f>
        <v>-37500</v>
      </c>
      <c r="Y547" s="10">
        <f ca="1">-VLOOKUP($D547,月別収支!$A$2:$H$13,3,FALSE)</f>
        <v>-75000</v>
      </c>
      <c r="Z547" s="10">
        <f ca="1">-VLOOKUP($D547,月別収支!$A$2:$H$13,4,FALSE)</f>
        <v>-27000</v>
      </c>
      <c r="AA547" s="10">
        <f ca="1">-VLOOKUP($D547,月別収支!$A$2:$H$13,6,FALSE)</f>
        <v>-10000</v>
      </c>
      <c r="AB547" s="10">
        <f ca="1">-(
VLOOKUP($D547,月別収支!$A$2:$H$13,5,FALSE)+IF(AND(入力項目!$I$27&lt;=$A547,ISEVEN($A547-入力項目!$I$27),入力項目!$I$28=$D547),入力項目!$I$26,0)
+IF(入力項目!$K$26=TRUE,
IFERROR(VLOOKUP($K547,マイカーローン計算!C:P,13,FALSE),0),
IFERROR(
  IF(AND($C547&gt;0,MOD($C547,入力項目!$N$22)=0,$D547=入力項目!$N$23),入力項目!$N$24,0),
 0
)
)
)</f>
        <v>-20000</v>
      </c>
      <c r="AC547" s="10">
        <f ca="1">-IF($A547&lt;入力項目!$N$33,入力項目!$N$35,IF(AND($A547=入力項目!$N$33,$D547&lt;=入力項目!$N$34),入力項目!$N$35,0))</f>
        <v>0</v>
      </c>
      <c r="AD547">
        <f ca="1">-(
_xlfn.IFS(
P547&lt;=入力項目!$S$11,0,
AND(P547&gt;=入力項目!$S$11+1,P547&lt;=3),IFERROR(VLOOKUP(入力項目!$S$12,子育て関連マスタ!$I$4:$M$5,4,FALSE),0),
AND(P547&gt;=4,P547&lt;=6),IFERROR(VLOOKUP(入力項目!$S$13,子育て関連マスタ!$I$9:$M$12,4,FALSE),0),
AND(P547&gt;=7,P547&lt;=12),IFERROR(VLOOKUP(入力項目!$S$14,子育て関連マスタ!$I$16:$M$17,4,FALSE),0),
AND(P547&gt;=13,P547&lt;=15),IFERROR(VLOOKUP(入力項目!$S$15,子育て関連マスタ!$I$21:$M$22,4,FALSE),0),
AND(P547&gt;=16,P547&lt;=18),IFERROR(VLOOKUP(入力項目!$S$16,子育て関連マスタ!$I$26:$M$28,4,FALSE),0),
AND(P547&gt;=19,P547&lt;=20,入力項目!$S$16="高専"),IFERROR(VLOOKUP(入力項目!$S$16,子育て関連マスタ!$I$26:$M$28,4,FALSE),0),
AND(P547&gt;=19,P547&lt;=20,入力項目!$S$16&lt;&gt;"高専"),IFERROR(VLOOKUP(入力項目!$S$17,子育て関連マスタ!$I$32:$M$37,4,FALSE),0),
AND(P547&gt;=21,P547&lt;=22,入力項目!$S$16="高専"),IFERROR(VLOOKUP(入力項目!$S$17,子育て関連マスタ!$I$32:$M$34,4,FALSE),0),
AND(P547&gt;=21,P547&lt;=22,入力項目!$S$16&lt;&gt;"高専"),IFERROR(VLOOKUP(入力項目!$S$17,子育て関連マスタ!$I$32:$M$34,4,FALSE),0),
P547&gt;=23,0
) +
IF($D547=4,
  IFERROR(_xlfn.IFS(
  P547&lt;=入力項目!$S$11,0,
  AND(P547=入力項目!$S$11),IFERROR(VLOOKUP(入力項目!$S$12,子育て関連マスタ!$I$4:$M$5,2,FALSE),0),
  AND(P547=4),IFERROR(VLOOKUP(入力項目!$S$13,子育て関連マスタ!$I$9:$M$12,2,FALSE),0),
  AND(P547=7),IFERROR(VLOOKUP(入力項目!$S$14,子育て関連マスタ!$I$16:$M$17,2,FALSE),0),
  AND(P547=13),IFERROR(VLOOKUP(入力項目!$S$15,子育て関連マスタ!$I$21:$M$22,2,FALSE),0),
  AND(P547=16),IFERROR(VLOOKUP(入力項目!$S$16,子育て関連マスタ!$I$26:$M$28,2,FALSE),0),
  AND(P547=19,入力項目!$S$16&lt;&gt;"高専"),IFERROR(VLOOKUP(入力項目!$S$17,子育て関連マスタ!$I$32:$M$37,2,FALSE),0),
  AND(P547=21,入力項目!$S$16="高専"),IFERROR(VLOOKUP(入力項目!$S$17,子育て関連マスタ!$I$32:$M$37,2,FALSE),0),
  P547&gt;=22,0
  ),0),0
) +
IF(AND(P547&gt;=1,P547&lt;=15),IF($D547=入力項目!$S$8,入力項目!$S$3,0),0) +
IF(AND(P547&gt;=1,P547&lt;=15),IF($D547=5,入力項目!$S$4,0),0) +
IF(AND(P547&gt;=1,P547&lt;=15),IF($D547=12,入力項目!$S$5,0),0) +
IF(AND(入力項目!$S$7=$A547,入力項目!$S$8=$D547),子育て関連マスタ!$C$14,0) +
IFERROR(IF(AND(YEAR(EDATE(DATE(入力項目!$S$7,入力項目!$S$8,1),1))=$A547,MONTH(EDATE(DATE(入力項目!$S$7,入力項目!$S$8,1),1))=$D547),子育て関連マスタ!$C$15,0),0) +
IF(AND(OR(P547=3,P547=5,P547=7),$D547=11),子育て関連マスタ!$C$17,0) +
IF(AND(P547=20,$D547=1),子育て関連マスタ!$C$18,0) +
IF(AND(P547=20,$D547=1),
IFERROR(_xlfn.IFS(
入力項目!$S$10="男",子育て関連マスタ!$C$18,
入力項目!$S$10="女",子育て関連マスタ!$C$19
),0),0
) +
IF(AND(P547&gt;=入力項目!$S$18,P547&lt;=入力項目!$S$19),入力項目!$S$20,0) +
IF(AND(P547&gt;=入力項目!$S$21,P547&lt;=入力項目!$S$22),入力項目!$S$23,0) +
IF(AND(P547&gt;=入力項目!$S$24,P547&lt;=入力項目!$S$25),入力項目!$S$26,0)
)</f>
        <v>0</v>
      </c>
      <c r="AE547">
        <f ca="1">-(
_xlfn.IFS(
Q547&lt;=入力項目!$S$11,0,
AND(Q547&gt;=入力項目!$S$11+1,Q547&lt;=3),IFERROR(VLOOKUP(入力項目!$S$12,子育て関連マスタ!$I$4:$M$5,4,FALSE),0),
AND(Q547&gt;=4,Q547&lt;=6),IFERROR(VLOOKUP(入力項目!$S$13,子育て関連マスタ!$I$9:$M$12,4,FALSE),0),
AND(Q547&gt;=7,Q547&lt;=12),IFERROR(VLOOKUP(入力項目!$S$14,子育て関連マスタ!$I$16:$M$17,4,FALSE),0),
AND(Q547&gt;=13,Q547&lt;=15),IFERROR(VLOOKUP(入力項目!$S$15,子育て関連マスタ!$I$21:$M$22,4,FALSE),0),
AND(Q547&gt;=16,Q547&lt;=18),IFERROR(VLOOKUP(入力項目!$S$16,子育て関連マスタ!$I$26:$M$28,4,FALSE),0),
AND(Q547&gt;=19,Q547&lt;=20,入力項目!$S$16="高専"),IFERROR(VLOOKUP(入力項目!$S$16,子育て関連マスタ!$I$26:$M$28,4,FALSE),0),
AND(Q547&gt;=19,Q547&lt;=20,入力項目!$S$16&lt;&gt;"高専"),IFERROR(VLOOKUP(入力項目!$S$17,子育て関連マスタ!$I$32:$M$37,4,FALSE),0),
AND(Q547&gt;=21,Q547&lt;=22,入力項目!$S$16="高専"),IFERROR(VLOOKUP(入力項目!$S$17,子育て関連マスタ!$I$32:$M$34,4,FALSE),0),
AND(Q547&gt;=21,Q547&lt;=22,入力項目!$S$16&lt;&gt;"高専"),IFERROR(VLOOKUP(入力項目!$S$17,子育て関連マスタ!$I$32:$M$34,4,FALSE),0),
Q547&gt;=23,0
) +
IF($D547=4,
  IFERROR(_xlfn.IFS(
  Q547&lt;=入力項目!$S$11,0,
  AND(Q547=入力項目!$S$11),IFERROR(VLOOKUP(入力項目!$S$12,子育て関連マスタ!$I$4:$M$5,2,FALSE),0),
  AND(Q547=4),IFERROR(VLOOKUP(入力項目!$S$13,子育て関連マスタ!$I$9:$M$12,2,FALSE),0),
  AND(Q547=7),IFERROR(VLOOKUP(入力項目!$S$14,子育て関連マスタ!$I$16:$M$17,2,FALSE),0),
  AND(Q547=13),IFERROR(VLOOKUP(入力項目!$S$15,子育て関連マスタ!$I$21:$M$22,2,FALSE),0),
  AND(Q547=16),IFERROR(VLOOKUP(入力項目!$S$16,子育て関連マスタ!$I$26:$M$28,2,FALSE),0),
  AND(Q547=19,入力項目!$S$16&lt;&gt;"高専"),IFERROR(VLOOKUP(入力項目!$S$17,子育て関連マスタ!$I$32:$M$37,2,FALSE),0),
  AND(Q547=21,入力項目!$S$16="高専"),IFERROR(VLOOKUP(入力項目!$S$17,子育て関連マスタ!$I$32:$M$37,2,FALSE),0),
  Q547&gt;=22,0
  ),0),0
) +
IF(AND(Q547&gt;=1,Q547&lt;=15),IF($D547=入力項目!$S$8,入力項目!$S$3,0),0) +
IF(AND(Q547&gt;=1,Q547&lt;=15),IF($D547=5,入力項目!$S$4,0),0) +
IF(AND(Q547&gt;=1,Q547&lt;=15),IF($D547=12,入力項目!$S$5,0),0) +
IF(AND(入力項目!$S$7=$A547,入力項目!$S$8=$D547),子育て関連マスタ!$C$14,0) +
IFERROR(IF(AND(YEAR(EDATE(DATE(入力項目!$S$7,入力項目!$S$8,1),1))=$A547,MONTH(EDATE(DATE(入力項目!$S$7,入力項目!$S$8,1),1))=$D547),子育て関連マスタ!$C$15,0),0) +
IF(AND(OR(Q547=3,Q547=5,Q547=7),$D547=11),子育て関連マスタ!$C$17,0) +
IF(AND(Q547=20,$D547=1),子育て関連マスタ!$C$18,0) +
IF(AND(Q547=20,$D547=1),
IFERROR(_xlfn.IFS(
入力項目!$S$10="男",子育て関連マスタ!$C$18,
入力項目!$S$10="女",子育て関連マスタ!$C$19
),0),0
) +
IF(AND(Q547&gt;=入力項目!$S$18,Q547&lt;=入力項目!$S$19),入力項目!$S$20,0) +
IF(AND(Q547&gt;=入力項目!$S$21,Q547&lt;=入力項目!$S$22),入力項目!$S$23,0) +
IF(AND(Q547&gt;=入力項目!$S$24,Q547&lt;=入力項目!$S$25),入力項目!$S$26,0)
)</f>
        <v>0</v>
      </c>
      <c r="AF547">
        <f ca="1">-(
_xlfn.IFS(
R547&lt;=入力項目!$S$11,0,
AND(R547&gt;=入力項目!$S$11+1,R547&lt;=3),IFERROR(VLOOKUP(入力項目!$S$12,子育て関連マスタ!$I$4:$M$5,4,FALSE),0),
AND(R547&gt;=4,R547&lt;=6),IFERROR(VLOOKUP(入力項目!$S$13,子育て関連マスタ!$I$9:$M$12,4,FALSE),0),
AND(R547&gt;=7,R547&lt;=12),IFERROR(VLOOKUP(入力項目!$S$14,子育て関連マスタ!$I$16:$M$17,4,FALSE),0),
AND(R547&gt;=13,R547&lt;=15),IFERROR(VLOOKUP(入力項目!$S$15,子育て関連マスタ!$I$21:$M$22,4,FALSE),0),
AND(R547&gt;=16,R547&lt;=18),IFERROR(VLOOKUP(入力項目!$S$16,子育て関連マスタ!$I$26:$M$28,4,FALSE),0),
AND(R547&gt;=19,R547&lt;=20,入力項目!$S$16="高専"),IFERROR(VLOOKUP(入力項目!$S$16,子育て関連マスタ!$I$26:$M$28,4,FALSE),0),
AND(R547&gt;=19,R547&lt;=20,入力項目!$S$16&lt;&gt;"高専"),IFERROR(VLOOKUP(入力項目!$S$17,子育て関連マスタ!$I$32:$M$37,4,FALSE),0),
AND(R547&gt;=21,R547&lt;=22,入力項目!$S$16="高専"),IFERROR(VLOOKUP(入力項目!$S$17,子育て関連マスタ!$I$32:$M$34,4,FALSE),0),
AND(R547&gt;=21,R547&lt;=22,入力項目!$S$16&lt;&gt;"高専"),IFERROR(VLOOKUP(入力項目!$S$17,子育て関連マスタ!$I$32:$M$34,4,FALSE),0),
R547&gt;=23,0
) +
IF($D547=4,
  IFERROR(_xlfn.IFS(
  R547&lt;=入力項目!$S$11,0,
  AND(R547=入力項目!$S$11),IFERROR(VLOOKUP(入力項目!$S$12,子育て関連マスタ!$I$4:$M$5,2,FALSE),0),
  AND(R547=4),IFERROR(VLOOKUP(入力項目!$S$13,子育て関連マスタ!$I$9:$M$12,2,FALSE),0),
  AND(R547=7),IFERROR(VLOOKUP(入力項目!$S$14,子育て関連マスタ!$I$16:$M$17,2,FALSE),0),
  AND(R547=13),IFERROR(VLOOKUP(入力項目!$S$15,子育て関連マスタ!$I$21:$M$22,2,FALSE),0),
  AND(R547=16),IFERROR(VLOOKUP(入力項目!$S$16,子育て関連マスタ!$I$26:$M$28,2,FALSE),0),
  AND(R547=19,入力項目!$S$16&lt;&gt;"高専"),IFERROR(VLOOKUP(入力項目!$S$17,子育て関連マスタ!$I$32:$M$37,2,FALSE),0),
  AND(R547=21,入力項目!$S$16="高専"),IFERROR(VLOOKUP(入力項目!$S$17,子育て関連マスタ!$I$32:$M$37,2,FALSE),0),
  R547&gt;=22,0
  ),0),0
) +
IF(AND(R547&gt;=1,R547&lt;=15),IF($D547=入力項目!$S$8,入力項目!$S$3,0),0) +
IF(AND(R547&gt;=1,R547&lt;=15),IF($D547=5,入力項目!$S$4,0),0) +
IF(AND(R547&gt;=1,R547&lt;=15),IF($D547=12,入力項目!$S$5,0),0) +
IF(AND(入力項目!$S$7=$A547,入力項目!$S$8=$D547),子育て関連マスタ!$C$14,0) +
IFERROR(IF(AND(YEAR(EDATE(DATE(入力項目!$S$7,入力項目!$S$8,1),1))=$A547,MONTH(EDATE(DATE(入力項目!$S$7,入力項目!$S$8,1),1))=$D547),子育て関連マスタ!$C$15,0),0) +
IF(AND(OR(R547=3,R547=5,R547=7),$D547=11),子育て関連マスタ!$C$17,0) +
IF(AND(R547=20,$D547=1),子育て関連マスタ!$C$18,0) +
IF(AND(R547=20,$D547=1),
IFERROR(_xlfn.IFS(
入力項目!$S$10="男",子育て関連マスタ!$C$18,
入力項目!$S$10="女",子育て関連マスタ!$C$19
),0),0
) +
IF(AND(R547&gt;=入力項目!$S$18,R547&lt;=入力項目!$S$19),入力項目!$S$20,0) +
IF(AND(R547&gt;=入力項目!$S$21,R547&lt;=入力項目!$S$22),入力項目!$S$23,0) +
IF(AND(R547&gt;=入力項目!$S$24,R547&lt;=入力項目!$S$25),入力項目!$S$26,0)
)</f>
        <v>0</v>
      </c>
      <c r="AG547">
        <f ca="1">-(
_xlfn.IFS(
S547&lt;=入力項目!$S$11,0,
AND(S547&gt;=入力項目!$S$11+1,S547&lt;=3),IFERROR(VLOOKUP(入力項目!$S$12,子育て関連マスタ!$I$4:$M$5,4,FALSE),0),
AND(S547&gt;=4,S547&lt;=6),IFERROR(VLOOKUP(入力項目!$S$13,子育て関連マスタ!$I$9:$M$12,4,FALSE),0),
AND(S547&gt;=7,S547&lt;=12),IFERROR(VLOOKUP(入力項目!$S$14,子育て関連マスタ!$I$16:$M$17,4,FALSE),0),
AND(S547&gt;=13,S547&lt;=15),IFERROR(VLOOKUP(入力項目!$S$15,子育て関連マスタ!$I$21:$M$22,4,FALSE),0),
AND(S547&gt;=16,S547&lt;=18),IFERROR(VLOOKUP(入力項目!$S$16,子育て関連マスタ!$I$26:$M$28,4,FALSE),0),
AND(S547&gt;=19,S547&lt;=20,入力項目!$S$16="高専"),IFERROR(VLOOKUP(入力項目!$S$16,子育て関連マスタ!$I$26:$M$28,4,FALSE),0),
AND(S547&gt;=19,S547&lt;=20,入力項目!$S$16&lt;&gt;"高専"),IFERROR(VLOOKUP(入力項目!$S$17,子育て関連マスタ!$I$32:$M$37,4,FALSE),0),
AND(S547&gt;=21,S547&lt;=22,入力項目!$S$16="高専"),IFERROR(VLOOKUP(入力項目!$S$17,子育て関連マスタ!$I$32:$M$34,4,FALSE),0),
AND(S547&gt;=21,S547&lt;=22,入力項目!$S$16&lt;&gt;"高専"),IFERROR(VLOOKUP(入力項目!$S$17,子育て関連マスタ!$I$32:$M$34,4,FALSE),0),
S547&gt;=23,0
) +
IF($D547=4,
  IFERROR(_xlfn.IFS(
  S547&lt;=入力項目!$S$11,0,
  AND(S547=入力項目!$S$11),IFERROR(VLOOKUP(入力項目!$S$12,子育て関連マスタ!$I$4:$M$5,2,FALSE),0),
  AND(S547=4),IFERROR(VLOOKUP(入力項目!$S$13,子育て関連マスタ!$I$9:$M$12,2,FALSE),0),
  AND(S547=7),IFERROR(VLOOKUP(入力項目!$S$14,子育て関連マスタ!$I$16:$M$17,2,FALSE),0),
  AND(S547=13),IFERROR(VLOOKUP(入力項目!$S$15,子育て関連マスタ!$I$21:$M$22,2,FALSE),0),
  AND(S547=16),IFERROR(VLOOKUP(入力項目!$S$16,子育て関連マスタ!$I$26:$M$28,2,FALSE),0),
  AND(S547=19,入力項目!$S$16&lt;&gt;"高専"),IFERROR(VLOOKUP(入力項目!$S$17,子育て関連マスタ!$I$32:$M$37,2,FALSE),0),
  AND(S547=21,入力項目!$S$16="高専"),IFERROR(VLOOKUP(入力項目!$S$17,子育て関連マスタ!$I$32:$M$37,2,FALSE),0),
  S547&gt;=22,0
  ),0),0
) +
IF(AND(S547&gt;=1,S547&lt;=15),IF($D547=入力項目!$S$8,入力項目!$S$3,0),0) +
IF(AND(S547&gt;=1,S547&lt;=15),IF($D547=5,入力項目!$S$4,0),0) +
IF(AND(S547&gt;=1,S547&lt;=15),IF($D547=12,入力項目!$S$5,0),0) +
IF(AND(入力項目!$S$7=$A547,入力項目!$S$8=$D547),子育て関連マスタ!$C$14,0) +
IFERROR(IF(AND(YEAR(EDATE(DATE(入力項目!$S$7,入力項目!$S$8,1),1))=$A547,MONTH(EDATE(DATE(入力項目!$S$7,入力項目!$S$8,1),1))=$D547),子育て関連マスタ!$C$15,0),0) +
IF(AND(OR(S547=3,S547=5,S547=7),$D547=11),子育て関連マスタ!$C$17,0) +
IF(AND(S547=20,$D547=1),子育て関連マスタ!$C$18,0) +
IF(AND(S547=20,$D547=1),
IFERROR(_xlfn.IFS(
入力項目!$S$10="男",子育て関連マスタ!$C$18,
入力項目!$S$10="女",子育て関連マスタ!$C$19
),0),0
) +
IF(AND(S547&gt;=入力項目!$S$18,S547&lt;=入力項目!$S$19),入力項目!$S$20,0) +
IF(AND(S547&gt;=入力項目!$S$21,S547&lt;=入力項目!$S$22),入力項目!$S$23,0) +
IF(AND(S547&gt;=入力項目!$S$24,S547&lt;=入力項目!$S$25),入力項目!$S$26,0)
)</f>
        <v>0</v>
      </c>
      <c r="AH547">
        <f ca="1">-(
_xlfn.IFS(
T547&lt;=入力項目!$S$11,0,
AND(T547&gt;=入力項目!$S$11+1,T547&lt;=3),IFERROR(VLOOKUP(入力項目!$S$12,子育て関連マスタ!$I$4:$M$5,4,FALSE),0),
AND(T547&gt;=4,T547&lt;=6),IFERROR(VLOOKUP(入力項目!$S$13,子育て関連マスタ!$I$9:$M$12,4,FALSE),0),
AND(T547&gt;=7,T547&lt;=12),IFERROR(VLOOKUP(入力項目!$S$14,子育て関連マスタ!$I$16:$M$17,4,FALSE),0),
AND(T547&gt;=13,T547&lt;=15),IFERROR(VLOOKUP(入力項目!$S$15,子育て関連マスタ!$I$21:$M$22,4,FALSE),0),
AND(T547&gt;=16,T547&lt;=18),IFERROR(VLOOKUP(入力項目!$S$16,子育て関連マスタ!$I$26:$M$28,4,FALSE),0),
AND(T547&gt;=19,T547&lt;=20,入力項目!$S$16="高専"),IFERROR(VLOOKUP(入力項目!$S$16,子育て関連マスタ!$I$26:$M$28,4,FALSE),0),
AND(T547&gt;=19,T547&lt;=20,入力項目!$S$16&lt;&gt;"高専"),IFERROR(VLOOKUP(入力項目!$S$17,子育て関連マスタ!$I$32:$M$37,4,FALSE),0),
AND(T547&gt;=21,T547&lt;=22,入力項目!$S$16="高専"),IFERROR(VLOOKUP(入力項目!$S$17,子育て関連マスタ!$I$32:$M$34,4,FALSE),0),
AND(T547&gt;=21,T547&lt;=22,入力項目!$S$16&lt;&gt;"高専"),IFERROR(VLOOKUP(入力項目!$S$17,子育て関連マスタ!$I$32:$M$34,4,FALSE),0),
T547&gt;=23,0
) +
IF($D547=4,
  IFERROR(_xlfn.IFS(
  T547&lt;=入力項目!$S$11,0,
  AND(T547=入力項目!$S$11),IFERROR(VLOOKUP(入力項目!$S$12,子育て関連マスタ!$I$4:$M$5,2,FALSE),0),
  AND(T547=4),IFERROR(VLOOKUP(入力項目!$S$13,子育て関連マスタ!$I$9:$M$12,2,FALSE),0),
  AND(T547=7),IFERROR(VLOOKUP(入力項目!$S$14,子育て関連マスタ!$I$16:$M$17,2,FALSE),0),
  AND(T547=13),IFERROR(VLOOKUP(入力項目!$S$15,子育て関連マスタ!$I$21:$M$22,2,FALSE),0),
  AND(T547=16),IFERROR(VLOOKUP(入力項目!$S$16,子育て関連マスタ!$I$26:$M$28,2,FALSE),0),
  AND(T547=19,入力項目!$S$16&lt;&gt;"高専"),IFERROR(VLOOKUP(入力項目!$S$17,子育て関連マスタ!$I$32:$M$37,2,FALSE),0),
  AND(T547=21,入力項目!$S$16="高専"),IFERROR(VLOOKUP(入力項目!$S$17,子育て関連マスタ!$I$32:$M$37,2,FALSE),0),
  T547&gt;=22,0
  ),0),0
) +
IF(AND(T547&gt;=1,T547&lt;=15),IF($D547=入力項目!$S$8,入力項目!$S$3,0),0) +
IF(AND(T547&gt;=1,T547&lt;=15),IF($D547=5,入力項目!$S$4,0),0) +
IF(AND(T547&gt;=1,T547&lt;=15),IF($D547=12,入力項目!$S$5,0),0) +
IF(AND(入力項目!$S$7=$A547,入力項目!$S$8=$D547),子育て関連マスタ!$C$14,0) +
IFERROR(IF(AND(YEAR(EDATE(DATE(入力項目!$S$7,入力項目!$S$8,1),1))=$A547,MONTH(EDATE(DATE(入力項目!$S$7,入力項目!$S$8,1),1))=$D547),子育て関連マスタ!$C$15,0),0) +
IF(AND(OR(T547=3,T547=5,T547=7),$D547=11),子育て関連マスタ!$C$17,0) +
IF(AND(T547=20,$D547=1),子育て関連マスタ!$C$18,0) +
IF(AND(T547=20,$D547=1),
IFERROR(_xlfn.IFS(
入力項目!$S$10="男",子育て関連マスタ!$C$18,
入力項目!$S$10="女",子育て関連マスタ!$C$19
),0),0
) +
IF(AND(T547&gt;=入力項目!$S$18,T547&lt;=入力項目!$S$19),入力項目!$S$20,0) +
IF(AND(T547&gt;=入力項目!$S$21,T547&lt;=入力項目!$S$22),入力項目!$S$23,0) +
IF(AND(T547&gt;=入力項目!$S$24,T547&lt;=入力項目!$S$25),入力項目!$S$26,0)
)</f>
        <v>0</v>
      </c>
      <c r="AI547">
        <f ca="1">-(
_xlfn.IFS(
U547&lt;=入力項目!$S$11,0,
AND(U547&gt;=入力項目!$S$11+1,U547&lt;=3),IFERROR(VLOOKUP(入力項目!$S$12,子育て関連マスタ!$I$4:$M$5,4,FALSE),0),
AND(U547&gt;=4,U547&lt;=6),IFERROR(VLOOKUP(入力項目!$S$13,子育て関連マスタ!$I$9:$M$12,4,FALSE),0),
AND(U547&gt;=7,U547&lt;=12),IFERROR(VLOOKUP(入力項目!$S$14,子育て関連マスタ!$I$16:$M$17,4,FALSE),0),
AND(U547&gt;=13,U547&lt;=15),IFERROR(VLOOKUP(入力項目!$S$15,子育て関連マスタ!$I$21:$M$22,4,FALSE),0),
AND(U547&gt;=16,U547&lt;=18),IFERROR(VLOOKUP(入力項目!$S$16,子育て関連マスタ!$I$26:$M$28,4,FALSE),0),
AND(U547&gt;=19,U547&lt;=20,入力項目!$S$16="高専"),IFERROR(VLOOKUP(入力項目!$S$16,子育て関連マスタ!$I$26:$M$28,4,FALSE),0),
AND(U547&gt;=19,U547&lt;=20,入力項目!$S$16&lt;&gt;"高専"),IFERROR(VLOOKUP(入力項目!$S$17,子育て関連マスタ!$I$32:$M$37,4,FALSE),0),
AND(U547&gt;=21,U547&lt;=22,入力項目!$S$16="高専"),IFERROR(VLOOKUP(入力項目!$S$17,子育て関連マスタ!$I$32:$M$34,4,FALSE),0),
AND(U547&gt;=21,U547&lt;=22,入力項目!$S$16&lt;&gt;"高専"),IFERROR(VLOOKUP(入力項目!$S$17,子育て関連マスタ!$I$32:$M$34,4,FALSE),0),
U547&gt;=23,0
) +
IF($D547=4,
  IFERROR(_xlfn.IFS(
  U547&lt;=入力項目!$S$11,0,
  AND(U547=入力項目!$S$11),IFERROR(VLOOKUP(入力項目!$S$12,子育て関連マスタ!$I$4:$M$5,2,FALSE),0),
  AND(U547=4),IFERROR(VLOOKUP(入力項目!$S$13,子育て関連マスタ!$I$9:$M$12,2,FALSE),0),
  AND(U547=7),IFERROR(VLOOKUP(入力項目!$S$14,子育て関連マスタ!$I$16:$M$17,2,FALSE),0),
  AND(U547=13),IFERROR(VLOOKUP(入力項目!$S$15,子育て関連マスタ!$I$21:$M$22,2,FALSE),0),
  AND(U547=16),IFERROR(VLOOKUP(入力項目!$S$16,子育て関連マスタ!$I$26:$M$28,2,FALSE),0),
  AND(U547=19,入力項目!$S$16&lt;&gt;"高専"),IFERROR(VLOOKUP(入力項目!$S$17,子育て関連マスタ!$I$32:$M$37,2,FALSE),0),
  AND(U547=21,入力項目!$S$16="高専"),IFERROR(VLOOKUP(入力項目!$S$17,子育て関連マスタ!$I$32:$M$37,2,FALSE),0),
  U547&gt;=22,0
  ),0),0
) +
IF(AND(U547&gt;=1,U547&lt;=15),IF($D547=入力項目!$S$8,入力項目!$S$3,0),0) +
IF(AND(U547&gt;=1,U547&lt;=15),IF($D547=5,入力項目!$S$4,0),0) +
IF(AND(U547&gt;=1,U547&lt;=15),IF($D547=12,入力項目!$S$5,0),0) +
IF(AND(入力項目!$S$7=$A547,入力項目!$S$8=$D547),子育て関連マスタ!$C$14,0) +
IFERROR(IF(AND(YEAR(EDATE(DATE(入力項目!$S$7,入力項目!$S$8,1),1))=$A547,MONTH(EDATE(DATE(入力項目!$S$7,入力項目!$S$8,1),1))=$D547),子育て関連マスタ!$C$15,0),0) +
IF(AND(OR(U547=3,U547=5,U547=7),$D547=11),子育て関連マスタ!$C$17,0) +
IF(AND(U547=20,$D547=1),子育て関連マスタ!$C$18,0) +
IF(AND(U547=20,$D547=1),
IFERROR(_xlfn.IFS(
入力項目!$S$10="男",子育て関連マスタ!$C$18,
入力項目!$S$10="女",子育て関連マスタ!$C$19
),0),0
) +
IF(AND(U547&gt;=入力項目!$S$18,U547&lt;=入力項目!$S$19),入力項目!$S$20,0) +
IF(AND(U547&gt;=入力項目!$S$21,U547&lt;=入力項目!$S$22),入力項目!$S$23,0) +
IF(AND(U547&gt;=入力項目!$S$24,U547&lt;=入力項目!$S$25),入力項目!$S$26,0)
)</f>
        <v>0</v>
      </c>
      <c r="AJ547" s="10">
        <f ca="1">-VLOOKUP($D547,月別収支!$A$2:$H$13,7,FALSE)</f>
        <v>-20000</v>
      </c>
    </row>
    <row r="548" spans="1:36" x14ac:dyDescent="0.4">
      <c r="A548">
        <f t="shared" ca="1" si="139"/>
        <v>2070</v>
      </c>
      <c r="B548">
        <f t="shared" ca="1" si="146"/>
        <v>2069</v>
      </c>
      <c r="C548">
        <f t="shared" ca="1" si="147"/>
        <v>46</v>
      </c>
      <c r="D548">
        <f t="shared" ca="1" si="140"/>
        <v>2</v>
      </c>
      <c r="E548" t="str">
        <f t="shared" ca="1" si="141"/>
        <v>2070年2月</v>
      </c>
      <c r="F548">
        <f ca="1">IF(OR(入力項目!$N$5&lt;$A548,AND(入力項目!$N$5=$A548,入力項目!$N$6&lt;$D548)),IF(F547=0,1,IF(G548=12,F547+1,F547)),0)</f>
        <v>45</v>
      </c>
      <c r="G548">
        <f ca="1">IF(OR(入力項目!$N$5&lt;$A548,AND(入力項目!$N$5=$A548,入力項目!$N$6&lt;$D548)),IF(G547=12,1,G547+1),0)</f>
        <v>4</v>
      </c>
      <c r="H548" t="str">
        <f t="shared" ca="1" si="142"/>
        <v>45_4</v>
      </c>
      <c r="I548">
        <f ca="1">IF(
  IFERROR(AND($C548&gt;0,MOD($C548,入力項目!$N$22)=0,$D548=入力項目!$N$23), FALSE),
  1,
  IF(
    AND(I547&gt;0,J547=12),
    IF(I547=入力項目!$N$28, 0, I547+1),
    I547
  )
)</f>
        <v>1</v>
      </c>
      <c r="J548">
        <f ca="1">IF($D548=入力項目!$N$23,1,IFERROR(J547+1,1))</f>
        <v>9</v>
      </c>
      <c r="K548" t="str">
        <f t="shared" ca="1" si="143"/>
        <v>1_9</v>
      </c>
      <c r="L548">
        <f ca="1">L547+IF(入力項目!$D$4=$D548,1,0)</f>
        <v>74</v>
      </c>
      <c r="M548" t="str">
        <f t="shared" ca="1" si="144"/>
        <v>74歳</v>
      </c>
      <c r="N548">
        <f t="shared" ca="1" si="148"/>
        <v>75</v>
      </c>
      <c r="O548" t="str">
        <f t="shared" ca="1" si="145"/>
        <v>75歳</v>
      </c>
      <c r="P548">
        <f t="shared" ca="1" si="149"/>
        <v>49</v>
      </c>
      <c r="Q548">
        <f t="shared" ca="1" si="150"/>
        <v>47</v>
      </c>
      <c r="R548">
        <f t="shared" ca="1" si="151"/>
        <v>2070</v>
      </c>
      <c r="S548">
        <f t="shared" ca="1" si="152"/>
        <v>2070</v>
      </c>
      <c r="T548">
        <f t="shared" ca="1" si="153"/>
        <v>2070</v>
      </c>
      <c r="U548">
        <f t="shared" ca="1" si="154"/>
        <v>2070</v>
      </c>
      <c r="V548" s="10">
        <f t="shared" ca="1" si="155"/>
        <v>57275925</v>
      </c>
      <c r="W548" s="10">
        <f ca="1">IF($L548&lt;その他マスタ!$B$1,VLOOKUP($D548,月別収支!$A$2:$H$13,2,FALSE),その他マスタ!$B$3)+IF(AND($L548=その他マスタ!$B$1,入力項目!$I$9="あり",$D548=入力項目!$D$4),その他マスタ!$B$2,0)</f>
        <v>150000</v>
      </c>
      <c r="X548" s="10">
        <f ca="1">-IF(入力項目!$K$5=TRUE,
IF($F548+$G548&lt;3,VLOOKUP($D548,月別収支!$A$2:$H$13,8,FALSE),0)+IFERROR(VLOOKUP($H548,住宅ローン計算!C:P,13,FALSE),0)+IF($F548&gt;1,IF(OR($G548=3,$G548=6,$G548=9,$G548=12),ROUNDUP(入力項目!$N$18/4,0),0),0),
VLOOKUP($D548,月別収支!$A$2:$H$13,8,FALSE))</f>
        <v>0</v>
      </c>
      <c r="Y548" s="10">
        <f ca="1">-VLOOKUP($D548,月別収支!$A$2:$H$13,3,FALSE)</f>
        <v>-75000</v>
      </c>
      <c r="Z548" s="10">
        <f ca="1">-VLOOKUP($D548,月別収支!$A$2:$H$13,4,FALSE)</f>
        <v>-27000</v>
      </c>
      <c r="AA548" s="10">
        <f ca="1">-VLOOKUP($D548,月別収支!$A$2:$H$13,6,FALSE)</f>
        <v>-10000</v>
      </c>
      <c r="AB548" s="10">
        <f ca="1">-(
VLOOKUP($D548,月別収支!$A$2:$H$13,5,FALSE)+IF(AND(入力項目!$I$27&lt;=$A548,ISEVEN($A548-入力項目!$I$27),入力項目!$I$28=$D548),入力項目!$I$26,0)
+IF(入力項目!$K$26=TRUE,
IFERROR(VLOOKUP($K548,マイカーローン計算!C:P,13,FALSE),0),
IFERROR(
  IF(AND($C548&gt;0,MOD($C548,入力項目!$N$22)=0,$D548=入力項目!$N$23),入力項目!$N$24,0),
 0
)
)
)</f>
        <v>-20000</v>
      </c>
      <c r="AC548" s="10">
        <f ca="1">-IF($A548&lt;入力項目!$N$33,入力項目!$N$35,IF(AND($A548=入力項目!$N$33,$D548&lt;=入力項目!$N$34),入力項目!$N$35,0))</f>
        <v>0</v>
      </c>
      <c r="AD548">
        <f ca="1">-(
_xlfn.IFS(
P548&lt;=入力項目!$S$11,0,
AND(P548&gt;=入力項目!$S$11+1,P548&lt;=3),IFERROR(VLOOKUP(入力項目!$S$12,子育て関連マスタ!$I$4:$M$5,4,FALSE),0),
AND(P548&gt;=4,P548&lt;=6),IFERROR(VLOOKUP(入力項目!$S$13,子育て関連マスタ!$I$9:$M$12,4,FALSE),0),
AND(P548&gt;=7,P548&lt;=12),IFERROR(VLOOKUP(入力項目!$S$14,子育て関連マスタ!$I$16:$M$17,4,FALSE),0),
AND(P548&gt;=13,P548&lt;=15),IFERROR(VLOOKUP(入力項目!$S$15,子育て関連マスタ!$I$21:$M$22,4,FALSE),0),
AND(P548&gt;=16,P548&lt;=18),IFERROR(VLOOKUP(入力項目!$S$16,子育て関連マスタ!$I$26:$M$28,4,FALSE),0),
AND(P548&gt;=19,P548&lt;=20,入力項目!$S$16="高専"),IFERROR(VLOOKUP(入力項目!$S$16,子育て関連マスタ!$I$26:$M$28,4,FALSE),0),
AND(P548&gt;=19,P548&lt;=20,入力項目!$S$16&lt;&gt;"高専"),IFERROR(VLOOKUP(入力項目!$S$17,子育て関連マスタ!$I$32:$M$37,4,FALSE),0),
AND(P548&gt;=21,P548&lt;=22,入力項目!$S$16="高専"),IFERROR(VLOOKUP(入力項目!$S$17,子育て関連マスタ!$I$32:$M$34,4,FALSE),0),
AND(P548&gt;=21,P548&lt;=22,入力項目!$S$16&lt;&gt;"高専"),IFERROR(VLOOKUP(入力項目!$S$17,子育て関連マスタ!$I$32:$M$34,4,FALSE),0),
P548&gt;=23,0
) +
IF($D548=4,
  IFERROR(_xlfn.IFS(
  P548&lt;=入力項目!$S$11,0,
  AND(P548=入力項目!$S$11),IFERROR(VLOOKUP(入力項目!$S$12,子育て関連マスタ!$I$4:$M$5,2,FALSE),0),
  AND(P548=4),IFERROR(VLOOKUP(入力項目!$S$13,子育て関連マスタ!$I$9:$M$12,2,FALSE),0),
  AND(P548=7),IFERROR(VLOOKUP(入力項目!$S$14,子育て関連マスタ!$I$16:$M$17,2,FALSE),0),
  AND(P548=13),IFERROR(VLOOKUP(入力項目!$S$15,子育て関連マスタ!$I$21:$M$22,2,FALSE),0),
  AND(P548=16),IFERROR(VLOOKUP(入力項目!$S$16,子育て関連マスタ!$I$26:$M$28,2,FALSE),0),
  AND(P548=19,入力項目!$S$16&lt;&gt;"高専"),IFERROR(VLOOKUP(入力項目!$S$17,子育て関連マスタ!$I$32:$M$37,2,FALSE),0),
  AND(P548=21,入力項目!$S$16="高専"),IFERROR(VLOOKUP(入力項目!$S$17,子育て関連マスタ!$I$32:$M$37,2,FALSE),0),
  P548&gt;=22,0
  ),0),0
) +
IF(AND(P548&gt;=1,P548&lt;=15),IF($D548=入力項目!$S$8,入力項目!$S$3,0),0) +
IF(AND(P548&gt;=1,P548&lt;=15),IF($D548=5,入力項目!$S$4,0),0) +
IF(AND(P548&gt;=1,P548&lt;=15),IF($D548=12,入力項目!$S$5,0),0) +
IF(AND(入力項目!$S$7=$A548,入力項目!$S$8=$D548),子育て関連マスタ!$C$14,0) +
IFERROR(IF(AND(YEAR(EDATE(DATE(入力項目!$S$7,入力項目!$S$8,1),1))=$A548,MONTH(EDATE(DATE(入力項目!$S$7,入力項目!$S$8,1),1))=$D548),子育て関連マスタ!$C$15,0),0) +
IF(AND(OR(P548=3,P548=5,P548=7),$D548=11),子育て関連マスタ!$C$17,0) +
IF(AND(P548=20,$D548=1),子育て関連マスタ!$C$18,0) +
IF(AND(P548=20,$D548=1),
IFERROR(_xlfn.IFS(
入力項目!$S$10="男",子育て関連マスタ!$C$18,
入力項目!$S$10="女",子育て関連マスタ!$C$19
),0),0
) +
IF(AND(P548&gt;=入力項目!$S$18,P548&lt;=入力項目!$S$19),入力項目!$S$20,0) +
IF(AND(P548&gt;=入力項目!$S$21,P548&lt;=入力項目!$S$22),入力項目!$S$23,0) +
IF(AND(P548&gt;=入力項目!$S$24,P548&lt;=入力項目!$S$25),入力項目!$S$26,0)
)</f>
        <v>0</v>
      </c>
      <c r="AE548">
        <f ca="1">-(
_xlfn.IFS(
Q548&lt;=入力項目!$S$11,0,
AND(Q548&gt;=入力項目!$S$11+1,Q548&lt;=3),IFERROR(VLOOKUP(入力項目!$S$12,子育て関連マスタ!$I$4:$M$5,4,FALSE),0),
AND(Q548&gt;=4,Q548&lt;=6),IFERROR(VLOOKUP(入力項目!$S$13,子育て関連マスタ!$I$9:$M$12,4,FALSE),0),
AND(Q548&gt;=7,Q548&lt;=12),IFERROR(VLOOKUP(入力項目!$S$14,子育て関連マスタ!$I$16:$M$17,4,FALSE),0),
AND(Q548&gt;=13,Q548&lt;=15),IFERROR(VLOOKUP(入力項目!$S$15,子育て関連マスタ!$I$21:$M$22,4,FALSE),0),
AND(Q548&gt;=16,Q548&lt;=18),IFERROR(VLOOKUP(入力項目!$S$16,子育て関連マスタ!$I$26:$M$28,4,FALSE),0),
AND(Q548&gt;=19,Q548&lt;=20,入力項目!$S$16="高専"),IFERROR(VLOOKUP(入力項目!$S$16,子育て関連マスタ!$I$26:$M$28,4,FALSE),0),
AND(Q548&gt;=19,Q548&lt;=20,入力項目!$S$16&lt;&gt;"高専"),IFERROR(VLOOKUP(入力項目!$S$17,子育て関連マスタ!$I$32:$M$37,4,FALSE),0),
AND(Q548&gt;=21,Q548&lt;=22,入力項目!$S$16="高専"),IFERROR(VLOOKUP(入力項目!$S$17,子育て関連マスタ!$I$32:$M$34,4,FALSE),0),
AND(Q548&gt;=21,Q548&lt;=22,入力項目!$S$16&lt;&gt;"高専"),IFERROR(VLOOKUP(入力項目!$S$17,子育て関連マスタ!$I$32:$M$34,4,FALSE),0),
Q548&gt;=23,0
) +
IF($D548=4,
  IFERROR(_xlfn.IFS(
  Q548&lt;=入力項目!$S$11,0,
  AND(Q548=入力項目!$S$11),IFERROR(VLOOKUP(入力項目!$S$12,子育て関連マスタ!$I$4:$M$5,2,FALSE),0),
  AND(Q548=4),IFERROR(VLOOKUP(入力項目!$S$13,子育て関連マスタ!$I$9:$M$12,2,FALSE),0),
  AND(Q548=7),IFERROR(VLOOKUP(入力項目!$S$14,子育て関連マスタ!$I$16:$M$17,2,FALSE),0),
  AND(Q548=13),IFERROR(VLOOKUP(入力項目!$S$15,子育て関連マスタ!$I$21:$M$22,2,FALSE),0),
  AND(Q548=16),IFERROR(VLOOKUP(入力項目!$S$16,子育て関連マスタ!$I$26:$M$28,2,FALSE),0),
  AND(Q548=19,入力項目!$S$16&lt;&gt;"高専"),IFERROR(VLOOKUP(入力項目!$S$17,子育て関連マスタ!$I$32:$M$37,2,FALSE),0),
  AND(Q548=21,入力項目!$S$16="高専"),IFERROR(VLOOKUP(入力項目!$S$17,子育て関連マスタ!$I$32:$M$37,2,FALSE),0),
  Q548&gt;=22,0
  ),0),0
) +
IF(AND(Q548&gt;=1,Q548&lt;=15),IF($D548=入力項目!$S$8,入力項目!$S$3,0),0) +
IF(AND(Q548&gt;=1,Q548&lt;=15),IF($D548=5,入力項目!$S$4,0),0) +
IF(AND(Q548&gt;=1,Q548&lt;=15),IF($D548=12,入力項目!$S$5,0),0) +
IF(AND(入力項目!$S$7=$A548,入力項目!$S$8=$D548),子育て関連マスタ!$C$14,0) +
IFERROR(IF(AND(YEAR(EDATE(DATE(入力項目!$S$7,入力項目!$S$8,1),1))=$A548,MONTH(EDATE(DATE(入力項目!$S$7,入力項目!$S$8,1),1))=$D548),子育て関連マスタ!$C$15,0),0) +
IF(AND(OR(Q548=3,Q548=5,Q548=7),$D548=11),子育て関連マスタ!$C$17,0) +
IF(AND(Q548=20,$D548=1),子育て関連マスタ!$C$18,0) +
IF(AND(Q548=20,$D548=1),
IFERROR(_xlfn.IFS(
入力項目!$S$10="男",子育て関連マスタ!$C$18,
入力項目!$S$10="女",子育て関連マスタ!$C$19
),0),0
) +
IF(AND(Q548&gt;=入力項目!$S$18,Q548&lt;=入力項目!$S$19),入力項目!$S$20,0) +
IF(AND(Q548&gt;=入力項目!$S$21,Q548&lt;=入力項目!$S$22),入力項目!$S$23,0) +
IF(AND(Q548&gt;=入力項目!$S$24,Q548&lt;=入力項目!$S$25),入力項目!$S$26,0)
)</f>
        <v>0</v>
      </c>
      <c r="AF548">
        <f ca="1">-(
_xlfn.IFS(
R548&lt;=入力項目!$S$11,0,
AND(R548&gt;=入力項目!$S$11+1,R548&lt;=3),IFERROR(VLOOKUP(入力項目!$S$12,子育て関連マスタ!$I$4:$M$5,4,FALSE),0),
AND(R548&gt;=4,R548&lt;=6),IFERROR(VLOOKUP(入力項目!$S$13,子育て関連マスタ!$I$9:$M$12,4,FALSE),0),
AND(R548&gt;=7,R548&lt;=12),IFERROR(VLOOKUP(入力項目!$S$14,子育て関連マスタ!$I$16:$M$17,4,FALSE),0),
AND(R548&gt;=13,R548&lt;=15),IFERROR(VLOOKUP(入力項目!$S$15,子育て関連マスタ!$I$21:$M$22,4,FALSE),0),
AND(R548&gt;=16,R548&lt;=18),IFERROR(VLOOKUP(入力項目!$S$16,子育て関連マスタ!$I$26:$M$28,4,FALSE),0),
AND(R548&gt;=19,R548&lt;=20,入力項目!$S$16="高専"),IFERROR(VLOOKUP(入力項目!$S$16,子育て関連マスタ!$I$26:$M$28,4,FALSE),0),
AND(R548&gt;=19,R548&lt;=20,入力項目!$S$16&lt;&gt;"高専"),IFERROR(VLOOKUP(入力項目!$S$17,子育て関連マスタ!$I$32:$M$37,4,FALSE),0),
AND(R548&gt;=21,R548&lt;=22,入力項目!$S$16="高専"),IFERROR(VLOOKUP(入力項目!$S$17,子育て関連マスタ!$I$32:$M$34,4,FALSE),0),
AND(R548&gt;=21,R548&lt;=22,入力項目!$S$16&lt;&gt;"高専"),IFERROR(VLOOKUP(入力項目!$S$17,子育て関連マスタ!$I$32:$M$34,4,FALSE),0),
R548&gt;=23,0
) +
IF($D548=4,
  IFERROR(_xlfn.IFS(
  R548&lt;=入力項目!$S$11,0,
  AND(R548=入力項目!$S$11),IFERROR(VLOOKUP(入力項目!$S$12,子育て関連マスタ!$I$4:$M$5,2,FALSE),0),
  AND(R548=4),IFERROR(VLOOKUP(入力項目!$S$13,子育て関連マスタ!$I$9:$M$12,2,FALSE),0),
  AND(R548=7),IFERROR(VLOOKUP(入力項目!$S$14,子育て関連マスタ!$I$16:$M$17,2,FALSE),0),
  AND(R548=13),IFERROR(VLOOKUP(入力項目!$S$15,子育て関連マスタ!$I$21:$M$22,2,FALSE),0),
  AND(R548=16),IFERROR(VLOOKUP(入力項目!$S$16,子育て関連マスタ!$I$26:$M$28,2,FALSE),0),
  AND(R548=19,入力項目!$S$16&lt;&gt;"高専"),IFERROR(VLOOKUP(入力項目!$S$17,子育て関連マスタ!$I$32:$M$37,2,FALSE),0),
  AND(R548=21,入力項目!$S$16="高専"),IFERROR(VLOOKUP(入力項目!$S$17,子育て関連マスタ!$I$32:$M$37,2,FALSE),0),
  R548&gt;=22,0
  ),0),0
) +
IF(AND(R548&gt;=1,R548&lt;=15),IF($D548=入力項目!$S$8,入力項目!$S$3,0),0) +
IF(AND(R548&gt;=1,R548&lt;=15),IF($D548=5,入力項目!$S$4,0),0) +
IF(AND(R548&gt;=1,R548&lt;=15),IF($D548=12,入力項目!$S$5,0),0) +
IF(AND(入力項目!$S$7=$A548,入力項目!$S$8=$D548),子育て関連マスタ!$C$14,0) +
IFERROR(IF(AND(YEAR(EDATE(DATE(入力項目!$S$7,入力項目!$S$8,1),1))=$A548,MONTH(EDATE(DATE(入力項目!$S$7,入力項目!$S$8,1),1))=$D548),子育て関連マスタ!$C$15,0),0) +
IF(AND(OR(R548=3,R548=5,R548=7),$D548=11),子育て関連マスタ!$C$17,0) +
IF(AND(R548=20,$D548=1),子育て関連マスタ!$C$18,0) +
IF(AND(R548=20,$D548=1),
IFERROR(_xlfn.IFS(
入力項目!$S$10="男",子育て関連マスタ!$C$18,
入力項目!$S$10="女",子育て関連マスタ!$C$19
),0),0
) +
IF(AND(R548&gt;=入力項目!$S$18,R548&lt;=入力項目!$S$19),入力項目!$S$20,0) +
IF(AND(R548&gt;=入力項目!$S$21,R548&lt;=入力項目!$S$22),入力項目!$S$23,0) +
IF(AND(R548&gt;=入力項目!$S$24,R548&lt;=入力項目!$S$25),入力項目!$S$26,0)
)</f>
        <v>0</v>
      </c>
      <c r="AG548">
        <f ca="1">-(
_xlfn.IFS(
S548&lt;=入力項目!$S$11,0,
AND(S548&gt;=入力項目!$S$11+1,S548&lt;=3),IFERROR(VLOOKUP(入力項目!$S$12,子育て関連マスタ!$I$4:$M$5,4,FALSE),0),
AND(S548&gt;=4,S548&lt;=6),IFERROR(VLOOKUP(入力項目!$S$13,子育て関連マスタ!$I$9:$M$12,4,FALSE),0),
AND(S548&gt;=7,S548&lt;=12),IFERROR(VLOOKUP(入力項目!$S$14,子育て関連マスタ!$I$16:$M$17,4,FALSE),0),
AND(S548&gt;=13,S548&lt;=15),IFERROR(VLOOKUP(入力項目!$S$15,子育て関連マスタ!$I$21:$M$22,4,FALSE),0),
AND(S548&gt;=16,S548&lt;=18),IFERROR(VLOOKUP(入力項目!$S$16,子育て関連マスタ!$I$26:$M$28,4,FALSE),0),
AND(S548&gt;=19,S548&lt;=20,入力項目!$S$16="高専"),IFERROR(VLOOKUP(入力項目!$S$16,子育て関連マスタ!$I$26:$M$28,4,FALSE),0),
AND(S548&gt;=19,S548&lt;=20,入力項目!$S$16&lt;&gt;"高専"),IFERROR(VLOOKUP(入力項目!$S$17,子育て関連マスタ!$I$32:$M$37,4,FALSE),0),
AND(S548&gt;=21,S548&lt;=22,入力項目!$S$16="高専"),IFERROR(VLOOKUP(入力項目!$S$17,子育て関連マスタ!$I$32:$M$34,4,FALSE),0),
AND(S548&gt;=21,S548&lt;=22,入力項目!$S$16&lt;&gt;"高専"),IFERROR(VLOOKUP(入力項目!$S$17,子育て関連マスタ!$I$32:$M$34,4,FALSE),0),
S548&gt;=23,0
) +
IF($D548=4,
  IFERROR(_xlfn.IFS(
  S548&lt;=入力項目!$S$11,0,
  AND(S548=入力項目!$S$11),IFERROR(VLOOKUP(入力項目!$S$12,子育て関連マスタ!$I$4:$M$5,2,FALSE),0),
  AND(S548=4),IFERROR(VLOOKUP(入力項目!$S$13,子育て関連マスタ!$I$9:$M$12,2,FALSE),0),
  AND(S548=7),IFERROR(VLOOKUP(入力項目!$S$14,子育て関連マスタ!$I$16:$M$17,2,FALSE),0),
  AND(S548=13),IFERROR(VLOOKUP(入力項目!$S$15,子育て関連マスタ!$I$21:$M$22,2,FALSE),0),
  AND(S548=16),IFERROR(VLOOKUP(入力項目!$S$16,子育て関連マスタ!$I$26:$M$28,2,FALSE),0),
  AND(S548=19,入力項目!$S$16&lt;&gt;"高専"),IFERROR(VLOOKUP(入力項目!$S$17,子育て関連マスタ!$I$32:$M$37,2,FALSE),0),
  AND(S548=21,入力項目!$S$16="高専"),IFERROR(VLOOKUP(入力項目!$S$17,子育て関連マスタ!$I$32:$M$37,2,FALSE),0),
  S548&gt;=22,0
  ),0),0
) +
IF(AND(S548&gt;=1,S548&lt;=15),IF($D548=入力項目!$S$8,入力項目!$S$3,0),0) +
IF(AND(S548&gt;=1,S548&lt;=15),IF($D548=5,入力項目!$S$4,0),0) +
IF(AND(S548&gt;=1,S548&lt;=15),IF($D548=12,入力項目!$S$5,0),0) +
IF(AND(入力項目!$S$7=$A548,入力項目!$S$8=$D548),子育て関連マスタ!$C$14,0) +
IFERROR(IF(AND(YEAR(EDATE(DATE(入力項目!$S$7,入力項目!$S$8,1),1))=$A548,MONTH(EDATE(DATE(入力項目!$S$7,入力項目!$S$8,1),1))=$D548),子育て関連マスタ!$C$15,0),0) +
IF(AND(OR(S548=3,S548=5,S548=7),$D548=11),子育て関連マスタ!$C$17,0) +
IF(AND(S548=20,$D548=1),子育て関連マスタ!$C$18,0) +
IF(AND(S548=20,$D548=1),
IFERROR(_xlfn.IFS(
入力項目!$S$10="男",子育て関連マスタ!$C$18,
入力項目!$S$10="女",子育て関連マスタ!$C$19
),0),0
) +
IF(AND(S548&gt;=入力項目!$S$18,S548&lt;=入力項目!$S$19),入力項目!$S$20,0) +
IF(AND(S548&gt;=入力項目!$S$21,S548&lt;=入力項目!$S$22),入力項目!$S$23,0) +
IF(AND(S548&gt;=入力項目!$S$24,S548&lt;=入力項目!$S$25),入力項目!$S$26,0)
)</f>
        <v>0</v>
      </c>
      <c r="AH548">
        <f ca="1">-(
_xlfn.IFS(
T548&lt;=入力項目!$S$11,0,
AND(T548&gt;=入力項目!$S$11+1,T548&lt;=3),IFERROR(VLOOKUP(入力項目!$S$12,子育て関連マスタ!$I$4:$M$5,4,FALSE),0),
AND(T548&gt;=4,T548&lt;=6),IFERROR(VLOOKUP(入力項目!$S$13,子育て関連マスタ!$I$9:$M$12,4,FALSE),0),
AND(T548&gt;=7,T548&lt;=12),IFERROR(VLOOKUP(入力項目!$S$14,子育て関連マスタ!$I$16:$M$17,4,FALSE),0),
AND(T548&gt;=13,T548&lt;=15),IFERROR(VLOOKUP(入力項目!$S$15,子育て関連マスタ!$I$21:$M$22,4,FALSE),0),
AND(T548&gt;=16,T548&lt;=18),IFERROR(VLOOKUP(入力項目!$S$16,子育て関連マスタ!$I$26:$M$28,4,FALSE),0),
AND(T548&gt;=19,T548&lt;=20,入力項目!$S$16="高専"),IFERROR(VLOOKUP(入力項目!$S$16,子育て関連マスタ!$I$26:$M$28,4,FALSE),0),
AND(T548&gt;=19,T548&lt;=20,入力項目!$S$16&lt;&gt;"高専"),IFERROR(VLOOKUP(入力項目!$S$17,子育て関連マスタ!$I$32:$M$37,4,FALSE),0),
AND(T548&gt;=21,T548&lt;=22,入力項目!$S$16="高専"),IFERROR(VLOOKUP(入力項目!$S$17,子育て関連マスタ!$I$32:$M$34,4,FALSE),0),
AND(T548&gt;=21,T548&lt;=22,入力項目!$S$16&lt;&gt;"高専"),IFERROR(VLOOKUP(入力項目!$S$17,子育て関連マスタ!$I$32:$M$34,4,FALSE),0),
T548&gt;=23,0
) +
IF($D548=4,
  IFERROR(_xlfn.IFS(
  T548&lt;=入力項目!$S$11,0,
  AND(T548=入力項目!$S$11),IFERROR(VLOOKUP(入力項目!$S$12,子育て関連マスタ!$I$4:$M$5,2,FALSE),0),
  AND(T548=4),IFERROR(VLOOKUP(入力項目!$S$13,子育て関連マスタ!$I$9:$M$12,2,FALSE),0),
  AND(T548=7),IFERROR(VLOOKUP(入力項目!$S$14,子育て関連マスタ!$I$16:$M$17,2,FALSE),0),
  AND(T548=13),IFERROR(VLOOKUP(入力項目!$S$15,子育て関連マスタ!$I$21:$M$22,2,FALSE),0),
  AND(T548=16),IFERROR(VLOOKUP(入力項目!$S$16,子育て関連マスタ!$I$26:$M$28,2,FALSE),0),
  AND(T548=19,入力項目!$S$16&lt;&gt;"高専"),IFERROR(VLOOKUP(入力項目!$S$17,子育て関連マスタ!$I$32:$M$37,2,FALSE),0),
  AND(T548=21,入力項目!$S$16="高専"),IFERROR(VLOOKUP(入力項目!$S$17,子育て関連マスタ!$I$32:$M$37,2,FALSE),0),
  T548&gt;=22,0
  ),0),0
) +
IF(AND(T548&gt;=1,T548&lt;=15),IF($D548=入力項目!$S$8,入力項目!$S$3,0),0) +
IF(AND(T548&gt;=1,T548&lt;=15),IF($D548=5,入力項目!$S$4,0),0) +
IF(AND(T548&gt;=1,T548&lt;=15),IF($D548=12,入力項目!$S$5,0),0) +
IF(AND(入力項目!$S$7=$A548,入力項目!$S$8=$D548),子育て関連マスタ!$C$14,0) +
IFERROR(IF(AND(YEAR(EDATE(DATE(入力項目!$S$7,入力項目!$S$8,1),1))=$A548,MONTH(EDATE(DATE(入力項目!$S$7,入力項目!$S$8,1),1))=$D548),子育て関連マスタ!$C$15,0),0) +
IF(AND(OR(T548=3,T548=5,T548=7),$D548=11),子育て関連マスタ!$C$17,0) +
IF(AND(T548=20,$D548=1),子育て関連マスタ!$C$18,0) +
IF(AND(T548=20,$D548=1),
IFERROR(_xlfn.IFS(
入力項目!$S$10="男",子育て関連マスタ!$C$18,
入力項目!$S$10="女",子育て関連マスタ!$C$19
),0),0
) +
IF(AND(T548&gt;=入力項目!$S$18,T548&lt;=入力項目!$S$19),入力項目!$S$20,0) +
IF(AND(T548&gt;=入力項目!$S$21,T548&lt;=入力項目!$S$22),入力項目!$S$23,0) +
IF(AND(T548&gt;=入力項目!$S$24,T548&lt;=入力項目!$S$25),入力項目!$S$26,0)
)</f>
        <v>0</v>
      </c>
      <c r="AI548">
        <f ca="1">-(
_xlfn.IFS(
U548&lt;=入力項目!$S$11,0,
AND(U548&gt;=入力項目!$S$11+1,U548&lt;=3),IFERROR(VLOOKUP(入力項目!$S$12,子育て関連マスタ!$I$4:$M$5,4,FALSE),0),
AND(U548&gt;=4,U548&lt;=6),IFERROR(VLOOKUP(入力項目!$S$13,子育て関連マスタ!$I$9:$M$12,4,FALSE),0),
AND(U548&gt;=7,U548&lt;=12),IFERROR(VLOOKUP(入力項目!$S$14,子育て関連マスタ!$I$16:$M$17,4,FALSE),0),
AND(U548&gt;=13,U548&lt;=15),IFERROR(VLOOKUP(入力項目!$S$15,子育て関連マスタ!$I$21:$M$22,4,FALSE),0),
AND(U548&gt;=16,U548&lt;=18),IFERROR(VLOOKUP(入力項目!$S$16,子育て関連マスタ!$I$26:$M$28,4,FALSE),0),
AND(U548&gt;=19,U548&lt;=20,入力項目!$S$16="高専"),IFERROR(VLOOKUP(入力項目!$S$16,子育て関連マスタ!$I$26:$M$28,4,FALSE),0),
AND(U548&gt;=19,U548&lt;=20,入力項目!$S$16&lt;&gt;"高専"),IFERROR(VLOOKUP(入力項目!$S$17,子育て関連マスタ!$I$32:$M$37,4,FALSE),0),
AND(U548&gt;=21,U548&lt;=22,入力項目!$S$16="高専"),IFERROR(VLOOKUP(入力項目!$S$17,子育て関連マスタ!$I$32:$M$34,4,FALSE),0),
AND(U548&gt;=21,U548&lt;=22,入力項目!$S$16&lt;&gt;"高専"),IFERROR(VLOOKUP(入力項目!$S$17,子育て関連マスタ!$I$32:$M$34,4,FALSE),0),
U548&gt;=23,0
) +
IF($D548=4,
  IFERROR(_xlfn.IFS(
  U548&lt;=入力項目!$S$11,0,
  AND(U548=入力項目!$S$11),IFERROR(VLOOKUP(入力項目!$S$12,子育て関連マスタ!$I$4:$M$5,2,FALSE),0),
  AND(U548=4),IFERROR(VLOOKUP(入力項目!$S$13,子育て関連マスタ!$I$9:$M$12,2,FALSE),0),
  AND(U548=7),IFERROR(VLOOKUP(入力項目!$S$14,子育て関連マスタ!$I$16:$M$17,2,FALSE),0),
  AND(U548=13),IFERROR(VLOOKUP(入力項目!$S$15,子育て関連マスタ!$I$21:$M$22,2,FALSE),0),
  AND(U548=16),IFERROR(VLOOKUP(入力項目!$S$16,子育て関連マスタ!$I$26:$M$28,2,FALSE),0),
  AND(U548=19,入力項目!$S$16&lt;&gt;"高専"),IFERROR(VLOOKUP(入力項目!$S$17,子育て関連マスタ!$I$32:$M$37,2,FALSE),0),
  AND(U548=21,入力項目!$S$16="高専"),IFERROR(VLOOKUP(入力項目!$S$17,子育て関連マスタ!$I$32:$M$37,2,FALSE),0),
  U548&gt;=22,0
  ),0),0
) +
IF(AND(U548&gt;=1,U548&lt;=15),IF($D548=入力項目!$S$8,入力項目!$S$3,0),0) +
IF(AND(U548&gt;=1,U548&lt;=15),IF($D548=5,入力項目!$S$4,0),0) +
IF(AND(U548&gt;=1,U548&lt;=15),IF($D548=12,入力項目!$S$5,0),0) +
IF(AND(入力項目!$S$7=$A548,入力項目!$S$8=$D548),子育て関連マスタ!$C$14,0) +
IFERROR(IF(AND(YEAR(EDATE(DATE(入力項目!$S$7,入力項目!$S$8,1),1))=$A548,MONTH(EDATE(DATE(入力項目!$S$7,入力項目!$S$8,1),1))=$D548),子育て関連マスタ!$C$15,0),0) +
IF(AND(OR(U548=3,U548=5,U548=7),$D548=11),子育て関連マスタ!$C$17,0) +
IF(AND(U548=20,$D548=1),子育て関連マスタ!$C$18,0) +
IF(AND(U548=20,$D548=1),
IFERROR(_xlfn.IFS(
入力項目!$S$10="男",子育て関連マスタ!$C$18,
入力項目!$S$10="女",子育て関連マスタ!$C$19
),0),0
) +
IF(AND(U548&gt;=入力項目!$S$18,U548&lt;=入力項目!$S$19),入力項目!$S$20,0) +
IF(AND(U548&gt;=入力項目!$S$21,U548&lt;=入力項目!$S$22),入力項目!$S$23,0) +
IF(AND(U548&gt;=入力項目!$S$24,U548&lt;=入力項目!$S$25),入力項目!$S$26,0)
)</f>
        <v>0</v>
      </c>
      <c r="AJ548" s="10">
        <f ca="1">-VLOOKUP($D548,月別収支!$A$2:$H$13,7,FALSE)</f>
        <v>-20000</v>
      </c>
    </row>
    <row r="549" spans="1:36" x14ac:dyDescent="0.4">
      <c r="A549">
        <f t="shared" ca="1" si="139"/>
        <v>2070</v>
      </c>
      <c r="B549">
        <f t="shared" ca="1" si="146"/>
        <v>2069</v>
      </c>
      <c r="C549">
        <f t="shared" ca="1" si="147"/>
        <v>46</v>
      </c>
      <c r="D549">
        <f t="shared" ca="1" si="140"/>
        <v>3</v>
      </c>
      <c r="E549" t="str">
        <f t="shared" ca="1" si="141"/>
        <v>2070年3月</v>
      </c>
      <c r="F549">
        <f ca="1">IF(OR(入力項目!$N$5&lt;$A549,AND(入力項目!$N$5=$A549,入力項目!$N$6&lt;$D549)),IF(F548=0,1,IF(G549=12,F548+1,F548)),0)</f>
        <v>45</v>
      </c>
      <c r="G549">
        <f ca="1">IF(OR(入力項目!$N$5&lt;$A549,AND(入力項目!$N$5=$A549,入力項目!$N$6&lt;$D549)),IF(G548=12,1,G548+1),0)</f>
        <v>5</v>
      </c>
      <c r="H549" t="str">
        <f t="shared" ca="1" si="142"/>
        <v>45_5</v>
      </c>
      <c r="I549">
        <f ca="1">IF(
  IFERROR(AND($C549&gt;0,MOD($C549,入力項目!$N$22)=0,$D549=入力項目!$N$23), FALSE),
  1,
  IF(
    AND(I548&gt;0,J548=12),
    IF(I548=入力項目!$N$28, 0, I548+1),
    I548
  )
)</f>
        <v>1</v>
      </c>
      <c r="J549">
        <f ca="1">IF($D549=入力項目!$N$23,1,IFERROR(J548+1,1))</f>
        <v>10</v>
      </c>
      <c r="K549" t="str">
        <f t="shared" ca="1" si="143"/>
        <v>1_10</v>
      </c>
      <c r="L549">
        <f ca="1">L548+IF(入力項目!$D$4=$D549,1,0)</f>
        <v>74</v>
      </c>
      <c r="M549" t="str">
        <f t="shared" ca="1" si="144"/>
        <v>74歳</v>
      </c>
      <c r="N549">
        <f t="shared" ca="1" si="148"/>
        <v>75</v>
      </c>
      <c r="O549" t="str">
        <f t="shared" ca="1" si="145"/>
        <v>75歳</v>
      </c>
      <c r="P549">
        <f t="shared" ca="1" si="149"/>
        <v>49</v>
      </c>
      <c r="Q549">
        <f t="shared" ca="1" si="150"/>
        <v>47</v>
      </c>
      <c r="R549">
        <f t="shared" ca="1" si="151"/>
        <v>2070</v>
      </c>
      <c r="S549">
        <f t="shared" ca="1" si="152"/>
        <v>2070</v>
      </c>
      <c r="T549">
        <f t="shared" ca="1" si="153"/>
        <v>2070</v>
      </c>
      <c r="U549">
        <f t="shared" ca="1" si="154"/>
        <v>2070</v>
      </c>
      <c r="V549" s="10">
        <f t="shared" ca="1" si="155"/>
        <v>57273925</v>
      </c>
      <c r="W549" s="10">
        <f ca="1">IF($L549&lt;その他マスタ!$B$1,VLOOKUP($D549,月別収支!$A$2:$H$13,2,FALSE),その他マスタ!$B$3)+IF(AND($L549=その他マスタ!$B$1,入力項目!$I$9="あり",$D549=入力項目!$D$4),その他マスタ!$B$2,0)</f>
        <v>150000</v>
      </c>
      <c r="X549" s="10">
        <f ca="1">-IF(入力項目!$K$5=TRUE,
IF($F549+$G549&lt;3,VLOOKUP($D549,月別収支!$A$2:$H$13,8,FALSE),0)+IFERROR(VLOOKUP($H549,住宅ローン計算!C:P,13,FALSE),0)+IF($F549&gt;1,IF(OR($G549=3,$G549=6,$G549=9,$G549=12),ROUNDUP(入力項目!$N$18/4,0),0),0),
VLOOKUP($D549,月別収支!$A$2:$H$13,8,FALSE))</f>
        <v>0</v>
      </c>
      <c r="Y549" s="10">
        <f ca="1">-VLOOKUP($D549,月別収支!$A$2:$H$13,3,FALSE)</f>
        <v>-75000</v>
      </c>
      <c r="Z549" s="10">
        <f ca="1">-VLOOKUP($D549,月別収支!$A$2:$H$13,4,FALSE)</f>
        <v>-27000</v>
      </c>
      <c r="AA549" s="10">
        <f ca="1">-VLOOKUP($D549,月別収支!$A$2:$H$13,6,FALSE)</f>
        <v>-10000</v>
      </c>
      <c r="AB549" s="10">
        <f ca="1">-(
VLOOKUP($D549,月別収支!$A$2:$H$13,5,FALSE)+IF(AND(入力項目!$I$27&lt;=$A549,ISEVEN($A549-入力項目!$I$27),入力項目!$I$28=$D549),入力項目!$I$26,0)
+IF(入力項目!$K$26=TRUE,
IFERROR(VLOOKUP($K549,マイカーローン計算!C:P,13,FALSE),0),
IFERROR(
  IF(AND($C549&gt;0,MOD($C549,入力項目!$N$22)=0,$D549=入力項目!$N$23),入力項目!$N$24,0),
 0
)
)
)</f>
        <v>-20000</v>
      </c>
      <c r="AC549" s="10">
        <f ca="1">-IF($A549&lt;入力項目!$N$33,入力項目!$N$35,IF(AND($A549=入力項目!$N$33,$D549&lt;=入力項目!$N$34),入力項目!$N$35,0))</f>
        <v>0</v>
      </c>
      <c r="AD549">
        <f ca="1">-(
_xlfn.IFS(
P549&lt;=入力項目!$S$11,0,
AND(P549&gt;=入力項目!$S$11+1,P549&lt;=3),IFERROR(VLOOKUP(入力項目!$S$12,子育て関連マスタ!$I$4:$M$5,4,FALSE),0),
AND(P549&gt;=4,P549&lt;=6),IFERROR(VLOOKUP(入力項目!$S$13,子育て関連マスタ!$I$9:$M$12,4,FALSE),0),
AND(P549&gt;=7,P549&lt;=12),IFERROR(VLOOKUP(入力項目!$S$14,子育て関連マスタ!$I$16:$M$17,4,FALSE),0),
AND(P549&gt;=13,P549&lt;=15),IFERROR(VLOOKUP(入力項目!$S$15,子育て関連マスタ!$I$21:$M$22,4,FALSE),0),
AND(P549&gt;=16,P549&lt;=18),IFERROR(VLOOKUP(入力項目!$S$16,子育て関連マスタ!$I$26:$M$28,4,FALSE),0),
AND(P549&gt;=19,P549&lt;=20,入力項目!$S$16="高専"),IFERROR(VLOOKUP(入力項目!$S$16,子育て関連マスタ!$I$26:$M$28,4,FALSE),0),
AND(P549&gt;=19,P549&lt;=20,入力項目!$S$16&lt;&gt;"高専"),IFERROR(VLOOKUP(入力項目!$S$17,子育て関連マスタ!$I$32:$M$37,4,FALSE),0),
AND(P549&gt;=21,P549&lt;=22,入力項目!$S$16="高専"),IFERROR(VLOOKUP(入力項目!$S$17,子育て関連マスタ!$I$32:$M$34,4,FALSE),0),
AND(P549&gt;=21,P549&lt;=22,入力項目!$S$16&lt;&gt;"高専"),IFERROR(VLOOKUP(入力項目!$S$17,子育て関連マスタ!$I$32:$M$34,4,FALSE),0),
P549&gt;=23,0
) +
IF($D549=4,
  IFERROR(_xlfn.IFS(
  P549&lt;=入力項目!$S$11,0,
  AND(P549=入力項目!$S$11),IFERROR(VLOOKUP(入力項目!$S$12,子育て関連マスタ!$I$4:$M$5,2,FALSE),0),
  AND(P549=4),IFERROR(VLOOKUP(入力項目!$S$13,子育て関連マスタ!$I$9:$M$12,2,FALSE),0),
  AND(P549=7),IFERROR(VLOOKUP(入力項目!$S$14,子育て関連マスタ!$I$16:$M$17,2,FALSE),0),
  AND(P549=13),IFERROR(VLOOKUP(入力項目!$S$15,子育て関連マスタ!$I$21:$M$22,2,FALSE),0),
  AND(P549=16),IFERROR(VLOOKUP(入力項目!$S$16,子育て関連マスタ!$I$26:$M$28,2,FALSE),0),
  AND(P549=19,入力項目!$S$16&lt;&gt;"高専"),IFERROR(VLOOKUP(入力項目!$S$17,子育て関連マスタ!$I$32:$M$37,2,FALSE),0),
  AND(P549=21,入力項目!$S$16="高専"),IFERROR(VLOOKUP(入力項目!$S$17,子育て関連マスタ!$I$32:$M$37,2,FALSE),0),
  P549&gt;=22,0
  ),0),0
) +
IF(AND(P549&gt;=1,P549&lt;=15),IF($D549=入力項目!$S$8,入力項目!$S$3,0),0) +
IF(AND(P549&gt;=1,P549&lt;=15),IF($D549=5,入力項目!$S$4,0),0) +
IF(AND(P549&gt;=1,P549&lt;=15),IF($D549=12,入力項目!$S$5,0),0) +
IF(AND(入力項目!$S$7=$A549,入力項目!$S$8=$D549),子育て関連マスタ!$C$14,0) +
IFERROR(IF(AND(YEAR(EDATE(DATE(入力項目!$S$7,入力項目!$S$8,1),1))=$A549,MONTH(EDATE(DATE(入力項目!$S$7,入力項目!$S$8,1),1))=$D549),子育て関連マスタ!$C$15,0),0) +
IF(AND(OR(P549=3,P549=5,P549=7),$D549=11),子育て関連マスタ!$C$17,0) +
IF(AND(P549=20,$D549=1),子育て関連マスタ!$C$18,0) +
IF(AND(P549=20,$D549=1),
IFERROR(_xlfn.IFS(
入力項目!$S$10="男",子育て関連マスタ!$C$18,
入力項目!$S$10="女",子育て関連マスタ!$C$19
),0),0
) +
IF(AND(P549&gt;=入力項目!$S$18,P549&lt;=入力項目!$S$19),入力項目!$S$20,0) +
IF(AND(P549&gt;=入力項目!$S$21,P549&lt;=入力項目!$S$22),入力項目!$S$23,0) +
IF(AND(P549&gt;=入力項目!$S$24,P549&lt;=入力項目!$S$25),入力項目!$S$26,0)
)</f>
        <v>0</v>
      </c>
      <c r="AE549">
        <f ca="1">-(
_xlfn.IFS(
Q549&lt;=入力項目!$S$11,0,
AND(Q549&gt;=入力項目!$S$11+1,Q549&lt;=3),IFERROR(VLOOKUP(入力項目!$S$12,子育て関連マスタ!$I$4:$M$5,4,FALSE),0),
AND(Q549&gt;=4,Q549&lt;=6),IFERROR(VLOOKUP(入力項目!$S$13,子育て関連マスタ!$I$9:$M$12,4,FALSE),0),
AND(Q549&gt;=7,Q549&lt;=12),IFERROR(VLOOKUP(入力項目!$S$14,子育て関連マスタ!$I$16:$M$17,4,FALSE),0),
AND(Q549&gt;=13,Q549&lt;=15),IFERROR(VLOOKUP(入力項目!$S$15,子育て関連マスタ!$I$21:$M$22,4,FALSE),0),
AND(Q549&gt;=16,Q549&lt;=18),IFERROR(VLOOKUP(入力項目!$S$16,子育て関連マスタ!$I$26:$M$28,4,FALSE),0),
AND(Q549&gt;=19,Q549&lt;=20,入力項目!$S$16="高専"),IFERROR(VLOOKUP(入力項目!$S$16,子育て関連マスタ!$I$26:$M$28,4,FALSE),0),
AND(Q549&gt;=19,Q549&lt;=20,入力項目!$S$16&lt;&gt;"高専"),IFERROR(VLOOKUP(入力項目!$S$17,子育て関連マスタ!$I$32:$M$37,4,FALSE),0),
AND(Q549&gt;=21,Q549&lt;=22,入力項目!$S$16="高専"),IFERROR(VLOOKUP(入力項目!$S$17,子育て関連マスタ!$I$32:$M$34,4,FALSE),0),
AND(Q549&gt;=21,Q549&lt;=22,入力項目!$S$16&lt;&gt;"高専"),IFERROR(VLOOKUP(入力項目!$S$17,子育て関連マスタ!$I$32:$M$34,4,FALSE),0),
Q549&gt;=23,0
) +
IF($D549=4,
  IFERROR(_xlfn.IFS(
  Q549&lt;=入力項目!$S$11,0,
  AND(Q549=入力項目!$S$11),IFERROR(VLOOKUP(入力項目!$S$12,子育て関連マスタ!$I$4:$M$5,2,FALSE),0),
  AND(Q549=4),IFERROR(VLOOKUP(入力項目!$S$13,子育て関連マスタ!$I$9:$M$12,2,FALSE),0),
  AND(Q549=7),IFERROR(VLOOKUP(入力項目!$S$14,子育て関連マスタ!$I$16:$M$17,2,FALSE),0),
  AND(Q549=13),IFERROR(VLOOKUP(入力項目!$S$15,子育て関連マスタ!$I$21:$M$22,2,FALSE),0),
  AND(Q549=16),IFERROR(VLOOKUP(入力項目!$S$16,子育て関連マスタ!$I$26:$M$28,2,FALSE),0),
  AND(Q549=19,入力項目!$S$16&lt;&gt;"高専"),IFERROR(VLOOKUP(入力項目!$S$17,子育て関連マスタ!$I$32:$M$37,2,FALSE),0),
  AND(Q549=21,入力項目!$S$16="高専"),IFERROR(VLOOKUP(入力項目!$S$17,子育て関連マスタ!$I$32:$M$37,2,FALSE),0),
  Q549&gt;=22,0
  ),0),0
) +
IF(AND(Q549&gt;=1,Q549&lt;=15),IF($D549=入力項目!$S$8,入力項目!$S$3,0),0) +
IF(AND(Q549&gt;=1,Q549&lt;=15),IF($D549=5,入力項目!$S$4,0),0) +
IF(AND(Q549&gt;=1,Q549&lt;=15),IF($D549=12,入力項目!$S$5,0),0) +
IF(AND(入力項目!$S$7=$A549,入力項目!$S$8=$D549),子育て関連マスタ!$C$14,0) +
IFERROR(IF(AND(YEAR(EDATE(DATE(入力項目!$S$7,入力項目!$S$8,1),1))=$A549,MONTH(EDATE(DATE(入力項目!$S$7,入力項目!$S$8,1),1))=$D549),子育て関連マスタ!$C$15,0),0) +
IF(AND(OR(Q549=3,Q549=5,Q549=7),$D549=11),子育て関連マスタ!$C$17,0) +
IF(AND(Q549=20,$D549=1),子育て関連マスタ!$C$18,0) +
IF(AND(Q549=20,$D549=1),
IFERROR(_xlfn.IFS(
入力項目!$S$10="男",子育て関連マスタ!$C$18,
入力項目!$S$10="女",子育て関連マスタ!$C$19
),0),0
) +
IF(AND(Q549&gt;=入力項目!$S$18,Q549&lt;=入力項目!$S$19),入力項目!$S$20,0) +
IF(AND(Q549&gt;=入力項目!$S$21,Q549&lt;=入力項目!$S$22),入力項目!$S$23,0) +
IF(AND(Q549&gt;=入力項目!$S$24,Q549&lt;=入力項目!$S$25),入力項目!$S$26,0)
)</f>
        <v>0</v>
      </c>
      <c r="AF549">
        <f ca="1">-(
_xlfn.IFS(
R549&lt;=入力項目!$S$11,0,
AND(R549&gt;=入力項目!$S$11+1,R549&lt;=3),IFERROR(VLOOKUP(入力項目!$S$12,子育て関連マスタ!$I$4:$M$5,4,FALSE),0),
AND(R549&gt;=4,R549&lt;=6),IFERROR(VLOOKUP(入力項目!$S$13,子育て関連マスタ!$I$9:$M$12,4,FALSE),0),
AND(R549&gt;=7,R549&lt;=12),IFERROR(VLOOKUP(入力項目!$S$14,子育て関連マスタ!$I$16:$M$17,4,FALSE),0),
AND(R549&gt;=13,R549&lt;=15),IFERROR(VLOOKUP(入力項目!$S$15,子育て関連マスタ!$I$21:$M$22,4,FALSE),0),
AND(R549&gt;=16,R549&lt;=18),IFERROR(VLOOKUP(入力項目!$S$16,子育て関連マスタ!$I$26:$M$28,4,FALSE),0),
AND(R549&gt;=19,R549&lt;=20,入力項目!$S$16="高専"),IFERROR(VLOOKUP(入力項目!$S$16,子育て関連マスタ!$I$26:$M$28,4,FALSE),0),
AND(R549&gt;=19,R549&lt;=20,入力項目!$S$16&lt;&gt;"高専"),IFERROR(VLOOKUP(入力項目!$S$17,子育て関連マスタ!$I$32:$M$37,4,FALSE),0),
AND(R549&gt;=21,R549&lt;=22,入力項目!$S$16="高専"),IFERROR(VLOOKUP(入力項目!$S$17,子育て関連マスタ!$I$32:$M$34,4,FALSE),0),
AND(R549&gt;=21,R549&lt;=22,入力項目!$S$16&lt;&gt;"高専"),IFERROR(VLOOKUP(入力項目!$S$17,子育て関連マスタ!$I$32:$M$34,4,FALSE),0),
R549&gt;=23,0
) +
IF($D549=4,
  IFERROR(_xlfn.IFS(
  R549&lt;=入力項目!$S$11,0,
  AND(R549=入力項目!$S$11),IFERROR(VLOOKUP(入力項目!$S$12,子育て関連マスタ!$I$4:$M$5,2,FALSE),0),
  AND(R549=4),IFERROR(VLOOKUP(入力項目!$S$13,子育て関連マスタ!$I$9:$M$12,2,FALSE),0),
  AND(R549=7),IFERROR(VLOOKUP(入力項目!$S$14,子育て関連マスタ!$I$16:$M$17,2,FALSE),0),
  AND(R549=13),IFERROR(VLOOKUP(入力項目!$S$15,子育て関連マスタ!$I$21:$M$22,2,FALSE),0),
  AND(R549=16),IFERROR(VLOOKUP(入力項目!$S$16,子育て関連マスタ!$I$26:$M$28,2,FALSE),0),
  AND(R549=19,入力項目!$S$16&lt;&gt;"高専"),IFERROR(VLOOKUP(入力項目!$S$17,子育て関連マスタ!$I$32:$M$37,2,FALSE),0),
  AND(R549=21,入力項目!$S$16="高専"),IFERROR(VLOOKUP(入力項目!$S$17,子育て関連マスタ!$I$32:$M$37,2,FALSE),0),
  R549&gt;=22,0
  ),0),0
) +
IF(AND(R549&gt;=1,R549&lt;=15),IF($D549=入力項目!$S$8,入力項目!$S$3,0),0) +
IF(AND(R549&gt;=1,R549&lt;=15),IF($D549=5,入力項目!$S$4,0),0) +
IF(AND(R549&gt;=1,R549&lt;=15),IF($D549=12,入力項目!$S$5,0),0) +
IF(AND(入力項目!$S$7=$A549,入力項目!$S$8=$D549),子育て関連マスタ!$C$14,0) +
IFERROR(IF(AND(YEAR(EDATE(DATE(入力項目!$S$7,入力項目!$S$8,1),1))=$A549,MONTH(EDATE(DATE(入力項目!$S$7,入力項目!$S$8,1),1))=$D549),子育て関連マスタ!$C$15,0),0) +
IF(AND(OR(R549=3,R549=5,R549=7),$D549=11),子育て関連マスタ!$C$17,0) +
IF(AND(R549=20,$D549=1),子育て関連マスタ!$C$18,0) +
IF(AND(R549=20,$D549=1),
IFERROR(_xlfn.IFS(
入力項目!$S$10="男",子育て関連マスタ!$C$18,
入力項目!$S$10="女",子育て関連マスタ!$C$19
),0),0
) +
IF(AND(R549&gt;=入力項目!$S$18,R549&lt;=入力項目!$S$19),入力項目!$S$20,0) +
IF(AND(R549&gt;=入力項目!$S$21,R549&lt;=入力項目!$S$22),入力項目!$S$23,0) +
IF(AND(R549&gt;=入力項目!$S$24,R549&lt;=入力項目!$S$25),入力項目!$S$26,0)
)</f>
        <v>0</v>
      </c>
      <c r="AG549">
        <f ca="1">-(
_xlfn.IFS(
S549&lt;=入力項目!$S$11,0,
AND(S549&gt;=入力項目!$S$11+1,S549&lt;=3),IFERROR(VLOOKUP(入力項目!$S$12,子育て関連マスタ!$I$4:$M$5,4,FALSE),0),
AND(S549&gt;=4,S549&lt;=6),IFERROR(VLOOKUP(入力項目!$S$13,子育て関連マスタ!$I$9:$M$12,4,FALSE),0),
AND(S549&gt;=7,S549&lt;=12),IFERROR(VLOOKUP(入力項目!$S$14,子育て関連マスタ!$I$16:$M$17,4,FALSE),0),
AND(S549&gt;=13,S549&lt;=15),IFERROR(VLOOKUP(入力項目!$S$15,子育て関連マスタ!$I$21:$M$22,4,FALSE),0),
AND(S549&gt;=16,S549&lt;=18),IFERROR(VLOOKUP(入力項目!$S$16,子育て関連マスタ!$I$26:$M$28,4,FALSE),0),
AND(S549&gt;=19,S549&lt;=20,入力項目!$S$16="高専"),IFERROR(VLOOKUP(入力項目!$S$16,子育て関連マスタ!$I$26:$M$28,4,FALSE),0),
AND(S549&gt;=19,S549&lt;=20,入力項目!$S$16&lt;&gt;"高専"),IFERROR(VLOOKUP(入力項目!$S$17,子育て関連マスタ!$I$32:$M$37,4,FALSE),0),
AND(S549&gt;=21,S549&lt;=22,入力項目!$S$16="高専"),IFERROR(VLOOKUP(入力項目!$S$17,子育て関連マスタ!$I$32:$M$34,4,FALSE),0),
AND(S549&gt;=21,S549&lt;=22,入力項目!$S$16&lt;&gt;"高専"),IFERROR(VLOOKUP(入力項目!$S$17,子育て関連マスタ!$I$32:$M$34,4,FALSE),0),
S549&gt;=23,0
) +
IF($D549=4,
  IFERROR(_xlfn.IFS(
  S549&lt;=入力項目!$S$11,0,
  AND(S549=入力項目!$S$11),IFERROR(VLOOKUP(入力項目!$S$12,子育て関連マスタ!$I$4:$M$5,2,FALSE),0),
  AND(S549=4),IFERROR(VLOOKUP(入力項目!$S$13,子育て関連マスタ!$I$9:$M$12,2,FALSE),0),
  AND(S549=7),IFERROR(VLOOKUP(入力項目!$S$14,子育て関連マスタ!$I$16:$M$17,2,FALSE),0),
  AND(S549=13),IFERROR(VLOOKUP(入力項目!$S$15,子育て関連マスタ!$I$21:$M$22,2,FALSE),0),
  AND(S549=16),IFERROR(VLOOKUP(入力項目!$S$16,子育て関連マスタ!$I$26:$M$28,2,FALSE),0),
  AND(S549=19,入力項目!$S$16&lt;&gt;"高専"),IFERROR(VLOOKUP(入力項目!$S$17,子育て関連マスタ!$I$32:$M$37,2,FALSE),0),
  AND(S549=21,入力項目!$S$16="高専"),IFERROR(VLOOKUP(入力項目!$S$17,子育て関連マスタ!$I$32:$M$37,2,FALSE),0),
  S549&gt;=22,0
  ),0),0
) +
IF(AND(S549&gt;=1,S549&lt;=15),IF($D549=入力項目!$S$8,入力項目!$S$3,0),0) +
IF(AND(S549&gt;=1,S549&lt;=15),IF($D549=5,入力項目!$S$4,0),0) +
IF(AND(S549&gt;=1,S549&lt;=15),IF($D549=12,入力項目!$S$5,0),0) +
IF(AND(入力項目!$S$7=$A549,入力項目!$S$8=$D549),子育て関連マスタ!$C$14,0) +
IFERROR(IF(AND(YEAR(EDATE(DATE(入力項目!$S$7,入力項目!$S$8,1),1))=$A549,MONTH(EDATE(DATE(入力項目!$S$7,入力項目!$S$8,1),1))=$D549),子育て関連マスタ!$C$15,0),0) +
IF(AND(OR(S549=3,S549=5,S549=7),$D549=11),子育て関連マスタ!$C$17,0) +
IF(AND(S549=20,$D549=1),子育て関連マスタ!$C$18,0) +
IF(AND(S549=20,$D549=1),
IFERROR(_xlfn.IFS(
入力項目!$S$10="男",子育て関連マスタ!$C$18,
入力項目!$S$10="女",子育て関連マスタ!$C$19
),0),0
) +
IF(AND(S549&gt;=入力項目!$S$18,S549&lt;=入力項目!$S$19),入力項目!$S$20,0) +
IF(AND(S549&gt;=入力項目!$S$21,S549&lt;=入力項目!$S$22),入力項目!$S$23,0) +
IF(AND(S549&gt;=入力項目!$S$24,S549&lt;=入力項目!$S$25),入力項目!$S$26,0)
)</f>
        <v>0</v>
      </c>
      <c r="AH549">
        <f ca="1">-(
_xlfn.IFS(
T549&lt;=入力項目!$S$11,0,
AND(T549&gt;=入力項目!$S$11+1,T549&lt;=3),IFERROR(VLOOKUP(入力項目!$S$12,子育て関連マスタ!$I$4:$M$5,4,FALSE),0),
AND(T549&gt;=4,T549&lt;=6),IFERROR(VLOOKUP(入力項目!$S$13,子育て関連マスタ!$I$9:$M$12,4,FALSE),0),
AND(T549&gt;=7,T549&lt;=12),IFERROR(VLOOKUP(入力項目!$S$14,子育て関連マスタ!$I$16:$M$17,4,FALSE),0),
AND(T549&gt;=13,T549&lt;=15),IFERROR(VLOOKUP(入力項目!$S$15,子育て関連マスタ!$I$21:$M$22,4,FALSE),0),
AND(T549&gt;=16,T549&lt;=18),IFERROR(VLOOKUP(入力項目!$S$16,子育て関連マスタ!$I$26:$M$28,4,FALSE),0),
AND(T549&gt;=19,T549&lt;=20,入力項目!$S$16="高専"),IFERROR(VLOOKUP(入力項目!$S$16,子育て関連マスタ!$I$26:$M$28,4,FALSE),0),
AND(T549&gt;=19,T549&lt;=20,入力項目!$S$16&lt;&gt;"高専"),IFERROR(VLOOKUP(入力項目!$S$17,子育て関連マスタ!$I$32:$M$37,4,FALSE),0),
AND(T549&gt;=21,T549&lt;=22,入力項目!$S$16="高専"),IFERROR(VLOOKUP(入力項目!$S$17,子育て関連マスタ!$I$32:$M$34,4,FALSE),0),
AND(T549&gt;=21,T549&lt;=22,入力項目!$S$16&lt;&gt;"高専"),IFERROR(VLOOKUP(入力項目!$S$17,子育て関連マスタ!$I$32:$M$34,4,FALSE),0),
T549&gt;=23,0
) +
IF($D549=4,
  IFERROR(_xlfn.IFS(
  T549&lt;=入力項目!$S$11,0,
  AND(T549=入力項目!$S$11),IFERROR(VLOOKUP(入力項目!$S$12,子育て関連マスタ!$I$4:$M$5,2,FALSE),0),
  AND(T549=4),IFERROR(VLOOKUP(入力項目!$S$13,子育て関連マスタ!$I$9:$M$12,2,FALSE),0),
  AND(T549=7),IFERROR(VLOOKUP(入力項目!$S$14,子育て関連マスタ!$I$16:$M$17,2,FALSE),0),
  AND(T549=13),IFERROR(VLOOKUP(入力項目!$S$15,子育て関連マスタ!$I$21:$M$22,2,FALSE),0),
  AND(T549=16),IFERROR(VLOOKUP(入力項目!$S$16,子育て関連マスタ!$I$26:$M$28,2,FALSE),0),
  AND(T549=19,入力項目!$S$16&lt;&gt;"高専"),IFERROR(VLOOKUP(入力項目!$S$17,子育て関連マスタ!$I$32:$M$37,2,FALSE),0),
  AND(T549=21,入力項目!$S$16="高専"),IFERROR(VLOOKUP(入力項目!$S$17,子育て関連マスタ!$I$32:$M$37,2,FALSE),0),
  T549&gt;=22,0
  ),0),0
) +
IF(AND(T549&gt;=1,T549&lt;=15),IF($D549=入力項目!$S$8,入力項目!$S$3,0),0) +
IF(AND(T549&gt;=1,T549&lt;=15),IF($D549=5,入力項目!$S$4,0),0) +
IF(AND(T549&gt;=1,T549&lt;=15),IF($D549=12,入力項目!$S$5,0),0) +
IF(AND(入力項目!$S$7=$A549,入力項目!$S$8=$D549),子育て関連マスタ!$C$14,0) +
IFERROR(IF(AND(YEAR(EDATE(DATE(入力項目!$S$7,入力項目!$S$8,1),1))=$A549,MONTH(EDATE(DATE(入力項目!$S$7,入力項目!$S$8,1),1))=$D549),子育て関連マスタ!$C$15,0),0) +
IF(AND(OR(T549=3,T549=5,T549=7),$D549=11),子育て関連マスタ!$C$17,0) +
IF(AND(T549=20,$D549=1),子育て関連マスタ!$C$18,0) +
IF(AND(T549=20,$D549=1),
IFERROR(_xlfn.IFS(
入力項目!$S$10="男",子育て関連マスタ!$C$18,
入力項目!$S$10="女",子育て関連マスタ!$C$19
),0),0
) +
IF(AND(T549&gt;=入力項目!$S$18,T549&lt;=入力項目!$S$19),入力項目!$S$20,0) +
IF(AND(T549&gt;=入力項目!$S$21,T549&lt;=入力項目!$S$22),入力項目!$S$23,0) +
IF(AND(T549&gt;=入力項目!$S$24,T549&lt;=入力項目!$S$25),入力項目!$S$26,0)
)</f>
        <v>0</v>
      </c>
      <c r="AI549">
        <f ca="1">-(
_xlfn.IFS(
U549&lt;=入力項目!$S$11,0,
AND(U549&gt;=入力項目!$S$11+1,U549&lt;=3),IFERROR(VLOOKUP(入力項目!$S$12,子育て関連マスタ!$I$4:$M$5,4,FALSE),0),
AND(U549&gt;=4,U549&lt;=6),IFERROR(VLOOKUP(入力項目!$S$13,子育て関連マスタ!$I$9:$M$12,4,FALSE),0),
AND(U549&gt;=7,U549&lt;=12),IFERROR(VLOOKUP(入力項目!$S$14,子育て関連マスタ!$I$16:$M$17,4,FALSE),0),
AND(U549&gt;=13,U549&lt;=15),IFERROR(VLOOKUP(入力項目!$S$15,子育て関連マスタ!$I$21:$M$22,4,FALSE),0),
AND(U549&gt;=16,U549&lt;=18),IFERROR(VLOOKUP(入力項目!$S$16,子育て関連マスタ!$I$26:$M$28,4,FALSE),0),
AND(U549&gt;=19,U549&lt;=20,入力項目!$S$16="高専"),IFERROR(VLOOKUP(入力項目!$S$16,子育て関連マスタ!$I$26:$M$28,4,FALSE),0),
AND(U549&gt;=19,U549&lt;=20,入力項目!$S$16&lt;&gt;"高専"),IFERROR(VLOOKUP(入力項目!$S$17,子育て関連マスタ!$I$32:$M$37,4,FALSE),0),
AND(U549&gt;=21,U549&lt;=22,入力項目!$S$16="高専"),IFERROR(VLOOKUP(入力項目!$S$17,子育て関連マスタ!$I$32:$M$34,4,FALSE),0),
AND(U549&gt;=21,U549&lt;=22,入力項目!$S$16&lt;&gt;"高専"),IFERROR(VLOOKUP(入力項目!$S$17,子育て関連マスタ!$I$32:$M$34,4,FALSE),0),
U549&gt;=23,0
) +
IF($D549=4,
  IFERROR(_xlfn.IFS(
  U549&lt;=入力項目!$S$11,0,
  AND(U549=入力項目!$S$11),IFERROR(VLOOKUP(入力項目!$S$12,子育て関連マスタ!$I$4:$M$5,2,FALSE),0),
  AND(U549=4),IFERROR(VLOOKUP(入力項目!$S$13,子育て関連マスタ!$I$9:$M$12,2,FALSE),0),
  AND(U549=7),IFERROR(VLOOKUP(入力項目!$S$14,子育て関連マスタ!$I$16:$M$17,2,FALSE),0),
  AND(U549=13),IFERROR(VLOOKUP(入力項目!$S$15,子育て関連マスタ!$I$21:$M$22,2,FALSE),0),
  AND(U549=16),IFERROR(VLOOKUP(入力項目!$S$16,子育て関連マスタ!$I$26:$M$28,2,FALSE),0),
  AND(U549=19,入力項目!$S$16&lt;&gt;"高専"),IFERROR(VLOOKUP(入力項目!$S$17,子育て関連マスタ!$I$32:$M$37,2,FALSE),0),
  AND(U549=21,入力項目!$S$16="高専"),IFERROR(VLOOKUP(入力項目!$S$17,子育て関連マスタ!$I$32:$M$37,2,FALSE),0),
  U549&gt;=22,0
  ),0),0
) +
IF(AND(U549&gt;=1,U549&lt;=15),IF($D549=入力項目!$S$8,入力項目!$S$3,0),0) +
IF(AND(U549&gt;=1,U549&lt;=15),IF($D549=5,入力項目!$S$4,0),0) +
IF(AND(U549&gt;=1,U549&lt;=15),IF($D549=12,入力項目!$S$5,0),0) +
IF(AND(入力項目!$S$7=$A549,入力項目!$S$8=$D549),子育て関連マスタ!$C$14,0) +
IFERROR(IF(AND(YEAR(EDATE(DATE(入力項目!$S$7,入力項目!$S$8,1),1))=$A549,MONTH(EDATE(DATE(入力項目!$S$7,入力項目!$S$8,1),1))=$D549),子育て関連マスタ!$C$15,0),0) +
IF(AND(OR(U549=3,U549=5,U549=7),$D549=11),子育て関連マスタ!$C$17,0) +
IF(AND(U549=20,$D549=1),子育て関連マスタ!$C$18,0) +
IF(AND(U549=20,$D549=1),
IFERROR(_xlfn.IFS(
入力項目!$S$10="男",子育て関連マスタ!$C$18,
入力項目!$S$10="女",子育て関連マスタ!$C$19
),0),0
) +
IF(AND(U549&gt;=入力項目!$S$18,U549&lt;=入力項目!$S$19),入力項目!$S$20,0) +
IF(AND(U549&gt;=入力項目!$S$21,U549&lt;=入力項目!$S$22),入力項目!$S$23,0) +
IF(AND(U549&gt;=入力項目!$S$24,U549&lt;=入力項目!$S$25),入力項目!$S$26,0)
)</f>
        <v>0</v>
      </c>
      <c r="AJ549" s="10">
        <f ca="1">-VLOOKUP($D549,月別収支!$A$2:$H$13,7,FALSE)</f>
        <v>-20000</v>
      </c>
    </row>
    <row r="550" spans="1:36" x14ac:dyDescent="0.4">
      <c r="A550">
        <f t="shared" ca="1" si="139"/>
        <v>2070</v>
      </c>
      <c r="B550">
        <f t="shared" ca="1" si="146"/>
        <v>2070</v>
      </c>
      <c r="C550">
        <f t="shared" ca="1" si="147"/>
        <v>46</v>
      </c>
      <c r="D550">
        <f t="shared" ca="1" si="140"/>
        <v>4</v>
      </c>
      <c r="E550" t="str">
        <f t="shared" ca="1" si="141"/>
        <v>2070年4月</v>
      </c>
      <c r="F550">
        <f ca="1">IF(OR(入力項目!$N$5&lt;$A550,AND(入力項目!$N$5=$A550,入力項目!$N$6&lt;$D550)),IF(F549=0,1,IF(G550=12,F549+1,F549)),0)</f>
        <v>45</v>
      </c>
      <c r="G550">
        <f ca="1">IF(OR(入力項目!$N$5&lt;$A550,AND(入力項目!$N$5=$A550,入力項目!$N$6&lt;$D550)),IF(G549=12,1,G549+1),0)</f>
        <v>6</v>
      </c>
      <c r="H550" t="str">
        <f t="shared" ca="1" si="142"/>
        <v>45_6</v>
      </c>
      <c r="I550">
        <f ca="1">IF(
  IFERROR(AND($C550&gt;0,MOD($C550,入力項目!$N$22)=0,$D550=入力項目!$N$23), FALSE),
  1,
  IF(
    AND(I549&gt;0,J549=12),
    IF(I549=入力項目!$N$28, 0, I549+1),
    I549
  )
)</f>
        <v>1</v>
      </c>
      <c r="J550">
        <f ca="1">IF($D550=入力項目!$N$23,1,IFERROR(J549+1,1))</f>
        <v>11</v>
      </c>
      <c r="K550" t="str">
        <f t="shared" ca="1" si="143"/>
        <v>1_11</v>
      </c>
      <c r="L550">
        <f ca="1">L549+IF(入力項目!$D$4=$D550,1,0)</f>
        <v>74</v>
      </c>
      <c r="M550" t="str">
        <f t="shared" ca="1" si="144"/>
        <v>74歳</v>
      </c>
      <c r="N550">
        <f t="shared" ca="1" si="148"/>
        <v>75</v>
      </c>
      <c r="O550" t="str">
        <f t="shared" ca="1" si="145"/>
        <v>75歳</v>
      </c>
      <c r="P550">
        <f t="shared" ca="1" si="149"/>
        <v>50</v>
      </c>
      <c r="Q550">
        <f t="shared" ca="1" si="150"/>
        <v>48</v>
      </c>
      <c r="R550">
        <f t="shared" ca="1" si="151"/>
        <v>2071</v>
      </c>
      <c r="S550">
        <f t="shared" ca="1" si="152"/>
        <v>2071</v>
      </c>
      <c r="T550">
        <f t="shared" ca="1" si="153"/>
        <v>2071</v>
      </c>
      <c r="U550">
        <f t="shared" ca="1" si="154"/>
        <v>2071</v>
      </c>
      <c r="V550" s="10">
        <f t="shared" ca="1" si="155"/>
        <v>57234425</v>
      </c>
      <c r="W550" s="10">
        <f ca="1">IF($L550&lt;その他マスタ!$B$1,VLOOKUP($D550,月別収支!$A$2:$H$13,2,FALSE),その他マスタ!$B$3)+IF(AND($L550=その他マスタ!$B$1,入力項目!$I$9="あり",$D550=入力項目!$D$4),その他マスタ!$B$2,0)</f>
        <v>150000</v>
      </c>
      <c r="X550" s="10">
        <f ca="1">-IF(入力項目!$K$5=TRUE,
IF($F550+$G550&lt;3,VLOOKUP($D550,月別収支!$A$2:$H$13,8,FALSE),0)+IFERROR(VLOOKUP($H550,住宅ローン計算!C:P,13,FALSE),0)+IF($F550&gt;1,IF(OR($G550=3,$G550=6,$G550=9,$G550=12),ROUNDUP(入力項目!$N$18/4,0),0),0),
VLOOKUP($D550,月別収支!$A$2:$H$13,8,FALSE))</f>
        <v>-37500</v>
      </c>
      <c r="Y550" s="10">
        <f ca="1">-VLOOKUP($D550,月別収支!$A$2:$H$13,3,FALSE)</f>
        <v>-75000</v>
      </c>
      <c r="Z550" s="10">
        <f ca="1">-VLOOKUP($D550,月別収支!$A$2:$H$13,4,FALSE)</f>
        <v>-27000</v>
      </c>
      <c r="AA550" s="10">
        <f ca="1">-VLOOKUP($D550,月別収支!$A$2:$H$13,6,FALSE)</f>
        <v>-10000</v>
      </c>
      <c r="AB550" s="10">
        <f ca="1">-(
VLOOKUP($D550,月別収支!$A$2:$H$13,5,FALSE)+IF(AND(入力項目!$I$27&lt;=$A550,ISEVEN($A550-入力項目!$I$27),入力項目!$I$28=$D550),入力項目!$I$26,0)
+IF(入力項目!$K$26=TRUE,
IFERROR(VLOOKUP($K550,マイカーローン計算!C:P,13,FALSE),0),
IFERROR(
  IF(AND($C550&gt;0,MOD($C550,入力項目!$N$22)=0,$D550=入力項目!$N$23),入力項目!$N$24,0),
 0
)
)
)</f>
        <v>-20000</v>
      </c>
      <c r="AC550" s="10">
        <f ca="1">-IF($A550&lt;入力項目!$N$33,入力項目!$N$35,IF(AND($A550=入力項目!$N$33,$D550&lt;=入力項目!$N$34),入力項目!$N$35,0))</f>
        <v>0</v>
      </c>
      <c r="AD550">
        <f ca="1">-(
_xlfn.IFS(
P550&lt;=入力項目!$S$11,0,
AND(P550&gt;=入力項目!$S$11+1,P550&lt;=3),IFERROR(VLOOKUP(入力項目!$S$12,子育て関連マスタ!$I$4:$M$5,4,FALSE),0),
AND(P550&gt;=4,P550&lt;=6),IFERROR(VLOOKUP(入力項目!$S$13,子育て関連マスタ!$I$9:$M$12,4,FALSE),0),
AND(P550&gt;=7,P550&lt;=12),IFERROR(VLOOKUP(入力項目!$S$14,子育て関連マスタ!$I$16:$M$17,4,FALSE),0),
AND(P550&gt;=13,P550&lt;=15),IFERROR(VLOOKUP(入力項目!$S$15,子育て関連マスタ!$I$21:$M$22,4,FALSE),0),
AND(P550&gt;=16,P550&lt;=18),IFERROR(VLOOKUP(入力項目!$S$16,子育て関連マスタ!$I$26:$M$28,4,FALSE),0),
AND(P550&gt;=19,P550&lt;=20,入力項目!$S$16="高専"),IFERROR(VLOOKUP(入力項目!$S$16,子育て関連マスタ!$I$26:$M$28,4,FALSE),0),
AND(P550&gt;=19,P550&lt;=20,入力項目!$S$16&lt;&gt;"高専"),IFERROR(VLOOKUP(入力項目!$S$17,子育て関連マスタ!$I$32:$M$37,4,FALSE),0),
AND(P550&gt;=21,P550&lt;=22,入力項目!$S$16="高専"),IFERROR(VLOOKUP(入力項目!$S$17,子育て関連マスタ!$I$32:$M$34,4,FALSE),0),
AND(P550&gt;=21,P550&lt;=22,入力項目!$S$16&lt;&gt;"高専"),IFERROR(VLOOKUP(入力項目!$S$17,子育て関連マスタ!$I$32:$M$34,4,FALSE),0),
P550&gt;=23,0
) +
IF($D550=4,
  IFERROR(_xlfn.IFS(
  P550&lt;=入力項目!$S$11,0,
  AND(P550=入力項目!$S$11),IFERROR(VLOOKUP(入力項目!$S$12,子育て関連マスタ!$I$4:$M$5,2,FALSE),0),
  AND(P550=4),IFERROR(VLOOKUP(入力項目!$S$13,子育て関連マスタ!$I$9:$M$12,2,FALSE),0),
  AND(P550=7),IFERROR(VLOOKUP(入力項目!$S$14,子育て関連マスタ!$I$16:$M$17,2,FALSE),0),
  AND(P550=13),IFERROR(VLOOKUP(入力項目!$S$15,子育て関連マスタ!$I$21:$M$22,2,FALSE),0),
  AND(P550=16),IFERROR(VLOOKUP(入力項目!$S$16,子育て関連マスタ!$I$26:$M$28,2,FALSE),0),
  AND(P550=19,入力項目!$S$16&lt;&gt;"高専"),IFERROR(VLOOKUP(入力項目!$S$17,子育て関連マスタ!$I$32:$M$37,2,FALSE),0),
  AND(P550=21,入力項目!$S$16="高専"),IFERROR(VLOOKUP(入力項目!$S$17,子育て関連マスタ!$I$32:$M$37,2,FALSE),0),
  P550&gt;=22,0
  ),0),0
) +
IF(AND(P550&gt;=1,P550&lt;=15),IF($D550=入力項目!$S$8,入力項目!$S$3,0),0) +
IF(AND(P550&gt;=1,P550&lt;=15),IF($D550=5,入力項目!$S$4,0),0) +
IF(AND(P550&gt;=1,P550&lt;=15),IF($D550=12,入力項目!$S$5,0),0) +
IF(AND(入力項目!$S$7=$A550,入力項目!$S$8=$D550),子育て関連マスタ!$C$14,0) +
IFERROR(IF(AND(YEAR(EDATE(DATE(入力項目!$S$7,入力項目!$S$8,1),1))=$A550,MONTH(EDATE(DATE(入力項目!$S$7,入力項目!$S$8,1),1))=$D550),子育て関連マスタ!$C$15,0),0) +
IF(AND(OR(P550=3,P550=5,P550=7),$D550=11),子育て関連マスタ!$C$17,0) +
IF(AND(P550=20,$D550=1),子育て関連マスタ!$C$18,0) +
IF(AND(P550=20,$D550=1),
IFERROR(_xlfn.IFS(
入力項目!$S$10="男",子育て関連マスタ!$C$18,
入力項目!$S$10="女",子育て関連マスタ!$C$19
),0),0
) +
IF(AND(P550&gt;=入力項目!$S$18,P550&lt;=入力項目!$S$19),入力項目!$S$20,0) +
IF(AND(P550&gt;=入力項目!$S$21,P550&lt;=入力項目!$S$22),入力項目!$S$23,0) +
IF(AND(P550&gt;=入力項目!$S$24,P550&lt;=入力項目!$S$25),入力項目!$S$26,0)
)</f>
        <v>0</v>
      </c>
      <c r="AE550">
        <f ca="1">-(
_xlfn.IFS(
Q550&lt;=入力項目!$S$11,0,
AND(Q550&gt;=入力項目!$S$11+1,Q550&lt;=3),IFERROR(VLOOKUP(入力項目!$S$12,子育て関連マスタ!$I$4:$M$5,4,FALSE),0),
AND(Q550&gt;=4,Q550&lt;=6),IFERROR(VLOOKUP(入力項目!$S$13,子育て関連マスタ!$I$9:$M$12,4,FALSE),0),
AND(Q550&gt;=7,Q550&lt;=12),IFERROR(VLOOKUP(入力項目!$S$14,子育て関連マスタ!$I$16:$M$17,4,FALSE),0),
AND(Q550&gt;=13,Q550&lt;=15),IFERROR(VLOOKUP(入力項目!$S$15,子育て関連マスタ!$I$21:$M$22,4,FALSE),0),
AND(Q550&gt;=16,Q550&lt;=18),IFERROR(VLOOKUP(入力項目!$S$16,子育て関連マスタ!$I$26:$M$28,4,FALSE),0),
AND(Q550&gt;=19,Q550&lt;=20,入力項目!$S$16="高専"),IFERROR(VLOOKUP(入力項目!$S$16,子育て関連マスタ!$I$26:$M$28,4,FALSE),0),
AND(Q550&gt;=19,Q550&lt;=20,入力項目!$S$16&lt;&gt;"高専"),IFERROR(VLOOKUP(入力項目!$S$17,子育て関連マスタ!$I$32:$M$37,4,FALSE),0),
AND(Q550&gt;=21,Q550&lt;=22,入力項目!$S$16="高専"),IFERROR(VLOOKUP(入力項目!$S$17,子育て関連マスタ!$I$32:$M$34,4,FALSE),0),
AND(Q550&gt;=21,Q550&lt;=22,入力項目!$S$16&lt;&gt;"高専"),IFERROR(VLOOKUP(入力項目!$S$17,子育て関連マスタ!$I$32:$M$34,4,FALSE),0),
Q550&gt;=23,0
) +
IF($D550=4,
  IFERROR(_xlfn.IFS(
  Q550&lt;=入力項目!$S$11,0,
  AND(Q550=入力項目!$S$11),IFERROR(VLOOKUP(入力項目!$S$12,子育て関連マスタ!$I$4:$M$5,2,FALSE),0),
  AND(Q550=4),IFERROR(VLOOKUP(入力項目!$S$13,子育て関連マスタ!$I$9:$M$12,2,FALSE),0),
  AND(Q550=7),IFERROR(VLOOKUP(入力項目!$S$14,子育て関連マスタ!$I$16:$M$17,2,FALSE),0),
  AND(Q550=13),IFERROR(VLOOKUP(入力項目!$S$15,子育て関連マスタ!$I$21:$M$22,2,FALSE),0),
  AND(Q550=16),IFERROR(VLOOKUP(入力項目!$S$16,子育て関連マスタ!$I$26:$M$28,2,FALSE),0),
  AND(Q550=19,入力項目!$S$16&lt;&gt;"高専"),IFERROR(VLOOKUP(入力項目!$S$17,子育て関連マスタ!$I$32:$M$37,2,FALSE),0),
  AND(Q550=21,入力項目!$S$16="高専"),IFERROR(VLOOKUP(入力項目!$S$17,子育て関連マスタ!$I$32:$M$37,2,FALSE),0),
  Q550&gt;=22,0
  ),0),0
) +
IF(AND(Q550&gt;=1,Q550&lt;=15),IF($D550=入力項目!$S$8,入力項目!$S$3,0),0) +
IF(AND(Q550&gt;=1,Q550&lt;=15),IF($D550=5,入力項目!$S$4,0),0) +
IF(AND(Q550&gt;=1,Q550&lt;=15),IF($D550=12,入力項目!$S$5,0),0) +
IF(AND(入力項目!$S$7=$A550,入力項目!$S$8=$D550),子育て関連マスタ!$C$14,0) +
IFERROR(IF(AND(YEAR(EDATE(DATE(入力項目!$S$7,入力項目!$S$8,1),1))=$A550,MONTH(EDATE(DATE(入力項目!$S$7,入力項目!$S$8,1),1))=$D550),子育て関連マスタ!$C$15,0),0) +
IF(AND(OR(Q550=3,Q550=5,Q550=7),$D550=11),子育て関連マスタ!$C$17,0) +
IF(AND(Q550=20,$D550=1),子育て関連マスタ!$C$18,0) +
IF(AND(Q550=20,$D550=1),
IFERROR(_xlfn.IFS(
入力項目!$S$10="男",子育て関連マスタ!$C$18,
入力項目!$S$10="女",子育て関連マスタ!$C$19
),0),0
) +
IF(AND(Q550&gt;=入力項目!$S$18,Q550&lt;=入力項目!$S$19),入力項目!$S$20,0) +
IF(AND(Q550&gt;=入力項目!$S$21,Q550&lt;=入力項目!$S$22),入力項目!$S$23,0) +
IF(AND(Q550&gt;=入力項目!$S$24,Q550&lt;=入力項目!$S$25),入力項目!$S$26,0)
)</f>
        <v>0</v>
      </c>
      <c r="AF550">
        <f ca="1">-(
_xlfn.IFS(
R550&lt;=入力項目!$S$11,0,
AND(R550&gt;=入力項目!$S$11+1,R550&lt;=3),IFERROR(VLOOKUP(入力項目!$S$12,子育て関連マスタ!$I$4:$M$5,4,FALSE),0),
AND(R550&gt;=4,R550&lt;=6),IFERROR(VLOOKUP(入力項目!$S$13,子育て関連マスタ!$I$9:$M$12,4,FALSE),0),
AND(R550&gt;=7,R550&lt;=12),IFERROR(VLOOKUP(入力項目!$S$14,子育て関連マスタ!$I$16:$M$17,4,FALSE),0),
AND(R550&gt;=13,R550&lt;=15),IFERROR(VLOOKUP(入力項目!$S$15,子育て関連マスタ!$I$21:$M$22,4,FALSE),0),
AND(R550&gt;=16,R550&lt;=18),IFERROR(VLOOKUP(入力項目!$S$16,子育て関連マスタ!$I$26:$M$28,4,FALSE),0),
AND(R550&gt;=19,R550&lt;=20,入力項目!$S$16="高専"),IFERROR(VLOOKUP(入力項目!$S$16,子育て関連マスタ!$I$26:$M$28,4,FALSE),0),
AND(R550&gt;=19,R550&lt;=20,入力項目!$S$16&lt;&gt;"高専"),IFERROR(VLOOKUP(入力項目!$S$17,子育て関連マスタ!$I$32:$M$37,4,FALSE),0),
AND(R550&gt;=21,R550&lt;=22,入力項目!$S$16="高専"),IFERROR(VLOOKUP(入力項目!$S$17,子育て関連マスタ!$I$32:$M$34,4,FALSE),0),
AND(R550&gt;=21,R550&lt;=22,入力項目!$S$16&lt;&gt;"高専"),IFERROR(VLOOKUP(入力項目!$S$17,子育て関連マスタ!$I$32:$M$34,4,FALSE),0),
R550&gt;=23,0
) +
IF($D550=4,
  IFERROR(_xlfn.IFS(
  R550&lt;=入力項目!$S$11,0,
  AND(R550=入力項目!$S$11),IFERROR(VLOOKUP(入力項目!$S$12,子育て関連マスタ!$I$4:$M$5,2,FALSE),0),
  AND(R550=4),IFERROR(VLOOKUP(入力項目!$S$13,子育て関連マスタ!$I$9:$M$12,2,FALSE),0),
  AND(R550=7),IFERROR(VLOOKUP(入力項目!$S$14,子育て関連マスタ!$I$16:$M$17,2,FALSE),0),
  AND(R550=13),IFERROR(VLOOKUP(入力項目!$S$15,子育て関連マスタ!$I$21:$M$22,2,FALSE),0),
  AND(R550=16),IFERROR(VLOOKUP(入力項目!$S$16,子育て関連マスタ!$I$26:$M$28,2,FALSE),0),
  AND(R550=19,入力項目!$S$16&lt;&gt;"高専"),IFERROR(VLOOKUP(入力項目!$S$17,子育て関連マスタ!$I$32:$M$37,2,FALSE),0),
  AND(R550=21,入力項目!$S$16="高専"),IFERROR(VLOOKUP(入力項目!$S$17,子育て関連マスタ!$I$32:$M$37,2,FALSE),0),
  R550&gt;=22,0
  ),0),0
) +
IF(AND(R550&gt;=1,R550&lt;=15),IF($D550=入力項目!$S$8,入力項目!$S$3,0),0) +
IF(AND(R550&gt;=1,R550&lt;=15),IF($D550=5,入力項目!$S$4,0),0) +
IF(AND(R550&gt;=1,R550&lt;=15),IF($D550=12,入力項目!$S$5,0),0) +
IF(AND(入力項目!$S$7=$A550,入力項目!$S$8=$D550),子育て関連マスタ!$C$14,0) +
IFERROR(IF(AND(YEAR(EDATE(DATE(入力項目!$S$7,入力項目!$S$8,1),1))=$A550,MONTH(EDATE(DATE(入力項目!$S$7,入力項目!$S$8,1),1))=$D550),子育て関連マスタ!$C$15,0),0) +
IF(AND(OR(R550=3,R550=5,R550=7),$D550=11),子育て関連マスタ!$C$17,0) +
IF(AND(R550=20,$D550=1),子育て関連マスタ!$C$18,0) +
IF(AND(R550=20,$D550=1),
IFERROR(_xlfn.IFS(
入力項目!$S$10="男",子育て関連マスタ!$C$18,
入力項目!$S$10="女",子育て関連マスタ!$C$19
),0),0
) +
IF(AND(R550&gt;=入力項目!$S$18,R550&lt;=入力項目!$S$19),入力項目!$S$20,0) +
IF(AND(R550&gt;=入力項目!$S$21,R550&lt;=入力項目!$S$22),入力項目!$S$23,0) +
IF(AND(R550&gt;=入力項目!$S$24,R550&lt;=入力項目!$S$25),入力項目!$S$26,0)
)</f>
        <v>0</v>
      </c>
      <c r="AG550">
        <f ca="1">-(
_xlfn.IFS(
S550&lt;=入力項目!$S$11,0,
AND(S550&gt;=入力項目!$S$11+1,S550&lt;=3),IFERROR(VLOOKUP(入力項目!$S$12,子育て関連マスタ!$I$4:$M$5,4,FALSE),0),
AND(S550&gt;=4,S550&lt;=6),IFERROR(VLOOKUP(入力項目!$S$13,子育て関連マスタ!$I$9:$M$12,4,FALSE),0),
AND(S550&gt;=7,S550&lt;=12),IFERROR(VLOOKUP(入力項目!$S$14,子育て関連マスタ!$I$16:$M$17,4,FALSE),0),
AND(S550&gt;=13,S550&lt;=15),IFERROR(VLOOKUP(入力項目!$S$15,子育て関連マスタ!$I$21:$M$22,4,FALSE),0),
AND(S550&gt;=16,S550&lt;=18),IFERROR(VLOOKUP(入力項目!$S$16,子育て関連マスタ!$I$26:$M$28,4,FALSE),0),
AND(S550&gt;=19,S550&lt;=20,入力項目!$S$16="高専"),IFERROR(VLOOKUP(入力項目!$S$16,子育て関連マスタ!$I$26:$M$28,4,FALSE),0),
AND(S550&gt;=19,S550&lt;=20,入力項目!$S$16&lt;&gt;"高専"),IFERROR(VLOOKUP(入力項目!$S$17,子育て関連マスタ!$I$32:$M$37,4,FALSE),0),
AND(S550&gt;=21,S550&lt;=22,入力項目!$S$16="高専"),IFERROR(VLOOKUP(入力項目!$S$17,子育て関連マスタ!$I$32:$M$34,4,FALSE),0),
AND(S550&gt;=21,S550&lt;=22,入力項目!$S$16&lt;&gt;"高専"),IFERROR(VLOOKUP(入力項目!$S$17,子育て関連マスタ!$I$32:$M$34,4,FALSE),0),
S550&gt;=23,0
) +
IF($D550=4,
  IFERROR(_xlfn.IFS(
  S550&lt;=入力項目!$S$11,0,
  AND(S550=入力項目!$S$11),IFERROR(VLOOKUP(入力項目!$S$12,子育て関連マスタ!$I$4:$M$5,2,FALSE),0),
  AND(S550=4),IFERROR(VLOOKUP(入力項目!$S$13,子育て関連マスタ!$I$9:$M$12,2,FALSE),0),
  AND(S550=7),IFERROR(VLOOKUP(入力項目!$S$14,子育て関連マスタ!$I$16:$M$17,2,FALSE),0),
  AND(S550=13),IFERROR(VLOOKUP(入力項目!$S$15,子育て関連マスタ!$I$21:$M$22,2,FALSE),0),
  AND(S550=16),IFERROR(VLOOKUP(入力項目!$S$16,子育て関連マスタ!$I$26:$M$28,2,FALSE),0),
  AND(S550=19,入力項目!$S$16&lt;&gt;"高専"),IFERROR(VLOOKUP(入力項目!$S$17,子育て関連マスタ!$I$32:$M$37,2,FALSE),0),
  AND(S550=21,入力項目!$S$16="高専"),IFERROR(VLOOKUP(入力項目!$S$17,子育て関連マスタ!$I$32:$M$37,2,FALSE),0),
  S550&gt;=22,0
  ),0),0
) +
IF(AND(S550&gt;=1,S550&lt;=15),IF($D550=入力項目!$S$8,入力項目!$S$3,0),0) +
IF(AND(S550&gt;=1,S550&lt;=15),IF($D550=5,入力項目!$S$4,0),0) +
IF(AND(S550&gt;=1,S550&lt;=15),IF($D550=12,入力項目!$S$5,0),0) +
IF(AND(入力項目!$S$7=$A550,入力項目!$S$8=$D550),子育て関連マスタ!$C$14,0) +
IFERROR(IF(AND(YEAR(EDATE(DATE(入力項目!$S$7,入力項目!$S$8,1),1))=$A550,MONTH(EDATE(DATE(入力項目!$S$7,入力項目!$S$8,1),1))=$D550),子育て関連マスタ!$C$15,0),0) +
IF(AND(OR(S550=3,S550=5,S550=7),$D550=11),子育て関連マスタ!$C$17,0) +
IF(AND(S550=20,$D550=1),子育て関連マスタ!$C$18,0) +
IF(AND(S550=20,$D550=1),
IFERROR(_xlfn.IFS(
入力項目!$S$10="男",子育て関連マスタ!$C$18,
入力項目!$S$10="女",子育て関連マスタ!$C$19
),0),0
) +
IF(AND(S550&gt;=入力項目!$S$18,S550&lt;=入力項目!$S$19),入力項目!$S$20,0) +
IF(AND(S550&gt;=入力項目!$S$21,S550&lt;=入力項目!$S$22),入力項目!$S$23,0) +
IF(AND(S550&gt;=入力項目!$S$24,S550&lt;=入力項目!$S$25),入力項目!$S$26,0)
)</f>
        <v>0</v>
      </c>
      <c r="AH550">
        <f ca="1">-(
_xlfn.IFS(
T550&lt;=入力項目!$S$11,0,
AND(T550&gt;=入力項目!$S$11+1,T550&lt;=3),IFERROR(VLOOKUP(入力項目!$S$12,子育て関連マスタ!$I$4:$M$5,4,FALSE),0),
AND(T550&gt;=4,T550&lt;=6),IFERROR(VLOOKUP(入力項目!$S$13,子育て関連マスタ!$I$9:$M$12,4,FALSE),0),
AND(T550&gt;=7,T550&lt;=12),IFERROR(VLOOKUP(入力項目!$S$14,子育て関連マスタ!$I$16:$M$17,4,FALSE),0),
AND(T550&gt;=13,T550&lt;=15),IFERROR(VLOOKUP(入力項目!$S$15,子育て関連マスタ!$I$21:$M$22,4,FALSE),0),
AND(T550&gt;=16,T550&lt;=18),IFERROR(VLOOKUP(入力項目!$S$16,子育て関連マスタ!$I$26:$M$28,4,FALSE),0),
AND(T550&gt;=19,T550&lt;=20,入力項目!$S$16="高専"),IFERROR(VLOOKUP(入力項目!$S$16,子育て関連マスタ!$I$26:$M$28,4,FALSE),0),
AND(T550&gt;=19,T550&lt;=20,入力項目!$S$16&lt;&gt;"高専"),IFERROR(VLOOKUP(入力項目!$S$17,子育て関連マスタ!$I$32:$M$37,4,FALSE),0),
AND(T550&gt;=21,T550&lt;=22,入力項目!$S$16="高専"),IFERROR(VLOOKUP(入力項目!$S$17,子育て関連マスタ!$I$32:$M$34,4,FALSE),0),
AND(T550&gt;=21,T550&lt;=22,入力項目!$S$16&lt;&gt;"高専"),IFERROR(VLOOKUP(入力項目!$S$17,子育て関連マスタ!$I$32:$M$34,4,FALSE),0),
T550&gt;=23,0
) +
IF($D550=4,
  IFERROR(_xlfn.IFS(
  T550&lt;=入力項目!$S$11,0,
  AND(T550=入力項目!$S$11),IFERROR(VLOOKUP(入力項目!$S$12,子育て関連マスタ!$I$4:$M$5,2,FALSE),0),
  AND(T550=4),IFERROR(VLOOKUP(入力項目!$S$13,子育て関連マスタ!$I$9:$M$12,2,FALSE),0),
  AND(T550=7),IFERROR(VLOOKUP(入力項目!$S$14,子育て関連マスタ!$I$16:$M$17,2,FALSE),0),
  AND(T550=13),IFERROR(VLOOKUP(入力項目!$S$15,子育て関連マスタ!$I$21:$M$22,2,FALSE),0),
  AND(T550=16),IFERROR(VLOOKUP(入力項目!$S$16,子育て関連マスタ!$I$26:$M$28,2,FALSE),0),
  AND(T550=19,入力項目!$S$16&lt;&gt;"高専"),IFERROR(VLOOKUP(入力項目!$S$17,子育て関連マスタ!$I$32:$M$37,2,FALSE),0),
  AND(T550=21,入力項目!$S$16="高専"),IFERROR(VLOOKUP(入力項目!$S$17,子育て関連マスタ!$I$32:$M$37,2,FALSE),0),
  T550&gt;=22,0
  ),0),0
) +
IF(AND(T550&gt;=1,T550&lt;=15),IF($D550=入力項目!$S$8,入力項目!$S$3,0),0) +
IF(AND(T550&gt;=1,T550&lt;=15),IF($D550=5,入力項目!$S$4,0),0) +
IF(AND(T550&gt;=1,T550&lt;=15),IF($D550=12,入力項目!$S$5,0),0) +
IF(AND(入力項目!$S$7=$A550,入力項目!$S$8=$D550),子育て関連マスタ!$C$14,0) +
IFERROR(IF(AND(YEAR(EDATE(DATE(入力項目!$S$7,入力項目!$S$8,1),1))=$A550,MONTH(EDATE(DATE(入力項目!$S$7,入力項目!$S$8,1),1))=$D550),子育て関連マスタ!$C$15,0),0) +
IF(AND(OR(T550=3,T550=5,T550=7),$D550=11),子育て関連マスタ!$C$17,0) +
IF(AND(T550=20,$D550=1),子育て関連マスタ!$C$18,0) +
IF(AND(T550=20,$D550=1),
IFERROR(_xlfn.IFS(
入力項目!$S$10="男",子育て関連マスタ!$C$18,
入力項目!$S$10="女",子育て関連マスタ!$C$19
),0),0
) +
IF(AND(T550&gt;=入力項目!$S$18,T550&lt;=入力項目!$S$19),入力項目!$S$20,0) +
IF(AND(T550&gt;=入力項目!$S$21,T550&lt;=入力項目!$S$22),入力項目!$S$23,0) +
IF(AND(T550&gt;=入力項目!$S$24,T550&lt;=入力項目!$S$25),入力項目!$S$26,0)
)</f>
        <v>0</v>
      </c>
      <c r="AI550">
        <f ca="1">-(
_xlfn.IFS(
U550&lt;=入力項目!$S$11,0,
AND(U550&gt;=入力項目!$S$11+1,U550&lt;=3),IFERROR(VLOOKUP(入力項目!$S$12,子育て関連マスタ!$I$4:$M$5,4,FALSE),0),
AND(U550&gt;=4,U550&lt;=6),IFERROR(VLOOKUP(入力項目!$S$13,子育て関連マスタ!$I$9:$M$12,4,FALSE),0),
AND(U550&gt;=7,U550&lt;=12),IFERROR(VLOOKUP(入力項目!$S$14,子育て関連マスタ!$I$16:$M$17,4,FALSE),0),
AND(U550&gt;=13,U550&lt;=15),IFERROR(VLOOKUP(入力項目!$S$15,子育て関連マスタ!$I$21:$M$22,4,FALSE),0),
AND(U550&gt;=16,U550&lt;=18),IFERROR(VLOOKUP(入力項目!$S$16,子育て関連マスタ!$I$26:$M$28,4,FALSE),0),
AND(U550&gt;=19,U550&lt;=20,入力項目!$S$16="高専"),IFERROR(VLOOKUP(入力項目!$S$16,子育て関連マスタ!$I$26:$M$28,4,FALSE),0),
AND(U550&gt;=19,U550&lt;=20,入力項目!$S$16&lt;&gt;"高専"),IFERROR(VLOOKUP(入力項目!$S$17,子育て関連マスタ!$I$32:$M$37,4,FALSE),0),
AND(U550&gt;=21,U550&lt;=22,入力項目!$S$16="高専"),IFERROR(VLOOKUP(入力項目!$S$17,子育て関連マスタ!$I$32:$M$34,4,FALSE),0),
AND(U550&gt;=21,U550&lt;=22,入力項目!$S$16&lt;&gt;"高専"),IFERROR(VLOOKUP(入力項目!$S$17,子育て関連マスタ!$I$32:$M$34,4,FALSE),0),
U550&gt;=23,0
) +
IF($D550=4,
  IFERROR(_xlfn.IFS(
  U550&lt;=入力項目!$S$11,0,
  AND(U550=入力項目!$S$11),IFERROR(VLOOKUP(入力項目!$S$12,子育て関連マスタ!$I$4:$M$5,2,FALSE),0),
  AND(U550=4),IFERROR(VLOOKUP(入力項目!$S$13,子育て関連マスタ!$I$9:$M$12,2,FALSE),0),
  AND(U550=7),IFERROR(VLOOKUP(入力項目!$S$14,子育て関連マスタ!$I$16:$M$17,2,FALSE),0),
  AND(U550=13),IFERROR(VLOOKUP(入力項目!$S$15,子育て関連マスタ!$I$21:$M$22,2,FALSE),0),
  AND(U550=16),IFERROR(VLOOKUP(入力項目!$S$16,子育て関連マスタ!$I$26:$M$28,2,FALSE),0),
  AND(U550=19,入力項目!$S$16&lt;&gt;"高専"),IFERROR(VLOOKUP(入力項目!$S$17,子育て関連マスタ!$I$32:$M$37,2,FALSE),0),
  AND(U550=21,入力項目!$S$16="高専"),IFERROR(VLOOKUP(入力項目!$S$17,子育て関連マスタ!$I$32:$M$37,2,FALSE),0),
  U550&gt;=22,0
  ),0),0
) +
IF(AND(U550&gt;=1,U550&lt;=15),IF($D550=入力項目!$S$8,入力項目!$S$3,0),0) +
IF(AND(U550&gt;=1,U550&lt;=15),IF($D550=5,入力項目!$S$4,0),0) +
IF(AND(U550&gt;=1,U550&lt;=15),IF($D550=12,入力項目!$S$5,0),0) +
IF(AND(入力項目!$S$7=$A550,入力項目!$S$8=$D550),子育て関連マスタ!$C$14,0) +
IFERROR(IF(AND(YEAR(EDATE(DATE(入力項目!$S$7,入力項目!$S$8,1),1))=$A550,MONTH(EDATE(DATE(入力項目!$S$7,入力項目!$S$8,1),1))=$D550),子育て関連マスタ!$C$15,0),0) +
IF(AND(OR(U550=3,U550=5,U550=7),$D550=11),子育て関連マスタ!$C$17,0) +
IF(AND(U550=20,$D550=1),子育て関連マスタ!$C$18,0) +
IF(AND(U550=20,$D550=1),
IFERROR(_xlfn.IFS(
入力項目!$S$10="男",子育て関連マスタ!$C$18,
入力項目!$S$10="女",子育て関連マスタ!$C$19
),0),0
) +
IF(AND(U550&gt;=入力項目!$S$18,U550&lt;=入力項目!$S$19),入力項目!$S$20,0) +
IF(AND(U550&gt;=入力項目!$S$21,U550&lt;=入力項目!$S$22),入力項目!$S$23,0) +
IF(AND(U550&gt;=入力項目!$S$24,U550&lt;=入力項目!$S$25),入力項目!$S$26,0)
)</f>
        <v>0</v>
      </c>
      <c r="AJ550" s="10">
        <f ca="1">-VLOOKUP($D550,月別収支!$A$2:$H$13,7,FALSE)</f>
        <v>-20000</v>
      </c>
    </row>
    <row r="551" spans="1:36" x14ac:dyDescent="0.4">
      <c r="A551">
        <f t="shared" ca="1" si="139"/>
        <v>2070</v>
      </c>
      <c r="B551">
        <f t="shared" ca="1" si="146"/>
        <v>2070</v>
      </c>
      <c r="C551">
        <f t="shared" ca="1" si="147"/>
        <v>46</v>
      </c>
      <c r="D551">
        <f t="shared" ca="1" si="140"/>
        <v>5</v>
      </c>
      <c r="E551" t="str">
        <f t="shared" ca="1" si="141"/>
        <v>2070年5月</v>
      </c>
      <c r="F551">
        <f ca="1">IF(OR(入力項目!$N$5&lt;$A551,AND(入力項目!$N$5=$A551,入力項目!$N$6&lt;$D551)),IF(F550=0,1,IF(G551=12,F550+1,F550)),0)</f>
        <v>45</v>
      </c>
      <c r="G551">
        <f ca="1">IF(OR(入力項目!$N$5&lt;$A551,AND(入力項目!$N$5=$A551,入力項目!$N$6&lt;$D551)),IF(G550=12,1,G550+1),0)</f>
        <v>7</v>
      </c>
      <c r="H551" t="str">
        <f t="shared" ca="1" si="142"/>
        <v>45_7</v>
      </c>
      <c r="I551">
        <f ca="1">IF(
  IFERROR(AND($C551&gt;0,MOD($C551,入力項目!$N$22)=0,$D551=入力項目!$N$23), FALSE),
  1,
  IF(
    AND(I550&gt;0,J550=12),
    IF(I550=入力項目!$N$28, 0, I550+1),
    I550
  )
)</f>
        <v>1</v>
      </c>
      <c r="J551">
        <f ca="1">IF($D551=入力項目!$N$23,1,IFERROR(J550+1,1))</f>
        <v>12</v>
      </c>
      <c r="K551" t="str">
        <f t="shared" ca="1" si="143"/>
        <v>1_12</v>
      </c>
      <c r="L551">
        <f ca="1">L550+IF(入力項目!$D$4=$D551,1,0)</f>
        <v>74</v>
      </c>
      <c r="M551" t="str">
        <f t="shared" ca="1" si="144"/>
        <v>74歳</v>
      </c>
      <c r="N551">
        <f t="shared" ca="1" si="148"/>
        <v>75</v>
      </c>
      <c r="O551" t="str">
        <f t="shared" ca="1" si="145"/>
        <v>75歳</v>
      </c>
      <c r="P551">
        <f t="shared" ca="1" si="149"/>
        <v>50</v>
      </c>
      <c r="Q551">
        <f t="shared" ca="1" si="150"/>
        <v>48</v>
      </c>
      <c r="R551">
        <f t="shared" ca="1" si="151"/>
        <v>2071</v>
      </c>
      <c r="S551">
        <f t="shared" ca="1" si="152"/>
        <v>2071</v>
      </c>
      <c r="T551">
        <f t="shared" ca="1" si="153"/>
        <v>2071</v>
      </c>
      <c r="U551">
        <f t="shared" ca="1" si="154"/>
        <v>2071</v>
      </c>
      <c r="V551" s="10">
        <f t="shared" ca="1" si="155"/>
        <v>57222425</v>
      </c>
      <c r="W551" s="10">
        <f ca="1">IF($L551&lt;その他マスタ!$B$1,VLOOKUP($D551,月別収支!$A$2:$H$13,2,FALSE),その他マスタ!$B$3)+IF(AND($L551=その他マスタ!$B$1,入力項目!$I$9="あり",$D551=入力項目!$D$4),その他マスタ!$B$2,0)</f>
        <v>150000</v>
      </c>
      <c r="X551" s="10">
        <f ca="1">-IF(入力項目!$K$5=TRUE,
IF($F551+$G551&lt;3,VLOOKUP($D551,月別収支!$A$2:$H$13,8,FALSE),0)+IFERROR(VLOOKUP($H551,住宅ローン計算!C:P,13,FALSE),0)+IF($F551&gt;1,IF(OR($G551=3,$G551=6,$G551=9,$G551=12),ROUNDUP(入力項目!$N$18/4,0),0),0),
VLOOKUP($D551,月別収支!$A$2:$H$13,8,FALSE))</f>
        <v>0</v>
      </c>
      <c r="Y551" s="10">
        <f ca="1">-VLOOKUP($D551,月別収支!$A$2:$H$13,3,FALSE)</f>
        <v>-75000</v>
      </c>
      <c r="Z551" s="10">
        <f ca="1">-VLOOKUP($D551,月別収支!$A$2:$H$13,4,FALSE)</f>
        <v>-27000</v>
      </c>
      <c r="AA551" s="10">
        <f ca="1">-VLOOKUP($D551,月別収支!$A$2:$H$13,6,FALSE)</f>
        <v>-10000</v>
      </c>
      <c r="AB551" s="10">
        <f ca="1">-(
VLOOKUP($D551,月別収支!$A$2:$H$13,5,FALSE)+IF(AND(入力項目!$I$27&lt;=$A551,ISEVEN($A551-入力項目!$I$27),入力項目!$I$28=$D551),入力項目!$I$26,0)
+IF(入力項目!$K$26=TRUE,
IFERROR(VLOOKUP($K551,マイカーローン計算!C:P,13,FALSE),0),
IFERROR(
  IF(AND($C551&gt;0,MOD($C551,入力項目!$N$22)=0,$D551=入力項目!$N$23),入力項目!$N$24,0),
 0
)
)
)</f>
        <v>-30000</v>
      </c>
      <c r="AC551" s="10">
        <f ca="1">-IF($A551&lt;入力項目!$N$33,入力項目!$N$35,IF(AND($A551=入力項目!$N$33,$D551&lt;=入力項目!$N$34),入力項目!$N$35,0))</f>
        <v>0</v>
      </c>
      <c r="AD551">
        <f ca="1">-(
_xlfn.IFS(
P551&lt;=入力項目!$S$11,0,
AND(P551&gt;=入力項目!$S$11+1,P551&lt;=3),IFERROR(VLOOKUP(入力項目!$S$12,子育て関連マスタ!$I$4:$M$5,4,FALSE),0),
AND(P551&gt;=4,P551&lt;=6),IFERROR(VLOOKUP(入力項目!$S$13,子育て関連マスタ!$I$9:$M$12,4,FALSE),0),
AND(P551&gt;=7,P551&lt;=12),IFERROR(VLOOKUP(入力項目!$S$14,子育て関連マスタ!$I$16:$M$17,4,FALSE),0),
AND(P551&gt;=13,P551&lt;=15),IFERROR(VLOOKUP(入力項目!$S$15,子育て関連マスタ!$I$21:$M$22,4,FALSE),0),
AND(P551&gt;=16,P551&lt;=18),IFERROR(VLOOKUP(入力項目!$S$16,子育て関連マスタ!$I$26:$M$28,4,FALSE),0),
AND(P551&gt;=19,P551&lt;=20,入力項目!$S$16="高専"),IFERROR(VLOOKUP(入力項目!$S$16,子育て関連マスタ!$I$26:$M$28,4,FALSE),0),
AND(P551&gt;=19,P551&lt;=20,入力項目!$S$16&lt;&gt;"高専"),IFERROR(VLOOKUP(入力項目!$S$17,子育て関連マスタ!$I$32:$M$37,4,FALSE),0),
AND(P551&gt;=21,P551&lt;=22,入力項目!$S$16="高専"),IFERROR(VLOOKUP(入力項目!$S$17,子育て関連マスタ!$I$32:$M$34,4,FALSE),0),
AND(P551&gt;=21,P551&lt;=22,入力項目!$S$16&lt;&gt;"高専"),IFERROR(VLOOKUP(入力項目!$S$17,子育て関連マスタ!$I$32:$M$34,4,FALSE),0),
P551&gt;=23,0
) +
IF($D551=4,
  IFERROR(_xlfn.IFS(
  P551&lt;=入力項目!$S$11,0,
  AND(P551=入力項目!$S$11),IFERROR(VLOOKUP(入力項目!$S$12,子育て関連マスタ!$I$4:$M$5,2,FALSE),0),
  AND(P551=4),IFERROR(VLOOKUP(入力項目!$S$13,子育て関連マスタ!$I$9:$M$12,2,FALSE),0),
  AND(P551=7),IFERROR(VLOOKUP(入力項目!$S$14,子育て関連マスタ!$I$16:$M$17,2,FALSE),0),
  AND(P551=13),IFERROR(VLOOKUP(入力項目!$S$15,子育て関連マスタ!$I$21:$M$22,2,FALSE),0),
  AND(P551=16),IFERROR(VLOOKUP(入力項目!$S$16,子育て関連マスタ!$I$26:$M$28,2,FALSE),0),
  AND(P551=19,入力項目!$S$16&lt;&gt;"高専"),IFERROR(VLOOKUP(入力項目!$S$17,子育て関連マスタ!$I$32:$M$37,2,FALSE),0),
  AND(P551=21,入力項目!$S$16="高専"),IFERROR(VLOOKUP(入力項目!$S$17,子育て関連マスタ!$I$32:$M$37,2,FALSE),0),
  P551&gt;=22,0
  ),0),0
) +
IF(AND(P551&gt;=1,P551&lt;=15),IF($D551=入力項目!$S$8,入力項目!$S$3,0),0) +
IF(AND(P551&gt;=1,P551&lt;=15),IF($D551=5,入力項目!$S$4,0),0) +
IF(AND(P551&gt;=1,P551&lt;=15),IF($D551=12,入力項目!$S$5,0),0) +
IF(AND(入力項目!$S$7=$A551,入力項目!$S$8=$D551),子育て関連マスタ!$C$14,0) +
IFERROR(IF(AND(YEAR(EDATE(DATE(入力項目!$S$7,入力項目!$S$8,1),1))=$A551,MONTH(EDATE(DATE(入力項目!$S$7,入力項目!$S$8,1),1))=$D551),子育て関連マスタ!$C$15,0),0) +
IF(AND(OR(P551=3,P551=5,P551=7),$D551=11),子育て関連マスタ!$C$17,0) +
IF(AND(P551=20,$D551=1),子育て関連マスタ!$C$18,0) +
IF(AND(P551=20,$D551=1),
IFERROR(_xlfn.IFS(
入力項目!$S$10="男",子育て関連マスタ!$C$18,
入力項目!$S$10="女",子育て関連マスタ!$C$19
),0),0
) +
IF(AND(P551&gt;=入力項目!$S$18,P551&lt;=入力項目!$S$19),入力項目!$S$20,0) +
IF(AND(P551&gt;=入力項目!$S$21,P551&lt;=入力項目!$S$22),入力項目!$S$23,0) +
IF(AND(P551&gt;=入力項目!$S$24,P551&lt;=入力項目!$S$25),入力項目!$S$26,0)
)</f>
        <v>0</v>
      </c>
      <c r="AE551">
        <f ca="1">-(
_xlfn.IFS(
Q551&lt;=入力項目!$S$11,0,
AND(Q551&gt;=入力項目!$S$11+1,Q551&lt;=3),IFERROR(VLOOKUP(入力項目!$S$12,子育て関連マスタ!$I$4:$M$5,4,FALSE),0),
AND(Q551&gt;=4,Q551&lt;=6),IFERROR(VLOOKUP(入力項目!$S$13,子育て関連マスタ!$I$9:$M$12,4,FALSE),0),
AND(Q551&gt;=7,Q551&lt;=12),IFERROR(VLOOKUP(入力項目!$S$14,子育て関連マスタ!$I$16:$M$17,4,FALSE),0),
AND(Q551&gt;=13,Q551&lt;=15),IFERROR(VLOOKUP(入力項目!$S$15,子育て関連マスタ!$I$21:$M$22,4,FALSE),0),
AND(Q551&gt;=16,Q551&lt;=18),IFERROR(VLOOKUP(入力項目!$S$16,子育て関連マスタ!$I$26:$M$28,4,FALSE),0),
AND(Q551&gt;=19,Q551&lt;=20,入力項目!$S$16="高専"),IFERROR(VLOOKUP(入力項目!$S$16,子育て関連マスタ!$I$26:$M$28,4,FALSE),0),
AND(Q551&gt;=19,Q551&lt;=20,入力項目!$S$16&lt;&gt;"高専"),IFERROR(VLOOKUP(入力項目!$S$17,子育て関連マスタ!$I$32:$M$37,4,FALSE),0),
AND(Q551&gt;=21,Q551&lt;=22,入力項目!$S$16="高専"),IFERROR(VLOOKUP(入力項目!$S$17,子育て関連マスタ!$I$32:$M$34,4,FALSE),0),
AND(Q551&gt;=21,Q551&lt;=22,入力項目!$S$16&lt;&gt;"高専"),IFERROR(VLOOKUP(入力項目!$S$17,子育て関連マスタ!$I$32:$M$34,4,FALSE),0),
Q551&gt;=23,0
) +
IF($D551=4,
  IFERROR(_xlfn.IFS(
  Q551&lt;=入力項目!$S$11,0,
  AND(Q551=入力項目!$S$11),IFERROR(VLOOKUP(入力項目!$S$12,子育て関連マスタ!$I$4:$M$5,2,FALSE),0),
  AND(Q551=4),IFERROR(VLOOKUP(入力項目!$S$13,子育て関連マスタ!$I$9:$M$12,2,FALSE),0),
  AND(Q551=7),IFERROR(VLOOKUP(入力項目!$S$14,子育て関連マスタ!$I$16:$M$17,2,FALSE),0),
  AND(Q551=13),IFERROR(VLOOKUP(入力項目!$S$15,子育て関連マスタ!$I$21:$M$22,2,FALSE),0),
  AND(Q551=16),IFERROR(VLOOKUP(入力項目!$S$16,子育て関連マスタ!$I$26:$M$28,2,FALSE),0),
  AND(Q551=19,入力項目!$S$16&lt;&gt;"高専"),IFERROR(VLOOKUP(入力項目!$S$17,子育て関連マスタ!$I$32:$M$37,2,FALSE),0),
  AND(Q551=21,入力項目!$S$16="高専"),IFERROR(VLOOKUP(入力項目!$S$17,子育て関連マスタ!$I$32:$M$37,2,FALSE),0),
  Q551&gt;=22,0
  ),0),0
) +
IF(AND(Q551&gt;=1,Q551&lt;=15),IF($D551=入力項目!$S$8,入力項目!$S$3,0),0) +
IF(AND(Q551&gt;=1,Q551&lt;=15),IF($D551=5,入力項目!$S$4,0),0) +
IF(AND(Q551&gt;=1,Q551&lt;=15),IF($D551=12,入力項目!$S$5,0),0) +
IF(AND(入力項目!$S$7=$A551,入力項目!$S$8=$D551),子育て関連マスタ!$C$14,0) +
IFERROR(IF(AND(YEAR(EDATE(DATE(入力項目!$S$7,入力項目!$S$8,1),1))=$A551,MONTH(EDATE(DATE(入力項目!$S$7,入力項目!$S$8,1),1))=$D551),子育て関連マスタ!$C$15,0),0) +
IF(AND(OR(Q551=3,Q551=5,Q551=7),$D551=11),子育て関連マスタ!$C$17,0) +
IF(AND(Q551=20,$D551=1),子育て関連マスタ!$C$18,0) +
IF(AND(Q551=20,$D551=1),
IFERROR(_xlfn.IFS(
入力項目!$S$10="男",子育て関連マスタ!$C$18,
入力項目!$S$10="女",子育て関連マスタ!$C$19
),0),0
) +
IF(AND(Q551&gt;=入力項目!$S$18,Q551&lt;=入力項目!$S$19),入力項目!$S$20,0) +
IF(AND(Q551&gt;=入力項目!$S$21,Q551&lt;=入力項目!$S$22),入力項目!$S$23,0) +
IF(AND(Q551&gt;=入力項目!$S$24,Q551&lt;=入力項目!$S$25),入力項目!$S$26,0)
)</f>
        <v>0</v>
      </c>
      <c r="AF551">
        <f ca="1">-(
_xlfn.IFS(
R551&lt;=入力項目!$S$11,0,
AND(R551&gt;=入力項目!$S$11+1,R551&lt;=3),IFERROR(VLOOKUP(入力項目!$S$12,子育て関連マスタ!$I$4:$M$5,4,FALSE),0),
AND(R551&gt;=4,R551&lt;=6),IFERROR(VLOOKUP(入力項目!$S$13,子育て関連マスタ!$I$9:$M$12,4,FALSE),0),
AND(R551&gt;=7,R551&lt;=12),IFERROR(VLOOKUP(入力項目!$S$14,子育て関連マスタ!$I$16:$M$17,4,FALSE),0),
AND(R551&gt;=13,R551&lt;=15),IFERROR(VLOOKUP(入力項目!$S$15,子育て関連マスタ!$I$21:$M$22,4,FALSE),0),
AND(R551&gt;=16,R551&lt;=18),IFERROR(VLOOKUP(入力項目!$S$16,子育て関連マスタ!$I$26:$M$28,4,FALSE),0),
AND(R551&gt;=19,R551&lt;=20,入力項目!$S$16="高専"),IFERROR(VLOOKUP(入力項目!$S$16,子育て関連マスタ!$I$26:$M$28,4,FALSE),0),
AND(R551&gt;=19,R551&lt;=20,入力項目!$S$16&lt;&gt;"高専"),IFERROR(VLOOKUP(入力項目!$S$17,子育て関連マスタ!$I$32:$M$37,4,FALSE),0),
AND(R551&gt;=21,R551&lt;=22,入力項目!$S$16="高専"),IFERROR(VLOOKUP(入力項目!$S$17,子育て関連マスタ!$I$32:$M$34,4,FALSE),0),
AND(R551&gt;=21,R551&lt;=22,入力項目!$S$16&lt;&gt;"高専"),IFERROR(VLOOKUP(入力項目!$S$17,子育て関連マスタ!$I$32:$M$34,4,FALSE),0),
R551&gt;=23,0
) +
IF($D551=4,
  IFERROR(_xlfn.IFS(
  R551&lt;=入力項目!$S$11,0,
  AND(R551=入力項目!$S$11),IFERROR(VLOOKUP(入力項目!$S$12,子育て関連マスタ!$I$4:$M$5,2,FALSE),0),
  AND(R551=4),IFERROR(VLOOKUP(入力項目!$S$13,子育て関連マスタ!$I$9:$M$12,2,FALSE),0),
  AND(R551=7),IFERROR(VLOOKUP(入力項目!$S$14,子育て関連マスタ!$I$16:$M$17,2,FALSE),0),
  AND(R551=13),IFERROR(VLOOKUP(入力項目!$S$15,子育て関連マスタ!$I$21:$M$22,2,FALSE),0),
  AND(R551=16),IFERROR(VLOOKUP(入力項目!$S$16,子育て関連マスタ!$I$26:$M$28,2,FALSE),0),
  AND(R551=19,入力項目!$S$16&lt;&gt;"高専"),IFERROR(VLOOKUP(入力項目!$S$17,子育て関連マスタ!$I$32:$M$37,2,FALSE),0),
  AND(R551=21,入力項目!$S$16="高専"),IFERROR(VLOOKUP(入力項目!$S$17,子育て関連マスタ!$I$32:$M$37,2,FALSE),0),
  R551&gt;=22,0
  ),0),0
) +
IF(AND(R551&gt;=1,R551&lt;=15),IF($D551=入力項目!$S$8,入力項目!$S$3,0),0) +
IF(AND(R551&gt;=1,R551&lt;=15),IF($D551=5,入力項目!$S$4,0),0) +
IF(AND(R551&gt;=1,R551&lt;=15),IF($D551=12,入力項目!$S$5,0),0) +
IF(AND(入力項目!$S$7=$A551,入力項目!$S$8=$D551),子育て関連マスタ!$C$14,0) +
IFERROR(IF(AND(YEAR(EDATE(DATE(入力項目!$S$7,入力項目!$S$8,1),1))=$A551,MONTH(EDATE(DATE(入力項目!$S$7,入力項目!$S$8,1),1))=$D551),子育て関連マスタ!$C$15,0),0) +
IF(AND(OR(R551=3,R551=5,R551=7),$D551=11),子育て関連マスタ!$C$17,0) +
IF(AND(R551=20,$D551=1),子育て関連マスタ!$C$18,0) +
IF(AND(R551=20,$D551=1),
IFERROR(_xlfn.IFS(
入力項目!$S$10="男",子育て関連マスタ!$C$18,
入力項目!$S$10="女",子育て関連マスタ!$C$19
),0),0
) +
IF(AND(R551&gt;=入力項目!$S$18,R551&lt;=入力項目!$S$19),入力項目!$S$20,0) +
IF(AND(R551&gt;=入力項目!$S$21,R551&lt;=入力項目!$S$22),入力項目!$S$23,0) +
IF(AND(R551&gt;=入力項目!$S$24,R551&lt;=入力項目!$S$25),入力項目!$S$26,0)
)</f>
        <v>0</v>
      </c>
      <c r="AG551">
        <f ca="1">-(
_xlfn.IFS(
S551&lt;=入力項目!$S$11,0,
AND(S551&gt;=入力項目!$S$11+1,S551&lt;=3),IFERROR(VLOOKUP(入力項目!$S$12,子育て関連マスタ!$I$4:$M$5,4,FALSE),0),
AND(S551&gt;=4,S551&lt;=6),IFERROR(VLOOKUP(入力項目!$S$13,子育て関連マスタ!$I$9:$M$12,4,FALSE),0),
AND(S551&gt;=7,S551&lt;=12),IFERROR(VLOOKUP(入力項目!$S$14,子育て関連マスタ!$I$16:$M$17,4,FALSE),0),
AND(S551&gt;=13,S551&lt;=15),IFERROR(VLOOKUP(入力項目!$S$15,子育て関連マスタ!$I$21:$M$22,4,FALSE),0),
AND(S551&gt;=16,S551&lt;=18),IFERROR(VLOOKUP(入力項目!$S$16,子育て関連マスタ!$I$26:$M$28,4,FALSE),0),
AND(S551&gt;=19,S551&lt;=20,入力項目!$S$16="高専"),IFERROR(VLOOKUP(入力項目!$S$16,子育て関連マスタ!$I$26:$M$28,4,FALSE),0),
AND(S551&gt;=19,S551&lt;=20,入力項目!$S$16&lt;&gt;"高専"),IFERROR(VLOOKUP(入力項目!$S$17,子育て関連マスタ!$I$32:$M$37,4,FALSE),0),
AND(S551&gt;=21,S551&lt;=22,入力項目!$S$16="高専"),IFERROR(VLOOKUP(入力項目!$S$17,子育て関連マスタ!$I$32:$M$34,4,FALSE),0),
AND(S551&gt;=21,S551&lt;=22,入力項目!$S$16&lt;&gt;"高専"),IFERROR(VLOOKUP(入力項目!$S$17,子育て関連マスタ!$I$32:$M$34,4,FALSE),0),
S551&gt;=23,0
) +
IF($D551=4,
  IFERROR(_xlfn.IFS(
  S551&lt;=入力項目!$S$11,0,
  AND(S551=入力項目!$S$11),IFERROR(VLOOKUP(入力項目!$S$12,子育て関連マスタ!$I$4:$M$5,2,FALSE),0),
  AND(S551=4),IFERROR(VLOOKUP(入力項目!$S$13,子育て関連マスタ!$I$9:$M$12,2,FALSE),0),
  AND(S551=7),IFERROR(VLOOKUP(入力項目!$S$14,子育て関連マスタ!$I$16:$M$17,2,FALSE),0),
  AND(S551=13),IFERROR(VLOOKUP(入力項目!$S$15,子育て関連マスタ!$I$21:$M$22,2,FALSE),0),
  AND(S551=16),IFERROR(VLOOKUP(入力項目!$S$16,子育て関連マスタ!$I$26:$M$28,2,FALSE),0),
  AND(S551=19,入力項目!$S$16&lt;&gt;"高専"),IFERROR(VLOOKUP(入力項目!$S$17,子育て関連マスタ!$I$32:$M$37,2,FALSE),0),
  AND(S551=21,入力項目!$S$16="高専"),IFERROR(VLOOKUP(入力項目!$S$17,子育て関連マスタ!$I$32:$M$37,2,FALSE),0),
  S551&gt;=22,0
  ),0),0
) +
IF(AND(S551&gt;=1,S551&lt;=15),IF($D551=入力項目!$S$8,入力項目!$S$3,0),0) +
IF(AND(S551&gt;=1,S551&lt;=15),IF($D551=5,入力項目!$S$4,0),0) +
IF(AND(S551&gt;=1,S551&lt;=15),IF($D551=12,入力項目!$S$5,0),0) +
IF(AND(入力項目!$S$7=$A551,入力項目!$S$8=$D551),子育て関連マスタ!$C$14,0) +
IFERROR(IF(AND(YEAR(EDATE(DATE(入力項目!$S$7,入力項目!$S$8,1),1))=$A551,MONTH(EDATE(DATE(入力項目!$S$7,入力項目!$S$8,1),1))=$D551),子育て関連マスタ!$C$15,0),0) +
IF(AND(OR(S551=3,S551=5,S551=7),$D551=11),子育て関連マスタ!$C$17,0) +
IF(AND(S551=20,$D551=1),子育て関連マスタ!$C$18,0) +
IF(AND(S551=20,$D551=1),
IFERROR(_xlfn.IFS(
入力項目!$S$10="男",子育て関連マスタ!$C$18,
入力項目!$S$10="女",子育て関連マスタ!$C$19
),0),0
) +
IF(AND(S551&gt;=入力項目!$S$18,S551&lt;=入力項目!$S$19),入力項目!$S$20,0) +
IF(AND(S551&gt;=入力項目!$S$21,S551&lt;=入力項目!$S$22),入力項目!$S$23,0) +
IF(AND(S551&gt;=入力項目!$S$24,S551&lt;=入力項目!$S$25),入力項目!$S$26,0)
)</f>
        <v>0</v>
      </c>
      <c r="AH551">
        <f ca="1">-(
_xlfn.IFS(
T551&lt;=入力項目!$S$11,0,
AND(T551&gt;=入力項目!$S$11+1,T551&lt;=3),IFERROR(VLOOKUP(入力項目!$S$12,子育て関連マスタ!$I$4:$M$5,4,FALSE),0),
AND(T551&gt;=4,T551&lt;=6),IFERROR(VLOOKUP(入力項目!$S$13,子育て関連マスタ!$I$9:$M$12,4,FALSE),0),
AND(T551&gt;=7,T551&lt;=12),IFERROR(VLOOKUP(入力項目!$S$14,子育て関連マスタ!$I$16:$M$17,4,FALSE),0),
AND(T551&gt;=13,T551&lt;=15),IFERROR(VLOOKUP(入力項目!$S$15,子育て関連マスタ!$I$21:$M$22,4,FALSE),0),
AND(T551&gt;=16,T551&lt;=18),IFERROR(VLOOKUP(入力項目!$S$16,子育て関連マスタ!$I$26:$M$28,4,FALSE),0),
AND(T551&gt;=19,T551&lt;=20,入力項目!$S$16="高専"),IFERROR(VLOOKUP(入力項目!$S$16,子育て関連マスタ!$I$26:$M$28,4,FALSE),0),
AND(T551&gt;=19,T551&lt;=20,入力項目!$S$16&lt;&gt;"高専"),IFERROR(VLOOKUP(入力項目!$S$17,子育て関連マスタ!$I$32:$M$37,4,FALSE),0),
AND(T551&gt;=21,T551&lt;=22,入力項目!$S$16="高専"),IFERROR(VLOOKUP(入力項目!$S$17,子育て関連マスタ!$I$32:$M$34,4,FALSE),0),
AND(T551&gt;=21,T551&lt;=22,入力項目!$S$16&lt;&gt;"高専"),IFERROR(VLOOKUP(入力項目!$S$17,子育て関連マスタ!$I$32:$M$34,4,FALSE),0),
T551&gt;=23,0
) +
IF($D551=4,
  IFERROR(_xlfn.IFS(
  T551&lt;=入力項目!$S$11,0,
  AND(T551=入力項目!$S$11),IFERROR(VLOOKUP(入力項目!$S$12,子育て関連マスタ!$I$4:$M$5,2,FALSE),0),
  AND(T551=4),IFERROR(VLOOKUP(入力項目!$S$13,子育て関連マスタ!$I$9:$M$12,2,FALSE),0),
  AND(T551=7),IFERROR(VLOOKUP(入力項目!$S$14,子育て関連マスタ!$I$16:$M$17,2,FALSE),0),
  AND(T551=13),IFERROR(VLOOKUP(入力項目!$S$15,子育て関連マスタ!$I$21:$M$22,2,FALSE),0),
  AND(T551=16),IFERROR(VLOOKUP(入力項目!$S$16,子育て関連マスタ!$I$26:$M$28,2,FALSE),0),
  AND(T551=19,入力項目!$S$16&lt;&gt;"高専"),IFERROR(VLOOKUP(入力項目!$S$17,子育て関連マスタ!$I$32:$M$37,2,FALSE),0),
  AND(T551=21,入力項目!$S$16="高専"),IFERROR(VLOOKUP(入力項目!$S$17,子育て関連マスタ!$I$32:$M$37,2,FALSE),0),
  T551&gt;=22,0
  ),0),0
) +
IF(AND(T551&gt;=1,T551&lt;=15),IF($D551=入力項目!$S$8,入力項目!$S$3,0),0) +
IF(AND(T551&gt;=1,T551&lt;=15),IF($D551=5,入力項目!$S$4,0),0) +
IF(AND(T551&gt;=1,T551&lt;=15),IF($D551=12,入力項目!$S$5,0),0) +
IF(AND(入力項目!$S$7=$A551,入力項目!$S$8=$D551),子育て関連マスタ!$C$14,0) +
IFERROR(IF(AND(YEAR(EDATE(DATE(入力項目!$S$7,入力項目!$S$8,1),1))=$A551,MONTH(EDATE(DATE(入力項目!$S$7,入力項目!$S$8,1),1))=$D551),子育て関連マスタ!$C$15,0),0) +
IF(AND(OR(T551=3,T551=5,T551=7),$D551=11),子育て関連マスタ!$C$17,0) +
IF(AND(T551=20,$D551=1),子育て関連マスタ!$C$18,0) +
IF(AND(T551=20,$D551=1),
IFERROR(_xlfn.IFS(
入力項目!$S$10="男",子育て関連マスタ!$C$18,
入力項目!$S$10="女",子育て関連マスタ!$C$19
),0),0
) +
IF(AND(T551&gt;=入力項目!$S$18,T551&lt;=入力項目!$S$19),入力項目!$S$20,0) +
IF(AND(T551&gt;=入力項目!$S$21,T551&lt;=入力項目!$S$22),入力項目!$S$23,0) +
IF(AND(T551&gt;=入力項目!$S$24,T551&lt;=入力項目!$S$25),入力項目!$S$26,0)
)</f>
        <v>0</v>
      </c>
      <c r="AI551">
        <f ca="1">-(
_xlfn.IFS(
U551&lt;=入力項目!$S$11,0,
AND(U551&gt;=入力項目!$S$11+1,U551&lt;=3),IFERROR(VLOOKUP(入力項目!$S$12,子育て関連マスタ!$I$4:$M$5,4,FALSE),0),
AND(U551&gt;=4,U551&lt;=6),IFERROR(VLOOKUP(入力項目!$S$13,子育て関連マスタ!$I$9:$M$12,4,FALSE),0),
AND(U551&gt;=7,U551&lt;=12),IFERROR(VLOOKUP(入力項目!$S$14,子育て関連マスタ!$I$16:$M$17,4,FALSE),0),
AND(U551&gt;=13,U551&lt;=15),IFERROR(VLOOKUP(入力項目!$S$15,子育て関連マスタ!$I$21:$M$22,4,FALSE),0),
AND(U551&gt;=16,U551&lt;=18),IFERROR(VLOOKUP(入力項目!$S$16,子育て関連マスタ!$I$26:$M$28,4,FALSE),0),
AND(U551&gt;=19,U551&lt;=20,入力項目!$S$16="高専"),IFERROR(VLOOKUP(入力項目!$S$16,子育て関連マスタ!$I$26:$M$28,4,FALSE),0),
AND(U551&gt;=19,U551&lt;=20,入力項目!$S$16&lt;&gt;"高専"),IFERROR(VLOOKUP(入力項目!$S$17,子育て関連マスタ!$I$32:$M$37,4,FALSE),0),
AND(U551&gt;=21,U551&lt;=22,入力項目!$S$16="高専"),IFERROR(VLOOKUP(入力項目!$S$17,子育て関連マスタ!$I$32:$M$34,4,FALSE),0),
AND(U551&gt;=21,U551&lt;=22,入力項目!$S$16&lt;&gt;"高専"),IFERROR(VLOOKUP(入力項目!$S$17,子育て関連マスタ!$I$32:$M$34,4,FALSE),0),
U551&gt;=23,0
) +
IF($D551=4,
  IFERROR(_xlfn.IFS(
  U551&lt;=入力項目!$S$11,0,
  AND(U551=入力項目!$S$11),IFERROR(VLOOKUP(入力項目!$S$12,子育て関連マスタ!$I$4:$M$5,2,FALSE),0),
  AND(U551=4),IFERROR(VLOOKUP(入力項目!$S$13,子育て関連マスタ!$I$9:$M$12,2,FALSE),0),
  AND(U551=7),IFERROR(VLOOKUP(入力項目!$S$14,子育て関連マスタ!$I$16:$M$17,2,FALSE),0),
  AND(U551=13),IFERROR(VLOOKUP(入力項目!$S$15,子育て関連マスタ!$I$21:$M$22,2,FALSE),0),
  AND(U551=16),IFERROR(VLOOKUP(入力項目!$S$16,子育て関連マスタ!$I$26:$M$28,2,FALSE),0),
  AND(U551=19,入力項目!$S$16&lt;&gt;"高専"),IFERROR(VLOOKUP(入力項目!$S$17,子育て関連マスタ!$I$32:$M$37,2,FALSE),0),
  AND(U551=21,入力項目!$S$16="高専"),IFERROR(VLOOKUP(入力項目!$S$17,子育て関連マスタ!$I$32:$M$37,2,FALSE),0),
  U551&gt;=22,0
  ),0),0
) +
IF(AND(U551&gt;=1,U551&lt;=15),IF($D551=入力項目!$S$8,入力項目!$S$3,0),0) +
IF(AND(U551&gt;=1,U551&lt;=15),IF($D551=5,入力項目!$S$4,0),0) +
IF(AND(U551&gt;=1,U551&lt;=15),IF($D551=12,入力項目!$S$5,0),0) +
IF(AND(入力項目!$S$7=$A551,入力項目!$S$8=$D551),子育て関連マスタ!$C$14,0) +
IFERROR(IF(AND(YEAR(EDATE(DATE(入力項目!$S$7,入力項目!$S$8,1),1))=$A551,MONTH(EDATE(DATE(入力項目!$S$7,入力項目!$S$8,1),1))=$D551),子育て関連マスタ!$C$15,0),0) +
IF(AND(OR(U551=3,U551=5,U551=7),$D551=11),子育て関連マスタ!$C$17,0) +
IF(AND(U551=20,$D551=1),子育て関連マスタ!$C$18,0) +
IF(AND(U551=20,$D551=1),
IFERROR(_xlfn.IFS(
入力項目!$S$10="男",子育て関連マスタ!$C$18,
入力項目!$S$10="女",子育て関連マスタ!$C$19
),0),0
) +
IF(AND(U551&gt;=入力項目!$S$18,U551&lt;=入力項目!$S$19),入力項目!$S$20,0) +
IF(AND(U551&gt;=入力項目!$S$21,U551&lt;=入力項目!$S$22),入力項目!$S$23,0) +
IF(AND(U551&gt;=入力項目!$S$24,U551&lt;=入力項目!$S$25),入力項目!$S$26,0)
)</f>
        <v>0</v>
      </c>
      <c r="AJ551" s="10">
        <f ca="1">-VLOOKUP($D551,月別収支!$A$2:$H$13,7,FALSE)</f>
        <v>-20000</v>
      </c>
    </row>
    <row r="552" spans="1:36" x14ac:dyDescent="0.4">
      <c r="A552">
        <f t="shared" ca="1" si="139"/>
        <v>2070</v>
      </c>
      <c r="B552">
        <f t="shared" ca="1" si="146"/>
        <v>2070</v>
      </c>
      <c r="C552">
        <f t="shared" ca="1" si="147"/>
        <v>46</v>
      </c>
      <c r="D552">
        <f t="shared" ca="1" si="140"/>
        <v>6</v>
      </c>
      <c r="E552" t="str">
        <f t="shared" ca="1" si="141"/>
        <v>2070年6月</v>
      </c>
      <c r="F552">
        <f ca="1">IF(OR(入力項目!$N$5&lt;$A552,AND(入力項目!$N$5=$A552,入力項目!$N$6&lt;$D552)),IF(F551=0,1,IF(G552=12,F551+1,F551)),0)</f>
        <v>45</v>
      </c>
      <c r="G552">
        <f ca="1">IF(OR(入力項目!$N$5&lt;$A552,AND(入力項目!$N$5=$A552,入力項目!$N$6&lt;$D552)),IF(G551=12,1,G551+1),0)</f>
        <v>8</v>
      </c>
      <c r="H552" t="str">
        <f t="shared" ca="1" si="142"/>
        <v>45_8</v>
      </c>
      <c r="I552">
        <f ca="1">IF(
  IFERROR(AND($C552&gt;0,MOD($C552,入力項目!$N$22)=0,$D552=入力項目!$N$23), FALSE),
  1,
  IF(
    AND(I551&gt;0,J551=12),
    IF(I551=入力項目!$N$28, 0, I551+1),
    I551
  )
)</f>
        <v>2</v>
      </c>
      <c r="J552">
        <f ca="1">IF($D552=入力項目!$N$23,1,IFERROR(J551+1,1))</f>
        <v>1</v>
      </c>
      <c r="K552" t="str">
        <f t="shared" ca="1" si="143"/>
        <v>2_1</v>
      </c>
      <c r="L552">
        <f ca="1">L551+IF(入力項目!$D$4=$D552,1,0)</f>
        <v>74</v>
      </c>
      <c r="M552" t="str">
        <f t="shared" ca="1" si="144"/>
        <v>74歳</v>
      </c>
      <c r="N552">
        <f t="shared" ca="1" si="148"/>
        <v>75</v>
      </c>
      <c r="O552" t="str">
        <f t="shared" ca="1" si="145"/>
        <v>75歳</v>
      </c>
      <c r="P552">
        <f t="shared" ca="1" si="149"/>
        <v>50</v>
      </c>
      <c r="Q552">
        <f t="shared" ca="1" si="150"/>
        <v>48</v>
      </c>
      <c r="R552">
        <f t="shared" ca="1" si="151"/>
        <v>2071</v>
      </c>
      <c r="S552">
        <f t="shared" ca="1" si="152"/>
        <v>2071</v>
      </c>
      <c r="T552">
        <f t="shared" ca="1" si="153"/>
        <v>2071</v>
      </c>
      <c r="U552">
        <f t="shared" ca="1" si="154"/>
        <v>2071</v>
      </c>
      <c r="V552" s="10">
        <f t="shared" ca="1" si="155"/>
        <v>57220425</v>
      </c>
      <c r="W552" s="10">
        <f ca="1">IF($L552&lt;その他マスタ!$B$1,VLOOKUP($D552,月別収支!$A$2:$H$13,2,FALSE),その他マスタ!$B$3)+IF(AND($L552=その他マスタ!$B$1,入力項目!$I$9="あり",$D552=入力項目!$D$4),その他マスタ!$B$2,0)</f>
        <v>150000</v>
      </c>
      <c r="X552" s="10">
        <f ca="1">-IF(入力項目!$K$5=TRUE,
IF($F552+$G552&lt;3,VLOOKUP($D552,月別収支!$A$2:$H$13,8,FALSE),0)+IFERROR(VLOOKUP($H552,住宅ローン計算!C:P,13,FALSE),0)+IF($F552&gt;1,IF(OR($G552=3,$G552=6,$G552=9,$G552=12),ROUNDUP(入力項目!$N$18/4,0),0),0),
VLOOKUP($D552,月別収支!$A$2:$H$13,8,FALSE))</f>
        <v>0</v>
      </c>
      <c r="Y552" s="10">
        <f ca="1">-VLOOKUP($D552,月別収支!$A$2:$H$13,3,FALSE)</f>
        <v>-75000</v>
      </c>
      <c r="Z552" s="10">
        <f ca="1">-VLOOKUP($D552,月別収支!$A$2:$H$13,4,FALSE)</f>
        <v>-27000</v>
      </c>
      <c r="AA552" s="10">
        <f ca="1">-VLOOKUP($D552,月別収支!$A$2:$H$13,6,FALSE)</f>
        <v>-10000</v>
      </c>
      <c r="AB552" s="10">
        <f ca="1">-(
VLOOKUP($D552,月別収支!$A$2:$H$13,5,FALSE)+IF(AND(入力項目!$I$27&lt;=$A552,ISEVEN($A552-入力項目!$I$27),入力項目!$I$28=$D552),入力項目!$I$26,0)
+IF(入力項目!$K$26=TRUE,
IFERROR(VLOOKUP($K552,マイカーローン計算!C:P,13,FALSE),0),
IFERROR(
  IF(AND($C552&gt;0,MOD($C552,入力項目!$N$22)=0,$D552=入力項目!$N$23),入力項目!$N$24,0),
 0
)
)
)</f>
        <v>-20000</v>
      </c>
      <c r="AC552" s="10">
        <f ca="1">-IF($A552&lt;入力項目!$N$33,入力項目!$N$35,IF(AND($A552=入力項目!$N$33,$D552&lt;=入力項目!$N$34),入力項目!$N$35,0))</f>
        <v>0</v>
      </c>
      <c r="AD552">
        <f ca="1">-(
_xlfn.IFS(
P552&lt;=入力項目!$S$11,0,
AND(P552&gt;=入力項目!$S$11+1,P552&lt;=3),IFERROR(VLOOKUP(入力項目!$S$12,子育て関連マスタ!$I$4:$M$5,4,FALSE),0),
AND(P552&gt;=4,P552&lt;=6),IFERROR(VLOOKUP(入力項目!$S$13,子育て関連マスタ!$I$9:$M$12,4,FALSE),0),
AND(P552&gt;=7,P552&lt;=12),IFERROR(VLOOKUP(入力項目!$S$14,子育て関連マスタ!$I$16:$M$17,4,FALSE),0),
AND(P552&gt;=13,P552&lt;=15),IFERROR(VLOOKUP(入力項目!$S$15,子育て関連マスタ!$I$21:$M$22,4,FALSE),0),
AND(P552&gt;=16,P552&lt;=18),IFERROR(VLOOKUP(入力項目!$S$16,子育て関連マスタ!$I$26:$M$28,4,FALSE),0),
AND(P552&gt;=19,P552&lt;=20,入力項目!$S$16="高専"),IFERROR(VLOOKUP(入力項目!$S$16,子育て関連マスタ!$I$26:$M$28,4,FALSE),0),
AND(P552&gt;=19,P552&lt;=20,入力項目!$S$16&lt;&gt;"高専"),IFERROR(VLOOKUP(入力項目!$S$17,子育て関連マスタ!$I$32:$M$37,4,FALSE),0),
AND(P552&gt;=21,P552&lt;=22,入力項目!$S$16="高専"),IFERROR(VLOOKUP(入力項目!$S$17,子育て関連マスタ!$I$32:$M$34,4,FALSE),0),
AND(P552&gt;=21,P552&lt;=22,入力項目!$S$16&lt;&gt;"高専"),IFERROR(VLOOKUP(入力項目!$S$17,子育て関連マスタ!$I$32:$M$34,4,FALSE),0),
P552&gt;=23,0
) +
IF($D552=4,
  IFERROR(_xlfn.IFS(
  P552&lt;=入力項目!$S$11,0,
  AND(P552=入力項目!$S$11),IFERROR(VLOOKUP(入力項目!$S$12,子育て関連マスタ!$I$4:$M$5,2,FALSE),0),
  AND(P552=4),IFERROR(VLOOKUP(入力項目!$S$13,子育て関連マスタ!$I$9:$M$12,2,FALSE),0),
  AND(P552=7),IFERROR(VLOOKUP(入力項目!$S$14,子育て関連マスタ!$I$16:$M$17,2,FALSE),0),
  AND(P552=13),IFERROR(VLOOKUP(入力項目!$S$15,子育て関連マスタ!$I$21:$M$22,2,FALSE),0),
  AND(P552=16),IFERROR(VLOOKUP(入力項目!$S$16,子育て関連マスタ!$I$26:$M$28,2,FALSE),0),
  AND(P552=19,入力項目!$S$16&lt;&gt;"高専"),IFERROR(VLOOKUP(入力項目!$S$17,子育て関連マスタ!$I$32:$M$37,2,FALSE),0),
  AND(P552=21,入力項目!$S$16="高専"),IFERROR(VLOOKUP(入力項目!$S$17,子育て関連マスタ!$I$32:$M$37,2,FALSE),0),
  P552&gt;=22,0
  ),0),0
) +
IF(AND(P552&gt;=1,P552&lt;=15),IF($D552=入力項目!$S$8,入力項目!$S$3,0),0) +
IF(AND(P552&gt;=1,P552&lt;=15),IF($D552=5,入力項目!$S$4,0),0) +
IF(AND(P552&gt;=1,P552&lt;=15),IF($D552=12,入力項目!$S$5,0),0) +
IF(AND(入力項目!$S$7=$A552,入力項目!$S$8=$D552),子育て関連マスタ!$C$14,0) +
IFERROR(IF(AND(YEAR(EDATE(DATE(入力項目!$S$7,入力項目!$S$8,1),1))=$A552,MONTH(EDATE(DATE(入力項目!$S$7,入力項目!$S$8,1),1))=$D552),子育て関連マスタ!$C$15,0),0) +
IF(AND(OR(P552=3,P552=5,P552=7),$D552=11),子育て関連マスタ!$C$17,0) +
IF(AND(P552=20,$D552=1),子育て関連マスタ!$C$18,0) +
IF(AND(P552=20,$D552=1),
IFERROR(_xlfn.IFS(
入力項目!$S$10="男",子育て関連マスタ!$C$18,
入力項目!$S$10="女",子育て関連マスタ!$C$19
),0),0
) +
IF(AND(P552&gt;=入力項目!$S$18,P552&lt;=入力項目!$S$19),入力項目!$S$20,0) +
IF(AND(P552&gt;=入力項目!$S$21,P552&lt;=入力項目!$S$22),入力項目!$S$23,0) +
IF(AND(P552&gt;=入力項目!$S$24,P552&lt;=入力項目!$S$25),入力項目!$S$26,0)
)</f>
        <v>0</v>
      </c>
      <c r="AE552">
        <f ca="1">-(
_xlfn.IFS(
Q552&lt;=入力項目!$S$11,0,
AND(Q552&gt;=入力項目!$S$11+1,Q552&lt;=3),IFERROR(VLOOKUP(入力項目!$S$12,子育て関連マスタ!$I$4:$M$5,4,FALSE),0),
AND(Q552&gt;=4,Q552&lt;=6),IFERROR(VLOOKUP(入力項目!$S$13,子育て関連マスタ!$I$9:$M$12,4,FALSE),0),
AND(Q552&gt;=7,Q552&lt;=12),IFERROR(VLOOKUP(入力項目!$S$14,子育て関連マスタ!$I$16:$M$17,4,FALSE),0),
AND(Q552&gt;=13,Q552&lt;=15),IFERROR(VLOOKUP(入力項目!$S$15,子育て関連マスタ!$I$21:$M$22,4,FALSE),0),
AND(Q552&gt;=16,Q552&lt;=18),IFERROR(VLOOKUP(入力項目!$S$16,子育て関連マスタ!$I$26:$M$28,4,FALSE),0),
AND(Q552&gt;=19,Q552&lt;=20,入力項目!$S$16="高専"),IFERROR(VLOOKUP(入力項目!$S$16,子育て関連マスタ!$I$26:$M$28,4,FALSE),0),
AND(Q552&gt;=19,Q552&lt;=20,入力項目!$S$16&lt;&gt;"高専"),IFERROR(VLOOKUP(入力項目!$S$17,子育て関連マスタ!$I$32:$M$37,4,FALSE),0),
AND(Q552&gt;=21,Q552&lt;=22,入力項目!$S$16="高専"),IFERROR(VLOOKUP(入力項目!$S$17,子育て関連マスタ!$I$32:$M$34,4,FALSE),0),
AND(Q552&gt;=21,Q552&lt;=22,入力項目!$S$16&lt;&gt;"高専"),IFERROR(VLOOKUP(入力項目!$S$17,子育て関連マスタ!$I$32:$M$34,4,FALSE),0),
Q552&gt;=23,0
) +
IF($D552=4,
  IFERROR(_xlfn.IFS(
  Q552&lt;=入力項目!$S$11,0,
  AND(Q552=入力項目!$S$11),IFERROR(VLOOKUP(入力項目!$S$12,子育て関連マスタ!$I$4:$M$5,2,FALSE),0),
  AND(Q552=4),IFERROR(VLOOKUP(入力項目!$S$13,子育て関連マスタ!$I$9:$M$12,2,FALSE),0),
  AND(Q552=7),IFERROR(VLOOKUP(入力項目!$S$14,子育て関連マスタ!$I$16:$M$17,2,FALSE),0),
  AND(Q552=13),IFERROR(VLOOKUP(入力項目!$S$15,子育て関連マスタ!$I$21:$M$22,2,FALSE),0),
  AND(Q552=16),IFERROR(VLOOKUP(入力項目!$S$16,子育て関連マスタ!$I$26:$M$28,2,FALSE),0),
  AND(Q552=19,入力項目!$S$16&lt;&gt;"高専"),IFERROR(VLOOKUP(入力項目!$S$17,子育て関連マスタ!$I$32:$M$37,2,FALSE),0),
  AND(Q552=21,入力項目!$S$16="高専"),IFERROR(VLOOKUP(入力項目!$S$17,子育て関連マスタ!$I$32:$M$37,2,FALSE),0),
  Q552&gt;=22,0
  ),0),0
) +
IF(AND(Q552&gt;=1,Q552&lt;=15),IF($D552=入力項目!$S$8,入力項目!$S$3,0),0) +
IF(AND(Q552&gt;=1,Q552&lt;=15),IF($D552=5,入力項目!$S$4,0),0) +
IF(AND(Q552&gt;=1,Q552&lt;=15),IF($D552=12,入力項目!$S$5,0),0) +
IF(AND(入力項目!$S$7=$A552,入力項目!$S$8=$D552),子育て関連マスタ!$C$14,0) +
IFERROR(IF(AND(YEAR(EDATE(DATE(入力項目!$S$7,入力項目!$S$8,1),1))=$A552,MONTH(EDATE(DATE(入力項目!$S$7,入力項目!$S$8,1),1))=$D552),子育て関連マスタ!$C$15,0),0) +
IF(AND(OR(Q552=3,Q552=5,Q552=7),$D552=11),子育て関連マスタ!$C$17,0) +
IF(AND(Q552=20,$D552=1),子育て関連マスタ!$C$18,0) +
IF(AND(Q552=20,$D552=1),
IFERROR(_xlfn.IFS(
入力項目!$S$10="男",子育て関連マスタ!$C$18,
入力項目!$S$10="女",子育て関連マスタ!$C$19
),0),0
) +
IF(AND(Q552&gt;=入力項目!$S$18,Q552&lt;=入力項目!$S$19),入力項目!$S$20,0) +
IF(AND(Q552&gt;=入力項目!$S$21,Q552&lt;=入力項目!$S$22),入力項目!$S$23,0) +
IF(AND(Q552&gt;=入力項目!$S$24,Q552&lt;=入力項目!$S$25),入力項目!$S$26,0)
)</f>
        <v>0</v>
      </c>
      <c r="AF552">
        <f ca="1">-(
_xlfn.IFS(
R552&lt;=入力項目!$S$11,0,
AND(R552&gt;=入力項目!$S$11+1,R552&lt;=3),IFERROR(VLOOKUP(入力項目!$S$12,子育て関連マスタ!$I$4:$M$5,4,FALSE),0),
AND(R552&gt;=4,R552&lt;=6),IFERROR(VLOOKUP(入力項目!$S$13,子育て関連マスタ!$I$9:$M$12,4,FALSE),0),
AND(R552&gt;=7,R552&lt;=12),IFERROR(VLOOKUP(入力項目!$S$14,子育て関連マスタ!$I$16:$M$17,4,FALSE),0),
AND(R552&gt;=13,R552&lt;=15),IFERROR(VLOOKUP(入力項目!$S$15,子育て関連マスタ!$I$21:$M$22,4,FALSE),0),
AND(R552&gt;=16,R552&lt;=18),IFERROR(VLOOKUP(入力項目!$S$16,子育て関連マスタ!$I$26:$M$28,4,FALSE),0),
AND(R552&gt;=19,R552&lt;=20,入力項目!$S$16="高専"),IFERROR(VLOOKUP(入力項目!$S$16,子育て関連マスタ!$I$26:$M$28,4,FALSE),0),
AND(R552&gt;=19,R552&lt;=20,入力項目!$S$16&lt;&gt;"高専"),IFERROR(VLOOKUP(入力項目!$S$17,子育て関連マスタ!$I$32:$M$37,4,FALSE),0),
AND(R552&gt;=21,R552&lt;=22,入力項目!$S$16="高専"),IFERROR(VLOOKUP(入力項目!$S$17,子育て関連マスタ!$I$32:$M$34,4,FALSE),0),
AND(R552&gt;=21,R552&lt;=22,入力項目!$S$16&lt;&gt;"高専"),IFERROR(VLOOKUP(入力項目!$S$17,子育て関連マスタ!$I$32:$M$34,4,FALSE),0),
R552&gt;=23,0
) +
IF($D552=4,
  IFERROR(_xlfn.IFS(
  R552&lt;=入力項目!$S$11,0,
  AND(R552=入力項目!$S$11),IFERROR(VLOOKUP(入力項目!$S$12,子育て関連マスタ!$I$4:$M$5,2,FALSE),0),
  AND(R552=4),IFERROR(VLOOKUP(入力項目!$S$13,子育て関連マスタ!$I$9:$M$12,2,FALSE),0),
  AND(R552=7),IFERROR(VLOOKUP(入力項目!$S$14,子育て関連マスタ!$I$16:$M$17,2,FALSE),0),
  AND(R552=13),IFERROR(VLOOKUP(入力項目!$S$15,子育て関連マスタ!$I$21:$M$22,2,FALSE),0),
  AND(R552=16),IFERROR(VLOOKUP(入力項目!$S$16,子育て関連マスタ!$I$26:$M$28,2,FALSE),0),
  AND(R552=19,入力項目!$S$16&lt;&gt;"高専"),IFERROR(VLOOKUP(入力項目!$S$17,子育て関連マスタ!$I$32:$M$37,2,FALSE),0),
  AND(R552=21,入力項目!$S$16="高専"),IFERROR(VLOOKUP(入力項目!$S$17,子育て関連マスタ!$I$32:$M$37,2,FALSE),0),
  R552&gt;=22,0
  ),0),0
) +
IF(AND(R552&gt;=1,R552&lt;=15),IF($D552=入力項目!$S$8,入力項目!$S$3,0),0) +
IF(AND(R552&gt;=1,R552&lt;=15),IF($D552=5,入力項目!$S$4,0),0) +
IF(AND(R552&gt;=1,R552&lt;=15),IF($D552=12,入力項目!$S$5,0),0) +
IF(AND(入力項目!$S$7=$A552,入力項目!$S$8=$D552),子育て関連マスタ!$C$14,0) +
IFERROR(IF(AND(YEAR(EDATE(DATE(入力項目!$S$7,入力項目!$S$8,1),1))=$A552,MONTH(EDATE(DATE(入力項目!$S$7,入力項目!$S$8,1),1))=$D552),子育て関連マスタ!$C$15,0),0) +
IF(AND(OR(R552=3,R552=5,R552=7),$D552=11),子育て関連マスタ!$C$17,0) +
IF(AND(R552=20,$D552=1),子育て関連マスタ!$C$18,0) +
IF(AND(R552=20,$D552=1),
IFERROR(_xlfn.IFS(
入力項目!$S$10="男",子育て関連マスタ!$C$18,
入力項目!$S$10="女",子育て関連マスタ!$C$19
),0),0
) +
IF(AND(R552&gt;=入力項目!$S$18,R552&lt;=入力項目!$S$19),入力項目!$S$20,0) +
IF(AND(R552&gt;=入力項目!$S$21,R552&lt;=入力項目!$S$22),入力項目!$S$23,0) +
IF(AND(R552&gt;=入力項目!$S$24,R552&lt;=入力項目!$S$25),入力項目!$S$26,0)
)</f>
        <v>0</v>
      </c>
      <c r="AG552">
        <f ca="1">-(
_xlfn.IFS(
S552&lt;=入力項目!$S$11,0,
AND(S552&gt;=入力項目!$S$11+1,S552&lt;=3),IFERROR(VLOOKUP(入力項目!$S$12,子育て関連マスタ!$I$4:$M$5,4,FALSE),0),
AND(S552&gt;=4,S552&lt;=6),IFERROR(VLOOKUP(入力項目!$S$13,子育て関連マスタ!$I$9:$M$12,4,FALSE),0),
AND(S552&gt;=7,S552&lt;=12),IFERROR(VLOOKUP(入力項目!$S$14,子育て関連マスタ!$I$16:$M$17,4,FALSE),0),
AND(S552&gt;=13,S552&lt;=15),IFERROR(VLOOKUP(入力項目!$S$15,子育て関連マスタ!$I$21:$M$22,4,FALSE),0),
AND(S552&gt;=16,S552&lt;=18),IFERROR(VLOOKUP(入力項目!$S$16,子育て関連マスタ!$I$26:$M$28,4,FALSE),0),
AND(S552&gt;=19,S552&lt;=20,入力項目!$S$16="高専"),IFERROR(VLOOKUP(入力項目!$S$16,子育て関連マスタ!$I$26:$M$28,4,FALSE),0),
AND(S552&gt;=19,S552&lt;=20,入力項目!$S$16&lt;&gt;"高専"),IFERROR(VLOOKUP(入力項目!$S$17,子育て関連マスタ!$I$32:$M$37,4,FALSE),0),
AND(S552&gt;=21,S552&lt;=22,入力項目!$S$16="高専"),IFERROR(VLOOKUP(入力項目!$S$17,子育て関連マスタ!$I$32:$M$34,4,FALSE),0),
AND(S552&gt;=21,S552&lt;=22,入力項目!$S$16&lt;&gt;"高専"),IFERROR(VLOOKUP(入力項目!$S$17,子育て関連マスタ!$I$32:$M$34,4,FALSE),0),
S552&gt;=23,0
) +
IF($D552=4,
  IFERROR(_xlfn.IFS(
  S552&lt;=入力項目!$S$11,0,
  AND(S552=入力項目!$S$11),IFERROR(VLOOKUP(入力項目!$S$12,子育て関連マスタ!$I$4:$M$5,2,FALSE),0),
  AND(S552=4),IFERROR(VLOOKUP(入力項目!$S$13,子育て関連マスタ!$I$9:$M$12,2,FALSE),0),
  AND(S552=7),IFERROR(VLOOKUP(入力項目!$S$14,子育て関連マスタ!$I$16:$M$17,2,FALSE),0),
  AND(S552=13),IFERROR(VLOOKUP(入力項目!$S$15,子育て関連マスタ!$I$21:$M$22,2,FALSE),0),
  AND(S552=16),IFERROR(VLOOKUP(入力項目!$S$16,子育て関連マスタ!$I$26:$M$28,2,FALSE),0),
  AND(S552=19,入力項目!$S$16&lt;&gt;"高専"),IFERROR(VLOOKUP(入力項目!$S$17,子育て関連マスタ!$I$32:$M$37,2,FALSE),0),
  AND(S552=21,入力項目!$S$16="高専"),IFERROR(VLOOKUP(入力項目!$S$17,子育て関連マスタ!$I$32:$M$37,2,FALSE),0),
  S552&gt;=22,0
  ),0),0
) +
IF(AND(S552&gt;=1,S552&lt;=15),IF($D552=入力項目!$S$8,入力項目!$S$3,0),0) +
IF(AND(S552&gt;=1,S552&lt;=15),IF($D552=5,入力項目!$S$4,0),0) +
IF(AND(S552&gt;=1,S552&lt;=15),IF($D552=12,入力項目!$S$5,0),0) +
IF(AND(入力項目!$S$7=$A552,入力項目!$S$8=$D552),子育て関連マスタ!$C$14,0) +
IFERROR(IF(AND(YEAR(EDATE(DATE(入力項目!$S$7,入力項目!$S$8,1),1))=$A552,MONTH(EDATE(DATE(入力項目!$S$7,入力項目!$S$8,1),1))=$D552),子育て関連マスタ!$C$15,0),0) +
IF(AND(OR(S552=3,S552=5,S552=7),$D552=11),子育て関連マスタ!$C$17,0) +
IF(AND(S552=20,$D552=1),子育て関連マスタ!$C$18,0) +
IF(AND(S552=20,$D552=1),
IFERROR(_xlfn.IFS(
入力項目!$S$10="男",子育て関連マスタ!$C$18,
入力項目!$S$10="女",子育て関連マスタ!$C$19
),0),0
) +
IF(AND(S552&gt;=入力項目!$S$18,S552&lt;=入力項目!$S$19),入力項目!$S$20,0) +
IF(AND(S552&gt;=入力項目!$S$21,S552&lt;=入力項目!$S$22),入力項目!$S$23,0) +
IF(AND(S552&gt;=入力項目!$S$24,S552&lt;=入力項目!$S$25),入力項目!$S$26,0)
)</f>
        <v>0</v>
      </c>
      <c r="AH552">
        <f ca="1">-(
_xlfn.IFS(
T552&lt;=入力項目!$S$11,0,
AND(T552&gt;=入力項目!$S$11+1,T552&lt;=3),IFERROR(VLOOKUP(入力項目!$S$12,子育て関連マスタ!$I$4:$M$5,4,FALSE),0),
AND(T552&gt;=4,T552&lt;=6),IFERROR(VLOOKUP(入力項目!$S$13,子育て関連マスタ!$I$9:$M$12,4,FALSE),0),
AND(T552&gt;=7,T552&lt;=12),IFERROR(VLOOKUP(入力項目!$S$14,子育て関連マスタ!$I$16:$M$17,4,FALSE),0),
AND(T552&gt;=13,T552&lt;=15),IFERROR(VLOOKUP(入力項目!$S$15,子育て関連マスタ!$I$21:$M$22,4,FALSE),0),
AND(T552&gt;=16,T552&lt;=18),IFERROR(VLOOKUP(入力項目!$S$16,子育て関連マスタ!$I$26:$M$28,4,FALSE),0),
AND(T552&gt;=19,T552&lt;=20,入力項目!$S$16="高専"),IFERROR(VLOOKUP(入力項目!$S$16,子育て関連マスタ!$I$26:$M$28,4,FALSE),0),
AND(T552&gt;=19,T552&lt;=20,入力項目!$S$16&lt;&gt;"高専"),IFERROR(VLOOKUP(入力項目!$S$17,子育て関連マスタ!$I$32:$M$37,4,FALSE),0),
AND(T552&gt;=21,T552&lt;=22,入力項目!$S$16="高専"),IFERROR(VLOOKUP(入力項目!$S$17,子育て関連マスタ!$I$32:$M$34,4,FALSE),0),
AND(T552&gt;=21,T552&lt;=22,入力項目!$S$16&lt;&gt;"高専"),IFERROR(VLOOKUP(入力項目!$S$17,子育て関連マスタ!$I$32:$M$34,4,FALSE),0),
T552&gt;=23,0
) +
IF($D552=4,
  IFERROR(_xlfn.IFS(
  T552&lt;=入力項目!$S$11,0,
  AND(T552=入力項目!$S$11),IFERROR(VLOOKUP(入力項目!$S$12,子育て関連マスタ!$I$4:$M$5,2,FALSE),0),
  AND(T552=4),IFERROR(VLOOKUP(入力項目!$S$13,子育て関連マスタ!$I$9:$M$12,2,FALSE),0),
  AND(T552=7),IFERROR(VLOOKUP(入力項目!$S$14,子育て関連マスタ!$I$16:$M$17,2,FALSE),0),
  AND(T552=13),IFERROR(VLOOKUP(入力項目!$S$15,子育て関連マスタ!$I$21:$M$22,2,FALSE),0),
  AND(T552=16),IFERROR(VLOOKUP(入力項目!$S$16,子育て関連マスタ!$I$26:$M$28,2,FALSE),0),
  AND(T552=19,入力項目!$S$16&lt;&gt;"高専"),IFERROR(VLOOKUP(入力項目!$S$17,子育て関連マスタ!$I$32:$M$37,2,FALSE),0),
  AND(T552=21,入力項目!$S$16="高専"),IFERROR(VLOOKUP(入力項目!$S$17,子育て関連マスタ!$I$32:$M$37,2,FALSE),0),
  T552&gt;=22,0
  ),0),0
) +
IF(AND(T552&gt;=1,T552&lt;=15),IF($D552=入力項目!$S$8,入力項目!$S$3,0),0) +
IF(AND(T552&gt;=1,T552&lt;=15),IF($D552=5,入力項目!$S$4,0),0) +
IF(AND(T552&gt;=1,T552&lt;=15),IF($D552=12,入力項目!$S$5,0),0) +
IF(AND(入力項目!$S$7=$A552,入力項目!$S$8=$D552),子育て関連マスタ!$C$14,0) +
IFERROR(IF(AND(YEAR(EDATE(DATE(入力項目!$S$7,入力項目!$S$8,1),1))=$A552,MONTH(EDATE(DATE(入力項目!$S$7,入力項目!$S$8,1),1))=$D552),子育て関連マスタ!$C$15,0),0) +
IF(AND(OR(T552=3,T552=5,T552=7),$D552=11),子育て関連マスタ!$C$17,0) +
IF(AND(T552=20,$D552=1),子育て関連マスタ!$C$18,0) +
IF(AND(T552=20,$D552=1),
IFERROR(_xlfn.IFS(
入力項目!$S$10="男",子育て関連マスタ!$C$18,
入力項目!$S$10="女",子育て関連マスタ!$C$19
),0),0
) +
IF(AND(T552&gt;=入力項目!$S$18,T552&lt;=入力項目!$S$19),入力項目!$S$20,0) +
IF(AND(T552&gt;=入力項目!$S$21,T552&lt;=入力項目!$S$22),入力項目!$S$23,0) +
IF(AND(T552&gt;=入力項目!$S$24,T552&lt;=入力項目!$S$25),入力項目!$S$26,0)
)</f>
        <v>0</v>
      </c>
      <c r="AI552">
        <f ca="1">-(
_xlfn.IFS(
U552&lt;=入力項目!$S$11,0,
AND(U552&gt;=入力項目!$S$11+1,U552&lt;=3),IFERROR(VLOOKUP(入力項目!$S$12,子育て関連マスタ!$I$4:$M$5,4,FALSE),0),
AND(U552&gt;=4,U552&lt;=6),IFERROR(VLOOKUP(入力項目!$S$13,子育て関連マスタ!$I$9:$M$12,4,FALSE),0),
AND(U552&gt;=7,U552&lt;=12),IFERROR(VLOOKUP(入力項目!$S$14,子育て関連マスタ!$I$16:$M$17,4,FALSE),0),
AND(U552&gt;=13,U552&lt;=15),IFERROR(VLOOKUP(入力項目!$S$15,子育て関連マスタ!$I$21:$M$22,4,FALSE),0),
AND(U552&gt;=16,U552&lt;=18),IFERROR(VLOOKUP(入力項目!$S$16,子育て関連マスタ!$I$26:$M$28,4,FALSE),0),
AND(U552&gt;=19,U552&lt;=20,入力項目!$S$16="高専"),IFERROR(VLOOKUP(入力項目!$S$16,子育て関連マスタ!$I$26:$M$28,4,FALSE),0),
AND(U552&gt;=19,U552&lt;=20,入力項目!$S$16&lt;&gt;"高専"),IFERROR(VLOOKUP(入力項目!$S$17,子育て関連マスタ!$I$32:$M$37,4,FALSE),0),
AND(U552&gt;=21,U552&lt;=22,入力項目!$S$16="高専"),IFERROR(VLOOKUP(入力項目!$S$17,子育て関連マスタ!$I$32:$M$34,4,FALSE),0),
AND(U552&gt;=21,U552&lt;=22,入力項目!$S$16&lt;&gt;"高専"),IFERROR(VLOOKUP(入力項目!$S$17,子育て関連マスタ!$I$32:$M$34,4,FALSE),0),
U552&gt;=23,0
) +
IF($D552=4,
  IFERROR(_xlfn.IFS(
  U552&lt;=入力項目!$S$11,0,
  AND(U552=入力項目!$S$11),IFERROR(VLOOKUP(入力項目!$S$12,子育て関連マスタ!$I$4:$M$5,2,FALSE),0),
  AND(U552=4),IFERROR(VLOOKUP(入力項目!$S$13,子育て関連マスタ!$I$9:$M$12,2,FALSE),0),
  AND(U552=7),IFERROR(VLOOKUP(入力項目!$S$14,子育て関連マスタ!$I$16:$M$17,2,FALSE),0),
  AND(U552=13),IFERROR(VLOOKUP(入力項目!$S$15,子育て関連マスタ!$I$21:$M$22,2,FALSE),0),
  AND(U552=16),IFERROR(VLOOKUP(入力項目!$S$16,子育て関連マスタ!$I$26:$M$28,2,FALSE),0),
  AND(U552=19,入力項目!$S$16&lt;&gt;"高専"),IFERROR(VLOOKUP(入力項目!$S$17,子育て関連マスタ!$I$32:$M$37,2,FALSE),0),
  AND(U552=21,入力項目!$S$16="高専"),IFERROR(VLOOKUP(入力項目!$S$17,子育て関連マスタ!$I$32:$M$37,2,FALSE),0),
  U552&gt;=22,0
  ),0),0
) +
IF(AND(U552&gt;=1,U552&lt;=15),IF($D552=入力項目!$S$8,入力項目!$S$3,0),0) +
IF(AND(U552&gt;=1,U552&lt;=15),IF($D552=5,入力項目!$S$4,0),0) +
IF(AND(U552&gt;=1,U552&lt;=15),IF($D552=12,入力項目!$S$5,0),0) +
IF(AND(入力項目!$S$7=$A552,入力項目!$S$8=$D552),子育て関連マスタ!$C$14,0) +
IFERROR(IF(AND(YEAR(EDATE(DATE(入力項目!$S$7,入力項目!$S$8,1),1))=$A552,MONTH(EDATE(DATE(入力項目!$S$7,入力項目!$S$8,1),1))=$D552),子育て関連マスタ!$C$15,0),0) +
IF(AND(OR(U552=3,U552=5,U552=7),$D552=11),子育て関連マスタ!$C$17,0) +
IF(AND(U552=20,$D552=1),子育て関連マスタ!$C$18,0) +
IF(AND(U552=20,$D552=1),
IFERROR(_xlfn.IFS(
入力項目!$S$10="男",子育て関連マスタ!$C$18,
入力項目!$S$10="女",子育て関連マスタ!$C$19
),0),0
) +
IF(AND(U552&gt;=入力項目!$S$18,U552&lt;=入力項目!$S$19),入力項目!$S$20,0) +
IF(AND(U552&gt;=入力項目!$S$21,U552&lt;=入力項目!$S$22),入力項目!$S$23,0) +
IF(AND(U552&gt;=入力項目!$S$24,U552&lt;=入力項目!$S$25),入力項目!$S$26,0)
)</f>
        <v>0</v>
      </c>
      <c r="AJ552" s="10">
        <f ca="1">-VLOOKUP($D552,月別収支!$A$2:$H$13,7,FALSE)</f>
        <v>-20000</v>
      </c>
    </row>
    <row r="553" spans="1:36" x14ac:dyDescent="0.4">
      <c r="A553">
        <f t="shared" ca="1" si="139"/>
        <v>2070</v>
      </c>
      <c r="B553">
        <f t="shared" ca="1" si="146"/>
        <v>2070</v>
      </c>
      <c r="C553">
        <f t="shared" ca="1" si="147"/>
        <v>46</v>
      </c>
      <c r="D553">
        <f t="shared" ca="1" si="140"/>
        <v>7</v>
      </c>
      <c r="E553" t="str">
        <f t="shared" ca="1" si="141"/>
        <v>2070年7月</v>
      </c>
      <c r="F553">
        <f ca="1">IF(OR(入力項目!$N$5&lt;$A553,AND(入力項目!$N$5=$A553,入力項目!$N$6&lt;$D553)),IF(F552=0,1,IF(G553=12,F552+1,F552)),0)</f>
        <v>45</v>
      </c>
      <c r="G553">
        <f ca="1">IF(OR(入力項目!$N$5&lt;$A553,AND(入力項目!$N$5=$A553,入力項目!$N$6&lt;$D553)),IF(G552=12,1,G552+1),0)</f>
        <v>9</v>
      </c>
      <c r="H553" t="str">
        <f t="shared" ca="1" si="142"/>
        <v>45_9</v>
      </c>
      <c r="I553">
        <f ca="1">IF(
  IFERROR(AND($C553&gt;0,MOD($C553,入力項目!$N$22)=0,$D553=入力項目!$N$23), FALSE),
  1,
  IF(
    AND(I552&gt;0,J552=12),
    IF(I552=入力項目!$N$28, 0, I552+1),
    I552
  )
)</f>
        <v>2</v>
      </c>
      <c r="J553">
        <f ca="1">IF($D553=入力項目!$N$23,1,IFERROR(J552+1,1))</f>
        <v>2</v>
      </c>
      <c r="K553" t="str">
        <f t="shared" ca="1" si="143"/>
        <v>2_2</v>
      </c>
      <c r="L553">
        <f ca="1">L552+IF(入力項目!$D$4=$D553,1,0)</f>
        <v>74</v>
      </c>
      <c r="M553" t="str">
        <f t="shared" ca="1" si="144"/>
        <v>74歳</v>
      </c>
      <c r="N553">
        <f t="shared" ca="1" si="148"/>
        <v>75</v>
      </c>
      <c r="O553" t="str">
        <f t="shared" ca="1" si="145"/>
        <v>75歳</v>
      </c>
      <c r="P553">
        <f t="shared" ca="1" si="149"/>
        <v>50</v>
      </c>
      <c r="Q553">
        <f t="shared" ca="1" si="150"/>
        <v>48</v>
      </c>
      <c r="R553">
        <f t="shared" ca="1" si="151"/>
        <v>2071</v>
      </c>
      <c r="S553">
        <f t="shared" ca="1" si="152"/>
        <v>2071</v>
      </c>
      <c r="T553">
        <f t="shared" ca="1" si="153"/>
        <v>2071</v>
      </c>
      <c r="U553">
        <f t="shared" ca="1" si="154"/>
        <v>2071</v>
      </c>
      <c r="V553" s="10">
        <f t="shared" ca="1" si="155"/>
        <v>57180925</v>
      </c>
      <c r="W553" s="10">
        <f ca="1">IF($L553&lt;その他マスタ!$B$1,VLOOKUP($D553,月別収支!$A$2:$H$13,2,FALSE),その他マスタ!$B$3)+IF(AND($L553=その他マスタ!$B$1,入力項目!$I$9="あり",$D553=入力項目!$D$4),その他マスタ!$B$2,0)</f>
        <v>150000</v>
      </c>
      <c r="X553" s="10">
        <f ca="1">-IF(入力項目!$K$5=TRUE,
IF($F553+$G553&lt;3,VLOOKUP($D553,月別収支!$A$2:$H$13,8,FALSE),0)+IFERROR(VLOOKUP($H553,住宅ローン計算!C:P,13,FALSE),0)+IF($F553&gt;1,IF(OR($G553=3,$G553=6,$G553=9,$G553=12),ROUNDUP(入力項目!$N$18/4,0),0),0),
VLOOKUP($D553,月別収支!$A$2:$H$13,8,FALSE))</f>
        <v>-37500</v>
      </c>
      <c r="Y553" s="10">
        <f ca="1">-VLOOKUP($D553,月別収支!$A$2:$H$13,3,FALSE)</f>
        <v>-75000</v>
      </c>
      <c r="Z553" s="10">
        <f ca="1">-VLOOKUP($D553,月別収支!$A$2:$H$13,4,FALSE)</f>
        <v>-27000</v>
      </c>
      <c r="AA553" s="10">
        <f ca="1">-VLOOKUP($D553,月別収支!$A$2:$H$13,6,FALSE)</f>
        <v>-10000</v>
      </c>
      <c r="AB553" s="10">
        <f ca="1">-(
VLOOKUP($D553,月別収支!$A$2:$H$13,5,FALSE)+IF(AND(入力項目!$I$27&lt;=$A553,ISEVEN($A553-入力項目!$I$27),入力項目!$I$28=$D553),入力項目!$I$26,0)
+IF(入力項目!$K$26=TRUE,
IFERROR(VLOOKUP($K553,マイカーローン計算!C:P,13,FALSE),0),
IFERROR(
  IF(AND($C553&gt;0,MOD($C553,入力項目!$N$22)=0,$D553=入力項目!$N$23),入力項目!$N$24,0),
 0
)
)
)</f>
        <v>-20000</v>
      </c>
      <c r="AC553" s="10">
        <f ca="1">-IF($A553&lt;入力項目!$N$33,入力項目!$N$35,IF(AND($A553=入力項目!$N$33,$D553&lt;=入力項目!$N$34),入力項目!$N$35,0))</f>
        <v>0</v>
      </c>
      <c r="AD553">
        <f ca="1">-(
_xlfn.IFS(
P553&lt;=入力項目!$S$11,0,
AND(P553&gt;=入力項目!$S$11+1,P553&lt;=3),IFERROR(VLOOKUP(入力項目!$S$12,子育て関連マスタ!$I$4:$M$5,4,FALSE),0),
AND(P553&gt;=4,P553&lt;=6),IFERROR(VLOOKUP(入力項目!$S$13,子育て関連マスタ!$I$9:$M$12,4,FALSE),0),
AND(P553&gt;=7,P553&lt;=12),IFERROR(VLOOKUP(入力項目!$S$14,子育て関連マスタ!$I$16:$M$17,4,FALSE),0),
AND(P553&gt;=13,P553&lt;=15),IFERROR(VLOOKUP(入力項目!$S$15,子育て関連マスタ!$I$21:$M$22,4,FALSE),0),
AND(P553&gt;=16,P553&lt;=18),IFERROR(VLOOKUP(入力項目!$S$16,子育て関連マスタ!$I$26:$M$28,4,FALSE),0),
AND(P553&gt;=19,P553&lt;=20,入力項目!$S$16="高専"),IFERROR(VLOOKUP(入力項目!$S$16,子育て関連マスタ!$I$26:$M$28,4,FALSE),0),
AND(P553&gt;=19,P553&lt;=20,入力項目!$S$16&lt;&gt;"高専"),IFERROR(VLOOKUP(入力項目!$S$17,子育て関連マスタ!$I$32:$M$37,4,FALSE),0),
AND(P553&gt;=21,P553&lt;=22,入力項目!$S$16="高専"),IFERROR(VLOOKUP(入力項目!$S$17,子育て関連マスタ!$I$32:$M$34,4,FALSE),0),
AND(P553&gt;=21,P553&lt;=22,入力項目!$S$16&lt;&gt;"高専"),IFERROR(VLOOKUP(入力項目!$S$17,子育て関連マスタ!$I$32:$M$34,4,FALSE),0),
P553&gt;=23,0
) +
IF($D553=4,
  IFERROR(_xlfn.IFS(
  P553&lt;=入力項目!$S$11,0,
  AND(P553=入力項目!$S$11),IFERROR(VLOOKUP(入力項目!$S$12,子育て関連マスタ!$I$4:$M$5,2,FALSE),0),
  AND(P553=4),IFERROR(VLOOKUP(入力項目!$S$13,子育て関連マスタ!$I$9:$M$12,2,FALSE),0),
  AND(P553=7),IFERROR(VLOOKUP(入力項目!$S$14,子育て関連マスタ!$I$16:$M$17,2,FALSE),0),
  AND(P553=13),IFERROR(VLOOKUP(入力項目!$S$15,子育て関連マスタ!$I$21:$M$22,2,FALSE),0),
  AND(P553=16),IFERROR(VLOOKUP(入力項目!$S$16,子育て関連マスタ!$I$26:$M$28,2,FALSE),0),
  AND(P553=19,入力項目!$S$16&lt;&gt;"高専"),IFERROR(VLOOKUP(入力項目!$S$17,子育て関連マスタ!$I$32:$M$37,2,FALSE),0),
  AND(P553=21,入力項目!$S$16="高専"),IFERROR(VLOOKUP(入力項目!$S$17,子育て関連マスタ!$I$32:$M$37,2,FALSE),0),
  P553&gt;=22,0
  ),0),0
) +
IF(AND(P553&gt;=1,P553&lt;=15),IF($D553=入力項目!$S$8,入力項目!$S$3,0),0) +
IF(AND(P553&gt;=1,P553&lt;=15),IF($D553=5,入力項目!$S$4,0),0) +
IF(AND(P553&gt;=1,P553&lt;=15),IF($D553=12,入力項目!$S$5,0),0) +
IF(AND(入力項目!$S$7=$A553,入力項目!$S$8=$D553),子育て関連マスタ!$C$14,0) +
IFERROR(IF(AND(YEAR(EDATE(DATE(入力項目!$S$7,入力項目!$S$8,1),1))=$A553,MONTH(EDATE(DATE(入力項目!$S$7,入力項目!$S$8,1),1))=$D553),子育て関連マスタ!$C$15,0),0) +
IF(AND(OR(P553=3,P553=5,P553=7),$D553=11),子育て関連マスタ!$C$17,0) +
IF(AND(P553=20,$D553=1),子育て関連マスタ!$C$18,0) +
IF(AND(P553=20,$D553=1),
IFERROR(_xlfn.IFS(
入力項目!$S$10="男",子育て関連マスタ!$C$18,
入力項目!$S$10="女",子育て関連マスタ!$C$19
),0),0
) +
IF(AND(P553&gt;=入力項目!$S$18,P553&lt;=入力項目!$S$19),入力項目!$S$20,0) +
IF(AND(P553&gt;=入力項目!$S$21,P553&lt;=入力項目!$S$22),入力項目!$S$23,0) +
IF(AND(P553&gt;=入力項目!$S$24,P553&lt;=入力項目!$S$25),入力項目!$S$26,0)
)</f>
        <v>0</v>
      </c>
      <c r="AE553">
        <f ca="1">-(
_xlfn.IFS(
Q553&lt;=入力項目!$S$11,0,
AND(Q553&gt;=入力項目!$S$11+1,Q553&lt;=3),IFERROR(VLOOKUP(入力項目!$S$12,子育て関連マスタ!$I$4:$M$5,4,FALSE),0),
AND(Q553&gt;=4,Q553&lt;=6),IFERROR(VLOOKUP(入力項目!$S$13,子育て関連マスタ!$I$9:$M$12,4,FALSE),0),
AND(Q553&gt;=7,Q553&lt;=12),IFERROR(VLOOKUP(入力項目!$S$14,子育て関連マスタ!$I$16:$M$17,4,FALSE),0),
AND(Q553&gt;=13,Q553&lt;=15),IFERROR(VLOOKUP(入力項目!$S$15,子育て関連マスタ!$I$21:$M$22,4,FALSE),0),
AND(Q553&gt;=16,Q553&lt;=18),IFERROR(VLOOKUP(入力項目!$S$16,子育て関連マスタ!$I$26:$M$28,4,FALSE),0),
AND(Q553&gt;=19,Q553&lt;=20,入力項目!$S$16="高専"),IFERROR(VLOOKUP(入力項目!$S$16,子育て関連マスタ!$I$26:$M$28,4,FALSE),0),
AND(Q553&gt;=19,Q553&lt;=20,入力項目!$S$16&lt;&gt;"高専"),IFERROR(VLOOKUP(入力項目!$S$17,子育て関連マスタ!$I$32:$M$37,4,FALSE),0),
AND(Q553&gt;=21,Q553&lt;=22,入力項目!$S$16="高専"),IFERROR(VLOOKUP(入力項目!$S$17,子育て関連マスタ!$I$32:$M$34,4,FALSE),0),
AND(Q553&gt;=21,Q553&lt;=22,入力項目!$S$16&lt;&gt;"高専"),IFERROR(VLOOKUP(入力項目!$S$17,子育て関連マスタ!$I$32:$M$34,4,FALSE),0),
Q553&gt;=23,0
) +
IF($D553=4,
  IFERROR(_xlfn.IFS(
  Q553&lt;=入力項目!$S$11,0,
  AND(Q553=入力項目!$S$11),IFERROR(VLOOKUP(入力項目!$S$12,子育て関連マスタ!$I$4:$M$5,2,FALSE),0),
  AND(Q553=4),IFERROR(VLOOKUP(入力項目!$S$13,子育て関連マスタ!$I$9:$M$12,2,FALSE),0),
  AND(Q553=7),IFERROR(VLOOKUP(入力項目!$S$14,子育て関連マスタ!$I$16:$M$17,2,FALSE),0),
  AND(Q553=13),IFERROR(VLOOKUP(入力項目!$S$15,子育て関連マスタ!$I$21:$M$22,2,FALSE),0),
  AND(Q553=16),IFERROR(VLOOKUP(入力項目!$S$16,子育て関連マスタ!$I$26:$M$28,2,FALSE),0),
  AND(Q553=19,入力項目!$S$16&lt;&gt;"高専"),IFERROR(VLOOKUP(入力項目!$S$17,子育て関連マスタ!$I$32:$M$37,2,FALSE),0),
  AND(Q553=21,入力項目!$S$16="高専"),IFERROR(VLOOKUP(入力項目!$S$17,子育て関連マスタ!$I$32:$M$37,2,FALSE),0),
  Q553&gt;=22,0
  ),0),0
) +
IF(AND(Q553&gt;=1,Q553&lt;=15),IF($D553=入力項目!$S$8,入力項目!$S$3,0),0) +
IF(AND(Q553&gt;=1,Q553&lt;=15),IF($D553=5,入力項目!$S$4,0),0) +
IF(AND(Q553&gt;=1,Q553&lt;=15),IF($D553=12,入力項目!$S$5,0),0) +
IF(AND(入力項目!$S$7=$A553,入力項目!$S$8=$D553),子育て関連マスタ!$C$14,0) +
IFERROR(IF(AND(YEAR(EDATE(DATE(入力項目!$S$7,入力項目!$S$8,1),1))=$A553,MONTH(EDATE(DATE(入力項目!$S$7,入力項目!$S$8,1),1))=$D553),子育て関連マスタ!$C$15,0),0) +
IF(AND(OR(Q553=3,Q553=5,Q553=7),$D553=11),子育て関連マスタ!$C$17,0) +
IF(AND(Q553=20,$D553=1),子育て関連マスタ!$C$18,0) +
IF(AND(Q553=20,$D553=1),
IFERROR(_xlfn.IFS(
入力項目!$S$10="男",子育て関連マスタ!$C$18,
入力項目!$S$10="女",子育て関連マスタ!$C$19
),0),0
) +
IF(AND(Q553&gt;=入力項目!$S$18,Q553&lt;=入力項目!$S$19),入力項目!$S$20,0) +
IF(AND(Q553&gt;=入力項目!$S$21,Q553&lt;=入力項目!$S$22),入力項目!$S$23,0) +
IF(AND(Q553&gt;=入力項目!$S$24,Q553&lt;=入力項目!$S$25),入力項目!$S$26,0)
)</f>
        <v>0</v>
      </c>
      <c r="AF553">
        <f ca="1">-(
_xlfn.IFS(
R553&lt;=入力項目!$S$11,0,
AND(R553&gt;=入力項目!$S$11+1,R553&lt;=3),IFERROR(VLOOKUP(入力項目!$S$12,子育て関連マスタ!$I$4:$M$5,4,FALSE),0),
AND(R553&gt;=4,R553&lt;=6),IFERROR(VLOOKUP(入力項目!$S$13,子育て関連マスタ!$I$9:$M$12,4,FALSE),0),
AND(R553&gt;=7,R553&lt;=12),IFERROR(VLOOKUP(入力項目!$S$14,子育て関連マスタ!$I$16:$M$17,4,FALSE),0),
AND(R553&gt;=13,R553&lt;=15),IFERROR(VLOOKUP(入力項目!$S$15,子育て関連マスタ!$I$21:$M$22,4,FALSE),0),
AND(R553&gt;=16,R553&lt;=18),IFERROR(VLOOKUP(入力項目!$S$16,子育て関連マスタ!$I$26:$M$28,4,FALSE),0),
AND(R553&gt;=19,R553&lt;=20,入力項目!$S$16="高専"),IFERROR(VLOOKUP(入力項目!$S$16,子育て関連マスタ!$I$26:$M$28,4,FALSE),0),
AND(R553&gt;=19,R553&lt;=20,入力項目!$S$16&lt;&gt;"高専"),IFERROR(VLOOKUP(入力項目!$S$17,子育て関連マスタ!$I$32:$M$37,4,FALSE),0),
AND(R553&gt;=21,R553&lt;=22,入力項目!$S$16="高専"),IFERROR(VLOOKUP(入力項目!$S$17,子育て関連マスタ!$I$32:$M$34,4,FALSE),0),
AND(R553&gt;=21,R553&lt;=22,入力項目!$S$16&lt;&gt;"高専"),IFERROR(VLOOKUP(入力項目!$S$17,子育て関連マスタ!$I$32:$M$34,4,FALSE),0),
R553&gt;=23,0
) +
IF($D553=4,
  IFERROR(_xlfn.IFS(
  R553&lt;=入力項目!$S$11,0,
  AND(R553=入力項目!$S$11),IFERROR(VLOOKUP(入力項目!$S$12,子育て関連マスタ!$I$4:$M$5,2,FALSE),0),
  AND(R553=4),IFERROR(VLOOKUP(入力項目!$S$13,子育て関連マスタ!$I$9:$M$12,2,FALSE),0),
  AND(R553=7),IFERROR(VLOOKUP(入力項目!$S$14,子育て関連マスタ!$I$16:$M$17,2,FALSE),0),
  AND(R553=13),IFERROR(VLOOKUP(入力項目!$S$15,子育て関連マスタ!$I$21:$M$22,2,FALSE),0),
  AND(R553=16),IFERROR(VLOOKUP(入力項目!$S$16,子育て関連マスタ!$I$26:$M$28,2,FALSE),0),
  AND(R553=19,入力項目!$S$16&lt;&gt;"高専"),IFERROR(VLOOKUP(入力項目!$S$17,子育て関連マスタ!$I$32:$M$37,2,FALSE),0),
  AND(R553=21,入力項目!$S$16="高専"),IFERROR(VLOOKUP(入力項目!$S$17,子育て関連マスタ!$I$32:$M$37,2,FALSE),0),
  R553&gt;=22,0
  ),0),0
) +
IF(AND(R553&gt;=1,R553&lt;=15),IF($D553=入力項目!$S$8,入力項目!$S$3,0),0) +
IF(AND(R553&gt;=1,R553&lt;=15),IF($D553=5,入力項目!$S$4,0),0) +
IF(AND(R553&gt;=1,R553&lt;=15),IF($D553=12,入力項目!$S$5,0),0) +
IF(AND(入力項目!$S$7=$A553,入力項目!$S$8=$D553),子育て関連マスタ!$C$14,0) +
IFERROR(IF(AND(YEAR(EDATE(DATE(入力項目!$S$7,入力項目!$S$8,1),1))=$A553,MONTH(EDATE(DATE(入力項目!$S$7,入力項目!$S$8,1),1))=$D553),子育て関連マスタ!$C$15,0),0) +
IF(AND(OR(R553=3,R553=5,R553=7),$D553=11),子育て関連マスタ!$C$17,0) +
IF(AND(R553=20,$D553=1),子育て関連マスタ!$C$18,0) +
IF(AND(R553=20,$D553=1),
IFERROR(_xlfn.IFS(
入力項目!$S$10="男",子育て関連マスタ!$C$18,
入力項目!$S$10="女",子育て関連マスタ!$C$19
),0),0
) +
IF(AND(R553&gt;=入力項目!$S$18,R553&lt;=入力項目!$S$19),入力項目!$S$20,0) +
IF(AND(R553&gt;=入力項目!$S$21,R553&lt;=入力項目!$S$22),入力項目!$S$23,0) +
IF(AND(R553&gt;=入力項目!$S$24,R553&lt;=入力項目!$S$25),入力項目!$S$26,0)
)</f>
        <v>0</v>
      </c>
      <c r="AG553">
        <f ca="1">-(
_xlfn.IFS(
S553&lt;=入力項目!$S$11,0,
AND(S553&gt;=入力項目!$S$11+1,S553&lt;=3),IFERROR(VLOOKUP(入力項目!$S$12,子育て関連マスタ!$I$4:$M$5,4,FALSE),0),
AND(S553&gt;=4,S553&lt;=6),IFERROR(VLOOKUP(入力項目!$S$13,子育て関連マスタ!$I$9:$M$12,4,FALSE),0),
AND(S553&gt;=7,S553&lt;=12),IFERROR(VLOOKUP(入力項目!$S$14,子育て関連マスタ!$I$16:$M$17,4,FALSE),0),
AND(S553&gt;=13,S553&lt;=15),IFERROR(VLOOKUP(入力項目!$S$15,子育て関連マスタ!$I$21:$M$22,4,FALSE),0),
AND(S553&gt;=16,S553&lt;=18),IFERROR(VLOOKUP(入力項目!$S$16,子育て関連マスタ!$I$26:$M$28,4,FALSE),0),
AND(S553&gt;=19,S553&lt;=20,入力項目!$S$16="高専"),IFERROR(VLOOKUP(入力項目!$S$16,子育て関連マスタ!$I$26:$M$28,4,FALSE),0),
AND(S553&gt;=19,S553&lt;=20,入力項目!$S$16&lt;&gt;"高専"),IFERROR(VLOOKUP(入力項目!$S$17,子育て関連マスタ!$I$32:$M$37,4,FALSE),0),
AND(S553&gt;=21,S553&lt;=22,入力項目!$S$16="高専"),IFERROR(VLOOKUP(入力項目!$S$17,子育て関連マスタ!$I$32:$M$34,4,FALSE),0),
AND(S553&gt;=21,S553&lt;=22,入力項目!$S$16&lt;&gt;"高専"),IFERROR(VLOOKUP(入力項目!$S$17,子育て関連マスタ!$I$32:$M$34,4,FALSE),0),
S553&gt;=23,0
) +
IF($D553=4,
  IFERROR(_xlfn.IFS(
  S553&lt;=入力項目!$S$11,0,
  AND(S553=入力項目!$S$11),IFERROR(VLOOKUP(入力項目!$S$12,子育て関連マスタ!$I$4:$M$5,2,FALSE),0),
  AND(S553=4),IFERROR(VLOOKUP(入力項目!$S$13,子育て関連マスタ!$I$9:$M$12,2,FALSE),0),
  AND(S553=7),IFERROR(VLOOKUP(入力項目!$S$14,子育て関連マスタ!$I$16:$M$17,2,FALSE),0),
  AND(S553=13),IFERROR(VLOOKUP(入力項目!$S$15,子育て関連マスタ!$I$21:$M$22,2,FALSE),0),
  AND(S553=16),IFERROR(VLOOKUP(入力項目!$S$16,子育て関連マスタ!$I$26:$M$28,2,FALSE),0),
  AND(S553=19,入力項目!$S$16&lt;&gt;"高専"),IFERROR(VLOOKUP(入力項目!$S$17,子育て関連マスタ!$I$32:$M$37,2,FALSE),0),
  AND(S553=21,入力項目!$S$16="高専"),IFERROR(VLOOKUP(入力項目!$S$17,子育て関連マスタ!$I$32:$M$37,2,FALSE),0),
  S553&gt;=22,0
  ),0),0
) +
IF(AND(S553&gt;=1,S553&lt;=15),IF($D553=入力項目!$S$8,入力項目!$S$3,0),0) +
IF(AND(S553&gt;=1,S553&lt;=15),IF($D553=5,入力項目!$S$4,0),0) +
IF(AND(S553&gt;=1,S553&lt;=15),IF($D553=12,入力項目!$S$5,0),0) +
IF(AND(入力項目!$S$7=$A553,入力項目!$S$8=$D553),子育て関連マスタ!$C$14,0) +
IFERROR(IF(AND(YEAR(EDATE(DATE(入力項目!$S$7,入力項目!$S$8,1),1))=$A553,MONTH(EDATE(DATE(入力項目!$S$7,入力項目!$S$8,1),1))=$D553),子育て関連マスタ!$C$15,0),0) +
IF(AND(OR(S553=3,S553=5,S553=7),$D553=11),子育て関連マスタ!$C$17,0) +
IF(AND(S553=20,$D553=1),子育て関連マスタ!$C$18,0) +
IF(AND(S553=20,$D553=1),
IFERROR(_xlfn.IFS(
入力項目!$S$10="男",子育て関連マスタ!$C$18,
入力項目!$S$10="女",子育て関連マスタ!$C$19
),0),0
) +
IF(AND(S553&gt;=入力項目!$S$18,S553&lt;=入力項目!$S$19),入力項目!$S$20,0) +
IF(AND(S553&gt;=入力項目!$S$21,S553&lt;=入力項目!$S$22),入力項目!$S$23,0) +
IF(AND(S553&gt;=入力項目!$S$24,S553&lt;=入力項目!$S$25),入力項目!$S$26,0)
)</f>
        <v>0</v>
      </c>
      <c r="AH553">
        <f ca="1">-(
_xlfn.IFS(
T553&lt;=入力項目!$S$11,0,
AND(T553&gt;=入力項目!$S$11+1,T553&lt;=3),IFERROR(VLOOKUP(入力項目!$S$12,子育て関連マスタ!$I$4:$M$5,4,FALSE),0),
AND(T553&gt;=4,T553&lt;=6),IFERROR(VLOOKUP(入力項目!$S$13,子育て関連マスタ!$I$9:$M$12,4,FALSE),0),
AND(T553&gt;=7,T553&lt;=12),IFERROR(VLOOKUP(入力項目!$S$14,子育て関連マスタ!$I$16:$M$17,4,FALSE),0),
AND(T553&gt;=13,T553&lt;=15),IFERROR(VLOOKUP(入力項目!$S$15,子育て関連マスタ!$I$21:$M$22,4,FALSE),0),
AND(T553&gt;=16,T553&lt;=18),IFERROR(VLOOKUP(入力項目!$S$16,子育て関連マスタ!$I$26:$M$28,4,FALSE),0),
AND(T553&gt;=19,T553&lt;=20,入力項目!$S$16="高専"),IFERROR(VLOOKUP(入力項目!$S$16,子育て関連マスタ!$I$26:$M$28,4,FALSE),0),
AND(T553&gt;=19,T553&lt;=20,入力項目!$S$16&lt;&gt;"高専"),IFERROR(VLOOKUP(入力項目!$S$17,子育て関連マスタ!$I$32:$M$37,4,FALSE),0),
AND(T553&gt;=21,T553&lt;=22,入力項目!$S$16="高専"),IFERROR(VLOOKUP(入力項目!$S$17,子育て関連マスタ!$I$32:$M$34,4,FALSE),0),
AND(T553&gt;=21,T553&lt;=22,入力項目!$S$16&lt;&gt;"高専"),IFERROR(VLOOKUP(入力項目!$S$17,子育て関連マスタ!$I$32:$M$34,4,FALSE),0),
T553&gt;=23,0
) +
IF($D553=4,
  IFERROR(_xlfn.IFS(
  T553&lt;=入力項目!$S$11,0,
  AND(T553=入力項目!$S$11),IFERROR(VLOOKUP(入力項目!$S$12,子育て関連マスタ!$I$4:$M$5,2,FALSE),0),
  AND(T553=4),IFERROR(VLOOKUP(入力項目!$S$13,子育て関連マスタ!$I$9:$M$12,2,FALSE),0),
  AND(T553=7),IFERROR(VLOOKUP(入力項目!$S$14,子育て関連マスタ!$I$16:$M$17,2,FALSE),0),
  AND(T553=13),IFERROR(VLOOKUP(入力項目!$S$15,子育て関連マスタ!$I$21:$M$22,2,FALSE),0),
  AND(T553=16),IFERROR(VLOOKUP(入力項目!$S$16,子育て関連マスタ!$I$26:$M$28,2,FALSE),0),
  AND(T553=19,入力項目!$S$16&lt;&gt;"高専"),IFERROR(VLOOKUP(入力項目!$S$17,子育て関連マスタ!$I$32:$M$37,2,FALSE),0),
  AND(T553=21,入力項目!$S$16="高専"),IFERROR(VLOOKUP(入力項目!$S$17,子育て関連マスタ!$I$32:$M$37,2,FALSE),0),
  T553&gt;=22,0
  ),0),0
) +
IF(AND(T553&gt;=1,T553&lt;=15),IF($D553=入力項目!$S$8,入力項目!$S$3,0),0) +
IF(AND(T553&gt;=1,T553&lt;=15),IF($D553=5,入力項目!$S$4,0),0) +
IF(AND(T553&gt;=1,T553&lt;=15),IF($D553=12,入力項目!$S$5,0),0) +
IF(AND(入力項目!$S$7=$A553,入力項目!$S$8=$D553),子育て関連マスタ!$C$14,0) +
IFERROR(IF(AND(YEAR(EDATE(DATE(入力項目!$S$7,入力項目!$S$8,1),1))=$A553,MONTH(EDATE(DATE(入力項目!$S$7,入力項目!$S$8,1),1))=$D553),子育て関連マスタ!$C$15,0),0) +
IF(AND(OR(T553=3,T553=5,T553=7),$D553=11),子育て関連マスタ!$C$17,0) +
IF(AND(T553=20,$D553=1),子育て関連マスタ!$C$18,0) +
IF(AND(T553=20,$D553=1),
IFERROR(_xlfn.IFS(
入力項目!$S$10="男",子育て関連マスタ!$C$18,
入力項目!$S$10="女",子育て関連マスタ!$C$19
),0),0
) +
IF(AND(T553&gt;=入力項目!$S$18,T553&lt;=入力項目!$S$19),入力項目!$S$20,0) +
IF(AND(T553&gt;=入力項目!$S$21,T553&lt;=入力項目!$S$22),入力項目!$S$23,0) +
IF(AND(T553&gt;=入力項目!$S$24,T553&lt;=入力項目!$S$25),入力項目!$S$26,0)
)</f>
        <v>0</v>
      </c>
      <c r="AI553">
        <f ca="1">-(
_xlfn.IFS(
U553&lt;=入力項目!$S$11,0,
AND(U553&gt;=入力項目!$S$11+1,U553&lt;=3),IFERROR(VLOOKUP(入力項目!$S$12,子育て関連マスタ!$I$4:$M$5,4,FALSE),0),
AND(U553&gt;=4,U553&lt;=6),IFERROR(VLOOKUP(入力項目!$S$13,子育て関連マスタ!$I$9:$M$12,4,FALSE),0),
AND(U553&gt;=7,U553&lt;=12),IFERROR(VLOOKUP(入力項目!$S$14,子育て関連マスタ!$I$16:$M$17,4,FALSE),0),
AND(U553&gt;=13,U553&lt;=15),IFERROR(VLOOKUP(入力項目!$S$15,子育て関連マスタ!$I$21:$M$22,4,FALSE),0),
AND(U553&gt;=16,U553&lt;=18),IFERROR(VLOOKUP(入力項目!$S$16,子育て関連マスタ!$I$26:$M$28,4,FALSE),0),
AND(U553&gt;=19,U553&lt;=20,入力項目!$S$16="高専"),IFERROR(VLOOKUP(入力項目!$S$16,子育て関連マスタ!$I$26:$M$28,4,FALSE),0),
AND(U553&gt;=19,U553&lt;=20,入力項目!$S$16&lt;&gt;"高専"),IFERROR(VLOOKUP(入力項目!$S$17,子育て関連マスタ!$I$32:$M$37,4,FALSE),0),
AND(U553&gt;=21,U553&lt;=22,入力項目!$S$16="高専"),IFERROR(VLOOKUP(入力項目!$S$17,子育て関連マスタ!$I$32:$M$34,4,FALSE),0),
AND(U553&gt;=21,U553&lt;=22,入力項目!$S$16&lt;&gt;"高専"),IFERROR(VLOOKUP(入力項目!$S$17,子育て関連マスタ!$I$32:$M$34,4,FALSE),0),
U553&gt;=23,0
) +
IF($D553=4,
  IFERROR(_xlfn.IFS(
  U553&lt;=入力項目!$S$11,0,
  AND(U553=入力項目!$S$11),IFERROR(VLOOKUP(入力項目!$S$12,子育て関連マスタ!$I$4:$M$5,2,FALSE),0),
  AND(U553=4),IFERROR(VLOOKUP(入力項目!$S$13,子育て関連マスタ!$I$9:$M$12,2,FALSE),0),
  AND(U553=7),IFERROR(VLOOKUP(入力項目!$S$14,子育て関連マスタ!$I$16:$M$17,2,FALSE),0),
  AND(U553=13),IFERROR(VLOOKUP(入力項目!$S$15,子育て関連マスタ!$I$21:$M$22,2,FALSE),0),
  AND(U553=16),IFERROR(VLOOKUP(入力項目!$S$16,子育て関連マスタ!$I$26:$M$28,2,FALSE),0),
  AND(U553=19,入力項目!$S$16&lt;&gt;"高専"),IFERROR(VLOOKUP(入力項目!$S$17,子育て関連マスタ!$I$32:$M$37,2,FALSE),0),
  AND(U553=21,入力項目!$S$16="高専"),IFERROR(VLOOKUP(入力項目!$S$17,子育て関連マスタ!$I$32:$M$37,2,FALSE),0),
  U553&gt;=22,0
  ),0),0
) +
IF(AND(U553&gt;=1,U553&lt;=15),IF($D553=入力項目!$S$8,入力項目!$S$3,0),0) +
IF(AND(U553&gt;=1,U553&lt;=15),IF($D553=5,入力項目!$S$4,0),0) +
IF(AND(U553&gt;=1,U553&lt;=15),IF($D553=12,入力項目!$S$5,0),0) +
IF(AND(入力項目!$S$7=$A553,入力項目!$S$8=$D553),子育て関連マスタ!$C$14,0) +
IFERROR(IF(AND(YEAR(EDATE(DATE(入力項目!$S$7,入力項目!$S$8,1),1))=$A553,MONTH(EDATE(DATE(入力項目!$S$7,入力項目!$S$8,1),1))=$D553),子育て関連マスタ!$C$15,0),0) +
IF(AND(OR(U553=3,U553=5,U553=7),$D553=11),子育て関連マスタ!$C$17,0) +
IF(AND(U553=20,$D553=1),子育て関連マスタ!$C$18,0) +
IF(AND(U553=20,$D553=1),
IFERROR(_xlfn.IFS(
入力項目!$S$10="男",子育て関連マスタ!$C$18,
入力項目!$S$10="女",子育て関連マスタ!$C$19
),0),0
) +
IF(AND(U553&gt;=入力項目!$S$18,U553&lt;=入力項目!$S$19),入力項目!$S$20,0) +
IF(AND(U553&gt;=入力項目!$S$21,U553&lt;=入力項目!$S$22),入力項目!$S$23,0) +
IF(AND(U553&gt;=入力項目!$S$24,U553&lt;=入力項目!$S$25),入力項目!$S$26,0)
)</f>
        <v>0</v>
      </c>
      <c r="AJ553" s="10">
        <f ca="1">-VLOOKUP($D553,月別収支!$A$2:$H$13,7,FALSE)</f>
        <v>-20000</v>
      </c>
    </row>
    <row r="554" spans="1:36" x14ac:dyDescent="0.4">
      <c r="A554">
        <f t="shared" ca="1" si="139"/>
        <v>2070</v>
      </c>
      <c r="B554">
        <f t="shared" ca="1" si="146"/>
        <v>2070</v>
      </c>
      <c r="C554">
        <f t="shared" ca="1" si="147"/>
        <v>46</v>
      </c>
      <c r="D554">
        <f t="shared" ca="1" si="140"/>
        <v>8</v>
      </c>
      <c r="E554" t="str">
        <f t="shared" ca="1" si="141"/>
        <v>2070年8月</v>
      </c>
      <c r="F554">
        <f ca="1">IF(OR(入力項目!$N$5&lt;$A554,AND(入力項目!$N$5=$A554,入力項目!$N$6&lt;$D554)),IF(F553=0,1,IF(G554=12,F553+1,F553)),0)</f>
        <v>45</v>
      </c>
      <c r="G554">
        <f ca="1">IF(OR(入力項目!$N$5&lt;$A554,AND(入力項目!$N$5=$A554,入力項目!$N$6&lt;$D554)),IF(G553=12,1,G553+1),0)</f>
        <v>10</v>
      </c>
      <c r="H554" t="str">
        <f t="shared" ca="1" si="142"/>
        <v>45_10</v>
      </c>
      <c r="I554">
        <f ca="1">IF(
  IFERROR(AND($C554&gt;0,MOD($C554,入力項目!$N$22)=0,$D554=入力項目!$N$23), FALSE),
  1,
  IF(
    AND(I553&gt;0,J553=12),
    IF(I553=入力項目!$N$28, 0, I553+1),
    I553
  )
)</f>
        <v>2</v>
      </c>
      <c r="J554">
        <f ca="1">IF($D554=入力項目!$N$23,1,IFERROR(J553+1,1))</f>
        <v>3</v>
      </c>
      <c r="K554" t="str">
        <f t="shared" ca="1" si="143"/>
        <v>2_3</v>
      </c>
      <c r="L554">
        <f ca="1">L553+IF(入力項目!$D$4=$D554,1,0)</f>
        <v>74</v>
      </c>
      <c r="M554" t="str">
        <f t="shared" ca="1" si="144"/>
        <v>74歳</v>
      </c>
      <c r="N554">
        <f t="shared" ca="1" si="148"/>
        <v>75</v>
      </c>
      <c r="O554" t="str">
        <f t="shared" ca="1" si="145"/>
        <v>75歳</v>
      </c>
      <c r="P554">
        <f t="shared" ca="1" si="149"/>
        <v>50</v>
      </c>
      <c r="Q554">
        <f t="shared" ca="1" si="150"/>
        <v>48</v>
      </c>
      <c r="R554">
        <f t="shared" ca="1" si="151"/>
        <v>2071</v>
      </c>
      <c r="S554">
        <f t="shared" ca="1" si="152"/>
        <v>2071</v>
      </c>
      <c r="T554">
        <f t="shared" ca="1" si="153"/>
        <v>2071</v>
      </c>
      <c r="U554">
        <f t="shared" ca="1" si="154"/>
        <v>2071</v>
      </c>
      <c r="V554" s="10">
        <f t="shared" ca="1" si="155"/>
        <v>57178925</v>
      </c>
      <c r="W554" s="10">
        <f ca="1">IF($L554&lt;その他マスタ!$B$1,VLOOKUP($D554,月別収支!$A$2:$H$13,2,FALSE),その他マスタ!$B$3)+IF(AND($L554=その他マスタ!$B$1,入力項目!$I$9="あり",$D554=入力項目!$D$4),その他マスタ!$B$2,0)</f>
        <v>150000</v>
      </c>
      <c r="X554" s="10">
        <f ca="1">-IF(入力項目!$K$5=TRUE,
IF($F554+$G554&lt;3,VLOOKUP($D554,月別収支!$A$2:$H$13,8,FALSE),0)+IFERROR(VLOOKUP($H554,住宅ローン計算!C:P,13,FALSE),0)+IF($F554&gt;1,IF(OR($G554=3,$G554=6,$G554=9,$G554=12),ROUNDUP(入力項目!$N$18/4,0),0),0),
VLOOKUP($D554,月別収支!$A$2:$H$13,8,FALSE))</f>
        <v>0</v>
      </c>
      <c r="Y554" s="10">
        <f ca="1">-VLOOKUP($D554,月別収支!$A$2:$H$13,3,FALSE)</f>
        <v>-75000</v>
      </c>
      <c r="Z554" s="10">
        <f ca="1">-VLOOKUP($D554,月別収支!$A$2:$H$13,4,FALSE)</f>
        <v>-27000</v>
      </c>
      <c r="AA554" s="10">
        <f ca="1">-VLOOKUP($D554,月別収支!$A$2:$H$13,6,FALSE)</f>
        <v>-10000</v>
      </c>
      <c r="AB554" s="10">
        <f ca="1">-(
VLOOKUP($D554,月別収支!$A$2:$H$13,5,FALSE)+IF(AND(入力項目!$I$27&lt;=$A554,ISEVEN($A554-入力項目!$I$27),入力項目!$I$28=$D554),入力項目!$I$26,0)
+IF(入力項目!$K$26=TRUE,
IFERROR(VLOOKUP($K554,マイカーローン計算!C:P,13,FALSE),0),
IFERROR(
  IF(AND($C554&gt;0,MOD($C554,入力項目!$N$22)=0,$D554=入力項目!$N$23),入力項目!$N$24,0),
 0
)
)
)</f>
        <v>-20000</v>
      </c>
      <c r="AC554" s="10">
        <f ca="1">-IF($A554&lt;入力項目!$N$33,入力項目!$N$35,IF(AND($A554=入力項目!$N$33,$D554&lt;=入力項目!$N$34),入力項目!$N$35,0))</f>
        <v>0</v>
      </c>
      <c r="AD554">
        <f ca="1">-(
_xlfn.IFS(
P554&lt;=入力項目!$S$11,0,
AND(P554&gt;=入力項目!$S$11+1,P554&lt;=3),IFERROR(VLOOKUP(入力項目!$S$12,子育て関連マスタ!$I$4:$M$5,4,FALSE),0),
AND(P554&gt;=4,P554&lt;=6),IFERROR(VLOOKUP(入力項目!$S$13,子育て関連マスタ!$I$9:$M$12,4,FALSE),0),
AND(P554&gt;=7,P554&lt;=12),IFERROR(VLOOKUP(入力項目!$S$14,子育て関連マスタ!$I$16:$M$17,4,FALSE),0),
AND(P554&gt;=13,P554&lt;=15),IFERROR(VLOOKUP(入力項目!$S$15,子育て関連マスタ!$I$21:$M$22,4,FALSE),0),
AND(P554&gt;=16,P554&lt;=18),IFERROR(VLOOKUP(入力項目!$S$16,子育て関連マスタ!$I$26:$M$28,4,FALSE),0),
AND(P554&gt;=19,P554&lt;=20,入力項目!$S$16="高専"),IFERROR(VLOOKUP(入力項目!$S$16,子育て関連マスタ!$I$26:$M$28,4,FALSE),0),
AND(P554&gt;=19,P554&lt;=20,入力項目!$S$16&lt;&gt;"高専"),IFERROR(VLOOKUP(入力項目!$S$17,子育て関連マスタ!$I$32:$M$37,4,FALSE),0),
AND(P554&gt;=21,P554&lt;=22,入力項目!$S$16="高専"),IFERROR(VLOOKUP(入力項目!$S$17,子育て関連マスタ!$I$32:$M$34,4,FALSE),0),
AND(P554&gt;=21,P554&lt;=22,入力項目!$S$16&lt;&gt;"高専"),IFERROR(VLOOKUP(入力項目!$S$17,子育て関連マスタ!$I$32:$M$34,4,FALSE),0),
P554&gt;=23,0
) +
IF($D554=4,
  IFERROR(_xlfn.IFS(
  P554&lt;=入力項目!$S$11,0,
  AND(P554=入力項目!$S$11),IFERROR(VLOOKUP(入力項目!$S$12,子育て関連マスタ!$I$4:$M$5,2,FALSE),0),
  AND(P554=4),IFERROR(VLOOKUP(入力項目!$S$13,子育て関連マスタ!$I$9:$M$12,2,FALSE),0),
  AND(P554=7),IFERROR(VLOOKUP(入力項目!$S$14,子育て関連マスタ!$I$16:$M$17,2,FALSE),0),
  AND(P554=13),IFERROR(VLOOKUP(入力項目!$S$15,子育て関連マスタ!$I$21:$M$22,2,FALSE),0),
  AND(P554=16),IFERROR(VLOOKUP(入力項目!$S$16,子育て関連マスタ!$I$26:$M$28,2,FALSE),0),
  AND(P554=19,入力項目!$S$16&lt;&gt;"高専"),IFERROR(VLOOKUP(入力項目!$S$17,子育て関連マスタ!$I$32:$M$37,2,FALSE),0),
  AND(P554=21,入力項目!$S$16="高専"),IFERROR(VLOOKUP(入力項目!$S$17,子育て関連マスタ!$I$32:$M$37,2,FALSE),0),
  P554&gt;=22,0
  ),0),0
) +
IF(AND(P554&gt;=1,P554&lt;=15),IF($D554=入力項目!$S$8,入力項目!$S$3,0),0) +
IF(AND(P554&gt;=1,P554&lt;=15),IF($D554=5,入力項目!$S$4,0),0) +
IF(AND(P554&gt;=1,P554&lt;=15),IF($D554=12,入力項目!$S$5,0),0) +
IF(AND(入力項目!$S$7=$A554,入力項目!$S$8=$D554),子育て関連マスタ!$C$14,0) +
IFERROR(IF(AND(YEAR(EDATE(DATE(入力項目!$S$7,入力項目!$S$8,1),1))=$A554,MONTH(EDATE(DATE(入力項目!$S$7,入力項目!$S$8,1),1))=$D554),子育て関連マスタ!$C$15,0),0) +
IF(AND(OR(P554=3,P554=5,P554=7),$D554=11),子育て関連マスタ!$C$17,0) +
IF(AND(P554=20,$D554=1),子育て関連マスタ!$C$18,0) +
IF(AND(P554=20,$D554=1),
IFERROR(_xlfn.IFS(
入力項目!$S$10="男",子育て関連マスタ!$C$18,
入力項目!$S$10="女",子育て関連マスタ!$C$19
),0),0
) +
IF(AND(P554&gt;=入力項目!$S$18,P554&lt;=入力項目!$S$19),入力項目!$S$20,0) +
IF(AND(P554&gt;=入力項目!$S$21,P554&lt;=入力項目!$S$22),入力項目!$S$23,0) +
IF(AND(P554&gt;=入力項目!$S$24,P554&lt;=入力項目!$S$25),入力項目!$S$26,0)
)</f>
        <v>0</v>
      </c>
      <c r="AE554">
        <f ca="1">-(
_xlfn.IFS(
Q554&lt;=入力項目!$S$11,0,
AND(Q554&gt;=入力項目!$S$11+1,Q554&lt;=3),IFERROR(VLOOKUP(入力項目!$S$12,子育て関連マスタ!$I$4:$M$5,4,FALSE),0),
AND(Q554&gt;=4,Q554&lt;=6),IFERROR(VLOOKUP(入力項目!$S$13,子育て関連マスタ!$I$9:$M$12,4,FALSE),0),
AND(Q554&gt;=7,Q554&lt;=12),IFERROR(VLOOKUP(入力項目!$S$14,子育て関連マスタ!$I$16:$M$17,4,FALSE),0),
AND(Q554&gt;=13,Q554&lt;=15),IFERROR(VLOOKUP(入力項目!$S$15,子育て関連マスタ!$I$21:$M$22,4,FALSE),0),
AND(Q554&gt;=16,Q554&lt;=18),IFERROR(VLOOKUP(入力項目!$S$16,子育て関連マスタ!$I$26:$M$28,4,FALSE),0),
AND(Q554&gt;=19,Q554&lt;=20,入力項目!$S$16="高専"),IFERROR(VLOOKUP(入力項目!$S$16,子育て関連マスタ!$I$26:$M$28,4,FALSE),0),
AND(Q554&gt;=19,Q554&lt;=20,入力項目!$S$16&lt;&gt;"高専"),IFERROR(VLOOKUP(入力項目!$S$17,子育て関連マスタ!$I$32:$M$37,4,FALSE),0),
AND(Q554&gt;=21,Q554&lt;=22,入力項目!$S$16="高専"),IFERROR(VLOOKUP(入力項目!$S$17,子育て関連マスタ!$I$32:$M$34,4,FALSE),0),
AND(Q554&gt;=21,Q554&lt;=22,入力項目!$S$16&lt;&gt;"高専"),IFERROR(VLOOKUP(入力項目!$S$17,子育て関連マスタ!$I$32:$M$34,4,FALSE),0),
Q554&gt;=23,0
) +
IF($D554=4,
  IFERROR(_xlfn.IFS(
  Q554&lt;=入力項目!$S$11,0,
  AND(Q554=入力項目!$S$11),IFERROR(VLOOKUP(入力項目!$S$12,子育て関連マスタ!$I$4:$M$5,2,FALSE),0),
  AND(Q554=4),IFERROR(VLOOKUP(入力項目!$S$13,子育て関連マスタ!$I$9:$M$12,2,FALSE),0),
  AND(Q554=7),IFERROR(VLOOKUP(入力項目!$S$14,子育て関連マスタ!$I$16:$M$17,2,FALSE),0),
  AND(Q554=13),IFERROR(VLOOKUP(入力項目!$S$15,子育て関連マスタ!$I$21:$M$22,2,FALSE),0),
  AND(Q554=16),IFERROR(VLOOKUP(入力項目!$S$16,子育て関連マスタ!$I$26:$M$28,2,FALSE),0),
  AND(Q554=19,入力項目!$S$16&lt;&gt;"高専"),IFERROR(VLOOKUP(入力項目!$S$17,子育て関連マスタ!$I$32:$M$37,2,FALSE),0),
  AND(Q554=21,入力項目!$S$16="高専"),IFERROR(VLOOKUP(入力項目!$S$17,子育て関連マスタ!$I$32:$M$37,2,FALSE),0),
  Q554&gt;=22,0
  ),0),0
) +
IF(AND(Q554&gt;=1,Q554&lt;=15),IF($D554=入力項目!$S$8,入力項目!$S$3,0),0) +
IF(AND(Q554&gt;=1,Q554&lt;=15),IF($D554=5,入力項目!$S$4,0),0) +
IF(AND(Q554&gt;=1,Q554&lt;=15),IF($D554=12,入力項目!$S$5,0),0) +
IF(AND(入力項目!$S$7=$A554,入力項目!$S$8=$D554),子育て関連マスタ!$C$14,0) +
IFERROR(IF(AND(YEAR(EDATE(DATE(入力項目!$S$7,入力項目!$S$8,1),1))=$A554,MONTH(EDATE(DATE(入力項目!$S$7,入力項目!$S$8,1),1))=$D554),子育て関連マスタ!$C$15,0),0) +
IF(AND(OR(Q554=3,Q554=5,Q554=7),$D554=11),子育て関連マスタ!$C$17,0) +
IF(AND(Q554=20,$D554=1),子育て関連マスタ!$C$18,0) +
IF(AND(Q554=20,$D554=1),
IFERROR(_xlfn.IFS(
入力項目!$S$10="男",子育て関連マスタ!$C$18,
入力項目!$S$10="女",子育て関連マスタ!$C$19
),0),0
) +
IF(AND(Q554&gt;=入力項目!$S$18,Q554&lt;=入力項目!$S$19),入力項目!$S$20,0) +
IF(AND(Q554&gt;=入力項目!$S$21,Q554&lt;=入力項目!$S$22),入力項目!$S$23,0) +
IF(AND(Q554&gt;=入力項目!$S$24,Q554&lt;=入力項目!$S$25),入力項目!$S$26,0)
)</f>
        <v>0</v>
      </c>
      <c r="AF554">
        <f ca="1">-(
_xlfn.IFS(
R554&lt;=入力項目!$S$11,0,
AND(R554&gt;=入力項目!$S$11+1,R554&lt;=3),IFERROR(VLOOKUP(入力項目!$S$12,子育て関連マスタ!$I$4:$M$5,4,FALSE),0),
AND(R554&gt;=4,R554&lt;=6),IFERROR(VLOOKUP(入力項目!$S$13,子育て関連マスタ!$I$9:$M$12,4,FALSE),0),
AND(R554&gt;=7,R554&lt;=12),IFERROR(VLOOKUP(入力項目!$S$14,子育て関連マスタ!$I$16:$M$17,4,FALSE),0),
AND(R554&gt;=13,R554&lt;=15),IFERROR(VLOOKUP(入力項目!$S$15,子育て関連マスタ!$I$21:$M$22,4,FALSE),0),
AND(R554&gt;=16,R554&lt;=18),IFERROR(VLOOKUP(入力項目!$S$16,子育て関連マスタ!$I$26:$M$28,4,FALSE),0),
AND(R554&gt;=19,R554&lt;=20,入力項目!$S$16="高専"),IFERROR(VLOOKUP(入力項目!$S$16,子育て関連マスタ!$I$26:$M$28,4,FALSE),0),
AND(R554&gt;=19,R554&lt;=20,入力項目!$S$16&lt;&gt;"高専"),IFERROR(VLOOKUP(入力項目!$S$17,子育て関連マスタ!$I$32:$M$37,4,FALSE),0),
AND(R554&gt;=21,R554&lt;=22,入力項目!$S$16="高専"),IFERROR(VLOOKUP(入力項目!$S$17,子育て関連マスタ!$I$32:$M$34,4,FALSE),0),
AND(R554&gt;=21,R554&lt;=22,入力項目!$S$16&lt;&gt;"高専"),IFERROR(VLOOKUP(入力項目!$S$17,子育て関連マスタ!$I$32:$M$34,4,FALSE),0),
R554&gt;=23,0
) +
IF($D554=4,
  IFERROR(_xlfn.IFS(
  R554&lt;=入力項目!$S$11,0,
  AND(R554=入力項目!$S$11),IFERROR(VLOOKUP(入力項目!$S$12,子育て関連マスタ!$I$4:$M$5,2,FALSE),0),
  AND(R554=4),IFERROR(VLOOKUP(入力項目!$S$13,子育て関連マスタ!$I$9:$M$12,2,FALSE),0),
  AND(R554=7),IFERROR(VLOOKUP(入力項目!$S$14,子育て関連マスタ!$I$16:$M$17,2,FALSE),0),
  AND(R554=13),IFERROR(VLOOKUP(入力項目!$S$15,子育て関連マスタ!$I$21:$M$22,2,FALSE),0),
  AND(R554=16),IFERROR(VLOOKUP(入力項目!$S$16,子育て関連マスタ!$I$26:$M$28,2,FALSE),0),
  AND(R554=19,入力項目!$S$16&lt;&gt;"高専"),IFERROR(VLOOKUP(入力項目!$S$17,子育て関連マスタ!$I$32:$M$37,2,FALSE),0),
  AND(R554=21,入力項目!$S$16="高専"),IFERROR(VLOOKUP(入力項目!$S$17,子育て関連マスタ!$I$32:$M$37,2,FALSE),0),
  R554&gt;=22,0
  ),0),0
) +
IF(AND(R554&gt;=1,R554&lt;=15),IF($D554=入力項目!$S$8,入力項目!$S$3,0),0) +
IF(AND(R554&gt;=1,R554&lt;=15),IF($D554=5,入力項目!$S$4,0),0) +
IF(AND(R554&gt;=1,R554&lt;=15),IF($D554=12,入力項目!$S$5,0),0) +
IF(AND(入力項目!$S$7=$A554,入力項目!$S$8=$D554),子育て関連マスタ!$C$14,0) +
IFERROR(IF(AND(YEAR(EDATE(DATE(入力項目!$S$7,入力項目!$S$8,1),1))=$A554,MONTH(EDATE(DATE(入力項目!$S$7,入力項目!$S$8,1),1))=$D554),子育て関連マスタ!$C$15,0),0) +
IF(AND(OR(R554=3,R554=5,R554=7),$D554=11),子育て関連マスタ!$C$17,0) +
IF(AND(R554=20,$D554=1),子育て関連マスタ!$C$18,0) +
IF(AND(R554=20,$D554=1),
IFERROR(_xlfn.IFS(
入力項目!$S$10="男",子育て関連マスタ!$C$18,
入力項目!$S$10="女",子育て関連マスタ!$C$19
),0),0
) +
IF(AND(R554&gt;=入力項目!$S$18,R554&lt;=入力項目!$S$19),入力項目!$S$20,0) +
IF(AND(R554&gt;=入力項目!$S$21,R554&lt;=入力項目!$S$22),入力項目!$S$23,0) +
IF(AND(R554&gt;=入力項目!$S$24,R554&lt;=入力項目!$S$25),入力項目!$S$26,0)
)</f>
        <v>0</v>
      </c>
      <c r="AG554">
        <f ca="1">-(
_xlfn.IFS(
S554&lt;=入力項目!$S$11,0,
AND(S554&gt;=入力項目!$S$11+1,S554&lt;=3),IFERROR(VLOOKUP(入力項目!$S$12,子育て関連マスタ!$I$4:$M$5,4,FALSE),0),
AND(S554&gt;=4,S554&lt;=6),IFERROR(VLOOKUP(入力項目!$S$13,子育て関連マスタ!$I$9:$M$12,4,FALSE),0),
AND(S554&gt;=7,S554&lt;=12),IFERROR(VLOOKUP(入力項目!$S$14,子育て関連マスタ!$I$16:$M$17,4,FALSE),0),
AND(S554&gt;=13,S554&lt;=15),IFERROR(VLOOKUP(入力項目!$S$15,子育て関連マスタ!$I$21:$M$22,4,FALSE),0),
AND(S554&gt;=16,S554&lt;=18),IFERROR(VLOOKUP(入力項目!$S$16,子育て関連マスタ!$I$26:$M$28,4,FALSE),0),
AND(S554&gt;=19,S554&lt;=20,入力項目!$S$16="高専"),IFERROR(VLOOKUP(入力項目!$S$16,子育て関連マスタ!$I$26:$M$28,4,FALSE),0),
AND(S554&gt;=19,S554&lt;=20,入力項目!$S$16&lt;&gt;"高専"),IFERROR(VLOOKUP(入力項目!$S$17,子育て関連マスタ!$I$32:$M$37,4,FALSE),0),
AND(S554&gt;=21,S554&lt;=22,入力項目!$S$16="高専"),IFERROR(VLOOKUP(入力項目!$S$17,子育て関連マスタ!$I$32:$M$34,4,FALSE),0),
AND(S554&gt;=21,S554&lt;=22,入力項目!$S$16&lt;&gt;"高専"),IFERROR(VLOOKUP(入力項目!$S$17,子育て関連マスタ!$I$32:$M$34,4,FALSE),0),
S554&gt;=23,0
) +
IF($D554=4,
  IFERROR(_xlfn.IFS(
  S554&lt;=入力項目!$S$11,0,
  AND(S554=入力項目!$S$11),IFERROR(VLOOKUP(入力項目!$S$12,子育て関連マスタ!$I$4:$M$5,2,FALSE),0),
  AND(S554=4),IFERROR(VLOOKUP(入力項目!$S$13,子育て関連マスタ!$I$9:$M$12,2,FALSE),0),
  AND(S554=7),IFERROR(VLOOKUP(入力項目!$S$14,子育て関連マスタ!$I$16:$M$17,2,FALSE),0),
  AND(S554=13),IFERROR(VLOOKUP(入力項目!$S$15,子育て関連マスタ!$I$21:$M$22,2,FALSE),0),
  AND(S554=16),IFERROR(VLOOKUP(入力項目!$S$16,子育て関連マスタ!$I$26:$M$28,2,FALSE),0),
  AND(S554=19,入力項目!$S$16&lt;&gt;"高専"),IFERROR(VLOOKUP(入力項目!$S$17,子育て関連マスタ!$I$32:$M$37,2,FALSE),0),
  AND(S554=21,入力項目!$S$16="高専"),IFERROR(VLOOKUP(入力項目!$S$17,子育て関連マスタ!$I$32:$M$37,2,FALSE),0),
  S554&gt;=22,0
  ),0),0
) +
IF(AND(S554&gt;=1,S554&lt;=15),IF($D554=入力項目!$S$8,入力項目!$S$3,0),0) +
IF(AND(S554&gt;=1,S554&lt;=15),IF($D554=5,入力項目!$S$4,0),0) +
IF(AND(S554&gt;=1,S554&lt;=15),IF($D554=12,入力項目!$S$5,0),0) +
IF(AND(入力項目!$S$7=$A554,入力項目!$S$8=$D554),子育て関連マスタ!$C$14,0) +
IFERROR(IF(AND(YEAR(EDATE(DATE(入力項目!$S$7,入力項目!$S$8,1),1))=$A554,MONTH(EDATE(DATE(入力項目!$S$7,入力項目!$S$8,1),1))=$D554),子育て関連マスタ!$C$15,0),0) +
IF(AND(OR(S554=3,S554=5,S554=7),$D554=11),子育て関連マスタ!$C$17,0) +
IF(AND(S554=20,$D554=1),子育て関連マスタ!$C$18,0) +
IF(AND(S554=20,$D554=1),
IFERROR(_xlfn.IFS(
入力項目!$S$10="男",子育て関連マスタ!$C$18,
入力項目!$S$10="女",子育て関連マスタ!$C$19
),0),0
) +
IF(AND(S554&gt;=入力項目!$S$18,S554&lt;=入力項目!$S$19),入力項目!$S$20,0) +
IF(AND(S554&gt;=入力項目!$S$21,S554&lt;=入力項目!$S$22),入力項目!$S$23,0) +
IF(AND(S554&gt;=入力項目!$S$24,S554&lt;=入力項目!$S$25),入力項目!$S$26,0)
)</f>
        <v>0</v>
      </c>
      <c r="AH554">
        <f ca="1">-(
_xlfn.IFS(
T554&lt;=入力項目!$S$11,0,
AND(T554&gt;=入力項目!$S$11+1,T554&lt;=3),IFERROR(VLOOKUP(入力項目!$S$12,子育て関連マスタ!$I$4:$M$5,4,FALSE),0),
AND(T554&gt;=4,T554&lt;=6),IFERROR(VLOOKUP(入力項目!$S$13,子育て関連マスタ!$I$9:$M$12,4,FALSE),0),
AND(T554&gt;=7,T554&lt;=12),IFERROR(VLOOKUP(入力項目!$S$14,子育て関連マスタ!$I$16:$M$17,4,FALSE),0),
AND(T554&gt;=13,T554&lt;=15),IFERROR(VLOOKUP(入力項目!$S$15,子育て関連マスタ!$I$21:$M$22,4,FALSE),0),
AND(T554&gt;=16,T554&lt;=18),IFERROR(VLOOKUP(入力項目!$S$16,子育て関連マスタ!$I$26:$M$28,4,FALSE),0),
AND(T554&gt;=19,T554&lt;=20,入力項目!$S$16="高専"),IFERROR(VLOOKUP(入力項目!$S$16,子育て関連マスタ!$I$26:$M$28,4,FALSE),0),
AND(T554&gt;=19,T554&lt;=20,入力項目!$S$16&lt;&gt;"高専"),IFERROR(VLOOKUP(入力項目!$S$17,子育て関連マスタ!$I$32:$M$37,4,FALSE),0),
AND(T554&gt;=21,T554&lt;=22,入力項目!$S$16="高専"),IFERROR(VLOOKUP(入力項目!$S$17,子育て関連マスタ!$I$32:$M$34,4,FALSE),0),
AND(T554&gt;=21,T554&lt;=22,入力項目!$S$16&lt;&gt;"高専"),IFERROR(VLOOKUP(入力項目!$S$17,子育て関連マスタ!$I$32:$M$34,4,FALSE),0),
T554&gt;=23,0
) +
IF($D554=4,
  IFERROR(_xlfn.IFS(
  T554&lt;=入力項目!$S$11,0,
  AND(T554=入力項目!$S$11),IFERROR(VLOOKUP(入力項目!$S$12,子育て関連マスタ!$I$4:$M$5,2,FALSE),0),
  AND(T554=4),IFERROR(VLOOKUP(入力項目!$S$13,子育て関連マスタ!$I$9:$M$12,2,FALSE),0),
  AND(T554=7),IFERROR(VLOOKUP(入力項目!$S$14,子育て関連マスタ!$I$16:$M$17,2,FALSE),0),
  AND(T554=13),IFERROR(VLOOKUP(入力項目!$S$15,子育て関連マスタ!$I$21:$M$22,2,FALSE),0),
  AND(T554=16),IFERROR(VLOOKUP(入力項目!$S$16,子育て関連マスタ!$I$26:$M$28,2,FALSE),0),
  AND(T554=19,入力項目!$S$16&lt;&gt;"高専"),IFERROR(VLOOKUP(入力項目!$S$17,子育て関連マスタ!$I$32:$M$37,2,FALSE),0),
  AND(T554=21,入力項目!$S$16="高専"),IFERROR(VLOOKUP(入力項目!$S$17,子育て関連マスタ!$I$32:$M$37,2,FALSE),0),
  T554&gt;=22,0
  ),0),0
) +
IF(AND(T554&gt;=1,T554&lt;=15),IF($D554=入力項目!$S$8,入力項目!$S$3,0),0) +
IF(AND(T554&gt;=1,T554&lt;=15),IF($D554=5,入力項目!$S$4,0),0) +
IF(AND(T554&gt;=1,T554&lt;=15),IF($D554=12,入力項目!$S$5,0),0) +
IF(AND(入力項目!$S$7=$A554,入力項目!$S$8=$D554),子育て関連マスタ!$C$14,0) +
IFERROR(IF(AND(YEAR(EDATE(DATE(入力項目!$S$7,入力項目!$S$8,1),1))=$A554,MONTH(EDATE(DATE(入力項目!$S$7,入力項目!$S$8,1),1))=$D554),子育て関連マスタ!$C$15,0),0) +
IF(AND(OR(T554=3,T554=5,T554=7),$D554=11),子育て関連マスタ!$C$17,0) +
IF(AND(T554=20,$D554=1),子育て関連マスタ!$C$18,0) +
IF(AND(T554=20,$D554=1),
IFERROR(_xlfn.IFS(
入力項目!$S$10="男",子育て関連マスタ!$C$18,
入力項目!$S$10="女",子育て関連マスタ!$C$19
),0),0
) +
IF(AND(T554&gt;=入力項目!$S$18,T554&lt;=入力項目!$S$19),入力項目!$S$20,0) +
IF(AND(T554&gt;=入力項目!$S$21,T554&lt;=入力項目!$S$22),入力項目!$S$23,0) +
IF(AND(T554&gt;=入力項目!$S$24,T554&lt;=入力項目!$S$25),入力項目!$S$26,0)
)</f>
        <v>0</v>
      </c>
      <c r="AI554">
        <f ca="1">-(
_xlfn.IFS(
U554&lt;=入力項目!$S$11,0,
AND(U554&gt;=入力項目!$S$11+1,U554&lt;=3),IFERROR(VLOOKUP(入力項目!$S$12,子育て関連マスタ!$I$4:$M$5,4,FALSE),0),
AND(U554&gt;=4,U554&lt;=6),IFERROR(VLOOKUP(入力項目!$S$13,子育て関連マスタ!$I$9:$M$12,4,FALSE),0),
AND(U554&gt;=7,U554&lt;=12),IFERROR(VLOOKUP(入力項目!$S$14,子育て関連マスタ!$I$16:$M$17,4,FALSE),0),
AND(U554&gt;=13,U554&lt;=15),IFERROR(VLOOKUP(入力項目!$S$15,子育て関連マスタ!$I$21:$M$22,4,FALSE),0),
AND(U554&gt;=16,U554&lt;=18),IFERROR(VLOOKUP(入力項目!$S$16,子育て関連マスタ!$I$26:$M$28,4,FALSE),0),
AND(U554&gt;=19,U554&lt;=20,入力項目!$S$16="高専"),IFERROR(VLOOKUP(入力項目!$S$16,子育て関連マスタ!$I$26:$M$28,4,FALSE),0),
AND(U554&gt;=19,U554&lt;=20,入力項目!$S$16&lt;&gt;"高専"),IFERROR(VLOOKUP(入力項目!$S$17,子育て関連マスタ!$I$32:$M$37,4,FALSE),0),
AND(U554&gt;=21,U554&lt;=22,入力項目!$S$16="高専"),IFERROR(VLOOKUP(入力項目!$S$17,子育て関連マスタ!$I$32:$M$34,4,FALSE),0),
AND(U554&gt;=21,U554&lt;=22,入力項目!$S$16&lt;&gt;"高専"),IFERROR(VLOOKUP(入力項目!$S$17,子育て関連マスタ!$I$32:$M$34,4,FALSE),0),
U554&gt;=23,0
) +
IF($D554=4,
  IFERROR(_xlfn.IFS(
  U554&lt;=入力項目!$S$11,0,
  AND(U554=入力項目!$S$11),IFERROR(VLOOKUP(入力項目!$S$12,子育て関連マスタ!$I$4:$M$5,2,FALSE),0),
  AND(U554=4),IFERROR(VLOOKUP(入力項目!$S$13,子育て関連マスタ!$I$9:$M$12,2,FALSE),0),
  AND(U554=7),IFERROR(VLOOKUP(入力項目!$S$14,子育て関連マスタ!$I$16:$M$17,2,FALSE),0),
  AND(U554=13),IFERROR(VLOOKUP(入力項目!$S$15,子育て関連マスタ!$I$21:$M$22,2,FALSE),0),
  AND(U554=16),IFERROR(VLOOKUP(入力項目!$S$16,子育て関連マスタ!$I$26:$M$28,2,FALSE),0),
  AND(U554=19,入力項目!$S$16&lt;&gt;"高専"),IFERROR(VLOOKUP(入力項目!$S$17,子育て関連マスタ!$I$32:$M$37,2,FALSE),0),
  AND(U554=21,入力項目!$S$16="高専"),IFERROR(VLOOKUP(入力項目!$S$17,子育て関連マスタ!$I$32:$M$37,2,FALSE),0),
  U554&gt;=22,0
  ),0),0
) +
IF(AND(U554&gt;=1,U554&lt;=15),IF($D554=入力項目!$S$8,入力項目!$S$3,0),0) +
IF(AND(U554&gt;=1,U554&lt;=15),IF($D554=5,入力項目!$S$4,0),0) +
IF(AND(U554&gt;=1,U554&lt;=15),IF($D554=12,入力項目!$S$5,0),0) +
IF(AND(入力項目!$S$7=$A554,入力項目!$S$8=$D554),子育て関連マスタ!$C$14,0) +
IFERROR(IF(AND(YEAR(EDATE(DATE(入力項目!$S$7,入力項目!$S$8,1),1))=$A554,MONTH(EDATE(DATE(入力項目!$S$7,入力項目!$S$8,1),1))=$D554),子育て関連マスタ!$C$15,0),0) +
IF(AND(OR(U554=3,U554=5,U554=7),$D554=11),子育て関連マスタ!$C$17,0) +
IF(AND(U554=20,$D554=1),子育て関連マスタ!$C$18,0) +
IF(AND(U554=20,$D554=1),
IFERROR(_xlfn.IFS(
入力項目!$S$10="男",子育て関連マスタ!$C$18,
入力項目!$S$10="女",子育て関連マスタ!$C$19
),0),0
) +
IF(AND(U554&gt;=入力項目!$S$18,U554&lt;=入力項目!$S$19),入力項目!$S$20,0) +
IF(AND(U554&gt;=入力項目!$S$21,U554&lt;=入力項目!$S$22),入力項目!$S$23,0) +
IF(AND(U554&gt;=入力項目!$S$24,U554&lt;=入力項目!$S$25),入力項目!$S$26,0)
)</f>
        <v>0</v>
      </c>
      <c r="AJ554" s="10">
        <f ca="1">-VLOOKUP($D554,月別収支!$A$2:$H$13,7,FALSE)</f>
        <v>-20000</v>
      </c>
    </row>
    <row r="555" spans="1:36" x14ac:dyDescent="0.4">
      <c r="A555">
        <f t="shared" ca="1" si="139"/>
        <v>2070</v>
      </c>
      <c r="B555">
        <f t="shared" ca="1" si="146"/>
        <v>2070</v>
      </c>
      <c r="C555">
        <f t="shared" ca="1" si="147"/>
        <v>46</v>
      </c>
      <c r="D555">
        <f t="shared" ca="1" si="140"/>
        <v>9</v>
      </c>
      <c r="E555" t="str">
        <f t="shared" ca="1" si="141"/>
        <v>2070年9月</v>
      </c>
      <c r="F555">
        <f ca="1">IF(OR(入力項目!$N$5&lt;$A555,AND(入力項目!$N$5=$A555,入力項目!$N$6&lt;$D555)),IF(F554=0,1,IF(G555=12,F554+1,F554)),0)</f>
        <v>45</v>
      </c>
      <c r="G555">
        <f ca="1">IF(OR(入力項目!$N$5&lt;$A555,AND(入力項目!$N$5=$A555,入力項目!$N$6&lt;$D555)),IF(G554=12,1,G554+1),0)</f>
        <v>11</v>
      </c>
      <c r="H555" t="str">
        <f t="shared" ca="1" si="142"/>
        <v>45_11</v>
      </c>
      <c r="I555">
        <f ca="1">IF(
  IFERROR(AND($C555&gt;0,MOD($C555,入力項目!$N$22)=0,$D555=入力項目!$N$23), FALSE),
  1,
  IF(
    AND(I554&gt;0,J554=12),
    IF(I554=入力項目!$N$28, 0, I554+1),
    I554
  )
)</f>
        <v>2</v>
      </c>
      <c r="J555">
        <f ca="1">IF($D555=入力項目!$N$23,1,IFERROR(J554+1,1))</f>
        <v>4</v>
      </c>
      <c r="K555" t="str">
        <f t="shared" ca="1" si="143"/>
        <v>2_4</v>
      </c>
      <c r="L555">
        <f ca="1">L554+IF(入力項目!$D$4=$D555,1,0)</f>
        <v>74</v>
      </c>
      <c r="M555" t="str">
        <f t="shared" ca="1" si="144"/>
        <v>74歳</v>
      </c>
      <c r="N555">
        <f t="shared" ca="1" si="148"/>
        <v>75</v>
      </c>
      <c r="O555" t="str">
        <f t="shared" ca="1" si="145"/>
        <v>75歳</v>
      </c>
      <c r="P555">
        <f t="shared" ca="1" si="149"/>
        <v>50</v>
      </c>
      <c r="Q555">
        <f t="shared" ca="1" si="150"/>
        <v>48</v>
      </c>
      <c r="R555">
        <f t="shared" ca="1" si="151"/>
        <v>2071</v>
      </c>
      <c r="S555">
        <f t="shared" ca="1" si="152"/>
        <v>2071</v>
      </c>
      <c r="T555">
        <f t="shared" ca="1" si="153"/>
        <v>2071</v>
      </c>
      <c r="U555">
        <f t="shared" ca="1" si="154"/>
        <v>2071</v>
      </c>
      <c r="V555" s="10">
        <f t="shared" ca="1" si="155"/>
        <v>57176925</v>
      </c>
      <c r="W555" s="10">
        <f ca="1">IF($L555&lt;その他マスタ!$B$1,VLOOKUP($D555,月別収支!$A$2:$H$13,2,FALSE),その他マスタ!$B$3)+IF(AND($L555=その他マスタ!$B$1,入力項目!$I$9="あり",$D555=入力項目!$D$4),その他マスタ!$B$2,0)</f>
        <v>150000</v>
      </c>
      <c r="X555" s="10">
        <f ca="1">-IF(入力項目!$K$5=TRUE,
IF($F555+$G555&lt;3,VLOOKUP($D555,月別収支!$A$2:$H$13,8,FALSE),0)+IFERROR(VLOOKUP($H555,住宅ローン計算!C:P,13,FALSE),0)+IF($F555&gt;1,IF(OR($G555=3,$G555=6,$G555=9,$G555=12),ROUNDUP(入力項目!$N$18/4,0),0),0),
VLOOKUP($D555,月別収支!$A$2:$H$13,8,FALSE))</f>
        <v>0</v>
      </c>
      <c r="Y555" s="10">
        <f ca="1">-VLOOKUP($D555,月別収支!$A$2:$H$13,3,FALSE)</f>
        <v>-75000</v>
      </c>
      <c r="Z555" s="10">
        <f ca="1">-VLOOKUP($D555,月別収支!$A$2:$H$13,4,FALSE)</f>
        <v>-27000</v>
      </c>
      <c r="AA555" s="10">
        <f ca="1">-VLOOKUP($D555,月別収支!$A$2:$H$13,6,FALSE)</f>
        <v>-10000</v>
      </c>
      <c r="AB555" s="10">
        <f ca="1">-(
VLOOKUP($D555,月別収支!$A$2:$H$13,5,FALSE)+IF(AND(入力項目!$I$27&lt;=$A555,ISEVEN($A555-入力項目!$I$27),入力項目!$I$28=$D555),入力項目!$I$26,0)
+IF(入力項目!$K$26=TRUE,
IFERROR(VLOOKUP($K555,マイカーローン計算!C:P,13,FALSE),0),
IFERROR(
  IF(AND($C555&gt;0,MOD($C555,入力項目!$N$22)=0,$D555=入力項目!$N$23),入力項目!$N$24,0),
 0
)
)
)</f>
        <v>-20000</v>
      </c>
      <c r="AC555" s="10">
        <f ca="1">-IF($A555&lt;入力項目!$N$33,入力項目!$N$35,IF(AND($A555=入力項目!$N$33,$D555&lt;=入力項目!$N$34),入力項目!$N$35,0))</f>
        <v>0</v>
      </c>
      <c r="AD555">
        <f ca="1">-(
_xlfn.IFS(
P555&lt;=入力項目!$S$11,0,
AND(P555&gt;=入力項目!$S$11+1,P555&lt;=3),IFERROR(VLOOKUP(入力項目!$S$12,子育て関連マスタ!$I$4:$M$5,4,FALSE),0),
AND(P555&gt;=4,P555&lt;=6),IFERROR(VLOOKUP(入力項目!$S$13,子育て関連マスタ!$I$9:$M$12,4,FALSE),0),
AND(P555&gt;=7,P555&lt;=12),IFERROR(VLOOKUP(入力項目!$S$14,子育て関連マスタ!$I$16:$M$17,4,FALSE),0),
AND(P555&gt;=13,P555&lt;=15),IFERROR(VLOOKUP(入力項目!$S$15,子育て関連マスタ!$I$21:$M$22,4,FALSE),0),
AND(P555&gt;=16,P555&lt;=18),IFERROR(VLOOKUP(入力項目!$S$16,子育て関連マスタ!$I$26:$M$28,4,FALSE),0),
AND(P555&gt;=19,P555&lt;=20,入力項目!$S$16="高専"),IFERROR(VLOOKUP(入力項目!$S$16,子育て関連マスタ!$I$26:$M$28,4,FALSE),0),
AND(P555&gt;=19,P555&lt;=20,入力項目!$S$16&lt;&gt;"高専"),IFERROR(VLOOKUP(入力項目!$S$17,子育て関連マスタ!$I$32:$M$37,4,FALSE),0),
AND(P555&gt;=21,P555&lt;=22,入力項目!$S$16="高専"),IFERROR(VLOOKUP(入力項目!$S$17,子育て関連マスタ!$I$32:$M$34,4,FALSE),0),
AND(P555&gt;=21,P555&lt;=22,入力項目!$S$16&lt;&gt;"高専"),IFERROR(VLOOKUP(入力項目!$S$17,子育て関連マスタ!$I$32:$M$34,4,FALSE),0),
P555&gt;=23,0
) +
IF($D555=4,
  IFERROR(_xlfn.IFS(
  P555&lt;=入力項目!$S$11,0,
  AND(P555=入力項目!$S$11),IFERROR(VLOOKUP(入力項目!$S$12,子育て関連マスタ!$I$4:$M$5,2,FALSE),0),
  AND(P555=4),IFERROR(VLOOKUP(入力項目!$S$13,子育て関連マスタ!$I$9:$M$12,2,FALSE),0),
  AND(P555=7),IFERROR(VLOOKUP(入力項目!$S$14,子育て関連マスタ!$I$16:$M$17,2,FALSE),0),
  AND(P555=13),IFERROR(VLOOKUP(入力項目!$S$15,子育て関連マスタ!$I$21:$M$22,2,FALSE),0),
  AND(P555=16),IFERROR(VLOOKUP(入力項目!$S$16,子育て関連マスタ!$I$26:$M$28,2,FALSE),0),
  AND(P555=19,入力項目!$S$16&lt;&gt;"高専"),IFERROR(VLOOKUP(入力項目!$S$17,子育て関連マスタ!$I$32:$M$37,2,FALSE),0),
  AND(P555=21,入力項目!$S$16="高専"),IFERROR(VLOOKUP(入力項目!$S$17,子育て関連マスタ!$I$32:$M$37,2,FALSE),0),
  P555&gt;=22,0
  ),0),0
) +
IF(AND(P555&gt;=1,P555&lt;=15),IF($D555=入力項目!$S$8,入力項目!$S$3,0),0) +
IF(AND(P555&gt;=1,P555&lt;=15),IF($D555=5,入力項目!$S$4,0),0) +
IF(AND(P555&gt;=1,P555&lt;=15),IF($D555=12,入力項目!$S$5,0),0) +
IF(AND(入力項目!$S$7=$A555,入力項目!$S$8=$D555),子育て関連マスタ!$C$14,0) +
IFERROR(IF(AND(YEAR(EDATE(DATE(入力項目!$S$7,入力項目!$S$8,1),1))=$A555,MONTH(EDATE(DATE(入力項目!$S$7,入力項目!$S$8,1),1))=$D555),子育て関連マスタ!$C$15,0),0) +
IF(AND(OR(P555=3,P555=5,P555=7),$D555=11),子育て関連マスタ!$C$17,0) +
IF(AND(P555=20,$D555=1),子育て関連マスタ!$C$18,0) +
IF(AND(P555=20,$D555=1),
IFERROR(_xlfn.IFS(
入力項目!$S$10="男",子育て関連マスタ!$C$18,
入力項目!$S$10="女",子育て関連マスタ!$C$19
),0),0
) +
IF(AND(P555&gt;=入力項目!$S$18,P555&lt;=入力項目!$S$19),入力項目!$S$20,0) +
IF(AND(P555&gt;=入力項目!$S$21,P555&lt;=入力項目!$S$22),入力項目!$S$23,0) +
IF(AND(P555&gt;=入力項目!$S$24,P555&lt;=入力項目!$S$25),入力項目!$S$26,0)
)</f>
        <v>0</v>
      </c>
      <c r="AE555">
        <f ca="1">-(
_xlfn.IFS(
Q555&lt;=入力項目!$S$11,0,
AND(Q555&gt;=入力項目!$S$11+1,Q555&lt;=3),IFERROR(VLOOKUP(入力項目!$S$12,子育て関連マスタ!$I$4:$M$5,4,FALSE),0),
AND(Q555&gt;=4,Q555&lt;=6),IFERROR(VLOOKUP(入力項目!$S$13,子育て関連マスタ!$I$9:$M$12,4,FALSE),0),
AND(Q555&gt;=7,Q555&lt;=12),IFERROR(VLOOKUP(入力項目!$S$14,子育て関連マスタ!$I$16:$M$17,4,FALSE),0),
AND(Q555&gt;=13,Q555&lt;=15),IFERROR(VLOOKUP(入力項目!$S$15,子育て関連マスタ!$I$21:$M$22,4,FALSE),0),
AND(Q555&gt;=16,Q555&lt;=18),IFERROR(VLOOKUP(入力項目!$S$16,子育て関連マスタ!$I$26:$M$28,4,FALSE),0),
AND(Q555&gt;=19,Q555&lt;=20,入力項目!$S$16="高専"),IFERROR(VLOOKUP(入力項目!$S$16,子育て関連マスタ!$I$26:$M$28,4,FALSE),0),
AND(Q555&gt;=19,Q555&lt;=20,入力項目!$S$16&lt;&gt;"高専"),IFERROR(VLOOKUP(入力項目!$S$17,子育て関連マスタ!$I$32:$M$37,4,FALSE),0),
AND(Q555&gt;=21,Q555&lt;=22,入力項目!$S$16="高専"),IFERROR(VLOOKUP(入力項目!$S$17,子育て関連マスタ!$I$32:$M$34,4,FALSE),0),
AND(Q555&gt;=21,Q555&lt;=22,入力項目!$S$16&lt;&gt;"高専"),IFERROR(VLOOKUP(入力項目!$S$17,子育て関連マスタ!$I$32:$M$34,4,FALSE),0),
Q555&gt;=23,0
) +
IF($D555=4,
  IFERROR(_xlfn.IFS(
  Q555&lt;=入力項目!$S$11,0,
  AND(Q555=入力項目!$S$11),IFERROR(VLOOKUP(入力項目!$S$12,子育て関連マスタ!$I$4:$M$5,2,FALSE),0),
  AND(Q555=4),IFERROR(VLOOKUP(入力項目!$S$13,子育て関連マスタ!$I$9:$M$12,2,FALSE),0),
  AND(Q555=7),IFERROR(VLOOKUP(入力項目!$S$14,子育て関連マスタ!$I$16:$M$17,2,FALSE),0),
  AND(Q555=13),IFERROR(VLOOKUP(入力項目!$S$15,子育て関連マスタ!$I$21:$M$22,2,FALSE),0),
  AND(Q555=16),IFERROR(VLOOKUP(入力項目!$S$16,子育て関連マスタ!$I$26:$M$28,2,FALSE),0),
  AND(Q555=19,入力項目!$S$16&lt;&gt;"高専"),IFERROR(VLOOKUP(入力項目!$S$17,子育て関連マスタ!$I$32:$M$37,2,FALSE),0),
  AND(Q555=21,入力項目!$S$16="高専"),IFERROR(VLOOKUP(入力項目!$S$17,子育て関連マスタ!$I$32:$M$37,2,FALSE),0),
  Q555&gt;=22,0
  ),0),0
) +
IF(AND(Q555&gt;=1,Q555&lt;=15),IF($D555=入力項目!$S$8,入力項目!$S$3,0),0) +
IF(AND(Q555&gt;=1,Q555&lt;=15),IF($D555=5,入力項目!$S$4,0),0) +
IF(AND(Q555&gt;=1,Q555&lt;=15),IF($D555=12,入力項目!$S$5,0),0) +
IF(AND(入力項目!$S$7=$A555,入力項目!$S$8=$D555),子育て関連マスタ!$C$14,0) +
IFERROR(IF(AND(YEAR(EDATE(DATE(入力項目!$S$7,入力項目!$S$8,1),1))=$A555,MONTH(EDATE(DATE(入力項目!$S$7,入力項目!$S$8,1),1))=$D555),子育て関連マスタ!$C$15,0),0) +
IF(AND(OR(Q555=3,Q555=5,Q555=7),$D555=11),子育て関連マスタ!$C$17,0) +
IF(AND(Q555=20,$D555=1),子育て関連マスタ!$C$18,0) +
IF(AND(Q555=20,$D555=1),
IFERROR(_xlfn.IFS(
入力項目!$S$10="男",子育て関連マスタ!$C$18,
入力項目!$S$10="女",子育て関連マスタ!$C$19
),0),0
) +
IF(AND(Q555&gt;=入力項目!$S$18,Q555&lt;=入力項目!$S$19),入力項目!$S$20,0) +
IF(AND(Q555&gt;=入力項目!$S$21,Q555&lt;=入力項目!$S$22),入力項目!$S$23,0) +
IF(AND(Q555&gt;=入力項目!$S$24,Q555&lt;=入力項目!$S$25),入力項目!$S$26,0)
)</f>
        <v>0</v>
      </c>
      <c r="AF555">
        <f ca="1">-(
_xlfn.IFS(
R555&lt;=入力項目!$S$11,0,
AND(R555&gt;=入力項目!$S$11+1,R555&lt;=3),IFERROR(VLOOKUP(入力項目!$S$12,子育て関連マスタ!$I$4:$M$5,4,FALSE),0),
AND(R555&gt;=4,R555&lt;=6),IFERROR(VLOOKUP(入力項目!$S$13,子育て関連マスタ!$I$9:$M$12,4,FALSE),0),
AND(R555&gt;=7,R555&lt;=12),IFERROR(VLOOKUP(入力項目!$S$14,子育て関連マスタ!$I$16:$M$17,4,FALSE),0),
AND(R555&gt;=13,R555&lt;=15),IFERROR(VLOOKUP(入力項目!$S$15,子育て関連マスタ!$I$21:$M$22,4,FALSE),0),
AND(R555&gt;=16,R555&lt;=18),IFERROR(VLOOKUP(入力項目!$S$16,子育て関連マスタ!$I$26:$M$28,4,FALSE),0),
AND(R555&gt;=19,R555&lt;=20,入力項目!$S$16="高専"),IFERROR(VLOOKUP(入力項目!$S$16,子育て関連マスタ!$I$26:$M$28,4,FALSE),0),
AND(R555&gt;=19,R555&lt;=20,入力項目!$S$16&lt;&gt;"高専"),IFERROR(VLOOKUP(入力項目!$S$17,子育て関連マスタ!$I$32:$M$37,4,FALSE),0),
AND(R555&gt;=21,R555&lt;=22,入力項目!$S$16="高専"),IFERROR(VLOOKUP(入力項目!$S$17,子育て関連マスタ!$I$32:$M$34,4,FALSE),0),
AND(R555&gt;=21,R555&lt;=22,入力項目!$S$16&lt;&gt;"高専"),IFERROR(VLOOKUP(入力項目!$S$17,子育て関連マスタ!$I$32:$M$34,4,FALSE),0),
R555&gt;=23,0
) +
IF($D555=4,
  IFERROR(_xlfn.IFS(
  R555&lt;=入力項目!$S$11,0,
  AND(R555=入力項目!$S$11),IFERROR(VLOOKUP(入力項目!$S$12,子育て関連マスタ!$I$4:$M$5,2,FALSE),0),
  AND(R555=4),IFERROR(VLOOKUP(入力項目!$S$13,子育て関連マスタ!$I$9:$M$12,2,FALSE),0),
  AND(R555=7),IFERROR(VLOOKUP(入力項目!$S$14,子育て関連マスタ!$I$16:$M$17,2,FALSE),0),
  AND(R555=13),IFERROR(VLOOKUP(入力項目!$S$15,子育て関連マスタ!$I$21:$M$22,2,FALSE),0),
  AND(R555=16),IFERROR(VLOOKUP(入力項目!$S$16,子育て関連マスタ!$I$26:$M$28,2,FALSE),0),
  AND(R555=19,入力項目!$S$16&lt;&gt;"高専"),IFERROR(VLOOKUP(入力項目!$S$17,子育て関連マスタ!$I$32:$M$37,2,FALSE),0),
  AND(R555=21,入力項目!$S$16="高専"),IFERROR(VLOOKUP(入力項目!$S$17,子育て関連マスタ!$I$32:$M$37,2,FALSE),0),
  R555&gt;=22,0
  ),0),0
) +
IF(AND(R555&gt;=1,R555&lt;=15),IF($D555=入力項目!$S$8,入力項目!$S$3,0),0) +
IF(AND(R555&gt;=1,R555&lt;=15),IF($D555=5,入力項目!$S$4,0),0) +
IF(AND(R555&gt;=1,R555&lt;=15),IF($D555=12,入力項目!$S$5,0),0) +
IF(AND(入力項目!$S$7=$A555,入力項目!$S$8=$D555),子育て関連マスタ!$C$14,0) +
IFERROR(IF(AND(YEAR(EDATE(DATE(入力項目!$S$7,入力項目!$S$8,1),1))=$A555,MONTH(EDATE(DATE(入力項目!$S$7,入力項目!$S$8,1),1))=$D555),子育て関連マスタ!$C$15,0),0) +
IF(AND(OR(R555=3,R555=5,R555=7),$D555=11),子育て関連マスタ!$C$17,0) +
IF(AND(R555=20,$D555=1),子育て関連マスタ!$C$18,0) +
IF(AND(R555=20,$D555=1),
IFERROR(_xlfn.IFS(
入力項目!$S$10="男",子育て関連マスタ!$C$18,
入力項目!$S$10="女",子育て関連マスタ!$C$19
),0),0
) +
IF(AND(R555&gt;=入力項目!$S$18,R555&lt;=入力項目!$S$19),入力項目!$S$20,0) +
IF(AND(R555&gt;=入力項目!$S$21,R555&lt;=入力項目!$S$22),入力項目!$S$23,0) +
IF(AND(R555&gt;=入力項目!$S$24,R555&lt;=入力項目!$S$25),入力項目!$S$26,0)
)</f>
        <v>0</v>
      </c>
      <c r="AG555">
        <f ca="1">-(
_xlfn.IFS(
S555&lt;=入力項目!$S$11,0,
AND(S555&gt;=入力項目!$S$11+1,S555&lt;=3),IFERROR(VLOOKUP(入力項目!$S$12,子育て関連マスタ!$I$4:$M$5,4,FALSE),0),
AND(S555&gt;=4,S555&lt;=6),IFERROR(VLOOKUP(入力項目!$S$13,子育て関連マスタ!$I$9:$M$12,4,FALSE),0),
AND(S555&gt;=7,S555&lt;=12),IFERROR(VLOOKUP(入力項目!$S$14,子育て関連マスタ!$I$16:$M$17,4,FALSE),0),
AND(S555&gt;=13,S555&lt;=15),IFERROR(VLOOKUP(入力項目!$S$15,子育て関連マスタ!$I$21:$M$22,4,FALSE),0),
AND(S555&gt;=16,S555&lt;=18),IFERROR(VLOOKUP(入力項目!$S$16,子育て関連マスタ!$I$26:$M$28,4,FALSE),0),
AND(S555&gt;=19,S555&lt;=20,入力項目!$S$16="高専"),IFERROR(VLOOKUP(入力項目!$S$16,子育て関連マスタ!$I$26:$M$28,4,FALSE),0),
AND(S555&gt;=19,S555&lt;=20,入力項目!$S$16&lt;&gt;"高専"),IFERROR(VLOOKUP(入力項目!$S$17,子育て関連マスタ!$I$32:$M$37,4,FALSE),0),
AND(S555&gt;=21,S555&lt;=22,入力項目!$S$16="高専"),IFERROR(VLOOKUP(入力項目!$S$17,子育て関連マスタ!$I$32:$M$34,4,FALSE),0),
AND(S555&gt;=21,S555&lt;=22,入力項目!$S$16&lt;&gt;"高専"),IFERROR(VLOOKUP(入力項目!$S$17,子育て関連マスタ!$I$32:$M$34,4,FALSE),0),
S555&gt;=23,0
) +
IF($D555=4,
  IFERROR(_xlfn.IFS(
  S555&lt;=入力項目!$S$11,0,
  AND(S555=入力項目!$S$11),IFERROR(VLOOKUP(入力項目!$S$12,子育て関連マスタ!$I$4:$M$5,2,FALSE),0),
  AND(S555=4),IFERROR(VLOOKUP(入力項目!$S$13,子育て関連マスタ!$I$9:$M$12,2,FALSE),0),
  AND(S555=7),IFERROR(VLOOKUP(入力項目!$S$14,子育て関連マスタ!$I$16:$M$17,2,FALSE),0),
  AND(S555=13),IFERROR(VLOOKUP(入力項目!$S$15,子育て関連マスタ!$I$21:$M$22,2,FALSE),0),
  AND(S555=16),IFERROR(VLOOKUP(入力項目!$S$16,子育て関連マスタ!$I$26:$M$28,2,FALSE),0),
  AND(S555=19,入力項目!$S$16&lt;&gt;"高専"),IFERROR(VLOOKUP(入力項目!$S$17,子育て関連マスタ!$I$32:$M$37,2,FALSE),0),
  AND(S555=21,入力項目!$S$16="高専"),IFERROR(VLOOKUP(入力項目!$S$17,子育て関連マスタ!$I$32:$M$37,2,FALSE),0),
  S555&gt;=22,0
  ),0),0
) +
IF(AND(S555&gt;=1,S555&lt;=15),IF($D555=入力項目!$S$8,入力項目!$S$3,0),0) +
IF(AND(S555&gt;=1,S555&lt;=15),IF($D555=5,入力項目!$S$4,0),0) +
IF(AND(S555&gt;=1,S555&lt;=15),IF($D555=12,入力項目!$S$5,0),0) +
IF(AND(入力項目!$S$7=$A555,入力項目!$S$8=$D555),子育て関連マスタ!$C$14,0) +
IFERROR(IF(AND(YEAR(EDATE(DATE(入力項目!$S$7,入力項目!$S$8,1),1))=$A555,MONTH(EDATE(DATE(入力項目!$S$7,入力項目!$S$8,1),1))=$D555),子育て関連マスタ!$C$15,0),0) +
IF(AND(OR(S555=3,S555=5,S555=7),$D555=11),子育て関連マスタ!$C$17,0) +
IF(AND(S555=20,$D555=1),子育て関連マスタ!$C$18,0) +
IF(AND(S555=20,$D555=1),
IFERROR(_xlfn.IFS(
入力項目!$S$10="男",子育て関連マスタ!$C$18,
入力項目!$S$10="女",子育て関連マスタ!$C$19
),0),0
) +
IF(AND(S555&gt;=入力項目!$S$18,S555&lt;=入力項目!$S$19),入力項目!$S$20,0) +
IF(AND(S555&gt;=入力項目!$S$21,S555&lt;=入力項目!$S$22),入力項目!$S$23,0) +
IF(AND(S555&gt;=入力項目!$S$24,S555&lt;=入力項目!$S$25),入力項目!$S$26,0)
)</f>
        <v>0</v>
      </c>
      <c r="AH555">
        <f ca="1">-(
_xlfn.IFS(
T555&lt;=入力項目!$S$11,0,
AND(T555&gt;=入力項目!$S$11+1,T555&lt;=3),IFERROR(VLOOKUP(入力項目!$S$12,子育て関連マスタ!$I$4:$M$5,4,FALSE),0),
AND(T555&gt;=4,T555&lt;=6),IFERROR(VLOOKUP(入力項目!$S$13,子育て関連マスタ!$I$9:$M$12,4,FALSE),0),
AND(T555&gt;=7,T555&lt;=12),IFERROR(VLOOKUP(入力項目!$S$14,子育て関連マスタ!$I$16:$M$17,4,FALSE),0),
AND(T555&gt;=13,T555&lt;=15),IFERROR(VLOOKUP(入力項目!$S$15,子育て関連マスタ!$I$21:$M$22,4,FALSE),0),
AND(T555&gt;=16,T555&lt;=18),IFERROR(VLOOKUP(入力項目!$S$16,子育て関連マスタ!$I$26:$M$28,4,FALSE),0),
AND(T555&gt;=19,T555&lt;=20,入力項目!$S$16="高専"),IFERROR(VLOOKUP(入力項目!$S$16,子育て関連マスタ!$I$26:$M$28,4,FALSE),0),
AND(T555&gt;=19,T555&lt;=20,入力項目!$S$16&lt;&gt;"高専"),IFERROR(VLOOKUP(入力項目!$S$17,子育て関連マスタ!$I$32:$M$37,4,FALSE),0),
AND(T555&gt;=21,T555&lt;=22,入力項目!$S$16="高専"),IFERROR(VLOOKUP(入力項目!$S$17,子育て関連マスタ!$I$32:$M$34,4,FALSE),0),
AND(T555&gt;=21,T555&lt;=22,入力項目!$S$16&lt;&gt;"高専"),IFERROR(VLOOKUP(入力項目!$S$17,子育て関連マスタ!$I$32:$M$34,4,FALSE),0),
T555&gt;=23,0
) +
IF($D555=4,
  IFERROR(_xlfn.IFS(
  T555&lt;=入力項目!$S$11,0,
  AND(T555=入力項目!$S$11),IFERROR(VLOOKUP(入力項目!$S$12,子育て関連マスタ!$I$4:$M$5,2,FALSE),0),
  AND(T555=4),IFERROR(VLOOKUP(入力項目!$S$13,子育て関連マスタ!$I$9:$M$12,2,FALSE),0),
  AND(T555=7),IFERROR(VLOOKUP(入力項目!$S$14,子育て関連マスタ!$I$16:$M$17,2,FALSE),0),
  AND(T555=13),IFERROR(VLOOKUP(入力項目!$S$15,子育て関連マスタ!$I$21:$M$22,2,FALSE),0),
  AND(T555=16),IFERROR(VLOOKUP(入力項目!$S$16,子育て関連マスタ!$I$26:$M$28,2,FALSE),0),
  AND(T555=19,入力項目!$S$16&lt;&gt;"高専"),IFERROR(VLOOKUP(入力項目!$S$17,子育て関連マスタ!$I$32:$M$37,2,FALSE),0),
  AND(T555=21,入力項目!$S$16="高専"),IFERROR(VLOOKUP(入力項目!$S$17,子育て関連マスタ!$I$32:$M$37,2,FALSE),0),
  T555&gt;=22,0
  ),0),0
) +
IF(AND(T555&gt;=1,T555&lt;=15),IF($D555=入力項目!$S$8,入力項目!$S$3,0),0) +
IF(AND(T555&gt;=1,T555&lt;=15),IF($D555=5,入力項目!$S$4,0),0) +
IF(AND(T555&gt;=1,T555&lt;=15),IF($D555=12,入力項目!$S$5,0),0) +
IF(AND(入力項目!$S$7=$A555,入力項目!$S$8=$D555),子育て関連マスタ!$C$14,0) +
IFERROR(IF(AND(YEAR(EDATE(DATE(入力項目!$S$7,入力項目!$S$8,1),1))=$A555,MONTH(EDATE(DATE(入力項目!$S$7,入力項目!$S$8,1),1))=$D555),子育て関連マスタ!$C$15,0),0) +
IF(AND(OR(T555=3,T555=5,T555=7),$D555=11),子育て関連マスタ!$C$17,0) +
IF(AND(T555=20,$D555=1),子育て関連マスタ!$C$18,0) +
IF(AND(T555=20,$D555=1),
IFERROR(_xlfn.IFS(
入力項目!$S$10="男",子育て関連マスタ!$C$18,
入力項目!$S$10="女",子育て関連マスタ!$C$19
),0),0
) +
IF(AND(T555&gt;=入力項目!$S$18,T555&lt;=入力項目!$S$19),入力項目!$S$20,0) +
IF(AND(T555&gt;=入力項目!$S$21,T555&lt;=入力項目!$S$22),入力項目!$S$23,0) +
IF(AND(T555&gt;=入力項目!$S$24,T555&lt;=入力項目!$S$25),入力項目!$S$26,0)
)</f>
        <v>0</v>
      </c>
      <c r="AI555">
        <f ca="1">-(
_xlfn.IFS(
U555&lt;=入力項目!$S$11,0,
AND(U555&gt;=入力項目!$S$11+1,U555&lt;=3),IFERROR(VLOOKUP(入力項目!$S$12,子育て関連マスタ!$I$4:$M$5,4,FALSE),0),
AND(U555&gt;=4,U555&lt;=6),IFERROR(VLOOKUP(入力項目!$S$13,子育て関連マスタ!$I$9:$M$12,4,FALSE),0),
AND(U555&gt;=7,U555&lt;=12),IFERROR(VLOOKUP(入力項目!$S$14,子育て関連マスタ!$I$16:$M$17,4,FALSE),0),
AND(U555&gt;=13,U555&lt;=15),IFERROR(VLOOKUP(入力項目!$S$15,子育て関連マスタ!$I$21:$M$22,4,FALSE),0),
AND(U555&gt;=16,U555&lt;=18),IFERROR(VLOOKUP(入力項目!$S$16,子育て関連マスタ!$I$26:$M$28,4,FALSE),0),
AND(U555&gt;=19,U555&lt;=20,入力項目!$S$16="高専"),IFERROR(VLOOKUP(入力項目!$S$16,子育て関連マスタ!$I$26:$M$28,4,FALSE),0),
AND(U555&gt;=19,U555&lt;=20,入力項目!$S$16&lt;&gt;"高専"),IFERROR(VLOOKUP(入力項目!$S$17,子育て関連マスタ!$I$32:$M$37,4,FALSE),0),
AND(U555&gt;=21,U555&lt;=22,入力項目!$S$16="高専"),IFERROR(VLOOKUP(入力項目!$S$17,子育て関連マスタ!$I$32:$M$34,4,FALSE),0),
AND(U555&gt;=21,U555&lt;=22,入力項目!$S$16&lt;&gt;"高専"),IFERROR(VLOOKUP(入力項目!$S$17,子育て関連マスタ!$I$32:$M$34,4,FALSE),0),
U555&gt;=23,0
) +
IF($D555=4,
  IFERROR(_xlfn.IFS(
  U555&lt;=入力項目!$S$11,0,
  AND(U555=入力項目!$S$11),IFERROR(VLOOKUP(入力項目!$S$12,子育て関連マスタ!$I$4:$M$5,2,FALSE),0),
  AND(U555=4),IFERROR(VLOOKUP(入力項目!$S$13,子育て関連マスタ!$I$9:$M$12,2,FALSE),0),
  AND(U555=7),IFERROR(VLOOKUP(入力項目!$S$14,子育て関連マスタ!$I$16:$M$17,2,FALSE),0),
  AND(U555=13),IFERROR(VLOOKUP(入力項目!$S$15,子育て関連マスタ!$I$21:$M$22,2,FALSE),0),
  AND(U555=16),IFERROR(VLOOKUP(入力項目!$S$16,子育て関連マスタ!$I$26:$M$28,2,FALSE),0),
  AND(U555=19,入力項目!$S$16&lt;&gt;"高専"),IFERROR(VLOOKUP(入力項目!$S$17,子育て関連マスタ!$I$32:$M$37,2,FALSE),0),
  AND(U555=21,入力項目!$S$16="高専"),IFERROR(VLOOKUP(入力項目!$S$17,子育て関連マスタ!$I$32:$M$37,2,FALSE),0),
  U555&gt;=22,0
  ),0),0
) +
IF(AND(U555&gt;=1,U555&lt;=15),IF($D555=入力項目!$S$8,入力項目!$S$3,0),0) +
IF(AND(U555&gt;=1,U555&lt;=15),IF($D555=5,入力項目!$S$4,0),0) +
IF(AND(U555&gt;=1,U555&lt;=15),IF($D555=12,入力項目!$S$5,0),0) +
IF(AND(入力項目!$S$7=$A555,入力項目!$S$8=$D555),子育て関連マスタ!$C$14,0) +
IFERROR(IF(AND(YEAR(EDATE(DATE(入力項目!$S$7,入力項目!$S$8,1),1))=$A555,MONTH(EDATE(DATE(入力項目!$S$7,入力項目!$S$8,1),1))=$D555),子育て関連マスタ!$C$15,0),0) +
IF(AND(OR(U555=3,U555=5,U555=7),$D555=11),子育て関連マスタ!$C$17,0) +
IF(AND(U555=20,$D555=1),子育て関連マスタ!$C$18,0) +
IF(AND(U555=20,$D555=1),
IFERROR(_xlfn.IFS(
入力項目!$S$10="男",子育て関連マスタ!$C$18,
入力項目!$S$10="女",子育て関連マスタ!$C$19
),0),0
) +
IF(AND(U555&gt;=入力項目!$S$18,U555&lt;=入力項目!$S$19),入力項目!$S$20,0) +
IF(AND(U555&gt;=入力項目!$S$21,U555&lt;=入力項目!$S$22),入力項目!$S$23,0) +
IF(AND(U555&gt;=入力項目!$S$24,U555&lt;=入力項目!$S$25),入力項目!$S$26,0)
)</f>
        <v>0</v>
      </c>
      <c r="AJ555" s="10">
        <f ca="1">-VLOOKUP($D555,月別収支!$A$2:$H$13,7,FALSE)</f>
        <v>-20000</v>
      </c>
    </row>
    <row r="556" spans="1:36" x14ac:dyDescent="0.4">
      <c r="A556">
        <f t="shared" ref="A556:A619" ca="1" si="156">IF(D556=1,A555+1,A555)</f>
        <v>2070</v>
      </c>
      <c r="B556">
        <f t="shared" ca="1" si="146"/>
        <v>2070</v>
      </c>
      <c r="C556">
        <f t="shared" ca="1" si="147"/>
        <v>46</v>
      </c>
      <c r="D556">
        <f t="shared" ref="D556:D619" ca="1" si="157">IF(D555=12,1,D555+1)</f>
        <v>10</v>
      </c>
      <c r="E556" t="str">
        <f t="shared" ca="1" si="141"/>
        <v>2070年10月</v>
      </c>
      <c r="F556">
        <f ca="1">IF(OR(入力項目!$N$5&lt;$A556,AND(入力項目!$N$5=$A556,入力項目!$N$6&lt;$D556)),IF(F555=0,1,IF(G556=12,F555+1,F555)),0)</f>
        <v>46</v>
      </c>
      <c r="G556">
        <f ca="1">IF(OR(入力項目!$N$5&lt;$A556,AND(入力項目!$N$5=$A556,入力項目!$N$6&lt;$D556)),IF(G555=12,1,G555+1),0)</f>
        <v>12</v>
      </c>
      <c r="H556" t="str">
        <f t="shared" ca="1" si="142"/>
        <v>46_12</v>
      </c>
      <c r="I556">
        <f ca="1">IF(
  IFERROR(AND($C556&gt;0,MOD($C556,入力項目!$N$22)=0,$D556=入力項目!$N$23), FALSE),
  1,
  IF(
    AND(I555&gt;0,J555=12),
    IF(I555=入力項目!$N$28, 0, I555+1),
    I555
  )
)</f>
        <v>2</v>
      </c>
      <c r="J556">
        <f ca="1">IF($D556=入力項目!$N$23,1,IFERROR(J555+1,1))</f>
        <v>5</v>
      </c>
      <c r="K556" t="str">
        <f t="shared" ca="1" si="143"/>
        <v>2_5</v>
      </c>
      <c r="L556">
        <f ca="1">L555+IF(入力項目!$D$4=$D556,1,0)</f>
        <v>75</v>
      </c>
      <c r="M556" t="str">
        <f t="shared" ca="1" si="144"/>
        <v>75歳</v>
      </c>
      <c r="N556">
        <f t="shared" ca="1" si="148"/>
        <v>75</v>
      </c>
      <c r="O556" t="str">
        <f t="shared" ca="1" si="145"/>
        <v>75歳</v>
      </c>
      <c r="P556">
        <f t="shared" ca="1" si="149"/>
        <v>50</v>
      </c>
      <c r="Q556">
        <f t="shared" ca="1" si="150"/>
        <v>48</v>
      </c>
      <c r="R556">
        <f t="shared" ca="1" si="151"/>
        <v>2071</v>
      </c>
      <c r="S556">
        <f t="shared" ca="1" si="152"/>
        <v>2071</v>
      </c>
      <c r="T556">
        <f t="shared" ca="1" si="153"/>
        <v>2071</v>
      </c>
      <c r="U556">
        <f t="shared" ca="1" si="154"/>
        <v>2071</v>
      </c>
      <c r="V556" s="10">
        <f t="shared" ca="1" si="155"/>
        <v>57137425</v>
      </c>
      <c r="W556" s="10">
        <f ca="1">IF($L556&lt;その他マスタ!$B$1,VLOOKUP($D556,月別収支!$A$2:$H$13,2,FALSE),その他マスタ!$B$3)+IF(AND($L556=その他マスタ!$B$1,入力項目!$I$9="あり",$D556=入力項目!$D$4),その他マスタ!$B$2,0)</f>
        <v>150000</v>
      </c>
      <c r="X556" s="10">
        <f ca="1">-IF(入力項目!$K$5=TRUE,
IF($F556+$G556&lt;3,VLOOKUP($D556,月別収支!$A$2:$H$13,8,FALSE),0)+IFERROR(VLOOKUP($H556,住宅ローン計算!C:P,13,FALSE),0)+IF($F556&gt;1,IF(OR($G556=3,$G556=6,$G556=9,$G556=12),ROUNDUP(入力項目!$N$18/4,0),0),0),
VLOOKUP($D556,月別収支!$A$2:$H$13,8,FALSE))</f>
        <v>-37500</v>
      </c>
      <c r="Y556" s="10">
        <f ca="1">-VLOOKUP($D556,月別収支!$A$2:$H$13,3,FALSE)</f>
        <v>-75000</v>
      </c>
      <c r="Z556" s="10">
        <f ca="1">-VLOOKUP($D556,月別収支!$A$2:$H$13,4,FALSE)</f>
        <v>-27000</v>
      </c>
      <c r="AA556" s="10">
        <f ca="1">-VLOOKUP($D556,月別収支!$A$2:$H$13,6,FALSE)</f>
        <v>-10000</v>
      </c>
      <c r="AB556" s="10">
        <f ca="1">-(
VLOOKUP($D556,月別収支!$A$2:$H$13,5,FALSE)+IF(AND(入力項目!$I$27&lt;=$A556,ISEVEN($A556-入力項目!$I$27),入力項目!$I$28=$D556),入力項目!$I$26,0)
+IF(入力項目!$K$26=TRUE,
IFERROR(VLOOKUP($K556,マイカーローン計算!C:P,13,FALSE),0),
IFERROR(
  IF(AND($C556&gt;0,MOD($C556,入力項目!$N$22)=0,$D556=入力項目!$N$23),入力項目!$N$24,0),
 0
)
)
)</f>
        <v>-20000</v>
      </c>
      <c r="AC556" s="10">
        <f ca="1">-IF($A556&lt;入力項目!$N$33,入力項目!$N$35,IF(AND($A556=入力項目!$N$33,$D556&lt;=入力項目!$N$34),入力項目!$N$35,0))</f>
        <v>0</v>
      </c>
      <c r="AD556">
        <f ca="1">-(
_xlfn.IFS(
P556&lt;=入力項目!$S$11,0,
AND(P556&gt;=入力項目!$S$11+1,P556&lt;=3),IFERROR(VLOOKUP(入力項目!$S$12,子育て関連マスタ!$I$4:$M$5,4,FALSE),0),
AND(P556&gt;=4,P556&lt;=6),IFERROR(VLOOKUP(入力項目!$S$13,子育て関連マスタ!$I$9:$M$12,4,FALSE),0),
AND(P556&gt;=7,P556&lt;=12),IFERROR(VLOOKUP(入力項目!$S$14,子育て関連マスタ!$I$16:$M$17,4,FALSE),0),
AND(P556&gt;=13,P556&lt;=15),IFERROR(VLOOKUP(入力項目!$S$15,子育て関連マスタ!$I$21:$M$22,4,FALSE),0),
AND(P556&gt;=16,P556&lt;=18),IFERROR(VLOOKUP(入力項目!$S$16,子育て関連マスタ!$I$26:$M$28,4,FALSE),0),
AND(P556&gt;=19,P556&lt;=20,入力項目!$S$16="高専"),IFERROR(VLOOKUP(入力項目!$S$16,子育て関連マスタ!$I$26:$M$28,4,FALSE),0),
AND(P556&gt;=19,P556&lt;=20,入力項目!$S$16&lt;&gt;"高専"),IFERROR(VLOOKUP(入力項目!$S$17,子育て関連マスタ!$I$32:$M$37,4,FALSE),0),
AND(P556&gt;=21,P556&lt;=22,入力項目!$S$16="高専"),IFERROR(VLOOKUP(入力項目!$S$17,子育て関連マスタ!$I$32:$M$34,4,FALSE),0),
AND(P556&gt;=21,P556&lt;=22,入力項目!$S$16&lt;&gt;"高専"),IFERROR(VLOOKUP(入力項目!$S$17,子育て関連マスタ!$I$32:$M$34,4,FALSE),0),
P556&gt;=23,0
) +
IF($D556=4,
  IFERROR(_xlfn.IFS(
  P556&lt;=入力項目!$S$11,0,
  AND(P556=入力項目!$S$11),IFERROR(VLOOKUP(入力項目!$S$12,子育て関連マスタ!$I$4:$M$5,2,FALSE),0),
  AND(P556=4),IFERROR(VLOOKUP(入力項目!$S$13,子育て関連マスタ!$I$9:$M$12,2,FALSE),0),
  AND(P556=7),IFERROR(VLOOKUP(入力項目!$S$14,子育て関連マスタ!$I$16:$M$17,2,FALSE),0),
  AND(P556=13),IFERROR(VLOOKUP(入力項目!$S$15,子育て関連マスタ!$I$21:$M$22,2,FALSE),0),
  AND(P556=16),IFERROR(VLOOKUP(入力項目!$S$16,子育て関連マスタ!$I$26:$M$28,2,FALSE),0),
  AND(P556=19,入力項目!$S$16&lt;&gt;"高専"),IFERROR(VLOOKUP(入力項目!$S$17,子育て関連マスタ!$I$32:$M$37,2,FALSE),0),
  AND(P556=21,入力項目!$S$16="高専"),IFERROR(VLOOKUP(入力項目!$S$17,子育て関連マスタ!$I$32:$M$37,2,FALSE),0),
  P556&gt;=22,0
  ),0),0
) +
IF(AND(P556&gt;=1,P556&lt;=15),IF($D556=入力項目!$S$8,入力項目!$S$3,0),0) +
IF(AND(P556&gt;=1,P556&lt;=15),IF($D556=5,入力項目!$S$4,0),0) +
IF(AND(P556&gt;=1,P556&lt;=15),IF($D556=12,入力項目!$S$5,0),0) +
IF(AND(入力項目!$S$7=$A556,入力項目!$S$8=$D556),子育て関連マスタ!$C$14,0) +
IFERROR(IF(AND(YEAR(EDATE(DATE(入力項目!$S$7,入力項目!$S$8,1),1))=$A556,MONTH(EDATE(DATE(入力項目!$S$7,入力項目!$S$8,1),1))=$D556),子育て関連マスタ!$C$15,0),0) +
IF(AND(OR(P556=3,P556=5,P556=7),$D556=11),子育て関連マスタ!$C$17,0) +
IF(AND(P556=20,$D556=1),子育て関連マスタ!$C$18,0) +
IF(AND(P556=20,$D556=1),
IFERROR(_xlfn.IFS(
入力項目!$S$10="男",子育て関連マスタ!$C$18,
入力項目!$S$10="女",子育て関連マスタ!$C$19
),0),0
) +
IF(AND(P556&gt;=入力項目!$S$18,P556&lt;=入力項目!$S$19),入力項目!$S$20,0) +
IF(AND(P556&gt;=入力項目!$S$21,P556&lt;=入力項目!$S$22),入力項目!$S$23,0) +
IF(AND(P556&gt;=入力項目!$S$24,P556&lt;=入力項目!$S$25),入力項目!$S$26,0)
)</f>
        <v>0</v>
      </c>
      <c r="AE556">
        <f ca="1">-(
_xlfn.IFS(
Q556&lt;=入力項目!$S$11,0,
AND(Q556&gt;=入力項目!$S$11+1,Q556&lt;=3),IFERROR(VLOOKUP(入力項目!$S$12,子育て関連マスタ!$I$4:$M$5,4,FALSE),0),
AND(Q556&gt;=4,Q556&lt;=6),IFERROR(VLOOKUP(入力項目!$S$13,子育て関連マスタ!$I$9:$M$12,4,FALSE),0),
AND(Q556&gt;=7,Q556&lt;=12),IFERROR(VLOOKUP(入力項目!$S$14,子育て関連マスタ!$I$16:$M$17,4,FALSE),0),
AND(Q556&gt;=13,Q556&lt;=15),IFERROR(VLOOKUP(入力項目!$S$15,子育て関連マスタ!$I$21:$M$22,4,FALSE),0),
AND(Q556&gt;=16,Q556&lt;=18),IFERROR(VLOOKUP(入力項目!$S$16,子育て関連マスタ!$I$26:$M$28,4,FALSE),0),
AND(Q556&gt;=19,Q556&lt;=20,入力項目!$S$16="高専"),IFERROR(VLOOKUP(入力項目!$S$16,子育て関連マスタ!$I$26:$M$28,4,FALSE),0),
AND(Q556&gt;=19,Q556&lt;=20,入力項目!$S$16&lt;&gt;"高専"),IFERROR(VLOOKUP(入力項目!$S$17,子育て関連マスタ!$I$32:$M$37,4,FALSE),0),
AND(Q556&gt;=21,Q556&lt;=22,入力項目!$S$16="高専"),IFERROR(VLOOKUP(入力項目!$S$17,子育て関連マスタ!$I$32:$M$34,4,FALSE),0),
AND(Q556&gt;=21,Q556&lt;=22,入力項目!$S$16&lt;&gt;"高専"),IFERROR(VLOOKUP(入力項目!$S$17,子育て関連マスタ!$I$32:$M$34,4,FALSE),0),
Q556&gt;=23,0
) +
IF($D556=4,
  IFERROR(_xlfn.IFS(
  Q556&lt;=入力項目!$S$11,0,
  AND(Q556=入力項目!$S$11),IFERROR(VLOOKUP(入力項目!$S$12,子育て関連マスタ!$I$4:$M$5,2,FALSE),0),
  AND(Q556=4),IFERROR(VLOOKUP(入力項目!$S$13,子育て関連マスタ!$I$9:$M$12,2,FALSE),0),
  AND(Q556=7),IFERROR(VLOOKUP(入力項目!$S$14,子育て関連マスタ!$I$16:$M$17,2,FALSE),0),
  AND(Q556=13),IFERROR(VLOOKUP(入力項目!$S$15,子育て関連マスタ!$I$21:$M$22,2,FALSE),0),
  AND(Q556=16),IFERROR(VLOOKUP(入力項目!$S$16,子育て関連マスタ!$I$26:$M$28,2,FALSE),0),
  AND(Q556=19,入力項目!$S$16&lt;&gt;"高専"),IFERROR(VLOOKUP(入力項目!$S$17,子育て関連マスタ!$I$32:$M$37,2,FALSE),0),
  AND(Q556=21,入力項目!$S$16="高専"),IFERROR(VLOOKUP(入力項目!$S$17,子育て関連マスタ!$I$32:$M$37,2,FALSE),0),
  Q556&gt;=22,0
  ),0),0
) +
IF(AND(Q556&gt;=1,Q556&lt;=15),IF($D556=入力項目!$S$8,入力項目!$S$3,0),0) +
IF(AND(Q556&gt;=1,Q556&lt;=15),IF($D556=5,入力項目!$S$4,0),0) +
IF(AND(Q556&gt;=1,Q556&lt;=15),IF($D556=12,入力項目!$S$5,0),0) +
IF(AND(入力項目!$S$7=$A556,入力項目!$S$8=$D556),子育て関連マスタ!$C$14,0) +
IFERROR(IF(AND(YEAR(EDATE(DATE(入力項目!$S$7,入力項目!$S$8,1),1))=$A556,MONTH(EDATE(DATE(入力項目!$S$7,入力項目!$S$8,1),1))=$D556),子育て関連マスタ!$C$15,0),0) +
IF(AND(OR(Q556=3,Q556=5,Q556=7),$D556=11),子育て関連マスタ!$C$17,0) +
IF(AND(Q556=20,$D556=1),子育て関連マスタ!$C$18,0) +
IF(AND(Q556=20,$D556=1),
IFERROR(_xlfn.IFS(
入力項目!$S$10="男",子育て関連マスタ!$C$18,
入力項目!$S$10="女",子育て関連マスタ!$C$19
),0),0
) +
IF(AND(Q556&gt;=入力項目!$S$18,Q556&lt;=入力項目!$S$19),入力項目!$S$20,0) +
IF(AND(Q556&gt;=入力項目!$S$21,Q556&lt;=入力項目!$S$22),入力項目!$S$23,0) +
IF(AND(Q556&gt;=入力項目!$S$24,Q556&lt;=入力項目!$S$25),入力項目!$S$26,0)
)</f>
        <v>0</v>
      </c>
      <c r="AF556">
        <f ca="1">-(
_xlfn.IFS(
R556&lt;=入力項目!$S$11,0,
AND(R556&gt;=入力項目!$S$11+1,R556&lt;=3),IFERROR(VLOOKUP(入力項目!$S$12,子育て関連マスタ!$I$4:$M$5,4,FALSE),0),
AND(R556&gt;=4,R556&lt;=6),IFERROR(VLOOKUP(入力項目!$S$13,子育て関連マスタ!$I$9:$M$12,4,FALSE),0),
AND(R556&gt;=7,R556&lt;=12),IFERROR(VLOOKUP(入力項目!$S$14,子育て関連マスタ!$I$16:$M$17,4,FALSE),0),
AND(R556&gt;=13,R556&lt;=15),IFERROR(VLOOKUP(入力項目!$S$15,子育て関連マスタ!$I$21:$M$22,4,FALSE),0),
AND(R556&gt;=16,R556&lt;=18),IFERROR(VLOOKUP(入力項目!$S$16,子育て関連マスタ!$I$26:$M$28,4,FALSE),0),
AND(R556&gt;=19,R556&lt;=20,入力項目!$S$16="高専"),IFERROR(VLOOKUP(入力項目!$S$16,子育て関連マスタ!$I$26:$M$28,4,FALSE),0),
AND(R556&gt;=19,R556&lt;=20,入力項目!$S$16&lt;&gt;"高専"),IFERROR(VLOOKUP(入力項目!$S$17,子育て関連マスタ!$I$32:$M$37,4,FALSE),0),
AND(R556&gt;=21,R556&lt;=22,入力項目!$S$16="高専"),IFERROR(VLOOKUP(入力項目!$S$17,子育て関連マスタ!$I$32:$M$34,4,FALSE),0),
AND(R556&gt;=21,R556&lt;=22,入力項目!$S$16&lt;&gt;"高専"),IFERROR(VLOOKUP(入力項目!$S$17,子育て関連マスタ!$I$32:$M$34,4,FALSE),0),
R556&gt;=23,0
) +
IF($D556=4,
  IFERROR(_xlfn.IFS(
  R556&lt;=入力項目!$S$11,0,
  AND(R556=入力項目!$S$11),IFERROR(VLOOKUP(入力項目!$S$12,子育て関連マスタ!$I$4:$M$5,2,FALSE),0),
  AND(R556=4),IFERROR(VLOOKUP(入力項目!$S$13,子育て関連マスタ!$I$9:$M$12,2,FALSE),0),
  AND(R556=7),IFERROR(VLOOKUP(入力項目!$S$14,子育て関連マスタ!$I$16:$M$17,2,FALSE),0),
  AND(R556=13),IFERROR(VLOOKUP(入力項目!$S$15,子育て関連マスタ!$I$21:$M$22,2,FALSE),0),
  AND(R556=16),IFERROR(VLOOKUP(入力項目!$S$16,子育て関連マスタ!$I$26:$M$28,2,FALSE),0),
  AND(R556=19,入力項目!$S$16&lt;&gt;"高専"),IFERROR(VLOOKUP(入力項目!$S$17,子育て関連マスタ!$I$32:$M$37,2,FALSE),0),
  AND(R556=21,入力項目!$S$16="高専"),IFERROR(VLOOKUP(入力項目!$S$17,子育て関連マスタ!$I$32:$M$37,2,FALSE),0),
  R556&gt;=22,0
  ),0),0
) +
IF(AND(R556&gt;=1,R556&lt;=15),IF($D556=入力項目!$S$8,入力項目!$S$3,0),0) +
IF(AND(R556&gt;=1,R556&lt;=15),IF($D556=5,入力項目!$S$4,0),0) +
IF(AND(R556&gt;=1,R556&lt;=15),IF($D556=12,入力項目!$S$5,0),0) +
IF(AND(入力項目!$S$7=$A556,入力項目!$S$8=$D556),子育て関連マスタ!$C$14,0) +
IFERROR(IF(AND(YEAR(EDATE(DATE(入力項目!$S$7,入力項目!$S$8,1),1))=$A556,MONTH(EDATE(DATE(入力項目!$S$7,入力項目!$S$8,1),1))=$D556),子育て関連マスタ!$C$15,0),0) +
IF(AND(OR(R556=3,R556=5,R556=7),$D556=11),子育て関連マスタ!$C$17,0) +
IF(AND(R556=20,$D556=1),子育て関連マスタ!$C$18,0) +
IF(AND(R556=20,$D556=1),
IFERROR(_xlfn.IFS(
入力項目!$S$10="男",子育て関連マスタ!$C$18,
入力項目!$S$10="女",子育て関連マスタ!$C$19
),0),0
) +
IF(AND(R556&gt;=入力項目!$S$18,R556&lt;=入力項目!$S$19),入力項目!$S$20,0) +
IF(AND(R556&gt;=入力項目!$S$21,R556&lt;=入力項目!$S$22),入力項目!$S$23,0) +
IF(AND(R556&gt;=入力項目!$S$24,R556&lt;=入力項目!$S$25),入力項目!$S$26,0)
)</f>
        <v>0</v>
      </c>
      <c r="AG556">
        <f ca="1">-(
_xlfn.IFS(
S556&lt;=入力項目!$S$11,0,
AND(S556&gt;=入力項目!$S$11+1,S556&lt;=3),IFERROR(VLOOKUP(入力項目!$S$12,子育て関連マスタ!$I$4:$M$5,4,FALSE),0),
AND(S556&gt;=4,S556&lt;=6),IFERROR(VLOOKUP(入力項目!$S$13,子育て関連マスタ!$I$9:$M$12,4,FALSE),0),
AND(S556&gt;=7,S556&lt;=12),IFERROR(VLOOKUP(入力項目!$S$14,子育て関連マスタ!$I$16:$M$17,4,FALSE),0),
AND(S556&gt;=13,S556&lt;=15),IFERROR(VLOOKUP(入力項目!$S$15,子育て関連マスタ!$I$21:$M$22,4,FALSE),0),
AND(S556&gt;=16,S556&lt;=18),IFERROR(VLOOKUP(入力項目!$S$16,子育て関連マスタ!$I$26:$M$28,4,FALSE),0),
AND(S556&gt;=19,S556&lt;=20,入力項目!$S$16="高専"),IFERROR(VLOOKUP(入力項目!$S$16,子育て関連マスタ!$I$26:$M$28,4,FALSE),0),
AND(S556&gt;=19,S556&lt;=20,入力項目!$S$16&lt;&gt;"高専"),IFERROR(VLOOKUP(入力項目!$S$17,子育て関連マスタ!$I$32:$M$37,4,FALSE),0),
AND(S556&gt;=21,S556&lt;=22,入力項目!$S$16="高専"),IFERROR(VLOOKUP(入力項目!$S$17,子育て関連マスタ!$I$32:$M$34,4,FALSE),0),
AND(S556&gt;=21,S556&lt;=22,入力項目!$S$16&lt;&gt;"高専"),IFERROR(VLOOKUP(入力項目!$S$17,子育て関連マスタ!$I$32:$M$34,4,FALSE),0),
S556&gt;=23,0
) +
IF($D556=4,
  IFERROR(_xlfn.IFS(
  S556&lt;=入力項目!$S$11,0,
  AND(S556=入力項目!$S$11),IFERROR(VLOOKUP(入力項目!$S$12,子育て関連マスタ!$I$4:$M$5,2,FALSE),0),
  AND(S556=4),IFERROR(VLOOKUP(入力項目!$S$13,子育て関連マスタ!$I$9:$M$12,2,FALSE),0),
  AND(S556=7),IFERROR(VLOOKUP(入力項目!$S$14,子育て関連マスタ!$I$16:$M$17,2,FALSE),0),
  AND(S556=13),IFERROR(VLOOKUP(入力項目!$S$15,子育て関連マスタ!$I$21:$M$22,2,FALSE),0),
  AND(S556=16),IFERROR(VLOOKUP(入力項目!$S$16,子育て関連マスタ!$I$26:$M$28,2,FALSE),0),
  AND(S556=19,入力項目!$S$16&lt;&gt;"高専"),IFERROR(VLOOKUP(入力項目!$S$17,子育て関連マスタ!$I$32:$M$37,2,FALSE),0),
  AND(S556=21,入力項目!$S$16="高専"),IFERROR(VLOOKUP(入力項目!$S$17,子育て関連マスタ!$I$32:$M$37,2,FALSE),0),
  S556&gt;=22,0
  ),0),0
) +
IF(AND(S556&gt;=1,S556&lt;=15),IF($D556=入力項目!$S$8,入力項目!$S$3,0),0) +
IF(AND(S556&gt;=1,S556&lt;=15),IF($D556=5,入力項目!$S$4,0),0) +
IF(AND(S556&gt;=1,S556&lt;=15),IF($D556=12,入力項目!$S$5,0),0) +
IF(AND(入力項目!$S$7=$A556,入力項目!$S$8=$D556),子育て関連マスタ!$C$14,0) +
IFERROR(IF(AND(YEAR(EDATE(DATE(入力項目!$S$7,入力項目!$S$8,1),1))=$A556,MONTH(EDATE(DATE(入力項目!$S$7,入力項目!$S$8,1),1))=$D556),子育て関連マスタ!$C$15,0),0) +
IF(AND(OR(S556=3,S556=5,S556=7),$D556=11),子育て関連マスタ!$C$17,0) +
IF(AND(S556=20,$D556=1),子育て関連マスタ!$C$18,0) +
IF(AND(S556=20,$D556=1),
IFERROR(_xlfn.IFS(
入力項目!$S$10="男",子育て関連マスタ!$C$18,
入力項目!$S$10="女",子育て関連マスタ!$C$19
),0),0
) +
IF(AND(S556&gt;=入力項目!$S$18,S556&lt;=入力項目!$S$19),入力項目!$S$20,0) +
IF(AND(S556&gt;=入力項目!$S$21,S556&lt;=入力項目!$S$22),入力項目!$S$23,0) +
IF(AND(S556&gt;=入力項目!$S$24,S556&lt;=入力項目!$S$25),入力項目!$S$26,0)
)</f>
        <v>0</v>
      </c>
      <c r="AH556">
        <f ca="1">-(
_xlfn.IFS(
T556&lt;=入力項目!$S$11,0,
AND(T556&gt;=入力項目!$S$11+1,T556&lt;=3),IFERROR(VLOOKUP(入力項目!$S$12,子育て関連マスタ!$I$4:$M$5,4,FALSE),0),
AND(T556&gt;=4,T556&lt;=6),IFERROR(VLOOKUP(入力項目!$S$13,子育て関連マスタ!$I$9:$M$12,4,FALSE),0),
AND(T556&gt;=7,T556&lt;=12),IFERROR(VLOOKUP(入力項目!$S$14,子育て関連マスタ!$I$16:$M$17,4,FALSE),0),
AND(T556&gt;=13,T556&lt;=15),IFERROR(VLOOKUP(入力項目!$S$15,子育て関連マスタ!$I$21:$M$22,4,FALSE),0),
AND(T556&gt;=16,T556&lt;=18),IFERROR(VLOOKUP(入力項目!$S$16,子育て関連マスタ!$I$26:$M$28,4,FALSE),0),
AND(T556&gt;=19,T556&lt;=20,入力項目!$S$16="高専"),IFERROR(VLOOKUP(入力項目!$S$16,子育て関連マスタ!$I$26:$M$28,4,FALSE),0),
AND(T556&gt;=19,T556&lt;=20,入力項目!$S$16&lt;&gt;"高専"),IFERROR(VLOOKUP(入力項目!$S$17,子育て関連マスタ!$I$32:$M$37,4,FALSE),0),
AND(T556&gt;=21,T556&lt;=22,入力項目!$S$16="高専"),IFERROR(VLOOKUP(入力項目!$S$17,子育て関連マスタ!$I$32:$M$34,4,FALSE),0),
AND(T556&gt;=21,T556&lt;=22,入力項目!$S$16&lt;&gt;"高専"),IFERROR(VLOOKUP(入力項目!$S$17,子育て関連マスタ!$I$32:$M$34,4,FALSE),0),
T556&gt;=23,0
) +
IF($D556=4,
  IFERROR(_xlfn.IFS(
  T556&lt;=入力項目!$S$11,0,
  AND(T556=入力項目!$S$11),IFERROR(VLOOKUP(入力項目!$S$12,子育て関連マスタ!$I$4:$M$5,2,FALSE),0),
  AND(T556=4),IFERROR(VLOOKUP(入力項目!$S$13,子育て関連マスタ!$I$9:$M$12,2,FALSE),0),
  AND(T556=7),IFERROR(VLOOKUP(入力項目!$S$14,子育て関連マスタ!$I$16:$M$17,2,FALSE),0),
  AND(T556=13),IFERROR(VLOOKUP(入力項目!$S$15,子育て関連マスタ!$I$21:$M$22,2,FALSE),0),
  AND(T556=16),IFERROR(VLOOKUP(入力項目!$S$16,子育て関連マスタ!$I$26:$M$28,2,FALSE),0),
  AND(T556=19,入力項目!$S$16&lt;&gt;"高専"),IFERROR(VLOOKUP(入力項目!$S$17,子育て関連マスタ!$I$32:$M$37,2,FALSE),0),
  AND(T556=21,入力項目!$S$16="高専"),IFERROR(VLOOKUP(入力項目!$S$17,子育て関連マスタ!$I$32:$M$37,2,FALSE),0),
  T556&gt;=22,0
  ),0),0
) +
IF(AND(T556&gt;=1,T556&lt;=15),IF($D556=入力項目!$S$8,入力項目!$S$3,0),0) +
IF(AND(T556&gt;=1,T556&lt;=15),IF($D556=5,入力項目!$S$4,0),0) +
IF(AND(T556&gt;=1,T556&lt;=15),IF($D556=12,入力項目!$S$5,0),0) +
IF(AND(入力項目!$S$7=$A556,入力項目!$S$8=$D556),子育て関連マスタ!$C$14,0) +
IFERROR(IF(AND(YEAR(EDATE(DATE(入力項目!$S$7,入力項目!$S$8,1),1))=$A556,MONTH(EDATE(DATE(入力項目!$S$7,入力項目!$S$8,1),1))=$D556),子育て関連マスタ!$C$15,0),0) +
IF(AND(OR(T556=3,T556=5,T556=7),$D556=11),子育て関連マスタ!$C$17,0) +
IF(AND(T556=20,$D556=1),子育て関連マスタ!$C$18,0) +
IF(AND(T556=20,$D556=1),
IFERROR(_xlfn.IFS(
入力項目!$S$10="男",子育て関連マスタ!$C$18,
入力項目!$S$10="女",子育て関連マスタ!$C$19
),0),0
) +
IF(AND(T556&gt;=入力項目!$S$18,T556&lt;=入力項目!$S$19),入力項目!$S$20,0) +
IF(AND(T556&gt;=入力項目!$S$21,T556&lt;=入力項目!$S$22),入力項目!$S$23,0) +
IF(AND(T556&gt;=入力項目!$S$24,T556&lt;=入力項目!$S$25),入力項目!$S$26,0)
)</f>
        <v>0</v>
      </c>
      <c r="AI556">
        <f ca="1">-(
_xlfn.IFS(
U556&lt;=入力項目!$S$11,0,
AND(U556&gt;=入力項目!$S$11+1,U556&lt;=3),IFERROR(VLOOKUP(入力項目!$S$12,子育て関連マスタ!$I$4:$M$5,4,FALSE),0),
AND(U556&gt;=4,U556&lt;=6),IFERROR(VLOOKUP(入力項目!$S$13,子育て関連マスタ!$I$9:$M$12,4,FALSE),0),
AND(U556&gt;=7,U556&lt;=12),IFERROR(VLOOKUP(入力項目!$S$14,子育て関連マスタ!$I$16:$M$17,4,FALSE),0),
AND(U556&gt;=13,U556&lt;=15),IFERROR(VLOOKUP(入力項目!$S$15,子育て関連マスタ!$I$21:$M$22,4,FALSE),0),
AND(U556&gt;=16,U556&lt;=18),IFERROR(VLOOKUP(入力項目!$S$16,子育て関連マスタ!$I$26:$M$28,4,FALSE),0),
AND(U556&gt;=19,U556&lt;=20,入力項目!$S$16="高専"),IFERROR(VLOOKUP(入力項目!$S$16,子育て関連マスタ!$I$26:$M$28,4,FALSE),0),
AND(U556&gt;=19,U556&lt;=20,入力項目!$S$16&lt;&gt;"高専"),IFERROR(VLOOKUP(入力項目!$S$17,子育て関連マスタ!$I$32:$M$37,4,FALSE),0),
AND(U556&gt;=21,U556&lt;=22,入力項目!$S$16="高専"),IFERROR(VLOOKUP(入力項目!$S$17,子育て関連マスタ!$I$32:$M$34,4,FALSE),0),
AND(U556&gt;=21,U556&lt;=22,入力項目!$S$16&lt;&gt;"高専"),IFERROR(VLOOKUP(入力項目!$S$17,子育て関連マスタ!$I$32:$M$34,4,FALSE),0),
U556&gt;=23,0
) +
IF($D556=4,
  IFERROR(_xlfn.IFS(
  U556&lt;=入力項目!$S$11,0,
  AND(U556=入力項目!$S$11),IFERROR(VLOOKUP(入力項目!$S$12,子育て関連マスタ!$I$4:$M$5,2,FALSE),0),
  AND(U556=4),IFERROR(VLOOKUP(入力項目!$S$13,子育て関連マスタ!$I$9:$M$12,2,FALSE),0),
  AND(U556=7),IFERROR(VLOOKUP(入力項目!$S$14,子育て関連マスタ!$I$16:$M$17,2,FALSE),0),
  AND(U556=13),IFERROR(VLOOKUP(入力項目!$S$15,子育て関連マスタ!$I$21:$M$22,2,FALSE),0),
  AND(U556=16),IFERROR(VLOOKUP(入力項目!$S$16,子育て関連マスタ!$I$26:$M$28,2,FALSE),0),
  AND(U556=19,入力項目!$S$16&lt;&gt;"高専"),IFERROR(VLOOKUP(入力項目!$S$17,子育て関連マスタ!$I$32:$M$37,2,FALSE),0),
  AND(U556=21,入力項目!$S$16="高専"),IFERROR(VLOOKUP(入力項目!$S$17,子育て関連マスタ!$I$32:$M$37,2,FALSE),0),
  U556&gt;=22,0
  ),0),0
) +
IF(AND(U556&gt;=1,U556&lt;=15),IF($D556=入力項目!$S$8,入力項目!$S$3,0),0) +
IF(AND(U556&gt;=1,U556&lt;=15),IF($D556=5,入力項目!$S$4,0),0) +
IF(AND(U556&gt;=1,U556&lt;=15),IF($D556=12,入力項目!$S$5,0),0) +
IF(AND(入力項目!$S$7=$A556,入力項目!$S$8=$D556),子育て関連マスタ!$C$14,0) +
IFERROR(IF(AND(YEAR(EDATE(DATE(入力項目!$S$7,入力項目!$S$8,1),1))=$A556,MONTH(EDATE(DATE(入力項目!$S$7,入力項目!$S$8,1),1))=$D556),子育て関連マスタ!$C$15,0),0) +
IF(AND(OR(U556=3,U556=5,U556=7),$D556=11),子育て関連マスタ!$C$17,0) +
IF(AND(U556=20,$D556=1),子育て関連マスタ!$C$18,0) +
IF(AND(U556=20,$D556=1),
IFERROR(_xlfn.IFS(
入力項目!$S$10="男",子育て関連マスタ!$C$18,
入力項目!$S$10="女",子育て関連マスタ!$C$19
),0),0
) +
IF(AND(U556&gt;=入力項目!$S$18,U556&lt;=入力項目!$S$19),入力項目!$S$20,0) +
IF(AND(U556&gt;=入力項目!$S$21,U556&lt;=入力項目!$S$22),入力項目!$S$23,0) +
IF(AND(U556&gt;=入力項目!$S$24,U556&lt;=入力項目!$S$25),入力項目!$S$26,0)
)</f>
        <v>0</v>
      </c>
      <c r="AJ556" s="10">
        <f ca="1">-VLOOKUP($D556,月別収支!$A$2:$H$13,7,FALSE)</f>
        <v>-20000</v>
      </c>
    </row>
    <row r="557" spans="1:36" x14ac:dyDescent="0.4">
      <c r="A557">
        <f t="shared" ca="1" si="156"/>
        <v>2070</v>
      </c>
      <c r="B557">
        <f t="shared" ca="1" si="146"/>
        <v>2070</v>
      </c>
      <c r="C557">
        <f t="shared" ca="1" si="147"/>
        <v>46</v>
      </c>
      <c r="D557">
        <f t="shared" ca="1" si="157"/>
        <v>11</v>
      </c>
      <c r="E557" t="str">
        <f t="shared" ca="1" si="141"/>
        <v>2070年11月</v>
      </c>
      <c r="F557">
        <f ca="1">IF(OR(入力項目!$N$5&lt;$A557,AND(入力項目!$N$5=$A557,入力項目!$N$6&lt;$D557)),IF(F556=0,1,IF(G557=12,F556+1,F556)),0)</f>
        <v>46</v>
      </c>
      <c r="G557">
        <f ca="1">IF(OR(入力項目!$N$5&lt;$A557,AND(入力項目!$N$5=$A557,入力項目!$N$6&lt;$D557)),IF(G556=12,1,G556+1),0)</f>
        <v>1</v>
      </c>
      <c r="H557" t="str">
        <f t="shared" ca="1" si="142"/>
        <v>46_1</v>
      </c>
      <c r="I557">
        <f ca="1">IF(
  IFERROR(AND($C557&gt;0,MOD($C557,入力項目!$N$22)=0,$D557=入力項目!$N$23), FALSE),
  1,
  IF(
    AND(I556&gt;0,J556=12),
    IF(I556=入力項目!$N$28, 0, I556+1),
    I556
  )
)</f>
        <v>2</v>
      </c>
      <c r="J557">
        <f ca="1">IF($D557=入力項目!$N$23,1,IFERROR(J556+1,1))</f>
        <v>6</v>
      </c>
      <c r="K557" t="str">
        <f t="shared" ca="1" si="143"/>
        <v>2_6</v>
      </c>
      <c r="L557">
        <f ca="1">L556+IF(入力項目!$D$4=$D557,1,0)</f>
        <v>75</v>
      </c>
      <c r="M557" t="str">
        <f t="shared" ca="1" si="144"/>
        <v>75歳</v>
      </c>
      <c r="N557">
        <f t="shared" ca="1" si="148"/>
        <v>75</v>
      </c>
      <c r="O557" t="str">
        <f t="shared" ca="1" si="145"/>
        <v>75歳</v>
      </c>
      <c r="P557">
        <f t="shared" ca="1" si="149"/>
        <v>50</v>
      </c>
      <c r="Q557">
        <f t="shared" ca="1" si="150"/>
        <v>48</v>
      </c>
      <c r="R557">
        <f t="shared" ca="1" si="151"/>
        <v>2071</v>
      </c>
      <c r="S557">
        <f t="shared" ca="1" si="152"/>
        <v>2071</v>
      </c>
      <c r="T557">
        <f t="shared" ca="1" si="153"/>
        <v>2071</v>
      </c>
      <c r="U557">
        <f t="shared" ca="1" si="154"/>
        <v>2071</v>
      </c>
      <c r="V557" s="10">
        <f t="shared" ca="1" si="155"/>
        <v>57135425</v>
      </c>
      <c r="W557" s="10">
        <f ca="1">IF($L557&lt;その他マスタ!$B$1,VLOOKUP($D557,月別収支!$A$2:$H$13,2,FALSE),その他マスタ!$B$3)+IF(AND($L557=その他マスタ!$B$1,入力項目!$I$9="あり",$D557=入力項目!$D$4),その他マスタ!$B$2,0)</f>
        <v>150000</v>
      </c>
      <c r="X557" s="10">
        <f ca="1">-IF(入力項目!$K$5=TRUE,
IF($F557+$G557&lt;3,VLOOKUP($D557,月別収支!$A$2:$H$13,8,FALSE),0)+IFERROR(VLOOKUP($H557,住宅ローン計算!C:P,13,FALSE),0)+IF($F557&gt;1,IF(OR($G557=3,$G557=6,$G557=9,$G557=12),ROUNDUP(入力項目!$N$18/4,0),0),0),
VLOOKUP($D557,月別収支!$A$2:$H$13,8,FALSE))</f>
        <v>0</v>
      </c>
      <c r="Y557" s="10">
        <f ca="1">-VLOOKUP($D557,月別収支!$A$2:$H$13,3,FALSE)</f>
        <v>-75000</v>
      </c>
      <c r="Z557" s="10">
        <f ca="1">-VLOOKUP($D557,月別収支!$A$2:$H$13,4,FALSE)</f>
        <v>-27000</v>
      </c>
      <c r="AA557" s="10">
        <f ca="1">-VLOOKUP($D557,月別収支!$A$2:$H$13,6,FALSE)</f>
        <v>-10000</v>
      </c>
      <c r="AB557" s="10">
        <f ca="1">-(
VLOOKUP($D557,月別収支!$A$2:$H$13,5,FALSE)+IF(AND(入力項目!$I$27&lt;=$A557,ISEVEN($A557-入力項目!$I$27),入力項目!$I$28=$D557),入力項目!$I$26,0)
+IF(入力項目!$K$26=TRUE,
IFERROR(VLOOKUP($K557,マイカーローン計算!C:P,13,FALSE),0),
IFERROR(
  IF(AND($C557&gt;0,MOD($C557,入力項目!$N$22)=0,$D557=入力項目!$N$23),入力項目!$N$24,0),
 0
)
)
)</f>
        <v>-20000</v>
      </c>
      <c r="AC557" s="10">
        <f ca="1">-IF($A557&lt;入力項目!$N$33,入力項目!$N$35,IF(AND($A557=入力項目!$N$33,$D557&lt;=入力項目!$N$34),入力項目!$N$35,0))</f>
        <v>0</v>
      </c>
      <c r="AD557">
        <f ca="1">-(
_xlfn.IFS(
P557&lt;=入力項目!$S$11,0,
AND(P557&gt;=入力項目!$S$11+1,P557&lt;=3),IFERROR(VLOOKUP(入力項目!$S$12,子育て関連マスタ!$I$4:$M$5,4,FALSE),0),
AND(P557&gt;=4,P557&lt;=6),IFERROR(VLOOKUP(入力項目!$S$13,子育て関連マスタ!$I$9:$M$12,4,FALSE),0),
AND(P557&gt;=7,P557&lt;=12),IFERROR(VLOOKUP(入力項目!$S$14,子育て関連マスタ!$I$16:$M$17,4,FALSE),0),
AND(P557&gt;=13,P557&lt;=15),IFERROR(VLOOKUP(入力項目!$S$15,子育て関連マスタ!$I$21:$M$22,4,FALSE),0),
AND(P557&gt;=16,P557&lt;=18),IFERROR(VLOOKUP(入力項目!$S$16,子育て関連マスタ!$I$26:$M$28,4,FALSE),0),
AND(P557&gt;=19,P557&lt;=20,入力項目!$S$16="高専"),IFERROR(VLOOKUP(入力項目!$S$16,子育て関連マスタ!$I$26:$M$28,4,FALSE),0),
AND(P557&gt;=19,P557&lt;=20,入力項目!$S$16&lt;&gt;"高専"),IFERROR(VLOOKUP(入力項目!$S$17,子育て関連マスタ!$I$32:$M$37,4,FALSE),0),
AND(P557&gt;=21,P557&lt;=22,入力項目!$S$16="高専"),IFERROR(VLOOKUP(入力項目!$S$17,子育て関連マスタ!$I$32:$M$34,4,FALSE),0),
AND(P557&gt;=21,P557&lt;=22,入力項目!$S$16&lt;&gt;"高専"),IFERROR(VLOOKUP(入力項目!$S$17,子育て関連マスタ!$I$32:$M$34,4,FALSE),0),
P557&gt;=23,0
) +
IF($D557=4,
  IFERROR(_xlfn.IFS(
  P557&lt;=入力項目!$S$11,0,
  AND(P557=入力項目!$S$11),IFERROR(VLOOKUP(入力項目!$S$12,子育て関連マスタ!$I$4:$M$5,2,FALSE),0),
  AND(P557=4),IFERROR(VLOOKUP(入力項目!$S$13,子育て関連マスタ!$I$9:$M$12,2,FALSE),0),
  AND(P557=7),IFERROR(VLOOKUP(入力項目!$S$14,子育て関連マスタ!$I$16:$M$17,2,FALSE),0),
  AND(P557=13),IFERROR(VLOOKUP(入力項目!$S$15,子育て関連マスタ!$I$21:$M$22,2,FALSE),0),
  AND(P557=16),IFERROR(VLOOKUP(入力項目!$S$16,子育て関連マスタ!$I$26:$M$28,2,FALSE),0),
  AND(P557=19,入力項目!$S$16&lt;&gt;"高専"),IFERROR(VLOOKUP(入力項目!$S$17,子育て関連マスタ!$I$32:$M$37,2,FALSE),0),
  AND(P557=21,入力項目!$S$16="高専"),IFERROR(VLOOKUP(入力項目!$S$17,子育て関連マスタ!$I$32:$M$37,2,FALSE),0),
  P557&gt;=22,0
  ),0),0
) +
IF(AND(P557&gt;=1,P557&lt;=15),IF($D557=入力項目!$S$8,入力項目!$S$3,0),0) +
IF(AND(P557&gt;=1,P557&lt;=15),IF($D557=5,入力項目!$S$4,0),0) +
IF(AND(P557&gt;=1,P557&lt;=15),IF($D557=12,入力項目!$S$5,0),0) +
IF(AND(入力項目!$S$7=$A557,入力項目!$S$8=$D557),子育て関連マスタ!$C$14,0) +
IFERROR(IF(AND(YEAR(EDATE(DATE(入力項目!$S$7,入力項目!$S$8,1),1))=$A557,MONTH(EDATE(DATE(入力項目!$S$7,入力項目!$S$8,1),1))=$D557),子育て関連マスタ!$C$15,0),0) +
IF(AND(OR(P557=3,P557=5,P557=7),$D557=11),子育て関連マスタ!$C$17,0) +
IF(AND(P557=20,$D557=1),子育て関連マスタ!$C$18,0) +
IF(AND(P557=20,$D557=1),
IFERROR(_xlfn.IFS(
入力項目!$S$10="男",子育て関連マスタ!$C$18,
入力項目!$S$10="女",子育て関連マスタ!$C$19
),0),0
) +
IF(AND(P557&gt;=入力項目!$S$18,P557&lt;=入力項目!$S$19),入力項目!$S$20,0) +
IF(AND(P557&gt;=入力項目!$S$21,P557&lt;=入力項目!$S$22),入力項目!$S$23,0) +
IF(AND(P557&gt;=入力項目!$S$24,P557&lt;=入力項目!$S$25),入力項目!$S$26,0)
)</f>
        <v>0</v>
      </c>
      <c r="AE557">
        <f ca="1">-(
_xlfn.IFS(
Q557&lt;=入力項目!$S$11,0,
AND(Q557&gt;=入力項目!$S$11+1,Q557&lt;=3),IFERROR(VLOOKUP(入力項目!$S$12,子育て関連マスタ!$I$4:$M$5,4,FALSE),0),
AND(Q557&gt;=4,Q557&lt;=6),IFERROR(VLOOKUP(入力項目!$S$13,子育て関連マスタ!$I$9:$M$12,4,FALSE),0),
AND(Q557&gt;=7,Q557&lt;=12),IFERROR(VLOOKUP(入力項目!$S$14,子育て関連マスタ!$I$16:$M$17,4,FALSE),0),
AND(Q557&gt;=13,Q557&lt;=15),IFERROR(VLOOKUP(入力項目!$S$15,子育て関連マスタ!$I$21:$M$22,4,FALSE),0),
AND(Q557&gt;=16,Q557&lt;=18),IFERROR(VLOOKUP(入力項目!$S$16,子育て関連マスタ!$I$26:$M$28,4,FALSE),0),
AND(Q557&gt;=19,Q557&lt;=20,入力項目!$S$16="高専"),IFERROR(VLOOKUP(入力項目!$S$16,子育て関連マスタ!$I$26:$M$28,4,FALSE),0),
AND(Q557&gt;=19,Q557&lt;=20,入力項目!$S$16&lt;&gt;"高専"),IFERROR(VLOOKUP(入力項目!$S$17,子育て関連マスタ!$I$32:$M$37,4,FALSE),0),
AND(Q557&gt;=21,Q557&lt;=22,入力項目!$S$16="高専"),IFERROR(VLOOKUP(入力項目!$S$17,子育て関連マスタ!$I$32:$M$34,4,FALSE),0),
AND(Q557&gt;=21,Q557&lt;=22,入力項目!$S$16&lt;&gt;"高専"),IFERROR(VLOOKUP(入力項目!$S$17,子育て関連マスタ!$I$32:$M$34,4,FALSE),0),
Q557&gt;=23,0
) +
IF($D557=4,
  IFERROR(_xlfn.IFS(
  Q557&lt;=入力項目!$S$11,0,
  AND(Q557=入力項目!$S$11),IFERROR(VLOOKUP(入力項目!$S$12,子育て関連マスタ!$I$4:$M$5,2,FALSE),0),
  AND(Q557=4),IFERROR(VLOOKUP(入力項目!$S$13,子育て関連マスタ!$I$9:$M$12,2,FALSE),0),
  AND(Q557=7),IFERROR(VLOOKUP(入力項目!$S$14,子育て関連マスタ!$I$16:$M$17,2,FALSE),0),
  AND(Q557=13),IFERROR(VLOOKUP(入力項目!$S$15,子育て関連マスタ!$I$21:$M$22,2,FALSE),0),
  AND(Q557=16),IFERROR(VLOOKUP(入力項目!$S$16,子育て関連マスタ!$I$26:$M$28,2,FALSE),0),
  AND(Q557=19,入力項目!$S$16&lt;&gt;"高専"),IFERROR(VLOOKUP(入力項目!$S$17,子育て関連マスタ!$I$32:$M$37,2,FALSE),0),
  AND(Q557=21,入力項目!$S$16="高専"),IFERROR(VLOOKUP(入力項目!$S$17,子育て関連マスタ!$I$32:$M$37,2,FALSE),0),
  Q557&gt;=22,0
  ),0),0
) +
IF(AND(Q557&gt;=1,Q557&lt;=15),IF($D557=入力項目!$S$8,入力項目!$S$3,0),0) +
IF(AND(Q557&gt;=1,Q557&lt;=15),IF($D557=5,入力項目!$S$4,0),0) +
IF(AND(Q557&gt;=1,Q557&lt;=15),IF($D557=12,入力項目!$S$5,0),0) +
IF(AND(入力項目!$S$7=$A557,入力項目!$S$8=$D557),子育て関連マスタ!$C$14,0) +
IFERROR(IF(AND(YEAR(EDATE(DATE(入力項目!$S$7,入力項目!$S$8,1),1))=$A557,MONTH(EDATE(DATE(入力項目!$S$7,入力項目!$S$8,1),1))=$D557),子育て関連マスタ!$C$15,0),0) +
IF(AND(OR(Q557=3,Q557=5,Q557=7),$D557=11),子育て関連マスタ!$C$17,0) +
IF(AND(Q557=20,$D557=1),子育て関連マスタ!$C$18,0) +
IF(AND(Q557=20,$D557=1),
IFERROR(_xlfn.IFS(
入力項目!$S$10="男",子育て関連マスタ!$C$18,
入力項目!$S$10="女",子育て関連マスタ!$C$19
),0),0
) +
IF(AND(Q557&gt;=入力項目!$S$18,Q557&lt;=入力項目!$S$19),入力項目!$S$20,0) +
IF(AND(Q557&gt;=入力項目!$S$21,Q557&lt;=入力項目!$S$22),入力項目!$S$23,0) +
IF(AND(Q557&gt;=入力項目!$S$24,Q557&lt;=入力項目!$S$25),入力項目!$S$26,0)
)</f>
        <v>0</v>
      </c>
      <c r="AF557">
        <f ca="1">-(
_xlfn.IFS(
R557&lt;=入力項目!$S$11,0,
AND(R557&gt;=入力項目!$S$11+1,R557&lt;=3),IFERROR(VLOOKUP(入力項目!$S$12,子育て関連マスタ!$I$4:$M$5,4,FALSE),0),
AND(R557&gt;=4,R557&lt;=6),IFERROR(VLOOKUP(入力項目!$S$13,子育て関連マスタ!$I$9:$M$12,4,FALSE),0),
AND(R557&gt;=7,R557&lt;=12),IFERROR(VLOOKUP(入力項目!$S$14,子育て関連マスタ!$I$16:$M$17,4,FALSE),0),
AND(R557&gt;=13,R557&lt;=15),IFERROR(VLOOKUP(入力項目!$S$15,子育て関連マスタ!$I$21:$M$22,4,FALSE),0),
AND(R557&gt;=16,R557&lt;=18),IFERROR(VLOOKUP(入力項目!$S$16,子育て関連マスタ!$I$26:$M$28,4,FALSE),0),
AND(R557&gt;=19,R557&lt;=20,入力項目!$S$16="高専"),IFERROR(VLOOKUP(入力項目!$S$16,子育て関連マスタ!$I$26:$M$28,4,FALSE),0),
AND(R557&gt;=19,R557&lt;=20,入力項目!$S$16&lt;&gt;"高専"),IFERROR(VLOOKUP(入力項目!$S$17,子育て関連マスタ!$I$32:$M$37,4,FALSE),0),
AND(R557&gt;=21,R557&lt;=22,入力項目!$S$16="高専"),IFERROR(VLOOKUP(入力項目!$S$17,子育て関連マスタ!$I$32:$M$34,4,FALSE),0),
AND(R557&gt;=21,R557&lt;=22,入力項目!$S$16&lt;&gt;"高専"),IFERROR(VLOOKUP(入力項目!$S$17,子育て関連マスタ!$I$32:$M$34,4,FALSE),0),
R557&gt;=23,0
) +
IF($D557=4,
  IFERROR(_xlfn.IFS(
  R557&lt;=入力項目!$S$11,0,
  AND(R557=入力項目!$S$11),IFERROR(VLOOKUP(入力項目!$S$12,子育て関連マスタ!$I$4:$M$5,2,FALSE),0),
  AND(R557=4),IFERROR(VLOOKUP(入力項目!$S$13,子育て関連マスタ!$I$9:$M$12,2,FALSE),0),
  AND(R557=7),IFERROR(VLOOKUP(入力項目!$S$14,子育て関連マスタ!$I$16:$M$17,2,FALSE),0),
  AND(R557=13),IFERROR(VLOOKUP(入力項目!$S$15,子育て関連マスタ!$I$21:$M$22,2,FALSE),0),
  AND(R557=16),IFERROR(VLOOKUP(入力項目!$S$16,子育て関連マスタ!$I$26:$M$28,2,FALSE),0),
  AND(R557=19,入力項目!$S$16&lt;&gt;"高専"),IFERROR(VLOOKUP(入力項目!$S$17,子育て関連マスタ!$I$32:$M$37,2,FALSE),0),
  AND(R557=21,入力項目!$S$16="高専"),IFERROR(VLOOKUP(入力項目!$S$17,子育て関連マスタ!$I$32:$M$37,2,FALSE),0),
  R557&gt;=22,0
  ),0),0
) +
IF(AND(R557&gt;=1,R557&lt;=15),IF($D557=入力項目!$S$8,入力項目!$S$3,0),0) +
IF(AND(R557&gt;=1,R557&lt;=15),IF($D557=5,入力項目!$S$4,0),0) +
IF(AND(R557&gt;=1,R557&lt;=15),IF($D557=12,入力項目!$S$5,0),0) +
IF(AND(入力項目!$S$7=$A557,入力項目!$S$8=$D557),子育て関連マスタ!$C$14,0) +
IFERROR(IF(AND(YEAR(EDATE(DATE(入力項目!$S$7,入力項目!$S$8,1),1))=$A557,MONTH(EDATE(DATE(入力項目!$S$7,入力項目!$S$8,1),1))=$D557),子育て関連マスタ!$C$15,0),0) +
IF(AND(OR(R557=3,R557=5,R557=7),$D557=11),子育て関連マスタ!$C$17,0) +
IF(AND(R557=20,$D557=1),子育て関連マスタ!$C$18,0) +
IF(AND(R557=20,$D557=1),
IFERROR(_xlfn.IFS(
入力項目!$S$10="男",子育て関連マスタ!$C$18,
入力項目!$S$10="女",子育て関連マスタ!$C$19
),0),0
) +
IF(AND(R557&gt;=入力項目!$S$18,R557&lt;=入力項目!$S$19),入力項目!$S$20,0) +
IF(AND(R557&gt;=入力項目!$S$21,R557&lt;=入力項目!$S$22),入力項目!$S$23,0) +
IF(AND(R557&gt;=入力項目!$S$24,R557&lt;=入力項目!$S$25),入力項目!$S$26,0)
)</f>
        <v>0</v>
      </c>
      <c r="AG557">
        <f ca="1">-(
_xlfn.IFS(
S557&lt;=入力項目!$S$11,0,
AND(S557&gt;=入力項目!$S$11+1,S557&lt;=3),IFERROR(VLOOKUP(入力項目!$S$12,子育て関連マスタ!$I$4:$M$5,4,FALSE),0),
AND(S557&gt;=4,S557&lt;=6),IFERROR(VLOOKUP(入力項目!$S$13,子育て関連マスタ!$I$9:$M$12,4,FALSE),0),
AND(S557&gt;=7,S557&lt;=12),IFERROR(VLOOKUP(入力項目!$S$14,子育て関連マスタ!$I$16:$M$17,4,FALSE),0),
AND(S557&gt;=13,S557&lt;=15),IFERROR(VLOOKUP(入力項目!$S$15,子育て関連マスタ!$I$21:$M$22,4,FALSE),0),
AND(S557&gt;=16,S557&lt;=18),IFERROR(VLOOKUP(入力項目!$S$16,子育て関連マスタ!$I$26:$M$28,4,FALSE),0),
AND(S557&gt;=19,S557&lt;=20,入力項目!$S$16="高専"),IFERROR(VLOOKUP(入力項目!$S$16,子育て関連マスタ!$I$26:$M$28,4,FALSE),0),
AND(S557&gt;=19,S557&lt;=20,入力項目!$S$16&lt;&gt;"高専"),IFERROR(VLOOKUP(入力項目!$S$17,子育て関連マスタ!$I$32:$M$37,4,FALSE),0),
AND(S557&gt;=21,S557&lt;=22,入力項目!$S$16="高専"),IFERROR(VLOOKUP(入力項目!$S$17,子育て関連マスタ!$I$32:$M$34,4,FALSE),0),
AND(S557&gt;=21,S557&lt;=22,入力項目!$S$16&lt;&gt;"高専"),IFERROR(VLOOKUP(入力項目!$S$17,子育て関連マスタ!$I$32:$M$34,4,FALSE),0),
S557&gt;=23,0
) +
IF($D557=4,
  IFERROR(_xlfn.IFS(
  S557&lt;=入力項目!$S$11,0,
  AND(S557=入力項目!$S$11),IFERROR(VLOOKUP(入力項目!$S$12,子育て関連マスタ!$I$4:$M$5,2,FALSE),0),
  AND(S557=4),IFERROR(VLOOKUP(入力項目!$S$13,子育て関連マスタ!$I$9:$M$12,2,FALSE),0),
  AND(S557=7),IFERROR(VLOOKUP(入力項目!$S$14,子育て関連マスタ!$I$16:$M$17,2,FALSE),0),
  AND(S557=13),IFERROR(VLOOKUP(入力項目!$S$15,子育て関連マスタ!$I$21:$M$22,2,FALSE),0),
  AND(S557=16),IFERROR(VLOOKUP(入力項目!$S$16,子育て関連マスタ!$I$26:$M$28,2,FALSE),0),
  AND(S557=19,入力項目!$S$16&lt;&gt;"高専"),IFERROR(VLOOKUP(入力項目!$S$17,子育て関連マスタ!$I$32:$M$37,2,FALSE),0),
  AND(S557=21,入力項目!$S$16="高専"),IFERROR(VLOOKUP(入力項目!$S$17,子育て関連マスタ!$I$32:$M$37,2,FALSE),0),
  S557&gt;=22,0
  ),0),0
) +
IF(AND(S557&gt;=1,S557&lt;=15),IF($D557=入力項目!$S$8,入力項目!$S$3,0),0) +
IF(AND(S557&gt;=1,S557&lt;=15),IF($D557=5,入力項目!$S$4,0),0) +
IF(AND(S557&gt;=1,S557&lt;=15),IF($D557=12,入力項目!$S$5,0),0) +
IF(AND(入力項目!$S$7=$A557,入力項目!$S$8=$D557),子育て関連マスタ!$C$14,0) +
IFERROR(IF(AND(YEAR(EDATE(DATE(入力項目!$S$7,入力項目!$S$8,1),1))=$A557,MONTH(EDATE(DATE(入力項目!$S$7,入力項目!$S$8,1),1))=$D557),子育て関連マスタ!$C$15,0),0) +
IF(AND(OR(S557=3,S557=5,S557=7),$D557=11),子育て関連マスタ!$C$17,0) +
IF(AND(S557=20,$D557=1),子育て関連マスタ!$C$18,0) +
IF(AND(S557=20,$D557=1),
IFERROR(_xlfn.IFS(
入力項目!$S$10="男",子育て関連マスタ!$C$18,
入力項目!$S$10="女",子育て関連マスタ!$C$19
),0),0
) +
IF(AND(S557&gt;=入力項目!$S$18,S557&lt;=入力項目!$S$19),入力項目!$S$20,0) +
IF(AND(S557&gt;=入力項目!$S$21,S557&lt;=入力項目!$S$22),入力項目!$S$23,0) +
IF(AND(S557&gt;=入力項目!$S$24,S557&lt;=入力項目!$S$25),入力項目!$S$26,0)
)</f>
        <v>0</v>
      </c>
      <c r="AH557">
        <f ca="1">-(
_xlfn.IFS(
T557&lt;=入力項目!$S$11,0,
AND(T557&gt;=入力項目!$S$11+1,T557&lt;=3),IFERROR(VLOOKUP(入力項目!$S$12,子育て関連マスタ!$I$4:$M$5,4,FALSE),0),
AND(T557&gt;=4,T557&lt;=6),IFERROR(VLOOKUP(入力項目!$S$13,子育て関連マスタ!$I$9:$M$12,4,FALSE),0),
AND(T557&gt;=7,T557&lt;=12),IFERROR(VLOOKUP(入力項目!$S$14,子育て関連マスタ!$I$16:$M$17,4,FALSE),0),
AND(T557&gt;=13,T557&lt;=15),IFERROR(VLOOKUP(入力項目!$S$15,子育て関連マスタ!$I$21:$M$22,4,FALSE),0),
AND(T557&gt;=16,T557&lt;=18),IFERROR(VLOOKUP(入力項目!$S$16,子育て関連マスタ!$I$26:$M$28,4,FALSE),0),
AND(T557&gt;=19,T557&lt;=20,入力項目!$S$16="高専"),IFERROR(VLOOKUP(入力項目!$S$16,子育て関連マスタ!$I$26:$M$28,4,FALSE),0),
AND(T557&gt;=19,T557&lt;=20,入力項目!$S$16&lt;&gt;"高専"),IFERROR(VLOOKUP(入力項目!$S$17,子育て関連マスタ!$I$32:$M$37,4,FALSE),0),
AND(T557&gt;=21,T557&lt;=22,入力項目!$S$16="高専"),IFERROR(VLOOKUP(入力項目!$S$17,子育て関連マスタ!$I$32:$M$34,4,FALSE),0),
AND(T557&gt;=21,T557&lt;=22,入力項目!$S$16&lt;&gt;"高専"),IFERROR(VLOOKUP(入力項目!$S$17,子育て関連マスタ!$I$32:$M$34,4,FALSE),0),
T557&gt;=23,0
) +
IF($D557=4,
  IFERROR(_xlfn.IFS(
  T557&lt;=入力項目!$S$11,0,
  AND(T557=入力項目!$S$11),IFERROR(VLOOKUP(入力項目!$S$12,子育て関連マスタ!$I$4:$M$5,2,FALSE),0),
  AND(T557=4),IFERROR(VLOOKUP(入力項目!$S$13,子育て関連マスタ!$I$9:$M$12,2,FALSE),0),
  AND(T557=7),IFERROR(VLOOKUP(入力項目!$S$14,子育て関連マスタ!$I$16:$M$17,2,FALSE),0),
  AND(T557=13),IFERROR(VLOOKUP(入力項目!$S$15,子育て関連マスタ!$I$21:$M$22,2,FALSE),0),
  AND(T557=16),IFERROR(VLOOKUP(入力項目!$S$16,子育て関連マスタ!$I$26:$M$28,2,FALSE),0),
  AND(T557=19,入力項目!$S$16&lt;&gt;"高専"),IFERROR(VLOOKUP(入力項目!$S$17,子育て関連マスタ!$I$32:$M$37,2,FALSE),0),
  AND(T557=21,入力項目!$S$16="高専"),IFERROR(VLOOKUP(入力項目!$S$17,子育て関連マスタ!$I$32:$M$37,2,FALSE),0),
  T557&gt;=22,0
  ),0),0
) +
IF(AND(T557&gt;=1,T557&lt;=15),IF($D557=入力項目!$S$8,入力項目!$S$3,0),0) +
IF(AND(T557&gt;=1,T557&lt;=15),IF($D557=5,入力項目!$S$4,0),0) +
IF(AND(T557&gt;=1,T557&lt;=15),IF($D557=12,入力項目!$S$5,0),0) +
IF(AND(入力項目!$S$7=$A557,入力項目!$S$8=$D557),子育て関連マスタ!$C$14,0) +
IFERROR(IF(AND(YEAR(EDATE(DATE(入力項目!$S$7,入力項目!$S$8,1),1))=$A557,MONTH(EDATE(DATE(入力項目!$S$7,入力項目!$S$8,1),1))=$D557),子育て関連マスタ!$C$15,0),0) +
IF(AND(OR(T557=3,T557=5,T557=7),$D557=11),子育て関連マスタ!$C$17,0) +
IF(AND(T557=20,$D557=1),子育て関連マスタ!$C$18,0) +
IF(AND(T557=20,$D557=1),
IFERROR(_xlfn.IFS(
入力項目!$S$10="男",子育て関連マスタ!$C$18,
入力項目!$S$10="女",子育て関連マスタ!$C$19
),0),0
) +
IF(AND(T557&gt;=入力項目!$S$18,T557&lt;=入力項目!$S$19),入力項目!$S$20,0) +
IF(AND(T557&gt;=入力項目!$S$21,T557&lt;=入力項目!$S$22),入力項目!$S$23,0) +
IF(AND(T557&gt;=入力項目!$S$24,T557&lt;=入力項目!$S$25),入力項目!$S$26,0)
)</f>
        <v>0</v>
      </c>
      <c r="AI557">
        <f ca="1">-(
_xlfn.IFS(
U557&lt;=入力項目!$S$11,0,
AND(U557&gt;=入力項目!$S$11+1,U557&lt;=3),IFERROR(VLOOKUP(入力項目!$S$12,子育て関連マスタ!$I$4:$M$5,4,FALSE),0),
AND(U557&gt;=4,U557&lt;=6),IFERROR(VLOOKUP(入力項目!$S$13,子育て関連マスタ!$I$9:$M$12,4,FALSE),0),
AND(U557&gt;=7,U557&lt;=12),IFERROR(VLOOKUP(入力項目!$S$14,子育て関連マスタ!$I$16:$M$17,4,FALSE),0),
AND(U557&gt;=13,U557&lt;=15),IFERROR(VLOOKUP(入力項目!$S$15,子育て関連マスタ!$I$21:$M$22,4,FALSE),0),
AND(U557&gt;=16,U557&lt;=18),IFERROR(VLOOKUP(入力項目!$S$16,子育て関連マスタ!$I$26:$M$28,4,FALSE),0),
AND(U557&gt;=19,U557&lt;=20,入力項目!$S$16="高専"),IFERROR(VLOOKUP(入力項目!$S$16,子育て関連マスタ!$I$26:$M$28,4,FALSE),0),
AND(U557&gt;=19,U557&lt;=20,入力項目!$S$16&lt;&gt;"高専"),IFERROR(VLOOKUP(入力項目!$S$17,子育て関連マスタ!$I$32:$M$37,4,FALSE),0),
AND(U557&gt;=21,U557&lt;=22,入力項目!$S$16="高専"),IFERROR(VLOOKUP(入力項目!$S$17,子育て関連マスタ!$I$32:$M$34,4,FALSE),0),
AND(U557&gt;=21,U557&lt;=22,入力項目!$S$16&lt;&gt;"高専"),IFERROR(VLOOKUP(入力項目!$S$17,子育て関連マスタ!$I$32:$M$34,4,FALSE),0),
U557&gt;=23,0
) +
IF($D557=4,
  IFERROR(_xlfn.IFS(
  U557&lt;=入力項目!$S$11,0,
  AND(U557=入力項目!$S$11),IFERROR(VLOOKUP(入力項目!$S$12,子育て関連マスタ!$I$4:$M$5,2,FALSE),0),
  AND(U557=4),IFERROR(VLOOKUP(入力項目!$S$13,子育て関連マスタ!$I$9:$M$12,2,FALSE),0),
  AND(U557=7),IFERROR(VLOOKUP(入力項目!$S$14,子育て関連マスタ!$I$16:$M$17,2,FALSE),0),
  AND(U557=13),IFERROR(VLOOKUP(入力項目!$S$15,子育て関連マスタ!$I$21:$M$22,2,FALSE),0),
  AND(U557=16),IFERROR(VLOOKUP(入力項目!$S$16,子育て関連マスタ!$I$26:$M$28,2,FALSE),0),
  AND(U557=19,入力項目!$S$16&lt;&gt;"高専"),IFERROR(VLOOKUP(入力項目!$S$17,子育て関連マスタ!$I$32:$M$37,2,FALSE),0),
  AND(U557=21,入力項目!$S$16="高専"),IFERROR(VLOOKUP(入力項目!$S$17,子育て関連マスタ!$I$32:$M$37,2,FALSE),0),
  U557&gt;=22,0
  ),0),0
) +
IF(AND(U557&gt;=1,U557&lt;=15),IF($D557=入力項目!$S$8,入力項目!$S$3,0),0) +
IF(AND(U557&gt;=1,U557&lt;=15),IF($D557=5,入力項目!$S$4,0),0) +
IF(AND(U557&gt;=1,U557&lt;=15),IF($D557=12,入力項目!$S$5,0),0) +
IF(AND(入力項目!$S$7=$A557,入力項目!$S$8=$D557),子育て関連マスタ!$C$14,0) +
IFERROR(IF(AND(YEAR(EDATE(DATE(入力項目!$S$7,入力項目!$S$8,1),1))=$A557,MONTH(EDATE(DATE(入力項目!$S$7,入力項目!$S$8,1),1))=$D557),子育て関連マスタ!$C$15,0),0) +
IF(AND(OR(U557=3,U557=5,U557=7),$D557=11),子育て関連マスタ!$C$17,0) +
IF(AND(U557=20,$D557=1),子育て関連マスタ!$C$18,0) +
IF(AND(U557=20,$D557=1),
IFERROR(_xlfn.IFS(
入力項目!$S$10="男",子育て関連マスタ!$C$18,
入力項目!$S$10="女",子育て関連マスタ!$C$19
),0),0
) +
IF(AND(U557&gt;=入力項目!$S$18,U557&lt;=入力項目!$S$19),入力項目!$S$20,0) +
IF(AND(U557&gt;=入力項目!$S$21,U557&lt;=入力項目!$S$22),入力項目!$S$23,0) +
IF(AND(U557&gt;=入力項目!$S$24,U557&lt;=入力項目!$S$25),入力項目!$S$26,0)
)</f>
        <v>0</v>
      </c>
      <c r="AJ557" s="10">
        <f ca="1">-VLOOKUP($D557,月別収支!$A$2:$H$13,7,FALSE)</f>
        <v>-20000</v>
      </c>
    </row>
    <row r="558" spans="1:36" x14ac:dyDescent="0.4">
      <c r="A558">
        <f t="shared" ca="1" si="156"/>
        <v>2070</v>
      </c>
      <c r="B558">
        <f t="shared" ca="1" si="146"/>
        <v>2070</v>
      </c>
      <c r="C558">
        <f t="shared" ca="1" si="147"/>
        <v>46</v>
      </c>
      <c r="D558">
        <f t="shared" ca="1" si="157"/>
        <v>12</v>
      </c>
      <c r="E558" t="str">
        <f t="shared" ca="1" si="141"/>
        <v>2070年12月</v>
      </c>
      <c r="F558">
        <f ca="1">IF(OR(入力項目!$N$5&lt;$A558,AND(入力項目!$N$5=$A558,入力項目!$N$6&lt;$D558)),IF(F557=0,1,IF(G558=12,F557+1,F557)),0)</f>
        <v>46</v>
      </c>
      <c r="G558">
        <f ca="1">IF(OR(入力項目!$N$5&lt;$A558,AND(入力項目!$N$5=$A558,入力項目!$N$6&lt;$D558)),IF(G557=12,1,G557+1),0)</f>
        <v>2</v>
      </c>
      <c r="H558" t="str">
        <f t="shared" ca="1" si="142"/>
        <v>46_2</v>
      </c>
      <c r="I558">
        <f ca="1">IF(
  IFERROR(AND($C558&gt;0,MOD($C558,入力項目!$N$22)=0,$D558=入力項目!$N$23), FALSE),
  1,
  IF(
    AND(I557&gt;0,J557=12),
    IF(I557=入力項目!$N$28, 0, I557+1),
    I557
  )
)</f>
        <v>2</v>
      </c>
      <c r="J558">
        <f ca="1">IF($D558=入力項目!$N$23,1,IFERROR(J557+1,1))</f>
        <v>7</v>
      </c>
      <c r="K558" t="str">
        <f t="shared" ca="1" si="143"/>
        <v>2_7</v>
      </c>
      <c r="L558">
        <f ca="1">L557+IF(入力項目!$D$4=$D558,1,0)</f>
        <v>75</v>
      </c>
      <c r="M558" t="str">
        <f t="shared" ca="1" si="144"/>
        <v>75歳</v>
      </c>
      <c r="N558">
        <f t="shared" ca="1" si="148"/>
        <v>75</v>
      </c>
      <c r="O558" t="str">
        <f t="shared" ca="1" si="145"/>
        <v>75歳</v>
      </c>
      <c r="P558">
        <f t="shared" ca="1" si="149"/>
        <v>50</v>
      </c>
      <c r="Q558">
        <f t="shared" ca="1" si="150"/>
        <v>48</v>
      </c>
      <c r="R558">
        <f t="shared" ca="1" si="151"/>
        <v>2071</v>
      </c>
      <c r="S558">
        <f t="shared" ca="1" si="152"/>
        <v>2071</v>
      </c>
      <c r="T558">
        <f t="shared" ca="1" si="153"/>
        <v>2071</v>
      </c>
      <c r="U558">
        <f t="shared" ca="1" si="154"/>
        <v>2071</v>
      </c>
      <c r="V558" s="10">
        <f t="shared" ca="1" si="155"/>
        <v>57133425</v>
      </c>
      <c r="W558" s="10">
        <f ca="1">IF($L558&lt;その他マスタ!$B$1,VLOOKUP($D558,月別収支!$A$2:$H$13,2,FALSE),その他マスタ!$B$3)+IF(AND($L558=その他マスタ!$B$1,入力項目!$I$9="あり",$D558=入力項目!$D$4),その他マスタ!$B$2,0)</f>
        <v>150000</v>
      </c>
      <c r="X558" s="10">
        <f ca="1">-IF(入力項目!$K$5=TRUE,
IF($F558+$G558&lt;3,VLOOKUP($D558,月別収支!$A$2:$H$13,8,FALSE),0)+IFERROR(VLOOKUP($H558,住宅ローン計算!C:P,13,FALSE),0)+IF($F558&gt;1,IF(OR($G558=3,$G558=6,$G558=9,$G558=12),ROUNDUP(入力項目!$N$18/4,0),0),0),
VLOOKUP($D558,月別収支!$A$2:$H$13,8,FALSE))</f>
        <v>0</v>
      </c>
      <c r="Y558" s="10">
        <f ca="1">-VLOOKUP($D558,月別収支!$A$2:$H$13,3,FALSE)</f>
        <v>-75000</v>
      </c>
      <c r="Z558" s="10">
        <f ca="1">-VLOOKUP($D558,月別収支!$A$2:$H$13,4,FALSE)</f>
        <v>-27000</v>
      </c>
      <c r="AA558" s="10">
        <f ca="1">-VLOOKUP($D558,月別収支!$A$2:$H$13,6,FALSE)</f>
        <v>-10000</v>
      </c>
      <c r="AB558" s="10">
        <f ca="1">-(
VLOOKUP($D558,月別収支!$A$2:$H$13,5,FALSE)+IF(AND(入力項目!$I$27&lt;=$A558,ISEVEN($A558-入力項目!$I$27),入力項目!$I$28=$D558),入力項目!$I$26,0)
+IF(入力項目!$K$26=TRUE,
IFERROR(VLOOKUP($K558,マイカーローン計算!C:P,13,FALSE),0),
IFERROR(
  IF(AND($C558&gt;0,MOD($C558,入力項目!$N$22)=0,$D558=入力項目!$N$23),入力項目!$N$24,0),
 0
)
)
)</f>
        <v>-20000</v>
      </c>
      <c r="AC558" s="10">
        <f ca="1">-IF($A558&lt;入力項目!$N$33,入力項目!$N$35,IF(AND($A558=入力項目!$N$33,$D558&lt;=入力項目!$N$34),入力項目!$N$35,0))</f>
        <v>0</v>
      </c>
      <c r="AD558">
        <f ca="1">-(
_xlfn.IFS(
P558&lt;=入力項目!$S$11,0,
AND(P558&gt;=入力項目!$S$11+1,P558&lt;=3),IFERROR(VLOOKUP(入力項目!$S$12,子育て関連マスタ!$I$4:$M$5,4,FALSE),0),
AND(P558&gt;=4,P558&lt;=6),IFERROR(VLOOKUP(入力項目!$S$13,子育て関連マスタ!$I$9:$M$12,4,FALSE),0),
AND(P558&gt;=7,P558&lt;=12),IFERROR(VLOOKUP(入力項目!$S$14,子育て関連マスタ!$I$16:$M$17,4,FALSE),0),
AND(P558&gt;=13,P558&lt;=15),IFERROR(VLOOKUP(入力項目!$S$15,子育て関連マスタ!$I$21:$M$22,4,FALSE),0),
AND(P558&gt;=16,P558&lt;=18),IFERROR(VLOOKUP(入力項目!$S$16,子育て関連マスタ!$I$26:$M$28,4,FALSE),0),
AND(P558&gt;=19,P558&lt;=20,入力項目!$S$16="高専"),IFERROR(VLOOKUP(入力項目!$S$16,子育て関連マスタ!$I$26:$M$28,4,FALSE),0),
AND(P558&gt;=19,P558&lt;=20,入力項目!$S$16&lt;&gt;"高専"),IFERROR(VLOOKUP(入力項目!$S$17,子育て関連マスタ!$I$32:$M$37,4,FALSE),0),
AND(P558&gt;=21,P558&lt;=22,入力項目!$S$16="高専"),IFERROR(VLOOKUP(入力項目!$S$17,子育て関連マスタ!$I$32:$M$34,4,FALSE),0),
AND(P558&gt;=21,P558&lt;=22,入力項目!$S$16&lt;&gt;"高専"),IFERROR(VLOOKUP(入力項目!$S$17,子育て関連マスタ!$I$32:$M$34,4,FALSE),0),
P558&gt;=23,0
) +
IF($D558=4,
  IFERROR(_xlfn.IFS(
  P558&lt;=入力項目!$S$11,0,
  AND(P558=入力項目!$S$11),IFERROR(VLOOKUP(入力項目!$S$12,子育て関連マスタ!$I$4:$M$5,2,FALSE),0),
  AND(P558=4),IFERROR(VLOOKUP(入力項目!$S$13,子育て関連マスタ!$I$9:$M$12,2,FALSE),0),
  AND(P558=7),IFERROR(VLOOKUP(入力項目!$S$14,子育て関連マスタ!$I$16:$M$17,2,FALSE),0),
  AND(P558=13),IFERROR(VLOOKUP(入力項目!$S$15,子育て関連マスタ!$I$21:$M$22,2,FALSE),0),
  AND(P558=16),IFERROR(VLOOKUP(入力項目!$S$16,子育て関連マスタ!$I$26:$M$28,2,FALSE),0),
  AND(P558=19,入力項目!$S$16&lt;&gt;"高専"),IFERROR(VLOOKUP(入力項目!$S$17,子育て関連マスタ!$I$32:$M$37,2,FALSE),0),
  AND(P558=21,入力項目!$S$16="高専"),IFERROR(VLOOKUP(入力項目!$S$17,子育て関連マスタ!$I$32:$M$37,2,FALSE),0),
  P558&gt;=22,0
  ),0),0
) +
IF(AND(P558&gt;=1,P558&lt;=15),IF($D558=入力項目!$S$8,入力項目!$S$3,0),0) +
IF(AND(P558&gt;=1,P558&lt;=15),IF($D558=5,入力項目!$S$4,0),0) +
IF(AND(P558&gt;=1,P558&lt;=15),IF($D558=12,入力項目!$S$5,0),0) +
IF(AND(入力項目!$S$7=$A558,入力項目!$S$8=$D558),子育て関連マスタ!$C$14,0) +
IFERROR(IF(AND(YEAR(EDATE(DATE(入力項目!$S$7,入力項目!$S$8,1),1))=$A558,MONTH(EDATE(DATE(入力項目!$S$7,入力項目!$S$8,1),1))=$D558),子育て関連マスタ!$C$15,0),0) +
IF(AND(OR(P558=3,P558=5,P558=7),$D558=11),子育て関連マスタ!$C$17,0) +
IF(AND(P558=20,$D558=1),子育て関連マスタ!$C$18,0) +
IF(AND(P558=20,$D558=1),
IFERROR(_xlfn.IFS(
入力項目!$S$10="男",子育て関連マスタ!$C$18,
入力項目!$S$10="女",子育て関連マスタ!$C$19
),0),0
) +
IF(AND(P558&gt;=入力項目!$S$18,P558&lt;=入力項目!$S$19),入力項目!$S$20,0) +
IF(AND(P558&gt;=入力項目!$S$21,P558&lt;=入力項目!$S$22),入力項目!$S$23,0) +
IF(AND(P558&gt;=入力項目!$S$24,P558&lt;=入力項目!$S$25),入力項目!$S$26,0)
)</f>
        <v>0</v>
      </c>
      <c r="AE558">
        <f ca="1">-(
_xlfn.IFS(
Q558&lt;=入力項目!$S$11,0,
AND(Q558&gt;=入力項目!$S$11+1,Q558&lt;=3),IFERROR(VLOOKUP(入力項目!$S$12,子育て関連マスタ!$I$4:$M$5,4,FALSE),0),
AND(Q558&gt;=4,Q558&lt;=6),IFERROR(VLOOKUP(入力項目!$S$13,子育て関連マスタ!$I$9:$M$12,4,FALSE),0),
AND(Q558&gt;=7,Q558&lt;=12),IFERROR(VLOOKUP(入力項目!$S$14,子育て関連マスタ!$I$16:$M$17,4,FALSE),0),
AND(Q558&gt;=13,Q558&lt;=15),IFERROR(VLOOKUP(入力項目!$S$15,子育て関連マスタ!$I$21:$M$22,4,FALSE),0),
AND(Q558&gt;=16,Q558&lt;=18),IFERROR(VLOOKUP(入力項目!$S$16,子育て関連マスタ!$I$26:$M$28,4,FALSE),0),
AND(Q558&gt;=19,Q558&lt;=20,入力項目!$S$16="高専"),IFERROR(VLOOKUP(入力項目!$S$16,子育て関連マスタ!$I$26:$M$28,4,FALSE),0),
AND(Q558&gt;=19,Q558&lt;=20,入力項目!$S$16&lt;&gt;"高専"),IFERROR(VLOOKUP(入力項目!$S$17,子育て関連マスタ!$I$32:$M$37,4,FALSE),0),
AND(Q558&gt;=21,Q558&lt;=22,入力項目!$S$16="高専"),IFERROR(VLOOKUP(入力項目!$S$17,子育て関連マスタ!$I$32:$M$34,4,FALSE),0),
AND(Q558&gt;=21,Q558&lt;=22,入力項目!$S$16&lt;&gt;"高専"),IFERROR(VLOOKUP(入力項目!$S$17,子育て関連マスタ!$I$32:$M$34,4,FALSE),0),
Q558&gt;=23,0
) +
IF($D558=4,
  IFERROR(_xlfn.IFS(
  Q558&lt;=入力項目!$S$11,0,
  AND(Q558=入力項目!$S$11),IFERROR(VLOOKUP(入力項目!$S$12,子育て関連マスタ!$I$4:$M$5,2,FALSE),0),
  AND(Q558=4),IFERROR(VLOOKUP(入力項目!$S$13,子育て関連マスタ!$I$9:$M$12,2,FALSE),0),
  AND(Q558=7),IFERROR(VLOOKUP(入力項目!$S$14,子育て関連マスタ!$I$16:$M$17,2,FALSE),0),
  AND(Q558=13),IFERROR(VLOOKUP(入力項目!$S$15,子育て関連マスタ!$I$21:$M$22,2,FALSE),0),
  AND(Q558=16),IFERROR(VLOOKUP(入力項目!$S$16,子育て関連マスタ!$I$26:$M$28,2,FALSE),0),
  AND(Q558=19,入力項目!$S$16&lt;&gt;"高専"),IFERROR(VLOOKUP(入力項目!$S$17,子育て関連マスタ!$I$32:$M$37,2,FALSE),0),
  AND(Q558=21,入力項目!$S$16="高専"),IFERROR(VLOOKUP(入力項目!$S$17,子育て関連マスタ!$I$32:$M$37,2,FALSE),0),
  Q558&gt;=22,0
  ),0),0
) +
IF(AND(Q558&gt;=1,Q558&lt;=15),IF($D558=入力項目!$S$8,入力項目!$S$3,0),0) +
IF(AND(Q558&gt;=1,Q558&lt;=15),IF($D558=5,入力項目!$S$4,0),0) +
IF(AND(Q558&gt;=1,Q558&lt;=15),IF($D558=12,入力項目!$S$5,0),0) +
IF(AND(入力項目!$S$7=$A558,入力項目!$S$8=$D558),子育て関連マスタ!$C$14,0) +
IFERROR(IF(AND(YEAR(EDATE(DATE(入力項目!$S$7,入力項目!$S$8,1),1))=$A558,MONTH(EDATE(DATE(入力項目!$S$7,入力項目!$S$8,1),1))=$D558),子育て関連マスタ!$C$15,0),0) +
IF(AND(OR(Q558=3,Q558=5,Q558=7),$D558=11),子育て関連マスタ!$C$17,0) +
IF(AND(Q558=20,$D558=1),子育て関連マスタ!$C$18,0) +
IF(AND(Q558=20,$D558=1),
IFERROR(_xlfn.IFS(
入力項目!$S$10="男",子育て関連マスタ!$C$18,
入力項目!$S$10="女",子育て関連マスタ!$C$19
),0),0
) +
IF(AND(Q558&gt;=入力項目!$S$18,Q558&lt;=入力項目!$S$19),入力項目!$S$20,0) +
IF(AND(Q558&gt;=入力項目!$S$21,Q558&lt;=入力項目!$S$22),入力項目!$S$23,0) +
IF(AND(Q558&gt;=入力項目!$S$24,Q558&lt;=入力項目!$S$25),入力項目!$S$26,0)
)</f>
        <v>0</v>
      </c>
      <c r="AF558">
        <f ca="1">-(
_xlfn.IFS(
R558&lt;=入力項目!$S$11,0,
AND(R558&gt;=入力項目!$S$11+1,R558&lt;=3),IFERROR(VLOOKUP(入力項目!$S$12,子育て関連マスタ!$I$4:$M$5,4,FALSE),0),
AND(R558&gt;=4,R558&lt;=6),IFERROR(VLOOKUP(入力項目!$S$13,子育て関連マスタ!$I$9:$M$12,4,FALSE),0),
AND(R558&gt;=7,R558&lt;=12),IFERROR(VLOOKUP(入力項目!$S$14,子育て関連マスタ!$I$16:$M$17,4,FALSE),0),
AND(R558&gt;=13,R558&lt;=15),IFERROR(VLOOKUP(入力項目!$S$15,子育て関連マスタ!$I$21:$M$22,4,FALSE),0),
AND(R558&gt;=16,R558&lt;=18),IFERROR(VLOOKUP(入力項目!$S$16,子育て関連マスタ!$I$26:$M$28,4,FALSE),0),
AND(R558&gt;=19,R558&lt;=20,入力項目!$S$16="高専"),IFERROR(VLOOKUP(入力項目!$S$16,子育て関連マスタ!$I$26:$M$28,4,FALSE),0),
AND(R558&gt;=19,R558&lt;=20,入力項目!$S$16&lt;&gt;"高専"),IFERROR(VLOOKUP(入力項目!$S$17,子育て関連マスタ!$I$32:$M$37,4,FALSE),0),
AND(R558&gt;=21,R558&lt;=22,入力項目!$S$16="高専"),IFERROR(VLOOKUP(入力項目!$S$17,子育て関連マスタ!$I$32:$M$34,4,FALSE),0),
AND(R558&gt;=21,R558&lt;=22,入力項目!$S$16&lt;&gt;"高専"),IFERROR(VLOOKUP(入力項目!$S$17,子育て関連マスタ!$I$32:$M$34,4,FALSE),0),
R558&gt;=23,0
) +
IF($D558=4,
  IFERROR(_xlfn.IFS(
  R558&lt;=入力項目!$S$11,0,
  AND(R558=入力項目!$S$11),IFERROR(VLOOKUP(入力項目!$S$12,子育て関連マスタ!$I$4:$M$5,2,FALSE),0),
  AND(R558=4),IFERROR(VLOOKUP(入力項目!$S$13,子育て関連マスタ!$I$9:$M$12,2,FALSE),0),
  AND(R558=7),IFERROR(VLOOKUP(入力項目!$S$14,子育て関連マスタ!$I$16:$M$17,2,FALSE),0),
  AND(R558=13),IFERROR(VLOOKUP(入力項目!$S$15,子育て関連マスタ!$I$21:$M$22,2,FALSE),0),
  AND(R558=16),IFERROR(VLOOKUP(入力項目!$S$16,子育て関連マスタ!$I$26:$M$28,2,FALSE),0),
  AND(R558=19,入力項目!$S$16&lt;&gt;"高専"),IFERROR(VLOOKUP(入力項目!$S$17,子育て関連マスタ!$I$32:$M$37,2,FALSE),0),
  AND(R558=21,入力項目!$S$16="高専"),IFERROR(VLOOKUP(入力項目!$S$17,子育て関連マスタ!$I$32:$M$37,2,FALSE),0),
  R558&gt;=22,0
  ),0),0
) +
IF(AND(R558&gt;=1,R558&lt;=15),IF($D558=入力項目!$S$8,入力項目!$S$3,0),0) +
IF(AND(R558&gt;=1,R558&lt;=15),IF($D558=5,入力項目!$S$4,0),0) +
IF(AND(R558&gt;=1,R558&lt;=15),IF($D558=12,入力項目!$S$5,0),0) +
IF(AND(入力項目!$S$7=$A558,入力項目!$S$8=$D558),子育て関連マスタ!$C$14,0) +
IFERROR(IF(AND(YEAR(EDATE(DATE(入力項目!$S$7,入力項目!$S$8,1),1))=$A558,MONTH(EDATE(DATE(入力項目!$S$7,入力項目!$S$8,1),1))=$D558),子育て関連マスタ!$C$15,0),0) +
IF(AND(OR(R558=3,R558=5,R558=7),$D558=11),子育て関連マスタ!$C$17,0) +
IF(AND(R558=20,$D558=1),子育て関連マスタ!$C$18,0) +
IF(AND(R558=20,$D558=1),
IFERROR(_xlfn.IFS(
入力項目!$S$10="男",子育て関連マスタ!$C$18,
入力項目!$S$10="女",子育て関連マスタ!$C$19
),0),0
) +
IF(AND(R558&gt;=入力項目!$S$18,R558&lt;=入力項目!$S$19),入力項目!$S$20,0) +
IF(AND(R558&gt;=入力項目!$S$21,R558&lt;=入力項目!$S$22),入力項目!$S$23,0) +
IF(AND(R558&gt;=入力項目!$S$24,R558&lt;=入力項目!$S$25),入力項目!$S$26,0)
)</f>
        <v>0</v>
      </c>
      <c r="AG558">
        <f ca="1">-(
_xlfn.IFS(
S558&lt;=入力項目!$S$11,0,
AND(S558&gt;=入力項目!$S$11+1,S558&lt;=3),IFERROR(VLOOKUP(入力項目!$S$12,子育て関連マスタ!$I$4:$M$5,4,FALSE),0),
AND(S558&gt;=4,S558&lt;=6),IFERROR(VLOOKUP(入力項目!$S$13,子育て関連マスタ!$I$9:$M$12,4,FALSE),0),
AND(S558&gt;=7,S558&lt;=12),IFERROR(VLOOKUP(入力項目!$S$14,子育て関連マスタ!$I$16:$M$17,4,FALSE),0),
AND(S558&gt;=13,S558&lt;=15),IFERROR(VLOOKUP(入力項目!$S$15,子育て関連マスタ!$I$21:$M$22,4,FALSE),0),
AND(S558&gt;=16,S558&lt;=18),IFERROR(VLOOKUP(入力項目!$S$16,子育て関連マスタ!$I$26:$M$28,4,FALSE),0),
AND(S558&gt;=19,S558&lt;=20,入力項目!$S$16="高専"),IFERROR(VLOOKUP(入力項目!$S$16,子育て関連マスタ!$I$26:$M$28,4,FALSE),0),
AND(S558&gt;=19,S558&lt;=20,入力項目!$S$16&lt;&gt;"高専"),IFERROR(VLOOKUP(入力項目!$S$17,子育て関連マスタ!$I$32:$M$37,4,FALSE),0),
AND(S558&gt;=21,S558&lt;=22,入力項目!$S$16="高専"),IFERROR(VLOOKUP(入力項目!$S$17,子育て関連マスタ!$I$32:$M$34,4,FALSE),0),
AND(S558&gt;=21,S558&lt;=22,入力項目!$S$16&lt;&gt;"高専"),IFERROR(VLOOKUP(入力項目!$S$17,子育て関連マスタ!$I$32:$M$34,4,FALSE),0),
S558&gt;=23,0
) +
IF($D558=4,
  IFERROR(_xlfn.IFS(
  S558&lt;=入力項目!$S$11,0,
  AND(S558=入力項目!$S$11),IFERROR(VLOOKUP(入力項目!$S$12,子育て関連マスタ!$I$4:$M$5,2,FALSE),0),
  AND(S558=4),IFERROR(VLOOKUP(入力項目!$S$13,子育て関連マスタ!$I$9:$M$12,2,FALSE),0),
  AND(S558=7),IFERROR(VLOOKUP(入力項目!$S$14,子育て関連マスタ!$I$16:$M$17,2,FALSE),0),
  AND(S558=13),IFERROR(VLOOKUP(入力項目!$S$15,子育て関連マスタ!$I$21:$M$22,2,FALSE),0),
  AND(S558=16),IFERROR(VLOOKUP(入力項目!$S$16,子育て関連マスタ!$I$26:$M$28,2,FALSE),0),
  AND(S558=19,入力項目!$S$16&lt;&gt;"高専"),IFERROR(VLOOKUP(入力項目!$S$17,子育て関連マスタ!$I$32:$M$37,2,FALSE),0),
  AND(S558=21,入力項目!$S$16="高専"),IFERROR(VLOOKUP(入力項目!$S$17,子育て関連マスタ!$I$32:$M$37,2,FALSE),0),
  S558&gt;=22,0
  ),0),0
) +
IF(AND(S558&gt;=1,S558&lt;=15),IF($D558=入力項目!$S$8,入力項目!$S$3,0),0) +
IF(AND(S558&gt;=1,S558&lt;=15),IF($D558=5,入力項目!$S$4,0),0) +
IF(AND(S558&gt;=1,S558&lt;=15),IF($D558=12,入力項目!$S$5,0),0) +
IF(AND(入力項目!$S$7=$A558,入力項目!$S$8=$D558),子育て関連マスタ!$C$14,0) +
IFERROR(IF(AND(YEAR(EDATE(DATE(入力項目!$S$7,入力項目!$S$8,1),1))=$A558,MONTH(EDATE(DATE(入力項目!$S$7,入力項目!$S$8,1),1))=$D558),子育て関連マスタ!$C$15,0),0) +
IF(AND(OR(S558=3,S558=5,S558=7),$D558=11),子育て関連マスタ!$C$17,0) +
IF(AND(S558=20,$D558=1),子育て関連マスタ!$C$18,0) +
IF(AND(S558=20,$D558=1),
IFERROR(_xlfn.IFS(
入力項目!$S$10="男",子育て関連マスタ!$C$18,
入力項目!$S$10="女",子育て関連マスタ!$C$19
),0),0
) +
IF(AND(S558&gt;=入力項目!$S$18,S558&lt;=入力項目!$S$19),入力項目!$S$20,0) +
IF(AND(S558&gt;=入力項目!$S$21,S558&lt;=入力項目!$S$22),入力項目!$S$23,0) +
IF(AND(S558&gt;=入力項目!$S$24,S558&lt;=入力項目!$S$25),入力項目!$S$26,0)
)</f>
        <v>0</v>
      </c>
      <c r="AH558">
        <f ca="1">-(
_xlfn.IFS(
T558&lt;=入力項目!$S$11,0,
AND(T558&gt;=入力項目!$S$11+1,T558&lt;=3),IFERROR(VLOOKUP(入力項目!$S$12,子育て関連マスタ!$I$4:$M$5,4,FALSE),0),
AND(T558&gt;=4,T558&lt;=6),IFERROR(VLOOKUP(入力項目!$S$13,子育て関連マスタ!$I$9:$M$12,4,FALSE),0),
AND(T558&gt;=7,T558&lt;=12),IFERROR(VLOOKUP(入力項目!$S$14,子育て関連マスタ!$I$16:$M$17,4,FALSE),0),
AND(T558&gt;=13,T558&lt;=15),IFERROR(VLOOKUP(入力項目!$S$15,子育て関連マスタ!$I$21:$M$22,4,FALSE),0),
AND(T558&gt;=16,T558&lt;=18),IFERROR(VLOOKUP(入力項目!$S$16,子育て関連マスタ!$I$26:$M$28,4,FALSE),0),
AND(T558&gt;=19,T558&lt;=20,入力項目!$S$16="高専"),IFERROR(VLOOKUP(入力項目!$S$16,子育て関連マスタ!$I$26:$M$28,4,FALSE),0),
AND(T558&gt;=19,T558&lt;=20,入力項目!$S$16&lt;&gt;"高専"),IFERROR(VLOOKUP(入力項目!$S$17,子育て関連マスタ!$I$32:$M$37,4,FALSE),0),
AND(T558&gt;=21,T558&lt;=22,入力項目!$S$16="高専"),IFERROR(VLOOKUP(入力項目!$S$17,子育て関連マスタ!$I$32:$M$34,4,FALSE),0),
AND(T558&gt;=21,T558&lt;=22,入力項目!$S$16&lt;&gt;"高専"),IFERROR(VLOOKUP(入力項目!$S$17,子育て関連マスタ!$I$32:$M$34,4,FALSE),0),
T558&gt;=23,0
) +
IF($D558=4,
  IFERROR(_xlfn.IFS(
  T558&lt;=入力項目!$S$11,0,
  AND(T558=入力項目!$S$11),IFERROR(VLOOKUP(入力項目!$S$12,子育て関連マスタ!$I$4:$M$5,2,FALSE),0),
  AND(T558=4),IFERROR(VLOOKUP(入力項目!$S$13,子育て関連マスタ!$I$9:$M$12,2,FALSE),0),
  AND(T558=7),IFERROR(VLOOKUP(入力項目!$S$14,子育て関連マスタ!$I$16:$M$17,2,FALSE),0),
  AND(T558=13),IFERROR(VLOOKUP(入力項目!$S$15,子育て関連マスタ!$I$21:$M$22,2,FALSE),0),
  AND(T558=16),IFERROR(VLOOKUP(入力項目!$S$16,子育て関連マスタ!$I$26:$M$28,2,FALSE),0),
  AND(T558=19,入力項目!$S$16&lt;&gt;"高専"),IFERROR(VLOOKUP(入力項目!$S$17,子育て関連マスタ!$I$32:$M$37,2,FALSE),0),
  AND(T558=21,入力項目!$S$16="高専"),IFERROR(VLOOKUP(入力項目!$S$17,子育て関連マスタ!$I$32:$M$37,2,FALSE),0),
  T558&gt;=22,0
  ),0),0
) +
IF(AND(T558&gt;=1,T558&lt;=15),IF($D558=入力項目!$S$8,入力項目!$S$3,0),0) +
IF(AND(T558&gt;=1,T558&lt;=15),IF($D558=5,入力項目!$S$4,0),0) +
IF(AND(T558&gt;=1,T558&lt;=15),IF($D558=12,入力項目!$S$5,0),0) +
IF(AND(入力項目!$S$7=$A558,入力項目!$S$8=$D558),子育て関連マスタ!$C$14,0) +
IFERROR(IF(AND(YEAR(EDATE(DATE(入力項目!$S$7,入力項目!$S$8,1),1))=$A558,MONTH(EDATE(DATE(入力項目!$S$7,入力項目!$S$8,1),1))=$D558),子育て関連マスタ!$C$15,0),0) +
IF(AND(OR(T558=3,T558=5,T558=7),$D558=11),子育て関連マスタ!$C$17,0) +
IF(AND(T558=20,$D558=1),子育て関連マスタ!$C$18,0) +
IF(AND(T558=20,$D558=1),
IFERROR(_xlfn.IFS(
入力項目!$S$10="男",子育て関連マスタ!$C$18,
入力項目!$S$10="女",子育て関連マスタ!$C$19
),0),0
) +
IF(AND(T558&gt;=入力項目!$S$18,T558&lt;=入力項目!$S$19),入力項目!$S$20,0) +
IF(AND(T558&gt;=入力項目!$S$21,T558&lt;=入力項目!$S$22),入力項目!$S$23,0) +
IF(AND(T558&gt;=入力項目!$S$24,T558&lt;=入力項目!$S$25),入力項目!$S$26,0)
)</f>
        <v>0</v>
      </c>
      <c r="AI558">
        <f ca="1">-(
_xlfn.IFS(
U558&lt;=入力項目!$S$11,0,
AND(U558&gt;=入力項目!$S$11+1,U558&lt;=3),IFERROR(VLOOKUP(入力項目!$S$12,子育て関連マスタ!$I$4:$M$5,4,FALSE),0),
AND(U558&gt;=4,U558&lt;=6),IFERROR(VLOOKUP(入力項目!$S$13,子育て関連マスタ!$I$9:$M$12,4,FALSE),0),
AND(U558&gt;=7,U558&lt;=12),IFERROR(VLOOKUP(入力項目!$S$14,子育て関連マスタ!$I$16:$M$17,4,FALSE),0),
AND(U558&gt;=13,U558&lt;=15),IFERROR(VLOOKUP(入力項目!$S$15,子育て関連マスタ!$I$21:$M$22,4,FALSE),0),
AND(U558&gt;=16,U558&lt;=18),IFERROR(VLOOKUP(入力項目!$S$16,子育て関連マスタ!$I$26:$M$28,4,FALSE),0),
AND(U558&gt;=19,U558&lt;=20,入力項目!$S$16="高専"),IFERROR(VLOOKUP(入力項目!$S$16,子育て関連マスタ!$I$26:$M$28,4,FALSE),0),
AND(U558&gt;=19,U558&lt;=20,入力項目!$S$16&lt;&gt;"高専"),IFERROR(VLOOKUP(入力項目!$S$17,子育て関連マスタ!$I$32:$M$37,4,FALSE),0),
AND(U558&gt;=21,U558&lt;=22,入力項目!$S$16="高専"),IFERROR(VLOOKUP(入力項目!$S$17,子育て関連マスタ!$I$32:$M$34,4,FALSE),0),
AND(U558&gt;=21,U558&lt;=22,入力項目!$S$16&lt;&gt;"高専"),IFERROR(VLOOKUP(入力項目!$S$17,子育て関連マスタ!$I$32:$M$34,4,FALSE),0),
U558&gt;=23,0
) +
IF($D558=4,
  IFERROR(_xlfn.IFS(
  U558&lt;=入力項目!$S$11,0,
  AND(U558=入力項目!$S$11),IFERROR(VLOOKUP(入力項目!$S$12,子育て関連マスタ!$I$4:$M$5,2,FALSE),0),
  AND(U558=4),IFERROR(VLOOKUP(入力項目!$S$13,子育て関連マスタ!$I$9:$M$12,2,FALSE),0),
  AND(U558=7),IFERROR(VLOOKUP(入力項目!$S$14,子育て関連マスタ!$I$16:$M$17,2,FALSE),0),
  AND(U558=13),IFERROR(VLOOKUP(入力項目!$S$15,子育て関連マスタ!$I$21:$M$22,2,FALSE),0),
  AND(U558=16),IFERROR(VLOOKUP(入力項目!$S$16,子育て関連マスタ!$I$26:$M$28,2,FALSE),0),
  AND(U558=19,入力項目!$S$16&lt;&gt;"高専"),IFERROR(VLOOKUP(入力項目!$S$17,子育て関連マスタ!$I$32:$M$37,2,FALSE),0),
  AND(U558=21,入力項目!$S$16="高専"),IFERROR(VLOOKUP(入力項目!$S$17,子育て関連マスタ!$I$32:$M$37,2,FALSE),0),
  U558&gt;=22,0
  ),0),0
) +
IF(AND(U558&gt;=1,U558&lt;=15),IF($D558=入力項目!$S$8,入力項目!$S$3,0),0) +
IF(AND(U558&gt;=1,U558&lt;=15),IF($D558=5,入力項目!$S$4,0),0) +
IF(AND(U558&gt;=1,U558&lt;=15),IF($D558=12,入力項目!$S$5,0),0) +
IF(AND(入力項目!$S$7=$A558,入力項目!$S$8=$D558),子育て関連マスタ!$C$14,0) +
IFERROR(IF(AND(YEAR(EDATE(DATE(入力項目!$S$7,入力項目!$S$8,1),1))=$A558,MONTH(EDATE(DATE(入力項目!$S$7,入力項目!$S$8,1),1))=$D558),子育て関連マスタ!$C$15,0),0) +
IF(AND(OR(U558=3,U558=5,U558=7),$D558=11),子育て関連マスタ!$C$17,0) +
IF(AND(U558=20,$D558=1),子育て関連マスタ!$C$18,0) +
IF(AND(U558=20,$D558=1),
IFERROR(_xlfn.IFS(
入力項目!$S$10="男",子育て関連マスタ!$C$18,
入力項目!$S$10="女",子育て関連マスタ!$C$19
),0),0
) +
IF(AND(U558&gt;=入力項目!$S$18,U558&lt;=入力項目!$S$19),入力項目!$S$20,0) +
IF(AND(U558&gt;=入力項目!$S$21,U558&lt;=入力項目!$S$22),入力項目!$S$23,0) +
IF(AND(U558&gt;=入力項目!$S$24,U558&lt;=入力項目!$S$25),入力項目!$S$26,0)
)</f>
        <v>0</v>
      </c>
      <c r="AJ558" s="10">
        <f ca="1">-VLOOKUP($D558,月別収支!$A$2:$H$13,7,FALSE)</f>
        <v>-20000</v>
      </c>
    </row>
    <row r="559" spans="1:36" x14ac:dyDescent="0.4">
      <c r="A559">
        <f t="shared" ca="1" si="156"/>
        <v>2071</v>
      </c>
      <c r="B559">
        <f t="shared" ca="1" si="146"/>
        <v>2070</v>
      </c>
      <c r="C559">
        <f t="shared" ca="1" si="147"/>
        <v>47</v>
      </c>
      <c r="D559">
        <f t="shared" ca="1" si="157"/>
        <v>1</v>
      </c>
      <c r="E559" t="str">
        <f t="shared" ca="1" si="141"/>
        <v>2071年1月</v>
      </c>
      <c r="F559">
        <f ca="1">IF(OR(入力項目!$N$5&lt;$A559,AND(入力項目!$N$5=$A559,入力項目!$N$6&lt;$D559)),IF(F558=0,1,IF(G559=12,F558+1,F558)),0)</f>
        <v>46</v>
      </c>
      <c r="G559">
        <f ca="1">IF(OR(入力項目!$N$5&lt;$A559,AND(入力項目!$N$5=$A559,入力項目!$N$6&lt;$D559)),IF(G558=12,1,G558+1),0)</f>
        <v>3</v>
      </c>
      <c r="H559" t="str">
        <f t="shared" ca="1" si="142"/>
        <v>46_3</v>
      </c>
      <c r="I559">
        <f ca="1">IF(
  IFERROR(AND($C559&gt;0,MOD($C559,入力項目!$N$22)=0,$D559=入力項目!$N$23), FALSE),
  1,
  IF(
    AND(I558&gt;0,J558=12),
    IF(I558=入力項目!$N$28, 0, I558+1),
    I558
  )
)</f>
        <v>2</v>
      </c>
      <c r="J559">
        <f ca="1">IF($D559=入力項目!$N$23,1,IFERROR(J558+1,1))</f>
        <v>8</v>
      </c>
      <c r="K559" t="str">
        <f t="shared" ca="1" si="143"/>
        <v>2_8</v>
      </c>
      <c r="L559">
        <f ca="1">L558+IF(入力項目!$D$4=$D559,1,0)</f>
        <v>75</v>
      </c>
      <c r="M559" t="str">
        <f t="shared" ca="1" si="144"/>
        <v>75歳</v>
      </c>
      <c r="N559">
        <f t="shared" ca="1" si="148"/>
        <v>76</v>
      </c>
      <c r="O559" t="str">
        <f t="shared" ca="1" si="145"/>
        <v>76歳</v>
      </c>
      <c r="P559">
        <f t="shared" ca="1" si="149"/>
        <v>50</v>
      </c>
      <c r="Q559">
        <f t="shared" ca="1" si="150"/>
        <v>48</v>
      </c>
      <c r="R559">
        <f t="shared" ca="1" si="151"/>
        <v>2071</v>
      </c>
      <c r="S559">
        <f t="shared" ca="1" si="152"/>
        <v>2071</v>
      </c>
      <c r="T559">
        <f t="shared" ca="1" si="153"/>
        <v>2071</v>
      </c>
      <c r="U559">
        <f t="shared" ca="1" si="154"/>
        <v>2071</v>
      </c>
      <c r="V559" s="10">
        <f t="shared" ca="1" si="155"/>
        <v>57093925</v>
      </c>
      <c r="W559" s="10">
        <f ca="1">IF($L559&lt;その他マスタ!$B$1,VLOOKUP($D559,月別収支!$A$2:$H$13,2,FALSE),その他マスタ!$B$3)+IF(AND($L559=その他マスタ!$B$1,入力項目!$I$9="あり",$D559=入力項目!$D$4),その他マスタ!$B$2,0)</f>
        <v>150000</v>
      </c>
      <c r="X559" s="10">
        <f ca="1">-IF(入力項目!$K$5=TRUE,
IF($F559+$G559&lt;3,VLOOKUP($D559,月別収支!$A$2:$H$13,8,FALSE),0)+IFERROR(VLOOKUP($H559,住宅ローン計算!C:P,13,FALSE),0)+IF($F559&gt;1,IF(OR($G559=3,$G559=6,$G559=9,$G559=12),ROUNDUP(入力項目!$N$18/4,0),0),0),
VLOOKUP($D559,月別収支!$A$2:$H$13,8,FALSE))</f>
        <v>-37500</v>
      </c>
      <c r="Y559" s="10">
        <f ca="1">-VLOOKUP($D559,月別収支!$A$2:$H$13,3,FALSE)</f>
        <v>-75000</v>
      </c>
      <c r="Z559" s="10">
        <f ca="1">-VLOOKUP($D559,月別収支!$A$2:$H$13,4,FALSE)</f>
        <v>-27000</v>
      </c>
      <c r="AA559" s="10">
        <f ca="1">-VLOOKUP($D559,月別収支!$A$2:$H$13,6,FALSE)</f>
        <v>-10000</v>
      </c>
      <c r="AB559" s="10">
        <f ca="1">-(
VLOOKUP($D559,月別収支!$A$2:$H$13,5,FALSE)+IF(AND(入力項目!$I$27&lt;=$A559,ISEVEN($A559-入力項目!$I$27),入力項目!$I$28=$D559),入力項目!$I$26,0)
+IF(入力項目!$K$26=TRUE,
IFERROR(VLOOKUP($K559,マイカーローン計算!C:P,13,FALSE),0),
IFERROR(
  IF(AND($C559&gt;0,MOD($C559,入力項目!$N$22)=0,$D559=入力項目!$N$23),入力項目!$N$24,0),
 0
)
)
)</f>
        <v>-20000</v>
      </c>
      <c r="AC559" s="10">
        <f ca="1">-IF($A559&lt;入力項目!$N$33,入力項目!$N$35,IF(AND($A559=入力項目!$N$33,$D559&lt;=入力項目!$N$34),入力項目!$N$35,0))</f>
        <v>0</v>
      </c>
      <c r="AD559">
        <f ca="1">-(
_xlfn.IFS(
P559&lt;=入力項目!$S$11,0,
AND(P559&gt;=入力項目!$S$11+1,P559&lt;=3),IFERROR(VLOOKUP(入力項目!$S$12,子育て関連マスタ!$I$4:$M$5,4,FALSE),0),
AND(P559&gt;=4,P559&lt;=6),IFERROR(VLOOKUP(入力項目!$S$13,子育て関連マスタ!$I$9:$M$12,4,FALSE),0),
AND(P559&gt;=7,P559&lt;=12),IFERROR(VLOOKUP(入力項目!$S$14,子育て関連マスタ!$I$16:$M$17,4,FALSE),0),
AND(P559&gt;=13,P559&lt;=15),IFERROR(VLOOKUP(入力項目!$S$15,子育て関連マスタ!$I$21:$M$22,4,FALSE),0),
AND(P559&gt;=16,P559&lt;=18),IFERROR(VLOOKUP(入力項目!$S$16,子育て関連マスタ!$I$26:$M$28,4,FALSE),0),
AND(P559&gt;=19,P559&lt;=20,入力項目!$S$16="高専"),IFERROR(VLOOKUP(入力項目!$S$16,子育て関連マスタ!$I$26:$M$28,4,FALSE),0),
AND(P559&gt;=19,P559&lt;=20,入力項目!$S$16&lt;&gt;"高専"),IFERROR(VLOOKUP(入力項目!$S$17,子育て関連マスタ!$I$32:$M$37,4,FALSE),0),
AND(P559&gt;=21,P559&lt;=22,入力項目!$S$16="高専"),IFERROR(VLOOKUP(入力項目!$S$17,子育て関連マスタ!$I$32:$M$34,4,FALSE),0),
AND(P559&gt;=21,P559&lt;=22,入力項目!$S$16&lt;&gt;"高専"),IFERROR(VLOOKUP(入力項目!$S$17,子育て関連マスタ!$I$32:$M$34,4,FALSE),0),
P559&gt;=23,0
) +
IF($D559=4,
  IFERROR(_xlfn.IFS(
  P559&lt;=入力項目!$S$11,0,
  AND(P559=入力項目!$S$11),IFERROR(VLOOKUP(入力項目!$S$12,子育て関連マスタ!$I$4:$M$5,2,FALSE),0),
  AND(P559=4),IFERROR(VLOOKUP(入力項目!$S$13,子育て関連マスタ!$I$9:$M$12,2,FALSE),0),
  AND(P559=7),IFERROR(VLOOKUP(入力項目!$S$14,子育て関連マスタ!$I$16:$M$17,2,FALSE),0),
  AND(P559=13),IFERROR(VLOOKUP(入力項目!$S$15,子育て関連マスタ!$I$21:$M$22,2,FALSE),0),
  AND(P559=16),IFERROR(VLOOKUP(入力項目!$S$16,子育て関連マスタ!$I$26:$M$28,2,FALSE),0),
  AND(P559=19,入力項目!$S$16&lt;&gt;"高専"),IFERROR(VLOOKUP(入力項目!$S$17,子育て関連マスタ!$I$32:$M$37,2,FALSE),0),
  AND(P559=21,入力項目!$S$16="高専"),IFERROR(VLOOKUP(入力項目!$S$17,子育て関連マスタ!$I$32:$M$37,2,FALSE),0),
  P559&gt;=22,0
  ),0),0
) +
IF(AND(P559&gt;=1,P559&lt;=15),IF($D559=入力項目!$S$8,入力項目!$S$3,0),0) +
IF(AND(P559&gt;=1,P559&lt;=15),IF($D559=5,入力項目!$S$4,0),0) +
IF(AND(P559&gt;=1,P559&lt;=15),IF($D559=12,入力項目!$S$5,0),0) +
IF(AND(入力項目!$S$7=$A559,入力項目!$S$8=$D559),子育て関連マスタ!$C$14,0) +
IFERROR(IF(AND(YEAR(EDATE(DATE(入力項目!$S$7,入力項目!$S$8,1),1))=$A559,MONTH(EDATE(DATE(入力項目!$S$7,入力項目!$S$8,1),1))=$D559),子育て関連マスタ!$C$15,0),0) +
IF(AND(OR(P559=3,P559=5,P559=7),$D559=11),子育て関連マスタ!$C$17,0) +
IF(AND(P559=20,$D559=1),子育て関連マスタ!$C$18,0) +
IF(AND(P559=20,$D559=1),
IFERROR(_xlfn.IFS(
入力項目!$S$10="男",子育て関連マスタ!$C$18,
入力項目!$S$10="女",子育て関連マスタ!$C$19
),0),0
) +
IF(AND(P559&gt;=入力項目!$S$18,P559&lt;=入力項目!$S$19),入力項目!$S$20,0) +
IF(AND(P559&gt;=入力項目!$S$21,P559&lt;=入力項目!$S$22),入力項目!$S$23,0) +
IF(AND(P559&gt;=入力項目!$S$24,P559&lt;=入力項目!$S$25),入力項目!$S$26,0)
)</f>
        <v>0</v>
      </c>
      <c r="AE559">
        <f ca="1">-(
_xlfn.IFS(
Q559&lt;=入力項目!$S$11,0,
AND(Q559&gt;=入力項目!$S$11+1,Q559&lt;=3),IFERROR(VLOOKUP(入力項目!$S$12,子育て関連マスタ!$I$4:$M$5,4,FALSE),0),
AND(Q559&gt;=4,Q559&lt;=6),IFERROR(VLOOKUP(入力項目!$S$13,子育て関連マスタ!$I$9:$M$12,4,FALSE),0),
AND(Q559&gt;=7,Q559&lt;=12),IFERROR(VLOOKUP(入力項目!$S$14,子育て関連マスタ!$I$16:$M$17,4,FALSE),0),
AND(Q559&gt;=13,Q559&lt;=15),IFERROR(VLOOKUP(入力項目!$S$15,子育て関連マスタ!$I$21:$M$22,4,FALSE),0),
AND(Q559&gt;=16,Q559&lt;=18),IFERROR(VLOOKUP(入力項目!$S$16,子育て関連マスタ!$I$26:$M$28,4,FALSE),0),
AND(Q559&gt;=19,Q559&lt;=20,入力項目!$S$16="高専"),IFERROR(VLOOKUP(入力項目!$S$16,子育て関連マスタ!$I$26:$M$28,4,FALSE),0),
AND(Q559&gt;=19,Q559&lt;=20,入力項目!$S$16&lt;&gt;"高専"),IFERROR(VLOOKUP(入力項目!$S$17,子育て関連マスタ!$I$32:$M$37,4,FALSE),0),
AND(Q559&gt;=21,Q559&lt;=22,入力項目!$S$16="高専"),IFERROR(VLOOKUP(入力項目!$S$17,子育て関連マスタ!$I$32:$M$34,4,FALSE),0),
AND(Q559&gt;=21,Q559&lt;=22,入力項目!$S$16&lt;&gt;"高専"),IFERROR(VLOOKUP(入力項目!$S$17,子育て関連マスタ!$I$32:$M$34,4,FALSE),0),
Q559&gt;=23,0
) +
IF($D559=4,
  IFERROR(_xlfn.IFS(
  Q559&lt;=入力項目!$S$11,0,
  AND(Q559=入力項目!$S$11),IFERROR(VLOOKUP(入力項目!$S$12,子育て関連マスタ!$I$4:$M$5,2,FALSE),0),
  AND(Q559=4),IFERROR(VLOOKUP(入力項目!$S$13,子育て関連マスタ!$I$9:$M$12,2,FALSE),0),
  AND(Q559=7),IFERROR(VLOOKUP(入力項目!$S$14,子育て関連マスタ!$I$16:$M$17,2,FALSE),0),
  AND(Q559=13),IFERROR(VLOOKUP(入力項目!$S$15,子育て関連マスタ!$I$21:$M$22,2,FALSE),0),
  AND(Q559=16),IFERROR(VLOOKUP(入力項目!$S$16,子育て関連マスタ!$I$26:$M$28,2,FALSE),0),
  AND(Q559=19,入力項目!$S$16&lt;&gt;"高専"),IFERROR(VLOOKUP(入力項目!$S$17,子育て関連マスタ!$I$32:$M$37,2,FALSE),0),
  AND(Q559=21,入力項目!$S$16="高専"),IFERROR(VLOOKUP(入力項目!$S$17,子育て関連マスタ!$I$32:$M$37,2,FALSE),0),
  Q559&gt;=22,0
  ),0),0
) +
IF(AND(Q559&gt;=1,Q559&lt;=15),IF($D559=入力項目!$S$8,入力項目!$S$3,0),0) +
IF(AND(Q559&gt;=1,Q559&lt;=15),IF($D559=5,入力項目!$S$4,0),0) +
IF(AND(Q559&gt;=1,Q559&lt;=15),IF($D559=12,入力項目!$S$5,0),0) +
IF(AND(入力項目!$S$7=$A559,入力項目!$S$8=$D559),子育て関連マスタ!$C$14,0) +
IFERROR(IF(AND(YEAR(EDATE(DATE(入力項目!$S$7,入力項目!$S$8,1),1))=$A559,MONTH(EDATE(DATE(入力項目!$S$7,入力項目!$S$8,1),1))=$D559),子育て関連マスタ!$C$15,0),0) +
IF(AND(OR(Q559=3,Q559=5,Q559=7),$D559=11),子育て関連マスタ!$C$17,0) +
IF(AND(Q559=20,$D559=1),子育て関連マスタ!$C$18,0) +
IF(AND(Q559=20,$D559=1),
IFERROR(_xlfn.IFS(
入力項目!$S$10="男",子育て関連マスタ!$C$18,
入力項目!$S$10="女",子育て関連マスタ!$C$19
),0),0
) +
IF(AND(Q559&gt;=入力項目!$S$18,Q559&lt;=入力項目!$S$19),入力項目!$S$20,0) +
IF(AND(Q559&gt;=入力項目!$S$21,Q559&lt;=入力項目!$S$22),入力項目!$S$23,0) +
IF(AND(Q559&gt;=入力項目!$S$24,Q559&lt;=入力項目!$S$25),入力項目!$S$26,0)
)</f>
        <v>0</v>
      </c>
      <c r="AF559">
        <f ca="1">-(
_xlfn.IFS(
R559&lt;=入力項目!$S$11,0,
AND(R559&gt;=入力項目!$S$11+1,R559&lt;=3),IFERROR(VLOOKUP(入力項目!$S$12,子育て関連マスタ!$I$4:$M$5,4,FALSE),0),
AND(R559&gt;=4,R559&lt;=6),IFERROR(VLOOKUP(入力項目!$S$13,子育て関連マスタ!$I$9:$M$12,4,FALSE),0),
AND(R559&gt;=7,R559&lt;=12),IFERROR(VLOOKUP(入力項目!$S$14,子育て関連マスタ!$I$16:$M$17,4,FALSE),0),
AND(R559&gt;=13,R559&lt;=15),IFERROR(VLOOKUP(入力項目!$S$15,子育て関連マスタ!$I$21:$M$22,4,FALSE),0),
AND(R559&gt;=16,R559&lt;=18),IFERROR(VLOOKUP(入力項目!$S$16,子育て関連マスタ!$I$26:$M$28,4,FALSE),0),
AND(R559&gt;=19,R559&lt;=20,入力項目!$S$16="高専"),IFERROR(VLOOKUP(入力項目!$S$16,子育て関連マスタ!$I$26:$M$28,4,FALSE),0),
AND(R559&gt;=19,R559&lt;=20,入力項目!$S$16&lt;&gt;"高専"),IFERROR(VLOOKUP(入力項目!$S$17,子育て関連マスタ!$I$32:$M$37,4,FALSE),0),
AND(R559&gt;=21,R559&lt;=22,入力項目!$S$16="高専"),IFERROR(VLOOKUP(入力項目!$S$17,子育て関連マスタ!$I$32:$M$34,4,FALSE),0),
AND(R559&gt;=21,R559&lt;=22,入力項目!$S$16&lt;&gt;"高専"),IFERROR(VLOOKUP(入力項目!$S$17,子育て関連マスタ!$I$32:$M$34,4,FALSE),0),
R559&gt;=23,0
) +
IF($D559=4,
  IFERROR(_xlfn.IFS(
  R559&lt;=入力項目!$S$11,0,
  AND(R559=入力項目!$S$11),IFERROR(VLOOKUP(入力項目!$S$12,子育て関連マスタ!$I$4:$M$5,2,FALSE),0),
  AND(R559=4),IFERROR(VLOOKUP(入力項目!$S$13,子育て関連マスタ!$I$9:$M$12,2,FALSE),0),
  AND(R559=7),IFERROR(VLOOKUP(入力項目!$S$14,子育て関連マスタ!$I$16:$M$17,2,FALSE),0),
  AND(R559=13),IFERROR(VLOOKUP(入力項目!$S$15,子育て関連マスタ!$I$21:$M$22,2,FALSE),0),
  AND(R559=16),IFERROR(VLOOKUP(入力項目!$S$16,子育て関連マスタ!$I$26:$M$28,2,FALSE),0),
  AND(R559=19,入力項目!$S$16&lt;&gt;"高専"),IFERROR(VLOOKUP(入力項目!$S$17,子育て関連マスタ!$I$32:$M$37,2,FALSE),0),
  AND(R559=21,入力項目!$S$16="高専"),IFERROR(VLOOKUP(入力項目!$S$17,子育て関連マスタ!$I$32:$M$37,2,FALSE),0),
  R559&gt;=22,0
  ),0),0
) +
IF(AND(R559&gt;=1,R559&lt;=15),IF($D559=入力項目!$S$8,入力項目!$S$3,0),0) +
IF(AND(R559&gt;=1,R559&lt;=15),IF($D559=5,入力項目!$S$4,0),0) +
IF(AND(R559&gt;=1,R559&lt;=15),IF($D559=12,入力項目!$S$5,0),0) +
IF(AND(入力項目!$S$7=$A559,入力項目!$S$8=$D559),子育て関連マスタ!$C$14,0) +
IFERROR(IF(AND(YEAR(EDATE(DATE(入力項目!$S$7,入力項目!$S$8,1),1))=$A559,MONTH(EDATE(DATE(入力項目!$S$7,入力項目!$S$8,1),1))=$D559),子育て関連マスタ!$C$15,0),0) +
IF(AND(OR(R559=3,R559=5,R559=7),$D559=11),子育て関連マスタ!$C$17,0) +
IF(AND(R559=20,$D559=1),子育て関連マスタ!$C$18,0) +
IF(AND(R559=20,$D559=1),
IFERROR(_xlfn.IFS(
入力項目!$S$10="男",子育て関連マスタ!$C$18,
入力項目!$S$10="女",子育て関連マスタ!$C$19
),0),0
) +
IF(AND(R559&gt;=入力項目!$S$18,R559&lt;=入力項目!$S$19),入力項目!$S$20,0) +
IF(AND(R559&gt;=入力項目!$S$21,R559&lt;=入力項目!$S$22),入力項目!$S$23,0) +
IF(AND(R559&gt;=入力項目!$S$24,R559&lt;=入力項目!$S$25),入力項目!$S$26,0)
)</f>
        <v>0</v>
      </c>
      <c r="AG559">
        <f ca="1">-(
_xlfn.IFS(
S559&lt;=入力項目!$S$11,0,
AND(S559&gt;=入力項目!$S$11+1,S559&lt;=3),IFERROR(VLOOKUP(入力項目!$S$12,子育て関連マスタ!$I$4:$M$5,4,FALSE),0),
AND(S559&gt;=4,S559&lt;=6),IFERROR(VLOOKUP(入力項目!$S$13,子育て関連マスタ!$I$9:$M$12,4,FALSE),0),
AND(S559&gt;=7,S559&lt;=12),IFERROR(VLOOKUP(入力項目!$S$14,子育て関連マスタ!$I$16:$M$17,4,FALSE),0),
AND(S559&gt;=13,S559&lt;=15),IFERROR(VLOOKUP(入力項目!$S$15,子育て関連マスタ!$I$21:$M$22,4,FALSE),0),
AND(S559&gt;=16,S559&lt;=18),IFERROR(VLOOKUP(入力項目!$S$16,子育て関連マスタ!$I$26:$M$28,4,FALSE),0),
AND(S559&gt;=19,S559&lt;=20,入力項目!$S$16="高専"),IFERROR(VLOOKUP(入力項目!$S$16,子育て関連マスタ!$I$26:$M$28,4,FALSE),0),
AND(S559&gt;=19,S559&lt;=20,入力項目!$S$16&lt;&gt;"高専"),IFERROR(VLOOKUP(入力項目!$S$17,子育て関連マスタ!$I$32:$M$37,4,FALSE),0),
AND(S559&gt;=21,S559&lt;=22,入力項目!$S$16="高専"),IFERROR(VLOOKUP(入力項目!$S$17,子育て関連マスタ!$I$32:$M$34,4,FALSE),0),
AND(S559&gt;=21,S559&lt;=22,入力項目!$S$16&lt;&gt;"高専"),IFERROR(VLOOKUP(入力項目!$S$17,子育て関連マスタ!$I$32:$M$34,4,FALSE),0),
S559&gt;=23,0
) +
IF($D559=4,
  IFERROR(_xlfn.IFS(
  S559&lt;=入力項目!$S$11,0,
  AND(S559=入力項目!$S$11),IFERROR(VLOOKUP(入力項目!$S$12,子育て関連マスタ!$I$4:$M$5,2,FALSE),0),
  AND(S559=4),IFERROR(VLOOKUP(入力項目!$S$13,子育て関連マスタ!$I$9:$M$12,2,FALSE),0),
  AND(S559=7),IFERROR(VLOOKUP(入力項目!$S$14,子育て関連マスタ!$I$16:$M$17,2,FALSE),0),
  AND(S559=13),IFERROR(VLOOKUP(入力項目!$S$15,子育て関連マスタ!$I$21:$M$22,2,FALSE),0),
  AND(S559=16),IFERROR(VLOOKUP(入力項目!$S$16,子育て関連マスタ!$I$26:$M$28,2,FALSE),0),
  AND(S559=19,入力項目!$S$16&lt;&gt;"高専"),IFERROR(VLOOKUP(入力項目!$S$17,子育て関連マスタ!$I$32:$M$37,2,FALSE),0),
  AND(S559=21,入力項目!$S$16="高専"),IFERROR(VLOOKUP(入力項目!$S$17,子育て関連マスタ!$I$32:$M$37,2,FALSE),0),
  S559&gt;=22,0
  ),0),0
) +
IF(AND(S559&gt;=1,S559&lt;=15),IF($D559=入力項目!$S$8,入力項目!$S$3,0),0) +
IF(AND(S559&gt;=1,S559&lt;=15),IF($D559=5,入力項目!$S$4,0),0) +
IF(AND(S559&gt;=1,S559&lt;=15),IF($D559=12,入力項目!$S$5,0),0) +
IF(AND(入力項目!$S$7=$A559,入力項目!$S$8=$D559),子育て関連マスタ!$C$14,0) +
IFERROR(IF(AND(YEAR(EDATE(DATE(入力項目!$S$7,入力項目!$S$8,1),1))=$A559,MONTH(EDATE(DATE(入力項目!$S$7,入力項目!$S$8,1),1))=$D559),子育て関連マスタ!$C$15,0),0) +
IF(AND(OR(S559=3,S559=5,S559=7),$D559=11),子育て関連マスタ!$C$17,0) +
IF(AND(S559=20,$D559=1),子育て関連マスタ!$C$18,0) +
IF(AND(S559=20,$D559=1),
IFERROR(_xlfn.IFS(
入力項目!$S$10="男",子育て関連マスタ!$C$18,
入力項目!$S$10="女",子育て関連マスタ!$C$19
),0),0
) +
IF(AND(S559&gt;=入力項目!$S$18,S559&lt;=入力項目!$S$19),入力項目!$S$20,0) +
IF(AND(S559&gt;=入力項目!$S$21,S559&lt;=入力項目!$S$22),入力項目!$S$23,0) +
IF(AND(S559&gt;=入力項目!$S$24,S559&lt;=入力項目!$S$25),入力項目!$S$26,0)
)</f>
        <v>0</v>
      </c>
      <c r="AH559">
        <f ca="1">-(
_xlfn.IFS(
T559&lt;=入力項目!$S$11,0,
AND(T559&gt;=入力項目!$S$11+1,T559&lt;=3),IFERROR(VLOOKUP(入力項目!$S$12,子育て関連マスタ!$I$4:$M$5,4,FALSE),0),
AND(T559&gt;=4,T559&lt;=6),IFERROR(VLOOKUP(入力項目!$S$13,子育て関連マスタ!$I$9:$M$12,4,FALSE),0),
AND(T559&gt;=7,T559&lt;=12),IFERROR(VLOOKUP(入力項目!$S$14,子育て関連マスタ!$I$16:$M$17,4,FALSE),0),
AND(T559&gt;=13,T559&lt;=15),IFERROR(VLOOKUP(入力項目!$S$15,子育て関連マスタ!$I$21:$M$22,4,FALSE),0),
AND(T559&gt;=16,T559&lt;=18),IFERROR(VLOOKUP(入力項目!$S$16,子育て関連マスタ!$I$26:$M$28,4,FALSE),0),
AND(T559&gt;=19,T559&lt;=20,入力項目!$S$16="高専"),IFERROR(VLOOKUP(入力項目!$S$16,子育て関連マスタ!$I$26:$M$28,4,FALSE),0),
AND(T559&gt;=19,T559&lt;=20,入力項目!$S$16&lt;&gt;"高専"),IFERROR(VLOOKUP(入力項目!$S$17,子育て関連マスタ!$I$32:$M$37,4,FALSE),0),
AND(T559&gt;=21,T559&lt;=22,入力項目!$S$16="高専"),IFERROR(VLOOKUP(入力項目!$S$17,子育て関連マスタ!$I$32:$M$34,4,FALSE),0),
AND(T559&gt;=21,T559&lt;=22,入力項目!$S$16&lt;&gt;"高専"),IFERROR(VLOOKUP(入力項目!$S$17,子育て関連マスタ!$I$32:$M$34,4,FALSE),0),
T559&gt;=23,0
) +
IF($D559=4,
  IFERROR(_xlfn.IFS(
  T559&lt;=入力項目!$S$11,0,
  AND(T559=入力項目!$S$11),IFERROR(VLOOKUP(入力項目!$S$12,子育て関連マスタ!$I$4:$M$5,2,FALSE),0),
  AND(T559=4),IFERROR(VLOOKUP(入力項目!$S$13,子育て関連マスタ!$I$9:$M$12,2,FALSE),0),
  AND(T559=7),IFERROR(VLOOKUP(入力項目!$S$14,子育て関連マスタ!$I$16:$M$17,2,FALSE),0),
  AND(T559=13),IFERROR(VLOOKUP(入力項目!$S$15,子育て関連マスタ!$I$21:$M$22,2,FALSE),0),
  AND(T559=16),IFERROR(VLOOKUP(入力項目!$S$16,子育て関連マスタ!$I$26:$M$28,2,FALSE),0),
  AND(T559=19,入力項目!$S$16&lt;&gt;"高専"),IFERROR(VLOOKUP(入力項目!$S$17,子育て関連マスタ!$I$32:$M$37,2,FALSE),0),
  AND(T559=21,入力項目!$S$16="高専"),IFERROR(VLOOKUP(入力項目!$S$17,子育て関連マスタ!$I$32:$M$37,2,FALSE),0),
  T559&gt;=22,0
  ),0),0
) +
IF(AND(T559&gt;=1,T559&lt;=15),IF($D559=入力項目!$S$8,入力項目!$S$3,0),0) +
IF(AND(T559&gt;=1,T559&lt;=15),IF($D559=5,入力項目!$S$4,0),0) +
IF(AND(T559&gt;=1,T559&lt;=15),IF($D559=12,入力項目!$S$5,0),0) +
IF(AND(入力項目!$S$7=$A559,入力項目!$S$8=$D559),子育て関連マスタ!$C$14,0) +
IFERROR(IF(AND(YEAR(EDATE(DATE(入力項目!$S$7,入力項目!$S$8,1),1))=$A559,MONTH(EDATE(DATE(入力項目!$S$7,入力項目!$S$8,1),1))=$D559),子育て関連マスタ!$C$15,0),0) +
IF(AND(OR(T559=3,T559=5,T559=7),$D559=11),子育て関連マスタ!$C$17,0) +
IF(AND(T559=20,$D559=1),子育て関連マスタ!$C$18,0) +
IF(AND(T559=20,$D559=1),
IFERROR(_xlfn.IFS(
入力項目!$S$10="男",子育て関連マスタ!$C$18,
入力項目!$S$10="女",子育て関連マスタ!$C$19
),0),0
) +
IF(AND(T559&gt;=入力項目!$S$18,T559&lt;=入力項目!$S$19),入力項目!$S$20,0) +
IF(AND(T559&gt;=入力項目!$S$21,T559&lt;=入力項目!$S$22),入力項目!$S$23,0) +
IF(AND(T559&gt;=入力項目!$S$24,T559&lt;=入力項目!$S$25),入力項目!$S$26,0)
)</f>
        <v>0</v>
      </c>
      <c r="AI559">
        <f ca="1">-(
_xlfn.IFS(
U559&lt;=入力項目!$S$11,0,
AND(U559&gt;=入力項目!$S$11+1,U559&lt;=3),IFERROR(VLOOKUP(入力項目!$S$12,子育て関連マスタ!$I$4:$M$5,4,FALSE),0),
AND(U559&gt;=4,U559&lt;=6),IFERROR(VLOOKUP(入力項目!$S$13,子育て関連マスタ!$I$9:$M$12,4,FALSE),0),
AND(U559&gt;=7,U559&lt;=12),IFERROR(VLOOKUP(入力項目!$S$14,子育て関連マスタ!$I$16:$M$17,4,FALSE),0),
AND(U559&gt;=13,U559&lt;=15),IFERROR(VLOOKUP(入力項目!$S$15,子育て関連マスタ!$I$21:$M$22,4,FALSE),0),
AND(U559&gt;=16,U559&lt;=18),IFERROR(VLOOKUP(入力項目!$S$16,子育て関連マスタ!$I$26:$M$28,4,FALSE),0),
AND(U559&gt;=19,U559&lt;=20,入力項目!$S$16="高専"),IFERROR(VLOOKUP(入力項目!$S$16,子育て関連マスタ!$I$26:$M$28,4,FALSE),0),
AND(U559&gt;=19,U559&lt;=20,入力項目!$S$16&lt;&gt;"高専"),IFERROR(VLOOKUP(入力項目!$S$17,子育て関連マスタ!$I$32:$M$37,4,FALSE),0),
AND(U559&gt;=21,U559&lt;=22,入力項目!$S$16="高専"),IFERROR(VLOOKUP(入力項目!$S$17,子育て関連マスタ!$I$32:$M$34,4,FALSE),0),
AND(U559&gt;=21,U559&lt;=22,入力項目!$S$16&lt;&gt;"高専"),IFERROR(VLOOKUP(入力項目!$S$17,子育て関連マスタ!$I$32:$M$34,4,FALSE),0),
U559&gt;=23,0
) +
IF($D559=4,
  IFERROR(_xlfn.IFS(
  U559&lt;=入力項目!$S$11,0,
  AND(U559=入力項目!$S$11),IFERROR(VLOOKUP(入力項目!$S$12,子育て関連マスタ!$I$4:$M$5,2,FALSE),0),
  AND(U559=4),IFERROR(VLOOKUP(入力項目!$S$13,子育て関連マスタ!$I$9:$M$12,2,FALSE),0),
  AND(U559=7),IFERROR(VLOOKUP(入力項目!$S$14,子育て関連マスタ!$I$16:$M$17,2,FALSE),0),
  AND(U559=13),IFERROR(VLOOKUP(入力項目!$S$15,子育て関連マスタ!$I$21:$M$22,2,FALSE),0),
  AND(U559=16),IFERROR(VLOOKUP(入力項目!$S$16,子育て関連マスタ!$I$26:$M$28,2,FALSE),0),
  AND(U559=19,入力項目!$S$16&lt;&gt;"高専"),IFERROR(VLOOKUP(入力項目!$S$17,子育て関連マスタ!$I$32:$M$37,2,FALSE),0),
  AND(U559=21,入力項目!$S$16="高専"),IFERROR(VLOOKUP(入力項目!$S$17,子育て関連マスタ!$I$32:$M$37,2,FALSE),0),
  U559&gt;=22,0
  ),0),0
) +
IF(AND(U559&gt;=1,U559&lt;=15),IF($D559=入力項目!$S$8,入力項目!$S$3,0),0) +
IF(AND(U559&gt;=1,U559&lt;=15),IF($D559=5,入力項目!$S$4,0),0) +
IF(AND(U559&gt;=1,U559&lt;=15),IF($D559=12,入力項目!$S$5,0),0) +
IF(AND(入力項目!$S$7=$A559,入力項目!$S$8=$D559),子育て関連マスタ!$C$14,0) +
IFERROR(IF(AND(YEAR(EDATE(DATE(入力項目!$S$7,入力項目!$S$8,1),1))=$A559,MONTH(EDATE(DATE(入力項目!$S$7,入力項目!$S$8,1),1))=$D559),子育て関連マスタ!$C$15,0),0) +
IF(AND(OR(U559=3,U559=5,U559=7),$D559=11),子育て関連マスタ!$C$17,0) +
IF(AND(U559=20,$D559=1),子育て関連マスタ!$C$18,0) +
IF(AND(U559=20,$D559=1),
IFERROR(_xlfn.IFS(
入力項目!$S$10="男",子育て関連マスタ!$C$18,
入力項目!$S$10="女",子育て関連マスタ!$C$19
),0),0
) +
IF(AND(U559&gt;=入力項目!$S$18,U559&lt;=入力項目!$S$19),入力項目!$S$20,0) +
IF(AND(U559&gt;=入力項目!$S$21,U559&lt;=入力項目!$S$22),入力項目!$S$23,0) +
IF(AND(U559&gt;=入力項目!$S$24,U559&lt;=入力項目!$S$25),入力項目!$S$26,0)
)</f>
        <v>0</v>
      </c>
      <c r="AJ559" s="10">
        <f ca="1">-VLOOKUP($D559,月別収支!$A$2:$H$13,7,FALSE)</f>
        <v>-20000</v>
      </c>
    </row>
    <row r="560" spans="1:36" x14ac:dyDescent="0.4">
      <c r="A560">
        <f t="shared" ca="1" si="156"/>
        <v>2071</v>
      </c>
      <c r="B560">
        <f t="shared" ca="1" si="146"/>
        <v>2070</v>
      </c>
      <c r="C560">
        <f t="shared" ca="1" si="147"/>
        <v>47</v>
      </c>
      <c r="D560">
        <f t="shared" ca="1" si="157"/>
        <v>2</v>
      </c>
      <c r="E560" t="str">
        <f t="shared" ca="1" si="141"/>
        <v>2071年2月</v>
      </c>
      <c r="F560">
        <f ca="1">IF(OR(入力項目!$N$5&lt;$A560,AND(入力項目!$N$5=$A560,入力項目!$N$6&lt;$D560)),IF(F559=0,1,IF(G560=12,F559+1,F559)),0)</f>
        <v>46</v>
      </c>
      <c r="G560">
        <f ca="1">IF(OR(入力項目!$N$5&lt;$A560,AND(入力項目!$N$5=$A560,入力項目!$N$6&lt;$D560)),IF(G559=12,1,G559+1),0)</f>
        <v>4</v>
      </c>
      <c r="H560" t="str">
        <f t="shared" ca="1" si="142"/>
        <v>46_4</v>
      </c>
      <c r="I560">
        <f ca="1">IF(
  IFERROR(AND($C560&gt;0,MOD($C560,入力項目!$N$22)=0,$D560=入力項目!$N$23), FALSE),
  1,
  IF(
    AND(I559&gt;0,J559=12),
    IF(I559=入力項目!$N$28, 0, I559+1),
    I559
  )
)</f>
        <v>2</v>
      </c>
      <c r="J560">
        <f ca="1">IF($D560=入力項目!$N$23,1,IFERROR(J559+1,1))</f>
        <v>9</v>
      </c>
      <c r="K560" t="str">
        <f t="shared" ca="1" si="143"/>
        <v>2_9</v>
      </c>
      <c r="L560">
        <f ca="1">L559+IF(入力項目!$D$4=$D560,1,0)</f>
        <v>75</v>
      </c>
      <c r="M560" t="str">
        <f t="shared" ca="1" si="144"/>
        <v>75歳</v>
      </c>
      <c r="N560">
        <f t="shared" ca="1" si="148"/>
        <v>76</v>
      </c>
      <c r="O560" t="str">
        <f t="shared" ca="1" si="145"/>
        <v>76歳</v>
      </c>
      <c r="P560">
        <f t="shared" ca="1" si="149"/>
        <v>50</v>
      </c>
      <c r="Q560">
        <f t="shared" ca="1" si="150"/>
        <v>48</v>
      </c>
      <c r="R560">
        <f t="shared" ca="1" si="151"/>
        <v>2071</v>
      </c>
      <c r="S560">
        <f t="shared" ca="1" si="152"/>
        <v>2071</v>
      </c>
      <c r="T560">
        <f t="shared" ca="1" si="153"/>
        <v>2071</v>
      </c>
      <c r="U560">
        <f t="shared" ca="1" si="154"/>
        <v>2071</v>
      </c>
      <c r="V560" s="10">
        <f t="shared" ca="1" si="155"/>
        <v>57091925</v>
      </c>
      <c r="W560" s="10">
        <f ca="1">IF($L560&lt;その他マスタ!$B$1,VLOOKUP($D560,月別収支!$A$2:$H$13,2,FALSE),その他マスタ!$B$3)+IF(AND($L560=その他マスタ!$B$1,入力項目!$I$9="あり",$D560=入力項目!$D$4),その他マスタ!$B$2,0)</f>
        <v>150000</v>
      </c>
      <c r="X560" s="10">
        <f ca="1">-IF(入力項目!$K$5=TRUE,
IF($F560+$G560&lt;3,VLOOKUP($D560,月別収支!$A$2:$H$13,8,FALSE),0)+IFERROR(VLOOKUP($H560,住宅ローン計算!C:P,13,FALSE),0)+IF($F560&gt;1,IF(OR($G560=3,$G560=6,$G560=9,$G560=12),ROUNDUP(入力項目!$N$18/4,0),0),0),
VLOOKUP($D560,月別収支!$A$2:$H$13,8,FALSE))</f>
        <v>0</v>
      </c>
      <c r="Y560" s="10">
        <f ca="1">-VLOOKUP($D560,月別収支!$A$2:$H$13,3,FALSE)</f>
        <v>-75000</v>
      </c>
      <c r="Z560" s="10">
        <f ca="1">-VLOOKUP($D560,月別収支!$A$2:$H$13,4,FALSE)</f>
        <v>-27000</v>
      </c>
      <c r="AA560" s="10">
        <f ca="1">-VLOOKUP($D560,月別収支!$A$2:$H$13,6,FALSE)</f>
        <v>-10000</v>
      </c>
      <c r="AB560" s="10">
        <f ca="1">-(
VLOOKUP($D560,月別収支!$A$2:$H$13,5,FALSE)+IF(AND(入力項目!$I$27&lt;=$A560,ISEVEN($A560-入力項目!$I$27),入力項目!$I$28=$D560),入力項目!$I$26,0)
+IF(入力項目!$K$26=TRUE,
IFERROR(VLOOKUP($K560,マイカーローン計算!C:P,13,FALSE),0),
IFERROR(
  IF(AND($C560&gt;0,MOD($C560,入力項目!$N$22)=0,$D560=入力項目!$N$23),入力項目!$N$24,0),
 0
)
)
)</f>
        <v>-20000</v>
      </c>
      <c r="AC560" s="10">
        <f ca="1">-IF($A560&lt;入力項目!$N$33,入力項目!$N$35,IF(AND($A560=入力項目!$N$33,$D560&lt;=入力項目!$N$34),入力項目!$N$35,0))</f>
        <v>0</v>
      </c>
      <c r="AD560">
        <f ca="1">-(
_xlfn.IFS(
P560&lt;=入力項目!$S$11,0,
AND(P560&gt;=入力項目!$S$11+1,P560&lt;=3),IFERROR(VLOOKUP(入力項目!$S$12,子育て関連マスタ!$I$4:$M$5,4,FALSE),0),
AND(P560&gt;=4,P560&lt;=6),IFERROR(VLOOKUP(入力項目!$S$13,子育て関連マスタ!$I$9:$M$12,4,FALSE),0),
AND(P560&gt;=7,P560&lt;=12),IFERROR(VLOOKUP(入力項目!$S$14,子育て関連マスタ!$I$16:$M$17,4,FALSE),0),
AND(P560&gt;=13,P560&lt;=15),IFERROR(VLOOKUP(入力項目!$S$15,子育て関連マスタ!$I$21:$M$22,4,FALSE),0),
AND(P560&gt;=16,P560&lt;=18),IFERROR(VLOOKUP(入力項目!$S$16,子育て関連マスタ!$I$26:$M$28,4,FALSE),0),
AND(P560&gt;=19,P560&lt;=20,入力項目!$S$16="高専"),IFERROR(VLOOKUP(入力項目!$S$16,子育て関連マスタ!$I$26:$M$28,4,FALSE),0),
AND(P560&gt;=19,P560&lt;=20,入力項目!$S$16&lt;&gt;"高専"),IFERROR(VLOOKUP(入力項目!$S$17,子育て関連マスタ!$I$32:$M$37,4,FALSE),0),
AND(P560&gt;=21,P560&lt;=22,入力項目!$S$16="高専"),IFERROR(VLOOKUP(入力項目!$S$17,子育て関連マスタ!$I$32:$M$34,4,FALSE),0),
AND(P560&gt;=21,P560&lt;=22,入力項目!$S$16&lt;&gt;"高専"),IFERROR(VLOOKUP(入力項目!$S$17,子育て関連マスタ!$I$32:$M$34,4,FALSE),0),
P560&gt;=23,0
) +
IF($D560=4,
  IFERROR(_xlfn.IFS(
  P560&lt;=入力項目!$S$11,0,
  AND(P560=入力項目!$S$11),IFERROR(VLOOKUP(入力項目!$S$12,子育て関連マスタ!$I$4:$M$5,2,FALSE),0),
  AND(P560=4),IFERROR(VLOOKUP(入力項目!$S$13,子育て関連マスタ!$I$9:$M$12,2,FALSE),0),
  AND(P560=7),IFERROR(VLOOKUP(入力項目!$S$14,子育て関連マスタ!$I$16:$M$17,2,FALSE),0),
  AND(P560=13),IFERROR(VLOOKUP(入力項目!$S$15,子育て関連マスタ!$I$21:$M$22,2,FALSE),0),
  AND(P560=16),IFERROR(VLOOKUP(入力項目!$S$16,子育て関連マスタ!$I$26:$M$28,2,FALSE),0),
  AND(P560=19,入力項目!$S$16&lt;&gt;"高専"),IFERROR(VLOOKUP(入力項目!$S$17,子育て関連マスタ!$I$32:$M$37,2,FALSE),0),
  AND(P560=21,入力項目!$S$16="高専"),IFERROR(VLOOKUP(入力項目!$S$17,子育て関連マスタ!$I$32:$M$37,2,FALSE),0),
  P560&gt;=22,0
  ),0),0
) +
IF(AND(P560&gt;=1,P560&lt;=15),IF($D560=入力項目!$S$8,入力項目!$S$3,0),0) +
IF(AND(P560&gt;=1,P560&lt;=15),IF($D560=5,入力項目!$S$4,0),0) +
IF(AND(P560&gt;=1,P560&lt;=15),IF($D560=12,入力項目!$S$5,0),0) +
IF(AND(入力項目!$S$7=$A560,入力項目!$S$8=$D560),子育て関連マスタ!$C$14,0) +
IFERROR(IF(AND(YEAR(EDATE(DATE(入力項目!$S$7,入力項目!$S$8,1),1))=$A560,MONTH(EDATE(DATE(入力項目!$S$7,入力項目!$S$8,1),1))=$D560),子育て関連マスタ!$C$15,0),0) +
IF(AND(OR(P560=3,P560=5,P560=7),$D560=11),子育て関連マスタ!$C$17,0) +
IF(AND(P560=20,$D560=1),子育て関連マスタ!$C$18,0) +
IF(AND(P560=20,$D560=1),
IFERROR(_xlfn.IFS(
入力項目!$S$10="男",子育て関連マスタ!$C$18,
入力項目!$S$10="女",子育て関連マスタ!$C$19
),0),0
) +
IF(AND(P560&gt;=入力項目!$S$18,P560&lt;=入力項目!$S$19),入力項目!$S$20,0) +
IF(AND(P560&gt;=入力項目!$S$21,P560&lt;=入力項目!$S$22),入力項目!$S$23,0) +
IF(AND(P560&gt;=入力項目!$S$24,P560&lt;=入力項目!$S$25),入力項目!$S$26,0)
)</f>
        <v>0</v>
      </c>
      <c r="AE560">
        <f ca="1">-(
_xlfn.IFS(
Q560&lt;=入力項目!$S$11,0,
AND(Q560&gt;=入力項目!$S$11+1,Q560&lt;=3),IFERROR(VLOOKUP(入力項目!$S$12,子育て関連マスタ!$I$4:$M$5,4,FALSE),0),
AND(Q560&gt;=4,Q560&lt;=6),IFERROR(VLOOKUP(入力項目!$S$13,子育て関連マスタ!$I$9:$M$12,4,FALSE),0),
AND(Q560&gt;=7,Q560&lt;=12),IFERROR(VLOOKUP(入力項目!$S$14,子育て関連マスタ!$I$16:$M$17,4,FALSE),0),
AND(Q560&gt;=13,Q560&lt;=15),IFERROR(VLOOKUP(入力項目!$S$15,子育て関連マスタ!$I$21:$M$22,4,FALSE),0),
AND(Q560&gt;=16,Q560&lt;=18),IFERROR(VLOOKUP(入力項目!$S$16,子育て関連マスタ!$I$26:$M$28,4,FALSE),0),
AND(Q560&gt;=19,Q560&lt;=20,入力項目!$S$16="高専"),IFERROR(VLOOKUP(入力項目!$S$16,子育て関連マスタ!$I$26:$M$28,4,FALSE),0),
AND(Q560&gt;=19,Q560&lt;=20,入力項目!$S$16&lt;&gt;"高専"),IFERROR(VLOOKUP(入力項目!$S$17,子育て関連マスタ!$I$32:$M$37,4,FALSE),0),
AND(Q560&gt;=21,Q560&lt;=22,入力項目!$S$16="高専"),IFERROR(VLOOKUP(入力項目!$S$17,子育て関連マスタ!$I$32:$M$34,4,FALSE),0),
AND(Q560&gt;=21,Q560&lt;=22,入力項目!$S$16&lt;&gt;"高専"),IFERROR(VLOOKUP(入力項目!$S$17,子育て関連マスタ!$I$32:$M$34,4,FALSE),0),
Q560&gt;=23,0
) +
IF($D560=4,
  IFERROR(_xlfn.IFS(
  Q560&lt;=入力項目!$S$11,0,
  AND(Q560=入力項目!$S$11),IFERROR(VLOOKUP(入力項目!$S$12,子育て関連マスタ!$I$4:$M$5,2,FALSE),0),
  AND(Q560=4),IFERROR(VLOOKUP(入力項目!$S$13,子育て関連マスタ!$I$9:$M$12,2,FALSE),0),
  AND(Q560=7),IFERROR(VLOOKUP(入力項目!$S$14,子育て関連マスタ!$I$16:$M$17,2,FALSE),0),
  AND(Q560=13),IFERROR(VLOOKUP(入力項目!$S$15,子育て関連マスタ!$I$21:$M$22,2,FALSE),0),
  AND(Q560=16),IFERROR(VLOOKUP(入力項目!$S$16,子育て関連マスタ!$I$26:$M$28,2,FALSE),0),
  AND(Q560=19,入力項目!$S$16&lt;&gt;"高専"),IFERROR(VLOOKUP(入力項目!$S$17,子育て関連マスタ!$I$32:$M$37,2,FALSE),0),
  AND(Q560=21,入力項目!$S$16="高専"),IFERROR(VLOOKUP(入力項目!$S$17,子育て関連マスタ!$I$32:$M$37,2,FALSE),0),
  Q560&gt;=22,0
  ),0),0
) +
IF(AND(Q560&gt;=1,Q560&lt;=15),IF($D560=入力項目!$S$8,入力項目!$S$3,0),0) +
IF(AND(Q560&gt;=1,Q560&lt;=15),IF($D560=5,入力項目!$S$4,0),0) +
IF(AND(Q560&gt;=1,Q560&lt;=15),IF($D560=12,入力項目!$S$5,0),0) +
IF(AND(入力項目!$S$7=$A560,入力項目!$S$8=$D560),子育て関連マスタ!$C$14,0) +
IFERROR(IF(AND(YEAR(EDATE(DATE(入力項目!$S$7,入力項目!$S$8,1),1))=$A560,MONTH(EDATE(DATE(入力項目!$S$7,入力項目!$S$8,1),1))=$D560),子育て関連マスタ!$C$15,0),0) +
IF(AND(OR(Q560=3,Q560=5,Q560=7),$D560=11),子育て関連マスタ!$C$17,0) +
IF(AND(Q560=20,$D560=1),子育て関連マスタ!$C$18,0) +
IF(AND(Q560=20,$D560=1),
IFERROR(_xlfn.IFS(
入力項目!$S$10="男",子育て関連マスタ!$C$18,
入力項目!$S$10="女",子育て関連マスタ!$C$19
),0),0
) +
IF(AND(Q560&gt;=入力項目!$S$18,Q560&lt;=入力項目!$S$19),入力項目!$S$20,0) +
IF(AND(Q560&gt;=入力項目!$S$21,Q560&lt;=入力項目!$S$22),入力項目!$S$23,0) +
IF(AND(Q560&gt;=入力項目!$S$24,Q560&lt;=入力項目!$S$25),入力項目!$S$26,0)
)</f>
        <v>0</v>
      </c>
      <c r="AF560">
        <f ca="1">-(
_xlfn.IFS(
R560&lt;=入力項目!$S$11,0,
AND(R560&gt;=入力項目!$S$11+1,R560&lt;=3),IFERROR(VLOOKUP(入力項目!$S$12,子育て関連マスタ!$I$4:$M$5,4,FALSE),0),
AND(R560&gt;=4,R560&lt;=6),IFERROR(VLOOKUP(入力項目!$S$13,子育て関連マスタ!$I$9:$M$12,4,FALSE),0),
AND(R560&gt;=7,R560&lt;=12),IFERROR(VLOOKUP(入力項目!$S$14,子育て関連マスタ!$I$16:$M$17,4,FALSE),0),
AND(R560&gt;=13,R560&lt;=15),IFERROR(VLOOKUP(入力項目!$S$15,子育て関連マスタ!$I$21:$M$22,4,FALSE),0),
AND(R560&gt;=16,R560&lt;=18),IFERROR(VLOOKUP(入力項目!$S$16,子育て関連マスタ!$I$26:$M$28,4,FALSE),0),
AND(R560&gt;=19,R560&lt;=20,入力項目!$S$16="高専"),IFERROR(VLOOKUP(入力項目!$S$16,子育て関連マスタ!$I$26:$M$28,4,FALSE),0),
AND(R560&gt;=19,R560&lt;=20,入力項目!$S$16&lt;&gt;"高専"),IFERROR(VLOOKUP(入力項目!$S$17,子育て関連マスタ!$I$32:$M$37,4,FALSE),0),
AND(R560&gt;=21,R560&lt;=22,入力項目!$S$16="高専"),IFERROR(VLOOKUP(入力項目!$S$17,子育て関連マスタ!$I$32:$M$34,4,FALSE),0),
AND(R560&gt;=21,R560&lt;=22,入力項目!$S$16&lt;&gt;"高専"),IFERROR(VLOOKUP(入力項目!$S$17,子育て関連マスタ!$I$32:$M$34,4,FALSE),0),
R560&gt;=23,0
) +
IF($D560=4,
  IFERROR(_xlfn.IFS(
  R560&lt;=入力項目!$S$11,0,
  AND(R560=入力項目!$S$11),IFERROR(VLOOKUP(入力項目!$S$12,子育て関連マスタ!$I$4:$M$5,2,FALSE),0),
  AND(R560=4),IFERROR(VLOOKUP(入力項目!$S$13,子育て関連マスタ!$I$9:$M$12,2,FALSE),0),
  AND(R560=7),IFERROR(VLOOKUP(入力項目!$S$14,子育て関連マスタ!$I$16:$M$17,2,FALSE),0),
  AND(R560=13),IFERROR(VLOOKUP(入力項目!$S$15,子育て関連マスタ!$I$21:$M$22,2,FALSE),0),
  AND(R560=16),IFERROR(VLOOKUP(入力項目!$S$16,子育て関連マスタ!$I$26:$M$28,2,FALSE),0),
  AND(R560=19,入力項目!$S$16&lt;&gt;"高専"),IFERROR(VLOOKUP(入力項目!$S$17,子育て関連マスタ!$I$32:$M$37,2,FALSE),0),
  AND(R560=21,入力項目!$S$16="高専"),IFERROR(VLOOKUP(入力項目!$S$17,子育て関連マスタ!$I$32:$M$37,2,FALSE),0),
  R560&gt;=22,0
  ),0),0
) +
IF(AND(R560&gt;=1,R560&lt;=15),IF($D560=入力項目!$S$8,入力項目!$S$3,0),0) +
IF(AND(R560&gt;=1,R560&lt;=15),IF($D560=5,入力項目!$S$4,0),0) +
IF(AND(R560&gt;=1,R560&lt;=15),IF($D560=12,入力項目!$S$5,0),0) +
IF(AND(入力項目!$S$7=$A560,入力項目!$S$8=$D560),子育て関連マスタ!$C$14,0) +
IFERROR(IF(AND(YEAR(EDATE(DATE(入力項目!$S$7,入力項目!$S$8,1),1))=$A560,MONTH(EDATE(DATE(入力項目!$S$7,入力項目!$S$8,1),1))=$D560),子育て関連マスタ!$C$15,0),0) +
IF(AND(OR(R560=3,R560=5,R560=7),$D560=11),子育て関連マスタ!$C$17,0) +
IF(AND(R560=20,$D560=1),子育て関連マスタ!$C$18,0) +
IF(AND(R560=20,$D560=1),
IFERROR(_xlfn.IFS(
入力項目!$S$10="男",子育て関連マスタ!$C$18,
入力項目!$S$10="女",子育て関連マスタ!$C$19
),0),0
) +
IF(AND(R560&gt;=入力項目!$S$18,R560&lt;=入力項目!$S$19),入力項目!$S$20,0) +
IF(AND(R560&gt;=入力項目!$S$21,R560&lt;=入力項目!$S$22),入力項目!$S$23,0) +
IF(AND(R560&gt;=入力項目!$S$24,R560&lt;=入力項目!$S$25),入力項目!$S$26,0)
)</f>
        <v>0</v>
      </c>
      <c r="AG560">
        <f ca="1">-(
_xlfn.IFS(
S560&lt;=入力項目!$S$11,0,
AND(S560&gt;=入力項目!$S$11+1,S560&lt;=3),IFERROR(VLOOKUP(入力項目!$S$12,子育て関連マスタ!$I$4:$M$5,4,FALSE),0),
AND(S560&gt;=4,S560&lt;=6),IFERROR(VLOOKUP(入力項目!$S$13,子育て関連マスタ!$I$9:$M$12,4,FALSE),0),
AND(S560&gt;=7,S560&lt;=12),IFERROR(VLOOKUP(入力項目!$S$14,子育て関連マスタ!$I$16:$M$17,4,FALSE),0),
AND(S560&gt;=13,S560&lt;=15),IFERROR(VLOOKUP(入力項目!$S$15,子育て関連マスタ!$I$21:$M$22,4,FALSE),0),
AND(S560&gt;=16,S560&lt;=18),IFERROR(VLOOKUP(入力項目!$S$16,子育て関連マスタ!$I$26:$M$28,4,FALSE),0),
AND(S560&gt;=19,S560&lt;=20,入力項目!$S$16="高専"),IFERROR(VLOOKUP(入力項目!$S$16,子育て関連マスタ!$I$26:$M$28,4,FALSE),0),
AND(S560&gt;=19,S560&lt;=20,入力項目!$S$16&lt;&gt;"高専"),IFERROR(VLOOKUP(入力項目!$S$17,子育て関連マスタ!$I$32:$M$37,4,FALSE),0),
AND(S560&gt;=21,S560&lt;=22,入力項目!$S$16="高専"),IFERROR(VLOOKUP(入力項目!$S$17,子育て関連マスタ!$I$32:$M$34,4,FALSE),0),
AND(S560&gt;=21,S560&lt;=22,入力項目!$S$16&lt;&gt;"高専"),IFERROR(VLOOKUP(入力項目!$S$17,子育て関連マスタ!$I$32:$M$34,4,FALSE),0),
S560&gt;=23,0
) +
IF($D560=4,
  IFERROR(_xlfn.IFS(
  S560&lt;=入力項目!$S$11,0,
  AND(S560=入力項目!$S$11),IFERROR(VLOOKUP(入力項目!$S$12,子育て関連マスタ!$I$4:$M$5,2,FALSE),0),
  AND(S560=4),IFERROR(VLOOKUP(入力項目!$S$13,子育て関連マスタ!$I$9:$M$12,2,FALSE),0),
  AND(S560=7),IFERROR(VLOOKUP(入力項目!$S$14,子育て関連マスタ!$I$16:$M$17,2,FALSE),0),
  AND(S560=13),IFERROR(VLOOKUP(入力項目!$S$15,子育て関連マスタ!$I$21:$M$22,2,FALSE),0),
  AND(S560=16),IFERROR(VLOOKUP(入力項目!$S$16,子育て関連マスタ!$I$26:$M$28,2,FALSE),0),
  AND(S560=19,入力項目!$S$16&lt;&gt;"高専"),IFERROR(VLOOKUP(入力項目!$S$17,子育て関連マスタ!$I$32:$M$37,2,FALSE),0),
  AND(S560=21,入力項目!$S$16="高専"),IFERROR(VLOOKUP(入力項目!$S$17,子育て関連マスタ!$I$32:$M$37,2,FALSE),0),
  S560&gt;=22,0
  ),0),0
) +
IF(AND(S560&gt;=1,S560&lt;=15),IF($D560=入力項目!$S$8,入力項目!$S$3,0),0) +
IF(AND(S560&gt;=1,S560&lt;=15),IF($D560=5,入力項目!$S$4,0),0) +
IF(AND(S560&gt;=1,S560&lt;=15),IF($D560=12,入力項目!$S$5,0),0) +
IF(AND(入力項目!$S$7=$A560,入力項目!$S$8=$D560),子育て関連マスタ!$C$14,0) +
IFERROR(IF(AND(YEAR(EDATE(DATE(入力項目!$S$7,入力項目!$S$8,1),1))=$A560,MONTH(EDATE(DATE(入力項目!$S$7,入力項目!$S$8,1),1))=$D560),子育て関連マスタ!$C$15,0),0) +
IF(AND(OR(S560=3,S560=5,S560=7),$D560=11),子育て関連マスタ!$C$17,0) +
IF(AND(S560=20,$D560=1),子育て関連マスタ!$C$18,0) +
IF(AND(S560=20,$D560=1),
IFERROR(_xlfn.IFS(
入力項目!$S$10="男",子育て関連マスタ!$C$18,
入力項目!$S$10="女",子育て関連マスタ!$C$19
),0),0
) +
IF(AND(S560&gt;=入力項目!$S$18,S560&lt;=入力項目!$S$19),入力項目!$S$20,0) +
IF(AND(S560&gt;=入力項目!$S$21,S560&lt;=入力項目!$S$22),入力項目!$S$23,0) +
IF(AND(S560&gt;=入力項目!$S$24,S560&lt;=入力項目!$S$25),入力項目!$S$26,0)
)</f>
        <v>0</v>
      </c>
      <c r="AH560">
        <f ca="1">-(
_xlfn.IFS(
T560&lt;=入力項目!$S$11,0,
AND(T560&gt;=入力項目!$S$11+1,T560&lt;=3),IFERROR(VLOOKUP(入力項目!$S$12,子育て関連マスタ!$I$4:$M$5,4,FALSE),0),
AND(T560&gt;=4,T560&lt;=6),IFERROR(VLOOKUP(入力項目!$S$13,子育て関連マスタ!$I$9:$M$12,4,FALSE),0),
AND(T560&gt;=7,T560&lt;=12),IFERROR(VLOOKUP(入力項目!$S$14,子育て関連マスタ!$I$16:$M$17,4,FALSE),0),
AND(T560&gt;=13,T560&lt;=15),IFERROR(VLOOKUP(入力項目!$S$15,子育て関連マスタ!$I$21:$M$22,4,FALSE),0),
AND(T560&gt;=16,T560&lt;=18),IFERROR(VLOOKUP(入力項目!$S$16,子育て関連マスタ!$I$26:$M$28,4,FALSE),0),
AND(T560&gt;=19,T560&lt;=20,入力項目!$S$16="高専"),IFERROR(VLOOKUP(入力項目!$S$16,子育て関連マスタ!$I$26:$M$28,4,FALSE),0),
AND(T560&gt;=19,T560&lt;=20,入力項目!$S$16&lt;&gt;"高専"),IFERROR(VLOOKUP(入力項目!$S$17,子育て関連マスタ!$I$32:$M$37,4,FALSE),0),
AND(T560&gt;=21,T560&lt;=22,入力項目!$S$16="高専"),IFERROR(VLOOKUP(入力項目!$S$17,子育て関連マスタ!$I$32:$M$34,4,FALSE),0),
AND(T560&gt;=21,T560&lt;=22,入力項目!$S$16&lt;&gt;"高専"),IFERROR(VLOOKUP(入力項目!$S$17,子育て関連マスタ!$I$32:$M$34,4,FALSE),0),
T560&gt;=23,0
) +
IF($D560=4,
  IFERROR(_xlfn.IFS(
  T560&lt;=入力項目!$S$11,0,
  AND(T560=入力項目!$S$11),IFERROR(VLOOKUP(入力項目!$S$12,子育て関連マスタ!$I$4:$M$5,2,FALSE),0),
  AND(T560=4),IFERROR(VLOOKUP(入力項目!$S$13,子育て関連マスタ!$I$9:$M$12,2,FALSE),0),
  AND(T560=7),IFERROR(VLOOKUP(入力項目!$S$14,子育て関連マスタ!$I$16:$M$17,2,FALSE),0),
  AND(T560=13),IFERROR(VLOOKUP(入力項目!$S$15,子育て関連マスタ!$I$21:$M$22,2,FALSE),0),
  AND(T560=16),IFERROR(VLOOKUP(入力項目!$S$16,子育て関連マスタ!$I$26:$M$28,2,FALSE),0),
  AND(T560=19,入力項目!$S$16&lt;&gt;"高専"),IFERROR(VLOOKUP(入力項目!$S$17,子育て関連マスタ!$I$32:$M$37,2,FALSE),0),
  AND(T560=21,入力項目!$S$16="高専"),IFERROR(VLOOKUP(入力項目!$S$17,子育て関連マスタ!$I$32:$M$37,2,FALSE),0),
  T560&gt;=22,0
  ),0),0
) +
IF(AND(T560&gt;=1,T560&lt;=15),IF($D560=入力項目!$S$8,入力項目!$S$3,0),0) +
IF(AND(T560&gt;=1,T560&lt;=15),IF($D560=5,入力項目!$S$4,0),0) +
IF(AND(T560&gt;=1,T560&lt;=15),IF($D560=12,入力項目!$S$5,0),0) +
IF(AND(入力項目!$S$7=$A560,入力項目!$S$8=$D560),子育て関連マスタ!$C$14,0) +
IFERROR(IF(AND(YEAR(EDATE(DATE(入力項目!$S$7,入力項目!$S$8,1),1))=$A560,MONTH(EDATE(DATE(入力項目!$S$7,入力項目!$S$8,1),1))=$D560),子育て関連マスタ!$C$15,0),0) +
IF(AND(OR(T560=3,T560=5,T560=7),$D560=11),子育て関連マスタ!$C$17,0) +
IF(AND(T560=20,$D560=1),子育て関連マスタ!$C$18,0) +
IF(AND(T560=20,$D560=1),
IFERROR(_xlfn.IFS(
入力項目!$S$10="男",子育て関連マスタ!$C$18,
入力項目!$S$10="女",子育て関連マスタ!$C$19
),0),0
) +
IF(AND(T560&gt;=入力項目!$S$18,T560&lt;=入力項目!$S$19),入力項目!$S$20,0) +
IF(AND(T560&gt;=入力項目!$S$21,T560&lt;=入力項目!$S$22),入力項目!$S$23,0) +
IF(AND(T560&gt;=入力項目!$S$24,T560&lt;=入力項目!$S$25),入力項目!$S$26,0)
)</f>
        <v>0</v>
      </c>
      <c r="AI560">
        <f ca="1">-(
_xlfn.IFS(
U560&lt;=入力項目!$S$11,0,
AND(U560&gt;=入力項目!$S$11+1,U560&lt;=3),IFERROR(VLOOKUP(入力項目!$S$12,子育て関連マスタ!$I$4:$M$5,4,FALSE),0),
AND(U560&gt;=4,U560&lt;=6),IFERROR(VLOOKUP(入力項目!$S$13,子育て関連マスタ!$I$9:$M$12,4,FALSE),0),
AND(U560&gt;=7,U560&lt;=12),IFERROR(VLOOKUP(入力項目!$S$14,子育て関連マスタ!$I$16:$M$17,4,FALSE),0),
AND(U560&gt;=13,U560&lt;=15),IFERROR(VLOOKUP(入力項目!$S$15,子育て関連マスタ!$I$21:$M$22,4,FALSE),0),
AND(U560&gt;=16,U560&lt;=18),IFERROR(VLOOKUP(入力項目!$S$16,子育て関連マスタ!$I$26:$M$28,4,FALSE),0),
AND(U560&gt;=19,U560&lt;=20,入力項目!$S$16="高専"),IFERROR(VLOOKUP(入力項目!$S$16,子育て関連マスタ!$I$26:$M$28,4,FALSE),0),
AND(U560&gt;=19,U560&lt;=20,入力項目!$S$16&lt;&gt;"高専"),IFERROR(VLOOKUP(入力項目!$S$17,子育て関連マスタ!$I$32:$M$37,4,FALSE),0),
AND(U560&gt;=21,U560&lt;=22,入力項目!$S$16="高専"),IFERROR(VLOOKUP(入力項目!$S$17,子育て関連マスタ!$I$32:$M$34,4,FALSE),0),
AND(U560&gt;=21,U560&lt;=22,入力項目!$S$16&lt;&gt;"高専"),IFERROR(VLOOKUP(入力項目!$S$17,子育て関連マスタ!$I$32:$M$34,4,FALSE),0),
U560&gt;=23,0
) +
IF($D560=4,
  IFERROR(_xlfn.IFS(
  U560&lt;=入力項目!$S$11,0,
  AND(U560=入力項目!$S$11),IFERROR(VLOOKUP(入力項目!$S$12,子育て関連マスタ!$I$4:$M$5,2,FALSE),0),
  AND(U560=4),IFERROR(VLOOKUP(入力項目!$S$13,子育て関連マスタ!$I$9:$M$12,2,FALSE),0),
  AND(U560=7),IFERROR(VLOOKUP(入力項目!$S$14,子育て関連マスタ!$I$16:$M$17,2,FALSE),0),
  AND(U560=13),IFERROR(VLOOKUP(入力項目!$S$15,子育て関連マスタ!$I$21:$M$22,2,FALSE),0),
  AND(U560=16),IFERROR(VLOOKUP(入力項目!$S$16,子育て関連マスタ!$I$26:$M$28,2,FALSE),0),
  AND(U560=19,入力項目!$S$16&lt;&gt;"高専"),IFERROR(VLOOKUP(入力項目!$S$17,子育て関連マスタ!$I$32:$M$37,2,FALSE),0),
  AND(U560=21,入力項目!$S$16="高専"),IFERROR(VLOOKUP(入力項目!$S$17,子育て関連マスタ!$I$32:$M$37,2,FALSE),0),
  U560&gt;=22,0
  ),0),0
) +
IF(AND(U560&gt;=1,U560&lt;=15),IF($D560=入力項目!$S$8,入力項目!$S$3,0),0) +
IF(AND(U560&gt;=1,U560&lt;=15),IF($D560=5,入力項目!$S$4,0),0) +
IF(AND(U560&gt;=1,U560&lt;=15),IF($D560=12,入力項目!$S$5,0),0) +
IF(AND(入力項目!$S$7=$A560,入力項目!$S$8=$D560),子育て関連マスタ!$C$14,0) +
IFERROR(IF(AND(YEAR(EDATE(DATE(入力項目!$S$7,入力項目!$S$8,1),1))=$A560,MONTH(EDATE(DATE(入力項目!$S$7,入力項目!$S$8,1),1))=$D560),子育て関連マスタ!$C$15,0),0) +
IF(AND(OR(U560=3,U560=5,U560=7),$D560=11),子育て関連マスタ!$C$17,0) +
IF(AND(U560=20,$D560=1),子育て関連マスタ!$C$18,0) +
IF(AND(U560=20,$D560=1),
IFERROR(_xlfn.IFS(
入力項目!$S$10="男",子育て関連マスタ!$C$18,
入力項目!$S$10="女",子育て関連マスタ!$C$19
),0),0
) +
IF(AND(U560&gt;=入力項目!$S$18,U560&lt;=入力項目!$S$19),入力項目!$S$20,0) +
IF(AND(U560&gt;=入力項目!$S$21,U560&lt;=入力項目!$S$22),入力項目!$S$23,0) +
IF(AND(U560&gt;=入力項目!$S$24,U560&lt;=入力項目!$S$25),入力項目!$S$26,0)
)</f>
        <v>0</v>
      </c>
      <c r="AJ560" s="10">
        <f ca="1">-VLOOKUP($D560,月別収支!$A$2:$H$13,7,FALSE)</f>
        <v>-20000</v>
      </c>
    </row>
    <row r="561" spans="1:36" x14ac:dyDescent="0.4">
      <c r="A561">
        <f t="shared" ca="1" si="156"/>
        <v>2071</v>
      </c>
      <c r="B561">
        <f t="shared" ca="1" si="146"/>
        <v>2070</v>
      </c>
      <c r="C561">
        <f t="shared" ca="1" si="147"/>
        <v>47</v>
      </c>
      <c r="D561">
        <f t="shared" ca="1" si="157"/>
        <v>3</v>
      </c>
      <c r="E561" t="str">
        <f t="shared" ca="1" si="141"/>
        <v>2071年3月</v>
      </c>
      <c r="F561">
        <f ca="1">IF(OR(入力項目!$N$5&lt;$A561,AND(入力項目!$N$5=$A561,入力項目!$N$6&lt;$D561)),IF(F560=0,1,IF(G561=12,F560+1,F560)),0)</f>
        <v>46</v>
      </c>
      <c r="G561">
        <f ca="1">IF(OR(入力項目!$N$5&lt;$A561,AND(入力項目!$N$5=$A561,入力項目!$N$6&lt;$D561)),IF(G560=12,1,G560+1),0)</f>
        <v>5</v>
      </c>
      <c r="H561" t="str">
        <f t="shared" ca="1" si="142"/>
        <v>46_5</v>
      </c>
      <c r="I561">
        <f ca="1">IF(
  IFERROR(AND($C561&gt;0,MOD($C561,入力項目!$N$22)=0,$D561=入力項目!$N$23), FALSE),
  1,
  IF(
    AND(I560&gt;0,J560=12),
    IF(I560=入力項目!$N$28, 0, I560+1),
    I560
  )
)</f>
        <v>2</v>
      </c>
      <c r="J561">
        <f ca="1">IF($D561=入力項目!$N$23,1,IFERROR(J560+1,1))</f>
        <v>10</v>
      </c>
      <c r="K561" t="str">
        <f t="shared" ca="1" si="143"/>
        <v>2_10</v>
      </c>
      <c r="L561">
        <f ca="1">L560+IF(入力項目!$D$4=$D561,1,0)</f>
        <v>75</v>
      </c>
      <c r="M561" t="str">
        <f t="shared" ca="1" si="144"/>
        <v>75歳</v>
      </c>
      <c r="N561">
        <f t="shared" ca="1" si="148"/>
        <v>76</v>
      </c>
      <c r="O561" t="str">
        <f t="shared" ca="1" si="145"/>
        <v>76歳</v>
      </c>
      <c r="P561">
        <f t="shared" ca="1" si="149"/>
        <v>50</v>
      </c>
      <c r="Q561">
        <f t="shared" ca="1" si="150"/>
        <v>48</v>
      </c>
      <c r="R561">
        <f t="shared" ca="1" si="151"/>
        <v>2071</v>
      </c>
      <c r="S561">
        <f t="shared" ca="1" si="152"/>
        <v>2071</v>
      </c>
      <c r="T561">
        <f t="shared" ca="1" si="153"/>
        <v>2071</v>
      </c>
      <c r="U561">
        <f t="shared" ca="1" si="154"/>
        <v>2071</v>
      </c>
      <c r="V561" s="10">
        <f t="shared" ca="1" si="155"/>
        <v>57089925</v>
      </c>
      <c r="W561" s="10">
        <f ca="1">IF($L561&lt;その他マスタ!$B$1,VLOOKUP($D561,月別収支!$A$2:$H$13,2,FALSE),その他マスタ!$B$3)+IF(AND($L561=その他マスタ!$B$1,入力項目!$I$9="あり",$D561=入力項目!$D$4),その他マスタ!$B$2,0)</f>
        <v>150000</v>
      </c>
      <c r="X561" s="10">
        <f ca="1">-IF(入力項目!$K$5=TRUE,
IF($F561+$G561&lt;3,VLOOKUP($D561,月別収支!$A$2:$H$13,8,FALSE),0)+IFERROR(VLOOKUP($H561,住宅ローン計算!C:P,13,FALSE),0)+IF($F561&gt;1,IF(OR($G561=3,$G561=6,$G561=9,$G561=12),ROUNDUP(入力項目!$N$18/4,0),0),0),
VLOOKUP($D561,月別収支!$A$2:$H$13,8,FALSE))</f>
        <v>0</v>
      </c>
      <c r="Y561" s="10">
        <f ca="1">-VLOOKUP($D561,月別収支!$A$2:$H$13,3,FALSE)</f>
        <v>-75000</v>
      </c>
      <c r="Z561" s="10">
        <f ca="1">-VLOOKUP($D561,月別収支!$A$2:$H$13,4,FALSE)</f>
        <v>-27000</v>
      </c>
      <c r="AA561" s="10">
        <f ca="1">-VLOOKUP($D561,月別収支!$A$2:$H$13,6,FALSE)</f>
        <v>-10000</v>
      </c>
      <c r="AB561" s="10">
        <f ca="1">-(
VLOOKUP($D561,月別収支!$A$2:$H$13,5,FALSE)+IF(AND(入力項目!$I$27&lt;=$A561,ISEVEN($A561-入力項目!$I$27),入力項目!$I$28=$D561),入力項目!$I$26,0)
+IF(入力項目!$K$26=TRUE,
IFERROR(VLOOKUP($K561,マイカーローン計算!C:P,13,FALSE),0),
IFERROR(
  IF(AND($C561&gt;0,MOD($C561,入力項目!$N$22)=0,$D561=入力項目!$N$23),入力項目!$N$24,0),
 0
)
)
)</f>
        <v>-20000</v>
      </c>
      <c r="AC561" s="10">
        <f ca="1">-IF($A561&lt;入力項目!$N$33,入力項目!$N$35,IF(AND($A561=入力項目!$N$33,$D561&lt;=入力項目!$N$34),入力項目!$N$35,0))</f>
        <v>0</v>
      </c>
      <c r="AD561">
        <f ca="1">-(
_xlfn.IFS(
P561&lt;=入力項目!$S$11,0,
AND(P561&gt;=入力項目!$S$11+1,P561&lt;=3),IFERROR(VLOOKUP(入力項目!$S$12,子育て関連マスタ!$I$4:$M$5,4,FALSE),0),
AND(P561&gt;=4,P561&lt;=6),IFERROR(VLOOKUP(入力項目!$S$13,子育て関連マスタ!$I$9:$M$12,4,FALSE),0),
AND(P561&gt;=7,P561&lt;=12),IFERROR(VLOOKUP(入力項目!$S$14,子育て関連マスタ!$I$16:$M$17,4,FALSE),0),
AND(P561&gt;=13,P561&lt;=15),IFERROR(VLOOKUP(入力項目!$S$15,子育て関連マスタ!$I$21:$M$22,4,FALSE),0),
AND(P561&gt;=16,P561&lt;=18),IFERROR(VLOOKUP(入力項目!$S$16,子育て関連マスタ!$I$26:$M$28,4,FALSE),0),
AND(P561&gt;=19,P561&lt;=20,入力項目!$S$16="高専"),IFERROR(VLOOKUP(入力項目!$S$16,子育て関連マスタ!$I$26:$M$28,4,FALSE),0),
AND(P561&gt;=19,P561&lt;=20,入力項目!$S$16&lt;&gt;"高専"),IFERROR(VLOOKUP(入力項目!$S$17,子育て関連マスタ!$I$32:$M$37,4,FALSE),0),
AND(P561&gt;=21,P561&lt;=22,入力項目!$S$16="高専"),IFERROR(VLOOKUP(入力項目!$S$17,子育て関連マスタ!$I$32:$M$34,4,FALSE),0),
AND(P561&gt;=21,P561&lt;=22,入力項目!$S$16&lt;&gt;"高専"),IFERROR(VLOOKUP(入力項目!$S$17,子育て関連マスタ!$I$32:$M$34,4,FALSE),0),
P561&gt;=23,0
) +
IF($D561=4,
  IFERROR(_xlfn.IFS(
  P561&lt;=入力項目!$S$11,0,
  AND(P561=入力項目!$S$11),IFERROR(VLOOKUP(入力項目!$S$12,子育て関連マスタ!$I$4:$M$5,2,FALSE),0),
  AND(P561=4),IFERROR(VLOOKUP(入力項目!$S$13,子育て関連マスタ!$I$9:$M$12,2,FALSE),0),
  AND(P561=7),IFERROR(VLOOKUP(入力項目!$S$14,子育て関連マスタ!$I$16:$M$17,2,FALSE),0),
  AND(P561=13),IFERROR(VLOOKUP(入力項目!$S$15,子育て関連マスタ!$I$21:$M$22,2,FALSE),0),
  AND(P561=16),IFERROR(VLOOKUP(入力項目!$S$16,子育て関連マスタ!$I$26:$M$28,2,FALSE),0),
  AND(P561=19,入力項目!$S$16&lt;&gt;"高専"),IFERROR(VLOOKUP(入力項目!$S$17,子育て関連マスタ!$I$32:$M$37,2,FALSE),0),
  AND(P561=21,入力項目!$S$16="高専"),IFERROR(VLOOKUP(入力項目!$S$17,子育て関連マスタ!$I$32:$M$37,2,FALSE),0),
  P561&gt;=22,0
  ),0),0
) +
IF(AND(P561&gt;=1,P561&lt;=15),IF($D561=入力項目!$S$8,入力項目!$S$3,0),0) +
IF(AND(P561&gt;=1,P561&lt;=15),IF($D561=5,入力項目!$S$4,0),0) +
IF(AND(P561&gt;=1,P561&lt;=15),IF($D561=12,入力項目!$S$5,0),0) +
IF(AND(入力項目!$S$7=$A561,入力項目!$S$8=$D561),子育て関連マスタ!$C$14,0) +
IFERROR(IF(AND(YEAR(EDATE(DATE(入力項目!$S$7,入力項目!$S$8,1),1))=$A561,MONTH(EDATE(DATE(入力項目!$S$7,入力項目!$S$8,1),1))=$D561),子育て関連マスタ!$C$15,0),0) +
IF(AND(OR(P561=3,P561=5,P561=7),$D561=11),子育て関連マスタ!$C$17,0) +
IF(AND(P561=20,$D561=1),子育て関連マスタ!$C$18,0) +
IF(AND(P561=20,$D561=1),
IFERROR(_xlfn.IFS(
入力項目!$S$10="男",子育て関連マスタ!$C$18,
入力項目!$S$10="女",子育て関連マスタ!$C$19
),0),0
) +
IF(AND(P561&gt;=入力項目!$S$18,P561&lt;=入力項目!$S$19),入力項目!$S$20,0) +
IF(AND(P561&gt;=入力項目!$S$21,P561&lt;=入力項目!$S$22),入力項目!$S$23,0) +
IF(AND(P561&gt;=入力項目!$S$24,P561&lt;=入力項目!$S$25),入力項目!$S$26,0)
)</f>
        <v>0</v>
      </c>
      <c r="AE561">
        <f ca="1">-(
_xlfn.IFS(
Q561&lt;=入力項目!$S$11,0,
AND(Q561&gt;=入力項目!$S$11+1,Q561&lt;=3),IFERROR(VLOOKUP(入力項目!$S$12,子育て関連マスタ!$I$4:$M$5,4,FALSE),0),
AND(Q561&gt;=4,Q561&lt;=6),IFERROR(VLOOKUP(入力項目!$S$13,子育て関連マスタ!$I$9:$M$12,4,FALSE),0),
AND(Q561&gt;=7,Q561&lt;=12),IFERROR(VLOOKUP(入力項目!$S$14,子育て関連マスタ!$I$16:$M$17,4,FALSE),0),
AND(Q561&gt;=13,Q561&lt;=15),IFERROR(VLOOKUP(入力項目!$S$15,子育て関連マスタ!$I$21:$M$22,4,FALSE),0),
AND(Q561&gt;=16,Q561&lt;=18),IFERROR(VLOOKUP(入力項目!$S$16,子育て関連マスタ!$I$26:$M$28,4,FALSE),0),
AND(Q561&gt;=19,Q561&lt;=20,入力項目!$S$16="高専"),IFERROR(VLOOKUP(入力項目!$S$16,子育て関連マスタ!$I$26:$M$28,4,FALSE),0),
AND(Q561&gt;=19,Q561&lt;=20,入力項目!$S$16&lt;&gt;"高専"),IFERROR(VLOOKUP(入力項目!$S$17,子育て関連マスタ!$I$32:$M$37,4,FALSE),0),
AND(Q561&gt;=21,Q561&lt;=22,入力項目!$S$16="高専"),IFERROR(VLOOKUP(入力項目!$S$17,子育て関連マスタ!$I$32:$M$34,4,FALSE),0),
AND(Q561&gt;=21,Q561&lt;=22,入力項目!$S$16&lt;&gt;"高専"),IFERROR(VLOOKUP(入力項目!$S$17,子育て関連マスタ!$I$32:$M$34,4,FALSE),0),
Q561&gt;=23,0
) +
IF($D561=4,
  IFERROR(_xlfn.IFS(
  Q561&lt;=入力項目!$S$11,0,
  AND(Q561=入力項目!$S$11),IFERROR(VLOOKUP(入力項目!$S$12,子育て関連マスタ!$I$4:$M$5,2,FALSE),0),
  AND(Q561=4),IFERROR(VLOOKUP(入力項目!$S$13,子育て関連マスタ!$I$9:$M$12,2,FALSE),0),
  AND(Q561=7),IFERROR(VLOOKUP(入力項目!$S$14,子育て関連マスタ!$I$16:$M$17,2,FALSE),0),
  AND(Q561=13),IFERROR(VLOOKUP(入力項目!$S$15,子育て関連マスタ!$I$21:$M$22,2,FALSE),0),
  AND(Q561=16),IFERROR(VLOOKUP(入力項目!$S$16,子育て関連マスタ!$I$26:$M$28,2,FALSE),0),
  AND(Q561=19,入力項目!$S$16&lt;&gt;"高専"),IFERROR(VLOOKUP(入力項目!$S$17,子育て関連マスタ!$I$32:$M$37,2,FALSE),0),
  AND(Q561=21,入力項目!$S$16="高専"),IFERROR(VLOOKUP(入力項目!$S$17,子育て関連マスタ!$I$32:$M$37,2,FALSE),0),
  Q561&gt;=22,0
  ),0),0
) +
IF(AND(Q561&gt;=1,Q561&lt;=15),IF($D561=入力項目!$S$8,入力項目!$S$3,0),0) +
IF(AND(Q561&gt;=1,Q561&lt;=15),IF($D561=5,入力項目!$S$4,0),0) +
IF(AND(Q561&gt;=1,Q561&lt;=15),IF($D561=12,入力項目!$S$5,0),0) +
IF(AND(入力項目!$S$7=$A561,入力項目!$S$8=$D561),子育て関連マスタ!$C$14,0) +
IFERROR(IF(AND(YEAR(EDATE(DATE(入力項目!$S$7,入力項目!$S$8,1),1))=$A561,MONTH(EDATE(DATE(入力項目!$S$7,入力項目!$S$8,1),1))=$D561),子育て関連マスタ!$C$15,0),0) +
IF(AND(OR(Q561=3,Q561=5,Q561=7),$D561=11),子育て関連マスタ!$C$17,0) +
IF(AND(Q561=20,$D561=1),子育て関連マスタ!$C$18,0) +
IF(AND(Q561=20,$D561=1),
IFERROR(_xlfn.IFS(
入力項目!$S$10="男",子育て関連マスタ!$C$18,
入力項目!$S$10="女",子育て関連マスタ!$C$19
),0),0
) +
IF(AND(Q561&gt;=入力項目!$S$18,Q561&lt;=入力項目!$S$19),入力項目!$S$20,0) +
IF(AND(Q561&gt;=入力項目!$S$21,Q561&lt;=入力項目!$S$22),入力項目!$S$23,0) +
IF(AND(Q561&gt;=入力項目!$S$24,Q561&lt;=入力項目!$S$25),入力項目!$S$26,0)
)</f>
        <v>0</v>
      </c>
      <c r="AF561">
        <f ca="1">-(
_xlfn.IFS(
R561&lt;=入力項目!$S$11,0,
AND(R561&gt;=入力項目!$S$11+1,R561&lt;=3),IFERROR(VLOOKUP(入力項目!$S$12,子育て関連マスタ!$I$4:$M$5,4,FALSE),0),
AND(R561&gt;=4,R561&lt;=6),IFERROR(VLOOKUP(入力項目!$S$13,子育て関連マスタ!$I$9:$M$12,4,FALSE),0),
AND(R561&gt;=7,R561&lt;=12),IFERROR(VLOOKUP(入力項目!$S$14,子育て関連マスタ!$I$16:$M$17,4,FALSE),0),
AND(R561&gt;=13,R561&lt;=15),IFERROR(VLOOKUP(入力項目!$S$15,子育て関連マスタ!$I$21:$M$22,4,FALSE),0),
AND(R561&gt;=16,R561&lt;=18),IFERROR(VLOOKUP(入力項目!$S$16,子育て関連マスタ!$I$26:$M$28,4,FALSE),0),
AND(R561&gt;=19,R561&lt;=20,入力項目!$S$16="高専"),IFERROR(VLOOKUP(入力項目!$S$16,子育て関連マスタ!$I$26:$M$28,4,FALSE),0),
AND(R561&gt;=19,R561&lt;=20,入力項目!$S$16&lt;&gt;"高専"),IFERROR(VLOOKUP(入力項目!$S$17,子育て関連マスタ!$I$32:$M$37,4,FALSE),0),
AND(R561&gt;=21,R561&lt;=22,入力項目!$S$16="高専"),IFERROR(VLOOKUP(入力項目!$S$17,子育て関連マスタ!$I$32:$M$34,4,FALSE),0),
AND(R561&gt;=21,R561&lt;=22,入力項目!$S$16&lt;&gt;"高専"),IFERROR(VLOOKUP(入力項目!$S$17,子育て関連マスタ!$I$32:$M$34,4,FALSE),0),
R561&gt;=23,0
) +
IF($D561=4,
  IFERROR(_xlfn.IFS(
  R561&lt;=入力項目!$S$11,0,
  AND(R561=入力項目!$S$11),IFERROR(VLOOKUP(入力項目!$S$12,子育て関連マスタ!$I$4:$M$5,2,FALSE),0),
  AND(R561=4),IFERROR(VLOOKUP(入力項目!$S$13,子育て関連マスタ!$I$9:$M$12,2,FALSE),0),
  AND(R561=7),IFERROR(VLOOKUP(入力項目!$S$14,子育て関連マスタ!$I$16:$M$17,2,FALSE),0),
  AND(R561=13),IFERROR(VLOOKUP(入力項目!$S$15,子育て関連マスタ!$I$21:$M$22,2,FALSE),0),
  AND(R561=16),IFERROR(VLOOKUP(入力項目!$S$16,子育て関連マスタ!$I$26:$M$28,2,FALSE),0),
  AND(R561=19,入力項目!$S$16&lt;&gt;"高専"),IFERROR(VLOOKUP(入力項目!$S$17,子育て関連マスタ!$I$32:$M$37,2,FALSE),0),
  AND(R561=21,入力項目!$S$16="高専"),IFERROR(VLOOKUP(入力項目!$S$17,子育て関連マスタ!$I$32:$M$37,2,FALSE),0),
  R561&gt;=22,0
  ),0),0
) +
IF(AND(R561&gt;=1,R561&lt;=15),IF($D561=入力項目!$S$8,入力項目!$S$3,0),0) +
IF(AND(R561&gt;=1,R561&lt;=15),IF($D561=5,入力項目!$S$4,0),0) +
IF(AND(R561&gt;=1,R561&lt;=15),IF($D561=12,入力項目!$S$5,0),0) +
IF(AND(入力項目!$S$7=$A561,入力項目!$S$8=$D561),子育て関連マスタ!$C$14,0) +
IFERROR(IF(AND(YEAR(EDATE(DATE(入力項目!$S$7,入力項目!$S$8,1),1))=$A561,MONTH(EDATE(DATE(入力項目!$S$7,入力項目!$S$8,1),1))=$D561),子育て関連マスタ!$C$15,0),0) +
IF(AND(OR(R561=3,R561=5,R561=7),$D561=11),子育て関連マスタ!$C$17,0) +
IF(AND(R561=20,$D561=1),子育て関連マスタ!$C$18,0) +
IF(AND(R561=20,$D561=1),
IFERROR(_xlfn.IFS(
入力項目!$S$10="男",子育て関連マスタ!$C$18,
入力項目!$S$10="女",子育て関連マスタ!$C$19
),0),0
) +
IF(AND(R561&gt;=入力項目!$S$18,R561&lt;=入力項目!$S$19),入力項目!$S$20,0) +
IF(AND(R561&gt;=入力項目!$S$21,R561&lt;=入力項目!$S$22),入力項目!$S$23,0) +
IF(AND(R561&gt;=入力項目!$S$24,R561&lt;=入力項目!$S$25),入力項目!$S$26,0)
)</f>
        <v>0</v>
      </c>
      <c r="AG561">
        <f ca="1">-(
_xlfn.IFS(
S561&lt;=入力項目!$S$11,0,
AND(S561&gt;=入力項目!$S$11+1,S561&lt;=3),IFERROR(VLOOKUP(入力項目!$S$12,子育て関連マスタ!$I$4:$M$5,4,FALSE),0),
AND(S561&gt;=4,S561&lt;=6),IFERROR(VLOOKUP(入力項目!$S$13,子育て関連マスタ!$I$9:$M$12,4,FALSE),0),
AND(S561&gt;=7,S561&lt;=12),IFERROR(VLOOKUP(入力項目!$S$14,子育て関連マスタ!$I$16:$M$17,4,FALSE),0),
AND(S561&gt;=13,S561&lt;=15),IFERROR(VLOOKUP(入力項目!$S$15,子育て関連マスタ!$I$21:$M$22,4,FALSE),0),
AND(S561&gt;=16,S561&lt;=18),IFERROR(VLOOKUP(入力項目!$S$16,子育て関連マスタ!$I$26:$M$28,4,FALSE),0),
AND(S561&gt;=19,S561&lt;=20,入力項目!$S$16="高専"),IFERROR(VLOOKUP(入力項目!$S$16,子育て関連マスタ!$I$26:$M$28,4,FALSE),0),
AND(S561&gt;=19,S561&lt;=20,入力項目!$S$16&lt;&gt;"高専"),IFERROR(VLOOKUP(入力項目!$S$17,子育て関連マスタ!$I$32:$M$37,4,FALSE),0),
AND(S561&gt;=21,S561&lt;=22,入力項目!$S$16="高専"),IFERROR(VLOOKUP(入力項目!$S$17,子育て関連マスタ!$I$32:$M$34,4,FALSE),0),
AND(S561&gt;=21,S561&lt;=22,入力項目!$S$16&lt;&gt;"高専"),IFERROR(VLOOKUP(入力項目!$S$17,子育て関連マスタ!$I$32:$M$34,4,FALSE),0),
S561&gt;=23,0
) +
IF($D561=4,
  IFERROR(_xlfn.IFS(
  S561&lt;=入力項目!$S$11,0,
  AND(S561=入力項目!$S$11),IFERROR(VLOOKUP(入力項目!$S$12,子育て関連マスタ!$I$4:$M$5,2,FALSE),0),
  AND(S561=4),IFERROR(VLOOKUP(入力項目!$S$13,子育て関連マスタ!$I$9:$M$12,2,FALSE),0),
  AND(S561=7),IFERROR(VLOOKUP(入力項目!$S$14,子育て関連マスタ!$I$16:$M$17,2,FALSE),0),
  AND(S561=13),IFERROR(VLOOKUP(入力項目!$S$15,子育て関連マスタ!$I$21:$M$22,2,FALSE),0),
  AND(S561=16),IFERROR(VLOOKUP(入力項目!$S$16,子育て関連マスタ!$I$26:$M$28,2,FALSE),0),
  AND(S561=19,入力項目!$S$16&lt;&gt;"高専"),IFERROR(VLOOKUP(入力項目!$S$17,子育て関連マスタ!$I$32:$M$37,2,FALSE),0),
  AND(S561=21,入力項目!$S$16="高専"),IFERROR(VLOOKUP(入力項目!$S$17,子育て関連マスタ!$I$32:$M$37,2,FALSE),0),
  S561&gt;=22,0
  ),0),0
) +
IF(AND(S561&gt;=1,S561&lt;=15),IF($D561=入力項目!$S$8,入力項目!$S$3,0),0) +
IF(AND(S561&gt;=1,S561&lt;=15),IF($D561=5,入力項目!$S$4,0),0) +
IF(AND(S561&gt;=1,S561&lt;=15),IF($D561=12,入力項目!$S$5,0),0) +
IF(AND(入力項目!$S$7=$A561,入力項目!$S$8=$D561),子育て関連マスタ!$C$14,0) +
IFERROR(IF(AND(YEAR(EDATE(DATE(入力項目!$S$7,入力項目!$S$8,1),1))=$A561,MONTH(EDATE(DATE(入力項目!$S$7,入力項目!$S$8,1),1))=$D561),子育て関連マスタ!$C$15,0),0) +
IF(AND(OR(S561=3,S561=5,S561=7),$D561=11),子育て関連マスタ!$C$17,0) +
IF(AND(S561=20,$D561=1),子育て関連マスタ!$C$18,0) +
IF(AND(S561=20,$D561=1),
IFERROR(_xlfn.IFS(
入力項目!$S$10="男",子育て関連マスタ!$C$18,
入力項目!$S$10="女",子育て関連マスタ!$C$19
),0),0
) +
IF(AND(S561&gt;=入力項目!$S$18,S561&lt;=入力項目!$S$19),入力項目!$S$20,0) +
IF(AND(S561&gt;=入力項目!$S$21,S561&lt;=入力項目!$S$22),入力項目!$S$23,0) +
IF(AND(S561&gt;=入力項目!$S$24,S561&lt;=入力項目!$S$25),入力項目!$S$26,0)
)</f>
        <v>0</v>
      </c>
      <c r="AH561">
        <f ca="1">-(
_xlfn.IFS(
T561&lt;=入力項目!$S$11,0,
AND(T561&gt;=入力項目!$S$11+1,T561&lt;=3),IFERROR(VLOOKUP(入力項目!$S$12,子育て関連マスタ!$I$4:$M$5,4,FALSE),0),
AND(T561&gt;=4,T561&lt;=6),IFERROR(VLOOKUP(入力項目!$S$13,子育て関連マスタ!$I$9:$M$12,4,FALSE),0),
AND(T561&gt;=7,T561&lt;=12),IFERROR(VLOOKUP(入力項目!$S$14,子育て関連マスタ!$I$16:$M$17,4,FALSE),0),
AND(T561&gt;=13,T561&lt;=15),IFERROR(VLOOKUP(入力項目!$S$15,子育て関連マスタ!$I$21:$M$22,4,FALSE),0),
AND(T561&gt;=16,T561&lt;=18),IFERROR(VLOOKUP(入力項目!$S$16,子育て関連マスタ!$I$26:$M$28,4,FALSE),0),
AND(T561&gt;=19,T561&lt;=20,入力項目!$S$16="高専"),IFERROR(VLOOKUP(入力項目!$S$16,子育て関連マスタ!$I$26:$M$28,4,FALSE),0),
AND(T561&gt;=19,T561&lt;=20,入力項目!$S$16&lt;&gt;"高専"),IFERROR(VLOOKUP(入力項目!$S$17,子育て関連マスタ!$I$32:$M$37,4,FALSE),0),
AND(T561&gt;=21,T561&lt;=22,入力項目!$S$16="高専"),IFERROR(VLOOKUP(入力項目!$S$17,子育て関連マスタ!$I$32:$M$34,4,FALSE),0),
AND(T561&gt;=21,T561&lt;=22,入力項目!$S$16&lt;&gt;"高専"),IFERROR(VLOOKUP(入力項目!$S$17,子育て関連マスタ!$I$32:$M$34,4,FALSE),0),
T561&gt;=23,0
) +
IF($D561=4,
  IFERROR(_xlfn.IFS(
  T561&lt;=入力項目!$S$11,0,
  AND(T561=入力項目!$S$11),IFERROR(VLOOKUP(入力項目!$S$12,子育て関連マスタ!$I$4:$M$5,2,FALSE),0),
  AND(T561=4),IFERROR(VLOOKUP(入力項目!$S$13,子育て関連マスタ!$I$9:$M$12,2,FALSE),0),
  AND(T561=7),IFERROR(VLOOKUP(入力項目!$S$14,子育て関連マスタ!$I$16:$M$17,2,FALSE),0),
  AND(T561=13),IFERROR(VLOOKUP(入力項目!$S$15,子育て関連マスタ!$I$21:$M$22,2,FALSE),0),
  AND(T561=16),IFERROR(VLOOKUP(入力項目!$S$16,子育て関連マスタ!$I$26:$M$28,2,FALSE),0),
  AND(T561=19,入力項目!$S$16&lt;&gt;"高専"),IFERROR(VLOOKUP(入力項目!$S$17,子育て関連マスタ!$I$32:$M$37,2,FALSE),0),
  AND(T561=21,入力項目!$S$16="高専"),IFERROR(VLOOKUP(入力項目!$S$17,子育て関連マスタ!$I$32:$M$37,2,FALSE),0),
  T561&gt;=22,0
  ),0),0
) +
IF(AND(T561&gt;=1,T561&lt;=15),IF($D561=入力項目!$S$8,入力項目!$S$3,0),0) +
IF(AND(T561&gt;=1,T561&lt;=15),IF($D561=5,入力項目!$S$4,0),0) +
IF(AND(T561&gt;=1,T561&lt;=15),IF($D561=12,入力項目!$S$5,0),0) +
IF(AND(入力項目!$S$7=$A561,入力項目!$S$8=$D561),子育て関連マスタ!$C$14,0) +
IFERROR(IF(AND(YEAR(EDATE(DATE(入力項目!$S$7,入力項目!$S$8,1),1))=$A561,MONTH(EDATE(DATE(入力項目!$S$7,入力項目!$S$8,1),1))=$D561),子育て関連マスタ!$C$15,0),0) +
IF(AND(OR(T561=3,T561=5,T561=7),$D561=11),子育て関連マスタ!$C$17,0) +
IF(AND(T561=20,$D561=1),子育て関連マスタ!$C$18,0) +
IF(AND(T561=20,$D561=1),
IFERROR(_xlfn.IFS(
入力項目!$S$10="男",子育て関連マスタ!$C$18,
入力項目!$S$10="女",子育て関連マスタ!$C$19
),0),0
) +
IF(AND(T561&gt;=入力項目!$S$18,T561&lt;=入力項目!$S$19),入力項目!$S$20,0) +
IF(AND(T561&gt;=入力項目!$S$21,T561&lt;=入力項目!$S$22),入力項目!$S$23,0) +
IF(AND(T561&gt;=入力項目!$S$24,T561&lt;=入力項目!$S$25),入力項目!$S$26,0)
)</f>
        <v>0</v>
      </c>
      <c r="AI561">
        <f ca="1">-(
_xlfn.IFS(
U561&lt;=入力項目!$S$11,0,
AND(U561&gt;=入力項目!$S$11+1,U561&lt;=3),IFERROR(VLOOKUP(入力項目!$S$12,子育て関連マスタ!$I$4:$M$5,4,FALSE),0),
AND(U561&gt;=4,U561&lt;=6),IFERROR(VLOOKUP(入力項目!$S$13,子育て関連マスタ!$I$9:$M$12,4,FALSE),0),
AND(U561&gt;=7,U561&lt;=12),IFERROR(VLOOKUP(入力項目!$S$14,子育て関連マスタ!$I$16:$M$17,4,FALSE),0),
AND(U561&gt;=13,U561&lt;=15),IFERROR(VLOOKUP(入力項目!$S$15,子育て関連マスタ!$I$21:$M$22,4,FALSE),0),
AND(U561&gt;=16,U561&lt;=18),IFERROR(VLOOKUP(入力項目!$S$16,子育て関連マスタ!$I$26:$M$28,4,FALSE),0),
AND(U561&gt;=19,U561&lt;=20,入力項目!$S$16="高専"),IFERROR(VLOOKUP(入力項目!$S$16,子育て関連マスタ!$I$26:$M$28,4,FALSE),0),
AND(U561&gt;=19,U561&lt;=20,入力項目!$S$16&lt;&gt;"高専"),IFERROR(VLOOKUP(入力項目!$S$17,子育て関連マスタ!$I$32:$M$37,4,FALSE),0),
AND(U561&gt;=21,U561&lt;=22,入力項目!$S$16="高専"),IFERROR(VLOOKUP(入力項目!$S$17,子育て関連マスタ!$I$32:$M$34,4,FALSE),0),
AND(U561&gt;=21,U561&lt;=22,入力項目!$S$16&lt;&gt;"高専"),IFERROR(VLOOKUP(入力項目!$S$17,子育て関連マスタ!$I$32:$M$34,4,FALSE),0),
U561&gt;=23,0
) +
IF($D561=4,
  IFERROR(_xlfn.IFS(
  U561&lt;=入力項目!$S$11,0,
  AND(U561=入力項目!$S$11),IFERROR(VLOOKUP(入力項目!$S$12,子育て関連マスタ!$I$4:$M$5,2,FALSE),0),
  AND(U561=4),IFERROR(VLOOKUP(入力項目!$S$13,子育て関連マスタ!$I$9:$M$12,2,FALSE),0),
  AND(U561=7),IFERROR(VLOOKUP(入力項目!$S$14,子育て関連マスタ!$I$16:$M$17,2,FALSE),0),
  AND(U561=13),IFERROR(VLOOKUP(入力項目!$S$15,子育て関連マスタ!$I$21:$M$22,2,FALSE),0),
  AND(U561=16),IFERROR(VLOOKUP(入力項目!$S$16,子育て関連マスタ!$I$26:$M$28,2,FALSE),0),
  AND(U561=19,入力項目!$S$16&lt;&gt;"高専"),IFERROR(VLOOKUP(入力項目!$S$17,子育て関連マスタ!$I$32:$M$37,2,FALSE),0),
  AND(U561=21,入力項目!$S$16="高専"),IFERROR(VLOOKUP(入力項目!$S$17,子育て関連マスタ!$I$32:$M$37,2,FALSE),0),
  U561&gt;=22,0
  ),0),0
) +
IF(AND(U561&gt;=1,U561&lt;=15),IF($D561=入力項目!$S$8,入力項目!$S$3,0),0) +
IF(AND(U561&gt;=1,U561&lt;=15),IF($D561=5,入力項目!$S$4,0),0) +
IF(AND(U561&gt;=1,U561&lt;=15),IF($D561=12,入力項目!$S$5,0),0) +
IF(AND(入力項目!$S$7=$A561,入力項目!$S$8=$D561),子育て関連マスタ!$C$14,0) +
IFERROR(IF(AND(YEAR(EDATE(DATE(入力項目!$S$7,入力項目!$S$8,1),1))=$A561,MONTH(EDATE(DATE(入力項目!$S$7,入力項目!$S$8,1),1))=$D561),子育て関連マスタ!$C$15,0),0) +
IF(AND(OR(U561=3,U561=5,U561=7),$D561=11),子育て関連マスタ!$C$17,0) +
IF(AND(U561=20,$D561=1),子育て関連マスタ!$C$18,0) +
IF(AND(U561=20,$D561=1),
IFERROR(_xlfn.IFS(
入力項目!$S$10="男",子育て関連マスタ!$C$18,
入力項目!$S$10="女",子育て関連マスタ!$C$19
),0),0
) +
IF(AND(U561&gt;=入力項目!$S$18,U561&lt;=入力項目!$S$19),入力項目!$S$20,0) +
IF(AND(U561&gt;=入力項目!$S$21,U561&lt;=入力項目!$S$22),入力項目!$S$23,0) +
IF(AND(U561&gt;=入力項目!$S$24,U561&lt;=入力項目!$S$25),入力項目!$S$26,0)
)</f>
        <v>0</v>
      </c>
      <c r="AJ561" s="10">
        <f ca="1">-VLOOKUP($D561,月別収支!$A$2:$H$13,7,FALSE)</f>
        <v>-20000</v>
      </c>
    </row>
    <row r="562" spans="1:36" x14ac:dyDescent="0.4">
      <c r="A562">
        <f t="shared" ca="1" si="156"/>
        <v>2071</v>
      </c>
      <c r="B562">
        <f t="shared" ca="1" si="146"/>
        <v>2071</v>
      </c>
      <c r="C562">
        <f t="shared" ca="1" si="147"/>
        <v>47</v>
      </c>
      <c r="D562">
        <f t="shared" ca="1" si="157"/>
        <v>4</v>
      </c>
      <c r="E562" t="str">
        <f t="shared" ca="1" si="141"/>
        <v>2071年4月</v>
      </c>
      <c r="F562">
        <f ca="1">IF(OR(入力項目!$N$5&lt;$A562,AND(入力項目!$N$5=$A562,入力項目!$N$6&lt;$D562)),IF(F561=0,1,IF(G562=12,F561+1,F561)),0)</f>
        <v>46</v>
      </c>
      <c r="G562">
        <f ca="1">IF(OR(入力項目!$N$5&lt;$A562,AND(入力項目!$N$5=$A562,入力項目!$N$6&lt;$D562)),IF(G561=12,1,G561+1),0)</f>
        <v>6</v>
      </c>
      <c r="H562" t="str">
        <f t="shared" ca="1" si="142"/>
        <v>46_6</v>
      </c>
      <c r="I562">
        <f ca="1">IF(
  IFERROR(AND($C562&gt;0,MOD($C562,入力項目!$N$22)=0,$D562=入力項目!$N$23), FALSE),
  1,
  IF(
    AND(I561&gt;0,J561=12),
    IF(I561=入力項目!$N$28, 0, I561+1),
    I561
  )
)</f>
        <v>2</v>
      </c>
      <c r="J562">
        <f ca="1">IF($D562=入力項目!$N$23,1,IFERROR(J561+1,1))</f>
        <v>11</v>
      </c>
      <c r="K562" t="str">
        <f t="shared" ca="1" si="143"/>
        <v>2_11</v>
      </c>
      <c r="L562">
        <f ca="1">L561+IF(入力項目!$D$4=$D562,1,0)</f>
        <v>75</v>
      </c>
      <c r="M562" t="str">
        <f t="shared" ca="1" si="144"/>
        <v>75歳</v>
      </c>
      <c r="N562">
        <f t="shared" ca="1" si="148"/>
        <v>76</v>
      </c>
      <c r="O562" t="str">
        <f t="shared" ca="1" si="145"/>
        <v>76歳</v>
      </c>
      <c r="P562">
        <f t="shared" ca="1" si="149"/>
        <v>51</v>
      </c>
      <c r="Q562">
        <f t="shared" ca="1" si="150"/>
        <v>49</v>
      </c>
      <c r="R562">
        <f t="shared" ca="1" si="151"/>
        <v>2072</v>
      </c>
      <c r="S562">
        <f t="shared" ca="1" si="152"/>
        <v>2072</v>
      </c>
      <c r="T562">
        <f t="shared" ca="1" si="153"/>
        <v>2072</v>
      </c>
      <c r="U562">
        <f t="shared" ca="1" si="154"/>
        <v>2072</v>
      </c>
      <c r="V562" s="10">
        <f t="shared" ca="1" si="155"/>
        <v>57050425</v>
      </c>
      <c r="W562" s="10">
        <f ca="1">IF($L562&lt;その他マスタ!$B$1,VLOOKUP($D562,月別収支!$A$2:$H$13,2,FALSE),その他マスタ!$B$3)+IF(AND($L562=その他マスタ!$B$1,入力項目!$I$9="あり",$D562=入力項目!$D$4),その他マスタ!$B$2,0)</f>
        <v>150000</v>
      </c>
      <c r="X562" s="10">
        <f ca="1">-IF(入力項目!$K$5=TRUE,
IF($F562+$G562&lt;3,VLOOKUP($D562,月別収支!$A$2:$H$13,8,FALSE),0)+IFERROR(VLOOKUP($H562,住宅ローン計算!C:P,13,FALSE),0)+IF($F562&gt;1,IF(OR($G562=3,$G562=6,$G562=9,$G562=12),ROUNDUP(入力項目!$N$18/4,0),0),0),
VLOOKUP($D562,月別収支!$A$2:$H$13,8,FALSE))</f>
        <v>-37500</v>
      </c>
      <c r="Y562" s="10">
        <f ca="1">-VLOOKUP($D562,月別収支!$A$2:$H$13,3,FALSE)</f>
        <v>-75000</v>
      </c>
      <c r="Z562" s="10">
        <f ca="1">-VLOOKUP($D562,月別収支!$A$2:$H$13,4,FALSE)</f>
        <v>-27000</v>
      </c>
      <c r="AA562" s="10">
        <f ca="1">-VLOOKUP($D562,月別収支!$A$2:$H$13,6,FALSE)</f>
        <v>-10000</v>
      </c>
      <c r="AB562" s="10">
        <f ca="1">-(
VLOOKUP($D562,月別収支!$A$2:$H$13,5,FALSE)+IF(AND(入力項目!$I$27&lt;=$A562,ISEVEN($A562-入力項目!$I$27),入力項目!$I$28=$D562),入力項目!$I$26,0)
+IF(入力項目!$K$26=TRUE,
IFERROR(VLOOKUP($K562,マイカーローン計算!C:P,13,FALSE),0),
IFERROR(
  IF(AND($C562&gt;0,MOD($C562,入力項目!$N$22)=0,$D562=入力項目!$N$23),入力項目!$N$24,0),
 0
)
)
)</f>
        <v>-20000</v>
      </c>
      <c r="AC562" s="10">
        <f ca="1">-IF($A562&lt;入力項目!$N$33,入力項目!$N$35,IF(AND($A562=入力項目!$N$33,$D562&lt;=入力項目!$N$34),入力項目!$N$35,0))</f>
        <v>0</v>
      </c>
      <c r="AD562">
        <f ca="1">-(
_xlfn.IFS(
P562&lt;=入力項目!$S$11,0,
AND(P562&gt;=入力項目!$S$11+1,P562&lt;=3),IFERROR(VLOOKUP(入力項目!$S$12,子育て関連マスタ!$I$4:$M$5,4,FALSE),0),
AND(P562&gt;=4,P562&lt;=6),IFERROR(VLOOKUP(入力項目!$S$13,子育て関連マスタ!$I$9:$M$12,4,FALSE),0),
AND(P562&gt;=7,P562&lt;=12),IFERROR(VLOOKUP(入力項目!$S$14,子育て関連マスタ!$I$16:$M$17,4,FALSE),0),
AND(P562&gt;=13,P562&lt;=15),IFERROR(VLOOKUP(入力項目!$S$15,子育て関連マスタ!$I$21:$M$22,4,FALSE),0),
AND(P562&gt;=16,P562&lt;=18),IFERROR(VLOOKUP(入力項目!$S$16,子育て関連マスタ!$I$26:$M$28,4,FALSE),0),
AND(P562&gt;=19,P562&lt;=20,入力項目!$S$16="高専"),IFERROR(VLOOKUP(入力項目!$S$16,子育て関連マスタ!$I$26:$M$28,4,FALSE),0),
AND(P562&gt;=19,P562&lt;=20,入力項目!$S$16&lt;&gt;"高専"),IFERROR(VLOOKUP(入力項目!$S$17,子育て関連マスタ!$I$32:$M$37,4,FALSE),0),
AND(P562&gt;=21,P562&lt;=22,入力項目!$S$16="高専"),IFERROR(VLOOKUP(入力項目!$S$17,子育て関連マスタ!$I$32:$M$34,4,FALSE),0),
AND(P562&gt;=21,P562&lt;=22,入力項目!$S$16&lt;&gt;"高専"),IFERROR(VLOOKUP(入力項目!$S$17,子育て関連マスタ!$I$32:$M$34,4,FALSE),0),
P562&gt;=23,0
) +
IF($D562=4,
  IFERROR(_xlfn.IFS(
  P562&lt;=入力項目!$S$11,0,
  AND(P562=入力項目!$S$11),IFERROR(VLOOKUP(入力項目!$S$12,子育て関連マスタ!$I$4:$M$5,2,FALSE),0),
  AND(P562=4),IFERROR(VLOOKUP(入力項目!$S$13,子育て関連マスタ!$I$9:$M$12,2,FALSE),0),
  AND(P562=7),IFERROR(VLOOKUP(入力項目!$S$14,子育て関連マスタ!$I$16:$M$17,2,FALSE),0),
  AND(P562=13),IFERROR(VLOOKUP(入力項目!$S$15,子育て関連マスタ!$I$21:$M$22,2,FALSE),0),
  AND(P562=16),IFERROR(VLOOKUP(入力項目!$S$16,子育て関連マスタ!$I$26:$M$28,2,FALSE),0),
  AND(P562=19,入力項目!$S$16&lt;&gt;"高専"),IFERROR(VLOOKUP(入力項目!$S$17,子育て関連マスタ!$I$32:$M$37,2,FALSE),0),
  AND(P562=21,入力項目!$S$16="高専"),IFERROR(VLOOKUP(入力項目!$S$17,子育て関連マスタ!$I$32:$M$37,2,FALSE),0),
  P562&gt;=22,0
  ),0),0
) +
IF(AND(P562&gt;=1,P562&lt;=15),IF($D562=入力項目!$S$8,入力項目!$S$3,0),0) +
IF(AND(P562&gt;=1,P562&lt;=15),IF($D562=5,入力項目!$S$4,0),0) +
IF(AND(P562&gt;=1,P562&lt;=15),IF($D562=12,入力項目!$S$5,0),0) +
IF(AND(入力項目!$S$7=$A562,入力項目!$S$8=$D562),子育て関連マスタ!$C$14,0) +
IFERROR(IF(AND(YEAR(EDATE(DATE(入力項目!$S$7,入力項目!$S$8,1),1))=$A562,MONTH(EDATE(DATE(入力項目!$S$7,入力項目!$S$8,1),1))=$D562),子育て関連マスタ!$C$15,0),0) +
IF(AND(OR(P562=3,P562=5,P562=7),$D562=11),子育て関連マスタ!$C$17,0) +
IF(AND(P562=20,$D562=1),子育て関連マスタ!$C$18,0) +
IF(AND(P562=20,$D562=1),
IFERROR(_xlfn.IFS(
入力項目!$S$10="男",子育て関連マスタ!$C$18,
入力項目!$S$10="女",子育て関連マスタ!$C$19
),0),0
) +
IF(AND(P562&gt;=入力項目!$S$18,P562&lt;=入力項目!$S$19),入力項目!$S$20,0) +
IF(AND(P562&gt;=入力項目!$S$21,P562&lt;=入力項目!$S$22),入力項目!$S$23,0) +
IF(AND(P562&gt;=入力項目!$S$24,P562&lt;=入力項目!$S$25),入力項目!$S$26,0)
)</f>
        <v>0</v>
      </c>
      <c r="AE562">
        <f ca="1">-(
_xlfn.IFS(
Q562&lt;=入力項目!$S$11,0,
AND(Q562&gt;=入力項目!$S$11+1,Q562&lt;=3),IFERROR(VLOOKUP(入力項目!$S$12,子育て関連マスタ!$I$4:$M$5,4,FALSE),0),
AND(Q562&gt;=4,Q562&lt;=6),IFERROR(VLOOKUP(入力項目!$S$13,子育て関連マスタ!$I$9:$M$12,4,FALSE),0),
AND(Q562&gt;=7,Q562&lt;=12),IFERROR(VLOOKUP(入力項目!$S$14,子育て関連マスタ!$I$16:$M$17,4,FALSE),0),
AND(Q562&gt;=13,Q562&lt;=15),IFERROR(VLOOKUP(入力項目!$S$15,子育て関連マスタ!$I$21:$M$22,4,FALSE),0),
AND(Q562&gt;=16,Q562&lt;=18),IFERROR(VLOOKUP(入力項目!$S$16,子育て関連マスタ!$I$26:$M$28,4,FALSE),0),
AND(Q562&gt;=19,Q562&lt;=20,入力項目!$S$16="高専"),IFERROR(VLOOKUP(入力項目!$S$16,子育て関連マスタ!$I$26:$M$28,4,FALSE),0),
AND(Q562&gt;=19,Q562&lt;=20,入力項目!$S$16&lt;&gt;"高専"),IFERROR(VLOOKUP(入力項目!$S$17,子育て関連マスタ!$I$32:$M$37,4,FALSE),0),
AND(Q562&gt;=21,Q562&lt;=22,入力項目!$S$16="高専"),IFERROR(VLOOKUP(入力項目!$S$17,子育て関連マスタ!$I$32:$M$34,4,FALSE),0),
AND(Q562&gt;=21,Q562&lt;=22,入力項目!$S$16&lt;&gt;"高専"),IFERROR(VLOOKUP(入力項目!$S$17,子育て関連マスタ!$I$32:$M$34,4,FALSE),0),
Q562&gt;=23,0
) +
IF($D562=4,
  IFERROR(_xlfn.IFS(
  Q562&lt;=入力項目!$S$11,0,
  AND(Q562=入力項目!$S$11),IFERROR(VLOOKUP(入力項目!$S$12,子育て関連マスタ!$I$4:$M$5,2,FALSE),0),
  AND(Q562=4),IFERROR(VLOOKUP(入力項目!$S$13,子育て関連マスタ!$I$9:$M$12,2,FALSE),0),
  AND(Q562=7),IFERROR(VLOOKUP(入力項目!$S$14,子育て関連マスタ!$I$16:$M$17,2,FALSE),0),
  AND(Q562=13),IFERROR(VLOOKUP(入力項目!$S$15,子育て関連マスタ!$I$21:$M$22,2,FALSE),0),
  AND(Q562=16),IFERROR(VLOOKUP(入力項目!$S$16,子育て関連マスタ!$I$26:$M$28,2,FALSE),0),
  AND(Q562=19,入力項目!$S$16&lt;&gt;"高専"),IFERROR(VLOOKUP(入力項目!$S$17,子育て関連マスタ!$I$32:$M$37,2,FALSE),0),
  AND(Q562=21,入力項目!$S$16="高専"),IFERROR(VLOOKUP(入力項目!$S$17,子育て関連マスタ!$I$32:$M$37,2,FALSE),0),
  Q562&gt;=22,0
  ),0),0
) +
IF(AND(Q562&gt;=1,Q562&lt;=15),IF($D562=入力項目!$S$8,入力項目!$S$3,0),0) +
IF(AND(Q562&gt;=1,Q562&lt;=15),IF($D562=5,入力項目!$S$4,0),0) +
IF(AND(Q562&gt;=1,Q562&lt;=15),IF($D562=12,入力項目!$S$5,0),0) +
IF(AND(入力項目!$S$7=$A562,入力項目!$S$8=$D562),子育て関連マスタ!$C$14,0) +
IFERROR(IF(AND(YEAR(EDATE(DATE(入力項目!$S$7,入力項目!$S$8,1),1))=$A562,MONTH(EDATE(DATE(入力項目!$S$7,入力項目!$S$8,1),1))=$D562),子育て関連マスタ!$C$15,0),0) +
IF(AND(OR(Q562=3,Q562=5,Q562=7),$D562=11),子育て関連マスタ!$C$17,0) +
IF(AND(Q562=20,$D562=1),子育て関連マスタ!$C$18,0) +
IF(AND(Q562=20,$D562=1),
IFERROR(_xlfn.IFS(
入力項目!$S$10="男",子育て関連マスタ!$C$18,
入力項目!$S$10="女",子育て関連マスタ!$C$19
),0),0
) +
IF(AND(Q562&gt;=入力項目!$S$18,Q562&lt;=入力項目!$S$19),入力項目!$S$20,0) +
IF(AND(Q562&gt;=入力項目!$S$21,Q562&lt;=入力項目!$S$22),入力項目!$S$23,0) +
IF(AND(Q562&gt;=入力項目!$S$24,Q562&lt;=入力項目!$S$25),入力項目!$S$26,0)
)</f>
        <v>0</v>
      </c>
      <c r="AF562">
        <f ca="1">-(
_xlfn.IFS(
R562&lt;=入力項目!$S$11,0,
AND(R562&gt;=入力項目!$S$11+1,R562&lt;=3),IFERROR(VLOOKUP(入力項目!$S$12,子育て関連マスタ!$I$4:$M$5,4,FALSE),0),
AND(R562&gt;=4,R562&lt;=6),IFERROR(VLOOKUP(入力項目!$S$13,子育て関連マスタ!$I$9:$M$12,4,FALSE),0),
AND(R562&gt;=7,R562&lt;=12),IFERROR(VLOOKUP(入力項目!$S$14,子育て関連マスタ!$I$16:$M$17,4,FALSE),0),
AND(R562&gt;=13,R562&lt;=15),IFERROR(VLOOKUP(入力項目!$S$15,子育て関連マスタ!$I$21:$M$22,4,FALSE),0),
AND(R562&gt;=16,R562&lt;=18),IFERROR(VLOOKUP(入力項目!$S$16,子育て関連マスタ!$I$26:$M$28,4,FALSE),0),
AND(R562&gt;=19,R562&lt;=20,入力項目!$S$16="高専"),IFERROR(VLOOKUP(入力項目!$S$16,子育て関連マスタ!$I$26:$M$28,4,FALSE),0),
AND(R562&gt;=19,R562&lt;=20,入力項目!$S$16&lt;&gt;"高専"),IFERROR(VLOOKUP(入力項目!$S$17,子育て関連マスタ!$I$32:$M$37,4,FALSE),0),
AND(R562&gt;=21,R562&lt;=22,入力項目!$S$16="高専"),IFERROR(VLOOKUP(入力項目!$S$17,子育て関連マスタ!$I$32:$M$34,4,FALSE),0),
AND(R562&gt;=21,R562&lt;=22,入力項目!$S$16&lt;&gt;"高専"),IFERROR(VLOOKUP(入力項目!$S$17,子育て関連マスタ!$I$32:$M$34,4,FALSE),0),
R562&gt;=23,0
) +
IF($D562=4,
  IFERROR(_xlfn.IFS(
  R562&lt;=入力項目!$S$11,0,
  AND(R562=入力項目!$S$11),IFERROR(VLOOKUP(入力項目!$S$12,子育て関連マスタ!$I$4:$M$5,2,FALSE),0),
  AND(R562=4),IFERROR(VLOOKUP(入力項目!$S$13,子育て関連マスタ!$I$9:$M$12,2,FALSE),0),
  AND(R562=7),IFERROR(VLOOKUP(入力項目!$S$14,子育て関連マスタ!$I$16:$M$17,2,FALSE),0),
  AND(R562=13),IFERROR(VLOOKUP(入力項目!$S$15,子育て関連マスタ!$I$21:$M$22,2,FALSE),0),
  AND(R562=16),IFERROR(VLOOKUP(入力項目!$S$16,子育て関連マスタ!$I$26:$M$28,2,FALSE),0),
  AND(R562=19,入力項目!$S$16&lt;&gt;"高専"),IFERROR(VLOOKUP(入力項目!$S$17,子育て関連マスタ!$I$32:$M$37,2,FALSE),0),
  AND(R562=21,入力項目!$S$16="高専"),IFERROR(VLOOKUP(入力項目!$S$17,子育て関連マスタ!$I$32:$M$37,2,FALSE),0),
  R562&gt;=22,0
  ),0),0
) +
IF(AND(R562&gt;=1,R562&lt;=15),IF($D562=入力項目!$S$8,入力項目!$S$3,0),0) +
IF(AND(R562&gt;=1,R562&lt;=15),IF($D562=5,入力項目!$S$4,0),0) +
IF(AND(R562&gt;=1,R562&lt;=15),IF($D562=12,入力項目!$S$5,0),0) +
IF(AND(入力項目!$S$7=$A562,入力項目!$S$8=$D562),子育て関連マスタ!$C$14,0) +
IFERROR(IF(AND(YEAR(EDATE(DATE(入力項目!$S$7,入力項目!$S$8,1),1))=$A562,MONTH(EDATE(DATE(入力項目!$S$7,入力項目!$S$8,1),1))=$D562),子育て関連マスタ!$C$15,0),0) +
IF(AND(OR(R562=3,R562=5,R562=7),$D562=11),子育て関連マスタ!$C$17,0) +
IF(AND(R562=20,$D562=1),子育て関連マスタ!$C$18,0) +
IF(AND(R562=20,$D562=1),
IFERROR(_xlfn.IFS(
入力項目!$S$10="男",子育て関連マスタ!$C$18,
入力項目!$S$10="女",子育て関連マスタ!$C$19
),0),0
) +
IF(AND(R562&gt;=入力項目!$S$18,R562&lt;=入力項目!$S$19),入力項目!$S$20,0) +
IF(AND(R562&gt;=入力項目!$S$21,R562&lt;=入力項目!$S$22),入力項目!$S$23,0) +
IF(AND(R562&gt;=入力項目!$S$24,R562&lt;=入力項目!$S$25),入力項目!$S$26,0)
)</f>
        <v>0</v>
      </c>
      <c r="AG562">
        <f ca="1">-(
_xlfn.IFS(
S562&lt;=入力項目!$S$11,0,
AND(S562&gt;=入力項目!$S$11+1,S562&lt;=3),IFERROR(VLOOKUP(入力項目!$S$12,子育て関連マスタ!$I$4:$M$5,4,FALSE),0),
AND(S562&gt;=4,S562&lt;=6),IFERROR(VLOOKUP(入力項目!$S$13,子育て関連マスタ!$I$9:$M$12,4,FALSE),0),
AND(S562&gt;=7,S562&lt;=12),IFERROR(VLOOKUP(入力項目!$S$14,子育て関連マスタ!$I$16:$M$17,4,FALSE),0),
AND(S562&gt;=13,S562&lt;=15),IFERROR(VLOOKUP(入力項目!$S$15,子育て関連マスタ!$I$21:$M$22,4,FALSE),0),
AND(S562&gt;=16,S562&lt;=18),IFERROR(VLOOKUP(入力項目!$S$16,子育て関連マスタ!$I$26:$M$28,4,FALSE),0),
AND(S562&gt;=19,S562&lt;=20,入力項目!$S$16="高専"),IFERROR(VLOOKUP(入力項目!$S$16,子育て関連マスタ!$I$26:$M$28,4,FALSE),0),
AND(S562&gt;=19,S562&lt;=20,入力項目!$S$16&lt;&gt;"高専"),IFERROR(VLOOKUP(入力項目!$S$17,子育て関連マスタ!$I$32:$M$37,4,FALSE),0),
AND(S562&gt;=21,S562&lt;=22,入力項目!$S$16="高専"),IFERROR(VLOOKUP(入力項目!$S$17,子育て関連マスタ!$I$32:$M$34,4,FALSE),0),
AND(S562&gt;=21,S562&lt;=22,入力項目!$S$16&lt;&gt;"高専"),IFERROR(VLOOKUP(入力項目!$S$17,子育て関連マスタ!$I$32:$M$34,4,FALSE),0),
S562&gt;=23,0
) +
IF($D562=4,
  IFERROR(_xlfn.IFS(
  S562&lt;=入力項目!$S$11,0,
  AND(S562=入力項目!$S$11),IFERROR(VLOOKUP(入力項目!$S$12,子育て関連マスタ!$I$4:$M$5,2,FALSE),0),
  AND(S562=4),IFERROR(VLOOKUP(入力項目!$S$13,子育て関連マスタ!$I$9:$M$12,2,FALSE),0),
  AND(S562=7),IFERROR(VLOOKUP(入力項目!$S$14,子育て関連マスタ!$I$16:$M$17,2,FALSE),0),
  AND(S562=13),IFERROR(VLOOKUP(入力項目!$S$15,子育て関連マスタ!$I$21:$M$22,2,FALSE),0),
  AND(S562=16),IFERROR(VLOOKUP(入力項目!$S$16,子育て関連マスタ!$I$26:$M$28,2,FALSE),0),
  AND(S562=19,入力項目!$S$16&lt;&gt;"高専"),IFERROR(VLOOKUP(入力項目!$S$17,子育て関連マスタ!$I$32:$M$37,2,FALSE),0),
  AND(S562=21,入力項目!$S$16="高専"),IFERROR(VLOOKUP(入力項目!$S$17,子育て関連マスタ!$I$32:$M$37,2,FALSE),0),
  S562&gt;=22,0
  ),0),0
) +
IF(AND(S562&gt;=1,S562&lt;=15),IF($D562=入力項目!$S$8,入力項目!$S$3,0),0) +
IF(AND(S562&gt;=1,S562&lt;=15),IF($D562=5,入力項目!$S$4,0),0) +
IF(AND(S562&gt;=1,S562&lt;=15),IF($D562=12,入力項目!$S$5,0),0) +
IF(AND(入力項目!$S$7=$A562,入力項目!$S$8=$D562),子育て関連マスタ!$C$14,0) +
IFERROR(IF(AND(YEAR(EDATE(DATE(入力項目!$S$7,入力項目!$S$8,1),1))=$A562,MONTH(EDATE(DATE(入力項目!$S$7,入力項目!$S$8,1),1))=$D562),子育て関連マスタ!$C$15,0),0) +
IF(AND(OR(S562=3,S562=5,S562=7),$D562=11),子育て関連マスタ!$C$17,0) +
IF(AND(S562=20,$D562=1),子育て関連マスタ!$C$18,0) +
IF(AND(S562=20,$D562=1),
IFERROR(_xlfn.IFS(
入力項目!$S$10="男",子育て関連マスタ!$C$18,
入力項目!$S$10="女",子育て関連マスタ!$C$19
),0),0
) +
IF(AND(S562&gt;=入力項目!$S$18,S562&lt;=入力項目!$S$19),入力項目!$S$20,0) +
IF(AND(S562&gt;=入力項目!$S$21,S562&lt;=入力項目!$S$22),入力項目!$S$23,0) +
IF(AND(S562&gt;=入力項目!$S$24,S562&lt;=入力項目!$S$25),入力項目!$S$26,0)
)</f>
        <v>0</v>
      </c>
      <c r="AH562">
        <f ca="1">-(
_xlfn.IFS(
T562&lt;=入力項目!$S$11,0,
AND(T562&gt;=入力項目!$S$11+1,T562&lt;=3),IFERROR(VLOOKUP(入力項目!$S$12,子育て関連マスタ!$I$4:$M$5,4,FALSE),0),
AND(T562&gt;=4,T562&lt;=6),IFERROR(VLOOKUP(入力項目!$S$13,子育て関連マスタ!$I$9:$M$12,4,FALSE),0),
AND(T562&gt;=7,T562&lt;=12),IFERROR(VLOOKUP(入力項目!$S$14,子育て関連マスタ!$I$16:$M$17,4,FALSE),0),
AND(T562&gt;=13,T562&lt;=15),IFERROR(VLOOKUP(入力項目!$S$15,子育て関連マスタ!$I$21:$M$22,4,FALSE),0),
AND(T562&gt;=16,T562&lt;=18),IFERROR(VLOOKUP(入力項目!$S$16,子育て関連マスタ!$I$26:$M$28,4,FALSE),0),
AND(T562&gt;=19,T562&lt;=20,入力項目!$S$16="高専"),IFERROR(VLOOKUP(入力項目!$S$16,子育て関連マスタ!$I$26:$M$28,4,FALSE),0),
AND(T562&gt;=19,T562&lt;=20,入力項目!$S$16&lt;&gt;"高専"),IFERROR(VLOOKUP(入力項目!$S$17,子育て関連マスタ!$I$32:$M$37,4,FALSE),0),
AND(T562&gt;=21,T562&lt;=22,入力項目!$S$16="高専"),IFERROR(VLOOKUP(入力項目!$S$17,子育て関連マスタ!$I$32:$M$34,4,FALSE),0),
AND(T562&gt;=21,T562&lt;=22,入力項目!$S$16&lt;&gt;"高専"),IFERROR(VLOOKUP(入力項目!$S$17,子育て関連マスタ!$I$32:$M$34,4,FALSE),0),
T562&gt;=23,0
) +
IF($D562=4,
  IFERROR(_xlfn.IFS(
  T562&lt;=入力項目!$S$11,0,
  AND(T562=入力項目!$S$11),IFERROR(VLOOKUP(入力項目!$S$12,子育て関連マスタ!$I$4:$M$5,2,FALSE),0),
  AND(T562=4),IFERROR(VLOOKUP(入力項目!$S$13,子育て関連マスタ!$I$9:$M$12,2,FALSE),0),
  AND(T562=7),IFERROR(VLOOKUP(入力項目!$S$14,子育て関連マスタ!$I$16:$M$17,2,FALSE),0),
  AND(T562=13),IFERROR(VLOOKUP(入力項目!$S$15,子育て関連マスタ!$I$21:$M$22,2,FALSE),0),
  AND(T562=16),IFERROR(VLOOKUP(入力項目!$S$16,子育て関連マスタ!$I$26:$M$28,2,FALSE),0),
  AND(T562=19,入力項目!$S$16&lt;&gt;"高専"),IFERROR(VLOOKUP(入力項目!$S$17,子育て関連マスタ!$I$32:$M$37,2,FALSE),0),
  AND(T562=21,入力項目!$S$16="高専"),IFERROR(VLOOKUP(入力項目!$S$17,子育て関連マスタ!$I$32:$M$37,2,FALSE),0),
  T562&gt;=22,0
  ),0),0
) +
IF(AND(T562&gt;=1,T562&lt;=15),IF($D562=入力項目!$S$8,入力項目!$S$3,0),0) +
IF(AND(T562&gt;=1,T562&lt;=15),IF($D562=5,入力項目!$S$4,0),0) +
IF(AND(T562&gt;=1,T562&lt;=15),IF($D562=12,入力項目!$S$5,0),0) +
IF(AND(入力項目!$S$7=$A562,入力項目!$S$8=$D562),子育て関連マスタ!$C$14,0) +
IFERROR(IF(AND(YEAR(EDATE(DATE(入力項目!$S$7,入力項目!$S$8,1),1))=$A562,MONTH(EDATE(DATE(入力項目!$S$7,入力項目!$S$8,1),1))=$D562),子育て関連マスタ!$C$15,0),0) +
IF(AND(OR(T562=3,T562=5,T562=7),$D562=11),子育て関連マスタ!$C$17,0) +
IF(AND(T562=20,$D562=1),子育て関連マスタ!$C$18,0) +
IF(AND(T562=20,$D562=1),
IFERROR(_xlfn.IFS(
入力項目!$S$10="男",子育て関連マスタ!$C$18,
入力項目!$S$10="女",子育て関連マスタ!$C$19
),0),0
) +
IF(AND(T562&gt;=入力項目!$S$18,T562&lt;=入力項目!$S$19),入力項目!$S$20,0) +
IF(AND(T562&gt;=入力項目!$S$21,T562&lt;=入力項目!$S$22),入力項目!$S$23,0) +
IF(AND(T562&gt;=入力項目!$S$24,T562&lt;=入力項目!$S$25),入力項目!$S$26,0)
)</f>
        <v>0</v>
      </c>
      <c r="AI562">
        <f ca="1">-(
_xlfn.IFS(
U562&lt;=入力項目!$S$11,0,
AND(U562&gt;=入力項目!$S$11+1,U562&lt;=3),IFERROR(VLOOKUP(入力項目!$S$12,子育て関連マスタ!$I$4:$M$5,4,FALSE),0),
AND(U562&gt;=4,U562&lt;=6),IFERROR(VLOOKUP(入力項目!$S$13,子育て関連マスタ!$I$9:$M$12,4,FALSE),0),
AND(U562&gt;=7,U562&lt;=12),IFERROR(VLOOKUP(入力項目!$S$14,子育て関連マスタ!$I$16:$M$17,4,FALSE),0),
AND(U562&gt;=13,U562&lt;=15),IFERROR(VLOOKUP(入力項目!$S$15,子育て関連マスタ!$I$21:$M$22,4,FALSE),0),
AND(U562&gt;=16,U562&lt;=18),IFERROR(VLOOKUP(入力項目!$S$16,子育て関連マスタ!$I$26:$M$28,4,FALSE),0),
AND(U562&gt;=19,U562&lt;=20,入力項目!$S$16="高専"),IFERROR(VLOOKUP(入力項目!$S$16,子育て関連マスタ!$I$26:$M$28,4,FALSE),0),
AND(U562&gt;=19,U562&lt;=20,入力項目!$S$16&lt;&gt;"高専"),IFERROR(VLOOKUP(入力項目!$S$17,子育て関連マスタ!$I$32:$M$37,4,FALSE),0),
AND(U562&gt;=21,U562&lt;=22,入力項目!$S$16="高専"),IFERROR(VLOOKUP(入力項目!$S$17,子育て関連マスタ!$I$32:$M$34,4,FALSE),0),
AND(U562&gt;=21,U562&lt;=22,入力項目!$S$16&lt;&gt;"高専"),IFERROR(VLOOKUP(入力項目!$S$17,子育て関連マスタ!$I$32:$M$34,4,FALSE),0),
U562&gt;=23,0
) +
IF($D562=4,
  IFERROR(_xlfn.IFS(
  U562&lt;=入力項目!$S$11,0,
  AND(U562=入力項目!$S$11),IFERROR(VLOOKUP(入力項目!$S$12,子育て関連マスタ!$I$4:$M$5,2,FALSE),0),
  AND(U562=4),IFERROR(VLOOKUP(入力項目!$S$13,子育て関連マスタ!$I$9:$M$12,2,FALSE),0),
  AND(U562=7),IFERROR(VLOOKUP(入力項目!$S$14,子育て関連マスタ!$I$16:$M$17,2,FALSE),0),
  AND(U562=13),IFERROR(VLOOKUP(入力項目!$S$15,子育て関連マスタ!$I$21:$M$22,2,FALSE),0),
  AND(U562=16),IFERROR(VLOOKUP(入力項目!$S$16,子育て関連マスタ!$I$26:$M$28,2,FALSE),0),
  AND(U562=19,入力項目!$S$16&lt;&gt;"高専"),IFERROR(VLOOKUP(入力項目!$S$17,子育て関連マスタ!$I$32:$M$37,2,FALSE),0),
  AND(U562=21,入力項目!$S$16="高専"),IFERROR(VLOOKUP(入力項目!$S$17,子育て関連マスタ!$I$32:$M$37,2,FALSE),0),
  U562&gt;=22,0
  ),0),0
) +
IF(AND(U562&gt;=1,U562&lt;=15),IF($D562=入力項目!$S$8,入力項目!$S$3,0),0) +
IF(AND(U562&gt;=1,U562&lt;=15),IF($D562=5,入力項目!$S$4,0),0) +
IF(AND(U562&gt;=1,U562&lt;=15),IF($D562=12,入力項目!$S$5,0),0) +
IF(AND(入力項目!$S$7=$A562,入力項目!$S$8=$D562),子育て関連マスタ!$C$14,0) +
IFERROR(IF(AND(YEAR(EDATE(DATE(入力項目!$S$7,入力項目!$S$8,1),1))=$A562,MONTH(EDATE(DATE(入力項目!$S$7,入力項目!$S$8,1),1))=$D562),子育て関連マスタ!$C$15,0),0) +
IF(AND(OR(U562=3,U562=5,U562=7),$D562=11),子育て関連マスタ!$C$17,0) +
IF(AND(U562=20,$D562=1),子育て関連マスタ!$C$18,0) +
IF(AND(U562=20,$D562=1),
IFERROR(_xlfn.IFS(
入力項目!$S$10="男",子育て関連マスタ!$C$18,
入力項目!$S$10="女",子育て関連マスタ!$C$19
),0),0
) +
IF(AND(U562&gt;=入力項目!$S$18,U562&lt;=入力項目!$S$19),入力項目!$S$20,0) +
IF(AND(U562&gt;=入力項目!$S$21,U562&lt;=入力項目!$S$22),入力項目!$S$23,0) +
IF(AND(U562&gt;=入力項目!$S$24,U562&lt;=入力項目!$S$25),入力項目!$S$26,0)
)</f>
        <v>0</v>
      </c>
      <c r="AJ562" s="10">
        <f ca="1">-VLOOKUP($D562,月別収支!$A$2:$H$13,7,FALSE)</f>
        <v>-20000</v>
      </c>
    </row>
    <row r="563" spans="1:36" x14ac:dyDescent="0.4">
      <c r="A563">
        <f t="shared" ca="1" si="156"/>
        <v>2071</v>
      </c>
      <c r="B563">
        <f t="shared" ca="1" si="146"/>
        <v>2071</v>
      </c>
      <c r="C563">
        <f t="shared" ca="1" si="147"/>
        <v>47</v>
      </c>
      <c r="D563">
        <f t="shared" ca="1" si="157"/>
        <v>5</v>
      </c>
      <c r="E563" t="str">
        <f t="shared" ca="1" si="141"/>
        <v>2071年5月</v>
      </c>
      <c r="F563">
        <f ca="1">IF(OR(入力項目!$N$5&lt;$A563,AND(入力項目!$N$5=$A563,入力項目!$N$6&lt;$D563)),IF(F562=0,1,IF(G563=12,F562+1,F562)),0)</f>
        <v>46</v>
      </c>
      <c r="G563">
        <f ca="1">IF(OR(入力項目!$N$5&lt;$A563,AND(入力項目!$N$5=$A563,入力項目!$N$6&lt;$D563)),IF(G562=12,1,G562+1),0)</f>
        <v>7</v>
      </c>
      <c r="H563" t="str">
        <f t="shared" ca="1" si="142"/>
        <v>46_7</v>
      </c>
      <c r="I563">
        <f ca="1">IF(
  IFERROR(AND($C563&gt;0,MOD($C563,入力項目!$N$22)=0,$D563=入力項目!$N$23), FALSE),
  1,
  IF(
    AND(I562&gt;0,J562=12),
    IF(I562=入力項目!$N$28, 0, I562+1),
    I562
  )
)</f>
        <v>2</v>
      </c>
      <c r="J563">
        <f ca="1">IF($D563=入力項目!$N$23,1,IFERROR(J562+1,1))</f>
        <v>12</v>
      </c>
      <c r="K563" t="str">
        <f t="shared" ca="1" si="143"/>
        <v>2_12</v>
      </c>
      <c r="L563">
        <f ca="1">L562+IF(入力項目!$D$4=$D563,1,0)</f>
        <v>75</v>
      </c>
      <c r="M563" t="str">
        <f t="shared" ca="1" si="144"/>
        <v>75歳</v>
      </c>
      <c r="N563">
        <f t="shared" ca="1" si="148"/>
        <v>76</v>
      </c>
      <c r="O563" t="str">
        <f t="shared" ca="1" si="145"/>
        <v>76歳</v>
      </c>
      <c r="P563">
        <f t="shared" ca="1" si="149"/>
        <v>51</v>
      </c>
      <c r="Q563">
        <f t="shared" ca="1" si="150"/>
        <v>49</v>
      </c>
      <c r="R563">
        <f t="shared" ca="1" si="151"/>
        <v>2072</v>
      </c>
      <c r="S563">
        <f t="shared" ca="1" si="152"/>
        <v>2072</v>
      </c>
      <c r="T563">
        <f t="shared" ca="1" si="153"/>
        <v>2072</v>
      </c>
      <c r="U563">
        <f t="shared" ca="1" si="154"/>
        <v>2072</v>
      </c>
      <c r="V563" s="10">
        <f t="shared" ca="1" si="155"/>
        <v>57038425</v>
      </c>
      <c r="W563" s="10">
        <f ca="1">IF($L563&lt;その他マスタ!$B$1,VLOOKUP($D563,月別収支!$A$2:$H$13,2,FALSE),その他マスタ!$B$3)+IF(AND($L563=その他マスタ!$B$1,入力項目!$I$9="あり",$D563=入力項目!$D$4),その他マスタ!$B$2,0)</f>
        <v>150000</v>
      </c>
      <c r="X563" s="10">
        <f ca="1">-IF(入力項目!$K$5=TRUE,
IF($F563+$G563&lt;3,VLOOKUP($D563,月別収支!$A$2:$H$13,8,FALSE),0)+IFERROR(VLOOKUP($H563,住宅ローン計算!C:P,13,FALSE),0)+IF($F563&gt;1,IF(OR($G563=3,$G563=6,$G563=9,$G563=12),ROUNDUP(入力項目!$N$18/4,0),0),0),
VLOOKUP($D563,月別収支!$A$2:$H$13,8,FALSE))</f>
        <v>0</v>
      </c>
      <c r="Y563" s="10">
        <f ca="1">-VLOOKUP($D563,月別収支!$A$2:$H$13,3,FALSE)</f>
        <v>-75000</v>
      </c>
      <c r="Z563" s="10">
        <f ca="1">-VLOOKUP($D563,月別収支!$A$2:$H$13,4,FALSE)</f>
        <v>-27000</v>
      </c>
      <c r="AA563" s="10">
        <f ca="1">-VLOOKUP($D563,月別収支!$A$2:$H$13,6,FALSE)</f>
        <v>-10000</v>
      </c>
      <c r="AB563" s="10">
        <f ca="1">-(
VLOOKUP($D563,月別収支!$A$2:$H$13,5,FALSE)+IF(AND(入力項目!$I$27&lt;=$A563,ISEVEN($A563-入力項目!$I$27),入力項目!$I$28=$D563),入力項目!$I$26,0)
+IF(入力項目!$K$26=TRUE,
IFERROR(VLOOKUP($K563,マイカーローン計算!C:P,13,FALSE),0),
IFERROR(
  IF(AND($C563&gt;0,MOD($C563,入力項目!$N$22)=0,$D563=入力項目!$N$23),入力項目!$N$24,0),
 0
)
)
)</f>
        <v>-30000</v>
      </c>
      <c r="AC563" s="10">
        <f ca="1">-IF($A563&lt;入力項目!$N$33,入力項目!$N$35,IF(AND($A563=入力項目!$N$33,$D563&lt;=入力項目!$N$34),入力項目!$N$35,0))</f>
        <v>0</v>
      </c>
      <c r="AD563">
        <f ca="1">-(
_xlfn.IFS(
P563&lt;=入力項目!$S$11,0,
AND(P563&gt;=入力項目!$S$11+1,P563&lt;=3),IFERROR(VLOOKUP(入力項目!$S$12,子育て関連マスタ!$I$4:$M$5,4,FALSE),0),
AND(P563&gt;=4,P563&lt;=6),IFERROR(VLOOKUP(入力項目!$S$13,子育て関連マスタ!$I$9:$M$12,4,FALSE),0),
AND(P563&gt;=7,P563&lt;=12),IFERROR(VLOOKUP(入力項目!$S$14,子育て関連マスタ!$I$16:$M$17,4,FALSE),0),
AND(P563&gt;=13,P563&lt;=15),IFERROR(VLOOKUP(入力項目!$S$15,子育て関連マスタ!$I$21:$M$22,4,FALSE),0),
AND(P563&gt;=16,P563&lt;=18),IFERROR(VLOOKUP(入力項目!$S$16,子育て関連マスタ!$I$26:$M$28,4,FALSE),0),
AND(P563&gt;=19,P563&lt;=20,入力項目!$S$16="高専"),IFERROR(VLOOKUP(入力項目!$S$16,子育て関連マスタ!$I$26:$M$28,4,FALSE),0),
AND(P563&gt;=19,P563&lt;=20,入力項目!$S$16&lt;&gt;"高専"),IFERROR(VLOOKUP(入力項目!$S$17,子育て関連マスタ!$I$32:$M$37,4,FALSE),0),
AND(P563&gt;=21,P563&lt;=22,入力項目!$S$16="高専"),IFERROR(VLOOKUP(入力項目!$S$17,子育て関連マスタ!$I$32:$M$34,4,FALSE),0),
AND(P563&gt;=21,P563&lt;=22,入力項目!$S$16&lt;&gt;"高専"),IFERROR(VLOOKUP(入力項目!$S$17,子育て関連マスタ!$I$32:$M$34,4,FALSE),0),
P563&gt;=23,0
) +
IF($D563=4,
  IFERROR(_xlfn.IFS(
  P563&lt;=入力項目!$S$11,0,
  AND(P563=入力項目!$S$11),IFERROR(VLOOKUP(入力項目!$S$12,子育て関連マスタ!$I$4:$M$5,2,FALSE),0),
  AND(P563=4),IFERROR(VLOOKUP(入力項目!$S$13,子育て関連マスタ!$I$9:$M$12,2,FALSE),0),
  AND(P563=7),IFERROR(VLOOKUP(入力項目!$S$14,子育て関連マスタ!$I$16:$M$17,2,FALSE),0),
  AND(P563=13),IFERROR(VLOOKUP(入力項目!$S$15,子育て関連マスタ!$I$21:$M$22,2,FALSE),0),
  AND(P563=16),IFERROR(VLOOKUP(入力項目!$S$16,子育て関連マスタ!$I$26:$M$28,2,FALSE),0),
  AND(P563=19,入力項目!$S$16&lt;&gt;"高専"),IFERROR(VLOOKUP(入力項目!$S$17,子育て関連マスタ!$I$32:$M$37,2,FALSE),0),
  AND(P563=21,入力項目!$S$16="高専"),IFERROR(VLOOKUP(入力項目!$S$17,子育て関連マスタ!$I$32:$M$37,2,FALSE),0),
  P563&gt;=22,0
  ),0),0
) +
IF(AND(P563&gt;=1,P563&lt;=15),IF($D563=入力項目!$S$8,入力項目!$S$3,0),0) +
IF(AND(P563&gt;=1,P563&lt;=15),IF($D563=5,入力項目!$S$4,0),0) +
IF(AND(P563&gt;=1,P563&lt;=15),IF($D563=12,入力項目!$S$5,0),0) +
IF(AND(入力項目!$S$7=$A563,入力項目!$S$8=$D563),子育て関連マスタ!$C$14,0) +
IFERROR(IF(AND(YEAR(EDATE(DATE(入力項目!$S$7,入力項目!$S$8,1),1))=$A563,MONTH(EDATE(DATE(入力項目!$S$7,入力項目!$S$8,1),1))=$D563),子育て関連マスタ!$C$15,0),0) +
IF(AND(OR(P563=3,P563=5,P563=7),$D563=11),子育て関連マスタ!$C$17,0) +
IF(AND(P563=20,$D563=1),子育て関連マスタ!$C$18,0) +
IF(AND(P563=20,$D563=1),
IFERROR(_xlfn.IFS(
入力項目!$S$10="男",子育て関連マスタ!$C$18,
入力項目!$S$10="女",子育て関連マスタ!$C$19
),0),0
) +
IF(AND(P563&gt;=入力項目!$S$18,P563&lt;=入力項目!$S$19),入力項目!$S$20,0) +
IF(AND(P563&gt;=入力項目!$S$21,P563&lt;=入力項目!$S$22),入力項目!$S$23,0) +
IF(AND(P563&gt;=入力項目!$S$24,P563&lt;=入力項目!$S$25),入力項目!$S$26,0)
)</f>
        <v>0</v>
      </c>
      <c r="AE563">
        <f ca="1">-(
_xlfn.IFS(
Q563&lt;=入力項目!$S$11,0,
AND(Q563&gt;=入力項目!$S$11+1,Q563&lt;=3),IFERROR(VLOOKUP(入力項目!$S$12,子育て関連マスタ!$I$4:$M$5,4,FALSE),0),
AND(Q563&gt;=4,Q563&lt;=6),IFERROR(VLOOKUP(入力項目!$S$13,子育て関連マスタ!$I$9:$M$12,4,FALSE),0),
AND(Q563&gt;=7,Q563&lt;=12),IFERROR(VLOOKUP(入力項目!$S$14,子育て関連マスタ!$I$16:$M$17,4,FALSE),0),
AND(Q563&gt;=13,Q563&lt;=15),IFERROR(VLOOKUP(入力項目!$S$15,子育て関連マスタ!$I$21:$M$22,4,FALSE),0),
AND(Q563&gt;=16,Q563&lt;=18),IFERROR(VLOOKUP(入力項目!$S$16,子育て関連マスタ!$I$26:$M$28,4,FALSE),0),
AND(Q563&gt;=19,Q563&lt;=20,入力項目!$S$16="高専"),IFERROR(VLOOKUP(入力項目!$S$16,子育て関連マスタ!$I$26:$M$28,4,FALSE),0),
AND(Q563&gt;=19,Q563&lt;=20,入力項目!$S$16&lt;&gt;"高専"),IFERROR(VLOOKUP(入力項目!$S$17,子育て関連マスタ!$I$32:$M$37,4,FALSE),0),
AND(Q563&gt;=21,Q563&lt;=22,入力項目!$S$16="高専"),IFERROR(VLOOKUP(入力項目!$S$17,子育て関連マスタ!$I$32:$M$34,4,FALSE),0),
AND(Q563&gt;=21,Q563&lt;=22,入力項目!$S$16&lt;&gt;"高専"),IFERROR(VLOOKUP(入力項目!$S$17,子育て関連マスタ!$I$32:$M$34,4,FALSE),0),
Q563&gt;=23,0
) +
IF($D563=4,
  IFERROR(_xlfn.IFS(
  Q563&lt;=入力項目!$S$11,0,
  AND(Q563=入力項目!$S$11),IFERROR(VLOOKUP(入力項目!$S$12,子育て関連マスタ!$I$4:$M$5,2,FALSE),0),
  AND(Q563=4),IFERROR(VLOOKUP(入力項目!$S$13,子育て関連マスタ!$I$9:$M$12,2,FALSE),0),
  AND(Q563=7),IFERROR(VLOOKUP(入力項目!$S$14,子育て関連マスタ!$I$16:$M$17,2,FALSE),0),
  AND(Q563=13),IFERROR(VLOOKUP(入力項目!$S$15,子育て関連マスタ!$I$21:$M$22,2,FALSE),0),
  AND(Q563=16),IFERROR(VLOOKUP(入力項目!$S$16,子育て関連マスタ!$I$26:$M$28,2,FALSE),0),
  AND(Q563=19,入力項目!$S$16&lt;&gt;"高専"),IFERROR(VLOOKUP(入力項目!$S$17,子育て関連マスタ!$I$32:$M$37,2,FALSE),0),
  AND(Q563=21,入力項目!$S$16="高専"),IFERROR(VLOOKUP(入力項目!$S$17,子育て関連マスタ!$I$32:$M$37,2,FALSE),0),
  Q563&gt;=22,0
  ),0),0
) +
IF(AND(Q563&gt;=1,Q563&lt;=15),IF($D563=入力項目!$S$8,入力項目!$S$3,0),0) +
IF(AND(Q563&gt;=1,Q563&lt;=15),IF($D563=5,入力項目!$S$4,0),0) +
IF(AND(Q563&gt;=1,Q563&lt;=15),IF($D563=12,入力項目!$S$5,0),0) +
IF(AND(入力項目!$S$7=$A563,入力項目!$S$8=$D563),子育て関連マスタ!$C$14,0) +
IFERROR(IF(AND(YEAR(EDATE(DATE(入力項目!$S$7,入力項目!$S$8,1),1))=$A563,MONTH(EDATE(DATE(入力項目!$S$7,入力項目!$S$8,1),1))=$D563),子育て関連マスタ!$C$15,0),0) +
IF(AND(OR(Q563=3,Q563=5,Q563=7),$D563=11),子育て関連マスタ!$C$17,0) +
IF(AND(Q563=20,$D563=1),子育て関連マスタ!$C$18,0) +
IF(AND(Q563=20,$D563=1),
IFERROR(_xlfn.IFS(
入力項目!$S$10="男",子育て関連マスタ!$C$18,
入力項目!$S$10="女",子育て関連マスタ!$C$19
),0),0
) +
IF(AND(Q563&gt;=入力項目!$S$18,Q563&lt;=入力項目!$S$19),入力項目!$S$20,0) +
IF(AND(Q563&gt;=入力項目!$S$21,Q563&lt;=入力項目!$S$22),入力項目!$S$23,0) +
IF(AND(Q563&gt;=入力項目!$S$24,Q563&lt;=入力項目!$S$25),入力項目!$S$26,0)
)</f>
        <v>0</v>
      </c>
      <c r="AF563">
        <f ca="1">-(
_xlfn.IFS(
R563&lt;=入力項目!$S$11,0,
AND(R563&gt;=入力項目!$S$11+1,R563&lt;=3),IFERROR(VLOOKUP(入力項目!$S$12,子育て関連マスタ!$I$4:$M$5,4,FALSE),0),
AND(R563&gt;=4,R563&lt;=6),IFERROR(VLOOKUP(入力項目!$S$13,子育て関連マスタ!$I$9:$M$12,4,FALSE),0),
AND(R563&gt;=7,R563&lt;=12),IFERROR(VLOOKUP(入力項目!$S$14,子育て関連マスタ!$I$16:$M$17,4,FALSE),0),
AND(R563&gt;=13,R563&lt;=15),IFERROR(VLOOKUP(入力項目!$S$15,子育て関連マスタ!$I$21:$M$22,4,FALSE),0),
AND(R563&gt;=16,R563&lt;=18),IFERROR(VLOOKUP(入力項目!$S$16,子育て関連マスタ!$I$26:$M$28,4,FALSE),0),
AND(R563&gt;=19,R563&lt;=20,入力項目!$S$16="高専"),IFERROR(VLOOKUP(入力項目!$S$16,子育て関連マスタ!$I$26:$M$28,4,FALSE),0),
AND(R563&gt;=19,R563&lt;=20,入力項目!$S$16&lt;&gt;"高専"),IFERROR(VLOOKUP(入力項目!$S$17,子育て関連マスタ!$I$32:$M$37,4,FALSE),0),
AND(R563&gt;=21,R563&lt;=22,入力項目!$S$16="高専"),IFERROR(VLOOKUP(入力項目!$S$17,子育て関連マスタ!$I$32:$M$34,4,FALSE),0),
AND(R563&gt;=21,R563&lt;=22,入力項目!$S$16&lt;&gt;"高専"),IFERROR(VLOOKUP(入力項目!$S$17,子育て関連マスタ!$I$32:$M$34,4,FALSE),0),
R563&gt;=23,0
) +
IF($D563=4,
  IFERROR(_xlfn.IFS(
  R563&lt;=入力項目!$S$11,0,
  AND(R563=入力項目!$S$11),IFERROR(VLOOKUP(入力項目!$S$12,子育て関連マスタ!$I$4:$M$5,2,FALSE),0),
  AND(R563=4),IFERROR(VLOOKUP(入力項目!$S$13,子育て関連マスタ!$I$9:$M$12,2,FALSE),0),
  AND(R563=7),IFERROR(VLOOKUP(入力項目!$S$14,子育て関連マスタ!$I$16:$M$17,2,FALSE),0),
  AND(R563=13),IFERROR(VLOOKUP(入力項目!$S$15,子育て関連マスタ!$I$21:$M$22,2,FALSE),0),
  AND(R563=16),IFERROR(VLOOKUP(入力項目!$S$16,子育て関連マスタ!$I$26:$M$28,2,FALSE),0),
  AND(R563=19,入力項目!$S$16&lt;&gt;"高専"),IFERROR(VLOOKUP(入力項目!$S$17,子育て関連マスタ!$I$32:$M$37,2,FALSE),0),
  AND(R563=21,入力項目!$S$16="高専"),IFERROR(VLOOKUP(入力項目!$S$17,子育て関連マスタ!$I$32:$M$37,2,FALSE),0),
  R563&gt;=22,0
  ),0),0
) +
IF(AND(R563&gt;=1,R563&lt;=15),IF($D563=入力項目!$S$8,入力項目!$S$3,0),0) +
IF(AND(R563&gt;=1,R563&lt;=15),IF($D563=5,入力項目!$S$4,0),0) +
IF(AND(R563&gt;=1,R563&lt;=15),IF($D563=12,入力項目!$S$5,0),0) +
IF(AND(入力項目!$S$7=$A563,入力項目!$S$8=$D563),子育て関連マスタ!$C$14,0) +
IFERROR(IF(AND(YEAR(EDATE(DATE(入力項目!$S$7,入力項目!$S$8,1),1))=$A563,MONTH(EDATE(DATE(入力項目!$S$7,入力項目!$S$8,1),1))=$D563),子育て関連マスタ!$C$15,0),0) +
IF(AND(OR(R563=3,R563=5,R563=7),$D563=11),子育て関連マスタ!$C$17,0) +
IF(AND(R563=20,$D563=1),子育て関連マスタ!$C$18,0) +
IF(AND(R563=20,$D563=1),
IFERROR(_xlfn.IFS(
入力項目!$S$10="男",子育て関連マスタ!$C$18,
入力項目!$S$10="女",子育て関連マスタ!$C$19
),0),0
) +
IF(AND(R563&gt;=入力項目!$S$18,R563&lt;=入力項目!$S$19),入力項目!$S$20,0) +
IF(AND(R563&gt;=入力項目!$S$21,R563&lt;=入力項目!$S$22),入力項目!$S$23,0) +
IF(AND(R563&gt;=入力項目!$S$24,R563&lt;=入力項目!$S$25),入力項目!$S$26,0)
)</f>
        <v>0</v>
      </c>
      <c r="AG563">
        <f ca="1">-(
_xlfn.IFS(
S563&lt;=入力項目!$S$11,0,
AND(S563&gt;=入力項目!$S$11+1,S563&lt;=3),IFERROR(VLOOKUP(入力項目!$S$12,子育て関連マスタ!$I$4:$M$5,4,FALSE),0),
AND(S563&gt;=4,S563&lt;=6),IFERROR(VLOOKUP(入力項目!$S$13,子育て関連マスタ!$I$9:$M$12,4,FALSE),0),
AND(S563&gt;=7,S563&lt;=12),IFERROR(VLOOKUP(入力項目!$S$14,子育て関連マスタ!$I$16:$M$17,4,FALSE),0),
AND(S563&gt;=13,S563&lt;=15),IFERROR(VLOOKUP(入力項目!$S$15,子育て関連マスタ!$I$21:$M$22,4,FALSE),0),
AND(S563&gt;=16,S563&lt;=18),IFERROR(VLOOKUP(入力項目!$S$16,子育て関連マスタ!$I$26:$M$28,4,FALSE),0),
AND(S563&gt;=19,S563&lt;=20,入力項目!$S$16="高専"),IFERROR(VLOOKUP(入力項目!$S$16,子育て関連マスタ!$I$26:$M$28,4,FALSE),0),
AND(S563&gt;=19,S563&lt;=20,入力項目!$S$16&lt;&gt;"高専"),IFERROR(VLOOKUP(入力項目!$S$17,子育て関連マスタ!$I$32:$M$37,4,FALSE),0),
AND(S563&gt;=21,S563&lt;=22,入力項目!$S$16="高専"),IFERROR(VLOOKUP(入力項目!$S$17,子育て関連マスタ!$I$32:$M$34,4,FALSE),0),
AND(S563&gt;=21,S563&lt;=22,入力項目!$S$16&lt;&gt;"高専"),IFERROR(VLOOKUP(入力項目!$S$17,子育て関連マスタ!$I$32:$M$34,4,FALSE),0),
S563&gt;=23,0
) +
IF($D563=4,
  IFERROR(_xlfn.IFS(
  S563&lt;=入力項目!$S$11,0,
  AND(S563=入力項目!$S$11),IFERROR(VLOOKUP(入力項目!$S$12,子育て関連マスタ!$I$4:$M$5,2,FALSE),0),
  AND(S563=4),IFERROR(VLOOKUP(入力項目!$S$13,子育て関連マスタ!$I$9:$M$12,2,FALSE),0),
  AND(S563=7),IFERROR(VLOOKUP(入力項目!$S$14,子育て関連マスタ!$I$16:$M$17,2,FALSE),0),
  AND(S563=13),IFERROR(VLOOKUP(入力項目!$S$15,子育て関連マスタ!$I$21:$M$22,2,FALSE),0),
  AND(S563=16),IFERROR(VLOOKUP(入力項目!$S$16,子育て関連マスタ!$I$26:$M$28,2,FALSE),0),
  AND(S563=19,入力項目!$S$16&lt;&gt;"高専"),IFERROR(VLOOKUP(入力項目!$S$17,子育て関連マスタ!$I$32:$M$37,2,FALSE),0),
  AND(S563=21,入力項目!$S$16="高専"),IFERROR(VLOOKUP(入力項目!$S$17,子育て関連マスタ!$I$32:$M$37,2,FALSE),0),
  S563&gt;=22,0
  ),0),0
) +
IF(AND(S563&gt;=1,S563&lt;=15),IF($D563=入力項目!$S$8,入力項目!$S$3,0),0) +
IF(AND(S563&gt;=1,S563&lt;=15),IF($D563=5,入力項目!$S$4,0),0) +
IF(AND(S563&gt;=1,S563&lt;=15),IF($D563=12,入力項目!$S$5,0),0) +
IF(AND(入力項目!$S$7=$A563,入力項目!$S$8=$D563),子育て関連マスタ!$C$14,0) +
IFERROR(IF(AND(YEAR(EDATE(DATE(入力項目!$S$7,入力項目!$S$8,1),1))=$A563,MONTH(EDATE(DATE(入力項目!$S$7,入力項目!$S$8,1),1))=$D563),子育て関連マスタ!$C$15,0),0) +
IF(AND(OR(S563=3,S563=5,S563=7),$D563=11),子育て関連マスタ!$C$17,0) +
IF(AND(S563=20,$D563=1),子育て関連マスタ!$C$18,0) +
IF(AND(S563=20,$D563=1),
IFERROR(_xlfn.IFS(
入力項目!$S$10="男",子育て関連マスタ!$C$18,
入力項目!$S$10="女",子育て関連マスタ!$C$19
),0),0
) +
IF(AND(S563&gt;=入力項目!$S$18,S563&lt;=入力項目!$S$19),入力項目!$S$20,0) +
IF(AND(S563&gt;=入力項目!$S$21,S563&lt;=入力項目!$S$22),入力項目!$S$23,0) +
IF(AND(S563&gt;=入力項目!$S$24,S563&lt;=入力項目!$S$25),入力項目!$S$26,0)
)</f>
        <v>0</v>
      </c>
      <c r="AH563">
        <f ca="1">-(
_xlfn.IFS(
T563&lt;=入力項目!$S$11,0,
AND(T563&gt;=入力項目!$S$11+1,T563&lt;=3),IFERROR(VLOOKUP(入力項目!$S$12,子育て関連マスタ!$I$4:$M$5,4,FALSE),0),
AND(T563&gt;=4,T563&lt;=6),IFERROR(VLOOKUP(入力項目!$S$13,子育て関連マスタ!$I$9:$M$12,4,FALSE),0),
AND(T563&gt;=7,T563&lt;=12),IFERROR(VLOOKUP(入力項目!$S$14,子育て関連マスタ!$I$16:$M$17,4,FALSE),0),
AND(T563&gt;=13,T563&lt;=15),IFERROR(VLOOKUP(入力項目!$S$15,子育て関連マスタ!$I$21:$M$22,4,FALSE),0),
AND(T563&gt;=16,T563&lt;=18),IFERROR(VLOOKUP(入力項目!$S$16,子育て関連マスタ!$I$26:$M$28,4,FALSE),0),
AND(T563&gt;=19,T563&lt;=20,入力項目!$S$16="高専"),IFERROR(VLOOKUP(入力項目!$S$16,子育て関連マスタ!$I$26:$M$28,4,FALSE),0),
AND(T563&gt;=19,T563&lt;=20,入力項目!$S$16&lt;&gt;"高専"),IFERROR(VLOOKUP(入力項目!$S$17,子育て関連マスタ!$I$32:$M$37,4,FALSE),0),
AND(T563&gt;=21,T563&lt;=22,入力項目!$S$16="高専"),IFERROR(VLOOKUP(入力項目!$S$17,子育て関連マスタ!$I$32:$M$34,4,FALSE),0),
AND(T563&gt;=21,T563&lt;=22,入力項目!$S$16&lt;&gt;"高専"),IFERROR(VLOOKUP(入力項目!$S$17,子育て関連マスタ!$I$32:$M$34,4,FALSE),0),
T563&gt;=23,0
) +
IF($D563=4,
  IFERROR(_xlfn.IFS(
  T563&lt;=入力項目!$S$11,0,
  AND(T563=入力項目!$S$11),IFERROR(VLOOKUP(入力項目!$S$12,子育て関連マスタ!$I$4:$M$5,2,FALSE),0),
  AND(T563=4),IFERROR(VLOOKUP(入力項目!$S$13,子育て関連マスタ!$I$9:$M$12,2,FALSE),0),
  AND(T563=7),IFERROR(VLOOKUP(入力項目!$S$14,子育て関連マスタ!$I$16:$M$17,2,FALSE),0),
  AND(T563=13),IFERROR(VLOOKUP(入力項目!$S$15,子育て関連マスタ!$I$21:$M$22,2,FALSE),0),
  AND(T563=16),IFERROR(VLOOKUP(入力項目!$S$16,子育て関連マスタ!$I$26:$M$28,2,FALSE),0),
  AND(T563=19,入力項目!$S$16&lt;&gt;"高専"),IFERROR(VLOOKUP(入力項目!$S$17,子育て関連マスタ!$I$32:$M$37,2,FALSE),0),
  AND(T563=21,入力項目!$S$16="高専"),IFERROR(VLOOKUP(入力項目!$S$17,子育て関連マスタ!$I$32:$M$37,2,FALSE),0),
  T563&gt;=22,0
  ),0),0
) +
IF(AND(T563&gt;=1,T563&lt;=15),IF($D563=入力項目!$S$8,入力項目!$S$3,0),0) +
IF(AND(T563&gt;=1,T563&lt;=15),IF($D563=5,入力項目!$S$4,0),0) +
IF(AND(T563&gt;=1,T563&lt;=15),IF($D563=12,入力項目!$S$5,0),0) +
IF(AND(入力項目!$S$7=$A563,入力項目!$S$8=$D563),子育て関連マスタ!$C$14,0) +
IFERROR(IF(AND(YEAR(EDATE(DATE(入力項目!$S$7,入力項目!$S$8,1),1))=$A563,MONTH(EDATE(DATE(入力項目!$S$7,入力項目!$S$8,1),1))=$D563),子育て関連マスタ!$C$15,0),0) +
IF(AND(OR(T563=3,T563=5,T563=7),$D563=11),子育て関連マスタ!$C$17,0) +
IF(AND(T563=20,$D563=1),子育て関連マスタ!$C$18,0) +
IF(AND(T563=20,$D563=1),
IFERROR(_xlfn.IFS(
入力項目!$S$10="男",子育て関連マスタ!$C$18,
入力項目!$S$10="女",子育て関連マスタ!$C$19
),0),0
) +
IF(AND(T563&gt;=入力項目!$S$18,T563&lt;=入力項目!$S$19),入力項目!$S$20,0) +
IF(AND(T563&gt;=入力項目!$S$21,T563&lt;=入力項目!$S$22),入力項目!$S$23,0) +
IF(AND(T563&gt;=入力項目!$S$24,T563&lt;=入力項目!$S$25),入力項目!$S$26,0)
)</f>
        <v>0</v>
      </c>
      <c r="AI563">
        <f ca="1">-(
_xlfn.IFS(
U563&lt;=入力項目!$S$11,0,
AND(U563&gt;=入力項目!$S$11+1,U563&lt;=3),IFERROR(VLOOKUP(入力項目!$S$12,子育て関連マスタ!$I$4:$M$5,4,FALSE),0),
AND(U563&gt;=4,U563&lt;=6),IFERROR(VLOOKUP(入力項目!$S$13,子育て関連マスタ!$I$9:$M$12,4,FALSE),0),
AND(U563&gt;=7,U563&lt;=12),IFERROR(VLOOKUP(入力項目!$S$14,子育て関連マスタ!$I$16:$M$17,4,FALSE),0),
AND(U563&gt;=13,U563&lt;=15),IFERROR(VLOOKUP(入力項目!$S$15,子育て関連マスタ!$I$21:$M$22,4,FALSE),0),
AND(U563&gt;=16,U563&lt;=18),IFERROR(VLOOKUP(入力項目!$S$16,子育て関連マスタ!$I$26:$M$28,4,FALSE),0),
AND(U563&gt;=19,U563&lt;=20,入力項目!$S$16="高専"),IFERROR(VLOOKUP(入力項目!$S$16,子育て関連マスタ!$I$26:$M$28,4,FALSE),0),
AND(U563&gt;=19,U563&lt;=20,入力項目!$S$16&lt;&gt;"高専"),IFERROR(VLOOKUP(入力項目!$S$17,子育て関連マスタ!$I$32:$M$37,4,FALSE),0),
AND(U563&gt;=21,U563&lt;=22,入力項目!$S$16="高専"),IFERROR(VLOOKUP(入力項目!$S$17,子育て関連マスタ!$I$32:$M$34,4,FALSE),0),
AND(U563&gt;=21,U563&lt;=22,入力項目!$S$16&lt;&gt;"高専"),IFERROR(VLOOKUP(入力項目!$S$17,子育て関連マスタ!$I$32:$M$34,4,FALSE),0),
U563&gt;=23,0
) +
IF($D563=4,
  IFERROR(_xlfn.IFS(
  U563&lt;=入力項目!$S$11,0,
  AND(U563=入力項目!$S$11),IFERROR(VLOOKUP(入力項目!$S$12,子育て関連マスタ!$I$4:$M$5,2,FALSE),0),
  AND(U563=4),IFERROR(VLOOKUP(入力項目!$S$13,子育て関連マスタ!$I$9:$M$12,2,FALSE),0),
  AND(U563=7),IFERROR(VLOOKUP(入力項目!$S$14,子育て関連マスタ!$I$16:$M$17,2,FALSE),0),
  AND(U563=13),IFERROR(VLOOKUP(入力項目!$S$15,子育て関連マスタ!$I$21:$M$22,2,FALSE),0),
  AND(U563=16),IFERROR(VLOOKUP(入力項目!$S$16,子育て関連マスタ!$I$26:$M$28,2,FALSE),0),
  AND(U563=19,入力項目!$S$16&lt;&gt;"高専"),IFERROR(VLOOKUP(入力項目!$S$17,子育て関連マスタ!$I$32:$M$37,2,FALSE),0),
  AND(U563=21,入力項目!$S$16="高専"),IFERROR(VLOOKUP(入力項目!$S$17,子育て関連マスタ!$I$32:$M$37,2,FALSE),0),
  U563&gt;=22,0
  ),0),0
) +
IF(AND(U563&gt;=1,U563&lt;=15),IF($D563=入力項目!$S$8,入力項目!$S$3,0),0) +
IF(AND(U563&gt;=1,U563&lt;=15),IF($D563=5,入力項目!$S$4,0),0) +
IF(AND(U563&gt;=1,U563&lt;=15),IF($D563=12,入力項目!$S$5,0),0) +
IF(AND(入力項目!$S$7=$A563,入力項目!$S$8=$D563),子育て関連マスタ!$C$14,0) +
IFERROR(IF(AND(YEAR(EDATE(DATE(入力項目!$S$7,入力項目!$S$8,1),1))=$A563,MONTH(EDATE(DATE(入力項目!$S$7,入力項目!$S$8,1),1))=$D563),子育て関連マスタ!$C$15,0),0) +
IF(AND(OR(U563=3,U563=5,U563=7),$D563=11),子育て関連マスタ!$C$17,0) +
IF(AND(U563=20,$D563=1),子育て関連マスタ!$C$18,0) +
IF(AND(U563=20,$D563=1),
IFERROR(_xlfn.IFS(
入力項目!$S$10="男",子育て関連マスタ!$C$18,
入力項目!$S$10="女",子育て関連マスタ!$C$19
),0),0
) +
IF(AND(U563&gt;=入力項目!$S$18,U563&lt;=入力項目!$S$19),入力項目!$S$20,0) +
IF(AND(U563&gt;=入力項目!$S$21,U563&lt;=入力項目!$S$22),入力項目!$S$23,0) +
IF(AND(U563&gt;=入力項目!$S$24,U563&lt;=入力項目!$S$25),入力項目!$S$26,0)
)</f>
        <v>0</v>
      </c>
      <c r="AJ563" s="10">
        <f ca="1">-VLOOKUP($D563,月別収支!$A$2:$H$13,7,FALSE)</f>
        <v>-20000</v>
      </c>
    </row>
    <row r="564" spans="1:36" x14ac:dyDescent="0.4">
      <c r="A564">
        <f t="shared" ca="1" si="156"/>
        <v>2071</v>
      </c>
      <c r="B564">
        <f t="shared" ca="1" si="146"/>
        <v>2071</v>
      </c>
      <c r="C564">
        <f t="shared" ca="1" si="147"/>
        <v>47</v>
      </c>
      <c r="D564">
        <f t="shared" ca="1" si="157"/>
        <v>6</v>
      </c>
      <c r="E564" t="str">
        <f t="shared" ca="1" si="141"/>
        <v>2071年6月</v>
      </c>
      <c r="F564">
        <f ca="1">IF(OR(入力項目!$N$5&lt;$A564,AND(入力項目!$N$5=$A564,入力項目!$N$6&lt;$D564)),IF(F563=0,1,IF(G564=12,F563+1,F563)),0)</f>
        <v>46</v>
      </c>
      <c r="G564">
        <f ca="1">IF(OR(入力項目!$N$5&lt;$A564,AND(入力項目!$N$5=$A564,入力項目!$N$6&lt;$D564)),IF(G563=12,1,G563+1),0)</f>
        <v>8</v>
      </c>
      <c r="H564" t="str">
        <f t="shared" ca="1" si="142"/>
        <v>46_8</v>
      </c>
      <c r="I564">
        <f ca="1">IF(
  IFERROR(AND($C564&gt;0,MOD($C564,入力項目!$N$22)=0,$D564=入力項目!$N$23), FALSE),
  1,
  IF(
    AND(I563&gt;0,J563=12),
    IF(I563=入力項目!$N$28, 0, I563+1),
    I563
  )
)</f>
        <v>3</v>
      </c>
      <c r="J564">
        <f ca="1">IF($D564=入力項目!$N$23,1,IFERROR(J563+1,1))</f>
        <v>1</v>
      </c>
      <c r="K564" t="str">
        <f t="shared" ca="1" si="143"/>
        <v>3_1</v>
      </c>
      <c r="L564">
        <f ca="1">L563+IF(入力項目!$D$4=$D564,1,0)</f>
        <v>75</v>
      </c>
      <c r="M564" t="str">
        <f t="shared" ca="1" si="144"/>
        <v>75歳</v>
      </c>
      <c r="N564">
        <f t="shared" ca="1" si="148"/>
        <v>76</v>
      </c>
      <c r="O564" t="str">
        <f t="shared" ca="1" si="145"/>
        <v>76歳</v>
      </c>
      <c r="P564">
        <f t="shared" ca="1" si="149"/>
        <v>51</v>
      </c>
      <c r="Q564">
        <f t="shared" ca="1" si="150"/>
        <v>49</v>
      </c>
      <c r="R564">
        <f t="shared" ca="1" si="151"/>
        <v>2072</v>
      </c>
      <c r="S564">
        <f t="shared" ca="1" si="152"/>
        <v>2072</v>
      </c>
      <c r="T564">
        <f t="shared" ca="1" si="153"/>
        <v>2072</v>
      </c>
      <c r="U564">
        <f t="shared" ca="1" si="154"/>
        <v>2072</v>
      </c>
      <c r="V564" s="10">
        <f t="shared" ca="1" si="155"/>
        <v>57036425</v>
      </c>
      <c r="W564" s="10">
        <f ca="1">IF($L564&lt;その他マスタ!$B$1,VLOOKUP($D564,月別収支!$A$2:$H$13,2,FALSE),その他マスタ!$B$3)+IF(AND($L564=その他マスタ!$B$1,入力項目!$I$9="あり",$D564=入力項目!$D$4),その他マスタ!$B$2,0)</f>
        <v>150000</v>
      </c>
      <c r="X564" s="10">
        <f ca="1">-IF(入力項目!$K$5=TRUE,
IF($F564+$G564&lt;3,VLOOKUP($D564,月別収支!$A$2:$H$13,8,FALSE),0)+IFERROR(VLOOKUP($H564,住宅ローン計算!C:P,13,FALSE),0)+IF($F564&gt;1,IF(OR($G564=3,$G564=6,$G564=9,$G564=12),ROUNDUP(入力項目!$N$18/4,0),0),0),
VLOOKUP($D564,月別収支!$A$2:$H$13,8,FALSE))</f>
        <v>0</v>
      </c>
      <c r="Y564" s="10">
        <f ca="1">-VLOOKUP($D564,月別収支!$A$2:$H$13,3,FALSE)</f>
        <v>-75000</v>
      </c>
      <c r="Z564" s="10">
        <f ca="1">-VLOOKUP($D564,月別収支!$A$2:$H$13,4,FALSE)</f>
        <v>-27000</v>
      </c>
      <c r="AA564" s="10">
        <f ca="1">-VLOOKUP($D564,月別収支!$A$2:$H$13,6,FALSE)</f>
        <v>-10000</v>
      </c>
      <c r="AB564" s="10">
        <f ca="1">-(
VLOOKUP($D564,月別収支!$A$2:$H$13,5,FALSE)+IF(AND(入力項目!$I$27&lt;=$A564,ISEVEN($A564-入力項目!$I$27),入力項目!$I$28=$D564),入力項目!$I$26,0)
+IF(入力項目!$K$26=TRUE,
IFERROR(VLOOKUP($K564,マイカーローン計算!C:P,13,FALSE),0),
IFERROR(
  IF(AND($C564&gt;0,MOD($C564,入力項目!$N$22)=0,$D564=入力項目!$N$23),入力項目!$N$24,0),
 0
)
)
)</f>
        <v>-20000</v>
      </c>
      <c r="AC564" s="10">
        <f ca="1">-IF($A564&lt;入力項目!$N$33,入力項目!$N$35,IF(AND($A564=入力項目!$N$33,$D564&lt;=入力項目!$N$34),入力項目!$N$35,0))</f>
        <v>0</v>
      </c>
      <c r="AD564">
        <f ca="1">-(
_xlfn.IFS(
P564&lt;=入力項目!$S$11,0,
AND(P564&gt;=入力項目!$S$11+1,P564&lt;=3),IFERROR(VLOOKUP(入力項目!$S$12,子育て関連マスタ!$I$4:$M$5,4,FALSE),0),
AND(P564&gt;=4,P564&lt;=6),IFERROR(VLOOKUP(入力項目!$S$13,子育て関連マスタ!$I$9:$M$12,4,FALSE),0),
AND(P564&gt;=7,P564&lt;=12),IFERROR(VLOOKUP(入力項目!$S$14,子育て関連マスタ!$I$16:$M$17,4,FALSE),0),
AND(P564&gt;=13,P564&lt;=15),IFERROR(VLOOKUP(入力項目!$S$15,子育て関連マスタ!$I$21:$M$22,4,FALSE),0),
AND(P564&gt;=16,P564&lt;=18),IFERROR(VLOOKUP(入力項目!$S$16,子育て関連マスタ!$I$26:$M$28,4,FALSE),0),
AND(P564&gt;=19,P564&lt;=20,入力項目!$S$16="高専"),IFERROR(VLOOKUP(入力項目!$S$16,子育て関連マスタ!$I$26:$M$28,4,FALSE),0),
AND(P564&gt;=19,P564&lt;=20,入力項目!$S$16&lt;&gt;"高専"),IFERROR(VLOOKUP(入力項目!$S$17,子育て関連マスタ!$I$32:$M$37,4,FALSE),0),
AND(P564&gt;=21,P564&lt;=22,入力項目!$S$16="高専"),IFERROR(VLOOKUP(入力項目!$S$17,子育て関連マスタ!$I$32:$M$34,4,FALSE),0),
AND(P564&gt;=21,P564&lt;=22,入力項目!$S$16&lt;&gt;"高専"),IFERROR(VLOOKUP(入力項目!$S$17,子育て関連マスタ!$I$32:$M$34,4,FALSE),0),
P564&gt;=23,0
) +
IF($D564=4,
  IFERROR(_xlfn.IFS(
  P564&lt;=入力項目!$S$11,0,
  AND(P564=入力項目!$S$11),IFERROR(VLOOKUP(入力項目!$S$12,子育て関連マスタ!$I$4:$M$5,2,FALSE),0),
  AND(P564=4),IFERROR(VLOOKUP(入力項目!$S$13,子育て関連マスタ!$I$9:$M$12,2,FALSE),0),
  AND(P564=7),IFERROR(VLOOKUP(入力項目!$S$14,子育て関連マスタ!$I$16:$M$17,2,FALSE),0),
  AND(P564=13),IFERROR(VLOOKUP(入力項目!$S$15,子育て関連マスタ!$I$21:$M$22,2,FALSE),0),
  AND(P564=16),IFERROR(VLOOKUP(入力項目!$S$16,子育て関連マスタ!$I$26:$M$28,2,FALSE),0),
  AND(P564=19,入力項目!$S$16&lt;&gt;"高専"),IFERROR(VLOOKUP(入力項目!$S$17,子育て関連マスタ!$I$32:$M$37,2,FALSE),0),
  AND(P564=21,入力項目!$S$16="高専"),IFERROR(VLOOKUP(入力項目!$S$17,子育て関連マスタ!$I$32:$M$37,2,FALSE),0),
  P564&gt;=22,0
  ),0),0
) +
IF(AND(P564&gt;=1,P564&lt;=15),IF($D564=入力項目!$S$8,入力項目!$S$3,0),0) +
IF(AND(P564&gt;=1,P564&lt;=15),IF($D564=5,入力項目!$S$4,0),0) +
IF(AND(P564&gt;=1,P564&lt;=15),IF($D564=12,入力項目!$S$5,0),0) +
IF(AND(入力項目!$S$7=$A564,入力項目!$S$8=$D564),子育て関連マスタ!$C$14,0) +
IFERROR(IF(AND(YEAR(EDATE(DATE(入力項目!$S$7,入力項目!$S$8,1),1))=$A564,MONTH(EDATE(DATE(入力項目!$S$7,入力項目!$S$8,1),1))=$D564),子育て関連マスタ!$C$15,0),0) +
IF(AND(OR(P564=3,P564=5,P564=7),$D564=11),子育て関連マスタ!$C$17,0) +
IF(AND(P564=20,$D564=1),子育て関連マスタ!$C$18,0) +
IF(AND(P564=20,$D564=1),
IFERROR(_xlfn.IFS(
入力項目!$S$10="男",子育て関連マスタ!$C$18,
入力項目!$S$10="女",子育て関連マスタ!$C$19
),0),0
) +
IF(AND(P564&gt;=入力項目!$S$18,P564&lt;=入力項目!$S$19),入力項目!$S$20,0) +
IF(AND(P564&gt;=入力項目!$S$21,P564&lt;=入力項目!$S$22),入力項目!$S$23,0) +
IF(AND(P564&gt;=入力項目!$S$24,P564&lt;=入力項目!$S$25),入力項目!$S$26,0)
)</f>
        <v>0</v>
      </c>
      <c r="AE564">
        <f ca="1">-(
_xlfn.IFS(
Q564&lt;=入力項目!$S$11,0,
AND(Q564&gt;=入力項目!$S$11+1,Q564&lt;=3),IFERROR(VLOOKUP(入力項目!$S$12,子育て関連マスタ!$I$4:$M$5,4,FALSE),0),
AND(Q564&gt;=4,Q564&lt;=6),IFERROR(VLOOKUP(入力項目!$S$13,子育て関連マスタ!$I$9:$M$12,4,FALSE),0),
AND(Q564&gt;=7,Q564&lt;=12),IFERROR(VLOOKUP(入力項目!$S$14,子育て関連マスタ!$I$16:$M$17,4,FALSE),0),
AND(Q564&gt;=13,Q564&lt;=15),IFERROR(VLOOKUP(入力項目!$S$15,子育て関連マスタ!$I$21:$M$22,4,FALSE),0),
AND(Q564&gt;=16,Q564&lt;=18),IFERROR(VLOOKUP(入力項目!$S$16,子育て関連マスタ!$I$26:$M$28,4,FALSE),0),
AND(Q564&gt;=19,Q564&lt;=20,入力項目!$S$16="高専"),IFERROR(VLOOKUP(入力項目!$S$16,子育て関連マスタ!$I$26:$M$28,4,FALSE),0),
AND(Q564&gt;=19,Q564&lt;=20,入力項目!$S$16&lt;&gt;"高専"),IFERROR(VLOOKUP(入力項目!$S$17,子育て関連マスタ!$I$32:$M$37,4,FALSE),0),
AND(Q564&gt;=21,Q564&lt;=22,入力項目!$S$16="高専"),IFERROR(VLOOKUP(入力項目!$S$17,子育て関連マスタ!$I$32:$M$34,4,FALSE),0),
AND(Q564&gt;=21,Q564&lt;=22,入力項目!$S$16&lt;&gt;"高専"),IFERROR(VLOOKUP(入力項目!$S$17,子育て関連マスタ!$I$32:$M$34,4,FALSE),0),
Q564&gt;=23,0
) +
IF($D564=4,
  IFERROR(_xlfn.IFS(
  Q564&lt;=入力項目!$S$11,0,
  AND(Q564=入力項目!$S$11),IFERROR(VLOOKUP(入力項目!$S$12,子育て関連マスタ!$I$4:$M$5,2,FALSE),0),
  AND(Q564=4),IFERROR(VLOOKUP(入力項目!$S$13,子育て関連マスタ!$I$9:$M$12,2,FALSE),0),
  AND(Q564=7),IFERROR(VLOOKUP(入力項目!$S$14,子育て関連マスタ!$I$16:$M$17,2,FALSE),0),
  AND(Q564=13),IFERROR(VLOOKUP(入力項目!$S$15,子育て関連マスタ!$I$21:$M$22,2,FALSE),0),
  AND(Q564=16),IFERROR(VLOOKUP(入力項目!$S$16,子育て関連マスタ!$I$26:$M$28,2,FALSE),0),
  AND(Q564=19,入力項目!$S$16&lt;&gt;"高専"),IFERROR(VLOOKUP(入力項目!$S$17,子育て関連マスタ!$I$32:$M$37,2,FALSE),0),
  AND(Q564=21,入力項目!$S$16="高専"),IFERROR(VLOOKUP(入力項目!$S$17,子育て関連マスタ!$I$32:$M$37,2,FALSE),0),
  Q564&gt;=22,0
  ),0),0
) +
IF(AND(Q564&gt;=1,Q564&lt;=15),IF($D564=入力項目!$S$8,入力項目!$S$3,0),0) +
IF(AND(Q564&gt;=1,Q564&lt;=15),IF($D564=5,入力項目!$S$4,0),0) +
IF(AND(Q564&gt;=1,Q564&lt;=15),IF($D564=12,入力項目!$S$5,0),0) +
IF(AND(入力項目!$S$7=$A564,入力項目!$S$8=$D564),子育て関連マスタ!$C$14,0) +
IFERROR(IF(AND(YEAR(EDATE(DATE(入力項目!$S$7,入力項目!$S$8,1),1))=$A564,MONTH(EDATE(DATE(入力項目!$S$7,入力項目!$S$8,1),1))=$D564),子育て関連マスタ!$C$15,0),0) +
IF(AND(OR(Q564=3,Q564=5,Q564=7),$D564=11),子育て関連マスタ!$C$17,0) +
IF(AND(Q564=20,$D564=1),子育て関連マスタ!$C$18,0) +
IF(AND(Q564=20,$D564=1),
IFERROR(_xlfn.IFS(
入力項目!$S$10="男",子育て関連マスタ!$C$18,
入力項目!$S$10="女",子育て関連マスタ!$C$19
),0),0
) +
IF(AND(Q564&gt;=入力項目!$S$18,Q564&lt;=入力項目!$S$19),入力項目!$S$20,0) +
IF(AND(Q564&gt;=入力項目!$S$21,Q564&lt;=入力項目!$S$22),入力項目!$S$23,0) +
IF(AND(Q564&gt;=入力項目!$S$24,Q564&lt;=入力項目!$S$25),入力項目!$S$26,0)
)</f>
        <v>0</v>
      </c>
      <c r="AF564">
        <f ca="1">-(
_xlfn.IFS(
R564&lt;=入力項目!$S$11,0,
AND(R564&gt;=入力項目!$S$11+1,R564&lt;=3),IFERROR(VLOOKUP(入力項目!$S$12,子育て関連マスタ!$I$4:$M$5,4,FALSE),0),
AND(R564&gt;=4,R564&lt;=6),IFERROR(VLOOKUP(入力項目!$S$13,子育て関連マスタ!$I$9:$M$12,4,FALSE),0),
AND(R564&gt;=7,R564&lt;=12),IFERROR(VLOOKUP(入力項目!$S$14,子育て関連マスタ!$I$16:$M$17,4,FALSE),0),
AND(R564&gt;=13,R564&lt;=15),IFERROR(VLOOKUP(入力項目!$S$15,子育て関連マスタ!$I$21:$M$22,4,FALSE),0),
AND(R564&gt;=16,R564&lt;=18),IFERROR(VLOOKUP(入力項目!$S$16,子育て関連マスタ!$I$26:$M$28,4,FALSE),0),
AND(R564&gt;=19,R564&lt;=20,入力項目!$S$16="高専"),IFERROR(VLOOKUP(入力項目!$S$16,子育て関連マスタ!$I$26:$M$28,4,FALSE),0),
AND(R564&gt;=19,R564&lt;=20,入力項目!$S$16&lt;&gt;"高専"),IFERROR(VLOOKUP(入力項目!$S$17,子育て関連マスタ!$I$32:$M$37,4,FALSE),0),
AND(R564&gt;=21,R564&lt;=22,入力項目!$S$16="高専"),IFERROR(VLOOKUP(入力項目!$S$17,子育て関連マスタ!$I$32:$M$34,4,FALSE),0),
AND(R564&gt;=21,R564&lt;=22,入力項目!$S$16&lt;&gt;"高専"),IFERROR(VLOOKUP(入力項目!$S$17,子育て関連マスタ!$I$32:$M$34,4,FALSE),0),
R564&gt;=23,0
) +
IF($D564=4,
  IFERROR(_xlfn.IFS(
  R564&lt;=入力項目!$S$11,0,
  AND(R564=入力項目!$S$11),IFERROR(VLOOKUP(入力項目!$S$12,子育て関連マスタ!$I$4:$M$5,2,FALSE),0),
  AND(R564=4),IFERROR(VLOOKUP(入力項目!$S$13,子育て関連マスタ!$I$9:$M$12,2,FALSE),0),
  AND(R564=7),IFERROR(VLOOKUP(入力項目!$S$14,子育て関連マスタ!$I$16:$M$17,2,FALSE),0),
  AND(R564=13),IFERROR(VLOOKUP(入力項目!$S$15,子育て関連マスタ!$I$21:$M$22,2,FALSE),0),
  AND(R564=16),IFERROR(VLOOKUP(入力項目!$S$16,子育て関連マスタ!$I$26:$M$28,2,FALSE),0),
  AND(R564=19,入力項目!$S$16&lt;&gt;"高専"),IFERROR(VLOOKUP(入力項目!$S$17,子育て関連マスタ!$I$32:$M$37,2,FALSE),0),
  AND(R564=21,入力項目!$S$16="高専"),IFERROR(VLOOKUP(入力項目!$S$17,子育て関連マスタ!$I$32:$M$37,2,FALSE),0),
  R564&gt;=22,0
  ),0),0
) +
IF(AND(R564&gt;=1,R564&lt;=15),IF($D564=入力項目!$S$8,入力項目!$S$3,0),0) +
IF(AND(R564&gt;=1,R564&lt;=15),IF($D564=5,入力項目!$S$4,0),0) +
IF(AND(R564&gt;=1,R564&lt;=15),IF($D564=12,入力項目!$S$5,0),0) +
IF(AND(入力項目!$S$7=$A564,入力項目!$S$8=$D564),子育て関連マスタ!$C$14,0) +
IFERROR(IF(AND(YEAR(EDATE(DATE(入力項目!$S$7,入力項目!$S$8,1),1))=$A564,MONTH(EDATE(DATE(入力項目!$S$7,入力項目!$S$8,1),1))=$D564),子育て関連マスタ!$C$15,0),0) +
IF(AND(OR(R564=3,R564=5,R564=7),$D564=11),子育て関連マスタ!$C$17,0) +
IF(AND(R564=20,$D564=1),子育て関連マスタ!$C$18,0) +
IF(AND(R564=20,$D564=1),
IFERROR(_xlfn.IFS(
入力項目!$S$10="男",子育て関連マスタ!$C$18,
入力項目!$S$10="女",子育て関連マスタ!$C$19
),0),0
) +
IF(AND(R564&gt;=入力項目!$S$18,R564&lt;=入力項目!$S$19),入力項目!$S$20,0) +
IF(AND(R564&gt;=入力項目!$S$21,R564&lt;=入力項目!$S$22),入力項目!$S$23,0) +
IF(AND(R564&gt;=入力項目!$S$24,R564&lt;=入力項目!$S$25),入力項目!$S$26,0)
)</f>
        <v>0</v>
      </c>
      <c r="AG564">
        <f ca="1">-(
_xlfn.IFS(
S564&lt;=入力項目!$S$11,0,
AND(S564&gt;=入力項目!$S$11+1,S564&lt;=3),IFERROR(VLOOKUP(入力項目!$S$12,子育て関連マスタ!$I$4:$M$5,4,FALSE),0),
AND(S564&gt;=4,S564&lt;=6),IFERROR(VLOOKUP(入力項目!$S$13,子育て関連マスタ!$I$9:$M$12,4,FALSE),0),
AND(S564&gt;=7,S564&lt;=12),IFERROR(VLOOKUP(入力項目!$S$14,子育て関連マスタ!$I$16:$M$17,4,FALSE),0),
AND(S564&gt;=13,S564&lt;=15),IFERROR(VLOOKUP(入力項目!$S$15,子育て関連マスタ!$I$21:$M$22,4,FALSE),0),
AND(S564&gt;=16,S564&lt;=18),IFERROR(VLOOKUP(入力項目!$S$16,子育て関連マスタ!$I$26:$M$28,4,FALSE),0),
AND(S564&gt;=19,S564&lt;=20,入力項目!$S$16="高専"),IFERROR(VLOOKUP(入力項目!$S$16,子育て関連マスタ!$I$26:$M$28,4,FALSE),0),
AND(S564&gt;=19,S564&lt;=20,入力項目!$S$16&lt;&gt;"高専"),IFERROR(VLOOKUP(入力項目!$S$17,子育て関連マスタ!$I$32:$M$37,4,FALSE),0),
AND(S564&gt;=21,S564&lt;=22,入力項目!$S$16="高専"),IFERROR(VLOOKUP(入力項目!$S$17,子育て関連マスタ!$I$32:$M$34,4,FALSE),0),
AND(S564&gt;=21,S564&lt;=22,入力項目!$S$16&lt;&gt;"高専"),IFERROR(VLOOKUP(入力項目!$S$17,子育て関連マスタ!$I$32:$M$34,4,FALSE),0),
S564&gt;=23,0
) +
IF($D564=4,
  IFERROR(_xlfn.IFS(
  S564&lt;=入力項目!$S$11,0,
  AND(S564=入力項目!$S$11),IFERROR(VLOOKUP(入力項目!$S$12,子育て関連マスタ!$I$4:$M$5,2,FALSE),0),
  AND(S564=4),IFERROR(VLOOKUP(入力項目!$S$13,子育て関連マスタ!$I$9:$M$12,2,FALSE),0),
  AND(S564=7),IFERROR(VLOOKUP(入力項目!$S$14,子育て関連マスタ!$I$16:$M$17,2,FALSE),0),
  AND(S564=13),IFERROR(VLOOKUP(入力項目!$S$15,子育て関連マスタ!$I$21:$M$22,2,FALSE),0),
  AND(S564=16),IFERROR(VLOOKUP(入力項目!$S$16,子育て関連マスタ!$I$26:$M$28,2,FALSE),0),
  AND(S564=19,入力項目!$S$16&lt;&gt;"高専"),IFERROR(VLOOKUP(入力項目!$S$17,子育て関連マスタ!$I$32:$M$37,2,FALSE),0),
  AND(S564=21,入力項目!$S$16="高専"),IFERROR(VLOOKUP(入力項目!$S$17,子育て関連マスタ!$I$32:$M$37,2,FALSE),0),
  S564&gt;=22,0
  ),0),0
) +
IF(AND(S564&gt;=1,S564&lt;=15),IF($D564=入力項目!$S$8,入力項目!$S$3,0),0) +
IF(AND(S564&gt;=1,S564&lt;=15),IF($D564=5,入力項目!$S$4,0),0) +
IF(AND(S564&gt;=1,S564&lt;=15),IF($D564=12,入力項目!$S$5,0),0) +
IF(AND(入力項目!$S$7=$A564,入力項目!$S$8=$D564),子育て関連マスタ!$C$14,0) +
IFERROR(IF(AND(YEAR(EDATE(DATE(入力項目!$S$7,入力項目!$S$8,1),1))=$A564,MONTH(EDATE(DATE(入力項目!$S$7,入力項目!$S$8,1),1))=$D564),子育て関連マスタ!$C$15,0),0) +
IF(AND(OR(S564=3,S564=5,S564=7),$D564=11),子育て関連マスタ!$C$17,0) +
IF(AND(S564=20,$D564=1),子育て関連マスタ!$C$18,0) +
IF(AND(S564=20,$D564=1),
IFERROR(_xlfn.IFS(
入力項目!$S$10="男",子育て関連マスタ!$C$18,
入力項目!$S$10="女",子育て関連マスタ!$C$19
),0),0
) +
IF(AND(S564&gt;=入力項目!$S$18,S564&lt;=入力項目!$S$19),入力項目!$S$20,0) +
IF(AND(S564&gt;=入力項目!$S$21,S564&lt;=入力項目!$S$22),入力項目!$S$23,0) +
IF(AND(S564&gt;=入力項目!$S$24,S564&lt;=入力項目!$S$25),入力項目!$S$26,0)
)</f>
        <v>0</v>
      </c>
      <c r="AH564">
        <f ca="1">-(
_xlfn.IFS(
T564&lt;=入力項目!$S$11,0,
AND(T564&gt;=入力項目!$S$11+1,T564&lt;=3),IFERROR(VLOOKUP(入力項目!$S$12,子育て関連マスタ!$I$4:$M$5,4,FALSE),0),
AND(T564&gt;=4,T564&lt;=6),IFERROR(VLOOKUP(入力項目!$S$13,子育て関連マスタ!$I$9:$M$12,4,FALSE),0),
AND(T564&gt;=7,T564&lt;=12),IFERROR(VLOOKUP(入力項目!$S$14,子育て関連マスタ!$I$16:$M$17,4,FALSE),0),
AND(T564&gt;=13,T564&lt;=15),IFERROR(VLOOKUP(入力項目!$S$15,子育て関連マスタ!$I$21:$M$22,4,FALSE),0),
AND(T564&gt;=16,T564&lt;=18),IFERROR(VLOOKUP(入力項目!$S$16,子育て関連マスタ!$I$26:$M$28,4,FALSE),0),
AND(T564&gt;=19,T564&lt;=20,入力項目!$S$16="高専"),IFERROR(VLOOKUP(入力項目!$S$16,子育て関連マスタ!$I$26:$M$28,4,FALSE),0),
AND(T564&gt;=19,T564&lt;=20,入力項目!$S$16&lt;&gt;"高専"),IFERROR(VLOOKUP(入力項目!$S$17,子育て関連マスタ!$I$32:$M$37,4,FALSE),0),
AND(T564&gt;=21,T564&lt;=22,入力項目!$S$16="高専"),IFERROR(VLOOKUP(入力項目!$S$17,子育て関連マスタ!$I$32:$M$34,4,FALSE),0),
AND(T564&gt;=21,T564&lt;=22,入力項目!$S$16&lt;&gt;"高専"),IFERROR(VLOOKUP(入力項目!$S$17,子育て関連マスタ!$I$32:$M$34,4,FALSE),0),
T564&gt;=23,0
) +
IF($D564=4,
  IFERROR(_xlfn.IFS(
  T564&lt;=入力項目!$S$11,0,
  AND(T564=入力項目!$S$11),IFERROR(VLOOKUP(入力項目!$S$12,子育て関連マスタ!$I$4:$M$5,2,FALSE),0),
  AND(T564=4),IFERROR(VLOOKUP(入力項目!$S$13,子育て関連マスタ!$I$9:$M$12,2,FALSE),0),
  AND(T564=7),IFERROR(VLOOKUP(入力項目!$S$14,子育て関連マスタ!$I$16:$M$17,2,FALSE),0),
  AND(T564=13),IFERROR(VLOOKUP(入力項目!$S$15,子育て関連マスタ!$I$21:$M$22,2,FALSE),0),
  AND(T564=16),IFERROR(VLOOKUP(入力項目!$S$16,子育て関連マスタ!$I$26:$M$28,2,FALSE),0),
  AND(T564=19,入力項目!$S$16&lt;&gt;"高専"),IFERROR(VLOOKUP(入力項目!$S$17,子育て関連マスタ!$I$32:$M$37,2,FALSE),0),
  AND(T564=21,入力項目!$S$16="高専"),IFERROR(VLOOKUP(入力項目!$S$17,子育て関連マスタ!$I$32:$M$37,2,FALSE),0),
  T564&gt;=22,0
  ),0),0
) +
IF(AND(T564&gt;=1,T564&lt;=15),IF($D564=入力項目!$S$8,入力項目!$S$3,0),0) +
IF(AND(T564&gt;=1,T564&lt;=15),IF($D564=5,入力項目!$S$4,0),0) +
IF(AND(T564&gt;=1,T564&lt;=15),IF($D564=12,入力項目!$S$5,0),0) +
IF(AND(入力項目!$S$7=$A564,入力項目!$S$8=$D564),子育て関連マスタ!$C$14,0) +
IFERROR(IF(AND(YEAR(EDATE(DATE(入力項目!$S$7,入力項目!$S$8,1),1))=$A564,MONTH(EDATE(DATE(入力項目!$S$7,入力項目!$S$8,1),1))=$D564),子育て関連マスタ!$C$15,0),0) +
IF(AND(OR(T564=3,T564=5,T564=7),$D564=11),子育て関連マスタ!$C$17,0) +
IF(AND(T564=20,$D564=1),子育て関連マスタ!$C$18,0) +
IF(AND(T564=20,$D564=1),
IFERROR(_xlfn.IFS(
入力項目!$S$10="男",子育て関連マスタ!$C$18,
入力項目!$S$10="女",子育て関連マスタ!$C$19
),0),0
) +
IF(AND(T564&gt;=入力項目!$S$18,T564&lt;=入力項目!$S$19),入力項目!$S$20,0) +
IF(AND(T564&gt;=入力項目!$S$21,T564&lt;=入力項目!$S$22),入力項目!$S$23,0) +
IF(AND(T564&gt;=入力項目!$S$24,T564&lt;=入力項目!$S$25),入力項目!$S$26,0)
)</f>
        <v>0</v>
      </c>
      <c r="AI564">
        <f ca="1">-(
_xlfn.IFS(
U564&lt;=入力項目!$S$11,0,
AND(U564&gt;=入力項目!$S$11+1,U564&lt;=3),IFERROR(VLOOKUP(入力項目!$S$12,子育て関連マスタ!$I$4:$M$5,4,FALSE),0),
AND(U564&gt;=4,U564&lt;=6),IFERROR(VLOOKUP(入力項目!$S$13,子育て関連マスタ!$I$9:$M$12,4,FALSE),0),
AND(U564&gt;=7,U564&lt;=12),IFERROR(VLOOKUP(入力項目!$S$14,子育て関連マスタ!$I$16:$M$17,4,FALSE),0),
AND(U564&gt;=13,U564&lt;=15),IFERROR(VLOOKUP(入力項目!$S$15,子育て関連マスタ!$I$21:$M$22,4,FALSE),0),
AND(U564&gt;=16,U564&lt;=18),IFERROR(VLOOKUP(入力項目!$S$16,子育て関連マスタ!$I$26:$M$28,4,FALSE),0),
AND(U564&gt;=19,U564&lt;=20,入力項目!$S$16="高専"),IFERROR(VLOOKUP(入力項目!$S$16,子育て関連マスタ!$I$26:$M$28,4,FALSE),0),
AND(U564&gt;=19,U564&lt;=20,入力項目!$S$16&lt;&gt;"高専"),IFERROR(VLOOKUP(入力項目!$S$17,子育て関連マスタ!$I$32:$M$37,4,FALSE),0),
AND(U564&gt;=21,U564&lt;=22,入力項目!$S$16="高専"),IFERROR(VLOOKUP(入力項目!$S$17,子育て関連マスタ!$I$32:$M$34,4,FALSE),0),
AND(U564&gt;=21,U564&lt;=22,入力項目!$S$16&lt;&gt;"高専"),IFERROR(VLOOKUP(入力項目!$S$17,子育て関連マスタ!$I$32:$M$34,4,FALSE),0),
U564&gt;=23,0
) +
IF($D564=4,
  IFERROR(_xlfn.IFS(
  U564&lt;=入力項目!$S$11,0,
  AND(U564=入力項目!$S$11),IFERROR(VLOOKUP(入力項目!$S$12,子育て関連マスタ!$I$4:$M$5,2,FALSE),0),
  AND(U564=4),IFERROR(VLOOKUP(入力項目!$S$13,子育て関連マスタ!$I$9:$M$12,2,FALSE),0),
  AND(U564=7),IFERROR(VLOOKUP(入力項目!$S$14,子育て関連マスタ!$I$16:$M$17,2,FALSE),0),
  AND(U564=13),IFERROR(VLOOKUP(入力項目!$S$15,子育て関連マスタ!$I$21:$M$22,2,FALSE),0),
  AND(U564=16),IFERROR(VLOOKUP(入力項目!$S$16,子育て関連マスタ!$I$26:$M$28,2,FALSE),0),
  AND(U564=19,入力項目!$S$16&lt;&gt;"高専"),IFERROR(VLOOKUP(入力項目!$S$17,子育て関連マスタ!$I$32:$M$37,2,FALSE),0),
  AND(U564=21,入力項目!$S$16="高専"),IFERROR(VLOOKUP(入力項目!$S$17,子育て関連マスタ!$I$32:$M$37,2,FALSE),0),
  U564&gt;=22,0
  ),0),0
) +
IF(AND(U564&gt;=1,U564&lt;=15),IF($D564=入力項目!$S$8,入力項目!$S$3,0),0) +
IF(AND(U564&gt;=1,U564&lt;=15),IF($D564=5,入力項目!$S$4,0),0) +
IF(AND(U564&gt;=1,U564&lt;=15),IF($D564=12,入力項目!$S$5,0),0) +
IF(AND(入力項目!$S$7=$A564,入力項目!$S$8=$D564),子育て関連マスタ!$C$14,0) +
IFERROR(IF(AND(YEAR(EDATE(DATE(入力項目!$S$7,入力項目!$S$8,1),1))=$A564,MONTH(EDATE(DATE(入力項目!$S$7,入力項目!$S$8,1),1))=$D564),子育て関連マスタ!$C$15,0),0) +
IF(AND(OR(U564=3,U564=5,U564=7),$D564=11),子育て関連マスタ!$C$17,0) +
IF(AND(U564=20,$D564=1),子育て関連マスタ!$C$18,0) +
IF(AND(U564=20,$D564=1),
IFERROR(_xlfn.IFS(
入力項目!$S$10="男",子育て関連マスタ!$C$18,
入力項目!$S$10="女",子育て関連マスタ!$C$19
),0),0
) +
IF(AND(U564&gt;=入力項目!$S$18,U564&lt;=入力項目!$S$19),入力項目!$S$20,0) +
IF(AND(U564&gt;=入力項目!$S$21,U564&lt;=入力項目!$S$22),入力項目!$S$23,0) +
IF(AND(U564&gt;=入力項目!$S$24,U564&lt;=入力項目!$S$25),入力項目!$S$26,0)
)</f>
        <v>0</v>
      </c>
      <c r="AJ564" s="10">
        <f ca="1">-VLOOKUP($D564,月別収支!$A$2:$H$13,7,FALSE)</f>
        <v>-20000</v>
      </c>
    </row>
    <row r="565" spans="1:36" x14ac:dyDescent="0.4">
      <c r="A565">
        <f t="shared" ca="1" si="156"/>
        <v>2071</v>
      </c>
      <c r="B565">
        <f t="shared" ca="1" si="146"/>
        <v>2071</v>
      </c>
      <c r="C565">
        <f t="shared" ca="1" si="147"/>
        <v>47</v>
      </c>
      <c r="D565">
        <f t="shared" ca="1" si="157"/>
        <v>7</v>
      </c>
      <c r="E565" t="str">
        <f t="shared" ca="1" si="141"/>
        <v>2071年7月</v>
      </c>
      <c r="F565">
        <f ca="1">IF(OR(入力項目!$N$5&lt;$A565,AND(入力項目!$N$5=$A565,入力項目!$N$6&lt;$D565)),IF(F564=0,1,IF(G565=12,F564+1,F564)),0)</f>
        <v>46</v>
      </c>
      <c r="G565">
        <f ca="1">IF(OR(入力項目!$N$5&lt;$A565,AND(入力項目!$N$5=$A565,入力項目!$N$6&lt;$D565)),IF(G564=12,1,G564+1),0)</f>
        <v>9</v>
      </c>
      <c r="H565" t="str">
        <f t="shared" ca="1" si="142"/>
        <v>46_9</v>
      </c>
      <c r="I565">
        <f ca="1">IF(
  IFERROR(AND($C565&gt;0,MOD($C565,入力項目!$N$22)=0,$D565=入力項目!$N$23), FALSE),
  1,
  IF(
    AND(I564&gt;0,J564=12),
    IF(I564=入力項目!$N$28, 0, I564+1),
    I564
  )
)</f>
        <v>3</v>
      </c>
      <c r="J565">
        <f ca="1">IF($D565=入力項目!$N$23,1,IFERROR(J564+1,1))</f>
        <v>2</v>
      </c>
      <c r="K565" t="str">
        <f t="shared" ca="1" si="143"/>
        <v>3_2</v>
      </c>
      <c r="L565">
        <f ca="1">L564+IF(入力項目!$D$4=$D565,1,0)</f>
        <v>75</v>
      </c>
      <c r="M565" t="str">
        <f t="shared" ca="1" si="144"/>
        <v>75歳</v>
      </c>
      <c r="N565">
        <f t="shared" ca="1" si="148"/>
        <v>76</v>
      </c>
      <c r="O565" t="str">
        <f t="shared" ca="1" si="145"/>
        <v>76歳</v>
      </c>
      <c r="P565">
        <f t="shared" ca="1" si="149"/>
        <v>51</v>
      </c>
      <c r="Q565">
        <f t="shared" ca="1" si="150"/>
        <v>49</v>
      </c>
      <c r="R565">
        <f t="shared" ca="1" si="151"/>
        <v>2072</v>
      </c>
      <c r="S565">
        <f t="shared" ca="1" si="152"/>
        <v>2072</v>
      </c>
      <c r="T565">
        <f t="shared" ca="1" si="153"/>
        <v>2072</v>
      </c>
      <c r="U565">
        <f t="shared" ca="1" si="154"/>
        <v>2072</v>
      </c>
      <c r="V565" s="10">
        <f t="shared" ca="1" si="155"/>
        <v>56996925</v>
      </c>
      <c r="W565" s="10">
        <f ca="1">IF($L565&lt;その他マスタ!$B$1,VLOOKUP($D565,月別収支!$A$2:$H$13,2,FALSE),その他マスタ!$B$3)+IF(AND($L565=その他マスタ!$B$1,入力項目!$I$9="あり",$D565=入力項目!$D$4),その他マスタ!$B$2,0)</f>
        <v>150000</v>
      </c>
      <c r="X565" s="10">
        <f ca="1">-IF(入力項目!$K$5=TRUE,
IF($F565+$G565&lt;3,VLOOKUP($D565,月別収支!$A$2:$H$13,8,FALSE),0)+IFERROR(VLOOKUP($H565,住宅ローン計算!C:P,13,FALSE),0)+IF($F565&gt;1,IF(OR($G565=3,$G565=6,$G565=9,$G565=12),ROUNDUP(入力項目!$N$18/4,0),0),0),
VLOOKUP($D565,月別収支!$A$2:$H$13,8,FALSE))</f>
        <v>-37500</v>
      </c>
      <c r="Y565" s="10">
        <f ca="1">-VLOOKUP($D565,月別収支!$A$2:$H$13,3,FALSE)</f>
        <v>-75000</v>
      </c>
      <c r="Z565" s="10">
        <f ca="1">-VLOOKUP($D565,月別収支!$A$2:$H$13,4,FALSE)</f>
        <v>-27000</v>
      </c>
      <c r="AA565" s="10">
        <f ca="1">-VLOOKUP($D565,月別収支!$A$2:$H$13,6,FALSE)</f>
        <v>-10000</v>
      </c>
      <c r="AB565" s="10">
        <f ca="1">-(
VLOOKUP($D565,月別収支!$A$2:$H$13,5,FALSE)+IF(AND(入力項目!$I$27&lt;=$A565,ISEVEN($A565-入力項目!$I$27),入力項目!$I$28=$D565),入力項目!$I$26,0)
+IF(入力項目!$K$26=TRUE,
IFERROR(VLOOKUP($K565,マイカーローン計算!C:P,13,FALSE),0),
IFERROR(
  IF(AND($C565&gt;0,MOD($C565,入力項目!$N$22)=0,$D565=入力項目!$N$23),入力項目!$N$24,0),
 0
)
)
)</f>
        <v>-20000</v>
      </c>
      <c r="AC565" s="10">
        <f ca="1">-IF($A565&lt;入力項目!$N$33,入力項目!$N$35,IF(AND($A565=入力項目!$N$33,$D565&lt;=入力項目!$N$34),入力項目!$N$35,0))</f>
        <v>0</v>
      </c>
      <c r="AD565">
        <f ca="1">-(
_xlfn.IFS(
P565&lt;=入力項目!$S$11,0,
AND(P565&gt;=入力項目!$S$11+1,P565&lt;=3),IFERROR(VLOOKUP(入力項目!$S$12,子育て関連マスタ!$I$4:$M$5,4,FALSE),0),
AND(P565&gt;=4,P565&lt;=6),IFERROR(VLOOKUP(入力項目!$S$13,子育て関連マスタ!$I$9:$M$12,4,FALSE),0),
AND(P565&gt;=7,P565&lt;=12),IFERROR(VLOOKUP(入力項目!$S$14,子育て関連マスタ!$I$16:$M$17,4,FALSE),0),
AND(P565&gt;=13,P565&lt;=15),IFERROR(VLOOKUP(入力項目!$S$15,子育て関連マスタ!$I$21:$M$22,4,FALSE),0),
AND(P565&gt;=16,P565&lt;=18),IFERROR(VLOOKUP(入力項目!$S$16,子育て関連マスタ!$I$26:$M$28,4,FALSE),0),
AND(P565&gt;=19,P565&lt;=20,入力項目!$S$16="高専"),IFERROR(VLOOKUP(入力項目!$S$16,子育て関連マスタ!$I$26:$M$28,4,FALSE),0),
AND(P565&gt;=19,P565&lt;=20,入力項目!$S$16&lt;&gt;"高専"),IFERROR(VLOOKUP(入力項目!$S$17,子育て関連マスタ!$I$32:$M$37,4,FALSE),0),
AND(P565&gt;=21,P565&lt;=22,入力項目!$S$16="高専"),IFERROR(VLOOKUP(入力項目!$S$17,子育て関連マスタ!$I$32:$M$34,4,FALSE),0),
AND(P565&gt;=21,P565&lt;=22,入力項目!$S$16&lt;&gt;"高専"),IFERROR(VLOOKUP(入力項目!$S$17,子育て関連マスタ!$I$32:$M$34,4,FALSE),0),
P565&gt;=23,0
) +
IF($D565=4,
  IFERROR(_xlfn.IFS(
  P565&lt;=入力項目!$S$11,0,
  AND(P565=入力項目!$S$11),IFERROR(VLOOKUP(入力項目!$S$12,子育て関連マスタ!$I$4:$M$5,2,FALSE),0),
  AND(P565=4),IFERROR(VLOOKUP(入力項目!$S$13,子育て関連マスタ!$I$9:$M$12,2,FALSE),0),
  AND(P565=7),IFERROR(VLOOKUP(入力項目!$S$14,子育て関連マスタ!$I$16:$M$17,2,FALSE),0),
  AND(P565=13),IFERROR(VLOOKUP(入力項目!$S$15,子育て関連マスタ!$I$21:$M$22,2,FALSE),0),
  AND(P565=16),IFERROR(VLOOKUP(入力項目!$S$16,子育て関連マスタ!$I$26:$M$28,2,FALSE),0),
  AND(P565=19,入力項目!$S$16&lt;&gt;"高専"),IFERROR(VLOOKUP(入力項目!$S$17,子育て関連マスタ!$I$32:$M$37,2,FALSE),0),
  AND(P565=21,入力項目!$S$16="高専"),IFERROR(VLOOKUP(入力項目!$S$17,子育て関連マスタ!$I$32:$M$37,2,FALSE),0),
  P565&gt;=22,0
  ),0),0
) +
IF(AND(P565&gt;=1,P565&lt;=15),IF($D565=入力項目!$S$8,入力項目!$S$3,0),0) +
IF(AND(P565&gt;=1,P565&lt;=15),IF($D565=5,入力項目!$S$4,0),0) +
IF(AND(P565&gt;=1,P565&lt;=15),IF($D565=12,入力項目!$S$5,0),0) +
IF(AND(入力項目!$S$7=$A565,入力項目!$S$8=$D565),子育て関連マスタ!$C$14,0) +
IFERROR(IF(AND(YEAR(EDATE(DATE(入力項目!$S$7,入力項目!$S$8,1),1))=$A565,MONTH(EDATE(DATE(入力項目!$S$7,入力項目!$S$8,1),1))=$D565),子育て関連マスタ!$C$15,0),0) +
IF(AND(OR(P565=3,P565=5,P565=7),$D565=11),子育て関連マスタ!$C$17,0) +
IF(AND(P565=20,$D565=1),子育て関連マスタ!$C$18,0) +
IF(AND(P565=20,$D565=1),
IFERROR(_xlfn.IFS(
入力項目!$S$10="男",子育て関連マスタ!$C$18,
入力項目!$S$10="女",子育て関連マスタ!$C$19
),0),0
) +
IF(AND(P565&gt;=入力項目!$S$18,P565&lt;=入力項目!$S$19),入力項目!$S$20,0) +
IF(AND(P565&gt;=入力項目!$S$21,P565&lt;=入力項目!$S$22),入力項目!$S$23,0) +
IF(AND(P565&gt;=入力項目!$S$24,P565&lt;=入力項目!$S$25),入力項目!$S$26,0)
)</f>
        <v>0</v>
      </c>
      <c r="AE565">
        <f ca="1">-(
_xlfn.IFS(
Q565&lt;=入力項目!$S$11,0,
AND(Q565&gt;=入力項目!$S$11+1,Q565&lt;=3),IFERROR(VLOOKUP(入力項目!$S$12,子育て関連マスタ!$I$4:$M$5,4,FALSE),0),
AND(Q565&gt;=4,Q565&lt;=6),IFERROR(VLOOKUP(入力項目!$S$13,子育て関連マスタ!$I$9:$M$12,4,FALSE),0),
AND(Q565&gt;=7,Q565&lt;=12),IFERROR(VLOOKUP(入力項目!$S$14,子育て関連マスタ!$I$16:$M$17,4,FALSE),0),
AND(Q565&gt;=13,Q565&lt;=15),IFERROR(VLOOKUP(入力項目!$S$15,子育て関連マスタ!$I$21:$M$22,4,FALSE),0),
AND(Q565&gt;=16,Q565&lt;=18),IFERROR(VLOOKUP(入力項目!$S$16,子育て関連マスタ!$I$26:$M$28,4,FALSE),0),
AND(Q565&gt;=19,Q565&lt;=20,入力項目!$S$16="高専"),IFERROR(VLOOKUP(入力項目!$S$16,子育て関連マスタ!$I$26:$M$28,4,FALSE),0),
AND(Q565&gt;=19,Q565&lt;=20,入力項目!$S$16&lt;&gt;"高専"),IFERROR(VLOOKUP(入力項目!$S$17,子育て関連マスタ!$I$32:$M$37,4,FALSE),0),
AND(Q565&gt;=21,Q565&lt;=22,入力項目!$S$16="高専"),IFERROR(VLOOKUP(入力項目!$S$17,子育て関連マスタ!$I$32:$M$34,4,FALSE),0),
AND(Q565&gt;=21,Q565&lt;=22,入力項目!$S$16&lt;&gt;"高専"),IFERROR(VLOOKUP(入力項目!$S$17,子育て関連マスタ!$I$32:$M$34,4,FALSE),0),
Q565&gt;=23,0
) +
IF($D565=4,
  IFERROR(_xlfn.IFS(
  Q565&lt;=入力項目!$S$11,0,
  AND(Q565=入力項目!$S$11),IFERROR(VLOOKUP(入力項目!$S$12,子育て関連マスタ!$I$4:$M$5,2,FALSE),0),
  AND(Q565=4),IFERROR(VLOOKUP(入力項目!$S$13,子育て関連マスタ!$I$9:$M$12,2,FALSE),0),
  AND(Q565=7),IFERROR(VLOOKUP(入力項目!$S$14,子育て関連マスタ!$I$16:$M$17,2,FALSE),0),
  AND(Q565=13),IFERROR(VLOOKUP(入力項目!$S$15,子育て関連マスタ!$I$21:$M$22,2,FALSE),0),
  AND(Q565=16),IFERROR(VLOOKUP(入力項目!$S$16,子育て関連マスタ!$I$26:$M$28,2,FALSE),0),
  AND(Q565=19,入力項目!$S$16&lt;&gt;"高専"),IFERROR(VLOOKUP(入力項目!$S$17,子育て関連マスタ!$I$32:$M$37,2,FALSE),0),
  AND(Q565=21,入力項目!$S$16="高専"),IFERROR(VLOOKUP(入力項目!$S$17,子育て関連マスタ!$I$32:$M$37,2,FALSE),0),
  Q565&gt;=22,0
  ),0),0
) +
IF(AND(Q565&gt;=1,Q565&lt;=15),IF($D565=入力項目!$S$8,入力項目!$S$3,0),0) +
IF(AND(Q565&gt;=1,Q565&lt;=15),IF($D565=5,入力項目!$S$4,0),0) +
IF(AND(Q565&gt;=1,Q565&lt;=15),IF($D565=12,入力項目!$S$5,0),0) +
IF(AND(入力項目!$S$7=$A565,入力項目!$S$8=$D565),子育て関連マスタ!$C$14,0) +
IFERROR(IF(AND(YEAR(EDATE(DATE(入力項目!$S$7,入力項目!$S$8,1),1))=$A565,MONTH(EDATE(DATE(入力項目!$S$7,入力項目!$S$8,1),1))=$D565),子育て関連マスタ!$C$15,0),0) +
IF(AND(OR(Q565=3,Q565=5,Q565=7),$D565=11),子育て関連マスタ!$C$17,0) +
IF(AND(Q565=20,$D565=1),子育て関連マスタ!$C$18,0) +
IF(AND(Q565=20,$D565=1),
IFERROR(_xlfn.IFS(
入力項目!$S$10="男",子育て関連マスタ!$C$18,
入力項目!$S$10="女",子育て関連マスタ!$C$19
),0),0
) +
IF(AND(Q565&gt;=入力項目!$S$18,Q565&lt;=入力項目!$S$19),入力項目!$S$20,0) +
IF(AND(Q565&gt;=入力項目!$S$21,Q565&lt;=入力項目!$S$22),入力項目!$S$23,0) +
IF(AND(Q565&gt;=入力項目!$S$24,Q565&lt;=入力項目!$S$25),入力項目!$S$26,0)
)</f>
        <v>0</v>
      </c>
      <c r="AF565">
        <f ca="1">-(
_xlfn.IFS(
R565&lt;=入力項目!$S$11,0,
AND(R565&gt;=入力項目!$S$11+1,R565&lt;=3),IFERROR(VLOOKUP(入力項目!$S$12,子育て関連マスタ!$I$4:$M$5,4,FALSE),0),
AND(R565&gt;=4,R565&lt;=6),IFERROR(VLOOKUP(入力項目!$S$13,子育て関連マスタ!$I$9:$M$12,4,FALSE),0),
AND(R565&gt;=7,R565&lt;=12),IFERROR(VLOOKUP(入力項目!$S$14,子育て関連マスタ!$I$16:$M$17,4,FALSE),0),
AND(R565&gt;=13,R565&lt;=15),IFERROR(VLOOKUP(入力項目!$S$15,子育て関連マスタ!$I$21:$M$22,4,FALSE),0),
AND(R565&gt;=16,R565&lt;=18),IFERROR(VLOOKUP(入力項目!$S$16,子育て関連マスタ!$I$26:$M$28,4,FALSE),0),
AND(R565&gt;=19,R565&lt;=20,入力項目!$S$16="高専"),IFERROR(VLOOKUP(入力項目!$S$16,子育て関連マスタ!$I$26:$M$28,4,FALSE),0),
AND(R565&gt;=19,R565&lt;=20,入力項目!$S$16&lt;&gt;"高専"),IFERROR(VLOOKUP(入力項目!$S$17,子育て関連マスタ!$I$32:$M$37,4,FALSE),0),
AND(R565&gt;=21,R565&lt;=22,入力項目!$S$16="高専"),IFERROR(VLOOKUP(入力項目!$S$17,子育て関連マスタ!$I$32:$M$34,4,FALSE),0),
AND(R565&gt;=21,R565&lt;=22,入力項目!$S$16&lt;&gt;"高専"),IFERROR(VLOOKUP(入力項目!$S$17,子育て関連マスタ!$I$32:$M$34,4,FALSE),0),
R565&gt;=23,0
) +
IF($D565=4,
  IFERROR(_xlfn.IFS(
  R565&lt;=入力項目!$S$11,0,
  AND(R565=入力項目!$S$11),IFERROR(VLOOKUP(入力項目!$S$12,子育て関連マスタ!$I$4:$M$5,2,FALSE),0),
  AND(R565=4),IFERROR(VLOOKUP(入力項目!$S$13,子育て関連マスタ!$I$9:$M$12,2,FALSE),0),
  AND(R565=7),IFERROR(VLOOKUP(入力項目!$S$14,子育て関連マスタ!$I$16:$M$17,2,FALSE),0),
  AND(R565=13),IFERROR(VLOOKUP(入力項目!$S$15,子育て関連マスタ!$I$21:$M$22,2,FALSE),0),
  AND(R565=16),IFERROR(VLOOKUP(入力項目!$S$16,子育て関連マスタ!$I$26:$M$28,2,FALSE),0),
  AND(R565=19,入力項目!$S$16&lt;&gt;"高専"),IFERROR(VLOOKUP(入力項目!$S$17,子育て関連マスタ!$I$32:$M$37,2,FALSE),0),
  AND(R565=21,入力項目!$S$16="高専"),IFERROR(VLOOKUP(入力項目!$S$17,子育て関連マスタ!$I$32:$M$37,2,FALSE),0),
  R565&gt;=22,0
  ),0),0
) +
IF(AND(R565&gt;=1,R565&lt;=15),IF($D565=入力項目!$S$8,入力項目!$S$3,0),0) +
IF(AND(R565&gt;=1,R565&lt;=15),IF($D565=5,入力項目!$S$4,0),0) +
IF(AND(R565&gt;=1,R565&lt;=15),IF($D565=12,入力項目!$S$5,0),0) +
IF(AND(入力項目!$S$7=$A565,入力項目!$S$8=$D565),子育て関連マスタ!$C$14,0) +
IFERROR(IF(AND(YEAR(EDATE(DATE(入力項目!$S$7,入力項目!$S$8,1),1))=$A565,MONTH(EDATE(DATE(入力項目!$S$7,入力項目!$S$8,1),1))=$D565),子育て関連マスタ!$C$15,0),0) +
IF(AND(OR(R565=3,R565=5,R565=7),$D565=11),子育て関連マスタ!$C$17,0) +
IF(AND(R565=20,$D565=1),子育て関連マスタ!$C$18,0) +
IF(AND(R565=20,$D565=1),
IFERROR(_xlfn.IFS(
入力項目!$S$10="男",子育て関連マスタ!$C$18,
入力項目!$S$10="女",子育て関連マスタ!$C$19
),0),0
) +
IF(AND(R565&gt;=入力項目!$S$18,R565&lt;=入力項目!$S$19),入力項目!$S$20,0) +
IF(AND(R565&gt;=入力項目!$S$21,R565&lt;=入力項目!$S$22),入力項目!$S$23,0) +
IF(AND(R565&gt;=入力項目!$S$24,R565&lt;=入力項目!$S$25),入力項目!$S$26,0)
)</f>
        <v>0</v>
      </c>
      <c r="AG565">
        <f ca="1">-(
_xlfn.IFS(
S565&lt;=入力項目!$S$11,0,
AND(S565&gt;=入力項目!$S$11+1,S565&lt;=3),IFERROR(VLOOKUP(入力項目!$S$12,子育て関連マスタ!$I$4:$M$5,4,FALSE),0),
AND(S565&gt;=4,S565&lt;=6),IFERROR(VLOOKUP(入力項目!$S$13,子育て関連マスタ!$I$9:$M$12,4,FALSE),0),
AND(S565&gt;=7,S565&lt;=12),IFERROR(VLOOKUP(入力項目!$S$14,子育て関連マスタ!$I$16:$M$17,4,FALSE),0),
AND(S565&gt;=13,S565&lt;=15),IFERROR(VLOOKUP(入力項目!$S$15,子育て関連マスタ!$I$21:$M$22,4,FALSE),0),
AND(S565&gt;=16,S565&lt;=18),IFERROR(VLOOKUP(入力項目!$S$16,子育て関連マスタ!$I$26:$M$28,4,FALSE),0),
AND(S565&gt;=19,S565&lt;=20,入力項目!$S$16="高専"),IFERROR(VLOOKUP(入力項目!$S$16,子育て関連マスタ!$I$26:$M$28,4,FALSE),0),
AND(S565&gt;=19,S565&lt;=20,入力項目!$S$16&lt;&gt;"高専"),IFERROR(VLOOKUP(入力項目!$S$17,子育て関連マスタ!$I$32:$M$37,4,FALSE),0),
AND(S565&gt;=21,S565&lt;=22,入力項目!$S$16="高専"),IFERROR(VLOOKUP(入力項目!$S$17,子育て関連マスタ!$I$32:$M$34,4,FALSE),0),
AND(S565&gt;=21,S565&lt;=22,入力項目!$S$16&lt;&gt;"高専"),IFERROR(VLOOKUP(入力項目!$S$17,子育て関連マスタ!$I$32:$M$34,4,FALSE),0),
S565&gt;=23,0
) +
IF($D565=4,
  IFERROR(_xlfn.IFS(
  S565&lt;=入力項目!$S$11,0,
  AND(S565=入力項目!$S$11),IFERROR(VLOOKUP(入力項目!$S$12,子育て関連マスタ!$I$4:$M$5,2,FALSE),0),
  AND(S565=4),IFERROR(VLOOKUP(入力項目!$S$13,子育て関連マスタ!$I$9:$M$12,2,FALSE),0),
  AND(S565=7),IFERROR(VLOOKUP(入力項目!$S$14,子育て関連マスタ!$I$16:$M$17,2,FALSE),0),
  AND(S565=13),IFERROR(VLOOKUP(入力項目!$S$15,子育て関連マスタ!$I$21:$M$22,2,FALSE),0),
  AND(S565=16),IFERROR(VLOOKUP(入力項目!$S$16,子育て関連マスタ!$I$26:$M$28,2,FALSE),0),
  AND(S565=19,入力項目!$S$16&lt;&gt;"高専"),IFERROR(VLOOKUP(入力項目!$S$17,子育て関連マスタ!$I$32:$M$37,2,FALSE),0),
  AND(S565=21,入力項目!$S$16="高専"),IFERROR(VLOOKUP(入力項目!$S$17,子育て関連マスタ!$I$32:$M$37,2,FALSE),0),
  S565&gt;=22,0
  ),0),0
) +
IF(AND(S565&gt;=1,S565&lt;=15),IF($D565=入力項目!$S$8,入力項目!$S$3,0),0) +
IF(AND(S565&gt;=1,S565&lt;=15),IF($D565=5,入力項目!$S$4,0),0) +
IF(AND(S565&gt;=1,S565&lt;=15),IF($D565=12,入力項目!$S$5,0),0) +
IF(AND(入力項目!$S$7=$A565,入力項目!$S$8=$D565),子育て関連マスタ!$C$14,0) +
IFERROR(IF(AND(YEAR(EDATE(DATE(入力項目!$S$7,入力項目!$S$8,1),1))=$A565,MONTH(EDATE(DATE(入力項目!$S$7,入力項目!$S$8,1),1))=$D565),子育て関連マスタ!$C$15,0),0) +
IF(AND(OR(S565=3,S565=5,S565=7),$D565=11),子育て関連マスタ!$C$17,0) +
IF(AND(S565=20,$D565=1),子育て関連マスタ!$C$18,0) +
IF(AND(S565=20,$D565=1),
IFERROR(_xlfn.IFS(
入力項目!$S$10="男",子育て関連マスタ!$C$18,
入力項目!$S$10="女",子育て関連マスタ!$C$19
),0),0
) +
IF(AND(S565&gt;=入力項目!$S$18,S565&lt;=入力項目!$S$19),入力項目!$S$20,0) +
IF(AND(S565&gt;=入力項目!$S$21,S565&lt;=入力項目!$S$22),入力項目!$S$23,0) +
IF(AND(S565&gt;=入力項目!$S$24,S565&lt;=入力項目!$S$25),入力項目!$S$26,0)
)</f>
        <v>0</v>
      </c>
      <c r="AH565">
        <f ca="1">-(
_xlfn.IFS(
T565&lt;=入力項目!$S$11,0,
AND(T565&gt;=入力項目!$S$11+1,T565&lt;=3),IFERROR(VLOOKUP(入力項目!$S$12,子育て関連マスタ!$I$4:$M$5,4,FALSE),0),
AND(T565&gt;=4,T565&lt;=6),IFERROR(VLOOKUP(入力項目!$S$13,子育て関連マスタ!$I$9:$M$12,4,FALSE),0),
AND(T565&gt;=7,T565&lt;=12),IFERROR(VLOOKUP(入力項目!$S$14,子育て関連マスタ!$I$16:$M$17,4,FALSE),0),
AND(T565&gt;=13,T565&lt;=15),IFERROR(VLOOKUP(入力項目!$S$15,子育て関連マスタ!$I$21:$M$22,4,FALSE),0),
AND(T565&gt;=16,T565&lt;=18),IFERROR(VLOOKUP(入力項目!$S$16,子育て関連マスタ!$I$26:$M$28,4,FALSE),0),
AND(T565&gt;=19,T565&lt;=20,入力項目!$S$16="高専"),IFERROR(VLOOKUP(入力項目!$S$16,子育て関連マスタ!$I$26:$M$28,4,FALSE),0),
AND(T565&gt;=19,T565&lt;=20,入力項目!$S$16&lt;&gt;"高専"),IFERROR(VLOOKUP(入力項目!$S$17,子育て関連マスタ!$I$32:$M$37,4,FALSE),0),
AND(T565&gt;=21,T565&lt;=22,入力項目!$S$16="高専"),IFERROR(VLOOKUP(入力項目!$S$17,子育て関連マスタ!$I$32:$M$34,4,FALSE),0),
AND(T565&gt;=21,T565&lt;=22,入力項目!$S$16&lt;&gt;"高専"),IFERROR(VLOOKUP(入力項目!$S$17,子育て関連マスタ!$I$32:$M$34,4,FALSE),0),
T565&gt;=23,0
) +
IF($D565=4,
  IFERROR(_xlfn.IFS(
  T565&lt;=入力項目!$S$11,0,
  AND(T565=入力項目!$S$11),IFERROR(VLOOKUP(入力項目!$S$12,子育て関連マスタ!$I$4:$M$5,2,FALSE),0),
  AND(T565=4),IFERROR(VLOOKUP(入力項目!$S$13,子育て関連マスタ!$I$9:$M$12,2,FALSE),0),
  AND(T565=7),IFERROR(VLOOKUP(入力項目!$S$14,子育て関連マスタ!$I$16:$M$17,2,FALSE),0),
  AND(T565=13),IFERROR(VLOOKUP(入力項目!$S$15,子育て関連マスタ!$I$21:$M$22,2,FALSE),0),
  AND(T565=16),IFERROR(VLOOKUP(入力項目!$S$16,子育て関連マスタ!$I$26:$M$28,2,FALSE),0),
  AND(T565=19,入力項目!$S$16&lt;&gt;"高専"),IFERROR(VLOOKUP(入力項目!$S$17,子育て関連マスタ!$I$32:$M$37,2,FALSE),0),
  AND(T565=21,入力項目!$S$16="高専"),IFERROR(VLOOKUP(入力項目!$S$17,子育て関連マスタ!$I$32:$M$37,2,FALSE),0),
  T565&gt;=22,0
  ),0),0
) +
IF(AND(T565&gt;=1,T565&lt;=15),IF($D565=入力項目!$S$8,入力項目!$S$3,0),0) +
IF(AND(T565&gt;=1,T565&lt;=15),IF($D565=5,入力項目!$S$4,0),0) +
IF(AND(T565&gt;=1,T565&lt;=15),IF($D565=12,入力項目!$S$5,0),0) +
IF(AND(入力項目!$S$7=$A565,入力項目!$S$8=$D565),子育て関連マスタ!$C$14,0) +
IFERROR(IF(AND(YEAR(EDATE(DATE(入力項目!$S$7,入力項目!$S$8,1),1))=$A565,MONTH(EDATE(DATE(入力項目!$S$7,入力項目!$S$8,1),1))=$D565),子育て関連マスタ!$C$15,0),0) +
IF(AND(OR(T565=3,T565=5,T565=7),$D565=11),子育て関連マスタ!$C$17,0) +
IF(AND(T565=20,$D565=1),子育て関連マスタ!$C$18,0) +
IF(AND(T565=20,$D565=1),
IFERROR(_xlfn.IFS(
入力項目!$S$10="男",子育て関連マスタ!$C$18,
入力項目!$S$10="女",子育て関連マスタ!$C$19
),0),0
) +
IF(AND(T565&gt;=入力項目!$S$18,T565&lt;=入力項目!$S$19),入力項目!$S$20,0) +
IF(AND(T565&gt;=入力項目!$S$21,T565&lt;=入力項目!$S$22),入力項目!$S$23,0) +
IF(AND(T565&gt;=入力項目!$S$24,T565&lt;=入力項目!$S$25),入力項目!$S$26,0)
)</f>
        <v>0</v>
      </c>
      <c r="AI565">
        <f ca="1">-(
_xlfn.IFS(
U565&lt;=入力項目!$S$11,0,
AND(U565&gt;=入力項目!$S$11+1,U565&lt;=3),IFERROR(VLOOKUP(入力項目!$S$12,子育て関連マスタ!$I$4:$M$5,4,FALSE),0),
AND(U565&gt;=4,U565&lt;=6),IFERROR(VLOOKUP(入力項目!$S$13,子育て関連マスタ!$I$9:$M$12,4,FALSE),0),
AND(U565&gt;=7,U565&lt;=12),IFERROR(VLOOKUP(入力項目!$S$14,子育て関連マスタ!$I$16:$M$17,4,FALSE),0),
AND(U565&gt;=13,U565&lt;=15),IFERROR(VLOOKUP(入力項目!$S$15,子育て関連マスタ!$I$21:$M$22,4,FALSE),0),
AND(U565&gt;=16,U565&lt;=18),IFERROR(VLOOKUP(入力項目!$S$16,子育て関連マスタ!$I$26:$M$28,4,FALSE),0),
AND(U565&gt;=19,U565&lt;=20,入力項目!$S$16="高専"),IFERROR(VLOOKUP(入力項目!$S$16,子育て関連マスタ!$I$26:$M$28,4,FALSE),0),
AND(U565&gt;=19,U565&lt;=20,入力項目!$S$16&lt;&gt;"高専"),IFERROR(VLOOKUP(入力項目!$S$17,子育て関連マスタ!$I$32:$M$37,4,FALSE),0),
AND(U565&gt;=21,U565&lt;=22,入力項目!$S$16="高専"),IFERROR(VLOOKUP(入力項目!$S$17,子育て関連マスタ!$I$32:$M$34,4,FALSE),0),
AND(U565&gt;=21,U565&lt;=22,入力項目!$S$16&lt;&gt;"高専"),IFERROR(VLOOKUP(入力項目!$S$17,子育て関連マスタ!$I$32:$M$34,4,FALSE),0),
U565&gt;=23,0
) +
IF($D565=4,
  IFERROR(_xlfn.IFS(
  U565&lt;=入力項目!$S$11,0,
  AND(U565=入力項目!$S$11),IFERROR(VLOOKUP(入力項目!$S$12,子育て関連マスタ!$I$4:$M$5,2,FALSE),0),
  AND(U565=4),IFERROR(VLOOKUP(入力項目!$S$13,子育て関連マスタ!$I$9:$M$12,2,FALSE),0),
  AND(U565=7),IFERROR(VLOOKUP(入力項目!$S$14,子育て関連マスタ!$I$16:$M$17,2,FALSE),0),
  AND(U565=13),IFERROR(VLOOKUP(入力項目!$S$15,子育て関連マスタ!$I$21:$M$22,2,FALSE),0),
  AND(U565=16),IFERROR(VLOOKUP(入力項目!$S$16,子育て関連マスタ!$I$26:$M$28,2,FALSE),0),
  AND(U565=19,入力項目!$S$16&lt;&gt;"高専"),IFERROR(VLOOKUP(入力項目!$S$17,子育て関連マスタ!$I$32:$M$37,2,FALSE),0),
  AND(U565=21,入力項目!$S$16="高専"),IFERROR(VLOOKUP(入力項目!$S$17,子育て関連マスタ!$I$32:$M$37,2,FALSE),0),
  U565&gt;=22,0
  ),0),0
) +
IF(AND(U565&gt;=1,U565&lt;=15),IF($D565=入力項目!$S$8,入力項目!$S$3,0),0) +
IF(AND(U565&gt;=1,U565&lt;=15),IF($D565=5,入力項目!$S$4,0),0) +
IF(AND(U565&gt;=1,U565&lt;=15),IF($D565=12,入力項目!$S$5,0),0) +
IF(AND(入力項目!$S$7=$A565,入力項目!$S$8=$D565),子育て関連マスタ!$C$14,0) +
IFERROR(IF(AND(YEAR(EDATE(DATE(入力項目!$S$7,入力項目!$S$8,1),1))=$A565,MONTH(EDATE(DATE(入力項目!$S$7,入力項目!$S$8,1),1))=$D565),子育て関連マスタ!$C$15,0),0) +
IF(AND(OR(U565=3,U565=5,U565=7),$D565=11),子育て関連マスタ!$C$17,0) +
IF(AND(U565=20,$D565=1),子育て関連マスタ!$C$18,0) +
IF(AND(U565=20,$D565=1),
IFERROR(_xlfn.IFS(
入力項目!$S$10="男",子育て関連マスタ!$C$18,
入力項目!$S$10="女",子育て関連マスタ!$C$19
),0),0
) +
IF(AND(U565&gt;=入力項目!$S$18,U565&lt;=入力項目!$S$19),入力項目!$S$20,0) +
IF(AND(U565&gt;=入力項目!$S$21,U565&lt;=入力項目!$S$22),入力項目!$S$23,0) +
IF(AND(U565&gt;=入力項目!$S$24,U565&lt;=入力項目!$S$25),入力項目!$S$26,0)
)</f>
        <v>0</v>
      </c>
      <c r="AJ565" s="10">
        <f ca="1">-VLOOKUP($D565,月別収支!$A$2:$H$13,7,FALSE)</f>
        <v>-20000</v>
      </c>
    </row>
    <row r="566" spans="1:36" x14ac:dyDescent="0.4">
      <c r="A566">
        <f t="shared" ca="1" si="156"/>
        <v>2071</v>
      </c>
      <c r="B566">
        <f t="shared" ca="1" si="146"/>
        <v>2071</v>
      </c>
      <c r="C566">
        <f t="shared" ca="1" si="147"/>
        <v>47</v>
      </c>
      <c r="D566">
        <f t="shared" ca="1" si="157"/>
        <v>8</v>
      </c>
      <c r="E566" t="str">
        <f t="shared" ca="1" si="141"/>
        <v>2071年8月</v>
      </c>
      <c r="F566">
        <f ca="1">IF(OR(入力項目!$N$5&lt;$A566,AND(入力項目!$N$5=$A566,入力項目!$N$6&lt;$D566)),IF(F565=0,1,IF(G566=12,F565+1,F565)),0)</f>
        <v>46</v>
      </c>
      <c r="G566">
        <f ca="1">IF(OR(入力項目!$N$5&lt;$A566,AND(入力項目!$N$5=$A566,入力項目!$N$6&lt;$D566)),IF(G565=12,1,G565+1),0)</f>
        <v>10</v>
      </c>
      <c r="H566" t="str">
        <f t="shared" ca="1" si="142"/>
        <v>46_10</v>
      </c>
      <c r="I566">
        <f ca="1">IF(
  IFERROR(AND($C566&gt;0,MOD($C566,入力項目!$N$22)=0,$D566=入力項目!$N$23), FALSE),
  1,
  IF(
    AND(I565&gt;0,J565=12),
    IF(I565=入力項目!$N$28, 0, I565+1),
    I565
  )
)</f>
        <v>3</v>
      </c>
      <c r="J566">
        <f ca="1">IF($D566=入力項目!$N$23,1,IFERROR(J565+1,1))</f>
        <v>3</v>
      </c>
      <c r="K566" t="str">
        <f t="shared" ca="1" si="143"/>
        <v>3_3</v>
      </c>
      <c r="L566">
        <f ca="1">L565+IF(入力項目!$D$4=$D566,1,0)</f>
        <v>75</v>
      </c>
      <c r="M566" t="str">
        <f t="shared" ca="1" si="144"/>
        <v>75歳</v>
      </c>
      <c r="N566">
        <f t="shared" ca="1" si="148"/>
        <v>76</v>
      </c>
      <c r="O566" t="str">
        <f t="shared" ca="1" si="145"/>
        <v>76歳</v>
      </c>
      <c r="P566">
        <f t="shared" ca="1" si="149"/>
        <v>51</v>
      </c>
      <c r="Q566">
        <f t="shared" ca="1" si="150"/>
        <v>49</v>
      </c>
      <c r="R566">
        <f t="shared" ca="1" si="151"/>
        <v>2072</v>
      </c>
      <c r="S566">
        <f t="shared" ca="1" si="152"/>
        <v>2072</v>
      </c>
      <c r="T566">
        <f t="shared" ca="1" si="153"/>
        <v>2072</v>
      </c>
      <c r="U566">
        <f t="shared" ca="1" si="154"/>
        <v>2072</v>
      </c>
      <c r="V566" s="10">
        <f t="shared" ca="1" si="155"/>
        <v>56994925</v>
      </c>
      <c r="W566" s="10">
        <f ca="1">IF($L566&lt;その他マスタ!$B$1,VLOOKUP($D566,月別収支!$A$2:$H$13,2,FALSE),その他マスタ!$B$3)+IF(AND($L566=その他マスタ!$B$1,入力項目!$I$9="あり",$D566=入力項目!$D$4),その他マスタ!$B$2,0)</f>
        <v>150000</v>
      </c>
      <c r="X566" s="10">
        <f ca="1">-IF(入力項目!$K$5=TRUE,
IF($F566+$G566&lt;3,VLOOKUP($D566,月別収支!$A$2:$H$13,8,FALSE),0)+IFERROR(VLOOKUP($H566,住宅ローン計算!C:P,13,FALSE),0)+IF($F566&gt;1,IF(OR($G566=3,$G566=6,$G566=9,$G566=12),ROUNDUP(入力項目!$N$18/4,0),0),0),
VLOOKUP($D566,月別収支!$A$2:$H$13,8,FALSE))</f>
        <v>0</v>
      </c>
      <c r="Y566" s="10">
        <f ca="1">-VLOOKUP($D566,月別収支!$A$2:$H$13,3,FALSE)</f>
        <v>-75000</v>
      </c>
      <c r="Z566" s="10">
        <f ca="1">-VLOOKUP($D566,月別収支!$A$2:$H$13,4,FALSE)</f>
        <v>-27000</v>
      </c>
      <c r="AA566" s="10">
        <f ca="1">-VLOOKUP($D566,月別収支!$A$2:$H$13,6,FALSE)</f>
        <v>-10000</v>
      </c>
      <c r="AB566" s="10">
        <f ca="1">-(
VLOOKUP($D566,月別収支!$A$2:$H$13,5,FALSE)+IF(AND(入力項目!$I$27&lt;=$A566,ISEVEN($A566-入力項目!$I$27),入力項目!$I$28=$D566),入力項目!$I$26,0)
+IF(入力項目!$K$26=TRUE,
IFERROR(VLOOKUP($K566,マイカーローン計算!C:P,13,FALSE),0),
IFERROR(
  IF(AND($C566&gt;0,MOD($C566,入力項目!$N$22)=0,$D566=入力項目!$N$23),入力項目!$N$24,0),
 0
)
)
)</f>
        <v>-20000</v>
      </c>
      <c r="AC566" s="10">
        <f ca="1">-IF($A566&lt;入力項目!$N$33,入力項目!$N$35,IF(AND($A566=入力項目!$N$33,$D566&lt;=入力項目!$N$34),入力項目!$N$35,0))</f>
        <v>0</v>
      </c>
      <c r="AD566">
        <f ca="1">-(
_xlfn.IFS(
P566&lt;=入力項目!$S$11,0,
AND(P566&gt;=入力項目!$S$11+1,P566&lt;=3),IFERROR(VLOOKUP(入力項目!$S$12,子育て関連マスタ!$I$4:$M$5,4,FALSE),0),
AND(P566&gt;=4,P566&lt;=6),IFERROR(VLOOKUP(入力項目!$S$13,子育て関連マスタ!$I$9:$M$12,4,FALSE),0),
AND(P566&gt;=7,P566&lt;=12),IFERROR(VLOOKUP(入力項目!$S$14,子育て関連マスタ!$I$16:$M$17,4,FALSE),0),
AND(P566&gt;=13,P566&lt;=15),IFERROR(VLOOKUP(入力項目!$S$15,子育て関連マスタ!$I$21:$M$22,4,FALSE),0),
AND(P566&gt;=16,P566&lt;=18),IFERROR(VLOOKUP(入力項目!$S$16,子育て関連マスタ!$I$26:$M$28,4,FALSE),0),
AND(P566&gt;=19,P566&lt;=20,入力項目!$S$16="高専"),IFERROR(VLOOKUP(入力項目!$S$16,子育て関連マスタ!$I$26:$M$28,4,FALSE),0),
AND(P566&gt;=19,P566&lt;=20,入力項目!$S$16&lt;&gt;"高専"),IFERROR(VLOOKUP(入力項目!$S$17,子育て関連マスタ!$I$32:$M$37,4,FALSE),0),
AND(P566&gt;=21,P566&lt;=22,入力項目!$S$16="高専"),IFERROR(VLOOKUP(入力項目!$S$17,子育て関連マスタ!$I$32:$M$34,4,FALSE),0),
AND(P566&gt;=21,P566&lt;=22,入力項目!$S$16&lt;&gt;"高専"),IFERROR(VLOOKUP(入力項目!$S$17,子育て関連マスタ!$I$32:$M$34,4,FALSE),0),
P566&gt;=23,0
) +
IF($D566=4,
  IFERROR(_xlfn.IFS(
  P566&lt;=入力項目!$S$11,0,
  AND(P566=入力項目!$S$11),IFERROR(VLOOKUP(入力項目!$S$12,子育て関連マスタ!$I$4:$M$5,2,FALSE),0),
  AND(P566=4),IFERROR(VLOOKUP(入力項目!$S$13,子育て関連マスタ!$I$9:$M$12,2,FALSE),0),
  AND(P566=7),IFERROR(VLOOKUP(入力項目!$S$14,子育て関連マスタ!$I$16:$M$17,2,FALSE),0),
  AND(P566=13),IFERROR(VLOOKUP(入力項目!$S$15,子育て関連マスタ!$I$21:$M$22,2,FALSE),0),
  AND(P566=16),IFERROR(VLOOKUP(入力項目!$S$16,子育て関連マスタ!$I$26:$M$28,2,FALSE),0),
  AND(P566=19,入力項目!$S$16&lt;&gt;"高専"),IFERROR(VLOOKUP(入力項目!$S$17,子育て関連マスタ!$I$32:$M$37,2,FALSE),0),
  AND(P566=21,入力項目!$S$16="高専"),IFERROR(VLOOKUP(入力項目!$S$17,子育て関連マスタ!$I$32:$M$37,2,FALSE),0),
  P566&gt;=22,0
  ),0),0
) +
IF(AND(P566&gt;=1,P566&lt;=15),IF($D566=入力項目!$S$8,入力項目!$S$3,0),0) +
IF(AND(P566&gt;=1,P566&lt;=15),IF($D566=5,入力項目!$S$4,0),0) +
IF(AND(P566&gt;=1,P566&lt;=15),IF($D566=12,入力項目!$S$5,0),0) +
IF(AND(入力項目!$S$7=$A566,入力項目!$S$8=$D566),子育て関連マスタ!$C$14,0) +
IFERROR(IF(AND(YEAR(EDATE(DATE(入力項目!$S$7,入力項目!$S$8,1),1))=$A566,MONTH(EDATE(DATE(入力項目!$S$7,入力項目!$S$8,1),1))=$D566),子育て関連マスタ!$C$15,0),0) +
IF(AND(OR(P566=3,P566=5,P566=7),$D566=11),子育て関連マスタ!$C$17,0) +
IF(AND(P566=20,$D566=1),子育て関連マスタ!$C$18,0) +
IF(AND(P566=20,$D566=1),
IFERROR(_xlfn.IFS(
入力項目!$S$10="男",子育て関連マスタ!$C$18,
入力項目!$S$10="女",子育て関連マスタ!$C$19
),0),0
) +
IF(AND(P566&gt;=入力項目!$S$18,P566&lt;=入力項目!$S$19),入力項目!$S$20,0) +
IF(AND(P566&gt;=入力項目!$S$21,P566&lt;=入力項目!$S$22),入力項目!$S$23,0) +
IF(AND(P566&gt;=入力項目!$S$24,P566&lt;=入力項目!$S$25),入力項目!$S$26,0)
)</f>
        <v>0</v>
      </c>
      <c r="AE566">
        <f ca="1">-(
_xlfn.IFS(
Q566&lt;=入力項目!$S$11,0,
AND(Q566&gt;=入力項目!$S$11+1,Q566&lt;=3),IFERROR(VLOOKUP(入力項目!$S$12,子育て関連マスタ!$I$4:$M$5,4,FALSE),0),
AND(Q566&gt;=4,Q566&lt;=6),IFERROR(VLOOKUP(入力項目!$S$13,子育て関連マスタ!$I$9:$M$12,4,FALSE),0),
AND(Q566&gt;=7,Q566&lt;=12),IFERROR(VLOOKUP(入力項目!$S$14,子育て関連マスタ!$I$16:$M$17,4,FALSE),0),
AND(Q566&gt;=13,Q566&lt;=15),IFERROR(VLOOKUP(入力項目!$S$15,子育て関連マスタ!$I$21:$M$22,4,FALSE),0),
AND(Q566&gt;=16,Q566&lt;=18),IFERROR(VLOOKUP(入力項目!$S$16,子育て関連マスタ!$I$26:$M$28,4,FALSE),0),
AND(Q566&gt;=19,Q566&lt;=20,入力項目!$S$16="高専"),IFERROR(VLOOKUP(入力項目!$S$16,子育て関連マスタ!$I$26:$M$28,4,FALSE),0),
AND(Q566&gt;=19,Q566&lt;=20,入力項目!$S$16&lt;&gt;"高専"),IFERROR(VLOOKUP(入力項目!$S$17,子育て関連マスタ!$I$32:$M$37,4,FALSE),0),
AND(Q566&gt;=21,Q566&lt;=22,入力項目!$S$16="高専"),IFERROR(VLOOKUP(入力項目!$S$17,子育て関連マスタ!$I$32:$M$34,4,FALSE),0),
AND(Q566&gt;=21,Q566&lt;=22,入力項目!$S$16&lt;&gt;"高専"),IFERROR(VLOOKUP(入力項目!$S$17,子育て関連マスタ!$I$32:$M$34,4,FALSE),0),
Q566&gt;=23,0
) +
IF($D566=4,
  IFERROR(_xlfn.IFS(
  Q566&lt;=入力項目!$S$11,0,
  AND(Q566=入力項目!$S$11),IFERROR(VLOOKUP(入力項目!$S$12,子育て関連マスタ!$I$4:$M$5,2,FALSE),0),
  AND(Q566=4),IFERROR(VLOOKUP(入力項目!$S$13,子育て関連マスタ!$I$9:$M$12,2,FALSE),0),
  AND(Q566=7),IFERROR(VLOOKUP(入力項目!$S$14,子育て関連マスタ!$I$16:$M$17,2,FALSE),0),
  AND(Q566=13),IFERROR(VLOOKUP(入力項目!$S$15,子育て関連マスタ!$I$21:$M$22,2,FALSE),0),
  AND(Q566=16),IFERROR(VLOOKUP(入力項目!$S$16,子育て関連マスタ!$I$26:$M$28,2,FALSE),0),
  AND(Q566=19,入力項目!$S$16&lt;&gt;"高専"),IFERROR(VLOOKUP(入力項目!$S$17,子育て関連マスタ!$I$32:$M$37,2,FALSE),0),
  AND(Q566=21,入力項目!$S$16="高専"),IFERROR(VLOOKUP(入力項目!$S$17,子育て関連マスタ!$I$32:$M$37,2,FALSE),0),
  Q566&gt;=22,0
  ),0),0
) +
IF(AND(Q566&gt;=1,Q566&lt;=15),IF($D566=入力項目!$S$8,入力項目!$S$3,0),0) +
IF(AND(Q566&gt;=1,Q566&lt;=15),IF($D566=5,入力項目!$S$4,0),0) +
IF(AND(Q566&gt;=1,Q566&lt;=15),IF($D566=12,入力項目!$S$5,0),0) +
IF(AND(入力項目!$S$7=$A566,入力項目!$S$8=$D566),子育て関連マスタ!$C$14,0) +
IFERROR(IF(AND(YEAR(EDATE(DATE(入力項目!$S$7,入力項目!$S$8,1),1))=$A566,MONTH(EDATE(DATE(入力項目!$S$7,入力項目!$S$8,1),1))=$D566),子育て関連マスタ!$C$15,0),0) +
IF(AND(OR(Q566=3,Q566=5,Q566=7),$D566=11),子育て関連マスタ!$C$17,0) +
IF(AND(Q566=20,$D566=1),子育て関連マスタ!$C$18,0) +
IF(AND(Q566=20,$D566=1),
IFERROR(_xlfn.IFS(
入力項目!$S$10="男",子育て関連マスタ!$C$18,
入力項目!$S$10="女",子育て関連マスタ!$C$19
),0),0
) +
IF(AND(Q566&gt;=入力項目!$S$18,Q566&lt;=入力項目!$S$19),入力項目!$S$20,0) +
IF(AND(Q566&gt;=入力項目!$S$21,Q566&lt;=入力項目!$S$22),入力項目!$S$23,0) +
IF(AND(Q566&gt;=入力項目!$S$24,Q566&lt;=入力項目!$S$25),入力項目!$S$26,0)
)</f>
        <v>0</v>
      </c>
      <c r="AF566">
        <f ca="1">-(
_xlfn.IFS(
R566&lt;=入力項目!$S$11,0,
AND(R566&gt;=入力項目!$S$11+1,R566&lt;=3),IFERROR(VLOOKUP(入力項目!$S$12,子育て関連マスタ!$I$4:$M$5,4,FALSE),0),
AND(R566&gt;=4,R566&lt;=6),IFERROR(VLOOKUP(入力項目!$S$13,子育て関連マスタ!$I$9:$M$12,4,FALSE),0),
AND(R566&gt;=7,R566&lt;=12),IFERROR(VLOOKUP(入力項目!$S$14,子育て関連マスタ!$I$16:$M$17,4,FALSE),0),
AND(R566&gt;=13,R566&lt;=15),IFERROR(VLOOKUP(入力項目!$S$15,子育て関連マスタ!$I$21:$M$22,4,FALSE),0),
AND(R566&gt;=16,R566&lt;=18),IFERROR(VLOOKUP(入力項目!$S$16,子育て関連マスタ!$I$26:$M$28,4,FALSE),0),
AND(R566&gt;=19,R566&lt;=20,入力項目!$S$16="高専"),IFERROR(VLOOKUP(入力項目!$S$16,子育て関連マスタ!$I$26:$M$28,4,FALSE),0),
AND(R566&gt;=19,R566&lt;=20,入力項目!$S$16&lt;&gt;"高専"),IFERROR(VLOOKUP(入力項目!$S$17,子育て関連マスタ!$I$32:$M$37,4,FALSE),0),
AND(R566&gt;=21,R566&lt;=22,入力項目!$S$16="高専"),IFERROR(VLOOKUP(入力項目!$S$17,子育て関連マスタ!$I$32:$M$34,4,FALSE),0),
AND(R566&gt;=21,R566&lt;=22,入力項目!$S$16&lt;&gt;"高専"),IFERROR(VLOOKUP(入力項目!$S$17,子育て関連マスタ!$I$32:$M$34,4,FALSE),0),
R566&gt;=23,0
) +
IF($D566=4,
  IFERROR(_xlfn.IFS(
  R566&lt;=入力項目!$S$11,0,
  AND(R566=入力項目!$S$11),IFERROR(VLOOKUP(入力項目!$S$12,子育て関連マスタ!$I$4:$M$5,2,FALSE),0),
  AND(R566=4),IFERROR(VLOOKUP(入力項目!$S$13,子育て関連マスタ!$I$9:$M$12,2,FALSE),0),
  AND(R566=7),IFERROR(VLOOKUP(入力項目!$S$14,子育て関連マスタ!$I$16:$M$17,2,FALSE),0),
  AND(R566=13),IFERROR(VLOOKUP(入力項目!$S$15,子育て関連マスタ!$I$21:$M$22,2,FALSE),0),
  AND(R566=16),IFERROR(VLOOKUP(入力項目!$S$16,子育て関連マスタ!$I$26:$M$28,2,FALSE),0),
  AND(R566=19,入力項目!$S$16&lt;&gt;"高専"),IFERROR(VLOOKUP(入力項目!$S$17,子育て関連マスタ!$I$32:$M$37,2,FALSE),0),
  AND(R566=21,入力項目!$S$16="高専"),IFERROR(VLOOKUP(入力項目!$S$17,子育て関連マスタ!$I$32:$M$37,2,FALSE),0),
  R566&gt;=22,0
  ),0),0
) +
IF(AND(R566&gt;=1,R566&lt;=15),IF($D566=入力項目!$S$8,入力項目!$S$3,0),0) +
IF(AND(R566&gt;=1,R566&lt;=15),IF($D566=5,入力項目!$S$4,0),0) +
IF(AND(R566&gt;=1,R566&lt;=15),IF($D566=12,入力項目!$S$5,0),0) +
IF(AND(入力項目!$S$7=$A566,入力項目!$S$8=$D566),子育て関連マスタ!$C$14,0) +
IFERROR(IF(AND(YEAR(EDATE(DATE(入力項目!$S$7,入力項目!$S$8,1),1))=$A566,MONTH(EDATE(DATE(入力項目!$S$7,入力項目!$S$8,1),1))=$D566),子育て関連マスタ!$C$15,0),0) +
IF(AND(OR(R566=3,R566=5,R566=7),$D566=11),子育て関連マスタ!$C$17,0) +
IF(AND(R566=20,$D566=1),子育て関連マスタ!$C$18,0) +
IF(AND(R566=20,$D566=1),
IFERROR(_xlfn.IFS(
入力項目!$S$10="男",子育て関連マスタ!$C$18,
入力項目!$S$10="女",子育て関連マスタ!$C$19
),0),0
) +
IF(AND(R566&gt;=入力項目!$S$18,R566&lt;=入力項目!$S$19),入力項目!$S$20,0) +
IF(AND(R566&gt;=入力項目!$S$21,R566&lt;=入力項目!$S$22),入力項目!$S$23,0) +
IF(AND(R566&gt;=入力項目!$S$24,R566&lt;=入力項目!$S$25),入力項目!$S$26,0)
)</f>
        <v>0</v>
      </c>
      <c r="AG566">
        <f ca="1">-(
_xlfn.IFS(
S566&lt;=入力項目!$S$11,0,
AND(S566&gt;=入力項目!$S$11+1,S566&lt;=3),IFERROR(VLOOKUP(入力項目!$S$12,子育て関連マスタ!$I$4:$M$5,4,FALSE),0),
AND(S566&gt;=4,S566&lt;=6),IFERROR(VLOOKUP(入力項目!$S$13,子育て関連マスタ!$I$9:$M$12,4,FALSE),0),
AND(S566&gt;=7,S566&lt;=12),IFERROR(VLOOKUP(入力項目!$S$14,子育て関連マスタ!$I$16:$M$17,4,FALSE),0),
AND(S566&gt;=13,S566&lt;=15),IFERROR(VLOOKUP(入力項目!$S$15,子育て関連マスタ!$I$21:$M$22,4,FALSE),0),
AND(S566&gt;=16,S566&lt;=18),IFERROR(VLOOKUP(入力項目!$S$16,子育て関連マスタ!$I$26:$M$28,4,FALSE),0),
AND(S566&gt;=19,S566&lt;=20,入力項目!$S$16="高専"),IFERROR(VLOOKUP(入力項目!$S$16,子育て関連マスタ!$I$26:$M$28,4,FALSE),0),
AND(S566&gt;=19,S566&lt;=20,入力項目!$S$16&lt;&gt;"高専"),IFERROR(VLOOKUP(入力項目!$S$17,子育て関連マスタ!$I$32:$M$37,4,FALSE),0),
AND(S566&gt;=21,S566&lt;=22,入力項目!$S$16="高専"),IFERROR(VLOOKUP(入力項目!$S$17,子育て関連マスタ!$I$32:$M$34,4,FALSE),0),
AND(S566&gt;=21,S566&lt;=22,入力項目!$S$16&lt;&gt;"高専"),IFERROR(VLOOKUP(入力項目!$S$17,子育て関連マスタ!$I$32:$M$34,4,FALSE),0),
S566&gt;=23,0
) +
IF($D566=4,
  IFERROR(_xlfn.IFS(
  S566&lt;=入力項目!$S$11,0,
  AND(S566=入力項目!$S$11),IFERROR(VLOOKUP(入力項目!$S$12,子育て関連マスタ!$I$4:$M$5,2,FALSE),0),
  AND(S566=4),IFERROR(VLOOKUP(入力項目!$S$13,子育て関連マスタ!$I$9:$M$12,2,FALSE),0),
  AND(S566=7),IFERROR(VLOOKUP(入力項目!$S$14,子育て関連マスタ!$I$16:$M$17,2,FALSE),0),
  AND(S566=13),IFERROR(VLOOKUP(入力項目!$S$15,子育て関連マスタ!$I$21:$M$22,2,FALSE),0),
  AND(S566=16),IFERROR(VLOOKUP(入力項目!$S$16,子育て関連マスタ!$I$26:$M$28,2,FALSE),0),
  AND(S566=19,入力項目!$S$16&lt;&gt;"高専"),IFERROR(VLOOKUP(入力項目!$S$17,子育て関連マスタ!$I$32:$M$37,2,FALSE),0),
  AND(S566=21,入力項目!$S$16="高専"),IFERROR(VLOOKUP(入力項目!$S$17,子育て関連マスタ!$I$32:$M$37,2,FALSE),0),
  S566&gt;=22,0
  ),0),0
) +
IF(AND(S566&gt;=1,S566&lt;=15),IF($D566=入力項目!$S$8,入力項目!$S$3,0),0) +
IF(AND(S566&gt;=1,S566&lt;=15),IF($D566=5,入力項目!$S$4,0),0) +
IF(AND(S566&gt;=1,S566&lt;=15),IF($D566=12,入力項目!$S$5,0),0) +
IF(AND(入力項目!$S$7=$A566,入力項目!$S$8=$D566),子育て関連マスタ!$C$14,0) +
IFERROR(IF(AND(YEAR(EDATE(DATE(入力項目!$S$7,入力項目!$S$8,1),1))=$A566,MONTH(EDATE(DATE(入力項目!$S$7,入力項目!$S$8,1),1))=$D566),子育て関連マスタ!$C$15,0),0) +
IF(AND(OR(S566=3,S566=5,S566=7),$D566=11),子育て関連マスタ!$C$17,0) +
IF(AND(S566=20,$D566=1),子育て関連マスタ!$C$18,0) +
IF(AND(S566=20,$D566=1),
IFERROR(_xlfn.IFS(
入力項目!$S$10="男",子育て関連マスタ!$C$18,
入力項目!$S$10="女",子育て関連マスタ!$C$19
),0),0
) +
IF(AND(S566&gt;=入力項目!$S$18,S566&lt;=入力項目!$S$19),入力項目!$S$20,0) +
IF(AND(S566&gt;=入力項目!$S$21,S566&lt;=入力項目!$S$22),入力項目!$S$23,0) +
IF(AND(S566&gt;=入力項目!$S$24,S566&lt;=入力項目!$S$25),入力項目!$S$26,0)
)</f>
        <v>0</v>
      </c>
      <c r="AH566">
        <f ca="1">-(
_xlfn.IFS(
T566&lt;=入力項目!$S$11,0,
AND(T566&gt;=入力項目!$S$11+1,T566&lt;=3),IFERROR(VLOOKUP(入力項目!$S$12,子育て関連マスタ!$I$4:$M$5,4,FALSE),0),
AND(T566&gt;=4,T566&lt;=6),IFERROR(VLOOKUP(入力項目!$S$13,子育て関連マスタ!$I$9:$M$12,4,FALSE),0),
AND(T566&gt;=7,T566&lt;=12),IFERROR(VLOOKUP(入力項目!$S$14,子育て関連マスタ!$I$16:$M$17,4,FALSE),0),
AND(T566&gt;=13,T566&lt;=15),IFERROR(VLOOKUP(入力項目!$S$15,子育て関連マスタ!$I$21:$M$22,4,FALSE),0),
AND(T566&gt;=16,T566&lt;=18),IFERROR(VLOOKUP(入力項目!$S$16,子育て関連マスタ!$I$26:$M$28,4,FALSE),0),
AND(T566&gt;=19,T566&lt;=20,入力項目!$S$16="高専"),IFERROR(VLOOKUP(入力項目!$S$16,子育て関連マスタ!$I$26:$M$28,4,FALSE),0),
AND(T566&gt;=19,T566&lt;=20,入力項目!$S$16&lt;&gt;"高専"),IFERROR(VLOOKUP(入力項目!$S$17,子育て関連マスタ!$I$32:$M$37,4,FALSE),0),
AND(T566&gt;=21,T566&lt;=22,入力項目!$S$16="高専"),IFERROR(VLOOKUP(入力項目!$S$17,子育て関連マスタ!$I$32:$M$34,4,FALSE),0),
AND(T566&gt;=21,T566&lt;=22,入力項目!$S$16&lt;&gt;"高専"),IFERROR(VLOOKUP(入力項目!$S$17,子育て関連マスタ!$I$32:$M$34,4,FALSE),0),
T566&gt;=23,0
) +
IF($D566=4,
  IFERROR(_xlfn.IFS(
  T566&lt;=入力項目!$S$11,0,
  AND(T566=入力項目!$S$11),IFERROR(VLOOKUP(入力項目!$S$12,子育て関連マスタ!$I$4:$M$5,2,FALSE),0),
  AND(T566=4),IFERROR(VLOOKUP(入力項目!$S$13,子育て関連マスタ!$I$9:$M$12,2,FALSE),0),
  AND(T566=7),IFERROR(VLOOKUP(入力項目!$S$14,子育て関連マスタ!$I$16:$M$17,2,FALSE),0),
  AND(T566=13),IFERROR(VLOOKUP(入力項目!$S$15,子育て関連マスタ!$I$21:$M$22,2,FALSE),0),
  AND(T566=16),IFERROR(VLOOKUP(入力項目!$S$16,子育て関連マスタ!$I$26:$M$28,2,FALSE),0),
  AND(T566=19,入力項目!$S$16&lt;&gt;"高専"),IFERROR(VLOOKUP(入力項目!$S$17,子育て関連マスタ!$I$32:$M$37,2,FALSE),0),
  AND(T566=21,入力項目!$S$16="高専"),IFERROR(VLOOKUP(入力項目!$S$17,子育て関連マスタ!$I$32:$M$37,2,FALSE),0),
  T566&gt;=22,0
  ),0),0
) +
IF(AND(T566&gt;=1,T566&lt;=15),IF($D566=入力項目!$S$8,入力項目!$S$3,0),0) +
IF(AND(T566&gt;=1,T566&lt;=15),IF($D566=5,入力項目!$S$4,0),0) +
IF(AND(T566&gt;=1,T566&lt;=15),IF($D566=12,入力項目!$S$5,0),0) +
IF(AND(入力項目!$S$7=$A566,入力項目!$S$8=$D566),子育て関連マスタ!$C$14,0) +
IFERROR(IF(AND(YEAR(EDATE(DATE(入力項目!$S$7,入力項目!$S$8,1),1))=$A566,MONTH(EDATE(DATE(入力項目!$S$7,入力項目!$S$8,1),1))=$D566),子育て関連マスタ!$C$15,0),0) +
IF(AND(OR(T566=3,T566=5,T566=7),$D566=11),子育て関連マスタ!$C$17,0) +
IF(AND(T566=20,$D566=1),子育て関連マスタ!$C$18,0) +
IF(AND(T566=20,$D566=1),
IFERROR(_xlfn.IFS(
入力項目!$S$10="男",子育て関連マスタ!$C$18,
入力項目!$S$10="女",子育て関連マスタ!$C$19
),0),0
) +
IF(AND(T566&gt;=入力項目!$S$18,T566&lt;=入力項目!$S$19),入力項目!$S$20,0) +
IF(AND(T566&gt;=入力項目!$S$21,T566&lt;=入力項目!$S$22),入力項目!$S$23,0) +
IF(AND(T566&gt;=入力項目!$S$24,T566&lt;=入力項目!$S$25),入力項目!$S$26,0)
)</f>
        <v>0</v>
      </c>
      <c r="AI566">
        <f ca="1">-(
_xlfn.IFS(
U566&lt;=入力項目!$S$11,0,
AND(U566&gt;=入力項目!$S$11+1,U566&lt;=3),IFERROR(VLOOKUP(入力項目!$S$12,子育て関連マスタ!$I$4:$M$5,4,FALSE),0),
AND(U566&gt;=4,U566&lt;=6),IFERROR(VLOOKUP(入力項目!$S$13,子育て関連マスタ!$I$9:$M$12,4,FALSE),0),
AND(U566&gt;=7,U566&lt;=12),IFERROR(VLOOKUP(入力項目!$S$14,子育て関連マスタ!$I$16:$M$17,4,FALSE),0),
AND(U566&gt;=13,U566&lt;=15),IFERROR(VLOOKUP(入力項目!$S$15,子育て関連マスタ!$I$21:$M$22,4,FALSE),0),
AND(U566&gt;=16,U566&lt;=18),IFERROR(VLOOKUP(入力項目!$S$16,子育て関連マスタ!$I$26:$M$28,4,FALSE),0),
AND(U566&gt;=19,U566&lt;=20,入力項目!$S$16="高専"),IFERROR(VLOOKUP(入力項目!$S$16,子育て関連マスタ!$I$26:$M$28,4,FALSE),0),
AND(U566&gt;=19,U566&lt;=20,入力項目!$S$16&lt;&gt;"高専"),IFERROR(VLOOKUP(入力項目!$S$17,子育て関連マスタ!$I$32:$M$37,4,FALSE),0),
AND(U566&gt;=21,U566&lt;=22,入力項目!$S$16="高専"),IFERROR(VLOOKUP(入力項目!$S$17,子育て関連マスタ!$I$32:$M$34,4,FALSE),0),
AND(U566&gt;=21,U566&lt;=22,入力項目!$S$16&lt;&gt;"高専"),IFERROR(VLOOKUP(入力項目!$S$17,子育て関連マスタ!$I$32:$M$34,4,FALSE),0),
U566&gt;=23,0
) +
IF($D566=4,
  IFERROR(_xlfn.IFS(
  U566&lt;=入力項目!$S$11,0,
  AND(U566=入力項目!$S$11),IFERROR(VLOOKUP(入力項目!$S$12,子育て関連マスタ!$I$4:$M$5,2,FALSE),0),
  AND(U566=4),IFERROR(VLOOKUP(入力項目!$S$13,子育て関連マスタ!$I$9:$M$12,2,FALSE),0),
  AND(U566=7),IFERROR(VLOOKUP(入力項目!$S$14,子育て関連マスタ!$I$16:$M$17,2,FALSE),0),
  AND(U566=13),IFERROR(VLOOKUP(入力項目!$S$15,子育て関連マスタ!$I$21:$M$22,2,FALSE),0),
  AND(U566=16),IFERROR(VLOOKUP(入力項目!$S$16,子育て関連マスタ!$I$26:$M$28,2,FALSE),0),
  AND(U566=19,入力項目!$S$16&lt;&gt;"高専"),IFERROR(VLOOKUP(入力項目!$S$17,子育て関連マスタ!$I$32:$M$37,2,FALSE),0),
  AND(U566=21,入力項目!$S$16="高専"),IFERROR(VLOOKUP(入力項目!$S$17,子育て関連マスタ!$I$32:$M$37,2,FALSE),0),
  U566&gt;=22,0
  ),0),0
) +
IF(AND(U566&gt;=1,U566&lt;=15),IF($D566=入力項目!$S$8,入力項目!$S$3,0),0) +
IF(AND(U566&gt;=1,U566&lt;=15),IF($D566=5,入力項目!$S$4,0),0) +
IF(AND(U566&gt;=1,U566&lt;=15),IF($D566=12,入力項目!$S$5,0),0) +
IF(AND(入力項目!$S$7=$A566,入力項目!$S$8=$D566),子育て関連マスタ!$C$14,0) +
IFERROR(IF(AND(YEAR(EDATE(DATE(入力項目!$S$7,入力項目!$S$8,1),1))=$A566,MONTH(EDATE(DATE(入力項目!$S$7,入力項目!$S$8,1),1))=$D566),子育て関連マスタ!$C$15,0),0) +
IF(AND(OR(U566=3,U566=5,U566=7),$D566=11),子育て関連マスタ!$C$17,0) +
IF(AND(U566=20,$D566=1),子育て関連マスタ!$C$18,0) +
IF(AND(U566=20,$D566=1),
IFERROR(_xlfn.IFS(
入力項目!$S$10="男",子育て関連マスタ!$C$18,
入力項目!$S$10="女",子育て関連マスタ!$C$19
),0),0
) +
IF(AND(U566&gt;=入力項目!$S$18,U566&lt;=入力項目!$S$19),入力項目!$S$20,0) +
IF(AND(U566&gt;=入力項目!$S$21,U566&lt;=入力項目!$S$22),入力項目!$S$23,0) +
IF(AND(U566&gt;=入力項目!$S$24,U566&lt;=入力項目!$S$25),入力項目!$S$26,0)
)</f>
        <v>0</v>
      </c>
      <c r="AJ566" s="10">
        <f ca="1">-VLOOKUP($D566,月別収支!$A$2:$H$13,7,FALSE)</f>
        <v>-20000</v>
      </c>
    </row>
    <row r="567" spans="1:36" x14ac:dyDescent="0.4">
      <c r="A567">
        <f t="shared" ca="1" si="156"/>
        <v>2071</v>
      </c>
      <c r="B567">
        <f t="shared" ca="1" si="146"/>
        <v>2071</v>
      </c>
      <c r="C567">
        <f t="shared" ca="1" si="147"/>
        <v>47</v>
      </c>
      <c r="D567">
        <f t="shared" ca="1" si="157"/>
        <v>9</v>
      </c>
      <c r="E567" t="str">
        <f t="shared" ca="1" si="141"/>
        <v>2071年9月</v>
      </c>
      <c r="F567">
        <f ca="1">IF(OR(入力項目!$N$5&lt;$A567,AND(入力項目!$N$5=$A567,入力項目!$N$6&lt;$D567)),IF(F566=0,1,IF(G567=12,F566+1,F566)),0)</f>
        <v>46</v>
      </c>
      <c r="G567">
        <f ca="1">IF(OR(入力項目!$N$5&lt;$A567,AND(入力項目!$N$5=$A567,入力項目!$N$6&lt;$D567)),IF(G566=12,1,G566+1),0)</f>
        <v>11</v>
      </c>
      <c r="H567" t="str">
        <f t="shared" ca="1" si="142"/>
        <v>46_11</v>
      </c>
      <c r="I567">
        <f ca="1">IF(
  IFERROR(AND($C567&gt;0,MOD($C567,入力項目!$N$22)=0,$D567=入力項目!$N$23), FALSE),
  1,
  IF(
    AND(I566&gt;0,J566=12),
    IF(I566=入力項目!$N$28, 0, I566+1),
    I566
  )
)</f>
        <v>3</v>
      </c>
      <c r="J567">
        <f ca="1">IF($D567=入力項目!$N$23,1,IFERROR(J566+1,1))</f>
        <v>4</v>
      </c>
      <c r="K567" t="str">
        <f t="shared" ca="1" si="143"/>
        <v>3_4</v>
      </c>
      <c r="L567">
        <f ca="1">L566+IF(入力項目!$D$4=$D567,1,0)</f>
        <v>75</v>
      </c>
      <c r="M567" t="str">
        <f t="shared" ca="1" si="144"/>
        <v>75歳</v>
      </c>
      <c r="N567">
        <f t="shared" ca="1" si="148"/>
        <v>76</v>
      </c>
      <c r="O567" t="str">
        <f t="shared" ca="1" si="145"/>
        <v>76歳</v>
      </c>
      <c r="P567">
        <f t="shared" ca="1" si="149"/>
        <v>51</v>
      </c>
      <c r="Q567">
        <f t="shared" ca="1" si="150"/>
        <v>49</v>
      </c>
      <c r="R567">
        <f t="shared" ca="1" si="151"/>
        <v>2072</v>
      </c>
      <c r="S567">
        <f t="shared" ca="1" si="152"/>
        <v>2072</v>
      </c>
      <c r="T567">
        <f t="shared" ca="1" si="153"/>
        <v>2072</v>
      </c>
      <c r="U567">
        <f t="shared" ca="1" si="154"/>
        <v>2072</v>
      </c>
      <c r="V567" s="10">
        <f t="shared" ca="1" si="155"/>
        <v>56992925</v>
      </c>
      <c r="W567" s="10">
        <f ca="1">IF($L567&lt;その他マスタ!$B$1,VLOOKUP($D567,月別収支!$A$2:$H$13,2,FALSE),その他マスタ!$B$3)+IF(AND($L567=その他マスタ!$B$1,入力項目!$I$9="あり",$D567=入力項目!$D$4),その他マスタ!$B$2,0)</f>
        <v>150000</v>
      </c>
      <c r="X567" s="10">
        <f ca="1">-IF(入力項目!$K$5=TRUE,
IF($F567+$G567&lt;3,VLOOKUP($D567,月別収支!$A$2:$H$13,8,FALSE),0)+IFERROR(VLOOKUP($H567,住宅ローン計算!C:P,13,FALSE),0)+IF($F567&gt;1,IF(OR($G567=3,$G567=6,$G567=9,$G567=12),ROUNDUP(入力項目!$N$18/4,0),0),0),
VLOOKUP($D567,月別収支!$A$2:$H$13,8,FALSE))</f>
        <v>0</v>
      </c>
      <c r="Y567" s="10">
        <f ca="1">-VLOOKUP($D567,月別収支!$A$2:$H$13,3,FALSE)</f>
        <v>-75000</v>
      </c>
      <c r="Z567" s="10">
        <f ca="1">-VLOOKUP($D567,月別収支!$A$2:$H$13,4,FALSE)</f>
        <v>-27000</v>
      </c>
      <c r="AA567" s="10">
        <f ca="1">-VLOOKUP($D567,月別収支!$A$2:$H$13,6,FALSE)</f>
        <v>-10000</v>
      </c>
      <c r="AB567" s="10">
        <f ca="1">-(
VLOOKUP($D567,月別収支!$A$2:$H$13,5,FALSE)+IF(AND(入力項目!$I$27&lt;=$A567,ISEVEN($A567-入力項目!$I$27),入力項目!$I$28=$D567),入力項目!$I$26,0)
+IF(入力項目!$K$26=TRUE,
IFERROR(VLOOKUP($K567,マイカーローン計算!C:P,13,FALSE),0),
IFERROR(
  IF(AND($C567&gt;0,MOD($C567,入力項目!$N$22)=0,$D567=入力項目!$N$23),入力項目!$N$24,0),
 0
)
)
)</f>
        <v>-20000</v>
      </c>
      <c r="AC567" s="10">
        <f ca="1">-IF($A567&lt;入力項目!$N$33,入力項目!$N$35,IF(AND($A567=入力項目!$N$33,$D567&lt;=入力項目!$N$34),入力項目!$N$35,0))</f>
        <v>0</v>
      </c>
      <c r="AD567">
        <f ca="1">-(
_xlfn.IFS(
P567&lt;=入力項目!$S$11,0,
AND(P567&gt;=入力項目!$S$11+1,P567&lt;=3),IFERROR(VLOOKUP(入力項目!$S$12,子育て関連マスタ!$I$4:$M$5,4,FALSE),0),
AND(P567&gt;=4,P567&lt;=6),IFERROR(VLOOKUP(入力項目!$S$13,子育て関連マスタ!$I$9:$M$12,4,FALSE),0),
AND(P567&gt;=7,P567&lt;=12),IFERROR(VLOOKUP(入力項目!$S$14,子育て関連マスタ!$I$16:$M$17,4,FALSE),0),
AND(P567&gt;=13,P567&lt;=15),IFERROR(VLOOKUP(入力項目!$S$15,子育て関連マスタ!$I$21:$M$22,4,FALSE),0),
AND(P567&gt;=16,P567&lt;=18),IFERROR(VLOOKUP(入力項目!$S$16,子育て関連マスタ!$I$26:$M$28,4,FALSE),0),
AND(P567&gt;=19,P567&lt;=20,入力項目!$S$16="高専"),IFERROR(VLOOKUP(入力項目!$S$16,子育て関連マスタ!$I$26:$M$28,4,FALSE),0),
AND(P567&gt;=19,P567&lt;=20,入力項目!$S$16&lt;&gt;"高専"),IFERROR(VLOOKUP(入力項目!$S$17,子育て関連マスタ!$I$32:$M$37,4,FALSE),0),
AND(P567&gt;=21,P567&lt;=22,入力項目!$S$16="高専"),IFERROR(VLOOKUP(入力項目!$S$17,子育て関連マスタ!$I$32:$M$34,4,FALSE),0),
AND(P567&gt;=21,P567&lt;=22,入力項目!$S$16&lt;&gt;"高専"),IFERROR(VLOOKUP(入力項目!$S$17,子育て関連マスタ!$I$32:$M$34,4,FALSE),0),
P567&gt;=23,0
) +
IF($D567=4,
  IFERROR(_xlfn.IFS(
  P567&lt;=入力項目!$S$11,0,
  AND(P567=入力項目!$S$11),IFERROR(VLOOKUP(入力項目!$S$12,子育て関連マスタ!$I$4:$M$5,2,FALSE),0),
  AND(P567=4),IFERROR(VLOOKUP(入力項目!$S$13,子育て関連マスタ!$I$9:$M$12,2,FALSE),0),
  AND(P567=7),IFERROR(VLOOKUP(入力項目!$S$14,子育て関連マスタ!$I$16:$M$17,2,FALSE),0),
  AND(P567=13),IFERROR(VLOOKUP(入力項目!$S$15,子育て関連マスタ!$I$21:$M$22,2,FALSE),0),
  AND(P567=16),IFERROR(VLOOKUP(入力項目!$S$16,子育て関連マスタ!$I$26:$M$28,2,FALSE),0),
  AND(P567=19,入力項目!$S$16&lt;&gt;"高専"),IFERROR(VLOOKUP(入力項目!$S$17,子育て関連マスタ!$I$32:$M$37,2,FALSE),0),
  AND(P567=21,入力項目!$S$16="高専"),IFERROR(VLOOKUP(入力項目!$S$17,子育て関連マスタ!$I$32:$M$37,2,FALSE),0),
  P567&gt;=22,0
  ),0),0
) +
IF(AND(P567&gt;=1,P567&lt;=15),IF($D567=入力項目!$S$8,入力項目!$S$3,0),0) +
IF(AND(P567&gt;=1,P567&lt;=15),IF($D567=5,入力項目!$S$4,0),0) +
IF(AND(P567&gt;=1,P567&lt;=15),IF($D567=12,入力項目!$S$5,0),0) +
IF(AND(入力項目!$S$7=$A567,入力項目!$S$8=$D567),子育て関連マスタ!$C$14,0) +
IFERROR(IF(AND(YEAR(EDATE(DATE(入力項目!$S$7,入力項目!$S$8,1),1))=$A567,MONTH(EDATE(DATE(入力項目!$S$7,入力項目!$S$8,1),1))=$D567),子育て関連マスタ!$C$15,0),0) +
IF(AND(OR(P567=3,P567=5,P567=7),$D567=11),子育て関連マスタ!$C$17,0) +
IF(AND(P567=20,$D567=1),子育て関連マスタ!$C$18,0) +
IF(AND(P567=20,$D567=1),
IFERROR(_xlfn.IFS(
入力項目!$S$10="男",子育て関連マスタ!$C$18,
入力項目!$S$10="女",子育て関連マスタ!$C$19
),0),0
) +
IF(AND(P567&gt;=入力項目!$S$18,P567&lt;=入力項目!$S$19),入力項目!$S$20,0) +
IF(AND(P567&gt;=入力項目!$S$21,P567&lt;=入力項目!$S$22),入力項目!$S$23,0) +
IF(AND(P567&gt;=入力項目!$S$24,P567&lt;=入力項目!$S$25),入力項目!$S$26,0)
)</f>
        <v>0</v>
      </c>
      <c r="AE567">
        <f ca="1">-(
_xlfn.IFS(
Q567&lt;=入力項目!$S$11,0,
AND(Q567&gt;=入力項目!$S$11+1,Q567&lt;=3),IFERROR(VLOOKUP(入力項目!$S$12,子育て関連マスタ!$I$4:$M$5,4,FALSE),0),
AND(Q567&gt;=4,Q567&lt;=6),IFERROR(VLOOKUP(入力項目!$S$13,子育て関連マスタ!$I$9:$M$12,4,FALSE),0),
AND(Q567&gt;=7,Q567&lt;=12),IFERROR(VLOOKUP(入力項目!$S$14,子育て関連マスタ!$I$16:$M$17,4,FALSE),0),
AND(Q567&gt;=13,Q567&lt;=15),IFERROR(VLOOKUP(入力項目!$S$15,子育て関連マスタ!$I$21:$M$22,4,FALSE),0),
AND(Q567&gt;=16,Q567&lt;=18),IFERROR(VLOOKUP(入力項目!$S$16,子育て関連マスタ!$I$26:$M$28,4,FALSE),0),
AND(Q567&gt;=19,Q567&lt;=20,入力項目!$S$16="高専"),IFERROR(VLOOKUP(入力項目!$S$16,子育て関連マスタ!$I$26:$M$28,4,FALSE),0),
AND(Q567&gt;=19,Q567&lt;=20,入力項目!$S$16&lt;&gt;"高専"),IFERROR(VLOOKUP(入力項目!$S$17,子育て関連マスタ!$I$32:$M$37,4,FALSE),0),
AND(Q567&gt;=21,Q567&lt;=22,入力項目!$S$16="高専"),IFERROR(VLOOKUP(入力項目!$S$17,子育て関連マスタ!$I$32:$M$34,4,FALSE),0),
AND(Q567&gt;=21,Q567&lt;=22,入力項目!$S$16&lt;&gt;"高専"),IFERROR(VLOOKUP(入力項目!$S$17,子育て関連マスタ!$I$32:$M$34,4,FALSE),0),
Q567&gt;=23,0
) +
IF($D567=4,
  IFERROR(_xlfn.IFS(
  Q567&lt;=入力項目!$S$11,0,
  AND(Q567=入力項目!$S$11),IFERROR(VLOOKUP(入力項目!$S$12,子育て関連マスタ!$I$4:$M$5,2,FALSE),0),
  AND(Q567=4),IFERROR(VLOOKUP(入力項目!$S$13,子育て関連マスタ!$I$9:$M$12,2,FALSE),0),
  AND(Q567=7),IFERROR(VLOOKUP(入力項目!$S$14,子育て関連マスタ!$I$16:$M$17,2,FALSE),0),
  AND(Q567=13),IFERROR(VLOOKUP(入力項目!$S$15,子育て関連マスタ!$I$21:$M$22,2,FALSE),0),
  AND(Q567=16),IFERROR(VLOOKUP(入力項目!$S$16,子育て関連マスタ!$I$26:$M$28,2,FALSE),0),
  AND(Q567=19,入力項目!$S$16&lt;&gt;"高専"),IFERROR(VLOOKUP(入力項目!$S$17,子育て関連マスタ!$I$32:$M$37,2,FALSE),0),
  AND(Q567=21,入力項目!$S$16="高専"),IFERROR(VLOOKUP(入力項目!$S$17,子育て関連マスタ!$I$32:$M$37,2,FALSE),0),
  Q567&gt;=22,0
  ),0),0
) +
IF(AND(Q567&gt;=1,Q567&lt;=15),IF($D567=入力項目!$S$8,入力項目!$S$3,0),0) +
IF(AND(Q567&gt;=1,Q567&lt;=15),IF($D567=5,入力項目!$S$4,0),0) +
IF(AND(Q567&gt;=1,Q567&lt;=15),IF($D567=12,入力項目!$S$5,0),0) +
IF(AND(入力項目!$S$7=$A567,入力項目!$S$8=$D567),子育て関連マスタ!$C$14,0) +
IFERROR(IF(AND(YEAR(EDATE(DATE(入力項目!$S$7,入力項目!$S$8,1),1))=$A567,MONTH(EDATE(DATE(入力項目!$S$7,入力項目!$S$8,1),1))=$D567),子育て関連マスタ!$C$15,0),0) +
IF(AND(OR(Q567=3,Q567=5,Q567=7),$D567=11),子育て関連マスタ!$C$17,0) +
IF(AND(Q567=20,$D567=1),子育て関連マスタ!$C$18,0) +
IF(AND(Q567=20,$D567=1),
IFERROR(_xlfn.IFS(
入力項目!$S$10="男",子育て関連マスタ!$C$18,
入力項目!$S$10="女",子育て関連マスタ!$C$19
),0),0
) +
IF(AND(Q567&gt;=入力項目!$S$18,Q567&lt;=入力項目!$S$19),入力項目!$S$20,0) +
IF(AND(Q567&gt;=入力項目!$S$21,Q567&lt;=入力項目!$S$22),入力項目!$S$23,0) +
IF(AND(Q567&gt;=入力項目!$S$24,Q567&lt;=入力項目!$S$25),入力項目!$S$26,0)
)</f>
        <v>0</v>
      </c>
      <c r="AF567">
        <f ca="1">-(
_xlfn.IFS(
R567&lt;=入力項目!$S$11,0,
AND(R567&gt;=入力項目!$S$11+1,R567&lt;=3),IFERROR(VLOOKUP(入力項目!$S$12,子育て関連マスタ!$I$4:$M$5,4,FALSE),0),
AND(R567&gt;=4,R567&lt;=6),IFERROR(VLOOKUP(入力項目!$S$13,子育て関連マスタ!$I$9:$M$12,4,FALSE),0),
AND(R567&gt;=7,R567&lt;=12),IFERROR(VLOOKUP(入力項目!$S$14,子育て関連マスタ!$I$16:$M$17,4,FALSE),0),
AND(R567&gt;=13,R567&lt;=15),IFERROR(VLOOKUP(入力項目!$S$15,子育て関連マスタ!$I$21:$M$22,4,FALSE),0),
AND(R567&gt;=16,R567&lt;=18),IFERROR(VLOOKUP(入力項目!$S$16,子育て関連マスタ!$I$26:$M$28,4,FALSE),0),
AND(R567&gt;=19,R567&lt;=20,入力項目!$S$16="高専"),IFERROR(VLOOKUP(入力項目!$S$16,子育て関連マスタ!$I$26:$M$28,4,FALSE),0),
AND(R567&gt;=19,R567&lt;=20,入力項目!$S$16&lt;&gt;"高専"),IFERROR(VLOOKUP(入力項目!$S$17,子育て関連マスタ!$I$32:$M$37,4,FALSE),0),
AND(R567&gt;=21,R567&lt;=22,入力項目!$S$16="高専"),IFERROR(VLOOKUP(入力項目!$S$17,子育て関連マスタ!$I$32:$M$34,4,FALSE),0),
AND(R567&gt;=21,R567&lt;=22,入力項目!$S$16&lt;&gt;"高専"),IFERROR(VLOOKUP(入力項目!$S$17,子育て関連マスタ!$I$32:$M$34,4,FALSE),0),
R567&gt;=23,0
) +
IF($D567=4,
  IFERROR(_xlfn.IFS(
  R567&lt;=入力項目!$S$11,0,
  AND(R567=入力項目!$S$11),IFERROR(VLOOKUP(入力項目!$S$12,子育て関連マスタ!$I$4:$M$5,2,FALSE),0),
  AND(R567=4),IFERROR(VLOOKUP(入力項目!$S$13,子育て関連マスタ!$I$9:$M$12,2,FALSE),0),
  AND(R567=7),IFERROR(VLOOKUP(入力項目!$S$14,子育て関連マスタ!$I$16:$M$17,2,FALSE),0),
  AND(R567=13),IFERROR(VLOOKUP(入力項目!$S$15,子育て関連マスタ!$I$21:$M$22,2,FALSE),0),
  AND(R567=16),IFERROR(VLOOKUP(入力項目!$S$16,子育て関連マスタ!$I$26:$M$28,2,FALSE),0),
  AND(R567=19,入力項目!$S$16&lt;&gt;"高専"),IFERROR(VLOOKUP(入力項目!$S$17,子育て関連マスタ!$I$32:$M$37,2,FALSE),0),
  AND(R567=21,入力項目!$S$16="高専"),IFERROR(VLOOKUP(入力項目!$S$17,子育て関連マスタ!$I$32:$M$37,2,FALSE),0),
  R567&gt;=22,0
  ),0),0
) +
IF(AND(R567&gt;=1,R567&lt;=15),IF($D567=入力項目!$S$8,入力項目!$S$3,0),0) +
IF(AND(R567&gt;=1,R567&lt;=15),IF($D567=5,入力項目!$S$4,0),0) +
IF(AND(R567&gt;=1,R567&lt;=15),IF($D567=12,入力項目!$S$5,0),0) +
IF(AND(入力項目!$S$7=$A567,入力項目!$S$8=$D567),子育て関連マスタ!$C$14,0) +
IFERROR(IF(AND(YEAR(EDATE(DATE(入力項目!$S$7,入力項目!$S$8,1),1))=$A567,MONTH(EDATE(DATE(入力項目!$S$7,入力項目!$S$8,1),1))=$D567),子育て関連マスタ!$C$15,0),0) +
IF(AND(OR(R567=3,R567=5,R567=7),$D567=11),子育て関連マスタ!$C$17,0) +
IF(AND(R567=20,$D567=1),子育て関連マスタ!$C$18,0) +
IF(AND(R567=20,$D567=1),
IFERROR(_xlfn.IFS(
入力項目!$S$10="男",子育て関連マスタ!$C$18,
入力項目!$S$10="女",子育て関連マスタ!$C$19
),0),0
) +
IF(AND(R567&gt;=入力項目!$S$18,R567&lt;=入力項目!$S$19),入力項目!$S$20,0) +
IF(AND(R567&gt;=入力項目!$S$21,R567&lt;=入力項目!$S$22),入力項目!$S$23,0) +
IF(AND(R567&gt;=入力項目!$S$24,R567&lt;=入力項目!$S$25),入力項目!$S$26,0)
)</f>
        <v>0</v>
      </c>
      <c r="AG567">
        <f ca="1">-(
_xlfn.IFS(
S567&lt;=入力項目!$S$11,0,
AND(S567&gt;=入力項目!$S$11+1,S567&lt;=3),IFERROR(VLOOKUP(入力項目!$S$12,子育て関連マスタ!$I$4:$M$5,4,FALSE),0),
AND(S567&gt;=4,S567&lt;=6),IFERROR(VLOOKUP(入力項目!$S$13,子育て関連マスタ!$I$9:$M$12,4,FALSE),0),
AND(S567&gt;=7,S567&lt;=12),IFERROR(VLOOKUP(入力項目!$S$14,子育て関連マスタ!$I$16:$M$17,4,FALSE),0),
AND(S567&gt;=13,S567&lt;=15),IFERROR(VLOOKUP(入力項目!$S$15,子育て関連マスタ!$I$21:$M$22,4,FALSE),0),
AND(S567&gt;=16,S567&lt;=18),IFERROR(VLOOKUP(入力項目!$S$16,子育て関連マスタ!$I$26:$M$28,4,FALSE),0),
AND(S567&gt;=19,S567&lt;=20,入力項目!$S$16="高専"),IFERROR(VLOOKUP(入力項目!$S$16,子育て関連マスタ!$I$26:$M$28,4,FALSE),0),
AND(S567&gt;=19,S567&lt;=20,入力項目!$S$16&lt;&gt;"高専"),IFERROR(VLOOKUP(入力項目!$S$17,子育て関連マスタ!$I$32:$M$37,4,FALSE),0),
AND(S567&gt;=21,S567&lt;=22,入力項目!$S$16="高専"),IFERROR(VLOOKUP(入力項目!$S$17,子育て関連マスタ!$I$32:$M$34,4,FALSE),0),
AND(S567&gt;=21,S567&lt;=22,入力項目!$S$16&lt;&gt;"高専"),IFERROR(VLOOKUP(入力項目!$S$17,子育て関連マスタ!$I$32:$M$34,4,FALSE),0),
S567&gt;=23,0
) +
IF($D567=4,
  IFERROR(_xlfn.IFS(
  S567&lt;=入力項目!$S$11,0,
  AND(S567=入力項目!$S$11),IFERROR(VLOOKUP(入力項目!$S$12,子育て関連マスタ!$I$4:$M$5,2,FALSE),0),
  AND(S567=4),IFERROR(VLOOKUP(入力項目!$S$13,子育て関連マスタ!$I$9:$M$12,2,FALSE),0),
  AND(S567=7),IFERROR(VLOOKUP(入力項目!$S$14,子育て関連マスタ!$I$16:$M$17,2,FALSE),0),
  AND(S567=13),IFERROR(VLOOKUP(入力項目!$S$15,子育て関連マスタ!$I$21:$M$22,2,FALSE),0),
  AND(S567=16),IFERROR(VLOOKUP(入力項目!$S$16,子育て関連マスタ!$I$26:$M$28,2,FALSE),0),
  AND(S567=19,入力項目!$S$16&lt;&gt;"高専"),IFERROR(VLOOKUP(入力項目!$S$17,子育て関連マスタ!$I$32:$M$37,2,FALSE),0),
  AND(S567=21,入力項目!$S$16="高専"),IFERROR(VLOOKUP(入力項目!$S$17,子育て関連マスタ!$I$32:$M$37,2,FALSE),0),
  S567&gt;=22,0
  ),0),0
) +
IF(AND(S567&gt;=1,S567&lt;=15),IF($D567=入力項目!$S$8,入力項目!$S$3,0),0) +
IF(AND(S567&gt;=1,S567&lt;=15),IF($D567=5,入力項目!$S$4,0),0) +
IF(AND(S567&gt;=1,S567&lt;=15),IF($D567=12,入力項目!$S$5,0),0) +
IF(AND(入力項目!$S$7=$A567,入力項目!$S$8=$D567),子育て関連マスタ!$C$14,0) +
IFERROR(IF(AND(YEAR(EDATE(DATE(入力項目!$S$7,入力項目!$S$8,1),1))=$A567,MONTH(EDATE(DATE(入力項目!$S$7,入力項目!$S$8,1),1))=$D567),子育て関連マスタ!$C$15,0),0) +
IF(AND(OR(S567=3,S567=5,S567=7),$D567=11),子育て関連マスタ!$C$17,0) +
IF(AND(S567=20,$D567=1),子育て関連マスタ!$C$18,0) +
IF(AND(S567=20,$D567=1),
IFERROR(_xlfn.IFS(
入力項目!$S$10="男",子育て関連マスタ!$C$18,
入力項目!$S$10="女",子育て関連マスタ!$C$19
),0),0
) +
IF(AND(S567&gt;=入力項目!$S$18,S567&lt;=入力項目!$S$19),入力項目!$S$20,0) +
IF(AND(S567&gt;=入力項目!$S$21,S567&lt;=入力項目!$S$22),入力項目!$S$23,0) +
IF(AND(S567&gt;=入力項目!$S$24,S567&lt;=入力項目!$S$25),入力項目!$S$26,0)
)</f>
        <v>0</v>
      </c>
      <c r="AH567">
        <f ca="1">-(
_xlfn.IFS(
T567&lt;=入力項目!$S$11,0,
AND(T567&gt;=入力項目!$S$11+1,T567&lt;=3),IFERROR(VLOOKUP(入力項目!$S$12,子育て関連マスタ!$I$4:$M$5,4,FALSE),0),
AND(T567&gt;=4,T567&lt;=6),IFERROR(VLOOKUP(入力項目!$S$13,子育て関連マスタ!$I$9:$M$12,4,FALSE),0),
AND(T567&gt;=7,T567&lt;=12),IFERROR(VLOOKUP(入力項目!$S$14,子育て関連マスタ!$I$16:$M$17,4,FALSE),0),
AND(T567&gt;=13,T567&lt;=15),IFERROR(VLOOKUP(入力項目!$S$15,子育て関連マスタ!$I$21:$M$22,4,FALSE),0),
AND(T567&gt;=16,T567&lt;=18),IFERROR(VLOOKUP(入力項目!$S$16,子育て関連マスタ!$I$26:$M$28,4,FALSE),0),
AND(T567&gt;=19,T567&lt;=20,入力項目!$S$16="高専"),IFERROR(VLOOKUP(入力項目!$S$16,子育て関連マスタ!$I$26:$M$28,4,FALSE),0),
AND(T567&gt;=19,T567&lt;=20,入力項目!$S$16&lt;&gt;"高専"),IFERROR(VLOOKUP(入力項目!$S$17,子育て関連マスタ!$I$32:$M$37,4,FALSE),0),
AND(T567&gt;=21,T567&lt;=22,入力項目!$S$16="高専"),IFERROR(VLOOKUP(入力項目!$S$17,子育て関連マスタ!$I$32:$M$34,4,FALSE),0),
AND(T567&gt;=21,T567&lt;=22,入力項目!$S$16&lt;&gt;"高専"),IFERROR(VLOOKUP(入力項目!$S$17,子育て関連マスタ!$I$32:$M$34,4,FALSE),0),
T567&gt;=23,0
) +
IF($D567=4,
  IFERROR(_xlfn.IFS(
  T567&lt;=入力項目!$S$11,0,
  AND(T567=入力項目!$S$11),IFERROR(VLOOKUP(入力項目!$S$12,子育て関連マスタ!$I$4:$M$5,2,FALSE),0),
  AND(T567=4),IFERROR(VLOOKUP(入力項目!$S$13,子育て関連マスタ!$I$9:$M$12,2,FALSE),0),
  AND(T567=7),IFERROR(VLOOKUP(入力項目!$S$14,子育て関連マスタ!$I$16:$M$17,2,FALSE),0),
  AND(T567=13),IFERROR(VLOOKUP(入力項目!$S$15,子育て関連マスタ!$I$21:$M$22,2,FALSE),0),
  AND(T567=16),IFERROR(VLOOKUP(入力項目!$S$16,子育て関連マスタ!$I$26:$M$28,2,FALSE),0),
  AND(T567=19,入力項目!$S$16&lt;&gt;"高専"),IFERROR(VLOOKUP(入力項目!$S$17,子育て関連マスタ!$I$32:$M$37,2,FALSE),0),
  AND(T567=21,入力項目!$S$16="高専"),IFERROR(VLOOKUP(入力項目!$S$17,子育て関連マスタ!$I$32:$M$37,2,FALSE),0),
  T567&gt;=22,0
  ),0),0
) +
IF(AND(T567&gt;=1,T567&lt;=15),IF($D567=入力項目!$S$8,入力項目!$S$3,0),0) +
IF(AND(T567&gt;=1,T567&lt;=15),IF($D567=5,入力項目!$S$4,0),0) +
IF(AND(T567&gt;=1,T567&lt;=15),IF($D567=12,入力項目!$S$5,0),0) +
IF(AND(入力項目!$S$7=$A567,入力項目!$S$8=$D567),子育て関連マスタ!$C$14,0) +
IFERROR(IF(AND(YEAR(EDATE(DATE(入力項目!$S$7,入力項目!$S$8,1),1))=$A567,MONTH(EDATE(DATE(入力項目!$S$7,入力項目!$S$8,1),1))=$D567),子育て関連マスタ!$C$15,0),0) +
IF(AND(OR(T567=3,T567=5,T567=7),$D567=11),子育て関連マスタ!$C$17,0) +
IF(AND(T567=20,$D567=1),子育て関連マスタ!$C$18,0) +
IF(AND(T567=20,$D567=1),
IFERROR(_xlfn.IFS(
入力項目!$S$10="男",子育て関連マスタ!$C$18,
入力項目!$S$10="女",子育て関連マスタ!$C$19
),0),0
) +
IF(AND(T567&gt;=入力項目!$S$18,T567&lt;=入力項目!$S$19),入力項目!$S$20,0) +
IF(AND(T567&gt;=入力項目!$S$21,T567&lt;=入力項目!$S$22),入力項目!$S$23,0) +
IF(AND(T567&gt;=入力項目!$S$24,T567&lt;=入力項目!$S$25),入力項目!$S$26,0)
)</f>
        <v>0</v>
      </c>
      <c r="AI567">
        <f ca="1">-(
_xlfn.IFS(
U567&lt;=入力項目!$S$11,0,
AND(U567&gt;=入力項目!$S$11+1,U567&lt;=3),IFERROR(VLOOKUP(入力項目!$S$12,子育て関連マスタ!$I$4:$M$5,4,FALSE),0),
AND(U567&gt;=4,U567&lt;=6),IFERROR(VLOOKUP(入力項目!$S$13,子育て関連マスタ!$I$9:$M$12,4,FALSE),0),
AND(U567&gt;=7,U567&lt;=12),IFERROR(VLOOKUP(入力項目!$S$14,子育て関連マスタ!$I$16:$M$17,4,FALSE),0),
AND(U567&gt;=13,U567&lt;=15),IFERROR(VLOOKUP(入力項目!$S$15,子育て関連マスタ!$I$21:$M$22,4,FALSE),0),
AND(U567&gt;=16,U567&lt;=18),IFERROR(VLOOKUP(入力項目!$S$16,子育て関連マスタ!$I$26:$M$28,4,FALSE),0),
AND(U567&gt;=19,U567&lt;=20,入力項目!$S$16="高専"),IFERROR(VLOOKUP(入力項目!$S$16,子育て関連マスタ!$I$26:$M$28,4,FALSE),0),
AND(U567&gt;=19,U567&lt;=20,入力項目!$S$16&lt;&gt;"高専"),IFERROR(VLOOKUP(入力項目!$S$17,子育て関連マスタ!$I$32:$M$37,4,FALSE),0),
AND(U567&gt;=21,U567&lt;=22,入力項目!$S$16="高専"),IFERROR(VLOOKUP(入力項目!$S$17,子育て関連マスタ!$I$32:$M$34,4,FALSE),0),
AND(U567&gt;=21,U567&lt;=22,入力項目!$S$16&lt;&gt;"高専"),IFERROR(VLOOKUP(入力項目!$S$17,子育て関連マスタ!$I$32:$M$34,4,FALSE),0),
U567&gt;=23,0
) +
IF($D567=4,
  IFERROR(_xlfn.IFS(
  U567&lt;=入力項目!$S$11,0,
  AND(U567=入力項目!$S$11),IFERROR(VLOOKUP(入力項目!$S$12,子育て関連マスタ!$I$4:$M$5,2,FALSE),0),
  AND(U567=4),IFERROR(VLOOKUP(入力項目!$S$13,子育て関連マスタ!$I$9:$M$12,2,FALSE),0),
  AND(U567=7),IFERROR(VLOOKUP(入力項目!$S$14,子育て関連マスタ!$I$16:$M$17,2,FALSE),0),
  AND(U567=13),IFERROR(VLOOKUP(入力項目!$S$15,子育て関連マスタ!$I$21:$M$22,2,FALSE),0),
  AND(U567=16),IFERROR(VLOOKUP(入力項目!$S$16,子育て関連マスタ!$I$26:$M$28,2,FALSE),0),
  AND(U567=19,入力項目!$S$16&lt;&gt;"高専"),IFERROR(VLOOKUP(入力項目!$S$17,子育て関連マスタ!$I$32:$M$37,2,FALSE),0),
  AND(U567=21,入力項目!$S$16="高専"),IFERROR(VLOOKUP(入力項目!$S$17,子育て関連マスタ!$I$32:$M$37,2,FALSE),0),
  U567&gt;=22,0
  ),0),0
) +
IF(AND(U567&gt;=1,U567&lt;=15),IF($D567=入力項目!$S$8,入力項目!$S$3,0),0) +
IF(AND(U567&gt;=1,U567&lt;=15),IF($D567=5,入力項目!$S$4,0),0) +
IF(AND(U567&gt;=1,U567&lt;=15),IF($D567=12,入力項目!$S$5,0),0) +
IF(AND(入力項目!$S$7=$A567,入力項目!$S$8=$D567),子育て関連マスタ!$C$14,0) +
IFERROR(IF(AND(YEAR(EDATE(DATE(入力項目!$S$7,入力項目!$S$8,1),1))=$A567,MONTH(EDATE(DATE(入力項目!$S$7,入力項目!$S$8,1),1))=$D567),子育て関連マスタ!$C$15,0),0) +
IF(AND(OR(U567=3,U567=5,U567=7),$D567=11),子育て関連マスタ!$C$17,0) +
IF(AND(U567=20,$D567=1),子育て関連マスタ!$C$18,0) +
IF(AND(U567=20,$D567=1),
IFERROR(_xlfn.IFS(
入力項目!$S$10="男",子育て関連マスタ!$C$18,
入力項目!$S$10="女",子育て関連マスタ!$C$19
),0),0
) +
IF(AND(U567&gt;=入力項目!$S$18,U567&lt;=入力項目!$S$19),入力項目!$S$20,0) +
IF(AND(U567&gt;=入力項目!$S$21,U567&lt;=入力項目!$S$22),入力項目!$S$23,0) +
IF(AND(U567&gt;=入力項目!$S$24,U567&lt;=入力項目!$S$25),入力項目!$S$26,0)
)</f>
        <v>0</v>
      </c>
      <c r="AJ567" s="10">
        <f ca="1">-VLOOKUP($D567,月別収支!$A$2:$H$13,7,FALSE)</f>
        <v>-20000</v>
      </c>
    </row>
    <row r="568" spans="1:36" x14ac:dyDescent="0.4">
      <c r="A568">
        <f t="shared" ca="1" si="156"/>
        <v>2071</v>
      </c>
      <c r="B568">
        <f t="shared" ca="1" si="146"/>
        <v>2071</v>
      </c>
      <c r="C568">
        <f t="shared" ca="1" si="147"/>
        <v>47</v>
      </c>
      <c r="D568">
        <f t="shared" ca="1" si="157"/>
        <v>10</v>
      </c>
      <c r="E568" t="str">
        <f t="shared" ca="1" si="141"/>
        <v>2071年10月</v>
      </c>
      <c r="F568">
        <f ca="1">IF(OR(入力項目!$N$5&lt;$A568,AND(入力項目!$N$5=$A568,入力項目!$N$6&lt;$D568)),IF(F567=0,1,IF(G568=12,F567+1,F567)),0)</f>
        <v>47</v>
      </c>
      <c r="G568">
        <f ca="1">IF(OR(入力項目!$N$5&lt;$A568,AND(入力項目!$N$5=$A568,入力項目!$N$6&lt;$D568)),IF(G567=12,1,G567+1),0)</f>
        <v>12</v>
      </c>
      <c r="H568" t="str">
        <f t="shared" ca="1" si="142"/>
        <v>47_12</v>
      </c>
      <c r="I568">
        <f ca="1">IF(
  IFERROR(AND($C568&gt;0,MOD($C568,入力項目!$N$22)=0,$D568=入力項目!$N$23), FALSE),
  1,
  IF(
    AND(I567&gt;0,J567=12),
    IF(I567=入力項目!$N$28, 0, I567+1),
    I567
  )
)</f>
        <v>3</v>
      </c>
      <c r="J568">
        <f ca="1">IF($D568=入力項目!$N$23,1,IFERROR(J567+1,1))</f>
        <v>5</v>
      </c>
      <c r="K568" t="str">
        <f t="shared" ca="1" si="143"/>
        <v>3_5</v>
      </c>
      <c r="L568">
        <f ca="1">L567+IF(入力項目!$D$4=$D568,1,0)</f>
        <v>76</v>
      </c>
      <c r="M568" t="str">
        <f t="shared" ca="1" si="144"/>
        <v>76歳</v>
      </c>
      <c r="N568">
        <f t="shared" ca="1" si="148"/>
        <v>76</v>
      </c>
      <c r="O568" t="str">
        <f t="shared" ca="1" si="145"/>
        <v>76歳</v>
      </c>
      <c r="P568">
        <f t="shared" ca="1" si="149"/>
        <v>51</v>
      </c>
      <c r="Q568">
        <f t="shared" ca="1" si="150"/>
        <v>49</v>
      </c>
      <c r="R568">
        <f t="shared" ca="1" si="151"/>
        <v>2072</v>
      </c>
      <c r="S568">
        <f t="shared" ca="1" si="152"/>
        <v>2072</v>
      </c>
      <c r="T568">
        <f t="shared" ca="1" si="153"/>
        <v>2072</v>
      </c>
      <c r="U568">
        <f t="shared" ca="1" si="154"/>
        <v>2072</v>
      </c>
      <c r="V568" s="10">
        <f t="shared" ca="1" si="155"/>
        <v>56953425</v>
      </c>
      <c r="W568" s="10">
        <f ca="1">IF($L568&lt;その他マスタ!$B$1,VLOOKUP($D568,月別収支!$A$2:$H$13,2,FALSE),その他マスタ!$B$3)+IF(AND($L568=その他マスタ!$B$1,入力項目!$I$9="あり",$D568=入力項目!$D$4),その他マスタ!$B$2,0)</f>
        <v>150000</v>
      </c>
      <c r="X568" s="10">
        <f ca="1">-IF(入力項目!$K$5=TRUE,
IF($F568+$G568&lt;3,VLOOKUP($D568,月別収支!$A$2:$H$13,8,FALSE),0)+IFERROR(VLOOKUP($H568,住宅ローン計算!C:P,13,FALSE),0)+IF($F568&gt;1,IF(OR($G568=3,$G568=6,$G568=9,$G568=12),ROUNDUP(入力項目!$N$18/4,0),0),0),
VLOOKUP($D568,月別収支!$A$2:$H$13,8,FALSE))</f>
        <v>-37500</v>
      </c>
      <c r="Y568" s="10">
        <f ca="1">-VLOOKUP($D568,月別収支!$A$2:$H$13,3,FALSE)</f>
        <v>-75000</v>
      </c>
      <c r="Z568" s="10">
        <f ca="1">-VLOOKUP($D568,月別収支!$A$2:$H$13,4,FALSE)</f>
        <v>-27000</v>
      </c>
      <c r="AA568" s="10">
        <f ca="1">-VLOOKUP($D568,月別収支!$A$2:$H$13,6,FALSE)</f>
        <v>-10000</v>
      </c>
      <c r="AB568" s="10">
        <f ca="1">-(
VLOOKUP($D568,月別収支!$A$2:$H$13,5,FALSE)+IF(AND(入力項目!$I$27&lt;=$A568,ISEVEN($A568-入力項目!$I$27),入力項目!$I$28=$D568),入力項目!$I$26,0)
+IF(入力項目!$K$26=TRUE,
IFERROR(VLOOKUP($K568,マイカーローン計算!C:P,13,FALSE),0),
IFERROR(
  IF(AND($C568&gt;0,MOD($C568,入力項目!$N$22)=0,$D568=入力項目!$N$23),入力項目!$N$24,0),
 0
)
)
)</f>
        <v>-20000</v>
      </c>
      <c r="AC568" s="10">
        <f ca="1">-IF($A568&lt;入力項目!$N$33,入力項目!$N$35,IF(AND($A568=入力項目!$N$33,$D568&lt;=入力項目!$N$34),入力項目!$N$35,0))</f>
        <v>0</v>
      </c>
      <c r="AD568">
        <f ca="1">-(
_xlfn.IFS(
P568&lt;=入力項目!$S$11,0,
AND(P568&gt;=入力項目!$S$11+1,P568&lt;=3),IFERROR(VLOOKUP(入力項目!$S$12,子育て関連マスタ!$I$4:$M$5,4,FALSE),0),
AND(P568&gt;=4,P568&lt;=6),IFERROR(VLOOKUP(入力項目!$S$13,子育て関連マスタ!$I$9:$M$12,4,FALSE),0),
AND(P568&gt;=7,P568&lt;=12),IFERROR(VLOOKUP(入力項目!$S$14,子育て関連マスタ!$I$16:$M$17,4,FALSE),0),
AND(P568&gt;=13,P568&lt;=15),IFERROR(VLOOKUP(入力項目!$S$15,子育て関連マスタ!$I$21:$M$22,4,FALSE),0),
AND(P568&gt;=16,P568&lt;=18),IFERROR(VLOOKUP(入力項目!$S$16,子育て関連マスタ!$I$26:$M$28,4,FALSE),0),
AND(P568&gt;=19,P568&lt;=20,入力項目!$S$16="高専"),IFERROR(VLOOKUP(入力項目!$S$16,子育て関連マスタ!$I$26:$M$28,4,FALSE),0),
AND(P568&gt;=19,P568&lt;=20,入力項目!$S$16&lt;&gt;"高専"),IFERROR(VLOOKUP(入力項目!$S$17,子育て関連マスタ!$I$32:$M$37,4,FALSE),0),
AND(P568&gt;=21,P568&lt;=22,入力項目!$S$16="高専"),IFERROR(VLOOKUP(入力項目!$S$17,子育て関連マスタ!$I$32:$M$34,4,FALSE),0),
AND(P568&gt;=21,P568&lt;=22,入力項目!$S$16&lt;&gt;"高専"),IFERROR(VLOOKUP(入力項目!$S$17,子育て関連マスタ!$I$32:$M$34,4,FALSE),0),
P568&gt;=23,0
) +
IF($D568=4,
  IFERROR(_xlfn.IFS(
  P568&lt;=入力項目!$S$11,0,
  AND(P568=入力項目!$S$11),IFERROR(VLOOKUP(入力項目!$S$12,子育て関連マスタ!$I$4:$M$5,2,FALSE),0),
  AND(P568=4),IFERROR(VLOOKUP(入力項目!$S$13,子育て関連マスタ!$I$9:$M$12,2,FALSE),0),
  AND(P568=7),IFERROR(VLOOKUP(入力項目!$S$14,子育て関連マスタ!$I$16:$M$17,2,FALSE),0),
  AND(P568=13),IFERROR(VLOOKUP(入力項目!$S$15,子育て関連マスタ!$I$21:$M$22,2,FALSE),0),
  AND(P568=16),IFERROR(VLOOKUP(入力項目!$S$16,子育て関連マスタ!$I$26:$M$28,2,FALSE),0),
  AND(P568=19,入力項目!$S$16&lt;&gt;"高専"),IFERROR(VLOOKUP(入力項目!$S$17,子育て関連マスタ!$I$32:$M$37,2,FALSE),0),
  AND(P568=21,入力項目!$S$16="高専"),IFERROR(VLOOKUP(入力項目!$S$17,子育て関連マスタ!$I$32:$M$37,2,FALSE),0),
  P568&gt;=22,0
  ),0),0
) +
IF(AND(P568&gt;=1,P568&lt;=15),IF($D568=入力項目!$S$8,入力項目!$S$3,0),0) +
IF(AND(P568&gt;=1,P568&lt;=15),IF($D568=5,入力項目!$S$4,0),0) +
IF(AND(P568&gt;=1,P568&lt;=15),IF($D568=12,入力項目!$S$5,0),0) +
IF(AND(入力項目!$S$7=$A568,入力項目!$S$8=$D568),子育て関連マスタ!$C$14,0) +
IFERROR(IF(AND(YEAR(EDATE(DATE(入力項目!$S$7,入力項目!$S$8,1),1))=$A568,MONTH(EDATE(DATE(入力項目!$S$7,入力項目!$S$8,1),1))=$D568),子育て関連マスタ!$C$15,0),0) +
IF(AND(OR(P568=3,P568=5,P568=7),$D568=11),子育て関連マスタ!$C$17,0) +
IF(AND(P568=20,$D568=1),子育て関連マスタ!$C$18,0) +
IF(AND(P568=20,$D568=1),
IFERROR(_xlfn.IFS(
入力項目!$S$10="男",子育て関連マスタ!$C$18,
入力項目!$S$10="女",子育て関連マスタ!$C$19
),0),0
) +
IF(AND(P568&gt;=入力項目!$S$18,P568&lt;=入力項目!$S$19),入力項目!$S$20,0) +
IF(AND(P568&gt;=入力項目!$S$21,P568&lt;=入力項目!$S$22),入力項目!$S$23,0) +
IF(AND(P568&gt;=入力項目!$S$24,P568&lt;=入力項目!$S$25),入力項目!$S$26,0)
)</f>
        <v>0</v>
      </c>
      <c r="AE568">
        <f ca="1">-(
_xlfn.IFS(
Q568&lt;=入力項目!$S$11,0,
AND(Q568&gt;=入力項目!$S$11+1,Q568&lt;=3),IFERROR(VLOOKUP(入力項目!$S$12,子育て関連マスタ!$I$4:$M$5,4,FALSE),0),
AND(Q568&gt;=4,Q568&lt;=6),IFERROR(VLOOKUP(入力項目!$S$13,子育て関連マスタ!$I$9:$M$12,4,FALSE),0),
AND(Q568&gt;=7,Q568&lt;=12),IFERROR(VLOOKUP(入力項目!$S$14,子育て関連マスタ!$I$16:$M$17,4,FALSE),0),
AND(Q568&gt;=13,Q568&lt;=15),IFERROR(VLOOKUP(入力項目!$S$15,子育て関連マスタ!$I$21:$M$22,4,FALSE),0),
AND(Q568&gt;=16,Q568&lt;=18),IFERROR(VLOOKUP(入力項目!$S$16,子育て関連マスタ!$I$26:$M$28,4,FALSE),0),
AND(Q568&gt;=19,Q568&lt;=20,入力項目!$S$16="高専"),IFERROR(VLOOKUP(入力項目!$S$16,子育て関連マスタ!$I$26:$M$28,4,FALSE),0),
AND(Q568&gt;=19,Q568&lt;=20,入力項目!$S$16&lt;&gt;"高専"),IFERROR(VLOOKUP(入力項目!$S$17,子育て関連マスタ!$I$32:$M$37,4,FALSE),0),
AND(Q568&gt;=21,Q568&lt;=22,入力項目!$S$16="高専"),IFERROR(VLOOKUP(入力項目!$S$17,子育て関連マスタ!$I$32:$M$34,4,FALSE),0),
AND(Q568&gt;=21,Q568&lt;=22,入力項目!$S$16&lt;&gt;"高専"),IFERROR(VLOOKUP(入力項目!$S$17,子育て関連マスタ!$I$32:$M$34,4,FALSE),0),
Q568&gt;=23,0
) +
IF($D568=4,
  IFERROR(_xlfn.IFS(
  Q568&lt;=入力項目!$S$11,0,
  AND(Q568=入力項目!$S$11),IFERROR(VLOOKUP(入力項目!$S$12,子育て関連マスタ!$I$4:$M$5,2,FALSE),0),
  AND(Q568=4),IFERROR(VLOOKUP(入力項目!$S$13,子育て関連マスタ!$I$9:$M$12,2,FALSE),0),
  AND(Q568=7),IFERROR(VLOOKUP(入力項目!$S$14,子育て関連マスタ!$I$16:$M$17,2,FALSE),0),
  AND(Q568=13),IFERROR(VLOOKUP(入力項目!$S$15,子育て関連マスタ!$I$21:$M$22,2,FALSE),0),
  AND(Q568=16),IFERROR(VLOOKUP(入力項目!$S$16,子育て関連マスタ!$I$26:$M$28,2,FALSE),0),
  AND(Q568=19,入力項目!$S$16&lt;&gt;"高専"),IFERROR(VLOOKUP(入力項目!$S$17,子育て関連マスタ!$I$32:$M$37,2,FALSE),0),
  AND(Q568=21,入力項目!$S$16="高専"),IFERROR(VLOOKUP(入力項目!$S$17,子育て関連マスタ!$I$32:$M$37,2,FALSE),0),
  Q568&gt;=22,0
  ),0),0
) +
IF(AND(Q568&gt;=1,Q568&lt;=15),IF($D568=入力項目!$S$8,入力項目!$S$3,0),0) +
IF(AND(Q568&gt;=1,Q568&lt;=15),IF($D568=5,入力項目!$S$4,0),0) +
IF(AND(Q568&gt;=1,Q568&lt;=15),IF($D568=12,入力項目!$S$5,0),0) +
IF(AND(入力項目!$S$7=$A568,入力項目!$S$8=$D568),子育て関連マスタ!$C$14,0) +
IFERROR(IF(AND(YEAR(EDATE(DATE(入力項目!$S$7,入力項目!$S$8,1),1))=$A568,MONTH(EDATE(DATE(入力項目!$S$7,入力項目!$S$8,1),1))=$D568),子育て関連マスタ!$C$15,0),0) +
IF(AND(OR(Q568=3,Q568=5,Q568=7),$D568=11),子育て関連マスタ!$C$17,0) +
IF(AND(Q568=20,$D568=1),子育て関連マスタ!$C$18,0) +
IF(AND(Q568=20,$D568=1),
IFERROR(_xlfn.IFS(
入力項目!$S$10="男",子育て関連マスタ!$C$18,
入力項目!$S$10="女",子育て関連マスタ!$C$19
),0),0
) +
IF(AND(Q568&gt;=入力項目!$S$18,Q568&lt;=入力項目!$S$19),入力項目!$S$20,0) +
IF(AND(Q568&gt;=入力項目!$S$21,Q568&lt;=入力項目!$S$22),入力項目!$S$23,0) +
IF(AND(Q568&gt;=入力項目!$S$24,Q568&lt;=入力項目!$S$25),入力項目!$S$26,0)
)</f>
        <v>0</v>
      </c>
      <c r="AF568">
        <f ca="1">-(
_xlfn.IFS(
R568&lt;=入力項目!$S$11,0,
AND(R568&gt;=入力項目!$S$11+1,R568&lt;=3),IFERROR(VLOOKUP(入力項目!$S$12,子育て関連マスタ!$I$4:$M$5,4,FALSE),0),
AND(R568&gt;=4,R568&lt;=6),IFERROR(VLOOKUP(入力項目!$S$13,子育て関連マスタ!$I$9:$M$12,4,FALSE),0),
AND(R568&gt;=7,R568&lt;=12),IFERROR(VLOOKUP(入力項目!$S$14,子育て関連マスタ!$I$16:$M$17,4,FALSE),0),
AND(R568&gt;=13,R568&lt;=15),IFERROR(VLOOKUP(入力項目!$S$15,子育て関連マスタ!$I$21:$M$22,4,FALSE),0),
AND(R568&gt;=16,R568&lt;=18),IFERROR(VLOOKUP(入力項目!$S$16,子育て関連マスタ!$I$26:$M$28,4,FALSE),0),
AND(R568&gt;=19,R568&lt;=20,入力項目!$S$16="高専"),IFERROR(VLOOKUP(入力項目!$S$16,子育て関連マスタ!$I$26:$M$28,4,FALSE),0),
AND(R568&gt;=19,R568&lt;=20,入力項目!$S$16&lt;&gt;"高専"),IFERROR(VLOOKUP(入力項目!$S$17,子育て関連マスタ!$I$32:$M$37,4,FALSE),0),
AND(R568&gt;=21,R568&lt;=22,入力項目!$S$16="高専"),IFERROR(VLOOKUP(入力項目!$S$17,子育て関連マスタ!$I$32:$M$34,4,FALSE),0),
AND(R568&gt;=21,R568&lt;=22,入力項目!$S$16&lt;&gt;"高専"),IFERROR(VLOOKUP(入力項目!$S$17,子育て関連マスタ!$I$32:$M$34,4,FALSE),0),
R568&gt;=23,0
) +
IF($D568=4,
  IFERROR(_xlfn.IFS(
  R568&lt;=入力項目!$S$11,0,
  AND(R568=入力項目!$S$11),IFERROR(VLOOKUP(入力項目!$S$12,子育て関連マスタ!$I$4:$M$5,2,FALSE),0),
  AND(R568=4),IFERROR(VLOOKUP(入力項目!$S$13,子育て関連マスタ!$I$9:$M$12,2,FALSE),0),
  AND(R568=7),IFERROR(VLOOKUP(入力項目!$S$14,子育て関連マスタ!$I$16:$M$17,2,FALSE),0),
  AND(R568=13),IFERROR(VLOOKUP(入力項目!$S$15,子育て関連マスタ!$I$21:$M$22,2,FALSE),0),
  AND(R568=16),IFERROR(VLOOKUP(入力項目!$S$16,子育て関連マスタ!$I$26:$M$28,2,FALSE),0),
  AND(R568=19,入力項目!$S$16&lt;&gt;"高専"),IFERROR(VLOOKUP(入力項目!$S$17,子育て関連マスタ!$I$32:$M$37,2,FALSE),0),
  AND(R568=21,入力項目!$S$16="高専"),IFERROR(VLOOKUP(入力項目!$S$17,子育て関連マスタ!$I$32:$M$37,2,FALSE),0),
  R568&gt;=22,0
  ),0),0
) +
IF(AND(R568&gt;=1,R568&lt;=15),IF($D568=入力項目!$S$8,入力項目!$S$3,0),0) +
IF(AND(R568&gt;=1,R568&lt;=15),IF($D568=5,入力項目!$S$4,0),0) +
IF(AND(R568&gt;=1,R568&lt;=15),IF($D568=12,入力項目!$S$5,0),0) +
IF(AND(入力項目!$S$7=$A568,入力項目!$S$8=$D568),子育て関連マスタ!$C$14,0) +
IFERROR(IF(AND(YEAR(EDATE(DATE(入力項目!$S$7,入力項目!$S$8,1),1))=$A568,MONTH(EDATE(DATE(入力項目!$S$7,入力項目!$S$8,1),1))=$D568),子育て関連マスタ!$C$15,0),0) +
IF(AND(OR(R568=3,R568=5,R568=7),$D568=11),子育て関連マスタ!$C$17,0) +
IF(AND(R568=20,$D568=1),子育て関連マスタ!$C$18,0) +
IF(AND(R568=20,$D568=1),
IFERROR(_xlfn.IFS(
入力項目!$S$10="男",子育て関連マスタ!$C$18,
入力項目!$S$10="女",子育て関連マスタ!$C$19
),0),0
) +
IF(AND(R568&gt;=入力項目!$S$18,R568&lt;=入力項目!$S$19),入力項目!$S$20,0) +
IF(AND(R568&gt;=入力項目!$S$21,R568&lt;=入力項目!$S$22),入力項目!$S$23,0) +
IF(AND(R568&gt;=入力項目!$S$24,R568&lt;=入力項目!$S$25),入力項目!$S$26,0)
)</f>
        <v>0</v>
      </c>
      <c r="AG568">
        <f ca="1">-(
_xlfn.IFS(
S568&lt;=入力項目!$S$11,0,
AND(S568&gt;=入力項目!$S$11+1,S568&lt;=3),IFERROR(VLOOKUP(入力項目!$S$12,子育て関連マスタ!$I$4:$M$5,4,FALSE),0),
AND(S568&gt;=4,S568&lt;=6),IFERROR(VLOOKUP(入力項目!$S$13,子育て関連マスタ!$I$9:$M$12,4,FALSE),0),
AND(S568&gt;=7,S568&lt;=12),IFERROR(VLOOKUP(入力項目!$S$14,子育て関連マスタ!$I$16:$M$17,4,FALSE),0),
AND(S568&gt;=13,S568&lt;=15),IFERROR(VLOOKUP(入力項目!$S$15,子育て関連マスタ!$I$21:$M$22,4,FALSE),0),
AND(S568&gt;=16,S568&lt;=18),IFERROR(VLOOKUP(入力項目!$S$16,子育て関連マスタ!$I$26:$M$28,4,FALSE),0),
AND(S568&gt;=19,S568&lt;=20,入力項目!$S$16="高専"),IFERROR(VLOOKUP(入力項目!$S$16,子育て関連マスタ!$I$26:$M$28,4,FALSE),0),
AND(S568&gt;=19,S568&lt;=20,入力項目!$S$16&lt;&gt;"高専"),IFERROR(VLOOKUP(入力項目!$S$17,子育て関連マスタ!$I$32:$M$37,4,FALSE),0),
AND(S568&gt;=21,S568&lt;=22,入力項目!$S$16="高専"),IFERROR(VLOOKUP(入力項目!$S$17,子育て関連マスタ!$I$32:$M$34,4,FALSE),0),
AND(S568&gt;=21,S568&lt;=22,入力項目!$S$16&lt;&gt;"高専"),IFERROR(VLOOKUP(入力項目!$S$17,子育て関連マスタ!$I$32:$M$34,4,FALSE),0),
S568&gt;=23,0
) +
IF($D568=4,
  IFERROR(_xlfn.IFS(
  S568&lt;=入力項目!$S$11,0,
  AND(S568=入力項目!$S$11),IFERROR(VLOOKUP(入力項目!$S$12,子育て関連マスタ!$I$4:$M$5,2,FALSE),0),
  AND(S568=4),IFERROR(VLOOKUP(入力項目!$S$13,子育て関連マスタ!$I$9:$M$12,2,FALSE),0),
  AND(S568=7),IFERROR(VLOOKUP(入力項目!$S$14,子育て関連マスタ!$I$16:$M$17,2,FALSE),0),
  AND(S568=13),IFERROR(VLOOKUP(入力項目!$S$15,子育て関連マスタ!$I$21:$M$22,2,FALSE),0),
  AND(S568=16),IFERROR(VLOOKUP(入力項目!$S$16,子育て関連マスタ!$I$26:$M$28,2,FALSE),0),
  AND(S568=19,入力項目!$S$16&lt;&gt;"高専"),IFERROR(VLOOKUP(入力項目!$S$17,子育て関連マスタ!$I$32:$M$37,2,FALSE),0),
  AND(S568=21,入力項目!$S$16="高専"),IFERROR(VLOOKUP(入力項目!$S$17,子育て関連マスタ!$I$32:$M$37,2,FALSE),0),
  S568&gt;=22,0
  ),0),0
) +
IF(AND(S568&gt;=1,S568&lt;=15),IF($D568=入力項目!$S$8,入力項目!$S$3,0),0) +
IF(AND(S568&gt;=1,S568&lt;=15),IF($D568=5,入力項目!$S$4,0),0) +
IF(AND(S568&gt;=1,S568&lt;=15),IF($D568=12,入力項目!$S$5,0),0) +
IF(AND(入力項目!$S$7=$A568,入力項目!$S$8=$D568),子育て関連マスタ!$C$14,0) +
IFERROR(IF(AND(YEAR(EDATE(DATE(入力項目!$S$7,入力項目!$S$8,1),1))=$A568,MONTH(EDATE(DATE(入力項目!$S$7,入力項目!$S$8,1),1))=$D568),子育て関連マスタ!$C$15,0),0) +
IF(AND(OR(S568=3,S568=5,S568=7),$D568=11),子育て関連マスタ!$C$17,0) +
IF(AND(S568=20,$D568=1),子育て関連マスタ!$C$18,0) +
IF(AND(S568=20,$D568=1),
IFERROR(_xlfn.IFS(
入力項目!$S$10="男",子育て関連マスタ!$C$18,
入力項目!$S$10="女",子育て関連マスタ!$C$19
),0),0
) +
IF(AND(S568&gt;=入力項目!$S$18,S568&lt;=入力項目!$S$19),入力項目!$S$20,0) +
IF(AND(S568&gt;=入力項目!$S$21,S568&lt;=入力項目!$S$22),入力項目!$S$23,0) +
IF(AND(S568&gt;=入力項目!$S$24,S568&lt;=入力項目!$S$25),入力項目!$S$26,0)
)</f>
        <v>0</v>
      </c>
      <c r="AH568">
        <f ca="1">-(
_xlfn.IFS(
T568&lt;=入力項目!$S$11,0,
AND(T568&gt;=入力項目!$S$11+1,T568&lt;=3),IFERROR(VLOOKUP(入力項目!$S$12,子育て関連マスタ!$I$4:$M$5,4,FALSE),0),
AND(T568&gt;=4,T568&lt;=6),IFERROR(VLOOKUP(入力項目!$S$13,子育て関連マスタ!$I$9:$M$12,4,FALSE),0),
AND(T568&gt;=7,T568&lt;=12),IFERROR(VLOOKUP(入力項目!$S$14,子育て関連マスタ!$I$16:$M$17,4,FALSE),0),
AND(T568&gt;=13,T568&lt;=15),IFERROR(VLOOKUP(入力項目!$S$15,子育て関連マスタ!$I$21:$M$22,4,FALSE),0),
AND(T568&gt;=16,T568&lt;=18),IFERROR(VLOOKUP(入力項目!$S$16,子育て関連マスタ!$I$26:$M$28,4,FALSE),0),
AND(T568&gt;=19,T568&lt;=20,入力項目!$S$16="高専"),IFERROR(VLOOKUP(入力項目!$S$16,子育て関連マスタ!$I$26:$M$28,4,FALSE),0),
AND(T568&gt;=19,T568&lt;=20,入力項目!$S$16&lt;&gt;"高専"),IFERROR(VLOOKUP(入力項目!$S$17,子育て関連マスタ!$I$32:$M$37,4,FALSE),0),
AND(T568&gt;=21,T568&lt;=22,入力項目!$S$16="高専"),IFERROR(VLOOKUP(入力項目!$S$17,子育て関連マスタ!$I$32:$M$34,4,FALSE),0),
AND(T568&gt;=21,T568&lt;=22,入力項目!$S$16&lt;&gt;"高専"),IFERROR(VLOOKUP(入力項目!$S$17,子育て関連マスタ!$I$32:$M$34,4,FALSE),0),
T568&gt;=23,0
) +
IF($D568=4,
  IFERROR(_xlfn.IFS(
  T568&lt;=入力項目!$S$11,0,
  AND(T568=入力項目!$S$11),IFERROR(VLOOKUP(入力項目!$S$12,子育て関連マスタ!$I$4:$M$5,2,FALSE),0),
  AND(T568=4),IFERROR(VLOOKUP(入力項目!$S$13,子育て関連マスタ!$I$9:$M$12,2,FALSE),0),
  AND(T568=7),IFERROR(VLOOKUP(入力項目!$S$14,子育て関連マスタ!$I$16:$M$17,2,FALSE),0),
  AND(T568=13),IFERROR(VLOOKUP(入力項目!$S$15,子育て関連マスタ!$I$21:$M$22,2,FALSE),0),
  AND(T568=16),IFERROR(VLOOKUP(入力項目!$S$16,子育て関連マスタ!$I$26:$M$28,2,FALSE),0),
  AND(T568=19,入力項目!$S$16&lt;&gt;"高専"),IFERROR(VLOOKUP(入力項目!$S$17,子育て関連マスタ!$I$32:$M$37,2,FALSE),0),
  AND(T568=21,入力項目!$S$16="高専"),IFERROR(VLOOKUP(入力項目!$S$17,子育て関連マスタ!$I$32:$M$37,2,FALSE),0),
  T568&gt;=22,0
  ),0),0
) +
IF(AND(T568&gt;=1,T568&lt;=15),IF($D568=入力項目!$S$8,入力項目!$S$3,0),0) +
IF(AND(T568&gt;=1,T568&lt;=15),IF($D568=5,入力項目!$S$4,0),0) +
IF(AND(T568&gt;=1,T568&lt;=15),IF($D568=12,入力項目!$S$5,0),0) +
IF(AND(入力項目!$S$7=$A568,入力項目!$S$8=$D568),子育て関連マスタ!$C$14,0) +
IFERROR(IF(AND(YEAR(EDATE(DATE(入力項目!$S$7,入力項目!$S$8,1),1))=$A568,MONTH(EDATE(DATE(入力項目!$S$7,入力項目!$S$8,1),1))=$D568),子育て関連マスタ!$C$15,0),0) +
IF(AND(OR(T568=3,T568=5,T568=7),$D568=11),子育て関連マスタ!$C$17,0) +
IF(AND(T568=20,$D568=1),子育て関連マスタ!$C$18,0) +
IF(AND(T568=20,$D568=1),
IFERROR(_xlfn.IFS(
入力項目!$S$10="男",子育て関連マスタ!$C$18,
入力項目!$S$10="女",子育て関連マスタ!$C$19
),0),0
) +
IF(AND(T568&gt;=入力項目!$S$18,T568&lt;=入力項目!$S$19),入力項目!$S$20,0) +
IF(AND(T568&gt;=入力項目!$S$21,T568&lt;=入力項目!$S$22),入力項目!$S$23,0) +
IF(AND(T568&gt;=入力項目!$S$24,T568&lt;=入力項目!$S$25),入力項目!$S$26,0)
)</f>
        <v>0</v>
      </c>
      <c r="AI568">
        <f ca="1">-(
_xlfn.IFS(
U568&lt;=入力項目!$S$11,0,
AND(U568&gt;=入力項目!$S$11+1,U568&lt;=3),IFERROR(VLOOKUP(入力項目!$S$12,子育て関連マスタ!$I$4:$M$5,4,FALSE),0),
AND(U568&gt;=4,U568&lt;=6),IFERROR(VLOOKUP(入力項目!$S$13,子育て関連マスタ!$I$9:$M$12,4,FALSE),0),
AND(U568&gt;=7,U568&lt;=12),IFERROR(VLOOKUP(入力項目!$S$14,子育て関連マスタ!$I$16:$M$17,4,FALSE),0),
AND(U568&gt;=13,U568&lt;=15),IFERROR(VLOOKUP(入力項目!$S$15,子育て関連マスタ!$I$21:$M$22,4,FALSE),0),
AND(U568&gt;=16,U568&lt;=18),IFERROR(VLOOKUP(入力項目!$S$16,子育て関連マスタ!$I$26:$M$28,4,FALSE),0),
AND(U568&gt;=19,U568&lt;=20,入力項目!$S$16="高専"),IFERROR(VLOOKUP(入力項目!$S$16,子育て関連マスタ!$I$26:$M$28,4,FALSE),0),
AND(U568&gt;=19,U568&lt;=20,入力項目!$S$16&lt;&gt;"高専"),IFERROR(VLOOKUP(入力項目!$S$17,子育て関連マスタ!$I$32:$M$37,4,FALSE),0),
AND(U568&gt;=21,U568&lt;=22,入力項目!$S$16="高専"),IFERROR(VLOOKUP(入力項目!$S$17,子育て関連マスタ!$I$32:$M$34,4,FALSE),0),
AND(U568&gt;=21,U568&lt;=22,入力項目!$S$16&lt;&gt;"高専"),IFERROR(VLOOKUP(入力項目!$S$17,子育て関連マスタ!$I$32:$M$34,4,FALSE),0),
U568&gt;=23,0
) +
IF($D568=4,
  IFERROR(_xlfn.IFS(
  U568&lt;=入力項目!$S$11,0,
  AND(U568=入力項目!$S$11),IFERROR(VLOOKUP(入力項目!$S$12,子育て関連マスタ!$I$4:$M$5,2,FALSE),0),
  AND(U568=4),IFERROR(VLOOKUP(入力項目!$S$13,子育て関連マスタ!$I$9:$M$12,2,FALSE),0),
  AND(U568=7),IFERROR(VLOOKUP(入力項目!$S$14,子育て関連マスタ!$I$16:$M$17,2,FALSE),0),
  AND(U568=13),IFERROR(VLOOKUP(入力項目!$S$15,子育て関連マスタ!$I$21:$M$22,2,FALSE),0),
  AND(U568=16),IFERROR(VLOOKUP(入力項目!$S$16,子育て関連マスタ!$I$26:$M$28,2,FALSE),0),
  AND(U568=19,入力項目!$S$16&lt;&gt;"高専"),IFERROR(VLOOKUP(入力項目!$S$17,子育て関連マスタ!$I$32:$M$37,2,FALSE),0),
  AND(U568=21,入力項目!$S$16="高専"),IFERROR(VLOOKUP(入力項目!$S$17,子育て関連マスタ!$I$32:$M$37,2,FALSE),0),
  U568&gt;=22,0
  ),0),0
) +
IF(AND(U568&gt;=1,U568&lt;=15),IF($D568=入力項目!$S$8,入力項目!$S$3,0),0) +
IF(AND(U568&gt;=1,U568&lt;=15),IF($D568=5,入力項目!$S$4,0),0) +
IF(AND(U568&gt;=1,U568&lt;=15),IF($D568=12,入力項目!$S$5,0),0) +
IF(AND(入力項目!$S$7=$A568,入力項目!$S$8=$D568),子育て関連マスタ!$C$14,0) +
IFERROR(IF(AND(YEAR(EDATE(DATE(入力項目!$S$7,入力項目!$S$8,1),1))=$A568,MONTH(EDATE(DATE(入力項目!$S$7,入力項目!$S$8,1),1))=$D568),子育て関連マスタ!$C$15,0),0) +
IF(AND(OR(U568=3,U568=5,U568=7),$D568=11),子育て関連マスタ!$C$17,0) +
IF(AND(U568=20,$D568=1),子育て関連マスタ!$C$18,0) +
IF(AND(U568=20,$D568=1),
IFERROR(_xlfn.IFS(
入力項目!$S$10="男",子育て関連マスタ!$C$18,
入力項目!$S$10="女",子育て関連マスタ!$C$19
),0),0
) +
IF(AND(U568&gt;=入力項目!$S$18,U568&lt;=入力項目!$S$19),入力項目!$S$20,0) +
IF(AND(U568&gt;=入力項目!$S$21,U568&lt;=入力項目!$S$22),入力項目!$S$23,0) +
IF(AND(U568&gt;=入力項目!$S$24,U568&lt;=入力項目!$S$25),入力項目!$S$26,0)
)</f>
        <v>0</v>
      </c>
      <c r="AJ568" s="10">
        <f ca="1">-VLOOKUP($D568,月別収支!$A$2:$H$13,7,FALSE)</f>
        <v>-20000</v>
      </c>
    </row>
    <row r="569" spans="1:36" x14ac:dyDescent="0.4">
      <c r="A569">
        <f t="shared" ca="1" si="156"/>
        <v>2071</v>
      </c>
      <c r="B569">
        <f t="shared" ca="1" si="146"/>
        <v>2071</v>
      </c>
      <c r="C569">
        <f t="shared" ca="1" si="147"/>
        <v>47</v>
      </c>
      <c r="D569">
        <f t="shared" ca="1" si="157"/>
        <v>11</v>
      </c>
      <c r="E569" t="str">
        <f t="shared" ca="1" si="141"/>
        <v>2071年11月</v>
      </c>
      <c r="F569">
        <f ca="1">IF(OR(入力項目!$N$5&lt;$A569,AND(入力項目!$N$5=$A569,入力項目!$N$6&lt;$D569)),IF(F568=0,1,IF(G569=12,F568+1,F568)),0)</f>
        <v>47</v>
      </c>
      <c r="G569">
        <f ca="1">IF(OR(入力項目!$N$5&lt;$A569,AND(入力項目!$N$5=$A569,入力項目!$N$6&lt;$D569)),IF(G568=12,1,G568+1),0)</f>
        <v>1</v>
      </c>
      <c r="H569" t="str">
        <f t="shared" ca="1" si="142"/>
        <v>47_1</v>
      </c>
      <c r="I569">
        <f ca="1">IF(
  IFERROR(AND($C569&gt;0,MOD($C569,入力項目!$N$22)=0,$D569=入力項目!$N$23), FALSE),
  1,
  IF(
    AND(I568&gt;0,J568=12),
    IF(I568=入力項目!$N$28, 0, I568+1),
    I568
  )
)</f>
        <v>3</v>
      </c>
      <c r="J569">
        <f ca="1">IF($D569=入力項目!$N$23,1,IFERROR(J568+1,1))</f>
        <v>6</v>
      </c>
      <c r="K569" t="str">
        <f t="shared" ca="1" si="143"/>
        <v>3_6</v>
      </c>
      <c r="L569">
        <f ca="1">L568+IF(入力項目!$D$4=$D569,1,0)</f>
        <v>76</v>
      </c>
      <c r="M569" t="str">
        <f t="shared" ca="1" si="144"/>
        <v>76歳</v>
      </c>
      <c r="N569">
        <f t="shared" ca="1" si="148"/>
        <v>76</v>
      </c>
      <c r="O569" t="str">
        <f t="shared" ca="1" si="145"/>
        <v>76歳</v>
      </c>
      <c r="P569">
        <f t="shared" ca="1" si="149"/>
        <v>51</v>
      </c>
      <c r="Q569">
        <f t="shared" ca="1" si="150"/>
        <v>49</v>
      </c>
      <c r="R569">
        <f t="shared" ca="1" si="151"/>
        <v>2072</v>
      </c>
      <c r="S569">
        <f t="shared" ca="1" si="152"/>
        <v>2072</v>
      </c>
      <c r="T569">
        <f t="shared" ca="1" si="153"/>
        <v>2072</v>
      </c>
      <c r="U569">
        <f t="shared" ca="1" si="154"/>
        <v>2072</v>
      </c>
      <c r="V569" s="10">
        <f t="shared" ca="1" si="155"/>
        <v>56901425</v>
      </c>
      <c r="W569" s="10">
        <f ca="1">IF($L569&lt;その他マスタ!$B$1,VLOOKUP($D569,月別収支!$A$2:$H$13,2,FALSE),その他マスタ!$B$3)+IF(AND($L569=その他マスタ!$B$1,入力項目!$I$9="あり",$D569=入力項目!$D$4),その他マスタ!$B$2,0)</f>
        <v>150000</v>
      </c>
      <c r="X569" s="10">
        <f ca="1">-IF(入力項目!$K$5=TRUE,
IF($F569+$G569&lt;3,VLOOKUP($D569,月別収支!$A$2:$H$13,8,FALSE),0)+IFERROR(VLOOKUP($H569,住宅ローン計算!C:P,13,FALSE),0)+IF($F569&gt;1,IF(OR($G569=3,$G569=6,$G569=9,$G569=12),ROUNDUP(入力項目!$N$18/4,0),0),0),
VLOOKUP($D569,月別収支!$A$2:$H$13,8,FALSE))</f>
        <v>0</v>
      </c>
      <c r="Y569" s="10">
        <f ca="1">-VLOOKUP($D569,月別収支!$A$2:$H$13,3,FALSE)</f>
        <v>-75000</v>
      </c>
      <c r="Z569" s="10">
        <f ca="1">-VLOOKUP($D569,月別収支!$A$2:$H$13,4,FALSE)</f>
        <v>-27000</v>
      </c>
      <c r="AA569" s="10">
        <f ca="1">-VLOOKUP($D569,月別収支!$A$2:$H$13,6,FALSE)</f>
        <v>-10000</v>
      </c>
      <c r="AB569" s="10">
        <f ca="1">-(
VLOOKUP($D569,月別収支!$A$2:$H$13,5,FALSE)+IF(AND(入力項目!$I$27&lt;=$A569,ISEVEN($A569-入力項目!$I$27),入力項目!$I$28=$D569),入力項目!$I$26,0)
+IF(入力項目!$K$26=TRUE,
IFERROR(VLOOKUP($K569,マイカーローン計算!C:P,13,FALSE),0),
IFERROR(
  IF(AND($C569&gt;0,MOD($C569,入力項目!$N$22)=0,$D569=入力項目!$N$23),入力項目!$N$24,0),
 0
)
)
)</f>
        <v>-70000</v>
      </c>
      <c r="AC569" s="10">
        <f ca="1">-IF($A569&lt;入力項目!$N$33,入力項目!$N$35,IF(AND($A569=入力項目!$N$33,$D569&lt;=入力項目!$N$34),入力項目!$N$35,0))</f>
        <v>0</v>
      </c>
      <c r="AD569">
        <f ca="1">-(
_xlfn.IFS(
P569&lt;=入力項目!$S$11,0,
AND(P569&gt;=入力項目!$S$11+1,P569&lt;=3),IFERROR(VLOOKUP(入力項目!$S$12,子育て関連マスタ!$I$4:$M$5,4,FALSE),0),
AND(P569&gt;=4,P569&lt;=6),IFERROR(VLOOKUP(入力項目!$S$13,子育て関連マスタ!$I$9:$M$12,4,FALSE),0),
AND(P569&gt;=7,P569&lt;=12),IFERROR(VLOOKUP(入力項目!$S$14,子育て関連マスタ!$I$16:$M$17,4,FALSE),0),
AND(P569&gt;=13,P569&lt;=15),IFERROR(VLOOKUP(入力項目!$S$15,子育て関連マスタ!$I$21:$M$22,4,FALSE),0),
AND(P569&gt;=16,P569&lt;=18),IFERROR(VLOOKUP(入力項目!$S$16,子育て関連マスタ!$I$26:$M$28,4,FALSE),0),
AND(P569&gt;=19,P569&lt;=20,入力項目!$S$16="高専"),IFERROR(VLOOKUP(入力項目!$S$16,子育て関連マスタ!$I$26:$M$28,4,FALSE),0),
AND(P569&gt;=19,P569&lt;=20,入力項目!$S$16&lt;&gt;"高専"),IFERROR(VLOOKUP(入力項目!$S$17,子育て関連マスタ!$I$32:$M$37,4,FALSE),0),
AND(P569&gt;=21,P569&lt;=22,入力項目!$S$16="高専"),IFERROR(VLOOKUP(入力項目!$S$17,子育て関連マスタ!$I$32:$M$34,4,FALSE),0),
AND(P569&gt;=21,P569&lt;=22,入力項目!$S$16&lt;&gt;"高専"),IFERROR(VLOOKUP(入力項目!$S$17,子育て関連マスタ!$I$32:$M$34,4,FALSE),0),
P569&gt;=23,0
) +
IF($D569=4,
  IFERROR(_xlfn.IFS(
  P569&lt;=入力項目!$S$11,0,
  AND(P569=入力項目!$S$11),IFERROR(VLOOKUP(入力項目!$S$12,子育て関連マスタ!$I$4:$M$5,2,FALSE),0),
  AND(P569=4),IFERROR(VLOOKUP(入力項目!$S$13,子育て関連マスタ!$I$9:$M$12,2,FALSE),0),
  AND(P569=7),IFERROR(VLOOKUP(入力項目!$S$14,子育て関連マスタ!$I$16:$M$17,2,FALSE),0),
  AND(P569=13),IFERROR(VLOOKUP(入力項目!$S$15,子育て関連マスタ!$I$21:$M$22,2,FALSE),0),
  AND(P569=16),IFERROR(VLOOKUP(入力項目!$S$16,子育て関連マスタ!$I$26:$M$28,2,FALSE),0),
  AND(P569=19,入力項目!$S$16&lt;&gt;"高専"),IFERROR(VLOOKUP(入力項目!$S$17,子育て関連マスタ!$I$32:$M$37,2,FALSE),0),
  AND(P569=21,入力項目!$S$16="高専"),IFERROR(VLOOKUP(入力項目!$S$17,子育て関連マスタ!$I$32:$M$37,2,FALSE),0),
  P569&gt;=22,0
  ),0),0
) +
IF(AND(P569&gt;=1,P569&lt;=15),IF($D569=入力項目!$S$8,入力項目!$S$3,0),0) +
IF(AND(P569&gt;=1,P569&lt;=15),IF($D569=5,入力項目!$S$4,0),0) +
IF(AND(P569&gt;=1,P569&lt;=15),IF($D569=12,入力項目!$S$5,0),0) +
IF(AND(入力項目!$S$7=$A569,入力項目!$S$8=$D569),子育て関連マスタ!$C$14,0) +
IFERROR(IF(AND(YEAR(EDATE(DATE(入力項目!$S$7,入力項目!$S$8,1),1))=$A569,MONTH(EDATE(DATE(入力項目!$S$7,入力項目!$S$8,1),1))=$D569),子育て関連マスタ!$C$15,0),0) +
IF(AND(OR(P569=3,P569=5,P569=7),$D569=11),子育て関連マスタ!$C$17,0) +
IF(AND(P569=20,$D569=1),子育て関連マスタ!$C$18,0) +
IF(AND(P569=20,$D569=1),
IFERROR(_xlfn.IFS(
入力項目!$S$10="男",子育て関連マスタ!$C$18,
入力項目!$S$10="女",子育て関連マスタ!$C$19
),0),0
) +
IF(AND(P569&gt;=入力項目!$S$18,P569&lt;=入力項目!$S$19),入力項目!$S$20,0) +
IF(AND(P569&gt;=入力項目!$S$21,P569&lt;=入力項目!$S$22),入力項目!$S$23,0) +
IF(AND(P569&gt;=入力項目!$S$24,P569&lt;=入力項目!$S$25),入力項目!$S$26,0)
)</f>
        <v>0</v>
      </c>
      <c r="AE569">
        <f ca="1">-(
_xlfn.IFS(
Q569&lt;=入力項目!$S$11,0,
AND(Q569&gt;=入力項目!$S$11+1,Q569&lt;=3),IFERROR(VLOOKUP(入力項目!$S$12,子育て関連マスタ!$I$4:$M$5,4,FALSE),0),
AND(Q569&gt;=4,Q569&lt;=6),IFERROR(VLOOKUP(入力項目!$S$13,子育て関連マスタ!$I$9:$M$12,4,FALSE),0),
AND(Q569&gt;=7,Q569&lt;=12),IFERROR(VLOOKUP(入力項目!$S$14,子育て関連マスタ!$I$16:$M$17,4,FALSE),0),
AND(Q569&gt;=13,Q569&lt;=15),IFERROR(VLOOKUP(入力項目!$S$15,子育て関連マスタ!$I$21:$M$22,4,FALSE),0),
AND(Q569&gt;=16,Q569&lt;=18),IFERROR(VLOOKUP(入力項目!$S$16,子育て関連マスタ!$I$26:$M$28,4,FALSE),0),
AND(Q569&gt;=19,Q569&lt;=20,入力項目!$S$16="高専"),IFERROR(VLOOKUP(入力項目!$S$16,子育て関連マスタ!$I$26:$M$28,4,FALSE),0),
AND(Q569&gt;=19,Q569&lt;=20,入力項目!$S$16&lt;&gt;"高専"),IFERROR(VLOOKUP(入力項目!$S$17,子育て関連マスタ!$I$32:$M$37,4,FALSE),0),
AND(Q569&gt;=21,Q569&lt;=22,入力項目!$S$16="高専"),IFERROR(VLOOKUP(入力項目!$S$17,子育て関連マスタ!$I$32:$M$34,4,FALSE),0),
AND(Q569&gt;=21,Q569&lt;=22,入力項目!$S$16&lt;&gt;"高専"),IFERROR(VLOOKUP(入力項目!$S$17,子育て関連マスタ!$I$32:$M$34,4,FALSE),0),
Q569&gt;=23,0
) +
IF($D569=4,
  IFERROR(_xlfn.IFS(
  Q569&lt;=入力項目!$S$11,0,
  AND(Q569=入力項目!$S$11),IFERROR(VLOOKUP(入力項目!$S$12,子育て関連マスタ!$I$4:$M$5,2,FALSE),0),
  AND(Q569=4),IFERROR(VLOOKUP(入力項目!$S$13,子育て関連マスタ!$I$9:$M$12,2,FALSE),0),
  AND(Q569=7),IFERROR(VLOOKUP(入力項目!$S$14,子育て関連マスタ!$I$16:$M$17,2,FALSE),0),
  AND(Q569=13),IFERROR(VLOOKUP(入力項目!$S$15,子育て関連マスタ!$I$21:$M$22,2,FALSE),0),
  AND(Q569=16),IFERROR(VLOOKUP(入力項目!$S$16,子育て関連マスタ!$I$26:$M$28,2,FALSE),0),
  AND(Q569=19,入力項目!$S$16&lt;&gt;"高専"),IFERROR(VLOOKUP(入力項目!$S$17,子育て関連マスタ!$I$32:$M$37,2,FALSE),0),
  AND(Q569=21,入力項目!$S$16="高専"),IFERROR(VLOOKUP(入力項目!$S$17,子育て関連マスタ!$I$32:$M$37,2,FALSE),0),
  Q569&gt;=22,0
  ),0),0
) +
IF(AND(Q569&gt;=1,Q569&lt;=15),IF($D569=入力項目!$S$8,入力項目!$S$3,0),0) +
IF(AND(Q569&gt;=1,Q569&lt;=15),IF($D569=5,入力項目!$S$4,0),0) +
IF(AND(Q569&gt;=1,Q569&lt;=15),IF($D569=12,入力項目!$S$5,0),0) +
IF(AND(入力項目!$S$7=$A569,入力項目!$S$8=$D569),子育て関連マスタ!$C$14,0) +
IFERROR(IF(AND(YEAR(EDATE(DATE(入力項目!$S$7,入力項目!$S$8,1),1))=$A569,MONTH(EDATE(DATE(入力項目!$S$7,入力項目!$S$8,1),1))=$D569),子育て関連マスタ!$C$15,0),0) +
IF(AND(OR(Q569=3,Q569=5,Q569=7),$D569=11),子育て関連マスタ!$C$17,0) +
IF(AND(Q569=20,$D569=1),子育て関連マスタ!$C$18,0) +
IF(AND(Q569=20,$D569=1),
IFERROR(_xlfn.IFS(
入力項目!$S$10="男",子育て関連マスタ!$C$18,
入力項目!$S$10="女",子育て関連マスタ!$C$19
),0),0
) +
IF(AND(Q569&gt;=入力項目!$S$18,Q569&lt;=入力項目!$S$19),入力項目!$S$20,0) +
IF(AND(Q569&gt;=入力項目!$S$21,Q569&lt;=入力項目!$S$22),入力項目!$S$23,0) +
IF(AND(Q569&gt;=入力項目!$S$24,Q569&lt;=入力項目!$S$25),入力項目!$S$26,0)
)</f>
        <v>0</v>
      </c>
      <c r="AF569">
        <f ca="1">-(
_xlfn.IFS(
R569&lt;=入力項目!$S$11,0,
AND(R569&gt;=入力項目!$S$11+1,R569&lt;=3),IFERROR(VLOOKUP(入力項目!$S$12,子育て関連マスタ!$I$4:$M$5,4,FALSE),0),
AND(R569&gt;=4,R569&lt;=6),IFERROR(VLOOKUP(入力項目!$S$13,子育て関連マスタ!$I$9:$M$12,4,FALSE),0),
AND(R569&gt;=7,R569&lt;=12),IFERROR(VLOOKUP(入力項目!$S$14,子育て関連マスタ!$I$16:$M$17,4,FALSE),0),
AND(R569&gt;=13,R569&lt;=15),IFERROR(VLOOKUP(入力項目!$S$15,子育て関連マスタ!$I$21:$M$22,4,FALSE),0),
AND(R569&gt;=16,R569&lt;=18),IFERROR(VLOOKUP(入力項目!$S$16,子育て関連マスタ!$I$26:$M$28,4,FALSE),0),
AND(R569&gt;=19,R569&lt;=20,入力項目!$S$16="高専"),IFERROR(VLOOKUP(入力項目!$S$16,子育て関連マスタ!$I$26:$M$28,4,FALSE),0),
AND(R569&gt;=19,R569&lt;=20,入力項目!$S$16&lt;&gt;"高専"),IFERROR(VLOOKUP(入力項目!$S$17,子育て関連マスタ!$I$32:$M$37,4,FALSE),0),
AND(R569&gt;=21,R569&lt;=22,入力項目!$S$16="高専"),IFERROR(VLOOKUP(入力項目!$S$17,子育て関連マスタ!$I$32:$M$34,4,FALSE),0),
AND(R569&gt;=21,R569&lt;=22,入力項目!$S$16&lt;&gt;"高専"),IFERROR(VLOOKUP(入力項目!$S$17,子育て関連マスタ!$I$32:$M$34,4,FALSE),0),
R569&gt;=23,0
) +
IF($D569=4,
  IFERROR(_xlfn.IFS(
  R569&lt;=入力項目!$S$11,0,
  AND(R569=入力項目!$S$11),IFERROR(VLOOKUP(入力項目!$S$12,子育て関連マスタ!$I$4:$M$5,2,FALSE),0),
  AND(R569=4),IFERROR(VLOOKUP(入力項目!$S$13,子育て関連マスタ!$I$9:$M$12,2,FALSE),0),
  AND(R569=7),IFERROR(VLOOKUP(入力項目!$S$14,子育て関連マスタ!$I$16:$M$17,2,FALSE),0),
  AND(R569=13),IFERROR(VLOOKUP(入力項目!$S$15,子育て関連マスタ!$I$21:$M$22,2,FALSE),0),
  AND(R569=16),IFERROR(VLOOKUP(入力項目!$S$16,子育て関連マスタ!$I$26:$M$28,2,FALSE),0),
  AND(R569=19,入力項目!$S$16&lt;&gt;"高専"),IFERROR(VLOOKUP(入力項目!$S$17,子育て関連マスタ!$I$32:$M$37,2,FALSE),0),
  AND(R569=21,入力項目!$S$16="高専"),IFERROR(VLOOKUP(入力項目!$S$17,子育て関連マスタ!$I$32:$M$37,2,FALSE),0),
  R569&gt;=22,0
  ),0),0
) +
IF(AND(R569&gt;=1,R569&lt;=15),IF($D569=入力項目!$S$8,入力項目!$S$3,0),0) +
IF(AND(R569&gt;=1,R569&lt;=15),IF($D569=5,入力項目!$S$4,0),0) +
IF(AND(R569&gt;=1,R569&lt;=15),IF($D569=12,入力項目!$S$5,0),0) +
IF(AND(入力項目!$S$7=$A569,入力項目!$S$8=$D569),子育て関連マスタ!$C$14,0) +
IFERROR(IF(AND(YEAR(EDATE(DATE(入力項目!$S$7,入力項目!$S$8,1),1))=$A569,MONTH(EDATE(DATE(入力項目!$S$7,入力項目!$S$8,1),1))=$D569),子育て関連マスタ!$C$15,0),0) +
IF(AND(OR(R569=3,R569=5,R569=7),$D569=11),子育て関連マスタ!$C$17,0) +
IF(AND(R569=20,$D569=1),子育て関連マスタ!$C$18,0) +
IF(AND(R569=20,$D569=1),
IFERROR(_xlfn.IFS(
入力項目!$S$10="男",子育て関連マスタ!$C$18,
入力項目!$S$10="女",子育て関連マスタ!$C$19
),0),0
) +
IF(AND(R569&gt;=入力項目!$S$18,R569&lt;=入力項目!$S$19),入力項目!$S$20,0) +
IF(AND(R569&gt;=入力項目!$S$21,R569&lt;=入力項目!$S$22),入力項目!$S$23,0) +
IF(AND(R569&gt;=入力項目!$S$24,R569&lt;=入力項目!$S$25),入力項目!$S$26,0)
)</f>
        <v>0</v>
      </c>
      <c r="AG569">
        <f ca="1">-(
_xlfn.IFS(
S569&lt;=入力項目!$S$11,0,
AND(S569&gt;=入力項目!$S$11+1,S569&lt;=3),IFERROR(VLOOKUP(入力項目!$S$12,子育て関連マスタ!$I$4:$M$5,4,FALSE),0),
AND(S569&gt;=4,S569&lt;=6),IFERROR(VLOOKUP(入力項目!$S$13,子育て関連マスタ!$I$9:$M$12,4,FALSE),0),
AND(S569&gt;=7,S569&lt;=12),IFERROR(VLOOKUP(入力項目!$S$14,子育て関連マスタ!$I$16:$M$17,4,FALSE),0),
AND(S569&gt;=13,S569&lt;=15),IFERROR(VLOOKUP(入力項目!$S$15,子育て関連マスタ!$I$21:$M$22,4,FALSE),0),
AND(S569&gt;=16,S569&lt;=18),IFERROR(VLOOKUP(入力項目!$S$16,子育て関連マスタ!$I$26:$M$28,4,FALSE),0),
AND(S569&gt;=19,S569&lt;=20,入力項目!$S$16="高専"),IFERROR(VLOOKUP(入力項目!$S$16,子育て関連マスタ!$I$26:$M$28,4,FALSE),0),
AND(S569&gt;=19,S569&lt;=20,入力項目!$S$16&lt;&gt;"高専"),IFERROR(VLOOKUP(入力項目!$S$17,子育て関連マスタ!$I$32:$M$37,4,FALSE),0),
AND(S569&gt;=21,S569&lt;=22,入力項目!$S$16="高専"),IFERROR(VLOOKUP(入力項目!$S$17,子育て関連マスタ!$I$32:$M$34,4,FALSE),0),
AND(S569&gt;=21,S569&lt;=22,入力項目!$S$16&lt;&gt;"高専"),IFERROR(VLOOKUP(入力項目!$S$17,子育て関連マスタ!$I$32:$M$34,4,FALSE),0),
S569&gt;=23,0
) +
IF($D569=4,
  IFERROR(_xlfn.IFS(
  S569&lt;=入力項目!$S$11,0,
  AND(S569=入力項目!$S$11),IFERROR(VLOOKUP(入力項目!$S$12,子育て関連マスタ!$I$4:$M$5,2,FALSE),0),
  AND(S569=4),IFERROR(VLOOKUP(入力項目!$S$13,子育て関連マスタ!$I$9:$M$12,2,FALSE),0),
  AND(S569=7),IFERROR(VLOOKUP(入力項目!$S$14,子育て関連マスタ!$I$16:$M$17,2,FALSE),0),
  AND(S569=13),IFERROR(VLOOKUP(入力項目!$S$15,子育て関連マスタ!$I$21:$M$22,2,FALSE),0),
  AND(S569=16),IFERROR(VLOOKUP(入力項目!$S$16,子育て関連マスタ!$I$26:$M$28,2,FALSE),0),
  AND(S569=19,入力項目!$S$16&lt;&gt;"高専"),IFERROR(VLOOKUP(入力項目!$S$17,子育て関連マスタ!$I$32:$M$37,2,FALSE),0),
  AND(S569=21,入力項目!$S$16="高専"),IFERROR(VLOOKUP(入力項目!$S$17,子育て関連マスタ!$I$32:$M$37,2,FALSE),0),
  S569&gt;=22,0
  ),0),0
) +
IF(AND(S569&gt;=1,S569&lt;=15),IF($D569=入力項目!$S$8,入力項目!$S$3,0),0) +
IF(AND(S569&gt;=1,S569&lt;=15),IF($D569=5,入力項目!$S$4,0),0) +
IF(AND(S569&gt;=1,S569&lt;=15),IF($D569=12,入力項目!$S$5,0),0) +
IF(AND(入力項目!$S$7=$A569,入力項目!$S$8=$D569),子育て関連マスタ!$C$14,0) +
IFERROR(IF(AND(YEAR(EDATE(DATE(入力項目!$S$7,入力項目!$S$8,1),1))=$A569,MONTH(EDATE(DATE(入力項目!$S$7,入力項目!$S$8,1),1))=$D569),子育て関連マスタ!$C$15,0),0) +
IF(AND(OR(S569=3,S569=5,S569=7),$D569=11),子育て関連マスタ!$C$17,0) +
IF(AND(S569=20,$D569=1),子育て関連マスタ!$C$18,0) +
IF(AND(S569=20,$D569=1),
IFERROR(_xlfn.IFS(
入力項目!$S$10="男",子育て関連マスタ!$C$18,
入力項目!$S$10="女",子育て関連マスタ!$C$19
),0),0
) +
IF(AND(S569&gt;=入力項目!$S$18,S569&lt;=入力項目!$S$19),入力項目!$S$20,0) +
IF(AND(S569&gt;=入力項目!$S$21,S569&lt;=入力項目!$S$22),入力項目!$S$23,0) +
IF(AND(S569&gt;=入力項目!$S$24,S569&lt;=入力項目!$S$25),入力項目!$S$26,0)
)</f>
        <v>0</v>
      </c>
      <c r="AH569">
        <f ca="1">-(
_xlfn.IFS(
T569&lt;=入力項目!$S$11,0,
AND(T569&gt;=入力項目!$S$11+1,T569&lt;=3),IFERROR(VLOOKUP(入力項目!$S$12,子育て関連マスタ!$I$4:$M$5,4,FALSE),0),
AND(T569&gt;=4,T569&lt;=6),IFERROR(VLOOKUP(入力項目!$S$13,子育て関連マスタ!$I$9:$M$12,4,FALSE),0),
AND(T569&gt;=7,T569&lt;=12),IFERROR(VLOOKUP(入力項目!$S$14,子育て関連マスタ!$I$16:$M$17,4,FALSE),0),
AND(T569&gt;=13,T569&lt;=15),IFERROR(VLOOKUP(入力項目!$S$15,子育て関連マスタ!$I$21:$M$22,4,FALSE),0),
AND(T569&gt;=16,T569&lt;=18),IFERROR(VLOOKUP(入力項目!$S$16,子育て関連マスタ!$I$26:$M$28,4,FALSE),0),
AND(T569&gt;=19,T569&lt;=20,入力項目!$S$16="高専"),IFERROR(VLOOKUP(入力項目!$S$16,子育て関連マスタ!$I$26:$M$28,4,FALSE),0),
AND(T569&gt;=19,T569&lt;=20,入力項目!$S$16&lt;&gt;"高専"),IFERROR(VLOOKUP(入力項目!$S$17,子育て関連マスタ!$I$32:$M$37,4,FALSE),0),
AND(T569&gt;=21,T569&lt;=22,入力項目!$S$16="高専"),IFERROR(VLOOKUP(入力項目!$S$17,子育て関連マスタ!$I$32:$M$34,4,FALSE),0),
AND(T569&gt;=21,T569&lt;=22,入力項目!$S$16&lt;&gt;"高専"),IFERROR(VLOOKUP(入力項目!$S$17,子育て関連マスタ!$I$32:$M$34,4,FALSE),0),
T569&gt;=23,0
) +
IF($D569=4,
  IFERROR(_xlfn.IFS(
  T569&lt;=入力項目!$S$11,0,
  AND(T569=入力項目!$S$11),IFERROR(VLOOKUP(入力項目!$S$12,子育て関連マスタ!$I$4:$M$5,2,FALSE),0),
  AND(T569=4),IFERROR(VLOOKUP(入力項目!$S$13,子育て関連マスタ!$I$9:$M$12,2,FALSE),0),
  AND(T569=7),IFERROR(VLOOKUP(入力項目!$S$14,子育て関連マスタ!$I$16:$M$17,2,FALSE),0),
  AND(T569=13),IFERROR(VLOOKUP(入力項目!$S$15,子育て関連マスタ!$I$21:$M$22,2,FALSE),0),
  AND(T569=16),IFERROR(VLOOKUP(入力項目!$S$16,子育て関連マスタ!$I$26:$M$28,2,FALSE),0),
  AND(T569=19,入力項目!$S$16&lt;&gt;"高専"),IFERROR(VLOOKUP(入力項目!$S$17,子育て関連マスタ!$I$32:$M$37,2,FALSE),0),
  AND(T569=21,入力項目!$S$16="高専"),IFERROR(VLOOKUP(入力項目!$S$17,子育て関連マスタ!$I$32:$M$37,2,FALSE),0),
  T569&gt;=22,0
  ),0),0
) +
IF(AND(T569&gt;=1,T569&lt;=15),IF($D569=入力項目!$S$8,入力項目!$S$3,0),0) +
IF(AND(T569&gt;=1,T569&lt;=15),IF($D569=5,入力項目!$S$4,0),0) +
IF(AND(T569&gt;=1,T569&lt;=15),IF($D569=12,入力項目!$S$5,0),0) +
IF(AND(入力項目!$S$7=$A569,入力項目!$S$8=$D569),子育て関連マスタ!$C$14,0) +
IFERROR(IF(AND(YEAR(EDATE(DATE(入力項目!$S$7,入力項目!$S$8,1),1))=$A569,MONTH(EDATE(DATE(入力項目!$S$7,入力項目!$S$8,1),1))=$D569),子育て関連マスタ!$C$15,0),0) +
IF(AND(OR(T569=3,T569=5,T569=7),$D569=11),子育て関連マスタ!$C$17,0) +
IF(AND(T569=20,$D569=1),子育て関連マスタ!$C$18,0) +
IF(AND(T569=20,$D569=1),
IFERROR(_xlfn.IFS(
入力項目!$S$10="男",子育て関連マスタ!$C$18,
入力項目!$S$10="女",子育て関連マスタ!$C$19
),0),0
) +
IF(AND(T569&gt;=入力項目!$S$18,T569&lt;=入力項目!$S$19),入力項目!$S$20,0) +
IF(AND(T569&gt;=入力項目!$S$21,T569&lt;=入力項目!$S$22),入力項目!$S$23,0) +
IF(AND(T569&gt;=入力項目!$S$24,T569&lt;=入力項目!$S$25),入力項目!$S$26,0)
)</f>
        <v>0</v>
      </c>
      <c r="AI569">
        <f ca="1">-(
_xlfn.IFS(
U569&lt;=入力項目!$S$11,0,
AND(U569&gt;=入力項目!$S$11+1,U569&lt;=3),IFERROR(VLOOKUP(入力項目!$S$12,子育て関連マスタ!$I$4:$M$5,4,FALSE),0),
AND(U569&gt;=4,U569&lt;=6),IFERROR(VLOOKUP(入力項目!$S$13,子育て関連マスタ!$I$9:$M$12,4,FALSE),0),
AND(U569&gt;=7,U569&lt;=12),IFERROR(VLOOKUP(入力項目!$S$14,子育て関連マスタ!$I$16:$M$17,4,FALSE),0),
AND(U569&gt;=13,U569&lt;=15),IFERROR(VLOOKUP(入力項目!$S$15,子育て関連マスタ!$I$21:$M$22,4,FALSE),0),
AND(U569&gt;=16,U569&lt;=18),IFERROR(VLOOKUP(入力項目!$S$16,子育て関連マスタ!$I$26:$M$28,4,FALSE),0),
AND(U569&gt;=19,U569&lt;=20,入力項目!$S$16="高専"),IFERROR(VLOOKUP(入力項目!$S$16,子育て関連マスタ!$I$26:$M$28,4,FALSE),0),
AND(U569&gt;=19,U569&lt;=20,入力項目!$S$16&lt;&gt;"高専"),IFERROR(VLOOKUP(入力項目!$S$17,子育て関連マスタ!$I$32:$M$37,4,FALSE),0),
AND(U569&gt;=21,U569&lt;=22,入力項目!$S$16="高専"),IFERROR(VLOOKUP(入力項目!$S$17,子育て関連マスタ!$I$32:$M$34,4,FALSE),0),
AND(U569&gt;=21,U569&lt;=22,入力項目!$S$16&lt;&gt;"高専"),IFERROR(VLOOKUP(入力項目!$S$17,子育て関連マスタ!$I$32:$M$34,4,FALSE),0),
U569&gt;=23,0
) +
IF($D569=4,
  IFERROR(_xlfn.IFS(
  U569&lt;=入力項目!$S$11,0,
  AND(U569=入力項目!$S$11),IFERROR(VLOOKUP(入力項目!$S$12,子育て関連マスタ!$I$4:$M$5,2,FALSE),0),
  AND(U569=4),IFERROR(VLOOKUP(入力項目!$S$13,子育て関連マスタ!$I$9:$M$12,2,FALSE),0),
  AND(U569=7),IFERROR(VLOOKUP(入力項目!$S$14,子育て関連マスタ!$I$16:$M$17,2,FALSE),0),
  AND(U569=13),IFERROR(VLOOKUP(入力項目!$S$15,子育て関連マスタ!$I$21:$M$22,2,FALSE),0),
  AND(U569=16),IFERROR(VLOOKUP(入力項目!$S$16,子育て関連マスタ!$I$26:$M$28,2,FALSE),0),
  AND(U569=19,入力項目!$S$16&lt;&gt;"高専"),IFERROR(VLOOKUP(入力項目!$S$17,子育て関連マスタ!$I$32:$M$37,2,FALSE),0),
  AND(U569=21,入力項目!$S$16="高専"),IFERROR(VLOOKUP(入力項目!$S$17,子育て関連マスタ!$I$32:$M$37,2,FALSE),0),
  U569&gt;=22,0
  ),0),0
) +
IF(AND(U569&gt;=1,U569&lt;=15),IF($D569=入力項目!$S$8,入力項目!$S$3,0),0) +
IF(AND(U569&gt;=1,U569&lt;=15),IF($D569=5,入力項目!$S$4,0),0) +
IF(AND(U569&gt;=1,U569&lt;=15),IF($D569=12,入力項目!$S$5,0),0) +
IF(AND(入力項目!$S$7=$A569,入力項目!$S$8=$D569),子育て関連マスタ!$C$14,0) +
IFERROR(IF(AND(YEAR(EDATE(DATE(入力項目!$S$7,入力項目!$S$8,1),1))=$A569,MONTH(EDATE(DATE(入力項目!$S$7,入力項目!$S$8,1),1))=$D569),子育て関連マスタ!$C$15,0),0) +
IF(AND(OR(U569=3,U569=5,U569=7),$D569=11),子育て関連マスタ!$C$17,0) +
IF(AND(U569=20,$D569=1),子育て関連マスタ!$C$18,0) +
IF(AND(U569=20,$D569=1),
IFERROR(_xlfn.IFS(
入力項目!$S$10="男",子育て関連マスタ!$C$18,
入力項目!$S$10="女",子育て関連マスタ!$C$19
),0),0
) +
IF(AND(U569&gt;=入力項目!$S$18,U569&lt;=入力項目!$S$19),入力項目!$S$20,0) +
IF(AND(U569&gt;=入力項目!$S$21,U569&lt;=入力項目!$S$22),入力項目!$S$23,0) +
IF(AND(U569&gt;=入力項目!$S$24,U569&lt;=入力項目!$S$25),入力項目!$S$26,0)
)</f>
        <v>0</v>
      </c>
      <c r="AJ569" s="10">
        <f ca="1">-VLOOKUP($D569,月別収支!$A$2:$H$13,7,FALSE)</f>
        <v>-20000</v>
      </c>
    </row>
    <row r="570" spans="1:36" x14ac:dyDescent="0.4">
      <c r="A570">
        <f t="shared" ca="1" si="156"/>
        <v>2071</v>
      </c>
      <c r="B570">
        <f t="shared" ca="1" si="146"/>
        <v>2071</v>
      </c>
      <c r="C570">
        <f t="shared" ca="1" si="147"/>
        <v>47</v>
      </c>
      <c r="D570">
        <f t="shared" ca="1" si="157"/>
        <v>12</v>
      </c>
      <c r="E570" t="str">
        <f t="shared" ca="1" si="141"/>
        <v>2071年12月</v>
      </c>
      <c r="F570">
        <f ca="1">IF(OR(入力項目!$N$5&lt;$A570,AND(入力項目!$N$5=$A570,入力項目!$N$6&lt;$D570)),IF(F569=0,1,IF(G570=12,F569+1,F569)),0)</f>
        <v>47</v>
      </c>
      <c r="G570">
        <f ca="1">IF(OR(入力項目!$N$5&lt;$A570,AND(入力項目!$N$5=$A570,入力項目!$N$6&lt;$D570)),IF(G569=12,1,G569+1),0)</f>
        <v>2</v>
      </c>
      <c r="H570" t="str">
        <f t="shared" ca="1" si="142"/>
        <v>47_2</v>
      </c>
      <c r="I570">
        <f ca="1">IF(
  IFERROR(AND($C570&gt;0,MOD($C570,入力項目!$N$22)=0,$D570=入力項目!$N$23), FALSE),
  1,
  IF(
    AND(I569&gt;0,J569=12),
    IF(I569=入力項目!$N$28, 0, I569+1),
    I569
  )
)</f>
        <v>3</v>
      </c>
      <c r="J570">
        <f ca="1">IF($D570=入力項目!$N$23,1,IFERROR(J569+1,1))</f>
        <v>7</v>
      </c>
      <c r="K570" t="str">
        <f t="shared" ca="1" si="143"/>
        <v>3_7</v>
      </c>
      <c r="L570">
        <f ca="1">L569+IF(入力項目!$D$4=$D570,1,0)</f>
        <v>76</v>
      </c>
      <c r="M570" t="str">
        <f t="shared" ca="1" si="144"/>
        <v>76歳</v>
      </c>
      <c r="N570">
        <f t="shared" ca="1" si="148"/>
        <v>76</v>
      </c>
      <c r="O570" t="str">
        <f t="shared" ca="1" si="145"/>
        <v>76歳</v>
      </c>
      <c r="P570">
        <f t="shared" ca="1" si="149"/>
        <v>51</v>
      </c>
      <c r="Q570">
        <f t="shared" ca="1" si="150"/>
        <v>49</v>
      </c>
      <c r="R570">
        <f t="shared" ca="1" si="151"/>
        <v>2072</v>
      </c>
      <c r="S570">
        <f t="shared" ca="1" si="152"/>
        <v>2072</v>
      </c>
      <c r="T570">
        <f t="shared" ca="1" si="153"/>
        <v>2072</v>
      </c>
      <c r="U570">
        <f t="shared" ca="1" si="154"/>
        <v>2072</v>
      </c>
      <c r="V570" s="10">
        <f t="shared" ca="1" si="155"/>
        <v>56899425</v>
      </c>
      <c r="W570" s="10">
        <f ca="1">IF($L570&lt;その他マスタ!$B$1,VLOOKUP($D570,月別収支!$A$2:$H$13,2,FALSE),その他マスタ!$B$3)+IF(AND($L570=その他マスタ!$B$1,入力項目!$I$9="あり",$D570=入力項目!$D$4),その他マスタ!$B$2,0)</f>
        <v>150000</v>
      </c>
      <c r="X570" s="10">
        <f ca="1">-IF(入力項目!$K$5=TRUE,
IF($F570+$G570&lt;3,VLOOKUP($D570,月別収支!$A$2:$H$13,8,FALSE),0)+IFERROR(VLOOKUP($H570,住宅ローン計算!C:P,13,FALSE),0)+IF($F570&gt;1,IF(OR($G570=3,$G570=6,$G570=9,$G570=12),ROUNDUP(入力項目!$N$18/4,0),0),0),
VLOOKUP($D570,月別収支!$A$2:$H$13,8,FALSE))</f>
        <v>0</v>
      </c>
      <c r="Y570" s="10">
        <f ca="1">-VLOOKUP($D570,月別収支!$A$2:$H$13,3,FALSE)</f>
        <v>-75000</v>
      </c>
      <c r="Z570" s="10">
        <f ca="1">-VLOOKUP($D570,月別収支!$A$2:$H$13,4,FALSE)</f>
        <v>-27000</v>
      </c>
      <c r="AA570" s="10">
        <f ca="1">-VLOOKUP($D570,月別収支!$A$2:$H$13,6,FALSE)</f>
        <v>-10000</v>
      </c>
      <c r="AB570" s="10">
        <f ca="1">-(
VLOOKUP($D570,月別収支!$A$2:$H$13,5,FALSE)+IF(AND(入力項目!$I$27&lt;=$A570,ISEVEN($A570-入力項目!$I$27),入力項目!$I$28=$D570),入力項目!$I$26,0)
+IF(入力項目!$K$26=TRUE,
IFERROR(VLOOKUP($K570,マイカーローン計算!C:P,13,FALSE),0),
IFERROR(
  IF(AND($C570&gt;0,MOD($C570,入力項目!$N$22)=0,$D570=入力項目!$N$23),入力項目!$N$24,0),
 0
)
)
)</f>
        <v>-20000</v>
      </c>
      <c r="AC570" s="10">
        <f ca="1">-IF($A570&lt;入力項目!$N$33,入力項目!$N$35,IF(AND($A570=入力項目!$N$33,$D570&lt;=入力項目!$N$34),入力項目!$N$35,0))</f>
        <v>0</v>
      </c>
      <c r="AD570">
        <f ca="1">-(
_xlfn.IFS(
P570&lt;=入力項目!$S$11,0,
AND(P570&gt;=入力項目!$S$11+1,P570&lt;=3),IFERROR(VLOOKUP(入力項目!$S$12,子育て関連マスタ!$I$4:$M$5,4,FALSE),0),
AND(P570&gt;=4,P570&lt;=6),IFERROR(VLOOKUP(入力項目!$S$13,子育て関連マスタ!$I$9:$M$12,4,FALSE),0),
AND(P570&gt;=7,P570&lt;=12),IFERROR(VLOOKUP(入力項目!$S$14,子育て関連マスタ!$I$16:$M$17,4,FALSE),0),
AND(P570&gt;=13,P570&lt;=15),IFERROR(VLOOKUP(入力項目!$S$15,子育て関連マスタ!$I$21:$M$22,4,FALSE),0),
AND(P570&gt;=16,P570&lt;=18),IFERROR(VLOOKUP(入力項目!$S$16,子育て関連マスタ!$I$26:$M$28,4,FALSE),0),
AND(P570&gt;=19,P570&lt;=20,入力項目!$S$16="高専"),IFERROR(VLOOKUP(入力項目!$S$16,子育て関連マスタ!$I$26:$M$28,4,FALSE),0),
AND(P570&gt;=19,P570&lt;=20,入力項目!$S$16&lt;&gt;"高専"),IFERROR(VLOOKUP(入力項目!$S$17,子育て関連マスタ!$I$32:$M$37,4,FALSE),0),
AND(P570&gt;=21,P570&lt;=22,入力項目!$S$16="高専"),IFERROR(VLOOKUP(入力項目!$S$17,子育て関連マスタ!$I$32:$M$34,4,FALSE),0),
AND(P570&gt;=21,P570&lt;=22,入力項目!$S$16&lt;&gt;"高専"),IFERROR(VLOOKUP(入力項目!$S$17,子育て関連マスタ!$I$32:$M$34,4,FALSE),0),
P570&gt;=23,0
) +
IF($D570=4,
  IFERROR(_xlfn.IFS(
  P570&lt;=入力項目!$S$11,0,
  AND(P570=入力項目!$S$11),IFERROR(VLOOKUP(入力項目!$S$12,子育て関連マスタ!$I$4:$M$5,2,FALSE),0),
  AND(P570=4),IFERROR(VLOOKUP(入力項目!$S$13,子育て関連マスタ!$I$9:$M$12,2,FALSE),0),
  AND(P570=7),IFERROR(VLOOKUP(入力項目!$S$14,子育て関連マスタ!$I$16:$M$17,2,FALSE),0),
  AND(P570=13),IFERROR(VLOOKUP(入力項目!$S$15,子育て関連マスタ!$I$21:$M$22,2,FALSE),0),
  AND(P570=16),IFERROR(VLOOKUP(入力項目!$S$16,子育て関連マスタ!$I$26:$M$28,2,FALSE),0),
  AND(P570=19,入力項目!$S$16&lt;&gt;"高専"),IFERROR(VLOOKUP(入力項目!$S$17,子育て関連マスタ!$I$32:$M$37,2,FALSE),0),
  AND(P570=21,入力項目!$S$16="高専"),IFERROR(VLOOKUP(入力項目!$S$17,子育て関連マスタ!$I$32:$M$37,2,FALSE),0),
  P570&gt;=22,0
  ),0),0
) +
IF(AND(P570&gt;=1,P570&lt;=15),IF($D570=入力項目!$S$8,入力項目!$S$3,0),0) +
IF(AND(P570&gt;=1,P570&lt;=15),IF($D570=5,入力項目!$S$4,0),0) +
IF(AND(P570&gt;=1,P570&lt;=15),IF($D570=12,入力項目!$S$5,0),0) +
IF(AND(入力項目!$S$7=$A570,入力項目!$S$8=$D570),子育て関連マスタ!$C$14,0) +
IFERROR(IF(AND(YEAR(EDATE(DATE(入力項目!$S$7,入力項目!$S$8,1),1))=$A570,MONTH(EDATE(DATE(入力項目!$S$7,入力項目!$S$8,1),1))=$D570),子育て関連マスタ!$C$15,0),0) +
IF(AND(OR(P570=3,P570=5,P570=7),$D570=11),子育て関連マスタ!$C$17,0) +
IF(AND(P570=20,$D570=1),子育て関連マスタ!$C$18,0) +
IF(AND(P570=20,$D570=1),
IFERROR(_xlfn.IFS(
入力項目!$S$10="男",子育て関連マスタ!$C$18,
入力項目!$S$10="女",子育て関連マスタ!$C$19
),0),0
) +
IF(AND(P570&gt;=入力項目!$S$18,P570&lt;=入力項目!$S$19),入力項目!$S$20,0) +
IF(AND(P570&gt;=入力項目!$S$21,P570&lt;=入力項目!$S$22),入力項目!$S$23,0) +
IF(AND(P570&gt;=入力項目!$S$24,P570&lt;=入力項目!$S$25),入力項目!$S$26,0)
)</f>
        <v>0</v>
      </c>
      <c r="AE570">
        <f ca="1">-(
_xlfn.IFS(
Q570&lt;=入力項目!$S$11,0,
AND(Q570&gt;=入力項目!$S$11+1,Q570&lt;=3),IFERROR(VLOOKUP(入力項目!$S$12,子育て関連マスタ!$I$4:$M$5,4,FALSE),0),
AND(Q570&gt;=4,Q570&lt;=6),IFERROR(VLOOKUP(入力項目!$S$13,子育て関連マスタ!$I$9:$M$12,4,FALSE),0),
AND(Q570&gt;=7,Q570&lt;=12),IFERROR(VLOOKUP(入力項目!$S$14,子育て関連マスタ!$I$16:$M$17,4,FALSE),0),
AND(Q570&gt;=13,Q570&lt;=15),IFERROR(VLOOKUP(入力項目!$S$15,子育て関連マスタ!$I$21:$M$22,4,FALSE),0),
AND(Q570&gt;=16,Q570&lt;=18),IFERROR(VLOOKUP(入力項目!$S$16,子育て関連マスタ!$I$26:$M$28,4,FALSE),0),
AND(Q570&gt;=19,Q570&lt;=20,入力項目!$S$16="高専"),IFERROR(VLOOKUP(入力項目!$S$16,子育て関連マスタ!$I$26:$M$28,4,FALSE),0),
AND(Q570&gt;=19,Q570&lt;=20,入力項目!$S$16&lt;&gt;"高専"),IFERROR(VLOOKUP(入力項目!$S$17,子育て関連マスタ!$I$32:$M$37,4,FALSE),0),
AND(Q570&gt;=21,Q570&lt;=22,入力項目!$S$16="高専"),IFERROR(VLOOKUP(入力項目!$S$17,子育て関連マスタ!$I$32:$M$34,4,FALSE),0),
AND(Q570&gt;=21,Q570&lt;=22,入力項目!$S$16&lt;&gt;"高専"),IFERROR(VLOOKUP(入力項目!$S$17,子育て関連マスタ!$I$32:$M$34,4,FALSE),0),
Q570&gt;=23,0
) +
IF($D570=4,
  IFERROR(_xlfn.IFS(
  Q570&lt;=入力項目!$S$11,0,
  AND(Q570=入力項目!$S$11),IFERROR(VLOOKUP(入力項目!$S$12,子育て関連マスタ!$I$4:$M$5,2,FALSE),0),
  AND(Q570=4),IFERROR(VLOOKUP(入力項目!$S$13,子育て関連マスタ!$I$9:$M$12,2,FALSE),0),
  AND(Q570=7),IFERROR(VLOOKUP(入力項目!$S$14,子育て関連マスタ!$I$16:$M$17,2,FALSE),0),
  AND(Q570=13),IFERROR(VLOOKUP(入力項目!$S$15,子育て関連マスタ!$I$21:$M$22,2,FALSE),0),
  AND(Q570=16),IFERROR(VLOOKUP(入力項目!$S$16,子育て関連マスタ!$I$26:$M$28,2,FALSE),0),
  AND(Q570=19,入力項目!$S$16&lt;&gt;"高専"),IFERROR(VLOOKUP(入力項目!$S$17,子育て関連マスタ!$I$32:$M$37,2,FALSE),0),
  AND(Q570=21,入力項目!$S$16="高専"),IFERROR(VLOOKUP(入力項目!$S$17,子育て関連マスタ!$I$32:$M$37,2,FALSE),0),
  Q570&gt;=22,0
  ),0),0
) +
IF(AND(Q570&gt;=1,Q570&lt;=15),IF($D570=入力項目!$S$8,入力項目!$S$3,0),0) +
IF(AND(Q570&gt;=1,Q570&lt;=15),IF($D570=5,入力項目!$S$4,0),0) +
IF(AND(Q570&gt;=1,Q570&lt;=15),IF($D570=12,入力項目!$S$5,0),0) +
IF(AND(入力項目!$S$7=$A570,入力項目!$S$8=$D570),子育て関連マスタ!$C$14,0) +
IFERROR(IF(AND(YEAR(EDATE(DATE(入力項目!$S$7,入力項目!$S$8,1),1))=$A570,MONTH(EDATE(DATE(入力項目!$S$7,入力項目!$S$8,1),1))=$D570),子育て関連マスタ!$C$15,0),0) +
IF(AND(OR(Q570=3,Q570=5,Q570=7),$D570=11),子育て関連マスタ!$C$17,0) +
IF(AND(Q570=20,$D570=1),子育て関連マスタ!$C$18,0) +
IF(AND(Q570=20,$D570=1),
IFERROR(_xlfn.IFS(
入力項目!$S$10="男",子育て関連マスタ!$C$18,
入力項目!$S$10="女",子育て関連マスタ!$C$19
),0),0
) +
IF(AND(Q570&gt;=入力項目!$S$18,Q570&lt;=入力項目!$S$19),入力項目!$S$20,0) +
IF(AND(Q570&gt;=入力項目!$S$21,Q570&lt;=入力項目!$S$22),入力項目!$S$23,0) +
IF(AND(Q570&gt;=入力項目!$S$24,Q570&lt;=入力項目!$S$25),入力項目!$S$26,0)
)</f>
        <v>0</v>
      </c>
      <c r="AF570">
        <f ca="1">-(
_xlfn.IFS(
R570&lt;=入力項目!$S$11,0,
AND(R570&gt;=入力項目!$S$11+1,R570&lt;=3),IFERROR(VLOOKUP(入力項目!$S$12,子育て関連マスタ!$I$4:$M$5,4,FALSE),0),
AND(R570&gt;=4,R570&lt;=6),IFERROR(VLOOKUP(入力項目!$S$13,子育て関連マスタ!$I$9:$M$12,4,FALSE),0),
AND(R570&gt;=7,R570&lt;=12),IFERROR(VLOOKUP(入力項目!$S$14,子育て関連マスタ!$I$16:$M$17,4,FALSE),0),
AND(R570&gt;=13,R570&lt;=15),IFERROR(VLOOKUP(入力項目!$S$15,子育て関連マスタ!$I$21:$M$22,4,FALSE),0),
AND(R570&gt;=16,R570&lt;=18),IFERROR(VLOOKUP(入力項目!$S$16,子育て関連マスタ!$I$26:$M$28,4,FALSE),0),
AND(R570&gt;=19,R570&lt;=20,入力項目!$S$16="高専"),IFERROR(VLOOKUP(入力項目!$S$16,子育て関連マスタ!$I$26:$M$28,4,FALSE),0),
AND(R570&gt;=19,R570&lt;=20,入力項目!$S$16&lt;&gt;"高専"),IFERROR(VLOOKUP(入力項目!$S$17,子育て関連マスタ!$I$32:$M$37,4,FALSE),0),
AND(R570&gt;=21,R570&lt;=22,入力項目!$S$16="高専"),IFERROR(VLOOKUP(入力項目!$S$17,子育て関連マスタ!$I$32:$M$34,4,FALSE),0),
AND(R570&gt;=21,R570&lt;=22,入力項目!$S$16&lt;&gt;"高専"),IFERROR(VLOOKUP(入力項目!$S$17,子育て関連マスタ!$I$32:$M$34,4,FALSE),0),
R570&gt;=23,0
) +
IF($D570=4,
  IFERROR(_xlfn.IFS(
  R570&lt;=入力項目!$S$11,0,
  AND(R570=入力項目!$S$11),IFERROR(VLOOKUP(入力項目!$S$12,子育て関連マスタ!$I$4:$M$5,2,FALSE),0),
  AND(R570=4),IFERROR(VLOOKUP(入力項目!$S$13,子育て関連マスタ!$I$9:$M$12,2,FALSE),0),
  AND(R570=7),IFERROR(VLOOKUP(入力項目!$S$14,子育て関連マスタ!$I$16:$M$17,2,FALSE),0),
  AND(R570=13),IFERROR(VLOOKUP(入力項目!$S$15,子育て関連マスタ!$I$21:$M$22,2,FALSE),0),
  AND(R570=16),IFERROR(VLOOKUP(入力項目!$S$16,子育て関連マスタ!$I$26:$M$28,2,FALSE),0),
  AND(R570=19,入力項目!$S$16&lt;&gt;"高専"),IFERROR(VLOOKUP(入力項目!$S$17,子育て関連マスタ!$I$32:$M$37,2,FALSE),0),
  AND(R570=21,入力項目!$S$16="高専"),IFERROR(VLOOKUP(入力項目!$S$17,子育て関連マスタ!$I$32:$M$37,2,FALSE),0),
  R570&gt;=22,0
  ),0),0
) +
IF(AND(R570&gt;=1,R570&lt;=15),IF($D570=入力項目!$S$8,入力項目!$S$3,0),0) +
IF(AND(R570&gt;=1,R570&lt;=15),IF($D570=5,入力項目!$S$4,0),0) +
IF(AND(R570&gt;=1,R570&lt;=15),IF($D570=12,入力項目!$S$5,0),0) +
IF(AND(入力項目!$S$7=$A570,入力項目!$S$8=$D570),子育て関連マスタ!$C$14,0) +
IFERROR(IF(AND(YEAR(EDATE(DATE(入力項目!$S$7,入力項目!$S$8,1),1))=$A570,MONTH(EDATE(DATE(入力項目!$S$7,入力項目!$S$8,1),1))=$D570),子育て関連マスタ!$C$15,0),0) +
IF(AND(OR(R570=3,R570=5,R570=7),$D570=11),子育て関連マスタ!$C$17,0) +
IF(AND(R570=20,$D570=1),子育て関連マスタ!$C$18,0) +
IF(AND(R570=20,$D570=1),
IFERROR(_xlfn.IFS(
入力項目!$S$10="男",子育て関連マスタ!$C$18,
入力項目!$S$10="女",子育て関連マスタ!$C$19
),0),0
) +
IF(AND(R570&gt;=入力項目!$S$18,R570&lt;=入力項目!$S$19),入力項目!$S$20,0) +
IF(AND(R570&gt;=入力項目!$S$21,R570&lt;=入力項目!$S$22),入力項目!$S$23,0) +
IF(AND(R570&gt;=入力項目!$S$24,R570&lt;=入力項目!$S$25),入力項目!$S$26,0)
)</f>
        <v>0</v>
      </c>
      <c r="AG570">
        <f ca="1">-(
_xlfn.IFS(
S570&lt;=入力項目!$S$11,0,
AND(S570&gt;=入力項目!$S$11+1,S570&lt;=3),IFERROR(VLOOKUP(入力項目!$S$12,子育て関連マスタ!$I$4:$M$5,4,FALSE),0),
AND(S570&gt;=4,S570&lt;=6),IFERROR(VLOOKUP(入力項目!$S$13,子育て関連マスタ!$I$9:$M$12,4,FALSE),0),
AND(S570&gt;=7,S570&lt;=12),IFERROR(VLOOKUP(入力項目!$S$14,子育て関連マスタ!$I$16:$M$17,4,FALSE),0),
AND(S570&gt;=13,S570&lt;=15),IFERROR(VLOOKUP(入力項目!$S$15,子育て関連マスタ!$I$21:$M$22,4,FALSE),0),
AND(S570&gt;=16,S570&lt;=18),IFERROR(VLOOKUP(入力項目!$S$16,子育て関連マスタ!$I$26:$M$28,4,FALSE),0),
AND(S570&gt;=19,S570&lt;=20,入力項目!$S$16="高専"),IFERROR(VLOOKUP(入力項目!$S$16,子育て関連マスタ!$I$26:$M$28,4,FALSE),0),
AND(S570&gt;=19,S570&lt;=20,入力項目!$S$16&lt;&gt;"高専"),IFERROR(VLOOKUP(入力項目!$S$17,子育て関連マスタ!$I$32:$M$37,4,FALSE),0),
AND(S570&gt;=21,S570&lt;=22,入力項目!$S$16="高専"),IFERROR(VLOOKUP(入力項目!$S$17,子育て関連マスタ!$I$32:$M$34,4,FALSE),0),
AND(S570&gt;=21,S570&lt;=22,入力項目!$S$16&lt;&gt;"高専"),IFERROR(VLOOKUP(入力項目!$S$17,子育て関連マスタ!$I$32:$M$34,4,FALSE),0),
S570&gt;=23,0
) +
IF($D570=4,
  IFERROR(_xlfn.IFS(
  S570&lt;=入力項目!$S$11,0,
  AND(S570=入力項目!$S$11),IFERROR(VLOOKUP(入力項目!$S$12,子育て関連マスタ!$I$4:$M$5,2,FALSE),0),
  AND(S570=4),IFERROR(VLOOKUP(入力項目!$S$13,子育て関連マスタ!$I$9:$M$12,2,FALSE),0),
  AND(S570=7),IFERROR(VLOOKUP(入力項目!$S$14,子育て関連マスタ!$I$16:$M$17,2,FALSE),0),
  AND(S570=13),IFERROR(VLOOKUP(入力項目!$S$15,子育て関連マスタ!$I$21:$M$22,2,FALSE),0),
  AND(S570=16),IFERROR(VLOOKUP(入力項目!$S$16,子育て関連マスタ!$I$26:$M$28,2,FALSE),0),
  AND(S570=19,入力項目!$S$16&lt;&gt;"高専"),IFERROR(VLOOKUP(入力項目!$S$17,子育て関連マスタ!$I$32:$M$37,2,FALSE),0),
  AND(S570=21,入力項目!$S$16="高専"),IFERROR(VLOOKUP(入力項目!$S$17,子育て関連マスタ!$I$32:$M$37,2,FALSE),0),
  S570&gt;=22,0
  ),0),0
) +
IF(AND(S570&gt;=1,S570&lt;=15),IF($D570=入力項目!$S$8,入力項目!$S$3,0),0) +
IF(AND(S570&gt;=1,S570&lt;=15),IF($D570=5,入力項目!$S$4,0),0) +
IF(AND(S570&gt;=1,S570&lt;=15),IF($D570=12,入力項目!$S$5,0),0) +
IF(AND(入力項目!$S$7=$A570,入力項目!$S$8=$D570),子育て関連マスタ!$C$14,0) +
IFERROR(IF(AND(YEAR(EDATE(DATE(入力項目!$S$7,入力項目!$S$8,1),1))=$A570,MONTH(EDATE(DATE(入力項目!$S$7,入力項目!$S$8,1),1))=$D570),子育て関連マスタ!$C$15,0),0) +
IF(AND(OR(S570=3,S570=5,S570=7),$D570=11),子育て関連マスタ!$C$17,0) +
IF(AND(S570=20,$D570=1),子育て関連マスタ!$C$18,0) +
IF(AND(S570=20,$D570=1),
IFERROR(_xlfn.IFS(
入力項目!$S$10="男",子育て関連マスタ!$C$18,
入力項目!$S$10="女",子育て関連マスタ!$C$19
),0),0
) +
IF(AND(S570&gt;=入力項目!$S$18,S570&lt;=入力項目!$S$19),入力項目!$S$20,0) +
IF(AND(S570&gt;=入力項目!$S$21,S570&lt;=入力項目!$S$22),入力項目!$S$23,0) +
IF(AND(S570&gt;=入力項目!$S$24,S570&lt;=入力項目!$S$25),入力項目!$S$26,0)
)</f>
        <v>0</v>
      </c>
      <c r="AH570">
        <f ca="1">-(
_xlfn.IFS(
T570&lt;=入力項目!$S$11,0,
AND(T570&gt;=入力項目!$S$11+1,T570&lt;=3),IFERROR(VLOOKUP(入力項目!$S$12,子育て関連マスタ!$I$4:$M$5,4,FALSE),0),
AND(T570&gt;=4,T570&lt;=6),IFERROR(VLOOKUP(入力項目!$S$13,子育て関連マスタ!$I$9:$M$12,4,FALSE),0),
AND(T570&gt;=7,T570&lt;=12),IFERROR(VLOOKUP(入力項目!$S$14,子育て関連マスタ!$I$16:$M$17,4,FALSE),0),
AND(T570&gt;=13,T570&lt;=15),IFERROR(VLOOKUP(入力項目!$S$15,子育て関連マスタ!$I$21:$M$22,4,FALSE),0),
AND(T570&gt;=16,T570&lt;=18),IFERROR(VLOOKUP(入力項目!$S$16,子育て関連マスタ!$I$26:$M$28,4,FALSE),0),
AND(T570&gt;=19,T570&lt;=20,入力項目!$S$16="高専"),IFERROR(VLOOKUP(入力項目!$S$16,子育て関連マスタ!$I$26:$M$28,4,FALSE),0),
AND(T570&gt;=19,T570&lt;=20,入力項目!$S$16&lt;&gt;"高専"),IFERROR(VLOOKUP(入力項目!$S$17,子育て関連マスタ!$I$32:$M$37,4,FALSE),0),
AND(T570&gt;=21,T570&lt;=22,入力項目!$S$16="高専"),IFERROR(VLOOKUP(入力項目!$S$17,子育て関連マスタ!$I$32:$M$34,4,FALSE),0),
AND(T570&gt;=21,T570&lt;=22,入力項目!$S$16&lt;&gt;"高専"),IFERROR(VLOOKUP(入力項目!$S$17,子育て関連マスタ!$I$32:$M$34,4,FALSE),0),
T570&gt;=23,0
) +
IF($D570=4,
  IFERROR(_xlfn.IFS(
  T570&lt;=入力項目!$S$11,0,
  AND(T570=入力項目!$S$11),IFERROR(VLOOKUP(入力項目!$S$12,子育て関連マスタ!$I$4:$M$5,2,FALSE),0),
  AND(T570=4),IFERROR(VLOOKUP(入力項目!$S$13,子育て関連マスタ!$I$9:$M$12,2,FALSE),0),
  AND(T570=7),IFERROR(VLOOKUP(入力項目!$S$14,子育て関連マスタ!$I$16:$M$17,2,FALSE),0),
  AND(T570=13),IFERROR(VLOOKUP(入力項目!$S$15,子育て関連マスタ!$I$21:$M$22,2,FALSE),0),
  AND(T570=16),IFERROR(VLOOKUP(入力項目!$S$16,子育て関連マスタ!$I$26:$M$28,2,FALSE),0),
  AND(T570=19,入力項目!$S$16&lt;&gt;"高専"),IFERROR(VLOOKUP(入力項目!$S$17,子育て関連マスタ!$I$32:$M$37,2,FALSE),0),
  AND(T570=21,入力項目!$S$16="高専"),IFERROR(VLOOKUP(入力項目!$S$17,子育て関連マスタ!$I$32:$M$37,2,FALSE),0),
  T570&gt;=22,0
  ),0),0
) +
IF(AND(T570&gt;=1,T570&lt;=15),IF($D570=入力項目!$S$8,入力項目!$S$3,0),0) +
IF(AND(T570&gt;=1,T570&lt;=15),IF($D570=5,入力項目!$S$4,0),0) +
IF(AND(T570&gt;=1,T570&lt;=15),IF($D570=12,入力項目!$S$5,0),0) +
IF(AND(入力項目!$S$7=$A570,入力項目!$S$8=$D570),子育て関連マスタ!$C$14,0) +
IFERROR(IF(AND(YEAR(EDATE(DATE(入力項目!$S$7,入力項目!$S$8,1),1))=$A570,MONTH(EDATE(DATE(入力項目!$S$7,入力項目!$S$8,1),1))=$D570),子育て関連マスタ!$C$15,0),0) +
IF(AND(OR(T570=3,T570=5,T570=7),$D570=11),子育て関連マスタ!$C$17,0) +
IF(AND(T570=20,$D570=1),子育て関連マスタ!$C$18,0) +
IF(AND(T570=20,$D570=1),
IFERROR(_xlfn.IFS(
入力項目!$S$10="男",子育て関連マスタ!$C$18,
入力項目!$S$10="女",子育て関連マスタ!$C$19
),0),0
) +
IF(AND(T570&gt;=入力項目!$S$18,T570&lt;=入力項目!$S$19),入力項目!$S$20,0) +
IF(AND(T570&gt;=入力項目!$S$21,T570&lt;=入力項目!$S$22),入力項目!$S$23,0) +
IF(AND(T570&gt;=入力項目!$S$24,T570&lt;=入力項目!$S$25),入力項目!$S$26,0)
)</f>
        <v>0</v>
      </c>
      <c r="AI570">
        <f ca="1">-(
_xlfn.IFS(
U570&lt;=入力項目!$S$11,0,
AND(U570&gt;=入力項目!$S$11+1,U570&lt;=3),IFERROR(VLOOKUP(入力項目!$S$12,子育て関連マスタ!$I$4:$M$5,4,FALSE),0),
AND(U570&gt;=4,U570&lt;=6),IFERROR(VLOOKUP(入力項目!$S$13,子育て関連マスタ!$I$9:$M$12,4,FALSE),0),
AND(U570&gt;=7,U570&lt;=12),IFERROR(VLOOKUP(入力項目!$S$14,子育て関連マスタ!$I$16:$M$17,4,FALSE),0),
AND(U570&gt;=13,U570&lt;=15),IFERROR(VLOOKUP(入力項目!$S$15,子育て関連マスタ!$I$21:$M$22,4,FALSE),0),
AND(U570&gt;=16,U570&lt;=18),IFERROR(VLOOKUP(入力項目!$S$16,子育て関連マスタ!$I$26:$M$28,4,FALSE),0),
AND(U570&gt;=19,U570&lt;=20,入力項目!$S$16="高専"),IFERROR(VLOOKUP(入力項目!$S$16,子育て関連マスタ!$I$26:$M$28,4,FALSE),0),
AND(U570&gt;=19,U570&lt;=20,入力項目!$S$16&lt;&gt;"高専"),IFERROR(VLOOKUP(入力項目!$S$17,子育て関連マスタ!$I$32:$M$37,4,FALSE),0),
AND(U570&gt;=21,U570&lt;=22,入力項目!$S$16="高専"),IFERROR(VLOOKUP(入力項目!$S$17,子育て関連マスタ!$I$32:$M$34,4,FALSE),0),
AND(U570&gt;=21,U570&lt;=22,入力項目!$S$16&lt;&gt;"高専"),IFERROR(VLOOKUP(入力項目!$S$17,子育て関連マスタ!$I$32:$M$34,4,FALSE),0),
U570&gt;=23,0
) +
IF($D570=4,
  IFERROR(_xlfn.IFS(
  U570&lt;=入力項目!$S$11,0,
  AND(U570=入力項目!$S$11),IFERROR(VLOOKUP(入力項目!$S$12,子育て関連マスタ!$I$4:$M$5,2,FALSE),0),
  AND(U570=4),IFERROR(VLOOKUP(入力項目!$S$13,子育て関連マスタ!$I$9:$M$12,2,FALSE),0),
  AND(U570=7),IFERROR(VLOOKUP(入力項目!$S$14,子育て関連マスタ!$I$16:$M$17,2,FALSE),0),
  AND(U570=13),IFERROR(VLOOKUP(入力項目!$S$15,子育て関連マスタ!$I$21:$M$22,2,FALSE),0),
  AND(U570=16),IFERROR(VLOOKUP(入力項目!$S$16,子育て関連マスタ!$I$26:$M$28,2,FALSE),0),
  AND(U570=19,入力項目!$S$16&lt;&gt;"高専"),IFERROR(VLOOKUP(入力項目!$S$17,子育て関連マスタ!$I$32:$M$37,2,FALSE),0),
  AND(U570=21,入力項目!$S$16="高専"),IFERROR(VLOOKUP(入力項目!$S$17,子育て関連マスタ!$I$32:$M$37,2,FALSE),0),
  U570&gt;=22,0
  ),0),0
) +
IF(AND(U570&gt;=1,U570&lt;=15),IF($D570=入力項目!$S$8,入力項目!$S$3,0),0) +
IF(AND(U570&gt;=1,U570&lt;=15),IF($D570=5,入力項目!$S$4,0),0) +
IF(AND(U570&gt;=1,U570&lt;=15),IF($D570=12,入力項目!$S$5,0),0) +
IF(AND(入力項目!$S$7=$A570,入力項目!$S$8=$D570),子育て関連マスタ!$C$14,0) +
IFERROR(IF(AND(YEAR(EDATE(DATE(入力項目!$S$7,入力項目!$S$8,1),1))=$A570,MONTH(EDATE(DATE(入力項目!$S$7,入力項目!$S$8,1),1))=$D570),子育て関連マスタ!$C$15,0),0) +
IF(AND(OR(U570=3,U570=5,U570=7),$D570=11),子育て関連マスタ!$C$17,0) +
IF(AND(U570=20,$D570=1),子育て関連マスタ!$C$18,0) +
IF(AND(U570=20,$D570=1),
IFERROR(_xlfn.IFS(
入力項目!$S$10="男",子育て関連マスタ!$C$18,
入力項目!$S$10="女",子育て関連マスタ!$C$19
),0),0
) +
IF(AND(U570&gt;=入力項目!$S$18,U570&lt;=入力項目!$S$19),入力項目!$S$20,0) +
IF(AND(U570&gt;=入力項目!$S$21,U570&lt;=入力項目!$S$22),入力項目!$S$23,0) +
IF(AND(U570&gt;=入力項目!$S$24,U570&lt;=入力項目!$S$25),入力項目!$S$26,0)
)</f>
        <v>0</v>
      </c>
      <c r="AJ570" s="10">
        <f ca="1">-VLOOKUP($D570,月別収支!$A$2:$H$13,7,FALSE)</f>
        <v>-20000</v>
      </c>
    </row>
    <row r="571" spans="1:36" x14ac:dyDescent="0.4">
      <c r="A571">
        <f t="shared" ca="1" si="156"/>
        <v>2072</v>
      </c>
      <c r="B571">
        <f t="shared" ca="1" si="146"/>
        <v>2071</v>
      </c>
      <c r="C571">
        <f t="shared" ca="1" si="147"/>
        <v>48</v>
      </c>
      <c r="D571">
        <f t="shared" ca="1" si="157"/>
        <v>1</v>
      </c>
      <c r="E571" t="str">
        <f t="shared" ca="1" si="141"/>
        <v>2072年1月</v>
      </c>
      <c r="F571">
        <f ca="1">IF(OR(入力項目!$N$5&lt;$A571,AND(入力項目!$N$5=$A571,入力項目!$N$6&lt;$D571)),IF(F570=0,1,IF(G571=12,F570+1,F570)),0)</f>
        <v>47</v>
      </c>
      <c r="G571">
        <f ca="1">IF(OR(入力項目!$N$5&lt;$A571,AND(入力項目!$N$5=$A571,入力項目!$N$6&lt;$D571)),IF(G570=12,1,G570+1),0)</f>
        <v>3</v>
      </c>
      <c r="H571" t="str">
        <f t="shared" ca="1" si="142"/>
        <v>47_3</v>
      </c>
      <c r="I571">
        <f ca="1">IF(
  IFERROR(AND($C571&gt;0,MOD($C571,入力項目!$N$22)=0,$D571=入力項目!$N$23), FALSE),
  1,
  IF(
    AND(I570&gt;0,J570=12),
    IF(I570=入力項目!$N$28, 0, I570+1),
    I570
  )
)</f>
        <v>3</v>
      </c>
      <c r="J571">
        <f ca="1">IF($D571=入力項目!$N$23,1,IFERROR(J570+1,1))</f>
        <v>8</v>
      </c>
      <c r="K571" t="str">
        <f t="shared" ca="1" si="143"/>
        <v>3_8</v>
      </c>
      <c r="L571">
        <f ca="1">L570+IF(入力項目!$D$4=$D571,1,0)</f>
        <v>76</v>
      </c>
      <c r="M571" t="str">
        <f t="shared" ca="1" si="144"/>
        <v>76歳</v>
      </c>
      <c r="N571">
        <f t="shared" ca="1" si="148"/>
        <v>77</v>
      </c>
      <c r="O571" t="str">
        <f t="shared" ca="1" si="145"/>
        <v>77歳</v>
      </c>
      <c r="P571">
        <f t="shared" ca="1" si="149"/>
        <v>51</v>
      </c>
      <c r="Q571">
        <f t="shared" ca="1" si="150"/>
        <v>49</v>
      </c>
      <c r="R571">
        <f t="shared" ca="1" si="151"/>
        <v>2072</v>
      </c>
      <c r="S571">
        <f t="shared" ca="1" si="152"/>
        <v>2072</v>
      </c>
      <c r="T571">
        <f t="shared" ca="1" si="153"/>
        <v>2072</v>
      </c>
      <c r="U571">
        <f t="shared" ca="1" si="154"/>
        <v>2072</v>
      </c>
      <c r="V571" s="10">
        <f t="shared" ca="1" si="155"/>
        <v>56859925</v>
      </c>
      <c r="W571" s="10">
        <f ca="1">IF($L571&lt;その他マスタ!$B$1,VLOOKUP($D571,月別収支!$A$2:$H$13,2,FALSE),その他マスタ!$B$3)+IF(AND($L571=その他マスタ!$B$1,入力項目!$I$9="あり",$D571=入力項目!$D$4),その他マスタ!$B$2,0)</f>
        <v>150000</v>
      </c>
      <c r="X571" s="10">
        <f ca="1">-IF(入力項目!$K$5=TRUE,
IF($F571+$G571&lt;3,VLOOKUP($D571,月別収支!$A$2:$H$13,8,FALSE),0)+IFERROR(VLOOKUP($H571,住宅ローン計算!C:P,13,FALSE),0)+IF($F571&gt;1,IF(OR($G571=3,$G571=6,$G571=9,$G571=12),ROUNDUP(入力項目!$N$18/4,0),0),0),
VLOOKUP($D571,月別収支!$A$2:$H$13,8,FALSE))</f>
        <v>-37500</v>
      </c>
      <c r="Y571" s="10">
        <f ca="1">-VLOOKUP($D571,月別収支!$A$2:$H$13,3,FALSE)</f>
        <v>-75000</v>
      </c>
      <c r="Z571" s="10">
        <f ca="1">-VLOOKUP($D571,月別収支!$A$2:$H$13,4,FALSE)</f>
        <v>-27000</v>
      </c>
      <c r="AA571" s="10">
        <f ca="1">-VLOOKUP($D571,月別収支!$A$2:$H$13,6,FALSE)</f>
        <v>-10000</v>
      </c>
      <c r="AB571" s="10">
        <f ca="1">-(
VLOOKUP($D571,月別収支!$A$2:$H$13,5,FALSE)+IF(AND(入力項目!$I$27&lt;=$A571,ISEVEN($A571-入力項目!$I$27),入力項目!$I$28=$D571),入力項目!$I$26,0)
+IF(入力項目!$K$26=TRUE,
IFERROR(VLOOKUP($K571,マイカーローン計算!C:P,13,FALSE),0),
IFERROR(
  IF(AND($C571&gt;0,MOD($C571,入力項目!$N$22)=0,$D571=入力項目!$N$23),入力項目!$N$24,0),
 0
)
)
)</f>
        <v>-20000</v>
      </c>
      <c r="AC571" s="10">
        <f ca="1">-IF($A571&lt;入力項目!$N$33,入力項目!$N$35,IF(AND($A571=入力項目!$N$33,$D571&lt;=入力項目!$N$34),入力項目!$N$35,0))</f>
        <v>0</v>
      </c>
      <c r="AD571">
        <f ca="1">-(
_xlfn.IFS(
P571&lt;=入力項目!$S$11,0,
AND(P571&gt;=入力項目!$S$11+1,P571&lt;=3),IFERROR(VLOOKUP(入力項目!$S$12,子育て関連マスタ!$I$4:$M$5,4,FALSE),0),
AND(P571&gt;=4,P571&lt;=6),IFERROR(VLOOKUP(入力項目!$S$13,子育て関連マスタ!$I$9:$M$12,4,FALSE),0),
AND(P571&gt;=7,P571&lt;=12),IFERROR(VLOOKUP(入力項目!$S$14,子育て関連マスタ!$I$16:$M$17,4,FALSE),0),
AND(P571&gt;=13,P571&lt;=15),IFERROR(VLOOKUP(入力項目!$S$15,子育て関連マスタ!$I$21:$M$22,4,FALSE),0),
AND(P571&gt;=16,P571&lt;=18),IFERROR(VLOOKUP(入力項目!$S$16,子育て関連マスタ!$I$26:$M$28,4,FALSE),0),
AND(P571&gt;=19,P571&lt;=20,入力項目!$S$16="高専"),IFERROR(VLOOKUP(入力項目!$S$16,子育て関連マスタ!$I$26:$M$28,4,FALSE),0),
AND(P571&gt;=19,P571&lt;=20,入力項目!$S$16&lt;&gt;"高専"),IFERROR(VLOOKUP(入力項目!$S$17,子育て関連マスタ!$I$32:$M$37,4,FALSE),0),
AND(P571&gt;=21,P571&lt;=22,入力項目!$S$16="高専"),IFERROR(VLOOKUP(入力項目!$S$17,子育て関連マスタ!$I$32:$M$34,4,FALSE),0),
AND(P571&gt;=21,P571&lt;=22,入力項目!$S$16&lt;&gt;"高専"),IFERROR(VLOOKUP(入力項目!$S$17,子育て関連マスタ!$I$32:$M$34,4,FALSE),0),
P571&gt;=23,0
) +
IF($D571=4,
  IFERROR(_xlfn.IFS(
  P571&lt;=入力項目!$S$11,0,
  AND(P571=入力項目!$S$11),IFERROR(VLOOKUP(入力項目!$S$12,子育て関連マスタ!$I$4:$M$5,2,FALSE),0),
  AND(P571=4),IFERROR(VLOOKUP(入力項目!$S$13,子育て関連マスタ!$I$9:$M$12,2,FALSE),0),
  AND(P571=7),IFERROR(VLOOKUP(入力項目!$S$14,子育て関連マスタ!$I$16:$M$17,2,FALSE),0),
  AND(P571=13),IFERROR(VLOOKUP(入力項目!$S$15,子育て関連マスタ!$I$21:$M$22,2,FALSE),0),
  AND(P571=16),IFERROR(VLOOKUP(入力項目!$S$16,子育て関連マスタ!$I$26:$M$28,2,FALSE),0),
  AND(P571=19,入力項目!$S$16&lt;&gt;"高専"),IFERROR(VLOOKUP(入力項目!$S$17,子育て関連マスタ!$I$32:$M$37,2,FALSE),0),
  AND(P571=21,入力項目!$S$16="高専"),IFERROR(VLOOKUP(入力項目!$S$17,子育て関連マスタ!$I$32:$M$37,2,FALSE),0),
  P571&gt;=22,0
  ),0),0
) +
IF(AND(P571&gt;=1,P571&lt;=15),IF($D571=入力項目!$S$8,入力項目!$S$3,0),0) +
IF(AND(P571&gt;=1,P571&lt;=15),IF($D571=5,入力項目!$S$4,0),0) +
IF(AND(P571&gt;=1,P571&lt;=15),IF($D571=12,入力項目!$S$5,0),0) +
IF(AND(入力項目!$S$7=$A571,入力項目!$S$8=$D571),子育て関連マスタ!$C$14,0) +
IFERROR(IF(AND(YEAR(EDATE(DATE(入力項目!$S$7,入力項目!$S$8,1),1))=$A571,MONTH(EDATE(DATE(入力項目!$S$7,入力項目!$S$8,1),1))=$D571),子育て関連マスタ!$C$15,0),0) +
IF(AND(OR(P571=3,P571=5,P571=7),$D571=11),子育て関連マスタ!$C$17,0) +
IF(AND(P571=20,$D571=1),子育て関連マスタ!$C$18,0) +
IF(AND(P571=20,$D571=1),
IFERROR(_xlfn.IFS(
入力項目!$S$10="男",子育て関連マスタ!$C$18,
入力項目!$S$10="女",子育て関連マスタ!$C$19
),0),0
) +
IF(AND(P571&gt;=入力項目!$S$18,P571&lt;=入力項目!$S$19),入力項目!$S$20,0) +
IF(AND(P571&gt;=入力項目!$S$21,P571&lt;=入力項目!$S$22),入力項目!$S$23,0) +
IF(AND(P571&gt;=入力項目!$S$24,P571&lt;=入力項目!$S$25),入力項目!$S$26,0)
)</f>
        <v>0</v>
      </c>
      <c r="AE571">
        <f ca="1">-(
_xlfn.IFS(
Q571&lt;=入力項目!$S$11,0,
AND(Q571&gt;=入力項目!$S$11+1,Q571&lt;=3),IFERROR(VLOOKUP(入力項目!$S$12,子育て関連マスタ!$I$4:$M$5,4,FALSE),0),
AND(Q571&gt;=4,Q571&lt;=6),IFERROR(VLOOKUP(入力項目!$S$13,子育て関連マスタ!$I$9:$M$12,4,FALSE),0),
AND(Q571&gt;=7,Q571&lt;=12),IFERROR(VLOOKUP(入力項目!$S$14,子育て関連マスタ!$I$16:$M$17,4,FALSE),0),
AND(Q571&gt;=13,Q571&lt;=15),IFERROR(VLOOKUP(入力項目!$S$15,子育て関連マスタ!$I$21:$M$22,4,FALSE),0),
AND(Q571&gt;=16,Q571&lt;=18),IFERROR(VLOOKUP(入力項目!$S$16,子育て関連マスタ!$I$26:$M$28,4,FALSE),0),
AND(Q571&gt;=19,Q571&lt;=20,入力項目!$S$16="高専"),IFERROR(VLOOKUP(入力項目!$S$16,子育て関連マスタ!$I$26:$M$28,4,FALSE),0),
AND(Q571&gt;=19,Q571&lt;=20,入力項目!$S$16&lt;&gt;"高専"),IFERROR(VLOOKUP(入力項目!$S$17,子育て関連マスタ!$I$32:$M$37,4,FALSE),0),
AND(Q571&gt;=21,Q571&lt;=22,入力項目!$S$16="高専"),IFERROR(VLOOKUP(入力項目!$S$17,子育て関連マスタ!$I$32:$M$34,4,FALSE),0),
AND(Q571&gt;=21,Q571&lt;=22,入力項目!$S$16&lt;&gt;"高専"),IFERROR(VLOOKUP(入力項目!$S$17,子育て関連マスタ!$I$32:$M$34,4,FALSE),0),
Q571&gt;=23,0
) +
IF($D571=4,
  IFERROR(_xlfn.IFS(
  Q571&lt;=入力項目!$S$11,0,
  AND(Q571=入力項目!$S$11),IFERROR(VLOOKUP(入力項目!$S$12,子育て関連マスタ!$I$4:$M$5,2,FALSE),0),
  AND(Q571=4),IFERROR(VLOOKUP(入力項目!$S$13,子育て関連マスタ!$I$9:$M$12,2,FALSE),0),
  AND(Q571=7),IFERROR(VLOOKUP(入力項目!$S$14,子育て関連マスタ!$I$16:$M$17,2,FALSE),0),
  AND(Q571=13),IFERROR(VLOOKUP(入力項目!$S$15,子育て関連マスタ!$I$21:$M$22,2,FALSE),0),
  AND(Q571=16),IFERROR(VLOOKUP(入力項目!$S$16,子育て関連マスタ!$I$26:$M$28,2,FALSE),0),
  AND(Q571=19,入力項目!$S$16&lt;&gt;"高専"),IFERROR(VLOOKUP(入力項目!$S$17,子育て関連マスタ!$I$32:$M$37,2,FALSE),0),
  AND(Q571=21,入力項目!$S$16="高専"),IFERROR(VLOOKUP(入力項目!$S$17,子育て関連マスタ!$I$32:$M$37,2,FALSE),0),
  Q571&gt;=22,0
  ),0),0
) +
IF(AND(Q571&gt;=1,Q571&lt;=15),IF($D571=入力項目!$S$8,入力項目!$S$3,0),0) +
IF(AND(Q571&gt;=1,Q571&lt;=15),IF($D571=5,入力項目!$S$4,0),0) +
IF(AND(Q571&gt;=1,Q571&lt;=15),IF($D571=12,入力項目!$S$5,0),0) +
IF(AND(入力項目!$S$7=$A571,入力項目!$S$8=$D571),子育て関連マスタ!$C$14,0) +
IFERROR(IF(AND(YEAR(EDATE(DATE(入力項目!$S$7,入力項目!$S$8,1),1))=$A571,MONTH(EDATE(DATE(入力項目!$S$7,入力項目!$S$8,1),1))=$D571),子育て関連マスタ!$C$15,0),0) +
IF(AND(OR(Q571=3,Q571=5,Q571=7),$D571=11),子育て関連マスタ!$C$17,0) +
IF(AND(Q571=20,$D571=1),子育て関連マスタ!$C$18,0) +
IF(AND(Q571=20,$D571=1),
IFERROR(_xlfn.IFS(
入力項目!$S$10="男",子育て関連マスタ!$C$18,
入力項目!$S$10="女",子育て関連マスタ!$C$19
),0),0
) +
IF(AND(Q571&gt;=入力項目!$S$18,Q571&lt;=入力項目!$S$19),入力項目!$S$20,0) +
IF(AND(Q571&gt;=入力項目!$S$21,Q571&lt;=入力項目!$S$22),入力項目!$S$23,0) +
IF(AND(Q571&gt;=入力項目!$S$24,Q571&lt;=入力項目!$S$25),入力項目!$S$26,0)
)</f>
        <v>0</v>
      </c>
      <c r="AF571">
        <f ca="1">-(
_xlfn.IFS(
R571&lt;=入力項目!$S$11,0,
AND(R571&gt;=入力項目!$S$11+1,R571&lt;=3),IFERROR(VLOOKUP(入力項目!$S$12,子育て関連マスタ!$I$4:$M$5,4,FALSE),0),
AND(R571&gt;=4,R571&lt;=6),IFERROR(VLOOKUP(入力項目!$S$13,子育て関連マスタ!$I$9:$M$12,4,FALSE),0),
AND(R571&gt;=7,R571&lt;=12),IFERROR(VLOOKUP(入力項目!$S$14,子育て関連マスタ!$I$16:$M$17,4,FALSE),0),
AND(R571&gt;=13,R571&lt;=15),IFERROR(VLOOKUP(入力項目!$S$15,子育て関連マスタ!$I$21:$M$22,4,FALSE),0),
AND(R571&gt;=16,R571&lt;=18),IFERROR(VLOOKUP(入力項目!$S$16,子育て関連マスタ!$I$26:$M$28,4,FALSE),0),
AND(R571&gt;=19,R571&lt;=20,入力項目!$S$16="高専"),IFERROR(VLOOKUP(入力項目!$S$16,子育て関連マスタ!$I$26:$M$28,4,FALSE),0),
AND(R571&gt;=19,R571&lt;=20,入力項目!$S$16&lt;&gt;"高専"),IFERROR(VLOOKUP(入力項目!$S$17,子育て関連マスタ!$I$32:$M$37,4,FALSE),0),
AND(R571&gt;=21,R571&lt;=22,入力項目!$S$16="高専"),IFERROR(VLOOKUP(入力項目!$S$17,子育て関連マスタ!$I$32:$M$34,4,FALSE),0),
AND(R571&gt;=21,R571&lt;=22,入力項目!$S$16&lt;&gt;"高専"),IFERROR(VLOOKUP(入力項目!$S$17,子育て関連マスタ!$I$32:$M$34,4,FALSE),0),
R571&gt;=23,0
) +
IF($D571=4,
  IFERROR(_xlfn.IFS(
  R571&lt;=入力項目!$S$11,0,
  AND(R571=入力項目!$S$11),IFERROR(VLOOKUP(入力項目!$S$12,子育て関連マスタ!$I$4:$M$5,2,FALSE),0),
  AND(R571=4),IFERROR(VLOOKUP(入力項目!$S$13,子育て関連マスタ!$I$9:$M$12,2,FALSE),0),
  AND(R571=7),IFERROR(VLOOKUP(入力項目!$S$14,子育て関連マスタ!$I$16:$M$17,2,FALSE),0),
  AND(R571=13),IFERROR(VLOOKUP(入力項目!$S$15,子育て関連マスタ!$I$21:$M$22,2,FALSE),0),
  AND(R571=16),IFERROR(VLOOKUP(入力項目!$S$16,子育て関連マスタ!$I$26:$M$28,2,FALSE),0),
  AND(R571=19,入力項目!$S$16&lt;&gt;"高専"),IFERROR(VLOOKUP(入力項目!$S$17,子育て関連マスタ!$I$32:$M$37,2,FALSE),0),
  AND(R571=21,入力項目!$S$16="高専"),IFERROR(VLOOKUP(入力項目!$S$17,子育て関連マスタ!$I$32:$M$37,2,FALSE),0),
  R571&gt;=22,0
  ),0),0
) +
IF(AND(R571&gt;=1,R571&lt;=15),IF($D571=入力項目!$S$8,入力項目!$S$3,0),0) +
IF(AND(R571&gt;=1,R571&lt;=15),IF($D571=5,入力項目!$S$4,0),0) +
IF(AND(R571&gt;=1,R571&lt;=15),IF($D571=12,入力項目!$S$5,0),0) +
IF(AND(入力項目!$S$7=$A571,入力項目!$S$8=$D571),子育て関連マスタ!$C$14,0) +
IFERROR(IF(AND(YEAR(EDATE(DATE(入力項目!$S$7,入力項目!$S$8,1),1))=$A571,MONTH(EDATE(DATE(入力項目!$S$7,入力項目!$S$8,1),1))=$D571),子育て関連マスタ!$C$15,0),0) +
IF(AND(OR(R571=3,R571=5,R571=7),$D571=11),子育て関連マスタ!$C$17,0) +
IF(AND(R571=20,$D571=1),子育て関連マスタ!$C$18,0) +
IF(AND(R571=20,$D571=1),
IFERROR(_xlfn.IFS(
入力項目!$S$10="男",子育て関連マスタ!$C$18,
入力項目!$S$10="女",子育て関連マスタ!$C$19
),0),0
) +
IF(AND(R571&gt;=入力項目!$S$18,R571&lt;=入力項目!$S$19),入力項目!$S$20,0) +
IF(AND(R571&gt;=入力項目!$S$21,R571&lt;=入力項目!$S$22),入力項目!$S$23,0) +
IF(AND(R571&gt;=入力項目!$S$24,R571&lt;=入力項目!$S$25),入力項目!$S$26,0)
)</f>
        <v>0</v>
      </c>
      <c r="AG571">
        <f ca="1">-(
_xlfn.IFS(
S571&lt;=入力項目!$S$11,0,
AND(S571&gt;=入力項目!$S$11+1,S571&lt;=3),IFERROR(VLOOKUP(入力項目!$S$12,子育て関連マスタ!$I$4:$M$5,4,FALSE),0),
AND(S571&gt;=4,S571&lt;=6),IFERROR(VLOOKUP(入力項目!$S$13,子育て関連マスタ!$I$9:$M$12,4,FALSE),0),
AND(S571&gt;=7,S571&lt;=12),IFERROR(VLOOKUP(入力項目!$S$14,子育て関連マスタ!$I$16:$M$17,4,FALSE),0),
AND(S571&gt;=13,S571&lt;=15),IFERROR(VLOOKUP(入力項目!$S$15,子育て関連マスタ!$I$21:$M$22,4,FALSE),0),
AND(S571&gt;=16,S571&lt;=18),IFERROR(VLOOKUP(入力項目!$S$16,子育て関連マスタ!$I$26:$M$28,4,FALSE),0),
AND(S571&gt;=19,S571&lt;=20,入力項目!$S$16="高専"),IFERROR(VLOOKUP(入力項目!$S$16,子育て関連マスタ!$I$26:$M$28,4,FALSE),0),
AND(S571&gt;=19,S571&lt;=20,入力項目!$S$16&lt;&gt;"高専"),IFERROR(VLOOKUP(入力項目!$S$17,子育て関連マスタ!$I$32:$M$37,4,FALSE),0),
AND(S571&gt;=21,S571&lt;=22,入力項目!$S$16="高専"),IFERROR(VLOOKUP(入力項目!$S$17,子育て関連マスタ!$I$32:$M$34,4,FALSE),0),
AND(S571&gt;=21,S571&lt;=22,入力項目!$S$16&lt;&gt;"高専"),IFERROR(VLOOKUP(入力項目!$S$17,子育て関連マスタ!$I$32:$M$34,4,FALSE),0),
S571&gt;=23,0
) +
IF($D571=4,
  IFERROR(_xlfn.IFS(
  S571&lt;=入力項目!$S$11,0,
  AND(S571=入力項目!$S$11),IFERROR(VLOOKUP(入力項目!$S$12,子育て関連マスタ!$I$4:$M$5,2,FALSE),0),
  AND(S571=4),IFERROR(VLOOKUP(入力項目!$S$13,子育て関連マスタ!$I$9:$M$12,2,FALSE),0),
  AND(S571=7),IFERROR(VLOOKUP(入力項目!$S$14,子育て関連マスタ!$I$16:$M$17,2,FALSE),0),
  AND(S571=13),IFERROR(VLOOKUP(入力項目!$S$15,子育て関連マスタ!$I$21:$M$22,2,FALSE),0),
  AND(S571=16),IFERROR(VLOOKUP(入力項目!$S$16,子育て関連マスタ!$I$26:$M$28,2,FALSE),0),
  AND(S571=19,入力項目!$S$16&lt;&gt;"高専"),IFERROR(VLOOKUP(入力項目!$S$17,子育て関連マスタ!$I$32:$M$37,2,FALSE),0),
  AND(S571=21,入力項目!$S$16="高専"),IFERROR(VLOOKUP(入力項目!$S$17,子育て関連マスタ!$I$32:$M$37,2,FALSE),0),
  S571&gt;=22,0
  ),0),0
) +
IF(AND(S571&gt;=1,S571&lt;=15),IF($D571=入力項目!$S$8,入力項目!$S$3,0),0) +
IF(AND(S571&gt;=1,S571&lt;=15),IF($D571=5,入力項目!$S$4,0),0) +
IF(AND(S571&gt;=1,S571&lt;=15),IF($D571=12,入力項目!$S$5,0),0) +
IF(AND(入力項目!$S$7=$A571,入力項目!$S$8=$D571),子育て関連マスタ!$C$14,0) +
IFERROR(IF(AND(YEAR(EDATE(DATE(入力項目!$S$7,入力項目!$S$8,1),1))=$A571,MONTH(EDATE(DATE(入力項目!$S$7,入力項目!$S$8,1),1))=$D571),子育て関連マスタ!$C$15,0),0) +
IF(AND(OR(S571=3,S571=5,S571=7),$D571=11),子育て関連マスタ!$C$17,0) +
IF(AND(S571=20,$D571=1),子育て関連マスタ!$C$18,0) +
IF(AND(S571=20,$D571=1),
IFERROR(_xlfn.IFS(
入力項目!$S$10="男",子育て関連マスタ!$C$18,
入力項目!$S$10="女",子育て関連マスタ!$C$19
),0),0
) +
IF(AND(S571&gt;=入力項目!$S$18,S571&lt;=入力項目!$S$19),入力項目!$S$20,0) +
IF(AND(S571&gt;=入力項目!$S$21,S571&lt;=入力項目!$S$22),入力項目!$S$23,0) +
IF(AND(S571&gt;=入力項目!$S$24,S571&lt;=入力項目!$S$25),入力項目!$S$26,0)
)</f>
        <v>0</v>
      </c>
      <c r="AH571">
        <f ca="1">-(
_xlfn.IFS(
T571&lt;=入力項目!$S$11,0,
AND(T571&gt;=入力項目!$S$11+1,T571&lt;=3),IFERROR(VLOOKUP(入力項目!$S$12,子育て関連マスタ!$I$4:$M$5,4,FALSE),0),
AND(T571&gt;=4,T571&lt;=6),IFERROR(VLOOKUP(入力項目!$S$13,子育て関連マスタ!$I$9:$M$12,4,FALSE),0),
AND(T571&gt;=7,T571&lt;=12),IFERROR(VLOOKUP(入力項目!$S$14,子育て関連マスタ!$I$16:$M$17,4,FALSE),0),
AND(T571&gt;=13,T571&lt;=15),IFERROR(VLOOKUP(入力項目!$S$15,子育て関連マスタ!$I$21:$M$22,4,FALSE),0),
AND(T571&gt;=16,T571&lt;=18),IFERROR(VLOOKUP(入力項目!$S$16,子育て関連マスタ!$I$26:$M$28,4,FALSE),0),
AND(T571&gt;=19,T571&lt;=20,入力項目!$S$16="高専"),IFERROR(VLOOKUP(入力項目!$S$16,子育て関連マスタ!$I$26:$M$28,4,FALSE),0),
AND(T571&gt;=19,T571&lt;=20,入力項目!$S$16&lt;&gt;"高専"),IFERROR(VLOOKUP(入力項目!$S$17,子育て関連マスタ!$I$32:$M$37,4,FALSE),0),
AND(T571&gt;=21,T571&lt;=22,入力項目!$S$16="高専"),IFERROR(VLOOKUP(入力項目!$S$17,子育て関連マスタ!$I$32:$M$34,4,FALSE),0),
AND(T571&gt;=21,T571&lt;=22,入力項目!$S$16&lt;&gt;"高専"),IFERROR(VLOOKUP(入力項目!$S$17,子育て関連マスタ!$I$32:$M$34,4,FALSE),0),
T571&gt;=23,0
) +
IF($D571=4,
  IFERROR(_xlfn.IFS(
  T571&lt;=入力項目!$S$11,0,
  AND(T571=入力項目!$S$11),IFERROR(VLOOKUP(入力項目!$S$12,子育て関連マスタ!$I$4:$M$5,2,FALSE),0),
  AND(T571=4),IFERROR(VLOOKUP(入力項目!$S$13,子育て関連マスタ!$I$9:$M$12,2,FALSE),0),
  AND(T571=7),IFERROR(VLOOKUP(入力項目!$S$14,子育て関連マスタ!$I$16:$M$17,2,FALSE),0),
  AND(T571=13),IFERROR(VLOOKUP(入力項目!$S$15,子育て関連マスタ!$I$21:$M$22,2,FALSE),0),
  AND(T571=16),IFERROR(VLOOKUP(入力項目!$S$16,子育て関連マスタ!$I$26:$M$28,2,FALSE),0),
  AND(T571=19,入力項目!$S$16&lt;&gt;"高専"),IFERROR(VLOOKUP(入力項目!$S$17,子育て関連マスタ!$I$32:$M$37,2,FALSE),0),
  AND(T571=21,入力項目!$S$16="高専"),IFERROR(VLOOKUP(入力項目!$S$17,子育て関連マスタ!$I$32:$M$37,2,FALSE),0),
  T571&gt;=22,0
  ),0),0
) +
IF(AND(T571&gt;=1,T571&lt;=15),IF($D571=入力項目!$S$8,入力項目!$S$3,0),0) +
IF(AND(T571&gt;=1,T571&lt;=15),IF($D571=5,入力項目!$S$4,0),0) +
IF(AND(T571&gt;=1,T571&lt;=15),IF($D571=12,入力項目!$S$5,0),0) +
IF(AND(入力項目!$S$7=$A571,入力項目!$S$8=$D571),子育て関連マスタ!$C$14,0) +
IFERROR(IF(AND(YEAR(EDATE(DATE(入力項目!$S$7,入力項目!$S$8,1),1))=$A571,MONTH(EDATE(DATE(入力項目!$S$7,入力項目!$S$8,1),1))=$D571),子育て関連マスタ!$C$15,0),0) +
IF(AND(OR(T571=3,T571=5,T571=7),$D571=11),子育て関連マスタ!$C$17,0) +
IF(AND(T571=20,$D571=1),子育て関連マスタ!$C$18,0) +
IF(AND(T571=20,$D571=1),
IFERROR(_xlfn.IFS(
入力項目!$S$10="男",子育て関連マスタ!$C$18,
入力項目!$S$10="女",子育て関連マスタ!$C$19
),0),0
) +
IF(AND(T571&gt;=入力項目!$S$18,T571&lt;=入力項目!$S$19),入力項目!$S$20,0) +
IF(AND(T571&gt;=入力項目!$S$21,T571&lt;=入力項目!$S$22),入力項目!$S$23,0) +
IF(AND(T571&gt;=入力項目!$S$24,T571&lt;=入力項目!$S$25),入力項目!$S$26,0)
)</f>
        <v>0</v>
      </c>
      <c r="AI571">
        <f ca="1">-(
_xlfn.IFS(
U571&lt;=入力項目!$S$11,0,
AND(U571&gt;=入力項目!$S$11+1,U571&lt;=3),IFERROR(VLOOKUP(入力項目!$S$12,子育て関連マスタ!$I$4:$M$5,4,FALSE),0),
AND(U571&gt;=4,U571&lt;=6),IFERROR(VLOOKUP(入力項目!$S$13,子育て関連マスタ!$I$9:$M$12,4,FALSE),0),
AND(U571&gt;=7,U571&lt;=12),IFERROR(VLOOKUP(入力項目!$S$14,子育て関連マスタ!$I$16:$M$17,4,FALSE),0),
AND(U571&gt;=13,U571&lt;=15),IFERROR(VLOOKUP(入力項目!$S$15,子育て関連マスタ!$I$21:$M$22,4,FALSE),0),
AND(U571&gt;=16,U571&lt;=18),IFERROR(VLOOKUP(入力項目!$S$16,子育て関連マスタ!$I$26:$M$28,4,FALSE),0),
AND(U571&gt;=19,U571&lt;=20,入力項目!$S$16="高専"),IFERROR(VLOOKUP(入力項目!$S$16,子育て関連マスタ!$I$26:$M$28,4,FALSE),0),
AND(U571&gt;=19,U571&lt;=20,入力項目!$S$16&lt;&gt;"高専"),IFERROR(VLOOKUP(入力項目!$S$17,子育て関連マスタ!$I$32:$M$37,4,FALSE),0),
AND(U571&gt;=21,U571&lt;=22,入力項目!$S$16="高専"),IFERROR(VLOOKUP(入力項目!$S$17,子育て関連マスタ!$I$32:$M$34,4,FALSE),0),
AND(U571&gt;=21,U571&lt;=22,入力項目!$S$16&lt;&gt;"高専"),IFERROR(VLOOKUP(入力項目!$S$17,子育て関連マスタ!$I$32:$M$34,4,FALSE),0),
U571&gt;=23,0
) +
IF($D571=4,
  IFERROR(_xlfn.IFS(
  U571&lt;=入力項目!$S$11,0,
  AND(U571=入力項目!$S$11),IFERROR(VLOOKUP(入力項目!$S$12,子育て関連マスタ!$I$4:$M$5,2,FALSE),0),
  AND(U571=4),IFERROR(VLOOKUP(入力項目!$S$13,子育て関連マスタ!$I$9:$M$12,2,FALSE),0),
  AND(U571=7),IFERROR(VLOOKUP(入力項目!$S$14,子育て関連マスタ!$I$16:$M$17,2,FALSE),0),
  AND(U571=13),IFERROR(VLOOKUP(入力項目!$S$15,子育て関連マスタ!$I$21:$M$22,2,FALSE),0),
  AND(U571=16),IFERROR(VLOOKUP(入力項目!$S$16,子育て関連マスタ!$I$26:$M$28,2,FALSE),0),
  AND(U571=19,入力項目!$S$16&lt;&gt;"高専"),IFERROR(VLOOKUP(入力項目!$S$17,子育て関連マスタ!$I$32:$M$37,2,FALSE),0),
  AND(U571=21,入力項目!$S$16="高専"),IFERROR(VLOOKUP(入力項目!$S$17,子育て関連マスタ!$I$32:$M$37,2,FALSE),0),
  U571&gt;=22,0
  ),0),0
) +
IF(AND(U571&gt;=1,U571&lt;=15),IF($D571=入力項目!$S$8,入力項目!$S$3,0),0) +
IF(AND(U571&gt;=1,U571&lt;=15),IF($D571=5,入力項目!$S$4,0),0) +
IF(AND(U571&gt;=1,U571&lt;=15),IF($D571=12,入力項目!$S$5,0),0) +
IF(AND(入力項目!$S$7=$A571,入力項目!$S$8=$D571),子育て関連マスタ!$C$14,0) +
IFERROR(IF(AND(YEAR(EDATE(DATE(入力項目!$S$7,入力項目!$S$8,1),1))=$A571,MONTH(EDATE(DATE(入力項目!$S$7,入力項目!$S$8,1),1))=$D571),子育て関連マスタ!$C$15,0),0) +
IF(AND(OR(U571=3,U571=5,U571=7),$D571=11),子育て関連マスタ!$C$17,0) +
IF(AND(U571=20,$D571=1),子育て関連マスタ!$C$18,0) +
IF(AND(U571=20,$D571=1),
IFERROR(_xlfn.IFS(
入力項目!$S$10="男",子育て関連マスタ!$C$18,
入力項目!$S$10="女",子育て関連マスタ!$C$19
),0),0
) +
IF(AND(U571&gt;=入力項目!$S$18,U571&lt;=入力項目!$S$19),入力項目!$S$20,0) +
IF(AND(U571&gt;=入力項目!$S$21,U571&lt;=入力項目!$S$22),入力項目!$S$23,0) +
IF(AND(U571&gt;=入力項目!$S$24,U571&lt;=入力項目!$S$25),入力項目!$S$26,0)
)</f>
        <v>0</v>
      </c>
      <c r="AJ571" s="10">
        <f ca="1">-VLOOKUP($D571,月別収支!$A$2:$H$13,7,FALSE)</f>
        <v>-20000</v>
      </c>
    </row>
    <row r="572" spans="1:36" x14ac:dyDescent="0.4">
      <c r="A572">
        <f t="shared" ca="1" si="156"/>
        <v>2072</v>
      </c>
      <c r="B572">
        <f t="shared" ca="1" si="146"/>
        <v>2071</v>
      </c>
      <c r="C572">
        <f t="shared" ca="1" si="147"/>
        <v>48</v>
      </c>
      <c r="D572">
        <f t="shared" ca="1" si="157"/>
        <v>2</v>
      </c>
      <c r="E572" t="str">
        <f t="shared" ca="1" si="141"/>
        <v>2072年2月</v>
      </c>
      <c r="F572">
        <f ca="1">IF(OR(入力項目!$N$5&lt;$A572,AND(入力項目!$N$5=$A572,入力項目!$N$6&lt;$D572)),IF(F571=0,1,IF(G572=12,F571+1,F571)),0)</f>
        <v>47</v>
      </c>
      <c r="G572">
        <f ca="1">IF(OR(入力項目!$N$5&lt;$A572,AND(入力項目!$N$5=$A572,入力項目!$N$6&lt;$D572)),IF(G571=12,1,G571+1),0)</f>
        <v>4</v>
      </c>
      <c r="H572" t="str">
        <f t="shared" ca="1" si="142"/>
        <v>47_4</v>
      </c>
      <c r="I572">
        <f ca="1">IF(
  IFERROR(AND($C572&gt;0,MOD($C572,入力項目!$N$22)=0,$D572=入力項目!$N$23), FALSE),
  1,
  IF(
    AND(I571&gt;0,J571=12),
    IF(I571=入力項目!$N$28, 0, I571+1),
    I571
  )
)</f>
        <v>3</v>
      </c>
      <c r="J572">
        <f ca="1">IF($D572=入力項目!$N$23,1,IFERROR(J571+1,1))</f>
        <v>9</v>
      </c>
      <c r="K572" t="str">
        <f t="shared" ca="1" si="143"/>
        <v>3_9</v>
      </c>
      <c r="L572">
        <f ca="1">L571+IF(入力項目!$D$4=$D572,1,0)</f>
        <v>76</v>
      </c>
      <c r="M572" t="str">
        <f t="shared" ca="1" si="144"/>
        <v>76歳</v>
      </c>
      <c r="N572">
        <f t="shared" ca="1" si="148"/>
        <v>77</v>
      </c>
      <c r="O572" t="str">
        <f t="shared" ca="1" si="145"/>
        <v>77歳</v>
      </c>
      <c r="P572">
        <f t="shared" ca="1" si="149"/>
        <v>51</v>
      </c>
      <c r="Q572">
        <f t="shared" ca="1" si="150"/>
        <v>49</v>
      </c>
      <c r="R572">
        <f t="shared" ca="1" si="151"/>
        <v>2072</v>
      </c>
      <c r="S572">
        <f t="shared" ca="1" si="152"/>
        <v>2072</v>
      </c>
      <c r="T572">
        <f t="shared" ca="1" si="153"/>
        <v>2072</v>
      </c>
      <c r="U572">
        <f t="shared" ca="1" si="154"/>
        <v>2072</v>
      </c>
      <c r="V572" s="10">
        <f t="shared" ca="1" si="155"/>
        <v>56857925</v>
      </c>
      <c r="W572" s="10">
        <f ca="1">IF($L572&lt;その他マスタ!$B$1,VLOOKUP($D572,月別収支!$A$2:$H$13,2,FALSE),その他マスタ!$B$3)+IF(AND($L572=その他マスタ!$B$1,入力項目!$I$9="あり",$D572=入力項目!$D$4),その他マスタ!$B$2,0)</f>
        <v>150000</v>
      </c>
      <c r="X572" s="10">
        <f ca="1">-IF(入力項目!$K$5=TRUE,
IF($F572+$G572&lt;3,VLOOKUP($D572,月別収支!$A$2:$H$13,8,FALSE),0)+IFERROR(VLOOKUP($H572,住宅ローン計算!C:P,13,FALSE),0)+IF($F572&gt;1,IF(OR($G572=3,$G572=6,$G572=9,$G572=12),ROUNDUP(入力項目!$N$18/4,0),0),0),
VLOOKUP($D572,月別収支!$A$2:$H$13,8,FALSE))</f>
        <v>0</v>
      </c>
      <c r="Y572" s="10">
        <f ca="1">-VLOOKUP($D572,月別収支!$A$2:$H$13,3,FALSE)</f>
        <v>-75000</v>
      </c>
      <c r="Z572" s="10">
        <f ca="1">-VLOOKUP($D572,月別収支!$A$2:$H$13,4,FALSE)</f>
        <v>-27000</v>
      </c>
      <c r="AA572" s="10">
        <f ca="1">-VLOOKUP($D572,月別収支!$A$2:$H$13,6,FALSE)</f>
        <v>-10000</v>
      </c>
      <c r="AB572" s="10">
        <f ca="1">-(
VLOOKUP($D572,月別収支!$A$2:$H$13,5,FALSE)+IF(AND(入力項目!$I$27&lt;=$A572,ISEVEN($A572-入力項目!$I$27),入力項目!$I$28=$D572),入力項目!$I$26,0)
+IF(入力項目!$K$26=TRUE,
IFERROR(VLOOKUP($K572,マイカーローン計算!C:P,13,FALSE),0),
IFERROR(
  IF(AND($C572&gt;0,MOD($C572,入力項目!$N$22)=0,$D572=入力項目!$N$23),入力項目!$N$24,0),
 0
)
)
)</f>
        <v>-20000</v>
      </c>
      <c r="AC572" s="10">
        <f ca="1">-IF($A572&lt;入力項目!$N$33,入力項目!$N$35,IF(AND($A572=入力項目!$N$33,$D572&lt;=入力項目!$N$34),入力項目!$N$35,0))</f>
        <v>0</v>
      </c>
      <c r="AD572">
        <f ca="1">-(
_xlfn.IFS(
P572&lt;=入力項目!$S$11,0,
AND(P572&gt;=入力項目!$S$11+1,P572&lt;=3),IFERROR(VLOOKUP(入力項目!$S$12,子育て関連マスタ!$I$4:$M$5,4,FALSE),0),
AND(P572&gt;=4,P572&lt;=6),IFERROR(VLOOKUP(入力項目!$S$13,子育て関連マスタ!$I$9:$M$12,4,FALSE),0),
AND(P572&gt;=7,P572&lt;=12),IFERROR(VLOOKUP(入力項目!$S$14,子育て関連マスタ!$I$16:$M$17,4,FALSE),0),
AND(P572&gt;=13,P572&lt;=15),IFERROR(VLOOKUP(入力項目!$S$15,子育て関連マスタ!$I$21:$M$22,4,FALSE),0),
AND(P572&gt;=16,P572&lt;=18),IFERROR(VLOOKUP(入力項目!$S$16,子育て関連マスタ!$I$26:$M$28,4,FALSE),0),
AND(P572&gt;=19,P572&lt;=20,入力項目!$S$16="高専"),IFERROR(VLOOKUP(入力項目!$S$16,子育て関連マスタ!$I$26:$M$28,4,FALSE),0),
AND(P572&gt;=19,P572&lt;=20,入力項目!$S$16&lt;&gt;"高専"),IFERROR(VLOOKUP(入力項目!$S$17,子育て関連マスタ!$I$32:$M$37,4,FALSE),0),
AND(P572&gt;=21,P572&lt;=22,入力項目!$S$16="高専"),IFERROR(VLOOKUP(入力項目!$S$17,子育て関連マスタ!$I$32:$M$34,4,FALSE),0),
AND(P572&gt;=21,P572&lt;=22,入力項目!$S$16&lt;&gt;"高専"),IFERROR(VLOOKUP(入力項目!$S$17,子育て関連マスタ!$I$32:$M$34,4,FALSE),0),
P572&gt;=23,0
) +
IF($D572=4,
  IFERROR(_xlfn.IFS(
  P572&lt;=入力項目!$S$11,0,
  AND(P572=入力項目!$S$11),IFERROR(VLOOKUP(入力項目!$S$12,子育て関連マスタ!$I$4:$M$5,2,FALSE),0),
  AND(P572=4),IFERROR(VLOOKUP(入力項目!$S$13,子育て関連マスタ!$I$9:$M$12,2,FALSE),0),
  AND(P572=7),IFERROR(VLOOKUP(入力項目!$S$14,子育て関連マスタ!$I$16:$M$17,2,FALSE),0),
  AND(P572=13),IFERROR(VLOOKUP(入力項目!$S$15,子育て関連マスタ!$I$21:$M$22,2,FALSE),0),
  AND(P572=16),IFERROR(VLOOKUP(入力項目!$S$16,子育て関連マスタ!$I$26:$M$28,2,FALSE),0),
  AND(P572=19,入力項目!$S$16&lt;&gt;"高専"),IFERROR(VLOOKUP(入力項目!$S$17,子育て関連マスタ!$I$32:$M$37,2,FALSE),0),
  AND(P572=21,入力項目!$S$16="高専"),IFERROR(VLOOKUP(入力項目!$S$17,子育て関連マスタ!$I$32:$M$37,2,FALSE),0),
  P572&gt;=22,0
  ),0),0
) +
IF(AND(P572&gt;=1,P572&lt;=15),IF($D572=入力項目!$S$8,入力項目!$S$3,0),0) +
IF(AND(P572&gt;=1,P572&lt;=15),IF($D572=5,入力項目!$S$4,0),0) +
IF(AND(P572&gt;=1,P572&lt;=15),IF($D572=12,入力項目!$S$5,0),0) +
IF(AND(入力項目!$S$7=$A572,入力項目!$S$8=$D572),子育て関連マスタ!$C$14,0) +
IFERROR(IF(AND(YEAR(EDATE(DATE(入力項目!$S$7,入力項目!$S$8,1),1))=$A572,MONTH(EDATE(DATE(入力項目!$S$7,入力項目!$S$8,1),1))=$D572),子育て関連マスタ!$C$15,0),0) +
IF(AND(OR(P572=3,P572=5,P572=7),$D572=11),子育て関連マスタ!$C$17,0) +
IF(AND(P572=20,$D572=1),子育て関連マスタ!$C$18,0) +
IF(AND(P572=20,$D572=1),
IFERROR(_xlfn.IFS(
入力項目!$S$10="男",子育て関連マスタ!$C$18,
入力項目!$S$10="女",子育て関連マスタ!$C$19
),0),0
) +
IF(AND(P572&gt;=入力項目!$S$18,P572&lt;=入力項目!$S$19),入力項目!$S$20,0) +
IF(AND(P572&gt;=入力項目!$S$21,P572&lt;=入力項目!$S$22),入力項目!$S$23,0) +
IF(AND(P572&gt;=入力項目!$S$24,P572&lt;=入力項目!$S$25),入力項目!$S$26,0)
)</f>
        <v>0</v>
      </c>
      <c r="AE572">
        <f ca="1">-(
_xlfn.IFS(
Q572&lt;=入力項目!$S$11,0,
AND(Q572&gt;=入力項目!$S$11+1,Q572&lt;=3),IFERROR(VLOOKUP(入力項目!$S$12,子育て関連マスタ!$I$4:$M$5,4,FALSE),0),
AND(Q572&gt;=4,Q572&lt;=6),IFERROR(VLOOKUP(入力項目!$S$13,子育て関連マスタ!$I$9:$M$12,4,FALSE),0),
AND(Q572&gt;=7,Q572&lt;=12),IFERROR(VLOOKUP(入力項目!$S$14,子育て関連マスタ!$I$16:$M$17,4,FALSE),0),
AND(Q572&gt;=13,Q572&lt;=15),IFERROR(VLOOKUP(入力項目!$S$15,子育て関連マスタ!$I$21:$M$22,4,FALSE),0),
AND(Q572&gt;=16,Q572&lt;=18),IFERROR(VLOOKUP(入力項目!$S$16,子育て関連マスタ!$I$26:$M$28,4,FALSE),0),
AND(Q572&gt;=19,Q572&lt;=20,入力項目!$S$16="高専"),IFERROR(VLOOKUP(入力項目!$S$16,子育て関連マスタ!$I$26:$M$28,4,FALSE),0),
AND(Q572&gt;=19,Q572&lt;=20,入力項目!$S$16&lt;&gt;"高専"),IFERROR(VLOOKUP(入力項目!$S$17,子育て関連マスタ!$I$32:$M$37,4,FALSE),0),
AND(Q572&gt;=21,Q572&lt;=22,入力項目!$S$16="高専"),IFERROR(VLOOKUP(入力項目!$S$17,子育て関連マスタ!$I$32:$M$34,4,FALSE),0),
AND(Q572&gt;=21,Q572&lt;=22,入力項目!$S$16&lt;&gt;"高専"),IFERROR(VLOOKUP(入力項目!$S$17,子育て関連マスタ!$I$32:$M$34,4,FALSE),0),
Q572&gt;=23,0
) +
IF($D572=4,
  IFERROR(_xlfn.IFS(
  Q572&lt;=入力項目!$S$11,0,
  AND(Q572=入力項目!$S$11),IFERROR(VLOOKUP(入力項目!$S$12,子育て関連マスタ!$I$4:$M$5,2,FALSE),0),
  AND(Q572=4),IFERROR(VLOOKUP(入力項目!$S$13,子育て関連マスタ!$I$9:$M$12,2,FALSE),0),
  AND(Q572=7),IFERROR(VLOOKUP(入力項目!$S$14,子育て関連マスタ!$I$16:$M$17,2,FALSE),0),
  AND(Q572=13),IFERROR(VLOOKUP(入力項目!$S$15,子育て関連マスタ!$I$21:$M$22,2,FALSE),0),
  AND(Q572=16),IFERROR(VLOOKUP(入力項目!$S$16,子育て関連マスタ!$I$26:$M$28,2,FALSE),0),
  AND(Q572=19,入力項目!$S$16&lt;&gt;"高専"),IFERROR(VLOOKUP(入力項目!$S$17,子育て関連マスタ!$I$32:$M$37,2,FALSE),0),
  AND(Q572=21,入力項目!$S$16="高専"),IFERROR(VLOOKUP(入力項目!$S$17,子育て関連マスタ!$I$32:$M$37,2,FALSE),0),
  Q572&gt;=22,0
  ),0),0
) +
IF(AND(Q572&gt;=1,Q572&lt;=15),IF($D572=入力項目!$S$8,入力項目!$S$3,0),0) +
IF(AND(Q572&gt;=1,Q572&lt;=15),IF($D572=5,入力項目!$S$4,0),0) +
IF(AND(Q572&gt;=1,Q572&lt;=15),IF($D572=12,入力項目!$S$5,0),0) +
IF(AND(入力項目!$S$7=$A572,入力項目!$S$8=$D572),子育て関連マスタ!$C$14,0) +
IFERROR(IF(AND(YEAR(EDATE(DATE(入力項目!$S$7,入力項目!$S$8,1),1))=$A572,MONTH(EDATE(DATE(入力項目!$S$7,入力項目!$S$8,1),1))=$D572),子育て関連マスタ!$C$15,0),0) +
IF(AND(OR(Q572=3,Q572=5,Q572=7),$D572=11),子育て関連マスタ!$C$17,0) +
IF(AND(Q572=20,$D572=1),子育て関連マスタ!$C$18,0) +
IF(AND(Q572=20,$D572=1),
IFERROR(_xlfn.IFS(
入力項目!$S$10="男",子育て関連マスタ!$C$18,
入力項目!$S$10="女",子育て関連マスタ!$C$19
),0),0
) +
IF(AND(Q572&gt;=入力項目!$S$18,Q572&lt;=入力項目!$S$19),入力項目!$S$20,0) +
IF(AND(Q572&gt;=入力項目!$S$21,Q572&lt;=入力項目!$S$22),入力項目!$S$23,0) +
IF(AND(Q572&gt;=入力項目!$S$24,Q572&lt;=入力項目!$S$25),入力項目!$S$26,0)
)</f>
        <v>0</v>
      </c>
      <c r="AF572">
        <f ca="1">-(
_xlfn.IFS(
R572&lt;=入力項目!$S$11,0,
AND(R572&gt;=入力項目!$S$11+1,R572&lt;=3),IFERROR(VLOOKUP(入力項目!$S$12,子育て関連マスタ!$I$4:$M$5,4,FALSE),0),
AND(R572&gt;=4,R572&lt;=6),IFERROR(VLOOKUP(入力項目!$S$13,子育て関連マスタ!$I$9:$M$12,4,FALSE),0),
AND(R572&gt;=7,R572&lt;=12),IFERROR(VLOOKUP(入力項目!$S$14,子育て関連マスタ!$I$16:$M$17,4,FALSE),0),
AND(R572&gt;=13,R572&lt;=15),IFERROR(VLOOKUP(入力項目!$S$15,子育て関連マスタ!$I$21:$M$22,4,FALSE),0),
AND(R572&gt;=16,R572&lt;=18),IFERROR(VLOOKUP(入力項目!$S$16,子育て関連マスタ!$I$26:$M$28,4,FALSE),0),
AND(R572&gt;=19,R572&lt;=20,入力項目!$S$16="高専"),IFERROR(VLOOKUP(入力項目!$S$16,子育て関連マスタ!$I$26:$M$28,4,FALSE),0),
AND(R572&gt;=19,R572&lt;=20,入力項目!$S$16&lt;&gt;"高専"),IFERROR(VLOOKUP(入力項目!$S$17,子育て関連マスタ!$I$32:$M$37,4,FALSE),0),
AND(R572&gt;=21,R572&lt;=22,入力項目!$S$16="高専"),IFERROR(VLOOKUP(入力項目!$S$17,子育て関連マスタ!$I$32:$M$34,4,FALSE),0),
AND(R572&gt;=21,R572&lt;=22,入力項目!$S$16&lt;&gt;"高専"),IFERROR(VLOOKUP(入力項目!$S$17,子育て関連マスタ!$I$32:$M$34,4,FALSE),0),
R572&gt;=23,0
) +
IF($D572=4,
  IFERROR(_xlfn.IFS(
  R572&lt;=入力項目!$S$11,0,
  AND(R572=入力項目!$S$11),IFERROR(VLOOKUP(入力項目!$S$12,子育て関連マスタ!$I$4:$M$5,2,FALSE),0),
  AND(R572=4),IFERROR(VLOOKUP(入力項目!$S$13,子育て関連マスタ!$I$9:$M$12,2,FALSE),0),
  AND(R572=7),IFERROR(VLOOKUP(入力項目!$S$14,子育て関連マスタ!$I$16:$M$17,2,FALSE),0),
  AND(R572=13),IFERROR(VLOOKUP(入力項目!$S$15,子育て関連マスタ!$I$21:$M$22,2,FALSE),0),
  AND(R572=16),IFERROR(VLOOKUP(入力項目!$S$16,子育て関連マスタ!$I$26:$M$28,2,FALSE),0),
  AND(R572=19,入力項目!$S$16&lt;&gt;"高専"),IFERROR(VLOOKUP(入力項目!$S$17,子育て関連マスタ!$I$32:$M$37,2,FALSE),0),
  AND(R572=21,入力項目!$S$16="高専"),IFERROR(VLOOKUP(入力項目!$S$17,子育て関連マスタ!$I$32:$M$37,2,FALSE),0),
  R572&gt;=22,0
  ),0),0
) +
IF(AND(R572&gt;=1,R572&lt;=15),IF($D572=入力項目!$S$8,入力項目!$S$3,0),0) +
IF(AND(R572&gt;=1,R572&lt;=15),IF($D572=5,入力項目!$S$4,0),0) +
IF(AND(R572&gt;=1,R572&lt;=15),IF($D572=12,入力項目!$S$5,0),0) +
IF(AND(入力項目!$S$7=$A572,入力項目!$S$8=$D572),子育て関連マスタ!$C$14,0) +
IFERROR(IF(AND(YEAR(EDATE(DATE(入力項目!$S$7,入力項目!$S$8,1),1))=$A572,MONTH(EDATE(DATE(入力項目!$S$7,入力項目!$S$8,1),1))=$D572),子育て関連マスタ!$C$15,0),0) +
IF(AND(OR(R572=3,R572=5,R572=7),$D572=11),子育て関連マスタ!$C$17,0) +
IF(AND(R572=20,$D572=1),子育て関連マスタ!$C$18,0) +
IF(AND(R572=20,$D572=1),
IFERROR(_xlfn.IFS(
入力項目!$S$10="男",子育て関連マスタ!$C$18,
入力項目!$S$10="女",子育て関連マスタ!$C$19
),0),0
) +
IF(AND(R572&gt;=入力項目!$S$18,R572&lt;=入力項目!$S$19),入力項目!$S$20,0) +
IF(AND(R572&gt;=入力項目!$S$21,R572&lt;=入力項目!$S$22),入力項目!$S$23,0) +
IF(AND(R572&gt;=入力項目!$S$24,R572&lt;=入力項目!$S$25),入力項目!$S$26,0)
)</f>
        <v>0</v>
      </c>
      <c r="AG572">
        <f ca="1">-(
_xlfn.IFS(
S572&lt;=入力項目!$S$11,0,
AND(S572&gt;=入力項目!$S$11+1,S572&lt;=3),IFERROR(VLOOKUP(入力項目!$S$12,子育て関連マスタ!$I$4:$M$5,4,FALSE),0),
AND(S572&gt;=4,S572&lt;=6),IFERROR(VLOOKUP(入力項目!$S$13,子育て関連マスタ!$I$9:$M$12,4,FALSE),0),
AND(S572&gt;=7,S572&lt;=12),IFERROR(VLOOKUP(入力項目!$S$14,子育て関連マスタ!$I$16:$M$17,4,FALSE),0),
AND(S572&gt;=13,S572&lt;=15),IFERROR(VLOOKUP(入力項目!$S$15,子育て関連マスタ!$I$21:$M$22,4,FALSE),0),
AND(S572&gt;=16,S572&lt;=18),IFERROR(VLOOKUP(入力項目!$S$16,子育て関連マスタ!$I$26:$M$28,4,FALSE),0),
AND(S572&gt;=19,S572&lt;=20,入力項目!$S$16="高専"),IFERROR(VLOOKUP(入力項目!$S$16,子育て関連マスタ!$I$26:$M$28,4,FALSE),0),
AND(S572&gt;=19,S572&lt;=20,入力項目!$S$16&lt;&gt;"高専"),IFERROR(VLOOKUP(入力項目!$S$17,子育て関連マスタ!$I$32:$M$37,4,FALSE),0),
AND(S572&gt;=21,S572&lt;=22,入力項目!$S$16="高専"),IFERROR(VLOOKUP(入力項目!$S$17,子育て関連マスタ!$I$32:$M$34,4,FALSE),0),
AND(S572&gt;=21,S572&lt;=22,入力項目!$S$16&lt;&gt;"高専"),IFERROR(VLOOKUP(入力項目!$S$17,子育て関連マスタ!$I$32:$M$34,4,FALSE),0),
S572&gt;=23,0
) +
IF($D572=4,
  IFERROR(_xlfn.IFS(
  S572&lt;=入力項目!$S$11,0,
  AND(S572=入力項目!$S$11),IFERROR(VLOOKUP(入力項目!$S$12,子育て関連マスタ!$I$4:$M$5,2,FALSE),0),
  AND(S572=4),IFERROR(VLOOKUP(入力項目!$S$13,子育て関連マスタ!$I$9:$M$12,2,FALSE),0),
  AND(S572=7),IFERROR(VLOOKUP(入力項目!$S$14,子育て関連マスタ!$I$16:$M$17,2,FALSE),0),
  AND(S572=13),IFERROR(VLOOKUP(入力項目!$S$15,子育て関連マスタ!$I$21:$M$22,2,FALSE),0),
  AND(S572=16),IFERROR(VLOOKUP(入力項目!$S$16,子育て関連マスタ!$I$26:$M$28,2,FALSE),0),
  AND(S572=19,入力項目!$S$16&lt;&gt;"高専"),IFERROR(VLOOKUP(入力項目!$S$17,子育て関連マスタ!$I$32:$M$37,2,FALSE),0),
  AND(S572=21,入力項目!$S$16="高専"),IFERROR(VLOOKUP(入力項目!$S$17,子育て関連マスタ!$I$32:$M$37,2,FALSE),0),
  S572&gt;=22,0
  ),0),0
) +
IF(AND(S572&gt;=1,S572&lt;=15),IF($D572=入力項目!$S$8,入力項目!$S$3,0),0) +
IF(AND(S572&gt;=1,S572&lt;=15),IF($D572=5,入力項目!$S$4,0),0) +
IF(AND(S572&gt;=1,S572&lt;=15),IF($D572=12,入力項目!$S$5,0),0) +
IF(AND(入力項目!$S$7=$A572,入力項目!$S$8=$D572),子育て関連マスタ!$C$14,0) +
IFERROR(IF(AND(YEAR(EDATE(DATE(入力項目!$S$7,入力項目!$S$8,1),1))=$A572,MONTH(EDATE(DATE(入力項目!$S$7,入力項目!$S$8,1),1))=$D572),子育て関連マスタ!$C$15,0),0) +
IF(AND(OR(S572=3,S572=5,S572=7),$D572=11),子育て関連マスタ!$C$17,0) +
IF(AND(S572=20,$D572=1),子育て関連マスタ!$C$18,0) +
IF(AND(S572=20,$D572=1),
IFERROR(_xlfn.IFS(
入力項目!$S$10="男",子育て関連マスタ!$C$18,
入力項目!$S$10="女",子育て関連マスタ!$C$19
),0),0
) +
IF(AND(S572&gt;=入力項目!$S$18,S572&lt;=入力項目!$S$19),入力項目!$S$20,0) +
IF(AND(S572&gt;=入力項目!$S$21,S572&lt;=入力項目!$S$22),入力項目!$S$23,0) +
IF(AND(S572&gt;=入力項目!$S$24,S572&lt;=入力項目!$S$25),入力項目!$S$26,0)
)</f>
        <v>0</v>
      </c>
      <c r="AH572">
        <f ca="1">-(
_xlfn.IFS(
T572&lt;=入力項目!$S$11,0,
AND(T572&gt;=入力項目!$S$11+1,T572&lt;=3),IFERROR(VLOOKUP(入力項目!$S$12,子育て関連マスタ!$I$4:$M$5,4,FALSE),0),
AND(T572&gt;=4,T572&lt;=6),IFERROR(VLOOKUP(入力項目!$S$13,子育て関連マスタ!$I$9:$M$12,4,FALSE),0),
AND(T572&gt;=7,T572&lt;=12),IFERROR(VLOOKUP(入力項目!$S$14,子育て関連マスタ!$I$16:$M$17,4,FALSE),0),
AND(T572&gt;=13,T572&lt;=15),IFERROR(VLOOKUP(入力項目!$S$15,子育て関連マスタ!$I$21:$M$22,4,FALSE),0),
AND(T572&gt;=16,T572&lt;=18),IFERROR(VLOOKUP(入力項目!$S$16,子育て関連マスタ!$I$26:$M$28,4,FALSE),0),
AND(T572&gt;=19,T572&lt;=20,入力項目!$S$16="高専"),IFERROR(VLOOKUP(入力項目!$S$16,子育て関連マスタ!$I$26:$M$28,4,FALSE),0),
AND(T572&gt;=19,T572&lt;=20,入力項目!$S$16&lt;&gt;"高専"),IFERROR(VLOOKUP(入力項目!$S$17,子育て関連マスタ!$I$32:$M$37,4,FALSE),0),
AND(T572&gt;=21,T572&lt;=22,入力項目!$S$16="高専"),IFERROR(VLOOKUP(入力項目!$S$17,子育て関連マスタ!$I$32:$M$34,4,FALSE),0),
AND(T572&gt;=21,T572&lt;=22,入力項目!$S$16&lt;&gt;"高専"),IFERROR(VLOOKUP(入力項目!$S$17,子育て関連マスタ!$I$32:$M$34,4,FALSE),0),
T572&gt;=23,0
) +
IF($D572=4,
  IFERROR(_xlfn.IFS(
  T572&lt;=入力項目!$S$11,0,
  AND(T572=入力項目!$S$11),IFERROR(VLOOKUP(入力項目!$S$12,子育て関連マスタ!$I$4:$M$5,2,FALSE),0),
  AND(T572=4),IFERROR(VLOOKUP(入力項目!$S$13,子育て関連マスタ!$I$9:$M$12,2,FALSE),0),
  AND(T572=7),IFERROR(VLOOKUP(入力項目!$S$14,子育て関連マスタ!$I$16:$M$17,2,FALSE),0),
  AND(T572=13),IFERROR(VLOOKUP(入力項目!$S$15,子育て関連マスタ!$I$21:$M$22,2,FALSE),0),
  AND(T572=16),IFERROR(VLOOKUP(入力項目!$S$16,子育て関連マスタ!$I$26:$M$28,2,FALSE),0),
  AND(T572=19,入力項目!$S$16&lt;&gt;"高専"),IFERROR(VLOOKUP(入力項目!$S$17,子育て関連マスタ!$I$32:$M$37,2,FALSE),0),
  AND(T572=21,入力項目!$S$16="高専"),IFERROR(VLOOKUP(入力項目!$S$17,子育て関連マスタ!$I$32:$M$37,2,FALSE),0),
  T572&gt;=22,0
  ),0),0
) +
IF(AND(T572&gt;=1,T572&lt;=15),IF($D572=入力項目!$S$8,入力項目!$S$3,0),0) +
IF(AND(T572&gt;=1,T572&lt;=15),IF($D572=5,入力項目!$S$4,0),0) +
IF(AND(T572&gt;=1,T572&lt;=15),IF($D572=12,入力項目!$S$5,0),0) +
IF(AND(入力項目!$S$7=$A572,入力項目!$S$8=$D572),子育て関連マスタ!$C$14,0) +
IFERROR(IF(AND(YEAR(EDATE(DATE(入力項目!$S$7,入力項目!$S$8,1),1))=$A572,MONTH(EDATE(DATE(入力項目!$S$7,入力項目!$S$8,1),1))=$D572),子育て関連マスタ!$C$15,0),0) +
IF(AND(OR(T572=3,T572=5,T572=7),$D572=11),子育て関連マスタ!$C$17,0) +
IF(AND(T572=20,$D572=1),子育て関連マスタ!$C$18,0) +
IF(AND(T572=20,$D572=1),
IFERROR(_xlfn.IFS(
入力項目!$S$10="男",子育て関連マスタ!$C$18,
入力項目!$S$10="女",子育て関連マスタ!$C$19
),0),0
) +
IF(AND(T572&gt;=入力項目!$S$18,T572&lt;=入力項目!$S$19),入力項目!$S$20,0) +
IF(AND(T572&gt;=入力項目!$S$21,T572&lt;=入力項目!$S$22),入力項目!$S$23,0) +
IF(AND(T572&gt;=入力項目!$S$24,T572&lt;=入力項目!$S$25),入力項目!$S$26,0)
)</f>
        <v>0</v>
      </c>
      <c r="AI572">
        <f ca="1">-(
_xlfn.IFS(
U572&lt;=入力項目!$S$11,0,
AND(U572&gt;=入力項目!$S$11+1,U572&lt;=3),IFERROR(VLOOKUP(入力項目!$S$12,子育て関連マスタ!$I$4:$M$5,4,FALSE),0),
AND(U572&gt;=4,U572&lt;=6),IFERROR(VLOOKUP(入力項目!$S$13,子育て関連マスタ!$I$9:$M$12,4,FALSE),0),
AND(U572&gt;=7,U572&lt;=12),IFERROR(VLOOKUP(入力項目!$S$14,子育て関連マスタ!$I$16:$M$17,4,FALSE),0),
AND(U572&gt;=13,U572&lt;=15),IFERROR(VLOOKUP(入力項目!$S$15,子育て関連マスタ!$I$21:$M$22,4,FALSE),0),
AND(U572&gt;=16,U572&lt;=18),IFERROR(VLOOKUP(入力項目!$S$16,子育て関連マスタ!$I$26:$M$28,4,FALSE),0),
AND(U572&gt;=19,U572&lt;=20,入力項目!$S$16="高専"),IFERROR(VLOOKUP(入力項目!$S$16,子育て関連マスタ!$I$26:$M$28,4,FALSE),0),
AND(U572&gt;=19,U572&lt;=20,入力項目!$S$16&lt;&gt;"高専"),IFERROR(VLOOKUP(入力項目!$S$17,子育て関連マスタ!$I$32:$M$37,4,FALSE),0),
AND(U572&gt;=21,U572&lt;=22,入力項目!$S$16="高専"),IFERROR(VLOOKUP(入力項目!$S$17,子育て関連マスタ!$I$32:$M$34,4,FALSE),0),
AND(U572&gt;=21,U572&lt;=22,入力項目!$S$16&lt;&gt;"高専"),IFERROR(VLOOKUP(入力項目!$S$17,子育て関連マスタ!$I$32:$M$34,4,FALSE),0),
U572&gt;=23,0
) +
IF($D572=4,
  IFERROR(_xlfn.IFS(
  U572&lt;=入力項目!$S$11,0,
  AND(U572=入力項目!$S$11),IFERROR(VLOOKUP(入力項目!$S$12,子育て関連マスタ!$I$4:$M$5,2,FALSE),0),
  AND(U572=4),IFERROR(VLOOKUP(入力項目!$S$13,子育て関連マスタ!$I$9:$M$12,2,FALSE),0),
  AND(U572=7),IFERROR(VLOOKUP(入力項目!$S$14,子育て関連マスタ!$I$16:$M$17,2,FALSE),0),
  AND(U572=13),IFERROR(VLOOKUP(入力項目!$S$15,子育て関連マスタ!$I$21:$M$22,2,FALSE),0),
  AND(U572=16),IFERROR(VLOOKUP(入力項目!$S$16,子育て関連マスタ!$I$26:$M$28,2,FALSE),0),
  AND(U572=19,入力項目!$S$16&lt;&gt;"高専"),IFERROR(VLOOKUP(入力項目!$S$17,子育て関連マスタ!$I$32:$M$37,2,FALSE),0),
  AND(U572=21,入力項目!$S$16="高専"),IFERROR(VLOOKUP(入力項目!$S$17,子育て関連マスタ!$I$32:$M$37,2,FALSE),0),
  U572&gt;=22,0
  ),0),0
) +
IF(AND(U572&gt;=1,U572&lt;=15),IF($D572=入力項目!$S$8,入力項目!$S$3,0),0) +
IF(AND(U572&gt;=1,U572&lt;=15),IF($D572=5,入力項目!$S$4,0),0) +
IF(AND(U572&gt;=1,U572&lt;=15),IF($D572=12,入力項目!$S$5,0),0) +
IF(AND(入力項目!$S$7=$A572,入力項目!$S$8=$D572),子育て関連マスタ!$C$14,0) +
IFERROR(IF(AND(YEAR(EDATE(DATE(入力項目!$S$7,入力項目!$S$8,1),1))=$A572,MONTH(EDATE(DATE(入力項目!$S$7,入力項目!$S$8,1),1))=$D572),子育て関連マスタ!$C$15,0),0) +
IF(AND(OR(U572=3,U572=5,U572=7),$D572=11),子育て関連マスタ!$C$17,0) +
IF(AND(U572=20,$D572=1),子育て関連マスタ!$C$18,0) +
IF(AND(U572=20,$D572=1),
IFERROR(_xlfn.IFS(
入力項目!$S$10="男",子育て関連マスタ!$C$18,
入力項目!$S$10="女",子育て関連マスタ!$C$19
),0),0
) +
IF(AND(U572&gt;=入力項目!$S$18,U572&lt;=入力項目!$S$19),入力項目!$S$20,0) +
IF(AND(U572&gt;=入力項目!$S$21,U572&lt;=入力項目!$S$22),入力項目!$S$23,0) +
IF(AND(U572&gt;=入力項目!$S$24,U572&lt;=入力項目!$S$25),入力項目!$S$26,0)
)</f>
        <v>0</v>
      </c>
      <c r="AJ572" s="10">
        <f ca="1">-VLOOKUP($D572,月別収支!$A$2:$H$13,7,FALSE)</f>
        <v>-20000</v>
      </c>
    </row>
    <row r="573" spans="1:36" x14ac:dyDescent="0.4">
      <c r="A573">
        <f t="shared" ca="1" si="156"/>
        <v>2072</v>
      </c>
      <c r="B573">
        <f t="shared" ca="1" si="146"/>
        <v>2071</v>
      </c>
      <c r="C573">
        <f t="shared" ca="1" si="147"/>
        <v>48</v>
      </c>
      <c r="D573">
        <f t="shared" ca="1" si="157"/>
        <v>3</v>
      </c>
      <c r="E573" t="str">
        <f t="shared" ca="1" si="141"/>
        <v>2072年3月</v>
      </c>
      <c r="F573">
        <f ca="1">IF(OR(入力項目!$N$5&lt;$A573,AND(入力項目!$N$5=$A573,入力項目!$N$6&lt;$D573)),IF(F572=0,1,IF(G573=12,F572+1,F572)),0)</f>
        <v>47</v>
      </c>
      <c r="G573">
        <f ca="1">IF(OR(入力項目!$N$5&lt;$A573,AND(入力項目!$N$5=$A573,入力項目!$N$6&lt;$D573)),IF(G572=12,1,G572+1),0)</f>
        <v>5</v>
      </c>
      <c r="H573" t="str">
        <f t="shared" ca="1" si="142"/>
        <v>47_5</v>
      </c>
      <c r="I573">
        <f ca="1">IF(
  IFERROR(AND($C573&gt;0,MOD($C573,入力項目!$N$22)=0,$D573=入力項目!$N$23), FALSE),
  1,
  IF(
    AND(I572&gt;0,J572=12),
    IF(I572=入力項目!$N$28, 0, I572+1),
    I572
  )
)</f>
        <v>3</v>
      </c>
      <c r="J573">
        <f ca="1">IF($D573=入力項目!$N$23,1,IFERROR(J572+1,1))</f>
        <v>10</v>
      </c>
      <c r="K573" t="str">
        <f t="shared" ca="1" si="143"/>
        <v>3_10</v>
      </c>
      <c r="L573">
        <f ca="1">L572+IF(入力項目!$D$4=$D573,1,0)</f>
        <v>76</v>
      </c>
      <c r="M573" t="str">
        <f t="shared" ca="1" si="144"/>
        <v>76歳</v>
      </c>
      <c r="N573">
        <f t="shared" ca="1" si="148"/>
        <v>77</v>
      </c>
      <c r="O573" t="str">
        <f t="shared" ca="1" si="145"/>
        <v>77歳</v>
      </c>
      <c r="P573">
        <f t="shared" ca="1" si="149"/>
        <v>51</v>
      </c>
      <c r="Q573">
        <f t="shared" ca="1" si="150"/>
        <v>49</v>
      </c>
      <c r="R573">
        <f t="shared" ca="1" si="151"/>
        <v>2072</v>
      </c>
      <c r="S573">
        <f t="shared" ca="1" si="152"/>
        <v>2072</v>
      </c>
      <c r="T573">
        <f t="shared" ca="1" si="153"/>
        <v>2072</v>
      </c>
      <c r="U573">
        <f t="shared" ca="1" si="154"/>
        <v>2072</v>
      </c>
      <c r="V573" s="10">
        <f t="shared" ca="1" si="155"/>
        <v>56855925</v>
      </c>
      <c r="W573" s="10">
        <f ca="1">IF($L573&lt;その他マスタ!$B$1,VLOOKUP($D573,月別収支!$A$2:$H$13,2,FALSE),その他マスタ!$B$3)+IF(AND($L573=その他マスタ!$B$1,入力項目!$I$9="あり",$D573=入力項目!$D$4),その他マスタ!$B$2,0)</f>
        <v>150000</v>
      </c>
      <c r="X573" s="10">
        <f ca="1">-IF(入力項目!$K$5=TRUE,
IF($F573+$G573&lt;3,VLOOKUP($D573,月別収支!$A$2:$H$13,8,FALSE),0)+IFERROR(VLOOKUP($H573,住宅ローン計算!C:P,13,FALSE),0)+IF($F573&gt;1,IF(OR($G573=3,$G573=6,$G573=9,$G573=12),ROUNDUP(入力項目!$N$18/4,0),0),0),
VLOOKUP($D573,月別収支!$A$2:$H$13,8,FALSE))</f>
        <v>0</v>
      </c>
      <c r="Y573" s="10">
        <f ca="1">-VLOOKUP($D573,月別収支!$A$2:$H$13,3,FALSE)</f>
        <v>-75000</v>
      </c>
      <c r="Z573" s="10">
        <f ca="1">-VLOOKUP($D573,月別収支!$A$2:$H$13,4,FALSE)</f>
        <v>-27000</v>
      </c>
      <c r="AA573" s="10">
        <f ca="1">-VLOOKUP($D573,月別収支!$A$2:$H$13,6,FALSE)</f>
        <v>-10000</v>
      </c>
      <c r="AB573" s="10">
        <f ca="1">-(
VLOOKUP($D573,月別収支!$A$2:$H$13,5,FALSE)+IF(AND(入力項目!$I$27&lt;=$A573,ISEVEN($A573-入力項目!$I$27),入力項目!$I$28=$D573),入力項目!$I$26,0)
+IF(入力項目!$K$26=TRUE,
IFERROR(VLOOKUP($K573,マイカーローン計算!C:P,13,FALSE),0),
IFERROR(
  IF(AND($C573&gt;0,MOD($C573,入力項目!$N$22)=0,$D573=入力項目!$N$23),入力項目!$N$24,0),
 0
)
)
)</f>
        <v>-20000</v>
      </c>
      <c r="AC573" s="10">
        <f ca="1">-IF($A573&lt;入力項目!$N$33,入力項目!$N$35,IF(AND($A573=入力項目!$N$33,$D573&lt;=入力項目!$N$34),入力項目!$N$35,0))</f>
        <v>0</v>
      </c>
      <c r="AD573">
        <f ca="1">-(
_xlfn.IFS(
P573&lt;=入力項目!$S$11,0,
AND(P573&gt;=入力項目!$S$11+1,P573&lt;=3),IFERROR(VLOOKUP(入力項目!$S$12,子育て関連マスタ!$I$4:$M$5,4,FALSE),0),
AND(P573&gt;=4,P573&lt;=6),IFERROR(VLOOKUP(入力項目!$S$13,子育て関連マスタ!$I$9:$M$12,4,FALSE),0),
AND(P573&gt;=7,P573&lt;=12),IFERROR(VLOOKUP(入力項目!$S$14,子育て関連マスタ!$I$16:$M$17,4,FALSE),0),
AND(P573&gt;=13,P573&lt;=15),IFERROR(VLOOKUP(入力項目!$S$15,子育て関連マスタ!$I$21:$M$22,4,FALSE),0),
AND(P573&gt;=16,P573&lt;=18),IFERROR(VLOOKUP(入力項目!$S$16,子育て関連マスタ!$I$26:$M$28,4,FALSE),0),
AND(P573&gt;=19,P573&lt;=20,入力項目!$S$16="高専"),IFERROR(VLOOKUP(入力項目!$S$16,子育て関連マスタ!$I$26:$M$28,4,FALSE),0),
AND(P573&gt;=19,P573&lt;=20,入力項目!$S$16&lt;&gt;"高専"),IFERROR(VLOOKUP(入力項目!$S$17,子育て関連マスタ!$I$32:$M$37,4,FALSE),0),
AND(P573&gt;=21,P573&lt;=22,入力項目!$S$16="高専"),IFERROR(VLOOKUP(入力項目!$S$17,子育て関連マスタ!$I$32:$M$34,4,FALSE),0),
AND(P573&gt;=21,P573&lt;=22,入力項目!$S$16&lt;&gt;"高専"),IFERROR(VLOOKUP(入力項目!$S$17,子育て関連マスタ!$I$32:$M$34,4,FALSE),0),
P573&gt;=23,0
) +
IF($D573=4,
  IFERROR(_xlfn.IFS(
  P573&lt;=入力項目!$S$11,0,
  AND(P573=入力項目!$S$11),IFERROR(VLOOKUP(入力項目!$S$12,子育て関連マスタ!$I$4:$M$5,2,FALSE),0),
  AND(P573=4),IFERROR(VLOOKUP(入力項目!$S$13,子育て関連マスタ!$I$9:$M$12,2,FALSE),0),
  AND(P573=7),IFERROR(VLOOKUP(入力項目!$S$14,子育て関連マスタ!$I$16:$M$17,2,FALSE),0),
  AND(P573=13),IFERROR(VLOOKUP(入力項目!$S$15,子育て関連マスタ!$I$21:$M$22,2,FALSE),0),
  AND(P573=16),IFERROR(VLOOKUP(入力項目!$S$16,子育て関連マスタ!$I$26:$M$28,2,FALSE),0),
  AND(P573=19,入力項目!$S$16&lt;&gt;"高専"),IFERROR(VLOOKUP(入力項目!$S$17,子育て関連マスタ!$I$32:$M$37,2,FALSE),0),
  AND(P573=21,入力項目!$S$16="高専"),IFERROR(VLOOKUP(入力項目!$S$17,子育て関連マスタ!$I$32:$M$37,2,FALSE),0),
  P573&gt;=22,0
  ),0),0
) +
IF(AND(P573&gt;=1,P573&lt;=15),IF($D573=入力項目!$S$8,入力項目!$S$3,0),0) +
IF(AND(P573&gt;=1,P573&lt;=15),IF($D573=5,入力項目!$S$4,0),0) +
IF(AND(P573&gt;=1,P573&lt;=15),IF($D573=12,入力項目!$S$5,0),0) +
IF(AND(入力項目!$S$7=$A573,入力項目!$S$8=$D573),子育て関連マスタ!$C$14,0) +
IFERROR(IF(AND(YEAR(EDATE(DATE(入力項目!$S$7,入力項目!$S$8,1),1))=$A573,MONTH(EDATE(DATE(入力項目!$S$7,入力項目!$S$8,1),1))=$D573),子育て関連マスタ!$C$15,0),0) +
IF(AND(OR(P573=3,P573=5,P573=7),$D573=11),子育て関連マスタ!$C$17,0) +
IF(AND(P573=20,$D573=1),子育て関連マスタ!$C$18,0) +
IF(AND(P573=20,$D573=1),
IFERROR(_xlfn.IFS(
入力項目!$S$10="男",子育て関連マスタ!$C$18,
入力項目!$S$10="女",子育て関連マスタ!$C$19
),0),0
) +
IF(AND(P573&gt;=入力項目!$S$18,P573&lt;=入力項目!$S$19),入力項目!$S$20,0) +
IF(AND(P573&gt;=入力項目!$S$21,P573&lt;=入力項目!$S$22),入力項目!$S$23,0) +
IF(AND(P573&gt;=入力項目!$S$24,P573&lt;=入力項目!$S$25),入力項目!$S$26,0)
)</f>
        <v>0</v>
      </c>
      <c r="AE573">
        <f ca="1">-(
_xlfn.IFS(
Q573&lt;=入力項目!$S$11,0,
AND(Q573&gt;=入力項目!$S$11+1,Q573&lt;=3),IFERROR(VLOOKUP(入力項目!$S$12,子育て関連マスタ!$I$4:$M$5,4,FALSE),0),
AND(Q573&gt;=4,Q573&lt;=6),IFERROR(VLOOKUP(入力項目!$S$13,子育て関連マスタ!$I$9:$M$12,4,FALSE),0),
AND(Q573&gt;=7,Q573&lt;=12),IFERROR(VLOOKUP(入力項目!$S$14,子育て関連マスタ!$I$16:$M$17,4,FALSE),0),
AND(Q573&gt;=13,Q573&lt;=15),IFERROR(VLOOKUP(入力項目!$S$15,子育て関連マスタ!$I$21:$M$22,4,FALSE),0),
AND(Q573&gt;=16,Q573&lt;=18),IFERROR(VLOOKUP(入力項目!$S$16,子育て関連マスタ!$I$26:$M$28,4,FALSE),0),
AND(Q573&gt;=19,Q573&lt;=20,入力項目!$S$16="高専"),IFERROR(VLOOKUP(入力項目!$S$16,子育て関連マスタ!$I$26:$M$28,4,FALSE),0),
AND(Q573&gt;=19,Q573&lt;=20,入力項目!$S$16&lt;&gt;"高専"),IFERROR(VLOOKUP(入力項目!$S$17,子育て関連マスタ!$I$32:$M$37,4,FALSE),0),
AND(Q573&gt;=21,Q573&lt;=22,入力項目!$S$16="高専"),IFERROR(VLOOKUP(入力項目!$S$17,子育て関連マスタ!$I$32:$M$34,4,FALSE),0),
AND(Q573&gt;=21,Q573&lt;=22,入力項目!$S$16&lt;&gt;"高専"),IFERROR(VLOOKUP(入力項目!$S$17,子育て関連マスタ!$I$32:$M$34,4,FALSE),0),
Q573&gt;=23,0
) +
IF($D573=4,
  IFERROR(_xlfn.IFS(
  Q573&lt;=入力項目!$S$11,0,
  AND(Q573=入力項目!$S$11),IFERROR(VLOOKUP(入力項目!$S$12,子育て関連マスタ!$I$4:$M$5,2,FALSE),0),
  AND(Q573=4),IFERROR(VLOOKUP(入力項目!$S$13,子育て関連マスタ!$I$9:$M$12,2,FALSE),0),
  AND(Q573=7),IFERROR(VLOOKUP(入力項目!$S$14,子育て関連マスタ!$I$16:$M$17,2,FALSE),0),
  AND(Q573=13),IFERROR(VLOOKUP(入力項目!$S$15,子育て関連マスタ!$I$21:$M$22,2,FALSE),0),
  AND(Q573=16),IFERROR(VLOOKUP(入力項目!$S$16,子育て関連マスタ!$I$26:$M$28,2,FALSE),0),
  AND(Q573=19,入力項目!$S$16&lt;&gt;"高専"),IFERROR(VLOOKUP(入力項目!$S$17,子育て関連マスタ!$I$32:$M$37,2,FALSE),0),
  AND(Q573=21,入力項目!$S$16="高専"),IFERROR(VLOOKUP(入力項目!$S$17,子育て関連マスタ!$I$32:$M$37,2,FALSE),0),
  Q573&gt;=22,0
  ),0),0
) +
IF(AND(Q573&gt;=1,Q573&lt;=15),IF($D573=入力項目!$S$8,入力項目!$S$3,0),0) +
IF(AND(Q573&gt;=1,Q573&lt;=15),IF($D573=5,入力項目!$S$4,0),0) +
IF(AND(Q573&gt;=1,Q573&lt;=15),IF($D573=12,入力項目!$S$5,0),0) +
IF(AND(入力項目!$S$7=$A573,入力項目!$S$8=$D573),子育て関連マスタ!$C$14,0) +
IFERROR(IF(AND(YEAR(EDATE(DATE(入力項目!$S$7,入力項目!$S$8,1),1))=$A573,MONTH(EDATE(DATE(入力項目!$S$7,入力項目!$S$8,1),1))=$D573),子育て関連マスタ!$C$15,0),0) +
IF(AND(OR(Q573=3,Q573=5,Q573=7),$D573=11),子育て関連マスタ!$C$17,0) +
IF(AND(Q573=20,$D573=1),子育て関連マスタ!$C$18,0) +
IF(AND(Q573=20,$D573=1),
IFERROR(_xlfn.IFS(
入力項目!$S$10="男",子育て関連マスタ!$C$18,
入力項目!$S$10="女",子育て関連マスタ!$C$19
),0),0
) +
IF(AND(Q573&gt;=入力項目!$S$18,Q573&lt;=入力項目!$S$19),入力項目!$S$20,0) +
IF(AND(Q573&gt;=入力項目!$S$21,Q573&lt;=入力項目!$S$22),入力項目!$S$23,0) +
IF(AND(Q573&gt;=入力項目!$S$24,Q573&lt;=入力項目!$S$25),入力項目!$S$26,0)
)</f>
        <v>0</v>
      </c>
      <c r="AF573">
        <f ca="1">-(
_xlfn.IFS(
R573&lt;=入力項目!$S$11,0,
AND(R573&gt;=入力項目!$S$11+1,R573&lt;=3),IFERROR(VLOOKUP(入力項目!$S$12,子育て関連マスタ!$I$4:$M$5,4,FALSE),0),
AND(R573&gt;=4,R573&lt;=6),IFERROR(VLOOKUP(入力項目!$S$13,子育て関連マスタ!$I$9:$M$12,4,FALSE),0),
AND(R573&gt;=7,R573&lt;=12),IFERROR(VLOOKUP(入力項目!$S$14,子育て関連マスタ!$I$16:$M$17,4,FALSE),0),
AND(R573&gt;=13,R573&lt;=15),IFERROR(VLOOKUP(入力項目!$S$15,子育て関連マスタ!$I$21:$M$22,4,FALSE),0),
AND(R573&gt;=16,R573&lt;=18),IFERROR(VLOOKUP(入力項目!$S$16,子育て関連マスタ!$I$26:$M$28,4,FALSE),0),
AND(R573&gt;=19,R573&lt;=20,入力項目!$S$16="高専"),IFERROR(VLOOKUP(入力項目!$S$16,子育て関連マスタ!$I$26:$M$28,4,FALSE),0),
AND(R573&gt;=19,R573&lt;=20,入力項目!$S$16&lt;&gt;"高専"),IFERROR(VLOOKUP(入力項目!$S$17,子育て関連マスタ!$I$32:$M$37,4,FALSE),0),
AND(R573&gt;=21,R573&lt;=22,入力項目!$S$16="高専"),IFERROR(VLOOKUP(入力項目!$S$17,子育て関連マスタ!$I$32:$M$34,4,FALSE),0),
AND(R573&gt;=21,R573&lt;=22,入力項目!$S$16&lt;&gt;"高専"),IFERROR(VLOOKUP(入力項目!$S$17,子育て関連マスタ!$I$32:$M$34,4,FALSE),0),
R573&gt;=23,0
) +
IF($D573=4,
  IFERROR(_xlfn.IFS(
  R573&lt;=入力項目!$S$11,0,
  AND(R573=入力項目!$S$11),IFERROR(VLOOKUP(入力項目!$S$12,子育て関連マスタ!$I$4:$M$5,2,FALSE),0),
  AND(R573=4),IFERROR(VLOOKUP(入力項目!$S$13,子育て関連マスタ!$I$9:$M$12,2,FALSE),0),
  AND(R573=7),IFERROR(VLOOKUP(入力項目!$S$14,子育て関連マスタ!$I$16:$M$17,2,FALSE),0),
  AND(R573=13),IFERROR(VLOOKUP(入力項目!$S$15,子育て関連マスタ!$I$21:$M$22,2,FALSE),0),
  AND(R573=16),IFERROR(VLOOKUP(入力項目!$S$16,子育て関連マスタ!$I$26:$M$28,2,FALSE),0),
  AND(R573=19,入力項目!$S$16&lt;&gt;"高専"),IFERROR(VLOOKUP(入力項目!$S$17,子育て関連マスタ!$I$32:$M$37,2,FALSE),0),
  AND(R573=21,入力項目!$S$16="高専"),IFERROR(VLOOKUP(入力項目!$S$17,子育て関連マスタ!$I$32:$M$37,2,FALSE),0),
  R573&gt;=22,0
  ),0),0
) +
IF(AND(R573&gt;=1,R573&lt;=15),IF($D573=入力項目!$S$8,入力項目!$S$3,0),0) +
IF(AND(R573&gt;=1,R573&lt;=15),IF($D573=5,入力項目!$S$4,0),0) +
IF(AND(R573&gt;=1,R573&lt;=15),IF($D573=12,入力項目!$S$5,0),0) +
IF(AND(入力項目!$S$7=$A573,入力項目!$S$8=$D573),子育て関連マスタ!$C$14,0) +
IFERROR(IF(AND(YEAR(EDATE(DATE(入力項目!$S$7,入力項目!$S$8,1),1))=$A573,MONTH(EDATE(DATE(入力項目!$S$7,入力項目!$S$8,1),1))=$D573),子育て関連マスタ!$C$15,0),0) +
IF(AND(OR(R573=3,R573=5,R573=7),$D573=11),子育て関連マスタ!$C$17,0) +
IF(AND(R573=20,$D573=1),子育て関連マスタ!$C$18,0) +
IF(AND(R573=20,$D573=1),
IFERROR(_xlfn.IFS(
入力項目!$S$10="男",子育て関連マスタ!$C$18,
入力項目!$S$10="女",子育て関連マスタ!$C$19
),0),0
) +
IF(AND(R573&gt;=入力項目!$S$18,R573&lt;=入力項目!$S$19),入力項目!$S$20,0) +
IF(AND(R573&gt;=入力項目!$S$21,R573&lt;=入力項目!$S$22),入力項目!$S$23,0) +
IF(AND(R573&gt;=入力項目!$S$24,R573&lt;=入力項目!$S$25),入力項目!$S$26,0)
)</f>
        <v>0</v>
      </c>
      <c r="AG573">
        <f ca="1">-(
_xlfn.IFS(
S573&lt;=入力項目!$S$11,0,
AND(S573&gt;=入力項目!$S$11+1,S573&lt;=3),IFERROR(VLOOKUP(入力項目!$S$12,子育て関連マスタ!$I$4:$M$5,4,FALSE),0),
AND(S573&gt;=4,S573&lt;=6),IFERROR(VLOOKUP(入力項目!$S$13,子育て関連マスタ!$I$9:$M$12,4,FALSE),0),
AND(S573&gt;=7,S573&lt;=12),IFERROR(VLOOKUP(入力項目!$S$14,子育て関連マスタ!$I$16:$M$17,4,FALSE),0),
AND(S573&gt;=13,S573&lt;=15),IFERROR(VLOOKUP(入力項目!$S$15,子育て関連マスタ!$I$21:$M$22,4,FALSE),0),
AND(S573&gt;=16,S573&lt;=18),IFERROR(VLOOKUP(入力項目!$S$16,子育て関連マスタ!$I$26:$M$28,4,FALSE),0),
AND(S573&gt;=19,S573&lt;=20,入力項目!$S$16="高専"),IFERROR(VLOOKUP(入力項目!$S$16,子育て関連マスタ!$I$26:$M$28,4,FALSE),0),
AND(S573&gt;=19,S573&lt;=20,入力項目!$S$16&lt;&gt;"高専"),IFERROR(VLOOKUP(入力項目!$S$17,子育て関連マスタ!$I$32:$M$37,4,FALSE),0),
AND(S573&gt;=21,S573&lt;=22,入力項目!$S$16="高専"),IFERROR(VLOOKUP(入力項目!$S$17,子育て関連マスタ!$I$32:$M$34,4,FALSE),0),
AND(S573&gt;=21,S573&lt;=22,入力項目!$S$16&lt;&gt;"高専"),IFERROR(VLOOKUP(入力項目!$S$17,子育て関連マスタ!$I$32:$M$34,4,FALSE),0),
S573&gt;=23,0
) +
IF($D573=4,
  IFERROR(_xlfn.IFS(
  S573&lt;=入力項目!$S$11,0,
  AND(S573=入力項目!$S$11),IFERROR(VLOOKUP(入力項目!$S$12,子育て関連マスタ!$I$4:$M$5,2,FALSE),0),
  AND(S573=4),IFERROR(VLOOKUP(入力項目!$S$13,子育て関連マスタ!$I$9:$M$12,2,FALSE),0),
  AND(S573=7),IFERROR(VLOOKUP(入力項目!$S$14,子育て関連マスタ!$I$16:$M$17,2,FALSE),0),
  AND(S573=13),IFERROR(VLOOKUP(入力項目!$S$15,子育て関連マスタ!$I$21:$M$22,2,FALSE),0),
  AND(S573=16),IFERROR(VLOOKUP(入力項目!$S$16,子育て関連マスタ!$I$26:$M$28,2,FALSE),0),
  AND(S573=19,入力項目!$S$16&lt;&gt;"高専"),IFERROR(VLOOKUP(入力項目!$S$17,子育て関連マスタ!$I$32:$M$37,2,FALSE),0),
  AND(S573=21,入力項目!$S$16="高専"),IFERROR(VLOOKUP(入力項目!$S$17,子育て関連マスタ!$I$32:$M$37,2,FALSE),0),
  S573&gt;=22,0
  ),0),0
) +
IF(AND(S573&gt;=1,S573&lt;=15),IF($D573=入力項目!$S$8,入力項目!$S$3,0),0) +
IF(AND(S573&gt;=1,S573&lt;=15),IF($D573=5,入力項目!$S$4,0),0) +
IF(AND(S573&gt;=1,S573&lt;=15),IF($D573=12,入力項目!$S$5,0),0) +
IF(AND(入力項目!$S$7=$A573,入力項目!$S$8=$D573),子育て関連マスタ!$C$14,0) +
IFERROR(IF(AND(YEAR(EDATE(DATE(入力項目!$S$7,入力項目!$S$8,1),1))=$A573,MONTH(EDATE(DATE(入力項目!$S$7,入力項目!$S$8,1),1))=$D573),子育て関連マスタ!$C$15,0),0) +
IF(AND(OR(S573=3,S573=5,S573=7),$D573=11),子育て関連マスタ!$C$17,0) +
IF(AND(S573=20,$D573=1),子育て関連マスタ!$C$18,0) +
IF(AND(S573=20,$D573=1),
IFERROR(_xlfn.IFS(
入力項目!$S$10="男",子育て関連マスタ!$C$18,
入力項目!$S$10="女",子育て関連マスタ!$C$19
),0),0
) +
IF(AND(S573&gt;=入力項目!$S$18,S573&lt;=入力項目!$S$19),入力項目!$S$20,0) +
IF(AND(S573&gt;=入力項目!$S$21,S573&lt;=入力項目!$S$22),入力項目!$S$23,0) +
IF(AND(S573&gt;=入力項目!$S$24,S573&lt;=入力項目!$S$25),入力項目!$S$26,0)
)</f>
        <v>0</v>
      </c>
      <c r="AH573">
        <f ca="1">-(
_xlfn.IFS(
T573&lt;=入力項目!$S$11,0,
AND(T573&gt;=入力項目!$S$11+1,T573&lt;=3),IFERROR(VLOOKUP(入力項目!$S$12,子育て関連マスタ!$I$4:$M$5,4,FALSE),0),
AND(T573&gt;=4,T573&lt;=6),IFERROR(VLOOKUP(入力項目!$S$13,子育て関連マスタ!$I$9:$M$12,4,FALSE),0),
AND(T573&gt;=7,T573&lt;=12),IFERROR(VLOOKUP(入力項目!$S$14,子育て関連マスタ!$I$16:$M$17,4,FALSE),0),
AND(T573&gt;=13,T573&lt;=15),IFERROR(VLOOKUP(入力項目!$S$15,子育て関連マスタ!$I$21:$M$22,4,FALSE),0),
AND(T573&gt;=16,T573&lt;=18),IFERROR(VLOOKUP(入力項目!$S$16,子育て関連マスタ!$I$26:$M$28,4,FALSE),0),
AND(T573&gt;=19,T573&lt;=20,入力項目!$S$16="高専"),IFERROR(VLOOKUP(入力項目!$S$16,子育て関連マスタ!$I$26:$M$28,4,FALSE),0),
AND(T573&gt;=19,T573&lt;=20,入力項目!$S$16&lt;&gt;"高専"),IFERROR(VLOOKUP(入力項目!$S$17,子育て関連マスタ!$I$32:$M$37,4,FALSE),0),
AND(T573&gt;=21,T573&lt;=22,入力項目!$S$16="高専"),IFERROR(VLOOKUP(入力項目!$S$17,子育て関連マスタ!$I$32:$M$34,4,FALSE),0),
AND(T573&gt;=21,T573&lt;=22,入力項目!$S$16&lt;&gt;"高専"),IFERROR(VLOOKUP(入力項目!$S$17,子育て関連マスタ!$I$32:$M$34,4,FALSE),0),
T573&gt;=23,0
) +
IF($D573=4,
  IFERROR(_xlfn.IFS(
  T573&lt;=入力項目!$S$11,0,
  AND(T573=入力項目!$S$11),IFERROR(VLOOKUP(入力項目!$S$12,子育て関連マスタ!$I$4:$M$5,2,FALSE),0),
  AND(T573=4),IFERROR(VLOOKUP(入力項目!$S$13,子育て関連マスタ!$I$9:$M$12,2,FALSE),0),
  AND(T573=7),IFERROR(VLOOKUP(入力項目!$S$14,子育て関連マスタ!$I$16:$M$17,2,FALSE),0),
  AND(T573=13),IFERROR(VLOOKUP(入力項目!$S$15,子育て関連マスタ!$I$21:$M$22,2,FALSE),0),
  AND(T573=16),IFERROR(VLOOKUP(入力項目!$S$16,子育て関連マスタ!$I$26:$M$28,2,FALSE),0),
  AND(T573=19,入力項目!$S$16&lt;&gt;"高専"),IFERROR(VLOOKUP(入力項目!$S$17,子育て関連マスタ!$I$32:$M$37,2,FALSE),0),
  AND(T573=21,入力項目!$S$16="高専"),IFERROR(VLOOKUP(入力項目!$S$17,子育て関連マスタ!$I$32:$M$37,2,FALSE),0),
  T573&gt;=22,0
  ),0),0
) +
IF(AND(T573&gt;=1,T573&lt;=15),IF($D573=入力項目!$S$8,入力項目!$S$3,0),0) +
IF(AND(T573&gt;=1,T573&lt;=15),IF($D573=5,入力項目!$S$4,0),0) +
IF(AND(T573&gt;=1,T573&lt;=15),IF($D573=12,入力項目!$S$5,0),0) +
IF(AND(入力項目!$S$7=$A573,入力項目!$S$8=$D573),子育て関連マスタ!$C$14,0) +
IFERROR(IF(AND(YEAR(EDATE(DATE(入力項目!$S$7,入力項目!$S$8,1),1))=$A573,MONTH(EDATE(DATE(入力項目!$S$7,入力項目!$S$8,1),1))=$D573),子育て関連マスタ!$C$15,0),0) +
IF(AND(OR(T573=3,T573=5,T573=7),$D573=11),子育て関連マスタ!$C$17,0) +
IF(AND(T573=20,$D573=1),子育て関連マスタ!$C$18,0) +
IF(AND(T573=20,$D573=1),
IFERROR(_xlfn.IFS(
入力項目!$S$10="男",子育て関連マスタ!$C$18,
入力項目!$S$10="女",子育て関連マスタ!$C$19
),0),0
) +
IF(AND(T573&gt;=入力項目!$S$18,T573&lt;=入力項目!$S$19),入力項目!$S$20,0) +
IF(AND(T573&gt;=入力項目!$S$21,T573&lt;=入力項目!$S$22),入力項目!$S$23,0) +
IF(AND(T573&gt;=入力項目!$S$24,T573&lt;=入力項目!$S$25),入力項目!$S$26,0)
)</f>
        <v>0</v>
      </c>
      <c r="AI573">
        <f ca="1">-(
_xlfn.IFS(
U573&lt;=入力項目!$S$11,0,
AND(U573&gt;=入力項目!$S$11+1,U573&lt;=3),IFERROR(VLOOKUP(入力項目!$S$12,子育て関連マスタ!$I$4:$M$5,4,FALSE),0),
AND(U573&gt;=4,U573&lt;=6),IFERROR(VLOOKUP(入力項目!$S$13,子育て関連マスタ!$I$9:$M$12,4,FALSE),0),
AND(U573&gt;=7,U573&lt;=12),IFERROR(VLOOKUP(入力項目!$S$14,子育て関連マスタ!$I$16:$M$17,4,FALSE),0),
AND(U573&gt;=13,U573&lt;=15),IFERROR(VLOOKUP(入力項目!$S$15,子育て関連マスタ!$I$21:$M$22,4,FALSE),0),
AND(U573&gt;=16,U573&lt;=18),IFERROR(VLOOKUP(入力項目!$S$16,子育て関連マスタ!$I$26:$M$28,4,FALSE),0),
AND(U573&gt;=19,U573&lt;=20,入力項目!$S$16="高専"),IFERROR(VLOOKUP(入力項目!$S$16,子育て関連マスタ!$I$26:$M$28,4,FALSE),0),
AND(U573&gt;=19,U573&lt;=20,入力項目!$S$16&lt;&gt;"高専"),IFERROR(VLOOKUP(入力項目!$S$17,子育て関連マスタ!$I$32:$M$37,4,FALSE),0),
AND(U573&gt;=21,U573&lt;=22,入力項目!$S$16="高専"),IFERROR(VLOOKUP(入力項目!$S$17,子育て関連マスタ!$I$32:$M$34,4,FALSE),0),
AND(U573&gt;=21,U573&lt;=22,入力項目!$S$16&lt;&gt;"高専"),IFERROR(VLOOKUP(入力項目!$S$17,子育て関連マスタ!$I$32:$M$34,4,FALSE),0),
U573&gt;=23,0
) +
IF($D573=4,
  IFERROR(_xlfn.IFS(
  U573&lt;=入力項目!$S$11,0,
  AND(U573=入力項目!$S$11),IFERROR(VLOOKUP(入力項目!$S$12,子育て関連マスタ!$I$4:$M$5,2,FALSE),0),
  AND(U573=4),IFERROR(VLOOKUP(入力項目!$S$13,子育て関連マスタ!$I$9:$M$12,2,FALSE),0),
  AND(U573=7),IFERROR(VLOOKUP(入力項目!$S$14,子育て関連マスタ!$I$16:$M$17,2,FALSE),0),
  AND(U573=13),IFERROR(VLOOKUP(入力項目!$S$15,子育て関連マスタ!$I$21:$M$22,2,FALSE),0),
  AND(U573=16),IFERROR(VLOOKUP(入力項目!$S$16,子育て関連マスタ!$I$26:$M$28,2,FALSE),0),
  AND(U573=19,入力項目!$S$16&lt;&gt;"高専"),IFERROR(VLOOKUP(入力項目!$S$17,子育て関連マスタ!$I$32:$M$37,2,FALSE),0),
  AND(U573=21,入力項目!$S$16="高専"),IFERROR(VLOOKUP(入力項目!$S$17,子育て関連マスタ!$I$32:$M$37,2,FALSE),0),
  U573&gt;=22,0
  ),0),0
) +
IF(AND(U573&gt;=1,U573&lt;=15),IF($D573=入力項目!$S$8,入力項目!$S$3,0),0) +
IF(AND(U573&gt;=1,U573&lt;=15),IF($D573=5,入力項目!$S$4,0),0) +
IF(AND(U573&gt;=1,U573&lt;=15),IF($D573=12,入力項目!$S$5,0),0) +
IF(AND(入力項目!$S$7=$A573,入力項目!$S$8=$D573),子育て関連マスタ!$C$14,0) +
IFERROR(IF(AND(YEAR(EDATE(DATE(入力項目!$S$7,入力項目!$S$8,1),1))=$A573,MONTH(EDATE(DATE(入力項目!$S$7,入力項目!$S$8,1),1))=$D573),子育て関連マスタ!$C$15,0),0) +
IF(AND(OR(U573=3,U573=5,U573=7),$D573=11),子育て関連マスタ!$C$17,0) +
IF(AND(U573=20,$D573=1),子育て関連マスタ!$C$18,0) +
IF(AND(U573=20,$D573=1),
IFERROR(_xlfn.IFS(
入力項目!$S$10="男",子育て関連マスタ!$C$18,
入力項目!$S$10="女",子育て関連マスタ!$C$19
),0),0
) +
IF(AND(U573&gt;=入力項目!$S$18,U573&lt;=入力項目!$S$19),入力項目!$S$20,0) +
IF(AND(U573&gt;=入力項目!$S$21,U573&lt;=入力項目!$S$22),入力項目!$S$23,0) +
IF(AND(U573&gt;=入力項目!$S$24,U573&lt;=入力項目!$S$25),入力項目!$S$26,0)
)</f>
        <v>0</v>
      </c>
      <c r="AJ573" s="10">
        <f ca="1">-VLOOKUP($D573,月別収支!$A$2:$H$13,7,FALSE)</f>
        <v>-20000</v>
      </c>
    </row>
    <row r="574" spans="1:36" x14ac:dyDescent="0.4">
      <c r="A574">
        <f t="shared" ca="1" si="156"/>
        <v>2072</v>
      </c>
      <c r="B574">
        <f t="shared" ca="1" si="146"/>
        <v>2072</v>
      </c>
      <c r="C574">
        <f t="shared" ca="1" si="147"/>
        <v>48</v>
      </c>
      <c r="D574">
        <f t="shared" ca="1" si="157"/>
        <v>4</v>
      </c>
      <c r="E574" t="str">
        <f t="shared" ca="1" si="141"/>
        <v>2072年4月</v>
      </c>
      <c r="F574">
        <f ca="1">IF(OR(入力項目!$N$5&lt;$A574,AND(入力項目!$N$5=$A574,入力項目!$N$6&lt;$D574)),IF(F573=0,1,IF(G574=12,F573+1,F573)),0)</f>
        <v>47</v>
      </c>
      <c r="G574">
        <f ca="1">IF(OR(入力項目!$N$5&lt;$A574,AND(入力項目!$N$5=$A574,入力項目!$N$6&lt;$D574)),IF(G573=12,1,G573+1),0)</f>
        <v>6</v>
      </c>
      <c r="H574" t="str">
        <f t="shared" ca="1" si="142"/>
        <v>47_6</v>
      </c>
      <c r="I574">
        <f ca="1">IF(
  IFERROR(AND($C574&gt;0,MOD($C574,入力項目!$N$22)=0,$D574=入力項目!$N$23), FALSE),
  1,
  IF(
    AND(I573&gt;0,J573=12),
    IF(I573=入力項目!$N$28, 0, I573+1),
    I573
  )
)</f>
        <v>3</v>
      </c>
      <c r="J574">
        <f ca="1">IF($D574=入力項目!$N$23,1,IFERROR(J573+1,1))</f>
        <v>11</v>
      </c>
      <c r="K574" t="str">
        <f t="shared" ca="1" si="143"/>
        <v>3_11</v>
      </c>
      <c r="L574">
        <f ca="1">L573+IF(入力項目!$D$4=$D574,1,0)</f>
        <v>76</v>
      </c>
      <c r="M574" t="str">
        <f t="shared" ca="1" si="144"/>
        <v>76歳</v>
      </c>
      <c r="N574">
        <f t="shared" ca="1" si="148"/>
        <v>77</v>
      </c>
      <c r="O574" t="str">
        <f t="shared" ca="1" si="145"/>
        <v>77歳</v>
      </c>
      <c r="P574">
        <f t="shared" ca="1" si="149"/>
        <v>52</v>
      </c>
      <c r="Q574">
        <f t="shared" ca="1" si="150"/>
        <v>50</v>
      </c>
      <c r="R574">
        <f t="shared" ca="1" si="151"/>
        <v>2073</v>
      </c>
      <c r="S574">
        <f t="shared" ca="1" si="152"/>
        <v>2073</v>
      </c>
      <c r="T574">
        <f t="shared" ca="1" si="153"/>
        <v>2073</v>
      </c>
      <c r="U574">
        <f t="shared" ca="1" si="154"/>
        <v>2073</v>
      </c>
      <c r="V574" s="10">
        <f t="shared" ca="1" si="155"/>
        <v>56816425</v>
      </c>
      <c r="W574" s="10">
        <f ca="1">IF($L574&lt;その他マスタ!$B$1,VLOOKUP($D574,月別収支!$A$2:$H$13,2,FALSE),その他マスタ!$B$3)+IF(AND($L574=その他マスタ!$B$1,入力項目!$I$9="あり",$D574=入力項目!$D$4),その他マスタ!$B$2,0)</f>
        <v>150000</v>
      </c>
      <c r="X574" s="10">
        <f ca="1">-IF(入力項目!$K$5=TRUE,
IF($F574+$G574&lt;3,VLOOKUP($D574,月別収支!$A$2:$H$13,8,FALSE),0)+IFERROR(VLOOKUP($H574,住宅ローン計算!C:P,13,FALSE),0)+IF($F574&gt;1,IF(OR($G574=3,$G574=6,$G574=9,$G574=12),ROUNDUP(入力項目!$N$18/4,0),0),0),
VLOOKUP($D574,月別収支!$A$2:$H$13,8,FALSE))</f>
        <v>-37500</v>
      </c>
      <c r="Y574" s="10">
        <f ca="1">-VLOOKUP($D574,月別収支!$A$2:$H$13,3,FALSE)</f>
        <v>-75000</v>
      </c>
      <c r="Z574" s="10">
        <f ca="1">-VLOOKUP($D574,月別収支!$A$2:$H$13,4,FALSE)</f>
        <v>-27000</v>
      </c>
      <c r="AA574" s="10">
        <f ca="1">-VLOOKUP($D574,月別収支!$A$2:$H$13,6,FALSE)</f>
        <v>-10000</v>
      </c>
      <c r="AB574" s="10">
        <f ca="1">-(
VLOOKUP($D574,月別収支!$A$2:$H$13,5,FALSE)+IF(AND(入力項目!$I$27&lt;=$A574,ISEVEN($A574-入力項目!$I$27),入力項目!$I$28=$D574),入力項目!$I$26,0)
+IF(入力項目!$K$26=TRUE,
IFERROR(VLOOKUP($K574,マイカーローン計算!C:P,13,FALSE),0),
IFERROR(
  IF(AND($C574&gt;0,MOD($C574,入力項目!$N$22)=0,$D574=入力項目!$N$23),入力項目!$N$24,0),
 0
)
)
)</f>
        <v>-20000</v>
      </c>
      <c r="AC574" s="10">
        <f ca="1">-IF($A574&lt;入力項目!$N$33,入力項目!$N$35,IF(AND($A574=入力項目!$N$33,$D574&lt;=入力項目!$N$34),入力項目!$N$35,0))</f>
        <v>0</v>
      </c>
      <c r="AD574">
        <f ca="1">-(
_xlfn.IFS(
P574&lt;=入力項目!$S$11,0,
AND(P574&gt;=入力項目!$S$11+1,P574&lt;=3),IFERROR(VLOOKUP(入力項目!$S$12,子育て関連マスタ!$I$4:$M$5,4,FALSE),0),
AND(P574&gt;=4,P574&lt;=6),IFERROR(VLOOKUP(入力項目!$S$13,子育て関連マスタ!$I$9:$M$12,4,FALSE),0),
AND(P574&gt;=7,P574&lt;=12),IFERROR(VLOOKUP(入力項目!$S$14,子育て関連マスタ!$I$16:$M$17,4,FALSE),0),
AND(P574&gt;=13,P574&lt;=15),IFERROR(VLOOKUP(入力項目!$S$15,子育て関連マスタ!$I$21:$M$22,4,FALSE),0),
AND(P574&gt;=16,P574&lt;=18),IFERROR(VLOOKUP(入力項目!$S$16,子育て関連マスタ!$I$26:$M$28,4,FALSE),0),
AND(P574&gt;=19,P574&lt;=20,入力項目!$S$16="高専"),IFERROR(VLOOKUP(入力項目!$S$16,子育て関連マスタ!$I$26:$M$28,4,FALSE),0),
AND(P574&gt;=19,P574&lt;=20,入力項目!$S$16&lt;&gt;"高専"),IFERROR(VLOOKUP(入力項目!$S$17,子育て関連マスタ!$I$32:$M$37,4,FALSE),0),
AND(P574&gt;=21,P574&lt;=22,入力項目!$S$16="高専"),IFERROR(VLOOKUP(入力項目!$S$17,子育て関連マスタ!$I$32:$M$34,4,FALSE),0),
AND(P574&gt;=21,P574&lt;=22,入力項目!$S$16&lt;&gt;"高専"),IFERROR(VLOOKUP(入力項目!$S$17,子育て関連マスタ!$I$32:$M$34,4,FALSE),0),
P574&gt;=23,0
) +
IF($D574=4,
  IFERROR(_xlfn.IFS(
  P574&lt;=入力項目!$S$11,0,
  AND(P574=入力項目!$S$11),IFERROR(VLOOKUP(入力項目!$S$12,子育て関連マスタ!$I$4:$M$5,2,FALSE),0),
  AND(P574=4),IFERROR(VLOOKUP(入力項目!$S$13,子育て関連マスタ!$I$9:$M$12,2,FALSE),0),
  AND(P574=7),IFERROR(VLOOKUP(入力項目!$S$14,子育て関連マスタ!$I$16:$M$17,2,FALSE),0),
  AND(P574=13),IFERROR(VLOOKUP(入力項目!$S$15,子育て関連マスタ!$I$21:$M$22,2,FALSE),0),
  AND(P574=16),IFERROR(VLOOKUP(入力項目!$S$16,子育て関連マスタ!$I$26:$M$28,2,FALSE),0),
  AND(P574=19,入力項目!$S$16&lt;&gt;"高専"),IFERROR(VLOOKUP(入力項目!$S$17,子育て関連マスタ!$I$32:$M$37,2,FALSE),0),
  AND(P574=21,入力項目!$S$16="高専"),IFERROR(VLOOKUP(入力項目!$S$17,子育て関連マスタ!$I$32:$M$37,2,FALSE),0),
  P574&gt;=22,0
  ),0),0
) +
IF(AND(P574&gt;=1,P574&lt;=15),IF($D574=入力項目!$S$8,入力項目!$S$3,0),0) +
IF(AND(P574&gt;=1,P574&lt;=15),IF($D574=5,入力項目!$S$4,0),0) +
IF(AND(P574&gt;=1,P574&lt;=15),IF($D574=12,入力項目!$S$5,0),0) +
IF(AND(入力項目!$S$7=$A574,入力項目!$S$8=$D574),子育て関連マスタ!$C$14,0) +
IFERROR(IF(AND(YEAR(EDATE(DATE(入力項目!$S$7,入力項目!$S$8,1),1))=$A574,MONTH(EDATE(DATE(入力項目!$S$7,入力項目!$S$8,1),1))=$D574),子育て関連マスタ!$C$15,0),0) +
IF(AND(OR(P574=3,P574=5,P574=7),$D574=11),子育て関連マスタ!$C$17,0) +
IF(AND(P574=20,$D574=1),子育て関連マスタ!$C$18,0) +
IF(AND(P574=20,$D574=1),
IFERROR(_xlfn.IFS(
入力項目!$S$10="男",子育て関連マスタ!$C$18,
入力項目!$S$10="女",子育て関連マスタ!$C$19
),0),0
) +
IF(AND(P574&gt;=入力項目!$S$18,P574&lt;=入力項目!$S$19),入力項目!$S$20,0) +
IF(AND(P574&gt;=入力項目!$S$21,P574&lt;=入力項目!$S$22),入力項目!$S$23,0) +
IF(AND(P574&gt;=入力項目!$S$24,P574&lt;=入力項目!$S$25),入力項目!$S$26,0)
)</f>
        <v>0</v>
      </c>
      <c r="AE574">
        <f ca="1">-(
_xlfn.IFS(
Q574&lt;=入力項目!$S$11,0,
AND(Q574&gt;=入力項目!$S$11+1,Q574&lt;=3),IFERROR(VLOOKUP(入力項目!$S$12,子育て関連マスタ!$I$4:$M$5,4,FALSE),0),
AND(Q574&gt;=4,Q574&lt;=6),IFERROR(VLOOKUP(入力項目!$S$13,子育て関連マスタ!$I$9:$M$12,4,FALSE),0),
AND(Q574&gt;=7,Q574&lt;=12),IFERROR(VLOOKUP(入力項目!$S$14,子育て関連マスタ!$I$16:$M$17,4,FALSE),0),
AND(Q574&gt;=13,Q574&lt;=15),IFERROR(VLOOKUP(入力項目!$S$15,子育て関連マスタ!$I$21:$M$22,4,FALSE),0),
AND(Q574&gt;=16,Q574&lt;=18),IFERROR(VLOOKUP(入力項目!$S$16,子育て関連マスタ!$I$26:$M$28,4,FALSE),0),
AND(Q574&gt;=19,Q574&lt;=20,入力項目!$S$16="高専"),IFERROR(VLOOKUP(入力項目!$S$16,子育て関連マスタ!$I$26:$M$28,4,FALSE),0),
AND(Q574&gt;=19,Q574&lt;=20,入力項目!$S$16&lt;&gt;"高専"),IFERROR(VLOOKUP(入力項目!$S$17,子育て関連マスタ!$I$32:$M$37,4,FALSE),0),
AND(Q574&gt;=21,Q574&lt;=22,入力項目!$S$16="高専"),IFERROR(VLOOKUP(入力項目!$S$17,子育て関連マスタ!$I$32:$M$34,4,FALSE),0),
AND(Q574&gt;=21,Q574&lt;=22,入力項目!$S$16&lt;&gt;"高専"),IFERROR(VLOOKUP(入力項目!$S$17,子育て関連マスタ!$I$32:$M$34,4,FALSE),0),
Q574&gt;=23,0
) +
IF($D574=4,
  IFERROR(_xlfn.IFS(
  Q574&lt;=入力項目!$S$11,0,
  AND(Q574=入力項目!$S$11),IFERROR(VLOOKUP(入力項目!$S$12,子育て関連マスタ!$I$4:$M$5,2,FALSE),0),
  AND(Q574=4),IFERROR(VLOOKUP(入力項目!$S$13,子育て関連マスタ!$I$9:$M$12,2,FALSE),0),
  AND(Q574=7),IFERROR(VLOOKUP(入力項目!$S$14,子育て関連マスタ!$I$16:$M$17,2,FALSE),0),
  AND(Q574=13),IFERROR(VLOOKUP(入力項目!$S$15,子育て関連マスタ!$I$21:$M$22,2,FALSE),0),
  AND(Q574=16),IFERROR(VLOOKUP(入力項目!$S$16,子育て関連マスタ!$I$26:$M$28,2,FALSE),0),
  AND(Q574=19,入力項目!$S$16&lt;&gt;"高専"),IFERROR(VLOOKUP(入力項目!$S$17,子育て関連マスタ!$I$32:$M$37,2,FALSE),0),
  AND(Q574=21,入力項目!$S$16="高専"),IFERROR(VLOOKUP(入力項目!$S$17,子育て関連マスタ!$I$32:$M$37,2,FALSE),0),
  Q574&gt;=22,0
  ),0),0
) +
IF(AND(Q574&gt;=1,Q574&lt;=15),IF($D574=入力項目!$S$8,入力項目!$S$3,0),0) +
IF(AND(Q574&gt;=1,Q574&lt;=15),IF($D574=5,入力項目!$S$4,0),0) +
IF(AND(Q574&gt;=1,Q574&lt;=15),IF($D574=12,入力項目!$S$5,0),0) +
IF(AND(入力項目!$S$7=$A574,入力項目!$S$8=$D574),子育て関連マスタ!$C$14,0) +
IFERROR(IF(AND(YEAR(EDATE(DATE(入力項目!$S$7,入力項目!$S$8,1),1))=$A574,MONTH(EDATE(DATE(入力項目!$S$7,入力項目!$S$8,1),1))=$D574),子育て関連マスタ!$C$15,0),0) +
IF(AND(OR(Q574=3,Q574=5,Q574=7),$D574=11),子育て関連マスタ!$C$17,0) +
IF(AND(Q574=20,$D574=1),子育て関連マスタ!$C$18,0) +
IF(AND(Q574=20,$D574=1),
IFERROR(_xlfn.IFS(
入力項目!$S$10="男",子育て関連マスタ!$C$18,
入力項目!$S$10="女",子育て関連マスタ!$C$19
),0),0
) +
IF(AND(Q574&gt;=入力項目!$S$18,Q574&lt;=入力項目!$S$19),入力項目!$S$20,0) +
IF(AND(Q574&gt;=入力項目!$S$21,Q574&lt;=入力項目!$S$22),入力項目!$S$23,0) +
IF(AND(Q574&gt;=入力項目!$S$24,Q574&lt;=入力項目!$S$25),入力項目!$S$26,0)
)</f>
        <v>0</v>
      </c>
      <c r="AF574">
        <f ca="1">-(
_xlfn.IFS(
R574&lt;=入力項目!$S$11,0,
AND(R574&gt;=入力項目!$S$11+1,R574&lt;=3),IFERROR(VLOOKUP(入力項目!$S$12,子育て関連マスタ!$I$4:$M$5,4,FALSE),0),
AND(R574&gt;=4,R574&lt;=6),IFERROR(VLOOKUP(入力項目!$S$13,子育て関連マスタ!$I$9:$M$12,4,FALSE),0),
AND(R574&gt;=7,R574&lt;=12),IFERROR(VLOOKUP(入力項目!$S$14,子育て関連マスタ!$I$16:$M$17,4,FALSE),0),
AND(R574&gt;=13,R574&lt;=15),IFERROR(VLOOKUP(入力項目!$S$15,子育て関連マスタ!$I$21:$M$22,4,FALSE),0),
AND(R574&gt;=16,R574&lt;=18),IFERROR(VLOOKUP(入力項目!$S$16,子育て関連マスタ!$I$26:$M$28,4,FALSE),0),
AND(R574&gt;=19,R574&lt;=20,入力項目!$S$16="高専"),IFERROR(VLOOKUP(入力項目!$S$16,子育て関連マスタ!$I$26:$M$28,4,FALSE),0),
AND(R574&gt;=19,R574&lt;=20,入力項目!$S$16&lt;&gt;"高専"),IFERROR(VLOOKUP(入力項目!$S$17,子育て関連マスタ!$I$32:$M$37,4,FALSE),0),
AND(R574&gt;=21,R574&lt;=22,入力項目!$S$16="高専"),IFERROR(VLOOKUP(入力項目!$S$17,子育て関連マスタ!$I$32:$M$34,4,FALSE),0),
AND(R574&gt;=21,R574&lt;=22,入力項目!$S$16&lt;&gt;"高専"),IFERROR(VLOOKUP(入力項目!$S$17,子育て関連マスタ!$I$32:$M$34,4,FALSE),0),
R574&gt;=23,0
) +
IF($D574=4,
  IFERROR(_xlfn.IFS(
  R574&lt;=入力項目!$S$11,0,
  AND(R574=入力項目!$S$11),IFERROR(VLOOKUP(入力項目!$S$12,子育て関連マスタ!$I$4:$M$5,2,FALSE),0),
  AND(R574=4),IFERROR(VLOOKUP(入力項目!$S$13,子育て関連マスタ!$I$9:$M$12,2,FALSE),0),
  AND(R574=7),IFERROR(VLOOKUP(入力項目!$S$14,子育て関連マスタ!$I$16:$M$17,2,FALSE),0),
  AND(R574=13),IFERROR(VLOOKUP(入力項目!$S$15,子育て関連マスタ!$I$21:$M$22,2,FALSE),0),
  AND(R574=16),IFERROR(VLOOKUP(入力項目!$S$16,子育て関連マスタ!$I$26:$M$28,2,FALSE),0),
  AND(R574=19,入力項目!$S$16&lt;&gt;"高専"),IFERROR(VLOOKUP(入力項目!$S$17,子育て関連マスタ!$I$32:$M$37,2,FALSE),0),
  AND(R574=21,入力項目!$S$16="高専"),IFERROR(VLOOKUP(入力項目!$S$17,子育て関連マスタ!$I$32:$M$37,2,FALSE),0),
  R574&gt;=22,0
  ),0),0
) +
IF(AND(R574&gt;=1,R574&lt;=15),IF($D574=入力項目!$S$8,入力項目!$S$3,0),0) +
IF(AND(R574&gt;=1,R574&lt;=15),IF($D574=5,入力項目!$S$4,0),0) +
IF(AND(R574&gt;=1,R574&lt;=15),IF($D574=12,入力項目!$S$5,0),0) +
IF(AND(入力項目!$S$7=$A574,入力項目!$S$8=$D574),子育て関連マスタ!$C$14,0) +
IFERROR(IF(AND(YEAR(EDATE(DATE(入力項目!$S$7,入力項目!$S$8,1),1))=$A574,MONTH(EDATE(DATE(入力項目!$S$7,入力項目!$S$8,1),1))=$D574),子育て関連マスタ!$C$15,0),0) +
IF(AND(OR(R574=3,R574=5,R574=7),$D574=11),子育て関連マスタ!$C$17,0) +
IF(AND(R574=20,$D574=1),子育て関連マスタ!$C$18,0) +
IF(AND(R574=20,$D574=1),
IFERROR(_xlfn.IFS(
入力項目!$S$10="男",子育て関連マスタ!$C$18,
入力項目!$S$10="女",子育て関連マスタ!$C$19
),0),0
) +
IF(AND(R574&gt;=入力項目!$S$18,R574&lt;=入力項目!$S$19),入力項目!$S$20,0) +
IF(AND(R574&gt;=入力項目!$S$21,R574&lt;=入力項目!$S$22),入力項目!$S$23,0) +
IF(AND(R574&gt;=入力項目!$S$24,R574&lt;=入力項目!$S$25),入力項目!$S$26,0)
)</f>
        <v>0</v>
      </c>
      <c r="AG574">
        <f ca="1">-(
_xlfn.IFS(
S574&lt;=入力項目!$S$11,0,
AND(S574&gt;=入力項目!$S$11+1,S574&lt;=3),IFERROR(VLOOKUP(入力項目!$S$12,子育て関連マスタ!$I$4:$M$5,4,FALSE),0),
AND(S574&gt;=4,S574&lt;=6),IFERROR(VLOOKUP(入力項目!$S$13,子育て関連マスタ!$I$9:$M$12,4,FALSE),0),
AND(S574&gt;=7,S574&lt;=12),IFERROR(VLOOKUP(入力項目!$S$14,子育て関連マスタ!$I$16:$M$17,4,FALSE),0),
AND(S574&gt;=13,S574&lt;=15),IFERROR(VLOOKUP(入力項目!$S$15,子育て関連マスタ!$I$21:$M$22,4,FALSE),0),
AND(S574&gt;=16,S574&lt;=18),IFERROR(VLOOKUP(入力項目!$S$16,子育て関連マスタ!$I$26:$M$28,4,FALSE),0),
AND(S574&gt;=19,S574&lt;=20,入力項目!$S$16="高専"),IFERROR(VLOOKUP(入力項目!$S$16,子育て関連マスタ!$I$26:$M$28,4,FALSE),0),
AND(S574&gt;=19,S574&lt;=20,入力項目!$S$16&lt;&gt;"高専"),IFERROR(VLOOKUP(入力項目!$S$17,子育て関連マスタ!$I$32:$M$37,4,FALSE),0),
AND(S574&gt;=21,S574&lt;=22,入力項目!$S$16="高専"),IFERROR(VLOOKUP(入力項目!$S$17,子育て関連マスタ!$I$32:$M$34,4,FALSE),0),
AND(S574&gt;=21,S574&lt;=22,入力項目!$S$16&lt;&gt;"高専"),IFERROR(VLOOKUP(入力項目!$S$17,子育て関連マスタ!$I$32:$M$34,4,FALSE),0),
S574&gt;=23,0
) +
IF($D574=4,
  IFERROR(_xlfn.IFS(
  S574&lt;=入力項目!$S$11,0,
  AND(S574=入力項目!$S$11),IFERROR(VLOOKUP(入力項目!$S$12,子育て関連マスタ!$I$4:$M$5,2,FALSE),0),
  AND(S574=4),IFERROR(VLOOKUP(入力項目!$S$13,子育て関連マスタ!$I$9:$M$12,2,FALSE),0),
  AND(S574=7),IFERROR(VLOOKUP(入力項目!$S$14,子育て関連マスタ!$I$16:$M$17,2,FALSE),0),
  AND(S574=13),IFERROR(VLOOKUP(入力項目!$S$15,子育て関連マスタ!$I$21:$M$22,2,FALSE),0),
  AND(S574=16),IFERROR(VLOOKUP(入力項目!$S$16,子育て関連マスタ!$I$26:$M$28,2,FALSE),0),
  AND(S574=19,入力項目!$S$16&lt;&gt;"高専"),IFERROR(VLOOKUP(入力項目!$S$17,子育て関連マスタ!$I$32:$M$37,2,FALSE),0),
  AND(S574=21,入力項目!$S$16="高専"),IFERROR(VLOOKUP(入力項目!$S$17,子育て関連マスタ!$I$32:$M$37,2,FALSE),0),
  S574&gt;=22,0
  ),0),0
) +
IF(AND(S574&gt;=1,S574&lt;=15),IF($D574=入力項目!$S$8,入力項目!$S$3,0),0) +
IF(AND(S574&gt;=1,S574&lt;=15),IF($D574=5,入力項目!$S$4,0),0) +
IF(AND(S574&gt;=1,S574&lt;=15),IF($D574=12,入力項目!$S$5,0),0) +
IF(AND(入力項目!$S$7=$A574,入力項目!$S$8=$D574),子育て関連マスタ!$C$14,0) +
IFERROR(IF(AND(YEAR(EDATE(DATE(入力項目!$S$7,入力項目!$S$8,1),1))=$A574,MONTH(EDATE(DATE(入力項目!$S$7,入力項目!$S$8,1),1))=$D574),子育て関連マスタ!$C$15,0),0) +
IF(AND(OR(S574=3,S574=5,S574=7),$D574=11),子育て関連マスタ!$C$17,0) +
IF(AND(S574=20,$D574=1),子育て関連マスタ!$C$18,0) +
IF(AND(S574=20,$D574=1),
IFERROR(_xlfn.IFS(
入力項目!$S$10="男",子育て関連マスタ!$C$18,
入力項目!$S$10="女",子育て関連マスタ!$C$19
),0),0
) +
IF(AND(S574&gt;=入力項目!$S$18,S574&lt;=入力項目!$S$19),入力項目!$S$20,0) +
IF(AND(S574&gt;=入力項目!$S$21,S574&lt;=入力項目!$S$22),入力項目!$S$23,0) +
IF(AND(S574&gt;=入力項目!$S$24,S574&lt;=入力項目!$S$25),入力項目!$S$26,0)
)</f>
        <v>0</v>
      </c>
      <c r="AH574">
        <f ca="1">-(
_xlfn.IFS(
T574&lt;=入力項目!$S$11,0,
AND(T574&gt;=入力項目!$S$11+1,T574&lt;=3),IFERROR(VLOOKUP(入力項目!$S$12,子育て関連マスタ!$I$4:$M$5,4,FALSE),0),
AND(T574&gt;=4,T574&lt;=6),IFERROR(VLOOKUP(入力項目!$S$13,子育て関連マスタ!$I$9:$M$12,4,FALSE),0),
AND(T574&gt;=7,T574&lt;=12),IFERROR(VLOOKUP(入力項目!$S$14,子育て関連マスタ!$I$16:$M$17,4,FALSE),0),
AND(T574&gt;=13,T574&lt;=15),IFERROR(VLOOKUP(入力項目!$S$15,子育て関連マスタ!$I$21:$M$22,4,FALSE),0),
AND(T574&gt;=16,T574&lt;=18),IFERROR(VLOOKUP(入力項目!$S$16,子育て関連マスタ!$I$26:$M$28,4,FALSE),0),
AND(T574&gt;=19,T574&lt;=20,入力項目!$S$16="高専"),IFERROR(VLOOKUP(入力項目!$S$16,子育て関連マスタ!$I$26:$M$28,4,FALSE),0),
AND(T574&gt;=19,T574&lt;=20,入力項目!$S$16&lt;&gt;"高専"),IFERROR(VLOOKUP(入力項目!$S$17,子育て関連マスタ!$I$32:$M$37,4,FALSE),0),
AND(T574&gt;=21,T574&lt;=22,入力項目!$S$16="高専"),IFERROR(VLOOKUP(入力項目!$S$17,子育て関連マスタ!$I$32:$M$34,4,FALSE),0),
AND(T574&gt;=21,T574&lt;=22,入力項目!$S$16&lt;&gt;"高専"),IFERROR(VLOOKUP(入力項目!$S$17,子育て関連マスタ!$I$32:$M$34,4,FALSE),0),
T574&gt;=23,0
) +
IF($D574=4,
  IFERROR(_xlfn.IFS(
  T574&lt;=入力項目!$S$11,0,
  AND(T574=入力項目!$S$11),IFERROR(VLOOKUP(入力項目!$S$12,子育て関連マスタ!$I$4:$M$5,2,FALSE),0),
  AND(T574=4),IFERROR(VLOOKUP(入力項目!$S$13,子育て関連マスタ!$I$9:$M$12,2,FALSE),0),
  AND(T574=7),IFERROR(VLOOKUP(入力項目!$S$14,子育て関連マスタ!$I$16:$M$17,2,FALSE),0),
  AND(T574=13),IFERROR(VLOOKUP(入力項目!$S$15,子育て関連マスタ!$I$21:$M$22,2,FALSE),0),
  AND(T574=16),IFERROR(VLOOKUP(入力項目!$S$16,子育て関連マスタ!$I$26:$M$28,2,FALSE),0),
  AND(T574=19,入力項目!$S$16&lt;&gt;"高専"),IFERROR(VLOOKUP(入力項目!$S$17,子育て関連マスタ!$I$32:$M$37,2,FALSE),0),
  AND(T574=21,入力項目!$S$16="高専"),IFERROR(VLOOKUP(入力項目!$S$17,子育て関連マスタ!$I$32:$M$37,2,FALSE),0),
  T574&gt;=22,0
  ),0),0
) +
IF(AND(T574&gt;=1,T574&lt;=15),IF($D574=入力項目!$S$8,入力項目!$S$3,0),0) +
IF(AND(T574&gt;=1,T574&lt;=15),IF($D574=5,入力項目!$S$4,0),0) +
IF(AND(T574&gt;=1,T574&lt;=15),IF($D574=12,入力項目!$S$5,0),0) +
IF(AND(入力項目!$S$7=$A574,入力項目!$S$8=$D574),子育て関連マスタ!$C$14,0) +
IFERROR(IF(AND(YEAR(EDATE(DATE(入力項目!$S$7,入力項目!$S$8,1),1))=$A574,MONTH(EDATE(DATE(入力項目!$S$7,入力項目!$S$8,1),1))=$D574),子育て関連マスタ!$C$15,0),0) +
IF(AND(OR(T574=3,T574=5,T574=7),$D574=11),子育て関連マスタ!$C$17,0) +
IF(AND(T574=20,$D574=1),子育て関連マスタ!$C$18,0) +
IF(AND(T574=20,$D574=1),
IFERROR(_xlfn.IFS(
入力項目!$S$10="男",子育て関連マスタ!$C$18,
入力項目!$S$10="女",子育て関連マスタ!$C$19
),0),0
) +
IF(AND(T574&gt;=入力項目!$S$18,T574&lt;=入力項目!$S$19),入力項目!$S$20,0) +
IF(AND(T574&gt;=入力項目!$S$21,T574&lt;=入力項目!$S$22),入力項目!$S$23,0) +
IF(AND(T574&gt;=入力項目!$S$24,T574&lt;=入力項目!$S$25),入力項目!$S$26,0)
)</f>
        <v>0</v>
      </c>
      <c r="AI574">
        <f ca="1">-(
_xlfn.IFS(
U574&lt;=入力項目!$S$11,0,
AND(U574&gt;=入力項目!$S$11+1,U574&lt;=3),IFERROR(VLOOKUP(入力項目!$S$12,子育て関連マスタ!$I$4:$M$5,4,FALSE),0),
AND(U574&gt;=4,U574&lt;=6),IFERROR(VLOOKUP(入力項目!$S$13,子育て関連マスタ!$I$9:$M$12,4,FALSE),0),
AND(U574&gt;=7,U574&lt;=12),IFERROR(VLOOKUP(入力項目!$S$14,子育て関連マスタ!$I$16:$M$17,4,FALSE),0),
AND(U574&gt;=13,U574&lt;=15),IFERROR(VLOOKUP(入力項目!$S$15,子育て関連マスタ!$I$21:$M$22,4,FALSE),0),
AND(U574&gt;=16,U574&lt;=18),IFERROR(VLOOKUP(入力項目!$S$16,子育て関連マスタ!$I$26:$M$28,4,FALSE),0),
AND(U574&gt;=19,U574&lt;=20,入力項目!$S$16="高専"),IFERROR(VLOOKUP(入力項目!$S$16,子育て関連マスタ!$I$26:$M$28,4,FALSE),0),
AND(U574&gt;=19,U574&lt;=20,入力項目!$S$16&lt;&gt;"高専"),IFERROR(VLOOKUP(入力項目!$S$17,子育て関連マスタ!$I$32:$M$37,4,FALSE),0),
AND(U574&gt;=21,U574&lt;=22,入力項目!$S$16="高専"),IFERROR(VLOOKUP(入力項目!$S$17,子育て関連マスタ!$I$32:$M$34,4,FALSE),0),
AND(U574&gt;=21,U574&lt;=22,入力項目!$S$16&lt;&gt;"高専"),IFERROR(VLOOKUP(入力項目!$S$17,子育て関連マスタ!$I$32:$M$34,4,FALSE),0),
U574&gt;=23,0
) +
IF($D574=4,
  IFERROR(_xlfn.IFS(
  U574&lt;=入力項目!$S$11,0,
  AND(U574=入力項目!$S$11),IFERROR(VLOOKUP(入力項目!$S$12,子育て関連マスタ!$I$4:$M$5,2,FALSE),0),
  AND(U574=4),IFERROR(VLOOKUP(入力項目!$S$13,子育て関連マスタ!$I$9:$M$12,2,FALSE),0),
  AND(U574=7),IFERROR(VLOOKUP(入力項目!$S$14,子育て関連マスタ!$I$16:$M$17,2,FALSE),0),
  AND(U574=13),IFERROR(VLOOKUP(入力項目!$S$15,子育て関連マスタ!$I$21:$M$22,2,FALSE),0),
  AND(U574=16),IFERROR(VLOOKUP(入力項目!$S$16,子育て関連マスタ!$I$26:$M$28,2,FALSE),0),
  AND(U574=19,入力項目!$S$16&lt;&gt;"高専"),IFERROR(VLOOKUP(入力項目!$S$17,子育て関連マスタ!$I$32:$M$37,2,FALSE),0),
  AND(U574=21,入力項目!$S$16="高専"),IFERROR(VLOOKUP(入力項目!$S$17,子育て関連マスタ!$I$32:$M$37,2,FALSE),0),
  U574&gt;=22,0
  ),0),0
) +
IF(AND(U574&gt;=1,U574&lt;=15),IF($D574=入力項目!$S$8,入力項目!$S$3,0),0) +
IF(AND(U574&gt;=1,U574&lt;=15),IF($D574=5,入力項目!$S$4,0),0) +
IF(AND(U574&gt;=1,U574&lt;=15),IF($D574=12,入力項目!$S$5,0),0) +
IF(AND(入力項目!$S$7=$A574,入力項目!$S$8=$D574),子育て関連マスタ!$C$14,0) +
IFERROR(IF(AND(YEAR(EDATE(DATE(入力項目!$S$7,入力項目!$S$8,1),1))=$A574,MONTH(EDATE(DATE(入力項目!$S$7,入力項目!$S$8,1),1))=$D574),子育て関連マスタ!$C$15,0),0) +
IF(AND(OR(U574=3,U574=5,U574=7),$D574=11),子育て関連マスタ!$C$17,0) +
IF(AND(U574=20,$D574=1),子育て関連マスタ!$C$18,0) +
IF(AND(U574=20,$D574=1),
IFERROR(_xlfn.IFS(
入力項目!$S$10="男",子育て関連マスタ!$C$18,
入力項目!$S$10="女",子育て関連マスタ!$C$19
),0),0
) +
IF(AND(U574&gt;=入力項目!$S$18,U574&lt;=入力項目!$S$19),入力項目!$S$20,0) +
IF(AND(U574&gt;=入力項目!$S$21,U574&lt;=入力項目!$S$22),入力項目!$S$23,0) +
IF(AND(U574&gt;=入力項目!$S$24,U574&lt;=入力項目!$S$25),入力項目!$S$26,0)
)</f>
        <v>0</v>
      </c>
      <c r="AJ574" s="10">
        <f ca="1">-VLOOKUP($D574,月別収支!$A$2:$H$13,7,FALSE)</f>
        <v>-20000</v>
      </c>
    </row>
    <row r="575" spans="1:36" x14ac:dyDescent="0.4">
      <c r="A575">
        <f t="shared" ca="1" si="156"/>
        <v>2072</v>
      </c>
      <c r="B575">
        <f t="shared" ca="1" si="146"/>
        <v>2072</v>
      </c>
      <c r="C575">
        <f t="shared" ca="1" si="147"/>
        <v>48</v>
      </c>
      <c r="D575">
        <f t="shared" ca="1" si="157"/>
        <v>5</v>
      </c>
      <c r="E575" t="str">
        <f t="shared" ca="1" si="141"/>
        <v>2072年5月</v>
      </c>
      <c r="F575">
        <f ca="1">IF(OR(入力項目!$N$5&lt;$A575,AND(入力項目!$N$5=$A575,入力項目!$N$6&lt;$D575)),IF(F574=0,1,IF(G575=12,F574+1,F574)),0)</f>
        <v>47</v>
      </c>
      <c r="G575">
        <f ca="1">IF(OR(入力項目!$N$5&lt;$A575,AND(入力項目!$N$5=$A575,入力項目!$N$6&lt;$D575)),IF(G574=12,1,G574+1),0)</f>
        <v>7</v>
      </c>
      <c r="H575" t="str">
        <f t="shared" ca="1" si="142"/>
        <v>47_7</v>
      </c>
      <c r="I575">
        <f ca="1">IF(
  IFERROR(AND($C575&gt;0,MOD($C575,入力項目!$N$22)=0,$D575=入力項目!$N$23), FALSE),
  1,
  IF(
    AND(I574&gt;0,J574=12),
    IF(I574=入力項目!$N$28, 0, I574+1),
    I574
  )
)</f>
        <v>3</v>
      </c>
      <c r="J575">
        <f ca="1">IF($D575=入力項目!$N$23,1,IFERROR(J574+1,1))</f>
        <v>12</v>
      </c>
      <c r="K575" t="str">
        <f t="shared" ca="1" si="143"/>
        <v>3_12</v>
      </c>
      <c r="L575">
        <f ca="1">L574+IF(入力項目!$D$4=$D575,1,0)</f>
        <v>76</v>
      </c>
      <c r="M575" t="str">
        <f t="shared" ca="1" si="144"/>
        <v>76歳</v>
      </c>
      <c r="N575">
        <f t="shared" ca="1" si="148"/>
        <v>77</v>
      </c>
      <c r="O575" t="str">
        <f t="shared" ca="1" si="145"/>
        <v>77歳</v>
      </c>
      <c r="P575">
        <f t="shared" ca="1" si="149"/>
        <v>52</v>
      </c>
      <c r="Q575">
        <f t="shared" ca="1" si="150"/>
        <v>50</v>
      </c>
      <c r="R575">
        <f t="shared" ca="1" si="151"/>
        <v>2073</v>
      </c>
      <c r="S575">
        <f t="shared" ca="1" si="152"/>
        <v>2073</v>
      </c>
      <c r="T575">
        <f t="shared" ca="1" si="153"/>
        <v>2073</v>
      </c>
      <c r="U575">
        <f t="shared" ca="1" si="154"/>
        <v>2073</v>
      </c>
      <c r="V575" s="10">
        <f t="shared" ca="1" si="155"/>
        <v>56804425</v>
      </c>
      <c r="W575" s="10">
        <f ca="1">IF($L575&lt;その他マスタ!$B$1,VLOOKUP($D575,月別収支!$A$2:$H$13,2,FALSE),その他マスタ!$B$3)+IF(AND($L575=その他マスタ!$B$1,入力項目!$I$9="あり",$D575=入力項目!$D$4),その他マスタ!$B$2,0)</f>
        <v>150000</v>
      </c>
      <c r="X575" s="10">
        <f ca="1">-IF(入力項目!$K$5=TRUE,
IF($F575+$G575&lt;3,VLOOKUP($D575,月別収支!$A$2:$H$13,8,FALSE),0)+IFERROR(VLOOKUP($H575,住宅ローン計算!C:P,13,FALSE),0)+IF($F575&gt;1,IF(OR($G575=3,$G575=6,$G575=9,$G575=12),ROUNDUP(入力項目!$N$18/4,0),0),0),
VLOOKUP($D575,月別収支!$A$2:$H$13,8,FALSE))</f>
        <v>0</v>
      </c>
      <c r="Y575" s="10">
        <f ca="1">-VLOOKUP($D575,月別収支!$A$2:$H$13,3,FALSE)</f>
        <v>-75000</v>
      </c>
      <c r="Z575" s="10">
        <f ca="1">-VLOOKUP($D575,月別収支!$A$2:$H$13,4,FALSE)</f>
        <v>-27000</v>
      </c>
      <c r="AA575" s="10">
        <f ca="1">-VLOOKUP($D575,月別収支!$A$2:$H$13,6,FALSE)</f>
        <v>-10000</v>
      </c>
      <c r="AB575" s="10">
        <f ca="1">-(
VLOOKUP($D575,月別収支!$A$2:$H$13,5,FALSE)+IF(AND(入力項目!$I$27&lt;=$A575,ISEVEN($A575-入力項目!$I$27),入力項目!$I$28=$D575),入力項目!$I$26,0)
+IF(入力項目!$K$26=TRUE,
IFERROR(VLOOKUP($K575,マイカーローン計算!C:P,13,FALSE),0),
IFERROR(
  IF(AND($C575&gt;0,MOD($C575,入力項目!$N$22)=0,$D575=入力項目!$N$23),入力項目!$N$24,0),
 0
)
)
)</f>
        <v>-30000</v>
      </c>
      <c r="AC575" s="10">
        <f ca="1">-IF($A575&lt;入力項目!$N$33,入力項目!$N$35,IF(AND($A575=入力項目!$N$33,$D575&lt;=入力項目!$N$34),入力項目!$N$35,0))</f>
        <v>0</v>
      </c>
      <c r="AD575">
        <f ca="1">-(
_xlfn.IFS(
P575&lt;=入力項目!$S$11,0,
AND(P575&gt;=入力項目!$S$11+1,P575&lt;=3),IFERROR(VLOOKUP(入力項目!$S$12,子育て関連マスタ!$I$4:$M$5,4,FALSE),0),
AND(P575&gt;=4,P575&lt;=6),IFERROR(VLOOKUP(入力項目!$S$13,子育て関連マスタ!$I$9:$M$12,4,FALSE),0),
AND(P575&gt;=7,P575&lt;=12),IFERROR(VLOOKUP(入力項目!$S$14,子育て関連マスタ!$I$16:$M$17,4,FALSE),0),
AND(P575&gt;=13,P575&lt;=15),IFERROR(VLOOKUP(入力項目!$S$15,子育て関連マスタ!$I$21:$M$22,4,FALSE),0),
AND(P575&gt;=16,P575&lt;=18),IFERROR(VLOOKUP(入力項目!$S$16,子育て関連マスタ!$I$26:$M$28,4,FALSE),0),
AND(P575&gt;=19,P575&lt;=20,入力項目!$S$16="高専"),IFERROR(VLOOKUP(入力項目!$S$16,子育て関連マスタ!$I$26:$M$28,4,FALSE),0),
AND(P575&gt;=19,P575&lt;=20,入力項目!$S$16&lt;&gt;"高専"),IFERROR(VLOOKUP(入力項目!$S$17,子育て関連マスタ!$I$32:$M$37,4,FALSE),0),
AND(P575&gt;=21,P575&lt;=22,入力項目!$S$16="高専"),IFERROR(VLOOKUP(入力項目!$S$17,子育て関連マスタ!$I$32:$M$34,4,FALSE),0),
AND(P575&gt;=21,P575&lt;=22,入力項目!$S$16&lt;&gt;"高専"),IFERROR(VLOOKUP(入力項目!$S$17,子育て関連マスタ!$I$32:$M$34,4,FALSE),0),
P575&gt;=23,0
) +
IF($D575=4,
  IFERROR(_xlfn.IFS(
  P575&lt;=入力項目!$S$11,0,
  AND(P575=入力項目!$S$11),IFERROR(VLOOKUP(入力項目!$S$12,子育て関連マスタ!$I$4:$M$5,2,FALSE),0),
  AND(P575=4),IFERROR(VLOOKUP(入力項目!$S$13,子育て関連マスタ!$I$9:$M$12,2,FALSE),0),
  AND(P575=7),IFERROR(VLOOKUP(入力項目!$S$14,子育て関連マスタ!$I$16:$M$17,2,FALSE),0),
  AND(P575=13),IFERROR(VLOOKUP(入力項目!$S$15,子育て関連マスタ!$I$21:$M$22,2,FALSE),0),
  AND(P575=16),IFERROR(VLOOKUP(入力項目!$S$16,子育て関連マスタ!$I$26:$M$28,2,FALSE),0),
  AND(P575=19,入力項目!$S$16&lt;&gt;"高専"),IFERROR(VLOOKUP(入力項目!$S$17,子育て関連マスタ!$I$32:$M$37,2,FALSE),0),
  AND(P575=21,入力項目!$S$16="高専"),IFERROR(VLOOKUP(入力項目!$S$17,子育て関連マスタ!$I$32:$M$37,2,FALSE),0),
  P575&gt;=22,0
  ),0),0
) +
IF(AND(P575&gt;=1,P575&lt;=15),IF($D575=入力項目!$S$8,入力項目!$S$3,0),0) +
IF(AND(P575&gt;=1,P575&lt;=15),IF($D575=5,入力項目!$S$4,0),0) +
IF(AND(P575&gt;=1,P575&lt;=15),IF($D575=12,入力項目!$S$5,0),0) +
IF(AND(入力項目!$S$7=$A575,入力項目!$S$8=$D575),子育て関連マスタ!$C$14,0) +
IFERROR(IF(AND(YEAR(EDATE(DATE(入力項目!$S$7,入力項目!$S$8,1),1))=$A575,MONTH(EDATE(DATE(入力項目!$S$7,入力項目!$S$8,1),1))=$D575),子育て関連マスタ!$C$15,0),0) +
IF(AND(OR(P575=3,P575=5,P575=7),$D575=11),子育て関連マスタ!$C$17,0) +
IF(AND(P575=20,$D575=1),子育て関連マスタ!$C$18,0) +
IF(AND(P575=20,$D575=1),
IFERROR(_xlfn.IFS(
入力項目!$S$10="男",子育て関連マスタ!$C$18,
入力項目!$S$10="女",子育て関連マスタ!$C$19
),0),0
) +
IF(AND(P575&gt;=入力項目!$S$18,P575&lt;=入力項目!$S$19),入力項目!$S$20,0) +
IF(AND(P575&gt;=入力項目!$S$21,P575&lt;=入力項目!$S$22),入力項目!$S$23,0) +
IF(AND(P575&gt;=入力項目!$S$24,P575&lt;=入力項目!$S$25),入力項目!$S$26,0)
)</f>
        <v>0</v>
      </c>
      <c r="AE575">
        <f ca="1">-(
_xlfn.IFS(
Q575&lt;=入力項目!$S$11,0,
AND(Q575&gt;=入力項目!$S$11+1,Q575&lt;=3),IFERROR(VLOOKUP(入力項目!$S$12,子育て関連マスタ!$I$4:$M$5,4,FALSE),0),
AND(Q575&gt;=4,Q575&lt;=6),IFERROR(VLOOKUP(入力項目!$S$13,子育て関連マスタ!$I$9:$M$12,4,FALSE),0),
AND(Q575&gt;=7,Q575&lt;=12),IFERROR(VLOOKUP(入力項目!$S$14,子育て関連マスタ!$I$16:$M$17,4,FALSE),0),
AND(Q575&gt;=13,Q575&lt;=15),IFERROR(VLOOKUP(入力項目!$S$15,子育て関連マスタ!$I$21:$M$22,4,FALSE),0),
AND(Q575&gt;=16,Q575&lt;=18),IFERROR(VLOOKUP(入力項目!$S$16,子育て関連マスタ!$I$26:$M$28,4,FALSE),0),
AND(Q575&gt;=19,Q575&lt;=20,入力項目!$S$16="高専"),IFERROR(VLOOKUP(入力項目!$S$16,子育て関連マスタ!$I$26:$M$28,4,FALSE),0),
AND(Q575&gt;=19,Q575&lt;=20,入力項目!$S$16&lt;&gt;"高専"),IFERROR(VLOOKUP(入力項目!$S$17,子育て関連マスタ!$I$32:$M$37,4,FALSE),0),
AND(Q575&gt;=21,Q575&lt;=22,入力項目!$S$16="高専"),IFERROR(VLOOKUP(入力項目!$S$17,子育て関連マスタ!$I$32:$M$34,4,FALSE),0),
AND(Q575&gt;=21,Q575&lt;=22,入力項目!$S$16&lt;&gt;"高専"),IFERROR(VLOOKUP(入力項目!$S$17,子育て関連マスタ!$I$32:$M$34,4,FALSE),0),
Q575&gt;=23,0
) +
IF($D575=4,
  IFERROR(_xlfn.IFS(
  Q575&lt;=入力項目!$S$11,0,
  AND(Q575=入力項目!$S$11),IFERROR(VLOOKUP(入力項目!$S$12,子育て関連マスタ!$I$4:$M$5,2,FALSE),0),
  AND(Q575=4),IFERROR(VLOOKUP(入力項目!$S$13,子育て関連マスタ!$I$9:$M$12,2,FALSE),0),
  AND(Q575=7),IFERROR(VLOOKUP(入力項目!$S$14,子育て関連マスタ!$I$16:$M$17,2,FALSE),0),
  AND(Q575=13),IFERROR(VLOOKUP(入力項目!$S$15,子育て関連マスタ!$I$21:$M$22,2,FALSE),0),
  AND(Q575=16),IFERROR(VLOOKUP(入力項目!$S$16,子育て関連マスタ!$I$26:$M$28,2,FALSE),0),
  AND(Q575=19,入力項目!$S$16&lt;&gt;"高専"),IFERROR(VLOOKUP(入力項目!$S$17,子育て関連マスタ!$I$32:$M$37,2,FALSE),0),
  AND(Q575=21,入力項目!$S$16="高専"),IFERROR(VLOOKUP(入力項目!$S$17,子育て関連マスタ!$I$32:$M$37,2,FALSE),0),
  Q575&gt;=22,0
  ),0),0
) +
IF(AND(Q575&gt;=1,Q575&lt;=15),IF($D575=入力項目!$S$8,入力項目!$S$3,0),0) +
IF(AND(Q575&gt;=1,Q575&lt;=15),IF($D575=5,入力項目!$S$4,0),0) +
IF(AND(Q575&gt;=1,Q575&lt;=15),IF($D575=12,入力項目!$S$5,0),0) +
IF(AND(入力項目!$S$7=$A575,入力項目!$S$8=$D575),子育て関連マスタ!$C$14,0) +
IFERROR(IF(AND(YEAR(EDATE(DATE(入力項目!$S$7,入力項目!$S$8,1),1))=$A575,MONTH(EDATE(DATE(入力項目!$S$7,入力項目!$S$8,1),1))=$D575),子育て関連マスタ!$C$15,0),0) +
IF(AND(OR(Q575=3,Q575=5,Q575=7),$D575=11),子育て関連マスタ!$C$17,0) +
IF(AND(Q575=20,$D575=1),子育て関連マスタ!$C$18,0) +
IF(AND(Q575=20,$D575=1),
IFERROR(_xlfn.IFS(
入力項目!$S$10="男",子育て関連マスタ!$C$18,
入力項目!$S$10="女",子育て関連マスタ!$C$19
),0),0
) +
IF(AND(Q575&gt;=入力項目!$S$18,Q575&lt;=入力項目!$S$19),入力項目!$S$20,0) +
IF(AND(Q575&gt;=入力項目!$S$21,Q575&lt;=入力項目!$S$22),入力項目!$S$23,0) +
IF(AND(Q575&gt;=入力項目!$S$24,Q575&lt;=入力項目!$S$25),入力項目!$S$26,0)
)</f>
        <v>0</v>
      </c>
      <c r="AF575">
        <f ca="1">-(
_xlfn.IFS(
R575&lt;=入力項目!$S$11,0,
AND(R575&gt;=入力項目!$S$11+1,R575&lt;=3),IFERROR(VLOOKUP(入力項目!$S$12,子育て関連マスタ!$I$4:$M$5,4,FALSE),0),
AND(R575&gt;=4,R575&lt;=6),IFERROR(VLOOKUP(入力項目!$S$13,子育て関連マスタ!$I$9:$M$12,4,FALSE),0),
AND(R575&gt;=7,R575&lt;=12),IFERROR(VLOOKUP(入力項目!$S$14,子育て関連マスタ!$I$16:$M$17,4,FALSE),0),
AND(R575&gt;=13,R575&lt;=15),IFERROR(VLOOKUP(入力項目!$S$15,子育て関連マスタ!$I$21:$M$22,4,FALSE),0),
AND(R575&gt;=16,R575&lt;=18),IFERROR(VLOOKUP(入力項目!$S$16,子育て関連マスタ!$I$26:$M$28,4,FALSE),0),
AND(R575&gt;=19,R575&lt;=20,入力項目!$S$16="高専"),IFERROR(VLOOKUP(入力項目!$S$16,子育て関連マスタ!$I$26:$M$28,4,FALSE),0),
AND(R575&gt;=19,R575&lt;=20,入力項目!$S$16&lt;&gt;"高専"),IFERROR(VLOOKUP(入力項目!$S$17,子育て関連マスタ!$I$32:$M$37,4,FALSE),0),
AND(R575&gt;=21,R575&lt;=22,入力項目!$S$16="高専"),IFERROR(VLOOKUP(入力項目!$S$17,子育て関連マスタ!$I$32:$M$34,4,FALSE),0),
AND(R575&gt;=21,R575&lt;=22,入力項目!$S$16&lt;&gt;"高専"),IFERROR(VLOOKUP(入力項目!$S$17,子育て関連マスタ!$I$32:$M$34,4,FALSE),0),
R575&gt;=23,0
) +
IF($D575=4,
  IFERROR(_xlfn.IFS(
  R575&lt;=入力項目!$S$11,0,
  AND(R575=入力項目!$S$11),IFERROR(VLOOKUP(入力項目!$S$12,子育て関連マスタ!$I$4:$M$5,2,FALSE),0),
  AND(R575=4),IFERROR(VLOOKUP(入力項目!$S$13,子育て関連マスタ!$I$9:$M$12,2,FALSE),0),
  AND(R575=7),IFERROR(VLOOKUP(入力項目!$S$14,子育て関連マスタ!$I$16:$M$17,2,FALSE),0),
  AND(R575=13),IFERROR(VLOOKUP(入力項目!$S$15,子育て関連マスタ!$I$21:$M$22,2,FALSE),0),
  AND(R575=16),IFERROR(VLOOKUP(入力項目!$S$16,子育て関連マスタ!$I$26:$M$28,2,FALSE),0),
  AND(R575=19,入力項目!$S$16&lt;&gt;"高専"),IFERROR(VLOOKUP(入力項目!$S$17,子育て関連マスタ!$I$32:$M$37,2,FALSE),0),
  AND(R575=21,入力項目!$S$16="高専"),IFERROR(VLOOKUP(入力項目!$S$17,子育て関連マスタ!$I$32:$M$37,2,FALSE),0),
  R575&gt;=22,0
  ),0),0
) +
IF(AND(R575&gt;=1,R575&lt;=15),IF($D575=入力項目!$S$8,入力項目!$S$3,0),0) +
IF(AND(R575&gt;=1,R575&lt;=15),IF($D575=5,入力項目!$S$4,0),0) +
IF(AND(R575&gt;=1,R575&lt;=15),IF($D575=12,入力項目!$S$5,0),0) +
IF(AND(入力項目!$S$7=$A575,入力項目!$S$8=$D575),子育て関連マスタ!$C$14,0) +
IFERROR(IF(AND(YEAR(EDATE(DATE(入力項目!$S$7,入力項目!$S$8,1),1))=$A575,MONTH(EDATE(DATE(入力項目!$S$7,入力項目!$S$8,1),1))=$D575),子育て関連マスタ!$C$15,0),0) +
IF(AND(OR(R575=3,R575=5,R575=7),$D575=11),子育て関連マスタ!$C$17,0) +
IF(AND(R575=20,$D575=1),子育て関連マスタ!$C$18,0) +
IF(AND(R575=20,$D575=1),
IFERROR(_xlfn.IFS(
入力項目!$S$10="男",子育て関連マスタ!$C$18,
入力項目!$S$10="女",子育て関連マスタ!$C$19
),0),0
) +
IF(AND(R575&gt;=入力項目!$S$18,R575&lt;=入力項目!$S$19),入力項目!$S$20,0) +
IF(AND(R575&gt;=入力項目!$S$21,R575&lt;=入力項目!$S$22),入力項目!$S$23,0) +
IF(AND(R575&gt;=入力項目!$S$24,R575&lt;=入力項目!$S$25),入力項目!$S$26,0)
)</f>
        <v>0</v>
      </c>
      <c r="AG575">
        <f ca="1">-(
_xlfn.IFS(
S575&lt;=入力項目!$S$11,0,
AND(S575&gt;=入力項目!$S$11+1,S575&lt;=3),IFERROR(VLOOKUP(入力項目!$S$12,子育て関連マスタ!$I$4:$M$5,4,FALSE),0),
AND(S575&gt;=4,S575&lt;=6),IFERROR(VLOOKUP(入力項目!$S$13,子育て関連マスタ!$I$9:$M$12,4,FALSE),0),
AND(S575&gt;=7,S575&lt;=12),IFERROR(VLOOKUP(入力項目!$S$14,子育て関連マスタ!$I$16:$M$17,4,FALSE),0),
AND(S575&gt;=13,S575&lt;=15),IFERROR(VLOOKUP(入力項目!$S$15,子育て関連マスタ!$I$21:$M$22,4,FALSE),0),
AND(S575&gt;=16,S575&lt;=18),IFERROR(VLOOKUP(入力項目!$S$16,子育て関連マスタ!$I$26:$M$28,4,FALSE),0),
AND(S575&gt;=19,S575&lt;=20,入力項目!$S$16="高専"),IFERROR(VLOOKUP(入力項目!$S$16,子育て関連マスタ!$I$26:$M$28,4,FALSE),0),
AND(S575&gt;=19,S575&lt;=20,入力項目!$S$16&lt;&gt;"高専"),IFERROR(VLOOKUP(入力項目!$S$17,子育て関連マスタ!$I$32:$M$37,4,FALSE),0),
AND(S575&gt;=21,S575&lt;=22,入力項目!$S$16="高専"),IFERROR(VLOOKUP(入力項目!$S$17,子育て関連マスタ!$I$32:$M$34,4,FALSE),0),
AND(S575&gt;=21,S575&lt;=22,入力項目!$S$16&lt;&gt;"高専"),IFERROR(VLOOKUP(入力項目!$S$17,子育て関連マスタ!$I$32:$M$34,4,FALSE),0),
S575&gt;=23,0
) +
IF($D575=4,
  IFERROR(_xlfn.IFS(
  S575&lt;=入力項目!$S$11,0,
  AND(S575=入力項目!$S$11),IFERROR(VLOOKUP(入力項目!$S$12,子育て関連マスタ!$I$4:$M$5,2,FALSE),0),
  AND(S575=4),IFERROR(VLOOKUP(入力項目!$S$13,子育て関連マスタ!$I$9:$M$12,2,FALSE),0),
  AND(S575=7),IFERROR(VLOOKUP(入力項目!$S$14,子育て関連マスタ!$I$16:$M$17,2,FALSE),0),
  AND(S575=13),IFERROR(VLOOKUP(入力項目!$S$15,子育て関連マスタ!$I$21:$M$22,2,FALSE),0),
  AND(S575=16),IFERROR(VLOOKUP(入力項目!$S$16,子育て関連マスタ!$I$26:$M$28,2,FALSE),0),
  AND(S575=19,入力項目!$S$16&lt;&gt;"高専"),IFERROR(VLOOKUP(入力項目!$S$17,子育て関連マスタ!$I$32:$M$37,2,FALSE),0),
  AND(S575=21,入力項目!$S$16="高専"),IFERROR(VLOOKUP(入力項目!$S$17,子育て関連マスタ!$I$32:$M$37,2,FALSE),0),
  S575&gt;=22,0
  ),0),0
) +
IF(AND(S575&gt;=1,S575&lt;=15),IF($D575=入力項目!$S$8,入力項目!$S$3,0),0) +
IF(AND(S575&gt;=1,S575&lt;=15),IF($D575=5,入力項目!$S$4,0),0) +
IF(AND(S575&gt;=1,S575&lt;=15),IF($D575=12,入力項目!$S$5,0),0) +
IF(AND(入力項目!$S$7=$A575,入力項目!$S$8=$D575),子育て関連マスタ!$C$14,0) +
IFERROR(IF(AND(YEAR(EDATE(DATE(入力項目!$S$7,入力項目!$S$8,1),1))=$A575,MONTH(EDATE(DATE(入力項目!$S$7,入力項目!$S$8,1),1))=$D575),子育て関連マスタ!$C$15,0),0) +
IF(AND(OR(S575=3,S575=5,S575=7),$D575=11),子育て関連マスタ!$C$17,0) +
IF(AND(S575=20,$D575=1),子育て関連マスタ!$C$18,0) +
IF(AND(S575=20,$D575=1),
IFERROR(_xlfn.IFS(
入力項目!$S$10="男",子育て関連マスタ!$C$18,
入力項目!$S$10="女",子育て関連マスタ!$C$19
),0),0
) +
IF(AND(S575&gt;=入力項目!$S$18,S575&lt;=入力項目!$S$19),入力項目!$S$20,0) +
IF(AND(S575&gt;=入力項目!$S$21,S575&lt;=入力項目!$S$22),入力項目!$S$23,0) +
IF(AND(S575&gt;=入力項目!$S$24,S575&lt;=入力項目!$S$25),入力項目!$S$26,0)
)</f>
        <v>0</v>
      </c>
      <c r="AH575">
        <f ca="1">-(
_xlfn.IFS(
T575&lt;=入力項目!$S$11,0,
AND(T575&gt;=入力項目!$S$11+1,T575&lt;=3),IFERROR(VLOOKUP(入力項目!$S$12,子育て関連マスタ!$I$4:$M$5,4,FALSE),0),
AND(T575&gt;=4,T575&lt;=6),IFERROR(VLOOKUP(入力項目!$S$13,子育て関連マスタ!$I$9:$M$12,4,FALSE),0),
AND(T575&gt;=7,T575&lt;=12),IFERROR(VLOOKUP(入力項目!$S$14,子育て関連マスタ!$I$16:$M$17,4,FALSE),0),
AND(T575&gt;=13,T575&lt;=15),IFERROR(VLOOKUP(入力項目!$S$15,子育て関連マスタ!$I$21:$M$22,4,FALSE),0),
AND(T575&gt;=16,T575&lt;=18),IFERROR(VLOOKUP(入力項目!$S$16,子育て関連マスタ!$I$26:$M$28,4,FALSE),0),
AND(T575&gt;=19,T575&lt;=20,入力項目!$S$16="高専"),IFERROR(VLOOKUP(入力項目!$S$16,子育て関連マスタ!$I$26:$M$28,4,FALSE),0),
AND(T575&gt;=19,T575&lt;=20,入力項目!$S$16&lt;&gt;"高専"),IFERROR(VLOOKUP(入力項目!$S$17,子育て関連マスタ!$I$32:$M$37,4,FALSE),0),
AND(T575&gt;=21,T575&lt;=22,入力項目!$S$16="高専"),IFERROR(VLOOKUP(入力項目!$S$17,子育て関連マスタ!$I$32:$M$34,4,FALSE),0),
AND(T575&gt;=21,T575&lt;=22,入力項目!$S$16&lt;&gt;"高専"),IFERROR(VLOOKUP(入力項目!$S$17,子育て関連マスタ!$I$32:$M$34,4,FALSE),0),
T575&gt;=23,0
) +
IF($D575=4,
  IFERROR(_xlfn.IFS(
  T575&lt;=入力項目!$S$11,0,
  AND(T575=入力項目!$S$11),IFERROR(VLOOKUP(入力項目!$S$12,子育て関連マスタ!$I$4:$M$5,2,FALSE),0),
  AND(T575=4),IFERROR(VLOOKUP(入力項目!$S$13,子育て関連マスタ!$I$9:$M$12,2,FALSE),0),
  AND(T575=7),IFERROR(VLOOKUP(入力項目!$S$14,子育て関連マスタ!$I$16:$M$17,2,FALSE),0),
  AND(T575=13),IFERROR(VLOOKUP(入力項目!$S$15,子育て関連マスタ!$I$21:$M$22,2,FALSE),0),
  AND(T575=16),IFERROR(VLOOKUP(入力項目!$S$16,子育て関連マスタ!$I$26:$M$28,2,FALSE),0),
  AND(T575=19,入力項目!$S$16&lt;&gt;"高専"),IFERROR(VLOOKUP(入力項目!$S$17,子育て関連マスタ!$I$32:$M$37,2,FALSE),0),
  AND(T575=21,入力項目!$S$16="高専"),IFERROR(VLOOKUP(入力項目!$S$17,子育て関連マスタ!$I$32:$M$37,2,FALSE),0),
  T575&gt;=22,0
  ),0),0
) +
IF(AND(T575&gt;=1,T575&lt;=15),IF($D575=入力項目!$S$8,入力項目!$S$3,0),0) +
IF(AND(T575&gt;=1,T575&lt;=15),IF($D575=5,入力項目!$S$4,0),0) +
IF(AND(T575&gt;=1,T575&lt;=15),IF($D575=12,入力項目!$S$5,0),0) +
IF(AND(入力項目!$S$7=$A575,入力項目!$S$8=$D575),子育て関連マスタ!$C$14,0) +
IFERROR(IF(AND(YEAR(EDATE(DATE(入力項目!$S$7,入力項目!$S$8,1),1))=$A575,MONTH(EDATE(DATE(入力項目!$S$7,入力項目!$S$8,1),1))=$D575),子育て関連マスタ!$C$15,0),0) +
IF(AND(OR(T575=3,T575=5,T575=7),$D575=11),子育て関連マスタ!$C$17,0) +
IF(AND(T575=20,$D575=1),子育て関連マスタ!$C$18,0) +
IF(AND(T575=20,$D575=1),
IFERROR(_xlfn.IFS(
入力項目!$S$10="男",子育て関連マスタ!$C$18,
入力項目!$S$10="女",子育て関連マスタ!$C$19
),0),0
) +
IF(AND(T575&gt;=入力項目!$S$18,T575&lt;=入力項目!$S$19),入力項目!$S$20,0) +
IF(AND(T575&gt;=入力項目!$S$21,T575&lt;=入力項目!$S$22),入力項目!$S$23,0) +
IF(AND(T575&gt;=入力項目!$S$24,T575&lt;=入力項目!$S$25),入力項目!$S$26,0)
)</f>
        <v>0</v>
      </c>
      <c r="AI575">
        <f ca="1">-(
_xlfn.IFS(
U575&lt;=入力項目!$S$11,0,
AND(U575&gt;=入力項目!$S$11+1,U575&lt;=3),IFERROR(VLOOKUP(入力項目!$S$12,子育て関連マスタ!$I$4:$M$5,4,FALSE),0),
AND(U575&gt;=4,U575&lt;=6),IFERROR(VLOOKUP(入力項目!$S$13,子育て関連マスタ!$I$9:$M$12,4,FALSE),0),
AND(U575&gt;=7,U575&lt;=12),IFERROR(VLOOKUP(入力項目!$S$14,子育て関連マスタ!$I$16:$M$17,4,FALSE),0),
AND(U575&gt;=13,U575&lt;=15),IFERROR(VLOOKUP(入力項目!$S$15,子育て関連マスタ!$I$21:$M$22,4,FALSE),0),
AND(U575&gt;=16,U575&lt;=18),IFERROR(VLOOKUP(入力項目!$S$16,子育て関連マスタ!$I$26:$M$28,4,FALSE),0),
AND(U575&gt;=19,U575&lt;=20,入力項目!$S$16="高専"),IFERROR(VLOOKUP(入力項目!$S$16,子育て関連マスタ!$I$26:$M$28,4,FALSE),0),
AND(U575&gt;=19,U575&lt;=20,入力項目!$S$16&lt;&gt;"高専"),IFERROR(VLOOKUP(入力項目!$S$17,子育て関連マスタ!$I$32:$M$37,4,FALSE),0),
AND(U575&gt;=21,U575&lt;=22,入力項目!$S$16="高専"),IFERROR(VLOOKUP(入力項目!$S$17,子育て関連マスタ!$I$32:$M$34,4,FALSE),0),
AND(U575&gt;=21,U575&lt;=22,入力項目!$S$16&lt;&gt;"高専"),IFERROR(VLOOKUP(入力項目!$S$17,子育て関連マスタ!$I$32:$M$34,4,FALSE),0),
U575&gt;=23,0
) +
IF($D575=4,
  IFERROR(_xlfn.IFS(
  U575&lt;=入力項目!$S$11,0,
  AND(U575=入力項目!$S$11),IFERROR(VLOOKUP(入力項目!$S$12,子育て関連マスタ!$I$4:$M$5,2,FALSE),0),
  AND(U575=4),IFERROR(VLOOKUP(入力項目!$S$13,子育て関連マスタ!$I$9:$M$12,2,FALSE),0),
  AND(U575=7),IFERROR(VLOOKUP(入力項目!$S$14,子育て関連マスタ!$I$16:$M$17,2,FALSE),0),
  AND(U575=13),IFERROR(VLOOKUP(入力項目!$S$15,子育て関連マスタ!$I$21:$M$22,2,FALSE),0),
  AND(U575=16),IFERROR(VLOOKUP(入力項目!$S$16,子育て関連マスタ!$I$26:$M$28,2,FALSE),0),
  AND(U575=19,入力項目!$S$16&lt;&gt;"高専"),IFERROR(VLOOKUP(入力項目!$S$17,子育て関連マスタ!$I$32:$M$37,2,FALSE),0),
  AND(U575=21,入力項目!$S$16="高専"),IFERROR(VLOOKUP(入力項目!$S$17,子育て関連マスタ!$I$32:$M$37,2,FALSE),0),
  U575&gt;=22,0
  ),0),0
) +
IF(AND(U575&gt;=1,U575&lt;=15),IF($D575=入力項目!$S$8,入力項目!$S$3,0),0) +
IF(AND(U575&gt;=1,U575&lt;=15),IF($D575=5,入力項目!$S$4,0),0) +
IF(AND(U575&gt;=1,U575&lt;=15),IF($D575=12,入力項目!$S$5,0),0) +
IF(AND(入力項目!$S$7=$A575,入力項目!$S$8=$D575),子育て関連マスタ!$C$14,0) +
IFERROR(IF(AND(YEAR(EDATE(DATE(入力項目!$S$7,入力項目!$S$8,1),1))=$A575,MONTH(EDATE(DATE(入力項目!$S$7,入力項目!$S$8,1),1))=$D575),子育て関連マスタ!$C$15,0),0) +
IF(AND(OR(U575=3,U575=5,U575=7),$D575=11),子育て関連マスタ!$C$17,0) +
IF(AND(U575=20,$D575=1),子育て関連マスタ!$C$18,0) +
IF(AND(U575=20,$D575=1),
IFERROR(_xlfn.IFS(
入力項目!$S$10="男",子育て関連マスタ!$C$18,
入力項目!$S$10="女",子育て関連マスタ!$C$19
),0),0
) +
IF(AND(U575&gt;=入力項目!$S$18,U575&lt;=入力項目!$S$19),入力項目!$S$20,0) +
IF(AND(U575&gt;=入力項目!$S$21,U575&lt;=入力項目!$S$22),入力項目!$S$23,0) +
IF(AND(U575&gt;=入力項目!$S$24,U575&lt;=入力項目!$S$25),入力項目!$S$26,0)
)</f>
        <v>0</v>
      </c>
      <c r="AJ575" s="10">
        <f ca="1">-VLOOKUP($D575,月別収支!$A$2:$H$13,7,FALSE)</f>
        <v>-20000</v>
      </c>
    </row>
    <row r="576" spans="1:36" x14ac:dyDescent="0.4">
      <c r="A576">
        <f t="shared" ca="1" si="156"/>
        <v>2072</v>
      </c>
      <c r="B576">
        <f t="shared" ca="1" si="146"/>
        <v>2072</v>
      </c>
      <c r="C576">
        <f t="shared" ca="1" si="147"/>
        <v>48</v>
      </c>
      <c r="D576">
        <f t="shared" ca="1" si="157"/>
        <v>6</v>
      </c>
      <c r="E576" t="str">
        <f t="shared" ca="1" si="141"/>
        <v>2072年6月</v>
      </c>
      <c r="F576">
        <f ca="1">IF(OR(入力項目!$N$5&lt;$A576,AND(入力項目!$N$5=$A576,入力項目!$N$6&lt;$D576)),IF(F575=0,1,IF(G576=12,F575+1,F575)),0)</f>
        <v>47</v>
      </c>
      <c r="G576">
        <f ca="1">IF(OR(入力項目!$N$5&lt;$A576,AND(入力項目!$N$5=$A576,入力項目!$N$6&lt;$D576)),IF(G575=12,1,G575+1),0)</f>
        <v>8</v>
      </c>
      <c r="H576" t="str">
        <f t="shared" ca="1" si="142"/>
        <v>47_8</v>
      </c>
      <c r="I576">
        <f ca="1">IF(
  IFERROR(AND($C576&gt;0,MOD($C576,入力項目!$N$22)=0,$D576=入力項目!$N$23), FALSE),
  1,
  IF(
    AND(I575&gt;0,J575=12),
    IF(I575=入力項目!$N$28, 0, I575+1),
    I575
  )
)</f>
        <v>0</v>
      </c>
      <c r="J576">
        <f ca="1">IF($D576=入力項目!$N$23,1,IFERROR(J575+1,1))</f>
        <v>1</v>
      </c>
      <c r="K576" t="str">
        <f t="shared" ca="1" si="143"/>
        <v>0_1</v>
      </c>
      <c r="L576">
        <f ca="1">L575+IF(入力項目!$D$4=$D576,1,0)</f>
        <v>76</v>
      </c>
      <c r="M576" t="str">
        <f t="shared" ca="1" si="144"/>
        <v>76歳</v>
      </c>
      <c r="N576">
        <f t="shared" ca="1" si="148"/>
        <v>77</v>
      </c>
      <c r="O576" t="str">
        <f t="shared" ca="1" si="145"/>
        <v>77歳</v>
      </c>
      <c r="P576">
        <f t="shared" ca="1" si="149"/>
        <v>52</v>
      </c>
      <c r="Q576">
        <f t="shared" ca="1" si="150"/>
        <v>50</v>
      </c>
      <c r="R576">
        <f t="shared" ca="1" si="151"/>
        <v>2073</v>
      </c>
      <c r="S576">
        <f t="shared" ca="1" si="152"/>
        <v>2073</v>
      </c>
      <c r="T576">
        <f t="shared" ca="1" si="153"/>
        <v>2073</v>
      </c>
      <c r="U576">
        <f t="shared" ca="1" si="154"/>
        <v>2073</v>
      </c>
      <c r="V576" s="10">
        <f t="shared" ca="1" si="155"/>
        <v>56802425</v>
      </c>
      <c r="W576" s="10">
        <f ca="1">IF($L576&lt;その他マスタ!$B$1,VLOOKUP($D576,月別収支!$A$2:$H$13,2,FALSE),その他マスタ!$B$3)+IF(AND($L576=その他マスタ!$B$1,入力項目!$I$9="あり",$D576=入力項目!$D$4),その他マスタ!$B$2,0)</f>
        <v>150000</v>
      </c>
      <c r="X576" s="10">
        <f ca="1">-IF(入力項目!$K$5=TRUE,
IF($F576+$G576&lt;3,VLOOKUP($D576,月別収支!$A$2:$H$13,8,FALSE),0)+IFERROR(VLOOKUP($H576,住宅ローン計算!C:P,13,FALSE),0)+IF($F576&gt;1,IF(OR($G576=3,$G576=6,$G576=9,$G576=12),ROUNDUP(入力項目!$N$18/4,0),0),0),
VLOOKUP($D576,月別収支!$A$2:$H$13,8,FALSE))</f>
        <v>0</v>
      </c>
      <c r="Y576" s="10">
        <f ca="1">-VLOOKUP($D576,月別収支!$A$2:$H$13,3,FALSE)</f>
        <v>-75000</v>
      </c>
      <c r="Z576" s="10">
        <f ca="1">-VLOOKUP($D576,月別収支!$A$2:$H$13,4,FALSE)</f>
        <v>-27000</v>
      </c>
      <c r="AA576" s="10">
        <f ca="1">-VLOOKUP($D576,月別収支!$A$2:$H$13,6,FALSE)</f>
        <v>-10000</v>
      </c>
      <c r="AB576" s="10">
        <f ca="1">-(
VLOOKUP($D576,月別収支!$A$2:$H$13,5,FALSE)+IF(AND(入力項目!$I$27&lt;=$A576,ISEVEN($A576-入力項目!$I$27),入力項目!$I$28=$D576),入力項目!$I$26,0)
+IF(入力項目!$K$26=TRUE,
IFERROR(VLOOKUP($K576,マイカーローン計算!C:P,13,FALSE),0),
IFERROR(
  IF(AND($C576&gt;0,MOD($C576,入力項目!$N$22)=0,$D576=入力項目!$N$23),入力項目!$N$24,0),
 0
)
)
)</f>
        <v>-20000</v>
      </c>
      <c r="AC576" s="10">
        <f ca="1">-IF($A576&lt;入力項目!$N$33,入力項目!$N$35,IF(AND($A576=入力項目!$N$33,$D576&lt;=入力項目!$N$34),入力項目!$N$35,0))</f>
        <v>0</v>
      </c>
      <c r="AD576">
        <f ca="1">-(
_xlfn.IFS(
P576&lt;=入力項目!$S$11,0,
AND(P576&gt;=入力項目!$S$11+1,P576&lt;=3),IFERROR(VLOOKUP(入力項目!$S$12,子育て関連マスタ!$I$4:$M$5,4,FALSE),0),
AND(P576&gt;=4,P576&lt;=6),IFERROR(VLOOKUP(入力項目!$S$13,子育て関連マスタ!$I$9:$M$12,4,FALSE),0),
AND(P576&gt;=7,P576&lt;=12),IFERROR(VLOOKUP(入力項目!$S$14,子育て関連マスタ!$I$16:$M$17,4,FALSE),0),
AND(P576&gt;=13,P576&lt;=15),IFERROR(VLOOKUP(入力項目!$S$15,子育て関連マスタ!$I$21:$M$22,4,FALSE),0),
AND(P576&gt;=16,P576&lt;=18),IFERROR(VLOOKUP(入力項目!$S$16,子育て関連マスタ!$I$26:$M$28,4,FALSE),0),
AND(P576&gt;=19,P576&lt;=20,入力項目!$S$16="高専"),IFERROR(VLOOKUP(入力項目!$S$16,子育て関連マスタ!$I$26:$M$28,4,FALSE),0),
AND(P576&gt;=19,P576&lt;=20,入力項目!$S$16&lt;&gt;"高専"),IFERROR(VLOOKUP(入力項目!$S$17,子育て関連マスタ!$I$32:$M$37,4,FALSE),0),
AND(P576&gt;=21,P576&lt;=22,入力項目!$S$16="高専"),IFERROR(VLOOKUP(入力項目!$S$17,子育て関連マスタ!$I$32:$M$34,4,FALSE),0),
AND(P576&gt;=21,P576&lt;=22,入力項目!$S$16&lt;&gt;"高専"),IFERROR(VLOOKUP(入力項目!$S$17,子育て関連マスタ!$I$32:$M$34,4,FALSE),0),
P576&gt;=23,0
) +
IF($D576=4,
  IFERROR(_xlfn.IFS(
  P576&lt;=入力項目!$S$11,0,
  AND(P576=入力項目!$S$11),IFERROR(VLOOKUP(入力項目!$S$12,子育て関連マスタ!$I$4:$M$5,2,FALSE),0),
  AND(P576=4),IFERROR(VLOOKUP(入力項目!$S$13,子育て関連マスタ!$I$9:$M$12,2,FALSE),0),
  AND(P576=7),IFERROR(VLOOKUP(入力項目!$S$14,子育て関連マスタ!$I$16:$M$17,2,FALSE),0),
  AND(P576=13),IFERROR(VLOOKUP(入力項目!$S$15,子育て関連マスタ!$I$21:$M$22,2,FALSE),0),
  AND(P576=16),IFERROR(VLOOKUP(入力項目!$S$16,子育て関連マスタ!$I$26:$M$28,2,FALSE),0),
  AND(P576=19,入力項目!$S$16&lt;&gt;"高専"),IFERROR(VLOOKUP(入力項目!$S$17,子育て関連マスタ!$I$32:$M$37,2,FALSE),0),
  AND(P576=21,入力項目!$S$16="高専"),IFERROR(VLOOKUP(入力項目!$S$17,子育て関連マスタ!$I$32:$M$37,2,FALSE),0),
  P576&gt;=22,0
  ),0),0
) +
IF(AND(P576&gt;=1,P576&lt;=15),IF($D576=入力項目!$S$8,入力項目!$S$3,0),0) +
IF(AND(P576&gt;=1,P576&lt;=15),IF($D576=5,入力項目!$S$4,0),0) +
IF(AND(P576&gt;=1,P576&lt;=15),IF($D576=12,入力項目!$S$5,0),0) +
IF(AND(入力項目!$S$7=$A576,入力項目!$S$8=$D576),子育て関連マスタ!$C$14,0) +
IFERROR(IF(AND(YEAR(EDATE(DATE(入力項目!$S$7,入力項目!$S$8,1),1))=$A576,MONTH(EDATE(DATE(入力項目!$S$7,入力項目!$S$8,1),1))=$D576),子育て関連マスタ!$C$15,0),0) +
IF(AND(OR(P576=3,P576=5,P576=7),$D576=11),子育て関連マスタ!$C$17,0) +
IF(AND(P576=20,$D576=1),子育て関連マスタ!$C$18,0) +
IF(AND(P576=20,$D576=1),
IFERROR(_xlfn.IFS(
入力項目!$S$10="男",子育て関連マスタ!$C$18,
入力項目!$S$10="女",子育て関連マスタ!$C$19
),0),0
) +
IF(AND(P576&gt;=入力項目!$S$18,P576&lt;=入力項目!$S$19),入力項目!$S$20,0) +
IF(AND(P576&gt;=入力項目!$S$21,P576&lt;=入力項目!$S$22),入力項目!$S$23,0) +
IF(AND(P576&gt;=入力項目!$S$24,P576&lt;=入力項目!$S$25),入力項目!$S$26,0)
)</f>
        <v>0</v>
      </c>
      <c r="AE576">
        <f ca="1">-(
_xlfn.IFS(
Q576&lt;=入力項目!$S$11,0,
AND(Q576&gt;=入力項目!$S$11+1,Q576&lt;=3),IFERROR(VLOOKUP(入力項目!$S$12,子育て関連マスタ!$I$4:$M$5,4,FALSE),0),
AND(Q576&gt;=4,Q576&lt;=6),IFERROR(VLOOKUP(入力項目!$S$13,子育て関連マスタ!$I$9:$M$12,4,FALSE),0),
AND(Q576&gt;=7,Q576&lt;=12),IFERROR(VLOOKUP(入力項目!$S$14,子育て関連マスタ!$I$16:$M$17,4,FALSE),0),
AND(Q576&gt;=13,Q576&lt;=15),IFERROR(VLOOKUP(入力項目!$S$15,子育て関連マスタ!$I$21:$M$22,4,FALSE),0),
AND(Q576&gt;=16,Q576&lt;=18),IFERROR(VLOOKUP(入力項目!$S$16,子育て関連マスタ!$I$26:$M$28,4,FALSE),0),
AND(Q576&gt;=19,Q576&lt;=20,入力項目!$S$16="高専"),IFERROR(VLOOKUP(入力項目!$S$16,子育て関連マスタ!$I$26:$M$28,4,FALSE),0),
AND(Q576&gt;=19,Q576&lt;=20,入力項目!$S$16&lt;&gt;"高専"),IFERROR(VLOOKUP(入力項目!$S$17,子育て関連マスタ!$I$32:$M$37,4,FALSE),0),
AND(Q576&gt;=21,Q576&lt;=22,入力項目!$S$16="高専"),IFERROR(VLOOKUP(入力項目!$S$17,子育て関連マスタ!$I$32:$M$34,4,FALSE),0),
AND(Q576&gt;=21,Q576&lt;=22,入力項目!$S$16&lt;&gt;"高専"),IFERROR(VLOOKUP(入力項目!$S$17,子育て関連マスタ!$I$32:$M$34,4,FALSE),0),
Q576&gt;=23,0
) +
IF($D576=4,
  IFERROR(_xlfn.IFS(
  Q576&lt;=入力項目!$S$11,0,
  AND(Q576=入力項目!$S$11),IFERROR(VLOOKUP(入力項目!$S$12,子育て関連マスタ!$I$4:$M$5,2,FALSE),0),
  AND(Q576=4),IFERROR(VLOOKUP(入力項目!$S$13,子育て関連マスタ!$I$9:$M$12,2,FALSE),0),
  AND(Q576=7),IFERROR(VLOOKUP(入力項目!$S$14,子育て関連マスタ!$I$16:$M$17,2,FALSE),0),
  AND(Q576=13),IFERROR(VLOOKUP(入力項目!$S$15,子育て関連マスタ!$I$21:$M$22,2,FALSE),0),
  AND(Q576=16),IFERROR(VLOOKUP(入力項目!$S$16,子育て関連マスタ!$I$26:$M$28,2,FALSE),0),
  AND(Q576=19,入力項目!$S$16&lt;&gt;"高専"),IFERROR(VLOOKUP(入力項目!$S$17,子育て関連マスタ!$I$32:$M$37,2,FALSE),0),
  AND(Q576=21,入力項目!$S$16="高専"),IFERROR(VLOOKUP(入力項目!$S$17,子育て関連マスタ!$I$32:$M$37,2,FALSE),0),
  Q576&gt;=22,0
  ),0),0
) +
IF(AND(Q576&gt;=1,Q576&lt;=15),IF($D576=入力項目!$S$8,入力項目!$S$3,0),0) +
IF(AND(Q576&gt;=1,Q576&lt;=15),IF($D576=5,入力項目!$S$4,0),0) +
IF(AND(Q576&gt;=1,Q576&lt;=15),IF($D576=12,入力項目!$S$5,0),0) +
IF(AND(入力項目!$S$7=$A576,入力項目!$S$8=$D576),子育て関連マスタ!$C$14,0) +
IFERROR(IF(AND(YEAR(EDATE(DATE(入力項目!$S$7,入力項目!$S$8,1),1))=$A576,MONTH(EDATE(DATE(入力項目!$S$7,入力項目!$S$8,1),1))=$D576),子育て関連マスタ!$C$15,0),0) +
IF(AND(OR(Q576=3,Q576=5,Q576=7),$D576=11),子育て関連マスタ!$C$17,0) +
IF(AND(Q576=20,$D576=1),子育て関連マスタ!$C$18,0) +
IF(AND(Q576=20,$D576=1),
IFERROR(_xlfn.IFS(
入力項目!$S$10="男",子育て関連マスタ!$C$18,
入力項目!$S$10="女",子育て関連マスタ!$C$19
),0),0
) +
IF(AND(Q576&gt;=入力項目!$S$18,Q576&lt;=入力項目!$S$19),入力項目!$S$20,0) +
IF(AND(Q576&gt;=入力項目!$S$21,Q576&lt;=入力項目!$S$22),入力項目!$S$23,0) +
IF(AND(Q576&gt;=入力項目!$S$24,Q576&lt;=入力項目!$S$25),入力項目!$S$26,0)
)</f>
        <v>0</v>
      </c>
      <c r="AF576">
        <f ca="1">-(
_xlfn.IFS(
R576&lt;=入力項目!$S$11,0,
AND(R576&gt;=入力項目!$S$11+1,R576&lt;=3),IFERROR(VLOOKUP(入力項目!$S$12,子育て関連マスタ!$I$4:$M$5,4,FALSE),0),
AND(R576&gt;=4,R576&lt;=6),IFERROR(VLOOKUP(入力項目!$S$13,子育て関連マスタ!$I$9:$M$12,4,FALSE),0),
AND(R576&gt;=7,R576&lt;=12),IFERROR(VLOOKUP(入力項目!$S$14,子育て関連マスタ!$I$16:$M$17,4,FALSE),0),
AND(R576&gt;=13,R576&lt;=15),IFERROR(VLOOKUP(入力項目!$S$15,子育て関連マスタ!$I$21:$M$22,4,FALSE),0),
AND(R576&gt;=16,R576&lt;=18),IFERROR(VLOOKUP(入力項目!$S$16,子育て関連マスタ!$I$26:$M$28,4,FALSE),0),
AND(R576&gt;=19,R576&lt;=20,入力項目!$S$16="高専"),IFERROR(VLOOKUP(入力項目!$S$16,子育て関連マスタ!$I$26:$M$28,4,FALSE),0),
AND(R576&gt;=19,R576&lt;=20,入力項目!$S$16&lt;&gt;"高専"),IFERROR(VLOOKUP(入力項目!$S$17,子育て関連マスタ!$I$32:$M$37,4,FALSE),0),
AND(R576&gt;=21,R576&lt;=22,入力項目!$S$16="高専"),IFERROR(VLOOKUP(入力項目!$S$17,子育て関連マスタ!$I$32:$M$34,4,FALSE),0),
AND(R576&gt;=21,R576&lt;=22,入力項目!$S$16&lt;&gt;"高専"),IFERROR(VLOOKUP(入力項目!$S$17,子育て関連マスタ!$I$32:$M$34,4,FALSE),0),
R576&gt;=23,0
) +
IF($D576=4,
  IFERROR(_xlfn.IFS(
  R576&lt;=入力項目!$S$11,0,
  AND(R576=入力項目!$S$11),IFERROR(VLOOKUP(入力項目!$S$12,子育て関連マスタ!$I$4:$M$5,2,FALSE),0),
  AND(R576=4),IFERROR(VLOOKUP(入力項目!$S$13,子育て関連マスタ!$I$9:$M$12,2,FALSE),0),
  AND(R576=7),IFERROR(VLOOKUP(入力項目!$S$14,子育て関連マスタ!$I$16:$M$17,2,FALSE),0),
  AND(R576=13),IFERROR(VLOOKUP(入力項目!$S$15,子育て関連マスタ!$I$21:$M$22,2,FALSE),0),
  AND(R576=16),IFERROR(VLOOKUP(入力項目!$S$16,子育て関連マスタ!$I$26:$M$28,2,FALSE),0),
  AND(R576=19,入力項目!$S$16&lt;&gt;"高専"),IFERROR(VLOOKUP(入力項目!$S$17,子育て関連マスタ!$I$32:$M$37,2,FALSE),0),
  AND(R576=21,入力項目!$S$16="高専"),IFERROR(VLOOKUP(入力項目!$S$17,子育て関連マスタ!$I$32:$M$37,2,FALSE),0),
  R576&gt;=22,0
  ),0),0
) +
IF(AND(R576&gt;=1,R576&lt;=15),IF($D576=入力項目!$S$8,入力項目!$S$3,0),0) +
IF(AND(R576&gt;=1,R576&lt;=15),IF($D576=5,入力項目!$S$4,0),0) +
IF(AND(R576&gt;=1,R576&lt;=15),IF($D576=12,入力項目!$S$5,0),0) +
IF(AND(入力項目!$S$7=$A576,入力項目!$S$8=$D576),子育て関連マスタ!$C$14,0) +
IFERROR(IF(AND(YEAR(EDATE(DATE(入力項目!$S$7,入力項目!$S$8,1),1))=$A576,MONTH(EDATE(DATE(入力項目!$S$7,入力項目!$S$8,1),1))=$D576),子育て関連マスタ!$C$15,0),0) +
IF(AND(OR(R576=3,R576=5,R576=7),$D576=11),子育て関連マスタ!$C$17,0) +
IF(AND(R576=20,$D576=1),子育て関連マスタ!$C$18,0) +
IF(AND(R576=20,$D576=1),
IFERROR(_xlfn.IFS(
入力項目!$S$10="男",子育て関連マスタ!$C$18,
入力項目!$S$10="女",子育て関連マスタ!$C$19
),0),0
) +
IF(AND(R576&gt;=入力項目!$S$18,R576&lt;=入力項目!$S$19),入力項目!$S$20,0) +
IF(AND(R576&gt;=入力項目!$S$21,R576&lt;=入力項目!$S$22),入力項目!$S$23,0) +
IF(AND(R576&gt;=入力項目!$S$24,R576&lt;=入力項目!$S$25),入力項目!$S$26,0)
)</f>
        <v>0</v>
      </c>
      <c r="AG576">
        <f ca="1">-(
_xlfn.IFS(
S576&lt;=入力項目!$S$11,0,
AND(S576&gt;=入力項目!$S$11+1,S576&lt;=3),IFERROR(VLOOKUP(入力項目!$S$12,子育て関連マスタ!$I$4:$M$5,4,FALSE),0),
AND(S576&gt;=4,S576&lt;=6),IFERROR(VLOOKUP(入力項目!$S$13,子育て関連マスタ!$I$9:$M$12,4,FALSE),0),
AND(S576&gt;=7,S576&lt;=12),IFERROR(VLOOKUP(入力項目!$S$14,子育て関連マスタ!$I$16:$M$17,4,FALSE),0),
AND(S576&gt;=13,S576&lt;=15),IFERROR(VLOOKUP(入力項目!$S$15,子育て関連マスタ!$I$21:$M$22,4,FALSE),0),
AND(S576&gt;=16,S576&lt;=18),IFERROR(VLOOKUP(入力項目!$S$16,子育て関連マスタ!$I$26:$M$28,4,FALSE),0),
AND(S576&gt;=19,S576&lt;=20,入力項目!$S$16="高専"),IFERROR(VLOOKUP(入力項目!$S$16,子育て関連マスタ!$I$26:$M$28,4,FALSE),0),
AND(S576&gt;=19,S576&lt;=20,入力項目!$S$16&lt;&gt;"高専"),IFERROR(VLOOKUP(入力項目!$S$17,子育て関連マスタ!$I$32:$M$37,4,FALSE),0),
AND(S576&gt;=21,S576&lt;=22,入力項目!$S$16="高専"),IFERROR(VLOOKUP(入力項目!$S$17,子育て関連マスタ!$I$32:$M$34,4,FALSE),0),
AND(S576&gt;=21,S576&lt;=22,入力項目!$S$16&lt;&gt;"高専"),IFERROR(VLOOKUP(入力項目!$S$17,子育て関連マスタ!$I$32:$M$34,4,FALSE),0),
S576&gt;=23,0
) +
IF($D576=4,
  IFERROR(_xlfn.IFS(
  S576&lt;=入力項目!$S$11,0,
  AND(S576=入力項目!$S$11),IFERROR(VLOOKUP(入力項目!$S$12,子育て関連マスタ!$I$4:$M$5,2,FALSE),0),
  AND(S576=4),IFERROR(VLOOKUP(入力項目!$S$13,子育て関連マスタ!$I$9:$M$12,2,FALSE),0),
  AND(S576=7),IFERROR(VLOOKUP(入力項目!$S$14,子育て関連マスタ!$I$16:$M$17,2,FALSE),0),
  AND(S576=13),IFERROR(VLOOKUP(入力項目!$S$15,子育て関連マスタ!$I$21:$M$22,2,FALSE),0),
  AND(S576=16),IFERROR(VLOOKUP(入力項目!$S$16,子育て関連マスタ!$I$26:$M$28,2,FALSE),0),
  AND(S576=19,入力項目!$S$16&lt;&gt;"高専"),IFERROR(VLOOKUP(入力項目!$S$17,子育て関連マスタ!$I$32:$M$37,2,FALSE),0),
  AND(S576=21,入力項目!$S$16="高専"),IFERROR(VLOOKUP(入力項目!$S$17,子育て関連マスタ!$I$32:$M$37,2,FALSE),0),
  S576&gt;=22,0
  ),0),0
) +
IF(AND(S576&gt;=1,S576&lt;=15),IF($D576=入力項目!$S$8,入力項目!$S$3,0),0) +
IF(AND(S576&gt;=1,S576&lt;=15),IF($D576=5,入力項目!$S$4,0),0) +
IF(AND(S576&gt;=1,S576&lt;=15),IF($D576=12,入力項目!$S$5,0),0) +
IF(AND(入力項目!$S$7=$A576,入力項目!$S$8=$D576),子育て関連マスタ!$C$14,0) +
IFERROR(IF(AND(YEAR(EDATE(DATE(入力項目!$S$7,入力項目!$S$8,1),1))=$A576,MONTH(EDATE(DATE(入力項目!$S$7,入力項目!$S$8,1),1))=$D576),子育て関連マスタ!$C$15,0),0) +
IF(AND(OR(S576=3,S576=5,S576=7),$D576=11),子育て関連マスタ!$C$17,0) +
IF(AND(S576=20,$D576=1),子育て関連マスタ!$C$18,0) +
IF(AND(S576=20,$D576=1),
IFERROR(_xlfn.IFS(
入力項目!$S$10="男",子育て関連マスタ!$C$18,
入力項目!$S$10="女",子育て関連マスタ!$C$19
),0),0
) +
IF(AND(S576&gt;=入力項目!$S$18,S576&lt;=入力項目!$S$19),入力項目!$S$20,0) +
IF(AND(S576&gt;=入力項目!$S$21,S576&lt;=入力項目!$S$22),入力項目!$S$23,0) +
IF(AND(S576&gt;=入力項目!$S$24,S576&lt;=入力項目!$S$25),入力項目!$S$26,0)
)</f>
        <v>0</v>
      </c>
      <c r="AH576">
        <f ca="1">-(
_xlfn.IFS(
T576&lt;=入力項目!$S$11,0,
AND(T576&gt;=入力項目!$S$11+1,T576&lt;=3),IFERROR(VLOOKUP(入力項目!$S$12,子育て関連マスタ!$I$4:$M$5,4,FALSE),0),
AND(T576&gt;=4,T576&lt;=6),IFERROR(VLOOKUP(入力項目!$S$13,子育て関連マスタ!$I$9:$M$12,4,FALSE),0),
AND(T576&gt;=7,T576&lt;=12),IFERROR(VLOOKUP(入力項目!$S$14,子育て関連マスタ!$I$16:$M$17,4,FALSE),0),
AND(T576&gt;=13,T576&lt;=15),IFERROR(VLOOKUP(入力項目!$S$15,子育て関連マスタ!$I$21:$M$22,4,FALSE),0),
AND(T576&gt;=16,T576&lt;=18),IFERROR(VLOOKUP(入力項目!$S$16,子育て関連マスタ!$I$26:$M$28,4,FALSE),0),
AND(T576&gt;=19,T576&lt;=20,入力項目!$S$16="高専"),IFERROR(VLOOKUP(入力項目!$S$16,子育て関連マスタ!$I$26:$M$28,4,FALSE),0),
AND(T576&gt;=19,T576&lt;=20,入力項目!$S$16&lt;&gt;"高専"),IFERROR(VLOOKUP(入力項目!$S$17,子育て関連マスタ!$I$32:$M$37,4,FALSE),0),
AND(T576&gt;=21,T576&lt;=22,入力項目!$S$16="高専"),IFERROR(VLOOKUP(入力項目!$S$17,子育て関連マスタ!$I$32:$M$34,4,FALSE),0),
AND(T576&gt;=21,T576&lt;=22,入力項目!$S$16&lt;&gt;"高専"),IFERROR(VLOOKUP(入力項目!$S$17,子育て関連マスタ!$I$32:$M$34,4,FALSE),0),
T576&gt;=23,0
) +
IF($D576=4,
  IFERROR(_xlfn.IFS(
  T576&lt;=入力項目!$S$11,0,
  AND(T576=入力項目!$S$11),IFERROR(VLOOKUP(入力項目!$S$12,子育て関連マスタ!$I$4:$M$5,2,FALSE),0),
  AND(T576=4),IFERROR(VLOOKUP(入力項目!$S$13,子育て関連マスタ!$I$9:$M$12,2,FALSE),0),
  AND(T576=7),IFERROR(VLOOKUP(入力項目!$S$14,子育て関連マスタ!$I$16:$M$17,2,FALSE),0),
  AND(T576=13),IFERROR(VLOOKUP(入力項目!$S$15,子育て関連マスタ!$I$21:$M$22,2,FALSE),0),
  AND(T576=16),IFERROR(VLOOKUP(入力項目!$S$16,子育て関連マスタ!$I$26:$M$28,2,FALSE),0),
  AND(T576=19,入力項目!$S$16&lt;&gt;"高専"),IFERROR(VLOOKUP(入力項目!$S$17,子育て関連マスタ!$I$32:$M$37,2,FALSE),0),
  AND(T576=21,入力項目!$S$16="高専"),IFERROR(VLOOKUP(入力項目!$S$17,子育て関連マスタ!$I$32:$M$37,2,FALSE),0),
  T576&gt;=22,0
  ),0),0
) +
IF(AND(T576&gt;=1,T576&lt;=15),IF($D576=入力項目!$S$8,入力項目!$S$3,0),0) +
IF(AND(T576&gt;=1,T576&lt;=15),IF($D576=5,入力項目!$S$4,0),0) +
IF(AND(T576&gt;=1,T576&lt;=15),IF($D576=12,入力項目!$S$5,0),0) +
IF(AND(入力項目!$S$7=$A576,入力項目!$S$8=$D576),子育て関連マスタ!$C$14,0) +
IFERROR(IF(AND(YEAR(EDATE(DATE(入力項目!$S$7,入力項目!$S$8,1),1))=$A576,MONTH(EDATE(DATE(入力項目!$S$7,入力項目!$S$8,1),1))=$D576),子育て関連マスタ!$C$15,0),0) +
IF(AND(OR(T576=3,T576=5,T576=7),$D576=11),子育て関連マスタ!$C$17,0) +
IF(AND(T576=20,$D576=1),子育て関連マスタ!$C$18,0) +
IF(AND(T576=20,$D576=1),
IFERROR(_xlfn.IFS(
入力項目!$S$10="男",子育て関連マスタ!$C$18,
入力項目!$S$10="女",子育て関連マスタ!$C$19
),0),0
) +
IF(AND(T576&gt;=入力項目!$S$18,T576&lt;=入力項目!$S$19),入力項目!$S$20,0) +
IF(AND(T576&gt;=入力項目!$S$21,T576&lt;=入力項目!$S$22),入力項目!$S$23,0) +
IF(AND(T576&gt;=入力項目!$S$24,T576&lt;=入力項目!$S$25),入力項目!$S$26,0)
)</f>
        <v>0</v>
      </c>
      <c r="AI576">
        <f ca="1">-(
_xlfn.IFS(
U576&lt;=入力項目!$S$11,0,
AND(U576&gt;=入力項目!$S$11+1,U576&lt;=3),IFERROR(VLOOKUP(入力項目!$S$12,子育て関連マスタ!$I$4:$M$5,4,FALSE),0),
AND(U576&gt;=4,U576&lt;=6),IFERROR(VLOOKUP(入力項目!$S$13,子育て関連マスタ!$I$9:$M$12,4,FALSE),0),
AND(U576&gt;=7,U576&lt;=12),IFERROR(VLOOKUP(入力項目!$S$14,子育て関連マスタ!$I$16:$M$17,4,FALSE),0),
AND(U576&gt;=13,U576&lt;=15),IFERROR(VLOOKUP(入力項目!$S$15,子育て関連マスタ!$I$21:$M$22,4,FALSE),0),
AND(U576&gt;=16,U576&lt;=18),IFERROR(VLOOKUP(入力項目!$S$16,子育て関連マスタ!$I$26:$M$28,4,FALSE),0),
AND(U576&gt;=19,U576&lt;=20,入力項目!$S$16="高専"),IFERROR(VLOOKUP(入力項目!$S$16,子育て関連マスタ!$I$26:$M$28,4,FALSE),0),
AND(U576&gt;=19,U576&lt;=20,入力項目!$S$16&lt;&gt;"高専"),IFERROR(VLOOKUP(入力項目!$S$17,子育て関連マスタ!$I$32:$M$37,4,FALSE),0),
AND(U576&gt;=21,U576&lt;=22,入力項目!$S$16="高専"),IFERROR(VLOOKUP(入力項目!$S$17,子育て関連マスタ!$I$32:$M$34,4,FALSE),0),
AND(U576&gt;=21,U576&lt;=22,入力項目!$S$16&lt;&gt;"高専"),IFERROR(VLOOKUP(入力項目!$S$17,子育て関連マスタ!$I$32:$M$34,4,FALSE),0),
U576&gt;=23,0
) +
IF($D576=4,
  IFERROR(_xlfn.IFS(
  U576&lt;=入力項目!$S$11,0,
  AND(U576=入力項目!$S$11),IFERROR(VLOOKUP(入力項目!$S$12,子育て関連マスタ!$I$4:$M$5,2,FALSE),0),
  AND(U576=4),IFERROR(VLOOKUP(入力項目!$S$13,子育て関連マスタ!$I$9:$M$12,2,FALSE),0),
  AND(U576=7),IFERROR(VLOOKUP(入力項目!$S$14,子育て関連マスタ!$I$16:$M$17,2,FALSE),0),
  AND(U576=13),IFERROR(VLOOKUP(入力項目!$S$15,子育て関連マスタ!$I$21:$M$22,2,FALSE),0),
  AND(U576=16),IFERROR(VLOOKUP(入力項目!$S$16,子育て関連マスタ!$I$26:$M$28,2,FALSE),0),
  AND(U576=19,入力項目!$S$16&lt;&gt;"高専"),IFERROR(VLOOKUP(入力項目!$S$17,子育て関連マスタ!$I$32:$M$37,2,FALSE),0),
  AND(U576=21,入力項目!$S$16="高専"),IFERROR(VLOOKUP(入力項目!$S$17,子育て関連マスタ!$I$32:$M$37,2,FALSE),0),
  U576&gt;=22,0
  ),0),0
) +
IF(AND(U576&gt;=1,U576&lt;=15),IF($D576=入力項目!$S$8,入力項目!$S$3,0),0) +
IF(AND(U576&gt;=1,U576&lt;=15),IF($D576=5,入力項目!$S$4,0),0) +
IF(AND(U576&gt;=1,U576&lt;=15),IF($D576=12,入力項目!$S$5,0),0) +
IF(AND(入力項目!$S$7=$A576,入力項目!$S$8=$D576),子育て関連マスタ!$C$14,0) +
IFERROR(IF(AND(YEAR(EDATE(DATE(入力項目!$S$7,入力項目!$S$8,1),1))=$A576,MONTH(EDATE(DATE(入力項目!$S$7,入力項目!$S$8,1),1))=$D576),子育て関連マスタ!$C$15,0),0) +
IF(AND(OR(U576=3,U576=5,U576=7),$D576=11),子育て関連マスタ!$C$17,0) +
IF(AND(U576=20,$D576=1),子育て関連マスタ!$C$18,0) +
IF(AND(U576=20,$D576=1),
IFERROR(_xlfn.IFS(
入力項目!$S$10="男",子育て関連マスタ!$C$18,
入力項目!$S$10="女",子育て関連マスタ!$C$19
),0),0
) +
IF(AND(U576&gt;=入力項目!$S$18,U576&lt;=入力項目!$S$19),入力項目!$S$20,0) +
IF(AND(U576&gt;=入力項目!$S$21,U576&lt;=入力項目!$S$22),入力項目!$S$23,0) +
IF(AND(U576&gt;=入力項目!$S$24,U576&lt;=入力項目!$S$25),入力項目!$S$26,0)
)</f>
        <v>0</v>
      </c>
      <c r="AJ576" s="10">
        <f ca="1">-VLOOKUP($D576,月別収支!$A$2:$H$13,7,FALSE)</f>
        <v>-20000</v>
      </c>
    </row>
    <row r="577" spans="1:36" x14ac:dyDescent="0.4">
      <c r="A577">
        <f t="shared" ca="1" si="156"/>
        <v>2072</v>
      </c>
      <c r="B577">
        <f t="shared" ca="1" si="146"/>
        <v>2072</v>
      </c>
      <c r="C577">
        <f t="shared" ca="1" si="147"/>
        <v>48</v>
      </c>
      <c r="D577">
        <f t="shared" ca="1" si="157"/>
        <v>7</v>
      </c>
      <c r="E577" t="str">
        <f t="shared" ca="1" si="141"/>
        <v>2072年7月</v>
      </c>
      <c r="F577">
        <f ca="1">IF(OR(入力項目!$N$5&lt;$A577,AND(入力項目!$N$5=$A577,入力項目!$N$6&lt;$D577)),IF(F576=0,1,IF(G577=12,F576+1,F576)),0)</f>
        <v>47</v>
      </c>
      <c r="G577">
        <f ca="1">IF(OR(入力項目!$N$5&lt;$A577,AND(入力項目!$N$5=$A577,入力項目!$N$6&lt;$D577)),IF(G576=12,1,G576+1),0)</f>
        <v>9</v>
      </c>
      <c r="H577" t="str">
        <f t="shared" ca="1" si="142"/>
        <v>47_9</v>
      </c>
      <c r="I577">
        <f ca="1">IF(
  IFERROR(AND($C577&gt;0,MOD($C577,入力項目!$N$22)=0,$D577=入力項目!$N$23), FALSE),
  1,
  IF(
    AND(I576&gt;0,J576=12),
    IF(I576=入力項目!$N$28, 0, I576+1),
    I576
  )
)</f>
        <v>0</v>
      </c>
      <c r="J577">
        <f ca="1">IF($D577=入力項目!$N$23,1,IFERROR(J576+1,1))</f>
        <v>2</v>
      </c>
      <c r="K577" t="str">
        <f t="shared" ca="1" si="143"/>
        <v>0_2</v>
      </c>
      <c r="L577">
        <f ca="1">L576+IF(入力項目!$D$4=$D577,1,0)</f>
        <v>76</v>
      </c>
      <c r="M577" t="str">
        <f t="shared" ca="1" si="144"/>
        <v>76歳</v>
      </c>
      <c r="N577">
        <f t="shared" ca="1" si="148"/>
        <v>77</v>
      </c>
      <c r="O577" t="str">
        <f t="shared" ca="1" si="145"/>
        <v>77歳</v>
      </c>
      <c r="P577">
        <f t="shared" ca="1" si="149"/>
        <v>52</v>
      </c>
      <c r="Q577">
        <f t="shared" ca="1" si="150"/>
        <v>50</v>
      </c>
      <c r="R577">
        <f t="shared" ca="1" si="151"/>
        <v>2073</v>
      </c>
      <c r="S577">
        <f t="shared" ca="1" si="152"/>
        <v>2073</v>
      </c>
      <c r="T577">
        <f t="shared" ca="1" si="153"/>
        <v>2073</v>
      </c>
      <c r="U577">
        <f t="shared" ca="1" si="154"/>
        <v>2073</v>
      </c>
      <c r="V577" s="10">
        <f t="shared" ca="1" si="155"/>
        <v>56762925</v>
      </c>
      <c r="W577" s="10">
        <f ca="1">IF($L577&lt;その他マスタ!$B$1,VLOOKUP($D577,月別収支!$A$2:$H$13,2,FALSE),その他マスタ!$B$3)+IF(AND($L577=その他マスタ!$B$1,入力項目!$I$9="あり",$D577=入力項目!$D$4),その他マスタ!$B$2,0)</f>
        <v>150000</v>
      </c>
      <c r="X577" s="10">
        <f ca="1">-IF(入力項目!$K$5=TRUE,
IF($F577+$G577&lt;3,VLOOKUP($D577,月別収支!$A$2:$H$13,8,FALSE),0)+IFERROR(VLOOKUP($H577,住宅ローン計算!C:P,13,FALSE),0)+IF($F577&gt;1,IF(OR($G577=3,$G577=6,$G577=9,$G577=12),ROUNDUP(入力項目!$N$18/4,0),0),0),
VLOOKUP($D577,月別収支!$A$2:$H$13,8,FALSE))</f>
        <v>-37500</v>
      </c>
      <c r="Y577" s="10">
        <f ca="1">-VLOOKUP($D577,月別収支!$A$2:$H$13,3,FALSE)</f>
        <v>-75000</v>
      </c>
      <c r="Z577" s="10">
        <f ca="1">-VLOOKUP($D577,月別収支!$A$2:$H$13,4,FALSE)</f>
        <v>-27000</v>
      </c>
      <c r="AA577" s="10">
        <f ca="1">-VLOOKUP($D577,月別収支!$A$2:$H$13,6,FALSE)</f>
        <v>-10000</v>
      </c>
      <c r="AB577" s="10">
        <f ca="1">-(
VLOOKUP($D577,月別収支!$A$2:$H$13,5,FALSE)+IF(AND(入力項目!$I$27&lt;=$A577,ISEVEN($A577-入力項目!$I$27),入力項目!$I$28=$D577),入力項目!$I$26,0)
+IF(入力項目!$K$26=TRUE,
IFERROR(VLOOKUP($K577,マイカーローン計算!C:P,13,FALSE),0),
IFERROR(
  IF(AND($C577&gt;0,MOD($C577,入力項目!$N$22)=0,$D577=入力項目!$N$23),入力項目!$N$24,0),
 0
)
)
)</f>
        <v>-20000</v>
      </c>
      <c r="AC577" s="10">
        <f ca="1">-IF($A577&lt;入力項目!$N$33,入力項目!$N$35,IF(AND($A577=入力項目!$N$33,$D577&lt;=入力項目!$N$34),入力項目!$N$35,0))</f>
        <v>0</v>
      </c>
      <c r="AD577">
        <f ca="1">-(
_xlfn.IFS(
P577&lt;=入力項目!$S$11,0,
AND(P577&gt;=入力項目!$S$11+1,P577&lt;=3),IFERROR(VLOOKUP(入力項目!$S$12,子育て関連マスタ!$I$4:$M$5,4,FALSE),0),
AND(P577&gt;=4,P577&lt;=6),IFERROR(VLOOKUP(入力項目!$S$13,子育て関連マスタ!$I$9:$M$12,4,FALSE),0),
AND(P577&gt;=7,P577&lt;=12),IFERROR(VLOOKUP(入力項目!$S$14,子育て関連マスタ!$I$16:$M$17,4,FALSE),0),
AND(P577&gt;=13,P577&lt;=15),IFERROR(VLOOKUP(入力項目!$S$15,子育て関連マスタ!$I$21:$M$22,4,FALSE),0),
AND(P577&gt;=16,P577&lt;=18),IFERROR(VLOOKUP(入力項目!$S$16,子育て関連マスタ!$I$26:$M$28,4,FALSE),0),
AND(P577&gt;=19,P577&lt;=20,入力項目!$S$16="高専"),IFERROR(VLOOKUP(入力項目!$S$16,子育て関連マスタ!$I$26:$M$28,4,FALSE),0),
AND(P577&gt;=19,P577&lt;=20,入力項目!$S$16&lt;&gt;"高専"),IFERROR(VLOOKUP(入力項目!$S$17,子育て関連マスタ!$I$32:$M$37,4,FALSE),0),
AND(P577&gt;=21,P577&lt;=22,入力項目!$S$16="高専"),IFERROR(VLOOKUP(入力項目!$S$17,子育て関連マスタ!$I$32:$M$34,4,FALSE),0),
AND(P577&gt;=21,P577&lt;=22,入力項目!$S$16&lt;&gt;"高専"),IFERROR(VLOOKUP(入力項目!$S$17,子育て関連マスタ!$I$32:$M$34,4,FALSE),0),
P577&gt;=23,0
) +
IF($D577=4,
  IFERROR(_xlfn.IFS(
  P577&lt;=入力項目!$S$11,0,
  AND(P577=入力項目!$S$11),IFERROR(VLOOKUP(入力項目!$S$12,子育て関連マスタ!$I$4:$M$5,2,FALSE),0),
  AND(P577=4),IFERROR(VLOOKUP(入力項目!$S$13,子育て関連マスタ!$I$9:$M$12,2,FALSE),0),
  AND(P577=7),IFERROR(VLOOKUP(入力項目!$S$14,子育て関連マスタ!$I$16:$M$17,2,FALSE),0),
  AND(P577=13),IFERROR(VLOOKUP(入力項目!$S$15,子育て関連マスタ!$I$21:$M$22,2,FALSE),0),
  AND(P577=16),IFERROR(VLOOKUP(入力項目!$S$16,子育て関連マスタ!$I$26:$M$28,2,FALSE),0),
  AND(P577=19,入力項目!$S$16&lt;&gt;"高専"),IFERROR(VLOOKUP(入力項目!$S$17,子育て関連マスタ!$I$32:$M$37,2,FALSE),0),
  AND(P577=21,入力項目!$S$16="高専"),IFERROR(VLOOKUP(入力項目!$S$17,子育て関連マスタ!$I$32:$M$37,2,FALSE),0),
  P577&gt;=22,0
  ),0),0
) +
IF(AND(P577&gt;=1,P577&lt;=15),IF($D577=入力項目!$S$8,入力項目!$S$3,0),0) +
IF(AND(P577&gt;=1,P577&lt;=15),IF($D577=5,入力項目!$S$4,0),0) +
IF(AND(P577&gt;=1,P577&lt;=15),IF($D577=12,入力項目!$S$5,0),0) +
IF(AND(入力項目!$S$7=$A577,入力項目!$S$8=$D577),子育て関連マスタ!$C$14,0) +
IFERROR(IF(AND(YEAR(EDATE(DATE(入力項目!$S$7,入力項目!$S$8,1),1))=$A577,MONTH(EDATE(DATE(入力項目!$S$7,入力項目!$S$8,1),1))=$D577),子育て関連マスタ!$C$15,0),0) +
IF(AND(OR(P577=3,P577=5,P577=7),$D577=11),子育て関連マスタ!$C$17,0) +
IF(AND(P577=20,$D577=1),子育て関連マスタ!$C$18,0) +
IF(AND(P577=20,$D577=1),
IFERROR(_xlfn.IFS(
入力項目!$S$10="男",子育て関連マスタ!$C$18,
入力項目!$S$10="女",子育て関連マスタ!$C$19
),0),0
) +
IF(AND(P577&gt;=入力項目!$S$18,P577&lt;=入力項目!$S$19),入力項目!$S$20,0) +
IF(AND(P577&gt;=入力項目!$S$21,P577&lt;=入力項目!$S$22),入力項目!$S$23,0) +
IF(AND(P577&gt;=入力項目!$S$24,P577&lt;=入力項目!$S$25),入力項目!$S$26,0)
)</f>
        <v>0</v>
      </c>
      <c r="AE577">
        <f ca="1">-(
_xlfn.IFS(
Q577&lt;=入力項目!$S$11,0,
AND(Q577&gt;=入力項目!$S$11+1,Q577&lt;=3),IFERROR(VLOOKUP(入力項目!$S$12,子育て関連マスタ!$I$4:$M$5,4,FALSE),0),
AND(Q577&gt;=4,Q577&lt;=6),IFERROR(VLOOKUP(入力項目!$S$13,子育て関連マスタ!$I$9:$M$12,4,FALSE),0),
AND(Q577&gt;=7,Q577&lt;=12),IFERROR(VLOOKUP(入力項目!$S$14,子育て関連マスタ!$I$16:$M$17,4,FALSE),0),
AND(Q577&gt;=13,Q577&lt;=15),IFERROR(VLOOKUP(入力項目!$S$15,子育て関連マスタ!$I$21:$M$22,4,FALSE),0),
AND(Q577&gt;=16,Q577&lt;=18),IFERROR(VLOOKUP(入力項目!$S$16,子育て関連マスタ!$I$26:$M$28,4,FALSE),0),
AND(Q577&gt;=19,Q577&lt;=20,入力項目!$S$16="高専"),IFERROR(VLOOKUP(入力項目!$S$16,子育て関連マスタ!$I$26:$M$28,4,FALSE),0),
AND(Q577&gt;=19,Q577&lt;=20,入力項目!$S$16&lt;&gt;"高専"),IFERROR(VLOOKUP(入力項目!$S$17,子育て関連マスタ!$I$32:$M$37,4,FALSE),0),
AND(Q577&gt;=21,Q577&lt;=22,入力項目!$S$16="高専"),IFERROR(VLOOKUP(入力項目!$S$17,子育て関連マスタ!$I$32:$M$34,4,FALSE),0),
AND(Q577&gt;=21,Q577&lt;=22,入力項目!$S$16&lt;&gt;"高専"),IFERROR(VLOOKUP(入力項目!$S$17,子育て関連マスタ!$I$32:$M$34,4,FALSE),0),
Q577&gt;=23,0
) +
IF($D577=4,
  IFERROR(_xlfn.IFS(
  Q577&lt;=入力項目!$S$11,0,
  AND(Q577=入力項目!$S$11),IFERROR(VLOOKUP(入力項目!$S$12,子育て関連マスタ!$I$4:$M$5,2,FALSE),0),
  AND(Q577=4),IFERROR(VLOOKUP(入力項目!$S$13,子育て関連マスタ!$I$9:$M$12,2,FALSE),0),
  AND(Q577=7),IFERROR(VLOOKUP(入力項目!$S$14,子育て関連マスタ!$I$16:$M$17,2,FALSE),0),
  AND(Q577=13),IFERROR(VLOOKUP(入力項目!$S$15,子育て関連マスタ!$I$21:$M$22,2,FALSE),0),
  AND(Q577=16),IFERROR(VLOOKUP(入力項目!$S$16,子育て関連マスタ!$I$26:$M$28,2,FALSE),0),
  AND(Q577=19,入力項目!$S$16&lt;&gt;"高専"),IFERROR(VLOOKUP(入力項目!$S$17,子育て関連マスタ!$I$32:$M$37,2,FALSE),0),
  AND(Q577=21,入力項目!$S$16="高専"),IFERROR(VLOOKUP(入力項目!$S$17,子育て関連マスタ!$I$32:$M$37,2,FALSE),0),
  Q577&gt;=22,0
  ),0),0
) +
IF(AND(Q577&gt;=1,Q577&lt;=15),IF($D577=入力項目!$S$8,入力項目!$S$3,0),0) +
IF(AND(Q577&gt;=1,Q577&lt;=15),IF($D577=5,入力項目!$S$4,0),0) +
IF(AND(Q577&gt;=1,Q577&lt;=15),IF($D577=12,入力項目!$S$5,0),0) +
IF(AND(入力項目!$S$7=$A577,入力項目!$S$8=$D577),子育て関連マスタ!$C$14,0) +
IFERROR(IF(AND(YEAR(EDATE(DATE(入力項目!$S$7,入力項目!$S$8,1),1))=$A577,MONTH(EDATE(DATE(入力項目!$S$7,入力項目!$S$8,1),1))=$D577),子育て関連マスタ!$C$15,0),0) +
IF(AND(OR(Q577=3,Q577=5,Q577=7),$D577=11),子育て関連マスタ!$C$17,0) +
IF(AND(Q577=20,$D577=1),子育て関連マスタ!$C$18,0) +
IF(AND(Q577=20,$D577=1),
IFERROR(_xlfn.IFS(
入力項目!$S$10="男",子育て関連マスタ!$C$18,
入力項目!$S$10="女",子育て関連マスタ!$C$19
),0),0
) +
IF(AND(Q577&gt;=入力項目!$S$18,Q577&lt;=入力項目!$S$19),入力項目!$S$20,0) +
IF(AND(Q577&gt;=入力項目!$S$21,Q577&lt;=入力項目!$S$22),入力項目!$S$23,0) +
IF(AND(Q577&gt;=入力項目!$S$24,Q577&lt;=入力項目!$S$25),入力項目!$S$26,0)
)</f>
        <v>0</v>
      </c>
      <c r="AF577">
        <f ca="1">-(
_xlfn.IFS(
R577&lt;=入力項目!$S$11,0,
AND(R577&gt;=入力項目!$S$11+1,R577&lt;=3),IFERROR(VLOOKUP(入力項目!$S$12,子育て関連マスタ!$I$4:$M$5,4,FALSE),0),
AND(R577&gt;=4,R577&lt;=6),IFERROR(VLOOKUP(入力項目!$S$13,子育て関連マスタ!$I$9:$M$12,4,FALSE),0),
AND(R577&gt;=7,R577&lt;=12),IFERROR(VLOOKUP(入力項目!$S$14,子育て関連マスタ!$I$16:$M$17,4,FALSE),0),
AND(R577&gt;=13,R577&lt;=15),IFERROR(VLOOKUP(入力項目!$S$15,子育て関連マスタ!$I$21:$M$22,4,FALSE),0),
AND(R577&gt;=16,R577&lt;=18),IFERROR(VLOOKUP(入力項目!$S$16,子育て関連マスタ!$I$26:$M$28,4,FALSE),0),
AND(R577&gt;=19,R577&lt;=20,入力項目!$S$16="高専"),IFERROR(VLOOKUP(入力項目!$S$16,子育て関連マスタ!$I$26:$M$28,4,FALSE),0),
AND(R577&gt;=19,R577&lt;=20,入力項目!$S$16&lt;&gt;"高専"),IFERROR(VLOOKUP(入力項目!$S$17,子育て関連マスタ!$I$32:$M$37,4,FALSE),0),
AND(R577&gt;=21,R577&lt;=22,入力項目!$S$16="高専"),IFERROR(VLOOKUP(入力項目!$S$17,子育て関連マスタ!$I$32:$M$34,4,FALSE),0),
AND(R577&gt;=21,R577&lt;=22,入力項目!$S$16&lt;&gt;"高専"),IFERROR(VLOOKUP(入力項目!$S$17,子育て関連マスタ!$I$32:$M$34,4,FALSE),0),
R577&gt;=23,0
) +
IF($D577=4,
  IFERROR(_xlfn.IFS(
  R577&lt;=入力項目!$S$11,0,
  AND(R577=入力項目!$S$11),IFERROR(VLOOKUP(入力項目!$S$12,子育て関連マスタ!$I$4:$M$5,2,FALSE),0),
  AND(R577=4),IFERROR(VLOOKUP(入力項目!$S$13,子育て関連マスタ!$I$9:$M$12,2,FALSE),0),
  AND(R577=7),IFERROR(VLOOKUP(入力項目!$S$14,子育て関連マスタ!$I$16:$M$17,2,FALSE),0),
  AND(R577=13),IFERROR(VLOOKUP(入力項目!$S$15,子育て関連マスタ!$I$21:$M$22,2,FALSE),0),
  AND(R577=16),IFERROR(VLOOKUP(入力項目!$S$16,子育て関連マスタ!$I$26:$M$28,2,FALSE),0),
  AND(R577=19,入力項目!$S$16&lt;&gt;"高専"),IFERROR(VLOOKUP(入力項目!$S$17,子育て関連マスタ!$I$32:$M$37,2,FALSE),0),
  AND(R577=21,入力項目!$S$16="高専"),IFERROR(VLOOKUP(入力項目!$S$17,子育て関連マスタ!$I$32:$M$37,2,FALSE),0),
  R577&gt;=22,0
  ),0),0
) +
IF(AND(R577&gt;=1,R577&lt;=15),IF($D577=入力項目!$S$8,入力項目!$S$3,0),0) +
IF(AND(R577&gt;=1,R577&lt;=15),IF($D577=5,入力項目!$S$4,0),0) +
IF(AND(R577&gt;=1,R577&lt;=15),IF($D577=12,入力項目!$S$5,0),0) +
IF(AND(入力項目!$S$7=$A577,入力項目!$S$8=$D577),子育て関連マスタ!$C$14,0) +
IFERROR(IF(AND(YEAR(EDATE(DATE(入力項目!$S$7,入力項目!$S$8,1),1))=$A577,MONTH(EDATE(DATE(入力項目!$S$7,入力項目!$S$8,1),1))=$D577),子育て関連マスタ!$C$15,0),0) +
IF(AND(OR(R577=3,R577=5,R577=7),$D577=11),子育て関連マスタ!$C$17,0) +
IF(AND(R577=20,$D577=1),子育て関連マスタ!$C$18,0) +
IF(AND(R577=20,$D577=1),
IFERROR(_xlfn.IFS(
入力項目!$S$10="男",子育て関連マスタ!$C$18,
入力項目!$S$10="女",子育て関連マスタ!$C$19
),0),0
) +
IF(AND(R577&gt;=入力項目!$S$18,R577&lt;=入力項目!$S$19),入力項目!$S$20,0) +
IF(AND(R577&gt;=入力項目!$S$21,R577&lt;=入力項目!$S$22),入力項目!$S$23,0) +
IF(AND(R577&gt;=入力項目!$S$24,R577&lt;=入力項目!$S$25),入力項目!$S$26,0)
)</f>
        <v>0</v>
      </c>
      <c r="AG577">
        <f ca="1">-(
_xlfn.IFS(
S577&lt;=入力項目!$S$11,0,
AND(S577&gt;=入力項目!$S$11+1,S577&lt;=3),IFERROR(VLOOKUP(入力項目!$S$12,子育て関連マスタ!$I$4:$M$5,4,FALSE),0),
AND(S577&gt;=4,S577&lt;=6),IFERROR(VLOOKUP(入力項目!$S$13,子育て関連マスタ!$I$9:$M$12,4,FALSE),0),
AND(S577&gt;=7,S577&lt;=12),IFERROR(VLOOKUP(入力項目!$S$14,子育て関連マスタ!$I$16:$M$17,4,FALSE),0),
AND(S577&gt;=13,S577&lt;=15),IFERROR(VLOOKUP(入力項目!$S$15,子育て関連マスタ!$I$21:$M$22,4,FALSE),0),
AND(S577&gt;=16,S577&lt;=18),IFERROR(VLOOKUP(入力項目!$S$16,子育て関連マスタ!$I$26:$M$28,4,FALSE),0),
AND(S577&gt;=19,S577&lt;=20,入力項目!$S$16="高専"),IFERROR(VLOOKUP(入力項目!$S$16,子育て関連マスタ!$I$26:$M$28,4,FALSE),0),
AND(S577&gt;=19,S577&lt;=20,入力項目!$S$16&lt;&gt;"高専"),IFERROR(VLOOKUP(入力項目!$S$17,子育て関連マスタ!$I$32:$M$37,4,FALSE),0),
AND(S577&gt;=21,S577&lt;=22,入力項目!$S$16="高専"),IFERROR(VLOOKUP(入力項目!$S$17,子育て関連マスタ!$I$32:$M$34,4,FALSE),0),
AND(S577&gt;=21,S577&lt;=22,入力項目!$S$16&lt;&gt;"高専"),IFERROR(VLOOKUP(入力項目!$S$17,子育て関連マスタ!$I$32:$M$34,4,FALSE),0),
S577&gt;=23,0
) +
IF($D577=4,
  IFERROR(_xlfn.IFS(
  S577&lt;=入力項目!$S$11,0,
  AND(S577=入力項目!$S$11),IFERROR(VLOOKUP(入力項目!$S$12,子育て関連マスタ!$I$4:$M$5,2,FALSE),0),
  AND(S577=4),IFERROR(VLOOKUP(入力項目!$S$13,子育て関連マスタ!$I$9:$M$12,2,FALSE),0),
  AND(S577=7),IFERROR(VLOOKUP(入力項目!$S$14,子育て関連マスタ!$I$16:$M$17,2,FALSE),0),
  AND(S577=13),IFERROR(VLOOKUP(入力項目!$S$15,子育て関連マスタ!$I$21:$M$22,2,FALSE),0),
  AND(S577=16),IFERROR(VLOOKUP(入力項目!$S$16,子育て関連マスタ!$I$26:$M$28,2,FALSE),0),
  AND(S577=19,入力項目!$S$16&lt;&gt;"高専"),IFERROR(VLOOKUP(入力項目!$S$17,子育て関連マスタ!$I$32:$M$37,2,FALSE),0),
  AND(S577=21,入力項目!$S$16="高専"),IFERROR(VLOOKUP(入力項目!$S$17,子育て関連マスタ!$I$32:$M$37,2,FALSE),0),
  S577&gt;=22,0
  ),0),0
) +
IF(AND(S577&gt;=1,S577&lt;=15),IF($D577=入力項目!$S$8,入力項目!$S$3,0),0) +
IF(AND(S577&gt;=1,S577&lt;=15),IF($D577=5,入力項目!$S$4,0),0) +
IF(AND(S577&gt;=1,S577&lt;=15),IF($D577=12,入力項目!$S$5,0),0) +
IF(AND(入力項目!$S$7=$A577,入力項目!$S$8=$D577),子育て関連マスタ!$C$14,0) +
IFERROR(IF(AND(YEAR(EDATE(DATE(入力項目!$S$7,入力項目!$S$8,1),1))=$A577,MONTH(EDATE(DATE(入力項目!$S$7,入力項目!$S$8,1),1))=$D577),子育て関連マスタ!$C$15,0),0) +
IF(AND(OR(S577=3,S577=5,S577=7),$D577=11),子育て関連マスタ!$C$17,0) +
IF(AND(S577=20,$D577=1),子育て関連マスタ!$C$18,0) +
IF(AND(S577=20,$D577=1),
IFERROR(_xlfn.IFS(
入力項目!$S$10="男",子育て関連マスタ!$C$18,
入力項目!$S$10="女",子育て関連マスタ!$C$19
),0),0
) +
IF(AND(S577&gt;=入力項目!$S$18,S577&lt;=入力項目!$S$19),入力項目!$S$20,0) +
IF(AND(S577&gt;=入力項目!$S$21,S577&lt;=入力項目!$S$22),入力項目!$S$23,0) +
IF(AND(S577&gt;=入力項目!$S$24,S577&lt;=入力項目!$S$25),入力項目!$S$26,0)
)</f>
        <v>0</v>
      </c>
      <c r="AH577">
        <f ca="1">-(
_xlfn.IFS(
T577&lt;=入力項目!$S$11,0,
AND(T577&gt;=入力項目!$S$11+1,T577&lt;=3),IFERROR(VLOOKUP(入力項目!$S$12,子育て関連マスタ!$I$4:$M$5,4,FALSE),0),
AND(T577&gt;=4,T577&lt;=6),IFERROR(VLOOKUP(入力項目!$S$13,子育て関連マスタ!$I$9:$M$12,4,FALSE),0),
AND(T577&gt;=7,T577&lt;=12),IFERROR(VLOOKUP(入力項目!$S$14,子育て関連マスタ!$I$16:$M$17,4,FALSE),0),
AND(T577&gt;=13,T577&lt;=15),IFERROR(VLOOKUP(入力項目!$S$15,子育て関連マスタ!$I$21:$M$22,4,FALSE),0),
AND(T577&gt;=16,T577&lt;=18),IFERROR(VLOOKUP(入力項目!$S$16,子育て関連マスタ!$I$26:$M$28,4,FALSE),0),
AND(T577&gt;=19,T577&lt;=20,入力項目!$S$16="高専"),IFERROR(VLOOKUP(入力項目!$S$16,子育て関連マスタ!$I$26:$M$28,4,FALSE),0),
AND(T577&gt;=19,T577&lt;=20,入力項目!$S$16&lt;&gt;"高専"),IFERROR(VLOOKUP(入力項目!$S$17,子育て関連マスタ!$I$32:$M$37,4,FALSE),0),
AND(T577&gt;=21,T577&lt;=22,入力項目!$S$16="高専"),IFERROR(VLOOKUP(入力項目!$S$17,子育て関連マスタ!$I$32:$M$34,4,FALSE),0),
AND(T577&gt;=21,T577&lt;=22,入力項目!$S$16&lt;&gt;"高専"),IFERROR(VLOOKUP(入力項目!$S$17,子育て関連マスタ!$I$32:$M$34,4,FALSE),0),
T577&gt;=23,0
) +
IF($D577=4,
  IFERROR(_xlfn.IFS(
  T577&lt;=入力項目!$S$11,0,
  AND(T577=入力項目!$S$11),IFERROR(VLOOKUP(入力項目!$S$12,子育て関連マスタ!$I$4:$M$5,2,FALSE),0),
  AND(T577=4),IFERROR(VLOOKUP(入力項目!$S$13,子育て関連マスタ!$I$9:$M$12,2,FALSE),0),
  AND(T577=7),IFERROR(VLOOKUP(入力項目!$S$14,子育て関連マスタ!$I$16:$M$17,2,FALSE),0),
  AND(T577=13),IFERROR(VLOOKUP(入力項目!$S$15,子育て関連マスタ!$I$21:$M$22,2,FALSE),0),
  AND(T577=16),IFERROR(VLOOKUP(入力項目!$S$16,子育て関連マスタ!$I$26:$M$28,2,FALSE),0),
  AND(T577=19,入力項目!$S$16&lt;&gt;"高専"),IFERROR(VLOOKUP(入力項目!$S$17,子育て関連マスタ!$I$32:$M$37,2,FALSE),0),
  AND(T577=21,入力項目!$S$16="高専"),IFERROR(VLOOKUP(入力項目!$S$17,子育て関連マスタ!$I$32:$M$37,2,FALSE),0),
  T577&gt;=22,0
  ),0),0
) +
IF(AND(T577&gt;=1,T577&lt;=15),IF($D577=入力項目!$S$8,入力項目!$S$3,0),0) +
IF(AND(T577&gt;=1,T577&lt;=15),IF($D577=5,入力項目!$S$4,0),0) +
IF(AND(T577&gt;=1,T577&lt;=15),IF($D577=12,入力項目!$S$5,0),0) +
IF(AND(入力項目!$S$7=$A577,入力項目!$S$8=$D577),子育て関連マスタ!$C$14,0) +
IFERROR(IF(AND(YEAR(EDATE(DATE(入力項目!$S$7,入力項目!$S$8,1),1))=$A577,MONTH(EDATE(DATE(入力項目!$S$7,入力項目!$S$8,1),1))=$D577),子育て関連マスタ!$C$15,0),0) +
IF(AND(OR(T577=3,T577=5,T577=7),$D577=11),子育て関連マスタ!$C$17,0) +
IF(AND(T577=20,$D577=1),子育て関連マスタ!$C$18,0) +
IF(AND(T577=20,$D577=1),
IFERROR(_xlfn.IFS(
入力項目!$S$10="男",子育て関連マスタ!$C$18,
入力項目!$S$10="女",子育て関連マスタ!$C$19
),0),0
) +
IF(AND(T577&gt;=入力項目!$S$18,T577&lt;=入力項目!$S$19),入力項目!$S$20,0) +
IF(AND(T577&gt;=入力項目!$S$21,T577&lt;=入力項目!$S$22),入力項目!$S$23,0) +
IF(AND(T577&gt;=入力項目!$S$24,T577&lt;=入力項目!$S$25),入力項目!$S$26,0)
)</f>
        <v>0</v>
      </c>
      <c r="AI577">
        <f ca="1">-(
_xlfn.IFS(
U577&lt;=入力項目!$S$11,0,
AND(U577&gt;=入力項目!$S$11+1,U577&lt;=3),IFERROR(VLOOKUP(入力項目!$S$12,子育て関連マスタ!$I$4:$M$5,4,FALSE),0),
AND(U577&gt;=4,U577&lt;=6),IFERROR(VLOOKUP(入力項目!$S$13,子育て関連マスタ!$I$9:$M$12,4,FALSE),0),
AND(U577&gt;=7,U577&lt;=12),IFERROR(VLOOKUP(入力項目!$S$14,子育て関連マスタ!$I$16:$M$17,4,FALSE),0),
AND(U577&gt;=13,U577&lt;=15),IFERROR(VLOOKUP(入力項目!$S$15,子育て関連マスタ!$I$21:$M$22,4,FALSE),0),
AND(U577&gt;=16,U577&lt;=18),IFERROR(VLOOKUP(入力項目!$S$16,子育て関連マスタ!$I$26:$M$28,4,FALSE),0),
AND(U577&gt;=19,U577&lt;=20,入力項目!$S$16="高専"),IFERROR(VLOOKUP(入力項目!$S$16,子育て関連マスタ!$I$26:$M$28,4,FALSE),0),
AND(U577&gt;=19,U577&lt;=20,入力項目!$S$16&lt;&gt;"高専"),IFERROR(VLOOKUP(入力項目!$S$17,子育て関連マスタ!$I$32:$M$37,4,FALSE),0),
AND(U577&gt;=21,U577&lt;=22,入力項目!$S$16="高専"),IFERROR(VLOOKUP(入力項目!$S$17,子育て関連マスタ!$I$32:$M$34,4,FALSE),0),
AND(U577&gt;=21,U577&lt;=22,入力項目!$S$16&lt;&gt;"高専"),IFERROR(VLOOKUP(入力項目!$S$17,子育て関連マスタ!$I$32:$M$34,4,FALSE),0),
U577&gt;=23,0
) +
IF($D577=4,
  IFERROR(_xlfn.IFS(
  U577&lt;=入力項目!$S$11,0,
  AND(U577=入力項目!$S$11),IFERROR(VLOOKUP(入力項目!$S$12,子育て関連マスタ!$I$4:$M$5,2,FALSE),0),
  AND(U577=4),IFERROR(VLOOKUP(入力項目!$S$13,子育て関連マスタ!$I$9:$M$12,2,FALSE),0),
  AND(U577=7),IFERROR(VLOOKUP(入力項目!$S$14,子育て関連マスタ!$I$16:$M$17,2,FALSE),0),
  AND(U577=13),IFERROR(VLOOKUP(入力項目!$S$15,子育て関連マスタ!$I$21:$M$22,2,FALSE),0),
  AND(U577=16),IFERROR(VLOOKUP(入力項目!$S$16,子育て関連マスタ!$I$26:$M$28,2,FALSE),0),
  AND(U577=19,入力項目!$S$16&lt;&gt;"高専"),IFERROR(VLOOKUP(入力項目!$S$17,子育て関連マスタ!$I$32:$M$37,2,FALSE),0),
  AND(U577=21,入力項目!$S$16="高専"),IFERROR(VLOOKUP(入力項目!$S$17,子育て関連マスタ!$I$32:$M$37,2,FALSE),0),
  U577&gt;=22,0
  ),0),0
) +
IF(AND(U577&gt;=1,U577&lt;=15),IF($D577=入力項目!$S$8,入力項目!$S$3,0),0) +
IF(AND(U577&gt;=1,U577&lt;=15),IF($D577=5,入力項目!$S$4,0),0) +
IF(AND(U577&gt;=1,U577&lt;=15),IF($D577=12,入力項目!$S$5,0),0) +
IF(AND(入力項目!$S$7=$A577,入力項目!$S$8=$D577),子育て関連マスタ!$C$14,0) +
IFERROR(IF(AND(YEAR(EDATE(DATE(入力項目!$S$7,入力項目!$S$8,1),1))=$A577,MONTH(EDATE(DATE(入力項目!$S$7,入力項目!$S$8,1),1))=$D577),子育て関連マスタ!$C$15,0),0) +
IF(AND(OR(U577=3,U577=5,U577=7),$D577=11),子育て関連マスタ!$C$17,0) +
IF(AND(U577=20,$D577=1),子育て関連マスタ!$C$18,0) +
IF(AND(U577=20,$D577=1),
IFERROR(_xlfn.IFS(
入力項目!$S$10="男",子育て関連マスタ!$C$18,
入力項目!$S$10="女",子育て関連マスタ!$C$19
),0),0
) +
IF(AND(U577&gt;=入力項目!$S$18,U577&lt;=入力項目!$S$19),入力項目!$S$20,0) +
IF(AND(U577&gt;=入力項目!$S$21,U577&lt;=入力項目!$S$22),入力項目!$S$23,0) +
IF(AND(U577&gt;=入力項目!$S$24,U577&lt;=入力項目!$S$25),入力項目!$S$26,0)
)</f>
        <v>0</v>
      </c>
      <c r="AJ577" s="10">
        <f ca="1">-VLOOKUP($D577,月別収支!$A$2:$H$13,7,FALSE)</f>
        <v>-20000</v>
      </c>
    </row>
    <row r="578" spans="1:36" x14ac:dyDescent="0.4">
      <c r="A578">
        <f t="shared" ca="1" si="156"/>
        <v>2072</v>
      </c>
      <c r="B578">
        <f t="shared" ca="1" si="146"/>
        <v>2072</v>
      </c>
      <c r="C578">
        <f t="shared" ca="1" si="147"/>
        <v>48</v>
      </c>
      <c r="D578">
        <f t="shared" ca="1" si="157"/>
        <v>8</v>
      </c>
      <c r="E578" t="str">
        <f t="shared" ca="1" si="141"/>
        <v>2072年8月</v>
      </c>
      <c r="F578">
        <f ca="1">IF(OR(入力項目!$N$5&lt;$A578,AND(入力項目!$N$5=$A578,入力項目!$N$6&lt;$D578)),IF(F577=0,1,IF(G578=12,F577+1,F577)),0)</f>
        <v>47</v>
      </c>
      <c r="G578">
        <f ca="1">IF(OR(入力項目!$N$5&lt;$A578,AND(入力項目!$N$5=$A578,入力項目!$N$6&lt;$D578)),IF(G577=12,1,G577+1),0)</f>
        <v>10</v>
      </c>
      <c r="H578" t="str">
        <f t="shared" ca="1" si="142"/>
        <v>47_10</v>
      </c>
      <c r="I578">
        <f ca="1">IF(
  IFERROR(AND($C578&gt;0,MOD($C578,入力項目!$N$22)=0,$D578=入力項目!$N$23), FALSE),
  1,
  IF(
    AND(I577&gt;0,J577=12),
    IF(I577=入力項目!$N$28, 0, I577+1),
    I577
  )
)</f>
        <v>0</v>
      </c>
      <c r="J578">
        <f ca="1">IF($D578=入力項目!$N$23,1,IFERROR(J577+1,1))</f>
        <v>3</v>
      </c>
      <c r="K578" t="str">
        <f t="shared" ca="1" si="143"/>
        <v>0_3</v>
      </c>
      <c r="L578">
        <f ca="1">L577+IF(入力項目!$D$4=$D578,1,0)</f>
        <v>76</v>
      </c>
      <c r="M578" t="str">
        <f t="shared" ca="1" si="144"/>
        <v>76歳</v>
      </c>
      <c r="N578">
        <f t="shared" ca="1" si="148"/>
        <v>77</v>
      </c>
      <c r="O578" t="str">
        <f t="shared" ca="1" si="145"/>
        <v>77歳</v>
      </c>
      <c r="P578">
        <f t="shared" ca="1" si="149"/>
        <v>52</v>
      </c>
      <c r="Q578">
        <f t="shared" ca="1" si="150"/>
        <v>50</v>
      </c>
      <c r="R578">
        <f t="shared" ca="1" si="151"/>
        <v>2073</v>
      </c>
      <c r="S578">
        <f t="shared" ca="1" si="152"/>
        <v>2073</v>
      </c>
      <c r="T578">
        <f t="shared" ca="1" si="153"/>
        <v>2073</v>
      </c>
      <c r="U578">
        <f t="shared" ca="1" si="154"/>
        <v>2073</v>
      </c>
      <c r="V578" s="10">
        <f t="shared" ca="1" si="155"/>
        <v>56760925</v>
      </c>
      <c r="W578" s="10">
        <f ca="1">IF($L578&lt;その他マスタ!$B$1,VLOOKUP($D578,月別収支!$A$2:$H$13,2,FALSE),その他マスタ!$B$3)+IF(AND($L578=その他マスタ!$B$1,入力項目!$I$9="あり",$D578=入力項目!$D$4),その他マスタ!$B$2,0)</f>
        <v>150000</v>
      </c>
      <c r="X578" s="10">
        <f ca="1">-IF(入力項目!$K$5=TRUE,
IF($F578+$G578&lt;3,VLOOKUP($D578,月別収支!$A$2:$H$13,8,FALSE),0)+IFERROR(VLOOKUP($H578,住宅ローン計算!C:P,13,FALSE),0)+IF($F578&gt;1,IF(OR($G578=3,$G578=6,$G578=9,$G578=12),ROUNDUP(入力項目!$N$18/4,0),0),0),
VLOOKUP($D578,月別収支!$A$2:$H$13,8,FALSE))</f>
        <v>0</v>
      </c>
      <c r="Y578" s="10">
        <f ca="1">-VLOOKUP($D578,月別収支!$A$2:$H$13,3,FALSE)</f>
        <v>-75000</v>
      </c>
      <c r="Z578" s="10">
        <f ca="1">-VLOOKUP($D578,月別収支!$A$2:$H$13,4,FALSE)</f>
        <v>-27000</v>
      </c>
      <c r="AA578" s="10">
        <f ca="1">-VLOOKUP($D578,月別収支!$A$2:$H$13,6,FALSE)</f>
        <v>-10000</v>
      </c>
      <c r="AB578" s="10">
        <f ca="1">-(
VLOOKUP($D578,月別収支!$A$2:$H$13,5,FALSE)+IF(AND(入力項目!$I$27&lt;=$A578,ISEVEN($A578-入力項目!$I$27),入力項目!$I$28=$D578),入力項目!$I$26,0)
+IF(入力項目!$K$26=TRUE,
IFERROR(VLOOKUP($K578,マイカーローン計算!C:P,13,FALSE),0),
IFERROR(
  IF(AND($C578&gt;0,MOD($C578,入力項目!$N$22)=0,$D578=入力項目!$N$23),入力項目!$N$24,0),
 0
)
)
)</f>
        <v>-20000</v>
      </c>
      <c r="AC578" s="10">
        <f ca="1">-IF($A578&lt;入力項目!$N$33,入力項目!$N$35,IF(AND($A578=入力項目!$N$33,$D578&lt;=入力項目!$N$34),入力項目!$N$35,0))</f>
        <v>0</v>
      </c>
      <c r="AD578">
        <f ca="1">-(
_xlfn.IFS(
P578&lt;=入力項目!$S$11,0,
AND(P578&gt;=入力項目!$S$11+1,P578&lt;=3),IFERROR(VLOOKUP(入力項目!$S$12,子育て関連マスタ!$I$4:$M$5,4,FALSE),0),
AND(P578&gt;=4,P578&lt;=6),IFERROR(VLOOKUP(入力項目!$S$13,子育て関連マスタ!$I$9:$M$12,4,FALSE),0),
AND(P578&gt;=7,P578&lt;=12),IFERROR(VLOOKUP(入力項目!$S$14,子育て関連マスタ!$I$16:$M$17,4,FALSE),0),
AND(P578&gt;=13,P578&lt;=15),IFERROR(VLOOKUP(入力項目!$S$15,子育て関連マスタ!$I$21:$M$22,4,FALSE),0),
AND(P578&gt;=16,P578&lt;=18),IFERROR(VLOOKUP(入力項目!$S$16,子育て関連マスタ!$I$26:$M$28,4,FALSE),0),
AND(P578&gt;=19,P578&lt;=20,入力項目!$S$16="高専"),IFERROR(VLOOKUP(入力項目!$S$16,子育て関連マスタ!$I$26:$M$28,4,FALSE),0),
AND(P578&gt;=19,P578&lt;=20,入力項目!$S$16&lt;&gt;"高専"),IFERROR(VLOOKUP(入力項目!$S$17,子育て関連マスタ!$I$32:$M$37,4,FALSE),0),
AND(P578&gt;=21,P578&lt;=22,入力項目!$S$16="高専"),IFERROR(VLOOKUP(入力項目!$S$17,子育て関連マスタ!$I$32:$M$34,4,FALSE),0),
AND(P578&gt;=21,P578&lt;=22,入力項目!$S$16&lt;&gt;"高専"),IFERROR(VLOOKUP(入力項目!$S$17,子育て関連マスタ!$I$32:$M$34,4,FALSE),0),
P578&gt;=23,0
) +
IF($D578=4,
  IFERROR(_xlfn.IFS(
  P578&lt;=入力項目!$S$11,0,
  AND(P578=入力項目!$S$11),IFERROR(VLOOKUP(入力項目!$S$12,子育て関連マスタ!$I$4:$M$5,2,FALSE),0),
  AND(P578=4),IFERROR(VLOOKUP(入力項目!$S$13,子育て関連マスタ!$I$9:$M$12,2,FALSE),0),
  AND(P578=7),IFERROR(VLOOKUP(入力項目!$S$14,子育て関連マスタ!$I$16:$M$17,2,FALSE),0),
  AND(P578=13),IFERROR(VLOOKUP(入力項目!$S$15,子育て関連マスタ!$I$21:$M$22,2,FALSE),0),
  AND(P578=16),IFERROR(VLOOKUP(入力項目!$S$16,子育て関連マスタ!$I$26:$M$28,2,FALSE),0),
  AND(P578=19,入力項目!$S$16&lt;&gt;"高専"),IFERROR(VLOOKUP(入力項目!$S$17,子育て関連マスタ!$I$32:$M$37,2,FALSE),0),
  AND(P578=21,入力項目!$S$16="高専"),IFERROR(VLOOKUP(入力項目!$S$17,子育て関連マスタ!$I$32:$M$37,2,FALSE),0),
  P578&gt;=22,0
  ),0),0
) +
IF(AND(P578&gt;=1,P578&lt;=15),IF($D578=入力項目!$S$8,入力項目!$S$3,0),0) +
IF(AND(P578&gt;=1,P578&lt;=15),IF($D578=5,入力項目!$S$4,0),0) +
IF(AND(P578&gt;=1,P578&lt;=15),IF($D578=12,入力項目!$S$5,0),0) +
IF(AND(入力項目!$S$7=$A578,入力項目!$S$8=$D578),子育て関連マスタ!$C$14,0) +
IFERROR(IF(AND(YEAR(EDATE(DATE(入力項目!$S$7,入力項目!$S$8,1),1))=$A578,MONTH(EDATE(DATE(入力項目!$S$7,入力項目!$S$8,1),1))=$D578),子育て関連マスタ!$C$15,0),0) +
IF(AND(OR(P578=3,P578=5,P578=7),$D578=11),子育て関連マスタ!$C$17,0) +
IF(AND(P578=20,$D578=1),子育て関連マスタ!$C$18,0) +
IF(AND(P578=20,$D578=1),
IFERROR(_xlfn.IFS(
入力項目!$S$10="男",子育て関連マスタ!$C$18,
入力項目!$S$10="女",子育て関連マスタ!$C$19
),0),0
) +
IF(AND(P578&gt;=入力項目!$S$18,P578&lt;=入力項目!$S$19),入力項目!$S$20,0) +
IF(AND(P578&gt;=入力項目!$S$21,P578&lt;=入力項目!$S$22),入力項目!$S$23,0) +
IF(AND(P578&gt;=入力項目!$S$24,P578&lt;=入力項目!$S$25),入力項目!$S$26,0)
)</f>
        <v>0</v>
      </c>
      <c r="AE578">
        <f ca="1">-(
_xlfn.IFS(
Q578&lt;=入力項目!$S$11,0,
AND(Q578&gt;=入力項目!$S$11+1,Q578&lt;=3),IFERROR(VLOOKUP(入力項目!$S$12,子育て関連マスタ!$I$4:$M$5,4,FALSE),0),
AND(Q578&gt;=4,Q578&lt;=6),IFERROR(VLOOKUP(入力項目!$S$13,子育て関連マスタ!$I$9:$M$12,4,FALSE),0),
AND(Q578&gt;=7,Q578&lt;=12),IFERROR(VLOOKUP(入力項目!$S$14,子育て関連マスタ!$I$16:$M$17,4,FALSE),0),
AND(Q578&gt;=13,Q578&lt;=15),IFERROR(VLOOKUP(入力項目!$S$15,子育て関連マスタ!$I$21:$M$22,4,FALSE),0),
AND(Q578&gt;=16,Q578&lt;=18),IFERROR(VLOOKUP(入力項目!$S$16,子育て関連マスタ!$I$26:$M$28,4,FALSE),0),
AND(Q578&gt;=19,Q578&lt;=20,入力項目!$S$16="高専"),IFERROR(VLOOKUP(入力項目!$S$16,子育て関連マスタ!$I$26:$M$28,4,FALSE),0),
AND(Q578&gt;=19,Q578&lt;=20,入力項目!$S$16&lt;&gt;"高専"),IFERROR(VLOOKUP(入力項目!$S$17,子育て関連マスタ!$I$32:$M$37,4,FALSE),0),
AND(Q578&gt;=21,Q578&lt;=22,入力項目!$S$16="高専"),IFERROR(VLOOKUP(入力項目!$S$17,子育て関連マスタ!$I$32:$M$34,4,FALSE),0),
AND(Q578&gt;=21,Q578&lt;=22,入力項目!$S$16&lt;&gt;"高専"),IFERROR(VLOOKUP(入力項目!$S$17,子育て関連マスタ!$I$32:$M$34,4,FALSE),0),
Q578&gt;=23,0
) +
IF($D578=4,
  IFERROR(_xlfn.IFS(
  Q578&lt;=入力項目!$S$11,0,
  AND(Q578=入力項目!$S$11),IFERROR(VLOOKUP(入力項目!$S$12,子育て関連マスタ!$I$4:$M$5,2,FALSE),0),
  AND(Q578=4),IFERROR(VLOOKUP(入力項目!$S$13,子育て関連マスタ!$I$9:$M$12,2,FALSE),0),
  AND(Q578=7),IFERROR(VLOOKUP(入力項目!$S$14,子育て関連マスタ!$I$16:$M$17,2,FALSE),0),
  AND(Q578=13),IFERROR(VLOOKUP(入力項目!$S$15,子育て関連マスタ!$I$21:$M$22,2,FALSE),0),
  AND(Q578=16),IFERROR(VLOOKUP(入力項目!$S$16,子育て関連マスタ!$I$26:$M$28,2,FALSE),0),
  AND(Q578=19,入力項目!$S$16&lt;&gt;"高専"),IFERROR(VLOOKUP(入力項目!$S$17,子育て関連マスタ!$I$32:$M$37,2,FALSE),0),
  AND(Q578=21,入力項目!$S$16="高専"),IFERROR(VLOOKUP(入力項目!$S$17,子育て関連マスタ!$I$32:$M$37,2,FALSE),0),
  Q578&gt;=22,0
  ),0),0
) +
IF(AND(Q578&gt;=1,Q578&lt;=15),IF($D578=入力項目!$S$8,入力項目!$S$3,0),0) +
IF(AND(Q578&gt;=1,Q578&lt;=15),IF($D578=5,入力項目!$S$4,0),0) +
IF(AND(Q578&gt;=1,Q578&lt;=15),IF($D578=12,入力項目!$S$5,0),0) +
IF(AND(入力項目!$S$7=$A578,入力項目!$S$8=$D578),子育て関連マスタ!$C$14,0) +
IFERROR(IF(AND(YEAR(EDATE(DATE(入力項目!$S$7,入力項目!$S$8,1),1))=$A578,MONTH(EDATE(DATE(入力項目!$S$7,入力項目!$S$8,1),1))=$D578),子育て関連マスタ!$C$15,0),0) +
IF(AND(OR(Q578=3,Q578=5,Q578=7),$D578=11),子育て関連マスタ!$C$17,0) +
IF(AND(Q578=20,$D578=1),子育て関連マスタ!$C$18,0) +
IF(AND(Q578=20,$D578=1),
IFERROR(_xlfn.IFS(
入力項目!$S$10="男",子育て関連マスタ!$C$18,
入力項目!$S$10="女",子育て関連マスタ!$C$19
),0),0
) +
IF(AND(Q578&gt;=入力項目!$S$18,Q578&lt;=入力項目!$S$19),入力項目!$S$20,0) +
IF(AND(Q578&gt;=入力項目!$S$21,Q578&lt;=入力項目!$S$22),入力項目!$S$23,0) +
IF(AND(Q578&gt;=入力項目!$S$24,Q578&lt;=入力項目!$S$25),入力項目!$S$26,0)
)</f>
        <v>0</v>
      </c>
      <c r="AF578">
        <f ca="1">-(
_xlfn.IFS(
R578&lt;=入力項目!$S$11,0,
AND(R578&gt;=入力項目!$S$11+1,R578&lt;=3),IFERROR(VLOOKUP(入力項目!$S$12,子育て関連マスタ!$I$4:$M$5,4,FALSE),0),
AND(R578&gt;=4,R578&lt;=6),IFERROR(VLOOKUP(入力項目!$S$13,子育て関連マスタ!$I$9:$M$12,4,FALSE),0),
AND(R578&gt;=7,R578&lt;=12),IFERROR(VLOOKUP(入力項目!$S$14,子育て関連マスタ!$I$16:$M$17,4,FALSE),0),
AND(R578&gt;=13,R578&lt;=15),IFERROR(VLOOKUP(入力項目!$S$15,子育て関連マスタ!$I$21:$M$22,4,FALSE),0),
AND(R578&gt;=16,R578&lt;=18),IFERROR(VLOOKUP(入力項目!$S$16,子育て関連マスタ!$I$26:$M$28,4,FALSE),0),
AND(R578&gt;=19,R578&lt;=20,入力項目!$S$16="高専"),IFERROR(VLOOKUP(入力項目!$S$16,子育て関連マスタ!$I$26:$M$28,4,FALSE),0),
AND(R578&gt;=19,R578&lt;=20,入力項目!$S$16&lt;&gt;"高専"),IFERROR(VLOOKUP(入力項目!$S$17,子育て関連マスタ!$I$32:$M$37,4,FALSE),0),
AND(R578&gt;=21,R578&lt;=22,入力項目!$S$16="高専"),IFERROR(VLOOKUP(入力項目!$S$17,子育て関連マスタ!$I$32:$M$34,4,FALSE),0),
AND(R578&gt;=21,R578&lt;=22,入力項目!$S$16&lt;&gt;"高専"),IFERROR(VLOOKUP(入力項目!$S$17,子育て関連マスタ!$I$32:$M$34,4,FALSE),0),
R578&gt;=23,0
) +
IF($D578=4,
  IFERROR(_xlfn.IFS(
  R578&lt;=入力項目!$S$11,0,
  AND(R578=入力項目!$S$11),IFERROR(VLOOKUP(入力項目!$S$12,子育て関連マスタ!$I$4:$M$5,2,FALSE),0),
  AND(R578=4),IFERROR(VLOOKUP(入力項目!$S$13,子育て関連マスタ!$I$9:$M$12,2,FALSE),0),
  AND(R578=7),IFERROR(VLOOKUP(入力項目!$S$14,子育て関連マスタ!$I$16:$M$17,2,FALSE),0),
  AND(R578=13),IFERROR(VLOOKUP(入力項目!$S$15,子育て関連マスタ!$I$21:$M$22,2,FALSE),0),
  AND(R578=16),IFERROR(VLOOKUP(入力項目!$S$16,子育て関連マスタ!$I$26:$M$28,2,FALSE),0),
  AND(R578=19,入力項目!$S$16&lt;&gt;"高専"),IFERROR(VLOOKUP(入力項目!$S$17,子育て関連マスタ!$I$32:$M$37,2,FALSE),0),
  AND(R578=21,入力項目!$S$16="高専"),IFERROR(VLOOKUP(入力項目!$S$17,子育て関連マスタ!$I$32:$M$37,2,FALSE),0),
  R578&gt;=22,0
  ),0),0
) +
IF(AND(R578&gt;=1,R578&lt;=15),IF($D578=入力項目!$S$8,入力項目!$S$3,0),0) +
IF(AND(R578&gt;=1,R578&lt;=15),IF($D578=5,入力項目!$S$4,0),0) +
IF(AND(R578&gt;=1,R578&lt;=15),IF($D578=12,入力項目!$S$5,0),0) +
IF(AND(入力項目!$S$7=$A578,入力項目!$S$8=$D578),子育て関連マスタ!$C$14,0) +
IFERROR(IF(AND(YEAR(EDATE(DATE(入力項目!$S$7,入力項目!$S$8,1),1))=$A578,MONTH(EDATE(DATE(入力項目!$S$7,入力項目!$S$8,1),1))=$D578),子育て関連マスタ!$C$15,0),0) +
IF(AND(OR(R578=3,R578=5,R578=7),$D578=11),子育て関連マスタ!$C$17,0) +
IF(AND(R578=20,$D578=1),子育て関連マスタ!$C$18,0) +
IF(AND(R578=20,$D578=1),
IFERROR(_xlfn.IFS(
入力項目!$S$10="男",子育て関連マスタ!$C$18,
入力項目!$S$10="女",子育て関連マスタ!$C$19
),0),0
) +
IF(AND(R578&gt;=入力項目!$S$18,R578&lt;=入力項目!$S$19),入力項目!$S$20,0) +
IF(AND(R578&gt;=入力項目!$S$21,R578&lt;=入力項目!$S$22),入力項目!$S$23,0) +
IF(AND(R578&gt;=入力項目!$S$24,R578&lt;=入力項目!$S$25),入力項目!$S$26,0)
)</f>
        <v>0</v>
      </c>
      <c r="AG578">
        <f ca="1">-(
_xlfn.IFS(
S578&lt;=入力項目!$S$11,0,
AND(S578&gt;=入力項目!$S$11+1,S578&lt;=3),IFERROR(VLOOKUP(入力項目!$S$12,子育て関連マスタ!$I$4:$M$5,4,FALSE),0),
AND(S578&gt;=4,S578&lt;=6),IFERROR(VLOOKUP(入力項目!$S$13,子育て関連マスタ!$I$9:$M$12,4,FALSE),0),
AND(S578&gt;=7,S578&lt;=12),IFERROR(VLOOKUP(入力項目!$S$14,子育て関連マスタ!$I$16:$M$17,4,FALSE),0),
AND(S578&gt;=13,S578&lt;=15),IFERROR(VLOOKUP(入力項目!$S$15,子育て関連マスタ!$I$21:$M$22,4,FALSE),0),
AND(S578&gt;=16,S578&lt;=18),IFERROR(VLOOKUP(入力項目!$S$16,子育て関連マスタ!$I$26:$M$28,4,FALSE),0),
AND(S578&gt;=19,S578&lt;=20,入力項目!$S$16="高専"),IFERROR(VLOOKUP(入力項目!$S$16,子育て関連マスタ!$I$26:$M$28,4,FALSE),0),
AND(S578&gt;=19,S578&lt;=20,入力項目!$S$16&lt;&gt;"高専"),IFERROR(VLOOKUP(入力項目!$S$17,子育て関連マスタ!$I$32:$M$37,4,FALSE),0),
AND(S578&gt;=21,S578&lt;=22,入力項目!$S$16="高専"),IFERROR(VLOOKUP(入力項目!$S$17,子育て関連マスタ!$I$32:$M$34,4,FALSE),0),
AND(S578&gt;=21,S578&lt;=22,入力項目!$S$16&lt;&gt;"高専"),IFERROR(VLOOKUP(入力項目!$S$17,子育て関連マスタ!$I$32:$M$34,4,FALSE),0),
S578&gt;=23,0
) +
IF($D578=4,
  IFERROR(_xlfn.IFS(
  S578&lt;=入力項目!$S$11,0,
  AND(S578=入力項目!$S$11),IFERROR(VLOOKUP(入力項目!$S$12,子育て関連マスタ!$I$4:$M$5,2,FALSE),0),
  AND(S578=4),IFERROR(VLOOKUP(入力項目!$S$13,子育て関連マスタ!$I$9:$M$12,2,FALSE),0),
  AND(S578=7),IFERROR(VLOOKUP(入力項目!$S$14,子育て関連マスタ!$I$16:$M$17,2,FALSE),0),
  AND(S578=13),IFERROR(VLOOKUP(入力項目!$S$15,子育て関連マスタ!$I$21:$M$22,2,FALSE),0),
  AND(S578=16),IFERROR(VLOOKUP(入力項目!$S$16,子育て関連マスタ!$I$26:$M$28,2,FALSE),0),
  AND(S578=19,入力項目!$S$16&lt;&gt;"高専"),IFERROR(VLOOKUP(入力項目!$S$17,子育て関連マスタ!$I$32:$M$37,2,FALSE),0),
  AND(S578=21,入力項目!$S$16="高専"),IFERROR(VLOOKUP(入力項目!$S$17,子育て関連マスタ!$I$32:$M$37,2,FALSE),0),
  S578&gt;=22,0
  ),0),0
) +
IF(AND(S578&gt;=1,S578&lt;=15),IF($D578=入力項目!$S$8,入力項目!$S$3,0),0) +
IF(AND(S578&gt;=1,S578&lt;=15),IF($D578=5,入力項目!$S$4,0),0) +
IF(AND(S578&gt;=1,S578&lt;=15),IF($D578=12,入力項目!$S$5,0),0) +
IF(AND(入力項目!$S$7=$A578,入力項目!$S$8=$D578),子育て関連マスタ!$C$14,0) +
IFERROR(IF(AND(YEAR(EDATE(DATE(入力項目!$S$7,入力項目!$S$8,1),1))=$A578,MONTH(EDATE(DATE(入力項目!$S$7,入力項目!$S$8,1),1))=$D578),子育て関連マスタ!$C$15,0),0) +
IF(AND(OR(S578=3,S578=5,S578=7),$D578=11),子育て関連マスタ!$C$17,0) +
IF(AND(S578=20,$D578=1),子育て関連マスタ!$C$18,0) +
IF(AND(S578=20,$D578=1),
IFERROR(_xlfn.IFS(
入力項目!$S$10="男",子育て関連マスタ!$C$18,
入力項目!$S$10="女",子育て関連マスタ!$C$19
),0),0
) +
IF(AND(S578&gt;=入力項目!$S$18,S578&lt;=入力項目!$S$19),入力項目!$S$20,0) +
IF(AND(S578&gt;=入力項目!$S$21,S578&lt;=入力項目!$S$22),入力項目!$S$23,0) +
IF(AND(S578&gt;=入力項目!$S$24,S578&lt;=入力項目!$S$25),入力項目!$S$26,0)
)</f>
        <v>0</v>
      </c>
      <c r="AH578">
        <f ca="1">-(
_xlfn.IFS(
T578&lt;=入力項目!$S$11,0,
AND(T578&gt;=入力項目!$S$11+1,T578&lt;=3),IFERROR(VLOOKUP(入力項目!$S$12,子育て関連マスタ!$I$4:$M$5,4,FALSE),0),
AND(T578&gt;=4,T578&lt;=6),IFERROR(VLOOKUP(入力項目!$S$13,子育て関連マスタ!$I$9:$M$12,4,FALSE),0),
AND(T578&gt;=7,T578&lt;=12),IFERROR(VLOOKUP(入力項目!$S$14,子育て関連マスタ!$I$16:$M$17,4,FALSE),0),
AND(T578&gt;=13,T578&lt;=15),IFERROR(VLOOKUP(入力項目!$S$15,子育て関連マスタ!$I$21:$M$22,4,FALSE),0),
AND(T578&gt;=16,T578&lt;=18),IFERROR(VLOOKUP(入力項目!$S$16,子育て関連マスタ!$I$26:$M$28,4,FALSE),0),
AND(T578&gt;=19,T578&lt;=20,入力項目!$S$16="高専"),IFERROR(VLOOKUP(入力項目!$S$16,子育て関連マスタ!$I$26:$M$28,4,FALSE),0),
AND(T578&gt;=19,T578&lt;=20,入力項目!$S$16&lt;&gt;"高専"),IFERROR(VLOOKUP(入力項目!$S$17,子育て関連マスタ!$I$32:$M$37,4,FALSE),0),
AND(T578&gt;=21,T578&lt;=22,入力項目!$S$16="高専"),IFERROR(VLOOKUP(入力項目!$S$17,子育て関連マスタ!$I$32:$M$34,4,FALSE),0),
AND(T578&gt;=21,T578&lt;=22,入力項目!$S$16&lt;&gt;"高専"),IFERROR(VLOOKUP(入力項目!$S$17,子育て関連マスタ!$I$32:$M$34,4,FALSE),0),
T578&gt;=23,0
) +
IF($D578=4,
  IFERROR(_xlfn.IFS(
  T578&lt;=入力項目!$S$11,0,
  AND(T578=入力項目!$S$11),IFERROR(VLOOKUP(入力項目!$S$12,子育て関連マスタ!$I$4:$M$5,2,FALSE),0),
  AND(T578=4),IFERROR(VLOOKUP(入力項目!$S$13,子育て関連マスタ!$I$9:$M$12,2,FALSE),0),
  AND(T578=7),IFERROR(VLOOKUP(入力項目!$S$14,子育て関連マスタ!$I$16:$M$17,2,FALSE),0),
  AND(T578=13),IFERROR(VLOOKUP(入力項目!$S$15,子育て関連マスタ!$I$21:$M$22,2,FALSE),0),
  AND(T578=16),IFERROR(VLOOKUP(入力項目!$S$16,子育て関連マスタ!$I$26:$M$28,2,FALSE),0),
  AND(T578=19,入力項目!$S$16&lt;&gt;"高専"),IFERROR(VLOOKUP(入力項目!$S$17,子育て関連マスタ!$I$32:$M$37,2,FALSE),0),
  AND(T578=21,入力項目!$S$16="高専"),IFERROR(VLOOKUP(入力項目!$S$17,子育て関連マスタ!$I$32:$M$37,2,FALSE),0),
  T578&gt;=22,0
  ),0),0
) +
IF(AND(T578&gt;=1,T578&lt;=15),IF($D578=入力項目!$S$8,入力項目!$S$3,0),0) +
IF(AND(T578&gt;=1,T578&lt;=15),IF($D578=5,入力項目!$S$4,0),0) +
IF(AND(T578&gt;=1,T578&lt;=15),IF($D578=12,入力項目!$S$5,0),0) +
IF(AND(入力項目!$S$7=$A578,入力項目!$S$8=$D578),子育て関連マスタ!$C$14,0) +
IFERROR(IF(AND(YEAR(EDATE(DATE(入力項目!$S$7,入力項目!$S$8,1),1))=$A578,MONTH(EDATE(DATE(入力項目!$S$7,入力項目!$S$8,1),1))=$D578),子育て関連マスタ!$C$15,0),0) +
IF(AND(OR(T578=3,T578=5,T578=7),$D578=11),子育て関連マスタ!$C$17,0) +
IF(AND(T578=20,$D578=1),子育て関連マスタ!$C$18,0) +
IF(AND(T578=20,$D578=1),
IFERROR(_xlfn.IFS(
入力項目!$S$10="男",子育て関連マスタ!$C$18,
入力項目!$S$10="女",子育て関連マスタ!$C$19
),0),0
) +
IF(AND(T578&gt;=入力項目!$S$18,T578&lt;=入力項目!$S$19),入力項目!$S$20,0) +
IF(AND(T578&gt;=入力項目!$S$21,T578&lt;=入力項目!$S$22),入力項目!$S$23,0) +
IF(AND(T578&gt;=入力項目!$S$24,T578&lt;=入力項目!$S$25),入力項目!$S$26,0)
)</f>
        <v>0</v>
      </c>
      <c r="AI578">
        <f ca="1">-(
_xlfn.IFS(
U578&lt;=入力項目!$S$11,0,
AND(U578&gt;=入力項目!$S$11+1,U578&lt;=3),IFERROR(VLOOKUP(入力項目!$S$12,子育て関連マスタ!$I$4:$M$5,4,FALSE),0),
AND(U578&gt;=4,U578&lt;=6),IFERROR(VLOOKUP(入力項目!$S$13,子育て関連マスタ!$I$9:$M$12,4,FALSE),0),
AND(U578&gt;=7,U578&lt;=12),IFERROR(VLOOKUP(入力項目!$S$14,子育て関連マスタ!$I$16:$M$17,4,FALSE),0),
AND(U578&gt;=13,U578&lt;=15),IFERROR(VLOOKUP(入力項目!$S$15,子育て関連マスタ!$I$21:$M$22,4,FALSE),0),
AND(U578&gt;=16,U578&lt;=18),IFERROR(VLOOKUP(入力項目!$S$16,子育て関連マスタ!$I$26:$M$28,4,FALSE),0),
AND(U578&gt;=19,U578&lt;=20,入力項目!$S$16="高専"),IFERROR(VLOOKUP(入力項目!$S$16,子育て関連マスタ!$I$26:$M$28,4,FALSE),0),
AND(U578&gt;=19,U578&lt;=20,入力項目!$S$16&lt;&gt;"高専"),IFERROR(VLOOKUP(入力項目!$S$17,子育て関連マスタ!$I$32:$M$37,4,FALSE),0),
AND(U578&gt;=21,U578&lt;=22,入力項目!$S$16="高専"),IFERROR(VLOOKUP(入力項目!$S$17,子育て関連マスタ!$I$32:$M$34,4,FALSE),0),
AND(U578&gt;=21,U578&lt;=22,入力項目!$S$16&lt;&gt;"高専"),IFERROR(VLOOKUP(入力項目!$S$17,子育て関連マスタ!$I$32:$M$34,4,FALSE),0),
U578&gt;=23,0
) +
IF($D578=4,
  IFERROR(_xlfn.IFS(
  U578&lt;=入力項目!$S$11,0,
  AND(U578=入力項目!$S$11),IFERROR(VLOOKUP(入力項目!$S$12,子育て関連マスタ!$I$4:$M$5,2,FALSE),0),
  AND(U578=4),IFERROR(VLOOKUP(入力項目!$S$13,子育て関連マスタ!$I$9:$M$12,2,FALSE),0),
  AND(U578=7),IFERROR(VLOOKUP(入力項目!$S$14,子育て関連マスタ!$I$16:$M$17,2,FALSE),0),
  AND(U578=13),IFERROR(VLOOKUP(入力項目!$S$15,子育て関連マスタ!$I$21:$M$22,2,FALSE),0),
  AND(U578=16),IFERROR(VLOOKUP(入力項目!$S$16,子育て関連マスタ!$I$26:$M$28,2,FALSE),0),
  AND(U578=19,入力項目!$S$16&lt;&gt;"高専"),IFERROR(VLOOKUP(入力項目!$S$17,子育て関連マスタ!$I$32:$M$37,2,FALSE),0),
  AND(U578=21,入力項目!$S$16="高専"),IFERROR(VLOOKUP(入力項目!$S$17,子育て関連マスタ!$I$32:$M$37,2,FALSE),0),
  U578&gt;=22,0
  ),0),0
) +
IF(AND(U578&gt;=1,U578&lt;=15),IF($D578=入力項目!$S$8,入力項目!$S$3,0),0) +
IF(AND(U578&gt;=1,U578&lt;=15),IF($D578=5,入力項目!$S$4,0),0) +
IF(AND(U578&gt;=1,U578&lt;=15),IF($D578=12,入力項目!$S$5,0),0) +
IF(AND(入力項目!$S$7=$A578,入力項目!$S$8=$D578),子育て関連マスタ!$C$14,0) +
IFERROR(IF(AND(YEAR(EDATE(DATE(入力項目!$S$7,入力項目!$S$8,1),1))=$A578,MONTH(EDATE(DATE(入力項目!$S$7,入力項目!$S$8,1),1))=$D578),子育て関連マスタ!$C$15,0),0) +
IF(AND(OR(U578=3,U578=5,U578=7),$D578=11),子育て関連マスタ!$C$17,0) +
IF(AND(U578=20,$D578=1),子育て関連マスタ!$C$18,0) +
IF(AND(U578=20,$D578=1),
IFERROR(_xlfn.IFS(
入力項目!$S$10="男",子育て関連マスタ!$C$18,
入力項目!$S$10="女",子育て関連マスタ!$C$19
),0),0
) +
IF(AND(U578&gt;=入力項目!$S$18,U578&lt;=入力項目!$S$19),入力項目!$S$20,0) +
IF(AND(U578&gt;=入力項目!$S$21,U578&lt;=入力項目!$S$22),入力項目!$S$23,0) +
IF(AND(U578&gt;=入力項目!$S$24,U578&lt;=入力項目!$S$25),入力項目!$S$26,0)
)</f>
        <v>0</v>
      </c>
      <c r="AJ578" s="10">
        <f ca="1">-VLOOKUP($D578,月別収支!$A$2:$H$13,7,FALSE)</f>
        <v>-20000</v>
      </c>
    </row>
    <row r="579" spans="1:36" x14ac:dyDescent="0.4">
      <c r="A579">
        <f t="shared" ca="1" si="156"/>
        <v>2072</v>
      </c>
      <c r="B579">
        <f t="shared" ca="1" si="146"/>
        <v>2072</v>
      </c>
      <c r="C579">
        <f t="shared" ca="1" si="147"/>
        <v>48</v>
      </c>
      <c r="D579">
        <f t="shared" ca="1" si="157"/>
        <v>9</v>
      </c>
      <c r="E579" t="str">
        <f t="shared" ca="1" si="141"/>
        <v>2072年9月</v>
      </c>
      <c r="F579">
        <f ca="1">IF(OR(入力項目!$N$5&lt;$A579,AND(入力項目!$N$5=$A579,入力項目!$N$6&lt;$D579)),IF(F578=0,1,IF(G579=12,F578+1,F578)),0)</f>
        <v>47</v>
      </c>
      <c r="G579">
        <f ca="1">IF(OR(入力項目!$N$5&lt;$A579,AND(入力項目!$N$5=$A579,入力項目!$N$6&lt;$D579)),IF(G578=12,1,G578+1),0)</f>
        <v>11</v>
      </c>
      <c r="H579" t="str">
        <f t="shared" ca="1" si="142"/>
        <v>47_11</v>
      </c>
      <c r="I579">
        <f ca="1">IF(
  IFERROR(AND($C579&gt;0,MOD($C579,入力項目!$N$22)=0,$D579=入力項目!$N$23), FALSE),
  1,
  IF(
    AND(I578&gt;0,J578=12),
    IF(I578=入力項目!$N$28, 0, I578+1),
    I578
  )
)</f>
        <v>0</v>
      </c>
      <c r="J579">
        <f ca="1">IF($D579=入力項目!$N$23,1,IFERROR(J578+1,1))</f>
        <v>4</v>
      </c>
      <c r="K579" t="str">
        <f t="shared" ca="1" si="143"/>
        <v>0_4</v>
      </c>
      <c r="L579">
        <f ca="1">L578+IF(入力項目!$D$4=$D579,1,0)</f>
        <v>76</v>
      </c>
      <c r="M579" t="str">
        <f t="shared" ca="1" si="144"/>
        <v>76歳</v>
      </c>
      <c r="N579">
        <f t="shared" ca="1" si="148"/>
        <v>77</v>
      </c>
      <c r="O579" t="str">
        <f t="shared" ca="1" si="145"/>
        <v>77歳</v>
      </c>
      <c r="P579">
        <f t="shared" ca="1" si="149"/>
        <v>52</v>
      </c>
      <c r="Q579">
        <f t="shared" ca="1" si="150"/>
        <v>50</v>
      </c>
      <c r="R579">
        <f t="shared" ca="1" si="151"/>
        <v>2073</v>
      </c>
      <c r="S579">
        <f t="shared" ca="1" si="152"/>
        <v>2073</v>
      </c>
      <c r="T579">
        <f t="shared" ca="1" si="153"/>
        <v>2073</v>
      </c>
      <c r="U579">
        <f t="shared" ca="1" si="154"/>
        <v>2073</v>
      </c>
      <c r="V579" s="10">
        <f t="shared" ca="1" si="155"/>
        <v>56758925</v>
      </c>
      <c r="W579" s="10">
        <f ca="1">IF($L579&lt;その他マスタ!$B$1,VLOOKUP($D579,月別収支!$A$2:$H$13,2,FALSE),その他マスタ!$B$3)+IF(AND($L579=その他マスタ!$B$1,入力項目!$I$9="あり",$D579=入力項目!$D$4),その他マスタ!$B$2,0)</f>
        <v>150000</v>
      </c>
      <c r="X579" s="10">
        <f ca="1">-IF(入力項目!$K$5=TRUE,
IF($F579+$G579&lt;3,VLOOKUP($D579,月別収支!$A$2:$H$13,8,FALSE),0)+IFERROR(VLOOKUP($H579,住宅ローン計算!C:P,13,FALSE),0)+IF($F579&gt;1,IF(OR($G579=3,$G579=6,$G579=9,$G579=12),ROUNDUP(入力項目!$N$18/4,0),0),0),
VLOOKUP($D579,月別収支!$A$2:$H$13,8,FALSE))</f>
        <v>0</v>
      </c>
      <c r="Y579" s="10">
        <f ca="1">-VLOOKUP($D579,月別収支!$A$2:$H$13,3,FALSE)</f>
        <v>-75000</v>
      </c>
      <c r="Z579" s="10">
        <f ca="1">-VLOOKUP($D579,月別収支!$A$2:$H$13,4,FALSE)</f>
        <v>-27000</v>
      </c>
      <c r="AA579" s="10">
        <f ca="1">-VLOOKUP($D579,月別収支!$A$2:$H$13,6,FALSE)</f>
        <v>-10000</v>
      </c>
      <c r="AB579" s="10">
        <f ca="1">-(
VLOOKUP($D579,月別収支!$A$2:$H$13,5,FALSE)+IF(AND(入力項目!$I$27&lt;=$A579,ISEVEN($A579-入力項目!$I$27),入力項目!$I$28=$D579),入力項目!$I$26,0)
+IF(入力項目!$K$26=TRUE,
IFERROR(VLOOKUP($K579,マイカーローン計算!C:P,13,FALSE),0),
IFERROR(
  IF(AND($C579&gt;0,MOD($C579,入力項目!$N$22)=0,$D579=入力項目!$N$23),入力項目!$N$24,0),
 0
)
)
)</f>
        <v>-20000</v>
      </c>
      <c r="AC579" s="10">
        <f ca="1">-IF($A579&lt;入力項目!$N$33,入力項目!$N$35,IF(AND($A579=入力項目!$N$33,$D579&lt;=入力項目!$N$34),入力項目!$N$35,0))</f>
        <v>0</v>
      </c>
      <c r="AD579">
        <f ca="1">-(
_xlfn.IFS(
P579&lt;=入力項目!$S$11,0,
AND(P579&gt;=入力項目!$S$11+1,P579&lt;=3),IFERROR(VLOOKUP(入力項目!$S$12,子育て関連マスタ!$I$4:$M$5,4,FALSE),0),
AND(P579&gt;=4,P579&lt;=6),IFERROR(VLOOKUP(入力項目!$S$13,子育て関連マスタ!$I$9:$M$12,4,FALSE),0),
AND(P579&gt;=7,P579&lt;=12),IFERROR(VLOOKUP(入力項目!$S$14,子育て関連マスタ!$I$16:$M$17,4,FALSE),0),
AND(P579&gt;=13,P579&lt;=15),IFERROR(VLOOKUP(入力項目!$S$15,子育て関連マスタ!$I$21:$M$22,4,FALSE),0),
AND(P579&gt;=16,P579&lt;=18),IFERROR(VLOOKUP(入力項目!$S$16,子育て関連マスタ!$I$26:$M$28,4,FALSE),0),
AND(P579&gt;=19,P579&lt;=20,入力項目!$S$16="高専"),IFERROR(VLOOKUP(入力項目!$S$16,子育て関連マスタ!$I$26:$M$28,4,FALSE),0),
AND(P579&gt;=19,P579&lt;=20,入力項目!$S$16&lt;&gt;"高専"),IFERROR(VLOOKUP(入力項目!$S$17,子育て関連マスタ!$I$32:$M$37,4,FALSE),0),
AND(P579&gt;=21,P579&lt;=22,入力項目!$S$16="高専"),IFERROR(VLOOKUP(入力項目!$S$17,子育て関連マスタ!$I$32:$M$34,4,FALSE),0),
AND(P579&gt;=21,P579&lt;=22,入力項目!$S$16&lt;&gt;"高専"),IFERROR(VLOOKUP(入力項目!$S$17,子育て関連マスタ!$I$32:$M$34,4,FALSE),0),
P579&gt;=23,0
) +
IF($D579=4,
  IFERROR(_xlfn.IFS(
  P579&lt;=入力項目!$S$11,0,
  AND(P579=入力項目!$S$11),IFERROR(VLOOKUP(入力項目!$S$12,子育て関連マスタ!$I$4:$M$5,2,FALSE),0),
  AND(P579=4),IFERROR(VLOOKUP(入力項目!$S$13,子育て関連マスタ!$I$9:$M$12,2,FALSE),0),
  AND(P579=7),IFERROR(VLOOKUP(入力項目!$S$14,子育て関連マスタ!$I$16:$M$17,2,FALSE),0),
  AND(P579=13),IFERROR(VLOOKUP(入力項目!$S$15,子育て関連マスタ!$I$21:$M$22,2,FALSE),0),
  AND(P579=16),IFERROR(VLOOKUP(入力項目!$S$16,子育て関連マスタ!$I$26:$M$28,2,FALSE),0),
  AND(P579=19,入力項目!$S$16&lt;&gt;"高専"),IFERROR(VLOOKUP(入力項目!$S$17,子育て関連マスタ!$I$32:$M$37,2,FALSE),0),
  AND(P579=21,入力項目!$S$16="高専"),IFERROR(VLOOKUP(入力項目!$S$17,子育て関連マスタ!$I$32:$M$37,2,FALSE),0),
  P579&gt;=22,0
  ),0),0
) +
IF(AND(P579&gt;=1,P579&lt;=15),IF($D579=入力項目!$S$8,入力項目!$S$3,0),0) +
IF(AND(P579&gt;=1,P579&lt;=15),IF($D579=5,入力項目!$S$4,0),0) +
IF(AND(P579&gt;=1,P579&lt;=15),IF($D579=12,入力項目!$S$5,0),0) +
IF(AND(入力項目!$S$7=$A579,入力項目!$S$8=$D579),子育て関連マスタ!$C$14,0) +
IFERROR(IF(AND(YEAR(EDATE(DATE(入力項目!$S$7,入力項目!$S$8,1),1))=$A579,MONTH(EDATE(DATE(入力項目!$S$7,入力項目!$S$8,1),1))=$D579),子育て関連マスタ!$C$15,0),0) +
IF(AND(OR(P579=3,P579=5,P579=7),$D579=11),子育て関連マスタ!$C$17,0) +
IF(AND(P579=20,$D579=1),子育て関連マスタ!$C$18,0) +
IF(AND(P579=20,$D579=1),
IFERROR(_xlfn.IFS(
入力項目!$S$10="男",子育て関連マスタ!$C$18,
入力項目!$S$10="女",子育て関連マスタ!$C$19
),0),0
) +
IF(AND(P579&gt;=入力項目!$S$18,P579&lt;=入力項目!$S$19),入力項目!$S$20,0) +
IF(AND(P579&gt;=入力項目!$S$21,P579&lt;=入力項目!$S$22),入力項目!$S$23,0) +
IF(AND(P579&gt;=入力項目!$S$24,P579&lt;=入力項目!$S$25),入力項目!$S$26,0)
)</f>
        <v>0</v>
      </c>
      <c r="AE579">
        <f ca="1">-(
_xlfn.IFS(
Q579&lt;=入力項目!$S$11,0,
AND(Q579&gt;=入力項目!$S$11+1,Q579&lt;=3),IFERROR(VLOOKUP(入力項目!$S$12,子育て関連マスタ!$I$4:$M$5,4,FALSE),0),
AND(Q579&gt;=4,Q579&lt;=6),IFERROR(VLOOKUP(入力項目!$S$13,子育て関連マスタ!$I$9:$M$12,4,FALSE),0),
AND(Q579&gt;=7,Q579&lt;=12),IFERROR(VLOOKUP(入力項目!$S$14,子育て関連マスタ!$I$16:$M$17,4,FALSE),0),
AND(Q579&gt;=13,Q579&lt;=15),IFERROR(VLOOKUP(入力項目!$S$15,子育て関連マスタ!$I$21:$M$22,4,FALSE),0),
AND(Q579&gt;=16,Q579&lt;=18),IFERROR(VLOOKUP(入力項目!$S$16,子育て関連マスタ!$I$26:$M$28,4,FALSE),0),
AND(Q579&gt;=19,Q579&lt;=20,入力項目!$S$16="高専"),IFERROR(VLOOKUP(入力項目!$S$16,子育て関連マスタ!$I$26:$M$28,4,FALSE),0),
AND(Q579&gt;=19,Q579&lt;=20,入力項目!$S$16&lt;&gt;"高専"),IFERROR(VLOOKUP(入力項目!$S$17,子育て関連マスタ!$I$32:$M$37,4,FALSE),0),
AND(Q579&gt;=21,Q579&lt;=22,入力項目!$S$16="高専"),IFERROR(VLOOKUP(入力項目!$S$17,子育て関連マスタ!$I$32:$M$34,4,FALSE),0),
AND(Q579&gt;=21,Q579&lt;=22,入力項目!$S$16&lt;&gt;"高専"),IFERROR(VLOOKUP(入力項目!$S$17,子育て関連マスタ!$I$32:$M$34,4,FALSE),0),
Q579&gt;=23,0
) +
IF($D579=4,
  IFERROR(_xlfn.IFS(
  Q579&lt;=入力項目!$S$11,0,
  AND(Q579=入力項目!$S$11),IFERROR(VLOOKUP(入力項目!$S$12,子育て関連マスタ!$I$4:$M$5,2,FALSE),0),
  AND(Q579=4),IFERROR(VLOOKUP(入力項目!$S$13,子育て関連マスタ!$I$9:$M$12,2,FALSE),0),
  AND(Q579=7),IFERROR(VLOOKUP(入力項目!$S$14,子育て関連マスタ!$I$16:$M$17,2,FALSE),0),
  AND(Q579=13),IFERROR(VLOOKUP(入力項目!$S$15,子育て関連マスタ!$I$21:$M$22,2,FALSE),0),
  AND(Q579=16),IFERROR(VLOOKUP(入力項目!$S$16,子育て関連マスタ!$I$26:$M$28,2,FALSE),0),
  AND(Q579=19,入力項目!$S$16&lt;&gt;"高専"),IFERROR(VLOOKUP(入力項目!$S$17,子育て関連マスタ!$I$32:$M$37,2,FALSE),0),
  AND(Q579=21,入力項目!$S$16="高専"),IFERROR(VLOOKUP(入力項目!$S$17,子育て関連マスタ!$I$32:$M$37,2,FALSE),0),
  Q579&gt;=22,0
  ),0),0
) +
IF(AND(Q579&gt;=1,Q579&lt;=15),IF($D579=入力項目!$S$8,入力項目!$S$3,0),0) +
IF(AND(Q579&gt;=1,Q579&lt;=15),IF($D579=5,入力項目!$S$4,0),0) +
IF(AND(Q579&gt;=1,Q579&lt;=15),IF($D579=12,入力項目!$S$5,0),0) +
IF(AND(入力項目!$S$7=$A579,入力項目!$S$8=$D579),子育て関連マスタ!$C$14,0) +
IFERROR(IF(AND(YEAR(EDATE(DATE(入力項目!$S$7,入力項目!$S$8,1),1))=$A579,MONTH(EDATE(DATE(入力項目!$S$7,入力項目!$S$8,1),1))=$D579),子育て関連マスタ!$C$15,0),0) +
IF(AND(OR(Q579=3,Q579=5,Q579=7),$D579=11),子育て関連マスタ!$C$17,0) +
IF(AND(Q579=20,$D579=1),子育て関連マスタ!$C$18,0) +
IF(AND(Q579=20,$D579=1),
IFERROR(_xlfn.IFS(
入力項目!$S$10="男",子育て関連マスタ!$C$18,
入力項目!$S$10="女",子育て関連マスタ!$C$19
),0),0
) +
IF(AND(Q579&gt;=入力項目!$S$18,Q579&lt;=入力項目!$S$19),入力項目!$S$20,0) +
IF(AND(Q579&gt;=入力項目!$S$21,Q579&lt;=入力項目!$S$22),入力項目!$S$23,0) +
IF(AND(Q579&gt;=入力項目!$S$24,Q579&lt;=入力項目!$S$25),入力項目!$S$26,0)
)</f>
        <v>0</v>
      </c>
      <c r="AF579">
        <f ca="1">-(
_xlfn.IFS(
R579&lt;=入力項目!$S$11,0,
AND(R579&gt;=入力項目!$S$11+1,R579&lt;=3),IFERROR(VLOOKUP(入力項目!$S$12,子育て関連マスタ!$I$4:$M$5,4,FALSE),0),
AND(R579&gt;=4,R579&lt;=6),IFERROR(VLOOKUP(入力項目!$S$13,子育て関連マスタ!$I$9:$M$12,4,FALSE),0),
AND(R579&gt;=7,R579&lt;=12),IFERROR(VLOOKUP(入力項目!$S$14,子育て関連マスタ!$I$16:$M$17,4,FALSE),0),
AND(R579&gt;=13,R579&lt;=15),IFERROR(VLOOKUP(入力項目!$S$15,子育て関連マスタ!$I$21:$M$22,4,FALSE),0),
AND(R579&gt;=16,R579&lt;=18),IFERROR(VLOOKUP(入力項目!$S$16,子育て関連マスタ!$I$26:$M$28,4,FALSE),0),
AND(R579&gt;=19,R579&lt;=20,入力項目!$S$16="高専"),IFERROR(VLOOKUP(入力項目!$S$16,子育て関連マスタ!$I$26:$M$28,4,FALSE),0),
AND(R579&gt;=19,R579&lt;=20,入力項目!$S$16&lt;&gt;"高専"),IFERROR(VLOOKUP(入力項目!$S$17,子育て関連マスタ!$I$32:$M$37,4,FALSE),0),
AND(R579&gt;=21,R579&lt;=22,入力項目!$S$16="高専"),IFERROR(VLOOKUP(入力項目!$S$17,子育て関連マスタ!$I$32:$M$34,4,FALSE),0),
AND(R579&gt;=21,R579&lt;=22,入力項目!$S$16&lt;&gt;"高専"),IFERROR(VLOOKUP(入力項目!$S$17,子育て関連マスタ!$I$32:$M$34,4,FALSE),0),
R579&gt;=23,0
) +
IF($D579=4,
  IFERROR(_xlfn.IFS(
  R579&lt;=入力項目!$S$11,0,
  AND(R579=入力項目!$S$11),IFERROR(VLOOKUP(入力項目!$S$12,子育て関連マスタ!$I$4:$M$5,2,FALSE),0),
  AND(R579=4),IFERROR(VLOOKUP(入力項目!$S$13,子育て関連マスタ!$I$9:$M$12,2,FALSE),0),
  AND(R579=7),IFERROR(VLOOKUP(入力項目!$S$14,子育て関連マスタ!$I$16:$M$17,2,FALSE),0),
  AND(R579=13),IFERROR(VLOOKUP(入力項目!$S$15,子育て関連マスタ!$I$21:$M$22,2,FALSE),0),
  AND(R579=16),IFERROR(VLOOKUP(入力項目!$S$16,子育て関連マスタ!$I$26:$M$28,2,FALSE),0),
  AND(R579=19,入力項目!$S$16&lt;&gt;"高専"),IFERROR(VLOOKUP(入力項目!$S$17,子育て関連マスタ!$I$32:$M$37,2,FALSE),0),
  AND(R579=21,入力項目!$S$16="高専"),IFERROR(VLOOKUP(入力項目!$S$17,子育て関連マスタ!$I$32:$M$37,2,FALSE),0),
  R579&gt;=22,0
  ),0),0
) +
IF(AND(R579&gt;=1,R579&lt;=15),IF($D579=入力項目!$S$8,入力項目!$S$3,0),0) +
IF(AND(R579&gt;=1,R579&lt;=15),IF($D579=5,入力項目!$S$4,0),0) +
IF(AND(R579&gt;=1,R579&lt;=15),IF($D579=12,入力項目!$S$5,0),0) +
IF(AND(入力項目!$S$7=$A579,入力項目!$S$8=$D579),子育て関連マスタ!$C$14,0) +
IFERROR(IF(AND(YEAR(EDATE(DATE(入力項目!$S$7,入力項目!$S$8,1),1))=$A579,MONTH(EDATE(DATE(入力項目!$S$7,入力項目!$S$8,1),1))=$D579),子育て関連マスタ!$C$15,0),0) +
IF(AND(OR(R579=3,R579=5,R579=7),$D579=11),子育て関連マスタ!$C$17,0) +
IF(AND(R579=20,$D579=1),子育て関連マスタ!$C$18,0) +
IF(AND(R579=20,$D579=1),
IFERROR(_xlfn.IFS(
入力項目!$S$10="男",子育て関連マスタ!$C$18,
入力項目!$S$10="女",子育て関連マスタ!$C$19
),0),0
) +
IF(AND(R579&gt;=入力項目!$S$18,R579&lt;=入力項目!$S$19),入力項目!$S$20,0) +
IF(AND(R579&gt;=入力項目!$S$21,R579&lt;=入力項目!$S$22),入力項目!$S$23,0) +
IF(AND(R579&gt;=入力項目!$S$24,R579&lt;=入力項目!$S$25),入力項目!$S$26,0)
)</f>
        <v>0</v>
      </c>
      <c r="AG579">
        <f ca="1">-(
_xlfn.IFS(
S579&lt;=入力項目!$S$11,0,
AND(S579&gt;=入力項目!$S$11+1,S579&lt;=3),IFERROR(VLOOKUP(入力項目!$S$12,子育て関連マスタ!$I$4:$M$5,4,FALSE),0),
AND(S579&gt;=4,S579&lt;=6),IFERROR(VLOOKUP(入力項目!$S$13,子育て関連マスタ!$I$9:$M$12,4,FALSE),0),
AND(S579&gt;=7,S579&lt;=12),IFERROR(VLOOKUP(入力項目!$S$14,子育て関連マスタ!$I$16:$M$17,4,FALSE),0),
AND(S579&gt;=13,S579&lt;=15),IFERROR(VLOOKUP(入力項目!$S$15,子育て関連マスタ!$I$21:$M$22,4,FALSE),0),
AND(S579&gt;=16,S579&lt;=18),IFERROR(VLOOKUP(入力項目!$S$16,子育て関連マスタ!$I$26:$M$28,4,FALSE),0),
AND(S579&gt;=19,S579&lt;=20,入力項目!$S$16="高専"),IFERROR(VLOOKUP(入力項目!$S$16,子育て関連マスタ!$I$26:$M$28,4,FALSE),0),
AND(S579&gt;=19,S579&lt;=20,入力項目!$S$16&lt;&gt;"高専"),IFERROR(VLOOKUP(入力項目!$S$17,子育て関連マスタ!$I$32:$M$37,4,FALSE),0),
AND(S579&gt;=21,S579&lt;=22,入力項目!$S$16="高専"),IFERROR(VLOOKUP(入力項目!$S$17,子育て関連マスタ!$I$32:$M$34,4,FALSE),0),
AND(S579&gt;=21,S579&lt;=22,入力項目!$S$16&lt;&gt;"高専"),IFERROR(VLOOKUP(入力項目!$S$17,子育て関連マスタ!$I$32:$M$34,4,FALSE),0),
S579&gt;=23,0
) +
IF($D579=4,
  IFERROR(_xlfn.IFS(
  S579&lt;=入力項目!$S$11,0,
  AND(S579=入力項目!$S$11),IFERROR(VLOOKUP(入力項目!$S$12,子育て関連マスタ!$I$4:$M$5,2,FALSE),0),
  AND(S579=4),IFERROR(VLOOKUP(入力項目!$S$13,子育て関連マスタ!$I$9:$M$12,2,FALSE),0),
  AND(S579=7),IFERROR(VLOOKUP(入力項目!$S$14,子育て関連マスタ!$I$16:$M$17,2,FALSE),0),
  AND(S579=13),IFERROR(VLOOKUP(入力項目!$S$15,子育て関連マスタ!$I$21:$M$22,2,FALSE),0),
  AND(S579=16),IFERROR(VLOOKUP(入力項目!$S$16,子育て関連マスタ!$I$26:$M$28,2,FALSE),0),
  AND(S579=19,入力項目!$S$16&lt;&gt;"高専"),IFERROR(VLOOKUP(入力項目!$S$17,子育て関連マスタ!$I$32:$M$37,2,FALSE),0),
  AND(S579=21,入力項目!$S$16="高専"),IFERROR(VLOOKUP(入力項目!$S$17,子育て関連マスタ!$I$32:$M$37,2,FALSE),0),
  S579&gt;=22,0
  ),0),0
) +
IF(AND(S579&gt;=1,S579&lt;=15),IF($D579=入力項目!$S$8,入力項目!$S$3,0),0) +
IF(AND(S579&gt;=1,S579&lt;=15),IF($D579=5,入力項目!$S$4,0),0) +
IF(AND(S579&gt;=1,S579&lt;=15),IF($D579=12,入力項目!$S$5,0),0) +
IF(AND(入力項目!$S$7=$A579,入力項目!$S$8=$D579),子育て関連マスタ!$C$14,0) +
IFERROR(IF(AND(YEAR(EDATE(DATE(入力項目!$S$7,入力項目!$S$8,1),1))=$A579,MONTH(EDATE(DATE(入力項目!$S$7,入力項目!$S$8,1),1))=$D579),子育て関連マスタ!$C$15,0),0) +
IF(AND(OR(S579=3,S579=5,S579=7),$D579=11),子育て関連マスタ!$C$17,0) +
IF(AND(S579=20,$D579=1),子育て関連マスタ!$C$18,0) +
IF(AND(S579=20,$D579=1),
IFERROR(_xlfn.IFS(
入力項目!$S$10="男",子育て関連マスタ!$C$18,
入力項目!$S$10="女",子育て関連マスタ!$C$19
),0),0
) +
IF(AND(S579&gt;=入力項目!$S$18,S579&lt;=入力項目!$S$19),入力項目!$S$20,0) +
IF(AND(S579&gt;=入力項目!$S$21,S579&lt;=入力項目!$S$22),入力項目!$S$23,0) +
IF(AND(S579&gt;=入力項目!$S$24,S579&lt;=入力項目!$S$25),入力項目!$S$26,0)
)</f>
        <v>0</v>
      </c>
      <c r="AH579">
        <f ca="1">-(
_xlfn.IFS(
T579&lt;=入力項目!$S$11,0,
AND(T579&gt;=入力項目!$S$11+1,T579&lt;=3),IFERROR(VLOOKUP(入力項目!$S$12,子育て関連マスタ!$I$4:$M$5,4,FALSE),0),
AND(T579&gt;=4,T579&lt;=6),IFERROR(VLOOKUP(入力項目!$S$13,子育て関連マスタ!$I$9:$M$12,4,FALSE),0),
AND(T579&gt;=7,T579&lt;=12),IFERROR(VLOOKUP(入力項目!$S$14,子育て関連マスタ!$I$16:$M$17,4,FALSE),0),
AND(T579&gt;=13,T579&lt;=15),IFERROR(VLOOKUP(入力項目!$S$15,子育て関連マスタ!$I$21:$M$22,4,FALSE),0),
AND(T579&gt;=16,T579&lt;=18),IFERROR(VLOOKUP(入力項目!$S$16,子育て関連マスタ!$I$26:$M$28,4,FALSE),0),
AND(T579&gt;=19,T579&lt;=20,入力項目!$S$16="高専"),IFERROR(VLOOKUP(入力項目!$S$16,子育て関連マスタ!$I$26:$M$28,4,FALSE),0),
AND(T579&gt;=19,T579&lt;=20,入力項目!$S$16&lt;&gt;"高専"),IFERROR(VLOOKUP(入力項目!$S$17,子育て関連マスタ!$I$32:$M$37,4,FALSE),0),
AND(T579&gt;=21,T579&lt;=22,入力項目!$S$16="高専"),IFERROR(VLOOKUP(入力項目!$S$17,子育て関連マスタ!$I$32:$M$34,4,FALSE),0),
AND(T579&gt;=21,T579&lt;=22,入力項目!$S$16&lt;&gt;"高専"),IFERROR(VLOOKUP(入力項目!$S$17,子育て関連マスタ!$I$32:$M$34,4,FALSE),0),
T579&gt;=23,0
) +
IF($D579=4,
  IFERROR(_xlfn.IFS(
  T579&lt;=入力項目!$S$11,0,
  AND(T579=入力項目!$S$11),IFERROR(VLOOKUP(入力項目!$S$12,子育て関連マスタ!$I$4:$M$5,2,FALSE),0),
  AND(T579=4),IFERROR(VLOOKUP(入力項目!$S$13,子育て関連マスタ!$I$9:$M$12,2,FALSE),0),
  AND(T579=7),IFERROR(VLOOKUP(入力項目!$S$14,子育て関連マスタ!$I$16:$M$17,2,FALSE),0),
  AND(T579=13),IFERROR(VLOOKUP(入力項目!$S$15,子育て関連マスタ!$I$21:$M$22,2,FALSE),0),
  AND(T579=16),IFERROR(VLOOKUP(入力項目!$S$16,子育て関連マスタ!$I$26:$M$28,2,FALSE),0),
  AND(T579=19,入力項目!$S$16&lt;&gt;"高専"),IFERROR(VLOOKUP(入力項目!$S$17,子育て関連マスタ!$I$32:$M$37,2,FALSE),0),
  AND(T579=21,入力項目!$S$16="高専"),IFERROR(VLOOKUP(入力項目!$S$17,子育て関連マスタ!$I$32:$M$37,2,FALSE),0),
  T579&gt;=22,0
  ),0),0
) +
IF(AND(T579&gt;=1,T579&lt;=15),IF($D579=入力項目!$S$8,入力項目!$S$3,0),0) +
IF(AND(T579&gt;=1,T579&lt;=15),IF($D579=5,入力項目!$S$4,0),0) +
IF(AND(T579&gt;=1,T579&lt;=15),IF($D579=12,入力項目!$S$5,0),0) +
IF(AND(入力項目!$S$7=$A579,入力項目!$S$8=$D579),子育て関連マスタ!$C$14,0) +
IFERROR(IF(AND(YEAR(EDATE(DATE(入力項目!$S$7,入力項目!$S$8,1),1))=$A579,MONTH(EDATE(DATE(入力項目!$S$7,入力項目!$S$8,1),1))=$D579),子育て関連マスタ!$C$15,0),0) +
IF(AND(OR(T579=3,T579=5,T579=7),$D579=11),子育て関連マスタ!$C$17,0) +
IF(AND(T579=20,$D579=1),子育て関連マスタ!$C$18,0) +
IF(AND(T579=20,$D579=1),
IFERROR(_xlfn.IFS(
入力項目!$S$10="男",子育て関連マスタ!$C$18,
入力項目!$S$10="女",子育て関連マスタ!$C$19
),0),0
) +
IF(AND(T579&gt;=入力項目!$S$18,T579&lt;=入力項目!$S$19),入力項目!$S$20,0) +
IF(AND(T579&gt;=入力項目!$S$21,T579&lt;=入力項目!$S$22),入力項目!$S$23,0) +
IF(AND(T579&gt;=入力項目!$S$24,T579&lt;=入力項目!$S$25),入力項目!$S$26,0)
)</f>
        <v>0</v>
      </c>
      <c r="AI579">
        <f ca="1">-(
_xlfn.IFS(
U579&lt;=入力項目!$S$11,0,
AND(U579&gt;=入力項目!$S$11+1,U579&lt;=3),IFERROR(VLOOKUP(入力項目!$S$12,子育て関連マスタ!$I$4:$M$5,4,FALSE),0),
AND(U579&gt;=4,U579&lt;=6),IFERROR(VLOOKUP(入力項目!$S$13,子育て関連マスタ!$I$9:$M$12,4,FALSE),0),
AND(U579&gt;=7,U579&lt;=12),IFERROR(VLOOKUP(入力項目!$S$14,子育て関連マスタ!$I$16:$M$17,4,FALSE),0),
AND(U579&gt;=13,U579&lt;=15),IFERROR(VLOOKUP(入力項目!$S$15,子育て関連マスタ!$I$21:$M$22,4,FALSE),0),
AND(U579&gt;=16,U579&lt;=18),IFERROR(VLOOKUP(入力項目!$S$16,子育て関連マスタ!$I$26:$M$28,4,FALSE),0),
AND(U579&gt;=19,U579&lt;=20,入力項目!$S$16="高専"),IFERROR(VLOOKUP(入力項目!$S$16,子育て関連マスタ!$I$26:$M$28,4,FALSE),0),
AND(U579&gt;=19,U579&lt;=20,入力項目!$S$16&lt;&gt;"高専"),IFERROR(VLOOKUP(入力項目!$S$17,子育て関連マスタ!$I$32:$M$37,4,FALSE),0),
AND(U579&gt;=21,U579&lt;=22,入力項目!$S$16="高専"),IFERROR(VLOOKUP(入力項目!$S$17,子育て関連マスタ!$I$32:$M$34,4,FALSE),0),
AND(U579&gt;=21,U579&lt;=22,入力項目!$S$16&lt;&gt;"高専"),IFERROR(VLOOKUP(入力項目!$S$17,子育て関連マスタ!$I$32:$M$34,4,FALSE),0),
U579&gt;=23,0
) +
IF($D579=4,
  IFERROR(_xlfn.IFS(
  U579&lt;=入力項目!$S$11,0,
  AND(U579=入力項目!$S$11),IFERROR(VLOOKUP(入力項目!$S$12,子育て関連マスタ!$I$4:$M$5,2,FALSE),0),
  AND(U579=4),IFERROR(VLOOKUP(入力項目!$S$13,子育て関連マスタ!$I$9:$M$12,2,FALSE),0),
  AND(U579=7),IFERROR(VLOOKUP(入力項目!$S$14,子育て関連マスタ!$I$16:$M$17,2,FALSE),0),
  AND(U579=13),IFERROR(VLOOKUP(入力項目!$S$15,子育て関連マスタ!$I$21:$M$22,2,FALSE),0),
  AND(U579=16),IFERROR(VLOOKUP(入力項目!$S$16,子育て関連マスタ!$I$26:$M$28,2,FALSE),0),
  AND(U579=19,入力項目!$S$16&lt;&gt;"高専"),IFERROR(VLOOKUP(入力項目!$S$17,子育て関連マスタ!$I$32:$M$37,2,FALSE),0),
  AND(U579=21,入力項目!$S$16="高専"),IFERROR(VLOOKUP(入力項目!$S$17,子育て関連マスタ!$I$32:$M$37,2,FALSE),0),
  U579&gt;=22,0
  ),0),0
) +
IF(AND(U579&gt;=1,U579&lt;=15),IF($D579=入力項目!$S$8,入力項目!$S$3,0),0) +
IF(AND(U579&gt;=1,U579&lt;=15),IF($D579=5,入力項目!$S$4,0),0) +
IF(AND(U579&gt;=1,U579&lt;=15),IF($D579=12,入力項目!$S$5,0),0) +
IF(AND(入力項目!$S$7=$A579,入力項目!$S$8=$D579),子育て関連マスタ!$C$14,0) +
IFERROR(IF(AND(YEAR(EDATE(DATE(入力項目!$S$7,入力項目!$S$8,1),1))=$A579,MONTH(EDATE(DATE(入力項目!$S$7,入力項目!$S$8,1),1))=$D579),子育て関連マスタ!$C$15,0),0) +
IF(AND(OR(U579=3,U579=5,U579=7),$D579=11),子育て関連マスタ!$C$17,0) +
IF(AND(U579=20,$D579=1),子育て関連マスタ!$C$18,0) +
IF(AND(U579=20,$D579=1),
IFERROR(_xlfn.IFS(
入力項目!$S$10="男",子育て関連マスタ!$C$18,
入力項目!$S$10="女",子育て関連マスタ!$C$19
),0),0
) +
IF(AND(U579&gt;=入力項目!$S$18,U579&lt;=入力項目!$S$19),入力項目!$S$20,0) +
IF(AND(U579&gt;=入力項目!$S$21,U579&lt;=入力項目!$S$22),入力項目!$S$23,0) +
IF(AND(U579&gt;=入力項目!$S$24,U579&lt;=入力項目!$S$25),入力項目!$S$26,0)
)</f>
        <v>0</v>
      </c>
      <c r="AJ579" s="10">
        <f ca="1">-VLOOKUP($D579,月別収支!$A$2:$H$13,7,FALSE)</f>
        <v>-20000</v>
      </c>
    </row>
    <row r="580" spans="1:36" x14ac:dyDescent="0.4">
      <c r="A580">
        <f t="shared" ca="1" si="156"/>
        <v>2072</v>
      </c>
      <c r="B580">
        <f t="shared" ca="1" si="146"/>
        <v>2072</v>
      </c>
      <c r="C580">
        <f t="shared" ca="1" si="147"/>
        <v>48</v>
      </c>
      <c r="D580">
        <f t="shared" ca="1" si="157"/>
        <v>10</v>
      </c>
      <c r="E580" t="str">
        <f t="shared" ref="E580:E643" ca="1" si="158">A580&amp;"年"&amp;D580&amp;"月"</f>
        <v>2072年10月</v>
      </c>
      <c r="F580">
        <f ca="1">IF(OR(入力項目!$N$5&lt;$A580,AND(入力項目!$N$5=$A580,入力項目!$N$6&lt;$D580)),IF(F579=0,1,IF(G580=12,F579+1,F579)),0)</f>
        <v>48</v>
      </c>
      <c r="G580">
        <f ca="1">IF(OR(入力項目!$N$5&lt;$A580,AND(入力項目!$N$5=$A580,入力項目!$N$6&lt;$D580)),IF(G579=12,1,G579+1),0)</f>
        <v>12</v>
      </c>
      <c r="H580" t="str">
        <f t="shared" ref="H580:H643" ca="1" si="159">F580&amp;"_"&amp;G580</f>
        <v>48_12</v>
      </c>
      <c r="I580">
        <f ca="1">IF(
  IFERROR(AND($C580&gt;0,MOD($C580,入力項目!$N$22)=0,$D580=入力項目!$N$23), FALSE),
  1,
  IF(
    AND(I579&gt;0,J579=12),
    IF(I579=入力項目!$N$28, 0, I579+1),
    I579
  )
)</f>
        <v>0</v>
      </c>
      <c r="J580">
        <f ca="1">IF($D580=入力項目!$N$23,1,IFERROR(J579+1,1))</f>
        <v>5</v>
      </c>
      <c r="K580" t="str">
        <f t="shared" ref="K580:K643" ca="1" si="160">I580&amp;"_"&amp;J580</f>
        <v>0_5</v>
      </c>
      <c r="L580">
        <f ca="1">L579+IF(入力項目!$D$4=$D580,1,0)</f>
        <v>77</v>
      </c>
      <c r="M580" t="str">
        <f t="shared" ref="M580:M643" ca="1" si="161">L580&amp;"歳"</f>
        <v>77歳</v>
      </c>
      <c r="N580">
        <f t="shared" ca="1" si="148"/>
        <v>77</v>
      </c>
      <c r="O580" t="str">
        <f t="shared" ref="O580:O643" ca="1" si="162">N580&amp;"歳"</f>
        <v>77歳</v>
      </c>
      <c r="P580">
        <f t="shared" ca="1" si="149"/>
        <v>52</v>
      </c>
      <c r="Q580">
        <f t="shared" ca="1" si="150"/>
        <v>50</v>
      </c>
      <c r="R580">
        <f t="shared" ca="1" si="151"/>
        <v>2073</v>
      </c>
      <c r="S580">
        <f t="shared" ca="1" si="152"/>
        <v>2073</v>
      </c>
      <c r="T580">
        <f t="shared" ca="1" si="153"/>
        <v>2073</v>
      </c>
      <c r="U580">
        <f t="shared" ca="1" si="154"/>
        <v>2073</v>
      </c>
      <c r="V580" s="10">
        <f t="shared" ca="1" si="155"/>
        <v>56719425</v>
      </c>
      <c r="W580" s="10">
        <f ca="1">IF($L580&lt;その他マスタ!$B$1,VLOOKUP($D580,月別収支!$A$2:$H$13,2,FALSE),その他マスタ!$B$3)+IF(AND($L580=その他マスタ!$B$1,入力項目!$I$9="あり",$D580=入力項目!$D$4),その他マスタ!$B$2,0)</f>
        <v>150000</v>
      </c>
      <c r="X580" s="10">
        <f ca="1">-IF(入力項目!$K$5=TRUE,
IF($F580+$G580&lt;3,VLOOKUP($D580,月別収支!$A$2:$H$13,8,FALSE),0)+IFERROR(VLOOKUP($H580,住宅ローン計算!C:P,13,FALSE),0)+IF($F580&gt;1,IF(OR($G580=3,$G580=6,$G580=9,$G580=12),ROUNDUP(入力項目!$N$18/4,0),0),0),
VLOOKUP($D580,月別収支!$A$2:$H$13,8,FALSE))</f>
        <v>-37500</v>
      </c>
      <c r="Y580" s="10">
        <f ca="1">-VLOOKUP($D580,月別収支!$A$2:$H$13,3,FALSE)</f>
        <v>-75000</v>
      </c>
      <c r="Z580" s="10">
        <f ca="1">-VLOOKUP($D580,月別収支!$A$2:$H$13,4,FALSE)</f>
        <v>-27000</v>
      </c>
      <c r="AA580" s="10">
        <f ca="1">-VLOOKUP($D580,月別収支!$A$2:$H$13,6,FALSE)</f>
        <v>-10000</v>
      </c>
      <c r="AB580" s="10">
        <f ca="1">-(
VLOOKUP($D580,月別収支!$A$2:$H$13,5,FALSE)+IF(AND(入力項目!$I$27&lt;=$A580,ISEVEN($A580-入力項目!$I$27),入力項目!$I$28=$D580),入力項目!$I$26,0)
+IF(入力項目!$K$26=TRUE,
IFERROR(VLOOKUP($K580,マイカーローン計算!C:P,13,FALSE),0),
IFERROR(
  IF(AND($C580&gt;0,MOD($C580,入力項目!$N$22)=0,$D580=入力項目!$N$23),入力項目!$N$24,0),
 0
)
)
)</f>
        <v>-20000</v>
      </c>
      <c r="AC580" s="10">
        <f ca="1">-IF($A580&lt;入力項目!$N$33,入力項目!$N$35,IF(AND($A580=入力項目!$N$33,$D580&lt;=入力項目!$N$34),入力項目!$N$35,0))</f>
        <v>0</v>
      </c>
      <c r="AD580">
        <f ca="1">-(
_xlfn.IFS(
P580&lt;=入力項目!$S$11,0,
AND(P580&gt;=入力項目!$S$11+1,P580&lt;=3),IFERROR(VLOOKUP(入力項目!$S$12,子育て関連マスタ!$I$4:$M$5,4,FALSE),0),
AND(P580&gt;=4,P580&lt;=6),IFERROR(VLOOKUP(入力項目!$S$13,子育て関連マスタ!$I$9:$M$12,4,FALSE),0),
AND(P580&gt;=7,P580&lt;=12),IFERROR(VLOOKUP(入力項目!$S$14,子育て関連マスタ!$I$16:$M$17,4,FALSE),0),
AND(P580&gt;=13,P580&lt;=15),IFERROR(VLOOKUP(入力項目!$S$15,子育て関連マスタ!$I$21:$M$22,4,FALSE),0),
AND(P580&gt;=16,P580&lt;=18),IFERROR(VLOOKUP(入力項目!$S$16,子育て関連マスタ!$I$26:$M$28,4,FALSE),0),
AND(P580&gt;=19,P580&lt;=20,入力項目!$S$16="高専"),IFERROR(VLOOKUP(入力項目!$S$16,子育て関連マスタ!$I$26:$M$28,4,FALSE),0),
AND(P580&gt;=19,P580&lt;=20,入力項目!$S$16&lt;&gt;"高専"),IFERROR(VLOOKUP(入力項目!$S$17,子育て関連マスタ!$I$32:$M$37,4,FALSE),0),
AND(P580&gt;=21,P580&lt;=22,入力項目!$S$16="高専"),IFERROR(VLOOKUP(入力項目!$S$17,子育て関連マスタ!$I$32:$M$34,4,FALSE),0),
AND(P580&gt;=21,P580&lt;=22,入力項目!$S$16&lt;&gt;"高専"),IFERROR(VLOOKUP(入力項目!$S$17,子育て関連マスタ!$I$32:$M$34,4,FALSE),0),
P580&gt;=23,0
) +
IF($D580=4,
  IFERROR(_xlfn.IFS(
  P580&lt;=入力項目!$S$11,0,
  AND(P580=入力項目!$S$11),IFERROR(VLOOKUP(入力項目!$S$12,子育て関連マスタ!$I$4:$M$5,2,FALSE),0),
  AND(P580=4),IFERROR(VLOOKUP(入力項目!$S$13,子育て関連マスタ!$I$9:$M$12,2,FALSE),0),
  AND(P580=7),IFERROR(VLOOKUP(入力項目!$S$14,子育て関連マスタ!$I$16:$M$17,2,FALSE),0),
  AND(P580=13),IFERROR(VLOOKUP(入力項目!$S$15,子育て関連マスタ!$I$21:$M$22,2,FALSE),0),
  AND(P580=16),IFERROR(VLOOKUP(入力項目!$S$16,子育て関連マスタ!$I$26:$M$28,2,FALSE),0),
  AND(P580=19,入力項目!$S$16&lt;&gt;"高専"),IFERROR(VLOOKUP(入力項目!$S$17,子育て関連マスタ!$I$32:$M$37,2,FALSE),0),
  AND(P580=21,入力項目!$S$16="高専"),IFERROR(VLOOKUP(入力項目!$S$17,子育て関連マスタ!$I$32:$M$37,2,FALSE),0),
  P580&gt;=22,0
  ),0),0
) +
IF(AND(P580&gt;=1,P580&lt;=15),IF($D580=入力項目!$S$8,入力項目!$S$3,0),0) +
IF(AND(P580&gt;=1,P580&lt;=15),IF($D580=5,入力項目!$S$4,0),0) +
IF(AND(P580&gt;=1,P580&lt;=15),IF($D580=12,入力項目!$S$5,0),0) +
IF(AND(入力項目!$S$7=$A580,入力項目!$S$8=$D580),子育て関連マスタ!$C$14,0) +
IFERROR(IF(AND(YEAR(EDATE(DATE(入力項目!$S$7,入力項目!$S$8,1),1))=$A580,MONTH(EDATE(DATE(入力項目!$S$7,入力項目!$S$8,1),1))=$D580),子育て関連マスタ!$C$15,0),0) +
IF(AND(OR(P580=3,P580=5,P580=7),$D580=11),子育て関連マスタ!$C$17,0) +
IF(AND(P580=20,$D580=1),子育て関連マスタ!$C$18,0) +
IF(AND(P580=20,$D580=1),
IFERROR(_xlfn.IFS(
入力項目!$S$10="男",子育て関連マスタ!$C$18,
入力項目!$S$10="女",子育て関連マスタ!$C$19
),0),0
) +
IF(AND(P580&gt;=入力項目!$S$18,P580&lt;=入力項目!$S$19),入力項目!$S$20,0) +
IF(AND(P580&gt;=入力項目!$S$21,P580&lt;=入力項目!$S$22),入力項目!$S$23,0) +
IF(AND(P580&gt;=入力項目!$S$24,P580&lt;=入力項目!$S$25),入力項目!$S$26,0)
)</f>
        <v>0</v>
      </c>
      <c r="AE580">
        <f ca="1">-(
_xlfn.IFS(
Q580&lt;=入力項目!$S$11,0,
AND(Q580&gt;=入力項目!$S$11+1,Q580&lt;=3),IFERROR(VLOOKUP(入力項目!$S$12,子育て関連マスタ!$I$4:$M$5,4,FALSE),0),
AND(Q580&gt;=4,Q580&lt;=6),IFERROR(VLOOKUP(入力項目!$S$13,子育て関連マスタ!$I$9:$M$12,4,FALSE),0),
AND(Q580&gt;=7,Q580&lt;=12),IFERROR(VLOOKUP(入力項目!$S$14,子育て関連マスタ!$I$16:$M$17,4,FALSE),0),
AND(Q580&gt;=13,Q580&lt;=15),IFERROR(VLOOKUP(入力項目!$S$15,子育て関連マスタ!$I$21:$M$22,4,FALSE),0),
AND(Q580&gt;=16,Q580&lt;=18),IFERROR(VLOOKUP(入力項目!$S$16,子育て関連マスタ!$I$26:$M$28,4,FALSE),0),
AND(Q580&gt;=19,Q580&lt;=20,入力項目!$S$16="高専"),IFERROR(VLOOKUP(入力項目!$S$16,子育て関連マスタ!$I$26:$M$28,4,FALSE),0),
AND(Q580&gt;=19,Q580&lt;=20,入力項目!$S$16&lt;&gt;"高専"),IFERROR(VLOOKUP(入力項目!$S$17,子育て関連マスタ!$I$32:$M$37,4,FALSE),0),
AND(Q580&gt;=21,Q580&lt;=22,入力項目!$S$16="高専"),IFERROR(VLOOKUP(入力項目!$S$17,子育て関連マスタ!$I$32:$M$34,4,FALSE),0),
AND(Q580&gt;=21,Q580&lt;=22,入力項目!$S$16&lt;&gt;"高専"),IFERROR(VLOOKUP(入力項目!$S$17,子育て関連マスタ!$I$32:$M$34,4,FALSE),0),
Q580&gt;=23,0
) +
IF($D580=4,
  IFERROR(_xlfn.IFS(
  Q580&lt;=入力項目!$S$11,0,
  AND(Q580=入力項目!$S$11),IFERROR(VLOOKUP(入力項目!$S$12,子育て関連マスタ!$I$4:$M$5,2,FALSE),0),
  AND(Q580=4),IFERROR(VLOOKUP(入力項目!$S$13,子育て関連マスタ!$I$9:$M$12,2,FALSE),0),
  AND(Q580=7),IFERROR(VLOOKUP(入力項目!$S$14,子育て関連マスタ!$I$16:$M$17,2,FALSE),0),
  AND(Q580=13),IFERROR(VLOOKUP(入力項目!$S$15,子育て関連マスタ!$I$21:$M$22,2,FALSE),0),
  AND(Q580=16),IFERROR(VLOOKUP(入力項目!$S$16,子育て関連マスタ!$I$26:$M$28,2,FALSE),0),
  AND(Q580=19,入力項目!$S$16&lt;&gt;"高専"),IFERROR(VLOOKUP(入力項目!$S$17,子育て関連マスタ!$I$32:$M$37,2,FALSE),0),
  AND(Q580=21,入力項目!$S$16="高専"),IFERROR(VLOOKUP(入力項目!$S$17,子育て関連マスタ!$I$32:$M$37,2,FALSE),0),
  Q580&gt;=22,0
  ),0),0
) +
IF(AND(Q580&gt;=1,Q580&lt;=15),IF($D580=入力項目!$S$8,入力項目!$S$3,0),0) +
IF(AND(Q580&gt;=1,Q580&lt;=15),IF($D580=5,入力項目!$S$4,0),0) +
IF(AND(Q580&gt;=1,Q580&lt;=15),IF($D580=12,入力項目!$S$5,0),0) +
IF(AND(入力項目!$S$7=$A580,入力項目!$S$8=$D580),子育て関連マスタ!$C$14,0) +
IFERROR(IF(AND(YEAR(EDATE(DATE(入力項目!$S$7,入力項目!$S$8,1),1))=$A580,MONTH(EDATE(DATE(入力項目!$S$7,入力項目!$S$8,1),1))=$D580),子育て関連マスタ!$C$15,0),0) +
IF(AND(OR(Q580=3,Q580=5,Q580=7),$D580=11),子育て関連マスタ!$C$17,0) +
IF(AND(Q580=20,$D580=1),子育て関連マスタ!$C$18,0) +
IF(AND(Q580=20,$D580=1),
IFERROR(_xlfn.IFS(
入力項目!$S$10="男",子育て関連マスタ!$C$18,
入力項目!$S$10="女",子育て関連マスタ!$C$19
),0),0
) +
IF(AND(Q580&gt;=入力項目!$S$18,Q580&lt;=入力項目!$S$19),入力項目!$S$20,0) +
IF(AND(Q580&gt;=入力項目!$S$21,Q580&lt;=入力項目!$S$22),入力項目!$S$23,0) +
IF(AND(Q580&gt;=入力項目!$S$24,Q580&lt;=入力項目!$S$25),入力項目!$S$26,0)
)</f>
        <v>0</v>
      </c>
      <c r="AF580">
        <f ca="1">-(
_xlfn.IFS(
R580&lt;=入力項目!$S$11,0,
AND(R580&gt;=入力項目!$S$11+1,R580&lt;=3),IFERROR(VLOOKUP(入力項目!$S$12,子育て関連マスタ!$I$4:$M$5,4,FALSE),0),
AND(R580&gt;=4,R580&lt;=6),IFERROR(VLOOKUP(入力項目!$S$13,子育て関連マスタ!$I$9:$M$12,4,FALSE),0),
AND(R580&gt;=7,R580&lt;=12),IFERROR(VLOOKUP(入力項目!$S$14,子育て関連マスタ!$I$16:$M$17,4,FALSE),0),
AND(R580&gt;=13,R580&lt;=15),IFERROR(VLOOKUP(入力項目!$S$15,子育て関連マスタ!$I$21:$M$22,4,FALSE),0),
AND(R580&gt;=16,R580&lt;=18),IFERROR(VLOOKUP(入力項目!$S$16,子育て関連マスタ!$I$26:$M$28,4,FALSE),0),
AND(R580&gt;=19,R580&lt;=20,入力項目!$S$16="高専"),IFERROR(VLOOKUP(入力項目!$S$16,子育て関連マスタ!$I$26:$M$28,4,FALSE),0),
AND(R580&gt;=19,R580&lt;=20,入力項目!$S$16&lt;&gt;"高専"),IFERROR(VLOOKUP(入力項目!$S$17,子育て関連マスタ!$I$32:$M$37,4,FALSE),0),
AND(R580&gt;=21,R580&lt;=22,入力項目!$S$16="高専"),IFERROR(VLOOKUP(入力項目!$S$17,子育て関連マスタ!$I$32:$M$34,4,FALSE),0),
AND(R580&gt;=21,R580&lt;=22,入力項目!$S$16&lt;&gt;"高専"),IFERROR(VLOOKUP(入力項目!$S$17,子育て関連マスタ!$I$32:$M$34,4,FALSE),0),
R580&gt;=23,0
) +
IF($D580=4,
  IFERROR(_xlfn.IFS(
  R580&lt;=入力項目!$S$11,0,
  AND(R580=入力項目!$S$11),IFERROR(VLOOKUP(入力項目!$S$12,子育て関連マスタ!$I$4:$M$5,2,FALSE),0),
  AND(R580=4),IFERROR(VLOOKUP(入力項目!$S$13,子育て関連マスタ!$I$9:$M$12,2,FALSE),0),
  AND(R580=7),IFERROR(VLOOKUP(入力項目!$S$14,子育て関連マスタ!$I$16:$M$17,2,FALSE),0),
  AND(R580=13),IFERROR(VLOOKUP(入力項目!$S$15,子育て関連マスタ!$I$21:$M$22,2,FALSE),0),
  AND(R580=16),IFERROR(VLOOKUP(入力項目!$S$16,子育て関連マスタ!$I$26:$M$28,2,FALSE),0),
  AND(R580=19,入力項目!$S$16&lt;&gt;"高専"),IFERROR(VLOOKUP(入力項目!$S$17,子育て関連マスタ!$I$32:$M$37,2,FALSE),0),
  AND(R580=21,入力項目!$S$16="高専"),IFERROR(VLOOKUP(入力項目!$S$17,子育て関連マスタ!$I$32:$M$37,2,FALSE),0),
  R580&gt;=22,0
  ),0),0
) +
IF(AND(R580&gt;=1,R580&lt;=15),IF($D580=入力項目!$S$8,入力項目!$S$3,0),0) +
IF(AND(R580&gt;=1,R580&lt;=15),IF($D580=5,入力項目!$S$4,0),0) +
IF(AND(R580&gt;=1,R580&lt;=15),IF($D580=12,入力項目!$S$5,0),0) +
IF(AND(入力項目!$S$7=$A580,入力項目!$S$8=$D580),子育て関連マスタ!$C$14,0) +
IFERROR(IF(AND(YEAR(EDATE(DATE(入力項目!$S$7,入力項目!$S$8,1),1))=$A580,MONTH(EDATE(DATE(入力項目!$S$7,入力項目!$S$8,1),1))=$D580),子育て関連マスタ!$C$15,0),0) +
IF(AND(OR(R580=3,R580=5,R580=7),$D580=11),子育て関連マスタ!$C$17,0) +
IF(AND(R580=20,$D580=1),子育て関連マスタ!$C$18,0) +
IF(AND(R580=20,$D580=1),
IFERROR(_xlfn.IFS(
入力項目!$S$10="男",子育て関連マスタ!$C$18,
入力項目!$S$10="女",子育て関連マスタ!$C$19
),0),0
) +
IF(AND(R580&gt;=入力項目!$S$18,R580&lt;=入力項目!$S$19),入力項目!$S$20,0) +
IF(AND(R580&gt;=入力項目!$S$21,R580&lt;=入力項目!$S$22),入力項目!$S$23,0) +
IF(AND(R580&gt;=入力項目!$S$24,R580&lt;=入力項目!$S$25),入力項目!$S$26,0)
)</f>
        <v>0</v>
      </c>
      <c r="AG580">
        <f ca="1">-(
_xlfn.IFS(
S580&lt;=入力項目!$S$11,0,
AND(S580&gt;=入力項目!$S$11+1,S580&lt;=3),IFERROR(VLOOKUP(入力項目!$S$12,子育て関連マスタ!$I$4:$M$5,4,FALSE),0),
AND(S580&gt;=4,S580&lt;=6),IFERROR(VLOOKUP(入力項目!$S$13,子育て関連マスタ!$I$9:$M$12,4,FALSE),0),
AND(S580&gt;=7,S580&lt;=12),IFERROR(VLOOKUP(入力項目!$S$14,子育て関連マスタ!$I$16:$M$17,4,FALSE),0),
AND(S580&gt;=13,S580&lt;=15),IFERROR(VLOOKUP(入力項目!$S$15,子育て関連マスタ!$I$21:$M$22,4,FALSE),0),
AND(S580&gt;=16,S580&lt;=18),IFERROR(VLOOKUP(入力項目!$S$16,子育て関連マスタ!$I$26:$M$28,4,FALSE),0),
AND(S580&gt;=19,S580&lt;=20,入力項目!$S$16="高専"),IFERROR(VLOOKUP(入力項目!$S$16,子育て関連マスタ!$I$26:$M$28,4,FALSE),0),
AND(S580&gt;=19,S580&lt;=20,入力項目!$S$16&lt;&gt;"高専"),IFERROR(VLOOKUP(入力項目!$S$17,子育て関連マスタ!$I$32:$M$37,4,FALSE),0),
AND(S580&gt;=21,S580&lt;=22,入力項目!$S$16="高専"),IFERROR(VLOOKUP(入力項目!$S$17,子育て関連マスタ!$I$32:$M$34,4,FALSE),0),
AND(S580&gt;=21,S580&lt;=22,入力項目!$S$16&lt;&gt;"高専"),IFERROR(VLOOKUP(入力項目!$S$17,子育て関連マスタ!$I$32:$M$34,4,FALSE),0),
S580&gt;=23,0
) +
IF($D580=4,
  IFERROR(_xlfn.IFS(
  S580&lt;=入力項目!$S$11,0,
  AND(S580=入力項目!$S$11),IFERROR(VLOOKUP(入力項目!$S$12,子育て関連マスタ!$I$4:$M$5,2,FALSE),0),
  AND(S580=4),IFERROR(VLOOKUP(入力項目!$S$13,子育て関連マスタ!$I$9:$M$12,2,FALSE),0),
  AND(S580=7),IFERROR(VLOOKUP(入力項目!$S$14,子育て関連マスタ!$I$16:$M$17,2,FALSE),0),
  AND(S580=13),IFERROR(VLOOKUP(入力項目!$S$15,子育て関連マスタ!$I$21:$M$22,2,FALSE),0),
  AND(S580=16),IFERROR(VLOOKUP(入力項目!$S$16,子育て関連マスタ!$I$26:$M$28,2,FALSE),0),
  AND(S580=19,入力項目!$S$16&lt;&gt;"高専"),IFERROR(VLOOKUP(入力項目!$S$17,子育て関連マスタ!$I$32:$M$37,2,FALSE),0),
  AND(S580=21,入力項目!$S$16="高専"),IFERROR(VLOOKUP(入力項目!$S$17,子育て関連マスタ!$I$32:$M$37,2,FALSE),0),
  S580&gt;=22,0
  ),0),0
) +
IF(AND(S580&gt;=1,S580&lt;=15),IF($D580=入力項目!$S$8,入力項目!$S$3,0),0) +
IF(AND(S580&gt;=1,S580&lt;=15),IF($D580=5,入力項目!$S$4,0),0) +
IF(AND(S580&gt;=1,S580&lt;=15),IF($D580=12,入力項目!$S$5,0),0) +
IF(AND(入力項目!$S$7=$A580,入力項目!$S$8=$D580),子育て関連マスタ!$C$14,0) +
IFERROR(IF(AND(YEAR(EDATE(DATE(入力項目!$S$7,入力項目!$S$8,1),1))=$A580,MONTH(EDATE(DATE(入力項目!$S$7,入力項目!$S$8,1),1))=$D580),子育て関連マスタ!$C$15,0),0) +
IF(AND(OR(S580=3,S580=5,S580=7),$D580=11),子育て関連マスタ!$C$17,0) +
IF(AND(S580=20,$D580=1),子育て関連マスタ!$C$18,0) +
IF(AND(S580=20,$D580=1),
IFERROR(_xlfn.IFS(
入力項目!$S$10="男",子育て関連マスタ!$C$18,
入力項目!$S$10="女",子育て関連マスタ!$C$19
),0),0
) +
IF(AND(S580&gt;=入力項目!$S$18,S580&lt;=入力項目!$S$19),入力項目!$S$20,0) +
IF(AND(S580&gt;=入力項目!$S$21,S580&lt;=入力項目!$S$22),入力項目!$S$23,0) +
IF(AND(S580&gt;=入力項目!$S$24,S580&lt;=入力項目!$S$25),入力項目!$S$26,0)
)</f>
        <v>0</v>
      </c>
      <c r="AH580">
        <f ca="1">-(
_xlfn.IFS(
T580&lt;=入力項目!$S$11,0,
AND(T580&gt;=入力項目!$S$11+1,T580&lt;=3),IFERROR(VLOOKUP(入力項目!$S$12,子育て関連マスタ!$I$4:$M$5,4,FALSE),0),
AND(T580&gt;=4,T580&lt;=6),IFERROR(VLOOKUP(入力項目!$S$13,子育て関連マスタ!$I$9:$M$12,4,FALSE),0),
AND(T580&gt;=7,T580&lt;=12),IFERROR(VLOOKUP(入力項目!$S$14,子育て関連マスタ!$I$16:$M$17,4,FALSE),0),
AND(T580&gt;=13,T580&lt;=15),IFERROR(VLOOKUP(入力項目!$S$15,子育て関連マスタ!$I$21:$M$22,4,FALSE),0),
AND(T580&gt;=16,T580&lt;=18),IFERROR(VLOOKUP(入力項目!$S$16,子育て関連マスタ!$I$26:$M$28,4,FALSE),0),
AND(T580&gt;=19,T580&lt;=20,入力項目!$S$16="高専"),IFERROR(VLOOKUP(入力項目!$S$16,子育て関連マスタ!$I$26:$M$28,4,FALSE),0),
AND(T580&gt;=19,T580&lt;=20,入力項目!$S$16&lt;&gt;"高専"),IFERROR(VLOOKUP(入力項目!$S$17,子育て関連マスタ!$I$32:$M$37,4,FALSE),0),
AND(T580&gt;=21,T580&lt;=22,入力項目!$S$16="高専"),IFERROR(VLOOKUP(入力項目!$S$17,子育て関連マスタ!$I$32:$M$34,4,FALSE),0),
AND(T580&gt;=21,T580&lt;=22,入力項目!$S$16&lt;&gt;"高専"),IFERROR(VLOOKUP(入力項目!$S$17,子育て関連マスタ!$I$32:$M$34,4,FALSE),0),
T580&gt;=23,0
) +
IF($D580=4,
  IFERROR(_xlfn.IFS(
  T580&lt;=入力項目!$S$11,0,
  AND(T580=入力項目!$S$11),IFERROR(VLOOKUP(入力項目!$S$12,子育て関連マスタ!$I$4:$M$5,2,FALSE),0),
  AND(T580=4),IFERROR(VLOOKUP(入力項目!$S$13,子育て関連マスタ!$I$9:$M$12,2,FALSE),0),
  AND(T580=7),IFERROR(VLOOKUP(入力項目!$S$14,子育て関連マスタ!$I$16:$M$17,2,FALSE),0),
  AND(T580=13),IFERROR(VLOOKUP(入力項目!$S$15,子育て関連マスタ!$I$21:$M$22,2,FALSE),0),
  AND(T580=16),IFERROR(VLOOKUP(入力項目!$S$16,子育て関連マスタ!$I$26:$M$28,2,FALSE),0),
  AND(T580=19,入力項目!$S$16&lt;&gt;"高専"),IFERROR(VLOOKUP(入力項目!$S$17,子育て関連マスタ!$I$32:$M$37,2,FALSE),0),
  AND(T580=21,入力項目!$S$16="高専"),IFERROR(VLOOKUP(入力項目!$S$17,子育て関連マスタ!$I$32:$M$37,2,FALSE),0),
  T580&gt;=22,0
  ),0),0
) +
IF(AND(T580&gt;=1,T580&lt;=15),IF($D580=入力項目!$S$8,入力項目!$S$3,0),0) +
IF(AND(T580&gt;=1,T580&lt;=15),IF($D580=5,入力項目!$S$4,0),0) +
IF(AND(T580&gt;=1,T580&lt;=15),IF($D580=12,入力項目!$S$5,0),0) +
IF(AND(入力項目!$S$7=$A580,入力項目!$S$8=$D580),子育て関連マスタ!$C$14,0) +
IFERROR(IF(AND(YEAR(EDATE(DATE(入力項目!$S$7,入力項目!$S$8,1),1))=$A580,MONTH(EDATE(DATE(入力項目!$S$7,入力項目!$S$8,1),1))=$D580),子育て関連マスタ!$C$15,0),0) +
IF(AND(OR(T580=3,T580=5,T580=7),$D580=11),子育て関連マスタ!$C$17,0) +
IF(AND(T580=20,$D580=1),子育て関連マスタ!$C$18,0) +
IF(AND(T580=20,$D580=1),
IFERROR(_xlfn.IFS(
入力項目!$S$10="男",子育て関連マスタ!$C$18,
入力項目!$S$10="女",子育て関連マスタ!$C$19
),0),0
) +
IF(AND(T580&gt;=入力項目!$S$18,T580&lt;=入力項目!$S$19),入力項目!$S$20,0) +
IF(AND(T580&gt;=入力項目!$S$21,T580&lt;=入力項目!$S$22),入力項目!$S$23,0) +
IF(AND(T580&gt;=入力項目!$S$24,T580&lt;=入力項目!$S$25),入力項目!$S$26,0)
)</f>
        <v>0</v>
      </c>
      <c r="AI580">
        <f ca="1">-(
_xlfn.IFS(
U580&lt;=入力項目!$S$11,0,
AND(U580&gt;=入力項目!$S$11+1,U580&lt;=3),IFERROR(VLOOKUP(入力項目!$S$12,子育て関連マスタ!$I$4:$M$5,4,FALSE),0),
AND(U580&gt;=4,U580&lt;=6),IFERROR(VLOOKUP(入力項目!$S$13,子育て関連マスタ!$I$9:$M$12,4,FALSE),0),
AND(U580&gt;=7,U580&lt;=12),IFERROR(VLOOKUP(入力項目!$S$14,子育て関連マスタ!$I$16:$M$17,4,FALSE),0),
AND(U580&gt;=13,U580&lt;=15),IFERROR(VLOOKUP(入力項目!$S$15,子育て関連マスタ!$I$21:$M$22,4,FALSE),0),
AND(U580&gt;=16,U580&lt;=18),IFERROR(VLOOKUP(入力項目!$S$16,子育て関連マスタ!$I$26:$M$28,4,FALSE),0),
AND(U580&gt;=19,U580&lt;=20,入力項目!$S$16="高専"),IFERROR(VLOOKUP(入力項目!$S$16,子育て関連マスタ!$I$26:$M$28,4,FALSE),0),
AND(U580&gt;=19,U580&lt;=20,入力項目!$S$16&lt;&gt;"高専"),IFERROR(VLOOKUP(入力項目!$S$17,子育て関連マスタ!$I$32:$M$37,4,FALSE),0),
AND(U580&gt;=21,U580&lt;=22,入力項目!$S$16="高専"),IFERROR(VLOOKUP(入力項目!$S$17,子育て関連マスタ!$I$32:$M$34,4,FALSE),0),
AND(U580&gt;=21,U580&lt;=22,入力項目!$S$16&lt;&gt;"高専"),IFERROR(VLOOKUP(入力項目!$S$17,子育て関連マスタ!$I$32:$M$34,4,FALSE),0),
U580&gt;=23,0
) +
IF($D580=4,
  IFERROR(_xlfn.IFS(
  U580&lt;=入力項目!$S$11,0,
  AND(U580=入力項目!$S$11),IFERROR(VLOOKUP(入力項目!$S$12,子育て関連マスタ!$I$4:$M$5,2,FALSE),0),
  AND(U580=4),IFERROR(VLOOKUP(入力項目!$S$13,子育て関連マスタ!$I$9:$M$12,2,FALSE),0),
  AND(U580=7),IFERROR(VLOOKUP(入力項目!$S$14,子育て関連マスタ!$I$16:$M$17,2,FALSE),0),
  AND(U580=13),IFERROR(VLOOKUP(入力項目!$S$15,子育て関連マスタ!$I$21:$M$22,2,FALSE),0),
  AND(U580=16),IFERROR(VLOOKUP(入力項目!$S$16,子育て関連マスタ!$I$26:$M$28,2,FALSE),0),
  AND(U580=19,入力項目!$S$16&lt;&gt;"高専"),IFERROR(VLOOKUP(入力項目!$S$17,子育て関連マスタ!$I$32:$M$37,2,FALSE),0),
  AND(U580=21,入力項目!$S$16="高専"),IFERROR(VLOOKUP(入力項目!$S$17,子育て関連マスタ!$I$32:$M$37,2,FALSE),0),
  U580&gt;=22,0
  ),0),0
) +
IF(AND(U580&gt;=1,U580&lt;=15),IF($D580=入力項目!$S$8,入力項目!$S$3,0),0) +
IF(AND(U580&gt;=1,U580&lt;=15),IF($D580=5,入力項目!$S$4,0),0) +
IF(AND(U580&gt;=1,U580&lt;=15),IF($D580=12,入力項目!$S$5,0),0) +
IF(AND(入力項目!$S$7=$A580,入力項目!$S$8=$D580),子育て関連マスタ!$C$14,0) +
IFERROR(IF(AND(YEAR(EDATE(DATE(入力項目!$S$7,入力項目!$S$8,1),1))=$A580,MONTH(EDATE(DATE(入力項目!$S$7,入力項目!$S$8,1),1))=$D580),子育て関連マスタ!$C$15,0),0) +
IF(AND(OR(U580=3,U580=5,U580=7),$D580=11),子育て関連マスタ!$C$17,0) +
IF(AND(U580=20,$D580=1),子育て関連マスタ!$C$18,0) +
IF(AND(U580=20,$D580=1),
IFERROR(_xlfn.IFS(
入力項目!$S$10="男",子育て関連マスタ!$C$18,
入力項目!$S$10="女",子育て関連マスタ!$C$19
),0),0
) +
IF(AND(U580&gt;=入力項目!$S$18,U580&lt;=入力項目!$S$19),入力項目!$S$20,0) +
IF(AND(U580&gt;=入力項目!$S$21,U580&lt;=入力項目!$S$22),入力項目!$S$23,0) +
IF(AND(U580&gt;=入力項目!$S$24,U580&lt;=入力項目!$S$25),入力項目!$S$26,0)
)</f>
        <v>0</v>
      </c>
      <c r="AJ580" s="10">
        <f ca="1">-VLOOKUP($D580,月別収支!$A$2:$H$13,7,FALSE)</f>
        <v>-20000</v>
      </c>
    </row>
    <row r="581" spans="1:36" x14ac:dyDescent="0.4">
      <c r="A581">
        <f t="shared" ca="1" si="156"/>
        <v>2072</v>
      </c>
      <c r="B581">
        <f t="shared" ref="B581:B644" ca="1" si="163">IF(D581=4,B580+1,B580)</f>
        <v>2072</v>
      </c>
      <c r="C581">
        <f t="shared" ref="C581:C644" ca="1" si="164">IF(D581=1,C580+1,C580)</f>
        <v>48</v>
      </c>
      <c r="D581">
        <f t="shared" ca="1" si="157"/>
        <v>11</v>
      </c>
      <c r="E581" t="str">
        <f t="shared" ca="1" si="158"/>
        <v>2072年11月</v>
      </c>
      <c r="F581">
        <f ca="1">IF(OR(入力項目!$N$5&lt;$A581,AND(入力項目!$N$5=$A581,入力項目!$N$6&lt;$D581)),IF(F580=0,1,IF(G581=12,F580+1,F580)),0)</f>
        <v>48</v>
      </c>
      <c r="G581">
        <f ca="1">IF(OR(入力項目!$N$5&lt;$A581,AND(入力項目!$N$5=$A581,入力項目!$N$6&lt;$D581)),IF(G580=12,1,G580+1),0)</f>
        <v>1</v>
      </c>
      <c r="H581" t="str">
        <f t="shared" ca="1" si="159"/>
        <v>48_1</v>
      </c>
      <c r="I581">
        <f ca="1">IF(
  IFERROR(AND($C581&gt;0,MOD($C581,入力項目!$N$22)=0,$D581=入力項目!$N$23), FALSE),
  1,
  IF(
    AND(I580&gt;0,J580=12),
    IF(I580=入力項目!$N$28, 0, I580+1),
    I580
  )
)</f>
        <v>0</v>
      </c>
      <c r="J581">
        <f ca="1">IF($D581=入力項目!$N$23,1,IFERROR(J580+1,1))</f>
        <v>6</v>
      </c>
      <c r="K581" t="str">
        <f t="shared" ca="1" si="160"/>
        <v>0_6</v>
      </c>
      <c r="L581">
        <f ca="1">L580+IF(入力項目!$D$4=$D581,1,0)</f>
        <v>77</v>
      </c>
      <c r="M581" t="str">
        <f t="shared" ca="1" si="161"/>
        <v>77歳</v>
      </c>
      <c r="N581">
        <f t="shared" ref="N581:N644" ca="1" si="165">IF($D581=1,N580+1,N580)</f>
        <v>77</v>
      </c>
      <c r="O581" t="str">
        <f t="shared" ca="1" si="162"/>
        <v>77歳</v>
      </c>
      <c r="P581">
        <f t="shared" ref="P581:P644" ca="1" si="166">IF($D581=4,P580+1,P580)</f>
        <v>52</v>
      </c>
      <c r="Q581">
        <f t="shared" ref="Q581:Q644" ca="1" si="167">IF($D581=4,Q580+1,Q580)</f>
        <v>50</v>
      </c>
      <c r="R581">
        <f t="shared" ref="R581:R644" ca="1" si="168">IF($D581=4,R580+1,R580)</f>
        <v>2073</v>
      </c>
      <c r="S581">
        <f t="shared" ref="S581:S644" ca="1" si="169">IF($D581=4,S580+1,S580)</f>
        <v>2073</v>
      </c>
      <c r="T581">
        <f t="shared" ref="T581:T644" ca="1" si="170">IF($D581=4,T580+1,T580)</f>
        <v>2073</v>
      </c>
      <c r="U581">
        <f t="shared" ref="U581:U644" ca="1" si="171">IF($D581=4,U580+1,U580)</f>
        <v>2073</v>
      </c>
      <c r="V581" s="10">
        <f t="shared" ca="1" si="155"/>
        <v>56717425</v>
      </c>
      <c r="W581" s="10">
        <f ca="1">IF($L581&lt;その他マスタ!$B$1,VLOOKUP($D581,月別収支!$A$2:$H$13,2,FALSE),その他マスタ!$B$3)+IF(AND($L581=その他マスタ!$B$1,入力項目!$I$9="あり",$D581=入力項目!$D$4),その他マスタ!$B$2,0)</f>
        <v>150000</v>
      </c>
      <c r="X581" s="10">
        <f ca="1">-IF(入力項目!$K$5=TRUE,
IF($F581+$G581&lt;3,VLOOKUP($D581,月別収支!$A$2:$H$13,8,FALSE),0)+IFERROR(VLOOKUP($H581,住宅ローン計算!C:P,13,FALSE),0)+IF($F581&gt;1,IF(OR($G581=3,$G581=6,$G581=9,$G581=12),ROUNDUP(入力項目!$N$18/4,0),0),0),
VLOOKUP($D581,月別収支!$A$2:$H$13,8,FALSE))</f>
        <v>0</v>
      </c>
      <c r="Y581" s="10">
        <f ca="1">-VLOOKUP($D581,月別収支!$A$2:$H$13,3,FALSE)</f>
        <v>-75000</v>
      </c>
      <c r="Z581" s="10">
        <f ca="1">-VLOOKUP($D581,月別収支!$A$2:$H$13,4,FALSE)</f>
        <v>-27000</v>
      </c>
      <c r="AA581" s="10">
        <f ca="1">-VLOOKUP($D581,月別収支!$A$2:$H$13,6,FALSE)</f>
        <v>-10000</v>
      </c>
      <c r="AB581" s="10">
        <f ca="1">-(
VLOOKUP($D581,月別収支!$A$2:$H$13,5,FALSE)+IF(AND(入力項目!$I$27&lt;=$A581,ISEVEN($A581-入力項目!$I$27),入力項目!$I$28=$D581),入力項目!$I$26,0)
+IF(入力項目!$K$26=TRUE,
IFERROR(VLOOKUP($K581,マイカーローン計算!C:P,13,FALSE),0),
IFERROR(
  IF(AND($C581&gt;0,MOD($C581,入力項目!$N$22)=0,$D581=入力項目!$N$23),入力項目!$N$24,0),
 0
)
)
)</f>
        <v>-20000</v>
      </c>
      <c r="AC581" s="10">
        <f ca="1">-IF($A581&lt;入力項目!$N$33,入力項目!$N$35,IF(AND($A581=入力項目!$N$33,$D581&lt;=入力項目!$N$34),入力項目!$N$35,0))</f>
        <v>0</v>
      </c>
      <c r="AD581">
        <f ca="1">-(
_xlfn.IFS(
P581&lt;=入力項目!$S$11,0,
AND(P581&gt;=入力項目!$S$11+1,P581&lt;=3),IFERROR(VLOOKUP(入力項目!$S$12,子育て関連マスタ!$I$4:$M$5,4,FALSE),0),
AND(P581&gt;=4,P581&lt;=6),IFERROR(VLOOKUP(入力項目!$S$13,子育て関連マスタ!$I$9:$M$12,4,FALSE),0),
AND(P581&gt;=7,P581&lt;=12),IFERROR(VLOOKUP(入力項目!$S$14,子育て関連マスタ!$I$16:$M$17,4,FALSE),0),
AND(P581&gt;=13,P581&lt;=15),IFERROR(VLOOKUP(入力項目!$S$15,子育て関連マスタ!$I$21:$M$22,4,FALSE),0),
AND(P581&gt;=16,P581&lt;=18),IFERROR(VLOOKUP(入力項目!$S$16,子育て関連マスタ!$I$26:$M$28,4,FALSE),0),
AND(P581&gt;=19,P581&lt;=20,入力項目!$S$16="高専"),IFERROR(VLOOKUP(入力項目!$S$16,子育て関連マスタ!$I$26:$M$28,4,FALSE),0),
AND(P581&gt;=19,P581&lt;=20,入力項目!$S$16&lt;&gt;"高専"),IFERROR(VLOOKUP(入力項目!$S$17,子育て関連マスタ!$I$32:$M$37,4,FALSE),0),
AND(P581&gt;=21,P581&lt;=22,入力項目!$S$16="高専"),IFERROR(VLOOKUP(入力項目!$S$17,子育て関連マスタ!$I$32:$M$34,4,FALSE),0),
AND(P581&gt;=21,P581&lt;=22,入力項目!$S$16&lt;&gt;"高専"),IFERROR(VLOOKUP(入力項目!$S$17,子育て関連マスタ!$I$32:$M$34,4,FALSE),0),
P581&gt;=23,0
) +
IF($D581=4,
  IFERROR(_xlfn.IFS(
  P581&lt;=入力項目!$S$11,0,
  AND(P581=入力項目!$S$11),IFERROR(VLOOKUP(入力項目!$S$12,子育て関連マスタ!$I$4:$M$5,2,FALSE),0),
  AND(P581=4),IFERROR(VLOOKUP(入力項目!$S$13,子育て関連マスタ!$I$9:$M$12,2,FALSE),0),
  AND(P581=7),IFERROR(VLOOKUP(入力項目!$S$14,子育て関連マスタ!$I$16:$M$17,2,FALSE),0),
  AND(P581=13),IFERROR(VLOOKUP(入力項目!$S$15,子育て関連マスタ!$I$21:$M$22,2,FALSE),0),
  AND(P581=16),IFERROR(VLOOKUP(入力項目!$S$16,子育て関連マスタ!$I$26:$M$28,2,FALSE),0),
  AND(P581=19,入力項目!$S$16&lt;&gt;"高専"),IFERROR(VLOOKUP(入力項目!$S$17,子育て関連マスタ!$I$32:$M$37,2,FALSE),0),
  AND(P581=21,入力項目!$S$16="高専"),IFERROR(VLOOKUP(入力項目!$S$17,子育て関連マスタ!$I$32:$M$37,2,FALSE),0),
  P581&gt;=22,0
  ),0),0
) +
IF(AND(P581&gt;=1,P581&lt;=15),IF($D581=入力項目!$S$8,入力項目!$S$3,0),0) +
IF(AND(P581&gt;=1,P581&lt;=15),IF($D581=5,入力項目!$S$4,0),0) +
IF(AND(P581&gt;=1,P581&lt;=15),IF($D581=12,入力項目!$S$5,0),0) +
IF(AND(入力項目!$S$7=$A581,入力項目!$S$8=$D581),子育て関連マスタ!$C$14,0) +
IFERROR(IF(AND(YEAR(EDATE(DATE(入力項目!$S$7,入力項目!$S$8,1),1))=$A581,MONTH(EDATE(DATE(入力項目!$S$7,入力項目!$S$8,1),1))=$D581),子育て関連マスタ!$C$15,0),0) +
IF(AND(OR(P581=3,P581=5,P581=7),$D581=11),子育て関連マスタ!$C$17,0) +
IF(AND(P581=20,$D581=1),子育て関連マスタ!$C$18,0) +
IF(AND(P581=20,$D581=1),
IFERROR(_xlfn.IFS(
入力項目!$S$10="男",子育て関連マスタ!$C$18,
入力項目!$S$10="女",子育て関連マスタ!$C$19
),0),0
) +
IF(AND(P581&gt;=入力項目!$S$18,P581&lt;=入力項目!$S$19),入力項目!$S$20,0) +
IF(AND(P581&gt;=入力項目!$S$21,P581&lt;=入力項目!$S$22),入力項目!$S$23,0) +
IF(AND(P581&gt;=入力項目!$S$24,P581&lt;=入力項目!$S$25),入力項目!$S$26,0)
)</f>
        <v>0</v>
      </c>
      <c r="AE581">
        <f ca="1">-(
_xlfn.IFS(
Q581&lt;=入力項目!$S$11,0,
AND(Q581&gt;=入力項目!$S$11+1,Q581&lt;=3),IFERROR(VLOOKUP(入力項目!$S$12,子育て関連マスタ!$I$4:$M$5,4,FALSE),0),
AND(Q581&gt;=4,Q581&lt;=6),IFERROR(VLOOKUP(入力項目!$S$13,子育て関連マスタ!$I$9:$M$12,4,FALSE),0),
AND(Q581&gt;=7,Q581&lt;=12),IFERROR(VLOOKUP(入力項目!$S$14,子育て関連マスタ!$I$16:$M$17,4,FALSE),0),
AND(Q581&gt;=13,Q581&lt;=15),IFERROR(VLOOKUP(入力項目!$S$15,子育て関連マスタ!$I$21:$M$22,4,FALSE),0),
AND(Q581&gt;=16,Q581&lt;=18),IFERROR(VLOOKUP(入力項目!$S$16,子育て関連マスタ!$I$26:$M$28,4,FALSE),0),
AND(Q581&gt;=19,Q581&lt;=20,入力項目!$S$16="高専"),IFERROR(VLOOKUP(入力項目!$S$16,子育て関連マスタ!$I$26:$M$28,4,FALSE),0),
AND(Q581&gt;=19,Q581&lt;=20,入力項目!$S$16&lt;&gt;"高専"),IFERROR(VLOOKUP(入力項目!$S$17,子育て関連マスタ!$I$32:$M$37,4,FALSE),0),
AND(Q581&gt;=21,Q581&lt;=22,入力項目!$S$16="高専"),IFERROR(VLOOKUP(入力項目!$S$17,子育て関連マスタ!$I$32:$M$34,4,FALSE),0),
AND(Q581&gt;=21,Q581&lt;=22,入力項目!$S$16&lt;&gt;"高専"),IFERROR(VLOOKUP(入力項目!$S$17,子育て関連マスタ!$I$32:$M$34,4,FALSE),0),
Q581&gt;=23,0
) +
IF($D581=4,
  IFERROR(_xlfn.IFS(
  Q581&lt;=入力項目!$S$11,0,
  AND(Q581=入力項目!$S$11),IFERROR(VLOOKUP(入力項目!$S$12,子育て関連マスタ!$I$4:$M$5,2,FALSE),0),
  AND(Q581=4),IFERROR(VLOOKUP(入力項目!$S$13,子育て関連マスタ!$I$9:$M$12,2,FALSE),0),
  AND(Q581=7),IFERROR(VLOOKUP(入力項目!$S$14,子育て関連マスタ!$I$16:$M$17,2,FALSE),0),
  AND(Q581=13),IFERROR(VLOOKUP(入力項目!$S$15,子育て関連マスタ!$I$21:$M$22,2,FALSE),0),
  AND(Q581=16),IFERROR(VLOOKUP(入力項目!$S$16,子育て関連マスタ!$I$26:$M$28,2,FALSE),0),
  AND(Q581=19,入力項目!$S$16&lt;&gt;"高専"),IFERROR(VLOOKUP(入力項目!$S$17,子育て関連マスタ!$I$32:$M$37,2,FALSE),0),
  AND(Q581=21,入力項目!$S$16="高専"),IFERROR(VLOOKUP(入力項目!$S$17,子育て関連マスタ!$I$32:$M$37,2,FALSE),0),
  Q581&gt;=22,0
  ),0),0
) +
IF(AND(Q581&gt;=1,Q581&lt;=15),IF($D581=入力項目!$S$8,入力項目!$S$3,0),0) +
IF(AND(Q581&gt;=1,Q581&lt;=15),IF($D581=5,入力項目!$S$4,0),0) +
IF(AND(Q581&gt;=1,Q581&lt;=15),IF($D581=12,入力項目!$S$5,0),0) +
IF(AND(入力項目!$S$7=$A581,入力項目!$S$8=$D581),子育て関連マスタ!$C$14,0) +
IFERROR(IF(AND(YEAR(EDATE(DATE(入力項目!$S$7,入力項目!$S$8,1),1))=$A581,MONTH(EDATE(DATE(入力項目!$S$7,入力項目!$S$8,1),1))=$D581),子育て関連マスタ!$C$15,0),0) +
IF(AND(OR(Q581=3,Q581=5,Q581=7),$D581=11),子育て関連マスタ!$C$17,0) +
IF(AND(Q581=20,$D581=1),子育て関連マスタ!$C$18,0) +
IF(AND(Q581=20,$D581=1),
IFERROR(_xlfn.IFS(
入力項目!$S$10="男",子育て関連マスタ!$C$18,
入力項目!$S$10="女",子育て関連マスタ!$C$19
),0),0
) +
IF(AND(Q581&gt;=入力項目!$S$18,Q581&lt;=入力項目!$S$19),入力項目!$S$20,0) +
IF(AND(Q581&gt;=入力項目!$S$21,Q581&lt;=入力項目!$S$22),入力項目!$S$23,0) +
IF(AND(Q581&gt;=入力項目!$S$24,Q581&lt;=入力項目!$S$25),入力項目!$S$26,0)
)</f>
        <v>0</v>
      </c>
      <c r="AF581">
        <f ca="1">-(
_xlfn.IFS(
R581&lt;=入力項目!$S$11,0,
AND(R581&gt;=入力項目!$S$11+1,R581&lt;=3),IFERROR(VLOOKUP(入力項目!$S$12,子育て関連マスタ!$I$4:$M$5,4,FALSE),0),
AND(R581&gt;=4,R581&lt;=6),IFERROR(VLOOKUP(入力項目!$S$13,子育て関連マスタ!$I$9:$M$12,4,FALSE),0),
AND(R581&gt;=7,R581&lt;=12),IFERROR(VLOOKUP(入力項目!$S$14,子育て関連マスタ!$I$16:$M$17,4,FALSE),0),
AND(R581&gt;=13,R581&lt;=15),IFERROR(VLOOKUP(入力項目!$S$15,子育て関連マスタ!$I$21:$M$22,4,FALSE),0),
AND(R581&gt;=16,R581&lt;=18),IFERROR(VLOOKUP(入力項目!$S$16,子育て関連マスタ!$I$26:$M$28,4,FALSE),0),
AND(R581&gt;=19,R581&lt;=20,入力項目!$S$16="高専"),IFERROR(VLOOKUP(入力項目!$S$16,子育て関連マスタ!$I$26:$M$28,4,FALSE),0),
AND(R581&gt;=19,R581&lt;=20,入力項目!$S$16&lt;&gt;"高専"),IFERROR(VLOOKUP(入力項目!$S$17,子育て関連マスタ!$I$32:$M$37,4,FALSE),0),
AND(R581&gt;=21,R581&lt;=22,入力項目!$S$16="高専"),IFERROR(VLOOKUP(入力項目!$S$17,子育て関連マスタ!$I$32:$M$34,4,FALSE),0),
AND(R581&gt;=21,R581&lt;=22,入力項目!$S$16&lt;&gt;"高専"),IFERROR(VLOOKUP(入力項目!$S$17,子育て関連マスタ!$I$32:$M$34,4,FALSE),0),
R581&gt;=23,0
) +
IF($D581=4,
  IFERROR(_xlfn.IFS(
  R581&lt;=入力項目!$S$11,0,
  AND(R581=入力項目!$S$11),IFERROR(VLOOKUP(入力項目!$S$12,子育て関連マスタ!$I$4:$M$5,2,FALSE),0),
  AND(R581=4),IFERROR(VLOOKUP(入力項目!$S$13,子育て関連マスタ!$I$9:$M$12,2,FALSE),0),
  AND(R581=7),IFERROR(VLOOKUP(入力項目!$S$14,子育て関連マスタ!$I$16:$M$17,2,FALSE),0),
  AND(R581=13),IFERROR(VLOOKUP(入力項目!$S$15,子育て関連マスタ!$I$21:$M$22,2,FALSE),0),
  AND(R581=16),IFERROR(VLOOKUP(入力項目!$S$16,子育て関連マスタ!$I$26:$M$28,2,FALSE),0),
  AND(R581=19,入力項目!$S$16&lt;&gt;"高専"),IFERROR(VLOOKUP(入力項目!$S$17,子育て関連マスタ!$I$32:$M$37,2,FALSE),0),
  AND(R581=21,入力項目!$S$16="高専"),IFERROR(VLOOKUP(入力項目!$S$17,子育て関連マスタ!$I$32:$M$37,2,FALSE),0),
  R581&gt;=22,0
  ),0),0
) +
IF(AND(R581&gt;=1,R581&lt;=15),IF($D581=入力項目!$S$8,入力項目!$S$3,0),0) +
IF(AND(R581&gt;=1,R581&lt;=15),IF($D581=5,入力項目!$S$4,0),0) +
IF(AND(R581&gt;=1,R581&lt;=15),IF($D581=12,入力項目!$S$5,0),0) +
IF(AND(入力項目!$S$7=$A581,入力項目!$S$8=$D581),子育て関連マスタ!$C$14,0) +
IFERROR(IF(AND(YEAR(EDATE(DATE(入力項目!$S$7,入力項目!$S$8,1),1))=$A581,MONTH(EDATE(DATE(入力項目!$S$7,入力項目!$S$8,1),1))=$D581),子育て関連マスタ!$C$15,0),0) +
IF(AND(OR(R581=3,R581=5,R581=7),$D581=11),子育て関連マスタ!$C$17,0) +
IF(AND(R581=20,$D581=1),子育て関連マスタ!$C$18,0) +
IF(AND(R581=20,$D581=1),
IFERROR(_xlfn.IFS(
入力項目!$S$10="男",子育て関連マスタ!$C$18,
入力項目!$S$10="女",子育て関連マスタ!$C$19
),0),0
) +
IF(AND(R581&gt;=入力項目!$S$18,R581&lt;=入力項目!$S$19),入力項目!$S$20,0) +
IF(AND(R581&gt;=入力項目!$S$21,R581&lt;=入力項目!$S$22),入力項目!$S$23,0) +
IF(AND(R581&gt;=入力項目!$S$24,R581&lt;=入力項目!$S$25),入力項目!$S$26,0)
)</f>
        <v>0</v>
      </c>
      <c r="AG581">
        <f ca="1">-(
_xlfn.IFS(
S581&lt;=入力項目!$S$11,0,
AND(S581&gt;=入力項目!$S$11+1,S581&lt;=3),IFERROR(VLOOKUP(入力項目!$S$12,子育て関連マスタ!$I$4:$M$5,4,FALSE),0),
AND(S581&gt;=4,S581&lt;=6),IFERROR(VLOOKUP(入力項目!$S$13,子育て関連マスタ!$I$9:$M$12,4,FALSE),0),
AND(S581&gt;=7,S581&lt;=12),IFERROR(VLOOKUP(入力項目!$S$14,子育て関連マスタ!$I$16:$M$17,4,FALSE),0),
AND(S581&gt;=13,S581&lt;=15),IFERROR(VLOOKUP(入力項目!$S$15,子育て関連マスタ!$I$21:$M$22,4,FALSE),0),
AND(S581&gt;=16,S581&lt;=18),IFERROR(VLOOKUP(入力項目!$S$16,子育て関連マスタ!$I$26:$M$28,4,FALSE),0),
AND(S581&gt;=19,S581&lt;=20,入力項目!$S$16="高専"),IFERROR(VLOOKUP(入力項目!$S$16,子育て関連マスタ!$I$26:$M$28,4,FALSE),0),
AND(S581&gt;=19,S581&lt;=20,入力項目!$S$16&lt;&gt;"高専"),IFERROR(VLOOKUP(入力項目!$S$17,子育て関連マスタ!$I$32:$M$37,4,FALSE),0),
AND(S581&gt;=21,S581&lt;=22,入力項目!$S$16="高専"),IFERROR(VLOOKUP(入力項目!$S$17,子育て関連マスタ!$I$32:$M$34,4,FALSE),0),
AND(S581&gt;=21,S581&lt;=22,入力項目!$S$16&lt;&gt;"高専"),IFERROR(VLOOKUP(入力項目!$S$17,子育て関連マスタ!$I$32:$M$34,4,FALSE),0),
S581&gt;=23,0
) +
IF($D581=4,
  IFERROR(_xlfn.IFS(
  S581&lt;=入力項目!$S$11,0,
  AND(S581=入力項目!$S$11),IFERROR(VLOOKUP(入力項目!$S$12,子育て関連マスタ!$I$4:$M$5,2,FALSE),0),
  AND(S581=4),IFERROR(VLOOKUP(入力項目!$S$13,子育て関連マスタ!$I$9:$M$12,2,FALSE),0),
  AND(S581=7),IFERROR(VLOOKUP(入力項目!$S$14,子育て関連マスタ!$I$16:$M$17,2,FALSE),0),
  AND(S581=13),IFERROR(VLOOKUP(入力項目!$S$15,子育て関連マスタ!$I$21:$M$22,2,FALSE),0),
  AND(S581=16),IFERROR(VLOOKUP(入力項目!$S$16,子育て関連マスタ!$I$26:$M$28,2,FALSE),0),
  AND(S581=19,入力項目!$S$16&lt;&gt;"高専"),IFERROR(VLOOKUP(入力項目!$S$17,子育て関連マスタ!$I$32:$M$37,2,FALSE),0),
  AND(S581=21,入力項目!$S$16="高専"),IFERROR(VLOOKUP(入力項目!$S$17,子育て関連マスタ!$I$32:$M$37,2,FALSE),0),
  S581&gt;=22,0
  ),0),0
) +
IF(AND(S581&gt;=1,S581&lt;=15),IF($D581=入力項目!$S$8,入力項目!$S$3,0),0) +
IF(AND(S581&gt;=1,S581&lt;=15),IF($D581=5,入力項目!$S$4,0),0) +
IF(AND(S581&gt;=1,S581&lt;=15),IF($D581=12,入力項目!$S$5,0),0) +
IF(AND(入力項目!$S$7=$A581,入力項目!$S$8=$D581),子育て関連マスタ!$C$14,0) +
IFERROR(IF(AND(YEAR(EDATE(DATE(入力項目!$S$7,入力項目!$S$8,1),1))=$A581,MONTH(EDATE(DATE(入力項目!$S$7,入力項目!$S$8,1),1))=$D581),子育て関連マスタ!$C$15,0),0) +
IF(AND(OR(S581=3,S581=5,S581=7),$D581=11),子育て関連マスタ!$C$17,0) +
IF(AND(S581=20,$D581=1),子育て関連マスタ!$C$18,0) +
IF(AND(S581=20,$D581=1),
IFERROR(_xlfn.IFS(
入力項目!$S$10="男",子育て関連マスタ!$C$18,
入力項目!$S$10="女",子育て関連マスタ!$C$19
),0),0
) +
IF(AND(S581&gt;=入力項目!$S$18,S581&lt;=入力項目!$S$19),入力項目!$S$20,0) +
IF(AND(S581&gt;=入力項目!$S$21,S581&lt;=入力項目!$S$22),入力項目!$S$23,0) +
IF(AND(S581&gt;=入力項目!$S$24,S581&lt;=入力項目!$S$25),入力項目!$S$26,0)
)</f>
        <v>0</v>
      </c>
      <c r="AH581">
        <f ca="1">-(
_xlfn.IFS(
T581&lt;=入力項目!$S$11,0,
AND(T581&gt;=入力項目!$S$11+1,T581&lt;=3),IFERROR(VLOOKUP(入力項目!$S$12,子育て関連マスタ!$I$4:$M$5,4,FALSE),0),
AND(T581&gt;=4,T581&lt;=6),IFERROR(VLOOKUP(入力項目!$S$13,子育て関連マスタ!$I$9:$M$12,4,FALSE),0),
AND(T581&gt;=7,T581&lt;=12),IFERROR(VLOOKUP(入力項目!$S$14,子育て関連マスタ!$I$16:$M$17,4,FALSE),0),
AND(T581&gt;=13,T581&lt;=15),IFERROR(VLOOKUP(入力項目!$S$15,子育て関連マスタ!$I$21:$M$22,4,FALSE),0),
AND(T581&gt;=16,T581&lt;=18),IFERROR(VLOOKUP(入力項目!$S$16,子育て関連マスタ!$I$26:$M$28,4,FALSE),0),
AND(T581&gt;=19,T581&lt;=20,入力項目!$S$16="高専"),IFERROR(VLOOKUP(入力項目!$S$16,子育て関連マスタ!$I$26:$M$28,4,FALSE),0),
AND(T581&gt;=19,T581&lt;=20,入力項目!$S$16&lt;&gt;"高専"),IFERROR(VLOOKUP(入力項目!$S$17,子育て関連マスタ!$I$32:$M$37,4,FALSE),0),
AND(T581&gt;=21,T581&lt;=22,入力項目!$S$16="高専"),IFERROR(VLOOKUP(入力項目!$S$17,子育て関連マスタ!$I$32:$M$34,4,FALSE),0),
AND(T581&gt;=21,T581&lt;=22,入力項目!$S$16&lt;&gt;"高専"),IFERROR(VLOOKUP(入力項目!$S$17,子育て関連マスタ!$I$32:$M$34,4,FALSE),0),
T581&gt;=23,0
) +
IF($D581=4,
  IFERROR(_xlfn.IFS(
  T581&lt;=入力項目!$S$11,0,
  AND(T581=入力項目!$S$11),IFERROR(VLOOKUP(入力項目!$S$12,子育て関連マスタ!$I$4:$M$5,2,FALSE),0),
  AND(T581=4),IFERROR(VLOOKUP(入力項目!$S$13,子育て関連マスタ!$I$9:$M$12,2,FALSE),0),
  AND(T581=7),IFERROR(VLOOKUP(入力項目!$S$14,子育て関連マスタ!$I$16:$M$17,2,FALSE),0),
  AND(T581=13),IFERROR(VLOOKUP(入力項目!$S$15,子育て関連マスタ!$I$21:$M$22,2,FALSE),0),
  AND(T581=16),IFERROR(VLOOKUP(入力項目!$S$16,子育て関連マスタ!$I$26:$M$28,2,FALSE),0),
  AND(T581=19,入力項目!$S$16&lt;&gt;"高専"),IFERROR(VLOOKUP(入力項目!$S$17,子育て関連マスタ!$I$32:$M$37,2,FALSE),0),
  AND(T581=21,入力項目!$S$16="高専"),IFERROR(VLOOKUP(入力項目!$S$17,子育て関連マスタ!$I$32:$M$37,2,FALSE),0),
  T581&gt;=22,0
  ),0),0
) +
IF(AND(T581&gt;=1,T581&lt;=15),IF($D581=入力項目!$S$8,入力項目!$S$3,0),0) +
IF(AND(T581&gt;=1,T581&lt;=15),IF($D581=5,入力項目!$S$4,0),0) +
IF(AND(T581&gt;=1,T581&lt;=15),IF($D581=12,入力項目!$S$5,0),0) +
IF(AND(入力項目!$S$7=$A581,入力項目!$S$8=$D581),子育て関連マスタ!$C$14,0) +
IFERROR(IF(AND(YEAR(EDATE(DATE(入力項目!$S$7,入力項目!$S$8,1),1))=$A581,MONTH(EDATE(DATE(入力項目!$S$7,入力項目!$S$8,1),1))=$D581),子育て関連マスタ!$C$15,0),0) +
IF(AND(OR(T581=3,T581=5,T581=7),$D581=11),子育て関連マスタ!$C$17,0) +
IF(AND(T581=20,$D581=1),子育て関連マスタ!$C$18,0) +
IF(AND(T581=20,$D581=1),
IFERROR(_xlfn.IFS(
入力項目!$S$10="男",子育て関連マスタ!$C$18,
入力項目!$S$10="女",子育て関連マスタ!$C$19
),0),0
) +
IF(AND(T581&gt;=入力項目!$S$18,T581&lt;=入力項目!$S$19),入力項目!$S$20,0) +
IF(AND(T581&gt;=入力項目!$S$21,T581&lt;=入力項目!$S$22),入力項目!$S$23,0) +
IF(AND(T581&gt;=入力項目!$S$24,T581&lt;=入力項目!$S$25),入力項目!$S$26,0)
)</f>
        <v>0</v>
      </c>
      <c r="AI581">
        <f ca="1">-(
_xlfn.IFS(
U581&lt;=入力項目!$S$11,0,
AND(U581&gt;=入力項目!$S$11+1,U581&lt;=3),IFERROR(VLOOKUP(入力項目!$S$12,子育て関連マスタ!$I$4:$M$5,4,FALSE),0),
AND(U581&gt;=4,U581&lt;=6),IFERROR(VLOOKUP(入力項目!$S$13,子育て関連マスタ!$I$9:$M$12,4,FALSE),0),
AND(U581&gt;=7,U581&lt;=12),IFERROR(VLOOKUP(入力項目!$S$14,子育て関連マスタ!$I$16:$M$17,4,FALSE),0),
AND(U581&gt;=13,U581&lt;=15),IFERROR(VLOOKUP(入力項目!$S$15,子育て関連マスタ!$I$21:$M$22,4,FALSE),0),
AND(U581&gt;=16,U581&lt;=18),IFERROR(VLOOKUP(入力項目!$S$16,子育て関連マスタ!$I$26:$M$28,4,FALSE),0),
AND(U581&gt;=19,U581&lt;=20,入力項目!$S$16="高専"),IFERROR(VLOOKUP(入力項目!$S$16,子育て関連マスタ!$I$26:$M$28,4,FALSE),0),
AND(U581&gt;=19,U581&lt;=20,入力項目!$S$16&lt;&gt;"高専"),IFERROR(VLOOKUP(入力項目!$S$17,子育て関連マスタ!$I$32:$M$37,4,FALSE),0),
AND(U581&gt;=21,U581&lt;=22,入力項目!$S$16="高専"),IFERROR(VLOOKUP(入力項目!$S$17,子育て関連マスタ!$I$32:$M$34,4,FALSE),0),
AND(U581&gt;=21,U581&lt;=22,入力項目!$S$16&lt;&gt;"高専"),IFERROR(VLOOKUP(入力項目!$S$17,子育て関連マスタ!$I$32:$M$34,4,FALSE),0),
U581&gt;=23,0
) +
IF($D581=4,
  IFERROR(_xlfn.IFS(
  U581&lt;=入力項目!$S$11,0,
  AND(U581=入力項目!$S$11),IFERROR(VLOOKUP(入力項目!$S$12,子育て関連マスタ!$I$4:$M$5,2,FALSE),0),
  AND(U581=4),IFERROR(VLOOKUP(入力項目!$S$13,子育て関連マスタ!$I$9:$M$12,2,FALSE),0),
  AND(U581=7),IFERROR(VLOOKUP(入力項目!$S$14,子育て関連マスタ!$I$16:$M$17,2,FALSE),0),
  AND(U581=13),IFERROR(VLOOKUP(入力項目!$S$15,子育て関連マスタ!$I$21:$M$22,2,FALSE),0),
  AND(U581=16),IFERROR(VLOOKUP(入力項目!$S$16,子育て関連マスタ!$I$26:$M$28,2,FALSE),0),
  AND(U581=19,入力項目!$S$16&lt;&gt;"高専"),IFERROR(VLOOKUP(入力項目!$S$17,子育て関連マスタ!$I$32:$M$37,2,FALSE),0),
  AND(U581=21,入力項目!$S$16="高専"),IFERROR(VLOOKUP(入力項目!$S$17,子育て関連マスタ!$I$32:$M$37,2,FALSE),0),
  U581&gt;=22,0
  ),0),0
) +
IF(AND(U581&gt;=1,U581&lt;=15),IF($D581=入力項目!$S$8,入力項目!$S$3,0),0) +
IF(AND(U581&gt;=1,U581&lt;=15),IF($D581=5,入力項目!$S$4,0),0) +
IF(AND(U581&gt;=1,U581&lt;=15),IF($D581=12,入力項目!$S$5,0),0) +
IF(AND(入力項目!$S$7=$A581,入力項目!$S$8=$D581),子育て関連マスタ!$C$14,0) +
IFERROR(IF(AND(YEAR(EDATE(DATE(入力項目!$S$7,入力項目!$S$8,1),1))=$A581,MONTH(EDATE(DATE(入力項目!$S$7,入力項目!$S$8,1),1))=$D581),子育て関連マスタ!$C$15,0),0) +
IF(AND(OR(U581=3,U581=5,U581=7),$D581=11),子育て関連マスタ!$C$17,0) +
IF(AND(U581=20,$D581=1),子育て関連マスタ!$C$18,0) +
IF(AND(U581=20,$D581=1),
IFERROR(_xlfn.IFS(
入力項目!$S$10="男",子育て関連マスタ!$C$18,
入力項目!$S$10="女",子育て関連マスタ!$C$19
),0),0
) +
IF(AND(U581&gt;=入力項目!$S$18,U581&lt;=入力項目!$S$19),入力項目!$S$20,0) +
IF(AND(U581&gt;=入力項目!$S$21,U581&lt;=入力項目!$S$22),入力項目!$S$23,0) +
IF(AND(U581&gt;=入力項目!$S$24,U581&lt;=入力項目!$S$25),入力項目!$S$26,0)
)</f>
        <v>0</v>
      </c>
      <c r="AJ581" s="10">
        <f ca="1">-VLOOKUP($D581,月別収支!$A$2:$H$13,7,FALSE)</f>
        <v>-20000</v>
      </c>
    </row>
    <row r="582" spans="1:36" x14ac:dyDescent="0.4">
      <c r="A582">
        <f t="shared" ca="1" si="156"/>
        <v>2072</v>
      </c>
      <c r="B582">
        <f t="shared" ca="1" si="163"/>
        <v>2072</v>
      </c>
      <c r="C582">
        <f t="shared" ca="1" si="164"/>
        <v>48</v>
      </c>
      <c r="D582">
        <f t="shared" ca="1" si="157"/>
        <v>12</v>
      </c>
      <c r="E582" t="str">
        <f t="shared" ca="1" si="158"/>
        <v>2072年12月</v>
      </c>
      <c r="F582">
        <f ca="1">IF(OR(入力項目!$N$5&lt;$A582,AND(入力項目!$N$5=$A582,入力項目!$N$6&lt;$D582)),IF(F581=0,1,IF(G582=12,F581+1,F581)),0)</f>
        <v>48</v>
      </c>
      <c r="G582">
        <f ca="1">IF(OR(入力項目!$N$5&lt;$A582,AND(入力項目!$N$5=$A582,入力項目!$N$6&lt;$D582)),IF(G581=12,1,G581+1),0)</f>
        <v>2</v>
      </c>
      <c r="H582" t="str">
        <f t="shared" ca="1" si="159"/>
        <v>48_2</v>
      </c>
      <c r="I582">
        <f ca="1">IF(
  IFERROR(AND($C582&gt;0,MOD($C582,入力項目!$N$22)=0,$D582=入力項目!$N$23), FALSE),
  1,
  IF(
    AND(I581&gt;0,J581=12),
    IF(I581=入力項目!$N$28, 0, I581+1),
    I581
  )
)</f>
        <v>0</v>
      </c>
      <c r="J582">
        <f ca="1">IF($D582=入力項目!$N$23,1,IFERROR(J581+1,1))</f>
        <v>7</v>
      </c>
      <c r="K582" t="str">
        <f t="shared" ca="1" si="160"/>
        <v>0_7</v>
      </c>
      <c r="L582">
        <f ca="1">L581+IF(入力項目!$D$4=$D582,1,0)</f>
        <v>77</v>
      </c>
      <c r="M582" t="str">
        <f t="shared" ca="1" si="161"/>
        <v>77歳</v>
      </c>
      <c r="N582">
        <f t="shared" ca="1" si="165"/>
        <v>77</v>
      </c>
      <c r="O582" t="str">
        <f t="shared" ca="1" si="162"/>
        <v>77歳</v>
      </c>
      <c r="P582">
        <f t="shared" ca="1" si="166"/>
        <v>52</v>
      </c>
      <c r="Q582">
        <f t="shared" ca="1" si="167"/>
        <v>50</v>
      </c>
      <c r="R582">
        <f t="shared" ca="1" si="168"/>
        <v>2073</v>
      </c>
      <c r="S582">
        <f t="shared" ca="1" si="169"/>
        <v>2073</v>
      </c>
      <c r="T582">
        <f t="shared" ca="1" si="170"/>
        <v>2073</v>
      </c>
      <c r="U582">
        <f t="shared" ca="1" si="171"/>
        <v>2073</v>
      </c>
      <c r="V582" s="10">
        <f t="shared" ref="V582:V645" ca="1" si="172">V581+W582+SUM(X582:AJ582)</f>
        <v>56715425</v>
      </c>
      <c r="W582" s="10">
        <f ca="1">IF($L582&lt;その他マスタ!$B$1,VLOOKUP($D582,月別収支!$A$2:$H$13,2,FALSE),その他マスタ!$B$3)+IF(AND($L582=その他マスタ!$B$1,入力項目!$I$9="あり",$D582=入力項目!$D$4),その他マスタ!$B$2,0)</f>
        <v>150000</v>
      </c>
      <c r="X582" s="10">
        <f ca="1">-IF(入力項目!$K$5=TRUE,
IF($F582+$G582&lt;3,VLOOKUP($D582,月別収支!$A$2:$H$13,8,FALSE),0)+IFERROR(VLOOKUP($H582,住宅ローン計算!C:P,13,FALSE),0)+IF($F582&gt;1,IF(OR($G582=3,$G582=6,$G582=9,$G582=12),ROUNDUP(入力項目!$N$18/4,0),0),0),
VLOOKUP($D582,月別収支!$A$2:$H$13,8,FALSE))</f>
        <v>0</v>
      </c>
      <c r="Y582" s="10">
        <f ca="1">-VLOOKUP($D582,月別収支!$A$2:$H$13,3,FALSE)</f>
        <v>-75000</v>
      </c>
      <c r="Z582" s="10">
        <f ca="1">-VLOOKUP($D582,月別収支!$A$2:$H$13,4,FALSE)</f>
        <v>-27000</v>
      </c>
      <c r="AA582" s="10">
        <f ca="1">-VLOOKUP($D582,月別収支!$A$2:$H$13,6,FALSE)</f>
        <v>-10000</v>
      </c>
      <c r="AB582" s="10">
        <f ca="1">-(
VLOOKUP($D582,月別収支!$A$2:$H$13,5,FALSE)+IF(AND(入力項目!$I$27&lt;=$A582,ISEVEN($A582-入力項目!$I$27),入力項目!$I$28=$D582),入力項目!$I$26,0)
+IF(入力項目!$K$26=TRUE,
IFERROR(VLOOKUP($K582,マイカーローン計算!C:P,13,FALSE),0),
IFERROR(
  IF(AND($C582&gt;0,MOD($C582,入力項目!$N$22)=0,$D582=入力項目!$N$23),入力項目!$N$24,0),
 0
)
)
)</f>
        <v>-20000</v>
      </c>
      <c r="AC582" s="10">
        <f ca="1">-IF($A582&lt;入力項目!$N$33,入力項目!$N$35,IF(AND($A582=入力項目!$N$33,$D582&lt;=入力項目!$N$34),入力項目!$N$35,0))</f>
        <v>0</v>
      </c>
      <c r="AD582">
        <f ca="1">-(
_xlfn.IFS(
P582&lt;=入力項目!$S$11,0,
AND(P582&gt;=入力項目!$S$11+1,P582&lt;=3),IFERROR(VLOOKUP(入力項目!$S$12,子育て関連マスタ!$I$4:$M$5,4,FALSE),0),
AND(P582&gt;=4,P582&lt;=6),IFERROR(VLOOKUP(入力項目!$S$13,子育て関連マスタ!$I$9:$M$12,4,FALSE),0),
AND(P582&gt;=7,P582&lt;=12),IFERROR(VLOOKUP(入力項目!$S$14,子育て関連マスタ!$I$16:$M$17,4,FALSE),0),
AND(P582&gt;=13,P582&lt;=15),IFERROR(VLOOKUP(入力項目!$S$15,子育て関連マスタ!$I$21:$M$22,4,FALSE),0),
AND(P582&gt;=16,P582&lt;=18),IFERROR(VLOOKUP(入力項目!$S$16,子育て関連マスタ!$I$26:$M$28,4,FALSE),0),
AND(P582&gt;=19,P582&lt;=20,入力項目!$S$16="高専"),IFERROR(VLOOKUP(入力項目!$S$16,子育て関連マスタ!$I$26:$M$28,4,FALSE),0),
AND(P582&gt;=19,P582&lt;=20,入力項目!$S$16&lt;&gt;"高専"),IFERROR(VLOOKUP(入力項目!$S$17,子育て関連マスタ!$I$32:$M$37,4,FALSE),0),
AND(P582&gt;=21,P582&lt;=22,入力項目!$S$16="高専"),IFERROR(VLOOKUP(入力項目!$S$17,子育て関連マスタ!$I$32:$M$34,4,FALSE),0),
AND(P582&gt;=21,P582&lt;=22,入力項目!$S$16&lt;&gt;"高専"),IFERROR(VLOOKUP(入力項目!$S$17,子育て関連マスタ!$I$32:$M$34,4,FALSE),0),
P582&gt;=23,0
) +
IF($D582=4,
  IFERROR(_xlfn.IFS(
  P582&lt;=入力項目!$S$11,0,
  AND(P582=入力項目!$S$11),IFERROR(VLOOKUP(入力項目!$S$12,子育て関連マスタ!$I$4:$M$5,2,FALSE),0),
  AND(P582=4),IFERROR(VLOOKUP(入力項目!$S$13,子育て関連マスタ!$I$9:$M$12,2,FALSE),0),
  AND(P582=7),IFERROR(VLOOKUP(入力項目!$S$14,子育て関連マスタ!$I$16:$M$17,2,FALSE),0),
  AND(P582=13),IFERROR(VLOOKUP(入力項目!$S$15,子育て関連マスタ!$I$21:$M$22,2,FALSE),0),
  AND(P582=16),IFERROR(VLOOKUP(入力項目!$S$16,子育て関連マスタ!$I$26:$M$28,2,FALSE),0),
  AND(P582=19,入力項目!$S$16&lt;&gt;"高専"),IFERROR(VLOOKUP(入力項目!$S$17,子育て関連マスタ!$I$32:$M$37,2,FALSE),0),
  AND(P582=21,入力項目!$S$16="高専"),IFERROR(VLOOKUP(入力項目!$S$17,子育て関連マスタ!$I$32:$M$37,2,FALSE),0),
  P582&gt;=22,0
  ),0),0
) +
IF(AND(P582&gt;=1,P582&lt;=15),IF($D582=入力項目!$S$8,入力項目!$S$3,0),0) +
IF(AND(P582&gt;=1,P582&lt;=15),IF($D582=5,入力項目!$S$4,0),0) +
IF(AND(P582&gt;=1,P582&lt;=15),IF($D582=12,入力項目!$S$5,0),0) +
IF(AND(入力項目!$S$7=$A582,入力項目!$S$8=$D582),子育て関連マスタ!$C$14,0) +
IFERROR(IF(AND(YEAR(EDATE(DATE(入力項目!$S$7,入力項目!$S$8,1),1))=$A582,MONTH(EDATE(DATE(入力項目!$S$7,入力項目!$S$8,1),1))=$D582),子育て関連マスタ!$C$15,0),0) +
IF(AND(OR(P582=3,P582=5,P582=7),$D582=11),子育て関連マスタ!$C$17,0) +
IF(AND(P582=20,$D582=1),子育て関連マスタ!$C$18,0) +
IF(AND(P582=20,$D582=1),
IFERROR(_xlfn.IFS(
入力項目!$S$10="男",子育て関連マスタ!$C$18,
入力項目!$S$10="女",子育て関連マスタ!$C$19
),0),0
) +
IF(AND(P582&gt;=入力項目!$S$18,P582&lt;=入力項目!$S$19),入力項目!$S$20,0) +
IF(AND(P582&gt;=入力項目!$S$21,P582&lt;=入力項目!$S$22),入力項目!$S$23,0) +
IF(AND(P582&gt;=入力項目!$S$24,P582&lt;=入力項目!$S$25),入力項目!$S$26,0)
)</f>
        <v>0</v>
      </c>
      <c r="AE582">
        <f ca="1">-(
_xlfn.IFS(
Q582&lt;=入力項目!$S$11,0,
AND(Q582&gt;=入力項目!$S$11+1,Q582&lt;=3),IFERROR(VLOOKUP(入力項目!$S$12,子育て関連マスタ!$I$4:$M$5,4,FALSE),0),
AND(Q582&gt;=4,Q582&lt;=6),IFERROR(VLOOKUP(入力項目!$S$13,子育て関連マスタ!$I$9:$M$12,4,FALSE),0),
AND(Q582&gt;=7,Q582&lt;=12),IFERROR(VLOOKUP(入力項目!$S$14,子育て関連マスタ!$I$16:$M$17,4,FALSE),0),
AND(Q582&gt;=13,Q582&lt;=15),IFERROR(VLOOKUP(入力項目!$S$15,子育て関連マスタ!$I$21:$M$22,4,FALSE),0),
AND(Q582&gt;=16,Q582&lt;=18),IFERROR(VLOOKUP(入力項目!$S$16,子育て関連マスタ!$I$26:$M$28,4,FALSE),0),
AND(Q582&gt;=19,Q582&lt;=20,入力項目!$S$16="高専"),IFERROR(VLOOKUP(入力項目!$S$16,子育て関連マスタ!$I$26:$M$28,4,FALSE),0),
AND(Q582&gt;=19,Q582&lt;=20,入力項目!$S$16&lt;&gt;"高専"),IFERROR(VLOOKUP(入力項目!$S$17,子育て関連マスタ!$I$32:$M$37,4,FALSE),0),
AND(Q582&gt;=21,Q582&lt;=22,入力項目!$S$16="高専"),IFERROR(VLOOKUP(入力項目!$S$17,子育て関連マスタ!$I$32:$M$34,4,FALSE),0),
AND(Q582&gt;=21,Q582&lt;=22,入力項目!$S$16&lt;&gt;"高専"),IFERROR(VLOOKUP(入力項目!$S$17,子育て関連マスタ!$I$32:$M$34,4,FALSE),0),
Q582&gt;=23,0
) +
IF($D582=4,
  IFERROR(_xlfn.IFS(
  Q582&lt;=入力項目!$S$11,0,
  AND(Q582=入力項目!$S$11),IFERROR(VLOOKUP(入力項目!$S$12,子育て関連マスタ!$I$4:$M$5,2,FALSE),0),
  AND(Q582=4),IFERROR(VLOOKUP(入力項目!$S$13,子育て関連マスタ!$I$9:$M$12,2,FALSE),0),
  AND(Q582=7),IFERROR(VLOOKUP(入力項目!$S$14,子育て関連マスタ!$I$16:$M$17,2,FALSE),0),
  AND(Q582=13),IFERROR(VLOOKUP(入力項目!$S$15,子育て関連マスタ!$I$21:$M$22,2,FALSE),0),
  AND(Q582=16),IFERROR(VLOOKUP(入力項目!$S$16,子育て関連マスタ!$I$26:$M$28,2,FALSE),0),
  AND(Q582=19,入力項目!$S$16&lt;&gt;"高専"),IFERROR(VLOOKUP(入力項目!$S$17,子育て関連マスタ!$I$32:$M$37,2,FALSE),0),
  AND(Q582=21,入力項目!$S$16="高専"),IFERROR(VLOOKUP(入力項目!$S$17,子育て関連マスタ!$I$32:$M$37,2,FALSE),0),
  Q582&gt;=22,0
  ),0),0
) +
IF(AND(Q582&gt;=1,Q582&lt;=15),IF($D582=入力項目!$S$8,入力項目!$S$3,0),0) +
IF(AND(Q582&gt;=1,Q582&lt;=15),IF($D582=5,入力項目!$S$4,0),0) +
IF(AND(Q582&gt;=1,Q582&lt;=15),IF($D582=12,入力項目!$S$5,0),0) +
IF(AND(入力項目!$S$7=$A582,入力項目!$S$8=$D582),子育て関連マスタ!$C$14,0) +
IFERROR(IF(AND(YEAR(EDATE(DATE(入力項目!$S$7,入力項目!$S$8,1),1))=$A582,MONTH(EDATE(DATE(入力項目!$S$7,入力項目!$S$8,1),1))=$D582),子育て関連マスタ!$C$15,0),0) +
IF(AND(OR(Q582=3,Q582=5,Q582=7),$D582=11),子育て関連マスタ!$C$17,0) +
IF(AND(Q582=20,$D582=1),子育て関連マスタ!$C$18,0) +
IF(AND(Q582=20,$D582=1),
IFERROR(_xlfn.IFS(
入力項目!$S$10="男",子育て関連マスタ!$C$18,
入力項目!$S$10="女",子育て関連マスタ!$C$19
),0),0
) +
IF(AND(Q582&gt;=入力項目!$S$18,Q582&lt;=入力項目!$S$19),入力項目!$S$20,0) +
IF(AND(Q582&gt;=入力項目!$S$21,Q582&lt;=入力項目!$S$22),入力項目!$S$23,0) +
IF(AND(Q582&gt;=入力項目!$S$24,Q582&lt;=入力項目!$S$25),入力項目!$S$26,0)
)</f>
        <v>0</v>
      </c>
      <c r="AF582">
        <f ca="1">-(
_xlfn.IFS(
R582&lt;=入力項目!$S$11,0,
AND(R582&gt;=入力項目!$S$11+1,R582&lt;=3),IFERROR(VLOOKUP(入力項目!$S$12,子育て関連マスタ!$I$4:$M$5,4,FALSE),0),
AND(R582&gt;=4,R582&lt;=6),IFERROR(VLOOKUP(入力項目!$S$13,子育て関連マスタ!$I$9:$M$12,4,FALSE),0),
AND(R582&gt;=7,R582&lt;=12),IFERROR(VLOOKUP(入力項目!$S$14,子育て関連マスタ!$I$16:$M$17,4,FALSE),0),
AND(R582&gt;=13,R582&lt;=15),IFERROR(VLOOKUP(入力項目!$S$15,子育て関連マスタ!$I$21:$M$22,4,FALSE),0),
AND(R582&gt;=16,R582&lt;=18),IFERROR(VLOOKUP(入力項目!$S$16,子育て関連マスタ!$I$26:$M$28,4,FALSE),0),
AND(R582&gt;=19,R582&lt;=20,入力項目!$S$16="高専"),IFERROR(VLOOKUP(入力項目!$S$16,子育て関連マスタ!$I$26:$M$28,4,FALSE),0),
AND(R582&gt;=19,R582&lt;=20,入力項目!$S$16&lt;&gt;"高専"),IFERROR(VLOOKUP(入力項目!$S$17,子育て関連マスタ!$I$32:$M$37,4,FALSE),0),
AND(R582&gt;=21,R582&lt;=22,入力項目!$S$16="高専"),IFERROR(VLOOKUP(入力項目!$S$17,子育て関連マスタ!$I$32:$M$34,4,FALSE),0),
AND(R582&gt;=21,R582&lt;=22,入力項目!$S$16&lt;&gt;"高専"),IFERROR(VLOOKUP(入力項目!$S$17,子育て関連マスタ!$I$32:$M$34,4,FALSE),0),
R582&gt;=23,0
) +
IF($D582=4,
  IFERROR(_xlfn.IFS(
  R582&lt;=入力項目!$S$11,0,
  AND(R582=入力項目!$S$11),IFERROR(VLOOKUP(入力項目!$S$12,子育て関連マスタ!$I$4:$M$5,2,FALSE),0),
  AND(R582=4),IFERROR(VLOOKUP(入力項目!$S$13,子育て関連マスタ!$I$9:$M$12,2,FALSE),0),
  AND(R582=7),IFERROR(VLOOKUP(入力項目!$S$14,子育て関連マスタ!$I$16:$M$17,2,FALSE),0),
  AND(R582=13),IFERROR(VLOOKUP(入力項目!$S$15,子育て関連マスタ!$I$21:$M$22,2,FALSE),0),
  AND(R582=16),IFERROR(VLOOKUP(入力項目!$S$16,子育て関連マスタ!$I$26:$M$28,2,FALSE),0),
  AND(R582=19,入力項目!$S$16&lt;&gt;"高専"),IFERROR(VLOOKUP(入力項目!$S$17,子育て関連マスタ!$I$32:$M$37,2,FALSE),0),
  AND(R582=21,入力項目!$S$16="高専"),IFERROR(VLOOKUP(入力項目!$S$17,子育て関連マスタ!$I$32:$M$37,2,FALSE),0),
  R582&gt;=22,0
  ),0),0
) +
IF(AND(R582&gt;=1,R582&lt;=15),IF($D582=入力項目!$S$8,入力項目!$S$3,0),0) +
IF(AND(R582&gt;=1,R582&lt;=15),IF($D582=5,入力項目!$S$4,0),0) +
IF(AND(R582&gt;=1,R582&lt;=15),IF($D582=12,入力項目!$S$5,0),0) +
IF(AND(入力項目!$S$7=$A582,入力項目!$S$8=$D582),子育て関連マスタ!$C$14,0) +
IFERROR(IF(AND(YEAR(EDATE(DATE(入力項目!$S$7,入力項目!$S$8,1),1))=$A582,MONTH(EDATE(DATE(入力項目!$S$7,入力項目!$S$8,1),1))=$D582),子育て関連マスタ!$C$15,0),0) +
IF(AND(OR(R582=3,R582=5,R582=7),$D582=11),子育て関連マスタ!$C$17,0) +
IF(AND(R582=20,$D582=1),子育て関連マスタ!$C$18,0) +
IF(AND(R582=20,$D582=1),
IFERROR(_xlfn.IFS(
入力項目!$S$10="男",子育て関連マスタ!$C$18,
入力項目!$S$10="女",子育て関連マスタ!$C$19
),0),0
) +
IF(AND(R582&gt;=入力項目!$S$18,R582&lt;=入力項目!$S$19),入力項目!$S$20,0) +
IF(AND(R582&gt;=入力項目!$S$21,R582&lt;=入力項目!$S$22),入力項目!$S$23,0) +
IF(AND(R582&gt;=入力項目!$S$24,R582&lt;=入力項目!$S$25),入力項目!$S$26,0)
)</f>
        <v>0</v>
      </c>
      <c r="AG582">
        <f ca="1">-(
_xlfn.IFS(
S582&lt;=入力項目!$S$11,0,
AND(S582&gt;=入力項目!$S$11+1,S582&lt;=3),IFERROR(VLOOKUP(入力項目!$S$12,子育て関連マスタ!$I$4:$M$5,4,FALSE),0),
AND(S582&gt;=4,S582&lt;=6),IFERROR(VLOOKUP(入力項目!$S$13,子育て関連マスタ!$I$9:$M$12,4,FALSE),0),
AND(S582&gt;=7,S582&lt;=12),IFERROR(VLOOKUP(入力項目!$S$14,子育て関連マスタ!$I$16:$M$17,4,FALSE),0),
AND(S582&gt;=13,S582&lt;=15),IFERROR(VLOOKUP(入力項目!$S$15,子育て関連マスタ!$I$21:$M$22,4,FALSE),0),
AND(S582&gt;=16,S582&lt;=18),IFERROR(VLOOKUP(入力項目!$S$16,子育て関連マスタ!$I$26:$M$28,4,FALSE),0),
AND(S582&gt;=19,S582&lt;=20,入力項目!$S$16="高専"),IFERROR(VLOOKUP(入力項目!$S$16,子育て関連マスタ!$I$26:$M$28,4,FALSE),0),
AND(S582&gt;=19,S582&lt;=20,入力項目!$S$16&lt;&gt;"高専"),IFERROR(VLOOKUP(入力項目!$S$17,子育て関連マスタ!$I$32:$M$37,4,FALSE),0),
AND(S582&gt;=21,S582&lt;=22,入力項目!$S$16="高専"),IFERROR(VLOOKUP(入力項目!$S$17,子育て関連マスタ!$I$32:$M$34,4,FALSE),0),
AND(S582&gt;=21,S582&lt;=22,入力項目!$S$16&lt;&gt;"高専"),IFERROR(VLOOKUP(入力項目!$S$17,子育て関連マスタ!$I$32:$M$34,4,FALSE),0),
S582&gt;=23,0
) +
IF($D582=4,
  IFERROR(_xlfn.IFS(
  S582&lt;=入力項目!$S$11,0,
  AND(S582=入力項目!$S$11),IFERROR(VLOOKUP(入力項目!$S$12,子育て関連マスタ!$I$4:$M$5,2,FALSE),0),
  AND(S582=4),IFERROR(VLOOKUP(入力項目!$S$13,子育て関連マスタ!$I$9:$M$12,2,FALSE),0),
  AND(S582=7),IFERROR(VLOOKUP(入力項目!$S$14,子育て関連マスタ!$I$16:$M$17,2,FALSE),0),
  AND(S582=13),IFERROR(VLOOKUP(入力項目!$S$15,子育て関連マスタ!$I$21:$M$22,2,FALSE),0),
  AND(S582=16),IFERROR(VLOOKUP(入力項目!$S$16,子育て関連マスタ!$I$26:$M$28,2,FALSE),0),
  AND(S582=19,入力項目!$S$16&lt;&gt;"高専"),IFERROR(VLOOKUP(入力項目!$S$17,子育て関連マスタ!$I$32:$M$37,2,FALSE),0),
  AND(S582=21,入力項目!$S$16="高専"),IFERROR(VLOOKUP(入力項目!$S$17,子育て関連マスタ!$I$32:$M$37,2,FALSE),0),
  S582&gt;=22,0
  ),0),0
) +
IF(AND(S582&gt;=1,S582&lt;=15),IF($D582=入力項目!$S$8,入力項目!$S$3,0),0) +
IF(AND(S582&gt;=1,S582&lt;=15),IF($D582=5,入力項目!$S$4,0),0) +
IF(AND(S582&gt;=1,S582&lt;=15),IF($D582=12,入力項目!$S$5,0),0) +
IF(AND(入力項目!$S$7=$A582,入力項目!$S$8=$D582),子育て関連マスタ!$C$14,0) +
IFERROR(IF(AND(YEAR(EDATE(DATE(入力項目!$S$7,入力項目!$S$8,1),1))=$A582,MONTH(EDATE(DATE(入力項目!$S$7,入力項目!$S$8,1),1))=$D582),子育て関連マスタ!$C$15,0),0) +
IF(AND(OR(S582=3,S582=5,S582=7),$D582=11),子育て関連マスタ!$C$17,0) +
IF(AND(S582=20,$D582=1),子育て関連マスタ!$C$18,0) +
IF(AND(S582=20,$D582=1),
IFERROR(_xlfn.IFS(
入力項目!$S$10="男",子育て関連マスタ!$C$18,
入力項目!$S$10="女",子育て関連マスタ!$C$19
),0),0
) +
IF(AND(S582&gt;=入力項目!$S$18,S582&lt;=入力項目!$S$19),入力項目!$S$20,0) +
IF(AND(S582&gt;=入力項目!$S$21,S582&lt;=入力項目!$S$22),入力項目!$S$23,0) +
IF(AND(S582&gt;=入力項目!$S$24,S582&lt;=入力項目!$S$25),入力項目!$S$26,0)
)</f>
        <v>0</v>
      </c>
      <c r="AH582">
        <f ca="1">-(
_xlfn.IFS(
T582&lt;=入力項目!$S$11,0,
AND(T582&gt;=入力項目!$S$11+1,T582&lt;=3),IFERROR(VLOOKUP(入力項目!$S$12,子育て関連マスタ!$I$4:$M$5,4,FALSE),0),
AND(T582&gt;=4,T582&lt;=6),IFERROR(VLOOKUP(入力項目!$S$13,子育て関連マスタ!$I$9:$M$12,4,FALSE),0),
AND(T582&gt;=7,T582&lt;=12),IFERROR(VLOOKUP(入力項目!$S$14,子育て関連マスタ!$I$16:$M$17,4,FALSE),0),
AND(T582&gt;=13,T582&lt;=15),IFERROR(VLOOKUP(入力項目!$S$15,子育て関連マスタ!$I$21:$M$22,4,FALSE),0),
AND(T582&gt;=16,T582&lt;=18),IFERROR(VLOOKUP(入力項目!$S$16,子育て関連マスタ!$I$26:$M$28,4,FALSE),0),
AND(T582&gt;=19,T582&lt;=20,入力項目!$S$16="高専"),IFERROR(VLOOKUP(入力項目!$S$16,子育て関連マスタ!$I$26:$M$28,4,FALSE),0),
AND(T582&gt;=19,T582&lt;=20,入力項目!$S$16&lt;&gt;"高専"),IFERROR(VLOOKUP(入力項目!$S$17,子育て関連マスタ!$I$32:$M$37,4,FALSE),0),
AND(T582&gt;=21,T582&lt;=22,入力項目!$S$16="高専"),IFERROR(VLOOKUP(入力項目!$S$17,子育て関連マスタ!$I$32:$M$34,4,FALSE),0),
AND(T582&gt;=21,T582&lt;=22,入力項目!$S$16&lt;&gt;"高専"),IFERROR(VLOOKUP(入力項目!$S$17,子育て関連マスタ!$I$32:$M$34,4,FALSE),0),
T582&gt;=23,0
) +
IF($D582=4,
  IFERROR(_xlfn.IFS(
  T582&lt;=入力項目!$S$11,0,
  AND(T582=入力項目!$S$11),IFERROR(VLOOKUP(入力項目!$S$12,子育て関連マスタ!$I$4:$M$5,2,FALSE),0),
  AND(T582=4),IFERROR(VLOOKUP(入力項目!$S$13,子育て関連マスタ!$I$9:$M$12,2,FALSE),0),
  AND(T582=7),IFERROR(VLOOKUP(入力項目!$S$14,子育て関連マスタ!$I$16:$M$17,2,FALSE),0),
  AND(T582=13),IFERROR(VLOOKUP(入力項目!$S$15,子育て関連マスタ!$I$21:$M$22,2,FALSE),0),
  AND(T582=16),IFERROR(VLOOKUP(入力項目!$S$16,子育て関連マスタ!$I$26:$M$28,2,FALSE),0),
  AND(T582=19,入力項目!$S$16&lt;&gt;"高専"),IFERROR(VLOOKUP(入力項目!$S$17,子育て関連マスタ!$I$32:$M$37,2,FALSE),0),
  AND(T582=21,入力項目!$S$16="高専"),IFERROR(VLOOKUP(入力項目!$S$17,子育て関連マスタ!$I$32:$M$37,2,FALSE),0),
  T582&gt;=22,0
  ),0),0
) +
IF(AND(T582&gt;=1,T582&lt;=15),IF($D582=入力項目!$S$8,入力項目!$S$3,0),0) +
IF(AND(T582&gt;=1,T582&lt;=15),IF($D582=5,入力項目!$S$4,0),0) +
IF(AND(T582&gt;=1,T582&lt;=15),IF($D582=12,入力項目!$S$5,0),0) +
IF(AND(入力項目!$S$7=$A582,入力項目!$S$8=$D582),子育て関連マスタ!$C$14,0) +
IFERROR(IF(AND(YEAR(EDATE(DATE(入力項目!$S$7,入力項目!$S$8,1),1))=$A582,MONTH(EDATE(DATE(入力項目!$S$7,入力項目!$S$8,1),1))=$D582),子育て関連マスタ!$C$15,0),0) +
IF(AND(OR(T582=3,T582=5,T582=7),$D582=11),子育て関連マスタ!$C$17,0) +
IF(AND(T582=20,$D582=1),子育て関連マスタ!$C$18,0) +
IF(AND(T582=20,$D582=1),
IFERROR(_xlfn.IFS(
入力項目!$S$10="男",子育て関連マスタ!$C$18,
入力項目!$S$10="女",子育て関連マスタ!$C$19
),0),0
) +
IF(AND(T582&gt;=入力項目!$S$18,T582&lt;=入力項目!$S$19),入力項目!$S$20,0) +
IF(AND(T582&gt;=入力項目!$S$21,T582&lt;=入力項目!$S$22),入力項目!$S$23,0) +
IF(AND(T582&gt;=入力項目!$S$24,T582&lt;=入力項目!$S$25),入力項目!$S$26,0)
)</f>
        <v>0</v>
      </c>
      <c r="AI582">
        <f ca="1">-(
_xlfn.IFS(
U582&lt;=入力項目!$S$11,0,
AND(U582&gt;=入力項目!$S$11+1,U582&lt;=3),IFERROR(VLOOKUP(入力項目!$S$12,子育て関連マスタ!$I$4:$M$5,4,FALSE),0),
AND(U582&gt;=4,U582&lt;=6),IFERROR(VLOOKUP(入力項目!$S$13,子育て関連マスタ!$I$9:$M$12,4,FALSE),0),
AND(U582&gt;=7,U582&lt;=12),IFERROR(VLOOKUP(入力項目!$S$14,子育て関連マスタ!$I$16:$M$17,4,FALSE),0),
AND(U582&gt;=13,U582&lt;=15),IFERROR(VLOOKUP(入力項目!$S$15,子育て関連マスタ!$I$21:$M$22,4,FALSE),0),
AND(U582&gt;=16,U582&lt;=18),IFERROR(VLOOKUP(入力項目!$S$16,子育て関連マスタ!$I$26:$M$28,4,FALSE),0),
AND(U582&gt;=19,U582&lt;=20,入力項目!$S$16="高専"),IFERROR(VLOOKUP(入力項目!$S$16,子育て関連マスタ!$I$26:$M$28,4,FALSE),0),
AND(U582&gt;=19,U582&lt;=20,入力項目!$S$16&lt;&gt;"高専"),IFERROR(VLOOKUP(入力項目!$S$17,子育て関連マスタ!$I$32:$M$37,4,FALSE),0),
AND(U582&gt;=21,U582&lt;=22,入力項目!$S$16="高専"),IFERROR(VLOOKUP(入力項目!$S$17,子育て関連マスタ!$I$32:$M$34,4,FALSE),0),
AND(U582&gt;=21,U582&lt;=22,入力項目!$S$16&lt;&gt;"高専"),IFERROR(VLOOKUP(入力項目!$S$17,子育て関連マスタ!$I$32:$M$34,4,FALSE),0),
U582&gt;=23,0
) +
IF($D582=4,
  IFERROR(_xlfn.IFS(
  U582&lt;=入力項目!$S$11,0,
  AND(U582=入力項目!$S$11),IFERROR(VLOOKUP(入力項目!$S$12,子育て関連マスタ!$I$4:$M$5,2,FALSE),0),
  AND(U582=4),IFERROR(VLOOKUP(入力項目!$S$13,子育て関連マスタ!$I$9:$M$12,2,FALSE),0),
  AND(U582=7),IFERROR(VLOOKUP(入力項目!$S$14,子育て関連マスタ!$I$16:$M$17,2,FALSE),0),
  AND(U582=13),IFERROR(VLOOKUP(入力項目!$S$15,子育て関連マスタ!$I$21:$M$22,2,FALSE),0),
  AND(U582=16),IFERROR(VLOOKUP(入力項目!$S$16,子育て関連マスタ!$I$26:$M$28,2,FALSE),0),
  AND(U582=19,入力項目!$S$16&lt;&gt;"高専"),IFERROR(VLOOKUP(入力項目!$S$17,子育て関連マスタ!$I$32:$M$37,2,FALSE),0),
  AND(U582=21,入力項目!$S$16="高専"),IFERROR(VLOOKUP(入力項目!$S$17,子育て関連マスタ!$I$32:$M$37,2,FALSE),0),
  U582&gt;=22,0
  ),0),0
) +
IF(AND(U582&gt;=1,U582&lt;=15),IF($D582=入力項目!$S$8,入力項目!$S$3,0),0) +
IF(AND(U582&gt;=1,U582&lt;=15),IF($D582=5,入力項目!$S$4,0),0) +
IF(AND(U582&gt;=1,U582&lt;=15),IF($D582=12,入力項目!$S$5,0),0) +
IF(AND(入力項目!$S$7=$A582,入力項目!$S$8=$D582),子育て関連マスタ!$C$14,0) +
IFERROR(IF(AND(YEAR(EDATE(DATE(入力項目!$S$7,入力項目!$S$8,1),1))=$A582,MONTH(EDATE(DATE(入力項目!$S$7,入力項目!$S$8,1),1))=$D582),子育て関連マスタ!$C$15,0),0) +
IF(AND(OR(U582=3,U582=5,U582=7),$D582=11),子育て関連マスタ!$C$17,0) +
IF(AND(U582=20,$D582=1),子育て関連マスタ!$C$18,0) +
IF(AND(U582=20,$D582=1),
IFERROR(_xlfn.IFS(
入力項目!$S$10="男",子育て関連マスタ!$C$18,
入力項目!$S$10="女",子育て関連マスタ!$C$19
),0),0
) +
IF(AND(U582&gt;=入力項目!$S$18,U582&lt;=入力項目!$S$19),入力項目!$S$20,0) +
IF(AND(U582&gt;=入力項目!$S$21,U582&lt;=入力項目!$S$22),入力項目!$S$23,0) +
IF(AND(U582&gt;=入力項目!$S$24,U582&lt;=入力項目!$S$25),入力項目!$S$26,0)
)</f>
        <v>0</v>
      </c>
      <c r="AJ582" s="10">
        <f ca="1">-VLOOKUP($D582,月別収支!$A$2:$H$13,7,FALSE)</f>
        <v>-20000</v>
      </c>
    </row>
    <row r="583" spans="1:36" x14ac:dyDescent="0.4">
      <c r="A583">
        <f t="shared" ca="1" si="156"/>
        <v>2073</v>
      </c>
      <c r="B583">
        <f t="shared" ca="1" si="163"/>
        <v>2072</v>
      </c>
      <c r="C583">
        <f t="shared" ca="1" si="164"/>
        <v>49</v>
      </c>
      <c r="D583">
        <f t="shared" ca="1" si="157"/>
        <v>1</v>
      </c>
      <c r="E583" t="str">
        <f t="shared" ca="1" si="158"/>
        <v>2073年1月</v>
      </c>
      <c r="F583">
        <f ca="1">IF(OR(入力項目!$N$5&lt;$A583,AND(入力項目!$N$5=$A583,入力項目!$N$6&lt;$D583)),IF(F582=0,1,IF(G583=12,F582+1,F582)),0)</f>
        <v>48</v>
      </c>
      <c r="G583">
        <f ca="1">IF(OR(入力項目!$N$5&lt;$A583,AND(入力項目!$N$5=$A583,入力項目!$N$6&lt;$D583)),IF(G582=12,1,G582+1),0)</f>
        <v>3</v>
      </c>
      <c r="H583" t="str">
        <f t="shared" ca="1" si="159"/>
        <v>48_3</v>
      </c>
      <c r="I583">
        <f ca="1">IF(
  IFERROR(AND($C583&gt;0,MOD($C583,入力項目!$N$22)=0,$D583=入力項目!$N$23), FALSE),
  1,
  IF(
    AND(I582&gt;0,J582=12),
    IF(I582=入力項目!$N$28, 0, I582+1),
    I582
  )
)</f>
        <v>0</v>
      </c>
      <c r="J583">
        <f ca="1">IF($D583=入力項目!$N$23,1,IFERROR(J582+1,1))</f>
        <v>8</v>
      </c>
      <c r="K583" t="str">
        <f t="shared" ca="1" si="160"/>
        <v>0_8</v>
      </c>
      <c r="L583">
        <f ca="1">L582+IF(入力項目!$D$4=$D583,1,0)</f>
        <v>77</v>
      </c>
      <c r="M583" t="str">
        <f t="shared" ca="1" si="161"/>
        <v>77歳</v>
      </c>
      <c r="N583">
        <f t="shared" ca="1" si="165"/>
        <v>78</v>
      </c>
      <c r="O583" t="str">
        <f t="shared" ca="1" si="162"/>
        <v>78歳</v>
      </c>
      <c r="P583">
        <f t="shared" ca="1" si="166"/>
        <v>52</v>
      </c>
      <c r="Q583">
        <f t="shared" ca="1" si="167"/>
        <v>50</v>
      </c>
      <c r="R583">
        <f t="shared" ca="1" si="168"/>
        <v>2073</v>
      </c>
      <c r="S583">
        <f t="shared" ca="1" si="169"/>
        <v>2073</v>
      </c>
      <c r="T583">
        <f t="shared" ca="1" si="170"/>
        <v>2073</v>
      </c>
      <c r="U583">
        <f t="shared" ca="1" si="171"/>
        <v>2073</v>
      </c>
      <c r="V583" s="10">
        <f t="shared" ca="1" si="172"/>
        <v>56675925</v>
      </c>
      <c r="W583" s="10">
        <f ca="1">IF($L583&lt;その他マスタ!$B$1,VLOOKUP($D583,月別収支!$A$2:$H$13,2,FALSE),その他マスタ!$B$3)+IF(AND($L583=その他マスタ!$B$1,入力項目!$I$9="あり",$D583=入力項目!$D$4),その他マスタ!$B$2,0)</f>
        <v>150000</v>
      </c>
      <c r="X583" s="10">
        <f ca="1">-IF(入力項目!$K$5=TRUE,
IF($F583+$G583&lt;3,VLOOKUP($D583,月別収支!$A$2:$H$13,8,FALSE),0)+IFERROR(VLOOKUP($H583,住宅ローン計算!C:P,13,FALSE),0)+IF($F583&gt;1,IF(OR($G583=3,$G583=6,$G583=9,$G583=12),ROUNDUP(入力項目!$N$18/4,0),0),0),
VLOOKUP($D583,月別収支!$A$2:$H$13,8,FALSE))</f>
        <v>-37500</v>
      </c>
      <c r="Y583" s="10">
        <f ca="1">-VLOOKUP($D583,月別収支!$A$2:$H$13,3,FALSE)</f>
        <v>-75000</v>
      </c>
      <c r="Z583" s="10">
        <f ca="1">-VLOOKUP($D583,月別収支!$A$2:$H$13,4,FALSE)</f>
        <v>-27000</v>
      </c>
      <c r="AA583" s="10">
        <f ca="1">-VLOOKUP($D583,月別収支!$A$2:$H$13,6,FALSE)</f>
        <v>-10000</v>
      </c>
      <c r="AB583" s="10">
        <f ca="1">-(
VLOOKUP($D583,月別収支!$A$2:$H$13,5,FALSE)+IF(AND(入力項目!$I$27&lt;=$A583,ISEVEN($A583-入力項目!$I$27),入力項目!$I$28=$D583),入力項目!$I$26,0)
+IF(入力項目!$K$26=TRUE,
IFERROR(VLOOKUP($K583,マイカーローン計算!C:P,13,FALSE),0),
IFERROR(
  IF(AND($C583&gt;0,MOD($C583,入力項目!$N$22)=0,$D583=入力項目!$N$23),入力項目!$N$24,0),
 0
)
)
)</f>
        <v>-20000</v>
      </c>
      <c r="AC583" s="10">
        <f ca="1">-IF($A583&lt;入力項目!$N$33,入力項目!$N$35,IF(AND($A583=入力項目!$N$33,$D583&lt;=入力項目!$N$34),入力項目!$N$35,0))</f>
        <v>0</v>
      </c>
      <c r="AD583">
        <f ca="1">-(
_xlfn.IFS(
P583&lt;=入力項目!$S$11,0,
AND(P583&gt;=入力項目!$S$11+1,P583&lt;=3),IFERROR(VLOOKUP(入力項目!$S$12,子育て関連マスタ!$I$4:$M$5,4,FALSE),0),
AND(P583&gt;=4,P583&lt;=6),IFERROR(VLOOKUP(入力項目!$S$13,子育て関連マスタ!$I$9:$M$12,4,FALSE),0),
AND(P583&gt;=7,P583&lt;=12),IFERROR(VLOOKUP(入力項目!$S$14,子育て関連マスタ!$I$16:$M$17,4,FALSE),0),
AND(P583&gt;=13,P583&lt;=15),IFERROR(VLOOKUP(入力項目!$S$15,子育て関連マスタ!$I$21:$M$22,4,FALSE),0),
AND(P583&gt;=16,P583&lt;=18),IFERROR(VLOOKUP(入力項目!$S$16,子育て関連マスタ!$I$26:$M$28,4,FALSE),0),
AND(P583&gt;=19,P583&lt;=20,入力項目!$S$16="高専"),IFERROR(VLOOKUP(入力項目!$S$16,子育て関連マスタ!$I$26:$M$28,4,FALSE),0),
AND(P583&gt;=19,P583&lt;=20,入力項目!$S$16&lt;&gt;"高専"),IFERROR(VLOOKUP(入力項目!$S$17,子育て関連マスタ!$I$32:$M$37,4,FALSE),0),
AND(P583&gt;=21,P583&lt;=22,入力項目!$S$16="高専"),IFERROR(VLOOKUP(入力項目!$S$17,子育て関連マスタ!$I$32:$M$34,4,FALSE),0),
AND(P583&gt;=21,P583&lt;=22,入力項目!$S$16&lt;&gt;"高専"),IFERROR(VLOOKUP(入力項目!$S$17,子育て関連マスタ!$I$32:$M$34,4,FALSE),0),
P583&gt;=23,0
) +
IF($D583=4,
  IFERROR(_xlfn.IFS(
  P583&lt;=入力項目!$S$11,0,
  AND(P583=入力項目!$S$11),IFERROR(VLOOKUP(入力項目!$S$12,子育て関連マスタ!$I$4:$M$5,2,FALSE),0),
  AND(P583=4),IFERROR(VLOOKUP(入力項目!$S$13,子育て関連マスタ!$I$9:$M$12,2,FALSE),0),
  AND(P583=7),IFERROR(VLOOKUP(入力項目!$S$14,子育て関連マスタ!$I$16:$M$17,2,FALSE),0),
  AND(P583=13),IFERROR(VLOOKUP(入力項目!$S$15,子育て関連マスタ!$I$21:$M$22,2,FALSE),0),
  AND(P583=16),IFERROR(VLOOKUP(入力項目!$S$16,子育て関連マスタ!$I$26:$M$28,2,FALSE),0),
  AND(P583=19,入力項目!$S$16&lt;&gt;"高専"),IFERROR(VLOOKUP(入力項目!$S$17,子育て関連マスタ!$I$32:$M$37,2,FALSE),0),
  AND(P583=21,入力項目!$S$16="高専"),IFERROR(VLOOKUP(入力項目!$S$17,子育て関連マスタ!$I$32:$M$37,2,FALSE),0),
  P583&gt;=22,0
  ),0),0
) +
IF(AND(P583&gt;=1,P583&lt;=15),IF($D583=入力項目!$S$8,入力項目!$S$3,0),0) +
IF(AND(P583&gt;=1,P583&lt;=15),IF($D583=5,入力項目!$S$4,0),0) +
IF(AND(P583&gt;=1,P583&lt;=15),IF($D583=12,入力項目!$S$5,0),0) +
IF(AND(入力項目!$S$7=$A583,入力項目!$S$8=$D583),子育て関連マスタ!$C$14,0) +
IFERROR(IF(AND(YEAR(EDATE(DATE(入力項目!$S$7,入力項目!$S$8,1),1))=$A583,MONTH(EDATE(DATE(入力項目!$S$7,入力項目!$S$8,1),1))=$D583),子育て関連マスタ!$C$15,0),0) +
IF(AND(OR(P583=3,P583=5,P583=7),$D583=11),子育て関連マスタ!$C$17,0) +
IF(AND(P583=20,$D583=1),子育て関連マスタ!$C$18,0) +
IF(AND(P583=20,$D583=1),
IFERROR(_xlfn.IFS(
入力項目!$S$10="男",子育て関連マスタ!$C$18,
入力項目!$S$10="女",子育て関連マスタ!$C$19
),0),0
) +
IF(AND(P583&gt;=入力項目!$S$18,P583&lt;=入力項目!$S$19),入力項目!$S$20,0) +
IF(AND(P583&gt;=入力項目!$S$21,P583&lt;=入力項目!$S$22),入力項目!$S$23,0) +
IF(AND(P583&gt;=入力項目!$S$24,P583&lt;=入力項目!$S$25),入力項目!$S$26,0)
)</f>
        <v>0</v>
      </c>
      <c r="AE583">
        <f ca="1">-(
_xlfn.IFS(
Q583&lt;=入力項目!$S$11,0,
AND(Q583&gt;=入力項目!$S$11+1,Q583&lt;=3),IFERROR(VLOOKUP(入力項目!$S$12,子育て関連マスタ!$I$4:$M$5,4,FALSE),0),
AND(Q583&gt;=4,Q583&lt;=6),IFERROR(VLOOKUP(入力項目!$S$13,子育て関連マスタ!$I$9:$M$12,4,FALSE),0),
AND(Q583&gt;=7,Q583&lt;=12),IFERROR(VLOOKUP(入力項目!$S$14,子育て関連マスタ!$I$16:$M$17,4,FALSE),0),
AND(Q583&gt;=13,Q583&lt;=15),IFERROR(VLOOKUP(入力項目!$S$15,子育て関連マスタ!$I$21:$M$22,4,FALSE),0),
AND(Q583&gt;=16,Q583&lt;=18),IFERROR(VLOOKUP(入力項目!$S$16,子育て関連マスタ!$I$26:$M$28,4,FALSE),0),
AND(Q583&gt;=19,Q583&lt;=20,入力項目!$S$16="高専"),IFERROR(VLOOKUP(入力項目!$S$16,子育て関連マスタ!$I$26:$M$28,4,FALSE),0),
AND(Q583&gt;=19,Q583&lt;=20,入力項目!$S$16&lt;&gt;"高専"),IFERROR(VLOOKUP(入力項目!$S$17,子育て関連マスタ!$I$32:$M$37,4,FALSE),0),
AND(Q583&gt;=21,Q583&lt;=22,入力項目!$S$16="高専"),IFERROR(VLOOKUP(入力項目!$S$17,子育て関連マスタ!$I$32:$M$34,4,FALSE),0),
AND(Q583&gt;=21,Q583&lt;=22,入力項目!$S$16&lt;&gt;"高専"),IFERROR(VLOOKUP(入力項目!$S$17,子育て関連マスタ!$I$32:$M$34,4,FALSE),0),
Q583&gt;=23,0
) +
IF($D583=4,
  IFERROR(_xlfn.IFS(
  Q583&lt;=入力項目!$S$11,0,
  AND(Q583=入力項目!$S$11),IFERROR(VLOOKUP(入力項目!$S$12,子育て関連マスタ!$I$4:$M$5,2,FALSE),0),
  AND(Q583=4),IFERROR(VLOOKUP(入力項目!$S$13,子育て関連マスタ!$I$9:$M$12,2,FALSE),0),
  AND(Q583=7),IFERROR(VLOOKUP(入力項目!$S$14,子育て関連マスタ!$I$16:$M$17,2,FALSE),0),
  AND(Q583=13),IFERROR(VLOOKUP(入力項目!$S$15,子育て関連マスタ!$I$21:$M$22,2,FALSE),0),
  AND(Q583=16),IFERROR(VLOOKUP(入力項目!$S$16,子育て関連マスタ!$I$26:$M$28,2,FALSE),0),
  AND(Q583=19,入力項目!$S$16&lt;&gt;"高専"),IFERROR(VLOOKUP(入力項目!$S$17,子育て関連マスタ!$I$32:$M$37,2,FALSE),0),
  AND(Q583=21,入力項目!$S$16="高専"),IFERROR(VLOOKUP(入力項目!$S$17,子育て関連マスタ!$I$32:$M$37,2,FALSE),0),
  Q583&gt;=22,0
  ),0),0
) +
IF(AND(Q583&gt;=1,Q583&lt;=15),IF($D583=入力項目!$S$8,入力項目!$S$3,0),0) +
IF(AND(Q583&gt;=1,Q583&lt;=15),IF($D583=5,入力項目!$S$4,0),0) +
IF(AND(Q583&gt;=1,Q583&lt;=15),IF($D583=12,入力項目!$S$5,0),0) +
IF(AND(入力項目!$S$7=$A583,入力項目!$S$8=$D583),子育て関連マスタ!$C$14,0) +
IFERROR(IF(AND(YEAR(EDATE(DATE(入力項目!$S$7,入力項目!$S$8,1),1))=$A583,MONTH(EDATE(DATE(入力項目!$S$7,入力項目!$S$8,1),1))=$D583),子育て関連マスタ!$C$15,0),0) +
IF(AND(OR(Q583=3,Q583=5,Q583=7),$D583=11),子育て関連マスタ!$C$17,0) +
IF(AND(Q583=20,$D583=1),子育て関連マスタ!$C$18,0) +
IF(AND(Q583=20,$D583=1),
IFERROR(_xlfn.IFS(
入力項目!$S$10="男",子育て関連マスタ!$C$18,
入力項目!$S$10="女",子育て関連マスタ!$C$19
),0),0
) +
IF(AND(Q583&gt;=入力項目!$S$18,Q583&lt;=入力項目!$S$19),入力項目!$S$20,0) +
IF(AND(Q583&gt;=入力項目!$S$21,Q583&lt;=入力項目!$S$22),入力項目!$S$23,0) +
IF(AND(Q583&gt;=入力項目!$S$24,Q583&lt;=入力項目!$S$25),入力項目!$S$26,0)
)</f>
        <v>0</v>
      </c>
      <c r="AF583">
        <f ca="1">-(
_xlfn.IFS(
R583&lt;=入力項目!$S$11,0,
AND(R583&gt;=入力項目!$S$11+1,R583&lt;=3),IFERROR(VLOOKUP(入力項目!$S$12,子育て関連マスタ!$I$4:$M$5,4,FALSE),0),
AND(R583&gt;=4,R583&lt;=6),IFERROR(VLOOKUP(入力項目!$S$13,子育て関連マスタ!$I$9:$M$12,4,FALSE),0),
AND(R583&gt;=7,R583&lt;=12),IFERROR(VLOOKUP(入力項目!$S$14,子育て関連マスタ!$I$16:$M$17,4,FALSE),0),
AND(R583&gt;=13,R583&lt;=15),IFERROR(VLOOKUP(入力項目!$S$15,子育て関連マスタ!$I$21:$M$22,4,FALSE),0),
AND(R583&gt;=16,R583&lt;=18),IFERROR(VLOOKUP(入力項目!$S$16,子育て関連マスタ!$I$26:$M$28,4,FALSE),0),
AND(R583&gt;=19,R583&lt;=20,入力項目!$S$16="高専"),IFERROR(VLOOKUP(入力項目!$S$16,子育て関連マスタ!$I$26:$M$28,4,FALSE),0),
AND(R583&gt;=19,R583&lt;=20,入力項目!$S$16&lt;&gt;"高専"),IFERROR(VLOOKUP(入力項目!$S$17,子育て関連マスタ!$I$32:$M$37,4,FALSE),0),
AND(R583&gt;=21,R583&lt;=22,入力項目!$S$16="高専"),IFERROR(VLOOKUP(入力項目!$S$17,子育て関連マスタ!$I$32:$M$34,4,FALSE),0),
AND(R583&gt;=21,R583&lt;=22,入力項目!$S$16&lt;&gt;"高専"),IFERROR(VLOOKUP(入力項目!$S$17,子育て関連マスタ!$I$32:$M$34,4,FALSE),0),
R583&gt;=23,0
) +
IF($D583=4,
  IFERROR(_xlfn.IFS(
  R583&lt;=入力項目!$S$11,0,
  AND(R583=入力項目!$S$11),IFERROR(VLOOKUP(入力項目!$S$12,子育て関連マスタ!$I$4:$M$5,2,FALSE),0),
  AND(R583=4),IFERROR(VLOOKUP(入力項目!$S$13,子育て関連マスタ!$I$9:$M$12,2,FALSE),0),
  AND(R583=7),IFERROR(VLOOKUP(入力項目!$S$14,子育て関連マスタ!$I$16:$M$17,2,FALSE),0),
  AND(R583=13),IFERROR(VLOOKUP(入力項目!$S$15,子育て関連マスタ!$I$21:$M$22,2,FALSE),0),
  AND(R583=16),IFERROR(VLOOKUP(入力項目!$S$16,子育て関連マスタ!$I$26:$M$28,2,FALSE),0),
  AND(R583=19,入力項目!$S$16&lt;&gt;"高専"),IFERROR(VLOOKUP(入力項目!$S$17,子育て関連マスタ!$I$32:$M$37,2,FALSE),0),
  AND(R583=21,入力項目!$S$16="高専"),IFERROR(VLOOKUP(入力項目!$S$17,子育て関連マスタ!$I$32:$M$37,2,FALSE),0),
  R583&gt;=22,0
  ),0),0
) +
IF(AND(R583&gt;=1,R583&lt;=15),IF($D583=入力項目!$S$8,入力項目!$S$3,0),0) +
IF(AND(R583&gt;=1,R583&lt;=15),IF($D583=5,入力項目!$S$4,0),0) +
IF(AND(R583&gt;=1,R583&lt;=15),IF($D583=12,入力項目!$S$5,0),0) +
IF(AND(入力項目!$S$7=$A583,入力項目!$S$8=$D583),子育て関連マスタ!$C$14,0) +
IFERROR(IF(AND(YEAR(EDATE(DATE(入力項目!$S$7,入力項目!$S$8,1),1))=$A583,MONTH(EDATE(DATE(入力項目!$S$7,入力項目!$S$8,1),1))=$D583),子育て関連マスタ!$C$15,0),0) +
IF(AND(OR(R583=3,R583=5,R583=7),$D583=11),子育て関連マスタ!$C$17,0) +
IF(AND(R583=20,$D583=1),子育て関連マスタ!$C$18,0) +
IF(AND(R583=20,$D583=1),
IFERROR(_xlfn.IFS(
入力項目!$S$10="男",子育て関連マスタ!$C$18,
入力項目!$S$10="女",子育て関連マスタ!$C$19
),0),0
) +
IF(AND(R583&gt;=入力項目!$S$18,R583&lt;=入力項目!$S$19),入力項目!$S$20,0) +
IF(AND(R583&gt;=入力項目!$S$21,R583&lt;=入力項目!$S$22),入力項目!$S$23,0) +
IF(AND(R583&gt;=入力項目!$S$24,R583&lt;=入力項目!$S$25),入力項目!$S$26,0)
)</f>
        <v>0</v>
      </c>
      <c r="AG583">
        <f ca="1">-(
_xlfn.IFS(
S583&lt;=入力項目!$S$11,0,
AND(S583&gt;=入力項目!$S$11+1,S583&lt;=3),IFERROR(VLOOKUP(入力項目!$S$12,子育て関連マスタ!$I$4:$M$5,4,FALSE),0),
AND(S583&gt;=4,S583&lt;=6),IFERROR(VLOOKUP(入力項目!$S$13,子育て関連マスタ!$I$9:$M$12,4,FALSE),0),
AND(S583&gt;=7,S583&lt;=12),IFERROR(VLOOKUP(入力項目!$S$14,子育て関連マスタ!$I$16:$M$17,4,FALSE),0),
AND(S583&gt;=13,S583&lt;=15),IFERROR(VLOOKUP(入力項目!$S$15,子育て関連マスタ!$I$21:$M$22,4,FALSE),0),
AND(S583&gt;=16,S583&lt;=18),IFERROR(VLOOKUP(入力項目!$S$16,子育て関連マスタ!$I$26:$M$28,4,FALSE),0),
AND(S583&gt;=19,S583&lt;=20,入力項目!$S$16="高専"),IFERROR(VLOOKUP(入力項目!$S$16,子育て関連マスタ!$I$26:$M$28,4,FALSE),0),
AND(S583&gt;=19,S583&lt;=20,入力項目!$S$16&lt;&gt;"高専"),IFERROR(VLOOKUP(入力項目!$S$17,子育て関連マスタ!$I$32:$M$37,4,FALSE),0),
AND(S583&gt;=21,S583&lt;=22,入力項目!$S$16="高専"),IFERROR(VLOOKUP(入力項目!$S$17,子育て関連マスタ!$I$32:$M$34,4,FALSE),0),
AND(S583&gt;=21,S583&lt;=22,入力項目!$S$16&lt;&gt;"高専"),IFERROR(VLOOKUP(入力項目!$S$17,子育て関連マスタ!$I$32:$M$34,4,FALSE),0),
S583&gt;=23,0
) +
IF($D583=4,
  IFERROR(_xlfn.IFS(
  S583&lt;=入力項目!$S$11,0,
  AND(S583=入力項目!$S$11),IFERROR(VLOOKUP(入力項目!$S$12,子育て関連マスタ!$I$4:$M$5,2,FALSE),0),
  AND(S583=4),IFERROR(VLOOKUP(入力項目!$S$13,子育て関連マスタ!$I$9:$M$12,2,FALSE),0),
  AND(S583=7),IFERROR(VLOOKUP(入力項目!$S$14,子育て関連マスタ!$I$16:$M$17,2,FALSE),0),
  AND(S583=13),IFERROR(VLOOKUP(入力項目!$S$15,子育て関連マスタ!$I$21:$M$22,2,FALSE),0),
  AND(S583=16),IFERROR(VLOOKUP(入力項目!$S$16,子育て関連マスタ!$I$26:$M$28,2,FALSE),0),
  AND(S583=19,入力項目!$S$16&lt;&gt;"高専"),IFERROR(VLOOKUP(入力項目!$S$17,子育て関連マスタ!$I$32:$M$37,2,FALSE),0),
  AND(S583=21,入力項目!$S$16="高専"),IFERROR(VLOOKUP(入力項目!$S$17,子育て関連マスタ!$I$32:$M$37,2,FALSE),0),
  S583&gt;=22,0
  ),0),0
) +
IF(AND(S583&gt;=1,S583&lt;=15),IF($D583=入力項目!$S$8,入力項目!$S$3,0),0) +
IF(AND(S583&gt;=1,S583&lt;=15),IF($D583=5,入力項目!$S$4,0),0) +
IF(AND(S583&gt;=1,S583&lt;=15),IF($D583=12,入力項目!$S$5,0),0) +
IF(AND(入力項目!$S$7=$A583,入力項目!$S$8=$D583),子育て関連マスタ!$C$14,0) +
IFERROR(IF(AND(YEAR(EDATE(DATE(入力項目!$S$7,入力項目!$S$8,1),1))=$A583,MONTH(EDATE(DATE(入力項目!$S$7,入力項目!$S$8,1),1))=$D583),子育て関連マスタ!$C$15,0),0) +
IF(AND(OR(S583=3,S583=5,S583=7),$D583=11),子育て関連マスタ!$C$17,0) +
IF(AND(S583=20,$D583=1),子育て関連マスタ!$C$18,0) +
IF(AND(S583=20,$D583=1),
IFERROR(_xlfn.IFS(
入力項目!$S$10="男",子育て関連マスタ!$C$18,
入力項目!$S$10="女",子育て関連マスタ!$C$19
),0),0
) +
IF(AND(S583&gt;=入力項目!$S$18,S583&lt;=入力項目!$S$19),入力項目!$S$20,0) +
IF(AND(S583&gt;=入力項目!$S$21,S583&lt;=入力項目!$S$22),入力項目!$S$23,0) +
IF(AND(S583&gt;=入力項目!$S$24,S583&lt;=入力項目!$S$25),入力項目!$S$26,0)
)</f>
        <v>0</v>
      </c>
      <c r="AH583">
        <f ca="1">-(
_xlfn.IFS(
T583&lt;=入力項目!$S$11,0,
AND(T583&gt;=入力項目!$S$11+1,T583&lt;=3),IFERROR(VLOOKUP(入力項目!$S$12,子育て関連マスタ!$I$4:$M$5,4,FALSE),0),
AND(T583&gt;=4,T583&lt;=6),IFERROR(VLOOKUP(入力項目!$S$13,子育て関連マスタ!$I$9:$M$12,4,FALSE),0),
AND(T583&gt;=7,T583&lt;=12),IFERROR(VLOOKUP(入力項目!$S$14,子育て関連マスタ!$I$16:$M$17,4,FALSE),0),
AND(T583&gt;=13,T583&lt;=15),IFERROR(VLOOKUP(入力項目!$S$15,子育て関連マスタ!$I$21:$M$22,4,FALSE),0),
AND(T583&gt;=16,T583&lt;=18),IFERROR(VLOOKUP(入力項目!$S$16,子育て関連マスタ!$I$26:$M$28,4,FALSE),0),
AND(T583&gt;=19,T583&lt;=20,入力項目!$S$16="高専"),IFERROR(VLOOKUP(入力項目!$S$16,子育て関連マスタ!$I$26:$M$28,4,FALSE),0),
AND(T583&gt;=19,T583&lt;=20,入力項目!$S$16&lt;&gt;"高専"),IFERROR(VLOOKUP(入力項目!$S$17,子育て関連マスタ!$I$32:$M$37,4,FALSE),0),
AND(T583&gt;=21,T583&lt;=22,入力項目!$S$16="高専"),IFERROR(VLOOKUP(入力項目!$S$17,子育て関連マスタ!$I$32:$M$34,4,FALSE),0),
AND(T583&gt;=21,T583&lt;=22,入力項目!$S$16&lt;&gt;"高専"),IFERROR(VLOOKUP(入力項目!$S$17,子育て関連マスタ!$I$32:$M$34,4,FALSE),0),
T583&gt;=23,0
) +
IF($D583=4,
  IFERROR(_xlfn.IFS(
  T583&lt;=入力項目!$S$11,0,
  AND(T583=入力項目!$S$11),IFERROR(VLOOKUP(入力項目!$S$12,子育て関連マスタ!$I$4:$M$5,2,FALSE),0),
  AND(T583=4),IFERROR(VLOOKUP(入力項目!$S$13,子育て関連マスタ!$I$9:$M$12,2,FALSE),0),
  AND(T583=7),IFERROR(VLOOKUP(入力項目!$S$14,子育て関連マスタ!$I$16:$M$17,2,FALSE),0),
  AND(T583=13),IFERROR(VLOOKUP(入力項目!$S$15,子育て関連マスタ!$I$21:$M$22,2,FALSE),0),
  AND(T583=16),IFERROR(VLOOKUP(入力項目!$S$16,子育て関連マスタ!$I$26:$M$28,2,FALSE),0),
  AND(T583=19,入力項目!$S$16&lt;&gt;"高専"),IFERROR(VLOOKUP(入力項目!$S$17,子育て関連マスタ!$I$32:$M$37,2,FALSE),0),
  AND(T583=21,入力項目!$S$16="高専"),IFERROR(VLOOKUP(入力項目!$S$17,子育て関連マスタ!$I$32:$M$37,2,FALSE),0),
  T583&gt;=22,0
  ),0),0
) +
IF(AND(T583&gt;=1,T583&lt;=15),IF($D583=入力項目!$S$8,入力項目!$S$3,0),0) +
IF(AND(T583&gt;=1,T583&lt;=15),IF($D583=5,入力項目!$S$4,0),0) +
IF(AND(T583&gt;=1,T583&lt;=15),IF($D583=12,入力項目!$S$5,0),0) +
IF(AND(入力項目!$S$7=$A583,入力項目!$S$8=$D583),子育て関連マスタ!$C$14,0) +
IFERROR(IF(AND(YEAR(EDATE(DATE(入力項目!$S$7,入力項目!$S$8,1),1))=$A583,MONTH(EDATE(DATE(入力項目!$S$7,入力項目!$S$8,1),1))=$D583),子育て関連マスタ!$C$15,0),0) +
IF(AND(OR(T583=3,T583=5,T583=7),$D583=11),子育て関連マスタ!$C$17,0) +
IF(AND(T583=20,$D583=1),子育て関連マスタ!$C$18,0) +
IF(AND(T583=20,$D583=1),
IFERROR(_xlfn.IFS(
入力項目!$S$10="男",子育て関連マスタ!$C$18,
入力項目!$S$10="女",子育て関連マスタ!$C$19
),0),0
) +
IF(AND(T583&gt;=入力項目!$S$18,T583&lt;=入力項目!$S$19),入力項目!$S$20,0) +
IF(AND(T583&gt;=入力項目!$S$21,T583&lt;=入力項目!$S$22),入力項目!$S$23,0) +
IF(AND(T583&gt;=入力項目!$S$24,T583&lt;=入力項目!$S$25),入力項目!$S$26,0)
)</f>
        <v>0</v>
      </c>
      <c r="AI583">
        <f ca="1">-(
_xlfn.IFS(
U583&lt;=入力項目!$S$11,0,
AND(U583&gt;=入力項目!$S$11+1,U583&lt;=3),IFERROR(VLOOKUP(入力項目!$S$12,子育て関連マスタ!$I$4:$M$5,4,FALSE),0),
AND(U583&gt;=4,U583&lt;=6),IFERROR(VLOOKUP(入力項目!$S$13,子育て関連マスタ!$I$9:$M$12,4,FALSE),0),
AND(U583&gt;=7,U583&lt;=12),IFERROR(VLOOKUP(入力項目!$S$14,子育て関連マスタ!$I$16:$M$17,4,FALSE),0),
AND(U583&gt;=13,U583&lt;=15),IFERROR(VLOOKUP(入力項目!$S$15,子育て関連マスタ!$I$21:$M$22,4,FALSE),0),
AND(U583&gt;=16,U583&lt;=18),IFERROR(VLOOKUP(入力項目!$S$16,子育て関連マスタ!$I$26:$M$28,4,FALSE),0),
AND(U583&gt;=19,U583&lt;=20,入力項目!$S$16="高専"),IFERROR(VLOOKUP(入力項目!$S$16,子育て関連マスタ!$I$26:$M$28,4,FALSE),0),
AND(U583&gt;=19,U583&lt;=20,入力項目!$S$16&lt;&gt;"高専"),IFERROR(VLOOKUP(入力項目!$S$17,子育て関連マスタ!$I$32:$M$37,4,FALSE),0),
AND(U583&gt;=21,U583&lt;=22,入力項目!$S$16="高専"),IFERROR(VLOOKUP(入力項目!$S$17,子育て関連マスタ!$I$32:$M$34,4,FALSE),0),
AND(U583&gt;=21,U583&lt;=22,入力項目!$S$16&lt;&gt;"高専"),IFERROR(VLOOKUP(入力項目!$S$17,子育て関連マスタ!$I$32:$M$34,4,FALSE),0),
U583&gt;=23,0
) +
IF($D583=4,
  IFERROR(_xlfn.IFS(
  U583&lt;=入力項目!$S$11,0,
  AND(U583=入力項目!$S$11),IFERROR(VLOOKUP(入力項目!$S$12,子育て関連マスタ!$I$4:$M$5,2,FALSE),0),
  AND(U583=4),IFERROR(VLOOKUP(入力項目!$S$13,子育て関連マスタ!$I$9:$M$12,2,FALSE),0),
  AND(U583=7),IFERROR(VLOOKUP(入力項目!$S$14,子育て関連マスタ!$I$16:$M$17,2,FALSE),0),
  AND(U583=13),IFERROR(VLOOKUP(入力項目!$S$15,子育て関連マスタ!$I$21:$M$22,2,FALSE),0),
  AND(U583=16),IFERROR(VLOOKUP(入力項目!$S$16,子育て関連マスタ!$I$26:$M$28,2,FALSE),0),
  AND(U583=19,入力項目!$S$16&lt;&gt;"高専"),IFERROR(VLOOKUP(入力項目!$S$17,子育て関連マスタ!$I$32:$M$37,2,FALSE),0),
  AND(U583=21,入力項目!$S$16="高専"),IFERROR(VLOOKUP(入力項目!$S$17,子育て関連マスタ!$I$32:$M$37,2,FALSE),0),
  U583&gt;=22,0
  ),0),0
) +
IF(AND(U583&gt;=1,U583&lt;=15),IF($D583=入力項目!$S$8,入力項目!$S$3,0),0) +
IF(AND(U583&gt;=1,U583&lt;=15),IF($D583=5,入力項目!$S$4,0),0) +
IF(AND(U583&gt;=1,U583&lt;=15),IF($D583=12,入力項目!$S$5,0),0) +
IF(AND(入力項目!$S$7=$A583,入力項目!$S$8=$D583),子育て関連マスタ!$C$14,0) +
IFERROR(IF(AND(YEAR(EDATE(DATE(入力項目!$S$7,入力項目!$S$8,1),1))=$A583,MONTH(EDATE(DATE(入力項目!$S$7,入力項目!$S$8,1),1))=$D583),子育て関連マスタ!$C$15,0),0) +
IF(AND(OR(U583=3,U583=5,U583=7),$D583=11),子育て関連マスタ!$C$17,0) +
IF(AND(U583=20,$D583=1),子育て関連マスタ!$C$18,0) +
IF(AND(U583=20,$D583=1),
IFERROR(_xlfn.IFS(
入力項目!$S$10="男",子育て関連マスタ!$C$18,
入力項目!$S$10="女",子育て関連マスタ!$C$19
),0),0
) +
IF(AND(U583&gt;=入力項目!$S$18,U583&lt;=入力項目!$S$19),入力項目!$S$20,0) +
IF(AND(U583&gt;=入力項目!$S$21,U583&lt;=入力項目!$S$22),入力項目!$S$23,0) +
IF(AND(U583&gt;=入力項目!$S$24,U583&lt;=入力項目!$S$25),入力項目!$S$26,0)
)</f>
        <v>0</v>
      </c>
      <c r="AJ583" s="10">
        <f ca="1">-VLOOKUP($D583,月別収支!$A$2:$H$13,7,FALSE)</f>
        <v>-20000</v>
      </c>
    </row>
    <row r="584" spans="1:36" x14ac:dyDescent="0.4">
      <c r="A584">
        <f t="shared" ca="1" si="156"/>
        <v>2073</v>
      </c>
      <c r="B584">
        <f t="shared" ca="1" si="163"/>
        <v>2072</v>
      </c>
      <c r="C584">
        <f t="shared" ca="1" si="164"/>
        <v>49</v>
      </c>
      <c r="D584">
        <f t="shared" ca="1" si="157"/>
        <v>2</v>
      </c>
      <c r="E584" t="str">
        <f t="shared" ca="1" si="158"/>
        <v>2073年2月</v>
      </c>
      <c r="F584">
        <f ca="1">IF(OR(入力項目!$N$5&lt;$A584,AND(入力項目!$N$5=$A584,入力項目!$N$6&lt;$D584)),IF(F583=0,1,IF(G584=12,F583+1,F583)),0)</f>
        <v>48</v>
      </c>
      <c r="G584">
        <f ca="1">IF(OR(入力項目!$N$5&lt;$A584,AND(入力項目!$N$5=$A584,入力項目!$N$6&lt;$D584)),IF(G583=12,1,G583+1),0)</f>
        <v>4</v>
      </c>
      <c r="H584" t="str">
        <f t="shared" ca="1" si="159"/>
        <v>48_4</v>
      </c>
      <c r="I584">
        <f ca="1">IF(
  IFERROR(AND($C584&gt;0,MOD($C584,入力項目!$N$22)=0,$D584=入力項目!$N$23), FALSE),
  1,
  IF(
    AND(I583&gt;0,J583=12),
    IF(I583=入力項目!$N$28, 0, I583+1),
    I583
  )
)</f>
        <v>0</v>
      </c>
      <c r="J584">
        <f ca="1">IF($D584=入力項目!$N$23,1,IFERROR(J583+1,1))</f>
        <v>9</v>
      </c>
      <c r="K584" t="str">
        <f t="shared" ca="1" si="160"/>
        <v>0_9</v>
      </c>
      <c r="L584">
        <f ca="1">L583+IF(入力項目!$D$4=$D584,1,0)</f>
        <v>77</v>
      </c>
      <c r="M584" t="str">
        <f t="shared" ca="1" si="161"/>
        <v>77歳</v>
      </c>
      <c r="N584">
        <f t="shared" ca="1" si="165"/>
        <v>78</v>
      </c>
      <c r="O584" t="str">
        <f t="shared" ca="1" si="162"/>
        <v>78歳</v>
      </c>
      <c r="P584">
        <f t="shared" ca="1" si="166"/>
        <v>52</v>
      </c>
      <c r="Q584">
        <f t="shared" ca="1" si="167"/>
        <v>50</v>
      </c>
      <c r="R584">
        <f t="shared" ca="1" si="168"/>
        <v>2073</v>
      </c>
      <c r="S584">
        <f t="shared" ca="1" si="169"/>
        <v>2073</v>
      </c>
      <c r="T584">
        <f t="shared" ca="1" si="170"/>
        <v>2073</v>
      </c>
      <c r="U584">
        <f t="shared" ca="1" si="171"/>
        <v>2073</v>
      </c>
      <c r="V584" s="10">
        <f t="shared" ca="1" si="172"/>
        <v>56673925</v>
      </c>
      <c r="W584" s="10">
        <f ca="1">IF($L584&lt;その他マスタ!$B$1,VLOOKUP($D584,月別収支!$A$2:$H$13,2,FALSE),その他マスタ!$B$3)+IF(AND($L584=その他マスタ!$B$1,入力項目!$I$9="あり",$D584=入力項目!$D$4),その他マスタ!$B$2,0)</f>
        <v>150000</v>
      </c>
      <c r="X584" s="10">
        <f ca="1">-IF(入力項目!$K$5=TRUE,
IF($F584+$G584&lt;3,VLOOKUP($D584,月別収支!$A$2:$H$13,8,FALSE),0)+IFERROR(VLOOKUP($H584,住宅ローン計算!C:P,13,FALSE),0)+IF($F584&gt;1,IF(OR($G584=3,$G584=6,$G584=9,$G584=12),ROUNDUP(入力項目!$N$18/4,0),0),0),
VLOOKUP($D584,月別収支!$A$2:$H$13,8,FALSE))</f>
        <v>0</v>
      </c>
      <c r="Y584" s="10">
        <f ca="1">-VLOOKUP($D584,月別収支!$A$2:$H$13,3,FALSE)</f>
        <v>-75000</v>
      </c>
      <c r="Z584" s="10">
        <f ca="1">-VLOOKUP($D584,月別収支!$A$2:$H$13,4,FALSE)</f>
        <v>-27000</v>
      </c>
      <c r="AA584" s="10">
        <f ca="1">-VLOOKUP($D584,月別収支!$A$2:$H$13,6,FALSE)</f>
        <v>-10000</v>
      </c>
      <c r="AB584" s="10">
        <f ca="1">-(
VLOOKUP($D584,月別収支!$A$2:$H$13,5,FALSE)+IF(AND(入力項目!$I$27&lt;=$A584,ISEVEN($A584-入力項目!$I$27),入力項目!$I$28=$D584),入力項目!$I$26,0)
+IF(入力項目!$K$26=TRUE,
IFERROR(VLOOKUP($K584,マイカーローン計算!C:P,13,FALSE),0),
IFERROR(
  IF(AND($C584&gt;0,MOD($C584,入力項目!$N$22)=0,$D584=入力項目!$N$23),入力項目!$N$24,0),
 0
)
)
)</f>
        <v>-20000</v>
      </c>
      <c r="AC584" s="10">
        <f ca="1">-IF($A584&lt;入力項目!$N$33,入力項目!$N$35,IF(AND($A584=入力項目!$N$33,$D584&lt;=入力項目!$N$34),入力項目!$N$35,0))</f>
        <v>0</v>
      </c>
      <c r="AD584">
        <f ca="1">-(
_xlfn.IFS(
P584&lt;=入力項目!$S$11,0,
AND(P584&gt;=入力項目!$S$11+1,P584&lt;=3),IFERROR(VLOOKUP(入力項目!$S$12,子育て関連マスタ!$I$4:$M$5,4,FALSE),0),
AND(P584&gt;=4,P584&lt;=6),IFERROR(VLOOKUP(入力項目!$S$13,子育て関連マスタ!$I$9:$M$12,4,FALSE),0),
AND(P584&gt;=7,P584&lt;=12),IFERROR(VLOOKUP(入力項目!$S$14,子育て関連マスタ!$I$16:$M$17,4,FALSE),0),
AND(P584&gt;=13,P584&lt;=15),IFERROR(VLOOKUP(入力項目!$S$15,子育て関連マスタ!$I$21:$M$22,4,FALSE),0),
AND(P584&gt;=16,P584&lt;=18),IFERROR(VLOOKUP(入力項目!$S$16,子育て関連マスタ!$I$26:$M$28,4,FALSE),0),
AND(P584&gt;=19,P584&lt;=20,入力項目!$S$16="高専"),IFERROR(VLOOKUP(入力項目!$S$16,子育て関連マスタ!$I$26:$M$28,4,FALSE),0),
AND(P584&gt;=19,P584&lt;=20,入力項目!$S$16&lt;&gt;"高専"),IFERROR(VLOOKUP(入力項目!$S$17,子育て関連マスタ!$I$32:$M$37,4,FALSE),0),
AND(P584&gt;=21,P584&lt;=22,入力項目!$S$16="高専"),IFERROR(VLOOKUP(入力項目!$S$17,子育て関連マスタ!$I$32:$M$34,4,FALSE),0),
AND(P584&gt;=21,P584&lt;=22,入力項目!$S$16&lt;&gt;"高専"),IFERROR(VLOOKUP(入力項目!$S$17,子育て関連マスタ!$I$32:$M$34,4,FALSE),0),
P584&gt;=23,0
) +
IF($D584=4,
  IFERROR(_xlfn.IFS(
  P584&lt;=入力項目!$S$11,0,
  AND(P584=入力項目!$S$11),IFERROR(VLOOKUP(入力項目!$S$12,子育て関連マスタ!$I$4:$M$5,2,FALSE),0),
  AND(P584=4),IFERROR(VLOOKUP(入力項目!$S$13,子育て関連マスタ!$I$9:$M$12,2,FALSE),0),
  AND(P584=7),IFERROR(VLOOKUP(入力項目!$S$14,子育て関連マスタ!$I$16:$M$17,2,FALSE),0),
  AND(P584=13),IFERROR(VLOOKUP(入力項目!$S$15,子育て関連マスタ!$I$21:$M$22,2,FALSE),0),
  AND(P584=16),IFERROR(VLOOKUP(入力項目!$S$16,子育て関連マスタ!$I$26:$M$28,2,FALSE),0),
  AND(P584=19,入力項目!$S$16&lt;&gt;"高専"),IFERROR(VLOOKUP(入力項目!$S$17,子育て関連マスタ!$I$32:$M$37,2,FALSE),0),
  AND(P584=21,入力項目!$S$16="高専"),IFERROR(VLOOKUP(入力項目!$S$17,子育て関連マスタ!$I$32:$M$37,2,FALSE),0),
  P584&gt;=22,0
  ),0),0
) +
IF(AND(P584&gt;=1,P584&lt;=15),IF($D584=入力項目!$S$8,入力項目!$S$3,0),0) +
IF(AND(P584&gt;=1,P584&lt;=15),IF($D584=5,入力項目!$S$4,0),0) +
IF(AND(P584&gt;=1,P584&lt;=15),IF($D584=12,入力項目!$S$5,0),0) +
IF(AND(入力項目!$S$7=$A584,入力項目!$S$8=$D584),子育て関連マスタ!$C$14,0) +
IFERROR(IF(AND(YEAR(EDATE(DATE(入力項目!$S$7,入力項目!$S$8,1),1))=$A584,MONTH(EDATE(DATE(入力項目!$S$7,入力項目!$S$8,1),1))=$D584),子育て関連マスタ!$C$15,0),0) +
IF(AND(OR(P584=3,P584=5,P584=7),$D584=11),子育て関連マスタ!$C$17,0) +
IF(AND(P584=20,$D584=1),子育て関連マスタ!$C$18,0) +
IF(AND(P584=20,$D584=1),
IFERROR(_xlfn.IFS(
入力項目!$S$10="男",子育て関連マスタ!$C$18,
入力項目!$S$10="女",子育て関連マスタ!$C$19
),0),0
) +
IF(AND(P584&gt;=入力項目!$S$18,P584&lt;=入力項目!$S$19),入力項目!$S$20,0) +
IF(AND(P584&gt;=入力項目!$S$21,P584&lt;=入力項目!$S$22),入力項目!$S$23,0) +
IF(AND(P584&gt;=入力項目!$S$24,P584&lt;=入力項目!$S$25),入力項目!$S$26,0)
)</f>
        <v>0</v>
      </c>
      <c r="AE584">
        <f ca="1">-(
_xlfn.IFS(
Q584&lt;=入力項目!$S$11,0,
AND(Q584&gt;=入力項目!$S$11+1,Q584&lt;=3),IFERROR(VLOOKUP(入力項目!$S$12,子育て関連マスタ!$I$4:$M$5,4,FALSE),0),
AND(Q584&gt;=4,Q584&lt;=6),IFERROR(VLOOKUP(入力項目!$S$13,子育て関連マスタ!$I$9:$M$12,4,FALSE),0),
AND(Q584&gt;=7,Q584&lt;=12),IFERROR(VLOOKUP(入力項目!$S$14,子育て関連マスタ!$I$16:$M$17,4,FALSE),0),
AND(Q584&gt;=13,Q584&lt;=15),IFERROR(VLOOKUP(入力項目!$S$15,子育て関連マスタ!$I$21:$M$22,4,FALSE),0),
AND(Q584&gt;=16,Q584&lt;=18),IFERROR(VLOOKUP(入力項目!$S$16,子育て関連マスタ!$I$26:$M$28,4,FALSE),0),
AND(Q584&gt;=19,Q584&lt;=20,入力項目!$S$16="高専"),IFERROR(VLOOKUP(入力項目!$S$16,子育て関連マスタ!$I$26:$M$28,4,FALSE),0),
AND(Q584&gt;=19,Q584&lt;=20,入力項目!$S$16&lt;&gt;"高専"),IFERROR(VLOOKUP(入力項目!$S$17,子育て関連マスタ!$I$32:$M$37,4,FALSE),0),
AND(Q584&gt;=21,Q584&lt;=22,入力項目!$S$16="高専"),IFERROR(VLOOKUP(入力項目!$S$17,子育て関連マスタ!$I$32:$M$34,4,FALSE),0),
AND(Q584&gt;=21,Q584&lt;=22,入力項目!$S$16&lt;&gt;"高専"),IFERROR(VLOOKUP(入力項目!$S$17,子育て関連マスタ!$I$32:$M$34,4,FALSE),0),
Q584&gt;=23,0
) +
IF($D584=4,
  IFERROR(_xlfn.IFS(
  Q584&lt;=入力項目!$S$11,0,
  AND(Q584=入力項目!$S$11),IFERROR(VLOOKUP(入力項目!$S$12,子育て関連マスタ!$I$4:$M$5,2,FALSE),0),
  AND(Q584=4),IFERROR(VLOOKUP(入力項目!$S$13,子育て関連マスタ!$I$9:$M$12,2,FALSE),0),
  AND(Q584=7),IFERROR(VLOOKUP(入力項目!$S$14,子育て関連マスタ!$I$16:$M$17,2,FALSE),0),
  AND(Q584=13),IFERROR(VLOOKUP(入力項目!$S$15,子育て関連マスタ!$I$21:$M$22,2,FALSE),0),
  AND(Q584=16),IFERROR(VLOOKUP(入力項目!$S$16,子育て関連マスタ!$I$26:$M$28,2,FALSE),0),
  AND(Q584=19,入力項目!$S$16&lt;&gt;"高専"),IFERROR(VLOOKUP(入力項目!$S$17,子育て関連マスタ!$I$32:$M$37,2,FALSE),0),
  AND(Q584=21,入力項目!$S$16="高専"),IFERROR(VLOOKUP(入力項目!$S$17,子育て関連マスタ!$I$32:$M$37,2,FALSE),0),
  Q584&gt;=22,0
  ),0),0
) +
IF(AND(Q584&gt;=1,Q584&lt;=15),IF($D584=入力項目!$S$8,入力項目!$S$3,0),0) +
IF(AND(Q584&gt;=1,Q584&lt;=15),IF($D584=5,入力項目!$S$4,0),0) +
IF(AND(Q584&gt;=1,Q584&lt;=15),IF($D584=12,入力項目!$S$5,0),0) +
IF(AND(入力項目!$S$7=$A584,入力項目!$S$8=$D584),子育て関連マスタ!$C$14,0) +
IFERROR(IF(AND(YEAR(EDATE(DATE(入力項目!$S$7,入力項目!$S$8,1),1))=$A584,MONTH(EDATE(DATE(入力項目!$S$7,入力項目!$S$8,1),1))=$D584),子育て関連マスタ!$C$15,0),0) +
IF(AND(OR(Q584=3,Q584=5,Q584=7),$D584=11),子育て関連マスタ!$C$17,0) +
IF(AND(Q584=20,$D584=1),子育て関連マスタ!$C$18,0) +
IF(AND(Q584=20,$D584=1),
IFERROR(_xlfn.IFS(
入力項目!$S$10="男",子育て関連マスタ!$C$18,
入力項目!$S$10="女",子育て関連マスタ!$C$19
),0),0
) +
IF(AND(Q584&gt;=入力項目!$S$18,Q584&lt;=入力項目!$S$19),入力項目!$S$20,0) +
IF(AND(Q584&gt;=入力項目!$S$21,Q584&lt;=入力項目!$S$22),入力項目!$S$23,0) +
IF(AND(Q584&gt;=入力項目!$S$24,Q584&lt;=入力項目!$S$25),入力項目!$S$26,0)
)</f>
        <v>0</v>
      </c>
      <c r="AF584">
        <f ca="1">-(
_xlfn.IFS(
R584&lt;=入力項目!$S$11,0,
AND(R584&gt;=入力項目!$S$11+1,R584&lt;=3),IFERROR(VLOOKUP(入力項目!$S$12,子育て関連マスタ!$I$4:$M$5,4,FALSE),0),
AND(R584&gt;=4,R584&lt;=6),IFERROR(VLOOKUP(入力項目!$S$13,子育て関連マスタ!$I$9:$M$12,4,FALSE),0),
AND(R584&gt;=7,R584&lt;=12),IFERROR(VLOOKUP(入力項目!$S$14,子育て関連マスタ!$I$16:$M$17,4,FALSE),0),
AND(R584&gt;=13,R584&lt;=15),IFERROR(VLOOKUP(入力項目!$S$15,子育て関連マスタ!$I$21:$M$22,4,FALSE),0),
AND(R584&gt;=16,R584&lt;=18),IFERROR(VLOOKUP(入力項目!$S$16,子育て関連マスタ!$I$26:$M$28,4,FALSE),0),
AND(R584&gt;=19,R584&lt;=20,入力項目!$S$16="高専"),IFERROR(VLOOKUP(入力項目!$S$16,子育て関連マスタ!$I$26:$M$28,4,FALSE),0),
AND(R584&gt;=19,R584&lt;=20,入力項目!$S$16&lt;&gt;"高専"),IFERROR(VLOOKUP(入力項目!$S$17,子育て関連マスタ!$I$32:$M$37,4,FALSE),0),
AND(R584&gt;=21,R584&lt;=22,入力項目!$S$16="高専"),IFERROR(VLOOKUP(入力項目!$S$17,子育て関連マスタ!$I$32:$M$34,4,FALSE),0),
AND(R584&gt;=21,R584&lt;=22,入力項目!$S$16&lt;&gt;"高専"),IFERROR(VLOOKUP(入力項目!$S$17,子育て関連マスタ!$I$32:$M$34,4,FALSE),0),
R584&gt;=23,0
) +
IF($D584=4,
  IFERROR(_xlfn.IFS(
  R584&lt;=入力項目!$S$11,0,
  AND(R584=入力項目!$S$11),IFERROR(VLOOKUP(入力項目!$S$12,子育て関連マスタ!$I$4:$M$5,2,FALSE),0),
  AND(R584=4),IFERROR(VLOOKUP(入力項目!$S$13,子育て関連マスタ!$I$9:$M$12,2,FALSE),0),
  AND(R584=7),IFERROR(VLOOKUP(入力項目!$S$14,子育て関連マスタ!$I$16:$M$17,2,FALSE),0),
  AND(R584=13),IFERROR(VLOOKUP(入力項目!$S$15,子育て関連マスタ!$I$21:$M$22,2,FALSE),0),
  AND(R584=16),IFERROR(VLOOKUP(入力項目!$S$16,子育て関連マスタ!$I$26:$M$28,2,FALSE),0),
  AND(R584=19,入力項目!$S$16&lt;&gt;"高専"),IFERROR(VLOOKUP(入力項目!$S$17,子育て関連マスタ!$I$32:$M$37,2,FALSE),0),
  AND(R584=21,入力項目!$S$16="高専"),IFERROR(VLOOKUP(入力項目!$S$17,子育て関連マスタ!$I$32:$M$37,2,FALSE),0),
  R584&gt;=22,0
  ),0),0
) +
IF(AND(R584&gt;=1,R584&lt;=15),IF($D584=入力項目!$S$8,入力項目!$S$3,0),0) +
IF(AND(R584&gt;=1,R584&lt;=15),IF($D584=5,入力項目!$S$4,0),0) +
IF(AND(R584&gt;=1,R584&lt;=15),IF($D584=12,入力項目!$S$5,0),0) +
IF(AND(入力項目!$S$7=$A584,入力項目!$S$8=$D584),子育て関連マスタ!$C$14,0) +
IFERROR(IF(AND(YEAR(EDATE(DATE(入力項目!$S$7,入力項目!$S$8,1),1))=$A584,MONTH(EDATE(DATE(入力項目!$S$7,入力項目!$S$8,1),1))=$D584),子育て関連マスタ!$C$15,0),0) +
IF(AND(OR(R584=3,R584=5,R584=7),$D584=11),子育て関連マスタ!$C$17,0) +
IF(AND(R584=20,$D584=1),子育て関連マスタ!$C$18,0) +
IF(AND(R584=20,$D584=1),
IFERROR(_xlfn.IFS(
入力項目!$S$10="男",子育て関連マスタ!$C$18,
入力項目!$S$10="女",子育て関連マスタ!$C$19
),0),0
) +
IF(AND(R584&gt;=入力項目!$S$18,R584&lt;=入力項目!$S$19),入力項目!$S$20,0) +
IF(AND(R584&gt;=入力項目!$S$21,R584&lt;=入力項目!$S$22),入力項目!$S$23,0) +
IF(AND(R584&gt;=入力項目!$S$24,R584&lt;=入力項目!$S$25),入力項目!$S$26,0)
)</f>
        <v>0</v>
      </c>
      <c r="AG584">
        <f ca="1">-(
_xlfn.IFS(
S584&lt;=入力項目!$S$11,0,
AND(S584&gt;=入力項目!$S$11+1,S584&lt;=3),IFERROR(VLOOKUP(入力項目!$S$12,子育て関連マスタ!$I$4:$M$5,4,FALSE),0),
AND(S584&gt;=4,S584&lt;=6),IFERROR(VLOOKUP(入力項目!$S$13,子育て関連マスタ!$I$9:$M$12,4,FALSE),0),
AND(S584&gt;=7,S584&lt;=12),IFERROR(VLOOKUP(入力項目!$S$14,子育て関連マスタ!$I$16:$M$17,4,FALSE),0),
AND(S584&gt;=13,S584&lt;=15),IFERROR(VLOOKUP(入力項目!$S$15,子育て関連マスタ!$I$21:$M$22,4,FALSE),0),
AND(S584&gt;=16,S584&lt;=18),IFERROR(VLOOKUP(入力項目!$S$16,子育て関連マスタ!$I$26:$M$28,4,FALSE),0),
AND(S584&gt;=19,S584&lt;=20,入力項目!$S$16="高専"),IFERROR(VLOOKUP(入力項目!$S$16,子育て関連マスタ!$I$26:$M$28,4,FALSE),0),
AND(S584&gt;=19,S584&lt;=20,入力項目!$S$16&lt;&gt;"高専"),IFERROR(VLOOKUP(入力項目!$S$17,子育て関連マスタ!$I$32:$M$37,4,FALSE),0),
AND(S584&gt;=21,S584&lt;=22,入力項目!$S$16="高専"),IFERROR(VLOOKUP(入力項目!$S$17,子育て関連マスタ!$I$32:$M$34,4,FALSE),0),
AND(S584&gt;=21,S584&lt;=22,入力項目!$S$16&lt;&gt;"高専"),IFERROR(VLOOKUP(入力項目!$S$17,子育て関連マスタ!$I$32:$M$34,4,FALSE),0),
S584&gt;=23,0
) +
IF($D584=4,
  IFERROR(_xlfn.IFS(
  S584&lt;=入力項目!$S$11,0,
  AND(S584=入力項目!$S$11),IFERROR(VLOOKUP(入力項目!$S$12,子育て関連マスタ!$I$4:$M$5,2,FALSE),0),
  AND(S584=4),IFERROR(VLOOKUP(入力項目!$S$13,子育て関連マスタ!$I$9:$M$12,2,FALSE),0),
  AND(S584=7),IFERROR(VLOOKUP(入力項目!$S$14,子育て関連マスタ!$I$16:$M$17,2,FALSE),0),
  AND(S584=13),IFERROR(VLOOKUP(入力項目!$S$15,子育て関連マスタ!$I$21:$M$22,2,FALSE),0),
  AND(S584=16),IFERROR(VLOOKUP(入力項目!$S$16,子育て関連マスタ!$I$26:$M$28,2,FALSE),0),
  AND(S584=19,入力項目!$S$16&lt;&gt;"高専"),IFERROR(VLOOKUP(入力項目!$S$17,子育て関連マスタ!$I$32:$M$37,2,FALSE),0),
  AND(S584=21,入力項目!$S$16="高専"),IFERROR(VLOOKUP(入力項目!$S$17,子育て関連マスタ!$I$32:$M$37,2,FALSE),0),
  S584&gt;=22,0
  ),0),0
) +
IF(AND(S584&gt;=1,S584&lt;=15),IF($D584=入力項目!$S$8,入力項目!$S$3,0),0) +
IF(AND(S584&gt;=1,S584&lt;=15),IF($D584=5,入力項目!$S$4,0),0) +
IF(AND(S584&gt;=1,S584&lt;=15),IF($D584=12,入力項目!$S$5,0),0) +
IF(AND(入力項目!$S$7=$A584,入力項目!$S$8=$D584),子育て関連マスタ!$C$14,0) +
IFERROR(IF(AND(YEAR(EDATE(DATE(入力項目!$S$7,入力項目!$S$8,1),1))=$A584,MONTH(EDATE(DATE(入力項目!$S$7,入力項目!$S$8,1),1))=$D584),子育て関連マスタ!$C$15,0),0) +
IF(AND(OR(S584=3,S584=5,S584=7),$D584=11),子育て関連マスタ!$C$17,0) +
IF(AND(S584=20,$D584=1),子育て関連マスタ!$C$18,0) +
IF(AND(S584=20,$D584=1),
IFERROR(_xlfn.IFS(
入力項目!$S$10="男",子育て関連マスタ!$C$18,
入力項目!$S$10="女",子育て関連マスタ!$C$19
),0),0
) +
IF(AND(S584&gt;=入力項目!$S$18,S584&lt;=入力項目!$S$19),入力項目!$S$20,0) +
IF(AND(S584&gt;=入力項目!$S$21,S584&lt;=入力項目!$S$22),入力項目!$S$23,0) +
IF(AND(S584&gt;=入力項目!$S$24,S584&lt;=入力項目!$S$25),入力項目!$S$26,0)
)</f>
        <v>0</v>
      </c>
      <c r="AH584">
        <f ca="1">-(
_xlfn.IFS(
T584&lt;=入力項目!$S$11,0,
AND(T584&gt;=入力項目!$S$11+1,T584&lt;=3),IFERROR(VLOOKUP(入力項目!$S$12,子育て関連マスタ!$I$4:$M$5,4,FALSE),0),
AND(T584&gt;=4,T584&lt;=6),IFERROR(VLOOKUP(入力項目!$S$13,子育て関連マスタ!$I$9:$M$12,4,FALSE),0),
AND(T584&gt;=7,T584&lt;=12),IFERROR(VLOOKUP(入力項目!$S$14,子育て関連マスタ!$I$16:$M$17,4,FALSE),0),
AND(T584&gt;=13,T584&lt;=15),IFERROR(VLOOKUP(入力項目!$S$15,子育て関連マスタ!$I$21:$M$22,4,FALSE),0),
AND(T584&gt;=16,T584&lt;=18),IFERROR(VLOOKUP(入力項目!$S$16,子育て関連マスタ!$I$26:$M$28,4,FALSE),0),
AND(T584&gt;=19,T584&lt;=20,入力項目!$S$16="高専"),IFERROR(VLOOKUP(入力項目!$S$16,子育て関連マスタ!$I$26:$M$28,4,FALSE),0),
AND(T584&gt;=19,T584&lt;=20,入力項目!$S$16&lt;&gt;"高専"),IFERROR(VLOOKUP(入力項目!$S$17,子育て関連マスタ!$I$32:$M$37,4,FALSE),0),
AND(T584&gt;=21,T584&lt;=22,入力項目!$S$16="高専"),IFERROR(VLOOKUP(入力項目!$S$17,子育て関連マスタ!$I$32:$M$34,4,FALSE),0),
AND(T584&gt;=21,T584&lt;=22,入力項目!$S$16&lt;&gt;"高専"),IFERROR(VLOOKUP(入力項目!$S$17,子育て関連マスタ!$I$32:$M$34,4,FALSE),0),
T584&gt;=23,0
) +
IF($D584=4,
  IFERROR(_xlfn.IFS(
  T584&lt;=入力項目!$S$11,0,
  AND(T584=入力項目!$S$11),IFERROR(VLOOKUP(入力項目!$S$12,子育て関連マスタ!$I$4:$M$5,2,FALSE),0),
  AND(T584=4),IFERROR(VLOOKUP(入力項目!$S$13,子育て関連マスタ!$I$9:$M$12,2,FALSE),0),
  AND(T584=7),IFERROR(VLOOKUP(入力項目!$S$14,子育て関連マスタ!$I$16:$M$17,2,FALSE),0),
  AND(T584=13),IFERROR(VLOOKUP(入力項目!$S$15,子育て関連マスタ!$I$21:$M$22,2,FALSE),0),
  AND(T584=16),IFERROR(VLOOKUP(入力項目!$S$16,子育て関連マスタ!$I$26:$M$28,2,FALSE),0),
  AND(T584=19,入力項目!$S$16&lt;&gt;"高専"),IFERROR(VLOOKUP(入力項目!$S$17,子育て関連マスタ!$I$32:$M$37,2,FALSE),0),
  AND(T584=21,入力項目!$S$16="高専"),IFERROR(VLOOKUP(入力項目!$S$17,子育て関連マスタ!$I$32:$M$37,2,FALSE),0),
  T584&gt;=22,0
  ),0),0
) +
IF(AND(T584&gt;=1,T584&lt;=15),IF($D584=入力項目!$S$8,入力項目!$S$3,0),0) +
IF(AND(T584&gt;=1,T584&lt;=15),IF($D584=5,入力項目!$S$4,0),0) +
IF(AND(T584&gt;=1,T584&lt;=15),IF($D584=12,入力項目!$S$5,0),0) +
IF(AND(入力項目!$S$7=$A584,入力項目!$S$8=$D584),子育て関連マスタ!$C$14,0) +
IFERROR(IF(AND(YEAR(EDATE(DATE(入力項目!$S$7,入力項目!$S$8,1),1))=$A584,MONTH(EDATE(DATE(入力項目!$S$7,入力項目!$S$8,1),1))=$D584),子育て関連マスタ!$C$15,0),0) +
IF(AND(OR(T584=3,T584=5,T584=7),$D584=11),子育て関連マスタ!$C$17,0) +
IF(AND(T584=20,$D584=1),子育て関連マスタ!$C$18,0) +
IF(AND(T584=20,$D584=1),
IFERROR(_xlfn.IFS(
入力項目!$S$10="男",子育て関連マスタ!$C$18,
入力項目!$S$10="女",子育て関連マスタ!$C$19
),0),0
) +
IF(AND(T584&gt;=入力項目!$S$18,T584&lt;=入力項目!$S$19),入力項目!$S$20,0) +
IF(AND(T584&gt;=入力項目!$S$21,T584&lt;=入力項目!$S$22),入力項目!$S$23,0) +
IF(AND(T584&gt;=入力項目!$S$24,T584&lt;=入力項目!$S$25),入力項目!$S$26,0)
)</f>
        <v>0</v>
      </c>
      <c r="AI584">
        <f ca="1">-(
_xlfn.IFS(
U584&lt;=入力項目!$S$11,0,
AND(U584&gt;=入力項目!$S$11+1,U584&lt;=3),IFERROR(VLOOKUP(入力項目!$S$12,子育て関連マスタ!$I$4:$M$5,4,FALSE),0),
AND(U584&gt;=4,U584&lt;=6),IFERROR(VLOOKUP(入力項目!$S$13,子育て関連マスタ!$I$9:$M$12,4,FALSE),0),
AND(U584&gt;=7,U584&lt;=12),IFERROR(VLOOKUP(入力項目!$S$14,子育て関連マスタ!$I$16:$M$17,4,FALSE),0),
AND(U584&gt;=13,U584&lt;=15),IFERROR(VLOOKUP(入力項目!$S$15,子育て関連マスタ!$I$21:$M$22,4,FALSE),0),
AND(U584&gt;=16,U584&lt;=18),IFERROR(VLOOKUP(入力項目!$S$16,子育て関連マスタ!$I$26:$M$28,4,FALSE),0),
AND(U584&gt;=19,U584&lt;=20,入力項目!$S$16="高専"),IFERROR(VLOOKUP(入力項目!$S$16,子育て関連マスタ!$I$26:$M$28,4,FALSE),0),
AND(U584&gt;=19,U584&lt;=20,入力項目!$S$16&lt;&gt;"高専"),IFERROR(VLOOKUP(入力項目!$S$17,子育て関連マスタ!$I$32:$M$37,4,FALSE),0),
AND(U584&gt;=21,U584&lt;=22,入力項目!$S$16="高専"),IFERROR(VLOOKUP(入力項目!$S$17,子育て関連マスタ!$I$32:$M$34,4,FALSE),0),
AND(U584&gt;=21,U584&lt;=22,入力項目!$S$16&lt;&gt;"高専"),IFERROR(VLOOKUP(入力項目!$S$17,子育て関連マスタ!$I$32:$M$34,4,FALSE),0),
U584&gt;=23,0
) +
IF($D584=4,
  IFERROR(_xlfn.IFS(
  U584&lt;=入力項目!$S$11,0,
  AND(U584=入力項目!$S$11),IFERROR(VLOOKUP(入力項目!$S$12,子育て関連マスタ!$I$4:$M$5,2,FALSE),0),
  AND(U584=4),IFERROR(VLOOKUP(入力項目!$S$13,子育て関連マスタ!$I$9:$M$12,2,FALSE),0),
  AND(U584=7),IFERROR(VLOOKUP(入力項目!$S$14,子育て関連マスタ!$I$16:$M$17,2,FALSE),0),
  AND(U584=13),IFERROR(VLOOKUP(入力項目!$S$15,子育て関連マスタ!$I$21:$M$22,2,FALSE),0),
  AND(U584=16),IFERROR(VLOOKUP(入力項目!$S$16,子育て関連マスタ!$I$26:$M$28,2,FALSE),0),
  AND(U584=19,入力項目!$S$16&lt;&gt;"高専"),IFERROR(VLOOKUP(入力項目!$S$17,子育て関連マスタ!$I$32:$M$37,2,FALSE),0),
  AND(U584=21,入力項目!$S$16="高専"),IFERROR(VLOOKUP(入力項目!$S$17,子育て関連マスタ!$I$32:$M$37,2,FALSE),0),
  U584&gt;=22,0
  ),0),0
) +
IF(AND(U584&gt;=1,U584&lt;=15),IF($D584=入力項目!$S$8,入力項目!$S$3,0),0) +
IF(AND(U584&gt;=1,U584&lt;=15),IF($D584=5,入力項目!$S$4,0),0) +
IF(AND(U584&gt;=1,U584&lt;=15),IF($D584=12,入力項目!$S$5,0),0) +
IF(AND(入力項目!$S$7=$A584,入力項目!$S$8=$D584),子育て関連マスタ!$C$14,0) +
IFERROR(IF(AND(YEAR(EDATE(DATE(入力項目!$S$7,入力項目!$S$8,1),1))=$A584,MONTH(EDATE(DATE(入力項目!$S$7,入力項目!$S$8,1),1))=$D584),子育て関連マスタ!$C$15,0),0) +
IF(AND(OR(U584=3,U584=5,U584=7),$D584=11),子育て関連マスタ!$C$17,0) +
IF(AND(U584=20,$D584=1),子育て関連マスタ!$C$18,0) +
IF(AND(U584=20,$D584=1),
IFERROR(_xlfn.IFS(
入力項目!$S$10="男",子育て関連マスタ!$C$18,
入力項目!$S$10="女",子育て関連マスタ!$C$19
),0),0
) +
IF(AND(U584&gt;=入力項目!$S$18,U584&lt;=入力項目!$S$19),入力項目!$S$20,0) +
IF(AND(U584&gt;=入力項目!$S$21,U584&lt;=入力項目!$S$22),入力項目!$S$23,0) +
IF(AND(U584&gt;=入力項目!$S$24,U584&lt;=入力項目!$S$25),入力項目!$S$26,0)
)</f>
        <v>0</v>
      </c>
      <c r="AJ584" s="10">
        <f ca="1">-VLOOKUP($D584,月別収支!$A$2:$H$13,7,FALSE)</f>
        <v>-20000</v>
      </c>
    </row>
    <row r="585" spans="1:36" x14ac:dyDescent="0.4">
      <c r="A585">
        <f t="shared" ca="1" si="156"/>
        <v>2073</v>
      </c>
      <c r="B585">
        <f t="shared" ca="1" si="163"/>
        <v>2072</v>
      </c>
      <c r="C585">
        <f t="shared" ca="1" si="164"/>
        <v>49</v>
      </c>
      <c r="D585">
        <f t="shared" ca="1" si="157"/>
        <v>3</v>
      </c>
      <c r="E585" t="str">
        <f t="shared" ca="1" si="158"/>
        <v>2073年3月</v>
      </c>
      <c r="F585">
        <f ca="1">IF(OR(入力項目!$N$5&lt;$A585,AND(入力項目!$N$5=$A585,入力項目!$N$6&lt;$D585)),IF(F584=0,1,IF(G585=12,F584+1,F584)),0)</f>
        <v>48</v>
      </c>
      <c r="G585">
        <f ca="1">IF(OR(入力項目!$N$5&lt;$A585,AND(入力項目!$N$5=$A585,入力項目!$N$6&lt;$D585)),IF(G584=12,1,G584+1),0)</f>
        <v>5</v>
      </c>
      <c r="H585" t="str">
        <f t="shared" ca="1" si="159"/>
        <v>48_5</v>
      </c>
      <c r="I585">
        <f ca="1">IF(
  IFERROR(AND($C585&gt;0,MOD($C585,入力項目!$N$22)=0,$D585=入力項目!$N$23), FALSE),
  1,
  IF(
    AND(I584&gt;0,J584=12),
    IF(I584=入力項目!$N$28, 0, I584+1),
    I584
  )
)</f>
        <v>0</v>
      </c>
      <c r="J585">
        <f ca="1">IF($D585=入力項目!$N$23,1,IFERROR(J584+1,1))</f>
        <v>10</v>
      </c>
      <c r="K585" t="str">
        <f t="shared" ca="1" si="160"/>
        <v>0_10</v>
      </c>
      <c r="L585">
        <f ca="1">L584+IF(入力項目!$D$4=$D585,1,0)</f>
        <v>77</v>
      </c>
      <c r="M585" t="str">
        <f t="shared" ca="1" si="161"/>
        <v>77歳</v>
      </c>
      <c r="N585">
        <f t="shared" ca="1" si="165"/>
        <v>78</v>
      </c>
      <c r="O585" t="str">
        <f t="shared" ca="1" si="162"/>
        <v>78歳</v>
      </c>
      <c r="P585">
        <f t="shared" ca="1" si="166"/>
        <v>52</v>
      </c>
      <c r="Q585">
        <f t="shared" ca="1" si="167"/>
        <v>50</v>
      </c>
      <c r="R585">
        <f t="shared" ca="1" si="168"/>
        <v>2073</v>
      </c>
      <c r="S585">
        <f t="shared" ca="1" si="169"/>
        <v>2073</v>
      </c>
      <c r="T585">
        <f t="shared" ca="1" si="170"/>
        <v>2073</v>
      </c>
      <c r="U585">
        <f t="shared" ca="1" si="171"/>
        <v>2073</v>
      </c>
      <c r="V585" s="10">
        <f t="shared" ca="1" si="172"/>
        <v>56671925</v>
      </c>
      <c r="W585" s="10">
        <f ca="1">IF($L585&lt;その他マスタ!$B$1,VLOOKUP($D585,月別収支!$A$2:$H$13,2,FALSE),その他マスタ!$B$3)+IF(AND($L585=その他マスタ!$B$1,入力項目!$I$9="あり",$D585=入力項目!$D$4),その他マスタ!$B$2,0)</f>
        <v>150000</v>
      </c>
      <c r="X585" s="10">
        <f ca="1">-IF(入力項目!$K$5=TRUE,
IF($F585+$G585&lt;3,VLOOKUP($D585,月別収支!$A$2:$H$13,8,FALSE),0)+IFERROR(VLOOKUP($H585,住宅ローン計算!C:P,13,FALSE),0)+IF($F585&gt;1,IF(OR($G585=3,$G585=6,$G585=9,$G585=12),ROUNDUP(入力項目!$N$18/4,0),0),0),
VLOOKUP($D585,月別収支!$A$2:$H$13,8,FALSE))</f>
        <v>0</v>
      </c>
      <c r="Y585" s="10">
        <f ca="1">-VLOOKUP($D585,月別収支!$A$2:$H$13,3,FALSE)</f>
        <v>-75000</v>
      </c>
      <c r="Z585" s="10">
        <f ca="1">-VLOOKUP($D585,月別収支!$A$2:$H$13,4,FALSE)</f>
        <v>-27000</v>
      </c>
      <c r="AA585" s="10">
        <f ca="1">-VLOOKUP($D585,月別収支!$A$2:$H$13,6,FALSE)</f>
        <v>-10000</v>
      </c>
      <c r="AB585" s="10">
        <f ca="1">-(
VLOOKUP($D585,月別収支!$A$2:$H$13,5,FALSE)+IF(AND(入力項目!$I$27&lt;=$A585,ISEVEN($A585-入力項目!$I$27),入力項目!$I$28=$D585),入力項目!$I$26,0)
+IF(入力項目!$K$26=TRUE,
IFERROR(VLOOKUP($K585,マイカーローン計算!C:P,13,FALSE),0),
IFERROR(
  IF(AND($C585&gt;0,MOD($C585,入力項目!$N$22)=0,$D585=入力項目!$N$23),入力項目!$N$24,0),
 0
)
)
)</f>
        <v>-20000</v>
      </c>
      <c r="AC585" s="10">
        <f ca="1">-IF($A585&lt;入力項目!$N$33,入力項目!$N$35,IF(AND($A585=入力項目!$N$33,$D585&lt;=入力項目!$N$34),入力項目!$N$35,0))</f>
        <v>0</v>
      </c>
      <c r="AD585">
        <f ca="1">-(
_xlfn.IFS(
P585&lt;=入力項目!$S$11,0,
AND(P585&gt;=入力項目!$S$11+1,P585&lt;=3),IFERROR(VLOOKUP(入力項目!$S$12,子育て関連マスタ!$I$4:$M$5,4,FALSE),0),
AND(P585&gt;=4,P585&lt;=6),IFERROR(VLOOKUP(入力項目!$S$13,子育て関連マスタ!$I$9:$M$12,4,FALSE),0),
AND(P585&gt;=7,P585&lt;=12),IFERROR(VLOOKUP(入力項目!$S$14,子育て関連マスタ!$I$16:$M$17,4,FALSE),0),
AND(P585&gt;=13,P585&lt;=15),IFERROR(VLOOKUP(入力項目!$S$15,子育て関連マスタ!$I$21:$M$22,4,FALSE),0),
AND(P585&gt;=16,P585&lt;=18),IFERROR(VLOOKUP(入力項目!$S$16,子育て関連マスタ!$I$26:$M$28,4,FALSE),0),
AND(P585&gt;=19,P585&lt;=20,入力項目!$S$16="高専"),IFERROR(VLOOKUP(入力項目!$S$16,子育て関連マスタ!$I$26:$M$28,4,FALSE),0),
AND(P585&gt;=19,P585&lt;=20,入力項目!$S$16&lt;&gt;"高専"),IFERROR(VLOOKUP(入力項目!$S$17,子育て関連マスタ!$I$32:$M$37,4,FALSE),0),
AND(P585&gt;=21,P585&lt;=22,入力項目!$S$16="高専"),IFERROR(VLOOKUP(入力項目!$S$17,子育て関連マスタ!$I$32:$M$34,4,FALSE),0),
AND(P585&gt;=21,P585&lt;=22,入力項目!$S$16&lt;&gt;"高専"),IFERROR(VLOOKUP(入力項目!$S$17,子育て関連マスタ!$I$32:$M$34,4,FALSE),0),
P585&gt;=23,0
) +
IF($D585=4,
  IFERROR(_xlfn.IFS(
  P585&lt;=入力項目!$S$11,0,
  AND(P585=入力項目!$S$11),IFERROR(VLOOKUP(入力項目!$S$12,子育て関連マスタ!$I$4:$M$5,2,FALSE),0),
  AND(P585=4),IFERROR(VLOOKUP(入力項目!$S$13,子育て関連マスタ!$I$9:$M$12,2,FALSE),0),
  AND(P585=7),IFERROR(VLOOKUP(入力項目!$S$14,子育て関連マスタ!$I$16:$M$17,2,FALSE),0),
  AND(P585=13),IFERROR(VLOOKUP(入力項目!$S$15,子育て関連マスタ!$I$21:$M$22,2,FALSE),0),
  AND(P585=16),IFERROR(VLOOKUP(入力項目!$S$16,子育て関連マスタ!$I$26:$M$28,2,FALSE),0),
  AND(P585=19,入力項目!$S$16&lt;&gt;"高専"),IFERROR(VLOOKUP(入力項目!$S$17,子育て関連マスタ!$I$32:$M$37,2,FALSE),0),
  AND(P585=21,入力項目!$S$16="高専"),IFERROR(VLOOKUP(入力項目!$S$17,子育て関連マスタ!$I$32:$M$37,2,FALSE),0),
  P585&gt;=22,0
  ),0),0
) +
IF(AND(P585&gt;=1,P585&lt;=15),IF($D585=入力項目!$S$8,入力項目!$S$3,0),0) +
IF(AND(P585&gt;=1,P585&lt;=15),IF($D585=5,入力項目!$S$4,0),0) +
IF(AND(P585&gt;=1,P585&lt;=15),IF($D585=12,入力項目!$S$5,0),0) +
IF(AND(入力項目!$S$7=$A585,入力項目!$S$8=$D585),子育て関連マスタ!$C$14,0) +
IFERROR(IF(AND(YEAR(EDATE(DATE(入力項目!$S$7,入力項目!$S$8,1),1))=$A585,MONTH(EDATE(DATE(入力項目!$S$7,入力項目!$S$8,1),1))=$D585),子育て関連マスタ!$C$15,0),0) +
IF(AND(OR(P585=3,P585=5,P585=7),$D585=11),子育て関連マスタ!$C$17,0) +
IF(AND(P585=20,$D585=1),子育て関連マスタ!$C$18,0) +
IF(AND(P585=20,$D585=1),
IFERROR(_xlfn.IFS(
入力項目!$S$10="男",子育て関連マスタ!$C$18,
入力項目!$S$10="女",子育て関連マスタ!$C$19
),0),0
) +
IF(AND(P585&gt;=入力項目!$S$18,P585&lt;=入力項目!$S$19),入力項目!$S$20,0) +
IF(AND(P585&gt;=入力項目!$S$21,P585&lt;=入力項目!$S$22),入力項目!$S$23,0) +
IF(AND(P585&gt;=入力項目!$S$24,P585&lt;=入力項目!$S$25),入力項目!$S$26,0)
)</f>
        <v>0</v>
      </c>
      <c r="AE585">
        <f ca="1">-(
_xlfn.IFS(
Q585&lt;=入力項目!$S$11,0,
AND(Q585&gt;=入力項目!$S$11+1,Q585&lt;=3),IFERROR(VLOOKUP(入力項目!$S$12,子育て関連マスタ!$I$4:$M$5,4,FALSE),0),
AND(Q585&gt;=4,Q585&lt;=6),IFERROR(VLOOKUP(入力項目!$S$13,子育て関連マスタ!$I$9:$M$12,4,FALSE),0),
AND(Q585&gt;=7,Q585&lt;=12),IFERROR(VLOOKUP(入力項目!$S$14,子育て関連マスタ!$I$16:$M$17,4,FALSE),0),
AND(Q585&gt;=13,Q585&lt;=15),IFERROR(VLOOKUP(入力項目!$S$15,子育て関連マスタ!$I$21:$M$22,4,FALSE),0),
AND(Q585&gt;=16,Q585&lt;=18),IFERROR(VLOOKUP(入力項目!$S$16,子育て関連マスタ!$I$26:$M$28,4,FALSE),0),
AND(Q585&gt;=19,Q585&lt;=20,入力項目!$S$16="高専"),IFERROR(VLOOKUP(入力項目!$S$16,子育て関連マスタ!$I$26:$M$28,4,FALSE),0),
AND(Q585&gt;=19,Q585&lt;=20,入力項目!$S$16&lt;&gt;"高専"),IFERROR(VLOOKUP(入力項目!$S$17,子育て関連マスタ!$I$32:$M$37,4,FALSE),0),
AND(Q585&gt;=21,Q585&lt;=22,入力項目!$S$16="高専"),IFERROR(VLOOKUP(入力項目!$S$17,子育て関連マスタ!$I$32:$M$34,4,FALSE),0),
AND(Q585&gt;=21,Q585&lt;=22,入力項目!$S$16&lt;&gt;"高専"),IFERROR(VLOOKUP(入力項目!$S$17,子育て関連マスタ!$I$32:$M$34,4,FALSE),0),
Q585&gt;=23,0
) +
IF($D585=4,
  IFERROR(_xlfn.IFS(
  Q585&lt;=入力項目!$S$11,0,
  AND(Q585=入力項目!$S$11),IFERROR(VLOOKUP(入力項目!$S$12,子育て関連マスタ!$I$4:$M$5,2,FALSE),0),
  AND(Q585=4),IFERROR(VLOOKUP(入力項目!$S$13,子育て関連マスタ!$I$9:$M$12,2,FALSE),0),
  AND(Q585=7),IFERROR(VLOOKUP(入力項目!$S$14,子育て関連マスタ!$I$16:$M$17,2,FALSE),0),
  AND(Q585=13),IFERROR(VLOOKUP(入力項目!$S$15,子育て関連マスタ!$I$21:$M$22,2,FALSE),0),
  AND(Q585=16),IFERROR(VLOOKUP(入力項目!$S$16,子育て関連マスタ!$I$26:$M$28,2,FALSE),0),
  AND(Q585=19,入力項目!$S$16&lt;&gt;"高専"),IFERROR(VLOOKUP(入力項目!$S$17,子育て関連マスタ!$I$32:$M$37,2,FALSE),0),
  AND(Q585=21,入力項目!$S$16="高専"),IFERROR(VLOOKUP(入力項目!$S$17,子育て関連マスタ!$I$32:$M$37,2,FALSE),0),
  Q585&gt;=22,0
  ),0),0
) +
IF(AND(Q585&gt;=1,Q585&lt;=15),IF($D585=入力項目!$S$8,入力項目!$S$3,0),0) +
IF(AND(Q585&gt;=1,Q585&lt;=15),IF($D585=5,入力項目!$S$4,0),0) +
IF(AND(Q585&gt;=1,Q585&lt;=15),IF($D585=12,入力項目!$S$5,0),0) +
IF(AND(入力項目!$S$7=$A585,入力項目!$S$8=$D585),子育て関連マスタ!$C$14,0) +
IFERROR(IF(AND(YEAR(EDATE(DATE(入力項目!$S$7,入力項目!$S$8,1),1))=$A585,MONTH(EDATE(DATE(入力項目!$S$7,入力項目!$S$8,1),1))=$D585),子育て関連マスタ!$C$15,0),0) +
IF(AND(OR(Q585=3,Q585=5,Q585=7),$D585=11),子育て関連マスタ!$C$17,0) +
IF(AND(Q585=20,$D585=1),子育て関連マスタ!$C$18,0) +
IF(AND(Q585=20,$D585=1),
IFERROR(_xlfn.IFS(
入力項目!$S$10="男",子育て関連マスタ!$C$18,
入力項目!$S$10="女",子育て関連マスタ!$C$19
),0),0
) +
IF(AND(Q585&gt;=入力項目!$S$18,Q585&lt;=入力項目!$S$19),入力項目!$S$20,0) +
IF(AND(Q585&gt;=入力項目!$S$21,Q585&lt;=入力項目!$S$22),入力項目!$S$23,0) +
IF(AND(Q585&gt;=入力項目!$S$24,Q585&lt;=入力項目!$S$25),入力項目!$S$26,0)
)</f>
        <v>0</v>
      </c>
      <c r="AF585">
        <f ca="1">-(
_xlfn.IFS(
R585&lt;=入力項目!$S$11,0,
AND(R585&gt;=入力項目!$S$11+1,R585&lt;=3),IFERROR(VLOOKUP(入力項目!$S$12,子育て関連マスタ!$I$4:$M$5,4,FALSE),0),
AND(R585&gt;=4,R585&lt;=6),IFERROR(VLOOKUP(入力項目!$S$13,子育て関連マスタ!$I$9:$M$12,4,FALSE),0),
AND(R585&gt;=7,R585&lt;=12),IFERROR(VLOOKUP(入力項目!$S$14,子育て関連マスタ!$I$16:$M$17,4,FALSE),0),
AND(R585&gt;=13,R585&lt;=15),IFERROR(VLOOKUP(入力項目!$S$15,子育て関連マスタ!$I$21:$M$22,4,FALSE),0),
AND(R585&gt;=16,R585&lt;=18),IFERROR(VLOOKUP(入力項目!$S$16,子育て関連マスタ!$I$26:$M$28,4,FALSE),0),
AND(R585&gt;=19,R585&lt;=20,入力項目!$S$16="高専"),IFERROR(VLOOKUP(入力項目!$S$16,子育て関連マスタ!$I$26:$M$28,4,FALSE),0),
AND(R585&gt;=19,R585&lt;=20,入力項目!$S$16&lt;&gt;"高専"),IFERROR(VLOOKUP(入力項目!$S$17,子育て関連マスタ!$I$32:$M$37,4,FALSE),0),
AND(R585&gt;=21,R585&lt;=22,入力項目!$S$16="高専"),IFERROR(VLOOKUP(入力項目!$S$17,子育て関連マスタ!$I$32:$M$34,4,FALSE),0),
AND(R585&gt;=21,R585&lt;=22,入力項目!$S$16&lt;&gt;"高専"),IFERROR(VLOOKUP(入力項目!$S$17,子育て関連マスタ!$I$32:$M$34,4,FALSE),0),
R585&gt;=23,0
) +
IF($D585=4,
  IFERROR(_xlfn.IFS(
  R585&lt;=入力項目!$S$11,0,
  AND(R585=入力項目!$S$11),IFERROR(VLOOKUP(入力項目!$S$12,子育て関連マスタ!$I$4:$M$5,2,FALSE),0),
  AND(R585=4),IFERROR(VLOOKUP(入力項目!$S$13,子育て関連マスタ!$I$9:$M$12,2,FALSE),0),
  AND(R585=7),IFERROR(VLOOKUP(入力項目!$S$14,子育て関連マスタ!$I$16:$M$17,2,FALSE),0),
  AND(R585=13),IFERROR(VLOOKUP(入力項目!$S$15,子育て関連マスタ!$I$21:$M$22,2,FALSE),0),
  AND(R585=16),IFERROR(VLOOKUP(入力項目!$S$16,子育て関連マスタ!$I$26:$M$28,2,FALSE),0),
  AND(R585=19,入力項目!$S$16&lt;&gt;"高専"),IFERROR(VLOOKUP(入力項目!$S$17,子育て関連マスタ!$I$32:$M$37,2,FALSE),0),
  AND(R585=21,入力項目!$S$16="高専"),IFERROR(VLOOKUP(入力項目!$S$17,子育て関連マスタ!$I$32:$M$37,2,FALSE),0),
  R585&gt;=22,0
  ),0),0
) +
IF(AND(R585&gt;=1,R585&lt;=15),IF($D585=入力項目!$S$8,入力項目!$S$3,0),0) +
IF(AND(R585&gt;=1,R585&lt;=15),IF($D585=5,入力項目!$S$4,0),0) +
IF(AND(R585&gt;=1,R585&lt;=15),IF($D585=12,入力項目!$S$5,0),0) +
IF(AND(入力項目!$S$7=$A585,入力項目!$S$8=$D585),子育て関連マスタ!$C$14,0) +
IFERROR(IF(AND(YEAR(EDATE(DATE(入力項目!$S$7,入力項目!$S$8,1),1))=$A585,MONTH(EDATE(DATE(入力項目!$S$7,入力項目!$S$8,1),1))=$D585),子育て関連マスタ!$C$15,0),0) +
IF(AND(OR(R585=3,R585=5,R585=7),$D585=11),子育て関連マスタ!$C$17,0) +
IF(AND(R585=20,$D585=1),子育て関連マスタ!$C$18,0) +
IF(AND(R585=20,$D585=1),
IFERROR(_xlfn.IFS(
入力項目!$S$10="男",子育て関連マスタ!$C$18,
入力項目!$S$10="女",子育て関連マスタ!$C$19
),0),0
) +
IF(AND(R585&gt;=入力項目!$S$18,R585&lt;=入力項目!$S$19),入力項目!$S$20,0) +
IF(AND(R585&gt;=入力項目!$S$21,R585&lt;=入力項目!$S$22),入力項目!$S$23,0) +
IF(AND(R585&gt;=入力項目!$S$24,R585&lt;=入力項目!$S$25),入力項目!$S$26,0)
)</f>
        <v>0</v>
      </c>
      <c r="AG585">
        <f ca="1">-(
_xlfn.IFS(
S585&lt;=入力項目!$S$11,0,
AND(S585&gt;=入力項目!$S$11+1,S585&lt;=3),IFERROR(VLOOKUP(入力項目!$S$12,子育て関連マスタ!$I$4:$M$5,4,FALSE),0),
AND(S585&gt;=4,S585&lt;=6),IFERROR(VLOOKUP(入力項目!$S$13,子育て関連マスタ!$I$9:$M$12,4,FALSE),0),
AND(S585&gt;=7,S585&lt;=12),IFERROR(VLOOKUP(入力項目!$S$14,子育て関連マスタ!$I$16:$M$17,4,FALSE),0),
AND(S585&gt;=13,S585&lt;=15),IFERROR(VLOOKUP(入力項目!$S$15,子育て関連マスタ!$I$21:$M$22,4,FALSE),0),
AND(S585&gt;=16,S585&lt;=18),IFERROR(VLOOKUP(入力項目!$S$16,子育て関連マスタ!$I$26:$M$28,4,FALSE),0),
AND(S585&gt;=19,S585&lt;=20,入力項目!$S$16="高専"),IFERROR(VLOOKUP(入力項目!$S$16,子育て関連マスタ!$I$26:$M$28,4,FALSE),0),
AND(S585&gt;=19,S585&lt;=20,入力項目!$S$16&lt;&gt;"高専"),IFERROR(VLOOKUP(入力項目!$S$17,子育て関連マスタ!$I$32:$M$37,4,FALSE),0),
AND(S585&gt;=21,S585&lt;=22,入力項目!$S$16="高専"),IFERROR(VLOOKUP(入力項目!$S$17,子育て関連マスタ!$I$32:$M$34,4,FALSE),0),
AND(S585&gt;=21,S585&lt;=22,入力項目!$S$16&lt;&gt;"高専"),IFERROR(VLOOKUP(入力項目!$S$17,子育て関連マスタ!$I$32:$M$34,4,FALSE),0),
S585&gt;=23,0
) +
IF($D585=4,
  IFERROR(_xlfn.IFS(
  S585&lt;=入力項目!$S$11,0,
  AND(S585=入力項目!$S$11),IFERROR(VLOOKUP(入力項目!$S$12,子育て関連マスタ!$I$4:$M$5,2,FALSE),0),
  AND(S585=4),IFERROR(VLOOKUP(入力項目!$S$13,子育て関連マスタ!$I$9:$M$12,2,FALSE),0),
  AND(S585=7),IFERROR(VLOOKUP(入力項目!$S$14,子育て関連マスタ!$I$16:$M$17,2,FALSE),0),
  AND(S585=13),IFERROR(VLOOKUP(入力項目!$S$15,子育て関連マスタ!$I$21:$M$22,2,FALSE),0),
  AND(S585=16),IFERROR(VLOOKUP(入力項目!$S$16,子育て関連マスタ!$I$26:$M$28,2,FALSE),0),
  AND(S585=19,入力項目!$S$16&lt;&gt;"高専"),IFERROR(VLOOKUP(入力項目!$S$17,子育て関連マスタ!$I$32:$M$37,2,FALSE),0),
  AND(S585=21,入力項目!$S$16="高専"),IFERROR(VLOOKUP(入力項目!$S$17,子育て関連マスタ!$I$32:$M$37,2,FALSE),0),
  S585&gt;=22,0
  ),0),0
) +
IF(AND(S585&gt;=1,S585&lt;=15),IF($D585=入力項目!$S$8,入力項目!$S$3,0),0) +
IF(AND(S585&gt;=1,S585&lt;=15),IF($D585=5,入力項目!$S$4,0),0) +
IF(AND(S585&gt;=1,S585&lt;=15),IF($D585=12,入力項目!$S$5,0),0) +
IF(AND(入力項目!$S$7=$A585,入力項目!$S$8=$D585),子育て関連マスタ!$C$14,0) +
IFERROR(IF(AND(YEAR(EDATE(DATE(入力項目!$S$7,入力項目!$S$8,1),1))=$A585,MONTH(EDATE(DATE(入力項目!$S$7,入力項目!$S$8,1),1))=$D585),子育て関連マスタ!$C$15,0),0) +
IF(AND(OR(S585=3,S585=5,S585=7),$D585=11),子育て関連マスタ!$C$17,0) +
IF(AND(S585=20,$D585=1),子育て関連マスタ!$C$18,0) +
IF(AND(S585=20,$D585=1),
IFERROR(_xlfn.IFS(
入力項目!$S$10="男",子育て関連マスタ!$C$18,
入力項目!$S$10="女",子育て関連マスタ!$C$19
),0),0
) +
IF(AND(S585&gt;=入力項目!$S$18,S585&lt;=入力項目!$S$19),入力項目!$S$20,0) +
IF(AND(S585&gt;=入力項目!$S$21,S585&lt;=入力項目!$S$22),入力項目!$S$23,0) +
IF(AND(S585&gt;=入力項目!$S$24,S585&lt;=入力項目!$S$25),入力項目!$S$26,0)
)</f>
        <v>0</v>
      </c>
      <c r="AH585">
        <f ca="1">-(
_xlfn.IFS(
T585&lt;=入力項目!$S$11,0,
AND(T585&gt;=入力項目!$S$11+1,T585&lt;=3),IFERROR(VLOOKUP(入力項目!$S$12,子育て関連マスタ!$I$4:$M$5,4,FALSE),0),
AND(T585&gt;=4,T585&lt;=6),IFERROR(VLOOKUP(入力項目!$S$13,子育て関連マスタ!$I$9:$M$12,4,FALSE),0),
AND(T585&gt;=7,T585&lt;=12),IFERROR(VLOOKUP(入力項目!$S$14,子育て関連マスタ!$I$16:$M$17,4,FALSE),0),
AND(T585&gt;=13,T585&lt;=15),IFERROR(VLOOKUP(入力項目!$S$15,子育て関連マスタ!$I$21:$M$22,4,FALSE),0),
AND(T585&gt;=16,T585&lt;=18),IFERROR(VLOOKUP(入力項目!$S$16,子育て関連マスタ!$I$26:$M$28,4,FALSE),0),
AND(T585&gt;=19,T585&lt;=20,入力項目!$S$16="高専"),IFERROR(VLOOKUP(入力項目!$S$16,子育て関連マスタ!$I$26:$M$28,4,FALSE),0),
AND(T585&gt;=19,T585&lt;=20,入力項目!$S$16&lt;&gt;"高専"),IFERROR(VLOOKUP(入力項目!$S$17,子育て関連マスタ!$I$32:$M$37,4,FALSE),0),
AND(T585&gt;=21,T585&lt;=22,入力項目!$S$16="高専"),IFERROR(VLOOKUP(入力項目!$S$17,子育て関連マスタ!$I$32:$M$34,4,FALSE),0),
AND(T585&gt;=21,T585&lt;=22,入力項目!$S$16&lt;&gt;"高専"),IFERROR(VLOOKUP(入力項目!$S$17,子育て関連マスタ!$I$32:$M$34,4,FALSE),0),
T585&gt;=23,0
) +
IF($D585=4,
  IFERROR(_xlfn.IFS(
  T585&lt;=入力項目!$S$11,0,
  AND(T585=入力項目!$S$11),IFERROR(VLOOKUP(入力項目!$S$12,子育て関連マスタ!$I$4:$M$5,2,FALSE),0),
  AND(T585=4),IFERROR(VLOOKUP(入力項目!$S$13,子育て関連マスタ!$I$9:$M$12,2,FALSE),0),
  AND(T585=7),IFERROR(VLOOKUP(入力項目!$S$14,子育て関連マスタ!$I$16:$M$17,2,FALSE),0),
  AND(T585=13),IFERROR(VLOOKUP(入力項目!$S$15,子育て関連マスタ!$I$21:$M$22,2,FALSE),0),
  AND(T585=16),IFERROR(VLOOKUP(入力項目!$S$16,子育て関連マスタ!$I$26:$M$28,2,FALSE),0),
  AND(T585=19,入力項目!$S$16&lt;&gt;"高専"),IFERROR(VLOOKUP(入力項目!$S$17,子育て関連マスタ!$I$32:$M$37,2,FALSE),0),
  AND(T585=21,入力項目!$S$16="高専"),IFERROR(VLOOKUP(入力項目!$S$17,子育て関連マスタ!$I$32:$M$37,2,FALSE),0),
  T585&gt;=22,0
  ),0),0
) +
IF(AND(T585&gt;=1,T585&lt;=15),IF($D585=入力項目!$S$8,入力項目!$S$3,0),0) +
IF(AND(T585&gt;=1,T585&lt;=15),IF($D585=5,入力項目!$S$4,0),0) +
IF(AND(T585&gt;=1,T585&lt;=15),IF($D585=12,入力項目!$S$5,0),0) +
IF(AND(入力項目!$S$7=$A585,入力項目!$S$8=$D585),子育て関連マスタ!$C$14,0) +
IFERROR(IF(AND(YEAR(EDATE(DATE(入力項目!$S$7,入力項目!$S$8,1),1))=$A585,MONTH(EDATE(DATE(入力項目!$S$7,入力項目!$S$8,1),1))=$D585),子育て関連マスタ!$C$15,0),0) +
IF(AND(OR(T585=3,T585=5,T585=7),$D585=11),子育て関連マスタ!$C$17,0) +
IF(AND(T585=20,$D585=1),子育て関連マスタ!$C$18,0) +
IF(AND(T585=20,$D585=1),
IFERROR(_xlfn.IFS(
入力項目!$S$10="男",子育て関連マスタ!$C$18,
入力項目!$S$10="女",子育て関連マスタ!$C$19
),0),0
) +
IF(AND(T585&gt;=入力項目!$S$18,T585&lt;=入力項目!$S$19),入力項目!$S$20,0) +
IF(AND(T585&gt;=入力項目!$S$21,T585&lt;=入力項目!$S$22),入力項目!$S$23,0) +
IF(AND(T585&gt;=入力項目!$S$24,T585&lt;=入力項目!$S$25),入力項目!$S$26,0)
)</f>
        <v>0</v>
      </c>
      <c r="AI585">
        <f ca="1">-(
_xlfn.IFS(
U585&lt;=入力項目!$S$11,0,
AND(U585&gt;=入力項目!$S$11+1,U585&lt;=3),IFERROR(VLOOKUP(入力項目!$S$12,子育て関連マスタ!$I$4:$M$5,4,FALSE),0),
AND(U585&gt;=4,U585&lt;=6),IFERROR(VLOOKUP(入力項目!$S$13,子育て関連マスタ!$I$9:$M$12,4,FALSE),0),
AND(U585&gt;=7,U585&lt;=12),IFERROR(VLOOKUP(入力項目!$S$14,子育て関連マスタ!$I$16:$M$17,4,FALSE),0),
AND(U585&gt;=13,U585&lt;=15),IFERROR(VLOOKUP(入力項目!$S$15,子育て関連マスタ!$I$21:$M$22,4,FALSE),0),
AND(U585&gt;=16,U585&lt;=18),IFERROR(VLOOKUP(入力項目!$S$16,子育て関連マスタ!$I$26:$M$28,4,FALSE),0),
AND(U585&gt;=19,U585&lt;=20,入力項目!$S$16="高専"),IFERROR(VLOOKUP(入力項目!$S$16,子育て関連マスタ!$I$26:$M$28,4,FALSE),0),
AND(U585&gt;=19,U585&lt;=20,入力項目!$S$16&lt;&gt;"高専"),IFERROR(VLOOKUP(入力項目!$S$17,子育て関連マスタ!$I$32:$M$37,4,FALSE),0),
AND(U585&gt;=21,U585&lt;=22,入力項目!$S$16="高専"),IFERROR(VLOOKUP(入力項目!$S$17,子育て関連マスタ!$I$32:$M$34,4,FALSE),0),
AND(U585&gt;=21,U585&lt;=22,入力項目!$S$16&lt;&gt;"高専"),IFERROR(VLOOKUP(入力項目!$S$17,子育て関連マスタ!$I$32:$M$34,4,FALSE),0),
U585&gt;=23,0
) +
IF($D585=4,
  IFERROR(_xlfn.IFS(
  U585&lt;=入力項目!$S$11,0,
  AND(U585=入力項目!$S$11),IFERROR(VLOOKUP(入力項目!$S$12,子育て関連マスタ!$I$4:$M$5,2,FALSE),0),
  AND(U585=4),IFERROR(VLOOKUP(入力項目!$S$13,子育て関連マスタ!$I$9:$M$12,2,FALSE),0),
  AND(U585=7),IFERROR(VLOOKUP(入力項目!$S$14,子育て関連マスタ!$I$16:$M$17,2,FALSE),0),
  AND(U585=13),IFERROR(VLOOKUP(入力項目!$S$15,子育て関連マスタ!$I$21:$M$22,2,FALSE),0),
  AND(U585=16),IFERROR(VLOOKUP(入力項目!$S$16,子育て関連マスタ!$I$26:$M$28,2,FALSE),0),
  AND(U585=19,入力項目!$S$16&lt;&gt;"高専"),IFERROR(VLOOKUP(入力項目!$S$17,子育て関連マスタ!$I$32:$M$37,2,FALSE),0),
  AND(U585=21,入力項目!$S$16="高専"),IFERROR(VLOOKUP(入力項目!$S$17,子育て関連マスタ!$I$32:$M$37,2,FALSE),0),
  U585&gt;=22,0
  ),0),0
) +
IF(AND(U585&gt;=1,U585&lt;=15),IF($D585=入力項目!$S$8,入力項目!$S$3,0),0) +
IF(AND(U585&gt;=1,U585&lt;=15),IF($D585=5,入力項目!$S$4,0),0) +
IF(AND(U585&gt;=1,U585&lt;=15),IF($D585=12,入力項目!$S$5,0),0) +
IF(AND(入力項目!$S$7=$A585,入力項目!$S$8=$D585),子育て関連マスタ!$C$14,0) +
IFERROR(IF(AND(YEAR(EDATE(DATE(入力項目!$S$7,入力項目!$S$8,1),1))=$A585,MONTH(EDATE(DATE(入力項目!$S$7,入力項目!$S$8,1),1))=$D585),子育て関連マスタ!$C$15,0),0) +
IF(AND(OR(U585=3,U585=5,U585=7),$D585=11),子育て関連マスタ!$C$17,0) +
IF(AND(U585=20,$D585=1),子育て関連マスタ!$C$18,0) +
IF(AND(U585=20,$D585=1),
IFERROR(_xlfn.IFS(
入力項目!$S$10="男",子育て関連マスタ!$C$18,
入力項目!$S$10="女",子育て関連マスタ!$C$19
),0),0
) +
IF(AND(U585&gt;=入力項目!$S$18,U585&lt;=入力項目!$S$19),入力項目!$S$20,0) +
IF(AND(U585&gt;=入力項目!$S$21,U585&lt;=入力項目!$S$22),入力項目!$S$23,0) +
IF(AND(U585&gt;=入力項目!$S$24,U585&lt;=入力項目!$S$25),入力項目!$S$26,0)
)</f>
        <v>0</v>
      </c>
      <c r="AJ585" s="10">
        <f ca="1">-VLOOKUP($D585,月別収支!$A$2:$H$13,7,FALSE)</f>
        <v>-20000</v>
      </c>
    </row>
    <row r="586" spans="1:36" x14ac:dyDescent="0.4">
      <c r="A586">
        <f t="shared" ca="1" si="156"/>
        <v>2073</v>
      </c>
      <c r="B586">
        <f t="shared" ca="1" si="163"/>
        <v>2073</v>
      </c>
      <c r="C586">
        <f t="shared" ca="1" si="164"/>
        <v>49</v>
      </c>
      <c r="D586">
        <f t="shared" ca="1" si="157"/>
        <v>4</v>
      </c>
      <c r="E586" t="str">
        <f t="shared" ca="1" si="158"/>
        <v>2073年4月</v>
      </c>
      <c r="F586">
        <f ca="1">IF(OR(入力項目!$N$5&lt;$A586,AND(入力項目!$N$5=$A586,入力項目!$N$6&lt;$D586)),IF(F585=0,1,IF(G586=12,F585+1,F585)),0)</f>
        <v>48</v>
      </c>
      <c r="G586">
        <f ca="1">IF(OR(入力項目!$N$5&lt;$A586,AND(入力項目!$N$5=$A586,入力項目!$N$6&lt;$D586)),IF(G585=12,1,G585+1),0)</f>
        <v>6</v>
      </c>
      <c r="H586" t="str">
        <f t="shared" ca="1" si="159"/>
        <v>48_6</v>
      </c>
      <c r="I586">
        <f ca="1">IF(
  IFERROR(AND($C586&gt;0,MOD($C586,入力項目!$N$22)=0,$D586=入力項目!$N$23), FALSE),
  1,
  IF(
    AND(I585&gt;0,J585=12),
    IF(I585=入力項目!$N$28, 0, I585+1),
    I585
  )
)</f>
        <v>0</v>
      </c>
      <c r="J586">
        <f ca="1">IF($D586=入力項目!$N$23,1,IFERROR(J585+1,1))</f>
        <v>11</v>
      </c>
      <c r="K586" t="str">
        <f t="shared" ca="1" si="160"/>
        <v>0_11</v>
      </c>
      <c r="L586">
        <f ca="1">L585+IF(入力項目!$D$4=$D586,1,0)</f>
        <v>77</v>
      </c>
      <c r="M586" t="str">
        <f t="shared" ca="1" si="161"/>
        <v>77歳</v>
      </c>
      <c r="N586">
        <f t="shared" ca="1" si="165"/>
        <v>78</v>
      </c>
      <c r="O586" t="str">
        <f t="shared" ca="1" si="162"/>
        <v>78歳</v>
      </c>
      <c r="P586">
        <f t="shared" ca="1" si="166"/>
        <v>53</v>
      </c>
      <c r="Q586">
        <f t="shared" ca="1" si="167"/>
        <v>51</v>
      </c>
      <c r="R586">
        <f t="shared" ca="1" si="168"/>
        <v>2074</v>
      </c>
      <c r="S586">
        <f t="shared" ca="1" si="169"/>
        <v>2074</v>
      </c>
      <c r="T586">
        <f t="shared" ca="1" si="170"/>
        <v>2074</v>
      </c>
      <c r="U586">
        <f t="shared" ca="1" si="171"/>
        <v>2074</v>
      </c>
      <c r="V586" s="10">
        <f t="shared" ca="1" si="172"/>
        <v>56632425</v>
      </c>
      <c r="W586" s="10">
        <f ca="1">IF($L586&lt;その他マスタ!$B$1,VLOOKUP($D586,月別収支!$A$2:$H$13,2,FALSE),その他マスタ!$B$3)+IF(AND($L586=その他マスタ!$B$1,入力項目!$I$9="あり",$D586=入力項目!$D$4),その他マスタ!$B$2,0)</f>
        <v>150000</v>
      </c>
      <c r="X586" s="10">
        <f ca="1">-IF(入力項目!$K$5=TRUE,
IF($F586+$G586&lt;3,VLOOKUP($D586,月別収支!$A$2:$H$13,8,FALSE),0)+IFERROR(VLOOKUP($H586,住宅ローン計算!C:P,13,FALSE),0)+IF($F586&gt;1,IF(OR($G586=3,$G586=6,$G586=9,$G586=12),ROUNDUP(入力項目!$N$18/4,0),0),0),
VLOOKUP($D586,月別収支!$A$2:$H$13,8,FALSE))</f>
        <v>-37500</v>
      </c>
      <c r="Y586" s="10">
        <f ca="1">-VLOOKUP($D586,月別収支!$A$2:$H$13,3,FALSE)</f>
        <v>-75000</v>
      </c>
      <c r="Z586" s="10">
        <f ca="1">-VLOOKUP($D586,月別収支!$A$2:$H$13,4,FALSE)</f>
        <v>-27000</v>
      </c>
      <c r="AA586" s="10">
        <f ca="1">-VLOOKUP($D586,月別収支!$A$2:$H$13,6,FALSE)</f>
        <v>-10000</v>
      </c>
      <c r="AB586" s="10">
        <f ca="1">-(
VLOOKUP($D586,月別収支!$A$2:$H$13,5,FALSE)+IF(AND(入力項目!$I$27&lt;=$A586,ISEVEN($A586-入力項目!$I$27),入力項目!$I$28=$D586),入力項目!$I$26,0)
+IF(入力項目!$K$26=TRUE,
IFERROR(VLOOKUP($K586,マイカーローン計算!C:P,13,FALSE),0),
IFERROR(
  IF(AND($C586&gt;0,MOD($C586,入力項目!$N$22)=0,$D586=入力項目!$N$23),入力項目!$N$24,0),
 0
)
)
)</f>
        <v>-20000</v>
      </c>
      <c r="AC586" s="10">
        <f ca="1">-IF($A586&lt;入力項目!$N$33,入力項目!$N$35,IF(AND($A586=入力項目!$N$33,$D586&lt;=入力項目!$N$34),入力項目!$N$35,0))</f>
        <v>0</v>
      </c>
      <c r="AD586">
        <f ca="1">-(
_xlfn.IFS(
P586&lt;=入力項目!$S$11,0,
AND(P586&gt;=入力項目!$S$11+1,P586&lt;=3),IFERROR(VLOOKUP(入力項目!$S$12,子育て関連マスタ!$I$4:$M$5,4,FALSE),0),
AND(P586&gt;=4,P586&lt;=6),IFERROR(VLOOKUP(入力項目!$S$13,子育て関連マスタ!$I$9:$M$12,4,FALSE),0),
AND(P586&gt;=7,P586&lt;=12),IFERROR(VLOOKUP(入力項目!$S$14,子育て関連マスタ!$I$16:$M$17,4,FALSE),0),
AND(P586&gt;=13,P586&lt;=15),IFERROR(VLOOKUP(入力項目!$S$15,子育て関連マスタ!$I$21:$M$22,4,FALSE),0),
AND(P586&gt;=16,P586&lt;=18),IFERROR(VLOOKUP(入力項目!$S$16,子育て関連マスタ!$I$26:$M$28,4,FALSE),0),
AND(P586&gt;=19,P586&lt;=20,入力項目!$S$16="高専"),IFERROR(VLOOKUP(入力項目!$S$16,子育て関連マスタ!$I$26:$M$28,4,FALSE),0),
AND(P586&gt;=19,P586&lt;=20,入力項目!$S$16&lt;&gt;"高専"),IFERROR(VLOOKUP(入力項目!$S$17,子育て関連マスタ!$I$32:$M$37,4,FALSE),0),
AND(P586&gt;=21,P586&lt;=22,入力項目!$S$16="高専"),IFERROR(VLOOKUP(入力項目!$S$17,子育て関連マスタ!$I$32:$M$34,4,FALSE),0),
AND(P586&gt;=21,P586&lt;=22,入力項目!$S$16&lt;&gt;"高専"),IFERROR(VLOOKUP(入力項目!$S$17,子育て関連マスタ!$I$32:$M$34,4,FALSE),0),
P586&gt;=23,0
) +
IF($D586=4,
  IFERROR(_xlfn.IFS(
  P586&lt;=入力項目!$S$11,0,
  AND(P586=入力項目!$S$11),IFERROR(VLOOKUP(入力項目!$S$12,子育て関連マスタ!$I$4:$M$5,2,FALSE),0),
  AND(P586=4),IFERROR(VLOOKUP(入力項目!$S$13,子育て関連マスタ!$I$9:$M$12,2,FALSE),0),
  AND(P586=7),IFERROR(VLOOKUP(入力項目!$S$14,子育て関連マスタ!$I$16:$M$17,2,FALSE),0),
  AND(P586=13),IFERROR(VLOOKUP(入力項目!$S$15,子育て関連マスタ!$I$21:$M$22,2,FALSE),0),
  AND(P586=16),IFERROR(VLOOKUP(入力項目!$S$16,子育て関連マスタ!$I$26:$M$28,2,FALSE),0),
  AND(P586=19,入力項目!$S$16&lt;&gt;"高専"),IFERROR(VLOOKUP(入力項目!$S$17,子育て関連マスタ!$I$32:$M$37,2,FALSE),0),
  AND(P586=21,入力項目!$S$16="高専"),IFERROR(VLOOKUP(入力項目!$S$17,子育て関連マスタ!$I$32:$M$37,2,FALSE),0),
  P586&gt;=22,0
  ),0),0
) +
IF(AND(P586&gt;=1,P586&lt;=15),IF($D586=入力項目!$S$8,入力項目!$S$3,0),0) +
IF(AND(P586&gt;=1,P586&lt;=15),IF($D586=5,入力項目!$S$4,0),0) +
IF(AND(P586&gt;=1,P586&lt;=15),IF($D586=12,入力項目!$S$5,0),0) +
IF(AND(入力項目!$S$7=$A586,入力項目!$S$8=$D586),子育て関連マスタ!$C$14,0) +
IFERROR(IF(AND(YEAR(EDATE(DATE(入力項目!$S$7,入力項目!$S$8,1),1))=$A586,MONTH(EDATE(DATE(入力項目!$S$7,入力項目!$S$8,1),1))=$D586),子育て関連マスタ!$C$15,0),0) +
IF(AND(OR(P586=3,P586=5,P586=7),$D586=11),子育て関連マスタ!$C$17,0) +
IF(AND(P586=20,$D586=1),子育て関連マスタ!$C$18,0) +
IF(AND(P586=20,$D586=1),
IFERROR(_xlfn.IFS(
入力項目!$S$10="男",子育て関連マスタ!$C$18,
入力項目!$S$10="女",子育て関連マスタ!$C$19
),0),0
) +
IF(AND(P586&gt;=入力項目!$S$18,P586&lt;=入力項目!$S$19),入力項目!$S$20,0) +
IF(AND(P586&gt;=入力項目!$S$21,P586&lt;=入力項目!$S$22),入力項目!$S$23,0) +
IF(AND(P586&gt;=入力項目!$S$24,P586&lt;=入力項目!$S$25),入力項目!$S$26,0)
)</f>
        <v>0</v>
      </c>
      <c r="AE586">
        <f ca="1">-(
_xlfn.IFS(
Q586&lt;=入力項目!$S$11,0,
AND(Q586&gt;=入力項目!$S$11+1,Q586&lt;=3),IFERROR(VLOOKUP(入力項目!$S$12,子育て関連マスタ!$I$4:$M$5,4,FALSE),0),
AND(Q586&gt;=4,Q586&lt;=6),IFERROR(VLOOKUP(入力項目!$S$13,子育て関連マスタ!$I$9:$M$12,4,FALSE),0),
AND(Q586&gt;=7,Q586&lt;=12),IFERROR(VLOOKUP(入力項目!$S$14,子育て関連マスタ!$I$16:$M$17,4,FALSE),0),
AND(Q586&gt;=13,Q586&lt;=15),IFERROR(VLOOKUP(入力項目!$S$15,子育て関連マスタ!$I$21:$M$22,4,FALSE),0),
AND(Q586&gt;=16,Q586&lt;=18),IFERROR(VLOOKUP(入力項目!$S$16,子育て関連マスタ!$I$26:$M$28,4,FALSE),0),
AND(Q586&gt;=19,Q586&lt;=20,入力項目!$S$16="高専"),IFERROR(VLOOKUP(入力項目!$S$16,子育て関連マスタ!$I$26:$M$28,4,FALSE),0),
AND(Q586&gt;=19,Q586&lt;=20,入力項目!$S$16&lt;&gt;"高専"),IFERROR(VLOOKUP(入力項目!$S$17,子育て関連マスタ!$I$32:$M$37,4,FALSE),0),
AND(Q586&gt;=21,Q586&lt;=22,入力項目!$S$16="高専"),IFERROR(VLOOKUP(入力項目!$S$17,子育て関連マスタ!$I$32:$M$34,4,FALSE),0),
AND(Q586&gt;=21,Q586&lt;=22,入力項目!$S$16&lt;&gt;"高専"),IFERROR(VLOOKUP(入力項目!$S$17,子育て関連マスタ!$I$32:$M$34,4,FALSE),0),
Q586&gt;=23,0
) +
IF($D586=4,
  IFERROR(_xlfn.IFS(
  Q586&lt;=入力項目!$S$11,0,
  AND(Q586=入力項目!$S$11),IFERROR(VLOOKUP(入力項目!$S$12,子育て関連マスタ!$I$4:$M$5,2,FALSE),0),
  AND(Q586=4),IFERROR(VLOOKUP(入力項目!$S$13,子育て関連マスタ!$I$9:$M$12,2,FALSE),0),
  AND(Q586=7),IFERROR(VLOOKUP(入力項目!$S$14,子育て関連マスタ!$I$16:$M$17,2,FALSE),0),
  AND(Q586=13),IFERROR(VLOOKUP(入力項目!$S$15,子育て関連マスタ!$I$21:$M$22,2,FALSE),0),
  AND(Q586=16),IFERROR(VLOOKUP(入力項目!$S$16,子育て関連マスタ!$I$26:$M$28,2,FALSE),0),
  AND(Q586=19,入力項目!$S$16&lt;&gt;"高専"),IFERROR(VLOOKUP(入力項目!$S$17,子育て関連マスタ!$I$32:$M$37,2,FALSE),0),
  AND(Q586=21,入力項目!$S$16="高専"),IFERROR(VLOOKUP(入力項目!$S$17,子育て関連マスタ!$I$32:$M$37,2,FALSE),0),
  Q586&gt;=22,0
  ),0),0
) +
IF(AND(Q586&gt;=1,Q586&lt;=15),IF($D586=入力項目!$S$8,入力項目!$S$3,0),0) +
IF(AND(Q586&gt;=1,Q586&lt;=15),IF($D586=5,入力項目!$S$4,0),0) +
IF(AND(Q586&gt;=1,Q586&lt;=15),IF($D586=12,入力項目!$S$5,0),0) +
IF(AND(入力項目!$S$7=$A586,入力項目!$S$8=$D586),子育て関連マスタ!$C$14,0) +
IFERROR(IF(AND(YEAR(EDATE(DATE(入力項目!$S$7,入力項目!$S$8,1),1))=$A586,MONTH(EDATE(DATE(入力項目!$S$7,入力項目!$S$8,1),1))=$D586),子育て関連マスタ!$C$15,0),0) +
IF(AND(OR(Q586=3,Q586=5,Q586=7),$D586=11),子育て関連マスタ!$C$17,0) +
IF(AND(Q586=20,$D586=1),子育て関連マスタ!$C$18,0) +
IF(AND(Q586=20,$D586=1),
IFERROR(_xlfn.IFS(
入力項目!$S$10="男",子育て関連マスタ!$C$18,
入力項目!$S$10="女",子育て関連マスタ!$C$19
),0),0
) +
IF(AND(Q586&gt;=入力項目!$S$18,Q586&lt;=入力項目!$S$19),入力項目!$S$20,0) +
IF(AND(Q586&gt;=入力項目!$S$21,Q586&lt;=入力項目!$S$22),入力項目!$S$23,0) +
IF(AND(Q586&gt;=入力項目!$S$24,Q586&lt;=入力項目!$S$25),入力項目!$S$26,0)
)</f>
        <v>0</v>
      </c>
      <c r="AF586">
        <f ca="1">-(
_xlfn.IFS(
R586&lt;=入力項目!$S$11,0,
AND(R586&gt;=入力項目!$S$11+1,R586&lt;=3),IFERROR(VLOOKUP(入力項目!$S$12,子育て関連マスタ!$I$4:$M$5,4,FALSE),0),
AND(R586&gt;=4,R586&lt;=6),IFERROR(VLOOKUP(入力項目!$S$13,子育て関連マスタ!$I$9:$M$12,4,FALSE),0),
AND(R586&gt;=7,R586&lt;=12),IFERROR(VLOOKUP(入力項目!$S$14,子育て関連マスタ!$I$16:$M$17,4,FALSE),0),
AND(R586&gt;=13,R586&lt;=15),IFERROR(VLOOKUP(入力項目!$S$15,子育て関連マスタ!$I$21:$M$22,4,FALSE),0),
AND(R586&gt;=16,R586&lt;=18),IFERROR(VLOOKUP(入力項目!$S$16,子育て関連マスタ!$I$26:$M$28,4,FALSE),0),
AND(R586&gt;=19,R586&lt;=20,入力項目!$S$16="高専"),IFERROR(VLOOKUP(入力項目!$S$16,子育て関連マスタ!$I$26:$M$28,4,FALSE),0),
AND(R586&gt;=19,R586&lt;=20,入力項目!$S$16&lt;&gt;"高専"),IFERROR(VLOOKUP(入力項目!$S$17,子育て関連マスタ!$I$32:$M$37,4,FALSE),0),
AND(R586&gt;=21,R586&lt;=22,入力項目!$S$16="高専"),IFERROR(VLOOKUP(入力項目!$S$17,子育て関連マスタ!$I$32:$M$34,4,FALSE),0),
AND(R586&gt;=21,R586&lt;=22,入力項目!$S$16&lt;&gt;"高専"),IFERROR(VLOOKUP(入力項目!$S$17,子育て関連マスタ!$I$32:$M$34,4,FALSE),0),
R586&gt;=23,0
) +
IF($D586=4,
  IFERROR(_xlfn.IFS(
  R586&lt;=入力項目!$S$11,0,
  AND(R586=入力項目!$S$11),IFERROR(VLOOKUP(入力項目!$S$12,子育て関連マスタ!$I$4:$M$5,2,FALSE),0),
  AND(R586=4),IFERROR(VLOOKUP(入力項目!$S$13,子育て関連マスタ!$I$9:$M$12,2,FALSE),0),
  AND(R586=7),IFERROR(VLOOKUP(入力項目!$S$14,子育て関連マスタ!$I$16:$M$17,2,FALSE),0),
  AND(R586=13),IFERROR(VLOOKUP(入力項目!$S$15,子育て関連マスタ!$I$21:$M$22,2,FALSE),0),
  AND(R586=16),IFERROR(VLOOKUP(入力項目!$S$16,子育て関連マスタ!$I$26:$M$28,2,FALSE),0),
  AND(R586=19,入力項目!$S$16&lt;&gt;"高専"),IFERROR(VLOOKUP(入力項目!$S$17,子育て関連マスタ!$I$32:$M$37,2,FALSE),0),
  AND(R586=21,入力項目!$S$16="高専"),IFERROR(VLOOKUP(入力項目!$S$17,子育て関連マスタ!$I$32:$M$37,2,FALSE),0),
  R586&gt;=22,0
  ),0),0
) +
IF(AND(R586&gt;=1,R586&lt;=15),IF($D586=入力項目!$S$8,入力項目!$S$3,0),0) +
IF(AND(R586&gt;=1,R586&lt;=15),IF($D586=5,入力項目!$S$4,0),0) +
IF(AND(R586&gt;=1,R586&lt;=15),IF($D586=12,入力項目!$S$5,0),0) +
IF(AND(入力項目!$S$7=$A586,入力項目!$S$8=$D586),子育て関連マスタ!$C$14,0) +
IFERROR(IF(AND(YEAR(EDATE(DATE(入力項目!$S$7,入力項目!$S$8,1),1))=$A586,MONTH(EDATE(DATE(入力項目!$S$7,入力項目!$S$8,1),1))=$D586),子育て関連マスタ!$C$15,0),0) +
IF(AND(OR(R586=3,R586=5,R586=7),$D586=11),子育て関連マスタ!$C$17,0) +
IF(AND(R586=20,$D586=1),子育て関連マスタ!$C$18,0) +
IF(AND(R586=20,$D586=1),
IFERROR(_xlfn.IFS(
入力項目!$S$10="男",子育て関連マスタ!$C$18,
入力項目!$S$10="女",子育て関連マスタ!$C$19
),0),0
) +
IF(AND(R586&gt;=入力項目!$S$18,R586&lt;=入力項目!$S$19),入力項目!$S$20,0) +
IF(AND(R586&gt;=入力項目!$S$21,R586&lt;=入力項目!$S$22),入力項目!$S$23,0) +
IF(AND(R586&gt;=入力項目!$S$24,R586&lt;=入力項目!$S$25),入力項目!$S$26,0)
)</f>
        <v>0</v>
      </c>
      <c r="AG586">
        <f ca="1">-(
_xlfn.IFS(
S586&lt;=入力項目!$S$11,0,
AND(S586&gt;=入力項目!$S$11+1,S586&lt;=3),IFERROR(VLOOKUP(入力項目!$S$12,子育て関連マスタ!$I$4:$M$5,4,FALSE),0),
AND(S586&gt;=4,S586&lt;=6),IFERROR(VLOOKUP(入力項目!$S$13,子育て関連マスタ!$I$9:$M$12,4,FALSE),0),
AND(S586&gt;=7,S586&lt;=12),IFERROR(VLOOKUP(入力項目!$S$14,子育て関連マスタ!$I$16:$M$17,4,FALSE),0),
AND(S586&gt;=13,S586&lt;=15),IFERROR(VLOOKUP(入力項目!$S$15,子育て関連マスタ!$I$21:$M$22,4,FALSE),0),
AND(S586&gt;=16,S586&lt;=18),IFERROR(VLOOKUP(入力項目!$S$16,子育て関連マスタ!$I$26:$M$28,4,FALSE),0),
AND(S586&gt;=19,S586&lt;=20,入力項目!$S$16="高専"),IFERROR(VLOOKUP(入力項目!$S$16,子育て関連マスタ!$I$26:$M$28,4,FALSE),0),
AND(S586&gt;=19,S586&lt;=20,入力項目!$S$16&lt;&gt;"高専"),IFERROR(VLOOKUP(入力項目!$S$17,子育て関連マスタ!$I$32:$M$37,4,FALSE),0),
AND(S586&gt;=21,S586&lt;=22,入力項目!$S$16="高専"),IFERROR(VLOOKUP(入力項目!$S$17,子育て関連マスタ!$I$32:$M$34,4,FALSE),0),
AND(S586&gt;=21,S586&lt;=22,入力項目!$S$16&lt;&gt;"高専"),IFERROR(VLOOKUP(入力項目!$S$17,子育て関連マスタ!$I$32:$M$34,4,FALSE),0),
S586&gt;=23,0
) +
IF($D586=4,
  IFERROR(_xlfn.IFS(
  S586&lt;=入力項目!$S$11,0,
  AND(S586=入力項目!$S$11),IFERROR(VLOOKUP(入力項目!$S$12,子育て関連マスタ!$I$4:$M$5,2,FALSE),0),
  AND(S586=4),IFERROR(VLOOKUP(入力項目!$S$13,子育て関連マスタ!$I$9:$M$12,2,FALSE),0),
  AND(S586=7),IFERROR(VLOOKUP(入力項目!$S$14,子育て関連マスタ!$I$16:$M$17,2,FALSE),0),
  AND(S586=13),IFERROR(VLOOKUP(入力項目!$S$15,子育て関連マスタ!$I$21:$M$22,2,FALSE),0),
  AND(S586=16),IFERROR(VLOOKUP(入力項目!$S$16,子育て関連マスタ!$I$26:$M$28,2,FALSE),0),
  AND(S586=19,入力項目!$S$16&lt;&gt;"高専"),IFERROR(VLOOKUP(入力項目!$S$17,子育て関連マスタ!$I$32:$M$37,2,FALSE),0),
  AND(S586=21,入力項目!$S$16="高専"),IFERROR(VLOOKUP(入力項目!$S$17,子育て関連マスタ!$I$32:$M$37,2,FALSE),0),
  S586&gt;=22,0
  ),0),0
) +
IF(AND(S586&gt;=1,S586&lt;=15),IF($D586=入力項目!$S$8,入力項目!$S$3,0),0) +
IF(AND(S586&gt;=1,S586&lt;=15),IF($D586=5,入力項目!$S$4,0),0) +
IF(AND(S586&gt;=1,S586&lt;=15),IF($D586=12,入力項目!$S$5,0),0) +
IF(AND(入力項目!$S$7=$A586,入力項目!$S$8=$D586),子育て関連マスタ!$C$14,0) +
IFERROR(IF(AND(YEAR(EDATE(DATE(入力項目!$S$7,入力項目!$S$8,1),1))=$A586,MONTH(EDATE(DATE(入力項目!$S$7,入力項目!$S$8,1),1))=$D586),子育て関連マスタ!$C$15,0),0) +
IF(AND(OR(S586=3,S586=5,S586=7),$D586=11),子育て関連マスタ!$C$17,0) +
IF(AND(S586=20,$D586=1),子育て関連マスタ!$C$18,0) +
IF(AND(S586=20,$D586=1),
IFERROR(_xlfn.IFS(
入力項目!$S$10="男",子育て関連マスタ!$C$18,
入力項目!$S$10="女",子育て関連マスタ!$C$19
),0),0
) +
IF(AND(S586&gt;=入力項目!$S$18,S586&lt;=入力項目!$S$19),入力項目!$S$20,0) +
IF(AND(S586&gt;=入力項目!$S$21,S586&lt;=入力項目!$S$22),入力項目!$S$23,0) +
IF(AND(S586&gt;=入力項目!$S$24,S586&lt;=入力項目!$S$25),入力項目!$S$26,0)
)</f>
        <v>0</v>
      </c>
      <c r="AH586">
        <f ca="1">-(
_xlfn.IFS(
T586&lt;=入力項目!$S$11,0,
AND(T586&gt;=入力項目!$S$11+1,T586&lt;=3),IFERROR(VLOOKUP(入力項目!$S$12,子育て関連マスタ!$I$4:$M$5,4,FALSE),0),
AND(T586&gt;=4,T586&lt;=6),IFERROR(VLOOKUP(入力項目!$S$13,子育て関連マスタ!$I$9:$M$12,4,FALSE),0),
AND(T586&gt;=7,T586&lt;=12),IFERROR(VLOOKUP(入力項目!$S$14,子育て関連マスタ!$I$16:$M$17,4,FALSE),0),
AND(T586&gt;=13,T586&lt;=15),IFERROR(VLOOKUP(入力項目!$S$15,子育て関連マスタ!$I$21:$M$22,4,FALSE),0),
AND(T586&gt;=16,T586&lt;=18),IFERROR(VLOOKUP(入力項目!$S$16,子育て関連マスタ!$I$26:$M$28,4,FALSE),0),
AND(T586&gt;=19,T586&lt;=20,入力項目!$S$16="高専"),IFERROR(VLOOKUP(入力項目!$S$16,子育て関連マスタ!$I$26:$M$28,4,FALSE),0),
AND(T586&gt;=19,T586&lt;=20,入力項目!$S$16&lt;&gt;"高専"),IFERROR(VLOOKUP(入力項目!$S$17,子育て関連マスタ!$I$32:$M$37,4,FALSE),0),
AND(T586&gt;=21,T586&lt;=22,入力項目!$S$16="高専"),IFERROR(VLOOKUP(入力項目!$S$17,子育て関連マスタ!$I$32:$M$34,4,FALSE),0),
AND(T586&gt;=21,T586&lt;=22,入力項目!$S$16&lt;&gt;"高専"),IFERROR(VLOOKUP(入力項目!$S$17,子育て関連マスタ!$I$32:$M$34,4,FALSE),0),
T586&gt;=23,0
) +
IF($D586=4,
  IFERROR(_xlfn.IFS(
  T586&lt;=入力項目!$S$11,0,
  AND(T586=入力項目!$S$11),IFERROR(VLOOKUP(入力項目!$S$12,子育て関連マスタ!$I$4:$M$5,2,FALSE),0),
  AND(T586=4),IFERROR(VLOOKUP(入力項目!$S$13,子育て関連マスタ!$I$9:$M$12,2,FALSE),0),
  AND(T586=7),IFERROR(VLOOKUP(入力項目!$S$14,子育て関連マスタ!$I$16:$M$17,2,FALSE),0),
  AND(T586=13),IFERROR(VLOOKUP(入力項目!$S$15,子育て関連マスタ!$I$21:$M$22,2,FALSE),0),
  AND(T586=16),IFERROR(VLOOKUP(入力項目!$S$16,子育て関連マスタ!$I$26:$M$28,2,FALSE),0),
  AND(T586=19,入力項目!$S$16&lt;&gt;"高専"),IFERROR(VLOOKUP(入力項目!$S$17,子育て関連マスタ!$I$32:$M$37,2,FALSE),0),
  AND(T586=21,入力項目!$S$16="高専"),IFERROR(VLOOKUP(入力項目!$S$17,子育て関連マスタ!$I$32:$M$37,2,FALSE),0),
  T586&gt;=22,0
  ),0),0
) +
IF(AND(T586&gt;=1,T586&lt;=15),IF($D586=入力項目!$S$8,入力項目!$S$3,0),0) +
IF(AND(T586&gt;=1,T586&lt;=15),IF($D586=5,入力項目!$S$4,0),0) +
IF(AND(T586&gt;=1,T586&lt;=15),IF($D586=12,入力項目!$S$5,0),0) +
IF(AND(入力項目!$S$7=$A586,入力項目!$S$8=$D586),子育て関連マスタ!$C$14,0) +
IFERROR(IF(AND(YEAR(EDATE(DATE(入力項目!$S$7,入力項目!$S$8,1),1))=$A586,MONTH(EDATE(DATE(入力項目!$S$7,入力項目!$S$8,1),1))=$D586),子育て関連マスタ!$C$15,0),0) +
IF(AND(OR(T586=3,T586=5,T586=7),$D586=11),子育て関連マスタ!$C$17,0) +
IF(AND(T586=20,$D586=1),子育て関連マスタ!$C$18,0) +
IF(AND(T586=20,$D586=1),
IFERROR(_xlfn.IFS(
入力項目!$S$10="男",子育て関連マスタ!$C$18,
入力項目!$S$10="女",子育て関連マスタ!$C$19
),0),0
) +
IF(AND(T586&gt;=入力項目!$S$18,T586&lt;=入力項目!$S$19),入力項目!$S$20,0) +
IF(AND(T586&gt;=入力項目!$S$21,T586&lt;=入力項目!$S$22),入力項目!$S$23,0) +
IF(AND(T586&gt;=入力項目!$S$24,T586&lt;=入力項目!$S$25),入力項目!$S$26,0)
)</f>
        <v>0</v>
      </c>
      <c r="AI586">
        <f ca="1">-(
_xlfn.IFS(
U586&lt;=入力項目!$S$11,0,
AND(U586&gt;=入力項目!$S$11+1,U586&lt;=3),IFERROR(VLOOKUP(入力項目!$S$12,子育て関連マスタ!$I$4:$M$5,4,FALSE),0),
AND(U586&gt;=4,U586&lt;=6),IFERROR(VLOOKUP(入力項目!$S$13,子育て関連マスタ!$I$9:$M$12,4,FALSE),0),
AND(U586&gt;=7,U586&lt;=12),IFERROR(VLOOKUP(入力項目!$S$14,子育て関連マスタ!$I$16:$M$17,4,FALSE),0),
AND(U586&gt;=13,U586&lt;=15),IFERROR(VLOOKUP(入力項目!$S$15,子育て関連マスタ!$I$21:$M$22,4,FALSE),0),
AND(U586&gt;=16,U586&lt;=18),IFERROR(VLOOKUP(入力項目!$S$16,子育て関連マスタ!$I$26:$M$28,4,FALSE),0),
AND(U586&gt;=19,U586&lt;=20,入力項目!$S$16="高専"),IFERROR(VLOOKUP(入力項目!$S$16,子育て関連マスタ!$I$26:$M$28,4,FALSE),0),
AND(U586&gt;=19,U586&lt;=20,入力項目!$S$16&lt;&gt;"高専"),IFERROR(VLOOKUP(入力項目!$S$17,子育て関連マスタ!$I$32:$M$37,4,FALSE),0),
AND(U586&gt;=21,U586&lt;=22,入力項目!$S$16="高専"),IFERROR(VLOOKUP(入力項目!$S$17,子育て関連マスタ!$I$32:$M$34,4,FALSE),0),
AND(U586&gt;=21,U586&lt;=22,入力項目!$S$16&lt;&gt;"高専"),IFERROR(VLOOKUP(入力項目!$S$17,子育て関連マスタ!$I$32:$M$34,4,FALSE),0),
U586&gt;=23,0
) +
IF($D586=4,
  IFERROR(_xlfn.IFS(
  U586&lt;=入力項目!$S$11,0,
  AND(U586=入力項目!$S$11),IFERROR(VLOOKUP(入力項目!$S$12,子育て関連マスタ!$I$4:$M$5,2,FALSE),0),
  AND(U586=4),IFERROR(VLOOKUP(入力項目!$S$13,子育て関連マスタ!$I$9:$M$12,2,FALSE),0),
  AND(U586=7),IFERROR(VLOOKUP(入力項目!$S$14,子育て関連マスタ!$I$16:$M$17,2,FALSE),0),
  AND(U586=13),IFERROR(VLOOKUP(入力項目!$S$15,子育て関連マスタ!$I$21:$M$22,2,FALSE),0),
  AND(U586=16),IFERROR(VLOOKUP(入力項目!$S$16,子育て関連マスタ!$I$26:$M$28,2,FALSE),0),
  AND(U586=19,入力項目!$S$16&lt;&gt;"高専"),IFERROR(VLOOKUP(入力項目!$S$17,子育て関連マスタ!$I$32:$M$37,2,FALSE),0),
  AND(U586=21,入力項目!$S$16="高専"),IFERROR(VLOOKUP(入力項目!$S$17,子育て関連マスタ!$I$32:$M$37,2,FALSE),0),
  U586&gt;=22,0
  ),0),0
) +
IF(AND(U586&gt;=1,U586&lt;=15),IF($D586=入力項目!$S$8,入力項目!$S$3,0),0) +
IF(AND(U586&gt;=1,U586&lt;=15),IF($D586=5,入力項目!$S$4,0),0) +
IF(AND(U586&gt;=1,U586&lt;=15),IF($D586=12,入力項目!$S$5,0),0) +
IF(AND(入力項目!$S$7=$A586,入力項目!$S$8=$D586),子育て関連マスタ!$C$14,0) +
IFERROR(IF(AND(YEAR(EDATE(DATE(入力項目!$S$7,入力項目!$S$8,1),1))=$A586,MONTH(EDATE(DATE(入力項目!$S$7,入力項目!$S$8,1),1))=$D586),子育て関連マスタ!$C$15,0),0) +
IF(AND(OR(U586=3,U586=5,U586=7),$D586=11),子育て関連マスタ!$C$17,0) +
IF(AND(U586=20,$D586=1),子育て関連マスタ!$C$18,0) +
IF(AND(U586=20,$D586=1),
IFERROR(_xlfn.IFS(
入力項目!$S$10="男",子育て関連マスタ!$C$18,
入力項目!$S$10="女",子育て関連マスタ!$C$19
),0),0
) +
IF(AND(U586&gt;=入力項目!$S$18,U586&lt;=入力項目!$S$19),入力項目!$S$20,0) +
IF(AND(U586&gt;=入力項目!$S$21,U586&lt;=入力項目!$S$22),入力項目!$S$23,0) +
IF(AND(U586&gt;=入力項目!$S$24,U586&lt;=入力項目!$S$25),入力項目!$S$26,0)
)</f>
        <v>0</v>
      </c>
      <c r="AJ586" s="10">
        <f ca="1">-VLOOKUP($D586,月別収支!$A$2:$H$13,7,FALSE)</f>
        <v>-20000</v>
      </c>
    </row>
    <row r="587" spans="1:36" x14ac:dyDescent="0.4">
      <c r="A587">
        <f t="shared" ca="1" si="156"/>
        <v>2073</v>
      </c>
      <c r="B587">
        <f t="shared" ca="1" si="163"/>
        <v>2073</v>
      </c>
      <c r="C587">
        <f t="shared" ca="1" si="164"/>
        <v>49</v>
      </c>
      <c r="D587">
        <f t="shared" ca="1" si="157"/>
        <v>5</v>
      </c>
      <c r="E587" t="str">
        <f t="shared" ca="1" si="158"/>
        <v>2073年5月</v>
      </c>
      <c r="F587">
        <f ca="1">IF(OR(入力項目!$N$5&lt;$A587,AND(入力項目!$N$5=$A587,入力項目!$N$6&lt;$D587)),IF(F586=0,1,IF(G587=12,F586+1,F586)),0)</f>
        <v>48</v>
      </c>
      <c r="G587">
        <f ca="1">IF(OR(入力項目!$N$5&lt;$A587,AND(入力項目!$N$5=$A587,入力項目!$N$6&lt;$D587)),IF(G586=12,1,G586+1),0)</f>
        <v>7</v>
      </c>
      <c r="H587" t="str">
        <f t="shared" ca="1" si="159"/>
        <v>48_7</v>
      </c>
      <c r="I587">
        <f ca="1">IF(
  IFERROR(AND($C587&gt;0,MOD($C587,入力項目!$N$22)=0,$D587=入力項目!$N$23), FALSE),
  1,
  IF(
    AND(I586&gt;0,J586=12),
    IF(I586=入力項目!$N$28, 0, I586+1),
    I586
  )
)</f>
        <v>0</v>
      </c>
      <c r="J587">
        <f ca="1">IF($D587=入力項目!$N$23,1,IFERROR(J586+1,1))</f>
        <v>12</v>
      </c>
      <c r="K587" t="str">
        <f t="shared" ca="1" si="160"/>
        <v>0_12</v>
      </c>
      <c r="L587">
        <f ca="1">L586+IF(入力項目!$D$4=$D587,1,0)</f>
        <v>77</v>
      </c>
      <c r="M587" t="str">
        <f t="shared" ca="1" si="161"/>
        <v>77歳</v>
      </c>
      <c r="N587">
        <f t="shared" ca="1" si="165"/>
        <v>78</v>
      </c>
      <c r="O587" t="str">
        <f t="shared" ca="1" si="162"/>
        <v>78歳</v>
      </c>
      <c r="P587">
        <f t="shared" ca="1" si="166"/>
        <v>53</v>
      </c>
      <c r="Q587">
        <f t="shared" ca="1" si="167"/>
        <v>51</v>
      </c>
      <c r="R587">
        <f t="shared" ca="1" si="168"/>
        <v>2074</v>
      </c>
      <c r="S587">
        <f t="shared" ca="1" si="169"/>
        <v>2074</v>
      </c>
      <c r="T587">
        <f t="shared" ca="1" si="170"/>
        <v>2074</v>
      </c>
      <c r="U587">
        <f t="shared" ca="1" si="171"/>
        <v>2074</v>
      </c>
      <c r="V587" s="10">
        <f t="shared" ca="1" si="172"/>
        <v>56620425</v>
      </c>
      <c r="W587" s="10">
        <f ca="1">IF($L587&lt;その他マスタ!$B$1,VLOOKUP($D587,月別収支!$A$2:$H$13,2,FALSE),その他マスタ!$B$3)+IF(AND($L587=その他マスタ!$B$1,入力項目!$I$9="あり",$D587=入力項目!$D$4),その他マスタ!$B$2,0)</f>
        <v>150000</v>
      </c>
      <c r="X587" s="10">
        <f ca="1">-IF(入力項目!$K$5=TRUE,
IF($F587+$G587&lt;3,VLOOKUP($D587,月別収支!$A$2:$H$13,8,FALSE),0)+IFERROR(VLOOKUP($H587,住宅ローン計算!C:P,13,FALSE),0)+IF($F587&gt;1,IF(OR($G587=3,$G587=6,$G587=9,$G587=12),ROUNDUP(入力項目!$N$18/4,0),0),0),
VLOOKUP($D587,月別収支!$A$2:$H$13,8,FALSE))</f>
        <v>0</v>
      </c>
      <c r="Y587" s="10">
        <f ca="1">-VLOOKUP($D587,月別収支!$A$2:$H$13,3,FALSE)</f>
        <v>-75000</v>
      </c>
      <c r="Z587" s="10">
        <f ca="1">-VLOOKUP($D587,月別収支!$A$2:$H$13,4,FALSE)</f>
        <v>-27000</v>
      </c>
      <c r="AA587" s="10">
        <f ca="1">-VLOOKUP($D587,月別収支!$A$2:$H$13,6,FALSE)</f>
        <v>-10000</v>
      </c>
      <c r="AB587" s="10">
        <f ca="1">-(
VLOOKUP($D587,月別収支!$A$2:$H$13,5,FALSE)+IF(AND(入力項目!$I$27&lt;=$A587,ISEVEN($A587-入力項目!$I$27),入力項目!$I$28=$D587),入力項目!$I$26,0)
+IF(入力項目!$K$26=TRUE,
IFERROR(VLOOKUP($K587,マイカーローン計算!C:P,13,FALSE),0),
IFERROR(
  IF(AND($C587&gt;0,MOD($C587,入力項目!$N$22)=0,$D587=入力項目!$N$23),入力項目!$N$24,0),
 0
)
)
)</f>
        <v>-30000</v>
      </c>
      <c r="AC587" s="10">
        <f ca="1">-IF($A587&lt;入力項目!$N$33,入力項目!$N$35,IF(AND($A587=入力項目!$N$33,$D587&lt;=入力項目!$N$34),入力項目!$N$35,0))</f>
        <v>0</v>
      </c>
      <c r="AD587">
        <f ca="1">-(
_xlfn.IFS(
P587&lt;=入力項目!$S$11,0,
AND(P587&gt;=入力項目!$S$11+1,P587&lt;=3),IFERROR(VLOOKUP(入力項目!$S$12,子育て関連マスタ!$I$4:$M$5,4,FALSE),0),
AND(P587&gt;=4,P587&lt;=6),IFERROR(VLOOKUP(入力項目!$S$13,子育て関連マスタ!$I$9:$M$12,4,FALSE),0),
AND(P587&gt;=7,P587&lt;=12),IFERROR(VLOOKUP(入力項目!$S$14,子育て関連マスタ!$I$16:$M$17,4,FALSE),0),
AND(P587&gt;=13,P587&lt;=15),IFERROR(VLOOKUP(入力項目!$S$15,子育て関連マスタ!$I$21:$M$22,4,FALSE),0),
AND(P587&gt;=16,P587&lt;=18),IFERROR(VLOOKUP(入力項目!$S$16,子育て関連マスタ!$I$26:$M$28,4,FALSE),0),
AND(P587&gt;=19,P587&lt;=20,入力項目!$S$16="高専"),IFERROR(VLOOKUP(入力項目!$S$16,子育て関連マスタ!$I$26:$M$28,4,FALSE),0),
AND(P587&gt;=19,P587&lt;=20,入力項目!$S$16&lt;&gt;"高専"),IFERROR(VLOOKUP(入力項目!$S$17,子育て関連マスタ!$I$32:$M$37,4,FALSE),0),
AND(P587&gt;=21,P587&lt;=22,入力項目!$S$16="高専"),IFERROR(VLOOKUP(入力項目!$S$17,子育て関連マスタ!$I$32:$M$34,4,FALSE),0),
AND(P587&gt;=21,P587&lt;=22,入力項目!$S$16&lt;&gt;"高専"),IFERROR(VLOOKUP(入力項目!$S$17,子育て関連マスタ!$I$32:$M$34,4,FALSE),0),
P587&gt;=23,0
) +
IF($D587=4,
  IFERROR(_xlfn.IFS(
  P587&lt;=入力項目!$S$11,0,
  AND(P587=入力項目!$S$11),IFERROR(VLOOKUP(入力項目!$S$12,子育て関連マスタ!$I$4:$M$5,2,FALSE),0),
  AND(P587=4),IFERROR(VLOOKUP(入力項目!$S$13,子育て関連マスタ!$I$9:$M$12,2,FALSE),0),
  AND(P587=7),IFERROR(VLOOKUP(入力項目!$S$14,子育て関連マスタ!$I$16:$M$17,2,FALSE),0),
  AND(P587=13),IFERROR(VLOOKUP(入力項目!$S$15,子育て関連マスタ!$I$21:$M$22,2,FALSE),0),
  AND(P587=16),IFERROR(VLOOKUP(入力項目!$S$16,子育て関連マスタ!$I$26:$M$28,2,FALSE),0),
  AND(P587=19,入力項目!$S$16&lt;&gt;"高専"),IFERROR(VLOOKUP(入力項目!$S$17,子育て関連マスタ!$I$32:$M$37,2,FALSE),0),
  AND(P587=21,入力項目!$S$16="高専"),IFERROR(VLOOKUP(入力項目!$S$17,子育て関連マスタ!$I$32:$M$37,2,FALSE),0),
  P587&gt;=22,0
  ),0),0
) +
IF(AND(P587&gt;=1,P587&lt;=15),IF($D587=入力項目!$S$8,入力項目!$S$3,0),0) +
IF(AND(P587&gt;=1,P587&lt;=15),IF($D587=5,入力項目!$S$4,0),0) +
IF(AND(P587&gt;=1,P587&lt;=15),IF($D587=12,入力項目!$S$5,0),0) +
IF(AND(入力項目!$S$7=$A587,入力項目!$S$8=$D587),子育て関連マスタ!$C$14,0) +
IFERROR(IF(AND(YEAR(EDATE(DATE(入力項目!$S$7,入力項目!$S$8,1),1))=$A587,MONTH(EDATE(DATE(入力項目!$S$7,入力項目!$S$8,1),1))=$D587),子育て関連マスタ!$C$15,0),0) +
IF(AND(OR(P587=3,P587=5,P587=7),$D587=11),子育て関連マスタ!$C$17,0) +
IF(AND(P587=20,$D587=1),子育て関連マスタ!$C$18,0) +
IF(AND(P587=20,$D587=1),
IFERROR(_xlfn.IFS(
入力項目!$S$10="男",子育て関連マスタ!$C$18,
入力項目!$S$10="女",子育て関連マスタ!$C$19
),0),0
) +
IF(AND(P587&gt;=入力項目!$S$18,P587&lt;=入力項目!$S$19),入力項目!$S$20,0) +
IF(AND(P587&gt;=入力項目!$S$21,P587&lt;=入力項目!$S$22),入力項目!$S$23,0) +
IF(AND(P587&gt;=入力項目!$S$24,P587&lt;=入力項目!$S$25),入力項目!$S$26,0)
)</f>
        <v>0</v>
      </c>
      <c r="AE587">
        <f ca="1">-(
_xlfn.IFS(
Q587&lt;=入力項目!$S$11,0,
AND(Q587&gt;=入力項目!$S$11+1,Q587&lt;=3),IFERROR(VLOOKUP(入力項目!$S$12,子育て関連マスタ!$I$4:$M$5,4,FALSE),0),
AND(Q587&gt;=4,Q587&lt;=6),IFERROR(VLOOKUP(入力項目!$S$13,子育て関連マスタ!$I$9:$M$12,4,FALSE),0),
AND(Q587&gt;=7,Q587&lt;=12),IFERROR(VLOOKUP(入力項目!$S$14,子育て関連マスタ!$I$16:$M$17,4,FALSE),0),
AND(Q587&gt;=13,Q587&lt;=15),IFERROR(VLOOKUP(入力項目!$S$15,子育て関連マスタ!$I$21:$M$22,4,FALSE),0),
AND(Q587&gt;=16,Q587&lt;=18),IFERROR(VLOOKUP(入力項目!$S$16,子育て関連マスタ!$I$26:$M$28,4,FALSE),0),
AND(Q587&gt;=19,Q587&lt;=20,入力項目!$S$16="高専"),IFERROR(VLOOKUP(入力項目!$S$16,子育て関連マスタ!$I$26:$M$28,4,FALSE),0),
AND(Q587&gt;=19,Q587&lt;=20,入力項目!$S$16&lt;&gt;"高専"),IFERROR(VLOOKUP(入力項目!$S$17,子育て関連マスタ!$I$32:$M$37,4,FALSE),0),
AND(Q587&gt;=21,Q587&lt;=22,入力項目!$S$16="高専"),IFERROR(VLOOKUP(入力項目!$S$17,子育て関連マスタ!$I$32:$M$34,4,FALSE),0),
AND(Q587&gt;=21,Q587&lt;=22,入力項目!$S$16&lt;&gt;"高専"),IFERROR(VLOOKUP(入力項目!$S$17,子育て関連マスタ!$I$32:$M$34,4,FALSE),0),
Q587&gt;=23,0
) +
IF($D587=4,
  IFERROR(_xlfn.IFS(
  Q587&lt;=入力項目!$S$11,0,
  AND(Q587=入力項目!$S$11),IFERROR(VLOOKUP(入力項目!$S$12,子育て関連マスタ!$I$4:$M$5,2,FALSE),0),
  AND(Q587=4),IFERROR(VLOOKUP(入力項目!$S$13,子育て関連マスタ!$I$9:$M$12,2,FALSE),0),
  AND(Q587=7),IFERROR(VLOOKUP(入力項目!$S$14,子育て関連マスタ!$I$16:$M$17,2,FALSE),0),
  AND(Q587=13),IFERROR(VLOOKUP(入力項目!$S$15,子育て関連マスタ!$I$21:$M$22,2,FALSE),0),
  AND(Q587=16),IFERROR(VLOOKUP(入力項目!$S$16,子育て関連マスタ!$I$26:$M$28,2,FALSE),0),
  AND(Q587=19,入力項目!$S$16&lt;&gt;"高専"),IFERROR(VLOOKUP(入力項目!$S$17,子育て関連マスタ!$I$32:$M$37,2,FALSE),0),
  AND(Q587=21,入力項目!$S$16="高専"),IFERROR(VLOOKUP(入力項目!$S$17,子育て関連マスタ!$I$32:$M$37,2,FALSE),0),
  Q587&gt;=22,0
  ),0),0
) +
IF(AND(Q587&gt;=1,Q587&lt;=15),IF($D587=入力項目!$S$8,入力項目!$S$3,0),0) +
IF(AND(Q587&gt;=1,Q587&lt;=15),IF($D587=5,入力項目!$S$4,0),0) +
IF(AND(Q587&gt;=1,Q587&lt;=15),IF($D587=12,入力項目!$S$5,0),0) +
IF(AND(入力項目!$S$7=$A587,入力項目!$S$8=$D587),子育て関連マスタ!$C$14,0) +
IFERROR(IF(AND(YEAR(EDATE(DATE(入力項目!$S$7,入力項目!$S$8,1),1))=$A587,MONTH(EDATE(DATE(入力項目!$S$7,入力項目!$S$8,1),1))=$D587),子育て関連マスタ!$C$15,0),0) +
IF(AND(OR(Q587=3,Q587=5,Q587=7),$D587=11),子育て関連マスタ!$C$17,0) +
IF(AND(Q587=20,$D587=1),子育て関連マスタ!$C$18,0) +
IF(AND(Q587=20,$D587=1),
IFERROR(_xlfn.IFS(
入力項目!$S$10="男",子育て関連マスタ!$C$18,
入力項目!$S$10="女",子育て関連マスタ!$C$19
),0),0
) +
IF(AND(Q587&gt;=入力項目!$S$18,Q587&lt;=入力項目!$S$19),入力項目!$S$20,0) +
IF(AND(Q587&gt;=入力項目!$S$21,Q587&lt;=入力項目!$S$22),入力項目!$S$23,0) +
IF(AND(Q587&gt;=入力項目!$S$24,Q587&lt;=入力項目!$S$25),入力項目!$S$26,0)
)</f>
        <v>0</v>
      </c>
      <c r="AF587">
        <f ca="1">-(
_xlfn.IFS(
R587&lt;=入力項目!$S$11,0,
AND(R587&gt;=入力項目!$S$11+1,R587&lt;=3),IFERROR(VLOOKUP(入力項目!$S$12,子育て関連マスタ!$I$4:$M$5,4,FALSE),0),
AND(R587&gt;=4,R587&lt;=6),IFERROR(VLOOKUP(入力項目!$S$13,子育て関連マスタ!$I$9:$M$12,4,FALSE),0),
AND(R587&gt;=7,R587&lt;=12),IFERROR(VLOOKUP(入力項目!$S$14,子育て関連マスタ!$I$16:$M$17,4,FALSE),0),
AND(R587&gt;=13,R587&lt;=15),IFERROR(VLOOKUP(入力項目!$S$15,子育て関連マスタ!$I$21:$M$22,4,FALSE),0),
AND(R587&gt;=16,R587&lt;=18),IFERROR(VLOOKUP(入力項目!$S$16,子育て関連マスタ!$I$26:$M$28,4,FALSE),0),
AND(R587&gt;=19,R587&lt;=20,入力項目!$S$16="高専"),IFERROR(VLOOKUP(入力項目!$S$16,子育て関連マスタ!$I$26:$M$28,4,FALSE),0),
AND(R587&gt;=19,R587&lt;=20,入力項目!$S$16&lt;&gt;"高専"),IFERROR(VLOOKUP(入力項目!$S$17,子育て関連マスタ!$I$32:$M$37,4,FALSE),0),
AND(R587&gt;=21,R587&lt;=22,入力項目!$S$16="高専"),IFERROR(VLOOKUP(入力項目!$S$17,子育て関連マスタ!$I$32:$M$34,4,FALSE),0),
AND(R587&gt;=21,R587&lt;=22,入力項目!$S$16&lt;&gt;"高専"),IFERROR(VLOOKUP(入力項目!$S$17,子育て関連マスタ!$I$32:$M$34,4,FALSE),0),
R587&gt;=23,0
) +
IF($D587=4,
  IFERROR(_xlfn.IFS(
  R587&lt;=入力項目!$S$11,0,
  AND(R587=入力項目!$S$11),IFERROR(VLOOKUP(入力項目!$S$12,子育て関連マスタ!$I$4:$M$5,2,FALSE),0),
  AND(R587=4),IFERROR(VLOOKUP(入力項目!$S$13,子育て関連マスタ!$I$9:$M$12,2,FALSE),0),
  AND(R587=7),IFERROR(VLOOKUP(入力項目!$S$14,子育て関連マスタ!$I$16:$M$17,2,FALSE),0),
  AND(R587=13),IFERROR(VLOOKUP(入力項目!$S$15,子育て関連マスタ!$I$21:$M$22,2,FALSE),0),
  AND(R587=16),IFERROR(VLOOKUP(入力項目!$S$16,子育て関連マスタ!$I$26:$M$28,2,FALSE),0),
  AND(R587=19,入力項目!$S$16&lt;&gt;"高専"),IFERROR(VLOOKUP(入力項目!$S$17,子育て関連マスタ!$I$32:$M$37,2,FALSE),0),
  AND(R587=21,入力項目!$S$16="高専"),IFERROR(VLOOKUP(入力項目!$S$17,子育て関連マスタ!$I$32:$M$37,2,FALSE),0),
  R587&gt;=22,0
  ),0),0
) +
IF(AND(R587&gt;=1,R587&lt;=15),IF($D587=入力項目!$S$8,入力項目!$S$3,0),0) +
IF(AND(R587&gt;=1,R587&lt;=15),IF($D587=5,入力項目!$S$4,0),0) +
IF(AND(R587&gt;=1,R587&lt;=15),IF($D587=12,入力項目!$S$5,0),0) +
IF(AND(入力項目!$S$7=$A587,入力項目!$S$8=$D587),子育て関連マスタ!$C$14,0) +
IFERROR(IF(AND(YEAR(EDATE(DATE(入力項目!$S$7,入力項目!$S$8,1),1))=$A587,MONTH(EDATE(DATE(入力項目!$S$7,入力項目!$S$8,1),1))=$D587),子育て関連マスタ!$C$15,0),0) +
IF(AND(OR(R587=3,R587=5,R587=7),$D587=11),子育て関連マスタ!$C$17,0) +
IF(AND(R587=20,$D587=1),子育て関連マスタ!$C$18,0) +
IF(AND(R587=20,$D587=1),
IFERROR(_xlfn.IFS(
入力項目!$S$10="男",子育て関連マスタ!$C$18,
入力項目!$S$10="女",子育て関連マスタ!$C$19
),0),0
) +
IF(AND(R587&gt;=入力項目!$S$18,R587&lt;=入力項目!$S$19),入力項目!$S$20,0) +
IF(AND(R587&gt;=入力項目!$S$21,R587&lt;=入力項目!$S$22),入力項目!$S$23,0) +
IF(AND(R587&gt;=入力項目!$S$24,R587&lt;=入力項目!$S$25),入力項目!$S$26,0)
)</f>
        <v>0</v>
      </c>
      <c r="AG587">
        <f ca="1">-(
_xlfn.IFS(
S587&lt;=入力項目!$S$11,0,
AND(S587&gt;=入力項目!$S$11+1,S587&lt;=3),IFERROR(VLOOKUP(入力項目!$S$12,子育て関連マスタ!$I$4:$M$5,4,FALSE),0),
AND(S587&gt;=4,S587&lt;=6),IFERROR(VLOOKUP(入力項目!$S$13,子育て関連マスタ!$I$9:$M$12,4,FALSE),0),
AND(S587&gt;=7,S587&lt;=12),IFERROR(VLOOKUP(入力項目!$S$14,子育て関連マスタ!$I$16:$M$17,4,FALSE),0),
AND(S587&gt;=13,S587&lt;=15),IFERROR(VLOOKUP(入力項目!$S$15,子育て関連マスタ!$I$21:$M$22,4,FALSE),0),
AND(S587&gt;=16,S587&lt;=18),IFERROR(VLOOKUP(入力項目!$S$16,子育て関連マスタ!$I$26:$M$28,4,FALSE),0),
AND(S587&gt;=19,S587&lt;=20,入力項目!$S$16="高専"),IFERROR(VLOOKUP(入力項目!$S$16,子育て関連マスタ!$I$26:$M$28,4,FALSE),0),
AND(S587&gt;=19,S587&lt;=20,入力項目!$S$16&lt;&gt;"高専"),IFERROR(VLOOKUP(入力項目!$S$17,子育て関連マスタ!$I$32:$M$37,4,FALSE),0),
AND(S587&gt;=21,S587&lt;=22,入力項目!$S$16="高専"),IFERROR(VLOOKUP(入力項目!$S$17,子育て関連マスタ!$I$32:$M$34,4,FALSE),0),
AND(S587&gt;=21,S587&lt;=22,入力項目!$S$16&lt;&gt;"高専"),IFERROR(VLOOKUP(入力項目!$S$17,子育て関連マスタ!$I$32:$M$34,4,FALSE),0),
S587&gt;=23,0
) +
IF($D587=4,
  IFERROR(_xlfn.IFS(
  S587&lt;=入力項目!$S$11,0,
  AND(S587=入力項目!$S$11),IFERROR(VLOOKUP(入力項目!$S$12,子育て関連マスタ!$I$4:$M$5,2,FALSE),0),
  AND(S587=4),IFERROR(VLOOKUP(入力項目!$S$13,子育て関連マスタ!$I$9:$M$12,2,FALSE),0),
  AND(S587=7),IFERROR(VLOOKUP(入力項目!$S$14,子育て関連マスタ!$I$16:$M$17,2,FALSE),0),
  AND(S587=13),IFERROR(VLOOKUP(入力項目!$S$15,子育て関連マスタ!$I$21:$M$22,2,FALSE),0),
  AND(S587=16),IFERROR(VLOOKUP(入力項目!$S$16,子育て関連マスタ!$I$26:$M$28,2,FALSE),0),
  AND(S587=19,入力項目!$S$16&lt;&gt;"高専"),IFERROR(VLOOKUP(入力項目!$S$17,子育て関連マスタ!$I$32:$M$37,2,FALSE),0),
  AND(S587=21,入力項目!$S$16="高専"),IFERROR(VLOOKUP(入力項目!$S$17,子育て関連マスタ!$I$32:$M$37,2,FALSE),0),
  S587&gt;=22,0
  ),0),0
) +
IF(AND(S587&gt;=1,S587&lt;=15),IF($D587=入力項目!$S$8,入力項目!$S$3,0),0) +
IF(AND(S587&gt;=1,S587&lt;=15),IF($D587=5,入力項目!$S$4,0),0) +
IF(AND(S587&gt;=1,S587&lt;=15),IF($D587=12,入力項目!$S$5,0),0) +
IF(AND(入力項目!$S$7=$A587,入力項目!$S$8=$D587),子育て関連マスタ!$C$14,0) +
IFERROR(IF(AND(YEAR(EDATE(DATE(入力項目!$S$7,入力項目!$S$8,1),1))=$A587,MONTH(EDATE(DATE(入力項目!$S$7,入力項目!$S$8,1),1))=$D587),子育て関連マスタ!$C$15,0),0) +
IF(AND(OR(S587=3,S587=5,S587=7),$D587=11),子育て関連マスタ!$C$17,0) +
IF(AND(S587=20,$D587=1),子育て関連マスタ!$C$18,0) +
IF(AND(S587=20,$D587=1),
IFERROR(_xlfn.IFS(
入力項目!$S$10="男",子育て関連マスタ!$C$18,
入力項目!$S$10="女",子育て関連マスタ!$C$19
),0),0
) +
IF(AND(S587&gt;=入力項目!$S$18,S587&lt;=入力項目!$S$19),入力項目!$S$20,0) +
IF(AND(S587&gt;=入力項目!$S$21,S587&lt;=入力項目!$S$22),入力項目!$S$23,0) +
IF(AND(S587&gt;=入力項目!$S$24,S587&lt;=入力項目!$S$25),入力項目!$S$26,0)
)</f>
        <v>0</v>
      </c>
      <c r="AH587">
        <f ca="1">-(
_xlfn.IFS(
T587&lt;=入力項目!$S$11,0,
AND(T587&gt;=入力項目!$S$11+1,T587&lt;=3),IFERROR(VLOOKUP(入力項目!$S$12,子育て関連マスタ!$I$4:$M$5,4,FALSE),0),
AND(T587&gt;=4,T587&lt;=6),IFERROR(VLOOKUP(入力項目!$S$13,子育て関連マスタ!$I$9:$M$12,4,FALSE),0),
AND(T587&gt;=7,T587&lt;=12),IFERROR(VLOOKUP(入力項目!$S$14,子育て関連マスタ!$I$16:$M$17,4,FALSE),0),
AND(T587&gt;=13,T587&lt;=15),IFERROR(VLOOKUP(入力項目!$S$15,子育て関連マスタ!$I$21:$M$22,4,FALSE),0),
AND(T587&gt;=16,T587&lt;=18),IFERROR(VLOOKUP(入力項目!$S$16,子育て関連マスタ!$I$26:$M$28,4,FALSE),0),
AND(T587&gt;=19,T587&lt;=20,入力項目!$S$16="高専"),IFERROR(VLOOKUP(入力項目!$S$16,子育て関連マスタ!$I$26:$M$28,4,FALSE),0),
AND(T587&gt;=19,T587&lt;=20,入力項目!$S$16&lt;&gt;"高専"),IFERROR(VLOOKUP(入力項目!$S$17,子育て関連マスタ!$I$32:$M$37,4,FALSE),0),
AND(T587&gt;=21,T587&lt;=22,入力項目!$S$16="高専"),IFERROR(VLOOKUP(入力項目!$S$17,子育て関連マスタ!$I$32:$M$34,4,FALSE),0),
AND(T587&gt;=21,T587&lt;=22,入力項目!$S$16&lt;&gt;"高専"),IFERROR(VLOOKUP(入力項目!$S$17,子育て関連マスタ!$I$32:$M$34,4,FALSE),0),
T587&gt;=23,0
) +
IF($D587=4,
  IFERROR(_xlfn.IFS(
  T587&lt;=入力項目!$S$11,0,
  AND(T587=入力項目!$S$11),IFERROR(VLOOKUP(入力項目!$S$12,子育て関連マスタ!$I$4:$M$5,2,FALSE),0),
  AND(T587=4),IFERROR(VLOOKUP(入力項目!$S$13,子育て関連マスタ!$I$9:$M$12,2,FALSE),0),
  AND(T587=7),IFERROR(VLOOKUP(入力項目!$S$14,子育て関連マスタ!$I$16:$M$17,2,FALSE),0),
  AND(T587=13),IFERROR(VLOOKUP(入力項目!$S$15,子育て関連マスタ!$I$21:$M$22,2,FALSE),0),
  AND(T587=16),IFERROR(VLOOKUP(入力項目!$S$16,子育て関連マスタ!$I$26:$M$28,2,FALSE),0),
  AND(T587=19,入力項目!$S$16&lt;&gt;"高専"),IFERROR(VLOOKUP(入力項目!$S$17,子育て関連マスタ!$I$32:$M$37,2,FALSE),0),
  AND(T587=21,入力項目!$S$16="高専"),IFERROR(VLOOKUP(入力項目!$S$17,子育て関連マスタ!$I$32:$M$37,2,FALSE),0),
  T587&gt;=22,0
  ),0),0
) +
IF(AND(T587&gt;=1,T587&lt;=15),IF($D587=入力項目!$S$8,入力項目!$S$3,0),0) +
IF(AND(T587&gt;=1,T587&lt;=15),IF($D587=5,入力項目!$S$4,0),0) +
IF(AND(T587&gt;=1,T587&lt;=15),IF($D587=12,入力項目!$S$5,0),0) +
IF(AND(入力項目!$S$7=$A587,入力項目!$S$8=$D587),子育て関連マスタ!$C$14,0) +
IFERROR(IF(AND(YEAR(EDATE(DATE(入力項目!$S$7,入力項目!$S$8,1),1))=$A587,MONTH(EDATE(DATE(入力項目!$S$7,入力項目!$S$8,1),1))=$D587),子育て関連マスタ!$C$15,0),0) +
IF(AND(OR(T587=3,T587=5,T587=7),$D587=11),子育て関連マスタ!$C$17,0) +
IF(AND(T587=20,$D587=1),子育て関連マスタ!$C$18,0) +
IF(AND(T587=20,$D587=1),
IFERROR(_xlfn.IFS(
入力項目!$S$10="男",子育て関連マスタ!$C$18,
入力項目!$S$10="女",子育て関連マスタ!$C$19
),0),0
) +
IF(AND(T587&gt;=入力項目!$S$18,T587&lt;=入力項目!$S$19),入力項目!$S$20,0) +
IF(AND(T587&gt;=入力項目!$S$21,T587&lt;=入力項目!$S$22),入力項目!$S$23,0) +
IF(AND(T587&gt;=入力項目!$S$24,T587&lt;=入力項目!$S$25),入力項目!$S$26,0)
)</f>
        <v>0</v>
      </c>
      <c r="AI587">
        <f ca="1">-(
_xlfn.IFS(
U587&lt;=入力項目!$S$11,0,
AND(U587&gt;=入力項目!$S$11+1,U587&lt;=3),IFERROR(VLOOKUP(入力項目!$S$12,子育て関連マスタ!$I$4:$M$5,4,FALSE),0),
AND(U587&gt;=4,U587&lt;=6),IFERROR(VLOOKUP(入力項目!$S$13,子育て関連マスタ!$I$9:$M$12,4,FALSE),0),
AND(U587&gt;=7,U587&lt;=12),IFERROR(VLOOKUP(入力項目!$S$14,子育て関連マスタ!$I$16:$M$17,4,FALSE),0),
AND(U587&gt;=13,U587&lt;=15),IFERROR(VLOOKUP(入力項目!$S$15,子育て関連マスタ!$I$21:$M$22,4,FALSE),0),
AND(U587&gt;=16,U587&lt;=18),IFERROR(VLOOKUP(入力項目!$S$16,子育て関連マスタ!$I$26:$M$28,4,FALSE),0),
AND(U587&gt;=19,U587&lt;=20,入力項目!$S$16="高専"),IFERROR(VLOOKUP(入力項目!$S$16,子育て関連マスタ!$I$26:$M$28,4,FALSE),0),
AND(U587&gt;=19,U587&lt;=20,入力項目!$S$16&lt;&gt;"高専"),IFERROR(VLOOKUP(入力項目!$S$17,子育て関連マスタ!$I$32:$M$37,4,FALSE),0),
AND(U587&gt;=21,U587&lt;=22,入力項目!$S$16="高専"),IFERROR(VLOOKUP(入力項目!$S$17,子育て関連マスタ!$I$32:$M$34,4,FALSE),0),
AND(U587&gt;=21,U587&lt;=22,入力項目!$S$16&lt;&gt;"高専"),IFERROR(VLOOKUP(入力項目!$S$17,子育て関連マスタ!$I$32:$M$34,4,FALSE),0),
U587&gt;=23,0
) +
IF($D587=4,
  IFERROR(_xlfn.IFS(
  U587&lt;=入力項目!$S$11,0,
  AND(U587=入力項目!$S$11),IFERROR(VLOOKUP(入力項目!$S$12,子育て関連マスタ!$I$4:$M$5,2,FALSE),0),
  AND(U587=4),IFERROR(VLOOKUP(入力項目!$S$13,子育て関連マスタ!$I$9:$M$12,2,FALSE),0),
  AND(U587=7),IFERROR(VLOOKUP(入力項目!$S$14,子育て関連マスタ!$I$16:$M$17,2,FALSE),0),
  AND(U587=13),IFERROR(VLOOKUP(入力項目!$S$15,子育て関連マスタ!$I$21:$M$22,2,FALSE),0),
  AND(U587=16),IFERROR(VLOOKUP(入力項目!$S$16,子育て関連マスタ!$I$26:$M$28,2,FALSE),0),
  AND(U587=19,入力項目!$S$16&lt;&gt;"高専"),IFERROR(VLOOKUP(入力項目!$S$17,子育て関連マスタ!$I$32:$M$37,2,FALSE),0),
  AND(U587=21,入力項目!$S$16="高専"),IFERROR(VLOOKUP(入力項目!$S$17,子育て関連マスタ!$I$32:$M$37,2,FALSE),0),
  U587&gt;=22,0
  ),0),0
) +
IF(AND(U587&gt;=1,U587&lt;=15),IF($D587=入力項目!$S$8,入力項目!$S$3,0),0) +
IF(AND(U587&gt;=1,U587&lt;=15),IF($D587=5,入力項目!$S$4,0),0) +
IF(AND(U587&gt;=1,U587&lt;=15),IF($D587=12,入力項目!$S$5,0),0) +
IF(AND(入力項目!$S$7=$A587,入力項目!$S$8=$D587),子育て関連マスタ!$C$14,0) +
IFERROR(IF(AND(YEAR(EDATE(DATE(入力項目!$S$7,入力項目!$S$8,1),1))=$A587,MONTH(EDATE(DATE(入力項目!$S$7,入力項目!$S$8,1),1))=$D587),子育て関連マスタ!$C$15,0),0) +
IF(AND(OR(U587=3,U587=5,U587=7),$D587=11),子育て関連マスタ!$C$17,0) +
IF(AND(U587=20,$D587=1),子育て関連マスタ!$C$18,0) +
IF(AND(U587=20,$D587=1),
IFERROR(_xlfn.IFS(
入力項目!$S$10="男",子育て関連マスタ!$C$18,
入力項目!$S$10="女",子育て関連マスタ!$C$19
),0),0
) +
IF(AND(U587&gt;=入力項目!$S$18,U587&lt;=入力項目!$S$19),入力項目!$S$20,0) +
IF(AND(U587&gt;=入力項目!$S$21,U587&lt;=入力項目!$S$22),入力項目!$S$23,0) +
IF(AND(U587&gt;=入力項目!$S$24,U587&lt;=入力項目!$S$25),入力項目!$S$26,0)
)</f>
        <v>0</v>
      </c>
      <c r="AJ587" s="10">
        <f ca="1">-VLOOKUP($D587,月別収支!$A$2:$H$13,7,FALSE)</f>
        <v>-20000</v>
      </c>
    </row>
    <row r="588" spans="1:36" x14ac:dyDescent="0.4">
      <c r="A588">
        <f t="shared" ca="1" si="156"/>
        <v>2073</v>
      </c>
      <c r="B588">
        <f t="shared" ca="1" si="163"/>
        <v>2073</v>
      </c>
      <c r="C588">
        <f t="shared" ca="1" si="164"/>
        <v>49</v>
      </c>
      <c r="D588">
        <f t="shared" ca="1" si="157"/>
        <v>6</v>
      </c>
      <c r="E588" t="str">
        <f t="shared" ca="1" si="158"/>
        <v>2073年6月</v>
      </c>
      <c r="F588">
        <f ca="1">IF(OR(入力項目!$N$5&lt;$A588,AND(入力項目!$N$5=$A588,入力項目!$N$6&lt;$D588)),IF(F587=0,1,IF(G588=12,F587+1,F587)),0)</f>
        <v>48</v>
      </c>
      <c r="G588">
        <f ca="1">IF(OR(入力項目!$N$5&lt;$A588,AND(入力項目!$N$5=$A588,入力項目!$N$6&lt;$D588)),IF(G587=12,1,G587+1),0)</f>
        <v>8</v>
      </c>
      <c r="H588" t="str">
        <f t="shared" ca="1" si="159"/>
        <v>48_8</v>
      </c>
      <c r="I588">
        <f ca="1">IF(
  IFERROR(AND($C588&gt;0,MOD($C588,入力項目!$N$22)=0,$D588=入力項目!$N$23), FALSE),
  1,
  IF(
    AND(I587&gt;0,J587=12),
    IF(I587=入力項目!$N$28, 0, I587+1),
    I587
  )
)</f>
        <v>0</v>
      </c>
      <c r="J588">
        <f ca="1">IF($D588=入力項目!$N$23,1,IFERROR(J587+1,1))</f>
        <v>1</v>
      </c>
      <c r="K588" t="str">
        <f t="shared" ca="1" si="160"/>
        <v>0_1</v>
      </c>
      <c r="L588">
        <f ca="1">L587+IF(入力項目!$D$4=$D588,1,0)</f>
        <v>77</v>
      </c>
      <c r="M588" t="str">
        <f t="shared" ca="1" si="161"/>
        <v>77歳</v>
      </c>
      <c r="N588">
        <f t="shared" ca="1" si="165"/>
        <v>78</v>
      </c>
      <c r="O588" t="str">
        <f t="shared" ca="1" si="162"/>
        <v>78歳</v>
      </c>
      <c r="P588">
        <f t="shared" ca="1" si="166"/>
        <v>53</v>
      </c>
      <c r="Q588">
        <f t="shared" ca="1" si="167"/>
        <v>51</v>
      </c>
      <c r="R588">
        <f t="shared" ca="1" si="168"/>
        <v>2074</v>
      </c>
      <c r="S588">
        <f t="shared" ca="1" si="169"/>
        <v>2074</v>
      </c>
      <c r="T588">
        <f t="shared" ca="1" si="170"/>
        <v>2074</v>
      </c>
      <c r="U588">
        <f t="shared" ca="1" si="171"/>
        <v>2074</v>
      </c>
      <c r="V588" s="10">
        <f t="shared" ca="1" si="172"/>
        <v>56618425</v>
      </c>
      <c r="W588" s="10">
        <f ca="1">IF($L588&lt;その他マスタ!$B$1,VLOOKUP($D588,月別収支!$A$2:$H$13,2,FALSE),その他マスタ!$B$3)+IF(AND($L588=その他マスタ!$B$1,入力項目!$I$9="あり",$D588=入力項目!$D$4),その他マスタ!$B$2,0)</f>
        <v>150000</v>
      </c>
      <c r="X588" s="10">
        <f ca="1">-IF(入力項目!$K$5=TRUE,
IF($F588+$G588&lt;3,VLOOKUP($D588,月別収支!$A$2:$H$13,8,FALSE),0)+IFERROR(VLOOKUP($H588,住宅ローン計算!C:P,13,FALSE),0)+IF($F588&gt;1,IF(OR($G588=3,$G588=6,$G588=9,$G588=12),ROUNDUP(入力項目!$N$18/4,0),0),0),
VLOOKUP($D588,月別収支!$A$2:$H$13,8,FALSE))</f>
        <v>0</v>
      </c>
      <c r="Y588" s="10">
        <f ca="1">-VLOOKUP($D588,月別収支!$A$2:$H$13,3,FALSE)</f>
        <v>-75000</v>
      </c>
      <c r="Z588" s="10">
        <f ca="1">-VLOOKUP($D588,月別収支!$A$2:$H$13,4,FALSE)</f>
        <v>-27000</v>
      </c>
      <c r="AA588" s="10">
        <f ca="1">-VLOOKUP($D588,月別収支!$A$2:$H$13,6,FALSE)</f>
        <v>-10000</v>
      </c>
      <c r="AB588" s="10">
        <f ca="1">-(
VLOOKUP($D588,月別収支!$A$2:$H$13,5,FALSE)+IF(AND(入力項目!$I$27&lt;=$A588,ISEVEN($A588-入力項目!$I$27),入力項目!$I$28=$D588),入力項目!$I$26,0)
+IF(入力項目!$K$26=TRUE,
IFERROR(VLOOKUP($K588,マイカーローン計算!C:P,13,FALSE),0),
IFERROR(
  IF(AND($C588&gt;0,MOD($C588,入力項目!$N$22)=0,$D588=入力項目!$N$23),入力項目!$N$24,0),
 0
)
)
)</f>
        <v>-20000</v>
      </c>
      <c r="AC588" s="10">
        <f ca="1">-IF($A588&lt;入力項目!$N$33,入力項目!$N$35,IF(AND($A588=入力項目!$N$33,$D588&lt;=入力項目!$N$34),入力項目!$N$35,0))</f>
        <v>0</v>
      </c>
      <c r="AD588">
        <f ca="1">-(
_xlfn.IFS(
P588&lt;=入力項目!$S$11,0,
AND(P588&gt;=入力項目!$S$11+1,P588&lt;=3),IFERROR(VLOOKUP(入力項目!$S$12,子育て関連マスタ!$I$4:$M$5,4,FALSE),0),
AND(P588&gt;=4,P588&lt;=6),IFERROR(VLOOKUP(入力項目!$S$13,子育て関連マスタ!$I$9:$M$12,4,FALSE),0),
AND(P588&gt;=7,P588&lt;=12),IFERROR(VLOOKUP(入力項目!$S$14,子育て関連マスタ!$I$16:$M$17,4,FALSE),0),
AND(P588&gt;=13,P588&lt;=15),IFERROR(VLOOKUP(入力項目!$S$15,子育て関連マスタ!$I$21:$M$22,4,FALSE),0),
AND(P588&gt;=16,P588&lt;=18),IFERROR(VLOOKUP(入力項目!$S$16,子育て関連マスタ!$I$26:$M$28,4,FALSE),0),
AND(P588&gt;=19,P588&lt;=20,入力項目!$S$16="高専"),IFERROR(VLOOKUP(入力項目!$S$16,子育て関連マスタ!$I$26:$M$28,4,FALSE),0),
AND(P588&gt;=19,P588&lt;=20,入力項目!$S$16&lt;&gt;"高専"),IFERROR(VLOOKUP(入力項目!$S$17,子育て関連マスタ!$I$32:$M$37,4,FALSE),0),
AND(P588&gt;=21,P588&lt;=22,入力項目!$S$16="高専"),IFERROR(VLOOKUP(入力項目!$S$17,子育て関連マスタ!$I$32:$M$34,4,FALSE),0),
AND(P588&gt;=21,P588&lt;=22,入力項目!$S$16&lt;&gt;"高専"),IFERROR(VLOOKUP(入力項目!$S$17,子育て関連マスタ!$I$32:$M$34,4,FALSE),0),
P588&gt;=23,0
) +
IF($D588=4,
  IFERROR(_xlfn.IFS(
  P588&lt;=入力項目!$S$11,0,
  AND(P588=入力項目!$S$11),IFERROR(VLOOKUP(入力項目!$S$12,子育て関連マスタ!$I$4:$M$5,2,FALSE),0),
  AND(P588=4),IFERROR(VLOOKUP(入力項目!$S$13,子育て関連マスタ!$I$9:$M$12,2,FALSE),0),
  AND(P588=7),IFERROR(VLOOKUP(入力項目!$S$14,子育て関連マスタ!$I$16:$M$17,2,FALSE),0),
  AND(P588=13),IFERROR(VLOOKUP(入力項目!$S$15,子育て関連マスタ!$I$21:$M$22,2,FALSE),0),
  AND(P588=16),IFERROR(VLOOKUP(入力項目!$S$16,子育て関連マスタ!$I$26:$M$28,2,FALSE),0),
  AND(P588=19,入力項目!$S$16&lt;&gt;"高専"),IFERROR(VLOOKUP(入力項目!$S$17,子育て関連マスタ!$I$32:$M$37,2,FALSE),0),
  AND(P588=21,入力項目!$S$16="高専"),IFERROR(VLOOKUP(入力項目!$S$17,子育て関連マスタ!$I$32:$M$37,2,FALSE),0),
  P588&gt;=22,0
  ),0),0
) +
IF(AND(P588&gt;=1,P588&lt;=15),IF($D588=入力項目!$S$8,入力項目!$S$3,0),0) +
IF(AND(P588&gt;=1,P588&lt;=15),IF($D588=5,入力項目!$S$4,0),0) +
IF(AND(P588&gt;=1,P588&lt;=15),IF($D588=12,入力項目!$S$5,0),0) +
IF(AND(入力項目!$S$7=$A588,入力項目!$S$8=$D588),子育て関連マスタ!$C$14,0) +
IFERROR(IF(AND(YEAR(EDATE(DATE(入力項目!$S$7,入力項目!$S$8,1),1))=$A588,MONTH(EDATE(DATE(入力項目!$S$7,入力項目!$S$8,1),1))=$D588),子育て関連マスタ!$C$15,0),0) +
IF(AND(OR(P588=3,P588=5,P588=7),$D588=11),子育て関連マスタ!$C$17,0) +
IF(AND(P588=20,$D588=1),子育て関連マスタ!$C$18,0) +
IF(AND(P588=20,$D588=1),
IFERROR(_xlfn.IFS(
入力項目!$S$10="男",子育て関連マスタ!$C$18,
入力項目!$S$10="女",子育て関連マスタ!$C$19
),0),0
) +
IF(AND(P588&gt;=入力項目!$S$18,P588&lt;=入力項目!$S$19),入力項目!$S$20,0) +
IF(AND(P588&gt;=入力項目!$S$21,P588&lt;=入力項目!$S$22),入力項目!$S$23,0) +
IF(AND(P588&gt;=入力項目!$S$24,P588&lt;=入力項目!$S$25),入力項目!$S$26,0)
)</f>
        <v>0</v>
      </c>
      <c r="AE588">
        <f ca="1">-(
_xlfn.IFS(
Q588&lt;=入力項目!$S$11,0,
AND(Q588&gt;=入力項目!$S$11+1,Q588&lt;=3),IFERROR(VLOOKUP(入力項目!$S$12,子育て関連マスタ!$I$4:$M$5,4,FALSE),0),
AND(Q588&gt;=4,Q588&lt;=6),IFERROR(VLOOKUP(入力項目!$S$13,子育て関連マスタ!$I$9:$M$12,4,FALSE),0),
AND(Q588&gt;=7,Q588&lt;=12),IFERROR(VLOOKUP(入力項目!$S$14,子育て関連マスタ!$I$16:$M$17,4,FALSE),0),
AND(Q588&gt;=13,Q588&lt;=15),IFERROR(VLOOKUP(入力項目!$S$15,子育て関連マスタ!$I$21:$M$22,4,FALSE),0),
AND(Q588&gt;=16,Q588&lt;=18),IFERROR(VLOOKUP(入力項目!$S$16,子育て関連マスタ!$I$26:$M$28,4,FALSE),0),
AND(Q588&gt;=19,Q588&lt;=20,入力項目!$S$16="高専"),IFERROR(VLOOKUP(入力項目!$S$16,子育て関連マスタ!$I$26:$M$28,4,FALSE),0),
AND(Q588&gt;=19,Q588&lt;=20,入力項目!$S$16&lt;&gt;"高専"),IFERROR(VLOOKUP(入力項目!$S$17,子育て関連マスタ!$I$32:$M$37,4,FALSE),0),
AND(Q588&gt;=21,Q588&lt;=22,入力項目!$S$16="高専"),IFERROR(VLOOKUP(入力項目!$S$17,子育て関連マスタ!$I$32:$M$34,4,FALSE),0),
AND(Q588&gt;=21,Q588&lt;=22,入力項目!$S$16&lt;&gt;"高専"),IFERROR(VLOOKUP(入力項目!$S$17,子育て関連マスタ!$I$32:$M$34,4,FALSE),0),
Q588&gt;=23,0
) +
IF($D588=4,
  IFERROR(_xlfn.IFS(
  Q588&lt;=入力項目!$S$11,0,
  AND(Q588=入力項目!$S$11),IFERROR(VLOOKUP(入力項目!$S$12,子育て関連マスタ!$I$4:$M$5,2,FALSE),0),
  AND(Q588=4),IFERROR(VLOOKUP(入力項目!$S$13,子育て関連マスタ!$I$9:$M$12,2,FALSE),0),
  AND(Q588=7),IFERROR(VLOOKUP(入力項目!$S$14,子育て関連マスタ!$I$16:$M$17,2,FALSE),0),
  AND(Q588=13),IFERROR(VLOOKUP(入力項目!$S$15,子育て関連マスタ!$I$21:$M$22,2,FALSE),0),
  AND(Q588=16),IFERROR(VLOOKUP(入力項目!$S$16,子育て関連マスタ!$I$26:$M$28,2,FALSE),0),
  AND(Q588=19,入力項目!$S$16&lt;&gt;"高専"),IFERROR(VLOOKUP(入力項目!$S$17,子育て関連マスタ!$I$32:$M$37,2,FALSE),0),
  AND(Q588=21,入力項目!$S$16="高専"),IFERROR(VLOOKUP(入力項目!$S$17,子育て関連マスタ!$I$32:$M$37,2,FALSE),0),
  Q588&gt;=22,0
  ),0),0
) +
IF(AND(Q588&gt;=1,Q588&lt;=15),IF($D588=入力項目!$S$8,入力項目!$S$3,0),0) +
IF(AND(Q588&gt;=1,Q588&lt;=15),IF($D588=5,入力項目!$S$4,0),0) +
IF(AND(Q588&gt;=1,Q588&lt;=15),IF($D588=12,入力項目!$S$5,0),0) +
IF(AND(入力項目!$S$7=$A588,入力項目!$S$8=$D588),子育て関連マスタ!$C$14,0) +
IFERROR(IF(AND(YEAR(EDATE(DATE(入力項目!$S$7,入力項目!$S$8,1),1))=$A588,MONTH(EDATE(DATE(入力項目!$S$7,入力項目!$S$8,1),1))=$D588),子育て関連マスタ!$C$15,0),0) +
IF(AND(OR(Q588=3,Q588=5,Q588=7),$D588=11),子育て関連マスタ!$C$17,0) +
IF(AND(Q588=20,$D588=1),子育て関連マスタ!$C$18,0) +
IF(AND(Q588=20,$D588=1),
IFERROR(_xlfn.IFS(
入力項目!$S$10="男",子育て関連マスタ!$C$18,
入力項目!$S$10="女",子育て関連マスタ!$C$19
),0),0
) +
IF(AND(Q588&gt;=入力項目!$S$18,Q588&lt;=入力項目!$S$19),入力項目!$S$20,0) +
IF(AND(Q588&gt;=入力項目!$S$21,Q588&lt;=入力項目!$S$22),入力項目!$S$23,0) +
IF(AND(Q588&gt;=入力項目!$S$24,Q588&lt;=入力項目!$S$25),入力項目!$S$26,0)
)</f>
        <v>0</v>
      </c>
      <c r="AF588">
        <f ca="1">-(
_xlfn.IFS(
R588&lt;=入力項目!$S$11,0,
AND(R588&gt;=入力項目!$S$11+1,R588&lt;=3),IFERROR(VLOOKUP(入力項目!$S$12,子育て関連マスタ!$I$4:$M$5,4,FALSE),0),
AND(R588&gt;=4,R588&lt;=6),IFERROR(VLOOKUP(入力項目!$S$13,子育て関連マスタ!$I$9:$M$12,4,FALSE),0),
AND(R588&gt;=7,R588&lt;=12),IFERROR(VLOOKUP(入力項目!$S$14,子育て関連マスタ!$I$16:$M$17,4,FALSE),0),
AND(R588&gt;=13,R588&lt;=15),IFERROR(VLOOKUP(入力項目!$S$15,子育て関連マスタ!$I$21:$M$22,4,FALSE),0),
AND(R588&gt;=16,R588&lt;=18),IFERROR(VLOOKUP(入力項目!$S$16,子育て関連マスタ!$I$26:$M$28,4,FALSE),0),
AND(R588&gt;=19,R588&lt;=20,入力項目!$S$16="高専"),IFERROR(VLOOKUP(入力項目!$S$16,子育て関連マスタ!$I$26:$M$28,4,FALSE),0),
AND(R588&gt;=19,R588&lt;=20,入力項目!$S$16&lt;&gt;"高専"),IFERROR(VLOOKUP(入力項目!$S$17,子育て関連マスタ!$I$32:$M$37,4,FALSE),0),
AND(R588&gt;=21,R588&lt;=22,入力項目!$S$16="高専"),IFERROR(VLOOKUP(入力項目!$S$17,子育て関連マスタ!$I$32:$M$34,4,FALSE),0),
AND(R588&gt;=21,R588&lt;=22,入力項目!$S$16&lt;&gt;"高専"),IFERROR(VLOOKUP(入力項目!$S$17,子育て関連マスタ!$I$32:$M$34,4,FALSE),0),
R588&gt;=23,0
) +
IF($D588=4,
  IFERROR(_xlfn.IFS(
  R588&lt;=入力項目!$S$11,0,
  AND(R588=入力項目!$S$11),IFERROR(VLOOKUP(入力項目!$S$12,子育て関連マスタ!$I$4:$M$5,2,FALSE),0),
  AND(R588=4),IFERROR(VLOOKUP(入力項目!$S$13,子育て関連マスタ!$I$9:$M$12,2,FALSE),0),
  AND(R588=7),IFERROR(VLOOKUP(入力項目!$S$14,子育て関連マスタ!$I$16:$M$17,2,FALSE),0),
  AND(R588=13),IFERROR(VLOOKUP(入力項目!$S$15,子育て関連マスタ!$I$21:$M$22,2,FALSE),0),
  AND(R588=16),IFERROR(VLOOKUP(入力項目!$S$16,子育て関連マスタ!$I$26:$M$28,2,FALSE),0),
  AND(R588=19,入力項目!$S$16&lt;&gt;"高専"),IFERROR(VLOOKUP(入力項目!$S$17,子育て関連マスタ!$I$32:$M$37,2,FALSE),0),
  AND(R588=21,入力項目!$S$16="高専"),IFERROR(VLOOKUP(入力項目!$S$17,子育て関連マスタ!$I$32:$M$37,2,FALSE),0),
  R588&gt;=22,0
  ),0),0
) +
IF(AND(R588&gt;=1,R588&lt;=15),IF($D588=入力項目!$S$8,入力項目!$S$3,0),0) +
IF(AND(R588&gt;=1,R588&lt;=15),IF($D588=5,入力項目!$S$4,0),0) +
IF(AND(R588&gt;=1,R588&lt;=15),IF($D588=12,入力項目!$S$5,0),0) +
IF(AND(入力項目!$S$7=$A588,入力項目!$S$8=$D588),子育て関連マスタ!$C$14,0) +
IFERROR(IF(AND(YEAR(EDATE(DATE(入力項目!$S$7,入力項目!$S$8,1),1))=$A588,MONTH(EDATE(DATE(入力項目!$S$7,入力項目!$S$8,1),1))=$D588),子育て関連マスタ!$C$15,0),0) +
IF(AND(OR(R588=3,R588=5,R588=7),$D588=11),子育て関連マスタ!$C$17,0) +
IF(AND(R588=20,$D588=1),子育て関連マスタ!$C$18,0) +
IF(AND(R588=20,$D588=1),
IFERROR(_xlfn.IFS(
入力項目!$S$10="男",子育て関連マスタ!$C$18,
入力項目!$S$10="女",子育て関連マスタ!$C$19
),0),0
) +
IF(AND(R588&gt;=入力項目!$S$18,R588&lt;=入力項目!$S$19),入力項目!$S$20,0) +
IF(AND(R588&gt;=入力項目!$S$21,R588&lt;=入力項目!$S$22),入力項目!$S$23,0) +
IF(AND(R588&gt;=入力項目!$S$24,R588&lt;=入力項目!$S$25),入力項目!$S$26,0)
)</f>
        <v>0</v>
      </c>
      <c r="AG588">
        <f ca="1">-(
_xlfn.IFS(
S588&lt;=入力項目!$S$11,0,
AND(S588&gt;=入力項目!$S$11+1,S588&lt;=3),IFERROR(VLOOKUP(入力項目!$S$12,子育て関連マスタ!$I$4:$M$5,4,FALSE),0),
AND(S588&gt;=4,S588&lt;=6),IFERROR(VLOOKUP(入力項目!$S$13,子育て関連マスタ!$I$9:$M$12,4,FALSE),0),
AND(S588&gt;=7,S588&lt;=12),IFERROR(VLOOKUP(入力項目!$S$14,子育て関連マスタ!$I$16:$M$17,4,FALSE),0),
AND(S588&gt;=13,S588&lt;=15),IFERROR(VLOOKUP(入力項目!$S$15,子育て関連マスタ!$I$21:$M$22,4,FALSE),0),
AND(S588&gt;=16,S588&lt;=18),IFERROR(VLOOKUP(入力項目!$S$16,子育て関連マスタ!$I$26:$M$28,4,FALSE),0),
AND(S588&gt;=19,S588&lt;=20,入力項目!$S$16="高専"),IFERROR(VLOOKUP(入力項目!$S$16,子育て関連マスタ!$I$26:$M$28,4,FALSE),0),
AND(S588&gt;=19,S588&lt;=20,入力項目!$S$16&lt;&gt;"高専"),IFERROR(VLOOKUP(入力項目!$S$17,子育て関連マスタ!$I$32:$M$37,4,FALSE),0),
AND(S588&gt;=21,S588&lt;=22,入力項目!$S$16="高専"),IFERROR(VLOOKUP(入力項目!$S$17,子育て関連マスタ!$I$32:$M$34,4,FALSE),0),
AND(S588&gt;=21,S588&lt;=22,入力項目!$S$16&lt;&gt;"高専"),IFERROR(VLOOKUP(入力項目!$S$17,子育て関連マスタ!$I$32:$M$34,4,FALSE),0),
S588&gt;=23,0
) +
IF($D588=4,
  IFERROR(_xlfn.IFS(
  S588&lt;=入力項目!$S$11,0,
  AND(S588=入力項目!$S$11),IFERROR(VLOOKUP(入力項目!$S$12,子育て関連マスタ!$I$4:$M$5,2,FALSE),0),
  AND(S588=4),IFERROR(VLOOKUP(入力項目!$S$13,子育て関連マスタ!$I$9:$M$12,2,FALSE),0),
  AND(S588=7),IFERROR(VLOOKUP(入力項目!$S$14,子育て関連マスタ!$I$16:$M$17,2,FALSE),0),
  AND(S588=13),IFERROR(VLOOKUP(入力項目!$S$15,子育て関連マスタ!$I$21:$M$22,2,FALSE),0),
  AND(S588=16),IFERROR(VLOOKUP(入力項目!$S$16,子育て関連マスタ!$I$26:$M$28,2,FALSE),0),
  AND(S588=19,入力項目!$S$16&lt;&gt;"高専"),IFERROR(VLOOKUP(入力項目!$S$17,子育て関連マスタ!$I$32:$M$37,2,FALSE),0),
  AND(S588=21,入力項目!$S$16="高専"),IFERROR(VLOOKUP(入力項目!$S$17,子育て関連マスタ!$I$32:$M$37,2,FALSE),0),
  S588&gt;=22,0
  ),0),0
) +
IF(AND(S588&gt;=1,S588&lt;=15),IF($D588=入力項目!$S$8,入力項目!$S$3,0),0) +
IF(AND(S588&gt;=1,S588&lt;=15),IF($D588=5,入力項目!$S$4,0),0) +
IF(AND(S588&gt;=1,S588&lt;=15),IF($D588=12,入力項目!$S$5,0),0) +
IF(AND(入力項目!$S$7=$A588,入力項目!$S$8=$D588),子育て関連マスタ!$C$14,0) +
IFERROR(IF(AND(YEAR(EDATE(DATE(入力項目!$S$7,入力項目!$S$8,1),1))=$A588,MONTH(EDATE(DATE(入力項目!$S$7,入力項目!$S$8,1),1))=$D588),子育て関連マスタ!$C$15,0),0) +
IF(AND(OR(S588=3,S588=5,S588=7),$D588=11),子育て関連マスタ!$C$17,0) +
IF(AND(S588=20,$D588=1),子育て関連マスタ!$C$18,0) +
IF(AND(S588=20,$D588=1),
IFERROR(_xlfn.IFS(
入力項目!$S$10="男",子育て関連マスタ!$C$18,
入力項目!$S$10="女",子育て関連マスタ!$C$19
),0),0
) +
IF(AND(S588&gt;=入力項目!$S$18,S588&lt;=入力項目!$S$19),入力項目!$S$20,0) +
IF(AND(S588&gt;=入力項目!$S$21,S588&lt;=入力項目!$S$22),入力項目!$S$23,0) +
IF(AND(S588&gt;=入力項目!$S$24,S588&lt;=入力項目!$S$25),入力項目!$S$26,0)
)</f>
        <v>0</v>
      </c>
      <c r="AH588">
        <f ca="1">-(
_xlfn.IFS(
T588&lt;=入力項目!$S$11,0,
AND(T588&gt;=入力項目!$S$11+1,T588&lt;=3),IFERROR(VLOOKUP(入力項目!$S$12,子育て関連マスタ!$I$4:$M$5,4,FALSE),0),
AND(T588&gt;=4,T588&lt;=6),IFERROR(VLOOKUP(入力項目!$S$13,子育て関連マスタ!$I$9:$M$12,4,FALSE),0),
AND(T588&gt;=7,T588&lt;=12),IFERROR(VLOOKUP(入力項目!$S$14,子育て関連マスタ!$I$16:$M$17,4,FALSE),0),
AND(T588&gt;=13,T588&lt;=15),IFERROR(VLOOKUP(入力項目!$S$15,子育て関連マスタ!$I$21:$M$22,4,FALSE),0),
AND(T588&gt;=16,T588&lt;=18),IFERROR(VLOOKUP(入力項目!$S$16,子育て関連マスタ!$I$26:$M$28,4,FALSE),0),
AND(T588&gt;=19,T588&lt;=20,入力項目!$S$16="高専"),IFERROR(VLOOKUP(入力項目!$S$16,子育て関連マスタ!$I$26:$M$28,4,FALSE),0),
AND(T588&gt;=19,T588&lt;=20,入力項目!$S$16&lt;&gt;"高専"),IFERROR(VLOOKUP(入力項目!$S$17,子育て関連マスタ!$I$32:$M$37,4,FALSE),0),
AND(T588&gt;=21,T588&lt;=22,入力項目!$S$16="高専"),IFERROR(VLOOKUP(入力項目!$S$17,子育て関連マスタ!$I$32:$M$34,4,FALSE),0),
AND(T588&gt;=21,T588&lt;=22,入力項目!$S$16&lt;&gt;"高専"),IFERROR(VLOOKUP(入力項目!$S$17,子育て関連マスタ!$I$32:$M$34,4,FALSE),0),
T588&gt;=23,0
) +
IF($D588=4,
  IFERROR(_xlfn.IFS(
  T588&lt;=入力項目!$S$11,0,
  AND(T588=入力項目!$S$11),IFERROR(VLOOKUP(入力項目!$S$12,子育て関連マスタ!$I$4:$M$5,2,FALSE),0),
  AND(T588=4),IFERROR(VLOOKUP(入力項目!$S$13,子育て関連マスタ!$I$9:$M$12,2,FALSE),0),
  AND(T588=7),IFERROR(VLOOKUP(入力項目!$S$14,子育て関連マスタ!$I$16:$M$17,2,FALSE),0),
  AND(T588=13),IFERROR(VLOOKUP(入力項目!$S$15,子育て関連マスタ!$I$21:$M$22,2,FALSE),0),
  AND(T588=16),IFERROR(VLOOKUP(入力項目!$S$16,子育て関連マスタ!$I$26:$M$28,2,FALSE),0),
  AND(T588=19,入力項目!$S$16&lt;&gt;"高専"),IFERROR(VLOOKUP(入力項目!$S$17,子育て関連マスタ!$I$32:$M$37,2,FALSE),0),
  AND(T588=21,入力項目!$S$16="高専"),IFERROR(VLOOKUP(入力項目!$S$17,子育て関連マスタ!$I$32:$M$37,2,FALSE),0),
  T588&gt;=22,0
  ),0),0
) +
IF(AND(T588&gt;=1,T588&lt;=15),IF($D588=入力項目!$S$8,入力項目!$S$3,0),0) +
IF(AND(T588&gt;=1,T588&lt;=15),IF($D588=5,入力項目!$S$4,0),0) +
IF(AND(T588&gt;=1,T588&lt;=15),IF($D588=12,入力項目!$S$5,0),0) +
IF(AND(入力項目!$S$7=$A588,入力項目!$S$8=$D588),子育て関連マスタ!$C$14,0) +
IFERROR(IF(AND(YEAR(EDATE(DATE(入力項目!$S$7,入力項目!$S$8,1),1))=$A588,MONTH(EDATE(DATE(入力項目!$S$7,入力項目!$S$8,1),1))=$D588),子育て関連マスタ!$C$15,0),0) +
IF(AND(OR(T588=3,T588=5,T588=7),$D588=11),子育て関連マスタ!$C$17,0) +
IF(AND(T588=20,$D588=1),子育て関連マスタ!$C$18,0) +
IF(AND(T588=20,$D588=1),
IFERROR(_xlfn.IFS(
入力項目!$S$10="男",子育て関連マスタ!$C$18,
入力項目!$S$10="女",子育て関連マスタ!$C$19
),0),0
) +
IF(AND(T588&gt;=入力項目!$S$18,T588&lt;=入力項目!$S$19),入力項目!$S$20,0) +
IF(AND(T588&gt;=入力項目!$S$21,T588&lt;=入力項目!$S$22),入力項目!$S$23,0) +
IF(AND(T588&gt;=入力項目!$S$24,T588&lt;=入力項目!$S$25),入力項目!$S$26,0)
)</f>
        <v>0</v>
      </c>
      <c r="AI588">
        <f ca="1">-(
_xlfn.IFS(
U588&lt;=入力項目!$S$11,0,
AND(U588&gt;=入力項目!$S$11+1,U588&lt;=3),IFERROR(VLOOKUP(入力項目!$S$12,子育て関連マスタ!$I$4:$M$5,4,FALSE),0),
AND(U588&gt;=4,U588&lt;=6),IFERROR(VLOOKUP(入力項目!$S$13,子育て関連マスタ!$I$9:$M$12,4,FALSE),0),
AND(U588&gt;=7,U588&lt;=12),IFERROR(VLOOKUP(入力項目!$S$14,子育て関連マスタ!$I$16:$M$17,4,FALSE),0),
AND(U588&gt;=13,U588&lt;=15),IFERROR(VLOOKUP(入力項目!$S$15,子育て関連マスタ!$I$21:$M$22,4,FALSE),0),
AND(U588&gt;=16,U588&lt;=18),IFERROR(VLOOKUP(入力項目!$S$16,子育て関連マスタ!$I$26:$M$28,4,FALSE),0),
AND(U588&gt;=19,U588&lt;=20,入力項目!$S$16="高専"),IFERROR(VLOOKUP(入力項目!$S$16,子育て関連マスタ!$I$26:$M$28,4,FALSE),0),
AND(U588&gt;=19,U588&lt;=20,入力項目!$S$16&lt;&gt;"高専"),IFERROR(VLOOKUP(入力項目!$S$17,子育て関連マスタ!$I$32:$M$37,4,FALSE),0),
AND(U588&gt;=21,U588&lt;=22,入力項目!$S$16="高専"),IFERROR(VLOOKUP(入力項目!$S$17,子育て関連マスタ!$I$32:$M$34,4,FALSE),0),
AND(U588&gt;=21,U588&lt;=22,入力項目!$S$16&lt;&gt;"高専"),IFERROR(VLOOKUP(入力項目!$S$17,子育て関連マスタ!$I$32:$M$34,4,FALSE),0),
U588&gt;=23,0
) +
IF($D588=4,
  IFERROR(_xlfn.IFS(
  U588&lt;=入力項目!$S$11,0,
  AND(U588=入力項目!$S$11),IFERROR(VLOOKUP(入力項目!$S$12,子育て関連マスタ!$I$4:$M$5,2,FALSE),0),
  AND(U588=4),IFERROR(VLOOKUP(入力項目!$S$13,子育て関連マスタ!$I$9:$M$12,2,FALSE),0),
  AND(U588=7),IFERROR(VLOOKUP(入力項目!$S$14,子育て関連マスタ!$I$16:$M$17,2,FALSE),0),
  AND(U588=13),IFERROR(VLOOKUP(入力項目!$S$15,子育て関連マスタ!$I$21:$M$22,2,FALSE),0),
  AND(U588=16),IFERROR(VLOOKUP(入力項目!$S$16,子育て関連マスタ!$I$26:$M$28,2,FALSE),0),
  AND(U588=19,入力項目!$S$16&lt;&gt;"高専"),IFERROR(VLOOKUP(入力項目!$S$17,子育て関連マスタ!$I$32:$M$37,2,FALSE),0),
  AND(U588=21,入力項目!$S$16="高専"),IFERROR(VLOOKUP(入力項目!$S$17,子育て関連マスタ!$I$32:$M$37,2,FALSE),0),
  U588&gt;=22,0
  ),0),0
) +
IF(AND(U588&gt;=1,U588&lt;=15),IF($D588=入力項目!$S$8,入力項目!$S$3,0),0) +
IF(AND(U588&gt;=1,U588&lt;=15),IF($D588=5,入力項目!$S$4,0),0) +
IF(AND(U588&gt;=1,U588&lt;=15),IF($D588=12,入力項目!$S$5,0),0) +
IF(AND(入力項目!$S$7=$A588,入力項目!$S$8=$D588),子育て関連マスタ!$C$14,0) +
IFERROR(IF(AND(YEAR(EDATE(DATE(入力項目!$S$7,入力項目!$S$8,1),1))=$A588,MONTH(EDATE(DATE(入力項目!$S$7,入力項目!$S$8,1),1))=$D588),子育て関連マスタ!$C$15,0),0) +
IF(AND(OR(U588=3,U588=5,U588=7),$D588=11),子育て関連マスタ!$C$17,0) +
IF(AND(U588=20,$D588=1),子育て関連マスタ!$C$18,0) +
IF(AND(U588=20,$D588=1),
IFERROR(_xlfn.IFS(
入力項目!$S$10="男",子育て関連マスタ!$C$18,
入力項目!$S$10="女",子育て関連マスタ!$C$19
),0),0
) +
IF(AND(U588&gt;=入力項目!$S$18,U588&lt;=入力項目!$S$19),入力項目!$S$20,0) +
IF(AND(U588&gt;=入力項目!$S$21,U588&lt;=入力項目!$S$22),入力項目!$S$23,0) +
IF(AND(U588&gt;=入力項目!$S$24,U588&lt;=入力項目!$S$25),入力項目!$S$26,0)
)</f>
        <v>0</v>
      </c>
      <c r="AJ588" s="10">
        <f ca="1">-VLOOKUP($D588,月別収支!$A$2:$H$13,7,FALSE)</f>
        <v>-20000</v>
      </c>
    </row>
    <row r="589" spans="1:36" x14ac:dyDescent="0.4">
      <c r="A589">
        <f t="shared" ca="1" si="156"/>
        <v>2073</v>
      </c>
      <c r="B589">
        <f t="shared" ca="1" si="163"/>
        <v>2073</v>
      </c>
      <c r="C589">
        <f t="shared" ca="1" si="164"/>
        <v>49</v>
      </c>
      <c r="D589">
        <f t="shared" ca="1" si="157"/>
        <v>7</v>
      </c>
      <c r="E589" t="str">
        <f t="shared" ca="1" si="158"/>
        <v>2073年7月</v>
      </c>
      <c r="F589">
        <f ca="1">IF(OR(入力項目!$N$5&lt;$A589,AND(入力項目!$N$5=$A589,入力項目!$N$6&lt;$D589)),IF(F588=0,1,IF(G589=12,F588+1,F588)),0)</f>
        <v>48</v>
      </c>
      <c r="G589">
        <f ca="1">IF(OR(入力項目!$N$5&lt;$A589,AND(入力項目!$N$5=$A589,入力項目!$N$6&lt;$D589)),IF(G588=12,1,G588+1),0)</f>
        <v>9</v>
      </c>
      <c r="H589" t="str">
        <f t="shared" ca="1" si="159"/>
        <v>48_9</v>
      </c>
      <c r="I589">
        <f ca="1">IF(
  IFERROR(AND($C589&gt;0,MOD($C589,入力項目!$N$22)=0,$D589=入力項目!$N$23), FALSE),
  1,
  IF(
    AND(I588&gt;0,J588=12),
    IF(I588=入力項目!$N$28, 0, I588+1),
    I588
  )
)</f>
        <v>0</v>
      </c>
      <c r="J589">
        <f ca="1">IF($D589=入力項目!$N$23,1,IFERROR(J588+1,1))</f>
        <v>2</v>
      </c>
      <c r="K589" t="str">
        <f t="shared" ca="1" si="160"/>
        <v>0_2</v>
      </c>
      <c r="L589">
        <f ca="1">L588+IF(入力項目!$D$4=$D589,1,0)</f>
        <v>77</v>
      </c>
      <c r="M589" t="str">
        <f t="shared" ca="1" si="161"/>
        <v>77歳</v>
      </c>
      <c r="N589">
        <f t="shared" ca="1" si="165"/>
        <v>78</v>
      </c>
      <c r="O589" t="str">
        <f t="shared" ca="1" si="162"/>
        <v>78歳</v>
      </c>
      <c r="P589">
        <f t="shared" ca="1" si="166"/>
        <v>53</v>
      </c>
      <c r="Q589">
        <f t="shared" ca="1" si="167"/>
        <v>51</v>
      </c>
      <c r="R589">
        <f t="shared" ca="1" si="168"/>
        <v>2074</v>
      </c>
      <c r="S589">
        <f t="shared" ca="1" si="169"/>
        <v>2074</v>
      </c>
      <c r="T589">
        <f t="shared" ca="1" si="170"/>
        <v>2074</v>
      </c>
      <c r="U589">
        <f t="shared" ca="1" si="171"/>
        <v>2074</v>
      </c>
      <c r="V589" s="10">
        <f t="shared" ca="1" si="172"/>
        <v>56578925</v>
      </c>
      <c r="W589" s="10">
        <f ca="1">IF($L589&lt;その他マスタ!$B$1,VLOOKUP($D589,月別収支!$A$2:$H$13,2,FALSE),その他マスタ!$B$3)+IF(AND($L589=その他マスタ!$B$1,入力項目!$I$9="あり",$D589=入力項目!$D$4),その他マスタ!$B$2,0)</f>
        <v>150000</v>
      </c>
      <c r="X589" s="10">
        <f ca="1">-IF(入力項目!$K$5=TRUE,
IF($F589+$G589&lt;3,VLOOKUP($D589,月別収支!$A$2:$H$13,8,FALSE),0)+IFERROR(VLOOKUP($H589,住宅ローン計算!C:P,13,FALSE),0)+IF($F589&gt;1,IF(OR($G589=3,$G589=6,$G589=9,$G589=12),ROUNDUP(入力項目!$N$18/4,0),0),0),
VLOOKUP($D589,月別収支!$A$2:$H$13,8,FALSE))</f>
        <v>-37500</v>
      </c>
      <c r="Y589" s="10">
        <f ca="1">-VLOOKUP($D589,月別収支!$A$2:$H$13,3,FALSE)</f>
        <v>-75000</v>
      </c>
      <c r="Z589" s="10">
        <f ca="1">-VLOOKUP($D589,月別収支!$A$2:$H$13,4,FALSE)</f>
        <v>-27000</v>
      </c>
      <c r="AA589" s="10">
        <f ca="1">-VLOOKUP($D589,月別収支!$A$2:$H$13,6,FALSE)</f>
        <v>-10000</v>
      </c>
      <c r="AB589" s="10">
        <f ca="1">-(
VLOOKUP($D589,月別収支!$A$2:$H$13,5,FALSE)+IF(AND(入力項目!$I$27&lt;=$A589,ISEVEN($A589-入力項目!$I$27),入力項目!$I$28=$D589),入力項目!$I$26,0)
+IF(入力項目!$K$26=TRUE,
IFERROR(VLOOKUP($K589,マイカーローン計算!C:P,13,FALSE),0),
IFERROR(
  IF(AND($C589&gt;0,MOD($C589,入力項目!$N$22)=0,$D589=入力項目!$N$23),入力項目!$N$24,0),
 0
)
)
)</f>
        <v>-20000</v>
      </c>
      <c r="AC589" s="10">
        <f ca="1">-IF($A589&lt;入力項目!$N$33,入力項目!$N$35,IF(AND($A589=入力項目!$N$33,$D589&lt;=入力項目!$N$34),入力項目!$N$35,0))</f>
        <v>0</v>
      </c>
      <c r="AD589">
        <f ca="1">-(
_xlfn.IFS(
P589&lt;=入力項目!$S$11,0,
AND(P589&gt;=入力項目!$S$11+1,P589&lt;=3),IFERROR(VLOOKUP(入力項目!$S$12,子育て関連マスタ!$I$4:$M$5,4,FALSE),0),
AND(P589&gt;=4,P589&lt;=6),IFERROR(VLOOKUP(入力項目!$S$13,子育て関連マスタ!$I$9:$M$12,4,FALSE),0),
AND(P589&gt;=7,P589&lt;=12),IFERROR(VLOOKUP(入力項目!$S$14,子育て関連マスタ!$I$16:$M$17,4,FALSE),0),
AND(P589&gt;=13,P589&lt;=15),IFERROR(VLOOKUP(入力項目!$S$15,子育て関連マスタ!$I$21:$M$22,4,FALSE),0),
AND(P589&gt;=16,P589&lt;=18),IFERROR(VLOOKUP(入力項目!$S$16,子育て関連マスタ!$I$26:$M$28,4,FALSE),0),
AND(P589&gt;=19,P589&lt;=20,入力項目!$S$16="高専"),IFERROR(VLOOKUP(入力項目!$S$16,子育て関連マスタ!$I$26:$M$28,4,FALSE),0),
AND(P589&gt;=19,P589&lt;=20,入力項目!$S$16&lt;&gt;"高専"),IFERROR(VLOOKUP(入力項目!$S$17,子育て関連マスタ!$I$32:$M$37,4,FALSE),0),
AND(P589&gt;=21,P589&lt;=22,入力項目!$S$16="高専"),IFERROR(VLOOKUP(入力項目!$S$17,子育て関連マスタ!$I$32:$M$34,4,FALSE),0),
AND(P589&gt;=21,P589&lt;=22,入力項目!$S$16&lt;&gt;"高専"),IFERROR(VLOOKUP(入力項目!$S$17,子育て関連マスタ!$I$32:$M$34,4,FALSE),0),
P589&gt;=23,0
) +
IF($D589=4,
  IFERROR(_xlfn.IFS(
  P589&lt;=入力項目!$S$11,0,
  AND(P589=入力項目!$S$11),IFERROR(VLOOKUP(入力項目!$S$12,子育て関連マスタ!$I$4:$M$5,2,FALSE),0),
  AND(P589=4),IFERROR(VLOOKUP(入力項目!$S$13,子育て関連マスタ!$I$9:$M$12,2,FALSE),0),
  AND(P589=7),IFERROR(VLOOKUP(入力項目!$S$14,子育て関連マスタ!$I$16:$M$17,2,FALSE),0),
  AND(P589=13),IFERROR(VLOOKUP(入力項目!$S$15,子育て関連マスタ!$I$21:$M$22,2,FALSE),0),
  AND(P589=16),IFERROR(VLOOKUP(入力項目!$S$16,子育て関連マスタ!$I$26:$M$28,2,FALSE),0),
  AND(P589=19,入力項目!$S$16&lt;&gt;"高専"),IFERROR(VLOOKUP(入力項目!$S$17,子育て関連マスタ!$I$32:$M$37,2,FALSE),0),
  AND(P589=21,入力項目!$S$16="高専"),IFERROR(VLOOKUP(入力項目!$S$17,子育て関連マスタ!$I$32:$M$37,2,FALSE),0),
  P589&gt;=22,0
  ),0),0
) +
IF(AND(P589&gt;=1,P589&lt;=15),IF($D589=入力項目!$S$8,入力項目!$S$3,0),0) +
IF(AND(P589&gt;=1,P589&lt;=15),IF($D589=5,入力項目!$S$4,0),0) +
IF(AND(P589&gt;=1,P589&lt;=15),IF($D589=12,入力項目!$S$5,0),0) +
IF(AND(入力項目!$S$7=$A589,入力項目!$S$8=$D589),子育て関連マスタ!$C$14,0) +
IFERROR(IF(AND(YEAR(EDATE(DATE(入力項目!$S$7,入力項目!$S$8,1),1))=$A589,MONTH(EDATE(DATE(入力項目!$S$7,入力項目!$S$8,1),1))=$D589),子育て関連マスタ!$C$15,0),0) +
IF(AND(OR(P589=3,P589=5,P589=7),$D589=11),子育て関連マスタ!$C$17,0) +
IF(AND(P589=20,$D589=1),子育て関連マスタ!$C$18,0) +
IF(AND(P589=20,$D589=1),
IFERROR(_xlfn.IFS(
入力項目!$S$10="男",子育て関連マスタ!$C$18,
入力項目!$S$10="女",子育て関連マスタ!$C$19
),0),0
) +
IF(AND(P589&gt;=入力項目!$S$18,P589&lt;=入力項目!$S$19),入力項目!$S$20,0) +
IF(AND(P589&gt;=入力項目!$S$21,P589&lt;=入力項目!$S$22),入力項目!$S$23,0) +
IF(AND(P589&gt;=入力項目!$S$24,P589&lt;=入力項目!$S$25),入力項目!$S$26,0)
)</f>
        <v>0</v>
      </c>
      <c r="AE589">
        <f ca="1">-(
_xlfn.IFS(
Q589&lt;=入力項目!$S$11,0,
AND(Q589&gt;=入力項目!$S$11+1,Q589&lt;=3),IFERROR(VLOOKUP(入力項目!$S$12,子育て関連マスタ!$I$4:$M$5,4,FALSE),0),
AND(Q589&gt;=4,Q589&lt;=6),IFERROR(VLOOKUP(入力項目!$S$13,子育て関連マスタ!$I$9:$M$12,4,FALSE),0),
AND(Q589&gt;=7,Q589&lt;=12),IFERROR(VLOOKUP(入力項目!$S$14,子育て関連マスタ!$I$16:$M$17,4,FALSE),0),
AND(Q589&gt;=13,Q589&lt;=15),IFERROR(VLOOKUP(入力項目!$S$15,子育て関連マスタ!$I$21:$M$22,4,FALSE),0),
AND(Q589&gt;=16,Q589&lt;=18),IFERROR(VLOOKUP(入力項目!$S$16,子育て関連マスタ!$I$26:$M$28,4,FALSE),0),
AND(Q589&gt;=19,Q589&lt;=20,入力項目!$S$16="高専"),IFERROR(VLOOKUP(入力項目!$S$16,子育て関連マスタ!$I$26:$M$28,4,FALSE),0),
AND(Q589&gt;=19,Q589&lt;=20,入力項目!$S$16&lt;&gt;"高専"),IFERROR(VLOOKUP(入力項目!$S$17,子育て関連マスタ!$I$32:$M$37,4,FALSE),0),
AND(Q589&gt;=21,Q589&lt;=22,入力項目!$S$16="高専"),IFERROR(VLOOKUP(入力項目!$S$17,子育て関連マスタ!$I$32:$M$34,4,FALSE),0),
AND(Q589&gt;=21,Q589&lt;=22,入力項目!$S$16&lt;&gt;"高専"),IFERROR(VLOOKUP(入力項目!$S$17,子育て関連マスタ!$I$32:$M$34,4,FALSE),0),
Q589&gt;=23,0
) +
IF($D589=4,
  IFERROR(_xlfn.IFS(
  Q589&lt;=入力項目!$S$11,0,
  AND(Q589=入力項目!$S$11),IFERROR(VLOOKUP(入力項目!$S$12,子育て関連マスタ!$I$4:$M$5,2,FALSE),0),
  AND(Q589=4),IFERROR(VLOOKUP(入力項目!$S$13,子育て関連マスタ!$I$9:$M$12,2,FALSE),0),
  AND(Q589=7),IFERROR(VLOOKUP(入力項目!$S$14,子育て関連マスタ!$I$16:$M$17,2,FALSE),0),
  AND(Q589=13),IFERROR(VLOOKUP(入力項目!$S$15,子育て関連マスタ!$I$21:$M$22,2,FALSE),0),
  AND(Q589=16),IFERROR(VLOOKUP(入力項目!$S$16,子育て関連マスタ!$I$26:$M$28,2,FALSE),0),
  AND(Q589=19,入力項目!$S$16&lt;&gt;"高専"),IFERROR(VLOOKUP(入力項目!$S$17,子育て関連マスタ!$I$32:$M$37,2,FALSE),0),
  AND(Q589=21,入力項目!$S$16="高専"),IFERROR(VLOOKUP(入力項目!$S$17,子育て関連マスタ!$I$32:$M$37,2,FALSE),0),
  Q589&gt;=22,0
  ),0),0
) +
IF(AND(Q589&gt;=1,Q589&lt;=15),IF($D589=入力項目!$S$8,入力項目!$S$3,0),0) +
IF(AND(Q589&gt;=1,Q589&lt;=15),IF($D589=5,入力項目!$S$4,0),0) +
IF(AND(Q589&gt;=1,Q589&lt;=15),IF($D589=12,入力項目!$S$5,0),0) +
IF(AND(入力項目!$S$7=$A589,入力項目!$S$8=$D589),子育て関連マスタ!$C$14,0) +
IFERROR(IF(AND(YEAR(EDATE(DATE(入力項目!$S$7,入力項目!$S$8,1),1))=$A589,MONTH(EDATE(DATE(入力項目!$S$7,入力項目!$S$8,1),1))=$D589),子育て関連マスタ!$C$15,0),0) +
IF(AND(OR(Q589=3,Q589=5,Q589=7),$D589=11),子育て関連マスタ!$C$17,0) +
IF(AND(Q589=20,$D589=1),子育て関連マスタ!$C$18,0) +
IF(AND(Q589=20,$D589=1),
IFERROR(_xlfn.IFS(
入力項目!$S$10="男",子育て関連マスタ!$C$18,
入力項目!$S$10="女",子育て関連マスタ!$C$19
),0),0
) +
IF(AND(Q589&gt;=入力項目!$S$18,Q589&lt;=入力項目!$S$19),入力項目!$S$20,0) +
IF(AND(Q589&gt;=入力項目!$S$21,Q589&lt;=入力項目!$S$22),入力項目!$S$23,0) +
IF(AND(Q589&gt;=入力項目!$S$24,Q589&lt;=入力項目!$S$25),入力項目!$S$26,0)
)</f>
        <v>0</v>
      </c>
      <c r="AF589">
        <f ca="1">-(
_xlfn.IFS(
R589&lt;=入力項目!$S$11,0,
AND(R589&gt;=入力項目!$S$11+1,R589&lt;=3),IFERROR(VLOOKUP(入力項目!$S$12,子育て関連マスタ!$I$4:$M$5,4,FALSE),0),
AND(R589&gt;=4,R589&lt;=6),IFERROR(VLOOKUP(入力項目!$S$13,子育て関連マスタ!$I$9:$M$12,4,FALSE),0),
AND(R589&gt;=7,R589&lt;=12),IFERROR(VLOOKUP(入力項目!$S$14,子育て関連マスタ!$I$16:$M$17,4,FALSE),0),
AND(R589&gt;=13,R589&lt;=15),IFERROR(VLOOKUP(入力項目!$S$15,子育て関連マスタ!$I$21:$M$22,4,FALSE),0),
AND(R589&gt;=16,R589&lt;=18),IFERROR(VLOOKUP(入力項目!$S$16,子育て関連マスタ!$I$26:$M$28,4,FALSE),0),
AND(R589&gt;=19,R589&lt;=20,入力項目!$S$16="高専"),IFERROR(VLOOKUP(入力項目!$S$16,子育て関連マスタ!$I$26:$M$28,4,FALSE),0),
AND(R589&gt;=19,R589&lt;=20,入力項目!$S$16&lt;&gt;"高専"),IFERROR(VLOOKUP(入力項目!$S$17,子育て関連マスタ!$I$32:$M$37,4,FALSE),0),
AND(R589&gt;=21,R589&lt;=22,入力項目!$S$16="高専"),IFERROR(VLOOKUP(入力項目!$S$17,子育て関連マスタ!$I$32:$M$34,4,FALSE),0),
AND(R589&gt;=21,R589&lt;=22,入力項目!$S$16&lt;&gt;"高専"),IFERROR(VLOOKUP(入力項目!$S$17,子育て関連マスタ!$I$32:$M$34,4,FALSE),0),
R589&gt;=23,0
) +
IF($D589=4,
  IFERROR(_xlfn.IFS(
  R589&lt;=入力項目!$S$11,0,
  AND(R589=入力項目!$S$11),IFERROR(VLOOKUP(入力項目!$S$12,子育て関連マスタ!$I$4:$M$5,2,FALSE),0),
  AND(R589=4),IFERROR(VLOOKUP(入力項目!$S$13,子育て関連マスタ!$I$9:$M$12,2,FALSE),0),
  AND(R589=7),IFERROR(VLOOKUP(入力項目!$S$14,子育て関連マスタ!$I$16:$M$17,2,FALSE),0),
  AND(R589=13),IFERROR(VLOOKUP(入力項目!$S$15,子育て関連マスタ!$I$21:$M$22,2,FALSE),0),
  AND(R589=16),IFERROR(VLOOKUP(入力項目!$S$16,子育て関連マスタ!$I$26:$M$28,2,FALSE),0),
  AND(R589=19,入力項目!$S$16&lt;&gt;"高専"),IFERROR(VLOOKUP(入力項目!$S$17,子育て関連マスタ!$I$32:$M$37,2,FALSE),0),
  AND(R589=21,入力項目!$S$16="高専"),IFERROR(VLOOKUP(入力項目!$S$17,子育て関連マスタ!$I$32:$M$37,2,FALSE),0),
  R589&gt;=22,0
  ),0),0
) +
IF(AND(R589&gt;=1,R589&lt;=15),IF($D589=入力項目!$S$8,入力項目!$S$3,0),0) +
IF(AND(R589&gt;=1,R589&lt;=15),IF($D589=5,入力項目!$S$4,0),0) +
IF(AND(R589&gt;=1,R589&lt;=15),IF($D589=12,入力項目!$S$5,0),0) +
IF(AND(入力項目!$S$7=$A589,入力項目!$S$8=$D589),子育て関連マスタ!$C$14,0) +
IFERROR(IF(AND(YEAR(EDATE(DATE(入力項目!$S$7,入力項目!$S$8,1),1))=$A589,MONTH(EDATE(DATE(入力項目!$S$7,入力項目!$S$8,1),1))=$D589),子育て関連マスタ!$C$15,0),0) +
IF(AND(OR(R589=3,R589=5,R589=7),$D589=11),子育て関連マスタ!$C$17,0) +
IF(AND(R589=20,$D589=1),子育て関連マスタ!$C$18,0) +
IF(AND(R589=20,$D589=1),
IFERROR(_xlfn.IFS(
入力項目!$S$10="男",子育て関連マスタ!$C$18,
入力項目!$S$10="女",子育て関連マスタ!$C$19
),0),0
) +
IF(AND(R589&gt;=入力項目!$S$18,R589&lt;=入力項目!$S$19),入力項目!$S$20,0) +
IF(AND(R589&gt;=入力項目!$S$21,R589&lt;=入力項目!$S$22),入力項目!$S$23,0) +
IF(AND(R589&gt;=入力項目!$S$24,R589&lt;=入力項目!$S$25),入力項目!$S$26,0)
)</f>
        <v>0</v>
      </c>
      <c r="AG589">
        <f ca="1">-(
_xlfn.IFS(
S589&lt;=入力項目!$S$11,0,
AND(S589&gt;=入力項目!$S$11+1,S589&lt;=3),IFERROR(VLOOKUP(入力項目!$S$12,子育て関連マスタ!$I$4:$M$5,4,FALSE),0),
AND(S589&gt;=4,S589&lt;=6),IFERROR(VLOOKUP(入力項目!$S$13,子育て関連マスタ!$I$9:$M$12,4,FALSE),0),
AND(S589&gt;=7,S589&lt;=12),IFERROR(VLOOKUP(入力項目!$S$14,子育て関連マスタ!$I$16:$M$17,4,FALSE),0),
AND(S589&gt;=13,S589&lt;=15),IFERROR(VLOOKUP(入力項目!$S$15,子育て関連マスタ!$I$21:$M$22,4,FALSE),0),
AND(S589&gt;=16,S589&lt;=18),IFERROR(VLOOKUP(入力項目!$S$16,子育て関連マスタ!$I$26:$M$28,4,FALSE),0),
AND(S589&gt;=19,S589&lt;=20,入力項目!$S$16="高専"),IFERROR(VLOOKUP(入力項目!$S$16,子育て関連マスタ!$I$26:$M$28,4,FALSE),0),
AND(S589&gt;=19,S589&lt;=20,入力項目!$S$16&lt;&gt;"高専"),IFERROR(VLOOKUP(入力項目!$S$17,子育て関連マスタ!$I$32:$M$37,4,FALSE),0),
AND(S589&gt;=21,S589&lt;=22,入力項目!$S$16="高専"),IFERROR(VLOOKUP(入力項目!$S$17,子育て関連マスタ!$I$32:$M$34,4,FALSE),0),
AND(S589&gt;=21,S589&lt;=22,入力項目!$S$16&lt;&gt;"高専"),IFERROR(VLOOKUP(入力項目!$S$17,子育て関連マスタ!$I$32:$M$34,4,FALSE),0),
S589&gt;=23,0
) +
IF($D589=4,
  IFERROR(_xlfn.IFS(
  S589&lt;=入力項目!$S$11,0,
  AND(S589=入力項目!$S$11),IFERROR(VLOOKUP(入力項目!$S$12,子育て関連マスタ!$I$4:$M$5,2,FALSE),0),
  AND(S589=4),IFERROR(VLOOKUP(入力項目!$S$13,子育て関連マスタ!$I$9:$M$12,2,FALSE),0),
  AND(S589=7),IFERROR(VLOOKUP(入力項目!$S$14,子育て関連マスタ!$I$16:$M$17,2,FALSE),0),
  AND(S589=13),IFERROR(VLOOKUP(入力項目!$S$15,子育て関連マスタ!$I$21:$M$22,2,FALSE),0),
  AND(S589=16),IFERROR(VLOOKUP(入力項目!$S$16,子育て関連マスタ!$I$26:$M$28,2,FALSE),0),
  AND(S589=19,入力項目!$S$16&lt;&gt;"高専"),IFERROR(VLOOKUP(入力項目!$S$17,子育て関連マスタ!$I$32:$M$37,2,FALSE),0),
  AND(S589=21,入力項目!$S$16="高専"),IFERROR(VLOOKUP(入力項目!$S$17,子育て関連マスタ!$I$32:$M$37,2,FALSE),0),
  S589&gt;=22,0
  ),0),0
) +
IF(AND(S589&gt;=1,S589&lt;=15),IF($D589=入力項目!$S$8,入力項目!$S$3,0),0) +
IF(AND(S589&gt;=1,S589&lt;=15),IF($D589=5,入力項目!$S$4,0),0) +
IF(AND(S589&gt;=1,S589&lt;=15),IF($D589=12,入力項目!$S$5,0),0) +
IF(AND(入力項目!$S$7=$A589,入力項目!$S$8=$D589),子育て関連マスタ!$C$14,0) +
IFERROR(IF(AND(YEAR(EDATE(DATE(入力項目!$S$7,入力項目!$S$8,1),1))=$A589,MONTH(EDATE(DATE(入力項目!$S$7,入力項目!$S$8,1),1))=$D589),子育て関連マスタ!$C$15,0),0) +
IF(AND(OR(S589=3,S589=5,S589=7),$D589=11),子育て関連マスタ!$C$17,0) +
IF(AND(S589=20,$D589=1),子育て関連マスタ!$C$18,0) +
IF(AND(S589=20,$D589=1),
IFERROR(_xlfn.IFS(
入力項目!$S$10="男",子育て関連マスタ!$C$18,
入力項目!$S$10="女",子育て関連マスタ!$C$19
),0),0
) +
IF(AND(S589&gt;=入力項目!$S$18,S589&lt;=入力項目!$S$19),入力項目!$S$20,0) +
IF(AND(S589&gt;=入力項目!$S$21,S589&lt;=入力項目!$S$22),入力項目!$S$23,0) +
IF(AND(S589&gt;=入力項目!$S$24,S589&lt;=入力項目!$S$25),入力項目!$S$26,0)
)</f>
        <v>0</v>
      </c>
      <c r="AH589">
        <f ca="1">-(
_xlfn.IFS(
T589&lt;=入力項目!$S$11,0,
AND(T589&gt;=入力項目!$S$11+1,T589&lt;=3),IFERROR(VLOOKUP(入力項目!$S$12,子育て関連マスタ!$I$4:$M$5,4,FALSE),0),
AND(T589&gt;=4,T589&lt;=6),IFERROR(VLOOKUP(入力項目!$S$13,子育て関連マスタ!$I$9:$M$12,4,FALSE),0),
AND(T589&gt;=7,T589&lt;=12),IFERROR(VLOOKUP(入力項目!$S$14,子育て関連マスタ!$I$16:$M$17,4,FALSE),0),
AND(T589&gt;=13,T589&lt;=15),IFERROR(VLOOKUP(入力項目!$S$15,子育て関連マスタ!$I$21:$M$22,4,FALSE),0),
AND(T589&gt;=16,T589&lt;=18),IFERROR(VLOOKUP(入力項目!$S$16,子育て関連マスタ!$I$26:$M$28,4,FALSE),0),
AND(T589&gt;=19,T589&lt;=20,入力項目!$S$16="高専"),IFERROR(VLOOKUP(入力項目!$S$16,子育て関連マスタ!$I$26:$M$28,4,FALSE),0),
AND(T589&gt;=19,T589&lt;=20,入力項目!$S$16&lt;&gt;"高専"),IFERROR(VLOOKUP(入力項目!$S$17,子育て関連マスタ!$I$32:$M$37,4,FALSE),0),
AND(T589&gt;=21,T589&lt;=22,入力項目!$S$16="高専"),IFERROR(VLOOKUP(入力項目!$S$17,子育て関連マスタ!$I$32:$M$34,4,FALSE),0),
AND(T589&gt;=21,T589&lt;=22,入力項目!$S$16&lt;&gt;"高専"),IFERROR(VLOOKUP(入力項目!$S$17,子育て関連マスタ!$I$32:$M$34,4,FALSE),0),
T589&gt;=23,0
) +
IF($D589=4,
  IFERROR(_xlfn.IFS(
  T589&lt;=入力項目!$S$11,0,
  AND(T589=入力項目!$S$11),IFERROR(VLOOKUP(入力項目!$S$12,子育て関連マスタ!$I$4:$M$5,2,FALSE),0),
  AND(T589=4),IFERROR(VLOOKUP(入力項目!$S$13,子育て関連マスタ!$I$9:$M$12,2,FALSE),0),
  AND(T589=7),IFERROR(VLOOKUP(入力項目!$S$14,子育て関連マスタ!$I$16:$M$17,2,FALSE),0),
  AND(T589=13),IFERROR(VLOOKUP(入力項目!$S$15,子育て関連マスタ!$I$21:$M$22,2,FALSE),0),
  AND(T589=16),IFERROR(VLOOKUP(入力項目!$S$16,子育て関連マスタ!$I$26:$M$28,2,FALSE),0),
  AND(T589=19,入力項目!$S$16&lt;&gt;"高専"),IFERROR(VLOOKUP(入力項目!$S$17,子育て関連マスタ!$I$32:$M$37,2,FALSE),0),
  AND(T589=21,入力項目!$S$16="高専"),IFERROR(VLOOKUP(入力項目!$S$17,子育て関連マスタ!$I$32:$M$37,2,FALSE),0),
  T589&gt;=22,0
  ),0),0
) +
IF(AND(T589&gt;=1,T589&lt;=15),IF($D589=入力項目!$S$8,入力項目!$S$3,0),0) +
IF(AND(T589&gt;=1,T589&lt;=15),IF($D589=5,入力項目!$S$4,0),0) +
IF(AND(T589&gt;=1,T589&lt;=15),IF($D589=12,入力項目!$S$5,0),0) +
IF(AND(入力項目!$S$7=$A589,入力項目!$S$8=$D589),子育て関連マスタ!$C$14,0) +
IFERROR(IF(AND(YEAR(EDATE(DATE(入力項目!$S$7,入力項目!$S$8,1),1))=$A589,MONTH(EDATE(DATE(入力項目!$S$7,入力項目!$S$8,1),1))=$D589),子育て関連マスタ!$C$15,0),0) +
IF(AND(OR(T589=3,T589=5,T589=7),$D589=11),子育て関連マスタ!$C$17,0) +
IF(AND(T589=20,$D589=1),子育て関連マスタ!$C$18,0) +
IF(AND(T589=20,$D589=1),
IFERROR(_xlfn.IFS(
入力項目!$S$10="男",子育て関連マスタ!$C$18,
入力項目!$S$10="女",子育て関連マスタ!$C$19
),0),0
) +
IF(AND(T589&gt;=入力項目!$S$18,T589&lt;=入力項目!$S$19),入力項目!$S$20,0) +
IF(AND(T589&gt;=入力項目!$S$21,T589&lt;=入力項目!$S$22),入力項目!$S$23,0) +
IF(AND(T589&gt;=入力項目!$S$24,T589&lt;=入力項目!$S$25),入力項目!$S$26,0)
)</f>
        <v>0</v>
      </c>
      <c r="AI589">
        <f ca="1">-(
_xlfn.IFS(
U589&lt;=入力項目!$S$11,0,
AND(U589&gt;=入力項目!$S$11+1,U589&lt;=3),IFERROR(VLOOKUP(入力項目!$S$12,子育て関連マスタ!$I$4:$M$5,4,FALSE),0),
AND(U589&gt;=4,U589&lt;=6),IFERROR(VLOOKUP(入力項目!$S$13,子育て関連マスタ!$I$9:$M$12,4,FALSE),0),
AND(U589&gt;=7,U589&lt;=12),IFERROR(VLOOKUP(入力項目!$S$14,子育て関連マスタ!$I$16:$M$17,4,FALSE),0),
AND(U589&gt;=13,U589&lt;=15),IFERROR(VLOOKUP(入力項目!$S$15,子育て関連マスタ!$I$21:$M$22,4,FALSE),0),
AND(U589&gt;=16,U589&lt;=18),IFERROR(VLOOKUP(入力項目!$S$16,子育て関連マスタ!$I$26:$M$28,4,FALSE),0),
AND(U589&gt;=19,U589&lt;=20,入力項目!$S$16="高専"),IFERROR(VLOOKUP(入力項目!$S$16,子育て関連マスタ!$I$26:$M$28,4,FALSE),0),
AND(U589&gt;=19,U589&lt;=20,入力項目!$S$16&lt;&gt;"高専"),IFERROR(VLOOKUP(入力項目!$S$17,子育て関連マスタ!$I$32:$M$37,4,FALSE),0),
AND(U589&gt;=21,U589&lt;=22,入力項目!$S$16="高専"),IFERROR(VLOOKUP(入力項目!$S$17,子育て関連マスタ!$I$32:$M$34,4,FALSE),0),
AND(U589&gt;=21,U589&lt;=22,入力項目!$S$16&lt;&gt;"高専"),IFERROR(VLOOKUP(入力項目!$S$17,子育て関連マスタ!$I$32:$M$34,4,FALSE),0),
U589&gt;=23,0
) +
IF($D589=4,
  IFERROR(_xlfn.IFS(
  U589&lt;=入力項目!$S$11,0,
  AND(U589=入力項目!$S$11),IFERROR(VLOOKUP(入力項目!$S$12,子育て関連マスタ!$I$4:$M$5,2,FALSE),0),
  AND(U589=4),IFERROR(VLOOKUP(入力項目!$S$13,子育て関連マスタ!$I$9:$M$12,2,FALSE),0),
  AND(U589=7),IFERROR(VLOOKUP(入力項目!$S$14,子育て関連マスタ!$I$16:$M$17,2,FALSE),0),
  AND(U589=13),IFERROR(VLOOKUP(入力項目!$S$15,子育て関連マスタ!$I$21:$M$22,2,FALSE),0),
  AND(U589=16),IFERROR(VLOOKUP(入力項目!$S$16,子育て関連マスタ!$I$26:$M$28,2,FALSE),0),
  AND(U589=19,入力項目!$S$16&lt;&gt;"高専"),IFERROR(VLOOKUP(入力項目!$S$17,子育て関連マスタ!$I$32:$M$37,2,FALSE),0),
  AND(U589=21,入力項目!$S$16="高専"),IFERROR(VLOOKUP(入力項目!$S$17,子育て関連マスタ!$I$32:$M$37,2,FALSE),0),
  U589&gt;=22,0
  ),0),0
) +
IF(AND(U589&gt;=1,U589&lt;=15),IF($D589=入力項目!$S$8,入力項目!$S$3,0),0) +
IF(AND(U589&gt;=1,U589&lt;=15),IF($D589=5,入力項目!$S$4,0),0) +
IF(AND(U589&gt;=1,U589&lt;=15),IF($D589=12,入力項目!$S$5,0),0) +
IF(AND(入力項目!$S$7=$A589,入力項目!$S$8=$D589),子育て関連マスタ!$C$14,0) +
IFERROR(IF(AND(YEAR(EDATE(DATE(入力項目!$S$7,入力項目!$S$8,1),1))=$A589,MONTH(EDATE(DATE(入力項目!$S$7,入力項目!$S$8,1),1))=$D589),子育て関連マスタ!$C$15,0),0) +
IF(AND(OR(U589=3,U589=5,U589=7),$D589=11),子育て関連マスタ!$C$17,0) +
IF(AND(U589=20,$D589=1),子育て関連マスタ!$C$18,0) +
IF(AND(U589=20,$D589=1),
IFERROR(_xlfn.IFS(
入力項目!$S$10="男",子育て関連マスタ!$C$18,
入力項目!$S$10="女",子育て関連マスタ!$C$19
),0),0
) +
IF(AND(U589&gt;=入力項目!$S$18,U589&lt;=入力項目!$S$19),入力項目!$S$20,0) +
IF(AND(U589&gt;=入力項目!$S$21,U589&lt;=入力項目!$S$22),入力項目!$S$23,0) +
IF(AND(U589&gt;=入力項目!$S$24,U589&lt;=入力項目!$S$25),入力項目!$S$26,0)
)</f>
        <v>0</v>
      </c>
      <c r="AJ589" s="10">
        <f ca="1">-VLOOKUP($D589,月別収支!$A$2:$H$13,7,FALSE)</f>
        <v>-20000</v>
      </c>
    </row>
    <row r="590" spans="1:36" x14ac:dyDescent="0.4">
      <c r="A590">
        <f t="shared" ca="1" si="156"/>
        <v>2073</v>
      </c>
      <c r="B590">
        <f t="shared" ca="1" si="163"/>
        <v>2073</v>
      </c>
      <c r="C590">
        <f t="shared" ca="1" si="164"/>
        <v>49</v>
      </c>
      <c r="D590">
        <f t="shared" ca="1" si="157"/>
        <v>8</v>
      </c>
      <c r="E590" t="str">
        <f t="shared" ca="1" si="158"/>
        <v>2073年8月</v>
      </c>
      <c r="F590">
        <f ca="1">IF(OR(入力項目!$N$5&lt;$A590,AND(入力項目!$N$5=$A590,入力項目!$N$6&lt;$D590)),IF(F589=0,1,IF(G590=12,F589+1,F589)),0)</f>
        <v>48</v>
      </c>
      <c r="G590">
        <f ca="1">IF(OR(入力項目!$N$5&lt;$A590,AND(入力項目!$N$5=$A590,入力項目!$N$6&lt;$D590)),IF(G589=12,1,G589+1),0)</f>
        <v>10</v>
      </c>
      <c r="H590" t="str">
        <f t="shared" ca="1" si="159"/>
        <v>48_10</v>
      </c>
      <c r="I590">
        <f ca="1">IF(
  IFERROR(AND($C590&gt;0,MOD($C590,入力項目!$N$22)=0,$D590=入力項目!$N$23), FALSE),
  1,
  IF(
    AND(I589&gt;0,J589=12),
    IF(I589=入力項目!$N$28, 0, I589+1),
    I589
  )
)</f>
        <v>0</v>
      </c>
      <c r="J590">
        <f ca="1">IF($D590=入力項目!$N$23,1,IFERROR(J589+1,1))</f>
        <v>3</v>
      </c>
      <c r="K590" t="str">
        <f t="shared" ca="1" si="160"/>
        <v>0_3</v>
      </c>
      <c r="L590">
        <f ca="1">L589+IF(入力項目!$D$4=$D590,1,0)</f>
        <v>77</v>
      </c>
      <c r="M590" t="str">
        <f t="shared" ca="1" si="161"/>
        <v>77歳</v>
      </c>
      <c r="N590">
        <f t="shared" ca="1" si="165"/>
        <v>78</v>
      </c>
      <c r="O590" t="str">
        <f t="shared" ca="1" si="162"/>
        <v>78歳</v>
      </c>
      <c r="P590">
        <f t="shared" ca="1" si="166"/>
        <v>53</v>
      </c>
      <c r="Q590">
        <f t="shared" ca="1" si="167"/>
        <v>51</v>
      </c>
      <c r="R590">
        <f t="shared" ca="1" si="168"/>
        <v>2074</v>
      </c>
      <c r="S590">
        <f t="shared" ca="1" si="169"/>
        <v>2074</v>
      </c>
      <c r="T590">
        <f t="shared" ca="1" si="170"/>
        <v>2074</v>
      </c>
      <c r="U590">
        <f t="shared" ca="1" si="171"/>
        <v>2074</v>
      </c>
      <c r="V590" s="10">
        <f t="shared" ca="1" si="172"/>
        <v>56576925</v>
      </c>
      <c r="W590" s="10">
        <f ca="1">IF($L590&lt;その他マスタ!$B$1,VLOOKUP($D590,月別収支!$A$2:$H$13,2,FALSE),その他マスタ!$B$3)+IF(AND($L590=その他マスタ!$B$1,入力項目!$I$9="あり",$D590=入力項目!$D$4),その他マスタ!$B$2,0)</f>
        <v>150000</v>
      </c>
      <c r="X590" s="10">
        <f ca="1">-IF(入力項目!$K$5=TRUE,
IF($F590+$G590&lt;3,VLOOKUP($D590,月別収支!$A$2:$H$13,8,FALSE),0)+IFERROR(VLOOKUP($H590,住宅ローン計算!C:P,13,FALSE),0)+IF($F590&gt;1,IF(OR($G590=3,$G590=6,$G590=9,$G590=12),ROUNDUP(入力項目!$N$18/4,0),0),0),
VLOOKUP($D590,月別収支!$A$2:$H$13,8,FALSE))</f>
        <v>0</v>
      </c>
      <c r="Y590" s="10">
        <f ca="1">-VLOOKUP($D590,月別収支!$A$2:$H$13,3,FALSE)</f>
        <v>-75000</v>
      </c>
      <c r="Z590" s="10">
        <f ca="1">-VLOOKUP($D590,月別収支!$A$2:$H$13,4,FALSE)</f>
        <v>-27000</v>
      </c>
      <c r="AA590" s="10">
        <f ca="1">-VLOOKUP($D590,月別収支!$A$2:$H$13,6,FALSE)</f>
        <v>-10000</v>
      </c>
      <c r="AB590" s="10">
        <f ca="1">-(
VLOOKUP($D590,月別収支!$A$2:$H$13,5,FALSE)+IF(AND(入力項目!$I$27&lt;=$A590,ISEVEN($A590-入力項目!$I$27),入力項目!$I$28=$D590),入力項目!$I$26,0)
+IF(入力項目!$K$26=TRUE,
IFERROR(VLOOKUP($K590,マイカーローン計算!C:P,13,FALSE),0),
IFERROR(
  IF(AND($C590&gt;0,MOD($C590,入力項目!$N$22)=0,$D590=入力項目!$N$23),入力項目!$N$24,0),
 0
)
)
)</f>
        <v>-20000</v>
      </c>
      <c r="AC590" s="10">
        <f ca="1">-IF($A590&lt;入力項目!$N$33,入力項目!$N$35,IF(AND($A590=入力項目!$N$33,$D590&lt;=入力項目!$N$34),入力項目!$N$35,0))</f>
        <v>0</v>
      </c>
      <c r="AD590">
        <f ca="1">-(
_xlfn.IFS(
P590&lt;=入力項目!$S$11,0,
AND(P590&gt;=入力項目!$S$11+1,P590&lt;=3),IFERROR(VLOOKUP(入力項目!$S$12,子育て関連マスタ!$I$4:$M$5,4,FALSE),0),
AND(P590&gt;=4,P590&lt;=6),IFERROR(VLOOKUP(入力項目!$S$13,子育て関連マスタ!$I$9:$M$12,4,FALSE),0),
AND(P590&gt;=7,P590&lt;=12),IFERROR(VLOOKUP(入力項目!$S$14,子育て関連マスタ!$I$16:$M$17,4,FALSE),0),
AND(P590&gt;=13,P590&lt;=15),IFERROR(VLOOKUP(入力項目!$S$15,子育て関連マスタ!$I$21:$M$22,4,FALSE),0),
AND(P590&gt;=16,P590&lt;=18),IFERROR(VLOOKUP(入力項目!$S$16,子育て関連マスタ!$I$26:$M$28,4,FALSE),0),
AND(P590&gt;=19,P590&lt;=20,入力項目!$S$16="高専"),IFERROR(VLOOKUP(入力項目!$S$16,子育て関連マスタ!$I$26:$M$28,4,FALSE),0),
AND(P590&gt;=19,P590&lt;=20,入力項目!$S$16&lt;&gt;"高専"),IFERROR(VLOOKUP(入力項目!$S$17,子育て関連マスタ!$I$32:$M$37,4,FALSE),0),
AND(P590&gt;=21,P590&lt;=22,入力項目!$S$16="高専"),IFERROR(VLOOKUP(入力項目!$S$17,子育て関連マスタ!$I$32:$M$34,4,FALSE),0),
AND(P590&gt;=21,P590&lt;=22,入力項目!$S$16&lt;&gt;"高専"),IFERROR(VLOOKUP(入力項目!$S$17,子育て関連マスタ!$I$32:$M$34,4,FALSE),0),
P590&gt;=23,0
) +
IF($D590=4,
  IFERROR(_xlfn.IFS(
  P590&lt;=入力項目!$S$11,0,
  AND(P590=入力項目!$S$11),IFERROR(VLOOKUP(入力項目!$S$12,子育て関連マスタ!$I$4:$M$5,2,FALSE),0),
  AND(P590=4),IFERROR(VLOOKUP(入力項目!$S$13,子育て関連マスタ!$I$9:$M$12,2,FALSE),0),
  AND(P590=7),IFERROR(VLOOKUP(入力項目!$S$14,子育て関連マスタ!$I$16:$M$17,2,FALSE),0),
  AND(P590=13),IFERROR(VLOOKUP(入力項目!$S$15,子育て関連マスタ!$I$21:$M$22,2,FALSE),0),
  AND(P590=16),IFERROR(VLOOKUP(入力項目!$S$16,子育て関連マスタ!$I$26:$M$28,2,FALSE),0),
  AND(P590=19,入力項目!$S$16&lt;&gt;"高専"),IFERROR(VLOOKUP(入力項目!$S$17,子育て関連マスタ!$I$32:$M$37,2,FALSE),0),
  AND(P590=21,入力項目!$S$16="高専"),IFERROR(VLOOKUP(入力項目!$S$17,子育て関連マスタ!$I$32:$M$37,2,FALSE),0),
  P590&gt;=22,0
  ),0),0
) +
IF(AND(P590&gt;=1,P590&lt;=15),IF($D590=入力項目!$S$8,入力項目!$S$3,0),0) +
IF(AND(P590&gt;=1,P590&lt;=15),IF($D590=5,入力項目!$S$4,0),0) +
IF(AND(P590&gt;=1,P590&lt;=15),IF($D590=12,入力項目!$S$5,0),0) +
IF(AND(入力項目!$S$7=$A590,入力項目!$S$8=$D590),子育て関連マスタ!$C$14,0) +
IFERROR(IF(AND(YEAR(EDATE(DATE(入力項目!$S$7,入力項目!$S$8,1),1))=$A590,MONTH(EDATE(DATE(入力項目!$S$7,入力項目!$S$8,1),1))=$D590),子育て関連マスタ!$C$15,0),0) +
IF(AND(OR(P590=3,P590=5,P590=7),$D590=11),子育て関連マスタ!$C$17,0) +
IF(AND(P590=20,$D590=1),子育て関連マスタ!$C$18,0) +
IF(AND(P590=20,$D590=1),
IFERROR(_xlfn.IFS(
入力項目!$S$10="男",子育て関連マスタ!$C$18,
入力項目!$S$10="女",子育て関連マスタ!$C$19
),0),0
) +
IF(AND(P590&gt;=入力項目!$S$18,P590&lt;=入力項目!$S$19),入力項目!$S$20,0) +
IF(AND(P590&gt;=入力項目!$S$21,P590&lt;=入力項目!$S$22),入力項目!$S$23,0) +
IF(AND(P590&gt;=入力項目!$S$24,P590&lt;=入力項目!$S$25),入力項目!$S$26,0)
)</f>
        <v>0</v>
      </c>
      <c r="AE590">
        <f ca="1">-(
_xlfn.IFS(
Q590&lt;=入力項目!$S$11,0,
AND(Q590&gt;=入力項目!$S$11+1,Q590&lt;=3),IFERROR(VLOOKUP(入力項目!$S$12,子育て関連マスタ!$I$4:$M$5,4,FALSE),0),
AND(Q590&gt;=4,Q590&lt;=6),IFERROR(VLOOKUP(入力項目!$S$13,子育て関連マスタ!$I$9:$M$12,4,FALSE),0),
AND(Q590&gt;=7,Q590&lt;=12),IFERROR(VLOOKUP(入力項目!$S$14,子育て関連マスタ!$I$16:$M$17,4,FALSE),0),
AND(Q590&gt;=13,Q590&lt;=15),IFERROR(VLOOKUP(入力項目!$S$15,子育て関連マスタ!$I$21:$M$22,4,FALSE),0),
AND(Q590&gt;=16,Q590&lt;=18),IFERROR(VLOOKUP(入力項目!$S$16,子育て関連マスタ!$I$26:$M$28,4,FALSE),0),
AND(Q590&gt;=19,Q590&lt;=20,入力項目!$S$16="高専"),IFERROR(VLOOKUP(入力項目!$S$16,子育て関連マスタ!$I$26:$M$28,4,FALSE),0),
AND(Q590&gt;=19,Q590&lt;=20,入力項目!$S$16&lt;&gt;"高専"),IFERROR(VLOOKUP(入力項目!$S$17,子育て関連マスタ!$I$32:$M$37,4,FALSE),0),
AND(Q590&gt;=21,Q590&lt;=22,入力項目!$S$16="高専"),IFERROR(VLOOKUP(入力項目!$S$17,子育て関連マスタ!$I$32:$M$34,4,FALSE),0),
AND(Q590&gt;=21,Q590&lt;=22,入力項目!$S$16&lt;&gt;"高専"),IFERROR(VLOOKUP(入力項目!$S$17,子育て関連マスタ!$I$32:$M$34,4,FALSE),0),
Q590&gt;=23,0
) +
IF($D590=4,
  IFERROR(_xlfn.IFS(
  Q590&lt;=入力項目!$S$11,0,
  AND(Q590=入力項目!$S$11),IFERROR(VLOOKUP(入力項目!$S$12,子育て関連マスタ!$I$4:$M$5,2,FALSE),0),
  AND(Q590=4),IFERROR(VLOOKUP(入力項目!$S$13,子育て関連マスタ!$I$9:$M$12,2,FALSE),0),
  AND(Q590=7),IFERROR(VLOOKUP(入力項目!$S$14,子育て関連マスタ!$I$16:$M$17,2,FALSE),0),
  AND(Q590=13),IFERROR(VLOOKUP(入力項目!$S$15,子育て関連マスタ!$I$21:$M$22,2,FALSE),0),
  AND(Q590=16),IFERROR(VLOOKUP(入力項目!$S$16,子育て関連マスタ!$I$26:$M$28,2,FALSE),0),
  AND(Q590=19,入力項目!$S$16&lt;&gt;"高専"),IFERROR(VLOOKUP(入力項目!$S$17,子育て関連マスタ!$I$32:$M$37,2,FALSE),0),
  AND(Q590=21,入力項目!$S$16="高専"),IFERROR(VLOOKUP(入力項目!$S$17,子育て関連マスタ!$I$32:$M$37,2,FALSE),0),
  Q590&gt;=22,0
  ),0),0
) +
IF(AND(Q590&gt;=1,Q590&lt;=15),IF($D590=入力項目!$S$8,入力項目!$S$3,0),0) +
IF(AND(Q590&gt;=1,Q590&lt;=15),IF($D590=5,入力項目!$S$4,0),0) +
IF(AND(Q590&gt;=1,Q590&lt;=15),IF($D590=12,入力項目!$S$5,0),0) +
IF(AND(入力項目!$S$7=$A590,入力項目!$S$8=$D590),子育て関連マスタ!$C$14,0) +
IFERROR(IF(AND(YEAR(EDATE(DATE(入力項目!$S$7,入力項目!$S$8,1),1))=$A590,MONTH(EDATE(DATE(入力項目!$S$7,入力項目!$S$8,1),1))=$D590),子育て関連マスタ!$C$15,0),0) +
IF(AND(OR(Q590=3,Q590=5,Q590=7),$D590=11),子育て関連マスタ!$C$17,0) +
IF(AND(Q590=20,$D590=1),子育て関連マスタ!$C$18,0) +
IF(AND(Q590=20,$D590=1),
IFERROR(_xlfn.IFS(
入力項目!$S$10="男",子育て関連マスタ!$C$18,
入力項目!$S$10="女",子育て関連マスタ!$C$19
),0),0
) +
IF(AND(Q590&gt;=入力項目!$S$18,Q590&lt;=入力項目!$S$19),入力項目!$S$20,0) +
IF(AND(Q590&gt;=入力項目!$S$21,Q590&lt;=入力項目!$S$22),入力項目!$S$23,0) +
IF(AND(Q590&gt;=入力項目!$S$24,Q590&lt;=入力項目!$S$25),入力項目!$S$26,0)
)</f>
        <v>0</v>
      </c>
      <c r="AF590">
        <f ca="1">-(
_xlfn.IFS(
R590&lt;=入力項目!$S$11,0,
AND(R590&gt;=入力項目!$S$11+1,R590&lt;=3),IFERROR(VLOOKUP(入力項目!$S$12,子育て関連マスタ!$I$4:$M$5,4,FALSE),0),
AND(R590&gt;=4,R590&lt;=6),IFERROR(VLOOKUP(入力項目!$S$13,子育て関連マスタ!$I$9:$M$12,4,FALSE),0),
AND(R590&gt;=7,R590&lt;=12),IFERROR(VLOOKUP(入力項目!$S$14,子育て関連マスタ!$I$16:$M$17,4,FALSE),0),
AND(R590&gt;=13,R590&lt;=15),IFERROR(VLOOKUP(入力項目!$S$15,子育て関連マスタ!$I$21:$M$22,4,FALSE),0),
AND(R590&gt;=16,R590&lt;=18),IFERROR(VLOOKUP(入力項目!$S$16,子育て関連マスタ!$I$26:$M$28,4,FALSE),0),
AND(R590&gt;=19,R590&lt;=20,入力項目!$S$16="高専"),IFERROR(VLOOKUP(入力項目!$S$16,子育て関連マスタ!$I$26:$M$28,4,FALSE),0),
AND(R590&gt;=19,R590&lt;=20,入力項目!$S$16&lt;&gt;"高専"),IFERROR(VLOOKUP(入力項目!$S$17,子育て関連マスタ!$I$32:$M$37,4,FALSE),0),
AND(R590&gt;=21,R590&lt;=22,入力項目!$S$16="高専"),IFERROR(VLOOKUP(入力項目!$S$17,子育て関連マスタ!$I$32:$M$34,4,FALSE),0),
AND(R590&gt;=21,R590&lt;=22,入力項目!$S$16&lt;&gt;"高専"),IFERROR(VLOOKUP(入力項目!$S$17,子育て関連マスタ!$I$32:$M$34,4,FALSE),0),
R590&gt;=23,0
) +
IF($D590=4,
  IFERROR(_xlfn.IFS(
  R590&lt;=入力項目!$S$11,0,
  AND(R590=入力項目!$S$11),IFERROR(VLOOKUP(入力項目!$S$12,子育て関連マスタ!$I$4:$M$5,2,FALSE),0),
  AND(R590=4),IFERROR(VLOOKUP(入力項目!$S$13,子育て関連マスタ!$I$9:$M$12,2,FALSE),0),
  AND(R590=7),IFERROR(VLOOKUP(入力項目!$S$14,子育て関連マスタ!$I$16:$M$17,2,FALSE),0),
  AND(R590=13),IFERROR(VLOOKUP(入力項目!$S$15,子育て関連マスタ!$I$21:$M$22,2,FALSE),0),
  AND(R590=16),IFERROR(VLOOKUP(入力項目!$S$16,子育て関連マスタ!$I$26:$M$28,2,FALSE),0),
  AND(R590=19,入力項目!$S$16&lt;&gt;"高専"),IFERROR(VLOOKUP(入力項目!$S$17,子育て関連マスタ!$I$32:$M$37,2,FALSE),0),
  AND(R590=21,入力項目!$S$16="高専"),IFERROR(VLOOKUP(入力項目!$S$17,子育て関連マスタ!$I$32:$M$37,2,FALSE),0),
  R590&gt;=22,0
  ),0),0
) +
IF(AND(R590&gt;=1,R590&lt;=15),IF($D590=入力項目!$S$8,入力項目!$S$3,0),0) +
IF(AND(R590&gt;=1,R590&lt;=15),IF($D590=5,入力項目!$S$4,0),0) +
IF(AND(R590&gt;=1,R590&lt;=15),IF($D590=12,入力項目!$S$5,0),0) +
IF(AND(入力項目!$S$7=$A590,入力項目!$S$8=$D590),子育て関連マスタ!$C$14,0) +
IFERROR(IF(AND(YEAR(EDATE(DATE(入力項目!$S$7,入力項目!$S$8,1),1))=$A590,MONTH(EDATE(DATE(入力項目!$S$7,入力項目!$S$8,1),1))=$D590),子育て関連マスタ!$C$15,0),0) +
IF(AND(OR(R590=3,R590=5,R590=7),$D590=11),子育て関連マスタ!$C$17,0) +
IF(AND(R590=20,$D590=1),子育て関連マスタ!$C$18,0) +
IF(AND(R590=20,$D590=1),
IFERROR(_xlfn.IFS(
入力項目!$S$10="男",子育て関連マスタ!$C$18,
入力項目!$S$10="女",子育て関連マスタ!$C$19
),0),0
) +
IF(AND(R590&gt;=入力項目!$S$18,R590&lt;=入力項目!$S$19),入力項目!$S$20,0) +
IF(AND(R590&gt;=入力項目!$S$21,R590&lt;=入力項目!$S$22),入力項目!$S$23,0) +
IF(AND(R590&gt;=入力項目!$S$24,R590&lt;=入力項目!$S$25),入力項目!$S$26,0)
)</f>
        <v>0</v>
      </c>
      <c r="AG590">
        <f ca="1">-(
_xlfn.IFS(
S590&lt;=入力項目!$S$11,0,
AND(S590&gt;=入力項目!$S$11+1,S590&lt;=3),IFERROR(VLOOKUP(入力項目!$S$12,子育て関連マスタ!$I$4:$M$5,4,FALSE),0),
AND(S590&gt;=4,S590&lt;=6),IFERROR(VLOOKUP(入力項目!$S$13,子育て関連マスタ!$I$9:$M$12,4,FALSE),0),
AND(S590&gt;=7,S590&lt;=12),IFERROR(VLOOKUP(入力項目!$S$14,子育て関連マスタ!$I$16:$M$17,4,FALSE),0),
AND(S590&gt;=13,S590&lt;=15),IFERROR(VLOOKUP(入力項目!$S$15,子育て関連マスタ!$I$21:$M$22,4,FALSE),0),
AND(S590&gt;=16,S590&lt;=18),IFERROR(VLOOKUP(入力項目!$S$16,子育て関連マスタ!$I$26:$M$28,4,FALSE),0),
AND(S590&gt;=19,S590&lt;=20,入力項目!$S$16="高専"),IFERROR(VLOOKUP(入力項目!$S$16,子育て関連マスタ!$I$26:$M$28,4,FALSE),0),
AND(S590&gt;=19,S590&lt;=20,入力項目!$S$16&lt;&gt;"高専"),IFERROR(VLOOKUP(入力項目!$S$17,子育て関連マスタ!$I$32:$M$37,4,FALSE),0),
AND(S590&gt;=21,S590&lt;=22,入力項目!$S$16="高専"),IFERROR(VLOOKUP(入力項目!$S$17,子育て関連マスタ!$I$32:$M$34,4,FALSE),0),
AND(S590&gt;=21,S590&lt;=22,入力項目!$S$16&lt;&gt;"高専"),IFERROR(VLOOKUP(入力項目!$S$17,子育て関連マスタ!$I$32:$M$34,4,FALSE),0),
S590&gt;=23,0
) +
IF($D590=4,
  IFERROR(_xlfn.IFS(
  S590&lt;=入力項目!$S$11,0,
  AND(S590=入力項目!$S$11),IFERROR(VLOOKUP(入力項目!$S$12,子育て関連マスタ!$I$4:$M$5,2,FALSE),0),
  AND(S590=4),IFERROR(VLOOKUP(入力項目!$S$13,子育て関連マスタ!$I$9:$M$12,2,FALSE),0),
  AND(S590=7),IFERROR(VLOOKUP(入力項目!$S$14,子育て関連マスタ!$I$16:$M$17,2,FALSE),0),
  AND(S590=13),IFERROR(VLOOKUP(入力項目!$S$15,子育て関連マスタ!$I$21:$M$22,2,FALSE),0),
  AND(S590=16),IFERROR(VLOOKUP(入力項目!$S$16,子育て関連マスタ!$I$26:$M$28,2,FALSE),0),
  AND(S590=19,入力項目!$S$16&lt;&gt;"高専"),IFERROR(VLOOKUP(入力項目!$S$17,子育て関連マスタ!$I$32:$M$37,2,FALSE),0),
  AND(S590=21,入力項目!$S$16="高専"),IFERROR(VLOOKUP(入力項目!$S$17,子育て関連マスタ!$I$32:$M$37,2,FALSE),0),
  S590&gt;=22,0
  ),0),0
) +
IF(AND(S590&gt;=1,S590&lt;=15),IF($D590=入力項目!$S$8,入力項目!$S$3,0),0) +
IF(AND(S590&gt;=1,S590&lt;=15),IF($D590=5,入力項目!$S$4,0),0) +
IF(AND(S590&gt;=1,S590&lt;=15),IF($D590=12,入力項目!$S$5,0),0) +
IF(AND(入力項目!$S$7=$A590,入力項目!$S$8=$D590),子育て関連マスタ!$C$14,0) +
IFERROR(IF(AND(YEAR(EDATE(DATE(入力項目!$S$7,入力項目!$S$8,1),1))=$A590,MONTH(EDATE(DATE(入力項目!$S$7,入力項目!$S$8,1),1))=$D590),子育て関連マスタ!$C$15,0),0) +
IF(AND(OR(S590=3,S590=5,S590=7),$D590=11),子育て関連マスタ!$C$17,0) +
IF(AND(S590=20,$D590=1),子育て関連マスタ!$C$18,0) +
IF(AND(S590=20,$D590=1),
IFERROR(_xlfn.IFS(
入力項目!$S$10="男",子育て関連マスタ!$C$18,
入力項目!$S$10="女",子育て関連マスタ!$C$19
),0),0
) +
IF(AND(S590&gt;=入力項目!$S$18,S590&lt;=入力項目!$S$19),入力項目!$S$20,0) +
IF(AND(S590&gt;=入力項目!$S$21,S590&lt;=入力項目!$S$22),入力項目!$S$23,0) +
IF(AND(S590&gt;=入力項目!$S$24,S590&lt;=入力項目!$S$25),入力項目!$S$26,0)
)</f>
        <v>0</v>
      </c>
      <c r="AH590">
        <f ca="1">-(
_xlfn.IFS(
T590&lt;=入力項目!$S$11,0,
AND(T590&gt;=入力項目!$S$11+1,T590&lt;=3),IFERROR(VLOOKUP(入力項目!$S$12,子育て関連マスタ!$I$4:$M$5,4,FALSE),0),
AND(T590&gt;=4,T590&lt;=6),IFERROR(VLOOKUP(入力項目!$S$13,子育て関連マスタ!$I$9:$M$12,4,FALSE),0),
AND(T590&gt;=7,T590&lt;=12),IFERROR(VLOOKUP(入力項目!$S$14,子育て関連マスタ!$I$16:$M$17,4,FALSE),0),
AND(T590&gt;=13,T590&lt;=15),IFERROR(VLOOKUP(入力項目!$S$15,子育て関連マスタ!$I$21:$M$22,4,FALSE),0),
AND(T590&gt;=16,T590&lt;=18),IFERROR(VLOOKUP(入力項目!$S$16,子育て関連マスタ!$I$26:$M$28,4,FALSE),0),
AND(T590&gt;=19,T590&lt;=20,入力項目!$S$16="高専"),IFERROR(VLOOKUP(入力項目!$S$16,子育て関連マスタ!$I$26:$M$28,4,FALSE),0),
AND(T590&gt;=19,T590&lt;=20,入力項目!$S$16&lt;&gt;"高専"),IFERROR(VLOOKUP(入力項目!$S$17,子育て関連マスタ!$I$32:$M$37,4,FALSE),0),
AND(T590&gt;=21,T590&lt;=22,入力項目!$S$16="高専"),IFERROR(VLOOKUP(入力項目!$S$17,子育て関連マスタ!$I$32:$M$34,4,FALSE),0),
AND(T590&gt;=21,T590&lt;=22,入力項目!$S$16&lt;&gt;"高専"),IFERROR(VLOOKUP(入力項目!$S$17,子育て関連マスタ!$I$32:$M$34,4,FALSE),0),
T590&gt;=23,0
) +
IF($D590=4,
  IFERROR(_xlfn.IFS(
  T590&lt;=入力項目!$S$11,0,
  AND(T590=入力項目!$S$11),IFERROR(VLOOKUP(入力項目!$S$12,子育て関連マスタ!$I$4:$M$5,2,FALSE),0),
  AND(T590=4),IFERROR(VLOOKUP(入力項目!$S$13,子育て関連マスタ!$I$9:$M$12,2,FALSE),0),
  AND(T590=7),IFERROR(VLOOKUP(入力項目!$S$14,子育て関連マスタ!$I$16:$M$17,2,FALSE),0),
  AND(T590=13),IFERROR(VLOOKUP(入力項目!$S$15,子育て関連マスタ!$I$21:$M$22,2,FALSE),0),
  AND(T590=16),IFERROR(VLOOKUP(入力項目!$S$16,子育て関連マスタ!$I$26:$M$28,2,FALSE),0),
  AND(T590=19,入力項目!$S$16&lt;&gt;"高専"),IFERROR(VLOOKUP(入力項目!$S$17,子育て関連マスタ!$I$32:$M$37,2,FALSE),0),
  AND(T590=21,入力項目!$S$16="高専"),IFERROR(VLOOKUP(入力項目!$S$17,子育て関連マスタ!$I$32:$M$37,2,FALSE),0),
  T590&gt;=22,0
  ),0),0
) +
IF(AND(T590&gt;=1,T590&lt;=15),IF($D590=入力項目!$S$8,入力項目!$S$3,0),0) +
IF(AND(T590&gt;=1,T590&lt;=15),IF($D590=5,入力項目!$S$4,0),0) +
IF(AND(T590&gt;=1,T590&lt;=15),IF($D590=12,入力項目!$S$5,0),0) +
IF(AND(入力項目!$S$7=$A590,入力項目!$S$8=$D590),子育て関連マスタ!$C$14,0) +
IFERROR(IF(AND(YEAR(EDATE(DATE(入力項目!$S$7,入力項目!$S$8,1),1))=$A590,MONTH(EDATE(DATE(入力項目!$S$7,入力項目!$S$8,1),1))=$D590),子育て関連マスタ!$C$15,0),0) +
IF(AND(OR(T590=3,T590=5,T590=7),$D590=11),子育て関連マスタ!$C$17,0) +
IF(AND(T590=20,$D590=1),子育て関連マスタ!$C$18,0) +
IF(AND(T590=20,$D590=1),
IFERROR(_xlfn.IFS(
入力項目!$S$10="男",子育て関連マスタ!$C$18,
入力項目!$S$10="女",子育て関連マスタ!$C$19
),0),0
) +
IF(AND(T590&gt;=入力項目!$S$18,T590&lt;=入力項目!$S$19),入力項目!$S$20,0) +
IF(AND(T590&gt;=入力項目!$S$21,T590&lt;=入力項目!$S$22),入力項目!$S$23,0) +
IF(AND(T590&gt;=入力項目!$S$24,T590&lt;=入力項目!$S$25),入力項目!$S$26,0)
)</f>
        <v>0</v>
      </c>
      <c r="AI590">
        <f ca="1">-(
_xlfn.IFS(
U590&lt;=入力項目!$S$11,0,
AND(U590&gt;=入力項目!$S$11+1,U590&lt;=3),IFERROR(VLOOKUP(入力項目!$S$12,子育て関連マスタ!$I$4:$M$5,4,FALSE),0),
AND(U590&gt;=4,U590&lt;=6),IFERROR(VLOOKUP(入力項目!$S$13,子育て関連マスタ!$I$9:$M$12,4,FALSE),0),
AND(U590&gt;=7,U590&lt;=12),IFERROR(VLOOKUP(入力項目!$S$14,子育て関連マスタ!$I$16:$M$17,4,FALSE),0),
AND(U590&gt;=13,U590&lt;=15),IFERROR(VLOOKUP(入力項目!$S$15,子育て関連マスタ!$I$21:$M$22,4,FALSE),0),
AND(U590&gt;=16,U590&lt;=18),IFERROR(VLOOKUP(入力項目!$S$16,子育て関連マスタ!$I$26:$M$28,4,FALSE),0),
AND(U590&gt;=19,U590&lt;=20,入力項目!$S$16="高専"),IFERROR(VLOOKUP(入力項目!$S$16,子育て関連マスタ!$I$26:$M$28,4,FALSE),0),
AND(U590&gt;=19,U590&lt;=20,入力項目!$S$16&lt;&gt;"高専"),IFERROR(VLOOKUP(入力項目!$S$17,子育て関連マスタ!$I$32:$M$37,4,FALSE),0),
AND(U590&gt;=21,U590&lt;=22,入力項目!$S$16="高専"),IFERROR(VLOOKUP(入力項目!$S$17,子育て関連マスタ!$I$32:$M$34,4,FALSE),0),
AND(U590&gt;=21,U590&lt;=22,入力項目!$S$16&lt;&gt;"高専"),IFERROR(VLOOKUP(入力項目!$S$17,子育て関連マスタ!$I$32:$M$34,4,FALSE),0),
U590&gt;=23,0
) +
IF($D590=4,
  IFERROR(_xlfn.IFS(
  U590&lt;=入力項目!$S$11,0,
  AND(U590=入力項目!$S$11),IFERROR(VLOOKUP(入力項目!$S$12,子育て関連マスタ!$I$4:$M$5,2,FALSE),0),
  AND(U590=4),IFERROR(VLOOKUP(入力項目!$S$13,子育て関連マスタ!$I$9:$M$12,2,FALSE),0),
  AND(U590=7),IFERROR(VLOOKUP(入力項目!$S$14,子育て関連マスタ!$I$16:$M$17,2,FALSE),0),
  AND(U590=13),IFERROR(VLOOKUP(入力項目!$S$15,子育て関連マスタ!$I$21:$M$22,2,FALSE),0),
  AND(U590=16),IFERROR(VLOOKUP(入力項目!$S$16,子育て関連マスタ!$I$26:$M$28,2,FALSE),0),
  AND(U590=19,入力項目!$S$16&lt;&gt;"高専"),IFERROR(VLOOKUP(入力項目!$S$17,子育て関連マスタ!$I$32:$M$37,2,FALSE),0),
  AND(U590=21,入力項目!$S$16="高専"),IFERROR(VLOOKUP(入力項目!$S$17,子育て関連マスタ!$I$32:$M$37,2,FALSE),0),
  U590&gt;=22,0
  ),0),0
) +
IF(AND(U590&gt;=1,U590&lt;=15),IF($D590=入力項目!$S$8,入力項目!$S$3,0),0) +
IF(AND(U590&gt;=1,U590&lt;=15),IF($D590=5,入力項目!$S$4,0),0) +
IF(AND(U590&gt;=1,U590&lt;=15),IF($D590=12,入力項目!$S$5,0),0) +
IF(AND(入力項目!$S$7=$A590,入力項目!$S$8=$D590),子育て関連マスタ!$C$14,0) +
IFERROR(IF(AND(YEAR(EDATE(DATE(入力項目!$S$7,入力項目!$S$8,1),1))=$A590,MONTH(EDATE(DATE(入力項目!$S$7,入力項目!$S$8,1),1))=$D590),子育て関連マスタ!$C$15,0),0) +
IF(AND(OR(U590=3,U590=5,U590=7),$D590=11),子育て関連マスタ!$C$17,0) +
IF(AND(U590=20,$D590=1),子育て関連マスタ!$C$18,0) +
IF(AND(U590=20,$D590=1),
IFERROR(_xlfn.IFS(
入力項目!$S$10="男",子育て関連マスタ!$C$18,
入力項目!$S$10="女",子育て関連マスタ!$C$19
),0),0
) +
IF(AND(U590&gt;=入力項目!$S$18,U590&lt;=入力項目!$S$19),入力項目!$S$20,0) +
IF(AND(U590&gt;=入力項目!$S$21,U590&lt;=入力項目!$S$22),入力項目!$S$23,0) +
IF(AND(U590&gt;=入力項目!$S$24,U590&lt;=入力項目!$S$25),入力項目!$S$26,0)
)</f>
        <v>0</v>
      </c>
      <c r="AJ590" s="10">
        <f ca="1">-VLOOKUP($D590,月別収支!$A$2:$H$13,7,FALSE)</f>
        <v>-20000</v>
      </c>
    </row>
    <row r="591" spans="1:36" x14ac:dyDescent="0.4">
      <c r="A591">
        <f t="shared" ca="1" si="156"/>
        <v>2073</v>
      </c>
      <c r="B591">
        <f t="shared" ca="1" si="163"/>
        <v>2073</v>
      </c>
      <c r="C591">
        <f t="shared" ca="1" si="164"/>
        <v>49</v>
      </c>
      <c r="D591">
        <f t="shared" ca="1" si="157"/>
        <v>9</v>
      </c>
      <c r="E591" t="str">
        <f t="shared" ca="1" si="158"/>
        <v>2073年9月</v>
      </c>
      <c r="F591">
        <f ca="1">IF(OR(入力項目!$N$5&lt;$A591,AND(入力項目!$N$5=$A591,入力項目!$N$6&lt;$D591)),IF(F590=0,1,IF(G591=12,F590+1,F590)),0)</f>
        <v>48</v>
      </c>
      <c r="G591">
        <f ca="1">IF(OR(入力項目!$N$5&lt;$A591,AND(入力項目!$N$5=$A591,入力項目!$N$6&lt;$D591)),IF(G590=12,1,G590+1),0)</f>
        <v>11</v>
      </c>
      <c r="H591" t="str">
        <f t="shared" ca="1" si="159"/>
        <v>48_11</v>
      </c>
      <c r="I591">
        <f ca="1">IF(
  IFERROR(AND($C591&gt;0,MOD($C591,入力項目!$N$22)=0,$D591=入力項目!$N$23), FALSE),
  1,
  IF(
    AND(I590&gt;0,J590=12),
    IF(I590=入力項目!$N$28, 0, I590+1),
    I590
  )
)</f>
        <v>0</v>
      </c>
      <c r="J591">
        <f ca="1">IF($D591=入力項目!$N$23,1,IFERROR(J590+1,1))</f>
        <v>4</v>
      </c>
      <c r="K591" t="str">
        <f t="shared" ca="1" si="160"/>
        <v>0_4</v>
      </c>
      <c r="L591">
        <f ca="1">L590+IF(入力項目!$D$4=$D591,1,0)</f>
        <v>77</v>
      </c>
      <c r="M591" t="str">
        <f t="shared" ca="1" si="161"/>
        <v>77歳</v>
      </c>
      <c r="N591">
        <f t="shared" ca="1" si="165"/>
        <v>78</v>
      </c>
      <c r="O591" t="str">
        <f t="shared" ca="1" si="162"/>
        <v>78歳</v>
      </c>
      <c r="P591">
        <f t="shared" ca="1" si="166"/>
        <v>53</v>
      </c>
      <c r="Q591">
        <f t="shared" ca="1" si="167"/>
        <v>51</v>
      </c>
      <c r="R591">
        <f t="shared" ca="1" si="168"/>
        <v>2074</v>
      </c>
      <c r="S591">
        <f t="shared" ca="1" si="169"/>
        <v>2074</v>
      </c>
      <c r="T591">
        <f t="shared" ca="1" si="170"/>
        <v>2074</v>
      </c>
      <c r="U591">
        <f t="shared" ca="1" si="171"/>
        <v>2074</v>
      </c>
      <c r="V591" s="10">
        <f t="shared" ca="1" si="172"/>
        <v>56574925</v>
      </c>
      <c r="W591" s="10">
        <f ca="1">IF($L591&lt;その他マスタ!$B$1,VLOOKUP($D591,月別収支!$A$2:$H$13,2,FALSE),その他マスタ!$B$3)+IF(AND($L591=その他マスタ!$B$1,入力項目!$I$9="あり",$D591=入力項目!$D$4),その他マスタ!$B$2,0)</f>
        <v>150000</v>
      </c>
      <c r="X591" s="10">
        <f ca="1">-IF(入力項目!$K$5=TRUE,
IF($F591+$G591&lt;3,VLOOKUP($D591,月別収支!$A$2:$H$13,8,FALSE),0)+IFERROR(VLOOKUP($H591,住宅ローン計算!C:P,13,FALSE),0)+IF($F591&gt;1,IF(OR($G591=3,$G591=6,$G591=9,$G591=12),ROUNDUP(入力項目!$N$18/4,0),0),0),
VLOOKUP($D591,月別収支!$A$2:$H$13,8,FALSE))</f>
        <v>0</v>
      </c>
      <c r="Y591" s="10">
        <f ca="1">-VLOOKUP($D591,月別収支!$A$2:$H$13,3,FALSE)</f>
        <v>-75000</v>
      </c>
      <c r="Z591" s="10">
        <f ca="1">-VLOOKUP($D591,月別収支!$A$2:$H$13,4,FALSE)</f>
        <v>-27000</v>
      </c>
      <c r="AA591" s="10">
        <f ca="1">-VLOOKUP($D591,月別収支!$A$2:$H$13,6,FALSE)</f>
        <v>-10000</v>
      </c>
      <c r="AB591" s="10">
        <f ca="1">-(
VLOOKUP($D591,月別収支!$A$2:$H$13,5,FALSE)+IF(AND(入力項目!$I$27&lt;=$A591,ISEVEN($A591-入力項目!$I$27),入力項目!$I$28=$D591),入力項目!$I$26,0)
+IF(入力項目!$K$26=TRUE,
IFERROR(VLOOKUP($K591,マイカーローン計算!C:P,13,FALSE),0),
IFERROR(
  IF(AND($C591&gt;0,MOD($C591,入力項目!$N$22)=0,$D591=入力項目!$N$23),入力項目!$N$24,0),
 0
)
)
)</f>
        <v>-20000</v>
      </c>
      <c r="AC591" s="10">
        <f ca="1">-IF($A591&lt;入力項目!$N$33,入力項目!$N$35,IF(AND($A591=入力項目!$N$33,$D591&lt;=入力項目!$N$34),入力項目!$N$35,0))</f>
        <v>0</v>
      </c>
      <c r="AD591">
        <f ca="1">-(
_xlfn.IFS(
P591&lt;=入力項目!$S$11,0,
AND(P591&gt;=入力項目!$S$11+1,P591&lt;=3),IFERROR(VLOOKUP(入力項目!$S$12,子育て関連マスタ!$I$4:$M$5,4,FALSE),0),
AND(P591&gt;=4,P591&lt;=6),IFERROR(VLOOKUP(入力項目!$S$13,子育て関連マスタ!$I$9:$M$12,4,FALSE),0),
AND(P591&gt;=7,P591&lt;=12),IFERROR(VLOOKUP(入力項目!$S$14,子育て関連マスタ!$I$16:$M$17,4,FALSE),0),
AND(P591&gt;=13,P591&lt;=15),IFERROR(VLOOKUP(入力項目!$S$15,子育て関連マスタ!$I$21:$M$22,4,FALSE),0),
AND(P591&gt;=16,P591&lt;=18),IFERROR(VLOOKUP(入力項目!$S$16,子育て関連マスタ!$I$26:$M$28,4,FALSE),0),
AND(P591&gt;=19,P591&lt;=20,入力項目!$S$16="高専"),IFERROR(VLOOKUP(入力項目!$S$16,子育て関連マスタ!$I$26:$M$28,4,FALSE),0),
AND(P591&gt;=19,P591&lt;=20,入力項目!$S$16&lt;&gt;"高専"),IFERROR(VLOOKUP(入力項目!$S$17,子育て関連マスタ!$I$32:$M$37,4,FALSE),0),
AND(P591&gt;=21,P591&lt;=22,入力項目!$S$16="高専"),IFERROR(VLOOKUP(入力項目!$S$17,子育て関連マスタ!$I$32:$M$34,4,FALSE),0),
AND(P591&gt;=21,P591&lt;=22,入力項目!$S$16&lt;&gt;"高専"),IFERROR(VLOOKUP(入力項目!$S$17,子育て関連マスタ!$I$32:$M$34,4,FALSE),0),
P591&gt;=23,0
) +
IF($D591=4,
  IFERROR(_xlfn.IFS(
  P591&lt;=入力項目!$S$11,0,
  AND(P591=入力項目!$S$11),IFERROR(VLOOKUP(入力項目!$S$12,子育て関連マスタ!$I$4:$M$5,2,FALSE),0),
  AND(P591=4),IFERROR(VLOOKUP(入力項目!$S$13,子育て関連マスタ!$I$9:$M$12,2,FALSE),0),
  AND(P591=7),IFERROR(VLOOKUP(入力項目!$S$14,子育て関連マスタ!$I$16:$M$17,2,FALSE),0),
  AND(P591=13),IFERROR(VLOOKUP(入力項目!$S$15,子育て関連マスタ!$I$21:$M$22,2,FALSE),0),
  AND(P591=16),IFERROR(VLOOKUP(入力項目!$S$16,子育て関連マスタ!$I$26:$M$28,2,FALSE),0),
  AND(P591=19,入力項目!$S$16&lt;&gt;"高専"),IFERROR(VLOOKUP(入力項目!$S$17,子育て関連マスタ!$I$32:$M$37,2,FALSE),0),
  AND(P591=21,入力項目!$S$16="高専"),IFERROR(VLOOKUP(入力項目!$S$17,子育て関連マスタ!$I$32:$M$37,2,FALSE),0),
  P591&gt;=22,0
  ),0),0
) +
IF(AND(P591&gt;=1,P591&lt;=15),IF($D591=入力項目!$S$8,入力項目!$S$3,0),0) +
IF(AND(P591&gt;=1,P591&lt;=15),IF($D591=5,入力項目!$S$4,0),0) +
IF(AND(P591&gt;=1,P591&lt;=15),IF($D591=12,入力項目!$S$5,0),0) +
IF(AND(入力項目!$S$7=$A591,入力項目!$S$8=$D591),子育て関連マスタ!$C$14,0) +
IFERROR(IF(AND(YEAR(EDATE(DATE(入力項目!$S$7,入力項目!$S$8,1),1))=$A591,MONTH(EDATE(DATE(入力項目!$S$7,入力項目!$S$8,1),1))=$D591),子育て関連マスタ!$C$15,0),0) +
IF(AND(OR(P591=3,P591=5,P591=7),$D591=11),子育て関連マスタ!$C$17,0) +
IF(AND(P591=20,$D591=1),子育て関連マスタ!$C$18,0) +
IF(AND(P591=20,$D591=1),
IFERROR(_xlfn.IFS(
入力項目!$S$10="男",子育て関連マスタ!$C$18,
入力項目!$S$10="女",子育て関連マスタ!$C$19
),0),0
) +
IF(AND(P591&gt;=入力項目!$S$18,P591&lt;=入力項目!$S$19),入力項目!$S$20,0) +
IF(AND(P591&gt;=入力項目!$S$21,P591&lt;=入力項目!$S$22),入力項目!$S$23,0) +
IF(AND(P591&gt;=入力項目!$S$24,P591&lt;=入力項目!$S$25),入力項目!$S$26,0)
)</f>
        <v>0</v>
      </c>
      <c r="AE591">
        <f ca="1">-(
_xlfn.IFS(
Q591&lt;=入力項目!$S$11,0,
AND(Q591&gt;=入力項目!$S$11+1,Q591&lt;=3),IFERROR(VLOOKUP(入力項目!$S$12,子育て関連マスタ!$I$4:$M$5,4,FALSE),0),
AND(Q591&gt;=4,Q591&lt;=6),IFERROR(VLOOKUP(入力項目!$S$13,子育て関連マスタ!$I$9:$M$12,4,FALSE),0),
AND(Q591&gt;=7,Q591&lt;=12),IFERROR(VLOOKUP(入力項目!$S$14,子育て関連マスタ!$I$16:$M$17,4,FALSE),0),
AND(Q591&gt;=13,Q591&lt;=15),IFERROR(VLOOKUP(入力項目!$S$15,子育て関連マスタ!$I$21:$M$22,4,FALSE),0),
AND(Q591&gt;=16,Q591&lt;=18),IFERROR(VLOOKUP(入力項目!$S$16,子育て関連マスタ!$I$26:$M$28,4,FALSE),0),
AND(Q591&gt;=19,Q591&lt;=20,入力項目!$S$16="高専"),IFERROR(VLOOKUP(入力項目!$S$16,子育て関連マスタ!$I$26:$M$28,4,FALSE),0),
AND(Q591&gt;=19,Q591&lt;=20,入力項目!$S$16&lt;&gt;"高専"),IFERROR(VLOOKUP(入力項目!$S$17,子育て関連マスタ!$I$32:$M$37,4,FALSE),0),
AND(Q591&gt;=21,Q591&lt;=22,入力項目!$S$16="高専"),IFERROR(VLOOKUP(入力項目!$S$17,子育て関連マスタ!$I$32:$M$34,4,FALSE),0),
AND(Q591&gt;=21,Q591&lt;=22,入力項目!$S$16&lt;&gt;"高専"),IFERROR(VLOOKUP(入力項目!$S$17,子育て関連マスタ!$I$32:$M$34,4,FALSE),0),
Q591&gt;=23,0
) +
IF($D591=4,
  IFERROR(_xlfn.IFS(
  Q591&lt;=入力項目!$S$11,0,
  AND(Q591=入力項目!$S$11),IFERROR(VLOOKUP(入力項目!$S$12,子育て関連マスタ!$I$4:$M$5,2,FALSE),0),
  AND(Q591=4),IFERROR(VLOOKUP(入力項目!$S$13,子育て関連マスタ!$I$9:$M$12,2,FALSE),0),
  AND(Q591=7),IFERROR(VLOOKUP(入力項目!$S$14,子育て関連マスタ!$I$16:$M$17,2,FALSE),0),
  AND(Q591=13),IFERROR(VLOOKUP(入力項目!$S$15,子育て関連マスタ!$I$21:$M$22,2,FALSE),0),
  AND(Q591=16),IFERROR(VLOOKUP(入力項目!$S$16,子育て関連マスタ!$I$26:$M$28,2,FALSE),0),
  AND(Q591=19,入力項目!$S$16&lt;&gt;"高専"),IFERROR(VLOOKUP(入力項目!$S$17,子育て関連マスタ!$I$32:$M$37,2,FALSE),0),
  AND(Q591=21,入力項目!$S$16="高専"),IFERROR(VLOOKUP(入力項目!$S$17,子育て関連マスタ!$I$32:$M$37,2,FALSE),0),
  Q591&gt;=22,0
  ),0),0
) +
IF(AND(Q591&gt;=1,Q591&lt;=15),IF($D591=入力項目!$S$8,入力項目!$S$3,0),0) +
IF(AND(Q591&gt;=1,Q591&lt;=15),IF($D591=5,入力項目!$S$4,0),0) +
IF(AND(Q591&gt;=1,Q591&lt;=15),IF($D591=12,入力項目!$S$5,0),0) +
IF(AND(入力項目!$S$7=$A591,入力項目!$S$8=$D591),子育て関連マスタ!$C$14,0) +
IFERROR(IF(AND(YEAR(EDATE(DATE(入力項目!$S$7,入力項目!$S$8,1),1))=$A591,MONTH(EDATE(DATE(入力項目!$S$7,入力項目!$S$8,1),1))=$D591),子育て関連マスタ!$C$15,0),0) +
IF(AND(OR(Q591=3,Q591=5,Q591=7),$D591=11),子育て関連マスタ!$C$17,0) +
IF(AND(Q591=20,$D591=1),子育て関連マスタ!$C$18,0) +
IF(AND(Q591=20,$D591=1),
IFERROR(_xlfn.IFS(
入力項目!$S$10="男",子育て関連マスタ!$C$18,
入力項目!$S$10="女",子育て関連マスタ!$C$19
),0),0
) +
IF(AND(Q591&gt;=入力項目!$S$18,Q591&lt;=入力項目!$S$19),入力項目!$S$20,0) +
IF(AND(Q591&gt;=入力項目!$S$21,Q591&lt;=入力項目!$S$22),入力項目!$S$23,0) +
IF(AND(Q591&gt;=入力項目!$S$24,Q591&lt;=入力項目!$S$25),入力項目!$S$26,0)
)</f>
        <v>0</v>
      </c>
      <c r="AF591">
        <f ca="1">-(
_xlfn.IFS(
R591&lt;=入力項目!$S$11,0,
AND(R591&gt;=入力項目!$S$11+1,R591&lt;=3),IFERROR(VLOOKUP(入力項目!$S$12,子育て関連マスタ!$I$4:$M$5,4,FALSE),0),
AND(R591&gt;=4,R591&lt;=6),IFERROR(VLOOKUP(入力項目!$S$13,子育て関連マスタ!$I$9:$M$12,4,FALSE),0),
AND(R591&gt;=7,R591&lt;=12),IFERROR(VLOOKUP(入力項目!$S$14,子育て関連マスタ!$I$16:$M$17,4,FALSE),0),
AND(R591&gt;=13,R591&lt;=15),IFERROR(VLOOKUP(入力項目!$S$15,子育て関連マスタ!$I$21:$M$22,4,FALSE),0),
AND(R591&gt;=16,R591&lt;=18),IFERROR(VLOOKUP(入力項目!$S$16,子育て関連マスタ!$I$26:$M$28,4,FALSE),0),
AND(R591&gt;=19,R591&lt;=20,入力項目!$S$16="高専"),IFERROR(VLOOKUP(入力項目!$S$16,子育て関連マスタ!$I$26:$M$28,4,FALSE),0),
AND(R591&gt;=19,R591&lt;=20,入力項目!$S$16&lt;&gt;"高専"),IFERROR(VLOOKUP(入力項目!$S$17,子育て関連マスタ!$I$32:$M$37,4,FALSE),0),
AND(R591&gt;=21,R591&lt;=22,入力項目!$S$16="高専"),IFERROR(VLOOKUP(入力項目!$S$17,子育て関連マスタ!$I$32:$M$34,4,FALSE),0),
AND(R591&gt;=21,R591&lt;=22,入力項目!$S$16&lt;&gt;"高専"),IFERROR(VLOOKUP(入力項目!$S$17,子育て関連マスタ!$I$32:$M$34,4,FALSE),0),
R591&gt;=23,0
) +
IF($D591=4,
  IFERROR(_xlfn.IFS(
  R591&lt;=入力項目!$S$11,0,
  AND(R591=入力項目!$S$11),IFERROR(VLOOKUP(入力項目!$S$12,子育て関連マスタ!$I$4:$M$5,2,FALSE),0),
  AND(R591=4),IFERROR(VLOOKUP(入力項目!$S$13,子育て関連マスタ!$I$9:$M$12,2,FALSE),0),
  AND(R591=7),IFERROR(VLOOKUP(入力項目!$S$14,子育て関連マスタ!$I$16:$M$17,2,FALSE),0),
  AND(R591=13),IFERROR(VLOOKUP(入力項目!$S$15,子育て関連マスタ!$I$21:$M$22,2,FALSE),0),
  AND(R591=16),IFERROR(VLOOKUP(入力項目!$S$16,子育て関連マスタ!$I$26:$M$28,2,FALSE),0),
  AND(R591=19,入力項目!$S$16&lt;&gt;"高専"),IFERROR(VLOOKUP(入力項目!$S$17,子育て関連マスタ!$I$32:$M$37,2,FALSE),0),
  AND(R591=21,入力項目!$S$16="高専"),IFERROR(VLOOKUP(入力項目!$S$17,子育て関連マスタ!$I$32:$M$37,2,FALSE),0),
  R591&gt;=22,0
  ),0),0
) +
IF(AND(R591&gt;=1,R591&lt;=15),IF($D591=入力項目!$S$8,入力項目!$S$3,0),0) +
IF(AND(R591&gt;=1,R591&lt;=15),IF($D591=5,入力項目!$S$4,0),0) +
IF(AND(R591&gt;=1,R591&lt;=15),IF($D591=12,入力項目!$S$5,0),0) +
IF(AND(入力項目!$S$7=$A591,入力項目!$S$8=$D591),子育て関連マスタ!$C$14,0) +
IFERROR(IF(AND(YEAR(EDATE(DATE(入力項目!$S$7,入力項目!$S$8,1),1))=$A591,MONTH(EDATE(DATE(入力項目!$S$7,入力項目!$S$8,1),1))=$D591),子育て関連マスタ!$C$15,0),0) +
IF(AND(OR(R591=3,R591=5,R591=7),$D591=11),子育て関連マスタ!$C$17,0) +
IF(AND(R591=20,$D591=1),子育て関連マスタ!$C$18,0) +
IF(AND(R591=20,$D591=1),
IFERROR(_xlfn.IFS(
入力項目!$S$10="男",子育て関連マスタ!$C$18,
入力項目!$S$10="女",子育て関連マスタ!$C$19
),0),0
) +
IF(AND(R591&gt;=入力項目!$S$18,R591&lt;=入力項目!$S$19),入力項目!$S$20,0) +
IF(AND(R591&gt;=入力項目!$S$21,R591&lt;=入力項目!$S$22),入力項目!$S$23,0) +
IF(AND(R591&gt;=入力項目!$S$24,R591&lt;=入力項目!$S$25),入力項目!$S$26,0)
)</f>
        <v>0</v>
      </c>
      <c r="AG591">
        <f ca="1">-(
_xlfn.IFS(
S591&lt;=入力項目!$S$11,0,
AND(S591&gt;=入力項目!$S$11+1,S591&lt;=3),IFERROR(VLOOKUP(入力項目!$S$12,子育て関連マスタ!$I$4:$M$5,4,FALSE),0),
AND(S591&gt;=4,S591&lt;=6),IFERROR(VLOOKUP(入力項目!$S$13,子育て関連マスタ!$I$9:$M$12,4,FALSE),0),
AND(S591&gt;=7,S591&lt;=12),IFERROR(VLOOKUP(入力項目!$S$14,子育て関連マスタ!$I$16:$M$17,4,FALSE),0),
AND(S591&gt;=13,S591&lt;=15),IFERROR(VLOOKUP(入力項目!$S$15,子育て関連マスタ!$I$21:$M$22,4,FALSE),0),
AND(S591&gt;=16,S591&lt;=18),IFERROR(VLOOKUP(入力項目!$S$16,子育て関連マスタ!$I$26:$M$28,4,FALSE),0),
AND(S591&gt;=19,S591&lt;=20,入力項目!$S$16="高専"),IFERROR(VLOOKUP(入力項目!$S$16,子育て関連マスタ!$I$26:$M$28,4,FALSE),0),
AND(S591&gt;=19,S591&lt;=20,入力項目!$S$16&lt;&gt;"高専"),IFERROR(VLOOKUP(入力項目!$S$17,子育て関連マスタ!$I$32:$M$37,4,FALSE),0),
AND(S591&gt;=21,S591&lt;=22,入力項目!$S$16="高専"),IFERROR(VLOOKUP(入力項目!$S$17,子育て関連マスタ!$I$32:$M$34,4,FALSE),0),
AND(S591&gt;=21,S591&lt;=22,入力項目!$S$16&lt;&gt;"高専"),IFERROR(VLOOKUP(入力項目!$S$17,子育て関連マスタ!$I$32:$M$34,4,FALSE),0),
S591&gt;=23,0
) +
IF($D591=4,
  IFERROR(_xlfn.IFS(
  S591&lt;=入力項目!$S$11,0,
  AND(S591=入力項目!$S$11),IFERROR(VLOOKUP(入力項目!$S$12,子育て関連マスタ!$I$4:$M$5,2,FALSE),0),
  AND(S591=4),IFERROR(VLOOKUP(入力項目!$S$13,子育て関連マスタ!$I$9:$M$12,2,FALSE),0),
  AND(S591=7),IFERROR(VLOOKUP(入力項目!$S$14,子育て関連マスタ!$I$16:$M$17,2,FALSE),0),
  AND(S591=13),IFERROR(VLOOKUP(入力項目!$S$15,子育て関連マスタ!$I$21:$M$22,2,FALSE),0),
  AND(S591=16),IFERROR(VLOOKUP(入力項目!$S$16,子育て関連マスタ!$I$26:$M$28,2,FALSE),0),
  AND(S591=19,入力項目!$S$16&lt;&gt;"高専"),IFERROR(VLOOKUP(入力項目!$S$17,子育て関連マスタ!$I$32:$M$37,2,FALSE),0),
  AND(S591=21,入力項目!$S$16="高専"),IFERROR(VLOOKUP(入力項目!$S$17,子育て関連マスタ!$I$32:$M$37,2,FALSE),0),
  S591&gt;=22,0
  ),0),0
) +
IF(AND(S591&gt;=1,S591&lt;=15),IF($D591=入力項目!$S$8,入力項目!$S$3,0),0) +
IF(AND(S591&gt;=1,S591&lt;=15),IF($D591=5,入力項目!$S$4,0),0) +
IF(AND(S591&gt;=1,S591&lt;=15),IF($D591=12,入力項目!$S$5,0),0) +
IF(AND(入力項目!$S$7=$A591,入力項目!$S$8=$D591),子育て関連マスタ!$C$14,0) +
IFERROR(IF(AND(YEAR(EDATE(DATE(入力項目!$S$7,入力項目!$S$8,1),1))=$A591,MONTH(EDATE(DATE(入力項目!$S$7,入力項目!$S$8,1),1))=$D591),子育て関連マスタ!$C$15,0),0) +
IF(AND(OR(S591=3,S591=5,S591=7),$D591=11),子育て関連マスタ!$C$17,0) +
IF(AND(S591=20,$D591=1),子育て関連マスタ!$C$18,0) +
IF(AND(S591=20,$D591=1),
IFERROR(_xlfn.IFS(
入力項目!$S$10="男",子育て関連マスタ!$C$18,
入力項目!$S$10="女",子育て関連マスタ!$C$19
),0),0
) +
IF(AND(S591&gt;=入力項目!$S$18,S591&lt;=入力項目!$S$19),入力項目!$S$20,0) +
IF(AND(S591&gt;=入力項目!$S$21,S591&lt;=入力項目!$S$22),入力項目!$S$23,0) +
IF(AND(S591&gt;=入力項目!$S$24,S591&lt;=入力項目!$S$25),入力項目!$S$26,0)
)</f>
        <v>0</v>
      </c>
      <c r="AH591">
        <f ca="1">-(
_xlfn.IFS(
T591&lt;=入力項目!$S$11,0,
AND(T591&gt;=入力項目!$S$11+1,T591&lt;=3),IFERROR(VLOOKUP(入力項目!$S$12,子育て関連マスタ!$I$4:$M$5,4,FALSE),0),
AND(T591&gt;=4,T591&lt;=6),IFERROR(VLOOKUP(入力項目!$S$13,子育て関連マスタ!$I$9:$M$12,4,FALSE),0),
AND(T591&gt;=7,T591&lt;=12),IFERROR(VLOOKUP(入力項目!$S$14,子育て関連マスタ!$I$16:$M$17,4,FALSE),0),
AND(T591&gt;=13,T591&lt;=15),IFERROR(VLOOKUP(入力項目!$S$15,子育て関連マスタ!$I$21:$M$22,4,FALSE),0),
AND(T591&gt;=16,T591&lt;=18),IFERROR(VLOOKUP(入力項目!$S$16,子育て関連マスタ!$I$26:$M$28,4,FALSE),0),
AND(T591&gt;=19,T591&lt;=20,入力項目!$S$16="高専"),IFERROR(VLOOKUP(入力項目!$S$16,子育て関連マスタ!$I$26:$M$28,4,FALSE),0),
AND(T591&gt;=19,T591&lt;=20,入力項目!$S$16&lt;&gt;"高専"),IFERROR(VLOOKUP(入力項目!$S$17,子育て関連マスタ!$I$32:$M$37,4,FALSE),0),
AND(T591&gt;=21,T591&lt;=22,入力項目!$S$16="高専"),IFERROR(VLOOKUP(入力項目!$S$17,子育て関連マスタ!$I$32:$M$34,4,FALSE),0),
AND(T591&gt;=21,T591&lt;=22,入力項目!$S$16&lt;&gt;"高専"),IFERROR(VLOOKUP(入力項目!$S$17,子育て関連マスタ!$I$32:$M$34,4,FALSE),0),
T591&gt;=23,0
) +
IF($D591=4,
  IFERROR(_xlfn.IFS(
  T591&lt;=入力項目!$S$11,0,
  AND(T591=入力項目!$S$11),IFERROR(VLOOKUP(入力項目!$S$12,子育て関連マスタ!$I$4:$M$5,2,FALSE),0),
  AND(T591=4),IFERROR(VLOOKUP(入力項目!$S$13,子育て関連マスタ!$I$9:$M$12,2,FALSE),0),
  AND(T591=7),IFERROR(VLOOKUP(入力項目!$S$14,子育て関連マスタ!$I$16:$M$17,2,FALSE),0),
  AND(T591=13),IFERROR(VLOOKUP(入力項目!$S$15,子育て関連マスタ!$I$21:$M$22,2,FALSE),0),
  AND(T591=16),IFERROR(VLOOKUP(入力項目!$S$16,子育て関連マスタ!$I$26:$M$28,2,FALSE),0),
  AND(T591=19,入力項目!$S$16&lt;&gt;"高専"),IFERROR(VLOOKUP(入力項目!$S$17,子育て関連マスタ!$I$32:$M$37,2,FALSE),0),
  AND(T591=21,入力項目!$S$16="高専"),IFERROR(VLOOKUP(入力項目!$S$17,子育て関連マスタ!$I$32:$M$37,2,FALSE),0),
  T591&gt;=22,0
  ),0),0
) +
IF(AND(T591&gt;=1,T591&lt;=15),IF($D591=入力項目!$S$8,入力項目!$S$3,0),0) +
IF(AND(T591&gt;=1,T591&lt;=15),IF($D591=5,入力項目!$S$4,0),0) +
IF(AND(T591&gt;=1,T591&lt;=15),IF($D591=12,入力項目!$S$5,0),0) +
IF(AND(入力項目!$S$7=$A591,入力項目!$S$8=$D591),子育て関連マスタ!$C$14,0) +
IFERROR(IF(AND(YEAR(EDATE(DATE(入力項目!$S$7,入力項目!$S$8,1),1))=$A591,MONTH(EDATE(DATE(入力項目!$S$7,入力項目!$S$8,1),1))=$D591),子育て関連マスタ!$C$15,0),0) +
IF(AND(OR(T591=3,T591=5,T591=7),$D591=11),子育て関連マスタ!$C$17,0) +
IF(AND(T591=20,$D591=1),子育て関連マスタ!$C$18,0) +
IF(AND(T591=20,$D591=1),
IFERROR(_xlfn.IFS(
入力項目!$S$10="男",子育て関連マスタ!$C$18,
入力項目!$S$10="女",子育て関連マスタ!$C$19
),0),0
) +
IF(AND(T591&gt;=入力項目!$S$18,T591&lt;=入力項目!$S$19),入力項目!$S$20,0) +
IF(AND(T591&gt;=入力項目!$S$21,T591&lt;=入力項目!$S$22),入力項目!$S$23,0) +
IF(AND(T591&gt;=入力項目!$S$24,T591&lt;=入力項目!$S$25),入力項目!$S$26,0)
)</f>
        <v>0</v>
      </c>
      <c r="AI591">
        <f ca="1">-(
_xlfn.IFS(
U591&lt;=入力項目!$S$11,0,
AND(U591&gt;=入力項目!$S$11+1,U591&lt;=3),IFERROR(VLOOKUP(入力項目!$S$12,子育て関連マスタ!$I$4:$M$5,4,FALSE),0),
AND(U591&gt;=4,U591&lt;=6),IFERROR(VLOOKUP(入力項目!$S$13,子育て関連マスタ!$I$9:$M$12,4,FALSE),0),
AND(U591&gt;=7,U591&lt;=12),IFERROR(VLOOKUP(入力項目!$S$14,子育て関連マスタ!$I$16:$M$17,4,FALSE),0),
AND(U591&gt;=13,U591&lt;=15),IFERROR(VLOOKUP(入力項目!$S$15,子育て関連マスタ!$I$21:$M$22,4,FALSE),0),
AND(U591&gt;=16,U591&lt;=18),IFERROR(VLOOKUP(入力項目!$S$16,子育て関連マスタ!$I$26:$M$28,4,FALSE),0),
AND(U591&gt;=19,U591&lt;=20,入力項目!$S$16="高専"),IFERROR(VLOOKUP(入力項目!$S$16,子育て関連マスタ!$I$26:$M$28,4,FALSE),0),
AND(U591&gt;=19,U591&lt;=20,入力項目!$S$16&lt;&gt;"高専"),IFERROR(VLOOKUP(入力項目!$S$17,子育て関連マスタ!$I$32:$M$37,4,FALSE),0),
AND(U591&gt;=21,U591&lt;=22,入力項目!$S$16="高専"),IFERROR(VLOOKUP(入力項目!$S$17,子育て関連マスタ!$I$32:$M$34,4,FALSE),0),
AND(U591&gt;=21,U591&lt;=22,入力項目!$S$16&lt;&gt;"高専"),IFERROR(VLOOKUP(入力項目!$S$17,子育て関連マスタ!$I$32:$M$34,4,FALSE),0),
U591&gt;=23,0
) +
IF($D591=4,
  IFERROR(_xlfn.IFS(
  U591&lt;=入力項目!$S$11,0,
  AND(U591=入力項目!$S$11),IFERROR(VLOOKUP(入力項目!$S$12,子育て関連マスタ!$I$4:$M$5,2,FALSE),0),
  AND(U591=4),IFERROR(VLOOKUP(入力項目!$S$13,子育て関連マスタ!$I$9:$M$12,2,FALSE),0),
  AND(U591=7),IFERROR(VLOOKUP(入力項目!$S$14,子育て関連マスタ!$I$16:$M$17,2,FALSE),0),
  AND(U591=13),IFERROR(VLOOKUP(入力項目!$S$15,子育て関連マスタ!$I$21:$M$22,2,FALSE),0),
  AND(U591=16),IFERROR(VLOOKUP(入力項目!$S$16,子育て関連マスタ!$I$26:$M$28,2,FALSE),0),
  AND(U591=19,入力項目!$S$16&lt;&gt;"高専"),IFERROR(VLOOKUP(入力項目!$S$17,子育て関連マスタ!$I$32:$M$37,2,FALSE),0),
  AND(U591=21,入力項目!$S$16="高専"),IFERROR(VLOOKUP(入力項目!$S$17,子育て関連マスタ!$I$32:$M$37,2,FALSE),0),
  U591&gt;=22,0
  ),0),0
) +
IF(AND(U591&gt;=1,U591&lt;=15),IF($D591=入力項目!$S$8,入力項目!$S$3,0),0) +
IF(AND(U591&gt;=1,U591&lt;=15),IF($D591=5,入力項目!$S$4,0),0) +
IF(AND(U591&gt;=1,U591&lt;=15),IF($D591=12,入力項目!$S$5,0),0) +
IF(AND(入力項目!$S$7=$A591,入力項目!$S$8=$D591),子育て関連マスタ!$C$14,0) +
IFERROR(IF(AND(YEAR(EDATE(DATE(入力項目!$S$7,入力項目!$S$8,1),1))=$A591,MONTH(EDATE(DATE(入力項目!$S$7,入力項目!$S$8,1),1))=$D591),子育て関連マスタ!$C$15,0),0) +
IF(AND(OR(U591=3,U591=5,U591=7),$D591=11),子育て関連マスタ!$C$17,0) +
IF(AND(U591=20,$D591=1),子育て関連マスタ!$C$18,0) +
IF(AND(U591=20,$D591=1),
IFERROR(_xlfn.IFS(
入力項目!$S$10="男",子育て関連マスタ!$C$18,
入力項目!$S$10="女",子育て関連マスタ!$C$19
),0),0
) +
IF(AND(U591&gt;=入力項目!$S$18,U591&lt;=入力項目!$S$19),入力項目!$S$20,0) +
IF(AND(U591&gt;=入力項目!$S$21,U591&lt;=入力項目!$S$22),入力項目!$S$23,0) +
IF(AND(U591&gt;=入力項目!$S$24,U591&lt;=入力項目!$S$25),入力項目!$S$26,0)
)</f>
        <v>0</v>
      </c>
      <c r="AJ591" s="10">
        <f ca="1">-VLOOKUP($D591,月別収支!$A$2:$H$13,7,FALSE)</f>
        <v>-20000</v>
      </c>
    </row>
    <row r="592" spans="1:36" x14ac:dyDescent="0.4">
      <c r="A592">
        <f t="shared" ca="1" si="156"/>
        <v>2073</v>
      </c>
      <c r="B592">
        <f t="shared" ca="1" si="163"/>
        <v>2073</v>
      </c>
      <c r="C592">
        <f t="shared" ca="1" si="164"/>
        <v>49</v>
      </c>
      <c r="D592">
        <f t="shared" ca="1" si="157"/>
        <v>10</v>
      </c>
      <c r="E592" t="str">
        <f t="shared" ca="1" si="158"/>
        <v>2073年10月</v>
      </c>
      <c r="F592">
        <f ca="1">IF(OR(入力項目!$N$5&lt;$A592,AND(入力項目!$N$5=$A592,入力項目!$N$6&lt;$D592)),IF(F591=0,1,IF(G592=12,F591+1,F591)),0)</f>
        <v>49</v>
      </c>
      <c r="G592">
        <f ca="1">IF(OR(入力項目!$N$5&lt;$A592,AND(入力項目!$N$5=$A592,入力項目!$N$6&lt;$D592)),IF(G591=12,1,G591+1),0)</f>
        <v>12</v>
      </c>
      <c r="H592" t="str">
        <f t="shared" ca="1" si="159"/>
        <v>49_12</v>
      </c>
      <c r="I592">
        <f ca="1">IF(
  IFERROR(AND($C592&gt;0,MOD($C592,入力項目!$N$22)=0,$D592=入力項目!$N$23), FALSE),
  1,
  IF(
    AND(I591&gt;0,J591=12),
    IF(I591=入力項目!$N$28, 0, I591+1),
    I591
  )
)</f>
        <v>0</v>
      </c>
      <c r="J592">
        <f ca="1">IF($D592=入力項目!$N$23,1,IFERROR(J591+1,1))</f>
        <v>5</v>
      </c>
      <c r="K592" t="str">
        <f t="shared" ca="1" si="160"/>
        <v>0_5</v>
      </c>
      <c r="L592">
        <f ca="1">L591+IF(入力項目!$D$4=$D592,1,0)</f>
        <v>78</v>
      </c>
      <c r="M592" t="str">
        <f t="shared" ca="1" si="161"/>
        <v>78歳</v>
      </c>
      <c r="N592">
        <f t="shared" ca="1" si="165"/>
        <v>78</v>
      </c>
      <c r="O592" t="str">
        <f t="shared" ca="1" si="162"/>
        <v>78歳</v>
      </c>
      <c r="P592">
        <f t="shared" ca="1" si="166"/>
        <v>53</v>
      </c>
      <c r="Q592">
        <f t="shared" ca="1" si="167"/>
        <v>51</v>
      </c>
      <c r="R592">
        <f t="shared" ca="1" si="168"/>
        <v>2074</v>
      </c>
      <c r="S592">
        <f t="shared" ca="1" si="169"/>
        <v>2074</v>
      </c>
      <c r="T592">
        <f t="shared" ca="1" si="170"/>
        <v>2074</v>
      </c>
      <c r="U592">
        <f t="shared" ca="1" si="171"/>
        <v>2074</v>
      </c>
      <c r="V592" s="10">
        <f t="shared" ca="1" si="172"/>
        <v>56535425</v>
      </c>
      <c r="W592" s="10">
        <f ca="1">IF($L592&lt;その他マスタ!$B$1,VLOOKUP($D592,月別収支!$A$2:$H$13,2,FALSE),その他マスタ!$B$3)+IF(AND($L592=その他マスタ!$B$1,入力項目!$I$9="あり",$D592=入力項目!$D$4),その他マスタ!$B$2,0)</f>
        <v>150000</v>
      </c>
      <c r="X592" s="10">
        <f ca="1">-IF(入力項目!$K$5=TRUE,
IF($F592+$G592&lt;3,VLOOKUP($D592,月別収支!$A$2:$H$13,8,FALSE),0)+IFERROR(VLOOKUP($H592,住宅ローン計算!C:P,13,FALSE),0)+IF($F592&gt;1,IF(OR($G592=3,$G592=6,$G592=9,$G592=12),ROUNDUP(入力項目!$N$18/4,0),0),0),
VLOOKUP($D592,月別収支!$A$2:$H$13,8,FALSE))</f>
        <v>-37500</v>
      </c>
      <c r="Y592" s="10">
        <f ca="1">-VLOOKUP($D592,月別収支!$A$2:$H$13,3,FALSE)</f>
        <v>-75000</v>
      </c>
      <c r="Z592" s="10">
        <f ca="1">-VLOOKUP($D592,月別収支!$A$2:$H$13,4,FALSE)</f>
        <v>-27000</v>
      </c>
      <c r="AA592" s="10">
        <f ca="1">-VLOOKUP($D592,月別収支!$A$2:$H$13,6,FALSE)</f>
        <v>-10000</v>
      </c>
      <c r="AB592" s="10">
        <f ca="1">-(
VLOOKUP($D592,月別収支!$A$2:$H$13,5,FALSE)+IF(AND(入力項目!$I$27&lt;=$A592,ISEVEN($A592-入力項目!$I$27),入力項目!$I$28=$D592),入力項目!$I$26,0)
+IF(入力項目!$K$26=TRUE,
IFERROR(VLOOKUP($K592,マイカーローン計算!C:P,13,FALSE),0),
IFERROR(
  IF(AND($C592&gt;0,MOD($C592,入力項目!$N$22)=0,$D592=入力項目!$N$23),入力項目!$N$24,0),
 0
)
)
)</f>
        <v>-20000</v>
      </c>
      <c r="AC592" s="10">
        <f ca="1">-IF($A592&lt;入力項目!$N$33,入力項目!$N$35,IF(AND($A592=入力項目!$N$33,$D592&lt;=入力項目!$N$34),入力項目!$N$35,0))</f>
        <v>0</v>
      </c>
      <c r="AD592">
        <f ca="1">-(
_xlfn.IFS(
P592&lt;=入力項目!$S$11,0,
AND(P592&gt;=入力項目!$S$11+1,P592&lt;=3),IFERROR(VLOOKUP(入力項目!$S$12,子育て関連マスタ!$I$4:$M$5,4,FALSE),0),
AND(P592&gt;=4,P592&lt;=6),IFERROR(VLOOKUP(入力項目!$S$13,子育て関連マスタ!$I$9:$M$12,4,FALSE),0),
AND(P592&gt;=7,P592&lt;=12),IFERROR(VLOOKUP(入力項目!$S$14,子育て関連マスタ!$I$16:$M$17,4,FALSE),0),
AND(P592&gt;=13,P592&lt;=15),IFERROR(VLOOKUP(入力項目!$S$15,子育て関連マスタ!$I$21:$M$22,4,FALSE),0),
AND(P592&gt;=16,P592&lt;=18),IFERROR(VLOOKUP(入力項目!$S$16,子育て関連マスタ!$I$26:$M$28,4,FALSE),0),
AND(P592&gt;=19,P592&lt;=20,入力項目!$S$16="高専"),IFERROR(VLOOKUP(入力項目!$S$16,子育て関連マスタ!$I$26:$M$28,4,FALSE),0),
AND(P592&gt;=19,P592&lt;=20,入力項目!$S$16&lt;&gt;"高専"),IFERROR(VLOOKUP(入力項目!$S$17,子育て関連マスタ!$I$32:$M$37,4,FALSE),0),
AND(P592&gt;=21,P592&lt;=22,入力項目!$S$16="高専"),IFERROR(VLOOKUP(入力項目!$S$17,子育て関連マスタ!$I$32:$M$34,4,FALSE),0),
AND(P592&gt;=21,P592&lt;=22,入力項目!$S$16&lt;&gt;"高専"),IFERROR(VLOOKUP(入力項目!$S$17,子育て関連マスタ!$I$32:$M$34,4,FALSE),0),
P592&gt;=23,0
) +
IF($D592=4,
  IFERROR(_xlfn.IFS(
  P592&lt;=入力項目!$S$11,0,
  AND(P592=入力項目!$S$11),IFERROR(VLOOKUP(入力項目!$S$12,子育て関連マスタ!$I$4:$M$5,2,FALSE),0),
  AND(P592=4),IFERROR(VLOOKUP(入力項目!$S$13,子育て関連マスタ!$I$9:$M$12,2,FALSE),0),
  AND(P592=7),IFERROR(VLOOKUP(入力項目!$S$14,子育て関連マスタ!$I$16:$M$17,2,FALSE),0),
  AND(P592=13),IFERROR(VLOOKUP(入力項目!$S$15,子育て関連マスタ!$I$21:$M$22,2,FALSE),0),
  AND(P592=16),IFERROR(VLOOKUP(入力項目!$S$16,子育て関連マスタ!$I$26:$M$28,2,FALSE),0),
  AND(P592=19,入力項目!$S$16&lt;&gt;"高専"),IFERROR(VLOOKUP(入力項目!$S$17,子育て関連マスタ!$I$32:$M$37,2,FALSE),0),
  AND(P592=21,入力項目!$S$16="高専"),IFERROR(VLOOKUP(入力項目!$S$17,子育て関連マスタ!$I$32:$M$37,2,FALSE),0),
  P592&gt;=22,0
  ),0),0
) +
IF(AND(P592&gt;=1,P592&lt;=15),IF($D592=入力項目!$S$8,入力項目!$S$3,0),0) +
IF(AND(P592&gt;=1,P592&lt;=15),IF($D592=5,入力項目!$S$4,0),0) +
IF(AND(P592&gt;=1,P592&lt;=15),IF($D592=12,入力項目!$S$5,0),0) +
IF(AND(入力項目!$S$7=$A592,入力項目!$S$8=$D592),子育て関連マスタ!$C$14,0) +
IFERROR(IF(AND(YEAR(EDATE(DATE(入力項目!$S$7,入力項目!$S$8,1),1))=$A592,MONTH(EDATE(DATE(入力項目!$S$7,入力項目!$S$8,1),1))=$D592),子育て関連マスタ!$C$15,0),0) +
IF(AND(OR(P592=3,P592=5,P592=7),$D592=11),子育て関連マスタ!$C$17,0) +
IF(AND(P592=20,$D592=1),子育て関連マスタ!$C$18,0) +
IF(AND(P592=20,$D592=1),
IFERROR(_xlfn.IFS(
入力項目!$S$10="男",子育て関連マスタ!$C$18,
入力項目!$S$10="女",子育て関連マスタ!$C$19
),0),0
) +
IF(AND(P592&gt;=入力項目!$S$18,P592&lt;=入力項目!$S$19),入力項目!$S$20,0) +
IF(AND(P592&gt;=入力項目!$S$21,P592&lt;=入力項目!$S$22),入力項目!$S$23,0) +
IF(AND(P592&gt;=入力項目!$S$24,P592&lt;=入力項目!$S$25),入力項目!$S$26,0)
)</f>
        <v>0</v>
      </c>
      <c r="AE592">
        <f ca="1">-(
_xlfn.IFS(
Q592&lt;=入力項目!$S$11,0,
AND(Q592&gt;=入力項目!$S$11+1,Q592&lt;=3),IFERROR(VLOOKUP(入力項目!$S$12,子育て関連マスタ!$I$4:$M$5,4,FALSE),0),
AND(Q592&gt;=4,Q592&lt;=6),IFERROR(VLOOKUP(入力項目!$S$13,子育て関連マスタ!$I$9:$M$12,4,FALSE),0),
AND(Q592&gt;=7,Q592&lt;=12),IFERROR(VLOOKUP(入力項目!$S$14,子育て関連マスタ!$I$16:$M$17,4,FALSE),0),
AND(Q592&gt;=13,Q592&lt;=15),IFERROR(VLOOKUP(入力項目!$S$15,子育て関連マスタ!$I$21:$M$22,4,FALSE),0),
AND(Q592&gt;=16,Q592&lt;=18),IFERROR(VLOOKUP(入力項目!$S$16,子育て関連マスタ!$I$26:$M$28,4,FALSE),0),
AND(Q592&gt;=19,Q592&lt;=20,入力項目!$S$16="高専"),IFERROR(VLOOKUP(入力項目!$S$16,子育て関連マスタ!$I$26:$M$28,4,FALSE),0),
AND(Q592&gt;=19,Q592&lt;=20,入力項目!$S$16&lt;&gt;"高専"),IFERROR(VLOOKUP(入力項目!$S$17,子育て関連マスタ!$I$32:$M$37,4,FALSE),0),
AND(Q592&gt;=21,Q592&lt;=22,入力項目!$S$16="高専"),IFERROR(VLOOKUP(入力項目!$S$17,子育て関連マスタ!$I$32:$M$34,4,FALSE),0),
AND(Q592&gt;=21,Q592&lt;=22,入力項目!$S$16&lt;&gt;"高専"),IFERROR(VLOOKUP(入力項目!$S$17,子育て関連マスタ!$I$32:$M$34,4,FALSE),0),
Q592&gt;=23,0
) +
IF($D592=4,
  IFERROR(_xlfn.IFS(
  Q592&lt;=入力項目!$S$11,0,
  AND(Q592=入力項目!$S$11),IFERROR(VLOOKUP(入力項目!$S$12,子育て関連マスタ!$I$4:$M$5,2,FALSE),0),
  AND(Q592=4),IFERROR(VLOOKUP(入力項目!$S$13,子育て関連マスタ!$I$9:$M$12,2,FALSE),0),
  AND(Q592=7),IFERROR(VLOOKUP(入力項目!$S$14,子育て関連マスタ!$I$16:$M$17,2,FALSE),0),
  AND(Q592=13),IFERROR(VLOOKUP(入力項目!$S$15,子育て関連マスタ!$I$21:$M$22,2,FALSE),0),
  AND(Q592=16),IFERROR(VLOOKUP(入力項目!$S$16,子育て関連マスタ!$I$26:$M$28,2,FALSE),0),
  AND(Q592=19,入力項目!$S$16&lt;&gt;"高専"),IFERROR(VLOOKUP(入力項目!$S$17,子育て関連マスタ!$I$32:$M$37,2,FALSE),0),
  AND(Q592=21,入力項目!$S$16="高専"),IFERROR(VLOOKUP(入力項目!$S$17,子育て関連マスタ!$I$32:$M$37,2,FALSE),0),
  Q592&gt;=22,0
  ),0),0
) +
IF(AND(Q592&gt;=1,Q592&lt;=15),IF($D592=入力項目!$S$8,入力項目!$S$3,0),0) +
IF(AND(Q592&gt;=1,Q592&lt;=15),IF($D592=5,入力項目!$S$4,0),0) +
IF(AND(Q592&gt;=1,Q592&lt;=15),IF($D592=12,入力項目!$S$5,0),0) +
IF(AND(入力項目!$S$7=$A592,入力項目!$S$8=$D592),子育て関連マスタ!$C$14,0) +
IFERROR(IF(AND(YEAR(EDATE(DATE(入力項目!$S$7,入力項目!$S$8,1),1))=$A592,MONTH(EDATE(DATE(入力項目!$S$7,入力項目!$S$8,1),1))=$D592),子育て関連マスタ!$C$15,0),0) +
IF(AND(OR(Q592=3,Q592=5,Q592=7),$D592=11),子育て関連マスタ!$C$17,0) +
IF(AND(Q592=20,$D592=1),子育て関連マスタ!$C$18,0) +
IF(AND(Q592=20,$D592=1),
IFERROR(_xlfn.IFS(
入力項目!$S$10="男",子育て関連マスタ!$C$18,
入力項目!$S$10="女",子育て関連マスタ!$C$19
),0),0
) +
IF(AND(Q592&gt;=入力項目!$S$18,Q592&lt;=入力項目!$S$19),入力項目!$S$20,0) +
IF(AND(Q592&gt;=入力項目!$S$21,Q592&lt;=入力項目!$S$22),入力項目!$S$23,0) +
IF(AND(Q592&gt;=入力項目!$S$24,Q592&lt;=入力項目!$S$25),入力項目!$S$26,0)
)</f>
        <v>0</v>
      </c>
      <c r="AF592">
        <f ca="1">-(
_xlfn.IFS(
R592&lt;=入力項目!$S$11,0,
AND(R592&gt;=入力項目!$S$11+1,R592&lt;=3),IFERROR(VLOOKUP(入力項目!$S$12,子育て関連マスタ!$I$4:$M$5,4,FALSE),0),
AND(R592&gt;=4,R592&lt;=6),IFERROR(VLOOKUP(入力項目!$S$13,子育て関連マスタ!$I$9:$M$12,4,FALSE),0),
AND(R592&gt;=7,R592&lt;=12),IFERROR(VLOOKUP(入力項目!$S$14,子育て関連マスタ!$I$16:$M$17,4,FALSE),0),
AND(R592&gt;=13,R592&lt;=15),IFERROR(VLOOKUP(入力項目!$S$15,子育て関連マスタ!$I$21:$M$22,4,FALSE),0),
AND(R592&gt;=16,R592&lt;=18),IFERROR(VLOOKUP(入力項目!$S$16,子育て関連マスタ!$I$26:$M$28,4,FALSE),0),
AND(R592&gt;=19,R592&lt;=20,入力項目!$S$16="高専"),IFERROR(VLOOKUP(入力項目!$S$16,子育て関連マスタ!$I$26:$M$28,4,FALSE),0),
AND(R592&gt;=19,R592&lt;=20,入力項目!$S$16&lt;&gt;"高専"),IFERROR(VLOOKUP(入力項目!$S$17,子育て関連マスタ!$I$32:$M$37,4,FALSE),0),
AND(R592&gt;=21,R592&lt;=22,入力項目!$S$16="高専"),IFERROR(VLOOKUP(入力項目!$S$17,子育て関連マスタ!$I$32:$M$34,4,FALSE),0),
AND(R592&gt;=21,R592&lt;=22,入力項目!$S$16&lt;&gt;"高専"),IFERROR(VLOOKUP(入力項目!$S$17,子育て関連マスタ!$I$32:$M$34,4,FALSE),0),
R592&gt;=23,0
) +
IF($D592=4,
  IFERROR(_xlfn.IFS(
  R592&lt;=入力項目!$S$11,0,
  AND(R592=入力項目!$S$11),IFERROR(VLOOKUP(入力項目!$S$12,子育て関連マスタ!$I$4:$M$5,2,FALSE),0),
  AND(R592=4),IFERROR(VLOOKUP(入力項目!$S$13,子育て関連マスタ!$I$9:$M$12,2,FALSE),0),
  AND(R592=7),IFERROR(VLOOKUP(入力項目!$S$14,子育て関連マスタ!$I$16:$M$17,2,FALSE),0),
  AND(R592=13),IFERROR(VLOOKUP(入力項目!$S$15,子育て関連マスタ!$I$21:$M$22,2,FALSE),0),
  AND(R592=16),IFERROR(VLOOKUP(入力項目!$S$16,子育て関連マスタ!$I$26:$M$28,2,FALSE),0),
  AND(R592=19,入力項目!$S$16&lt;&gt;"高専"),IFERROR(VLOOKUP(入力項目!$S$17,子育て関連マスタ!$I$32:$M$37,2,FALSE),0),
  AND(R592=21,入力項目!$S$16="高専"),IFERROR(VLOOKUP(入力項目!$S$17,子育て関連マスタ!$I$32:$M$37,2,FALSE),0),
  R592&gt;=22,0
  ),0),0
) +
IF(AND(R592&gt;=1,R592&lt;=15),IF($D592=入力項目!$S$8,入力項目!$S$3,0),0) +
IF(AND(R592&gt;=1,R592&lt;=15),IF($D592=5,入力項目!$S$4,0),0) +
IF(AND(R592&gt;=1,R592&lt;=15),IF($D592=12,入力項目!$S$5,0),0) +
IF(AND(入力項目!$S$7=$A592,入力項目!$S$8=$D592),子育て関連マスタ!$C$14,0) +
IFERROR(IF(AND(YEAR(EDATE(DATE(入力項目!$S$7,入力項目!$S$8,1),1))=$A592,MONTH(EDATE(DATE(入力項目!$S$7,入力項目!$S$8,1),1))=$D592),子育て関連マスタ!$C$15,0),0) +
IF(AND(OR(R592=3,R592=5,R592=7),$D592=11),子育て関連マスタ!$C$17,0) +
IF(AND(R592=20,$D592=1),子育て関連マスタ!$C$18,0) +
IF(AND(R592=20,$D592=1),
IFERROR(_xlfn.IFS(
入力項目!$S$10="男",子育て関連マスタ!$C$18,
入力項目!$S$10="女",子育て関連マスタ!$C$19
),0),0
) +
IF(AND(R592&gt;=入力項目!$S$18,R592&lt;=入力項目!$S$19),入力項目!$S$20,0) +
IF(AND(R592&gt;=入力項目!$S$21,R592&lt;=入力項目!$S$22),入力項目!$S$23,0) +
IF(AND(R592&gt;=入力項目!$S$24,R592&lt;=入力項目!$S$25),入力項目!$S$26,0)
)</f>
        <v>0</v>
      </c>
      <c r="AG592">
        <f ca="1">-(
_xlfn.IFS(
S592&lt;=入力項目!$S$11,0,
AND(S592&gt;=入力項目!$S$11+1,S592&lt;=3),IFERROR(VLOOKUP(入力項目!$S$12,子育て関連マスタ!$I$4:$M$5,4,FALSE),0),
AND(S592&gt;=4,S592&lt;=6),IFERROR(VLOOKUP(入力項目!$S$13,子育て関連マスタ!$I$9:$M$12,4,FALSE),0),
AND(S592&gt;=7,S592&lt;=12),IFERROR(VLOOKUP(入力項目!$S$14,子育て関連マスタ!$I$16:$M$17,4,FALSE),0),
AND(S592&gt;=13,S592&lt;=15),IFERROR(VLOOKUP(入力項目!$S$15,子育て関連マスタ!$I$21:$M$22,4,FALSE),0),
AND(S592&gt;=16,S592&lt;=18),IFERROR(VLOOKUP(入力項目!$S$16,子育て関連マスタ!$I$26:$M$28,4,FALSE),0),
AND(S592&gt;=19,S592&lt;=20,入力項目!$S$16="高専"),IFERROR(VLOOKUP(入力項目!$S$16,子育て関連マスタ!$I$26:$M$28,4,FALSE),0),
AND(S592&gt;=19,S592&lt;=20,入力項目!$S$16&lt;&gt;"高専"),IFERROR(VLOOKUP(入力項目!$S$17,子育て関連マスタ!$I$32:$M$37,4,FALSE),0),
AND(S592&gt;=21,S592&lt;=22,入力項目!$S$16="高専"),IFERROR(VLOOKUP(入力項目!$S$17,子育て関連マスタ!$I$32:$M$34,4,FALSE),0),
AND(S592&gt;=21,S592&lt;=22,入力項目!$S$16&lt;&gt;"高専"),IFERROR(VLOOKUP(入力項目!$S$17,子育て関連マスタ!$I$32:$M$34,4,FALSE),0),
S592&gt;=23,0
) +
IF($D592=4,
  IFERROR(_xlfn.IFS(
  S592&lt;=入力項目!$S$11,0,
  AND(S592=入力項目!$S$11),IFERROR(VLOOKUP(入力項目!$S$12,子育て関連マスタ!$I$4:$M$5,2,FALSE),0),
  AND(S592=4),IFERROR(VLOOKUP(入力項目!$S$13,子育て関連マスタ!$I$9:$M$12,2,FALSE),0),
  AND(S592=7),IFERROR(VLOOKUP(入力項目!$S$14,子育て関連マスタ!$I$16:$M$17,2,FALSE),0),
  AND(S592=13),IFERROR(VLOOKUP(入力項目!$S$15,子育て関連マスタ!$I$21:$M$22,2,FALSE),0),
  AND(S592=16),IFERROR(VLOOKUP(入力項目!$S$16,子育て関連マスタ!$I$26:$M$28,2,FALSE),0),
  AND(S592=19,入力項目!$S$16&lt;&gt;"高専"),IFERROR(VLOOKUP(入力項目!$S$17,子育て関連マスタ!$I$32:$M$37,2,FALSE),0),
  AND(S592=21,入力項目!$S$16="高専"),IFERROR(VLOOKUP(入力項目!$S$17,子育て関連マスタ!$I$32:$M$37,2,FALSE),0),
  S592&gt;=22,0
  ),0),0
) +
IF(AND(S592&gt;=1,S592&lt;=15),IF($D592=入力項目!$S$8,入力項目!$S$3,0),0) +
IF(AND(S592&gt;=1,S592&lt;=15),IF($D592=5,入力項目!$S$4,0),0) +
IF(AND(S592&gt;=1,S592&lt;=15),IF($D592=12,入力項目!$S$5,0),0) +
IF(AND(入力項目!$S$7=$A592,入力項目!$S$8=$D592),子育て関連マスタ!$C$14,0) +
IFERROR(IF(AND(YEAR(EDATE(DATE(入力項目!$S$7,入力項目!$S$8,1),1))=$A592,MONTH(EDATE(DATE(入力項目!$S$7,入力項目!$S$8,1),1))=$D592),子育て関連マスタ!$C$15,0),0) +
IF(AND(OR(S592=3,S592=5,S592=7),$D592=11),子育て関連マスタ!$C$17,0) +
IF(AND(S592=20,$D592=1),子育て関連マスタ!$C$18,0) +
IF(AND(S592=20,$D592=1),
IFERROR(_xlfn.IFS(
入力項目!$S$10="男",子育て関連マスタ!$C$18,
入力項目!$S$10="女",子育て関連マスタ!$C$19
),0),0
) +
IF(AND(S592&gt;=入力項目!$S$18,S592&lt;=入力項目!$S$19),入力項目!$S$20,0) +
IF(AND(S592&gt;=入力項目!$S$21,S592&lt;=入力項目!$S$22),入力項目!$S$23,0) +
IF(AND(S592&gt;=入力項目!$S$24,S592&lt;=入力項目!$S$25),入力項目!$S$26,0)
)</f>
        <v>0</v>
      </c>
      <c r="AH592">
        <f ca="1">-(
_xlfn.IFS(
T592&lt;=入力項目!$S$11,0,
AND(T592&gt;=入力項目!$S$11+1,T592&lt;=3),IFERROR(VLOOKUP(入力項目!$S$12,子育て関連マスタ!$I$4:$M$5,4,FALSE),0),
AND(T592&gt;=4,T592&lt;=6),IFERROR(VLOOKUP(入力項目!$S$13,子育て関連マスタ!$I$9:$M$12,4,FALSE),0),
AND(T592&gt;=7,T592&lt;=12),IFERROR(VLOOKUP(入力項目!$S$14,子育て関連マスタ!$I$16:$M$17,4,FALSE),0),
AND(T592&gt;=13,T592&lt;=15),IFERROR(VLOOKUP(入力項目!$S$15,子育て関連マスタ!$I$21:$M$22,4,FALSE),0),
AND(T592&gt;=16,T592&lt;=18),IFERROR(VLOOKUP(入力項目!$S$16,子育て関連マスタ!$I$26:$M$28,4,FALSE),0),
AND(T592&gt;=19,T592&lt;=20,入力項目!$S$16="高専"),IFERROR(VLOOKUP(入力項目!$S$16,子育て関連マスタ!$I$26:$M$28,4,FALSE),0),
AND(T592&gt;=19,T592&lt;=20,入力項目!$S$16&lt;&gt;"高専"),IFERROR(VLOOKUP(入力項目!$S$17,子育て関連マスタ!$I$32:$M$37,4,FALSE),0),
AND(T592&gt;=21,T592&lt;=22,入力項目!$S$16="高専"),IFERROR(VLOOKUP(入力項目!$S$17,子育て関連マスタ!$I$32:$M$34,4,FALSE),0),
AND(T592&gt;=21,T592&lt;=22,入力項目!$S$16&lt;&gt;"高専"),IFERROR(VLOOKUP(入力項目!$S$17,子育て関連マスタ!$I$32:$M$34,4,FALSE),0),
T592&gt;=23,0
) +
IF($D592=4,
  IFERROR(_xlfn.IFS(
  T592&lt;=入力項目!$S$11,0,
  AND(T592=入力項目!$S$11),IFERROR(VLOOKUP(入力項目!$S$12,子育て関連マスタ!$I$4:$M$5,2,FALSE),0),
  AND(T592=4),IFERROR(VLOOKUP(入力項目!$S$13,子育て関連マスタ!$I$9:$M$12,2,FALSE),0),
  AND(T592=7),IFERROR(VLOOKUP(入力項目!$S$14,子育て関連マスタ!$I$16:$M$17,2,FALSE),0),
  AND(T592=13),IFERROR(VLOOKUP(入力項目!$S$15,子育て関連マスタ!$I$21:$M$22,2,FALSE),0),
  AND(T592=16),IFERROR(VLOOKUP(入力項目!$S$16,子育て関連マスタ!$I$26:$M$28,2,FALSE),0),
  AND(T592=19,入力項目!$S$16&lt;&gt;"高専"),IFERROR(VLOOKUP(入力項目!$S$17,子育て関連マスタ!$I$32:$M$37,2,FALSE),0),
  AND(T592=21,入力項目!$S$16="高専"),IFERROR(VLOOKUP(入力項目!$S$17,子育て関連マスタ!$I$32:$M$37,2,FALSE),0),
  T592&gt;=22,0
  ),0),0
) +
IF(AND(T592&gt;=1,T592&lt;=15),IF($D592=入力項目!$S$8,入力項目!$S$3,0),0) +
IF(AND(T592&gt;=1,T592&lt;=15),IF($D592=5,入力項目!$S$4,0),0) +
IF(AND(T592&gt;=1,T592&lt;=15),IF($D592=12,入力項目!$S$5,0),0) +
IF(AND(入力項目!$S$7=$A592,入力項目!$S$8=$D592),子育て関連マスタ!$C$14,0) +
IFERROR(IF(AND(YEAR(EDATE(DATE(入力項目!$S$7,入力項目!$S$8,1),1))=$A592,MONTH(EDATE(DATE(入力項目!$S$7,入力項目!$S$8,1),1))=$D592),子育て関連マスタ!$C$15,0),0) +
IF(AND(OR(T592=3,T592=5,T592=7),$D592=11),子育て関連マスタ!$C$17,0) +
IF(AND(T592=20,$D592=1),子育て関連マスタ!$C$18,0) +
IF(AND(T592=20,$D592=1),
IFERROR(_xlfn.IFS(
入力項目!$S$10="男",子育て関連マスタ!$C$18,
入力項目!$S$10="女",子育て関連マスタ!$C$19
),0),0
) +
IF(AND(T592&gt;=入力項目!$S$18,T592&lt;=入力項目!$S$19),入力項目!$S$20,0) +
IF(AND(T592&gt;=入力項目!$S$21,T592&lt;=入力項目!$S$22),入力項目!$S$23,0) +
IF(AND(T592&gt;=入力項目!$S$24,T592&lt;=入力項目!$S$25),入力項目!$S$26,0)
)</f>
        <v>0</v>
      </c>
      <c r="AI592">
        <f ca="1">-(
_xlfn.IFS(
U592&lt;=入力項目!$S$11,0,
AND(U592&gt;=入力項目!$S$11+1,U592&lt;=3),IFERROR(VLOOKUP(入力項目!$S$12,子育て関連マスタ!$I$4:$M$5,4,FALSE),0),
AND(U592&gt;=4,U592&lt;=6),IFERROR(VLOOKUP(入力項目!$S$13,子育て関連マスタ!$I$9:$M$12,4,FALSE),0),
AND(U592&gt;=7,U592&lt;=12),IFERROR(VLOOKUP(入力項目!$S$14,子育て関連マスタ!$I$16:$M$17,4,FALSE),0),
AND(U592&gt;=13,U592&lt;=15),IFERROR(VLOOKUP(入力項目!$S$15,子育て関連マスタ!$I$21:$M$22,4,FALSE),0),
AND(U592&gt;=16,U592&lt;=18),IFERROR(VLOOKUP(入力項目!$S$16,子育て関連マスタ!$I$26:$M$28,4,FALSE),0),
AND(U592&gt;=19,U592&lt;=20,入力項目!$S$16="高専"),IFERROR(VLOOKUP(入力項目!$S$16,子育て関連マスタ!$I$26:$M$28,4,FALSE),0),
AND(U592&gt;=19,U592&lt;=20,入力項目!$S$16&lt;&gt;"高専"),IFERROR(VLOOKUP(入力項目!$S$17,子育て関連マスタ!$I$32:$M$37,4,FALSE),0),
AND(U592&gt;=21,U592&lt;=22,入力項目!$S$16="高専"),IFERROR(VLOOKUP(入力項目!$S$17,子育て関連マスタ!$I$32:$M$34,4,FALSE),0),
AND(U592&gt;=21,U592&lt;=22,入力項目!$S$16&lt;&gt;"高専"),IFERROR(VLOOKUP(入力項目!$S$17,子育て関連マスタ!$I$32:$M$34,4,FALSE),0),
U592&gt;=23,0
) +
IF($D592=4,
  IFERROR(_xlfn.IFS(
  U592&lt;=入力項目!$S$11,0,
  AND(U592=入力項目!$S$11),IFERROR(VLOOKUP(入力項目!$S$12,子育て関連マスタ!$I$4:$M$5,2,FALSE),0),
  AND(U592=4),IFERROR(VLOOKUP(入力項目!$S$13,子育て関連マスタ!$I$9:$M$12,2,FALSE),0),
  AND(U592=7),IFERROR(VLOOKUP(入力項目!$S$14,子育て関連マスタ!$I$16:$M$17,2,FALSE),0),
  AND(U592=13),IFERROR(VLOOKUP(入力項目!$S$15,子育て関連マスタ!$I$21:$M$22,2,FALSE),0),
  AND(U592=16),IFERROR(VLOOKUP(入力項目!$S$16,子育て関連マスタ!$I$26:$M$28,2,FALSE),0),
  AND(U592=19,入力項目!$S$16&lt;&gt;"高専"),IFERROR(VLOOKUP(入力項目!$S$17,子育て関連マスタ!$I$32:$M$37,2,FALSE),0),
  AND(U592=21,入力項目!$S$16="高専"),IFERROR(VLOOKUP(入力項目!$S$17,子育て関連マスタ!$I$32:$M$37,2,FALSE),0),
  U592&gt;=22,0
  ),0),0
) +
IF(AND(U592&gt;=1,U592&lt;=15),IF($D592=入力項目!$S$8,入力項目!$S$3,0),0) +
IF(AND(U592&gt;=1,U592&lt;=15),IF($D592=5,入力項目!$S$4,0),0) +
IF(AND(U592&gt;=1,U592&lt;=15),IF($D592=12,入力項目!$S$5,0),0) +
IF(AND(入力項目!$S$7=$A592,入力項目!$S$8=$D592),子育て関連マスタ!$C$14,0) +
IFERROR(IF(AND(YEAR(EDATE(DATE(入力項目!$S$7,入力項目!$S$8,1),1))=$A592,MONTH(EDATE(DATE(入力項目!$S$7,入力項目!$S$8,1),1))=$D592),子育て関連マスタ!$C$15,0),0) +
IF(AND(OR(U592=3,U592=5,U592=7),$D592=11),子育て関連マスタ!$C$17,0) +
IF(AND(U592=20,$D592=1),子育て関連マスタ!$C$18,0) +
IF(AND(U592=20,$D592=1),
IFERROR(_xlfn.IFS(
入力項目!$S$10="男",子育て関連マスタ!$C$18,
入力項目!$S$10="女",子育て関連マスタ!$C$19
),0),0
) +
IF(AND(U592&gt;=入力項目!$S$18,U592&lt;=入力項目!$S$19),入力項目!$S$20,0) +
IF(AND(U592&gt;=入力項目!$S$21,U592&lt;=入力項目!$S$22),入力項目!$S$23,0) +
IF(AND(U592&gt;=入力項目!$S$24,U592&lt;=入力項目!$S$25),入力項目!$S$26,0)
)</f>
        <v>0</v>
      </c>
      <c r="AJ592" s="10">
        <f ca="1">-VLOOKUP($D592,月別収支!$A$2:$H$13,7,FALSE)</f>
        <v>-20000</v>
      </c>
    </row>
    <row r="593" spans="1:36" x14ac:dyDescent="0.4">
      <c r="A593">
        <f t="shared" ca="1" si="156"/>
        <v>2073</v>
      </c>
      <c r="B593">
        <f t="shared" ca="1" si="163"/>
        <v>2073</v>
      </c>
      <c r="C593">
        <f t="shared" ca="1" si="164"/>
        <v>49</v>
      </c>
      <c r="D593">
        <f t="shared" ca="1" si="157"/>
        <v>11</v>
      </c>
      <c r="E593" t="str">
        <f t="shared" ca="1" si="158"/>
        <v>2073年11月</v>
      </c>
      <c r="F593">
        <f ca="1">IF(OR(入力項目!$N$5&lt;$A593,AND(入力項目!$N$5=$A593,入力項目!$N$6&lt;$D593)),IF(F592=0,1,IF(G593=12,F592+1,F592)),0)</f>
        <v>49</v>
      </c>
      <c r="G593">
        <f ca="1">IF(OR(入力項目!$N$5&lt;$A593,AND(入力項目!$N$5=$A593,入力項目!$N$6&lt;$D593)),IF(G592=12,1,G592+1),0)</f>
        <v>1</v>
      </c>
      <c r="H593" t="str">
        <f t="shared" ca="1" si="159"/>
        <v>49_1</v>
      </c>
      <c r="I593">
        <f ca="1">IF(
  IFERROR(AND($C593&gt;0,MOD($C593,入力項目!$N$22)=0,$D593=入力項目!$N$23), FALSE),
  1,
  IF(
    AND(I592&gt;0,J592=12),
    IF(I592=入力項目!$N$28, 0, I592+1),
    I592
  )
)</f>
        <v>0</v>
      </c>
      <c r="J593">
        <f ca="1">IF($D593=入力項目!$N$23,1,IFERROR(J592+1,1))</f>
        <v>6</v>
      </c>
      <c r="K593" t="str">
        <f t="shared" ca="1" si="160"/>
        <v>0_6</v>
      </c>
      <c r="L593">
        <f ca="1">L592+IF(入力項目!$D$4=$D593,1,0)</f>
        <v>78</v>
      </c>
      <c r="M593" t="str">
        <f t="shared" ca="1" si="161"/>
        <v>78歳</v>
      </c>
      <c r="N593">
        <f t="shared" ca="1" si="165"/>
        <v>78</v>
      </c>
      <c r="O593" t="str">
        <f t="shared" ca="1" si="162"/>
        <v>78歳</v>
      </c>
      <c r="P593">
        <f t="shared" ca="1" si="166"/>
        <v>53</v>
      </c>
      <c r="Q593">
        <f t="shared" ca="1" si="167"/>
        <v>51</v>
      </c>
      <c r="R593">
        <f t="shared" ca="1" si="168"/>
        <v>2074</v>
      </c>
      <c r="S593">
        <f t="shared" ca="1" si="169"/>
        <v>2074</v>
      </c>
      <c r="T593">
        <f t="shared" ca="1" si="170"/>
        <v>2074</v>
      </c>
      <c r="U593">
        <f t="shared" ca="1" si="171"/>
        <v>2074</v>
      </c>
      <c r="V593" s="10">
        <f t="shared" ca="1" si="172"/>
        <v>56483425</v>
      </c>
      <c r="W593" s="10">
        <f ca="1">IF($L593&lt;その他マスタ!$B$1,VLOOKUP($D593,月別収支!$A$2:$H$13,2,FALSE),その他マスタ!$B$3)+IF(AND($L593=その他マスタ!$B$1,入力項目!$I$9="あり",$D593=入力項目!$D$4),その他マスタ!$B$2,0)</f>
        <v>150000</v>
      </c>
      <c r="X593" s="10">
        <f ca="1">-IF(入力項目!$K$5=TRUE,
IF($F593+$G593&lt;3,VLOOKUP($D593,月別収支!$A$2:$H$13,8,FALSE),0)+IFERROR(VLOOKUP($H593,住宅ローン計算!C:P,13,FALSE),0)+IF($F593&gt;1,IF(OR($G593=3,$G593=6,$G593=9,$G593=12),ROUNDUP(入力項目!$N$18/4,0),0),0),
VLOOKUP($D593,月別収支!$A$2:$H$13,8,FALSE))</f>
        <v>0</v>
      </c>
      <c r="Y593" s="10">
        <f ca="1">-VLOOKUP($D593,月別収支!$A$2:$H$13,3,FALSE)</f>
        <v>-75000</v>
      </c>
      <c r="Z593" s="10">
        <f ca="1">-VLOOKUP($D593,月別収支!$A$2:$H$13,4,FALSE)</f>
        <v>-27000</v>
      </c>
      <c r="AA593" s="10">
        <f ca="1">-VLOOKUP($D593,月別収支!$A$2:$H$13,6,FALSE)</f>
        <v>-10000</v>
      </c>
      <c r="AB593" s="10">
        <f ca="1">-(
VLOOKUP($D593,月別収支!$A$2:$H$13,5,FALSE)+IF(AND(入力項目!$I$27&lt;=$A593,ISEVEN($A593-入力項目!$I$27),入力項目!$I$28=$D593),入力項目!$I$26,0)
+IF(入力項目!$K$26=TRUE,
IFERROR(VLOOKUP($K593,マイカーローン計算!C:P,13,FALSE),0),
IFERROR(
  IF(AND($C593&gt;0,MOD($C593,入力項目!$N$22)=0,$D593=入力項目!$N$23),入力項目!$N$24,0),
 0
)
)
)</f>
        <v>-70000</v>
      </c>
      <c r="AC593" s="10">
        <f ca="1">-IF($A593&lt;入力項目!$N$33,入力項目!$N$35,IF(AND($A593=入力項目!$N$33,$D593&lt;=入力項目!$N$34),入力項目!$N$35,0))</f>
        <v>0</v>
      </c>
      <c r="AD593">
        <f ca="1">-(
_xlfn.IFS(
P593&lt;=入力項目!$S$11,0,
AND(P593&gt;=入力項目!$S$11+1,P593&lt;=3),IFERROR(VLOOKUP(入力項目!$S$12,子育て関連マスタ!$I$4:$M$5,4,FALSE),0),
AND(P593&gt;=4,P593&lt;=6),IFERROR(VLOOKUP(入力項目!$S$13,子育て関連マスタ!$I$9:$M$12,4,FALSE),0),
AND(P593&gt;=7,P593&lt;=12),IFERROR(VLOOKUP(入力項目!$S$14,子育て関連マスタ!$I$16:$M$17,4,FALSE),0),
AND(P593&gt;=13,P593&lt;=15),IFERROR(VLOOKUP(入力項目!$S$15,子育て関連マスタ!$I$21:$M$22,4,FALSE),0),
AND(P593&gt;=16,P593&lt;=18),IFERROR(VLOOKUP(入力項目!$S$16,子育て関連マスタ!$I$26:$M$28,4,FALSE),0),
AND(P593&gt;=19,P593&lt;=20,入力項目!$S$16="高専"),IFERROR(VLOOKUP(入力項目!$S$16,子育て関連マスタ!$I$26:$M$28,4,FALSE),0),
AND(P593&gt;=19,P593&lt;=20,入力項目!$S$16&lt;&gt;"高専"),IFERROR(VLOOKUP(入力項目!$S$17,子育て関連マスタ!$I$32:$M$37,4,FALSE),0),
AND(P593&gt;=21,P593&lt;=22,入力項目!$S$16="高専"),IFERROR(VLOOKUP(入力項目!$S$17,子育て関連マスタ!$I$32:$M$34,4,FALSE),0),
AND(P593&gt;=21,P593&lt;=22,入力項目!$S$16&lt;&gt;"高専"),IFERROR(VLOOKUP(入力項目!$S$17,子育て関連マスタ!$I$32:$M$34,4,FALSE),0),
P593&gt;=23,0
) +
IF($D593=4,
  IFERROR(_xlfn.IFS(
  P593&lt;=入力項目!$S$11,0,
  AND(P593=入力項目!$S$11),IFERROR(VLOOKUP(入力項目!$S$12,子育て関連マスタ!$I$4:$M$5,2,FALSE),0),
  AND(P593=4),IFERROR(VLOOKUP(入力項目!$S$13,子育て関連マスタ!$I$9:$M$12,2,FALSE),0),
  AND(P593=7),IFERROR(VLOOKUP(入力項目!$S$14,子育て関連マスタ!$I$16:$M$17,2,FALSE),0),
  AND(P593=13),IFERROR(VLOOKUP(入力項目!$S$15,子育て関連マスタ!$I$21:$M$22,2,FALSE),0),
  AND(P593=16),IFERROR(VLOOKUP(入力項目!$S$16,子育て関連マスタ!$I$26:$M$28,2,FALSE),0),
  AND(P593=19,入力項目!$S$16&lt;&gt;"高専"),IFERROR(VLOOKUP(入力項目!$S$17,子育て関連マスタ!$I$32:$M$37,2,FALSE),0),
  AND(P593=21,入力項目!$S$16="高専"),IFERROR(VLOOKUP(入力項目!$S$17,子育て関連マスタ!$I$32:$M$37,2,FALSE),0),
  P593&gt;=22,0
  ),0),0
) +
IF(AND(P593&gt;=1,P593&lt;=15),IF($D593=入力項目!$S$8,入力項目!$S$3,0),0) +
IF(AND(P593&gt;=1,P593&lt;=15),IF($D593=5,入力項目!$S$4,0),0) +
IF(AND(P593&gt;=1,P593&lt;=15),IF($D593=12,入力項目!$S$5,0),0) +
IF(AND(入力項目!$S$7=$A593,入力項目!$S$8=$D593),子育て関連マスタ!$C$14,0) +
IFERROR(IF(AND(YEAR(EDATE(DATE(入力項目!$S$7,入力項目!$S$8,1),1))=$A593,MONTH(EDATE(DATE(入力項目!$S$7,入力項目!$S$8,1),1))=$D593),子育て関連マスタ!$C$15,0),0) +
IF(AND(OR(P593=3,P593=5,P593=7),$D593=11),子育て関連マスタ!$C$17,0) +
IF(AND(P593=20,$D593=1),子育て関連マスタ!$C$18,0) +
IF(AND(P593=20,$D593=1),
IFERROR(_xlfn.IFS(
入力項目!$S$10="男",子育て関連マスタ!$C$18,
入力項目!$S$10="女",子育て関連マスタ!$C$19
),0),0
) +
IF(AND(P593&gt;=入力項目!$S$18,P593&lt;=入力項目!$S$19),入力項目!$S$20,0) +
IF(AND(P593&gt;=入力項目!$S$21,P593&lt;=入力項目!$S$22),入力項目!$S$23,0) +
IF(AND(P593&gt;=入力項目!$S$24,P593&lt;=入力項目!$S$25),入力項目!$S$26,0)
)</f>
        <v>0</v>
      </c>
      <c r="AE593">
        <f ca="1">-(
_xlfn.IFS(
Q593&lt;=入力項目!$S$11,0,
AND(Q593&gt;=入力項目!$S$11+1,Q593&lt;=3),IFERROR(VLOOKUP(入力項目!$S$12,子育て関連マスタ!$I$4:$M$5,4,FALSE),0),
AND(Q593&gt;=4,Q593&lt;=6),IFERROR(VLOOKUP(入力項目!$S$13,子育て関連マスタ!$I$9:$M$12,4,FALSE),0),
AND(Q593&gt;=7,Q593&lt;=12),IFERROR(VLOOKUP(入力項目!$S$14,子育て関連マスタ!$I$16:$M$17,4,FALSE),0),
AND(Q593&gt;=13,Q593&lt;=15),IFERROR(VLOOKUP(入力項目!$S$15,子育て関連マスタ!$I$21:$M$22,4,FALSE),0),
AND(Q593&gt;=16,Q593&lt;=18),IFERROR(VLOOKUP(入力項目!$S$16,子育て関連マスタ!$I$26:$M$28,4,FALSE),0),
AND(Q593&gt;=19,Q593&lt;=20,入力項目!$S$16="高専"),IFERROR(VLOOKUP(入力項目!$S$16,子育て関連マスタ!$I$26:$M$28,4,FALSE),0),
AND(Q593&gt;=19,Q593&lt;=20,入力項目!$S$16&lt;&gt;"高専"),IFERROR(VLOOKUP(入力項目!$S$17,子育て関連マスタ!$I$32:$M$37,4,FALSE),0),
AND(Q593&gt;=21,Q593&lt;=22,入力項目!$S$16="高専"),IFERROR(VLOOKUP(入力項目!$S$17,子育て関連マスタ!$I$32:$M$34,4,FALSE),0),
AND(Q593&gt;=21,Q593&lt;=22,入力項目!$S$16&lt;&gt;"高専"),IFERROR(VLOOKUP(入力項目!$S$17,子育て関連マスタ!$I$32:$M$34,4,FALSE),0),
Q593&gt;=23,0
) +
IF($D593=4,
  IFERROR(_xlfn.IFS(
  Q593&lt;=入力項目!$S$11,0,
  AND(Q593=入力項目!$S$11),IFERROR(VLOOKUP(入力項目!$S$12,子育て関連マスタ!$I$4:$M$5,2,FALSE),0),
  AND(Q593=4),IFERROR(VLOOKUP(入力項目!$S$13,子育て関連マスタ!$I$9:$M$12,2,FALSE),0),
  AND(Q593=7),IFERROR(VLOOKUP(入力項目!$S$14,子育て関連マスタ!$I$16:$M$17,2,FALSE),0),
  AND(Q593=13),IFERROR(VLOOKUP(入力項目!$S$15,子育て関連マスタ!$I$21:$M$22,2,FALSE),0),
  AND(Q593=16),IFERROR(VLOOKUP(入力項目!$S$16,子育て関連マスタ!$I$26:$M$28,2,FALSE),0),
  AND(Q593=19,入力項目!$S$16&lt;&gt;"高専"),IFERROR(VLOOKUP(入力項目!$S$17,子育て関連マスタ!$I$32:$M$37,2,FALSE),0),
  AND(Q593=21,入力項目!$S$16="高専"),IFERROR(VLOOKUP(入力項目!$S$17,子育て関連マスタ!$I$32:$M$37,2,FALSE),0),
  Q593&gt;=22,0
  ),0),0
) +
IF(AND(Q593&gt;=1,Q593&lt;=15),IF($D593=入力項目!$S$8,入力項目!$S$3,0),0) +
IF(AND(Q593&gt;=1,Q593&lt;=15),IF($D593=5,入力項目!$S$4,0),0) +
IF(AND(Q593&gt;=1,Q593&lt;=15),IF($D593=12,入力項目!$S$5,0),0) +
IF(AND(入力項目!$S$7=$A593,入力項目!$S$8=$D593),子育て関連マスタ!$C$14,0) +
IFERROR(IF(AND(YEAR(EDATE(DATE(入力項目!$S$7,入力項目!$S$8,1),1))=$A593,MONTH(EDATE(DATE(入力項目!$S$7,入力項目!$S$8,1),1))=$D593),子育て関連マスタ!$C$15,0),0) +
IF(AND(OR(Q593=3,Q593=5,Q593=7),$D593=11),子育て関連マスタ!$C$17,0) +
IF(AND(Q593=20,$D593=1),子育て関連マスタ!$C$18,0) +
IF(AND(Q593=20,$D593=1),
IFERROR(_xlfn.IFS(
入力項目!$S$10="男",子育て関連マスタ!$C$18,
入力項目!$S$10="女",子育て関連マスタ!$C$19
),0),0
) +
IF(AND(Q593&gt;=入力項目!$S$18,Q593&lt;=入力項目!$S$19),入力項目!$S$20,0) +
IF(AND(Q593&gt;=入力項目!$S$21,Q593&lt;=入力項目!$S$22),入力項目!$S$23,0) +
IF(AND(Q593&gt;=入力項目!$S$24,Q593&lt;=入力項目!$S$25),入力項目!$S$26,0)
)</f>
        <v>0</v>
      </c>
      <c r="AF593">
        <f ca="1">-(
_xlfn.IFS(
R593&lt;=入力項目!$S$11,0,
AND(R593&gt;=入力項目!$S$11+1,R593&lt;=3),IFERROR(VLOOKUP(入力項目!$S$12,子育て関連マスタ!$I$4:$M$5,4,FALSE),0),
AND(R593&gt;=4,R593&lt;=6),IFERROR(VLOOKUP(入力項目!$S$13,子育て関連マスタ!$I$9:$M$12,4,FALSE),0),
AND(R593&gt;=7,R593&lt;=12),IFERROR(VLOOKUP(入力項目!$S$14,子育て関連マスタ!$I$16:$M$17,4,FALSE),0),
AND(R593&gt;=13,R593&lt;=15),IFERROR(VLOOKUP(入力項目!$S$15,子育て関連マスタ!$I$21:$M$22,4,FALSE),0),
AND(R593&gt;=16,R593&lt;=18),IFERROR(VLOOKUP(入力項目!$S$16,子育て関連マスタ!$I$26:$M$28,4,FALSE),0),
AND(R593&gt;=19,R593&lt;=20,入力項目!$S$16="高専"),IFERROR(VLOOKUP(入力項目!$S$16,子育て関連マスタ!$I$26:$M$28,4,FALSE),0),
AND(R593&gt;=19,R593&lt;=20,入力項目!$S$16&lt;&gt;"高専"),IFERROR(VLOOKUP(入力項目!$S$17,子育て関連マスタ!$I$32:$M$37,4,FALSE),0),
AND(R593&gt;=21,R593&lt;=22,入力項目!$S$16="高専"),IFERROR(VLOOKUP(入力項目!$S$17,子育て関連マスタ!$I$32:$M$34,4,FALSE),0),
AND(R593&gt;=21,R593&lt;=22,入力項目!$S$16&lt;&gt;"高専"),IFERROR(VLOOKUP(入力項目!$S$17,子育て関連マスタ!$I$32:$M$34,4,FALSE),0),
R593&gt;=23,0
) +
IF($D593=4,
  IFERROR(_xlfn.IFS(
  R593&lt;=入力項目!$S$11,0,
  AND(R593=入力項目!$S$11),IFERROR(VLOOKUP(入力項目!$S$12,子育て関連マスタ!$I$4:$M$5,2,FALSE),0),
  AND(R593=4),IFERROR(VLOOKUP(入力項目!$S$13,子育て関連マスタ!$I$9:$M$12,2,FALSE),0),
  AND(R593=7),IFERROR(VLOOKUP(入力項目!$S$14,子育て関連マスタ!$I$16:$M$17,2,FALSE),0),
  AND(R593=13),IFERROR(VLOOKUP(入力項目!$S$15,子育て関連マスタ!$I$21:$M$22,2,FALSE),0),
  AND(R593=16),IFERROR(VLOOKUP(入力項目!$S$16,子育て関連マスタ!$I$26:$M$28,2,FALSE),0),
  AND(R593=19,入力項目!$S$16&lt;&gt;"高専"),IFERROR(VLOOKUP(入力項目!$S$17,子育て関連マスタ!$I$32:$M$37,2,FALSE),0),
  AND(R593=21,入力項目!$S$16="高専"),IFERROR(VLOOKUP(入力項目!$S$17,子育て関連マスタ!$I$32:$M$37,2,FALSE),0),
  R593&gt;=22,0
  ),0),0
) +
IF(AND(R593&gt;=1,R593&lt;=15),IF($D593=入力項目!$S$8,入力項目!$S$3,0),0) +
IF(AND(R593&gt;=1,R593&lt;=15),IF($D593=5,入力項目!$S$4,0),0) +
IF(AND(R593&gt;=1,R593&lt;=15),IF($D593=12,入力項目!$S$5,0),0) +
IF(AND(入力項目!$S$7=$A593,入力項目!$S$8=$D593),子育て関連マスタ!$C$14,0) +
IFERROR(IF(AND(YEAR(EDATE(DATE(入力項目!$S$7,入力項目!$S$8,1),1))=$A593,MONTH(EDATE(DATE(入力項目!$S$7,入力項目!$S$8,1),1))=$D593),子育て関連マスタ!$C$15,0),0) +
IF(AND(OR(R593=3,R593=5,R593=7),$D593=11),子育て関連マスタ!$C$17,0) +
IF(AND(R593=20,$D593=1),子育て関連マスタ!$C$18,0) +
IF(AND(R593=20,$D593=1),
IFERROR(_xlfn.IFS(
入力項目!$S$10="男",子育て関連マスタ!$C$18,
入力項目!$S$10="女",子育て関連マスタ!$C$19
),0),0
) +
IF(AND(R593&gt;=入力項目!$S$18,R593&lt;=入力項目!$S$19),入力項目!$S$20,0) +
IF(AND(R593&gt;=入力項目!$S$21,R593&lt;=入力項目!$S$22),入力項目!$S$23,0) +
IF(AND(R593&gt;=入力項目!$S$24,R593&lt;=入力項目!$S$25),入力項目!$S$26,0)
)</f>
        <v>0</v>
      </c>
      <c r="AG593">
        <f ca="1">-(
_xlfn.IFS(
S593&lt;=入力項目!$S$11,0,
AND(S593&gt;=入力項目!$S$11+1,S593&lt;=3),IFERROR(VLOOKUP(入力項目!$S$12,子育て関連マスタ!$I$4:$M$5,4,FALSE),0),
AND(S593&gt;=4,S593&lt;=6),IFERROR(VLOOKUP(入力項目!$S$13,子育て関連マスタ!$I$9:$M$12,4,FALSE),0),
AND(S593&gt;=7,S593&lt;=12),IFERROR(VLOOKUP(入力項目!$S$14,子育て関連マスタ!$I$16:$M$17,4,FALSE),0),
AND(S593&gt;=13,S593&lt;=15),IFERROR(VLOOKUP(入力項目!$S$15,子育て関連マスタ!$I$21:$M$22,4,FALSE),0),
AND(S593&gt;=16,S593&lt;=18),IFERROR(VLOOKUP(入力項目!$S$16,子育て関連マスタ!$I$26:$M$28,4,FALSE),0),
AND(S593&gt;=19,S593&lt;=20,入力項目!$S$16="高専"),IFERROR(VLOOKUP(入力項目!$S$16,子育て関連マスタ!$I$26:$M$28,4,FALSE),0),
AND(S593&gt;=19,S593&lt;=20,入力項目!$S$16&lt;&gt;"高専"),IFERROR(VLOOKUP(入力項目!$S$17,子育て関連マスタ!$I$32:$M$37,4,FALSE),0),
AND(S593&gt;=21,S593&lt;=22,入力項目!$S$16="高専"),IFERROR(VLOOKUP(入力項目!$S$17,子育て関連マスタ!$I$32:$M$34,4,FALSE),0),
AND(S593&gt;=21,S593&lt;=22,入力項目!$S$16&lt;&gt;"高専"),IFERROR(VLOOKUP(入力項目!$S$17,子育て関連マスタ!$I$32:$M$34,4,FALSE),0),
S593&gt;=23,0
) +
IF($D593=4,
  IFERROR(_xlfn.IFS(
  S593&lt;=入力項目!$S$11,0,
  AND(S593=入力項目!$S$11),IFERROR(VLOOKUP(入力項目!$S$12,子育て関連マスタ!$I$4:$M$5,2,FALSE),0),
  AND(S593=4),IFERROR(VLOOKUP(入力項目!$S$13,子育て関連マスタ!$I$9:$M$12,2,FALSE),0),
  AND(S593=7),IFERROR(VLOOKUP(入力項目!$S$14,子育て関連マスタ!$I$16:$M$17,2,FALSE),0),
  AND(S593=13),IFERROR(VLOOKUP(入力項目!$S$15,子育て関連マスタ!$I$21:$M$22,2,FALSE),0),
  AND(S593=16),IFERROR(VLOOKUP(入力項目!$S$16,子育て関連マスタ!$I$26:$M$28,2,FALSE),0),
  AND(S593=19,入力項目!$S$16&lt;&gt;"高専"),IFERROR(VLOOKUP(入力項目!$S$17,子育て関連マスタ!$I$32:$M$37,2,FALSE),0),
  AND(S593=21,入力項目!$S$16="高専"),IFERROR(VLOOKUP(入力項目!$S$17,子育て関連マスタ!$I$32:$M$37,2,FALSE),0),
  S593&gt;=22,0
  ),0),0
) +
IF(AND(S593&gt;=1,S593&lt;=15),IF($D593=入力項目!$S$8,入力項目!$S$3,0),0) +
IF(AND(S593&gt;=1,S593&lt;=15),IF($D593=5,入力項目!$S$4,0),0) +
IF(AND(S593&gt;=1,S593&lt;=15),IF($D593=12,入力項目!$S$5,0),0) +
IF(AND(入力項目!$S$7=$A593,入力項目!$S$8=$D593),子育て関連マスタ!$C$14,0) +
IFERROR(IF(AND(YEAR(EDATE(DATE(入力項目!$S$7,入力項目!$S$8,1),1))=$A593,MONTH(EDATE(DATE(入力項目!$S$7,入力項目!$S$8,1),1))=$D593),子育て関連マスタ!$C$15,0),0) +
IF(AND(OR(S593=3,S593=5,S593=7),$D593=11),子育て関連マスタ!$C$17,0) +
IF(AND(S593=20,$D593=1),子育て関連マスタ!$C$18,0) +
IF(AND(S593=20,$D593=1),
IFERROR(_xlfn.IFS(
入力項目!$S$10="男",子育て関連マスタ!$C$18,
入力項目!$S$10="女",子育て関連マスタ!$C$19
),0),0
) +
IF(AND(S593&gt;=入力項目!$S$18,S593&lt;=入力項目!$S$19),入力項目!$S$20,0) +
IF(AND(S593&gt;=入力項目!$S$21,S593&lt;=入力項目!$S$22),入力項目!$S$23,0) +
IF(AND(S593&gt;=入力項目!$S$24,S593&lt;=入力項目!$S$25),入力項目!$S$26,0)
)</f>
        <v>0</v>
      </c>
      <c r="AH593">
        <f ca="1">-(
_xlfn.IFS(
T593&lt;=入力項目!$S$11,0,
AND(T593&gt;=入力項目!$S$11+1,T593&lt;=3),IFERROR(VLOOKUP(入力項目!$S$12,子育て関連マスタ!$I$4:$M$5,4,FALSE),0),
AND(T593&gt;=4,T593&lt;=6),IFERROR(VLOOKUP(入力項目!$S$13,子育て関連マスタ!$I$9:$M$12,4,FALSE),0),
AND(T593&gt;=7,T593&lt;=12),IFERROR(VLOOKUP(入力項目!$S$14,子育て関連マスタ!$I$16:$M$17,4,FALSE),0),
AND(T593&gt;=13,T593&lt;=15),IFERROR(VLOOKUP(入力項目!$S$15,子育て関連マスタ!$I$21:$M$22,4,FALSE),0),
AND(T593&gt;=16,T593&lt;=18),IFERROR(VLOOKUP(入力項目!$S$16,子育て関連マスタ!$I$26:$M$28,4,FALSE),0),
AND(T593&gt;=19,T593&lt;=20,入力項目!$S$16="高専"),IFERROR(VLOOKUP(入力項目!$S$16,子育て関連マスタ!$I$26:$M$28,4,FALSE),0),
AND(T593&gt;=19,T593&lt;=20,入力項目!$S$16&lt;&gt;"高専"),IFERROR(VLOOKUP(入力項目!$S$17,子育て関連マスタ!$I$32:$M$37,4,FALSE),0),
AND(T593&gt;=21,T593&lt;=22,入力項目!$S$16="高専"),IFERROR(VLOOKUP(入力項目!$S$17,子育て関連マスタ!$I$32:$M$34,4,FALSE),0),
AND(T593&gt;=21,T593&lt;=22,入力項目!$S$16&lt;&gt;"高専"),IFERROR(VLOOKUP(入力項目!$S$17,子育て関連マスタ!$I$32:$M$34,4,FALSE),0),
T593&gt;=23,0
) +
IF($D593=4,
  IFERROR(_xlfn.IFS(
  T593&lt;=入力項目!$S$11,0,
  AND(T593=入力項目!$S$11),IFERROR(VLOOKUP(入力項目!$S$12,子育て関連マスタ!$I$4:$M$5,2,FALSE),0),
  AND(T593=4),IFERROR(VLOOKUP(入力項目!$S$13,子育て関連マスタ!$I$9:$M$12,2,FALSE),0),
  AND(T593=7),IFERROR(VLOOKUP(入力項目!$S$14,子育て関連マスタ!$I$16:$M$17,2,FALSE),0),
  AND(T593=13),IFERROR(VLOOKUP(入力項目!$S$15,子育て関連マスタ!$I$21:$M$22,2,FALSE),0),
  AND(T593=16),IFERROR(VLOOKUP(入力項目!$S$16,子育て関連マスタ!$I$26:$M$28,2,FALSE),0),
  AND(T593=19,入力項目!$S$16&lt;&gt;"高専"),IFERROR(VLOOKUP(入力項目!$S$17,子育て関連マスタ!$I$32:$M$37,2,FALSE),0),
  AND(T593=21,入力項目!$S$16="高専"),IFERROR(VLOOKUP(入力項目!$S$17,子育て関連マスタ!$I$32:$M$37,2,FALSE),0),
  T593&gt;=22,0
  ),0),0
) +
IF(AND(T593&gt;=1,T593&lt;=15),IF($D593=入力項目!$S$8,入力項目!$S$3,0),0) +
IF(AND(T593&gt;=1,T593&lt;=15),IF($D593=5,入力項目!$S$4,0),0) +
IF(AND(T593&gt;=1,T593&lt;=15),IF($D593=12,入力項目!$S$5,0),0) +
IF(AND(入力項目!$S$7=$A593,入力項目!$S$8=$D593),子育て関連マスタ!$C$14,0) +
IFERROR(IF(AND(YEAR(EDATE(DATE(入力項目!$S$7,入力項目!$S$8,1),1))=$A593,MONTH(EDATE(DATE(入力項目!$S$7,入力項目!$S$8,1),1))=$D593),子育て関連マスタ!$C$15,0),0) +
IF(AND(OR(T593=3,T593=5,T593=7),$D593=11),子育て関連マスタ!$C$17,0) +
IF(AND(T593=20,$D593=1),子育て関連マスタ!$C$18,0) +
IF(AND(T593=20,$D593=1),
IFERROR(_xlfn.IFS(
入力項目!$S$10="男",子育て関連マスタ!$C$18,
入力項目!$S$10="女",子育て関連マスタ!$C$19
),0),0
) +
IF(AND(T593&gt;=入力項目!$S$18,T593&lt;=入力項目!$S$19),入力項目!$S$20,0) +
IF(AND(T593&gt;=入力項目!$S$21,T593&lt;=入力項目!$S$22),入力項目!$S$23,0) +
IF(AND(T593&gt;=入力項目!$S$24,T593&lt;=入力項目!$S$25),入力項目!$S$26,0)
)</f>
        <v>0</v>
      </c>
      <c r="AI593">
        <f ca="1">-(
_xlfn.IFS(
U593&lt;=入力項目!$S$11,0,
AND(U593&gt;=入力項目!$S$11+1,U593&lt;=3),IFERROR(VLOOKUP(入力項目!$S$12,子育て関連マスタ!$I$4:$M$5,4,FALSE),0),
AND(U593&gt;=4,U593&lt;=6),IFERROR(VLOOKUP(入力項目!$S$13,子育て関連マスタ!$I$9:$M$12,4,FALSE),0),
AND(U593&gt;=7,U593&lt;=12),IFERROR(VLOOKUP(入力項目!$S$14,子育て関連マスタ!$I$16:$M$17,4,FALSE),0),
AND(U593&gt;=13,U593&lt;=15),IFERROR(VLOOKUP(入力項目!$S$15,子育て関連マスタ!$I$21:$M$22,4,FALSE),0),
AND(U593&gt;=16,U593&lt;=18),IFERROR(VLOOKUP(入力項目!$S$16,子育て関連マスタ!$I$26:$M$28,4,FALSE),0),
AND(U593&gt;=19,U593&lt;=20,入力項目!$S$16="高専"),IFERROR(VLOOKUP(入力項目!$S$16,子育て関連マスタ!$I$26:$M$28,4,FALSE),0),
AND(U593&gt;=19,U593&lt;=20,入力項目!$S$16&lt;&gt;"高専"),IFERROR(VLOOKUP(入力項目!$S$17,子育て関連マスタ!$I$32:$M$37,4,FALSE),0),
AND(U593&gt;=21,U593&lt;=22,入力項目!$S$16="高専"),IFERROR(VLOOKUP(入力項目!$S$17,子育て関連マスタ!$I$32:$M$34,4,FALSE),0),
AND(U593&gt;=21,U593&lt;=22,入力項目!$S$16&lt;&gt;"高専"),IFERROR(VLOOKUP(入力項目!$S$17,子育て関連マスタ!$I$32:$M$34,4,FALSE),0),
U593&gt;=23,0
) +
IF($D593=4,
  IFERROR(_xlfn.IFS(
  U593&lt;=入力項目!$S$11,0,
  AND(U593=入力項目!$S$11),IFERROR(VLOOKUP(入力項目!$S$12,子育て関連マスタ!$I$4:$M$5,2,FALSE),0),
  AND(U593=4),IFERROR(VLOOKUP(入力項目!$S$13,子育て関連マスタ!$I$9:$M$12,2,FALSE),0),
  AND(U593=7),IFERROR(VLOOKUP(入力項目!$S$14,子育て関連マスタ!$I$16:$M$17,2,FALSE),0),
  AND(U593=13),IFERROR(VLOOKUP(入力項目!$S$15,子育て関連マスタ!$I$21:$M$22,2,FALSE),0),
  AND(U593=16),IFERROR(VLOOKUP(入力項目!$S$16,子育て関連マスタ!$I$26:$M$28,2,FALSE),0),
  AND(U593=19,入力項目!$S$16&lt;&gt;"高専"),IFERROR(VLOOKUP(入力項目!$S$17,子育て関連マスタ!$I$32:$M$37,2,FALSE),0),
  AND(U593=21,入力項目!$S$16="高専"),IFERROR(VLOOKUP(入力項目!$S$17,子育て関連マスタ!$I$32:$M$37,2,FALSE),0),
  U593&gt;=22,0
  ),0),0
) +
IF(AND(U593&gt;=1,U593&lt;=15),IF($D593=入力項目!$S$8,入力項目!$S$3,0),0) +
IF(AND(U593&gt;=1,U593&lt;=15),IF($D593=5,入力項目!$S$4,0),0) +
IF(AND(U593&gt;=1,U593&lt;=15),IF($D593=12,入力項目!$S$5,0),0) +
IF(AND(入力項目!$S$7=$A593,入力項目!$S$8=$D593),子育て関連マスタ!$C$14,0) +
IFERROR(IF(AND(YEAR(EDATE(DATE(入力項目!$S$7,入力項目!$S$8,1),1))=$A593,MONTH(EDATE(DATE(入力項目!$S$7,入力項目!$S$8,1),1))=$D593),子育て関連マスタ!$C$15,0),0) +
IF(AND(OR(U593=3,U593=5,U593=7),$D593=11),子育て関連マスタ!$C$17,0) +
IF(AND(U593=20,$D593=1),子育て関連マスタ!$C$18,0) +
IF(AND(U593=20,$D593=1),
IFERROR(_xlfn.IFS(
入力項目!$S$10="男",子育て関連マスタ!$C$18,
入力項目!$S$10="女",子育て関連マスタ!$C$19
),0),0
) +
IF(AND(U593&gt;=入力項目!$S$18,U593&lt;=入力項目!$S$19),入力項目!$S$20,0) +
IF(AND(U593&gt;=入力項目!$S$21,U593&lt;=入力項目!$S$22),入力項目!$S$23,0) +
IF(AND(U593&gt;=入力項目!$S$24,U593&lt;=入力項目!$S$25),入力項目!$S$26,0)
)</f>
        <v>0</v>
      </c>
      <c r="AJ593" s="10">
        <f ca="1">-VLOOKUP($D593,月別収支!$A$2:$H$13,7,FALSE)</f>
        <v>-20000</v>
      </c>
    </row>
    <row r="594" spans="1:36" x14ac:dyDescent="0.4">
      <c r="A594">
        <f t="shared" ca="1" si="156"/>
        <v>2073</v>
      </c>
      <c r="B594">
        <f t="shared" ca="1" si="163"/>
        <v>2073</v>
      </c>
      <c r="C594">
        <f t="shared" ca="1" si="164"/>
        <v>49</v>
      </c>
      <c r="D594">
        <f t="shared" ca="1" si="157"/>
        <v>12</v>
      </c>
      <c r="E594" t="str">
        <f t="shared" ca="1" si="158"/>
        <v>2073年12月</v>
      </c>
      <c r="F594">
        <f ca="1">IF(OR(入力項目!$N$5&lt;$A594,AND(入力項目!$N$5=$A594,入力項目!$N$6&lt;$D594)),IF(F593=0,1,IF(G594=12,F593+1,F593)),0)</f>
        <v>49</v>
      </c>
      <c r="G594">
        <f ca="1">IF(OR(入力項目!$N$5&lt;$A594,AND(入力項目!$N$5=$A594,入力項目!$N$6&lt;$D594)),IF(G593=12,1,G593+1),0)</f>
        <v>2</v>
      </c>
      <c r="H594" t="str">
        <f t="shared" ca="1" si="159"/>
        <v>49_2</v>
      </c>
      <c r="I594">
        <f ca="1">IF(
  IFERROR(AND($C594&gt;0,MOD($C594,入力項目!$N$22)=0,$D594=入力項目!$N$23), FALSE),
  1,
  IF(
    AND(I593&gt;0,J593=12),
    IF(I593=入力項目!$N$28, 0, I593+1),
    I593
  )
)</f>
        <v>0</v>
      </c>
      <c r="J594">
        <f ca="1">IF($D594=入力項目!$N$23,1,IFERROR(J593+1,1))</f>
        <v>7</v>
      </c>
      <c r="K594" t="str">
        <f t="shared" ca="1" si="160"/>
        <v>0_7</v>
      </c>
      <c r="L594">
        <f ca="1">L593+IF(入力項目!$D$4=$D594,1,0)</f>
        <v>78</v>
      </c>
      <c r="M594" t="str">
        <f t="shared" ca="1" si="161"/>
        <v>78歳</v>
      </c>
      <c r="N594">
        <f t="shared" ca="1" si="165"/>
        <v>78</v>
      </c>
      <c r="O594" t="str">
        <f t="shared" ca="1" si="162"/>
        <v>78歳</v>
      </c>
      <c r="P594">
        <f t="shared" ca="1" si="166"/>
        <v>53</v>
      </c>
      <c r="Q594">
        <f t="shared" ca="1" si="167"/>
        <v>51</v>
      </c>
      <c r="R594">
        <f t="shared" ca="1" si="168"/>
        <v>2074</v>
      </c>
      <c r="S594">
        <f t="shared" ca="1" si="169"/>
        <v>2074</v>
      </c>
      <c r="T594">
        <f t="shared" ca="1" si="170"/>
        <v>2074</v>
      </c>
      <c r="U594">
        <f t="shared" ca="1" si="171"/>
        <v>2074</v>
      </c>
      <c r="V594" s="10">
        <f t="shared" ca="1" si="172"/>
        <v>56481425</v>
      </c>
      <c r="W594" s="10">
        <f ca="1">IF($L594&lt;その他マスタ!$B$1,VLOOKUP($D594,月別収支!$A$2:$H$13,2,FALSE),その他マスタ!$B$3)+IF(AND($L594=その他マスタ!$B$1,入力項目!$I$9="あり",$D594=入力項目!$D$4),その他マスタ!$B$2,0)</f>
        <v>150000</v>
      </c>
      <c r="X594" s="10">
        <f ca="1">-IF(入力項目!$K$5=TRUE,
IF($F594+$G594&lt;3,VLOOKUP($D594,月別収支!$A$2:$H$13,8,FALSE),0)+IFERROR(VLOOKUP($H594,住宅ローン計算!C:P,13,FALSE),0)+IF($F594&gt;1,IF(OR($G594=3,$G594=6,$G594=9,$G594=12),ROUNDUP(入力項目!$N$18/4,0),0),0),
VLOOKUP($D594,月別収支!$A$2:$H$13,8,FALSE))</f>
        <v>0</v>
      </c>
      <c r="Y594" s="10">
        <f ca="1">-VLOOKUP($D594,月別収支!$A$2:$H$13,3,FALSE)</f>
        <v>-75000</v>
      </c>
      <c r="Z594" s="10">
        <f ca="1">-VLOOKUP($D594,月別収支!$A$2:$H$13,4,FALSE)</f>
        <v>-27000</v>
      </c>
      <c r="AA594" s="10">
        <f ca="1">-VLOOKUP($D594,月別収支!$A$2:$H$13,6,FALSE)</f>
        <v>-10000</v>
      </c>
      <c r="AB594" s="10">
        <f ca="1">-(
VLOOKUP($D594,月別収支!$A$2:$H$13,5,FALSE)+IF(AND(入力項目!$I$27&lt;=$A594,ISEVEN($A594-入力項目!$I$27),入力項目!$I$28=$D594),入力項目!$I$26,0)
+IF(入力項目!$K$26=TRUE,
IFERROR(VLOOKUP($K594,マイカーローン計算!C:P,13,FALSE),0),
IFERROR(
  IF(AND($C594&gt;0,MOD($C594,入力項目!$N$22)=0,$D594=入力項目!$N$23),入力項目!$N$24,0),
 0
)
)
)</f>
        <v>-20000</v>
      </c>
      <c r="AC594" s="10">
        <f ca="1">-IF($A594&lt;入力項目!$N$33,入力項目!$N$35,IF(AND($A594=入力項目!$N$33,$D594&lt;=入力項目!$N$34),入力項目!$N$35,0))</f>
        <v>0</v>
      </c>
      <c r="AD594">
        <f ca="1">-(
_xlfn.IFS(
P594&lt;=入力項目!$S$11,0,
AND(P594&gt;=入力項目!$S$11+1,P594&lt;=3),IFERROR(VLOOKUP(入力項目!$S$12,子育て関連マスタ!$I$4:$M$5,4,FALSE),0),
AND(P594&gt;=4,P594&lt;=6),IFERROR(VLOOKUP(入力項目!$S$13,子育て関連マスタ!$I$9:$M$12,4,FALSE),0),
AND(P594&gt;=7,P594&lt;=12),IFERROR(VLOOKUP(入力項目!$S$14,子育て関連マスタ!$I$16:$M$17,4,FALSE),0),
AND(P594&gt;=13,P594&lt;=15),IFERROR(VLOOKUP(入力項目!$S$15,子育て関連マスタ!$I$21:$M$22,4,FALSE),0),
AND(P594&gt;=16,P594&lt;=18),IFERROR(VLOOKUP(入力項目!$S$16,子育て関連マスタ!$I$26:$M$28,4,FALSE),0),
AND(P594&gt;=19,P594&lt;=20,入力項目!$S$16="高専"),IFERROR(VLOOKUP(入力項目!$S$16,子育て関連マスタ!$I$26:$M$28,4,FALSE),0),
AND(P594&gt;=19,P594&lt;=20,入力項目!$S$16&lt;&gt;"高専"),IFERROR(VLOOKUP(入力項目!$S$17,子育て関連マスタ!$I$32:$M$37,4,FALSE),0),
AND(P594&gt;=21,P594&lt;=22,入力項目!$S$16="高専"),IFERROR(VLOOKUP(入力項目!$S$17,子育て関連マスタ!$I$32:$M$34,4,FALSE),0),
AND(P594&gt;=21,P594&lt;=22,入力項目!$S$16&lt;&gt;"高専"),IFERROR(VLOOKUP(入力項目!$S$17,子育て関連マスタ!$I$32:$M$34,4,FALSE),0),
P594&gt;=23,0
) +
IF($D594=4,
  IFERROR(_xlfn.IFS(
  P594&lt;=入力項目!$S$11,0,
  AND(P594=入力項目!$S$11),IFERROR(VLOOKUP(入力項目!$S$12,子育て関連マスタ!$I$4:$M$5,2,FALSE),0),
  AND(P594=4),IFERROR(VLOOKUP(入力項目!$S$13,子育て関連マスタ!$I$9:$M$12,2,FALSE),0),
  AND(P594=7),IFERROR(VLOOKUP(入力項目!$S$14,子育て関連マスタ!$I$16:$M$17,2,FALSE),0),
  AND(P594=13),IFERROR(VLOOKUP(入力項目!$S$15,子育て関連マスタ!$I$21:$M$22,2,FALSE),0),
  AND(P594=16),IFERROR(VLOOKUP(入力項目!$S$16,子育て関連マスタ!$I$26:$M$28,2,FALSE),0),
  AND(P594=19,入力項目!$S$16&lt;&gt;"高専"),IFERROR(VLOOKUP(入力項目!$S$17,子育て関連マスタ!$I$32:$M$37,2,FALSE),0),
  AND(P594=21,入力項目!$S$16="高専"),IFERROR(VLOOKUP(入力項目!$S$17,子育て関連マスタ!$I$32:$M$37,2,FALSE),0),
  P594&gt;=22,0
  ),0),0
) +
IF(AND(P594&gt;=1,P594&lt;=15),IF($D594=入力項目!$S$8,入力項目!$S$3,0),0) +
IF(AND(P594&gt;=1,P594&lt;=15),IF($D594=5,入力項目!$S$4,0),0) +
IF(AND(P594&gt;=1,P594&lt;=15),IF($D594=12,入力項目!$S$5,0),0) +
IF(AND(入力項目!$S$7=$A594,入力項目!$S$8=$D594),子育て関連マスタ!$C$14,0) +
IFERROR(IF(AND(YEAR(EDATE(DATE(入力項目!$S$7,入力項目!$S$8,1),1))=$A594,MONTH(EDATE(DATE(入力項目!$S$7,入力項目!$S$8,1),1))=$D594),子育て関連マスタ!$C$15,0),0) +
IF(AND(OR(P594=3,P594=5,P594=7),$D594=11),子育て関連マスタ!$C$17,0) +
IF(AND(P594=20,$D594=1),子育て関連マスタ!$C$18,0) +
IF(AND(P594=20,$D594=1),
IFERROR(_xlfn.IFS(
入力項目!$S$10="男",子育て関連マスタ!$C$18,
入力項目!$S$10="女",子育て関連マスタ!$C$19
),0),0
) +
IF(AND(P594&gt;=入力項目!$S$18,P594&lt;=入力項目!$S$19),入力項目!$S$20,0) +
IF(AND(P594&gt;=入力項目!$S$21,P594&lt;=入力項目!$S$22),入力項目!$S$23,0) +
IF(AND(P594&gt;=入力項目!$S$24,P594&lt;=入力項目!$S$25),入力項目!$S$26,0)
)</f>
        <v>0</v>
      </c>
      <c r="AE594">
        <f ca="1">-(
_xlfn.IFS(
Q594&lt;=入力項目!$S$11,0,
AND(Q594&gt;=入力項目!$S$11+1,Q594&lt;=3),IFERROR(VLOOKUP(入力項目!$S$12,子育て関連マスタ!$I$4:$M$5,4,FALSE),0),
AND(Q594&gt;=4,Q594&lt;=6),IFERROR(VLOOKUP(入力項目!$S$13,子育て関連マスタ!$I$9:$M$12,4,FALSE),0),
AND(Q594&gt;=7,Q594&lt;=12),IFERROR(VLOOKUP(入力項目!$S$14,子育て関連マスタ!$I$16:$M$17,4,FALSE),0),
AND(Q594&gt;=13,Q594&lt;=15),IFERROR(VLOOKUP(入力項目!$S$15,子育て関連マスタ!$I$21:$M$22,4,FALSE),0),
AND(Q594&gt;=16,Q594&lt;=18),IFERROR(VLOOKUP(入力項目!$S$16,子育て関連マスタ!$I$26:$M$28,4,FALSE),0),
AND(Q594&gt;=19,Q594&lt;=20,入力項目!$S$16="高専"),IFERROR(VLOOKUP(入力項目!$S$16,子育て関連マスタ!$I$26:$M$28,4,FALSE),0),
AND(Q594&gt;=19,Q594&lt;=20,入力項目!$S$16&lt;&gt;"高専"),IFERROR(VLOOKUP(入力項目!$S$17,子育て関連マスタ!$I$32:$M$37,4,FALSE),0),
AND(Q594&gt;=21,Q594&lt;=22,入力項目!$S$16="高専"),IFERROR(VLOOKUP(入力項目!$S$17,子育て関連マスタ!$I$32:$M$34,4,FALSE),0),
AND(Q594&gt;=21,Q594&lt;=22,入力項目!$S$16&lt;&gt;"高専"),IFERROR(VLOOKUP(入力項目!$S$17,子育て関連マスタ!$I$32:$M$34,4,FALSE),0),
Q594&gt;=23,0
) +
IF($D594=4,
  IFERROR(_xlfn.IFS(
  Q594&lt;=入力項目!$S$11,0,
  AND(Q594=入力項目!$S$11),IFERROR(VLOOKUP(入力項目!$S$12,子育て関連マスタ!$I$4:$M$5,2,FALSE),0),
  AND(Q594=4),IFERROR(VLOOKUP(入力項目!$S$13,子育て関連マスタ!$I$9:$M$12,2,FALSE),0),
  AND(Q594=7),IFERROR(VLOOKUP(入力項目!$S$14,子育て関連マスタ!$I$16:$M$17,2,FALSE),0),
  AND(Q594=13),IFERROR(VLOOKUP(入力項目!$S$15,子育て関連マスタ!$I$21:$M$22,2,FALSE),0),
  AND(Q594=16),IFERROR(VLOOKUP(入力項目!$S$16,子育て関連マスタ!$I$26:$M$28,2,FALSE),0),
  AND(Q594=19,入力項目!$S$16&lt;&gt;"高専"),IFERROR(VLOOKUP(入力項目!$S$17,子育て関連マスタ!$I$32:$M$37,2,FALSE),0),
  AND(Q594=21,入力項目!$S$16="高専"),IFERROR(VLOOKUP(入力項目!$S$17,子育て関連マスタ!$I$32:$M$37,2,FALSE),0),
  Q594&gt;=22,0
  ),0),0
) +
IF(AND(Q594&gt;=1,Q594&lt;=15),IF($D594=入力項目!$S$8,入力項目!$S$3,0),0) +
IF(AND(Q594&gt;=1,Q594&lt;=15),IF($D594=5,入力項目!$S$4,0),0) +
IF(AND(Q594&gt;=1,Q594&lt;=15),IF($D594=12,入力項目!$S$5,0),0) +
IF(AND(入力項目!$S$7=$A594,入力項目!$S$8=$D594),子育て関連マスタ!$C$14,0) +
IFERROR(IF(AND(YEAR(EDATE(DATE(入力項目!$S$7,入力項目!$S$8,1),1))=$A594,MONTH(EDATE(DATE(入力項目!$S$7,入力項目!$S$8,1),1))=$D594),子育て関連マスタ!$C$15,0),0) +
IF(AND(OR(Q594=3,Q594=5,Q594=7),$D594=11),子育て関連マスタ!$C$17,0) +
IF(AND(Q594=20,$D594=1),子育て関連マスタ!$C$18,0) +
IF(AND(Q594=20,$D594=1),
IFERROR(_xlfn.IFS(
入力項目!$S$10="男",子育て関連マスタ!$C$18,
入力項目!$S$10="女",子育て関連マスタ!$C$19
),0),0
) +
IF(AND(Q594&gt;=入力項目!$S$18,Q594&lt;=入力項目!$S$19),入力項目!$S$20,0) +
IF(AND(Q594&gt;=入力項目!$S$21,Q594&lt;=入力項目!$S$22),入力項目!$S$23,0) +
IF(AND(Q594&gt;=入力項目!$S$24,Q594&lt;=入力項目!$S$25),入力項目!$S$26,0)
)</f>
        <v>0</v>
      </c>
      <c r="AF594">
        <f ca="1">-(
_xlfn.IFS(
R594&lt;=入力項目!$S$11,0,
AND(R594&gt;=入力項目!$S$11+1,R594&lt;=3),IFERROR(VLOOKUP(入力項目!$S$12,子育て関連マスタ!$I$4:$M$5,4,FALSE),0),
AND(R594&gt;=4,R594&lt;=6),IFERROR(VLOOKUP(入力項目!$S$13,子育て関連マスタ!$I$9:$M$12,4,FALSE),0),
AND(R594&gt;=7,R594&lt;=12),IFERROR(VLOOKUP(入力項目!$S$14,子育て関連マスタ!$I$16:$M$17,4,FALSE),0),
AND(R594&gt;=13,R594&lt;=15),IFERROR(VLOOKUP(入力項目!$S$15,子育て関連マスタ!$I$21:$M$22,4,FALSE),0),
AND(R594&gt;=16,R594&lt;=18),IFERROR(VLOOKUP(入力項目!$S$16,子育て関連マスタ!$I$26:$M$28,4,FALSE),0),
AND(R594&gt;=19,R594&lt;=20,入力項目!$S$16="高専"),IFERROR(VLOOKUP(入力項目!$S$16,子育て関連マスタ!$I$26:$M$28,4,FALSE),0),
AND(R594&gt;=19,R594&lt;=20,入力項目!$S$16&lt;&gt;"高専"),IFERROR(VLOOKUP(入力項目!$S$17,子育て関連マスタ!$I$32:$M$37,4,FALSE),0),
AND(R594&gt;=21,R594&lt;=22,入力項目!$S$16="高専"),IFERROR(VLOOKUP(入力項目!$S$17,子育て関連マスタ!$I$32:$M$34,4,FALSE),0),
AND(R594&gt;=21,R594&lt;=22,入力項目!$S$16&lt;&gt;"高専"),IFERROR(VLOOKUP(入力項目!$S$17,子育て関連マスタ!$I$32:$M$34,4,FALSE),0),
R594&gt;=23,0
) +
IF($D594=4,
  IFERROR(_xlfn.IFS(
  R594&lt;=入力項目!$S$11,0,
  AND(R594=入力項目!$S$11),IFERROR(VLOOKUP(入力項目!$S$12,子育て関連マスタ!$I$4:$M$5,2,FALSE),0),
  AND(R594=4),IFERROR(VLOOKUP(入力項目!$S$13,子育て関連マスタ!$I$9:$M$12,2,FALSE),0),
  AND(R594=7),IFERROR(VLOOKUP(入力項目!$S$14,子育て関連マスタ!$I$16:$M$17,2,FALSE),0),
  AND(R594=13),IFERROR(VLOOKUP(入力項目!$S$15,子育て関連マスタ!$I$21:$M$22,2,FALSE),0),
  AND(R594=16),IFERROR(VLOOKUP(入力項目!$S$16,子育て関連マスタ!$I$26:$M$28,2,FALSE),0),
  AND(R594=19,入力項目!$S$16&lt;&gt;"高専"),IFERROR(VLOOKUP(入力項目!$S$17,子育て関連マスタ!$I$32:$M$37,2,FALSE),0),
  AND(R594=21,入力項目!$S$16="高専"),IFERROR(VLOOKUP(入力項目!$S$17,子育て関連マスタ!$I$32:$M$37,2,FALSE),0),
  R594&gt;=22,0
  ),0),0
) +
IF(AND(R594&gt;=1,R594&lt;=15),IF($D594=入力項目!$S$8,入力項目!$S$3,0),0) +
IF(AND(R594&gt;=1,R594&lt;=15),IF($D594=5,入力項目!$S$4,0),0) +
IF(AND(R594&gt;=1,R594&lt;=15),IF($D594=12,入力項目!$S$5,0),0) +
IF(AND(入力項目!$S$7=$A594,入力項目!$S$8=$D594),子育て関連マスタ!$C$14,0) +
IFERROR(IF(AND(YEAR(EDATE(DATE(入力項目!$S$7,入力項目!$S$8,1),1))=$A594,MONTH(EDATE(DATE(入力項目!$S$7,入力項目!$S$8,1),1))=$D594),子育て関連マスタ!$C$15,0),0) +
IF(AND(OR(R594=3,R594=5,R594=7),$D594=11),子育て関連マスタ!$C$17,0) +
IF(AND(R594=20,$D594=1),子育て関連マスタ!$C$18,0) +
IF(AND(R594=20,$D594=1),
IFERROR(_xlfn.IFS(
入力項目!$S$10="男",子育て関連マスタ!$C$18,
入力項目!$S$10="女",子育て関連マスタ!$C$19
),0),0
) +
IF(AND(R594&gt;=入力項目!$S$18,R594&lt;=入力項目!$S$19),入力項目!$S$20,0) +
IF(AND(R594&gt;=入力項目!$S$21,R594&lt;=入力項目!$S$22),入力項目!$S$23,0) +
IF(AND(R594&gt;=入力項目!$S$24,R594&lt;=入力項目!$S$25),入力項目!$S$26,0)
)</f>
        <v>0</v>
      </c>
      <c r="AG594">
        <f ca="1">-(
_xlfn.IFS(
S594&lt;=入力項目!$S$11,0,
AND(S594&gt;=入力項目!$S$11+1,S594&lt;=3),IFERROR(VLOOKUP(入力項目!$S$12,子育て関連マスタ!$I$4:$M$5,4,FALSE),0),
AND(S594&gt;=4,S594&lt;=6),IFERROR(VLOOKUP(入力項目!$S$13,子育て関連マスタ!$I$9:$M$12,4,FALSE),0),
AND(S594&gt;=7,S594&lt;=12),IFERROR(VLOOKUP(入力項目!$S$14,子育て関連マスタ!$I$16:$M$17,4,FALSE),0),
AND(S594&gt;=13,S594&lt;=15),IFERROR(VLOOKUP(入力項目!$S$15,子育て関連マスタ!$I$21:$M$22,4,FALSE),0),
AND(S594&gt;=16,S594&lt;=18),IFERROR(VLOOKUP(入力項目!$S$16,子育て関連マスタ!$I$26:$M$28,4,FALSE),0),
AND(S594&gt;=19,S594&lt;=20,入力項目!$S$16="高専"),IFERROR(VLOOKUP(入力項目!$S$16,子育て関連マスタ!$I$26:$M$28,4,FALSE),0),
AND(S594&gt;=19,S594&lt;=20,入力項目!$S$16&lt;&gt;"高専"),IFERROR(VLOOKUP(入力項目!$S$17,子育て関連マスタ!$I$32:$M$37,4,FALSE),0),
AND(S594&gt;=21,S594&lt;=22,入力項目!$S$16="高専"),IFERROR(VLOOKUP(入力項目!$S$17,子育て関連マスタ!$I$32:$M$34,4,FALSE),0),
AND(S594&gt;=21,S594&lt;=22,入力項目!$S$16&lt;&gt;"高専"),IFERROR(VLOOKUP(入力項目!$S$17,子育て関連マスタ!$I$32:$M$34,4,FALSE),0),
S594&gt;=23,0
) +
IF($D594=4,
  IFERROR(_xlfn.IFS(
  S594&lt;=入力項目!$S$11,0,
  AND(S594=入力項目!$S$11),IFERROR(VLOOKUP(入力項目!$S$12,子育て関連マスタ!$I$4:$M$5,2,FALSE),0),
  AND(S594=4),IFERROR(VLOOKUP(入力項目!$S$13,子育て関連マスタ!$I$9:$M$12,2,FALSE),0),
  AND(S594=7),IFERROR(VLOOKUP(入力項目!$S$14,子育て関連マスタ!$I$16:$M$17,2,FALSE),0),
  AND(S594=13),IFERROR(VLOOKUP(入力項目!$S$15,子育て関連マスタ!$I$21:$M$22,2,FALSE),0),
  AND(S594=16),IFERROR(VLOOKUP(入力項目!$S$16,子育て関連マスタ!$I$26:$M$28,2,FALSE),0),
  AND(S594=19,入力項目!$S$16&lt;&gt;"高専"),IFERROR(VLOOKUP(入力項目!$S$17,子育て関連マスタ!$I$32:$M$37,2,FALSE),0),
  AND(S594=21,入力項目!$S$16="高専"),IFERROR(VLOOKUP(入力項目!$S$17,子育て関連マスタ!$I$32:$M$37,2,FALSE),0),
  S594&gt;=22,0
  ),0),0
) +
IF(AND(S594&gt;=1,S594&lt;=15),IF($D594=入力項目!$S$8,入力項目!$S$3,0),0) +
IF(AND(S594&gt;=1,S594&lt;=15),IF($D594=5,入力項目!$S$4,0),0) +
IF(AND(S594&gt;=1,S594&lt;=15),IF($D594=12,入力項目!$S$5,0),0) +
IF(AND(入力項目!$S$7=$A594,入力項目!$S$8=$D594),子育て関連マスタ!$C$14,0) +
IFERROR(IF(AND(YEAR(EDATE(DATE(入力項目!$S$7,入力項目!$S$8,1),1))=$A594,MONTH(EDATE(DATE(入力項目!$S$7,入力項目!$S$8,1),1))=$D594),子育て関連マスタ!$C$15,0),0) +
IF(AND(OR(S594=3,S594=5,S594=7),$D594=11),子育て関連マスタ!$C$17,0) +
IF(AND(S594=20,$D594=1),子育て関連マスタ!$C$18,0) +
IF(AND(S594=20,$D594=1),
IFERROR(_xlfn.IFS(
入力項目!$S$10="男",子育て関連マスタ!$C$18,
入力項目!$S$10="女",子育て関連マスタ!$C$19
),0),0
) +
IF(AND(S594&gt;=入力項目!$S$18,S594&lt;=入力項目!$S$19),入力項目!$S$20,0) +
IF(AND(S594&gt;=入力項目!$S$21,S594&lt;=入力項目!$S$22),入力項目!$S$23,0) +
IF(AND(S594&gt;=入力項目!$S$24,S594&lt;=入力項目!$S$25),入力項目!$S$26,0)
)</f>
        <v>0</v>
      </c>
      <c r="AH594">
        <f ca="1">-(
_xlfn.IFS(
T594&lt;=入力項目!$S$11,0,
AND(T594&gt;=入力項目!$S$11+1,T594&lt;=3),IFERROR(VLOOKUP(入力項目!$S$12,子育て関連マスタ!$I$4:$M$5,4,FALSE),0),
AND(T594&gt;=4,T594&lt;=6),IFERROR(VLOOKUP(入力項目!$S$13,子育て関連マスタ!$I$9:$M$12,4,FALSE),0),
AND(T594&gt;=7,T594&lt;=12),IFERROR(VLOOKUP(入力項目!$S$14,子育て関連マスタ!$I$16:$M$17,4,FALSE),0),
AND(T594&gt;=13,T594&lt;=15),IFERROR(VLOOKUP(入力項目!$S$15,子育て関連マスタ!$I$21:$M$22,4,FALSE),0),
AND(T594&gt;=16,T594&lt;=18),IFERROR(VLOOKUP(入力項目!$S$16,子育て関連マスタ!$I$26:$M$28,4,FALSE),0),
AND(T594&gt;=19,T594&lt;=20,入力項目!$S$16="高専"),IFERROR(VLOOKUP(入力項目!$S$16,子育て関連マスタ!$I$26:$M$28,4,FALSE),0),
AND(T594&gt;=19,T594&lt;=20,入力項目!$S$16&lt;&gt;"高専"),IFERROR(VLOOKUP(入力項目!$S$17,子育て関連マスタ!$I$32:$M$37,4,FALSE),0),
AND(T594&gt;=21,T594&lt;=22,入力項目!$S$16="高専"),IFERROR(VLOOKUP(入力項目!$S$17,子育て関連マスタ!$I$32:$M$34,4,FALSE),0),
AND(T594&gt;=21,T594&lt;=22,入力項目!$S$16&lt;&gt;"高専"),IFERROR(VLOOKUP(入力項目!$S$17,子育て関連マスタ!$I$32:$M$34,4,FALSE),0),
T594&gt;=23,0
) +
IF($D594=4,
  IFERROR(_xlfn.IFS(
  T594&lt;=入力項目!$S$11,0,
  AND(T594=入力項目!$S$11),IFERROR(VLOOKUP(入力項目!$S$12,子育て関連マスタ!$I$4:$M$5,2,FALSE),0),
  AND(T594=4),IFERROR(VLOOKUP(入力項目!$S$13,子育て関連マスタ!$I$9:$M$12,2,FALSE),0),
  AND(T594=7),IFERROR(VLOOKUP(入力項目!$S$14,子育て関連マスタ!$I$16:$M$17,2,FALSE),0),
  AND(T594=13),IFERROR(VLOOKUP(入力項目!$S$15,子育て関連マスタ!$I$21:$M$22,2,FALSE),0),
  AND(T594=16),IFERROR(VLOOKUP(入力項目!$S$16,子育て関連マスタ!$I$26:$M$28,2,FALSE),0),
  AND(T594=19,入力項目!$S$16&lt;&gt;"高専"),IFERROR(VLOOKUP(入力項目!$S$17,子育て関連マスタ!$I$32:$M$37,2,FALSE),0),
  AND(T594=21,入力項目!$S$16="高専"),IFERROR(VLOOKUP(入力項目!$S$17,子育て関連マスタ!$I$32:$M$37,2,FALSE),0),
  T594&gt;=22,0
  ),0),0
) +
IF(AND(T594&gt;=1,T594&lt;=15),IF($D594=入力項目!$S$8,入力項目!$S$3,0),0) +
IF(AND(T594&gt;=1,T594&lt;=15),IF($D594=5,入力項目!$S$4,0),0) +
IF(AND(T594&gt;=1,T594&lt;=15),IF($D594=12,入力項目!$S$5,0),0) +
IF(AND(入力項目!$S$7=$A594,入力項目!$S$8=$D594),子育て関連マスタ!$C$14,0) +
IFERROR(IF(AND(YEAR(EDATE(DATE(入力項目!$S$7,入力項目!$S$8,1),1))=$A594,MONTH(EDATE(DATE(入力項目!$S$7,入力項目!$S$8,1),1))=$D594),子育て関連マスタ!$C$15,0),0) +
IF(AND(OR(T594=3,T594=5,T594=7),$D594=11),子育て関連マスタ!$C$17,0) +
IF(AND(T594=20,$D594=1),子育て関連マスタ!$C$18,0) +
IF(AND(T594=20,$D594=1),
IFERROR(_xlfn.IFS(
入力項目!$S$10="男",子育て関連マスタ!$C$18,
入力項目!$S$10="女",子育て関連マスタ!$C$19
),0),0
) +
IF(AND(T594&gt;=入力項目!$S$18,T594&lt;=入力項目!$S$19),入力項目!$S$20,0) +
IF(AND(T594&gt;=入力項目!$S$21,T594&lt;=入力項目!$S$22),入力項目!$S$23,0) +
IF(AND(T594&gt;=入力項目!$S$24,T594&lt;=入力項目!$S$25),入力項目!$S$26,0)
)</f>
        <v>0</v>
      </c>
      <c r="AI594">
        <f ca="1">-(
_xlfn.IFS(
U594&lt;=入力項目!$S$11,0,
AND(U594&gt;=入力項目!$S$11+1,U594&lt;=3),IFERROR(VLOOKUP(入力項目!$S$12,子育て関連マスタ!$I$4:$M$5,4,FALSE),0),
AND(U594&gt;=4,U594&lt;=6),IFERROR(VLOOKUP(入力項目!$S$13,子育て関連マスタ!$I$9:$M$12,4,FALSE),0),
AND(U594&gt;=7,U594&lt;=12),IFERROR(VLOOKUP(入力項目!$S$14,子育て関連マスタ!$I$16:$M$17,4,FALSE),0),
AND(U594&gt;=13,U594&lt;=15),IFERROR(VLOOKUP(入力項目!$S$15,子育て関連マスタ!$I$21:$M$22,4,FALSE),0),
AND(U594&gt;=16,U594&lt;=18),IFERROR(VLOOKUP(入力項目!$S$16,子育て関連マスタ!$I$26:$M$28,4,FALSE),0),
AND(U594&gt;=19,U594&lt;=20,入力項目!$S$16="高専"),IFERROR(VLOOKUP(入力項目!$S$16,子育て関連マスタ!$I$26:$M$28,4,FALSE),0),
AND(U594&gt;=19,U594&lt;=20,入力項目!$S$16&lt;&gt;"高専"),IFERROR(VLOOKUP(入力項目!$S$17,子育て関連マスタ!$I$32:$M$37,4,FALSE),0),
AND(U594&gt;=21,U594&lt;=22,入力項目!$S$16="高専"),IFERROR(VLOOKUP(入力項目!$S$17,子育て関連マスタ!$I$32:$M$34,4,FALSE),0),
AND(U594&gt;=21,U594&lt;=22,入力項目!$S$16&lt;&gt;"高専"),IFERROR(VLOOKUP(入力項目!$S$17,子育て関連マスタ!$I$32:$M$34,4,FALSE),0),
U594&gt;=23,0
) +
IF($D594=4,
  IFERROR(_xlfn.IFS(
  U594&lt;=入力項目!$S$11,0,
  AND(U594=入力項目!$S$11),IFERROR(VLOOKUP(入力項目!$S$12,子育て関連マスタ!$I$4:$M$5,2,FALSE),0),
  AND(U594=4),IFERROR(VLOOKUP(入力項目!$S$13,子育て関連マスタ!$I$9:$M$12,2,FALSE),0),
  AND(U594=7),IFERROR(VLOOKUP(入力項目!$S$14,子育て関連マスタ!$I$16:$M$17,2,FALSE),0),
  AND(U594=13),IFERROR(VLOOKUP(入力項目!$S$15,子育て関連マスタ!$I$21:$M$22,2,FALSE),0),
  AND(U594=16),IFERROR(VLOOKUP(入力項目!$S$16,子育て関連マスタ!$I$26:$M$28,2,FALSE),0),
  AND(U594=19,入力項目!$S$16&lt;&gt;"高専"),IFERROR(VLOOKUP(入力項目!$S$17,子育て関連マスタ!$I$32:$M$37,2,FALSE),0),
  AND(U594=21,入力項目!$S$16="高専"),IFERROR(VLOOKUP(入力項目!$S$17,子育て関連マスタ!$I$32:$M$37,2,FALSE),0),
  U594&gt;=22,0
  ),0),0
) +
IF(AND(U594&gt;=1,U594&lt;=15),IF($D594=入力項目!$S$8,入力項目!$S$3,0),0) +
IF(AND(U594&gt;=1,U594&lt;=15),IF($D594=5,入力項目!$S$4,0),0) +
IF(AND(U594&gt;=1,U594&lt;=15),IF($D594=12,入力項目!$S$5,0),0) +
IF(AND(入力項目!$S$7=$A594,入力項目!$S$8=$D594),子育て関連マスタ!$C$14,0) +
IFERROR(IF(AND(YEAR(EDATE(DATE(入力項目!$S$7,入力項目!$S$8,1),1))=$A594,MONTH(EDATE(DATE(入力項目!$S$7,入力項目!$S$8,1),1))=$D594),子育て関連マスタ!$C$15,0),0) +
IF(AND(OR(U594=3,U594=5,U594=7),$D594=11),子育て関連マスタ!$C$17,0) +
IF(AND(U594=20,$D594=1),子育て関連マスタ!$C$18,0) +
IF(AND(U594=20,$D594=1),
IFERROR(_xlfn.IFS(
入力項目!$S$10="男",子育て関連マスタ!$C$18,
入力項目!$S$10="女",子育て関連マスタ!$C$19
),0),0
) +
IF(AND(U594&gt;=入力項目!$S$18,U594&lt;=入力項目!$S$19),入力項目!$S$20,0) +
IF(AND(U594&gt;=入力項目!$S$21,U594&lt;=入力項目!$S$22),入力項目!$S$23,0) +
IF(AND(U594&gt;=入力項目!$S$24,U594&lt;=入力項目!$S$25),入力項目!$S$26,0)
)</f>
        <v>0</v>
      </c>
      <c r="AJ594" s="10">
        <f ca="1">-VLOOKUP($D594,月別収支!$A$2:$H$13,7,FALSE)</f>
        <v>-20000</v>
      </c>
    </row>
    <row r="595" spans="1:36" x14ac:dyDescent="0.4">
      <c r="A595">
        <f t="shared" ca="1" si="156"/>
        <v>2074</v>
      </c>
      <c r="B595">
        <f t="shared" ca="1" si="163"/>
        <v>2073</v>
      </c>
      <c r="C595">
        <f t="shared" ca="1" si="164"/>
        <v>50</v>
      </c>
      <c r="D595">
        <f t="shared" ca="1" si="157"/>
        <v>1</v>
      </c>
      <c r="E595" t="str">
        <f t="shared" ca="1" si="158"/>
        <v>2074年1月</v>
      </c>
      <c r="F595">
        <f ca="1">IF(OR(入力項目!$N$5&lt;$A595,AND(入力項目!$N$5=$A595,入力項目!$N$6&lt;$D595)),IF(F594=0,1,IF(G595=12,F594+1,F594)),0)</f>
        <v>49</v>
      </c>
      <c r="G595">
        <f ca="1">IF(OR(入力項目!$N$5&lt;$A595,AND(入力項目!$N$5=$A595,入力項目!$N$6&lt;$D595)),IF(G594=12,1,G594+1),0)</f>
        <v>3</v>
      </c>
      <c r="H595" t="str">
        <f t="shared" ca="1" si="159"/>
        <v>49_3</v>
      </c>
      <c r="I595">
        <f ca="1">IF(
  IFERROR(AND($C595&gt;0,MOD($C595,入力項目!$N$22)=0,$D595=入力項目!$N$23), FALSE),
  1,
  IF(
    AND(I594&gt;0,J594=12),
    IF(I594=入力項目!$N$28, 0, I594+1),
    I594
  )
)</f>
        <v>0</v>
      </c>
      <c r="J595">
        <f ca="1">IF($D595=入力項目!$N$23,1,IFERROR(J594+1,1))</f>
        <v>8</v>
      </c>
      <c r="K595" t="str">
        <f t="shared" ca="1" si="160"/>
        <v>0_8</v>
      </c>
      <c r="L595">
        <f ca="1">L594+IF(入力項目!$D$4=$D595,1,0)</f>
        <v>78</v>
      </c>
      <c r="M595" t="str">
        <f t="shared" ca="1" si="161"/>
        <v>78歳</v>
      </c>
      <c r="N595">
        <f t="shared" ca="1" si="165"/>
        <v>79</v>
      </c>
      <c r="O595" t="str">
        <f t="shared" ca="1" si="162"/>
        <v>79歳</v>
      </c>
      <c r="P595">
        <f t="shared" ca="1" si="166"/>
        <v>53</v>
      </c>
      <c r="Q595">
        <f t="shared" ca="1" si="167"/>
        <v>51</v>
      </c>
      <c r="R595">
        <f t="shared" ca="1" si="168"/>
        <v>2074</v>
      </c>
      <c r="S595">
        <f t="shared" ca="1" si="169"/>
        <v>2074</v>
      </c>
      <c r="T595">
        <f t="shared" ca="1" si="170"/>
        <v>2074</v>
      </c>
      <c r="U595">
        <f t="shared" ca="1" si="171"/>
        <v>2074</v>
      </c>
      <c r="V595" s="10">
        <f t="shared" ca="1" si="172"/>
        <v>56441925</v>
      </c>
      <c r="W595" s="10">
        <f ca="1">IF($L595&lt;その他マスタ!$B$1,VLOOKUP($D595,月別収支!$A$2:$H$13,2,FALSE),その他マスタ!$B$3)+IF(AND($L595=その他マスタ!$B$1,入力項目!$I$9="あり",$D595=入力項目!$D$4),その他マスタ!$B$2,0)</f>
        <v>150000</v>
      </c>
      <c r="X595" s="10">
        <f ca="1">-IF(入力項目!$K$5=TRUE,
IF($F595+$G595&lt;3,VLOOKUP($D595,月別収支!$A$2:$H$13,8,FALSE),0)+IFERROR(VLOOKUP($H595,住宅ローン計算!C:P,13,FALSE),0)+IF($F595&gt;1,IF(OR($G595=3,$G595=6,$G595=9,$G595=12),ROUNDUP(入力項目!$N$18/4,0),0),0),
VLOOKUP($D595,月別収支!$A$2:$H$13,8,FALSE))</f>
        <v>-37500</v>
      </c>
      <c r="Y595" s="10">
        <f ca="1">-VLOOKUP($D595,月別収支!$A$2:$H$13,3,FALSE)</f>
        <v>-75000</v>
      </c>
      <c r="Z595" s="10">
        <f ca="1">-VLOOKUP($D595,月別収支!$A$2:$H$13,4,FALSE)</f>
        <v>-27000</v>
      </c>
      <c r="AA595" s="10">
        <f ca="1">-VLOOKUP($D595,月別収支!$A$2:$H$13,6,FALSE)</f>
        <v>-10000</v>
      </c>
      <c r="AB595" s="10">
        <f ca="1">-(
VLOOKUP($D595,月別収支!$A$2:$H$13,5,FALSE)+IF(AND(入力項目!$I$27&lt;=$A595,ISEVEN($A595-入力項目!$I$27),入力項目!$I$28=$D595),入力項目!$I$26,0)
+IF(入力項目!$K$26=TRUE,
IFERROR(VLOOKUP($K595,マイカーローン計算!C:P,13,FALSE),0),
IFERROR(
  IF(AND($C595&gt;0,MOD($C595,入力項目!$N$22)=0,$D595=入力項目!$N$23),入力項目!$N$24,0),
 0
)
)
)</f>
        <v>-20000</v>
      </c>
      <c r="AC595" s="10">
        <f ca="1">-IF($A595&lt;入力項目!$N$33,入力項目!$N$35,IF(AND($A595=入力項目!$N$33,$D595&lt;=入力項目!$N$34),入力項目!$N$35,0))</f>
        <v>0</v>
      </c>
      <c r="AD595">
        <f ca="1">-(
_xlfn.IFS(
P595&lt;=入力項目!$S$11,0,
AND(P595&gt;=入力項目!$S$11+1,P595&lt;=3),IFERROR(VLOOKUP(入力項目!$S$12,子育て関連マスタ!$I$4:$M$5,4,FALSE),0),
AND(P595&gt;=4,P595&lt;=6),IFERROR(VLOOKUP(入力項目!$S$13,子育て関連マスタ!$I$9:$M$12,4,FALSE),0),
AND(P595&gt;=7,P595&lt;=12),IFERROR(VLOOKUP(入力項目!$S$14,子育て関連マスタ!$I$16:$M$17,4,FALSE),0),
AND(P595&gt;=13,P595&lt;=15),IFERROR(VLOOKUP(入力項目!$S$15,子育て関連マスタ!$I$21:$M$22,4,FALSE),0),
AND(P595&gt;=16,P595&lt;=18),IFERROR(VLOOKUP(入力項目!$S$16,子育て関連マスタ!$I$26:$M$28,4,FALSE),0),
AND(P595&gt;=19,P595&lt;=20,入力項目!$S$16="高専"),IFERROR(VLOOKUP(入力項目!$S$16,子育て関連マスタ!$I$26:$M$28,4,FALSE),0),
AND(P595&gt;=19,P595&lt;=20,入力項目!$S$16&lt;&gt;"高専"),IFERROR(VLOOKUP(入力項目!$S$17,子育て関連マスタ!$I$32:$M$37,4,FALSE),0),
AND(P595&gt;=21,P595&lt;=22,入力項目!$S$16="高専"),IFERROR(VLOOKUP(入力項目!$S$17,子育て関連マスタ!$I$32:$M$34,4,FALSE),0),
AND(P595&gt;=21,P595&lt;=22,入力項目!$S$16&lt;&gt;"高専"),IFERROR(VLOOKUP(入力項目!$S$17,子育て関連マスタ!$I$32:$M$34,4,FALSE),0),
P595&gt;=23,0
) +
IF($D595=4,
  IFERROR(_xlfn.IFS(
  P595&lt;=入力項目!$S$11,0,
  AND(P595=入力項目!$S$11),IFERROR(VLOOKUP(入力項目!$S$12,子育て関連マスタ!$I$4:$M$5,2,FALSE),0),
  AND(P595=4),IFERROR(VLOOKUP(入力項目!$S$13,子育て関連マスタ!$I$9:$M$12,2,FALSE),0),
  AND(P595=7),IFERROR(VLOOKUP(入力項目!$S$14,子育て関連マスタ!$I$16:$M$17,2,FALSE),0),
  AND(P595=13),IFERROR(VLOOKUP(入力項目!$S$15,子育て関連マスタ!$I$21:$M$22,2,FALSE),0),
  AND(P595=16),IFERROR(VLOOKUP(入力項目!$S$16,子育て関連マスタ!$I$26:$M$28,2,FALSE),0),
  AND(P595=19,入力項目!$S$16&lt;&gt;"高専"),IFERROR(VLOOKUP(入力項目!$S$17,子育て関連マスタ!$I$32:$M$37,2,FALSE),0),
  AND(P595=21,入力項目!$S$16="高専"),IFERROR(VLOOKUP(入力項目!$S$17,子育て関連マスタ!$I$32:$M$37,2,FALSE),0),
  P595&gt;=22,0
  ),0),0
) +
IF(AND(P595&gt;=1,P595&lt;=15),IF($D595=入力項目!$S$8,入力項目!$S$3,0),0) +
IF(AND(P595&gt;=1,P595&lt;=15),IF($D595=5,入力項目!$S$4,0),0) +
IF(AND(P595&gt;=1,P595&lt;=15),IF($D595=12,入力項目!$S$5,0),0) +
IF(AND(入力項目!$S$7=$A595,入力項目!$S$8=$D595),子育て関連マスタ!$C$14,0) +
IFERROR(IF(AND(YEAR(EDATE(DATE(入力項目!$S$7,入力項目!$S$8,1),1))=$A595,MONTH(EDATE(DATE(入力項目!$S$7,入力項目!$S$8,1),1))=$D595),子育て関連マスタ!$C$15,0),0) +
IF(AND(OR(P595=3,P595=5,P595=7),$D595=11),子育て関連マスタ!$C$17,0) +
IF(AND(P595=20,$D595=1),子育て関連マスタ!$C$18,0) +
IF(AND(P595=20,$D595=1),
IFERROR(_xlfn.IFS(
入力項目!$S$10="男",子育て関連マスタ!$C$18,
入力項目!$S$10="女",子育て関連マスタ!$C$19
),0),0
) +
IF(AND(P595&gt;=入力項目!$S$18,P595&lt;=入力項目!$S$19),入力項目!$S$20,0) +
IF(AND(P595&gt;=入力項目!$S$21,P595&lt;=入力項目!$S$22),入力項目!$S$23,0) +
IF(AND(P595&gt;=入力項目!$S$24,P595&lt;=入力項目!$S$25),入力項目!$S$26,0)
)</f>
        <v>0</v>
      </c>
      <c r="AE595">
        <f ca="1">-(
_xlfn.IFS(
Q595&lt;=入力項目!$S$11,0,
AND(Q595&gt;=入力項目!$S$11+1,Q595&lt;=3),IFERROR(VLOOKUP(入力項目!$S$12,子育て関連マスタ!$I$4:$M$5,4,FALSE),0),
AND(Q595&gt;=4,Q595&lt;=6),IFERROR(VLOOKUP(入力項目!$S$13,子育て関連マスタ!$I$9:$M$12,4,FALSE),0),
AND(Q595&gt;=7,Q595&lt;=12),IFERROR(VLOOKUP(入力項目!$S$14,子育て関連マスタ!$I$16:$M$17,4,FALSE),0),
AND(Q595&gt;=13,Q595&lt;=15),IFERROR(VLOOKUP(入力項目!$S$15,子育て関連マスタ!$I$21:$M$22,4,FALSE),0),
AND(Q595&gt;=16,Q595&lt;=18),IFERROR(VLOOKUP(入力項目!$S$16,子育て関連マスタ!$I$26:$M$28,4,FALSE),0),
AND(Q595&gt;=19,Q595&lt;=20,入力項目!$S$16="高専"),IFERROR(VLOOKUP(入力項目!$S$16,子育て関連マスタ!$I$26:$M$28,4,FALSE),0),
AND(Q595&gt;=19,Q595&lt;=20,入力項目!$S$16&lt;&gt;"高専"),IFERROR(VLOOKUP(入力項目!$S$17,子育て関連マスタ!$I$32:$M$37,4,FALSE),0),
AND(Q595&gt;=21,Q595&lt;=22,入力項目!$S$16="高専"),IFERROR(VLOOKUP(入力項目!$S$17,子育て関連マスタ!$I$32:$M$34,4,FALSE),0),
AND(Q595&gt;=21,Q595&lt;=22,入力項目!$S$16&lt;&gt;"高専"),IFERROR(VLOOKUP(入力項目!$S$17,子育て関連マスタ!$I$32:$M$34,4,FALSE),0),
Q595&gt;=23,0
) +
IF($D595=4,
  IFERROR(_xlfn.IFS(
  Q595&lt;=入力項目!$S$11,0,
  AND(Q595=入力項目!$S$11),IFERROR(VLOOKUP(入力項目!$S$12,子育て関連マスタ!$I$4:$M$5,2,FALSE),0),
  AND(Q595=4),IFERROR(VLOOKUP(入力項目!$S$13,子育て関連マスタ!$I$9:$M$12,2,FALSE),0),
  AND(Q595=7),IFERROR(VLOOKUP(入力項目!$S$14,子育て関連マスタ!$I$16:$M$17,2,FALSE),0),
  AND(Q595=13),IFERROR(VLOOKUP(入力項目!$S$15,子育て関連マスタ!$I$21:$M$22,2,FALSE),0),
  AND(Q595=16),IFERROR(VLOOKUP(入力項目!$S$16,子育て関連マスタ!$I$26:$M$28,2,FALSE),0),
  AND(Q595=19,入力項目!$S$16&lt;&gt;"高専"),IFERROR(VLOOKUP(入力項目!$S$17,子育て関連マスタ!$I$32:$M$37,2,FALSE),0),
  AND(Q595=21,入力項目!$S$16="高専"),IFERROR(VLOOKUP(入力項目!$S$17,子育て関連マスタ!$I$32:$M$37,2,FALSE),0),
  Q595&gt;=22,0
  ),0),0
) +
IF(AND(Q595&gt;=1,Q595&lt;=15),IF($D595=入力項目!$S$8,入力項目!$S$3,0),0) +
IF(AND(Q595&gt;=1,Q595&lt;=15),IF($D595=5,入力項目!$S$4,0),0) +
IF(AND(Q595&gt;=1,Q595&lt;=15),IF($D595=12,入力項目!$S$5,0),0) +
IF(AND(入力項目!$S$7=$A595,入力項目!$S$8=$D595),子育て関連マスタ!$C$14,0) +
IFERROR(IF(AND(YEAR(EDATE(DATE(入力項目!$S$7,入力項目!$S$8,1),1))=$A595,MONTH(EDATE(DATE(入力項目!$S$7,入力項目!$S$8,1),1))=$D595),子育て関連マスタ!$C$15,0),0) +
IF(AND(OR(Q595=3,Q595=5,Q595=7),$D595=11),子育て関連マスタ!$C$17,0) +
IF(AND(Q595=20,$D595=1),子育て関連マスタ!$C$18,0) +
IF(AND(Q595=20,$D595=1),
IFERROR(_xlfn.IFS(
入力項目!$S$10="男",子育て関連マスタ!$C$18,
入力項目!$S$10="女",子育て関連マスタ!$C$19
),0),0
) +
IF(AND(Q595&gt;=入力項目!$S$18,Q595&lt;=入力項目!$S$19),入力項目!$S$20,0) +
IF(AND(Q595&gt;=入力項目!$S$21,Q595&lt;=入力項目!$S$22),入力項目!$S$23,0) +
IF(AND(Q595&gt;=入力項目!$S$24,Q595&lt;=入力項目!$S$25),入力項目!$S$26,0)
)</f>
        <v>0</v>
      </c>
      <c r="AF595">
        <f ca="1">-(
_xlfn.IFS(
R595&lt;=入力項目!$S$11,0,
AND(R595&gt;=入力項目!$S$11+1,R595&lt;=3),IFERROR(VLOOKUP(入力項目!$S$12,子育て関連マスタ!$I$4:$M$5,4,FALSE),0),
AND(R595&gt;=4,R595&lt;=6),IFERROR(VLOOKUP(入力項目!$S$13,子育て関連マスタ!$I$9:$M$12,4,FALSE),0),
AND(R595&gt;=7,R595&lt;=12),IFERROR(VLOOKUP(入力項目!$S$14,子育て関連マスタ!$I$16:$M$17,4,FALSE),0),
AND(R595&gt;=13,R595&lt;=15),IFERROR(VLOOKUP(入力項目!$S$15,子育て関連マスタ!$I$21:$M$22,4,FALSE),0),
AND(R595&gt;=16,R595&lt;=18),IFERROR(VLOOKUP(入力項目!$S$16,子育て関連マスタ!$I$26:$M$28,4,FALSE),0),
AND(R595&gt;=19,R595&lt;=20,入力項目!$S$16="高専"),IFERROR(VLOOKUP(入力項目!$S$16,子育て関連マスタ!$I$26:$M$28,4,FALSE),0),
AND(R595&gt;=19,R595&lt;=20,入力項目!$S$16&lt;&gt;"高専"),IFERROR(VLOOKUP(入力項目!$S$17,子育て関連マスタ!$I$32:$M$37,4,FALSE),0),
AND(R595&gt;=21,R595&lt;=22,入力項目!$S$16="高専"),IFERROR(VLOOKUP(入力項目!$S$17,子育て関連マスタ!$I$32:$M$34,4,FALSE),0),
AND(R595&gt;=21,R595&lt;=22,入力項目!$S$16&lt;&gt;"高専"),IFERROR(VLOOKUP(入力項目!$S$17,子育て関連マスタ!$I$32:$M$34,4,FALSE),0),
R595&gt;=23,0
) +
IF($D595=4,
  IFERROR(_xlfn.IFS(
  R595&lt;=入力項目!$S$11,0,
  AND(R595=入力項目!$S$11),IFERROR(VLOOKUP(入力項目!$S$12,子育て関連マスタ!$I$4:$M$5,2,FALSE),0),
  AND(R595=4),IFERROR(VLOOKUP(入力項目!$S$13,子育て関連マスタ!$I$9:$M$12,2,FALSE),0),
  AND(R595=7),IFERROR(VLOOKUP(入力項目!$S$14,子育て関連マスタ!$I$16:$M$17,2,FALSE),0),
  AND(R595=13),IFERROR(VLOOKUP(入力項目!$S$15,子育て関連マスタ!$I$21:$M$22,2,FALSE),0),
  AND(R595=16),IFERROR(VLOOKUP(入力項目!$S$16,子育て関連マスタ!$I$26:$M$28,2,FALSE),0),
  AND(R595=19,入力項目!$S$16&lt;&gt;"高専"),IFERROR(VLOOKUP(入力項目!$S$17,子育て関連マスタ!$I$32:$M$37,2,FALSE),0),
  AND(R595=21,入力項目!$S$16="高専"),IFERROR(VLOOKUP(入力項目!$S$17,子育て関連マスタ!$I$32:$M$37,2,FALSE),0),
  R595&gt;=22,0
  ),0),0
) +
IF(AND(R595&gt;=1,R595&lt;=15),IF($D595=入力項目!$S$8,入力項目!$S$3,0),0) +
IF(AND(R595&gt;=1,R595&lt;=15),IF($D595=5,入力項目!$S$4,0),0) +
IF(AND(R595&gt;=1,R595&lt;=15),IF($D595=12,入力項目!$S$5,0),0) +
IF(AND(入力項目!$S$7=$A595,入力項目!$S$8=$D595),子育て関連マスタ!$C$14,0) +
IFERROR(IF(AND(YEAR(EDATE(DATE(入力項目!$S$7,入力項目!$S$8,1),1))=$A595,MONTH(EDATE(DATE(入力項目!$S$7,入力項目!$S$8,1),1))=$D595),子育て関連マスタ!$C$15,0),0) +
IF(AND(OR(R595=3,R595=5,R595=7),$D595=11),子育て関連マスタ!$C$17,0) +
IF(AND(R595=20,$D595=1),子育て関連マスタ!$C$18,0) +
IF(AND(R595=20,$D595=1),
IFERROR(_xlfn.IFS(
入力項目!$S$10="男",子育て関連マスタ!$C$18,
入力項目!$S$10="女",子育て関連マスタ!$C$19
),0),0
) +
IF(AND(R595&gt;=入力項目!$S$18,R595&lt;=入力項目!$S$19),入力項目!$S$20,0) +
IF(AND(R595&gt;=入力項目!$S$21,R595&lt;=入力項目!$S$22),入力項目!$S$23,0) +
IF(AND(R595&gt;=入力項目!$S$24,R595&lt;=入力項目!$S$25),入力項目!$S$26,0)
)</f>
        <v>0</v>
      </c>
      <c r="AG595">
        <f ca="1">-(
_xlfn.IFS(
S595&lt;=入力項目!$S$11,0,
AND(S595&gt;=入力項目!$S$11+1,S595&lt;=3),IFERROR(VLOOKUP(入力項目!$S$12,子育て関連マスタ!$I$4:$M$5,4,FALSE),0),
AND(S595&gt;=4,S595&lt;=6),IFERROR(VLOOKUP(入力項目!$S$13,子育て関連マスタ!$I$9:$M$12,4,FALSE),0),
AND(S595&gt;=7,S595&lt;=12),IFERROR(VLOOKUP(入力項目!$S$14,子育て関連マスタ!$I$16:$M$17,4,FALSE),0),
AND(S595&gt;=13,S595&lt;=15),IFERROR(VLOOKUP(入力項目!$S$15,子育て関連マスタ!$I$21:$M$22,4,FALSE),0),
AND(S595&gt;=16,S595&lt;=18),IFERROR(VLOOKUP(入力項目!$S$16,子育て関連マスタ!$I$26:$M$28,4,FALSE),0),
AND(S595&gt;=19,S595&lt;=20,入力項目!$S$16="高専"),IFERROR(VLOOKUP(入力項目!$S$16,子育て関連マスタ!$I$26:$M$28,4,FALSE),0),
AND(S595&gt;=19,S595&lt;=20,入力項目!$S$16&lt;&gt;"高専"),IFERROR(VLOOKUP(入力項目!$S$17,子育て関連マスタ!$I$32:$M$37,4,FALSE),0),
AND(S595&gt;=21,S595&lt;=22,入力項目!$S$16="高専"),IFERROR(VLOOKUP(入力項目!$S$17,子育て関連マスタ!$I$32:$M$34,4,FALSE),0),
AND(S595&gt;=21,S595&lt;=22,入力項目!$S$16&lt;&gt;"高専"),IFERROR(VLOOKUP(入力項目!$S$17,子育て関連マスタ!$I$32:$M$34,4,FALSE),0),
S595&gt;=23,0
) +
IF($D595=4,
  IFERROR(_xlfn.IFS(
  S595&lt;=入力項目!$S$11,0,
  AND(S595=入力項目!$S$11),IFERROR(VLOOKUP(入力項目!$S$12,子育て関連マスタ!$I$4:$M$5,2,FALSE),0),
  AND(S595=4),IFERROR(VLOOKUP(入力項目!$S$13,子育て関連マスタ!$I$9:$M$12,2,FALSE),0),
  AND(S595=7),IFERROR(VLOOKUP(入力項目!$S$14,子育て関連マスタ!$I$16:$M$17,2,FALSE),0),
  AND(S595=13),IFERROR(VLOOKUP(入力項目!$S$15,子育て関連マスタ!$I$21:$M$22,2,FALSE),0),
  AND(S595=16),IFERROR(VLOOKUP(入力項目!$S$16,子育て関連マスタ!$I$26:$M$28,2,FALSE),0),
  AND(S595=19,入力項目!$S$16&lt;&gt;"高専"),IFERROR(VLOOKUP(入力項目!$S$17,子育て関連マスタ!$I$32:$M$37,2,FALSE),0),
  AND(S595=21,入力項目!$S$16="高専"),IFERROR(VLOOKUP(入力項目!$S$17,子育て関連マスタ!$I$32:$M$37,2,FALSE),0),
  S595&gt;=22,0
  ),0),0
) +
IF(AND(S595&gt;=1,S595&lt;=15),IF($D595=入力項目!$S$8,入力項目!$S$3,0),0) +
IF(AND(S595&gt;=1,S595&lt;=15),IF($D595=5,入力項目!$S$4,0),0) +
IF(AND(S595&gt;=1,S595&lt;=15),IF($D595=12,入力項目!$S$5,0),0) +
IF(AND(入力項目!$S$7=$A595,入力項目!$S$8=$D595),子育て関連マスタ!$C$14,0) +
IFERROR(IF(AND(YEAR(EDATE(DATE(入力項目!$S$7,入力項目!$S$8,1),1))=$A595,MONTH(EDATE(DATE(入力項目!$S$7,入力項目!$S$8,1),1))=$D595),子育て関連マスタ!$C$15,0),0) +
IF(AND(OR(S595=3,S595=5,S595=7),$D595=11),子育て関連マスタ!$C$17,0) +
IF(AND(S595=20,$D595=1),子育て関連マスタ!$C$18,0) +
IF(AND(S595=20,$D595=1),
IFERROR(_xlfn.IFS(
入力項目!$S$10="男",子育て関連マスタ!$C$18,
入力項目!$S$10="女",子育て関連マスタ!$C$19
),0),0
) +
IF(AND(S595&gt;=入力項目!$S$18,S595&lt;=入力項目!$S$19),入力項目!$S$20,0) +
IF(AND(S595&gt;=入力項目!$S$21,S595&lt;=入力項目!$S$22),入力項目!$S$23,0) +
IF(AND(S595&gt;=入力項目!$S$24,S595&lt;=入力項目!$S$25),入力項目!$S$26,0)
)</f>
        <v>0</v>
      </c>
      <c r="AH595">
        <f ca="1">-(
_xlfn.IFS(
T595&lt;=入力項目!$S$11,0,
AND(T595&gt;=入力項目!$S$11+1,T595&lt;=3),IFERROR(VLOOKUP(入力項目!$S$12,子育て関連マスタ!$I$4:$M$5,4,FALSE),0),
AND(T595&gt;=4,T595&lt;=6),IFERROR(VLOOKUP(入力項目!$S$13,子育て関連マスタ!$I$9:$M$12,4,FALSE),0),
AND(T595&gt;=7,T595&lt;=12),IFERROR(VLOOKUP(入力項目!$S$14,子育て関連マスタ!$I$16:$M$17,4,FALSE),0),
AND(T595&gt;=13,T595&lt;=15),IFERROR(VLOOKUP(入力項目!$S$15,子育て関連マスタ!$I$21:$M$22,4,FALSE),0),
AND(T595&gt;=16,T595&lt;=18),IFERROR(VLOOKUP(入力項目!$S$16,子育て関連マスタ!$I$26:$M$28,4,FALSE),0),
AND(T595&gt;=19,T595&lt;=20,入力項目!$S$16="高専"),IFERROR(VLOOKUP(入力項目!$S$16,子育て関連マスタ!$I$26:$M$28,4,FALSE),0),
AND(T595&gt;=19,T595&lt;=20,入力項目!$S$16&lt;&gt;"高専"),IFERROR(VLOOKUP(入力項目!$S$17,子育て関連マスタ!$I$32:$M$37,4,FALSE),0),
AND(T595&gt;=21,T595&lt;=22,入力項目!$S$16="高専"),IFERROR(VLOOKUP(入力項目!$S$17,子育て関連マスタ!$I$32:$M$34,4,FALSE),0),
AND(T595&gt;=21,T595&lt;=22,入力項目!$S$16&lt;&gt;"高専"),IFERROR(VLOOKUP(入力項目!$S$17,子育て関連マスタ!$I$32:$M$34,4,FALSE),0),
T595&gt;=23,0
) +
IF($D595=4,
  IFERROR(_xlfn.IFS(
  T595&lt;=入力項目!$S$11,0,
  AND(T595=入力項目!$S$11),IFERROR(VLOOKUP(入力項目!$S$12,子育て関連マスタ!$I$4:$M$5,2,FALSE),0),
  AND(T595=4),IFERROR(VLOOKUP(入力項目!$S$13,子育て関連マスタ!$I$9:$M$12,2,FALSE),0),
  AND(T595=7),IFERROR(VLOOKUP(入力項目!$S$14,子育て関連マスタ!$I$16:$M$17,2,FALSE),0),
  AND(T595=13),IFERROR(VLOOKUP(入力項目!$S$15,子育て関連マスタ!$I$21:$M$22,2,FALSE),0),
  AND(T595=16),IFERROR(VLOOKUP(入力項目!$S$16,子育て関連マスタ!$I$26:$M$28,2,FALSE),0),
  AND(T595=19,入力項目!$S$16&lt;&gt;"高専"),IFERROR(VLOOKUP(入力項目!$S$17,子育て関連マスタ!$I$32:$M$37,2,FALSE),0),
  AND(T595=21,入力項目!$S$16="高専"),IFERROR(VLOOKUP(入力項目!$S$17,子育て関連マスタ!$I$32:$M$37,2,FALSE),0),
  T595&gt;=22,0
  ),0),0
) +
IF(AND(T595&gt;=1,T595&lt;=15),IF($D595=入力項目!$S$8,入力項目!$S$3,0),0) +
IF(AND(T595&gt;=1,T595&lt;=15),IF($D595=5,入力項目!$S$4,0),0) +
IF(AND(T595&gt;=1,T595&lt;=15),IF($D595=12,入力項目!$S$5,0),0) +
IF(AND(入力項目!$S$7=$A595,入力項目!$S$8=$D595),子育て関連マスタ!$C$14,0) +
IFERROR(IF(AND(YEAR(EDATE(DATE(入力項目!$S$7,入力項目!$S$8,1),1))=$A595,MONTH(EDATE(DATE(入力項目!$S$7,入力項目!$S$8,1),1))=$D595),子育て関連マスタ!$C$15,0),0) +
IF(AND(OR(T595=3,T595=5,T595=7),$D595=11),子育て関連マスタ!$C$17,0) +
IF(AND(T595=20,$D595=1),子育て関連マスタ!$C$18,0) +
IF(AND(T595=20,$D595=1),
IFERROR(_xlfn.IFS(
入力項目!$S$10="男",子育て関連マスタ!$C$18,
入力項目!$S$10="女",子育て関連マスタ!$C$19
),0),0
) +
IF(AND(T595&gt;=入力項目!$S$18,T595&lt;=入力項目!$S$19),入力項目!$S$20,0) +
IF(AND(T595&gt;=入力項目!$S$21,T595&lt;=入力項目!$S$22),入力項目!$S$23,0) +
IF(AND(T595&gt;=入力項目!$S$24,T595&lt;=入力項目!$S$25),入力項目!$S$26,0)
)</f>
        <v>0</v>
      </c>
      <c r="AI595">
        <f ca="1">-(
_xlfn.IFS(
U595&lt;=入力項目!$S$11,0,
AND(U595&gt;=入力項目!$S$11+1,U595&lt;=3),IFERROR(VLOOKUP(入力項目!$S$12,子育て関連マスタ!$I$4:$M$5,4,FALSE),0),
AND(U595&gt;=4,U595&lt;=6),IFERROR(VLOOKUP(入力項目!$S$13,子育て関連マスタ!$I$9:$M$12,4,FALSE),0),
AND(U595&gt;=7,U595&lt;=12),IFERROR(VLOOKUP(入力項目!$S$14,子育て関連マスタ!$I$16:$M$17,4,FALSE),0),
AND(U595&gt;=13,U595&lt;=15),IFERROR(VLOOKUP(入力項目!$S$15,子育て関連マスタ!$I$21:$M$22,4,FALSE),0),
AND(U595&gt;=16,U595&lt;=18),IFERROR(VLOOKUP(入力項目!$S$16,子育て関連マスタ!$I$26:$M$28,4,FALSE),0),
AND(U595&gt;=19,U595&lt;=20,入力項目!$S$16="高専"),IFERROR(VLOOKUP(入力項目!$S$16,子育て関連マスタ!$I$26:$M$28,4,FALSE),0),
AND(U595&gt;=19,U595&lt;=20,入力項目!$S$16&lt;&gt;"高専"),IFERROR(VLOOKUP(入力項目!$S$17,子育て関連マスタ!$I$32:$M$37,4,FALSE),0),
AND(U595&gt;=21,U595&lt;=22,入力項目!$S$16="高専"),IFERROR(VLOOKUP(入力項目!$S$17,子育て関連マスタ!$I$32:$M$34,4,FALSE),0),
AND(U595&gt;=21,U595&lt;=22,入力項目!$S$16&lt;&gt;"高専"),IFERROR(VLOOKUP(入力項目!$S$17,子育て関連マスタ!$I$32:$M$34,4,FALSE),0),
U595&gt;=23,0
) +
IF($D595=4,
  IFERROR(_xlfn.IFS(
  U595&lt;=入力項目!$S$11,0,
  AND(U595=入力項目!$S$11),IFERROR(VLOOKUP(入力項目!$S$12,子育て関連マスタ!$I$4:$M$5,2,FALSE),0),
  AND(U595=4),IFERROR(VLOOKUP(入力項目!$S$13,子育て関連マスタ!$I$9:$M$12,2,FALSE),0),
  AND(U595=7),IFERROR(VLOOKUP(入力項目!$S$14,子育て関連マスタ!$I$16:$M$17,2,FALSE),0),
  AND(U595=13),IFERROR(VLOOKUP(入力項目!$S$15,子育て関連マスタ!$I$21:$M$22,2,FALSE),0),
  AND(U595=16),IFERROR(VLOOKUP(入力項目!$S$16,子育て関連マスタ!$I$26:$M$28,2,FALSE),0),
  AND(U595=19,入力項目!$S$16&lt;&gt;"高専"),IFERROR(VLOOKUP(入力項目!$S$17,子育て関連マスタ!$I$32:$M$37,2,FALSE),0),
  AND(U595=21,入力項目!$S$16="高専"),IFERROR(VLOOKUP(入力項目!$S$17,子育て関連マスタ!$I$32:$M$37,2,FALSE),0),
  U595&gt;=22,0
  ),0),0
) +
IF(AND(U595&gt;=1,U595&lt;=15),IF($D595=入力項目!$S$8,入力項目!$S$3,0),0) +
IF(AND(U595&gt;=1,U595&lt;=15),IF($D595=5,入力項目!$S$4,0),0) +
IF(AND(U595&gt;=1,U595&lt;=15),IF($D595=12,入力項目!$S$5,0),0) +
IF(AND(入力項目!$S$7=$A595,入力項目!$S$8=$D595),子育て関連マスタ!$C$14,0) +
IFERROR(IF(AND(YEAR(EDATE(DATE(入力項目!$S$7,入力項目!$S$8,1),1))=$A595,MONTH(EDATE(DATE(入力項目!$S$7,入力項目!$S$8,1),1))=$D595),子育て関連マスタ!$C$15,0),0) +
IF(AND(OR(U595=3,U595=5,U595=7),$D595=11),子育て関連マスタ!$C$17,0) +
IF(AND(U595=20,$D595=1),子育て関連マスタ!$C$18,0) +
IF(AND(U595=20,$D595=1),
IFERROR(_xlfn.IFS(
入力項目!$S$10="男",子育て関連マスタ!$C$18,
入力項目!$S$10="女",子育て関連マスタ!$C$19
),0),0
) +
IF(AND(U595&gt;=入力項目!$S$18,U595&lt;=入力項目!$S$19),入力項目!$S$20,0) +
IF(AND(U595&gt;=入力項目!$S$21,U595&lt;=入力項目!$S$22),入力項目!$S$23,0) +
IF(AND(U595&gt;=入力項目!$S$24,U595&lt;=入力項目!$S$25),入力項目!$S$26,0)
)</f>
        <v>0</v>
      </c>
      <c r="AJ595" s="10">
        <f ca="1">-VLOOKUP($D595,月別収支!$A$2:$H$13,7,FALSE)</f>
        <v>-20000</v>
      </c>
    </row>
    <row r="596" spans="1:36" x14ac:dyDescent="0.4">
      <c r="A596">
        <f t="shared" ca="1" si="156"/>
        <v>2074</v>
      </c>
      <c r="B596">
        <f t="shared" ca="1" si="163"/>
        <v>2073</v>
      </c>
      <c r="C596">
        <f t="shared" ca="1" si="164"/>
        <v>50</v>
      </c>
      <c r="D596">
        <f t="shared" ca="1" si="157"/>
        <v>2</v>
      </c>
      <c r="E596" t="str">
        <f t="shared" ca="1" si="158"/>
        <v>2074年2月</v>
      </c>
      <c r="F596">
        <f ca="1">IF(OR(入力項目!$N$5&lt;$A596,AND(入力項目!$N$5=$A596,入力項目!$N$6&lt;$D596)),IF(F595=0,1,IF(G596=12,F595+1,F595)),0)</f>
        <v>49</v>
      </c>
      <c r="G596">
        <f ca="1">IF(OR(入力項目!$N$5&lt;$A596,AND(入力項目!$N$5=$A596,入力項目!$N$6&lt;$D596)),IF(G595=12,1,G595+1),0)</f>
        <v>4</v>
      </c>
      <c r="H596" t="str">
        <f t="shared" ca="1" si="159"/>
        <v>49_4</v>
      </c>
      <c r="I596">
        <f ca="1">IF(
  IFERROR(AND($C596&gt;0,MOD($C596,入力項目!$N$22)=0,$D596=入力項目!$N$23), FALSE),
  1,
  IF(
    AND(I595&gt;0,J595=12),
    IF(I595=入力項目!$N$28, 0, I595+1),
    I595
  )
)</f>
        <v>0</v>
      </c>
      <c r="J596">
        <f ca="1">IF($D596=入力項目!$N$23,1,IFERROR(J595+1,1))</f>
        <v>9</v>
      </c>
      <c r="K596" t="str">
        <f t="shared" ca="1" si="160"/>
        <v>0_9</v>
      </c>
      <c r="L596">
        <f ca="1">L595+IF(入力項目!$D$4=$D596,1,0)</f>
        <v>78</v>
      </c>
      <c r="M596" t="str">
        <f t="shared" ca="1" si="161"/>
        <v>78歳</v>
      </c>
      <c r="N596">
        <f t="shared" ca="1" si="165"/>
        <v>79</v>
      </c>
      <c r="O596" t="str">
        <f t="shared" ca="1" si="162"/>
        <v>79歳</v>
      </c>
      <c r="P596">
        <f t="shared" ca="1" si="166"/>
        <v>53</v>
      </c>
      <c r="Q596">
        <f t="shared" ca="1" si="167"/>
        <v>51</v>
      </c>
      <c r="R596">
        <f t="shared" ca="1" si="168"/>
        <v>2074</v>
      </c>
      <c r="S596">
        <f t="shared" ca="1" si="169"/>
        <v>2074</v>
      </c>
      <c r="T596">
        <f t="shared" ca="1" si="170"/>
        <v>2074</v>
      </c>
      <c r="U596">
        <f t="shared" ca="1" si="171"/>
        <v>2074</v>
      </c>
      <c r="V596" s="10">
        <f t="shared" ca="1" si="172"/>
        <v>56439925</v>
      </c>
      <c r="W596" s="10">
        <f ca="1">IF($L596&lt;その他マスタ!$B$1,VLOOKUP($D596,月別収支!$A$2:$H$13,2,FALSE),その他マスタ!$B$3)+IF(AND($L596=その他マスタ!$B$1,入力項目!$I$9="あり",$D596=入力項目!$D$4),その他マスタ!$B$2,0)</f>
        <v>150000</v>
      </c>
      <c r="X596" s="10">
        <f ca="1">-IF(入力項目!$K$5=TRUE,
IF($F596+$G596&lt;3,VLOOKUP($D596,月別収支!$A$2:$H$13,8,FALSE),0)+IFERROR(VLOOKUP($H596,住宅ローン計算!C:P,13,FALSE),0)+IF($F596&gt;1,IF(OR($G596=3,$G596=6,$G596=9,$G596=12),ROUNDUP(入力項目!$N$18/4,0),0),0),
VLOOKUP($D596,月別収支!$A$2:$H$13,8,FALSE))</f>
        <v>0</v>
      </c>
      <c r="Y596" s="10">
        <f ca="1">-VLOOKUP($D596,月別収支!$A$2:$H$13,3,FALSE)</f>
        <v>-75000</v>
      </c>
      <c r="Z596" s="10">
        <f ca="1">-VLOOKUP($D596,月別収支!$A$2:$H$13,4,FALSE)</f>
        <v>-27000</v>
      </c>
      <c r="AA596" s="10">
        <f ca="1">-VLOOKUP($D596,月別収支!$A$2:$H$13,6,FALSE)</f>
        <v>-10000</v>
      </c>
      <c r="AB596" s="10">
        <f ca="1">-(
VLOOKUP($D596,月別収支!$A$2:$H$13,5,FALSE)+IF(AND(入力項目!$I$27&lt;=$A596,ISEVEN($A596-入力項目!$I$27),入力項目!$I$28=$D596),入力項目!$I$26,0)
+IF(入力項目!$K$26=TRUE,
IFERROR(VLOOKUP($K596,マイカーローン計算!C:P,13,FALSE),0),
IFERROR(
  IF(AND($C596&gt;0,MOD($C596,入力項目!$N$22)=0,$D596=入力項目!$N$23),入力項目!$N$24,0),
 0
)
)
)</f>
        <v>-20000</v>
      </c>
      <c r="AC596" s="10">
        <f ca="1">-IF($A596&lt;入力項目!$N$33,入力項目!$N$35,IF(AND($A596=入力項目!$N$33,$D596&lt;=入力項目!$N$34),入力項目!$N$35,0))</f>
        <v>0</v>
      </c>
      <c r="AD596">
        <f ca="1">-(
_xlfn.IFS(
P596&lt;=入力項目!$S$11,0,
AND(P596&gt;=入力項目!$S$11+1,P596&lt;=3),IFERROR(VLOOKUP(入力項目!$S$12,子育て関連マスタ!$I$4:$M$5,4,FALSE),0),
AND(P596&gt;=4,P596&lt;=6),IFERROR(VLOOKUP(入力項目!$S$13,子育て関連マスタ!$I$9:$M$12,4,FALSE),0),
AND(P596&gt;=7,P596&lt;=12),IFERROR(VLOOKUP(入力項目!$S$14,子育て関連マスタ!$I$16:$M$17,4,FALSE),0),
AND(P596&gt;=13,P596&lt;=15),IFERROR(VLOOKUP(入力項目!$S$15,子育て関連マスタ!$I$21:$M$22,4,FALSE),0),
AND(P596&gt;=16,P596&lt;=18),IFERROR(VLOOKUP(入力項目!$S$16,子育て関連マスタ!$I$26:$M$28,4,FALSE),0),
AND(P596&gt;=19,P596&lt;=20,入力項目!$S$16="高専"),IFERROR(VLOOKUP(入力項目!$S$16,子育て関連マスタ!$I$26:$M$28,4,FALSE),0),
AND(P596&gt;=19,P596&lt;=20,入力項目!$S$16&lt;&gt;"高専"),IFERROR(VLOOKUP(入力項目!$S$17,子育て関連マスタ!$I$32:$M$37,4,FALSE),0),
AND(P596&gt;=21,P596&lt;=22,入力項目!$S$16="高専"),IFERROR(VLOOKUP(入力項目!$S$17,子育て関連マスタ!$I$32:$M$34,4,FALSE),0),
AND(P596&gt;=21,P596&lt;=22,入力項目!$S$16&lt;&gt;"高専"),IFERROR(VLOOKUP(入力項目!$S$17,子育て関連マスタ!$I$32:$M$34,4,FALSE),0),
P596&gt;=23,0
) +
IF($D596=4,
  IFERROR(_xlfn.IFS(
  P596&lt;=入力項目!$S$11,0,
  AND(P596=入力項目!$S$11),IFERROR(VLOOKUP(入力項目!$S$12,子育て関連マスタ!$I$4:$M$5,2,FALSE),0),
  AND(P596=4),IFERROR(VLOOKUP(入力項目!$S$13,子育て関連マスタ!$I$9:$M$12,2,FALSE),0),
  AND(P596=7),IFERROR(VLOOKUP(入力項目!$S$14,子育て関連マスタ!$I$16:$M$17,2,FALSE),0),
  AND(P596=13),IFERROR(VLOOKUP(入力項目!$S$15,子育て関連マスタ!$I$21:$M$22,2,FALSE),0),
  AND(P596=16),IFERROR(VLOOKUP(入力項目!$S$16,子育て関連マスタ!$I$26:$M$28,2,FALSE),0),
  AND(P596=19,入力項目!$S$16&lt;&gt;"高専"),IFERROR(VLOOKUP(入力項目!$S$17,子育て関連マスタ!$I$32:$M$37,2,FALSE),0),
  AND(P596=21,入力項目!$S$16="高専"),IFERROR(VLOOKUP(入力項目!$S$17,子育て関連マスタ!$I$32:$M$37,2,FALSE),0),
  P596&gt;=22,0
  ),0),0
) +
IF(AND(P596&gt;=1,P596&lt;=15),IF($D596=入力項目!$S$8,入力項目!$S$3,0),0) +
IF(AND(P596&gt;=1,P596&lt;=15),IF($D596=5,入力項目!$S$4,0),0) +
IF(AND(P596&gt;=1,P596&lt;=15),IF($D596=12,入力項目!$S$5,0),0) +
IF(AND(入力項目!$S$7=$A596,入力項目!$S$8=$D596),子育て関連マスタ!$C$14,0) +
IFERROR(IF(AND(YEAR(EDATE(DATE(入力項目!$S$7,入力項目!$S$8,1),1))=$A596,MONTH(EDATE(DATE(入力項目!$S$7,入力項目!$S$8,1),1))=$D596),子育て関連マスタ!$C$15,0),0) +
IF(AND(OR(P596=3,P596=5,P596=7),$D596=11),子育て関連マスタ!$C$17,0) +
IF(AND(P596=20,$D596=1),子育て関連マスタ!$C$18,0) +
IF(AND(P596=20,$D596=1),
IFERROR(_xlfn.IFS(
入力項目!$S$10="男",子育て関連マスタ!$C$18,
入力項目!$S$10="女",子育て関連マスタ!$C$19
),0),0
) +
IF(AND(P596&gt;=入力項目!$S$18,P596&lt;=入力項目!$S$19),入力項目!$S$20,0) +
IF(AND(P596&gt;=入力項目!$S$21,P596&lt;=入力項目!$S$22),入力項目!$S$23,0) +
IF(AND(P596&gt;=入力項目!$S$24,P596&lt;=入力項目!$S$25),入力項目!$S$26,0)
)</f>
        <v>0</v>
      </c>
      <c r="AE596">
        <f ca="1">-(
_xlfn.IFS(
Q596&lt;=入力項目!$S$11,0,
AND(Q596&gt;=入力項目!$S$11+1,Q596&lt;=3),IFERROR(VLOOKUP(入力項目!$S$12,子育て関連マスタ!$I$4:$M$5,4,FALSE),0),
AND(Q596&gt;=4,Q596&lt;=6),IFERROR(VLOOKUP(入力項目!$S$13,子育て関連マスタ!$I$9:$M$12,4,FALSE),0),
AND(Q596&gt;=7,Q596&lt;=12),IFERROR(VLOOKUP(入力項目!$S$14,子育て関連マスタ!$I$16:$M$17,4,FALSE),0),
AND(Q596&gt;=13,Q596&lt;=15),IFERROR(VLOOKUP(入力項目!$S$15,子育て関連マスタ!$I$21:$M$22,4,FALSE),0),
AND(Q596&gt;=16,Q596&lt;=18),IFERROR(VLOOKUP(入力項目!$S$16,子育て関連マスタ!$I$26:$M$28,4,FALSE),0),
AND(Q596&gt;=19,Q596&lt;=20,入力項目!$S$16="高専"),IFERROR(VLOOKUP(入力項目!$S$16,子育て関連マスタ!$I$26:$M$28,4,FALSE),0),
AND(Q596&gt;=19,Q596&lt;=20,入力項目!$S$16&lt;&gt;"高専"),IFERROR(VLOOKUP(入力項目!$S$17,子育て関連マスタ!$I$32:$M$37,4,FALSE),0),
AND(Q596&gt;=21,Q596&lt;=22,入力項目!$S$16="高専"),IFERROR(VLOOKUP(入力項目!$S$17,子育て関連マスタ!$I$32:$M$34,4,FALSE),0),
AND(Q596&gt;=21,Q596&lt;=22,入力項目!$S$16&lt;&gt;"高専"),IFERROR(VLOOKUP(入力項目!$S$17,子育て関連マスタ!$I$32:$M$34,4,FALSE),0),
Q596&gt;=23,0
) +
IF($D596=4,
  IFERROR(_xlfn.IFS(
  Q596&lt;=入力項目!$S$11,0,
  AND(Q596=入力項目!$S$11),IFERROR(VLOOKUP(入力項目!$S$12,子育て関連マスタ!$I$4:$M$5,2,FALSE),0),
  AND(Q596=4),IFERROR(VLOOKUP(入力項目!$S$13,子育て関連マスタ!$I$9:$M$12,2,FALSE),0),
  AND(Q596=7),IFERROR(VLOOKUP(入力項目!$S$14,子育て関連マスタ!$I$16:$M$17,2,FALSE),0),
  AND(Q596=13),IFERROR(VLOOKUP(入力項目!$S$15,子育て関連マスタ!$I$21:$M$22,2,FALSE),0),
  AND(Q596=16),IFERROR(VLOOKUP(入力項目!$S$16,子育て関連マスタ!$I$26:$M$28,2,FALSE),0),
  AND(Q596=19,入力項目!$S$16&lt;&gt;"高専"),IFERROR(VLOOKUP(入力項目!$S$17,子育て関連マスタ!$I$32:$M$37,2,FALSE),0),
  AND(Q596=21,入力項目!$S$16="高専"),IFERROR(VLOOKUP(入力項目!$S$17,子育て関連マスタ!$I$32:$M$37,2,FALSE),0),
  Q596&gt;=22,0
  ),0),0
) +
IF(AND(Q596&gt;=1,Q596&lt;=15),IF($D596=入力項目!$S$8,入力項目!$S$3,0),0) +
IF(AND(Q596&gt;=1,Q596&lt;=15),IF($D596=5,入力項目!$S$4,0),0) +
IF(AND(Q596&gt;=1,Q596&lt;=15),IF($D596=12,入力項目!$S$5,0),0) +
IF(AND(入力項目!$S$7=$A596,入力項目!$S$8=$D596),子育て関連マスタ!$C$14,0) +
IFERROR(IF(AND(YEAR(EDATE(DATE(入力項目!$S$7,入力項目!$S$8,1),1))=$A596,MONTH(EDATE(DATE(入力項目!$S$7,入力項目!$S$8,1),1))=$D596),子育て関連マスタ!$C$15,0),0) +
IF(AND(OR(Q596=3,Q596=5,Q596=7),$D596=11),子育て関連マスタ!$C$17,0) +
IF(AND(Q596=20,$D596=1),子育て関連マスタ!$C$18,0) +
IF(AND(Q596=20,$D596=1),
IFERROR(_xlfn.IFS(
入力項目!$S$10="男",子育て関連マスタ!$C$18,
入力項目!$S$10="女",子育て関連マスタ!$C$19
),0),0
) +
IF(AND(Q596&gt;=入力項目!$S$18,Q596&lt;=入力項目!$S$19),入力項目!$S$20,0) +
IF(AND(Q596&gt;=入力項目!$S$21,Q596&lt;=入力項目!$S$22),入力項目!$S$23,0) +
IF(AND(Q596&gt;=入力項目!$S$24,Q596&lt;=入力項目!$S$25),入力項目!$S$26,0)
)</f>
        <v>0</v>
      </c>
      <c r="AF596">
        <f ca="1">-(
_xlfn.IFS(
R596&lt;=入力項目!$S$11,0,
AND(R596&gt;=入力項目!$S$11+1,R596&lt;=3),IFERROR(VLOOKUP(入力項目!$S$12,子育て関連マスタ!$I$4:$M$5,4,FALSE),0),
AND(R596&gt;=4,R596&lt;=6),IFERROR(VLOOKUP(入力項目!$S$13,子育て関連マスタ!$I$9:$M$12,4,FALSE),0),
AND(R596&gt;=7,R596&lt;=12),IFERROR(VLOOKUP(入力項目!$S$14,子育て関連マスタ!$I$16:$M$17,4,FALSE),0),
AND(R596&gt;=13,R596&lt;=15),IFERROR(VLOOKUP(入力項目!$S$15,子育て関連マスタ!$I$21:$M$22,4,FALSE),0),
AND(R596&gt;=16,R596&lt;=18),IFERROR(VLOOKUP(入力項目!$S$16,子育て関連マスタ!$I$26:$M$28,4,FALSE),0),
AND(R596&gt;=19,R596&lt;=20,入力項目!$S$16="高専"),IFERROR(VLOOKUP(入力項目!$S$16,子育て関連マスタ!$I$26:$M$28,4,FALSE),0),
AND(R596&gt;=19,R596&lt;=20,入力項目!$S$16&lt;&gt;"高専"),IFERROR(VLOOKUP(入力項目!$S$17,子育て関連マスタ!$I$32:$M$37,4,FALSE),0),
AND(R596&gt;=21,R596&lt;=22,入力項目!$S$16="高専"),IFERROR(VLOOKUP(入力項目!$S$17,子育て関連マスタ!$I$32:$M$34,4,FALSE),0),
AND(R596&gt;=21,R596&lt;=22,入力項目!$S$16&lt;&gt;"高専"),IFERROR(VLOOKUP(入力項目!$S$17,子育て関連マスタ!$I$32:$M$34,4,FALSE),0),
R596&gt;=23,0
) +
IF($D596=4,
  IFERROR(_xlfn.IFS(
  R596&lt;=入力項目!$S$11,0,
  AND(R596=入力項目!$S$11),IFERROR(VLOOKUP(入力項目!$S$12,子育て関連マスタ!$I$4:$M$5,2,FALSE),0),
  AND(R596=4),IFERROR(VLOOKUP(入力項目!$S$13,子育て関連マスタ!$I$9:$M$12,2,FALSE),0),
  AND(R596=7),IFERROR(VLOOKUP(入力項目!$S$14,子育て関連マスタ!$I$16:$M$17,2,FALSE),0),
  AND(R596=13),IFERROR(VLOOKUP(入力項目!$S$15,子育て関連マスタ!$I$21:$M$22,2,FALSE),0),
  AND(R596=16),IFERROR(VLOOKUP(入力項目!$S$16,子育て関連マスタ!$I$26:$M$28,2,FALSE),0),
  AND(R596=19,入力項目!$S$16&lt;&gt;"高専"),IFERROR(VLOOKUP(入力項目!$S$17,子育て関連マスタ!$I$32:$M$37,2,FALSE),0),
  AND(R596=21,入力項目!$S$16="高専"),IFERROR(VLOOKUP(入力項目!$S$17,子育て関連マスタ!$I$32:$M$37,2,FALSE),0),
  R596&gt;=22,0
  ),0),0
) +
IF(AND(R596&gt;=1,R596&lt;=15),IF($D596=入力項目!$S$8,入力項目!$S$3,0),0) +
IF(AND(R596&gt;=1,R596&lt;=15),IF($D596=5,入力項目!$S$4,0),0) +
IF(AND(R596&gt;=1,R596&lt;=15),IF($D596=12,入力項目!$S$5,0),0) +
IF(AND(入力項目!$S$7=$A596,入力項目!$S$8=$D596),子育て関連マスタ!$C$14,0) +
IFERROR(IF(AND(YEAR(EDATE(DATE(入力項目!$S$7,入力項目!$S$8,1),1))=$A596,MONTH(EDATE(DATE(入力項目!$S$7,入力項目!$S$8,1),1))=$D596),子育て関連マスタ!$C$15,0),0) +
IF(AND(OR(R596=3,R596=5,R596=7),$D596=11),子育て関連マスタ!$C$17,0) +
IF(AND(R596=20,$D596=1),子育て関連マスタ!$C$18,0) +
IF(AND(R596=20,$D596=1),
IFERROR(_xlfn.IFS(
入力項目!$S$10="男",子育て関連マスタ!$C$18,
入力項目!$S$10="女",子育て関連マスタ!$C$19
),0),0
) +
IF(AND(R596&gt;=入力項目!$S$18,R596&lt;=入力項目!$S$19),入力項目!$S$20,0) +
IF(AND(R596&gt;=入力項目!$S$21,R596&lt;=入力項目!$S$22),入力項目!$S$23,0) +
IF(AND(R596&gt;=入力項目!$S$24,R596&lt;=入力項目!$S$25),入力項目!$S$26,0)
)</f>
        <v>0</v>
      </c>
      <c r="AG596">
        <f ca="1">-(
_xlfn.IFS(
S596&lt;=入力項目!$S$11,0,
AND(S596&gt;=入力項目!$S$11+1,S596&lt;=3),IFERROR(VLOOKUP(入力項目!$S$12,子育て関連マスタ!$I$4:$M$5,4,FALSE),0),
AND(S596&gt;=4,S596&lt;=6),IFERROR(VLOOKUP(入力項目!$S$13,子育て関連マスタ!$I$9:$M$12,4,FALSE),0),
AND(S596&gt;=7,S596&lt;=12),IFERROR(VLOOKUP(入力項目!$S$14,子育て関連マスタ!$I$16:$M$17,4,FALSE),0),
AND(S596&gt;=13,S596&lt;=15),IFERROR(VLOOKUP(入力項目!$S$15,子育て関連マスタ!$I$21:$M$22,4,FALSE),0),
AND(S596&gt;=16,S596&lt;=18),IFERROR(VLOOKUP(入力項目!$S$16,子育て関連マスタ!$I$26:$M$28,4,FALSE),0),
AND(S596&gt;=19,S596&lt;=20,入力項目!$S$16="高専"),IFERROR(VLOOKUP(入力項目!$S$16,子育て関連マスタ!$I$26:$M$28,4,FALSE),0),
AND(S596&gt;=19,S596&lt;=20,入力項目!$S$16&lt;&gt;"高専"),IFERROR(VLOOKUP(入力項目!$S$17,子育て関連マスタ!$I$32:$M$37,4,FALSE),0),
AND(S596&gt;=21,S596&lt;=22,入力項目!$S$16="高専"),IFERROR(VLOOKUP(入力項目!$S$17,子育て関連マスタ!$I$32:$M$34,4,FALSE),0),
AND(S596&gt;=21,S596&lt;=22,入力項目!$S$16&lt;&gt;"高専"),IFERROR(VLOOKUP(入力項目!$S$17,子育て関連マスタ!$I$32:$M$34,4,FALSE),0),
S596&gt;=23,0
) +
IF($D596=4,
  IFERROR(_xlfn.IFS(
  S596&lt;=入力項目!$S$11,0,
  AND(S596=入力項目!$S$11),IFERROR(VLOOKUP(入力項目!$S$12,子育て関連マスタ!$I$4:$M$5,2,FALSE),0),
  AND(S596=4),IFERROR(VLOOKUP(入力項目!$S$13,子育て関連マスタ!$I$9:$M$12,2,FALSE),0),
  AND(S596=7),IFERROR(VLOOKUP(入力項目!$S$14,子育て関連マスタ!$I$16:$M$17,2,FALSE),0),
  AND(S596=13),IFERROR(VLOOKUP(入力項目!$S$15,子育て関連マスタ!$I$21:$M$22,2,FALSE),0),
  AND(S596=16),IFERROR(VLOOKUP(入力項目!$S$16,子育て関連マスタ!$I$26:$M$28,2,FALSE),0),
  AND(S596=19,入力項目!$S$16&lt;&gt;"高専"),IFERROR(VLOOKUP(入力項目!$S$17,子育て関連マスタ!$I$32:$M$37,2,FALSE),0),
  AND(S596=21,入力項目!$S$16="高専"),IFERROR(VLOOKUP(入力項目!$S$17,子育て関連マスタ!$I$32:$M$37,2,FALSE),0),
  S596&gt;=22,0
  ),0),0
) +
IF(AND(S596&gt;=1,S596&lt;=15),IF($D596=入力項目!$S$8,入力項目!$S$3,0),0) +
IF(AND(S596&gt;=1,S596&lt;=15),IF($D596=5,入力項目!$S$4,0),0) +
IF(AND(S596&gt;=1,S596&lt;=15),IF($D596=12,入力項目!$S$5,0),0) +
IF(AND(入力項目!$S$7=$A596,入力項目!$S$8=$D596),子育て関連マスタ!$C$14,0) +
IFERROR(IF(AND(YEAR(EDATE(DATE(入力項目!$S$7,入力項目!$S$8,1),1))=$A596,MONTH(EDATE(DATE(入力項目!$S$7,入力項目!$S$8,1),1))=$D596),子育て関連マスタ!$C$15,0),0) +
IF(AND(OR(S596=3,S596=5,S596=7),$D596=11),子育て関連マスタ!$C$17,0) +
IF(AND(S596=20,$D596=1),子育て関連マスタ!$C$18,0) +
IF(AND(S596=20,$D596=1),
IFERROR(_xlfn.IFS(
入力項目!$S$10="男",子育て関連マスタ!$C$18,
入力項目!$S$10="女",子育て関連マスタ!$C$19
),0),0
) +
IF(AND(S596&gt;=入力項目!$S$18,S596&lt;=入力項目!$S$19),入力項目!$S$20,0) +
IF(AND(S596&gt;=入力項目!$S$21,S596&lt;=入力項目!$S$22),入力項目!$S$23,0) +
IF(AND(S596&gt;=入力項目!$S$24,S596&lt;=入力項目!$S$25),入力項目!$S$26,0)
)</f>
        <v>0</v>
      </c>
      <c r="AH596">
        <f ca="1">-(
_xlfn.IFS(
T596&lt;=入力項目!$S$11,0,
AND(T596&gt;=入力項目!$S$11+1,T596&lt;=3),IFERROR(VLOOKUP(入力項目!$S$12,子育て関連マスタ!$I$4:$M$5,4,FALSE),0),
AND(T596&gt;=4,T596&lt;=6),IFERROR(VLOOKUP(入力項目!$S$13,子育て関連マスタ!$I$9:$M$12,4,FALSE),0),
AND(T596&gt;=7,T596&lt;=12),IFERROR(VLOOKUP(入力項目!$S$14,子育て関連マスタ!$I$16:$M$17,4,FALSE),0),
AND(T596&gt;=13,T596&lt;=15),IFERROR(VLOOKUP(入力項目!$S$15,子育て関連マスタ!$I$21:$M$22,4,FALSE),0),
AND(T596&gt;=16,T596&lt;=18),IFERROR(VLOOKUP(入力項目!$S$16,子育て関連マスタ!$I$26:$M$28,4,FALSE),0),
AND(T596&gt;=19,T596&lt;=20,入力項目!$S$16="高専"),IFERROR(VLOOKUP(入力項目!$S$16,子育て関連マスタ!$I$26:$M$28,4,FALSE),0),
AND(T596&gt;=19,T596&lt;=20,入力項目!$S$16&lt;&gt;"高専"),IFERROR(VLOOKUP(入力項目!$S$17,子育て関連マスタ!$I$32:$M$37,4,FALSE),0),
AND(T596&gt;=21,T596&lt;=22,入力項目!$S$16="高専"),IFERROR(VLOOKUP(入力項目!$S$17,子育て関連マスタ!$I$32:$M$34,4,FALSE),0),
AND(T596&gt;=21,T596&lt;=22,入力項目!$S$16&lt;&gt;"高専"),IFERROR(VLOOKUP(入力項目!$S$17,子育て関連マスタ!$I$32:$M$34,4,FALSE),0),
T596&gt;=23,0
) +
IF($D596=4,
  IFERROR(_xlfn.IFS(
  T596&lt;=入力項目!$S$11,0,
  AND(T596=入力項目!$S$11),IFERROR(VLOOKUP(入力項目!$S$12,子育て関連マスタ!$I$4:$M$5,2,FALSE),0),
  AND(T596=4),IFERROR(VLOOKUP(入力項目!$S$13,子育て関連マスタ!$I$9:$M$12,2,FALSE),0),
  AND(T596=7),IFERROR(VLOOKUP(入力項目!$S$14,子育て関連マスタ!$I$16:$M$17,2,FALSE),0),
  AND(T596=13),IFERROR(VLOOKUP(入力項目!$S$15,子育て関連マスタ!$I$21:$M$22,2,FALSE),0),
  AND(T596=16),IFERROR(VLOOKUP(入力項目!$S$16,子育て関連マスタ!$I$26:$M$28,2,FALSE),0),
  AND(T596=19,入力項目!$S$16&lt;&gt;"高専"),IFERROR(VLOOKUP(入力項目!$S$17,子育て関連マスタ!$I$32:$M$37,2,FALSE),0),
  AND(T596=21,入力項目!$S$16="高専"),IFERROR(VLOOKUP(入力項目!$S$17,子育て関連マスタ!$I$32:$M$37,2,FALSE),0),
  T596&gt;=22,0
  ),0),0
) +
IF(AND(T596&gt;=1,T596&lt;=15),IF($D596=入力項目!$S$8,入力項目!$S$3,0),0) +
IF(AND(T596&gt;=1,T596&lt;=15),IF($D596=5,入力項目!$S$4,0),0) +
IF(AND(T596&gt;=1,T596&lt;=15),IF($D596=12,入力項目!$S$5,0),0) +
IF(AND(入力項目!$S$7=$A596,入力項目!$S$8=$D596),子育て関連マスタ!$C$14,0) +
IFERROR(IF(AND(YEAR(EDATE(DATE(入力項目!$S$7,入力項目!$S$8,1),1))=$A596,MONTH(EDATE(DATE(入力項目!$S$7,入力項目!$S$8,1),1))=$D596),子育て関連マスタ!$C$15,0),0) +
IF(AND(OR(T596=3,T596=5,T596=7),$D596=11),子育て関連マスタ!$C$17,0) +
IF(AND(T596=20,$D596=1),子育て関連マスタ!$C$18,0) +
IF(AND(T596=20,$D596=1),
IFERROR(_xlfn.IFS(
入力項目!$S$10="男",子育て関連マスタ!$C$18,
入力項目!$S$10="女",子育て関連マスタ!$C$19
),0),0
) +
IF(AND(T596&gt;=入力項目!$S$18,T596&lt;=入力項目!$S$19),入力項目!$S$20,0) +
IF(AND(T596&gt;=入力項目!$S$21,T596&lt;=入力項目!$S$22),入力項目!$S$23,0) +
IF(AND(T596&gt;=入力項目!$S$24,T596&lt;=入力項目!$S$25),入力項目!$S$26,0)
)</f>
        <v>0</v>
      </c>
      <c r="AI596">
        <f ca="1">-(
_xlfn.IFS(
U596&lt;=入力項目!$S$11,0,
AND(U596&gt;=入力項目!$S$11+1,U596&lt;=3),IFERROR(VLOOKUP(入力項目!$S$12,子育て関連マスタ!$I$4:$M$5,4,FALSE),0),
AND(U596&gt;=4,U596&lt;=6),IFERROR(VLOOKUP(入力項目!$S$13,子育て関連マスタ!$I$9:$M$12,4,FALSE),0),
AND(U596&gt;=7,U596&lt;=12),IFERROR(VLOOKUP(入力項目!$S$14,子育て関連マスタ!$I$16:$M$17,4,FALSE),0),
AND(U596&gt;=13,U596&lt;=15),IFERROR(VLOOKUP(入力項目!$S$15,子育て関連マスタ!$I$21:$M$22,4,FALSE),0),
AND(U596&gt;=16,U596&lt;=18),IFERROR(VLOOKUP(入力項目!$S$16,子育て関連マスタ!$I$26:$M$28,4,FALSE),0),
AND(U596&gt;=19,U596&lt;=20,入力項目!$S$16="高専"),IFERROR(VLOOKUP(入力項目!$S$16,子育て関連マスタ!$I$26:$M$28,4,FALSE),0),
AND(U596&gt;=19,U596&lt;=20,入力項目!$S$16&lt;&gt;"高専"),IFERROR(VLOOKUP(入力項目!$S$17,子育て関連マスタ!$I$32:$M$37,4,FALSE),0),
AND(U596&gt;=21,U596&lt;=22,入力項目!$S$16="高専"),IFERROR(VLOOKUP(入力項目!$S$17,子育て関連マスタ!$I$32:$M$34,4,FALSE),0),
AND(U596&gt;=21,U596&lt;=22,入力項目!$S$16&lt;&gt;"高専"),IFERROR(VLOOKUP(入力項目!$S$17,子育て関連マスタ!$I$32:$M$34,4,FALSE),0),
U596&gt;=23,0
) +
IF($D596=4,
  IFERROR(_xlfn.IFS(
  U596&lt;=入力項目!$S$11,0,
  AND(U596=入力項目!$S$11),IFERROR(VLOOKUP(入力項目!$S$12,子育て関連マスタ!$I$4:$M$5,2,FALSE),0),
  AND(U596=4),IFERROR(VLOOKUP(入力項目!$S$13,子育て関連マスタ!$I$9:$M$12,2,FALSE),0),
  AND(U596=7),IFERROR(VLOOKUP(入力項目!$S$14,子育て関連マスタ!$I$16:$M$17,2,FALSE),0),
  AND(U596=13),IFERROR(VLOOKUP(入力項目!$S$15,子育て関連マスタ!$I$21:$M$22,2,FALSE),0),
  AND(U596=16),IFERROR(VLOOKUP(入力項目!$S$16,子育て関連マスタ!$I$26:$M$28,2,FALSE),0),
  AND(U596=19,入力項目!$S$16&lt;&gt;"高専"),IFERROR(VLOOKUP(入力項目!$S$17,子育て関連マスタ!$I$32:$M$37,2,FALSE),0),
  AND(U596=21,入力項目!$S$16="高専"),IFERROR(VLOOKUP(入力項目!$S$17,子育て関連マスタ!$I$32:$M$37,2,FALSE),0),
  U596&gt;=22,0
  ),0),0
) +
IF(AND(U596&gt;=1,U596&lt;=15),IF($D596=入力項目!$S$8,入力項目!$S$3,0),0) +
IF(AND(U596&gt;=1,U596&lt;=15),IF($D596=5,入力項目!$S$4,0),0) +
IF(AND(U596&gt;=1,U596&lt;=15),IF($D596=12,入力項目!$S$5,0),0) +
IF(AND(入力項目!$S$7=$A596,入力項目!$S$8=$D596),子育て関連マスタ!$C$14,0) +
IFERROR(IF(AND(YEAR(EDATE(DATE(入力項目!$S$7,入力項目!$S$8,1),1))=$A596,MONTH(EDATE(DATE(入力項目!$S$7,入力項目!$S$8,1),1))=$D596),子育て関連マスタ!$C$15,0),0) +
IF(AND(OR(U596=3,U596=5,U596=7),$D596=11),子育て関連マスタ!$C$17,0) +
IF(AND(U596=20,$D596=1),子育て関連マスタ!$C$18,0) +
IF(AND(U596=20,$D596=1),
IFERROR(_xlfn.IFS(
入力項目!$S$10="男",子育て関連マスタ!$C$18,
入力項目!$S$10="女",子育て関連マスタ!$C$19
),0),0
) +
IF(AND(U596&gt;=入力項目!$S$18,U596&lt;=入力項目!$S$19),入力項目!$S$20,0) +
IF(AND(U596&gt;=入力項目!$S$21,U596&lt;=入力項目!$S$22),入力項目!$S$23,0) +
IF(AND(U596&gt;=入力項目!$S$24,U596&lt;=入力項目!$S$25),入力項目!$S$26,0)
)</f>
        <v>0</v>
      </c>
      <c r="AJ596" s="10">
        <f ca="1">-VLOOKUP($D596,月別収支!$A$2:$H$13,7,FALSE)</f>
        <v>-20000</v>
      </c>
    </row>
    <row r="597" spans="1:36" x14ac:dyDescent="0.4">
      <c r="A597">
        <f t="shared" ca="1" si="156"/>
        <v>2074</v>
      </c>
      <c r="B597">
        <f t="shared" ca="1" si="163"/>
        <v>2073</v>
      </c>
      <c r="C597">
        <f t="shared" ca="1" si="164"/>
        <v>50</v>
      </c>
      <c r="D597">
        <f t="shared" ca="1" si="157"/>
        <v>3</v>
      </c>
      <c r="E597" t="str">
        <f t="shared" ca="1" si="158"/>
        <v>2074年3月</v>
      </c>
      <c r="F597">
        <f ca="1">IF(OR(入力項目!$N$5&lt;$A597,AND(入力項目!$N$5=$A597,入力項目!$N$6&lt;$D597)),IF(F596=0,1,IF(G597=12,F596+1,F596)),0)</f>
        <v>49</v>
      </c>
      <c r="G597">
        <f ca="1">IF(OR(入力項目!$N$5&lt;$A597,AND(入力項目!$N$5=$A597,入力項目!$N$6&lt;$D597)),IF(G596=12,1,G596+1),0)</f>
        <v>5</v>
      </c>
      <c r="H597" t="str">
        <f t="shared" ca="1" si="159"/>
        <v>49_5</v>
      </c>
      <c r="I597">
        <f ca="1">IF(
  IFERROR(AND($C597&gt;0,MOD($C597,入力項目!$N$22)=0,$D597=入力項目!$N$23), FALSE),
  1,
  IF(
    AND(I596&gt;0,J596=12),
    IF(I596=入力項目!$N$28, 0, I596+1),
    I596
  )
)</f>
        <v>0</v>
      </c>
      <c r="J597">
        <f ca="1">IF($D597=入力項目!$N$23,1,IFERROR(J596+1,1))</f>
        <v>10</v>
      </c>
      <c r="K597" t="str">
        <f t="shared" ca="1" si="160"/>
        <v>0_10</v>
      </c>
      <c r="L597">
        <f ca="1">L596+IF(入力項目!$D$4=$D597,1,0)</f>
        <v>78</v>
      </c>
      <c r="M597" t="str">
        <f t="shared" ca="1" si="161"/>
        <v>78歳</v>
      </c>
      <c r="N597">
        <f t="shared" ca="1" si="165"/>
        <v>79</v>
      </c>
      <c r="O597" t="str">
        <f t="shared" ca="1" si="162"/>
        <v>79歳</v>
      </c>
      <c r="P597">
        <f t="shared" ca="1" si="166"/>
        <v>53</v>
      </c>
      <c r="Q597">
        <f t="shared" ca="1" si="167"/>
        <v>51</v>
      </c>
      <c r="R597">
        <f t="shared" ca="1" si="168"/>
        <v>2074</v>
      </c>
      <c r="S597">
        <f t="shared" ca="1" si="169"/>
        <v>2074</v>
      </c>
      <c r="T597">
        <f t="shared" ca="1" si="170"/>
        <v>2074</v>
      </c>
      <c r="U597">
        <f t="shared" ca="1" si="171"/>
        <v>2074</v>
      </c>
      <c r="V597" s="10">
        <f t="shared" ca="1" si="172"/>
        <v>56437925</v>
      </c>
      <c r="W597" s="10">
        <f ca="1">IF($L597&lt;その他マスタ!$B$1,VLOOKUP($D597,月別収支!$A$2:$H$13,2,FALSE),その他マスタ!$B$3)+IF(AND($L597=その他マスタ!$B$1,入力項目!$I$9="あり",$D597=入力項目!$D$4),その他マスタ!$B$2,0)</f>
        <v>150000</v>
      </c>
      <c r="X597" s="10">
        <f ca="1">-IF(入力項目!$K$5=TRUE,
IF($F597+$G597&lt;3,VLOOKUP($D597,月別収支!$A$2:$H$13,8,FALSE),0)+IFERROR(VLOOKUP($H597,住宅ローン計算!C:P,13,FALSE),0)+IF($F597&gt;1,IF(OR($G597=3,$G597=6,$G597=9,$G597=12),ROUNDUP(入力項目!$N$18/4,0),0),0),
VLOOKUP($D597,月別収支!$A$2:$H$13,8,FALSE))</f>
        <v>0</v>
      </c>
      <c r="Y597" s="10">
        <f ca="1">-VLOOKUP($D597,月別収支!$A$2:$H$13,3,FALSE)</f>
        <v>-75000</v>
      </c>
      <c r="Z597" s="10">
        <f ca="1">-VLOOKUP($D597,月別収支!$A$2:$H$13,4,FALSE)</f>
        <v>-27000</v>
      </c>
      <c r="AA597" s="10">
        <f ca="1">-VLOOKUP($D597,月別収支!$A$2:$H$13,6,FALSE)</f>
        <v>-10000</v>
      </c>
      <c r="AB597" s="10">
        <f ca="1">-(
VLOOKUP($D597,月別収支!$A$2:$H$13,5,FALSE)+IF(AND(入力項目!$I$27&lt;=$A597,ISEVEN($A597-入力項目!$I$27),入力項目!$I$28=$D597),入力項目!$I$26,0)
+IF(入力項目!$K$26=TRUE,
IFERROR(VLOOKUP($K597,マイカーローン計算!C:P,13,FALSE),0),
IFERROR(
  IF(AND($C597&gt;0,MOD($C597,入力項目!$N$22)=0,$D597=入力項目!$N$23),入力項目!$N$24,0),
 0
)
)
)</f>
        <v>-20000</v>
      </c>
      <c r="AC597" s="10">
        <f ca="1">-IF($A597&lt;入力項目!$N$33,入力項目!$N$35,IF(AND($A597=入力項目!$N$33,$D597&lt;=入力項目!$N$34),入力項目!$N$35,0))</f>
        <v>0</v>
      </c>
      <c r="AD597">
        <f ca="1">-(
_xlfn.IFS(
P597&lt;=入力項目!$S$11,0,
AND(P597&gt;=入力項目!$S$11+1,P597&lt;=3),IFERROR(VLOOKUP(入力項目!$S$12,子育て関連マスタ!$I$4:$M$5,4,FALSE),0),
AND(P597&gt;=4,P597&lt;=6),IFERROR(VLOOKUP(入力項目!$S$13,子育て関連マスタ!$I$9:$M$12,4,FALSE),0),
AND(P597&gt;=7,P597&lt;=12),IFERROR(VLOOKUP(入力項目!$S$14,子育て関連マスタ!$I$16:$M$17,4,FALSE),0),
AND(P597&gt;=13,P597&lt;=15),IFERROR(VLOOKUP(入力項目!$S$15,子育て関連マスタ!$I$21:$M$22,4,FALSE),0),
AND(P597&gt;=16,P597&lt;=18),IFERROR(VLOOKUP(入力項目!$S$16,子育て関連マスタ!$I$26:$M$28,4,FALSE),0),
AND(P597&gt;=19,P597&lt;=20,入力項目!$S$16="高専"),IFERROR(VLOOKUP(入力項目!$S$16,子育て関連マスタ!$I$26:$M$28,4,FALSE),0),
AND(P597&gt;=19,P597&lt;=20,入力項目!$S$16&lt;&gt;"高専"),IFERROR(VLOOKUP(入力項目!$S$17,子育て関連マスタ!$I$32:$M$37,4,FALSE),0),
AND(P597&gt;=21,P597&lt;=22,入力項目!$S$16="高専"),IFERROR(VLOOKUP(入力項目!$S$17,子育て関連マスタ!$I$32:$M$34,4,FALSE),0),
AND(P597&gt;=21,P597&lt;=22,入力項目!$S$16&lt;&gt;"高専"),IFERROR(VLOOKUP(入力項目!$S$17,子育て関連マスタ!$I$32:$M$34,4,FALSE),0),
P597&gt;=23,0
) +
IF($D597=4,
  IFERROR(_xlfn.IFS(
  P597&lt;=入力項目!$S$11,0,
  AND(P597=入力項目!$S$11),IFERROR(VLOOKUP(入力項目!$S$12,子育て関連マスタ!$I$4:$M$5,2,FALSE),0),
  AND(P597=4),IFERROR(VLOOKUP(入力項目!$S$13,子育て関連マスタ!$I$9:$M$12,2,FALSE),0),
  AND(P597=7),IFERROR(VLOOKUP(入力項目!$S$14,子育て関連マスタ!$I$16:$M$17,2,FALSE),0),
  AND(P597=13),IFERROR(VLOOKUP(入力項目!$S$15,子育て関連マスタ!$I$21:$M$22,2,FALSE),0),
  AND(P597=16),IFERROR(VLOOKUP(入力項目!$S$16,子育て関連マスタ!$I$26:$M$28,2,FALSE),0),
  AND(P597=19,入力項目!$S$16&lt;&gt;"高専"),IFERROR(VLOOKUP(入力項目!$S$17,子育て関連マスタ!$I$32:$M$37,2,FALSE),0),
  AND(P597=21,入力項目!$S$16="高専"),IFERROR(VLOOKUP(入力項目!$S$17,子育て関連マスタ!$I$32:$M$37,2,FALSE),0),
  P597&gt;=22,0
  ),0),0
) +
IF(AND(P597&gt;=1,P597&lt;=15),IF($D597=入力項目!$S$8,入力項目!$S$3,0),0) +
IF(AND(P597&gt;=1,P597&lt;=15),IF($D597=5,入力項目!$S$4,0),0) +
IF(AND(P597&gt;=1,P597&lt;=15),IF($D597=12,入力項目!$S$5,0),0) +
IF(AND(入力項目!$S$7=$A597,入力項目!$S$8=$D597),子育て関連マスタ!$C$14,0) +
IFERROR(IF(AND(YEAR(EDATE(DATE(入力項目!$S$7,入力項目!$S$8,1),1))=$A597,MONTH(EDATE(DATE(入力項目!$S$7,入力項目!$S$8,1),1))=$D597),子育て関連マスタ!$C$15,0),0) +
IF(AND(OR(P597=3,P597=5,P597=7),$D597=11),子育て関連マスタ!$C$17,0) +
IF(AND(P597=20,$D597=1),子育て関連マスタ!$C$18,0) +
IF(AND(P597=20,$D597=1),
IFERROR(_xlfn.IFS(
入力項目!$S$10="男",子育て関連マスタ!$C$18,
入力項目!$S$10="女",子育て関連マスタ!$C$19
),0),0
) +
IF(AND(P597&gt;=入力項目!$S$18,P597&lt;=入力項目!$S$19),入力項目!$S$20,0) +
IF(AND(P597&gt;=入力項目!$S$21,P597&lt;=入力項目!$S$22),入力項目!$S$23,0) +
IF(AND(P597&gt;=入力項目!$S$24,P597&lt;=入力項目!$S$25),入力項目!$S$26,0)
)</f>
        <v>0</v>
      </c>
      <c r="AE597">
        <f ca="1">-(
_xlfn.IFS(
Q597&lt;=入力項目!$S$11,0,
AND(Q597&gt;=入力項目!$S$11+1,Q597&lt;=3),IFERROR(VLOOKUP(入力項目!$S$12,子育て関連マスタ!$I$4:$M$5,4,FALSE),0),
AND(Q597&gt;=4,Q597&lt;=6),IFERROR(VLOOKUP(入力項目!$S$13,子育て関連マスタ!$I$9:$M$12,4,FALSE),0),
AND(Q597&gt;=7,Q597&lt;=12),IFERROR(VLOOKUP(入力項目!$S$14,子育て関連マスタ!$I$16:$M$17,4,FALSE),0),
AND(Q597&gt;=13,Q597&lt;=15),IFERROR(VLOOKUP(入力項目!$S$15,子育て関連マスタ!$I$21:$M$22,4,FALSE),0),
AND(Q597&gt;=16,Q597&lt;=18),IFERROR(VLOOKUP(入力項目!$S$16,子育て関連マスタ!$I$26:$M$28,4,FALSE),0),
AND(Q597&gt;=19,Q597&lt;=20,入力項目!$S$16="高専"),IFERROR(VLOOKUP(入力項目!$S$16,子育て関連マスタ!$I$26:$M$28,4,FALSE),0),
AND(Q597&gt;=19,Q597&lt;=20,入力項目!$S$16&lt;&gt;"高専"),IFERROR(VLOOKUP(入力項目!$S$17,子育て関連マスタ!$I$32:$M$37,4,FALSE),0),
AND(Q597&gt;=21,Q597&lt;=22,入力項目!$S$16="高専"),IFERROR(VLOOKUP(入力項目!$S$17,子育て関連マスタ!$I$32:$M$34,4,FALSE),0),
AND(Q597&gt;=21,Q597&lt;=22,入力項目!$S$16&lt;&gt;"高専"),IFERROR(VLOOKUP(入力項目!$S$17,子育て関連マスタ!$I$32:$M$34,4,FALSE),0),
Q597&gt;=23,0
) +
IF($D597=4,
  IFERROR(_xlfn.IFS(
  Q597&lt;=入力項目!$S$11,0,
  AND(Q597=入力項目!$S$11),IFERROR(VLOOKUP(入力項目!$S$12,子育て関連マスタ!$I$4:$M$5,2,FALSE),0),
  AND(Q597=4),IFERROR(VLOOKUP(入力項目!$S$13,子育て関連マスタ!$I$9:$M$12,2,FALSE),0),
  AND(Q597=7),IFERROR(VLOOKUP(入力項目!$S$14,子育て関連マスタ!$I$16:$M$17,2,FALSE),0),
  AND(Q597=13),IFERROR(VLOOKUP(入力項目!$S$15,子育て関連マスタ!$I$21:$M$22,2,FALSE),0),
  AND(Q597=16),IFERROR(VLOOKUP(入力項目!$S$16,子育て関連マスタ!$I$26:$M$28,2,FALSE),0),
  AND(Q597=19,入力項目!$S$16&lt;&gt;"高専"),IFERROR(VLOOKUP(入力項目!$S$17,子育て関連マスタ!$I$32:$M$37,2,FALSE),0),
  AND(Q597=21,入力項目!$S$16="高専"),IFERROR(VLOOKUP(入力項目!$S$17,子育て関連マスタ!$I$32:$M$37,2,FALSE),0),
  Q597&gt;=22,0
  ),0),0
) +
IF(AND(Q597&gt;=1,Q597&lt;=15),IF($D597=入力項目!$S$8,入力項目!$S$3,0),0) +
IF(AND(Q597&gt;=1,Q597&lt;=15),IF($D597=5,入力項目!$S$4,0),0) +
IF(AND(Q597&gt;=1,Q597&lt;=15),IF($D597=12,入力項目!$S$5,0),0) +
IF(AND(入力項目!$S$7=$A597,入力項目!$S$8=$D597),子育て関連マスタ!$C$14,0) +
IFERROR(IF(AND(YEAR(EDATE(DATE(入力項目!$S$7,入力項目!$S$8,1),1))=$A597,MONTH(EDATE(DATE(入力項目!$S$7,入力項目!$S$8,1),1))=$D597),子育て関連マスタ!$C$15,0),0) +
IF(AND(OR(Q597=3,Q597=5,Q597=7),$D597=11),子育て関連マスタ!$C$17,0) +
IF(AND(Q597=20,$D597=1),子育て関連マスタ!$C$18,0) +
IF(AND(Q597=20,$D597=1),
IFERROR(_xlfn.IFS(
入力項目!$S$10="男",子育て関連マスタ!$C$18,
入力項目!$S$10="女",子育て関連マスタ!$C$19
),0),0
) +
IF(AND(Q597&gt;=入力項目!$S$18,Q597&lt;=入力項目!$S$19),入力項目!$S$20,0) +
IF(AND(Q597&gt;=入力項目!$S$21,Q597&lt;=入力項目!$S$22),入力項目!$S$23,0) +
IF(AND(Q597&gt;=入力項目!$S$24,Q597&lt;=入力項目!$S$25),入力項目!$S$26,0)
)</f>
        <v>0</v>
      </c>
      <c r="AF597">
        <f ca="1">-(
_xlfn.IFS(
R597&lt;=入力項目!$S$11,0,
AND(R597&gt;=入力項目!$S$11+1,R597&lt;=3),IFERROR(VLOOKUP(入力項目!$S$12,子育て関連マスタ!$I$4:$M$5,4,FALSE),0),
AND(R597&gt;=4,R597&lt;=6),IFERROR(VLOOKUP(入力項目!$S$13,子育て関連マスタ!$I$9:$M$12,4,FALSE),0),
AND(R597&gt;=7,R597&lt;=12),IFERROR(VLOOKUP(入力項目!$S$14,子育て関連マスタ!$I$16:$M$17,4,FALSE),0),
AND(R597&gt;=13,R597&lt;=15),IFERROR(VLOOKUP(入力項目!$S$15,子育て関連マスタ!$I$21:$M$22,4,FALSE),0),
AND(R597&gt;=16,R597&lt;=18),IFERROR(VLOOKUP(入力項目!$S$16,子育て関連マスタ!$I$26:$M$28,4,FALSE),0),
AND(R597&gt;=19,R597&lt;=20,入力項目!$S$16="高専"),IFERROR(VLOOKUP(入力項目!$S$16,子育て関連マスタ!$I$26:$M$28,4,FALSE),0),
AND(R597&gt;=19,R597&lt;=20,入力項目!$S$16&lt;&gt;"高専"),IFERROR(VLOOKUP(入力項目!$S$17,子育て関連マスタ!$I$32:$M$37,4,FALSE),0),
AND(R597&gt;=21,R597&lt;=22,入力項目!$S$16="高専"),IFERROR(VLOOKUP(入力項目!$S$17,子育て関連マスタ!$I$32:$M$34,4,FALSE),0),
AND(R597&gt;=21,R597&lt;=22,入力項目!$S$16&lt;&gt;"高専"),IFERROR(VLOOKUP(入力項目!$S$17,子育て関連マスタ!$I$32:$M$34,4,FALSE),0),
R597&gt;=23,0
) +
IF($D597=4,
  IFERROR(_xlfn.IFS(
  R597&lt;=入力項目!$S$11,0,
  AND(R597=入力項目!$S$11),IFERROR(VLOOKUP(入力項目!$S$12,子育て関連マスタ!$I$4:$M$5,2,FALSE),0),
  AND(R597=4),IFERROR(VLOOKUP(入力項目!$S$13,子育て関連マスタ!$I$9:$M$12,2,FALSE),0),
  AND(R597=7),IFERROR(VLOOKUP(入力項目!$S$14,子育て関連マスタ!$I$16:$M$17,2,FALSE),0),
  AND(R597=13),IFERROR(VLOOKUP(入力項目!$S$15,子育て関連マスタ!$I$21:$M$22,2,FALSE),0),
  AND(R597=16),IFERROR(VLOOKUP(入力項目!$S$16,子育て関連マスタ!$I$26:$M$28,2,FALSE),0),
  AND(R597=19,入力項目!$S$16&lt;&gt;"高専"),IFERROR(VLOOKUP(入力項目!$S$17,子育て関連マスタ!$I$32:$M$37,2,FALSE),0),
  AND(R597=21,入力項目!$S$16="高専"),IFERROR(VLOOKUP(入力項目!$S$17,子育て関連マスタ!$I$32:$M$37,2,FALSE),0),
  R597&gt;=22,0
  ),0),0
) +
IF(AND(R597&gt;=1,R597&lt;=15),IF($D597=入力項目!$S$8,入力項目!$S$3,0),0) +
IF(AND(R597&gt;=1,R597&lt;=15),IF($D597=5,入力項目!$S$4,0),0) +
IF(AND(R597&gt;=1,R597&lt;=15),IF($D597=12,入力項目!$S$5,0),0) +
IF(AND(入力項目!$S$7=$A597,入力項目!$S$8=$D597),子育て関連マスタ!$C$14,0) +
IFERROR(IF(AND(YEAR(EDATE(DATE(入力項目!$S$7,入力項目!$S$8,1),1))=$A597,MONTH(EDATE(DATE(入力項目!$S$7,入力項目!$S$8,1),1))=$D597),子育て関連マスタ!$C$15,0),0) +
IF(AND(OR(R597=3,R597=5,R597=7),$D597=11),子育て関連マスタ!$C$17,0) +
IF(AND(R597=20,$D597=1),子育て関連マスタ!$C$18,0) +
IF(AND(R597=20,$D597=1),
IFERROR(_xlfn.IFS(
入力項目!$S$10="男",子育て関連マスタ!$C$18,
入力項目!$S$10="女",子育て関連マスタ!$C$19
),0),0
) +
IF(AND(R597&gt;=入力項目!$S$18,R597&lt;=入力項目!$S$19),入力項目!$S$20,0) +
IF(AND(R597&gt;=入力項目!$S$21,R597&lt;=入力項目!$S$22),入力項目!$S$23,0) +
IF(AND(R597&gt;=入力項目!$S$24,R597&lt;=入力項目!$S$25),入力項目!$S$26,0)
)</f>
        <v>0</v>
      </c>
      <c r="AG597">
        <f ca="1">-(
_xlfn.IFS(
S597&lt;=入力項目!$S$11,0,
AND(S597&gt;=入力項目!$S$11+1,S597&lt;=3),IFERROR(VLOOKUP(入力項目!$S$12,子育て関連マスタ!$I$4:$M$5,4,FALSE),0),
AND(S597&gt;=4,S597&lt;=6),IFERROR(VLOOKUP(入力項目!$S$13,子育て関連マスタ!$I$9:$M$12,4,FALSE),0),
AND(S597&gt;=7,S597&lt;=12),IFERROR(VLOOKUP(入力項目!$S$14,子育て関連マスタ!$I$16:$M$17,4,FALSE),0),
AND(S597&gt;=13,S597&lt;=15),IFERROR(VLOOKUP(入力項目!$S$15,子育て関連マスタ!$I$21:$M$22,4,FALSE),0),
AND(S597&gt;=16,S597&lt;=18),IFERROR(VLOOKUP(入力項目!$S$16,子育て関連マスタ!$I$26:$M$28,4,FALSE),0),
AND(S597&gt;=19,S597&lt;=20,入力項目!$S$16="高専"),IFERROR(VLOOKUP(入力項目!$S$16,子育て関連マスタ!$I$26:$M$28,4,FALSE),0),
AND(S597&gt;=19,S597&lt;=20,入力項目!$S$16&lt;&gt;"高専"),IFERROR(VLOOKUP(入力項目!$S$17,子育て関連マスタ!$I$32:$M$37,4,FALSE),0),
AND(S597&gt;=21,S597&lt;=22,入力項目!$S$16="高専"),IFERROR(VLOOKUP(入力項目!$S$17,子育て関連マスタ!$I$32:$M$34,4,FALSE),0),
AND(S597&gt;=21,S597&lt;=22,入力項目!$S$16&lt;&gt;"高専"),IFERROR(VLOOKUP(入力項目!$S$17,子育て関連マスタ!$I$32:$M$34,4,FALSE),0),
S597&gt;=23,0
) +
IF($D597=4,
  IFERROR(_xlfn.IFS(
  S597&lt;=入力項目!$S$11,0,
  AND(S597=入力項目!$S$11),IFERROR(VLOOKUP(入力項目!$S$12,子育て関連マスタ!$I$4:$M$5,2,FALSE),0),
  AND(S597=4),IFERROR(VLOOKUP(入力項目!$S$13,子育て関連マスタ!$I$9:$M$12,2,FALSE),0),
  AND(S597=7),IFERROR(VLOOKUP(入力項目!$S$14,子育て関連マスタ!$I$16:$M$17,2,FALSE),0),
  AND(S597=13),IFERROR(VLOOKUP(入力項目!$S$15,子育て関連マスタ!$I$21:$M$22,2,FALSE),0),
  AND(S597=16),IFERROR(VLOOKUP(入力項目!$S$16,子育て関連マスタ!$I$26:$M$28,2,FALSE),0),
  AND(S597=19,入力項目!$S$16&lt;&gt;"高専"),IFERROR(VLOOKUP(入力項目!$S$17,子育て関連マスタ!$I$32:$M$37,2,FALSE),0),
  AND(S597=21,入力項目!$S$16="高専"),IFERROR(VLOOKUP(入力項目!$S$17,子育て関連マスタ!$I$32:$M$37,2,FALSE),0),
  S597&gt;=22,0
  ),0),0
) +
IF(AND(S597&gt;=1,S597&lt;=15),IF($D597=入力項目!$S$8,入力項目!$S$3,0),0) +
IF(AND(S597&gt;=1,S597&lt;=15),IF($D597=5,入力項目!$S$4,0),0) +
IF(AND(S597&gt;=1,S597&lt;=15),IF($D597=12,入力項目!$S$5,0),0) +
IF(AND(入力項目!$S$7=$A597,入力項目!$S$8=$D597),子育て関連マスタ!$C$14,0) +
IFERROR(IF(AND(YEAR(EDATE(DATE(入力項目!$S$7,入力項目!$S$8,1),1))=$A597,MONTH(EDATE(DATE(入力項目!$S$7,入力項目!$S$8,1),1))=$D597),子育て関連マスタ!$C$15,0),0) +
IF(AND(OR(S597=3,S597=5,S597=7),$D597=11),子育て関連マスタ!$C$17,0) +
IF(AND(S597=20,$D597=1),子育て関連マスタ!$C$18,0) +
IF(AND(S597=20,$D597=1),
IFERROR(_xlfn.IFS(
入力項目!$S$10="男",子育て関連マスタ!$C$18,
入力項目!$S$10="女",子育て関連マスタ!$C$19
),0),0
) +
IF(AND(S597&gt;=入力項目!$S$18,S597&lt;=入力項目!$S$19),入力項目!$S$20,0) +
IF(AND(S597&gt;=入力項目!$S$21,S597&lt;=入力項目!$S$22),入力項目!$S$23,0) +
IF(AND(S597&gt;=入力項目!$S$24,S597&lt;=入力項目!$S$25),入力項目!$S$26,0)
)</f>
        <v>0</v>
      </c>
      <c r="AH597">
        <f ca="1">-(
_xlfn.IFS(
T597&lt;=入力項目!$S$11,0,
AND(T597&gt;=入力項目!$S$11+1,T597&lt;=3),IFERROR(VLOOKUP(入力項目!$S$12,子育て関連マスタ!$I$4:$M$5,4,FALSE),0),
AND(T597&gt;=4,T597&lt;=6),IFERROR(VLOOKUP(入力項目!$S$13,子育て関連マスタ!$I$9:$M$12,4,FALSE),0),
AND(T597&gt;=7,T597&lt;=12),IFERROR(VLOOKUP(入力項目!$S$14,子育て関連マスタ!$I$16:$M$17,4,FALSE),0),
AND(T597&gt;=13,T597&lt;=15),IFERROR(VLOOKUP(入力項目!$S$15,子育て関連マスタ!$I$21:$M$22,4,FALSE),0),
AND(T597&gt;=16,T597&lt;=18),IFERROR(VLOOKUP(入力項目!$S$16,子育て関連マスタ!$I$26:$M$28,4,FALSE),0),
AND(T597&gt;=19,T597&lt;=20,入力項目!$S$16="高専"),IFERROR(VLOOKUP(入力項目!$S$16,子育て関連マスタ!$I$26:$M$28,4,FALSE),0),
AND(T597&gt;=19,T597&lt;=20,入力項目!$S$16&lt;&gt;"高専"),IFERROR(VLOOKUP(入力項目!$S$17,子育て関連マスタ!$I$32:$M$37,4,FALSE),0),
AND(T597&gt;=21,T597&lt;=22,入力項目!$S$16="高専"),IFERROR(VLOOKUP(入力項目!$S$17,子育て関連マスタ!$I$32:$M$34,4,FALSE),0),
AND(T597&gt;=21,T597&lt;=22,入力項目!$S$16&lt;&gt;"高専"),IFERROR(VLOOKUP(入力項目!$S$17,子育て関連マスタ!$I$32:$M$34,4,FALSE),0),
T597&gt;=23,0
) +
IF($D597=4,
  IFERROR(_xlfn.IFS(
  T597&lt;=入力項目!$S$11,0,
  AND(T597=入力項目!$S$11),IFERROR(VLOOKUP(入力項目!$S$12,子育て関連マスタ!$I$4:$M$5,2,FALSE),0),
  AND(T597=4),IFERROR(VLOOKUP(入力項目!$S$13,子育て関連マスタ!$I$9:$M$12,2,FALSE),0),
  AND(T597=7),IFERROR(VLOOKUP(入力項目!$S$14,子育て関連マスタ!$I$16:$M$17,2,FALSE),0),
  AND(T597=13),IFERROR(VLOOKUP(入力項目!$S$15,子育て関連マスタ!$I$21:$M$22,2,FALSE),0),
  AND(T597=16),IFERROR(VLOOKUP(入力項目!$S$16,子育て関連マスタ!$I$26:$M$28,2,FALSE),0),
  AND(T597=19,入力項目!$S$16&lt;&gt;"高専"),IFERROR(VLOOKUP(入力項目!$S$17,子育て関連マスタ!$I$32:$M$37,2,FALSE),0),
  AND(T597=21,入力項目!$S$16="高専"),IFERROR(VLOOKUP(入力項目!$S$17,子育て関連マスタ!$I$32:$M$37,2,FALSE),0),
  T597&gt;=22,0
  ),0),0
) +
IF(AND(T597&gt;=1,T597&lt;=15),IF($D597=入力項目!$S$8,入力項目!$S$3,0),0) +
IF(AND(T597&gt;=1,T597&lt;=15),IF($D597=5,入力項目!$S$4,0),0) +
IF(AND(T597&gt;=1,T597&lt;=15),IF($D597=12,入力項目!$S$5,0),0) +
IF(AND(入力項目!$S$7=$A597,入力項目!$S$8=$D597),子育て関連マスタ!$C$14,0) +
IFERROR(IF(AND(YEAR(EDATE(DATE(入力項目!$S$7,入力項目!$S$8,1),1))=$A597,MONTH(EDATE(DATE(入力項目!$S$7,入力項目!$S$8,1),1))=$D597),子育て関連マスタ!$C$15,0),0) +
IF(AND(OR(T597=3,T597=5,T597=7),$D597=11),子育て関連マスタ!$C$17,0) +
IF(AND(T597=20,$D597=1),子育て関連マスタ!$C$18,0) +
IF(AND(T597=20,$D597=1),
IFERROR(_xlfn.IFS(
入力項目!$S$10="男",子育て関連マスタ!$C$18,
入力項目!$S$10="女",子育て関連マスタ!$C$19
),0),0
) +
IF(AND(T597&gt;=入力項目!$S$18,T597&lt;=入力項目!$S$19),入力項目!$S$20,0) +
IF(AND(T597&gt;=入力項目!$S$21,T597&lt;=入力項目!$S$22),入力項目!$S$23,0) +
IF(AND(T597&gt;=入力項目!$S$24,T597&lt;=入力項目!$S$25),入力項目!$S$26,0)
)</f>
        <v>0</v>
      </c>
      <c r="AI597">
        <f ca="1">-(
_xlfn.IFS(
U597&lt;=入力項目!$S$11,0,
AND(U597&gt;=入力項目!$S$11+1,U597&lt;=3),IFERROR(VLOOKUP(入力項目!$S$12,子育て関連マスタ!$I$4:$M$5,4,FALSE),0),
AND(U597&gt;=4,U597&lt;=6),IFERROR(VLOOKUP(入力項目!$S$13,子育て関連マスタ!$I$9:$M$12,4,FALSE),0),
AND(U597&gt;=7,U597&lt;=12),IFERROR(VLOOKUP(入力項目!$S$14,子育て関連マスタ!$I$16:$M$17,4,FALSE),0),
AND(U597&gt;=13,U597&lt;=15),IFERROR(VLOOKUP(入力項目!$S$15,子育て関連マスタ!$I$21:$M$22,4,FALSE),0),
AND(U597&gt;=16,U597&lt;=18),IFERROR(VLOOKUP(入力項目!$S$16,子育て関連マスタ!$I$26:$M$28,4,FALSE),0),
AND(U597&gt;=19,U597&lt;=20,入力項目!$S$16="高専"),IFERROR(VLOOKUP(入力項目!$S$16,子育て関連マスタ!$I$26:$M$28,4,FALSE),0),
AND(U597&gt;=19,U597&lt;=20,入力項目!$S$16&lt;&gt;"高専"),IFERROR(VLOOKUP(入力項目!$S$17,子育て関連マスタ!$I$32:$M$37,4,FALSE),0),
AND(U597&gt;=21,U597&lt;=22,入力項目!$S$16="高専"),IFERROR(VLOOKUP(入力項目!$S$17,子育て関連マスタ!$I$32:$M$34,4,FALSE),0),
AND(U597&gt;=21,U597&lt;=22,入力項目!$S$16&lt;&gt;"高専"),IFERROR(VLOOKUP(入力項目!$S$17,子育て関連マスタ!$I$32:$M$34,4,FALSE),0),
U597&gt;=23,0
) +
IF($D597=4,
  IFERROR(_xlfn.IFS(
  U597&lt;=入力項目!$S$11,0,
  AND(U597=入力項目!$S$11),IFERROR(VLOOKUP(入力項目!$S$12,子育て関連マスタ!$I$4:$M$5,2,FALSE),0),
  AND(U597=4),IFERROR(VLOOKUP(入力項目!$S$13,子育て関連マスタ!$I$9:$M$12,2,FALSE),0),
  AND(U597=7),IFERROR(VLOOKUP(入力項目!$S$14,子育て関連マスタ!$I$16:$M$17,2,FALSE),0),
  AND(U597=13),IFERROR(VLOOKUP(入力項目!$S$15,子育て関連マスタ!$I$21:$M$22,2,FALSE),0),
  AND(U597=16),IFERROR(VLOOKUP(入力項目!$S$16,子育て関連マスタ!$I$26:$M$28,2,FALSE),0),
  AND(U597=19,入力項目!$S$16&lt;&gt;"高専"),IFERROR(VLOOKUP(入力項目!$S$17,子育て関連マスタ!$I$32:$M$37,2,FALSE),0),
  AND(U597=21,入力項目!$S$16="高専"),IFERROR(VLOOKUP(入力項目!$S$17,子育て関連マスタ!$I$32:$M$37,2,FALSE),0),
  U597&gt;=22,0
  ),0),0
) +
IF(AND(U597&gt;=1,U597&lt;=15),IF($D597=入力項目!$S$8,入力項目!$S$3,0),0) +
IF(AND(U597&gt;=1,U597&lt;=15),IF($D597=5,入力項目!$S$4,0),0) +
IF(AND(U597&gt;=1,U597&lt;=15),IF($D597=12,入力項目!$S$5,0),0) +
IF(AND(入力項目!$S$7=$A597,入力項目!$S$8=$D597),子育て関連マスタ!$C$14,0) +
IFERROR(IF(AND(YEAR(EDATE(DATE(入力項目!$S$7,入力項目!$S$8,1),1))=$A597,MONTH(EDATE(DATE(入力項目!$S$7,入力項目!$S$8,1),1))=$D597),子育て関連マスタ!$C$15,0),0) +
IF(AND(OR(U597=3,U597=5,U597=7),$D597=11),子育て関連マスタ!$C$17,0) +
IF(AND(U597=20,$D597=1),子育て関連マスタ!$C$18,0) +
IF(AND(U597=20,$D597=1),
IFERROR(_xlfn.IFS(
入力項目!$S$10="男",子育て関連マスタ!$C$18,
入力項目!$S$10="女",子育て関連マスタ!$C$19
),0),0
) +
IF(AND(U597&gt;=入力項目!$S$18,U597&lt;=入力項目!$S$19),入力項目!$S$20,0) +
IF(AND(U597&gt;=入力項目!$S$21,U597&lt;=入力項目!$S$22),入力項目!$S$23,0) +
IF(AND(U597&gt;=入力項目!$S$24,U597&lt;=入力項目!$S$25),入力項目!$S$26,0)
)</f>
        <v>0</v>
      </c>
      <c r="AJ597" s="10">
        <f ca="1">-VLOOKUP($D597,月別収支!$A$2:$H$13,7,FALSE)</f>
        <v>-20000</v>
      </c>
    </row>
    <row r="598" spans="1:36" x14ac:dyDescent="0.4">
      <c r="A598">
        <f t="shared" ca="1" si="156"/>
        <v>2074</v>
      </c>
      <c r="B598">
        <f t="shared" ca="1" si="163"/>
        <v>2074</v>
      </c>
      <c r="C598">
        <f t="shared" ca="1" si="164"/>
        <v>50</v>
      </c>
      <c r="D598">
        <f t="shared" ca="1" si="157"/>
        <v>4</v>
      </c>
      <c r="E598" t="str">
        <f t="shared" ca="1" si="158"/>
        <v>2074年4月</v>
      </c>
      <c r="F598">
        <f ca="1">IF(OR(入力項目!$N$5&lt;$A598,AND(入力項目!$N$5=$A598,入力項目!$N$6&lt;$D598)),IF(F597=0,1,IF(G598=12,F597+1,F597)),0)</f>
        <v>49</v>
      </c>
      <c r="G598">
        <f ca="1">IF(OR(入力項目!$N$5&lt;$A598,AND(入力項目!$N$5=$A598,入力項目!$N$6&lt;$D598)),IF(G597=12,1,G597+1),0)</f>
        <v>6</v>
      </c>
      <c r="H598" t="str">
        <f t="shared" ca="1" si="159"/>
        <v>49_6</v>
      </c>
      <c r="I598">
        <f ca="1">IF(
  IFERROR(AND($C598&gt;0,MOD($C598,入力項目!$N$22)=0,$D598=入力項目!$N$23), FALSE),
  1,
  IF(
    AND(I597&gt;0,J597=12),
    IF(I597=入力項目!$N$28, 0, I597+1),
    I597
  )
)</f>
        <v>0</v>
      </c>
      <c r="J598">
        <f ca="1">IF($D598=入力項目!$N$23,1,IFERROR(J597+1,1))</f>
        <v>11</v>
      </c>
      <c r="K598" t="str">
        <f t="shared" ca="1" si="160"/>
        <v>0_11</v>
      </c>
      <c r="L598">
        <f ca="1">L597+IF(入力項目!$D$4=$D598,1,0)</f>
        <v>78</v>
      </c>
      <c r="M598" t="str">
        <f t="shared" ca="1" si="161"/>
        <v>78歳</v>
      </c>
      <c r="N598">
        <f t="shared" ca="1" si="165"/>
        <v>79</v>
      </c>
      <c r="O598" t="str">
        <f t="shared" ca="1" si="162"/>
        <v>79歳</v>
      </c>
      <c r="P598">
        <f t="shared" ca="1" si="166"/>
        <v>54</v>
      </c>
      <c r="Q598">
        <f t="shared" ca="1" si="167"/>
        <v>52</v>
      </c>
      <c r="R598">
        <f t="shared" ca="1" si="168"/>
        <v>2075</v>
      </c>
      <c r="S598">
        <f t="shared" ca="1" si="169"/>
        <v>2075</v>
      </c>
      <c r="T598">
        <f t="shared" ca="1" si="170"/>
        <v>2075</v>
      </c>
      <c r="U598">
        <f t="shared" ca="1" si="171"/>
        <v>2075</v>
      </c>
      <c r="V598" s="10">
        <f t="shared" ca="1" si="172"/>
        <v>56398425</v>
      </c>
      <c r="W598" s="10">
        <f ca="1">IF($L598&lt;その他マスタ!$B$1,VLOOKUP($D598,月別収支!$A$2:$H$13,2,FALSE),その他マスタ!$B$3)+IF(AND($L598=その他マスタ!$B$1,入力項目!$I$9="あり",$D598=入力項目!$D$4),その他マスタ!$B$2,0)</f>
        <v>150000</v>
      </c>
      <c r="X598" s="10">
        <f ca="1">-IF(入力項目!$K$5=TRUE,
IF($F598+$G598&lt;3,VLOOKUP($D598,月別収支!$A$2:$H$13,8,FALSE),0)+IFERROR(VLOOKUP($H598,住宅ローン計算!C:P,13,FALSE),0)+IF($F598&gt;1,IF(OR($G598=3,$G598=6,$G598=9,$G598=12),ROUNDUP(入力項目!$N$18/4,0),0),0),
VLOOKUP($D598,月別収支!$A$2:$H$13,8,FALSE))</f>
        <v>-37500</v>
      </c>
      <c r="Y598" s="10">
        <f ca="1">-VLOOKUP($D598,月別収支!$A$2:$H$13,3,FALSE)</f>
        <v>-75000</v>
      </c>
      <c r="Z598" s="10">
        <f ca="1">-VLOOKUP($D598,月別収支!$A$2:$H$13,4,FALSE)</f>
        <v>-27000</v>
      </c>
      <c r="AA598" s="10">
        <f ca="1">-VLOOKUP($D598,月別収支!$A$2:$H$13,6,FALSE)</f>
        <v>-10000</v>
      </c>
      <c r="AB598" s="10">
        <f ca="1">-(
VLOOKUP($D598,月別収支!$A$2:$H$13,5,FALSE)+IF(AND(入力項目!$I$27&lt;=$A598,ISEVEN($A598-入力項目!$I$27),入力項目!$I$28=$D598),入力項目!$I$26,0)
+IF(入力項目!$K$26=TRUE,
IFERROR(VLOOKUP($K598,マイカーローン計算!C:P,13,FALSE),0),
IFERROR(
  IF(AND($C598&gt;0,MOD($C598,入力項目!$N$22)=0,$D598=入力項目!$N$23),入力項目!$N$24,0),
 0
)
)
)</f>
        <v>-20000</v>
      </c>
      <c r="AC598" s="10">
        <f ca="1">-IF($A598&lt;入力項目!$N$33,入力項目!$N$35,IF(AND($A598=入力項目!$N$33,$D598&lt;=入力項目!$N$34),入力項目!$N$35,0))</f>
        <v>0</v>
      </c>
      <c r="AD598">
        <f ca="1">-(
_xlfn.IFS(
P598&lt;=入力項目!$S$11,0,
AND(P598&gt;=入力項目!$S$11+1,P598&lt;=3),IFERROR(VLOOKUP(入力項目!$S$12,子育て関連マスタ!$I$4:$M$5,4,FALSE),0),
AND(P598&gt;=4,P598&lt;=6),IFERROR(VLOOKUP(入力項目!$S$13,子育て関連マスタ!$I$9:$M$12,4,FALSE),0),
AND(P598&gt;=7,P598&lt;=12),IFERROR(VLOOKUP(入力項目!$S$14,子育て関連マスタ!$I$16:$M$17,4,FALSE),0),
AND(P598&gt;=13,P598&lt;=15),IFERROR(VLOOKUP(入力項目!$S$15,子育て関連マスタ!$I$21:$M$22,4,FALSE),0),
AND(P598&gt;=16,P598&lt;=18),IFERROR(VLOOKUP(入力項目!$S$16,子育て関連マスタ!$I$26:$M$28,4,FALSE),0),
AND(P598&gt;=19,P598&lt;=20,入力項目!$S$16="高専"),IFERROR(VLOOKUP(入力項目!$S$16,子育て関連マスタ!$I$26:$M$28,4,FALSE),0),
AND(P598&gt;=19,P598&lt;=20,入力項目!$S$16&lt;&gt;"高専"),IFERROR(VLOOKUP(入力項目!$S$17,子育て関連マスタ!$I$32:$M$37,4,FALSE),0),
AND(P598&gt;=21,P598&lt;=22,入力項目!$S$16="高専"),IFERROR(VLOOKUP(入力項目!$S$17,子育て関連マスタ!$I$32:$M$34,4,FALSE),0),
AND(P598&gt;=21,P598&lt;=22,入力項目!$S$16&lt;&gt;"高専"),IFERROR(VLOOKUP(入力項目!$S$17,子育て関連マスタ!$I$32:$M$34,4,FALSE),0),
P598&gt;=23,0
) +
IF($D598=4,
  IFERROR(_xlfn.IFS(
  P598&lt;=入力項目!$S$11,0,
  AND(P598=入力項目!$S$11),IFERROR(VLOOKUP(入力項目!$S$12,子育て関連マスタ!$I$4:$M$5,2,FALSE),0),
  AND(P598=4),IFERROR(VLOOKUP(入力項目!$S$13,子育て関連マスタ!$I$9:$M$12,2,FALSE),0),
  AND(P598=7),IFERROR(VLOOKUP(入力項目!$S$14,子育て関連マスタ!$I$16:$M$17,2,FALSE),0),
  AND(P598=13),IFERROR(VLOOKUP(入力項目!$S$15,子育て関連マスタ!$I$21:$M$22,2,FALSE),0),
  AND(P598=16),IFERROR(VLOOKUP(入力項目!$S$16,子育て関連マスタ!$I$26:$M$28,2,FALSE),0),
  AND(P598=19,入力項目!$S$16&lt;&gt;"高専"),IFERROR(VLOOKUP(入力項目!$S$17,子育て関連マスタ!$I$32:$M$37,2,FALSE),0),
  AND(P598=21,入力項目!$S$16="高専"),IFERROR(VLOOKUP(入力項目!$S$17,子育て関連マスタ!$I$32:$M$37,2,FALSE),0),
  P598&gt;=22,0
  ),0),0
) +
IF(AND(P598&gt;=1,P598&lt;=15),IF($D598=入力項目!$S$8,入力項目!$S$3,0),0) +
IF(AND(P598&gt;=1,P598&lt;=15),IF($D598=5,入力項目!$S$4,0),0) +
IF(AND(P598&gt;=1,P598&lt;=15),IF($D598=12,入力項目!$S$5,0),0) +
IF(AND(入力項目!$S$7=$A598,入力項目!$S$8=$D598),子育て関連マスタ!$C$14,0) +
IFERROR(IF(AND(YEAR(EDATE(DATE(入力項目!$S$7,入力項目!$S$8,1),1))=$A598,MONTH(EDATE(DATE(入力項目!$S$7,入力項目!$S$8,1),1))=$D598),子育て関連マスタ!$C$15,0),0) +
IF(AND(OR(P598=3,P598=5,P598=7),$D598=11),子育て関連マスタ!$C$17,0) +
IF(AND(P598=20,$D598=1),子育て関連マスタ!$C$18,0) +
IF(AND(P598=20,$D598=1),
IFERROR(_xlfn.IFS(
入力項目!$S$10="男",子育て関連マスタ!$C$18,
入力項目!$S$10="女",子育て関連マスタ!$C$19
),0),0
) +
IF(AND(P598&gt;=入力項目!$S$18,P598&lt;=入力項目!$S$19),入力項目!$S$20,0) +
IF(AND(P598&gt;=入力項目!$S$21,P598&lt;=入力項目!$S$22),入力項目!$S$23,0) +
IF(AND(P598&gt;=入力項目!$S$24,P598&lt;=入力項目!$S$25),入力項目!$S$26,0)
)</f>
        <v>0</v>
      </c>
      <c r="AE598">
        <f ca="1">-(
_xlfn.IFS(
Q598&lt;=入力項目!$S$11,0,
AND(Q598&gt;=入力項目!$S$11+1,Q598&lt;=3),IFERROR(VLOOKUP(入力項目!$S$12,子育て関連マスタ!$I$4:$M$5,4,FALSE),0),
AND(Q598&gt;=4,Q598&lt;=6),IFERROR(VLOOKUP(入力項目!$S$13,子育て関連マスタ!$I$9:$M$12,4,FALSE),0),
AND(Q598&gt;=7,Q598&lt;=12),IFERROR(VLOOKUP(入力項目!$S$14,子育て関連マスタ!$I$16:$M$17,4,FALSE),0),
AND(Q598&gt;=13,Q598&lt;=15),IFERROR(VLOOKUP(入力項目!$S$15,子育て関連マスタ!$I$21:$M$22,4,FALSE),0),
AND(Q598&gt;=16,Q598&lt;=18),IFERROR(VLOOKUP(入力項目!$S$16,子育て関連マスタ!$I$26:$M$28,4,FALSE),0),
AND(Q598&gt;=19,Q598&lt;=20,入力項目!$S$16="高専"),IFERROR(VLOOKUP(入力項目!$S$16,子育て関連マスタ!$I$26:$M$28,4,FALSE),0),
AND(Q598&gt;=19,Q598&lt;=20,入力項目!$S$16&lt;&gt;"高専"),IFERROR(VLOOKUP(入力項目!$S$17,子育て関連マスタ!$I$32:$M$37,4,FALSE),0),
AND(Q598&gt;=21,Q598&lt;=22,入力項目!$S$16="高専"),IFERROR(VLOOKUP(入力項目!$S$17,子育て関連マスタ!$I$32:$M$34,4,FALSE),0),
AND(Q598&gt;=21,Q598&lt;=22,入力項目!$S$16&lt;&gt;"高専"),IFERROR(VLOOKUP(入力項目!$S$17,子育て関連マスタ!$I$32:$M$34,4,FALSE),0),
Q598&gt;=23,0
) +
IF($D598=4,
  IFERROR(_xlfn.IFS(
  Q598&lt;=入力項目!$S$11,0,
  AND(Q598=入力項目!$S$11),IFERROR(VLOOKUP(入力項目!$S$12,子育て関連マスタ!$I$4:$M$5,2,FALSE),0),
  AND(Q598=4),IFERROR(VLOOKUP(入力項目!$S$13,子育て関連マスタ!$I$9:$M$12,2,FALSE),0),
  AND(Q598=7),IFERROR(VLOOKUP(入力項目!$S$14,子育て関連マスタ!$I$16:$M$17,2,FALSE),0),
  AND(Q598=13),IFERROR(VLOOKUP(入力項目!$S$15,子育て関連マスタ!$I$21:$M$22,2,FALSE),0),
  AND(Q598=16),IFERROR(VLOOKUP(入力項目!$S$16,子育て関連マスタ!$I$26:$M$28,2,FALSE),0),
  AND(Q598=19,入力項目!$S$16&lt;&gt;"高専"),IFERROR(VLOOKUP(入力項目!$S$17,子育て関連マスタ!$I$32:$M$37,2,FALSE),0),
  AND(Q598=21,入力項目!$S$16="高専"),IFERROR(VLOOKUP(入力項目!$S$17,子育て関連マスタ!$I$32:$M$37,2,FALSE),0),
  Q598&gt;=22,0
  ),0),0
) +
IF(AND(Q598&gt;=1,Q598&lt;=15),IF($D598=入力項目!$S$8,入力項目!$S$3,0),0) +
IF(AND(Q598&gt;=1,Q598&lt;=15),IF($D598=5,入力項目!$S$4,0),0) +
IF(AND(Q598&gt;=1,Q598&lt;=15),IF($D598=12,入力項目!$S$5,0),0) +
IF(AND(入力項目!$S$7=$A598,入力項目!$S$8=$D598),子育て関連マスタ!$C$14,0) +
IFERROR(IF(AND(YEAR(EDATE(DATE(入力項目!$S$7,入力項目!$S$8,1),1))=$A598,MONTH(EDATE(DATE(入力項目!$S$7,入力項目!$S$8,1),1))=$D598),子育て関連マスタ!$C$15,0),0) +
IF(AND(OR(Q598=3,Q598=5,Q598=7),$D598=11),子育て関連マスタ!$C$17,0) +
IF(AND(Q598=20,$D598=1),子育て関連マスタ!$C$18,0) +
IF(AND(Q598=20,$D598=1),
IFERROR(_xlfn.IFS(
入力項目!$S$10="男",子育て関連マスタ!$C$18,
入力項目!$S$10="女",子育て関連マスタ!$C$19
),0),0
) +
IF(AND(Q598&gt;=入力項目!$S$18,Q598&lt;=入力項目!$S$19),入力項目!$S$20,0) +
IF(AND(Q598&gt;=入力項目!$S$21,Q598&lt;=入力項目!$S$22),入力項目!$S$23,0) +
IF(AND(Q598&gt;=入力項目!$S$24,Q598&lt;=入力項目!$S$25),入力項目!$S$26,0)
)</f>
        <v>0</v>
      </c>
      <c r="AF598">
        <f ca="1">-(
_xlfn.IFS(
R598&lt;=入力項目!$S$11,0,
AND(R598&gt;=入力項目!$S$11+1,R598&lt;=3),IFERROR(VLOOKUP(入力項目!$S$12,子育て関連マスタ!$I$4:$M$5,4,FALSE),0),
AND(R598&gt;=4,R598&lt;=6),IFERROR(VLOOKUP(入力項目!$S$13,子育て関連マスタ!$I$9:$M$12,4,FALSE),0),
AND(R598&gt;=7,R598&lt;=12),IFERROR(VLOOKUP(入力項目!$S$14,子育て関連マスタ!$I$16:$M$17,4,FALSE),0),
AND(R598&gt;=13,R598&lt;=15),IFERROR(VLOOKUP(入力項目!$S$15,子育て関連マスタ!$I$21:$M$22,4,FALSE),0),
AND(R598&gt;=16,R598&lt;=18),IFERROR(VLOOKUP(入力項目!$S$16,子育て関連マスタ!$I$26:$M$28,4,FALSE),0),
AND(R598&gt;=19,R598&lt;=20,入力項目!$S$16="高専"),IFERROR(VLOOKUP(入力項目!$S$16,子育て関連マスタ!$I$26:$M$28,4,FALSE),0),
AND(R598&gt;=19,R598&lt;=20,入力項目!$S$16&lt;&gt;"高専"),IFERROR(VLOOKUP(入力項目!$S$17,子育て関連マスタ!$I$32:$M$37,4,FALSE),0),
AND(R598&gt;=21,R598&lt;=22,入力項目!$S$16="高専"),IFERROR(VLOOKUP(入力項目!$S$17,子育て関連マスタ!$I$32:$M$34,4,FALSE),0),
AND(R598&gt;=21,R598&lt;=22,入力項目!$S$16&lt;&gt;"高専"),IFERROR(VLOOKUP(入力項目!$S$17,子育て関連マスタ!$I$32:$M$34,4,FALSE),0),
R598&gt;=23,0
) +
IF($D598=4,
  IFERROR(_xlfn.IFS(
  R598&lt;=入力項目!$S$11,0,
  AND(R598=入力項目!$S$11),IFERROR(VLOOKUP(入力項目!$S$12,子育て関連マスタ!$I$4:$M$5,2,FALSE),0),
  AND(R598=4),IFERROR(VLOOKUP(入力項目!$S$13,子育て関連マスタ!$I$9:$M$12,2,FALSE),0),
  AND(R598=7),IFERROR(VLOOKUP(入力項目!$S$14,子育て関連マスタ!$I$16:$M$17,2,FALSE),0),
  AND(R598=13),IFERROR(VLOOKUP(入力項目!$S$15,子育て関連マスタ!$I$21:$M$22,2,FALSE),0),
  AND(R598=16),IFERROR(VLOOKUP(入力項目!$S$16,子育て関連マスタ!$I$26:$M$28,2,FALSE),0),
  AND(R598=19,入力項目!$S$16&lt;&gt;"高専"),IFERROR(VLOOKUP(入力項目!$S$17,子育て関連マスタ!$I$32:$M$37,2,FALSE),0),
  AND(R598=21,入力項目!$S$16="高専"),IFERROR(VLOOKUP(入力項目!$S$17,子育て関連マスタ!$I$32:$M$37,2,FALSE),0),
  R598&gt;=22,0
  ),0),0
) +
IF(AND(R598&gt;=1,R598&lt;=15),IF($D598=入力項目!$S$8,入力項目!$S$3,0),0) +
IF(AND(R598&gt;=1,R598&lt;=15),IF($D598=5,入力項目!$S$4,0),0) +
IF(AND(R598&gt;=1,R598&lt;=15),IF($D598=12,入力項目!$S$5,0),0) +
IF(AND(入力項目!$S$7=$A598,入力項目!$S$8=$D598),子育て関連マスタ!$C$14,0) +
IFERROR(IF(AND(YEAR(EDATE(DATE(入力項目!$S$7,入力項目!$S$8,1),1))=$A598,MONTH(EDATE(DATE(入力項目!$S$7,入力項目!$S$8,1),1))=$D598),子育て関連マスタ!$C$15,0),0) +
IF(AND(OR(R598=3,R598=5,R598=7),$D598=11),子育て関連マスタ!$C$17,0) +
IF(AND(R598=20,$D598=1),子育て関連マスタ!$C$18,0) +
IF(AND(R598=20,$D598=1),
IFERROR(_xlfn.IFS(
入力項目!$S$10="男",子育て関連マスタ!$C$18,
入力項目!$S$10="女",子育て関連マスタ!$C$19
),0),0
) +
IF(AND(R598&gt;=入力項目!$S$18,R598&lt;=入力項目!$S$19),入力項目!$S$20,0) +
IF(AND(R598&gt;=入力項目!$S$21,R598&lt;=入力項目!$S$22),入力項目!$S$23,0) +
IF(AND(R598&gt;=入力項目!$S$24,R598&lt;=入力項目!$S$25),入力項目!$S$26,0)
)</f>
        <v>0</v>
      </c>
      <c r="AG598">
        <f ca="1">-(
_xlfn.IFS(
S598&lt;=入力項目!$S$11,0,
AND(S598&gt;=入力項目!$S$11+1,S598&lt;=3),IFERROR(VLOOKUP(入力項目!$S$12,子育て関連マスタ!$I$4:$M$5,4,FALSE),0),
AND(S598&gt;=4,S598&lt;=6),IFERROR(VLOOKUP(入力項目!$S$13,子育て関連マスタ!$I$9:$M$12,4,FALSE),0),
AND(S598&gt;=7,S598&lt;=12),IFERROR(VLOOKUP(入力項目!$S$14,子育て関連マスタ!$I$16:$M$17,4,FALSE),0),
AND(S598&gt;=13,S598&lt;=15),IFERROR(VLOOKUP(入力項目!$S$15,子育て関連マスタ!$I$21:$M$22,4,FALSE),0),
AND(S598&gt;=16,S598&lt;=18),IFERROR(VLOOKUP(入力項目!$S$16,子育て関連マスタ!$I$26:$M$28,4,FALSE),0),
AND(S598&gt;=19,S598&lt;=20,入力項目!$S$16="高専"),IFERROR(VLOOKUP(入力項目!$S$16,子育て関連マスタ!$I$26:$M$28,4,FALSE),0),
AND(S598&gt;=19,S598&lt;=20,入力項目!$S$16&lt;&gt;"高専"),IFERROR(VLOOKUP(入力項目!$S$17,子育て関連マスタ!$I$32:$M$37,4,FALSE),0),
AND(S598&gt;=21,S598&lt;=22,入力項目!$S$16="高専"),IFERROR(VLOOKUP(入力項目!$S$17,子育て関連マスタ!$I$32:$M$34,4,FALSE),0),
AND(S598&gt;=21,S598&lt;=22,入力項目!$S$16&lt;&gt;"高専"),IFERROR(VLOOKUP(入力項目!$S$17,子育て関連マスタ!$I$32:$M$34,4,FALSE),0),
S598&gt;=23,0
) +
IF($D598=4,
  IFERROR(_xlfn.IFS(
  S598&lt;=入力項目!$S$11,0,
  AND(S598=入力項目!$S$11),IFERROR(VLOOKUP(入力項目!$S$12,子育て関連マスタ!$I$4:$M$5,2,FALSE),0),
  AND(S598=4),IFERROR(VLOOKUP(入力項目!$S$13,子育て関連マスタ!$I$9:$M$12,2,FALSE),0),
  AND(S598=7),IFERROR(VLOOKUP(入力項目!$S$14,子育て関連マスタ!$I$16:$M$17,2,FALSE),0),
  AND(S598=13),IFERROR(VLOOKUP(入力項目!$S$15,子育て関連マスタ!$I$21:$M$22,2,FALSE),0),
  AND(S598=16),IFERROR(VLOOKUP(入力項目!$S$16,子育て関連マスタ!$I$26:$M$28,2,FALSE),0),
  AND(S598=19,入力項目!$S$16&lt;&gt;"高専"),IFERROR(VLOOKUP(入力項目!$S$17,子育て関連マスタ!$I$32:$M$37,2,FALSE),0),
  AND(S598=21,入力項目!$S$16="高専"),IFERROR(VLOOKUP(入力項目!$S$17,子育て関連マスタ!$I$32:$M$37,2,FALSE),0),
  S598&gt;=22,0
  ),0),0
) +
IF(AND(S598&gt;=1,S598&lt;=15),IF($D598=入力項目!$S$8,入力項目!$S$3,0),0) +
IF(AND(S598&gt;=1,S598&lt;=15),IF($D598=5,入力項目!$S$4,0),0) +
IF(AND(S598&gt;=1,S598&lt;=15),IF($D598=12,入力項目!$S$5,0),0) +
IF(AND(入力項目!$S$7=$A598,入力項目!$S$8=$D598),子育て関連マスタ!$C$14,0) +
IFERROR(IF(AND(YEAR(EDATE(DATE(入力項目!$S$7,入力項目!$S$8,1),1))=$A598,MONTH(EDATE(DATE(入力項目!$S$7,入力項目!$S$8,1),1))=$D598),子育て関連マスタ!$C$15,0),0) +
IF(AND(OR(S598=3,S598=5,S598=7),$D598=11),子育て関連マスタ!$C$17,0) +
IF(AND(S598=20,$D598=1),子育て関連マスタ!$C$18,0) +
IF(AND(S598=20,$D598=1),
IFERROR(_xlfn.IFS(
入力項目!$S$10="男",子育て関連マスタ!$C$18,
入力項目!$S$10="女",子育て関連マスタ!$C$19
),0),0
) +
IF(AND(S598&gt;=入力項目!$S$18,S598&lt;=入力項目!$S$19),入力項目!$S$20,0) +
IF(AND(S598&gt;=入力項目!$S$21,S598&lt;=入力項目!$S$22),入力項目!$S$23,0) +
IF(AND(S598&gt;=入力項目!$S$24,S598&lt;=入力項目!$S$25),入力項目!$S$26,0)
)</f>
        <v>0</v>
      </c>
      <c r="AH598">
        <f ca="1">-(
_xlfn.IFS(
T598&lt;=入力項目!$S$11,0,
AND(T598&gt;=入力項目!$S$11+1,T598&lt;=3),IFERROR(VLOOKUP(入力項目!$S$12,子育て関連マスタ!$I$4:$M$5,4,FALSE),0),
AND(T598&gt;=4,T598&lt;=6),IFERROR(VLOOKUP(入力項目!$S$13,子育て関連マスタ!$I$9:$M$12,4,FALSE),0),
AND(T598&gt;=7,T598&lt;=12),IFERROR(VLOOKUP(入力項目!$S$14,子育て関連マスタ!$I$16:$M$17,4,FALSE),0),
AND(T598&gt;=13,T598&lt;=15),IFERROR(VLOOKUP(入力項目!$S$15,子育て関連マスタ!$I$21:$M$22,4,FALSE),0),
AND(T598&gt;=16,T598&lt;=18),IFERROR(VLOOKUP(入力項目!$S$16,子育て関連マスタ!$I$26:$M$28,4,FALSE),0),
AND(T598&gt;=19,T598&lt;=20,入力項目!$S$16="高専"),IFERROR(VLOOKUP(入力項目!$S$16,子育て関連マスタ!$I$26:$M$28,4,FALSE),0),
AND(T598&gt;=19,T598&lt;=20,入力項目!$S$16&lt;&gt;"高専"),IFERROR(VLOOKUP(入力項目!$S$17,子育て関連マスタ!$I$32:$M$37,4,FALSE),0),
AND(T598&gt;=21,T598&lt;=22,入力項目!$S$16="高専"),IFERROR(VLOOKUP(入力項目!$S$17,子育て関連マスタ!$I$32:$M$34,4,FALSE),0),
AND(T598&gt;=21,T598&lt;=22,入力項目!$S$16&lt;&gt;"高専"),IFERROR(VLOOKUP(入力項目!$S$17,子育て関連マスタ!$I$32:$M$34,4,FALSE),0),
T598&gt;=23,0
) +
IF($D598=4,
  IFERROR(_xlfn.IFS(
  T598&lt;=入力項目!$S$11,0,
  AND(T598=入力項目!$S$11),IFERROR(VLOOKUP(入力項目!$S$12,子育て関連マスタ!$I$4:$M$5,2,FALSE),0),
  AND(T598=4),IFERROR(VLOOKUP(入力項目!$S$13,子育て関連マスタ!$I$9:$M$12,2,FALSE),0),
  AND(T598=7),IFERROR(VLOOKUP(入力項目!$S$14,子育て関連マスタ!$I$16:$M$17,2,FALSE),0),
  AND(T598=13),IFERROR(VLOOKUP(入力項目!$S$15,子育て関連マスタ!$I$21:$M$22,2,FALSE),0),
  AND(T598=16),IFERROR(VLOOKUP(入力項目!$S$16,子育て関連マスタ!$I$26:$M$28,2,FALSE),0),
  AND(T598=19,入力項目!$S$16&lt;&gt;"高専"),IFERROR(VLOOKUP(入力項目!$S$17,子育て関連マスタ!$I$32:$M$37,2,FALSE),0),
  AND(T598=21,入力項目!$S$16="高専"),IFERROR(VLOOKUP(入力項目!$S$17,子育て関連マスタ!$I$32:$M$37,2,FALSE),0),
  T598&gt;=22,0
  ),0),0
) +
IF(AND(T598&gt;=1,T598&lt;=15),IF($D598=入力項目!$S$8,入力項目!$S$3,0),0) +
IF(AND(T598&gt;=1,T598&lt;=15),IF($D598=5,入力項目!$S$4,0),0) +
IF(AND(T598&gt;=1,T598&lt;=15),IF($D598=12,入力項目!$S$5,0),0) +
IF(AND(入力項目!$S$7=$A598,入力項目!$S$8=$D598),子育て関連マスタ!$C$14,0) +
IFERROR(IF(AND(YEAR(EDATE(DATE(入力項目!$S$7,入力項目!$S$8,1),1))=$A598,MONTH(EDATE(DATE(入力項目!$S$7,入力項目!$S$8,1),1))=$D598),子育て関連マスタ!$C$15,0),0) +
IF(AND(OR(T598=3,T598=5,T598=7),$D598=11),子育て関連マスタ!$C$17,0) +
IF(AND(T598=20,$D598=1),子育て関連マスタ!$C$18,0) +
IF(AND(T598=20,$D598=1),
IFERROR(_xlfn.IFS(
入力項目!$S$10="男",子育て関連マスタ!$C$18,
入力項目!$S$10="女",子育て関連マスタ!$C$19
),0),0
) +
IF(AND(T598&gt;=入力項目!$S$18,T598&lt;=入力項目!$S$19),入力項目!$S$20,0) +
IF(AND(T598&gt;=入力項目!$S$21,T598&lt;=入力項目!$S$22),入力項目!$S$23,0) +
IF(AND(T598&gt;=入力項目!$S$24,T598&lt;=入力項目!$S$25),入力項目!$S$26,0)
)</f>
        <v>0</v>
      </c>
      <c r="AI598">
        <f ca="1">-(
_xlfn.IFS(
U598&lt;=入力項目!$S$11,0,
AND(U598&gt;=入力項目!$S$11+1,U598&lt;=3),IFERROR(VLOOKUP(入力項目!$S$12,子育て関連マスタ!$I$4:$M$5,4,FALSE),0),
AND(U598&gt;=4,U598&lt;=6),IFERROR(VLOOKUP(入力項目!$S$13,子育て関連マスタ!$I$9:$M$12,4,FALSE),0),
AND(U598&gt;=7,U598&lt;=12),IFERROR(VLOOKUP(入力項目!$S$14,子育て関連マスタ!$I$16:$M$17,4,FALSE),0),
AND(U598&gt;=13,U598&lt;=15),IFERROR(VLOOKUP(入力項目!$S$15,子育て関連マスタ!$I$21:$M$22,4,FALSE),0),
AND(U598&gt;=16,U598&lt;=18),IFERROR(VLOOKUP(入力項目!$S$16,子育て関連マスタ!$I$26:$M$28,4,FALSE),0),
AND(U598&gt;=19,U598&lt;=20,入力項目!$S$16="高専"),IFERROR(VLOOKUP(入力項目!$S$16,子育て関連マスタ!$I$26:$M$28,4,FALSE),0),
AND(U598&gt;=19,U598&lt;=20,入力項目!$S$16&lt;&gt;"高専"),IFERROR(VLOOKUP(入力項目!$S$17,子育て関連マスタ!$I$32:$M$37,4,FALSE),0),
AND(U598&gt;=21,U598&lt;=22,入力項目!$S$16="高専"),IFERROR(VLOOKUP(入力項目!$S$17,子育て関連マスタ!$I$32:$M$34,4,FALSE),0),
AND(U598&gt;=21,U598&lt;=22,入力項目!$S$16&lt;&gt;"高専"),IFERROR(VLOOKUP(入力項目!$S$17,子育て関連マスタ!$I$32:$M$34,4,FALSE),0),
U598&gt;=23,0
) +
IF($D598=4,
  IFERROR(_xlfn.IFS(
  U598&lt;=入力項目!$S$11,0,
  AND(U598=入力項目!$S$11),IFERROR(VLOOKUP(入力項目!$S$12,子育て関連マスタ!$I$4:$M$5,2,FALSE),0),
  AND(U598=4),IFERROR(VLOOKUP(入力項目!$S$13,子育て関連マスタ!$I$9:$M$12,2,FALSE),0),
  AND(U598=7),IFERROR(VLOOKUP(入力項目!$S$14,子育て関連マスタ!$I$16:$M$17,2,FALSE),0),
  AND(U598=13),IFERROR(VLOOKUP(入力項目!$S$15,子育て関連マスタ!$I$21:$M$22,2,FALSE),0),
  AND(U598=16),IFERROR(VLOOKUP(入力項目!$S$16,子育て関連マスタ!$I$26:$M$28,2,FALSE),0),
  AND(U598=19,入力項目!$S$16&lt;&gt;"高専"),IFERROR(VLOOKUP(入力項目!$S$17,子育て関連マスタ!$I$32:$M$37,2,FALSE),0),
  AND(U598=21,入力項目!$S$16="高専"),IFERROR(VLOOKUP(入力項目!$S$17,子育て関連マスタ!$I$32:$M$37,2,FALSE),0),
  U598&gt;=22,0
  ),0),0
) +
IF(AND(U598&gt;=1,U598&lt;=15),IF($D598=入力項目!$S$8,入力項目!$S$3,0),0) +
IF(AND(U598&gt;=1,U598&lt;=15),IF($D598=5,入力項目!$S$4,0),0) +
IF(AND(U598&gt;=1,U598&lt;=15),IF($D598=12,入力項目!$S$5,0),0) +
IF(AND(入力項目!$S$7=$A598,入力項目!$S$8=$D598),子育て関連マスタ!$C$14,0) +
IFERROR(IF(AND(YEAR(EDATE(DATE(入力項目!$S$7,入力項目!$S$8,1),1))=$A598,MONTH(EDATE(DATE(入力項目!$S$7,入力項目!$S$8,1),1))=$D598),子育て関連マスタ!$C$15,0),0) +
IF(AND(OR(U598=3,U598=5,U598=7),$D598=11),子育て関連マスタ!$C$17,0) +
IF(AND(U598=20,$D598=1),子育て関連マスタ!$C$18,0) +
IF(AND(U598=20,$D598=1),
IFERROR(_xlfn.IFS(
入力項目!$S$10="男",子育て関連マスタ!$C$18,
入力項目!$S$10="女",子育て関連マスタ!$C$19
),0),0
) +
IF(AND(U598&gt;=入力項目!$S$18,U598&lt;=入力項目!$S$19),入力項目!$S$20,0) +
IF(AND(U598&gt;=入力項目!$S$21,U598&lt;=入力項目!$S$22),入力項目!$S$23,0) +
IF(AND(U598&gt;=入力項目!$S$24,U598&lt;=入力項目!$S$25),入力項目!$S$26,0)
)</f>
        <v>0</v>
      </c>
      <c r="AJ598" s="10">
        <f ca="1">-VLOOKUP($D598,月別収支!$A$2:$H$13,7,FALSE)</f>
        <v>-20000</v>
      </c>
    </row>
    <row r="599" spans="1:36" x14ac:dyDescent="0.4">
      <c r="A599">
        <f t="shared" ca="1" si="156"/>
        <v>2074</v>
      </c>
      <c r="B599">
        <f t="shared" ca="1" si="163"/>
        <v>2074</v>
      </c>
      <c r="C599">
        <f t="shared" ca="1" si="164"/>
        <v>50</v>
      </c>
      <c r="D599">
        <f t="shared" ca="1" si="157"/>
        <v>5</v>
      </c>
      <c r="E599" t="str">
        <f t="shared" ca="1" si="158"/>
        <v>2074年5月</v>
      </c>
      <c r="F599">
        <f ca="1">IF(OR(入力項目!$N$5&lt;$A599,AND(入力項目!$N$5=$A599,入力項目!$N$6&lt;$D599)),IF(F598=0,1,IF(G599=12,F598+1,F598)),0)</f>
        <v>49</v>
      </c>
      <c r="G599">
        <f ca="1">IF(OR(入力項目!$N$5&lt;$A599,AND(入力項目!$N$5=$A599,入力項目!$N$6&lt;$D599)),IF(G598=12,1,G598+1),0)</f>
        <v>7</v>
      </c>
      <c r="H599" t="str">
        <f t="shared" ca="1" si="159"/>
        <v>49_7</v>
      </c>
      <c r="I599">
        <f ca="1">IF(
  IFERROR(AND($C599&gt;0,MOD($C599,入力項目!$N$22)=0,$D599=入力項目!$N$23), FALSE),
  1,
  IF(
    AND(I598&gt;0,J598=12),
    IF(I598=入力項目!$N$28, 0, I598+1),
    I598
  )
)</f>
        <v>0</v>
      </c>
      <c r="J599">
        <f ca="1">IF($D599=入力項目!$N$23,1,IFERROR(J598+1,1))</f>
        <v>12</v>
      </c>
      <c r="K599" t="str">
        <f t="shared" ca="1" si="160"/>
        <v>0_12</v>
      </c>
      <c r="L599">
        <f ca="1">L598+IF(入力項目!$D$4=$D599,1,0)</f>
        <v>78</v>
      </c>
      <c r="M599" t="str">
        <f t="shared" ca="1" si="161"/>
        <v>78歳</v>
      </c>
      <c r="N599">
        <f t="shared" ca="1" si="165"/>
        <v>79</v>
      </c>
      <c r="O599" t="str">
        <f t="shared" ca="1" si="162"/>
        <v>79歳</v>
      </c>
      <c r="P599">
        <f t="shared" ca="1" si="166"/>
        <v>54</v>
      </c>
      <c r="Q599">
        <f t="shared" ca="1" si="167"/>
        <v>52</v>
      </c>
      <c r="R599">
        <f t="shared" ca="1" si="168"/>
        <v>2075</v>
      </c>
      <c r="S599">
        <f t="shared" ca="1" si="169"/>
        <v>2075</v>
      </c>
      <c r="T599">
        <f t="shared" ca="1" si="170"/>
        <v>2075</v>
      </c>
      <c r="U599">
        <f t="shared" ca="1" si="171"/>
        <v>2075</v>
      </c>
      <c r="V599" s="10">
        <f t="shared" ca="1" si="172"/>
        <v>56386425</v>
      </c>
      <c r="W599" s="10">
        <f ca="1">IF($L599&lt;その他マスタ!$B$1,VLOOKUP($D599,月別収支!$A$2:$H$13,2,FALSE),その他マスタ!$B$3)+IF(AND($L599=その他マスタ!$B$1,入力項目!$I$9="あり",$D599=入力項目!$D$4),その他マスタ!$B$2,0)</f>
        <v>150000</v>
      </c>
      <c r="X599" s="10">
        <f ca="1">-IF(入力項目!$K$5=TRUE,
IF($F599+$G599&lt;3,VLOOKUP($D599,月別収支!$A$2:$H$13,8,FALSE),0)+IFERROR(VLOOKUP($H599,住宅ローン計算!C:P,13,FALSE),0)+IF($F599&gt;1,IF(OR($G599=3,$G599=6,$G599=9,$G599=12),ROUNDUP(入力項目!$N$18/4,0),0),0),
VLOOKUP($D599,月別収支!$A$2:$H$13,8,FALSE))</f>
        <v>0</v>
      </c>
      <c r="Y599" s="10">
        <f ca="1">-VLOOKUP($D599,月別収支!$A$2:$H$13,3,FALSE)</f>
        <v>-75000</v>
      </c>
      <c r="Z599" s="10">
        <f ca="1">-VLOOKUP($D599,月別収支!$A$2:$H$13,4,FALSE)</f>
        <v>-27000</v>
      </c>
      <c r="AA599" s="10">
        <f ca="1">-VLOOKUP($D599,月別収支!$A$2:$H$13,6,FALSE)</f>
        <v>-10000</v>
      </c>
      <c r="AB599" s="10">
        <f ca="1">-(
VLOOKUP($D599,月別収支!$A$2:$H$13,5,FALSE)+IF(AND(入力項目!$I$27&lt;=$A599,ISEVEN($A599-入力項目!$I$27),入力項目!$I$28=$D599),入力項目!$I$26,0)
+IF(入力項目!$K$26=TRUE,
IFERROR(VLOOKUP($K599,マイカーローン計算!C:P,13,FALSE),0),
IFERROR(
  IF(AND($C599&gt;0,MOD($C599,入力項目!$N$22)=0,$D599=入力項目!$N$23),入力項目!$N$24,0),
 0
)
)
)</f>
        <v>-30000</v>
      </c>
      <c r="AC599" s="10">
        <f ca="1">-IF($A599&lt;入力項目!$N$33,入力項目!$N$35,IF(AND($A599=入力項目!$N$33,$D599&lt;=入力項目!$N$34),入力項目!$N$35,0))</f>
        <v>0</v>
      </c>
      <c r="AD599">
        <f ca="1">-(
_xlfn.IFS(
P599&lt;=入力項目!$S$11,0,
AND(P599&gt;=入力項目!$S$11+1,P599&lt;=3),IFERROR(VLOOKUP(入力項目!$S$12,子育て関連マスタ!$I$4:$M$5,4,FALSE),0),
AND(P599&gt;=4,P599&lt;=6),IFERROR(VLOOKUP(入力項目!$S$13,子育て関連マスタ!$I$9:$M$12,4,FALSE),0),
AND(P599&gt;=7,P599&lt;=12),IFERROR(VLOOKUP(入力項目!$S$14,子育て関連マスタ!$I$16:$M$17,4,FALSE),0),
AND(P599&gt;=13,P599&lt;=15),IFERROR(VLOOKUP(入力項目!$S$15,子育て関連マスタ!$I$21:$M$22,4,FALSE),0),
AND(P599&gt;=16,P599&lt;=18),IFERROR(VLOOKUP(入力項目!$S$16,子育て関連マスタ!$I$26:$M$28,4,FALSE),0),
AND(P599&gt;=19,P599&lt;=20,入力項目!$S$16="高専"),IFERROR(VLOOKUP(入力項目!$S$16,子育て関連マスタ!$I$26:$M$28,4,FALSE),0),
AND(P599&gt;=19,P599&lt;=20,入力項目!$S$16&lt;&gt;"高専"),IFERROR(VLOOKUP(入力項目!$S$17,子育て関連マスタ!$I$32:$M$37,4,FALSE),0),
AND(P599&gt;=21,P599&lt;=22,入力項目!$S$16="高専"),IFERROR(VLOOKUP(入力項目!$S$17,子育て関連マスタ!$I$32:$M$34,4,FALSE),0),
AND(P599&gt;=21,P599&lt;=22,入力項目!$S$16&lt;&gt;"高専"),IFERROR(VLOOKUP(入力項目!$S$17,子育て関連マスタ!$I$32:$M$34,4,FALSE),0),
P599&gt;=23,0
) +
IF($D599=4,
  IFERROR(_xlfn.IFS(
  P599&lt;=入力項目!$S$11,0,
  AND(P599=入力項目!$S$11),IFERROR(VLOOKUP(入力項目!$S$12,子育て関連マスタ!$I$4:$M$5,2,FALSE),0),
  AND(P599=4),IFERROR(VLOOKUP(入力項目!$S$13,子育て関連マスタ!$I$9:$M$12,2,FALSE),0),
  AND(P599=7),IFERROR(VLOOKUP(入力項目!$S$14,子育て関連マスタ!$I$16:$M$17,2,FALSE),0),
  AND(P599=13),IFERROR(VLOOKUP(入力項目!$S$15,子育て関連マスタ!$I$21:$M$22,2,FALSE),0),
  AND(P599=16),IFERROR(VLOOKUP(入力項目!$S$16,子育て関連マスタ!$I$26:$M$28,2,FALSE),0),
  AND(P599=19,入力項目!$S$16&lt;&gt;"高専"),IFERROR(VLOOKUP(入力項目!$S$17,子育て関連マスタ!$I$32:$M$37,2,FALSE),0),
  AND(P599=21,入力項目!$S$16="高専"),IFERROR(VLOOKUP(入力項目!$S$17,子育て関連マスタ!$I$32:$M$37,2,FALSE),0),
  P599&gt;=22,0
  ),0),0
) +
IF(AND(P599&gt;=1,P599&lt;=15),IF($D599=入力項目!$S$8,入力項目!$S$3,0),0) +
IF(AND(P599&gt;=1,P599&lt;=15),IF($D599=5,入力項目!$S$4,0),0) +
IF(AND(P599&gt;=1,P599&lt;=15),IF($D599=12,入力項目!$S$5,0),0) +
IF(AND(入力項目!$S$7=$A599,入力項目!$S$8=$D599),子育て関連マスタ!$C$14,0) +
IFERROR(IF(AND(YEAR(EDATE(DATE(入力項目!$S$7,入力項目!$S$8,1),1))=$A599,MONTH(EDATE(DATE(入力項目!$S$7,入力項目!$S$8,1),1))=$D599),子育て関連マスタ!$C$15,0),0) +
IF(AND(OR(P599=3,P599=5,P599=7),$D599=11),子育て関連マスタ!$C$17,0) +
IF(AND(P599=20,$D599=1),子育て関連マスタ!$C$18,0) +
IF(AND(P599=20,$D599=1),
IFERROR(_xlfn.IFS(
入力項目!$S$10="男",子育て関連マスタ!$C$18,
入力項目!$S$10="女",子育て関連マスタ!$C$19
),0),0
) +
IF(AND(P599&gt;=入力項目!$S$18,P599&lt;=入力項目!$S$19),入力項目!$S$20,0) +
IF(AND(P599&gt;=入力項目!$S$21,P599&lt;=入力項目!$S$22),入力項目!$S$23,0) +
IF(AND(P599&gt;=入力項目!$S$24,P599&lt;=入力項目!$S$25),入力項目!$S$26,0)
)</f>
        <v>0</v>
      </c>
      <c r="AE599">
        <f ca="1">-(
_xlfn.IFS(
Q599&lt;=入力項目!$S$11,0,
AND(Q599&gt;=入力項目!$S$11+1,Q599&lt;=3),IFERROR(VLOOKUP(入力項目!$S$12,子育て関連マスタ!$I$4:$M$5,4,FALSE),0),
AND(Q599&gt;=4,Q599&lt;=6),IFERROR(VLOOKUP(入力項目!$S$13,子育て関連マスタ!$I$9:$M$12,4,FALSE),0),
AND(Q599&gt;=7,Q599&lt;=12),IFERROR(VLOOKUP(入力項目!$S$14,子育て関連マスタ!$I$16:$M$17,4,FALSE),0),
AND(Q599&gt;=13,Q599&lt;=15),IFERROR(VLOOKUP(入力項目!$S$15,子育て関連マスタ!$I$21:$M$22,4,FALSE),0),
AND(Q599&gt;=16,Q599&lt;=18),IFERROR(VLOOKUP(入力項目!$S$16,子育て関連マスタ!$I$26:$M$28,4,FALSE),0),
AND(Q599&gt;=19,Q599&lt;=20,入力項目!$S$16="高専"),IFERROR(VLOOKUP(入力項目!$S$16,子育て関連マスタ!$I$26:$M$28,4,FALSE),0),
AND(Q599&gt;=19,Q599&lt;=20,入力項目!$S$16&lt;&gt;"高専"),IFERROR(VLOOKUP(入力項目!$S$17,子育て関連マスタ!$I$32:$M$37,4,FALSE),0),
AND(Q599&gt;=21,Q599&lt;=22,入力項目!$S$16="高専"),IFERROR(VLOOKUP(入力項目!$S$17,子育て関連マスタ!$I$32:$M$34,4,FALSE),0),
AND(Q599&gt;=21,Q599&lt;=22,入力項目!$S$16&lt;&gt;"高専"),IFERROR(VLOOKUP(入力項目!$S$17,子育て関連マスタ!$I$32:$M$34,4,FALSE),0),
Q599&gt;=23,0
) +
IF($D599=4,
  IFERROR(_xlfn.IFS(
  Q599&lt;=入力項目!$S$11,0,
  AND(Q599=入力項目!$S$11),IFERROR(VLOOKUP(入力項目!$S$12,子育て関連マスタ!$I$4:$M$5,2,FALSE),0),
  AND(Q599=4),IFERROR(VLOOKUP(入力項目!$S$13,子育て関連マスタ!$I$9:$M$12,2,FALSE),0),
  AND(Q599=7),IFERROR(VLOOKUP(入力項目!$S$14,子育て関連マスタ!$I$16:$M$17,2,FALSE),0),
  AND(Q599=13),IFERROR(VLOOKUP(入力項目!$S$15,子育て関連マスタ!$I$21:$M$22,2,FALSE),0),
  AND(Q599=16),IFERROR(VLOOKUP(入力項目!$S$16,子育て関連マスタ!$I$26:$M$28,2,FALSE),0),
  AND(Q599=19,入力項目!$S$16&lt;&gt;"高専"),IFERROR(VLOOKUP(入力項目!$S$17,子育て関連マスタ!$I$32:$M$37,2,FALSE),0),
  AND(Q599=21,入力項目!$S$16="高専"),IFERROR(VLOOKUP(入力項目!$S$17,子育て関連マスタ!$I$32:$M$37,2,FALSE),0),
  Q599&gt;=22,0
  ),0),0
) +
IF(AND(Q599&gt;=1,Q599&lt;=15),IF($D599=入力項目!$S$8,入力項目!$S$3,0),0) +
IF(AND(Q599&gt;=1,Q599&lt;=15),IF($D599=5,入力項目!$S$4,0),0) +
IF(AND(Q599&gt;=1,Q599&lt;=15),IF($D599=12,入力項目!$S$5,0),0) +
IF(AND(入力項目!$S$7=$A599,入力項目!$S$8=$D599),子育て関連マスタ!$C$14,0) +
IFERROR(IF(AND(YEAR(EDATE(DATE(入力項目!$S$7,入力項目!$S$8,1),1))=$A599,MONTH(EDATE(DATE(入力項目!$S$7,入力項目!$S$8,1),1))=$D599),子育て関連マスタ!$C$15,0),0) +
IF(AND(OR(Q599=3,Q599=5,Q599=7),$D599=11),子育て関連マスタ!$C$17,0) +
IF(AND(Q599=20,$D599=1),子育て関連マスタ!$C$18,0) +
IF(AND(Q599=20,$D599=1),
IFERROR(_xlfn.IFS(
入力項目!$S$10="男",子育て関連マスタ!$C$18,
入力項目!$S$10="女",子育て関連マスタ!$C$19
),0),0
) +
IF(AND(Q599&gt;=入力項目!$S$18,Q599&lt;=入力項目!$S$19),入力項目!$S$20,0) +
IF(AND(Q599&gt;=入力項目!$S$21,Q599&lt;=入力項目!$S$22),入力項目!$S$23,0) +
IF(AND(Q599&gt;=入力項目!$S$24,Q599&lt;=入力項目!$S$25),入力項目!$S$26,0)
)</f>
        <v>0</v>
      </c>
      <c r="AF599">
        <f ca="1">-(
_xlfn.IFS(
R599&lt;=入力項目!$S$11,0,
AND(R599&gt;=入力項目!$S$11+1,R599&lt;=3),IFERROR(VLOOKUP(入力項目!$S$12,子育て関連マスタ!$I$4:$M$5,4,FALSE),0),
AND(R599&gt;=4,R599&lt;=6),IFERROR(VLOOKUP(入力項目!$S$13,子育て関連マスタ!$I$9:$M$12,4,FALSE),0),
AND(R599&gt;=7,R599&lt;=12),IFERROR(VLOOKUP(入力項目!$S$14,子育て関連マスタ!$I$16:$M$17,4,FALSE),0),
AND(R599&gt;=13,R599&lt;=15),IFERROR(VLOOKUP(入力項目!$S$15,子育て関連マスタ!$I$21:$M$22,4,FALSE),0),
AND(R599&gt;=16,R599&lt;=18),IFERROR(VLOOKUP(入力項目!$S$16,子育て関連マスタ!$I$26:$M$28,4,FALSE),0),
AND(R599&gt;=19,R599&lt;=20,入力項目!$S$16="高専"),IFERROR(VLOOKUP(入力項目!$S$16,子育て関連マスタ!$I$26:$M$28,4,FALSE),0),
AND(R599&gt;=19,R599&lt;=20,入力項目!$S$16&lt;&gt;"高専"),IFERROR(VLOOKUP(入力項目!$S$17,子育て関連マスタ!$I$32:$M$37,4,FALSE),0),
AND(R599&gt;=21,R599&lt;=22,入力項目!$S$16="高専"),IFERROR(VLOOKUP(入力項目!$S$17,子育て関連マスタ!$I$32:$M$34,4,FALSE),0),
AND(R599&gt;=21,R599&lt;=22,入力項目!$S$16&lt;&gt;"高専"),IFERROR(VLOOKUP(入力項目!$S$17,子育て関連マスタ!$I$32:$M$34,4,FALSE),0),
R599&gt;=23,0
) +
IF($D599=4,
  IFERROR(_xlfn.IFS(
  R599&lt;=入力項目!$S$11,0,
  AND(R599=入力項目!$S$11),IFERROR(VLOOKUP(入力項目!$S$12,子育て関連マスタ!$I$4:$M$5,2,FALSE),0),
  AND(R599=4),IFERROR(VLOOKUP(入力項目!$S$13,子育て関連マスタ!$I$9:$M$12,2,FALSE),0),
  AND(R599=7),IFERROR(VLOOKUP(入力項目!$S$14,子育て関連マスタ!$I$16:$M$17,2,FALSE),0),
  AND(R599=13),IFERROR(VLOOKUP(入力項目!$S$15,子育て関連マスタ!$I$21:$M$22,2,FALSE),0),
  AND(R599=16),IFERROR(VLOOKUP(入力項目!$S$16,子育て関連マスタ!$I$26:$M$28,2,FALSE),0),
  AND(R599=19,入力項目!$S$16&lt;&gt;"高専"),IFERROR(VLOOKUP(入力項目!$S$17,子育て関連マスタ!$I$32:$M$37,2,FALSE),0),
  AND(R599=21,入力項目!$S$16="高専"),IFERROR(VLOOKUP(入力項目!$S$17,子育て関連マスタ!$I$32:$M$37,2,FALSE),0),
  R599&gt;=22,0
  ),0),0
) +
IF(AND(R599&gt;=1,R599&lt;=15),IF($D599=入力項目!$S$8,入力項目!$S$3,0),0) +
IF(AND(R599&gt;=1,R599&lt;=15),IF($D599=5,入力項目!$S$4,0),0) +
IF(AND(R599&gt;=1,R599&lt;=15),IF($D599=12,入力項目!$S$5,0),0) +
IF(AND(入力項目!$S$7=$A599,入力項目!$S$8=$D599),子育て関連マスタ!$C$14,0) +
IFERROR(IF(AND(YEAR(EDATE(DATE(入力項目!$S$7,入力項目!$S$8,1),1))=$A599,MONTH(EDATE(DATE(入力項目!$S$7,入力項目!$S$8,1),1))=$D599),子育て関連マスタ!$C$15,0),0) +
IF(AND(OR(R599=3,R599=5,R599=7),$D599=11),子育て関連マスタ!$C$17,0) +
IF(AND(R599=20,$D599=1),子育て関連マスタ!$C$18,0) +
IF(AND(R599=20,$D599=1),
IFERROR(_xlfn.IFS(
入力項目!$S$10="男",子育て関連マスタ!$C$18,
入力項目!$S$10="女",子育て関連マスタ!$C$19
),0),0
) +
IF(AND(R599&gt;=入力項目!$S$18,R599&lt;=入力項目!$S$19),入力項目!$S$20,0) +
IF(AND(R599&gt;=入力項目!$S$21,R599&lt;=入力項目!$S$22),入力項目!$S$23,0) +
IF(AND(R599&gt;=入力項目!$S$24,R599&lt;=入力項目!$S$25),入力項目!$S$26,0)
)</f>
        <v>0</v>
      </c>
      <c r="AG599">
        <f ca="1">-(
_xlfn.IFS(
S599&lt;=入力項目!$S$11,0,
AND(S599&gt;=入力項目!$S$11+1,S599&lt;=3),IFERROR(VLOOKUP(入力項目!$S$12,子育て関連マスタ!$I$4:$M$5,4,FALSE),0),
AND(S599&gt;=4,S599&lt;=6),IFERROR(VLOOKUP(入力項目!$S$13,子育て関連マスタ!$I$9:$M$12,4,FALSE),0),
AND(S599&gt;=7,S599&lt;=12),IFERROR(VLOOKUP(入力項目!$S$14,子育て関連マスタ!$I$16:$M$17,4,FALSE),0),
AND(S599&gt;=13,S599&lt;=15),IFERROR(VLOOKUP(入力項目!$S$15,子育て関連マスタ!$I$21:$M$22,4,FALSE),0),
AND(S599&gt;=16,S599&lt;=18),IFERROR(VLOOKUP(入力項目!$S$16,子育て関連マスタ!$I$26:$M$28,4,FALSE),0),
AND(S599&gt;=19,S599&lt;=20,入力項目!$S$16="高専"),IFERROR(VLOOKUP(入力項目!$S$16,子育て関連マスタ!$I$26:$M$28,4,FALSE),0),
AND(S599&gt;=19,S599&lt;=20,入力項目!$S$16&lt;&gt;"高専"),IFERROR(VLOOKUP(入力項目!$S$17,子育て関連マスタ!$I$32:$M$37,4,FALSE),0),
AND(S599&gt;=21,S599&lt;=22,入力項目!$S$16="高専"),IFERROR(VLOOKUP(入力項目!$S$17,子育て関連マスタ!$I$32:$M$34,4,FALSE),0),
AND(S599&gt;=21,S599&lt;=22,入力項目!$S$16&lt;&gt;"高専"),IFERROR(VLOOKUP(入力項目!$S$17,子育て関連マスタ!$I$32:$M$34,4,FALSE),0),
S599&gt;=23,0
) +
IF($D599=4,
  IFERROR(_xlfn.IFS(
  S599&lt;=入力項目!$S$11,0,
  AND(S599=入力項目!$S$11),IFERROR(VLOOKUP(入力項目!$S$12,子育て関連マスタ!$I$4:$M$5,2,FALSE),0),
  AND(S599=4),IFERROR(VLOOKUP(入力項目!$S$13,子育て関連マスタ!$I$9:$M$12,2,FALSE),0),
  AND(S599=7),IFERROR(VLOOKUP(入力項目!$S$14,子育て関連マスタ!$I$16:$M$17,2,FALSE),0),
  AND(S599=13),IFERROR(VLOOKUP(入力項目!$S$15,子育て関連マスタ!$I$21:$M$22,2,FALSE),0),
  AND(S599=16),IFERROR(VLOOKUP(入力項目!$S$16,子育て関連マスタ!$I$26:$M$28,2,FALSE),0),
  AND(S599=19,入力項目!$S$16&lt;&gt;"高専"),IFERROR(VLOOKUP(入力項目!$S$17,子育て関連マスタ!$I$32:$M$37,2,FALSE),0),
  AND(S599=21,入力項目!$S$16="高専"),IFERROR(VLOOKUP(入力項目!$S$17,子育て関連マスタ!$I$32:$M$37,2,FALSE),0),
  S599&gt;=22,0
  ),0),0
) +
IF(AND(S599&gt;=1,S599&lt;=15),IF($D599=入力項目!$S$8,入力項目!$S$3,0),0) +
IF(AND(S599&gt;=1,S599&lt;=15),IF($D599=5,入力項目!$S$4,0),0) +
IF(AND(S599&gt;=1,S599&lt;=15),IF($D599=12,入力項目!$S$5,0),0) +
IF(AND(入力項目!$S$7=$A599,入力項目!$S$8=$D599),子育て関連マスタ!$C$14,0) +
IFERROR(IF(AND(YEAR(EDATE(DATE(入力項目!$S$7,入力項目!$S$8,1),1))=$A599,MONTH(EDATE(DATE(入力項目!$S$7,入力項目!$S$8,1),1))=$D599),子育て関連マスタ!$C$15,0),0) +
IF(AND(OR(S599=3,S599=5,S599=7),$D599=11),子育て関連マスタ!$C$17,0) +
IF(AND(S599=20,$D599=1),子育て関連マスタ!$C$18,0) +
IF(AND(S599=20,$D599=1),
IFERROR(_xlfn.IFS(
入力項目!$S$10="男",子育て関連マスタ!$C$18,
入力項目!$S$10="女",子育て関連マスタ!$C$19
),0),0
) +
IF(AND(S599&gt;=入力項目!$S$18,S599&lt;=入力項目!$S$19),入力項目!$S$20,0) +
IF(AND(S599&gt;=入力項目!$S$21,S599&lt;=入力項目!$S$22),入力項目!$S$23,0) +
IF(AND(S599&gt;=入力項目!$S$24,S599&lt;=入力項目!$S$25),入力項目!$S$26,0)
)</f>
        <v>0</v>
      </c>
      <c r="AH599">
        <f ca="1">-(
_xlfn.IFS(
T599&lt;=入力項目!$S$11,0,
AND(T599&gt;=入力項目!$S$11+1,T599&lt;=3),IFERROR(VLOOKUP(入力項目!$S$12,子育て関連マスタ!$I$4:$M$5,4,FALSE),0),
AND(T599&gt;=4,T599&lt;=6),IFERROR(VLOOKUP(入力項目!$S$13,子育て関連マスタ!$I$9:$M$12,4,FALSE),0),
AND(T599&gt;=7,T599&lt;=12),IFERROR(VLOOKUP(入力項目!$S$14,子育て関連マスタ!$I$16:$M$17,4,FALSE),0),
AND(T599&gt;=13,T599&lt;=15),IFERROR(VLOOKUP(入力項目!$S$15,子育て関連マスタ!$I$21:$M$22,4,FALSE),0),
AND(T599&gt;=16,T599&lt;=18),IFERROR(VLOOKUP(入力項目!$S$16,子育て関連マスタ!$I$26:$M$28,4,FALSE),0),
AND(T599&gt;=19,T599&lt;=20,入力項目!$S$16="高専"),IFERROR(VLOOKUP(入力項目!$S$16,子育て関連マスタ!$I$26:$M$28,4,FALSE),0),
AND(T599&gt;=19,T599&lt;=20,入力項目!$S$16&lt;&gt;"高専"),IFERROR(VLOOKUP(入力項目!$S$17,子育て関連マスタ!$I$32:$M$37,4,FALSE),0),
AND(T599&gt;=21,T599&lt;=22,入力項目!$S$16="高専"),IFERROR(VLOOKUP(入力項目!$S$17,子育て関連マスタ!$I$32:$M$34,4,FALSE),0),
AND(T599&gt;=21,T599&lt;=22,入力項目!$S$16&lt;&gt;"高専"),IFERROR(VLOOKUP(入力項目!$S$17,子育て関連マスタ!$I$32:$M$34,4,FALSE),0),
T599&gt;=23,0
) +
IF($D599=4,
  IFERROR(_xlfn.IFS(
  T599&lt;=入力項目!$S$11,0,
  AND(T599=入力項目!$S$11),IFERROR(VLOOKUP(入力項目!$S$12,子育て関連マスタ!$I$4:$M$5,2,FALSE),0),
  AND(T599=4),IFERROR(VLOOKUP(入力項目!$S$13,子育て関連マスタ!$I$9:$M$12,2,FALSE),0),
  AND(T599=7),IFERROR(VLOOKUP(入力項目!$S$14,子育て関連マスタ!$I$16:$M$17,2,FALSE),0),
  AND(T599=13),IFERROR(VLOOKUP(入力項目!$S$15,子育て関連マスタ!$I$21:$M$22,2,FALSE),0),
  AND(T599=16),IFERROR(VLOOKUP(入力項目!$S$16,子育て関連マスタ!$I$26:$M$28,2,FALSE),0),
  AND(T599=19,入力項目!$S$16&lt;&gt;"高専"),IFERROR(VLOOKUP(入力項目!$S$17,子育て関連マスタ!$I$32:$M$37,2,FALSE),0),
  AND(T599=21,入力項目!$S$16="高専"),IFERROR(VLOOKUP(入力項目!$S$17,子育て関連マスタ!$I$32:$M$37,2,FALSE),0),
  T599&gt;=22,0
  ),0),0
) +
IF(AND(T599&gt;=1,T599&lt;=15),IF($D599=入力項目!$S$8,入力項目!$S$3,0),0) +
IF(AND(T599&gt;=1,T599&lt;=15),IF($D599=5,入力項目!$S$4,0),0) +
IF(AND(T599&gt;=1,T599&lt;=15),IF($D599=12,入力項目!$S$5,0),0) +
IF(AND(入力項目!$S$7=$A599,入力項目!$S$8=$D599),子育て関連マスタ!$C$14,0) +
IFERROR(IF(AND(YEAR(EDATE(DATE(入力項目!$S$7,入力項目!$S$8,1),1))=$A599,MONTH(EDATE(DATE(入力項目!$S$7,入力項目!$S$8,1),1))=$D599),子育て関連マスタ!$C$15,0),0) +
IF(AND(OR(T599=3,T599=5,T599=7),$D599=11),子育て関連マスタ!$C$17,0) +
IF(AND(T599=20,$D599=1),子育て関連マスタ!$C$18,0) +
IF(AND(T599=20,$D599=1),
IFERROR(_xlfn.IFS(
入力項目!$S$10="男",子育て関連マスタ!$C$18,
入力項目!$S$10="女",子育て関連マスタ!$C$19
),0),0
) +
IF(AND(T599&gt;=入力項目!$S$18,T599&lt;=入力項目!$S$19),入力項目!$S$20,0) +
IF(AND(T599&gt;=入力項目!$S$21,T599&lt;=入力項目!$S$22),入力項目!$S$23,0) +
IF(AND(T599&gt;=入力項目!$S$24,T599&lt;=入力項目!$S$25),入力項目!$S$26,0)
)</f>
        <v>0</v>
      </c>
      <c r="AI599">
        <f ca="1">-(
_xlfn.IFS(
U599&lt;=入力項目!$S$11,0,
AND(U599&gt;=入力項目!$S$11+1,U599&lt;=3),IFERROR(VLOOKUP(入力項目!$S$12,子育て関連マスタ!$I$4:$M$5,4,FALSE),0),
AND(U599&gt;=4,U599&lt;=6),IFERROR(VLOOKUP(入力項目!$S$13,子育て関連マスタ!$I$9:$M$12,4,FALSE),0),
AND(U599&gt;=7,U599&lt;=12),IFERROR(VLOOKUP(入力項目!$S$14,子育て関連マスタ!$I$16:$M$17,4,FALSE),0),
AND(U599&gt;=13,U599&lt;=15),IFERROR(VLOOKUP(入力項目!$S$15,子育て関連マスタ!$I$21:$M$22,4,FALSE),0),
AND(U599&gt;=16,U599&lt;=18),IFERROR(VLOOKUP(入力項目!$S$16,子育て関連マスタ!$I$26:$M$28,4,FALSE),0),
AND(U599&gt;=19,U599&lt;=20,入力項目!$S$16="高専"),IFERROR(VLOOKUP(入力項目!$S$16,子育て関連マスタ!$I$26:$M$28,4,FALSE),0),
AND(U599&gt;=19,U599&lt;=20,入力項目!$S$16&lt;&gt;"高専"),IFERROR(VLOOKUP(入力項目!$S$17,子育て関連マスタ!$I$32:$M$37,4,FALSE),0),
AND(U599&gt;=21,U599&lt;=22,入力項目!$S$16="高専"),IFERROR(VLOOKUP(入力項目!$S$17,子育て関連マスタ!$I$32:$M$34,4,FALSE),0),
AND(U599&gt;=21,U599&lt;=22,入力項目!$S$16&lt;&gt;"高専"),IFERROR(VLOOKUP(入力項目!$S$17,子育て関連マスタ!$I$32:$M$34,4,FALSE),0),
U599&gt;=23,0
) +
IF($D599=4,
  IFERROR(_xlfn.IFS(
  U599&lt;=入力項目!$S$11,0,
  AND(U599=入力項目!$S$11),IFERROR(VLOOKUP(入力項目!$S$12,子育て関連マスタ!$I$4:$M$5,2,FALSE),0),
  AND(U599=4),IFERROR(VLOOKUP(入力項目!$S$13,子育て関連マスタ!$I$9:$M$12,2,FALSE),0),
  AND(U599=7),IFERROR(VLOOKUP(入力項目!$S$14,子育て関連マスタ!$I$16:$M$17,2,FALSE),0),
  AND(U599=13),IFERROR(VLOOKUP(入力項目!$S$15,子育て関連マスタ!$I$21:$M$22,2,FALSE),0),
  AND(U599=16),IFERROR(VLOOKUP(入力項目!$S$16,子育て関連マスタ!$I$26:$M$28,2,FALSE),0),
  AND(U599=19,入力項目!$S$16&lt;&gt;"高専"),IFERROR(VLOOKUP(入力項目!$S$17,子育て関連マスタ!$I$32:$M$37,2,FALSE),0),
  AND(U599=21,入力項目!$S$16="高専"),IFERROR(VLOOKUP(入力項目!$S$17,子育て関連マスタ!$I$32:$M$37,2,FALSE),0),
  U599&gt;=22,0
  ),0),0
) +
IF(AND(U599&gt;=1,U599&lt;=15),IF($D599=入力項目!$S$8,入力項目!$S$3,0),0) +
IF(AND(U599&gt;=1,U599&lt;=15),IF($D599=5,入力項目!$S$4,0),0) +
IF(AND(U599&gt;=1,U599&lt;=15),IF($D599=12,入力項目!$S$5,0),0) +
IF(AND(入力項目!$S$7=$A599,入力項目!$S$8=$D599),子育て関連マスタ!$C$14,0) +
IFERROR(IF(AND(YEAR(EDATE(DATE(入力項目!$S$7,入力項目!$S$8,1),1))=$A599,MONTH(EDATE(DATE(入力項目!$S$7,入力項目!$S$8,1),1))=$D599),子育て関連マスタ!$C$15,0),0) +
IF(AND(OR(U599=3,U599=5,U599=7),$D599=11),子育て関連マスタ!$C$17,0) +
IF(AND(U599=20,$D599=1),子育て関連マスタ!$C$18,0) +
IF(AND(U599=20,$D599=1),
IFERROR(_xlfn.IFS(
入力項目!$S$10="男",子育て関連マスタ!$C$18,
入力項目!$S$10="女",子育て関連マスタ!$C$19
),0),0
) +
IF(AND(U599&gt;=入力項目!$S$18,U599&lt;=入力項目!$S$19),入力項目!$S$20,0) +
IF(AND(U599&gt;=入力項目!$S$21,U599&lt;=入力項目!$S$22),入力項目!$S$23,0) +
IF(AND(U599&gt;=入力項目!$S$24,U599&lt;=入力項目!$S$25),入力項目!$S$26,0)
)</f>
        <v>0</v>
      </c>
      <c r="AJ599" s="10">
        <f ca="1">-VLOOKUP($D599,月別収支!$A$2:$H$13,7,FALSE)</f>
        <v>-20000</v>
      </c>
    </row>
    <row r="600" spans="1:36" x14ac:dyDescent="0.4">
      <c r="A600">
        <f t="shared" ca="1" si="156"/>
        <v>2074</v>
      </c>
      <c r="B600">
        <f t="shared" ca="1" si="163"/>
        <v>2074</v>
      </c>
      <c r="C600">
        <f t="shared" ca="1" si="164"/>
        <v>50</v>
      </c>
      <c r="D600">
        <f t="shared" ca="1" si="157"/>
        <v>6</v>
      </c>
      <c r="E600" t="str">
        <f t="shared" ca="1" si="158"/>
        <v>2074年6月</v>
      </c>
      <c r="F600">
        <f ca="1">IF(OR(入力項目!$N$5&lt;$A600,AND(入力項目!$N$5=$A600,入力項目!$N$6&lt;$D600)),IF(F599=0,1,IF(G600=12,F599+1,F599)),0)</f>
        <v>49</v>
      </c>
      <c r="G600">
        <f ca="1">IF(OR(入力項目!$N$5&lt;$A600,AND(入力項目!$N$5=$A600,入力項目!$N$6&lt;$D600)),IF(G599=12,1,G599+1),0)</f>
        <v>8</v>
      </c>
      <c r="H600" t="str">
        <f t="shared" ca="1" si="159"/>
        <v>49_8</v>
      </c>
      <c r="I600">
        <f ca="1">IF(
  IFERROR(AND($C600&gt;0,MOD($C600,入力項目!$N$22)=0,$D600=入力項目!$N$23), FALSE),
  1,
  IF(
    AND(I599&gt;0,J599=12),
    IF(I599=入力項目!$N$28, 0, I599+1),
    I599
  )
)</f>
        <v>1</v>
      </c>
      <c r="J600">
        <f ca="1">IF($D600=入力項目!$N$23,1,IFERROR(J599+1,1))</f>
        <v>1</v>
      </c>
      <c r="K600" t="str">
        <f t="shared" ca="1" si="160"/>
        <v>1_1</v>
      </c>
      <c r="L600">
        <f ca="1">L599+IF(入力項目!$D$4=$D600,1,0)</f>
        <v>78</v>
      </c>
      <c r="M600" t="str">
        <f t="shared" ca="1" si="161"/>
        <v>78歳</v>
      </c>
      <c r="N600">
        <f t="shared" ca="1" si="165"/>
        <v>79</v>
      </c>
      <c r="O600" t="str">
        <f t="shared" ca="1" si="162"/>
        <v>79歳</v>
      </c>
      <c r="P600">
        <f t="shared" ca="1" si="166"/>
        <v>54</v>
      </c>
      <c r="Q600">
        <f t="shared" ca="1" si="167"/>
        <v>52</v>
      </c>
      <c r="R600">
        <f t="shared" ca="1" si="168"/>
        <v>2075</v>
      </c>
      <c r="S600">
        <f t="shared" ca="1" si="169"/>
        <v>2075</v>
      </c>
      <c r="T600">
        <f t="shared" ca="1" si="170"/>
        <v>2075</v>
      </c>
      <c r="U600">
        <f t="shared" ca="1" si="171"/>
        <v>2075</v>
      </c>
      <c r="V600" s="10">
        <f t="shared" ca="1" si="172"/>
        <v>55384425</v>
      </c>
      <c r="W600" s="10">
        <f ca="1">IF($L600&lt;その他マスタ!$B$1,VLOOKUP($D600,月別収支!$A$2:$H$13,2,FALSE),その他マスタ!$B$3)+IF(AND($L600=その他マスタ!$B$1,入力項目!$I$9="あり",$D600=入力項目!$D$4),その他マスタ!$B$2,0)</f>
        <v>150000</v>
      </c>
      <c r="X600" s="10">
        <f ca="1">-IF(入力項目!$K$5=TRUE,
IF($F600+$G600&lt;3,VLOOKUP($D600,月別収支!$A$2:$H$13,8,FALSE),0)+IFERROR(VLOOKUP($H600,住宅ローン計算!C:P,13,FALSE),0)+IF($F600&gt;1,IF(OR($G600=3,$G600=6,$G600=9,$G600=12),ROUNDUP(入力項目!$N$18/4,0),0),0),
VLOOKUP($D600,月別収支!$A$2:$H$13,8,FALSE))</f>
        <v>0</v>
      </c>
      <c r="Y600" s="10">
        <f ca="1">-VLOOKUP($D600,月別収支!$A$2:$H$13,3,FALSE)</f>
        <v>-75000</v>
      </c>
      <c r="Z600" s="10">
        <f ca="1">-VLOOKUP($D600,月別収支!$A$2:$H$13,4,FALSE)</f>
        <v>-27000</v>
      </c>
      <c r="AA600" s="10">
        <f ca="1">-VLOOKUP($D600,月別収支!$A$2:$H$13,6,FALSE)</f>
        <v>-10000</v>
      </c>
      <c r="AB600" s="10">
        <f ca="1">-(
VLOOKUP($D600,月別収支!$A$2:$H$13,5,FALSE)+IF(AND(入力項目!$I$27&lt;=$A600,ISEVEN($A600-入力項目!$I$27),入力項目!$I$28=$D600),入力項目!$I$26,0)
+IF(入力項目!$K$26=TRUE,
IFERROR(VLOOKUP($K600,マイカーローン計算!C:P,13,FALSE),0),
IFERROR(
  IF(AND($C600&gt;0,MOD($C600,入力項目!$N$22)=0,$D600=入力項目!$N$23),入力項目!$N$24,0),
 0
)
)
)</f>
        <v>-1020000</v>
      </c>
      <c r="AC600" s="10">
        <f ca="1">-IF($A600&lt;入力項目!$N$33,入力項目!$N$35,IF(AND($A600=入力項目!$N$33,$D600&lt;=入力項目!$N$34),入力項目!$N$35,0))</f>
        <v>0</v>
      </c>
      <c r="AD600">
        <f ca="1">-(
_xlfn.IFS(
P600&lt;=入力項目!$S$11,0,
AND(P600&gt;=入力項目!$S$11+1,P600&lt;=3),IFERROR(VLOOKUP(入力項目!$S$12,子育て関連マスタ!$I$4:$M$5,4,FALSE),0),
AND(P600&gt;=4,P600&lt;=6),IFERROR(VLOOKUP(入力項目!$S$13,子育て関連マスタ!$I$9:$M$12,4,FALSE),0),
AND(P600&gt;=7,P600&lt;=12),IFERROR(VLOOKUP(入力項目!$S$14,子育て関連マスタ!$I$16:$M$17,4,FALSE),0),
AND(P600&gt;=13,P600&lt;=15),IFERROR(VLOOKUP(入力項目!$S$15,子育て関連マスタ!$I$21:$M$22,4,FALSE),0),
AND(P600&gt;=16,P600&lt;=18),IFERROR(VLOOKUP(入力項目!$S$16,子育て関連マスタ!$I$26:$M$28,4,FALSE),0),
AND(P600&gt;=19,P600&lt;=20,入力項目!$S$16="高専"),IFERROR(VLOOKUP(入力項目!$S$16,子育て関連マスタ!$I$26:$M$28,4,FALSE),0),
AND(P600&gt;=19,P600&lt;=20,入力項目!$S$16&lt;&gt;"高専"),IFERROR(VLOOKUP(入力項目!$S$17,子育て関連マスタ!$I$32:$M$37,4,FALSE),0),
AND(P600&gt;=21,P600&lt;=22,入力項目!$S$16="高専"),IFERROR(VLOOKUP(入力項目!$S$17,子育て関連マスタ!$I$32:$M$34,4,FALSE),0),
AND(P600&gt;=21,P600&lt;=22,入力項目!$S$16&lt;&gt;"高専"),IFERROR(VLOOKUP(入力項目!$S$17,子育て関連マスタ!$I$32:$M$34,4,FALSE),0),
P600&gt;=23,0
) +
IF($D600=4,
  IFERROR(_xlfn.IFS(
  P600&lt;=入力項目!$S$11,0,
  AND(P600=入力項目!$S$11),IFERROR(VLOOKUP(入力項目!$S$12,子育て関連マスタ!$I$4:$M$5,2,FALSE),0),
  AND(P600=4),IFERROR(VLOOKUP(入力項目!$S$13,子育て関連マスタ!$I$9:$M$12,2,FALSE),0),
  AND(P600=7),IFERROR(VLOOKUP(入力項目!$S$14,子育て関連マスタ!$I$16:$M$17,2,FALSE),0),
  AND(P600=13),IFERROR(VLOOKUP(入力項目!$S$15,子育て関連マスタ!$I$21:$M$22,2,FALSE),0),
  AND(P600=16),IFERROR(VLOOKUP(入力項目!$S$16,子育て関連マスタ!$I$26:$M$28,2,FALSE),0),
  AND(P600=19,入力項目!$S$16&lt;&gt;"高専"),IFERROR(VLOOKUP(入力項目!$S$17,子育て関連マスタ!$I$32:$M$37,2,FALSE),0),
  AND(P600=21,入力項目!$S$16="高専"),IFERROR(VLOOKUP(入力項目!$S$17,子育て関連マスタ!$I$32:$M$37,2,FALSE),0),
  P600&gt;=22,0
  ),0),0
) +
IF(AND(P600&gt;=1,P600&lt;=15),IF($D600=入力項目!$S$8,入力項目!$S$3,0),0) +
IF(AND(P600&gt;=1,P600&lt;=15),IF($D600=5,入力項目!$S$4,0),0) +
IF(AND(P600&gt;=1,P600&lt;=15),IF($D600=12,入力項目!$S$5,0),0) +
IF(AND(入力項目!$S$7=$A600,入力項目!$S$8=$D600),子育て関連マスタ!$C$14,0) +
IFERROR(IF(AND(YEAR(EDATE(DATE(入力項目!$S$7,入力項目!$S$8,1),1))=$A600,MONTH(EDATE(DATE(入力項目!$S$7,入力項目!$S$8,1),1))=$D600),子育て関連マスタ!$C$15,0),0) +
IF(AND(OR(P600=3,P600=5,P600=7),$D600=11),子育て関連マスタ!$C$17,0) +
IF(AND(P600=20,$D600=1),子育て関連マスタ!$C$18,0) +
IF(AND(P600=20,$D600=1),
IFERROR(_xlfn.IFS(
入力項目!$S$10="男",子育て関連マスタ!$C$18,
入力項目!$S$10="女",子育て関連マスタ!$C$19
),0),0
) +
IF(AND(P600&gt;=入力項目!$S$18,P600&lt;=入力項目!$S$19),入力項目!$S$20,0) +
IF(AND(P600&gt;=入力項目!$S$21,P600&lt;=入力項目!$S$22),入力項目!$S$23,0) +
IF(AND(P600&gt;=入力項目!$S$24,P600&lt;=入力項目!$S$25),入力項目!$S$26,0)
)</f>
        <v>0</v>
      </c>
      <c r="AE600">
        <f ca="1">-(
_xlfn.IFS(
Q600&lt;=入力項目!$S$11,0,
AND(Q600&gt;=入力項目!$S$11+1,Q600&lt;=3),IFERROR(VLOOKUP(入力項目!$S$12,子育て関連マスタ!$I$4:$M$5,4,FALSE),0),
AND(Q600&gt;=4,Q600&lt;=6),IFERROR(VLOOKUP(入力項目!$S$13,子育て関連マスタ!$I$9:$M$12,4,FALSE),0),
AND(Q600&gt;=7,Q600&lt;=12),IFERROR(VLOOKUP(入力項目!$S$14,子育て関連マスタ!$I$16:$M$17,4,FALSE),0),
AND(Q600&gt;=13,Q600&lt;=15),IFERROR(VLOOKUP(入力項目!$S$15,子育て関連マスタ!$I$21:$M$22,4,FALSE),0),
AND(Q600&gt;=16,Q600&lt;=18),IFERROR(VLOOKUP(入力項目!$S$16,子育て関連マスタ!$I$26:$M$28,4,FALSE),0),
AND(Q600&gt;=19,Q600&lt;=20,入力項目!$S$16="高専"),IFERROR(VLOOKUP(入力項目!$S$16,子育て関連マスタ!$I$26:$M$28,4,FALSE),0),
AND(Q600&gt;=19,Q600&lt;=20,入力項目!$S$16&lt;&gt;"高専"),IFERROR(VLOOKUP(入力項目!$S$17,子育て関連マスタ!$I$32:$M$37,4,FALSE),0),
AND(Q600&gt;=21,Q600&lt;=22,入力項目!$S$16="高専"),IFERROR(VLOOKUP(入力項目!$S$17,子育て関連マスタ!$I$32:$M$34,4,FALSE),0),
AND(Q600&gt;=21,Q600&lt;=22,入力項目!$S$16&lt;&gt;"高専"),IFERROR(VLOOKUP(入力項目!$S$17,子育て関連マスタ!$I$32:$M$34,4,FALSE),0),
Q600&gt;=23,0
) +
IF($D600=4,
  IFERROR(_xlfn.IFS(
  Q600&lt;=入力項目!$S$11,0,
  AND(Q600=入力項目!$S$11),IFERROR(VLOOKUP(入力項目!$S$12,子育て関連マスタ!$I$4:$M$5,2,FALSE),0),
  AND(Q600=4),IFERROR(VLOOKUP(入力項目!$S$13,子育て関連マスタ!$I$9:$M$12,2,FALSE),0),
  AND(Q600=7),IFERROR(VLOOKUP(入力項目!$S$14,子育て関連マスタ!$I$16:$M$17,2,FALSE),0),
  AND(Q600=13),IFERROR(VLOOKUP(入力項目!$S$15,子育て関連マスタ!$I$21:$M$22,2,FALSE),0),
  AND(Q600=16),IFERROR(VLOOKUP(入力項目!$S$16,子育て関連マスタ!$I$26:$M$28,2,FALSE),0),
  AND(Q600=19,入力項目!$S$16&lt;&gt;"高専"),IFERROR(VLOOKUP(入力項目!$S$17,子育て関連マスタ!$I$32:$M$37,2,FALSE),0),
  AND(Q600=21,入力項目!$S$16="高専"),IFERROR(VLOOKUP(入力項目!$S$17,子育て関連マスタ!$I$32:$M$37,2,FALSE),0),
  Q600&gt;=22,0
  ),0),0
) +
IF(AND(Q600&gt;=1,Q600&lt;=15),IF($D600=入力項目!$S$8,入力項目!$S$3,0),0) +
IF(AND(Q600&gt;=1,Q600&lt;=15),IF($D600=5,入力項目!$S$4,0),0) +
IF(AND(Q600&gt;=1,Q600&lt;=15),IF($D600=12,入力項目!$S$5,0),0) +
IF(AND(入力項目!$S$7=$A600,入力項目!$S$8=$D600),子育て関連マスタ!$C$14,0) +
IFERROR(IF(AND(YEAR(EDATE(DATE(入力項目!$S$7,入力項目!$S$8,1),1))=$A600,MONTH(EDATE(DATE(入力項目!$S$7,入力項目!$S$8,1),1))=$D600),子育て関連マスタ!$C$15,0),0) +
IF(AND(OR(Q600=3,Q600=5,Q600=7),$D600=11),子育て関連マスタ!$C$17,0) +
IF(AND(Q600=20,$D600=1),子育て関連マスタ!$C$18,0) +
IF(AND(Q600=20,$D600=1),
IFERROR(_xlfn.IFS(
入力項目!$S$10="男",子育て関連マスタ!$C$18,
入力項目!$S$10="女",子育て関連マスタ!$C$19
),0),0
) +
IF(AND(Q600&gt;=入力項目!$S$18,Q600&lt;=入力項目!$S$19),入力項目!$S$20,0) +
IF(AND(Q600&gt;=入力項目!$S$21,Q600&lt;=入力項目!$S$22),入力項目!$S$23,0) +
IF(AND(Q600&gt;=入力項目!$S$24,Q600&lt;=入力項目!$S$25),入力項目!$S$26,0)
)</f>
        <v>0</v>
      </c>
      <c r="AF600">
        <f ca="1">-(
_xlfn.IFS(
R600&lt;=入力項目!$S$11,0,
AND(R600&gt;=入力項目!$S$11+1,R600&lt;=3),IFERROR(VLOOKUP(入力項目!$S$12,子育て関連マスタ!$I$4:$M$5,4,FALSE),0),
AND(R600&gt;=4,R600&lt;=6),IFERROR(VLOOKUP(入力項目!$S$13,子育て関連マスタ!$I$9:$M$12,4,FALSE),0),
AND(R600&gt;=7,R600&lt;=12),IFERROR(VLOOKUP(入力項目!$S$14,子育て関連マスタ!$I$16:$M$17,4,FALSE),0),
AND(R600&gt;=13,R600&lt;=15),IFERROR(VLOOKUP(入力項目!$S$15,子育て関連マスタ!$I$21:$M$22,4,FALSE),0),
AND(R600&gt;=16,R600&lt;=18),IFERROR(VLOOKUP(入力項目!$S$16,子育て関連マスタ!$I$26:$M$28,4,FALSE),0),
AND(R600&gt;=19,R600&lt;=20,入力項目!$S$16="高専"),IFERROR(VLOOKUP(入力項目!$S$16,子育て関連マスタ!$I$26:$M$28,4,FALSE),0),
AND(R600&gt;=19,R600&lt;=20,入力項目!$S$16&lt;&gt;"高専"),IFERROR(VLOOKUP(入力項目!$S$17,子育て関連マスタ!$I$32:$M$37,4,FALSE),0),
AND(R600&gt;=21,R600&lt;=22,入力項目!$S$16="高専"),IFERROR(VLOOKUP(入力項目!$S$17,子育て関連マスタ!$I$32:$M$34,4,FALSE),0),
AND(R600&gt;=21,R600&lt;=22,入力項目!$S$16&lt;&gt;"高専"),IFERROR(VLOOKUP(入力項目!$S$17,子育て関連マスタ!$I$32:$M$34,4,FALSE),0),
R600&gt;=23,0
) +
IF($D600=4,
  IFERROR(_xlfn.IFS(
  R600&lt;=入力項目!$S$11,0,
  AND(R600=入力項目!$S$11),IFERROR(VLOOKUP(入力項目!$S$12,子育て関連マスタ!$I$4:$M$5,2,FALSE),0),
  AND(R600=4),IFERROR(VLOOKUP(入力項目!$S$13,子育て関連マスタ!$I$9:$M$12,2,FALSE),0),
  AND(R600=7),IFERROR(VLOOKUP(入力項目!$S$14,子育て関連マスタ!$I$16:$M$17,2,FALSE),0),
  AND(R600=13),IFERROR(VLOOKUP(入力項目!$S$15,子育て関連マスタ!$I$21:$M$22,2,FALSE),0),
  AND(R600=16),IFERROR(VLOOKUP(入力項目!$S$16,子育て関連マスタ!$I$26:$M$28,2,FALSE),0),
  AND(R600=19,入力項目!$S$16&lt;&gt;"高専"),IFERROR(VLOOKUP(入力項目!$S$17,子育て関連マスタ!$I$32:$M$37,2,FALSE),0),
  AND(R600=21,入力項目!$S$16="高専"),IFERROR(VLOOKUP(入力項目!$S$17,子育て関連マスタ!$I$32:$M$37,2,FALSE),0),
  R600&gt;=22,0
  ),0),0
) +
IF(AND(R600&gt;=1,R600&lt;=15),IF($D600=入力項目!$S$8,入力項目!$S$3,0),0) +
IF(AND(R600&gt;=1,R600&lt;=15),IF($D600=5,入力項目!$S$4,0),0) +
IF(AND(R600&gt;=1,R600&lt;=15),IF($D600=12,入力項目!$S$5,0),0) +
IF(AND(入力項目!$S$7=$A600,入力項目!$S$8=$D600),子育て関連マスタ!$C$14,0) +
IFERROR(IF(AND(YEAR(EDATE(DATE(入力項目!$S$7,入力項目!$S$8,1),1))=$A600,MONTH(EDATE(DATE(入力項目!$S$7,入力項目!$S$8,1),1))=$D600),子育て関連マスタ!$C$15,0),0) +
IF(AND(OR(R600=3,R600=5,R600=7),$D600=11),子育て関連マスタ!$C$17,0) +
IF(AND(R600=20,$D600=1),子育て関連マスタ!$C$18,0) +
IF(AND(R600=20,$D600=1),
IFERROR(_xlfn.IFS(
入力項目!$S$10="男",子育て関連マスタ!$C$18,
入力項目!$S$10="女",子育て関連マスタ!$C$19
),0),0
) +
IF(AND(R600&gt;=入力項目!$S$18,R600&lt;=入力項目!$S$19),入力項目!$S$20,0) +
IF(AND(R600&gt;=入力項目!$S$21,R600&lt;=入力項目!$S$22),入力項目!$S$23,0) +
IF(AND(R600&gt;=入力項目!$S$24,R600&lt;=入力項目!$S$25),入力項目!$S$26,0)
)</f>
        <v>0</v>
      </c>
      <c r="AG600">
        <f ca="1">-(
_xlfn.IFS(
S600&lt;=入力項目!$S$11,0,
AND(S600&gt;=入力項目!$S$11+1,S600&lt;=3),IFERROR(VLOOKUP(入力項目!$S$12,子育て関連マスタ!$I$4:$M$5,4,FALSE),0),
AND(S600&gt;=4,S600&lt;=6),IFERROR(VLOOKUP(入力項目!$S$13,子育て関連マスタ!$I$9:$M$12,4,FALSE),0),
AND(S600&gt;=7,S600&lt;=12),IFERROR(VLOOKUP(入力項目!$S$14,子育て関連マスタ!$I$16:$M$17,4,FALSE),0),
AND(S600&gt;=13,S600&lt;=15),IFERROR(VLOOKUP(入力項目!$S$15,子育て関連マスタ!$I$21:$M$22,4,FALSE),0),
AND(S600&gt;=16,S600&lt;=18),IFERROR(VLOOKUP(入力項目!$S$16,子育て関連マスタ!$I$26:$M$28,4,FALSE),0),
AND(S600&gt;=19,S600&lt;=20,入力項目!$S$16="高専"),IFERROR(VLOOKUP(入力項目!$S$16,子育て関連マスタ!$I$26:$M$28,4,FALSE),0),
AND(S600&gt;=19,S600&lt;=20,入力項目!$S$16&lt;&gt;"高専"),IFERROR(VLOOKUP(入力項目!$S$17,子育て関連マスタ!$I$32:$M$37,4,FALSE),0),
AND(S600&gt;=21,S600&lt;=22,入力項目!$S$16="高専"),IFERROR(VLOOKUP(入力項目!$S$17,子育て関連マスタ!$I$32:$M$34,4,FALSE),0),
AND(S600&gt;=21,S600&lt;=22,入力項目!$S$16&lt;&gt;"高専"),IFERROR(VLOOKUP(入力項目!$S$17,子育て関連マスタ!$I$32:$M$34,4,FALSE),0),
S600&gt;=23,0
) +
IF($D600=4,
  IFERROR(_xlfn.IFS(
  S600&lt;=入力項目!$S$11,0,
  AND(S600=入力項目!$S$11),IFERROR(VLOOKUP(入力項目!$S$12,子育て関連マスタ!$I$4:$M$5,2,FALSE),0),
  AND(S600=4),IFERROR(VLOOKUP(入力項目!$S$13,子育て関連マスタ!$I$9:$M$12,2,FALSE),0),
  AND(S600=7),IFERROR(VLOOKUP(入力項目!$S$14,子育て関連マスタ!$I$16:$M$17,2,FALSE),0),
  AND(S600=13),IFERROR(VLOOKUP(入力項目!$S$15,子育て関連マスタ!$I$21:$M$22,2,FALSE),0),
  AND(S600=16),IFERROR(VLOOKUP(入力項目!$S$16,子育て関連マスタ!$I$26:$M$28,2,FALSE),0),
  AND(S600=19,入力項目!$S$16&lt;&gt;"高専"),IFERROR(VLOOKUP(入力項目!$S$17,子育て関連マスタ!$I$32:$M$37,2,FALSE),0),
  AND(S600=21,入力項目!$S$16="高専"),IFERROR(VLOOKUP(入力項目!$S$17,子育て関連マスタ!$I$32:$M$37,2,FALSE),0),
  S600&gt;=22,0
  ),0),0
) +
IF(AND(S600&gt;=1,S600&lt;=15),IF($D600=入力項目!$S$8,入力項目!$S$3,0),0) +
IF(AND(S600&gt;=1,S600&lt;=15),IF($D600=5,入力項目!$S$4,0),0) +
IF(AND(S600&gt;=1,S600&lt;=15),IF($D600=12,入力項目!$S$5,0),0) +
IF(AND(入力項目!$S$7=$A600,入力項目!$S$8=$D600),子育て関連マスタ!$C$14,0) +
IFERROR(IF(AND(YEAR(EDATE(DATE(入力項目!$S$7,入力項目!$S$8,1),1))=$A600,MONTH(EDATE(DATE(入力項目!$S$7,入力項目!$S$8,1),1))=$D600),子育て関連マスタ!$C$15,0),0) +
IF(AND(OR(S600=3,S600=5,S600=7),$D600=11),子育て関連マスタ!$C$17,0) +
IF(AND(S600=20,$D600=1),子育て関連マスタ!$C$18,0) +
IF(AND(S600=20,$D600=1),
IFERROR(_xlfn.IFS(
入力項目!$S$10="男",子育て関連マスタ!$C$18,
入力項目!$S$10="女",子育て関連マスタ!$C$19
),0),0
) +
IF(AND(S600&gt;=入力項目!$S$18,S600&lt;=入力項目!$S$19),入力項目!$S$20,0) +
IF(AND(S600&gt;=入力項目!$S$21,S600&lt;=入力項目!$S$22),入力項目!$S$23,0) +
IF(AND(S600&gt;=入力項目!$S$24,S600&lt;=入力項目!$S$25),入力項目!$S$26,0)
)</f>
        <v>0</v>
      </c>
      <c r="AH600">
        <f ca="1">-(
_xlfn.IFS(
T600&lt;=入力項目!$S$11,0,
AND(T600&gt;=入力項目!$S$11+1,T600&lt;=3),IFERROR(VLOOKUP(入力項目!$S$12,子育て関連マスタ!$I$4:$M$5,4,FALSE),0),
AND(T600&gt;=4,T600&lt;=6),IFERROR(VLOOKUP(入力項目!$S$13,子育て関連マスタ!$I$9:$M$12,4,FALSE),0),
AND(T600&gt;=7,T600&lt;=12),IFERROR(VLOOKUP(入力項目!$S$14,子育て関連マスタ!$I$16:$M$17,4,FALSE),0),
AND(T600&gt;=13,T600&lt;=15),IFERROR(VLOOKUP(入力項目!$S$15,子育て関連マスタ!$I$21:$M$22,4,FALSE),0),
AND(T600&gt;=16,T600&lt;=18),IFERROR(VLOOKUP(入力項目!$S$16,子育て関連マスタ!$I$26:$M$28,4,FALSE),0),
AND(T600&gt;=19,T600&lt;=20,入力項目!$S$16="高専"),IFERROR(VLOOKUP(入力項目!$S$16,子育て関連マスタ!$I$26:$M$28,4,FALSE),0),
AND(T600&gt;=19,T600&lt;=20,入力項目!$S$16&lt;&gt;"高専"),IFERROR(VLOOKUP(入力項目!$S$17,子育て関連マスタ!$I$32:$M$37,4,FALSE),0),
AND(T600&gt;=21,T600&lt;=22,入力項目!$S$16="高専"),IFERROR(VLOOKUP(入力項目!$S$17,子育て関連マスタ!$I$32:$M$34,4,FALSE),0),
AND(T600&gt;=21,T600&lt;=22,入力項目!$S$16&lt;&gt;"高専"),IFERROR(VLOOKUP(入力項目!$S$17,子育て関連マスタ!$I$32:$M$34,4,FALSE),0),
T600&gt;=23,0
) +
IF($D600=4,
  IFERROR(_xlfn.IFS(
  T600&lt;=入力項目!$S$11,0,
  AND(T600=入力項目!$S$11),IFERROR(VLOOKUP(入力項目!$S$12,子育て関連マスタ!$I$4:$M$5,2,FALSE),0),
  AND(T600=4),IFERROR(VLOOKUP(入力項目!$S$13,子育て関連マスタ!$I$9:$M$12,2,FALSE),0),
  AND(T600=7),IFERROR(VLOOKUP(入力項目!$S$14,子育て関連マスタ!$I$16:$M$17,2,FALSE),0),
  AND(T600=13),IFERROR(VLOOKUP(入力項目!$S$15,子育て関連マスタ!$I$21:$M$22,2,FALSE),0),
  AND(T600=16),IFERROR(VLOOKUP(入力項目!$S$16,子育て関連マスタ!$I$26:$M$28,2,FALSE),0),
  AND(T600=19,入力項目!$S$16&lt;&gt;"高専"),IFERROR(VLOOKUP(入力項目!$S$17,子育て関連マスタ!$I$32:$M$37,2,FALSE),0),
  AND(T600=21,入力項目!$S$16="高専"),IFERROR(VLOOKUP(入力項目!$S$17,子育て関連マスタ!$I$32:$M$37,2,FALSE),0),
  T600&gt;=22,0
  ),0),0
) +
IF(AND(T600&gt;=1,T600&lt;=15),IF($D600=入力項目!$S$8,入力項目!$S$3,0),0) +
IF(AND(T600&gt;=1,T600&lt;=15),IF($D600=5,入力項目!$S$4,0),0) +
IF(AND(T600&gt;=1,T600&lt;=15),IF($D600=12,入力項目!$S$5,0),0) +
IF(AND(入力項目!$S$7=$A600,入力項目!$S$8=$D600),子育て関連マスタ!$C$14,0) +
IFERROR(IF(AND(YEAR(EDATE(DATE(入力項目!$S$7,入力項目!$S$8,1),1))=$A600,MONTH(EDATE(DATE(入力項目!$S$7,入力項目!$S$8,1),1))=$D600),子育て関連マスタ!$C$15,0),0) +
IF(AND(OR(T600=3,T600=5,T600=7),$D600=11),子育て関連マスタ!$C$17,0) +
IF(AND(T600=20,$D600=1),子育て関連マスタ!$C$18,0) +
IF(AND(T600=20,$D600=1),
IFERROR(_xlfn.IFS(
入力項目!$S$10="男",子育て関連マスタ!$C$18,
入力項目!$S$10="女",子育て関連マスタ!$C$19
),0),0
) +
IF(AND(T600&gt;=入力項目!$S$18,T600&lt;=入力項目!$S$19),入力項目!$S$20,0) +
IF(AND(T600&gt;=入力項目!$S$21,T600&lt;=入力項目!$S$22),入力項目!$S$23,0) +
IF(AND(T600&gt;=入力項目!$S$24,T600&lt;=入力項目!$S$25),入力項目!$S$26,0)
)</f>
        <v>0</v>
      </c>
      <c r="AI600">
        <f ca="1">-(
_xlfn.IFS(
U600&lt;=入力項目!$S$11,0,
AND(U600&gt;=入力項目!$S$11+1,U600&lt;=3),IFERROR(VLOOKUP(入力項目!$S$12,子育て関連マスタ!$I$4:$M$5,4,FALSE),0),
AND(U600&gt;=4,U600&lt;=6),IFERROR(VLOOKUP(入力項目!$S$13,子育て関連マスタ!$I$9:$M$12,4,FALSE),0),
AND(U600&gt;=7,U600&lt;=12),IFERROR(VLOOKUP(入力項目!$S$14,子育て関連マスタ!$I$16:$M$17,4,FALSE),0),
AND(U600&gt;=13,U600&lt;=15),IFERROR(VLOOKUP(入力項目!$S$15,子育て関連マスタ!$I$21:$M$22,4,FALSE),0),
AND(U600&gt;=16,U600&lt;=18),IFERROR(VLOOKUP(入力項目!$S$16,子育て関連マスタ!$I$26:$M$28,4,FALSE),0),
AND(U600&gt;=19,U600&lt;=20,入力項目!$S$16="高専"),IFERROR(VLOOKUP(入力項目!$S$16,子育て関連マスタ!$I$26:$M$28,4,FALSE),0),
AND(U600&gt;=19,U600&lt;=20,入力項目!$S$16&lt;&gt;"高専"),IFERROR(VLOOKUP(入力項目!$S$17,子育て関連マスタ!$I$32:$M$37,4,FALSE),0),
AND(U600&gt;=21,U600&lt;=22,入力項目!$S$16="高専"),IFERROR(VLOOKUP(入力項目!$S$17,子育て関連マスタ!$I$32:$M$34,4,FALSE),0),
AND(U600&gt;=21,U600&lt;=22,入力項目!$S$16&lt;&gt;"高専"),IFERROR(VLOOKUP(入力項目!$S$17,子育て関連マスタ!$I$32:$M$34,4,FALSE),0),
U600&gt;=23,0
) +
IF($D600=4,
  IFERROR(_xlfn.IFS(
  U600&lt;=入力項目!$S$11,0,
  AND(U600=入力項目!$S$11),IFERROR(VLOOKUP(入力項目!$S$12,子育て関連マスタ!$I$4:$M$5,2,FALSE),0),
  AND(U600=4),IFERROR(VLOOKUP(入力項目!$S$13,子育て関連マスタ!$I$9:$M$12,2,FALSE),0),
  AND(U600=7),IFERROR(VLOOKUP(入力項目!$S$14,子育て関連マスタ!$I$16:$M$17,2,FALSE),0),
  AND(U600=13),IFERROR(VLOOKUP(入力項目!$S$15,子育て関連マスタ!$I$21:$M$22,2,FALSE),0),
  AND(U600=16),IFERROR(VLOOKUP(入力項目!$S$16,子育て関連マスタ!$I$26:$M$28,2,FALSE),0),
  AND(U600=19,入力項目!$S$16&lt;&gt;"高専"),IFERROR(VLOOKUP(入力項目!$S$17,子育て関連マスタ!$I$32:$M$37,2,FALSE),0),
  AND(U600=21,入力項目!$S$16="高専"),IFERROR(VLOOKUP(入力項目!$S$17,子育て関連マスタ!$I$32:$M$37,2,FALSE),0),
  U600&gt;=22,0
  ),0),0
) +
IF(AND(U600&gt;=1,U600&lt;=15),IF($D600=入力項目!$S$8,入力項目!$S$3,0),0) +
IF(AND(U600&gt;=1,U600&lt;=15),IF($D600=5,入力項目!$S$4,0),0) +
IF(AND(U600&gt;=1,U600&lt;=15),IF($D600=12,入力項目!$S$5,0),0) +
IF(AND(入力項目!$S$7=$A600,入力項目!$S$8=$D600),子育て関連マスタ!$C$14,0) +
IFERROR(IF(AND(YEAR(EDATE(DATE(入力項目!$S$7,入力項目!$S$8,1),1))=$A600,MONTH(EDATE(DATE(入力項目!$S$7,入力項目!$S$8,1),1))=$D600),子育て関連マスタ!$C$15,0),0) +
IF(AND(OR(U600=3,U600=5,U600=7),$D600=11),子育て関連マスタ!$C$17,0) +
IF(AND(U600=20,$D600=1),子育て関連マスタ!$C$18,0) +
IF(AND(U600=20,$D600=1),
IFERROR(_xlfn.IFS(
入力項目!$S$10="男",子育て関連マスタ!$C$18,
入力項目!$S$10="女",子育て関連マスタ!$C$19
),0),0
) +
IF(AND(U600&gt;=入力項目!$S$18,U600&lt;=入力項目!$S$19),入力項目!$S$20,0) +
IF(AND(U600&gt;=入力項目!$S$21,U600&lt;=入力項目!$S$22),入力項目!$S$23,0) +
IF(AND(U600&gt;=入力項目!$S$24,U600&lt;=入力項目!$S$25),入力項目!$S$26,0)
)</f>
        <v>0</v>
      </c>
      <c r="AJ600" s="10">
        <f ca="1">-VLOOKUP($D600,月別収支!$A$2:$H$13,7,FALSE)</f>
        <v>-20000</v>
      </c>
    </row>
    <row r="601" spans="1:36" x14ac:dyDescent="0.4">
      <c r="A601">
        <f t="shared" ca="1" si="156"/>
        <v>2074</v>
      </c>
      <c r="B601">
        <f t="shared" ca="1" si="163"/>
        <v>2074</v>
      </c>
      <c r="C601">
        <f t="shared" ca="1" si="164"/>
        <v>50</v>
      </c>
      <c r="D601">
        <f t="shared" ca="1" si="157"/>
        <v>7</v>
      </c>
      <c r="E601" t="str">
        <f t="shared" ca="1" si="158"/>
        <v>2074年7月</v>
      </c>
      <c r="F601">
        <f ca="1">IF(OR(入力項目!$N$5&lt;$A601,AND(入力項目!$N$5=$A601,入力項目!$N$6&lt;$D601)),IF(F600=0,1,IF(G601=12,F600+1,F600)),0)</f>
        <v>49</v>
      </c>
      <c r="G601">
        <f ca="1">IF(OR(入力項目!$N$5&lt;$A601,AND(入力項目!$N$5=$A601,入力項目!$N$6&lt;$D601)),IF(G600=12,1,G600+1),0)</f>
        <v>9</v>
      </c>
      <c r="H601" t="str">
        <f t="shared" ca="1" si="159"/>
        <v>49_9</v>
      </c>
      <c r="I601">
        <f ca="1">IF(
  IFERROR(AND($C601&gt;0,MOD($C601,入力項目!$N$22)=0,$D601=入力項目!$N$23), FALSE),
  1,
  IF(
    AND(I600&gt;0,J600=12),
    IF(I600=入力項目!$N$28, 0, I600+1),
    I600
  )
)</f>
        <v>1</v>
      </c>
      <c r="J601">
        <f ca="1">IF($D601=入力項目!$N$23,1,IFERROR(J600+1,1))</f>
        <v>2</v>
      </c>
      <c r="K601" t="str">
        <f t="shared" ca="1" si="160"/>
        <v>1_2</v>
      </c>
      <c r="L601">
        <f ca="1">L600+IF(入力項目!$D$4=$D601,1,0)</f>
        <v>78</v>
      </c>
      <c r="M601" t="str">
        <f t="shared" ca="1" si="161"/>
        <v>78歳</v>
      </c>
      <c r="N601">
        <f t="shared" ca="1" si="165"/>
        <v>79</v>
      </c>
      <c r="O601" t="str">
        <f t="shared" ca="1" si="162"/>
        <v>79歳</v>
      </c>
      <c r="P601">
        <f t="shared" ca="1" si="166"/>
        <v>54</v>
      </c>
      <c r="Q601">
        <f t="shared" ca="1" si="167"/>
        <v>52</v>
      </c>
      <c r="R601">
        <f t="shared" ca="1" si="168"/>
        <v>2075</v>
      </c>
      <c r="S601">
        <f t="shared" ca="1" si="169"/>
        <v>2075</v>
      </c>
      <c r="T601">
        <f t="shared" ca="1" si="170"/>
        <v>2075</v>
      </c>
      <c r="U601">
        <f t="shared" ca="1" si="171"/>
        <v>2075</v>
      </c>
      <c r="V601" s="10">
        <f t="shared" ca="1" si="172"/>
        <v>55344925</v>
      </c>
      <c r="W601" s="10">
        <f ca="1">IF($L601&lt;その他マスタ!$B$1,VLOOKUP($D601,月別収支!$A$2:$H$13,2,FALSE),その他マスタ!$B$3)+IF(AND($L601=その他マスタ!$B$1,入力項目!$I$9="あり",$D601=入力項目!$D$4),その他マスタ!$B$2,0)</f>
        <v>150000</v>
      </c>
      <c r="X601" s="10">
        <f ca="1">-IF(入力項目!$K$5=TRUE,
IF($F601+$G601&lt;3,VLOOKUP($D601,月別収支!$A$2:$H$13,8,FALSE),0)+IFERROR(VLOOKUP($H601,住宅ローン計算!C:P,13,FALSE),0)+IF($F601&gt;1,IF(OR($G601=3,$G601=6,$G601=9,$G601=12),ROUNDUP(入力項目!$N$18/4,0),0),0),
VLOOKUP($D601,月別収支!$A$2:$H$13,8,FALSE))</f>
        <v>-37500</v>
      </c>
      <c r="Y601" s="10">
        <f ca="1">-VLOOKUP($D601,月別収支!$A$2:$H$13,3,FALSE)</f>
        <v>-75000</v>
      </c>
      <c r="Z601" s="10">
        <f ca="1">-VLOOKUP($D601,月別収支!$A$2:$H$13,4,FALSE)</f>
        <v>-27000</v>
      </c>
      <c r="AA601" s="10">
        <f ca="1">-VLOOKUP($D601,月別収支!$A$2:$H$13,6,FALSE)</f>
        <v>-10000</v>
      </c>
      <c r="AB601" s="10">
        <f ca="1">-(
VLOOKUP($D601,月別収支!$A$2:$H$13,5,FALSE)+IF(AND(入力項目!$I$27&lt;=$A601,ISEVEN($A601-入力項目!$I$27),入力項目!$I$28=$D601),入力項目!$I$26,0)
+IF(入力項目!$K$26=TRUE,
IFERROR(VLOOKUP($K601,マイカーローン計算!C:P,13,FALSE),0),
IFERROR(
  IF(AND($C601&gt;0,MOD($C601,入力項目!$N$22)=0,$D601=入力項目!$N$23),入力項目!$N$24,0),
 0
)
)
)</f>
        <v>-20000</v>
      </c>
      <c r="AC601" s="10">
        <f ca="1">-IF($A601&lt;入力項目!$N$33,入力項目!$N$35,IF(AND($A601=入力項目!$N$33,$D601&lt;=入力項目!$N$34),入力項目!$N$35,0))</f>
        <v>0</v>
      </c>
      <c r="AD601">
        <f ca="1">-(
_xlfn.IFS(
P601&lt;=入力項目!$S$11,0,
AND(P601&gt;=入力項目!$S$11+1,P601&lt;=3),IFERROR(VLOOKUP(入力項目!$S$12,子育て関連マスタ!$I$4:$M$5,4,FALSE),0),
AND(P601&gt;=4,P601&lt;=6),IFERROR(VLOOKUP(入力項目!$S$13,子育て関連マスタ!$I$9:$M$12,4,FALSE),0),
AND(P601&gt;=7,P601&lt;=12),IFERROR(VLOOKUP(入力項目!$S$14,子育て関連マスタ!$I$16:$M$17,4,FALSE),0),
AND(P601&gt;=13,P601&lt;=15),IFERROR(VLOOKUP(入力項目!$S$15,子育て関連マスタ!$I$21:$M$22,4,FALSE),0),
AND(P601&gt;=16,P601&lt;=18),IFERROR(VLOOKUP(入力項目!$S$16,子育て関連マスタ!$I$26:$M$28,4,FALSE),0),
AND(P601&gt;=19,P601&lt;=20,入力項目!$S$16="高専"),IFERROR(VLOOKUP(入力項目!$S$16,子育て関連マスタ!$I$26:$M$28,4,FALSE),0),
AND(P601&gt;=19,P601&lt;=20,入力項目!$S$16&lt;&gt;"高専"),IFERROR(VLOOKUP(入力項目!$S$17,子育て関連マスタ!$I$32:$M$37,4,FALSE),0),
AND(P601&gt;=21,P601&lt;=22,入力項目!$S$16="高専"),IFERROR(VLOOKUP(入力項目!$S$17,子育て関連マスタ!$I$32:$M$34,4,FALSE),0),
AND(P601&gt;=21,P601&lt;=22,入力項目!$S$16&lt;&gt;"高専"),IFERROR(VLOOKUP(入力項目!$S$17,子育て関連マスタ!$I$32:$M$34,4,FALSE),0),
P601&gt;=23,0
) +
IF($D601=4,
  IFERROR(_xlfn.IFS(
  P601&lt;=入力項目!$S$11,0,
  AND(P601=入力項目!$S$11),IFERROR(VLOOKUP(入力項目!$S$12,子育て関連マスタ!$I$4:$M$5,2,FALSE),0),
  AND(P601=4),IFERROR(VLOOKUP(入力項目!$S$13,子育て関連マスタ!$I$9:$M$12,2,FALSE),0),
  AND(P601=7),IFERROR(VLOOKUP(入力項目!$S$14,子育て関連マスタ!$I$16:$M$17,2,FALSE),0),
  AND(P601=13),IFERROR(VLOOKUP(入力項目!$S$15,子育て関連マスタ!$I$21:$M$22,2,FALSE),0),
  AND(P601=16),IFERROR(VLOOKUP(入力項目!$S$16,子育て関連マスタ!$I$26:$M$28,2,FALSE),0),
  AND(P601=19,入力項目!$S$16&lt;&gt;"高専"),IFERROR(VLOOKUP(入力項目!$S$17,子育て関連マスタ!$I$32:$M$37,2,FALSE),0),
  AND(P601=21,入力項目!$S$16="高専"),IFERROR(VLOOKUP(入力項目!$S$17,子育て関連マスタ!$I$32:$M$37,2,FALSE),0),
  P601&gt;=22,0
  ),0),0
) +
IF(AND(P601&gt;=1,P601&lt;=15),IF($D601=入力項目!$S$8,入力項目!$S$3,0),0) +
IF(AND(P601&gt;=1,P601&lt;=15),IF($D601=5,入力項目!$S$4,0),0) +
IF(AND(P601&gt;=1,P601&lt;=15),IF($D601=12,入力項目!$S$5,0),0) +
IF(AND(入力項目!$S$7=$A601,入力項目!$S$8=$D601),子育て関連マスタ!$C$14,0) +
IFERROR(IF(AND(YEAR(EDATE(DATE(入力項目!$S$7,入力項目!$S$8,1),1))=$A601,MONTH(EDATE(DATE(入力項目!$S$7,入力項目!$S$8,1),1))=$D601),子育て関連マスタ!$C$15,0),0) +
IF(AND(OR(P601=3,P601=5,P601=7),$D601=11),子育て関連マスタ!$C$17,0) +
IF(AND(P601=20,$D601=1),子育て関連マスタ!$C$18,0) +
IF(AND(P601=20,$D601=1),
IFERROR(_xlfn.IFS(
入力項目!$S$10="男",子育て関連マスタ!$C$18,
入力項目!$S$10="女",子育て関連マスタ!$C$19
),0),0
) +
IF(AND(P601&gt;=入力項目!$S$18,P601&lt;=入力項目!$S$19),入力項目!$S$20,0) +
IF(AND(P601&gt;=入力項目!$S$21,P601&lt;=入力項目!$S$22),入力項目!$S$23,0) +
IF(AND(P601&gt;=入力項目!$S$24,P601&lt;=入力項目!$S$25),入力項目!$S$26,0)
)</f>
        <v>0</v>
      </c>
      <c r="AE601">
        <f ca="1">-(
_xlfn.IFS(
Q601&lt;=入力項目!$S$11,0,
AND(Q601&gt;=入力項目!$S$11+1,Q601&lt;=3),IFERROR(VLOOKUP(入力項目!$S$12,子育て関連マスタ!$I$4:$M$5,4,FALSE),0),
AND(Q601&gt;=4,Q601&lt;=6),IFERROR(VLOOKUP(入力項目!$S$13,子育て関連マスタ!$I$9:$M$12,4,FALSE),0),
AND(Q601&gt;=7,Q601&lt;=12),IFERROR(VLOOKUP(入力項目!$S$14,子育て関連マスタ!$I$16:$M$17,4,FALSE),0),
AND(Q601&gt;=13,Q601&lt;=15),IFERROR(VLOOKUP(入力項目!$S$15,子育て関連マスタ!$I$21:$M$22,4,FALSE),0),
AND(Q601&gt;=16,Q601&lt;=18),IFERROR(VLOOKUP(入力項目!$S$16,子育て関連マスタ!$I$26:$M$28,4,FALSE),0),
AND(Q601&gt;=19,Q601&lt;=20,入力項目!$S$16="高専"),IFERROR(VLOOKUP(入力項目!$S$16,子育て関連マスタ!$I$26:$M$28,4,FALSE),0),
AND(Q601&gt;=19,Q601&lt;=20,入力項目!$S$16&lt;&gt;"高専"),IFERROR(VLOOKUP(入力項目!$S$17,子育て関連マスタ!$I$32:$M$37,4,FALSE),0),
AND(Q601&gt;=21,Q601&lt;=22,入力項目!$S$16="高専"),IFERROR(VLOOKUP(入力項目!$S$17,子育て関連マスタ!$I$32:$M$34,4,FALSE),0),
AND(Q601&gt;=21,Q601&lt;=22,入力項目!$S$16&lt;&gt;"高専"),IFERROR(VLOOKUP(入力項目!$S$17,子育て関連マスタ!$I$32:$M$34,4,FALSE),0),
Q601&gt;=23,0
) +
IF($D601=4,
  IFERROR(_xlfn.IFS(
  Q601&lt;=入力項目!$S$11,0,
  AND(Q601=入力項目!$S$11),IFERROR(VLOOKUP(入力項目!$S$12,子育て関連マスタ!$I$4:$M$5,2,FALSE),0),
  AND(Q601=4),IFERROR(VLOOKUP(入力項目!$S$13,子育て関連マスタ!$I$9:$M$12,2,FALSE),0),
  AND(Q601=7),IFERROR(VLOOKUP(入力項目!$S$14,子育て関連マスタ!$I$16:$M$17,2,FALSE),0),
  AND(Q601=13),IFERROR(VLOOKUP(入力項目!$S$15,子育て関連マスタ!$I$21:$M$22,2,FALSE),0),
  AND(Q601=16),IFERROR(VLOOKUP(入力項目!$S$16,子育て関連マスタ!$I$26:$M$28,2,FALSE),0),
  AND(Q601=19,入力項目!$S$16&lt;&gt;"高専"),IFERROR(VLOOKUP(入力項目!$S$17,子育て関連マスタ!$I$32:$M$37,2,FALSE),0),
  AND(Q601=21,入力項目!$S$16="高専"),IFERROR(VLOOKUP(入力項目!$S$17,子育て関連マスタ!$I$32:$M$37,2,FALSE),0),
  Q601&gt;=22,0
  ),0),0
) +
IF(AND(Q601&gt;=1,Q601&lt;=15),IF($D601=入力項目!$S$8,入力項目!$S$3,0),0) +
IF(AND(Q601&gt;=1,Q601&lt;=15),IF($D601=5,入力項目!$S$4,0),0) +
IF(AND(Q601&gt;=1,Q601&lt;=15),IF($D601=12,入力項目!$S$5,0),0) +
IF(AND(入力項目!$S$7=$A601,入力項目!$S$8=$D601),子育て関連マスタ!$C$14,0) +
IFERROR(IF(AND(YEAR(EDATE(DATE(入力項目!$S$7,入力項目!$S$8,1),1))=$A601,MONTH(EDATE(DATE(入力項目!$S$7,入力項目!$S$8,1),1))=$D601),子育て関連マスタ!$C$15,0),0) +
IF(AND(OR(Q601=3,Q601=5,Q601=7),$D601=11),子育て関連マスタ!$C$17,0) +
IF(AND(Q601=20,$D601=1),子育て関連マスタ!$C$18,0) +
IF(AND(Q601=20,$D601=1),
IFERROR(_xlfn.IFS(
入力項目!$S$10="男",子育て関連マスタ!$C$18,
入力項目!$S$10="女",子育て関連マスタ!$C$19
),0),0
) +
IF(AND(Q601&gt;=入力項目!$S$18,Q601&lt;=入力項目!$S$19),入力項目!$S$20,0) +
IF(AND(Q601&gt;=入力項目!$S$21,Q601&lt;=入力項目!$S$22),入力項目!$S$23,0) +
IF(AND(Q601&gt;=入力項目!$S$24,Q601&lt;=入力項目!$S$25),入力項目!$S$26,0)
)</f>
        <v>0</v>
      </c>
      <c r="AF601">
        <f ca="1">-(
_xlfn.IFS(
R601&lt;=入力項目!$S$11,0,
AND(R601&gt;=入力項目!$S$11+1,R601&lt;=3),IFERROR(VLOOKUP(入力項目!$S$12,子育て関連マスタ!$I$4:$M$5,4,FALSE),0),
AND(R601&gt;=4,R601&lt;=6),IFERROR(VLOOKUP(入力項目!$S$13,子育て関連マスタ!$I$9:$M$12,4,FALSE),0),
AND(R601&gt;=7,R601&lt;=12),IFERROR(VLOOKUP(入力項目!$S$14,子育て関連マスタ!$I$16:$M$17,4,FALSE),0),
AND(R601&gt;=13,R601&lt;=15),IFERROR(VLOOKUP(入力項目!$S$15,子育て関連マスタ!$I$21:$M$22,4,FALSE),0),
AND(R601&gt;=16,R601&lt;=18),IFERROR(VLOOKUP(入力項目!$S$16,子育て関連マスタ!$I$26:$M$28,4,FALSE),0),
AND(R601&gt;=19,R601&lt;=20,入力項目!$S$16="高専"),IFERROR(VLOOKUP(入力項目!$S$16,子育て関連マスタ!$I$26:$M$28,4,FALSE),0),
AND(R601&gt;=19,R601&lt;=20,入力項目!$S$16&lt;&gt;"高専"),IFERROR(VLOOKUP(入力項目!$S$17,子育て関連マスタ!$I$32:$M$37,4,FALSE),0),
AND(R601&gt;=21,R601&lt;=22,入力項目!$S$16="高専"),IFERROR(VLOOKUP(入力項目!$S$17,子育て関連マスタ!$I$32:$M$34,4,FALSE),0),
AND(R601&gt;=21,R601&lt;=22,入力項目!$S$16&lt;&gt;"高専"),IFERROR(VLOOKUP(入力項目!$S$17,子育て関連マスタ!$I$32:$M$34,4,FALSE),0),
R601&gt;=23,0
) +
IF($D601=4,
  IFERROR(_xlfn.IFS(
  R601&lt;=入力項目!$S$11,0,
  AND(R601=入力項目!$S$11),IFERROR(VLOOKUP(入力項目!$S$12,子育て関連マスタ!$I$4:$M$5,2,FALSE),0),
  AND(R601=4),IFERROR(VLOOKUP(入力項目!$S$13,子育て関連マスタ!$I$9:$M$12,2,FALSE),0),
  AND(R601=7),IFERROR(VLOOKUP(入力項目!$S$14,子育て関連マスタ!$I$16:$M$17,2,FALSE),0),
  AND(R601=13),IFERROR(VLOOKUP(入力項目!$S$15,子育て関連マスタ!$I$21:$M$22,2,FALSE),0),
  AND(R601=16),IFERROR(VLOOKUP(入力項目!$S$16,子育て関連マスタ!$I$26:$M$28,2,FALSE),0),
  AND(R601=19,入力項目!$S$16&lt;&gt;"高専"),IFERROR(VLOOKUP(入力項目!$S$17,子育て関連マスタ!$I$32:$M$37,2,FALSE),0),
  AND(R601=21,入力項目!$S$16="高専"),IFERROR(VLOOKUP(入力項目!$S$17,子育て関連マスタ!$I$32:$M$37,2,FALSE),0),
  R601&gt;=22,0
  ),0),0
) +
IF(AND(R601&gt;=1,R601&lt;=15),IF($D601=入力項目!$S$8,入力項目!$S$3,0),0) +
IF(AND(R601&gt;=1,R601&lt;=15),IF($D601=5,入力項目!$S$4,0),0) +
IF(AND(R601&gt;=1,R601&lt;=15),IF($D601=12,入力項目!$S$5,0),0) +
IF(AND(入力項目!$S$7=$A601,入力項目!$S$8=$D601),子育て関連マスタ!$C$14,0) +
IFERROR(IF(AND(YEAR(EDATE(DATE(入力項目!$S$7,入力項目!$S$8,1),1))=$A601,MONTH(EDATE(DATE(入力項目!$S$7,入力項目!$S$8,1),1))=$D601),子育て関連マスタ!$C$15,0),0) +
IF(AND(OR(R601=3,R601=5,R601=7),$D601=11),子育て関連マスタ!$C$17,0) +
IF(AND(R601=20,$D601=1),子育て関連マスタ!$C$18,0) +
IF(AND(R601=20,$D601=1),
IFERROR(_xlfn.IFS(
入力項目!$S$10="男",子育て関連マスタ!$C$18,
入力項目!$S$10="女",子育て関連マスタ!$C$19
),0),0
) +
IF(AND(R601&gt;=入力項目!$S$18,R601&lt;=入力項目!$S$19),入力項目!$S$20,0) +
IF(AND(R601&gt;=入力項目!$S$21,R601&lt;=入力項目!$S$22),入力項目!$S$23,0) +
IF(AND(R601&gt;=入力項目!$S$24,R601&lt;=入力項目!$S$25),入力項目!$S$26,0)
)</f>
        <v>0</v>
      </c>
      <c r="AG601">
        <f ca="1">-(
_xlfn.IFS(
S601&lt;=入力項目!$S$11,0,
AND(S601&gt;=入力項目!$S$11+1,S601&lt;=3),IFERROR(VLOOKUP(入力項目!$S$12,子育て関連マスタ!$I$4:$M$5,4,FALSE),0),
AND(S601&gt;=4,S601&lt;=6),IFERROR(VLOOKUP(入力項目!$S$13,子育て関連マスタ!$I$9:$M$12,4,FALSE),0),
AND(S601&gt;=7,S601&lt;=12),IFERROR(VLOOKUP(入力項目!$S$14,子育て関連マスタ!$I$16:$M$17,4,FALSE),0),
AND(S601&gt;=13,S601&lt;=15),IFERROR(VLOOKUP(入力項目!$S$15,子育て関連マスタ!$I$21:$M$22,4,FALSE),0),
AND(S601&gt;=16,S601&lt;=18),IFERROR(VLOOKUP(入力項目!$S$16,子育て関連マスタ!$I$26:$M$28,4,FALSE),0),
AND(S601&gt;=19,S601&lt;=20,入力項目!$S$16="高専"),IFERROR(VLOOKUP(入力項目!$S$16,子育て関連マスタ!$I$26:$M$28,4,FALSE),0),
AND(S601&gt;=19,S601&lt;=20,入力項目!$S$16&lt;&gt;"高専"),IFERROR(VLOOKUP(入力項目!$S$17,子育て関連マスタ!$I$32:$M$37,4,FALSE),0),
AND(S601&gt;=21,S601&lt;=22,入力項目!$S$16="高専"),IFERROR(VLOOKUP(入力項目!$S$17,子育て関連マスタ!$I$32:$M$34,4,FALSE),0),
AND(S601&gt;=21,S601&lt;=22,入力項目!$S$16&lt;&gt;"高専"),IFERROR(VLOOKUP(入力項目!$S$17,子育て関連マスタ!$I$32:$M$34,4,FALSE),0),
S601&gt;=23,0
) +
IF($D601=4,
  IFERROR(_xlfn.IFS(
  S601&lt;=入力項目!$S$11,0,
  AND(S601=入力項目!$S$11),IFERROR(VLOOKUP(入力項目!$S$12,子育て関連マスタ!$I$4:$M$5,2,FALSE),0),
  AND(S601=4),IFERROR(VLOOKUP(入力項目!$S$13,子育て関連マスタ!$I$9:$M$12,2,FALSE),0),
  AND(S601=7),IFERROR(VLOOKUP(入力項目!$S$14,子育て関連マスタ!$I$16:$M$17,2,FALSE),0),
  AND(S601=13),IFERROR(VLOOKUP(入力項目!$S$15,子育て関連マスタ!$I$21:$M$22,2,FALSE),0),
  AND(S601=16),IFERROR(VLOOKUP(入力項目!$S$16,子育て関連マスタ!$I$26:$M$28,2,FALSE),0),
  AND(S601=19,入力項目!$S$16&lt;&gt;"高専"),IFERROR(VLOOKUP(入力項目!$S$17,子育て関連マスタ!$I$32:$M$37,2,FALSE),0),
  AND(S601=21,入力項目!$S$16="高専"),IFERROR(VLOOKUP(入力項目!$S$17,子育て関連マスタ!$I$32:$M$37,2,FALSE),0),
  S601&gt;=22,0
  ),0),0
) +
IF(AND(S601&gt;=1,S601&lt;=15),IF($D601=入力項目!$S$8,入力項目!$S$3,0),0) +
IF(AND(S601&gt;=1,S601&lt;=15),IF($D601=5,入力項目!$S$4,0),0) +
IF(AND(S601&gt;=1,S601&lt;=15),IF($D601=12,入力項目!$S$5,0),0) +
IF(AND(入力項目!$S$7=$A601,入力項目!$S$8=$D601),子育て関連マスタ!$C$14,0) +
IFERROR(IF(AND(YEAR(EDATE(DATE(入力項目!$S$7,入力項目!$S$8,1),1))=$A601,MONTH(EDATE(DATE(入力項目!$S$7,入力項目!$S$8,1),1))=$D601),子育て関連マスタ!$C$15,0),0) +
IF(AND(OR(S601=3,S601=5,S601=7),$D601=11),子育て関連マスタ!$C$17,0) +
IF(AND(S601=20,$D601=1),子育て関連マスタ!$C$18,0) +
IF(AND(S601=20,$D601=1),
IFERROR(_xlfn.IFS(
入力項目!$S$10="男",子育て関連マスタ!$C$18,
入力項目!$S$10="女",子育て関連マスタ!$C$19
),0),0
) +
IF(AND(S601&gt;=入力項目!$S$18,S601&lt;=入力項目!$S$19),入力項目!$S$20,0) +
IF(AND(S601&gt;=入力項目!$S$21,S601&lt;=入力項目!$S$22),入力項目!$S$23,0) +
IF(AND(S601&gt;=入力項目!$S$24,S601&lt;=入力項目!$S$25),入力項目!$S$26,0)
)</f>
        <v>0</v>
      </c>
      <c r="AH601">
        <f ca="1">-(
_xlfn.IFS(
T601&lt;=入力項目!$S$11,0,
AND(T601&gt;=入力項目!$S$11+1,T601&lt;=3),IFERROR(VLOOKUP(入力項目!$S$12,子育て関連マスタ!$I$4:$M$5,4,FALSE),0),
AND(T601&gt;=4,T601&lt;=6),IFERROR(VLOOKUP(入力項目!$S$13,子育て関連マスタ!$I$9:$M$12,4,FALSE),0),
AND(T601&gt;=7,T601&lt;=12),IFERROR(VLOOKUP(入力項目!$S$14,子育て関連マスタ!$I$16:$M$17,4,FALSE),0),
AND(T601&gt;=13,T601&lt;=15),IFERROR(VLOOKUP(入力項目!$S$15,子育て関連マスタ!$I$21:$M$22,4,FALSE),0),
AND(T601&gt;=16,T601&lt;=18),IFERROR(VLOOKUP(入力項目!$S$16,子育て関連マスタ!$I$26:$M$28,4,FALSE),0),
AND(T601&gt;=19,T601&lt;=20,入力項目!$S$16="高専"),IFERROR(VLOOKUP(入力項目!$S$16,子育て関連マスタ!$I$26:$M$28,4,FALSE),0),
AND(T601&gt;=19,T601&lt;=20,入力項目!$S$16&lt;&gt;"高専"),IFERROR(VLOOKUP(入力項目!$S$17,子育て関連マスタ!$I$32:$M$37,4,FALSE),0),
AND(T601&gt;=21,T601&lt;=22,入力項目!$S$16="高専"),IFERROR(VLOOKUP(入力項目!$S$17,子育て関連マスタ!$I$32:$M$34,4,FALSE),0),
AND(T601&gt;=21,T601&lt;=22,入力項目!$S$16&lt;&gt;"高専"),IFERROR(VLOOKUP(入力項目!$S$17,子育て関連マスタ!$I$32:$M$34,4,FALSE),0),
T601&gt;=23,0
) +
IF($D601=4,
  IFERROR(_xlfn.IFS(
  T601&lt;=入力項目!$S$11,0,
  AND(T601=入力項目!$S$11),IFERROR(VLOOKUP(入力項目!$S$12,子育て関連マスタ!$I$4:$M$5,2,FALSE),0),
  AND(T601=4),IFERROR(VLOOKUP(入力項目!$S$13,子育て関連マスタ!$I$9:$M$12,2,FALSE),0),
  AND(T601=7),IFERROR(VLOOKUP(入力項目!$S$14,子育て関連マスタ!$I$16:$M$17,2,FALSE),0),
  AND(T601=13),IFERROR(VLOOKUP(入力項目!$S$15,子育て関連マスタ!$I$21:$M$22,2,FALSE),0),
  AND(T601=16),IFERROR(VLOOKUP(入力項目!$S$16,子育て関連マスタ!$I$26:$M$28,2,FALSE),0),
  AND(T601=19,入力項目!$S$16&lt;&gt;"高専"),IFERROR(VLOOKUP(入力項目!$S$17,子育て関連マスタ!$I$32:$M$37,2,FALSE),0),
  AND(T601=21,入力項目!$S$16="高専"),IFERROR(VLOOKUP(入力項目!$S$17,子育て関連マスタ!$I$32:$M$37,2,FALSE),0),
  T601&gt;=22,0
  ),0),0
) +
IF(AND(T601&gt;=1,T601&lt;=15),IF($D601=入力項目!$S$8,入力項目!$S$3,0),0) +
IF(AND(T601&gt;=1,T601&lt;=15),IF($D601=5,入力項目!$S$4,0),0) +
IF(AND(T601&gt;=1,T601&lt;=15),IF($D601=12,入力項目!$S$5,0),0) +
IF(AND(入力項目!$S$7=$A601,入力項目!$S$8=$D601),子育て関連マスタ!$C$14,0) +
IFERROR(IF(AND(YEAR(EDATE(DATE(入力項目!$S$7,入力項目!$S$8,1),1))=$A601,MONTH(EDATE(DATE(入力項目!$S$7,入力項目!$S$8,1),1))=$D601),子育て関連マスタ!$C$15,0),0) +
IF(AND(OR(T601=3,T601=5,T601=7),$D601=11),子育て関連マスタ!$C$17,0) +
IF(AND(T601=20,$D601=1),子育て関連マスタ!$C$18,0) +
IF(AND(T601=20,$D601=1),
IFERROR(_xlfn.IFS(
入力項目!$S$10="男",子育て関連マスタ!$C$18,
入力項目!$S$10="女",子育て関連マスタ!$C$19
),0),0
) +
IF(AND(T601&gt;=入力項目!$S$18,T601&lt;=入力項目!$S$19),入力項目!$S$20,0) +
IF(AND(T601&gt;=入力項目!$S$21,T601&lt;=入力項目!$S$22),入力項目!$S$23,0) +
IF(AND(T601&gt;=入力項目!$S$24,T601&lt;=入力項目!$S$25),入力項目!$S$26,0)
)</f>
        <v>0</v>
      </c>
      <c r="AI601">
        <f ca="1">-(
_xlfn.IFS(
U601&lt;=入力項目!$S$11,0,
AND(U601&gt;=入力項目!$S$11+1,U601&lt;=3),IFERROR(VLOOKUP(入力項目!$S$12,子育て関連マスタ!$I$4:$M$5,4,FALSE),0),
AND(U601&gt;=4,U601&lt;=6),IFERROR(VLOOKUP(入力項目!$S$13,子育て関連マスタ!$I$9:$M$12,4,FALSE),0),
AND(U601&gt;=7,U601&lt;=12),IFERROR(VLOOKUP(入力項目!$S$14,子育て関連マスタ!$I$16:$M$17,4,FALSE),0),
AND(U601&gt;=13,U601&lt;=15),IFERROR(VLOOKUP(入力項目!$S$15,子育て関連マスタ!$I$21:$M$22,4,FALSE),0),
AND(U601&gt;=16,U601&lt;=18),IFERROR(VLOOKUP(入力項目!$S$16,子育て関連マスタ!$I$26:$M$28,4,FALSE),0),
AND(U601&gt;=19,U601&lt;=20,入力項目!$S$16="高専"),IFERROR(VLOOKUP(入力項目!$S$16,子育て関連マスタ!$I$26:$M$28,4,FALSE),0),
AND(U601&gt;=19,U601&lt;=20,入力項目!$S$16&lt;&gt;"高専"),IFERROR(VLOOKUP(入力項目!$S$17,子育て関連マスタ!$I$32:$M$37,4,FALSE),0),
AND(U601&gt;=21,U601&lt;=22,入力項目!$S$16="高専"),IFERROR(VLOOKUP(入力項目!$S$17,子育て関連マスタ!$I$32:$M$34,4,FALSE),0),
AND(U601&gt;=21,U601&lt;=22,入力項目!$S$16&lt;&gt;"高専"),IFERROR(VLOOKUP(入力項目!$S$17,子育て関連マスタ!$I$32:$M$34,4,FALSE),0),
U601&gt;=23,0
) +
IF($D601=4,
  IFERROR(_xlfn.IFS(
  U601&lt;=入力項目!$S$11,0,
  AND(U601=入力項目!$S$11),IFERROR(VLOOKUP(入力項目!$S$12,子育て関連マスタ!$I$4:$M$5,2,FALSE),0),
  AND(U601=4),IFERROR(VLOOKUP(入力項目!$S$13,子育て関連マスタ!$I$9:$M$12,2,FALSE),0),
  AND(U601=7),IFERROR(VLOOKUP(入力項目!$S$14,子育て関連マスタ!$I$16:$M$17,2,FALSE),0),
  AND(U601=13),IFERROR(VLOOKUP(入力項目!$S$15,子育て関連マスタ!$I$21:$M$22,2,FALSE),0),
  AND(U601=16),IFERROR(VLOOKUP(入力項目!$S$16,子育て関連マスタ!$I$26:$M$28,2,FALSE),0),
  AND(U601=19,入力項目!$S$16&lt;&gt;"高専"),IFERROR(VLOOKUP(入力項目!$S$17,子育て関連マスタ!$I$32:$M$37,2,FALSE),0),
  AND(U601=21,入力項目!$S$16="高専"),IFERROR(VLOOKUP(入力項目!$S$17,子育て関連マスタ!$I$32:$M$37,2,FALSE),0),
  U601&gt;=22,0
  ),0),0
) +
IF(AND(U601&gt;=1,U601&lt;=15),IF($D601=入力項目!$S$8,入力項目!$S$3,0),0) +
IF(AND(U601&gt;=1,U601&lt;=15),IF($D601=5,入力項目!$S$4,0),0) +
IF(AND(U601&gt;=1,U601&lt;=15),IF($D601=12,入力項目!$S$5,0),0) +
IF(AND(入力項目!$S$7=$A601,入力項目!$S$8=$D601),子育て関連マスタ!$C$14,0) +
IFERROR(IF(AND(YEAR(EDATE(DATE(入力項目!$S$7,入力項目!$S$8,1),1))=$A601,MONTH(EDATE(DATE(入力項目!$S$7,入力項目!$S$8,1),1))=$D601),子育て関連マスタ!$C$15,0),0) +
IF(AND(OR(U601=3,U601=5,U601=7),$D601=11),子育て関連マスタ!$C$17,0) +
IF(AND(U601=20,$D601=1),子育て関連マスタ!$C$18,0) +
IF(AND(U601=20,$D601=1),
IFERROR(_xlfn.IFS(
入力項目!$S$10="男",子育て関連マスタ!$C$18,
入力項目!$S$10="女",子育て関連マスタ!$C$19
),0),0
) +
IF(AND(U601&gt;=入力項目!$S$18,U601&lt;=入力項目!$S$19),入力項目!$S$20,0) +
IF(AND(U601&gt;=入力項目!$S$21,U601&lt;=入力項目!$S$22),入力項目!$S$23,0) +
IF(AND(U601&gt;=入力項目!$S$24,U601&lt;=入力項目!$S$25),入力項目!$S$26,0)
)</f>
        <v>0</v>
      </c>
      <c r="AJ601" s="10">
        <f ca="1">-VLOOKUP($D601,月別収支!$A$2:$H$13,7,FALSE)</f>
        <v>-20000</v>
      </c>
    </row>
    <row r="602" spans="1:36" x14ac:dyDescent="0.4">
      <c r="A602">
        <f t="shared" ca="1" si="156"/>
        <v>2074</v>
      </c>
      <c r="B602">
        <f t="shared" ca="1" si="163"/>
        <v>2074</v>
      </c>
      <c r="C602">
        <f t="shared" ca="1" si="164"/>
        <v>50</v>
      </c>
      <c r="D602">
        <f t="shared" ca="1" si="157"/>
        <v>8</v>
      </c>
      <c r="E602" t="str">
        <f t="shared" ca="1" si="158"/>
        <v>2074年8月</v>
      </c>
      <c r="F602">
        <f ca="1">IF(OR(入力項目!$N$5&lt;$A602,AND(入力項目!$N$5=$A602,入力項目!$N$6&lt;$D602)),IF(F601=0,1,IF(G602=12,F601+1,F601)),0)</f>
        <v>49</v>
      </c>
      <c r="G602">
        <f ca="1">IF(OR(入力項目!$N$5&lt;$A602,AND(入力項目!$N$5=$A602,入力項目!$N$6&lt;$D602)),IF(G601=12,1,G601+1),0)</f>
        <v>10</v>
      </c>
      <c r="H602" t="str">
        <f t="shared" ca="1" si="159"/>
        <v>49_10</v>
      </c>
      <c r="I602">
        <f ca="1">IF(
  IFERROR(AND($C602&gt;0,MOD($C602,入力項目!$N$22)=0,$D602=入力項目!$N$23), FALSE),
  1,
  IF(
    AND(I601&gt;0,J601=12),
    IF(I601=入力項目!$N$28, 0, I601+1),
    I601
  )
)</f>
        <v>1</v>
      </c>
      <c r="J602">
        <f ca="1">IF($D602=入力項目!$N$23,1,IFERROR(J601+1,1))</f>
        <v>3</v>
      </c>
      <c r="K602" t="str">
        <f t="shared" ca="1" si="160"/>
        <v>1_3</v>
      </c>
      <c r="L602">
        <f ca="1">L601+IF(入力項目!$D$4=$D602,1,0)</f>
        <v>78</v>
      </c>
      <c r="M602" t="str">
        <f t="shared" ca="1" si="161"/>
        <v>78歳</v>
      </c>
      <c r="N602">
        <f t="shared" ca="1" si="165"/>
        <v>79</v>
      </c>
      <c r="O602" t="str">
        <f t="shared" ca="1" si="162"/>
        <v>79歳</v>
      </c>
      <c r="P602">
        <f t="shared" ca="1" si="166"/>
        <v>54</v>
      </c>
      <c r="Q602">
        <f t="shared" ca="1" si="167"/>
        <v>52</v>
      </c>
      <c r="R602">
        <f t="shared" ca="1" si="168"/>
        <v>2075</v>
      </c>
      <c r="S602">
        <f t="shared" ca="1" si="169"/>
        <v>2075</v>
      </c>
      <c r="T602">
        <f t="shared" ca="1" si="170"/>
        <v>2075</v>
      </c>
      <c r="U602">
        <f t="shared" ca="1" si="171"/>
        <v>2075</v>
      </c>
      <c r="V602" s="10">
        <f t="shared" ca="1" si="172"/>
        <v>55342925</v>
      </c>
      <c r="W602" s="10">
        <f ca="1">IF($L602&lt;その他マスタ!$B$1,VLOOKUP($D602,月別収支!$A$2:$H$13,2,FALSE),その他マスタ!$B$3)+IF(AND($L602=その他マスタ!$B$1,入力項目!$I$9="あり",$D602=入力項目!$D$4),その他マスタ!$B$2,0)</f>
        <v>150000</v>
      </c>
      <c r="X602" s="10">
        <f ca="1">-IF(入力項目!$K$5=TRUE,
IF($F602+$G602&lt;3,VLOOKUP($D602,月別収支!$A$2:$H$13,8,FALSE),0)+IFERROR(VLOOKUP($H602,住宅ローン計算!C:P,13,FALSE),0)+IF($F602&gt;1,IF(OR($G602=3,$G602=6,$G602=9,$G602=12),ROUNDUP(入力項目!$N$18/4,0),0),0),
VLOOKUP($D602,月別収支!$A$2:$H$13,8,FALSE))</f>
        <v>0</v>
      </c>
      <c r="Y602" s="10">
        <f ca="1">-VLOOKUP($D602,月別収支!$A$2:$H$13,3,FALSE)</f>
        <v>-75000</v>
      </c>
      <c r="Z602" s="10">
        <f ca="1">-VLOOKUP($D602,月別収支!$A$2:$H$13,4,FALSE)</f>
        <v>-27000</v>
      </c>
      <c r="AA602" s="10">
        <f ca="1">-VLOOKUP($D602,月別収支!$A$2:$H$13,6,FALSE)</f>
        <v>-10000</v>
      </c>
      <c r="AB602" s="10">
        <f ca="1">-(
VLOOKUP($D602,月別収支!$A$2:$H$13,5,FALSE)+IF(AND(入力項目!$I$27&lt;=$A602,ISEVEN($A602-入力項目!$I$27),入力項目!$I$28=$D602),入力項目!$I$26,0)
+IF(入力項目!$K$26=TRUE,
IFERROR(VLOOKUP($K602,マイカーローン計算!C:P,13,FALSE),0),
IFERROR(
  IF(AND($C602&gt;0,MOD($C602,入力項目!$N$22)=0,$D602=入力項目!$N$23),入力項目!$N$24,0),
 0
)
)
)</f>
        <v>-20000</v>
      </c>
      <c r="AC602" s="10">
        <f ca="1">-IF($A602&lt;入力項目!$N$33,入力項目!$N$35,IF(AND($A602=入力項目!$N$33,$D602&lt;=入力項目!$N$34),入力項目!$N$35,0))</f>
        <v>0</v>
      </c>
      <c r="AD602">
        <f ca="1">-(
_xlfn.IFS(
P602&lt;=入力項目!$S$11,0,
AND(P602&gt;=入力項目!$S$11+1,P602&lt;=3),IFERROR(VLOOKUP(入力項目!$S$12,子育て関連マスタ!$I$4:$M$5,4,FALSE),0),
AND(P602&gt;=4,P602&lt;=6),IFERROR(VLOOKUP(入力項目!$S$13,子育て関連マスタ!$I$9:$M$12,4,FALSE),0),
AND(P602&gt;=7,P602&lt;=12),IFERROR(VLOOKUP(入力項目!$S$14,子育て関連マスタ!$I$16:$M$17,4,FALSE),0),
AND(P602&gt;=13,P602&lt;=15),IFERROR(VLOOKUP(入力項目!$S$15,子育て関連マスタ!$I$21:$M$22,4,FALSE),0),
AND(P602&gt;=16,P602&lt;=18),IFERROR(VLOOKUP(入力項目!$S$16,子育て関連マスタ!$I$26:$M$28,4,FALSE),0),
AND(P602&gt;=19,P602&lt;=20,入力項目!$S$16="高専"),IFERROR(VLOOKUP(入力項目!$S$16,子育て関連マスタ!$I$26:$M$28,4,FALSE),0),
AND(P602&gt;=19,P602&lt;=20,入力項目!$S$16&lt;&gt;"高専"),IFERROR(VLOOKUP(入力項目!$S$17,子育て関連マスタ!$I$32:$M$37,4,FALSE),0),
AND(P602&gt;=21,P602&lt;=22,入力項目!$S$16="高専"),IFERROR(VLOOKUP(入力項目!$S$17,子育て関連マスタ!$I$32:$M$34,4,FALSE),0),
AND(P602&gt;=21,P602&lt;=22,入力項目!$S$16&lt;&gt;"高専"),IFERROR(VLOOKUP(入力項目!$S$17,子育て関連マスタ!$I$32:$M$34,4,FALSE),0),
P602&gt;=23,0
) +
IF($D602=4,
  IFERROR(_xlfn.IFS(
  P602&lt;=入力項目!$S$11,0,
  AND(P602=入力項目!$S$11),IFERROR(VLOOKUP(入力項目!$S$12,子育て関連マスタ!$I$4:$M$5,2,FALSE),0),
  AND(P602=4),IFERROR(VLOOKUP(入力項目!$S$13,子育て関連マスタ!$I$9:$M$12,2,FALSE),0),
  AND(P602=7),IFERROR(VLOOKUP(入力項目!$S$14,子育て関連マスタ!$I$16:$M$17,2,FALSE),0),
  AND(P602=13),IFERROR(VLOOKUP(入力項目!$S$15,子育て関連マスタ!$I$21:$M$22,2,FALSE),0),
  AND(P602=16),IFERROR(VLOOKUP(入力項目!$S$16,子育て関連マスタ!$I$26:$M$28,2,FALSE),0),
  AND(P602=19,入力項目!$S$16&lt;&gt;"高専"),IFERROR(VLOOKUP(入力項目!$S$17,子育て関連マスタ!$I$32:$M$37,2,FALSE),0),
  AND(P602=21,入力項目!$S$16="高専"),IFERROR(VLOOKUP(入力項目!$S$17,子育て関連マスタ!$I$32:$M$37,2,FALSE),0),
  P602&gt;=22,0
  ),0),0
) +
IF(AND(P602&gt;=1,P602&lt;=15),IF($D602=入力項目!$S$8,入力項目!$S$3,0),0) +
IF(AND(P602&gt;=1,P602&lt;=15),IF($D602=5,入力項目!$S$4,0),0) +
IF(AND(P602&gt;=1,P602&lt;=15),IF($D602=12,入力項目!$S$5,0),0) +
IF(AND(入力項目!$S$7=$A602,入力項目!$S$8=$D602),子育て関連マスタ!$C$14,0) +
IFERROR(IF(AND(YEAR(EDATE(DATE(入力項目!$S$7,入力項目!$S$8,1),1))=$A602,MONTH(EDATE(DATE(入力項目!$S$7,入力項目!$S$8,1),1))=$D602),子育て関連マスタ!$C$15,0),0) +
IF(AND(OR(P602=3,P602=5,P602=7),$D602=11),子育て関連マスタ!$C$17,0) +
IF(AND(P602=20,$D602=1),子育て関連マスタ!$C$18,0) +
IF(AND(P602=20,$D602=1),
IFERROR(_xlfn.IFS(
入力項目!$S$10="男",子育て関連マスタ!$C$18,
入力項目!$S$10="女",子育て関連マスタ!$C$19
),0),0
) +
IF(AND(P602&gt;=入力項目!$S$18,P602&lt;=入力項目!$S$19),入力項目!$S$20,0) +
IF(AND(P602&gt;=入力項目!$S$21,P602&lt;=入力項目!$S$22),入力項目!$S$23,0) +
IF(AND(P602&gt;=入力項目!$S$24,P602&lt;=入力項目!$S$25),入力項目!$S$26,0)
)</f>
        <v>0</v>
      </c>
      <c r="AE602">
        <f ca="1">-(
_xlfn.IFS(
Q602&lt;=入力項目!$S$11,0,
AND(Q602&gt;=入力項目!$S$11+1,Q602&lt;=3),IFERROR(VLOOKUP(入力項目!$S$12,子育て関連マスタ!$I$4:$M$5,4,FALSE),0),
AND(Q602&gt;=4,Q602&lt;=6),IFERROR(VLOOKUP(入力項目!$S$13,子育て関連マスタ!$I$9:$M$12,4,FALSE),0),
AND(Q602&gt;=7,Q602&lt;=12),IFERROR(VLOOKUP(入力項目!$S$14,子育て関連マスタ!$I$16:$M$17,4,FALSE),0),
AND(Q602&gt;=13,Q602&lt;=15),IFERROR(VLOOKUP(入力項目!$S$15,子育て関連マスタ!$I$21:$M$22,4,FALSE),0),
AND(Q602&gt;=16,Q602&lt;=18),IFERROR(VLOOKUP(入力項目!$S$16,子育て関連マスタ!$I$26:$M$28,4,FALSE),0),
AND(Q602&gt;=19,Q602&lt;=20,入力項目!$S$16="高専"),IFERROR(VLOOKUP(入力項目!$S$16,子育て関連マスタ!$I$26:$M$28,4,FALSE),0),
AND(Q602&gt;=19,Q602&lt;=20,入力項目!$S$16&lt;&gt;"高専"),IFERROR(VLOOKUP(入力項目!$S$17,子育て関連マスタ!$I$32:$M$37,4,FALSE),0),
AND(Q602&gt;=21,Q602&lt;=22,入力項目!$S$16="高専"),IFERROR(VLOOKUP(入力項目!$S$17,子育て関連マスタ!$I$32:$M$34,4,FALSE),0),
AND(Q602&gt;=21,Q602&lt;=22,入力項目!$S$16&lt;&gt;"高専"),IFERROR(VLOOKUP(入力項目!$S$17,子育て関連マスタ!$I$32:$M$34,4,FALSE),0),
Q602&gt;=23,0
) +
IF($D602=4,
  IFERROR(_xlfn.IFS(
  Q602&lt;=入力項目!$S$11,0,
  AND(Q602=入力項目!$S$11),IFERROR(VLOOKUP(入力項目!$S$12,子育て関連マスタ!$I$4:$M$5,2,FALSE),0),
  AND(Q602=4),IFERROR(VLOOKUP(入力項目!$S$13,子育て関連マスタ!$I$9:$M$12,2,FALSE),0),
  AND(Q602=7),IFERROR(VLOOKUP(入力項目!$S$14,子育て関連マスタ!$I$16:$M$17,2,FALSE),0),
  AND(Q602=13),IFERROR(VLOOKUP(入力項目!$S$15,子育て関連マスタ!$I$21:$M$22,2,FALSE),0),
  AND(Q602=16),IFERROR(VLOOKUP(入力項目!$S$16,子育て関連マスタ!$I$26:$M$28,2,FALSE),0),
  AND(Q602=19,入力項目!$S$16&lt;&gt;"高専"),IFERROR(VLOOKUP(入力項目!$S$17,子育て関連マスタ!$I$32:$M$37,2,FALSE),0),
  AND(Q602=21,入力項目!$S$16="高専"),IFERROR(VLOOKUP(入力項目!$S$17,子育て関連マスタ!$I$32:$M$37,2,FALSE),0),
  Q602&gt;=22,0
  ),0),0
) +
IF(AND(Q602&gt;=1,Q602&lt;=15),IF($D602=入力項目!$S$8,入力項目!$S$3,0),0) +
IF(AND(Q602&gt;=1,Q602&lt;=15),IF($D602=5,入力項目!$S$4,0),0) +
IF(AND(Q602&gt;=1,Q602&lt;=15),IF($D602=12,入力項目!$S$5,0),0) +
IF(AND(入力項目!$S$7=$A602,入力項目!$S$8=$D602),子育て関連マスタ!$C$14,0) +
IFERROR(IF(AND(YEAR(EDATE(DATE(入力項目!$S$7,入力項目!$S$8,1),1))=$A602,MONTH(EDATE(DATE(入力項目!$S$7,入力項目!$S$8,1),1))=$D602),子育て関連マスタ!$C$15,0),0) +
IF(AND(OR(Q602=3,Q602=5,Q602=7),$D602=11),子育て関連マスタ!$C$17,0) +
IF(AND(Q602=20,$D602=1),子育て関連マスタ!$C$18,0) +
IF(AND(Q602=20,$D602=1),
IFERROR(_xlfn.IFS(
入力項目!$S$10="男",子育て関連マスタ!$C$18,
入力項目!$S$10="女",子育て関連マスタ!$C$19
),0),0
) +
IF(AND(Q602&gt;=入力項目!$S$18,Q602&lt;=入力項目!$S$19),入力項目!$S$20,0) +
IF(AND(Q602&gt;=入力項目!$S$21,Q602&lt;=入力項目!$S$22),入力項目!$S$23,0) +
IF(AND(Q602&gt;=入力項目!$S$24,Q602&lt;=入力項目!$S$25),入力項目!$S$26,0)
)</f>
        <v>0</v>
      </c>
      <c r="AF602">
        <f ca="1">-(
_xlfn.IFS(
R602&lt;=入力項目!$S$11,0,
AND(R602&gt;=入力項目!$S$11+1,R602&lt;=3),IFERROR(VLOOKUP(入力項目!$S$12,子育て関連マスタ!$I$4:$M$5,4,FALSE),0),
AND(R602&gt;=4,R602&lt;=6),IFERROR(VLOOKUP(入力項目!$S$13,子育て関連マスタ!$I$9:$M$12,4,FALSE),0),
AND(R602&gt;=7,R602&lt;=12),IFERROR(VLOOKUP(入力項目!$S$14,子育て関連マスタ!$I$16:$M$17,4,FALSE),0),
AND(R602&gt;=13,R602&lt;=15),IFERROR(VLOOKUP(入力項目!$S$15,子育て関連マスタ!$I$21:$M$22,4,FALSE),0),
AND(R602&gt;=16,R602&lt;=18),IFERROR(VLOOKUP(入力項目!$S$16,子育て関連マスタ!$I$26:$M$28,4,FALSE),0),
AND(R602&gt;=19,R602&lt;=20,入力項目!$S$16="高専"),IFERROR(VLOOKUP(入力項目!$S$16,子育て関連マスタ!$I$26:$M$28,4,FALSE),0),
AND(R602&gt;=19,R602&lt;=20,入力項目!$S$16&lt;&gt;"高専"),IFERROR(VLOOKUP(入力項目!$S$17,子育て関連マスタ!$I$32:$M$37,4,FALSE),0),
AND(R602&gt;=21,R602&lt;=22,入力項目!$S$16="高専"),IFERROR(VLOOKUP(入力項目!$S$17,子育て関連マスタ!$I$32:$M$34,4,FALSE),0),
AND(R602&gt;=21,R602&lt;=22,入力項目!$S$16&lt;&gt;"高専"),IFERROR(VLOOKUP(入力項目!$S$17,子育て関連マスタ!$I$32:$M$34,4,FALSE),0),
R602&gt;=23,0
) +
IF($D602=4,
  IFERROR(_xlfn.IFS(
  R602&lt;=入力項目!$S$11,0,
  AND(R602=入力項目!$S$11),IFERROR(VLOOKUP(入力項目!$S$12,子育て関連マスタ!$I$4:$M$5,2,FALSE),0),
  AND(R602=4),IFERROR(VLOOKUP(入力項目!$S$13,子育て関連マスタ!$I$9:$M$12,2,FALSE),0),
  AND(R602=7),IFERROR(VLOOKUP(入力項目!$S$14,子育て関連マスタ!$I$16:$M$17,2,FALSE),0),
  AND(R602=13),IFERROR(VLOOKUP(入力項目!$S$15,子育て関連マスタ!$I$21:$M$22,2,FALSE),0),
  AND(R602=16),IFERROR(VLOOKUP(入力項目!$S$16,子育て関連マスタ!$I$26:$M$28,2,FALSE),0),
  AND(R602=19,入力項目!$S$16&lt;&gt;"高専"),IFERROR(VLOOKUP(入力項目!$S$17,子育て関連マスタ!$I$32:$M$37,2,FALSE),0),
  AND(R602=21,入力項目!$S$16="高専"),IFERROR(VLOOKUP(入力項目!$S$17,子育て関連マスタ!$I$32:$M$37,2,FALSE),0),
  R602&gt;=22,0
  ),0),0
) +
IF(AND(R602&gt;=1,R602&lt;=15),IF($D602=入力項目!$S$8,入力項目!$S$3,0),0) +
IF(AND(R602&gt;=1,R602&lt;=15),IF($D602=5,入力項目!$S$4,0),0) +
IF(AND(R602&gt;=1,R602&lt;=15),IF($D602=12,入力項目!$S$5,0),0) +
IF(AND(入力項目!$S$7=$A602,入力項目!$S$8=$D602),子育て関連マスタ!$C$14,0) +
IFERROR(IF(AND(YEAR(EDATE(DATE(入力項目!$S$7,入力項目!$S$8,1),1))=$A602,MONTH(EDATE(DATE(入力項目!$S$7,入力項目!$S$8,1),1))=$D602),子育て関連マスタ!$C$15,0),0) +
IF(AND(OR(R602=3,R602=5,R602=7),$D602=11),子育て関連マスタ!$C$17,0) +
IF(AND(R602=20,$D602=1),子育て関連マスタ!$C$18,0) +
IF(AND(R602=20,$D602=1),
IFERROR(_xlfn.IFS(
入力項目!$S$10="男",子育て関連マスタ!$C$18,
入力項目!$S$10="女",子育て関連マスタ!$C$19
),0),0
) +
IF(AND(R602&gt;=入力項目!$S$18,R602&lt;=入力項目!$S$19),入力項目!$S$20,0) +
IF(AND(R602&gt;=入力項目!$S$21,R602&lt;=入力項目!$S$22),入力項目!$S$23,0) +
IF(AND(R602&gt;=入力項目!$S$24,R602&lt;=入力項目!$S$25),入力項目!$S$26,0)
)</f>
        <v>0</v>
      </c>
      <c r="AG602">
        <f ca="1">-(
_xlfn.IFS(
S602&lt;=入力項目!$S$11,0,
AND(S602&gt;=入力項目!$S$11+1,S602&lt;=3),IFERROR(VLOOKUP(入力項目!$S$12,子育て関連マスタ!$I$4:$M$5,4,FALSE),0),
AND(S602&gt;=4,S602&lt;=6),IFERROR(VLOOKUP(入力項目!$S$13,子育て関連マスタ!$I$9:$M$12,4,FALSE),0),
AND(S602&gt;=7,S602&lt;=12),IFERROR(VLOOKUP(入力項目!$S$14,子育て関連マスタ!$I$16:$M$17,4,FALSE),0),
AND(S602&gt;=13,S602&lt;=15),IFERROR(VLOOKUP(入力項目!$S$15,子育て関連マスタ!$I$21:$M$22,4,FALSE),0),
AND(S602&gt;=16,S602&lt;=18),IFERROR(VLOOKUP(入力項目!$S$16,子育て関連マスタ!$I$26:$M$28,4,FALSE),0),
AND(S602&gt;=19,S602&lt;=20,入力項目!$S$16="高専"),IFERROR(VLOOKUP(入力項目!$S$16,子育て関連マスタ!$I$26:$M$28,4,FALSE),0),
AND(S602&gt;=19,S602&lt;=20,入力項目!$S$16&lt;&gt;"高専"),IFERROR(VLOOKUP(入力項目!$S$17,子育て関連マスタ!$I$32:$M$37,4,FALSE),0),
AND(S602&gt;=21,S602&lt;=22,入力項目!$S$16="高専"),IFERROR(VLOOKUP(入力項目!$S$17,子育て関連マスタ!$I$32:$M$34,4,FALSE),0),
AND(S602&gt;=21,S602&lt;=22,入力項目!$S$16&lt;&gt;"高専"),IFERROR(VLOOKUP(入力項目!$S$17,子育て関連マスタ!$I$32:$M$34,4,FALSE),0),
S602&gt;=23,0
) +
IF($D602=4,
  IFERROR(_xlfn.IFS(
  S602&lt;=入力項目!$S$11,0,
  AND(S602=入力項目!$S$11),IFERROR(VLOOKUP(入力項目!$S$12,子育て関連マスタ!$I$4:$M$5,2,FALSE),0),
  AND(S602=4),IFERROR(VLOOKUP(入力項目!$S$13,子育て関連マスタ!$I$9:$M$12,2,FALSE),0),
  AND(S602=7),IFERROR(VLOOKUP(入力項目!$S$14,子育て関連マスタ!$I$16:$M$17,2,FALSE),0),
  AND(S602=13),IFERROR(VLOOKUP(入力項目!$S$15,子育て関連マスタ!$I$21:$M$22,2,FALSE),0),
  AND(S602=16),IFERROR(VLOOKUP(入力項目!$S$16,子育て関連マスタ!$I$26:$M$28,2,FALSE),0),
  AND(S602=19,入力項目!$S$16&lt;&gt;"高専"),IFERROR(VLOOKUP(入力項目!$S$17,子育て関連マスタ!$I$32:$M$37,2,FALSE),0),
  AND(S602=21,入力項目!$S$16="高専"),IFERROR(VLOOKUP(入力項目!$S$17,子育て関連マスタ!$I$32:$M$37,2,FALSE),0),
  S602&gt;=22,0
  ),0),0
) +
IF(AND(S602&gt;=1,S602&lt;=15),IF($D602=入力項目!$S$8,入力項目!$S$3,0),0) +
IF(AND(S602&gt;=1,S602&lt;=15),IF($D602=5,入力項目!$S$4,0),0) +
IF(AND(S602&gt;=1,S602&lt;=15),IF($D602=12,入力項目!$S$5,0),0) +
IF(AND(入力項目!$S$7=$A602,入力項目!$S$8=$D602),子育て関連マスタ!$C$14,0) +
IFERROR(IF(AND(YEAR(EDATE(DATE(入力項目!$S$7,入力項目!$S$8,1),1))=$A602,MONTH(EDATE(DATE(入力項目!$S$7,入力項目!$S$8,1),1))=$D602),子育て関連マスタ!$C$15,0),0) +
IF(AND(OR(S602=3,S602=5,S602=7),$D602=11),子育て関連マスタ!$C$17,0) +
IF(AND(S602=20,$D602=1),子育て関連マスタ!$C$18,0) +
IF(AND(S602=20,$D602=1),
IFERROR(_xlfn.IFS(
入力項目!$S$10="男",子育て関連マスタ!$C$18,
入力項目!$S$10="女",子育て関連マスタ!$C$19
),0),0
) +
IF(AND(S602&gt;=入力項目!$S$18,S602&lt;=入力項目!$S$19),入力項目!$S$20,0) +
IF(AND(S602&gt;=入力項目!$S$21,S602&lt;=入力項目!$S$22),入力項目!$S$23,0) +
IF(AND(S602&gt;=入力項目!$S$24,S602&lt;=入力項目!$S$25),入力項目!$S$26,0)
)</f>
        <v>0</v>
      </c>
      <c r="AH602">
        <f ca="1">-(
_xlfn.IFS(
T602&lt;=入力項目!$S$11,0,
AND(T602&gt;=入力項目!$S$11+1,T602&lt;=3),IFERROR(VLOOKUP(入力項目!$S$12,子育て関連マスタ!$I$4:$M$5,4,FALSE),0),
AND(T602&gt;=4,T602&lt;=6),IFERROR(VLOOKUP(入力項目!$S$13,子育て関連マスタ!$I$9:$M$12,4,FALSE),0),
AND(T602&gt;=7,T602&lt;=12),IFERROR(VLOOKUP(入力項目!$S$14,子育て関連マスタ!$I$16:$M$17,4,FALSE),0),
AND(T602&gt;=13,T602&lt;=15),IFERROR(VLOOKUP(入力項目!$S$15,子育て関連マスタ!$I$21:$M$22,4,FALSE),0),
AND(T602&gt;=16,T602&lt;=18),IFERROR(VLOOKUP(入力項目!$S$16,子育て関連マスタ!$I$26:$M$28,4,FALSE),0),
AND(T602&gt;=19,T602&lt;=20,入力項目!$S$16="高専"),IFERROR(VLOOKUP(入力項目!$S$16,子育て関連マスタ!$I$26:$M$28,4,FALSE),0),
AND(T602&gt;=19,T602&lt;=20,入力項目!$S$16&lt;&gt;"高専"),IFERROR(VLOOKUP(入力項目!$S$17,子育て関連マスタ!$I$32:$M$37,4,FALSE),0),
AND(T602&gt;=21,T602&lt;=22,入力項目!$S$16="高専"),IFERROR(VLOOKUP(入力項目!$S$17,子育て関連マスタ!$I$32:$M$34,4,FALSE),0),
AND(T602&gt;=21,T602&lt;=22,入力項目!$S$16&lt;&gt;"高専"),IFERROR(VLOOKUP(入力項目!$S$17,子育て関連マスタ!$I$32:$M$34,4,FALSE),0),
T602&gt;=23,0
) +
IF($D602=4,
  IFERROR(_xlfn.IFS(
  T602&lt;=入力項目!$S$11,0,
  AND(T602=入力項目!$S$11),IFERROR(VLOOKUP(入力項目!$S$12,子育て関連マスタ!$I$4:$M$5,2,FALSE),0),
  AND(T602=4),IFERROR(VLOOKUP(入力項目!$S$13,子育て関連マスタ!$I$9:$M$12,2,FALSE),0),
  AND(T602=7),IFERROR(VLOOKUP(入力項目!$S$14,子育て関連マスタ!$I$16:$M$17,2,FALSE),0),
  AND(T602=13),IFERROR(VLOOKUP(入力項目!$S$15,子育て関連マスタ!$I$21:$M$22,2,FALSE),0),
  AND(T602=16),IFERROR(VLOOKUP(入力項目!$S$16,子育て関連マスタ!$I$26:$M$28,2,FALSE),0),
  AND(T602=19,入力項目!$S$16&lt;&gt;"高専"),IFERROR(VLOOKUP(入力項目!$S$17,子育て関連マスタ!$I$32:$M$37,2,FALSE),0),
  AND(T602=21,入力項目!$S$16="高専"),IFERROR(VLOOKUP(入力項目!$S$17,子育て関連マスタ!$I$32:$M$37,2,FALSE),0),
  T602&gt;=22,0
  ),0),0
) +
IF(AND(T602&gt;=1,T602&lt;=15),IF($D602=入力項目!$S$8,入力項目!$S$3,0),0) +
IF(AND(T602&gt;=1,T602&lt;=15),IF($D602=5,入力項目!$S$4,0),0) +
IF(AND(T602&gt;=1,T602&lt;=15),IF($D602=12,入力項目!$S$5,0),0) +
IF(AND(入力項目!$S$7=$A602,入力項目!$S$8=$D602),子育て関連マスタ!$C$14,0) +
IFERROR(IF(AND(YEAR(EDATE(DATE(入力項目!$S$7,入力項目!$S$8,1),1))=$A602,MONTH(EDATE(DATE(入力項目!$S$7,入力項目!$S$8,1),1))=$D602),子育て関連マスタ!$C$15,0),0) +
IF(AND(OR(T602=3,T602=5,T602=7),$D602=11),子育て関連マスタ!$C$17,0) +
IF(AND(T602=20,$D602=1),子育て関連マスタ!$C$18,0) +
IF(AND(T602=20,$D602=1),
IFERROR(_xlfn.IFS(
入力項目!$S$10="男",子育て関連マスタ!$C$18,
入力項目!$S$10="女",子育て関連マスタ!$C$19
),0),0
) +
IF(AND(T602&gt;=入力項目!$S$18,T602&lt;=入力項目!$S$19),入力項目!$S$20,0) +
IF(AND(T602&gt;=入力項目!$S$21,T602&lt;=入力項目!$S$22),入力項目!$S$23,0) +
IF(AND(T602&gt;=入力項目!$S$24,T602&lt;=入力項目!$S$25),入力項目!$S$26,0)
)</f>
        <v>0</v>
      </c>
      <c r="AI602">
        <f ca="1">-(
_xlfn.IFS(
U602&lt;=入力項目!$S$11,0,
AND(U602&gt;=入力項目!$S$11+1,U602&lt;=3),IFERROR(VLOOKUP(入力項目!$S$12,子育て関連マスタ!$I$4:$M$5,4,FALSE),0),
AND(U602&gt;=4,U602&lt;=6),IFERROR(VLOOKUP(入力項目!$S$13,子育て関連マスタ!$I$9:$M$12,4,FALSE),0),
AND(U602&gt;=7,U602&lt;=12),IFERROR(VLOOKUP(入力項目!$S$14,子育て関連マスタ!$I$16:$M$17,4,FALSE),0),
AND(U602&gt;=13,U602&lt;=15),IFERROR(VLOOKUP(入力項目!$S$15,子育て関連マスタ!$I$21:$M$22,4,FALSE),0),
AND(U602&gt;=16,U602&lt;=18),IFERROR(VLOOKUP(入力項目!$S$16,子育て関連マスタ!$I$26:$M$28,4,FALSE),0),
AND(U602&gt;=19,U602&lt;=20,入力項目!$S$16="高専"),IFERROR(VLOOKUP(入力項目!$S$16,子育て関連マスタ!$I$26:$M$28,4,FALSE),0),
AND(U602&gt;=19,U602&lt;=20,入力項目!$S$16&lt;&gt;"高専"),IFERROR(VLOOKUP(入力項目!$S$17,子育て関連マスタ!$I$32:$M$37,4,FALSE),0),
AND(U602&gt;=21,U602&lt;=22,入力項目!$S$16="高専"),IFERROR(VLOOKUP(入力項目!$S$17,子育て関連マスタ!$I$32:$M$34,4,FALSE),0),
AND(U602&gt;=21,U602&lt;=22,入力項目!$S$16&lt;&gt;"高専"),IFERROR(VLOOKUP(入力項目!$S$17,子育て関連マスタ!$I$32:$M$34,4,FALSE),0),
U602&gt;=23,0
) +
IF($D602=4,
  IFERROR(_xlfn.IFS(
  U602&lt;=入力項目!$S$11,0,
  AND(U602=入力項目!$S$11),IFERROR(VLOOKUP(入力項目!$S$12,子育て関連マスタ!$I$4:$M$5,2,FALSE),0),
  AND(U602=4),IFERROR(VLOOKUP(入力項目!$S$13,子育て関連マスタ!$I$9:$M$12,2,FALSE),0),
  AND(U602=7),IFERROR(VLOOKUP(入力項目!$S$14,子育て関連マスタ!$I$16:$M$17,2,FALSE),0),
  AND(U602=13),IFERROR(VLOOKUP(入力項目!$S$15,子育て関連マスタ!$I$21:$M$22,2,FALSE),0),
  AND(U602=16),IFERROR(VLOOKUP(入力項目!$S$16,子育て関連マスタ!$I$26:$M$28,2,FALSE),0),
  AND(U602=19,入力項目!$S$16&lt;&gt;"高専"),IFERROR(VLOOKUP(入力項目!$S$17,子育て関連マスタ!$I$32:$M$37,2,FALSE),0),
  AND(U602=21,入力項目!$S$16="高専"),IFERROR(VLOOKUP(入力項目!$S$17,子育て関連マスタ!$I$32:$M$37,2,FALSE),0),
  U602&gt;=22,0
  ),0),0
) +
IF(AND(U602&gt;=1,U602&lt;=15),IF($D602=入力項目!$S$8,入力項目!$S$3,0),0) +
IF(AND(U602&gt;=1,U602&lt;=15),IF($D602=5,入力項目!$S$4,0),0) +
IF(AND(U602&gt;=1,U602&lt;=15),IF($D602=12,入力項目!$S$5,0),0) +
IF(AND(入力項目!$S$7=$A602,入力項目!$S$8=$D602),子育て関連マスタ!$C$14,0) +
IFERROR(IF(AND(YEAR(EDATE(DATE(入力項目!$S$7,入力項目!$S$8,1),1))=$A602,MONTH(EDATE(DATE(入力項目!$S$7,入力項目!$S$8,1),1))=$D602),子育て関連マスタ!$C$15,0),0) +
IF(AND(OR(U602=3,U602=5,U602=7),$D602=11),子育て関連マスタ!$C$17,0) +
IF(AND(U602=20,$D602=1),子育て関連マスタ!$C$18,0) +
IF(AND(U602=20,$D602=1),
IFERROR(_xlfn.IFS(
入力項目!$S$10="男",子育て関連マスタ!$C$18,
入力項目!$S$10="女",子育て関連マスタ!$C$19
),0),0
) +
IF(AND(U602&gt;=入力項目!$S$18,U602&lt;=入力項目!$S$19),入力項目!$S$20,0) +
IF(AND(U602&gt;=入力項目!$S$21,U602&lt;=入力項目!$S$22),入力項目!$S$23,0) +
IF(AND(U602&gt;=入力項目!$S$24,U602&lt;=入力項目!$S$25),入力項目!$S$26,0)
)</f>
        <v>0</v>
      </c>
      <c r="AJ602" s="10">
        <f ca="1">-VLOOKUP($D602,月別収支!$A$2:$H$13,7,FALSE)</f>
        <v>-20000</v>
      </c>
    </row>
    <row r="603" spans="1:36" x14ac:dyDescent="0.4">
      <c r="A603">
        <f t="shared" ca="1" si="156"/>
        <v>2074</v>
      </c>
      <c r="B603">
        <f t="shared" ca="1" si="163"/>
        <v>2074</v>
      </c>
      <c r="C603">
        <f t="shared" ca="1" si="164"/>
        <v>50</v>
      </c>
      <c r="D603">
        <f t="shared" ca="1" si="157"/>
        <v>9</v>
      </c>
      <c r="E603" t="str">
        <f t="shared" ca="1" si="158"/>
        <v>2074年9月</v>
      </c>
      <c r="F603">
        <f ca="1">IF(OR(入力項目!$N$5&lt;$A603,AND(入力項目!$N$5=$A603,入力項目!$N$6&lt;$D603)),IF(F602=0,1,IF(G603=12,F602+1,F602)),0)</f>
        <v>49</v>
      </c>
      <c r="G603">
        <f ca="1">IF(OR(入力項目!$N$5&lt;$A603,AND(入力項目!$N$5=$A603,入力項目!$N$6&lt;$D603)),IF(G602=12,1,G602+1),0)</f>
        <v>11</v>
      </c>
      <c r="H603" t="str">
        <f t="shared" ca="1" si="159"/>
        <v>49_11</v>
      </c>
      <c r="I603">
        <f ca="1">IF(
  IFERROR(AND($C603&gt;0,MOD($C603,入力項目!$N$22)=0,$D603=入力項目!$N$23), FALSE),
  1,
  IF(
    AND(I602&gt;0,J602=12),
    IF(I602=入力項目!$N$28, 0, I602+1),
    I602
  )
)</f>
        <v>1</v>
      </c>
      <c r="J603">
        <f ca="1">IF($D603=入力項目!$N$23,1,IFERROR(J602+1,1))</f>
        <v>4</v>
      </c>
      <c r="K603" t="str">
        <f t="shared" ca="1" si="160"/>
        <v>1_4</v>
      </c>
      <c r="L603">
        <f ca="1">L602+IF(入力項目!$D$4=$D603,1,0)</f>
        <v>78</v>
      </c>
      <c r="M603" t="str">
        <f t="shared" ca="1" si="161"/>
        <v>78歳</v>
      </c>
      <c r="N603">
        <f t="shared" ca="1" si="165"/>
        <v>79</v>
      </c>
      <c r="O603" t="str">
        <f t="shared" ca="1" si="162"/>
        <v>79歳</v>
      </c>
      <c r="P603">
        <f t="shared" ca="1" si="166"/>
        <v>54</v>
      </c>
      <c r="Q603">
        <f t="shared" ca="1" si="167"/>
        <v>52</v>
      </c>
      <c r="R603">
        <f t="shared" ca="1" si="168"/>
        <v>2075</v>
      </c>
      <c r="S603">
        <f t="shared" ca="1" si="169"/>
        <v>2075</v>
      </c>
      <c r="T603">
        <f t="shared" ca="1" si="170"/>
        <v>2075</v>
      </c>
      <c r="U603">
        <f t="shared" ca="1" si="171"/>
        <v>2075</v>
      </c>
      <c r="V603" s="10">
        <f t="shared" ca="1" si="172"/>
        <v>55340925</v>
      </c>
      <c r="W603" s="10">
        <f ca="1">IF($L603&lt;その他マスタ!$B$1,VLOOKUP($D603,月別収支!$A$2:$H$13,2,FALSE),その他マスタ!$B$3)+IF(AND($L603=その他マスタ!$B$1,入力項目!$I$9="あり",$D603=入力項目!$D$4),その他マスタ!$B$2,0)</f>
        <v>150000</v>
      </c>
      <c r="X603" s="10">
        <f ca="1">-IF(入力項目!$K$5=TRUE,
IF($F603+$G603&lt;3,VLOOKUP($D603,月別収支!$A$2:$H$13,8,FALSE),0)+IFERROR(VLOOKUP($H603,住宅ローン計算!C:P,13,FALSE),0)+IF($F603&gt;1,IF(OR($G603=3,$G603=6,$G603=9,$G603=12),ROUNDUP(入力項目!$N$18/4,0),0),0),
VLOOKUP($D603,月別収支!$A$2:$H$13,8,FALSE))</f>
        <v>0</v>
      </c>
      <c r="Y603" s="10">
        <f ca="1">-VLOOKUP($D603,月別収支!$A$2:$H$13,3,FALSE)</f>
        <v>-75000</v>
      </c>
      <c r="Z603" s="10">
        <f ca="1">-VLOOKUP($D603,月別収支!$A$2:$H$13,4,FALSE)</f>
        <v>-27000</v>
      </c>
      <c r="AA603" s="10">
        <f ca="1">-VLOOKUP($D603,月別収支!$A$2:$H$13,6,FALSE)</f>
        <v>-10000</v>
      </c>
      <c r="AB603" s="10">
        <f ca="1">-(
VLOOKUP($D603,月別収支!$A$2:$H$13,5,FALSE)+IF(AND(入力項目!$I$27&lt;=$A603,ISEVEN($A603-入力項目!$I$27),入力項目!$I$28=$D603),入力項目!$I$26,0)
+IF(入力項目!$K$26=TRUE,
IFERROR(VLOOKUP($K603,マイカーローン計算!C:P,13,FALSE),0),
IFERROR(
  IF(AND($C603&gt;0,MOD($C603,入力項目!$N$22)=0,$D603=入力項目!$N$23),入力項目!$N$24,0),
 0
)
)
)</f>
        <v>-20000</v>
      </c>
      <c r="AC603" s="10">
        <f ca="1">-IF($A603&lt;入力項目!$N$33,入力項目!$N$35,IF(AND($A603=入力項目!$N$33,$D603&lt;=入力項目!$N$34),入力項目!$N$35,0))</f>
        <v>0</v>
      </c>
      <c r="AD603">
        <f ca="1">-(
_xlfn.IFS(
P603&lt;=入力項目!$S$11,0,
AND(P603&gt;=入力項目!$S$11+1,P603&lt;=3),IFERROR(VLOOKUP(入力項目!$S$12,子育て関連マスタ!$I$4:$M$5,4,FALSE),0),
AND(P603&gt;=4,P603&lt;=6),IFERROR(VLOOKUP(入力項目!$S$13,子育て関連マスタ!$I$9:$M$12,4,FALSE),0),
AND(P603&gt;=7,P603&lt;=12),IFERROR(VLOOKUP(入力項目!$S$14,子育て関連マスタ!$I$16:$M$17,4,FALSE),0),
AND(P603&gt;=13,P603&lt;=15),IFERROR(VLOOKUP(入力項目!$S$15,子育て関連マスタ!$I$21:$M$22,4,FALSE),0),
AND(P603&gt;=16,P603&lt;=18),IFERROR(VLOOKUP(入力項目!$S$16,子育て関連マスタ!$I$26:$M$28,4,FALSE),0),
AND(P603&gt;=19,P603&lt;=20,入力項目!$S$16="高専"),IFERROR(VLOOKUP(入力項目!$S$16,子育て関連マスタ!$I$26:$M$28,4,FALSE),0),
AND(P603&gt;=19,P603&lt;=20,入力項目!$S$16&lt;&gt;"高専"),IFERROR(VLOOKUP(入力項目!$S$17,子育て関連マスタ!$I$32:$M$37,4,FALSE),0),
AND(P603&gt;=21,P603&lt;=22,入力項目!$S$16="高専"),IFERROR(VLOOKUP(入力項目!$S$17,子育て関連マスタ!$I$32:$M$34,4,FALSE),0),
AND(P603&gt;=21,P603&lt;=22,入力項目!$S$16&lt;&gt;"高専"),IFERROR(VLOOKUP(入力項目!$S$17,子育て関連マスタ!$I$32:$M$34,4,FALSE),0),
P603&gt;=23,0
) +
IF($D603=4,
  IFERROR(_xlfn.IFS(
  P603&lt;=入力項目!$S$11,0,
  AND(P603=入力項目!$S$11),IFERROR(VLOOKUP(入力項目!$S$12,子育て関連マスタ!$I$4:$M$5,2,FALSE),0),
  AND(P603=4),IFERROR(VLOOKUP(入力項目!$S$13,子育て関連マスタ!$I$9:$M$12,2,FALSE),0),
  AND(P603=7),IFERROR(VLOOKUP(入力項目!$S$14,子育て関連マスタ!$I$16:$M$17,2,FALSE),0),
  AND(P603=13),IFERROR(VLOOKUP(入力項目!$S$15,子育て関連マスタ!$I$21:$M$22,2,FALSE),0),
  AND(P603=16),IFERROR(VLOOKUP(入力項目!$S$16,子育て関連マスタ!$I$26:$M$28,2,FALSE),0),
  AND(P603=19,入力項目!$S$16&lt;&gt;"高専"),IFERROR(VLOOKUP(入力項目!$S$17,子育て関連マスタ!$I$32:$M$37,2,FALSE),0),
  AND(P603=21,入力項目!$S$16="高専"),IFERROR(VLOOKUP(入力項目!$S$17,子育て関連マスタ!$I$32:$M$37,2,FALSE),0),
  P603&gt;=22,0
  ),0),0
) +
IF(AND(P603&gt;=1,P603&lt;=15),IF($D603=入力項目!$S$8,入力項目!$S$3,0),0) +
IF(AND(P603&gt;=1,P603&lt;=15),IF($D603=5,入力項目!$S$4,0),0) +
IF(AND(P603&gt;=1,P603&lt;=15),IF($D603=12,入力項目!$S$5,0),0) +
IF(AND(入力項目!$S$7=$A603,入力項目!$S$8=$D603),子育て関連マスタ!$C$14,0) +
IFERROR(IF(AND(YEAR(EDATE(DATE(入力項目!$S$7,入力項目!$S$8,1),1))=$A603,MONTH(EDATE(DATE(入力項目!$S$7,入力項目!$S$8,1),1))=$D603),子育て関連マスタ!$C$15,0),0) +
IF(AND(OR(P603=3,P603=5,P603=7),$D603=11),子育て関連マスタ!$C$17,0) +
IF(AND(P603=20,$D603=1),子育て関連マスタ!$C$18,0) +
IF(AND(P603=20,$D603=1),
IFERROR(_xlfn.IFS(
入力項目!$S$10="男",子育て関連マスタ!$C$18,
入力項目!$S$10="女",子育て関連マスタ!$C$19
),0),0
) +
IF(AND(P603&gt;=入力項目!$S$18,P603&lt;=入力項目!$S$19),入力項目!$S$20,0) +
IF(AND(P603&gt;=入力項目!$S$21,P603&lt;=入力項目!$S$22),入力項目!$S$23,0) +
IF(AND(P603&gt;=入力項目!$S$24,P603&lt;=入力項目!$S$25),入力項目!$S$26,0)
)</f>
        <v>0</v>
      </c>
      <c r="AE603">
        <f ca="1">-(
_xlfn.IFS(
Q603&lt;=入力項目!$S$11,0,
AND(Q603&gt;=入力項目!$S$11+1,Q603&lt;=3),IFERROR(VLOOKUP(入力項目!$S$12,子育て関連マスタ!$I$4:$M$5,4,FALSE),0),
AND(Q603&gt;=4,Q603&lt;=6),IFERROR(VLOOKUP(入力項目!$S$13,子育て関連マスタ!$I$9:$M$12,4,FALSE),0),
AND(Q603&gt;=7,Q603&lt;=12),IFERROR(VLOOKUP(入力項目!$S$14,子育て関連マスタ!$I$16:$M$17,4,FALSE),0),
AND(Q603&gt;=13,Q603&lt;=15),IFERROR(VLOOKUP(入力項目!$S$15,子育て関連マスタ!$I$21:$M$22,4,FALSE),0),
AND(Q603&gt;=16,Q603&lt;=18),IFERROR(VLOOKUP(入力項目!$S$16,子育て関連マスタ!$I$26:$M$28,4,FALSE),0),
AND(Q603&gt;=19,Q603&lt;=20,入力項目!$S$16="高専"),IFERROR(VLOOKUP(入力項目!$S$16,子育て関連マスタ!$I$26:$M$28,4,FALSE),0),
AND(Q603&gt;=19,Q603&lt;=20,入力項目!$S$16&lt;&gt;"高専"),IFERROR(VLOOKUP(入力項目!$S$17,子育て関連マスタ!$I$32:$M$37,4,FALSE),0),
AND(Q603&gt;=21,Q603&lt;=22,入力項目!$S$16="高専"),IFERROR(VLOOKUP(入力項目!$S$17,子育て関連マスタ!$I$32:$M$34,4,FALSE),0),
AND(Q603&gt;=21,Q603&lt;=22,入力項目!$S$16&lt;&gt;"高専"),IFERROR(VLOOKUP(入力項目!$S$17,子育て関連マスタ!$I$32:$M$34,4,FALSE),0),
Q603&gt;=23,0
) +
IF($D603=4,
  IFERROR(_xlfn.IFS(
  Q603&lt;=入力項目!$S$11,0,
  AND(Q603=入力項目!$S$11),IFERROR(VLOOKUP(入力項目!$S$12,子育て関連マスタ!$I$4:$M$5,2,FALSE),0),
  AND(Q603=4),IFERROR(VLOOKUP(入力項目!$S$13,子育て関連マスタ!$I$9:$M$12,2,FALSE),0),
  AND(Q603=7),IFERROR(VLOOKUP(入力項目!$S$14,子育て関連マスタ!$I$16:$M$17,2,FALSE),0),
  AND(Q603=13),IFERROR(VLOOKUP(入力項目!$S$15,子育て関連マスタ!$I$21:$M$22,2,FALSE),0),
  AND(Q603=16),IFERROR(VLOOKUP(入力項目!$S$16,子育て関連マスタ!$I$26:$M$28,2,FALSE),0),
  AND(Q603=19,入力項目!$S$16&lt;&gt;"高専"),IFERROR(VLOOKUP(入力項目!$S$17,子育て関連マスタ!$I$32:$M$37,2,FALSE),0),
  AND(Q603=21,入力項目!$S$16="高専"),IFERROR(VLOOKUP(入力項目!$S$17,子育て関連マスタ!$I$32:$M$37,2,FALSE),0),
  Q603&gt;=22,0
  ),0),0
) +
IF(AND(Q603&gt;=1,Q603&lt;=15),IF($D603=入力項目!$S$8,入力項目!$S$3,0),0) +
IF(AND(Q603&gt;=1,Q603&lt;=15),IF($D603=5,入力項目!$S$4,0),0) +
IF(AND(Q603&gt;=1,Q603&lt;=15),IF($D603=12,入力項目!$S$5,0),0) +
IF(AND(入力項目!$S$7=$A603,入力項目!$S$8=$D603),子育て関連マスタ!$C$14,0) +
IFERROR(IF(AND(YEAR(EDATE(DATE(入力項目!$S$7,入力項目!$S$8,1),1))=$A603,MONTH(EDATE(DATE(入力項目!$S$7,入力項目!$S$8,1),1))=$D603),子育て関連マスタ!$C$15,0),0) +
IF(AND(OR(Q603=3,Q603=5,Q603=7),$D603=11),子育て関連マスタ!$C$17,0) +
IF(AND(Q603=20,$D603=1),子育て関連マスタ!$C$18,0) +
IF(AND(Q603=20,$D603=1),
IFERROR(_xlfn.IFS(
入力項目!$S$10="男",子育て関連マスタ!$C$18,
入力項目!$S$10="女",子育て関連マスタ!$C$19
),0),0
) +
IF(AND(Q603&gt;=入力項目!$S$18,Q603&lt;=入力項目!$S$19),入力項目!$S$20,0) +
IF(AND(Q603&gt;=入力項目!$S$21,Q603&lt;=入力項目!$S$22),入力項目!$S$23,0) +
IF(AND(Q603&gt;=入力項目!$S$24,Q603&lt;=入力項目!$S$25),入力項目!$S$26,0)
)</f>
        <v>0</v>
      </c>
      <c r="AF603">
        <f ca="1">-(
_xlfn.IFS(
R603&lt;=入力項目!$S$11,0,
AND(R603&gt;=入力項目!$S$11+1,R603&lt;=3),IFERROR(VLOOKUP(入力項目!$S$12,子育て関連マスタ!$I$4:$M$5,4,FALSE),0),
AND(R603&gt;=4,R603&lt;=6),IFERROR(VLOOKUP(入力項目!$S$13,子育て関連マスタ!$I$9:$M$12,4,FALSE),0),
AND(R603&gt;=7,R603&lt;=12),IFERROR(VLOOKUP(入力項目!$S$14,子育て関連マスタ!$I$16:$M$17,4,FALSE),0),
AND(R603&gt;=13,R603&lt;=15),IFERROR(VLOOKUP(入力項目!$S$15,子育て関連マスタ!$I$21:$M$22,4,FALSE),0),
AND(R603&gt;=16,R603&lt;=18),IFERROR(VLOOKUP(入力項目!$S$16,子育て関連マスタ!$I$26:$M$28,4,FALSE),0),
AND(R603&gt;=19,R603&lt;=20,入力項目!$S$16="高専"),IFERROR(VLOOKUP(入力項目!$S$16,子育て関連マスタ!$I$26:$M$28,4,FALSE),0),
AND(R603&gt;=19,R603&lt;=20,入力項目!$S$16&lt;&gt;"高専"),IFERROR(VLOOKUP(入力項目!$S$17,子育て関連マスタ!$I$32:$M$37,4,FALSE),0),
AND(R603&gt;=21,R603&lt;=22,入力項目!$S$16="高専"),IFERROR(VLOOKUP(入力項目!$S$17,子育て関連マスタ!$I$32:$M$34,4,FALSE),0),
AND(R603&gt;=21,R603&lt;=22,入力項目!$S$16&lt;&gt;"高専"),IFERROR(VLOOKUP(入力項目!$S$17,子育て関連マスタ!$I$32:$M$34,4,FALSE),0),
R603&gt;=23,0
) +
IF($D603=4,
  IFERROR(_xlfn.IFS(
  R603&lt;=入力項目!$S$11,0,
  AND(R603=入力項目!$S$11),IFERROR(VLOOKUP(入力項目!$S$12,子育て関連マスタ!$I$4:$M$5,2,FALSE),0),
  AND(R603=4),IFERROR(VLOOKUP(入力項目!$S$13,子育て関連マスタ!$I$9:$M$12,2,FALSE),0),
  AND(R603=7),IFERROR(VLOOKUP(入力項目!$S$14,子育て関連マスタ!$I$16:$M$17,2,FALSE),0),
  AND(R603=13),IFERROR(VLOOKUP(入力項目!$S$15,子育て関連マスタ!$I$21:$M$22,2,FALSE),0),
  AND(R603=16),IFERROR(VLOOKUP(入力項目!$S$16,子育て関連マスタ!$I$26:$M$28,2,FALSE),0),
  AND(R603=19,入力項目!$S$16&lt;&gt;"高専"),IFERROR(VLOOKUP(入力項目!$S$17,子育て関連マスタ!$I$32:$M$37,2,FALSE),0),
  AND(R603=21,入力項目!$S$16="高専"),IFERROR(VLOOKUP(入力項目!$S$17,子育て関連マスタ!$I$32:$M$37,2,FALSE),0),
  R603&gt;=22,0
  ),0),0
) +
IF(AND(R603&gt;=1,R603&lt;=15),IF($D603=入力項目!$S$8,入力項目!$S$3,0),0) +
IF(AND(R603&gt;=1,R603&lt;=15),IF($D603=5,入力項目!$S$4,0),0) +
IF(AND(R603&gt;=1,R603&lt;=15),IF($D603=12,入力項目!$S$5,0),0) +
IF(AND(入力項目!$S$7=$A603,入力項目!$S$8=$D603),子育て関連マスタ!$C$14,0) +
IFERROR(IF(AND(YEAR(EDATE(DATE(入力項目!$S$7,入力項目!$S$8,1),1))=$A603,MONTH(EDATE(DATE(入力項目!$S$7,入力項目!$S$8,1),1))=$D603),子育て関連マスタ!$C$15,0),0) +
IF(AND(OR(R603=3,R603=5,R603=7),$D603=11),子育て関連マスタ!$C$17,0) +
IF(AND(R603=20,$D603=1),子育て関連マスタ!$C$18,0) +
IF(AND(R603=20,$D603=1),
IFERROR(_xlfn.IFS(
入力項目!$S$10="男",子育て関連マスタ!$C$18,
入力項目!$S$10="女",子育て関連マスタ!$C$19
),0),0
) +
IF(AND(R603&gt;=入力項目!$S$18,R603&lt;=入力項目!$S$19),入力項目!$S$20,0) +
IF(AND(R603&gt;=入力項目!$S$21,R603&lt;=入力項目!$S$22),入力項目!$S$23,0) +
IF(AND(R603&gt;=入力項目!$S$24,R603&lt;=入力項目!$S$25),入力項目!$S$26,0)
)</f>
        <v>0</v>
      </c>
      <c r="AG603">
        <f ca="1">-(
_xlfn.IFS(
S603&lt;=入力項目!$S$11,0,
AND(S603&gt;=入力項目!$S$11+1,S603&lt;=3),IFERROR(VLOOKUP(入力項目!$S$12,子育て関連マスタ!$I$4:$M$5,4,FALSE),0),
AND(S603&gt;=4,S603&lt;=6),IFERROR(VLOOKUP(入力項目!$S$13,子育て関連マスタ!$I$9:$M$12,4,FALSE),0),
AND(S603&gt;=7,S603&lt;=12),IFERROR(VLOOKUP(入力項目!$S$14,子育て関連マスタ!$I$16:$M$17,4,FALSE),0),
AND(S603&gt;=13,S603&lt;=15),IFERROR(VLOOKUP(入力項目!$S$15,子育て関連マスタ!$I$21:$M$22,4,FALSE),0),
AND(S603&gt;=16,S603&lt;=18),IFERROR(VLOOKUP(入力項目!$S$16,子育て関連マスタ!$I$26:$M$28,4,FALSE),0),
AND(S603&gt;=19,S603&lt;=20,入力項目!$S$16="高専"),IFERROR(VLOOKUP(入力項目!$S$16,子育て関連マスタ!$I$26:$M$28,4,FALSE),0),
AND(S603&gt;=19,S603&lt;=20,入力項目!$S$16&lt;&gt;"高専"),IFERROR(VLOOKUP(入力項目!$S$17,子育て関連マスタ!$I$32:$M$37,4,FALSE),0),
AND(S603&gt;=21,S603&lt;=22,入力項目!$S$16="高専"),IFERROR(VLOOKUP(入力項目!$S$17,子育て関連マスタ!$I$32:$M$34,4,FALSE),0),
AND(S603&gt;=21,S603&lt;=22,入力項目!$S$16&lt;&gt;"高専"),IFERROR(VLOOKUP(入力項目!$S$17,子育て関連マスタ!$I$32:$M$34,4,FALSE),0),
S603&gt;=23,0
) +
IF($D603=4,
  IFERROR(_xlfn.IFS(
  S603&lt;=入力項目!$S$11,0,
  AND(S603=入力項目!$S$11),IFERROR(VLOOKUP(入力項目!$S$12,子育て関連マスタ!$I$4:$M$5,2,FALSE),0),
  AND(S603=4),IFERROR(VLOOKUP(入力項目!$S$13,子育て関連マスタ!$I$9:$M$12,2,FALSE),0),
  AND(S603=7),IFERROR(VLOOKUP(入力項目!$S$14,子育て関連マスタ!$I$16:$M$17,2,FALSE),0),
  AND(S603=13),IFERROR(VLOOKUP(入力項目!$S$15,子育て関連マスタ!$I$21:$M$22,2,FALSE),0),
  AND(S603=16),IFERROR(VLOOKUP(入力項目!$S$16,子育て関連マスタ!$I$26:$M$28,2,FALSE),0),
  AND(S603=19,入力項目!$S$16&lt;&gt;"高専"),IFERROR(VLOOKUP(入力項目!$S$17,子育て関連マスタ!$I$32:$M$37,2,FALSE),0),
  AND(S603=21,入力項目!$S$16="高専"),IFERROR(VLOOKUP(入力項目!$S$17,子育て関連マスタ!$I$32:$M$37,2,FALSE),0),
  S603&gt;=22,0
  ),0),0
) +
IF(AND(S603&gt;=1,S603&lt;=15),IF($D603=入力項目!$S$8,入力項目!$S$3,0),0) +
IF(AND(S603&gt;=1,S603&lt;=15),IF($D603=5,入力項目!$S$4,0),0) +
IF(AND(S603&gt;=1,S603&lt;=15),IF($D603=12,入力項目!$S$5,0),0) +
IF(AND(入力項目!$S$7=$A603,入力項目!$S$8=$D603),子育て関連マスタ!$C$14,0) +
IFERROR(IF(AND(YEAR(EDATE(DATE(入力項目!$S$7,入力項目!$S$8,1),1))=$A603,MONTH(EDATE(DATE(入力項目!$S$7,入力項目!$S$8,1),1))=$D603),子育て関連マスタ!$C$15,0),0) +
IF(AND(OR(S603=3,S603=5,S603=7),$D603=11),子育て関連マスタ!$C$17,0) +
IF(AND(S603=20,$D603=1),子育て関連マスタ!$C$18,0) +
IF(AND(S603=20,$D603=1),
IFERROR(_xlfn.IFS(
入力項目!$S$10="男",子育て関連マスタ!$C$18,
入力項目!$S$10="女",子育て関連マスタ!$C$19
),0),0
) +
IF(AND(S603&gt;=入力項目!$S$18,S603&lt;=入力項目!$S$19),入力項目!$S$20,0) +
IF(AND(S603&gt;=入力項目!$S$21,S603&lt;=入力項目!$S$22),入力項目!$S$23,0) +
IF(AND(S603&gt;=入力項目!$S$24,S603&lt;=入力項目!$S$25),入力項目!$S$26,0)
)</f>
        <v>0</v>
      </c>
      <c r="AH603">
        <f ca="1">-(
_xlfn.IFS(
T603&lt;=入力項目!$S$11,0,
AND(T603&gt;=入力項目!$S$11+1,T603&lt;=3),IFERROR(VLOOKUP(入力項目!$S$12,子育て関連マスタ!$I$4:$M$5,4,FALSE),0),
AND(T603&gt;=4,T603&lt;=6),IFERROR(VLOOKUP(入力項目!$S$13,子育て関連マスタ!$I$9:$M$12,4,FALSE),0),
AND(T603&gt;=7,T603&lt;=12),IFERROR(VLOOKUP(入力項目!$S$14,子育て関連マスタ!$I$16:$M$17,4,FALSE),0),
AND(T603&gt;=13,T603&lt;=15),IFERROR(VLOOKUP(入力項目!$S$15,子育て関連マスタ!$I$21:$M$22,4,FALSE),0),
AND(T603&gt;=16,T603&lt;=18),IFERROR(VLOOKUP(入力項目!$S$16,子育て関連マスタ!$I$26:$M$28,4,FALSE),0),
AND(T603&gt;=19,T603&lt;=20,入力項目!$S$16="高専"),IFERROR(VLOOKUP(入力項目!$S$16,子育て関連マスタ!$I$26:$M$28,4,FALSE),0),
AND(T603&gt;=19,T603&lt;=20,入力項目!$S$16&lt;&gt;"高専"),IFERROR(VLOOKUP(入力項目!$S$17,子育て関連マスタ!$I$32:$M$37,4,FALSE),0),
AND(T603&gt;=21,T603&lt;=22,入力項目!$S$16="高専"),IFERROR(VLOOKUP(入力項目!$S$17,子育て関連マスタ!$I$32:$M$34,4,FALSE),0),
AND(T603&gt;=21,T603&lt;=22,入力項目!$S$16&lt;&gt;"高専"),IFERROR(VLOOKUP(入力項目!$S$17,子育て関連マスタ!$I$32:$M$34,4,FALSE),0),
T603&gt;=23,0
) +
IF($D603=4,
  IFERROR(_xlfn.IFS(
  T603&lt;=入力項目!$S$11,0,
  AND(T603=入力項目!$S$11),IFERROR(VLOOKUP(入力項目!$S$12,子育て関連マスタ!$I$4:$M$5,2,FALSE),0),
  AND(T603=4),IFERROR(VLOOKUP(入力項目!$S$13,子育て関連マスタ!$I$9:$M$12,2,FALSE),0),
  AND(T603=7),IFERROR(VLOOKUP(入力項目!$S$14,子育て関連マスタ!$I$16:$M$17,2,FALSE),0),
  AND(T603=13),IFERROR(VLOOKUP(入力項目!$S$15,子育て関連マスタ!$I$21:$M$22,2,FALSE),0),
  AND(T603=16),IFERROR(VLOOKUP(入力項目!$S$16,子育て関連マスタ!$I$26:$M$28,2,FALSE),0),
  AND(T603=19,入力項目!$S$16&lt;&gt;"高専"),IFERROR(VLOOKUP(入力項目!$S$17,子育て関連マスタ!$I$32:$M$37,2,FALSE),0),
  AND(T603=21,入力項目!$S$16="高専"),IFERROR(VLOOKUP(入力項目!$S$17,子育て関連マスタ!$I$32:$M$37,2,FALSE),0),
  T603&gt;=22,0
  ),0),0
) +
IF(AND(T603&gt;=1,T603&lt;=15),IF($D603=入力項目!$S$8,入力項目!$S$3,0),0) +
IF(AND(T603&gt;=1,T603&lt;=15),IF($D603=5,入力項目!$S$4,0),0) +
IF(AND(T603&gt;=1,T603&lt;=15),IF($D603=12,入力項目!$S$5,0),0) +
IF(AND(入力項目!$S$7=$A603,入力項目!$S$8=$D603),子育て関連マスタ!$C$14,0) +
IFERROR(IF(AND(YEAR(EDATE(DATE(入力項目!$S$7,入力項目!$S$8,1),1))=$A603,MONTH(EDATE(DATE(入力項目!$S$7,入力項目!$S$8,1),1))=$D603),子育て関連マスタ!$C$15,0),0) +
IF(AND(OR(T603=3,T603=5,T603=7),$D603=11),子育て関連マスタ!$C$17,0) +
IF(AND(T603=20,$D603=1),子育て関連マスタ!$C$18,0) +
IF(AND(T603=20,$D603=1),
IFERROR(_xlfn.IFS(
入力項目!$S$10="男",子育て関連マスタ!$C$18,
入力項目!$S$10="女",子育て関連マスタ!$C$19
),0),0
) +
IF(AND(T603&gt;=入力項目!$S$18,T603&lt;=入力項目!$S$19),入力項目!$S$20,0) +
IF(AND(T603&gt;=入力項目!$S$21,T603&lt;=入力項目!$S$22),入力項目!$S$23,0) +
IF(AND(T603&gt;=入力項目!$S$24,T603&lt;=入力項目!$S$25),入力項目!$S$26,0)
)</f>
        <v>0</v>
      </c>
      <c r="AI603">
        <f ca="1">-(
_xlfn.IFS(
U603&lt;=入力項目!$S$11,0,
AND(U603&gt;=入力項目!$S$11+1,U603&lt;=3),IFERROR(VLOOKUP(入力項目!$S$12,子育て関連マスタ!$I$4:$M$5,4,FALSE),0),
AND(U603&gt;=4,U603&lt;=6),IFERROR(VLOOKUP(入力項目!$S$13,子育て関連マスタ!$I$9:$M$12,4,FALSE),0),
AND(U603&gt;=7,U603&lt;=12),IFERROR(VLOOKUP(入力項目!$S$14,子育て関連マスタ!$I$16:$M$17,4,FALSE),0),
AND(U603&gt;=13,U603&lt;=15),IFERROR(VLOOKUP(入力項目!$S$15,子育て関連マスタ!$I$21:$M$22,4,FALSE),0),
AND(U603&gt;=16,U603&lt;=18),IFERROR(VLOOKUP(入力項目!$S$16,子育て関連マスタ!$I$26:$M$28,4,FALSE),0),
AND(U603&gt;=19,U603&lt;=20,入力項目!$S$16="高専"),IFERROR(VLOOKUP(入力項目!$S$16,子育て関連マスタ!$I$26:$M$28,4,FALSE),0),
AND(U603&gt;=19,U603&lt;=20,入力項目!$S$16&lt;&gt;"高専"),IFERROR(VLOOKUP(入力項目!$S$17,子育て関連マスタ!$I$32:$M$37,4,FALSE),0),
AND(U603&gt;=21,U603&lt;=22,入力項目!$S$16="高専"),IFERROR(VLOOKUP(入力項目!$S$17,子育て関連マスタ!$I$32:$M$34,4,FALSE),0),
AND(U603&gt;=21,U603&lt;=22,入力項目!$S$16&lt;&gt;"高専"),IFERROR(VLOOKUP(入力項目!$S$17,子育て関連マスタ!$I$32:$M$34,4,FALSE),0),
U603&gt;=23,0
) +
IF($D603=4,
  IFERROR(_xlfn.IFS(
  U603&lt;=入力項目!$S$11,0,
  AND(U603=入力項目!$S$11),IFERROR(VLOOKUP(入力項目!$S$12,子育て関連マスタ!$I$4:$M$5,2,FALSE),0),
  AND(U603=4),IFERROR(VLOOKUP(入力項目!$S$13,子育て関連マスタ!$I$9:$M$12,2,FALSE),0),
  AND(U603=7),IFERROR(VLOOKUP(入力項目!$S$14,子育て関連マスタ!$I$16:$M$17,2,FALSE),0),
  AND(U603=13),IFERROR(VLOOKUP(入力項目!$S$15,子育て関連マスタ!$I$21:$M$22,2,FALSE),0),
  AND(U603=16),IFERROR(VLOOKUP(入力項目!$S$16,子育て関連マスタ!$I$26:$M$28,2,FALSE),0),
  AND(U603=19,入力項目!$S$16&lt;&gt;"高専"),IFERROR(VLOOKUP(入力項目!$S$17,子育て関連マスタ!$I$32:$M$37,2,FALSE),0),
  AND(U603=21,入力項目!$S$16="高専"),IFERROR(VLOOKUP(入力項目!$S$17,子育て関連マスタ!$I$32:$M$37,2,FALSE),0),
  U603&gt;=22,0
  ),0),0
) +
IF(AND(U603&gt;=1,U603&lt;=15),IF($D603=入力項目!$S$8,入力項目!$S$3,0),0) +
IF(AND(U603&gt;=1,U603&lt;=15),IF($D603=5,入力項目!$S$4,0),0) +
IF(AND(U603&gt;=1,U603&lt;=15),IF($D603=12,入力項目!$S$5,0),0) +
IF(AND(入力項目!$S$7=$A603,入力項目!$S$8=$D603),子育て関連マスタ!$C$14,0) +
IFERROR(IF(AND(YEAR(EDATE(DATE(入力項目!$S$7,入力項目!$S$8,1),1))=$A603,MONTH(EDATE(DATE(入力項目!$S$7,入力項目!$S$8,1),1))=$D603),子育て関連マスタ!$C$15,0),0) +
IF(AND(OR(U603=3,U603=5,U603=7),$D603=11),子育て関連マスタ!$C$17,0) +
IF(AND(U603=20,$D603=1),子育て関連マスタ!$C$18,0) +
IF(AND(U603=20,$D603=1),
IFERROR(_xlfn.IFS(
入力項目!$S$10="男",子育て関連マスタ!$C$18,
入力項目!$S$10="女",子育て関連マスタ!$C$19
),0),0
) +
IF(AND(U603&gt;=入力項目!$S$18,U603&lt;=入力項目!$S$19),入力項目!$S$20,0) +
IF(AND(U603&gt;=入力項目!$S$21,U603&lt;=入力項目!$S$22),入力項目!$S$23,0) +
IF(AND(U603&gt;=入力項目!$S$24,U603&lt;=入力項目!$S$25),入力項目!$S$26,0)
)</f>
        <v>0</v>
      </c>
      <c r="AJ603" s="10">
        <f ca="1">-VLOOKUP($D603,月別収支!$A$2:$H$13,7,FALSE)</f>
        <v>-20000</v>
      </c>
    </row>
    <row r="604" spans="1:36" x14ac:dyDescent="0.4">
      <c r="A604">
        <f t="shared" ca="1" si="156"/>
        <v>2074</v>
      </c>
      <c r="B604">
        <f t="shared" ca="1" si="163"/>
        <v>2074</v>
      </c>
      <c r="C604">
        <f t="shared" ca="1" si="164"/>
        <v>50</v>
      </c>
      <c r="D604">
        <f t="shared" ca="1" si="157"/>
        <v>10</v>
      </c>
      <c r="E604" t="str">
        <f t="shared" ca="1" si="158"/>
        <v>2074年10月</v>
      </c>
      <c r="F604">
        <f ca="1">IF(OR(入力項目!$N$5&lt;$A604,AND(入力項目!$N$5=$A604,入力項目!$N$6&lt;$D604)),IF(F603=0,1,IF(G604=12,F603+1,F603)),0)</f>
        <v>50</v>
      </c>
      <c r="G604">
        <f ca="1">IF(OR(入力項目!$N$5&lt;$A604,AND(入力項目!$N$5=$A604,入力項目!$N$6&lt;$D604)),IF(G603=12,1,G603+1),0)</f>
        <v>12</v>
      </c>
      <c r="H604" t="str">
        <f t="shared" ca="1" si="159"/>
        <v>50_12</v>
      </c>
      <c r="I604">
        <f ca="1">IF(
  IFERROR(AND($C604&gt;0,MOD($C604,入力項目!$N$22)=0,$D604=入力項目!$N$23), FALSE),
  1,
  IF(
    AND(I603&gt;0,J603=12),
    IF(I603=入力項目!$N$28, 0, I603+1),
    I603
  )
)</f>
        <v>1</v>
      </c>
      <c r="J604">
        <f ca="1">IF($D604=入力項目!$N$23,1,IFERROR(J603+1,1))</f>
        <v>5</v>
      </c>
      <c r="K604" t="str">
        <f t="shared" ca="1" si="160"/>
        <v>1_5</v>
      </c>
      <c r="L604">
        <f ca="1">L603+IF(入力項目!$D$4=$D604,1,0)</f>
        <v>79</v>
      </c>
      <c r="M604" t="str">
        <f t="shared" ca="1" si="161"/>
        <v>79歳</v>
      </c>
      <c r="N604">
        <f t="shared" ca="1" si="165"/>
        <v>79</v>
      </c>
      <c r="O604" t="str">
        <f t="shared" ca="1" si="162"/>
        <v>79歳</v>
      </c>
      <c r="P604">
        <f t="shared" ca="1" si="166"/>
        <v>54</v>
      </c>
      <c r="Q604">
        <f t="shared" ca="1" si="167"/>
        <v>52</v>
      </c>
      <c r="R604">
        <f t="shared" ca="1" si="168"/>
        <v>2075</v>
      </c>
      <c r="S604">
        <f t="shared" ca="1" si="169"/>
        <v>2075</v>
      </c>
      <c r="T604">
        <f t="shared" ca="1" si="170"/>
        <v>2075</v>
      </c>
      <c r="U604">
        <f t="shared" ca="1" si="171"/>
        <v>2075</v>
      </c>
      <c r="V604" s="10">
        <f t="shared" ca="1" si="172"/>
        <v>55301425</v>
      </c>
      <c r="W604" s="10">
        <f ca="1">IF($L604&lt;その他マスタ!$B$1,VLOOKUP($D604,月別収支!$A$2:$H$13,2,FALSE),その他マスタ!$B$3)+IF(AND($L604=その他マスタ!$B$1,入力項目!$I$9="あり",$D604=入力項目!$D$4),その他マスタ!$B$2,0)</f>
        <v>150000</v>
      </c>
      <c r="X604" s="10">
        <f ca="1">-IF(入力項目!$K$5=TRUE,
IF($F604+$G604&lt;3,VLOOKUP($D604,月別収支!$A$2:$H$13,8,FALSE),0)+IFERROR(VLOOKUP($H604,住宅ローン計算!C:P,13,FALSE),0)+IF($F604&gt;1,IF(OR($G604=3,$G604=6,$G604=9,$G604=12),ROUNDUP(入力項目!$N$18/4,0),0),0),
VLOOKUP($D604,月別収支!$A$2:$H$13,8,FALSE))</f>
        <v>-37500</v>
      </c>
      <c r="Y604" s="10">
        <f ca="1">-VLOOKUP($D604,月別収支!$A$2:$H$13,3,FALSE)</f>
        <v>-75000</v>
      </c>
      <c r="Z604" s="10">
        <f ca="1">-VLOOKUP($D604,月別収支!$A$2:$H$13,4,FALSE)</f>
        <v>-27000</v>
      </c>
      <c r="AA604" s="10">
        <f ca="1">-VLOOKUP($D604,月別収支!$A$2:$H$13,6,FALSE)</f>
        <v>-10000</v>
      </c>
      <c r="AB604" s="10">
        <f ca="1">-(
VLOOKUP($D604,月別収支!$A$2:$H$13,5,FALSE)+IF(AND(入力項目!$I$27&lt;=$A604,ISEVEN($A604-入力項目!$I$27),入力項目!$I$28=$D604),入力項目!$I$26,0)
+IF(入力項目!$K$26=TRUE,
IFERROR(VLOOKUP($K604,マイカーローン計算!C:P,13,FALSE),0),
IFERROR(
  IF(AND($C604&gt;0,MOD($C604,入力項目!$N$22)=0,$D604=入力項目!$N$23),入力項目!$N$24,0),
 0
)
)
)</f>
        <v>-20000</v>
      </c>
      <c r="AC604" s="10">
        <f ca="1">-IF($A604&lt;入力項目!$N$33,入力項目!$N$35,IF(AND($A604=入力項目!$N$33,$D604&lt;=入力項目!$N$34),入力項目!$N$35,0))</f>
        <v>0</v>
      </c>
      <c r="AD604">
        <f ca="1">-(
_xlfn.IFS(
P604&lt;=入力項目!$S$11,0,
AND(P604&gt;=入力項目!$S$11+1,P604&lt;=3),IFERROR(VLOOKUP(入力項目!$S$12,子育て関連マスタ!$I$4:$M$5,4,FALSE),0),
AND(P604&gt;=4,P604&lt;=6),IFERROR(VLOOKUP(入力項目!$S$13,子育て関連マスタ!$I$9:$M$12,4,FALSE),0),
AND(P604&gt;=7,P604&lt;=12),IFERROR(VLOOKUP(入力項目!$S$14,子育て関連マスタ!$I$16:$M$17,4,FALSE),0),
AND(P604&gt;=13,P604&lt;=15),IFERROR(VLOOKUP(入力項目!$S$15,子育て関連マスタ!$I$21:$M$22,4,FALSE),0),
AND(P604&gt;=16,P604&lt;=18),IFERROR(VLOOKUP(入力項目!$S$16,子育て関連マスタ!$I$26:$M$28,4,FALSE),0),
AND(P604&gt;=19,P604&lt;=20,入力項目!$S$16="高専"),IFERROR(VLOOKUP(入力項目!$S$16,子育て関連マスタ!$I$26:$M$28,4,FALSE),0),
AND(P604&gt;=19,P604&lt;=20,入力項目!$S$16&lt;&gt;"高専"),IFERROR(VLOOKUP(入力項目!$S$17,子育て関連マスタ!$I$32:$M$37,4,FALSE),0),
AND(P604&gt;=21,P604&lt;=22,入力項目!$S$16="高専"),IFERROR(VLOOKUP(入力項目!$S$17,子育て関連マスタ!$I$32:$M$34,4,FALSE),0),
AND(P604&gt;=21,P604&lt;=22,入力項目!$S$16&lt;&gt;"高専"),IFERROR(VLOOKUP(入力項目!$S$17,子育て関連マスタ!$I$32:$M$34,4,FALSE),0),
P604&gt;=23,0
) +
IF($D604=4,
  IFERROR(_xlfn.IFS(
  P604&lt;=入力項目!$S$11,0,
  AND(P604=入力項目!$S$11),IFERROR(VLOOKUP(入力項目!$S$12,子育て関連マスタ!$I$4:$M$5,2,FALSE),0),
  AND(P604=4),IFERROR(VLOOKUP(入力項目!$S$13,子育て関連マスタ!$I$9:$M$12,2,FALSE),0),
  AND(P604=7),IFERROR(VLOOKUP(入力項目!$S$14,子育て関連マスタ!$I$16:$M$17,2,FALSE),0),
  AND(P604=13),IFERROR(VLOOKUP(入力項目!$S$15,子育て関連マスタ!$I$21:$M$22,2,FALSE),0),
  AND(P604=16),IFERROR(VLOOKUP(入力項目!$S$16,子育て関連マスタ!$I$26:$M$28,2,FALSE),0),
  AND(P604=19,入力項目!$S$16&lt;&gt;"高専"),IFERROR(VLOOKUP(入力項目!$S$17,子育て関連マスタ!$I$32:$M$37,2,FALSE),0),
  AND(P604=21,入力項目!$S$16="高専"),IFERROR(VLOOKUP(入力項目!$S$17,子育て関連マスタ!$I$32:$M$37,2,FALSE),0),
  P604&gt;=22,0
  ),0),0
) +
IF(AND(P604&gt;=1,P604&lt;=15),IF($D604=入力項目!$S$8,入力項目!$S$3,0),0) +
IF(AND(P604&gt;=1,P604&lt;=15),IF($D604=5,入力項目!$S$4,0),0) +
IF(AND(P604&gt;=1,P604&lt;=15),IF($D604=12,入力項目!$S$5,0),0) +
IF(AND(入力項目!$S$7=$A604,入力項目!$S$8=$D604),子育て関連マスタ!$C$14,0) +
IFERROR(IF(AND(YEAR(EDATE(DATE(入力項目!$S$7,入力項目!$S$8,1),1))=$A604,MONTH(EDATE(DATE(入力項目!$S$7,入力項目!$S$8,1),1))=$D604),子育て関連マスタ!$C$15,0),0) +
IF(AND(OR(P604=3,P604=5,P604=7),$D604=11),子育て関連マスタ!$C$17,0) +
IF(AND(P604=20,$D604=1),子育て関連マスタ!$C$18,0) +
IF(AND(P604=20,$D604=1),
IFERROR(_xlfn.IFS(
入力項目!$S$10="男",子育て関連マスタ!$C$18,
入力項目!$S$10="女",子育て関連マスタ!$C$19
),0),0
) +
IF(AND(P604&gt;=入力項目!$S$18,P604&lt;=入力項目!$S$19),入力項目!$S$20,0) +
IF(AND(P604&gt;=入力項目!$S$21,P604&lt;=入力項目!$S$22),入力項目!$S$23,0) +
IF(AND(P604&gt;=入力項目!$S$24,P604&lt;=入力項目!$S$25),入力項目!$S$26,0)
)</f>
        <v>0</v>
      </c>
      <c r="AE604">
        <f ca="1">-(
_xlfn.IFS(
Q604&lt;=入力項目!$S$11,0,
AND(Q604&gt;=入力項目!$S$11+1,Q604&lt;=3),IFERROR(VLOOKUP(入力項目!$S$12,子育て関連マスタ!$I$4:$M$5,4,FALSE),0),
AND(Q604&gt;=4,Q604&lt;=6),IFERROR(VLOOKUP(入力項目!$S$13,子育て関連マスタ!$I$9:$M$12,4,FALSE),0),
AND(Q604&gt;=7,Q604&lt;=12),IFERROR(VLOOKUP(入力項目!$S$14,子育て関連マスタ!$I$16:$M$17,4,FALSE),0),
AND(Q604&gt;=13,Q604&lt;=15),IFERROR(VLOOKUP(入力項目!$S$15,子育て関連マスタ!$I$21:$M$22,4,FALSE),0),
AND(Q604&gt;=16,Q604&lt;=18),IFERROR(VLOOKUP(入力項目!$S$16,子育て関連マスタ!$I$26:$M$28,4,FALSE),0),
AND(Q604&gt;=19,Q604&lt;=20,入力項目!$S$16="高専"),IFERROR(VLOOKUP(入力項目!$S$16,子育て関連マスタ!$I$26:$M$28,4,FALSE),0),
AND(Q604&gt;=19,Q604&lt;=20,入力項目!$S$16&lt;&gt;"高専"),IFERROR(VLOOKUP(入力項目!$S$17,子育て関連マスタ!$I$32:$M$37,4,FALSE),0),
AND(Q604&gt;=21,Q604&lt;=22,入力項目!$S$16="高専"),IFERROR(VLOOKUP(入力項目!$S$17,子育て関連マスタ!$I$32:$M$34,4,FALSE),0),
AND(Q604&gt;=21,Q604&lt;=22,入力項目!$S$16&lt;&gt;"高専"),IFERROR(VLOOKUP(入力項目!$S$17,子育て関連マスタ!$I$32:$M$34,4,FALSE),0),
Q604&gt;=23,0
) +
IF($D604=4,
  IFERROR(_xlfn.IFS(
  Q604&lt;=入力項目!$S$11,0,
  AND(Q604=入力項目!$S$11),IFERROR(VLOOKUP(入力項目!$S$12,子育て関連マスタ!$I$4:$M$5,2,FALSE),0),
  AND(Q604=4),IFERROR(VLOOKUP(入力項目!$S$13,子育て関連マスタ!$I$9:$M$12,2,FALSE),0),
  AND(Q604=7),IFERROR(VLOOKUP(入力項目!$S$14,子育て関連マスタ!$I$16:$M$17,2,FALSE),0),
  AND(Q604=13),IFERROR(VLOOKUP(入力項目!$S$15,子育て関連マスタ!$I$21:$M$22,2,FALSE),0),
  AND(Q604=16),IFERROR(VLOOKUP(入力項目!$S$16,子育て関連マスタ!$I$26:$M$28,2,FALSE),0),
  AND(Q604=19,入力項目!$S$16&lt;&gt;"高専"),IFERROR(VLOOKUP(入力項目!$S$17,子育て関連マスタ!$I$32:$M$37,2,FALSE),0),
  AND(Q604=21,入力項目!$S$16="高専"),IFERROR(VLOOKUP(入力項目!$S$17,子育て関連マスタ!$I$32:$M$37,2,FALSE),0),
  Q604&gt;=22,0
  ),0),0
) +
IF(AND(Q604&gt;=1,Q604&lt;=15),IF($D604=入力項目!$S$8,入力項目!$S$3,0),0) +
IF(AND(Q604&gt;=1,Q604&lt;=15),IF($D604=5,入力項目!$S$4,0),0) +
IF(AND(Q604&gt;=1,Q604&lt;=15),IF($D604=12,入力項目!$S$5,0),0) +
IF(AND(入力項目!$S$7=$A604,入力項目!$S$8=$D604),子育て関連マスタ!$C$14,0) +
IFERROR(IF(AND(YEAR(EDATE(DATE(入力項目!$S$7,入力項目!$S$8,1),1))=$A604,MONTH(EDATE(DATE(入力項目!$S$7,入力項目!$S$8,1),1))=$D604),子育て関連マスタ!$C$15,0),0) +
IF(AND(OR(Q604=3,Q604=5,Q604=7),$D604=11),子育て関連マスタ!$C$17,0) +
IF(AND(Q604=20,$D604=1),子育て関連マスタ!$C$18,0) +
IF(AND(Q604=20,$D604=1),
IFERROR(_xlfn.IFS(
入力項目!$S$10="男",子育て関連マスタ!$C$18,
入力項目!$S$10="女",子育て関連マスタ!$C$19
),0),0
) +
IF(AND(Q604&gt;=入力項目!$S$18,Q604&lt;=入力項目!$S$19),入力項目!$S$20,0) +
IF(AND(Q604&gt;=入力項目!$S$21,Q604&lt;=入力項目!$S$22),入力項目!$S$23,0) +
IF(AND(Q604&gt;=入力項目!$S$24,Q604&lt;=入力項目!$S$25),入力項目!$S$26,0)
)</f>
        <v>0</v>
      </c>
      <c r="AF604">
        <f ca="1">-(
_xlfn.IFS(
R604&lt;=入力項目!$S$11,0,
AND(R604&gt;=入力項目!$S$11+1,R604&lt;=3),IFERROR(VLOOKUP(入力項目!$S$12,子育て関連マスタ!$I$4:$M$5,4,FALSE),0),
AND(R604&gt;=4,R604&lt;=6),IFERROR(VLOOKUP(入力項目!$S$13,子育て関連マスタ!$I$9:$M$12,4,FALSE),0),
AND(R604&gt;=7,R604&lt;=12),IFERROR(VLOOKUP(入力項目!$S$14,子育て関連マスタ!$I$16:$M$17,4,FALSE),0),
AND(R604&gt;=13,R604&lt;=15),IFERROR(VLOOKUP(入力項目!$S$15,子育て関連マスタ!$I$21:$M$22,4,FALSE),0),
AND(R604&gt;=16,R604&lt;=18),IFERROR(VLOOKUP(入力項目!$S$16,子育て関連マスタ!$I$26:$M$28,4,FALSE),0),
AND(R604&gt;=19,R604&lt;=20,入力項目!$S$16="高専"),IFERROR(VLOOKUP(入力項目!$S$16,子育て関連マスタ!$I$26:$M$28,4,FALSE),0),
AND(R604&gt;=19,R604&lt;=20,入力項目!$S$16&lt;&gt;"高専"),IFERROR(VLOOKUP(入力項目!$S$17,子育て関連マスタ!$I$32:$M$37,4,FALSE),0),
AND(R604&gt;=21,R604&lt;=22,入力項目!$S$16="高専"),IFERROR(VLOOKUP(入力項目!$S$17,子育て関連マスタ!$I$32:$M$34,4,FALSE),0),
AND(R604&gt;=21,R604&lt;=22,入力項目!$S$16&lt;&gt;"高専"),IFERROR(VLOOKUP(入力項目!$S$17,子育て関連マスタ!$I$32:$M$34,4,FALSE),0),
R604&gt;=23,0
) +
IF($D604=4,
  IFERROR(_xlfn.IFS(
  R604&lt;=入力項目!$S$11,0,
  AND(R604=入力項目!$S$11),IFERROR(VLOOKUP(入力項目!$S$12,子育て関連マスタ!$I$4:$M$5,2,FALSE),0),
  AND(R604=4),IFERROR(VLOOKUP(入力項目!$S$13,子育て関連マスタ!$I$9:$M$12,2,FALSE),0),
  AND(R604=7),IFERROR(VLOOKUP(入力項目!$S$14,子育て関連マスタ!$I$16:$M$17,2,FALSE),0),
  AND(R604=13),IFERROR(VLOOKUP(入力項目!$S$15,子育て関連マスタ!$I$21:$M$22,2,FALSE),0),
  AND(R604=16),IFERROR(VLOOKUP(入力項目!$S$16,子育て関連マスタ!$I$26:$M$28,2,FALSE),0),
  AND(R604=19,入力項目!$S$16&lt;&gt;"高専"),IFERROR(VLOOKUP(入力項目!$S$17,子育て関連マスタ!$I$32:$M$37,2,FALSE),0),
  AND(R604=21,入力項目!$S$16="高専"),IFERROR(VLOOKUP(入力項目!$S$17,子育て関連マスタ!$I$32:$M$37,2,FALSE),0),
  R604&gt;=22,0
  ),0),0
) +
IF(AND(R604&gt;=1,R604&lt;=15),IF($D604=入力項目!$S$8,入力項目!$S$3,0),0) +
IF(AND(R604&gt;=1,R604&lt;=15),IF($D604=5,入力項目!$S$4,0),0) +
IF(AND(R604&gt;=1,R604&lt;=15),IF($D604=12,入力項目!$S$5,0),0) +
IF(AND(入力項目!$S$7=$A604,入力項目!$S$8=$D604),子育て関連マスタ!$C$14,0) +
IFERROR(IF(AND(YEAR(EDATE(DATE(入力項目!$S$7,入力項目!$S$8,1),1))=$A604,MONTH(EDATE(DATE(入力項目!$S$7,入力項目!$S$8,1),1))=$D604),子育て関連マスタ!$C$15,0),0) +
IF(AND(OR(R604=3,R604=5,R604=7),$D604=11),子育て関連マスタ!$C$17,0) +
IF(AND(R604=20,$D604=1),子育て関連マスタ!$C$18,0) +
IF(AND(R604=20,$D604=1),
IFERROR(_xlfn.IFS(
入力項目!$S$10="男",子育て関連マスタ!$C$18,
入力項目!$S$10="女",子育て関連マスタ!$C$19
),0),0
) +
IF(AND(R604&gt;=入力項目!$S$18,R604&lt;=入力項目!$S$19),入力項目!$S$20,0) +
IF(AND(R604&gt;=入力項目!$S$21,R604&lt;=入力項目!$S$22),入力項目!$S$23,0) +
IF(AND(R604&gt;=入力項目!$S$24,R604&lt;=入力項目!$S$25),入力項目!$S$26,0)
)</f>
        <v>0</v>
      </c>
      <c r="AG604">
        <f ca="1">-(
_xlfn.IFS(
S604&lt;=入力項目!$S$11,0,
AND(S604&gt;=入力項目!$S$11+1,S604&lt;=3),IFERROR(VLOOKUP(入力項目!$S$12,子育て関連マスタ!$I$4:$M$5,4,FALSE),0),
AND(S604&gt;=4,S604&lt;=6),IFERROR(VLOOKUP(入力項目!$S$13,子育て関連マスタ!$I$9:$M$12,4,FALSE),0),
AND(S604&gt;=7,S604&lt;=12),IFERROR(VLOOKUP(入力項目!$S$14,子育て関連マスタ!$I$16:$M$17,4,FALSE),0),
AND(S604&gt;=13,S604&lt;=15),IFERROR(VLOOKUP(入力項目!$S$15,子育て関連マスタ!$I$21:$M$22,4,FALSE),0),
AND(S604&gt;=16,S604&lt;=18),IFERROR(VLOOKUP(入力項目!$S$16,子育て関連マスタ!$I$26:$M$28,4,FALSE),0),
AND(S604&gt;=19,S604&lt;=20,入力項目!$S$16="高専"),IFERROR(VLOOKUP(入力項目!$S$16,子育て関連マスタ!$I$26:$M$28,4,FALSE),0),
AND(S604&gt;=19,S604&lt;=20,入力項目!$S$16&lt;&gt;"高専"),IFERROR(VLOOKUP(入力項目!$S$17,子育て関連マスタ!$I$32:$M$37,4,FALSE),0),
AND(S604&gt;=21,S604&lt;=22,入力項目!$S$16="高専"),IFERROR(VLOOKUP(入力項目!$S$17,子育て関連マスタ!$I$32:$M$34,4,FALSE),0),
AND(S604&gt;=21,S604&lt;=22,入力項目!$S$16&lt;&gt;"高専"),IFERROR(VLOOKUP(入力項目!$S$17,子育て関連マスタ!$I$32:$M$34,4,FALSE),0),
S604&gt;=23,0
) +
IF($D604=4,
  IFERROR(_xlfn.IFS(
  S604&lt;=入力項目!$S$11,0,
  AND(S604=入力項目!$S$11),IFERROR(VLOOKUP(入力項目!$S$12,子育て関連マスタ!$I$4:$M$5,2,FALSE),0),
  AND(S604=4),IFERROR(VLOOKUP(入力項目!$S$13,子育て関連マスタ!$I$9:$M$12,2,FALSE),0),
  AND(S604=7),IFERROR(VLOOKUP(入力項目!$S$14,子育て関連マスタ!$I$16:$M$17,2,FALSE),0),
  AND(S604=13),IFERROR(VLOOKUP(入力項目!$S$15,子育て関連マスタ!$I$21:$M$22,2,FALSE),0),
  AND(S604=16),IFERROR(VLOOKUP(入力項目!$S$16,子育て関連マスタ!$I$26:$M$28,2,FALSE),0),
  AND(S604=19,入力項目!$S$16&lt;&gt;"高専"),IFERROR(VLOOKUP(入力項目!$S$17,子育て関連マスタ!$I$32:$M$37,2,FALSE),0),
  AND(S604=21,入力項目!$S$16="高専"),IFERROR(VLOOKUP(入力項目!$S$17,子育て関連マスタ!$I$32:$M$37,2,FALSE),0),
  S604&gt;=22,0
  ),0),0
) +
IF(AND(S604&gt;=1,S604&lt;=15),IF($D604=入力項目!$S$8,入力項目!$S$3,0),0) +
IF(AND(S604&gt;=1,S604&lt;=15),IF($D604=5,入力項目!$S$4,0),0) +
IF(AND(S604&gt;=1,S604&lt;=15),IF($D604=12,入力項目!$S$5,0),0) +
IF(AND(入力項目!$S$7=$A604,入力項目!$S$8=$D604),子育て関連マスタ!$C$14,0) +
IFERROR(IF(AND(YEAR(EDATE(DATE(入力項目!$S$7,入力項目!$S$8,1),1))=$A604,MONTH(EDATE(DATE(入力項目!$S$7,入力項目!$S$8,1),1))=$D604),子育て関連マスタ!$C$15,0),0) +
IF(AND(OR(S604=3,S604=5,S604=7),$D604=11),子育て関連マスタ!$C$17,0) +
IF(AND(S604=20,$D604=1),子育て関連マスタ!$C$18,0) +
IF(AND(S604=20,$D604=1),
IFERROR(_xlfn.IFS(
入力項目!$S$10="男",子育て関連マスタ!$C$18,
入力項目!$S$10="女",子育て関連マスタ!$C$19
),0),0
) +
IF(AND(S604&gt;=入力項目!$S$18,S604&lt;=入力項目!$S$19),入力項目!$S$20,0) +
IF(AND(S604&gt;=入力項目!$S$21,S604&lt;=入力項目!$S$22),入力項目!$S$23,0) +
IF(AND(S604&gt;=入力項目!$S$24,S604&lt;=入力項目!$S$25),入力項目!$S$26,0)
)</f>
        <v>0</v>
      </c>
      <c r="AH604">
        <f ca="1">-(
_xlfn.IFS(
T604&lt;=入力項目!$S$11,0,
AND(T604&gt;=入力項目!$S$11+1,T604&lt;=3),IFERROR(VLOOKUP(入力項目!$S$12,子育て関連マスタ!$I$4:$M$5,4,FALSE),0),
AND(T604&gt;=4,T604&lt;=6),IFERROR(VLOOKUP(入力項目!$S$13,子育て関連マスタ!$I$9:$M$12,4,FALSE),0),
AND(T604&gt;=7,T604&lt;=12),IFERROR(VLOOKUP(入力項目!$S$14,子育て関連マスタ!$I$16:$M$17,4,FALSE),0),
AND(T604&gt;=13,T604&lt;=15),IFERROR(VLOOKUP(入力項目!$S$15,子育て関連マスタ!$I$21:$M$22,4,FALSE),0),
AND(T604&gt;=16,T604&lt;=18),IFERROR(VLOOKUP(入力項目!$S$16,子育て関連マスタ!$I$26:$M$28,4,FALSE),0),
AND(T604&gt;=19,T604&lt;=20,入力項目!$S$16="高専"),IFERROR(VLOOKUP(入力項目!$S$16,子育て関連マスタ!$I$26:$M$28,4,FALSE),0),
AND(T604&gt;=19,T604&lt;=20,入力項目!$S$16&lt;&gt;"高専"),IFERROR(VLOOKUP(入力項目!$S$17,子育て関連マスタ!$I$32:$M$37,4,FALSE),0),
AND(T604&gt;=21,T604&lt;=22,入力項目!$S$16="高専"),IFERROR(VLOOKUP(入力項目!$S$17,子育て関連マスタ!$I$32:$M$34,4,FALSE),0),
AND(T604&gt;=21,T604&lt;=22,入力項目!$S$16&lt;&gt;"高専"),IFERROR(VLOOKUP(入力項目!$S$17,子育て関連マスタ!$I$32:$M$34,4,FALSE),0),
T604&gt;=23,0
) +
IF($D604=4,
  IFERROR(_xlfn.IFS(
  T604&lt;=入力項目!$S$11,0,
  AND(T604=入力項目!$S$11),IFERROR(VLOOKUP(入力項目!$S$12,子育て関連マスタ!$I$4:$M$5,2,FALSE),0),
  AND(T604=4),IFERROR(VLOOKUP(入力項目!$S$13,子育て関連マスタ!$I$9:$M$12,2,FALSE),0),
  AND(T604=7),IFERROR(VLOOKUP(入力項目!$S$14,子育て関連マスタ!$I$16:$M$17,2,FALSE),0),
  AND(T604=13),IFERROR(VLOOKUP(入力項目!$S$15,子育て関連マスタ!$I$21:$M$22,2,FALSE),0),
  AND(T604=16),IFERROR(VLOOKUP(入力項目!$S$16,子育て関連マスタ!$I$26:$M$28,2,FALSE),0),
  AND(T604=19,入力項目!$S$16&lt;&gt;"高専"),IFERROR(VLOOKUP(入力項目!$S$17,子育て関連マスタ!$I$32:$M$37,2,FALSE),0),
  AND(T604=21,入力項目!$S$16="高専"),IFERROR(VLOOKUP(入力項目!$S$17,子育て関連マスタ!$I$32:$M$37,2,FALSE),0),
  T604&gt;=22,0
  ),0),0
) +
IF(AND(T604&gt;=1,T604&lt;=15),IF($D604=入力項目!$S$8,入力項目!$S$3,0),0) +
IF(AND(T604&gt;=1,T604&lt;=15),IF($D604=5,入力項目!$S$4,0),0) +
IF(AND(T604&gt;=1,T604&lt;=15),IF($D604=12,入力項目!$S$5,0),0) +
IF(AND(入力項目!$S$7=$A604,入力項目!$S$8=$D604),子育て関連マスタ!$C$14,0) +
IFERROR(IF(AND(YEAR(EDATE(DATE(入力項目!$S$7,入力項目!$S$8,1),1))=$A604,MONTH(EDATE(DATE(入力項目!$S$7,入力項目!$S$8,1),1))=$D604),子育て関連マスタ!$C$15,0),0) +
IF(AND(OR(T604=3,T604=5,T604=7),$D604=11),子育て関連マスタ!$C$17,0) +
IF(AND(T604=20,$D604=1),子育て関連マスタ!$C$18,0) +
IF(AND(T604=20,$D604=1),
IFERROR(_xlfn.IFS(
入力項目!$S$10="男",子育て関連マスタ!$C$18,
入力項目!$S$10="女",子育て関連マスタ!$C$19
),0),0
) +
IF(AND(T604&gt;=入力項目!$S$18,T604&lt;=入力項目!$S$19),入力項目!$S$20,0) +
IF(AND(T604&gt;=入力項目!$S$21,T604&lt;=入力項目!$S$22),入力項目!$S$23,0) +
IF(AND(T604&gt;=入力項目!$S$24,T604&lt;=入力項目!$S$25),入力項目!$S$26,0)
)</f>
        <v>0</v>
      </c>
      <c r="AI604">
        <f ca="1">-(
_xlfn.IFS(
U604&lt;=入力項目!$S$11,0,
AND(U604&gt;=入力項目!$S$11+1,U604&lt;=3),IFERROR(VLOOKUP(入力項目!$S$12,子育て関連マスタ!$I$4:$M$5,4,FALSE),0),
AND(U604&gt;=4,U604&lt;=6),IFERROR(VLOOKUP(入力項目!$S$13,子育て関連マスタ!$I$9:$M$12,4,FALSE),0),
AND(U604&gt;=7,U604&lt;=12),IFERROR(VLOOKUP(入力項目!$S$14,子育て関連マスタ!$I$16:$M$17,4,FALSE),0),
AND(U604&gt;=13,U604&lt;=15),IFERROR(VLOOKUP(入力項目!$S$15,子育て関連マスタ!$I$21:$M$22,4,FALSE),0),
AND(U604&gt;=16,U604&lt;=18),IFERROR(VLOOKUP(入力項目!$S$16,子育て関連マスタ!$I$26:$M$28,4,FALSE),0),
AND(U604&gt;=19,U604&lt;=20,入力項目!$S$16="高専"),IFERROR(VLOOKUP(入力項目!$S$16,子育て関連マスタ!$I$26:$M$28,4,FALSE),0),
AND(U604&gt;=19,U604&lt;=20,入力項目!$S$16&lt;&gt;"高専"),IFERROR(VLOOKUP(入力項目!$S$17,子育て関連マスタ!$I$32:$M$37,4,FALSE),0),
AND(U604&gt;=21,U604&lt;=22,入力項目!$S$16="高専"),IFERROR(VLOOKUP(入力項目!$S$17,子育て関連マスタ!$I$32:$M$34,4,FALSE),0),
AND(U604&gt;=21,U604&lt;=22,入力項目!$S$16&lt;&gt;"高専"),IFERROR(VLOOKUP(入力項目!$S$17,子育て関連マスタ!$I$32:$M$34,4,FALSE),0),
U604&gt;=23,0
) +
IF($D604=4,
  IFERROR(_xlfn.IFS(
  U604&lt;=入力項目!$S$11,0,
  AND(U604=入力項目!$S$11),IFERROR(VLOOKUP(入力項目!$S$12,子育て関連マスタ!$I$4:$M$5,2,FALSE),0),
  AND(U604=4),IFERROR(VLOOKUP(入力項目!$S$13,子育て関連マスタ!$I$9:$M$12,2,FALSE),0),
  AND(U604=7),IFERROR(VLOOKUP(入力項目!$S$14,子育て関連マスタ!$I$16:$M$17,2,FALSE),0),
  AND(U604=13),IFERROR(VLOOKUP(入力項目!$S$15,子育て関連マスタ!$I$21:$M$22,2,FALSE),0),
  AND(U604=16),IFERROR(VLOOKUP(入力項目!$S$16,子育て関連マスタ!$I$26:$M$28,2,FALSE),0),
  AND(U604=19,入力項目!$S$16&lt;&gt;"高専"),IFERROR(VLOOKUP(入力項目!$S$17,子育て関連マスタ!$I$32:$M$37,2,FALSE),0),
  AND(U604=21,入力項目!$S$16="高専"),IFERROR(VLOOKUP(入力項目!$S$17,子育て関連マスタ!$I$32:$M$37,2,FALSE),0),
  U604&gt;=22,0
  ),0),0
) +
IF(AND(U604&gt;=1,U604&lt;=15),IF($D604=入力項目!$S$8,入力項目!$S$3,0),0) +
IF(AND(U604&gt;=1,U604&lt;=15),IF($D604=5,入力項目!$S$4,0),0) +
IF(AND(U604&gt;=1,U604&lt;=15),IF($D604=12,入力項目!$S$5,0),0) +
IF(AND(入力項目!$S$7=$A604,入力項目!$S$8=$D604),子育て関連マスタ!$C$14,0) +
IFERROR(IF(AND(YEAR(EDATE(DATE(入力項目!$S$7,入力項目!$S$8,1),1))=$A604,MONTH(EDATE(DATE(入力項目!$S$7,入力項目!$S$8,1),1))=$D604),子育て関連マスタ!$C$15,0),0) +
IF(AND(OR(U604=3,U604=5,U604=7),$D604=11),子育て関連マスタ!$C$17,0) +
IF(AND(U604=20,$D604=1),子育て関連マスタ!$C$18,0) +
IF(AND(U604=20,$D604=1),
IFERROR(_xlfn.IFS(
入力項目!$S$10="男",子育て関連マスタ!$C$18,
入力項目!$S$10="女",子育て関連マスタ!$C$19
),0),0
) +
IF(AND(U604&gt;=入力項目!$S$18,U604&lt;=入力項目!$S$19),入力項目!$S$20,0) +
IF(AND(U604&gt;=入力項目!$S$21,U604&lt;=入力項目!$S$22),入力項目!$S$23,0) +
IF(AND(U604&gt;=入力項目!$S$24,U604&lt;=入力項目!$S$25),入力項目!$S$26,0)
)</f>
        <v>0</v>
      </c>
      <c r="AJ604" s="10">
        <f ca="1">-VLOOKUP($D604,月別収支!$A$2:$H$13,7,FALSE)</f>
        <v>-20000</v>
      </c>
    </row>
    <row r="605" spans="1:36" x14ac:dyDescent="0.4">
      <c r="A605">
        <f t="shared" ca="1" si="156"/>
        <v>2074</v>
      </c>
      <c r="B605">
        <f t="shared" ca="1" si="163"/>
        <v>2074</v>
      </c>
      <c r="C605">
        <f t="shared" ca="1" si="164"/>
        <v>50</v>
      </c>
      <c r="D605">
        <f t="shared" ca="1" si="157"/>
        <v>11</v>
      </c>
      <c r="E605" t="str">
        <f t="shared" ca="1" si="158"/>
        <v>2074年11月</v>
      </c>
      <c r="F605">
        <f ca="1">IF(OR(入力項目!$N$5&lt;$A605,AND(入力項目!$N$5=$A605,入力項目!$N$6&lt;$D605)),IF(F604=0,1,IF(G605=12,F604+1,F604)),0)</f>
        <v>50</v>
      </c>
      <c r="G605">
        <f ca="1">IF(OR(入力項目!$N$5&lt;$A605,AND(入力項目!$N$5=$A605,入力項目!$N$6&lt;$D605)),IF(G604=12,1,G604+1),0)</f>
        <v>1</v>
      </c>
      <c r="H605" t="str">
        <f t="shared" ca="1" si="159"/>
        <v>50_1</v>
      </c>
      <c r="I605">
        <f ca="1">IF(
  IFERROR(AND($C605&gt;0,MOD($C605,入力項目!$N$22)=0,$D605=入力項目!$N$23), FALSE),
  1,
  IF(
    AND(I604&gt;0,J604=12),
    IF(I604=入力項目!$N$28, 0, I604+1),
    I604
  )
)</f>
        <v>1</v>
      </c>
      <c r="J605">
        <f ca="1">IF($D605=入力項目!$N$23,1,IFERROR(J604+1,1))</f>
        <v>6</v>
      </c>
      <c r="K605" t="str">
        <f t="shared" ca="1" si="160"/>
        <v>1_6</v>
      </c>
      <c r="L605">
        <f ca="1">L604+IF(入力項目!$D$4=$D605,1,0)</f>
        <v>79</v>
      </c>
      <c r="M605" t="str">
        <f t="shared" ca="1" si="161"/>
        <v>79歳</v>
      </c>
      <c r="N605">
        <f t="shared" ca="1" si="165"/>
        <v>79</v>
      </c>
      <c r="O605" t="str">
        <f t="shared" ca="1" si="162"/>
        <v>79歳</v>
      </c>
      <c r="P605">
        <f t="shared" ca="1" si="166"/>
        <v>54</v>
      </c>
      <c r="Q605">
        <f t="shared" ca="1" si="167"/>
        <v>52</v>
      </c>
      <c r="R605">
        <f t="shared" ca="1" si="168"/>
        <v>2075</v>
      </c>
      <c r="S605">
        <f t="shared" ca="1" si="169"/>
        <v>2075</v>
      </c>
      <c r="T605">
        <f t="shared" ca="1" si="170"/>
        <v>2075</v>
      </c>
      <c r="U605">
        <f t="shared" ca="1" si="171"/>
        <v>2075</v>
      </c>
      <c r="V605" s="10">
        <f t="shared" ca="1" si="172"/>
        <v>55299425</v>
      </c>
      <c r="W605" s="10">
        <f ca="1">IF($L605&lt;その他マスタ!$B$1,VLOOKUP($D605,月別収支!$A$2:$H$13,2,FALSE),その他マスタ!$B$3)+IF(AND($L605=その他マスタ!$B$1,入力項目!$I$9="あり",$D605=入力項目!$D$4),その他マスタ!$B$2,0)</f>
        <v>150000</v>
      </c>
      <c r="X605" s="10">
        <f ca="1">-IF(入力項目!$K$5=TRUE,
IF($F605+$G605&lt;3,VLOOKUP($D605,月別収支!$A$2:$H$13,8,FALSE),0)+IFERROR(VLOOKUP($H605,住宅ローン計算!C:P,13,FALSE),0)+IF($F605&gt;1,IF(OR($G605=3,$G605=6,$G605=9,$G605=12),ROUNDUP(入力項目!$N$18/4,0),0),0),
VLOOKUP($D605,月別収支!$A$2:$H$13,8,FALSE))</f>
        <v>0</v>
      </c>
      <c r="Y605" s="10">
        <f ca="1">-VLOOKUP($D605,月別収支!$A$2:$H$13,3,FALSE)</f>
        <v>-75000</v>
      </c>
      <c r="Z605" s="10">
        <f ca="1">-VLOOKUP($D605,月別収支!$A$2:$H$13,4,FALSE)</f>
        <v>-27000</v>
      </c>
      <c r="AA605" s="10">
        <f ca="1">-VLOOKUP($D605,月別収支!$A$2:$H$13,6,FALSE)</f>
        <v>-10000</v>
      </c>
      <c r="AB605" s="10">
        <f ca="1">-(
VLOOKUP($D605,月別収支!$A$2:$H$13,5,FALSE)+IF(AND(入力項目!$I$27&lt;=$A605,ISEVEN($A605-入力項目!$I$27),入力項目!$I$28=$D605),入力項目!$I$26,0)
+IF(入力項目!$K$26=TRUE,
IFERROR(VLOOKUP($K605,マイカーローン計算!C:P,13,FALSE),0),
IFERROR(
  IF(AND($C605&gt;0,MOD($C605,入力項目!$N$22)=0,$D605=入力項目!$N$23),入力項目!$N$24,0),
 0
)
)
)</f>
        <v>-20000</v>
      </c>
      <c r="AC605" s="10">
        <f ca="1">-IF($A605&lt;入力項目!$N$33,入力項目!$N$35,IF(AND($A605=入力項目!$N$33,$D605&lt;=入力項目!$N$34),入力項目!$N$35,0))</f>
        <v>0</v>
      </c>
      <c r="AD605">
        <f ca="1">-(
_xlfn.IFS(
P605&lt;=入力項目!$S$11,0,
AND(P605&gt;=入力項目!$S$11+1,P605&lt;=3),IFERROR(VLOOKUP(入力項目!$S$12,子育て関連マスタ!$I$4:$M$5,4,FALSE),0),
AND(P605&gt;=4,P605&lt;=6),IFERROR(VLOOKUP(入力項目!$S$13,子育て関連マスタ!$I$9:$M$12,4,FALSE),0),
AND(P605&gt;=7,P605&lt;=12),IFERROR(VLOOKUP(入力項目!$S$14,子育て関連マスタ!$I$16:$M$17,4,FALSE),0),
AND(P605&gt;=13,P605&lt;=15),IFERROR(VLOOKUP(入力項目!$S$15,子育て関連マスタ!$I$21:$M$22,4,FALSE),0),
AND(P605&gt;=16,P605&lt;=18),IFERROR(VLOOKUP(入力項目!$S$16,子育て関連マスタ!$I$26:$M$28,4,FALSE),0),
AND(P605&gt;=19,P605&lt;=20,入力項目!$S$16="高専"),IFERROR(VLOOKUP(入力項目!$S$16,子育て関連マスタ!$I$26:$M$28,4,FALSE),0),
AND(P605&gt;=19,P605&lt;=20,入力項目!$S$16&lt;&gt;"高専"),IFERROR(VLOOKUP(入力項目!$S$17,子育て関連マスタ!$I$32:$M$37,4,FALSE),0),
AND(P605&gt;=21,P605&lt;=22,入力項目!$S$16="高専"),IFERROR(VLOOKUP(入力項目!$S$17,子育て関連マスタ!$I$32:$M$34,4,FALSE),0),
AND(P605&gt;=21,P605&lt;=22,入力項目!$S$16&lt;&gt;"高専"),IFERROR(VLOOKUP(入力項目!$S$17,子育て関連マスタ!$I$32:$M$34,4,FALSE),0),
P605&gt;=23,0
) +
IF($D605=4,
  IFERROR(_xlfn.IFS(
  P605&lt;=入力項目!$S$11,0,
  AND(P605=入力項目!$S$11),IFERROR(VLOOKUP(入力項目!$S$12,子育て関連マスタ!$I$4:$M$5,2,FALSE),0),
  AND(P605=4),IFERROR(VLOOKUP(入力項目!$S$13,子育て関連マスタ!$I$9:$M$12,2,FALSE),0),
  AND(P605=7),IFERROR(VLOOKUP(入力項目!$S$14,子育て関連マスタ!$I$16:$M$17,2,FALSE),0),
  AND(P605=13),IFERROR(VLOOKUP(入力項目!$S$15,子育て関連マスタ!$I$21:$M$22,2,FALSE),0),
  AND(P605=16),IFERROR(VLOOKUP(入力項目!$S$16,子育て関連マスタ!$I$26:$M$28,2,FALSE),0),
  AND(P605=19,入力項目!$S$16&lt;&gt;"高専"),IFERROR(VLOOKUP(入力項目!$S$17,子育て関連マスタ!$I$32:$M$37,2,FALSE),0),
  AND(P605=21,入力項目!$S$16="高専"),IFERROR(VLOOKUP(入力項目!$S$17,子育て関連マスタ!$I$32:$M$37,2,FALSE),0),
  P605&gt;=22,0
  ),0),0
) +
IF(AND(P605&gt;=1,P605&lt;=15),IF($D605=入力項目!$S$8,入力項目!$S$3,0),0) +
IF(AND(P605&gt;=1,P605&lt;=15),IF($D605=5,入力項目!$S$4,0),0) +
IF(AND(P605&gt;=1,P605&lt;=15),IF($D605=12,入力項目!$S$5,0),0) +
IF(AND(入力項目!$S$7=$A605,入力項目!$S$8=$D605),子育て関連マスタ!$C$14,0) +
IFERROR(IF(AND(YEAR(EDATE(DATE(入力項目!$S$7,入力項目!$S$8,1),1))=$A605,MONTH(EDATE(DATE(入力項目!$S$7,入力項目!$S$8,1),1))=$D605),子育て関連マスタ!$C$15,0),0) +
IF(AND(OR(P605=3,P605=5,P605=7),$D605=11),子育て関連マスタ!$C$17,0) +
IF(AND(P605=20,$D605=1),子育て関連マスタ!$C$18,0) +
IF(AND(P605=20,$D605=1),
IFERROR(_xlfn.IFS(
入力項目!$S$10="男",子育て関連マスタ!$C$18,
入力項目!$S$10="女",子育て関連マスタ!$C$19
),0),0
) +
IF(AND(P605&gt;=入力項目!$S$18,P605&lt;=入力項目!$S$19),入力項目!$S$20,0) +
IF(AND(P605&gt;=入力項目!$S$21,P605&lt;=入力項目!$S$22),入力項目!$S$23,0) +
IF(AND(P605&gt;=入力項目!$S$24,P605&lt;=入力項目!$S$25),入力項目!$S$26,0)
)</f>
        <v>0</v>
      </c>
      <c r="AE605">
        <f ca="1">-(
_xlfn.IFS(
Q605&lt;=入力項目!$S$11,0,
AND(Q605&gt;=入力項目!$S$11+1,Q605&lt;=3),IFERROR(VLOOKUP(入力項目!$S$12,子育て関連マスタ!$I$4:$M$5,4,FALSE),0),
AND(Q605&gt;=4,Q605&lt;=6),IFERROR(VLOOKUP(入力項目!$S$13,子育て関連マスタ!$I$9:$M$12,4,FALSE),0),
AND(Q605&gt;=7,Q605&lt;=12),IFERROR(VLOOKUP(入力項目!$S$14,子育て関連マスタ!$I$16:$M$17,4,FALSE),0),
AND(Q605&gt;=13,Q605&lt;=15),IFERROR(VLOOKUP(入力項目!$S$15,子育て関連マスタ!$I$21:$M$22,4,FALSE),0),
AND(Q605&gt;=16,Q605&lt;=18),IFERROR(VLOOKUP(入力項目!$S$16,子育て関連マスタ!$I$26:$M$28,4,FALSE),0),
AND(Q605&gt;=19,Q605&lt;=20,入力項目!$S$16="高専"),IFERROR(VLOOKUP(入力項目!$S$16,子育て関連マスタ!$I$26:$M$28,4,FALSE),0),
AND(Q605&gt;=19,Q605&lt;=20,入力項目!$S$16&lt;&gt;"高専"),IFERROR(VLOOKUP(入力項目!$S$17,子育て関連マスタ!$I$32:$M$37,4,FALSE),0),
AND(Q605&gt;=21,Q605&lt;=22,入力項目!$S$16="高専"),IFERROR(VLOOKUP(入力項目!$S$17,子育て関連マスタ!$I$32:$M$34,4,FALSE),0),
AND(Q605&gt;=21,Q605&lt;=22,入力項目!$S$16&lt;&gt;"高専"),IFERROR(VLOOKUP(入力項目!$S$17,子育て関連マスタ!$I$32:$M$34,4,FALSE),0),
Q605&gt;=23,0
) +
IF($D605=4,
  IFERROR(_xlfn.IFS(
  Q605&lt;=入力項目!$S$11,0,
  AND(Q605=入力項目!$S$11),IFERROR(VLOOKUP(入力項目!$S$12,子育て関連マスタ!$I$4:$M$5,2,FALSE),0),
  AND(Q605=4),IFERROR(VLOOKUP(入力項目!$S$13,子育て関連マスタ!$I$9:$M$12,2,FALSE),0),
  AND(Q605=7),IFERROR(VLOOKUP(入力項目!$S$14,子育て関連マスタ!$I$16:$M$17,2,FALSE),0),
  AND(Q605=13),IFERROR(VLOOKUP(入力項目!$S$15,子育て関連マスタ!$I$21:$M$22,2,FALSE),0),
  AND(Q605=16),IFERROR(VLOOKUP(入力項目!$S$16,子育て関連マスタ!$I$26:$M$28,2,FALSE),0),
  AND(Q605=19,入力項目!$S$16&lt;&gt;"高専"),IFERROR(VLOOKUP(入力項目!$S$17,子育て関連マスタ!$I$32:$M$37,2,FALSE),0),
  AND(Q605=21,入力項目!$S$16="高専"),IFERROR(VLOOKUP(入力項目!$S$17,子育て関連マスタ!$I$32:$M$37,2,FALSE),0),
  Q605&gt;=22,0
  ),0),0
) +
IF(AND(Q605&gt;=1,Q605&lt;=15),IF($D605=入力項目!$S$8,入力項目!$S$3,0),0) +
IF(AND(Q605&gt;=1,Q605&lt;=15),IF($D605=5,入力項目!$S$4,0),0) +
IF(AND(Q605&gt;=1,Q605&lt;=15),IF($D605=12,入力項目!$S$5,0),0) +
IF(AND(入力項目!$S$7=$A605,入力項目!$S$8=$D605),子育て関連マスタ!$C$14,0) +
IFERROR(IF(AND(YEAR(EDATE(DATE(入力項目!$S$7,入力項目!$S$8,1),1))=$A605,MONTH(EDATE(DATE(入力項目!$S$7,入力項目!$S$8,1),1))=$D605),子育て関連マスタ!$C$15,0),0) +
IF(AND(OR(Q605=3,Q605=5,Q605=7),$D605=11),子育て関連マスタ!$C$17,0) +
IF(AND(Q605=20,$D605=1),子育て関連マスタ!$C$18,0) +
IF(AND(Q605=20,$D605=1),
IFERROR(_xlfn.IFS(
入力項目!$S$10="男",子育て関連マスタ!$C$18,
入力項目!$S$10="女",子育て関連マスタ!$C$19
),0),0
) +
IF(AND(Q605&gt;=入力項目!$S$18,Q605&lt;=入力項目!$S$19),入力項目!$S$20,0) +
IF(AND(Q605&gt;=入力項目!$S$21,Q605&lt;=入力項目!$S$22),入力項目!$S$23,0) +
IF(AND(Q605&gt;=入力項目!$S$24,Q605&lt;=入力項目!$S$25),入力項目!$S$26,0)
)</f>
        <v>0</v>
      </c>
      <c r="AF605">
        <f ca="1">-(
_xlfn.IFS(
R605&lt;=入力項目!$S$11,0,
AND(R605&gt;=入力項目!$S$11+1,R605&lt;=3),IFERROR(VLOOKUP(入力項目!$S$12,子育て関連マスタ!$I$4:$M$5,4,FALSE),0),
AND(R605&gt;=4,R605&lt;=6),IFERROR(VLOOKUP(入力項目!$S$13,子育て関連マスタ!$I$9:$M$12,4,FALSE),0),
AND(R605&gt;=7,R605&lt;=12),IFERROR(VLOOKUP(入力項目!$S$14,子育て関連マスタ!$I$16:$M$17,4,FALSE),0),
AND(R605&gt;=13,R605&lt;=15),IFERROR(VLOOKUP(入力項目!$S$15,子育て関連マスタ!$I$21:$M$22,4,FALSE),0),
AND(R605&gt;=16,R605&lt;=18),IFERROR(VLOOKUP(入力項目!$S$16,子育て関連マスタ!$I$26:$M$28,4,FALSE),0),
AND(R605&gt;=19,R605&lt;=20,入力項目!$S$16="高専"),IFERROR(VLOOKUP(入力項目!$S$16,子育て関連マスタ!$I$26:$M$28,4,FALSE),0),
AND(R605&gt;=19,R605&lt;=20,入力項目!$S$16&lt;&gt;"高専"),IFERROR(VLOOKUP(入力項目!$S$17,子育て関連マスタ!$I$32:$M$37,4,FALSE),0),
AND(R605&gt;=21,R605&lt;=22,入力項目!$S$16="高専"),IFERROR(VLOOKUP(入力項目!$S$17,子育て関連マスタ!$I$32:$M$34,4,FALSE),0),
AND(R605&gt;=21,R605&lt;=22,入力項目!$S$16&lt;&gt;"高専"),IFERROR(VLOOKUP(入力項目!$S$17,子育て関連マスタ!$I$32:$M$34,4,FALSE),0),
R605&gt;=23,0
) +
IF($D605=4,
  IFERROR(_xlfn.IFS(
  R605&lt;=入力項目!$S$11,0,
  AND(R605=入力項目!$S$11),IFERROR(VLOOKUP(入力項目!$S$12,子育て関連マスタ!$I$4:$M$5,2,FALSE),0),
  AND(R605=4),IFERROR(VLOOKUP(入力項目!$S$13,子育て関連マスタ!$I$9:$M$12,2,FALSE),0),
  AND(R605=7),IFERROR(VLOOKUP(入力項目!$S$14,子育て関連マスタ!$I$16:$M$17,2,FALSE),0),
  AND(R605=13),IFERROR(VLOOKUP(入力項目!$S$15,子育て関連マスタ!$I$21:$M$22,2,FALSE),0),
  AND(R605=16),IFERROR(VLOOKUP(入力項目!$S$16,子育て関連マスタ!$I$26:$M$28,2,FALSE),0),
  AND(R605=19,入力項目!$S$16&lt;&gt;"高専"),IFERROR(VLOOKUP(入力項目!$S$17,子育て関連マスタ!$I$32:$M$37,2,FALSE),0),
  AND(R605=21,入力項目!$S$16="高専"),IFERROR(VLOOKUP(入力項目!$S$17,子育て関連マスタ!$I$32:$M$37,2,FALSE),0),
  R605&gt;=22,0
  ),0),0
) +
IF(AND(R605&gt;=1,R605&lt;=15),IF($D605=入力項目!$S$8,入力項目!$S$3,0),0) +
IF(AND(R605&gt;=1,R605&lt;=15),IF($D605=5,入力項目!$S$4,0),0) +
IF(AND(R605&gt;=1,R605&lt;=15),IF($D605=12,入力項目!$S$5,0),0) +
IF(AND(入力項目!$S$7=$A605,入力項目!$S$8=$D605),子育て関連マスタ!$C$14,0) +
IFERROR(IF(AND(YEAR(EDATE(DATE(入力項目!$S$7,入力項目!$S$8,1),1))=$A605,MONTH(EDATE(DATE(入力項目!$S$7,入力項目!$S$8,1),1))=$D605),子育て関連マスタ!$C$15,0),0) +
IF(AND(OR(R605=3,R605=5,R605=7),$D605=11),子育て関連マスタ!$C$17,0) +
IF(AND(R605=20,$D605=1),子育て関連マスタ!$C$18,0) +
IF(AND(R605=20,$D605=1),
IFERROR(_xlfn.IFS(
入力項目!$S$10="男",子育て関連マスタ!$C$18,
入力項目!$S$10="女",子育て関連マスタ!$C$19
),0),0
) +
IF(AND(R605&gt;=入力項目!$S$18,R605&lt;=入力項目!$S$19),入力項目!$S$20,0) +
IF(AND(R605&gt;=入力項目!$S$21,R605&lt;=入力項目!$S$22),入力項目!$S$23,0) +
IF(AND(R605&gt;=入力項目!$S$24,R605&lt;=入力項目!$S$25),入力項目!$S$26,0)
)</f>
        <v>0</v>
      </c>
      <c r="AG605">
        <f ca="1">-(
_xlfn.IFS(
S605&lt;=入力項目!$S$11,0,
AND(S605&gt;=入力項目!$S$11+1,S605&lt;=3),IFERROR(VLOOKUP(入力項目!$S$12,子育て関連マスタ!$I$4:$M$5,4,FALSE),0),
AND(S605&gt;=4,S605&lt;=6),IFERROR(VLOOKUP(入力項目!$S$13,子育て関連マスタ!$I$9:$M$12,4,FALSE),0),
AND(S605&gt;=7,S605&lt;=12),IFERROR(VLOOKUP(入力項目!$S$14,子育て関連マスタ!$I$16:$M$17,4,FALSE),0),
AND(S605&gt;=13,S605&lt;=15),IFERROR(VLOOKUP(入力項目!$S$15,子育て関連マスタ!$I$21:$M$22,4,FALSE),0),
AND(S605&gt;=16,S605&lt;=18),IFERROR(VLOOKUP(入力項目!$S$16,子育て関連マスタ!$I$26:$M$28,4,FALSE),0),
AND(S605&gt;=19,S605&lt;=20,入力項目!$S$16="高専"),IFERROR(VLOOKUP(入力項目!$S$16,子育て関連マスタ!$I$26:$M$28,4,FALSE),0),
AND(S605&gt;=19,S605&lt;=20,入力項目!$S$16&lt;&gt;"高専"),IFERROR(VLOOKUP(入力項目!$S$17,子育て関連マスタ!$I$32:$M$37,4,FALSE),0),
AND(S605&gt;=21,S605&lt;=22,入力項目!$S$16="高専"),IFERROR(VLOOKUP(入力項目!$S$17,子育て関連マスタ!$I$32:$M$34,4,FALSE),0),
AND(S605&gt;=21,S605&lt;=22,入力項目!$S$16&lt;&gt;"高専"),IFERROR(VLOOKUP(入力項目!$S$17,子育て関連マスタ!$I$32:$M$34,4,FALSE),0),
S605&gt;=23,0
) +
IF($D605=4,
  IFERROR(_xlfn.IFS(
  S605&lt;=入力項目!$S$11,0,
  AND(S605=入力項目!$S$11),IFERROR(VLOOKUP(入力項目!$S$12,子育て関連マスタ!$I$4:$M$5,2,FALSE),0),
  AND(S605=4),IFERROR(VLOOKUP(入力項目!$S$13,子育て関連マスタ!$I$9:$M$12,2,FALSE),0),
  AND(S605=7),IFERROR(VLOOKUP(入力項目!$S$14,子育て関連マスタ!$I$16:$M$17,2,FALSE),0),
  AND(S605=13),IFERROR(VLOOKUP(入力項目!$S$15,子育て関連マスタ!$I$21:$M$22,2,FALSE),0),
  AND(S605=16),IFERROR(VLOOKUP(入力項目!$S$16,子育て関連マスタ!$I$26:$M$28,2,FALSE),0),
  AND(S605=19,入力項目!$S$16&lt;&gt;"高専"),IFERROR(VLOOKUP(入力項目!$S$17,子育て関連マスタ!$I$32:$M$37,2,FALSE),0),
  AND(S605=21,入力項目!$S$16="高専"),IFERROR(VLOOKUP(入力項目!$S$17,子育て関連マスタ!$I$32:$M$37,2,FALSE),0),
  S605&gt;=22,0
  ),0),0
) +
IF(AND(S605&gt;=1,S605&lt;=15),IF($D605=入力項目!$S$8,入力項目!$S$3,0),0) +
IF(AND(S605&gt;=1,S605&lt;=15),IF($D605=5,入力項目!$S$4,0),0) +
IF(AND(S605&gt;=1,S605&lt;=15),IF($D605=12,入力項目!$S$5,0),0) +
IF(AND(入力項目!$S$7=$A605,入力項目!$S$8=$D605),子育て関連マスタ!$C$14,0) +
IFERROR(IF(AND(YEAR(EDATE(DATE(入力項目!$S$7,入力項目!$S$8,1),1))=$A605,MONTH(EDATE(DATE(入力項目!$S$7,入力項目!$S$8,1),1))=$D605),子育て関連マスタ!$C$15,0),0) +
IF(AND(OR(S605=3,S605=5,S605=7),$D605=11),子育て関連マスタ!$C$17,0) +
IF(AND(S605=20,$D605=1),子育て関連マスタ!$C$18,0) +
IF(AND(S605=20,$D605=1),
IFERROR(_xlfn.IFS(
入力項目!$S$10="男",子育て関連マスタ!$C$18,
入力項目!$S$10="女",子育て関連マスタ!$C$19
),0),0
) +
IF(AND(S605&gt;=入力項目!$S$18,S605&lt;=入力項目!$S$19),入力項目!$S$20,0) +
IF(AND(S605&gt;=入力項目!$S$21,S605&lt;=入力項目!$S$22),入力項目!$S$23,0) +
IF(AND(S605&gt;=入力項目!$S$24,S605&lt;=入力項目!$S$25),入力項目!$S$26,0)
)</f>
        <v>0</v>
      </c>
      <c r="AH605">
        <f ca="1">-(
_xlfn.IFS(
T605&lt;=入力項目!$S$11,0,
AND(T605&gt;=入力項目!$S$11+1,T605&lt;=3),IFERROR(VLOOKUP(入力項目!$S$12,子育て関連マスタ!$I$4:$M$5,4,FALSE),0),
AND(T605&gt;=4,T605&lt;=6),IFERROR(VLOOKUP(入力項目!$S$13,子育て関連マスタ!$I$9:$M$12,4,FALSE),0),
AND(T605&gt;=7,T605&lt;=12),IFERROR(VLOOKUP(入力項目!$S$14,子育て関連マスタ!$I$16:$M$17,4,FALSE),0),
AND(T605&gt;=13,T605&lt;=15),IFERROR(VLOOKUP(入力項目!$S$15,子育て関連マスタ!$I$21:$M$22,4,FALSE),0),
AND(T605&gt;=16,T605&lt;=18),IFERROR(VLOOKUP(入力項目!$S$16,子育て関連マスタ!$I$26:$M$28,4,FALSE),0),
AND(T605&gt;=19,T605&lt;=20,入力項目!$S$16="高専"),IFERROR(VLOOKUP(入力項目!$S$16,子育て関連マスタ!$I$26:$M$28,4,FALSE),0),
AND(T605&gt;=19,T605&lt;=20,入力項目!$S$16&lt;&gt;"高専"),IFERROR(VLOOKUP(入力項目!$S$17,子育て関連マスタ!$I$32:$M$37,4,FALSE),0),
AND(T605&gt;=21,T605&lt;=22,入力項目!$S$16="高専"),IFERROR(VLOOKUP(入力項目!$S$17,子育て関連マスタ!$I$32:$M$34,4,FALSE),0),
AND(T605&gt;=21,T605&lt;=22,入力項目!$S$16&lt;&gt;"高専"),IFERROR(VLOOKUP(入力項目!$S$17,子育て関連マスタ!$I$32:$M$34,4,FALSE),0),
T605&gt;=23,0
) +
IF($D605=4,
  IFERROR(_xlfn.IFS(
  T605&lt;=入力項目!$S$11,0,
  AND(T605=入力項目!$S$11),IFERROR(VLOOKUP(入力項目!$S$12,子育て関連マスタ!$I$4:$M$5,2,FALSE),0),
  AND(T605=4),IFERROR(VLOOKUP(入力項目!$S$13,子育て関連マスタ!$I$9:$M$12,2,FALSE),0),
  AND(T605=7),IFERROR(VLOOKUP(入力項目!$S$14,子育て関連マスタ!$I$16:$M$17,2,FALSE),0),
  AND(T605=13),IFERROR(VLOOKUP(入力項目!$S$15,子育て関連マスタ!$I$21:$M$22,2,FALSE),0),
  AND(T605=16),IFERROR(VLOOKUP(入力項目!$S$16,子育て関連マスタ!$I$26:$M$28,2,FALSE),0),
  AND(T605=19,入力項目!$S$16&lt;&gt;"高専"),IFERROR(VLOOKUP(入力項目!$S$17,子育て関連マスタ!$I$32:$M$37,2,FALSE),0),
  AND(T605=21,入力項目!$S$16="高専"),IFERROR(VLOOKUP(入力項目!$S$17,子育て関連マスタ!$I$32:$M$37,2,FALSE),0),
  T605&gt;=22,0
  ),0),0
) +
IF(AND(T605&gt;=1,T605&lt;=15),IF($D605=入力項目!$S$8,入力項目!$S$3,0),0) +
IF(AND(T605&gt;=1,T605&lt;=15),IF($D605=5,入力項目!$S$4,0),0) +
IF(AND(T605&gt;=1,T605&lt;=15),IF($D605=12,入力項目!$S$5,0),0) +
IF(AND(入力項目!$S$7=$A605,入力項目!$S$8=$D605),子育て関連マスタ!$C$14,0) +
IFERROR(IF(AND(YEAR(EDATE(DATE(入力項目!$S$7,入力項目!$S$8,1),1))=$A605,MONTH(EDATE(DATE(入力項目!$S$7,入力項目!$S$8,1),1))=$D605),子育て関連マスタ!$C$15,0),0) +
IF(AND(OR(T605=3,T605=5,T605=7),$D605=11),子育て関連マスタ!$C$17,0) +
IF(AND(T605=20,$D605=1),子育て関連マスタ!$C$18,0) +
IF(AND(T605=20,$D605=1),
IFERROR(_xlfn.IFS(
入力項目!$S$10="男",子育て関連マスタ!$C$18,
入力項目!$S$10="女",子育て関連マスタ!$C$19
),0),0
) +
IF(AND(T605&gt;=入力項目!$S$18,T605&lt;=入力項目!$S$19),入力項目!$S$20,0) +
IF(AND(T605&gt;=入力項目!$S$21,T605&lt;=入力項目!$S$22),入力項目!$S$23,0) +
IF(AND(T605&gt;=入力項目!$S$24,T605&lt;=入力項目!$S$25),入力項目!$S$26,0)
)</f>
        <v>0</v>
      </c>
      <c r="AI605">
        <f ca="1">-(
_xlfn.IFS(
U605&lt;=入力項目!$S$11,0,
AND(U605&gt;=入力項目!$S$11+1,U605&lt;=3),IFERROR(VLOOKUP(入力項目!$S$12,子育て関連マスタ!$I$4:$M$5,4,FALSE),0),
AND(U605&gt;=4,U605&lt;=6),IFERROR(VLOOKUP(入力項目!$S$13,子育て関連マスタ!$I$9:$M$12,4,FALSE),0),
AND(U605&gt;=7,U605&lt;=12),IFERROR(VLOOKUP(入力項目!$S$14,子育て関連マスタ!$I$16:$M$17,4,FALSE),0),
AND(U605&gt;=13,U605&lt;=15),IFERROR(VLOOKUP(入力項目!$S$15,子育て関連マスタ!$I$21:$M$22,4,FALSE),0),
AND(U605&gt;=16,U605&lt;=18),IFERROR(VLOOKUP(入力項目!$S$16,子育て関連マスタ!$I$26:$M$28,4,FALSE),0),
AND(U605&gt;=19,U605&lt;=20,入力項目!$S$16="高専"),IFERROR(VLOOKUP(入力項目!$S$16,子育て関連マスタ!$I$26:$M$28,4,FALSE),0),
AND(U605&gt;=19,U605&lt;=20,入力項目!$S$16&lt;&gt;"高専"),IFERROR(VLOOKUP(入力項目!$S$17,子育て関連マスタ!$I$32:$M$37,4,FALSE),0),
AND(U605&gt;=21,U605&lt;=22,入力項目!$S$16="高専"),IFERROR(VLOOKUP(入力項目!$S$17,子育て関連マスタ!$I$32:$M$34,4,FALSE),0),
AND(U605&gt;=21,U605&lt;=22,入力項目!$S$16&lt;&gt;"高専"),IFERROR(VLOOKUP(入力項目!$S$17,子育て関連マスタ!$I$32:$M$34,4,FALSE),0),
U605&gt;=23,0
) +
IF($D605=4,
  IFERROR(_xlfn.IFS(
  U605&lt;=入力項目!$S$11,0,
  AND(U605=入力項目!$S$11),IFERROR(VLOOKUP(入力項目!$S$12,子育て関連マスタ!$I$4:$M$5,2,FALSE),0),
  AND(U605=4),IFERROR(VLOOKUP(入力項目!$S$13,子育て関連マスタ!$I$9:$M$12,2,FALSE),0),
  AND(U605=7),IFERROR(VLOOKUP(入力項目!$S$14,子育て関連マスタ!$I$16:$M$17,2,FALSE),0),
  AND(U605=13),IFERROR(VLOOKUP(入力項目!$S$15,子育て関連マスタ!$I$21:$M$22,2,FALSE),0),
  AND(U605=16),IFERROR(VLOOKUP(入力項目!$S$16,子育て関連マスタ!$I$26:$M$28,2,FALSE),0),
  AND(U605=19,入力項目!$S$16&lt;&gt;"高専"),IFERROR(VLOOKUP(入力項目!$S$17,子育て関連マスタ!$I$32:$M$37,2,FALSE),0),
  AND(U605=21,入力項目!$S$16="高専"),IFERROR(VLOOKUP(入力項目!$S$17,子育て関連マスタ!$I$32:$M$37,2,FALSE),0),
  U605&gt;=22,0
  ),0),0
) +
IF(AND(U605&gt;=1,U605&lt;=15),IF($D605=入力項目!$S$8,入力項目!$S$3,0),0) +
IF(AND(U605&gt;=1,U605&lt;=15),IF($D605=5,入力項目!$S$4,0),0) +
IF(AND(U605&gt;=1,U605&lt;=15),IF($D605=12,入力項目!$S$5,0),0) +
IF(AND(入力項目!$S$7=$A605,入力項目!$S$8=$D605),子育て関連マスタ!$C$14,0) +
IFERROR(IF(AND(YEAR(EDATE(DATE(入力項目!$S$7,入力項目!$S$8,1),1))=$A605,MONTH(EDATE(DATE(入力項目!$S$7,入力項目!$S$8,1),1))=$D605),子育て関連マスタ!$C$15,0),0) +
IF(AND(OR(U605=3,U605=5,U605=7),$D605=11),子育て関連マスタ!$C$17,0) +
IF(AND(U605=20,$D605=1),子育て関連マスタ!$C$18,0) +
IF(AND(U605=20,$D605=1),
IFERROR(_xlfn.IFS(
入力項目!$S$10="男",子育て関連マスタ!$C$18,
入力項目!$S$10="女",子育て関連マスタ!$C$19
),0),0
) +
IF(AND(U605&gt;=入力項目!$S$18,U605&lt;=入力項目!$S$19),入力項目!$S$20,0) +
IF(AND(U605&gt;=入力項目!$S$21,U605&lt;=入力項目!$S$22),入力項目!$S$23,0) +
IF(AND(U605&gt;=入力項目!$S$24,U605&lt;=入力項目!$S$25),入力項目!$S$26,0)
)</f>
        <v>0</v>
      </c>
      <c r="AJ605" s="10">
        <f ca="1">-VLOOKUP($D605,月別収支!$A$2:$H$13,7,FALSE)</f>
        <v>-20000</v>
      </c>
    </row>
    <row r="606" spans="1:36" x14ac:dyDescent="0.4">
      <c r="A606">
        <f t="shared" ca="1" si="156"/>
        <v>2074</v>
      </c>
      <c r="B606">
        <f t="shared" ca="1" si="163"/>
        <v>2074</v>
      </c>
      <c r="C606">
        <f t="shared" ca="1" si="164"/>
        <v>50</v>
      </c>
      <c r="D606">
        <f t="shared" ca="1" si="157"/>
        <v>12</v>
      </c>
      <c r="E606" t="str">
        <f t="shared" ca="1" si="158"/>
        <v>2074年12月</v>
      </c>
      <c r="F606">
        <f ca="1">IF(OR(入力項目!$N$5&lt;$A606,AND(入力項目!$N$5=$A606,入力項目!$N$6&lt;$D606)),IF(F605=0,1,IF(G606=12,F605+1,F605)),0)</f>
        <v>50</v>
      </c>
      <c r="G606">
        <f ca="1">IF(OR(入力項目!$N$5&lt;$A606,AND(入力項目!$N$5=$A606,入力項目!$N$6&lt;$D606)),IF(G605=12,1,G605+1),0)</f>
        <v>2</v>
      </c>
      <c r="H606" t="str">
        <f t="shared" ca="1" si="159"/>
        <v>50_2</v>
      </c>
      <c r="I606">
        <f ca="1">IF(
  IFERROR(AND($C606&gt;0,MOD($C606,入力項目!$N$22)=0,$D606=入力項目!$N$23), FALSE),
  1,
  IF(
    AND(I605&gt;0,J605=12),
    IF(I605=入力項目!$N$28, 0, I605+1),
    I605
  )
)</f>
        <v>1</v>
      </c>
      <c r="J606">
        <f ca="1">IF($D606=入力項目!$N$23,1,IFERROR(J605+1,1))</f>
        <v>7</v>
      </c>
      <c r="K606" t="str">
        <f t="shared" ca="1" si="160"/>
        <v>1_7</v>
      </c>
      <c r="L606">
        <f ca="1">L605+IF(入力項目!$D$4=$D606,1,0)</f>
        <v>79</v>
      </c>
      <c r="M606" t="str">
        <f t="shared" ca="1" si="161"/>
        <v>79歳</v>
      </c>
      <c r="N606">
        <f t="shared" ca="1" si="165"/>
        <v>79</v>
      </c>
      <c r="O606" t="str">
        <f t="shared" ca="1" si="162"/>
        <v>79歳</v>
      </c>
      <c r="P606">
        <f t="shared" ca="1" si="166"/>
        <v>54</v>
      </c>
      <c r="Q606">
        <f t="shared" ca="1" si="167"/>
        <v>52</v>
      </c>
      <c r="R606">
        <f t="shared" ca="1" si="168"/>
        <v>2075</v>
      </c>
      <c r="S606">
        <f t="shared" ca="1" si="169"/>
        <v>2075</v>
      </c>
      <c r="T606">
        <f t="shared" ca="1" si="170"/>
        <v>2075</v>
      </c>
      <c r="U606">
        <f t="shared" ca="1" si="171"/>
        <v>2075</v>
      </c>
      <c r="V606" s="10">
        <f t="shared" ca="1" si="172"/>
        <v>55297425</v>
      </c>
      <c r="W606" s="10">
        <f ca="1">IF($L606&lt;その他マスタ!$B$1,VLOOKUP($D606,月別収支!$A$2:$H$13,2,FALSE),その他マスタ!$B$3)+IF(AND($L606=その他マスタ!$B$1,入力項目!$I$9="あり",$D606=入力項目!$D$4),その他マスタ!$B$2,0)</f>
        <v>150000</v>
      </c>
      <c r="X606" s="10">
        <f ca="1">-IF(入力項目!$K$5=TRUE,
IF($F606+$G606&lt;3,VLOOKUP($D606,月別収支!$A$2:$H$13,8,FALSE),0)+IFERROR(VLOOKUP($H606,住宅ローン計算!C:P,13,FALSE),0)+IF($F606&gt;1,IF(OR($G606=3,$G606=6,$G606=9,$G606=12),ROUNDUP(入力項目!$N$18/4,0),0),0),
VLOOKUP($D606,月別収支!$A$2:$H$13,8,FALSE))</f>
        <v>0</v>
      </c>
      <c r="Y606" s="10">
        <f ca="1">-VLOOKUP($D606,月別収支!$A$2:$H$13,3,FALSE)</f>
        <v>-75000</v>
      </c>
      <c r="Z606" s="10">
        <f ca="1">-VLOOKUP($D606,月別収支!$A$2:$H$13,4,FALSE)</f>
        <v>-27000</v>
      </c>
      <c r="AA606" s="10">
        <f ca="1">-VLOOKUP($D606,月別収支!$A$2:$H$13,6,FALSE)</f>
        <v>-10000</v>
      </c>
      <c r="AB606" s="10">
        <f ca="1">-(
VLOOKUP($D606,月別収支!$A$2:$H$13,5,FALSE)+IF(AND(入力項目!$I$27&lt;=$A606,ISEVEN($A606-入力項目!$I$27),入力項目!$I$28=$D606),入力項目!$I$26,0)
+IF(入力項目!$K$26=TRUE,
IFERROR(VLOOKUP($K606,マイカーローン計算!C:P,13,FALSE),0),
IFERROR(
  IF(AND($C606&gt;0,MOD($C606,入力項目!$N$22)=0,$D606=入力項目!$N$23),入力項目!$N$24,0),
 0
)
)
)</f>
        <v>-20000</v>
      </c>
      <c r="AC606" s="10">
        <f ca="1">-IF($A606&lt;入力項目!$N$33,入力項目!$N$35,IF(AND($A606=入力項目!$N$33,$D606&lt;=入力項目!$N$34),入力項目!$N$35,0))</f>
        <v>0</v>
      </c>
      <c r="AD606">
        <f ca="1">-(
_xlfn.IFS(
P606&lt;=入力項目!$S$11,0,
AND(P606&gt;=入力項目!$S$11+1,P606&lt;=3),IFERROR(VLOOKUP(入力項目!$S$12,子育て関連マスタ!$I$4:$M$5,4,FALSE),0),
AND(P606&gt;=4,P606&lt;=6),IFERROR(VLOOKUP(入力項目!$S$13,子育て関連マスタ!$I$9:$M$12,4,FALSE),0),
AND(P606&gt;=7,P606&lt;=12),IFERROR(VLOOKUP(入力項目!$S$14,子育て関連マスタ!$I$16:$M$17,4,FALSE),0),
AND(P606&gt;=13,P606&lt;=15),IFERROR(VLOOKUP(入力項目!$S$15,子育て関連マスタ!$I$21:$M$22,4,FALSE),0),
AND(P606&gt;=16,P606&lt;=18),IFERROR(VLOOKUP(入力項目!$S$16,子育て関連マスタ!$I$26:$M$28,4,FALSE),0),
AND(P606&gt;=19,P606&lt;=20,入力項目!$S$16="高専"),IFERROR(VLOOKUP(入力項目!$S$16,子育て関連マスタ!$I$26:$M$28,4,FALSE),0),
AND(P606&gt;=19,P606&lt;=20,入力項目!$S$16&lt;&gt;"高専"),IFERROR(VLOOKUP(入力項目!$S$17,子育て関連マスタ!$I$32:$M$37,4,FALSE),0),
AND(P606&gt;=21,P606&lt;=22,入力項目!$S$16="高専"),IFERROR(VLOOKUP(入力項目!$S$17,子育て関連マスタ!$I$32:$M$34,4,FALSE),0),
AND(P606&gt;=21,P606&lt;=22,入力項目!$S$16&lt;&gt;"高専"),IFERROR(VLOOKUP(入力項目!$S$17,子育て関連マスタ!$I$32:$M$34,4,FALSE),0),
P606&gt;=23,0
) +
IF($D606=4,
  IFERROR(_xlfn.IFS(
  P606&lt;=入力項目!$S$11,0,
  AND(P606=入力項目!$S$11),IFERROR(VLOOKUP(入力項目!$S$12,子育て関連マスタ!$I$4:$M$5,2,FALSE),0),
  AND(P606=4),IFERROR(VLOOKUP(入力項目!$S$13,子育て関連マスタ!$I$9:$M$12,2,FALSE),0),
  AND(P606=7),IFERROR(VLOOKUP(入力項目!$S$14,子育て関連マスタ!$I$16:$M$17,2,FALSE),0),
  AND(P606=13),IFERROR(VLOOKUP(入力項目!$S$15,子育て関連マスタ!$I$21:$M$22,2,FALSE),0),
  AND(P606=16),IFERROR(VLOOKUP(入力項目!$S$16,子育て関連マスタ!$I$26:$M$28,2,FALSE),0),
  AND(P606=19,入力項目!$S$16&lt;&gt;"高専"),IFERROR(VLOOKUP(入力項目!$S$17,子育て関連マスタ!$I$32:$M$37,2,FALSE),0),
  AND(P606=21,入力項目!$S$16="高専"),IFERROR(VLOOKUP(入力項目!$S$17,子育て関連マスタ!$I$32:$M$37,2,FALSE),0),
  P606&gt;=22,0
  ),0),0
) +
IF(AND(P606&gt;=1,P606&lt;=15),IF($D606=入力項目!$S$8,入力項目!$S$3,0),0) +
IF(AND(P606&gt;=1,P606&lt;=15),IF($D606=5,入力項目!$S$4,0),0) +
IF(AND(P606&gt;=1,P606&lt;=15),IF($D606=12,入力項目!$S$5,0),0) +
IF(AND(入力項目!$S$7=$A606,入力項目!$S$8=$D606),子育て関連マスタ!$C$14,0) +
IFERROR(IF(AND(YEAR(EDATE(DATE(入力項目!$S$7,入力項目!$S$8,1),1))=$A606,MONTH(EDATE(DATE(入力項目!$S$7,入力項目!$S$8,1),1))=$D606),子育て関連マスタ!$C$15,0),0) +
IF(AND(OR(P606=3,P606=5,P606=7),$D606=11),子育て関連マスタ!$C$17,0) +
IF(AND(P606=20,$D606=1),子育て関連マスタ!$C$18,0) +
IF(AND(P606=20,$D606=1),
IFERROR(_xlfn.IFS(
入力項目!$S$10="男",子育て関連マスタ!$C$18,
入力項目!$S$10="女",子育て関連マスタ!$C$19
),0),0
) +
IF(AND(P606&gt;=入力項目!$S$18,P606&lt;=入力項目!$S$19),入力項目!$S$20,0) +
IF(AND(P606&gt;=入力項目!$S$21,P606&lt;=入力項目!$S$22),入力項目!$S$23,0) +
IF(AND(P606&gt;=入力項目!$S$24,P606&lt;=入力項目!$S$25),入力項目!$S$26,0)
)</f>
        <v>0</v>
      </c>
      <c r="AE606">
        <f ca="1">-(
_xlfn.IFS(
Q606&lt;=入力項目!$S$11,0,
AND(Q606&gt;=入力項目!$S$11+1,Q606&lt;=3),IFERROR(VLOOKUP(入力項目!$S$12,子育て関連マスタ!$I$4:$M$5,4,FALSE),0),
AND(Q606&gt;=4,Q606&lt;=6),IFERROR(VLOOKUP(入力項目!$S$13,子育て関連マスタ!$I$9:$M$12,4,FALSE),0),
AND(Q606&gt;=7,Q606&lt;=12),IFERROR(VLOOKUP(入力項目!$S$14,子育て関連マスタ!$I$16:$M$17,4,FALSE),0),
AND(Q606&gt;=13,Q606&lt;=15),IFERROR(VLOOKUP(入力項目!$S$15,子育て関連マスタ!$I$21:$M$22,4,FALSE),0),
AND(Q606&gt;=16,Q606&lt;=18),IFERROR(VLOOKUP(入力項目!$S$16,子育て関連マスタ!$I$26:$M$28,4,FALSE),0),
AND(Q606&gt;=19,Q606&lt;=20,入力項目!$S$16="高専"),IFERROR(VLOOKUP(入力項目!$S$16,子育て関連マスタ!$I$26:$M$28,4,FALSE),0),
AND(Q606&gt;=19,Q606&lt;=20,入力項目!$S$16&lt;&gt;"高専"),IFERROR(VLOOKUP(入力項目!$S$17,子育て関連マスタ!$I$32:$M$37,4,FALSE),0),
AND(Q606&gt;=21,Q606&lt;=22,入力項目!$S$16="高専"),IFERROR(VLOOKUP(入力項目!$S$17,子育て関連マスタ!$I$32:$M$34,4,FALSE),0),
AND(Q606&gt;=21,Q606&lt;=22,入力項目!$S$16&lt;&gt;"高専"),IFERROR(VLOOKUP(入力項目!$S$17,子育て関連マスタ!$I$32:$M$34,4,FALSE),0),
Q606&gt;=23,0
) +
IF($D606=4,
  IFERROR(_xlfn.IFS(
  Q606&lt;=入力項目!$S$11,0,
  AND(Q606=入力項目!$S$11),IFERROR(VLOOKUP(入力項目!$S$12,子育て関連マスタ!$I$4:$M$5,2,FALSE),0),
  AND(Q606=4),IFERROR(VLOOKUP(入力項目!$S$13,子育て関連マスタ!$I$9:$M$12,2,FALSE),0),
  AND(Q606=7),IFERROR(VLOOKUP(入力項目!$S$14,子育て関連マスタ!$I$16:$M$17,2,FALSE),0),
  AND(Q606=13),IFERROR(VLOOKUP(入力項目!$S$15,子育て関連マスタ!$I$21:$M$22,2,FALSE),0),
  AND(Q606=16),IFERROR(VLOOKUP(入力項目!$S$16,子育て関連マスタ!$I$26:$M$28,2,FALSE),0),
  AND(Q606=19,入力項目!$S$16&lt;&gt;"高専"),IFERROR(VLOOKUP(入力項目!$S$17,子育て関連マスタ!$I$32:$M$37,2,FALSE),0),
  AND(Q606=21,入力項目!$S$16="高専"),IFERROR(VLOOKUP(入力項目!$S$17,子育て関連マスタ!$I$32:$M$37,2,FALSE),0),
  Q606&gt;=22,0
  ),0),0
) +
IF(AND(Q606&gt;=1,Q606&lt;=15),IF($D606=入力項目!$S$8,入力項目!$S$3,0),0) +
IF(AND(Q606&gt;=1,Q606&lt;=15),IF($D606=5,入力項目!$S$4,0),0) +
IF(AND(Q606&gt;=1,Q606&lt;=15),IF($D606=12,入力項目!$S$5,0),0) +
IF(AND(入力項目!$S$7=$A606,入力項目!$S$8=$D606),子育て関連マスタ!$C$14,0) +
IFERROR(IF(AND(YEAR(EDATE(DATE(入力項目!$S$7,入力項目!$S$8,1),1))=$A606,MONTH(EDATE(DATE(入力項目!$S$7,入力項目!$S$8,1),1))=$D606),子育て関連マスタ!$C$15,0),0) +
IF(AND(OR(Q606=3,Q606=5,Q606=7),$D606=11),子育て関連マスタ!$C$17,0) +
IF(AND(Q606=20,$D606=1),子育て関連マスタ!$C$18,0) +
IF(AND(Q606=20,$D606=1),
IFERROR(_xlfn.IFS(
入力項目!$S$10="男",子育て関連マスタ!$C$18,
入力項目!$S$10="女",子育て関連マスタ!$C$19
),0),0
) +
IF(AND(Q606&gt;=入力項目!$S$18,Q606&lt;=入力項目!$S$19),入力項目!$S$20,0) +
IF(AND(Q606&gt;=入力項目!$S$21,Q606&lt;=入力項目!$S$22),入力項目!$S$23,0) +
IF(AND(Q606&gt;=入力項目!$S$24,Q606&lt;=入力項目!$S$25),入力項目!$S$26,0)
)</f>
        <v>0</v>
      </c>
      <c r="AF606">
        <f ca="1">-(
_xlfn.IFS(
R606&lt;=入力項目!$S$11,0,
AND(R606&gt;=入力項目!$S$11+1,R606&lt;=3),IFERROR(VLOOKUP(入力項目!$S$12,子育て関連マスタ!$I$4:$M$5,4,FALSE),0),
AND(R606&gt;=4,R606&lt;=6),IFERROR(VLOOKUP(入力項目!$S$13,子育て関連マスタ!$I$9:$M$12,4,FALSE),0),
AND(R606&gt;=7,R606&lt;=12),IFERROR(VLOOKUP(入力項目!$S$14,子育て関連マスタ!$I$16:$M$17,4,FALSE),0),
AND(R606&gt;=13,R606&lt;=15),IFERROR(VLOOKUP(入力項目!$S$15,子育て関連マスタ!$I$21:$M$22,4,FALSE),0),
AND(R606&gt;=16,R606&lt;=18),IFERROR(VLOOKUP(入力項目!$S$16,子育て関連マスタ!$I$26:$M$28,4,FALSE),0),
AND(R606&gt;=19,R606&lt;=20,入力項目!$S$16="高専"),IFERROR(VLOOKUP(入力項目!$S$16,子育て関連マスタ!$I$26:$M$28,4,FALSE),0),
AND(R606&gt;=19,R606&lt;=20,入力項目!$S$16&lt;&gt;"高専"),IFERROR(VLOOKUP(入力項目!$S$17,子育て関連マスタ!$I$32:$M$37,4,FALSE),0),
AND(R606&gt;=21,R606&lt;=22,入力項目!$S$16="高専"),IFERROR(VLOOKUP(入力項目!$S$17,子育て関連マスタ!$I$32:$M$34,4,FALSE),0),
AND(R606&gt;=21,R606&lt;=22,入力項目!$S$16&lt;&gt;"高専"),IFERROR(VLOOKUP(入力項目!$S$17,子育て関連マスタ!$I$32:$M$34,4,FALSE),0),
R606&gt;=23,0
) +
IF($D606=4,
  IFERROR(_xlfn.IFS(
  R606&lt;=入力項目!$S$11,0,
  AND(R606=入力項目!$S$11),IFERROR(VLOOKUP(入力項目!$S$12,子育て関連マスタ!$I$4:$M$5,2,FALSE),0),
  AND(R606=4),IFERROR(VLOOKUP(入力項目!$S$13,子育て関連マスタ!$I$9:$M$12,2,FALSE),0),
  AND(R606=7),IFERROR(VLOOKUP(入力項目!$S$14,子育て関連マスタ!$I$16:$M$17,2,FALSE),0),
  AND(R606=13),IFERROR(VLOOKUP(入力項目!$S$15,子育て関連マスタ!$I$21:$M$22,2,FALSE),0),
  AND(R606=16),IFERROR(VLOOKUP(入力項目!$S$16,子育て関連マスタ!$I$26:$M$28,2,FALSE),0),
  AND(R606=19,入力項目!$S$16&lt;&gt;"高専"),IFERROR(VLOOKUP(入力項目!$S$17,子育て関連マスタ!$I$32:$M$37,2,FALSE),0),
  AND(R606=21,入力項目!$S$16="高専"),IFERROR(VLOOKUP(入力項目!$S$17,子育て関連マスタ!$I$32:$M$37,2,FALSE),0),
  R606&gt;=22,0
  ),0),0
) +
IF(AND(R606&gt;=1,R606&lt;=15),IF($D606=入力項目!$S$8,入力項目!$S$3,0),0) +
IF(AND(R606&gt;=1,R606&lt;=15),IF($D606=5,入力項目!$S$4,0),0) +
IF(AND(R606&gt;=1,R606&lt;=15),IF($D606=12,入力項目!$S$5,0),0) +
IF(AND(入力項目!$S$7=$A606,入力項目!$S$8=$D606),子育て関連マスタ!$C$14,0) +
IFERROR(IF(AND(YEAR(EDATE(DATE(入力項目!$S$7,入力項目!$S$8,1),1))=$A606,MONTH(EDATE(DATE(入力項目!$S$7,入力項目!$S$8,1),1))=$D606),子育て関連マスタ!$C$15,0),0) +
IF(AND(OR(R606=3,R606=5,R606=7),$D606=11),子育て関連マスタ!$C$17,0) +
IF(AND(R606=20,$D606=1),子育て関連マスタ!$C$18,0) +
IF(AND(R606=20,$D606=1),
IFERROR(_xlfn.IFS(
入力項目!$S$10="男",子育て関連マスタ!$C$18,
入力項目!$S$10="女",子育て関連マスタ!$C$19
),0),0
) +
IF(AND(R606&gt;=入力項目!$S$18,R606&lt;=入力項目!$S$19),入力項目!$S$20,0) +
IF(AND(R606&gt;=入力項目!$S$21,R606&lt;=入力項目!$S$22),入力項目!$S$23,0) +
IF(AND(R606&gt;=入力項目!$S$24,R606&lt;=入力項目!$S$25),入力項目!$S$26,0)
)</f>
        <v>0</v>
      </c>
      <c r="AG606">
        <f ca="1">-(
_xlfn.IFS(
S606&lt;=入力項目!$S$11,0,
AND(S606&gt;=入力項目!$S$11+1,S606&lt;=3),IFERROR(VLOOKUP(入力項目!$S$12,子育て関連マスタ!$I$4:$M$5,4,FALSE),0),
AND(S606&gt;=4,S606&lt;=6),IFERROR(VLOOKUP(入力項目!$S$13,子育て関連マスタ!$I$9:$M$12,4,FALSE),0),
AND(S606&gt;=7,S606&lt;=12),IFERROR(VLOOKUP(入力項目!$S$14,子育て関連マスタ!$I$16:$M$17,4,FALSE),0),
AND(S606&gt;=13,S606&lt;=15),IFERROR(VLOOKUP(入力項目!$S$15,子育て関連マスタ!$I$21:$M$22,4,FALSE),0),
AND(S606&gt;=16,S606&lt;=18),IFERROR(VLOOKUP(入力項目!$S$16,子育て関連マスタ!$I$26:$M$28,4,FALSE),0),
AND(S606&gt;=19,S606&lt;=20,入力項目!$S$16="高専"),IFERROR(VLOOKUP(入力項目!$S$16,子育て関連マスタ!$I$26:$M$28,4,FALSE),0),
AND(S606&gt;=19,S606&lt;=20,入力項目!$S$16&lt;&gt;"高専"),IFERROR(VLOOKUP(入力項目!$S$17,子育て関連マスタ!$I$32:$M$37,4,FALSE),0),
AND(S606&gt;=21,S606&lt;=22,入力項目!$S$16="高専"),IFERROR(VLOOKUP(入力項目!$S$17,子育て関連マスタ!$I$32:$M$34,4,FALSE),0),
AND(S606&gt;=21,S606&lt;=22,入力項目!$S$16&lt;&gt;"高専"),IFERROR(VLOOKUP(入力項目!$S$17,子育て関連マスタ!$I$32:$M$34,4,FALSE),0),
S606&gt;=23,0
) +
IF($D606=4,
  IFERROR(_xlfn.IFS(
  S606&lt;=入力項目!$S$11,0,
  AND(S606=入力項目!$S$11),IFERROR(VLOOKUP(入力項目!$S$12,子育て関連マスタ!$I$4:$M$5,2,FALSE),0),
  AND(S606=4),IFERROR(VLOOKUP(入力項目!$S$13,子育て関連マスタ!$I$9:$M$12,2,FALSE),0),
  AND(S606=7),IFERROR(VLOOKUP(入力項目!$S$14,子育て関連マスタ!$I$16:$M$17,2,FALSE),0),
  AND(S606=13),IFERROR(VLOOKUP(入力項目!$S$15,子育て関連マスタ!$I$21:$M$22,2,FALSE),0),
  AND(S606=16),IFERROR(VLOOKUP(入力項目!$S$16,子育て関連マスタ!$I$26:$M$28,2,FALSE),0),
  AND(S606=19,入力項目!$S$16&lt;&gt;"高専"),IFERROR(VLOOKUP(入力項目!$S$17,子育て関連マスタ!$I$32:$M$37,2,FALSE),0),
  AND(S606=21,入力項目!$S$16="高専"),IFERROR(VLOOKUP(入力項目!$S$17,子育て関連マスタ!$I$32:$M$37,2,FALSE),0),
  S606&gt;=22,0
  ),0),0
) +
IF(AND(S606&gt;=1,S606&lt;=15),IF($D606=入力項目!$S$8,入力項目!$S$3,0),0) +
IF(AND(S606&gt;=1,S606&lt;=15),IF($D606=5,入力項目!$S$4,0),0) +
IF(AND(S606&gt;=1,S606&lt;=15),IF($D606=12,入力項目!$S$5,0),0) +
IF(AND(入力項目!$S$7=$A606,入力項目!$S$8=$D606),子育て関連マスタ!$C$14,0) +
IFERROR(IF(AND(YEAR(EDATE(DATE(入力項目!$S$7,入力項目!$S$8,1),1))=$A606,MONTH(EDATE(DATE(入力項目!$S$7,入力項目!$S$8,1),1))=$D606),子育て関連マスタ!$C$15,0),0) +
IF(AND(OR(S606=3,S606=5,S606=7),$D606=11),子育て関連マスタ!$C$17,0) +
IF(AND(S606=20,$D606=1),子育て関連マスタ!$C$18,0) +
IF(AND(S606=20,$D606=1),
IFERROR(_xlfn.IFS(
入力項目!$S$10="男",子育て関連マスタ!$C$18,
入力項目!$S$10="女",子育て関連マスタ!$C$19
),0),0
) +
IF(AND(S606&gt;=入力項目!$S$18,S606&lt;=入力項目!$S$19),入力項目!$S$20,0) +
IF(AND(S606&gt;=入力項目!$S$21,S606&lt;=入力項目!$S$22),入力項目!$S$23,0) +
IF(AND(S606&gt;=入力項目!$S$24,S606&lt;=入力項目!$S$25),入力項目!$S$26,0)
)</f>
        <v>0</v>
      </c>
      <c r="AH606">
        <f ca="1">-(
_xlfn.IFS(
T606&lt;=入力項目!$S$11,0,
AND(T606&gt;=入力項目!$S$11+1,T606&lt;=3),IFERROR(VLOOKUP(入力項目!$S$12,子育て関連マスタ!$I$4:$M$5,4,FALSE),0),
AND(T606&gt;=4,T606&lt;=6),IFERROR(VLOOKUP(入力項目!$S$13,子育て関連マスタ!$I$9:$M$12,4,FALSE),0),
AND(T606&gt;=7,T606&lt;=12),IFERROR(VLOOKUP(入力項目!$S$14,子育て関連マスタ!$I$16:$M$17,4,FALSE),0),
AND(T606&gt;=13,T606&lt;=15),IFERROR(VLOOKUP(入力項目!$S$15,子育て関連マスタ!$I$21:$M$22,4,FALSE),0),
AND(T606&gt;=16,T606&lt;=18),IFERROR(VLOOKUP(入力項目!$S$16,子育て関連マスタ!$I$26:$M$28,4,FALSE),0),
AND(T606&gt;=19,T606&lt;=20,入力項目!$S$16="高専"),IFERROR(VLOOKUP(入力項目!$S$16,子育て関連マスタ!$I$26:$M$28,4,FALSE),0),
AND(T606&gt;=19,T606&lt;=20,入力項目!$S$16&lt;&gt;"高専"),IFERROR(VLOOKUP(入力項目!$S$17,子育て関連マスタ!$I$32:$M$37,4,FALSE),0),
AND(T606&gt;=21,T606&lt;=22,入力項目!$S$16="高専"),IFERROR(VLOOKUP(入力項目!$S$17,子育て関連マスタ!$I$32:$M$34,4,FALSE),0),
AND(T606&gt;=21,T606&lt;=22,入力項目!$S$16&lt;&gt;"高専"),IFERROR(VLOOKUP(入力項目!$S$17,子育て関連マスタ!$I$32:$M$34,4,FALSE),0),
T606&gt;=23,0
) +
IF($D606=4,
  IFERROR(_xlfn.IFS(
  T606&lt;=入力項目!$S$11,0,
  AND(T606=入力項目!$S$11),IFERROR(VLOOKUP(入力項目!$S$12,子育て関連マスタ!$I$4:$M$5,2,FALSE),0),
  AND(T606=4),IFERROR(VLOOKUP(入力項目!$S$13,子育て関連マスタ!$I$9:$M$12,2,FALSE),0),
  AND(T606=7),IFERROR(VLOOKUP(入力項目!$S$14,子育て関連マスタ!$I$16:$M$17,2,FALSE),0),
  AND(T606=13),IFERROR(VLOOKUP(入力項目!$S$15,子育て関連マスタ!$I$21:$M$22,2,FALSE),0),
  AND(T606=16),IFERROR(VLOOKUP(入力項目!$S$16,子育て関連マスタ!$I$26:$M$28,2,FALSE),0),
  AND(T606=19,入力項目!$S$16&lt;&gt;"高専"),IFERROR(VLOOKUP(入力項目!$S$17,子育て関連マスタ!$I$32:$M$37,2,FALSE),0),
  AND(T606=21,入力項目!$S$16="高専"),IFERROR(VLOOKUP(入力項目!$S$17,子育て関連マスタ!$I$32:$M$37,2,FALSE),0),
  T606&gt;=22,0
  ),0),0
) +
IF(AND(T606&gt;=1,T606&lt;=15),IF($D606=入力項目!$S$8,入力項目!$S$3,0),0) +
IF(AND(T606&gt;=1,T606&lt;=15),IF($D606=5,入力項目!$S$4,0),0) +
IF(AND(T606&gt;=1,T606&lt;=15),IF($D606=12,入力項目!$S$5,0),0) +
IF(AND(入力項目!$S$7=$A606,入力項目!$S$8=$D606),子育て関連マスタ!$C$14,0) +
IFERROR(IF(AND(YEAR(EDATE(DATE(入力項目!$S$7,入力項目!$S$8,1),1))=$A606,MONTH(EDATE(DATE(入力項目!$S$7,入力項目!$S$8,1),1))=$D606),子育て関連マスタ!$C$15,0),0) +
IF(AND(OR(T606=3,T606=5,T606=7),$D606=11),子育て関連マスタ!$C$17,0) +
IF(AND(T606=20,$D606=1),子育て関連マスタ!$C$18,0) +
IF(AND(T606=20,$D606=1),
IFERROR(_xlfn.IFS(
入力項目!$S$10="男",子育て関連マスタ!$C$18,
入力項目!$S$10="女",子育て関連マスタ!$C$19
),0),0
) +
IF(AND(T606&gt;=入力項目!$S$18,T606&lt;=入力項目!$S$19),入力項目!$S$20,0) +
IF(AND(T606&gt;=入力項目!$S$21,T606&lt;=入力項目!$S$22),入力項目!$S$23,0) +
IF(AND(T606&gt;=入力項目!$S$24,T606&lt;=入力項目!$S$25),入力項目!$S$26,0)
)</f>
        <v>0</v>
      </c>
      <c r="AI606">
        <f ca="1">-(
_xlfn.IFS(
U606&lt;=入力項目!$S$11,0,
AND(U606&gt;=入力項目!$S$11+1,U606&lt;=3),IFERROR(VLOOKUP(入力項目!$S$12,子育て関連マスタ!$I$4:$M$5,4,FALSE),0),
AND(U606&gt;=4,U606&lt;=6),IFERROR(VLOOKUP(入力項目!$S$13,子育て関連マスタ!$I$9:$M$12,4,FALSE),0),
AND(U606&gt;=7,U606&lt;=12),IFERROR(VLOOKUP(入力項目!$S$14,子育て関連マスタ!$I$16:$M$17,4,FALSE),0),
AND(U606&gt;=13,U606&lt;=15),IFERROR(VLOOKUP(入力項目!$S$15,子育て関連マスタ!$I$21:$M$22,4,FALSE),0),
AND(U606&gt;=16,U606&lt;=18),IFERROR(VLOOKUP(入力項目!$S$16,子育て関連マスタ!$I$26:$M$28,4,FALSE),0),
AND(U606&gt;=19,U606&lt;=20,入力項目!$S$16="高専"),IFERROR(VLOOKUP(入力項目!$S$16,子育て関連マスタ!$I$26:$M$28,4,FALSE),0),
AND(U606&gt;=19,U606&lt;=20,入力項目!$S$16&lt;&gt;"高専"),IFERROR(VLOOKUP(入力項目!$S$17,子育て関連マスタ!$I$32:$M$37,4,FALSE),0),
AND(U606&gt;=21,U606&lt;=22,入力項目!$S$16="高専"),IFERROR(VLOOKUP(入力項目!$S$17,子育て関連マスタ!$I$32:$M$34,4,FALSE),0),
AND(U606&gt;=21,U606&lt;=22,入力項目!$S$16&lt;&gt;"高専"),IFERROR(VLOOKUP(入力項目!$S$17,子育て関連マスタ!$I$32:$M$34,4,FALSE),0),
U606&gt;=23,0
) +
IF($D606=4,
  IFERROR(_xlfn.IFS(
  U606&lt;=入力項目!$S$11,0,
  AND(U606=入力項目!$S$11),IFERROR(VLOOKUP(入力項目!$S$12,子育て関連マスタ!$I$4:$M$5,2,FALSE),0),
  AND(U606=4),IFERROR(VLOOKUP(入力項目!$S$13,子育て関連マスタ!$I$9:$M$12,2,FALSE),0),
  AND(U606=7),IFERROR(VLOOKUP(入力項目!$S$14,子育て関連マスタ!$I$16:$M$17,2,FALSE),0),
  AND(U606=13),IFERROR(VLOOKUP(入力項目!$S$15,子育て関連マスタ!$I$21:$M$22,2,FALSE),0),
  AND(U606=16),IFERROR(VLOOKUP(入力項目!$S$16,子育て関連マスタ!$I$26:$M$28,2,FALSE),0),
  AND(U606=19,入力項目!$S$16&lt;&gt;"高専"),IFERROR(VLOOKUP(入力項目!$S$17,子育て関連マスタ!$I$32:$M$37,2,FALSE),0),
  AND(U606=21,入力項目!$S$16="高専"),IFERROR(VLOOKUP(入力項目!$S$17,子育て関連マスタ!$I$32:$M$37,2,FALSE),0),
  U606&gt;=22,0
  ),0),0
) +
IF(AND(U606&gt;=1,U606&lt;=15),IF($D606=入力項目!$S$8,入力項目!$S$3,0),0) +
IF(AND(U606&gt;=1,U606&lt;=15),IF($D606=5,入力項目!$S$4,0),0) +
IF(AND(U606&gt;=1,U606&lt;=15),IF($D606=12,入力項目!$S$5,0),0) +
IF(AND(入力項目!$S$7=$A606,入力項目!$S$8=$D606),子育て関連マスタ!$C$14,0) +
IFERROR(IF(AND(YEAR(EDATE(DATE(入力項目!$S$7,入力項目!$S$8,1),1))=$A606,MONTH(EDATE(DATE(入力項目!$S$7,入力項目!$S$8,1),1))=$D606),子育て関連マスタ!$C$15,0),0) +
IF(AND(OR(U606=3,U606=5,U606=7),$D606=11),子育て関連マスタ!$C$17,0) +
IF(AND(U606=20,$D606=1),子育て関連マスタ!$C$18,0) +
IF(AND(U606=20,$D606=1),
IFERROR(_xlfn.IFS(
入力項目!$S$10="男",子育て関連マスタ!$C$18,
入力項目!$S$10="女",子育て関連マスタ!$C$19
),0),0
) +
IF(AND(U606&gt;=入力項目!$S$18,U606&lt;=入力項目!$S$19),入力項目!$S$20,0) +
IF(AND(U606&gt;=入力項目!$S$21,U606&lt;=入力項目!$S$22),入力項目!$S$23,0) +
IF(AND(U606&gt;=入力項目!$S$24,U606&lt;=入力項目!$S$25),入力項目!$S$26,0)
)</f>
        <v>0</v>
      </c>
      <c r="AJ606" s="10">
        <f ca="1">-VLOOKUP($D606,月別収支!$A$2:$H$13,7,FALSE)</f>
        <v>-20000</v>
      </c>
    </row>
    <row r="607" spans="1:36" x14ac:dyDescent="0.4">
      <c r="A607">
        <f t="shared" ca="1" si="156"/>
        <v>2075</v>
      </c>
      <c r="B607">
        <f t="shared" ca="1" si="163"/>
        <v>2074</v>
      </c>
      <c r="C607">
        <f t="shared" ca="1" si="164"/>
        <v>51</v>
      </c>
      <c r="D607">
        <f t="shared" ca="1" si="157"/>
        <v>1</v>
      </c>
      <c r="E607" t="str">
        <f t="shared" ca="1" si="158"/>
        <v>2075年1月</v>
      </c>
      <c r="F607">
        <f ca="1">IF(OR(入力項目!$N$5&lt;$A607,AND(入力項目!$N$5=$A607,入力項目!$N$6&lt;$D607)),IF(F606=0,1,IF(G607=12,F606+1,F606)),0)</f>
        <v>50</v>
      </c>
      <c r="G607">
        <f ca="1">IF(OR(入力項目!$N$5&lt;$A607,AND(入力項目!$N$5=$A607,入力項目!$N$6&lt;$D607)),IF(G606=12,1,G606+1),0)</f>
        <v>3</v>
      </c>
      <c r="H607" t="str">
        <f t="shared" ca="1" si="159"/>
        <v>50_3</v>
      </c>
      <c r="I607">
        <f ca="1">IF(
  IFERROR(AND($C607&gt;0,MOD($C607,入力項目!$N$22)=0,$D607=入力項目!$N$23), FALSE),
  1,
  IF(
    AND(I606&gt;0,J606=12),
    IF(I606=入力項目!$N$28, 0, I606+1),
    I606
  )
)</f>
        <v>1</v>
      </c>
      <c r="J607">
        <f ca="1">IF($D607=入力項目!$N$23,1,IFERROR(J606+1,1))</f>
        <v>8</v>
      </c>
      <c r="K607" t="str">
        <f t="shared" ca="1" si="160"/>
        <v>1_8</v>
      </c>
      <c r="L607">
        <f ca="1">L606+IF(入力項目!$D$4=$D607,1,0)</f>
        <v>79</v>
      </c>
      <c r="M607" t="str">
        <f t="shared" ca="1" si="161"/>
        <v>79歳</v>
      </c>
      <c r="N607">
        <f t="shared" ca="1" si="165"/>
        <v>80</v>
      </c>
      <c r="O607" t="str">
        <f t="shared" ca="1" si="162"/>
        <v>80歳</v>
      </c>
      <c r="P607">
        <f t="shared" ca="1" si="166"/>
        <v>54</v>
      </c>
      <c r="Q607">
        <f t="shared" ca="1" si="167"/>
        <v>52</v>
      </c>
      <c r="R607">
        <f t="shared" ca="1" si="168"/>
        <v>2075</v>
      </c>
      <c r="S607">
        <f t="shared" ca="1" si="169"/>
        <v>2075</v>
      </c>
      <c r="T607">
        <f t="shared" ca="1" si="170"/>
        <v>2075</v>
      </c>
      <c r="U607">
        <f t="shared" ca="1" si="171"/>
        <v>2075</v>
      </c>
      <c r="V607" s="10">
        <f t="shared" ca="1" si="172"/>
        <v>55257925</v>
      </c>
      <c r="W607" s="10">
        <f ca="1">IF($L607&lt;その他マスタ!$B$1,VLOOKUP($D607,月別収支!$A$2:$H$13,2,FALSE),その他マスタ!$B$3)+IF(AND($L607=その他マスタ!$B$1,入力項目!$I$9="あり",$D607=入力項目!$D$4),その他マスタ!$B$2,0)</f>
        <v>150000</v>
      </c>
      <c r="X607" s="10">
        <f ca="1">-IF(入力項目!$K$5=TRUE,
IF($F607+$G607&lt;3,VLOOKUP($D607,月別収支!$A$2:$H$13,8,FALSE),0)+IFERROR(VLOOKUP($H607,住宅ローン計算!C:P,13,FALSE),0)+IF($F607&gt;1,IF(OR($G607=3,$G607=6,$G607=9,$G607=12),ROUNDUP(入力項目!$N$18/4,0),0),0),
VLOOKUP($D607,月別収支!$A$2:$H$13,8,FALSE))</f>
        <v>-37500</v>
      </c>
      <c r="Y607" s="10">
        <f ca="1">-VLOOKUP($D607,月別収支!$A$2:$H$13,3,FALSE)</f>
        <v>-75000</v>
      </c>
      <c r="Z607" s="10">
        <f ca="1">-VLOOKUP($D607,月別収支!$A$2:$H$13,4,FALSE)</f>
        <v>-27000</v>
      </c>
      <c r="AA607" s="10">
        <f ca="1">-VLOOKUP($D607,月別収支!$A$2:$H$13,6,FALSE)</f>
        <v>-10000</v>
      </c>
      <c r="AB607" s="10">
        <f ca="1">-(
VLOOKUP($D607,月別収支!$A$2:$H$13,5,FALSE)+IF(AND(入力項目!$I$27&lt;=$A607,ISEVEN($A607-入力項目!$I$27),入力項目!$I$28=$D607),入力項目!$I$26,0)
+IF(入力項目!$K$26=TRUE,
IFERROR(VLOOKUP($K607,マイカーローン計算!C:P,13,FALSE),0),
IFERROR(
  IF(AND($C607&gt;0,MOD($C607,入力項目!$N$22)=0,$D607=入力項目!$N$23),入力項目!$N$24,0),
 0
)
)
)</f>
        <v>-20000</v>
      </c>
      <c r="AC607" s="10">
        <f ca="1">-IF($A607&lt;入力項目!$N$33,入力項目!$N$35,IF(AND($A607=入力項目!$N$33,$D607&lt;=入力項目!$N$34),入力項目!$N$35,0))</f>
        <v>0</v>
      </c>
      <c r="AD607">
        <f ca="1">-(
_xlfn.IFS(
P607&lt;=入力項目!$S$11,0,
AND(P607&gt;=入力項目!$S$11+1,P607&lt;=3),IFERROR(VLOOKUP(入力項目!$S$12,子育て関連マスタ!$I$4:$M$5,4,FALSE),0),
AND(P607&gt;=4,P607&lt;=6),IFERROR(VLOOKUP(入力項目!$S$13,子育て関連マスタ!$I$9:$M$12,4,FALSE),0),
AND(P607&gt;=7,P607&lt;=12),IFERROR(VLOOKUP(入力項目!$S$14,子育て関連マスタ!$I$16:$M$17,4,FALSE),0),
AND(P607&gt;=13,P607&lt;=15),IFERROR(VLOOKUP(入力項目!$S$15,子育て関連マスタ!$I$21:$M$22,4,FALSE),0),
AND(P607&gt;=16,P607&lt;=18),IFERROR(VLOOKUP(入力項目!$S$16,子育て関連マスタ!$I$26:$M$28,4,FALSE),0),
AND(P607&gt;=19,P607&lt;=20,入力項目!$S$16="高専"),IFERROR(VLOOKUP(入力項目!$S$16,子育て関連マスタ!$I$26:$M$28,4,FALSE),0),
AND(P607&gt;=19,P607&lt;=20,入力項目!$S$16&lt;&gt;"高専"),IFERROR(VLOOKUP(入力項目!$S$17,子育て関連マスタ!$I$32:$M$37,4,FALSE),0),
AND(P607&gt;=21,P607&lt;=22,入力項目!$S$16="高専"),IFERROR(VLOOKUP(入力項目!$S$17,子育て関連マスタ!$I$32:$M$34,4,FALSE),0),
AND(P607&gt;=21,P607&lt;=22,入力項目!$S$16&lt;&gt;"高専"),IFERROR(VLOOKUP(入力項目!$S$17,子育て関連マスタ!$I$32:$M$34,4,FALSE),0),
P607&gt;=23,0
) +
IF($D607=4,
  IFERROR(_xlfn.IFS(
  P607&lt;=入力項目!$S$11,0,
  AND(P607=入力項目!$S$11),IFERROR(VLOOKUP(入力項目!$S$12,子育て関連マスタ!$I$4:$M$5,2,FALSE),0),
  AND(P607=4),IFERROR(VLOOKUP(入力項目!$S$13,子育て関連マスタ!$I$9:$M$12,2,FALSE),0),
  AND(P607=7),IFERROR(VLOOKUP(入力項目!$S$14,子育て関連マスタ!$I$16:$M$17,2,FALSE),0),
  AND(P607=13),IFERROR(VLOOKUP(入力項目!$S$15,子育て関連マスタ!$I$21:$M$22,2,FALSE),0),
  AND(P607=16),IFERROR(VLOOKUP(入力項目!$S$16,子育て関連マスタ!$I$26:$M$28,2,FALSE),0),
  AND(P607=19,入力項目!$S$16&lt;&gt;"高専"),IFERROR(VLOOKUP(入力項目!$S$17,子育て関連マスタ!$I$32:$M$37,2,FALSE),0),
  AND(P607=21,入力項目!$S$16="高専"),IFERROR(VLOOKUP(入力項目!$S$17,子育て関連マスタ!$I$32:$M$37,2,FALSE),0),
  P607&gt;=22,0
  ),0),0
) +
IF(AND(P607&gt;=1,P607&lt;=15),IF($D607=入力項目!$S$8,入力項目!$S$3,0),0) +
IF(AND(P607&gt;=1,P607&lt;=15),IF($D607=5,入力項目!$S$4,0),0) +
IF(AND(P607&gt;=1,P607&lt;=15),IF($D607=12,入力項目!$S$5,0),0) +
IF(AND(入力項目!$S$7=$A607,入力項目!$S$8=$D607),子育て関連マスタ!$C$14,0) +
IFERROR(IF(AND(YEAR(EDATE(DATE(入力項目!$S$7,入力項目!$S$8,1),1))=$A607,MONTH(EDATE(DATE(入力項目!$S$7,入力項目!$S$8,1),1))=$D607),子育て関連マスタ!$C$15,0),0) +
IF(AND(OR(P607=3,P607=5,P607=7),$D607=11),子育て関連マスタ!$C$17,0) +
IF(AND(P607=20,$D607=1),子育て関連マスタ!$C$18,0) +
IF(AND(P607=20,$D607=1),
IFERROR(_xlfn.IFS(
入力項目!$S$10="男",子育て関連マスタ!$C$18,
入力項目!$S$10="女",子育て関連マスタ!$C$19
),0),0
) +
IF(AND(P607&gt;=入力項目!$S$18,P607&lt;=入力項目!$S$19),入力項目!$S$20,0) +
IF(AND(P607&gt;=入力項目!$S$21,P607&lt;=入力項目!$S$22),入力項目!$S$23,0) +
IF(AND(P607&gt;=入力項目!$S$24,P607&lt;=入力項目!$S$25),入力項目!$S$26,0)
)</f>
        <v>0</v>
      </c>
      <c r="AE607">
        <f ca="1">-(
_xlfn.IFS(
Q607&lt;=入力項目!$S$11,0,
AND(Q607&gt;=入力項目!$S$11+1,Q607&lt;=3),IFERROR(VLOOKUP(入力項目!$S$12,子育て関連マスタ!$I$4:$M$5,4,FALSE),0),
AND(Q607&gt;=4,Q607&lt;=6),IFERROR(VLOOKUP(入力項目!$S$13,子育て関連マスタ!$I$9:$M$12,4,FALSE),0),
AND(Q607&gt;=7,Q607&lt;=12),IFERROR(VLOOKUP(入力項目!$S$14,子育て関連マスタ!$I$16:$M$17,4,FALSE),0),
AND(Q607&gt;=13,Q607&lt;=15),IFERROR(VLOOKUP(入力項目!$S$15,子育て関連マスタ!$I$21:$M$22,4,FALSE),0),
AND(Q607&gt;=16,Q607&lt;=18),IFERROR(VLOOKUP(入力項目!$S$16,子育て関連マスタ!$I$26:$M$28,4,FALSE),0),
AND(Q607&gt;=19,Q607&lt;=20,入力項目!$S$16="高専"),IFERROR(VLOOKUP(入力項目!$S$16,子育て関連マスタ!$I$26:$M$28,4,FALSE),0),
AND(Q607&gt;=19,Q607&lt;=20,入力項目!$S$16&lt;&gt;"高専"),IFERROR(VLOOKUP(入力項目!$S$17,子育て関連マスタ!$I$32:$M$37,4,FALSE),0),
AND(Q607&gt;=21,Q607&lt;=22,入力項目!$S$16="高専"),IFERROR(VLOOKUP(入力項目!$S$17,子育て関連マスタ!$I$32:$M$34,4,FALSE),0),
AND(Q607&gt;=21,Q607&lt;=22,入力項目!$S$16&lt;&gt;"高専"),IFERROR(VLOOKUP(入力項目!$S$17,子育て関連マスタ!$I$32:$M$34,4,FALSE),0),
Q607&gt;=23,0
) +
IF($D607=4,
  IFERROR(_xlfn.IFS(
  Q607&lt;=入力項目!$S$11,0,
  AND(Q607=入力項目!$S$11),IFERROR(VLOOKUP(入力項目!$S$12,子育て関連マスタ!$I$4:$M$5,2,FALSE),0),
  AND(Q607=4),IFERROR(VLOOKUP(入力項目!$S$13,子育て関連マスタ!$I$9:$M$12,2,FALSE),0),
  AND(Q607=7),IFERROR(VLOOKUP(入力項目!$S$14,子育て関連マスタ!$I$16:$M$17,2,FALSE),0),
  AND(Q607=13),IFERROR(VLOOKUP(入力項目!$S$15,子育て関連マスタ!$I$21:$M$22,2,FALSE),0),
  AND(Q607=16),IFERROR(VLOOKUP(入力項目!$S$16,子育て関連マスタ!$I$26:$M$28,2,FALSE),0),
  AND(Q607=19,入力項目!$S$16&lt;&gt;"高専"),IFERROR(VLOOKUP(入力項目!$S$17,子育て関連マスタ!$I$32:$M$37,2,FALSE),0),
  AND(Q607=21,入力項目!$S$16="高専"),IFERROR(VLOOKUP(入力項目!$S$17,子育て関連マスタ!$I$32:$M$37,2,FALSE),0),
  Q607&gt;=22,0
  ),0),0
) +
IF(AND(Q607&gt;=1,Q607&lt;=15),IF($D607=入力項目!$S$8,入力項目!$S$3,0),0) +
IF(AND(Q607&gt;=1,Q607&lt;=15),IF($D607=5,入力項目!$S$4,0),0) +
IF(AND(Q607&gt;=1,Q607&lt;=15),IF($D607=12,入力項目!$S$5,0),0) +
IF(AND(入力項目!$S$7=$A607,入力項目!$S$8=$D607),子育て関連マスタ!$C$14,0) +
IFERROR(IF(AND(YEAR(EDATE(DATE(入力項目!$S$7,入力項目!$S$8,1),1))=$A607,MONTH(EDATE(DATE(入力項目!$S$7,入力項目!$S$8,1),1))=$D607),子育て関連マスタ!$C$15,0),0) +
IF(AND(OR(Q607=3,Q607=5,Q607=7),$D607=11),子育て関連マスタ!$C$17,0) +
IF(AND(Q607=20,$D607=1),子育て関連マスタ!$C$18,0) +
IF(AND(Q607=20,$D607=1),
IFERROR(_xlfn.IFS(
入力項目!$S$10="男",子育て関連マスタ!$C$18,
入力項目!$S$10="女",子育て関連マスタ!$C$19
),0),0
) +
IF(AND(Q607&gt;=入力項目!$S$18,Q607&lt;=入力項目!$S$19),入力項目!$S$20,0) +
IF(AND(Q607&gt;=入力項目!$S$21,Q607&lt;=入力項目!$S$22),入力項目!$S$23,0) +
IF(AND(Q607&gt;=入力項目!$S$24,Q607&lt;=入力項目!$S$25),入力項目!$S$26,0)
)</f>
        <v>0</v>
      </c>
      <c r="AF607">
        <f ca="1">-(
_xlfn.IFS(
R607&lt;=入力項目!$S$11,0,
AND(R607&gt;=入力項目!$S$11+1,R607&lt;=3),IFERROR(VLOOKUP(入力項目!$S$12,子育て関連マスタ!$I$4:$M$5,4,FALSE),0),
AND(R607&gt;=4,R607&lt;=6),IFERROR(VLOOKUP(入力項目!$S$13,子育て関連マスタ!$I$9:$M$12,4,FALSE),0),
AND(R607&gt;=7,R607&lt;=12),IFERROR(VLOOKUP(入力項目!$S$14,子育て関連マスタ!$I$16:$M$17,4,FALSE),0),
AND(R607&gt;=13,R607&lt;=15),IFERROR(VLOOKUP(入力項目!$S$15,子育て関連マスタ!$I$21:$M$22,4,FALSE),0),
AND(R607&gt;=16,R607&lt;=18),IFERROR(VLOOKUP(入力項目!$S$16,子育て関連マスタ!$I$26:$M$28,4,FALSE),0),
AND(R607&gt;=19,R607&lt;=20,入力項目!$S$16="高専"),IFERROR(VLOOKUP(入力項目!$S$16,子育て関連マスタ!$I$26:$M$28,4,FALSE),0),
AND(R607&gt;=19,R607&lt;=20,入力項目!$S$16&lt;&gt;"高専"),IFERROR(VLOOKUP(入力項目!$S$17,子育て関連マスタ!$I$32:$M$37,4,FALSE),0),
AND(R607&gt;=21,R607&lt;=22,入力項目!$S$16="高専"),IFERROR(VLOOKUP(入力項目!$S$17,子育て関連マスタ!$I$32:$M$34,4,FALSE),0),
AND(R607&gt;=21,R607&lt;=22,入力項目!$S$16&lt;&gt;"高専"),IFERROR(VLOOKUP(入力項目!$S$17,子育て関連マスタ!$I$32:$M$34,4,FALSE),0),
R607&gt;=23,0
) +
IF($D607=4,
  IFERROR(_xlfn.IFS(
  R607&lt;=入力項目!$S$11,0,
  AND(R607=入力項目!$S$11),IFERROR(VLOOKUP(入力項目!$S$12,子育て関連マスタ!$I$4:$M$5,2,FALSE),0),
  AND(R607=4),IFERROR(VLOOKUP(入力項目!$S$13,子育て関連マスタ!$I$9:$M$12,2,FALSE),0),
  AND(R607=7),IFERROR(VLOOKUP(入力項目!$S$14,子育て関連マスタ!$I$16:$M$17,2,FALSE),0),
  AND(R607=13),IFERROR(VLOOKUP(入力項目!$S$15,子育て関連マスタ!$I$21:$M$22,2,FALSE),0),
  AND(R607=16),IFERROR(VLOOKUP(入力項目!$S$16,子育て関連マスタ!$I$26:$M$28,2,FALSE),0),
  AND(R607=19,入力項目!$S$16&lt;&gt;"高専"),IFERROR(VLOOKUP(入力項目!$S$17,子育て関連マスタ!$I$32:$M$37,2,FALSE),0),
  AND(R607=21,入力項目!$S$16="高専"),IFERROR(VLOOKUP(入力項目!$S$17,子育て関連マスタ!$I$32:$M$37,2,FALSE),0),
  R607&gt;=22,0
  ),0),0
) +
IF(AND(R607&gt;=1,R607&lt;=15),IF($D607=入力項目!$S$8,入力項目!$S$3,0),0) +
IF(AND(R607&gt;=1,R607&lt;=15),IF($D607=5,入力項目!$S$4,0),0) +
IF(AND(R607&gt;=1,R607&lt;=15),IF($D607=12,入力項目!$S$5,0),0) +
IF(AND(入力項目!$S$7=$A607,入力項目!$S$8=$D607),子育て関連マスタ!$C$14,0) +
IFERROR(IF(AND(YEAR(EDATE(DATE(入力項目!$S$7,入力項目!$S$8,1),1))=$A607,MONTH(EDATE(DATE(入力項目!$S$7,入力項目!$S$8,1),1))=$D607),子育て関連マスタ!$C$15,0),0) +
IF(AND(OR(R607=3,R607=5,R607=7),$D607=11),子育て関連マスタ!$C$17,0) +
IF(AND(R607=20,$D607=1),子育て関連マスタ!$C$18,0) +
IF(AND(R607=20,$D607=1),
IFERROR(_xlfn.IFS(
入力項目!$S$10="男",子育て関連マスタ!$C$18,
入力項目!$S$10="女",子育て関連マスタ!$C$19
),0),0
) +
IF(AND(R607&gt;=入力項目!$S$18,R607&lt;=入力項目!$S$19),入力項目!$S$20,0) +
IF(AND(R607&gt;=入力項目!$S$21,R607&lt;=入力項目!$S$22),入力項目!$S$23,0) +
IF(AND(R607&gt;=入力項目!$S$24,R607&lt;=入力項目!$S$25),入力項目!$S$26,0)
)</f>
        <v>0</v>
      </c>
      <c r="AG607">
        <f ca="1">-(
_xlfn.IFS(
S607&lt;=入力項目!$S$11,0,
AND(S607&gt;=入力項目!$S$11+1,S607&lt;=3),IFERROR(VLOOKUP(入力項目!$S$12,子育て関連マスタ!$I$4:$M$5,4,FALSE),0),
AND(S607&gt;=4,S607&lt;=6),IFERROR(VLOOKUP(入力項目!$S$13,子育て関連マスタ!$I$9:$M$12,4,FALSE),0),
AND(S607&gt;=7,S607&lt;=12),IFERROR(VLOOKUP(入力項目!$S$14,子育て関連マスタ!$I$16:$M$17,4,FALSE),0),
AND(S607&gt;=13,S607&lt;=15),IFERROR(VLOOKUP(入力項目!$S$15,子育て関連マスタ!$I$21:$M$22,4,FALSE),0),
AND(S607&gt;=16,S607&lt;=18),IFERROR(VLOOKUP(入力項目!$S$16,子育て関連マスタ!$I$26:$M$28,4,FALSE),0),
AND(S607&gt;=19,S607&lt;=20,入力項目!$S$16="高専"),IFERROR(VLOOKUP(入力項目!$S$16,子育て関連マスタ!$I$26:$M$28,4,FALSE),0),
AND(S607&gt;=19,S607&lt;=20,入力項目!$S$16&lt;&gt;"高専"),IFERROR(VLOOKUP(入力項目!$S$17,子育て関連マスタ!$I$32:$M$37,4,FALSE),0),
AND(S607&gt;=21,S607&lt;=22,入力項目!$S$16="高専"),IFERROR(VLOOKUP(入力項目!$S$17,子育て関連マスタ!$I$32:$M$34,4,FALSE),0),
AND(S607&gt;=21,S607&lt;=22,入力項目!$S$16&lt;&gt;"高専"),IFERROR(VLOOKUP(入力項目!$S$17,子育て関連マスタ!$I$32:$M$34,4,FALSE),0),
S607&gt;=23,0
) +
IF($D607=4,
  IFERROR(_xlfn.IFS(
  S607&lt;=入力項目!$S$11,0,
  AND(S607=入力項目!$S$11),IFERROR(VLOOKUP(入力項目!$S$12,子育て関連マスタ!$I$4:$M$5,2,FALSE),0),
  AND(S607=4),IFERROR(VLOOKUP(入力項目!$S$13,子育て関連マスタ!$I$9:$M$12,2,FALSE),0),
  AND(S607=7),IFERROR(VLOOKUP(入力項目!$S$14,子育て関連マスタ!$I$16:$M$17,2,FALSE),0),
  AND(S607=13),IFERROR(VLOOKUP(入力項目!$S$15,子育て関連マスタ!$I$21:$M$22,2,FALSE),0),
  AND(S607=16),IFERROR(VLOOKUP(入力項目!$S$16,子育て関連マスタ!$I$26:$M$28,2,FALSE),0),
  AND(S607=19,入力項目!$S$16&lt;&gt;"高専"),IFERROR(VLOOKUP(入力項目!$S$17,子育て関連マスタ!$I$32:$M$37,2,FALSE),0),
  AND(S607=21,入力項目!$S$16="高専"),IFERROR(VLOOKUP(入力項目!$S$17,子育て関連マスタ!$I$32:$M$37,2,FALSE),0),
  S607&gt;=22,0
  ),0),0
) +
IF(AND(S607&gt;=1,S607&lt;=15),IF($D607=入力項目!$S$8,入力項目!$S$3,0),0) +
IF(AND(S607&gt;=1,S607&lt;=15),IF($D607=5,入力項目!$S$4,0),0) +
IF(AND(S607&gt;=1,S607&lt;=15),IF($D607=12,入力項目!$S$5,0),0) +
IF(AND(入力項目!$S$7=$A607,入力項目!$S$8=$D607),子育て関連マスタ!$C$14,0) +
IFERROR(IF(AND(YEAR(EDATE(DATE(入力項目!$S$7,入力項目!$S$8,1),1))=$A607,MONTH(EDATE(DATE(入力項目!$S$7,入力項目!$S$8,1),1))=$D607),子育て関連マスタ!$C$15,0),0) +
IF(AND(OR(S607=3,S607=5,S607=7),$D607=11),子育て関連マスタ!$C$17,0) +
IF(AND(S607=20,$D607=1),子育て関連マスタ!$C$18,0) +
IF(AND(S607=20,$D607=1),
IFERROR(_xlfn.IFS(
入力項目!$S$10="男",子育て関連マスタ!$C$18,
入力項目!$S$10="女",子育て関連マスタ!$C$19
),0),0
) +
IF(AND(S607&gt;=入力項目!$S$18,S607&lt;=入力項目!$S$19),入力項目!$S$20,0) +
IF(AND(S607&gt;=入力項目!$S$21,S607&lt;=入力項目!$S$22),入力項目!$S$23,0) +
IF(AND(S607&gt;=入力項目!$S$24,S607&lt;=入力項目!$S$25),入力項目!$S$26,0)
)</f>
        <v>0</v>
      </c>
      <c r="AH607">
        <f ca="1">-(
_xlfn.IFS(
T607&lt;=入力項目!$S$11,0,
AND(T607&gt;=入力項目!$S$11+1,T607&lt;=3),IFERROR(VLOOKUP(入力項目!$S$12,子育て関連マスタ!$I$4:$M$5,4,FALSE),0),
AND(T607&gt;=4,T607&lt;=6),IFERROR(VLOOKUP(入力項目!$S$13,子育て関連マスタ!$I$9:$M$12,4,FALSE),0),
AND(T607&gt;=7,T607&lt;=12),IFERROR(VLOOKUP(入力項目!$S$14,子育て関連マスタ!$I$16:$M$17,4,FALSE),0),
AND(T607&gt;=13,T607&lt;=15),IFERROR(VLOOKUP(入力項目!$S$15,子育て関連マスタ!$I$21:$M$22,4,FALSE),0),
AND(T607&gt;=16,T607&lt;=18),IFERROR(VLOOKUP(入力項目!$S$16,子育て関連マスタ!$I$26:$M$28,4,FALSE),0),
AND(T607&gt;=19,T607&lt;=20,入力項目!$S$16="高専"),IFERROR(VLOOKUP(入力項目!$S$16,子育て関連マスタ!$I$26:$M$28,4,FALSE),0),
AND(T607&gt;=19,T607&lt;=20,入力項目!$S$16&lt;&gt;"高専"),IFERROR(VLOOKUP(入力項目!$S$17,子育て関連マスタ!$I$32:$M$37,4,FALSE),0),
AND(T607&gt;=21,T607&lt;=22,入力項目!$S$16="高専"),IFERROR(VLOOKUP(入力項目!$S$17,子育て関連マスタ!$I$32:$M$34,4,FALSE),0),
AND(T607&gt;=21,T607&lt;=22,入力項目!$S$16&lt;&gt;"高専"),IFERROR(VLOOKUP(入力項目!$S$17,子育て関連マスタ!$I$32:$M$34,4,FALSE),0),
T607&gt;=23,0
) +
IF($D607=4,
  IFERROR(_xlfn.IFS(
  T607&lt;=入力項目!$S$11,0,
  AND(T607=入力項目!$S$11),IFERROR(VLOOKUP(入力項目!$S$12,子育て関連マスタ!$I$4:$M$5,2,FALSE),0),
  AND(T607=4),IFERROR(VLOOKUP(入力項目!$S$13,子育て関連マスタ!$I$9:$M$12,2,FALSE),0),
  AND(T607=7),IFERROR(VLOOKUP(入力項目!$S$14,子育て関連マスタ!$I$16:$M$17,2,FALSE),0),
  AND(T607=13),IFERROR(VLOOKUP(入力項目!$S$15,子育て関連マスタ!$I$21:$M$22,2,FALSE),0),
  AND(T607=16),IFERROR(VLOOKUP(入力項目!$S$16,子育て関連マスタ!$I$26:$M$28,2,FALSE),0),
  AND(T607=19,入力項目!$S$16&lt;&gt;"高専"),IFERROR(VLOOKUP(入力項目!$S$17,子育て関連マスタ!$I$32:$M$37,2,FALSE),0),
  AND(T607=21,入力項目!$S$16="高専"),IFERROR(VLOOKUP(入力項目!$S$17,子育て関連マスタ!$I$32:$M$37,2,FALSE),0),
  T607&gt;=22,0
  ),0),0
) +
IF(AND(T607&gt;=1,T607&lt;=15),IF($D607=入力項目!$S$8,入力項目!$S$3,0),0) +
IF(AND(T607&gt;=1,T607&lt;=15),IF($D607=5,入力項目!$S$4,0),0) +
IF(AND(T607&gt;=1,T607&lt;=15),IF($D607=12,入力項目!$S$5,0),0) +
IF(AND(入力項目!$S$7=$A607,入力項目!$S$8=$D607),子育て関連マスタ!$C$14,0) +
IFERROR(IF(AND(YEAR(EDATE(DATE(入力項目!$S$7,入力項目!$S$8,1),1))=$A607,MONTH(EDATE(DATE(入力項目!$S$7,入力項目!$S$8,1),1))=$D607),子育て関連マスタ!$C$15,0),0) +
IF(AND(OR(T607=3,T607=5,T607=7),$D607=11),子育て関連マスタ!$C$17,0) +
IF(AND(T607=20,$D607=1),子育て関連マスタ!$C$18,0) +
IF(AND(T607=20,$D607=1),
IFERROR(_xlfn.IFS(
入力項目!$S$10="男",子育て関連マスタ!$C$18,
入力項目!$S$10="女",子育て関連マスタ!$C$19
),0),0
) +
IF(AND(T607&gt;=入力項目!$S$18,T607&lt;=入力項目!$S$19),入力項目!$S$20,0) +
IF(AND(T607&gt;=入力項目!$S$21,T607&lt;=入力項目!$S$22),入力項目!$S$23,0) +
IF(AND(T607&gt;=入力項目!$S$24,T607&lt;=入力項目!$S$25),入力項目!$S$26,0)
)</f>
        <v>0</v>
      </c>
      <c r="AI607">
        <f ca="1">-(
_xlfn.IFS(
U607&lt;=入力項目!$S$11,0,
AND(U607&gt;=入力項目!$S$11+1,U607&lt;=3),IFERROR(VLOOKUP(入力項目!$S$12,子育て関連マスタ!$I$4:$M$5,4,FALSE),0),
AND(U607&gt;=4,U607&lt;=6),IFERROR(VLOOKUP(入力項目!$S$13,子育て関連マスタ!$I$9:$M$12,4,FALSE),0),
AND(U607&gt;=7,U607&lt;=12),IFERROR(VLOOKUP(入力項目!$S$14,子育て関連マスタ!$I$16:$M$17,4,FALSE),0),
AND(U607&gt;=13,U607&lt;=15),IFERROR(VLOOKUP(入力項目!$S$15,子育て関連マスタ!$I$21:$M$22,4,FALSE),0),
AND(U607&gt;=16,U607&lt;=18),IFERROR(VLOOKUP(入力項目!$S$16,子育て関連マスタ!$I$26:$M$28,4,FALSE),0),
AND(U607&gt;=19,U607&lt;=20,入力項目!$S$16="高専"),IFERROR(VLOOKUP(入力項目!$S$16,子育て関連マスタ!$I$26:$M$28,4,FALSE),0),
AND(U607&gt;=19,U607&lt;=20,入力項目!$S$16&lt;&gt;"高専"),IFERROR(VLOOKUP(入力項目!$S$17,子育て関連マスタ!$I$32:$M$37,4,FALSE),0),
AND(U607&gt;=21,U607&lt;=22,入力項目!$S$16="高専"),IFERROR(VLOOKUP(入力項目!$S$17,子育て関連マスタ!$I$32:$M$34,4,FALSE),0),
AND(U607&gt;=21,U607&lt;=22,入力項目!$S$16&lt;&gt;"高専"),IFERROR(VLOOKUP(入力項目!$S$17,子育て関連マスタ!$I$32:$M$34,4,FALSE),0),
U607&gt;=23,0
) +
IF($D607=4,
  IFERROR(_xlfn.IFS(
  U607&lt;=入力項目!$S$11,0,
  AND(U607=入力項目!$S$11),IFERROR(VLOOKUP(入力項目!$S$12,子育て関連マスタ!$I$4:$M$5,2,FALSE),0),
  AND(U607=4),IFERROR(VLOOKUP(入力項目!$S$13,子育て関連マスタ!$I$9:$M$12,2,FALSE),0),
  AND(U607=7),IFERROR(VLOOKUP(入力項目!$S$14,子育て関連マスタ!$I$16:$M$17,2,FALSE),0),
  AND(U607=13),IFERROR(VLOOKUP(入力項目!$S$15,子育て関連マスタ!$I$21:$M$22,2,FALSE),0),
  AND(U607=16),IFERROR(VLOOKUP(入力項目!$S$16,子育て関連マスタ!$I$26:$M$28,2,FALSE),0),
  AND(U607=19,入力項目!$S$16&lt;&gt;"高専"),IFERROR(VLOOKUP(入力項目!$S$17,子育て関連マスタ!$I$32:$M$37,2,FALSE),0),
  AND(U607=21,入力項目!$S$16="高専"),IFERROR(VLOOKUP(入力項目!$S$17,子育て関連マスタ!$I$32:$M$37,2,FALSE),0),
  U607&gt;=22,0
  ),0),0
) +
IF(AND(U607&gt;=1,U607&lt;=15),IF($D607=入力項目!$S$8,入力項目!$S$3,0),0) +
IF(AND(U607&gt;=1,U607&lt;=15),IF($D607=5,入力項目!$S$4,0),0) +
IF(AND(U607&gt;=1,U607&lt;=15),IF($D607=12,入力項目!$S$5,0),0) +
IF(AND(入力項目!$S$7=$A607,入力項目!$S$8=$D607),子育て関連マスタ!$C$14,0) +
IFERROR(IF(AND(YEAR(EDATE(DATE(入力項目!$S$7,入力項目!$S$8,1),1))=$A607,MONTH(EDATE(DATE(入力項目!$S$7,入力項目!$S$8,1),1))=$D607),子育て関連マスタ!$C$15,0),0) +
IF(AND(OR(U607=3,U607=5,U607=7),$D607=11),子育て関連マスタ!$C$17,0) +
IF(AND(U607=20,$D607=1),子育て関連マスタ!$C$18,0) +
IF(AND(U607=20,$D607=1),
IFERROR(_xlfn.IFS(
入力項目!$S$10="男",子育て関連マスタ!$C$18,
入力項目!$S$10="女",子育て関連マスタ!$C$19
),0),0
) +
IF(AND(U607&gt;=入力項目!$S$18,U607&lt;=入力項目!$S$19),入力項目!$S$20,0) +
IF(AND(U607&gt;=入力項目!$S$21,U607&lt;=入力項目!$S$22),入力項目!$S$23,0) +
IF(AND(U607&gt;=入力項目!$S$24,U607&lt;=入力項目!$S$25),入力項目!$S$26,0)
)</f>
        <v>0</v>
      </c>
      <c r="AJ607" s="10">
        <f ca="1">-VLOOKUP($D607,月別収支!$A$2:$H$13,7,FALSE)</f>
        <v>-20000</v>
      </c>
    </row>
    <row r="608" spans="1:36" x14ac:dyDescent="0.4">
      <c r="A608">
        <f t="shared" ca="1" si="156"/>
        <v>2075</v>
      </c>
      <c r="B608">
        <f t="shared" ca="1" si="163"/>
        <v>2074</v>
      </c>
      <c r="C608">
        <f t="shared" ca="1" si="164"/>
        <v>51</v>
      </c>
      <c r="D608">
        <f t="shared" ca="1" si="157"/>
        <v>2</v>
      </c>
      <c r="E608" t="str">
        <f t="shared" ca="1" si="158"/>
        <v>2075年2月</v>
      </c>
      <c r="F608">
        <f ca="1">IF(OR(入力項目!$N$5&lt;$A608,AND(入力項目!$N$5=$A608,入力項目!$N$6&lt;$D608)),IF(F607=0,1,IF(G608=12,F607+1,F607)),0)</f>
        <v>50</v>
      </c>
      <c r="G608">
        <f ca="1">IF(OR(入力項目!$N$5&lt;$A608,AND(入力項目!$N$5=$A608,入力項目!$N$6&lt;$D608)),IF(G607=12,1,G607+1),0)</f>
        <v>4</v>
      </c>
      <c r="H608" t="str">
        <f t="shared" ca="1" si="159"/>
        <v>50_4</v>
      </c>
      <c r="I608">
        <f ca="1">IF(
  IFERROR(AND($C608&gt;0,MOD($C608,入力項目!$N$22)=0,$D608=入力項目!$N$23), FALSE),
  1,
  IF(
    AND(I607&gt;0,J607=12),
    IF(I607=入力項目!$N$28, 0, I607+1),
    I607
  )
)</f>
        <v>1</v>
      </c>
      <c r="J608">
        <f ca="1">IF($D608=入力項目!$N$23,1,IFERROR(J607+1,1))</f>
        <v>9</v>
      </c>
      <c r="K608" t="str">
        <f t="shared" ca="1" si="160"/>
        <v>1_9</v>
      </c>
      <c r="L608">
        <f ca="1">L607+IF(入力項目!$D$4=$D608,1,0)</f>
        <v>79</v>
      </c>
      <c r="M608" t="str">
        <f t="shared" ca="1" si="161"/>
        <v>79歳</v>
      </c>
      <c r="N608">
        <f t="shared" ca="1" si="165"/>
        <v>80</v>
      </c>
      <c r="O608" t="str">
        <f t="shared" ca="1" si="162"/>
        <v>80歳</v>
      </c>
      <c r="P608">
        <f t="shared" ca="1" si="166"/>
        <v>54</v>
      </c>
      <c r="Q608">
        <f t="shared" ca="1" si="167"/>
        <v>52</v>
      </c>
      <c r="R608">
        <f t="shared" ca="1" si="168"/>
        <v>2075</v>
      </c>
      <c r="S608">
        <f t="shared" ca="1" si="169"/>
        <v>2075</v>
      </c>
      <c r="T608">
        <f t="shared" ca="1" si="170"/>
        <v>2075</v>
      </c>
      <c r="U608">
        <f t="shared" ca="1" si="171"/>
        <v>2075</v>
      </c>
      <c r="V608" s="10">
        <f t="shared" ca="1" si="172"/>
        <v>55255925</v>
      </c>
      <c r="W608" s="10">
        <f ca="1">IF($L608&lt;その他マスタ!$B$1,VLOOKUP($D608,月別収支!$A$2:$H$13,2,FALSE),その他マスタ!$B$3)+IF(AND($L608=その他マスタ!$B$1,入力項目!$I$9="あり",$D608=入力項目!$D$4),その他マスタ!$B$2,0)</f>
        <v>150000</v>
      </c>
      <c r="X608" s="10">
        <f ca="1">-IF(入力項目!$K$5=TRUE,
IF($F608+$G608&lt;3,VLOOKUP($D608,月別収支!$A$2:$H$13,8,FALSE),0)+IFERROR(VLOOKUP($H608,住宅ローン計算!C:P,13,FALSE),0)+IF($F608&gt;1,IF(OR($G608=3,$G608=6,$G608=9,$G608=12),ROUNDUP(入力項目!$N$18/4,0),0),0),
VLOOKUP($D608,月別収支!$A$2:$H$13,8,FALSE))</f>
        <v>0</v>
      </c>
      <c r="Y608" s="10">
        <f ca="1">-VLOOKUP($D608,月別収支!$A$2:$H$13,3,FALSE)</f>
        <v>-75000</v>
      </c>
      <c r="Z608" s="10">
        <f ca="1">-VLOOKUP($D608,月別収支!$A$2:$H$13,4,FALSE)</f>
        <v>-27000</v>
      </c>
      <c r="AA608" s="10">
        <f ca="1">-VLOOKUP($D608,月別収支!$A$2:$H$13,6,FALSE)</f>
        <v>-10000</v>
      </c>
      <c r="AB608" s="10">
        <f ca="1">-(
VLOOKUP($D608,月別収支!$A$2:$H$13,5,FALSE)+IF(AND(入力項目!$I$27&lt;=$A608,ISEVEN($A608-入力項目!$I$27),入力項目!$I$28=$D608),入力項目!$I$26,0)
+IF(入力項目!$K$26=TRUE,
IFERROR(VLOOKUP($K608,マイカーローン計算!C:P,13,FALSE),0),
IFERROR(
  IF(AND($C608&gt;0,MOD($C608,入力項目!$N$22)=0,$D608=入力項目!$N$23),入力項目!$N$24,0),
 0
)
)
)</f>
        <v>-20000</v>
      </c>
      <c r="AC608" s="10">
        <f ca="1">-IF($A608&lt;入力項目!$N$33,入力項目!$N$35,IF(AND($A608=入力項目!$N$33,$D608&lt;=入力項目!$N$34),入力項目!$N$35,0))</f>
        <v>0</v>
      </c>
      <c r="AD608">
        <f ca="1">-(
_xlfn.IFS(
P608&lt;=入力項目!$S$11,0,
AND(P608&gt;=入力項目!$S$11+1,P608&lt;=3),IFERROR(VLOOKUP(入力項目!$S$12,子育て関連マスタ!$I$4:$M$5,4,FALSE),0),
AND(P608&gt;=4,P608&lt;=6),IFERROR(VLOOKUP(入力項目!$S$13,子育て関連マスタ!$I$9:$M$12,4,FALSE),0),
AND(P608&gt;=7,P608&lt;=12),IFERROR(VLOOKUP(入力項目!$S$14,子育て関連マスタ!$I$16:$M$17,4,FALSE),0),
AND(P608&gt;=13,P608&lt;=15),IFERROR(VLOOKUP(入力項目!$S$15,子育て関連マスタ!$I$21:$M$22,4,FALSE),0),
AND(P608&gt;=16,P608&lt;=18),IFERROR(VLOOKUP(入力項目!$S$16,子育て関連マスタ!$I$26:$M$28,4,FALSE),0),
AND(P608&gt;=19,P608&lt;=20,入力項目!$S$16="高専"),IFERROR(VLOOKUP(入力項目!$S$16,子育て関連マスタ!$I$26:$M$28,4,FALSE),0),
AND(P608&gt;=19,P608&lt;=20,入力項目!$S$16&lt;&gt;"高専"),IFERROR(VLOOKUP(入力項目!$S$17,子育て関連マスタ!$I$32:$M$37,4,FALSE),0),
AND(P608&gt;=21,P608&lt;=22,入力項目!$S$16="高専"),IFERROR(VLOOKUP(入力項目!$S$17,子育て関連マスタ!$I$32:$M$34,4,FALSE),0),
AND(P608&gt;=21,P608&lt;=22,入力項目!$S$16&lt;&gt;"高専"),IFERROR(VLOOKUP(入力項目!$S$17,子育て関連マスタ!$I$32:$M$34,4,FALSE),0),
P608&gt;=23,0
) +
IF($D608=4,
  IFERROR(_xlfn.IFS(
  P608&lt;=入力項目!$S$11,0,
  AND(P608=入力項目!$S$11),IFERROR(VLOOKUP(入力項目!$S$12,子育て関連マスタ!$I$4:$M$5,2,FALSE),0),
  AND(P608=4),IFERROR(VLOOKUP(入力項目!$S$13,子育て関連マスタ!$I$9:$M$12,2,FALSE),0),
  AND(P608=7),IFERROR(VLOOKUP(入力項目!$S$14,子育て関連マスタ!$I$16:$M$17,2,FALSE),0),
  AND(P608=13),IFERROR(VLOOKUP(入力項目!$S$15,子育て関連マスタ!$I$21:$M$22,2,FALSE),0),
  AND(P608=16),IFERROR(VLOOKUP(入力項目!$S$16,子育て関連マスタ!$I$26:$M$28,2,FALSE),0),
  AND(P608=19,入力項目!$S$16&lt;&gt;"高専"),IFERROR(VLOOKUP(入力項目!$S$17,子育て関連マスタ!$I$32:$M$37,2,FALSE),0),
  AND(P608=21,入力項目!$S$16="高専"),IFERROR(VLOOKUP(入力項目!$S$17,子育て関連マスタ!$I$32:$M$37,2,FALSE),0),
  P608&gt;=22,0
  ),0),0
) +
IF(AND(P608&gt;=1,P608&lt;=15),IF($D608=入力項目!$S$8,入力項目!$S$3,0),0) +
IF(AND(P608&gt;=1,P608&lt;=15),IF($D608=5,入力項目!$S$4,0),0) +
IF(AND(P608&gt;=1,P608&lt;=15),IF($D608=12,入力項目!$S$5,0),0) +
IF(AND(入力項目!$S$7=$A608,入力項目!$S$8=$D608),子育て関連マスタ!$C$14,0) +
IFERROR(IF(AND(YEAR(EDATE(DATE(入力項目!$S$7,入力項目!$S$8,1),1))=$A608,MONTH(EDATE(DATE(入力項目!$S$7,入力項目!$S$8,1),1))=$D608),子育て関連マスタ!$C$15,0),0) +
IF(AND(OR(P608=3,P608=5,P608=7),$D608=11),子育て関連マスタ!$C$17,0) +
IF(AND(P608=20,$D608=1),子育て関連マスタ!$C$18,0) +
IF(AND(P608=20,$D608=1),
IFERROR(_xlfn.IFS(
入力項目!$S$10="男",子育て関連マスタ!$C$18,
入力項目!$S$10="女",子育て関連マスタ!$C$19
),0),0
) +
IF(AND(P608&gt;=入力項目!$S$18,P608&lt;=入力項目!$S$19),入力項目!$S$20,0) +
IF(AND(P608&gt;=入力項目!$S$21,P608&lt;=入力項目!$S$22),入力項目!$S$23,0) +
IF(AND(P608&gt;=入力項目!$S$24,P608&lt;=入力項目!$S$25),入力項目!$S$26,0)
)</f>
        <v>0</v>
      </c>
      <c r="AE608">
        <f ca="1">-(
_xlfn.IFS(
Q608&lt;=入力項目!$S$11,0,
AND(Q608&gt;=入力項目!$S$11+1,Q608&lt;=3),IFERROR(VLOOKUP(入力項目!$S$12,子育て関連マスタ!$I$4:$M$5,4,FALSE),0),
AND(Q608&gt;=4,Q608&lt;=6),IFERROR(VLOOKUP(入力項目!$S$13,子育て関連マスタ!$I$9:$M$12,4,FALSE),0),
AND(Q608&gt;=7,Q608&lt;=12),IFERROR(VLOOKUP(入力項目!$S$14,子育て関連マスタ!$I$16:$M$17,4,FALSE),0),
AND(Q608&gt;=13,Q608&lt;=15),IFERROR(VLOOKUP(入力項目!$S$15,子育て関連マスタ!$I$21:$M$22,4,FALSE),0),
AND(Q608&gt;=16,Q608&lt;=18),IFERROR(VLOOKUP(入力項目!$S$16,子育て関連マスタ!$I$26:$M$28,4,FALSE),0),
AND(Q608&gt;=19,Q608&lt;=20,入力項目!$S$16="高専"),IFERROR(VLOOKUP(入力項目!$S$16,子育て関連マスタ!$I$26:$M$28,4,FALSE),0),
AND(Q608&gt;=19,Q608&lt;=20,入力項目!$S$16&lt;&gt;"高専"),IFERROR(VLOOKUP(入力項目!$S$17,子育て関連マスタ!$I$32:$M$37,4,FALSE),0),
AND(Q608&gt;=21,Q608&lt;=22,入力項目!$S$16="高専"),IFERROR(VLOOKUP(入力項目!$S$17,子育て関連マスタ!$I$32:$M$34,4,FALSE),0),
AND(Q608&gt;=21,Q608&lt;=22,入力項目!$S$16&lt;&gt;"高専"),IFERROR(VLOOKUP(入力項目!$S$17,子育て関連マスタ!$I$32:$M$34,4,FALSE),0),
Q608&gt;=23,0
) +
IF($D608=4,
  IFERROR(_xlfn.IFS(
  Q608&lt;=入力項目!$S$11,0,
  AND(Q608=入力項目!$S$11),IFERROR(VLOOKUP(入力項目!$S$12,子育て関連マスタ!$I$4:$M$5,2,FALSE),0),
  AND(Q608=4),IFERROR(VLOOKUP(入力項目!$S$13,子育て関連マスタ!$I$9:$M$12,2,FALSE),0),
  AND(Q608=7),IFERROR(VLOOKUP(入力項目!$S$14,子育て関連マスタ!$I$16:$M$17,2,FALSE),0),
  AND(Q608=13),IFERROR(VLOOKUP(入力項目!$S$15,子育て関連マスタ!$I$21:$M$22,2,FALSE),0),
  AND(Q608=16),IFERROR(VLOOKUP(入力項目!$S$16,子育て関連マスタ!$I$26:$M$28,2,FALSE),0),
  AND(Q608=19,入力項目!$S$16&lt;&gt;"高専"),IFERROR(VLOOKUP(入力項目!$S$17,子育て関連マスタ!$I$32:$M$37,2,FALSE),0),
  AND(Q608=21,入力項目!$S$16="高専"),IFERROR(VLOOKUP(入力項目!$S$17,子育て関連マスタ!$I$32:$M$37,2,FALSE),0),
  Q608&gt;=22,0
  ),0),0
) +
IF(AND(Q608&gt;=1,Q608&lt;=15),IF($D608=入力項目!$S$8,入力項目!$S$3,0),0) +
IF(AND(Q608&gt;=1,Q608&lt;=15),IF($D608=5,入力項目!$S$4,0),0) +
IF(AND(Q608&gt;=1,Q608&lt;=15),IF($D608=12,入力項目!$S$5,0),0) +
IF(AND(入力項目!$S$7=$A608,入力項目!$S$8=$D608),子育て関連マスタ!$C$14,0) +
IFERROR(IF(AND(YEAR(EDATE(DATE(入力項目!$S$7,入力項目!$S$8,1),1))=$A608,MONTH(EDATE(DATE(入力項目!$S$7,入力項目!$S$8,1),1))=$D608),子育て関連マスタ!$C$15,0),0) +
IF(AND(OR(Q608=3,Q608=5,Q608=7),$D608=11),子育て関連マスタ!$C$17,0) +
IF(AND(Q608=20,$D608=1),子育て関連マスタ!$C$18,0) +
IF(AND(Q608=20,$D608=1),
IFERROR(_xlfn.IFS(
入力項目!$S$10="男",子育て関連マスタ!$C$18,
入力項目!$S$10="女",子育て関連マスタ!$C$19
),0),0
) +
IF(AND(Q608&gt;=入力項目!$S$18,Q608&lt;=入力項目!$S$19),入力項目!$S$20,0) +
IF(AND(Q608&gt;=入力項目!$S$21,Q608&lt;=入力項目!$S$22),入力項目!$S$23,0) +
IF(AND(Q608&gt;=入力項目!$S$24,Q608&lt;=入力項目!$S$25),入力項目!$S$26,0)
)</f>
        <v>0</v>
      </c>
      <c r="AF608">
        <f ca="1">-(
_xlfn.IFS(
R608&lt;=入力項目!$S$11,0,
AND(R608&gt;=入力項目!$S$11+1,R608&lt;=3),IFERROR(VLOOKUP(入力項目!$S$12,子育て関連マスタ!$I$4:$M$5,4,FALSE),0),
AND(R608&gt;=4,R608&lt;=6),IFERROR(VLOOKUP(入力項目!$S$13,子育て関連マスタ!$I$9:$M$12,4,FALSE),0),
AND(R608&gt;=7,R608&lt;=12),IFERROR(VLOOKUP(入力項目!$S$14,子育て関連マスタ!$I$16:$M$17,4,FALSE),0),
AND(R608&gt;=13,R608&lt;=15),IFERROR(VLOOKUP(入力項目!$S$15,子育て関連マスタ!$I$21:$M$22,4,FALSE),0),
AND(R608&gt;=16,R608&lt;=18),IFERROR(VLOOKUP(入力項目!$S$16,子育て関連マスタ!$I$26:$M$28,4,FALSE),0),
AND(R608&gt;=19,R608&lt;=20,入力項目!$S$16="高専"),IFERROR(VLOOKUP(入力項目!$S$16,子育て関連マスタ!$I$26:$M$28,4,FALSE),0),
AND(R608&gt;=19,R608&lt;=20,入力項目!$S$16&lt;&gt;"高専"),IFERROR(VLOOKUP(入力項目!$S$17,子育て関連マスタ!$I$32:$M$37,4,FALSE),0),
AND(R608&gt;=21,R608&lt;=22,入力項目!$S$16="高専"),IFERROR(VLOOKUP(入力項目!$S$17,子育て関連マスタ!$I$32:$M$34,4,FALSE),0),
AND(R608&gt;=21,R608&lt;=22,入力項目!$S$16&lt;&gt;"高専"),IFERROR(VLOOKUP(入力項目!$S$17,子育て関連マスタ!$I$32:$M$34,4,FALSE),0),
R608&gt;=23,0
) +
IF($D608=4,
  IFERROR(_xlfn.IFS(
  R608&lt;=入力項目!$S$11,0,
  AND(R608=入力項目!$S$11),IFERROR(VLOOKUP(入力項目!$S$12,子育て関連マスタ!$I$4:$M$5,2,FALSE),0),
  AND(R608=4),IFERROR(VLOOKUP(入力項目!$S$13,子育て関連マスタ!$I$9:$M$12,2,FALSE),0),
  AND(R608=7),IFERROR(VLOOKUP(入力項目!$S$14,子育て関連マスタ!$I$16:$M$17,2,FALSE),0),
  AND(R608=13),IFERROR(VLOOKUP(入力項目!$S$15,子育て関連マスタ!$I$21:$M$22,2,FALSE),0),
  AND(R608=16),IFERROR(VLOOKUP(入力項目!$S$16,子育て関連マスタ!$I$26:$M$28,2,FALSE),0),
  AND(R608=19,入力項目!$S$16&lt;&gt;"高専"),IFERROR(VLOOKUP(入力項目!$S$17,子育て関連マスタ!$I$32:$M$37,2,FALSE),0),
  AND(R608=21,入力項目!$S$16="高専"),IFERROR(VLOOKUP(入力項目!$S$17,子育て関連マスタ!$I$32:$M$37,2,FALSE),0),
  R608&gt;=22,0
  ),0),0
) +
IF(AND(R608&gt;=1,R608&lt;=15),IF($D608=入力項目!$S$8,入力項目!$S$3,0),0) +
IF(AND(R608&gt;=1,R608&lt;=15),IF($D608=5,入力項目!$S$4,0),0) +
IF(AND(R608&gt;=1,R608&lt;=15),IF($D608=12,入力項目!$S$5,0),0) +
IF(AND(入力項目!$S$7=$A608,入力項目!$S$8=$D608),子育て関連マスタ!$C$14,0) +
IFERROR(IF(AND(YEAR(EDATE(DATE(入力項目!$S$7,入力項目!$S$8,1),1))=$A608,MONTH(EDATE(DATE(入力項目!$S$7,入力項目!$S$8,1),1))=$D608),子育て関連マスタ!$C$15,0),0) +
IF(AND(OR(R608=3,R608=5,R608=7),$D608=11),子育て関連マスタ!$C$17,0) +
IF(AND(R608=20,$D608=1),子育て関連マスタ!$C$18,0) +
IF(AND(R608=20,$D608=1),
IFERROR(_xlfn.IFS(
入力項目!$S$10="男",子育て関連マスタ!$C$18,
入力項目!$S$10="女",子育て関連マスタ!$C$19
),0),0
) +
IF(AND(R608&gt;=入力項目!$S$18,R608&lt;=入力項目!$S$19),入力項目!$S$20,0) +
IF(AND(R608&gt;=入力項目!$S$21,R608&lt;=入力項目!$S$22),入力項目!$S$23,0) +
IF(AND(R608&gt;=入力項目!$S$24,R608&lt;=入力項目!$S$25),入力項目!$S$26,0)
)</f>
        <v>0</v>
      </c>
      <c r="AG608">
        <f ca="1">-(
_xlfn.IFS(
S608&lt;=入力項目!$S$11,0,
AND(S608&gt;=入力項目!$S$11+1,S608&lt;=3),IFERROR(VLOOKUP(入力項目!$S$12,子育て関連マスタ!$I$4:$M$5,4,FALSE),0),
AND(S608&gt;=4,S608&lt;=6),IFERROR(VLOOKUP(入力項目!$S$13,子育て関連マスタ!$I$9:$M$12,4,FALSE),0),
AND(S608&gt;=7,S608&lt;=12),IFERROR(VLOOKUP(入力項目!$S$14,子育て関連マスタ!$I$16:$M$17,4,FALSE),0),
AND(S608&gt;=13,S608&lt;=15),IFERROR(VLOOKUP(入力項目!$S$15,子育て関連マスタ!$I$21:$M$22,4,FALSE),0),
AND(S608&gt;=16,S608&lt;=18),IFERROR(VLOOKUP(入力項目!$S$16,子育て関連マスタ!$I$26:$M$28,4,FALSE),0),
AND(S608&gt;=19,S608&lt;=20,入力項目!$S$16="高専"),IFERROR(VLOOKUP(入力項目!$S$16,子育て関連マスタ!$I$26:$M$28,4,FALSE),0),
AND(S608&gt;=19,S608&lt;=20,入力項目!$S$16&lt;&gt;"高専"),IFERROR(VLOOKUP(入力項目!$S$17,子育て関連マスタ!$I$32:$M$37,4,FALSE),0),
AND(S608&gt;=21,S608&lt;=22,入力項目!$S$16="高専"),IFERROR(VLOOKUP(入力項目!$S$17,子育て関連マスタ!$I$32:$M$34,4,FALSE),0),
AND(S608&gt;=21,S608&lt;=22,入力項目!$S$16&lt;&gt;"高専"),IFERROR(VLOOKUP(入力項目!$S$17,子育て関連マスタ!$I$32:$M$34,4,FALSE),0),
S608&gt;=23,0
) +
IF($D608=4,
  IFERROR(_xlfn.IFS(
  S608&lt;=入力項目!$S$11,0,
  AND(S608=入力項目!$S$11),IFERROR(VLOOKUP(入力項目!$S$12,子育て関連マスタ!$I$4:$M$5,2,FALSE),0),
  AND(S608=4),IFERROR(VLOOKUP(入力項目!$S$13,子育て関連マスタ!$I$9:$M$12,2,FALSE),0),
  AND(S608=7),IFERROR(VLOOKUP(入力項目!$S$14,子育て関連マスタ!$I$16:$M$17,2,FALSE),0),
  AND(S608=13),IFERROR(VLOOKUP(入力項目!$S$15,子育て関連マスタ!$I$21:$M$22,2,FALSE),0),
  AND(S608=16),IFERROR(VLOOKUP(入力項目!$S$16,子育て関連マスタ!$I$26:$M$28,2,FALSE),0),
  AND(S608=19,入力項目!$S$16&lt;&gt;"高専"),IFERROR(VLOOKUP(入力項目!$S$17,子育て関連マスタ!$I$32:$M$37,2,FALSE),0),
  AND(S608=21,入力項目!$S$16="高専"),IFERROR(VLOOKUP(入力項目!$S$17,子育て関連マスタ!$I$32:$M$37,2,FALSE),0),
  S608&gt;=22,0
  ),0),0
) +
IF(AND(S608&gt;=1,S608&lt;=15),IF($D608=入力項目!$S$8,入力項目!$S$3,0),0) +
IF(AND(S608&gt;=1,S608&lt;=15),IF($D608=5,入力項目!$S$4,0),0) +
IF(AND(S608&gt;=1,S608&lt;=15),IF($D608=12,入力項目!$S$5,0),0) +
IF(AND(入力項目!$S$7=$A608,入力項目!$S$8=$D608),子育て関連マスタ!$C$14,0) +
IFERROR(IF(AND(YEAR(EDATE(DATE(入力項目!$S$7,入力項目!$S$8,1),1))=$A608,MONTH(EDATE(DATE(入力項目!$S$7,入力項目!$S$8,1),1))=$D608),子育て関連マスタ!$C$15,0),0) +
IF(AND(OR(S608=3,S608=5,S608=7),$D608=11),子育て関連マスタ!$C$17,0) +
IF(AND(S608=20,$D608=1),子育て関連マスタ!$C$18,0) +
IF(AND(S608=20,$D608=1),
IFERROR(_xlfn.IFS(
入力項目!$S$10="男",子育て関連マスタ!$C$18,
入力項目!$S$10="女",子育て関連マスタ!$C$19
),0),0
) +
IF(AND(S608&gt;=入力項目!$S$18,S608&lt;=入力項目!$S$19),入力項目!$S$20,0) +
IF(AND(S608&gt;=入力項目!$S$21,S608&lt;=入力項目!$S$22),入力項目!$S$23,0) +
IF(AND(S608&gt;=入力項目!$S$24,S608&lt;=入力項目!$S$25),入力項目!$S$26,0)
)</f>
        <v>0</v>
      </c>
      <c r="AH608">
        <f ca="1">-(
_xlfn.IFS(
T608&lt;=入力項目!$S$11,0,
AND(T608&gt;=入力項目!$S$11+1,T608&lt;=3),IFERROR(VLOOKUP(入力項目!$S$12,子育て関連マスタ!$I$4:$M$5,4,FALSE),0),
AND(T608&gt;=4,T608&lt;=6),IFERROR(VLOOKUP(入力項目!$S$13,子育て関連マスタ!$I$9:$M$12,4,FALSE),0),
AND(T608&gt;=7,T608&lt;=12),IFERROR(VLOOKUP(入力項目!$S$14,子育て関連マスタ!$I$16:$M$17,4,FALSE),0),
AND(T608&gt;=13,T608&lt;=15),IFERROR(VLOOKUP(入力項目!$S$15,子育て関連マスタ!$I$21:$M$22,4,FALSE),0),
AND(T608&gt;=16,T608&lt;=18),IFERROR(VLOOKUP(入力項目!$S$16,子育て関連マスタ!$I$26:$M$28,4,FALSE),0),
AND(T608&gt;=19,T608&lt;=20,入力項目!$S$16="高専"),IFERROR(VLOOKUP(入力項目!$S$16,子育て関連マスタ!$I$26:$M$28,4,FALSE),0),
AND(T608&gt;=19,T608&lt;=20,入力項目!$S$16&lt;&gt;"高専"),IFERROR(VLOOKUP(入力項目!$S$17,子育て関連マスタ!$I$32:$M$37,4,FALSE),0),
AND(T608&gt;=21,T608&lt;=22,入力項目!$S$16="高専"),IFERROR(VLOOKUP(入力項目!$S$17,子育て関連マスタ!$I$32:$M$34,4,FALSE),0),
AND(T608&gt;=21,T608&lt;=22,入力項目!$S$16&lt;&gt;"高専"),IFERROR(VLOOKUP(入力項目!$S$17,子育て関連マスタ!$I$32:$M$34,4,FALSE),0),
T608&gt;=23,0
) +
IF($D608=4,
  IFERROR(_xlfn.IFS(
  T608&lt;=入力項目!$S$11,0,
  AND(T608=入力項目!$S$11),IFERROR(VLOOKUP(入力項目!$S$12,子育て関連マスタ!$I$4:$M$5,2,FALSE),0),
  AND(T608=4),IFERROR(VLOOKUP(入力項目!$S$13,子育て関連マスタ!$I$9:$M$12,2,FALSE),0),
  AND(T608=7),IFERROR(VLOOKUP(入力項目!$S$14,子育て関連マスタ!$I$16:$M$17,2,FALSE),0),
  AND(T608=13),IFERROR(VLOOKUP(入力項目!$S$15,子育て関連マスタ!$I$21:$M$22,2,FALSE),0),
  AND(T608=16),IFERROR(VLOOKUP(入力項目!$S$16,子育て関連マスタ!$I$26:$M$28,2,FALSE),0),
  AND(T608=19,入力項目!$S$16&lt;&gt;"高専"),IFERROR(VLOOKUP(入力項目!$S$17,子育て関連マスタ!$I$32:$M$37,2,FALSE),0),
  AND(T608=21,入力項目!$S$16="高専"),IFERROR(VLOOKUP(入力項目!$S$17,子育て関連マスタ!$I$32:$M$37,2,FALSE),0),
  T608&gt;=22,0
  ),0),0
) +
IF(AND(T608&gt;=1,T608&lt;=15),IF($D608=入力項目!$S$8,入力項目!$S$3,0),0) +
IF(AND(T608&gt;=1,T608&lt;=15),IF($D608=5,入力項目!$S$4,0),0) +
IF(AND(T608&gt;=1,T608&lt;=15),IF($D608=12,入力項目!$S$5,0),0) +
IF(AND(入力項目!$S$7=$A608,入力項目!$S$8=$D608),子育て関連マスタ!$C$14,0) +
IFERROR(IF(AND(YEAR(EDATE(DATE(入力項目!$S$7,入力項目!$S$8,1),1))=$A608,MONTH(EDATE(DATE(入力項目!$S$7,入力項目!$S$8,1),1))=$D608),子育て関連マスタ!$C$15,0),0) +
IF(AND(OR(T608=3,T608=5,T608=7),$D608=11),子育て関連マスタ!$C$17,0) +
IF(AND(T608=20,$D608=1),子育て関連マスタ!$C$18,0) +
IF(AND(T608=20,$D608=1),
IFERROR(_xlfn.IFS(
入力項目!$S$10="男",子育て関連マスタ!$C$18,
入力項目!$S$10="女",子育て関連マスタ!$C$19
),0),0
) +
IF(AND(T608&gt;=入力項目!$S$18,T608&lt;=入力項目!$S$19),入力項目!$S$20,0) +
IF(AND(T608&gt;=入力項目!$S$21,T608&lt;=入力項目!$S$22),入力項目!$S$23,0) +
IF(AND(T608&gt;=入力項目!$S$24,T608&lt;=入力項目!$S$25),入力項目!$S$26,0)
)</f>
        <v>0</v>
      </c>
      <c r="AI608">
        <f ca="1">-(
_xlfn.IFS(
U608&lt;=入力項目!$S$11,0,
AND(U608&gt;=入力項目!$S$11+1,U608&lt;=3),IFERROR(VLOOKUP(入力項目!$S$12,子育て関連マスタ!$I$4:$M$5,4,FALSE),0),
AND(U608&gt;=4,U608&lt;=6),IFERROR(VLOOKUP(入力項目!$S$13,子育て関連マスタ!$I$9:$M$12,4,FALSE),0),
AND(U608&gt;=7,U608&lt;=12),IFERROR(VLOOKUP(入力項目!$S$14,子育て関連マスタ!$I$16:$M$17,4,FALSE),0),
AND(U608&gt;=13,U608&lt;=15),IFERROR(VLOOKUP(入力項目!$S$15,子育て関連マスタ!$I$21:$M$22,4,FALSE),0),
AND(U608&gt;=16,U608&lt;=18),IFERROR(VLOOKUP(入力項目!$S$16,子育て関連マスタ!$I$26:$M$28,4,FALSE),0),
AND(U608&gt;=19,U608&lt;=20,入力項目!$S$16="高専"),IFERROR(VLOOKUP(入力項目!$S$16,子育て関連マスタ!$I$26:$M$28,4,FALSE),0),
AND(U608&gt;=19,U608&lt;=20,入力項目!$S$16&lt;&gt;"高専"),IFERROR(VLOOKUP(入力項目!$S$17,子育て関連マスタ!$I$32:$M$37,4,FALSE),0),
AND(U608&gt;=21,U608&lt;=22,入力項目!$S$16="高専"),IFERROR(VLOOKUP(入力項目!$S$17,子育て関連マスタ!$I$32:$M$34,4,FALSE),0),
AND(U608&gt;=21,U608&lt;=22,入力項目!$S$16&lt;&gt;"高専"),IFERROR(VLOOKUP(入力項目!$S$17,子育て関連マスタ!$I$32:$M$34,4,FALSE),0),
U608&gt;=23,0
) +
IF($D608=4,
  IFERROR(_xlfn.IFS(
  U608&lt;=入力項目!$S$11,0,
  AND(U608=入力項目!$S$11),IFERROR(VLOOKUP(入力項目!$S$12,子育て関連マスタ!$I$4:$M$5,2,FALSE),0),
  AND(U608=4),IFERROR(VLOOKUP(入力項目!$S$13,子育て関連マスタ!$I$9:$M$12,2,FALSE),0),
  AND(U608=7),IFERROR(VLOOKUP(入力項目!$S$14,子育て関連マスタ!$I$16:$M$17,2,FALSE),0),
  AND(U608=13),IFERROR(VLOOKUP(入力項目!$S$15,子育て関連マスタ!$I$21:$M$22,2,FALSE),0),
  AND(U608=16),IFERROR(VLOOKUP(入力項目!$S$16,子育て関連マスタ!$I$26:$M$28,2,FALSE),0),
  AND(U608=19,入力項目!$S$16&lt;&gt;"高専"),IFERROR(VLOOKUP(入力項目!$S$17,子育て関連マスタ!$I$32:$M$37,2,FALSE),0),
  AND(U608=21,入力項目!$S$16="高専"),IFERROR(VLOOKUP(入力項目!$S$17,子育て関連マスタ!$I$32:$M$37,2,FALSE),0),
  U608&gt;=22,0
  ),0),0
) +
IF(AND(U608&gt;=1,U608&lt;=15),IF($D608=入力項目!$S$8,入力項目!$S$3,0),0) +
IF(AND(U608&gt;=1,U608&lt;=15),IF($D608=5,入力項目!$S$4,0),0) +
IF(AND(U608&gt;=1,U608&lt;=15),IF($D608=12,入力項目!$S$5,0),0) +
IF(AND(入力項目!$S$7=$A608,入力項目!$S$8=$D608),子育て関連マスタ!$C$14,0) +
IFERROR(IF(AND(YEAR(EDATE(DATE(入力項目!$S$7,入力項目!$S$8,1),1))=$A608,MONTH(EDATE(DATE(入力項目!$S$7,入力項目!$S$8,1),1))=$D608),子育て関連マスタ!$C$15,0),0) +
IF(AND(OR(U608=3,U608=5,U608=7),$D608=11),子育て関連マスタ!$C$17,0) +
IF(AND(U608=20,$D608=1),子育て関連マスタ!$C$18,0) +
IF(AND(U608=20,$D608=1),
IFERROR(_xlfn.IFS(
入力項目!$S$10="男",子育て関連マスタ!$C$18,
入力項目!$S$10="女",子育て関連マスタ!$C$19
),0),0
) +
IF(AND(U608&gt;=入力項目!$S$18,U608&lt;=入力項目!$S$19),入力項目!$S$20,0) +
IF(AND(U608&gt;=入力項目!$S$21,U608&lt;=入力項目!$S$22),入力項目!$S$23,0) +
IF(AND(U608&gt;=入力項目!$S$24,U608&lt;=入力項目!$S$25),入力項目!$S$26,0)
)</f>
        <v>0</v>
      </c>
      <c r="AJ608" s="10">
        <f ca="1">-VLOOKUP($D608,月別収支!$A$2:$H$13,7,FALSE)</f>
        <v>-20000</v>
      </c>
    </row>
    <row r="609" spans="1:36" x14ac:dyDescent="0.4">
      <c r="A609">
        <f t="shared" ca="1" si="156"/>
        <v>2075</v>
      </c>
      <c r="B609">
        <f t="shared" ca="1" si="163"/>
        <v>2074</v>
      </c>
      <c r="C609">
        <f t="shared" ca="1" si="164"/>
        <v>51</v>
      </c>
      <c r="D609">
        <f t="shared" ca="1" si="157"/>
        <v>3</v>
      </c>
      <c r="E609" t="str">
        <f t="shared" ca="1" si="158"/>
        <v>2075年3月</v>
      </c>
      <c r="F609">
        <f ca="1">IF(OR(入力項目!$N$5&lt;$A609,AND(入力項目!$N$5=$A609,入力項目!$N$6&lt;$D609)),IF(F608=0,1,IF(G609=12,F608+1,F608)),0)</f>
        <v>50</v>
      </c>
      <c r="G609">
        <f ca="1">IF(OR(入力項目!$N$5&lt;$A609,AND(入力項目!$N$5=$A609,入力項目!$N$6&lt;$D609)),IF(G608=12,1,G608+1),0)</f>
        <v>5</v>
      </c>
      <c r="H609" t="str">
        <f t="shared" ca="1" si="159"/>
        <v>50_5</v>
      </c>
      <c r="I609">
        <f ca="1">IF(
  IFERROR(AND($C609&gt;0,MOD($C609,入力項目!$N$22)=0,$D609=入力項目!$N$23), FALSE),
  1,
  IF(
    AND(I608&gt;0,J608=12),
    IF(I608=入力項目!$N$28, 0, I608+1),
    I608
  )
)</f>
        <v>1</v>
      </c>
      <c r="J609">
        <f ca="1">IF($D609=入力項目!$N$23,1,IFERROR(J608+1,1))</f>
        <v>10</v>
      </c>
      <c r="K609" t="str">
        <f t="shared" ca="1" si="160"/>
        <v>1_10</v>
      </c>
      <c r="L609">
        <f ca="1">L608+IF(入力項目!$D$4=$D609,1,0)</f>
        <v>79</v>
      </c>
      <c r="M609" t="str">
        <f t="shared" ca="1" si="161"/>
        <v>79歳</v>
      </c>
      <c r="N609">
        <f t="shared" ca="1" si="165"/>
        <v>80</v>
      </c>
      <c r="O609" t="str">
        <f t="shared" ca="1" si="162"/>
        <v>80歳</v>
      </c>
      <c r="P609">
        <f t="shared" ca="1" si="166"/>
        <v>54</v>
      </c>
      <c r="Q609">
        <f t="shared" ca="1" si="167"/>
        <v>52</v>
      </c>
      <c r="R609">
        <f t="shared" ca="1" si="168"/>
        <v>2075</v>
      </c>
      <c r="S609">
        <f t="shared" ca="1" si="169"/>
        <v>2075</v>
      </c>
      <c r="T609">
        <f t="shared" ca="1" si="170"/>
        <v>2075</v>
      </c>
      <c r="U609">
        <f t="shared" ca="1" si="171"/>
        <v>2075</v>
      </c>
      <c r="V609" s="10">
        <f t="shared" ca="1" si="172"/>
        <v>55253925</v>
      </c>
      <c r="W609" s="10">
        <f ca="1">IF($L609&lt;その他マスタ!$B$1,VLOOKUP($D609,月別収支!$A$2:$H$13,2,FALSE),その他マスタ!$B$3)+IF(AND($L609=その他マスタ!$B$1,入力項目!$I$9="あり",$D609=入力項目!$D$4),その他マスタ!$B$2,0)</f>
        <v>150000</v>
      </c>
      <c r="X609" s="10">
        <f ca="1">-IF(入力項目!$K$5=TRUE,
IF($F609+$G609&lt;3,VLOOKUP($D609,月別収支!$A$2:$H$13,8,FALSE),0)+IFERROR(VLOOKUP($H609,住宅ローン計算!C:P,13,FALSE),0)+IF($F609&gt;1,IF(OR($G609=3,$G609=6,$G609=9,$G609=12),ROUNDUP(入力項目!$N$18/4,0),0),0),
VLOOKUP($D609,月別収支!$A$2:$H$13,8,FALSE))</f>
        <v>0</v>
      </c>
      <c r="Y609" s="10">
        <f ca="1">-VLOOKUP($D609,月別収支!$A$2:$H$13,3,FALSE)</f>
        <v>-75000</v>
      </c>
      <c r="Z609" s="10">
        <f ca="1">-VLOOKUP($D609,月別収支!$A$2:$H$13,4,FALSE)</f>
        <v>-27000</v>
      </c>
      <c r="AA609" s="10">
        <f ca="1">-VLOOKUP($D609,月別収支!$A$2:$H$13,6,FALSE)</f>
        <v>-10000</v>
      </c>
      <c r="AB609" s="10">
        <f ca="1">-(
VLOOKUP($D609,月別収支!$A$2:$H$13,5,FALSE)+IF(AND(入力項目!$I$27&lt;=$A609,ISEVEN($A609-入力項目!$I$27),入力項目!$I$28=$D609),入力項目!$I$26,0)
+IF(入力項目!$K$26=TRUE,
IFERROR(VLOOKUP($K609,マイカーローン計算!C:P,13,FALSE),0),
IFERROR(
  IF(AND($C609&gt;0,MOD($C609,入力項目!$N$22)=0,$D609=入力項目!$N$23),入力項目!$N$24,0),
 0
)
)
)</f>
        <v>-20000</v>
      </c>
      <c r="AC609" s="10">
        <f ca="1">-IF($A609&lt;入力項目!$N$33,入力項目!$N$35,IF(AND($A609=入力項目!$N$33,$D609&lt;=入力項目!$N$34),入力項目!$N$35,0))</f>
        <v>0</v>
      </c>
      <c r="AD609">
        <f ca="1">-(
_xlfn.IFS(
P609&lt;=入力項目!$S$11,0,
AND(P609&gt;=入力項目!$S$11+1,P609&lt;=3),IFERROR(VLOOKUP(入力項目!$S$12,子育て関連マスタ!$I$4:$M$5,4,FALSE),0),
AND(P609&gt;=4,P609&lt;=6),IFERROR(VLOOKUP(入力項目!$S$13,子育て関連マスタ!$I$9:$M$12,4,FALSE),0),
AND(P609&gt;=7,P609&lt;=12),IFERROR(VLOOKUP(入力項目!$S$14,子育て関連マスタ!$I$16:$M$17,4,FALSE),0),
AND(P609&gt;=13,P609&lt;=15),IFERROR(VLOOKUP(入力項目!$S$15,子育て関連マスタ!$I$21:$M$22,4,FALSE),0),
AND(P609&gt;=16,P609&lt;=18),IFERROR(VLOOKUP(入力項目!$S$16,子育て関連マスタ!$I$26:$M$28,4,FALSE),0),
AND(P609&gt;=19,P609&lt;=20,入力項目!$S$16="高専"),IFERROR(VLOOKUP(入力項目!$S$16,子育て関連マスタ!$I$26:$M$28,4,FALSE),0),
AND(P609&gt;=19,P609&lt;=20,入力項目!$S$16&lt;&gt;"高専"),IFERROR(VLOOKUP(入力項目!$S$17,子育て関連マスタ!$I$32:$M$37,4,FALSE),0),
AND(P609&gt;=21,P609&lt;=22,入力項目!$S$16="高専"),IFERROR(VLOOKUP(入力項目!$S$17,子育て関連マスタ!$I$32:$M$34,4,FALSE),0),
AND(P609&gt;=21,P609&lt;=22,入力項目!$S$16&lt;&gt;"高専"),IFERROR(VLOOKUP(入力項目!$S$17,子育て関連マスタ!$I$32:$M$34,4,FALSE),0),
P609&gt;=23,0
) +
IF($D609=4,
  IFERROR(_xlfn.IFS(
  P609&lt;=入力項目!$S$11,0,
  AND(P609=入力項目!$S$11),IFERROR(VLOOKUP(入力項目!$S$12,子育て関連マスタ!$I$4:$M$5,2,FALSE),0),
  AND(P609=4),IFERROR(VLOOKUP(入力項目!$S$13,子育て関連マスタ!$I$9:$M$12,2,FALSE),0),
  AND(P609=7),IFERROR(VLOOKUP(入力項目!$S$14,子育て関連マスタ!$I$16:$M$17,2,FALSE),0),
  AND(P609=13),IFERROR(VLOOKUP(入力項目!$S$15,子育て関連マスタ!$I$21:$M$22,2,FALSE),0),
  AND(P609=16),IFERROR(VLOOKUP(入力項目!$S$16,子育て関連マスタ!$I$26:$M$28,2,FALSE),0),
  AND(P609=19,入力項目!$S$16&lt;&gt;"高専"),IFERROR(VLOOKUP(入力項目!$S$17,子育て関連マスタ!$I$32:$M$37,2,FALSE),0),
  AND(P609=21,入力項目!$S$16="高専"),IFERROR(VLOOKUP(入力項目!$S$17,子育て関連マスタ!$I$32:$M$37,2,FALSE),0),
  P609&gt;=22,0
  ),0),0
) +
IF(AND(P609&gt;=1,P609&lt;=15),IF($D609=入力項目!$S$8,入力項目!$S$3,0),0) +
IF(AND(P609&gt;=1,P609&lt;=15),IF($D609=5,入力項目!$S$4,0),0) +
IF(AND(P609&gt;=1,P609&lt;=15),IF($D609=12,入力項目!$S$5,0),0) +
IF(AND(入力項目!$S$7=$A609,入力項目!$S$8=$D609),子育て関連マスタ!$C$14,0) +
IFERROR(IF(AND(YEAR(EDATE(DATE(入力項目!$S$7,入力項目!$S$8,1),1))=$A609,MONTH(EDATE(DATE(入力項目!$S$7,入力項目!$S$8,1),1))=$D609),子育て関連マスタ!$C$15,0),0) +
IF(AND(OR(P609=3,P609=5,P609=7),$D609=11),子育て関連マスタ!$C$17,0) +
IF(AND(P609=20,$D609=1),子育て関連マスタ!$C$18,0) +
IF(AND(P609=20,$D609=1),
IFERROR(_xlfn.IFS(
入力項目!$S$10="男",子育て関連マスタ!$C$18,
入力項目!$S$10="女",子育て関連マスタ!$C$19
),0),0
) +
IF(AND(P609&gt;=入力項目!$S$18,P609&lt;=入力項目!$S$19),入力項目!$S$20,0) +
IF(AND(P609&gt;=入力項目!$S$21,P609&lt;=入力項目!$S$22),入力項目!$S$23,0) +
IF(AND(P609&gt;=入力項目!$S$24,P609&lt;=入力項目!$S$25),入力項目!$S$26,0)
)</f>
        <v>0</v>
      </c>
      <c r="AE609">
        <f ca="1">-(
_xlfn.IFS(
Q609&lt;=入力項目!$S$11,0,
AND(Q609&gt;=入力項目!$S$11+1,Q609&lt;=3),IFERROR(VLOOKUP(入力項目!$S$12,子育て関連マスタ!$I$4:$M$5,4,FALSE),0),
AND(Q609&gt;=4,Q609&lt;=6),IFERROR(VLOOKUP(入力項目!$S$13,子育て関連マスタ!$I$9:$M$12,4,FALSE),0),
AND(Q609&gt;=7,Q609&lt;=12),IFERROR(VLOOKUP(入力項目!$S$14,子育て関連マスタ!$I$16:$M$17,4,FALSE),0),
AND(Q609&gt;=13,Q609&lt;=15),IFERROR(VLOOKUP(入力項目!$S$15,子育て関連マスタ!$I$21:$M$22,4,FALSE),0),
AND(Q609&gt;=16,Q609&lt;=18),IFERROR(VLOOKUP(入力項目!$S$16,子育て関連マスタ!$I$26:$M$28,4,FALSE),0),
AND(Q609&gt;=19,Q609&lt;=20,入力項目!$S$16="高専"),IFERROR(VLOOKUP(入力項目!$S$16,子育て関連マスタ!$I$26:$M$28,4,FALSE),0),
AND(Q609&gt;=19,Q609&lt;=20,入力項目!$S$16&lt;&gt;"高専"),IFERROR(VLOOKUP(入力項目!$S$17,子育て関連マスタ!$I$32:$M$37,4,FALSE),0),
AND(Q609&gt;=21,Q609&lt;=22,入力項目!$S$16="高専"),IFERROR(VLOOKUP(入力項目!$S$17,子育て関連マスタ!$I$32:$M$34,4,FALSE),0),
AND(Q609&gt;=21,Q609&lt;=22,入力項目!$S$16&lt;&gt;"高専"),IFERROR(VLOOKUP(入力項目!$S$17,子育て関連マスタ!$I$32:$M$34,4,FALSE),0),
Q609&gt;=23,0
) +
IF($D609=4,
  IFERROR(_xlfn.IFS(
  Q609&lt;=入力項目!$S$11,0,
  AND(Q609=入力項目!$S$11),IFERROR(VLOOKUP(入力項目!$S$12,子育て関連マスタ!$I$4:$M$5,2,FALSE),0),
  AND(Q609=4),IFERROR(VLOOKUP(入力項目!$S$13,子育て関連マスタ!$I$9:$M$12,2,FALSE),0),
  AND(Q609=7),IFERROR(VLOOKUP(入力項目!$S$14,子育て関連マスタ!$I$16:$M$17,2,FALSE),0),
  AND(Q609=13),IFERROR(VLOOKUP(入力項目!$S$15,子育て関連マスタ!$I$21:$M$22,2,FALSE),0),
  AND(Q609=16),IFERROR(VLOOKUP(入力項目!$S$16,子育て関連マスタ!$I$26:$M$28,2,FALSE),0),
  AND(Q609=19,入力項目!$S$16&lt;&gt;"高専"),IFERROR(VLOOKUP(入力項目!$S$17,子育て関連マスタ!$I$32:$M$37,2,FALSE),0),
  AND(Q609=21,入力項目!$S$16="高専"),IFERROR(VLOOKUP(入力項目!$S$17,子育て関連マスタ!$I$32:$M$37,2,FALSE),0),
  Q609&gt;=22,0
  ),0),0
) +
IF(AND(Q609&gt;=1,Q609&lt;=15),IF($D609=入力項目!$S$8,入力項目!$S$3,0),0) +
IF(AND(Q609&gt;=1,Q609&lt;=15),IF($D609=5,入力項目!$S$4,0),0) +
IF(AND(Q609&gt;=1,Q609&lt;=15),IF($D609=12,入力項目!$S$5,0),0) +
IF(AND(入力項目!$S$7=$A609,入力項目!$S$8=$D609),子育て関連マスタ!$C$14,0) +
IFERROR(IF(AND(YEAR(EDATE(DATE(入力項目!$S$7,入力項目!$S$8,1),1))=$A609,MONTH(EDATE(DATE(入力項目!$S$7,入力項目!$S$8,1),1))=$D609),子育て関連マスタ!$C$15,0),0) +
IF(AND(OR(Q609=3,Q609=5,Q609=7),$D609=11),子育て関連マスタ!$C$17,0) +
IF(AND(Q609=20,$D609=1),子育て関連マスタ!$C$18,0) +
IF(AND(Q609=20,$D609=1),
IFERROR(_xlfn.IFS(
入力項目!$S$10="男",子育て関連マスタ!$C$18,
入力項目!$S$10="女",子育て関連マスタ!$C$19
),0),0
) +
IF(AND(Q609&gt;=入力項目!$S$18,Q609&lt;=入力項目!$S$19),入力項目!$S$20,0) +
IF(AND(Q609&gt;=入力項目!$S$21,Q609&lt;=入力項目!$S$22),入力項目!$S$23,0) +
IF(AND(Q609&gt;=入力項目!$S$24,Q609&lt;=入力項目!$S$25),入力項目!$S$26,0)
)</f>
        <v>0</v>
      </c>
      <c r="AF609">
        <f ca="1">-(
_xlfn.IFS(
R609&lt;=入力項目!$S$11,0,
AND(R609&gt;=入力項目!$S$11+1,R609&lt;=3),IFERROR(VLOOKUP(入力項目!$S$12,子育て関連マスタ!$I$4:$M$5,4,FALSE),0),
AND(R609&gt;=4,R609&lt;=6),IFERROR(VLOOKUP(入力項目!$S$13,子育て関連マスタ!$I$9:$M$12,4,FALSE),0),
AND(R609&gt;=7,R609&lt;=12),IFERROR(VLOOKUP(入力項目!$S$14,子育て関連マスタ!$I$16:$M$17,4,FALSE),0),
AND(R609&gt;=13,R609&lt;=15),IFERROR(VLOOKUP(入力項目!$S$15,子育て関連マスタ!$I$21:$M$22,4,FALSE),0),
AND(R609&gt;=16,R609&lt;=18),IFERROR(VLOOKUP(入力項目!$S$16,子育て関連マスタ!$I$26:$M$28,4,FALSE),0),
AND(R609&gt;=19,R609&lt;=20,入力項目!$S$16="高専"),IFERROR(VLOOKUP(入力項目!$S$16,子育て関連マスタ!$I$26:$M$28,4,FALSE),0),
AND(R609&gt;=19,R609&lt;=20,入力項目!$S$16&lt;&gt;"高専"),IFERROR(VLOOKUP(入力項目!$S$17,子育て関連マスタ!$I$32:$M$37,4,FALSE),0),
AND(R609&gt;=21,R609&lt;=22,入力項目!$S$16="高専"),IFERROR(VLOOKUP(入力項目!$S$17,子育て関連マスタ!$I$32:$M$34,4,FALSE),0),
AND(R609&gt;=21,R609&lt;=22,入力項目!$S$16&lt;&gt;"高専"),IFERROR(VLOOKUP(入力項目!$S$17,子育て関連マスタ!$I$32:$M$34,4,FALSE),0),
R609&gt;=23,0
) +
IF($D609=4,
  IFERROR(_xlfn.IFS(
  R609&lt;=入力項目!$S$11,0,
  AND(R609=入力項目!$S$11),IFERROR(VLOOKUP(入力項目!$S$12,子育て関連マスタ!$I$4:$M$5,2,FALSE),0),
  AND(R609=4),IFERROR(VLOOKUP(入力項目!$S$13,子育て関連マスタ!$I$9:$M$12,2,FALSE),0),
  AND(R609=7),IFERROR(VLOOKUP(入力項目!$S$14,子育て関連マスタ!$I$16:$M$17,2,FALSE),0),
  AND(R609=13),IFERROR(VLOOKUP(入力項目!$S$15,子育て関連マスタ!$I$21:$M$22,2,FALSE),0),
  AND(R609=16),IFERROR(VLOOKUP(入力項目!$S$16,子育て関連マスタ!$I$26:$M$28,2,FALSE),0),
  AND(R609=19,入力項目!$S$16&lt;&gt;"高専"),IFERROR(VLOOKUP(入力項目!$S$17,子育て関連マスタ!$I$32:$M$37,2,FALSE),0),
  AND(R609=21,入力項目!$S$16="高専"),IFERROR(VLOOKUP(入力項目!$S$17,子育て関連マスタ!$I$32:$M$37,2,FALSE),0),
  R609&gt;=22,0
  ),0),0
) +
IF(AND(R609&gt;=1,R609&lt;=15),IF($D609=入力項目!$S$8,入力項目!$S$3,0),0) +
IF(AND(R609&gt;=1,R609&lt;=15),IF($D609=5,入力項目!$S$4,0),0) +
IF(AND(R609&gt;=1,R609&lt;=15),IF($D609=12,入力項目!$S$5,0),0) +
IF(AND(入力項目!$S$7=$A609,入力項目!$S$8=$D609),子育て関連マスタ!$C$14,0) +
IFERROR(IF(AND(YEAR(EDATE(DATE(入力項目!$S$7,入力項目!$S$8,1),1))=$A609,MONTH(EDATE(DATE(入力項目!$S$7,入力項目!$S$8,1),1))=$D609),子育て関連マスタ!$C$15,0),0) +
IF(AND(OR(R609=3,R609=5,R609=7),$D609=11),子育て関連マスタ!$C$17,0) +
IF(AND(R609=20,$D609=1),子育て関連マスタ!$C$18,0) +
IF(AND(R609=20,$D609=1),
IFERROR(_xlfn.IFS(
入力項目!$S$10="男",子育て関連マスタ!$C$18,
入力項目!$S$10="女",子育て関連マスタ!$C$19
),0),0
) +
IF(AND(R609&gt;=入力項目!$S$18,R609&lt;=入力項目!$S$19),入力項目!$S$20,0) +
IF(AND(R609&gt;=入力項目!$S$21,R609&lt;=入力項目!$S$22),入力項目!$S$23,0) +
IF(AND(R609&gt;=入力項目!$S$24,R609&lt;=入力項目!$S$25),入力項目!$S$26,0)
)</f>
        <v>0</v>
      </c>
      <c r="AG609">
        <f ca="1">-(
_xlfn.IFS(
S609&lt;=入力項目!$S$11,0,
AND(S609&gt;=入力項目!$S$11+1,S609&lt;=3),IFERROR(VLOOKUP(入力項目!$S$12,子育て関連マスタ!$I$4:$M$5,4,FALSE),0),
AND(S609&gt;=4,S609&lt;=6),IFERROR(VLOOKUP(入力項目!$S$13,子育て関連マスタ!$I$9:$M$12,4,FALSE),0),
AND(S609&gt;=7,S609&lt;=12),IFERROR(VLOOKUP(入力項目!$S$14,子育て関連マスタ!$I$16:$M$17,4,FALSE),0),
AND(S609&gt;=13,S609&lt;=15),IFERROR(VLOOKUP(入力項目!$S$15,子育て関連マスタ!$I$21:$M$22,4,FALSE),0),
AND(S609&gt;=16,S609&lt;=18),IFERROR(VLOOKUP(入力項目!$S$16,子育て関連マスタ!$I$26:$M$28,4,FALSE),0),
AND(S609&gt;=19,S609&lt;=20,入力項目!$S$16="高専"),IFERROR(VLOOKUP(入力項目!$S$16,子育て関連マスタ!$I$26:$M$28,4,FALSE),0),
AND(S609&gt;=19,S609&lt;=20,入力項目!$S$16&lt;&gt;"高専"),IFERROR(VLOOKUP(入力項目!$S$17,子育て関連マスタ!$I$32:$M$37,4,FALSE),0),
AND(S609&gt;=21,S609&lt;=22,入力項目!$S$16="高専"),IFERROR(VLOOKUP(入力項目!$S$17,子育て関連マスタ!$I$32:$M$34,4,FALSE),0),
AND(S609&gt;=21,S609&lt;=22,入力項目!$S$16&lt;&gt;"高専"),IFERROR(VLOOKUP(入力項目!$S$17,子育て関連マスタ!$I$32:$M$34,4,FALSE),0),
S609&gt;=23,0
) +
IF($D609=4,
  IFERROR(_xlfn.IFS(
  S609&lt;=入力項目!$S$11,0,
  AND(S609=入力項目!$S$11),IFERROR(VLOOKUP(入力項目!$S$12,子育て関連マスタ!$I$4:$M$5,2,FALSE),0),
  AND(S609=4),IFERROR(VLOOKUP(入力項目!$S$13,子育て関連マスタ!$I$9:$M$12,2,FALSE),0),
  AND(S609=7),IFERROR(VLOOKUP(入力項目!$S$14,子育て関連マスタ!$I$16:$M$17,2,FALSE),0),
  AND(S609=13),IFERROR(VLOOKUP(入力項目!$S$15,子育て関連マスタ!$I$21:$M$22,2,FALSE),0),
  AND(S609=16),IFERROR(VLOOKUP(入力項目!$S$16,子育て関連マスタ!$I$26:$M$28,2,FALSE),0),
  AND(S609=19,入力項目!$S$16&lt;&gt;"高専"),IFERROR(VLOOKUP(入力項目!$S$17,子育て関連マスタ!$I$32:$M$37,2,FALSE),0),
  AND(S609=21,入力項目!$S$16="高専"),IFERROR(VLOOKUP(入力項目!$S$17,子育て関連マスタ!$I$32:$M$37,2,FALSE),0),
  S609&gt;=22,0
  ),0),0
) +
IF(AND(S609&gt;=1,S609&lt;=15),IF($D609=入力項目!$S$8,入力項目!$S$3,0),0) +
IF(AND(S609&gt;=1,S609&lt;=15),IF($D609=5,入力項目!$S$4,0),0) +
IF(AND(S609&gt;=1,S609&lt;=15),IF($D609=12,入力項目!$S$5,0),0) +
IF(AND(入力項目!$S$7=$A609,入力項目!$S$8=$D609),子育て関連マスタ!$C$14,0) +
IFERROR(IF(AND(YEAR(EDATE(DATE(入力項目!$S$7,入力項目!$S$8,1),1))=$A609,MONTH(EDATE(DATE(入力項目!$S$7,入力項目!$S$8,1),1))=$D609),子育て関連マスタ!$C$15,0),0) +
IF(AND(OR(S609=3,S609=5,S609=7),$D609=11),子育て関連マスタ!$C$17,0) +
IF(AND(S609=20,$D609=1),子育て関連マスタ!$C$18,0) +
IF(AND(S609=20,$D609=1),
IFERROR(_xlfn.IFS(
入力項目!$S$10="男",子育て関連マスタ!$C$18,
入力項目!$S$10="女",子育て関連マスタ!$C$19
),0),0
) +
IF(AND(S609&gt;=入力項目!$S$18,S609&lt;=入力項目!$S$19),入力項目!$S$20,0) +
IF(AND(S609&gt;=入力項目!$S$21,S609&lt;=入力項目!$S$22),入力項目!$S$23,0) +
IF(AND(S609&gt;=入力項目!$S$24,S609&lt;=入力項目!$S$25),入力項目!$S$26,0)
)</f>
        <v>0</v>
      </c>
      <c r="AH609">
        <f ca="1">-(
_xlfn.IFS(
T609&lt;=入力項目!$S$11,0,
AND(T609&gt;=入力項目!$S$11+1,T609&lt;=3),IFERROR(VLOOKUP(入力項目!$S$12,子育て関連マスタ!$I$4:$M$5,4,FALSE),0),
AND(T609&gt;=4,T609&lt;=6),IFERROR(VLOOKUP(入力項目!$S$13,子育て関連マスタ!$I$9:$M$12,4,FALSE),0),
AND(T609&gt;=7,T609&lt;=12),IFERROR(VLOOKUP(入力項目!$S$14,子育て関連マスタ!$I$16:$M$17,4,FALSE),0),
AND(T609&gt;=13,T609&lt;=15),IFERROR(VLOOKUP(入力項目!$S$15,子育て関連マスタ!$I$21:$M$22,4,FALSE),0),
AND(T609&gt;=16,T609&lt;=18),IFERROR(VLOOKUP(入力項目!$S$16,子育て関連マスタ!$I$26:$M$28,4,FALSE),0),
AND(T609&gt;=19,T609&lt;=20,入力項目!$S$16="高専"),IFERROR(VLOOKUP(入力項目!$S$16,子育て関連マスタ!$I$26:$M$28,4,FALSE),0),
AND(T609&gt;=19,T609&lt;=20,入力項目!$S$16&lt;&gt;"高専"),IFERROR(VLOOKUP(入力項目!$S$17,子育て関連マスタ!$I$32:$M$37,4,FALSE),0),
AND(T609&gt;=21,T609&lt;=22,入力項目!$S$16="高専"),IFERROR(VLOOKUP(入力項目!$S$17,子育て関連マスタ!$I$32:$M$34,4,FALSE),0),
AND(T609&gt;=21,T609&lt;=22,入力項目!$S$16&lt;&gt;"高専"),IFERROR(VLOOKUP(入力項目!$S$17,子育て関連マスタ!$I$32:$M$34,4,FALSE),0),
T609&gt;=23,0
) +
IF($D609=4,
  IFERROR(_xlfn.IFS(
  T609&lt;=入力項目!$S$11,0,
  AND(T609=入力項目!$S$11),IFERROR(VLOOKUP(入力項目!$S$12,子育て関連マスタ!$I$4:$M$5,2,FALSE),0),
  AND(T609=4),IFERROR(VLOOKUP(入力項目!$S$13,子育て関連マスタ!$I$9:$M$12,2,FALSE),0),
  AND(T609=7),IFERROR(VLOOKUP(入力項目!$S$14,子育て関連マスタ!$I$16:$M$17,2,FALSE),0),
  AND(T609=13),IFERROR(VLOOKUP(入力項目!$S$15,子育て関連マスタ!$I$21:$M$22,2,FALSE),0),
  AND(T609=16),IFERROR(VLOOKUP(入力項目!$S$16,子育て関連マスタ!$I$26:$M$28,2,FALSE),0),
  AND(T609=19,入力項目!$S$16&lt;&gt;"高専"),IFERROR(VLOOKUP(入力項目!$S$17,子育て関連マスタ!$I$32:$M$37,2,FALSE),0),
  AND(T609=21,入力項目!$S$16="高専"),IFERROR(VLOOKUP(入力項目!$S$17,子育て関連マスタ!$I$32:$M$37,2,FALSE),0),
  T609&gt;=22,0
  ),0),0
) +
IF(AND(T609&gt;=1,T609&lt;=15),IF($D609=入力項目!$S$8,入力項目!$S$3,0),0) +
IF(AND(T609&gt;=1,T609&lt;=15),IF($D609=5,入力項目!$S$4,0),0) +
IF(AND(T609&gt;=1,T609&lt;=15),IF($D609=12,入力項目!$S$5,0),0) +
IF(AND(入力項目!$S$7=$A609,入力項目!$S$8=$D609),子育て関連マスタ!$C$14,0) +
IFERROR(IF(AND(YEAR(EDATE(DATE(入力項目!$S$7,入力項目!$S$8,1),1))=$A609,MONTH(EDATE(DATE(入力項目!$S$7,入力項目!$S$8,1),1))=$D609),子育て関連マスタ!$C$15,0),0) +
IF(AND(OR(T609=3,T609=5,T609=7),$D609=11),子育て関連マスタ!$C$17,0) +
IF(AND(T609=20,$D609=1),子育て関連マスタ!$C$18,0) +
IF(AND(T609=20,$D609=1),
IFERROR(_xlfn.IFS(
入力項目!$S$10="男",子育て関連マスタ!$C$18,
入力項目!$S$10="女",子育て関連マスタ!$C$19
),0),0
) +
IF(AND(T609&gt;=入力項目!$S$18,T609&lt;=入力項目!$S$19),入力項目!$S$20,0) +
IF(AND(T609&gt;=入力項目!$S$21,T609&lt;=入力項目!$S$22),入力項目!$S$23,0) +
IF(AND(T609&gt;=入力項目!$S$24,T609&lt;=入力項目!$S$25),入力項目!$S$26,0)
)</f>
        <v>0</v>
      </c>
      <c r="AI609">
        <f ca="1">-(
_xlfn.IFS(
U609&lt;=入力項目!$S$11,0,
AND(U609&gt;=入力項目!$S$11+1,U609&lt;=3),IFERROR(VLOOKUP(入力項目!$S$12,子育て関連マスタ!$I$4:$M$5,4,FALSE),0),
AND(U609&gt;=4,U609&lt;=6),IFERROR(VLOOKUP(入力項目!$S$13,子育て関連マスタ!$I$9:$M$12,4,FALSE),0),
AND(U609&gt;=7,U609&lt;=12),IFERROR(VLOOKUP(入力項目!$S$14,子育て関連マスタ!$I$16:$M$17,4,FALSE),0),
AND(U609&gt;=13,U609&lt;=15),IFERROR(VLOOKUP(入力項目!$S$15,子育て関連マスタ!$I$21:$M$22,4,FALSE),0),
AND(U609&gt;=16,U609&lt;=18),IFERROR(VLOOKUP(入力項目!$S$16,子育て関連マスタ!$I$26:$M$28,4,FALSE),0),
AND(U609&gt;=19,U609&lt;=20,入力項目!$S$16="高専"),IFERROR(VLOOKUP(入力項目!$S$16,子育て関連マスタ!$I$26:$M$28,4,FALSE),0),
AND(U609&gt;=19,U609&lt;=20,入力項目!$S$16&lt;&gt;"高専"),IFERROR(VLOOKUP(入力項目!$S$17,子育て関連マスタ!$I$32:$M$37,4,FALSE),0),
AND(U609&gt;=21,U609&lt;=22,入力項目!$S$16="高専"),IFERROR(VLOOKUP(入力項目!$S$17,子育て関連マスタ!$I$32:$M$34,4,FALSE),0),
AND(U609&gt;=21,U609&lt;=22,入力項目!$S$16&lt;&gt;"高専"),IFERROR(VLOOKUP(入力項目!$S$17,子育て関連マスタ!$I$32:$M$34,4,FALSE),0),
U609&gt;=23,0
) +
IF($D609=4,
  IFERROR(_xlfn.IFS(
  U609&lt;=入力項目!$S$11,0,
  AND(U609=入力項目!$S$11),IFERROR(VLOOKUP(入力項目!$S$12,子育て関連マスタ!$I$4:$M$5,2,FALSE),0),
  AND(U609=4),IFERROR(VLOOKUP(入力項目!$S$13,子育て関連マスタ!$I$9:$M$12,2,FALSE),0),
  AND(U609=7),IFERROR(VLOOKUP(入力項目!$S$14,子育て関連マスタ!$I$16:$M$17,2,FALSE),0),
  AND(U609=13),IFERROR(VLOOKUP(入力項目!$S$15,子育て関連マスタ!$I$21:$M$22,2,FALSE),0),
  AND(U609=16),IFERROR(VLOOKUP(入力項目!$S$16,子育て関連マスタ!$I$26:$M$28,2,FALSE),0),
  AND(U609=19,入力項目!$S$16&lt;&gt;"高専"),IFERROR(VLOOKUP(入力項目!$S$17,子育て関連マスタ!$I$32:$M$37,2,FALSE),0),
  AND(U609=21,入力項目!$S$16="高専"),IFERROR(VLOOKUP(入力項目!$S$17,子育て関連マスタ!$I$32:$M$37,2,FALSE),0),
  U609&gt;=22,0
  ),0),0
) +
IF(AND(U609&gt;=1,U609&lt;=15),IF($D609=入力項目!$S$8,入力項目!$S$3,0),0) +
IF(AND(U609&gt;=1,U609&lt;=15),IF($D609=5,入力項目!$S$4,0),0) +
IF(AND(U609&gt;=1,U609&lt;=15),IF($D609=12,入力項目!$S$5,0),0) +
IF(AND(入力項目!$S$7=$A609,入力項目!$S$8=$D609),子育て関連マスタ!$C$14,0) +
IFERROR(IF(AND(YEAR(EDATE(DATE(入力項目!$S$7,入力項目!$S$8,1),1))=$A609,MONTH(EDATE(DATE(入力項目!$S$7,入力項目!$S$8,1),1))=$D609),子育て関連マスタ!$C$15,0),0) +
IF(AND(OR(U609=3,U609=5,U609=7),$D609=11),子育て関連マスタ!$C$17,0) +
IF(AND(U609=20,$D609=1),子育て関連マスタ!$C$18,0) +
IF(AND(U609=20,$D609=1),
IFERROR(_xlfn.IFS(
入力項目!$S$10="男",子育て関連マスタ!$C$18,
入力項目!$S$10="女",子育て関連マスタ!$C$19
),0),0
) +
IF(AND(U609&gt;=入力項目!$S$18,U609&lt;=入力項目!$S$19),入力項目!$S$20,0) +
IF(AND(U609&gt;=入力項目!$S$21,U609&lt;=入力項目!$S$22),入力項目!$S$23,0) +
IF(AND(U609&gt;=入力項目!$S$24,U609&lt;=入力項目!$S$25),入力項目!$S$26,0)
)</f>
        <v>0</v>
      </c>
      <c r="AJ609" s="10">
        <f ca="1">-VLOOKUP($D609,月別収支!$A$2:$H$13,7,FALSE)</f>
        <v>-20000</v>
      </c>
    </row>
    <row r="610" spans="1:36" x14ac:dyDescent="0.4">
      <c r="A610">
        <f t="shared" ca="1" si="156"/>
        <v>2075</v>
      </c>
      <c r="B610">
        <f t="shared" ca="1" si="163"/>
        <v>2075</v>
      </c>
      <c r="C610">
        <f t="shared" ca="1" si="164"/>
        <v>51</v>
      </c>
      <c r="D610">
        <f t="shared" ca="1" si="157"/>
        <v>4</v>
      </c>
      <c r="E610" t="str">
        <f t="shared" ca="1" si="158"/>
        <v>2075年4月</v>
      </c>
      <c r="F610">
        <f ca="1">IF(OR(入力項目!$N$5&lt;$A610,AND(入力項目!$N$5=$A610,入力項目!$N$6&lt;$D610)),IF(F609=0,1,IF(G610=12,F609+1,F609)),0)</f>
        <v>50</v>
      </c>
      <c r="G610">
        <f ca="1">IF(OR(入力項目!$N$5&lt;$A610,AND(入力項目!$N$5=$A610,入力項目!$N$6&lt;$D610)),IF(G609=12,1,G609+1),0)</f>
        <v>6</v>
      </c>
      <c r="H610" t="str">
        <f t="shared" ca="1" si="159"/>
        <v>50_6</v>
      </c>
      <c r="I610">
        <f ca="1">IF(
  IFERROR(AND($C610&gt;0,MOD($C610,入力項目!$N$22)=0,$D610=入力項目!$N$23), FALSE),
  1,
  IF(
    AND(I609&gt;0,J609=12),
    IF(I609=入力項目!$N$28, 0, I609+1),
    I609
  )
)</f>
        <v>1</v>
      </c>
      <c r="J610">
        <f ca="1">IF($D610=入力項目!$N$23,1,IFERROR(J609+1,1))</f>
        <v>11</v>
      </c>
      <c r="K610" t="str">
        <f t="shared" ca="1" si="160"/>
        <v>1_11</v>
      </c>
      <c r="L610">
        <f ca="1">L609+IF(入力項目!$D$4=$D610,1,0)</f>
        <v>79</v>
      </c>
      <c r="M610" t="str">
        <f t="shared" ca="1" si="161"/>
        <v>79歳</v>
      </c>
      <c r="N610">
        <f t="shared" ca="1" si="165"/>
        <v>80</v>
      </c>
      <c r="O610" t="str">
        <f t="shared" ca="1" si="162"/>
        <v>80歳</v>
      </c>
      <c r="P610">
        <f t="shared" ca="1" si="166"/>
        <v>55</v>
      </c>
      <c r="Q610">
        <f t="shared" ca="1" si="167"/>
        <v>53</v>
      </c>
      <c r="R610">
        <f t="shared" ca="1" si="168"/>
        <v>2076</v>
      </c>
      <c r="S610">
        <f t="shared" ca="1" si="169"/>
        <v>2076</v>
      </c>
      <c r="T610">
        <f t="shared" ca="1" si="170"/>
        <v>2076</v>
      </c>
      <c r="U610">
        <f t="shared" ca="1" si="171"/>
        <v>2076</v>
      </c>
      <c r="V610" s="10">
        <f t="shared" ca="1" si="172"/>
        <v>55214425</v>
      </c>
      <c r="W610" s="10">
        <f ca="1">IF($L610&lt;その他マスタ!$B$1,VLOOKUP($D610,月別収支!$A$2:$H$13,2,FALSE),その他マスタ!$B$3)+IF(AND($L610=その他マスタ!$B$1,入力項目!$I$9="あり",$D610=入力項目!$D$4),その他マスタ!$B$2,0)</f>
        <v>150000</v>
      </c>
      <c r="X610" s="10">
        <f ca="1">-IF(入力項目!$K$5=TRUE,
IF($F610+$G610&lt;3,VLOOKUP($D610,月別収支!$A$2:$H$13,8,FALSE),0)+IFERROR(VLOOKUP($H610,住宅ローン計算!C:P,13,FALSE),0)+IF($F610&gt;1,IF(OR($G610=3,$G610=6,$G610=9,$G610=12),ROUNDUP(入力項目!$N$18/4,0),0),0),
VLOOKUP($D610,月別収支!$A$2:$H$13,8,FALSE))</f>
        <v>-37500</v>
      </c>
      <c r="Y610" s="10">
        <f ca="1">-VLOOKUP($D610,月別収支!$A$2:$H$13,3,FALSE)</f>
        <v>-75000</v>
      </c>
      <c r="Z610" s="10">
        <f ca="1">-VLOOKUP($D610,月別収支!$A$2:$H$13,4,FALSE)</f>
        <v>-27000</v>
      </c>
      <c r="AA610" s="10">
        <f ca="1">-VLOOKUP($D610,月別収支!$A$2:$H$13,6,FALSE)</f>
        <v>-10000</v>
      </c>
      <c r="AB610" s="10">
        <f ca="1">-(
VLOOKUP($D610,月別収支!$A$2:$H$13,5,FALSE)+IF(AND(入力項目!$I$27&lt;=$A610,ISEVEN($A610-入力項目!$I$27),入力項目!$I$28=$D610),入力項目!$I$26,0)
+IF(入力項目!$K$26=TRUE,
IFERROR(VLOOKUP($K610,マイカーローン計算!C:P,13,FALSE),0),
IFERROR(
  IF(AND($C610&gt;0,MOD($C610,入力項目!$N$22)=0,$D610=入力項目!$N$23),入力項目!$N$24,0),
 0
)
)
)</f>
        <v>-20000</v>
      </c>
      <c r="AC610" s="10">
        <f ca="1">-IF($A610&lt;入力項目!$N$33,入力項目!$N$35,IF(AND($A610=入力項目!$N$33,$D610&lt;=入力項目!$N$34),入力項目!$N$35,0))</f>
        <v>0</v>
      </c>
      <c r="AD610">
        <f ca="1">-(
_xlfn.IFS(
P610&lt;=入力項目!$S$11,0,
AND(P610&gt;=入力項目!$S$11+1,P610&lt;=3),IFERROR(VLOOKUP(入力項目!$S$12,子育て関連マスタ!$I$4:$M$5,4,FALSE),0),
AND(P610&gt;=4,P610&lt;=6),IFERROR(VLOOKUP(入力項目!$S$13,子育て関連マスタ!$I$9:$M$12,4,FALSE),0),
AND(P610&gt;=7,P610&lt;=12),IFERROR(VLOOKUP(入力項目!$S$14,子育て関連マスタ!$I$16:$M$17,4,FALSE),0),
AND(P610&gt;=13,P610&lt;=15),IFERROR(VLOOKUP(入力項目!$S$15,子育て関連マスタ!$I$21:$M$22,4,FALSE),0),
AND(P610&gt;=16,P610&lt;=18),IFERROR(VLOOKUP(入力項目!$S$16,子育て関連マスタ!$I$26:$M$28,4,FALSE),0),
AND(P610&gt;=19,P610&lt;=20,入力項目!$S$16="高専"),IFERROR(VLOOKUP(入力項目!$S$16,子育て関連マスタ!$I$26:$M$28,4,FALSE),0),
AND(P610&gt;=19,P610&lt;=20,入力項目!$S$16&lt;&gt;"高専"),IFERROR(VLOOKUP(入力項目!$S$17,子育て関連マスタ!$I$32:$M$37,4,FALSE),0),
AND(P610&gt;=21,P610&lt;=22,入力項目!$S$16="高専"),IFERROR(VLOOKUP(入力項目!$S$17,子育て関連マスタ!$I$32:$M$34,4,FALSE),0),
AND(P610&gt;=21,P610&lt;=22,入力項目!$S$16&lt;&gt;"高専"),IFERROR(VLOOKUP(入力項目!$S$17,子育て関連マスタ!$I$32:$M$34,4,FALSE),0),
P610&gt;=23,0
) +
IF($D610=4,
  IFERROR(_xlfn.IFS(
  P610&lt;=入力項目!$S$11,0,
  AND(P610=入力項目!$S$11),IFERROR(VLOOKUP(入力項目!$S$12,子育て関連マスタ!$I$4:$M$5,2,FALSE),0),
  AND(P610=4),IFERROR(VLOOKUP(入力項目!$S$13,子育て関連マスタ!$I$9:$M$12,2,FALSE),0),
  AND(P610=7),IFERROR(VLOOKUP(入力項目!$S$14,子育て関連マスタ!$I$16:$M$17,2,FALSE),0),
  AND(P610=13),IFERROR(VLOOKUP(入力項目!$S$15,子育て関連マスタ!$I$21:$M$22,2,FALSE),0),
  AND(P610=16),IFERROR(VLOOKUP(入力項目!$S$16,子育て関連マスタ!$I$26:$M$28,2,FALSE),0),
  AND(P610=19,入力項目!$S$16&lt;&gt;"高専"),IFERROR(VLOOKUP(入力項目!$S$17,子育て関連マスタ!$I$32:$M$37,2,FALSE),0),
  AND(P610=21,入力項目!$S$16="高専"),IFERROR(VLOOKUP(入力項目!$S$17,子育て関連マスタ!$I$32:$M$37,2,FALSE),0),
  P610&gt;=22,0
  ),0),0
) +
IF(AND(P610&gt;=1,P610&lt;=15),IF($D610=入力項目!$S$8,入力項目!$S$3,0),0) +
IF(AND(P610&gt;=1,P610&lt;=15),IF($D610=5,入力項目!$S$4,0),0) +
IF(AND(P610&gt;=1,P610&lt;=15),IF($D610=12,入力項目!$S$5,0),0) +
IF(AND(入力項目!$S$7=$A610,入力項目!$S$8=$D610),子育て関連マスタ!$C$14,0) +
IFERROR(IF(AND(YEAR(EDATE(DATE(入力項目!$S$7,入力項目!$S$8,1),1))=$A610,MONTH(EDATE(DATE(入力項目!$S$7,入力項目!$S$8,1),1))=$D610),子育て関連マスタ!$C$15,0),0) +
IF(AND(OR(P610=3,P610=5,P610=7),$D610=11),子育て関連マスタ!$C$17,0) +
IF(AND(P610=20,$D610=1),子育て関連マスタ!$C$18,0) +
IF(AND(P610=20,$D610=1),
IFERROR(_xlfn.IFS(
入力項目!$S$10="男",子育て関連マスタ!$C$18,
入力項目!$S$10="女",子育て関連マスタ!$C$19
),0),0
) +
IF(AND(P610&gt;=入力項目!$S$18,P610&lt;=入力項目!$S$19),入力項目!$S$20,0) +
IF(AND(P610&gt;=入力項目!$S$21,P610&lt;=入力項目!$S$22),入力項目!$S$23,0) +
IF(AND(P610&gt;=入力項目!$S$24,P610&lt;=入力項目!$S$25),入力項目!$S$26,0)
)</f>
        <v>0</v>
      </c>
      <c r="AE610">
        <f ca="1">-(
_xlfn.IFS(
Q610&lt;=入力項目!$S$11,0,
AND(Q610&gt;=入力項目!$S$11+1,Q610&lt;=3),IFERROR(VLOOKUP(入力項目!$S$12,子育て関連マスタ!$I$4:$M$5,4,FALSE),0),
AND(Q610&gt;=4,Q610&lt;=6),IFERROR(VLOOKUP(入力項目!$S$13,子育て関連マスタ!$I$9:$M$12,4,FALSE),0),
AND(Q610&gt;=7,Q610&lt;=12),IFERROR(VLOOKUP(入力項目!$S$14,子育て関連マスタ!$I$16:$M$17,4,FALSE),0),
AND(Q610&gt;=13,Q610&lt;=15),IFERROR(VLOOKUP(入力項目!$S$15,子育て関連マスタ!$I$21:$M$22,4,FALSE),0),
AND(Q610&gt;=16,Q610&lt;=18),IFERROR(VLOOKUP(入力項目!$S$16,子育て関連マスタ!$I$26:$M$28,4,FALSE),0),
AND(Q610&gt;=19,Q610&lt;=20,入力項目!$S$16="高専"),IFERROR(VLOOKUP(入力項目!$S$16,子育て関連マスタ!$I$26:$M$28,4,FALSE),0),
AND(Q610&gt;=19,Q610&lt;=20,入力項目!$S$16&lt;&gt;"高専"),IFERROR(VLOOKUP(入力項目!$S$17,子育て関連マスタ!$I$32:$M$37,4,FALSE),0),
AND(Q610&gt;=21,Q610&lt;=22,入力項目!$S$16="高専"),IFERROR(VLOOKUP(入力項目!$S$17,子育て関連マスタ!$I$32:$M$34,4,FALSE),0),
AND(Q610&gt;=21,Q610&lt;=22,入力項目!$S$16&lt;&gt;"高専"),IFERROR(VLOOKUP(入力項目!$S$17,子育て関連マスタ!$I$32:$M$34,4,FALSE),0),
Q610&gt;=23,0
) +
IF($D610=4,
  IFERROR(_xlfn.IFS(
  Q610&lt;=入力項目!$S$11,0,
  AND(Q610=入力項目!$S$11),IFERROR(VLOOKUP(入力項目!$S$12,子育て関連マスタ!$I$4:$M$5,2,FALSE),0),
  AND(Q610=4),IFERROR(VLOOKUP(入力項目!$S$13,子育て関連マスタ!$I$9:$M$12,2,FALSE),0),
  AND(Q610=7),IFERROR(VLOOKUP(入力項目!$S$14,子育て関連マスタ!$I$16:$M$17,2,FALSE),0),
  AND(Q610=13),IFERROR(VLOOKUP(入力項目!$S$15,子育て関連マスタ!$I$21:$M$22,2,FALSE),0),
  AND(Q610=16),IFERROR(VLOOKUP(入力項目!$S$16,子育て関連マスタ!$I$26:$M$28,2,FALSE),0),
  AND(Q610=19,入力項目!$S$16&lt;&gt;"高専"),IFERROR(VLOOKUP(入力項目!$S$17,子育て関連マスタ!$I$32:$M$37,2,FALSE),0),
  AND(Q610=21,入力項目!$S$16="高専"),IFERROR(VLOOKUP(入力項目!$S$17,子育て関連マスタ!$I$32:$M$37,2,FALSE),0),
  Q610&gt;=22,0
  ),0),0
) +
IF(AND(Q610&gt;=1,Q610&lt;=15),IF($D610=入力項目!$S$8,入力項目!$S$3,0),0) +
IF(AND(Q610&gt;=1,Q610&lt;=15),IF($D610=5,入力項目!$S$4,0),0) +
IF(AND(Q610&gt;=1,Q610&lt;=15),IF($D610=12,入力項目!$S$5,0),0) +
IF(AND(入力項目!$S$7=$A610,入力項目!$S$8=$D610),子育て関連マスタ!$C$14,0) +
IFERROR(IF(AND(YEAR(EDATE(DATE(入力項目!$S$7,入力項目!$S$8,1),1))=$A610,MONTH(EDATE(DATE(入力項目!$S$7,入力項目!$S$8,1),1))=$D610),子育て関連マスタ!$C$15,0),0) +
IF(AND(OR(Q610=3,Q610=5,Q610=7),$D610=11),子育て関連マスタ!$C$17,0) +
IF(AND(Q610=20,$D610=1),子育て関連マスタ!$C$18,0) +
IF(AND(Q610=20,$D610=1),
IFERROR(_xlfn.IFS(
入力項目!$S$10="男",子育て関連マスタ!$C$18,
入力項目!$S$10="女",子育て関連マスタ!$C$19
),0),0
) +
IF(AND(Q610&gt;=入力項目!$S$18,Q610&lt;=入力項目!$S$19),入力項目!$S$20,0) +
IF(AND(Q610&gt;=入力項目!$S$21,Q610&lt;=入力項目!$S$22),入力項目!$S$23,0) +
IF(AND(Q610&gt;=入力項目!$S$24,Q610&lt;=入力項目!$S$25),入力項目!$S$26,0)
)</f>
        <v>0</v>
      </c>
      <c r="AF610">
        <f ca="1">-(
_xlfn.IFS(
R610&lt;=入力項目!$S$11,0,
AND(R610&gt;=入力項目!$S$11+1,R610&lt;=3),IFERROR(VLOOKUP(入力項目!$S$12,子育て関連マスタ!$I$4:$M$5,4,FALSE),0),
AND(R610&gt;=4,R610&lt;=6),IFERROR(VLOOKUP(入力項目!$S$13,子育て関連マスタ!$I$9:$M$12,4,FALSE),0),
AND(R610&gt;=7,R610&lt;=12),IFERROR(VLOOKUP(入力項目!$S$14,子育て関連マスタ!$I$16:$M$17,4,FALSE),0),
AND(R610&gt;=13,R610&lt;=15),IFERROR(VLOOKUP(入力項目!$S$15,子育て関連マスタ!$I$21:$M$22,4,FALSE),0),
AND(R610&gt;=16,R610&lt;=18),IFERROR(VLOOKUP(入力項目!$S$16,子育て関連マスタ!$I$26:$M$28,4,FALSE),0),
AND(R610&gt;=19,R610&lt;=20,入力項目!$S$16="高専"),IFERROR(VLOOKUP(入力項目!$S$16,子育て関連マスタ!$I$26:$M$28,4,FALSE),0),
AND(R610&gt;=19,R610&lt;=20,入力項目!$S$16&lt;&gt;"高専"),IFERROR(VLOOKUP(入力項目!$S$17,子育て関連マスタ!$I$32:$M$37,4,FALSE),0),
AND(R610&gt;=21,R610&lt;=22,入力項目!$S$16="高専"),IFERROR(VLOOKUP(入力項目!$S$17,子育て関連マスタ!$I$32:$M$34,4,FALSE),0),
AND(R610&gt;=21,R610&lt;=22,入力項目!$S$16&lt;&gt;"高専"),IFERROR(VLOOKUP(入力項目!$S$17,子育て関連マスタ!$I$32:$M$34,4,FALSE),0),
R610&gt;=23,0
) +
IF($D610=4,
  IFERROR(_xlfn.IFS(
  R610&lt;=入力項目!$S$11,0,
  AND(R610=入力項目!$S$11),IFERROR(VLOOKUP(入力項目!$S$12,子育て関連マスタ!$I$4:$M$5,2,FALSE),0),
  AND(R610=4),IFERROR(VLOOKUP(入力項目!$S$13,子育て関連マスタ!$I$9:$M$12,2,FALSE),0),
  AND(R610=7),IFERROR(VLOOKUP(入力項目!$S$14,子育て関連マスタ!$I$16:$M$17,2,FALSE),0),
  AND(R610=13),IFERROR(VLOOKUP(入力項目!$S$15,子育て関連マスタ!$I$21:$M$22,2,FALSE),0),
  AND(R610=16),IFERROR(VLOOKUP(入力項目!$S$16,子育て関連マスタ!$I$26:$M$28,2,FALSE),0),
  AND(R610=19,入力項目!$S$16&lt;&gt;"高専"),IFERROR(VLOOKUP(入力項目!$S$17,子育て関連マスタ!$I$32:$M$37,2,FALSE),0),
  AND(R610=21,入力項目!$S$16="高専"),IFERROR(VLOOKUP(入力項目!$S$17,子育て関連マスタ!$I$32:$M$37,2,FALSE),0),
  R610&gt;=22,0
  ),0),0
) +
IF(AND(R610&gt;=1,R610&lt;=15),IF($D610=入力項目!$S$8,入力項目!$S$3,0),0) +
IF(AND(R610&gt;=1,R610&lt;=15),IF($D610=5,入力項目!$S$4,0),0) +
IF(AND(R610&gt;=1,R610&lt;=15),IF($D610=12,入力項目!$S$5,0),0) +
IF(AND(入力項目!$S$7=$A610,入力項目!$S$8=$D610),子育て関連マスタ!$C$14,0) +
IFERROR(IF(AND(YEAR(EDATE(DATE(入力項目!$S$7,入力項目!$S$8,1),1))=$A610,MONTH(EDATE(DATE(入力項目!$S$7,入力項目!$S$8,1),1))=$D610),子育て関連マスタ!$C$15,0),0) +
IF(AND(OR(R610=3,R610=5,R610=7),$D610=11),子育て関連マスタ!$C$17,0) +
IF(AND(R610=20,$D610=1),子育て関連マスタ!$C$18,0) +
IF(AND(R610=20,$D610=1),
IFERROR(_xlfn.IFS(
入力項目!$S$10="男",子育て関連マスタ!$C$18,
入力項目!$S$10="女",子育て関連マスタ!$C$19
),0),0
) +
IF(AND(R610&gt;=入力項目!$S$18,R610&lt;=入力項目!$S$19),入力項目!$S$20,0) +
IF(AND(R610&gt;=入力項目!$S$21,R610&lt;=入力項目!$S$22),入力項目!$S$23,0) +
IF(AND(R610&gt;=入力項目!$S$24,R610&lt;=入力項目!$S$25),入力項目!$S$26,0)
)</f>
        <v>0</v>
      </c>
      <c r="AG610">
        <f ca="1">-(
_xlfn.IFS(
S610&lt;=入力項目!$S$11,0,
AND(S610&gt;=入力項目!$S$11+1,S610&lt;=3),IFERROR(VLOOKUP(入力項目!$S$12,子育て関連マスタ!$I$4:$M$5,4,FALSE),0),
AND(S610&gt;=4,S610&lt;=6),IFERROR(VLOOKUP(入力項目!$S$13,子育て関連マスタ!$I$9:$M$12,4,FALSE),0),
AND(S610&gt;=7,S610&lt;=12),IFERROR(VLOOKUP(入力項目!$S$14,子育て関連マスタ!$I$16:$M$17,4,FALSE),0),
AND(S610&gt;=13,S610&lt;=15),IFERROR(VLOOKUP(入力項目!$S$15,子育て関連マスタ!$I$21:$M$22,4,FALSE),0),
AND(S610&gt;=16,S610&lt;=18),IFERROR(VLOOKUP(入力項目!$S$16,子育て関連マスタ!$I$26:$M$28,4,FALSE),0),
AND(S610&gt;=19,S610&lt;=20,入力項目!$S$16="高専"),IFERROR(VLOOKUP(入力項目!$S$16,子育て関連マスタ!$I$26:$M$28,4,FALSE),0),
AND(S610&gt;=19,S610&lt;=20,入力項目!$S$16&lt;&gt;"高専"),IFERROR(VLOOKUP(入力項目!$S$17,子育て関連マスタ!$I$32:$M$37,4,FALSE),0),
AND(S610&gt;=21,S610&lt;=22,入力項目!$S$16="高専"),IFERROR(VLOOKUP(入力項目!$S$17,子育て関連マスタ!$I$32:$M$34,4,FALSE),0),
AND(S610&gt;=21,S610&lt;=22,入力項目!$S$16&lt;&gt;"高専"),IFERROR(VLOOKUP(入力項目!$S$17,子育て関連マスタ!$I$32:$M$34,4,FALSE),0),
S610&gt;=23,0
) +
IF($D610=4,
  IFERROR(_xlfn.IFS(
  S610&lt;=入力項目!$S$11,0,
  AND(S610=入力項目!$S$11),IFERROR(VLOOKUP(入力項目!$S$12,子育て関連マスタ!$I$4:$M$5,2,FALSE),0),
  AND(S610=4),IFERROR(VLOOKUP(入力項目!$S$13,子育て関連マスタ!$I$9:$M$12,2,FALSE),0),
  AND(S610=7),IFERROR(VLOOKUP(入力項目!$S$14,子育て関連マスタ!$I$16:$M$17,2,FALSE),0),
  AND(S610=13),IFERROR(VLOOKUP(入力項目!$S$15,子育て関連マスタ!$I$21:$M$22,2,FALSE),0),
  AND(S610=16),IFERROR(VLOOKUP(入力項目!$S$16,子育て関連マスタ!$I$26:$M$28,2,FALSE),0),
  AND(S610=19,入力項目!$S$16&lt;&gt;"高専"),IFERROR(VLOOKUP(入力項目!$S$17,子育て関連マスタ!$I$32:$M$37,2,FALSE),0),
  AND(S610=21,入力項目!$S$16="高専"),IFERROR(VLOOKUP(入力項目!$S$17,子育て関連マスタ!$I$32:$M$37,2,FALSE),0),
  S610&gt;=22,0
  ),0),0
) +
IF(AND(S610&gt;=1,S610&lt;=15),IF($D610=入力項目!$S$8,入力項目!$S$3,0),0) +
IF(AND(S610&gt;=1,S610&lt;=15),IF($D610=5,入力項目!$S$4,0),0) +
IF(AND(S610&gt;=1,S610&lt;=15),IF($D610=12,入力項目!$S$5,0),0) +
IF(AND(入力項目!$S$7=$A610,入力項目!$S$8=$D610),子育て関連マスタ!$C$14,0) +
IFERROR(IF(AND(YEAR(EDATE(DATE(入力項目!$S$7,入力項目!$S$8,1),1))=$A610,MONTH(EDATE(DATE(入力項目!$S$7,入力項目!$S$8,1),1))=$D610),子育て関連マスタ!$C$15,0),0) +
IF(AND(OR(S610=3,S610=5,S610=7),$D610=11),子育て関連マスタ!$C$17,0) +
IF(AND(S610=20,$D610=1),子育て関連マスタ!$C$18,0) +
IF(AND(S610=20,$D610=1),
IFERROR(_xlfn.IFS(
入力項目!$S$10="男",子育て関連マスタ!$C$18,
入力項目!$S$10="女",子育て関連マスタ!$C$19
),0),0
) +
IF(AND(S610&gt;=入力項目!$S$18,S610&lt;=入力項目!$S$19),入力項目!$S$20,0) +
IF(AND(S610&gt;=入力項目!$S$21,S610&lt;=入力項目!$S$22),入力項目!$S$23,0) +
IF(AND(S610&gt;=入力項目!$S$24,S610&lt;=入力項目!$S$25),入力項目!$S$26,0)
)</f>
        <v>0</v>
      </c>
      <c r="AH610">
        <f ca="1">-(
_xlfn.IFS(
T610&lt;=入力項目!$S$11,0,
AND(T610&gt;=入力項目!$S$11+1,T610&lt;=3),IFERROR(VLOOKUP(入力項目!$S$12,子育て関連マスタ!$I$4:$M$5,4,FALSE),0),
AND(T610&gt;=4,T610&lt;=6),IFERROR(VLOOKUP(入力項目!$S$13,子育て関連マスタ!$I$9:$M$12,4,FALSE),0),
AND(T610&gt;=7,T610&lt;=12),IFERROR(VLOOKUP(入力項目!$S$14,子育て関連マスタ!$I$16:$M$17,4,FALSE),0),
AND(T610&gt;=13,T610&lt;=15),IFERROR(VLOOKUP(入力項目!$S$15,子育て関連マスタ!$I$21:$M$22,4,FALSE),0),
AND(T610&gt;=16,T610&lt;=18),IFERROR(VLOOKUP(入力項目!$S$16,子育て関連マスタ!$I$26:$M$28,4,FALSE),0),
AND(T610&gt;=19,T610&lt;=20,入力項目!$S$16="高専"),IFERROR(VLOOKUP(入力項目!$S$16,子育て関連マスタ!$I$26:$M$28,4,FALSE),0),
AND(T610&gt;=19,T610&lt;=20,入力項目!$S$16&lt;&gt;"高専"),IFERROR(VLOOKUP(入力項目!$S$17,子育て関連マスタ!$I$32:$M$37,4,FALSE),0),
AND(T610&gt;=21,T610&lt;=22,入力項目!$S$16="高専"),IFERROR(VLOOKUP(入力項目!$S$17,子育て関連マスタ!$I$32:$M$34,4,FALSE),0),
AND(T610&gt;=21,T610&lt;=22,入力項目!$S$16&lt;&gt;"高専"),IFERROR(VLOOKUP(入力項目!$S$17,子育て関連マスタ!$I$32:$M$34,4,FALSE),0),
T610&gt;=23,0
) +
IF($D610=4,
  IFERROR(_xlfn.IFS(
  T610&lt;=入力項目!$S$11,0,
  AND(T610=入力項目!$S$11),IFERROR(VLOOKUP(入力項目!$S$12,子育て関連マスタ!$I$4:$M$5,2,FALSE),0),
  AND(T610=4),IFERROR(VLOOKUP(入力項目!$S$13,子育て関連マスタ!$I$9:$M$12,2,FALSE),0),
  AND(T610=7),IFERROR(VLOOKUP(入力項目!$S$14,子育て関連マスタ!$I$16:$M$17,2,FALSE),0),
  AND(T610=13),IFERROR(VLOOKUP(入力項目!$S$15,子育て関連マスタ!$I$21:$M$22,2,FALSE),0),
  AND(T610=16),IFERROR(VLOOKUP(入力項目!$S$16,子育て関連マスタ!$I$26:$M$28,2,FALSE),0),
  AND(T610=19,入力項目!$S$16&lt;&gt;"高専"),IFERROR(VLOOKUP(入力項目!$S$17,子育て関連マスタ!$I$32:$M$37,2,FALSE),0),
  AND(T610=21,入力項目!$S$16="高専"),IFERROR(VLOOKUP(入力項目!$S$17,子育て関連マスタ!$I$32:$M$37,2,FALSE),0),
  T610&gt;=22,0
  ),0),0
) +
IF(AND(T610&gt;=1,T610&lt;=15),IF($D610=入力項目!$S$8,入力項目!$S$3,0),0) +
IF(AND(T610&gt;=1,T610&lt;=15),IF($D610=5,入力項目!$S$4,0),0) +
IF(AND(T610&gt;=1,T610&lt;=15),IF($D610=12,入力項目!$S$5,0),0) +
IF(AND(入力項目!$S$7=$A610,入力項目!$S$8=$D610),子育て関連マスタ!$C$14,0) +
IFERROR(IF(AND(YEAR(EDATE(DATE(入力項目!$S$7,入力項目!$S$8,1),1))=$A610,MONTH(EDATE(DATE(入力項目!$S$7,入力項目!$S$8,1),1))=$D610),子育て関連マスタ!$C$15,0),0) +
IF(AND(OR(T610=3,T610=5,T610=7),$D610=11),子育て関連マスタ!$C$17,0) +
IF(AND(T610=20,$D610=1),子育て関連マスタ!$C$18,0) +
IF(AND(T610=20,$D610=1),
IFERROR(_xlfn.IFS(
入力項目!$S$10="男",子育て関連マスタ!$C$18,
入力項目!$S$10="女",子育て関連マスタ!$C$19
),0),0
) +
IF(AND(T610&gt;=入力項目!$S$18,T610&lt;=入力項目!$S$19),入力項目!$S$20,0) +
IF(AND(T610&gt;=入力項目!$S$21,T610&lt;=入力項目!$S$22),入力項目!$S$23,0) +
IF(AND(T610&gt;=入力項目!$S$24,T610&lt;=入力項目!$S$25),入力項目!$S$26,0)
)</f>
        <v>0</v>
      </c>
      <c r="AI610">
        <f ca="1">-(
_xlfn.IFS(
U610&lt;=入力項目!$S$11,0,
AND(U610&gt;=入力項目!$S$11+1,U610&lt;=3),IFERROR(VLOOKUP(入力項目!$S$12,子育て関連マスタ!$I$4:$M$5,4,FALSE),0),
AND(U610&gt;=4,U610&lt;=6),IFERROR(VLOOKUP(入力項目!$S$13,子育て関連マスタ!$I$9:$M$12,4,FALSE),0),
AND(U610&gt;=7,U610&lt;=12),IFERROR(VLOOKUP(入力項目!$S$14,子育て関連マスタ!$I$16:$M$17,4,FALSE),0),
AND(U610&gt;=13,U610&lt;=15),IFERROR(VLOOKUP(入力項目!$S$15,子育て関連マスタ!$I$21:$M$22,4,FALSE),0),
AND(U610&gt;=16,U610&lt;=18),IFERROR(VLOOKUP(入力項目!$S$16,子育て関連マスタ!$I$26:$M$28,4,FALSE),0),
AND(U610&gt;=19,U610&lt;=20,入力項目!$S$16="高専"),IFERROR(VLOOKUP(入力項目!$S$16,子育て関連マスタ!$I$26:$M$28,4,FALSE),0),
AND(U610&gt;=19,U610&lt;=20,入力項目!$S$16&lt;&gt;"高専"),IFERROR(VLOOKUP(入力項目!$S$17,子育て関連マスタ!$I$32:$M$37,4,FALSE),0),
AND(U610&gt;=21,U610&lt;=22,入力項目!$S$16="高専"),IFERROR(VLOOKUP(入力項目!$S$17,子育て関連マスタ!$I$32:$M$34,4,FALSE),0),
AND(U610&gt;=21,U610&lt;=22,入力項目!$S$16&lt;&gt;"高専"),IFERROR(VLOOKUP(入力項目!$S$17,子育て関連マスタ!$I$32:$M$34,4,FALSE),0),
U610&gt;=23,0
) +
IF($D610=4,
  IFERROR(_xlfn.IFS(
  U610&lt;=入力項目!$S$11,0,
  AND(U610=入力項目!$S$11),IFERROR(VLOOKUP(入力項目!$S$12,子育て関連マスタ!$I$4:$M$5,2,FALSE),0),
  AND(U610=4),IFERROR(VLOOKUP(入力項目!$S$13,子育て関連マスタ!$I$9:$M$12,2,FALSE),0),
  AND(U610=7),IFERROR(VLOOKUP(入力項目!$S$14,子育て関連マスタ!$I$16:$M$17,2,FALSE),0),
  AND(U610=13),IFERROR(VLOOKUP(入力項目!$S$15,子育て関連マスタ!$I$21:$M$22,2,FALSE),0),
  AND(U610=16),IFERROR(VLOOKUP(入力項目!$S$16,子育て関連マスタ!$I$26:$M$28,2,FALSE),0),
  AND(U610=19,入力項目!$S$16&lt;&gt;"高専"),IFERROR(VLOOKUP(入力項目!$S$17,子育て関連マスタ!$I$32:$M$37,2,FALSE),0),
  AND(U610=21,入力項目!$S$16="高専"),IFERROR(VLOOKUP(入力項目!$S$17,子育て関連マスタ!$I$32:$M$37,2,FALSE),0),
  U610&gt;=22,0
  ),0),0
) +
IF(AND(U610&gt;=1,U610&lt;=15),IF($D610=入力項目!$S$8,入力項目!$S$3,0),0) +
IF(AND(U610&gt;=1,U610&lt;=15),IF($D610=5,入力項目!$S$4,0),0) +
IF(AND(U610&gt;=1,U610&lt;=15),IF($D610=12,入力項目!$S$5,0),0) +
IF(AND(入力項目!$S$7=$A610,入力項目!$S$8=$D610),子育て関連マスタ!$C$14,0) +
IFERROR(IF(AND(YEAR(EDATE(DATE(入力項目!$S$7,入力項目!$S$8,1),1))=$A610,MONTH(EDATE(DATE(入力項目!$S$7,入力項目!$S$8,1),1))=$D610),子育て関連マスタ!$C$15,0),0) +
IF(AND(OR(U610=3,U610=5,U610=7),$D610=11),子育て関連マスタ!$C$17,0) +
IF(AND(U610=20,$D610=1),子育て関連マスタ!$C$18,0) +
IF(AND(U610=20,$D610=1),
IFERROR(_xlfn.IFS(
入力項目!$S$10="男",子育て関連マスタ!$C$18,
入力項目!$S$10="女",子育て関連マスタ!$C$19
),0),0
) +
IF(AND(U610&gt;=入力項目!$S$18,U610&lt;=入力項目!$S$19),入力項目!$S$20,0) +
IF(AND(U610&gt;=入力項目!$S$21,U610&lt;=入力項目!$S$22),入力項目!$S$23,0) +
IF(AND(U610&gt;=入力項目!$S$24,U610&lt;=入力項目!$S$25),入力項目!$S$26,0)
)</f>
        <v>0</v>
      </c>
      <c r="AJ610" s="10">
        <f ca="1">-VLOOKUP($D610,月別収支!$A$2:$H$13,7,FALSE)</f>
        <v>-20000</v>
      </c>
    </row>
    <row r="611" spans="1:36" x14ac:dyDescent="0.4">
      <c r="A611">
        <f t="shared" ca="1" si="156"/>
        <v>2075</v>
      </c>
      <c r="B611">
        <f t="shared" ca="1" si="163"/>
        <v>2075</v>
      </c>
      <c r="C611">
        <f t="shared" ca="1" si="164"/>
        <v>51</v>
      </c>
      <c r="D611">
        <f t="shared" ca="1" si="157"/>
        <v>5</v>
      </c>
      <c r="E611" t="str">
        <f t="shared" ca="1" si="158"/>
        <v>2075年5月</v>
      </c>
      <c r="F611">
        <f ca="1">IF(OR(入力項目!$N$5&lt;$A611,AND(入力項目!$N$5=$A611,入力項目!$N$6&lt;$D611)),IF(F610=0,1,IF(G611=12,F610+1,F610)),0)</f>
        <v>50</v>
      </c>
      <c r="G611">
        <f ca="1">IF(OR(入力項目!$N$5&lt;$A611,AND(入力項目!$N$5=$A611,入力項目!$N$6&lt;$D611)),IF(G610=12,1,G610+1),0)</f>
        <v>7</v>
      </c>
      <c r="H611" t="str">
        <f t="shared" ca="1" si="159"/>
        <v>50_7</v>
      </c>
      <c r="I611">
        <f ca="1">IF(
  IFERROR(AND($C611&gt;0,MOD($C611,入力項目!$N$22)=0,$D611=入力項目!$N$23), FALSE),
  1,
  IF(
    AND(I610&gt;0,J610=12),
    IF(I610=入力項目!$N$28, 0, I610+1),
    I610
  )
)</f>
        <v>1</v>
      </c>
      <c r="J611">
        <f ca="1">IF($D611=入力項目!$N$23,1,IFERROR(J610+1,1))</f>
        <v>12</v>
      </c>
      <c r="K611" t="str">
        <f t="shared" ca="1" si="160"/>
        <v>1_12</v>
      </c>
      <c r="L611">
        <f ca="1">L610+IF(入力項目!$D$4=$D611,1,0)</f>
        <v>79</v>
      </c>
      <c r="M611" t="str">
        <f t="shared" ca="1" si="161"/>
        <v>79歳</v>
      </c>
      <c r="N611">
        <f t="shared" ca="1" si="165"/>
        <v>80</v>
      </c>
      <c r="O611" t="str">
        <f t="shared" ca="1" si="162"/>
        <v>80歳</v>
      </c>
      <c r="P611">
        <f t="shared" ca="1" si="166"/>
        <v>55</v>
      </c>
      <c r="Q611">
        <f t="shared" ca="1" si="167"/>
        <v>53</v>
      </c>
      <c r="R611">
        <f t="shared" ca="1" si="168"/>
        <v>2076</v>
      </c>
      <c r="S611">
        <f t="shared" ca="1" si="169"/>
        <v>2076</v>
      </c>
      <c r="T611">
        <f t="shared" ca="1" si="170"/>
        <v>2076</v>
      </c>
      <c r="U611">
        <f t="shared" ca="1" si="171"/>
        <v>2076</v>
      </c>
      <c r="V611" s="10">
        <f t="shared" ca="1" si="172"/>
        <v>55202425</v>
      </c>
      <c r="W611" s="10">
        <f ca="1">IF($L611&lt;その他マスタ!$B$1,VLOOKUP($D611,月別収支!$A$2:$H$13,2,FALSE),その他マスタ!$B$3)+IF(AND($L611=その他マスタ!$B$1,入力項目!$I$9="あり",$D611=入力項目!$D$4),その他マスタ!$B$2,0)</f>
        <v>150000</v>
      </c>
      <c r="X611" s="10">
        <f ca="1">-IF(入力項目!$K$5=TRUE,
IF($F611+$G611&lt;3,VLOOKUP($D611,月別収支!$A$2:$H$13,8,FALSE),0)+IFERROR(VLOOKUP($H611,住宅ローン計算!C:P,13,FALSE),0)+IF($F611&gt;1,IF(OR($G611=3,$G611=6,$G611=9,$G611=12),ROUNDUP(入力項目!$N$18/4,0),0),0),
VLOOKUP($D611,月別収支!$A$2:$H$13,8,FALSE))</f>
        <v>0</v>
      </c>
      <c r="Y611" s="10">
        <f ca="1">-VLOOKUP($D611,月別収支!$A$2:$H$13,3,FALSE)</f>
        <v>-75000</v>
      </c>
      <c r="Z611" s="10">
        <f ca="1">-VLOOKUP($D611,月別収支!$A$2:$H$13,4,FALSE)</f>
        <v>-27000</v>
      </c>
      <c r="AA611" s="10">
        <f ca="1">-VLOOKUP($D611,月別収支!$A$2:$H$13,6,FALSE)</f>
        <v>-10000</v>
      </c>
      <c r="AB611" s="10">
        <f ca="1">-(
VLOOKUP($D611,月別収支!$A$2:$H$13,5,FALSE)+IF(AND(入力項目!$I$27&lt;=$A611,ISEVEN($A611-入力項目!$I$27),入力項目!$I$28=$D611),入力項目!$I$26,0)
+IF(入力項目!$K$26=TRUE,
IFERROR(VLOOKUP($K611,マイカーローン計算!C:P,13,FALSE),0),
IFERROR(
  IF(AND($C611&gt;0,MOD($C611,入力項目!$N$22)=0,$D611=入力項目!$N$23),入力項目!$N$24,0),
 0
)
)
)</f>
        <v>-30000</v>
      </c>
      <c r="AC611" s="10">
        <f ca="1">-IF($A611&lt;入力項目!$N$33,入力項目!$N$35,IF(AND($A611=入力項目!$N$33,$D611&lt;=入力項目!$N$34),入力項目!$N$35,0))</f>
        <v>0</v>
      </c>
      <c r="AD611">
        <f ca="1">-(
_xlfn.IFS(
P611&lt;=入力項目!$S$11,0,
AND(P611&gt;=入力項目!$S$11+1,P611&lt;=3),IFERROR(VLOOKUP(入力項目!$S$12,子育て関連マスタ!$I$4:$M$5,4,FALSE),0),
AND(P611&gt;=4,P611&lt;=6),IFERROR(VLOOKUP(入力項目!$S$13,子育て関連マスタ!$I$9:$M$12,4,FALSE),0),
AND(P611&gt;=7,P611&lt;=12),IFERROR(VLOOKUP(入力項目!$S$14,子育て関連マスタ!$I$16:$M$17,4,FALSE),0),
AND(P611&gt;=13,P611&lt;=15),IFERROR(VLOOKUP(入力項目!$S$15,子育て関連マスタ!$I$21:$M$22,4,FALSE),0),
AND(P611&gt;=16,P611&lt;=18),IFERROR(VLOOKUP(入力項目!$S$16,子育て関連マスタ!$I$26:$M$28,4,FALSE),0),
AND(P611&gt;=19,P611&lt;=20,入力項目!$S$16="高専"),IFERROR(VLOOKUP(入力項目!$S$16,子育て関連マスタ!$I$26:$M$28,4,FALSE),0),
AND(P611&gt;=19,P611&lt;=20,入力項目!$S$16&lt;&gt;"高専"),IFERROR(VLOOKUP(入力項目!$S$17,子育て関連マスタ!$I$32:$M$37,4,FALSE),0),
AND(P611&gt;=21,P611&lt;=22,入力項目!$S$16="高専"),IFERROR(VLOOKUP(入力項目!$S$17,子育て関連マスタ!$I$32:$M$34,4,FALSE),0),
AND(P611&gt;=21,P611&lt;=22,入力項目!$S$16&lt;&gt;"高専"),IFERROR(VLOOKUP(入力項目!$S$17,子育て関連マスタ!$I$32:$M$34,4,FALSE),0),
P611&gt;=23,0
) +
IF($D611=4,
  IFERROR(_xlfn.IFS(
  P611&lt;=入力項目!$S$11,0,
  AND(P611=入力項目!$S$11),IFERROR(VLOOKUP(入力項目!$S$12,子育て関連マスタ!$I$4:$M$5,2,FALSE),0),
  AND(P611=4),IFERROR(VLOOKUP(入力項目!$S$13,子育て関連マスタ!$I$9:$M$12,2,FALSE),0),
  AND(P611=7),IFERROR(VLOOKUP(入力項目!$S$14,子育て関連マスタ!$I$16:$M$17,2,FALSE),0),
  AND(P611=13),IFERROR(VLOOKUP(入力項目!$S$15,子育て関連マスタ!$I$21:$M$22,2,FALSE),0),
  AND(P611=16),IFERROR(VLOOKUP(入力項目!$S$16,子育て関連マスタ!$I$26:$M$28,2,FALSE),0),
  AND(P611=19,入力項目!$S$16&lt;&gt;"高専"),IFERROR(VLOOKUP(入力項目!$S$17,子育て関連マスタ!$I$32:$M$37,2,FALSE),0),
  AND(P611=21,入力項目!$S$16="高専"),IFERROR(VLOOKUP(入力項目!$S$17,子育て関連マスタ!$I$32:$M$37,2,FALSE),0),
  P611&gt;=22,0
  ),0),0
) +
IF(AND(P611&gt;=1,P611&lt;=15),IF($D611=入力項目!$S$8,入力項目!$S$3,0),0) +
IF(AND(P611&gt;=1,P611&lt;=15),IF($D611=5,入力項目!$S$4,0),0) +
IF(AND(P611&gt;=1,P611&lt;=15),IF($D611=12,入力項目!$S$5,0),0) +
IF(AND(入力項目!$S$7=$A611,入力項目!$S$8=$D611),子育て関連マスタ!$C$14,0) +
IFERROR(IF(AND(YEAR(EDATE(DATE(入力項目!$S$7,入力項目!$S$8,1),1))=$A611,MONTH(EDATE(DATE(入力項目!$S$7,入力項目!$S$8,1),1))=$D611),子育て関連マスタ!$C$15,0),0) +
IF(AND(OR(P611=3,P611=5,P611=7),$D611=11),子育て関連マスタ!$C$17,0) +
IF(AND(P611=20,$D611=1),子育て関連マスタ!$C$18,0) +
IF(AND(P611=20,$D611=1),
IFERROR(_xlfn.IFS(
入力項目!$S$10="男",子育て関連マスタ!$C$18,
入力項目!$S$10="女",子育て関連マスタ!$C$19
),0),0
) +
IF(AND(P611&gt;=入力項目!$S$18,P611&lt;=入力項目!$S$19),入力項目!$S$20,0) +
IF(AND(P611&gt;=入力項目!$S$21,P611&lt;=入力項目!$S$22),入力項目!$S$23,0) +
IF(AND(P611&gt;=入力項目!$S$24,P611&lt;=入力項目!$S$25),入力項目!$S$26,0)
)</f>
        <v>0</v>
      </c>
      <c r="AE611">
        <f ca="1">-(
_xlfn.IFS(
Q611&lt;=入力項目!$S$11,0,
AND(Q611&gt;=入力項目!$S$11+1,Q611&lt;=3),IFERROR(VLOOKUP(入力項目!$S$12,子育て関連マスタ!$I$4:$M$5,4,FALSE),0),
AND(Q611&gt;=4,Q611&lt;=6),IFERROR(VLOOKUP(入力項目!$S$13,子育て関連マスタ!$I$9:$M$12,4,FALSE),0),
AND(Q611&gt;=7,Q611&lt;=12),IFERROR(VLOOKUP(入力項目!$S$14,子育て関連マスタ!$I$16:$M$17,4,FALSE),0),
AND(Q611&gt;=13,Q611&lt;=15),IFERROR(VLOOKUP(入力項目!$S$15,子育て関連マスタ!$I$21:$M$22,4,FALSE),0),
AND(Q611&gt;=16,Q611&lt;=18),IFERROR(VLOOKUP(入力項目!$S$16,子育て関連マスタ!$I$26:$M$28,4,FALSE),0),
AND(Q611&gt;=19,Q611&lt;=20,入力項目!$S$16="高専"),IFERROR(VLOOKUP(入力項目!$S$16,子育て関連マスタ!$I$26:$M$28,4,FALSE),0),
AND(Q611&gt;=19,Q611&lt;=20,入力項目!$S$16&lt;&gt;"高専"),IFERROR(VLOOKUP(入力項目!$S$17,子育て関連マスタ!$I$32:$M$37,4,FALSE),0),
AND(Q611&gt;=21,Q611&lt;=22,入力項目!$S$16="高専"),IFERROR(VLOOKUP(入力項目!$S$17,子育て関連マスタ!$I$32:$M$34,4,FALSE),0),
AND(Q611&gt;=21,Q611&lt;=22,入力項目!$S$16&lt;&gt;"高専"),IFERROR(VLOOKUP(入力項目!$S$17,子育て関連マスタ!$I$32:$M$34,4,FALSE),0),
Q611&gt;=23,0
) +
IF($D611=4,
  IFERROR(_xlfn.IFS(
  Q611&lt;=入力項目!$S$11,0,
  AND(Q611=入力項目!$S$11),IFERROR(VLOOKUP(入力項目!$S$12,子育て関連マスタ!$I$4:$M$5,2,FALSE),0),
  AND(Q611=4),IFERROR(VLOOKUP(入力項目!$S$13,子育て関連マスタ!$I$9:$M$12,2,FALSE),0),
  AND(Q611=7),IFERROR(VLOOKUP(入力項目!$S$14,子育て関連マスタ!$I$16:$M$17,2,FALSE),0),
  AND(Q611=13),IFERROR(VLOOKUP(入力項目!$S$15,子育て関連マスタ!$I$21:$M$22,2,FALSE),0),
  AND(Q611=16),IFERROR(VLOOKUP(入力項目!$S$16,子育て関連マスタ!$I$26:$M$28,2,FALSE),0),
  AND(Q611=19,入力項目!$S$16&lt;&gt;"高専"),IFERROR(VLOOKUP(入力項目!$S$17,子育て関連マスタ!$I$32:$M$37,2,FALSE),0),
  AND(Q611=21,入力項目!$S$16="高専"),IFERROR(VLOOKUP(入力項目!$S$17,子育て関連マスタ!$I$32:$M$37,2,FALSE),0),
  Q611&gt;=22,0
  ),0),0
) +
IF(AND(Q611&gt;=1,Q611&lt;=15),IF($D611=入力項目!$S$8,入力項目!$S$3,0),0) +
IF(AND(Q611&gt;=1,Q611&lt;=15),IF($D611=5,入力項目!$S$4,0),0) +
IF(AND(Q611&gt;=1,Q611&lt;=15),IF($D611=12,入力項目!$S$5,0),0) +
IF(AND(入力項目!$S$7=$A611,入力項目!$S$8=$D611),子育て関連マスタ!$C$14,0) +
IFERROR(IF(AND(YEAR(EDATE(DATE(入力項目!$S$7,入力項目!$S$8,1),1))=$A611,MONTH(EDATE(DATE(入力項目!$S$7,入力項目!$S$8,1),1))=$D611),子育て関連マスタ!$C$15,0),0) +
IF(AND(OR(Q611=3,Q611=5,Q611=7),$D611=11),子育て関連マスタ!$C$17,0) +
IF(AND(Q611=20,$D611=1),子育て関連マスタ!$C$18,0) +
IF(AND(Q611=20,$D611=1),
IFERROR(_xlfn.IFS(
入力項目!$S$10="男",子育て関連マスタ!$C$18,
入力項目!$S$10="女",子育て関連マスタ!$C$19
),0),0
) +
IF(AND(Q611&gt;=入力項目!$S$18,Q611&lt;=入力項目!$S$19),入力項目!$S$20,0) +
IF(AND(Q611&gt;=入力項目!$S$21,Q611&lt;=入力項目!$S$22),入力項目!$S$23,0) +
IF(AND(Q611&gt;=入力項目!$S$24,Q611&lt;=入力項目!$S$25),入力項目!$S$26,0)
)</f>
        <v>0</v>
      </c>
      <c r="AF611">
        <f ca="1">-(
_xlfn.IFS(
R611&lt;=入力項目!$S$11,0,
AND(R611&gt;=入力項目!$S$11+1,R611&lt;=3),IFERROR(VLOOKUP(入力項目!$S$12,子育て関連マスタ!$I$4:$M$5,4,FALSE),0),
AND(R611&gt;=4,R611&lt;=6),IFERROR(VLOOKUP(入力項目!$S$13,子育て関連マスタ!$I$9:$M$12,4,FALSE),0),
AND(R611&gt;=7,R611&lt;=12),IFERROR(VLOOKUP(入力項目!$S$14,子育て関連マスタ!$I$16:$M$17,4,FALSE),0),
AND(R611&gt;=13,R611&lt;=15),IFERROR(VLOOKUP(入力項目!$S$15,子育て関連マスタ!$I$21:$M$22,4,FALSE),0),
AND(R611&gt;=16,R611&lt;=18),IFERROR(VLOOKUP(入力項目!$S$16,子育て関連マスタ!$I$26:$M$28,4,FALSE),0),
AND(R611&gt;=19,R611&lt;=20,入力項目!$S$16="高専"),IFERROR(VLOOKUP(入力項目!$S$16,子育て関連マスタ!$I$26:$M$28,4,FALSE),0),
AND(R611&gt;=19,R611&lt;=20,入力項目!$S$16&lt;&gt;"高専"),IFERROR(VLOOKUP(入力項目!$S$17,子育て関連マスタ!$I$32:$M$37,4,FALSE),0),
AND(R611&gt;=21,R611&lt;=22,入力項目!$S$16="高専"),IFERROR(VLOOKUP(入力項目!$S$17,子育て関連マスタ!$I$32:$M$34,4,FALSE),0),
AND(R611&gt;=21,R611&lt;=22,入力項目!$S$16&lt;&gt;"高専"),IFERROR(VLOOKUP(入力項目!$S$17,子育て関連マスタ!$I$32:$M$34,4,FALSE),0),
R611&gt;=23,0
) +
IF($D611=4,
  IFERROR(_xlfn.IFS(
  R611&lt;=入力項目!$S$11,0,
  AND(R611=入力項目!$S$11),IFERROR(VLOOKUP(入力項目!$S$12,子育て関連マスタ!$I$4:$M$5,2,FALSE),0),
  AND(R611=4),IFERROR(VLOOKUP(入力項目!$S$13,子育て関連マスタ!$I$9:$M$12,2,FALSE),0),
  AND(R611=7),IFERROR(VLOOKUP(入力項目!$S$14,子育て関連マスタ!$I$16:$M$17,2,FALSE),0),
  AND(R611=13),IFERROR(VLOOKUP(入力項目!$S$15,子育て関連マスタ!$I$21:$M$22,2,FALSE),0),
  AND(R611=16),IFERROR(VLOOKUP(入力項目!$S$16,子育て関連マスタ!$I$26:$M$28,2,FALSE),0),
  AND(R611=19,入力項目!$S$16&lt;&gt;"高専"),IFERROR(VLOOKUP(入力項目!$S$17,子育て関連マスタ!$I$32:$M$37,2,FALSE),0),
  AND(R611=21,入力項目!$S$16="高専"),IFERROR(VLOOKUP(入力項目!$S$17,子育て関連マスタ!$I$32:$M$37,2,FALSE),0),
  R611&gt;=22,0
  ),0),0
) +
IF(AND(R611&gt;=1,R611&lt;=15),IF($D611=入力項目!$S$8,入力項目!$S$3,0),0) +
IF(AND(R611&gt;=1,R611&lt;=15),IF($D611=5,入力項目!$S$4,0),0) +
IF(AND(R611&gt;=1,R611&lt;=15),IF($D611=12,入力項目!$S$5,0),0) +
IF(AND(入力項目!$S$7=$A611,入力項目!$S$8=$D611),子育て関連マスタ!$C$14,0) +
IFERROR(IF(AND(YEAR(EDATE(DATE(入力項目!$S$7,入力項目!$S$8,1),1))=$A611,MONTH(EDATE(DATE(入力項目!$S$7,入力項目!$S$8,1),1))=$D611),子育て関連マスタ!$C$15,0),0) +
IF(AND(OR(R611=3,R611=5,R611=7),$D611=11),子育て関連マスタ!$C$17,0) +
IF(AND(R611=20,$D611=1),子育て関連マスタ!$C$18,0) +
IF(AND(R611=20,$D611=1),
IFERROR(_xlfn.IFS(
入力項目!$S$10="男",子育て関連マスタ!$C$18,
入力項目!$S$10="女",子育て関連マスタ!$C$19
),0),0
) +
IF(AND(R611&gt;=入力項目!$S$18,R611&lt;=入力項目!$S$19),入力項目!$S$20,0) +
IF(AND(R611&gt;=入力項目!$S$21,R611&lt;=入力項目!$S$22),入力項目!$S$23,0) +
IF(AND(R611&gt;=入力項目!$S$24,R611&lt;=入力項目!$S$25),入力項目!$S$26,0)
)</f>
        <v>0</v>
      </c>
      <c r="AG611">
        <f ca="1">-(
_xlfn.IFS(
S611&lt;=入力項目!$S$11,0,
AND(S611&gt;=入力項目!$S$11+1,S611&lt;=3),IFERROR(VLOOKUP(入力項目!$S$12,子育て関連マスタ!$I$4:$M$5,4,FALSE),0),
AND(S611&gt;=4,S611&lt;=6),IFERROR(VLOOKUP(入力項目!$S$13,子育て関連マスタ!$I$9:$M$12,4,FALSE),0),
AND(S611&gt;=7,S611&lt;=12),IFERROR(VLOOKUP(入力項目!$S$14,子育て関連マスタ!$I$16:$M$17,4,FALSE),0),
AND(S611&gt;=13,S611&lt;=15),IFERROR(VLOOKUP(入力項目!$S$15,子育て関連マスタ!$I$21:$M$22,4,FALSE),0),
AND(S611&gt;=16,S611&lt;=18),IFERROR(VLOOKUP(入力項目!$S$16,子育て関連マスタ!$I$26:$M$28,4,FALSE),0),
AND(S611&gt;=19,S611&lt;=20,入力項目!$S$16="高専"),IFERROR(VLOOKUP(入力項目!$S$16,子育て関連マスタ!$I$26:$M$28,4,FALSE),0),
AND(S611&gt;=19,S611&lt;=20,入力項目!$S$16&lt;&gt;"高専"),IFERROR(VLOOKUP(入力項目!$S$17,子育て関連マスタ!$I$32:$M$37,4,FALSE),0),
AND(S611&gt;=21,S611&lt;=22,入力項目!$S$16="高専"),IFERROR(VLOOKUP(入力項目!$S$17,子育て関連マスタ!$I$32:$M$34,4,FALSE),0),
AND(S611&gt;=21,S611&lt;=22,入力項目!$S$16&lt;&gt;"高専"),IFERROR(VLOOKUP(入力項目!$S$17,子育て関連マスタ!$I$32:$M$34,4,FALSE),0),
S611&gt;=23,0
) +
IF($D611=4,
  IFERROR(_xlfn.IFS(
  S611&lt;=入力項目!$S$11,0,
  AND(S611=入力項目!$S$11),IFERROR(VLOOKUP(入力項目!$S$12,子育て関連マスタ!$I$4:$M$5,2,FALSE),0),
  AND(S611=4),IFERROR(VLOOKUP(入力項目!$S$13,子育て関連マスタ!$I$9:$M$12,2,FALSE),0),
  AND(S611=7),IFERROR(VLOOKUP(入力項目!$S$14,子育て関連マスタ!$I$16:$M$17,2,FALSE),0),
  AND(S611=13),IFERROR(VLOOKUP(入力項目!$S$15,子育て関連マスタ!$I$21:$M$22,2,FALSE),0),
  AND(S611=16),IFERROR(VLOOKUP(入力項目!$S$16,子育て関連マスタ!$I$26:$M$28,2,FALSE),0),
  AND(S611=19,入力項目!$S$16&lt;&gt;"高専"),IFERROR(VLOOKUP(入力項目!$S$17,子育て関連マスタ!$I$32:$M$37,2,FALSE),0),
  AND(S611=21,入力項目!$S$16="高専"),IFERROR(VLOOKUP(入力項目!$S$17,子育て関連マスタ!$I$32:$M$37,2,FALSE),0),
  S611&gt;=22,0
  ),0),0
) +
IF(AND(S611&gt;=1,S611&lt;=15),IF($D611=入力項目!$S$8,入力項目!$S$3,0),0) +
IF(AND(S611&gt;=1,S611&lt;=15),IF($D611=5,入力項目!$S$4,0),0) +
IF(AND(S611&gt;=1,S611&lt;=15),IF($D611=12,入力項目!$S$5,0),0) +
IF(AND(入力項目!$S$7=$A611,入力項目!$S$8=$D611),子育て関連マスタ!$C$14,0) +
IFERROR(IF(AND(YEAR(EDATE(DATE(入力項目!$S$7,入力項目!$S$8,1),1))=$A611,MONTH(EDATE(DATE(入力項目!$S$7,入力項目!$S$8,1),1))=$D611),子育て関連マスタ!$C$15,0),0) +
IF(AND(OR(S611=3,S611=5,S611=7),$D611=11),子育て関連マスタ!$C$17,0) +
IF(AND(S611=20,$D611=1),子育て関連マスタ!$C$18,0) +
IF(AND(S611=20,$D611=1),
IFERROR(_xlfn.IFS(
入力項目!$S$10="男",子育て関連マスタ!$C$18,
入力項目!$S$10="女",子育て関連マスタ!$C$19
),0),0
) +
IF(AND(S611&gt;=入力項目!$S$18,S611&lt;=入力項目!$S$19),入力項目!$S$20,0) +
IF(AND(S611&gt;=入力項目!$S$21,S611&lt;=入力項目!$S$22),入力項目!$S$23,0) +
IF(AND(S611&gt;=入力項目!$S$24,S611&lt;=入力項目!$S$25),入力項目!$S$26,0)
)</f>
        <v>0</v>
      </c>
      <c r="AH611">
        <f ca="1">-(
_xlfn.IFS(
T611&lt;=入力項目!$S$11,0,
AND(T611&gt;=入力項目!$S$11+1,T611&lt;=3),IFERROR(VLOOKUP(入力項目!$S$12,子育て関連マスタ!$I$4:$M$5,4,FALSE),0),
AND(T611&gt;=4,T611&lt;=6),IFERROR(VLOOKUP(入力項目!$S$13,子育て関連マスタ!$I$9:$M$12,4,FALSE),0),
AND(T611&gt;=7,T611&lt;=12),IFERROR(VLOOKUP(入力項目!$S$14,子育て関連マスタ!$I$16:$M$17,4,FALSE),0),
AND(T611&gt;=13,T611&lt;=15),IFERROR(VLOOKUP(入力項目!$S$15,子育て関連マスタ!$I$21:$M$22,4,FALSE),0),
AND(T611&gt;=16,T611&lt;=18),IFERROR(VLOOKUP(入力項目!$S$16,子育て関連マスタ!$I$26:$M$28,4,FALSE),0),
AND(T611&gt;=19,T611&lt;=20,入力項目!$S$16="高専"),IFERROR(VLOOKUP(入力項目!$S$16,子育て関連マスタ!$I$26:$M$28,4,FALSE),0),
AND(T611&gt;=19,T611&lt;=20,入力項目!$S$16&lt;&gt;"高専"),IFERROR(VLOOKUP(入力項目!$S$17,子育て関連マスタ!$I$32:$M$37,4,FALSE),0),
AND(T611&gt;=21,T611&lt;=22,入力項目!$S$16="高専"),IFERROR(VLOOKUP(入力項目!$S$17,子育て関連マスタ!$I$32:$M$34,4,FALSE),0),
AND(T611&gt;=21,T611&lt;=22,入力項目!$S$16&lt;&gt;"高専"),IFERROR(VLOOKUP(入力項目!$S$17,子育て関連マスタ!$I$32:$M$34,4,FALSE),0),
T611&gt;=23,0
) +
IF($D611=4,
  IFERROR(_xlfn.IFS(
  T611&lt;=入力項目!$S$11,0,
  AND(T611=入力項目!$S$11),IFERROR(VLOOKUP(入力項目!$S$12,子育て関連マスタ!$I$4:$M$5,2,FALSE),0),
  AND(T611=4),IFERROR(VLOOKUP(入力項目!$S$13,子育て関連マスタ!$I$9:$M$12,2,FALSE),0),
  AND(T611=7),IFERROR(VLOOKUP(入力項目!$S$14,子育て関連マスタ!$I$16:$M$17,2,FALSE),0),
  AND(T611=13),IFERROR(VLOOKUP(入力項目!$S$15,子育て関連マスタ!$I$21:$M$22,2,FALSE),0),
  AND(T611=16),IFERROR(VLOOKUP(入力項目!$S$16,子育て関連マスタ!$I$26:$M$28,2,FALSE),0),
  AND(T611=19,入力項目!$S$16&lt;&gt;"高専"),IFERROR(VLOOKUP(入力項目!$S$17,子育て関連マスタ!$I$32:$M$37,2,FALSE),0),
  AND(T611=21,入力項目!$S$16="高専"),IFERROR(VLOOKUP(入力項目!$S$17,子育て関連マスタ!$I$32:$M$37,2,FALSE),0),
  T611&gt;=22,0
  ),0),0
) +
IF(AND(T611&gt;=1,T611&lt;=15),IF($D611=入力項目!$S$8,入力項目!$S$3,0),0) +
IF(AND(T611&gt;=1,T611&lt;=15),IF($D611=5,入力項目!$S$4,0),0) +
IF(AND(T611&gt;=1,T611&lt;=15),IF($D611=12,入力項目!$S$5,0),0) +
IF(AND(入力項目!$S$7=$A611,入力項目!$S$8=$D611),子育て関連マスタ!$C$14,0) +
IFERROR(IF(AND(YEAR(EDATE(DATE(入力項目!$S$7,入力項目!$S$8,1),1))=$A611,MONTH(EDATE(DATE(入力項目!$S$7,入力項目!$S$8,1),1))=$D611),子育て関連マスタ!$C$15,0),0) +
IF(AND(OR(T611=3,T611=5,T611=7),$D611=11),子育て関連マスタ!$C$17,0) +
IF(AND(T611=20,$D611=1),子育て関連マスタ!$C$18,0) +
IF(AND(T611=20,$D611=1),
IFERROR(_xlfn.IFS(
入力項目!$S$10="男",子育て関連マスタ!$C$18,
入力項目!$S$10="女",子育て関連マスタ!$C$19
),0),0
) +
IF(AND(T611&gt;=入力項目!$S$18,T611&lt;=入力項目!$S$19),入力項目!$S$20,0) +
IF(AND(T611&gt;=入力項目!$S$21,T611&lt;=入力項目!$S$22),入力項目!$S$23,0) +
IF(AND(T611&gt;=入力項目!$S$24,T611&lt;=入力項目!$S$25),入力項目!$S$26,0)
)</f>
        <v>0</v>
      </c>
      <c r="AI611">
        <f ca="1">-(
_xlfn.IFS(
U611&lt;=入力項目!$S$11,0,
AND(U611&gt;=入力項目!$S$11+1,U611&lt;=3),IFERROR(VLOOKUP(入力項目!$S$12,子育て関連マスタ!$I$4:$M$5,4,FALSE),0),
AND(U611&gt;=4,U611&lt;=6),IFERROR(VLOOKUP(入力項目!$S$13,子育て関連マスタ!$I$9:$M$12,4,FALSE),0),
AND(U611&gt;=7,U611&lt;=12),IFERROR(VLOOKUP(入力項目!$S$14,子育て関連マスタ!$I$16:$M$17,4,FALSE),0),
AND(U611&gt;=13,U611&lt;=15),IFERROR(VLOOKUP(入力項目!$S$15,子育て関連マスタ!$I$21:$M$22,4,FALSE),0),
AND(U611&gt;=16,U611&lt;=18),IFERROR(VLOOKUP(入力項目!$S$16,子育て関連マスタ!$I$26:$M$28,4,FALSE),0),
AND(U611&gt;=19,U611&lt;=20,入力項目!$S$16="高専"),IFERROR(VLOOKUP(入力項目!$S$16,子育て関連マスタ!$I$26:$M$28,4,FALSE),0),
AND(U611&gt;=19,U611&lt;=20,入力項目!$S$16&lt;&gt;"高専"),IFERROR(VLOOKUP(入力項目!$S$17,子育て関連マスタ!$I$32:$M$37,4,FALSE),0),
AND(U611&gt;=21,U611&lt;=22,入力項目!$S$16="高専"),IFERROR(VLOOKUP(入力項目!$S$17,子育て関連マスタ!$I$32:$M$34,4,FALSE),0),
AND(U611&gt;=21,U611&lt;=22,入力項目!$S$16&lt;&gt;"高専"),IFERROR(VLOOKUP(入力項目!$S$17,子育て関連マスタ!$I$32:$M$34,4,FALSE),0),
U611&gt;=23,0
) +
IF($D611=4,
  IFERROR(_xlfn.IFS(
  U611&lt;=入力項目!$S$11,0,
  AND(U611=入力項目!$S$11),IFERROR(VLOOKUP(入力項目!$S$12,子育て関連マスタ!$I$4:$M$5,2,FALSE),0),
  AND(U611=4),IFERROR(VLOOKUP(入力項目!$S$13,子育て関連マスタ!$I$9:$M$12,2,FALSE),0),
  AND(U611=7),IFERROR(VLOOKUP(入力項目!$S$14,子育て関連マスタ!$I$16:$M$17,2,FALSE),0),
  AND(U611=13),IFERROR(VLOOKUP(入力項目!$S$15,子育て関連マスタ!$I$21:$M$22,2,FALSE),0),
  AND(U611=16),IFERROR(VLOOKUP(入力項目!$S$16,子育て関連マスタ!$I$26:$M$28,2,FALSE),0),
  AND(U611=19,入力項目!$S$16&lt;&gt;"高専"),IFERROR(VLOOKUP(入力項目!$S$17,子育て関連マスタ!$I$32:$M$37,2,FALSE),0),
  AND(U611=21,入力項目!$S$16="高専"),IFERROR(VLOOKUP(入力項目!$S$17,子育て関連マスタ!$I$32:$M$37,2,FALSE),0),
  U611&gt;=22,0
  ),0),0
) +
IF(AND(U611&gt;=1,U611&lt;=15),IF($D611=入力項目!$S$8,入力項目!$S$3,0),0) +
IF(AND(U611&gt;=1,U611&lt;=15),IF($D611=5,入力項目!$S$4,0),0) +
IF(AND(U611&gt;=1,U611&lt;=15),IF($D611=12,入力項目!$S$5,0),0) +
IF(AND(入力項目!$S$7=$A611,入力項目!$S$8=$D611),子育て関連マスタ!$C$14,0) +
IFERROR(IF(AND(YEAR(EDATE(DATE(入力項目!$S$7,入力項目!$S$8,1),1))=$A611,MONTH(EDATE(DATE(入力項目!$S$7,入力項目!$S$8,1),1))=$D611),子育て関連マスタ!$C$15,0),0) +
IF(AND(OR(U611=3,U611=5,U611=7),$D611=11),子育て関連マスタ!$C$17,0) +
IF(AND(U611=20,$D611=1),子育て関連マスタ!$C$18,0) +
IF(AND(U611=20,$D611=1),
IFERROR(_xlfn.IFS(
入力項目!$S$10="男",子育て関連マスタ!$C$18,
入力項目!$S$10="女",子育て関連マスタ!$C$19
),0),0
) +
IF(AND(U611&gt;=入力項目!$S$18,U611&lt;=入力項目!$S$19),入力項目!$S$20,0) +
IF(AND(U611&gt;=入力項目!$S$21,U611&lt;=入力項目!$S$22),入力項目!$S$23,0) +
IF(AND(U611&gt;=入力項目!$S$24,U611&lt;=入力項目!$S$25),入力項目!$S$26,0)
)</f>
        <v>0</v>
      </c>
      <c r="AJ611" s="10">
        <f ca="1">-VLOOKUP($D611,月別収支!$A$2:$H$13,7,FALSE)</f>
        <v>-20000</v>
      </c>
    </row>
    <row r="612" spans="1:36" x14ac:dyDescent="0.4">
      <c r="A612">
        <f t="shared" ca="1" si="156"/>
        <v>2075</v>
      </c>
      <c r="B612">
        <f t="shared" ca="1" si="163"/>
        <v>2075</v>
      </c>
      <c r="C612">
        <f t="shared" ca="1" si="164"/>
        <v>51</v>
      </c>
      <c r="D612">
        <f t="shared" ca="1" si="157"/>
        <v>6</v>
      </c>
      <c r="E612" t="str">
        <f t="shared" ca="1" si="158"/>
        <v>2075年6月</v>
      </c>
      <c r="F612">
        <f ca="1">IF(OR(入力項目!$N$5&lt;$A612,AND(入力項目!$N$5=$A612,入力項目!$N$6&lt;$D612)),IF(F611=0,1,IF(G612=12,F611+1,F611)),0)</f>
        <v>50</v>
      </c>
      <c r="G612">
        <f ca="1">IF(OR(入力項目!$N$5&lt;$A612,AND(入力項目!$N$5=$A612,入力項目!$N$6&lt;$D612)),IF(G611=12,1,G611+1),0)</f>
        <v>8</v>
      </c>
      <c r="H612" t="str">
        <f t="shared" ca="1" si="159"/>
        <v>50_8</v>
      </c>
      <c r="I612">
        <f ca="1">IF(
  IFERROR(AND($C612&gt;0,MOD($C612,入力項目!$N$22)=0,$D612=入力項目!$N$23), FALSE),
  1,
  IF(
    AND(I611&gt;0,J611=12),
    IF(I611=入力項目!$N$28, 0, I611+1),
    I611
  )
)</f>
        <v>2</v>
      </c>
      <c r="J612">
        <f ca="1">IF($D612=入力項目!$N$23,1,IFERROR(J611+1,1))</f>
        <v>1</v>
      </c>
      <c r="K612" t="str">
        <f t="shared" ca="1" si="160"/>
        <v>2_1</v>
      </c>
      <c r="L612">
        <f ca="1">L611+IF(入力項目!$D$4=$D612,1,0)</f>
        <v>79</v>
      </c>
      <c r="M612" t="str">
        <f t="shared" ca="1" si="161"/>
        <v>79歳</v>
      </c>
      <c r="N612">
        <f t="shared" ca="1" si="165"/>
        <v>80</v>
      </c>
      <c r="O612" t="str">
        <f t="shared" ca="1" si="162"/>
        <v>80歳</v>
      </c>
      <c r="P612">
        <f t="shared" ca="1" si="166"/>
        <v>55</v>
      </c>
      <c r="Q612">
        <f t="shared" ca="1" si="167"/>
        <v>53</v>
      </c>
      <c r="R612">
        <f t="shared" ca="1" si="168"/>
        <v>2076</v>
      </c>
      <c r="S612">
        <f t="shared" ca="1" si="169"/>
        <v>2076</v>
      </c>
      <c r="T612">
        <f t="shared" ca="1" si="170"/>
        <v>2076</v>
      </c>
      <c r="U612">
        <f t="shared" ca="1" si="171"/>
        <v>2076</v>
      </c>
      <c r="V612" s="10">
        <f t="shared" ca="1" si="172"/>
        <v>55200425</v>
      </c>
      <c r="W612" s="10">
        <f ca="1">IF($L612&lt;その他マスタ!$B$1,VLOOKUP($D612,月別収支!$A$2:$H$13,2,FALSE),その他マスタ!$B$3)+IF(AND($L612=その他マスタ!$B$1,入力項目!$I$9="あり",$D612=入力項目!$D$4),その他マスタ!$B$2,0)</f>
        <v>150000</v>
      </c>
      <c r="X612" s="10">
        <f ca="1">-IF(入力項目!$K$5=TRUE,
IF($F612+$G612&lt;3,VLOOKUP($D612,月別収支!$A$2:$H$13,8,FALSE),0)+IFERROR(VLOOKUP($H612,住宅ローン計算!C:P,13,FALSE),0)+IF($F612&gt;1,IF(OR($G612=3,$G612=6,$G612=9,$G612=12),ROUNDUP(入力項目!$N$18/4,0),0),0),
VLOOKUP($D612,月別収支!$A$2:$H$13,8,FALSE))</f>
        <v>0</v>
      </c>
      <c r="Y612" s="10">
        <f ca="1">-VLOOKUP($D612,月別収支!$A$2:$H$13,3,FALSE)</f>
        <v>-75000</v>
      </c>
      <c r="Z612" s="10">
        <f ca="1">-VLOOKUP($D612,月別収支!$A$2:$H$13,4,FALSE)</f>
        <v>-27000</v>
      </c>
      <c r="AA612" s="10">
        <f ca="1">-VLOOKUP($D612,月別収支!$A$2:$H$13,6,FALSE)</f>
        <v>-10000</v>
      </c>
      <c r="AB612" s="10">
        <f ca="1">-(
VLOOKUP($D612,月別収支!$A$2:$H$13,5,FALSE)+IF(AND(入力項目!$I$27&lt;=$A612,ISEVEN($A612-入力項目!$I$27),入力項目!$I$28=$D612),入力項目!$I$26,0)
+IF(入力項目!$K$26=TRUE,
IFERROR(VLOOKUP($K612,マイカーローン計算!C:P,13,FALSE),0),
IFERROR(
  IF(AND($C612&gt;0,MOD($C612,入力項目!$N$22)=0,$D612=入力項目!$N$23),入力項目!$N$24,0),
 0
)
)
)</f>
        <v>-20000</v>
      </c>
      <c r="AC612" s="10">
        <f ca="1">-IF($A612&lt;入力項目!$N$33,入力項目!$N$35,IF(AND($A612=入力項目!$N$33,$D612&lt;=入力項目!$N$34),入力項目!$N$35,0))</f>
        <v>0</v>
      </c>
      <c r="AD612">
        <f ca="1">-(
_xlfn.IFS(
P612&lt;=入力項目!$S$11,0,
AND(P612&gt;=入力項目!$S$11+1,P612&lt;=3),IFERROR(VLOOKUP(入力項目!$S$12,子育て関連マスタ!$I$4:$M$5,4,FALSE),0),
AND(P612&gt;=4,P612&lt;=6),IFERROR(VLOOKUP(入力項目!$S$13,子育て関連マスタ!$I$9:$M$12,4,FALSE),0),
AND(P612&gt;=7,P612&lt;=12),IFERROR(VLOOKUP(入力項目!$S$14,子育て関連マスタ!$I$16:$M$17,4,FALSE),0),
AND(P612&gt;=13,P612&lt;=15),IFERROR(VLOOKUP(入力項目!$S$15,子育て関連マスタ!$I$21:$M$22,4,FALSE),0),
AND(P612&gt;=16,P612&lt;=18),IFERROR(VLOOKUP(入力項目!$S$16,子育て関連マスタ!$I$26:$M$28,4,FALSE),0),
AND(P612&gt;=19,P612&lt;=20,入力項目!$S$16="高専"),IFERROR(VLOOKUP(入力項目!$S$16,子育て関連マスタ!$I$26:$M$28,4,FALSE),0),
AND(P612&gt;=19,P612&lt;=20,入力項目!$S$16&lt;&gt;"高専"),IFERROR(VLOOKUP(入力項目!$S$17,子育て関連マスタ!$I$32:$M$37,4,FALSE),0),
AND(P612&gt;=21,P612&lt;=22,入力項目!$S$16="高専"),IFERROR(VLOOKUP(入力項目!$S$17,子育て関連マスタ!$I$32:$M$34,4,FALSE),0),
AND(P612&gt;=21,P612&lt;=22,入力項目!$S$16&lt;&gt;"高専"),IFERROR(VLOOKUP(入力項目!$S$17,子育て関連マスタ!$I$32:$M$34,4,FALSE),0),
P612&gt;=23,0
) +
IF($D612=4,
  IFERROR(_xlfn.IFS(
  P612&lt;=入力項目!$S$11,0,
  AND(P612=入力項目!$S$11),IFERROR(VLOOKUP(入力項目!$S$12,子育て関連マスタ!$I$4:$M$5,2,FALSE),0),
  AND(P612=4),IFERROR(VLOOKUP(入力項目!$S$13,子育て関連マスタ!$I$9:$M$12,2,FALSE),0),
  AND(P612=7),IFERROR(VLOOKUP(入力項目!$S$14,子育て関連マスタ!$I$16:$M$17,2,FALSE),0),
  AND(P612=13),IFERROR(VLOOKUP(入力項目!$S$15,子育て関連マスタ!$I$21:$M$22,2,FALSE),0),
  AND(P612=16),IFERROR(VLOOKUP(入力項目!$S$16,子育て関連マスタ!$I$26:$M$28,2,FALSE),0),
  AND(P612=19,入力項目!$S$16&lt;&gt;"高専"),IFERROR(VLOOKUP(入力項目!$S$17,子育て関連マスタ!$I$32:$M$37,2,FALSE),0),
  AND(P612=21,入力項目!$S$16="高専"),IFERROR(VLOOKUP(入力項目!$S$17,子育て関連マスタ!$I$32:$M$37,2,FALSE),0),
  P612&gt;=22,0
  ),0),0
) +
IF(AND(P612&gt;=1,P612&lt;=15),IF($D612=入力項目!$S$8,入力項目!$S$3,0),0) +
IF(AND(P612&gt;=1,P612&lt;=15),IF($D612=5,入力項目!$S$4,0),0) +
IF(AND(P612&gt;=1,P612&lt;=15),IF($D612=12,入力項目!$S$5,0),0) +
IF(AND(入力項目!$S$7=$A612,入力項目!$S$8=$D612),子育て関連マスタ!$C$14,0) +
IFERROR(IF(AND(YEAR(EDATE(DATE(入力項目!$S$7,入力項目!$S$8,1),1))=$A612,MONTH(EDATE(DATE(入力項目!$S$7,入力項目!$S$8,1),1))=$D612),子育て関連マスタ!$C$15,0),0) +
IF(AND(OR(P612=3,P612=5,P612=7),$D612=11),子育て関連マスタ!$C$17,0) +
IF(AND(P612=20,$D612=1),子育て関連マスタ!$C$18,0) +
IF(AND(P612=20,$D612=1),
IFERROR(_xlfn.IFS(
入力項目!$S$10="男",子育て関連マスタ!$C$18,
入力項目!$S$10="女",子育て関連マスタ!$C$19
),0),0
) +
IF(AND(P612&gt;=入力項目!$S$18,P612&lt;=入力項目!$S$19),入力項目!$S$20,0) +
IF(AND(P612&gt;=入力項目!$S$21,P612&lt;=入力項目!$S$22),入力項目!$S$23,0) +
IF(AND(P612&gt;=入力項目!$S$24,P612&lt;=入力項目!$S$25),入力項目!$S$26,0)
)</f>
        <v>0</v>
      </c>
      <c r="AE612">
        <f ca="1">-(
_xlfn.IFS(
Q612&lt;=入力項目!$S$11,0,
AND(Q612&gt;=入力項目!$S$11+1,Q612&lt;=3),IFERROR(VLOOKUP(入力項目!$S$12,子育て関連マスタ!$I$4:$M$5,4,FALSE),0),
AND(Q612&gt;=4,Q612&lt;=6),IFERROR(VLOOKUP(入力項目!$S$13,子育て関連マスタ!$I$9:$M$12,4,FALSE),0),
AND(Q612&gt;=7,Q612&lt;=12),IFERROR(VLOOKUP(入力項目!$S$14,子育て関連マスタ!$I$16:$M$17,4,FALSE),0),
AND(Q612&gt;=13,Q612&lt;=15),IFERROR(VLOOKUP(入力項目!$S$15,子育て関連マスタ!$I$21:$M$22,4,FALSE),0),
AND(Q612&gt;=16,Q612&lt;=18),IFERROR(VLOOKUP(入力項目!$S$16,子育て関連マスタ!$I$26:$M$28,4,FALSE),0),
AND(Q612&gt;=19,Q612&lt;=20,入力項目!$S$16="高専"),IFERROR(VLOOKUP(入力項目!$S$16,子育て関連マスタ!$I$26:$M$28,4,FALSE),0),
AND(Q612&gt;=19,Q612&lt;=20,入力項目!$S$16&lt;&gt;"高専"),IFERROR(VLOOKUP(入力項目!$S$17,子育て関連マスタ!$I$32:$M$37,4,FALSE),0),
AND(Q612&gt;=21,Q612&lt;=22,入力項目!$S$16="高専"),IFERROR(VLOOKUP(入力項目!$S$17,子育て関連マスタ!$I$32:$M$34,4,FALSE),0),
AND(Q612&gt;=21,Q612&lt;=22,入力項目!$S$16&lt;&gt;"高専"),IFERROR(VLOOKUP(入力項目!$S$17,子育て関連マスタ!$I$32:$M$34,4,FALSE),0),
Q612&gt;=23,0
) +
IF($D612=4,
  IFERROR(_xlfn.IFS(
  Q612&lt;=入力項目!$S$11,0,
  AND(Q612=入力項目!$S$11),IFERROR(VLOOKUP(入力項目!$S$12,子育て関連マスタ!$I$4:$M$5,2,FALSE),0),
  AND(Q612=4),IFERROR(VLOOKUP(入力項目!$S$13,子育て関連マスタ!$I$9:$M$12,2,FALSE),0),
  AND(Q612=7),IFERROR(VLOOKUP(入力項目!$S$14,子育て関連マスタ!$I$16:$M$17,2,FALSE),0),
  AND(Q612=13),IFERROR(VLOOKUP(入力項目!$S$15,子育て関連マスタ!$I$21:$M$22,2,FALSE),0),
  AND(Q612=16),IFERROR(VLOOKUP(入力項目!$S$16,子育て関連マスタ!$I$26:$M$28,2,FALSE),0),
  AND(Q612=19,入力項目!$S$16&lt;&gt;"高専"),IFERROR(VLOOKUP(入力項目!$S$17,子育て関連マスタ!$I$32:$M$37,2,FALSE),0),
  AND(Q612=21,入力項目!$S$16="高専"),IFERROR(VLOOKUP(入力項目!$S$17,子育て関連マスタ!$I$32:$M$37,2,FALSE),0),
  Q612&gt;=22,0
  ),0),0
) +
IF(AND(Q612&gt;=1,Q612&lt;=15),IF($D612=入力項目!$S$8,入力項目!$S$3,0),0) +
IF(AND(Q612&gt;=1,Q612&lt;=15),IF($D612=5,入力項目!$S$4,0),0) +
IF(AND(Q612&gt;=1,Q612&lt;=15),IF($D612=12,入力項目!$S$5,0),0) +
IF(AND(入力項目!$S$7=$A612,入力項目!$S$8=$D612),子育て関連マスタ!$C$14,0) +
IFERROR(IF(AND(YEAR(EDATE(DATE(入力項目!$S$7,入力項目!$S$8,1),1))=$A612,MONTH(EDATE(DATE(入力項目!$S$7,入力項目!$S$8,1),1))=$D612),子育て関連マスタ!$C$15,0),0) +
IF(AND(OR(Q612=3,Q612=5,Q612=7),$D612=11),子育て関連マスタ!$C$17,0) +
IF(AND(Q612=20,$D612=1),子育て関連マスタ!$C$18,0) +
IF(AND(Q612=20,$D612=1),
IFERROR(_xlfn.IFS(
入力項目!$S$10="男",子育て関連マスタ!$C$18,
入力項目!$S$10="女",子育て関連マスタ!$C$19
),0),0
) +
IF(AND(Q612&gt;=入力項目!$S$18,Q612&lt;=入力項目!$S$19),入力項目!$S$20,0) +
IF(AND(Q612&gt;=入力項目!$S$21,Q612&lt;=入力項目!$S$22),入力項目!$S$23,0) +
IF(AND(Q612&gt;=入力項目!$S$24,Q612&lt;=入力項目!$S$25),入力項目!$S$26,0)
)</f>
        <v>0</v>
      </c>
      <c r="AF612">
        <f ca="1">-(
_xlfn.IFS(
R612&lt;=入力項目!$S$11,0,
AND(R612&gt;=入力項目!$S$11+1,R612&lt;=3),IFERROR(VLOOKUP(入力項目!$S$12,子育て関連マスタ!$I$4:$M$5,4,FALSE),0),
AND(R612&gt;=4,R612&lt;=6),IFERROR(VLOOKUP(入力項目!$S$13,子育て関連マスタ!$I$9:$M$12,4,FALSE),0),
AND(R612&gt;=7,R612&lt;=12),IFERROR(VLOOKUP(入力項目!$S$14,子育て関連マスタ!$I$16:$M$17,4,FALSE),0),
AND(R612&gt;=13,R612&lt;=15),IFERROR(VLOOKUP(入力項目!$S$15,子育て関連マスタ!$I$21:$M$22,4,FALSE),0),
AND(R612&gt;=16,R612&lt;=18),IFERROR(VLOOKUP(入力項目!$S$16,子育て関連マスタ!$I$26:$M$28,4,FALSE),0),
AND(R612&gt;=19,R612&lt;=20,入力項目!$S$16="高専"),IFERROR(VLOOKUP(入力項目!$S$16,子育て関連マスタ!$I$26:$M$28,4,FALSE),0),
AND(R612&gt;=19,R612&lt;=20,入力項目!$S$16&lt;&gt;"高専"),IFERROR(VLOOKUP(入力項目!$S$17,子育て関連マスタ!$I$32:$M$37,4,FALSE),0),
AND(R612&gt;=21,R612&lt;=22,入力項目!$S$16="高専"),IFERROR(VLOOKUP(入力項目!$S$17,子育て関連マスタ!$I$32:$M$34,4,FALSE),0),
AND(R612&gt;=21,R612&lt;=22,入力項目!$S$16&lt;&gt;"高専"),IFERROR(VLOOKUP(入力項目!$S$17,子育て関連マスタ!$I$32:$M$34,4,FALSE),0),
R612&gt;=23,0
) +
IF($D612=4,
  IFERROR(_xlfn.IFS(
  R612&lt;=入力項目!$S$11,0,
  AND(R612=入力項目!$S$11),IFERROR(VLOOKUP(入力項目!$S$12,子育て関連マスタ!$I$4:$M$5,2,FALSE),0),
  AND(R612=4),IFERROR(VLOOKUP(入力項目!$S$13,子育て関連マスタ!$I$9:$M$12,2,FALSE),0),
  AND(R612=7),IFERROR(VLOOKUP(入力項目!$S$14,子育て関連マスタ!$I$16:$M$17,2,FALSE),0),
  AND(R612=13),IFERROR(VLOOKUP(入力項目!$S$15,子育て関連マスタ!$I$21:$M$22,2,FALSE),0),
  AND(R612=16),IFERROR(VLOOKUP(入力項目!$S$16,子育て関連マスタ!$I$26:$M$28,2,FALSE),0),
  AND(R612=19,入力項目!$S$16&lt;&gt;"高専"),IFERROR(VLOOKUP(入力項目!$S$17,子育て関連マスタ!$I$32:$M$37,2,FALSE),0),
  AND(R612=21,入力項目!$S$16="高専"),IFERROR(VLOOKUP(入力項目!$S$17,子育て関連マスタ!$I$32:$M$37,2,FALSE),0),
  R612&gt;=22,0
  ),0),0
) +
IF(AND(R612&gt;=1,R612&lt;=15),IF($D612=入力項目!$S$8,入力項目!$S$3,0),0) +
IF(AND(R612&gt;=1,R612&lt;=15),IF($D612=5,入力項目!$S$4,0),0) +
IF(AND(R612&gt;=1,R612&lt;=15),IF($D612=12,入力項目!$S$5,0),0) +
IF(AND(入力項目!$S$7=$A612,入力項目!$S$8=$D612),子育て関連マスタ!$C$14,0) +
IFERROR(IF(AND(YEAR(EDATE(DATE(入力項目!$S$7,入力項目!$S$8,1),1))=$A612,MONTH(EDATE(DATE(入力項目!$S$7,入力項目!$S$8,1),1))=$D612),子育て関連マスタ!$C$15,0),0) +
IF(AND(OR(R612=3,R612=5,R612=7),$D612=11),子育て関連マスタ!$C$17,0) +
IF(AND(R612=20,$D612=1),子育て関連マスタ!$C$18,0) +
IF(AND(R612=20,$D612=1),
IFERROR(_xlfn.IFS(
入力項目!$S$10="男",子育て関連マスタ!$C$18,
入力項目!$S$10="女",子育て関連マスタ!$C$19
),0),0
) +
IF(AND(R612&gt;=入力項目!$S$18,R612&lt;=入力項目!$S$19),入力項目!$S$20,0) +
IF(AND(R612&gt;=入力項目!$S$21,R612&lt;=入力項目!$S$22),入力項目!$S$23,0) +
IF(AND(R612&gt;=入力項目!$S$24,R612&lt;=入力項目!$S$25),入力項目!$S$26,0)
)</f>
        <v>0</v>
      </c>
      <c r="AG612">
        <f ca="1">-(
_xlfn.IFS(
S612&lt;=入力項目!$S$11,0,
AND(S612&gt;=入力項目!$S$11+1,S612&lt;=3),IFERROR(VLOOKUP(入力項目!$S$12,子育て関連マスタ!$I$4:$M$5,4,FALSE),0),
AND(S612&gt;=4,S612&lt;=6),IFERROR(VLOOKUP(入力項目!$S$13,子育て関連マスタ!$I$9:$M$12,4,FALSE),0),
AND(S612&gt;=7,S612&lt;=12),IFERROR(VLOOKUP(入力項目!$S$14,子育て関連マスタ!$I$16:$M$17,4,FALSE),0),
AND(S612&gt;=13,S612&lt;=15),IFERROR(VLOOKUP(入力項目!$S$15,子育て関連マスタ!$I$21:$M$22,4,FALSE),0),
AND(S612&gt;=16,S612&lt;=18),IFERROR(VLOOKUP(入力項目!$S$16,子育て関連マスタ!$I$26:$M$28,4,FALSE),0),
AND(S612&gt;=19,S612&lt;=20,入力項目!$S$16="高専"),IFERROR(VLOOKUP(入力項目!$S$16,子育て関連マスタ!$I$26:$M$28,4,FALSE),0),
AND(S612&gt;=19,S612&lt;=20,入力項目!$S$16&lt;&gt;"高専"),IFERROR(VLOOKUP(入力項目!$S$17,子育て関連マスタ!$I$32:$M$37,4,FALSE),0),
AND(S612&gt;=21,S612&lt;=22,入力項目!$S$16="高専"),IFERROR(VLOOKUP(入力項目!$S$17,子育て関連マスタ!$I$32:$M$34,4,FALSE),0),
AND(S612&gt;=21,S612&lt;=22,入力項目!$S$16&lt;&gt;"高専"),IFERROR(VLOOKUP(入力項目!$S$17,子育て関連マスタ!$I$32:$M$34,4,FALSE),0),
S612&gt;=23,0
) +
IF($D612=4,
  IFERROR(_xlfn.IFS(
  S612&lt;=入力項目!$S$11,0,
  AND(S612=入力項目!$S$11),IFERROR(VLOOKUP(入力項目!$S$12,子育て関連マスタ!$I$4:$M$5,2,FALSE),0),
  AND(S612=4),IFERROR(VLOOKUP(入力項目!$S$13,子育て関連マスタ!$I$9:$M$12,2,FALSE),0),
  AND(S612=7),IFERROR(VLOOKUP(入力項目!$S$14,子育て関連マスタ!$I$16:$M$17,2,FALSE),0),
  AND(S612=13),IFERROR(VLOOKUP(入力項目!$S$15,子育て関連マスタ!$I$21:$M$22,2,FALSE),0),
  AND(S612=16),IFERROR(VLOOKUP(入力項目!$S$16,子育て関連マスタ!$I$26:$M$28,2,FALSE),0),
  AND(S612=19,入力項目!$S$16&lt;&gt;"高専"),IFERROR(VLOOKUP(入力項目!$S$17,子育て関連マスタ!$I$32:$M$37,2,FALSE),0),
  AND(S612=21,入力項目!$S$16="高専"),IFERROR(VLOOKUP(入力項目!$S$17,子育て関連マスタ!$I$32:$M$37,2,FALSE),0),
  S612&gt;=22,0
  ),0),0
) +
IF(AND(S612&gt;=1,S612&lt;=15),IF($D612=入力項目!$S$8,入力項目!$S$3,0),0) +
IF(AND(S612&gt;=1,S612&lt;=15),IF($D612=5,入力項目!$S$4,0),0) +
IF(AND(S612&gt;=1,S612&lt;=15),IF($D612=12,入力項目!$S$5,0),0) +
IF(AND(入力項目!$S$7=$A612,入力項目!$S$8=$D612),子育て関連マスタ!$C$14,0) +
IFERROR(IF(AND(YEAR(EDATE(DATE(入力項目!$S$7,入力項目!$S$8,1),1))=$A612,MONTH(EDATE(DATE(入力項目!$S$7,入力項目!$S$8,1),1))=$D612),子育て関連マスタ!$C$15,0),0) +
IF(AND(OR(S612=3,S612=5,S612=7),$D612=11),子育て関連マスタ!$C$17,0) +
IF(AND(S612=20,$D612=1),子育て関連マスタ!$C$18,0) +
IF(AND(S612=20,$D612=1),
IFERROR(_xlfn.IFS(
入力項目!$S$10="男",子育て関連マスタ!$C$18,
入力項目!$S$10="女",子育て関連マスタ!$C$19
),0),0
) +
IF(AND(S612&gt;=入力項目!$S$18,S612&lt;=入力項目!$S$19),入力項目!$S$20,0) +
IF(AND(S612&gt;=入力項目!$S$21,S612&lt;=入力項目!$S$22),入力項目!$S$23,0) +
IF(AND(S612&gt;=入力項目!$S$24,S612&lt;=入力項目!$S$25),入力項目!$S$26,0)
)</f>
        <v>0</v>
      </c>
      <c r="AH612">
        <f ca="1">-(
_xlfn.IFS(
T612&lt;=入力項目!$S$11,0,
AND(T612&gt;=入力項目!$S$11+1,T612&lt;=3),IFERROR(VLOOKUP(入力項目!$S$12,子育て関連マスタ!$I$4:$M$5,4,FALSE),0),
AND(T612&gt;=4,T612&lt;=6),IFERROR(VLOOKUP(入力項目!$S$13,子育て関連マスタ!$I$9:$M$12,4,FALSE),0),
AND(T612&gt;=7,T612&lt;=12),IFERROR(VLOOKUP(入力項目!$S$14,子育て関連マスタ!$I$16:$M$17,4,FALSE),0),
AND(T612&gt;=13,T612&lt;=15),IFERROR(VLOOKUP(入力項目!$S$15,子育て関連マスタ!$I$21:$M$22,4,FALSE),0),
AND(T612&gt;=16,T612&lt;=18),IFERROR(VLOOKUP(入力項目!$S$16,子育て関連マスタ!$I$26:$M$28,4,FALSE),0),
AND(T612&gt;=19,T612&lt;=20,入力項目!$S$16="高専"),IFERROR(VLOOKUP(入力項目!$S$16,子育て関連マスタ!$I$26:$M$28,4,FALSE),0),
AND(T612&gt;=19,T612&lt;=20,入力項目!$S$16&lt;&gt;"高専"),IFERROR(VLOOKUP(入力項目!$S$17,子育て関連マスタ!$I$32:$M$37,4,FALSE),0),
AND(T612&gt;=21,T612&lt;=22,入力項目!$S$16="高専"),IFERROR(VLOOKUP(入力項目!$S$17,子育て関連マスタ!$I$32:$M$34,4,FALSE),0),
AND(T612&gt;=21,T612&lt;=22,入力項目!$S$16&lt;&gt;"高専"),IFERROR(VLOOKUP(入力項目!$S$17,子育て関連マスタ!$I$32:$M$34,4,FALSE),0),
T612&gt;=23,0
) +
IF($D612=4,
  IFERROR(_xlfn.IFS(
  T612&lt;=入力項目!$S$11,0,
  AND(T612=入力項目!$S$11),IFERROR(VLOOKUP(入力項目!$S$12,子育て関連マスタ!$I$4:$M$5,2,FALSE),0),
  AND(T612=4),IFERROR(VLOOKUP(入力項目!$S$13,子育て関連マスタ!$I$9:$M$12,2,FALSE),0),
  AND(T612=7),IFERROR(VLOOKUP(入力項目!$S$14,子育て関連マスタ!$I$16:$M$17,2,FALSE),0),
  AND(T612=13),IFERROR(VLOOKUP(入力項目!$S$15,子育て関連マスタ!$I$21:$M$22,2,FALSE),0),
  AND(T612=16),IFERROR(VLOOKUP(入力項目!$S$16,子育て関連マスタ!$I$26:$M$28,2,FALSE),0),
  AND(T612=19,入力項目!$S$16&lt;&gt;"高専"),IFERROR(VLOOKUP(入力項目!$S$17,子育て関連マスタ!$I$32:$M$37,2,FALSE),0),
  AND(T612=21,入力項目!$S$16="高専"),IFERROR(VLOOKUP(入力項目!$S$17,子育て関連マスタ!$I$32:$M$37,2,FALSE),0),
  T612&gt;=22,0
  ),0),0
) +
IF(AND(T612&gt;=1,T612&lt;=15),IF($D612=入力項目!$S$8,入力項目!$S$3,0),0) +
IF(AND(T612&gt;=1,T612&lt;=15),IF($D612=5,入力項目!$S$4,0),0) +
IF(AND(T612&gt;=1,T612&lt;=15),IF($D612=12,入力項目!$S$5,0),0) +
IF(AND(入力項目!$S$7=$A612,入力項目!$S$8=$D612),子育て関連マスタ!$C$14,0) +
IFERROR(IF(AND(YEAR(EDATE(DATE(入力項目!$S$7,入力項目!$S$8,1),1))=$A612,MONTH(EDATE(DATE(入力項目!$S$7,入力項目!$S$8,1),1))=$D612),子育て関連マスタ!$C$15,0),0) +
IF(AND(OR(T612=3,T612=5,T612=7),$D612=11),子育て関連マスタ!$C$17,0) +
IF(AND(T612=20,$D612=1),子育て関連マスタ!$C$18,0) +
IF(AND(T612=20,$D612=1),
IFERROR(_xlfn.IFS(
入力項目!$S$10="男",子育て関連マスタ!$C$18,
入力項目!$S$10="女",子育て関連マスタ!$C$19
),0),0
) +
IF(AND(T612&gt;=入力項目!$S$18,T612&lt;=入力項目!$S$19),入力項目!$S$20,0) +
IF(AND(T612&gt;=入力項目!$S$21,T612&lt;=入力項目!$S$22),入力項目!$S$23,0) +
IF(AND(T612&gt;=入力項目!$S$24,T612&lt;=入力項目!$S$25),入力項目!$S$26,0)
)</f>
        <v>0</v>
      </c>
      <c r="AI612">
        <f ca="1">-(
_xlfn.IFS(
U612&lt;=入力項目!$S$11,0,
AND(U612&gt;=入力項目!$S$11+1,U612&lt;=3),IFERROR(VLOOKUP(入力項目!$S$12,子育て関連マスタ!$I$4:$M$5,4,FALSE),0),
AND(U612&gt;=4,U612&lt;=6),IFERROR(VLOOKUP(入力項目!$S$13,子育て関連マスタ!$I$9:$M$12,4,FALSE),0),
AND(U612&gt;=7,U612&lt;=12),IFERROR(VLOOKUP(入力項目!$S$14,子育て関連マスタ!$I$16:$M$17,4,FALSE),0),
AND(U612&gt;=13,U612&lt;=15),IFERROR(VLOOKUP(入力項目!$S$15,子育て関連マスタ!$I$21:$M$22,4,FALSE),0),
AND(U612&gt;=16,U612&lt;=18),IFERROR(VLOOKUP(入力項目!$S$16,子育て関連マスタ!$I$26:$M$28,4,FALSE),0),
AND(U612&gt;=19,U612&lt;=20,入力項目!$S$16="高専"),IFERROR(VLOOKUP(入力項目!$S$16,子育て関連マスタ!$I$26:$M$28,4,FALSE),0),
AND(U612&gt;=19,U612&lt;=20,入力項目!$S$16&lt;&gt;"高専"),IFERROR(VLOOKUP(入力項目!$S$17,子育て関連マスタ!$I$32:$M$37,4,FALSE),0),
AND(U612&gt;=21,U612&lt;=22,入力項目!$S$16="高専"),IFERROR(VLOOKUP(入力項目!$S$17,子育て関連マスタ!$I$32:$M$34,4,FALSE),0),
AND(U612&gt;=21,U612&lt;=22,入力項目!$S$16&lt;&gt;"高専"),IFERROR(VLOOKUP(入力項目!$S$17,子育て関連マスタ!$I$32:$M$34,4,FALSE),0),
U612&gt;=23,0
) +
IF($D612=4,
  IFERROR(_xlfn.IFS(
  U612&lt;=入力項目!$S$11,0,
  AND(U612=入力項目!$S$11),IFERROR(VLOOKUP(入力項目!$S$12,子育て関連マスタ!$I$4:$M$5,2,FALSE),0),
  AND(U612=4),IFERROR(VLOOKUP(入力項目!$S$13,子育て関連マスタ!$I$9:$M$12,2,FALSE),0),
  AND(U612=7),IFERROR(VLOOKUP(入力項目!$S$14,子育て関連マスタ!$I$16:$M$17,2,FALSE),0),
  AND(U612=13),IFERROR(VLOOKUP(入力項目!$S$15,子育て関連マスタ!$I$21:$M$22,2,FALSE),0),
  AND(U612=16),IFERROR(VLOOKUP(入力項目!$S$16,子育て関連マスタ!$I$26:$M$28,2,FALSE),0),
  AND(U612=19,入力項目!$S$16&lt;&gt;"高専"),IFERROR(VLOOKUP(入力項目!$S$17,子育て関連マスタ!$I$32:$M$37,2,FALSE),0),
  AND(U612=21,入力項目!$S$16="高専"),IFERROR(VLOOKUP(入力項目!$S$17,子育て関連マスタ!$I$32:$M$37,2,FALSE),0),
  U612&gt;=22,0
  ),0),0
) +
IF(AND(U612&gt;=1,U612&lt;=15),IF($D612=入力項目!$S$8,入力項目!$S$3,0),0) +
IF(AND(U612&gt;=1,U612&lt;=15),IF($D612=5,入力項目!$S$4,0),0) +
IF(AND(U612&gt;=1,U612&lt;=15),IF($D612=12,入力項目!$S$5,0),0) +
IF(AND(入力項目!$S$7=$A612,入力項目!$S$8=$D612),子育て関連マスタ!$C$14,0) +
IFERROR(IF(AND(YEAR(EDATE(DATE(入力項目!$S$7,入力項目!$S$8,1),1))=$A612,MONTH(EDATE(DATE(入力項目!$S$7,入力項目!$S$8,1),1))=$D612),子育て関連マスタ!$C$15,0),0) +
IF(AND(OR(U612=3,U612=5,U612=7),$D612=11),子育て関連マスタ!$C$17,0) +
IF(AND(U612=20,$D612=1),子育て関連マスタ!$C$18,0) +
IF(AND(U612=20,$D612=1),
IFERROR(_xlfn.IFS(
入力項目!$S$10="男",子育て関連マスタ!$C$18,
入力項目!$S$10="女",子育て関連マスタ!$C$19
),0),0
) +
IF(AND(U612&gt;=入力項目!$S$18,U612&lt;=入力項目!$S$19),入力項目!$S$20,0) +
IF(AND(U612&gt;=入力項目!$S$21,U612&lt;=入力項目!$S$22),入力項目!$S$23,0) +
IF(AND(U612&gt;=入力項目!$S$24,U612&lt;=入力項目!$S$25),入力項目!$S$26,0)
)</f>
        <v>0</v>
      </c>
      <c r="AJ612" s="10">
        <f ca="1">-VLOOKUP($D612,月別収支!$A$2:$H$13,7,FALSE)</f>
        <v>-20000</v>
      </c>
    </row>
    <row r="613" spans="1:36" x14ac:dyDescent="0.4">
      <c r="A613">
        <f t="shared" ca="1" si="156"/>
        <v>2075</v>
      </c>
      <c r="B613">
        <f t="shared" ca="1" si="163"/>
        <v>2075</v>
      </c>
      <c r="C613">
        <f t="shared" ca="1" si="164"/>
        <v>51</v>
      </c>
      <c r="D613">
        <f t="shared" ca="1" si="157"/>
        <v>7</v>
      </c>
      <c r="E613" t="str">
        <f t="shared" ca="1" si="158"/>
        <v>2075年7月</v>
      </c>
      <c r="F613">
        <f ca="1">IF(OR(入力項目!$N$5&lt;$A613,AND(入力項目!$N$5=$A613,入力項目!$N$6&lt;$D613)),IF(F612=0,1,IF(G613=12,F612+1,F612)),0)</f>
        <v>50</v>
      </c>
      <c r="G613">
        <f ca="1">IF(OR(入力項目!$N$5&lt;$A613,AND(入力項目!$N$5=$A613,入力項目!$N$6&lt;$D613)),IF(G612=12,1,G612+1),0)</f>
        <v>9</v>
      </c>
      <c r="H613" t="str">
        <f t="shared" ca="1" si="159"/>
        <v>50_9</v>
      </c>
      <c r="I613">
        <f ca="1">IF(
  IFERROR(AND($C613&gt;0,MOD($C613,入力項目!$N$22)=0,$D613=入力項目!$N$23), FALSE),
  1,
  IF(
    AND(I612&gt;0,J612=12),
    IF(I612=入力項目!$N$28, 0, I612+1),
    I612
  )
)</f>
        <v>2</v>
      </c>
      <c r="J613">
        <f ca="1">IF($D613=入力項目!$N$23,1,IFERROR(J612+1,1))</f>
        <v>2</v>
      </c>
      <c r="K613" t="str">
        <f t="shared" ca="1" si="160"/>
        <v>2_2</v>
      </c>
      <c r="L613">
        <f ca="1">L612+IF(入力項目!$D$4=$D613,1,0)</f>
        <v>79</v>
      </c>
      <c r="M613" t="str">
        <f t="shared" ca="1" si="161"/>
        <v>79歳</v>
      </c>
      <c r="N613">
        <f t="shared" ca="1" si="165"/>
        <v>80</v>
      </c>
      <c r="O613" t="str">
        <f t="shared" ca="1" si="162"/>
        <v>80歳</v>
      </c>
      <c r="P613">
        <f t="shared" ca="1" si="166"/>
        <v>55</v>
      </c>
      <c r="Q613">
        <f t="shared" ca="1" si="167"/>
        <v>53</v>
      </c>
      <c r="R613">
        <f t="shared" ca="1" si="168"/>
        <v>2076</v>
      </c>
      <c r="S613">
        <f t="shared" ca="1" si="169"/>
        <v>2076</v>
      </c>
      <c r="T613">
        <f t="shared" ca="1" si="170"/>
        <v>2076</v>
      </c>
      <c r="U613">
        <f t="shared" ca="1" si="171"/>
        <v>2076</v>
      </c>
      <c r="V613" s="10">
        <f t="shared" ca="1" si="172"/>
        <v>55160925</v>
      </c>
      <c r="W613" s="10">
        <f ca="1">IF($L613&lt;その他マスタ!$B$1,VLOOKUP($D613,月別収支!$A$2:$H$13,2,FALSE),その他マスタ!$B$3)+IF(AND($L613=その他マスタ!$B$1,入力項目!$I$9="あり",$D613=入力項目!$D$4),その他マスタ!$B$2,0)</f>
        <v>150000</v>
      </c>
      <c r="X613" s="10">
        <f ca="1">-IF(入力項目!$K$5=TRUE,
IF($F613+$G613&lt;3,VLOOKUP($D613,月別収支!$A$2:$H$13,8,FALSE),0)+IFERROR(VLOOKUP($H613,住宅ローン計算!C:P,13,FALSE),0)+IF($F613&gt;1,IF(OR($G613=3,$G613=6,$G613=9,$G613=12),ROUNDUP(入力項目!$N$18/4,0),0),0),
VLOOKUP($D613,月別収支!$A$2:$H$13,8,FALSE))</f>
        <v>-37500</v>
      </c>
      <c r="Y613" s="10">
        <f ca="1">-VLOOKUP($D613,月別収支!$A$2:$H$13,3,FALSE)</f>
        <v>-75000</v>
      </c>
      <c r="Z613" s="10">
        <f ca="1">-VLOOKUP($D613,月別収支!$A$2:$H$13,4,FALSE)</f>
        <v>-27000</v>
      </c>
      <c r="AA613" s="10">
        <f ca="1">-VLOOKUP($D613,月別収支!$A$2:$H$13,6,FALSE)</f>
        <v>-10000</v>
      </c>
      <c r="AB613" s="10">
        <f ca="1">-(
VLOOKUP($D613,月別収支!$A$2:$H$13,5,FALSE)+IF(AND(入力項目!$I$27&lt;=$A613,ISEVEN($A613-入力項目!$I$27),入力項目!$I$28=$D613),入力項目!$I$26,0)
+IF(入力項目!$K$26=TRUE,
IFERROR(VLOOKUP($K613,マイカーローン計算!C:P,13,FALSE),0),
IFERROR(
  IF(AND($C613&gt;0,MOD($C613,入力項目!$N$22)=0,$D613=入力項目!$N$23),入力項目!$N$24,0),
 0
)
)
)</f>
        <v>-20000</v>
      </c>
      <c r="AC613" s="10">
        <f ca="1">-IF($A613&lt;入力項目!$N$33,入力項目!$N$35,IF(AND($A613=入力項目!$N$33,$D613&lt;=入力項目!$N$34),入力項目!$N$35,0))</f>
        <v>0</v>
      </c>
      <c r="AD613">
        <f ca="1">-(
_xlfn.IFS(
P613&lt;=入力項目!$S$11,0,
AND(P613&gt;=入力項目!$S$11+1,P613&lt;=3),IFERROR(VLOOKUP(入力項目!$S$12,子育て関連マスタ!$I$4:$M$5,4,FALSE),0),
AND(P613&gt;=4,P613&lt;=6),IFERROR(VLOOKUP(入力項目!$S$13,子育て関連マスタ!$I$9:$M$12,4,FALSE),0),
AND(P613&gt;=7,P613&lt;=12),IFERROR(VLOOKUP(入力項目!$S$14,子育て関連マスタ!$I$16:$M$17,4,FALSE),0),
AND(P613&gt;=13,P613&lt;=15),IFERROR(VLOOKUP(入力項目!$S$15,子育て関連マスタ!$I$21:$M$22,4,FALSE),0),
AND(P613&gt;=16,P613&lt;=18),IFERROR(VLOOKUP(入力項目!$S$16,子育て関連マスタ!$I$26:$M$28,4,FALSE),0),
AND(P613&gt;=19,P613&lt;=20,入力項目!$S$16="高専"),IFERROR(VLOOKUP(入力項目!$S$16,子育て関連マスタ!$I$26:$M$28,4,FALSE),0),
AND(P613&gt;=19,P613&lt;=20,入力項目!$S$16&lt;&gt;"高専"),IFERROR(VLOOKUP(入力項目!$S$17,子育て関連マスタ!$I$32:$M$37,4,FALSE),0),
AND(P613&gt;=21,P613&lt;=22,入力項目!$S$16="高専"),IFERROR(VLOOKUP(入力項目!$S$17,子育て関連マスタ!$I$32:$M$34,4,FALSE),0),
AND(P613&gt;=21,P613&lt;=22,入力項目!$S$16&lt;&gt;"高専"),IFERROR(VLOOKUP(入力項目!$S$17,子育て関連マスタ!$I$32:$M$34,4,FALSE),0),
P613&gt;=23,0
) +
IF($D613=4,
  IFERROR(_xlfn.IFS(
  P613&lt;=入力項目!$S$11,0,
  AND(P613=入力項目!$S$11),IFERROR(VLOOKUP(入力項目!$S$12,子育て関連マスタ!$I$4:$M$5,2,FALSE),0),
  AND(P613=4),IFERROR(VLOOKUP(入力項目!$S$13,子育て関連マスタ!$I$9:$M$12,2,FALSE),0),
  AND(P613=7),IFERROR(VLOOKUP(入力項目!$S$14,子育て関連マスタ!$I$16:$M$17,2,FALSE),0),
  AND(P613=13),IFERROR(VLOOKUP(入力項目!$S$15,子育て関連マスタ!$I$21:$M$22,2,FALSE),0),
  AND(P613=16),IFERROR(VLOOKUP(入力項目!$S$16,子育て関連マスタ!$I$26:$M$28,2,FALSE),0),
  AND(P613=19,入力項目!$S$16&lt;&gt;"高専"),IFERROR(VLOOKUP(入力項目!$S$17,子育て関連マスタ!$I$32:$M$37,2,FALSE),0),
  AND(P613=21,入力項目!$S$16="高専"),IFERROR(VLOOKUP(入力項目!$S$17,子育て関連マスタ!$I$32:$M$37,2,FALSE),0),
  P613&gt;=22,0
  ),0),0
) +
IF(AND(P613&gt;=1,P613&lt;=15),IF($D613=入力項目!$S$8,入力項目!$S$3,0),0) +
IF(AND(P613&gt;=1,P613&lt;=15),IF($D613=5,入力項目!$S$4,0),0) +
IF(AND(P613&gt;=1,P613&lt;=15),IF($D613=12,入力項目!$S$5,0),0) +
IF(AND(入力項目!$S$7=$A613,入力項目!$S$8=$D613),子育て関連マスタ!$C$14,0) +
IFERROR(IF(AND(YEAR(EDATE(DATE(入力項目!$S$7,入力項目!$S$8,1),1))=$A613,MONTH(EDATE(DATE(入力項目!$S$7,入力項目!$S$8,1),1))=$D613),子育て関連マスタ!$C$15,0),0) +
IF(AND(OR(P613=3,P613=5,P613=7),$D613=11),子育て関連マスタ!$C$17,0) +
IF(AND(P613=20,$D613=1),子育て関連マスタ!$C$18,0) +
IF(AND(P613=20,$D613=1),
IFERROR(_xlfn.IFS(
入力項目!$S$10="男",子育て関連マスタ!$C$18,
入力項目!$S$10="女",子育て関連マスタ!$C$19
),0),0
) +
IF(AND(P613&gt;=入力項目!$S$18,P613&lt;=入力項目!$S$19),入力項目!$S$20,0) +
IF(AND(P613&gt;=入力項目!$S$21,P613&lt;=入力項目!$S$22),入力項目!$S$23,0) +
IF(AND(P613&gt;=入力項目!$S$24,P613&lt;=入力項目!$S$25),入力項目!$S$26,0)
)</f>
        <v>0</v>
      </c>
      <c r="AE613">
        <f ca="1">-(
_xlfn.IFS(
Q613&lt;=入力項目!$S$11,0,
AND(Q613&gt;=入力項目!$S$11+1,Q613&lt;=3),IFERROR(VLOOKUP(入力項目!$S$12,子育て関連マスタ!$I$4:$M$5,4,FALSE),0),
AND(Q613&gt;=4,Q613&lt;=6),IFERROR(VLOOKUP(入力項目!$S$13,子育て関連マスタ!$I$9:$M$12,4,FALSE),0),
AND(Q613&gt;=7,Q613&lt;=12),IFERROR(VLOOKUP(入力項目!$S$14,子育て関連マスタ!$I$16:$M$17,4,FALSE),0),
AND(Q613&gt;=13,Q613&lt;=15),IFERROR(VLOOKUP(入力項目!$S$15,子育て関連マスタ!$I$21:$M$22,4,FALSE),0),
AND(Q613&gt;=16,Q613&lt;=18),IFERROR(VLOOKUP(入力項目!$S$16,子育て関連マスタ!$I$26:$M$28,4,FALSE),0),
AND(Q613&gt;=19,Q613&lt;=20,入力項目!$S$16="高専"),IFERROR(VLOOKUP(入力項目!$S$16,子育て関連マスタ!$I$26:$M$28,4,FALSE),0),
AND(Q613&gt;=19,Q613&lt;=20,入力項目!$S$16&lt;&gt;"高専"),IFERROR(VLOOKUP(入力項目!$S$17,子育て関連マスタ!$I$32:$M$37,4,FALSE),0),
AND(Q613&gt;=21,Q613&lt;=22,入力項目!$S$16="高専"),IFERROR(VLOOKUP(入力項目!$S$17,子育て関連マスタ!$I$32:$M$34,4,FALSE),0),
AND(Q613&gt;=21,Q613&lt;=22,入力項目!$S$16&lt;&gt;"高専"),IFERROR(VLOOKUP(入力項目!$S$17,子育て関連マスタ!$I$32:$M$34,4,FALSE),0),
Q613&gt;=23,0
) +
IF($D613=4,
  IFERROR(_xlfn.IFS(
  Q613&lt;=入力項目!$S$11,0,
  AND(Q613=入力項目!$S$11),IFERROR(VLOOKUP(入力項目!$S$12,子育て関連マスタ!$I$4:$M$5,2,FALSE),0),
  AND(Q613=4),IFERROR(VLOOKUP(入力項目!$S$13,子育て関連マスタ!$I$9:$M$12,2,FALSE),0),
  AND(Q613=7),IFERROR(VLOOKUP(入力項目!$S$14,子育て関連マスタ!$I$16:$M$17,2,FALSE),0),
  AND(Q613=13),IFERROR(VLOOKUP(入力項目!$S$15,子育て関連マスタ!$I$21:$M$22,2,FALSE),0),
  AND(Q613=16),IFERROR(VLOOKUP(入力項目!$S$16,子育て関連マスタ!$I$26:$M$28,2,FALSE),0),
  AND(Q613=19,入力項目!$S$16&lt;&gt;"高専"),IFERROR(VLOOKUP(入力項目!$S$17,子育て関連マスタ!$I$32:$M$37,2,FALSE),0),
  AND(Q613=21,入力項目!$S$16="高専"),IFERROR(VLOOKUP(入力項目!$S$17,子育て関連マスタ!$I$32:$M$37,2,FALSE),0),
  Q613&gt;=22,0
  ),0),0
) +
IF(AND(Q613&gt;=1,Q613&lt;=15),IF($D613=入力項目!$S$8,入力項目!$S$3,0),0) +
IF(AND(Q613&gt;=1,Q613&lt;=15),IF($D613=5,入力項目!$S$4,0),0) +
IF(AND(Q613&gt;=1,Q613&lt;=15),IF($D613=12,入力項目!$S$5,0),0) +
IF(AND(入力項目!$S$7=$A613,入力項目!$S$8=$D613),子育て関連マスタ!$C$14,0) +
IFERROR(IF(AND(YEAR(EDATE(DATE(入力項目!$S$7,入力項目!$S$8,1),1))=$A613,MONTH(EDATE(DATE(入力項目!$S$7,入力項目!$S$8,1),1))=$D613),子育て関連マスタ!$C$15,0),0) +
IF(AND(OR(Q613=3,Q613=5,Q613=7),$D613=11),子育て関連マスタ!$C$17,0) +
IF(AND(Q613=20,$D613=1),子育て関連マスタ!$C$18,0) +
IF(AND(Q613=20,$D613=1),
IFERROR(_xlfn.IFS(
入力項目!$S$10="男",子育て関連マスタ!$C$18,
入力項目!$S$10="女",子育て関連マスタ!$C$19
),0),0
) +
IF(AND(Q613&gt;=入力項目!$S$18,Q613&lt;=入力項目!$S$19),入力項目!$S$20,0) +
IF(AND(Q613&gt;=入力項目!$S$21,Q613&lt;=入力項目!$S$22),入力項目!$S$23,0) +
IF(AND(Q613&gt;=入力項目!$S$24,Q613&lt;=入力項目!$S$25),入力項目!$S$26,0)
)</f>
        <v>0</v>
      </c>
      <c r="AF613">
        <f ca="1">-(
_xlfn.IFS(
R613&lt;=入力項目!$S$11,0,
AND(R613&gt;=入力項目!$S$11+1,R613&lt;=3),IFERROR(VLOOKUP(入力項目!$S$12,子育て関連マスタ!$I$4:$M$5,4,FALSE),0),
AND(R613&gt;=4,R613&lt;=6),IFERROR(VLOOKUP(入力項目!$S$13,子育て関連マスタ!$I$9:$M$12,4,FALSE),0),
AND(R613&gt;=7,R613&lt;=12),IFERROR(VLOOKUP(入力項目!$S$14,子育て関連マスタ!$I$16:$M$17,4,FALSE),0),
AND(R613&gt;=13,R613&lt;=15),IFERROR(VLOOKUP(入力項目!$S$15,子育て関連マスタ!$I$21:$M$22,4,FALSE),0),
AND(R613&gt;=16,R613&lt;=18),IFERROR(VLOOKUP(入力項目!$S$16,子育て関連マスタ!$I$26:$M$28,4,FALSE),0),
AND(R613&gt;=19,R613&lt;=20,入力項目!$S$16="高専"),IFERROR(VLOOKUP(入力項目!$S$16,子育て関連マスタ!$I$26:$M$28,4,FALSE),0),
AND(R613&gt;=19,R613&lt;=20,入力項目!$S$16&lt;&gt;"高専"),IFERROR(VLOOKUP(入力項目!$S$17,子育て関連マスタ!$I$32:$M$37,4,FALSE),0),
AND(R613&gt;=21,R613&lt;=22,入力項目!$S$16="高専"),IFERROR(VLOOKUP(入力項目!$S$17,子育て関連マスタ!$I$32:$M$34,4,FALSE),0),
AND(R613&gt;=21,R613&lt;=22,入力項目!$S$16&lt;&gt;"高専"),IFERROR(VLOOKUP(入力項目!$S$17,子育て関連マスタ!$I$32:$M$34,4,FALSE),0),
R613&gt;=23,0
) +
IF($D613=4,
  IFERROR(_xlfn.IFS(
  R613&lt;=入力項目!$S$11,0,
  AND(R613=入力項目!$S$11),IFERROR(VLOOKUP(入力項目!$S$12,子育て関連マスタ!$I$4:$M$5,2,FALSE),0),
  AND(R613=4),IFERROR(VLOOKUP(入力項目!$S$13,子育て関連マスタ!$I$9:$M$12,2,FALSE),0),
  AND(R613=7),IFERROR(VLOOKUP(入力項目!$S$14,子育て関連マスタ!$I$16:$M$17,2,FALSE),0),
  AND(R613=13),IFERROR(VLOOKUP(入力項目!$S$15,子育て関連マスタ!$I$21:$M$22,2,FALSE),0),
  AND(R613=16),IFERROR(VLOOKUP(入力項目!$S$16,子育て関連マスタ!$I$26:$M$28,2,FALSE),0),
  AND(R613=19,入力項目!$S$16&lt;&gt;"高専"),IFERROR(VLOOKUP(入力項目!$S$17,子育て関連マスタ!$I$32:$M$37,2,FALSE),0),
  AND(R613=21,入力項目!$S$16="高専"),IFERROR(VLOOKUP(入力項目!$S$17,子育て関連マスタ!$I$32:$M$37,2,FALSE),0),
  R613&gt;=22,0
  ),0),0
) +
IF(AND(R613&gt;=1,R613&lt;=15),IF($D613=入力項目!$S$8,入力項目!$S$3,0),0) +
IF(AND(R613&gt;=1,R613&lt;=15),IF($D613=5,入力項目!$S$4,0),0) +
IF(AND(R613&gt;=1,R613&lt;=15),IF($D613=12,入力項目!$S$5,0),0) +
IF(AND(入力項目!$S$7=$A613,入力項目!$S$8=$D613),子育て関連マスタ!$C$14,0) +
IFERROR(IF(AND(YEAR(EDATE(DATE(入力項目!$S$7,入力項目!$S$8,1),1))=$A613,MONTH(EDATE(DATE(入力項目!$S$7,入力項目!$S$8,1),1))=$D613),子育て関連マスタ!$C$15,0),0) +
IF(AND(OR(R613=3,R613=5,R613=7),$D613=11),子育て関連マスタ!$C$17,0) +
IF(AND(R613=20,$D613=1),子育て関連マスタ!$C$18,0) +
IF(AND(R613=20,$D613=1),
IFERROR(_xlfn.IFS(
入力項目!$S$10="男",子育て関連マスタ!$C$18,
入力項目!$S$10="女",子育て関連マスタ!$C$19
),0),0
) +
IF(AND(R613&gt;=入力項目!$S$18,R613&lt;=入力項目!$S$19),入力項目!$S$20,0) +
IF(AND(R613&gt;=入力項目!$S$21,R613&lt;=入力項目!$S$22),入力項目!$S$23,0) +
IF(AND(R613&gt;=入力項目!$S$24,R613&lt;=入力項目!$S$25),入力項目!$S$26,0)
)</f>
        <v>0</v>
      </c>
      <c r="AG613">
        <f ca="1">-(
_xlfn.IFS(
S613&lt;=入力項目!$S$11,0,
AND(S613&gt;=入力項目!$S$11+1,S613&lt;=3),IFERROR(VLOOKUP(入力項目!$S$12,子育て関連マスタ!$I$4:$M$5,4,FALSE),0),
AND(S613&gt;=4,S613&lt;=6),IFERROR(VLOOKUP(入力項目!$S$13,子育て関連マスタ!$I$9:$M$12,4,FALSE),0),
AND(S613&gt;=7,S613&lt;=12),IFERROR(VLOOKUP(入力項目!$S$14,子育て関連マスタ!$I$16:$M$17,4,FALSE),0),
AND(S613&gt;=13,S613&lt;=15),IFERROR(VLOOKUP(入力項目!$S$15,子育て関連マスタ!$I$21:$M$22,4,FALSE),0),
AND(S613&gt;=16,S613&lt;=18),IFERROR(VLOOKUP(入力項目!$S$16,子育て関連マスタ!$I$26:$M$28,4,FALSE),0),
AND(S613&gt;=19,S613&lt;=20,入力項目!$S$16="高専"),IFERROR(VLOOKUP(入力項目!$S$16,子育て関連マスタ!$I$26:$M$28,4,FALSE),0),
AND(S613&gt;=19,S613&lt;=20,入力項目!$S$16&lt;&gt;"高専"),IFERROR(VLOOKUP(入力項目!$S$17,子育て関連マスタ!$I$32:$M$37,4,FALSE),0),
AND(S613&gt;=21,S613&lt;=22,入力項目!$S$16="高専"),IFERROR(VLOOKUP(入力項目!$S$17,子育て関連マスタ!$I$32:$M$34,4,FALSE),0),
AND(S613&gt;=21,S613&lt;=22,入力項目!$S$16&lt;&gt;"高専"),IFERROR(VLOOKUP(入力項目!$S$17,子育て関連マスタ!$I$32:$M$34,4,FALSE),0),
S613&gt;=23,0
) +
IF($D613=4,
  IFERROR(_xlfn.IFS(
  S613&lt;=入力項目!$S$11,0,
  AND(S613=入力項目!$S$11),IFERROR(VLOOKUP(入力項目!$S$12,子育て関連マスタ!$I$4:$M$5,2,FALSE),0),
  AND(S613=4),IFERROR(VLOOKUP(入力項目!$S$13,子育て関連マスタ!$I$9:$M$12,2,FALSE),0),
  AND(S613=7),IFERROR(VLOOKUP(入力項目!$S$14,子育て関連マスタ!$I$16:$M$17,2,FALSE),0),
  AND(S613=13),IFERROR(VLOOKUP(入力項目!$S$15,子育て関連マスタ!$I$21:$M$22,2,FALSE),0),
  AND(S613=16),IFERROR(VLOOKUP(入力項目!$S$16,子育て関連マスタ!$I$26:$M$28,2,FALSE),0),
  AND(S613=19,入力項目!$S$16&lt;&gt;"高専"),IFERROR(VLOOKUP(入力項目!$S$17,子育て関連マスタ!$I$32:$M$37,2,FALSE),0),
  AND(S613=21,入力項目!$S$16="高専"),IFERROR(VLOOKUP(入力項目!$S$17,子育て関連マスタ!$I$32:$M$37,2,FALSE),0),
  S613&gt;=22,0
  ),0),0
) +
IF(AND(S613&gt;=1,S613&lt;=15),IF($D613=入力項目!$S$8,入力項目!$S$3,0),0) +
IF(AND(S613&gt;=1,S613&lt;=15),IF($D613=5,入力項目!$S$4,0),0) +
IF(AND(S613&gt;=1,S613&lt;=15),IF($D613=12,入力項目!$S$5,0),0) +
IF(AND(入力項目!$S$7=$A613,入力項目!$S$8=$D613),子育て関連マスタ!$C$14,0) +
IFERROR(IF(AND(YEAR(EDATE(DATE(入力項目!$S$7,入力項目!$S$8,1),1))=$A613,MONTH(EDATE(DATE(入力項目!$S$7,入力項目!$S$8,1),1))=$D613),子育て関連マスタ!$C$15,0),0) +
IF(AND(OR(S613=3,S613=5,S613=7),$D613=11),子育て関連マスタ!$C$17,0) +
IF(AND(S613=20,$D613=1),子育て関連マスタ!$C$18,0) +
IF(AND(S613=20,$D613=1),
IFERROR(_xlfn.IFS(
入力項目!$S$10="男",子育て関連マスタ!$C$18,
入力項目!$S$10="女",子育て関連マスタ!$C$19
),0),0
) +
IF(AND(S613&gt;=入力項目!$S$18,S613&lt;=入力項目!$S$19),入力項目!$S$20,0) +
IF(AND(S613&gt;=入力項目!$S$21,S613&lt;=入力項目!$S$22),入力項目!$S$23,0) +
IF(AND(S613&gt;=入力項目!$S$24,S613&lt;=入力項目!$S$25),入力項目!$S$26,0)
)</f>
        <v>0</v>
      </c>
      <c r="AH613">
        <f ca="1">-(
_xlfn.IFS(
T613&lt;=入力項目!$S$11,0,
AND(T613&gt;=入力項目!$S$11+1,T613&lt;=3),IFERROR(VLOOKUP(入力項目!$S$12,子育て関連マスタ!$I$4:$M$5,4,FALSE),0),
AND(T613&gt;=4,T613&lt;=6),IFERROR(VLOOKUP(入力項目!$S$13,子育て関連マスタ!$I$9:$M$12,4,FALSE),0),
AND(T613&gt;=7,T613&lt;=12),IFERROR(VLOOKUP(入力項目!$S$14,子育て関連マスタ!$I$16:$M$17,4,FALSE),0),
AND(T613&gt;=13,T613&lt;=15),IFERROR(VLOOKUP(入力項目!$S$15,子育て関連マスタ!$I$21:$M$22,4,FALSE),0),
AND(T613&gt;=16,T613&lt;=18),IFERROR(VLOOKUP(入力項目!$S$16,子育て関連マスタ!$I$26:$M$28,4,FALSE),0),
AND(T613&gt;=19,T613&lt;=20,入力項目!$S$16="高専"),IFERROR(VLOOKUP(入力項目!$S$16,子育て関連マスタ!$I$26:$M$28,4,FALSE),0),
AND(T613&gt;=19,T613&lt;=20,入力項目!$S$16&lt;&gt;"高専"),IFERROR(VLOOKUP(入力項目!$S$17,子育て関連マスタ!$I$32:$M$37,4,FALSE),0),
AND(T613&gt;=21,T613&lt;=22,入力項目!$S$16="高専"),IFERROR(VLOOKUP(入力項目!$S$17,子育て関連マスタ!$I$32:$M$34,4,FALSE),0),
AND(T613&gt;=21,T613&lt;=22,入力項目!$S$16&lt;&gt;"高専"),IFERROR(VLOOKUP(入力項目!$S$17,子育て関連マスタ!$I$32:$M$34,4,FALSE),0),
T613&gt;=23,0
) +
IF($D613=4,
  IFERROR(_xlfn.IFS(
  T613&lt;=入力項目!$S$11,0,
  AND(T613=入力項目!$S$11),IFERROR(VLOOKUP(入力項目!$S$12,子育て関連マスタ!$I$4:$M$5,2,FALSE),0),
  AND(T613=4),IFERROR(VLOOKUP(入力項目!$S$13,子育て関連マスタ!$I$9:$M$12,2,FALSE),0),
  AND(T613=7),IFERROR(VLOOKUP(入力項目!$S$14,子育て関連マスタ!$I$16:$M$17,2,FALSE),0),
  AND(T613=13),IFERROR(VLOOKUP(入力項目!$S$15,子育て関連マスタ!$I$21:$M$22,2,FALSE),0),
  AND(T613=16),IFERROR(VLOOKUP(入力項目!$S$16,子育て関連マスタ!$I$26:$M$28,2,FALSE),0),
  AND(T613=19,入力項目!$S$16&lt;&gt;"高専"),IFERROR(VLOOKUP(入力項目!$S$17,子育て関連マスタ!$I$32:$M$37,2,FALSE),0),
  AND(T613=21,入力項目!$S$16="高専"),IFERROR(VLOOKUP(入力項目!$S$17,子育て関連マスタ!$I$32:$M$37,2,FALSE),0),
  T613&gt;=22,0
  ),0),0
) +
IF(AND(T613&gt;=1,T613&lt;=15),IF($D613=入力項目!$S$8,入力項目!$S$3,0),0) +
IF(AND(T613&gt;=1,T613&lt;=15),IF($D613=5,入力項目!$S$4,0),0) +
IF(AND(T613&gt;=1,T613&lt;=15),IF($D613=12,入力項目!$S$5,0),0) +
IF(AND(入力項目!$S$7=$A613,入力項目!$S$8=$D613),子育て関連マスタ!$C$14,0) +
IFERROR(IF(AND(YEAR(EDATE(DATE(入力項目!$S$7,入力項目!$S$8,1),1))=$A613,MONTH(EDATE(DATE(入力項目!$S$7,入力項目!$S$8,1),1))=$D613),子育て関連マスタ!$C$15,0),0) +
IF(AND(OR(T613=3,T613=5,T613=7),$D613=11),子育て関連マスタ!$C$17,0) +
IF(AND(T613=20,$D613=1),子育て関連マスタ!$C$18,0) +
IF(AND(T613=20,$D613=1),
IFERROR(_xlfn.IFS(
入力項目!$S$10="男",子育て関連マスタ!$C$18,
入力項目!$S$10="女",子育て関連マスタ!$C$19
),0),0
) +
IF(AND(T613&gt;=入力項目!$S$18,T613&lt;=入力項目!$S$19),入力項目!$S$20,0) +
IF(AND(T613&gt;=入力項目!$S$21,T613&lt;=入力項目!$S$22),入力項目!$S$23,0) +
IF(AND(T613&gt;=入力項目!$S$24,T613&lt;=入力項目!$S$25),入力項目!$S$26,0)
)</f>
        <v>0</v>
      </c>
      <c r="AI613">
        <f ca="1">-(
_xlfn.IFS(
U613&lt;=入力項目!$S$11,0,
AND(U613&gt;=入力項目!$S$11+1,U613&lt;=3),IFERROR(VLOOKUP(入力項目!$S$12,子育て関連マスタ!$I$4:$M$5,4,FALSE),0),
AND(U613&gt;=4,U613&lt;=6),IFERROR(VLOOKUP(入力項目!$S$13,子育て関連マスタ!$I$9:$M$12,4,FALSE),0),
AND(U613&gt;=7,U613&lt;=12),IFERROR(VLOOKUP(入力項目!$S$14,子育て関連マスタ!$I$16:$M$17,4,FALSE),0),
AND(U613&gt;=13,U613&lt;=15),IFERROR(VLOOKUP(入力項目!$S$15,子育て関連マスタ!$I$21:$M$22,4,FALSE),0),
AND(U613&gt;=16,U613&lt;=18),IFERROR(VLOOKUP(入力項目!$S$16,子育て関連マスタ!$I$26:$M$28,4,FALSE),0),
AND(U613&gt;=19,U613&lt;=20,入力項目!$S$16="高専"),IFERROR(VLOOKUP(入力項目!$S$16,子育て関連マスタ!$I$26:$M$28,4,FALSE),0),
AND(U613&gt;=19,U613&lt;=20,入力項目!$S$16&lt;&gt;"高専"),IFERROR(VLOOKUP(入力項目!$S$17,子育て関連マスタ!$I$32:$M$37,4,FALSE),0),
AND(U613&gt;=21,U613&lt;=22,入力項目!$S$16="高専"),IFERROR(VLOOKUP(入力項目!$S$17,子育て関連マスタ!$I$32:$M$34,4,FALSE),0),
AND(U613&gt;=21,U613&lt;=22,入力項目!$S$16&lt;&gt;"高専"),IFERROR(VLOOKUP(入力項目!$S$17,子育て関連マスタ!$I$32:$M$34,4,FALSE),0),
U613&gt;=23,0
) +
IF($D613=4,
  IFERROR(_xlfn.IFS(
  U613&lt;=入力項目!$S$11,0,
  AND(U613=入力項目!$S$11),IFERROR(VLOOKUP(入力項目!$S$12,子育て関連マスタ!$I$4:$M$5,2,FALSE),0),
  AND(U613=4),IFERROR(VLOOKUP(入力項目!$S$13,子育て関連マスタ!$I$9:$M$12,2,FALSE),0),
  AND(U613=7),IFERROR(VLOOKUP(入力項目!$S$14,子育て関連マスタ!$I$16:$M$17,2,FALSE),0),
  AND(U613=13),IFERROR(VLOOKUP(入力項目!$S$15,子育て関連マスタ!$I$21:$M$22,2,FALSE),0),
  AND(U613=16),IFERROR(VLOOKUP(入力項目!$S$16,子育て関連マスタ!$I$26:$M$28,2,FALSE),0),
  AND(U613=19,入力項目!$S$16&lt;&gt;"高専"),IFERROR(VLOOKUP(入力項目!$S$17,子育て関連マスタ!$I$32:$M$37,2,FALSE),0),
  AND(U613=21,入力項目!$S$16="高専"),IFERROR(VLOOKUP(入力項目!$S$17,子育て関連マスタ!$I$32:$M$37,2,FALSE),0),
  U613&gt;=22,0
  ),0),0
) +
IF(AND(U613&gt;=1,U613&lt;=15),IF($D613=入力項目!$S$8,入力項目!$S$3,0),0) +
IF(AND(U613&gt;=1,U613&lt;=15),IF($D613=5,入力項目!$S$4,0),0) +
IF(AND(U613&gt;=1,U613&lt;=15),IF($D613=12,入力項目!$S$5,0),0) +
IF(AND(入力項目!$S$7=$A613,入力項目!$S$8=$D613),子育て関連マスタ!$C$14,0) +
IFERROR(IF(AND(YEAR(EDATE(DATE(入力項目!$S$7,入力項目!$S$8,1),1))=$A613,MONTH(EDATE(DATE(入力項目!$S$7,入力項目!$S$8,1),1))=$D613),子育て関連マスタ!$C$15,0),0) +
IF(AND(OR(U613=3,U613=5,U613=7),$D613=11),子育て関連マスタ!$C$17,0) +
IF(AND(U613=20,$D613=1),子育て関連マスタ!$C$18,0) +
IF(AND(U613=20,$D613=1),
IFERROR(_xlfn.IFS(
入力項目!$S$10="男",子育て関連マスタ!$C$18,
入力項目!$S$10="女",子育て関連マスタ!$C$19
),0),0
) +
IF(AND(U613&gt;=入力項目!$S$18,U613&lt;=入力項目!$S$19),入力項目!$S$20,0) +
IF(AND(U613&gt;=入力項目!$S$21,U613&lt;=入力項目!$S$22),入力項目!$S$23,0) +
IF(AND(U613&gt;=入力項目!$S$24,U613&lt;=入力項目!$S$25),入力項目!$S$26,0)
)</f>
        <v>0</v>
      </c>
      <c r="AJ613" s="10">
        <f ca="1">-VLOOKUP($D613,月別収支!$A$2:$H$13,7,FALSE)</f>
        <v>-20000</v>
      </c>
    </row>
    <row r="614" spans="1:36" x14ac:dyDescent="0.4">
      <c r="A614">
        <f t="shared" ca="1" si="156"/>
        <v>2075</v>
      </c>
      <c r="B614">
        <f t="shared" ca="1" si="163"/>
        <v>2075</v>
      </c>
      <c r="C614">
        <f t="shared" ca="1" si="164"/>
        <v>51</v>
      </c>
      <c r="D614">
        <f t="shared" ca="1" si="157"/>
        <v>8</v>
      </c>
      <c r="E614" t="str">
        <f t="shared" ca="1" si="158"/>
        <v>2075年8月</v>
      </c>
      <c r="F614">
        <f ca="1">IF(OR(入力項目!$N$5&lt;$A614,AND(入力項目!$N$5=$A614,入力項目!$N$6&lt;$D614)),IF(F613=0,1,IF(G614=12,F613+1,F613)),0)</f>
        <v>50</v>
      </c>
      <c r="G614">
        <f ca="1">IF(OR(入力項目!$N$5&lt;$A614,AND(入力項目!$N$5=$A614,入力項目!$N$6&lt;$D614)),IF(G613=12,1,G613+1),0)</f>
        <v>10</v>
      </c>
      <c r="H614" t="str">
        <f t="shared" ca="1" si="159"/>
        <v>50_10</v>
      </c>
      <c r="I614">
        <f ca="1">IF(
  IFERROR(AND($C614&gt;0,MOD($C614,入力項目!$N$22)=0,$D614=入力項目!$N$23), FALSE),
  1,
  IF(
    AND(I613&gt;0,J613=12),
    IF(I613=入力項目!$N$28, 0, I613+1),
    I613
  )
)</f>
        <v>2</v>
      </c>
      <c r="J614">
        <f ca="1">IF($D614=入力項目!$N$23,1,IFERROR(J613+1,1))</f>
        <v>3</v>
      </c>
      <c r="K614" t="str">
        <f t="shared" ca="1" si="160"/>
        <v>2_3</v>
      </c>
      <c r="L614">
        <f ca="1">L613+IF(入力項目!$D$4=$D614,1,0)</f>
        <v>79</v>
      </c>
      <c r="M614" t="str">
        <f t="shared" ca="1" si="161"/>
        <v>79歳</v>
      </c>
      <c r="N614">
        <f t="shared" ca="1" si="165"/>
        <v>80</v>
      </c>
      <c r="O614" t="str">
        <f t="shared" ca="1" si="162"/>
        <v>80歳</v>
      </c>
      <c r="P614">
        <f t="shared" ca="1" si="166"/>
        <v>55</v>
      </c>
      <c r="Q614">
        <f t="shared" ca="1" si="167"/>
        <v>53</v>
      </c>
      <c r="R614">
        <f t="shared" ca="1" si="168"/>
        <v>2076</v>
      </c>
      <c r="S614">
        <f t="shared" ca="1" si="169"/>
        <v>2076</v>
      </c>
      <c r="T614">
        <f t="shared" ca="1" si="170"/>
        <v>2076</v>
      </c>
      <c r="U614">
        <f t="shared" ca="1" si="171"/>
        <v>2076</v>
      </c>
      <c r="V614" s="10">
        <f t="shared" ca="1" si="172"/>
        <v>55158925</v>
      </c>
      <c r="W614" s="10">
        <f ca="1">IF($L614&lt;その他マスタ!$B$1,VLOOKUP($D614,月別収支!$A$2:$H$13,2,FALSE),その他マスタ!$B$3)+IF(AND($L614=その他マスタ!$B$1,入力項目!$I$9="あり",$D614=入力項目!$D$4),その他マスタ!$B$2,0)</f>
        <v>150000</v>
      </c>
      <c r="X614" s="10">
        <f ca="1">-IF(入力項目!$K$5=TRUE,
IF($F614+$G614&lt;3,VLOOKUP($D614,月別収支!$A$2:$H$13,8,FALSE),0)+IFERROR(VLOOKUP($H614,住宅ローン計算!C:P,13,FALSE),0)+IF($F614&gt;1,IF(OR($G614=3,$G614=6,$G614=9,$G614=12),ROUNDUP(入力項目!$N$18/4,0),0),0),
VLOOKUP($D614,月別収支!$A$2:$H$13,8,FALSE))</f>
        <v>0</v>
      </c>
      <c r="Y614" s="10">
        <f ca="1">-VLOOKUP($D614,月別収支!$A$2:$H$13,3,FALSE)</f>
        <v>-75000</v>
      </c>
      <c r="Z614" s="10">
        <f ca="1">-VLOOKUP($D614,月別収支!$A$2:$H$13,4,FALSE)</f>
        <v>-27000</v>
      </c>
      <c r="AA614" s="10">
        <f ca="1">-VLOOKUP($D614,月別収支!$A$2:$H$13,6,FALSE)</f>
        <v>-10000</v>
      </c>
      <c r="AB614" s="10">
        <f ca="1">-(
VLOOKUP($D614,月別収支!$A$2:$H$13,5,FALSE)+IF(AND(入力項目!$I$27&lt;=$A614,ISEVEN($A614-入力項目!$I$27),入力項目!$I$28=$D614),入力項目!$I$26,0)
+IF(入力項目!$K$26=TRUE,
IFERROR(VLOOKUP($K614,マイカーローン計算!C:P,13,FALSE),0),
IFERROR(
  IF(AND($C614&gt;0,MOD($C614,入力項目!$N$22)=0,$D614=入力項目!$N$23),入力項目!$N$24,0),
 0
)
)
)</f>
        <v>-20000</v>
      </c>
      <c r="AC614" s="10">
        <f ca="1">-IF($A614&lt;入力項目!$N$33,入力項目!$N$35,IF(AND($A614=入力項目!$N$33,$D614&lt;=入力項目!$N$34),入力項目!$N$35,0))</f>
        <v>0</v>
      </c>
      <c r="AD614">
        <f ca="1">-(
_xlfn.IFS(
P614&lt;=入力項目!$S$11,0,
AND(P614&gt;=入力項目!$S$11+1,P614&lt;=3),IFERROR(VLOOKUP(入力項目!$S$12,子育て関連マスタ!$I$4:$M$5,4,FALSE),0),
AND(P614&gt;=4,P614&lt;=6),IFERROR(VLOOKUP(入力項目!$S$13,子育て関連マスタ!$I$9:$M$12,4,FALSE),0),
AND(P614&gt;=7,P614&lt;=12),IFERROR(VLOOKUP(入力項目!$S$14,子育て関連マスタ!$I$16:$M$17,4,FALSE),0),
AND(P614&gt;=13,P614&lt;=15),IFERROR(VLOOKUP(入力項目!$S$15,子育て関連マスタ!$I$21:$M$22,4,FALSE),0),
AND(P614&gt;=16,P614&lt;=18),IFERROR(VLOOKUP(入力項目!$S$16,子育て関連マスタ!$I$26:$M$28,4,FALSE),0),
AND(P614&gt;=19,P614&lt;=20,入力項目!$S$16="高専"),IFERROR(VLOOKUP(入力項目!$S$16,子育て関連マスタ!$I$26:$M$28,4,FALSE),0),
AND(P614&gt;=19,P614&lt;=20,入力項目!$S$16&lt;&gt;"高専"),IFERROR(VLOOKUP(入力項目!$S$17,子育て関連マスタ!$I$32:$M$37,4,FALSE),0),
AND(P614&gt;=21,P614&lt;=22,入力項目!$S$16="高専"),IFERROR(VLOOKUP(入力項目!$S$17,子育て関連マスタ!$I$32:$M$34,4,FALSE),0),
AND(P614&gt;=21,P614&lt;=22,入力項目!$S$16&lt;&gt;"高専"),IFERROR(VLOOKUP(入力項目!$S$17,子育て関連マスタ!$I$32:$M$34,4,FALSE),0),
P614&gt;=23,0
) +
IF($D614=4,
  IFERROR(_xlfn.IFS(
  P614&lt;=入力項目!$S$11,0,
  AND(P614=入力項目!$S$11),IFERROR(VLOOKUP(入力項目!$S$12,子育て関連マスタ!$I$4:$M$5,2,FALSE),0),
  AND(P614=4),IFERROR(VLOOKUP(入力項目!$S$13,子育て関連マスタ!$I$9:$M$12,2,FALSE),0),
  AND(P614=7),IFERROR(VLOOKUP(入力項目!$S$14,子育て関連マスタ!$I$16:$M$17,2,FALSE),0),
  AND(P614=13),IFERROR(VLOOKUP(入力項目!$S$15,子育て関連マスタ!$I$21:$M$22,2,FALSE),0),
  AND(P614=16),IFERROR(VLOOKUP(入力項目!$S$16,子育て関連マスタ!$I$26:$M$28,2,FALSE),0),
  AND(P614=19,入力項目!$S$16&lt;&gt;"高専"),IFERROR(VLOOKUP(入力項目!$S$17,子育て関連マスタ!$I$32:$M$37,2,FALSE),0),
  AND(P614=21,入力項目!$S$16="高専"),IFERROR(VLOOKUP(入力項目!$S$17,子育て関連マスタ!$I$32:$M$37,2,FALSE),0),
  P614&gt;=22,0
  ),0),0
) +
IF(AND(P614&gt;=1,P614&lt;=15),IF($D614=入力項目!$S$8,入力項目!$S$3,0),0) +
IF(AND(P614&gt;=1,P614&lt;=15),IF($D614=5,入力項目!$S$4,0),0) +
IF(AND(P614&gt;=1,P614&lt;=15),IF($D614=12,入力項目!$S$5,0),0) +
IF(AND(入力項目!$S$7=$A614,入力項目!$S$8=$D614),子育て関連マスタ!$C$14,0) +
IFERROR(IF(AND(YEAR(EDATE(DATE(入力項目!$S$7,入力項目!$S$8,1),1))=$A614,MONTH(EDATE(DATE(入力項目!$S$7,入力項目!$S$8,1),1))=$D614),子育て関連マスタ!$C$15,0),0) +
IF(AND(OR(P614=3,P614=5,P614=7),$D614=11),子育て関連マスタ!$C$17,0) +
IF(AND(P614=20,$D614=1),子育て関連マスタ!$C$18,0) +
IF(AND(P614=20,$D614=1),
IFERROR(_xlfn.IFS(
入力項目!$S$10="男",子育て関連マスタ!$C$18,
入力項目!$S$10="女",子育て関連マスタ!$C$19
),0),0
) +
IF(AND(P614&gt;=入力項目!$S$18,P614&lt;=入力項目!$S$19),入力項目!$S$20,0) +
IF(AND(P614&gt;=入力項目!$S$21,P614&lt;=入力項目!$S$22),入力項目!$S$23,0) +
IF(AND(P614&gt;=入力項目!$S$24,P614&lt;=入力項目!$S$25),入力項目!$S$26,0)
)</f>
        <v>0</v>
      </c>
      <c r="AE614">
        <f ca="1">-(
_xlfn.IFS(
Q614&lt;=入力項目!$S$11,0,
AND(Q614&gt;=入力項目!$S$11+1,Q614&lt;=3),IFERROR(VLOOKUP(入力項目!$S$12,子育て関連マスタ!$I$4:$M$5,4,FALSE),0),
AND(Q614&gt;=4,Q614&lt;=6),IFERROR(VLOOKUP(入力項目!$S$13,子育て関連マスタ!$I$9:$M$12,4,FALSE),0),
AND(Q614&gt;=7,Q614&lt;=12),IFERROR(VLOOKUP(入力項目!$S$14,子育て関連マスタ!$I$16:$M$17,4,FALSE),0),
AND(Q614&gt;=13,Q614&lt;=15),IFERROR(VLOOKUP(入力項目!$S$15,子育て関連マスタ!$I$21:$M$22,4,FALSE),0),
AND(Q614&gt;=16,Q614&lt;=18),IFERROR(VLOOKUP(入力項目!$S$16,子育て関連マスタ!$I$26:$M$28,4,FALSE),0),
AND(Q614&gt;=19,Q614&lt;=20,入力項目!$S$16="高専"),IFERROR(VLOOKUP(入力項目!$S$16,子育て関連マスタ!$I$26:$M$28,4,FALSE),0),
AND(Q614&gt;=19,Q614&lt;=20,入力項目!$S$16&lt;&gt;"高専"),IFERROR(VLOOKUP(入力項目!$S$17,子育て関連マスタ!$I$32:$M$37,4,FALSE),0),
AND(Q614&gt;=21,Q614&lt;=22,入力項目!$S$16="高専"),IFERROR(VLOOKUP(入力項目!$S$17,子育て関連マスタ!$I$32:$M$34,4,FALSE),0),
AND(Q614&gt;=21,Q614&lt;=22,入力項目!$S$16&lt;&gt;"高専"),IFERROR(VLOOKUP(入力項目!$S$17,子育て関連マスタ!$I$32:$M$34,4,FALSE),0),
Q614&gt;=23,0
) +
IF($D614=4,
  IFERROR(_xlfn.IFS(
  Q614&lt;=入力項目!$S$11,0,
  AND(Q614=入力項目!$S$11),IFERROR(VLOOKUP(入力項目!$S$12,子育て関連マスタ!$I$4:$M$5,2,FALSE),0),
  AND(Q614=4),IFERROR(VLOOKUP(入力項目!$S$13,子育て関連マスタ!$I$9:$M$12,2,FALSE),0),
  AND(Q614=7),IFERROR(VLOOKUP(入力項目!$S$14,子育て関連マスタ!$I$16:$M$17,2,FALSE),0),
  AND(Q614=13),IFERROR(VLOOKUP(入力項目!$S$15,子育て関連マスタ!$I$21:$M$22,2,FALSE),0),
  AND(Q614=16),IFERROR(VLOOKUP(入力項目!$S$16,子育て関連マスタ!$I$26:$M$28,2,FALSE),0),
  AND(Q614=19,入力項目!$S$16&lt;&gt;"高専"),IFERROR(VLOOKUP(入力項目!$S$17,子育て関連マスタ!$I$32:$M$37,2,FALSE),0),
  AND(Q614=21,入力項目!$S$16="高専"),IFERROR(VLOOKUP(入力項目!$S$17,子育て関連マスタ!$I$32:$M$37,2,FALSE),0),
  Q614&gt;=22,0
  ),0),0
) +
IF(AND(Q614&gt;=1,Q614&lt;=15),IF($D614=入力項目!$S$8,入力項目!$S$3,0),0) +
IF(AND(Q614&gt;=1,Q614&lt;=15),IF($D614=5,入力項目!$S$4,0),0) +
IF(AND(Q614&gt;=1,Q614&lt;=15),IF($D614=12,入力項目!$S$5,0),0) +
IF(AND(入力項目!$S$7=$A614,入力項目!$S$8=$D614),子育て関連マスタ!$C$14,0) +
IFERROR(IF(AND(YEAR(EDATE(DATE(入力項目!$S$7,入力項目!$S$8,1),1))=$A614,MONTH(EDATE(DATE(入力項目!$S$7,入力項目!$S$8,1),1))=$D614),子育て関連マスタ!$C$15,0),0) +
IF(AND(OR(Q614=3,Q614=5,Q614=7),$D614=11),子育て関連マスタ!$C$17,0) +
IF(AND(Q614=20,$D614=1),子育て関連マスタ!$C$18,0) +
IF(AND(Q614=20,$D614=1),
IFERROR(_xlfn.IFS(
入力項目!$S$10="男",子育て関連マスタ!$C$18,
入力項目!$S$10="女",子育て関連マスタ!$C$19
),0),0
) +
IF(AND(Q614&gt;=入力項目!$S$18,Q614&lt;=入力項目!$S$19),入力項目!$S$20,0) +
IF(AND(Q614&gt;=入力項目!$S$21,Q614&lt;=入力項目!$S$22),入力項目!$S$23,0) +
IF(AND(Q614&gt;=入力項目!$S$24,Q614&lt;=入力項目!$S$25),入力項目!$S$26,0)
)</f>
        <v>0</v>
      </c>
      <c r="AF614">
        <f ca="1">-(
_xlfn.IFS(
R614&lt;=入力項目!$S$11,0,
AND(R614&gt;=入力項目!$S$11+1,R614&lt;=3),IFERROR(VLOOKUP(入力項目!$S$12,子育て関連マスタ!$I$4:$M$5,4,FALSE),0),
AND(R614&gt;=4,R614&lt;=6),IFERROR(VLOOKUP(入力項目!$S$13,子育て関連マスタ!$I$9:$M$12,4,FALSE),0),
AND(R614&gt;=7,R614&lt;=12),IFERROR(VLOOKUP(入力項目!$S$14,子育て関連マスタ!$I$16:$M$17,4,FALSE),0),
AND(R614&gt;=13,R614&lt;=15),IFERROR(VLOOKUP(入力項目!$S$15,子育て関連マスタ!$I$21:$M$22,4,FALSE),0),
AND(R614&gt;=16,R614&lt;=18),IFERROR(VLOOKUP(入力項目!$S$16,子育て関連マスタ!$I$26:$M$28,4,FALSE),0),
AND(R614&gt;=19,R614&lt;=20,入力項目!$S$16="高専"),IFERROR(VLOOKUP(入力項目!$S$16,子育て関連マスタ!$I$26:$M$28,4,FALSE),0),
AND(R614&gt;=19,R614&lt;=20,入力項目!$S$16&lt;&gt;"高専"),IFERROR(VLOOKUP(入力項目!$S$17,子育て関連マスタ!$I$32:$M$37,4,FALSE),0),
AND(R614&gt;=21,R614&lt;=22,入力項目!$S$16="高専"),IFERROR(VLOOKUP(入力項目!$S$17,子育て関連マスタ!$I$32:$M$34,4,FALSE),0),
AND(R614&gt;=21,R614&lt;=22,入力項目!$S$16&lt;&gt;"高専"),IFERROR(VLOOKUP(入力項目!$S$17,子育て関連マスタ!$I$32:$M$34,4,FALSE),0),
R614&gt;=23,0
) +
IF($D614=4,
  IFERROR(_xlfn.IFS(
  R614&lt;=入力項目!$S$11,0,
  AND(R614=入力項目!$S$11),IFERROR(VLOOKUP(入力項目!$S$12,子育て関連マスタ!$I$4:$M$5,2,FALSE),0),
  AND(R614=4),IFERROR(VLOOKUP(入力項目!$S$13,子育て関連マスタ!$I$9:$M$12,2,FALSE),0),
  AND(R614=7),IFERROR(VLOOKUP(入力項目!$S$14,子育て関連マスタ!$I$16:$M$17,2,FALSE),0),
  AND(R614=13),IFERROR(VLOOKUP(入力項目!$S$15,子育て関連マスタ!$I$21:$M$22,2,FALSE),0),
  AND(R614=16),IFERROR(VLOOKUP(入力項目!$S$16,子育て関連マスタ!$I$26:$M$28,2,FALSE),0),
  AND(R614=19,入力項目!$S$16&lt;&gt;"高専"),IFERROR(VLOOKUP(入力項目!$S$17,子育て関連マスタ!$I$32:$M$37,2,FALSE),0),
  AND(R614=21,入力項目!$S$16="高専"),IFERROR(VLOOKUP(入力項目!$S$17,子育て関連マスタ!$I$32:$M$37,2,FALSE),0),
  R614&gt;=22,0
  ),0),0
) +
IF(AND(R614&gt;=1,R614&lt;=15),IF($D614=入力項目!$S$8,入力項目!$S$3,0),0) +
IF(AND(R614&gt;=1,R614&lt;=15),IF($D614=5,入力項目!$S$4,0),0) +
IF(AND(R614&gt;=1,R614&lt;=15),IF($D614=12,入力項目!$S$5,0),0) +
IF(AND(入力項目!$S$7=$A614,入力項目!$S$8=$D614),子育て関連マスタ!$C$14,0) +
IFERROR(IF(AND(YEAR(EDATE(DATE(入力項目!$S$7,入力項目!$S$8,1),1))=$A614,MONTH(EDATE(DATE(入力項目!$S$7,入力項目!$S$8,1),1))=$D614),子育て関連マスタ!$C$15,0),0) +
IF(AND(OR(R614=3,R614=5,R614=7),$D614=11),子育て関連マスタ!$C$17,0) +
IF(AND(R614=20,$D614=1),子育て関連マスタ!$C$18,0) +
IF(AND(R614=20,$D614=1),
IFERROR(_xlfn.IFS(
入力項目!$S$10="男",子育て関連マスタ!$C$18,
入力項目!$S$10="女",子育て関連マスタ!$C$19
),0),0
) +
IF(AND(R614&gt;=入力項目!$S$18,R614&lt;=入力項目!$S$19),入力項目!$S$20,0) +
IF(AND(R614&gt;=入力項目!$S$21,R614&lt;=入力項目!$S$22),入力項目!$S$23,0) +
IF(AND(R614&gt;=入力項目!$S$24,R614&lt;=入力項目!$S$25),入力項目!$S$26,0)
)</f>
        <v>0</v>
      </c>
      <c r="AG614">
        <f ca="1">-(
_xlfn.IFS(
S614&lt;=入力項目!$S$11,0,
AND(S614&gt;=入力項目!$S$11+1,S614&lt;=3),IFERROR(VLOOKUP(入力項目!$S$12,子育て関連マスタ!$I$4:$M$5,4,FALSE),0),
AND(S614&gt;=4,S614&lt;=6),IFERROR(VLOOKUP(入力項目!$S$13,子育て関連マスタ!$I$9:$M$12,4,FALSE),0),
AND(S614&gt;=7,S614&lt;=12),IFERROR(VLOOKUP(入力項目!$S$14,子育て関連マスタ!$I$16:$M$17,4,FALSE),0),
AND(S614&gt;=13,S614&lt;=15),IFERROR(VLOOKUP(入力項目!$S$15,子育て関連マスタ!$I$21:$M$22,4,FALSE),0),
AND(S614&gt;=16,S614&lt;=18),IFERROR(VLOOKUP(入力項目!$S$16,子育て関連マスタ!$I$26:$M$28,4,FALSE),0),
AND(S614&gt;=19,S614&lt;=20,入力項目!$S$16="高専"),IFERROR(VLOOKUP(入力項目!$S$16,子育て関連マスタ!$I$26:$M$28,4,FALSE),0),
AND(S614&gt;=19,S614&lt;=20,入力項目!$S$16&lt;&gt;"高専"),IFERROR(VLOOKUP(入力項目!$S$17,子育て関連マスタ!$I$32:$M$37,4,FALSE),0),
AND(S614&gt;=21,S614&lt;=22,入力項目!$S$16="高専"),IFERROR(VLOOKUP(入力項目!$S$17,子育て関連マスタ!$I$32:$M$34,4,FALSE),0),
AND(S614&gt;=21,S614&lt;=22,入力項目!$S$16&lt;&gt;"高専"),IFERROR(VLOOKUP(入力項目!$S$17,子育て関連マスタ!$I$32:$M$34,4,FALSE),0),
S614&gt;=23,0
) +
IF($D614=4,
  IFERROR(_xlfn.IFS(
  S614&lt;=入力項目!$S$11,0,
  AND(S614=入力項目!$S$11),IFERROR(VLOOKUP(入力項目!$S$12,子育て関連マスタ!$I$4:$M$5,2,FALSE),0),
  AND(S614=4),IFERROR(VLOOKUP(入力項目!$S$13,子育て関連マスタ!$I$9:$M$12,2,FALSE),0),
  AND(S614=7),IFERROR(VLOOKUP(入力項目!$S$14,子育て関連マスタ!$I$16:$M$17,2,FALSE),0),
  AND(S614=13),IFERROR(VLOOKUP(入力項目!$S$15,子育て関連マスタ!$I$21:$M$22,2,FALSE),0),
  AND(S614=16),IFERROR(VLOOKUP(入力項目!$S$16,子育て関連マスタ!$I$26:$M$28,2,FALSE),0),
  AND(S614=19,入力項目!$S$16&lt;&gt;"高専"),IFERROR(VLOOKUP(入力項目!$S$17,子育て関連マスタ!$I$32:$M$37,2,FALSE),0),
  AND(S614=21,入力項目!$S$16="高専"),IFERROR(VLOOKUP(入力項目!$S$17,子育て関連マスタ!$I$32:$M$37,2,FALSE),0),
  S614&gt;=22,0
  ),0),0
) +
IF(AND(S614&gt;=1,S614&lt;=15),IF($D614=入力項目!$S$8,入力項目!$S$3,0),0) +
IF(AND(S614&gt;=1,S614&lt;=15),IF($D614=5,入力項目!$S$4,0),0) +
IF(AND(S614&gt;=1,S614&lt;=15),IF($D614=12,入力項目!$S$5,0),0) +
IF(AND(入力項目!$S$7=$A614,入力項目!$S$8=$D614),子育て関連マスタ!$C$14,0) +
IFERROR(IF(AND(YEAR(EDATE(DATE(入力項目!$S$7,入力項目!$S$8,1),1))=$A614,MONTH(EDATE(DATE(入力項目!$S$7,入力項目!$S$8,1),1))=$D614),子育て関連マスタ!$C$15,0),0) +
IF(AND(OR(S614=3,S614=5,S614=7),$D614=11),子育て関連マスタ!$C$17,0) +
IF(AND(S614=20,$D614=1),子育て関連マスタ!$C$18,0) +
IF(AND(S614=20,$D614=1),
IFERROR(_xlfn.IFS(
入力項目!$S$10="男",子育て関連マスタ!$C$18,
入力項目!$S$10="女",子育て関連マスタ!$C$19
),0),0
) +
IF(AND(S614&gt;=入力項目!$S$18,S614&lt;=入力項目!$S$19),入力項目!$S$20,0) +
IF(AND(S614&gt;=入力項目!$S$21,S614&lt;=入力項目!$S$22),入力項目!$S$23,0) +
IF(AND(S614&gt;=入力項目!$S$24,S614&lt;=入力項目!$S$25),入力項目!$S$26,0)
)</f>
        <v>0</v>
      </c>
      <c r="AH614">
        <f ca="1">-(
_xlfn.IFS(
T614&lt;=入力項目!$S$11,0,
AND(T614&gt;=入力項目!$S$11+1,T614&lt;=3),IFERROR(VLOOKUP(入力項目!$S$12,子育て関連マスタ!$I$4:$M$5,4,FALSE),0),
AND(T614&gt;=4,T614&lt;=6),IFERROR(VLOOKUP(入力項目!$S$13,子育て関連マスタ!$I$9:$M$12,4,FALSE),0),
AND(T614&gt;=7,T614&lt;=12),IFERROR(VLOOKUP(入力項目!$S$14,子育て関連マスタ!$I$16:$M$17,4,FALSE),0),
AND(T614&gt;=13,T614&lt;=15),IFERROR(VLOOKUP(入力項目!$S$15,子育て関連マスタ!$I$21:$M$22,4,FALSE),0),
AND(T614&gt;=16,T614&lt;=18),IFERROR(VLOOKUP(入力項目!$S$16,子育て関連マスタ!$I$26:$M$28,4,FALSE),0),
AND(T614&gt;=19,T614&lt;=20,入力項目!$S$16="高専"),IFERROR(VLOOKUP(入力項目!$S$16,子育て関連マスタ!$I$26:$M$28,4,FALSE),0),
AND(T614&gt;=19,T614&lt;=20,入力項目!$S$16&lt;&gt;"高専"),IFERROR(VLOOKUP(入力項目!$S$17,子育て関連マスタ!$I$32:$M$37,4,FALSE),0),
AND(T614&gt;=21,T614&lt;=22,入力項目!$S$16="高専"),IFERROR(VLOOKUP(入力項目!$S$17,子育て関連マスタ!$I$32:$M$34,4,FALSE),0),
AND(T614&gt;=21,T614&lt;=22,入力項目!$S$16&lt;&gt;"高専"),IFERROR(VLOOKUP(入力項目!$S$17,子育て関連マスタ!$I$32:$M$34,4,FALSE),0),
T614&gt;=23,0
) +
IF($D614=4,
  IFERROR(_xlfn.IFS(
  T614&lt;=入力項目!$S$11,0,
  AND(T614=入力項目!$S$11),IFERROR(VLOOKUP(入力項目!$S$12,子育て関連マスタ!$I$4:$M$5,2,FALSE),0),
  AND(T614=4),IFERROR(VLOOKUP(入力項目!$S$13,子育て関連マスタ!$I$9:$M$12,2,FALSE),0),
  AND(T614=7),IFERROR(VLOOKUP(入力項目!$S$14,子育て関連マスタ!$I$16:$M$17,2,FALSE),0),
  AND(T614=13),IFERROR(VLOOKUP(入力項目!$S$15,子育て関連マスタ!$I$21:$M$22,2,FALSE),0),
  AND(T614=16),IFERROR(VLOOKUP(入力項目!$S$16,子育て関連マスタ!$I$26:$M$28,2,FALSE),0),
  AND(T614=19,入力項目!$S$16&lt;&gt;"高専"),IFERROR(VLOOKUP(入力項目!$S$17,子育て関連マスタ!$I$32:$M$37,2,FALSE),0),
  AND(T614=21,入力項目!$S$16="高専"),IFERROR(VLOOKUP(入力項目!$S$17,子育て関連マスタ!$I$32:$M$37,2,FALSE),0),
  T614&gt;=22,0
  ),0),0
) +
IF(AND(T614&gt;=1,T614&lt;=15),IF($D614=入力項目!$S$8,入力項目!$S$3,0),0) +
IF(AND(T614&gt;=1,T614&lt;=15),IF($D614=5,入力項目!$S$4,0),0) +
IF(AND(T614&gt;=1,T614&lt;=15),IF($D614=12,入力項目!$S$5,0),0) +
IF(AND(入力項目!$S$7=$A614,入力項目!$S$8=$D614),子育て関連マスタ!$C$14,0) +
IFERROR(IF(AND(YEAR(EDATE(DATE(入力項目!$S$7,入力項目!$S$8,1),1))=$A614,MONTH(EDATE(DATE(入力項目!$S$7,入力項目!$S$8,1),1))=$D614),子育て関連マスタ!$C$15,0),0) +
IF(AND(OR(T614=3,T614=5,T614=7),$D614=11),子育て関連マスタ!$C$17,0) +
IF(AND(T614=20,$D614=1),子育て関連マスタ!$C$18,0) +
IF(AND(T614=20,$D614=1),
IFERROR(_xlfn.IFS(
入力項目!$S$10="男",子育て関連マスタ!$C$18,
入力項目!$S$10="女",子育て関連マスタ!$C$19
),0),0
) +
IF(AND(T614&gt;=入力項目!$S$18,T614&lt;=入力項目!$S$19),入力項目!$S$20,0) +
IF(AND(T614&gt;=入力項目!$S$21,T614&lt;=入力項目!$S$22),入力項目!$S$23,0) +
IF(AND(T614&gt;=入力項目!$S$24,T614&lt;=入力項目!$S$25),入力項目!$S$26,0)
)</f>
        <v>0</v>
      </c>
      <c r="AI614">
        <f ca="1">-(
_xlfn.IFS(
U614&lt;=入力項目!$S$11,0,
AND(U614&gt;=入力項目!$S$11+1,U614&lt;=3),IFERROR(VLOOKUP(入力項目!$S$12,子育て関連マスタ!$I$4:$M$5,4,FALSE),0),
AND(U614&gt;=4,U614&lt;=6),IFERROR(VLOOKUP(入力項目!$S$13,子育て関連マスタ!$I$9:$M$12,4,FALSE),0),
AND(U614&gt;=7,U614&lt;=12),IFERROR(VLOOKUP(入力項目!$S$14,子育て関連マスタ!$I$16:$M$17,4,FALSE),0),
AND(U614&gt;=13,U614&lt;=15),IFERROR(VLOOKUP(入力項目!$S$15,子育て関連マスタ!$I$21:$M$22,4,FALSE),0),
AND(U614&gt;=16,U614&lt;=18),IFERROR(VLOOKUP(入力項目!$S$16,子育て関連マスタ!$I$26:$M$28,4,FALSE),0),
AND(U614&gt;=19,U614&lt;=20,入力項目!$S$16="高専"),IFERROR(VLOOKUP(入力項目!$S$16,子育て関連マスタ!$I$26:$M$28,4,FALSE),0),
AND(U614&gt;=19,U614&lt;=20,入力項目!$S$16&lt;&gt;"高専"),IFERROR(VLOOKUP(入力項目!$S$17,子育て関連マスタ!$I$32:$M$37,4,FALSE),0),
AND(U614&gt;=21,U614&lt;=22,入力項目!$S$16="高専"),IFERROR(VLOOKUP(入力項目!$S$17,子育て関連マスタ!$I$32:$M$34,4,FALSE),0),
AND(U614&gt;=21,U614&lt;=22,入力項目!$S$16&lt;&gt;"高専"),IFERROR(VLOOKUP(入力項目!$S$17,子育て関連マスタ!$I$32:$M$34,4,FALSE),0),
U614&gt;=23,0
) +
IF($D614=4,
  IFERROR(_xlfn.IFS(
  U614&lt;=入力項目!$S$11,0,
  AND(U614=入力項目!$S$11),IFERROR(VLOOKUP(入力項目!$S$12,子育て関連マスタ!$I$4:$M$5,2,FALSE),0),
  AND(U614=4),IFERROR(VLOOKUP(入力項目!$S$13,子育て関連マスタ!$I$9:$M$12,2,FALSE),0),
  AND(U614=7),IFERROR(VLOOKUP(入力項目!$S$14,子育て関連マスタ!$I$16:$M$17,2,FALSE),0),
  AND(U614=13),IFERROR(VLOOKUP(入力項目!$S$15,子育て関連マスタ!$I$21:$M$22,2,FALSE),0),
  AND(U614=16),IFERROR(VLOOKUP(入力項目!$S$16,子育て関連マスタ!$I$26:$M$28,2,FALSE),0),
  AND(U614=19,入力項目!$S$16&lt;&gt;"高専"),IFERROR(VLOOKUP(入力項目!$S$17,子育て関連マスタ!$I$32:$M$37,2,FALSE),0),
  AND(U614=21,入力項目!$S$16="高専"),IFERROR(VLOOKUP(入力項目!$S$17,子育て関連マスタ!$I$32:$M$37,2,FALSE),0),
  U614&gt;=22,0
  ),0),0
) +
IF(AND(U614&gt;=1,U614&lt;=15),IF($D614=入力項目!$S$8,入力項目!$S$3,0),0) +
IF(AND(U614&gt;=1,U614&lt;=15),IF($D614=5,入力項目!$S$4,0),0) +
IF(AND(U614&gt;=1,U614&lt;=15),IF($D614=12,入力項目!$S$5,0),0) +
IF(AND(入力項目!$S$7=$A614,入力項目!$S$8=$D614),子育て関連マスタ!$C$14,0) +
IFERROR(IF(AND(YEAR(EDATE(DATE(入力項目!$S$7,入力項目!$S$8,1),1))=$A614,MONTH(EDATE(DATE(入力項目!$S$7,入力項目!$S$8,1),1))=$D614),子育て関連マスタ!$C$15,0),0) +
IF(AND(OR(U614=3,U614=5,U614=7),$D614=11),子育て関連マスタ!$C$17,0) +
IF(AND(U614=20,$D614=1),子育て関連マスタ!$C$18,0) +
IF(AND(U614=20,$D614=1),
IFERROR(_xlfn.IFS(
入力項目!$S$10="男",子育て関連マスタ!$C$18,
入力項目!$S$10="女",子育て関連マスタ!$C$19
),0),0
) +
IF(AND(U614&gt;=入力項目!$S$18,U614&lt;=入力項目!$S$19),入力項目!$S$20,0) +
IF(AND(U614&gt;=入力項目!$S$21,U614&lt;=入力項目!$S$22),入力項目!$S$23,0) +
IF(AND(U614&gt;=入力項目!$S$24,U614&lt;=入力項目!$S$25),入力項目!$S$26,0)
)</f>
        <v>0</v>
      </c>
      <c r="AJ614" s="10">
        <f ca="1">-VLOOKUP($D614,月別収支!$A$2:$H$13,7,FALSE)</f>
        <v>-20000</v>
      </c>
    </row>
    <row r="615" spans="1:36" x14ac:dyDescent="0.4">
      <c r="A615">
        <f t="shared" ca="1" si="156"/>
        <v>2075</v>
      </c>
      <c r="B615">
        <f t="shared" ca="1" si="163"/>
        <v>2075</v>
      </c>
      <c r="C615">
        <f t="shared" ca="1" si="164"/>
        <v>51</v>
      </c>
      <c r="D615">
        <f t="shared" ca="1" si="157"/>
        <v>9</v>
      </c>
      <c r="E615" t="str">
        <f t="shared" ca="1" si="158"/>
        <v>2075年9月</v>
      </c>
      <c r="F615">
        <f ca="1">IF(OR(入力項目!$N$5&lt;$A615,AND(入力項目!$N$5=$A615,入力項目!$N$6&lt;$D615)),IF(F614=0,1,IF(G615=12,F614+1,F614)),0)</f>
        <v>50</v>
      </c>
      <c r="G615">
        <f ca="1">IF(OR(入力項目!$N$5&lt;$A615,AND(入力項目!$N$5=$A615,入力項目!$N$6&lt;$D615)),IF(G614=12,1,G614+1),0)</f>
        <v>11</v>
      </c>
      <c r="H615" t="str">
        <f t="shared" ca="1" si="159"/>
        <v>50_11</v>
      </c>
      <c r="I615">
        <f ca="1">IF(
  IFERROR(AND($C615&gt;0,MOD($C615,入力項目!$N$22)=0,$D615=入力項目!$N$23), FALSE),
  1,
  IF(
    AND(I614&gt;0,J614=12),
    IF(I614=入力項目!$N$28, 0, I614+1),
    I614
  )
)</f>
        <v>2</v>
      </c>
      <c r="J615">
        <f ca="1">IF($D615=入力項目!$N$23,1,IFERROR(J614+1,1))</f>
        <v>4</v>
      </c>
      <c r="K615" t="str">
        <f t="shared" ca="1" si="160"/>
        <v>2_4</v>
      </c>
      <c r="L615">
        <f ca="1">L614+IF(入力項目!$D$4=$D615,1,0)</f>
        <v>79</v>
      </c>
      <c r="M615" t="str">
        <f t="shared" ca="1" si="161"/>
        <v>79歳</v>
      </c>
      <c r="N615">
        <f t="shared" ca="1" si="165"/>
        <v>80</v>
      </c>
      <c r="O615" t="str">
        <f t="shared" ca="1" si="162"/>
        <v>80歳</v>
      </c>
      <c r="P615">
        <f t="shared" ca="1" si="166"/>
        <v>55</v>
      </c>
      <c r="Q615">
        <f t="shared" ca="1" si="167"/>
        <v>53</v>
      </c>
      <c r="R615">
        <f t="shared" ca="1" si="168"/>
        <v>2076</v>
      </c>
      <c r="S615">
        <f t="shared" ca="1" si="169"/>
        <v>2076</v>
      </c>
      <c r="T615">
        <f t="shared" ca="1" si="170"/>
        <v>2076</v>
      </c>
      <c r="U615">
        <f t="shared" ca="1" si="171"/>
        <v>2076</v>
      </c>
      <c r="V615" s="10">
        <f t="shared" ca="1" si="172"/>
        <v>55156925</v>
      </c>
      <c r="W615" s="10">
        <f ca="1">IF($L615&lt;その他マスタ!$B$1,VLOOKUP($D615,月別収支!$A$2:$H$13,2,FALSE),その他マスタ!$B$3)+IF(AND($L615=その他マスタ!$B$1,入力項目!$I$9="あり",$D615=入力項目!$D$4),その他マスタ!$B$2,0)</f>
        <v>150000</v>
      </c>
      <c r="X615" s="10">
        <f ca="1">-IF(入力項目!$K$5=TRUE,
IF($F615+$G615&lt;3,VLOOKUP($D615,月別収支!$A$2:$H$13,8,FALSE),0)+IFERROR(VLOOKUP($H615,住宅ローン計算!C:P,13,FALSE),0)+IF($F615&gt;1,IF(OR($G615=3,$G615=6,$G615=9,$G615=12),ROUNDUP(入力項目!$N$18/4,0),0),0),
VLOOKUP($D615,月別収支!$A$2:$H$13,8,FALSE))</f>
        <v>0</v>
      </c>
      <c r="Y615" s="10">
        <f ca="1">-VLOOKUP($D615,月別収支!$A$2:$H$13,3,FALSE)</f>
        <v>-75000</v>
      </c>
      <c r="Z615" s="10">
        <f ca="1">-VLOOKUP($D615,月別収支!$A$2:$H$13,4,FALSE)</f>
        <v>-27000</v>
      </c>
      <c r="AA615" s="10">
        <f ca="1">-VLOOKUP($D615,月別収支!$A$2:$H$13,6,FALSE)</f>
        <v>-10000</v>
      </c>
      <c r="AB615" s="10">
        <f ca="1">-(
VLOOKUP($D615,月別収支!$A$2:$H$13,5,FALSE)+IF(AND(入力項目!$I$27&lt;=$A615,ISEVEN($A615-入力項目!$I$27),入力項目!$I$28=$D615),入力項目!$I$26,0)
+IF(入力項目!$K$26=TRUE,
IFERROR(VLOOKUP($K615,マイカーローン計算!C:P,13,FALSE),0),
IFERROR(
  IF(AND($C615&gt;0,MOD($C615,入力項目!$N$22)=0,$D615=入力項目!$N$23),入力項目!$N$24,0),
 0
)
)
)</f>
        <v>-20000</v>
      </c>
      <c r="AC615" s="10">
        <f ca="1">-IF($A615&lt;入力項目!$N$33,入力項目!$N$35,IF(AND($A615=入力項目!$N$33,$D615&lt;=入力項目!$N$34),入力項目!$N$35,0))</f>
        <v>0</v>
      </c>
      <c r="AD615">
        <f ca="1">-(
_xlfn.IFS(
P615&lt;=入力項目!$S$11,0,
AND(P615&gt;=入力項目!$S$11+1,P615&lt;=3),IFERROR(VLOOKUP(入力項目!$S$12,子育て関連マスタ!$I$4:$M$5,4,FALSE),0),
AND(P615&gt;=4,P615&lt;=6),IFERROR(VLOOKUP(入力項目!$S$13,子育て関連マスタ!$I$9:$M$12,4,FALSE),0),
AND(P615&gt;=7,P615&lt;=12),IFERROR(VLOOKUP(入力項目!$S$14,子育て関連マスタ!$I$16:$M$17,4,FALSE),0),
AND(P615&gt;=13,P615&lt;=15),IFERROR(VLOOKUP(入力項目!$S$15,子育て関連マスタ!$I$21:$M$22,4,FALSE),0),
AND(P615&gt;=16,P615&lt;=18),IFERROR(VLOOKUP(入力項目!$S$16,子育て関連マスタ!$I$26:$M$28,4,FALSE),0),
AND(P615&gt;=19,P615&lt;=20,入力項目!$S$16="高専"),IFERROR(VLOOKUP(入力項目!$S$16,子育て関連マスタ!$I$26:$M$28,4,FALSE),0),
AND(P615&gt;=19,P615&lt;=20,入力項目!$S$16&lt;&gt;"高専"),IFERROR(VLOOKUP(入力項目!$S$17,子育て関連マスタ!$I$32:$M$37,4,FALSE),0),
AND(P615&gt;=21,P615&lt;=22,入力項目!$S$16="高専"),IFERROR(VLOOKUP(入力項目!$S$17,子育て関連マスタ!$I$32:$M$34,4,FALSE),0),
AND(P615&gt;=21,P615&lt;=22,入力項目!$S$16&lt;&gt;"高専"),IFERROR(VLOOKUP(入力項目!$S$17,子育て関連マスタ!$I$32:$M$34,4,FALSE),0),
P615&gt;=23,0
) +
IF($D615=4,
  IFERROR(_xlfn.IFS(
  P615&lt;=入力項目!$S$11,0,
  AND(P615=入力項目!$S$11),IFERROR(VLOOKUP(入力項目!$S$12,子育て関連マスタ!$I$4:$M$5,2,FALSE),0),
  AND(P615=4),IFERROR(VLOOKUP(入力項目!$S$13,子育て関連マスタ!$I$9:$M$12,2,FALSE),0),
  AND(P615=7),IFERROR(VLOOKUP(入力項目!$S$14,子育て関連マスタ!$I$16:$M$17,2,FALSE),0),
  AND(P615=13),IFERROR(VLOOKUP(入力項目!$S$15,子育て関連マスタ!$I$21:$M$22,2,FALSE),0),
  AND(P615=16),IFERROR(VLOOKUP(入力項目!$S$16,子育て関連マスタ!$I$26:$M$28,2,FALSE),0),
  AND(P615=19,入力項目!$S$16&lt;&gt;"高専"),IFERROR(VLOOKUP(入力項目!$S$17,子育て関連マスタ!$I$32:$M$37,2,FALSE),0),
  AND(P615=21,入力項目!$S$16="高専"),IFERROR(VLOOKUP(入力項目!$S$17,子育て関連マスタ!$I$32:$M$37,2,FALSE),0),
  P615&gt;=22,0
  ),0),0
) +
IF(AND(P615&gt;=1,P615&lt;=15),IF($D615=入力項目!$S$8,入力項目!$S$3,0),0) +
IF(AND(P615&gt;=1,P615&lt;=15),IF($D615=5,入力項目!$S$4,0),0) +
IF(AND(P615&gt;=1,P615&lt;=15),IF($D615=12,入力項目!$S$5,0),0) +
IF(AND(入力項目!$S$7=$A615,入力項目!$S$8=$D615),子育て関連マスタ!$C$14,0) +
IFERROR(IF(AND(YEAR(EDATE(DATE(入力項目!$S$7,入力項目!$S$8,1),1))=$A615,MONTH(EDATE(DATE(入力項目!$S$7,入力項目!$S$8,1),1))=$D615),子育て関連マスタ!$C$15,0),0) +
IF(AND(OR(P615=3,P615=5,P615=7),$D615=11),子育て関連マスタ!$C$17,0) +
IF(AND(P615=20,$D615=1),子育て関連マスタ!$C$18,0) +
IF(AND(P615=20,$D615=1),
IFERROR(_xlfn.IFS(
入力項目!$S$10="男",子育て関連マスタ!$C$18,
入力項目!$S$10="女",子育て関連マスタ!$C$19
),0),0
) +
IF(AND(P615&gt;=入力項目!$S$18,P615&lt;=入力項目!$S$19),入力項目!$S$20,0) +
IF(AND(P615&gt;=入力項目!$S$21,P615&lt;=入力項目!$S$22),入力項目!$S$23,0) +
IF(AND(P615&gt;=入力項目!$S$24,P615&lt;=入力項目!$S$25),入力項目!$S$26,0)
)</f>
        <v>0</v>
      </c>
      <c r="AE615">
        <f ca="1">-(
_xlfn.IFS(
Q615&lt;=入力項目!$S$11,0,
AND(Q615&gt;=入力項目!$S$11+1,Q615&lt;=3),IFERROR(VLOOKUP(入力項目!$S$12,子育て関連マスタ!$I$4:$M$5,4,FALSE),0),
AND(Q615&gt;=4,Q615&lt;=6),IFERROR(VLOOKUP(入力項目!$S$13,子育て関連マスタ!$I$9:$M$12,4,FALSE),0),
AND(Q615&gt;=7,Q615&lt;=12),IFERROR(VLOOKUP(入力項目!$S$14,子育て関連マスタ!$I$16:$M$17,4,FALSE),0),
AND(Q615&gt;=13,Q615&lt;=15),IFERROR(VLOOKUP(入力項目!$S$15,子育て関連マスタ!$I$21:$M$22,4,FALSE),0),
AND(Q615&gt;=16,Q615&lt;=18),IFERROR(VLOOKUP(入力項目!$S$16,子育て関連マスタ!$I$26:$M$28,4,FALSE),0),
AND(Q615&gt;=19,Q615&lt;=20,入力項目!$S$16="高専"),IFERROR(VLOOKUP(入力項目!$S$16,子育て関連マスタ!$I$26:$M$28,4,FALSE),0),
AND(Q615&gt;=19,Q615&lt;=20,入力項目!$S$16&lt;&gt;"高専"),IFERROR(VLOOKUP(入力項目!$S$17,子育て関連マスタ!$I$32:$M$37,4,FALSE),0),
AND(Q615&gt;=21,Q615&lt;=22,入力項目!$S$16="高専"),IFERROR(VLOOKUP(入力項目!$S$17,子育て関連マスタ!$I$32:$M$34,4,FALSE),0),
AND(Q615&gt;=21,Q615&lt;=22,入力項目!$S$16&lt;&gt;"高専"),IFERROR(VLOOKUP(入力項目!$S$17,子育て関連マスタ!$I$32:$M$34,4,FALSE),0),
Q615&gt;=23,0
) +
IF($D615=4,
  IFERROR(_xlfn.IFS(
  Q615&lt;=入力項目!$S$11,0,
  AND(Q615=入力項目!$S$11),IFERROR(VLOOKUP(入力項目!$S$12,子育て関連マスタ!$I$4:$M$5,2,FALSE),0),
  AND(Q615=4),IFERROR(VLOOKUP(入力項目!$S$13,子育て関連マスタ!$I$9:$M$12,2,FALSE),0),
  AND(Q615=7),IFERROR(VLOOKUP(入力項目!$S$14,子育て関連マスタ!$I$16:$M$17,2,FALSE),0),
  AND(Q615=13),IFERROR(VLOOKUP(入力項目!$S$15,子育て関連マスタ!$I$21:$M$22,2,FALSE),0),
  AND(Q615=16),IFERROR(VLOOKUP(入力項目!$S$16,子育て関連マスタ!$I$26:$M$28,2,FALSE),0),
  AND(Q615=19,入力項目!$S$16&lt;&gt;"高専"),IFERROR(VLOOKUP(入力項目!$S$17,子育て関連マスタ!$I$32:$M$37,2,FALSE),0),
  AND(Q615=21,入力項目!$S$16="高専"),IFERROR(VLOOKUP(入力項目!$S$17,子育て関連マスタ!$I$32:$M$37,2,FALSE),0),
  Q615&gt;=22,0
  ),0),0
) +
IF(AND(Q615&gt;=1,Q615&lt;=15),IF($D615=入力項目!$S$8,入力項目!$S$3,0),0) +
IF(AND(Q615&gt;=1,Q615&lt;=15),IF($D615=5,入力項目!$S$4,0),0) +
IF(AND(Q615&gt;=1,Q615&lt;=15),IF($D615=12,入力項目!$S$5,0),0) +
IF(AND(入力項目!$S$7=$A615,入力項目!$S$8=$D615),子育て関連マスタ!$C$14,0) +
IFERROR(IF(AND(YEAR(EDATE(DATE(入力項目!$S$7,入力項目!$S$8,1),1))=$A615,MONTH(EDATE(DATE(入力項目!$S$7,入力項目!$S$8,1),1))=$D615),子育て関連マスタ!$C$15,0),0) +
IF(AND(OR(Q615=3,Q615=5,Q615=7),$D615=11),子育て関連マスタ!$C$17,0) +
IF(AND(Q615=20,$D615=1),子育て関連マスタ!$C$18,0) +
IF(AND(Q615=20,$D615=1),
IFERROR(_xlfn.IFS(
入力項目!$S$10="男",子育て関連マスタ!$C$18,
入力項目!$S$10="女",子育て関連マスタ!$C$19
),0),0
) +
IF(AND(Q615&gt;=入力項目!$S$18,Q615&lt;=入力項目!$S$19),入力項目!$S$20,0) +
IF(AND(Q615&gt;=入力項目!$S$21,Q615&lt;=入力項目!$S$22),入力項目!$S$23,0) +
IF(AND(Q615&gt;=入力項目!$S$24,Q615&lt;=入力項目!$S$25),入力項目!$S$26,0)
)</f>
        <v>0</v>
      </c>
      <c r="AF615">
        <f ca="1">-(
_xlfn.IFS(
R615&lt;=入力項目!$S$11,0,
AND(R615&gt;=入力項目!$S$11+1,R615&lt;=3),IFERROR(VLOOKUP(入力項目!$S$12,子育て関連マスタ!$I$4:$M$5,4,FALSE),0),
AND(R615&gt;=4,R615&lt;=6),IFERROR(VLOOKUP(入力項目!$S$13,子育て関連マスタ!$I$9:$M$12,4,FALSE),0),
AND(R615&gt;=7,R615&lt;=12),IFERROR(VLOOKUP(入力項目!$S$14,子育て関連マスタ!$I$16:$M$17,4,FALSE),0),
AND(R615&gt;=13,R615&lt;=15),IFERROR(VLOOKUP(入力項目!$S$15,子育て関連マスタ!$I$21:$M$22,4,FALSE),0),
AND(R615&gt;=16,R615&lt;=18),IFERROR(VLOOKUP(入力項目!$S$16,子育て関連マスタ!$I$26:$M$28,4,FALSE),0),
AND(R615&gt;=19,R615&lt;=20,入力項目!$S$16="高専"),IFERROR(VLOOKUP(入力項目!$S$16,子育て関連マスタ!$I$26:$M$28,4,FALSE),0),
AND(R615&gt;=19,R615&lt;=20,入力項目!$S$16&lt;&gt;"高専"),IFERROR(VLOOKUP(入力項目!$S$17,子育て関連マスタ!$I$32:$M$37,4,FALSE),0),
AND(R615&gt;=21,R615&lt;=22,入力項目!$S$16="高専"),IFERROR(VLOOKUP(入力項目!$S$17,子育て関連マスタ!$I$32:$M$34,4,FALSE),0),
AND(R615&gt;=21,R615&lt;=22,入力項目!$S$16&lt;&gt;"高専"),IFERROR(VLOOKUP(入力項目!$S$17,子育て関連マスタ!$I$32:$M$34,4,FALSE),0),
R615&gt;=23,0
) +
IF($D615=4,
  IFERROR(_xlfn.IFS(
  R615&lt;=入力項目!$S$11,0,
  AND(R615=入力項目!$S$11),IFERROR(VLOOKUP(入力項目!$S$12,子育て関連マスタ!$I$4:$M$5,2,FALSE),0),
  AND(R615=4),IFERROR(VLOOKUP(入力項目!$S$13,子育て関連マスタ!$I$9:$M$12,2,FALSE),0),
  AND(R615=7),IFERROR(VLOOKUP(入力項目!$S$14,子育て関連マスタ!$I$16:$M$17,2,FALSE),0),
  AND(R615=13),IFERROR(VLOOKUP(入力項目!$S$15,子育て関連マスタ!$I$21:$M$22,2,FALSE),0),
  AND(R615=16),IFERROR(VLOOKUP(入力項目!$S$16,子育て関連マスタ!$I$26:$M$28,2,FALSE),0),
  AND(R615=19,入力項目!$S$16&lt;&gt;"高専"),IFERROR(VLOOKUP(入力項目!$S$17,子育て関連マスタ!$I$32:$M$37,2,FALSE),0),
  AND(R615=21,入力項目!$S$16="高専"),IFERROR(VLOOKUP(入力項目!$S$17,子育て関連マスタ!$I$32:$M$37,2,FALSE),0),
  R615&gt;=22,0
  ),0),0
) +
IF(AND(R615&gt;=1,R615&lt;=15),IF($D615=入力項目!$S$8,入力項目!$S$3,0),0) +
IF(AND(R615&gt;=1,R615&lt;=15),IF($D615=5,入力項目!$S$4,0),0) +
IF(AND(R615&gt;=1,R615&lt;=15),IF($D615=12,入力項目!$S$5,0),0) +
IF(AND(入力項目!$S$7=$A615,入力項目!$S$8=$D615),子育て関連マスタ!$C$14,0) +
IFERROR(IF(AND(YEAR(EDATE(DATE(入力項目!$S$7,入力項目!$S$8,1),1))=$A615,MONTH(EDATE(DATE(入力項目!$S$7,入力項目!$S$8,1),1))=$D615),子育て関連マスタ!$C$15,0),0) +
IF(AND(OR(R615=3,R615=5,R615=7),$D615=11),子育て関連マスタ!$C$17,0) +
IF(AND(R615=20,$D615=1),子育て関連マスタ!$C$18,0) +
IF(AND(R615=20,$D615=1),
IFERROR(_xlfn.IFS(
入力項目!$S$10="男",子育て関連マスタ!$C$18,
入力項目!$S$10="女",子育て関連マスタ!$C$19
),0),0
) +
IF(AND(R615&gt;=入力項目!$S$18,R615&lt;=入力項目!$S$19),入力項目!$S$20,0) +
IF(AND(R615&gt;=入力項目!$S$21,R615&lt;=入力項目!$S$22),入力項目!$S$23,0) +
IF(AND(R615&gt;=入力項目!$S$24,R615&lt;=入力項目!$S$25),入力項目!$S$26,0)
)</f>
        <v>0</v>
      </c>
      <c r="AG615">
        <f ca="1">-(
_xlfn.IFS(
S615&lt;=入力項目!$S$11,0,
AND(S615&gt;=入力項目!$S$11+1,S615&lt;=3),IFERROR(VLOOKUP(入力項目!$S$12,子育て関連マスタ!$I$4:$M$5,4,FALSE),0),
AND(S615&gt;=4,S615&lt;=6),IFERROR(VLOOKUP(入力項目!$S$13,子育て関連マスタ!$I$9:$M$12,4,FALSE),0),
AND(S615&gt;=7,S615&lt;=12),IFERROR(VLOOKUP(入力項目!$S$14,子育て関連マスタ!$I$16:$M$17,4,FALSE),0),
AND(S615&gt;=13,S615&lt;=15),IFERROR(VLOOKUP(入力項目!$S$15,子育て関連マスタ!$I$21:$M$22,4,FALSE),0),
AND(S615&gt;=16,S615&lt;=18),IFERROR(VLOOKUP(入力項目!$S$16,子育て関連マスタ!$I$26:$M$28,4,FALSE),0),
AND(S615&gt;=19,S615&lt;=20,入力項目!$S$16="高専"),IFERROR(VLOOKUP(入力項目!$S$16,子育て関連マスタ!$I$26:$M$28,4,FALSE),0),
AND(S615&gt;=19,S615&lt;=20,入力項目!$S$16&lt;&gt;"高専"),IFERROR(VLOOKUP(入力項目!$S$17,子育て関連マスタ!$I$32:$M$37,4,FALSE),0),
AND(S615&gt;=21,S615&lt;=22,入力項目!$S$16="高専"),IFERROR(VLOOKUP(入力項目!$S$17,子育て関連マスタ!$I$32:$M$34,4,FALSE),0),
AND(S615&gt;=21,S615&lt;=22,入力項目!$S$16&lt;&gt;"高専"),IFERROR(VLOOKUP(入力項目!$S$17,子育て関連マスタ!$I$32:$M$34,4,FALSE),0),
S615&gt;=23,0
) +
IF($D615=4,
  IFERROR(_xlfn.IFS(
  S615&lt;=入力項目!$S$11,0,
  AND(S615=入力項目!$S$11),IFERROR(VLOOKUP(入力項目!$S$12,子育て関連マスタ!$I$4:$M$5,2,FALSE),0),
  AND(S615=4),IFERROR(VLOOKUP(入力項目!$S$13,子育て関連マスタ!$I$9:$M$12,2,FALSE),0),
  AND(S615=7),IFERROR(VLOOKUP(入力項目!$S$14,子育て関連マスタ!$I$16:$M$17,2,FALSE),0),
  AND(S615=13),IFERROR(VLOOKUP(入力項目!$S$15,子育て関連マスタ!$I$21:$M$22,2,FALSE),0),
  AND(S615=16),IFERROR(VLOOKUP(入力項目!$S$16,子育て関連マスタ!$I$26:$M$28,2,FALSE),0),
  AND(S615=19,入力項目!$S$16&lt;&gt;"高専"),IFERROR(VLOOKUP(入力項目!$S$17,子育て関連マスタ!$I$32:$M$37,2,FALSE),0),
  AND(S615=21,入力項目!$S$16="高専"),IFERROR(VLOOKUP(入力項目!$S$17,子育て関連マスタ!$I$32:$M$37,2,FALSE),0),
  S615&gt;=22,0
  ),0),0
) +
IF(AND(S615&gt;=1,S615&lt;=15),IF($D615=入力項目!$S$8,入力項目!$S$3,0),0) +
IF(AND(S615&gt;=1,S615&lt;=15),IF($D615=5,入力項目!$S$4,0),0) +
IF(AND(S615&gt;=1,S615&lt;=15),IF($D615=12,入力項目!$S$5,0),0) +
IF(AND(入力項目!$S$7=$A615,入力項目!$S$8=$D615),子育て関連マスタ!$C$14,0) +
IFERROR(IF(AND(YEAR(EDATE(DATE(入力項目!$S$7,入力項目!$S$8,1),1))=$A615,MONTH(EDATE(DATE(入力項目!$S$7,入力項目!$S$8,1),1))=$D615),子育て関連マスタ!$C$15,0),0) +
IF(AND(OR(S615=3,S615=5,S615=7),$D615=11),子育て関連マスタ!$C$17,0) +
IF(AND(S615=20,$D615=1),子育て関連マスタ!$C$18,0) +
IF(AND(S615=20,$D615=1),
IFERROR(_xlfn.IFS(
入力項目!$S$10="男",子育て関連マスタ!$C$18,
入力項目!$S$10="女",子育て関連マスタ!$C$19
),0),0
) +
IF(AND(S615&gt;=入力項目!$S$18,S615&lt;=入力項目!$S$19),入力項目!$S$20,0) +
IF(AND(S615&gt;=入力項目!$S$21,S615&lt;=入力項目!$S$22),入力項目!$S$23,0) +
IF(AND(S615&gt;=入力項目!$S$24,S615&lt;=入力項目!$S$25),入力項目!$S$26,0)
)</f>
        <v>0</v>
      </c>
      <c r="AH615">
        <f ca="1">-(
_xlfn.IFS(
T615&lt;=入力項目!$S$11,0,
AND(T615&gt;=入力項目!$S$11+1,T615&lt;=3),IFERROR(VLOOKUP(入力項目!$S$12,子育て関連マスタ!$I$4:$M$5,4,FALSE),0),
AND(T615&gt;=4,T615&lt;=6),IFERROR(VLOOKUP(入力項目!$S$13,子育て関連マスタ!$I$9:$M$12,4,FALSE),0),
AND(T615&gt;=7,T615&lt;=12),IFERROR(VLOOKUP(入力項目!$S$14,子育て関連マスタ!$I$16:$M$17,4,FALSE),0),
AND(T615&gt;=13,T615&lt;=15),IFERROR(VLOOKUP(入力項目!$S$15,子育て関連マスタ!$I$21:$M$22,4,FALSE),0),
AND(T615&gt;=16,T615&lt;=18),IFERROR(VLOOKUP(入力項目!$S$16,子育て関連マスタ!$I$26:$M$28,4,FALSE),0),
AND(T615&gt;=19,T615&lt;=20,入力項目!$S$16="高専"),IFERROR(VLOOKUP(入力項目!$S$16,子育て関連マスタ!$I$26:$M$28,4,FALSE),0),
AND(T615&gt;=19,T615&lt;=20,入力項目!$S$16&lt;&gt;"高専"),IFERROR(VLOOKUP(入力項目!$S$17,子育て関連マスタ!$I$32:$M$37,4,FALSE),0),
AND(T615&gt;=21,T615&lt;=22,入力項目!$S$16="高専"),IFERROR(VLOOKUP(入力項目!$S$17,子育て関連マスタ!$I$32:$M$34,4,FALSE),0),
AND(T615&gt;=21,T615&lt;=22,入力項目!$S$16&lt;&gt;"高専"),IFERROR(VLOOKUP(入力項目!$S$17,子育て関連マスタ!$I$32:$M$34,4,FALSE),0),
T615&gt;=23,0
) +
IF($D615=4,
  IFERROR(_xlfn.IFS(
  T615&lt;=入力項目!$S$11,0,
  AND(T615=入力項目!$S$11),IFERROR(VLOOKUP(入力項目!$S$12,子育て関連マスタ!$I$4:$M$5,2,FALSE),0),
  AND(T615=4),IFERROR(VLOOKUP(入力項目!$S$13,子育て関連マスタ!$I$9:$M$12,2,FALSE),0),
  AND(T615=7),IFERROR(VLOOKUP(入力項目!$S$14,子育て関連マスタ!$I$16:$M$17,2,FALSE),0),
  AND(T615=13),IFERROR(VLOOKUP(入力項目!$S$15,子育て関連マスタ!$I$21:$M$22,2,FALSE),0),
  AND(T615=16),IFERROR(VLOOKUP(入力項目!$S$16,子育て関連マスタ!$I$26:$M$28,2,FALSE),0),
  AND(T615=19,入力項目!$S$16&lt;&gt;"高専"),IFERROR(VLOOKUP(入力項目!$S$17,子育て関連マスタ!$I$32:$M$37,2,FALSE),0),
  AND(T615=21,入力項目!$S$16="高専"),IFERROR(VLOOKUP(入力項目!$S$17,子育て関連マスタ!$I$32:$M$37,2,FALSE),0),
  T615&gt;=22,0
  ),0),0
) +
IF(AND(T615&gt;=1,T615&lt;=15),IF($D615=入力項目!$S$8,入力項目!$S$3,0),0) +
IF(AND(T615&gt;=1,T615&lt;=15),IF($D615=5,入力項目!$S$4,0),0) +
IF(AND(T615&gt;=1,T615&lt;=15),IF($D615=12,入力項目!$S$5,0),0) +
IF(AND(入力項目!$S$7=$A615,入力項目!$S$8=$D615),子育て関連マスタ!$C$14,0) +
IFERROR(IF(AND(YEAR(EDATE(DATE(入力項目!$S$7,入力項目!$S$8,1),1))=$A615,MONTH(EDATE(DATE(入力項目!$S$7,入力項目!$S$8,1),1))=$D615),子育て関連マスタ!$C$15,0),0) +
IF(AND(OR(T615=3,T615=5,T615=7),$D615=11),子育て関連マスタ!$C$17,0) +
IF(AND(T615=20,$D615=1),子育て関連マスタ!$C$18,0) +
IF(AND(T615=20,$D615=1),
IFERROR(_xlfn.IFS(
入力項目!$S$10="男",子育て関連マスタ!$C$18,
入力項目!$S$10="女",子育て関連マスタ!$C$19
),0),0
) +
IF(AND(T615&gt;=入力項目!$S$18,T615&lt;=入力項目!$S$19),入力項目!$S$20,0) +
IF(AND(T615&gt;=入力項目!$S$21,T615&lt;=入力項目!$S$22),入力項目!$S$23,0) +
IF(AND(T615&gt;=入力項目!$S$24,T615&lt;=入力項目!$S$25),入力項目!$S$26,0)
)</f>
        <v>0</v>
      </c>
      <c r="AI615">
        <f ca="1">-(
_xlfn.IFS(
U615&lt;=入力項目!$S$11,0,
AND(U615&gt;=入力項目!$S$11+1,U615&lt;=3),IFERROR(VLOOKUP(入力項目!$S$12,子育て関連マスタ!$I$4:$M$5,4,FALSE),0),
AND(U615&gt;=4,U615&lt;=6),IFERROR(VLOOKUP(入力項目!$S$13,子育て関連マスタ!$I$9:$M$12,4,FALSE),0),
AND(U615&gt;=7,U615&lt;=12),IFERROR(VLOOKUP(入力項目!$S$14,子育て関連マスタ!$I$16:$M$17,4,FALSE),0),
AND(U615&gt;=13,U615&lt;=15),IFERROR(VLOOKUP(入力項目!$S$15,子育て関連マスタ!$I$21:$M$22,4,FALSE),0),
AND(U615&gt;=16,U615&lt;=18),IFERROR(VLOOKUP(入力項目!$S$16,子育て関連マスタ!$I$26:$M$28,4,FALSE),0),
AND(U615&gt;=19,U615&lt;=20,入力項目!$S$16="高専"),IFERROR(VLOOKUP(入力項目!$S$16,子育て関連マスタ!$I$26:$M$28,4,FALSE),0),
AND(U615&gt;=19,U615&lt;=20,入力項目!$S$16&lt;&gt;"高専"),IFERROR(VLOOKUP(入力項目!$S$17,子育て関連マスタ!$I$32:$M$37,4,FALSE),0),
AND(U615&gt;=21,U615&lt;=22,入力項目!$S$16="高専"),IFERROR(VLOOKUP(入力項目!$S$17,子育て関連マスタ!$I$32:$M$34,4,FALSE),0),
AND(U615&gt;=21,U615&lt;=22,入力項目!$S$16&lt;&gt;"高専"),IFERROR(VLOOKUP(入力項目!$S$17,子育て関連マスタ!$I$32:$M$34,4,FALSE),0),
U615&gt;=23,0
) +
IF($D615=4,
  IFERROR(_xlfn.IFS(
  U615&lt;=入力項目!$S$11,0,
  AND(U615=入力項目!$S$11),IFERROR(VLOOKUP(入力項目!$S$12,子育て関連マスタ!$I$4:$M$5,2,FALSE),0),
  AND(U615=4),IFERROR(VLOOKUP(入力項目!$S$13,子育て関連マスタ!$I$9:$M$12,2,FALSE),0),
  AND(U615=7),IFERROR(VLOOKUP(入力項目!$S$14,子育て関連マスタ!$I$16:$M$17,2,FALSE),0),
  AND(U615=13),IFERROR(VLOOKUP(入力項目!$S$15,子育て関連マスタ!$I$21:$M$22,2,FALSE),0),
  AND(U615=16),IFERROR(VLOOKUP(入力項目!$S$16,子育て関連マスタ!$I$26:$M$28,2,FALSE),0),
  AND(U615=19,入力項目!$S$16&lt;&gt;"高専"),IFERROR(VLOOKUP(入力項目!$S$17,子育て関連マスタ!$I$32:$M$37,2,FALSE),0),
  AND(U615=21,入力項目!$S$16="高専"),IFERROR(VLOOKUP(入力項目!$S$17,子育て関連マスタ!$I$32:$M$37,2,FALSE),0),
  U615&gt;=22,0
  ),0),0
) +
IF(AND(U615&gt;=1,U615&lt;=15),IF($D615=入力項目!$S$8,入力項目!$S$3,0),0) +
IF(AND(U615&gt;=1,U615&lt;=15),IF($D615=5,入力項目!$S$4,0),0) +
IF(AND(U615&gt;=1,U615&lt;=15),IF($D615=12,入力項目!$S$5,0),0) +
IF(AND(入力項目!$S$7=$A615,入力項目!$S$8=$D615),子育て関連マスタ!$C$14,0) +
IFERROR(IF(AND(YEAR(EDATE(DATE(入力項目!$S$7,入力項目!$S$8,1),1))=$A615,MONTH(EDATE(DATE(入力項目!$S$7,入力項目!$S$8,1),1))=$D615),子育て関連マスタ!$C$15,0),0) +
IF(AND(OR(U615=3,U615=5,U615=7),$D615=11),子育て関連マスタ!$C$17,0) +
IF(AND(U615=20,$D615=1),子育て関連マスタ!$C$18,0) +
IF(AND(U615=20,$D615=1),
IFERROR(_xlfn.IFS(
入力項目!$S$10="男",子育て関連マスタ!$C$18,
入力項目!$S$10="女",子育て関連マスタ!$C$19
),0),0
) +
IF(AND(U615&gt;=入力項目!$S$18,U615&lt;=入力項目!$S$19),入力項目!$S$20,0) +
IF(AND(U615&gt;=入力項目!$S$21,U615&lt;=入力項目!$S$22),入力項目!$S$23,0) +
IF(AND(U615&gt;=入力項目!$S$24,U615&lt;=入力項目!$S$25),入力項目!$S$26,0)
)</f>
        <v>0</v>
      </c>
      <c r="AJ615" s="10">
        <f ca="1">-VLOOKUP($D615,月別収支!$A$2:$H$13,7,FALSE)</f>
        <v>-20000</v>
      </c>
    </row>
    <row r="616" spans="1:36" x14ac:dyDescent="0.4">
      <c r="A616">
        <f t="shared" ca="1" si="156"/>
        <v>2075</v>
      </c>
      <c r="B616">
        <f t="shared" ca="1" si="163"/>
        <v>2075</v>
      </c>
      <c r="C616">
        <f t="shared" ca="1" si="164"/>
        <v>51</v>
      </c>
      <c r="D616">
        <f t="shared" ca="1" si="157"/>
        <v>10</v>
      </c>
      <c r="E616" t="str">
        <f t="shared" ca="1" si="158"/>
        <v>2075年10月</v>
      </c>
      <c r="F616">
        <f ca="1">IF(OR(入力項目!$N$5&lt;$A616,AND(入力項目!$N$5=$A616,入力項目!$N$6&lt;$D616)),IF(F615=0,1,IF(G616=12,F615+1,F615)),0)</f>
        <v>51</v>
      </c>
      <c r="G616">
        <f ca="1">IF(OR(入力項目!$N$5&lt;$A616,AND(入力項目!$N$5=$A616,入力項目!$N$6&lt;$D616)),IF(G615=12,1,G615+1),0)</f>
        <v>12</v>
      </c>
      <c r="H616" t="str">
        <f t="shared" ca="1" si="159"/>
        <v>51_12</v>
      </c>
      <c r="I616">
        <f ca="1">IF(
  IFERROR(AND($C616&gt;0,MOD($C616,入力項目!$N$22)=0,$D616=入力項目!$N$23), FALSE),
  1,
  IF(
    AND(I615&gt;0,J615=12),
    IF(I615=入力項目!$N$28, 0, I615+1),
    I615
  )
)</f>
        <v>2</v>
      </c>
      <c r="J616">
        <f ca="1">IF($D616=入力項目!$N$23,1,IFERROR(J615+1,1))</f>
        <v>5</v>
      </c>
      <c r="K616" t="str">
        <f t="shared" ca="1" si="160"/>
        <v>2_5</v>
      </c>
      <c r="L616">
        <f ca="1">L615+IF(入力項目!$D$4=$D616,1,0)</f>
        <v>80</v>
      </c>
      <c r="M616" t="str">
        <f t="shared" ca="1" si="161"/>
        <v>80歳</v>
      </c>
      <c r="N616">
        <f t="shared" ca="1" si="165"/>
        <v>80</v>
      </c>
      <c r="O616" t="str">
        <f t="shared" ca="1" si="162"/>
        <v>80歳</v>
      </c>
      <c r="P616">
        <f t="shared" ca="1" si="166"/>
        <v>55</v>
      </c>
      <c r="Q616">
        <f t="shared" ca="1" si="167"/>
        <v>53</v>
      </c>
      <c r="R616">
        <f t="shared" ca="1" si="168"/>
        <v>2076</v>
      </c>
      <c r="S616">
        <f t="shared" ca="1" si="169"/>
        <v>2076</v>
      </c>
      <c r="T616">
        <f t="shared" ca="1" si="170"/>
        <v>2076</v>
      </c>
      <c r="U616">
        <f t="shared" ca="1" si="171"/>
        <v>2076</v>
      </c>
      <c r="V616" s="10">
        <f t="shared" ca="1" si="172"/>
        <v>55117425</v>
      </c>
      <c r="W616" s="10">
        <f ca="1">IF($L616&lt;その他マスタ!$B$1,VLOOKUP($D616,月別収支!$A$2:$H$13,2,FALSE),その他マスタ!$B$3)+IF(AND($L616=その他マスタ!$B$1,入力項目!$I$9="あり",$D616=入力項目!$D$4),その他マスタ!$B$2,0)</f>
        <v>150000</v>
      </c>
      <c r="X616" s="10">
        <f ca="1">-IF(入力項目!$K$5=TRUE,
IF($F616+$G616&lt;3,VLOOKUP($D616,月別収支!$A$2:$H$13,8,FALSE),0)+IFERROR(VLOOKUP($H616,住宅ローン計算!C:P,13,FALSE),0)+IF($F616&gt;1,IF(OR($G616=3,$G616=6,$G616=9,$G616=12),ROUNDUP(入力項目!$N$18/4,0),0),0),
VLOOKUP($D616,月別収支!$A$2:$H$13,8,FALSE))</f>
        <v>-37500</v>
      </c>
      <c r="Y616" s="10">
        <f ca="1">-VLOOKUP($D616,月別収支!$A$2:$H$13,3,FALSE)</f>
        <v>-75000</v>
      </c>
      <c r="Z616" s="10">
        <f ca="1">-VLOOKUP($D616,月別収支!$A$2:$H$13,4,FALSE)</f>
        <v>-27000</v>
      </c>
      <c r="AA616" s="10">
        <f ca="1">-VLOOKUP($D616,月別収支!$A$2:$H$13,6,FALSE)</f>
        <v>-10000</v>
      </c>
      <c r="AB616" s="10">
        <f ca="1">-(
VLOOKUP($D616,月別収支!$A$2:$H$13,5,FALSE)+IF(AND(入力項目!$I$27&lt;=$A616,ISEVEN($A616-入力項目!$I$27),入力項目!$I$28=$D616),入力項目!$I$26,0)
+IF(入力項目!$K$26=TRUE,
IFERROR(VLOOKUP($K616,マイカーローン計算!C:P,13,FALSE),0),
IFERROR(
  IF(AND($C616&gt;0,MOD($C616,入力項目!$N$22)=0,$D616=入力項目!$N$23),入力項目!$N$24,0),
 0
)
)
)</f>
        <v>-20000</v>
      </c>
      <c r="AC616" s="10">
        <f ca="1">-IF($A616&lt;入力項目!$N$33,入力項目!$N$35,IF(AND($A616=入力項目!$N$33,$D616&lt;=入力項目!$N$34),入力項目!$N$35,0))</f>
        <v>0</v>
      </c>
      <c r="AD616">
        <f ca="1">-(
_xlfn.IFS(
P616&lt;=入力項目!$S$11,0,
AND(P616&gt;=入力項目!$S$11+1,P616&lt;=3),IFERROR(VLOOKUP(入力項目!$S$12,子育て関連マスタ!$I$4:$M$5,4,FALSE),0),
AND(P616&gt;=4,P616&lt;=6),IFERROR(VLOOKUP(入力項目!$S$13,子育て関連マスタ!$I$9:$M$12,4,FALSE),0),
AND(P616&gt;=7,P616&lt;=12),IFERROR(VLOOKUP(入力項目!$S$14,子育て関連マスタ!$I$16:$M$17,4,FALSE),0),
AND(P616&gt;=13,P616&lt;=15),IFERROR(VLOOKUP(入力項目!$S$15,子育て関連マスタ!$I$21:$M$22,4,FALSE),0),
AND(P616&gt;=16,P616&lt;=18),IFERROR(VLOOKUP(入力項目!$S$16,子育て関連マスタ!$I$26:$M$28,4,FALSE),0),
AND(P616&gt;=19,P616&lt;=20,入力項目!$S$16="高専"),IFERROR(VLOOKUP(入力項目!$S$16,子育て関連マスタ!$I$26:$M$28,4,FALSE),0),
AND(P616&gt;=19,P616&lt;=20,入力項目!$S$16&lt;&gt;"高専"),IFERROR(VLOOKUP(入力項目!$S$17,子育て関連マスタ!$I$32:$M$37,4,FALSE),0),
AND(P616&gt;=21,P616&lt;=22,入力項目!$S$16="高専"),IFERROR(VLOOKUP(入力項目!$S$17,子育て関連マスタ!$I$32:$M$34,4,FALSE),0),
AND(P616&gt;=21,P616&lt;=22,入力項目!$S$16&lt;&gt;"高専"),IFERROR(VLOOKUP(入力項目!$S$17,子育て関連マスタ!$I$32:$M$34,4,FALSE),0),
P616&gt;=23,0
) +
IF($D616=4,
  IFERROR(_xlfn.IFS(
  P616&lt;=入力項目!$S$11,0,
  AND(P616=入力項目!$S$11),IFERROR(VLOOKUP(入力項目!$S$12,子育て関連マスタ!$I$4:$M$5,2,FALSE),0),
  AND(P616=4),IFERROR(VLOOKUP(入力項目!$S$13,子育て関連マスタ!$I$9:$M$12,2,FALSE),0),
  AND(P616=7),IFERROR(VLOOKUP(入力項目!$S$14,子育て関連マスタ!$I$16:$M$17,2,FALSE),0),
  AND(P616=13),IFERROR(VLOOKUP(入力項目!$S$15,子育て関連マスタ!$I$21:$M$22,2,FALSE),0),
  AND(P616=16),IFERROR(VLOOKUP(入力項目!$S$16,子育て関連マスタ!$I$26:$M$28,2,FALSE),0),
  AND(P616=19,入力項目!$S$16&lt;&gt;"高専"),IFERROR(VLOOKUP(入力項目!$S$17,子育て関連マスタ!$I$32:$M$37,2,FALSE),0),
  AND(P616=21,入力項目!$S$16="高専"),IFERROR(VLOOKUP(入力項目!$S$17,子育て関連マスタ!$I$32:$M$37,2,FALSE),0),
  P616&gt;=22,0
  ),0),0
) +
IF(AND(P616&gt;=1,P616&lt;=15),IF($D616=入力項目!$S$8,入力項目!$S$3,0),0) +
IF(AND(P616&gt;=1,P616&lt;=15),IF($D616=5,入力項目!$S$4,0),0) +
IF(AND(P616&gt;=1,P616&lt;=15),IF($D616=12,入力項目!$S$5,0),0) +
IF(AND(入力項目!$S$7=$A616,入力項目!$S$8=$D616),子育て関連マスタ!$C$14,0) +
IFERROR(IF(AND(YEAR(EDATE(DATE(入力項目!$S$7,入力項目!$S$8,1),1))=$A616,MONTH(EDATE(DATE(入力項目!$S$7,入力項目!$S$8,1),1))=$D616),子育て関連マスタ!$C$15,0),0) +
IF(AND(OR(P616=3,P616=5,P616=7),$D616=11),子育て関連マスタ!$C$17,0) +
IF(AND(P616=20,$D616=1),子育て関連マスタ!$C$18,0) +
IF(AND(P616=20,$D616=1),
IFERROR(_xlfn.IFS(
入力項目!$S$10="男",子育て関連マスタ!$C$18,
入力項目!$S$10="女",子育て関連マスタ!$C$19
),0),0
) +
IF(AND(P616&gt;=入力項目!$S$18,P616&lt;=入力項目!$S$19),入力項目!$S$20,0) +
IF(AND(P616&gt;=入力項目!$S$21,P616&lt;=入力項目!$S$22),入力項目!$S$23,0) +
IF(AND(P616&gt;=入力項目!$S$24,P616&lt;=入力項目!$S$25),入力項目!$S$26,0)
)</f>
        <v>0</v>
      </c>
      <c r="AE616">
        <f ca="1">-(
_xlfn.IFS(
Q616&lt;=入力項目!$S$11,0,
AND(Q616&gt;=入力項目!$S$11+1,Q616&lt;=3),IFERROR(VLOOKUP(入力項目!$S$12,子育て関連マスタ!$I$4:$M$5,4,FALSE),0),
AND(Q616&gt;=4,Q616&lt;=6),IFERROR(VLOOKUP(入力項目!$S$13,子育て関連マスタ!$I$9:$M$12,4,FALSE),0),
AND(Q616&gt;=7,Q616&lt;=12),IFERROR(VLOOKUP(入力項目!$S$14,子育て関連マスタ!$I$16:$M$17,4,FALSE),0),
AND(Q616&gt;=13,Q616&lt;=15),IFERROR(VLOOKUP(入力項目!$S$15,子育て関連マスタ!$I$21:$M$22,4,FALSE),0),
AND(Q616&gt;=16,Q616&lt;=18),IFERROR(VLOOKUP(入力項目!$S$16,子育て関連マスタ!$I$26:$M$28,4,FALSE),0),
AND(Q616&gt;=19,Q616&lt;=20,入力項目!$S$16="高専"),IFERROR(VLOOKUP(入力項目!$S$16,子育て関連マスタ!$I$26:$M$28,4,FALSE),0),
AND(Q616&gt;=19,Q616&lt;=20,入力項目!$S$16&lt;&gt;"高専"),IFERROR(VLOOKUP(入力項目!$S$17,子育て関連マスタ!$I$32:$M$37,4,FALSE),0),
AND(Q616&gt;=21,Q616&lt;=22,入力項目!$S$16="高専"),IFERROR(VLOOKUP(入力項目!$S$17,子育て関連マスタ!$I$32:$M$34,4,FALSE),0),
AND(Q616&gt;=21,Q616&lt;=22,入力項目!$S$16&lt;&gt;"高専"),IFERROR(VLOOKUP(入力項目!$S$17,子育て関連マスタ!$I$32:$M$34,4,FALSE),0),
Q616&gt;=23,0
) +
IF($D616=4,
  IFERROR(_xlfn.IFS(
  Q616&lt;=入力項目!$S$11,0,
  AND(Q616=入力項目!$S$11),IFERROR(VLOOKUP(入力項目!$S$12,子育て関連マスタ!$I$4:$M$5,2,FALSE),0),
  AND(Q616=4),IFERROR(VLOOKUP(入力項目!$S$13,子育て関連マスタ!$I$9:$M$12,2,FALSE),0),
  AND(Q616=7),IFERROR(VLOOKUP(入力項目!$S$14,子育て関連マスタ!$I$16:$M$17,2,FALSE),0),
  AND(Q616=13),IFERROR(VLOOKUP(入力項目!$S$15,子育て関連マスタ!$I$21:$M$22,2,FALSE),0),
  AND(Q616=16),IFERROR(VLOOKUP(入力項目!$S$16,子育て関連マスタ!$I$26:$M$28,2,FALSE),0),
  AND(Q616=19,入力項目!$S$16&lt;&gt;"高専"),IFERROR(VLOOKUP(入力項目!$S$17,子育て関連マスタ!$I$32:$M$37,2,FALSE),0),
  AND(Q616=21,入力項目!$S$16="高専"),IFERROR(VLOOKUP(入力項目!$S$17,子育て関連マスタ!$I$32:$M$37,2,FALSE),0),
  Q616&gt;=22,0
  ),0),0
) +
IF(AND(Q616&gt;=1,Q616&lt;=15),IF($D616=入力項目!$S$8,入力項目!$S$3,0),0) +
IF(AND(Q616&gt;=1,Q616&lt;=15),IF($D616=5,入力項目!$S$4,0),0) +
IF(AND(Q616&gt;=1,Q616&lt;=15),IF($D616=12,入力項目!$S$5,0),0) +
IF(AND(入力項目!$S$7=$A616,入力項目!$S$8=$D616),子育て関連マスタ!$C$14,0) +
IFERROR(IF(AND(YEAR(EDATE(DATE(入力項目!$S$7,入力項目!$S$8,1),1))=$A616,MONTH(EDATE(DATE(入力項目!$S$7,入力項目!$S$8,1),1))=$D616),子育て関連マスタ!$C$15,0),0) +
IF(AND(OR(Q616=3,Q616=5,Q616=7),$D616=11),子育て関連マスタ!$C$17,0) +
IF(AND(Q616=20,$D616=1),子育て関連マスタ!$C$18,0) +
IF(AND(Q616=20,$D616=1),
IFERROR(_xlfn.IFS(
入力項目!$S$10="男",子育て関連マスタ!$C$18,
入力項目!$S$10="女",子育て関連マスタ!$C$19
),0),0
) +
IF(AND(Q616&gt;=入力項目!$S$18,Q616&lt;=入力項目!$S$19),入力項目!$S$20,0) +
IF(AND(Q616&gt;=入力項目!$S$21,Q616&lt;=入力項目!$S$22),入力項目!$S$23,0) +
IF(AND(Q616&gt;=入力項目!$S$24,Q616&lt;=入力項目!$S$25),入力項目!$S$26,0)
)</f>
        <v>0</v>
      </c>
      <c r="AF616">
        <f ca="1">-(
_xlfn.IFS(
R616&lt;=入力項目!$S$11,0,
AND(R616&gt;=入力項目!$S$11+1,R616&lt;=3),IFERROR(VLOOKUP(入力項目!$S$12,子育て関連マスタ!$I$4:$M$5,4,FALSE),0),
AND(R616&gt;=4,R616&lt;=6),IFERROR(VLOOKUP(入力項目!$S$13,子育て関連マスタ!$I$9:$M$12,4,FALSE),0),
AND(R616&gt;=7,R616&lt;=12),IFERROR(VLOOKUP(入力項目!$S$14,子育て関連マスタ!$I$16:$M$17,4,FALSE),0),
AND(R616&gt;=13,R616&lt;=15),IFERROR(VLOOKUP(入力項目!$S$15,子育て関連マスタ!$I$21:$M$22,4,FALSE),0),
AND(R616&gt;=16,R616&lt;=18),IFERROR(VLOOKUP(入力項目!$S$16,子育て関連マスタ!$I$26:$M$28,4,FALSE),0),
AND(R616&gt;=19,R616&lt;=20,入力項目!$S$16="高専"),IFERROR(VLOOKUP(入力項目!$S$16,子育て関連マスタ!$I$26:$M$28,4,FALSE),0),
AND(R616&gt;=19,R616&lt;=20,入力項目!$S$16&lt;&gt;"高専"),IFERROR(VLOOKUP(入力項目!$S$17,子育て関連マスタ!$I$32:$M$37,4,FALSE),0),
AND(R616&gt;=21,R616&lt;=22,入力項目!$S$16="高専"),IFERROR(VLOOKUP(入力項目!$S$17,子育て関連マスタ!$I$32:$M$34,4,FALSE),0),
AND(R616&gt;=21,R616&lt;=22,入力項目!$S$16&lt;&gt;"高専"),IFERROR(VLOOKUP(入力項目!$S$17,子育て関連マスタ!$I$32:$M$34,4,FALSE),0),
R616&gt;=23,0
) +
IF($D616=4,
  IFERROR(_xlfn.IFS(
  R616&lt;=入力項目!$S$11,0,
  AND(R616=入力項目!$S$11),IFERROR(VLOOKUP(入力項目!$S$12,子育て関連マスタ!$I$4:$M$5,2,FALSE),0),
  AND(R616=4),IFERROR(VLOOKUP(入力項目!$S$13,子育て関連マスタ!$I$9:$M$12,2,FALSE),0),
  AND(R616=7),IFERROR(VLOOKUP(入力項目!$S$14,子育て関連マスタ!$I$16:$M$17,2,FALSE),0),
  AND(R616=13),IFERROR(VLOOKUP(入力項目!$S$15,子育て関連マスタ!$I$21:$M$22,2,FALSE),0),
  AND(R616=16),IFERROR(VLOOKUP(入力項目!$S$16,子育て関連マスタ!$I$26:$M$28,2,FALSE),0),
  AND(R616=19,入力項目!$S$16&lt;&gt;"高専"),IFERROR(VLOOKUP(入力項目!$S$17,子育て関連マスタ!$I$32:$M$37,2,FALSE),0),
  AND(R616=21,入力項目!$S$16="高専"),IFERROR(VLOOKUP(入力項目!$S$17,子育て関連マスタ!$I$32:$M$37,2,FALSE),0),
  R616&gt;=22,0
  ),0),0
) +
IF(AND(R616&gt;=1,R616&lt;=15),IF($D616=入力項目!$S$8,入力項目!$S$3,0),0) +
IF(AND(R616&gt;=1,R616&lt;=15),IF($D616=5,入力項目!$S$4,0),0) +
IF(AND(R616&gt;=1,R616&lt;=15),IF($D616=12,入力項目!$S$5,0),0) +
IF(AND(入力項目!$S$7=$A616,入力項目!$S$8=$D616),子育て関連マスタ!$C$14,0) +
IFERROR(IF(AND(YEAR(EDATE(DATE(入力項目!$S$7,入力項目!$S$8,1),1))=$A616,MONTH(EDATE(DATE(入力項目!$S$7,入力項目!$S$8,1),1))=$D616),子育て関連マスタ!$C$15,0),0) +
IF(AND(OR(R616=3,R616=5,R616=7),$D616=11),子育て関連マスタ!$C$17,0) +
IF(AND(R616=20,$D616=1),子育て関連マスタ!$C$18,0) +
IF(AND(R616=20,$D616=1),
IFERROR(_xlfn.IFS(
入力項目!$S$10="男",子育て関連マスタ!$C$18,
入力項目!$S$10="女",子育て関連マスタ!$C$19
),0),0
) +
IF(AND(R616&gt;=入力項目!$S$18,R616&lt;=入力項目!$S$19),入力項目!$S$20,0) +
IF(AND(R616&gt;=入力項目!$S$21,R616&lt;=入力項目!$S$22),入力項目!$S$23,0) +
IF(AND(R616&gt;=入力項目!$S$24,R616&lt;=入力項目!$S$25),入力項目!$S$26,0)
)</f>
        <v>0</v>
      </c>
      <c r="AG616">
        <f ca="1">-(
_xlfn.IFS(
S616&lt;=入力項目!$S$11,0,
AND(S616&gt;=入力項目!$S$11+1,S616&lt;=3),IFERROR(VLOOKUP(入力項目!$S$12,子育て関連マスタ!$I$4:$M$5,4,FALSE),0),
AND(S616&gt;=4,S616&lt;=6),IFERROR(VLOOKUP(入力項目!$S$13,子育て関連マスタ!$I$9:$M$12,4,FALSE),0),
AND(S616&gt;=7,S616&lt;=12),IFERROR(VLOOKUP(入力項目!$S$14,子育て関連マスタ!$I$16:$M$17,4,FALSE),0),
AND(S616&gt;=13,S616&lt;=15),IFERROR(VLOOKUP(入力項目!$S$15,子育て関連マスタ!$I$21:$M$22,4,FALSE),0),
AND(S616&gt;=16,S616&lt;=18),IFERROR(VLOOKUP(入力項目!$S$16,子育て関連マスタ!$I$26:$M$28,4,FALSE),0),
AND(S616&gt;=19,S616&lt;=20,入力項目!$S$16="高専"),IFERROR(VLOOKUP(入力項目!$S$16,子育て関連マスタ!$I$26:$M$28,4,FALSE),0),
AND(S616&gt;=19,S616&lt;=20,入力項目!$S$16&lt;&gt;"高専"),IFERROR(VLOOKUP(入力項目!$S$17,子育て関連マスタ!$I$32:$M$37,4,FALSE),0),
AND(S616&gt;=21,S616&lt;=22,入力項目!$S$16="高専"),IFERROR(VLOOKUP(入力項目!$S$17,子育て関連マスタ!$I$32:$M$34,4,FALSE),0),
AND(S616&gt;=21,S616&lt;=22,入力項目!$S$16&lt;&gt;"高専"),IFERROR(VLOOKUP(入力項目!$S$17,子育て関連マスタ!$I$32:$M$34,4,FALSE),0),
S616&gt;=23,0
) +
IF($D616=4,
  IFERROR(_xlfn.IFS(
  S616&lt;=入力項目!$S$11,0,
  AND(S616=入力項目!$S$11),IFERROR(VLOOKUP(入力項目!$S$12,子育て関連マスタ!$I$4:$M$5,2,FALSE),0),
  AND(S616=4),IFERROR(VLOOKUP(入力項目!$S$13,子育て関連マスタ!$I$9:$M$12,2,FALSE),0),
  AND(S616=7),IFERROR(VLOOKUP(入力項目!$S$14,子育て関連マスタ!$I$16:$M$17,2,FALSE),0),
  AND(S616=13),IFERROR(VLOOKUP(入力項目!$S$15,子育て関連マスタ!$I$21:$M$22,2,FALSE),0),
  AND(S616=16),IFERROR(VLOOKUP(入力項目!$S$16,子育て関連マスタ!$I$26:$M$28,2,FALSE),0),
  AND(S616=19,入力項目!$S$16&lt;&gt;"高専"),IFERROR(VLOOKUP(入力項目!$S$17,子育て関連マスタ!$I$32:$M$37,2,FALSE),0),
  AND(S616=21,入力項目!$S$16="高専"),IFERROR(VLOOKUP(入力項目!$S$17,子育て関連マスタ!$I$32:$M$37,2,FALSE),0),
  S616&gt;=22,0
  ),0),0
) +
IF(AND(S616&gt;=1,S616&lt;=15),IF($D616=入力項目!$S$8,入力項目!$S$3,0),0) +
IF(AND(S616&gt;=1,S616&lt;=15),IF($D616=5,入力項目!$S$4,0),0) +
IF(AND(S616&gt;=1,S616&lt;=15),IF($D616=12,入力項目!$S$5,0),0) +
IF(AND(入力項目!$S$7=$A616,入力項目!$S$8=$D616),子育て関連マスタ!$C$14,0) +
IFERROR(IF(AND(YEAR(EDATE(DATE(入力項目!$S$7,入力項目!$S$8,1),1))=$A616,MONTH(EDATE(DATE(入力項目!$S$7,入力項目!$S$8,1),1))=$D616),子育て関連マスタ!$C$15,0),0) +
IF(AND(OR(S616=3,S616=5,S616=7),$D616=11),子育て関連マスタ!$C$17,0) +
IF(AND(S616=20,$D616=1),子育て関連マスタ!$C$18,0) +
IF(AND(S616=20,$D616=1),
IFERROR(_xlfn.IFS(
入力項目!$S$10="男",子育て関連マスタ!$C$18,
入力項目!$S$10="女",子育て関連マスタ!$C$19
),0),0
) +
IF(AND(S616&gt;=入力項目!$S$18,S616&lt;=入力項目!$S$19),入力項目!$S$20,0) +
IF(AND(S616&gt;=入力項目!$S$21,S616&lt;=入力項目!$S$22),入力項目!$S$23,0) +
IF(AND(S616&gt;=入力項目!$S$24,S616&lt;=入力項目!$S$25),入力項目!$S$26,0)
)</f>
        <v>0</v>
      </c>
      <c r="AH616">
        <f ca="1">-(
_xlfn.IFS(
T616&lt;=入力項目!$S$11,0,
AND(T616&gt;=入力項目!$S$11+1,T616&lt;=3),IFERROR(VLOOKUP(入力項目!$S$12,子育て関連マスタ!$I$4:$M$5,4,FALSE),0),
AND(T616&gt;=4,T616&lt;=6),IFERROR(VLOOKUP(入力項目!$S$13,子育て関連マスタ!$I$9:$M$12,4,FALSE),0),
AND(T616&gt;=7,T616&lt;=12),IFERROR(VLOOKUP(入力項目!$S$14,子育て関連マスタ!$I$16:$M$17,4,FALSE),0),
AND(T616&gt;=13,T616&lt;=15),IFERROR(VLOOKUP(入力項目!$S$15,子育て関連マスタ!$I$21:$M$22,4,FALSE),0),
AND(T616&gt;=16,T616&lt;=18),IFERROR(VLOOKUP(入力項目!$S$16,子育て関連マスタ!$I$26:$M$28,4,FALSE),0),
AND(T616&gt;=19,T616&lt;=20,入力項目!$S$16="高専"),IFERROR(VLOOKUP(入力項目!$S$16,子育て関連マスタ!$I$26:$M$28,4,FALSE),0),
AND(T616&gt;=19,T616&lt;=20,入力項目!$S$16&lt;&gt;"高専"),IFERROR(VLOOKUP(入力項目!$S$17,子育て関連マスタ!$I$32:$M$37,4,FALSE),0),
AND(T616&gt;=21,T616&lt;=22,入力項目!$S$16="高専"),IFERROR(VLOOKUP(入力項目!$S$17,子育て関連マスタ!$I$32:$M$34,4,FALSE),0),
AND(T616&gt;=21,T616&lt;=22,入力項目!$S$16&lt;&gt;"高専"),IFERROR(VLOOKUP(入力項目!$S$17,子育て関連マスタ!$I$32:$M$34,4,FALSE),0),
T616&gt;=23,0
) +
IF($D616=4,
  IFERROR(_xlfn.IFS(
  T616&lt;=入力項目!$S$11,0,
  AND(T616=入力項目!$S$11),IFERROR(VLOOKUP(入力項目!$S$12,子育て関連マスタ!$I$4:$M$5,2,FALSE),0),
  AND(T616=4),IFERROR(VLOOKUP(入力項目!$S$13,子育て関連マスタ!$I$9:$M$12,2,FALSE),0),
  AND(T616=7),IFERROR(VLOOKUP(入力項目!$S$14,子育て関連マスタ!$I$16:$M$17,2,FALSE),0),
  AND(T616=13),IFERROR(VLOOKUP(入力項目!$S$15,子育て関連マスタ!$I$21:$M$22,2,FALSE),0),
  AND(T616=16),IFERROR(VLOOKUP(入力項目!$S$16,子育て関連マスタ!$I$26:$M$28,2,FALSE),0),
  AND(T616=19,入力項目!$S$16&lt;&gt;"高専"),IFERROR(VLOOKUP(入力項目!$S$17,子育て関連マスタ!$I$32:$M$37,2,FALSE),0),
  AND(T616=21,入力項目!$S$16="高専"),IFERROR(VLOOKUP(入力項目!$S$17,子育て関連マスタ!$I$32:$M$37,2,FALSE),0),
  T616&gt;=22,0
  ),0),0
) +
IF(AND(T616&gt;=1,T616&lt;=15),IF($D616=入力項目!$S$8,入力項目!$S$3,0),0) +
IF(AND(T616&gt;=1,T616&lt;=15),IF($D616=5,入力項目!$S$4,0),0) +
IF(AND(T616&gt;=1,T616&lt;=15),IF($D616=12,入力項目!$S$5,0),0) +
IF(AND(入力項目!$S$7=$A616,入力項目!$S$8=$D616),子育て関連マスタ!$C$14,0) +
IFERROR(IF(AND(YEAR(EDATE(DATE(入力項目!$S$7,入力項目!$S$8,1),1))=$A616,MONTH(EDATE(DATE(入力項目!$S$7,入力項目!$S$8,1),1))=$D616),子育て関連マスタ!$C$15,0),0) +
IF(AND(OR(T616=3,T616=5,T616=7),$D616=11),子育て関連マスタ!$C$17,0) +
IF(AND(T616=20,$D616=1),子育て関連マスタ!$C$18,0) +
IF(AND(T616=20,$D616=1),
IFERROR(_xlfn.IFS(
入力項目!$S$10="男",子育て関連マスタ!$C$18,
入力項目!$S$10="女",子育て関連マスタ!$C$19
),0),0
) +
IF(AND(T616&gt;=入力項目!$S$18,T616&lt;=入力項目!$S$19),入力項目!$S$20,0) +
IF(AND(T616&gt;=入力項目!$S$21,T616&lt;=入力項目!$S$22),入力項目!$S$23,0) +
IF(AND(T616&gt;=入力項目!$S$24,T616&lt;=入力項目!$S$25),入力項目!$S$26,0)
)</f>
        <v>0</v>
      </c>
      <c r="AI616">
        <f ca="1">-(
_xlfn.IFS(
U616&lt;=入力項目!$S$11,0,
AND(U616&gt;=入力項目!$S$11+1,U616&lt;=3),IFERROR(VLOOKUP(入力項目!$S$12,子育て関連マスタ!$I$4:$M$5,4,FALSE),0),
AND(U616&gt;=4,U616&lt;=6),IFERROR(VLOOKUP(入力項目!$S$13,子育て関連マスタ!$I$9:$M$12,4,FALSE),0),
AND(U616&gt;=7,U616&lt;=12),IFERROR(VLOOKUP(入力項目!$S$14,子育て関連マスタ!$I$16:$M$17,4,FALSE),0),
AND(U616&gt;=13,U616&lt;=15),IFERROR(VLOOKUP(入力項目!$S$15,子育て関連マスタ!$I$21:$M$22,4,FALSE),0),
AND(U616&gt;=16,U616&lt;=18),IFERROR(VLOOKUP(入力項目!$S$16,子育て関連マスタ!$I$26:$M$28,4,FALSE),0),
AND(U616&gt;=19,U616&lt;=20,入力項目!$S$16="高専"),IFERROR(VLOOKUP(入力項目!$S$16,子育て関連マスタ!$I$26:$M$28,4,FALSE),0),
AND(U616&gt;=19,U616&lt;=20,入力項目!$S$16&lt;&gt;"高専"),IFERROR(VLOOKUP(入力項目!$S$17,子育て関連マスタ!$I$32:$M$37,4,FALSE),0),
AND(U616&gt;=21,U616&lt;=22,入力項目!$S$16="高専"),IFERROR(VLOOKUP(入力項目!$S$17,子育て関連マスタ!$I$32:$M$34,4,FALSE),0),
AND(U616&gt;=21,U616&lt;=22,入力項目!$S$16&lt;&gt;"高専"),IFERROR(VLOOKUP(入力項目!$S$17,子育て関連マスタ!$I$32:$M$34,4,FALSE),0),
U616&gt;=23,0
) +
IF($D616=4,
  IFERROR(_xlfn.IFS(
  U616&lt;=入力項目!$S$11,0,
  AND(U616=入力項目!$S$11),IFERROR(VLOOKUP(入力項目!$S$12,子育て関連マスタ!$I$4:$M$5,2,FALSE),0),
  AND(U616=4),IFERROR(VLOOKUP(入力項目!$S$13,子育て関連マスタ!$I$9:$M$12,2,FALSE),0),
  AND(U616=7),IFERROR(VLOOKUP(入力項目!$S$14,子育て関連マスタ!$I$16:$M$17,2,FALSE),0),
  AND(U616=13),IFERROR(VLOOKUP(入力項目!$S$15,子育て関連マスタ!$I$21:$M$22,2,FALSE),0),
  AND(U616=16),IFERROR(VLOOKUP(入力項目!$S$16,子育て関連マスタ!$I$26:$M$28,2,FALSE),0),
  AND(U616=19,入力項目!$S$16&lt;&gt;"高専"),IFERROR(VLOOKUP(入力項目!$S$17,子育て関連マスタ!$I$32:$M$37,2,FALSE),0),
  AND(U616=21,入力項目!$S$16="高専"),IFERROR(VLOOKUP(入力項目!$S$17,子育て関連マスタ!$I$32:$M$37,2,FALSE),0),
  U616&gt;=22,0
  ),0),0
) +
IF(AND(U616&gt;=1,U616&lt;=15),IF($D616=入力項目!$S$8,入力項目!$S$3,0),0) +
IF(AND(U616&gt;=1,U616&lt;=15),IF($D616=5,入力項目!$S$4,0),0) +
IF(AND(U616&gt;=1,U616&lt;=15),IF($D616=12,入力項目!$S$5,0),0) +
IF(AND(入力項目!$S$7=$A616,入力項目!$S$8=$D616),子育て関連マスタ!$C$14,0) +
IFERROR(IF(AND(YEAR(EDATE(DATE(入力項目!$S$7,入力項目!$S$8,1),1))=$A616,MONTH(EDATE(DATE(入力項目!$S$7,入力項目!$S$8,1),1))=$D616),子育て関連マスタ!$C$15,0),0) +
IF(AND(OR(U616=3,U616=5,U616=7),$D616=11),子育て関連マスタ!$C$17,0) +
IF(AND(U616=20,$D616=1),子育て関連マスタ!$C$18,0) +
IF(AND(U616=20,$D616=1),
IFERROR(_xlfn.IFS(
入力項目!$S$10="男",子育て関連マスタ!$C$18,
入力項目!$S$10="女",子育て関連マスタ!$C$19
),0),0
) +
IF(AND(U616&gt;=入力項目!$S$18,U616&lt;=入力項目!$S$19),入力項目!$S$20,0) +
IF(AND(U616&gt;=入力項目!$S$21,U616&lt;=入力項目!$S$22),入力項目!$S$23,0) +
IF(AND(U616&gt;=入力項目!$S$24,U616&lt;=入力項目!$S$25),入力項目!$S$26,0)
)</f>
        <v>0</v>
      </c>
      <c r="AJ616" s="10">
        <f ca="1">-VLOOKUP($D616,月別収支!$A$2:$H$13,7,FALSE)</f>
        <v>-20000</v>
      </c>
    </row>
    <row r="617" spans="1:36" x14ac:dyDescent="0.4">
      <c r="A617">
        <f t="shared" ca="1" si="156"/>
        <v>2075</v>
      </c>
      <c r="B617">
        <f t="shared" ca="1" si="163"/>
        <v>2075</v>
      </c>
      <c r="C617">
        <f t="shared" ca="1" si="164"/>
        <v>51</v>
      </c>
      <c r="D617">
        <f t="shared" ca="1" si="157"/>
        <v>11</v>
      </c>
      <c r="E617" t="str">
        <f t="shared" ca="1" si="158"/>
        <v>2075年11月</v>
      </c>
      <c r="F617">
        <f ca="1">IF(OR(入力項目!$N$5&lt;$A617,AND(入力項目!$N$5=$A617,入力項目!$N$6&lt;$D617)),IF(F616=0,1,IF(G617=12,F616+1,F616)),0)</f>
        <v>51</v>
      </c>
      <c r="G617">
        <f ca="1">IF(OR(入力項目!$N$5&lt;$A617,AND(入力項目!$N$5=$A617,入力項目!$N$6&lt;$D617)),IF(G616=12,1,G616+1),0)</f>
        <v>1</v>
      </c>
      <c r="H617" t="str">
        <f t="shared" ca="1" si="159"/>
        <v>51_1</v>
      </c>
      <c r="I617">
        <f ca="1">IF(
  IFERROR(AND($C617&gt;0,MOD($C617,入力項目!$N$22)=0,$D617=入力項目!$N$23), FALSE),
  1,
  IF(
    AND(I616&gt;0,J616=12),
    IF(I616=入力項目!$N$28, 0, I616+1),
    I616
  )
)</f>
        <v>2</v>
      </c>
      <c r="J617">
        <f ca="1">IF($D617=入力項目!$N$23,1,IFERROR(J616+1,1))</f>
        <v>6</v>
      </c>
      <c r="K617" t="str">
        <f t="shared" ca="1" si="160"/>
        <v>2_6</v>
      </c>
      <c r="L617">
        <f ca="1">L616+IF(入力項目!$D$4=$D617,1,0)</f>
        <v>80</v>
      </c>
      <c r="M617" t="str">
        <f t="shared" ca="1" si="161"/>
        <v>80歳</v>
      </c>
      <c r="N617">
        <f t="shared" ca="1" si="165"/>
        <v>80</v>
      </c>
      <c r="O617" t="str">
        <f t="shared" ca="1" si="162"/>
        <v>80歳</v>
      </c>
      <c r="P617">
        <f t="shared" ca="1" si="166"/>
        <v>55</v>
      </c>
      <c r="Q617">
        <f t="shared" ca="1" si="167"/>
        <v>53</v>
      </c>
      <c r="R617">
        <f t="shared" ca="1" si="168"/>
        <v>2076</v>
      </c>
      <c r="S617">
        <f t="shared" ca="1" si="169"/>
        <v>2076</v>
      </c>
      <c r="T617">
        <f t="shared" ca="1" si="170"/>
        <v>2076</v>
      </c>
      <c r="U617">
        <f t="shared" ca="1" si="171"/>
        <v>2076</v>
      </c>
      <c r="V617" s="10">
        <f t="shared" ca="1" si="172"/>
        <v>55065425</v>
      </c>
      <c r="W617" s="10">
        <f ca="1">IF($L617&lt;その他マスタ!$B$1,VLOOKUP($D617,月別収支!$A$2:$H$13,2,FALSE),その他マスタ!$B$3)+IF(AND($L617=その他マスタ!$B$1,入力項目!$I$9="あり",$D617=入力項目!$D$4),その他マスタ!$B$2,0)</f>
        <v>150000</v>
      </c>
      <c r="X617" s="10">
        <f ca="1">-IF(入力項目!$K$5=TRUE,
IF($F617+$G617&lt;3,VLOOKUP($D617,月別収支!$A$2:$H$13,8,FALSE),0)+IFERROR(VLOOKUP($H617,住宅ローン計算!C:P,13,FALSE),0)+IF($F617&gt;1,IF(OR($G617=3,$G617=6,$G617=9,$G617=12),ROUNDUP(入力項目!$N$18/4,0),0),0),
VLOOKUP($D617,月別収支!$A$2:$H$13,8,FALSE))</f>
        <v>0</v>
      </c>
      <c r="Y617" s="10">
        <f ca="1">-VLOOKUP($D617,月別収支!$A$2:$H$13,3,FALSE)</f>
        <v>-75000</v>
      </c>
      <c r="Z617" s="10">
        <f ca="1">-VLOOKUP($D617,月別収支!$A$2:$H$13,4,FALSE)</f>
        <v>-27000</v>
      </c>
      <c r="AA617" s="10">
        <f ca="1">-VLOOKUP($D617,月別収支!$A$2:$H$13,6,FALSE)</f>
        <v>-10000</v>
      </c>
      <c r="AB617" s="10">
        <f ca="1">-(
VLOOKUP($D617,月別収支!$A$2:$H$13,5,FALSE)+IF(AND(入力項目!$I$27&lt;=$A617,ISEVEN($A617-入力項目!$I$27),入力項目!$I$28=$D617),入力項目!$I$26,0)
+IF(入力項目!$K$26=TRUE,
IFERROR(VLOOKUP($K617,マイカーローン計算!C:P,13,FALSE),0),
IFERROR(
  IF(AND($C617&gt;0,MOD($C617,入力項目!$N$22)=0,$D617=入力項目!$N$23),入力項目!$N$24,0),
 0
)
)
)</f>
        <v>-70000</v>
      </c>
      <c r="AC617" s="10">
        <f ca="1">-IF($A617&lt;入力項目!$N$33,入力項目!$N$35,IF(AND($A617=入力項目!$N$33,$D617&lt;=入力項目!$N$34),入力項目!$N$35,0))</f>
        <v>0</v>
      </c>
      <c r="AD617">
        <f ca="1">-(
_xlfn.IFS(
P617&lt;=入力項目!$S$11,0,
AND(P617&gt;=入力項目!$S$11+1,P617&lt;=3),IFERROR(VLOOKUP(入力項目!$S$12,子育て関連マスタ!$I$4:$M$5,4,FALSE),0),
AND(P617&gt;=4,P617&lt;=6),IFERROR(VLOOKUP(入力項目!$S$13,子育て関連マスタ!$I$9:$M$12,4,FALSE),0),
AND(P617&gt;=7,P617&lt;=12),IFERROR(VLOOKUP(入力項目!$S$14,子育て関連マスタ!$I$16:$M$17,4,FALSE),0),
AND(P617&gt;=13,P617&lt;=15),IFERROR(VLOOKUP(入力項目!$S$15,子育て関連マスタ!$I$21:$M$22,4,FALSE),0),
AND(P617&gt;=16,P617&lt;=18),IFERROR(VLOOKUP(入力項目!$S$16,子育て関連マスタ!$I$26:$M$28,4,FALSE),0),
AND(P617&gt;=19,P617&lt;=20,入力項目!$S$16="高専"),IFERROR(VLOOKUP(入力項目!$S$16,子育て関連マスタ!$I$26:$M$28,4,FALSE),0),
AND(P617&gt;=19,P617&lt;=20,入力項目!$S$16&lt;&gt;"高専"),IFERROR(VLOOKUP(入力項目!$S$17,子育て関連マスタ!$I$32:$M$37,4,FALSE),0),
AND(P617&gt;=21,P617&lt;=22,入力項目!$S$16="高専"),IFERROR(VLOOKUP(入力項目!$S$17,子育て関連マスタ!$I$32:$M$34,4,FALSE),0),
AND(P617&gt;=21,P617&lt;=22,入力項目!$S$16&lt;&gt;"高専"),IFERROR(VLOOKUP(入力項目!$S$17,子育て関連マスタ!$I$32:$M$34,4,FALSE),0),
P617&gt;=23,0
) +
IF($D617=4,
  IFERROR(_xlfn.IFS(
  P617&lt;=入力項目!$S$11,0,
  AND(P617=入力項目!$S$11),IFERROR(VLOOKUP(入力項目!$S$12,子育て関連マスタ!$I$4:$M$5,2,FALSE),0),
  AND(P617=4),IFERROR(VLOOKUP(入力項目!$S$13,子育て関連マスタ!$I$9:$M$12,2,FALSE),0),
  AND(P617=7),IFERROR(VLOOKUP(入力項目!$S$14,子育て関連マスタ!$I$16:$M$17,2,FALSE),0),
  AND(P617=13),IFERROR(VLOOKUP(入力項目!$S$15,子育て関連マスタ!$I$21:$M$22,2,FALSE),0),
  AND(P617=16),IFERROR(VLOOKUP(入力項目!$S$16,子育て関連マスタ!$I$26:$M$28,2,FALSE),0),
  AND(P617=19,入力項目!$S$16&lt;&gt;"高専"),IFERROR(VLOOKUP(入力項目!$S$17,子育て関連マスタ!$I$32:$M$37,2,FALSE),0),
  AND(P617=21,入力項目!$S$16="高専"),IFERROR(VLOOKUP(入力項目!$S$17,子育て関連マスタ!$I$32:$M$37,2,FALSE),0),
  P617&gt;=22,0
  ),0),0
) +
IF(AND(P617&gt;=1,P617&lt;=15),IF($D617=入力項目!$S$8,入力項目!$S$3,0),0) +
IF(AND(P617&gt;=1,P617&lt;=15),IF($D617=5,入力項目!$S$4,0),0) +
IF(AND(P617&gt;=1,P617&lt;=15),IF($D617=12,入力項目!$S$5,0),0) +
IF(AND(入力項目!$S$7=$A617,入力項目!$S$8=$D617),子育て関連マスタ!$C$14,0) +
IFERROR(IF(AND(YEAR(EDATE(DATE(入力項目!$S$7,入力項目!$S$8,1),1))=$A617,MONTH(EDATE(DATE(入力項目!$S$7,入力項目!$S$8,1),1))=$D617),子育て関連マスタ!$C$15,0),0) +
IF(AND(OR(P617=3,P617=5,P617=7),$D617=11),子育て関連マスタ!$C$17,0) +
IF(AND(P617=20,$D617=1),子育て関連マスタ!$C$18,0) +
IF(AND(P617=20,$D617=1),
IFERROR(_xlfn.IFS(
入力項目!$S$10="男",子育て関連マスタ!$C$18,
入力項目!$S$10="女",子育て関連マスタ!$C$19
),0),0
) +
IF(AND(P617&gt;=入力項目!$S$18,P617&lt;=入力項目!$S$19),入力項目!$S$20,0) +
IF(AND(P617&gt;=入力項目!$S$21,P617&lt;=入力項目!$S$22),入力項目!$S$23,0) +
IF(AND(P617&gt;=入力項目!$S$24,P617&lt;=入力項目!$S$25),入力項目!$S$26,0)
)</f>
        <v>0</v>
      </c>
      <c r="AE617">
        <f ca="1">-(
_xlfn.IFS(
Q617&lt;=入力項目!$S$11,0,
AND(Q617&gt;=入力項目!$S$11+1,Q617&lt;=3),IFERROR(VLOOKUP(入力項目!$S$12,子育て関連マスタ!$I$4:$M$5,4,FALSE),0),
AND(Q617&gt;=4,Q617&lt;=6),IFERROR(VLOOKUP(入力項目!$S$13,子育て関連マスタ!$I$9:$M$12,4,FALSE),0),
AND(Q617&gt;=7,Q617&lt;=12),IFERROR(VLOOKUP(入力項目!$S$14,子育て関連マスタ!$I$16:$M$17,4,FALSE),0),
AND(Q617&gt;=13,Q617&lt;=15),IFERROR(VLOOKUP(入力項目!$S$15,子育て関連マスタ!$I$21:$M$22,4,FALSE),0),
AND(Q617&gt;=16,Q617&lt;=18),IFERROR(VLOOKUP(入力項目!$S$16,子育て関連マスタ!$I$26:$M$28,4,FALSE),0),
AND(Q617&gt;=19,Q617&lt;=20,入力項目!$S$16="高専"),IFERROR(VLOOKUP(入力項目!$S$16,子育て関連マスタ!$I$26:$M$28,4,FALSE),0),
AND(Q617&gt;=19,Q617&lt;=20,入力項目!$S$16&lt;&gt;"高専"),IFERROR(VLOOKUP(入力項目!$S$17,子育て関連マスタ!$I$32:$M$37,4,FALSE),0),
AND(Q617&gt;=21,Q617&lt;=22,入力項目!$S$16="高専"),IFERROR(VLOOKUP(入力項目!$S$17,子育て関連マスタ!$I$32:$M$34,4,FALSE),0),
AND(Q617&gt;=21,Q617&lt;=22,入力項目!$S$16&lt;&gt;"高専"),IFERROR(VLOOKUP(入力項目!$S$17,子育て関連マスタ!$I$32:$M$34,4,FALSE),0),
Q617&gt;=23,0
) +
IF($D617=4,
  IFERROR(_xlfn.IFS(
  Q617&lt;=入力項目!$S$11,0,
  AND(Q617=入力項目!$S$11),IFERROR(VLOOKUP(入力項目!$S$12,子育て関連マスタ!$I$4:$M$5,2,FALSE),0),
  AND(Q617=4),IFERROR(VLOOKUP(入力項目!$S$13,子育て関連マスタ!$I$9:$M$12,2,FALSE),0),
  AND(Q617=7),IFERROR(VLOOKUP(入力項目!$S$14,子育て関連マスタ!$I$16:$M$17,2,FALSE),0),
  AND(Q617=13),IFERROR(VLOOKUP(入力項目!$S$15,子育て関連マスタ!$I$21:$M$22,2,FALSE),0),
  AND(Q617=16),IFERROR(VLOOKUP(入力項目!$S$16,子育て関連マスタ!$I$26:$M$28,2,FALSE),0),
  AND(Q617=19,入力項目!$S$16&lt;&gt;"高専"),IFERROR(VLOOKUP(入力項目!$S$17,子育て関連マスタ!$I$32:$M$37,2,FALSE),0),
  AND(Q617=21,入力項目!$S$16="高専"),IFERROR(VLOOKUP(入力項目!$S$17,子育て関連マスタ!$I$32:$M$37,2,FALSE),0),
  Q617&gt;=22,0
  ),0),0
) +
IF(AND(Q617&gt;=1,Q617&lt;=15),IF($D617=入力項目!$S$8,入力項目!$S$3,0),0) +
IF(AND(Q617&gt;=1,Q617&lt;=15),IF($D617=5,入力項目!$S$4,0),0) +
IF(AND(Q617&gt;=1,Q617&lt;=15),IF($D617=12,入力項目!$S$5,0),0) +
IF(AND(入力項目!$S$7=$A617,入力項目!$S$8=$D617),子育て関連マスタ!$C$14,0) +
IFERROR(IF(AND(YEAR(EDATE(DATE(入力項目!$S$7,入力項目!$S$8,1),1))=$A617,MONTH(EDATE(DATE(入力項目!$S$7,入力項目!$S$8,1),1))=$D617),子育て関連マスタ!$C$15,0),0) +
IF(AND(OR(Q617=3,Q617=5,Q617=7),$D617=11),子育て関連マスタ!$C$17,0) +
IF(AND(Q617=20,$D617=1),子育て関連マスタ!$C$18,0) +
IF(AND(Q617=20,$D617=1),
IFERROR(_xlfn.IFS(
入力項目!$S$10="男",子育て関連マスタ!$C$18,
入力項目!$S$10="女",子育て関連マスタ!$C$19
),0),0
) +
IF(AND(Q617&gt;=入力項目!$S$18,Q617&lt;=入力項目!$S$19),入力項目!$S$20,0) +
IF(AND(Q617&gt;=入力項目!$S$21,Q617&lt;=入力項目!$S$22),入力項目!$S$23,0) +
IF(AND(Q617&gt;=入力項目!$S$24,Q617&lt;=入力項目!$S$25),入力項目!$S$26,0)
)</f>
        <v>0</v>
      </c>
      <c r="AF617">
        <f ca="1">-(
_xlfn.IFS(
R617&lt;=入力項目!$S$11,0,
AND(R617&gt;=入力項目!$S$11+1,R617&lt;=3),IFERROR(VLOOKUP(入力項目!$S$12,子育て関連マスタ!$I$4:$M$5,4,FALSE),0),
AND(R617&gt;=4,R617&lt;=6),IFERROR(VLOOKUP(入力項目!$S$13,子育て関連マスタ!$I$9:$M$12,4,FALSE),0),
AND(R617&gt;=7,R617&lt;=12),IFERROR(VLOOKUP(入力項目!$S$14,子育て関連マスタ!$I$16:$M$17,4,FALSE),0),
AND(R617&gt;=13,R617&lt;=15),IFERROR(VLOOKUP(入力項目!$S$15,子育て関連マスタ!$I$21:$M$22,4,FALSE),0),
AND(R617&gt;=16,R617&lt;=18),IFERROR(VLOOKUP(入力項目!$S$16,子育て関連マスタ!$I$26:$M$28,4,FALSE),0),
AND(R617&gt;=19,R617&lt;=20,入力項目!$S$16="高専"),IFERROR(VLOOKUP(入力項目!$S$16,子育て関連マスタ!$I$26:$M$28,4,FALSE),0),
AND(R617&gt;=19,R617&lt;=20,入力項目!$S$16&lt;&gt;"高専"),IFERROR(VLOOKUP(入力項目!$S$17,子育て関連マスタ!$I$32:$M$37,4,FALSE),0),
AND(R617&gt;=21,R617&lt;=22,入力項目!$S$16="高専"),IFERROR(VLOOKUP(入力項目!$S$17,子育て関連マスタ!$I$32:$M$34,4,FALSE),0),
AND(R617&gt;=21,R617&lt;=22,入力項目!$S$16&lt;&gt;"高専"),IFERROR(VLOOKUP(入力項目!$S$17,子育て関連マスタ!$I$32:$M$34,4,FALSE),0),
R617&gt;=23,0
) +
IF($D617=4,
  IFERROR(_xlfn.IFS(
  R617&lt;=入力項目!$S$11,0,
  AND(R617=入力項目!$S$11),IFERROR(VLOOKUP(入力項目!$S$12,子育て関連マスタ!$I$4:$M$5,2,FALSE),0),
  AND(R617=4),IFERROR(VLOOKUP(入力項目!$S$13,子育て関連マスタ!$I$9:$M$12,2,FALSE),0),
  AND(R617=7),IFERROR(VLOOKUP(入力項目!$S$14,子育て関連マスタ!$I$16:$M$17,2,FALSE),0),
  AND(R617=13),IFERROR(VLOOKUP(入力項目!$S$15,子育て関連マスタ!$I$21:$M$22,2,FALSE),0),
  AND(R617=16),IFERROR(VLOOKUP(入力項目!$S$16,子育て関連マスタ!$I$26:$M$28,2,FALSE),0),
  AND(R617=19,入力項目!$S$16&lt;&gt;"高専"),IFERROR(VLOOKUP(入力項目!$S$17,子育て関連マスタ!$I$32:$M$37,2,FALSE),0),
  AND(R617=21,入力項目!$S$16="高専"),IFERROR(VLOOKUP(入力項目!$S$17,子育て関連マスタ!$I$32:$M$37,2,FALSE),0),
  R617&gt;=22,0
  ),0),0
) +
IF(AND(R617&gt;=1,R617&lt;=15),IF($D617=入力項目!$S$8,入力項目!$S$3,0),0) +
IF(AND(R617&gt;=1,R617&lt;=15),IF($D617=5,入力項目!$S$4,0),0) +
IF(AND(R617&gt;=1,R617&lt;=15),IF($D617=12,入力項目!$S$5,0),0) +
IF(AND(入力項目!$S$7=$A617,入力項目!$S$8=$D617),子育て関連マスタ!$C$14,0) +
IFERROR(IF(AND(YEAR(EDATE(DATE(入力項目!$S$7,入力項目!$S$8,1),1))=$A617,MONTH(EDATE(DATE(入力項目!$S$7,入力項目!$S$8,1),1))=$D617),子育て関連マスタ!$C$15,0),0) +
IF(AND(OR(R617=3,R617=5,R617=7),$D617=11),子育て関連マスタ!$C$17,0) +
IF(AND(R617=20,$D617=1),子育て関連マスタ!$C$18,0) +
IF(AND(R617=20,$D617=1),
IFERROR(_xlfn.IFS(
入力項目!$S$10="男",子育て関連マスタ!$C$18,
入力項目!$S$10="女",子育て関連マスタ!$C$19
),0),0
) +
IF(AND(R617&gt;=入力項目!$S$18,R617&lt;=入力項目!$S$19),入力項目!$S$20,0) +
IF(AND(R617&gt;=入力項目!$S$21,R617&lt;=入力項目!$S$22),入力項目!$S$23,0) +
IF(AND(R617&gt;=入力項目!$S$24,R617&lt;=入力項目!$S$25),入力項目!$S$26,0)
)</f>
        <v>0</v>
      </c>
      <c r="AG617">
        <f ca="1">-(
_xlfn.IFS(
S617&lt;=入力項目!$S$11,0,
AND(S617&gt;=入力項目!$S$11+1,S617&lt;=3),IFERROR(VLOOKUP(入力項目!$S$12,子育て関連マスタ!$I$4:$M$5,4,FALSE),0),
AND(S617&gt;=4,S617&lt;=6),IFERROR(VLOOKUP(入力項目!$S$13,子育て関連マスタ!$I$9:$M$12,4,FALSE),0),
AND(S617&gt;=7,S617&lt;=12),IFERROR(VLOOKUP(入力項目!$S$14,子育て関連マスタ!$I$16:$M$17,4,FALSE),0),
AND(S617&gt;=13,S617&lt;=15),IFERROR(VLOOKUP(入力項目!$S$15,子育て関連マスタ!$I$21:$M$22,4,FALSE),0),
AND(S617&gt;=16,S617&lt;=18),IFERROR(VLOOKUP(入力項目!$S$16,子育て関連マスタ!$I$26:$M$28,4,FALSE),0),
AND(S617&gt;=19,S617&lt;=20,入力項目!$S$16="高専"),IFERROR(VLOOKUP(入力項目!$S$16,子育て関連マスタ!$I$26:$M$28,4,FALSE),0),
AND(S617&gt;=19,S617&lt;=20,入力項目!$S$16&lt;&gt;"高専"),IFERROR(VLOOKUP(入力項目!$S$17,子育て関連マスタ!$I$32:$M$37,4,FALSE),0),
AND(S617&gt;=21,S617&lt;=22,入力項目!$S$16="高専"),IFERROR(VLOOKUP(入力項目!$S$17,子育て関連マスタ!$I$32:$M$34,4,FALSE),0),
AND(S617&gt;=21,S617&lt;=22,入力項目!$S$16&lt;&gt;"高専"),IFERROR(VLOOKUP(入力項目!$S$17,子育て関連マスタ!$I$32:$M$34,4,FALSE),0),
S617&gt;=23,0
) +
IF($D617=4,
  IFERROR(_xlfn.IFS(
  S617&lt;=入力項目!$S$11,0,
  AND(S617=入力項目!$S$11),IFERROR(VLOOKUP(入力項目!$S$12,子育て関連マスタ!$I$4:$M$5,2,FALSE),0),
  AND(S617=4),IFERROR(VLOOKUP(入力項目!$S$13,子育て関連マスタ!$I$9:$M$12,2,FALSE),0),
  AND(S617=7),IFERROR(VLOOKUP(入力項目!$S$14,子育て関連マスタ!$I$16:$M$17,2,FALSE),0),
  AND(S617=13),IFERROR(VLOOKUP(入力項目!$S$15,子育て関連マスタ!$I$21:$M$22,2,FALSE),0),
  AND(S617=16),IFERROR(VLOOKUP(入力項目!$S$16,子育て関連マスタ!$I$26:$M$28,2,FALSE),0),
  AND(S617=19,入力項目!$S$16&lt;&gt;"高専"),IFERROR(VLOOKUP(入力項目!$S$17,子育て関連マスタ!$I$32:$M$37,2,FALSE),0),
  AND(S617=21,入力項目!$S$16="高専"),IFERROR(VLOOKUP(入力項目!$S$17,子育て関連マスタ!$I$32:$M$37,2,FALSE),0),
  S617&gt;=22,0
  ),0),0
) +
IF(AND(S617&gt;=1,S617&lt;=15),IF($D617=入力項目!$S$8,入力項目!$S$3,0),0) +
IF(AND(S617&gt;=1,S617&lt;=15),IF($D617=5,入力項目!$S$4,0),0) +
IF(AND(S617&gt;=1,S617&lt;=15),IF($D617=12,入力項目!$S$5,0),0) +
IF(AND(入力項目!$S$7=$A617,入力項目!$S$8=$D617),子育て関連マスタ!$C$14,0) +
IFERROR(IF(AND(YEAR(EDATE(DATE(入力項目!$S$7,入力項目!$S$8,1),1))=$A617,MONTH(EDATE(DATE(入力項目!$S$7,入力項目!$S$8,1),1))=$D617),子育て関連マスタ!$C$15,0),0) +
IF(AND(OR(S617=3,S617=5,S617=7),$D617=11),子育て関連マスタ!$C$17,0) +
IF(AND(S617=20,$D617=1),子育て関連マスタ!$C$18,0) +
IF(AND(S617=20,$D617=1),
IFERROR(_xlfn.IFS(
入力項目!$S$10="男",子育て関連マスタ!$C$18,
入力項目!$S$10="女",子育て関連マスタ!$C$19
),0),0
) +
IF(AND(S617&gt;=入力項目!$S$18,S617&lt;=入力項目!$S$19),入力項目!$S$20,0) +
IF(AND(S617&gt;=入力項目!$S$21,S617&lt;=入力項目!$S$22),入力項目!$S$23,0) +
IF(AND(S617&gt;=入力項目!$S$24,S617&lt;=入力項目!$S$25),入力項目!$S$26,0)
)</f>
        <v>0</v>
      </c>
      <c r="AH617">
        <f ca="1">-(
_xlfn.IFS(
T617&lt;=入力項目!$S$11,0,
AND(T617&gt;=入力項目!$S$11+1,T617&lt;=3),IFERROR(VLOOKUP(入力項目!$S$12,子育て関連マスタ!$I$4:$M$5,4,FALSE),0),
AND(T617&gt;=4,T617&lt;=6),IFERROR(VLOOKUP(入力項目!$S$13,子育て関連マスタ!$I$9:$M$12,4,FALSE),0),
AND(T617&gt;=7,T617&lt;=12),IFERROR(VLOOKUP(入力項目!$S$14,子育て関連マスタ!$I$16:$M$17,4,FALSE),0),
AND(T617&gt;=13,T617&lt;=15),IFERROR(VLOOKUP(入力項目!$S$15,子育て関連マスタ!$I$21:$M$22,4,FALSE),0),
AND(T617&gt;=16,T617&lt;=18),IFERROR(VLOOKUP(入力項目!$S$16,子育て関連マスタ!$I$26:$M$28,4,FALSE),0),
AND(T617&gt;=19,T617&lt;=20,入力項目!$S$16="高専"),IFERROR(VLOOKUP(入力項目!$S$16,子育て関連マスタ!$I$26:$M$28,4,FALSE),0),
AND(T617&gt;=19,T617&lt;=20,入力項目!$S$16&lt;&gt;"高専"),IFERROR(VLOOKUP(入力項目!$S$17,子育て関連マスタ!$I$32:$M$37,4,FALSE),0),
AND(T617&gt;=21,T617&lt;=22,入力項目!$S$16="高専"),IFERROR(VLOOKUP(入力項目!$S$17,子育て関連マスタ!$I$32:$M$34,4,FALSE),0),
AND(T617&gt;=21,T617&lt;=22,入力項目!$S$16&lt;&gt;"高専"),IFERROR(VLOOKUP(入力項目!$S$17,子育て関連マスタ!$I$32:$M$34,4,FALSE),0),
T617&gt;=23,0
) +
IF($D617=4,
  IFERROR(_xlfn.IFS(
  T617&lt;=入力項目!$S$11,0,
  AND(T617=入力項目!$S$11),IFERROR(VLOOKUP(入力項目!$S$12,子育て関連マスタ!$I$4:$M$5,2,FALSE),0),
  AND(T617=4),IFERROR(VLOOKUP(入力項目!$S$13,子育て関連マスタ!$I$9:$M$12,2,FALSE),0),
  AND(T617=7),IFERROR(VLOOKUP(入力項目!$S$14,子育て関連マスタ!$I$16:$M$17,2,FALSE),0),
  AND(T617=13),IFERROR(VLOOKUP(入力項目!$S$15,子育て関連マスタ!$I$21:$M$22,2,FALSE),0),
  AND(T617=16),IFERROR(VLOOKUP(入力項目!$S$16,子育て関連マスタ!$I$26:$M$28,2,FALSE),0),
  AND(T617=19,入力項目!$S$16&lt;&gt;"高専"),IFERROR(VLOOKUP(入力項目!$S$17,子育て関連マスタ!$I$32:$M$37,2,FALSE),0),
  AND(T617=21,入力項目!$S$16="高専"),IFERROR(VLOOKUP(入力項目!$S$17,子育て関連マスタ!$I$32:$M$37,2,FALSE),0),
  T617&gt;=22,0
  ),0),0
) +
IF(AND(T617&gt;=1,T617&lt;=15),IF($D617=入力項目!$S$8,入力項目!$S$3,0),0) +
IF(AND(T617&gt;=1,T617&lt;=15),IF($D617=5,入力項目!$S$4,0),0) +
IF(AND(T617&gt;=1,T617&lt;=15),IF($D617=12,入力項目!$S$5,0),0) +
IF(AND(入力項目!$S$7=$A617,入力項目!$S$8=$D617),子育て関連マスタ!$C$14,0) +
IFERROR(IF(AND(YEAR(EDATE(DATE(入力項目!$S$7,入力項目!$S$8,1),1))=$A617,MONTH(EDATE(DATE(入力項目!$S$7,入力項目!$S$8,1),1))=$D617),子育て関連マスタ!$C$15,0),0) +
IF(AND(OR(T617=3,T617=5,T617=7),$D617=11),子育て関連マスタ!$C$17,0) +
IF(AND(T617=20,$D617=1),子育て関連マスタ!$C$18,0) +
IF(AND(T617=20,$D617=1),
IFERROR(_xlfn.IFS(
入力項目!$S$10="男",子育て関連マスタ!$C$18,
入力項目!$S$10="女",子育て関連マスタ!$C$19
),0),0
) +
IF(AND(T617&gt;=入力項目!$S$18,T617&lt;=入力項目!$S$19),入力項目!$S$20,0) +
IF(AND(T617&gt;=入力項目!$S$21,T617&lt;=入力項目!$S$22),入力項目!$S$23,0) +
IF(AND(T617&gt;=入力項目!$S$24,T617&lt;=入力項目!$S$25),入力項目!$S$26,0)
)</f>
        <v>0</v>
      </c>
      <c r="AI617">
        <f ca="1">-(
_xlfn.IFS(
U617&lt;=入力項目!$S$11,0,
AND(U617&gt;=入力項目!$S$11+1,U617&lt;=3),IFERROR(VLOOKUP(入力項目!$S$12,子育て関連マスタ!$I$4:$M$5,4,FALSE),0),
AND(U617&gt;=4,U617&lt;=6),IFERROR(VLOOKUP(入力項目!$S$13,子育て関連マスタ!$I$9:$M$12,4,FALSE),0),
AND(U617&gt;=7,U617&lt;=12),IFERROR(VLOOKUP(入力項目!$S$14,子育て関連マスタ!$I$16:$M$17,4,FALSE),0),
AND(U617&gt;=13,U617&lt;=15),IFERROR(VLOOKUP(入力項目!$S$15,子育て関連マスタ!$I$21:$M$22,4,FALSE),0),
AND(U617&gt;=16,U617&lt;=18),IFERROR(VLOOKUP(入力項目!$S$16,子育て関連マスタ!$I$26:$M$28,4,FALSE),0),
AND(U617&gt;=19,U617&lt;=20,入力項目!$S$16="高専"),IFERROR(VLOOKUP(入力項目!$S$16,子育て関連マスタ!$I$26:$M$28,4,FALSE),0),
AND(U617&gt;=19,U617&lt;=20,入力項目!$S$16&lt;&gt;"高専"),IFERROR(VLOOKUP(入力項目!$S$17,子育て関連マスタ!$I$32:$M$37,4,FALSE),0),
AND(U617&gt;=21,U617&lt;=22,入力項目!$S$16="高専"),IFERROR(VLOOKUP(入力項目!$S$17,子育て関連マスタ!$I$32:$M$34,4,FALSE),0),
AND(U617&gt;=21,U617&lt;=22,入力項目!$S$16&lt;&gt;"高専"),IFERROR(VLOOKUP(入力項目!$S$17,子育て関連マスタ!$I$32:$M$34,4,FALSE),0),
U617&gt;=23,0
) +
IF($D617=4,
  IFERROR(_xlfn.IFS(
  U617&lt;=入力項目!$S$11,0,
  AND(U617=入力項目!$S$11),IFERROR(VLOOKUP(入力項目!$S$12,子育て関連マスタ!$I$4:$M$5,2,FALSE),0),
  AND(U617=4),IFERROR(VLOOKUP(入力項目!$S$13,子育て関連マスタ!$I$9:$M$12,2,FALSE),0),
  AND(U617=7),IFERROR(VLOOKUP(入力項目!$S$14,子育て関連マスタ!$I$16:$M$17,2,FALSE),0),
  AND(U617=13),IFERROR(VLOOKUP(入力項目!$S$15,子育て関連マスタ!$I$21:$M$22,2,FALSE),0),
  AND(U617=16),IFERROR(VLOOKUP(入力項目!$S$16,子育て関連マスタ!$I$26:$M$28,2,FALSE),0),
  AND(U617=19,入力項目!$S$16&lt;&gt;"高専"),IFERROR(VLOOKUP(入力項目!$S$17,子育て関連マスタ!$I$32:$M$37,2,FALSE),0),
  AND(U617=21,入力項目!$S$16="高専"),IFERROR(VLOOKUP(入力項目!$S$17,子育て関連マスタ!$I$32:$M$37,2,FALSE),0),
  U617&gt;=22,0
  ),0),0
) +
IF(AND(U617&gt;=1,U617&lt;=15),IF($D617=入力項目!$S$8,入力項目!$S$3,0),0) +
IF(AND(U617&gt;=1,U617&lt;=15),IF($D617=5,入力項目!$S$4,0),0) +
IF(AND(U617&gt;=1,U617&lt;=15),IF($D617=12,入力項目!$S$5,0),0) +
IF(AND(入力項目!$S$7=$A617,入力項目!$S$8=$D617),子育て関連マスタ!$C$14,0) +
IFERROR(IF(AND(YEAR(EDATE(DATE(入力項目!$S$7,入力項目!$S$8,1),1))=$A617,MONTH(EDATE(DATE(入力項目!$S$7,入力項目!$S$8,1),1))=$D617),子育て関連マスタ!$C$15,0),0) +
IF(AND(OR(U617=3,U617=5,U617=7),$D617=11),子育て関連マスタ!$C$17,0) +
IF(AND(U617=20,$D617=1),子育て関連マスタ!$C$18,0) +
IF(AND(U617=20,$D617=1),
IFERROR(_xlfn.IFS(
入力項目!$S$10="男",子育て関連マスタ!$C$18,
入力項目!$S$10="女",子育て関連マスタ!$C$19
),0),0
) +
IF(AND(U617&gt;=入力項目!$S$18,U617&lt;=入力項目!$S$19),入力項目!$S$20,0) +
IF(AND(U617&gt;=入力項目!$S$21,U617&lt;=入力項目!$S$22),入力項目!$S$23,0) +
IF(AND(U617&gt;=入力項目!$S$24,U617&lt;=入力項目!$S$25),入力項目!$S$26,0)
)</f>
        <v>0</v>
      </c>
      <c r="AJ617" s="10">
        <f ca="1">-VLOOKUP($D617,月別収支!$A$2:$H$13,7,FALSE)</f>
        <v>-20000</v>
      </c>
    </row>
    <row r="618" spans="1:36" x14ac:dyDescent="0.4">
      <c r="A618">
        <f t="shared" ca="1" si="156"/>
        <v>2075</v>
      </c>
      <c r="B618">
        <f t="shared" ca="1" si="163"/>
        <v>2075</v>
      </c>
      <c r="C618">
        <f t="shared" ca="1" si="164"/>
        <v>51</v>
      </c>
      <c r="D618">
        <f t="shared" ca="1" si="157"/>
        <v>12</v>
      </c>
      <c r="E618" t="str">
        <f t="shared" ca="1" si="158"/>
        <v>2075年12月</v>
      </c>
      <c r="F618">
        <f ca="1">IF(OR(入力項目!$N$5&lt;$A618,AND(入力項目!$N$5=$A618,入力項目!$N$6&lt;$D618)),IF(F617=0,1,IF(G618=12,F617+1,F617)),0)</f>
        <v>51</v>
      </c>
      <c r="G618">
        <f ca="1">IF(OR(入力項目!$N$5&lt;$A618,AND(入力項目!$N$5=$A618,入力項目!$N$6&lt;$D618)),IF(G617=12,1,G617+1),0)</f>
        <v>2</v>
      </c>
      <c r="H618" t="str">
        <f t="shared" ca="1" si="159"/>
        <v>51_2</v>
      </c>
      <c r="I618">
        <f ca="1">IF(
  IFERROR(AND($C618&gt;0,MOD($C618,入力項目!$N$22)=0,$D618=入力項目!$N$23), FALSE),
  1,
  IF(
    AND(I617&gt;0,J617=12),
    IF(I617=入力項目!$N$28, 0, I617+1),
    I617
  )
)</f>
        <v>2</v>
      </c>
      <c r="J618">
        <f ca="1">IF($D618=入力項目!$N$23,1,IFERROR(J617+1,1))</f>
        <v>7</v>
      </c>
      <c r="K618" t="str">
        <f t="shared" ca="1" si="160"/>
        <v>2_7</v>
      </c>
      <c r="L618">
        <f ca="1">L617+IF(入力項目!$D$4=$D618,1,0)</f>
        <v>80</v>
      </c>
      <c r="M618" t="str">
        <f t="shared" ca="1" si="161"/>
        <v>80歳</v>
      </c>
      <c r="N618">
        <f t="shared" ca="1" si="165"/>
        <v>80</v>
      </c>
      <c r="O618" t="str">
        <f t="shared" ca="1" si="162"/>
        <v>80歳</v>
      </c>
      <c r="P618">
        <f t="shared" ca="1" si="166"/>
        <v>55</v>
      </c>
      <c r="Q618">
        <f t="shared" ca="1" si="167"/>
        <v>53</v>
      </c>
      <c r="R618">
        <f t="shared" ca="1" si="168"/>
        <v>2076</v>
      </c>
      <c r="S618">
        <f t="shared" ca="1" si="169"/>
        <v>2076</v>
      </c>
      <c r="T618">
        <f t="shared" ca="1" si="170"/>
        <v>2076</v>
      </c>
      <c r="U618">
        <f t="shared" ca="1" si="171"/>
        <v>2076</v>
      </c>
      <c r="V618" s="10">
        <f t="shared" ca="1" si="172"/>
        <v>55063425</v>
      </c>
      <c r="W618" s="10">
        <f ca="1">IF($L618&lt;その他マスタ!$B$1,VLOOKUP($D618,月別収支!$A$2:$H$13,2,FALSE),その他マスタ!$B$3)+IF(AND($L618=その他マスタ!$B$1,入力項目!$I$9="あり",$D618=入力項目!$D$4),その他マスタ!$B$2,0)</f>
        <v>150000</v>
      </c>
      <c r="X618" s="10">
        <f ca="1">-IF(入力項目!$K$5=TRUE,
IF($F618+$G618&lt;3,VLOOKUP($D618,月別収支!$A$2:$H$13,8,FALSE),0)+IFERROR(VLOOKUP($H618,住宅ローン計算!C:P,13,FALSE),0)+IF($F618&gt;1,IF(OR($G618=3,$G618=6,$G618=9,$G618=12),ROUNDUP(入力項目!$N$18/4,0),0),0),
VLOOKUP($D618,月別収支!$A$2:$H$13,8,FALSE))</f>
        <v>0</v>
      </c>
      <c r="Y618" s="10">
        <f ca="1">-VLOOKUP($D618,月別収支!$A$2:$H$13,3,FALSE)</f>
        <v>-75000</v>
      </c>
      <c r="Z618" s="10">
        <f ca="1">-VLOOKUP($D618,月別収支!$A$2:$H$13,4,FALSE)</f>
        <v>-27000</v>
      </c>
      <c r="AA618" s="10">
        <f ca="1">-VLOOKUP($D618,月別収支!$A$2:$H$13,6,FALSE)</f>
        <v>-10000</v>
      </c>
      <c r="AB618" s="10">
        <f ca="1">-(
VLOOKUP($D618,月別収支!$A$2:$H$13,5,FALSE)+IF(AND(入力項目!$I$27&lt;=$A618,ISEVEN($A618-入力項目!$I$27),入力項目!$I$28=$D618),入力項目!$I$26,0)
+IF(入力項目!$K$26=TRUE,
IFERROR(VLOOKUP($K618,マイカーローン計算!C:P,13,FALSE),0),
IFERROR(
  IF(AND($C618&gt;0,MOD($C618,入力項目!$N$22)=0,$D618=入力項目!$N$23),入力項目!$N$24,0),
 0
)
)
)</f>
        <v>-20000</v>
      </c>
      <c r="AC618" s="10">
        <f ca="1">-IF($A618&lt;入力項目!$N$33,入力項目!$N$35,IF(AND($A618=入力項目!$N$33,$D618&lt;=入力項目!$N$34),入力項目!$N$35,0))</f>
        <v>0</v>
      </c>
      <c r="AD618">
        <f ca="1">-(
_xlfn.IFS(
P618&lt;=入力項目!$S$11,0,
AND(P618&gt;=入力項目!$S$11+1,P618&lt;=3),IFERROR(VLOOKUP(入力項目!$S$12,子育て関連マスタ!$I$4:$M$5,4,FALSE),0),
AND(P618&gt;=4,P618&lt;=6),IFERROR(VLOOKUP(入力項目!$S$13,子育て関連マスタ!$I$9:$M$12,4,FALSE),0),
AND(P618&gt;=7,P618&lt;=12),IFERROR(VLOOKUP(入力項目!$S$14,子育て関連マスタ!$I$16:$M$17,4,FALSE),0),
AND(P618&gt;=13,P618&lt;=15),IFERROR(VLOOKUP(入力項目!$S$15,子育て関連マスタ!$I$21:$M$22,4,FALSE),0),
AND(P618&gt;=16,P618&lt;=18),IFERROR(VLOOKUP(入力項目!$S$16,子育て関連マスタ!$I$26:$M$28,4,FALSE),0),
AND(P618&gt;=19,P618&lt;=20,入力項目!$S$16="高専"),IFERROR(VLOOKUP(入力項目!$S$16,子育て関連マスタ!$I$26:$M$28,4,FALSE),0),
AND(P618&gt;=19,P618&lt;=20,入力項目!$S$16&lt;&gt;"高専"),IFERROR(VLOOKUP(入力項目!$S$17,子育て関連マスタ!$I$32:$M$37,4,FALSE),0),
AND(P618&gt;=21,P618&lt;=22,入力項目!$S$16="高専"),IFERROR(VLOOKUP(入力項目!$S$17,子育て関連マスタ!$I$32:$M$34,4,FALSE),0),
AND(P618&gt;=21,P618&lt;=22,入力項目!$S$16&lt;&gt;"高専"),IFERROR(VLOOKUP(入力項目!$S$17,子育て関連マスタ!$I$32:$M$34,4,FALSE),0),
P618&gt;=23,0
) +
IF($D618=4,
  IFERROR(_xlfn.IFS(
  P618&lt;=入力項目!$S$11,0,
  AND(P618=入力項目!$S$11),IFERROR(VLOOKUP(入力項目!$S$12,子育て関連マスタ!$I$4:$M$5,2,FALSE),0),
  AND(P618=4),IFERROR(VLOOKUP(入力項目!$S$13,子育て関連マスタ!$I$9:$M$12,2,FALSE),0),
  AND(P618=7),IFERROR(VLOOKUP(入力項目!$S$14,子育て関連マスタ!$I$16:$M$17,2,FALSE),0),
  AND(P618=13),IFERROR(VLOOKUP(入力項目!$S$15,子育て関連マスタ!$I$21:$M$22,2,FALSE),0),
  AND(P618=16),IFERROR(VLOOKUP(入力項目!$S$16,子育て関連マスタ!$I$26:$M$28,2,FALSE),0),
  AND(P618=19,入力項目!$S$16&lt;&gt;"高専"),IFERROR(VLOOKUP(入力項目!$S$17,子育て関連マスタ!$I$32:$M$37,2,FALSE),0),
  AND(P618=21,入力項目!$S$16="高専"),IFERROR(VLOOKUP(入力項目!$S$17,子育て関連マスタ!$I$32:$M$37,2,FALSE),0),
  P618&gt;=22,0
  ),0),0
) +
IF(AND(P618&gt;=1,P618&lt;=15),IF($D618=入力項目!$S$8,入力項目!$S$3,0),0) +
IF(AND(P618&gt;=1,P618&lt;=15),IF($D618=5,入力項目!$S$4,0),0) +
IF(AND(P618&gt;=1,P618&lt;=15),IF($D618=12,入力項目!$S$5,0),0) +
IF(AND(入力項目!$S$7=$A618,入力項目!$S$8=$D618),子育て関連マスタ!$C$14,0) +
IFERROR(IF(AND(YEAR(EDATE(DATE(入力項目!$S$7,入力項目!$S$8,1),1))=$A618,MONTH(EDATE(DATE(入力項目!$S$7,入力項目!$S$8,1),1))=$D618),子育て関連マスタ!$C$15,0),0) +
IF(AND(OR(P618=3,P618=5,P618=7),$D618=11),子育て関連マスタ!$C$17,0) +
IF(AND(P618=20,$D618=1),子育て関連マスタ!$C$18,0) +
IF(AND(P618=20,$D618=1),
IFERROR(_xlfn.IFS(
入力項目!$S$10="男",子育て関連マスタ!$C$18,
入力項目!$S$10="女",子育て関連マスタ!$C$19
),0),0
) +
IF(AND(P618&gt;=入力項目!$S$18,P618&lt;=入力項目!$S$19),入力項目!$S$20,0) +
IF(AND(P618&gt;=入力項目!$S$21,P618&lt;=入力項目!$S$22),入力項目!$S$23,0) +
IF(AND(P618&gt;=入力項目!$S$24,P618&lt;=入力項目!$S$25),入力項目!$S$26,0)
)</f>
        <v>0</v>
      </c>
      <c r="AE618">
        <f ca="1">-(
_xlfn.IFS(
Q618&lt;=入力項目!$S$11,0,
AND(Q618&gt;=入力項目!$S$11+1,Q618&lt;=3),IFERROR(VLOOKUP(入力項目!$S$12,子育て関連マスタ!$I$4:$M$5,4,FALSE),0),
AND(Q618&gt;=4,Q618&lt;=6),IFERROR(VLOOKUP(入力項目!$S$13,子育て関連マスタ!$I$9:$M$12,4,FALSE),0),
AND(Q618&gt;=7,Q618&lt;=12),IFERROR(VLOOKUP(入力項目!$S$14,子育て関連マスタ!$I$16:$M$17,4,FALSE),0),
AND(Q618&gt;=13,Q618&lt;=15),IFERROR(VLOOKUP(入力項目!$S$15,子育て関連マスタ!$I$21:$M$22,4,FALSE),0),
AND(Q618&gt;=16,Q618&lt;=18),IFERROR(VLOOKUP(入力項目!$S$16,子育て関連マスタ!$I$26:$M$28,4,FALSE),0),
AND(Q618&gt;=19,Q618&lt;=20,入力項目!$S$16="高専"),IFERROR(VLOOKUP(入力項目!$S$16,子育て関連マスタ!$I$26:$M$28,4,FALSE),0),
AND(Q618&gt;=19,Q618&lt;=20,入力項目!$S$16&lt;&gt;"高専"),IFERROR(VLOOKUP(入力項目!$S$17,子育て関連マスタ!$I$32:$M$37,4,FALSE),0),
AND(Q618&gt;=21,Q618&lt;=22,入力項目!$S$16="高専"),IFERROR(VLOOKUP(入力項目!$S$17,子育て関連マスタ!$I$32:$M$34,4,FALSE),0),
AND(Q618&gt;=21,Q618&lt;=22,入力項目!$S$16&lt;&gt;"高専"),IFERROR(VLOOKUP(入力項目!$S$17,子育て関連マスタ!$I$32:$M$34,4,FALSE),0),
Q618&gt;=23,0
) +
IF($D618=4,
  IFERROR(_xlfn.IFS(
  Q618&lt;=入力項目!$S$11,0,
  AND(Q618=入力項目!$S$11),IFERROR(VLOOKUP(入力項目!$S$12,子育て関連マスタ!$I$4:$M$5,2,FALSE),0),
  AND(Q618=4),IFERROR(VLOOKUP(入力項目!$S$13,子育て関連マスタ!$I$9:$M$12,2,FALSE),0),
  AND(Q618=7),IFERROR(VLOOKUP(入力項目!$S$14,子育て関連マスタ!$I$16:$M$17,2,FALSE),0),
  AND(Q618=13),IFERROR(VLOOKUP(入力項目!$S$15,子育て関連マスタ!$I$21:$M$22,2,FALSE),0),
  AND(Q618=16),IFERROR(VLOOKUP(入力項目!$S$16,子育て関連マスタ!$I$26:$M$28,2,FALSE),0),
  AND(Q618=19,入力項目!$S$16&lt;&gt;"高専"),IFERROR(VLOOKUP(入力項目!$S$17,子育て関連マスタ!$I$32:$M$37,2,FALSE),0),
  AND(Q618=21,入力項目!$S$16="高専"),IFERROR(VLOOKUP(入力項目!$S$17,子育て関連マスタ!$I$32:$M$37,2,FALSE),0),
  Q618&gt;=22,0
  ),0),0
) +
IF(AND(Q618&gt;=1,Q618&lt;=15),IF($D618=入力項目!$S$8,入力項目!$S$3,0),0) +
IF(AND(Q618&gt;=1,Q618&lt;=15),IF($D618=5,入力項目!$S$4,0),0) +
IF(AND(Q618&gt;=1,Q618&lt;=15),IF($D618=12,入力項目!$S$5,0),0) +
IF(AND(入力項目!$S$7=$A618,入力項目!$S$8=$D618),子育て関連マスタ!$C$14,0) +
IFERROR(IF(AND(YEAR(EDATE(DATE(入力項目!$S$7,入力項目!$S$8,1),1))=$A618,MONTH(EDATE(DATE(入力項目!$S$7,入力項目!$S$8,1),1))=$D618),子育て関連マスタ!$C$15,0),0) +
IF(AND(OR(Q618=3,Q618=5,Q618=7),$D618=11),子育て関連マスタ!$C$17,0) +
IF(AND(Q618=20,$D618=1),子育て関連マスタ!$C$18,0) +
IF(AND(Q618=20,$D618=1),
IFERROR(_xlfn.IFS(
入力項目!$S$10="男",子育て関連マスタ!$C$18,
入力項目!$S$10="女",子育て関連マスタ!$C$19
),0),0
) +
IF(AND(Q618&gt;=入力項目!$S$18,Q618&lt;=入力項目!$S$19),入力項目!$S$20,0) +
IF(AND(Q618&gt;=入力項目!$S$21,Q618&lt;=入力項目!$S$22),入力項目!$S$23,0) +
IF(AND(Q618&gt;=入力項目!$S$24,Q618&lt;=入力項目!$S$25),入力項目!$S$26,0)
)</f>
        <v>0</v>
      </c>
      <c r="AF618">
        <f ca="1">-(
_xlfn.IFS(
R618&lt;=入力項目!$S$11,0,
AND(R618&gt;=入力項目!$S$11+1,R618&lt;=3),IFERROR(VLOOKUP(入力項目!$S$12,子育て関連マスタ!$I$4:$M$5,4,FALSE),0),
AND(R618&gt;=4,R618&lt;=6),IFERROR(VLOOKUP(入力項目!$S$13,子育て関連マスタ!$I$9:$M$12,4,FALSE),0),
AND(R618&gt;=7,R618&lt;=12),IFERROR(VLOOKUP(入力項目!$S$14,子育て関連マスタ!$I$16:$M$17,4,FALSE),0),
AND(R618&gt;=13,R618&lt;=15),IFERROR(VLOOKUP(入力項目!$S$15,子育て関連マスタ!$I$21:$M$22,4,FALSE),0),
AND(R618&gt;=16,R618&lt;=18),IFERROR(VLOOKUP(入力項目!$S$16,子育て関連マスタ!$I$26:$M$28,4,FALSE),0),
AND(R618&gt;=19,R618&lt;=20,入力項目!$S$16="高専"),IFERROR(VLOOKUP(入力項目!$S$16,子育て関連マスタ!$I$26:$M$28,4,FALSE),0),
AND(R618&gt;=19,R618&lt;=20,入力項目!$S$16&lt;&gt;"高専"),IFERROR(VLOOKUP(入力項目!$S$17,子育て関連マスタ!$I$32:$M$37,4,FALSE),0),
AND(R618&gt;=21,R618&lt;=22,入力項目!$S$16="高専"),IFERROR(VLOOKUP(入力項目!$S$17,子育て関連マスタ!$I$32:$M$34,4,FALSE),0),
AND(R618&gt;=21,R618&lt;=22,入力項目!$S$16&lt;&gt;"高専"),IFERROR(VLOOKUP(入力項目!$S$17,子育て関連マスタ!$I$32:$M$34,4,FALSE),0),
R618&gt;=23,0
) +
IF($D618=4,
  IFERROR(_xlfn.IFS(
  R618&lt;=入力項目!$S$11,0,
  AND(R618=入力項目!$S$11),IFERROR(VLOOKUP(入力項目!$S$12,子育て関連マスタ!$I$4:$M$5,2,FALSE),0),
  AND(R618=4),IFERROR(VLOOKUP(入力項目!$S$13,子育て関連マスタ!$I$9:$M$12,2,FALSE),0),
  AND(R618=7),IFERROR(VLOOKUP(入力項目!$S$14,子育て関連マスタ!$I$16:$M$17,2,FALSE),0),
  AND(R618=13),IFERROR(VLOOKUP(入力項目!$S$15,子育て関連マスタ!$I$21:$M$22,2,FALSE),0),
  AND(R618=16),IFERROR(VLOOKUP(入力項目!$S$16,子育て関連マスタ!$I$26:$M$28,2,FALSE),0),
  AND(R618=19,入力項目!$S$16&lt;&gt;"高専"),IFERROR(VLOOKUP(入力項目!$S$17,子育て関連マスタ!$I$32:$M$37,2,FALSE),0),
  AND(R618=21,入力項目!$S$16="高専"),IFERROR(VLOOKUP(入力項目!$S$17,子育て関連マスタ!$I$32:$M$37,2,FALSE),0),
  R618&gt;=22,0
  ),0),0
) +
IF(AND(R618&gt;=1,R618&lt;=15),IF($D618=入力項目!$S$8,入力項目!$S$3,0),0) +
IF(AND(R618&gt;=1,R618&lt;=15),IF($D618=5,入力項目!$S$4,0),0) +
IF(AND(R618&gt;=1,R618&lt;=15),IF($D618=12,入力項目!$S$5,0),0) +
IF(AND(入力項目!$S$7=$A618,入力項目!$S$8=$D618),子育て関連マスタ!$C$14,0) +
IFERROR(IF(AND(YEAR(EDATE(DATE(入力項目!$S$7,入力項目!$S$8,1),1))=$A618,MONTH(EDATE(DATE(入力項目!$S$7,入力項目!$S$8,1),1))=$D618),子育て関連マスタ!$C$15,0),0) +
IF(AND(OR(R618=3,R618=5,R618=7),$D618=11),子育て関連マスタ!$C$17,0) +
IF(AND(R618=20,$D618=1),子育て関連マスタ!$C$18,0) +
IF(AND(R618=20,$D618=1),
IFERROR(_xlfn.IFS(
入力項目!$S$10="男",子育て関連マスタ!$C$18,
入力項目!$S$10="女",子育て関連マスタ!$C$19
),0),0
) +
IF(AND(R618&gt;=入力項目!$S$18,R618&lt;=入力項目!$S$19),入力項目!$S$20,0) +
IF(AND(R618&gt;=入力項目!$S$21,R618&lt;=入力項目!$S$22),入力項目!$S$23,0) +
IF(AND(R618&gt;=入力項目!$S$24,R618&lt;=入力項目!$S$25),入力項目!$S$26,0)
)</f>
        <v>0</v>
      </c>
      <c r="AG618">
        <f ca="1">-(
_xlfn.IFS(
S618&lt;=入力項目!$S$11,0,
AND(S618&gt;=入力項目!$S$11+1,S618&lt;=3),IFERROR(VLOOKUP(入力項目!$S$12,子育て関連マスタ!$I$4:$M$5,4,FALSE),0),
AND(S618&gt;=4,S618&lt;=6),IFERROR(VLOOKUP(入力項目!$S$13,子育て関連マスタ!$I$9:$M$12,4,FALSE),0),
AND(S618&gt;=7,S618&lt;=12),IFERROR(VLOOKUP(入力項目!$S$14,子育て関連マスタ!$I$16:$M$17,4,FALSE),0),
AND(S618&gt;=13,S618&lt;=15),IFERROR(VLOOKUP(入力項目!$S$15,子育て関連マスタ!$I$21:$M$22,4,FALSE),0),
AND(S618&gt;=16,S618&lt;=18),IFERROR(VLOOKUP(入力項目!$S$16,子育て関連マスタ!$I$26:$M$28,4,FALSE),0),
AND(S618&gt;=19,S618&lt;=20,入力項目!$S$16="高専"),IFERROR(VLOOKUP(入力項目!$S$16,子育て関連マスタ!$I$26:$M$28,4,FALSE),0),
AND(S618&gt;=19,S618&lt;=20,入力項目!$S$16&lt;&gt;"高専"),IFERROR(VLOOKUP(入力項目!$S$17,子育て関連マスタ!$I$32:$M$37,4,FALSE),0),
AND(S618&gt;=21,S618&lt;=22,入力項目!$S$16="高専"),IFERROR(VLOOKUP(入力項目!$S$17,子育て関連マスタ!$I$32:$M$34,4,FALSE),0),
AND(S618&gt;=21,S618&lt;=22,入力項目!$S$16&lt;&gt;"高専"),IFERROR(VLOOKUP(入力項目!$S$17,子育て関連マスタ!$I$32:$M$34,4,FALSE),0),
S618&gt;=23,0
) +
IF($D618=4,
  IFERROR(_xlfn.IFS(
  S618&lt;=入力項目!$S$11,0,
  AND(S618=入力項目!$S$11),IFERROR(VLOOKUP(入力項目!$S$12,子育て関連マスタ!$I$4:$M$5,2,FALSE),0),
  AND(S618=4),IFERROR(VLOOKUP(入力項目!$S$13,子育て関連マスタ!$I$9:$M$12,2,FALSE),0),
  AND(S618=7),IFERROR(VLOOKUP(入力項目!$S$14,子育て関連マスタ!$I$16:$M$17,2,FALSE),0),
  AND(S618=13),IFERROR(VLOOKUP(入力項目!$S$15,子育て関連マスタ!$I$21:$M$22,2,FALSE),0),
  AND(S618=16),IFERROR(VLOOKUP(入力項目!$S$16,子育て関連マスタ!$I$26:$M$28,2,FALSE),0),
  AND(S618=19,入力項目!$S$16&lt;&gt;"高専"),IFERROR(VLOOKUP(入力項目!$S$17,子育て関連マスタ!$I$32:$M$37,2,FALSE),0),
  AND(S618=21,入力項目!$S$16="高専"),IFERROR(VLOOKUP(入力項目!$S$17,子育て関連マスタ!$I$32:$M$37,2,FALSE),0),
  S618&gt;=22,0
  ),0),0
) +
IF(AND(S618&gt;=1,S618&lt;=15),IF($D618=入力項目!$S$8,入力項目!$S$3,0),0) +
IF(AND(S618&gt;=1,S618&lt;=15),IF($D618=5,入力項目!$S$4,0),0) +
IF(AND(S618&gt;=1,S618&lt;=15),IF($D618=12,入力項目!$S$5,0),0) +
IF(AND(入力項目!$S$7=$A618,入力項目!$S$8=$D618),子育て関連マスタ!$C$14,0) +
IFERROR(IF(AND(YEAR(EDATE(DATE(入力項目!$S$7,入力項目!$S$8,1),1))=$A618,MONTH(EDATE(DATE(入力項目!$S$7,入力項目!$S$8,1),1))=$D618),子育て関連マスタ!$C$15,0),0) +
IF(AND(OR(S618=3,S618=5,S618=7),$D618=11),子育て関連マスタ!$C$17,0) +
IF(AND(S618=20,$D618=1),子育て関連マスタ!$C$18,0) +
IF(AND(S618=20,$D618=1),
IFERROR(_xlfn.IFS(
入力項目!$S$10="男",子育て関連マスタ!$C$18,
入力項目!$S$10="女",子育て関連マスタ!$C$19
),0),0
) +
IF(AND(S618&gt;=入力項目!$S$18,S618&lt;=入力項目!$S$19),入力項目!$S$20,0) +
IF(AND(S618&gt;=入力項目!$S$21,S618&lt;=入力項目!$S$22),入力項目!$S$23,0) +
IF(AND(S618&gt;=入力項目!$S$24,S618&lt;=入力項目!$S$25),入力項目!$S$26,0)
)</f>
        <v>0</v>
      </c>
      <c r="AH618">
        <f ca="1">-(
_xlfn.IFS(
T618&lt;=入力項目!$S$11,0,
AND(T618&gt;=入力項目!$S$11+1,T618&lt;=3),IFERROR(VLOOKUP(入力項目!$S$12,子育て関連マスタ!$I$4:$M$5,4,FALSE),0),
AND(T618&gt;=4,T618&lt;=6),IFERROR(VLOOKUP(入力項目!$S$13,子育て関連マスタ!$I$9:$M$12,4,FALSE),0),
AND(T618&gt;=7,T618&lt;=12),IFERROR(VLOOKUP(入力項目!$S$14,子育て関連マスタ!$I$16:$M$17,4,FALSE),0),
AND(T618&gt;=13,T618&lt;=15),IFERROR(VLOOKUP(入力項目!$S$15,子育て関連マスタ!$I$21:$M$22,4,FALSE),0),
AND(T618&gt;=16,T618&lt;=18),IFERROR(VLOOKUP(入力項目!$S$16,子育て関連マスタ!$I$26:$M$28,4,FALSE),0),
AND(T618&gt;=19,T618&lt;=20,入力項目!$S$16="高専"),IFERROR(VLOOKUP(入力項目!$S$16,子育て関連マスタ!$I$26:$M$28,4,FALSE),0),
AND(T618&gt;=19,T618&lt;=20,入力項目!$S$16&lt;&gt;"高専"),IFERROR(VLOOKUP(入力項目!$S$17,子育て関連マスタ!$I$32:$M$37,4,FALSE),0),
AND(T618&gt;=21,T618&lt;=22,入力項目!$S$16="高専"),IFERROR(VLOOKUP(入力項目!$S$17,子育て関連マスタ!$I$32:$M$34,4,FALSE),0),
AND(T618&gt;=21,T618&lt;=22,入力項目!$S$16&lt;&gt;"高専"),IFERROR(VLOOKUP(入力項目!$S$17,子育て関連マスタ!$I$32:$M$34,4,FALSE),0),
T618&gt;=23,0
) +
IF($D618=4,
  IFERROR(_xlfn.IFS(
  T618&lt;=入力項目!$S$11,0,
  AND(T618=入力項目!$S$11),IFERROR(VLOOKUP(入力項目!$S$12,子育て関連マスタ!$I$4:$M$5,2,FALSE),0),
  AND(T618=4),IFERROR(VLOOKUP(入力項目!$S$13,子育て関連マスタ!$I$9:$M$12,2,FALSE),0),
  AND(T618=7),IFERROR(VLOOKUP(入力項目!$S$14,子育て関連マスタ!$I$16:$M$17,2,FALSE),0),
  AND(T618=13),IFERROR(VLOOKUP(入力項目!$S$15,子育て関連マスタ!$I$21:$M$22,2,FALSE),0),
  AND(T618=16),IFERROR(VLOOKUP(入力項目!$S$16,子育て関連マスタ!$I$26:$M$28,2,FALSE),0),
  AND(T618=19,入力項目!$S$16&lt;&gt;"高専"),IFERROR(VLOOKUP(入力項目!$S$17,子育て関連マスタ!$I$32:$M$37,2,FALSE),0),
  AND(T618=21,入力項目!$S$16="高専"),IFERROR(VLOOKUP(入力項目!$S$17,子育て関連マスタ!$I$32:$M$37,2,FALSE),0),
  T618&gt;=22,0
  ),0),0
) +
IF(AND(T618&gt;=1,T618&lt;=15),IF($D618=入力項目!$S$8,入力項目!$S$3,0),0) +
IF(AND(T618&gt;=1,T618&lt;=15),IF($D618=5,入力項目!$S$4,0),0) +
IF(AND(T618&gt;=1,T618&lt;=15),IF($D618=12,入力項目!$S$5,0),0) +
IF(AND(入力項目!$S$7=$A618,入力項目!$S$8=$D618),子育て関連マスタ!$C$14,0) +
IFERROR(IF(AND(YEAR(EDATE(DATE(入力項目!$S$7,入力項目!$S$8,1),1))=$A618,MONTH(EDATE(DATE(入力項目!$S$7,入力項目!$S$8,1),1))=$D618),子育て関連マスタ!$C$15,0),0) +
IF(AND(OR(T618=3,T618=5,T618=7),$D618=11),子育て関連マスタ!$C$17,0) +
IF(AND(T618=20,$D618=1),子育て関連マスタ!$C$18,0) +
IF(AND(T618=20,$D618=1),
IFERROR(_xlfn.IFS(
入力項目!$S$10="男",子育て関連マスタ!$C$18,
入力項目!$S$10="女",子育て関連マスタ!$C$19
),0),0
) +
IF(AND(T618&gt;=入力項目!$S$18,T618&lt;=入力項目!$S$19),入力項目!$S$20,0) +
IF(AND(T618&gt;=入力項目!$S$21,T618&lt;=入力項目!$S$22),入力項目!$S$23,0) +
IF(AND(T618&gt;=入力項目!$S$24,T618&lt;=入力項目!$S$25),入力項目!$S$26,0)
)</f>
        <v>0</v>
      </c>
      <c r="AI618">
        <f ca="1">-(
_xlfn.IFS(
U618&lt;=入力項目!$S$11,0,
AND(U618&gt;=入力項目!$S$11+1,U618&lt;=3),IFERROR(VLOOKUP(入力項目!$S$12,子育て関連マスタ!$I$4:$M$5,4,FALSE),0),
AND(U618&gt;=4,U618&lt;=6),IFERROR(VLOOKUP(入力項目!$S$13,子育て関連マスタ!$I$9:$M$12,4,FALSE),0),
AND(U618&gt;=7,U618&lt;=12),IFERROR(VLOOKUP(入力項目!$S$14,子育て関連マスタ!$I$16:$M$17,4,FALSE),0),
AND(U618&gt;=13,U618&lt;=15),IFERROR(VLOOKUP(入力項目!$S$15,子育て関連マスタ!$I$21:$M$22,4,FALSE),0),
AND(U618&gt;=16,U618&lt;=18),IFERROR(VLOOKUP(入力項目!$S$16,子育て関連マスタ!$I$26:$M$28,4,FALSE),0),
AND(U618&gt;=19,U618&lt;=20,入力項目!$S$16="高専"),IFERROR(VLOOKUP(入力項目!$S$16,子育て関連マスタ!$I$26:$M$28,4,FALSE),0),
AND(U618&gt;=19,U618&lt;=20,入力項目!$S$16&lt;&gt;"高専"),IFERROR(VLOOKUP(入力項目!$S$17,子育て関連マスタ!$I$32:$M$37,4,FALSE),0),
AND(U618&gt;=21,U618&lt;=22,入力項目!$S$16="高専"),IFERROR(VLOOKUP(入力項目!$S$17,子育て関連マスタ!$I$32:$M$34,4,FALSE),0),
AND(U618&gt;=21,U618&lt;=22,入力項目!$S$16&lt;&gt;"高専"),IFERROR(VLOOKUP(入力項目!$S$17,子育て関連マスタ!$I$32:$M$34,4,FALSE),0),
U618&gt;=23,0
) +
IF($D618=4,
  IFERROR(_xlfn.IFS(
  U618&lt;=入力項目!$S$11,0,
  AND(U618=入力項目!$S$11),IFERROR(VLOOKUP(入力項目!$S$12,子育て関連マスタ!$I$4:$M$5,2,FALSE),0),
  AND(U618=4),IFERROR(VLOOKUP(入力項目!$S$13,子育て関連マスタ!$I$9:$M$12,2,FALSE),0),
  AND(U618=7),IFERROR(VLOOKUP(入力項目!$S$14,子育て関連マスタ!$I$16:$M$17,2,FALSE),0),
  AND(U618=13),IFERROR(VLOOKUP(入力項目!$S$15,子育て関連マスタ!$I$21:$M$22,2,FALSE),0),
  AND(U618=16),IFERROR(VLOOKUP(入力項目!$S$16,子育て関連マスタ!$I$26:$M$28,2,FALSE),0),
  AND(U618=19,入力項目!$S$16&lt;&gt;"高専"),IFERROR(VLOOKUP(入力項目!$S$17,子育て関連マスタ!$I$32:$M$37,2,FALSE),0),
  AND(U618=21,入力項目!$S$16="高専"),IFERROR(VLOOKUP(入力項目!$S$17,子育て関連マスタ!$I$32:$M$37,2,FALSE),0),
  U618&gt;=22,0
  ),0),0
) +
IF(AND(U618&gt;=1,U618&lt;=15),IF($D618=入力項目!$S$8,入力項目!$S$3,0),0) +
IF(AND(U618&gt;=1,U618&lt;=15),IF($D618=5,入力項目!$S$4,0),0) +
IF(AND(U618&gt;=1,U618&lt;=15),IF($D618=12,入力項目!$S$5,0),0) +
IF(AND(入力項目!$S$7=$A618,入力項目!$S$8=$D618),子育て関連マスタ!$C$14,0) +
IFERROR(IF(AND(YEAR(EDATE(DATE(入力項目!$S$7,入力項目!$S$8,1),1))=$A618,MONTH(EDATE(DATE(入力項目!$S$7,入力項目!$S$8,1),1))=$D618),子育て関連マスタ!$C$15,0),0) +
IF(AND(OR(U618=3,U618=5,U618=7),$D618=11),子育て関連マスタ!$C$17,0) +
IF(AND(U618=20,$D618=1),子育て関連マスタ!$C$18,0) +
IF(AND(U618=20,$D618=1),
IFERROR(_xlfn.IFS(
入力項目!$S$10="男",子育て関連マスタ!$C$18,
入力項目!$S$10="女",子育て関連マスタ!$C$19
),0),0
) +
IF(AND(U618&gt;=入力項目!$S$18,U618&lt;=入力項目!$S$19),入力項目!$S$20,0) +
IF(AND(U618&gt;=入力項目!$S$21,U618&lt;=入力項目!$S$22),入力項目!$S$23,0) +
IF(AND(U618&gt;=入力項目!$S$24,U618&lt;=入力項目!$S$25),入力項目!$S$26,0)
)</f>
        <v>0</v>
      </c>
      <c r="AJ618" s="10">
        <f ca="1">-VLOOKUP($D618,月別収支!$A$2:$H$13,7,FALSE)</f>
        <v>-20000</v>
      </c>
    </row>
    <row r="619" spans="1:36" x14ac:dyDescent="0.4">
      <c r="A619">
        <f t="shared" ca="1" si="156"/>
        <v>2076</v>
      </c>
      <c r="B619">
        <f t="shared" ca="1" si="163"/>
        <v>2075</v>
      </c>
      <c r="C619">
        <f t="shared" ca="1" si="164"/>
        <v>52</v>
      </c>
      <c r="D619">
        <f t="shared" ca="1" si="157"/>
        <v>1</v>
      </c>
      <c r="E619" t="str">
        <f t="shared" ca="1" si="158"/>
        <v>2076年1月</v>
      </c>
      <c r="F619">
        <f ca="1">IF(OR(入力項目!$N$5&lt;$A619,AND(入力項目!$N$5=$A619,入力項目!$N$6&lt;$D619)),IF(F618=0,1,IF(G619=12,F618+1,F618)),0)</f>
        <v>51</v>
      </c>
      <c r="G619">
        <f ca="1">IF(OR(入力項目!$N$5&lt;$A619,AND(入力項目!$N$5=$A619,入力項目!$N$6&lt;$D619)),IF(G618=12,1,G618+1),0)</f>
        <v>3</v>
      </c>
      <c r="H619" t="str">
        <f t="shared" ca="1" si="159"/>
        <v>51_3</v>
      </c>
      <c r="I619">
        <f ca="1">IF(
  IFERROR(AND($C619&gt;0,MOD($C619,入力項目!$N$22)=0,$D619=入力項目!$N$23), FALSE),
  1,
  IF(
    AND(I618&gt;0,J618=12),
    IF(I618=入力項目!$N$28, 0, I618+1),
    I618
  )
)</f>
        <v>2</v>
      </c>
      <c r="J619">
        <f ca="1">IF($D619=入力項目!$N$23,1,IFERROR(J618+1,1))</f>
        <v>8</v>
      </c>
      <c r="K619" t="str">
        <f t="shared" ca="1" si="160"/>
        <v>2_8</v>
      </c>
      <c r="L619">
        <f ca="1">L618+IF(入力項目!$D$4=$D619,1,0)</f>
        <v>80</v>
      </c>
      <c r="M619" t="str">
        <f t="shared" ca="1" si="161"/>
        <v>80歳</v>
      </c>
      <c r="N619">
        <f t="shared" ca="1" si="165"/>
        <v>81</v>
      </c>
      <c r="O619" t="str">
        <f t="shared" ca="1" si="162"/>
        <v>81歳</v>
      </c>
      <c r="P619">
        <f t="shared" ca="1" si="166"/>
        <v>55</v>
      </c>
      <c r="Q619">
        <f t="shared" ca="1" si="167"/>
        <v>53</v>
      </c>
      <c r="R619">
        <f t="shared" ca="1" si="168"/>
        <v>2076</v>
      </c>
      <c r="S619">
        <f t="shared" ca="1" si="169"/>
        <v>2076</v>
      </c>
      <c r="T619">
        <f t="shared" ca="1" si="170"/>
        <v>2076</v>
      </c>
      <c r="U619">
        <f t="shared" ca="1" si="171"/>
        <v>2076</v>
      </c>
      <c r="V619" s="10">
        <f t="shared" ca="1" si="172"/>
        <v>55023925</v>
      </c>
      <c r="W619" s="10">
        <f ca="1">IF($L619&lt;その他マスタ!$B$1,VLOOKUP($D619,月別収支!$A$2:$H$13,2,FALSE),その他マスタ!$B$3)+IF(AND($L619=その他マスタ!$B$1,入力項目!$I$9="あり",$D619=入力項目!$D$4),その他マスタ!$B$2,0)</f>
        <v>150000</v>
      </c>
      <c r="X619" s="10">
        <f ca="1">-IF(入力項目!$K$5=TRUE,
IF($F619+$G619&lt;3,VLOOKUP($D619,月別収支!$A$2:$H$13,8,FALSE),0)+IFERROR(VLOOKUP($H619,住宅ローン計算!C:P,13,FALSE),0)+IF($F619&gt;1,IF(OR($G619=3,$G619=6,$G619=9,$G619=12),ROUNDUP(入力項目!$N$18/4,0),0),0),
VLOOKUP($D619,月別収支!$A$2:$H$13,8,FALSE))</f>
        <v>-37500</v>
      </c>
      <c r="Y619" s="10">
        <f ca="1">-VLOOKUP($D619,月別収支!$A$2:$H$13,3,FALSE)</f>
        <v>-75000</v>
      </c>
      <c r="Z619" s="10">
        <f ca="1">-VLOOKUP($D619,月別収支!$A$2:$H$13,4,FALSE)</f>
        <v>-27000</v>
      </c>
      <c r="AA619" s="10">
        <f ca="1">-VLOOKUP($D619,月別収支!$A$2:$H$13,6,FALSE)</f>
        <v>-10000</v>
      </c>
      <c r="AB619" s="10">
        <f ca="1">-(
VLOOKUP($D619,月別収支!$A$2:$H$13,5,FALSE)+IF(AND(入力項目!$I$27&lt;=$A619,ISEVEN($A619-入力項目!$I$27),入力項目!$I$28=$D619),入力項目!$I$26,0)
+IF(入力項目!$K$26=TRUE,
IFERROR(VLOOKUP($K619,マイカーローン計算!C:P,13,FALSE),0),
IFERROR(
  IF(AND($C619&gt;0,MOD($C619,入力項目!$N$22)=0,$D619=入力項目!$N$23),入力項目!$N$24,0),
 0
)
)
)</f>
        <v>-20000</v>
      </c>
      <c r="AC619" s="10">
        <f ca="1">-IF($A619&lt;入力項目!$N$33,入力項目!$N$35,IF(AND($A619=入力項目!$N$33,$D619&lt;=入力項目!$N$34),入力項目!$N$35,0))</f>
        <v>0</v>
      </c>
      <c r="AD619">
        <f ca="1">-(
_xlfn.IFS(
P619&lt;=入力項目!$S$11,0,
AND(P619&gt;=入力項目!$S$11+1,P619&lt;=3),IFERROR(VLOOKUP(入力項目!$S$12,子育て関連マスタ!$I$4:$M$5,4,FALSE),0),
AND(P619&gt;=4,P619&lt;=6),IFERROR(VLOOKUP(入力項目!$S$13,子育て関連マスタ!$I$9:$M$12,4,FALSE),0),
AND(P619&gt;=7,P619&lt;=12),IFERROR(VLOOKUP(入力項目!$S$14,子育て関連マスタ!$I$16:$M$17,4,FALSE),0),
AND(P619&gt;=13,P619&lt;=15),IFERROR(VLOOKUP(入力項目!$S$15,子育て関連マスタ!$I$21:$M$22,4,FALSE),0),
AND(P619&gt;=16,P619&lt;=18),IFERROR(VLOOKUP(入力項目!$S$16,子育て関連マスタ!$I$26:$M$28,4,FALSE),0),
AND(P619&gt;=19,P619&lt;=20,入力項目!$S$16="高専"),IFERROR(VLOOKUP(入力項目!$S$16,子育て関連マスタ!$I$26:$M$28,4,FALSE),0),
AND(P619&gt;=19,P619&lt;=20,入力項目!$S$16&lt;&gt;"高専"),IFERROR(VLOOKUP(入力項目!$S$17,子育て関連マスタ!$I$32:$M$37,4,FALSE),0),
AND(P619&gt;=21,P619&lt;=22,入力項目!$S$16="高専"),IFERROR(VLOOKUP(入力項目!$S$17,子育て関連マスタ!$I$32:$M$34,4,FALSE),0),
AND(P619&gt;=21,P619&lt;=22,入力項目!$S$16&lt;&gt;"高専"),IFERROR(VLOOKUP(入力項目!$S$17,子育て関連マスタ!$I$32:$M$34,4,FALSE),0),
P619&gt;=23,0
) +
IF($D619=4,
  IFERROR(_xlfn.IFS(
  P619&lt;=入力項目!$S$11,0,
  AND(P619=入力項目!$S$11),IFERROR(VLOOKUP(入力項目!$S$12,子育て関連マスタ!$I$4:$M$5,2,FALSE),0),
  AND(P619=4),IFERROR(VLOOKUP(入力項目!$S$13,子育て関連マスタ!$I$9:$M$12,2,FALSE),0),
  AND(P619=7),IFERROR(VLOOKUP(入力項目!$S$14,子育て関連マスタ!$I$16:$M$17,2,FALSE),0),
  AND(P619=13),IFERROR(VLOOKUP(入力項目!$S$15,子育て関連マスタ!$I$21:$M$22,2,FALSE),0),
  AND(P619=16),IFERROR(VLOOKUP(入力項目!$S$16,子育て関連マスタ!$I$26:$M$28,2,FALSE),0),
  AND(P619=19,入力項目!$S$16&lt;&gt;"高専"),IFERROR(VLOOKUP(入力項目!$S$17,子育て関連マスタ!$I$32:$M$37,2,FALSE),0),
  AND(P619=21,入力項目!$S$16="高専"),IFERROR(VLOOKUP(入力項目!$S$17,子育て関連マスタ!$I$32:$M$37,2,FALSE),0),
  P619&gt;=22,0
  ),0),0
) +
IF(AND(P619&gt;=1,P619&lt;=15),IF($D619=入力項目!$S$8,入力項目!$S$3,0),0) +
IF(AND(P619&gt;=1,P619&lt;=15),IF($D619=5,入力項目!$S$4,0),0) +
IF(AND(P619&gt;=1,P619&lt;=15),IF($D619=12,入力項目!$S$5,0),0) +
IF(AND(入力項目!$S$7=$A619,入力項目!$S$8=$D619),子育て関連マスタ!$C$14,0) +
IFERROR(IF(AND(YEAR(EDATE(DATE(入力項目!$S$7,入力項目!$S$8,1),1))=$A619,MONTH(EDATE(DATE(入力項目!$S$7,入力項目!$S$8,1),1))=$D619),子育て関連マスタ!$C$15,0),0) +
IF(AND(OR(P619=3,P619=5,P619=7),$D619=11),子育て関連マスタ!$C$17,0) +
IF(AND(P619=20,$D619=1),子育て関連マスタ!$C$18,0) +
IF(AND(P619=20,$D619=1),
IFERROR(_xlfn.IFS(
入力項目!$S$10="男",子育て関連マスタ!$C$18,
入力項目!$S$10="女",子育て関連マスタ!$C$19
),0),0
) +
IF(AND(P619&gt;=入力項目!$S$18,P619&lt;=入力項目!$S$19),入力項目!$S$20,0) +
IF(AND(P619&gt;=入力項目!$S$21,P619&lt;=入力項目!$S$22),入力項目!$S$23,0) +
IF(AND(P619&gt;=入力項目!$S$24,P619&lt;=入力項目!$S$25),入力項目!$S$26,0)
)</f>
        <v>0</v>
      </c>
      <c r="AE619">
        <f ca="1">-(
_xlfn.IFS(
Q619&lt;=入力項目!$S$11,0,
AND(Q619&gt;=入力項目!$S$11+1,Q619&lt;=3),IFERROR(VLOOKUP(入力項目!$S$12,子育て関連マスタ!$I$4:$M$5,4,FALSE),0),
AND(Q619&gt;=4,Q619&lt;=6),IFERROR(VLOOKUP(入力項目!$S$13,子育て関連マスタ!$I$9:$M$12,4,FALSE),0),
AND(Q619&gt;=7,Q619&lt;=12),IFERROR(VLOOKUP(入力項目!$S$14,子育て関連マスタ!$I$16:$M$17,4,FALSE),0),
AND(Q619&gt;=13,Q619&lt;=15),IFERROR(VLOOKUP(入力項目!$S$15,子育て関連マスタ!$I$21:$M$22,4,FALSE),0),
AND(Q619&gt;=16,Q619&lt;=18),IFERROR(VLOOKUP(入力項目!$S$16,子育て関連マスタ!$I$26:$M$28,4,FALSE),0),
AND(Q619&gt;=19,Q619&lt;=20,入力項目!$S$16="高専"),IFERROR(VLOOKUP(入力項目!$S$16,子育て関連マスタ!$I$26:$M$28,4,FALSE),0),
AND(Q619&gt;=19,Q619&lt;=20,入力項目!$S$16&lt;&gt;"高専"),IFERROR(VLOOKUP(入力項目!$S$17,子育て関連マスタ!$I$32:$M$37,4,FALSE),0),
AND(Q619&gt;=21,Q619&lt;=22,入力項目!$S$16="高専"),IFERROR(VLOOKUP(入力項目!$S$17,子育て関連マスタ!$I$32:$M$34,4,FALSE),0),
AND(Q619&gt;=21,Q619&lt;=22,入力項目!$S$16&lt;&gt;"高専"),IFERROR(VLOOKUP(入力項目!$S$17,子育て関連マスタ!$I$32:$M$34,4,FALSE),0),
Q619&gt;=23,0
) +
IF($D619=4,
  IFERROR(_xlfn.IFS(
  Q619&lt;=入力項目!$S$11,0,
  AND(Q619=入力項目!$S$11),IFERROR(VLOOKUP(入力項目!$S$12,子育て関連マスタ!$I$4:$M$5,2,FALSE),0),
  AND(Q619=4),IFERROR(VLOOKUP(入力項目!$S$13,子育て関連マスタ!$I$9:$M$12,2,FALSE),0),
  AND(Q619=7),IFERROR(VLOOKUP(入力項目!$S$14,子育て関連マスタ!$I$16:$M$17,2,FALSE),0),
  AND(Q619=13),IFERROR(VLOOKUP(入力項目!$S$15,子育て関連マスタ!$I$21:$M$22,2,FALSE),0),
  AND(Q619=16),IFERROR(VLOOKUP(入力項目!$S$16,子育て関連マスタ!$I$26:$M$28,2,FALSE),0),
  AND(Q619=19,入力項目!$S$16&lt;&gt;"高専"),IFERROR(VLOOKUP(入力項目!$S$17,子育て関連マスタ!$I$32:$M$37,2,FALSE),0),
  AND(Q619=21,入力項目!$S$16="高専"),IFERROR(VLOOKUP(入力項目!$S$17,子育て関連マスタ!$I$32:$M$37,2,FALSE),0),
  Q619&gt;=22,0
  ),0),0
) +
IF(AND(Q619&gt;=1,Q619&lt;=15),IF($D619=入力項目!$S$8,入力項目!$S$3,0),0) +
IF(AND(Q619&gt;=1,Q619&lt;=15),IF($D619=5,入力項目!$S$4,0),0) +
IF(AND(Q619&gt;=1,Q619&lt;=15),IF($D619=12,入力項目!$S$5,0),0) +
IF(AND(入力項目!$S$7=$A619,入力項目!$S$8=$D619),子育て関連マスタ!$C$14,0) +
IFERROR(IF(AND(YEAR(EDATE(DATE(入力項目!$S$7,入力項目!$S$8,1),1))=$A619,MONTH(EDATE(DATE(入力項目!$S$7,入力項目!$S$8,1),1))=$D619),子育て関連マスタ!$C$15,0),0) +
IF(AND(OR(Q619=3,Q619=5,Q619=7),$D619=11),子育て関連マスタ!$C$17,0) +
IF(AND(Q619=20,$D619=1),子育て関連マスタ!$C$18,0) +
IF(AND(Q619=20,$D619=1),
IFERROR(_xlfn.IFS(
入力項目!$S$10="男",子育て関連マスタ!$C$18,
入力項目!$S$10="女",子育て関連マスタ!$C$19
),0),0
) +
IF(AND(Q619&gt;=入力項目!$S$18,Q619&lt;=入力項目!$S$19),入力項目!$S$20,0) +
IF(AND(Q619&gt;=入力項目!$S$21,Q619&lt;=入力項目!$S$22),入力項目!$S$23,0) +
IF(AND(Q619&gt;=入力項目!$S$24,Q619&lt;=入力項目!$S$25),入力項目!$S$26,0)
)</f>
        <v>0</v>
      </c>
      <c r="AF619">
        <f ca="1">-(
_xlfn.IFS(
R619&lt;=入力項目!$S$11,0,
AND(R619&gt;=入力項目!$S$11+1,R619&lt;=3),IFERROR(VLOOKUP(入力項目!$S$12,子育て関連マスタ!$I$4:$M$5,4,FALSE),0),
AND(R619&gt;=4,R619&lt;=6),IFERROR(VLOOKUP(入力項目!$S$13,子育て関連マスタ!$I$9:$M$12,4,FALSE),0),
AND(R619&gt;=7,R619&lt;=12),IFERROR(VLOOKUP(入力項目!$S$14,子育て関連マスタ!$I$16:$M$17,4,FALSE),0),
AND(R619&gt;=13,R619&lt;=15),IFERROR(VLOOKUP(入力項目!$S$15,子育て関連マスタ!$I$21:$M$22,4,FALSE),0),
AND(R619&gt;=16,R619&lt;=18),IFERROR(VLOOKUP(入力項目!$S$16,子育て関連マスタ!$I$26:$M$28,4,FALSE),0),
AND(R619&gt;=19,R619&lt;=20,入力項目!$S$16="高専"),IFERROR(VLOOKUP(入力項目!$S$16,子育て関連マスタ!$I$26:$M$28,4,FALSE),0),
AND(R619&gt;=19,R619&lt;=20,入力項目!$S$16&lt;&gt;"高専"),IFERROR(VLOOKUP(入力項目!$S$17,子育て関連マスタ!$I$32:$M$37,4,FALSE),0),
AND(R619&gt;=21,R619&lt;=22,入力項目!$S$16="高専"),IFERROR(VLOOKUP(入力項目!$S$17,子育て関連マスタ!$I$32:$M$34,4,FALSE),0),
AND(R619&gt;=21,R619&lt;=22,入力項目!$S$16&lt;&gt;"高専"),IFERROR(VLOOKUP(入力項目!$S$17,子育て関連マスタ!$I$32:$M$34,4,FALSE),0),
R619&gt;=23,0
) +
IF($D619=4,
  IFERROR(_xlfn.IFS(
  R619&lt;=入力項目!$S$11,0,
  AND(R619=入力項目!$S$11),IFERROR(VLOOKUP(入力項目!$S$12,子育て関連マスタ!$I$4:$M$5,2,FALSE),0),
  AND(R619=4),IFERROR(VLOOKUP(入力項目!$S$13,子育て関連マスタ!$I$9:$M$12,2,FALSE),0),
  AND(R619=7),IFERROR(VLOOKUP(入力項目!$S$14,子育て関連マスタ!$I$16:$M$17,2,FALSE),0),
  AND(R619=13),IFERROR(VLOOKUP(入力項目!$S$15,子育て関連マスタ!$I$21:$M$22,2,FALSE),0),
  AND(R619=16),IFERROR(VLOOKUP(入力項目!$S$16,子育て関連マスタ!$I$26:$M$28,2,FALSE),0),
  AND(R619=19,入力項目!$S$16&lt;&gt;"高専"),IFERROR(VLOOKUP(入力項目!$S$17,子育て関連マスタ!$I$32:$M$37,2,FALSE),0),
  AND(R619=21,入力項目!$S$16="高専"),IFERROR(VLOOKUP(入力項目!$S$17,子育て関連マスタ!$I$32:$M$37,2,FALSE),0),
  R619&gt;=22,0
  ),0),0
) +
IF(AND(R619&gt;=1,R619&lt;=15),IF($D619=入力項目!$S$8,入力項目!$S$3,0),0) +
IF(AND(R619&gt;=1,R619&lt;=15),IF($D619=5,入力項目!$S$4,0),0) +
IF(AND(R619&gt;=1,R619&lt;=15),IF($D619=12,入力項目!$S$5,0),0) +
IF(AND(入力項目!$S$7=$A619,入力項目!$S$8=$D619),子育て関連マスタ!$C$14,0) +
IFERROR(IF(AND(YEAR(EDATE(DATE(入力項目!$S$7,入力項目!$S$8,1),1))=$A619,MONTH(EDATE(DATE(入力項目!$S$7,入力項目!$S$8,1),1))=$D619),子育て関連マスタ!$C$15,0),0) +
IF(AND(OR(R619=3,R619=5,R619=7),$D619=11),子育て関連マスタ!$C$17,0) +
IF(AND(R619=20,$D619=1),子育て関連マスタ!$C$18,0) +
IF(AND(R619=20,$D619=1),
IFERROR(_xlfn.IFS(
入力項目!$S$10="男",子育て関連マスタ!$C$18,
入力項目!$S$10="女",子育て関連マスタ!$C$19
),0),0
) +
IF(AND(R619&gt;=入力項目!$S$18,R619&lt;=入力項目!$S$19),入力項目!$S$20,0) +
IF(AND(R619&gt;=入力項目!$S$21,R619&lt;=入力項目!$S$22),入力項目!$S$23,0) +
IF(AND(R619&gt;=入力項目!$S$24,R619&lt;=入力項目!$S$25),入力項目!$S$26,0)
)</f>
        <v>0</v>
      </c>
      <c r="AG619">
        <f ca="1">-(
_xlfn.IFS(
S619&lt;=入力項目!$S$11,0,
AND(S619&gt;=入力項目!$S$11+1,S619&lt;=3),IFERROR(VLOOKUP(入力項目!$S$12,子育て関連マスタ!$I$4:$M$5,4,FALSE),0),
AND(S619&gt;=4,S619&lt;=6),IFERROR(VLOOKUP(入力項目!$S$13,子育て関連マスタ!$I$9:$M$12,4,FALSE),0),
AND(S619&gt;=7,S619&lt;=12),IFERROR(VLOOKUP(入力項目!$S$14,子育て関連マスタ!$I$16:$M$17,4,FALSE),0),
AND(S619&gt;=13,S619&lt;=15),IFERROR(VLOOKUP(入力項目!$S$15,子育て関連マスタ!$I$21:$M$22,4,FALSE),0),
AND(S619&gt;=16,S619&lt;=18),IFERROR(VLOOKUP(入力項目!$S$16,子育て関連マスタ!$I$26:$M$28,4,FALSE),0),
AND(S619&gt;=19,S619&lt;=20,入力項目!$S$16="高専"),IFERROR(VLOOKUP(入力項目!$S$16,子育て関連マスタ!$I$26:$M$28,4,FALSE),0),
AND(S619&gt;=19,S619&lt;=20,入力項目!$S$16&lt;&gt;"高専"),IFERROR(VLOOKUP(入力項目!$S$17,子育て関連マスタ!$I$32:$M$37,4,FALSE),0),
AND(S619&gt;=21,S619&lt;=22,入力項目!$S$16="高専"),IFERROR(VLOOKUP(入力項目!$S$17,子育て関連マスタ!$I$32:$M$34,4,FALSE),0),
AND(S619&gt;=21,S619&lt;=22,入力項目!$S$16&lt;&gt;"高専"),IFERROR(VLOOKUP(入力項目!$S$17,子育て関連マスタ!$I$32:$M$34,4,FALSE),0),
S619&gt;=23,0
) +
IF($D619=4,
  IFERROR(_xlfn.IFS(
  S619&lt;=入力項目!$S$11,0,
  AND(S619=入力項目!$S$11),IFERROR(VLOOKUP(入力項目!$S$12,子育て関連マスタ!$I$4:$M$5,2,FALSE),0),
  AND(S619=4),IFERROR(VLOOKUP(入力項目!$S$13,子育て関連マスタ!$I$9:$M$12,2,FALSE),0),
  AND(S619=7),IFERROR(VLOOKUP(入力項目!$S$14,子育て関連マスタ!$I$16:$M$17,2,FALSE),0),
  AND(S619=13),IFERROR(VLOOKUP(入力項目!$S$15,子育て関連マスタ!$I$21:$M$22,2,FALSE),0),
  AND(S619=16),IFERROR(VLOOKUP(入力項目!$S$16,子育て関連マスタ!$I$26:$M$28,2,FALSE),0),
  AND(S619=19,入力項目!$S$16&lt;&gt;"高専"),IFERROR(VLOOKUP(入力項目!$S$17,子育て関連マスタ!$I$32:$M$37,2,FALSE),0),
  AND(S619=21,入力項目!$S$16="高専"),IFERROR(VLOOKUP(入力項目!$S$17,子育て関連マスタ!$I$32:$M$37,2,FALSE),0),
  S619&gt;=22,0
  ),0),0
) +
IF(AND(S619&gt;=1,S619&lt;=15),IF($D619=入力項目!$S$8,入力項目!$S$3,0),0) +
IF(AND(S619&gt;=1,S619&lt;=15),IF($D619=5,入力項目!$S$4,0),0) +
IF(AND(S619&gt;=1,S619&lt;=15),IF($D619=12,入力項目!$S$5,0),0) +
IF(AND(入力項目!$S$7=$A619,入力項目!$S$8=$D619),子育て関連マスタ!$C$14,0) +
IFERROR(IF(AND(YEAR(EDATE(DATE(入力項目!$S$7,入力項目!$S$8,1),1))=$A619,MONTH(EDATE(DATE(入力項目!$S$7,入力項目!$S$8,1),1))=$D619),子育て関連マスタ!$C$15,0),0) +
IF(AND(OR(S619=3,S619=5,S619=7),$D619=11),子育て関連マスタ!$C$17,0) +
IF(AND(S619=20,$D619=1),子育て関連マスタ!$C$18,0) +
IF(AND(S619=20,$D619=1),
IFERROR(_xlfn.IFS(
入力項目!$S$10="男",子育て関連マスタ!$C$18,
入力項目!$S$10="女",子育て関連マスタ!$C$19
),0),0
) +
IF(AND(S619&gt;=入力項目!$S$18,S619&lt;=入力項目!$S$19),入力項目!$S$20,0) +
IF(AND(S619&gt;=入力項目!$S$21,S619&lt;=入力項目!$S$22),入力項目!$S$23,0) +
IF(AND(S619&gt;=入力項目!$S$24,S619&lt;=入力項目!$S$25),入力項目!$S$26,0)
)</f>
        <v>0</v>
      </c>
      <c r="AH619">
        <f ca="1">-(
_xlfn.IFS(
T619&lt;=入力項目!$S$11,0,
AND(T619&gt;=入力項目!$S$11+1,T619&lt;=3),IFERROR(VLOOKUP(入力項目!$S$12,子育て関連マスタ!$I$4:$M$5,4,FALSE),0),
AND(T619&gt;=4,T619&lt;=6),IFERROR(VLOOKUP(入力項目!$S$13,子育て関連マスタ!$I$9:$M$12,4,FALSE),0),
AND(T619&gt;=7,T619&lt;=12),IFERROR(VLOOKUP(入力項目!$S$14,子育て関連マスタ!$I$16:$M$17,4,FALSE),0),
AND(T619&gt;=13,T619&lt;=15),IFERROR(VLOOKUP(入力項目!$S$15,子育て関連マスタ!$I$21:$M$22,4,FALSE),0),
AND(T619&gt;=16,T619&lt;=18),IFERROR(VLOOKUP(入力項目!$S$16,子育て関連マスタ!$I$26:$M$28,4,FALSE),0),
AND(T619&gt;=19,T619&lt;=20,入力項目!$S$16="高専"),IFERROR(VLOOKUP(入力項目!$S$16,子育て関連マスタ!$I$26:$M$28,4,FALSE),0),
AND(T619&gt;=19,T619&lt;=20,入力項目!$S$16&lt;&gt;"高専"),IFERROR(VLOOKUP(入力項目!$S$17,子育て関連マスタ!$I$32:$M$37,4,FALSE),0),
AND(T619&gt;=21,T619&lt;=22,入力項目!$S$16="高専"),IFERROR(VLOOKUP(入力項目!$S$17,子育て関連マスタ!$I$32:$M$34,4,FALSE),0),
AND(T619&gt;=21,T619&lt;=22,入力項目!$S$16&lt;&gt;"高専"),IFERROR(VLOOKUP(入力項目!$S$17,子育て関連マスタ!$I$32:$M$34,4,FALSE),0),
T619&gt;=23,0
) +
IF($D619=4,
  IFERROR(_xlfn.IFS(
  T619&lt;=入力項目!$S$11,0,
  AND(T619=入力項目!$S$11),IFERROR(VLOOKUP(入力項目!$S$12,子育て関連マスタ!$I$4:$M$5,2,FALSE),0),
  AND(T619=4),IFERROR(VLOOKUP(入力項目!$S$13,子育て関連マスタ!$I$9:$M$12,2,FALSE),0),
  AND(T619=7),IFERROR(VLOOKUP(入力項目!$S$14,子育て関連マスタ!$I$16:$M$17,2,FALSE),0),
  AND(T619=13),IFERROR(VLOOKUP(入力項目!$S$15,子育て関連マスタ!$I$21:$M$22,2,FALSE),0),
  AND(T619=16),IFERROR(VLOOKUP(入力項目!$S$16,子育て関連マスタ!$I$26:$M$28,2,FALSE),0),
  AND(T619=19,入力項目!$S$16&lt;&gt;"高専"),IFERROR(VLOOKUP(入力項目!$S$17,子育て関連マスタ!$I$32:$M$37,2,FALSE),0),
  AND(T619=21,入力項目!$S$16="高専"),IFERROR(VLOOKUP(入力項目!$S$17,子育て関連マスタ!$I$32:$M$37,2,FALSE),0),
  T619&gt;=22,0
  ),0),0
) +
IF(AND(T619&gt;=1,T619&lt;=15),IF($D619=入力項目!$S$8,入力項目!$S$3,0),0) +
IF(AND(T619&gt;=1,T619&lt;=15),IF($D619=5,入力項目!$S$4,0),0) +
IF(AND(T619&gt;=1,T619&lt;=15),IF($D619=12,入力項目!$S$5,0),0) +
IF(AND(入力項目!$S$7=$A619,入力項目!$S$8=$D619),子育て関連マスタ!$C$14,0) +
IFERROR(IF(AND(YEAR(EDATE(DATE(入力項目!$S$7,入力項目!$S$8,1),1))=$A619,MONTH(EDATE(DATE(入力項目!$S$7,入力項目!$S$8,1),1))=$D619),子育て関連マスタ!$C$15,0),0) +
IF(AND(OR(T619=3,T619=5,T619=7),$D619=11),子育て関連マスタ!$C$17,0) +
IF(AND(T619=20,$D619=1),子育て関連マスタ!$C$18,0) +
IF(AND(T619=20,$D619=1),
IFERROR(_xlfn.IFS(
入力項目!$S$10="男",子育て関連マスタ!$C$18,
入力項目!$S$10="女",子育て関連マスタ!$C$19
),0),0
) +
IF(AND(T619&gt;=入力項目!$S$18,T619&lt;=入力項目!$S$19),入力項目!$S$20,0) +
IF(AND(T619&gt;=入力項目!$S$21,T619&lt;=入力項目!$S$22),入力項目!$S$23,0) +
IF(AND(T619&gt;=入力項目!$S$24,T619&lt;=入力項目!$S$25),入力項目!$S$26,0)
)</f>
        <v>0</v>
      </c>
      <c r="AI619">
        <f ca="1">-(
_xlfn.IFS(
U619&lt;=入力項目!$S$11,0,
AND(U619&gt;=入力項目!$S$11+1,U619&lt;=3),IFERROR(VLOOKUP(入力項目!$S$12,子育て関連マスタ!$I$4:$M$5,4,FALSE),0),
AND(U619&gt;=4,U619&lt;=6),IFERROR(VLOOKUP(入力項目!$S$13,子育て関連マスタ!$I$9:$M$12,4,FALSE),0),
AND(U619&gt;=7,U619&lt;=12),IFERROR(VLOOKUP(入力項目!$S$14,子育て関連マスタ!$I$16:$M$17,4,FALSE),0),
AND(U619&gt;=13,U619&lt;=15),IFERROR(VLOOKUP(入力項目!$S$15,子育て関連マスタ!$I$21:$M$22,4,FALSE),0),
AND(U619&gt;=16,U619&lt;=18),IFERROR(VLOOKUP(入力項目!$S$16,子育て関連マスタ!$I$26:$M$28,4,FALSE),0),
AND(U619&gt;=19,U619&lt;=20,入力項目!$S$16="高専"),IFERROR(VLOOKUP(入力項目!$S$16,子育て関連マスタ!$I$26:$M$28,4,FALSE),0),
AND(U619&gt;=19,U619&lt;=20,入力項目!$S$16&lt;&gt;"高専"),IFERROR(VLOOKUP(入力項目!$S$17,子育て関連マスタ!$I$32:$M$37,4,FALSE),0),
AND(U619&gt;=21,U619&lt;=22,入力項目!$S$16="高専"),IFERROR(VLOOKUP(入力項目!$S$17,子育て関連マスタ!$I$32:$M$34,4,FALSE),0),
AND(U619&gt;=21,U619&lt;=22,入力項目!$S$16&lt;&gt;"高専"),IFERROR(VLOOKUP(入力項目!$S$17,子育て関連マスタ!$I$32:$M$34,4,FALSE),0),
U619&gt;=23,0
) +
IF($D619=4,
  IFERROR(_xlfn.IFS(
  U619&lt;=入力項目!$S$11,0,
  AND(U619=入力項目!$S$11),IFERROR(VLOOKUP(入力項目!$S$12,子育て関連マスタ!$I$4:$M$5,2,FALSE),0),
  AND(U619=4),IFERROR(VLOOKUP(入力項目!$S$13,子育て関連マスタ!$I$9:$M$12,2,FALSE),0),
  AND(U619=7),IFERROR(VLOOKUP(入力項目!$S$14,子育て関連マスタ!$I$16:$M$17,2,FALSE),0),
  AND(U619=13),IFERROR(VLOOKUP(入力項目!$S$15,子育て関連マスタ!$I$21:$M$22,2,FALSE),0),
  AND(U619=16),IFERROR(VLOOKUP(入力項目!$S$16,子育て関連マスタ!$I$26:$M$28,2,FALSE),0),
  AND(U619=19,入力項目!$S$16&lt;&gt;"高専"),IFERROR(VLOOKUP(入力項目!$S$17,子育て関連マスタ!$I$32:$M$37,2,FALSE),0),
  AND(U619=21,入力項目!$S$16="高専"),IFERROR(VLOOKUP(入力項目!$S$17,子育て関連マスタ!$I$32:$M$37,2,FALSE),0),
  U619&gt;=22,0
  ),0),0
) +
IF(AND(U619&gt;=1,U619&lt;=15),IF($D619=入力項目!$S$8,入力項目!$S$3,0),0) +
IF(AND(U619&gt;=1,U619&lt;=15),IF($D619=5,入力項目!$S$4,0),0) +
IF(AND(U619&gt;=1,U619&lt;=15),IF($D619=12,入力項目!$S$5,0),0) +
IF(AND(入力項目!$S$7=$A619,入力項目!$S$8=$D619),子育て関連マスタ!$C$14,0) +
IFERROR(IF(AND(YEAR(EDATE(DATE(入力項目!$S$7,入力項目!$S$8,1),1))=$A619,MONTH(EDATE(DATE(入力項目!$S$7,入力項目!$S$8,1),1))=$D619),子育て関連マスタ!$C$15,0),0) +
IF(AND(OR(U619=3,U619=5,U619=7),$D619=11),子育て関連マスタ!$C$17,0) +
IF(AND(U619=20,$D619=1),子育て関連マスタ!$C$18,0) +
IF(AND(U619=20,$D619=1),
IFERROR(_xlfn.IFS(
入力項目!$S$10="男",子育て関連マスタ!$C$18,
入力項目!$S$10="女",子育て関連マスタ!$C$19
),0),0
) +
IF(AND(U619&gt;=入力項目!$S$18,U619&lt;=入力項目!$S$19),入力項目!$S$20,0) +
IF(AND(U619&gt;=入力項目!$S$21,U619&lt;=入力項目!$S$22),入力項目!$S$23,0) +
IF(AND(U619&gt;=入力項目!$S$24,U619&lt;=入力項目!$S$25),入力項目!$S$26,0)
)</f>
        <v>0</v>
      </c>
      <c r="AJ619" s="10">
        <f ca="1">-VLOOKUP($D619,月別収支!$A$2:$H$13,7,FALSE)</f>
        <v>-20000</v>
      </c>
    </row>
    <row r="620" spans="1:36" x14ac:dyDescent="0.4">
      <c r="A620">
        <f t="shared" ref="A620:A683" ca="1" si="173">IF(D620=1,A619+1,A619)</f>
        <v>2076</v>
      </c>
      <c r="B620">
        <f t="shared" ca="1" si="163"/>
        <v>2075</v>
      </c>
      <c r="C620">
        <f t="shared" ca="1" si="164"/>
        <v>52</v>
      </c>
      <c r="D620">
        <f t="shared" ref="D620:D683" ca="1" si="174">IF(D619=12,1,D619+1)</f>
        <v>2</v>
      </c>
      <c r="E620" t="str">
        <f t="shared" ca="1" si="158"/>
        <v>2076年2月</v>
      </c>
      <c r="F620">
        <f ca="1">IF(OR(入力項目!$N$5&lt;$A620,AND(入力項目!$N$5=$A620,入力項目!$N$6&lt;$D620)),IF(F619=0,1,IF(G620=12,F619+1,F619)),0)</f>
        <v>51</v>
      </c>
      <c r="G620">
        <f ca="1">IF(OR(入力項目!$N$5&lt;$A620,AND(入力項目!$N$5=$A620,入力項目!$N$6&lt;$D620)),IF(G619=12,1,G619+1),0)</f>
        <v>4</v>
      </c>
      <c r="H620" t="str">
        <f t="shared" ca="1" si="159"/>
        <v>51_4</v>
      </c>
      <c r="I620">
        <f ca="1">IF(
  IFERROR(AND($C620&gt;0,MOD($C620,入力項目!$N$22)=0,$D620=入力項目!$N$23), FALSE),
  1,
  IF(
    AND(I619&gt;0,J619=12),
    IF(I619=入力項目!$N$28, 0, I619+1),
    I619
  )
)</f>
        <v>2</v>
      </c>
      <c r="J620">
        <f ca="1">IF($D620=入力項目!$N$23,1,IFERROR(J619+1,1))</f>
        <v>9</v>
      </c>
      <c r="K620" t="str">
        <f t="shared" ca="1" si="160"/>
        <v>2_9</v>
      </c>
      <c r="L620">
        <f ca="1">L619+IF(入力項目!$D$4=$D620,1,0)</f>
        <v>80</v>
      </c>
      <c r="M620" t="str">
        <f t="shared" ca="1" si="161"/>
        <v>80歳</v>
      </c>
      <c r="N620">
        <f t="shared" ca="1" si="165"/>
        <v>81</v>
      </c>
      <c r="O620" t="str">
        <f t="shared" ca="1" si="162"/>
        <v>81歳</v>
      </c>
      <c r="P620">
        <f t="shared" ca="1" si="166"/>
        <v>55</v>
      </c>
      <c r="Q620">
        <f t="shared" ca="1" si="167"/>
        <v>53</v>
      </c>
      <c r="R620">
        <f t="shared" ca="1" si="168"/>
        <v>2076</v>
      </c>
      <c r="S620">
        <f t="shared" ca="1" si="169"/>
        <v>2076</v>
      </c>
      <c r="T620">
        <f t="shared" ca="1" si="170"/>
        <v>2076</v>
      </c>
      <c r="U620">
        <f t="shared" ca="1" si="171"/>
        <v>2076</v>
      </c>
      <c r="V620" s="10">
        <f t="shared" ca="1" si="172"/>
        <v>55021925</v>
      </c>
      <c r="W620" s="10">
        <f ca="1">IF($L620&lt;その他マスタ!$B$1,VLOOKUP($D620,月別収支!$A$2:$H$13,2,FALSE),その他マスタ!$B$3)+IF(AND($L620=その他マスタ!$B$1,入力項目!$I$9="あり",$D620=入力項目!$D$4),その他マスタ!$B$2,0)</f>
        <v>150000</v>
      </c>
      <c r="X620" s="10">
        <f ca="1">-IF(入力項目!$K$5=TRUE,
IF($F620+$G620&lt;3,VLOOKUP($D620,月別収支!$A$2:$H$13,8,FALSE),0)+IFERROR(VLOOKUP($H620,住宅ローン計算!C:P,13,FALSE),0)+IF($F620&gt;1,IF(OR($G620=3,$G620=6,$G620=9,$G620=12),ROUNDUP(入力項目!$N$18/4,0),0),0),
VLOOKUP($D620,月別収支!$A$2:$H$13,8,FALSE))</f>
        <v>0</v>
      </c>
      <c r="Y620" s="10">
        <f ca="1">-VLOOKUP($D620,月別収支!$A$2:$H$13,3,FALSE)</f>
        <v>-75000</v>
      </c>
      <c r="Z620" s="10">
        <f ca="1">-VLOOKUP($D620,月別収支!$A$2:$H$13,4,FALSE)</f>
        <v>-27000</v>
      </c>
      <c r="AA620" s="10">
        <f ca="1">-VLOOKUP($D620,月別収支!$A$2:$H$13,6,FALSE)</f>
        <v>-10000</v>
      </c>
      <c r="AB620" s="10">
        <f ca="1">-(
VLOOKUP($D620,月別収支!$A$2:$H$13,5,FALSE)+IF(AND(入力項目!$I$27&lt;=$A620,ISEVEN($A620-入力項目!$I$27),入力項目!$I$28=$D620),入力項目!$I$26,0)
+IF(入力項目!$K$26=TRUE,
IFERROR(VLOOKUP($K620,マイカーローン計算!C:P,13,FALSE),0),
IFERROR(
  IF(AND($C620&gt;0,MOD($C620,入力項目!$N$22)=0,$D620=入力項目!$N$23),入力項目!$N$24,0),
 0
)
)
)</f>
        <v>-20000</v>
      </c>
      <c r="AC620" s="10">
        <f ca="1">-IF($A620&lt;入力項目!$N$33,入力項目!$N$35,IF(AND($A620=入力項目!$N$33,$D620&lt;=入力項目!$N$34),入力項目!$N$35,0))</f>
        <v>0</v>
      </c>
      <c r="AD620">
        <f ca="1">-(
_xlfn.IFS(
P620&lt;=入力項目!$S$11,0,
AND(P620&gt;=入力項目!$S$11+1,P620&lt;=3),IFERROR(VLOOKUP(入力項目!$S$12,子育て関連マスタ!$I$4:$M$5,4,FALSE),0),
AND(P620&gt;=4,P620&lt;=6),IFERROR(VLOOKUP(入力項目!$S$13,子育て関連マスタ!$I$9:$M$12,4,FALSE),0),
AND(P620&gt;=7,P620&lt;=12),IFERROR(VLOOKUP(入力項目!$S$14,子育て関連マスタ!$I$16:$M$17,4,FALSE),0),
AND(P620&gt;=13,P620&lt;=15),IFERROR(VLOOKUP(入力項目!$S$15,子育て関連マスタ!$I$21:$M$22,4,FALSE),0),
AND(P620&gt;=16,P620&lt;=18),IFERROR(VLOOKUP(入力項目!$S$16,子育て関連マスタ!$I$26:$M$28,4,FALSE),0),
AND(P620&gt;=19,P620&lt;=20,入力項目!$S$16="高専"),IFERROR(VLOOKUP(入力項目!$S$16,子育て関連マスタ!$I$26:$M$28,4,FALSE),0),
AND(P620&gt;=19,P620&lt;=20,入力項目!$S$16&lt;&gt;"高専"),IFERROR(VLOOKUP(入力項目!$S$17,子育て関連マスタ!$I$32:$M$37,4,FALSE),0),
AND(P620&gt;=21,P620&lt;=22,入力項目!$S$16="高専"),IFERROR(VLOOKUP(入力項目!$S$17,子育て関連マスタ!$I$32:$M$34,4,FALSE),0),
AND(P620&gt;=21,P620&lt;=22,入力項目!$S$16&lt;&gt;"高専"),IFERROR(VLOOKUP(入力項目!$S$17,子育て関連マスタ!$I$32:$M$34,4,FALSE),0),
P620&gt;=23,0
) +
IF($D620=4,
  IFERROR(_xlfn.IFS(
  P620&lt;=入力項目!$S$11,0,
  AND(P620=入力項目!$S$11),IFERROR(VLOOKUP(入力項目!$S$12,子育て関連マスタ!$I$4:$M$5,2,FALSE),0),
  AND(P620=4),IFERROR(VLOOKUP(入力項目!$S$13,子育て関連マスタ!$I$9:$M$12,2,FALSE),0),
  AND(P620=7),IFERROR(VLOOKUP(入力項目!$S$14,子育て関連マスタ!$I$16:$M$17,2,FALSE),0),
  AND(P620=13),IFERROR(VLOOKUP(入力項目!$S$15,子育て関連マスタ!$I$21:$M$22,2,FALSE),0),
  AND(P620=16),IFERROR(VLOOKUP(入力項目!$S$16,子育て関連マスタ!$I$26:$M$28,2,FALSE),0),
  AND(P620=19,入力項目!$S$16&lt;&gt;"高専"),IFERROR(VLOOKUP(入力項目!$S$17,子育て関連マスタ!$I$32:$M$37,2,FALSE),0),
  AND(P620=21,入力項目!$S$16="高専"),IFERROR(VLOOKUP(入力項目!$S$17,子育て関連マスタ!$I$32:$M$37,2,FALSE),0),
  P620&gt;=22,0
  ),0),0
) +
IF(AND(P620&gt;=1,P620&lt;=15),IF($D620=入力項目!$S$8,入力項目!$S$3,0),0) +
IF(AND(P620&gt;=1,P620&lt;=15),IF($D620=5,入力項目!$S$4,0),0) +
IF(AND(P620&gt;=1,P620&lt;=15),IF($D620=12,入力項目!$S$5,0),0) +
IF(AND(入力項目!$S$7=$A620,入力項目!$S$8=$D620),子育て関連マスタ!$C$14,0) +
IFERROR(IF(AND(YEAR(EDATE(DATE(入力項目!$S$7,入力項目!$S$8,1),1))=$A620,MONTH(EDATE(DATE(入力項目!$S$7,入力項目!$S$8,1),1))=$D620),子育て関連マスタ!$C$15,0),0) +
IF(AND(OR(P620=3,P620=5,P620=7),$D620=11),子育て関連マスタ!$C$17,0) +
IF(AND(P620=20,$D620=1),子育て関連マスタ!$C$18,0) +
IF(AND(P620=20,$D620=1),
IFERROR(_xlfn.IFS(
入力項目!$S$10="男",子育て関連マスタ!$C$18,
入力項目!$S$10="女",子育て関連マスタ!$C$19
),0),0
) +
IF(AND(P620&gt;=入力項目!$S$18,P620&lt;=入力項目!$S$19),入力項目!$S$20,0) +
IF(AND(P620&gt;=入力項目!$S$21,P620&lt;=入力項目!$S$22),入力項目!$S$23,0) +
IF(AND(P620&gt;=入力項目!$S$24,P620&lt;=入力項目!$S$25),入力項目!$S$26,0)
)</f>
        <v>0</v>
      </c>
      <c r="AE620">
        <f ca="1">-(
_xlfn.IFS(
Q620&lt;=入力項目!$S$11,0,
AND(Q620&gt;=入力項目!$S$11+1,Q620&lt;=3),IFERROR(VLOOKUP(入力項目!$S$12,子育て関連マスタ!$I$4:$M$5,4,FALSE),0),
AND(Q620&gt;=4,Q620&lt;=6),IFERROR(VLOOKUP(入力項目!$S$13,子育て関連マスタ!$I$9:$M$12,4,FALSE),0),
AND(Q620&gt;=7,Q620&lt;=12),IFERROR(VLOOKUP(入力項目!$S$14,子育て関連マスタ!$I$16:$M$17,4,FALSE),0),
AND(Q620&gt;=13,Q620&lt;=15),IFERROR(VLOOKUP(入力項目!$S$15,子育て関連マスタ!$I$21:$M$22,4,FALSE),0),
AND(Q620&gt;=16,Q620&lt;=18),IFERROR(VLOOKUP(入力項目!$S$16,子育て関連マスタ!$I$26:$M$28,4,FALSE),0),
AND(Q620&gt;=19,Q620&lt;=20,入力項目!$S$16="高専"),IFERROR(VLOOKUP(入力項目!$S$16,子育て関連マスタ!$I$26:$M$28,4,FALSE),0),
AND(Q620&gt;=19,Q620&lt;=20,入力項目!$S$16&lt;&gt;"高専"),IFERROR(VLOOKUP(入力項目!$S$17,子育て関連マスタ!$I$32:$M$37,4,FALSE),0),
AND(Q620&gt;=21,Q620&lt;=22,入力項目!$S$16="高専"),IFERROR(VLOOKUP(入力項目!$S$17,子育て関連マスタ!$I$32:$M$34,4,FALSE),0),
AND(Q620&gt;=21,Q620&lt;=22,入力項目!$S$16&lt;&gt;"高専"),IFERROR(VLOOKUP(入力項目!$S$17,子育て関連マスタ!$I$32:$M$34,4,FALSE),0),
Q620&gt;=23,0
) +
IF($D620=4,
  IFERROR(_xlfn.IFS(
  Q620&lt;=入力項目!$S$11,0,
  AND(Q620=入力項目!$S$11),IFERROR(VLOOKUP(入力項目!$S$12,子育て関連マスタ!$I$4:$M$5,2,FALSE),0),
  AND(Q620=4),IFERROR(VLOOKUP(入力項目!$S$13,子育て関連マスタ!$I$9:$M$12,2,FALSE),0),
  AND(Q620=7),IFERROR(VLOOKUP(入力項目!$S$14,子育て関連マスタ!$I$16:$M$17,2,FALSE),0),
  AND(Q620=13),IFERROR(VLOOKUP(入力項目!$S$15,子育て関連マスタ!$I$21:$M$22,2,FALSE),0),
  AND(Q620=16),IFERROR(VLOOKUP(入力項目!$S$16,子育て関連マスタ!$I$26:$M$28,2,FALSE),0),
  AND(Q620=19,入力項目!$S$16&lt;&gt;"高専"),IFERROR(VLOOKUP(入力項目!$S$17,子育て関連マスタ!$I$32:$M$37,2,FALSE),0),
  AND(Q620=21,入力項目!$S$16="高専"),IFERROR(VLOOKUP(入力項目!$S$17,子育て関連マスタ!$I$32:$M$37,2,FALSE),0),
  Q620&gt;=22,0
  ),0),0
) +
IF(AND(Q620&gt;=1,Q620&lt;=15),IF($D620=入力項目!$S$8,入力項目!$S$3,0),0) +
IF(AND(Q620&gt;=1,Q620&lt;=15),IF($D620=5,入力項目!$S$4,0),0) +
IF(AND(Q620&gt;=1,Q620&lt;=15),IF($D620=12,入力項目!$S$5,0),0) +
IF(AND(入力項目!$S$7=$A620,入力項目!$S$8=$D620),子育て関連マスタ!$C$14,0) +
IFERROR(IF(AND(YEAR(EDATE(DATE(入力項目!$S$7,入力項目!$S$8,1),1))=$A620,MONTH(EDATE(DATE(入力項目!$S$7,入力項目!$S$8,1),1))=$D620),子育て関連マスタ!$C$15,0),0) +
IF(AND(OR(Q620=3,Q620=5,Q620=7),$D620=11),子育て関連マスタ!$C$17,0) +
IF(AND(Q620=20,$D620=1),子育て関連マスタ!$C$18,0) +
IF(AND(Q620=20,$D620=1),
IFERROR(_xlfn.IFS(
入力項目!$S$10="男",子育て関連マスタ!$C$18,
入力項目!$S$10="女",子育て関連マスタ!$C$19
),0),0
) +
IF(AND(Q620&gt;=入力項目!$S$18,Q620&lt;=入力項目!$S$19),入力項目!$S$20,0) +
IF(AND(Q620&gt;=入力項目!$S$21,Q620&lt;=入力項目!$S$22),入力項目!$S$23,0) +
IF(AND(Q620&gt;=入力項目!$S$24,Q620&lt;=入力項目!$S$25),入力項目!$S$26,0)
)</f>
        <v>0</v>
      </c>
      <c r="AF620">
        <f ca="1">-(
_xlfn.IFS(
R620&lt;=入力項目!$S$11,0,
AND(R620&gt;=入力項目!$S$11+1,R620&lt;=3),IFERROR(VLOOKUP(入力項目!$S$12,子育て関連マスタ!$I$4:$M$5,4,FALSE),0),
AND(R620&gt;=4,R620&lt;=6),IFERROR(VLOOKUP(入力項目!$S$13,子育て関連マスタ!$I$9:$M$12,4,FALSE),0),
AND(R620&gt;=7,R620&lt;=12),IFERROR(VLOOKUP(入力項目!$S$14,子育て関連マスタ!$I$16:$M$17,4,FALSE),0),
AND(R620&gt;=13,R620&lt;=15),IFERROR(VLOOKUP(入力項目!$S$15,子育て関連マスタ!$I$21:$M$22,4,FALSE),0),
AND(R620&gt;=16,R620&lt;=18),IFERROR(VLOOKUP(入力項目!$S$16,子育て関連マスタ!$I$26:$M$28,4,FALSE),0),
AND(R620&gt;=19,R620&lt;=20,入力項目!$S$16="高専"),IFERROR(VLOOKUP(入力項目!$S$16,子育て関連マスタ!$I$26:$M$28,4,FALSE),0),
AND(R620&gt;=19,R620&lt;=20,入力項目!$S$16&lt;&gt;"高専"),IFERROR(VLOOKUP(入力項目!$S$17,子育て関連マスタ!$I$32:$M$37,4,FALSE),0),
AND(R620&gt;=21,R620&lt;=22,入力項目!$S$16="高専"),IFERROR(VLOOKUP(入力項目!$S$17,子育て関連マスタ!$I$32:$M$34,4,FALSE),0),
AND(R620&gt;=21,R620&lt;=22,入力項目!$S$16&lt;&gt;"高専"),IFERROR(VLOOKUP(入力項目!$S$17,子育て関連マスタ!$I$32:$M$34,4,FALSE),0),
R620&gt;=23,0
) +
IF($D620=4,
  IFERROR(_xlfn.IFS(
  R620&lt;=入力項目!$S$11,0,
  AND(R620=入力項目!$S$11),IFERROR(VLOOKUP(入力項目!$S$12,子育て関連マスタ!$I$4:$M$5,2,FALSE),0),
  AND(R620=4),IFERROR(VLOOKUP(入力項目!$S$13,子育て関連マスタ!$I$9:$M$12,2,FALSE),0),
  AND(R620=7),IFERROR(VLOOKUP(入力項目!$S$14,子育て関連マスタ!$I$16:$M$17,2,FALSE),0),
  AND(R620=13),IFERROR(VLOOKUP(入力項目!$S$15,子育て関連マスタ!$I$21:$M$22,2,FALSE),0),
  AND(R620=16),IFERROR(VLOOKUP(入力項目!$S$16,子育て関連マスタ!$I$26:$M$28,2,FALSE),0),
  AND(R620=19,入力項目!$S$16&lt;&gt;"高専"),IFERROR(VLOOKUP(入力項目!$S$17,子育て関連マスタ!$I$32:$M$37,2,FALSE),0),
  AND(R620=21,入力項目!$S$16="高専"),IFERROR(VLOOKUP(入力項目!$S$17,子育て関連マスタ!$I$32:$M$37,2,FALSE),0),
  R620&gt;=22,0
  ),0),0
) +
IF(AND(R620&gt;=1,R620&lt;=15),IF($D620=入力項目!$S$8,入力項目!$S$3,0),0) +
IF(AND(R620&gt;=1,R620&lt;=15),IF($D620=5,入力項目!$S$4,0),0) +
IF(AND(R620&gt;=1,R620&lt;=15),IF($D620=12,入力項目!$S$5,0),0) +
IF(AND(入力項目!$S$7=$A620,入力項目!$S$8=$D620),子育て関連マスタ!$C$14,0) +
IFERROR(IF(AND(YEAR(EDATE(DATE(入力項目!$S$7,入力項目!$S$8,1),1))=$A620,MONTH(EDATE(DATE(入力項目!$S$7,入力項目!$S$8,1),1))=$D620),子育て関連マスタ!$C$15,0),0) +
IF(AND(OR(R620=3,R620=5,R620=7),$D620=11),子育て関連マスタ!$C$17,0) +
IF(AND(R620=20,$D620=1),子育て関連マスタ!$C$18,0) +
IF(AND(R620=20,$D620=1),
IFERROR(_xlfn.IFS(
入力項目!$S$10="男",子育て関連マスタ!$C$18,
入力項目!$S$10="女",子育て関連マスタ!$C$19
),0),0
) +
IF(AND(R620&gt;=入力項目!$S$18,R620&lt;=入力項目!$S$19),入力項目!$S$20,0) +
IF(AND(R620&gt;=入力項目!$S$21,R620&lt;=入力項目!$S$22),入力項目!$S$23,0) +
IF(AND(R620&gt;=入力項目!$S$24,R620&lt;=入力項目!$S$25),入力項目!$S$26,0)
)</f>
        <v>0</v>
      </c>
      <c r="AG620">
        <f ca="1">-(
_xlfn.IFS(
S620&lt;=入力項目!$S$11,0,
AND(S620&gt;=入力項目!$S$11+1,S620&lt;=3),IFERROR(VLOOKUP(入力項目!$S$12,子育て関連マスタ!$I$4:$M$5,4,FALSE),0),
AND(S620&gt;=4,S620&lt;=6),IFERROR(VLOOKUP(入力項目!$S$13,子育て関連マスタ!$I$9:$M$12,4,FALSE),0),
AND(S620&gt;=7,S620&lt;=12),IFERROR(VLOOKUP(入力項目!$S$14,子育て関連マスタ!$I$16:$M$17,4,FALSE),0),
AND(S620&gt;=13,S620&lt;=15),IFERROR(VLOOKUP(入力項目!$S$15,子育て関連マスタ!$I$21:$M$22,4,FALSE),0),
AND(S620&gt;=16,S620&lt;=18),IFERROR(VLOOKUP(入力項目!$S$16,子育て関連マスタ!$I$26:$M$28,4,FALSE),0),
AND(S620&gt;=19,S620&lt;=20,入力項目!$S$16="高専"),IFERROR(VLOOKUP(入力項目!$S$16,子育て関連マスタ!$I$26:$M$28,4,FALSE),0),
AND(S620&gt;=19,S620&lt;=20,入力項目!$S$16&lt;&gt;"高専"),IFERROR(VLOOKUP(入力項目!$S$17,子育て関連マスタ!$I$32:$M$37,4,FALSE),0),
AND(S620&gt;=21,S620&lt;=22,入力項目!$S$16="高専"),IFERROR(VLOOKUP(入力項目!$S$17,子育て関連マスタ!$I$32:$M$34,4,FALSE),0),
AND(S620&gt;=21,S620&lt;=22,入力項目!$S$16&lt;&gt;"高専"),IFERROR(VLOOKUP(入力項目!$S$17,子育て関連マスタ!$I$32:$M$34,4,FALSE),0),
S620&gt;=23,0
) +
IF($D620=4,
  IFERROR(_xlfn.IFS(
  S620&lt;=入力項目!$S$11,0,
  AND(S620=入力項目!$S$11),IFERROR(VLOOKUP(入力項目!$S$12,子育て関連マスタ!$I$4:$M$5,2,FALSE),0),
  AND(S620=4),IFERROR(VLOOKUP(入力項目!$S$13,子育て関連マスタ!$I$9:$M$12,2,FALSE),0),
  AND(S620=7),IFERROR(VLOOKUP(入力項目!$S$14,子育て関連マスタ!$I$16:$M$17,2,FALSE),0),
  AND(S620=13),IFERROR(VLOOKUP(入力項目!$S$15,子育て関連マスタ!$I$21:$M$22,2,FALSE),0),
  AND(S620=16),IFERROR(VLOOKUP(入力項目!$S$16,子育て関連マスタ!$I$26:$M$28,2,FALSE),0),
  AND(S620=19,入力項目!$S$16&lt;&gt;"高専"),IFERROR(VLOOKUP(入力項目!$S$17,子育て関連マスタ!$I$32:$M$37,2,FALSE),0),
  AND(S620=21,入力項目!$S$16="高専"),IFERROR(VLOOKUP(入力項目!$S$17,子育て関連マスタ!$I$32:$M$37,2,FALSE),0),
  S620&gt;=22,0
  ),0),0
) +
IF(AND(S620&gt;=1,S620&lt;=15),IF($D620=入力項目!$S$8,入力項目!$S$3,0),0) +
IF(AND(S620&gt;=1,S620&lt;=15),IF($D620=5,入力項目!$S$4,0),0) +
IF(AND(S620&gt;=1,S620&lt;=15),IF($D620=12,入力項目!$S$5,0),0) +
IF(AND(入力項目!$S$7=$A620,入力項目!$S$8=$D620),子育て関連マスタ!$C$14,0) +
IFERROR(IF(AND(YEAR(EDATE(DATE(入力項目!$S$7,入力項目!$S$8,1),1))=$A620,MONTH(EDATE(DATE(入力項目!$S$7,入力項目!$S$8,1),1))=$D620),子育て関連マスタ!$C$15,0),0) +
IF(AND(OR(S620=3,S620=5,S620=7),$D620=11),子育て関連マスタ!$C$17,0) +
IF(AND(S620=20,$D620=1),子育て関連マスタ!$C$18,0) +
IF(AND(S620=20,$D620=1),
IFERROR(_xlfn.IFS(
入力項目!$S$10="男",子育て関連マスタ!$C$18,
入力項目!$S$10="女",子育て関連マスタ!$C$19
),0),0
) +
IF(AND(S620&gt;=入力項目!$S$18,S620&lt;=入力項目!$S$19),入力項目!$S$20,0) +
IF(AND(S620&gt;=入力項目!$S$21,S620&lt;=入力項目!$S$22),入力項目!$S$23,0) +
IF(AND(S620&gt;=入力項目!$S$24,S620&lt;=入力項目!$S$25),入力項目!$S$26,0)
)</f>
        <v>0</v>
      </c>
      <c r="AH620">
        <f ca="1">-(
_xlfn.IFS(
T620&lt;=入力項目!$S$11,0,
AND(T620&gt;=入力項目!$S$11+1,T620&lt;=3),IFERROR(VLOOKUP(入力項目!$S$12,子育て関連マスタ!$I$4:$M$5,4,FALSE),0),
AND(T620&gt;=4,T620&lt;=6),IFERROR(VLOOKUP(入力項目!$S$13,子育て関連マスタ!$I$9:$M$12,4,FALSE),0),
AND(T620&gt;=7,T620&lt;=12),IFERROR(VLOOKUP(入力項目!$S$14,子育て関連マスタ!$I$16:$M$17,4,FALSE),0),
AND(T620&gt;=13,T620&lt;=15),IFERROR(VLOOKUP(入力項目!$S$15,子育て関連マスタ!$I$21:$M$22,4,FALSE),0),
AND(T620&gt;=16,T620&lt;=18),IFERROR(VLOOKUP(入力項目!$S$16,子育て関連マスタ!$I$26:$M$28,4,FALSE),0),
AND(T620&gt;=19,T620&lt;=20,入力項目!$S$16="高専"),IFERROR(VLOOKUP(入力項目!$S$16,子育て関連マスタ!$I$26:$M$28,4,FALSE),0),
AND(T620&gt;=19,T620&lt;=20,入力項目!$S$16&lt;&gt;"高専"),IFERROR(VLOOKUP(入力項目!$S$17,子育て関連マスタ!$I$32:$M$37,4,FALSE),0),
AND(T620&gt;=21,T620&lt;=22,入力項目!$S$16="高専"),IFERROR(VLOOKUP(入力項目!$S$17,子育て関連マスタ!$I$32:$M$34,4,FALSE),0),
AND(T620&gt;=21,T620&lt;=22,入力項目!$S$16&lt;&gt;"高専"),IFERROR(VLOOKUP(入力項目!$S$17,子育て関連マスタ!$I$32:$M$34,4,FALSE),0),
T620&gt;=23,0
) +
IF($D620=4,
  IFERROR(_xlfn.IFS(
  T620&lt;=入力項目!$S$11,0,
  AND(T620=入力項目!$S$11),IFERROR(VLOOKUP(入力項目!$S$12,子育て関連マスタ!$I$4:$M$5,2,FALSE),0),
  AND(T620=4),IFERROR(VLOOKUP(入力項目!$S$13,子育て関連マスタ!$I$9:$M$12,2,FALSE),0),
  AND(T620=7),IFERROR(VLOOKUP(入力項目!$S$14,子育て関連マスタ!$I$16:$M$17,2,FALSE),0),
  AND(T620=13),IFERROR(VLOOKUP(入力項目!$S$15,子育て関連マスタ!$I$21:$M$22,2,FALSE),0),
  AND(T620=16),IFERROR(VLOOKUP(入力項目!$S$16,子育て関連マスタ!$I$26:$M$28,2,FALSE),0),
  AND(T620=19,入力項目!$S$16&lt;&gt;"高専"),IFERROR(VLOOKUP(入力項目!$S$17,子育て関連マスタ!$I$32:$M$37,2,FALSE),0),
  AND(T620=21,入力項目!$S$16="高専"),IFERROR(VLOOKUP(入力項目!$S$17,子育て関連マスタ!$I$32:$M$37,2,FALSE),0),
  T620&gt;=22,0
  ),0),0
) +
IF(AND(T620&gt;=1,T620&lt;=15),IF($D620=入力項目!$S$8,入力項目!$S$3,0),0) +
IF(AND(T620&gt;=1,T620&lt;=15),IF($D620=5,入力項目!$S$4,0),0) +
IF(AND(T620&gt;=1,T620&lt;=15),IF($D620=12,入力項目!$S$5,0),0) +
IF(AND(入力項目!$S$7=$A620,入力項目!$S$8=$D620),子育て関連マスタ!$C$14,0) +
IFERROR(IF(AND(YEAR(EDATE(DATE(入力項目!$S$7,入力項目!$S$8,1),1))=$A620,MONTH(EDATE(DATE(入力項目!$S$7,入力項目!$S$8,1),1))=$D620),子育て関連マスタ!$C$15,0),0) +
IF(AND(OR(T620=3,T620=5,T620=7),$D620=11),子育て関連マスタ!$C$17,0) +
IF(AND(T620=20,$D620=1),子育て関連マスタ!$C$18,0) +
IF(AND(T620=20,$D620=1),
IFERROR(_xlfn.IFS(
入力項目!$S$10="男",子育て関連マスタ!$C$18,
入力項目!$S$10="女",子育て関連マスタ!$C$19
),0),0
) +
IF(AND(T620&gt;=入力項目!$S$18,T620&lt;=入力項目!$S$19),入力項目!$S$20,0) +
IF(AND(T620&gt;=入力項目!$S$21,T620&lt;=入力項目!$S$22),入力項目!$S$23,0) +
IF(AND(T620&gt;=入力項目!$S$24,T620&lt;=入力項目!$S$25),入力項目!$S$26,0)
)</f>
        <v>0</v>
      </c>
      <c r="AI620">
        <f ca="1">-(
_xlfn.IFS(
U620&lt;=入力項目!$S$11,0,
AND(U620&gt;=入力項目!$S$11+1,U620&lt;=3),IFERROR(VLOOKUP(入力項目!$S$12,子育て関連マスタ!$I$4:$M$5,4,FALSE),0),
AND(U620&gt;=4,U620&lt;=6),IFERROR(VLOOKUP(入力項目!$S$13,子育て関連マスタ!$I$9:$M$12,4,FALSE),0),
AND(U620&gt;=7,U620&lt;=12),IFERROR(VLOOKUP(入力項目!$S$14,子育て関連マスタ!$I$16:$M$17,4,FALSE),0),
AND(U620&gt;=13,U620&lt;=15),IFERROR(VLOOKUP(入力項目!$S$15,子育て関連マスタ!$I$21:$M$22,4,FALSE),0),
AND(U620&gt;=16,U620&lt;=18),IFERROR(VLOOKUP(入力項目!$S$16,子育て関連マスタ!$I$26:$M$28,4,FALSE),0),
AND(U620&gt;=19,U620&lt;=20,入力項目!$S$16="高専"),IFERROR(VLOOKUP(入力項目!$S$16,子育て関連マスタ!$I$26:$M$28,4,FALSE),0),
AND(U620&gt;=19,U620&lt;=20,入力項目!$S$16&lt;&gt;"高専"),IFERROR(VLOOKUP(入力項目!$S$17,子育て関連マスタ!$I$32:$M$37,4,FALSE),0),
AND(U620&gt;=21,U620&lt;=22,入力項目!$S$16="高専"),IFERROR(VLOOKUP(入力項目!$S$17,子育て関連マスタ!$I$32:$M$34,4,FALSE),0),
AND(U620&gt;=21,U620&lt;=22,入力項目!$S$16&lt;&gt;"高専"),IFERROR(VLOOKUP(入力項目!$S$17,子育て関連マスタ!$I$32:$M$34,4,FALSE),0),
U620&gt;=23,0
) +
IF($D620=4,
  IFERROR(_xlfn.IFS(
  U620&lt;=入力項目!$S$11,0,
  AND(U620=入力項目!$S$11),IFERROR(VLOOKUP(入力項目!$S$12,子育て関連マスタ!$I$4:$M$5,2,FALSE),0),
  AND(U620=4),IFERROR(VLOOKUP(入力項目!$S$13,子育て関連マスタ!$I$9:$M$12,2,FALSE),0),
  AND(U620=7),IFERROR(VLOOKUP(入力項目!$S$14,子育て関連マスタ!$I$16:$M$17,2,FALSE),0),
  AND(U620=13),IFERROR(VLOOKUP(入力項目!$S$15,子育て関連マスタ!$I$21:$M$22,2,FALSE),0),
  AND(U620=16),IFERROR(VLOOKUP(入力項目!$S$16,子育て関連マスタ!$I$26:$M$28,2,FALSE),0),
  AND(U620=19,入力項目!$S$16&lt;&gt;"高専"),IFERROR(VLOOKUP(入力項目!$S$17,子育て関連マスタ!$I$32:$M$37,2,FALSE),0),
  AND(U620=21,入力項目!$S$16="高専"),IFERROR(VLOOKUP(入力項目!$S$17,子育て関連マスタ!$I$32:$M$37,2,FALSE),0),
  U620&gt;=22,0
  ),0),0
) +
IF(AND(U620&gt;=1,U620&lt;=15),IF($D620=入力項目!$S$8,入力項目!$S$3,0),0) +
IF(AND(U620&gt;=1,U620&lt;=15),IF($D620=5,入力項目!$S$4,0),0) +
IF(AND(U620&gt;=1,U620&lt;=15),IF($D620=12,入力項目!$S$5,0),0) +
IF(AND(入力項目!$S$7=$A620,入力項目!$S$8=$D620),子育て関連マスタ!$C$14,0) +
IFERROR(IF(AND(YEAR(EDATE(DATE(入力項目!$S$7,入力項目!$S$8,1),1))=$A620,MONTH(EDATE(DATE(入力項目!$S$7,入力項目!$S$8,1),1))=$D620),子育て関連マスタ!$C$15,0),0) +
IF(AND(OR(U620=3,U620=5,U620=7),$D620=11),子育て関連マスタ!$C$17,0) +
IF(AND(U620=20,$D620=1),子育て関連マスタ!$C$18,0) +
IF(AND(U620=20,$D620=1),
IFERROR(_xlfn.IFS(
入力項目!$S$10="男",子育て関連マスタ!$C$18,
入力項目!$S$10="女",子育て関連マスタ!$C$19
),0),0
) +
IF(AND(U620&gt;=入力項目!$S$18,U620&lt;=入力項目!$S$19),入力項目!$S$20,0) +
IF(AND(U620&gt;=入力項目!$S$21,U620&lt;=入力項目!$S$22),入力項目!$S$23,0) +
IF(AND(U620&gt;=入力項目!$S$24,U620&lt;=入力項目!$S$25),入力項目!$S$26,0)
)</f>
        <v>0</v>
      </c>
      <c r="AJ620" s="10">
        <f ca="1">-VLOOKUP($D620,月別収支!$A$2:$H$13,7,FALSE)</f>
        <v>-20000</v>
      </c>
    </row>
    <row r="621" spans="1:36" x14ac:dyDescent="0.4">
      <c r="A621">
        <f t="shared" ca="1" si="173"/>
        <v>2076</v>
      </c>
      <c r="B621">
        <f t="shared" ca="1" si="163"/>
        <v>2075</v>
      </c>
      <c r="C621">
        <f t="shared" ca="1" si="164"/>
        <v>52</v>
      </c>
      <c r="D621">
        <f t="shared" ca="1" si="174"/>
        <v>3</v>
      </c>
      <c r="E621" t="str">
        <f t="shared" ca="1" si="158"/>
        <v>2076年3月</v>
      </c>
      <c r="F621">
        <f ca="1">IF(OR(入力項目!$N$5&lt;$A621,AND(入力項目!$N$5=$A621,入力項目!$N$6&lt;$D621)),IF(F620=0,1,IF(G621=12,F620+1,F620)),0)</f>
        <v>51</v>
      </c>
      <c r="G621">
        <f ca="1">IF(OR(入力項目!$N$5&lt;$A621,AND(入力項目!$N$5=$A621,入力項目!$N$6&lt;$D621)),IF(G620=12,1,G620+1),0)</f>
        <v>5</v>
      </c>
      <c r="H621" t="str">
        <f t="shared" ca="1" si="159"/>
        <v>51_5</v>
      </c>
      <c r="I621">
        <f ca="1">IF(
  IFERROR(AND($C621&gt;0,MOD($C621,入力項目!$N$22)=0,$D621=入力項目!$N$23), FALSE),
  1,
  IF(
    AND(I620&gt;0,J620=12),
    IF(I620=入力項目!$N$28, 0, I620+1),
    I620
  )
)</f>
        <v>2</v>
      </c>
      <c r="J621">
        <f ca="1">IF($D621=入力項目!$N$23,1,IFERROR(J620+1,1))</f>
        <v>10</v>
      </c>
      <c r="K621" t="str">
        <f t="shared" ca="1" si="160"/>
        <v>2_10</v>
      </c>
      <c r="L621">
        <f ca="1">L620+IF(入力項目!$D$4=$D621,1,0)</f>
        <v>80</v>
      </c>
      <c r="M621" t="str">
        <f t="shared" ca="1" si="161"/>
        <v>80歳</v>
      </c>
      <c r="N621">
        <f t="shared" ca="1" si="165"/>
        <v>81</v>
      </c>
      <c r="O621" t="str">
        <f t="shared" ca="1" si="162"/>
        <v>81歳</v>
      </c>
      <c r="P621">
        <f t="shared" ca="1" si="166"/>
        <v>55</v>
      </c>
      <c r="Q621">
        <f t="shared" ca="1" si="167"/>
        <v>53</v>
      </c>
      <c r="R621">
        <f t="shared" ca="1" si="168"/>
        <v>2076</v>
      </c>
      <c r="S621">
        <f t="shared" ca="1" si="169"/>
        <v>2076</v>
      </c>
      <c r="T621">
        <f t="shared" ca="1" si="170"/>
        <v>2076</v>
      </c>
      <c r="U621">
        <f t="shared" ca="1" si="171"/>
        <v>2076</v>
      </c>
      <c r="V621" s="10">
        <f t="shared" ca="1" si="172"/>
        <v>55019925</v>
      </c>
      <c r="W621" s="10">
        <f ca="1">IF($L621&lt;その他マスタ!$B$1,VLOOKUP($D621,月別収支!$A$2:$H$13,2,FALSE),その他マスタ!$B$3)+IF(AND($L621=その他マスタ!$B$1,入力項目!$I$9="あり",$D621=入力項目!$D$4),その他マスタ!$B$2,0)</f>
        <v>150000</v>
      </c>
      <c r="X621" s="10">
        <f ca="1">-IF(入力項目!$K$5=TRUE,
IF($F621+$G621&lt;3,VLOOKUP($D621,月別収支!$A$2:$H$13,8,FALSE),0)+IFERROR(VLOOKUP($H621,住宅ローン計算!C:P,13,FALSE),0)+IF($F621&gt;1,IF(OR($G621=3,$G621=6,$G621=9,$G621=12),ROUNDUP(入力項目!$N$18/4,0),0),0),
VLOOKUP($D621,月別収支!$A$2:$H$13,8,FALSE))</f>
        <v>0</v>
      </c>
      <c r="Y621" s="10">
        <f ca="1">-VLOOKUP($D621,月別収支!$A$2:$H$13,3,FALSE)</f>
        <v>-75000</v>
      </c>
      <c r="Z621" s="10">
        <f ca="1">-VLOOKUP($D621,月別収支!$A$2:$H$13,4,FALSE)</f>
        <v>-27000</v>
      </c>
      <c r="AA621" s="10">
        <f ca="1">-VLOOKUP($D621,月別収支!$A$2:$H$13,6,FALSE)</f>
        <v>-10000</v>
      </c>
      <c r="AB621" s="10">
        <f ca="1">-(
VLOOKUP($D621,月別収支!$A$2:$H$13,5,FALSE)+IF(AND(入力項目!$I$27&lt;=$A621,ISEVEN($A621-入力項目!$I$27),入力項目!$I$28=$D621),入力項目!$I$26,0)
+IF(入力項目!$K$26=TRUE,
IFERROR(VLOOKUP($K621,マイカーローン計算!C:P,13,FALSE),0),
IFERROR(
  IF(AND($C621&gt;0,MOD($C621,入力項目!$N$22)=0,$D621=入力項目!$N$23),入力項目!$N$24,0),
 0
)
)
)</f>
        <v>-20000</v>
      </c>
      <c r="AC621" s="10">
        <f ca="1">-IF($A621&lt;入力項目!$N$33,入力項目!$N$35,IF(AND($A621=入力項目!$N$33,$D621&lt;=入力項目!$N$34),入力項目!$N$35,0))</f>
        <v>0</v>
      </c>
      <c r="AD621">
        <f ca="1">-(
_xlfn.IFS(
P621&lt;=入力項目!$S$11,0,
AND(P621&gt;=入力項目!$S$11+1,P621&lt;=3),IFERROR(VLOOKUP(入力項目!$S$12,子育て関連マスタ!$I$4:$M$5,4,FALSE),0),
AND(P621&gt;=4,P621&lt;=6),IFERROR(VLOOKUP(入力項目!$S$13,子育て関連マスタ!$I$9:$M$12,4,FALSE),0),
AND(P621&gt;=7,P621&lt;=12),IFERROR(VLOOKUP(入力項目!$S$14,子育て関連マスタ!$I$16:$M$17,4,FALSE),0),
AND(P621&gt;=13,P621&lt;=15),IFERROR(VLOOKUP(入力項目!$S$15,子育て関連マスタ!$I$21:$M$22,4,FALSE),0),
AND(P621&gt;=16,P621&lt;=18),IFERROR(VLOOKUP(入力項目!$S$16,子育て関連マスタ!$I$26:$M$28,4,FALSE),0),
AND(P621&gt;=19,P621&lt;=20,入力項目!$S$16="高専"),IFERROR(VLOOKUP(入力項目!$S$16,子育て関連マスタ!$I$26:$M$28,4,FALSE),0),
AND(P621&gt;=19,P621&lt;=20,入力項目!$S$16&lt;&gt;"高専"),IFERROR(VLOOKUP(入力項目!$S$17,子育て関連マスタ!$I$32:$M$37,4,FALSE),0),
AND(P621&gt;=21,P621&lt;=22,入力項目!$S$16="高専"),IFERROR(VLOOKUP(入力項目!$S$17,子育て関連マスタ!$I$32:$M$34,4,FALSE),0),
AND(P621&gt;=21,P621&lt;=22,入力項目!$S$16&lt;&gt;"高専"),IFERROR(VLOOKUP(入力項目!$S$17,子育て関連マスタ!$I$32:$M$34,4,FALSE),0),
P621&gt;=23,0
) +
IF($D621=4,
  IFERROR(_xlfn.IFS(
  P621&lt;=入力項目!$S$11,0,
  AND(P621=入力項目!$S$11),IFERROR(VLOOKUP(入力項目!$S$12,子育て関連マスタ!$I$4:$M$5,2,FALSE),0),
  AND(P621=4),IFERROR(VLOOKUP(入力項目!$S$13,子育て関連マスタ!$I$9:$M$12,2,FALSE),0),
  AND(P621=7),IFERROR(VLOOKUP(入力項目!$S$14,子育て関連マスタ!$I$16:$M$17,2,FALSE),0),
  AND(P621=13),IFERROR(VLOOKUP(入力項目!$S$15,子育て関連マスタ!$I$21:$M$22,2,FALSE),0),
  AND(P621=16),IFERROR(VLOOKUP(入力項目!$S$16,子育て関連マスタ!$I$26:$M$28,2,FALSE),0),
  AND(P621=19,入力項目!$S$16&lt;&gt;"高専"),IFERROR(VLOOKUP(入力項目!$S$17,子育て関連マスタ!$I$32:$M$37,2,FALSE),0),
  AND(P621=21,入力項目!$S$16="高専"),IFERROR(VLOOKUP(入力項目!$S$17,子育て関連マスタ!$I$32:$M$37,2,FALSE),0),
  P621&gt;=22,0
  ),0),0
) +
IF(AND(P621&gt;=1,P621&lt;=15),IF($D621=入力項目!$S$8,入力項目!$S$3,0),0) +
IF(AND(P621&gt;=1,P621&lt;=15),IF($D621=5,入力項目!$S$4,0),0) +
IF(AND(P621&gt;=1,P621&lt;=15),IF($D621=12,入力項目!$S$5,0),0) +
IF(AND(入力項目!$S$7=$A621,入力項目!$S$8=$D621),子育て関連マスタ!$C$14,0) +
IFERROR(IF(AND(YEAR(EDATE(DATE(入力項目!$S$7,入力項目!$S$8,1),1))=$A621,MONTH(EDATE(DATE(入力項目!$S$7,入力項目!$S$8,1),1))=$D621),子育て関連マスタ!$C$15,0),0) +
IF(AND(OR(P621=3,P621=5,P621=7),$D621=11),子育て関連マスタ!$C$17,0) +
IF(AND(P621=20,$D621=1),子育て関連マスタ!$C$18,0) +
IF(AND(P621=20,$D621=1),
IFERROR(_xlfn.IFS(
入力項目!$S$10="男",子育て関連マスタ!$C$18,
入力項目!$S$10="女",子育て関連マスタ!$C$19
),0),0
) +
IF(AND(P621&gt;=入力項目!$S$18,P621&lt;=入力項目!$S$19),入力項目!$S$20,0) +
IF(AND(P621&gt;=入力項目!$S$21,P621&lt;=入力項目!$S$22),入力項目!$S$23,0) +
IF(AND(P621&gt;=入力項目!$S$24,P621&lt;=入力項目!$S$25),入力項目!$S$26,0)
)</f>
        <v>0</v>
      </c>
      <c r="AE621">
        <f ca="1">-(
_xlfn.IFS(
Q621&lt;=入力項目!$S$11,0,
AND(Q621&gt;=入力項目!$S$11+1,Q621&lt;=3),IFERROR(VLOOKUP(入力項目!$S$12,子育て関連マスタ!$I$4:$M$5,4,FALSE),0),
AND(Q621&gt;=4,Q621&lt;=6),IFERROR(VLOOKUP(入力項目!$S$13,子育て関連マスタ!$I$9:$M$12,4,FALSE),0),
AND(Q621&gt;=7,Q621&lt;=12),IFERROR(VLOOKUP(入力項目!$S$14,子育て関連マスタ!$I$16:$M$17,4,FALSE),0),
AND(Q621&gt;=13,Q621&lt;=15),IFERROR(VLOOKUP(入力項目!$S$15,子育て関連マスタ!$I$21:$M$22,4,FALSE),0),
AND(Q621&gt;=16,Q621&lt;=18),IFERROR(VLOOKUP(入力項目!$S$16,子育て関連マスタ!$I$26:$M$28,4,FALSE),0),
AND(Q621&gt;=19,Q621&lt;=20,入力項目!$S$16="高専"),IFERROR(VLOOKUP(入力項目!$S$16,子育て関連マスタ!$I$26:$M$28,4,FALSE),0),
AND(Q621&gt;=19,Q621&lt;=20,入力項目!$S$16&lt;&gt;"高専"),IFERROR(VLOOKUP(入力項目!$S$17,子育て関連マスタ!$I$32:$M$37,4,FALSE),0),
AND(Q621&gt;=21,Q621&lt;=22,入力項目!$S$16="高専"),IFERROR(VLOOKUP(入力項目!$S$17,子育て関連マスタ!$I$32:$M$34,4,FALSE),0),
AND(Q621&gt;=21,Q621&lt;=22,入力項目!$S$16&lt;&gt;"高専"),IFERROR(VLOOKUP(入力項目!$S$17,子育て関連マスタ!$I$32:$M$34,4,FALSE),0),
Q621&gt;=23,0
) +
IF($D621=4,
  IFERROR(_xlfn.IFS(
  Q621&lt;=入力項目!$S$11,0,
  AND(Q621=入力項目!$S$11),IFERROR(VLOOKUP(入力項目!$S$12,子育て関連マスタ!$I$4:$M$5,2,FALSE),0),
  AND(Q621=4),IFERROR(VLOOKUP(入力項目!$S$13,子育て関連マスタ!$I$9:$M$12,2,FALSE),0),
  AND(Q621=7),IFERROR(VLOOKUP(入力項目!$S$14,子育て関連マスタ!$I$16:$M$17,2,FALSE),0),
  AND(Q621=13),IFERROR(VLOOKUP(入力項目!$S$15,子育て関連マスタ!$I$21:$M$22,2,FALSE),0),
  AND(Q621=16),IFERROR(VLOOKUP(入力項目!$S$16,子育て関連マスタ!$I$26:$M$28,2,FALSE),0),
  AND(Q621=19,入力項目!$S$16&lt;&gt;"高専"),IFERROR(VLOOKUP(入力項目!$S$17,子育て関連マスタ!$I$32:$M$37,2,FALSE),0),
  AND(Q621=21,入力項目!$S$16="高専"),IFERROR(VLOOKUP(入力項目!$S$17,子育て関連マスタ!$I$32:$M$37,2,FALSE),0),
  Q621&gt;=22,0
  ),0),0
) +
IF(AND(Q621&gt;=1,Q621&lt;=15),IF($D621=入力項目!$S$8,入力項目!$S$3,0),0) +
IF(AND(Q621&gt;=1,Q621&lt;=15),IF($D621=5,入力項目!$S$4,0),0) +
IF(AND(Q621&gt;=1,Q621&lt;=15),IF($D621=12,入力項目!$S$5,0),0) +
IF(AND(入力項目!$S$7=$A621,入力項目!$S$8=$D621),子育て関連マスタ!$C$14,0) +
IFERROR(IF(AND(YEAR(EDATE(DATE(入力項目!$S$7,入力項目!$S$8,1),1))=$A621,MONTH(EDATE(DATE(入力項目!$S$7,入力項目!$S$8,1),1))=$D621),子育て関連マスタ!$C$15,0),0) +
IF(AND(OR(Q621=3,Q621=5,Q621=7),$D621=11),子育て関連マスタ!$C$17,0) +
IF(AND(Q621=20,$D621=1),子育て関連マスタ!$C$18,0) +
IF(AND(Q621=20,$D621=1),
IFERROR(_xlfn.IFS(
入力項目!$S$10="男",子育て関連マスタ!$C$18,
入力項目!$S$10="女",子育て関連マスタ!$C$19
),0),0
) +
IF(AND(Q621&gt;=入力項目!$S$18,Q621&lt;=入力項目!$S$19),入力項目!$S$20,0) +
IF(AND(Q621&gt;=入力項目!$S$21,Q621&lt;=入力項目!$S$22),入力項目!$S$23,0) +
IF(AND(Q621&gt;=入力項目!$S$24,Q621&lt;=入力項目!$S$25),入力項目!$S$26,0)
)</f>
        <v>0</v>
      </c>
      <c r="AF621">
        <f ca="1">-(
_xlfn.IFS(
R621&lt;=入力項目!$S$11,0,
AND(R621&gt;=入力項目!$S$11+1,R621&lt;=3),IFERROR(VLOOKUP(入力項目!$S$12,子育て関連マスタ!$I$4:$M$5,4,FALSE),0),
AND(R621&gt;=4,R621&lt;=6),IFERROR(VLOOKUP(入力項目!$S$13,子育て関連マスタ!$I$9:$M$12,4,FALSE),0),
AND(R621&gt;=7,R621&lt;=12),IFERROR(VLOOKUP(入力項目!$S$14,子育て関連マスタ!$I$16:$M$17,4,FALSE),0),
AND(R621&gt;=13,R621&lt;=15),IFERROR(VLOOKUP(入力項目!$S$15,子育て関連マスタ!$I$21:$M$22,4,FALSE),0),
AND(R621&gt;=16,R621&lt;=18),IFERROR(VLOOKUP(入力項目!$S$16,子育て関連マスタ!$I$26:$M$28,4,FALSE),0),
AND(R621&gt;=19,R621&lt;=20,入力項目!$S$16="高専"),IFERROR(VLOOKUP(入力項目!$S$16,子育て関連マスタ!$I$26:$M$28,4,FALSE),0),
AND(R621&gt;=19,R621&lt;=20,入力項目!$S$16&lt;&gt;"高専"),IFERROR(VLOOKUP(入力項目!$S$17,子育て関連マスタ!$I$32:$M$37,4,FALSE),0),
AND(R621&gt;=21,R621&lt;=22,入力項目!$S$16="高専"),IFERROR(VLOOKUP(入力項目!$S$17,子育て関連マスタ!$I$32:$M$34,4,FALSE),0),
AND(R621&gt;=21,R621&lt;=22,入力項目!$S$16&lt;&gt;"高専"),IFERROR(VLOOKUP(入力項目!$S$17,子育て関連マスタ!$I$32:$M$34,4,FALSE),0),
R621&gt;=23,0
) +
IF($D621=4,
  IFERROR(_xlfn.IFS(
  R621&lt;=入力項目!$S$11,0,
  AND(R621=入力項目!$S$11),IFERROR(VLOOKUP(入力項目!$S$12,子育て関連マスタ!$I$4:$M$5,2,FALSE),0),
  AND(R621=4),IFERROR(VLOOKUP(入力項目!$S$13,子育て関連マスタ!$I$9:$M$12,2,FALSE),0),
  AND(R621=7),IFERROR(VLOOKUP(入力項目!$S$14,子育て関連マスタ!$I$16:$M$17,2,FALSE),0),
  AND(R621=13),IFERROR(VLOOKUP(入力項目!$S$15,子育て関連マスタ!$I$21:$M$22,2,FALSE),0),
  AND(R621=16),IFERROR(VLOOKUP(入力項目!$S$16,子育て関連マスタ!$I$26:$M$28,2,FALSE),0),
  AND(R621=19,入力項目!$S$16&lt;&gt;"高専"),IFERROR(VLOOKUP(入力項目!$S$17,子育て関連マスタ!$I$32:$M$37,2,FALSE),0),
  AND(R621=21,入力項目!$S$16="高専"),IFERROR(VLOOKUP(入力項目!$S$17,子育て関連マスタ!$I$32:$M$37,2,FALSE),0),
  R621&gt;=22,0
  ),0),0
) +
IF(AND(R621&gt;=1,R621&lt;=15),IF($D621=入力項目!$S$8,入力項目!$S$3,0),0) +
IF(AND(R621&gt;=1,R621&lt;=15),IF($D621=5,入力項目!$S$4,0),0) +
IF(AND(R621&gt;=1,R621&lt;=15),IF($D621=12,入力項目!$S$5,0),0) +
IF(AND(入力項目!$S$7=$A621,入力項目!$S$8=$D621),子育て関連マスタ!$C$14,0) +
IFERROR(IF(AND(YEAR(EDATE(DATE(入力項目!$S$7,入力項目!$S$8,1),1))=$A621,MONTH(EDATE(DATE(入力項目!$S$7,入力項目!$S$8,1),1))=$D621),子育て関連マスタ!$C$15,0),0) +
IF(AND(OR(R621=3,R621=5,R621=7),$D621=11),子育て関連マスタ!$C$17,0) +
IF(AND(R621=20,$D621=1),子育て関連マスタ!$C$18,0) +
IF(AND(R621=20,$D621=1),
IFERROR(_xlfn.IFS(
入力項目!$S$10="男",子育て関連マスタ!$C$18,
入力項目!$S$10="女",子育て関連マスタ!$C$19
),0),0
) +
IF(AND(R621&gt;=入力項目!$S$18,R621&lt;=入力項目!$S$19),入力項目!$S$20,0) +
IF(AND(R621&gt;=入力項目!$S$21,R621&lt;=入力項目!$S$22),入力項目!$S$23,0) +
IF(AND(R621&gt;=入力項目!$S$24,R621&lt;=入力項目!$S$25),入力項目!$S$26,0)
)</f>
        <v>0</v>
      </c>
      <c r="AG621">
        <f ca="1">-(
_xlfn.IFS(
S621&lt;=入力項目!$S$11,0,
AND(S621&gt;=入力項目!$S$11+1,S621&lt;=3),IFERROR(VLOOKUP(入力項目!$S$12,子育て関連マスタ!$I$4:$M$5,4,FALSE),0),
AND(S621&gt;=4,S621&lt;=6),IFERROR(VLOOKUP(入力項目!$S$13,子育て関連マスタ!$I$9:$M$12,4,FALSE),0),
AND(S621&gt;=7,S621&lt;=12),IFERROR(VLOOKUP(入力項目!$S$14,子育て関連マスタ!$I$16:$M$17,4,FALSE),0),
AND(S621&gt;=13,S621&lt;=15),IFERROR(VLOOKUP(入力項目!$S$15,子育て関連マスタ!$I$21:$M$22,4,FALSE),0),
AND(S621&gt;=16,S621&lt;=18),IFERROR(VLOOKUP(入力項目!$S$16,子育て関連マスタ!$I$26:$M$28,4,FALSE),0),
AND(S621&gt;=19,S621&lt;=20,入力項目!$S$16="高専"),IFERROR(VLOOKUP(入力項目!$S$16,子育て関連マスタ!$I$26:$M$28,4,FALSE),0),
AND(S621&gt;=19,S621&lt;=20,入力項目!$S$16&lt;&gt;"高専"),IFERROR(VLOOKUP(入力項目!$S$17,子育て関連マスタ!$I$32:$M$37,4,FALSE),0),
AND(S621&gt;=21,S621&lt;=22,入力項目!$S$16="高専"),IFERROR(VLOOKUP(入力項目!$S$17,子育て関連マスタ!$I$32:$M$34,4,FALSE),0),
AND(S621&gt;=21,S621&lt;=22,入力項目!$S$16&lt;&gt;"高専"),IFERROR(VLOOKUP(入力項目!$S$17,子育て関連マスタ!$I$32:$M$34,4,FALSE),0),
S621&gt;=23,0
) +
IF($D621=4,
  IFERROR(_xlfn.IFS(
  S621&lt;=入力項目!$S$11,0,
  AND(S621=入力項目!$S$11),IFERROR(VLOOKUP(入力項目!$S$12,子育て関連マスタ!$I$4:$M$5,2,FALSE),0),
  AND(S621=4),IFERROR(VLOOKUP(入力項目!$S$13,子育て関連マスタ!$I$9:$M$12,2,FALSE),0),
  AND(S621=7),IFERROR(VLOOKUP(入力項目!$S$14,子育て関連マスタ!$I$16:$M$17,2,FALSE),0),
  AND(S621=13),IFERROR(VLOOKUP(入力項目!$S$15,子育て関連マスタ!$I$21:$M$22,2,FALSE),0),
  AND(S621=16),IFERROR(VLOOKUP(入力項目!$S$16,子育て関連マスタ!$I$26:$M$28,2,FALSE),0),
  AND(S621=19,入力項目!$S$16&lt;&gt;"高専"),IFERROR(VLOOKUP(入力項目!$S$17,子育て関連マスタ!$I$32:$M$37,2,FALSE),0),
  AND(S621=21,入力項目!$S$16="高専"),IFERROR(VLOOKUP(入力項目!$S$17,子育て関連マスタ!$I$32:$M$37,2,FALSE),0),
  S621&gt;=22,0
  ),0),0
) +
IF(AND(S621&gt;=1,S621&lt;=15),IF($D621=入力項目!$S$8,入力項目!$S$3,0),0) +
IF(AND(S621&gt;=1,S621&lt;=15),IF($D621=5,入力項目!$S$4,0),0) +
IF(AND(S621&gt;=1,S621&lt;=15),IF($D621=12,入力項目!$S$5,0),0) +
IF(AND(入力項目!$S$7=$A621,入力項目!$S$8=$D621),子育て関連マスタ!$C$14,0) +
IFERROR(IF(AND(YEAR(EDATE(DATE(入力項目!$S$7,入力項目!$S$8,1),1))=$A621,MONTH(EDATE(DATE(入力項目!$S$7,入力項目!$S$8,1),1))=$D621),子育て関連マスタ!$C$15,0),0) +
IF(AND(OR(S621=3,S621=5,S621=7),$D621=11),子育て関連マスタ!$C$17,0) +
IF(AND(S621=20,$D621=1),子育て関連マスタ!$C$18,0) +
IF(AND(S621=20,$D621=1),
IFERROR(_xlfn.IFS(
入力項目!$S$10="男",子育て関連マスタ!$C$18,
入力項目!$S$10="女",子育て関連マスタ!$C$19
),0),0
) +
IF(AND(S621&gt;=入力項目!$S$18,S621&lt;=入力項目!$S$19),入力項目!$S$20,0) +
IF(AND(S621&gt;=入力項目!$S$21,S621&lt;=入力項目!$S$22),入力項目!$S$23,0) +
IF(AND(S621&gt;=入力項目!$S$24,S621&lt;=入力項目!$S$25),入力項目!$S$26,0)
)</f>
        <v>0</v>
      </c>
      <c r="AH621">
        <f ca="1">-(
_xlfn.IFS(
T621&lt;=入力項目!$S$11,0,
AND(T621&gt;=入力項目!$S$11+1,T621&lt;=3),IFERROR(VLOOKUP(入力項目!$S$12,子育て関連マスタ!$I$4:$M$5,4,FALSE),0),
AND(T621&gt;=4,T621&lt;=6),IFERROR(VLOOKUP(入力項目!$S$13,子育て関連マスタ!$I$9:$M$12,4,FALSE),0),
AND(T621&gt;=7,T621&lt;=12),IFERROR(VLOOKUP(入力項目!$S$14,子育て関連マスタ!$I$16:$M$17,4,FALSE),0),
AND(T621&gt;=13,T621&lt;=15),IFERROR(VLOOKUP(入力項目!$S$15,子育て関連マスタ!$I$21:$M$22,4,FALSE),0),
AND(T621&gt;=16,T621&lt;=18),IFERROR(VLOOKUP(入力項目!$S$16,子育て関連マスタ!$I$26:$M$28,4,FALSE),0),
AND(T621&gt;=19,T621&lt;=20,入力項目!$S$16="高専"),IFERROR(VLOOKUP(入力項目!$S$16,子育て関連マスタ!$I$26:$M$28,4,FALSE),0),
AND(T621&gt;=19,T621&lt;=20,入力項目!$S$16&lt;&gt;"高専"),IFERROR(VLOOKUP(入力項目!$S$17,子育て関連マスタ!$I$32:$M$37,4,FALSE),0),
AND(T621&gt;=21,T621&lt;=22,入力項目!$S$16="高専"),IFERROR(VLOOKUP(入力項目!$S$17,子育て関連マスタ!$I$32:$M$34,4,FALSE),0),
AND(T621&gt;=21,T621&lt;=22,入力項目!$S$16&lt;&gt;"高専"),IFERROR(VLOOKUP(入力項目!$S$17,子育て関連マスタ!$I$32:$M$34,4,FALSE),0),
T621&gt;=23,0
) +
IF($D621=4,
  IFERROR(_xlfn.IFS(
  T621&lt;=入力項目!$S$11,0,
  AND(T621=入力項目!$S$11),IFERROR(VLOOKUP(入力項目!$S$12,子育て関連マスタ!$I$4:$M$5,2,FALSE),0),
  AND(T621=4),IFERROR(VLOOKUP(入力項目!$S$13,子育て関連マスタ!$I$9:$M$12,2,FALSE),0),
  AND(T621=7),IFERROR(VLOOKUP(入力項目!$S$14,子育て関連マスタ!$I$16:$M$17,2,FALSE),0),
  AND(T621=13),IFERROR(VLOOKUP(入力項目!$S$15,子育て関連マスタ!$I$21:$M$22,2,FALSE),0),
  AND(T621=16),IFERROR(VLOOKUP(入力項目!$S$16,子育て関連マスタ!$I$26:$M$28,2,FALSE),0),
  AND(T621=19,入力項目!$S$16&lt;&gt;"高専"),IFERROR(VLOOKUP(入力項目!$S$17,子育て関連マスタ!$I$32:$M$37,2,FALSE),0),
  AND(T621=21,入力項目!$S$16="高専"),IFERROR(VLOOKUP(入力項目!$S$17,子育て関連マスタ!$I$32:$M$37,2,FALSE),0),
  T621&gt;=22,0
  ),0),0
) +
IF(AND(T621&gt;=1,T621&lt;=15),IF($D621=入力項目!$S$8,入力項目!$S$3,0),0) +
IF(AND(T621&gt;=1,T621&lt;=15),IF($D621=5,入力項目!$S$4,0),0) +
IF(AND(T621&gt;=1,T621&lt;=15),IF($D621=12,入力項目!$S$5,0),0) +
IF(AND(入力項目!$S$7=$A621,入力項目!$S$8=$D621),子育て関連マスタ!$C$14,0) +
IFERROR(IF(AND(YEAR(EDATE(DATE(入力項目!$S$7,入力項目!$S$8,1),1))=$A621,MONTH(EDATE(DATE(入力項目!$S$7,入力項目!$S$8,1),1))=$D621),子育て関連マスタ!$C$15,0),0) +
IF(AND(OR(T621=3,T621=5,T621=7),$D621=11),子育て関連マスタ!$C$17,0) +
IF(AND(T621=20,$D621=1),子育て関連マスタ!$C$18,0) +
IF(AND(T621=20,$D621=1),
IFERROR(_xlfn.IFS(
入力項目!$S$10="男",子育て関連マスタ!$C$18,
入力項目!$S$10="女",子育て関連マスタ!$C$19
),0),0
) +
IF(AND(T621&gt;=入力項目!$S$18,T621&lt;=入力項目!$S$19),入力項目!$S$20,0) +
IF(AND(T621&gt;=入力項目!$S$21,T621&lt;=入力項目!$S$22),入力項目!$S$23,0) +
IF(AND(T621&gt;=入力項目!$S$24,T621&lt;=入力項目!$S$25),入力項目!$S$26,0)
)</f>
        <v>0</v>
      </c>
      <c r="AI621">
        <f ca="1">-(
_xlfn.IFS(
U621&lt;=入力項目!$S$11,0,
AND(U621&gt;=入力項目!$S$11+1,U621&lt;=3),IFERROR(VLOOKUP(入力項目!$S$12,子育て関連マスタ!$I$4:$M$5,4,FALSE),0),
AND(U621&gt;=4,U621&lt;=6),IFERROR(VLOOKUP(入力項目!$S$13,子育て関連マスタ!$I$9:$M$12,4,FALSE),0),
AND(U621&gt;=7,U621&lt;=12),IFERROR(VLOOKUP(入力項目!$S$14,子育て関連マスタ!$I$16:$M$17,4,FALSE),0),
AND(U621&gt;=13,U621&lt;=15),IFERROR(VLOOKUP(入力項目!$S$15,子育て関連マスタ!$I$21:$M$22,4,FALSE),0),
AND(U621&gt;=16,U621&lt;=18),IFERROR(VLOOKUP(入力項目!$S$16,子育て関連マスタ!$I$26:$M$28,4,FALSE),0),
AND(U621&gt;=19,U621&lt;=20,入力項目!$S$16="高専"),IFERROR(VLOOKUP(入力項目!$S$16,子育て関連マスタ!$I$26:$M$28,4,FALSE),0),
AND(U621&gt;=19,U621&lt;=20,入力項目!$S$16&lt;&gt;"高専"),IFERROR(VLOOKUP(入力項目!$S$17,子育て関連マスタ!$I$32:$M$37,4,FALSE),0),
AND(U621&gt;=21,U621&lt;=22,入力項目!$S$16="高専"),IFERROR(VLOOKUP(入力項目!$S$17,子育て関連マスタ!$I$32:$M$34,4,FALSE),0),
AND(U621&gt;=21,U621&lt;=22,入力項目!$S$16&lt;&gt;"高専"),IFERROR(VLOOKUP(入力項目!$S$17,子育て関連マスタ!$I$32:$M$34,4,FALSE),0),
U621&gt;=23,0
) +
IF($D621=4,
  IFERROR(_xlfn.IFS(
  U621&lt;=入力項目!$S$11,0,
  AND(U621=入力項目!$S$11),IFERROR(VLOOKUP(入力項目!$S$12,子育て関連マスタ!$I$4:$M$5,2,FALSE),0),
  AND(U621=4),IFERROR(VLOOKUP(入力項目!$S$13,子育て関連マスタ!$I$9:$M$12,2,FALSE),0),
  AND(U621=7),IFERROR(VLOOKUP(入力項目!$S$14,子育て関連マスタ!$I$16:$M$17,2,FALSE),0),
  AND(U621=13),IFERROR(VLOOKUP(入力項目!$S$15,子育て関連マスタ!$I$21:$M$22,2,FALSE),0),
  AND(U621=16),IFERROR(VLOOKUP(入力項目!$S$16,子育て関連マスタ!$I$26:$M$28,2,FALSE),0),
  AND(U621=19,入力項目!$S$16&lt;&gt;"高専"),IFERROR(VLOOKUP(入力項目!$S$17,子育て関連マスタ!$I$32:$M$37,2,FALSE),0),
  AND(U621=21,入力項目!$S$16="高専"),IFERROR(VLOOKUP(入力項目!$S$17,子育て関連マスタ!$I$32:$M$37,2,FALSE),0),
  U621&gt;=22,0
  ),0),0
) +
IF(AND(U621&gt;=1,U621&lt;=15),IF($D621=入力項目!$S$8,入力項目!$S$3,0),0) +
IF(AND(U621&gt;=1,U621&lt;=15),IF($D621=5,入力項目!$S$4,0),0) +
IF(AND(U621&gt;=1,U621&lt;=15),IF($D621=12,入力項目!$S$5,0),0) +
IF(AND(入力項目!$S$7=$A621,入力項目!$S$8=$D621),子育て関連マスタ!$C$14,0) +
IFERROR(IF(AND(YEAR(EDATE(DATE(入力項目!$S$7,入力項目!$S$8,1),1))=$A621,MONTH(EDATE(DATE(入力項目!$S$7,入力項目!$S$8,1),1))=$D621),子育て関連マスタ!$C$15,0),0) +
IF(AND(OR(U621=3,U621=5,U621=7),$D621=11),子育て関連マスタ!$C$17,0) +
IF(AND(U621=20,$D621=1),子育て関連マスタ!$C$18,0) +
IF(AND(U621=20,$D621=1),
IFERROR(_xlfn.IFS(
入力項目!$S$10="男",子育て関連マスタ!$C$18,
入力項目!$S$10="女",子育て関連マスタ!$C$19
),0),0
) +
IF(AND(U621&gt;=入力項目!$S$18,U621&lt;=入力項目!$S$19),入力項目!$S$20,0) +
IF(AND(U621&gt;=入力項目!$S$21,U621&lt;=入力項目!$S$22),入力項目!$S$23,0) +
IF(AND(U621&gt;=入力項目!$S$24,U621&lt;=入力項目!$S$25),入力項目!$S$26,0)
)</f>
        <v>0</v>
      </c>
      <c r="AJ621" s="10">
        <f ca="1">-VLOOKUP($D621,月別収支!$A$2:$H$13,7,FALSE)</f>
        <v>-20000</v>
      </c>
    </row>
    <row r="622" spans="1:36" x14ac:dyDescent="0.4">
      <c r="A622">
        <f t="shared" ca="1" si="173"/>
        <v>2076</v>
      </c>
      <c r="B622">
        <f t="shared" ca="1" si="163"/>
        <v>2076</v>
      </c>
      <c r="C622">
        <f t="shared" ca="1" si="164"/>
        <v>52</v>
      </c>
      <c r="D622">
        <f t="shared" ca="1" si="174"/>
        <v>4</v>
      </c>
      <c r="E622" t="str">
        <f t="shared" ca="1" si="158"/>
        <v>2076年4月</v>
      </c>
      <c r="F622">
        <f ca="1">IF(OR(入力項目!$N$5&lt;$A622,AND(入力項目!$N$5=$A622,入力項目!$N$6&lt;$D622)),IF(F621=0,1,IF(G622=12,F621+1,F621)),0)</f>
        <v>51</v>
      </c>
      <c r="G622">
        <f ca="1">IF(OR(入力項目!$N$5&lt;$A622,AND(入力項目!$N$5=$A622,入力項目!$N$6&lt;$D622)),IF(G621=12,1,G621+1),0)</f>
        <v>6</v>
      </c>
      <c r="H622" t="str">
        <f t="shared" ca="1" si="159"/>
        <v>51_6</v>
      </c>
      <c r="I622">
        <f ca="1">IF(
  IFERROR(AND($C622&gt;0,MOD($C622,入力項目!$N$22)=0,$D622=入力項目!$N$23), FALSE),
  1,
  IF(
    AND(I621&gt;0,J621=12),
    IF(I621=入力項目!$N$28, 0, I621+1),
    I621
  )
)</f>
        <v>2</v>
      </c>
      <c r="J622">
        <f ca="1">IF($D622=入力項目!$N$23,1,IFERROR(J621+1,1))</f>
        <v>11</v>
      </c>
      <c r="K622" t="str">
        <f t="shared" ca="1" si="160"/>
        <v>2_11</v>
      </c>
      <c r="L622">
        <f ca="1">L621+IF(入力項目!$D$4=$D622,1,0)</f>
        <v>80</v>
      </c>
      <c r="M622" t="str">
        <f t="shared" ca="1" si="161"/>
        <v>80歳</v>
      </c>
      <c r="N622">
        <f t="shared" ca="1" si="165"/>
        <v>81</v>
      </c>
      <c r="O622" t="str">
        <f t="shared" ca="1" si="162"/>
        <v>81歳</v>
      </c>
      <c r="P622">
        <f t="shared" ca="1" si="166"/>
        <v>56</v>
      </c>
      <c r="Q622">
        <f t="shared" ca="1" si="167"/>
        <v>54</v>
      </c>
      <c r="R622">
        <f t="shared" ca="1" si="168"/>
        <v>2077</v>
      </c>
      <c r="S622">
        <f t="shared" ca="1" si="169"/>
        <v>2077</v>
      </c>
      <c r="T622">
        <f t="shared" ca="1" si="170"/>
        <v>2077</v>
      </c>
      <c r="U622">
        <f t="shared" ca="1" si="171"/>
        <v>2077</v>
      </c>
      <c r="V622" s="10">
        <f t="shared" ca="1" si="172"/>
        <v>54980425</v>
      </c>
      <c r="W622" s="10">
        <f ca="1">IF($L622&lt;その他マスタ!$B$1,VLOOKUP($D622,月別収支!$A$2:$H$13,2,FALSE),その他マスタ!$B$3)+IF(AND($L622=その他マスタ!$B$1,入力項目!$I$9="あり",$D622=入力項目!$D$4),その他マスタ!$B$2,0)</f>
        <v>150000</v>
      </c>
      <c r="X622" s="10">
        <f ca="1">-IF(入力項目!$K$5=TRUE,
IF($F622+$G622&lt;3,VLOOKUP($D622,月別収支!$A$2:$H$13,8,FALSE),0)+IFERROR(VLOOKUP($H622,住宅ローン計算!C:P,13,FALSE),0)+IF($F622&gt;1,IF(OR($G622=3,$G622=6,$G622=9,$G622=12),ROUNDUP(入力項目!$N$18/4,0),0),0),
VLOOKUP($D622,月別収支!$A$2:$H$13,8,FALSE))</f>
        <v>-37500</v>
      </c>
      <c r="Y622" s="10">
        <f ca="1">-VLOOKUP($D622,月別収支!$A$2:$H$13,3,FALSE)</f>
        <v>-75000</v>
      </c>
      <c r="Z622" s="10">
        <f ca="1">-VLOOKUP($D622,月別収支!$A$2:$H$13,4,FALSE)</f>
        <v>-27000</v>
      </c>
      <c r="AA622" s="10">
        <f ca="1">-VLOOKUP($D622,月別収支!$A$2:$H$13,6,FALSE)</f>
        <v>-10000</v>
      </c>
      <c r="AB622" s="10">
        <f ca="1">-(
VLOOKUP($D622,月別収支!$A$2:$H$13,5,FALSE)+IF(AND(入力項目!$I$27&lt;=$A622,ISEVEN($A622-入力項目!$I$27),入力項目!$I$28=$D622),入力項目!$I$26,0)
+IF(入力項目!$K$26=TRUE,
IFERROR(VLOOKUP($K622,マイカーローン計算!C:P,13,FALSE),0),
IFERROR(
  IF(AND($C622&gt;0,MOD($C622,入力項目!$N$22)=0,$D622=入力項目!$N$23),入力項目!$N$24,0),
 0
)
)
)</f>
        <v>-20000</v>
      </c>
      <c r="AC622" s="10">
        <f ca="1">-IF($A622&lt;入力項目!$N$33,入力項目!$N$35,IF(AND($A622=入力項目!$N$33,$D622&lt;=入力項目!$N$34),入力項目!$N$35,0))</f>
        <v>0</v>
      </c>
      <c r="AD622">
        <f ca="1">-(
_xlfn.IFS(
P622&lt;=入力項目!$S$11,0,
AND(P622&gt;=入力項目!$S$11+1,P622&lt;=3),IFERROR(VLOOKUP(入力項目!$S$12,子育て関連マスタ!$I$4:$M$5,4,FALSE),0),
AND(P622&gt;=4,P622&lt;=6),IFERROR(VLOOKUP(入力項目!$S$13,子育て関連マスタ!$I$9:$M$12,4,FALSE),0),
AND(P622&gt;=7,P622&lt;=12),IFERROR(VLOOKUP(入力項目!$S$14,子育て関連マスタ!$I$16:$M$17,4,FALSE),0),
AND(P622&gt;=13,P622&lt;=15),IFERROR(VLOOKUP(入力項目!$S$15,子育て関連マスタ!$I$21:$M$22,4,FALSE),0),
AND(P622&gt;=16,P622&lt;=18),IFERROR(VLOOKUP(入力項目!$S$16,子育て関連マスタ!$I$26:$M$28,4,FALSE),0),
AND(P622&gt;=19,P622&lt;=20,入力項目!$S$16="高専"),IFERROR(VLOOKUP(入力項目!$S$16,子育て関連マスタ!$I$26:$M$28,4,FALSE),0),
AND(P622&gt;=19,P622&lt;=20,入力項目!$S$16&lt;&gt;"高専"),IFERROR(VLOOKUP(入力項目!$S$17,子育て関連マスタ!$I$32:$M$37,4,FALSE),0),
AND(P622&gt;=21,P622&lt;=22,入力項目!$S$16="高専"),IFERROR(VLOOKUP(入力項目!$S$17,子育て関連マスタ!$I$32:$M$34,4,FALSE),0),
AND(P622&gt;=21,P622&lt;=22,入力項目!$S$16&lt;&gt;"高専"),IFERROR(VLOOKUP(入力項目!$S$17,子育て関連マスタ!$I$32:$M$34,4,FALSE),0),
P622&gt;=23,0
) +
IF($D622=4,
  IFERROR(_xlfn.IFS(
  P622&lt;=入力項目!$S$11,0,
  AND(P622=入力項目!$S$11),IFERROR(VLOOKUP(入力項目!$S$12,子育て関連マスタ!$I$4:$M$5,2,FALSE),0),
  AND(P622=4),IFERROR(VLOOKUP(入力項目!$S$13,子育て関連マスタ!$I$9:$M$12,2,FALSE),0),
  AND(P622=7),IFERROR(VLOOKUP(入力項目!$S$14,子育て関連マスタ!$I$16:$M$17,2,FALSE),0),
  AND(P622=13),IFERROR(VLOOKUP(入力項目!$S$15,子育て関連マスタ!$I$21:$M$22,2,FALSE),0),
  AND(P622=16),IFERROR(VLOOKUP(入力項目!$S$16,子育て関連マスタ!$I$26:$M$28,2,FALSE),0),
  AND(P622=19,入力項目!$S$16&lt;&gt;"高専"),IFERROR(VLOOKUP(入力項目!$S$17,子育て関連マスタ!$I$32:$M$37,2,FALSE),0),
  AND(P622=21,入力項目!$S$16="高専"),IFERROR(VLOOKUP(入力項目!$S$17,子育て関連マスタ!$I$32:$M$37,2,FALSE),0),
  P622&gt;=22,0
  ),0),0
) +
IF(AND(P622&gt;=1,P622&lt;=15),IF($D622=入力項目!$S$8,入力項目!$S$3,0),0) +
IF(AND(P622&gt;=1,P622&lt;=15),IF($D622=5,入力項目!$S$4,0),0) +
IF(AND(P622&gt;=1,P622&lt;=15),IF($D622=12,入力項目!$S$5,0),0) +
IF(AND(入力項目!$S$7=$A622,入力項目!$S$8=$D622),子育て関連マスタ!$C$14,0) +
IFERROR(IF(AND(YEAR(EDATE(DATE(入力項目!$S$7,入力項目!$S$8,1),1))=$A622,MONTH(EDATE(DATE(入力項目!$S$7,入力項目!$S$8,1),1))=$D622),子育て関連マスタ!$C$15,0),0) +
IF(AND(OR(P622=3,P622=5,P622=7),$D622=11),子育て関連マスタ!$C$17,0) +
IF(AND(P622=20,$D622=1),子育て関連マスタ!$C$18,0) +
IF(AND(P622=20,$D622=1),
IFERROR(_xlfn.IFS(
入力項目!$S$10="男",子育て関連マスタ!$C$18,
入力項目!$S$10="女",子育て関連マスタ!$C$19
),0),0
) +
IF(AND(P622&gt;=入力項目!$S$18,P622&lt;=入力項目!$S$19),入力項目!$S$20,0) +
IF(AND(P622&gt;=入力項目!$S$21,P622&lt;=入力項目!$S$22),入力項目!$S$23,0) +
IF(AND(P622&gt;=入力項目!$S$24,P622&lt;=入力項目!$S$25),入力項目!$S$26,0)
)</f>
        <v>0</v>
      </c>
      <c r="AE622">
        <f ca="1">-(
_xlfn.IFS(
Q622&lt;=入力項目!$S$11,0,
AND(Q622&gt;=入力項目!$S$11+1,Q622&lt;=3),IFERROR(VLOOKUP(入力項目!$S$12,子育て関連マスタ!$I$4:$M$5,4,FALSE),0),
AND(Q622&gt;=4,Q622&lt;=6),IFERROR(VLOOKUP(入力項目!$S$13,子育て関連マスタ!$I$9:$M$12,4,FALSE),0),
AND(Q622&gt;=7,Q622&lt;=12),IFERROR(VLOOKUP(入力項目!$S$14,子育て関連マスタ!$I$16:$M$17,4,FALSE),0),
AND(Q622&gt;=13,Q622&lt;=15),IFERROR(VLOOKUP(入力項目!$S$15,子育て関連マスタ!$I$21:$M$22,4,FALSE),0),
AND(Q622&gt;=16,Q622&lt;=18),IFERROR(VLOOKUP(入力項目!$S$16,子育て関連マスタ!$I$26:$M$28,4,FALSE),0),
AND(Q622&gt;=19,Q622&lt;=20,入力項目!$S$16="高専"),IFERROR(VLOOKUP(入力項目!$S$16,子育て関連マスタ!$I$26:$M$28,4,FALSE),0),
AND(Q622&gt;=19,Q622&lt;=20,入力項目!$S$16&lt;&gt;"高専"),IFERROR(VLOOKUP(入力項目!$S$17,子育て関連マスタ!$I$32:$M$37,4,FALSE),0),
AND(Q622&gt;=21,Q622&lt;=22,入力項目!$S$16="高専"),IFERROR(VLOOKUP(入力項目!$S$17,子育て関連マスタ!$I$32:$M$34,4,FALSE),0),
AND(Q622&gt;=21,Q622&lt;=22,入力項目!$S$16&lt;&gt;"高専"),IFERROR(VLOOKUP(入力項目!$S$17,子育て関連マスタ!$I$32:$M$34,4,FALSE),0),
Q622&gt;=23,0
) +
IF($D622=4,
  IFERROR(_xlfn.IFS(
  Q622&lt;=入力項目!$S$11,0,
  AND(Q622=入力項目!$S$11),IFERROR(VLOOKUP(入力項目!$S$12,子育て関連マスタ!$I$4:$M$5,2,FALSE),0),
  AND(Q622=4),IFERROR(VLOOKUP(入力項目!$S$13,子育て関連マスタ!$I$9:$M$12,2,FALSE),0),
  AND(Q622=7),IFERROR(VLOOKUP(入力項目!$S$14,子育て関連マスタ!$I$16:$M$17,2,FALSE),0),
  AND(Q622=13),IFERROR(VLOOKUP(入力項目!$S$15,子育て関連マスタ!$I$21:$M$22,2,FALSE),0),
  AND(Q622=16),IFERROR(VLOOKUP(入力項目!$S$16,子育て関連マスタ!$I$26:$M$28,2,FALSE),0),
  AND(Q622=19,入力項目!$S$16&lt;&gt;"高専"),IFERROR(VLOOKUP(入力項目!$S$17,子育て関連マスタ!$I$32:$M$37,2,FALSE),0),
  AND(Q622=21,入力項目!$S$16="高専"),IFERROR(VLOOKUP(入力項目!$S$17,子育て関連マスタ!$I$32:$M$37,2,FALSE),0),
  Q622&gt;=22,0
  ),0),0
) +
IF(AND(Q622&gt;=1,Q622&lt;=15),IF($D622=入力項目!$S$8,入力項目!$S$3,0),0) +
IF(AND(Q622&gt;=1,Q622&lt;=15),IF($D622=5,入力項目!$S$4,0),0) +
IF(AND(Q622&gt;=1,Q622&lt;=15),IF($D622=12,入力項目!$S$5,0),0) +
IF(AND(入力項目!$S$7=$A622,入力項目!$S$8=$D622),子育て関連マスタ!$C$14,0) +
IFERROR(IF(AND(YEAR(EDATE(DATE(入力項目!$S$7,入力項目!$S$8,1),1))=$A622,MONTH(EDATE(DATE(入力項目!$S$7,入力項目!$S$8,1),1))=$D622),子育て関連マスタ!$C$15,0),0) +
IF(AND(OR(Q622=3,Q622=5,Q622=7),$D622=11),子育て関連マスタ!$C$17,0) +
IF(AND(Q622=20,$D622=1),子育て関連マスタ!$C$18,0) +
IF(AND(Q622=20,$D622=1),
IFERROR(_xlfn.IFS(
入力項目!$S$10="男",子育て関連マスタ!$C$18,
入力項目!$S$10="女",子育て関連マスタ!$C$19
),0),0
) +
IF(AND(Q622&gt;=入力項目!$S$18,Q622&lt;=入力項目!$S$19),入力項目!$S$20,0) +
IF(AND(Q622&gt;=入力項目!$S$21,Q622&lt;=入力項目!$S$22),入力項目!$S$23,0) +
IF(AND(Q622&gt;=入力項目!$S$24,Q622&lt;=入力項目!$S$25),入力項目!$S$26,0)
)</f>
        <v>0</v>
      </c>
      <c r="AF622">
        <f ca="1">-(
_xlfn.IFS(
R622&lt;=入力項目!$S$11,0,
AND(R622&gt;=入力項目!$S$11+1,R622&lt;=3),IFERROR(VLOOKUP(入力項目!$S$12,子育て関連マスタ!$I$4:$M$5,4,FALSE),0),
AND(R622&gt;=4,R622&lt;=6),IFERROR(VLOOKUP(入力項目!$S$13,子育て関連マスタ!$I$9:$M$12,4,FALSE),0),
AND(R622&gt;=7,R622&lt;=12),IFERROR(VLOOKUP(入力項目!$S$14,子育て関連マスタ!$I$16:$M$17,4,FALSE),0),
AND(R622&gt;=13,R622&lt;=15),IFERROR(VLOOKUP(入力項目!$S$15,子育て関連マスタ!$I$21:$M$22,4,FALSE),0),
AND(R622&gt;=16,R622&lt;=18),IFERROR(VLOOKUP(入力項目!$S$16,子育て関連マスタ!$I$26:$M$28,4,FALSE),0),
AND(R622&gt;=19,R622&lt;=20,入力項目!$S$16="高専"),IFERROR(VLOOKUP(入力項目!$S$16,子育て関連マスタ!$I$26:$M$28,4,FALSE),0),
AND(R622&gt;=19,R622&lt;=20,入力項目!$S$16&lt;&gt;"高専"),IFERROR(VLOOKUP(入力項目!$S$17,子育て関連マスタ!$I$32:$M$37,4,FALSE),0),
AND(R622&gt;=21,R622&lt;=22,入力項目!$S$16="高専"),IFERROR(VLOOKUP(入力項目!$S$17,子育て関連マスタ!$I$32:$M$34,4,FALSE),0),
AND(R622&gt;=21,R622&lt;=22,入力項目!$S$16&lt;&gt;"高専"),IFERROR(VLOOKUP(入力項目!$S$17,子育て関連マスタ!$I$32:$M$34,4,FALSE),0),
R622&gt;=23,0
) +
IF($D622=4,
  IFERROR(_xlfn.IFS(
  R622&lt;=入力項目!$S$11,0,
  AND(R622=入力項目!$S$11),IFERROR(VLOOKUP(入力項目!$S$12,子育て関連マスタ!$I$4:$M$5,2,FALSE),0),
  AND(R622=4),IFERROR(VLOOKUP(入力項目!$S$13,子育て関連マスタ!$I$9:$M$12,2,FALSE),0),
  AND(R622=7),IFERROR(VLOOKUP(入力項目!$S$14,子育て関連マスタ!$I$16:$M$17,2,FALSE),0),
  AND(R622=13),IFERROR(VLOOKUP(入力項目!$S$15,子育て関連マスタ!$I$21:$M$22,2,FALSE),0),
  AND(R622=16),IFERROR(VLOOKUP(入力項目!$S$16,子育て関連マスタ!$I$26:$M$28,2,FALSE),0),
  AND(R622=19,入力項目!$S$16&lt;&gt;"高専"),IFERROR(VLOOKUP(入力項目!$S$17,子育て関連マスタ!$I$32:$M$37,2,FALSE),0),
  AND(R622=21,入力項目!$S$16="高専"),IFERROR(VLOOKUP(入力項目!$S$17,子育て関連マスタ!$I$32:$M$37,2,FALSE),0),
  R622&gt;=22,0
  ),0),0
) +
IF(AND(R622&gt;=1,R622&lt;=15),IF($D622=入力項目!$S$8,入力項目!$S$3,0),0) +
IF(AND(R622&gt;=1,R622&lt;=15),IF($D622=5,入力項目!$S$4,0),0) +
IF(AND(R622&gt;=1,R622&lt;=15),IF($D622=12,入力項目!$S$5,0),0) +
IF(AND(入力項目!$S$7=$A622,入力項目!$S$8=$D622),子育て関連マスタ!$C$14,0) +
IFERROR(IF(AND(YEAR(EDATE(DATE(入力項目!$S$7,入力項目!$S$8,1),1))=$A622,MONTH(EDATE(DATE(入力項目!$S$7,入力項目!$S$8,1),1))=$D622),子育て関連マスタ!$C$15,0),0) +
IF(AND(OR(R622=3,R622=5,R622=7),$D622=11),子育て関連マスタ!$C$17,0) +
IF(AND(R622=20,$D622=1),子育て関連マスタ!$C$18,0) +
IF(AND(R622=20,$D622=1),
IFERROR(_xlfn.IFS(
入力項目!$S$10="男",子育て関連マスタ!$C$18,
入力項目!$S$10="女",子育て関連マスタ!$C$19
),0),0
) +
IF(AND(R622&gt;=入力項目!$S$18,R622&lt;=入力項目!$S$19),入力項目!$S$20,0) +
IF(AND(R622&gt;=入力項目!$S$21,R622&lt;=入力項目!$S$22),入力項目!$S$23,0) +
IF(AND(R622&gt;=入力項目!$S$24,R622&lt;=入力項目!$S$25),入力項目!$S$26,0)
)</f>
        <v>0</v>
      </c>
      <c r="AG622">
        <f ca="1">-(
_xlfn.IFS(
S622&lt;=入力項目!$S$11,0,
AND(S622&gt;=入力項目!$S$11+1,S622&lt;=3),IFERROR(VLOOKUP(入力項目!$S$12,子育て関連マスタ!$I$4:$M$5,4,FALSE),0),
AND(S622&gt;=4,S622&lt;=6),IFERROR(VLOOKUP(入力項目!$S$13,子育て関連マスタ!$I$9:$M$12,4,FALSE),0),
AND(S622&gt;=7,S622&lt;=12),IFERROR(VLOOKUP(入力項目!$S$14,子育て関連マスタ!$I$16:$M$17,4,FALSE),0),
AND(S622&gt;=13,S622&lt;=15),IFERROR(VLOOKUP(入力項目!$S$15,子育て関連マスタ!$I$21:$M$22,4,FALSE),0),
AND(S622&gt;=16,S622&lt;=18),IFERROR(VLOOKUP(入力項目!$S$16,子育て関連マスタ!$I$26:$M$28,4,FALSE),0),
AND(S622&gt;=19,S622&lt;=20,入力項目!$S$16="高専"),IFERROR(VLOOKUP(入力項目!$S$16,子育て関連マスタ!$I$26:$M$28,4,FALSE),0),
AND(S622&gt;=19,S622&lt;=20,入力項目!$S$16&lt;&gt;"高専"),IFERROR(VLOOKUP(入力項目!$S$17,子育て関連マスタ!$I$32:$M$37,4,FALSE),0),
AND(S622&gt;=21,S622&lt;=22,入力項目!$S$16="高専"),IFERROR(VLOOKUP(入力項目!$S$17,子育て関連マスタ!$I$32:$M$34,4,FALSE),0),
AND(S622&gt;=21,S622&lt;=22,入力項目!$S$16&lt;&gt;"高専"),IFERROR(VLOOKUP(入力項目!$S$17,子育て関連マスタ!$I$32:$M$34,4,FALSE),0),
S622&gt;=23,0
) +
IF($D622=4,
  IFERROR(_xlfn.IFS(
  S622&lt;=入力項目!$S$11,0,
  AND(S622=入力項目!$S$11),IFERROR(VLOOKUP(入力項目!$S$12,子育て関連マスタ!$I$4:$M$5,2,FALSE),0),
  AND(S622=4),IFERROR(VLOOKUP(入力項目!$S$13,子育て関連マスタ!$I$9:$M$12,2,FALSE),0),
  AND(S622=7),IFERROR(VLOOKUP(入力項目!$S$14,子育て関連マスタ!$I$16:$M$17,2,FALSE),0),
  AND(S622=13),IFERROR(VLOOKUP(入力項目!$S$15,子育て関連マスタ!$I$21:$M$22,2,FALSE),0),
  AND(S622=16),IFERROR(VLOOKUP(入力項目!$S$16,子育て関連マスタ!$I$26:$M$28,2,FALSE),0),
  AND(S622=19,入力項目!$S$16&lt;&gt;"高専"),IFERROR(VLOOKUP(入力項目!$S$17,子育て関連マスタ!$I$32:$M$37,2,FALSE),0),
  AND(S622=21,入力項目!$S$16="高専"),IFERROR(VLOOKUP(入力項目!$S$17,子育て関連マスタ!$I$32:$M$37,2,FALSE),0),
  S622&gt;=22,0
  ),0),0
) +
IF(AND(S622&gt;=1,S622&lt;=15),IF($D622=入力項目!$S$8,入力項目!$S$3,0),0) +
IF(AND(S622&gt;=1,S622&lt;=15),IF($D622=5,入力項目!$S$4,0),0) +
IF(AND(S622&gt;=1,S622&lt;=15),IF($D622=12,入力項目!$S$5,0),0) +
IF(AND(入力項目!$S$7=$A622,入力項目!$S$8=$D622),子育て関連マスタ!$C$14,0) +
IFERROR(IF(AND(YEAR(EDATE(DATE(入力項目!$S$7,入力項目!$S$8,1),1))=$A622,MONTH(EDATE(DATE(入力項目!$S$7,入力項目!$S$8,1),1))=$D622),子育て関連マスタ!$C$15,0),0) +
IF(AND(OR(S622=3,S622=5,S622=7),$D622=11),子育て関連マスタ!$C$17,0) +
IF(AND(S622=20,$D622=1),子育て関連マスタ!$C$18,0) +
IF(AND(S622=20,$D622=1),
IFERROR(_xlfn.IFS(
入力項目!$S$10="男",子育て関連マスタ!$C$18,
入力項目!$S$10="女",子育て関連マスタ!$C$19
),0),0
) +
IF(AND(S622&gt;=入力項目!$S$18,S622&lt;=入力項目!$S$19),入力項目!$S$20,0) +
IF(AND(S622&gt;=入力項目!$S$21,S622&lt;=入力項目!$S$22),入力項目!$S$23,0) +
IF(AND(S622&gt;=入力項目!$S$24,S622&lt;=入力項目!$S$25),入力項目!$S$26,0)
)</f>
        <v>0</v>
      </c>
      <c r="AH622">
        <f ca="1">-(
_xlfn.IFS(
T622&lt;=入力項目!$S$11,0,
AND(T622&gt;=入力項目!$S$11+1,T622&lt;=3),IFERROR(VLOOKUP(入力項目!$S$12,子育て関連マスタ!$I$4:$M$5,4,FALSE),0),
AND(T622&gt;=4,T622&lt;=6),IFERROR(VLOOKUP(入力項目!$S$13,子育て関連マスタ!$I$9:$M$12,4,FALSE),0),
AND(T622&gt;=7,T622&lt;=12),IFERROR(VLOOKUP(入力項目!$S$14,子育て関連マスタ!$I$16:$M$17,4,FALSE),0),
AND(T622&gt;=13,T622&lt;=15),IFERROR(VLOOKUP(入力項目!$S$15,子育て関連マスタ!$I$21:$M$22,4,FALSE),0),
AND(T622&gt;=16,T622&lt;=18),IFERROR(VLOOKUP(入力項目!$S$16,子育て関連マスタ!$I$26:$M$28,4,FALSE),0),
AND(T622&gt;=19,T622&lt;=20,入力項目!$S$16="高専"),IFERROR(VLOOKUP(入力項目!$S$16,子育て関連マスタ!$I$26:$M$28,4,FALSE),0),
AND(T622&gt;=19,T622&lt;=20,入力項目!$S$16&lt;&gt;"高専"),IFERROR(VLOOKUP(入力項目!$S$17,子育て関連マスタ!$I$32:$M$37,4,FALSE),0),
AND(T622&gt;=21,T622&lt;=22,入力項目!$S$16="高専"),IFERROR(VLOOKUP(入力項目!$S$17,子育て関連マスタ!$I$32:$M$34,4,FALSE),0),
AND(T622&gt;=21,T622&lt;=22,入力項目!$S$16&lt;&gt;"高専"),IFERROR(VLOOKUP(入力項目!$S$17,子育て関連マスタ!$I$32:$M$34,4,FALSE),0),
T622&gt;=23,0
) +
IF($D622=4,
  IFERROR(_xlfn.IFS(
  T622&lt;=入力項目!$S$11,0,
  AND(T622=入力項目!$S$11),IFERROR(VLOOKUP(入力項目!$S$12,子育て関連マスタ!$I$4:$M$5,2,FALSE),0),
  AND(T622=4),IFERROR(VLOOKUP(入力項目!$S$13,子育て関連マスタ!$I$9:$M$12,2,FALSE),0),
  AND(T622=7),IFERROR(VLOOKUP(入力項目!$S$14,子育て関連マスタ!$I$16:$M$17,2,FALSE),0),
  AND(T622=13),IFERROR(VLOOKUP(入力項目!$S$15,子育て関連マスタ!$I$21:$M$22,2,FALSE),0),
  AND(T622=16),IFERROR(VLOOKUP(入力項目!$S$16,子育て関連マスタ!$I$26:$M$28,2,FALSE),0),
  AND(T622=19,入力項目!$S$16&lt;&gt;"高専"),IFERROR(VLOOKUP(入力項目!$S$17,子育て関連マスタ!$I$32:$M$37,2,FALSE),0),
  AND(T622=21,入力項目!$S$16="高専"),IFERROR(VLOOKUP(入力項目!$S$17,子育て関連マスタ!$I$32:$M$37,2,FALSE),0),
  T622&gt;=22,0
  ),0),0
) +
IF(AND(T622&gt;=1,T622&lt;=15),IF($D622=入力項目!$S$8,入力項目!$S$3,0),0) +
IF(AND(T622&gt;=1,T622&lt;=15),IF($D622=5,入力項目!$S$4,0),0) +
IF(AND(T622&gt;=1,T622&lt;=15),IF($D622=12,入力項目!$S$5,0),0) +
IF(AND(入力項目!$S$7=$A622,入力項目!$S$8=$D622),子育て関連マスタ!$C$14,0) +
IFERROR(IF(AND(YEAR(EDATE(DATE(入力項目!$S$7,入力項目!$S$8,1),1))=$A622,MONTH(EDATE(DATE(入力項目!$S$7,入力項目!$S$8,1),1))=$D622),子育て関連マスタ!$C$15,0),0) +
IF(AND(OR(T622=3,T622=5,T622=7),$D622=11),子育て関連マスタ!$C$17,0) +
IF(AND(T622=20,$D622=1),子育て関連マスタ!$C$18,0) +
IF(AND(T622=20,$D622=1),
IFERROR(_xlfn.IFS(
入力項目!$S$10="男",子育て関連マスタ!$C$18,
入力項目!$S$10="女",子育て関連マスタ!$C$19
),0),0
) +
IF(AND(T622&gt;=入力項目!$S$18,T622&lt;=入力項目!$S$19),入力項目!$S$20,0) +
IF(AND(T622&gt;=入力項目!$S$21,T622&lt;=入力項目!$S$22),入力項目!$S$23,0) +
IF(AND(T622&gt;=入力項目!$S$24,T622&lt;=入力項目!$S$25),入力項目!$S$26,0)
)</f>
        <v>0</v>
      </c>
      <c r="AI622">
        <f ca="1">-(
_xlfn.IFS(
U622&lt;=入力項目!$S$11,0,
AND(U622&gt;=入力項目!$S$11+1,U622&lt;=3),IFERROR(VLOOKUP(入力項目!$S$12,子育て関連マスタ!$I$4:$M$5,4,FALSE),0),
AND(U622&gt;=4,U622&lt;=6),IFERROR(VLOOKUP(入力項目!$S$13,子育て関連マスタ!$I$9:$M$12,4,FALSE),0),
AND(U622&gt;=7,U622&lt;=12),IFERROR(VLOOKUP(入力項目!$S$14,子育て関連マスタ!$I$16:$M$17,4,FALSE),0),
AND(U622&gt;=13,U622&lt;=15),IFERROR(VLOOKUP(入力項目!$S$15,子育て関連マスタ!$I$21:$M$22,4,FALSE),0),
AND(U622&gt;=16,U622&lt;=18),IFERROR(VLOOKUP(入力項目!$S$16,子育て関連マスタ!$I$26:$M$28,4,FALSE),0),
AND(U622&gt;=19,U622&lt;=20,入力項目!$S$16="高専"),IFERROR(VLOOKUP(入力項目!$S$16,子育て関連マスタ!$I$26:$M$28,4,FALSE),0),
AND(U622&gt;=19,U622&lt;=20,入力項目!$S$16&lt;&gt;"高専"),IFERROR(VLOOKUP(入力項目!$S$17,子育て関連マスタ!$I$32:$M$37,4,FALSE),0),
AND(U622&gt;=21,U622&lt;=22,入力項目!$S$16="高専"),IFERROR(VLOOKUP(入力項目!$S$17,子育て関連マスタ!$I$32:$M$34,4,FALSE),0),
AND(U622&gt;=21,U622&lt;=22,入力項目!$S$16&lt;&gt;"高専"),IFERROR(VLOOKUP(入力項目!$S$17,子育て関連マスタ!$I$32:$M$34,4,FALSE),0),
U622&gt;=23,0
) +
IF($D622=4,
  IFERROR(_xlfn.IFS(
  U622&lt;=入力項目!$S$11,0,
  AND(U622=入力項目!$S$11),IFERROR(VLOOKUP(入力項目!$S$12,子育て関連マスタ!$I$4:$M$5,2,FALSE),0),
  AND(U622=4),IFERROR(VLOOKUP(入力項目!$S$13,子育て関連マスタ!$I$9:$M$12,2,FALSE),0),
  AND(U622=7),IFERROR(VLOOKUP(入力項目!$S$14,子育て関連マスタ!$I$16:$M$17,2,FALSE),0),
  AND(U622=13),IFERROR(VLOOKUP(入力項目!$S$15,子育て関連マスタ!$I$21:$M$22,2,FALSE),0),
  AND(U622=16),IFERROR(VLOOKUP(入力項目!$S$16,子育て関連マスタ!$I$26:$M$28,2,FALSE),0),
  AND(U622=19,入力項目!$S$16&lt;&gt;"高専"),IFERROR(VLOOKUP(入力項目!$S$17,子育て関連マスタ!$I$32:$M$37,2,FALSE),0),
  AND(U622=21,入力項目!$S$16="高専"),IFERROR(VLOOKUP(入力項目!$S$17,子育て関連マスタ!$I$32:$M$37,2,FALSE),0),
  U622&gt;=22,0
  ),0),0
) +
IF(AND(U622&gt;=1,U622&lt;=15),IF($D622=入力項目!$S$8,入力項目!$S$3,0),0) +
IF(AND(U622&gt;=1,U622&lt;=15),IF($D622=5,入力項目!$S$4,0),0) +
IF(AND(U622&gt;=1,U622&lt;=15),IF($D622=12,入力項目!$S$5,0),0) +
IF(AND(入力項目!$S$7=$A622,入力項目!$S$8=$D622),子育て関連マスタ!$C$14,0) +
IFERROR(IF(AND(YEAR(EDATE(DATE(入力項目!$S$7,入力項目!$S$8,1),1))=$A622,MONTH(EDATE(DATE(入力項目!$S$7,入力項目!$S$8,1),1))=$D622),子育て関連マスタ!$C$15,0),0) +
IF(AND(OR(U622=3,U622=5,U622=7),$D622=11),子育て関連マスタ!$C$17,0) +
IF(AND(U622=20,$D622=1),子育て関連マスタ!$C$18,0) +
IF(AND(U622=20,$D622=1),
IFERROR(_xlfn.IFS(
入力項目!$S$10="男",子育て関連マスタ!$C$18,
入力項目!$S$10="女",子育て関連マスタ!$C$19
),0),0
) +
IF(AND(U622&gt;=入力項目!$S$18,U622&lt;=入力項目!$S$19),入力項目!$S$20,0) +
IF(AND(U622&gt;=入力項目!$S$21,U622&lt;=入力項目!$S$22),入力項目!$S$23,0) +
IF(AND(U622&gt;=入力項目!$S$24,U622&lt;=入力項目!$S$25),入力項目!$S$26,0)
)</f>
        <v>0</v>
      </c>
      <c r="AJ622" s="10">
        <f ca="1">-VLOOKUP($D622,月別収支!$A$2:$H$13,7,FALSE)</f>
        <v>-20000</v>
      </c>
    </row>
    <row r="623" spans="1:36" x14ac:dyDescent="0.4">
      <c r="A623">
        <f t="shared" ca="1" si="173"/>
        <v>2076</v>
      </c>
      <c r="B623">
        <f t="shared" ca="1" si="163"/>
        <v>2076</v>
      </c>
      <c r="C623">
        <f t="shared" ca="1" si="164"/>
        <v>52</v>
      </c>
      <c r="D623">
        <f t="shared" ca="1" si="174"/>
        <v>5</v>
      </c>
      <c r="E623" t="str">
        <f t="shared" ca="1" si="158"/>
        <v>2076年5月</v>
      </c>
      <c r="F623">
        <f ca="1">IF(OR(入力項目!$N$5&lt;$A623,AND(入力項目!$N$5=$A623,入力項目!$N$6&lt;$D623)),IF(F622=0,1,IF(G623=12,F622+1,F622)),0)</f>
        <v>51</v>
      </c>
      <c r="G623">
        <f ca="1">IF(OR(入力項目!$N$5&lt;$A623,AND(入力項目!$N$5=$A623,入力項目!$N$6&lt;$D623)),IF(G622=12,1,G622+1),0)</f>
        <v>7</v>
      </c>
      <c r="H623" t="str">
        <f t="shared" ca="1" si="159"/>
        <v>51_7</v>
      </c>
      <c r="I623">
        <f ca="1">IF(
  IFERROR(AND($C623&gt;0,MOD($C623,入力項目!$N$22)=0,$D623=入力項目!$N$23), FALSE),
  1,
  IF(
    AND(I622&gt;0,J622=12),
    IF(I622=入力項目!$N$28, 0, I622+1),
    I622
  )
)</f>
        <v>2</v>
      </c>
      <c r="J623">
        <f ca="1">IF($D623=入力項目!$N$23,1,IFERROR(J622+1,1))</f>
        <v>12</v>
      </c>
      <c r="K623" t="str">
        <f t="shared" ca="1" si="160"/>
        <v>2_12</v>
      </c>
      <c r="L623">
        <f ca="1">L622+IF(入力項目!$D$4=$D623,1,0)</f>
        <v>80</v>
      </c>
      <c r="M623" t="str">
        <f t="shared" ca="1" si="161"/>
        <v>80歳</v>
      </c>
      <c r="N623">
        <f t="shared" ca="1" si="165"/>
        <v>81</v>
      </c>
      <c r="O623" t="str">
        <f t="shared" ca="1" si="162"/>
        <v>81歳</v>
      </c>
      <c r="P623">
        <f t="shared" ca="1" si="166"/>
        <v>56</v>
      </c>
      <c r="Q623">
        <f t="shared" ca="1" si="167"/>
        <v>54</v>
      </c>
      <c r="R623">
        <f t="shared" ca="1" si="168"/>
        <v>2077</v>
      </c>
      <c r="S623">
        <f t="shared" ca="1" si="169"/>
        <v>2077</v>
      </c>
      <c r="T623">
        <f t="shared" ca="1" si="170"/>
        <v>2077</v>
      </c>
      <c r="U623">
        <f t="shared" ca="1" si="171"/>
        <v>2077</v>
      </c>
      <c r="V623" s="10">
        <f t="shared" ca="1" si="172"/>
        <v>54968425</v>
      </c>
      <c r="W623" s="10">
        <f ca="1">IF($L623&lt;その他マスタ!$B$1,VLOOKUP($D623,月別収支!$A$2:$H$13,2,FALSE),その他マスタ!$B$3)+IF(AND($L623=その他マスタ!$B$1,入力項目!$I$9="あり",$D623=入力項目!$D$4),その他マスタ!$B$2,0)</f>
        <v>150000</v>
      </c>
      <c r="X623" s="10">
        <f ca="1">-IF(入力項目!$K$5=TRUE,
IF($F623+$G623&lt;3,VLOOKUP($D623,月別収支!$A$2:$H$13,8,FALSE),0)+IFERROR(VLOOKUP($H623,住宅ローン計算!C:P,13,FALSE),0)+IF($F623&gt;1,IF(OR($G623=3,$G623=6,$G623=9,$G623=12),ROUNDUP(入力項目!$N$18/4,0),0),0),
VLOOKUP($D623,月別収支!$A$2:$H$13,8,FALSE))</f>
        <v>0</v>
      </c>
      <c r="Y623" s="10">
        <f ca="1">-VLOOKUP($D623,月別収支!$A$2:$H$13,3,FALSE)</f>
        <v>-75000</v>
      </c>
      <c r="Z623" s="10">
        <f ca="1">-VLOOKUP($D623,月別収支!$A$2:$H$13,4,FALSE)</f>
        <v>-27000</v>
      </c>
      <c r="AA623" s="10">
        <f ca="1">-VLOOKUP($D623,月別収支!$A$2:$H$13,6,FALSE)</f>
        <v>-10000</v>
      </c>
      <c r="AB623" s="10">
        <f ca="1">-(
VLOOKUP($D623,月別収支!$A$2:$H$13,5,FALSE)+IF(AND(入力項目!$I$27&lt;=$A623,ISEVEN($A623-入力項目!$I$27),入力項目!$I$28=$D623),入力項目!$I$26,0)
+IF(入力項目!$K$26=TRUE,
IFERROR(VLOOKUP($K623,マイカーローン計算!C:P,13,FALSE),0),
IFERROR(
  IF(AND($C623&gt;0,MOD($C623,入力項目!$N$22)=0,$D623=入力項目!$N$23),入力項目!$N$24,0),
 0
)
)
)</f>
        <v>-30000</v>
      </c>
      <c r="AC623" s="10">
        <f ca="1">-IF($A623&lt;入力項目!$N$33,入力項目!$N$35,IF(AND($A623=入力項目!$N$33,$D623&lt;=入力項目!$N$34),入力項目!$N$35,0))</f>
        <v>0</v>
      </c>
      <c r="AD623">
        <f ca="1">-(
_xlfn.IFS(
P623&lt;=入力項目!$S$11,0,
AND(P623&gt;=入力項目!$S$11+1,P623&lt;=3),IFERROR(VLOOKUP(入力項目!$S$12,子育て関連マスタ!$I$4:$M$5,4,FALSE),0),
AND(P623&gt;=4,P623&lt;=6),IFERROR(VLOOKUP(入力項目!$S$13,子育て関連マスタ!$I$9:$M$12,4,FALSE),0),
AND(P623&gt;=7,P623&lt;=12),IFERROR(VLOOKUP(入力項目!$S$14,子育て関連マスタ!$I$16:$M$17,4,FALSE),0),
AND(P623&gt;=13,P623&lt;=15),IFERROR(VLOOKUP(入力項目!$S$15,子育て関連マスタ!$I$21:$M$22,4,FALSE),0),
AND(P623&gt;=16,P623&lt;=18),IFERROR(VLOOKUP(入力項目!$S$16,子育て関連マスタ!$I$26:$M$28,4,FALSE),0),
AND(P623&gt;=19,P623&lt;=20,入力項目!$S$16="高専"),IFERROR(VLOOKUP(入力項目!$S$16,子育て関連マスタ!$I$26:$M$28,4,FALSE),0),
AND(P623&gt;=19,P623&lt;=20,入力項目!$S$16&lt;&gt;"高専"),IFERROR(VLOOKUP(入力項目!$S$17,子育て関連マスタ!$I$32:$M$37,4,FALSE),0),
AND(P623&gt;=21,P623&lt;=22,入力項目!$S$16="高専"),IFERROR(VLOOKUP(入力項目!$S$17,子育て関連マスタ!$I$32:$M$34,4,FALSE),0),
AND(P623&gt;=21,P623&lt;=22,入力項目!$S$16&lt;&gt;"高専"),IFERROR(VLOOKUP(入力項目!$S$17,子育て関連マスタ!$I$32:$M$34,4,FALSE),0),
P623&gt;=23,0
) +
IF($D623=4,
  IFERROR(_xlfn.IFS(
  P623&lt;=入力項目!$S$11,0,
  AND(P623=入力項目!$S$11),IFERROR(VLOOKUP(入力項目!$S$12,子育て関連マスタ!$I$4:$M$5,2,FALSE),0),
  AND(P623=4),IFERROR(VLOOKUP(入力項目!$S$13,子育て関連マスタ!$I$9:$M$12,2,FALSE),0),
  AND(P623=7),IFERROR(VLOOKUP(入力項目!$S$14,子育て関連マスタ!$I$16:$M$17,2,FALSE),0),
  AND(P623=13),IFERROR(VLOOKUP(入力項目!$S$15,子育て関連マスタ!$I$21:$M$22,2,FALSE),0),
  AND(P623=16),IFERROR(VLOOKUP(入力項目!$S$16,子育て関連マスタ!$I$26:$M$28,2,FALSE),0),
  AND(P623=19,入力項目!$S$16&lt;&gt;"高専"),IFERROR(VLOOKUP(入力項目!$S$17,子育て関連マスタ!$I$32:$M$37,2,FALSE),0),
  AND(P623=21,入力項目!$S$16="高専"),IFERROR(VLOOKUP(入力項目!$S$17,子育て関連マスタ!$I$32:$M$37,2,FALSE),0),
  P623&gt;=22,0
  ),0),0
) +
IF(AND(P623&gt;=1,P623&lt;=15),IF($D623=入力項目!$S$8,入力項目!$S$3,0),0) +
IF(AND(P623&gt;=1,P623&lt;=15),IF($D623=5,入力項目!$S$4,0),0) +
IF(AND(P623&gt;=1,P623&lt;=15),IF($D623=12,入力項目!$S$5,0),0) +
IF(AND(入力項目!$S$7=$A623,入力項目!$S$8=$D623),子育て関連マスタ!$C$14,0) +
IFERROR(IF(AND(YEAR(EDATE(DATE(入力項目!$S$7,入力項目!$S$8,1),1))=$A623,MONTH(EDATE(DATE(入力項目!$S$7,入力項目!$S$8,1),1))=$D623),子育て関連マスタ!$C$15,0),0) +
IF(AND(OR(P623=3,P623=5,P623=7),$D623=11),子育て関連マスタ!$C$17,0) +
IF(AND(P623=20,$D623=1),子育て関連マスタ!$C$18,0) +
IF(AND(P623=20,$D623=1),
IFERROR(_xlfn.IFS(
入力項目!$S$10="男",子育て関連マスタ!$C$18,
入力項目!$S$10="女",子育て関連マスタ!$C$19
),0),0
) +
IF(AND(P623&gt;=入力項目!$S$18,P623&lt;=入力項目!$S$19),入力項目!$S$20,0) +
IF(AND(P623&gt;=入力項目!$S$21,P623&lt;=入力項目!$S$22),入力項目!$S$23,0) +
IF(AND(P623&gt;=入力項目!$S$24,P623&lt;=入力項目!$S$25),入力項目!$S$26,0)
)</f>
        <v>0</v>
      </c>
      <c r="AE623">
        <f ca="1">-(
_xlfn.IFS(
Q623&lt;=入力項目!$S$11,0,
AND(Q623&gt;=入力項目!$S$11+1,Q623&lt;=3),IFERROR(VLOOKUP(入力項目!$S$12,子育て関連マスタ!$I$4:$M$5,4,FALSE),0),
AND(Q623&gt;=4,Q623&lt;=6),IFERROR(VLOOKUP(入力項目!$S$13,子育て関連マスタ!$I$9:$M$12,4,FALSE),0),
AND(Q623&gt;=7,Q623&lt;=12),IFERROR(VLOOKUP(入力項目!$S$14,子育て関連マスタ!$I$16:$M$17,4,FALSE),0),
AND(Q623&gt;=13,Q623&lt;=15),IFERROR(VLOOKUP(入力項目!$S$15,子育て関連マスタ!$I$21:$M$22,4,FALSE),0),
AND(Q623&gt;=16,Q623&lt;=18),IFERROR(VLOOKUP(入力項目!$S$16,子育て関連マスタ!$I$26:$M$28,4,FALSE),0),
AND(Q623&gt;=19,Q623&lt;=20,入力項目!$S$16="高専"),IFERROR(VLOOKUP(入力項目!$S$16,子育て関連マスタ!$I$26:$M$28,4,FALSE),0),
AND(Q623&gt;=19,Q623&lt;=20,入力項目!$S$16&lt;&gt;"高専"),IFERROR(VLOOKUP(入力項目!$S$17,子育て関連マスタ!$I$32:$M$37,4,FALSE),0),
AND(Q623&gt;=21,Q623&lt;=22,入力項目!$S$16="高専"),IFERROR(VLOOKUP(入力項目!$S$17,子育て関連マスタ!$I$32:$M$34,4,FALSE),0),
AND(Q623&gt;=21,Q623&lt;=22,入力項目!$S$16&lt;&gt;"高専"),IFERROR(VLOOKUP(入力項目!$S$17,子育て関連マスタ!$I$32:$M$34,4,FALSE),0),
Q623&gt;=23,0
) +
IF($D623=4,
  IFERROR(_xlfn.IFS(
  Q623&lt;=入力項目!$S$11,0,
  AND(Q623=入力項目!$S$11),IFERROR(VLOOKUP(入力項目!$S$12,子育て関連マスタ!$I$4:$M$5,2,FALSE),0),
  AND(Q623=4),IFERROR(VLOOKUP(入力項目!$S$13,子育て関連マスタ!$I$9:$M$12,2,FALSE),0),
  AND(Q623=7),IFERROR(VLOOKUP(入力項目!$S$14,子育て関連マスタ!$I$16:$M$17,2,FALSE),0),
  AND(Q623=13),IFERROR(VLOOKUP(入力項目!$S$15,子育て関連マスタ!$I$21:$M$22,2,FALSE),0),
  AND(Q623=16),IFERROR(VLOOKUP(入力項目!$S$16,子育て関連マスタ!$I$26:$M$28,2,FALSE),0),
  AND(Q623=19,入力項目!$S$16&lt;&gt;"高専"),IFERROR(VLOOKUP(入力項目!$S$17,子育て関連マスタ!$I$32:$M$37,2,FALSE),0),
  AND(Q623=21,入力項目!$S$16="高専"),IFERROR(VLOOKUP(入力項目!$S$17,子育て関連マスタ!$I$32:$M$37,2,FALSE),0),
  Q623&gt;=22,0
  ),0),0
) +
IF(AND(Q623&gt;=1,Q623&lt;=15),IF($D623=入力項目!$S$8,入力項目!$S$3,0),0) +
IF(AND(Q623&gt;=1,Q623&lt;=15),IF($D623=5,入力項目!$S$4,0),0) +
IF(AND(Q623&gt;=1,Q623&lt;=15),IF($D623=12,入力項目!$S$5,0),0) +
IF(AND(入力項目!$S$7=$A623,入力項目!$S$8=$D623),子育て関連マスタ!$C$14,0) +
IFERROR(IF(AND(YEAR(EDATE(DATE(入力項目!$S$7,入力項目!$S$8,1),1))=$A623,MONTH(EDATE(DATE(入力項目!$S$7,入力項目!$S$8,1),1))=$D623),子育て関連マスタ!$C$15,0),0) +
IF(AND(OR(Q623=3,Q623=5,Q623=7),$D623=11),子育て関連マスタ!$C$17,0) +
IF(AND(Q623=20,$D623=1),子育て関連マスタ!$C$18,0) +
IF(AND(Q623=20,$D623=1),
IFERROR(_xlfn.IFS(
入力項目!$S$10="男",子育て関連マスタ!$C$18,
入力項目!$S$10="女",子育て関連マスタ!$C$19
),0),0
) +
IF(AND(Q623&gt;=入力項目!$S$18,Q623&lt;=入力項目!$S$19),入力項目!$S$20,0) +
IF(AND(Q623&gt;=入力項目!$S$21,Q623&lt;=入力項目!$S$22),入力項目!$S$23,0) +
IF(AND(Q623&gt;=入力項目!$S$24,Q623&lt;=入力項目!$S$25),入力項目!$S$26,0)
)</f>
        <v>0</v>
      </c>
      <c r="AF623">
        <f ca="1">-(
_xlfn.IFS(
R623&lt;=入力項目!$S$11,0,
AND(R623&gt;=入力項目!$S$11+1,R623&lt;=3),IFERROR(VLOOKUP(入力項目!$S$12,子育て関連マスタ!$I$4:$M$5,4,FALSE),0),
AND(R623&gt;=4,R623&lt;=6),IFERROR(VLOOKUP(入力項目!$S$13,子育て関連マスタ!$I$9:$M$12,4,FALSE),0),
AND(R623&gt;=7,R623&lt;=12),IFERROR(VLOOKUP(入力項目!$S$14,子育て関連マスタ!$I$16:$M$17,4,FALSE),0),
AND(R623&gt;=13,R623&lt;=15),IFERROR(VLOOKUP(入力項目!$S$15,子育て関連マスタ!$I$21:$M$22,4,FALSE),0),
AND(R623&gt;=16,R623&lt;=18),IFERROR(VLOOKUP(入力項目!$S$16,子育て関連マスタ!$I$26:$M$28,4,FALSE),0),
AND(R623&gt;=19,R623&lt;=20,入力項目!$S$16="高専"),IFERROR(VLOOKUP(入力項目!$S$16,子育て関連マスタ!$I$26:$M$28,4,FALSE),0),
AND(R623&gt;=19,R623&lt;=20,入力項目!$S$16&lt;&gt;"高専"),IFERROR(VLOOKUP(入力項目!$S$17,子育て関連マスタ!$I$32:$M$37,4,FALSE),0),
AND(R623&gt;=21,R623&lt;=22,入力項目!$S$16="高専"),IFERROR(VLOOKUP(入力項目!$S$17,子育て関連マスタ!$I$32:$M$34,4,FALSE),0),
AND(R623&gt;=21,R623&lt;=22,入力項目!$S$16&lt;&gt;"高専"),IFERROR(VLOOKUP(入力項目!$S$17,子育て関連マスタ!$I$32:$M$34,4,FALSE),0),
R623&gt;=23,0
) +
IF($D623=4,
  IFERROR(_xlfn.IFS(
  R623&lt;=入力項目!$S$11,0,
  AND(R623=入力項目!$S$11),IFERROR(VLOOKUP(入力項目!$S$12,子育て関連マスタ!$I$4:$M$5,2,FALSE),0),
  AND(R623=4),IFERROR(VLOOKUP(入力項目!$S$13,子育て関連マスタ!$I$9:$M$12,2,FALSE),0),
  AND(R623=7),IFERROR(VLOOKUP(入力項目!$S$14,子育て関連マスタ!$I$16:$M$17,2,FALSE),0),
  AND(R623=13),IFERROR(VLOOKUP(入力項目!$S$15,子育て関連マスタ!$I$21:$M$22,2,FALSE),0),
  AND(R623=16),IFERROR(VLOOKUP(入力項目!$S$16,子育て関連マスタ!$I$26:$M$28,2,FALSE),0),
  AND(R623=19,入力項目!$S$16&lt;&gt;"高専"),IFERROR(VLOOKUP(入力項目!$S$17,子育て関連マスタ!$I$32:$M$37,2,FALSE),0),
  AND(R623=21,入力項目!$S$16="高専"),IFERROR(VLOOKUP(入力項目!$S$17,子育て関連マスタ!$I$32:$M$37,2,FALSE),0),
  R623&gt;=22,0
  ),0),0
) +
IF(AND(R623&gt;=1,R623&lt;=15),IF($D623=入力項目!$S$8,入力項目!$S$3,0),0) +
IF(AND(R623&gt;=1,R623&lt;=15),IF($D623=5,入力項目!$S$4,0),0) +
IF(AND(R623&gt;=1,R623&lt;=15),IF($D623=12,入力項目!$S$5,0),0) +
IF(AND(入力項目!$S$7=$A623,入力項目!$S$8=$D623),子育て関連マスタ!$C$14,0) +
IFERROR(IF(AND(YEAR(EDATE(DATE(入力項目!$S$7,入力項目!$S$8,1),1))=$A623,MONTH(EDATE(DATE(入力項目!$S$7,入力項目!$S$8,1),1))=$D623),子育て関連マスタ!$C$15,0),0) +
IF(AND(OR(R623=3,R623=5,R623=7),$D623=11),子育て関連マスタ!$C$17,0) +
IF(AND(R623=20,$D623=1),子育て関連マスタ!$C$18,0) +
IF(AND(R623=20,$D623=1),
IFERROR(_xlfn.IFS(
入力項目!$S$10="男",子育て関連マスタ!$C$18,
入力項目!$S$10="女",子育て関連マスタ!$C$19
),0),0
) +
IF(AND(R623&gt;=入力項目!$S$18,R623&lt;=入力項目!$S$19),入力項目!$S$20,0) +
IF(AND(R623&gt;=入力項目!$S$21,R623&lt;=入力項目!$S$22),入力項目!$S$23,0) +
IF(AND(R623&gt;=入力項目!$S$24,R623&lt;=入力項目!$S$25),入力項目!$S$26,0)
)</f>
        <v>0</v>
      </c>
      <c r="AG623">
        <f ca="1">-(
_xlfn.IFS(
S623&lt;=入力項目!$S$11,0,
AND(S623&gt;=入力項目!$S$11+1,S623&lt;=3),IFERROR(VLOOKUP(入力項目!$S$12,子育て関連マスタ!$I$4:$M$5,4,FALSE),0),
AND(S623&gt;=4,S623&lt;=6),IFERROR(VLOOKUP(入力項目!$S$13,子育て関連マスタ!$I$9:$M$12,4,FALSE),0),
AND(S623&gt;=7,S623&lt;=12),IFERROR(VLOOKUP(入力項目!$S$14,子育て関連マスタ!$I$16:$M$17,4,FALSE),0),
AND(S623&gt;=13,S623&lt;=15),IFERROR(VLOOKUP(入力項目!$S$15,子育て関連マスタ!$I$21:$M$22,4,FALSE),0),
AND(S623&gt;=16,S623&lt;=18),IFERROR(VLOOKUP(入力項目!$S$16,子育て関連マスタ!$I$26:$M$28,4,FALSE),0),
AND(S623&gt;=19,S623&lt;=20,入力項目!$S$16="高専"),IFERROR(VLOOKUP(入力項目!$S$16,子育て関連マスタ!$I$26:$M$28,4,FALSE),0),
AND(S623&gt;=19,S623&lt;=20,入力項目!$S$16&lt;&gt;"高専"),IFERROR(VLOOKUP(入力項目!$S$17,子育て関連マスタ!$I$32:$M$37,4,FALSE),0),
AND(S623&gt;=21,S623&lt;=22,入力項目!$S$16="高専"),IFERROR(VLOOKUP(入力項目!$S$17,子育て関連マスタ!$I$32:$M$34,4,FALSE),0),
AND(S623&gt;=21,S623&lt;=22,入力項目!$S$16&lt;&gt;"高専"),IFERROR(VLOOKUP(入力項目!$S$17,子育て関連マスタ!$I$32:$M$34,4,FALSE),0),
S623&gt;=23,0
) +
IF($D623=4,
  IFERROR(_xlfn.IFS(
  S623&lt;=入力項目!$S$11,0,
  AND(S623=入力項目!$S$11),IFERROR(VLOOKUP(入力項目!$S$12,子育て関連マスタ!$I$4:$M$5,2,FALSE),0),
  AND(S623=4),IFERROR(VLOOKUP(入力項目!$S$13,子育て関連マスタ!$I$9:$M$12,2,FALSE),0),
  AND(S623=7),IFERROR(VLOOKUP(入力項目!$S$14,子育て関連マスタ!$I$16:$M$17,2,FALSE),0),
  AND(S623=13),IFERROR(VLOOKUP(入力項目!$S$15,子育て関連マスタ!$I$21:$M$22,2,FALSE),0),
  AND(S623=16),IFERROR(VLOOKUP(入力項目!$S$16,子育て関連マスタ!$I$26:$M$28,2,FALSE),0),
  AND(S623=19,入力項目!$S$16&lt;&gt;"高専"),IFERROR(VLOOKUP(入力項目!$S$17,子育て関連マスタ!$I$32:$M$37,2,FALSE),0),
  AND(S623=21,入力項目!$S$16="高専"),IFERROR(VLOOKUP(入力項目!$S$17,子育て関連マスタ!$I$32:$M$37,2,FALSE),0),
  S623&gt;=22,0
  ),0),0
) +
IF(AND(S623&gt;=1,S623&lt;=15),IF($D623=入力項目!$S$8,入力項目!$S$3,0),0) +
IF(AND(S623&gt;=1,S623&lt;=15),IF($D623=5,入力項目!$S$4,0),0) +
IF(AND(S623&gt;=1,S623&lt;=15),IF($D623=12,入力項目!$S$5,0),0) +
IF(AND(入力項目!$S$7=$A623,入力項目!$S$8=$D623),子育て関連マスタ!$C$14,0) +
IFERROR(IF(AND(YEAR(EDATE(DATE(入力項目!$S$7,入力項目!$S$8,1),1))=$A623,MONTH(EDATE(DATE(入力項目!$S$7,入力項目!$S$8,1),1))=$D623),子育て関連マスタ!$C$15,0),0) +
IF(AND(OR(S623=3,S623=5,S623=7),$D623=11),子育て関連マスタ!$C$17,0) +
IF(AND(S623=20,$D623=1),子育て関連マスタ!$C$18,0) +
IF(AND(S623=20,$D623=1),
IFERROR(_xlfn.IFS(
入力項目!$S$10="男",子育て関連マスタ!$C$18,
入力項目!$S$10="女",子育て関連マスタ!$C$19
),0),0
) +
IF(AND(S623&gt;=入力項目!$S$18,S623&lt;=入力項目!$S$19),入力項目!$S$20,0) +
IF(AND(S623&gt;=入力項目!$S$21,S623&lt;=入力項目!$S$22),入力項目!$S$23,0) +
IF(AND(S623&gt;=入力項目!$S$24,S623&lt;=入力項目!$S$25),入力項目!$S$26,0)
)</f>
        <v>0</v>
      </c>
      <c r="AH623">
        <f ca="1">-(
_xlfn.IFS(
T623&lt;=入力項目!$S$11,0,
AND(T623&gt;=入力項目!$S$11+1,T623&lt;=3),IFERROR(VLOOKUP(入力項目!$S$12,子育て関連マスタ!$I$4:$M$5,4,FALSE),0),
AND(T623&gt;=4,T623&lt;=6),IFERROR(VLOOKUP(入力項目!$S$13,子育て関連マスタ!$I$9:$M$12,4,FALSE),0),
AND(T623&gt;=7,T623&lt;=12),IFERROR(VLOOKUP(入力項目!$S$14,子育て関連マスタ!$I$16:$M$17,4,FALSE),0),
AND(T623&gt;=13,T623&lt;=15),IFERROR(VLOOKUP(入力項目!$S$15,子育て関連マスタ!$I$21:$M$22,4,FALSE),0),
AND(T623&gt;=16,T623&lt;=18),IFERROR(VLOOKUP(入力項目!$S$16,子育て関連マスタ!$I$26:$M$28,4,FALSE),0),
AND(T623&gt;=19,T623&lt;=20,入力項目!$S$16="高専"),IFERROR(VLOOKUP(入力項目!$S$16,子育て関連マスタ!$I$26:$M$28,4,FALSE),0),
AND(T623&gt;=19,T623&lt;=20,入力項目!$S$16&lt;&gt;"高専"),IFERROR(VLOOKUP(入力項目!$S$17,子育て関連マスタ!$I$32:$M$37,4,FALSE),0),
AND(T623&gt;=21,T623&lt;=22,入力項目!$S$16="高専"),IFERROR(VLOOKUP(入力項目!$S$17,子育て関連マスタ!$I$32:$M$34,4,FALSE),0),
AND(T623&gt;=21,T623&lt;=22,入力項目!$S$16&lt;&gt;"高専"),IFERROR(VLOOKUP(入力項目!$S$17,子育て関連マスタ!$I$32:$M$34,4,FALSE),0),
T623&gt;=23,0
) +
IF($D623=4,
  IFERROR(_xlfn.IFS(
  T623&lt;=入力項目!$S$11,0,
  AND(T623=入力項目!$S$11),IFERROR(VLOOKUP(入力項目!$S$12,子育て関連マスタ!$I$4:$M$5,2,FALSE),0),
  AND(T623=4),IFERROR(VLOOKUP(入力項目!$S$13,子育て関連マスタ!$I$9:$M$12,2,FALSE),0),
  AND(T623=7),IFERROR(VLOOKUP(入力項目!$S$14,子育て関連マスタ!$I$16:$M$17,2,FALSE),0),
  AND(T623=13),IFERROR(VLOOKUP(入力項目!$S$15,子育て関連マスタ!$I$21:$M$22,2,FALSE),0),
  AND(T623=16),IFERROR(VLOOKUP(入力項目!$S$16,子育て関連マスタ!$I$26:$M$28,2,FALSE),0),
  AND(T623=19,入力項目!$S$16&lt;&gt;"高専"),IFERROR(VLOOKUP(入力項目!$S$17,子育て関連マスタ!$I$32:$M$37,2,FALSE),0),
  AND(T623=21,入力項目!$S$16="高専"),IFERROR(VLOOKUP(入力項目!$S$17,子育て関連マスタ!$I$32:$M$37,2,FALSE),0),
  T623&gt;=22,0
  ),0),0
) +
IF(AND(T623&gt;=1,T623&lt;=15),IF($D623=入力項目!$S$8,入力項目!$S$3,0),0) +
IF(AND(T623&gt;=1,T623&lt;=15),IF($D623=5,入力項目!$S$4,0),0) +
IF(AND(T623&gt;=1,T623&lt;=15),IF($D623=12,入力項目!$S$5,0),0) +
IF(AND(入力項目!$S$7=$A623,入力項目!$S$8=$D623),子育て関連マスタ!$C$14,0) +
IFERROR(IF(AND(YEAR(EDATE(DATE(入力項目!$S$7,入力項目!$S$8,1),1))=$A623,MONTH(EDATE(DATE(入力項目!$S$7,入力項目!$S$8,1),1))=$D623),子育て関連マスタ!$C$15,0),0) +
IF(AND(OR(T623=3,T623=5,T623=7),$D623=11),子育て関連マスタ!$C$17,0) +
IF(AND(T623=20,$D623=1),子育て関連マスタ!$C$18,0) +
IF(AND(T623=20,$D623=1),
IFERROR(_xlfn.IFS(
入力項目!$S$10="男",子育て関連マスタ!$C$18,
入力項目!$S$10="女",子育て関連マスタ!$C$19
),0),0
) +
IF(AND(T623&gt;=入力項目!$S$18,T623&lt;=入力項目!$S$19),入力項目!$S$20,0) +
IF(AND(T623&gt;=入力項目!$S$21,T623&lt;=入力項目!$S$22),入力項目!$S$23,0) +
IF(AND(T623&gt;=入力項目!$S$24,T623&lt;=入力項目!$S$25),入力項目!$S$26,0)
)</f>
        <v>0</v>
      </c>
      <c r="AI623">
        <f ca="1">-(
_xlfn.IFS(
U623&lt;=入力項目!$S$11,0,
AND(U623&gt;=入力項目!$S$11+1,U623&lt;=3),IFERROR(VLOOKUP(入力項目!$S$12,子育て関連マスタ!$I$4:$M$5,4,FALSE),0),
AND(U623&gt;=4,U623&lt;=6),IFERROR(VLOOKUP(入力項目!$S$13,子育て関連マスタ!$I$9:$M$12,4,FALSE),0),
AND(U623&gt;=7,U623&lt;=12),IFERROR(VLOOKUP(入力項目!$S$14,子育て関連マスタ!$I$16:$M$17,4,FALSE),0),
AND(U623&gt;=13,U623&lt;=15),IFERROR(VLOOKUP(入力項目!$S$15,子育て関連マスタ!$I$21:$M$22,4,FALSE),0),
AND(U623&gt;=16,U623&lt;=18),IFERROR(VLOOKUP(入力項目!$S$16,子育て関連マスタ!$I$26:$M$28,4,FALSE),0),
AND(U623&gt;=19,U623&lt;=20,入力項目!$S$16="高専"),IFERROR(VLOOKUP(入力項目!$S$16,子育て関連マスタ!$I$26:$M$28,4,FALSE),0),
AND(U623&gt;=19,U623&lt;=20,入力項目!$S$16&lt;&gt;"高専"),IFERROR(VLOOKUP(入力項目!$S$17,子育て関連マスタ!$I$32:$M$37,4,FALSE),0),
AND(U623&gt;=21,U623&lt;=22,入力項目!$S$16="高専"),IFERROR(VLOOKUP(入力項目!$S$17,子育て関連マスタ!$I$32:$M$34,4,FALSE),0),
AND(U623&gt;=21,U623&lt;=22,入力項目!$S$16&lt;&gt;"高専"),IFERROR(VLOOKUP(入力項目!$S$17,子育て関連マスタ!$I$32:$M$34,4,FALSE),0),
U623&gt;=23,0
) +
IF($D623=4,
  IFERROR(_xlfn.IFS(
  U623&lt;=入力項目!$S$11,0,
  AND(U623=入力項目!$S$11),IFERROR(VLOOKUP(入力項目!$S$12,子育て関連マスタ!$I$4:$M$5,2,FALSE),0),
  AND(U623=4),IFERROR(VLOOKUP(入力項目!$S$13,子育て関連マスタ!$I$9:$M$12,2,FALSE),0),
  AND(U623=7),IFERROR(VLOOKUP(入力項目!$S$14,子育て関連マスタ!$I$16:$M$17,2,FALSE),0),
  AND(U623=13),IFERROR(VLOOKUP(入力項目!$S$15,子育て関連マスタ!$I$21:$M$22,2,FALSE),0),
  AND(U623=16),IFERROR(VLOOKUP(入力項目!$S$16,子育て関連マスタ!$I$26:$M$28,2,FALSE),0),
  AND(U623=19,入力項目!$S$16&lt;&gt;"高専"),IFERROR(VLOOKUP(入力項目!$S$17,子育て関連マスタ!$I$32:$M$37,2,FALSE),0),
  AND(U623=21,入力項目!$S$16="高専"),IFERROR(VLOOKUP(入力項目!$S$17,子育て関連マスタ!$I$32:$M$37,2,FALSE),0),
  U623&gt;=22,0
  ),0),0
) +
IF(AND(U623&gt;=1,U623&lt;=15),IF($D623=入力項目!$S$8,入力項目!$S$3,0),0) +
IF(AND(U623&gt;=1,U623&lt;=15),IF($D623=5,入力項目!$S$4,0),0) +
IF(AND(U623&gt;=1,U623&lt;=15),IF($D623=12,入力項目!$S$5,0),0) +
IF(AND(入力項目!$S$7=$A623,入力項目!$S$8=$D623),子育て関連マスタ!$C$14,0) +
IFERROR(IF(AND(YEAR(EDATE(DATE(入力項目!$S$7,入力項目!$S$8,1),1))=$A623,MONTH(EDATE(DATE(入力項目!$S$7,入力項目!$S$8,1),1))=$D623),子育て関連マスタ!$C$15,0),0) +
IF(AND(OR(U623=3,U623=5,U623=7),$D623=11),子育て関連マスタ!$C$17,0) +
IF(AND(U623=20,$D623=1),子育て関連マスタ!$C$18,0) +
IF(AND(U623=20,$D623=1),
IFERROR(_xlfn.IFS(
入力項目!$S$10="男",子育て関連マスタ!$C$18,
入力項目!$S$10="女",子育て関連マスタ!$C$19
),0),0
) +
IF(AND(U623&gt;=入力項目!$S$18,U623&lt;=入力項目!$S$19),入力項目!$S$20,0) +
IF(AND(U623&gt;=入力項目!$S$21,U623&lt;=入力項目!$S$22),入力項目!$S$23,0) +
IF(AND(U623&gt;=入力項目!$S$24,U623&lt;=入力項目!$S$25),入力項目!$S$26,0)
)</f>
        <v>0</v>
      </c>
      <c r="AJ623" s="10">
        <f ca="1">-VLOOKUP($D623,月別収支!$A$2:$H$13,7,FALSE)</f>
        <v>-20000</v>
      </c>
    </row>
    <row r="624" spans="1:36" x14ac:dyDescent="0.4">
      <c r="A624">
        <f t="shared" ca="1" si="173"/>
        <v>2076</v>
      </c>
      <c r="B624">
        <f t="shared" ca="1" si="163"/>
        <v>2076</v>
      </c>
      <c r="C624">
        <f t="shared" ca="1" si="164"/>
        <v>52</v>
      </c>
      <c r="D624">
        <f t="shared" ca="1" si="174"/>
        <v>6</v>
      </c>
      <c r="E624" t="str">
        <f t="shared" ca="1" si="158"/>
        <v>2076年6月</v>
      </c>
      <c r="F624">
        <f ca="1">IF(OR(入力項目!$N$5&lt;$A624,AND(入力項目!$N$5=$A624,入力項目!$N$6&lt;$D624)),IF(F623=0,1,IF(G624=12,F623+1,F623)),0)</f>
        <v>51</v>
      </c>
      <c r="G624">
        <f ca="1">IF(OR(入力項目!$N$5&lt;$A624,AND(入力項目!$N$5=$A624,入力項目!$N$6&lt;$D624)),IF(G623=12,1,G623+1),0)</f>
        <v>8</v>
      </c>
      <c r="H624" t="str">
        <f t="shared" ca="1" si="159"/>
        <v>51_8</v>
      </c>
      <c r="I624">
        <f ca="1">IF(
  IFERROR(AND($C624&gt;0,MOD($C624,入力項目!$N$22)=0,$D624=入力項目!$N$23), FALSE),
  1,
  IF(
    AND(I623&gt;0,J623=12),
    IF(I623=入力項目!$N$28, 0, I623+1),
    I623
  )
)</f>
        <v>3</v>
      </c>
      <c r="J624">
        <f ca="1">IF($D624=入力項目!$N$23,1,IFERROR(J623+1,1))</f>
        <v>1</v>
      </c>
      <c r="K624" t="str">
        <f t="shared" ca="1" si="160"/>
        <v>3_1</v>
      </c>
      <c r="L624">
        <f ca="1">L623+IF(入力項目!$D$4=$D624,1,0)</f>
        <v>80</v>
      </c>
      <c r="M624" t="str">
        <f t="shared" ca="1" si="161"/>
        <v>80歳</v>
      </c>
      <c r="N624">
        <f t="shared" ca="1" si="165"/>
        <v>81</v>
      </c>
      <c r="O624" t="str">
        <f t="shared" ca="1" si="162"/>
        <v>81歳</v>
      </c>
      <c r="P624">
        <f t="shared" ca="1" si="166"/>
        <v>56</v>
      </c>
      <c r="Q624">
        <f t="shared" ca="1" si="167"/>
        <v>54</v>
      </c>
      <c r="R624">
        <f t="shared" ca="1" si="168"/>
        <v>2077</v>
      </c>
      <c r="S624">
        <f t="shared" ca="1" si="169"/>
        <v>2077</v>
      </c>
      <c r="T624">
        <f t="shared" ca="1" si="170"/>
        <v>2077</v>
      </c>
      <c r="U624">
        <f t="shared" ca="1" si="171"/>
        <v>2077</v>
      </c>
      <c r="V624" s="10">
        <f t="shared" ca="1" si="172"/>
        <v>54966425</v>
      </c>
      <c r="W624" s="10">
        <f ca="1">IF($L624&lt;その他マスタ!$B$1,VLOOKUP($D624,月別収支!$A$2:$H$13,2,FALSE),その他マスタ!$B$3)+IF(AND($L624=その他マスタ!$B$1,入力項目!$I$9="あり",$D624=入力項目!$D$4),その他マスタ!$B$2,0)</f>
        <v>150000</v>
      </c>
      <c r="X624" s="10">
        <f ca="1">-IF(入力項目!$K$5=TRUE,
IF($F624+$G624&lt;3,VLOOKUP($D624,月別収支!$A$2:$H$13,8,FALSE),0)+IFERROR(VLOOKUP($H624,住宅ローン計算!C:P,13,FALSE),0)+IF($F624&gt;1,IF(OR($G624=3,$G624=6,$G624=9,$G624=12),ROUNDUP(入力項目!$N$18/4,0),0),0),
VLOOKUP($D624,月別収支!$A$2:$H$13,8,FALSE))</f>
        <v>0</v>
      </c>
      <c r="Y624" s="10">
        <f ca="1">-VLOOKUP($D624,月別収支!$A$2:$H$13,3,FALSE)</f>
        <v>-75000</v>
      </c>
      <c r="Z624" s="10">
        <f ca="1">-VLOOKUP($D624,月別収支!$A$2:$H$13,4,FALSE)</f>
        <v>-27000</v>
      </c>
      <c r="AA624" s="10">
        <f ca="1">-VLOOKUP($D624,月別収支!$A$2:$H$13,6,FALSE)</f>
        <v>-10000</v>
      </c>
      <c r="AB624" s="10">
        <f ca="1">-(
VLOOKUP($D624,月別収支!$A$2:$H$13,5,FALSE)+IF(AND(入力項目!$I$27&lt;=$A624,ISEVEN($A624-入力項目!$I$27),入力項目!$I$28=$D624),入力項目!$I$26,0)
+IF(入力項目!$K$26=TRUE,
IFERROR(VLOOKUP($K624,マイカーローン計算!C:P,13,FALSE),0),
IFERROR(
  IF(AND($C624&gt;0,MOD($C624,入力項目!$N$22)=0,$D624=入力項目!$N$23),入力項目!$N$24,0),
 0
)
)
)</f>
        <v>-20000</v>
      </c>
      <c r="AC624" s="10">
        <f ca="1">-IF($A624&lt;入力項目!$N$33,入力項目!$N$35,IF(AND($A624=入力項目!$N$33,$D624&lt;=入力項目!$N$34),入力項目!$N$35,0))</f>
        <v>0</v>
      </c>
      <c r="AD624">
        <f ca="1">-(
_xlfn.IFS(
P624&lt;=入力項目!$S$11,0,
AND(P624&gt;=入力項目!$S$11+1,P624&lt;=3),IFERROR(VLOOKUP(入力項目!$S$12,子育て関連マスタ!$I$4:$M$5,4,FALSE),0),
AND(P624&gt;=4,P624&lt;=6),IFERROR(VLOOKUP(入力項目!$S$13,子育て関連マスタ!$I$9:$M$12,4,FALSE),0),
AND(P624&gt;=7,P624&lt;=12),IFERROR(VLOOKUP(入力項目!$S$14,子育て関連マスタ!$I$16:$M$17,4,FALSE),0),
AND(P624&gt;=13,P624&lt;=15),IFERROR(VLOOKUP(入力項目!$S$15,子育て関連マスタ!$I$21:$M$22,4,FALSE),0),
AND(P624&gt;=16,P624&lt;=18),IFERROR(VLOOKUP(入力項目!$S$16,子育て関連マスタ!$I$26:$M$28,4,FALSE),0),
AND(P624&gt;=19,P624&lt;=20,入力項目!$S$16="高専"),IFERROR(VLOOKUP(入力項目!$S$16,子育て関連マスタ!$I$26:$M$28,4,FALSE),0),
AND(P624&gt;=19,P624&lt;=20,入力項目!$S$16&lt;&gt;"高専"),IFERROR(VLOOKUP(入力項目!$S$17,子育て関連マスタ!$I$32:$M$37,4,FALSE),0),
AND(P624&gt;=21,P624&lt;=22,入力項目!$S$16="高専"),IFERROR(VLOOKUP(入力項目!$S$17,子育て関連マスタ!$I$32:$M$34,4,FALSE),0),
AND(P624&gt;=21,P624&lt;=22,入力項目!$S$16&lt;&gt;"高専"),IFERROR(VLOOKUP(入力項目!$S$17,子育て関連マスタ!$I$32:$M$34,4,FALSE),0),
P624&gt;=23,0
) +
IF($D624=4,
  IFERROR(_xlfn.IFS(
  P624&lt;=入力項目!$S$11,0,
  AND(P624=入力項目!$S$11),IFERROR(VLOOKUP(入力項目!$S$12,子育て関連マスタ!$I$4:$M$5,2,FALSE),0),
  AND(P624=4),IFERROR(VLOOKUP(入力項目!$S$13,子育て関連マスタ!$I$9:$M$12,2,FALSE),0),
  AND(P624=7),IFERROR(VLOOKUP(入力項目!$S$14,子育て関連マスタ!$I$16:$M$17,2,FALSE),0),
  AND(P624=13),IFERROR(VLOOKUP(入力項目!$S$15,子育て関連マスタ!$I$21:$M$22,2,FALSE),0),
  AND(P624=16),IFERROR(VLOOKUP(入力項目!$S$16,子育て関連マスタ!$I$26:$M$28,2,FALSE),0),
  AND(P624=19,入力項目!$S$16&lt;&gt;"高専"),IFERROR(VLOOKUP(入力項目!$S$17,子育て関連マスタ!$I$32:$M$37,2,FALSE),0),
  AND(P624=21,入力項目!$S$16="高専"),IFERROR(VLOOKUP(入力項目!$S$17,子育て関連マスタ!$I$32:$M$37,2,FALSE),0),
  P624&gt;=22,0
  ),0),0
) +
IF(AND(P624&gt;=1,P624&lt;=15),IF($D624=入力項目!$S$8,入力項目!$S$3,0),0) +
IF(AND(P624&gt;=1,P624&lt;=15),IF($D624=5,入力項目!$S$4,0),0) +
IF(AND(P624&gt;=1,P624&lt;=15),IF($D624=12,入力項目!$S$5,0),0) +
IF(AND(入力項目!$S$7=$A624,入力項目!$S$8=$D624),子育て関連マスタ!$C$14,0) +
IFERROR(IF(AND(YEAR(EDATE(DATE(入力項目!$S$7,入力項目!$S$8,1),1))=$A624,MONTH(EDATE(DATE(入力項目!$S$7,入力項目!$S$8,1),1))=$D624),子育て関連マスタ!$C$15,0),0) +
IF(AND(OR(P624=3,P624=5,P624=7),$D624=11),子育て関連マスタ!$C$17,0) +
IF(AND(P624=20,$D624=1),子育て関連マスタ!$C$18,0) +
IF(AND(P624=20,$D624=1),
IFERROR(_xlfn.IFS(
入力項目!$S$10="男",子育て関連マスタ!$C$18,
入力項目!$S$10="女",子育て関連マスタ!$C$19
),0),0
) +
IF(AND(P624&gt;=入力項目!$S$18,P624&lt;=入力項目!$S$19),入力項目!$S$20,0) +
IF(AND(P624&gt;=入力項目!$S$21,P624&lt;=入力項目!$S$22),入力項目!$S$23,0) +
IF(AND(P624&gt;=入力項目!$S$24,P624&lt;=入力項目!$S$25),入力項目!$S$26,0)
)</f>
        <v>0</v>
      </c>
      <c r="AE624">
        <f ca="1">-(
_xlfn.IFS(
Q624&lt;=入力項目!$S$11,0,
AND(Q624&gt;=入力項目!$S$11+1,Q624&lt;=3),IFERROR(VLOOKUP(入力項目!$S$12,子育て関連マスタ!$I$4:$M$5,4,FALSE),0),
AND(Q624&gt;=4,Q624&lt;=6),IFERROR(VLOOKUP(入力項目!$S$13,子育て関連マスタ!$I$9:$M$12,4,FALSE),0),
AND(Q624&gt;=7,Q624&lt;=12),IFERROR(VLOOKUP(入力項目!$S$14,子育て関連マスタ!$I$16:$M$17,4,FALSE),0),
AND(Q624&gt;=13,Q624&lt;=15),IFERROR(VLOOKUP(入力項目!$S$15,子育て関連マスタ!$I$21:$M$22,4,FALSE),0),
AND(Q624&gt;=16,Q624&lt;=18),IFERROR(VLOOKUP(入力項目!$S$16,子育て関連マスタ!$I$26:$M$28,4,FALSE),0),
AND(Q624&gt;=19,Q624&lt;=20,入力項目!$S$16="高専"),IFERROR(VLOOKUP(入力項目!$S$16,子育て関連マスタ!$I$26:$M$28,4,FALSE),0),
AND(Q624&gt;=19,Q624&lt;=20,入力項目!$S$16&lt;&gt;"高専"),IFERROR(VLOOKUP(入力項目!$S$17,子育て関連マスタ!$I$32:$M$37,4,FALSE),0),
AND(Q624&gt;=21,Q624&lt;=22,入力項目!$S$16="高専"),IFERROR(VLOOKUP(入力項目!$S$17,子育て関連マスタ!$I$32:$M$34,4,FALSE),0),
AND(Q624&gt;=21,Q624&lt;=22,入力項目!$S$16&lt;&gt;"高専"),IFERROR(VLOOKUP(入力項目!$S$17,子育て関連マスタ!$I$32:$M$34,4,FALSE),0),
Q624&gt;=23,0
) +
IF($D624=4,
  IFERROR(_xlfn.IFS(
  Q624&lt;=入力項目!$S$11,0,
  AND(Q624=入力項目!$S$11),IFERROR(VLOOKUP(入力項目!$S$12,子育て関連マスタ!$I$4:$M$5,2,FALSE),0),
  AND(Q624=4),IFERROR(VLOOKUP(入力項目!$S$13,子育て関連マスタ!$I$9:$M$12,2,FALSE),0),
  AND(Q624=7),IFERROR(VLOOKUP(入力項目!$S$14,子育て関連マスタ!$I$16:$M$17,2,FALSE),0),
  AND(Q624=13),IFERROR(VLOOKUP(入力項目!$S$15,子育て関連マスタ!$I$21:$M$22,2,FALSE),0),
  AND(Q624=16),IFERROR(VLOOKUP(入力項目!$S$16,子育て関連マスタ!$I$26:$M$28,2,FALSE),0),
  AND(Q624=19,入力項目!$S$16&lt;&gt;"高専"),IFERROR(VLOOKUP(入力項目!$S$17,子育て関連マスタ!$I$32:$M$37,2,FALSE),0),
  AND(Q624=21,入力項目!$S$16="高専"),IFERROR(VLOOKUP(入力項目!$S$17,子育て関連マスタ!$I$32:$M$37,2,FALSE),0),
  Q624&gt;=22,0
  ),0),0
) +
IF(AND(Q624&gt;=1,Q624&lt;=15),IF($D624=入力項目!$S$8,入力項目!$S$3,0),0) +
IF(AND(Q624&gt;=1,Q624&lt;=15),IF($D624=5,入力項目!$S$4,0),0) +
IF(AND(Q624&gt;=1,Q624&lt;=15),IF($D624=12,入力項目!$S$5,0),0) +
IF(AND(入力項目!$S$7=$A624,入力項目!$S$8=$D624),子育て関連マスタ!$C$14,0) +
IFERROR(IF(AND(YEAR(EDATE(DATE(入力項目!$S$7,入力項目!$S$8,1),1))=$A624,MONTH(EDATE(DATE(入力項目!$S$7,入力項目!$S$8,1),1))=$D624),子育て関連マスタ!$C$15,0),0) +
IF(AND(OR(Q624=3,Q624=5,Q624=7),$D624=11),子育て関連マスタ!$C$17,0) +
IF(AND(Q624=20,$D624=1),子育て関連マスタ!$C$18,0) +
IF(AND(Q624=20,$D624=1),
IFERROR(_xlfn.IFS(
入力項目!$S$10="男",子育て関連マスタ!$C$18,
入力項目!$S$10="女",子育て関連マスタ!$C$19
),0),0
) +
IF(AND(Q624&gt;=入力項目!$S$18,Q624&lt;=入力項目!$S$19),入力項目!$S$20,0) +
IF(AND(Q624&gt;=入力項目!$S$21,Q624&lt;=入力項目!$S$22),入力項目!$S$23,0) +
IF(AND(Q624&gt;=入力項目!$S$24,Q624&lt;=入力項目!$S$25),入力項目!$S$26,0)
)</f>
        <v>0</v>
      </c>
      <c r="AF624">
        <f ca="1">-(
_xlfn.IFS(
R624&lt;=入力項目!$S$11,0,
AND(R624&gt;=入力項目!$S$11+1,R624&lt;=3),IFERROR(VLOOKUP(入力項目!$S$12,子育て関連マスタ!$I$4:$M$5,4,FALSE),0),
AND(R624&gt;=4,R624&lt;=6),IFERROR(VLOOKUP(入力項目!$S$13,子育て関連マスタ!$I$9:$M$12,4,FALSE),0),
AND(R624&gt;=7,R624&lt;=12),IFERROR(VLOOKUP(入力項目!$S$14,子育て関連マスタ!$I$16:$M$17,4,FALSE),0),
AND(R624&gt;=13,R624&lt;=15),IFERROR(VLOOKUP(入力項目!$S$15,子育て関連マスタ!$I$21:$M$22,4,FALSE),0),
AND(R624&gt;=16,R624&lt;=18),IFERROR(VLOOKUP(入力項目!$S$16,子育て関連マスタ!$I$26:$M$28,4,FALSE),0),
AND(R624&gt;=19,R624&lt;=20,入力項目!$S$16="高専"),IFERROR(VLOOKUP(入力項目!$S$16,子育て関連マスタ!$I$26:$M$28,4,FALSE),0),
AND(R624&gt;=19,R624&lt;=20,入力項目!$S$16&lt;&gt;"高専"),IFERROR(VLOOKUP(入力項目!$S$17,子育て関連マスタ!$I$32:$M$37,4,FALSE),0),
AND(R624&gt;=21,R624&lt;=22,入力項目!$S$16="高専"),IFERROR(VLOOKUP(入力項目!$S$17,子育て関連マスタ!$I$32:$M$34,4,FALSE),0),
AND(R624&gt;=21,R624&lt;=22,入力項目!$S$16&lt;&gt;"高専"),IFERROR(VLOOKUP(入力項目!$S$17,子育て関連マスタ!$I$32:$M$34,4,FALSE),0),
R624&gt;=23,0
) +
IF($D624=4,
  IFERROR(_xlfn.IFS(
  R624&lt;=入力項目!$S$11,0,
  AND(R624=入力項目!$S$11),IFERROR(VLOOKUP(入力項目!$S$12,子育て関連マスタ!$I$4:$M$5,2,FALSE),0),
  AND(R624=4),IFERROR(VLOOKUP(入力項目!$S$13,子育て関連マスタ!$I$9:$M$12,2,FALSE),0),
  AND(R624=7),IFERROR(VLOOKUP(入力項目!$S$14,子育て関連マスタ!$I$16:$M$17,2,FALSE),0),
  AND(R624=13),IFERROR(VLOOKUP(入力項目!$S$15,子育て関連マスタ!$I$21:$M$22,2,FALSE),0),
  AND(R624=16),IFERROR(VLOOKUP(入力項目!$S$16,子育て関連マスタ!$I$26:$M$28,2,FALSE),0),
  AND(R624=19,入力項目!$S$16&lt;&gt;"高専"),IFERROR(VLOOKUP(入力項目!$S$17,子育て関連マスタ!$I$32:$M$37,2,FALSE),0),
  AND(R624=21,入力項目!$S$16="高専"),IFERROR(VLOOKUP(入力項目!$S$17,子育て関連マスタ!$I$32:$M$37,2,FALSE),0),
  R624&gt;=22,0
  ),0),0
) +
IF(AND(R624&gt;=1,R624&lt;=15),IF($D624=入力項目!$S$8,入力項目!$S$3,0),0) +
IF(AND(R624&gt;=1,R624&lt;=15),IF($D624=5,入力項目!$S$4,0),0) +
IF(AND(R624&gt;=1,R624&lt;=15),IF($D624=12,入力項目!$S$5,0),0) +
IF(AND(入力項目!$S$7=$A624,入力項目!$S$8=$D624),子育て関連マスタ!$C$14,0) +
IFERROR(IF(AND(YEAR(EDATE(DATE(入力項目!$S$7,入力項目!$S$8,1),1))=$A624,MONTH(EDATE(DATE(入力項目!$S$7,入力項目!$S$8,1),1))=$D624),子育て関連マスタ!$C$15,0),0) +
IF(AND(OR(R624=3,R624=5,R624=7),$D624=11),子育て関連マスタ!$C$17,0) +
IF(AND(R624=20,$D624=1),子育て関連マスタ!$C$18,0) +
IF(AND(R624=20,$D624=1),
IFERROR(_xlfn.IFS(
入力項目!$S$10="男",子育て関連マスタ!$C$18,
入力項目!$S$10="女",子育て関連マスタ!$C$19
),0),0
) +
IF(AND(R624&gt;=入力項目!$S$18,R624&lt;=入力項目!$S$19),入力項目!$S$20,0) +
IF(AND(R624&gt;=入力項目!$S$21,R624&lt;=入力項目!$S$22),入力項目!$S$23,0) +
IF(AND(R624&gt;=入力項目!$S$24,R624&lt;=入力項目!$S$25),入力項目!$S$26,0)
)</f>
        <v>0</v>
      </c>
      <c r="AG624">
        <f ca="1">-(
_xlfn.IFS(
S624&lt;=入力項目!$S$11,0,
AND(S624&gt;=入力項目!$S$11+1,S624&lt;=3),IFERROR(VLOOKUP(入力項目!$S$12,子育て関連マスタ!$I$4:$M$5,4,FALSE),0),
AND(S624&gt;=4,S624&lt;=6),IFERROR(VLOOKUP(入力項目!$S$13,子育て関連マスタ!$I$9:$M$12,4,FALSE),0),
AND(S624&gt;=7,S624&lt;=12),IFERROR(VLOOKUP(入力項目!$S$14,子育て関連マスタ!$I$16:$M$17,4,FALSE),0),
AND(S624&gt;=13,S624&lt;=15),IFERROR(VLOOKUP(入力項目!$S$15,子育て関連マスタ!$I$21:$M$22,4,FALSE),0),
AND(S624&gt;=16,S624&lt;=18),IFERROR(VLOOKUP(入力項目!$S$16,子育て関連マスタ!$I$26:$M$28,4,FALSE),0),
AND(S624&gt;=19,S624&lt;=20,入力項目!$S$16="高専"),IFERROR(VLOOKUP(入力項目!$S$16,子育て関連マスタ!$I$26:$M$28,4,FALSE),0),
AND(S624&gt;=19,S624&lt;=20,入力項目!$S$16&lt;&gt;"高専"),IFERROR(VLOOKUP(入力項目!$S$17,子育て関連マスタ!$I$32:$M$37,4,FALSE),0),
AND(S624&gt;=21,S624&lt;=22,入力項目!$S$16="高専"),IFERROR(VLOOKUP(入力項目!$S$17,子育て関連マスタ!$I$32:$M$34,4,FALSE),0),
AND(S624&gt;=21,S624&lt;=22,入力項目!$S$16&lt;&gt;"高専"),IFERROR(VLOOKUP(入力項目!$S$17,子育て関連マスタ!$I$32:$M$34,4,FALSE),0),
S624&gt;=23,0
) +
IF($D624=4,
  IFERROR(_xlfn.IFS(
  S624&lt;=入力項目!$S$11,0,
  AND(S624=入力項目!$S$11),IFERROR(VLOOKUP(入力項目!$S$12,子育て関連マスタ!$I$4:$M$5,2,FALSE),0),
  AND(S624=4),IFERROR(VLOOKUP(入力項目!$S$13,子育て関連マスタ!$I$9:$M$12,2,FALSE),0),
  AND(S624=7),IFERROR(VLOOKUP(入力項目!$S$14,子育て関連マスタ!$I$16:$M$17,2,FALSE),0),
  AND(S624=13),IFERROR(VLOOKUP(入力項目!$S$15,子育て関連マスタ!$I$21:$M$22,2,FALSE),0),
  AND(S624=16),IFERROR(VLOOKUP(入力項目!$S$16,子育て関連マスタ!$I$26:$M$28,2,FALSE),0),
  AND(S624=19,入力項目!$S$16&lt;&gt;"高専"),IFERROR(VLOOKUP(入力項目!$S$17,子育て関連マスタ!$I$32:$M$37,2,FALSE),0),
  AND(S624=21,入力項目!$S$16="高専"),IFERROR(VLOOKUP(入力項目!$S$17,子育て関連マスタ!$I$32:$M$37,2,FALSE),0),
  S624&gt;=22,0
  ),0),0
) +
IF(AND(S624&gt;=1,S624&lt;=15),IF($D624=入力項目!$S$8,入力項目!$S$3,0),0) +
IF(AND(S624&gt;=1,S624&lt;=15),IF($D624=5,入力項目!$S$4,0),0) +
IF(AND(S624&gt;=1,S624&lt;=15),IF($D624=12,入力項目!$S$5,0),0) +
IF(AND(入力項目!$S$7=$A624,入力項目!$S$8=$D624),子育て関連マスタ!$C$14,0) +
IFERROR(IF(AND(YEAR(EDATE(DATE(入力項目!$S$7,入力項目!$S$8,1),1))=$A624,MONTH(EDATE(DATE(入力項目!$S$7,入力項目!$S$8,1),1))=$D624),子育て関連マスタ!$C$15,0),0) +
IF(AND(OR(S624=3,S624=5,S624=7),$D624=11),子育て関連マスタ!$C$17,0) +
IF(AND(S624=20,$D624=1),子育て関連マスタ!$C$18,0) +
IF(AND(S624=20,$D624=1),
IFERROR(_xlfn.IFS(
入力項目!$S$10="男",子育て関連マスタ!$C$18,
入力項目!$S$10="女",子育て関連マスタ!$C$19
),0),0
) +
IF(AND(S624&gt;=入力項目!$S$18,S624&lt;=入力項目!$S$19),入力項目!$S$20,0) +
IF(AND(S624&gt;=入力項目!$S$21,S624&lt;=入力項目!$S$22),入力項目!$S$23,0) +
IF(AND(S624&gt;=入力項目!$S$24,S624&lt;=入力項目!$S$25),入力項目!$S$26,0)
)</f>
        <v>0</v>
      </c>
      <c r="AH624">
        <f ca="1">-(
_xlfn.IFS(
T624&lt;=入力項目!$S$11,0,
AND(T624&gt;=入力項目!$S$11+1,T624&lt;=3),IFERROR(VLOOKUP(入力項目!$S$12,子育て関連マスタ!$I$4:$M$5,4,FALSE),0),
AND(T624&gt;=4,T624&lt;=6),IFERROR(VLOOKUP(入力項目!$S$13,子育て関連マスタ!$I$9:$M$12,4,FALSE),0),
AND(T624&gt;=7,T624&lt;=12),IFERROR(VLOOKUP(入力項目!$S$14,子育て関連マスタ!$I$16:$M$17,4,FALSE),0),
AND(T624&gt;=13,T624&lt;=15),IFERROR(VLOOKUP(入力項目!$S$15,子育て関連マスタ!$I$21:$M$22,4,FALSE),0),
AND(T624&gt;=16,T624&lt;=18),IFERROR(VLOOKUP(入力項目!$S$16,子育て関連マスタ!$I$26:$M$28,4,FALSE),0),
AND(T624&gt;=19,T624&lt;=20,入力項目!$S$16="高専"),IFERROR(VLOOKUP(入力項目!$S$16,子育て関連マスタ!$I$26:$M$28,4,FALSE),0),
AND(T624&gt;=19,T624&lt;=20,入力項目!$S$16&lt;&gt;"高専"),IFERROR(VLOOKUP(入力項目!$S$17,子育て関連マスタ!$I$32:$M$37,4,FALSE),0),
AND(T624&gt;=21,T624&lt;=22,入力項目!$S$16="高専"),IFERROR(VLOOKUP(入力項目!$S$17,子育て関連マスタ!$I$32:$M$34,4,FALSE),0),
AND(T624&gt;=21,T624&lt;=22,入力項目!$S$16&lt;&gt;"高専"),IFERROR(VLOOKUP(入力項目!$S$17,子育て関連マスタ!$I$32:$M$34,4,FALSE),0),
T624&gt;=23,0
) +
IF($D624=4,
  IFERROR(_xlfn.IFS(
  T624&lt;=入力項目!$S$11,0,
  AND(T624=入力項目!$S$11),IFERROR(VLOOKUP(入力項目!$S$12,子育て関連マスタ!$I$4:$M$5,2,FALSE),0),
  AND(T624=4),IFERROR(VLOOKUP(入力項目!$S$13,子育て関連マスタ!$I$9:$M$12,2,FALSE),0),
  AND(T624=7),IFERROR(VLOOKUP(入力項目!$S$14,子育て関連マスタ!$I$16:$M$17,2,FALSE),0),
  AND(T624=13),IFERROR(VLOOKUP(入力項目!$S$15,子育て関連マスタ!$I$21:$M$22,2,FALSE),0),
  AND(T624=16),IFERROR(VLOOKUP(入力項目!$S$16,子育て関連マスタ!$I$26:$M$28,2,FALSE),0),
  AND(T624=19,入力項目!$S$16&lt;&gt;"高専"),IFERROR(VLOOKUP(入力項目!$S$17,子育て関連マスタ!$I$32:$M$37,2,FALSE),0),
  AND(T624=21,入力項目!$S$16="高専"),IFERROR(VLOOKUP(入力項目!$S$17,子育て関連マスタ!$I$32:$M$37,2,FALSE),0),
  T624&gt;=22,0
  ),0),0
) +
IF(AND(T624&gt;=1,T624&lt;=15),IF($D624=入力項目!$S$8,入力項目!$S$3,0),0) +
IF(AND(T624&gt;=1,T624&lt;=15),IF($D624=5,入力項目!$S$4,0),0) +
IF(AND(T624&gt;=1,T624&lt;=15),IF($D624=12,入力項目!$S$5,0),0) +
IF(AND(入力項目!$S$7=$A624,入力項目!$S$8=$D624),子育て関連マスタ!$C$14,0) +
IFERROR(IF(AND(YEAR(EDATE(DATE(入力項目!$S$7,入力項目!$S$8,1),1))=$A624,MONTH(EDATE(DATE(入力項目!$S$7,入力項目!$S$8,1),1))=$D624),子育て関連マスタ!$C$15,0),0) +
IF(AND(OR(T624=3,T624=5,T624=7),$D624=11),子育て関連マスタ!$C$17,0) +
IF(AND(T624=20,$D624=1),子育て関連マスタ!$C$18,0) +
IF(AND(T624=20,$D624=1),
IFERROR(_xlfn.IFS(
入力項目!$S$10="男",子育て関連マスタ!$C$18,
入力項目!$S$10="女",子育て関連マスタ!$C$19
),0),0
) +
IF(AND(T624&gt;=入力項目!$S$18,T624&lt;=入力項目!$S$19),入力項目!$S$20,0) +
IF(AND(T624&gt;=入力項目!$S$21,T624&lt;=入力項目!$S$22),入力項目!$S$23,0) +
IF(AND(T624&gt;=入力項目!$S$24,T624&lt;=入力項目!$S$25),入力項目!$S$26,0)
)</f>
        <v>0</v>
      </c>
      <c r="AI624">
        <f ca="1">-(
_xlfn.IFS(
U624&lt;=入力項目!$S$11,0,
AND(U624&gt;=入力項目!$S$11+1,U624&lt;=3),IFERROR(VLOOKUP(入力項目!$S$12,子育て関連マスタ!$I$4:$M$5,4,FALSE),0),
AND(U624&gt;=4,U624&lt;=6),IFERROR(VLOOKUP(入力項目!$S$13,子育て関連マスタ!$I$9:$M$12,4,FALSE),0),
AND(U624&gt;=7,U624&lt;=12),IFERROR(VLOOKUP(入力項目!$S$14,子育て関連マスタ!$I$16:$M$17,4,FALSE),0),
AND(U624&gt;=13,U624&lt;=15),IFERROR(VLOOKUP(入力項目!$S$15,子育て関連マスタ!$I$21:$M$22,4,FALSE),0),
AND(U624&gt;=16,U624&lt;=18),IFERROR(VLOOKUP(入力項目!$S$16,子育て関連マスタ!$I$26:$M$28,4,FALSE),0),
AND(U624&gt;=19,U624&lt;=20,入力項目!$S$16="高専"),IFERROR(VLOOKUP(入力項目!$S$16,子育て関連マスタ!$I$26:$M$28,4,FALSE),0),
AND(U624&gt;=19,U624&lt;=20,入力項目!$S$16&lt;&gt;"高専"),IFERROR(VLOOKUP(入力項目!$S$17,子育て関連マスタ!$I$32:$M$37,4,FALSE),0),
AND(U624&gt;=21,U624&lt;=22,入力項目!$S$16="高専"),IFERROR(VLOOKUP(入力項目!$S$17,子育て関連マスタ!$I$32:$M$34,4,FALSE),0),
AND(U624&gt;=21,U624&lt;=22,入力項目!$S$16&lt;&gt;"高専"),IFERROR(VLOOKUP(入力項目!$S$17,子育て関連マスタ!$I$32:$M$34,4,FALSE),0),
U624&gt;=23,0
) +
IF($D624=4,
  IFERROR(_xlfn.IFS(
  U624&lt;=入力項目!$S$11,0,
  AND(U624=入力項目!$S$11),IFERROR(VLOOKUP(入力項目!$S$12,子育て関連マスタ!$I$4:$M$5,2,FALSE),0),
  AND(U624=4),IFERROR(VLOOKUP(入力項目!$S$13,子育て関連マスタ!$I$9:$M$12,2,FALSE),0),
  AND(U624=7),IFERROR(VLOOKUP(入力項目!$S$14,子育て関連マスタ!$I$16:$M$17,2,FALSE),0),
  AND(U624=13),IFERROR(VLOOKUP(入力項目!$S$15,子育て関連マスタ!$I$21:$M$22,2,FALSE),0),
  AND(U624=16),IFERROR(VLOOKUP(入力項目!$S$16,子育て関連マスタ!$I$26:$M$28,2,FALSE),0),
  AND(U624=19,入力項目!$S$16&lt;&gt;"高専"),IFERROR(VLOOKUP(入力項目!$S$17,子育て関連マスタ!$I$32:$M$37,2,FALSE),0),
  AND(U624=21,入力項目!$S$16="高専"),IFERROR(VLOOKUP(入力項目!$S$17,子育て関連マスタ!$I$32:$M$37,2,FALSE),0),
  U624&gt;=22,0
  ),0),0
) +
IF(AND(U624&gt;=1,U624&lt;=15),IF($D624=入力項目!$S$8,入力項目!$S$3,0),0) +
IF(AND(U624&gt;=1,U624&lt;=15),IF($D624=5,入力項目!$S$4,0),0) +
IF(AND(U624&gt;=1,U624&lt;=15),IF($D624=12,入力項目!$S$5,0),0) +
IF(AND(入力項目!$S$7=$A624,入力項目!$S$8=$D624),子育て関連マスタ!$C$14,0) +
IFERROR(IF(AND(YEAR(EDATE(DATE(入力項目!$S$7,入力項目!$S$8,1),1))=$A624,MONTH(EDATE(DATE(入力項目!$S$7,入力項目!$S$8,1),1))=$D624),子育て関連マスタ!$C$15,0),0) +
IF(AND(OR(U624=3,U624=5,U624=7),$D624=11),子育て関連マスタ!$C$17,0) +
IF(AND(U624=20,$D624=1),子育て関連マスタ!$C$18,0) +
IF(AND(U624=20,$D624=1),
IFERROR(_xlfn.IFS(
入力項目!$S$10="男",子育て関連マスタ!$C$18,
入力項目!$S$10="女",子育て関連マスタ!$C$19
),0),0
) +
IF(AND(U624&gt;=入力項目!$S$18,U624&lt;=入力項目!$S$19),入力項目!$S$20,0) +
IF(AND(U624&gt;=入力項目!$S$21,U624&lt;=入力項目!$S$22),入力項目!$S$23,0) +
IF(AND(U624&gt;=入力項目!$S$24,U624&lt;=入力項目!$S$25),入力項目!$S$26,0)
)</f>
        <v>0</v>
      </c>
      <c r="AJ624" s="10">
        <f ca="1">-VLOOKUP($D624,月別収支!$A$2:$H$13,7,FALSE)</f>
        <v>-20000</v>
      </c>
    </row>
    <row r="625" spans="1:36" x14ac:dyDescent="0.4">
      <c r="A625">
        <f t="shared" ca="1" si="173"/>
        <v>2076</v>
      </c>
      <c r="B625">
        <f t="shared" ca="1" si="163"/>
        <v>2076</v>
      </c>
      <c r="C625">
        <f t="shared" ca="1" si="164"/>
        <v>52</v>
      </c>
      <c r="D625">
        <f t="shared" ca="1" si="174"/>
        <v>7</v>
      </c>
      <c r="E625" t="str">
        <f t="shared" ca="1" si="158"/>
        <v>2076年7月</v>
      </c>
      <c r="F625">
        <f ca="1">IF(OR(入力項目!$N$5&lt;$A625,AND(入力項目!$N$5=$A625,入力項目!$N$6&lt;$D625)),IF(F624=0,1,IF(G625=12,F624+1,F624)),0)</f>
        <v>51</v>
      </c>
      <c r="G625">
        <f ca="1">IF(OR(入力項目!$N$5&lt;$A625,AND(入力項目!$N$5=$A625,入力項目!$N$6&lt;$D625)),IF(G624=12,1,G624+1),0)</f>
        <v>9</v>
      </c>
      <c r="H625" t="str">
        <f t="shared" ca="1" si="159"/>
        <v>51_9</v>
      </c>
      <c r="I625">
        <f ca="1">IF(
  IFERROR(AND($C625&gt;0,MOD($C625,入力項目!$N$22)=0,$D625=入力項目!$N$23), FALSE),
  1,
  IF(
    AND(I624&gt;0,J624=12),
    IF(I624=入力項目!$N$28, 0, I624+1),
    I624
  )
)</f>
        <v>3</v>
      </c>
      <c r="J625">
        <f ca="1">IF($D625=入力項目!$N$23,1,IFERROR(J624+1,1))</f>
        <v>2</v>
      </c>
      <c r="K625" t="str">
        <f t="shared" ca="1" si="160"/>
        <v>3_2</v>
      </c>
      <c r="L625">
        <f ca="1">L624+IF(入力項目!$D$4=$D625,1,0)</f>
        <v>80</v>
      </c>
      <c r="M625" t="str">
        <f t="shared" ca="1" si="161"/>
        <v>80歳</v>
      </c>
      <c r="N625">
        <f t="shared" ca="1" si="165"/>
        <v>81</v>
      </c>
      <c r="O625" t="str">
        <f t="shared" ca="1" si="162"/>
        <v>81歳</v>
      </c>
      <c r="P625">
        <f t="shared" ca="1" si="166"/>
        <v>56</v>
      </c>
      <c r="Q625">
        <f t="shared" ca="1" si="167"/>
        <v>54</v>
      </c>
      <c r="R625">
        <f t="shared" ca="1" si="168"/>
        <v>2077</v>
      </c>
      <c r="S625">
        <f t="shared" ca="1" si="169"/>
        <v>2077</v>
      </c>
      <c r="T625">
        <f t="shared" ca="1" si="170"/>
        <v>2077</v>
      </c>
      <c r="U625">
        <f t="shared" ca="1" si="171"/>
        <v>2077</v>
      </c>
      <c r="V625" s="10">
        <f t="shared" ca="1" si="172"/>
        <v>54926925</v>
      </c>
      <c r="W625" s="10">
        <f ca="1">IF($L625&lt;その他マスタ!$B$1,VLOOKUP($D625,月別収支!$A$2:$H$13,2,FALSE),その他マスタ!$B$3)+IF(AND($L625=その他マスタ!$B$1,入力項目!$I$9="あり",$D625=入力項目!$D$4),その他マスタ!$B$2,0)</f>
        <v>150000</v>
      </c>
      <c r="X625" s="10">
        <f ca="1">-IF(入力項目!$K$5=TRUE,
IF($F625+$G625&lt;3,VLOOKUP($D625,月別収支!$A$2:$H$13,8,FALSE),0)+IFERROR(VLOOKUP($H625,住宅ローン計算!C:P,13,FALSE),0)+IF($F625&gt;1,IF(OR($G625=3,$G625=6,$G625=9,$G625=12),ROUNDUP(入力項目!$N$18/4,0),0),0),
VLOOKUP($D625,月別収支!$A$2:$H$13,8,FALSE))</f>
        <v>-37500</v>
      </c>
      <c r="Y625" s="10">
        <f ca="1">-VLOOKUP($D625,月別収支!$A$2:$H$13,3,FALSE)</f>
        <v>-75000</v>
      </c>
      <c r="Z625" s="10">
        <f ca="1">-VLOOKUP($D625,月別収支!$A$2:$H$13,4,FALSE)</f>
        <v>-27000</v>
      </c>
      <c r="AA625" s="10">
        <f ca="1">-VLOOKUP($D625,月別収支!$A$2:$H$13,6,FALSE)</f>
        <v>-10000</v>
      </c>
      <c r="AB625" s="10">
        <f ca="1">-(
VLOOKUP($D625,月別収支!$A$2:$H$13,5,FALSE)+IF(AND(入力項目!$I$27&lt;=$A625,ISEVEN($A625-入力項目!$I$27),入力項目!$I$28=$D625),入力項目!$I$26,0)
+IF(入力項目!$K$26=TRUE,
IFERROR(VLOOKUP($K625,マイカーローン計算!C:P,13,FALSE),0),
IFERROR(
  IF(AND($C625&gt;0,MOD($C625,入力項目!$N$22)=0,$D625=入力項目!$N$23),入力項目!$N$24,0),
 0
)
)
)</f>
        <v>-20000</v>
      </c>
      <c r="AC625" s="10">
        <f ca="1">-IF($A625&lt;入力項目!$N$33,入力項目!$N$35,IF(AND($A625=入力項目!$N$33,$D625&lt;=入力項目!$N$34),入力項目!$N$35,0))</f>
        <v>0</v>
      </c>
      <c r="AD625">
        <f ca="1">-(
_xlfn.IFS(
P625&lt;=入力項目!$S$11,0,
AND(P625&gt;=入力項目!$S$11+1,P625&lt;=3),IFERROR(VLOOKUP(入力項目!$S$12,子育て関連マスタ!$I$4:$M$5,4,FALSE),0),
AND(P625&gt;=4,P625&lt;=6),IFERROR(VLOOKUP(入力項目!$S$13,子育て関連マスタ!$I$9:$M$12,4,FALSE),0),
AND(P625&gt;=7,P625&lt;=12),IFERROR(VLOOKUP(入力項目!$S$14,子育て関連マスタ!$I$16:$M$17,4,FALSE),0),
AND(P625&gt;=13,P625&lt;=15),IFERROR(VLOOKUP(入力項目!$S$15,子育て関連マスタ!$I$21:$M$22,4,FALSE),0),
AND(P625&gt;=16,P625&lt;=18),IFERROR(VLOOKUP(入力項目!$S$16,子育て関連マスタ!$I$26:$M$28,4,FALSE),0),
AND(P625&gt;=19,P625&lt;=20,入力項目!$S$16="高専"),IFERROR(VLOOKUP(入力項目!$S$16,子育て関連マスタ!$I$26:$M$28,4,FALSE),0),
AND(P625&gt;=19,P625&lt;=20,入力項目!$S$16&lt;&gt;"高専"),IFERROR(VLOOKUP(入力項目!$S$17,子育て関連マスタ!$I$32:$M$37,4,FALSE),0),
AND(P625&gt;=21,P625&lt;=22,入力項目!$S$16="高専"),IFERROR(VLOOKUP(入力項目!$S$17,子育て関連マスタ!$I$32:$M$34,4,FALSE),0),
AND(P625&gt;=21,P625&lt;=22,入力項目!$S$16&lt;&gt;"高専"),IFERROR(VLOOKUP(入力項目!$S$17,子育て関連マスタ!$I$32:$M$34,4,FALSE),0),
P625&gt;=23,0
) +
IF($D625=4,
  IFERROR(_xlfn.IFS(
  P625&lt;=入力項目!$S$11,0,
  AND(P625=入力項目!$S$11),IFERROR(VLOOKUP(入力項目!$S$12,子育て関連マスタ!$I$4:$M$5,2,FALSE),0),
  AND(P625=4),IFERROR(VLOOKUP(入力項目!$S$13,子育て関連マスタ!$I$9:$M$12,2,FALSE),0),
  AND(P625=7),IFERROR(VLOOKUP(入力項目!$S$14,子育て関連マスタ!$I$16:$M$17,2,FALSE),0),
  AND(P625=13),IFERROR(VLOOKUP(入力項目!$S$15,子育て関連マスタ!$I$21:$M$22,2,FALSE),0),
  AND(P625=16),IFERROR(VLOOKUP(入力項目!$S$16,子育て関連マスタ!$I$26:$M$28,2,FALSE),0),
  AND(P625=19,入力項目!$S$16&lt;&gt;"高専"),IFERROR(VLOOKUP(入力項目!$S$17,子育て関連マスタ!$I$32:$M$37,2,FALSE),0),
  AND(P625=21,入力項目!$S$16="高専"),IFERROR(VLOOKUP(入力項目!$S$17,子育て関連マスタ!$I$32:$M$37,2,FALSE),0),
  P625&gt;=22,0
  ),0),0
) +
IF(AND(P625&gt;=1,P625&lt;=15),IF($D625=入力項目!$S$8,入力項目!$S$3,0),0) +
IF(AND(P625&gt;=1,P625&lt;=15),IF($D625=5,入力項目!$S$4,0),0) +
IF(AND(P625&gt;=1,P625&lt;=15),IF($D625=12,入力項目!$S$5,0),0) +
IF(AND(入力項目!$S$7=$A625,入力項目!$S$8=$D625),子育て関連マスタ!$C$14,0) +
IFERROR(IF(AND(YEAR(EDATE(DATE(入力項目!$S$7,入力項目!$S$8,1),1))=$A625,MONTH(EDATE(DATE(入力項目!$S$7,入力項目!$S$8,1),1))=$D625),子育て関連マスタ!$C$15,0),0) +
IF(AND(OR(P625=3,P625=5,P625=7),$D625=11),子育て関連マスタ!$C$17,0) +
IF(AND(P625=20,$D625=1),子育て関連マスタ!$C$18,0) +
IF(AND(P625=20,$D625=1),
IFERROR(_xlfn.IFS(
入力項目!$S$10="男",子育て関連マスタ!$C$18,
入力項目!$S$10="女",子育て関連マスタ!$C$19
),0),0
) +
IF(AND(P625&gt;=入力項目!$S$18,P625&lt;=入力項目!$S$19),入力項目!$S$20,0) +
IF(AND(P625&gt;=入力項目!$S$21,P625&lt;=入力項目!$S$22),入力項目!$S$23,0) +
IF(AND(P625&gt;=入力項目!$S$24,P625&lt;=入力項目!$S$25),入力項目!$S$26,0)
)</f>
        <v>0</v>
      </c>
      <c r="AE625">
        <f ca="1">-(
_xlfn.IFS(
Q625&lt;=入力項目!$S$11,0,
AND(Q625&gt;=入力項目!$S$11+1,Q625&lt;=3),IFERROR(VLOOKUP(入力項目!$S$12,子育て関連マスタ!$I$4:$M$5,4,FALSE),0),
AND(Q625&gt;=4,Q625&lt;=6),IFERROR(VLOOKUP(入力項目!$S$13,子育て関連マスタ!$I$9:$M$12,4,FALSE),0),
AND(Q625&gt;=7,Q625&lt;=12),IFERROR(VLOOKUP(入力項目!$S$14,子育て関連マスタ!$I$16:$M$17,4,FALSE),0),
AND(Q625&gt;=13,Q625&lt;=15),IFERROR(VLOOKUP(入力項目!$S$15,子育て関連マスタ!$I$21:$M$22,4,FALSE),0),
AND(Q625&gt;=16,Q625&lt;=18),IFERROR(VLOOKUP(入力項目!$S$16,子育て関連マスタ!$I$26:$M$28,4,FALSE),0),
AND(Q625&gt;=19,Q625&lt;=20,入力項目!$S$16="高専"),IFERROR(VLOOKUP(入力項目!$S$16,子育て関連マスタ!$I$26:$M$28,4,FALSE),0),
AND(Q625&gt;=19,Q625&lt;=20,入力項目!$S$16&lt;&gt;"高専"),IFERROR(VLOOKUP(入力項目!$S$17,子育て関連マスタ!$I$32:$M$37,4,FALSE),0),
AND(Q625&gt;=21,Q625&lt;=22,入力項目!$S$16="高専"),IFERROR(VLOOKUP(入力項目!$S$17,子育て関連マスタ!$I$32:$M$34,4,FALSE),0),
AND(Q625&gt;=21,Q625&lt;=22,入力項目!$S$16&lt;&gt;"高専"),IFERROR(VLOOKUP(入力項目!$S$17,子育て関連マスタ!$I$32:$M$34,4,FALSE),0),
Q625&gt;=23,0
) +
IF($D625=4,
  IFERROR(_xlfn.IFS(
  Q625&lt;=入力項目!$S$11,0,
  AND(Q625=入力項目!$S$11),IFERROR(VLOOKUP(入力項目!$S$12,子育て関連マスタ!$I$4:$M$5,2,FALSE),0),
  AND(Q625=4),IFERROR(VLOOKUP(入力項目!$S$13,子育て関連マスタ!$I$9:$M$12,2,FALSE),0),
  AND(Q625=7),IFERROR(VLOOKUP(入力項目!$S$14,子育て関連マスタ!$I$16:$M$17,2,FALSE),0),
  AND(Q625=13),IFERROR(VLOOKUP(入力項目!$S$15,子育て関連マスタ!$I$21:$M$22,2,FALSE),0),
  AND(Q625=16),IFERROR(VLOOKUP(入力項目!$S$16,子育て関連マスタ!$I$26:$M$28,2,FALSE),0),
  AND(Q625=19,入力項目!$S$16&lt;&gt;"高専"),IFERROR(VLOOKUP(入力項目!$S$17,子育て関連マスタ!$I$32:$M$37,2,FALSE),0),
  AND(Q625=21,入力項目!$S$16="高専"),IFERROR(VLOOKUP(入力項目!$S$17,子育て関連マスタ!$I$32:$M$37,2,FALSE),0),
  Q625&gt;=22,0
  ),0),0
) +
IF(AND(Q625&gt;=1,Q625&lt;=15),IF($D625=入力項目!$S$8,入力項目!$S$3,0),0) +
IF(AND(Q625&gt;=1,Q625&lt;=15),IF($D625=5,入力項目!$S$4,0),0) +
IF(AND(Q625&gt;=1,Q625&lt;=15),IF($D625=12,入力項目!$S$5,0),0) +
IF(AND(入力項目!$S$7=$A625,入力項目!$S$8=$D625),子育て関連マスタ!$C$14,0) +
IFERROR(IF(AND(YEAR(EDATE(DATE(入力項目!$S$7,入力項目!$S$8,1),1))=$A625,MONTH(EDATE(DATE(入力項目!$S$7,入力項目!$S$8,1),1))=$D625),子育て関連マスタ!$C$15,0),0) +
IF(AND(OR(Q625=3,Q625=5,Q625=7),$D625=11),子育て関連マスタ!$C$17,0) +
IF(AND(Q625=20,$D625=1),子育て関連マスタ!$C$18,0) +
IF(AND(Q625=20,$D625=1),
IFERROR(_xlfn.IFS(
入力項目!$S$10="男",子育て関連マスタ!$C$18,
入力項目!$S$10="女",子育て関連マスタ!$C$19
),0),0
) +
IF(AND(Q625&gt;=入力項目!$S$18,Q625&lt;=入力項目!$S$19),入力項目!$S$20,0) +
IF(AND(Q625&gt;=入力項目!$S$21,Q625&lt;=入力項目!$S$22),入力項目!$S$23,0) +
IF(AND(Q625&gt;=入力項目!$S$24,Q625&lt;=入力項目!$S$25),入力項目!$S$26,0)
)</f>
        <v>0</v>
      </c>
      <c r="AF625">
        <f ca="1">-(
_xlfn.IFS(
R625&lt;=入力項目!$S$11,0,
AND(R625&gt;=入力項目!$S$11+1,R625&lt;=3),IFERROR(VLOOKUP(入力項目!$S$12,子育て関連マスタ!$I$4:$M$5,4,FALSE),0),
AND(R625&gt;=4,R625&lt;=6),IFERROR(VLOOKUP(入力項目!$S$13,子育て関連マスタ!$I$9:$M$12,4,FALSE),0),
AND(R625&gt;=7,R625&lt;=12),IFERROR(VLOOKUP(入力項目!$S$14,子育て関連マスタ!$I$16:$M$17,4,FALSE),0),
AND(R625&gt;=13,R625&lt;=15),IFERROR(VLOOKUP(入力項目!$S$15,子育て関連マスタ!$I$21:$M$22,4,FALSE),0),
AND(R625&gt;=16,R625&lt;=18),IFERROR(VLOOKUP(入力項目!$S$16,子育て関連マスタ!$I$26:$M$28,4,FALSE),0),
AND(R625&gt;=19,R625&lt;=20,入力項目!$S$16="高専"),IFERROR(VLOOKUP(入力項目!$S$16,子育て関連マスタ!$I$26:$M$28,4,FALSE),0),
AND(R625&gt;=19,R625&lt;=20,入力項目!$S$16&lt;&gt;"高専"),IFERROR(VLOOKUP(入力項目!$S$17,子育て関連マスタ!$I$32:$M$37,4,FALSE),0),
AND(R625&gt;=21,R625&lt;=22,入力項目!$S$16="高専"),IFERROR(VLOOKUP(入力項目!$S$17,子育て関連マスタ!$I$32:$M$34,4,FALSE),0),
AND(R625&gt;=21,R625&lt;=22,入力項目!$S$16&lt;&gt;"高専"),IFERROR(VLOOKUP(入力項目!$S$17,子育て関連マスタ!$I$32:$M$34,4,FALSE),0),
R625&gt;=23,0
) +
IF($D625=4,
  IFERROR(_xlfn.IFS(
  R625&lt;=入力項目!$S$11,0,
  AND(R625=入力項目!$S$11),IFERROR(VLOOKUP(入力項目!$S$12,子育て関連マスタ!$I$4:$M$5,2,FALSE),0),
  AND(R625=4),IFERROR(VLOOKUP(入力項目!$S$13,子育て関連マスタ!$I$9:$M$12,2,FALSE),0),
  AND(R625=7),IFERROR(VLOOKUP(入力項目!$S$14,子育て関連マスタ!$I$16:$M$17,2,FALSE),0),
  AND(R625=13),IFERROR(VLOOKUP(入力項目!$S$15,子育て関連マスタ!$I$21:$M$22,2,FALSE),0),
  AND(R625=16),IFERROR(VLOOKUP(入力項目!$S$16,子育て関連マスタ!$I$26:$M$28,2,FALSE),0),
  AND(R625=19,入力項目!$S$16&lt;&gt;"高専"),IFERROR(VLOOKUP(入力項目!$S$17,子育て関連マスタ!$I$32:$M$37,2,FALSE),0),
  AND(R625=21,入力項目!$S$16="高専"),IFERROR(VLOOKUP(入力項目!$S$17,子育て関連マスタ!$I$32:$M$37,2,FALSE),0),
  R625&gt;=22,0
  ),0),0
) +
IF(AND(R625&gt;=1,R625&lt;=15),IF($D625=入力項目!$S$8,入力項目!$S$3,0),0) +
IF(AND(R625&gt;=1,R625&lt;=15),IF($D625=5,入力項目!$S$4,0),0) +
IF(AND(R625&gt;=1,R625&lt;=15),IF($D625=12,入力項目!$S$5,0),0) +
IF(AND(入力項目!$S$7=$A625,入力項目!$S$8=$D625),子育て関連マスタ!$C$14,0) +
IFERROR(IF(AND(YEAR(EDATE(DATE(入力項目!$S$7,入力項目!$S$8,1),1))=$A625,MONTH(EDATE(DATE(入力項目!$S$7,入力項目!$S$8,1),1))=$D625),子育て関連マスタ!$C$15,0),0) +
IF(AND(OR(R625=3,R625=5,R625=7),$D625=11),子育て関連マスタ!$C$17,0) +
IF(AND(R625=20,$D625=1),子育て関連マスタ!$C$18,0) +
IF(AND(R625=20,$D625=1),
IFERROR(_xlfn.IFS(
入力項目!$S$10="男",子育て関連マスタ!$C$18,
入力項目!$S$10="女",子育て関連マスタ!$C$19
),0),0
) +
IF(AND(R625&gt;=入力項目!$S$18,R625&lt;=入力項目!$S$19),入力項目!$S$20,0) +
IF(AND(R625&gt;=入力項目!$S$21,R625&lt;=入力項目!$S$22),入力項目!$S$23,0) +
IF(AND(R625&gt;=入力項目!$S$24,R625&lt;=入力項目!$S$25),入力項目!$S$26,0)
)</f>
        <v>0</v>
      </c>
      <c r="AG625">
        <f ca="1">-(
_xlfn.IFS(
S625&lt;=入力項目!$S$11,0,
AND(S625&gt;=入力項目!$S$11+1,S625&lt;=3),IFERROR(VLOOKUP(入力項目!$S$12,子育て関連マスタ!$I$4:$M$5,4,FALSE),0),
AND(S625&gt;=4,S625&lt;=6),IFERROR(VLOOKUP(入力項目!$S$13,子育て関連マスタ!$I$9:$M$12,4,FALSE),0),
AND(S625&gt;=7,S625&lt;=12),IFERROR(VLOOKUP(入力項目!$S$14,子育て関連マスタ!$I$16:$M$17,4,FALSE),0),
AND(S625&gt;=13,S625&lt;=15),IFERROR(VLOOKUP(入力項目!$S$15,子育て関連マスタ!$I$21:$M$22,4,FALSE),0),
AND(S625&gt;=16,S625&lt;=18),IFERROR(VLOOKUP(入力項目!$S$16,子育て関連マスタ!$I$26:$M$28,4,FALSE),0),
AND(S625&gt;=19,S625&lt;=20,入力項目!$S$16="高専"),IFERROR(VLOOKUP(入力項目!$S$16,子育て関連マスタ!$I$26:$M$28,4,FALSE),0),
AND(S625&gt;=19,S625&lt;=20,入力項目!$S$16&lt;&gt;"高専"),IFERROR(VLOOKUP(入力項目!$S$17,子育て関連マスタ!$I$32:$M$37,4,FALSE),0),
AND(S625&gt;=21,S625&lt;=22,入力項目!$S$16="高専"),IFERROR(VLOOKUP(入力項目!$S$17,子育て関連マスタ!$I$32:$M$34,4,FALSE),0),
AND(S625&gt;=21,S625&lt;=22,入力項目!$S$16&lt;&gt;"高専"),IFERROR(VLOOKUP(入力項目!$S$17,子育て関連マスタ!$I$32:$M$34,4,FALSE),0),
S625&gt;=23,0
) +
IF($D625=4,
  IFERROR(_xlfn.IFS(
  S625&lt;=入力項目!$S$11,0,
  AND(S625=入力項目!$S$11),IFERROR(VLOOKUP(入力項目!$S$12,子育て関連マスタ!$I$4:$M$5,2,FALSE),0),
  AND(S625=4),IFERROR(VLOOKUP(入力項目!$S$13,子育て関連マスタ!$I$9:$M$12,2,FALSE),0),
  AND(S625=7),IFERROR(VLOOKUP(入力項目!$S$14,子育て関連マスタ!$I$16:$M$17,2,FALSE),0),
  AND(S625=13),IFERROR(VLOOKUP(入力項目!$S$15,子育て関連マスタ!$I$21:$M$22,2,FALSE),0),
  AND(S625=16),IFERROR(VLOOKUP(入力項目!$S$16,子育て関連マスタ!$I$26:$M$28,2,FALSE),0),
  AND(S625=19,入力項目!$S$16&lt;&gt;"高専"),IFERROR(VLOOKUP(入力項目!$S$17,子育て関連マスタ!$I$32:$M$37,2,FALSE),0),
  AND(S625=21,入力項目!$S$16="高専"),IFERROR(VLOOKUP(入力項目!$S$17,子育て関連マスタ!$I$32:$M$37,2,FALSE),0),
  S625&gt;=22,0
  ),0),0
) +
IF(AND(S625&gt;=1,S625&lt;=15),IF($D625=入力項目!$S$8,入力項目!$S$3,0),0) +
IF(AND(S625&gt;=1,S625&lt;=15),IF($D625=5,入力項目!$S$4,0),0) +
IF(AND(S625&gt;=1,S625&lt;=15),IF($D625=12,入力項目!$S$5,0),0) +
IF(AND(入力項目!$S$7=$A625,入力項目!$S$8=$D625),子育て関連マスタ!$C$14,0) +
IFERROR(IF(AND(YEAR(EDATE(DATE(入力項目!$S$7,入力項目!$S$8,1),1))=$A625,MONTH(EDATE(DATE(入力項目!$S$7,入力項目!$S$8,1),1))=$D625),子育て関連マスタ!$C$15,0),0) +
IF(AND(OR(S625=3,S625=5,S625=7),$D625=11),子育て関連マスタ!$C$17,0) +
IF(AND(S625=20,$D625=1),子育て関連マスタ!$C$18,0) +
IF(AND(S625=20,$D625=1),
IFERROR(_xlfn.IFS(
入力項目!$S$10="男",子育て関連マスタ!$C$18,
入力項目!$S$10="女",子育て関連マスタ!$C$19
),0),0
) +
IF(AND(S625&gt;=入力項目!$S$18,S625&lt;=入力項目!$S$19),入力項目!$S$20,0) +
IF(AND(S625&gt;=入力項目!$S$21,S625&lt;=入力項目!$S$22),入力項目!$S$23,0) +
IF(AND(S625&gt;=入力項目!$S$24,S625&lt;=入力項目!$S$25),入力項目!$S$26,0)
)</f>
        <v>0</v>
      </c>
      <c r="AH625">
        <f ca="1">-(
_xlfn.IFS(
T625&lt;=入力項目!$S$11,0,
AND(T625&gt;=入力項目!$S$11+1,T625&lt;=3),IFERROR(VLOOKUP(入力項目!$S$12,子育て関連マスタ!$I$4:$M$5,4,FALSE),0),
AND(T625&gt;=4,T625&lt;=6),IFERROR(VLOOKUP(入力項目!$S$13,子育て関連マスタ!$I$9:$M$12,4,FALSE),0),
AND(T625&gt;=7,T625&lt;=12),IFERROR(VLOOKUP(入力項目!$S$14,子育て関連マスタ!$I$16:$M$17,4,FALSE),0),
AND(T625&gt;=13,T625&lt;=15),IFERROR(VLOOKUP(入力項目!$S$15,子育て関連マスタ!$I$21:$M$22,4,FALSE),0),
AND(T625&gt;=16,T625&lt;=18),IFERROR(VLOOKUP(入力項目!$S$16,子育て関連マスタ!$I$26:$M$28,4,FALSE),0),
AND(T625&gt;=19,T625&lt;=20,入力項目!$S$16="高専"),IFERROR(VLOOKUP(入力項目!$S$16,子育て関連マスタ!$I$26:$M$28,4,FALSE),0),
AND(T625&gt;=19,T625&lt;=20,入力項目!$S$16&lt;&gt;"高専"),IFERROR(VLOOKUP(入力項目!$S$17,子育て関連マスタ!$I$32:$M$37,4,FALSE),0),
AND(T625&gt;=21,T625&lt;=22,入力項目!$S$16="高専"),IFERROR(VLOOKUP(入力項目!$S$17,子育て関連マスタ!$I$32:$M$34,4,FALSE),0),
AND(T625&gt;=21,T625&lt;=22,入力項目!$S$16&lt;&gt;"高専"),IFERROR(VLOOKUP(入力項目!$S$17,子育て関連マスタ!$I$32:$M$34,4,FALSE),0),
T625&gt;=23,0
) +
IF($D625=4,
  IFERROR(_xlfn.IFS(
  T625&lt;=入力項目!$S$11,0,
  AND(T625=入力項目!$S$11),IFERROR(VLOOKUP(入力項目!$S$12,子育て関連マスタ!$I$4:$M$5,2,FALSE),0),
  AND(T625=4),IFERROR(VLOOKUP(入力項目!$S$13,子育て関連マスタ!$I$9:$M$12,2,FALSE),0),
  AND(T625=7),IFERROR(VLOOKUP(入力項目!$S$14,子育て関連マスタ!$I$16:$M$17,2,FALSE),0),
  AND(T625=13),IFERROR(VLOOKUP(入力項目!$S$15,子育て関連マスタ!$I$21:$M$22,2,FALSE),0),
  AND(T625=16),IFERROR(VLOOKUP(入力項目!$S$16,子育て関連マスタ!$I$26:$M$28,2,FALSE),0),
  AND(T625=19,入力項目!$S$16&lt;&gt;"高専"),IFERROR(VLOOKUP(入力項目!$S$17,子育て関連マスタ!$I$32:$M$37,2,FALSE),0),
  AND(T625=21,入力項目!$S$16="高専"),IFERROR(VLOOKUP(入力項目!$S$17,子育て関連マスタ!$I$32:$M$37,2,FALSE),0),
  T625&gt;=22,0
  ),0),0
) +
IF(AND(T625&gt;=1,T625&lt;=15),IF($D625=入力項目!$S$8,入力項目!$S$3,0),0) +
IF(AND(T625&gt;=1,T625&lt;=15),IF($D625=5,入力項目!$S$4,0),0) +
IF(AND(T625&gt;=1,T625&lt;=15),IF($D625=12,入力項目!$S$5,0),0) +
IF(AND(入力項目!$S$7=$A625,入力項目!$S$8=$D625),子育て関連マスタ!$C$14,0) +
IFERROR(IF(AND(YEAR(EDATE(DATE(入力項目!$S$7,入力項目!$S$8,1),1))=$A625,MONTH(EDATE(DATE(入力項目!$S$7,入力項目!$S$8,1),1))=$D625),子育て関連マスタ!$C$15,0),0) +
IF(AND(OR(T625=3,T625=5,T625=7),$D625=11),子育て関連マスタ!$C$17,0) +
IF(AND(T625=20,$D625=1),子育て関連マスタ!$C$18,0) +
IF(AND(T625=20,$D625=1),
IFERROR(_xlfn.IFS(
入力項目!$S$10="男",子育て関連マスタ!$C$18,
入力項目!$S$10="女",子育て関連マスタ!$C$19
),0),0
) +
IF(AND(T625&gt;=入力項目!$S$18,T625&lt;=入力項目!$S$19),入力項目!$S$20,0) +
IF(AND(T625&gt;=入力項目!$S$21,T625&lt;=入力項目!$S$22),入力項目!$S$23,0) +
IF(AND(T625&gt;=入力項目!$S$24,T625&lt;=入力項目!$S$25),入力項目!$S$26,0)
)</f>
        <v>0</v>
      </c>
      <c r="AI625">
        <f ca="1">-(
_xlfn.IFS(
U625&lt;=入力項目!$S$11,0,
AND(U625&gt;=入力項目!$S$11+1,U625&lt;=3),IFERROR(VLOOKUP(入力項目!$S$12,子育て関連マスタ!$I$4:$M$5,4,FALSE),0),
AND(U625&gt;=4,U625&lt;=6),IFERROR(VLOOKUP(入力項目!$S$13,子育て関連マスタ!$I$9:$M$12,4,FALSE),0),
AND(U625&gt;=7,U625&lt;=12),IFERROR(VLOOKUP(入力項目!$S$14,子育て関連マスタ!$I$16:$M$17,4,FALSE),0),
AND(U625&gt;=13,U625&lt;=15),IFERROR(VLOOKUP(入力項目!$S$15,子育て関連マスタ!$I$21:$M$22,4,FALSE),0),
AND(U625&gt;=16,U625&lt;=18),IFERROR(VLOOKUP(入力項目!$S$16,子育て関連マスタ!$I$26:$M$28,4,FALSE),0),
AND(U625&gt;=19,U625&lt;=20,入力項目!$S$16="高専"),IFERROR(VLOOKUP(入力項目!$S$16,子育て関連マスタ!$I$26:$M$28,4,FALSE),0),
AND(U625&gt;=19,U625&lt;=20,入力項目!$S$16&lt;&gt;"高専"),IFERROR(VLOOKUP(入力項目!$S$17,子育て関連マスタ!$I$32:$M$37,4,FALSE),0),
AND(U625&gt;=21,U625&lt;=22,入力項目!$S$16="高専"),IFERROR(VLOOKUP(入力項目!$S$17,子育て関連マスタ!$I$32:$M$34,4,FALSE),0),
AND(U625&gt;=21,U625&lt;=22,入力項目!$S$16&lt;&gt;"高専"),IFERROR(VLOOKUP(入力項目!$S$17,子育て関連マスタ!$I$32:$M$34,4,FALSE),0),
U625&gt;=23,0
) +
IF($D625=4,
  IFERROR(_xlfn.IFS(
  U625&lt;=入力項目!$S$11,0,
  AND(U625=入力項目!$S$11),IFERROR(VLOOKUP(入力項目!$S$12,子育て関連マスタ!$I$4:$M$5,2,FALSE),0),
  AND(U625=4),IFERROR(VLOOKUP(入力項目!$S$13,子育て関連マスタ!$I$9:$M$12,2,FALSE),0),
  AND(U625=7),IFERROR(VLOOKUP(入力項目!$S$14,子育て関連マスタ!$I$16:$M$17,2,FALSE),0),
  AND(U625=13),IFERROR(VLOOKUP(入力項目!$S$15,子育て関連マスタ!$I$21:$M$22,2,FALSE),0),
  AND(U625=16),IFERROR(VLOOKUP(入力項目!$S$16,子育て関連マスタ!$I$26:$M$28,2,FALSE),0),
  AND(U625=19,入力項目!$S$16&lt;&gt;"高専"),IFERROR(VLOOKUP(入力項目!$S$17,子育て関連マスタ!$I$32:$M$37,2,FALSE),0),
  AND(U625=21,入力項目!$S$16="高専"),IFERROR(VLOOKUP(入力項目!$S$17,子育て関連マスタ!$I$32:$M$37,2,FALSE),0),
  U625&gt;=22,0
  ),0),0
) +
IF(AND(U625&gt;=1,U625&lt;=15),IF($D625=入力項目!$S$8,入力項目!$S$3,0),0) +
IF(AND(U625&gt;=1,U625&lt;=15),IF($D625=5,入力項目!$S$4,0),0) +
IF(AND(U625&gt;=1,U625&lt;=15),IF($D625=12,入力項目!$S$5,0),0) +
IF(AND(入力項目!$S$7=$A625,入力項目!$S$8=$D625),子育て関連マスタ!$C$14,0) +
IFERROR(IF(AND(YEAR(EDATE(DATE(入力項目!$S$7,入力項目!$S$8,1),1))=$A625,MONTH(EDATE(DATE(入力項目!$S$7,入力項目!$S$8,1),1))=$D625),子育て関連マスタ!$C$15,0),0) +
IF(AND(OR(U625=3,U625=5,U625=7),$D625=11),子育て関連マスタ!$C$17,0) +
IF(AND(U625=20,$D625=1),子育て関連マスタ!$C$18,0) +
IF(AND(U625=20,$D625=1),
IFERROR(_xlfn.IFS(
入力項目!$S$10="男",子育て関連マスタ!$C$18,
入力項目!$S$10="女",子育て関連マスタ!$C$19
),0),0
) +
IF(AND(U625&gt;=入力項目!$S$18,U625&lt;=入力項目!$S$19),入力項目!$S$20,0) +
IF(AND(U625&gt;=入力項目!$S$21,U625&lt;=入力項目!$S$22),入力項目!$S$23,0) +
IF(AND(U625&gt;=入力項目!$S$24,U625&lt;=入力項目!$S$25),入力項目!$S$26,0)
)</f>
        <v>0</v>
      </c>
      <c r="AJ625" s="10">
        <f ca="1">-VLOOKUP($D625,月別収支!$A$2:$H$13,7,FALSE)</f>
        <v>-20000</v>
      </c>
    </row>
    <row r="626" spans="1:36" x14ac:dyDescent="0.4">
      <c r="A626">
        <f t="shared" ca="1" si="173"/>
        <v>2076</v>
      </c>
      <c r="B626">
        <f t="shared" ca="1" si="163"/>
        <v>2076</v>
      </c>
      <c r="C626">
        <f t="shared" ca="1" si="164"/>
        <v>52</v>
      </c>
      <c r="D626">
        <f t="shared" ca="1" si="174"/>
        <v>8</v>
      </c>
      <c r="E626" t="str">
        <f t="shared" ca="1" si="158"/>
        <v>2076年8月</v>
      </c>
      <c r="F626">
        <f ca="1">IF(OR(入力項目!$N$5&lt;$A626,AND(入力項目!$N$5=$A626,入力項目!$N$6&lt;$D626)),IF(F625=0,1,IF(G626=12,F625+1,F625)),0)</f>
        <v>51</v>
      </c>
      <c r="G626">
        <f ca="1">IF(OR(入力項目!$N$5&lt;$A626,AND(入力項目!$N$5=$A626,入力項目!$N$6&lt;$D626)),IF(G625=12,1,G625+1),0)</f>
        <v>10</v>
      </c>
      <c r="H626" t="str">
        <f t="shared" ca="1" si="159"/>
        <v>51_10</v>
      </c>
      <c r="I626">
        <f ca="1">IF(
  IFERROR(AND($C626&gt;0,MOD($C626,入力項目!$N$22)=0,$D626=入力項目!$N$23), FALSE),
  1,
  IF(
    AND(I625&gt;0,J625=12),
    IF(I625=入力項目!$N$28, 0, I625+1),
    I625
  )
)</f>
        <v>3</v>
      </c>
      <c r="J626">
        <f ca="1">IF($D626=入力項目!$N$23,1,IFERROR(J625+1,1))</f>
        <v>3</v>
      </c>
      <c r="K626" t="str">
        <f t="shared" ca="1" si="160"/>
        <v>3_3</v>
      </c>
      <c r="L626">
        <f ca="1">L625+IF(入力項目!$D$4=$D626,1,0)</f>
        <v>80</v>
      </c>
      <c r="M626" t="str">
        <f t="shared" ca="1" si="161"/>
        <v>80歳</v>
      </c>
      <c r="N626">
        <f t="shared" ca="1" si="165"/>
        <v>81</v>
      </c>
      <c r="O626" t="str">
        <f t="shared" ca="1" si="162"/>
        <v>81歳</v>
      </c>
      <c r="P626">
        <f t="shared" ca="1" si="166"/>
        <v>56</v>
      </c>
      <c r="Q626">
        <f t="shared" ca="1" si="167"/>
        <v>54</v>
      </c>
      <c r="R626">
        <f t="shared" ca="1" si="168"/>
        <v>2077</v>
      </c>
      <c r="S626">
        <f t="shared" ca="1" si="169"/>
        <v>2077</v>
      </c>
      <c r="T626">
        <f t="shared" ca="1" si="170"/>
        <v>2077</v>
      </c>
      <c r="U626">
        <f t="shared" ca="1" si="171"/>
        <v>2077</v>
      </c>
      <c r="V626" s="10">
        <f t="shared" ca="1" si="172"/>
        <v>54924925</v>
      </c>
      <c r="W626" s="10">
        <f ca="1">IF($L626&lt;その他マスタ!$B$1,VLOOKUP($D626,月別収支!$A$2:$H$13,2,FALSE),その他マスタ!$B$3)+IF(AND($L626=その他マスタ!$B$1,入力項目!$I$9="あり",$D626=入力項目!$D$4),その他マスタ!$B$2,0)</f>
        <v>150000</v>
      </c>
      <c r="X626" s="10">
        <f ca="1">-IF(入力項目!$K$5=TRUE,
IF($F626+$G626&lt;3,VLOOKUP($D626,月別収支!$A$2:$H$13,8,FALSE),0)+IFERROR(VLOOKUP($H626,住宅ローン計算!C:P,13,FALSE),0)+IF($F626&gt;1,IF(OR($G626=3,$G626=6,$G626=9,$G626=12),ROUNDUP(入力項目!$N$18/4,0),0),0),
VLOOKUP($D626,月別収支!$A$2:$H$13,8,FALSE))</f>
        <v>0</v>
      </c>
      <c r="Y626" s="10">
        <f ca="1">-VLOOKUP($D626,月別収支!$A$2:$H$13,3,FALSE)</f>
        <v>-75000</v>
      </c>
      <c r="Z626" s="10">
        <f ca="1">-VLOOKUP($D626,月別収支!$A$2:$H$13,4,FALSE)</f>
        <v>-27000</v>
      </c>
      <c r="AA626" s="10">
        <f ca="1">-VLOOKUP($D626,月別収支!$A$2:$H$13,6,FALSE)</f>
        <v>-10000</v>
      </c>
      <c r="AB626" s="10">
        <f ca="1">-(
VLOOKUP($D626,月別収支!$A$2:$H$13,5,FALSE)+IF(AND(入力項目!$I$27&lt;=$A626,ISEVEN($A626-入力項目!$I$27),入力項目!$I$28=$D626),入力項目!$I$26,0)
+IF(入力項目!$K$26=TRUE,
IFERROR(VLOOKUP($K626,マイカーローン計算!C:P,13,FALSE),0),
IFERROR(
  IF(AND($C626&gt;0,MOD($C626,入力項目!$N$22)=0,$D626=入力項目!$N$23),入力項目!$N$24,0),
 0
)
)
)</f>
        <v>-20000</v>
      </c>
      <c r="AC626" s="10">
        <f ca="1">-IF($A626&lt;入力項目!$N$33,入力項目!$N$35,IF(AND($A626=入力項目!$N$33,$D626&lt;=入力項目!$N$34),入力項目!$N$35,0))</f>
        <v>0</v>
      </c>
      <c r="AD626">
        <f ca="1">-(
_xlfn.IFS(
P626&lt;=入力項目!$S$11,0,
AND(P626&gt;=入力項目!$S$11+1,P626&lt;=3),IFERROR(VLOOKUP(入力項目!$S$12,子育て関連マスタ!$I$4:$M$5,4,FALSE),0),
AND(P626&gt;=4,P626&lt;=6),IFERROR(VLOOKUP(入力項目!$S$13,子育て関連マスタ!$I$9:$M$12,4,FALSE),0),
AND(P626&gt;=7,P626&lt;=12),IFERROR(VLOOKUP(入力項目!$S$14,子育て関連マスタ!$I$16:$M$17,4,FALSE),0),
AND(P626&gt;=13,P626&lt;=15),IFERROR(VLOOKUP(入力項目!$S$15,子育て関連マスタ!$I$21:$M$22,4,FALSE),0),
AND(P626&gt;=16,P626&lt;=18),IFERROR(VLOOKUP(入力項目!$S$16,子育て関連マスタ!$I$26:$M$28,4,FALSE),0),
AND(P626&gt;=19,P626&lt;=20,入力項目!$S$16="高専"),IFERROR(VLOOKUP(入力項目!$S$16,子育て関連マスタ!$I$26:$M$28,4,FALSE),0),
AND(P626&gt;=19,P626&lt;=20,入力項目!$S$16&lt;&gt;"高専"),IFERROR(VLOOKUP(入力項目!$S$17,子育て関連マスタ!$I$32:$M$37,4,FALSE),0),
AND(P626&gt;=21,P626&lt;=22,入力項目!$S$16="高専"),IFERROR(VLOOKUP(入力項目!$S$17,子育て関連マスタ!$I$32:$M$34,4,FALSE),0),
AND(P626&gt;=21,P626&lt;=22,入力項目!$S$16&lt;&gt;"高専"),IFERROR(VLOOKUP(入力項目!$S$17,子育て関連マスタ!$I$32:$M$34,4,FALSE),0),
P626&gt;=23,0
) +
IF($D626=4,
  IFERROR(_xlfn.IFS(
  P626&lt;=入力項目!$S$11,0,
  AND(P626=入力項目!$S$11),IFERROR(VLOOKUP(入力項目!$S$12,子育て関連マスタ!$I$4:$M$5,2,FALSE),0),
  AND(P626=4),IFERROR(VLOOKUP(入力項目!$S$13,子育て関連マスタ!$I$9:$M$12,2,FALSE),0),
  AND(P626=7),IFERROR(VLOOKUP(入力項目!$S$14,子育て関連マスタ!$I$16:$M$17,2,FALSE),0),
  AND(P626=13),IFERROR(VLOOKUP(入力項目!$S$15,子育て関連マスタ!$I$21:$M$22,2,FALSE),0),
  AND(P626=16),IFERROR(VLOOKUP(入力項目!$S$16,子育て関連マスタ!$I$26:$M$28,2,FALSE),0),
  AND(P626=19,入力項目!$S$16&lt;&gt;"高専"),IFERROR(VLOOKUP(入力項目!$S$17,子育て関連マスタ!$I$32:$M$37,2,FALSE),0),
  AND(P626=21,入力項目!$S$16="高専"),IFERROR(VLOOKUP(入力項目!$S$17,子育て関連マスタ!$I$32:$M$37,2,FALSE),0),
  P626&gt;=22,0
  ),0),0
) +
IF(AND(P626&gt;=1,P626&lt;=15),IF($D626=入力項目!$S$8,入力項目!$S$3,0),0) +
IF(AND(P626&gt;=1,P626&lt;=15),IF($D626=5,入力項目!$S$4,0),0) +
IF(AND(P626&gt;=1,P626&lt;=15),IF($D626=12,入力項目!$S$5,0),0) +
IF(AND(入力項目!$S$7=$A626,入力項目!$S$8=$D626),子育て関連マスタ!$C$14,0) +
IFERROR(IF(AND(YEAR(EDATE(DATE(入力項目!$S$7,入力項目!$S$8,1),1))=$A626,MONTH(EDATE(DATE(入力項目!$S$7,入力項目!$S$8,1),1))=$D626),子育て関連マスタ!$C$15,0),0) +
IF(AND(OR(P626=3,P626=5,P626=7),$D626=11),子育て関連マスタ!$C$17,0) +
IF(AND(P626=20,$D626=1),子育て関連マスタ!$C$18,0) +
IF(AND(P626=20,$D626=1),
IFERROR(_xlfn.IFS(
入力項目!$S$10="男",子育て関連マスタ!$C$18,
入力項目!$S$10="女",子育て関連マスタ!$C$19
),0),0
) +
IF(AND(P626&gt;=入力項目!$S$18,P626&lt;=入力項目!$S$19),入力項目!$S$20,0) +
IF(AND(P626&gt;=入力項目!$S$21,P626&lt;=入力項目!$S$22),入力項目!$S$23,0) +
IF(AND(P626&gt;=入力項目!$S$24,P626&lt;=入力項目!$S$25),入力項目!$S$26,0)
)</f>
        <v>0</v>
      </c>
      <c r="AE626">
        <f ca="1">-(
_xlfn.IFS(
Q626&lt;=入力項目!$S$11,0,
AND(Q626&gt;=入力項目!$S$11+1,Q626&lt;=3),IFERROR(VLOOKUP(入力項目!$S$12,子育て関連マスタ!$I$4:$M$5,4,FALSE),0),
AND(Q626&gt;=4,Q626&lt;=6),IFERROR(VLOOKUP(入力項目!$S$13,子育て関連マスタ!$I$9:$M$12,4,FALSE),0),
AND(Q626&gt;=7,Q626&lt;=12),IFERROR(VLOOKUP(入力項目!$S$14,子育て関連マスタ!$I$16:$M$17,4,FALSE),0),
AND(Q626&gt;=13,Q626&lt;=15),IFERROR(VLOOKUP(入力項目!$S$15,子育て関連マスタ!$I$21:$M$22,4,FALSE),0),
AND(Q626&gt;=16,Q626&lt;=18),IFERROR(VLOOKUP(入力項目!$S$16,子育て関連マスタ!$I$26:$M$28,4,FALSE),0),
AND(Q626&gt;=19,Q626&lt;=20,入力項目!$S$16="高専"),IFERROR(VLOOKUP(入力項目!$S$16,子育て関連マスタ!$I$26:$M$28,4,FALSE),0),
AND(Q626&gt;=19,Q626&lt;=20,入力項目!$S$16&lt;&gt;"高専"),IFERROR(VLOOKUP(入力項目!$S$17,子育て関連マスタ!$I$32:$M$37,4,FALSE),0),
AND(Q626&gt;=21,Q626&lt;=22,入力項目!$S$16="高専"),IFERROR(VLOOKUP(入力項目!$S$17,子育て関連マスタ!$I$32:$M$34,4,FALSE),0),
AND(Q626&gt;=21,Q626&lt;=22,入力項目!$S$16&lt;&gt;"高専"),IFERROR(VLOOKUP(入力項目!$S$17,子育て関連マスタ!$I$32:$M$34,4,FALSE),0),
Q626&gt;=23,0
) +
IF($D626=4,
  IFERROR(_xlfn.IFS(
  Q626&lt;=入力項目!$S$11,0,
  AND(Q626=入力項目!$S$11),IFERROR(VLOOKUP(入力項目!$S$12,子育て関連マスタ!$I$4:$M$5,2,FALSE),0),
  AND(Q626=4),IFERROR(VLOOKUP(入力項目!$S$13,子育て関連マスタ!$I$9:$M$12,2,FALSE),0),
  AND(Q626=7),IFERROR(VLOOKUP(入力項目!$S$14,子育て関連マスタ!$I$16:$M$17,2,FALSE),0),
  AND(Q626=13),IFERROR(VLOOKUP(入力項目!$S$15,子育て関連マスタ!$I$21:$M$22,2,FALSE),0),
  AND(Q626=16),IFERROR(VLOOKUP(入力項目!$S$16,子育て関連マスタ!$I$26:$M$28,2,FALSE),0),
  AND(Q626=19,入力項目!$S$16&lt;&gt;"高専"),IFERROR(VLOOKUP(入力項目!$S$17,子育て関連マスタ!$I$32:$M$37,2,FALSE),0),
  AND(Q626=21,入力項目!$S$16="高専"),IFERROR(VLOOKUP(入力項目!$S$17,子育て関連マスタ!$I$32:$M$37,2,FALSE),0),
  Q626&gt;=22,0
  ),0),0
) +
IF(AND(Q626&gt;=1,Q626&lt;=15),IF($D626=入力項目!$S$8,入力項目!$S$3,0),0) +
IF(AND(Q626&gt;=1,Q626&lt;=15),IF($D626=5,入力項目!$S$4,0),0) +
IF(AND(Q626&gt;=1,Q626&lt;=15),IF($D626=12,入力項目!$S$5,0),0) +
IF(AND(入力項目!$S$7=$A626,入力項目!$S$8=$D626),子育て関連マスタ!$C$14,0) +
IFERROR(IF(AND(YEAR(EDATE(DATE(入力項目!$S$7,入力項目!$S$8,1),1))=$A626,MONTH(EDATE(DATE(入力項目!$S$7,入力項目!$S$8,1),1))=$D626),子育て関連マスタ!$C$15,0),0) +
IF(AND(OR(Q626=3,Q626=5,Q626=7),$D626=11),子育て関連マスタ!$C$17,0) +
IF(AND(Q626=20,$D626=1),子育て関連マスタ!$C$18,0) +
IF(AND(Q626=20,$D626=1),
IFERROR(_xlfn.IFS(
入力項目!$S$10="男",子育て関連マスタ!$C$18,
入力項目!$S$10="女",子育て関連マスタ!$C$19
),0),0
) +
IF(AND(Q626&gt;=入力項目!$S$18,Q626&lt;=入力項目!$S$19),入力項目!$S$20,0) +
IF(AND(Q626&gt;=入力項目!$S$21,Q626&lt;=入力項目!$S$22),入力項目!$S$23,0) +
IF(AND(Q626&gt;=入力項目!$S$24,Q626&lt;=入力項目!$S$25),入力項目!$S$26,0)
)</f>
        <v>0</v>
      </c>
      <c r="AF626">
        <f ca="1">-(
_xlfn.IFS(
R626&lt;=入力項目!$S$11,0,
AND(R626&gt;=入力項目!$S$11+1,R626&lt;=3),IFERROR(VLOOKUP(入力項目!$S$12,子育て関連マスタ!$I$4:$M$5,4,FALSE),0),
AND(R626&gt;=4,R626&lt;=6),IFERROR(VLOOKUP(入力項目!$S$13,子育て関連マスタ!$I$9:$M$12,4,FALSE),0),
AND(R626&gt;=7,R626&lt;=12),IFERROR(VLOOKUP(入力項目!$S$14,子育て関連マスタ!$I$16:$M$17,4,FALSE),0),
AND(R626&gt;=13,R626&lt;=15),IFERROR(VLOOKUP(入力項目!$S$15,子育て関連マスタ!$I$21:$M$22,4,FALSE),0),
AND(R626&gt;=16,R626&lt;=18),IFERROR(VLOOKUP(入力項目!$S$16,子育て関連マスタ!$I$26:$M$28,4,FALSE),0),
AND(R626&gt;=19,R626&lt;=20,入力項目!$S$16="高専"),IFERROR(VLOOKUP(入力項目!$S$16,子育て関連マスタ!$I$26:$M$28,4,FALSE),0),
AND(R626&gt;=19,R626&lt;=20,入力項目!$S$16&lt;&gt;"高専"),IFERROR(VLOOKUP(入力項目!$S$17,子育て関連マスタ!$I$32:$M$37,4,FALSE),0),
AND(R626&gt;=21,R626&lt;=22,入力項目!$S$16="高専"),IFERROR(VLOOKUP(入力項目!$S$17,子育て関連マスタ!$I$32:$M$34,4,FALSE),0),
AND(R626&gt;=21,R626&lt;=22,入力項目!$S$16&lt;&gt;"高専"),IFERROR(VLOOKUP(入力項目!$S$17,子育て関連マスタ!$I$32:$M$34,4,FALSE),0),
R626&gt;=23,0
) +
IF($D626=4,
  IFERROR(_xlfn.IFS(
  R626&lt;=入力項目!$S$11,0,
  AND(R626=入力項目!$S$11),IFERROR(VLOOKUP(入力項目!$S$12,子育て関連マスタ!$I$4:$M$5,2,FALSE),0),
  AND(R626=4),IFERROR(VLOOKUP(入力項目!$S$13,子育て関連マスタ!$I$9:$M$12,2,FALSE),0),
  AND(R626=7),IFERROR(VLOOKUP(入力項目!$S$14,子育て関連マスタ!$I$16:$M$17,2,FALSE),0),
  AND(R626=13),IFERROR(VLOOKUP(入力項目!$S$15,子育て関連マスタ!$I$21:$M$22,2,FALSE),0),
  AND(R626=16),IFERROR(VLOOKUP(入力項目!$S$16,子育て関連マスタ!$I$26:$M$28,2,FALSE),0),
  AND(R626=19,入力項目!$S$16&lt;&gt;"高専"),IFERROR(VLOOKUP(入力項目!$S$17,子育て関連マスタ!$I$32:$M$37,2,FALSE),0),
  AND(R626=21,入力項目!$S$16="高専"),IFERROR(VLOOKUP(入力項目!$S$17,子育て関連マスタ!$I$32:$M$37,2,FALSE),0),
  R626&gt;=22,0
  ),0),0
) +
IF(AND(R626&gt;=1,R626&lt;=15),IF($D626=入力項目!$S$8,入力項目!$S$3,0),0) +
IF(AND(R626&gt;=1,R626&lt;=15),IF($D626=5,入力項目!$S$4,0),0) +
IF(AND(R626&gt;=1,R626&lt;=15),IF($D626=12,入力項目!$S$5,0),0) +
IF(AND(入力項目!$S$7=$A626,入力項目!$S$8=$D626),子育て関連マスタ!$C$14,0) +
IFERROR(IF(AND(YEAR(EDATE(DATE(入力項目!$S$7,入力項目!$S$8,1),1))=$A626,MONTH(EDATE(DATE(入力項目!$S$7,入力項目!$S$8,1),1))=$D626),子育て関連マスタ!$C$15,0),0) +
IF(AND(OR(R626=3,R626=5,R626=7),$D626=11),子育て関連マスタ!$C$17,0) +
IF(AND(R626=20,$D626=1),子育て関連マスタ!$C$18,0) +
IF(AND(R626=20,$D626=1),
IFERROR(_xlfn.IFS(
入力項目!$S$10="男",子育て関連マスタ!$C$18,
入力項目!$S$10="女",子育て関連マスタ!$C$19
),0),0
) +
IF(AND(R626&gt;=入力項目!$S$18,R626&lt;=入力項目!$S$19),入力項目!$S$20,0) +
IF(AND(R626&gt;=入力項目!$S$21,R626&lt;=入力項目!$S$22),入力項目!$S$23,0) +
IF(AND(R626&gt;=入力項目!$S$24,R626&lt;=入力項目!$S$25),入力項目!$S$26,0)
)</f>
        <v>0</v>
      </c>
      <c r="AG626">
        <f ca="1">-(
_xlfn.IFS(
S626&lt;=入力項目!$S$11,0,
AND(S626&gt;=入力項目!$S$11+1,S626&lt;=3),IFERROR(VLOOKUP(入力項目!$S$12,子育て関連マスタ!$I$4:$M$5,4,FALSE),0),
AND(S626&gt;=4,S626&lt;=6),IFERROR(VLOOKUP(入力項目!$S$13,子育て関連マスタ!$I$9:$M$12,4,FALSE),0),
AND(S626&gt;=7,S626&lt;=12),IFERROR(VLOOKUP(入力項目!$S$14,子育て関連マスタ!$I$16:$M$17,4,FALSE),0),
AND(S626&gt;=13,S626&lt;=15),IFERROR(VLOOKUP(入力項目!$S$15,子育て関連マスタ!$I$21:$M$22,4,FALSE),0),
AND(S626&gt;=16,S626&lt;=18),IFERROR(VLOOKUP(入力項目!$S$16,子育て関連マスタ!$I$26:$M$28,4,FALSE),0),
AND(S626&gt;=19,S626&lt;=20,入力項目!$S$16="高専"),IFERROR(VLOOKUP(入力項目!$S$16,子育て関連マスタ!$I$26:$M$28,4,FALSE),0),
AND(S626&gt;=19,S626&lt;=20,入力項目!$S$16&lt;&gt;"高専"),IFERROR(VLOOKUP(入力項目!$S$17,子育て関連マスタ!$I$32:$M$37,4,FALSE),0),
AND(S626&gt;=21,S626&lt;=22,入力項目!$S$16="高専"),IFERROR(VLOOKUP(入力項目!$S$17,子育て関連マスタ!$I$32:$M$34,4,FALSE),0),
AND(S626&gt;=21,S626&lt;=22,入力項目!$S$16&lt;&gt;"高専"),IFERROR(VLOOKUP(入力項目!$S$17,子育て関連マスタ!$I$32:$M$34,4,FALSE),0),
S626&gt;=23,0
) +
IF($D626=4,
  IFERROR(_xlfn.IFS(
  S626&lt;=入力項目!$S$11,0,
  AND(S626=入力項目!$S$11),IFERROR(VLOOKUP(入力項目!$S$12,子育て関連マスタ!$I$4:$M$5,2,FALSE),0),
  AND(S626=4),IFERROR(VLOOKUP(入力項目!$S$13,子育て関連マスタ!$I$9:$M$12,2,FALSE),0),
  AND(S626=7),IFERROR(VLOOKUP(入力項目!$S$14,子育て関連マスタ!$I$16:$M$17,2,FALSE),0),
  AND(S626=13),IFERROR(VLOOKUP(入力項目!$S$15,子育て関連マスタ!$I$21:$M$22,2,FALSE),0),
  AND(S626=16),IFERROR(VLOOKUP(入力項目!$S$16,子育て関連マスタ!$I$26:$M$28,2,FALSE),0),
  AND(S626=19,入力項目!$S$16&lt;&gt;"高専"),IFERROR(VLOOKUP(入力項目!$S$17,子育て関連マスタ!$I$32:$M$37,2,FALSE),0),
  AND(S626=21,入力項目!$S$16="高専"),IFERROR(VLOOKUP(入力項目!$S$17,子育て関連マスタ!$I$32:$M$37,2,FALSE),0),
  S626&gt;=22,0
  ),0),0
) +
IF(AND(S626&gt;=1,S626&lt;=15),IF($D626=入力項目!$S$8,入力項目!$S$3,0),0) +
IF(AND(S626&gt;=1,S626&lt;=15),IF($D626=5,入力項目!$S$4,0),0) +
IF(AND(S626&gt;=1,S626&lt;=15),IF($D626=12,入力項目!$S$5,0),0) +
IF(AND(入力項目!$S$7=$A626,入力項目!$S$8=$D626),子育て関連マスタ!$C$14,0) +
IFERROR(IF(AND(YEAR(EDATE(DATE(入力項目!$S$7,入力項目!$S$8,1),1))=$A626,MONTH(EDATE(DATE(入力項目!$S$7,入力項目!$S$8,1),1))=$D626),子育て関連マスタ!$C$15,0),0) +
IF(AND(OR(S626=3,S626=5,S626=7),$D626=11),子育て関連マスタ!$C$17,0) +
IF(AND(S626=20,$D626=1),子育て関連マスタ!$C$18,0) +
IF(AND(S626=20,$D626=1),
IFERROR(_xlfn.IFS(
入力項目!$S$10="男",子育て関連マスタ!$C$18,
入力項目!$S$10="女",子育て関連マスタ!$C$19
),0),0
) +
IF(AND(S626&gt;=入力項目!$S$18,S626&lt;=入力項目!$S$19),入力項目!$S$20,0) +
IF(AND(S626&gt;=入力項目!$S$21,S626&lt;=入力項目!$S$22),入力項目!$S$23,0) +
IF(AND(S626&gt;=入力項目!$S$24,S626&lt;=入力項目!$S$25),入力項目!$S$26,0)
)</f>
        <v>0</v>
      </c>
      <c r="AH626">
        <f ca="1">-(
_xlfn.IFS(
T626&lt;=入力項目!$S$11,0,
AND(T626&gt;=入力項目!$S$11+1,T626&lt;=3),IFERROR(VLOOKUP(入力項目!$S$12,子育て関連マスタ!$I$4:$M$5,4,FALSE),0),
AND(T626&gt;=4,T626&lt;=6),IFERROR(VLOOKUP(入力項目!$S$13,子育て関連マスタ!$I$9:$M$12,4,FALSE),0),
AND(T626&gt;=7,T626&lt;=12),IFERROR(VLOOKUP(入力項目!$S$14,子育て関連マスタ!$I$16:$M$17,4,FALSE),0),
AND(T626&gt;=13,T626&lt;=15),IFERROR(VLOOKUP(入力項目!$S$15,子育て関連マスタ!$I$21:$M$22,4,FALSE),0),
AND(T626&gt;=16,T626&lt;=18),IFERROR(VLOOKUP(入力項目!$S$16,子育て関連マスタ!$I$26:$M$28,4,FALSE),0),
AND(T626&gt;=19,T626&lt;=20,入力項目!$S$16="高専"),IFERROR(VLOOKUP(入力項目!$S$16,子育て関連マスタ!$I$26:$M$28,4,FALSE),0),
AND(T626&gt;=19,T626&lt;=20,入力項目!$S$16&lt;&gt;"高専"),IFERROR(VLOOKUP(入力項目!$S$17,子育て関連マスタ!$I$32:$M$37,4,FALSE),0),
AND(T626&gt;=21,T626&lt;=22,入力項目!$S$16="高専"),IFERROR(VLOOKUP(入力項目!$S$17,子育て関連マスタ!$I$32:$M$34,4,FALSE),0),
AND(T626&gt;=21,T626&lt;=22,入力項目!$S$16&lt;&gt;"高専"),IFERROR(VLOOKUP(入力項目!$S$17,子育て関連マスタ!$I$32:$M$34,4,FALSE),0),
T626&gt;=23,0
) +
IF($D626=4,
  IFERROR(_xlfn.IFS(
  T626&lt;=入力項目!$S$11,0,
  AND(T626=入力項目!$S$11),IFERROR(VLOOKUP(入力項目!$S$12,子育て関連マスタ!$I$4:$M$5,2,FALSE),0),
  AND(T626=4),IFERROR(VLOOKUP(入力項目!$S$13,子育て関連マスタ!$I$9:$M$12,2,FALSE),0),
  AND(T626=7),IFERROR(VLOOKUP(入力項目!$S$14,子育て関連マスタ!$I$16:$M$17,2,FALSE),0),
  AND(T626=13),IFERROR(VLOOKUP(入力項目!$S$15,子育て関連マスタ!$I$21:$M$22,2,FALSE),0),
  AND(T626=16),IFERROR(VLOOKUP(入力項目!$S$16,子育て関連マスタ!$I$26:$M$28,2,FALSE),0),
  AND(T626=19,入力項目!$S$16&lt;&gt;"高専"),IFERROR(VLOOKUP(入力項目!$S$17,子育て関連マスタ!$I$32:$M$37,2,FALSE),0),
  AND(T626=21,入力項目!$S$16="高専"),IFERROR(VLOOKUP(入力項目!$S$17,子育て関連マスタ!$I$32:$M$37,2,FALSE),0),
  T626&gt;=22,0
  ),0),0
) +
IF(AND(T626&gt;=1,T626&lt;=15),IF($D626=入力項目!$S$8,入力項目!$S$3,0),0) +
IF(AND(T626&gt;=1,T626&lt;=15),IF($D626=5,入力項目!$S$4,0),0) +
IF(AND(T626&gt;=1,T626&lt;=15),IF($D626=12,入力項目!$S$5,0),0) +
IF(AND(入力項目!$S$7=$A626,入力項目!$S$8=$D626),子育て関連マスタ!$C$14,0) +
IFERROR(IF(AND(YEAR(EDATE(DATE(入力項目!$S$7,入力項目!$S$8,1),1))=$A626,MONTH(EDATE(DATE(入力項目!$S$7,入力項目!$S$8,1),1))=$D626),子育て関連マスタ!$C$15,0),0) +
IF(AND(OR(T626=3,T626=5,T626=7),$D626=11),子育て関連マスタ!$C$17,0) +
IF(AND(T626=20,$D626=1),子育て関連マスタ!$C$18,0) +
IF(AND(T626=20,$D626=1),
IFERROR(_xlfn.IFS(
入力項目!$S$10="男",子育て関連マスタ!$C$18,
入力項目!$S$10="女",子育て関連マスタ!$C$19
),0),0
) +
IF(AND(T626&gt;=入力項目!$S$18,T626&lt;=入力項目!$S$19),入力項目!$S$20,0) +
IF(AND(T626&gt;=入力項目!$S$21,T626&lt;=入力項目!$S$22),入力項目!$S$23,0) +
IF(AND(T626&gt;=入力項目!$S$24,T626&lt;=入力項目!$S$25),入力項目!$S$26,0)
)</f>
        <v>0</v>
      </c>
      <c r="AI626">
        <f ca="1">-(
_xlfn.IFS(
U626&lt;=入力項目!$S$11,0,
AND(U626&gt;=入力項目!$S$11+1,U626&lt;=3),IFERROR(VLOOKUP(入力項目!$S$12,子育て関連マスタ!$I$4:$M$5,4,FALSE),0),
AND(U626&gt;=4,U626&lt;=6),IFERROR(VLOOKUP(入力項目!$S$13,子育て関連マスタ!$I$9:$M$12,4,FALSE),0),
AND(U626&gt;=7,U626&lt;=12),IFERROR(VLOOKUP(入力項目!$S$14,子育て関連マスタ!$I$16:$M$17,4,FALSE),0),
AND(U626&gt;=13,U626&lt;=15),IFERROR(VLOOKUP(入力項目!$S$15,子育て関連マスタ!$I$21:$M$22,4,FALSE),0),
AND(U626&gt;=16,U626&lt;=18),IFERROR(VLOOKUP(入力項目!$S$16,子育て関連マスタ!$I$26:$M$28,4,FALSE),0),
AND(U626&gt;=19,U626&lt;=20,入力項目!$S$16="高専"),IFERROR(VLOOKUP(入力項目!$S$16,子育て関連マスタ!$I$26:$M$28,4,FALSE),0),
AND(U626&gt;=19,U626&lt;=20,入力項目!$S$16&lt;&gt;"高専"),IFERROR(VLOOKUP(入力項目!$S$17,子育て関連マスタ!$I$32:$M$37,4,FALSE),0),
AND(U626&gt;=21,U626&lt;=22,入力項目!$S$16="高専"),IFERROR(VLOOKUP(入力項目!$S$17,子育て関連マスタ!$I$32:$M$34,4,FALSE),0),
AND(U626&gt;=21,U626&lt;=22,入力項目!$S$16&lt;&gt;"高専"),IFERROR(VLOOKUP(入力項目!$S$17,子育て関連マスタ!$I$32:$M$34,4,FALSE),0),
U626&gt;=23,0
) +
IF($D626=4,
  IFERROR(_xlfn.IFS(
  U626&lt;=入力項目!$S$11,0,
  AND(U626=入力項目!$S$11),IFERROR(VLOOKUP(入力項目!$S$12,子育て関連マスタ!$I$4:$M$5,2,FALSE),0),
  AND(U626=4),IFERROR(VLOOKUP(入力項目!$S$13,子育て関連マスタ!$I$9:$M$12,2,FALSE),0),
  AND(U626=7),IFERROR(VLOOKUP(入力項目!$S$14,子育て関連マスタ!$I$16:$M$17,2,FALSE),0),
  AND(U626=13),IFERROR(VLOOKUP(入力項目!$S$15,子育て関連マスタ!$I$21:$M$22,2,FALSE),0),
  AND(U626=16),IFERROR(VLOOKUP(入力項目!$S$16,子育て関連マスタ!$I$26:$M$28,2,FALSE),0),
  AND(U626=19,入力項目!$S$16&lt;&gt;"高専"),IFERROR(VLOOKUP(入力項目!$S$17,子育て関連マスタ!$I$32:$M$37,2,FALSE),0),
  AND(U626=21,入力項目!$S$16="高専"),IFERROR(VLOOKUP(入力項目!$S$17,子育て関連マスタ!$I$32:$M$37,2,FALSE),0),
  U626&gt;=22,0
  ),0),0
) +
IF(AND(U626&gt;=1,U626&lt;=15),IF($D626=入力項目!$S$8,入力項目!$S$3,0),0) +
IF(AND(U626&gt;=1,U626&lt;=15),IF($D626=5,入力項目!$S$4,0),0) +
IF(AND(U626&gt;=1,U626&lt;=15),IF($D626=12,入力項目!$S$5,0),0) +
IF(AND(入力項目!$S$7=$A626,入力項目!$S$8=$D626),子育て関連マスタ!$C$14,0) +
IFERROR(IF(AND(YEAR(EDATE(DATE(入力項目!$S$7,入力項目!$S$8,1),1))=$A626,MONTH(EDATE(DATE(入力項目!$S$7,入力項目!$S$8,1),1))=$D626),子育て関連マスタ!$C$15,0),0) +
IF(AND(OR(U626=3,U626=5,U626=7),$D626=11),子育て関連マスタ!$C$17,0) +
IF(AND(U626=20,$D626=1),子育て関連マスタ!$C$18,0) +
IF(AND(U626=20,$D626=1),
IFERROR(_xlfn.IFS(
入力項目!$S$10="男",子育て関連マスタ!$C$18,
入力項目!$S$10="女",子育て関連マスタ!$C$19
),0),0
) +
IF(AND(U626&gt;=入力項目!$S$18,U626&lt;=入力項目!$S$19),入力項目!$S$20,0) +
IF(AND(U626&gt;=入力項目!$S$21,U626&lt;=入力項目!$S$22),入力項目!$S$23,0) +
IF(AND(U626&gt;=入力項目!$S$24,U626&lt;=入力項目!$S$25),入力項目!$S$26,0)
)</f>
        <v>0</v>
      </c>
      <c r="AJ626" s="10">
        <f ca="1">-VLOOKUP($D626,月別収支!$A$2:$H$13,7,FALSE)</f>
        <v>-20000</v>
      </c>
    </row>
    <row r="627" spans="1:36" x14ac:dyDescent="0.4">
      <c r="A627">
        <f t="shared" ca="1" si="173"/>
        <v>2076</v>
      </c>
      <c r="B627">
        <f t="shared" ca="1" si="163"/>
        <v>2076</v>
      </c>
      <c r="C627">
        <f t="shared" ca="1" si="164"/>
        <v>52</v>
      </c>
      <c r="D627">
        <f t="shared" ca="1" si="174"/>
        <v>9</v>
      </c>
      <c r="E627" t="str">
        <f t="shared" ca="1" si="158"/>
        <v>2076年9月</v>
      </c>
      <c r="F627">
        <f ca="1">IF(OR(入力項目!$N$5&lt;$A627,AND(入力項目!$N$5=$A627,入力項目!$N$6&lt;$D627)),IF(F626=0,1,IF(G627=12,F626+1,F626)),0)</f>
        <v>51</v>
      </c>
      <c r="G627">
        <f ca="1">IF(OR(入力項目!$N$5&lt;$A627,AND(入力項目!$N$5=$A627,入力項目!$N$6&lt;$D627)),IF(G626=12,1,G626+1),0)</f>
        <v>11</v>
      </c>
      <c r="H627" t="str">
        <f t="shared" ca="1" si="159"/>
        <v>51_11</v>
      </c>
      <c r="I627">
        <f ca="1">IF(
  IFERROR(AND($C627&gt;0,MOD($C627,入力項目!$N$22)=0,$D627=入力項目!$N$23), FALSE),
  1,
  IF(
    AND(I626&gt;0,J626=12),
    IF(I626=入力項目!$N$28, 0, I626+1),
    I626
  )
)</f>
        <v>3</v>
      </c>
      <c r="J627">
        <f ca="1">IF($D627=入力項目!$N$23,1,IFERROR(J626+1,1))</f>
        <v>4</v>
      </c>
      <c r="K627" t="str">
        <f t="shared" ca="1" si="160"/>
        <v>3_4</v>
      </c>
      <c r="L627">
        <f ca="1">L626+IF(入力項目!$D$4=$D627,1,0)</f>
        <v>80</v>
      </c>
      <c r="M627" t="str">
        <f t="shared" ca="1" si="161"/>
        <v>80歳</v>
      </c>
      <c r="N627">
        <f t="shared" ca="1" si="165"/>
        <v>81</v>
      </c>
      <c r="O627" t="str">
        <f t="shared" ca="1" si="162"/>
        <v>81歳</v>
      </c>
      <c r="P627">
        <f t="shared" ca="1" si="166"/>
        <v>56</v>
      </c>
      <c r="Q627">
        <f t="shared" ca="1" si="167"/>
        <v>54</v>
      </c>
      <c r="R627">
        <f t="shared" ca="1" si="168"/>
        <v>2077</v>
      </c>
      <c r="S627">
        <f t="shared" ca="1" si="169"/>
        <v>2077</v>
      </c>
      <c r="T627">
        <f t="shared" ca="1" si="170"/>
        <v>2077</v>
      </c>
      <c r="U627">
        <f t="shared" ca="1" si="171"/>
        <v>2077</v>
      </c>
      <c r="V627" s="10">
        <f t="shared" ca="1" si="172"/>
        <v>54922925</v>
      </c>
      <c r="W627" s="10">
        <f ca="1">IF($L627&lt;その他マスタ!$B$1,VLOOKUP($D627,月別収支!$A$2:$H$13,2,FALSE),その他マスタ!$B$3)+IF(AND($L627=その他マスタ!$B$1,入力項目!$I$9="あり",$D627=入力項目!$D$4),その他マスタ!$B$2,0)</f>
        <v>150000</v>
      </c>
      <c r="X627" s="10">
        <f ca="1">-IF(入力項目!$K$5=TRUE,
IF($F627+$G627&lt;3,VLOOKUP($D627,月別収支!$A$2:$H$13,8,FALSE),0)+IFERROR(VLOOKUP($H627,住宅ローン計算!C:P,13,FALSE),0)+IF($F627&gt;1,IF(OR($G627=3,$G627=6,$G627=9,$G627=12),ROUNDUP(入力項目!$N$18/4,0),0),0),
VLOOKUP($D627,月別収支!$A$2:$H$13,8,FALSE))</f>
        <v>0</v>
      </c>
      <c r="Y627" s="10">
        <f ca="1">-VLOOKUP($D627,月別収支!$A$2:$H$13,3,FALSE)</f>
        <v>-75000</v>
      </c>
      <c r="Z627" s="10">
        <f ca="1">-VLOOKUP($D627,月別収支!$A$2:$H$13,4,FALSE)</f>
        <v>-27000</v>
      </c>
      <c r="AA627" s="10">
        <f ca="1">-VLOOKUP($D627,月別収支!$A$2:$H$13,6,FALSE)</f>
        <v>-10000</v>
      </c>
      <c r="AB627" s="10">
        <f ca="1">-(
VLOOKUP($D627,月別収支!$A$2:$H$13,5,FALSE)+IF(AND(入力項目!$I$27&lt;=$A627,ISEVEN($A627-入力項目!$I$27),入力項目!$I$28=$D627),入力項目!$I$26,0)
+IF(入力項目!$K$26=TRUE,
IFERROR(VLOOKUP($K627,マイカーローン計算!C:P,13,FALSE),0),
IFERROR(
  IF(AND($C627&gt;0,MOD($C627,入力項目!$N$22)=0,$D627=入力項目!$N$23),入力項目!$N$24,0),
 0
)
)
)</f>
        <v>-20000</v>
      </c>
      <c r="AC627" s="10">
        <f ca="1">-IF($A627&lt;入力項目!$N$33,入力項目!$N$35,IF(AND($A627=入力項目!$N$33,$D627&lt;=入力項目!$N$34),入力項目!$N$35,0))</f>
        <v>0</v>
      </c>
      <c r="AD627">
        <f ca="1">-(
_xlfn.IFS(
P627&lt;=入力項目!$S$11,0,
AND(P627&gt;=入力項目!$S$11+1,P627&lt;=3),IFERROR(VLOOKUP(入力項目!$S$12,子育て関連マスタ!$I$4:$M$5,4,FALSE),0),
AND(P627&gt;=4,P627&lt;=6),IFERROR(VLOOKUP(入力項目!$S$13,子育て関連マスタ!$I$9:$M$12,4,FALSE),0),
AND(P627&gt;=7,P627&lt;=12),IFERROR(VLOOKUP(入力項目!$S$14,子育て関連マスタ!$I$16:$M$17,4,FALSE),0),
AND(P627&gt;=13,P627&lt;=15),IFERROR(VLOOKUP(入力項目!$S$15,子育て関連マスタ!$I$21:$M$22,4,FALSE),0),
AND(P627&gt;=16,P627&lt;=18),IFERROR(VLOOKUP(入力項目!$S$16,子育て関連マスタ!$I$26:$M$28,4,FALSE),0),
AND(P627&gt;=19,P627&lt;=20,入力項目!$S$16="高専"),IFERROR(VLOOKUP(入力項目!$S$16,子育て関連マスタ!$I$26:$M$28,4,FALSE),0),
AND(P627&gt;=19,P627&lt;=20,入力項目!$S$16&lt;&gt;"高専"),IFERROR(VLOOKUP(入力項目!$S$17,子育て関連マスタ!$I$32:$M$37,4,FALSE),0),
AND(P627&gt;=21,P627&lt;=22,入力項目!$S$16="高専"),IFERROR(VLOOKUP(入力項目!$S$17,子育て関連マスタ!$I$32:$M$34,4,FALSE),0),
AND(P627&gt;=21,P627&lt;=22,入力項目!$S$16&lt;&gt;"高専"),IFERROR(VLOOKUP(入力項目!$S$17,子育て関連マスタ!$I$32:$M$34,4,FALSE),0),
P627&gt;=23,0
) +
IF($D627=4,
  IFERROR(_xlfn.IFS(
  P627&lt;=入力項目!$S$11,0,
  AND(P627=入力項目!$S$11),IFERROR(VLOOKUP(入力項目!$S$12,子育て関連マスタ!$I$4:$M$5,2,FALSE),0),
  AND(P627=4),IFERROR(VLOOKUP(入力項目!$S$13,子育て関連マスタ!$I$9:$M$12,2,FALSE),0),
  AND(P627=7),IFERROR(VLOOKUP(入力項目!$S$14,子育て関連マスタ!$I$16:$M$17,2,FALSE),0),
  AND(P627=13),IFERROR(VLOOKUP(入力項目!$S$15,子育て関連マスタ!$I$21:$M$22,2,FALSE),0),
  AND(P627=16),IFERROR(VLOOKUP(入力項目!$S$16,子育て関連マスタ!$I$26:$M$28,2,FALSE),0),
  AND(P627=19,入力項目!$S$16&lt;&gt;"高専"),IFERROR(VLOOKUP(入力項目!$S$17,子育て関連マスタ!$I$32:$M$37,2,FALSE),0),
  AND(P627=21,入力項目!$S$16="高専"),IFERROR(VLOOKUP(入力項目!$S$17,子育て関連マスタ!$I$32:$M$37,2,FALSE),0),
  P627&gt;=22,0
  ),0),0
) +
IF(AND(P627&gt;=1,P627&lt;=15),IF($D627=入力項目!$S$8,入力項目!$S$3,0),0) +
IF(AND(P627&gt;=1,P627&lt;=15),IF($D627=5,入力項目!$S$4,0),0) +
IF(AND(P627&gt;=1,P627&lt;=15),IF($D627=12,入力項目!$S$5,0),0) +
IF(AND(入力項目!$S$7=$A627,入力項目!$S$8=$D627),子育て関連マスタ!$C$14,0) +
IFERROR(IF(AND(YEAR(EDATE(DATE(入力項目!$S$7,入力項目!$S$8,1),1))=$A627,MONTH(EDATE(DATE(入力項目!$S$7,入力項目!$S$8,1),1))=$D627),子育て関連マスタ!$C$15,0),0) +
IF(AND(OR(P627=3,P627=5,P627=7),$D627=11),子育て関連マスタ!$C$17,0) +
IF(AND(P627=20,$D627=1),子育て関連マスタ!$C$18,0) +
IF(AND(P627=20,$D627=1),
IFERROR(_xlfn.IFS(
入力項目!$S$10="男",子育て関連マスタ!$C$18,
入力項目!$S$10="女",子育て関連マスタ!$C$19
),0),0
) +
IF(AND(P627&gt;=入力項目!$S$18,P627&lt;=入力項目!$S$19),入力項目!$S$20,0) +
IF(AND(P627&gt;=入力項目!$S$21,P627&lt;=入力項目!$S$22),入力項目!$S$23,0) +
IF(AND(P627&gt;=入力項目!$S$24,P627&lt;=入力項目!$S$25),入力項目!$S$26,0)
)</f>
        <v>0</v>
      </c>
      <c r="AE627">
        <f ca="1">-(
_xlfn.IFS(
Q627&lt;=入力項目!$S$11,0,
AND(Q627&gt;=入力項目!$S$11+1,Q627&lt;=3),IFERROR(VLOOKUP(入力項目!$S$12,子育て関連マスタ!$I$4:$M$5,4,FALSE),0),
AND(Q627&gt;=4,Q627&lt;=6),IFERROR(VLOOKUP(入力項目!$S$13,子育て関連マスタ!$I$9:$M$12,4,FALSE),0),
AND(Q627&gt;=7,Q627&lt;=12),IFERROR(VLOOKUP(入力項目!$S$14,子育て関連マスタ!$I$16:$M$17,4,FALSE),0),
AND(Q627&gt;=13,Q627&lt;=15),IFERROR(VLOOKUP(入力項目!$S$15,子育て関連マスタ!$I$21:$M$22,4,FALSE),0),
AND(Q627&gt;=16,Q627&lt;=18),IFERROR(VLOOKUP(入力項目!$S$16,子育て関連マスタ!$I$26:$M$28,4,FALSE),0),
AND(Q627&gt;=19,Q627&lt;=20,入力項目!$S$16="高専"),IFERROR(VLOOKUP(入力項目!$S$16,子育て関連マスタ!$I$26:$M$28,4,FALSE),0),
AND(Q627&gt;=19,Q627&lt;=20,入力項目!$S$16&lt;&gt;"高専"),IFERROR(VLOOKUP(入力項目!$S$17,子育て関連マスタ!$I$32:$M$37,4,FALSE),0),
AND(Q627&gt;=21,Q627&lt;=22,入力項目!$S$16="高専"),IFERROR(VLOOKUP(入力項目!$S$17,子育て関連マスタ!$I$32:$M$34,4,FALSE),0),
AND(Q627&gt;=21,Q627&lt;=22,入力項目!$S$16&lt;&gt;"高専"),IFERROR(VLOOKUP(入力項目!$S$17,子育て関連マスタ!$I$32:$M$34,4,FALSE),0),
Q627&gt;=23,0
) +
IF($D627=4,
  IFERROR(_xlfn.IFS(
  Q627&lt;=入力項目!$S$11,0,
  AND(Q627=入力項目!$S$11),IFERROR(VLOOKUP(入力項目!$S$12,子育て関連マスタ!$I$4:$M$5,2,FALSE),0),
  AND(Q627=4),IFERROR(VLOOKUP(入力項目!$S$13,子育て関連マスタ!$I$9:$M$12,2,FALSE),0),
  AND(Q627=7),IFERROR(VLOOKUP(入力項目!$S$14,子育て関連マスタ!$I$16:$M$17,2,FALSE),0),
  AND(Q627=13),IFERROR(VLOOKUP(入力項目!$S$15,子育て関連マスタ!$I$21:$M$22,2,FALSE),0),
  AND(Q627=16),IFERROR(VLOOKUP(入力項目!$S$16,子育て関連マスタ!$I$26:$M$28,2,FALSE),0),
  AND(Q627=19,入力項目!$S$16&lt;&gt;"高専"),IFERROR(VLOOKUP(入力項目!$S$17,子育て関連マスタ!$I$32:$M$37,2,FALSE),0),
  AND(Q627=21,入力項目!$S$16="高専"),IFERROR(VLOOKUP(入力項目!$S$17,子育て関連マスタ!$I$32:$M$37,2,FALSE),0),
  Q627&gt;=22,0
  ),0),0
) +
IF(AND(Q627&gt;=1,Q627&lt;=15),IF($D627=入力項目!$S$8,入力項目!$S$3,0),0) +
IF(AND(Q627&gt;=1,Q627&lt;=15),IF($D627=5,入力項目!$S$4,0),0) +
IF(AND(Q627&gt;=1,Q627&lt;=15),IF($D627=12,入力項目!$S$5,0),0) +
IF(AND(入力項目!$S$7=$A627,入力項目!$S$8=$D627),子育て関連マスタ!$C$14,0) +
IFERROR(IF(AND(YEAR(EDATE(DATE(入力項目!$S$7,入力項目!$S$8,1),1))=$A627,MONTH(EDATE(DATE(入力項目!$S$7,入力項目!$S$8,1),1))=$D627),子育て関連マスタ!$C$15,0),0) +
IF(AND(OR(Q627=3,Q627=5,Q627=7),$D627=11),子育て関連マスタ!$C$17,0) +
IF(AND(Q627=20,$D627=1),子育て関連マスタ!$C$18,0) +
IF(AND(Q627=20,$D627=1),
IFERROR(_xlfn.IFS(
入力項目!$S$10="男",子育て関連マスタ!$C$18,
入力項目!$S$10="女",子育て関連マスタ!$C$19
),0),0
) +
IF(AND(Q627&gt;=入力項目!$S$18,Q627&lt;=入力項目!$S$19),入力項目!$S$20,0) +
IF(AND(Q627&gt;=入力項目!$S$21,Q627&lt;=入力項目!$S$22),入力項目!$S$23,0) +
IF(AND(Q627&gt;=入力項目!$S$24,Q627&lt;=入力項目!$S$25),入力項目!$S$26,0)
)</f>
        <v>0</v>
      </c>
      <c r="AF627">
        <f ca="1">-(
_xlfn.IFS(
R627&lt;=入力項目!$S$11,0,
AND(R627&gt;=入力項目!$S$11+1,R627&lt;=3),IFERROR(VLOOKUP(入力項目!$S$12,子育て関連マスタ!$I$4:$M$5,4,FALSE),0),
AND(R627&gt;=4,R627&lt;=6),IFERROR(VLOOKUP(入力項目!$S$13,子育て関連マスタ!$I$9:$M$12,4,FALSE),0),
AND(R627&gt;=7,R627&lt;=12),IFERROR(VLOOKUP(入力項目!$S$14,子育て関連マスタ!$I$16:$M$17,4,FALSE),0),
AND(R627&gt;=13,R627&lt;=15),IFERROR(VLOOKUP(入力項目!$S$15,子育て関連マスタ!$I$21:$M$22,4,FALSE),0),
AND(R627&gt;=16,R627&lt;=18),IFERROR(VLOOKUP(入力項目!$S$16,子育て関連マスタ!$I$26:$M$28,4,FALSE),0),
AND(R627&gt;=19,R627&lt;=20,入力項目!$S$16="高専"),IFERROR(VLOOKUP(入力項目!$S$16,子育て関連マスタ!$I$26:$M$28,4,FALSE),0),
AND(R627&gt;=19,R627&lt;=20,入力項目!$S$16&lt;&gt;"高専"),IFERROR(VLOOKUP(入力項目!$S$17,子育て関連マスタ!$I$32:$M$37,4,FALSE),0),
AND(R627&gt;=21,R627&lt;=22,入力項目!$S$16="高専"),IFERROR(VLOOKUP(入力項目!$S$17,子育て関連マスタ!$I$32:$M$34,4,FALSE),0),
AND(R627&gt;=21,R627&lt;=22,入力項目!$S$16&lt;&gt;"高専"),IFERROR(VLOOKUP(入力項目!$S$17,子育て関連マスタ!$I$32:$M$34,4,FALSE),0),
R627&gt;=23,0
) +
IF($D627=4,
  IFERROR(_xlfn.IFS(
  R627&lt;=入力項目!$S$11,0,
  AND(R627=入力項目!$S$11),IFERROR(VLOOKUP(入力項目!$S$12,子育て関連マスタ!$I$4:$M$5,2,FALSE),0),
  AND(R627=4),IFERROR(VLOOKUP(入力項目!$S$13,子育て関連マスタ!$I$9:$M$12,2,FALSE),0),
  AND(R627=7),IFERROR(VLOOKUP(入力項目!$S$14,子育て関連マスタ!$I$16:$M$17,2,FALSE),0),
  AND(R627=13),IFERROR(VLOOKUP(入力項目!$S$15,子育て関連マスタ!$I$21:$M$22,2,FALSE),0),
  AND(R627=16),IFERROR(VLOOKUP(入力項目!$S$16,子育て関連マスタ!$I$26:$M$28,2,FALSE),0),
  AND(R627=19,入力項目!$S$16&lt;&gt;"高専"),IFERROR(VLOOKUP(入力項目!$S$17,子育て関連マスタ!$I$32:$M$37,2,FALSE),0),
  AND(R627=21,入力項目!$S$16="高専"),IFERROR(VLOOKUP(入力項目!$S$17,子育て関連マスタ!$I$32:$M$37,2,FALSE),0),
  R627&gt;=22,0
  ),0),0
) +
IF(AND(R627&gt;=1,R627&lt;=15),IF($D627=入力項目!$S$8,入力項目!$S$3,0),0) +
IF(AND(R627&gt;=1,R627&lt;=15),IF($D627=5,入力項目!$S$4,0),0) +
IF(AND(R627&gt;=1,R627&lt;=15),IF($D627=12,入力項目!$S$5,0),0) +
IF(AND(入力項目!$S$7=$A627,入力項目!$S$8=$D627),子育て関連マスタ!$C$14,0) +
IFERROR(IF(AND(YEAR(EDATE(DATE(入力項目!$S$7,入力項目!$S$8,1),1))=$A627,MONTH(EDATE(DATE(入力項目!$S$7,入力項目!$S$8,1),1))=$D627),子育て関連マスタ!$C$15,0),0) +
IF(AND(OR(R627=3,R627=5,R627=7),$D627=11),子育て関連マスタ!$C$17,0) +
IF(AND(R627=20,$D627=1),子育て関連マスタ!$C$18,0) +
IF(AND(R627=20,$D627=1),
IFERROR(_xlfn.IFS(
入力項目!$S$10="男",子育て関連マスタ!$C$18,
入力項目!$S$10="女",子育て関連マスタ!$C$19
),0),0
) +
IF(AND(R627&gt;=入力項目!$S$18,R627&lt;=入力項目!$S$19),入力項目!$S$20,0) +
IF(AND(R627&gt;=入力項目!$S$21,R627&lt;=入力項目!$S$22),入力項目!$S$23,0) +
IF(AND(R627&gt;=入力項目!$S$24,R627&lt;=入力項目!$S$25),入力項目!$S$26,0)
)</f>
        <v>0</v>
      </c>
      <c r="AG627">
        <f ca="1">-(
_xlfn.IFS(
S627&lt;=入力項目!$S$11,0,
AND(S627&gt;=入力項目!$S$11+1,S627&lt;=3),IFERROR(VLOOKUP(入力項目!$S$12,子育て関連マスタ!$I$4:$M$5,4,FALSE),0),
AND(S627&gt;=4,S627&lt;=6),IFERROR(VLOOKUP(入力項目!$S$13,子育て関連マスタ!$I$9:$M$12,4,FALSE),0),
AND(S627&gt;=7,S627&lt;=12),IFERROR(VLOOKUP(入力項目!$S$14,子育て関連マスタ!$I$16:$M$17,4,FALSE),0),
AND(S627&gt;=13,S627&lt;=15),IFERROR(VLOOKUP(入力項目!$S$15,子育て関連マスタ!$I$21:$M$22,4,FALSE),0),
AND(S627&gt;=16,S627&lt;=18),IFERROR(VLOOKUP(入力項目!$S$16,子育て関連マスタ!$I$26:$M$28,4,FALSE),0),
AND(S627&gt;=19,S627&lt;=20,入力項目!$S$16="高専"),IFERROR(VLOOKUP(入力項目!$S$16,子育て関連マスタ!$I$26:$M$28,4,FALSE),0),
AND(S627&gt;=19,S627&lt;=20,入力項目!$S$16&lt;&gt;"高専"),IFERROR(VLOOKUP(入力項目!$S$17,子育て関連マスタ!$I$32:$M$37,4,FALSE),0),
AND(S627&gt;=21,S627&lt;=22,入力項目!$S$16="高専"),IFERROR(VLOOKUP(入力項目!$S$17,子育て関連マスタ!$I$32:$M$34,4,FALSE),0),
AND(S627&gt;=21,S627&lt;=22,入力項目!$S$16&lt;&gt;"高専"),IFERROR(VLOOKUP(入力項目!$S$17,子育て関連マスタ!$I$32:$M$34,4,FALSE),0),
S627&gt;=23,0
) +
IF($D627=4,
  IFERROR(_xlfn.IFS(
  S627&lt;=入力項目!$S$11,0,
  AND(S627=入力項目!$S$11),IFERROR(VLOOKUP(入力項目!$S$12,子育て関連マスタ!$I$4:$M$5,2,FALSE),0),
  AND(S627=4),IFERROR(VLOOKUP(入力項目!$S$13,子育て関連マスタ!$I$9:$M$12,2,FALSE),0),
  AND(S627=7),IFERROR(VLOOKUP(入力項目!$S$14,子育て関連マスタ!$I$16:$M$17,2,FALSE),0),
  AND(S627=13),IFERROR(VLOOKUP(入力項目!$S$15,子育て関連マスタ!$I$21:$M$22,2,FALSE),0),
  AND(S627=16),IFERROR(VLOOKUP(入力項目!$S$16,子育て関連マスタ!$I$26:$M$28,2,FALSE),0),
  AND(S627=19,入力項目!$S$16&lt;&gt;"高専"),IFERROR(VLOOKUP(入力項目!$S$17,子育て関連マスタ!$I$32:$M$37,2,FALSE),0),
  AND(S627=21,入力項目!$S$16="高専"),IFERROR(VLOOKUP(入力項目!$S$17,子育て関連マスタ!$I$32:$M$37,2,FALSE),0),
  S627&gt;=22,0
  ),0),0
) +
IF(AND(S627&gt;=1,S627&lt;=15),IF($D627=入力項目!$S$8,入力項目!$S$3,0),0) +
IF(AND(S627&gt;=1,S627&lt;=15),IF($D627=5,入力項目!$S$4,0),0) +
IF(AND(S627&gt;=1,S627&lt;=15),IF($D627=12,入力項目!$S$5,0),0) +
IF(AND(入力項目!$S$7=$A627,入力項目!$S$8=$D627),子育て関連マスタ!$C$14,0) +
IFERROR(IF(AND(YEAR(EDATE(DATE(入力項目!$S$7,入力項目!$S$8,1),1))=$A627,MONTH(EDATE(DATE(入力項目!$S$7,入力項目!$S$8,1),1))=$D627),子育て関連マスタ!$C$15,0),0) +
IF(AND(OR(S627=3,S627=5,S627=7),$D627=11),子育て関連マスタ!$C$17,0) +
IF(AND(S627=20,$D627=1),子育て関連マスタ!$C$18,0) +
IF(AND(S627=20,$D627=1),
IFERROR(_xlfn.IFS(
入力項目!$S$10="男",子育て関連マスタ!$C$18,
入力項目!$S$10="女",子育て関連マスタ!$C$19
),0),0
) +
IF(AND(S627&gt;=入力項目!$S$18,S627&lt;=入力項目!$S$19),入力項目!$S$20,0) +
IF(AND(S627&gt;=入力項目!$S$21,S627&lt;=入力項目!$S$22),入力項目!$S$23,0) +
IF(AND(S627&gt;=入力項目!$S$24,S627&lt;=入力項目!$S$25),入力項目!$S$26,0)
)</f>
        <v>0</v>
      </c>
      <c r="AH627">
        <f ca="1">-(
_xlfn.IFS(
T627&lt;=入力項目!$S$11,0,
AND(T627&gt;=入力項目!$S$11+1,T627&lt;=3),IFERROR(VLOOKUP(入力項目!$S$12,子育て関連マスタ!$I$4:$M$5,4,FALSE),0),
AND(T627&gt;=4,T627&lt;=6),IFERROR(VLOOKUP(入力項目!$S$13,子育て関連マスタ!$I$9:$M$12,4,FALSE),0),
AND(T627&gt;=7,T627&lt;=12),IFERROR(VLOOKUP(入力項目!$S$14,子育て関連マスタ!$I$16:$M$17,4,FALSE),0),
AND(T627&gt;=13,T627&lt;=15),IFERROR(VLOOKUP(入力項目!$S$15,子育て関連マスタ!$I$21:$M$22,4,FALSE),0),
AND(T627&gt;=16,T627&lt;=18),IFERROR(VLOOKUP(入力項目!$S$16,子育て関連マスタ!$I$26:$M$28,4,FALSE),0),
AND(T627&gt;=19,T627&lt;=20,入力項目!$S$16="高専"),IFERROR(VLOOKUP(入力項目!$S$16,子育て関連マスタ!$I$26:$M$28,4,FALSE),0),
AND(T627&gt;=19,T627&lt;=20,入力項目!$S$16&lt;&gt;"高専"),IFERROR(VLOOKUP(入力項目!$S$17,子育て関連マスタ!$I$32:$M$37,4,FALSE),0),
AND(T627&gt;=21,T627&lt;=22,入力項目!$S$16="高専"),IFERROR(VLOOKUP(入力項目!$S$17,子育て関連マスタ!$I$32:$M$34,4,FALSE),0),
AND(T627&gt;=21,T627&lt;=22,入力項目!$S$16&lt;&gt;"高専"),IFERROR(VLOOKUP(入力項目!$S$17,子育て関連マスタ!$I$32:$M$34,4,FALSE),0),
T627&gt;=23,0
) +
IF($D627=4,
  IFERROR(_xlfn.IFS(
  T627&lt;=入力項目!$S$11,0,
  AND(T627=入力項目!$S$11),IFERROR(VLOOKUP(入力項目!$S$12,子育て関連マスタ!$I$4:$M$5,2,FALSE),0),
  AND(T627=4),IFERROR(VLOOKUP(入力項目!$S$13,子育て関連マスタ!$I$9:$M$12,2,FALSE),0),
  AND(T627=7),IFERROR(VLOOKUP(入力項目!$S$14,子育て関連マスタ!$I$16:$M$17,2,FALSE),0),
  AND(T627=13),IFERROR(VLOOKUP(入力項目!$S$15,子育て関連マスタ!$I$21:$M$22,2,FALSE),0),
  AND(T627=16),IFERROR(VLOOKUP(入力項目!$S$16,子育て関連マスタ!$I$26:$M$28,2,FALSE),0),
  AND(T627=19,入力項目!$S$16&lt;&gt;"高専"),IFERROR(VLOOKUP(入力項目!$S$17,子育て関連マスタ!$I$32:$M$37,2,FALSE),0),
  AND(T627=21,入力項目!$S$16="高専"),IFERROR(VLOOKUP(入力項目!$S$17,子育て関連マスタ!$I$32:$M$37,2,FALSE),0),
  T627&gt;=22,0
  ),0),0
) +
IF(AND(T627&gt;=1,T627&lt;=15),IF($D627=入力項目!$S$8,入力項目!$S$3,0),0) +
IF(AND(T627&gt;=1,T627&lt;=15),IF($D627=5,入力項目!$S$4,0),0) +
IF(AND(T627&gt;=1,T627&lt;=15),IF($D627=12,入力項目!$S$5,0),0) +
IF(AND(入力項目!$S$7=$A627,入力項目!$S$8=$D627),子育て関連マスタ!$C$14,0) +
IFERROR(IF(AND(YEAR(EDATE(DATE(入力項目!$S$7,入力項目!$S$8,1),1))=$A627,MONTH(EDATE(DATE(入力項目!$S$7,入力項目!$S$8,1),1))=$D627),子育て関連マスタ!$C$15,0),0) +
IF(AND(OR(T627=3,T627=5,T627=7),$D627=11),子育て関連マスタ!$C$17,0) +
IF(AND(T627=20,$D627=1),子育て関連マスタ!$C$18,0) +
IF(AND(T627=20,$D627=1),
IFERROR(_xlfn.IFS(
入力項目!$S$10="男",子育て関連マスタ!$C$18,
入力項目!$S$10="女",子育て関連マスタ!$C$19
),0),0
) +
IF(AND(T627&gt;=入力項目!$S$18,T627&lt;=入力項目!$S$19),入力項目!$S$20,0) +
IF(AND(T627&gt;=入力項目!$S$21,T627&lt;=入力項目!$S$22),入力項目!$S$23,0) +
IF(AND(T627&gt;=入力項目!$S$24,T627&lt;=入力項目!$S$25),入力項目!$S$26,0)
)</f>
        <v>0</v>
      </c>
      <c r="AI627">
        <f ca="1">-(
_xlfn.IFS(
U627&lt;=入力項目!$S$11,0,
AND(U627&gt;=入力項目!$S$11+1,U627&lt;=3),IFERROR(VLOOKUP(入力項目!$S$12,子育て関連マスタ!$I$4:$M$5,4,FALSE),0),
AND(U627&gt;=4,U627&lt;=6),IFERROR(VLOOKUP(入力項目!$S$13,子育て関連マスタ!$I$9:$M$12,4,FALSE),0),
AND(U627&gt;=7,U627&lt;=12),IFERROR(VLOOKUP(入力項目!$S$14,子育て関連マスタ!$I$16:$M$17,4,FALSE),0),
AND(U627&gt;=13,U627&lt;=15),IFERROR(VLOOKUP(入力項目!$S$15,子育て関連マスタ!$I$21:$M$22,4,FALSE),0),
AND(U627&gt;=16,U627&lt;=18),IFERROR(VLOOKUP(入力項目!$S$16,子育て関連マスタ!$I$26:$M$28,4,FALSE),0),
AND(U627&gt;=19,U627&lt;=20,入力項目!$S$16="高専"),IFERROR(VLOOKUP(入力項目!$S$16,子育て関連マスタ!$I$26:$M$28,4,FALSE),0),
AND(U627&gt;=19,U627&lt;=20,入力項目!$S$16&lt;&gt;"高専"),IFERROR(VLOOKUP(入力項目!$S$17,子育て関連マスタ!$I$32:$M$37,4,FALSE),0),
AND(U627&gt;=21,U627&lt;=22,入力項目!$S$16="高専"),IFERROR(VLOOKUP(入力項目!$S$17,子育て関連マスタ!$I$32:$M$34,4,FALSE),0),
AND(U627&gt;=21,U627&lt;=22,入力項目!$S$16&lt;&gt;"高専"),IFERROR(VLOOKUP(入力項目!$S$17,子育て関連マスタ!$I$32:$M$34,4,FALSE),0),
U627&gt;=23,0
) +
IF($D627=4,
  IFERROR(_xlfn.IFS(
  U627&lt;=入力項目!$S$11,0,
  AND(U627=入力項目!$S$11),IFERROR(VLOOKUP(入力項目!$S$12,子育て関連マスタ!$I$4:$M$5,2,FALSE),0),
  AND(U627=4),IFERROR(VLOOKUP(入力項目!$S$13,子育て関連マスタ!$I$9:$M$12,2,FALSE),0),
  AND(U627=7),IFERROR(VLOOKUP(入力項目!$S$14,子育て関連マスタ!$I$16:$M$17,2,FALSE),0),
  AND(U627=13),IFERROR(VLOOKUP(入力項目!$S$15,子育て関連マスタ!$I$21:$M$22,2,FALSE),0),
  AND(U627=16),IFERROR(VLOOKUP(入力項目!$S$16,子育て関連マスタ!$I$26:$M$28,2,FALSE),0),
  AND(U627=19,入力項目!$S$16&lt;&gt;"高専"),IFERROR(VLOOKUP(入力項目!$S$17,子育て関連マスタ!$I$32:$M$37,2,FALSE),0),
  AND(U627=21,入力項目!$S$16="高専"),IFERROR(VLOOKUP(入力項目!$S$17,子育て関連マスタ!$I$32:$M$37,2,FALSE),0),
  U627&gt;=22,0
  ),0),0
) +
IF(AND(U627&gt;=1,U627&lt;=15),IF($D627=入力項目!$S$8,入力項目!$S$3,0),0) +
IF(AND(U627&gt;=1,U627&lt;=15),IF($D627=5,入力項目!$S$4,0),0) +
IF(AND(U627&gt;=1,U627&lt;=15),IF($D627=12,入力項目!$S$5,0),0) +
IF(AND(入力項目!$S$7=$A627,入力項目!$S$8=$D627),子育て関連マスタ!$C$14,0) +
IFERROR(IF(AND(YEAR(EDATE(DATE(入力項目!$S$7,入力項目!$S$8,1),1))=$A627,MONTH(EDATE(DATE(入力項目!$S$7,入力項目!$S$8,1),1))=$D627),子育て関連マスタ!$C$15,0),0) +
IF(AND(OR(U627=3,U627=5,U627=7),$D627=11),子育て関連マスタ!$C$17,0) +
IF(AND(U627=20,$D627=1),子育て関連マスタ!$C$18,0) +
IF(AND(U627=20,$D627=1),
IFERROR(_xlfn.IFS(
入力項目!$S$10="男",子育て関連マスタ!$C$18,
入力項目!$S$10="女",子育て関連マスタ!$C$19
),0),0
) +
IF(AND(U627&gt;=入力項目!$S$18,U627&lt;=入力項目!$S$19),入力項目!$S$20,0) +
IF(AND(U627&gt;=入力項目!$S$21,U627&lt;=入力項目!$S$22),入力項目!$S$23,0) +
IF(AND(U627&gt;=入力項目!$S$24,U627&lt;=入力項目!$S$25),入力項目!$S$26,0)
)</f>
        <v>0</v>
      </c>
      <c r="AJ627" s="10">
        <f ca="1">-VLOOKUP($D627,月別収支!$A$2:$H$13,7,FALSE)</f>
        <v>-20000</v>
      </c>
    </row>
    <row r="628" spans="1:36" x14ac:dyDescent="0.4">
      <c r="A628">
        <f t="shared" ca="1" si="173"/>
        <v>2076</v>
      </c>
      <c r="B628">
        <f t="shared" ca="1" si="163"/>
        <v>2076</v>
      </c>
      <c r="C628">
        <f t="shared" ca="1" si="164"/>
        <v>52</v>
      </c>
      <c r="D628">
        <f t="shared" ca="1" si="174"/>
        <v>10</v>
      </c>
      <c r="E628" t="str">
        <f t="shared" ca="1" si="158"/>
        <v>2076年10月</v>
      </c>
      <c r="F628">
        <f ca="1">IF(OR(入力項目!$N$5&lt;$A628,AND(入力項目!$N$5=$A628,入力項目!$N$6&lt;$D628)),IF(F627=0,1,IF(G628=12,F627+1,F627)),0)</f>
        <v>52</v>
      </c>
      <c r="G628">
        <f ca="1">IF(OR(入力項目!$N$5&lt;$A628,AND(入力項目!$N$5=$A628,入力項目!$N$6&lt;$D628)),IF(G627=12,1,G627+1),0)</f>
        <v>12</v>
      </c>
      <c r="H628" t="str">
        <f t="shared" ca="1" si="159"/>
        <v>52_12</v>
      </c>
      <c r="I628">
        <f ca="1">IF(
  IFERROR(AND($C628&gt;0,MOD($C628,入力項目!$N$22)=0,$D628=入力項目!$N$23), FALSE),
  1,
  IF(
    AND(I627&gt;0,J627=12),
    IF(I627=入力項目!$N$28, 0, I627+1),
    I627
  )
)</f>
        <v>3</v>
      </c>
      <c r="J628">
        <f ca="1">IF($D628=入力項目!$N$23,1,IFERROR(J627+1,1))</f>
        <v>5</v>
      </c>
      <c r="K628" t="str">
        <f t="shared" ca="1" si="160"/>
        <v>3_5</v>
      </c>
      <c r="L628">
        <f ca="1">L627+IF(入力項目!$D$4=$D628,1,0)</f>
        <v>81</v>
      </c>
      <c r="M628" t="str">
        <f t="shared" ca="1" si="161"/>
        <v>81歳</v>
      </c>
      <c r="N628">
        <f t="shared" ca="1" si="165"/>
        <v>81</v>
      </c>
      <c r="O628" t="str">
        <f t="shared" ca="1" si="162"/>
        <v>81歳</v>
      </c>
      <c r="P628">
        <f t="shared" ca="1" si="166"/>
        <v>56</v>
      </c>
      <c r="Q628">
        <f t="shared" ca="1" si="167"/>
        <v>54</v>
      </c>
      <c r="R628">
        <f t="shared" ca="1" si="168"/>
        <v>2077</v>
      </c>
      <c r="S628">
        <f t="shared" ca="1" si="169"/>
        <v>2077</v>
      </c>
      <c r="T628">
        <f t="shared" ca="1" si="170"/>
        <v>2077</v>
      </c>
      <c r="U628">
        <f t="shared" ca="1" si="171"/>
        <v>2077</v>
      </c>
      <c r="V628" s="10">
        <f t="shared" ca="1" si="172"/>
        <v>54883425</v>
      </c>
      <c r="W628" s="10">
        <f ca="1">IF($L628&lt;その他マスタ!$B$1,VLOOKUP($D628,月別収支!$A$2:$H$13,2,FALSE),その他マスタ!$B$3)+IF(AND($L628=その他マスタ!$B$1,入力項目!$I$9="あり",$D628=入力項目!$D$4),その他マスタ!$B$2,0)</f>
        <v>150000</v>
      </c>
      <c r="X628" s="10">
        <f ca="1">-IF(入力項目!$K$5=TRUE,
IF($F628+$G628&lt;3,VLOOKUP($D628,月別収支!$A$2:$H$13,8,FALSE),0)+IFERROR(VLOOKUP($H628,住宅ローン計算!C:P,13,FALSE),0)+IF($F628&gt;1,IF(OR($G628=3,$G628=6,$G628=9,$G628=12),ROUNDUP(入力項目!$N$18/4,0),0),0),
VLOOKUP($D628,月別収支!$A$2:$H$13,8,FALSE))</f>
        <v>-37500</v>
      </c>
      <c r="Y628" s="10">
        <f ca="1">-VLOOKUP($D628,月別収支!$A$2:$H$13,3,FALSE)</f>
        <v>-75000</v>
      </c>
      <c r="Z628" s="10">
        <f ca="1">-VLOOKUP($D628,月別収支!$A$2:$H$13,4,FALSE)</f>
        <v>-27000</v>
      </c>
      <c r="AA628" s="10">
        <f ca="1">-VLOOKUP($D628,月別収支!$A$2:$H$13,6,FALSE)</f>
        <v>-10000</v>
      </c>
      <c r="AB628" s="10">
        <f ca="1">-(
VLOOKUP($D628,月別収支!$A$2:$H$13,5,FALSE)+IF(AND(入力項目!$I$27&lt;=$A628,ISEVEN($A628-入力項目!$I$27),入力項目!$I$28=$D628),入力項目!$I$26,0)
+IF(入力項目!$K$26=TRUE,
IFERROR(VLOOKUP($K628,マイカーローン計算!C:P,13,FALSE),0),
IFERROR(
  IF(AND($C628&gt;0,MOD($C628,入力項目!$N$22)=0,$D628=入力項目!$N$23),入力項目!$N$24,0),
 0
)
)
)</f>
        <v>-20000</v>
      </c>
      <c r="AC628" s="10">
        <f ca="1">-IF($A628&lt;入力項目!$N$33,入力項目!$N$35,IF(AND($A628=入力項目!$N$33,$D628&lt;=入力項目!$N$34),入力項目!$N$35,0))</f>
        <v>0</v>
      </c>
      <c r="AD628">
        <f ca="1">-(
_xlfn.IFS(
P628&lt;=入力項目!$S$11,0,
AND(P628&gt;=入力項目!$S$11+1,P628&lt;=3),IFERROR(VLOOKUP(入力項目!$S$12,子育て関連マスタ!$I$4:$M$5,4,FALSE),0),
AND(P628&gt;=4,P628&lt;=6),IFERROR(VLOOKUP(入力項目!$S$13,子育て関連マスタ!$I$9:$M$12,4,FALSE),0),
AND(P628&gt;=7,P628&lt;=12),IFERROR(VLOOKUP(入力項目!$S$14,子育て関連マスタ!$I$16:$M$17,4,FALSE),0),
AND(P628&gt;=13,P628&lt;=15),IFERROR(VLOOKUP(入力項目!$S$15,子育て関連マスタ!$I$21:$M$22,4,FALSE),0),
AND(P628&gt;=16,P628&lt;=18),IFERROR(VLOOKUP(入力項目!$S$16,子育て関連マスタ!$I$26:$M$28,4,FALSE),0),
AND(P628&gt;=19,P628&lt;=20,入力項目!$S$16="高専"),IFERROR(VLOOKUP(入力項目!$S$16,子育て関連マスタ!$I$26:$M$28,4,FALSE),0),
AND(P628&gt;=19,P628&lt;=20,入力項目!$S$16&lt;&gt;"高専"),IFERROR(VLOOKUP(入力項目!$S$17,子育て関連マスタ!$I$32:$M$37,4,FALSE),0),
AND(P628&gt;=21,P628&lt;=22,入力項目!$S$16="高専"),IFERROR(VLOOKUP(入力項目!$S$17,子育て関連マスタ!$I$32:$M$34,4,FALSE),0),
AND(P628&gt;=21,P628&lt;=22,入力項目!$S$16&lt;&gt;"高専"),IFERROR(VLOOKUP(入力項目!$S$17,子育て関連マスタ!$I$32:$M$34,4,FALSE),0),
P628&gt;=23,0
) +
IF($D628=4,
  IFERROR(_xlfn.IFS(
  P628&lt;=入力項目!$S$11,0,
  AND(P628=入力項目!$S$11),IFERROR(VLOOKUP(入力項目!$S$12,子育て関連マスタ!$I$4:$M$5,2,FALSE),0),
  AND(P628=4),IFERROR(VLOOKUP(入力項目!$S$13,子育て関連マスタ!$I$9:$M$12,2,FALSE),0),
  AND(P628=7),IFERROR(VLOOKUP(入力項目!$S$14,子育て関連マスタ!$I$16:$M$17,2,FALSE),0),
  AND(P628=13),IFERROR(VLOOKUP(入力項目!$S$15,子育て関連マスタ!$I$21:$M$22,2,FALSE),0),
  AND(P628=16),IFERROR(VLOOKUP(入力項目!$S$16,子育て関連マスタ!$I$26:$M$28,2,FALSE),0),
  AND(P628=19,入力項目!$S$16&lt;&gt;"高専"),IFERROR(VLOOKUP(入力項目!$S$17,子育て関連マスタ!$I$32:$M$37,2,FALSE),0),
  AND(P628=21,入力項目!$S$16="高専"),IFERROR(VLOOKUP(入力項目!$S$17,子育て関連マスタ!$I$32:$M$37,2,FALSE),0),
  P628&gt;=22,0
  ),0),0
) +
IF(AND(P628&gt;=1,P628&lt;=15),IF($D628=入力項目!$S$8,入力項目!$S$3,0),0) +
IF(AND(P628&gt;=1,P628&lt;=15),IF($D628=5,入力項目!$S$4,0),0) +
IF(AND(P628&gt;=1,P628&lt;=15),IF($D628=12,入力項目!$S$5,0),0) +
IF(AND(入力項目!$S$7=$A628,入力項目!$S$8=$D628),子育て関連マスタ!$C$14,0) +
IFERROR(IF(AND(YEAR(EDATE(DATE(入力項目!$S$7,入力項目!$S$8,1),1))=$A628,MONTH(EDATE(DATE(入力項目!$S$7,入力項目!$S$8,1),1))=$D628),子育て関連マスタ!$C$15,0),0) +
IF(AND(OR(P628=3,P628=5,P628=7),$D628=11),子育て関連マスタ!$C$17,0) +
IF(AND(P628=20,$D628=1),子育て関連マスタ!$C$18,0) +
IF(AND(P628=20,$D628=1),
IFERROR(_xlfn.IFS(
入力項目!$S$10="男",子育て関連マスタ!$C$18,
入力項目!$S$10="女",子育て関連マスタ!$C$19
),0),0
) +
IF(AND(P628&gt;=入力項目!$S$18,P628&lt;=入力項目!$S$19),入力項目!$S$20,0) +
IF(AND(P628&gt;=入力項目!$S$21,P628&lt;=入力項目!$S$22),入力項目!$S$23,0) +
IF(AND(P628&gt;=入力項目!$S$24,P628&lt;=入力項目!$S$25),入力項目!$S$26,0)
)</f>
        <v>0</v>
      </c>
      <c r="AE628">
        <f ca="1">-(
_xlfn.IFS(
Q628&lt;=入力項目!$S$11,0,
AND(Q628&gt;=入力項目!$S$11+1,Q628&lt;=3),IFERROR(VLOOKUP(入力項目!$S$12,子育て関連マスタ!$I$4:$M$5,4,FALSE),0),
AND(Q628&gt;=4,Q628&lt;=6),IFERROR(VLOOKUP(入力項目!$S$13,子育て関連マスタ!$I$9:$M$12,4,FALSE),0),
AND(Q628&gt;=7,Q628&lt;=12),IFERROR(VLOOKUP(入力項目!$S$14,子育て関連マスタ!$I$16:$M$17,4,FALSE),0),
AND(Q628&gt;=13,Q628&lt;=15),IFERROR(VLOOKUP(入力項目!$S$15,子育て関連マスタ!$I$21:$M$22,4,FALSE),0),
AND(Q628&gt;=16,Q628&lt;=18),IFERROR(VLOOKUP(入力項目!$S$16,子育て関連マスタ!$I$26:$M$28,4,FALSE),0),
AND(Q628&gt;=19,Q628&lt;=20,入力項目!$S$16="高専"),IFERROR(VLOOKUP(入力項目!$S$16,子育て関連マスタ!$I$26:$M$28,4,FALSE),0),
AND(Q628&gt;=19,Q628&lt;=20,入力項目!$S$16&lt;&gt;"高専"),IFERROR(VLOOKUP(入力項目!$S$17,子育て関連マスタ!$I$32:$M$37,4,FALSE),0),
AND(Q628&gt;=21,Q628&lt;=22,入力項目!$S$16="高専"),IFERROR(VLOOKUP(入力項目!$S$17,子育て関連マスタ!$I$32:$M$34,4,FALSE),0),
AND(Q628&gt;=21,Q628&lt;=22,入力項目!$S$16&lt;&gt;"高専"),IFERROR(VLOOKUP(入力項目!$S$17,子育て関連マスタ!$I$32:$M$34,4,FALSE),0),
Q628&gt;=23,0
) +
IF($D628=4,
  IFERROR(_xlfn.IFS(
  Q628&lt;=入力項目!$S$11,0,
  AND(Q628=入力項目!$S$11),IFERROR(VLOOKUP(入力項目!$S$12,子育て関連マスタ!$I$4:$M$5,2,FALSE),0),
  AND(Q628=4),IFERROR(VLOOKUP(入力項目!$S$13,子育て関連マスタ!$I$9:$M$12,2,FALSE),0),
  AND(Q628=7),IFERROR(VLOOKUP(入力項目!$S$14,子育て関連マスタ!$I$16:$M$17,2,FALSE),0),
  AND(Q628=13),IFERROR(VLOOKUP(入力項目!$S$15,子育て関連マスタ!$I$21:$M$22,2,FALSE),0),
  AND(Q628=16),IFERROR(VLOOKUP(入力項目!$S$16,子育て関連マスタ!$I$26:$M$28,2,FALSE),0),
  AND(Q628=19,入力項目!$S$16&lt;&gt;"高専"),IFERROR(VLOOKUP(入力項目!$S$17,子育て関連マスタ!$I$32:$M$37,2,FALSE),0),
  AND(Q628=21,入力項目!$S$16="高専"),IFERROR(VLOOKUP(入力項目!$S$17,子育て関連マスタ!$I$32:$M$37,2,FALSE),0),
  Q628&gt;=22,0
  ),0),0
) +
IF(AND(Q628&gt;=1,Q628&lt;=15),IF($D628=入力項目!$S$8,入力項目!$S$3,0),0) +
IF(AND(Q628&gt;=1,Q628&lt;=15),IF($D628=5,入力項目!$S$4,0),0) +
IF(AND(Q628&gt;=1,Q628&lt;=15),IF($D628=12,入力項目!$S$5,0),0) +
IF(AND(入力項目!$S$7=$A628,入力項目!$S$8=$D628),子育て関連マスタ!$C$14,0) +
IFERROR(IF(AND(YEAR(EDATE(DATE(入力項目!$S$7,入力項目!$S$8,1),1))=$A628,MONTH(EDATE(DATE(入力項目!$S$7,入力項目!$S$8,1),1))=$D628),子育て関連マスタ!$C$15,0),0) +
IF(AND(OR(Q628=3,Q628=5,Q628=7),$D628=11),子育て関連マスタ!$C$17,0) +
IF(AND(Q628=20,$D628=1),子育て関連マスタ!$C$18,0) +
IF(AND(Q628=20,$D628=1),
IFERROR(_xlfn.IFS(
入力項目!$S$10="男",子育て関連マスタ!$C$18,
入力項目!$S$10="女",子育て関連マスタ!$C$19
),0),0
) +
IF(AND(Q628&gt;=入力項目!$S$18,Q628&lt;=入力項目!$S$19),入力項目!$S$20,0) +
IF(AND(Q628&gt;=入力項目!$S$21,Q628&lt;=入力項目!$S$22),入力項目!$S$23,0) +
IF(AND(Q628&gt;=入力項目!$S$24,Q628&lt;=入力項目!$S$25),入力項目!$S$26,0)
)</f>
        <v>0</v>
      </c>
      <c r="AF628">
        <f ca="1">-(
_xlfn.IFS(
R628&lt;=入力項目!$S$11,0,
AND(R628&gt;=入力項目!$S$11+1,R628&lt;=3),IFERROR(VLOOKUP(入力項目!$S$12,子育て関連マスタ!$I$4:$M$5,4,FALSE),0),
AND(R628&gt;=4,R628&lt;=6),IFERROR(VLOOKUP(入力項目!$S$13,子育て関連マスタ!$I$9:$M$12,4,FALSE),0),
AND(R628&gt;=7,R628&lt;=12),IFERROR(VLOOKUP(入力項目!$S$14,子育て関連マスタ!$I$16:$M$17,4,FALSE),0),
AND(R628&gt;=13,R628&lt;=15),IFERROR(VLOOKUP(入力項目!$S$15,子育て関連マスタ!$I$21:$M$22,4,FALSE),0),
AND(R628&gt;=16,R628&lt;=18),IFERROR(VLOOKUP(入力項目!$S$16,子育て関連マスタ!$I$26:$M$28,4,FALSE),0),
AND(R628&gt;=19,R628&lt;=20,入力項目!$S$16="高専"),IFERROR(VLOOKUP(入力項目!$S$16,子育て関連マスタ!$I$26:$M$28,4,FALSE),0),
AND(R628&gt;=19,R628&lt;=20,入力項目!$S$16&lt;&gt;"高専"),IFERROR(VLOOKUP(入力項目!$S$17,子育て関連マスタ!$I$32:$M$37,4,FALSE),0),
AND(R628&gt;=21,R628&lt;=22,入力項目!$S$16="高専"),IFERROR(VLOOKUP(入力項目!$S$17,子育て関連マスタ!$I$32:$M$34,4,FALSE),0),
AND(R628&gt;=21,R628&lt;=22,入力項目!$S$16&lt;&gt;"高専"),IFERROR(VLOOKUP(入力項目!$S$17,子育て関連マスタ!$I$32:$M$34,4,FALSE),0),
R628&gt;=23,0
) +
IF($D628=4,
  IFERROR(_xlfn.IFS(
  R628&lt;=入力項目!$S$11,0,
  AND(R628=入力項目!$S$11),IFERROR(VLOOKUP(入力項目!$S$12,子育て関連マスタ!$I$4:$M$5,2,FALSE),0),
  AND(R628=4),IFERROR(VLOOKUP(入力項目!$S$13,子育て関連マスタ!$I$9:$M$12,2,FALSE),0),
  AND(R628=7),IFERROR(VLOOKUP(入力項目!$S$14,子育て関連マスタ!$I$16:$M$17,2,FALSE),0),
  AND(R628=13),IFERROR(VLOOKUP(入力項目!$S$15,子育て関連マスタ!$I$21:$M$22,2,FALSE),0),
  AND(R628=16),IFERROR(VLOOKUP(入力項目!$S$16,子育て関連マスタ!$I$26:$M$28,2,FALSE),0),
  AND(R628=19,入力項目!$S$16&lt;&gt;"高専"),IFERROR(VLOOKUP(入力項目!$S$17,子育て関連マスタ!$I$32:$M$37,2,FALSE),0),
  AND(R628=21,入力項目!$S$16="高専"),IFERROR(VLOOKUP(入力項目!$S$17,子育て関連マスタ!$I$32:$M$37,2,FALSE),0),
  R628&gt;=22,0
  ),0),0
) +
IF(AND(R628&gt;=1,R628&lt;=15),IF($D628=入力項目!$S$8,入力項目!$S$3,0),0) +
IF(AND(R628&gt;=1,R628&lt;=15),IF($D628=5,入力項目!$S$4,0),0) +
IF(AND(R628&gt;=1,R628&lt;=15),IF($D628=12,入力項目!$S$5,0),0) +
IF(AND(入力項目!$S$7=$A628,入力項目!$S$8=$D628),子育て関連マスタ!$C$14,0) +
IFERROR(IF(AND(YEAR(EDATE(DATE(入力項目!$S$7,入力項目!$S$8,1),1))=$A628,MONTH(EDATE(DATE(入力項目!$S$7,入力項目!$S$8,1),1))=$D628),子育て関連マスタ!$C$15,0),0) +
IF(AND(OR(R628=3,R628=5,R628=7),$D628=11),子育て関連マスタ!$C$17,0) +
IF(AND(R628=20,$D628=1),子育て関連マスタ!$C$18,0) +
IF(AND(R628=20,$D628=1),
IFERROR(_xlfn.IFS(
入力項目!$S$10="男",子育て関連マスタ!$C$18,
入力項目!$S$10="女",子育て関連マスタ!$C$19
),0),0
) +
IF(AND(R628&gt;=入力項目!$S$18,R628&lt;=入力項目!$S$19),入力項目!$S$20,0) +
IF(AND(R628&gt;=入力項目!$S$21,R628&lt;=入力項目!$S$22),入力項目!$S$23,0) +
IF(AND(R628&gt;=入力項目!$S$24,R628&lt;=入力項目!$S$25),入力項目!$S$26,0)
)</f>
        <v>0</v>
      </c>
      <c r="AG628">
        <f ca="1">-(
_xlfn.IFS(
S628&lt;=入力項目!$S$11,0,
AND(S628&gt;=入力項目!$S$11+1,S628&lt;=3),IFERROR(VLOOKUP(入力項目!$S$12,子育て関連マスタ!$I$4:$M$5,4,FALSE),0),
AND(S628&gt;=4,S628&lt;=6),IFERROR(VLOOKUP(入力項目!$S$13,子育て関連マスタ!$I$9:$M$12,4,FALSE),0),
AND(S628&gt;=7,S628&lt;=12),IFERROR(VLOOKUP(入力項目!$S$14,子育て関連マスタ!$I$16:$M$17,4,FALSE),0),
AND(S628&gt;=13,S628&lt;=15),IFERROR(VLOOKUP(入力項目!$S$15,子育て関連マスタ!$I$21:$M$22,4,FALSE),0),
AND(S628&gt;=16,S628&lt;=18),IFERROR(VLOOKUP(入力項目!$S$16,子育て関連マスタ!$I$26:$M$28,4,FALSE),0),
AND(S628&gt;=19,S628&lt;=20,入力項目!$S$16="高専"),IFERROR(VLOOKUP(入力項目!$S$16,子育て関連マスタ!$I$26:$M$28,4,FALSE),0),
AND(S628&gt;=19,S628&lt;=20,入力項目!$S$16&lt;&gt;"高専"),IFERROR(VLOOKUP(入力項目!$S$17,子育て関連マスタ!$I$32:$M$37,4,FALSE),0),
AND(S628&gt;=21,S628&lt;=22,入力項目!$S$16="高専"),IFERROR(VLOOKUP(入力項目!$S$17,子育て関連マスタ!$I$32:$M$34,4,FALSE),0),
AND(S628&gt;=21,S628&lt;=22,入力項目!$S$16&lt;&gt;"高専"),IFERROR(VLOOKUP(入力項目!$S$17,子育て関連マスタ!$I$32:$M$34,4,FALSE),0),
S628&gt;=23,0
) +
IF($D628=4,
  IFERROR(_xlfn.IFS(
  S628&lt;=入力項目!$S$11,0,
  AND(S628=入力項目!$S$11),IFERROR(VLOOKUP(入力項目!$S$12,子育て関連マスタ!$I$4:$M$5,2,FALSE),0),
  AND(S628=4),IFERROR(VLOOKUP(入力項目!$S$13,子育て関連マスタ!$I$9:$M$12,2,FALSE),0),
  AND(S628=7),IFERROR(VLOOKUP(入力項目!$S$14,子育て関連マスタ!$I$16:$M$17,2,FALSE),0),
  AND(S628=13),IFERROR(VLOOKUP(入力項目!$S$15,子育て関連マスタ!$I$21:$M$22,2,FALSE),0),
  AND(S628=16),IFERROR(VLOOKUP(入力項目!$S$16,子育て関連マスタ!$I$26:$M$28,2,FALSE),0),
  AND(S628=19,入力項目!$S$16&lt;&gt;"高専"),IFERROR(VLOOKUP(入力項目!$S$17,子育て関連マスタ!$I$32:$M$37,2,FALSE),0),
  AND(S628=21,入力項目!$S$16="高専"),IFERROR(VLOOKUP(入力項目!$S$17,子育て関連マスタ!$I$32:$M$37,2,FALSE),0),
  S628&gt;=22,0
  ),0),0
) +
IF(AND(S628&gt;=1,S628&lt;=15),IF($D628=入力項目!$S$8,入力項目!$S$3,0),0) +
IF(AND(S628&gt;=1,S628&lt;=15),IF($D628=5,入力項目!$S$4,0),0) +
IF(AND(S628&gt;=1,S628&lt;=15),IF($D628=12,入力項目!$S$5,0),0) +
IF(AND(入力項目!$S$7=$A628,入力項目!$S$8=$D628),子育て関連マスタ!$C$14,0) +
IFERROR(IF(AND(YEAR(EDATE(DATE(入力項目!$S$7,入力項目!$S$8,1),1))=$A628,MONTH(EDATE(DATE(入力項目!$S$7,入力項目!$S$8,1),1))=$D628),子育て関連マスタ!$C$15,0),0) +
IF(AND(OR(S628=3,S628=5,S628=7),$D628=11),子育て関連マスタ!$C$17,0) +
IF(AND(S628=20,$D628=1),子育て関連マスタ!$C$18,0) +
IF(AND(S628=20,$D628=1),
IFERROR(_xlfn.IFS(
入力項目!$S$10="男",子育て関連マスタ!$C$18,
入力項目!$S$10="女",子育て関連マスタ!$C$19
),0),0
) +
IF(AND(S628&gt;=入力項目!$S$18,S628&lt;=入力項目!$S$19),入力項目!$S$20,0) +
IF(AND(S628&gt;=入力項目!$S$21,S628&lt;=入力項目!$S$22),入力項目!$S$23,0) +
IF(AND(S628&gt;=入力項目!$S$24,S628&lt;=入力項目!$S$25),入力項目!$S$26,0)
)</f>
        <v>0</v>
      </c>
      <c r="AH628">
        <f ca="1">-(
_xlfn.IFS(
T628&lt;=入力項目!$S$11,0,
AND(T628&gt;=入力項目!$S$11+1,T628&lt;=3),IFERROR(VLOOKUP(入力項目!$S$12,子育て関連マスタ!$I$4:$M$5,4,FALSE),0),
AND(T628&gt;=4,T628&lt;=6),IFERROR(VLOOKUP(入力項目!$S$13,子育て関連マスタ!$I$9:$M$12,4,FALSE),0),
AND(T628&gt;=7,T628&lt;=12),IFERROR(VLOOKUP(入力項目!$S$14,子育て関連マスタ!$I$16:$M$17,4,FALSE),0),
AND(T628&gt;=13,T628&lt;=15),IFERROR(VLOOKUP(入力項目!$S$15,子育て関連マスタ!$I$21:$M$22,4,FALSE),0),
AND(T628&gt;=16,T628&lt;=18),IFERROR(VLOOKUP(入力項目!$S$16,子育て関連マスタ!$I$26:$M$28,4,FALSE),0),
AND(T628&gt;=19,T628&lt;=20,入力項目!$S$16="高専"),IFERROR(VLOOKUP(入力項目!$S$16,子育て関連マスタ!$I$26:$M$28,4,FALSE),0),
AND(T628&gt;=19,T628&lt;=20,入力項目!$S$16&lt;&gt;"高専"),IFERROR(VLOOKUP(入力項目!$S$17,子育て関連マスタ!$I$32:$M$37,4,FALSE),0),
AND(T628&gt;=21,T628&lt;=22,入力項目!$S$16="高専"),IFERROR(VLOOKUP(入力項目!$S$17,子育て関連マスタ!$I$32:$M$34,4,FALSE),0),
AND(T628&gt;=21,T628&lt;=22,入力項目!$S$16&lt;&gt;"高専"),IFERROR(VLOOKUP(入力項目!$S$17,子育て関連マスタ!$I$32:$M$34,4,FALSE),0),
T628&gt;=23,0
) +
IF($D628=4,
  IFERROR(_xlfn.IFS(
  T628&lt;=入力項目!$S$11,0,
  AND(T628=入力項目!$S$11),IFERROR(VLOOKUP(入力項目!$S$12,子育て関連マスタ!$I$4:$M$5,2,FALSE),0),
  AND(T628=4),IFERROR(VLOOKUP(入力項目!$S$13,子育て関連マスタ!$I$9:$M$12,2,FALSE),0),
  AND(T628=7),IFERROR(VLOOKUP(入力項目!$S$14,子育て関連マスタ!$I$16:$M$17,2,FALSE),0),
  AND(T628=13),IFERROR(VLOOKUP(入力項目!$S$15,子育て関連マスタ!$I$21:$M$22,2,FALSE),0),
  AND(T628=16),IFERROR(VLOOKUP(入力項目!$S$16,子育て関連マスタ!$I$26:$M$28,2,FALSE),0),
  AND(T628=19,入力項目!$S$16&lt;&gt;"高専"),IFERROR(VLOOKUP(入力項目!$S$17,子育て関連マスタ!$I$32:$M$37,2,FALSE),0),
  AND(T628=21,入力項目!$S$16="高専"),IFERROR(VLOOKUP(入力項目!$S$17,子育て関連マスタ!$I$32:$M$37,2,FALSE),0),
  T628&gt;=22,0
  ),0),0
) +
IF(AND(T628&gt;=1,T628&lt;=15),IF($D628=入力項目!$S$8,入力項目!$S$3,0),0) +
IF(AND(T628&gt;=1,T628&lt;=15),IF($D628=5,入力項目!$S$4,0),0) +
IF(AND(T628&gt;=1,T628&lt;=15),IF($D628=12,入力項目!$S$5,0),0) +
IF(AND(入力項目!$S$7=$A628,入力項目!$S$8=$D628),子育て関連マスタ!$C$14,0) +
IFERROR(IF(AND(YEAR(EDATE(DATE(入力項目!$S$7,入力項目!$S$8,1),1))=$A628,MONTH(EDATE(DATE(入力項目!$S$7,入力項目!$S$8,1),1))=$D628),子育て関連マスタ!$C$15,0),0) +
IF(AND(OR(T628=3,T628=5,T628=7),$D628=11),子育て関連マスタ!$C$17,0) +
IF(AND(T628=20,$D628=1),子育て関連マスタ!$C$18,0) +
IF(AND(T628=20,$D628=1),
IFERROR(_xlfn.IFS(
入力項目!$S$10="男",子育て関連マスタ!$C$18,
入力項目!$S$10="女",子育て関連マスタ!$C$19
),0),0
) +
IF(AND(T628&gt;=入力項目!$S$18,T628&lt;=入力項目!$S$19),入力項目!$S$20,0) +
IF(AND(T628&gt;=入力項目!$S$21,T628&lt;=入力項目!$S$22),入力項目!$S$23,0) +
IF(AND(T628&gt;=入力項目!$S$24,T628&lt;=入力項目!$S$25),入力項目!$S$26,0)
)</f>
        <v>0</v>
      </c>
      <c r="AI628">
        <f ca="1">-(
_xlfn.IFS(
U628&lt;=入力項目!$S$11,0,
AND(U628&gt;=入力項目!$S$11+1,U628&lt;=3),IFERROR(VLOOKUP(入力項目!$S$12,子育て関連マスタ!$I$4:$M$5,4,FALSE),0),
AND(U628&gt;=4,U628&lt;=6),IFERROR(VLOOKUP(入力項目!$S$13,子育て関連マスタ!$I$9:$M$12,4,FALSE),0),
AND(U628&gt;=7,U628&lt;=12),IFERROR(VLOOKUP(入力項目!$S$14,子育て関連マスタ!$I$16:$M$17,4,FALSE),0),
AND(U628&gt;=13,U628&lt;=15),IFERROR(VLOOKUP(入力項目!$S$15,子育て関連マスタ!$I$21:$M$22,4,FALSE),0),
AND(U628&gt;=16,U628&lt;=18),IFERROR(VLOOKUP(入力項目!$S$16,子育て関連マスタ!$I$26:$M$28,4,FALSE),0),
AND(U628&gt;=19,U628&lt;=20,入力項目!$S$16="高専"),IFERROR(VLOOKUP(入力項目!$S$16,子育て関連マスタ!$I$26:$M$28,4,FALSE),0),
AND(U628&gt;=19,U628&lt;=20,入力項目!$S$16&lt;&gt;"高専"),IFERROR(VLOOKUP(入力項目!$S$17,子育て関連マスタ!$I$32:$M$37,4,FALSE),0),
AND(U628&gt;=21,U628&lt;=22,入力項目!$S$16="高専"),IFERROR(VLOOKUP(入力項目!$S$17,子育て関連マスタ!$I$32:$M$34,4,FALSE),0),
AND(U628&gt;=21,U628&lt;=22,入力項目!$S$16&lt;&gt;"高専"),IFERROR(VLOOKUP(入力項目!$S$17,子育て関連マスタ!$I$32:$M$34,4,FALSE),0),
U628&gt;=23,0
) +
IF($D628=4,
  IFERROR(_xlfn.IFS(
  U628&lt;=入力項目!$S$11,0,
  AND(U628=入力項目!$S$11),IFERROR(VLOOKUP(入力項目!$S$12,子育て関連マスタ!$I$4:$M$5,2,FALSE),0),
  AND(U628=4),IFERROR(VLOOKUP(入力項目!$S$13,子育て関連マスタ!$I$9:$M$12,2,FALSE),0),
  AND(U628=7),IFERROR(VLOOKUP(入力項目!$S$14,子育て関連マスタ!$I$16:$M$17,2,FALSE),0),
  AND(U628=13),IFERROR(VLOOKUP(入力項目!$S$15,子育て関連マスタ!$I$21:$M$22,2,FALSE),0),
  AND(U628=16),IFERROR(VLOOKUP(入力項目!$S$16,子育て関連マスタ!$I$26:$M$28,2,FALSE),0),
  AND(U628=19,入力項目!$S$16&lt;&gt;"高専"),IFERROR(VLOOKUP(入力項目!$S$17,子育て関連マスタ!$I$32:$M$37,2,FALSE),0),
  AND(U628=21,入力項目!$S$16="高専"),IFERROR(VLOOKUP(入力項目!$S$17,子育て関連マスタ!$I$32:$M$37,2,FALSE),0),
  U628&gt;=22,0
  ),0),0
) +
IF(AND(U628&gt;=1,U628&lt;=15),IF($D628=入力項目!$S$8,入力項目!$S$3,0),0) +
IF(AND(U628&gt;=1,U628&lt;=15),IF($D628=5,入力項目!$S$4,0),0) +
IF(AND(U628&gt;=1,U628&lt;=15),IF($D628=12,入力項目!$S$5,0),0) +
IF(AND(入力項目!$S$7=$A628,入力項目!$S$8=$D628),子育て関連マスタ!$C$14,0) +
IFERROR(IF(AND(YEAR(EDATE(DATE(入力項目!$S$7,入力項目!$S$8,1),1))=$A628,MONTH(EDATE(DATE(入力項目!$S$7,入力項目!$S$8,1),1))=$D628),子育て関連マスタ!$C$15,0),0) +
IF(AND(OR(U628=3,U628=5,U628=7),$D628=11),子育て関連マスタ!$C$17,0) +
IF(AND(U628=20,$D628=1),子育て関連マスタ!$C$18,0) +
IF(AND(U628=20,$D628=1),
IFERROR(_xlfn.IFS(
入力項目!$S$10="男",子育て関連マスタ!$C$18,
入力項目!$S$10="女",子育て関連マスタ!$C$19
),0),0
) +
IF(AND(U628&gt;=入力項目!$S$18,U628&lt;=入力項目!$S$19),入力項目!$S$20,0) +
IF(AND(U628&gt;=入力項目!$S$21,U628&lt;=入力項目!$S$22),入力項目!$S$23,0) +
IF(AND(U628&gt;=入力項目!$S$24,U628&lt;=入力項目!$S$25),入力項目!$S$26,0)
)</f>
        <v>0</v>
      </c>
      <c r="AJ628" s="10">
        <f ca="1">-VLOOKUP($D628,月別収支!$A$2:$H$13,7,FALSE)</f>
        <v>-20000</v>
      </c>
    </row>
    <row r="629" spans="1:36" x14ac:dyDescent="0.4">
      <c r="A629">
        <f t="shared" ca="1" si="173"/>
        <v>2076</v>
      </c>
      <c r="B629">
        <f t="shared" ca="1" si="163"/>
        <v>2076</v>
      </c>
      <c r="C629">
        <f t="shared" ca="1" si="164"/>
        <v>52</v>
      </c>
      <c r="D629">
        <f t="shared" ca="1" si="174"/>
        <v>11</v>
      </c>
      <c r="E629" t="str">
        <f t="shared" ca="1" si="158"/>
        <v>2076年11月</v>
      </c>
      <c r="F629">
        <f ca="1">IF(OR(入力項目!$N$5&lt;$A629,AND(入力項目!$N$5=$A629,入力項目!$N$6&lt;$D629)),IF(F628=0,1,IF(G629=12,F628+1,F628)),0)</f>
        <v>52</v>
      </c>
      <c r="G629">
        <f ca="1">IF(OR(入力項目!$N$5&lt;$A629,AND(入力項目!$N$5=$A629,入力項目!$N$6&lt;$D629)),IF(G628=12,1,G628+1),0)</f>
        <v>1</v>
      </c>
      <c r="H629" t="str">
        <f t="shared" ca="1" si="159"/>
        <v>52_1</v>
      </c>
      <c r="I629">
        <f ca="1">IF(
  IFERROR(AND($C629&gt;0,MOD($C629,入力項目!$N$22)=0,$D629=入力項目!$N$23), FALSE),
  1,
  IF(
    AND(I628&gt;0,J628=12),
    IF(I628=入力項目!$N$28, 0, I628+1),
    I628
  )
)</f>
        <v>3</v>
      </c>
      <c r="J629">
        <f ca="1">IF($D629=入力項目!$N$23,1,IFERROR(J628+1,1))</f>
        <v>6</v>
      </c>
      <c r="K629" t="str">
        <f t="shared" ca="1" si="160"/>
        <v>3_6</v>
      </c>
      <c r="L629">
        <f ca="1">L628+IF(入力項目!$D$4=$D629,1,0)</f>
        <v>81</v>
      </c>
      <c r="M629" t="str">
        <f t="shared" ca="1" si="161"/>
        <v>81歳</v>
      </c>
      <c r="N629">
        <f t="shared" ca="1" si="165"/>
        <v>81</v>
      </c>
      <c r="O629" t="str">
        <f t="shared" ca="1" si="162"/>
        <v>81歳</v>
      </c>
      <c r="P629">
        <f t="shared" ca="1" si="166"/>
        <v>56</v>
      </c>
      <c r="Q629">
        <f t="shared" ca="1" si="167"/>
        <v>54</v>
      </c>
      <c r="R629">
        <f t="shared" ca="1" si="168"/>
        <v>2077</v>
      </c>
      <c r="S629">
        <f t="shared" ca="1" si="169"/>
        <v>2077</v>
      </c>
      <c r="T629">
        <f t="shared" ca="1" si="170"/>
        <v>2077</v>
      </c>
      <c r="U629">
        <f t="shared" ca="1" si="171"/>
        <v>2077</v>
      </c>
      <c r="V629" s="10">
        <f t="shared" ca="1" si="172"/>
        <v>54881425</v>
      </c>
      <c r="W629" s="10">
        <f ca="1">IF($L629&lt;その他マスタ!$B$1,VLOOKUP($D629,月別収支!$A$2:$H$13,2,FALSE),その他マスタ!$B$3)+IF(AND($L629=その他マスタ!$B$1,入力項目!$I$9="あり",$D629=入力項目!$D$4),その他マスタ!$B$2,0)</f>
        <v>150000</v>
      </c>
      <c r="X629" s="10">
        <f ca="1">-IF(入力項目!$K$5=TRUE,
IF($F629+$G629&lt;3,VLOOKUP($D629,月別収支!$A$2:$H$13,8,FALSE),0)+IFERROR(VLOOKUP($H629,住宅ローン計算!C:P,13,FALSE),0)+IF($F629&gt;1,IF(OR($G629=3,$G629=6,$G629=9,$G629=12),ROUNDUP(入力項目!$N$18/4,0),0),0),
VLOOKUP($D629,月別収支!$A$2:$H$13,8,FALSE))</f>
        <v>0</v>
      </c>
      <c r="Y629" s="10">
        <f ca="1">-VLOOKUP($D629,月別収支!$A$2:$H$13,3,FALSE)</f>
        <v>-75000</v>
      </c>
      <c r="Z629" s="10">
        <f ca="1">-VLOOKUP($D629,月別収支!$A$2:$H$13,4,FALSE)</f>
        <v>-27000</v>
      </c>
      <c r="AA629" s="10">
        <f ca="1">-VLOOKUP($D629,月別収支!$A$2:$H$13,6,FALSE)</f>
        <v>-10000</v>
      </c>
      <c r="AB629" s="10">
        <f ca="1">-(
VLOOKUP($D629,月別収支!$A$2:$H$13,5,FALSE)+IF(AND(入力項目!$I$27&lt;=$A629,ISEVEN($A629-入力項目!$I$27),入力項目!$I$28=$D629),入力項目!$I$26,0)
+IF(入力項目!$K$26=TRUE,
IFERROR(VLOOKUP($K629,マイカーローン計算!C:P,13,FALSE),0),
IFERROR(
  IF(AND($C629&gt;0,MOD($C629,入力項目!$N$22)=0,$D629=入力項目!$N$23),入力項目!$N$24,0),
 0
)
)
)</f>
        <v>-20000</v>
      </c>
      <c r="AC629" s="10">
        <f ca="1">-IF($A629&lt;入力項目!$N$33,入力項目!$N$35,IF(AND($A629=入力項目!$N$33,$D629&lt;=入力項目!$N$34),入力項目!$N$35,0))</f>
        <v>0</v>
      </c>
      <c r="AD629">
        <f ca="1">-(
_xlfn.IFS(
P629&lt;=入力項目!$S$11,0,
AND(P629&gt;=入力項目!$S$11+1,P629&lt;=3),IFERROR(VLOOKUP(入力項目!$S$12,子育て関連マスタ!$I$4:$M$5,4,FALSE),0),
AND(P629&gt;=4,P629&lt;=6),IFERROR(VLOOKUP(入力項目!$S$13,子育て関連マスタ!$I$9:$M$12,4,FALSE),0),
AND(P629&gt;=7,P629&lt;=12),IFERROR(VLOOKUP(入力項目!$S$14,子育て関連マスタ!$I$16:$M$17,4,FALSE),0),
AND(P629&gt;=13,P629&lt;=15),IFERROR(VLOOKUP(入力項目!$S$15,子育て関連マスタ!$I$21:$M$22,4,FALSE),0),
AND(P629&gt;=16,P629&lt;=18),IFERROR(VLOOKUP(入力項目!$S$16,子育て関連マスタ!$I$26:$M$28,4,FALSE),0),
AND(P629&gt;=19,P629&lt;=20,入力項目!$S$16="高専"),IFERROR(VLOOKUP(入力項目!$S$16,子育て関連マスタ!$I$26:$M$28,4,FALSE),0),
AND(P629&gt;=19,P629&lt;=20,入力項目!$S$16&lt;&gt;"高専"),IFERROR(VLOOKUP(入力項目!$S$17,子育て関連マスタ!$I$32:$M$37,4,FALSE),0),
AND(P629&gt;=21,P629&lt;=22,入力項目!$S$16="高専"),IFERROR(VLOOKUP(入力項目!$S$17,子育て関連マスタ!$I$32:$M$34,4,FALSE),0),
AND(P629&gt;=21,P629&lt;=22,入力項目!$S$16&lt;&gt;"高専"),IFERROR(VLOOKUP(入力項目!$S$17,子育て関連マスタ!$I$32:$M$34,4,FALSE),0),
P629&gt;=23,0
) +
IF($D629=4,
  IFERROR(_xlfn.IFS(
  P629&lt;=入力項目!$S$11,0,
  AND(P629=入力項目!$S$11),IFERROR(VLOOKUP(入力項目!$S$12,子育て関連マスタ!$I$4:$M$5,2,FALSE),0),
  AND(P629=4),IFERROR(VLOOKUP(入力項目!$S$13,子育て関連マスタ!$I$9:$M$12,2,FALSE),0),
  AND(P629=7),IFERROR(VLOOKUP(入力項目!$S$14,子育て関連マスタ!$I$16:$M$17,2,FALSE),0),
  AND(P629=13),IFERROR(VLOOKUP(入力項目!$S$15,子育て関連マスタ!$I$21:$M$22,2,FALSE),0),
  AND(P629=16),IFERROR(VLOOKUP(入力項目!$S$16,子育て関連マスタ!$I$26:$M$28,2,FALSE),0),
  AND(P629=19,入力項目!$S$16&lt;&gt;"高専"),IFERROR(VLOOKUP(入力項目!$S$17,子育て関連マスタ!$I$32:$M$37,2,FALSE),0),
  AND(P629=21,入力項目!$S$16="高専"),IFERROR(VLOOKUP(入力項目!$S$17,子育て関連マスタ!$I$32:$M$37,2,FALSE),0),
  P629&gt;=22,0
  ),0),0
) +
IF(AND(P629&gt;=1,P629&lt;=15),IF($D629=入力項目!$S$8,入力項目!$S$3,0),0) +
IF(AND(P629&gt;=1,P629&lt;=15),IF($D629=5,入力項目!$S$4,0),0) +
IF(AND(P629&gt;=1,P629&lt;=15),IF($D629=12,入力項目!$S$5,0),0) +
IF(AND(入力項目!$S$7=$A629,入力項目!$S$8=$D629),子育て関連マスタ!$C$14,0) +
IFERROR(IF(AND(YEAR(EDATE(DATE(入力項目!$S$7,入力項目!$S$8,1),1))=$A629,MONTH(EDATE(DATE(入力項目!$S$7,入力項目!$S$8,1),1))=$D629),子育て関連マスタ!$C$15,0),0) +
IF(AND(OR(P629=3,P629=5,P629=7),$D629=11),子育て関連マスタ!$C$17,0) +
IF(AND(P629=20,$D629=1),子育て関連マスタ!$C$18,0) +
IF(AND(P629=20,$D629=1),
IFERROR(_xlfn.IFS(
入力項目!$S$10="男",子育て関連マスタ!$C$18,
入力項目!$S$10="女",子育て関連マスタ!$C$19
),0),0
) +
IF(AND(P629&gt;=入力項目!$S$18,P629&lt;=入力項目!$S$19),入力項目!$S$20,0) +
IF(AND(P629&gt;=入力項目!$S$21,P629&lt;=入力項目!$S$22),入力項目!$S$23,0) +
IF(AND(P629&gt;=入力項目!$S$24,P629&lt;=入力項目!$S$25),入力項目!$S$26,0)
)</f>
        <v>0</v>
      </c>
      <c r="AE629">
        <f ca="1">-(
_xlfn.IFS(
Q629&lt;=入力項目!$S$11,0,
AND(Q629&gt;=入力項目!$S$11+1,Q629&lt;=3),IFERROR(VLOOKUP(入力項目!$S$12,子育て関連マスタ!$I$4:$M$5,4,FALSE),0),
AND(Q629&gt;=4,Q629&lt;=6),IFERROR(VLOOKUP(入力項目!$S$13,子育て関連マスタ!$I$9:$M$12,4,FALSE),0),
AND(Q629&gt;=7,Q629&lt;=12),IFERROR(VLOOKUP(入力項目!$S$14,子育て関連マスタ!$I$16:$M$17,4,FALSE),0),
AND(Q629&gt;=13,Q629&lt;=15),IFERROR(VLOOKUP(入力項目!$S$15,子育て関連マスタ!$I$21:$M$22,4,FALSE),0),
AND(Q629&gt;=16,Q629&lt;=18),IFERROR(VLOOKUP(入力項目!$S$16,子育て関連マスタ!$I$26:$M$28,4,FALSE),0),
AND(Q629&gt;=19,Q629&lt;=20,入力項目!$S$16="高専"),IFERROR(VLOOKUP(入力項目!$S$16,子育て関連マスタ!$I$26:$M$28,4,FALSE),0),
AND(Q629&gt;=19,Q629&lt;=20,入力項目!$S$16&lt;&gt;"高専"),IFERROR(VLOOKUP(入力項目!$S$17,子育て関連マスタ!$I$32:$M$37,4,FALSE),0),
AND(Q629&gt;=21,Q629&lt;=22,入力項目!$S$16="高専"),IFERROR(VLOOKUP(入力項目!$S$17,子育て関連マスタ!$I$32:$M$34,4,FALSE),0),
AND(Q629&gt;=21,Q629&lt;=22,入力項目!$S$16&lt;&gt;"高専"),IFERROR(VLOOKUP(入力項目!$S$17,子育て関連マスタ!$I$32:$M$34,4,FALSE),0),
Q629&gt;=23,0
) +
IF($D629=4,
  IFERROR(_xlfn.IFS(
  Q629&lt;=入力項目!$S$11,0,
  AND(Q629=入力項目!$S$11),IFERROR(VLOOKUP(入力項目!$S$12,子育て関連マスタ!$I$4:$M$5,2,FALSE),0),
  AND(Q629=4),IFERROR(VLOOKUP(入力項目!$S$13,子育て関連マスタ!$I$9:$M$12,2,FALSE),0),
  AND(Q629=7),IFERROR(VLOOKUP(入力項目!$S$14,子育て関連マスタ!$I$16:$M$17,2,FALSE),0),
  AND(Q629=13),IFERROR(VLOOKUP(入力項目!$S$15,子育て関連マスタ!$I$21:$M$22,2,FALSE),0),
  AND(Q629=16),IFERROR(VLOOKUP(入力項目!$S$16,子育て関連マスタ!$I$26:$M$28,2,FALSE),0),
  AND(Q629=19,入力項目!$S$16&lt;&gt;"高専"),IFERROR(VLOOKUP(入力項目!$S$17,子育て関連マスタ!$I$32:$M$37,2,FALSE),0),
  AND(Q629=21,入力項目!$S$16="高専"),IFERROR(VLOOKUP(入力項目!$S$17,子育て関連マスタ!$I$32:$M$37,2,FALSE),0),
  Q629&gt;=22,0
  ),0),0
) +
IF(AND(Q629&gt;=1,Q629&lt;=15),IF($D629=入力項目!$S$8,入力項目!$S$3,0),0) +
IF(AND(Q629&gt;=1,Q629&lt;=15),IF($D629=5,入力項目!$S$4,0),0) +
IF(AND(Q629&gt;=1,Q629&lt;=15),IF($D629=12,入力項目!$S$5,0),0) +
IF(AND(入力項目!$S$7=$A629,入力項目!$S$8=$D629),子育て関連マスタ!$C$14,0) +
IFERROR(IF(AND(YEAR(EDATE(DATE(入力項目!$S$7,入力項目!$S$8,1),1))=$A629,MONTH(EDATE(DATE(入力項目!$S$7,入力項目!$S$8,1),1))=$D629),子育て関連マスタ!$C$15,0),0) +
IF(AND(OR(Q629=3,Q629=5,Q629=7),$D629=11),子育て関連マスタ!$C$17,0) +
IF(AND(Q629=20,$D629=1),子育て関連マスタ!$C$18,0) +
IF(AND(Q629=20,$D629=1),
IFERROR(_xlfn.IFS(
入力項目!$S$10="男",子育て関連マスタ!$C$18,
入力項目!$S$10="女",子育て関連マスタ!$C$19
),0),0
) +
IF(AND(Q629&gt;=入力項目!$S$18,Q629&lt;=入力項目!$S$19),入力項目!$S$20,0) +
IF(AND(Q629&gt;=入力項目!$S$21,Q629&lt;=入力項目!$S$22),入力項目!$S$23,0) +
IF(AND(Q629&gt;=入力項目!$S$24,Q629&lt;=入力項目!$S$25),入力項目!$S$26,0)
)</f>
        <v>0</v>
      </c>
      <c r="AF629">
        <f ca="1">-(
_xlfn.IFS(
R629&lt;=入力項目!$S$11,0,
AND(R629&gt;=入力項目!$S$11+1,R629&lt;=3),IFERROR(VLOOKUP(入力項目!$S$12,子育て関連マスタ!$I$4:$M$5,4,FALSE),0),
AND(R629&gt;=4,R629&lt;=6),IFERROR(VLOOKUP(入力項目!$S$13,子育て関連マスタ!$I$9:$M$12,4,FALSE),0),
AND(R629&gt;=7,R629&lt;=12),IFERROR(VLOOKUP(入力項目!$S$14,子育て関連マスタ!$I$16:$M$17,4,FALSE),0),
AND(R629&gt;=13,R629&lt;=15),IFERROR(VLOOKUP(入力項目!$S$15,子育て関連マスタ!$I$21:$M$22,4,FALSE),0),
AND(R629&gt;=16,R629&lt;=18),IFERROR(VLOOKUP(入力項目!$S$16,子育て関連マスタ!$I$26:$M$28,4,FALSE),0),
AND(R629&gt;=19,R629&lt;=20,入力項目!$S$16="高専"),IFERROR(VLOOKUP(入力項目!$S$16,子育て関連マスタ!$I$26:$M$28,4,FALSE),0),
AND(R629&gt;=19,R629&lt;=20,入力項目!$S$16&lt;&gt;"高専"),IFERROR(VLOOKUP(入力項目!$S$17,子育て関連マスタ!$I$32:$M$37,4,FALSE),0),
AND(R629&gt;=21,R629&lt;=22,入力項目!$S$16="高専"),IFERROR(VLOOKUP(入力項目!$S$17,子育て関連マスタ!$I$32:$M$34,4,FALSE),0),
AND(R629&gt;=21,R629&lt;=22,入力項目!$S$16&lt;&gt;"高専"),IFERROR(VLOOKUP(入力項目!$S$17,子育て関連マスタ!$I$32:$M$34,4,FALSE),0),
R629&gt;=23,0
) +
IF($D629=4,
  IFERROR(_xlfn.IFS(
  R629&lt;=入力項目!$S$11,0,
  AND(R629=入力項目!$S$11),IFERROR(VLOOKUP(入力項目!$S$12,子育て関連マスタ!$I$4:$M$5,2,FALSE),0),
  AND(R629=4),IFERROR(VLOOKUP(入力項目!$S$13,子育て関連マスタ!$I$9:$M$12,2,FALSE),0),
  AND(R629=7),IFERROR(VLOOKUP(入力項目!$S$14,子育て関連マスタ!$I$16:$M$17,2,FALSE),0),
  AND(R629=13),IFERROR(VLOOKUP(入力項目!$S$15,子育て関連マスタ!$I$21:$M$22,2,FALSE),0),
  AND(R629=16),IFERROR(VLOOKUP(入力項目!$S$16,子育て関連マスタ!$I$26:$M$28,2,FALSE),0),
  AND(R629=19,入力項目!$S$16&lt;&gt;"高専"),IFERROR(VLOOKUP(入力項目!$S$17,子育て関連マスタ!$I$32:$M$37,2,FALSE),0),
  AND(R629=21,入力項目!$S$16="高専"),IFERROR(VLOOKUP(入力項目!$S$17,子育て関連マスタ!$I$32:$M$37,2,FALSE),0),
  R629&gt;=22,0
  ),0),0
) +
IF(AND(R629&gt;=1,R629&lt;=15),IF($D629=入力項目!$S$8,入力項目!$S$3,0),0) +
IF(AND(R629&gt;=1,R629&lt;=15),IF($D629=5,入力項目!$S$4,0),0) +
IF(AND(R629&gt;=1,R629&lt;=15),IF($D629=12,入力項目!$S$5,0),0) +
IF(AND(入力項目!$S$7=$A629,入力項目!$S$8=$D629),子育て関連マスタ!$C$14,0) +
IFERROR(IF(AND(YEAR(EDATE(DATE(入力項目!$S$7,入力項目!$S$8,1),1))=$A629,MONTH(EDATE(DATE(入力項目!$S$7,入力項目!$S$8,1),1))=$D629),子育て関連マスタ!$C$15,0),0) +
IF(AND(OR(R629=3,R629=5,R629=7),$D629=11),子育て関連マスタ!$C$17,0) +
IF(AND(R629=20,$D629=1),子育て関連マスタ!$C$18,0) +
IF(AND(R629=20,$D629=1),
IFERROR(_xlfn.IFS(
入力項目!$S$10="男",子育て関連マスタ!$C$18,
入力項目!$S$10="女",子育て関連マスタ!$C$19
),0),0
) +
IF(AND(R629&gt;=入力項目!$S$18,R629&lt;=入力項目!$S$19),入力項目!$S$20,0) +
IF(AND(R629&gt;=入力項目!$S$21,R629&lt;=入力項目!$S$22),入力項目!$S$23,0) +
IF(AND(R629&gt;=入力項目!$S$24,R629&lt;=入力項目!$S$25),入力項目!$S$26,0)
)</f>
        <v>0</v>
      </c>
      <c r="AG629">
        <f ca="1">-(
_xlfn.IFS(
S629&lt;=入力項目!$S$11,0,
AND(S629&gt;=入力項目!$S$11+1,S629&lt;=3),IFERROR(VLOOKUP(入力項目!$S$12,子育て関連マスタ!$I$4:$M$5,4,FALSE),0),
AND(S629&gt;=4,S629&lt;=6),IFERROR(VLOOKUP(入力項目!$S$13,子育て関連マスタ!$I$9:$M$12,4,FALSE),0),
AND(S629&gt;=7,S629&lt;=12),IFERROR(VLOOKUP(入力項目!$S$14,子育て関連マスタ!$I$16:$M$17,4,FALSE),0),
AND(S629&gt;=13,S629&lt;=15),IFERROR(VLOOKUP(入力項目!$S$15,子育て関連マスタ!$I$21:$M$22,4,FALSE),0),
AND(S629&gt;=16,S629&lt;=18),IFERROR(VLOOKUP(入力項目!$S$16,子育て関連マスタ!$I$26:$M$28,4,FALSE),0),
AND(S629&gt;=19,S629&lt;=20,入力項目!$S$16="高専"),IFERROR(VLOOKUP(入力項目!$S$16,子育て関連マスタ!$I$26:$M$28,4,FALSE),0),
AND(S629&gt;=19,S629&lt;=20,入力項目!$S$16&lt;&gt;"高専"),IFERROR(VLOOKUP(入力項目!$S$17,子育て関連マスタ!$I$32:$M$37,4,FALSE),0),
AND(S629&gt;=21,S629&lt;=22,入力項目!$S$16="高専"),IFERROR(VLOOKUP(入力項目!$S$17,子育て関連マスタ!$I$32:$M$34,4,FALSE),0),
AND(S629&gt;=21,S629&lt;=22,入力項目!$S$16&lt;&gt;"高専"),IFERROR(VLOOKUP(入力項目!$S$17,子育て関連マスタ!$I$32:$M$34,4,FALSE),0),
S629&gt;=23,0
) +
IF($D629=4,
  IFERROR(_xlfn.IFS(
  S629&lt;=入力項目!$S$11,0,
  AND(S629=入力項目!$S$11),IFERROR(VLOOKUP(入力項目!$S$12,子育て関連マスタ!$I$4:$M$5,2,FALSE),0),
  AND(S629=4),IFERROR(VLOOKUP(入力項目!$S$13,子育て関連マスタ!$I$9:$M$12,2,FALSE),0),
  AND(S629=7),IFERROR(VLOOKUP(入力項目!$S$14,子育て関連マスタ!$I$16:$M$17,2,FALSE),0),
  AND(S629=13),IFERROR(VLOOKUP(入力項目!$S$15,子育て関連マスタ!$I$21:$M$22,2,FALSE),0),
  AND(S629=16),IFERROR(VLOOKUP(入力項目!$S$16,子育て関連マスタ!$I$26:$M$28,2,FALSE),0),
  AND(S629=19,入力項目!$S$16&lt;&gt;"高専"),IFERROR(VLOOKUP(入力項目!$S$17,子育て関連マスタ!$I$32:$M$37,2,FALSE),0),
  AND(S629=21,入力項目!$S$16="高専"),IFERROR(VLOOKUP(入力項目!$S$17,子育て関連マスタ!$I$32:$M$37,2,FALSE),0),
  S629&gt;=22,0
  ),0),0
) +
IF(AND(S629&gt;=1,S629&lt;=15),IF($D629=入力項目!$S$8,入力項目!$S$3,0),0) +
IF(AND(S629&gt;=1,S629&lt;=15),IF($D629=5,入力項目!$S$4,0),0) +
IF(AND(S629&gt;=1,S629&lt;=15),IF($D629=12,入力項目!$S$5,0),0) +
IF(AND(入力項目!$S$7=$A629,入力項目!$S$8=$D629),子育て関連マスタ!$C$14,0) +
IFERROR(IF(AND(YEAR(EDATE(DATE(入力項目!$S$7,入力項目!$S$8,1),1))=$A629,MONTH(EDATE(DATE(入力項目!$S$7,入力項目!$S$8,1),1))=$D629),子育て関連マスタ!$C$15,0),0) +
IF(AND(OR(S629=3,S629=5,S629=7),$D629=11),子育て関連マスタ!$C$17,0) +
IF(AND(S629=20,$D629=1),子育て関連マスタ!$C$18,0) +
IF(AND(S629=20,$D629=1),
IFERROR(_xlfn.IFS(
入力項目!$S$10="男",子育て関連マスタ!$C$18,
入力項目!$S$10="女",子育て関連マスタ!$C$19
),0),0
) +
IF(AND(S629&gt;=入力項目!$S$18,S629&lt;=入力項目!$S$19),入力項目!$S$20,0) +
IF(AND(S629&gt;=入力項目!$S$21,S629&lt;=入力項目!$S$22),入力項目!$S$23,0) +
IF(AND(S629&gt;=入力項目!$S$24,S629&lt;=入力項目!$S$25),入力項目!$S$26,0)
)</f>
        <v>0</v>
      </c>
      <c r="AH629">
        <f ca="1">-(
_xlfn.IFS(
T629&lt;=入力項目!$S$11,0,
AND(T629&gt;=入力項目!$S$11+1,T629&lt;=3),IFERROR(VLOOKUP(入力項目!$S$12,子育て関連マスタ!$I$4:$M$5,4,FALSE),0),
AND(T629&gt;=4,T629&lt;=6),IFERROR(VLOOKUP(入力項目!$S$13,子育て関連マスタ!$I$9:$M$12,4,FALSE),0),
AND(T629&gt;=7,T629&lt;=12),IFERROR(VLOOKUP(入力項目!$S$14,子育て関連マスタ!$I$16:$M$17,4,FALSE),0),
AND(T629&gt;=13,T629&lt;=15),IFERROR(VLOOKUP(入力項目!$S$15,子育て関連マスタ!$I$21:$M$22,4,FALSE),0),
AND(T629&gt;=16,T629&lt;=18),IFERROR(VLOOKUP(入力項目!$S$16,子育て関連マスタ!$I$26:$M$28,4,FALSE),0),
AND(T629&gt;=19,T629&lt;=20,入力項目!$S$16="高専"),IFERROR(VLOOKUP(入力項目!$S$16,子育て関連マスタ!$I$26:$M$28,4,FALSE),0),
AND(T629&gt;=19,T629&lt;=20,入力項目!$S$16&lt;&gt;"高専"),IFERROR(VLOOKUP(入力項目!$S$17,子育て関連マスタ!$I$32:$M$37,4,FALSE),0),
AND(T629&gt;=21,T629&lt;=22,入力項目!$S$16="高専"),IFERROR(VLOOKUP(入力項目!$S$17,子育て関連マスタ!$I$32:$M$34,4,FALSE),0),
AND(T629&gt;=21,T629&lt;=22,入力項目!$S$16&lt;&gt;"高専"),IFERROR(VLOOKUP(入力項目!$S$17,子育て関連マスタ!$I$32:$M$34,4,FALSE),0),
T629&gt;=23,0
) +
IF($D629=4,
  IFERROR(_xlfn.IFS(
  T629&lt;=入力項目!$S$11,0,
  AND(T629=入力項目!$S$11),IFERROR(VLOOKUP(入力項目!$S$12,子育て関連マスタ!$I$4:$M$5,2,FALSE),0),
  AND(T629=4),IFERROR(VLOOKUP(入力項目!$S$13,子育て関連マスタ!$I$9:$M$12,2,FALSE),0),
  AND(T629=7),IFERROR(VLOOKUP(入力項目!$S$14,子育て関連マスタ!$I$16:$M$17,2,FALSE),0),
  AND(T629=13),IFERROR(VLOOKUP(入力項目!$S$15,子育て関連マスタ!$I$21:$M$22,2,FALSE),0),
  AND(T629=16),IFERROR(VLOOKUP(入力項目!$S$16,子育て関連マスタ!$I$26:$M$28,2,FALSE),0),
  AND(T629=19,入力項目!$S$16&lt;&gt;"高専"),IFERROR(VLOOKUP(入力項目!$S$17,子育て関連マスタ!$I$32:$M$37,2,FALSE),0),
  AND(T629=21,入力項目!$S$16="高専"),IFERROR(VLOOKUP(入力項目!$S$17,子育て関連マスタ!$I$32:$M$37,2,FALSE),0),
  T629&gt;=22,0
  ),0),0
) +
IF(AND(T629&gt;=1,T629&lt;=15),IF($D629=入力項目!$S$8,入力項目!$S$3,0),0) +
IF(AND(T629&gt;=1,T629&lt;=15),IF($D629=5,入力項目!$S$4,0),0) +
IF(AND(T629&gt;=1,T629&lt;=15),IF($D629=12,入力項目!$S$5,0),0) +
IF(AND(入力項目!$S$7=$A629,入力項目!$S$8=$D629),子育て関連マスタ!$C$14,0) +
IFERROR(IF(AND(YEAR(EDATE(DATE(入力項目!$S$7,入力項目!$S$8,1),1))=$A629,MONTH(EDATE(DATE(入力項目!$S$7,入力項目!$S$8,1),1))=$D629),子育て関連マスタ!$C$15,0),0) +
IF(AND(OR(T629=3,T629=5,T629=7),$D629=11),子育て関連マスタ!$C$17,0) +
IF(AND(T629=20,$D629=1),子育て関連マスタ!$C$18,0) +
IF(AND(T629=20,$D629=1),
IFERROR(_xlfn.IFS(
入力項目!$S$10="男",子育て関連マスタ!$C$18,
入力項目!$S$10="女",子育て関連マスタ!$C$19
),0),0
) +
IF(AND(T629&gt;=入力項目!$S$18,T629&lt;=入力項目!$S$19),入力項目!$S$20,0) +
IF(AND(T629&gt;=入力項目!$S$21,T629&lt;=入力項目!$S$22),入力項目!$S$23,0) +
IF(AND(T629&gt;=入力項目!$S$24,T629&lt;=入力項目!$S$25),入力項目!$S$26,0)
)</f>
        <v>0</v>
      </c>
      <c r="AI629">
        <f ca="1">-(
_xlfn.IFS(
U629&lt;=入力項目!$S$11,0,
AND(U629&gt;=入力項目!$S$11+1,U629&lt;=3),IFERROR(VLOOKUP(入力項目!$S$12,子育て関連マスタ!$I$4:$M$5,4,FALSE),0),
AND(U629&gt;=4,U629&lt;=6),IFERROR(VLOOKUP(入力項目!$S$13,子育て関連マスタ!$I$9:$M$12,4,FALSE),0),
AND(U629&gt;=7,U629&lt;=12),IFERROR(VLOOKUP(入力項目!$S$14,子育て関連マスタ!$I$16:$M$17,4,FALSE),0),
AND(U629&gt;=13,U629&lt;=15),IFERROR(VLOOKUP(入力項目!$S$15,子育て関連マスタ!$I$21:$M$22,4,FALSE),0),
AND(U629&gt;=16,U629&lt;=18),IFERROR(VLOOKUP(入力項目!$S$16,子育て関連マスタ!$I$26:$M$28,4,FALSE),0),
AND(U629&gt;=19,U629&lt;=20,入力項目!$S$16="高専"),IFERROR(VLOOKUP(入力項目!$S$16,子育て関連マスタ!$I$26:$M$28,4,FALSE),0),
AND(U629&gt;=19,U629&lt;=20,入力項目!$S$16&lt;&gt;"高専"),IFERROR(VLOOKUP(入力項目!$S$17,子育て関連マスタ!$I$32:$M$37,4,FALSE),0),
AND(U629&gt;=21,U629&lt;=22,入力項目!$S$16="高専"),IFERROR(VLOOKUP(入力項目!$S$17,子育て関連マスタ!$I$32:$M$34,4,FALSE),0),
AND(U629&gt;=21,U629&lt;=22,入力項目!$S$16&lt;&gt;"高専"),IFERROR(VLOOKUP(入力項目!$S$17,子育て関連マスタ!$I$32:$M$34,4,FALSE),0),
U629&gt;=23,0
) +
IF($D629=4,
  IFERROR(_xlfn.IFS(
  U629&lt;=入力項目!$S$11,0,
  AND(U629=入力項目!$S$11),IFERROR(VLOOKUP(入力項目!$S$12,子育て関連マスタ!$I$4:$M$5,2,FALSE),0),
  AND(U629=4),IFERROR(VLOOKUP(入力項目!$S$13,子育て関連マスタ!$I$9:$M$12,2,FALSE),0),
  AND(U629=7),IFERROR(VLOOKUP(入力項目!$S$14,子育て関連マスタ!$I$16:$M$17,2,FALSE),0),
  AND(U629=13),IFERROR(VLOOKUP(入力項目!$S$15,子育て関連マスタ!$I$21:$M$22,2,FALSE),0),
  AND(U629=16),IFERROR(VLOOKUP(入力項目!$S$16,子育て関連マスタ!$I$26:$M$28,2,FALSE),0),
  AND(U629=19,入力項目!$S$16&lt;&gt;"高専"),IFERROR(VLOOKUP(入力項目!$S$17,子育て関連マスタ!$I$32:$M$37,2,FALSE),0),
  AND(U629=21,入力項目!$S$16="高専"),IFERROR(VLOOKUP(入力項目!$S$17,子育て関連マスタ!$I$32:$M$37,2,FALSE),0),
  U629&gt;=22,0
  ),0),0
) +
IF(AND(U629&gt;=1,U629&lt;=15),IF($D629=入力項目!$S$8,入力項目!$S$3,0),0) +
IF(AND(U629&gt;=1,U629&lt;=15),IF($D629=5,入力項目!$S$4,0),0) +
IF(AND(U629&gt;=1,U629&lt;=15),IF($D629=12,入力項目!$S$5,0),0) +
IF(AND(入力項目!$S$7=$A629,入力項目!$S$8=$D629),子育て関連マスタ!$C$14,0) +
IFERROR(IF(AND(YEAR(EDATE(DATE(入力項目!$S$7,入力項目!$S$8,1),1))=$A629,MONTH(EDATE(DATE(入力項目!$S$7,入力項目!$S$8,1),1))=$D629),子育て関連マスタ!$C$15,0),0) +
IF(AND(OR(U629=3,U629=5,U629=7),$D629=11),子育て関連マスタ!$C$17,0) +
IF(AND(U629=20,$D629=1),子育て関連マスタ!$C$18,0) +
IF(AND(U629=20,$D629=1),
IFERROR(_xlfn.IFS(
入力項目!$S$10="男",子育て関連マスタ!$C$18,
入力項目!$S$10="女",子育て関連マスタ!$C$19
),0),0
) +
IF(AND(U629&gt;=入力項目!$S$18,U629&lt;=入力項目!$S$19),入力項目!$S$20,0) +
IF(AND(U629&gt;=入力項目!$S$21,U629&lt;=入力項目!$S$22),入力項目!$S$23,0) +
IF(AND(U629&gt;=入力項目!$S$24,U629&lt;=入力項目!$S$25),入力項目!$S$26,0)
)</f>
        <v>0</v>
      </c>
      <c r="AJ629" s="10">
        <f ca="1">-VLOOKUP($D629,月別収支!$A$2:$H$13,7,FALSE)</f>
        <v>-20000</v>
      </c>
    </row>
    <row r="630" spans="1:36" x14ac:dyDescent="0.4">
      <c r="A630">
        <f t="shared" ca="1" si="173"/>
        <v>2076</v>
      </c>
      <c r="B630">
        <f t="shared" ca="1" si="163"/>
        <v>2076</v>
      </c>
      <c r="C630">
        <f t="shared" ca="1" si="164"/>
        <v>52</v>
      </c>
      <c r="D630">
        <f t="shared" ca="1" si="174"/>
        <v>12</v>
      </c>
      <c r="E630" t="str">
        <f t="shared" ca="1" si="158"/>
        <v>2076年12月</v>
      </c>
      <c r="F630">
        <f ca="1">IF(OR(入力項目!$N$5&lt;$A630,AND(入力項目!$N$5=$A630,入力項目!$N$6&lt;$D630)),IF(F629=0,1,IF(G630=12,F629+1,F629)),0)</f>
        <v>52</v>
      </c>
      <c r="G630">
        <f ca="1">IF(OR(入力項目!$N$5&lt;$A630,AND(入力項目!$N$5=$A630,入力項目!$N$6&lt;$D630)),IF(G629=12,1,G629+1),0)</f>
        <v>2</v>
      </c>
      <c r="H630" t="str">
        <f t="shared" ca="1" si="159"/>
        <v>52_2</v>
      </c>
      <c r="I630">
        <f ca="1">IF(
  IFERROR(AND($C630&gt;0,MOD($C630,入力項目!$N$22)=0,$D630=入力項目!$N$23), FALSE),
  1,
  IF(
    AND(I629&gt;0,J629=12),
    IF(I629=入力項目!$N$28, 0, I629+1),
    I629
  )
)</f>
        <v>3</v>
      </c>
      <c r="J630">
        <f ca="1">IF($D630=入力項目!$N$23,1,IFERROR(J629+1,1))</f>
        <v>7</v>
      </c>
      <c r="K630" t="str">
        <f t="shared" ca="1" si="160"/>
        <v>3_7</v>
      </c>
      <c r="L630">
        <f ca="1">L629+IF(入力項目!$D$4=$D630,1,0)</f>
        <v>81</v>
      </c>
      <c r="M630" t="str">
        <f t="shared" ca="1" si="161"/>
        <v>81歳</v>
      </c>
      <c r="N630">
        <f t="shared" ca="1" si="165"/>
        <v>81</v>
      </c>
      <c r="O630" t="str">
        <f t="shared" ca="1" si="162"/>
        <v>81歳</v>
      </c>
      <c r="P630">
        <f t="shared" ca="1" si="166"/>
        <v>56</v>
      </c>
      <c r="Q630">
        <f t="shared" ca="1" si="167"/>
        <v>54</v>
      </c>
      <c r="R630">
        <f t="shared" ca="1" si="168"/>
        <v>2077</v>
      </c>
      <c r="S630">
        <f t="shared" ca="1" si="169"/>
        <v>2077</v>
      </c>
      <c r="T630">
        <f t="shared" ca="1" si="170"/>
        <v>2077</v>
      </c>
      <c r="U630">
        <f t="shared" ca="1" si="171"/>
        <v>2077</v>
      </c>
      <c r="V630" s="10">
        <f t="shared" ca="1" si="172"/>
        <v>54879425</v>
      </c>
      <c r="W630" s="10">
        <f ca="1">IF($L630&lt;その他マスタ!$B$1,VLOOKUP($D630,月別収支!$A$2:$H$13,2,FALSE),その他マスタ!$B$3)+IF(AND($L630=その他マスタ!$B$1,入力項目!$I$9="あり",$D630=入力項目!$D$4),その他マスタ!$B$2,0)</f>
        <v>150000</v>
      </c>
      <c r="X630" s="10">
        <f ca="1">-IF(入力項目!$K$5=TRUE,
IF($F630+$G630&lt;3,VLOOKUP($D630,月別収支!$A$2:$H$13,8,FALSE),0)+IFERROR(VLOOKUP($H630,住宅ローン計算!C:P,13,FALSE),0)+IF($F630&gt;1,IF(OR($G630=3,$G630=6,$G630=9,$G630=12),ROUNDUP(入力項目!$N$18/4,0),0),0),
VLOOKUP($D630,月別収支!$A$2:$H$13,8,FALSE))</f>
        <v>0</v>
      </c>
      <c r="Y630" s="10">
        <f ca="1">-VLOOKUP($D630,月別収支!$A$2:$H$13,3,FALSE)</f>
        <v>-75000</v>
      </c>
      <c r="Z630" s="10">
        <f ca="1">-VLOOKUP($D630,月別収支!$A$2:$H$13,4,FALSE)</f>
        <v>-27000</v>
      </c>
      <c r="AA630" s="10">
        <f ca="1">-VLOOKUP($D630,月別収支!$A$2:$H$13,6,FALSE)</f>
        <v>-10000</v>
      </c>
      <c r="AB630" s="10">
        <f ca="1">-(
VLOOKUP($D630,月別収支!$A$2:$H$13,5,FALSE)+IF(AND(入力項目!$I$27&lt;=$A630,ISEVEN($A630-入力項目!$I$27),入力項目!$I$28=$D630),入力項目!$I$26,0)
+IF(入力項目!$K$26=TRUE,
IFERROR(VLOOKUP($K630,マイカーローン計算!C:P,13,FALSE),0),
IFERROR(
  IF(AND($C630&gt;0,MOD($C630,入力項目!$N$22)=0,$D630=入力項目!$N$23),入力項目!$N$24,0),
 0
)
)
)</f>
        <v>-20000</v>
      </c>
      <c r="AC630" s="10">
        <f ca="1">-IF($A630&lt;入力項目!$N$33,入力項目!$N$35,IF(AND($A630=入力項目!$N$33,$D630&lt;=入力項目!$N$34),入力項目!$N$35,0))</f>
        <v>0</v>
      </c>
      <c r="AD630">
        <f ca="1">-(
_xlfn.IFS(
P630&lt;=入力項目!$S$11,0,
AND(P630&gt;=入力項目!$S$11+1,P630&lt;=3),IFERROR(VLOOKUP(入力項目!$S$12,子育て関連マスタ!$I$4:$M$5,4,FALSE),0),
AND(P630&gt;=4,P630&lt;=6),IFERROR(VLOOKUP(入力項目!$S$13,子育て関連マスタ!$I$9:$M$12,4,FALSE),0),
AND(P630&gt;=7,P630&lt;=12),IFERROR(VLOOKUP(入力項目!$S$14,子育て関連マスタ!$I$16:$M$17,4,FALSE),0),
AND(P630&gt;=13,P630&lt;=15),IFERROR(VLOOKUP(入力項目!$S$15,子育て関連マスタ!$I$21:$M$22,4,FALSE),0),
AND(P630&gt;=16,P630&lt;=18),IFERROR(VLOOKUP(入力項目!$S$16,子育て関連マスタ!$I$26:$M$28,4,FALSE),0),
AND(P630&gt;=19,P630&lt;=20,入力項目!$S$16="高専"),IFERROR(VLOOKUP(入力項目!$S$16,子育て関連マスタ!$I$26:$M$28,4,FALSE),0),
AND(P630&gt;=19,P630&lt;=20,入力項目!$S$16&lt;&gt;"高専"),IFERROR(VLOOKUP(入力項目!$S$17,子育て関連マスタ!$I$32:$M$37,4,FALSE),0),
AND(P630&gt;=21,P630&lt;=22,入力項目!$S$16="高専"),IFERROR(VLOOKUP(入力項目!$S$17,子育て関連マスタ!$I$32:$M$34,4,FALSE),0),
AND(P630&gt;=21,P630&lt;=22,入力項目!$S$16&lt;&gt;"高専"),IFERROR(VLOOKUP(入力項目!$S$17,子育て関連マスタ!$I$32:$M$34,4,FALSE),0),
P630&gt;=23,0
) +
IF($D630=4,
  IFERROR(_xlfn.IFS(
  P630&lt;=入力項目!$S$11,0,
  AND(P630=入力項目!$S$11),IFERROR(VLOOKUP(入力項目!$S$12,子育て関連マスタ!$I$4:$M$5,2,FALSE),0),
  AND(P630=4),IFERROR(VLOOKUP(入力項目!$S$13,子育て関連マスタ!$I$9:$M$12,2,FALSE),0),
  AND(P630=7),IFERROR(VLOOKUP(入力項目!$S$14,子育て関連マスタ!$I$16:$M$17,2,FALSE),0),
  AND(P630=13),IFERROR(VLOOKUP(入力項目!$S$15,子育て関連マスタ!$I$21:$M$22,2,FALSE),0),
  AND(P630=16),IFERROR(VLOOKUP(入力項目!$S$16,子育て関連マスタ!$I$26:$M$28,2,FALSE),0),
  AND(P630=19,入力項目!$S$16&lt;&gt;"高専"),IFERROR(VLOOKUP(入力項目!$S$17,子育て関連マスタ!$I$32:$M$37,2,FALSE),0),
  AND(P630=21,入力項目!$S$16="高専"),IFERROR(VLOOKUP(入力項目!$S$17,子育て関連マスタ!$I$32:$M$37,2,FALSE),0),
  P630&gt;=22,0
  ),0),0
) +
IF(AND(P630&gt;=1,P630&lt;=15),IF($D630=入力項目!$S$8,入力項目!$S$3,0),0) +
IF(AND(P630&gt;=1,P630&lt;=15),IF($D630=5,入力項目!$S$4,0),0) +
IF(AND(P630&gt;=1,P630&lt;=15),IF($D630=12,入力項目!$S$5,0),0) +
IF(AND(入力項目!$S$7=$A630,入力項目!$S$8=$D630),子育て関連マスタ!$C$14,0) +
IFERROR(IF(AND(YEAR(EDATE(DATE(入力項目!$S$7,入力項目!$S$8,1),1))=$A630,MONTH(EDATE(DATE(入力項目!$S$7,入力項目!$S$8,1),1))=$D630),子育て関連マスタ!$C$15,0),0) +
IF(AND(OR(P630=3,P630=5,P630=7),$D630=11),子育て関連マスタ!$C$17,0) +
IF(AND(P630=20,$D630=1),子育て関連マスタ!$C$18,0) +
IF(AND(P630=20,$D630=1),
IFERROR(_xlfn.IFS(
入力項目!$S$10="男",子育て関連マスタ!$C$18,
入力項目!$S$10="女",子育て関連マスタ!$C$19
),0),0
) +
IF(AND(P630&gt;=入力項目!$S$18,P630&lt;=入力項目!$S$19),入力項目!$S$20,0) +
IF(AND(P630&gt;=入力項目!$S$21,P630&lt;=入力項目!$S$22),入力項目!$S$23,0) +
IF(AND(P630&gt;=入力項目!$S$24,P630&lt;=入力項目!$S$25),入力項目!$S$26,0)
)</f>
        <v>0</v>
      </c>
      <c r="AE630">
        <f ca="1">-(
_xlfn.IFS(
Q630&lt;=入力項目!$S$11,0,
AND(Q630&gt;=入力項目!$S$11+1,Q630&lt;=3),IFERROR(VLOOKUP(入力項目!$S$12,子育て関連マスタ!$I$4:$M$5,4,FALSE),0),
AND(Q630&gt;=4,Q630&lt;=6),IFERROR(VLOOKUP(入力項目!$S$13,子育て関連マスタ!$I$9:$M$12,4,FALSE),0),
AND(Q630&gt;=7,Q630&lt;=12),IFERROR(VLOOKUP(入力項目!$S$14,子育て関連マスタ!$I$16:$M$17,4,FALSE),0),
AND(Q630&gt;=13,Q630&lt;=15),IFERROR(VLOOKUP(入力項目!$S$15,子育て関連マスタ!$I$21:$M$22,4,FALSE),0),
AND(Q630&gt;=16,Q630&lt;=18),IFERROR(VLOOKUP(入力項目!$S$16,子育て関連マスタ!$I$26:$M$28,4,FALSE),0),
AND(Q630&gt;=19,Q630&lt;=20,入力項目!$S$16="高専"),IFERROR(VLOOKUP(入力項目!$S$16,子育て関連マスタ!$I$26:$M$28,4,FALSE),0),
AND(Q630&gt;=19,Q630&lt;=20,入力項目!$S$16&lt;&gt;"高専"),IFERROR(VLOOKUP(入力項目!$S$17,子育て関連マスタ!$I$32:$M$37,4,FALSE),0),
AND(Q630&gt;=21,Q630&lt;=22,入力項目!$S$16="高専"),IFERROR(VLOOKUP(入力項目!$S$17,子育て関連マスタ!$I$32:$M$34,4,FALSE),0),
AND(Q630&gt;=21,Q630&lt;=22,入力項目!$S$16&lt;&gt;"高専"),IFERROR(VLOOKUP(入力項目!$S$17,子育て関連マスタ!$I$32:$M$34,4,FALSE),0),
Q630&gt;=23,0
) +
IF($D630=4,
  IFERROR(_xlfn.IFS(
  Q630&lt;=入力項目!$S$11,0,
  AND(Q630=入力項目!$S$11),IFERROR(VLOOKUP(入力項目!$S$12,子育て関連マスタ!$I$4:$M$5,2,FALSE),0),
  AND(Q630=4),IFERROR(VLOOKUP(入力項目!$S$13,子育て関連マスタ!$I$9:$M$12,2,FALSE),0),
  AND(Q630=7),IFERROR(VLOOKUP(入力項目!$S$14,子育て関連マスタ!$I$16:$M$17,2,FALSE),0),
  AND(Q630=13),IFERROR(VLOOKUP(入力項目!$S$15,子育て関連マスタ!$I$21:$M$22,2,FALSE),0),
  AND(Q630=16),IFERROR(VLOOKUP(入力項目!$S$16,子育て関連マスタ!$I$26:$M$28,2,FALSE),0),
  AND(Q630=19,入力項目!$S$16&lt;&gt;"高専"),IFERROR(VLOOKUP(入力項目!$S$17,子育て関連マスタ!$I$32:$M$37,2,FALSE),0),
  AND(Q630=21,入力項目!$S$16="高専"),IFERROR(VLOOKUP(入力項目!$S$17,子育て関連マスタ!$I$32:$M$37,2,FALSE),0),
  Q630&gt;=22,0
  ),0),0
) +
IF(AND(Q630&gt;=1,Q630&lt;=15),IF($D630=入力項目!$S$8,入力項目!$S$3,0),0) +
IF(AND(Q630&gt;=1,Q630&lt;=15),IF($D630=5,入力項目!$S$4,0),0) +
IF(AND(Q630&gt;=1,Q630&lt;=15),IF($D630=12,入力項目!$S$5,0),0) +
IF(AND(入力項目!$S$7=$A630,入力項目!$S$8=$D630),子育て関連マスタ!$C$14,0) +
IFERROR(IF(AND(YEAR(EDATE(DATE(入力項目!$S$7,入力項目!$S$8,1),1))=$A630,MONTH(EDATE(DATE(入力項目!$S$7,入力項目!$S$8,1),1))=$D630),子育て関連マスタ!$C$15,0),0) +
IF(AND(OR(Q630=3,Q630=5,Q630=7),$D630=11),子育て関連マスタ!$C$17,0) +
IF(AND(Q630=20,$D630=1),子育て関連マスタ!$C$18,0) +
IF(AND(Q630=20,$D630=1),
IFERROR(_xlfn.IFS(
入力項目!$S$10="男",子育て関連マスタ!$C$18,
入力項目!$S$10="女",子育て関連マスタ!$C$19
),0),0
) +
IF(AND(Q630&gt;=入力項目!$S$18,Q630&lt;=入力項目!$S$19),入力項目!$S$20,0) +
IF(AND(Q630&gt;=入力項目!$S$21,Q630&lt;=入力項目!$S$22),入力項目!$S$23,0) +
IF(AND(Q630&gt;=入力項目!$S$24,Q630&lt;=入力項目!$S$25),入力項目!$S$26,0)
)</f>
        <v>0</v>
      </c>
      <c r="AF630">
        <f ca="1">-(
_xlfn.IFS(
R630&lt;=入力項目!$S$11,0,
AND(R630&gt;=入力項目!$S$11+1,R630&lt;=3),IFERROR(VLOOKUP(入力項目!$S$12,子育て関連マスタ!$I$4:$M$5,4,FALSE),0),
AND(R630&gt;=4,R630&lt;=6),IFERROR(VLOOKUP(入力項目!$S$13,子育て関連マスタ!$I$9:$M$12,4,FALSE),0),
AND(R630&gt;=7,R630&lt;=12),IFERROR(VLOOKUP(入力項目!$S$14,子育て関連マスタ!$I$16:$M$17,4,FALSE),0),
AND(R630&gt;=13,R630&lt;=15),IFERROR(VLOOKUP(入力項目!$S$15,子育て関連マスタ!$I$21:$M$22,4,FALSE),0),
AND(R630&gt;=16,R630&lt;=18),IFERROR(VLOOKUP(入力項目!$S$16,子育て関連マスタ!$I$26:$M$28,4,FALSE),0),
AND(R630&gt;=19,R630&lt;=20,入力項目!$S$16="高専"),IFERROR(VLOOKUP(入力項目!$S$16,子育て関連マスタ!$I$26:$M$28,4,FALSE),0),
AND(R630&gt;=19,R630&lt;=20,入力項目!$S$16&lt;&gt;"高専"),IFERROR(VLOOKUP(入力項目!$S$17,子育て関連マスタ!$I$32:$M$37,4,FALSE),0),
AND(R630&gt;=21,R630&lt;=22,入力項目!$S$16="高専"),IFERROR(VLOOKUP(入力項目!$S$17,子育て関連マスタ!$I$32:$M$34,4,FALSE),0),
AND(R630&gt;=21,R630&lt;=22,入力項目!$S$16&lt;&gt;"高専"),IFERROR(VLOOKUP(入力項目!$S$17,子育て関連マスタ!$I$32:$M$34,4,FALSE),0),
R630&gt;=23,0
) +
IF($D630=4,
  IFERROR(_xlfn.IFS(
  R630&lt;=入力項目!$S$11,0,
  AND(R630=入力項目!$S$11),IFERROR(VLOOKUP(入力項目!$S$12,子育て関連マスタ!$I$4:$M$5,2,FALSE),0),
  AND(R630=4),IFERROR(VLOOKUP(入力項目!$S$13,子育て関連マスタ!$I$9:$M$12,2,FALSE),0),
  AND(R630=7),IFERROR(VLOOKUP(入力項目!$S$14,子育て関連マスタ!$I$16:$M$17,2,FALSE),0),
  AND(R630=13),IFERROR(VLOOKUP(入力項目!$S$15,子育て関連マスタ!$I$21:$M$22,2,FALSE),0),
  AND(R630=16),IFERROR(VLOOKUP(入力項目!$S$16,子育て関連マスタ!$I$26:$M$28,2,FALSE),0),
  AND(R630=19,入力項目!$S$16&lt;&gt;"高専"),IFERROR(VLOOKUP(入力項目!$S$17,子育て関連マスタ!$I$32:$M$37,2,FALSE),0),
  AND(R630=21,入力項目!$S$16="高専"),IFERROR(VLOOKUP(入力項目!$S$17,子育て関連マスタ!$I$32:$M$37,2,FALSE),0),
  R630&gt;=22,0
  ),0),0
) +
IF(AND(R630&gt;=1,R630&lt;=15),IF($D630=入力項目!$S$8,入力項目!$S$3,0),0) +
IF(AND(R630&gt;=1,R630&lt;=15),IF($D630=5,入力項目!$S$4,0),0) +
IF(AND(R630&gt;=1,R630&lt;=15),IF($D630=12,入力項目!$S$5,0),0) +
IF(AND(入力項目!$S$7=$A630,入力項目!$S$8=$D630),子育て関連マスタ!$C$14,0) +
IFERROR(IF(AND(YEAR(EDATE(DATE(入力項目!$S$7,入力項目!$S$8,1),1))=$A630,MONTH(EDATE(DATE(入力項目!$S$7,入力項目!$S$8,1),1))=$D630),子育て関連マスタ!$C$15,0),0) +
IF(AND(OR(R630=3,R630=5,R630=7),$D630=11),子育て関連マスタ!$C$17,0) +
IF(AND(R630=20,$D630=1),子育て関連マスタ!$C$18,0) +
IF(AND(R630=20,$D630=1),
IFERROR(_xlfn.IFS(
入力項目!$S$10="男",子育て関連マスタ!$C$18,
入力項目!$S$10="女",子育て関連マスタ!$C$19
),0),0
) +
IF(AND(R630&gt;=入力項目!$S$18,R630&lt;=入力項目!$S$19),入力項目!$S$20,0) +
IF(AND(R630&gt;=入力項目!$S$21,R630&lt;=入力項目!$S$22),入力項目!$S$23,0) +
IF(AND(R630&gt;=入力項目!$S$24,R630&lt;=入力項目!$S$25),入力項目!$S$26,0)
)</f>
        <v>0</v>
      </c>
      <c r="AG630">
        <f ca="1">-(
_xlfn.IFS(
S630&lt;=入力項目!$S$11,0,
AND(S630&gt;=入力項目!$S$11+1,S630&lt;=3),IFERROR(VLOOKUP(入力項目!$S$12,子育て関連マスタ!$I$4:$M$5,4,FALSE),0),
AND(S630&gt;=4,S630&lt;=6),IFERROR(VLOOKUP(入力項目!$S$13,子育て関連マスタ!$I$9:$M$12,4,FALSE),0),
AND(S630&gt;=7,S630&lt;=12),IFERROR(VLOOKUP(入力項目!$S$14,子育て関連マスタ!$I$16:$M$17,4,FALSE),0),
AND(S630&gt;=13,S630&lt;=15),IFERROR(VLOOKUP(入力項目!$S$15,子育て関連マスタ!$I$21:$M$22,4,FALSE),0),
AND(S630&gt;=16,S630&lt;=18),IFERROR(VLOOKUP(入力項目!$S$16,子育て関連マスタ!$I$26:$M$28,4,FALSE),0),
AND(S630&gt;=19,S630&lt;=20,入力項目!$S$16="高専"),IFERROR(VLOOKUP(入力項目!$S$16,子育て関連マスタ!$I$26:$M$28,4,FALSE),0),
AND(S630&gt;=19,S630&lt;=20,入力項目!$S$16&lt;&gt;"高専"),IFERROR(VLOOKUP(入力項目!$S$17,子育て関連マスタ!$I$32:$M$37,4,FALSE),0),
AND(S630&gt;=21,S630&lt;=22,入力項目!$S$16="高専"),IFERROR(VLOOKUP(入力項目!$S$17,子育て関連マスタ!$I$32:$M$34,4,FALSE),0),
AND(S630&gt;=21,S630&lt;=22,入力項目!$S$16&lt;&gt;"高専"),IFERROR(VLOOKUP(入力項目!$S$17,子育て関連マスタ!$I$32:$M$34,4,FALSE),0),
S630&gt;=23,0
) +
IF($D630=4,
  IFERROR(_xlfn.IFS(
  S630&lt;=入力項目!$S$11,0,
  AND(S630=入力項目!$S$11),IFERROR(VLOOKUP(入力項目!$S$12,子育て関連マスタ!$I$4:$M$5,2,FALSE),0),
  AND(S630=4),IFERROR(VLOOKUP(入力項目!$S$13,子育て関連マスタ!$I$9:$M$12,2,FALSE),0),
  AND(S630=7),IFERROR(VLOOKUP(入力項目!$S$14,子育て関連マスタ!$I$16:$M$17,2,FALSE),0),
  AND(S630=13),IFERROR(VLOOKUP(入力項目!$S$15,子育て関連マスタ!$I$21:$M$22,2,FALSE),0),
  AND(S630=16),IFERROR(VLOOKUP(入力項目!$S$16,子育て関連マスタ!$I$26:$M$28,2,FALSE),0),
  AND(S630=19,入力項目!$S$16&lt;&gt;"高専"),IFERROR(VLOOKUP(入力項目!$S$17,子育て関連マスタ!$I$32:$M$37,2,FALSE),0),
  AND(S630=21,入力項目!$S$16="高専"),IFERROR(VLOOKUP(入力項目!$S$17,子育て関連マスタ!$I$32:$M$37,2,FALSE),0),
  S630&gt;=22,0
  ),0),0
) +
IF(AND(S630&gt;=1,S630&lt;=15),IF($D630=入力項目!$S$8,入力項目!$S$3,0),0) +
IF(AND(S630&gt;=1,S630&lt;=15),IF($D630=5,入力項目!$S$4,0),0) +
IF(AND(S630&gt;=1,S630&lt;=15),IF($D630=12,入力項目!$S$5,0),0) +
IF(AND(入力項目!$S$7=$A630,入力項目!$S$8=$D630),子育て関連マスタ!$C$14,0) +
IFERROR(IF(AND(YEAR(EDATE(DATE(入力項目!$S$7,入力項目!$S$8,1),1))=$A630,MONTH(EDATE(DATE(入力項目!$S$7,入力項目!$S$8,1),1))=$D630),子育て関連マスタ!$C$15,0),0) +
IF(AND(OR(S630=3,S630=5,S630=7),$D630=11),子育て関連マスタ!$C$17,0) +
IF(AND(S630=20,$D630=1),子育て関連マスタ!$C$18,0) +
IF(AND(S630=20,$D630=1),
IFERROR(_xlfn.IFS(
入力項目!$S$10="男",子育て関連マスタ!$C$18,
入力項目!$S$10="女",子育て関連マスタ!$C$19
),0),0
) +
IF(AND(S630&gt;=入力項目!$S$18,S630&lt;=入力項目!$S$19),入力項目!$S$20,0) +
IF(AND(S630&gt;=入力項目!$S$21,S630&lt;=入力項目!$S$22),入力項目!$S$23,0) +
IF(AND(S630&gt;=入力項目!$S$24,S630&lt;=入力項目!$S$25),入力項目!$S$26,0)
)</f>
        <v>0</v>
      </c>
      <c r="AH630">
        <f ca="1">-(
_xlfn.IFS(
T630&lt;=入力項目!$S$11,0,
AND(T630&gt;=入力項目!$S$11+1,T630&lt;=3),IFERROR(VLOOKUP(入力項目!$S$12,子育て関連マスタ!$I$4:$M$5,4,FALSE),0),
AND(T630&gt;=4,T630&lt;=6),IFERROR(VLOOKUP(入力項目!$S$13,子育て関連マスタ!$I$9:$M$12,4,FALSE),0),
AND(T630&gt;=7,T630&lt;=12),IFERROR(VLOOKUP(入力項目!$S$14,子育て関連マスタ!$I$16:$M$17,4,FALSE),0),
AND(T630&gt;=13,T630&lt;=15),IFERROR(VLOOKUP(入力項目!$S$15,子育て関連マスタ!$I$21:$M$22,4,FALSE),0),
AND(T630&gt;=16,T630&lt;=18),IFERROR(VLOOKUP(入力項目!$S$16,子育て関連マスタ!$I$26:$M$28,4,FALSE),0),
AND(T630&gt;=19,T630&lt;=20,入力項目!$S$16="高専"),IFERROR(VLOOKUP(入力項目!$S$16,子育て関連マスタ!$I$26:$M$28,4,FALSE),0),
AND(T630&gt;=19,T630&lt;=20,入力項目!$S$16&lt;&gt;"高専"),IFERROR(VLOOKUP(入力項目!$S$17,子育て関連マスタ!$I$32:$M$37,4,FALSE),0),
AND(T630&gt;=21,T630&lt;=22,入力項目!$S$16="高専"),IFERROR(VLOOKUP(入力項目!$S$17,子育て関連マスタ!$I$32:$M$34,4,FALSE),0),
AND(T630&gt;=21,T630&lt;=22,入力項目!$S$16&lt;&gt;"高専"),IFERROR(VLOOKUP(入力項目!$S$17,子育て関連マスタ!$I$32:$M$34,4,FALSE),0),
T630&gt;=23,0
) +
IF($D630=4,
  IFERROR(_xlfn.IFS(
  T630&lt;=入力項目!$S$11,0,
  AND(T630=入力項目!$S$11),IFERROR(VLOOKUP(入力項目!$S$12,子育て関連マスタ!$I$4:$M$5,2,FALSE),0),
  AND(T630=4),IFERROR(VLOOKUP(入力項目!$S$13,子育て関連マスタ!$I$9:$M$12,2,FALSE),0),
  AND(T630=7),IFERROR(VLOOKUP(入力項目!$S$14,子育て関連マスタ!$I$16:$M$17,2,FALSE),0),
  AND(T630=13),IFERROR(VLOOKUP(入力項目!$S$15,子育て関連マスタ!$I$21:$M$22,2,FALSE),0),
  AND(T630=16),IFERROR(VLOOKUP(入力項目!$S$16,子育て関連マスタ!$I$26:$M$28,2,FALSE),0),
  AND(T630=19,入力項目!$S$16&lt;&gt;"高専"),IFERROR(VLOOKUP(入力項目!$S$17,子育て関連マスタ!$I$32:$M$37,2,FALSE),0),
  AND(T630=21,入力項目!$S$16="高専"),IFERROR(VLOOKUP(入力項目!$S$17,子育て関連マスタ!$I$32:$M$37,2,FALSE),0),
  T630&gt;=22,0
  ),0),0
) +
IF(AND(T630&gt;=1,T630&lt;=15),IF($D630=入力項目!$S$8,入力項目!$S$3,0),0) +
IF(AND(T630&gt;=1,T630&lt;=15),IF($D630=5,入力項目!$S$4,0),0) +
IF(AND(T630&gt;=1,T630&lt;=15),IF($D630=12,入力項目!$S$5,0),0) +
IF(AND(入力項目!$S$7=$A630,入力項目!$S$8=$D630),子育て関連マスタ!$C$14,0) +
IFERROR(IF(AND(YEAR(EDATE(DATE(入力項目!$S$7,入力項目!$S$8,1),1))=$A630,MONTH(EDATE(DATE(入力項目!$S$7,入力項目!$S$8,1),1))=$D630),子育て関連マスタ!$C$15,0),0) +
IF(AND(OR(T630=3,T630=5,T630=7),$D630=11),子育て関連マスタ!$C$17,0) +
IF(AND(T630=20,$D630=1),子育て関連マスタ!$C$18,0) +
IF(AND(T630=20,$D630=1),
IFERROR(_xlfn.IFS(
入力項目!$S$10="男",子育て関連マスタ!$C$18,
入力項目!$S$10="女",子育て関連マスタ!$C$19
),0),0
) +
IF(AND(T630&gt;=入力項目!$S$18,T630&lt;=入力項目!$S$19),入力項目!$S$20,0) +
IF(AND(T630&gt;=入力項目!$S$21,T630&lt;=入力項目!$S$22),入力項目!$S$23,0) +
IF(AND(T630&gt;=入力項目!$S$24,T630&lt;=入力項目!$S$25),入力項目!$S$26,0)
)</f>
        <v>0</v>
      </c>
      <c r="AI630">
        <f ca="1">-(
_xlfn.IFS(
U630&lt;=入力項目!$S$11,0,
AND(U630&gt;=入力項目!$S$11+1,U630&lt;=3),IFERROR(VLOOKUP(入力項目!$S$12,子育て関連マスタ!$I$4:$M$5,4,FALSE),0),
AND(U630&gt;=4,U630&lt;=6),IFERROR(VLOOKUP(入力項目!$S$13,子育て関連マスタ!$I$9:$M$12,4,FALSE),0),
AND(U630&gt;=7,U630&lt;=12),IFERROR(VLOOKUP(入力項目!$S$14,子育て関連マスタ!$I$16:$M$17,4,FALSE),0),
AND(U630&gt;=13,U630&lt;=15),IFERROR(VLOOKUP(入力項目!$S$15,子育て関連マスタ!$I$21:$M$22,4,FALSE),0),
AND(U630&gt;=16,U630&lt;=18),IFERROR(VLOOKUP(入力項目!$S$16,子育て関連マスタ!$I$26:$M$28,4,FALSE),0),
AND(U630&gt;=19,U630&lt;=20,入力項目!$S$16="高専"),IFERROR(VLOOKUP(入力項目!$S$16,子育て関連マスタ!$I$26:$M$28,4,FALSE),0),
AND(U630&gt;=19,U630&lt;=20,入力項目!$S$16&lt;&gt;"高専"),IFERROR(VLOOKUP(入力項目!$S$17,子育て関連マスタ!$I$32:$M$37,4,FALSE),0),
AND(U630&gt;=21,U630&lt;=22,入力項目!$S$16="高専"),IFERROR(VLOOKUP(入力項目!$S$17,子育て関連マスタ!$I$32:$M$34,4,FALSE),0),
AND(U630&gt;=21,U630&lt;=22,入力項目!$S$16&lt;&gt;"高専"),IFERROR(VLOOKUP(入力項目!$S$17,子育て関連マスタ!$I$32:$M$34,4,FALSE),0),
U630&gt;=23,0
) +
IF($D630=4,
  IFERROR(_xlfn.IFS(
  U630&lt;=入力項目!$S$11,0,
  AND(U630=入力項目!$S$11),IFERROR(VLOOKUP(入力項目!$S$12,子育て関連マスタ!$I$4:$M$5,2,FALSE),0),
  AND(U630=4),IFERROR(VLOOKUP(入力項目!$S$13,子育て関連マスタ!$I$9:$M$12,2,FALSE),0),
  AND(U630=7),IFERROR(VLOOKUP(入力項目!$S$14,子育て関連マスタ!$I$16:$M$17,2,FALSE),0),
  AND(U630=13),IFERROR(VLOOKUP(入力項目!$S$15,子育て関連マスタ!$I$21:$M$22,2,FALSE),0),
  AND(U630=16),IFERROR(VLOOKUP(入力項目!$S$16,子育て関連マスタ!$I$26:$M$28,2,FALSE),0),
  AND(U630=19,入力項目!$S$16&lt;&gt;"高専"),IFERROR(VLOOKUP(入力項目!$S$17,子育て関連マスタ!$I$32:$M$37,2,FALSE),0),
  AND(U630=21,入力項目!$S$16="高専"),IFERROR(VLOOKUP(入力項目!$S$17,子育て関連マスタ!$I$32:$M$37,2,FALSE),0),
  U630&gt;=22,0
  ),0),0
) +
IF(AND(U630&gt;=1,U630&lt;=15),IF($D630=入力項目!$S$8,入力項目!$S$3,0),0) +
IF(AND(U630&gt;=1,U630&lt;=15),IF($D630=5,入力項目!$S$4,0),0) +
IF(AND(U630&gt;=1,U630&lt;=15),IF($D630=12,入力項目!$S$5,0),0) +
IF(AND(入力項目!$S$7=$A630,入力項目!$S$8=$D630),子育て関連マスタ!$C$14,0) +
IFERROR(IF(AND(YEAR(EDATE(DATE(入力項目!$S$7,入力項目!$S$8,1),1))=$A630,MONTH(EDATE(DATE(入力項目!$S$7,入力項目!$S$8,1),1))=$D630),子育て関連マスタ!$C$15,0),0) +
IF(AND(OR(U630=3,U630=5,U630=7),$D630=11),子育て関連マスタ!$C$17,0) +
IF(AND(U630=20,$D630=1),子育て関連マスタ!$C$18,0) +
IF(AND(U630=20,$D630=1),
IFERROR(_xlfn.IFS(
入力項目!$S$10="男",子育て関連マスタ!$C$18,
入力項目!$S$10="女",子育て関連マスタ!$C$19
),0),0
) +
IF(AND(U630&gt;=入力項目!$S$18,U630&lt;=入力項目!$S$19),入力項目!$S$20,0) +
IF(AND(U630&gt;=入力項目!$S$21,U630&lt;=入力項目!$S$22),入力項目!$S$23,0) +
IF(AND(U630&gt;=入力項目!$S$24,U630&lt;=入力項目!$S$25),入力項目!$S$26,0)
)</f>
        <v>0</v>
      </c>
      <c r="AJ630" s="10">
        <f ca="1">-VLOOKUP($D630,月別収支!$A$2:$H$13,7,FALSE)</f>
        <v>-20000</v>
      </c>
    </row>
    <row r="631" spans="1:36" x14ac:dyDescent="0.4">
      <c r="A631">
        <f t="shared" ca="1" si="173"/>
        <v>2077</v>
      </c>
      <c r="B631">
        <f t="shared" ca="1" si="163"/>
        <v>2076</v>
      </c>
      <c r="C631">
        <f t="shared" ca="1" si="164"/>
        <v>53</v>
      </c>
      <c r="D631">
        <f t="shared" ca="1" si="174"/>
        <v>1</v>
      </c>
      <c r="E631" t="str">
        <f t="shared" ca="1" si="158"/>
        <v>2077年1月</v>
      </c>
      <c r="F631">
        <f ca="1">IF(OR(入力項目!$N$5&lt;$A631,AND(入力項目!$N$5=$A631,入力項目!$N$6&lt;$D631)),IF(F630=0,1,IF(G631=12,F630+1,F630)),0)</f>
        <v>52</v>
      </c>
      <c r="G631">
        <f ca="1">IF(OR(入力項目!$N$5&lt;$A631,AND(入力項目!$N$5=$A631,入力項目!$N$6&lt;$D631)),IF(G630=12,1,G630+1),0)</f>
        <v>3</v>
      </c>
      <c r="H631" t="str">
        <f t="shared" ca="1" si="159"/>
        <v>52_3</v>
      </c>
      <c r="I631">
        <f ca="1">IF(
  IFERROR(AND($C631&gt;0,MOD($C631,入力項目!$N$22)=0,$D631=入力項目!$N$23), FALSE),
  1,
  IF(
    AND(I630&gt;0,J630=12),
    IF(I630=入力項目!$N$28, 0, I630+1),
    I630
  )
)</f>
        <v>3</v>
      </c>
      <c r="J631">
        <f ca="1">IF($D631=入力項目!$N$23,1,IFERROR(J630+1,1))</f>
        <v>8</v>
      </c>
      <c r="K631" t="str">
        <f t="shared" ca="1" si="160"/>
        <v>3_8</v>
      </c>
      <c r="L631">
        <f ca="1">L630+IF(入力項目!$D$4=$D631,1,0)</f>
        <v>81</v>
      </c>
      <c r="M631" t="str">
        <f t="shared" ca="1" si="161"/>
        <v>81歳</v>
      </c>
      <c r="N631">
        <f t="shared" ca="1" si="165"/>
        <v>82</v>
      </c>
      <c r="O631" t="str">
        <f t="shared" ca="1" si="162"/>
        <v>82歳</v>
      </c>
      <c r="P631">
        <f t="shared" ca="1" si="166"/>
        <v>56</v>
      </c>
      <c r="Q631">
        <f t="shared" ca="1" si="167"/>
        <v>54</v>
      </c>
      <c r="R631">
        <f t="shared" ca="1" si="168"/>
        <v>2077</v>
      </c>
      <c r="S631">
        <f t="shared" ca="1" si="169"/>
        <v>2077</v>
      </c>
      <c r="T631">
        <f t="shared" ca="1" si="170"/>
        <v>2077</v>
      </c>
      <c r="U631">
        <f t="shared" ca="1" si="171"/>
        <v>2077</v>
      </c>
      <c r="V631" s="10">
        <f t="shared" ca="1" si="172"/>
        <v>54839925</v>
      </c>
      <c r="W631" s="10">
        <f ca="1">IF($L631&lt;その他マスタ!$B$1,VLOOKUP($D631,月別収支!$A$2:$H$13,2,FALSE),その他マスタ!$B$3)+IF(AND($L631=その他マスタ!$B$1,入力項目!$I$9="あり",$D631=入力項目!$D$4),その他マスタ!$B$2,0)</f>
        <v>150000</v>
      </c>
      <c r="X631" s="10">
        <f ca="1">-IF(入力項目!$K$5=TRUE,
IF($F631+$G631&lt;3,VLOOKUP($D631,月別収支!$A$2:$H$13,8,FALSE),0)+IFERROR(VLOOKUP($H631,住宅ローン計算!C:P,13,FALSE),0)+IF($F631&gt;1,IF(OR($G631=3,$G631=6,$G631=9,$G631=12),ROUNDUP(入力項目!$N$18/4,0),0),0),
VLOOKUP($D631,月別収支!$A$2:$H$13,8,FALSE))</f>
        <v>-37500</v>
      </c>
      <c r="Y631" s="10">
        <f ca="1">-VLOOKUP($D631,月別収支!$A$2:$H$13,3,FALSE)</f>
        <v>-75000</v>
      </c>
      <c r="Z631" s="10">
        <f ca="1">-VLOOKUP($D631,月別収支!$A$2:$H$13,4,FALSE)</f>
        <v>-27000</v>
      </c>
      <c r="AA631" s="10">
        <f ca="1">-VLOOKUP($D631,月別収支!$A$2:$H$13,6,FALSE)</f>
        <v>-10000</v>
      </c>
      <c r="AB631" s="10">
        <f ca="1">-(
VLOOKUP($D631,月別収支!$A$2:$H$13,5,FALSE)+IF(AND(入力項目!$I$27&lt;=$A631,ISEVEN($A631-入力項目!$I$27),入力項目!$I$28=$D631),入力項目!$I$26,0)
+IF(入力項目!$K$26=TRUE,
IFERROR(VLOOKUP($K631,マイカーローン計算!C:P,13,FALSE),0),
IFERROR(
  IF(AND($C631&gt;0,MOD($C631,入力項目!$N$22)=0,$D631=入力項目!$N$23),入力項目!$N$24,0),
 0
)
)
)</f>
        <v>-20000</v>
      </c>
      <c r="AC631" s="10">
        <f ca="1">-IF($A631&lt;入力項目!$N$33,入力項目!$N$35,IF(AND($A631=入力項目!$N$33,$D631&lt;=入力項目!$N$34),入力項目!$N$35,0))</f>
        <v>0</v>
      </c>
      <c r="AD631">
        <f ca="1">-(
_xlfn.IFS(
P631&lt;=入力項目!$S$11,0,
AND(P631&gt;=入力項目!$S$11+1,P631&lt;=3),IFERROR(VLOOKUP(入力項目!$S$12,子育て関連マスタ!$I$4:$M$5,4,FALSE),0),
AND(P631&gt;=4,P631&lt;=6),IFERROR(VLOOKUP(入力項目!$S$13,子育て関連マスタ!$I$9:$M$12,4,FALSE),0),
AND(P631&gt;=7,P631&lt;=12),IFERROR(VLOOKUP(入力項目!$S$14,子育て関連マスタ!$I$16:$M$17,4,FALSE),0),
AND(P631&gt;=13,P631&lt;=15),IFERROR(VLOOKUP(入力項目!$S$15,子育て関連マスタ!$I$21:$M$22,4,FALSE),0),
AND(P631&gt;=16,P631&lt;=18),IFERROR(VLOOKUP(入力項目!$S$16,子育て関連マスタ!$I$26:$M$28,4,FALSE),0),
AND(P631&gt;=19,P631&lt;=20,入力項目!$S$16="高専"),IFERROR(VLOOKUP(入力項目!$S$16,子育て関連マスタ!$I$26:$M$28,4,FALSE),0),
AND(P631&gt;=19,P631&lt;=20,入力項目!$S$16&lt;&gt;"高専"),IFERROR(VLOOKUP(入力項目!$S$17,子育て関連マスタ!$I$32:$M$37,4,FALSE),0),
AND(P631&gt;=21,P631&lt;=22,入力項目!$S$16="高専"),IFERROR(VLOOKUP(入力項目!$S$17,子育て関連マスタ!$I$32:$M$34,4,FALSE),0),
AND(P631&gt;=21,P631&lt;=22,入力項目!$S$16&lt;&gt;"高専"),IFERROR(VLOOKUP(入力項目!$S$17,子育て関連マスタ!$I$32:$M$34,4,FALSE),0),
P631&gt;=23,0
) +
IF($D631=4,
  IFERROR(_xlfn.IFS(
  P631&lt;=入力項目!$S$11,0,
  AND(P631=入力項目!$S$11),IFERROR(VLOOKUP(入力項目!$S$12,子育て関連マスタ!$I$4:$M$5,2,FALSE),0),
  AND(P631=4),IFERROR(VLOOKUP(入力項目!$S$13,子育て関連マスタ!$I$9:$M$12,2,FALSE),0),
  AND(P631=7),IFERROR(VLOOKUP(入力項目!$S$14,子育て関連マスタ!$I$16:$M$17,2,FALSE),0),
  AND(P631=13),IFERROR(VLOOKUP(入力項目!$S$15,子育て関連マスタ!$I$21:$M$22,2,FALSE),0),
  AND(P631=16),IFERROR(VLOOKUP(入力項目!$S$16,子育て関連マスタ!$I$26:$M$28,2,FALSE),0),
  AND(P631=19,入力項目!$S$16&lt;&gt;"高専"),IFERROR(VLOOKUP(入力項目!$S$17,子育て関連マスタ!$I$32:$M$37,2,FALSE),0),
  AND(P631=21,入力項目!$S$16="高専"),IFERROR(VLOOKUP(入力項目!$S$17,子育て関連マスタ!$I$32:$M$37,2,FALSE),0),
  P631&gt;=22,0
  ),0),0
) +
IF(AND(P631&gt;=1,P631&lt;=15),IF($D631=入力項目!$S$8,入力項目!$S$3,0),0) +
IF(AND(P631&gt;=1,P631&lt;=15),IF($D631=5,入力項目!$S$4,0),0) +
IF(AND(P631&gt;=1,P631&lt;=15),IF($D631=12,入力項目!$S$5,0),0) +
IF(AND(入力項目!$S$7=$A631,入力項目!$S$8=$D631),子育て関連マスタ!$C$14,0) +
IFERROR(IF(AND(YEAR(EDATE(DATE(入力項目!$S$7,入力項目!$S$8,1),1))=$A631,MONTH(EDATE(DATE(入力項目!$S$7,入力項目!$S$8,1),1))=$D631),子育て関連マスタ!$C$15,0),0) +
IF(AND(OR(P631=3,P631=5,P631=7),$D631=11),子育て関連マスタ!$C$17,0) +
IF(AND(P631=20,$D631=1),子育て関連マスタ!$C$18,0) +
IF(AND(P631=20,$D631=1),
IFERROR(_xlfn.IFS(
入力項目!$S$10="男",子育て関連マスタ!$C$18,
入力項目!$S$10="女",子育て関連マスタ!$C$19
),0),0
) +
IF(AND(P631&gt;=入力項目!$S$18,P631&lt;=入力項目!$S$19),入力項目!$S$20,0) +
IF(AND(P631&gt;=入力項目!$S$21,P631&lt;=入力項目!$S$22),入力項目!$S$23,0) +
IF(AND(P631&gt;=入力項目!$S$24,P631&lt;=入力項目!$S$25),入力項目!$S$26,0)
)</f>
        <v>0</v>
      </c>
      <c r="AE631">
        <f ca="1">-(
_xlfn.IFS(
Q631&lt;=入力項目!$S$11,0,
AND(Q631&gt;=入力項目!$S$11+1,Q631&lt;=3),IFERROR(VLOOKUP(入力項目!$S$12,子育て関連マスタ!$I$4:$M$5,4,FALSE),0),
AND(Q631&gt;=4,Q631&lt;=6),IFERROR(VLOOKUP(入力項目!$S$13,子育て関連マスタ!$I$9:$M$12,4,FALSE),0),
AND(Q631&gt;=7,Q631&lt;=12),IFERROR(VLOOKUP(入力項目!$S$14,子育て関連マスタ!$I$16:$M$17,4,FALSE),0),
AND(Q631&gt;=13,Q631&lt;=15),IFERROR(VLOOKUP(入力項目!$S$15,子育て関連マスタ!$I$21:$M$22,4,FALSE),0),
AND(Q631&gt;=16,Q631&lt;=18),IFERROR(VLOOKUP(入力項目!$S$16,子育て関連マスタ!$I$26:$M$28,4,FALSE),0),
AND(Q631&gt;=19,Q631&lt;=20,入力項目!$S$16="高専"),IFERROR(VLOOKUP(入力項目!$S$16,子育て関連マスタ!$I$26:$M$28,4,FALSE),0),
AND(Q631&gt;=19,Q631&lt;=20,入力項目!$S$16&lt;&gt;"高専"),IFERROR(VLOOKUP(入力項目!$S$17,子育て関連マスタ!$I$32:$M$37,4,FALSE),0),
AND(Q631&gt;=21,Q631&lt;=22,入力項目!$S$16="高専"),IFERROR(VLOOKUP(入力項目!$S$17,子育て関連マスタ!$I$32:$M$34,4,FALSE),0),
AND(Q631&gt;=21,Q631&lt;=22,入力項目!$S$16&lt;&gt;"高専"),IFERROR(VLOOKUP(入力項目!$S$17,子育て関連マスタ!$I$32:$M$34,4,FALSE),0),
Q631&gt;=23,0
) +
IF($D631=4,
  IFERROR(_xlfn.IFS(
  Q631&lt;=入力項目!$S$11,0,
  AND(Q631=入力項目!$S$11),IFERROR(VLOOKUP(入力項目!$S$12,子育て関連マスタ!$I$4:$M$5,2,FALSE),0),
  AND(Q631=4),IFERROR(VLOOKUP(入力項目!$S$13,子育て関連マスタ!$I$9:$M$12,2,FALSE),0),
  AND(Q631=7),IFERROR(VLOOKUP(入力項目!$S$14,子育て関連マスタ!$I$16:$M$17,2,FALSE),0),
  AND(Q631=13),IFERROR(VLOOKUP(入力項目!$S$15,子育て関連マスタ!$I$21:$M$22,2,FALSE),0),
  AND(Q631=16),IFERROR(VLOOKUP(入力項目!$S$16,子育て関連マスタ!$I$26:$M$28,2,FALSE),0),
  AND(Q631=19,入力項目!$S$16&lt;&gt;"高専"),IFERROR(VLOOKUP(入力項目!$S$17,子育て関連マスタ!$I$32:$M$37,2,FALSE),0),
  AND(Q631=21,入力項目!$S$16="高専"),IFERROR(VLOOKUP(入力項目!$S$17,子育て関連マスタ!$I$32:$M$37,2,FALSE),0),
  Q631&gt;=22,0
  ),0),0
) +
IF(AND(Q631&gt;=1,Q631&lt;=15),IF($D631=入力項目!$S$8,入力項目!$S$3,0),0) +
IF(AND(Q631&gt;=1,Q631&lt;=15),IF($D631=5,入力項目!$S$4,0),0) +
IF(AND(Q631&gt;=1,Q631&lt;=15),IF($D631=12,入力項目!$S$5,0),0) +
IF(AND(入力項目!$S$7=$A631,入力項目!$S$8=$D631),子育て関連マスタ!$C$14,0) +
IFERROR(IF(AND(YEAR(EDATE(DATE(入力項目!$S$7,入力項目!$S$8,1),1))=$A631,MONTH(EDATE(DATE(入力項目!$S$7,入力項目!$S$8,1),1))=$D631),子育て関連マスタ!$C$15,0),0) +
IF(AND(OR(Q631=3,Q631=5,Q631=7),$D631=11),子育て関連マスタ!$C$17,0) +
IF(AND(Q631=20,$D631=1),子育て関連マスタ!$C$18,0) +
IF(AND(Q631=20,$D631=1),
IFERROR(_xlfn.IFS(
入力項目!$S$10="男",子育て関連マスタ!$C$18,
入力項目!$S$10="女",子育て関連マスタ!$C$19
),0),0
) +
IF(AND(Q631&gt;=入力項目!$S$18,Q631&lt;=入力項目!$S$19),入力項目!$S$20,0) +
IF(AND(Q631&gt;=入力項目!$S$21,Q631&lt;=入力項目!$S$22),入力項目!$S$23,0) +
IF(AND(Q631&gt;=入力項目!$S$24,Q631&lt;=入力項目!$S$25),入力項目!$S$26,0)
)</f>
        <v>0</v>
      </c>
      <c r="AF631">
        <f ca="1">-(
_xlfn.IFS(
R631&lt;=入力項目!$S$11,0,
AND(R631&gt;=入力項目!$S$11+1,R631&lt;=3),IFERROR(VLOOKUP(入力項目!$S$12,子育て関連マスタ!$I$4:$M$5,4,FALSE),0),
AND(R631&gt;=4,R631&lt;=6),IFERROR(VLOOKUP(入力項目!$S$13,子育て関連マスタ!$I$9:$M$12,4,FALSE),0),
AND(R631&gt;=7,R631&lt;=12),IFERROR(VLOOKUP(入力項目!$S$14,子育て関連マスタ!$I$16:$M$17,4,FALSE),0),
AND(R631&gt;=13,R631&lt;=15),IFERROR(VLOOKUP(入力項目!$S$15,子育て関連マスタ!$I$21:$M$22,4,FALSE),0),
AND(R631&gt;=16,R631&lt;=18),IFERROR(VLOOKUP(入力項目!$S$16,子育て関連マスタ!$I$26:$M$28,4,FALSE),0),
AND(R631&gt;=19,R631&lt;=20,入力項目!$S$16="高専"),IFERROR(VLOOKUP(入力項目!$S$16,子育て関連マスタ!$I$26:$M$28,4,FALSE),0),
AND(R631&gt;=19,R631&lt;=20,入力項目!$S$16&lt;&gt;"高専"),IFERROR(VLOOKUP(入力項目!$S$17,子育て関連マスタ!$I$32:$M$37,4,FALSE),0),
AND(R631&gt;=21,R631&lt;=22,入力項目!$S$16="高専"),IFERROR(VLOOKUP(入力項目!$S$17,子育て関連マスタ!$I$32:$M$34,4,FALSE),0),
AND(R631&gt;=21,R631&lt;=22,入力項目!$S$16&lt;&gt;"高専"),IFERROR(VLOOKUP(入力項目!$S$17,子育て関連マスタ!$I$32:$M$34,4,FALSE),0),
R631&gt;=23,0
) +
IF($D631=4,
  IFERROR(_xlfn.IFS(
  R631&lt;=入力項目!$S$11,0,
  AND(R631=入力項目!$S$11),IFERROR(VLOOKUP(入力項目!$S$12,子育て関連マスタ!$I$4:$M$5,2,FALSE),0),
  AND(R631=4),IFERROR(VLOOKUP(入力項目!$S$13,子育て関連マスタ!$I$9:$M$12,2,FALSE),0),
  AND(R631=7),IFERROR(VLOOKUP(入力項目!$S$14,子育て関連マスタ!$I$16:$M$17,2,FALSE),0),
  AND(R631=13),IFERROR(VLOOKUP(入力項目!$S$15,子育て関連マスタ!$I$21:$M$22,2,FALSE),0),
  AND(R631=16),IFERROR(VLOOKUP(入力項目!$S$16,子育て関連マスタ!$I$26:$M$28,2,FALSE),0),
  AND(R631=19,入力項目!$S$16&lt;&gt;"高専"),IFERROR(VLOOKUP(入力項目!$S$17,子育て関連マスタ!$I$32:$M$37,2,FALSE),0),
  AND(R631=21,入力項目!$S$16="高専"),IFERROR(VLOOKUP(入力項目!$S$17,子育て関連マスタ!$I$32:$M$37,2,FALSE),0),
  R631&gt;=22,0
  ),0),0
) +
IF(AND(R631&gt;=1,R631&lt;=15),IF($D631=入力項目!$S$8,入力項目!$S$3,0),0) +
IF(AND(R631&gt;=1,R631&lt;=15),IF($D631=5,入力項目!$S$4,0),0) +
IF(AND(R631&gt;=1,R631&lt;=15),IF($D631=12,入力項目!$S$5,0),0) +
IF(AND(入力項目!$S$7=$A631,入力項目!$S$8=$D631),子育て関連マスタ!$C$14,0) +
IFERROR(IF(AND(YEAR(EDATE(DATE(入力項目!$S$7,入力項目!$S$8,1),1))=$A631,MONTH(EDATE(DATE(入力項目!$S$7,入力項目!$S$8,1),1))=$D631),子育て関連マスタ!$C$15,0),0) +
IF(AND(OR(R631=3,R631=5,R631=7),$D631=11),子育て関連マスタ!$C$17,0) +
IF(AND(R631=20,$D631=1),子育て関連マスタ!$C$18,0) +
IF(AND(R631=20,$D631=1),
IFERROR(_xlfn.IFS(
入力項目!$S$10="男",子育て関連マスタ!$C$18,
入力項目!$S$10="女",子育て関連マスタ!$C$19
),0),0
) +
IF(AND(R631&gt;=入力項目!$S$18,R631&lt;=入力項目!$S$19),入力項目!$S$20,0) +
IF(AND(R631&gt;=入力項目!$S$21,R631&lt;=入力項目!$S$22),入力項目!$S$23,0) +
IF(AND(R631&gt;=入力項目!$S$24,R631&lt;=入力項目!$S$25),入力項目!$S$26,0)
)</f>
        <v>0</v>
      </c>
      <c r="AG631">
        <f ca="1">-(
_xlfn.IFS(
S631&lt;=入力項目!$S$11,0,
AND(S631&gt;=入力項目!$S$11+1,S631&lt;=3),IFERROR(VLOOKUP(入力項目!$S$12,子育て関連マスタ!$I$4:$M$5,4,FALSE),0),
AND(S631&gt;=4,S631&lt;=6),IFERROR(VLOOKUP(入力項目!$S$13,子育て関連マスタ!$I$9:$M$12,4,FALSE),0),
AND(S631&gt;=7,S631&lt;=12),IFERROR(VLOOKUP(入力項目!$S$14,子育て関連マスタ!$I$16:$M$17,4,FALSE),0),
AND(S631&gt;=13,S631&lt;=15),IFERROR(VLOOKUP(入力項目!$S$15,子育て関連マスタ!$I$21:$M$22,4,FALSE),0),
AND(S631&gt;=16,S631&lt;=18),IFERROR(VLOOKUP(入力項目!$S$16,子育て関連マスタ!$I$26:$M$28,4,FALSE),0),
AND(S631&gt;=19,S631&lt;=20,入力項目!$S$16="高専"),IFERROR(VLOOKUP(入力項目!$S$16,子育て関連マスタ!$I$26:$M$28,4,FALSE),0),
AND(S631&gt;=19,S631&lt;=20,入力項目!$S$16&lt;&gt;"高専"),IFERROR(VLOOKUP(入力項目!$S$17,子育て関連マスタ!$I$32:$M$37,4,FALSE),0),
AND(S631&gt;=21,S631&lt;=22,入力項目!$S$16="高専"),IFERROR(VLOOKUP(入力項目!$S$17,子育て関連マスタ!$I$32:$M$34,4,FALSE),0),
AND(S631&gt;=21,S631&lt;=22,入力項目!$S$16&lt;&gt;"高専"),IFERROR(VLOOKUP(入力項目!$S$17,子育て関連マスタ!$I$32:$M$34,4,FALSE),0),
S631&gt;=23,0
) +
IF($D631=4,
  IFERROR(_xlfn.IFS(
  S631&lt;=入力項目!$S$11,0,
  AND(S631=入力項目!$S$11),IFERROR(VLOOKUP(入力項目!$S$12,子育て関連マスタ!$I$4:$M$5,2,FALSE),0),
  AND(S631=4),IFERROR(VLOOKUP(入力項目!$S$13,子育て関連マスタ!$I$9:$M$12,2,FALSE),0),
  AND(S631=7),IFERROR(VLOOKUP(入力項目!$S$14,子育て関連マスタ!$I$16:$M$17,2,FALSE),0),
  AND(S631=13),IFERROR(VLOOKUP(入力項目!$S$15,子育て関連マスタ!$I$21:$M$22,2,FALSE),0),
  AND(S631=16),IFERROR(VLOOKUP(入力項目!$S$16,子育て関連マスタ!$I$26:$M$28,2,FALSE),0),
  AND(S631=19,入力項目!$S$16&lt;&gt;"高専"),IFERROR(VLOOKUP(入力項目!$S$17,子育て関連マスタ!$I$32:$M$37,2,FALSE),0),
  AND(S631=21,入力項目!$S$16="高専"),IFERROR(VLOOKUP(入力項目!$S$17,子育て関連マスタ!$I$32:$M$37,2,FALSE),0),
  S631&gt;=22,0
  ),0),0
) +
IF(AND(S631&gt;=1,S631&lt;=15),IF($D631=入力項目!$S$8,入力項目!$S$3,0),0) +
IF(AND(S631&gt;=1,S631&lt;=15),IF($D631=5,入力項目!$S$4,0),0) +
IF(AND(S631&gt;=1,S631&lt;=15),IF($D631=12,入力項目!$S$5,0),0) +
IF(AND(入力項目!$S$7=$A631,入力項目!$S$8=$D631),子育て関連マスタ!$C$14,0) +
IFERROR(IF(AND(YEAR(EDATE(DATE(入力項目!$S$7,入力項目!$S$8,1),1))=$A631,MONTH(EDATE(DATE(入力項目!$S$7,入力項目!$S$8,1),1))=$D631),子育て関連マスタ!$C$15,0),0) +
IF(AND(OR(S631=3,S631=5,S631=7),$D631=11),子育て関連マスタ!$C$17,0) +
IF(AND(S631=20,$D631=1),子育て関連マスタ!$C$18,0) +
IF(AND(S631=20,$D631=1),
IFERROR(_xlfn.IFS(
入力項目!$S$10="男",子育て関連マスタ!$C$18,
入力項目!$S$10="女",子育て関連マスタ!$C$19
),0),0
) +
IF(AND(S631&gt;=入力項目!$S$18,S631&lt;=入力項目!$S$19),入力項目!$S$20,0) +
IF(AND(S631&gt;=入力項目!$S$21,S631&lt;=入力項目!$S$22),入力項目!$S$23,0) +
IF(AND(S631&gt;=入力項目!$S$24,S631&lt;=入力項目!$S$25),入力項目!$S$26,0)
)</f>
        <v>0</v>
      </c>
      <c r="AH631">
        <f ca="1">-(
_xlfn.IFS(
T631&lt;=入力項目!$S$11,0,
AND(T631&gt;=入力項目!$S$11+1,T631&lt;=3),IFERROR(VLOOKUP(入力項目!$S$12,子育て関連マスタ!$I$4:$M$5,4,FALSE),0),
AND(T631&gt;=4,T631&lt;=6),IFERROR(VLOOKUP(入力項目!$S$13,子育て関連マスタ!$I$9:$M$12,4,FALSE),0),
AND(T631&gt;=7,T631&lt;=12),IFERROR(VLOOKUP(入力項目!$S$14,子育て関連マスタ!$I$16:$M$17,4,FALSE),0),
AND(T631&gt;=13,T631&lt;=15),IFERROR(VLOOKUP(入力項目!$S$15,子育て関連マスタ!$I$21:$M$22,4,FALSE),0),
AND(T631&gt;=16,T631&lt;=18),IFERROR(VLOOKUP(入力項目!$S$16,子育て関連マスタ!$I$26:$M$28,4,FALSE),0),
AND(T631&gt;=19,T631&lt;=20,入力項目!$S$16="高専"),IFERROR(VLOOKUP(入力項目!$S$16,子育て関連マスタ!$I$26:$M$28,4,FALSE),0),
AND(T631&gt;=19,T631&lt;=20,入力項目!$S$16&lt;&gt;"高専"),IFERROR(VLOOKUP(入力項目!$S$17,子育て関連マスタ!$I$32:$M$37,4,FALSE),0),
AND(T631&gt;=21,T631&lt;=22,入力項目!$S$16="高専"),IFERROR(VLOOKUP(入力項目!$S$17,子育て関連マスタ!$I$32:$M$34,4,FALSE),0),
AND(T631&gt;=21,T631&lt;=22,入力項目!$S$16&lt;&gt;"高専"),IFERROR(VLOOKUP(入力項目!$S$17,子育て関連マスタ!$I$32:$M$34,4,FALSE),0),
T631&gt;=23,0
) +
IF($D631=4,
  IFERROR(_xlfn.IFS(
  T631&lt;=入力項目!$S$11,0,
  AND(T631=入力項目!$S$11),IFERROR(VLOOKUP(入力項目!$S$12,子育て関連マスタ!$I$4:$M$5,2,FALSE),0),
  AND(T631=4),IFERROR(VLOOKUP(入力項目!$S$13,子育て関連マスタ!$I$9:$M$12,2,FALSE),0),
  AND(T631=7),IFERROR(VLOOKUP(入力項目!$S$14,子育て関連マスタ!$I$16:$M$17,2,FALSE),0),
  AND(T631=13),IFERROR(VLOOKUP(入力項目!$S$15,子育て関連マスタ!$I$21:$M$22,2,FALSE),0),
  AND(T631=16),IFERROR(VLOOKUP(入力項目!$S$16,子育て関連マスタ!$I$26:$M$28,2,FALSE),0),
  AND(T631=19,入力項目!$S$16&lt;&gt;"高専"),IFERROR(VLOOKUP(入力項目!$S$17,子育て関連マスタ!$I$32:$M$37,2,FALSE),0),
  AND(T631=21,入力項目!$S$16="高専"),IFERROR(VLOOKUP(入力項目!$S$17,子育て関連マスタ!$I$32:$M$37,2,FALSE),0),
  T631&gt;=22,0
  ),0),0
) +
IF(AND(T631&gt;=1,T631&lt;=15),IF($D631=入力項目!$S$8,入力項目!$S$3,0),0) +
IF(AND(T631&gt;=1,T631&lt;=15),IF($D631=5,入力項目!$S$4,0),0) +
IF(AND(T631&gt;=1,T631&lt;=15),IF($D631=12,入力項目!$S$5,0),0) +
IF(AND(入力項目!$S$7=$A631,入力項目!$S$8=$D631),子育て関連マスタ!$C$14,0) +
IFERROR(IF(AND(YEAR(EDATE(DATE(入力項目!$S$7,入力項目!$S$8,1),1))=$A631,MONTH(EDATE(DATE(入力項目!$S$7,入力項目!$S$8,1),1))=$D631),子育て関連マスタ!$C$15,0),0) +
IF(AND(OR(T631=3,T631=5,T631=7),$D631=11),子育て関連マスタ!$C$17,0) +
IF(AND(T631=20,$D631=1),子育て関連マスタ!$C$18,0) +
IF(AND(T631=20,$D631=1),
IFERROR(_xlfn.IFS(
入力項目!$S$10="男",子育て関連マスタ!$C$18,
入力項目!$S$10="女",子育て関連マスタ!$C$19
),0),0
) +
IF(AND(T631&gt;=入力項目!$S$18,T631&lt;=入力項目!$S$19),入力項目!$S$20,0) +
IF(AND(T631&gt;=入力項目!$S$21,T631&lt;=入力項目!$S$22),入力項目!$S$23,0) +
IF(AND(T631&gt;=入力項目!$S$24,T631&lt;=入力項目!$S$25),入力項目!$S$26,0)
)</f>
        <v>0</v>
      </c>
      <c r="AI631">
        <f ca="1">-(
_xlfn.IFS(
U631&lt;=入力項目!$S$11,0,
AND(U631&gt;=入力項目!$S$11+1,U631&lt;=3),IFERROR(VLOOKUP(入力項目!$S$12,子育て関連マスタ!$I$4:$M$5,4,FALSE),0),
AND(U631&gt;=4,U631&lt;=6),IFERROR(VLOOKUP(入力項目!$S$13,子育て関連マスタ!$I$9:$M$12,4,FALSE),0),
AND(U631&gt;=7,U631&lt;=12),IFERROR(VLOOKUP(入力項目!$S$14,子育て関連マスタ!$I$16:$M$17,4,FALSE),0),
AND(U631&gt;=13,U631&lt;=15),IFERROR(VLOOKUP(入力項目!$S$15,子育て関連マスタ!$I$21:$M$22,4,FALSE),0),
AND(U631&gt;=16,U631&lt;=18),IFERROR(VLOOKUP(入力項目!$S$16,子育て関連マスタ!$I$26:$M$28,4,FALSE),0),
AND(U631&gt;=19,U631&lt;=20,入力項目!$S$16="高専"),IFERROR(VLOOKUP(入力項目!$S$16,子育て関連マスタ!$I$26:$M$28,4,FALSE),0),
AND(U631&gt;=19,U631&lt;=20,入力項目!$S$16&lt;&gt;"高専"),IFERROR(VLOOKUP(入力項目!$S$17,子育て関連マスタ!$I$32:$M$37,4,FALSE),0),
AND(U631&gt;=21,U631&lt;=22,入力項目!$S$16="高専"),IFERROR(VLOOKUP(入力項目!$S$17,子育て関連マスタ!$I$32:$M$34,4,FALSE),0),
AND(U631&gt;=21,U631&lt;=22,入力項目!$S$16&lt;&gt;"高専"),IFERROR(VLOOKUP(入力項目!$S$17,子育て関連マスタ!$I$32:$M$34,4,FALSE),0),
U631&gt;=23,0
) +
IF($D631=4,
  IFERROR(_xlfn.IFS(
  U631&lt;=入力項目!$S$11,0,
  AND(U631=入力項目!$S$11),IFERROR(VLOOKUP(入力項目!$S$12,子育て関連マスタ!$I$4:$M$5,2,FALSE),0),
  AND(U631=4),IFERROR(VLOOKUP(入力項目!$S$13,子育て関連マスタ!$I$9:$M$12,2,FALSE),0),
  AND(U631=7),IFERROR(VLOOKUP(入力項目!$S$14,子育て関連マスタ!$I$16:$M$17,2,FALSE),0),
  AND(U631=13),IFERROR(VLOOKUP(入力項目!$S$15,子育て関連マスタ!$I$21:$M$22,2,FALSE),0),
  AND(U631=16),IFERROR(VLOOKUP(入力項目!$S$16,子育て関連マスタ!$I$26:$M$28,2,FALSE),0),
  AND(U631=19,入力項目!$S$16&lt;&gt;"高専"),IFERROR(VLOOKUP(入力項目!$S$17,子育て関連マスタ!$I$32:$M$37,2,FALSE),0),
  AND(U631=21,入力項目!$S$16="高専"),IFERROR(VLOOKUP(入力項目!$S$17,子育て関連マスタ!$I$32:$M$37,2,FALSE),0),
  U631&gt;=22,0
  ),0),0
) +
IF(AND(U631&gt;=1,U631&lt;=15),IF($D631=入力項目!$S$8,入力項目!$S$3,0),0) +
IF(AND(U631&gt;=1,U631&lt;=15),IF($D631=5,入力項目!$S$4,0),0) +
IF(AND(U631&gt;=1,U631&lt;=15),IF($D631=12,入力項目!$S$5,0),0) +
IF(AND(入力項目!$S$7=$A631,入力項目!$S$8=$D631),子育て関連マスタ!$C$14,0) +
IFERROR(IF(AND(YEAR(EDATE(DATE(入力項目!$S$7,入力項目!$S$8,1),1))=$A631,MONTH(EDATE(DATE(入力項目!$S$7,入力項目!$S$8,1),1))=$D631),子育て関連マスタ!$C$15,0),0) +
IF(AND(OR(U631=3,U631=5,U631=7),$D631=11),子育て関連マスタ!$C$17,0) +
IF(AND(U631=20,$D631=1),子育て関連マスタ!$C$18,0) +
IF(AND(U631=20,$D631=1),
IFERROR(_xlfn.IFS(
入力項目!$S$10="男",子育て関連マスタ!$C$18,
入力項目!$S$10="女",子育て関連マスタ!$C$19
),0),0
) +
IF(AND(U631&gt;=入力項目!$S$18,U631&lt;=入力項目!$S$19),入力項目!$S$20,0) +
IF(AND(U631&gt;=入力項目!$S$21,U631&lt;=入力項目!$S$22),入力項目!$S$23,0) +
IF(AND(U631&gt;=入力項目!$S$24,U631&lt;=入力項目!$S$25),入力項目!$S$26,0)
)</f>
        <v>0</v>
      </c>
      <c r="AJ631" s="10">
        <f ca="1">-VLOOKUP($D631,月別収支!$A$2:$H$13,7,FALSE)</f>
        <v>-20000</v>
      </c>
    </row>
    <row r="632" spans="1:36" x14ac:dyDescent="0.4">
      <c r="A632">
        <f t="shared" ca="1" si="173"/>
        <v>2077</v>
      </c>
      <c r="B632">
        <f t="shared" ca="1" si="163"/>
        <v>2076</v>
      </c>
      <c r="C632">
        <f t="shared" ca="1" si="164"/>
        <v>53</v>
      </c>
      <c r="D632">
        <f t="shared" ca="1" si="174"/>
        <v>2</v>
      </c>
      <c r="E632" t="str">
        <f t="shared" ca="1" si="158"/>
        <v>2077年2月</v>
      </c>
      <c r="F632">
        <f ca="1">IF(OR(入力項目!$N$5&lt;$A632,AND(入力項目!$N$5=$A632,入力項目!$N$6&lt;$D632)),IF(F631=0,1,IF(G632=12,F631+1,F631)),0)</f>
        <v>52</v>
      </c>
      <c r="G632">
        <f ca="1">IF(OR(入力項目!$N$5&lt;$A632,AND(入力項目!$N$5=$A632,入力項目!$N$6&lt;$D632)),IF(G631=12,1,G631+1),0)</f>
        <v>4</v>
      </c>
      <c r="H632" t="str">
        <f t="shared" ca="1" si="159"/>
        <v>52_4</v>
      </c>
      <c r="I632">
        <f ca="1">IF(
  IFERROR(AND($C632&gt;0,MOD($C632,入力項目!$N$22)=0,$D632=入力項目!$N$23), FALSE),
  1,
  IF(
    AND(I631&gt;0,J631=12),
    IF(I631=入力項目!$N$28, 0, I631+1),
    I631
  )
)</f>
        <v>3</v>
      </c>
      <c r="J632">
        <f ca="1">IF($D632=入力項目!$N$23,1,IFERROR(J631+1,1))</f>
        <v>9</v>
      </c>
      <c r="K632" t="str">
        <f t="shared" ca="1" si="160"/>
        <v>3_9</v>
      </c>
      <c r="L632">
        <f ca="1">L631+IF(入力項目!$D$4=$D632,1,0)</f>
        <v>81</v>
      </c>
      <c r="M632" t="str">
        <f t="shared" ca="1" si="161"/>
        <v>81歳</v>
      </c>
      <c r="N632">
        <f t="shared" ca="1" si="165"/>
        <v>82</v>
      </c>
      <c r="O632" t="str">
        <f t="shared" ca="1" si="162"/>
        <v>82歳</v>
      </c>
      <c r="P632">
        <f t="shared" ca="1" si="166"/>
        <v>56</v>
      </c>
      <c r="Q632">
        <f t="shared" ca="1" si="167"/>
        <v>54</v>
      </c>
      <c r="R632">
        <f t="shared" ca="1" si="168"/>
        <v>2077</v>
      </c>
      <c r="S632">
        <f t="shared" ca="1" si="169"/>
        <v>2077</v>
      </c>
      <c r="T632">
        <f t="shared" ca="1" si="170"/>
        <v>2077</v>
      </c>
      <c r="U632">
        <f t="shared" ca="1" si="171"/>
        <v>2077</v>
      </c>
      <c r="V632" s="10">
        <f t="shared" ca="1" si="172"/>
        <v>54837925</v>
      </c>
      <c r="W632" s="10">
        <f ca="1">IF($L632&lt;その他マスタ!$B$1,VLOOKUP($D632,月別収支!$A$2:$H$13,2,FALSE),その他マスタ!$B$3)+IF(AND($L632=その他マスタ!$B$1,入力項目!$I$9="あり",$D632=入力項目!$D$4),その他マスタ!$B$2,0)</f>
        <v>150000</v>
      </c>
      <c r="X632" s="10">
        <f ca="1">-IF(入力項目!$K$5=TRUE,
IF($F632+$G632&lt;3,VLOOKUP($D632,月別収支!$A$2:$H$13,8,FALSE),0)+IFERROR(VLOOKUP($H632,住宅ローン計算!C:P,13,FALSE),0)+IF($F632&gt;1,IF(OR($G632=3,$G632=6,$G632=9,$G632=12),ROUNDUP(入力項目!$N$18/4,0),0),0),
VLOOKUP($D632,月別収支!$A$2:$H$13,8,FALSE))</f>
        <v>0</v>
      </c>
      <c r="Y632" s="10">
        <f ca="1">-VLOOKUP($D632,月別収支!$A$2:$H$13,3,FALSE)</f>
        <v>-75000</v>
      </c>
      <c r="Z632" s="10">
        <f ca="1">-VLOOKUP($D632,月別収支!$A$2:$H$13,4,FALSE)</f>
        <v>-27000</v>
      </c>
      <c r="AA632" s="10">
        <f ca="1">-VLOOKUP($D632,月別収支!$A$2:$H$13,6,FALSE)</f>
        <v>-10000</v>
      </c>
      <c r="AB632" s="10">
        <f ca="1">-(
VLOOKUP($D632,月別収支!$A$2:$H$13,5,FALSE)+IF(AND(入力項目!$I$27&lt;=$A632,ISEVEN($A632-入力項目!$I$27),入力項目!$I$28=$D632),入力項目!$I$26,0)
+IF(入力項目!$K$26=TRUE,
IFERROR(VLOOKUP($K632,マイカーローン計算!C:P,13,FALSE),0),
IFERROR(
  IF(AND($C632&gt;0,MOD($C632,入力項目!$N$22)=0,$D632=入力項目!$N$23),入力項目!$N$24,0),
 0
)
)
)</f>
        <v>-20000</v>
      </c>
      <c r="AC632" s="10">
        <f ca="1">-IF($A632&lt;入力項目!$N$33,入力項目!$N$35,IF(AND($A632=入力項目!$N$33,$D632&lt;=入力項目!$N$34),入力項目!$N$35,0))</f>
        <v>0</v>
      </c>
      <c r="AD632">
        <f ca="1">-(
_xlfn.IFS(
P632&lt;=入力項目!$S$11,0,
AND(P632&gt;=入力項目!$S$11+1,P632&lt;=3),IFERROR(VLOOKUP(入力項目!$S$12,子育て関連マスタ!$I$4:$M$5,4,FALSE),0),
AND(P632&gt;=4,P632&lt;=6),IFERROR(VLOOKUP(入力項目!$S$13,子育て関連マスタ!$I$9:$M$12,4,FALSE),0),
AND(P632&gt;=7,P632&lt;=12),IFERROR(VLOOKUP(入力項目!$S$14,子育て関連マスタ!$I$16:$M$17,4,FALSE),0),
AND(P632&gt;=13,P632&lt;=15),IFERROR(VLOOKUP(入力項目!$S$15,子育て関連マスタ!$I$21:$M$22,4,FALSE),0),
AND(P632&gt;=16,P632&lt;=18),IFERROR(VLOOKUP(入力項目!$S$16,子育て関連マスタ!$I$26:$M$28,4,FALSE),0),
AND(P632&gt;=19,P632&lt;=20,入力項目!$S$16="高専"),IFERROR(VLOOKUP(入力項目!$S$16,子育て関連マスタ!$I$26:$M$28,4,FALSE),0),
AND(P632&gt;=19,P632&lt;=20,入力項目!$S$16&lt;&gt;"高専"),IFERROR(VLOOKUP(入力項目!$S$17,子育て関連マスタ!$I$32:$M$37,4,FALSE),0),
AND(P632&gt;=21,P632&lt;=22,入力項目!$S$16="高専"),IFERROR(VLOOKUP(入力項目!$S$17,子育て関連マスタ!$I$32:$M$34,4,FALSE),0),
AND(P632&gt;=21,P632&lt;=22,入力項目!$S$16&lt;&gt;"高専"),IFERROR(VLOOKUP(入力項目!$S$17,子育て関連マスタ!$I$32:$M$34,4,FALSE),0),
P632&gt;=23,0
) +
IF($D632=4,
  IFERROR(_xlfn.IFS(
  P632&lt;=入力項目!$S$11,0,
  AND(P632=入力項目!$S$11),IFERROR(VLOOKUP(入力項目!$S$12,子育て関連マスタ!$I$4:$M$5,2,FALSE),0),
  AND(P632=4),IFERROR(VLOOKUP(入力項目!$S$13,子育て関連マスタ!$I$9:$M$12,2,FALSE),0),
  AND(P632=7),IFERROR(VLOOKUP(入力項目!$S$14,子育て関連マスタ!$I$16:$M$17,2,FALSE),0),
  AND(P632=13),IFERROR(VLOOKUP(入力項目!$S$15,子育て関連マスタ!$I$21:$M$22,2,FALSE),0),
  AND(P632=16),IFERROR(VLOOKUP(入力項目!$S$16,子育て関連マスタ!$I$26:$M$28,2,FALSE),0),
  AND(P632=19,入力項目!$S$16&lt;&gt;"高専"),IFERROR(VLOOKUP(入力項目!$S$17,子育て関連マスタ!$I$32:$M$37,2,FALSE),0),
  AND(P632=21,入力項目!$S$16="高専"),IFERROR(VLOOKUP(入力項目!$S$17,子育て関連マスタ!$I$32:$M$37,2,FALSE),0),
  P632&gt;=22,0
  ),0),0
) +
IF(AND(P632&gt;=1,P632&lt;=15),IF($D632=入力項目!$S$8,入力項目!$S$3,0),0) +
IF(AND(P632&gt;=1,P632&lt;=15),IF($D632=5,入力項目!$S$4,0),0) +
IF(AND(P632&gt;=1,P632&lt;=15),IF($D632=12,入力項目!$S$5,0),0) +
IF(AND(入力項目!$S$7=$A632,入力項目!$S$8=$D632),子育て関連マスタ!$C$14,0) +
IFERROR(IF(AND(YEAR(EDATE(DATE(入力項目!$S$7,入力項目!$S$8,1),1))=$A632,MONTH(EDATE(DATE(入力項目!$S$7,入力項目!$S$8,1),1))=$D632),子育て関連マスタ!$C$15,0),0) +
IF(AND(OR(P632=3,P632=5,P632=7),$D632=11),子育て関連マスタ!$C$17,0) +
IF(AND(P632=20,$D632=1),子育て関連マスタ!$C$18,0) +
IF(AND(P632=20,$D632=1),
IFERROR(_xlfn.IFS(
入力項目!$S$10="男",子育て関連マスタ!$C$18,
入力項目!$S$10="女",子育て関連マスタ!$C$19
),0),0
) +
IF(AND(P632&gt;=入力項目!$S$18,P632&lt;=入力項目!$S$19),入力項目!$S$20,0) +
IF(AND(P632&gt;=入力項目!$S$21,P632&lt;=入力項目!$S$22),入力項目!$S$23,0) +
IF(AND(P632&gt;=入力項目!$S$24,P632&lt;=入力項目!$S$25),入力項目!$S$26,0)
)</f>
        <v>0</v>
      </c>
      <c r="AE632">
        <f ca="1">-(
_xlfn.IFS(
Q632&lt;=入力項目!$S$11,0,
AND(Q632&gt;=入力項目!$S$11+1,Q632&lt;=3),IFERROR(VLOOKUP(入力項目!$S$12,子育て関連マスタ!$I$4:$M$5,4,FALSE),0),
AND(Q632&gt;=4,Q632&lt;=6),IFERROR(VLOOKUP(入力項目!$S$13,子育て関連マスタ!$I$9:$M$12,4,FALSE),0),
AND(Q632&gt;=7,Q632&lt;=12),IFERROR(VLOOKUP(入力項目!$S$14,子育て関連マスタ!$I$16:$M$17,4,FALSE),0),
AND(Q632&gt;=13,Q632&lt;=15),IFERROR(VLOOKUP(入力項目!$S$15,子育て関連マスタ!$I$21:$M$22,4,FALSE),0),
AND(Q632&gt;=16,Q632&lt;=18),IFERROR(VLOOKUP(入力項目!$S$16,子育て関連マスタ!$I$26:$M$28,4,FALSE),0),
AND(Q632&gt;=19,Q632&lt;=20,入力項目!$S$16="高専"),IFERROR(VLOOKUP(入力項目!$S$16,子育て関連マスタ!$I$26:$M$28,4,FALSE),0),
AND(Q632&gt;=19,Q632&lt;=20,入力項目!$S$16&lt;&gt;"高専"),IFERROR(VLOOKUP(入力項目!$S$17,子育て関連マスタ!$I$32:$M$37,4,FALSE),0),
AND(Q632&gt;=21,Q632&lt;=22,入力項目!$S$16="高専"),IFERROR(VLOOKUP(入力項目!$S$17,子育て関連マスタ!$I$32:$M$34,4,FALSE),0),
AND(Q632&gt;=21,Q632&lt;=22,入力項目!$S$16&lt;&gt;"高専"),IFERROR(VLOOKUP(入力項目!$S$17,子育て関連マスタ!$I$32:$M$34,4,FALSE),0),
Q632&gt;=23,0
) +
IF($D632=4,
  IFERROR(_xlfn.IFS(
  Q632&lt;=入力項目!$S$11,0,
  AND(Q632=入力項目!$S$11),IFERROR(VLOOKUP(入力項目!$S$12,子育て関連マスタ!$I$4:$M$5,2,FALSE),0),
  AND(Q632=4),IFERROR(VLOOKUP(入力項目!$S$13,子育て関連マスタ!$I$9:$M$12,2,FALSE),0),
  AND(Q632=7),IFERROR(VLOOKUP(入力項目!$S$14,子育て関連マスタ!$I$16:$M$17,2,FALSE),0),
  AND(Q632=13),IFERROR(VLOOKUP(入力項目!$S$15,子育て関連マスタ!$I$21:$M$22,2,FALSE),0),
  AND(Q632=16),IFERROR(VLOOKUP(入力項目!$S$16,子育て関連マスタ!$I$26:$M$28,2,FALSE),0),
  AND(Q632=19,入力項目!$S$16&lt;&gt;"高専"),IFERROR(VLOOKUP(入力項目!$S$17,子育て関連マスタ!$I$32:$M$37,2,FALSE),0),
  AND(Q632=21,入力項目!$S$16="高専"),IFERROR(VLOOKUP(入力項目!$S$17,子育て関連マスタ!$I$32:$M$37,2,FALSE),0),
  Q632&gt;=22,0
  ),0),0
) +
IF(AND(Q632&gt;=1,Q632&lt;=15),IF($D632=入力項目!$S$8,入力項目!$S$3,0),0) +
IF(AND(Q632&gt;=1,Q632&lt;=15),IF($D632=5,入力項目!$S$4,0),0) +
IF(AND(Q632&gt;=1,Q632&lt;=15),IF($D632=12,入力項目!$S$5,0),0) +
IF(AND(入力項目!$S$7=$A632,入力項目!$S$8=$D632),子育て関連マスタ!$C$14,0) +
IFERROR(IF(AND(YEAR(EDATE(DATE(入力項目!$S$7,入力項目!$S$8,1),1))=$A632,MONTH(EDATE(DATE(入力項目!$S$7,入力項目!$S$8,1),1))=$D632),子育て関連マスタ!$C$15,0),0) +
IF(AND(OR(Q632=3,Q632=5,Q632=7),$D632=11),子育て関連マスタ!$C$17,0) +
IF(AND(Q632=20,$D632=1),子育て関連マスタ!$C$18,0) +
IF(AND(Q632=20,$D632=1),
IFERROR(_xlfn.IFS(
入力項目!$S$10="男",子育て関連マスタ!$C$18,
入力項目!$S$10="女",子育て関連マスタ!$C$19
),0),0
) +
IF(AND(Q632&gt;=入力項目!$S$18,Q632&lt;=入力項目!$S$19),入力項目!$S$20,0) +
IF(AND(Q632&gt;=入力項目!$S$21,Q632&lt;=入力項目!$S$22),入力項目!$S$23,0) +
IF(AND(Q632&gt;=入力項目!$S$24,Q632&lt;=入力項目!$S$25),入力項目!$S$26,0)
)</f>
        <v>0</v>
      </c>
      <c r="AF632">
        <f ca="1">-(
_xlfn.IFS(
R632&lt;=入力項目!$S$11,0,
AND(R632&gt;=入力項目!$S$11+1,R632&lt;=3),IFERROR(VLOOKUP(入力項目!$S$12,子育て関連マスタ!$I$4:$M$5,4,FALSE),0),
AND(R632&gt;=4,R632&lt;=6),IFERROR(VLOOKUP(入力項目!$S$13,子育て関連マスタ!$I$9:$M$12,4,FALSE),0),
AND(R632&gt;=7,R632&lt;=12),IFERROR(VLOOKUP(入力項目!$S$14,子育て関連マスタ!$I$16:$M$17,4,FALSE),0),
AND(R632&gt;=13,R632&lt;=15),IFERROR(VLOOKUP(入力項目!$S$15,子育て関連マスタ!$I$21:$M$22,4,FALSE),0),
AND(R632&gt;=16,R632&lt;=18),IFERROR(VLOOKUP(入力項目!$S$16,子育て関連マスタ!$I$26:$M$28,4,FALSE),0),
AND(R632&gt;=19,R632&lt;=20,入力項目!$S$16="高専"),IFERROR(VLOOKUP(入力項目!$S$16,子育て関連マスタ!$I$26:$M$28,4,FALSE),0),
AND(R632&gt;=19,R632&lt;=20,入力項目!$S$16&lt;&gt;"高専"),IFERROR(VLOOKUP(入力項目!$S$17,子育て関連マスタ!$I$32:$M$37,4,FALSE),0),
AND(R632&gt;=21,R632&lt;=22,入力項目!$S$16="高専"),IFERROR(VLOOKUP(入力項目!$S$17,子育て関連マスタ!$I$32:$M$34,4,FALSE),0),
AND(R632&gt;=21,R632&lt;=22,入力項目!$S$16&lt;&gt;"高専"),IFERROR(VLOOKUP(入力項目!$S$17,子育て関連マスタ!$I$32:$M$34,4,FALSE),0),
R632&gt;=23,0
) +
IF($D632=4,
  IFERROR(_xlfn.IFS(
  R632&lt;=入力項目!$S$11,0,
  AND(R632=入力項目!$S$11),IFERROR(VLOOKUP(入力項目!$S$12,子育て関連マスタ!$I$4:$M$5,2,FALSE),0),
  AND(R632=4),IFERROR(VLOOKUP(入力項目!$S$13,子育て関連マスタ!$I$9:$M$12,2,FALSE),0),
  AND(R632=7),IFERROR(VLOOKUP(入力項目!$S$14,子育て関連マスタ!$I$16:$M$17,2,FALSE),0),
  AND(R632=13),IFERROR(VLOOKUP(入力項目!$S$15,子育て関連マスタ!$I$21:$M$22,2,FALSE),0),
  AND(R632=16),IFERROR(VLOOKUP(入力項目!$S$16,子育て関連マスタ!$I$26:$M$28,2,FALSE),0),
  AND(R632=19,入力項目!$S$16&lt;&gt;"高専"),IFERROR(VLOOKUP(入力項目!$S$17,子育て関連マスタ!$I$32:$M$37,2,FALSE),0),
  AND(R632=21,入力項目!$S$16="高専"),IFERROR(VLOOKUP(入力項目!$S$17,子育て関連マスタ!$I$32:$M$37,2,FALSE),0),
  R632&gt;=22,0
  ),0),0
) +
IF(AND(R632&gt;=1,R632&lt;=15),IF($D632=入力項目!$S$8,入力項目!$S$3,0),0) +
IF(AND(R632&gt;=1,R632&lt;=15),IF($D632=5,入力項目!$S$4,0),0) +
IF(AND(R632&gt;=1,R632&lt;=15),IF($D632=12,入力項目!$S$5,0),0) +
IF(AND(入力項目!$S$7=$A632,入力項目!$S$8=$D632),子育て関連マスタ!$C$14,0) +
IFERROR(IF(AND(YEAR(EDATE(DATE(入力項目!$S$7,入力項目!$S$8,1),1))=$A632,MONTH(EDATE(DATE(入力項目!$S$7,入力項目!$S$8,1),1))=$D632),子育て関連マスタ!$C$15,0),0) +
IF(AND(OR(R632=3,R632=5,R632=7),$D632=11),子育て関連マスタ!$C$17,0) +
IF(AND(R632=20,$D632=1),子育て関連マスタ!$C$18,0) +
IF(AND(R632=20,$D632=1),
IFERROR(_xlfn.IFS(
入力項目!$S$10="男",子育て関連マスタ!$C$18,
入力項目!$S$10="女",子育て関連マスタ!$C$19
),0),0
) +
IF(AND(R632&gt;=入力項目!$S$18,R632&lt;=入力項目!$S$19),入力項目!$S$20,0) +
IF(AND(R632&gt;=入力項目!$S$21,R632&lt;=入力項目!$S$22),入力項目!$S$23,0) +
IF(AND(R632&gt;=入力項目!$S$24,R632&lt;=入力項目!$S$25),入力項目!$S$26,0)
)</f>
        <v>0</v>
      </c>
      <c r="AG632">
        <f ca="1">-(
_xlfn.IFS(
S632&lt;=入力項目!$S$11,0,
AND(S632&gt;=入力項目!$S$11+1,S632&lt;=3),IFERROR(VLOOKUP(入力項目!$S$12,子育て関連マスタ!$I$4:$M$5,4,FALSE),0),
AND(S632&gt;=4,S632&lt;=6),IFERROR(VLOOKUP(入力項目!$S$13,子育て関連マスタ!$I$9:$M$12,4,FALSE),0),
AND(S632&gt;=7,S632&lt;=12),IFERROR(VLOOKUP(入力項目!$S$14,子育て関連マスタ!$I$16:$M$17,4,FALSE),0),
AND(S632&gt;=13,S632&lt;=15),IFERROR(VLOOKUP(入力項目!$S$15,子育て関連マスタ!$I$21:$M$22,4,FALSE),0),
AND(S632&gt;=16,S632&lt;=18),IFERROR(VLOOKUP(入力項目!$S$16,子育て関連マスタ!$I$26:$M$28,4,FALSE),0),
AND(S632&gt;=19,S632&lt;=20,入力項目!$S$16="高専"),IFERROR(VLOOKUP(入力項目!$S$16,子育て関連マスタ!$I$26:$M$28,4,FALSE),0),
AND(S632&gt;=19,S632&lt;=20,入力項目!$S$16&lt;&gt;"高専"),IFERROR(VLOOKUP(入力項目!$S$17,子育て関連マスタ!$I$32:$M$37,4,FALSE),0),
AND(S632&gt;=21,S632&lt;=22,入力項目!$S$16="高専"),IFERROR(VLOOKUP(入力項目!$S$17,子育て関連マスタ!$I$32:$M$34,4,FALSE),0),
AND(S632&gt;=21,S632&lt;=22,入力項目!$S$16&lt;&gt;"高専"),IFERROR(VLOOKUP(入力項目!$S$17,子育て関連マスタ!$I$32:$M$34,4,FALSE),0),
S632&gt;=23,0
) +
IF($D632=4,
  IFERROR(_xlfn.IFS(
  S632&lt;=入力項目!$S$11,0,
  AND(S632=入力項目!$S$11),IFERROR(VLOOKUP(入力項目!$S$12,子育て関連マスタ!$I$4:$M$5,2,FALSE),0),
  AND(S632=4),IFERROR(VLOOKUP(入力項目!$S$13,子育て関連マスタ!$I$9:$M$12,2,FALSE),0),
  AND(S632=7),IFERROR(VLOOKUP(入力項目!$S$14,子育て関連マスタ!$I$16:$M$17,2,FALSE),0),
  AND(S632=13),IFERROR(VLOOKUP(入力項目!$S$15,子育て関連マスタ!$I$21:$M$22,2,FALSE),0),
  AND(S632=16),IFERROR(VLOOKUP(入力項目!$S$16,子育て関連マスタ!$I$26:$M$28,2,FALSE),0),
  AND(S632=19,入力項目!$S$16&lt;&gt;"高専"),IFERROR(VLOOKUP(入力項目!$S$17,子育て関連マスタ!$I$32:$M$37,2,FALSE),0),
  AND(S632=21,入力項目!$S$16="高専"),IFERROR(VLOOKUP(入力項目!$S$17,子育て関連マスタ!$I$32:$M$37,2,FALSE),0),
  S632&gt;=22,0
  ),0),0
) +
IF(AND(S632&gt;=1,S632&lt;=15),IF($D632=入力項目!$S$8,入力項目!$S$3,0),0) +
IF(AND(S632&gt;=1,S632&lt;=15),IF($D632=5,入力項目!$S$4,0),0) +
IF(AND(S632&gt;=1,S632&lt;=15),IF($D632=12,入力項目!$S$5,0),0) +
IF(AND(入力項目!$S$7=$A632,入力項目!$S$8=$D632),子育て関連マスタ!$C$14,0) +
IFERROR(IF(AND(YEAR(EDATE(DATE(入力項目!$S$7,入力項目!$S$8,1),1))=$A632,MONTH(EDATE(DATE(入力項目!$S$7,入力項目!$S$8,1),1))=$D632),子育て関連マスタ!$C$15,0),0) +
IF(AND(OR(S632=3,S632=5,S632=7),$D632=11),子育て関連マスタ!$C$17,0) +
IF(AND(S632=20,$D632=1),子育て関連マスタ!$C$18,0) +
IF(AND(S632=20,$D632=1),
IFERROR(_xlfn.IFS(
入力項目!$S$10="男",子育て関連マスタ!$C$18,
入力項目!$S$10="女",子育て関連マスタ!$C$19
),0),0
) +
IF(AND(S632&gt;=入力項目!$S$18,S632&lt;=入力項目!$S$19),入力項目!$S$20,0) +
IF(AND(S632&gt;=入力項目!$S$21,S632&lt;=入力項目!$S$22),入力項目!$S$23,0) +
IF(AND(S632&gt;=入力項目!$S$24,S632&lt;=入力項目!$S$25),入力項目!$S$26,0)
)</f>
        <v>0</v>
      </c>
      <c r="AH632">
        <f ca="1">-(
_xlfn.IFS(
T632&lt;=入力項目!$S$11,0,
AND(T632&gt;=入力項目!$S$11+1,T632&lt;=3),IFERROR(VLOOKUP(入力項目!$S$12,子育て関連マスタ!$I$4:$M$5,4,FALSE),0),
AND(T632&gt;=4,T632&lt;=6),IFERROR(VLOOKUP(入力項目!$S$13,子育て関連マスタ!$I$9:$M$12,4,FALSE),0),
AND(T632&gt;=7,T632&lt;=12),IFERROR(VLOOKUP(入力項目!$S$14,子育て関連マスタ!$I$16:$M$17,4,FALSE),0),
AND(T632&gt;=13,T632&lt;=15),IFERROR(VLOOKUP(入力項目!$S$15,子育て関連マスタ!$I$21:$M$22,4,FALSE),0),
AND(T632&gt;=16,T632&lt;=18),IFERROR(VLOOKUP(入力項目!$S$16,子育て関連マスタ!$I$26:$M$28,4,FALSE),0),
AND(T632&gt;=19,T632&lt;=20,入力項目!$S$16="高専"),IFERROR(VLOOKUP(入力項目!$S$16,子育て関連マスタ!$I$26:$M$28,4,FALSE),0),
AND(T632&gt;=19,T632&lt;=20,入力項目!$S$16&lt;&gt;"高専"),IFERROR(VLOOKUP(入力項目!$S$17,子育て関連マスタ!$I$32:$M$37,4,FALSE),0),
AND(T632&gt;=21,T632&lt;=22,入力項目!$S$16="高専"),IFERROR(VLOOKUP(入力項目!$S$17,子育て関連マスタ!$I$32:$M$34,4,FALSE),0),
AND(T632&gt;=21,T632&lt;=22,入力項目!$S$16&lt;&gt;"高専"),IFERROR(VLOOKUP(入力項目!$S$17,子育て関連マスタ!$I$32:$M$34,4,FALSE),0),
T632&gt;=23,0
) +
IF($D632=4,
  IFERROR(_xlfn.IFS(
  T632&lt;=入力項目!$S$11,0,
  AND(T632=入力項目!$S$11),IFERROR(VLOOKUP(入力項目!$S$12,子育て関連マスタ!$I$4:$M$5,2,FALSE),0),
  AND(T632=4),IFERROR(VLOOKUP(入力項目!$S$13,子育て関連マスタ!$I$9:$M$12,2,FALSE),0),
  AND(T632=7),IFERROR(VLOOKUP(入力項目!$S$14,子育て関連マスタ!$I$16:$M$17,2,FALSE),0),
  AND(T632=13),IFERROR(VLOOKUP(入力項目!$S$15,子育て関連マスタ!$I$21:$M$22,2,FALSE),0),
  AND(T632=16),IFERROR(VLOOKUP(入力項目!$S$16,子育て関連マスタ!$I$26:$M$28,2,FALSE),0),
  AND(T632=19,入力項目!$S$16&lt;&gt;"高専"),IFERROR(VLOOKUP(入力項目!$S$17,子育て関連マスタ!$I$32:$M$37,2,FALSE),0),
  AND(T632=21,入力項目!$S$16="高専"),IFERROR(VLOOKUP(入力項目!$S$17,子育て関連マスタ!$I$32:$M$37,2,FALSE),0),
  T632&gt;=22,0
  ),0),0
) +
IF(AND(T632&gt;=1,T632&lt;=15),IF($D632=入力項目!$S$8,入力項目!$S$3,0),0) +
IF(AND(T632&gt;=1,T632&lt;=15),IF($D632=5,入力項目!$S$4,0),0) +
IF(AND(T632&gt;=1,T632&lt;=15),IF($D632=12,入力項目!$S$5,0),0) +
IF(AND(入力項目!$S$7=$A632,入力項目!$S$8=$D632),子育て関連マスタ!$C$14,0) +
IFERROR(IF(AND(YEAR(EDATE(DATE(入力項目!$S$7,入力項目!$S$8,1),1))=$A632,MONTH(EDATE(DATE(入力項目!$S$7,入力項目!$S$8,1),1))=$D632),子育て関連マスタ!$C$15,0),0) +
IF(AND(OR(T632=3,T632=5,T632=7),$D632=11),子育て関連マスタ!$C$17,0) +
IF(AND(T632=20,$D632=1),子育て関連マスタ!$C$18,0) +
IF(AND(T632=20,$D632=1),
IFERROR(_xlfn.IFS(
入力項目!$S$10="男",子育て関連マスタ!$C$18,
入力項目!$S$10="女",子育て関連マスタ!$C$19
),0),0
) +
IF(AND(T632&gt;=入力項目!$S$18,T632&lt;=入力項目!$S$19),入力項目!$S$20,0) +
IF(AND(T632&gt;=入力項目!$S$21,T632&lt;=入力項目!$S$22),入力項目!$S$23,0) +
IF(AND(T632&gt;=入力項目!$S$24,T632&lt;=入力項目!$S$25),入力項目!$S$26,0)
)</f>
        <v>0</v>
      </c>
      <c r="AI632">
        <f ca="1">-(
_xlfn.IFS(
U632&lt;=入力項目!$S$11,0,
AND(U632&gt;=入力項目!$S$11+1,U632&lt;=3),IFERROR(VLOOKUP(入力項目!$S$12,子育て関連マスタ!$I$4:$M$5,4,FALSE),0),
AND(U632&gt;=4,U632&lt;=6),IFERROR(VLOOKUP(入力項目!$S$13,子育て関連マスタ!$I$9:$M$12,4,FALSE),0),
AND(U632&gt;=7,U632&lt;=12),IFERROR(VLOOKUP(入力項目!$S$14,子育て関連マスタ!$I$16:$M$17,4,FALSE),0),
AND(U632&gt;=13,U632&lt;=15),IFERROR(VLOOKUP(入力項目!$S$15,子育て関連マスタ!$I$21:$M$22,4,FALSE),0),
AND(U632&gt;=16,U632&lt;=18),IFERROR(VLOOKUP(入力項目!$S$16,子育て関連マスタ!$I$26:$M$28,4,FALSE),0),
AND(U632&gt;=19,U632&lt;=20,入力項目!$S$16="高専"),IFERROR(VLOOKUP(入力項目!$S$16,子育て関連マスタ!$I$26:$M$28,4,FALSE),0),
AND(U632&gt;=19,U632&lt;=20,入力項目!$S$16&lt;&gt;"高専"),IFERROR(VLOOKUP(入力項目!$S$17,子育て関連マスタ!$I$32:$M$37,4,FALSE),0),
AND(U632&gt;=21,U632&lt;=22,入力項目!$S$16="高専"),IFERROR(VLOOKUP(入力項目!$S$17,子育て関連マスタ!$I$32:$M$34,4,FALSE),0),
AND(U632&gt;=21,U632&lt;=22,入力項目!$S$16&lt;&gt;"高専"),IFERROR(VLOOKUP(入力項目!$S$17,子育て関連マスタ!$I$32:$M$34,4,FALSE),0),
U632&gt;=23,0
) +
IF($D632=4,
  IFERROR(_xlfn.IFS(
  U632&lt;=入力項目!$S$11,0,
  AND(U632=入力項目!$S$11),IFERROR(VLOOKUP(入力項目!$S$12,子育て関連マスタ!$I$4:$M$5,2,FALSE),0),
  AND(U632=4),IFERROR(VLOOKUP(入力項目!$S$13,子育て関連マスタ!$I$9:$M$12,2,FALSE),0),
  AND(U632=7),IFERROR(VLOOKUP(入力項目!$S$14,子育て関連マスタ!$I$16:$M$17,2,FALSE),0),
  AND(U632=13),IFERROR(VLOOKUP(入力項目!$S$15,子育て関連マスタ!$I$21:$M$22,2,FALSE),0),
  AND(U632=16),IFERROR(VLOOKUP(入力項目!$S$16,子育て関連マスタ!$I$26:$M$28,2,FALSE),0),
  AND(U632=19,入力項目!$S$16&lt;&gt;"高専"),IFERROR(VLOOKUP(入力項目!$S$17,子育て関連マスタ!$I$32:$M$37,2,FALSE),0),
  AND(U632=21,入力項目!$S$16="高専"),IFERROR(VLOOKUP(入力項目!$S$17,子育て関連マスタ!$I$32:$M$37,2,FALSE),0),
  U632&gt;=22,0
  ),0),0
) +
IF(AND(U632&gt;=1,U632&lt;=15),IF($D632=入力項目!$S$8,入力項目!$S$3,0),0) +
IF(AND(U632&gt;=1,U632&lt;=15),IF($D632=5,入力項目!$S$4,0),0) +
IF(AND(U632&gt;=1,U632&lt;=15),IF($D632=12,入力項目!$S$5,0),0) +
IF(AND(入力項目!$S$7=$A632,入力項目!$S$8=$D632),子育て関連マスタ!$C$14,0) +
IFERROR(IF(AND(YEAR(EDATE(DATE(入力項目!$S$7,入力項目!$S$8,1),1))=$A632,MONTH(EDATE(DATE(入力項目!$S$7,入力項目!$S$8,1),1))=$D632),子育て関連マスタ!$C$15,0),0) +
IF(AND(OR(U632=3,U632=5,U632=7),$D632=11),子育て関連マスタ!$C$17,0) +
IF(AND(U632=20,$D632=1),子育て関連マスタ!$C$18,0) +
IF(AND(U632=20,$D632=1),
IFERROR(_xlfn.IFS(
入力項目!$S$10="男",子育て関連マスタ!$C$18,
入力項目!$S$10="女",子育て関連マスタ!$C$19
),0),0
) +
IF(AND(U632&gt;=入力項目!$S$18,U632&lt;=入力項目!$S$19),入力項目!$S$20,0) +
IF(AND(U632&gt;=入力項目!$S$21,U632&lt;=入力項目!$S$22),入力項目!$S$23,0) +
IF(AND(U632&gt;=入力項目!$S$24,U632&lt;=入力項目!$S$25),入力項目!$S$26,0)
)</f>
        <v>0</v>
      </c>
      <c r="AJ632" s="10">
        <f ca="1">-VLOOKUP($D632,月別収支!$A$2:$H$13,7,FALSE)</f>
        <v>-20000</v>
      </c>
    </row>
    <row r="633" spans="1:36" x14ac:dyDescent="0.4">
      <c r="A633">
        <f t="shared" ca="1" si="173"/>
        <v>2077</v>
      </c>
      <c r="B633">
        <f t="shared" ca="1" si="163"/>
        <v>2076</v>
      </c>
      <c r="C633">
        <f t="shared" ca="1" si="164"/>
        <v>53</v>
      </c>
      <c r="D633">
        <f t="shared" ca="1" si="174"/>
        <v>3</v>
      </c>
      <c r="E633" t="str">
        <f t="shared" ca="1" si="158"/>
        <v>2077年3月</v>
      </c>
      <c r="F633">
        <f ca="1">IF(OR(入力項目!$N$5&lt;$A633,AND(入力項目!$N$5=$A633,入力項目!$N$6&lt;$D633)),IF(F632=0,1,IF(G633=12,F632+1,F632)),0)</f>
        <v>52</v>
      </c>
      <c r="G633">
        <f ca="1">IF(OR(入力項目!$N$5&lt;$A633,AND(入力項目!$N$5=$A633,入力項目!$N$6&lt;$D633)),IF(G632=12,1,G632+1),0)</f>
        <v>5</v>
      </c>
      <c r="H633" t="str">
        <f t="shared" ca="1" si="159"/>
        <v>52_5</v>
      </c>
      <c r="I633">
        <f ca="1">IF(
  IFERROR(AND($C633&gt;0,MOD($C633,入力項目!$N$22)=0,$D633=入力項目!$N$23), FALSE),
  1,
  IF(
    AND(I632&gt;0,J632=12),
    IF(I632=入力項目!$N$28, 0, I632+1),
    I632
  )
)</f>
        <v>3</v>
      </c>
      <c r="J633">
        <f ca="1">IF($D633=入力項目!$N$23,1,IFERROR(J632+1,1))</f>
        <v>10</v>
      </c>
      <c r="K633" t="str">
        <f t="shared" ca="1" si="160"/>
        <v>3_10</v>
      </c>
      <c r="L633">
        <f ca="1">L632+IF(入力項目!$D$4=$D633,1,0)</f>
        <v>81</v>
      </c>
      <c r="M633" t="str">
        <f t="shared" ca="1" si="161"/>
        <v>81歳</v>
      </c>
      <c r="N633">
        <f t="shared" ca="1" si="165"/>
        <v>82</v>
      </c>
      <c r="O633" t="str">
        <f t="shared" ca="1" si="162"/>
        <v>82歳</v>
      </c>
      <c r="P633">
        <f t="shared" ca="1" si="166"/>
        <v>56</v>
      </c>
      <c r="Q633">
        <f t="shared" ca="1" si="167"/>
        <v>54</v>
      </c>
      <c r="R633">
        <f t="shared" ca="1" si="168"/>
        <v>2077</v>
      </c>
      <c r="S633">
        <f t="shared" ca="1" si="169"/>
        <v>2077</v>
      </c>
      <c r="T633">
        <f t="shared" ca="1" si="170"/>
        <v>2077</v>
      </c>
      <c r="U633">
        <f t="shared" ca="1" si="171"/>
        <v>2077</v>
      </c>
      <c r="V633" s="10">
        <f t="shared" ca="1" si="172"/>
        <v>54835925</v>
      </c>
      <c r="W633" s="10">
        <f ca="1">IF($L633&lt;その他マスタ!$B$1,VLOOKUP($D633,月別収支!$A$2:$H$13,2,FALSE),その他マスタ!$B$3)+IF(AND($L633=その他マスタ!$B$1,入力項目!$I$9="あり",$D633=入力項目!$D$4),その他マスタ!$B$2,0)</f>
        <v>150000</v>
      </c>
      <c r="X633" s="10">
        <f ca="1">-IF(入力項目!$K$5=TRUE,
IF($F633+$G633&lt;3,VLOOKUP($D633,月別収支!$A$2:$H$13,8,FALSE),0)+IFERROR(VLOOKUP($H633,住宅ローン計算!C:P,13,FALSE),0)+IF($F633&gt;1,IF(OR($G633=3,$G633=6,$G633=9,$G633=12),ROUNDUP(入力項目!$N$18/4,0),0),0),
VLOOKUP($D633,月別収支!$A$2:$H$13,8,FALSE))</f>
        <v>0</v>
      </c>
      <c r="Y633" s="10">
        <f ca="1">-VLOOKUP($D633,月別収支!$A$2:$H$13,3,FALSE)</f>
        <v>-75000</v>
      </c>
      <c r="Z633" s="10">
        <f ca="1">-VLOOKUP($D633,月別収支!$A$2:$H$13,4,FALSE)</f>
        <v>-27000</v>
      </c>
      <c r="AA633" s="10">
        <f ca="1">-VLOOKUP($D633,月別収支!$A$2:$H$13,6,FALSE)</f>
        <v>-10000</v>
      </c>
      <c r="AB633" s="10">
        <f ca="1">-(
VLOOKUP($D633,月別収支!$A$2:$H$13,5,FALSE)+IF(AND(入力項目!$I$27&lt;=$A633,ISEVEN($A633-入力項目!$I$27),入力項目!$I$28=$D633),入力項目!$I$26,0)
+IF(入力項目!$K$26=TRUE,
IFERROR(VLOOKUP($K633,マイカーローン計算!C:P,13,FALSE),0),
IFERROR(
  IF(AND($C633&gt;0,MOD($C633,入力項目!$N$22)=0,$D633=入力項目!$N$23),入力項目!$N$24,0),
 0
)
)
)</f>
        <v>-20000</v>
      </c>
      <c r="AC633" s="10">
        <f ca="1">-IF($A633&lt;入力項目!$N$33,入力項目!$N$35,IF(AND($A633=入力項目!$N$33,$D633&lt;=入力項目!$N$34),入力項目!$N$35,0))</f>
        <v>0</v>
      </c>
      <c r="AD633">
        <f ca="1">-(
_xlfn.IFS(
P633&lt;=入力項目!$S$11,0,
AND(P633&gt;=入力項目!$S$11+1,P633&lt;=3),IFERROR(VLOOKUP(入力項目!$S$12,子育て関連マスタ!$I$4:$M$5,4,FALSE),0),
AND(P633&gt;=4,P633&lt;=6),IFERROR(VLOOKUP(入力項目!$S$13,子育て関連マスタ!$I$9:$M$12,4,FALSE),0),
AND(P633&gt;=7,P633&lt;=12),IFERROR(VLOOKUP(入力項目!$S$14,子育て関連マスタ!$I$16:$M$17,4,FALSE),0),
AND(P633&gt;=13,P633&lt;=15),IFERROR(VLOOKUP(入力項目!$S$15,子育て関連マスタ!$I$21:$M$22,4,FALSE),0),
AND(P633&gt;=16,P633&lt;=18),IFERROR(VLOOKUP(入力項目!$S$16,子育て関連マスタ!$I$26:$M$28,4,FALSE),0),
AND(P633&gt;=19,P633&lt;=20,入力項目!$S$16="高専"),IFERROR(VLOOKUP(入力項目!$S$16,子育て関連マスタ!$I$26:$M$28,4,FALSE),0),
AND(P633&gt;=19,P633&lt;=20,入力項目!$S$16&lt;&gt;"高専"),IFERROR(VLOOKUP(入力項目!$S$17,子育て関連マスタ!$I$32:$M$37,4,FALSE),0),
AND(P633&gt;=21,P633&lt;=22,入力項目!$S$16="高専"),IFERROR(VLOOKUP(入力項目!$S$17,子育て関連マスタ!$I$32:$M$34,4,FALSE),0),
AND(P633&gt;=21,P633&lt;=22,入力項目!$S$16&lt;&gt;"高専"),IFERROR(VLOOKUP(入力項目!$S$17,子育て関連マスタ!$I$32:$M$34,4,FALSE),0),
P633&gt;=23,0
) +
IF($D633=4,
  IFERROR(_xlfn.IFS(
  P633&lt;=入力項目!$S$11,0,
  AND(P633=入力項目!$S$11),IFERROR(VLOOKUP(入力項目!$S$12,子育て関連マスタ!$I$4:$M$5,2,FALSE),0),
  AND(P633=4),IFERROR(VLOOKUP(入力項目!$S$13,子育て関連マスタ!$I$9:$M$12,2,FALSE),0),
  AND(P633=7),IFERROR(VLOOKUP(入力項目!$S$14,子育て関連マスタ!$I$16:$M$17,2,FALSE),0),
  AND(P633=13),IFERROR(VLOOKUP(入力項目!$S$15,子育て関連マスタ!$I$21:$M$22,2,FALSE),0),
  AND(P633=16),IFERROR(VLOOKUP(入力項目!$S$16,子育て関連マスタ!$I$26:$M$28,2,FALSE),0),
  AND(P633=19,入力項目!$S$16&lt;&gt;"高専"),IFERROR(VLOOKUP(入力項目!$S$17,子育て関連マスタ!$I$32:$M$37,2,FALSE),0),
  AND(P633=21,入力項目!$S$16="高専"),IFERROR(VLOOKUP(入力項目!$S$17,子育て関連マスタ!$I$32:$M$37,2,FALSE),0),
  P633&gt;=22,0
  ),0),0
) +
IF(AND(P633&gt;=1,P633&lt;=15),IF($D633=入力項目!$S$8,入力項目!$S$3,0),0) +
IF(AND(P633&gt;=1,P633&lt;=15),IF($D633=5,入力項目!$S$4,0),0) +
IF(AND(P633&gt;=1,P633&lt;=15),IF($D633=12,入力項目!$S$5,0),0) +
IF(AND(入力項目!$S$7=$A633,入力項目!$S$8=$D633),子育て関連マスタ!$C$14,0) +
IFERROR(IF(AND(YEAR(EDATE(DATE(入力項目!$S$7,入力項目!$S$8,1),1))=$A633,MONTH(EDATE(DATE(入力項目!$S$7,入力項目!$S$8,1),1))=$D633),子育て関連マスタ!$C$15,0),0) +
IF(AND(OR(P633=3,P633=5,P633=7),$D633=11),子育て関連マスタ!$C$17,0) +
IF(AND(P633=20,$D633=1),子育て関連マスタ!$C$18,0) +
IF(AND(P633=20,$D633=1),
IFERROR(_xlfn.IFS(
入力項目!$S$10="男",子育て関連マスタ!$C$18,
入力項目!$S$10="女",子育て関連マスタ!$C$19
),0),0
) +
IF(AND(P633&gt;=入力項目!$S$18,P633&lt;=入力項目!$S$19),入力項目!$S$20,0) +
IF(AND(P633&gt;=入力項目!$S$21,P633&lt;=入力項目!$S$22),入力項目!$S$23,0) +
IF(AND(P633&gt;=入力項目!$S$24,P633&lt;=入力項目!$S$25),入力項目!$S$26,0)
)</f>
        <v>0</v>
      </c>
      <c r="AE633">
        <f ca="1">-(
_xlfn.IFS(
Q633&lt;=入力項目!$S$11,0,
AND(Q633&gt;=入力項目!$S$11+1,Q633&lt;=3),IFERROR(VLOOKUP(入力項目!$S$12,子育て関連マスタ!$I$4:$M$5,4,FALSE),0),
AND(Q633&gt;=4,Q633&lt;=6),IFERROR(VLOOKUP(入力項目!$S$13,子育て関連マスタ!$I$9:$M$12,4,FALSE),0),
AND(Q633&gt;=7,Q633&lt;=12),IFERROR(VLOOKUP(入力項目!$S$14,子育て関連マスタ!$I$16:$M$17,4,FALSE),0),
AND(Q633&gt;=13,Q633&lt;=15),IFERROR(VLOOKUP(入力項目!$S$15,子育て関連マスタ!$I$21:$M$22,4,FALSE),0),
AND(Q633&gt;=16,Q633&lt;=18),IFERROR(VLOOKUP(入力項目!$S$16,子育て関連マスタ!$I$26:$M$28,4,FALSE),0),
AND(Q633&gt;=19,Q633&lt;=20,入力項目!$S$16="高専"),IFERROR(VLOOKUP(入力項目!$S$16,子育て関連マスタ!$I$26:$M$28,4,FALSE),0),
AND(Q633&gt;=19,Q633&lt;=20,入力項目!$S$16&lt;&gt;"高専"),IFERROR(VLOOKUP(入力項目!$S$17,子育て関連マスタ!$I$32:$M$37,4,FALSE),0),
AND(Q633&gt;=21,Q633&lt;=22,入力項目!$S$16="高専"),IFERROR(VLOOKUP(入力項目!$S$17,子育て関連マスタ!$I$32:$M$34,4,FALSE),0),
AND(Q633&gt;=21,Q633&lt;=22,入力項目!$S$16&lt;&gt;"高専"),IFERROR(VLOOKUP(入力項目!$S$17,子育て関連マスタ!$I$32:$M$34,4,FALSE),0),
Q633&gt;=23,0
) +
IF($D633=4,
  IFERROR(_xlfn.IFS(
  Q633&lt;=入力項目!$S$11,0,
  AND(Q633=入力項目!$S$11),IFERROR(VLOOKUP(入力項目!$S$12,子育て関連マスタ!$I$4:$M$5,2,FALSE),0),
  AND(Q633=4),IFERROR(VLOOKUP(入力項目!$S$13,子育て関連マスタ!$I$9:$M$12,2,FALSE),0),
  AND(Q633=7),IFERROR(VLOOKUP(入力項目!$S$14,子育て関連マスタ!$I$16:$M$17,2,FALSE),0),
  AND(Q633=13),IFERROR(VLOOKUP(入力項目!$S$15,子育て関連マスタ!$I$21:$M$22,2,FALSE),0),
  AND(Q633=16),IFERROR(VLOOKUP(入力項目!$S$16,子育て関連マスタ!$I$26:$M$28,2,FALSE),0),
  AND(Q633=19,入力項目!$S$16&lt;&gt;"高専"),IFERROR(VLOOKUP(入力項目!$S$17,子育て関連マスタ!$I$32:$M$37,2,FALSE),0),
  AND(Q633=21,入力項目!$S$16="高専"),IFERROR(VLOOKUP(入力項目!$S$17,子育て関連マスタ!$I$32:$M$37,2,FALSE),0),
  Q633&gt;=22,0
  ),0),0
) +
IF(AND(Q633&gt;=1,Q633&lt;=15),IF($D633=入力項目!$S$8,入力項目!$S$3,0),0) +
IF(AND(Q633&gt;=1,Q633&lt;=15),IF($D633=5,入力項目!$S$4,0),0) +
IF(AND(Q633&gt;=1,Q633&lt;=15),IF($D633=12,入力項目!$S$5,0),0) +
IF(AND(入力項目!$S$7=$A633,入力項目!$S$8=$D633),子育て関連マスタ!$C$14,0) +
IFERROR(IF(AND(YEAR(EDATE(DATE(入力項目!$S$7,入力項目!$S$8,1),1))=$A633,MONTH(EDATE(DATE(入力項目!$S$7,入力項目!$S$8,1),1))=$D633),子育て関連マスタ!$C$15,0),0) +
IF(AND(OR(Q633=3,Q633=5,Q633=7),$D633=11),子育て関連マスタ!$C$17,0) +
IF(AND(Q633=20,$D633=1),子育て関連マスタ!$C$18,0) +
IF(AND(Q633=20,$D633=1),
IFERROR(_xlfn.IFS(
入力項目!$S$10="男",子育て関連マスタ!$C$18,
入力項目!$S$10="女",子育て関連マスタ!$C$19
),0),0
) +
IF(AND(Q633&gt;=入力項目!$S$18,Q633&lt;=入力項目!$S$19),入力項目!$S$20,0) +
IF(AND(Q633&gt;=入力項目!$S$21,Q633&lt;=入力項目!$S$22),入力項目!$S$23,0) +
IF(AND(Q633&gt;=入力項目!$S$24,Q633&lt;=入力項目!$S$25),入力項目!$S$26,0)
)</f>
        <v>0</v>
      </c>
      <c r="AF633">
        <f ca="1">-(
_xlfn.IFS(
R633&lt;=入力項目!$S$11,0,
AND(R633&gt;=入力項目!$S$11+1,R633&lt;=3),IFERROR(VLOOKUP(入力項目!$S$12,子育て関連マスタ!$I$4:$M$5,4,FALSE),0),
AND(R633&gt;=4,R633&lt;=6),IFERROR(VLOOKUP(入力項目!$S$13,子育て関連マスタ!$I$9:$M$12,4,FALSE),0),
AND(R633&gt;=7,R633&lt;=12),IFERROR(VLOOKUP(入力項目!$S$14,子育て関連マスタ!$I$16:$M$17,4,FALSE),0),
AND(R633&gt;=13,R633&lt;=15),IFERROR(VLOOKUP(入力項目!$S$15,子育て関連マスタ!$I$21:$M$22,4,FALSE),0),
AND(R633&gt;=16,R633&lt;=18),IFERROR(VLOOKUP(入力項目!$S$16,子育て関連マスタ!$I$26:$M$28,4,FALSE),0),
AND(R633&gt;=19,R633&lt;=20,入力項目!$S$16="高専"),IFERROR(VLOOKUP(入力項目!$S$16,子育て関連マスタ!$I$26:$M$28,4,FALSE),0),
AND(R633&gt;=19,R633&lt;=20,入力項目!$S$16&lt;&gt;"高専"),IFERROR(VLOOKUP(入力項目!$S$17,子育て関連マスタ!$I$32:$M$37,4,FALSE),0),
AND(R633&gt;=21,R633&lt;=22,入力項目!$S$16="高専"),IFERROR(VLOOKUP(入力項目!$S$17,子育て関連マスタ!$I$32:$M$34,4,FALSE),0),
AND(R633&gt;=21,R633&lt;=22,入力項目!$S$16&lt;&gt;"高専"),IFERROR(VLOOKUP(入力項目!$S$17,子育て関連マスタ!$I$32:$M$34,4,FALSE),0),
R633&gt;=23,0
) +
IF($D633=4,
  IFERROR(_xlfn.IFS(
  R633&lt;=入力項目!$S$11,0,
  AND(R633=入力項目!$S$11),IFERROR(VLOOKUP(入力項目!$S$12,子育て関連マスタ!$I$4:$M$5,2,FALSE),0),
  AND(R633=4),IFERROR(VLOOKUP(入力項目!$S$13,子育て関連マスタ!$I$9:$M$12,2,FALSE),0),
  AND(R633=7),IFERROR(VLOOKUP(入力項目!$S$14,子育て関連マスタ!$I$16:$M$17,2,FALSE),0),
  AND(R633=13),IFERROR(VLOOKUP(入力項目!$S$15,子育て関連マスタ!$I$21:$M$22,2,FALSE),0),
  AND(R633=16),IFERROR(VLOOKUP(入力項目!$S$16,子育て関連マスタ!$I$26:$M$28,2,FALSE),0),
  AND(R633=19,入力項目!$S$16&lt;&gt;"高専"),IFERROR(VLOOKUP(入力項目!$S$17,子育て関連マスタ!$I$32:$M$37,2,FALSE),0),
  AND(R633=21,入力項目!$S$16="高専"),IFERROR(VLOOKUP(入力項目!$S$17,子育て関連マスタ!$I$32:$M$37,2,FALSE),0),
  R633&gt;=22,0
  ),0),0
) +
IF(AND(R633&gt;=1,R633&lt;=15),IF($D633=入力項目!$S$8,入力項目!$S$3,0),0) +
IF(AND(R633&gt;=1,R633&lt;=15),IF($D633=5,入力項目!$S$4,0),0) +
IF(AND(R633&gt;=1,R633&lt;=15),IF($D633=12,入力項目!$S$5,0),0) +
IF(AND(入力項目!$S$7=$A633,入力項目!$S$8=$D633),子育て関連マスタ!$C$14,0) +
IFERROR(IF(AND(YEAR(EDATE(DATE(入力項目!$S$7,入力項目!$S$8,1),1))=$A633,MONTH(EDATE(DATE(入力項目!$S$7,入力項目!$S$8,1),1))=$D633),子育て関連マスタ!$C$15,0),0) +
IF(AND(OR(R633=3,R633=5,R633=7),$D633=11),子育て関連マスタ!$C$17,0) +
IF(AND(R633=20,$D633=1),子育て関連マスタ!$C$18,0) +
IF(AND(R633=20,$D633=1),
IFERROR(_xlfn.IFS(
入力項目!$S$10="男",子育て関連マスタ!$C$18,
入力項目!$S$10="女",子育て関連マスタ!$C$19
),0),0
) +
IF(AND(R633&gt;=入力項目!$S$18,R633&lt;=入力項目!$S$19),入力項目!$S$20,0) +
IF(AND(R633&gt;=入力項目!$S$21,R633&lt;=入力項目!$S$22),入力項目!$S$23,0) +
IF(AND(R633&gt;=入力項目!$S$24,R633&lt;=入力項目!$S$25),入力項目!$S$26,0)
)</f>
        <v>0</v>
      </c>
      <c r="AG633">
        <f ca="1">-(
_xlfn.IFS(
S633&lt;=入力項目!$S$11,0,
AND(S633&gt;=入力項目!$S$11+1,S633&lt;=3),IFERROR(VLOOKUP(入力項目!$S$12,子育て関連マスタ!$I$4:$M$5,4,FALSE),0),
AND(S633&gt;=4,S633&lt;=6),IFERROR(VLOOKUP(入力項目!$S$13,子育て関連マスタ!$I$9:$M$12,4,FALSE),0),
AND(S633&gt;=7,S633&lt;=12),IFERROR(VLOOKUP(入力項目!$S$14,子育て関連マスタ!$I$16:$M$17,4,FALSE),0),
AND(S633&gt;=13,S633&lt;=15),IFERROR(VLOOKUP(入力項目!$S$15,子育て関連マスタ!$I$21:$M$22,4,FALSE),0),
AND(S633&gt;=16,S633&lt;=18),IFERROR(VLOOKUP(入力項目!$S$16,子育て関連マスタ!$I$26:$M$28,4,FALSE),0),
AND(S633&gt;=19,S633&lt;=20,入力項目!$S$16="高専"),IFERROR(VLOOKUP(入力項目!$S$16,子育て関連マスタ!$I$26:$M$28,4,FALSE),0),
AND(S633&gt;=19,S633&lt;=20,入力項目!$S$16&lt;&gt;"高専"),IFERROR(VLOOKUP(入力項目!$S$17,子育て関連マスタ!$I$32:$M$37,4,FALSE),0),
AND(S633&gt;=21,S633&lt;=22,入力項目!$S$16="高専"),IFERROR(VLOOKUP(入力項目!$S$17,子育て関連マスタ!$I$32:$M$34,4,FALSE),0),
AND(S633&gt;=21,S633&lt;=22,入力項目!$S$16&lt;&gt;"高専"),IFERROR(VLOOKUP(入力項目!$S$17,子育て関連マスタ!$I$32:$M$34,4,FALSE),0),
S633&gt;=23,0
) +
IF($D633=4,
  IFERROR(_xlfn.IFS(
  S633&lt;=入力項目!$S$11,0,
  AND(S633=入力項目!$S$11),IFERROR(VLOOKUP(入力項目!$S$12,子育て関連マスタ!$I$4:$M$5,2,FALSE),0),
  AND(S633=4),IFERROR(VLOOKUP(入力項目!$S$13,子育て関連マスタ!$I$9:$M$12,2,FALSE),0),
  AND(S633=7),IFERROR(VLOOKUP(入力項目!$S$14,子育て関連マスタ!$I$16:$M$17,2,FALSE),0),
  AND(S633=13),IFERROR(VLOOKUP(入力項目!$S$15,子育て関連マスタ!$I$21:$M$22,2,FALSE),0),
  AND(S633=16),IFERROR(VLOOKUP(入力項目!$S$16,子育て関連マスタ!$I$26:$M$28,2,FALSE),0),
  AND(S633=19,入力項目!$S$16&lt;&gt;"高専"),IFERROR(VLOOKUP(入力項目!$S$17,子育て関連マスタ!$I$32:$M$37,2,FALSE),0),
  AND(S633=21,入力項目!$S$16="高専"),IFERROR(VLOOKUP(入力項目!$S$17,子育て関連マスタ!$I$32:$M$37,2,FALSE),0),
  S633&gt;=22,0
  ),0),0
) +
IF(AND(S633&gt;=1,S633&lt;=15),IF($D633=入力項目!$S$8,入力項目!$S$3,0),0) +
IF(AND(S633&gt;=1,S633&lt;=15),IF($D633=5,入力項目!$S$4,0),0) +
IF(AND(S633&gt;=1,S633&lt;=15),IF($D633=12,入力項目!$S$5,0),0) +
IF(AND(入力項目!$S$7=$A633,入力項目!$S$8=$D633),子育て関連マスタ!$C$14,0) +
IFERROR(IF(AND(YEAR(EDATE(DATE(入力項目!$S$7,入力項目!$S$8,1),1))=$A633,MONTH(EDATE(DATE(入力項目!$S$7,入力項目!$S$8,1),1))=$D633),子育て関連マスタ!$C$15,0),0) +
IF(AND(OR(S633=3,S633=5,S633=7),$D633=11),子育て関連マスタ!$C$17,0) +
IF(AND(S633=20,$D633=1),子育て関連マスタ!$C$18,0) +
IF(AND(S633=20,$D633=1),
IFERROR(_xlfn.IFS(
入力項目!$S$10="男",子育て関連マスタ!$C$18,
入力項目!$S$10="女",子育て関連マスタ!$C$19
),0),0
) +
IF(AND(S633&gt;=入力項目!$S$18,S633&lt;=入力項目!$S$19),入力項目!$S$20,0) +
IF(AND(S633&gt;=入力項目!$S$21,S633&lt;=入力項目!$S$22),入力項目!$S$23,0) +
IF(AND(S633&gt;=入力項目!$S$24,S633&lt;=入力項目!$S$25),入力項目!$S$26,0)
)</f>
        <v>0</v>
      </c>
      <c r="AH633">
        <f ca="1">-(
_xlfn.IFS(
T633&lt;=入力項目!$S$11,0,
AND(T633&gt;=入力項目!$S$11+1,T633&lt;=3),IFERROR(VLOOKUP(入力項目!$S$12,子育て関連マスタ!$I$4:$M$5,4,FALSE),0),
AND(T633&gt;=4,T633&lt;=6),IFERROR(VLOOKUP(入力項目!$S$13,子育て関連マスタ!$I$9:$M$12,4,FALSE),0),
AND(T633&gt;=7,T633&lt;=12),IFERROR(VLOOKUP(入力項目!$S$14,子育て関連マスタ!$I$16:$M$17,4,FALSE),0),
AND(T633&gt;=13,T633&lt;=15),IFERROR(VLOOKUP(入力項目!$S$15,子育て関連マスタ!$I$21:$M$22,4,FALSE),0),
AND(T633&gt;=16,T633&lt;=18),IFERROR(VLOOKUP(入力項目!$S$16,子育て関連マスタ!$I$26:$M$28,4,FALSE),0),
AND(T633&gt;=19,T633&lt;=20,入力項目!$S$16="高専"),IFERROR(VLOOKUP(入力項目!$S$16,子育て関連マスタ!$I$26:$M$28,4,FALSE),0),
AND(T633&gt;=19,T633&lt;=20,入力項目!$S$16&lt;&gt;"高専"),IFERROR(VLOOKUP(入力項目!$S$17,子育て関連マスタ!$I$32:$M$37,4,FALSE),0),
AND(T633&gt;=21,T633&lt;=22,入力項目!$S$16="高専"),IFERROR(VLOOKUP(入力項目!$S$17,子育て関連マスタ!$I$32:$M$34,4,FALSE),0),
AND(T633&gt;=21,T633&lt;=22,入力項目!$S$16&lt;&gt;"高専"),IFERROR(VLOOKUP(入力項目!$S$17,子育て関連マスタ!$I$32:$M$34,4,FALSE),0),
T633&gt;=23,0
) +
IF($D633=4,
  IFERROR(_xlfn.IFS(
  T633&lt;=入力項目!$S$11,0,
  AND(T633=入力項目!$S$11),IFERROR(VLOOKUP(入力項目!$S$12,子育て関連マスタ!$I$4:$M$5,2,FALSE),0),
  AND(T633=4),IFERROR(VLOOKUP(入力項目!$S$13,子育て関連マスタ!$I$9:$M$12,2,FALSE),0),
  AND(T633=7),IFERROR(VLOOKUP(入力項目!$S$14,子育て関連マスタ!$I$16:$M$17,2,FALSE),0),
  AND(T633=13),IFERROR(VLOOKUP(入力項目!$S$15,子育て関連マスタ!$I$21:$M$22,2,FALSE),0),
  AND(T633=16),IFERROR(VLOOKUP(入力項目!$S$16,子育て関連マスタ!$I$26:$M$28,2,FALSE),0),
  AND(T633=19,入力項目!$S$16&lt;&gt;"高専"),IFERROR(VLOOKUP(入力項目!$S$17,子育て関連マスタ!$I$32:$M$37,2,FALSE),0),
  AND(T633=21,入力項目!$S$16="高専"),IFERROR(VLOOKUP(入力項目!$S$17,子育て関連マスタ!$I$32:$M$37,2,FALSE),0),
  T633&gt;=22,0
  ),0),0
) +
IF(AND(T633&gt;=1,T633&lt;=15),IF($D633=入力項目!$S$8,入力項目!$S$3,0),0) +
IF(AND(T633&gt;=1,T633&lt;=15),IF($D633=5,入力項目!$S$4,0),0) +
IF(AND(T633&gt;=1,T633&lt;=15),IF($D633=12,入力項目!$S$5,0),0) +
IF(AND(入力項目!$S$7=$A633,入力項目!$S$8=$D633),子育て関連マスタ!$C$14,0) +
IFERROR(IF(AND(YEAR(EDATE(DATE(入力項目!$S$7,入力項目!$S$8,1),1))=$A633,MONTH(EDATE(DATE(入力項目!$S$7,入力項目!$S$8,1),1))=$D633),子育て関連マスタ!$C$15,0),0) +
IF(AND(OR(T633=3,T633=5,T633=7),$D633=11),子育て関連マスタ!$C$17,0) +
IF(AND(T633=20,$D633=1),子育て関連マスタ!$C$18,0) +
IF(AND(T633=20,$D633=1),
IFERROR(_xlfn.IFS(
入力項目!$S$10="男",子育て関連マスタ!$C$18,
入力項目!$S$10="女",子育て関連マスタ!$C$19
),0),0
) +
IF(AND(T633&gt;=入力項目!$S$18,T633&lt;=入力項目!$S$19),入力項目!$S$20,0) +
IF(AND(T633&gt;=入力項目!$S$21,T633&lt;=入力項目!$S$22),入力項目!$S$23,0) +
IF(AND(T633&gt;=入力項目!$S$24,T633&lt;=入力項目!$S$25),入力項目!$S$26,0)
)</f>
        <v>0</v>
      </c>
      <c r="AI633">
        <f ca="1">-(
_xlfn.IFS(
U633&lt;=入力項目!$S$11,0,
AND(U633&gt;=入力項目!$S$11+1,U633&lt;=3),IFERROR(VLOOKUP(入力項目!$S$12,子育て関連マスタ!$I$4:$M$5,4,FALSE),0),
AND(U633&gt;=4,U633&lt;=6),IFERROR(VLOOKUP(入力項目!$S$13,子育て関連マスタ!$I$9:$M$12,4,FALSE),0),
AND(U633&gt;=7,U633&lt;=12),IFERROR(VLOOKUP(入力項目!$S$14,子育て関連マスタ!$I$16:$M$17,4,FALSE),0),
AND(U633&gt;=13,U633&lt;=15),IFERROR(VLOOKUP(入力項目!$S$15,子育て関連マスタ!$I$21:$M$22,4,FALSE),0),
AND(U633&gt;=16,U633&lt;=18),IFERROR(VLOOKUP(入力項目!$S$16,子育て関連マスタ!$I$26:$M$28,4,FALSE),0),
AND(U633&gt;=19,U633&lt;=20,入力項目!$S$16="高専"),IFERROR(VLOOKUP(入力項目!$S$16,子育て関連マスタ!$I$26:$M$28,4,FALSE),0),
AND(U633&gt;=19,U633&lt;=20,入力項目!$S$16&lt;&gt;"高専"),IFERROR(VLOOKUP(入力項目!$S$17,子育て関連マスタ!$I$32:$M$37,4,FALSE),0),
AND(U633&gt;=21,U633&lt;=22,入力項目!$S$16="高専"),IFERROR(VLOOKUP(入力項目!$S$17,子育て関連マスタ!$I$32:$M$34,4,FALSE),0),
AND(U633&gt;=21,U633&lt;=22,入力項目!$S$16&lt;&gt;"高専"),IFERROR(VLOOKUP(入力項目!$S$17,子育て関連マスタ!$I$32:$M$34,4,FALSE),0),
U633&gt;=23,0
) +
IF($D633=4,
  IFERROR(_xlfn.IFS(
  U633&lt;=入力項目!$S$11,0,
  AND(U633=入力項目!$S$11),IFERROR(VLOOKUP(入力項目!$S$12,子育て関連マスタ!$I$4:$M$5,2,FALSE),0),
  AND(U633=4),IFERROR(VLOOKUP(入力項目!$S$13,子育て関連マスタ!$I$9:$M$12,2,FALSE),0),
  AND(U633=7),IFERROR(VLOOKUP(入力項目!$S$14,子育て関連マスタ!$I$16:$M$17,2,FALSE),0),
  AND(U633=13),IFERROR(VLOOKUP(入力項目!$S$15,子育て関連マスタ!$I$21:$M$22,2,FALSE),0),
  AND(U633=16),IFERROR(VLOOKUP(入力項目!$S$16,子育て関連マスタ!$I$26:$M$28,2,FALSE),0),
  AND(U633=19,入力項目!$S$16&lt;&gt;"高専"),IFERROR(VLOOKUP(入力項目!$S$17,子育て関連マスタ!$I$32:$M$37,2,FALSE),0),
  AND(U633=21,入力項目!$S$16="高専"),IFERROR(VLOOKUP(入力項目!$S$17,子育て関連マスタ!$I$32:$M$37,2,FALSE),0),
  U633&gt;=22,0
  ),0),0
) +
IF(AND(U633&gt;=1,U633&lt;=15),IF($D633=入力項目!$S$8,入力項目!$S$3,0),0) +
IF(AND(U633&gt;=1,U633&lt;=15),IF($D633=5,入力項目!$S$4,0),0) +
IF(AND(U633&gt;=1,U633&lt;=15),IF($D633=12,入力項目!$S$5,0),0) +
IF(AND(入力項目!$S$7=$A633,入力項目!$S$8=$D633),子育て関連マスタ!$C$14,0) +
IFERROR(IF(AND(YEAR(EDATE(DATE(入力項目!$S$7,入力項目!$S$8,1),1))=$A633,MONTH(EDATE(DATE(入力項目!$S$7,入力項目!$S$8,1),1))=$D633),子育て関連マスタ!$C$15,0),0) +
IF(AND(OR(U633=3,U633=5,U633=7),$D633=11),子育て関連マスタ!$C$17,0) +
IF(AND(U633=20,$D633=1),子育て関連マスタ!$C$18,0) +
IF(AND(U633=20,$D633=1),
IFERROR(_xlfn.IFS(
入力項目!$S$10="男",子育て関連マスタ!$C$18,
入力項目!$S$10="女",子育て関連マスタ!$C$19
),0),0
) +
IF(AND(U633&gt;=入力項目!$S$18,U633&lt;=入力項目!$S$19),入力項目!$S$20,0) +
IF(AND(U633&gt;=入力項目!$S$21,U633&lt;=入力項目!$S$22),入力項目!$S$23,0) +
IF(AND(U633&gt;=入力項目!$S$24,U633&lt;=入力項目!$S$25),入力項目!$S$26,0)
)</f>
        <v>0</v>
      </c>
      <c r="AJ633" s="10">
        <f ca="1">-VLOOKUP($D633,月別収支!$A$2:$H$13,7,FALSE)</f>
        <v>-20000</v>
      </c>
    </row>
    <row r="634" spans="1:36" x14ac:dyDescent="0.4">
      <c r="A634">
        <f t="shared" ca="1" si="173"/>
        <v>2077</v>
      </c>
      <c r="B634">
        <f t="shared" ca="1" si="163"/>
        <v>2077</v>
      </c>
      <c r="C634">
        <f t="shared" ca="1" si="164"/>
        <v>53</v>
      </c>
      <c r="D634">
        <f t="shared" ca="1" si="174"/>
        <v>4</v>
      </c>
      <c r="E634" t="str">
        <f t="shared" ca="1" si="158"/>
        <v>2077年4月</v>
      </c>
      <c r="F634">
        <f ca="1">IF(OR(入力項目!$N$5&lt;$A634,AND(入力項目!$N$5=$A634,入力項目!$N$6&lt;$D634)),IF(F633=0,1,IF(G634=12,F633+1,F633)),0)</f>
        <v>52</v>
      </c>
      <c r="G634">
        <f ca="1">IF(OR(入力項目!$N$5&lt;$A634,AND(入力項目!$N$5=$A634,入力項目!$N$6&lt;$D634)),IF(G633=12,1,G633+1),0)</f>
        <v>6</v>
      </c>
      <c r="H634" t="str">
        <f t="shared" ca="1" si="159"/>
        <v>52_6</v>
      </c>
      <c r="I634">
        <f ca="1">IF(
  IFERROR(AND($C634&gt;0,MOD($C634,入力項目!$N$22)=0,$D634=入力項目!$N$23), FALSE),
  1,
  IF(
    AND(I633&gt;0,J633=12),
    IF(I633=入力項目!$N$28, 0, I633+1),
    I633
  )
)</f>
        <v>3</v>
      </c>
      <c r="J634">
        <f ca="1">IF($D634=入力項目!$N$23,1,IFERROR(J633+1,1))</f>
        <v>11</v>
      </c>
      <c r="K634" t="str">
        <f t="shared" ca="1" si="160"/>
        <v>3_11</v>
      </c>
      <c r="L634">
        <f ca="1">L633+IF(入力項目!$D$4=$D634,1,0)</f>
        <v>81</v>
      </c>
      <c r="M634" t="str">
        <f t="shared" ca="1" si="161"/>
        <v>81歳</v>
      </c>
      <c r="N634">
        <f t="shared" ca="1" si="165"/>
        <v>82</v>
      </c>
      <c r="O634" t="str">
        <f t="shared" ca="1" si="162"/>
        <v>82歳</v>
      </c>
      <c r="P634">
        <f t="shared" ca="1" si="166"/>
        <v>57</v>
      </c>
      <c r="Q634">
        <f t="shared" ca="1" si="167"/>
        <v>55</v>
      </c>
      <c r="R634">
        <f t="shared" ca="1" si="168"/>
        <v>2078</v>
      </c>
      <c r="S634">
        <f t="shared" ca="1" si="169"/>
        <v>2078</v>
      </c>
      <c r="T634">
        <f t="shared" ca="1" si="170"/>
        <v>2078</v>
      </c>
      <c r="U634">
        <f t="shared" ca="1" si="171"/>
        <v>2078</v>
      </c>
      <c r="V634" s="10">
        <f t="shared" ca="1" si="172"/>
        <v>54796425</v>
      </c>
      <c r="W634" s="10">
        <f ca="1">IF($L634&lt;その他マスタ!$B$1,VLOOKUP($D634,月別収支!$A$2:$H$13,2,FALSE),その他マスタ!$B$3)+IF(AND($L634=その他マスタ!$B$1,入力項目!$I$9="あり",$D634=入力項目!$D$4),その他マスタ!$B$2,0)</f>
        <v>150000</v>
      </c>
      <c r="X634" s="10">
        <f ca="1">-IF(入力項目!$K$5=TRUE,
IF($F634+$G634&lt;3,VLOOKUP($D634,月別収支!$A$2:$H$13,8,FALSE),0)+IFERROR(VLOOKUP($H634,住宅ローン計算!C:P,13,FALSE),0)+IF($F634&gt;1,IF(OR($G634=3,$G634=6,$G634=9,$G634=12),ROUNDUP(入力項目!$N$18/4,0),0),0),
VLOOKUP($D634,月別収支!$A$2:$H$13,8,FALSE))</f>
        <v>-37500</v>
      </c>
      <c r="Y634" s="10">
        <f ca="1">-VLOOKUP($D634,月別収支!$A$2:$H$13,3,FALSE)</f>
        <v>-75000</v>
      </c>
      <c r="Z634" s="10">
        <f ca="1">-VLOOKUP($D634,月別収支!$A$2:$H$13,4,FALSE)</f>
        <v>-27000</v>
      </c>
      <c r="AA634" s="10">
        <f ca="1">-VLOOKUP($D634,月別収支!$A$2:$H$13,6,FALSE)</f>
        <v>-10000</v>
      </c>
      <c r="AB634" s="10">
        <f ca="1">-(
VLOOKUP($D634,月別収支!$A$2:$H$13,5,FALSE)+IF(AND(入力項目!$I$27&lt;=$A634,ISEVEN($A634-入力項目!$I$27),入力項目!$I$28=$D634),入力項目!$I$26,0)
+IF(入力項目!$K$26=TRUE,
IFERROR(VLOOKUP($K634,マイカーローン計算!C:P,13,FALSE),0),
IFERROR(
  IF(AND($C634&gt;0,MOD($C634,入力項目!$N$22)=0,$D634=入力項目!$N$23),入力項目!$N$24,0),
 0
)
)
)</f>
        <v>-20000</v>
      </c>
      <c r="AC634" s="10">
        <f ca="1">-IF($A634&lt;入力項目!$N$33,入力項目!$N$35,IF(AND($A634=入力項目!$N$33,$D634&lt;=入力項目!$N$34),入力項目!$N$35,0))</f>
        <v>0</v>
      </c>
      <c r="AD634">
        <f ca="1">-(
_xlfn.IFS(
P634&lt;=入力項目!$S$11,0,
AND(P634&gt;=入力項目!$S$11+1,P634&lt;=3),IFERROR(VLOOKUP(入力項目!$S$12,子育て関連マスタ!$I$4:$M$5,4,FALSE),0),
AND(P634&gt;=4,P634&lt;=6),IFERROR(VLOOKUP(入力項目!$S$13,子育て関連マスタ!$I$9:$M$12,4,FALSE),0),
AND(P634&gt;=7,P634&lt;=12),IFERROR(VLOOKUP(入力項目!$S$14,子育て関連マスタ!$I$16:$M$17,4,FALSE),0),
AND(P634&gt;=13,P634&lt;=15),IFERROR(VLOOKUP(入力項目!$S$15,子育て関連マスタ!$I$21:$M$22,4,FALSE),0),
AND(P634&gt;=16,P634&lt;=18),IFERROR(VLOOKUP(入力項目!$S$16,子育て関連マスタ!$I$26:$M$28,4,FALSE),0),
AND(P634&gt;=19,P634&lt;=20,入力項目!$S$16="高専"),IFERROR(VLOOKUP(入力項目!$S$16,子育て関連マスタ!$I$26:$M$28,4,FALSE),0),
AND(P634&gt;=19,P634&lt;=20,入力項目!$S$16&lt;&gt;"高専"),IFERROR(VLOOKUP(入力項目!$S$17,子育て関連マスタ!$I$32:$M$37,4,FALSE),0),
AND(P634&gt;=21,P634&lt;=22,入力項目!$S$16="高専"),IFERROR(VLOOKUP(入力項目!$S$17,子育て関連マスタ!$I$32:$M$34,4,FALSE),0),
AND(P634&gt;=21,P634&lt;=22,入力項目!$S$16&lt;&gt;"高専"),IFERROR(VLOOKUP(入力項目!$S$17,子育て関連マスタ!$I$32:$M$34,4,FALSE),0),
P634&gt;=23,0
) +
IF($D634=4,
  IFERROR(_xlfn.IFS(
  P634&lt;=入力項目!$S$11,0,
  AND(P634=入力項目!$S$11),IFERROR(VLOOKUP(入力項目!$S$12,子育て関連マスタ!$I$4:$M$5,2,FALSE),0),
  AND(P634=4),IFERROR(VLOOKUP(入力項目!$S$13,子育て関連マスタ!$I$9:$M$12,2,FALSE),0),
  AND(P634=7),IFERROR(VLOOKUP(入力項目!$S$14,子育て関連マスタ!$I$16:$M$17,2,FALSE),0),
  AND(P634=13),IFERROR(VLOOKUP(入力項目!$S$15,子育て関連マスタ!$I$21:$M$22,2,FALSE),0),
  AND(P634=16),IFERROR(VLOOKUP(入力項目!$S$16,子育て関連マスタ!$I$26:$M$28,2,FALSE),0),
  AND(P634=19,入力項目!$S$16&lt;&gt;"高専"),IFERROR(VLOOKUP(入力項目!$S$17,子育て関連マスタ!$I$32:$M$37,2,FALSE),0),
  AND(P634=21,入力項目!$S$16="高専"),IFERROR(VLOOKUP(入力項目!$S$17,子育て関連マスタ!$I$32:$M$37,2,FALSE),0),
  P634&gt;=22,0
  ),0),0
) +
IF(AND(P634&gt;=1,P634&lt;=15),IF($D634=入力項目!$S$8,入力項目!$S$3,0),0) +
IF(AND(P634&gt;=1,P634&lt;=15),IF($D634=5,入力項目!$S$4,0),0) +
IF(AND(P634&gt;=1,P634&lt;=15),IF($D634=12,入力項目!$S$5,0),0) +
IF(AND(入力項目!$S$7=$A634,入力項目!$S$8=$D634),子育て関連マスタ!$C$14,0) +
IFERROR(IF(AND(YEAR(EDATE(DATE(入力項目!$S$7,入力項目!$S$8,1),1))=$A634,MONTH(EDATE(DATE(入力項目!$S$7,入力項目!$S$8,1),1))=$D634),子育て関連マスタ!$C$15,0),0) +
IF(AND(OR(P634=3,P634=5,P634=7),$D634=11),子育て関連マスタ!$C$17,0) +
IF(AND(P634=20,$D634=1),子育て関連マスタ!$C$18,0) +
IF(AND(P634=20,$D634=1),
IFERROR(_xlfn.IFS(
入力項目!$S$10="男",子育て関連マスタ!$C$18,
入力項目!$S$10="女",子育て関連マスタ!$C$19
),0),0
) +
IF(AND(P634&gt;=入力項目!$S$18,P634&lt;=入力項目!$S$19),入力項目!$S$20,0) +
IF(AND(P634&gt;=入力項目!$S$21,P634&lt;=入力項目!$S$22),入力項目!$S$23,0) +
IF(AND(P634&gt;=入力項目!$S$24,P634&lt;=入力項目!$S$25),入力項目!$S$26,0)
)</f>
        <v>0</v>
      </c>
      <c r="AE634">
        <f ca="1">-(
_xlfn.IFS(
Q634&lt;=入力項目!$S$11,0,
AND(Q634&gt;=入力項目!$S$11+1,Q634&lt;=3),IFERROR(VLOOKUP(入力項目!$S$12,子育て関連マスタ!$I$4:$M$5,4,FALSE),0),
AND(Q634&gt;=4,Q634&lt;=6),IFERROR(VLOOKUP(入力項目!$S$13,子育て関連マスタ!$I$9:$M$12,4,FALSE),0),
AND(Q634&gt;=7,Q634&lt;=12),IFERROR(VLOOKUP(入力項目!$S$14,子育て関連マスタ!$I$16:$M$17,4,FALSE),0),
AND(Q634&gt;=13,Q634&lt;=15),IFERROR(VLOOKUP(入力項目!$S$15,子育て関連マスタ!$I$21:$M$22,4,FALSE),0),
AND(Q634&gt;=16,Q634&lt;=18),IFERROR(VLOOKUP(入力項目!$S$16,子育て関連マスタ!$I$26:$M$28,4,FALSE),0),
AND(Q634&gt;=19,Q634&lt;=20,入力項目!$S$16="高専"),IFERROR(VLOOKUP(入力項目!$S$16,子育て関連マスタ!$I$26:$M$28,4,FALSE),0),
AND(Q634&gt;=19,Q634&lt;=20,入力項目!$S$16&lt;&gt;"高専"),IFERROR(VLOOKUP(入力項目!$S$17,子育て関連マスタ!$I$32:$M$37,4,FALSE),0),
AND(Q634&gt;=21,Q634&lt;=22,入力項目!$S$16="高専"),IFERROR(VLOOKUP(入力項目!$S$17,子育て関連マスタ!$I$32:$M$34,4,FALSE),0),
AND(Q634&gt;=21,Q634&lt;=22,入力項目!$S$16&lt;&gt;"高専"),IFERROR(VLOOKUP(入力項目!$S$17,子育て関連マスタ!$I$32:$M$34,4,FALSE),0),
Q634&gt;=23,0
) +
IF($D634=4,
  IFERROR(_xlfn.IFS(
  Q634&lt;=入力項目!$S$11,0,
  AND(Q634=入力項目!$S$11),IFERROR(VLOOKUP(入力項目!$S$12,子育て関連マスタ!$I$4:$M$5,2,FALSE),0),
  AND(Q634=4),IFERROR(VLOOKUP(入力項目!$S$13,子育て関連マスタ!$I$9:$M$12,2,FALSE),0),
  AND(Q634=7),IFERROR(VLOOKUP(入力項目!$S$14,子育て関連マスタ!$I$16:$M$17,2,FALSE),0),
  AND(Q634=13),IFERROR(VLOOKUP(入力項目!$S$15,子育て関連マスタ!$I$21:$M$22,2,FALSE),0),
  AND(Q634=16),IFERROR(VLOOKUP(入力項目!$S$16,子育て関連マスタ!$I$26:$M$28,2,FALSE),0),
  AND(Q634=19,入力項目!$S$16&lt;&gt;"高専"),IFERROR(VLOOKUP(入力項目!$S$17,子育て関連マスタ!$I$32:$M$37,2,FALSE),0),
  AND(Q634=21,入力項目!$S$16="高専"),IFERROR(VLOOKUP(入力項目!$S$17,子育て関連マスタ!$I$32:$M$37,2,FALSE),0),
  Q634&gt;=22,0
  ),0),0
) +
IF(AND(Q634&gt;=1,Q634&lt;=15),IF($D634=入力項目!$S$8,入力項目!$S$3,0),0) +
IF(AND(Q634&gt;=1,Q634&lt;=15),IF($D634=5,入力項目!$S$4,0),0) +
IF(AND(Q634&gt;=1,Q634&lt;=15),IF($D634=12,入力項目!$S$5,0),0) +
IF(AND(入力項目!$S$7=$A634,入力項目!$S$8=$D634),子育て関連マスタ!$C$14,0) +
IFERROR(IF(AND(YEAR(EDATE(DATE(入力項目!$S$7,入力項目!$S$8,1),1))=$A634,MONTH(EDATE(DATE(入力項目!$S$7,入力項目!$S$8,1),1))=$D634),子育て関連マスタ!$C$15,0),0) +
IF(AND(OR(Q634=3,Q634=5,Q634=7),$D634=11),子育て関連マスタ!$C$17,0) +
IF(AND(Q634=20,$D634=1),子育て関連マスタ!$C$18,0) +
IF(AND(Q634=20,$D634=1),
IFERROR(_xlfn.IFS(
入力項目!$S$10="男",子育て関連マスタ!$C$18,
入力項目!$S$10="女",子育て関連マスタ!$C$19
),0),0
) +
IF(AND(Q634&gt;=入力項目!$S$18,Q634&lt;=入力項目!$S$19),入力項目!$S$20,0) +
IF(AND(Q634&gt;=入力項目!$S$21,Q634&lt;=入力項目!$S$22),入力項目!$S$23,0) +
IF(AND(Q634&gt;=入力項目!$S$24,Q634&lt;=入力項目!$S$25),入力項目!$S$26,0)
)</f>
        <v>0</v>
      </c>
      <c r="AF634">
        <f ca="1">-(
_xlfn.IFS(
R634&lt;=入力項目!$S$11,0,
AND(R634&gt;=入力項目!$S$11+1,R634&lt;=3),IFERROR(VLOOKUP(入力項目!$S$12,子育て関連マスタ!$I$4:$M$5,4,FALSE),0),
AND(R634&gt;=4,R634&lt;=6),IFERROR(VLOOKUP(入力項目!$S$13,子育て関連マスタ!$I$9:$M$12,4,FALSE),0),
AND(R634&gt;=7,R634&lt;=12),IFERROR(VLOOKUP(入力項目!$S$14,子育て関連マスタ!$I$16:$M$17,4,FALSE),0),
AND(R634&gt;=13,R634&lt;=15),IFERROR(VLOOKUP(入力項目!$S$15,子育て関連マスタ!$I$21:$M$22,4,FALSE),0),
AND(R634&gt;=16,R634&lt;=18),IFERROR(VLOOKUP(入力項目!$S$16,子育て関連マスタ!$I$26:$M$28,4,FALSE),0),
AND(R634&gt;=19,R634&lt;=20,入力項目!$S$16="高専"),IFERROR(VLOOKUP(入力項目!$S$16,子育て関連マスタ!$I$26:$M$28,4,FALSE),0),
AND(R634&gt;=19,R634&lt;=20,入力項目!$S$16&lt;&gt;"高専"),IFERROR(VLOOKUP(入力項目!$S$17,子育て関連マスタ!$I$32:$M$37,4,FALSE),0),
AND(R634&gt;=21,R634&lt;=22,入力項目!$S$16="高専"),IFERROR(VLOOKUP(入力項目!$S$17,子育て関連マスタ!$I$32:$M$34,4,FALSE),0),
AND(R634&gt;=21,R634&lt;=22,入力項目!$S$16&lt;&gt;"高専"),IFERROR(VLOOKUP(入力項目!$S$17,子育て関連マスタ!$I$32:$M$34,4,FALSE),0),
R634&gt;=23,0
) +
IF($D634=4,
  IFERROR(_xlfn.IFS(
  R634&lt;=入力項目!$S$11,0,
  AND(R634=入力項目!$S$11),IFERROR(VLOOKUP(入力項目!$S$12,子育て関連マスタ!$I$4:$M$5,2,FALSE),0),
  AND(R634=4),IFERROR(VLOOKUP(入力項目!$S$13,子育て関連マスタ!$I$9:$M$12,2,FALSE),0),
  AND(R634=7),IFERROR(VLOOKUP(入力項目!$S$14,子育て関連マスタ!$I$16:$M$17,2,FALSE),0),
  AND(R634=13),IFERROR(VLOOKUP(入力項目!$S$15,子育て関連マスタ!$I$21:$M$22,2,FALSE),0),
  AND(R634=16),IFERROR(VLOOKUP(入力項目!$S$16,子育て関連マスタ!$I$26:$M$28,2,FALSE),0),
  AND(R634=19,入力項目!$S$16&lt;&gt;"高専"),IFERROR(VLOOKUP(入力項目!$S$17,子育て関連マスタ!$I$32:$M$37,2,FALSE),0),
  AND(R634=21,入力項目!$S$16="高専"),IFERROR(VLOOKUP(入力項目!$S$17,子育て関連マスタ!$I$32:$M$37,2,FALSE),0),
  R634&gt;=22,0
  ),0),0
) +
IF(AND(R634&gt;=1,R634&lt;=15),IF($D634=入力項目!$S$8,入力項目!$S$3,0),0) +
IF(AND(R634&gt;=1,R634&lt;=15),IF($D634=5,入力項目!$S$4,0),0) +
IF(AND(R634&gt;=1,R634&lt;=15),IF($D634=12,入力項目!$S$5,0),0) +
IF(AND(入力項目!$S$7=$A634,入力項目!$S$8=$D634),子育て関連マスタ!$C$14,0) +
IFERROR(IF(AND(YEAR(EDATE(DATE(入力項目!$S$7,入力項目!$S$8,1),1))=$A634,MONTH(EDATE(DATE(入力項目!$S$7,入力項目!$S$8,1),1))=$D634),子育て関連マスタ!$C$15,0),0) +
IF(AND(OR(R634=3,R634=5,R634=7),$D634=11),子育て関連マスタ!$C$17,0) +
IF(AND(R634=20,$D634=1),子育て関連マスタ!$C$18,0) +
IF(AND(R634=20,$D634=1),
IFERROR(_xlfn.IFS(
入力項目!$S$10="男",子育て関連マスタ!$C$18,
入力項目!$S$10="女",子育て関連マスタ!$C$19
),0),0
) +
IF(AND(R634&gt;=入力項目!$S$18,R634&lt;=入力項目!$S$19),入力項目!$S$20,0) +
IF(AND(R634&gt;=入力項目!$S$21,R634&lt;=入力項目!$S$22),入力項目!$S$23,0) +
IF(AND(R634&gt;=入力項目!$S$24,R634&lt;=入力項目!$S$25),入力項目!$S$26,0)
)</f>
        <v>0</v>
      </c>
      <c r="AG634">
        <f ca="1">-(
_xlfn.IFS(
S634&lt;=入力項目!$S$11,0,
AND(S634&gt;=入力項目!$S$11+1,S634&lt;=3),IFERROR(VLOOKUP(入力項目!$S$12,子育て関連マスタ!$I$4:$M$5,4,FALSE),0),
AND(S634&gt;=4,S634&lt;=6),IFERROR(VLOOKUP(入力項目!$S$13,子育て関連マスタ!$I$9:$M$12,4,FALSE),0),
AND(S634&gt;=7,S634&lt;=12),IFERROR(VLOOKUP(入力項目!$S$14,子育て関連マスタ!$I$16:$M$17,4,FALSE),0),
AND(S634&gt;=13,S634&lt;=15),IFERROR(VLOOKUP(入力項目!$S$15,子育て関連マスタ!$I$21:$M$22,4,FALSE),0),
AND(S634&gt;=16,S634&lt;=18),IFERROR(VLOOKUP(入力項目!$S$16,子育て関連マスタ!$I$26:$M$28,4,FALSE),0),
AND(S634&gt;=19,S634&lt;=20,入力項目!$S$16="高専"),IFERROR(VLOOKUP(入力項目!$S$16,子育て関連マスタ!$I$26:$M$28,4,FALSE),0),
AND(S634&gt;=19,S634&lt;=20,入力項目!$S$16&lt;&gt;"高専"),IFERROR(VLOOKUP(入力項目!$S$17,子育て関連マスタ!$I$32:$M$37,4,FALSE),0),
AND(S634&gt;=21,S634&lt;=22,入力項目!$S$16="高専"),IFERROR(VLOOKUP(入力項目!$S$17,子育て関連マスタ!$I$32:$M$34,4,FALSE),0),
AND(S634&gt;=21,S634&lt;=22,入力項目!$S$16&lt;&gt;"高専"),IFERROR(VLOOKUP(入力項目!$S$17,子育て関連マスタ!$I$32:$M$34,4,FALSE),0),
S634&gt;=23,0
) +
IF($D634=4,
  IFERROR(_xlfn.IFS(
  S634&lt;=入力項目!$S$11,0,
  AND(S634=入力項目!$S$11),IFERROR(VLOOKUP(入力項目!$S$12,子育て関連マスタ!$I$4:$M$5,2,FALSE),0),
  AND(S634=4),IFERROR(VLOOKUP(入力項目!$S$13,子育て関連マスタ!$I$9:$M$12,2,FALSE),0),
  AND(S634=7),IFERROR(VLOOKUP(入力項目!$S$14,子育て関連マスタ!$I$16:$M$17,2,FALSE),0),
  AND(S634=13),IFERROR(VLOOKUP(入力項目!$S$15,子育て関連マスタ!$I$21:$M$22,2,FALSE),0),
  AND(S634=16),IFERROR(VLOOKUP(入力項目!$S$16,子育て関連マスタ!$I$26:$M$28,2,FALSE),0),
  AND(S634=19,入力項目!$S$16&lt;&gt;"高専"),IFERROR(VLOOKUP(入力項目!$S$17,子育て関連マスタ!$I$32:$M$37,2,FALSE),0),
  AND(S634=21,入力項目!$S$16="高専"),IFERROR(VLOOKUP(入力項目!$S$17,子育て関連マスタ!$I$32:$M$37,2,FALSE),0),
  S634&gt;=22,0
  ),0),0
) +
IF(AND(S634&gt;=1,S634&lt;=15),IF($D634=入力項目!$S$8,入力項目!$S$3,0),0) +
IF(AND(S634&gt;=1,S634&lt;=15),IF($D634=5,入力項目!$S$4,0),0) +
IF(AND(S634&gt;=1,S634&lt;=15),IF($D634=12,入力項目!$S$5,0),0) +
IF(AND(入力項目!$S$7=$A634,入力項目!$S$8=$D634),子育て関連マスタ!$C$14,0) +
IFERROR(IF(AND(YEAR(EDATE(DATE(入力項目!$S$7,入力項目!$S$8,1),1))=$A634,MONTH(EDATE(DATE(入力項目!$S$7,入力項目!$S$8,1),1))=$D634),子育て関連マスタ!$C$15,0),0) +
IF(AND(OR(S634=3,S634=5,S634=7),$D634=11),子育て関連マスタ!$C$17,0) +
IF(AND(S634=20,$D634=1),子育て関連マスタ!$C$18,0) +
IF(AND(S634=20,$D634=1),
IFERROR(_xlfn.IFS(
入力項目!$S$10="男",子育て関連マスタ!$C$18,
入力項目!$S$10="女",子育て関連マスタ!$C$19
),0),0
) +
IF(AND(S634&gt;=入力項目!$S$18,S634&lt;=入力項目!$S$19),入力項目!$S$20,0) +
IF(AND(S634&gt;=入力項目!$S$21,S634&lt;=入力項目!$S$22),入力項目!$S$23,0) +
IF(AND(S634&gt;=入力項目!$S$24,S634&lt;=入力項目!$S$25),入力項目!$S$26,0)
)</f>
        <v>0</v>
      </c>
      <c r="AH634">
        <f ca="1">-(
_xlfn.IFS(
T634&lt;=入力項目!$S$11,0,
AND(T634&gt;=入力項目!$S$11+1,T634&lt;=3),IFERROR(VLOOKUP(入力項目!$S$12,子育て関連マスタ!$I$4:$M$5,4,FALSE),0),
AND(T634&gt;=4,T634&lt;=6),IFERROR(VLOOKUP(入力項目!$S$13,子育て関連マスタ!$I$9:$M$12,4,FALSE),0),
AND(T634&gt;=7,T634&lt;=12),IFERROR(VLOOKUP(入力項目!$S$14,子育て関連マスタ!$I$16:$M$17,4,FALSE),0),
AND(T634&gt;=13,T634&lt;=15),IFERROR(VLOOKUP(入力項目!$S$15,子育て関連マスタ!$I$21:$M$22,4,FALSE),0),
AND(T634&gt;=16,T634&lt;=18),IFERROR(VLOOKUP(入力項目!$S$16,子育て関連マスタ!$I$26:$M$28,4,FALSE),0),
AND(T634&gt;=19,T634&lt;=20,入力項目!$S$16="高専"),IFERROR(VLOOKUP(入力項目!$S$16,子育て関連マスタ!$I$26:$M$28,4,FALSE),0),
AND(T634&gt;=19,T634&lt;=20,入力項目!$S$16&lt;&gt;"高専"),IFERROR(VLOOKUP(入力項目!$S$17,子育て関連マスタ!$I$32:$M$37,4,FALSE),0),
AND(T634&gt;=21,T634&lt;=22,入力項目!$S$16="高専"),IFERROR(VLOOKUP(入力項目!$S$17,子育て関連マスタ!$I$32:$M$34,4,FALSE),0),
AND(T634&gt;=21,T634&lt;=22,入力項目!$S$16&lt;&gt;"高専"),IFERROR(VLOOKUP(入力項目!$S$17,子育て関連マスタ!$I$32:$M$34,4,FALSE),0),
T634&gt;=23,0
) +
IF($D634=4,
  IFERROR(_xlfn.IFS(
  T634&lt;=入力項目!$S$11,0,
  AND(T634=入力項目!$S$11),IFERROR(VLOOKUP(入力項目!$S$12,子育て関連マスタ!$I$4:$M$5,2,FALSE),0),
  AND(T634=4),IFERROR(VLOOKUP(入力項目!$S$13,子育て関連マスタ!$I$9:$M$12,2,FALSE),0),
  AND(T634=7),IFERROR(VLOOKUP(入力項目!$S$14,子育て関連マスタ!$I$16:$M$17,2,FALSE),0),
  AND(T634=13),IFERROR(VLOOKUP(入力項目!$S$15,子育て関連マスタ!$I$21:$M$22,2,FALSE),0),
  AND(T634=16),IFERROR(VLOOKUP(入力項目!$S$16,子育て関連マスタ!$I$26:$M$28,2,FALSE),0),
  AND(T634=19,入力項目!$S$16&lt;&gt;"高専"),IFERROR(VLOOKUP(入力項目!$S$17,子育て関連マスタ!$I$32:$M$37,2,FALSE),0),
  AND(T634=21,入力項目!$S$16="高専"),IFERROR(VLOOKUP(入力項目!$S$17,子育て関連マスタ!$I$32:$M$37,2,FALSE),0),
  T634&gt;=22,0
  ),0),0
) +
IF(AND(T634&gt;=1,T634&lt;=15),IF($D634=入力項目!$S$8,入力項目!$S$3,0),0) +
IF(AND(T634&gt;=1,T634&lt;=15),IF($D634=5,入力項目!$S$4,0),0) +
IF(AND(T634&gt;=1,T634&lt;=15),IF($D634=12,入力項目!$S$5,0),0) +
IF(AND(入力項目!$S$7=$A634,入力項目!$S$8=$D634),子育て関連マスタ!$C$14,0) +
IFERROR(IF(AND(YEAR(EDATE(DATE(入力項目!$S$7,入力項目!$S$8,1),1))=$A634,MONTH(EDATE(DATE(入力項目!$S$7,入力項目!$S$8,1),1))=$D634),子育て関連マスタ!$C$15,0),0) +
IF(AND(OR(T634=3,T634=5,T634=7),$D634=11),子育て関連マスタ!$C$17,0) +
IF(AND(T634=20,$D634=1),子育て関連マスタ!$C$18,0) +
IF(AND(T634=20,$D634=1),
IFERROR(_xlfn.IFS(
入力項目!$S$10="男",子育て関連マスタ!$C$18,
入力項目!$S$10="女",子育て関連マスタ!$C$19
),0),0
) +
IF(AND(T634&gt;=入力項目!$S$18,T634&lt;=入力項目!$S$19),入力項目!$S$20,0) +
IF(AND(T634&gt;=入力項目!$S$21,T634&lt;=入力項目!$S$22),入力項目!$S$23,0) +
IF(AND(T634&gt;=入力項目!$S$24,T634&lt;=入力項目!$S$25),入力項目!$S$26,0)
)</f>
        <v>0</v>
      </c>
      <c r="AI634">
        <f ca="1">-(
_xlfn.IFS(
U634&lt;=入力項目!$S$11,0,
AND(U634&gt;=入力項目!$S$11+1,U634&lt;=3),IFERROR(VLOOKUP(入力項目!$S$12,子育て関連マスタ!$I$4:$M$5,4,FALSE),0),
AND(U634&gt;=4,U634&lt;=6),IFERROR(VLOOKUP(入力項目!$S$13,子育て関連マスタ!$I$9:$M$12,4,FALSE),0),
AND(U634&gt;=7,U634&lt;=12),IFERROR(VLOOKUP(入力項目!$S$14,子育て関連マスタ!$I$16:$M$17,4,FALSE),0),
AND(U634&gt;=13,U634&lt;=15),IFERROR(VLOOKUP(入力項目!$S$15,子育て関連マスタ!$I$21:$M$22,4,FALSE),0),
AND(U634&gt;=16,U634&lt;=18),IFERROR(VLOOKUP(入力項目!$S$16,子育て関連マスタ!$I$26:$M$28,4,FALSE),0),
AND(U634&gt;=19,U634&lt;=20,入力項目!$S$16="高専"),IFERROR(VLOOKUP(入力項目!$S$16,子育て関連マスタ!$I$26:$M$28,4,FALSE),0),
AND(U634&gt;=19,U634&lt;=20,入力項目!$S$16&lt;&gt;"高専"),IFERROR(VLOOKUP(入力項目!$S$17,子育て関連マスタ!$I$32:$M$37,4,FALSE),0),
AND(U634&gt;=21,U634&lt;=22,入力項目!$S$16="高専"),IFERROR(VLOOKUP(入力項目!$S$17,子育て関連マスタ!$I$32:$M$34,4,FALSE),0),
AND(U634&gt;=21,U634&lt;=22,入力項目!$S$16&lt;&gt;"高専"),IFERROR(VLOOKUP(入力項目!$S$17,子育て関連マスタ!$I$32:$M$34,4,FALSE),0),
U634&gt;=23,0
) +
IF($D634=4,
  IFERROR(_xlfn.IFS(
  U634&lt;=入力項目!$S$11,0,
  AND(U634=入力項目!$S$11),IFERROR(VLOOKUP(入力項目!$S$12,子育て関連マスタ!$I$4:$M$5,2,FALSE),0),
  AND(U634=4),IFERROR(VLOOKUP(入力項目!$S$13,子育て関連マスタ!$I$9:$M$12,2,FALSE),0),
  AND(U634=7),IFERROR(VLOOKUP(入力項目!$S$14,子育て関連マスタ!$I$16:$M$17,2,FALSE),0),
  AND(U634=13),IFERROR(VLOOKUP(入力項目!$S$15,子育て関連マスタ!$I$21:$M$22,2,FALSE),0),
  AND(U634=16),IFERROR(VLOOKUP(入力項目!$S$16,子育て関連マスタ!$I$26:$M$28,2,FALSE),0),
  AND(U634=19,入力項目!$S$16&lt;&gt;"高専"),IFERROR(VLOOKUP(入力項目!$S$17,子育て関連マスタ!$I$32:$M$37,2,FALSE),0),
  AND(U634=21,入力項目!$S$16="高専"),IFERROR(VLOOKUP(入力項目!$S$17,子育て関連マスタ!$I$32:$M$37,2,FALSE),0),
  U634&gt;=22,0
  ),0),0
) +
IF(AND(U634&gt;=1,U634&lt;=15),IF($D634=入力項目!$S$8,入力項目!$S$3,0),0) +
IF(AND(U634&gt;=1,U634&lt;=15),IF($D634=5,入力項目!$S$4,0),0) +
IF(AND(U634&gt;=1,U634&lt;=15),IF($D634=12,入力項目!$S$5,0),0) +
IF(AND(入力項目!$S$7=$A634,入力項目!$S$8=$D634),子育て関連マスタ!$C$14,0) +
IFERROR(IF(AND(YEAR(EDATE(DATE(入力項目!$S$7,入力項目!$S$8,1),1))=$A634,MONTH(EDATE(DATE(入力項目!$S$7,入力項目!$S$8,1),1))=$D634),子育て関連マスタ!$C$15,0),0) +
IF(AND(OR(U634=3,U634=5,U634=7),$D634=11),子育て関連マスタ!$C$17,0) +
IF(AND(U634=20,$D634=1),子育て関連マスタ!$C$18,0) +
IF(AND(U634=20,$D634=1),
IFERROR(_xlfn.IFS(
入力項目!$S$10="男",子育て関連マスタ!$C$18,
入力項目!$S$10="女",子育て関連マスタ!$C$19
),0),0
) +
IF(AND(U634&gt;=入力項目!$S$18,U634&lt;=入力項目!$S$19),入力項目!$S$20,0) +
IF(AND(U634&gt;=入力項目!$S$21,U634&lt;=入力項目!$S$22),入力項目!$S$23,0) +
IF(AND(U634&gt;=入力項目!$S$24,U634&lt;=入力項目!$S$25),入力項目!$S$26,0)
)</f>
        <v>0</v>
      </c>
      <c r="AJ634" s="10">
        <f ca="1">-VLOOKUP($D634,月別収支!$A$2:$H$13,7,FALSE)</f>
        <v>-20000</v>
      </c>
    </row>
    <row r="635" spans="1:36" x14ac:dyDescent="0.4">
      <c r="A635">
        <f t="shared" ca="1" si="173"/>
        <v>2077</v>
      </c>
      <c r="B635">
        <f t="shared" ca="1" si="163"/>
        <v>2077</v>
      </c>
      <c r="C635">
        <f t="shared" ca="1" si="164"/>
        <v>53</v>
      </c>
      <c r="D635">
        <f t="shared" ca="1" si="174"/>
        <v>5</v>
      </c>
      <c r="E635" t="str">
        <f t="shared" ca="1" si="158"/>
        <v>2077年5月</v>
      </c>
      <c r="F635">
        <f ca="1">IF(OR(入力項目!$N$5&lt;$A635,AND(入力項目!$N$5=$A635,入力項目!$N$6&lt;$D635)),IF(F634=0,1,IF(G635=12,F634+1,F634)),0)</f>
        <v>52</v>
      </c>
      <c r="G635">
        <f ca="1">IF(OR(入力項目!$N$5&lt;$A635,AND(入力項目!$N$5=$A635,入力項目!$N$6&lt;$D635)),IF(G634=12,1,G634+1),0)</f>
        <v>7</v>
      </c>
      <c r="H635" t="str">
        <f t="shared" ca="1" si="159"/>
        <v>52_7</v>
      </c>
      <c r="I635">
        <f ca="1">IF(
  IFERROR(AND($C635&gt;0,MOD($C635,入力項目!$N$22)=0,$D635=入力項目!$N$23), FALSE),
  1,
  IF(
    AND(I634&gt;0,J634=12),
    IF(I634=入力項目!$N$28, 0, I634+1),
    I634
  )
)</f>
        <v>3</v>
      </c>
      <c r="J635">
        <f ca="1">IF($D635=入力項目!$N$23,1,IFERROR(J634+1,1))</f>
        <v>12</v>
      </c>
      <c r="K635" t="str">
        <f t="shared" ca="1" si="160"/>
        <v>3_12</v>
      </c>
      <c r="L635">
        <f ca="1">L634+IF(入力項目!$D$4=$D635,1,0)</f>
        <v>81</v>
      </c>
      <c r="M635" t="str">
        <f t="shared" ca="1" si="161"/>
        <v>81歳</v>
      </c>
      <c r="N635">
        <f t="shared" ca="1" si="165"/>
        <v>82</v>
      </c>
      <c r="O635" t="str">
        <f t="shared" ca="1" si="162"/>
        <v>82歳</v>
      </c>
      <c r="P635">
        <f t="shared" ca="1" si="166"/>
        <v>57</v>
      </c>
      <c r="Q635">
        <f t="shared" ca="1" si="167"/>
        <v>55</v>
      </c>
      <c r="R635">
        <f t="shared" ca="1" si="168"/>
        <v>2078</v>
      </c>
      <c r="S635">
        <f t="shared" ca="1" si="169"/>
        <v>2078</v>
      </c>
      <c r="T635">
        <f t="shared" ca="1" si="170"/>
        <v>2078</v>
      </c>
      <c r="U635">
        <f t="shared" ca="1" si="171"/>
        <v>2078</v>
      </c>
      <c r="V635" s="10">
        <f t="shared" ca="1" si="172"/>
        <v>54784425</v>
      </c>
      <c r="W635" s="10">
        <f ca="1">IF($L635&lt;その他マスタ!$B$1,VLOOKUP($D635,月別収支!$A$2:$H$13,2,FALSE),その他マスタ!$B$3)+IF(AND($L635=その他マスタ!$B$1,入力項目!$I$9="あり",$D635=入力項目!$D$4),その他マスタ!$B$2,0)</f>
        <v>150000</v>
      </c>
      <c r="X635" s="10">
        <f ca="1">-IF(入力項目!$K$5=TRUE,
IF($F635+$G635&lt;3,VLOOKUP($D635,月別収支!$A$2:$H$13,8,FALSE),0)+IFERROR(VLOOKUP($H635,住宅ローン計算!C:P,13,FALSE),0)+IF($F635&gt;1,IF(OR($G635=3,$G635=6,$G635=9,$G635=12),ROUNDUP(入力項目!$N$18/4,0),0),0),
VLOOKUP($D635,月別収支!$A$2:$H$13,8,FALSE))</f>
        <v>0</v>
      </c>
      <c r="Y635" s="10">
        <f ca="1">-VLOOKUP($D635,月別収支!$A$2:$H$13,3,FALSE)</f>
        <v>-75000</v>
      </c>
      <c r="Z635" s="10">
        <f ca="1">-VLOOKUP($D635,月別収支!$A$2:$H$13,4,FALSE)</f>
        <v>-27000</v>
      </c>
      <c r="AA635" s="10">
        <f ca="1">-VLOOKUP($D635,月別収支!$A$2:$H$13,6,FALSE)</f>
        <v>-10000</v>
      </c>
      <c r="AB635" s="10">
        <f ca="1">-(
VLOOKUP($D635,月別収支!$A$2:$H$13,5,FALSE)+IF(AND(入力項目!$I$27&lt;=$A635,ISEVEN($A635-入力項目!$I$27),入力項目!$I$28=$D635),入力項目!$I$26,0)
+IF(入力項目!$K$26=TRUE,
IFERROR(VLOOKUP($K635,マイカーローン計算!C:P,13,FALSE),0),
IFERROR(
  IF(AND($C635&gt;0,MOD($C635,入力項目!$N$22)=0,$D635=入力項目!$N$23),入力項目!$N$24,0),
 0
)
)
)</f>
        <v>-30000</v>
      </c>
      <c r="AC635" s="10">
        <f ca="1">-IF($A635&lt;入力項目!$N$33,入力項目!$N$35,IF(AND($A635=入力項目!$N$33,$D635&lt;=入力項目!$N$34),入力項目!$N$35,0))</f>
        <v>0</v>
      </c>
      <c r="AD635">
        <f ca="1">-(
_xlfn.IFS(
P635&lt;=入力項目!$S$11,0,
AND(P635&gt;=入力項目!$S$11+1,P635&lt;=3),IFERROR(VLOOKUP(入力項目!$S$12,子育て関連マスタ!$I$4:$M$5,4,FALSE),0),
AND(P635&gt;=4,P635&lt;=6),IFERROR(VLOOKUP(入力項目!$S$13,子育て関連マスタ!$I$9:$M$12,4,FALSE),0),
AND(P635&gt;=7,P635&lt;=12),IFERROR(VLOOKUP(入力項目!$S$14,子育て関連マスタ!$I$16:$M$17,4,FALSE),0),
AND(P635&gt;=13,P635&lt;=15),IFERROR(VLOOKUP(入力項目!$S$15,子育て関連マスタ!$I$21:$M$22,4,FALSE),0),
AND(P635&gt;=16,P635&lt;=18),IFERROR(VLOOKUP(入力項目!$S$16,子育て関連マスタ!$I$26:$M$28,4,FALSE),0),
AND(P635&gt;=19,P635&lt;=20,入力項目!$S$16="高専"),IFERROR(VLOOKUP(入力項目!$S$16,子育て関連マスタ!$I$26:$M$28,4,FALSE),0),
AND(P635&gt;=19,P635&lt;=20,入力項目!$S$16&lt;&gt;"高専"),IFERROR(VLOOKUP(入力項目!$S$17,子育て関連マスタ!$I$32:$M$37,4,FALSE),0),
AND(P635&gt;=21,P635&lt;=22,入力項目!$S$16="高専"),IFERROR(VLOOKUP(入力項目!$S$17,子育て関連マスタ!$I$32:$M$34,4,FALSE),0),
AND(P635&gt;=21,P635&lt;=22,入力項目!$S$16&lt;&gt;"高専"),IFERROR(VLOOKUP(入力項目!$S$17,子育て関連マスタ!$I$32:$M$34,4,FALSE),0),
P635&gt;=23,0
) +
IF($D635=4,
  IFERROR(_xlfn.IFS(
  P635&lt;=入力項目!$S$11,0,
  AND(P635=入力項目!$S$11),IFERROR(VLOOKUP(入力項目!$S$12,子育て関連マスタ!$I$4:$M$5,2,FALSE),0),
  AND(P635=4),IFERROR(VLOOKUP(入力項目!$S$13,子育て関連マスタ!$I$9:$M$12,2,FALSE),0),
  AND(P635=7),IFERROR(VLOOKUP(入力項目!$S$14,子育て関連マスタ!$I$16:$M$17,2,FALSE),0),
  AND(P635=13),IFERROR(VLOOKUP(入力項目!$S$15,子育て関連マスタ!$I$21:$M$22,2,FALSE),0),
  AND(P635=16),IFERROR(VLOOKUP(入力項目!$S$16,子育て関連マスタ!$I$26:$M$28,2,FALSE),0),
  AND(P635=19,入力項目!$S$16&lt;&gt;"高専"),IFERROR(VLOOKUP(入力項目!$S$17,子育て関連マスタ!$I$32:$M$37,2,FALSE),0),
  AND(P635=21,入力項目!$S$16="高専"),IFERROR(VLOOKUP(入力項目!$S$17,子育て関連マスタ!$I$32:$M$37,2,FALSE),0),
  P635&gt;=22,0
  ),0),0
) +
IF(AND(P635&gt;=1,P635&lt;=15),IF($D635=入力項目!$S$8,入力項目!$S$3,0),0) +
IF(AND(P635&gt;=1,P635&lt;=15),IF($D635=5,入力項目!$S$4,0),0) +
IF(AND(P635&gt;=1,P635&lt;=15),IF($D635=12,入力項目!$S$5,0),0) +
IF(AND(入力項目!$S$7=$A635,入力項目!$S$8=$D635),子育て関連マスタ!$C$14,0) +
IFERROR(IF(AND(YEAR(EDATE(DATE(入力項目!$S$7,入力項目!$S$8,1),1))=$A635,MONTH(EDATE(DATE(入力項目!$S$7,入力項目!$S$8,1),1))=$D635),子育て関連マスタ!$C$15,0),0) +
IF(AND(OR(P635=3,P635=5,P635=7),$D635=11),子育て関連マスタ!$C$17,0) +
IF(AND(P635=20,$D635=1),子育て関連マスタ!$C$18,0) +
IF(AND(P635=20,$D635=1),
IFERROR(_xlfn.IFS(
入力項目!$S$10="男",子育て関連マスタ!$C$18,
入力項目!$S$10="女",子育て関連マスタ!$C$19
),0),0
) +
IF(AND(P635&gt;=入力項目!$S$18,P635&lt;=入力項目!$S$19),入力項目!$S$20,0) +
IF(AND(P635&gt;=入力項目!$S$21,P635&lt;=入力項目!$S$22),入力項目!$S$23,0) +
IF(AND(P635&gt;=入力項目!$S$24,P635&lt;=入力項目!$S$25),入力項目!$S$26,0)
)</f>
        <v>0</v>
      </c>
      <c r="AE635">
        <f ca="1">-(
_xlfn.IFS(
Q635&lt;=入力項目!$S$11,0,
AND(Q635&gt;=入力項目!$S$11+1,Q635&lt;=3),IFERROR(VLOOKUP(入力項目!$S$12,子育て関連マスタ!$I$4:$M$5,4,FALSE),0),
AND(Q635&gt;=4,Q635&lt;=6),IFERROR(VLOOKUP(入力項目!$S$13,子育て関連マスタ!$I$9:$M$12,4,FALSE),0),
AND(Q635&gt;=7,Q635&lt;=12),IFERROR(VLOOKUP(入力項目!$S$14,子育て関連マスタ!$I$16:$M$17,4,FALSE),0),
AND(Q635&gt;=13,Q635&lt;=15),IFERROR(VLOOKUP(入力項目!$S$15,子育て関連マスタ!$I$21:$M$22,4,FALSE),0),
AND(Q635&gt;=16,Q635&lt;=18),IFERROR(VLOOKUP(入力項目!$S$16,子育て関連マスタ!$I$26:$M$28,4,FALSE),0),
AND(Q635&gt;=19,Q635&lt;=20,入力項目!$S$16="高専"),IFERROR(VLOOKUP(入力項目!$S$16,子育て関連マスタ!$I$26:$M$28,4,FALSE),0),
AND(Q635&gt;=19,Q635&lt;=20,入力項目!$S$16&lt;&gt;"高専"),IFERROR(VLOOKUP(入力項目!$S$17,子育て関連マスタ!$I$32:$M$37,4,FALSE),0),
AND(Q635&gt;=21,Q635&lt;=22,入力項目!$S$16="高専"),IFERROR(VLOOKUP(入力項目!$S$17,子育て関連マスタ!$I$32:$M$34,4,FALSE),0),
AND(Q635&gt;=21,Q635&lt;=22,入力項目!$S$16&lt;&gt;"高専"),IFERROR(VLOOKUP(入力項目!$S$17,子育て関連マスタ!$I$32:$M$34,4,FALSE),0),
Q635&gt;=23,0
) +
IF($D635=4,
  IFERROR(_xlfn.IFS(
  Q635&lt;=入力項目!$S$11,0,
  AND(Q635=入力項目!$S$11),IFERROR(VLOOKUP(入力項目!$S$12,子育て関連マスタ!$I$4:$M$5,2,FALSE),0),
  AND(Q635=4),IFERROR(VLOOKUP(入力項目!$S$13,子育て関連マスタ!$I$9:$M$12,2,FALSE),0),
  AND(Q635=7),IFERROR(VLOOKUP(入力項目!$S$14,子育て関連マスタ!$I$16:$M$17,2,FALSE),0),
  AND(Q635=13),IFERROR(VLOOKUP(入力項目!$S$15,子育て関連マスタ!$I$21:$M$22,2,FALSE),0),
  AND(Q635=16),IFERROR(VLOOKUP(入力項目!$S$16,子育て関連マスタ!$I$26:$M$28,2,FALSE),0),
  AND(Q635=19,入力項目!$S$16&lt;&gt;"高専"),IFERROR(VLOOKUP(入力項目!$S$17,子育て関連マスタ!$I$32:$M$37,2,FALSE),0),
  AND(Q635=21,入力項目!$S$16="高専"),IFERROR(VLOOKUP(入力項目!$S$17,子育て関連マスタ!$I$32:$M$37,2,FALSE),0),
  Q635&gt;=22,0
  ),0),0
) +
IF(AND(Q635&gt;=1,Q635&lt;=15),IF($D635=入力項目!$S$8,入力項目!$S$3,0),0) +
IF(AND(Q635&gt;=1,Q635&lt;=15),IF($D635=5,入力項目!$S$4,0),0) +
IF(AND(Q635&gt;=1,Q635&lt;=15),IF($D635=12,入力項目!$S$5,0),0) +
IF(AND(入力項目!$S$7=$A635,入力項目!$S$8=$D635),子育て関連マスタ!$C$14,0) +
IFERROR(IF(AND(YEAR(EDATE(DATE(入力項目!$S$7,入力項目!$S$8,1),1))=$A635,MONTH(EDATE(DATE(入力項目!$S$7,入力項目!$S$8,1),1))=$D635),子育て関連マスタ!$C$15,0),0) +
IF(AND(OR(Q635=3,Q635=5,Q635=7),$D635=11),子育て関連マスタ!$C$17,0) +
IF(AND(Q635=20,$D635=1),子育て関連マスタ!$C$18,0) +
IF(AND(Q635=20,$D635=1),
IFERROR(_xlfn.IFS(
入力項目!$S$10="男",子育て関連マスタ!$C$18,
入力項目!$S$10="女",子育て関連マスタ!$C$19
),0),0
) +
IF(AND(Q635&gt;=入力項目!$S$18,Q635&lt;=入力項目!$S$19),入力項目!$S$20,0) +
IF(AND(Q635&gt;=入力項目!$S$21,Q635&lt;=入力項目!$S$22),入力項目!$S$23,0) +
IF(AND(Q635&gt;=入力項目!$S$24,Q635&lt;=入力項目!$S$25),入力項目!$S$26,0)
)</f>
        <v>0</v>
      </c>
      <c r="AF635">
        <f ca="1">-(
_xlfn.IFS(
R635&lt;=入力項目!$S$11,0,
AND(R635&gt;=入力項目!$S$11+1,R635&lt;=3),IFERROR(VLOOKUP(入力項目!$S$12,子育て関連マスタ!$I$4:$M$5,4,FALSE),0),
AND(R635&gt;=4,R635&lt;=6),IFERROR(VLOOKUP(入力項目!$S$13,子育て関連マスタ!$I$9:$M$12,4,FALSE),0),
AND(R635&gt;=7,R635&lt;=12),IFERROR(VLOOKUP(入力項目!$S$14,子育て関連マスタ!$I$16:$M$17,4,FALSE),0),
AND(R635&gt;=13,R635&lt;=15),IFERROR(VLOOKUP(入力項目!$S$15,子育て関連マスタ!$I$21:$M$22,4,FALSE),0),
AND(R635&gt;=16,R635&lt;=18),IFERROR(VLOOKUP(入力項目!$S$16,子育て関連マスタ!$I$26:$M$28,4,FALSE),0),
AND(R635&gt;=19,R635&lt;=20,入力項目!$S$16="高専"),IFERROR(VLOOKUP(入力項目!$S$16,子育て関連マスタ!$I$26:$M$28,4,FALSE),0),
AND(R635&gt;=19,R635&lt;=20,入力項目!$S$16&lt;&gt;"高専"),IFERROR(VLOOKUP(入力項目!$S$17,子育て関連マスタ!$I$32:$M$37,4,FALSE),0),
AND(R635&gt;=21,R635&lt;=22,入力項目!$S$16="高専"),IFERROR(VLOOKUP(入力項目!$S$17,子育て関連マスタ!$I$32:$M$34,4,FALSE),0),
AND(R635&gt;=21,R635&lt;=22,入力項目!$S$16&lt;&gt;"高専"),IFERROR(VLOOKUP(入力項目!$S$17,子育て関連マスタ!$I$32:$M$34,4,FALSE),0),
R635&gt;=23,0
) +
IF($D635=4,
  IFERROR(_xlfn.IFS(
  R635&lt;=入力項目!$S$11,0,
  AND(R635=入力項目!$S$11),IFERROR(VLOOKUP(入力項目!$S$12,子育て関連マスタ!$I$4:$M$5,2,FALSE),0),
  AND(R635=4),IFERROR(VLOOKUP(入力項目!$S$13,子育て関連マスタ!$I$9:$M$12,2,FALSE),0),
  AND(R635=7),IFERROR(VLOOKUP(入力項目!$S$14,子育て関連マスタ!$I$16:$M$17,2,FALSE),0),
  AND(R635=13),IFERROR(VLOOKUP(入力項目!$S$15,子育て関連マスタ!$I$21:$M$22,2,FALSE),0),
  AND(R635=16),IFERROR(VLOOKUP(入力項目!$S$16,子育て関連マスタ!$I$26:$M$28,2,FALSE),0),
  AND(R635=19,入力項目!$S$16&lt;&gt;"高専"),IFERROR(VLOOKUP(入力項目!$S$17,子育て関連マスタ!$I$32:$M$37,2,FALSE),0),
  AND(R635=21,入力項目!$S$16="高専"),IFERROR(VLOOKUP(入力項目!$S$17,子育て関連マスタ!$I$32:$M$37,2,FALSE),0),
  R635&gt;=22,0
  ),0),0
) +
IF(AND(R635&gt;=1,R635&lt;=15),IF($D635=入力項目!$S$8,入力項目!$S$3,0),0) +
IF(AND(R635&gt;=1,R635&lt;=15),IF($D635=5,入力項目!$S$4,0),0) +
IF(AND(R635&gt;=1,R635&lt;=15),IF($D635=12,入力項目!$S$5,0),0) +
IF(AND(入力項目!$S$7=$A635,入力項目!$S$8=$D635),子育て関連マスタ!$C$14,0) +
IFERROR(IF(AND(YEAR(EDATE(DATE(入力項目!$S$7,入力項目!$S$8,1),1))=$A635,MONTH(EDATE(DATE(入力項目!$S$7,入力項目!$S$8,1),1))=$D635),子育て関連マスタ!$C$15,0),0) +
IF(AND(OR(R635=3,R635=5,R635=7),$D635=11),子育て関連マスタ!$C$17,0) +
IF(AND(R635=20,$D635=1),子育て関連マスタ!$C$18,0) +
IF(AND(R635=20,$D635=1),
IFERROR(_xlfn.IFS(
入力項目!$S$10="男",子育て関連マスタ!$C$18,
入力項目!$S$10="女",子育て関連マスタ!$C$19
),0),0
) +
IF(AND(R635&gt;=入力項目!$S$18,R635&lt;=入力項目!$S$19),入力項目!$S$20,0) +
IF(AND(R635&gt;=入力項目!$S$21,R635&lt;=入力項目!$S$22),入力項目!$S$23,0) +
IF(AND(R635&gt;=入力項目!$S$24,R635&lt;=入力項目!$S$25),入力項目!$S$26,0)
)</f>
        <v>0</v>
      </c>
      <c r="AG635">
        <f ca="1">-(
_xlfn.IFS(
S635&lt;=入力項目!$S$11,0,
AND(S635&gt;=入力項目!$S$11+1,S635&lt;=3),IFERROR(VLOOKUP(入力項目!$S$12,子育て関連マスタ!$I$4:$M$5,4,FALSE),0),
AND(S635&gt;=4,S635&lt;=6),IFERROR(VLOOKUP(入力項目!$S$13,子育て関連マスタ!$I$9:$M$12,4,FALSE),0),
AND(S635&gt;=7,S635&lt;=12),IFERROR(VLOOKUP(入力項目!$S$14,子育て関連マスタ!$I$16:$M$17,4,FALSE),0),
AND(S635&gt;=13,S635&lt;=15),IFERROR(VLOOKUP(入力項目!$S$15,子育て関連マスタ!$I$21:$M$22,4,FALSE),0),
AND(S635&gt;=16,S635&lt;=18),IFERROR(VLOOKUP(入力項目!$S$16,子育て関連マスタ!$I$26:$M$28,4,FALSE),0),
AND(S635&gt;=19,S635&lt;=20,入力項目!$S$16="高専"),IFERROR(VLOOKUP(入力項目!$S$16,子育て関連マスタ!$I$26:$M$28,4,FALSE),0),
AND(S635&gt;=19,S635&lt;=20,入力項目!$S$16&lt;&gt;"高専"),IFERROR(VLOOKUP(入力項目!$S$17,子育て関連マスタ!$I$32:$M$37,4,FALSE),0),
AND(S635&gt;=21,S635&lt;=22,入力項目!$S$16="高専"),IFERROR(VLOOKUP(入力項目!$S$17,子育て関連マスタ!$I$32:$M$34,4,FALSE),0),
AND(S635&gt;=21,S635&lt;=22,入力項目!$S$16&lt;&gt;"高専"),IFERROR(VLOOKUP(入力項目!$S$17,子育て関連マスタ!$I$32:$M$34,4,FALSE),0),
S635&gt;=23,0
) +
IF($D635=4,
  IFERROR(_xlfn.IFS(
  S635&lt;=入力項目!$S$11,0,
  AND(S635=入力項目!$S$11),IFERROR(VLOOKUP(入力項目!$S$12,子育て関連マスタ!$I$4:$M$5,2,FALSE),0),
  AND(S635=4),IFERROR(VLOOKUP(入力項目!$S$13,子育て関連マスタ!$I$9:$M$12,2,FALSE),0),
  AND(S635=7),IFERROR(VLOOKUP(入力項目!$S$14,子育て関連マスタ!$I$16:$M$17,2,FALSE),0),
  AND(S635=13),IFERROR(VLOOKUP(入力項目!$S$15,子育て関連マスタ!$I$21:$M$22,2,FALSE),0),
  AND(S635=16),IFERROR(VLOOKUP(入力項目!$S$16,子育て関連マスタ!$I$26:$M$28,2,FALSE),0),
  AND(S635=19,入力項目!$S$16&lt;&gt;"高専"),IFERROR(VLOOKUP(入力項目!$S$17,子育て関連マスタ!$I$32:$M$37,2,FALSE),0),
  AND(S635=21,入力項目!$S$16="高専"),IFERROR(VLOOKUP(入力項目!$S$17,子育て関連マスタ!$I$32:$M$37,2,FALSE),0),
  S635&gt;=22,0
  ),0),0
) +
IF(AND(S635&gt;=1,S635&lt;=15),IF($D635=入力項目!$S$8,入力項目!$S$3,0),0) +
IF(AND(S635&gt;=1,S635&lt;=15),IF($D635=5,入力項目!$S$4,0),0) +
IF(AND(S635&gt;=1,S635&lt;=15),IF($D635=12,入力項目!$S$5,0),0) +
IF(AND(入力項目!$S$7=$A635,入力項目!$S$8=$D635),子育て関連マスタ!$C$14,0) +
IFERROR(IF(AND(YEAR(EDATE(DATE(入力項目!$S$7,入力項目!$S$8,1),1))=$A635,MONTH(EDATE(DATE(入力項目!$S$7,入力項目!$S$8,1),1))=$D635),子育て関連マスタ!$C$15,0),0) +
IF(AND(OR(S635=3,S635=5,S635=7),$D635=11),子育て関連マスタ!$C$17,0) +
IF(AND(S635=20,$D635=1),子育て関連マスタ!$C$18,0) +
IF(AND(S635=20,$D635=1),
IFERROR(_xlfn.IFS(
入力項目!$S$10="男",子育て関連マスタ!$C$18,
入力項目!$S$10="女",子育て関連マスタ!$C$19
),0),0
) +
IF(AND(S635&gt;=入力項目!$S$18,S635&lt;=入力項目!$S$19),入力項目!$S$20,0) +
IF(AND(S635&gt;=入力項目!$S$21,S635&lt;=入力項目!$S$22),入力項目!$S$23,0) +
IF(AND(S635&gt;=入力項目!$S$24,S635&lt;=入力項目!$S$25),入力項目!$S$26,0)
)</f>
        <v>0</v>
      </c>
      <c r="AH635">
        <f ca="1">-(
_xlfn.IFS(
T635&lt;=入力項目!$S$11,0,
AND(T635&gt;=入力項目!$S$11+1,T635&lt;=3),IFERROR(VLOOKUP(入力項目!$S$12,子育て関連マスタ!$I$4:$M$5,4,FALSE),0),
AND(T635&gt;=4,T635&lt;=6),IFERROR(VLOOKUP(入力項目!$S$13,子育て関連マスタ!$I$9:$M$12,4,FALSE),0),
AND(T635&gt;=7,T635&lt;=12),IFERROR(VLOOKUP(入力項目!$S$14,子育て関連マスタ!$I$16:$M$17,4,FALSE),0),
AND(T635&gt;=13,T635&lt;=15),IFERROR(VLOOKUP(入力項目!$S$15,子育て関連マスタ!$I$21:$M$22,4,FALSE),0),
AND(T635&gt;=16,T635&lt;=18),IFERROR(VLOOKUP(入力項目!$S$16,子育て関連マスタ!$I$26:$M$28,4,FALSE),0),
AND(T635&gt;=19,T635&lt;=20,入力項目!$S$16="高専"),IFERROR(VLOOKUP(入力項目!$S$16,子育て関連マスタ!$I$26:$M$28,4,FALSE),0),
AND(T635&gt;=19,T635&lt;=20,入力項目!$S$16&lt;&gt;"高専"),IFERROR(VLOOKUP(入力項目!$S$17,子育て関連マスタ!$I$32:$M$37,4,FALSE),0),
AND(T635&gt;=21,T635&lt;=22,入力項目!$S$16="高専"),IFERROR(VLOOKUP(入力項目!$S$17,子育て関連マスタ!$I$32:$M$34,4,FALSE),0),
AND(T635&gt;=21,T635&lt;=22,入力項目!$S$16&lt;&gt;"高専"),IFERROR(VLOOKUP(入力項目!$S$17,子育て関連マスタ!$I$32:$M$34,4,FALSE),0),
T635&gt;=23,0
) +
IF($D635=4,
  IFERROR(_xlfn.IFS(
  T635&lt;=入力項目!$S$11,0,
  AND(T635=入力項目!$S$11),IFERROR(VLOOKUP(入力項目!$S$12,子育て関連マスタ!$I$4:$M$5,2,FALSE),0),
  AND(T635=4),IFERROR(VLOOKUP(入力項目!$S$13,子育て関連マスタ!$I$9:$M$12,2,FALSE),0),
  AND(T635=7),IFERROR(VLOOKUP(入力項目!$S$14,子育て関連マスタ!$I$16:$M$17,2,FALSE),0),
  AND(T635=13),IFERROR(VLOOKUP(入力項目!$S$15,子育て関連マスタ!$I$21:$M$22,2,FALSE),0),
  AND(T635=16),IFERROR(VLOOKUP(入力項目!$S$16,子育て関連マスタ!$I$26:$M$28,2,FALSE),0),
  AND(T635=19,入力項目!$S$16&lt;&gt;"高専"),IFERROR(VLOOKUP(入力項目!$S$17,子育て関連マスタ!$I$32:$M$37,2,FALSE),0),
  AND(T635=21,入力項目!$S$16="高専"),IFERROR(VLOOKUP(入力項目!$S$17,子育て関連マスタ!$I$32:$M$37,2,FALSE),0),
  T635&gt;=22,0
  ),0),0
) +
IF(AND(T635&gt;=1,T635&lt;=15),IF($D635=入力項目!$S$8,入力項目!$S$3,0),0) +
IF(AND(T635&gt;=1,T635&lt;=15),IF($D635=5,入力項目!$S$4,0),0) +
IF(AND(T635&gt;=1,T635&lt;=15),IF($D635=12,入力項目!$S$5,0),0) +
IF(AND(入力項目!$S$7=$A635,入力項目!$S$8=$D635),子育て関連マスタ!$C$14,0) +
IFERROR(IF(AND(YEAR(EDATE(DATE(入力項目!$S$7,入力項目!$S$8,1),1))=$A635,MONTH(EDATE(DATE(入力項目!$S$7,入力項目!$S$8,1),1))=$D635),子育て関連マスタ!$C$15,0),0) +
IF(AND(OR(T635=3,T635=5,T635=7),$D635=11),子育て関連マスタ!$C$17,0) +
IF(AND(T635=20,$D635=1),子育て関連マスタ!$C$18,0) +
IF(AND(T635=20,$D635=1),
IFERROR(_xlfn.IFS(
入力項目!$S$10="男",子育て関連マスタ!$C$18,
入力項目!$S$10="女",子育て関連マスタ!$C$19
),0),0
) +
IF(AND(T635&gt;=入力項目!$S$18,T635&lt;=入力項目!$S$19),入力項目!$S$20,0) +
IF(AND(T635&gt;=入力項目!$S$21,T635&lt;=入力項目!$S$22),入力項目!$S$23,0) +
IF(AND(T635&gt;=入力項目!$S$24,T635&lt;=入力項目!$S$25),入力項目!$S$26,0)
)</f>
        <v>0</v>
      </c>
      <c r="AI635">
        <f ca="1">-(
_xlfn.IFS(
U635&lt;=入力項目!$S$11,0,
AND(U635&gt;=入力項目!$S$11+1,U635&lt;=3),IFERROR(VLOOKUP(入力項目!$S$12,子育て関連マスタ!$I$4:$M$5,4,FALSE),0),
AND(U635&gt;=4,U635&lt;=6),IFERROR(VLOOKUP(入力項目!$S$13,子育て関連マスタ!$I$9:$M$12,4,FALSE),0),
AND(U635&gt;=7,U635&lt;=12),IFERROR(VLOOKUP(入力項目!$S$14,子育て関連マスタ!$I$16:$M$17,4,FALSE),0),
AND(U635&gt;=13,U635&lt;=15),IFERROR(VLOOKUP(入力項目!$S$15,子育て関連マスタ!$I$21:$M$22,4,FALSE),0),
AND(U635&gt;=16,U635&lt;=18),IFERROR(VLOOKUP(入力項目!$S$16,子育て関連マスタ!$I$26:$M$28,4,FALSE),0),
AND(U635&gt;=19,U635&lt;=20,入力項目!$S$16="高専"),IFERROR(VLOOKUP(入力項目!$S$16,子育て関連マスタ!$I$26:$M$28,4,FALSE),0),
AND(U635&gt;=19,U635&lt;=20,入力項目!$S$16&lt;&gt;"高専"),IFERROR(VLOOKUP(入力項目!$S$17,子育て関連マスタ!$I$32:$M$37,4,FALSE),0),
AND(U635&gt;=21,U635&lt;=22,入力項目!$S$16="高専"),IFERROR(VLOOKUP(入力項目!$S$17,子育て関連マスタ!$I$32:$M$34,4,FALSE),0),
AND(U635&gt;=21,U635&lt;=22,入力項目!$S$16&lt;&gt;"高専"),IFERROR(VLOOKUP(入力項目!$S$17,子育て関連マスタ!$I$32:$M$34,4,FALSE),0),
U635&gt;=23,0
) +
IF($D635=4,
  IFERROR(_xlfn.IFS(
  U635&lt;=入力項目!$S$11,0,
  AND(U635=入力項目!$S$11),IFERROR(VLOOKUP(入力項目!$S$12,子育て関連マスタ!$I$4:$M$5,2,FALSE),0),
  AND(U635=4),IFERROR(VLOOKUP(入力項目!$S$13,子育て関連マスタ!$I$9:$M$12,2,FALSE),0),
  AND(U635=7),IFERROR(VLOOKUP(入力項目!$S$14,子育て関連マスタ!$I$16:$M$17,2,FALSE),0),
  AND(U635=13),IFERROR(VLOOKUP(入力項目!$S$15,子育て関連マスタ!$I$21:$M$22,2,FALSE),0),
  AND(U635=16),IFERROR(VLOOKUP(入力項目!$S$16,子育て関連マスタ!$I$26:$M$28,2,FALSE),0),
  AND(U635=19,入力項目!$S$16&lt;&gt;"高専"),IFERROR(VLOOKUP(入力項目!$S$17,子育て関連マスタ!$I$32:$M$37,2,FALSE),0),
  AND(U635=21,入力項目!$S$16="高専"),IFERROR(VLOOKUP(入力項目!$S$17,子育て関連マスタ!$I$32:$M$37,2,FALSE),0),
  U635&gt;=22,0
  ),0),0
) +
IF(AND(U635&gt;=1,U635&lt;=15),IF($D635=入力項目!$S$8,入力項目!$S$3,0),0) +
IF(AND(U635&gt;=1,U635&lt;=15),IF($D635=5,入力項目!$S$4,0),0) +
IF(AND(U635&gt;=1,U635&lt;=15),IF($D635=12,入力項目!$S$5,0),0) +
IF(AND(入力項目!$S$7=$A635,入力項目!$S$8=$D635),子育て関連マスタ!$C$14,0) +
IFERROR(IF(AND(YEAR(EDATE(DATE(入力項目!$S$7,入力項目!$S$8,1),1))=$A635,MONTH(EDATE(DATE(入力項目!$S$7,入力項目!$S$8,1),1))=$D635),子育て関連マスタ!$C$15,0),0) +
IF(AND(OR(U635=3,U635=5,U635=7),$D635=11),子育て関連マスタ!$C$17,0) +
IF(AND(U635=20,$D635=1),子育て関連マスタ!$C$18,0) +
IF(AND(U635=20,$D635=1),
IFERROR(_xlfn.IFS(
入力項目!$S$10="男",子育て関連マスタ!$C$18,
入力項目!$S$10="女",子育て関連マスタ!$C$19
),0),0
) +
IF(AND(U635&gt;=入力項目!$S$18,U635&lt;=入力項目!$S$19),入力項目!$S$20,0) +
IF(AND(U635&gt;=入力項目!$S$21,U635&lt;=入力項目!$S$22),入力項目!$S$23,0) +
IF(AND(U635&gt;=入力項目!$S$24,U635&lt;=入力項目!$S$25),入力項目!$S$26,0)
)</f>
        <v>0</v>
      </c>
      <c r="AJ635" s="10">
        <f ca="1">-VLOOKUP($D635,月別収支!$A$2:$H$13,7,FALSE)</f>
        <v>-20000</v>
      </c>
    </row>
    <row r="636" spans="1:36" x14ac:dyDescent="0.4">
      <c r="A636">
        <f t="shared" ca="1" si="173"/>
        <v>2077</v>
      </c>
      <c r="B636">
        <f t="shared" ca="1" si="163"/>
        <v>2077</v>
      </c>
      <c r="C636">
        <f t="shared" ca="1" si="164"/>
        <v>53</v>
      </c>
      <c r="D636">
        <f t="shared" ca="1" si="174"/>
        <v>6</v>
      </c>
      <c r="E636" t="str">
        <f t="shared" ca="1" si="158"/>
        <v>2077年6月</v>
      </c>
      <c r="F636">
        <f ca="1">IF(OR(入力項目!$N$5&lt;$A636,AND(入力項目!$N$5=$A636,入力項目!$N$6&lt;$D636)),IF(F635=0,1,IF(G636=12,F635+1,F635)),0)</f>
        <v>52</v>
      </c>
      <c r="G636">
        <f ca="1">IF(OR(入力項目!$N$5&lt;$A636,AND(入力項目!$N$5=$A636,入力項目!$N$6&lt;$D636)),IF(G635=12,1,G635+1),0)</f>
        <v>8</v>
      </c>
      <c r="H636" t="str">
        <f t="shared" ca="1" si="159"/>
        <v>52_8</v>
      </c>
      <c r="I636">
        <f ca="1">IF(
  IFERROR(AND($C636&gt;0,MOD($C636,入力項目!$N$22)=0,$D636=入力項目!$N$23), FALSE),
  1,
  IF(
    AND(I635&gt;0,J635=12),
    IF(I635=入力項目!$N$28, 0, I635+1),
    I635
  )
)</f>
        <v>0</v>
      </c>
      <c r="J636">
        <f ca="1">IF($D636=入力項目!$N$23,1,IFERROR(J635+1,1))</f>
        <v>1</v>
      </c>
      <c r="K636" t="str">
        <f t="shared" ca="1" si="160"/>
        <v>0_1</v>
      </c>
      <c r="L636">
        <f ca="1">L635+IF(入力項目!$D$4=$D636,1,0)</f>
        <v>81</v>
      </c>
      <c r="M636" t="str">
        <f t="shared" ca="1" si="161"/>
        <v>81歳</v>
      </c>
      <c r="N636">
        <f t="shared" ca="1" si="165"/>
        <v>82</v>
      </c>
      <c r="O636" t="str">
        <f t="shared" ca="1" si="162"/>
        <v>82歳</v>
      </c>
      <c r="P636">
        <f t="shared" ca="1" si="166"/>
        <v>57</v>
      </c>
      <c r="Q636">
        <f t="shared" ca="1" si="167"/>
        <v>55</v>
      </c>
      <c r="R636">
        <f t="shared" ca="1" si="168"/>
        <v>2078</v>
      </c>
      <c r="S636">
        <f t="shared" ca="1" si="169"/>
        <v>2078</v>
      </c>
      <c r="T636">
        <f t="shared" ca="1" si="170"/>
        <v>2078</v>
      </c>
      <c r="U636">
        <f t="shared" ca="1" si="171"/>
        <v>2078</v>
      </c>
      <c r="V636" s="10">
        <f t="shared" ca="1" si="172"/>
        <v>54782425</v>
      </c>
      <c r="W636" s="10">
        <f ca="1">IF($L636&lt;その他マスタ!$B$1,VLOOKUP($D636,月別収支!$A$2:$H$13,2,FALSE),その他マスタ!$B$3)+IF(AND($L636=その他マスタ!$B$1,入力項目!$I$9="あり",$D636=入力項目!$D$4),その他マスタ!$B$2,0)</f>
        <v>150000</v>
      </c>
      <c r="X636" s="10">
        <f ca="1">-IF(入力項目!$K$5=TRUE,
IF($F636+$G636&lt;3,VLOOKUP($D636,月別収支!$A$2:$H$13,8,FALSE),0)+IFERROR(VLOOKUP($H636,住宅ローン計算!C:P,13,FALSE),0)+IF($F636&gt;1,IF(OR($G636=3,$G636=6,$G636=9,$G636=12),ROUNDUP(入力項目!$N$18/4,0),0),0),
VLOOKUP($D636,月別収支!$A$2:$H$13,8,FALSE))</f>
        <v>0</v>
      </c>
      <c r="Y636" s="10">
        <f ca="1">-VLOOKUP($D636,月別収支!$A$2:$H$13,3,FALSE)</f>
        <v>-75000</v>
      </c>
      <c r="Z636" s="10">
        <f ca="1">-VLOOKUP($D636,月別収支!$A$2:$H$13,4,FALSE)</f>
        <v>-27000</v>
      </c>
      <c r="AA636" s="10">
        <f ca="1">-VLOOKUP($D636,月別収支!$A$2:$H$13,6,FALSE)</f>
        <v>-10000</v>
      </c>
      <c r="AB636" s="10">
        <f ca="1">-(
VLOOKUP($D636,月別収支!$A$2:$H$13,5,FALSE)+IF(AND(入力項目!$I$27&lt;=$A636,ISEVEN($A636-入力項目!$I$27),入力項目!$I$28=$D636),入力項目!$I$26,0)
+IF(入力項目!$K$26=TRUE,
IFERROR(VLOOKUP($K636,マイカーローン計算!C:P,13,FALSE),0),
IFERROR(
  IF(AND($C636&gt;0,MOD($C636,入力項目!$N$22)=0,$D636=入力項目!$N$23),入力項目!$N$24,0),
 0
)
)
)</f>
        <v>-20000</v>
      </c>
      <c r="AC636" s="10">
        <f ca="1">-IF($A636&lt;入力項目!$N$33,入力項目!$N$35,IF(AND($A636=入力項目!$N$33,$D636&lt;=入力項目!$N$34),入力項目!$N$35,0))</f>
        <v>0</v>
      </c>
      <c r="AD636">
        <f ca="1">-(
_xlfn.IFS(
P636&lt;=入力項目!$S$11,0,
AND(P636&gt;=入力項目!$S$11+1,P636&lt;=3),IFERROR(VLOOKUP(入力項目!$S$12,子育て関連マスタ!$I$4:$M$5,4,FALSE),0),
AND(P636&gt;=4,P636&lt;=6),IFERROR(VLOOKUP(入力項目!$S$13,子育て関連マスタ!$I$9:$M$12,4,FALSE),0),
AND(P636&gt;=7,P636&lt;=12),IFERROR(VLOOKUP(入力項目!$S$14,子育て関連マスタ!$I$16:$M$17,4,FALSE),0),
AND(P636&gt;=13,P636&lt;=15),IFERROR(VLOOKUP(入力項目!$S$15,子育て関連マスタ!$I$21:$M$22,4,FALSE),0),
AND(P636&gt;=16,P636&lt;=18),IFERROR(VLOOKUP(入力項目!$S$16,子育て関連マスタ!$I$26:$M$28,4,FALSE),0),
AND(P636&gt;=19,P636&lt;=20,入力項目!$S$16="高専"),IFERROR(VLOOKUP(入力項目!$S$16,子育て関連マスタ!$I$26:$M$28,4,FALSE),0),
AND(P636&gt;=19,P636&lt;=20,入力項目!$S$16&lt;&gt;"高専"),IFERROR(VLOOKUP(入力項目!$S$17,子育て関連マスタ!$I$32:$M$37,4,FALSE),0),
AND(P636&gt;=21,P636&lt;=22,入力項目!$S$16="高専"),IFERROR(VLOOKUP(入力項目!$S$17,子育て関連マスタ!$I$32:$M$34,4,FALSE),0),
AND(P636&gt;=21,P636&lt;=22,入力項目!$S$16&lt;&gt;"高専"),IFERROR(VLOOKUP(入力項目!$S$17,子育て関連マスタ!$I$32:$M$34,4,FALSE),0),
P636&gt;=23,0
) +
IF($D636=4,
  IFERROR(_xlfn.IFS(
  P636&lt;=入力項目!$S$11,0,
  AND(P636=入力項目!$S$11),IFERROR(VLOOKUP(入力項目!$S$12,子育て関連マスタ!$I$4:$M$5,2,FALSE),0),
  AND(P636=4),IFERROR(VLOOKUP(入力項目!$S$13,子育て関連マスタ!$I$9:$M$12,2,FALSE),0),
  AND(P636=7),IFERROR(VLOOKUP(入力項目!$S$14,子育て関連マスタ!$I$16:$M$17,2,FALSE),0),
  AND(P636=13),IFERROR(VLOOKUP(入力項目!$S$15,子育て関連マスタ!$I$21:$M$22,2,FALSE),0),
  AND(P636=16),IFERROR(VLOOKUP(入力項目!$S$16,子育て関連マスタ!$I$26:$M$28,2,FALSE),0),
  AND(P636=19,入力項目!$S$16&lt;&gt;"高専"),IFERROR(VLOOKUP(入力項目!$S$17,子育て関連マスタ!$I$32:$M$37,2,FALSE),0),
  AND(P636=21,入力項目!$S$16="高専"),IFERROR(VLOOKUP(入力項目!$S$17,子育て関連マスタ!$I$32:$M$37,2,FALSE),0),
  P636&gt;=22,0
  ),0),0
) +
IF(AND(P636&gt;=1,P636&lt;=15),IF($D636=入力項目!$S$8,入力項目!$S$3,0),0) +
IF(AND(P636&gt;=1,P636&lt;=15),IF($D636=5,入力項目!$S$4,0),0) +
IF(AND(P636&gt;=1,P636&lt;=15),IF($D636=12,入力項目!$S$5,0),0) +
IF(AND(入力項目!$S$7=$A636,入力項目!$S$8=$D636),子育て関連マスタ!$C$14,0) +
IFERROR(IF(AND(YEAR(EDATE(DATE(入力項目!$S$7,入力項目!$S$8,1),1))=$A636,MONTH(EDATE(DATE(入力項目!$S$7,入力項目!$S$8,1),1))=$D636),子育て関連マスタ!$C$15,0),0) +
IF(AND(OR(P636=3,P636=5,P636=7),$D636=11),子育て関連マスタ!$C$17,0) +
IF(AND(P636=20,$D636=1),子育て関連マスタ!$C$18,0) +
IF(AND(P636=20,$D636=1),
IFERROR(_xlfn.IFS(
入力項目!$S$10="男",子育て関連マスタ!$C$18,
入力項目!$S$10="女",子育て関連マスタ!$C$19
),0),0
) +
IF(AND(P636&gt;=入力項目!$S$18,P636&lt;=入力項目!$S$19),入力項目!$S$20,0) +
IF(AND(P636&gt;=入力項目!$S$21,P636&lt;=入力項目!$S$22),入力項目!$S$23,0) +
IF(AND(P636&gt;=入力項目!$S$24,P636&lt;=入力項目!$S$25),入力項目!$S$26,0)
)</f>
        <v>0</v>
      </c>
      <c r="AE636">
        <f ca="1">-(
_xlfn.IFS(
Q636&lt;=入力項目!$S$11,0,
AND(Q636&gt;=入力項目!$S$11+1,Q636&lt;=3),IFERROR(VLOOKUP(入力項目!$S$12,子育て関連マスタ!$I$4:$M$5,4,FALSE),0),
AND(Q636&gt;=4,Q636&lt;=6),IFERROR(VLOOKUP(入力項目!$S$13,子育て関連マスタ!$I$9:$M$12,4,FALSE),0),
AND(Q636&gt;=7,Q636&lt;=12),IFERROR(VLOOKUP(入力項目!$S$14,子育て関連マスタ!$I$16:$M$17,4,FALSE),0),
AND(Q636&gt;=13,Q636&lt;=15),IFERROR(VLOOKUP(入力項目!$S$15,子育て関連マスタ!$I$21:$M$22,4,FALSE),0),
AND(Q636&gt;=16,Q636&lt;=18),IFERROR(VLOOKUP(入力項目!$S$16,子育て関連マスタ!$I$26:$M$28,4,FALSE),0),
AND(Q636&gt;=19,Q636&lt;=20,入力項目!$S$16="高専"),IFERROR(VLOOKUP(入力項目!$S$16,子育て関連マスタ!$I$26:$M$28,4,FALSE),0),
AND(Q636&gt;=19,Q636&lt;=20,入力項目!$S$16&lt;&gt;"高専"),IFERROR(VLOOKUP(入力項目!$S$17,子育て関連マスタ!$I$32:$M$37,4,FALSE),0),
AND(Q636&gt;=21,Q636&lt;=22,入力項目!$S$16="高専"),IFERROR(VLOOKUP(入力項目!$S$17,子育て関連マスタ!$I$32:$M$34,4,FALSE),0),
AND(Q636&gt;=21,Q636&lt;=22,入力項目!$S$16&lt;&gt;"高専"),IFERROR(VLOOKUP(入力項目!$S$17,子育て関連マスタ!$I$32:$M$34,4,FALSE),0),
Q636&gt;=23,0
) +
IF($D636=4,
  IFERROR(_xlfn.IFS(
  Q636&lt;=入力項目!$S$11,0,
  AND(Q636=入力項目!$S$11),IFERROR(VLOOKUP(入力項目!$S$12,子育て関連マスタ!$I$4:$M$5,2,FALSE),0),
  AND(Q636=4),IFERROR(VLOOKUP(入力項目!$S$13,子育て関連マスタ!$I$9:$M$12,2,FALSE),0),
  AND(Q636=7),IFERROR(VLOOKUP(入力項目!$S$14,子育て関連マスタ!$I$16:$M$17,2,FALSE),0),
  AND(Q636=13),IFERROR(VLOOKUP(入力項目!$S$15,子育て関連マスタ!$I$21:$M$22,2,FALSE),0),
  AND(Q636=16),IFERROR(VLOOKUP(入力項目!$S$16,子育て関連マスタ!$I$26:$M$28,2,FALSE),0),
  AND(Q636=19,入力項目!$S$16&lt;&gt;"高専"),IFERROR(VLOOKUP(入力項目!$S$17,子育て関連マスタ!$I$32:$M$37,2,FALSE),0),
  AND(Q636=21,入力項目!$S$16="高専"),IFERROR(VLOOKUP(入力項目!$S$17,子育て関連マスタ!$I$32:$M$37,2,FALSE),0),
  Q636&gt;=22,0
  ),0),0
) +
IF(AND(Q636&gt;=1,Q636&lt;=15),IF($D636=入力項目!$S$8,入力項目!$S$3,0),0) +
IF(AND(Q636&gt;=1,Q636&lt;=15),IF($D636=5,入力項目!$S$4,0),0) +
IF(AND(Q636&gt;=1,Q636&lt;=15),IF($D636=12,入力項目!$S$5,0),0) +
IF(AND(入力項目!$S$7=$A636,入力項目!$S$8=$D636),子育て関連マスタ!$C$14,0) +
IFERROR(IF(AND(YEAR(EDATE(DATE(入力項目!$S$7,入力項目!$S$8,1),1))=$A636,MONTH(EDATE(DATE(入力項目!$S$7,入力項目!$S$8,1),1))=$D636),子育て関連マスタ!$C$15,0),0) +
IF(AND(OR(Q636=3,Q636=5,Q636=7),$D636=11),子育て関連マスタ!$C$17,0) +
IF(AND(Q636=20,$D636=1),子育て関連マスタ!$C$18,0) +
IF(AND(Q636=20,$D636=1),
IFERROR(_xlfn.IFS(
入力項目!$S$10="男",子育て関連マスタ!$C$18,
入力項目!$S$10="女",子育て関連マスタ!$C$19
),0),0
) +
IF(AND(Q636&gt;=入力項目!$S$18,Q636&lt;=入力項目!$S$19),入力項目!$S$20,0) +
IF(AND(Q636&gt;=入力項目!$S$21,Q636&lt;=入力項目!$S$22),入力項目!$S$23,0) +
IF(AND(Q636&gt;=入力項目!$S$24,Q636&lt;=入力項目!$S$25),入力項目!$S$26,0)
)</f>
        <v>0</v>
      </c>
      <c r="AF636">
        <f ca="1">-(
_xlfn.IFS(
R636&lt;=入力項目!$S$11,0,
AND(R636&gt;=入力項目!$S$11+1,R636&lt;=3),IFERROR(VLOOKUP(入力項目!$S$12,子育て関連マスタ!$I$4:$M$5,4,FALSE),0),
AND(R636&gt;=4,R636&lt;=6),IFERROR(VLOOKUP(入力項目!$S$13,子育て関連マスタ!$I$9:$M$12,4,FALSE),0),
AND(R636&gt;=7,R636&lt;=12),IFERROR(VLOOKUP(入力項目!$S$14,子育て関連マスタ!$I$16:$M$17,4,FALSE),0),
AND(R636&gt;=13,R636&lt;=15),IFERROR(VLOOKUP(入力項目!$S$15,子育て関連マスタ!$I$21:$M$22,4,FALSE),0),
AND(R636&gt;=16,R636&lt;=18),IFERROR(VLOOKUP(入力項目!$S$16,子育て関連マスタ!$I$26:$M$28,4,FALSE),0),
AND(R636&gt;=19,R636&lt;=20,入力項目!$S$16="高専"),IFERROR(VLOOKUP(入力項目!$S$16,子育て関連マスタ!$I$26:$M$28,4,FALSE),0),
AND(R636&gt;=19,R636&lt;=20,入力項目!$S$16&lt;&gt;"高専"),IFERROR(VLOOKUP(入力項目!$S$17,子育て関連マスタ!$I$32:$M$37,4,FALSE),0),
AND(R636&gt;=21,R636&lt;=22,入力項目!$S$16="高専"),IFERROR(VLOOKUP(入力項目!$S$17,子育て関連マスタ!$I$32:$M$34,4,FALSE),0),
AND(R636&gt;=21,R636&lt;=22,入力項目!$S$16&lt;&gt;"高専"),IFERROR(VLOOKUP(入力項目!$S$17,子育て関連マスタ!$I$32:$M$34,4,FALSE),0),
R636&gt;=23,0
) +
IF($D636=4,
  IFERROR(_xlfn.IFS(
  R636&lt;=入力項目!$S$11,0,
  AND(R636=入力項目!$S$11),IFERROR(VLOOKUP(入力項目!$S$12,子育て関連マスタ!$I$4:$M$5,2,FALSE),0),
  AND(R636=4),IFERROR(VLOOKUP(入力項目!$S$13,子育て関連マスタ!$I$9:$M$12,2,FALSE),0),
  AND(R636=7),IFERROR(VLOOKUP(入力項目!$S$14,子育て関連マスタ!$I$16:$M$17,2,FALSE),0),
  AND(R636=13),IFERROR(VLOOKUP(入力項目!$S$15,子育て関連マスタ!$I$21:$M$22,2,FALSE),0),
  AND(R636=16),IFERROR(VLOOKUP(入力項目!$S$16,子育て関連マスタ!$I$26:$M$28,2,FALSE),0),
  AND(R636=19,入力項目!$S$16&lt;&gt;"高専"),IFERROR(VLOOKUP(入力項目!$S$17,子育て関連マスタ!$I$32:$M$37,2,FALSE),0),
  AND(R636=21,入力項目!$S$16="高専"),IFERROR(VLOOKUP(入力項目!$S$17,子育て関連マスタ!$I$32:$M$37,2,FALSE),0),
  R636&gt;=22,0
  ),0),0
) +
IF(AND(R636&gt;=1,R636&lt;=15),IF($D636=入力項目!$S$8,入力項目!$S$3,0),0) +
IF(AND(R636&gt;=1,R636&lt;=15),IF($D636=5,入力項目!$S$4,0),0) +
IF(AND(R636&gt;=1,R636&lt;=15),IF($D636=12,入力項目!$S$5,0),0) +
IF(AND(入力項目!$S$7=$A636,入力項目!$S$8=$D636),子育て関連マスタ!$C$14,0) +
IFERROR(IF(AND(YEAR(EDATE(DATE(入力項目!$S$7,入力項目!$S$8,1),1))=$A636,MONTH(EDATE(DATE(入力項目!$S$7,入力項目!$S$8,1),1))=$D636),子育て関連マスタ!$C$15,0),0) +
IF(AND(OR(R636=3,R636=5,R636=7),$D636=11),子育て関連マスタ!$C$17,0) +
IF(AND(R636=20,$D636=1),子育て関連マスタ!$C$18,0) +
IF(AND(R636=20,$D636=1),
IFERROR(_xlfn.IFS(
入力項目!$S$10="男",子育て関連マスタ!$C$18,
入力項目!$S$10="女",子育て関連マスタ!$C$19
),0),0
) +
IF(AND(R636&gt;=入力項目!$S$18,R636&lt;=入力項目!$S$19),入力項目!$S$20,0) +
IF(AND(R636&gt;=入力項目!$S$21,R636&lt;=入力項目!$S$22),入力項目!$S$23,0) +
IF(AND(R636&gt;=入力項目!$S$24,R636&lt;=入力項目!$S$25),入力項目!$S$26,0)
)</f>
        <v>0</v>
      </c>
      <c r="AG636">
        <f ca="1">-(
_xlfn.IFS(
S636&lt;=入力項目!$S$11,0,
AND(S636&gt;=入力項目!$S$11+1,S636&lt;=3),IFERROR(VLOOKUP(入力項目!$S$12,子育て関連マスタ!$I$4:$M$5,4,FALSE),0),
AND(S636&gt;=4,S636&lt;=6),IFERROR(VLOOKUP(入力項目!$S$13,子育て関連マスタ!$I$9:$M$12,4,FALSE),0),
AND(S636&gt;=7,S636&lt;=12),IFERROR(VLOOKUP(入力項目!$S$14,子育て関連マスタ!$I$16:$M$17,4,FALSE),0),
AND(S636&gt;=13,S636&lt;=15),IFERROR(VLOOKUP(入力項目!$S$15,子育て関連マスタ!$I$21:$M$22,4,FALSE),0),
AND(S636&gt;=16,S636&lt;=18),IFERROR(VLOOKUP(入力項目!$S$16,子育て関連マスタ!$I$26:$M$28,4,FALSE),0),
AND(S636&gt;=19,S636&lt;=20,入力項目!$S$16="高専"),IFERROR(VLOOKUP(入力項目!$S$16,子育て関連マスタ!$I$26:$M$28,4,FALSE),0),
AND(S636&gt;=19,S636&lt;=20,入力項目!$S$16&lt;&gt;"高専"),IFERROR(VLOOKUP(入力項目!$S$17,子育て関連マスタ!$I$32:$M$37,4,FALSE),0),
AND(S636&gt;=21,S636&lt;=22,入力項目!$S$16="高専"),IFERROR(VLOOKUP(入力項目!$S$17,子育て関連マスタ!$I$32:$M$34,4,FALSE),0),
AND(S636&gt;=21,S636&lt;=22,入力項目!$S$16&lt;&gt;"高専"),IFERROR(VLOOKUP(入力項目!$S$17,子育て関連マスタ!$I$32:$M$34,4,FALSE),0),
S636&gt;=23,0
) +
IF($D636=4,
  IFERROR(_xlfn.IFS(
  S636&lt;=入力項目!$S$11,0,
  AND(S636=入力項目!$S$11),IFERROR(VLOOKUP(入力項目!$S$12,子育て関連マスタ!$I$4:$M$5,2,FALSE),0),
  AND(S636=4),IFERROR(VLOOKUP(入力項目!$S$13,子育て関連マスタ!$I$9:$M$12,2,FALSE),0),
  AND(S636=7),IFERROR(VLOOKUP(入力項目!$S$14,子育て関連マスタ!$I$16:$M$17,2,FALSE),0),
  AND(S636=13),IFERROR(VLOOKUP(入力項目!$S$15,子育て関連マスタ!$I$21:$M$22,2,FALSE),0),
  AND(S636=16),IFERROR(VLOOKUP(入力項目!$S$16,子育て関連マスタ!$I$26:$M$28,2,FALSE),0),
  AND(S636=19,入力項目!$S$16&lt;&gt;"高専"),IFERROR(VLOOKUP(入力項目!$S$17,子育て関連マスタ!$I$32:$M$37,2,FALSE),0),
  AND(S636=21,入力項目!$S$16="高専"),IFERROR(VLOOKUP(入力項目!$S$17,子育て関連マスタ!$I$32:$M$37,2,FALSE),0),
  S636&gt;=22,0
  ),0),0
) +
IF(AND(S636&gt;=1,S636&lt;=15),IF($D636=入力項目!$S$8,入力項目!$S$3,0),0) +
IF(AND(S636&gt;=1,S636&lt;=15),IF($D636=5,入力項目!$S$4,0),0) +
IF(AND(S636&gt;=1,S636&lt;=15),IF($D636=12,入力項目!$S$5,0),0) +
IF(AND(入力項目!$S$7=$A636,入力項目!$S$8=$D636),子育て関連マスタ!$C$14,0) +
IFERROR(IF(AND(YEAR(EDATE(DATE(入力項目!$S$7,入力項目!$S$8,1),1))=$A636,MONTH(EDATE(DATE(入力項目!$S$7,入力項目!$S$8,1),1))=$D636),子育て関連マスタ!$C$15,0),0) +
IF(AND(OR(S636=3,S636=5,S636=7),$D636=11),子育て関連マスタ!$C$17,0) +
IF(AND(S636=20,$D636=1),子育て関連マスタ!$C$18,0) +
IF(AND(S636=20,$D636=1),
IFERROR(_xlfn.IFS(
入力項目!$S$10="男",子育て関連マスタ!$C$18,
入力項目!$S$10="女",子育て関連マスタ!$C$19
),0),0
) +
IF(AND(S636&gt;=入力項目!$S$18,S636&lt;=入力項目!$S$19),入力項目!$S$20,0) +
IF(AND(S636&gt;=入力項目!$S$21,S636&lt;=入力項目!$S$22),入力項目!$S$23,0) +
IF(AND(S636&gt;=入力項目!$S$24,S636&lt;=入力項目!$S$25),入力項目!$S$26,0)
)</f>
        <v>0</v>
      </c>
      <c r="AH636">
        <f ca="1">-(
_xlfn.IFS(
T636&lt;=入力項目!$S$11,0,
AND(T636&gt;=入力項目!$S$11+1,T636&lt;=3),IFERROR(VLOOKUP(入力項目!$S$12,子育て関連マスタ!$I$4:$M$5,4,FALSE),0),
AND(T636&gt;=4,T636&lt;=6),IFERROR(VLOOKUP(入力項目!$S$13,子育て関連マスタ!$I$9:$M$12,4,FALSE),0),
AND(T636&gt;=7,T636&lt;=12),IFERROR(VLOOKUP(入力項目!$S$14,子育て関連マスタ!$I$16:$M$17,4,FALSE),0),
AND(T636&gt;=13,T636&lt;=15),IFERROR(VLOOKUP(入力項目!$S$15,子育て関連マスタ!$I$21:$M$22,4,FALSE),0),
AND(T636&gt;=16,T636&lt;=18),IFERROR(VLOOKUP(入力項目!$S$16,子育て関連マスタ!$I$26:$M$28,4,FALSE),0),
AND(T636&gt;=19,T636&lt;=20,入力項目!$S$16="高専"),IFERROR(VLOOKUP(入力項目!$S$16,子育て関連マスタ!$I$26:$M$28,4,FALSE),0),
AND(T636&gt;=19,T636&lt;=20,入力項目!$S$16&lt;&gt;"高専"),IFERROR(VLOOKUP(入力項目!$S$17,子育て関連マスタ!$I$32:$M$37,4,FALSE),0),
AND(T636&gt;=21,T636&lt;=22,入力項目!$S$16="高専"),IFERROR(VLOOKUP(入力項目!$S$17,子育て関連マスタ!$I$32:$M$34,4,FALSE),0),
AND(T636&gt;=21,T636&lt;=22,入力項目!$S$16&lt;&gt;"高専"),IFERROR(VLOOKUP(入力項目!$S$17,子育て関連マスタ!$I$32:$M$34,4,FALSE),0),
T636&gt;=23,0
) +
IF($D636=4,
  IFERROR(_xlfn.IFS(
  T636&lt;=入力項目!$S$11,0,
  AND(T636=入力項目!$S$11),IFERROR(VLOOKUP(入力項目!$S$12,子育て関連マスタ!$I$4:$M$5,2,FALSE),0),
  AND(T636=4),IFERROR(VLOOKUP(入力項目!$S$13,子育て関連マスタ!$I$9:$M$12,2,FALSE),0),
  AND(T636=7),IFERROR(VLOOKUP(入力項目!$S$14,子育て関連マスタ!$I$16:$M$17,2,FALSE),0),
  AND(T636=13),IFERROR(VLOOKUP(入力項目!$S$15,子育て関連マスタ!$I$21:$M$22,2,FALSE),0),
  AND(T636=16),IFERROR(VLOOKUP(入力項目!$S$16,子育て関連マスタ!$I$26:$M$28,2,FALSE),0),
  AND(T636=19,入力項目!$S$16&lt;&gt;"高専"),IFERROR(VLOOKUP(入力項目!$S$17,子育て関連マスタ!$I$32:$M$37,2,FALSE),0),
  AND(T636=21,入力項目!$S$16="高専"),IFERROR(VLOOKUP(入力項目!$S$17,子育て関連マスタ!$I$32:$M$37,2,FALSE),0),
  T636&gt;=22,0
  ),0),0
) +
IF(AND(T636&gt;=1,T636&lt;=15),IF($D636=入力項目!$S$8,入力項目!$S$3,0),0) +
IF(AND(T636&gt;=1,T636&lt;=15),IF($D636=5,入力項目!$S$4,0),0) +
IF(AND(T636&gt;=1,T636&lt;=15),IF($D636=12,入力項目!$S$5,0),0) +
IF(AND(入力項目!$S$7=$A636,入力項目!$S$8=$D636),子育て関連マスタ!$C$14,0) +
IFERROR(IF(AND(YEAR(EDATE(DATE(入力項目!$S$7,入力項目!$S$8,1),1))=$A636,MONTH(EDATE(DATE(入力項目!$S$7,入力項目!$S$8,1),1))=$D636),子育て関連マスタ!$C$15,0),0) +
IF(AND(OR(T636=3,T636=5,T636=7),$D636=11),子育て関連マスタ!$C$17,0) +
IF(AND(T636=20,$D636=1),子育て関連マスタ!$C$18,0) +
IF(AND(T636=20,$D636=1),
IFERROR(_xlfn.IFS(
入力項目!$S$10="男",子育て関連マスタ!$C$18,
入力項目!$S$10="女",子育て関連マスタ!$C$19
),0),0
) +
IF(AND(T636&gt;=入力項目!$S$18,T636&lt;=入力項目!$S$19),入力項目!$S$20,0) +
IF(AND(T636&gt;=入力項目!$S$21,T636&lt;=入力項目!$S$22),入力項目!$S$23,0) +
IF(AND(T636&gt;=入力項目!$S$24,T636&lt;=入力項目!$S$25),入力項目!$S$26,0)
)</f>
        <v>0</v>
      </c>
      <c r="AI636">
        <f ca="1">-(
_xlfn.IFS(
U636&lt;=入力項目!$S$11,0,
AND(U636&gt;=入力項目!$S$11+1,U636&lt;=3),IFERROR(VLOOKUP(入力項目!$S$12,子育て関連マスタ!$I$4:$M$5,4,FALSE),0),
AND(U636&gt;=4,U636&lt;=6),IFERROR(VLOOKUP(入力項目!$S$13,子育て関連マスタ!$I$9:$M$12,4,FALSE),0),
AND(U636&gt;=7,U636&lt;=12),IFERROR(VLOOKUP(入力項目!$S$14,子育て関連マスタ!$I$16:$M$17,4,FALSE),0),
AND(U636&gt;=13,U636&lt;=15),IFERROR(VLOOKUP(入力項目!$S$15,子育て関連マスタ!$I$21:$M$22,4,FALSE),0),
AND(U636&gt;=16,U636&lt;=18),IFERROR(VLOOKUP(入力項目!$S$16,子育て関連マスタ!$I$26:$M$28,4,FALSE),0),
AND(U636&gt;=19,U636&lt;=20,入力項目!$S$16="高専"),IFERROR(VLOOKUP(入力項目!$S$16,子育て関連マスタ!$I$26:$M$28,4,FALSE),0),
AND(U636&gt;=19,U636&lt;=20,入力項目!$S$16&lt;&gt;"高専"),IFERROR(VLOOKUP(入力項目!$S$17,子育て関連マスタ!$I$32:$M$37,4,FALSE),0),
AND(U636&gt;=21,U636&lt;=22,入力項目!$S$16="高専"),IFERROR(VLOOKUP(入力項目!$S$17,子育て関連マスタ!$I$32:$M$34,4,FALSE),0),
AND(U636&gt;=21,U636&lt;=22,入力項目!$S$16&lt;&gt;"高専"),IFERROR(VLOOKUP(入力項目!$S$17,子育て関連マスタ!$I$32:$M$34,4,FALSE),0),
U636&gt;=23,0
) +
IF($D636=4,
  IFERROR(_xlfn.IFS(
  U636&lt;=入力項目!$S$11,0,
  AND(U636=入力項目!$S$11),IFERROR(VLOOKUP(入力項目!$S$12,子育て関連マスタ!$I$4:$M$5,2,FALSE),0),
  AND(U636=4),IFERROR(VLOOKUP(入力項目!$S$13,子育て関連マスタ!$I$9:$M$12,2,FALSE),0),
  AND(U636=7),IFERROR(VLOOKUP(入力項目!$S$14,子育て関連マスタ!$I$16:$M$17,2,FALSE),0),
  AND(U636=13),IFERROR(VLOOKUP(入力項目!$S$15,子育て関連マスタ!$I$21:$M$22,2,FALSE),0),
  AND(U636=16),IFERROR(VLOOKUP(入力項目!$S$16,子育て関連マスタ!$I$26:$M$28,2,FALSE),0),
  AND(U636=19,入力項目!$S$16&lt;&gt;"高専"),IFERROR(VLOOKUP(入力項目!$S$17,子育て関連マスタ!$I$32:$M$37,2,FALSE),0),
  AND(U636=21,入力項目!$S$16="高専"),IFERROR(VLOOKUP(入力項目!$S$17,子育て関連マスタ!$I$32:$M$37,2,FALSE),0),
  U636&gt;=22,0
  ),0),0
) +
IF(AND(U636&gt;=1,U636&lt;=15),IF($D636=入力項目!$S$8,入力項目!$S$3,0),0) +
IF(AND(U636&gt;=1,U636&lt;=15),IF($D636=5,入力項目!$S$4,0),0) +
IF(AND(U636&gt;=1,U636&lt;=15),IF($D636=12,入力項目!$S$5,0),0) +
IF(AND(入力項目!$S$7=$A636,入力項目!$S$8=$D636),子育て関連マスタ!$C$14,0) +
IFERROR(IF(AND(YEAR(EDATE(DATE(入力項目!$S$7,入力項目!$S$8,1),1))=$A636,MONTH(EDATE(DATE(入力項目!$S$7,入力項目!$S$8,1),1))=$D636),子育て関連マスタ!$C$15,0),0) +
IF(AND(OR(U636=3,U636=5,U636=7),$D636=11),子育て関連マスタ!$C$17,0) +
IF(AND(U636=20,$D636=1),子育て関連マスタ!$C$18,0) +
IF(AND(U636=20,$D636=1),
IFERROR(_xlfn.IFS(
入力項目!$S$10="男",子育て関連マスタ!$C$18,
入力項目!$S$10="女",子育て関連マスタ!$C$19
),0),0
) +
IF(AND(U636&gt;=入力項目!$S$18,U636&lt;=入力項目!$S$19),入力項目!$S$20,0) +
IF(AND(U636&gt;=入力項目!$S$21,U636&lt;=入力項目!$S$22),入力項目!$S$23,0) +
IF(AND(U636&gt;=入力項目!$S$24,U636&lt;=入力項目!$S$25),入力項目!$S$26,0)
)</f>
        <v>0</v>
      </c>
      <c r="AJ636" s="10">
        <f ca="1">-VLOOKUP($D636,月別収支!$A$2:$H$13,7,FALSE)</f>
        <v>-20000</v>
      </c>
    </row>
    <row r="637" spans="1:36" x14ac:dyDescent="0.4">
      <c r="A637">
        <f t="shared" ca="1" si="173"/>
        <v>2077</v>
      </c>
      <c r="B637">
        <f t="shared" ca="1" si="163"/>
        <v>2077</v>
      </c>
      <c r="C637">
        <f t="shared" ca="1" si="164"/>
        <v>53</v>
      </c>
      <c r="D637">
        <f t="shared" ca="1" si="174"/>
        <v>7</v>
      </c>
      <c r="E637" t="str">
        <f t="shared" ca="1" si="158"/>
        <v>2077年7月</v>
      </c>
      <c r="F637">
        <f ca="1">IF(OR(入力項目!$N$5&lt;$A637,AND(入力項目!$N$5=$A637,入力項目!$N$6&lt;$D637)),IF(F636=0,1,IF(G637=12,F636+1,F636)),0)</f>
        <v>52</v>
      </c>
      <c r="G637">
        <f ca="1">IF(OR(入力項目!$N$5&lt;$A637,AND(入力項目!$N$5=$A637,入力項目!$N$6&lt;$D637)),IF(G636=12,1,G636+1),0)</f>
        <v>9</v>
      </c>
      <c r="H637" t="str">
        <f t="shared" ca="1" si="159"/>
        <v>52_9</v>
      </c>
      <c r="I637">
        <f ca="1">IF(
  IFERROR(AND($C637&gt;0,MOD($C637,入力項目!$N$22)=0,$D637=入力項目!$N$23), FALSE),
  1,
  IF(
    AND(I636&gt;0,J636=12),
    IF(I636=入力項目!$N$28, 0, I636+1),
    I636
  )
)</f>
        <v>0</v>
      </c>
      <c r="J637">
        <f ca="1">IF($D637=入力項目!$N$23,1,IFERROR(J636+1,1))</f>
        <v>2</v>
      </c>
      <c r="K637" t="str">
        <f t="shared" ca="1" si="160"/>
        <v>0_2</v>
      </c>
      <c r="L637">
        <f ca="1">L636+IF(入力項目!$D$4=$D637,1,0)</f>
        <v>81</v>
      </c>
      <c r="M637" t="str">
        <f t="shared" ca="1" si="161"/>
        <v>81歳</v>
      </c>
      <c r="N637">
        <f t="shared" ca="1" si="165"/>
        <v>82</v>
      </c>
      <c r="O637" t="str">
        <f t="shared" ca="1" si="162"/>
        <v>82歳</v>
      </c>
      <c r="P637">
        <f t="shared" ca="1" si="166"/>
        <v>57</v>
      </c>
      <c r="Q637">
        <f t="shared" ca="1" si="167"/>
        <v>55</v>
      </c>
      <c r="R637">
        <f t="shared" ca="1" si="168"/>
        <v>2078</v>
      </c>
      <c r="S637">
        <f t="shared" ca="1" si="169"/>
        <v>2078</v>
      </c>
      <c r="T637">
        <f t="shared" ca="1" si="170"/>
        <v>2078</v>
      </c>
      <c r="U637">
        <f t="shared" ca="1" si="171"/>
        <v>2078</v>
      </c>
      <c r="V637" s="10">
        <f t="shared" ca="1" si="172"/>
        <v>54742925</v>
      </c>
      <c r="W637" s="10">
        <f ca="1">IF($L637&lt;その他マスタ!$B$1,VLOOKUP($D637,月別収支!$A$2:$H$13,2,FALSE),その他マスタ!$B$3)+IF(AND($L637=その他マスタ!$B$1,入力項目!$I$9="あり",$D637=入力項目!$D$4),その他マスタ!$B$2,0)</f>
        <v>150000</v>
      </c>
      <c r="X637" s="10">
        <f ca="1">-IF(入力項目!$K$5=TRUE,
IF($F637+$G637&lt;3,VLOOKUP($D637,月別収支!$A$2:$H$13,8,FALSE),0)+IFERROR(VLOOKUP($H637,住宅ローン計算!C:P,13,FALSE),0)+IF($F637&gt;1,IF(OR($G637=3,$G637=6,$G637=9,$G637=12),ROUNDUP(入力項目!$N$18/4,0),0),0),
VLOOKUP($D637,月別収支!$A$2:$H$13,8,FALSE))</f>
        <v>-37500</v>
      </c>
      <c r="Y637" s="10">
        <f ca="1">-VLOOKUP($D637,月別収支!$A$2:$H$13,3,FALSE)</f>
        <v>-75000</v>
      </c>
      <c r="Z637" s="10">
        <f ca="1">-VLOOKUP($D637,月別収支!$A$2:$H$13,4,FALSE)</f>
        <v>-27000</v>
      </c>
      <c r="AA637" s="10">
        <f ca="1">-VLOOKUP($D637,月別収支!$A$2:$H$13,6,FALSE)</f>
        <v>-10000</v>
      </c>
      <c r="AB637" s="10">
        <f ca="1">-(
VLOOKUP($D637,月別収支!$A$2:$H$13,5,FALSE)+IF(AND(入力項目!$I$27&lt;=$A637,ISEVEN($A637-入力項目!$I$27),入力項目!$I$28=$D637),入力項目!$I$26,0)
+IF(入力項目!$K$26=TRUE,
IFERROR(VLOOKUP($K637,マイカーローン計算!C:P,13,FALSE),0),
IFERROR(
  IF(AND($C637&gt;0,MOD($C637,入力項目!$N$22)=0,$D637=入力項目!$N$23),入力項目!$N$24,0),
 0
)
)
)</f>
        <v>-20000</v>
      </c>
      <c r="AC637" s="10">
        <f ca="1">-IF($A637&lt;入力項目!$N$33,入力項目!$N$35,IF(AND($A637=入力項目!$N$33,$D637&lt;=入力項目!$N$34),入力項目!$N$35,0))</f>
        <v>0</v>
      </c>
      <c r="AD637">
        <f ca="1">-(
_xlfn.IFS(
P637&lt;=入力項目!$S$11,0,
AND(P637&gt;=入力項目!$S$11+1,P637&lt;=3),IFERROR(VLOOKUP(入力項目!$S$12,子育て関連マスタ!$I$4:$M$5,4,FALSE),0),
AND(P637&gt;=4,P637&lt;=6),IFERROR(VLOOKUP(入力項目!$S$13,子育て関連マスタ!$I$9:$M$12,4,FALSE),0),
AND(P637&gt;=7,P637&lt;=12),IFERROR(VLOOKUP(入力項目!$S$14,子育て関連マスタ!$I$16:$M$17,4,FALSE),0),
AND(P637&gt;=13,P637&lt;=15),IFERROR(VLOOKUP(入力項目!$S$15,子育て関連マスタ!$I$21:$M$22,4,FALSE),0),
AND(P637&gt;=16,P637&lt;=18),IFERROR(VLOOKUP(入力項目!$S$16,子育て関連マスタ!$I$26:$M$28,4,FALSE),0),
AND(P637&gt;=19,P637&lt;=20,入力項目!$S$16="高専"),IFERROR(VLOOKUP(入力項目!$S$16,子育て関連マスタ!$I$26:$M$28,4,FALSE),0),
AND(P637&gt;=19,P637&lt;=20,入力項目!$S$16&lt;&gt;"高専"),IFERROR(VLOOKUP(入力項目!$S$17,子育て関連マスタ!$I$32:$M$37,4,FALSE),0),
AND(P637&gt;=21,P637&lt;=22,入力項目!$S$16="高専"),IFERROR(VLOOKUP(入力項目!$S$17,子育て関連マスタ!$I$32:$M$34,4,FALSE),0),
AND(P637&gt;=21,P637&lt;=22,入力項目!$S$16&lt;&gt;"高専"),IFERROR(VLOOKUP(入力項目!$S$17,子育て関連マスタ!$I$32:$M$34,4,FALSE),0),
P637&gt;=23,0
) +
IF($D637=4,
  IFERROR(_xlfn.IFS(
  P637&lt;=入力項目!$S$11,0,
  AND(P637=入力項目!$S$11),IFERROR(VLOOKUP(入力項目!$S$12,子育て関連マスタ!$I$4:$M$5,2,FALSE),0),
  AND(P637=4),IFERROR(VLOOKUP(入力項目!$S$13,子育て関連マスタ!$I$9:$M$12,2,FALSE),0),
  AND(P637=7),IFERROR(VLOOKUP(入力項目!$S$14,子育て関連マスタ!$I$16:$M$17,2,FALSE),0),
  AND(P637=13),IFERROR(VLOOKUP(入力項目!$S$15,子育て関連マスタ!$I$21:$M$22,2,FALSE),0),
  AND(P637=16),IFERROR(VLOOKUP(入力項目!$S$16,子育て関連マスタ!$I$26:$M$28,2,FALSE),0),
  AND(P637=19,入力項目!$S$16&lt;&gt;"高専"),IFERROR(VLOOKUP(入力項目!$S$17,子育て関連マスタ!$I$32:$M$37,2,FALSE),0),
  AND(P637=21,入力項目!$S$16="高専"),IFERROR(VLOOKUP(入力項目!$S$17,子育て関連マスタ!$I$32:$M$37,2,FALSE),0),
  P637&gt;=22,0
  ),0),0
) +
IF(AND(P637&gt;=1,P637&lt;=15),IF($D637=入力項目!$S$8,入力項目!$S$3,0),0) +
IF(AND(P637&gt;=1,P637&lt;=15),IF($D637=5,入力項目!$S$4,0),0) +
IF(AND(P637&gt;=1,P637&lt;=15),IF($D637=12,入力項目!$S$5,0),0) +
IF(AND(入力項目!$S$7=$A637,入力項目!$S$8=$D637),子育て関連マスタ!$C$14,0) +
IFERROR(IF(AND(YEAR(EDATE(DATE(入力項目!$S$7,入力項目!$S$8,1),1))=$A637,MONTH(EDATE(DATE(入力項目!$S$7,入力項目!$S$8,1),1))=$D637),子育て関連マスタ!$C$15,0),0) +
IF(AND(OR(P637=3,P637=5,P637=7),$D637=11),子育て関連マスタ!$C$17,0) +
IF(AND(P637=20,$D637=1),子育て関連マスタ!$C$18,0) +
IF(AND(P637=20,$D637=1),
IFERROR(_xlfn.IFS(
入力項目!$S$10="男",子育て関連マスタ!$C$18,
入力項目!$S$10="女",子育て関連マスタ!$C$19
),0),0
) +
IF(AND(P637&gt;=入力項目!$S$18,P637&lt;=入力項目!$S$19),入力項目!$S$20,0) +
IF(AND(P637&gt;=入力項目!$S$21,P637&lt;=入力項目!$S$22),入力項目!$S$23,0) +
IF(AND(P637&gt;=入力項目!$S$24,P637&lt;=入力項目!$S$25),入力項目!$S$26,0)
)</f>
        <v>0</v>
      </c>
      <c r="AE637">
        <f ca="1">-(
_xlfn.IFS(
Q637&lt;=入力項目!$S$11,0,
AND(Q637&gt;=入力項目!$S$11+1,Q637&lt;=3),IFERROR(VLOOKUP(入力項目!$S$12,子育て関連マスタ!$I$4:$M$5,4,FALSE),0),
AND(Q637&gt;=4,Q637&lt;=6),IFERROR(VLOOKUP(入力項目!$S$13,子育て関連マスタ!$I$9:$M$12,4,FALSE),0),
AND(Q637&gt;=7,Q637&lt;=12),IFERROR(VLOOKUP(入力項目!$S$14,子育て関連マスタ!$I$16:$M$17,4,FALSE),0),
AND(Q637&gt;=13,Q637&lt;=15),IFERROR(VLOOKUP(入力項目!$S$15,子育て関連マスタ!$I$21:$M$22,4,FALSE),0),
AND(Q637&gt;=16,Q637&lt;=18),IFERROR(VLOOKUP(入力項目!$S$16,子育て関連マスタ!$I$26:$M$28,4,FALSE),0),
AND(Q637&gt;=19,Q637&lt;=20,入力項目!$S$16="高専"),IFERROR(VLOOKUP(入力項目!$S$16,子育て関連マスタ!$I$26:$M$28,4,FALSE),0),
AND(Q637&gt;=19,Q637&lt;=20,入力項目!$S$16&lt;&gt;"高専"),IFERROR(VLOOKUP(入力項目!$S$17,子育て関連マスタ!$I$32:$M$37,4,FALSE),0),
AND(Q637&gt;=21,Q637&lt;=22,入力項目!$S$16="高専"),IFERROR(VLOOKUP(入力項目!$S$17,子育て関連マスタ!$I$32:$M$34,4,FALSE),0),
AND(Q637&gt;=21,Q637&lt;=22,入力項目!$S$16&lt;&gt;"高専"),IFERROR(VLOOKUP(入力項目!$S$17,子育て関連マスタ!$I$32:$M$34,4,FALSE),0),
Q637&gt;=23,0
) +
IF($D637=4,
  IFERROR(_xlfn.IFS(
  Q637&lt;=入力項目!$S$11,0,
  AND(Q637=入力項目!$S$11),IFERROR(VLOOKUP(入力項目!$S$12,子育て関連マスタ!$I$4:$M$5,2,FALSE),0),
  AND(Q637=4),IFERROR(VLOOKUP(入力項目!$S$13,子育て関連マスタ!$I$9:$M$12,2,FALSE),0),
  AND(Q637=7),IFERROR(VLOOKUP(入力項目!$S$14,子育て関連マスタ!$I$16:$M$17,2,FALSE),0),
  AND(Q637=13),IFERROR(VLOOKUP(入力項目!$S$15,子育て関連マスタ!$I$21:$M$22,2,FALSE),0),
  AND(Q637=16),IFERROR(VLOOKUP(入力項目!$S$16,子育て関連マスタ!$I$26:$M$28,2,FALSE),0),
  AND(Q637=19,入力項目!$S$16&lt;&gt;"高専"),IFERROR(VLOOKUP(入力項目!$S$17,子育て関連マスタ!$I$32:$M$37,2,FALSE),0),
  AND(Q637=21,入力項目!$S$16="高専"),IFERROR(VLOOKUP(入力項目!$S$17,子育て関連マスタ!$I$32:$M$37,2,FALSE),0),
  Q637&gt;=22,0
  ),0),0
) +
IF(AND(Q637&gt;=1,Q637&lt;=15),IF($D637=入力項目!$S$8,入力項目!$S$3,0),0) +
IF(AND(Q637&gt;=1,Q637&lt;=15),IF($D637=5,入力項目!$S$4,0),0) +
IF(AND(Q637&gt;=1,Q637&lt;=15),IF($D637=12,入力項目!$S$5,0),0) +
IF(AND(入力項目!$S$7=$A637,入力項目!$S$8=$D637),子育て関連マスタ!$C$14,0) +
IFERROR(IF(AND(YEAR(EDATE(DATE(入力項目!$S$7,入力項目!$S$8,1),1))=$A637,MONTH(EDATE(DATE(入力項目!$S$7,入力項目!$S$8,1),1))=$D637),子育て関連マスタ!$C$15,0),0) +
IF(AND(OR(Q637=3,Q637=5,Q637=7),$D637=11),子育て関連マスタ!$C$17,0) +
IF(AND(Q637=20,$D637=1),子育て関連マスタ!$C$18,0) +
IF(AND(Q637=20,$D637=1),
IFERROR(_xlfn.IFS(
入力項目!$S$10="男",子育て関連マスタ!$C$18,
入力項目!$S$10="女",子育て関連マスタ!$C$19
),0),0
) +
IF(AND(Q637&gt;=入力項目!$S$18,Q637&lt;=入力項目!$S$19),入力項目!$S$20,0) +
IF(AND(Q637&gt;=入力項目!$S$21,Q637&lt;=入力項目!$S$22),入力項目!$S$23,0) +
IF(AND(Q637&gt;=入力項目!$S$24,Q637&lt;=入力項目!$S$25),入力項目!$S$26,0)
)</f>
        <v>0</v>
      </c>
      <c r="AF637">
        <f ca="1">-(
_xlfn.IFS(
R637&lt;=入力項目!$S$11,0,
AND(R637&gt;=入力項目!$S$11+1,R637&lt;=3),IFERROR(VLOOKUP(入力項目!$S$12,子育て関連マスタ!$I$4:$M$5,4,FALSE),0),
AND(R637&gt;=4,R637&lt;=6),IFERROR(VLOOKUP(入力項目!$S$13,子育て関連マスタ!$I$9:$M$12,4,FALSE),0),
AND(R637&gt;=7,R637&lt;=12),IFERROR(VLOOKUP(入力項目!$S$14,子育て関連マスタ!$I$16:$M$17,4,FALSE),0),
AND(R637&gt;=13,R637&lt;=15),IFERROR(VLOOKUP(入力項目!$S$15,子育て関連マスタ!$I$21:$M$22,4,FALSE),0),
AND(R637&gt;=16,R637&lt;=18),IFERROR(VLOOKUP(入力項目!$S$16,子育て関連マスタ!$I$26:$M$28,4,FALSE),0),
AND(R637&gt;=19,R637&lt;=20,入力項目!$S$16="高専"),IFERROR(VLOOKUP(入力項目!$S$16,子育て関連マスタ!$I$26:$M$28,4,FALSE),0),
AND(R637&gt;=19,R637&lt;=20,入力項目!$S$16&lt;&gt;"高専"),IFERROR(VLOOKUP(入力項目!$S$17,子育て関連マスタ!$I$32:$M$37,4,FALSE),0),
AND(R637&gt;=21,R637&lt;=22,入力項目!$S$16="高専"),IFERROR(VLOOKUP(入力項目!$S$17,子育て関連マスタ!$I$32:$M$34,4,FALSE),0),
AND(R637&gt;=21,R637&lt;=22,入力項目!$S$16&lt;&gt;"高専"),IFERROR(VLOOKUP(入力項目!$S$17,子育て関連マスタ!$I$32:$M$34,4,FALSE),0),
R637&gt;=23,0
) +
IF($D637=4,
  IFERROR(_xlfn.IFS(
  R637&lt;=入力項目!$S$11,0,
  AND(R637=入力項目!$S$11),IFERROR(VLOOKUP(入力項目!$S$12,子育て関連マスタ!$I$4:$M$5,2,FALSE),0),
  AND(R637=4),IFERROR(VLOOKUP(入力項目!$S$13,子育て関連マスタ!$I$9:$M$12,2,FALSE),0),
  AND(R637=7),IFERROR(VLOOKUP(入力項目!$S$14,子育て関連マスタ!$I$16:$M$17,2,FALSE),0),
  AND(R637=13),IFERROR(VLOOKUP(入力項目!$S$15,子育て関連マスタ!$I$21:$M$22,2,FALSE),0),
  AND(R637=16),IFERROR(VLOOKUP(入力項目!$S$16,子育て関連マスタ!$I$26:$M$28,2,FALSE),0),
  AND(R637=19,入力項目!$S$16&lt;&gt;"高専"),IFERROR(VLOOKUP(入力項目!$S$17,子育て関連マスタ!$I$32:$M$37,2,FALSE),0),
  AND(R637=21,入力項目!$S$16="高専"),IFERROR(VLOOKUP(入力項目!$S$17,子育て関連マスタ!$I$32:$M$37,2,FALSE),0),
  R637&gt;=22,0
  ),0),0
) +
IF(AND(R637&gt;=1,R637&lt;=15),IF($D637=入力項目!$S$8,入力項目!$S$3,0),0) +
IF(AND(R637&gt;=1,R637&lt;=15),IF($D637=5,入力項目!$S$4,0),0) +
IF(AND(R637&gt;=1,R637&lt;=15),IF($D637=12,入力項目!$S$5,0),0) +
IF(AND(入力項目!$S$7=$A637,入力項目!$S$8=$D637),子育て関連マスタ!$C$14,0) +
IFERROR(IF(AND(YEAR(EDATE(DATE(入力項目!$S$7,入力項目!$S$8,1),1))=$A637,MONTH(EDATE(DATE(入力項目!$S$7,入力項目!$S$8,1),1))=$D637),子育て関連マスタ!$C$15,0),0) +
IF(AND(OR(R637=3,R637=5,R637=7),$D637=11),子育て関連マスタ!$C$17,0) +
IF(AND(R637=20,$D637=1),子育て関連マスタ!$C$18,0) +
IF(AND(R637=20,$D637=1),
IFERROR(_xlfn.IFS(
入力項目!$S$10="男",子育て関連マスタ!$C$18,
入力項目!$S$10="女",子育て関連マスタ!$C$19
),0),0
) +
IF(AND(R637&gt;=入力項目!$S$18,R637&lt;=入力項目!$S$19),入力項目!$S$20,0) +
IF(AND(R637&gt;=入力項目!$S$21,R637&lt;=入力項目!$S$22),入力項目!$S$23,0) +
IF(AND(R637&gt;=入力項目!$S$24,R637&lt;=入力項目!$S$25),入力項目!$S$26,0)
)</f>
        <v>0</v>
      </c>
      <c r="AG637">
        <f ca="1">-(
_xlfn.IFS(
S637&lt;=入力項目!$S$11,0,
AND(S637&gt;=入力項目!$S$11+1,S637&lt;=3),IFERROR(VLOOKUP(入力項目!$S$12,子育て関連マスタ!$I$4:$M$5,4,FALSE),0),
AND(S637&gt;=4,S637&lt;=6),IFERROR(VLOOKUP(入力項目!$S$13,子育て関連マスタ!$I$9:$M$12,4,FALSE),0),
AND(S637&gt;=7,S637&lt;=12),IFERROR(VLOOKUP(入力項目!$S$14,子育て関連マスタ!$I$16:$M$17,4,FALSE),0),
AND(S637&gt;=13,S637&lt;=15),IFERROR(VLOOKUP(入力項目!$S$15,子育て関連マスタ!$I$21:$M$22,4,FALSE),0),
AND(S637&gt;=16,S637&lt;=18),IFERROR(VLOOKUP(入力項目!$S$16,子育て関連マスタ!$I$26:$M$28,4,FALSE),0),
AND(S637&gt;=19,S637&lt;=20,入力項目!$S$16="高専"),IFERROR(VLOOKUP(入力項目!$S$16,子育て関連マスタ!$I$26:$M$28,4,FALSE),0),
AND(S637&gt;=19,S637&lt;=20,入力項目!$S$16&lt;&gt;"高専"),IFERROR(VLOOKUP(入力項目!$S$17,子育て関連マスタ!$I$32:$M$37,4,FALSE),0),
AND(S637&gt;=21,S637&lt;=22,入力項目!$S$16="高専"),IFERROR(VLOOKUP(入力項目!$S$17,子育て関連マスタ!$I$32:$M$34,4,FALSE),0),
AND(S637&gt;=21,S637&lt;=22,入力項目!$S$16&lt;&gt;"高専"),IFERROR(VLOOKUP(入力項目!$S$17,子育て関連マスタ!$I$32:$M$34,4,FALSE),0),
S637&gt;=23,0
) +
IF($D637=4,
  IFERROR(_xlfn.IFS(
  S637&lt;=入力項目!$S$11,0,
  AND(S637=入力項目!$S$11),IFERROR(VLOOKUP(入力項目!$S$12,子育て関連マスタ!$I$4:$M$5,2,FALSE),0),
  AND(S637=4),IFERROR(VLOOKUP(入力項目!$S$13,子育て関連マスタ!$I$9:$M$12,2,FALSE),0),
  AND(S637=7),IFERROR(VLOOKUP(入力項目!$S$14,子育て関連マスタ!$I$16:$M$17,2,FALSE),0),
  AND(S637=13),IFERROR(VLOOKUP(入力項目!$S$15,子育て関連マスタ!$I$21:$M$22,2,FALSE),0),
  AND(S637=16),IFERROR(VLOOKUP(入力項目!$S$16,子育て関連マスタ!$I$26:$M$28,2,FALSE),0),
  AND(S637=19,入力項目!$S$16&lt;&gt;"高専"),IFERROR(VLOOKUP(入力項目!$S$17,子育て関連マスタ!$I$32:$M$37,2,FALSE),0),
  AND(S637=21,入力項目!$S$16="高専"),IFERROR(VLOOKUP(入力項目!$S$17,子育て関連マスタ!$I$32:$M$37,2,FALSE),0),
  S637&gt;=22,0
  ),0),0
) +
IF(AND(S637&gt;=1,S637&lt;=15),IF($D637=入力項目!$S$8,入力項目!$S$3,0),0) +
IF(AND(S637&gt;=1,S637&lt;=15),IF($D637=5,入力項目!$S$4,0),0) +
IF(AND(S637&gt;=1,S637&lt;=15),IF($D637=12,入力項目!$S$5,0),0) +
IF(AND(入力項目!$S$7=$A637,入力項目!$S$8=$D637),子育て関連マスタ!$C$14,0) +
IFERROR(IF(AND(YEAR(EDATE(DATE(入力項目!$S$7,入力項目!$S$8,1),1))=$A637,MONTH(EDATE(DATE(入力項目!$S$7,入力項目!$S$8,1),1))=$D637),子育て関連マスタ!$C$15,0),0) +
IF(AND(OR(S637=3,S637=5,S637=7),$D637=11),子育て関連マスタ!$C$17,0) +
IF(AND(S637=20,$D637=1),子育て関連マスタ!$C$18,0) +
IF(AND(S637=20,$D637=1),
IFERROR(_xlfn.IFS(
入力項目!$S$10="男",子育て関連マスタ!$C$18,
入力項目!$S$10="女",子育て関連マスタ!$C$19
),0),0
) +
IF(AND(S637&gt;=入力項目!$S$18,S637&lt;=入力項目!$S$19),入力項目!$S$20,0) +
IF(AND(S637&gt;=入力項目!$S$21,S637&lt;=入力項目!$S$22),入力項目!$S$23,0) +
IF(AND(S637&gt;=入力項目!$S$24,S637&lt;=入力項目!$S$25),入力項目!$S$26,0)
)</f>
        <v>0</v>
      </c>
      <c r="AH637">
        <f ca="1">-(
_xlfn.IFS(
T637&lt;=入力項目!$S$11,0,
AND(T637&gt;=入力項目!$S$11+1,T637&lt;=3),IFERROR(VLOOKUP(入力項目!$S$12,子育て関連マスタ!$I$4:$M$5,4,FALSE),0),
AND(T637&gt;=4,T637&lt;=6),IFERROR(VLOOKUP(入力項目!$S$13,子育て関連マスタ!$I$9:$M$12,4,FALSE),0),
AND(T637&gt;=7,T637&lt;=12),IFERROR(VLOOKUP(入力項目!$S$14,子育て関連マスタ!$I$16:$M$17,4,FALSE),0),
AND(T637&gt;=13,T637&lt;=15),IFERROR(VLOOKUP(入力項目!$S$15,子育て関連マスタ!$I$21:$M$22,4,FALSE),0),
AND(T637&gt;=16,T637&lt;=18),IFERROR(VLOOKUP(入力項目!$S$16,子育て関連マスタ!$I$26:$M$28,4,FALSE),0),
AND(T637&gt;=19,T637&lt;=20,入力項目!$S$16="高専"),IFERROR(VLOOKUP(入力項目!$S$16,子育て関連マスタ!$I$26:$M$28,4,FALSE),0),
AND(T637&gt;=19,T637&lt;=20,入力項目!$S$16&lt;&gt;"高専"),IFERROR(VLOOKUP(入力項目!$S$17,子育て関連マスタ!$I$32:$M$37,4,FALSE),0),
AND(T637&gt;=21,T637&lt;=22,入力項目!$S$16="高専"),IFERROR(VLOOKUP(入力項目!$S$17,子育て関連マスタ!$I$32:$M$34,4,FALSE),0),
AND(T637&gt;=21,T637&lt;=22,入力項目!$S$16&lt;&gt;"高専"),IFERROR(VLOOKUP(入力項目!$S$17,子育て関連マスタ!$I$32:$M$34,4,FALSE),0),
T637&gt;=23,0
) +
IF($D637=4,
  IFERROR(_xlfn.IFS(
  T637&lt;=入力項目!$S$11,0,
  AND(T637=入力項目!$S$11),IFERROR(VLOOKUP(入力項目!$S$12,子育て関連マスタ!$I$4:$M$5,2,FALSE),0),
  AND(T637=4),IFERROR(VLOOKUP(入力項目!$S$13,子育て関連マスタ!$I$9:$M$12,2,FALSE),0),
  AND(T637=7),IFERROR(VLOOKUP(入力項目!$S$14,子育て関連マスタ!$I$16:$M$17,2,FALSE),0),
  AND(T637=13),IFERROR(VLOOKUP(入力項目!$S$15,子育て関連マスタ!$I$21:$M$22,2,FALSE),0),
  AND(T637=16),IFERROR(VLOOKUP(入力項目!$S$16,子育て関連マスタ!$I$26:$M$28,2,FALSE),0),
  AND(T637=19,入力項目!$S$16&lt;&gt;"高専"),IFERROR(VLOOKUP(入力項目!$S$17,子育て関連マスタ!$I$32:$M$37,2,FALSE),0),
  AND(T637=21,入力項目!$S$16="高専"),IFERROR(VLOOKUP(入力項目!$S$17,子育て関連マスタ!$I$32:$M$37,2,FALSE),0),
  T637&gt;=22,0
  ),0),0
) +
IF(AND(T637&gt;=1,T637&lt;=15),IF($D637=入力項目!$S$8,入力項目!$S$3,0),0) +
IF(AND(T637&gt;=1,T637&lt;=15),IF($D637=5,入力項目!$S$4,0),0) +
IF(AND(T637&gt;=1,T637&lt;=15),IF($D637=12,入力項目!$S$5,0),0) +
IF(AND(入力項目!$S$7=$A637,入力項目!$S$8=$D637),子育て関連マスタ!$C$14,0) +
IFERROR(IF(AND(YEAR(EDATE(DATE(入力項目!$S$7,入力項目!$S$8,1),1))=$A637,MONTH(EDATE(DATE(入力項目!$S$7,入力項目!$S$8,1),1))=$D637),子育て関連マスタ!$C$15,0),0) +
IF(AND(OR(T637=3,T637=5,T637=7),$D637=11),子育て関連マスタ!$C$17,0) +
IF(AND(T637=20,$D637=1),子育て関連マスタ!$C$18,0) +
IF(AND(T637=20,$D637=1),
IFERROR(_xlfn.IFS(
入力項目!$S$10="男",子育て関連マスタ!$C$18,
入力項目!$S$10="女",子育て関連マスタ!$C$19
),0),0
) +
IF(AND(T637&gt;=入力項目!$S$18,T637&lt;=入力項目!$S$19),入力項目!$S$20,0) +
IF(AND(T637&gt;=入力項目!$S$21,T637&lt;=入力項目!$S$22),入力項目!$S$23,0) +
IF(AND(T637&gt;=入力項目!$S$24,T637&lt;=入力項目!$S$25),入力項目!$S$26,0)
)</f>
        <v>0</v>
      </c>
      <c r="AI637">
        <f ca="1">-(
_xlfn.IFS(
U637&lt;=入力項目!$S$11,0,
AND(U637&gt;=入力項目!$S$11+1,U637&lt;=3),IFERROR(VLOOKUP(入力項目!$S$12,子育て関連マスタ!$I$4:$M$5,4,FALSE),0),
AND(U637&gt;=4,U637&lt;=6),IFERROR(VLOOKUP(入力項目!$S$13,子育て関連マスタ!$I$9:$M$12,4,FALSE),0),
AND(U637&gt;=7,U637&lt;=12),IFERROR(VLOOKUP(入力項目!$S$14,子育て関連マスタ!$I$16:$M$17,4,FALSE),0),
AND(U637&gt;=13,U637&lt;=15),IFERROR(VLOOKUP(入力項目!$S$15,子育て関連マスタ!$I$21:$M$22,4,FALSE),0),
AND(U637&gt;=16,U637&lt;=18),IFERROR(VLOOKUP(入力項目!$S$16,子育て関連マスタ!$I$26:$M$28,4,FALSE),0),
AND(U637&gt;=19,U637&lt;=20,入力項目!$S$16="高専"),IFERROR(VLOOKUP(入力項目!$S$16,子育て関連マスタ!$I$26:$M$28,4,FALSE),0),
AND(U637&gt;=19,U637&lt;=20,入力項目!$S$16&lt;&gt;"高専"),IFERROR(VLOOKUP(入力項目!$S$17,子育て関連マスタ!$I$32:$M$37,4,FALSE),0),
AND(U637&gt;=21,U637&lt;=22,入力項目!$S$16="高専"),IFERROR(VLOOKUP(入力項目!$S$17,子育て関連マスタ!$I$32:$M$34,4,FALSE),0),
AND(U637&gt;=21,U637&lt;=22,入力項目!$S$16&lt;&gt;"高専"),IFERROR(VLOOKUP(入力項目!$S$17,子育て関連マスタ!$I$32:$M$34,4,FALSE),0),
U637&gt;=23,0
) +
IF($D637=4,
  IFERROR(_xlfn.IFS(
  U637&lt;=入力項目!$S$11,0,
  AND(U637=入力項目!$S$11),IFERROR(VLOOKUP(入力項目!$S$12,子育て関連マスタ!$I$4:$M$5,2,FALSE),0),
  AND(U637=4),IFERROR(VLOOKUP(入力項目!$S$13,子育て関連マスタ!$I$9:$M$12,2,FALSE),0),
  AND(U637=7),IFERROR(VLOOKUP(入力項目!$S$14,子育て関連マスタ!$I$16:$M$17,2,FALSE),0),
  AND(U637=13),IFERROR(VLOOKUP(入力項目!$S$15,子育て関連マスタ!$I$21:$M$22,2,FALSE),0),
  AND(U637=16),IFERROR(VLOOKUP(入力項目!$S$16,子育て関連マスタ!$I$26:$M$28,2,FALSE),0),
  AND(U637=19,入力項目!$S$16&lt;&gt;"高専"),IFERROR(VLOOKUP(入力項目!$S$17,子育て関連マスタ!$I$32:$M$37,2,FALSE),0),
  AND(U637=21,入力項目!$S$16="高専"),IFERROR(VLOOKUP(入力項目!$S$17,子育て関連マスタ!$I$32:$M$37,2,FALSE),0),
  U637&gt;=22,0
  ),0),0
) +
IF(AND(U637&gt;=1,U637&lt;=15),IF($D637=入力項目!$S$8,入力項目!$S$3,0),0) +
IF(AND(U637&gt;=1,U637&lt;=15),IF($D637=5,入力項目!$S$4,0),0) +
IF(AND(U637&gt;=1,U637&lt;=15),IF($D637=12,入力項目!$S$5,0),0) +
IF(AND(入力項目!$S$7=$A637,入力項目!$S$8=$D637),子育て関連マスタ!$C$14,0) +
IFERROR(IF(AND(YEAR(EDATE(DATE(入力項目!$S$7,入力項目!$S$8,1),1))=$A637,MONTH(EDATE(DATE(入力項目!$S$7,入力項目!$S$8,1),1))=$D637),子育て関連マスタ!$C$15,0),0) +
IF(AND(OR(U637=3,U637=5,U637=7),$D637=11),子育て関連マスタ!$C$17,0) +
IF(AND(U637=20,$D637=1),子育て関連マスタ!$C$18,0) +
IF(AND(U637=20,$D637=1),
IFERROR(_xlfn.IFS(
入力項目!$S$10="男",子育て関連マスタ!$C$18,
入力項目!$S$10="女",子育て関連マスタ!$C$19
),0),0
) +
IF(AND(U637&gt;=入力項目!$S$18,U637&lt;=入力項目!$S$19),入力項目!$S$20,0) +
IF(AND(U637&gt;=入力項目!$S$21,U637&lt;=入力項目!$S$22),入力項目!$S$23,0) +
IF(AND(U637&gt;=入力項目!$S$24,U637&lt;=入力項目!$S$25),入力項目!$S$26,0)
)</f>
        <v>0</v>
      </c>
      <c r="AJ637" s="10">
        <f ca="1">-VLOOKUP($D637,月別収支!$A$2:$H$13,7,FALSE)</f>
        <v>-20000</v>
      </c>
    </row>
    <row r="638" spans="1:36" x14ac:dyDescent="0.4">
      <c r="A638">
        <f t="shared" ca="1" si="173"/>
        <v>2077</v>
      </c>
      <c r="B638">
        <f t="shared" ca="1" si="163"/>
        <v>2077</v>
      </c>
      <c r="C638">
        <f t="shared" ca="1" si="164"/>
        <v>53</v>
      </c>
      <c r="D638">
        <f t="shared" ca="1" si="174"/>
        <v>8</v>
      </c>
      <c r="E638" t="str">
        <f t="shared" ca="1" si="158"/>
        <v>2077年8月</v>
      </c>
      <c r="F638">
        <f ca="1">IF(OR(入力項目!$N$5&lt;$A638,AND(入力項目!$N$5=$A638,入力項目!$N$6&lt;$D638)),IF(F637=0,1,IF(G638=12,F637+1,F637)),0)</f>
        <v>52</v>
      </c>
      <c r="G638">
        <f ca="1">IF(OR(入力項目!$N$5&lt;$A638,AND(入力項目!$N$5=$A638,入力項目!$N$6&lt;$D638)),IF(G637=12,1,G637+1),0)</f>
        <v>10</v>
      </c>
      <c r="H638" t="str">
        <f t="shared" ca="1" si="159"/>
        <v>52_10</v>
      </c>
      <c r="I638">
        <f ca="1">IF(
  IFERROR(AND($C638&gt;0,MOD($C638,入力項目!$N$22)=0,$D638=入力項目!$N$23), FALSE),
  1,
  IF(
    AND(I637&gt;0,J637=12),
    IF(I637=入力項目!$N$28, 0, I637+1),
    I637
  )
)</f>
        <v>0</v>
      </c>
      <c r="J638">
        <f ca="1">IF($D638=入力項目!$N$23,1,IFERROR(J637+1,1))</f>
        <v>3</v>
      </c>
      <c r="K638" t="str">
        <f t="shared" ca="1" si="160"/>
        <v>0_3</v>
      </c>
      <c r="L638">
        <f ca="1">L637+IF(入力項目!$D$4=$D638,1,0)</f>
        <v>81</v>
      </c>
      <c r="M638" t="str">
        <f t="shared" ca="1" si="161"/>
        <v>81歳</v>
      </c>
      <c r="N638">
        <f t="shared" ca="1" si="165"/>
        <v>82</v>
      </c>
      <c r="O638" t="str">
        <f t="shared" ca="1" si="162"/>
        <v>82歳</v>
      </c>
      <c r="P638">
        <f t="shared" ca="1" si="166"/>
        <v>57</v>
      </c>
      <c r="Q638">
        <f t="shared" ca="1" si="167"/>
        <v>55</v>
      </c>
      <c r="R638">
        <f t="shared" ca="1" si="168"/>
        <v>2078</v>
      </c>
      <c r="S638">
        <f t="shared" ca="1" si="169"/>
        <v>2078</v>
      </c>
      <c r="T638">
        <f t="shared" ca="1" si="170"/>
        <v>2078</v>
      </c>
      <c r="U638">
        <f t="shared" ca="1" si="171"/>
        <v>2078</v>
      </c>
      <c r="V638" s="10">
        <f t="shared" ca="1" si="172"/>
        <v>54740925</v>
      </c>
      <c r="W638" s="10">
        <f ca="1">IF($L638&lt;その他マスタ!$B$1,VLOOKUP($D638,月別収支!$A$2:$H$13,2,FALSE),その他マスタ!$B$3)+IF(AND($L638=その他マスタ!$B$1,入力項目!$I$9="あり",$D638=入力項目!$D$4),その他マスタ!$B$2,0)</f>
        <v>150000</v>
      </c>
      <c r="X638" s="10">
        <f ca="1">-IF(入力項目!$K$5=TRUE,
IF($F638+$G638&lt;3,VLOOKUP($D638,月別収支!$A$2:$H$13,8,FALSE),0)+IFERROR(VLOOKUP($H638,住宅ローン計算!C:P,13,FALSE),0)+IF($F638&gt;1,IF(OR($G638=3,$G638=6,$G638=9,$G638=12),ROUNDUP(入力項目!$N$18/4,0),0),0),
VLOOKUP($D638,月別収支!$A$2:$H$13,8,FALSE))</f>
        <v>0</v>
      </c>
      <c r="Y638" s="10">
        <f ca="1">-VLOOKUP($D638,月別収支!$A$2:$H$13,3,FALSE)</f>
        <v>-75000</v>
      </c>
      <c r="Z638" s="10">
        <f ca="1">-VLOOKUP($D638,月別収支!$A$2:$H$13,4,FALSE)</f>
        <v>-27000</v>
      </c>
      <c r="AA638" s="10">
        <f ca="1">-VLOOKUP($D638,月別収支!$A$2:$H$13,6,FALSE)</f>
        <v>-10000</v>
      </c>
      <c r="AB638" s="10">
        <f ca="1">-(
VLOOKUP($D638,月別収支!$A$2:$H$13,5,FALSE)+IF(AND(入力項目!$I$27&lt;=$A638,ISEVEN($A638-入力項目!$I$27),入力項目!$I$28=$D638),入力項目!$I$26,0)
+IF(入力項目!$K$26=TRUE,
IFERROR(VLOOKUP($K638,マイカーローン計算!C:P,13,FALSE),0),
IFERROR(
  IF(AND($C638&gt;0,MOD($C638,入力項目!$N$22)=0,$D638=入力項目!$N$23),入力項目!$N$24,0),
 0
)
)
)</f>
        <v>-20000</v>
      </c>
      <c r="AC638" s="10">
        <f ca="1">-IF($A638&lt;入力項目!$N$33,入力項目!$N$35,IF(AND($A638=入力項目!$N$33,$D638&lt;=入力項目!$N$34),入力項目!$N$35,0))</f>
        <v>0</v>
      </c>
      <c r="AD638">
        <f ca="1">-(
_xlfn.IFS(
P638&lt;=入力項目!$S$11,0,
AND(P638&gt;=入力項目!$S$11+1,P638&lt;=3),IFERROR(VLOOKUP(入力項目!$S$12,子育て関連マスタ!$I$4:$M$5,4,FALSE),0),
AND(P638&gt;=4,P638&lt;=6),IFERROR(VLOOKUP(入力項目!$S$13,子育て関連マスタ!$I$9:$M$12,4,FALSE),0),
AND(P638&gt;=7,P638&lt;=12),IFERROR(VLOOKUP(入力項目!$S$14,子育て関連マスタ!$I$16:$M$17,4,FALSE),0),
AND(P638&gt;=13,P638&lt;=15),IFERROR(VLOOKUP(入力項目!$S$15,子育て関連マスタ!$I$21:$M$22,4,FALSE),0),
AND(P638&gt;=16,P638&lt;=18),IFERROR(VLOOKUP(入力項目!$S$16,子育て関連マスタ!$I$26:$M$28,4,FALSE),0),
AND(P638&gt;=19,P638&lt;=20,入力項目!$S$16="高専"),IFERROR(VLOOKUP(入力項目!$S$16,子育て関連マスタ!$I$26:$M$28,4,FALSE),0),
AND(P638&gt;=19,P638&lt;=20,入力項目!$S$16&lt;&gt;"高専"),IFERROR(VLOOKUP(入力項目!$S$17,子育て関連マスタ!$I$32:$M$37,4,FALSE),0),
AND(P638&gt;=21,P638&lt;=22,入力項目!$S$16="高専"),IFERROR(VLOOKUP(入力項目!$S$17,子育て関連マスタ!$I$32:$M$34,4,FALSE),0),
AND(P638&gt;=21,P638&lt;=22,入力項目!$S$16&lt;&gt;"高専"),IFERROR(VLOOKUP(入力項目!$S$17,子育て関連マスタ!$I$32:$M$34,4,FALSE),0),
P638&gt;=23,0
) +
IF($D638=4,
  IFERROR(_xlfn.IFS(
  P638&lt;=入力項目!$S$11,0,
  AND(P638=入力項目!$S$11),IFERROR(VLOOKUP(入力項目!$S$12,子育て関連マスタ!$I$4:$M$5,2,FALSE),0),
  AND(P638=4),IFERROR(VLOOKUP(入力項目!$S$13,子育て関連マスタ!$I$9:$M$12,2,FALSE),0),
  AND(P638=7),IFERROR(VLOOKUP(入力項目!$S$14,子育て関連マスタ!$I$16:$M$17,2,FALSE),0),
  AND(P638=13),IFERROR(VLOOKUP(入力項目!$S$15,子育て関連マスタ!$I$21:$M$22,2,FALSE),0),
  AND(P638=16),IFERROR(VLOOKUP(入力項目!$S$16,子育て関連マスタ!$I$26:$M$28,2,FALSE),0),
  AND(P638=19,入力項目!$S$16&lt;&gt;"高専"),IFERROR(VLOOKUP(入力項目!$S$17,子育て関連マスタ!$I$32:$M$37,2,FALSE),0),
  AND(P638=21,入力項目!$S$16="高専"),IFERROR(VLOOKUP(入力項目!$S$17,子育て関連マスタ!$I$32:$M$37,2,FALSE),0),
  P638&gt;=22,0
  ),0),0
) +
IF(AND(P638&gt;=1,P638&lt;=15),IF($D638=入力項目!$S$8,入力項目!$S$3,0),0) +
IF(AND(P638&gt;=1,P638&lt;=15),IF($D638=5,入力項目!$S$4,0),0) +
IF(AND(P638&gt;=1,P638&lt;=15),IF($D638=12,入力項目!$S$5,0),0) +
IF(AND(入力項目!$S$7=$A638,入力項目!$S$8=$D638),子育て関連マスタ!$C$14,0) +
IFERROR(IF(AND(YEAR(EDATE(DATE(入力項目!$S$7,入力項目!$S$8,1),1))=$A638,MONTH(EDATE(DATE(入力項目!$S$7,入力項目!$S$8,1),1))=$D638),子育て関連マスタ!$C$15,0),0) +
IF(AND(OR(P638=3,P638=5,P638=7),$D638=11),子育て関連マスタ!$C$17,0) +
IF(AND(P638=20,$D638=1),子育て関連マスタ!$C$18,0) +
IF(AND(P638=20,$D638=1),
IFERROR(_xlfn.IFS(
入力項目!$S$10="男",子育て関連マスタ!$C$18,
入力項目!$S$10="女",子育て関連マスタ!$C$19
),0),0
) +
IF(AND(P638&gt;=入力項目!$S$18,P638&lt;=入力項目!$S$19),入力項目!$S$20,0) +
IF(AND(P638&gt;=入力項目!$S$21,P638&lt;=入力項目!$S$22),入力項目!$S$23,0) +
IF(AND(P638&gt;=入力項目!$S$24,P638&lt;=入力項目!$S$25),入力項目!$S$26,0)
)</f>
        <v>0</v>
      </c>
      <c r="AE638">
        <f ca="1">-(
_xlfn.IFS(
Q638&lt;=入力項目!$S$11,0,
AND(Q638&gt;=入力項目!$S$11+1,Q638&lt;=3),IFERROR(VLOOKUP(入力項目!$S$12,子育て関連マスタ!$I$4:$M$5,4,FALSE),0),
AND(Q638&gt;=4,Q638&lt;=6),IFERROR(VLOOKUP(入力項目!$S$13,子育て関連マスタ!$I$9:$M$12,4,FALSE),0),
AND(Q638&gt;=7,Q638&lt;=12),IFERROR(VLOOKUP(入力項目!$S$14,子育て関連マスタ!$I$16:$M$17,4,FALSE),0),
AND(Q638&gt;=13,Q638&lt;=15),IFERROR(VLOOKUP(入力項目!$S$15,子育て関連マスタ!$I$21:$M$22,4,FALSE),0),
AND(Q638&gt;=16,Q638&lt;=18),IFERROR(VLOOKUP(入力項目!$S$16,子育て関連マスタ!$I$26:$M$28,4,FALSE),0),
AND(Q638&gt;=19,Q638&lt;=20,入力項目!$S$16="高専"),IFERROR(VLOOKUP(入力項目!$S$16,子育て関連マスタ!$I$26:$M$28,4,FALSE),0),
AND(Q638&gt;=19,Q638&lt;=20,入力項目!$S$16&lt;&gt;"高専"),IFERROR(VLOOKUP(入力項目!$S$17,子育て関連マスタ!$I$32:$M$37,4,FALSE),0),
AND(Q638&gt;=21,Q638&lt;=22,入力項目!$S$16="高専"),IFERROR(VLOOKUP(入力項目!$S$17,子育て関連マスタ!$I$32:$M$34,4,FALSE),0),
AND(Q638&gt;=21,Q638&lt;=22,入力項目!$S$16&lt;&gt;"高専"),IFERROR(VLOOKUP(入力項目!$S$17,子育て関連マスタ!$I$32:$M$34,4,FALSE),0),
Q638&gt;=23,0
) +
IF($D638=4,
  IFERROR(_xlfn.IFS(
  Q638&lt;=入力項目!$S$11,0,
  AND(Q638=入力項目!$S$11),IFERROR(VLOOKUP(入力項目!$S$12,子育て関連マスタ!$I$4:$M$5,2,FALSE),0),
  AND(Q638=4),IFERROR(VLOOKUP(入力項目!$S$13,子育て関連マスタ!$I$9:$M$12,2,FALSE),0),
  AND(Q638=7),IFERROR(VLOOKUP(入力項目!$S$14,子育て関連マスタ!$I$16:$M$17,2,FALSE),0),
  AND(Q638=13),IFERROR(VLOOKUP(入力項目!$S$15,子育て関連マスタ!$I$21:$M$22,2,FALSE),0),
  AND(Q638=16),IFERROR(VLOOKUP(入力項目!$S$16,子育て関連マスタ!$I$26:$M$28,2,FALSE),0),
  AND(Q638=19,入力項目!$S$16&lt;&gt;"高専"),IFERROR(VLOOKUP(入力項目!$S$17,子育て関連マスタ!$I$32:$M$37,2,FALSE),0),
  AND(Q638=21,入力項目!$S$16="高専"),IFERROR(VLOOKUP(入力項目!$S$17,子育て関連マスタ!$I$32:$M$37,2,FALSE),0),
  Q638&gt;=22,0
  ),0),0
) +
IF(AND(Q638&gt;=1,Q638&lt;=15),IF($D638=入力項目!$S$8,入力項目!$S$3,0),0) +
IF(AND(Q638&gt;=1,Q638&lt;=15),IF($D638=5,入力項目!$S$4,0),0) +
IF(AND(Q638&gt;=1,Q638&lt;=15),IF($D638=12,入力項目!$S$5,0),0) +
IF(AND(入力項目!$S$7=$A638,入力項目!$S$8=$D638),子育て関連マスタ!$C$14,0) +
IFERROR(IF(AND(YEAR(EDATE(DATE(入力項目!$S$7,入力項目!$S$8,1),1))=$A638,MONTH(EDATE(DATE(入力項目!$S$7,入力項目!$S$8,1),1))=$D638),子育て関連マスタ!$C$15,0),0) +
IF(AND(OR(Q638=3,Q638=5,Q638=7),$D638=11),子育て関連マスタ!$C$17,0) +
IF(AND(Q638=20,$D638=1),子育て関連マスタ!$C$18,0) +
IF(AND(Q638=20,$D638=1),
IFERROR(_xlfn.IFS(
入力項目!$S$10="男",子育て関連マスタ!$C$18,
入力項目!$S$10="女",子育て関連マスタ!$C$19
),0),0
) +
IF(AND(Q638&gt;=入力項目!$S$18,Q638&lt;=入力項目!$S$19),入力項目!$S$20,0) +
IF(AND(Q638&gt;=入力項目!$S$21,Q638&lt;=入力項目!$S$22),入力項目!$S$23,0) +
IF(AND(Q638&gt;=入力項目!$S$24,Q638&lt;=入力項目!$S$25),入力項目!$S$26,0)
)</f>
        <v>0</v>
      </c>
      <c r="AF638">
        <f ca="1">-(
_xlfn.IFS(
R638&lt;=入力項目!$S$11,0,
AND(R638&gt;=入力項目!$S$11+1,R638&lt;=3),IFERROR(VLOOKUP(入力項目!$S$12,子育て関連マスタ!$I$4:$M$5,4,FALSE),0),
AND(R638&gt;=4,R638&lt;=6),IFERROR(VLOOKUP(入力項目!$S$13,子育て関連マスタ!$I$9:$M$12,4,FALSE),0),
AND(R638&gt;=7,R638&lt;=12),IFERROR(VLOOKUP(入力項目!$S$14,子育て関連マスタ!$I$16:$M$17,4,FALSE),0),
AND(R638&gt;=13,R638&lt;=15),IFERROR(VLOOKUP(入力項目!$S$15,子育て関連マスタ!$I$21:$M$22,4,FALSE),0),
AND(R638&gt;=16,R638&lt;=18),IFERROR(VLOOKUP(入力項目!$S$16,子育て関連マスタ!$I$26:$M$28,4,FALSE),0),
AND(R638&gt;=19,R638&lt;=20,入力項目!$S$16="高専"),IFERROR(VLOOKUP(入力項目!$S$16,子育て関連マスタ!$I$26:$M$28,4,FALSE),0),
AND(R638&gt;=19,R638&lt;=20,入力項目!$S$16&lt;&gt;"高専"),IFERROR(VLOOKUP(入力項目!$S$17,子育て関連マスタ!$I$32:$M$37,4,FALSE),0),
AND(R638&gt;=21,R638&lt;=22,入力項目!$S$16="高専"),IFERROR(VLOOKUP(入力項目!$S$17,子育て関連マスタ!$I$32:$M$34,4,FALSE),0),
AND(R638&gt;=21,R638&lt;=22,入力項目!$S$16&lt;&gt;"高専"),IFERROR(VLOOKUP(入力項目!$S$17,子育て関連マスタ!$I$32:$M$34,4,FALSE),0),
R638&gt;=23,0
) +
IF($D638=4,
  IFERROR(_xlfn.IFS(
  R638&lt;=入力項目!$S$11,0,
  AND(R638=入力項目!$S$11),IFERROR(VLOOKUP(入力項目!$S$12,子育て関連マスタ!$I$4:$M$5,2,FALSE),0),
  AND(R638=4),IFERROR(VLOOKUP(入力項目!$S$13,子育て関連マスタ!$I$9:$M$12,2,FALSE),0),
  AND(R638=7),IFERROR(VLOOKUP(入力項目!$S$14,子育て関連マスタ!$I$16:$M$17,2,FALSE),0),
  AND(R638=13),IFERROR(VLOOKUP(入力項目!$S$15,子育て関連マスタ!$I$21:$M$22,2,FALSE),0),
  AND(R638=16),IFERROR(VLOOKUP(入力項目!$S$16,子育て関連マスタ!$I$26:$M$28,2,FALSE),0),
  AND(R638=19,入力項目!$S$16&lt;&gt;"高専"),IFERROR(VLOOKUP(入力項目!$S$17,子育て関連マスタ!$I$32:$M$37,2,FALSE),0),
  AND(R638=21,入力項目!$S$16="高専"),IFERROR(VLOOKUP(入力項目!$S$17,子育て関連マスタ!$I$32:$M$37,2,FALSE),0),
  R638&gt;=22,0
  ),0),0
) +
IF(AND(R638&gt;=1,R638&lt;=15),IF($D638=入力項目!$S$8,入力項目!$S$3,0),0) +
IF(AND(R638&gt;=1,R638&lt;=15),IF($D638=5,入力項目!$S$4,0),0) +
IF(AND(R638&gt;=1,R638&lt;=15),IF($D638=12,入力項目!$S$5,0),0) +
IF(AND(入力項目!$S$7=$A638,入力項目!$S$8=$D638),子育て関連マスタ!$C$14,0) +
IFERROR(IF(AND(YEAR(EDATE(DATE(入力項目!$S$7,入力項目!$S$8,1),1))=$A638,MONTH(EDATE(DATE(入力項目!$S$7,入力項目!$S$8,1),1))=$D638),子育て関連マスタ!$C$15,0),0) +
IF(AND(OR(R638=3,R638=5,R638=7),$D638=11),子育て関連マスタ!$C$17,0) +
IF(AND(R638=20,$D638=1),子育て関連マスタ!$C$18,0) +
IF(AND(R638=20,$D638=1),
IFERROR(_xlfn.IFS(
入力項目!$S$10="男",子育て関連マスタ!$C$18,
入力項目!$S$10="女",子育て関連マスタ!$C$19
),0),0
) +
IF(AND(R638&gt;=入力項目!$S$18,R638&lt;=入力項目!$S$19),入力項目!$S$20,0) +
IF(AND(R638&gt;=入力項目!$S$21,R638&lt;=入力項目!$S$22),入力項目!$S$23,0) +
IF(AND(R638&gt;=入力項目!$S$24,R638&lt;=入力項目!$S$25),入力項目!$S$26,0)
)</f>
        <v>0</v>
      </c>
      <c r="AG638">
        <f ca="1">-(
_xlfn.IFS(
S638&lt;=入力項目!$S$11,0,
AND(S638&gt;=入力項目!$S$11+1,S638&lt;=3),IFERROR(VLOOKUP(入力項目!$S$12,子育て関連マスタ!$I$4:$M$5,4,FALSE),0),
AND(S638&gt;=4,S638&lt;=6),IFERROR(VLOOKUP(入力項目!$S$13,子育て関連マスタ!$I$9:$M$12,4,FALSE),0),
AND(S638&gt;=7,S638&lt;=12),IFERROR(VLOOKUP(入力項目!$S$14,子育て関連マスタ!$I$16:$M$17,4,FALSE),0),
AND(S638&gt;=13,S638&lt;=15),IFERROR(VLOOKUP(入力項目!$S$15,子育て関連マスタ!$I$21:$M$22,4,FALSE),0),
AND(S638&gt;=16,S638&lt;=18),IFERROR(VLOOKUP(入力項目!$S$16,子育て関連マスタ!$I$26:$M$28,4,FALSE),0),
AND(S638&gt;=19,S638&lt;=20,入力項目!$S$16="高専"),IFERROR(VLOOKUP(入力項目!$S$16,子育て関連マスタ!$I$26:$M$28,4,FALSE),0),
AND(S638&gt;=19,S638&lt;=20,入力項目!$S$16&lt;&gt;"高専"),IFERROR(VLOOKUP(入力項目!$S$17,子育て関連マスタ!$I$32:$M$37,4,FALSE),0),
AND(S638&gt;=21,S638&lt;=22,入力項目!$S$16="高専"),IFERROR(VLOOKUP(入力項目!$S$17,子育て関連マスタ!$I$32:$M$34,4,FALSE),0),
AND(S638&gt;=21,S638&lt;=22,入力項目!$S$16&lt;&gt;"高専"),IFERROR(VLOOKUP(入力項目!$S$17,子育て関連マスタ!$I$32:$M$34,4,FALSE),0),
S638&gt;=23,0
) +
IF($D638=4,
  IFERROR(_xlfn.IFS(
  S638&lt;=入力項目!$S$11,0,
  AND(S638=入力項目!$S$11),IFERROR(VLOOKUP(入力項目!$S$12,子育て関連マスタ!$I$4:$M$5,2,FALSE),0),
  AND(S638=4),IFERROR(VLOOKUP(入力項目!$S$13,子育て関連マスタ!$I$9:$M$12,2,FALSE),0),
  AND(S638=7),IFERROR(VLOOKUP(入力項目!$S$14,子育て関連マスタ!$I$16:$M$17,2,FALSE),0),
  AND(S638=13),IFERROR(VLOOKUP(入力項目!$S$15,子育て関連マスタ!$I$21:$M$22,2,FALSE),0),
  AND(S638=16),IFERROR(VLOOKUP(入力項目!$S$16,子育て関連マスタ!$I$26:$M$28,2,FALSE),0),
  AND(S638=19,入力項目!$S$16&lt;&gt;"高専"),IFERROR(VLOOKUP(入力項目!$S$17,子育て関連マスタ!$I$32:$M$37,2,FALSE),0),
  AND(S638=21,入力項目!$S$16="高専"),IFERROR(VLOOKUP(入力項目!$S$17,子育て関連マスタ!$I$32:$M$37,2,FALSE),0),
  S638&gt;=22,0
  ),0),0
) +
IF(AND(S638&gt;=1,S638&lt;=15),IF($D638=入力項目!$S$8,入力項目!$S$3,0),0) +
IF(AND(S638&gt;=1,S638&lt;=15),IF($D638=5,入力項目!$S$4,0),0) +
IF(AND(S638&gt;=1,S638&lt;=15),IF($D638=12,入力項目!$S$5,0),0) +
IF(AND(入力項目!$S$7=$A638,入力項目!$S$8=$D638),子育て関連マスタ!$C$14,0) +
IFERROR(IF(AND(YEAR(EDATE(DATE(入力項目!$S$7,入力項目!$S$8,1),1))=$A638,MONTH(EDATE(DATE(入力項目!$S$7,入力項目!$S$8,1),1))=$D638),子育て関連マスタ!$C$15,0),0) +
IF(AND(OR(S638=3,S638=5,S638=7),$D638=11),子育て関連マスタ!$C$17,0) +
IF(AND(S638=20,$D638=1),子育て関連マスタ!$C$18,0) +
IF(AND(S638=20,$D638=1),
IFERROR(_xlfn.IFS(
入力項目!$S$10="男",子育て関連マスタ!$C$18,
入力項目!$S$10="女",子育て関連マスタ!$C$19
),0),0
) +
IF(AND(S638&gt;=入力項目!$S$18,S638&lt;=入力項目!$S$19),入力項目!$S$20,0) +
IF(AND(S638&gt;=入力項目!$S$21,S638&lt;=入力項目!$S$22),入力項目!$S$23,0) +
IF(AND(S638&gt;=入力項目!$S$24,S638&lt;=入力項目!$S$25),入力項目!$S$26,0)
)</f>
        <v>0</v>
      </c>
      <c r="AH638">
        <f ca="1">-(
_xlfn.IFS(
T638&lt;=入力項目!$S$11,0,
AND(T638&gt;=入力項目!$S$11+1,T638&lt;=3),IFERROR(VLOOKUP(入力項目!$S$12,子育て関連マスタ!$I$4:$M$5,4,FALSE),0),
AND(T638&gt;=4,T638&lt;=6),IFERROR(VLOOKUP(入力項目!$S$13,子育て関連マスタ!$I$9:$M$12,4,FALSE),0),
AND(T638&gt;=7,T638&lt;=12),IFERROR(VLOOKUP(入力項目!$S$14,子育て関連マスタ!$I$16:$M$17,4,FALSE),0),
AND(T638&gt;=13,T638&lt;=15),IFERROR(VLOOKUP(入力項目!$S$15,子育て関連マスタ!$I$21:$M$22,4,FALSE),0),
AND(T638&gt;=16,T638&lt;=18),IFERROR(VLOOKUP(入力項目!$S$16,子育て関連マスタ!$I$26:$M$28,4,FALSE),0),
AND(T638&gt;=19,T638&lt;=20,入力項目!$S$16="高専"),IFERROR(VLOOKUP(入力項目!$S$16,子育て関連マスタ!$I$26:$M$28,4,FALSE),0),
AND(T638&gt;=19,T638&lt;=20,入力項目!$S$16&lt;&gt;"高専"),IFERROR(VLOOKUP(入力項目!$S$17,子育て関連マスタ!$I$32:$M$37,4,FALSE),0),
AND(T638&gt;=21,T638&lt;=22,入力項目!$S$16="高専"),IFERROR(VLOOKUP(入力項目!$S$17,子育て関連マスタ!$I$32:$M$34,4,FALSE),0),
AND(T638&gt;=21,T638&lt;=22,入力項目!$S$16&lt;&gt;"高専"),IFERROR(VLOOKUP(入力項目!$S$17,子育て関連マスタ!$I$32:$M$34,4,FALSE),0),
T638&gt;=23,0
) +
IF($D638=4,
  IFERROR(_xlfn.IFS(
  T638&lt;=入力項目!$S$11,0,
  AND(T638=入力項目!$S$11),IFERROR(VLOOKUP(入力項目!$S$12,子育て関連マスタ!$I$4:$M$5,2,FALSE),0),
  AND(T638=4),IFERROR(VLOOKUP(入力項目!$S$13,子育て関連マスタ!$I$9:$M$12,2,FALSE),0),
  AND(T638=7),IFERROR(VLOOKUP(入力項目!$S$14,子育て関連マスタ!$I$16:$M$17,2,FALSE),0),
  AND(T638=13),IFERROR(VLOOKUP(入力項目!$S$15,子育て関連マスタ!$I$21:$M$22,2,FALSE),0),
  AND(T638=16),IFERROR(VLOOKUP(入力項目!$S$16,子育て関連マスタ!$I$26:$M$28,2,FALSE),0),
  AND(T638=19,入力項目!$S$16&lt;&gt;"高専"),IFERROR(VLOOKUP(入力項目!$S$17,子育て関連マスタ!$I$32:$M$37,2,FALSE),0),
  AND(T638=21,入力項目!$S$16="高専"),IFERROR(VLOOKUP(入力項目!$S$17,子育て関連マスタ!$I$32:$M$37,2,FALSE),0),
  T638&gt;=22,0
  ),0),0
) +
IF(AND(T638&gt;=1,T638&lt;=15),IF($D638=入力項目!$S$8,入力項目!$S$3,0),0) +
IF(AND(T638&gt;=1,T638&lt;=15),IF($D638=5,入力項目!$S$4,0),0) +
IF(AND(T638&gt;=1,T638&lt;=15),IF($D638=12,入力項目!$S$5,0),0) +
IF(AND(入力項目!$S$7=$A638,入力項目!$S$8=$D638),子育て関連マスタ!$C$14,0) +
IFERROR(IF(AND(YEAR(EDATE(DATE(入力項目!$S$7,入力項目!$S$8,1),1))=$A638,MONTH(EDATE(DATE(入力項目!$S$7,入力項目!$S$8,1),1))=$D638),子育て関連マスタ!$C$15,0),0) +
IF(AND(OR(T638=3,T638=5,T638=7),$D638=11),子育て関連マスタ!$C$17,0) +
IF(AND(T638=20,$D638=1),子育て関連マスタ!$C$18,0) +
IF(AND(T638=20,$D638=1),
IFERROR(_xlfn.IFS(
入力項目!$S$10="男",子育て関連マスタ!$C$18,
入力項目!$S$10="女",子育て関連マスタ!$C$19
),0),0
) +
IF(AND(T638&gt;=入力項目!$S$18,T638&lt;=入力項目!$S$19),入力項目!$S$20,0) +
IF(AND(T638&gt;=入力項目!$S$21,T638&lt;=入力項目!$S$22),入力項目!$S$23,0) +
IF(AND(T638&gt;=入力項目!$S$24,T638&lt;=入力項目!$S$25),入力項目!$S$26,0)
)</f>
        <v>0</v>
      </c>
      <c r="AI638">
        <f ca="1">-(
_xlfn.IFS(
U638&lt;=入力項目!$S$11,0,
AND(U638&gt;=入力項目!$S$11+1,U638&lt;=3),IFERROR(VLOOKUP(入力項目!$S$12,子育て関連マスタ!$I$4:$M$5,4,FALSE),0),
AND(U638&gt;=4,U638&lt;=6),IFERROR(VLOOKUP(入力項目!$S$13,子育て関連マスタ!$I$9:$M$12,4,FALSE),0),
AND(U638&gt;=7,U638&lt;=12),IFERROR(VLOOKUP(入力項目!$S$14,子育て関連マスタ!$I$16:$M$17,4,FALSE),0),
AND(U638&gt;=13,U638&lt;=15),IFERROR(VLOOKUP(入力項目!$S$15,子育て関連マスタ!$I$21:$M$22,4,FALSE),0),
AND(U638&gt;=16,U638&lt;=18),IFERROR(VLOOKUP(入力項目!$S$16,子育て関連マスタ!$I$26:$M$28,4,FALSE),0),
AND(U638&gt;=19,U638&lt;=20,入力項目!$S$16="高専"),IFERROR(VLOOKUP(入力項目!$S$16,子育て関連マスタ!$I$26:$M$28,4,FALSE),0),
AND(U638&gt;=19,U638&lt;=20,入力項目!$S$16&lt;&gt;"高専"),IFERROR(VLOOKUP(入力項目!$S$17,子育て関連マスタ!$I$32:$M$37,4,FALSE),0),
AND(U638&gt;=21,U638&lt;=22,入力項目!$S$16="高専"),IFERROR(VLOOKUP(入力項目!$S$17,子育て関連マスタ!$I$32:$M$34,4,FALSE),0),
AND(U638&gt;=21,U638&lt;=22,入力項目!$S$16&lt;&gt;"高専"),IFERROR(VLOOKUP(入力項目!$S$17,子育て関連マスタ!$I$32:$M$34,4,FALSE),0),
U638&gt;=23,0
) +
IF($D638=4,
  IFERROR(_xlfn.IFS(
  U638&lt;=入力項目!$S$11,0,
  AND(U638=入力項目!$S$11),IFERROR(VLOOKUP(入力項目!$S$12,子育て関連マスタ!$I$4:$M$5,2,FALSE),0),
  AND(U638=4),IFERROR(VLOOKUP(入力項目!$S$13,子育て関連マスタ!$I$9:$M$12,2,FALSE),0),
  AND(U638=7),IFERROR(VLOOKUP(入力項目!$S$14,子育て関連マスタ!$I$16:$M$17,2,FALSE),0),
  AND(U638=13),IFERROR(VLOOKUP(入力項目!$S$15,子育て関連マスタ!$I$21:$M$22,2,FALSE),0),
  AND(U638=16),IFERROR(VLOOKUP(入力項目!$S$16,子育て関連マスタ!$I$26:$M$28,2,FALSE),0),
  AND(U638=19,入力項目!$S$16&lt;&gt;"高専"),IFERROR(VLOOKUP(入力項目!$S$17,子育て関連マスタ!$I$32:$M$37,2,FALSE),0),
  AND(U638=21,入力項目!$S$16="高専"),IFERROR(VLOOKUP(入力項目!$S$17,子育て関連マスタ!$I$32:$M$37,2,FALSE),0),
  U638&gt;=22,0
  ),0),0
) +
IF(AND(U638&gt;=1,U638&lt;=15),IF($D638=入力項目!$S$8,入力項目!$S$3,0),0) +
IF(AND(U638&gt;=1,U638&lt;=15),IF($D638=5,入力項目!$S$4,0),0) +
IF(AND(U638&gt;=1,U638&lt;=15),IF($D638=12,入力項目!$S$5,0),0) +
IF(AND(入力項目!$S$7=$A638,入力項目!$S$8=$D638),子育て関連マスタ!$C$14,0) +
IFERROR(IF(AND(YEAR(EDATE(DATE(入力項目!$S$7,入力項目!$S$8,1),1))=$A638,MONTH(EDATE(DATE(入力項目!$S$7,入力項目!$S$8,1),1))=$D638),子育て関連マスタ!$C$15,0),0) +
IF(AND(OR(U638=3,U638=5,U638=7),$D638=11),子育て関連マスタ!$C$17,0) +
IF(AND(U638=20,$D638=1),子育て関連マスタ!$C$18,0) +
IF(AND(U638=20,$D638=1),
IFERROR(_xlfn.IFS(
入力項目!$S$10="男",子育て関連マスタ!$C$18,
入力項目!$S$10="女",子育て関連マスタ!$C$19
),0),0
) +
IF(AND(U638&gt;=入力項目!$S$18,U638&lt;=入力項目!$S$19),入力項目!$S$20,0) +
IF(AND(U638&gt;=入力項目!$S$21,U638&lt;=入力項目!$S$22),入力項目!$S$23,0) +
IF(AND(U638&gt;=入力項目!$S$24,U638&lt;=入力項目!$S$25),入力項目!$S$26,0)
)</f>
        <v>0</v>
      </c>
      <c r="AJ638" s="10">
        <f ca="1">-VLOOKUP($D638,月別収支!$A$2:$H$13,7,FALSE)</f>
        <v>-20000</v>
      </c>
    </row>
    <row r="639" spans="1:36" x14ac:dyDescent="0.4">
      <c r="A639">
        <f t="shared" ca="1" si="173"/>
        <v>2077</v>
      </c>
      <c r="B639">
        <f t="shared" ca="1" si="163"/>
        <v>2077</v>
      </c>
      <c r="C639">
        <f t="shared" ca="1" si="164"/>
        <v>53</v>
      </c>
      <c r="D639">
        <f t="shared" ca="1" si="174"/>
        <v>9</v>
      </c>
      <c r="E639" t="str">
        <f t="shared" ca="1" si="158"/>
        <v>2077年9月</v>
      </c>
      <c r="F639">
        <f ca="1">IF(OR(入力項目!$N$5&lt;$A639,AND(入力項目!$N$5=$A639,入力項目!$N$6&lt;$D639)),IF(F638=0,1,IF(G639=12,F638+1,F638)),0)</f>
        <v>52</v>
      </c>
      <c r="G639">
        <f ca="1">IF(OR(入力項目!$N$5&lt;$A639,AND(入力項目!$N$5=$A639,入力項目!$N$6&lt;$D639)),IF(G638=12,1,G638+1),0)</f>
        <v>11</v>
      </c>
      <c r="H639" t="str">
        <f t="shared" ca="1" si="159"/>
        <v>52_11</v>
      </c>
      <c r="I639">
        <f ca="1">IF(
  IFERROR(AND($C639&gt;0,MOD($C639,入力項目!$N$22)=0,$D639=入力項目!$N$23), FALSE),
  1,
  IF(
    AND(I638&gt;0,J638=12),
    IF(I638=入力項目!$N$28, 0, I638+1),
    I638
  )
)</f>
        <v>0</v>
      </c>
      <c r="J639">
        <f ca="1">IF($D639=入力項目!$N$23,1,IFERROR(J638+1,1))</f>
        <v>4</v>
      </c>
      <c r="K639" t="str">
        <f t="shared" ca="1" si="160"/>
        <v>0_4</v>
      </c>
      <c r="L639">
        <f ca="1">L638+IF(入力項目!$D$4=$D639,1,0)</f>
        <v>81</v>
      </c>
      <c r="M639" t="str">
        <f t="shared" ca="1" si="161"/>
        <v>81歳</v>
      </c>
      <c r="N639">
        <f t="shared" ca="1" si="165"/>
        <v>82</v>
      </c>
      <c r="O639" t="str">
        <f t="shared" ca="1" si="162"/>
        <v>82歳</v>
      </c>
      <c r="P639">
        <f t="shared" ca="1" si="166"/>
        <v>57</v>
      </c>
      <c r="Q639">
        <f t="shared" ca="1" si="167"/>
        <v>55</v>
      </c>
      <c r="R639">
        <f t="shared" ca="1" si="168"/>
        <v>2078</v>
      </c>
      <c r="S639">
        <f t="shared" ca="1" si="169"/>
        <v>2078</v>
      </c>
      <c r="T639">
        <f t="shared" ca="1" si="170"/>
        <v>2078</v>
      </c>
      <c r="U639">
        <f t="shared" ca="1" si="171"/>
        <v>2078</v>
      </c>
      <c r="V639" s="10">
        <f t="shared" ca="1" si="172"/>
        <v>54738925</v>
      </c>
      <c r="W639" s="10">
        <f ca="1">IF($L639&lt;その他マスタ!$B$1,VLOOKUP($D639,月別収支!$A$2:$H$13,2,FALSE),その他マスタ!$B$3)+IF(AND($L639=その他マスタ!$B$1,入力項目!$I$9="あり",$D639=入力項目!$D$4),その他マスタ!$B$2,0)</f>
        <v>150000</v>
      </c>
      <c r="X639" s="10">
        <f ca="1">-IF(入力項目!$K$5=TRUE,
IF($F639+$G639&lt;3,VLOOKUP($D639,月別収支!$A$2:$H$13,8,FALSE),0)+IFERROR(VLOOKUP($H639,住宅ローン計算!C:P,13,FALSE),0)+IF($F639&gt;1,IF(OR($G639=3,$G639=6,$G639=9,$G639=12),ROUNDUP(入力項目!$N$18/4,0),0),0),
VLOOKUP($D639,月別収支!$A$2:$H$13,8,FALSE))</f>
        <v>0</v>
      </c>
      <c r="Y639" s="10">
        <f ca="1">-VLOOKUP($D639,月別収支!$A$2:$H$13,3,FALSE)</f>
        <v>-75000</v>
      </c>
      <c r="Z639" s="10">
        <f ca="1">-VLOOKUP($D639,月別収支!$A$2:$H$13,4,FALSE)</f>
        <v>-27000</v>
      </c>
      <c r="AA639" s="10">
        <f ca="1">-VLOOKUP($D639,月別収支!$A$2:$H$13,6,FALSE)</f>
        <v>-10000</v>
      </c>
      <c r="AB639" s="10">
        <f ca="1">-(
VLOOKUP($D639,月別収支!$A$2:$H$13,5,FALSE)+IF(AND(入力項目!$I$27&lt;=$A639,ISEVEN($A639-入力項目!$I$27),入力項目!$I$28=$D639),入力項目!$I$26,0)
+IF(入力項目!$K$26=TRUE,
IFERROR(VLOOKUP($K639,マイカーローン計算!C:P,13,FALSE),0),
IFERROR(
  IF(AND($C639&gt;0,MOD($C639,入力項目!$N$22)=0,$D639=入力項目!$N$23),入力項目!$N$24,0),
 0
)
)
)</f>
        <v>-20000</v>
      </c>
      <c r="AC639" s="10">
        <f ca="1">-IF($A639&lt;入力項目!$N$33,入力項目!$N$35,IF(AND($A639=入力項目!$N$33,$D639&lt;=入力項目!$N$34),入力項目!$N$35,0))</f>
        <v>0</v>
      </c>
      <c r="AD639">
        <f ca="1">-(
_xlfn.IFS(
P639&lt;=入力項目!$S$11,0,
AND(P639&gt;=入力項目!$S$11+1,P639&lt;=3),IFERROR(VLOOKUP(入力項目!$S$12,子育て関連マスタ!$I$4:$M$5,4,FALSE),0),
AND(P639&gt;=4,P639&lt;=6),IFERROR(VLOOKUP(入力項目!$S$13,子育て関連マスタ!$I$9:$M$12,4,FALSE),0),
AND(P639&gt;=7,P639&lt;=12),IFERROR(VLOOKUP(入力項目!$S$14,子育て関連マスタ!$I$16:$M$17,4,FALSE),0),
AND(P639&gt;=13,P639&lt;=15),IFERROR(VLOOKUP(入力項目!$S$15,子育て関連マスタ!$I$21:$M$22,4,FALSE),0),
AND(P639&gt;=16,P639&lt;=18),IFERROR(VLOOKUP(入力項目!$S$16,子育て関連マスタ!$I$26:$M$28,4,FALSE),0),
AND(P639&gt;=19,P639&lt;=20,入力項目!$S$16="高専"),IFERROR(VLOOKUP(入力項目!$S$16,子育て関連マスタ!$I$26:$M$28,4,FALSE),0),
AND(P639&gt;=19,P639&lt;=20,入力項目!$S$16&lt;&gt;"高専"),IFERROR(VLOOKUP(入力項目!$S$17,子育て関連マスタ!$I$32:$M$37,4,FALSE),0),
AND(P639&gt;=21,P639&lt;=22,入力項目!$S$16="高専"),IFERROR(VLOOKUP(入力項目!$S$17,子育て関連マスタ!$I$32:$M$34,4,FALSE),0),
AND(P639&gt;=21,P639&lt;=22,入力項目!$S$16&lt;&gt;"高専"),IFERROR(VLOOKUP(入力項目!$S$17,子育て関連マスタ!$I$32:$M$34,4,FALSE),0),
P639&gt;=23,0
) +
IF($D639=4,
  IFERROR(_xlfn.IFS(
  P639&lt;=入力項目!$S$11,0,
  AND(P639=入力項目!$S$11),IFERROR(VLOOKUP(入力項目!$S$12,子育て関連マスタ!$I$4:$M$5,2,FALSE),0),
  AND(P639=4),IFERROR(VLOOKUP(入力項目!$S$13,子育て関連マスタ!$I$9:$M$12,2,FALSE),0),
  AND(P639=7),IFERROR(VLOOKUP(入力項目!$S$14,子育て関連マスタ!$I$16:$M$17,2,FALSE),0),
  AND(P639=13),IFERROR(VLOOKUP(入力項目!$S$15,子育て関連マスタ!$I$21:$M$22,2,FALSE),0),
  AND(P639=16),IFERROR(VLOOKUP(入力項目!$S$16,子育て関連マスタ!$I$26:$M$28,2,FALSE),0),
  AND(P639=19,入力項目!$S$16&lt;&gt;"高専"),IFERROR(VLOOKUP(入力項目!$S$17,子育て関連マスタ!$I$32:$M$37,2,FALSE),0),
  AND(P639=21,入力項目!$S$16="高専"),IFERROR(VLOOKUP(入力項目!$S$17,子育て関連マスタ!$I$32:$M$37,2,FALSE),0),
  P639&gt;=22,0
  ),0),0
) +
IF(AND(P639&gt;=1,P639&lt;=15),IF($D639=入力項目!$S$8,入力項目!$S$3,0),0) +
IF(AND(P639&gt;=1,P639&lt;=15),IF($D639=5,入力項目!$S$4,0),0) +
IF(AND(P639&gt;=1,P639&lt;=15),IF($D639=12,入力項目!$S$5,0),0) +
IF(AND(入力項目!$S$7=$A639,入力項目!$S$8=$D639),子育て関連マスタ!$C$14,0) +
IFERROR(IF(AND(YEAR(EDATE(DATE(入力項目!$S$7,入力項目!$S$8,1),1))=$A639,MONTH(EDATE(DATE(入力項目!$S$7,入力項目!$S$8,1),1))=$D639),子育て関連マスタ!$C$15,0),0) +
IF(AND(OR(P639=3,P639=5,P639=7),$D639=11),子育て関連マスタ!$C$17,0) +
IF(AND(P639=20,$D639=1),子育て関連マスタ!$C$18,0) +
IF(AND(P639=20,$D639=1),
IFERROR(_xlfn.IFS(
入力項目!$S$10="男",子育て関連マスタ!$C$18,
入力項目!$S$10="女",子育て関連マスタ!$C$19
),0),0
) +
IF(AND(P639&gt;=入力項目!$S$18,P639&lt;=入力項目!$S$19),入力項目!$S$20,0) +
IF(AND(P639&gt;=入力項目!$S$21,P639&lt;=入力項目!$S$22),入力項目!$S$23,0) +
IF(AND(P639&gt;=入力項目!$S$24,P639&lt;=入力項目!$S$25),入力項目!$S$26,0)
)</f>
        <v>0</v>
      </c>
      <c r="AE639">
        <f ca="1">-(
_xlfn.IFS(
Q639&lt;=入力項目!$S$11,0,
AND(Q639&gt;=入力項目!$S$11+1,Q639&lt;=3),IFERROR(VLOOKUP(入力項目!$S$12,子育て関連マスタ!$I$4:$M$5,4,FALSE),0),
AND(Q639&gt;=4,Q639&lt;=6),IFERROR(VLOOKUP(入力項目!$S$13,子育て関連マスタ!$I$9:$M$12,4,FALSE),0),
AND(Q639&gt;=7,Q639&lt;=12),IFERROR(VLOOKUP(入力項目!$S$14,子育て関連マスタ!$I$16:$M$17,4,FALSE),0),
AND(Q639&gt;=13,Q639&lt;=15),IFERROR(VLOOKUP(入力項目!$S$15,子育て関連マスタ!$I$21:$M$22,4,FALSE),0),
AND(Q639&gt;=16,Q639&lt;=18),IFERROR(VLOOKUP(入力項目!$S$16,子育て関連マスタ!$I$26:$M$28,4,FALSE),0),
AND(Q639&gt;=19,Q639&lt;=20,入力項目!$S$16="高専"),IFERROR(VLOOKUP(入力項目!$S$16,子育て関連マスタ!$I$26:$M$28,4,FALSE),0),
AND(Q639&gt;=19,Q639&lt;=20,入力項目!$S$16&lt;&gt;"高専"),IFERROR(VLOOKUP(入力項目!$S$17,子育て関連マスタ!$I$32:$M$37,4,FALSE),0),
AND(Q639&gt;=21,Q639&lt;=22,入力項目!$S$16="高専"),IFERROR(VLOOKUP(入力項目!$S$17,子育て関連マスタ!$I$32:$M$34,4,FALSE),0),
AND(Q639&gt;=21,Q639&lt;=22,入力項目!$S$16&lt;&gt;"高専"),IFERROR(VLOOKUP(入力項目!$S$17,子育て関連マスタ!$I$32:$M$34,4,FALSE),0),
Q639&gt;=23,0
) +
IF($D639=4,
  IFERROR(_xlfn.IFS(
  Q639&lt;=入力項目!$S$11,0,
  AND(Q639=入力項目!$S$11),IFERROR(VLOOKUP(入力項目!$S$12,子育て関連マスタ!$I$4:$M$5,2,FALSE),0),
  AND(Q639=4),IFERROR(VLOOKUP(入力項目!$S$13,子育て関連マスタ!$I$9:$M$12,2,FALSE),0),
  AND(Q639=7),IFERROR(VLOOKUP(入力項目!$S$14,子育て関連マスタ!$I$16:$M$17,2,FALSE),0),
  AND(Q639=13),IFERROR(VLOOKUP(入力項目!$S$15,子育て関連マスタ!$I$21:$M$22,2,FALSE),0),
  AND(Q639=16),IFERROR(VLOOKUP(入力項目!$S$16,子育て関連マスタ!$I$26:$M$28,2,FALSE),0),
  AND(Q639=19,入力項目!$S$16&lt;&gt;"高専"),IFERROR(VLOOKUP(入力項目!$S$17,子育て関連マスタ!$I$32:$M$37,2,FALSE),0),
  AND(Q639=21,入力項目!$S$16="高専"),IFERROR(VLOOKUP(入力項目!$S$17,子育て関連マスタ!$I$32:$M$37,2,FALSE),0),
  Q639&gt;=22,0
  ),0),0
) +
IF(AND(Q639&gt;=1,Q639&lt;=15),IF($D639=入力項目!$S$8,入力項目!$S$3,0),0) +
IF(AND(Q639&gt;=1,Q639&lt;=15),IF($D639=5,入力項目!$S$4,0),0) +
IF(AND(Q639&gt;=1,Q639&lt;=15),IF($D639=12,入力項目!$S$5,0),0) +
IF(AND(入力項目!$S$7=$A639,入力項目!$S$8=$D639),子育て関連マスタ!$C$14,0) +
IFERROR(IF(AND(YEAR(EDATE(DATE(入力項目!$S$7,入力項目!$S$8,1),1))=$A639,MONTH(EDATE(DATE(入力項目!$S$7,入力項目!$S$8,1),1))=$D639),子育て関連マスタ!$C$15,0),0) +
IF(AND(OR(Q639=3,Q639=5,Q639=7),$D639=11),子育て関連マスタ!$C$17,0) +
IF(AND(Q639=20,$D639=1),子育て関連マスタ!$C$18,0) +
IF(AND(Q639=20,$D639=1),
IFERROR(_xlfn.IFS(
入力項目!$S$10="男",子育て関連マスタ!$C$18,
入力項目!$S$10="女",子育て関連マスタ!$C$19
),0),0
) +
IF(AND(Q639&gt;=入力項目!$S$18,Q639&lt;=入力項目!$S$19),入力項目!$S$20,0) +
IF(AND(Q639&gt;=入力項目!$S$21,Q639&lt;=入力項目!$S$22),入力項目!$S$23,0) +
IF(AND(Q639&gt;=入力項目!$S$24,Q639&lt;=入力項目!$S$25),入力項目!$S$26,0)
)</f>
        <v>0</v>
      </c>
      <c r="AF639">
        <f ca="1">-(
_xlfn.IFS(
R639&lt;=入力項目!$S$11,0,
AND(R639&gt;=入力項目!$S$11+1,R639&lt;=3),IFERROR(VLOOKUP(入力項目!$S$12,子育て関連マスタ!$I$4:$M$5,4,FALSE),0),
AND(R639&gt;=4,R639&lt;=6),IFERROR(VLOOKUP(入力項目!$S$13,子育て関連マスタ!$I$9:$M$12,4,FALSE),0),
AND(R639&gt;=7,R639&lt;=12),IFERROR(VLOOKUP(入力項目!$S$14,子育て関連マスタ!$I$16:$M$17,4,FALSE),0),
AND(R639&gt;=13,R639&lt;=15),IFERROR(VLOOKUP(入力項目!$S$15,子育て関連マスタ!$I$21:$M$22,4,FALSE),0),
AND(R639&gt;=16,R639&lt;=18),IFERROR(VLOOKUP(入力項目!$S$16,子育て関連マスタ!$I$26:$M$28,4,FALSE),0),
AND(R639&gt;=19,R639&lt;=20,入力項目!$S$16="高専"),IFERROR(VLOOKUP(入力項目!$S$16,子育て関連マスタ!$I$26:$M$28,4,FALSE),0),
AND(R639&gt;=19,R639&lt;=20,入力項目!$S$16&lt;&gt;"高専"),IFERROR(VLOOKUP(入力項目!$S$17,子育て関連マスタ!$I$32:$M$37,4,FALSE),0),
AND(R639&gt;=21,R639&lt;=22,入力項目!$S$16="高専"),IFERROR(VLOOKUP(入力項目!$S$17,子育て関連マスタ!$I$32:$M$34,4,FALSE),0),
AND(R639&gt;=21,R639&lt;=22,入力項目!$S$16&lt;&gt;"高専"),IFERROR(VLOOKUP(入力項目!$S$17,子育て関連マスタ!$I$32:$M$34,4,FALSE),0),
R639&gt;=23,0
) +
IF($D639=4,
  IFERROR(_xlfn.IFS(
  R639&lt;=入力項目!$S$11,0,
  AND(R639=入力項目!$S$11),IFERROR(VLOOKUP(入力項目!$S$12,子育て関連マスタ!$I$4:$M$5,2,FALSE),0),
  AND(R639=4),IFERROR(VLOOKUP(入力項目!$S$13,子育て関連マスタ!$I$9:$M$12,2,FALSE),0),
  AND(R639=7),IFERROR(VLOOKUP(入力項目!$S$14,子育て関連マスタ!$I$16:$M$17,2,FALSE),0),
  AND(R639=13),IFERROR(VLOOKUP(入力項目!$S$15,子育て関連マスタ!$I$21:$M$22,2,FALSE),0),
  AND(R639=16),IFERROR(VLOOKUP(入力項目!$S$16,子育て関連マスタ!$I$26:$M$28,2,FALSE),0),
  AND(R639=19,入力項目!$S$16&lt;&gt;"高専"),IFERROR(VLOOKUP(入力項目!$S$17,子育て関連マスタ!$I$32:$M$37,2,FALSE),0),
  AND(R639=21,入力項目!$S$16="高専"),IFERROR(VLOOKUP(入力項目!$S$17,子育て関連マスタ!$I$32:$M$37,2,FALSE),0),
  R639&gt;=22,0
  ),0),0
) +
IF(AND(R639&gt;=1,R639&lt;=15),IF($D639=入力項目!$S$8,入力項目!$S$3,0),0) +
IF(AND(R639&gt;=1,R639&lt;=15),IF($D639=5,入力項目!$S$4,0),0) +
IF(AND(R639&gt;=1,R639&lt;=15),IF($D639=12,入力項目!$S$5,0),0) +
IF(AND(入力項目!$S$7=$A639,入力項目!$S$8=$D639),子育て関連マスタ!$C$14,0) +
IFERROR(IF(AND(YEAR(EDATE(DATE(入力項目!$S$7,入力項目!$S$8,1),1))=$A639,MONTH(EDATE(DATE(入力項目!$S$7,入力項目!$S$8,1),1))=$D639),子育て関連マスタ!$C$15,0),0) +
IF(AND(OR(R639=3,R639=5,R639=7),$D639=11),子育て関連マスタ!$C$17,0) +
IF(AND(R639=20,$D639=1),子育て関連マスタ!$C$18,0) +
IF(AND(R639=20,$D639=1),
IFERROR(_xlfn.IFS(
入力項目!$S$10="男",子育て関連マスタ!$C$18,
入力項目!$S$10="女",子育て関連マスタ!$C$19
),0),0
) +
IF(AND(R639&gt;=入力項目!$S$18,R639&lt;=入力項目!$S$19),入力項目!$S$20,0) +
IF(AND(R639&gt;=入力項目!$S$21,R639&lt;=入力項目!$S$22),入力項目!$S$23,0) +
IF(AND(R639&gt;=入力項目!$S$24,R639&lt;=入力項目!$S$25),入力項目!$S$26,0)
)</f>
        <v>0</v>
      </c>
      <c r="AG639">
        <f ca="1">-(
_xlfn.IFS(
S639&lt;=入力項目!$S$11,0,
AND(S639&gt;=入力項目!$S$11+1,S639&lt;=3),IFERROR(VLOOKUP(入力項目!$S$12,子育て関連マスタ!$I$4:$M$5,4,FALSE),0),
AND(S639&gt;=4,S639&lt;=6),IFERROR(VLOOKUP(入力項目!$S$13,子育て関連マスタ!$I$9:$M$12,4,FALSE),0),
AND(S639&gt;=7,S639&lt;=12),IFERROR(VLOOKUP(入力項目!$S$14,子育て関連マスタ!$I$16:$M$17,4,FALSE),0),
AND(S639&gt;=13,S639&lt;=15),IFERROR(VLOOKUP(入力項目!$S$15,子育て関連マスタ!$I$21:$M$22,4,FALSE),0),
AND(S639&gt;=16,S639&lt;=18),IFERROR(VLOOKUP(入力項目!$S$16,子育て関連マスタ!$I$26:$M$28,4,FALSE),0),
AND(S639&gt;=19,S639&lt;=20,入力項目!$S$16="高専"),IFERROR(VLOOKUP(入力項目!$S$16,子育て関連マスタ!$I$26:$M$28,4,FALSE),0),
AND(S639&gt;=19,S639&lt;=20,入力項目!$S$16&lt;&gt;"高専"),IFERROR(VLOOKUP(入力項目!$S$17,子育て関連マスタ!$I$32:$M$37,4,FALSE),0),
AND(S639&gt;=21,S639&lt;=22,入力項目!$S$16="高専"),IFERROR(VLOOKUP(入力項目!$S$17,子育て関連マスタ!$I$32:$M$34,4,FALSE),0),
AND(S639&gt;=21,S639&lt;=22,入力項目!$S$16&lt;&gt;"高専"),IFERROR(VLOOKUP(入力項目!$S$17,子育て関連マスタ!$I$32:$M$34,4,FALSE),0),
S639&gt;=23,0
) +
IF($D639=4,
  IFERROR(_xlfn.IFS(
  S639&lt;=入力項目!$S$11,0,
  AND(S639=入力項目!$S$11),IFERROR(VLOOKUP(入力項目!$S$12,子育て関連マスタ!$I$4:$M$5,2,FALSE),0),
  AND(S639=4),IFERROR(VLOOKUP(入力項目!$S$13,子育て関連マスタ!$I$9:$M$12,2,FALSE),0),
  AND(S639=7),IFERROR(VLOOKUP(入力項目!$S$14,子育て関連マスタ!$I$16:$M$17,2,FALSE),0),
  AND(S639=13),IFERROR(VLOOKUP(入力項目!$S$15,子育て関連マスタ!$I$21:$M$22,2,FALSE),0),
  AND(S639=16),IFERROR(VLOOKUP(入力項目!$S$16,子育て関連マスタ!$I$26:$M$28,2,FALSE),0),
  AND(S639=19,入力項目!$S$16&lt;&gt;"高専"),IFERROR(VLOOKUP(入力項目!$S$17,子育て関連マスタ!$I$32:$M$37,2,FALSE),0),
  AND(S639=21,入力項目!$S$16="高専"),IFERROR(VLOOKUP(入力項目!$S$17,子育て関連マスタ!$I$32:$M$37,2,FALSE),0),
  S639&gt;=22,0
  ),0),0
) +
IF(AND(S639&gt;=1,S639&lt;=15),IF($D639=入力項目!$S$8,入力項目!$S$3,0),0) +
IF(AND(S639&gt;=1,S639&lt;=15),IF($D639=5,入力項目!$S$4,0),0) +
IF(AND(S639&gt;=1,S639&lt;=15),IF($D639=12,入力項目!$S$5,0),0) +
IF(AND(入力項目!$S$7=$A639,入力項目!$S$8=$D639),子育て関連マスタ!$C$14,0) +
IFERROR(IF(AND(YEAR(EDATE(DATE(入力項目!$S$7,入力項目!$S$8,1),1))=$A639,MONTH(EDATE(DATE(入力項目!$S$7,入力項目!$S$8,1),1))=$D639),子育て関連マスタ!$C$15,0),0) +
IF(AND(OR(S639=3,S639=5,S639=7),$D639=11),子育て関連マスタ!$C$17,0) +
IF(AND(S639=20,$D639=1),子育て関連マスタ!$C$18,0) +
IF(AND(S639=20,$D639=1),
IFERROR(_xlfn.IFS(
入力項目!$S$10="男",子育て関連マスタ!$C$18,
入力項目!$S$10="女",子育て関連マスタ!$C$19
),0),0
) +
IF(AND(S639&gt;=入力項目!$S$18,S639&lt;=入力項目!$S$19),入力項目!$S$20,0) +
IF(AND(S639&gt;=入力項目!$S$21,S639&lt;=入力項目!$S$22),入力項目!$S$23,0) +
IF(AND(S639&gt;=入力項目!$S$24,S639&lt;=入力項目!$S$25),入力項目!$S$26,0)
)</f>
        <v>0</v>
      </c>
      <c r="AH639">
        <f ca="1">-(
_xlfn.IFS(
T639&lt;=入力項目!$S$11,0,
AND(T639&gt;=入力項目!$S$11+1,T639&lt;=3),IFERROR(VLOOKUP(入力項目!$S$12,子育て関連マスタ!$I$4:$M$5,4,FALSE),0),
AND(T639&gt;=4,T639&lt;=6),IFERROR(VLOOKUP(入力項目!$S$13,子育て関連マスタ!$I$9:$M$12,4,FALSE),0),
AND(T639&gt;=7,T639&lt;=12),IFERROR(VLOOKUP(入力項目!$S$14,子育て関連マスタ!$I$16:$M$17,4,FALSE),0),
AND(T639&gt;=13,T639&lt;=15),IFERROR(VLOOKUP(入力項目!$S$15,子育て関連マスタ!$I$21:$M$22,4,FALSE),0),
AND(T639&gt;=16,T639&lt;=18),IFERROR(VLOOKUP(入力項目!$S$16,子育て関連マスタ!$I$26:$M$28,4,FALSE),0),
AND(T639&gt;=19,T639&lt;=20,入力項目!$S$16="高専"),IFERROR(VLOOKUP(入力項目!$S$16,子育て関連マスタ!$I$26:$M$28,4,FALSE),0),
AND(T639&gt;=19,T639&lt;=20,入力項目!$S$16&lt;&gt;"高専"),IFERROR(VLOOKUP(入力項目!$S$17,子育て関連マスタ!$I$32:$M$37,4,FALSE),0),
AND(T639&gt;=21,T639&lt;=22,入力項目!$S$16="高専"),IFERROR(VLOOKUP(入力項目!$S$17,子育て関連マスタ!$I$32:$M$34,4,FALSE),0),
AND(T639&gt;=21,T639&lt;=22,入力項目!$S$16&lt;&gt;"高専"),IFERROR(VLOOKUP(入力項目!$S$17,子育て関連マスタ!$I$32:$M$34,4,FALSE),0),
T639&gt;=23,0
) +
IF($D639=4,
  IFERROR(_xlfn.IFS(
  T639&lt;=入力項目!$S$11,0,
  AND(T639=入力項目!$S$11),IFERROR(VLOOKUP(入力項目!$S$12,子育て関連マスタ!$I$4:$M$5,2,FALSE),0),
  AND(T639=4),IFERROR(VLOOKUP(入力項目!$S$13,子育て関連マスタ!$I$9:$M$12,2,FALSE),0),
  AND(T639=7),IFERROR(VLOOKUP(入力項目!$S$14,子育て関連マスタ!$I$16:$M$17,2,FALSE),0),
  AND(T639=13),IFERROR(VLOOKUP(入力項目!$S$15,子育て関連マスタ!$I$21:$M$22,2,FALSE),0),
  AND(T639=16),IFERROR(VLOOKUP(入力項目!$S$16,子育て関連マスタ!$I$26:$M$28,2,FALSE),0),
  AND(T639=19,入力項目!$S$16&lt;&gt;"高専"),IFERROR(VLOOKUP(入力項目!$S$17,子育て関連マスタ!$I$32:$M$37,2,FALSE),0),
  AND(T639=21,入力項目!$S$16="高専"),IFERROR(VLOOKUP(入力項目!$S$17,子育て関連マスタ!$I$32:$M$37,2,FALSE),0),
  T639&gt;=22,0
  ),0),0
) +
IF(AND(T639&gt;=1,T639&lt;=15),IF($D639=入力項目!$S$8,入力項目!$S$3,0),0) +
IF(AND(T639&gt;=1,T639&lt;=15),IF($D639=5,入力項目!$S$4,0),0) +
IF(AND(T639&gt;=1,T639&lt;=15),IF($D639=12,入力項目!$S$5,0),0) +
IF(AND(入力項目!$S$7=$A639,入力項目!$S$8=$D639),子育て関連マスタ!$C$14,0) +
IFERROR(IF(AND(YEAR(EDATE(DATE(入力項目!$S$7,入力項目!$S$8,1),1))=$A639,MONTH(EDATE(DATE(入力項目!$S$7,入力項目!$S$8,1),1))=$D639),子育て関連マスタ!$C$15,0),0) +
IF(AND(OR(T639=3,T639=5,T639=7),$D639=11),子育て関連マスタ!$C$17,0) +
IF(AND(T639=20,$D639=1),子育て関連マスタ!$C$18,0) +
IF(AND(T639=20,$D639=1),
IFERROR(_xlfn.IFS(
入力項目!$S$10="男",子育て関連マスタ!$C$18,
入力項目!$S$10="女",子育て関連マスタ!$C$19
),0),0
) +
IF(AND(T639&gt;=入力項目!$S$18,T639&lt;=入力項目!$S$19),入力項目!$S$20,0) +
IF(AND(T639&gt;=入力項目!$S$21,T639&lt;=入力項目!$S$22),入力項目!$S$23,0) +
IF(AND(T639&gt;=入力項目!$S$24,T639&lt;=入力項目!$S$25),入力項目!$S$26,0)
)</f>
        <v>0</v>
      </c>
      <c r="AI639">
        <f ca="1">-(
_xlfn.IFS(
U639&lt;=入力項目!$S$11,0,
AND(U639&gt;=入力項目!$S$11+1,U639&lt;=3),IFERROR(VLOOKUP(入力項目!$S$12,子育て関連マスタ!$I$4:$M$5,4,FALSE),0),
AND(U639&gt;=4,U639&lt;=6),IFERROR(VLOOKUP(入力項目!$S$13,子育て関連マスタ!$I$9:$M$12,4,FALSE),0),
AND(U639&gt;=7,U639&lt;=12),IFERROR(VLOOKUP(入力項目!$S$14,子育て関連マスタ!$I$16:$M$17,4,FALSE),0),
AND(U639&gt;=13,U639&lt;=15),IFERROR(VLOOKUP(入力項目!$S$15,子育て関連マスタ!$I$21:$M$22,4,FALSE),0),
AND(U639&gt;=16,U639&lt;=18),IFERROR(VLOOKUP(入力項目!$S$16,子育て関連マスタ!$I$26:$M$28,4,FALSE),0),
AND(U639&gt;=19,U639&lt;=20,入力項目!$S$16="高専"),IFERROR(VLOOKUP(入力項目!$S$16,子育て関連マスタ!$I$26:$M$28,4,FALSE),0),
AND(U639&gt;=19,U639&lt;=20,入力項目!$S$16&lt;&gt;"高専"),IFERROR(VLOOKUP(入力項目!$S$17,子育て関連マスタ!$I$32:$M$37,4,FALSE),0),
AND(U639&gt;=21,U639&lt;=22,入力項目!$S$16="高専"),IFERROR(VLOOKUP(入力項目!$S$17,子育て関連マスタ!$I$32:$M$34,4,FALSE),0),
AND(U639&gt;=21,U639&lt;=22,入力項目!$S$16&lt;&gt;"高専"),IFERROR(VLOOKUP(入力項目!$S$17,子育て関連マスタ!$I$32:$M$34,4,FALSE),0),
U639&gt;=23,0
) +
IF($D639=4,
  IFERROR(_xlfn.IFS(
  U639&lt;=入力項目!$S$11,0,
  AND(U639=入力項目!$S$11),IFERROR(VLOOKUP(入力項目!$S$12,子育て関連マスタ!$I$4:$M$5,2,FALSE),0),
  AND(U639=4),IFERROR(VLOOKUP(入力項目!$S$13,子育て関連マスタ!$I$9:$M$12,2,FALSE),0),
  AND(U639=7),IFERROR(VLOOKUP(入力項目!$S$14,子育て関連マスタ!$I$16:$M$17,2,FALSE),0),
  AND(U639=13),IFERROR(VLOOKUP(入力項目!$S$15,子育て関連マスタ!$I$21:$M$22,2,FALSE),0),
  AND(U639=16),IFERROR(VLOOKUP(入力項目!$S$16,子育て関連マスタ!$I$26:$M$28,2,FALSE),0),
  AND(U639=19,入力項目!$S$16&lt;&gt;"高専"),IFERROR(VLOOKUP(入力項目!$S$17,子育て関連マスタ!$I$32:$M$37,2,FALSE),0),
  AND(U639=21,入力項目!$S$16="高専"),IFERROR(VLOOKUP(入力項目!$S$17,子育て関連マスタ!$I$32:$M$37,2,FALSE),0),
  U639&gt;=22,0
  ),0),0
) +
IF(AND(U639&gt;=1,U639&lt;=15),IF($D639=入力項目!$S$8,入力項目!$S$3,0),0) +
IF(AND(U639&gt;=1,U639&lt;=15),IF($D639=5,入力項目!$S$4,0),0) +
IF(AND(U639&gt;=1,U639&lt;=15),IF($D639=12,入力項目!$S$5,0),0) +
IF(AND(入力項目!$S$7=$A639,入力項目!$S$8=$D639),子育て関連マスタ!$C$14,0) +
IFERROR(IF(AND(YEAR(EDATE(DATE(入力項目!$S$7,入力項目!$S$8,1),1))=$A639,MONTH(EDATE(DATE(入力項目!$S$7,入力項目!$S$8,1),1))=$D639),子育て関連マスタ!$C$15,0),0) +
IF(AND(OR(U639=3,U639=5,U639=7),$D639=11),子育て関連マスタ!$C$17,0) +
IF(AND(U639=20,$D639=1),子育て関連マスタ!$C$18,0) +
IF(AND(U639=20,$D639=1),
IFERROR(_xlfn.IFS(
入力項目!$S$10="男",子育て関連マスタ!$C$18,
入力項目!$S$10="女",子育て関連マスタ!$C$19
),0),0
) +
IF(AND(U639&gt;=入力項目!$S$18,U639&lt;=入力項目!$S$19),入力項目!$S$20,0) +
IF(AND(U639&gt;=入力項目!$S$21,U639&lt;=入力項目!$S$22),入力項目!$S$23,0) +
IF(AND(U639&gt;=入力項目!$S$24,U639&lt;=入力項目!$S$25),入力項目!$S$26,0)
)</f>
        <v>0</v>
      </c>
      <c r="AJ639" s="10">
        <f ca="1">-VLOOKUP($D639,月別収支!$A$2:$H$13,7,FALSE)</f>
        <v>-20000</v>
      </c>
    </row>
    <row r="640" spans="1:36" x14ac:dyDescent="0.4">
      <c r="A640">
        <f t="shared" ca="1" si="173"/>
        <v>2077</v>
      </c>
      <c r="B640">
        <f t="shared" ca="1" si="163"/>
        <v>2077</v>
      </c>
      <c r="C640">
        <f t="shared" ca="1" si="164"/>
        <v>53</v>
      </c>
      <c r="D640">
        <f t="shared" ca="1" si="174"/>
        <v>10</v>
      </c>
      <c r="E640" t="str">
        <f t="shared" ca="1" si="158"/>
        <v>2077年10月</v>
      </c>
      <c r="F640">
        <f ca="1">IF(OR(入力項目!$N$5&lt;$A640,AND(入力項目!$N$5=$A640,入力項目!$N$6&lt;$D640)),IF(F639=0,1,IF(G640=12,F639+1,F639)),0)</f>
        <v>53</v>
      </c>
      <c r="G640">
        <f ca="1">IF(OR(入力項目!$N$5&lt;$A640,AND(入力項目!$N$5=$A640,入力項目!$N$6&lt;$D640)),IF(G639=12,1,G639+1),0)</f>
        <v>12</v>
      </c>
      <c r="H640" t="str">
        <f t="shared" ca="1" si="159"/>
        <v>53_12</v>
      </c>
      <c r="I640">
        <f ca="1">IF(
  IFERROR(AND($C640&gt;0,MOD($C640,入力項目!$N$22)=0,$D640=入力項目!$N$23), FALSE),
  1,
  IF(
    AND(I639&gt;0,J639=12),
    IF(I639=入力項目!$N$28, 0, I639+1),
    I639
  )
)</f>
        <v>0</v>
      </c>
      <c r="J640">
        <f ca="1">IF($D640=入力項目!$N$23,1,IFERROR(J639+1,1))</f>
        <v>5</v>
      </c>
      <c r="K640" t="str">
        <f t="shared" ca="1" si="160"/>
        <v>0_5</v>
      </c>
      <c r="L640">
        <f ca="1">L639+IF(入力項目!$D$4=$D640,1,0)</f>
        <v>82</v>
      </c>
      <c r="M640" t="str">
        <f t="shared" ca="1" si="161"/>
        <v>82歳</v>
      </c>
      <c r="N640">
        <f t="shared" ca="1" si="165"/>
        <v>82</v>
      </c>
      <c r="O640" t="str">
        <f t="shared" ca="1" si="162"/>
        <v>82歳</v>
      </c>
      <c r="P640">
        <f t="shared" ca="1" si="166"/>
        <v>57</v>
      </c>
      <c r="Q640">
        <f t="shared" ca="1" si="167"/>
        <v>55</v>
      </c>
      <c r="R640">
        <f t="shared" ca="1" si="168"/>
        <v>2078</v>
      </c>
      <c r="S640">
        <f t="shared" ca="1" si="169"/>
        <v>2078</v>
      </c>
      <c r="T640">
        <f t="shared" ca="1" si="170"/>
        <v>2078</v>
      </c>
      <c r="U640">
        <f t="shared" ca="1" si="171"/>
        <v>2078</v>
      </c>
      <c r="V640" s="10">
        <f t="shared" ca="1" si="172"/>
        <v>54699425</v>
      </c>
      <c r="W640" s="10">
        <f ca="1">IF($L640&lt;その他マスタ!$B$1,VLOOKUP($D640,月別収支!$A$2:$H$13,2,FALSE),その他マスタ!$B$3)+IF(AND($L640=その他マスタ!$B$1,入力項目!$I$9="あり",$D640=入力項目!$D$4),その他マスタ!$B$2,0)</f>
        <v>150000</v>
      </c>
      <c r="X640" s="10">
        <f ca="1">-IF(入力項目!$K$5=TRUE,
IF($F640+$G640&lt;3,VLOOKUP($D640,月別収支!$A$2:$H$13,8,FALSE),0)+IFERROR(VLOOKUP($H640,住宅ローン計算!C:P,13,FALSE),0)+IF($F640&gt;1,IF(OR($G640=3,$G640=6,$G640=9,$G640=12),ROUNDUP(入力項目!$N$18/4,0),0),0),
VLOOKUP($D640,月別収支!$A$2:$H$13,8,FALSE))</f>
        <v>-37500</v>
      </c>
      <c r="Y640" s="10">
        <f ca="1">-VLOOKUP($D640,月別収支!$A$2:$H$13,3,FALSE)</f>
        <v>-75000</v>
      </c>
      <c r="Z640" s="10">
        <f ca="1">-VLOOKUP($D640,月別収支!$A$2:$H$13,4,FALSE)</f>
        <v>-27000</v>
      </c>
      <c r="AA640" s="10">
        <f ca="1">-VLOOKUP($D640,月別収支!$A$2:$H$13,6,FALSE)</f>
        <v>-10000</v>
      </c>
      <c r="AB640" s="10">
        <f ca="1">-(
VLOOKUP($D640,月別収支!$A$2:$H$13,5,FALSE)+IF(AND(入力項目!$I$27&lt;=$A640,ISEVEN($A640-入力項目!$I$27),入力項目!$I$28=$D640),入力項目!$I$26,0)
+IF(入力項目!$K$26=TRUE,
IFERROR(VLOOKUP($K640,マイカーローン計算!C:P,13,FALSE),0),
IFERROR(
  IF(AND($C640&gt;0,MOD($C640,入力項目!$N$22)=0,$D640=入力項目!$N$23),入力項目!$N$24,0),
 0
)
)
)</f>
        <v>-20000</v>
      </c>
      <c r="AC640" s="10">
        <f ca="1">-IF($A640&lt;入力項目!$N$33,入力項目!$N$35,IF(AND($A640=入力項目!$N$33,$D640&lt;=入力項目!$N$34),入力項目!$N$35,0))</f>
        <v>0</v>
      </c>
      <c r="AD640">
        <f ca="1">-(
_xlfn.IFS(
P640&lt;=入力項目!$S$11,0,
AND(P640&gt;=入力項目!$S$11+1,P640&lt;=3),IFERROR(VLOOKUP(入力項目!$S$12,子育て関連マスタ!$I$4:$M$5,4,FALSE),0),
AND(P640&gt;=4,P640&lt;=6),IFERROR(VLOOKUP(入力項目!$S$13,子育て関連マスタ!$I$9:$M$12,4,FALSE),0),
AND(P640&gt;=7,P640&lt;=12),IFERROR(VLOOKUP(入力項目!$S$14,子育て関連マスタ!$I$16:$M$17,4,FALSE),0),
AND(P640&gt;=13,P640&lt;=15),IFERROR(VLOOKUP(入力項目!$S$15,子育て関連マスタ!$I$21:$M$22,4,FALSE),0),
AND(P640&gt;=16,P640&lt;=18),IFERROR(VLOOKUP(入力項目!$S$16,子育て関連マスタ!$I$26:$M$28,4,FALSE),0),
AND(P640&gt;=19,P640&lt;=20,入力項目!$S$16="高専"),IFERROR(VLOOKUP(入力項目!$S$16,子育て関連マスタ!$I$26:$M$28,4,FALSE),0),
AND(P640&gt;=19,P640&lt;=20,入力項目!$S$16&lt;&gt;"高専"),IFERROR(VLOOKUP(入力項目!$S$17,子育て関連マスタ!$I$32:$M$37,4,FALSE),0),
AND(P640&gt;=21,P640&lt;=22,入力項目!$S$16="高専"),IFERROR(VLOOKUP(入力項目!$S$17,子育て関連マスタ!$I$32:$M$34,4,FALSE),0),
AND(P640&gt;=21,P640&lt;=22,入力項目!$S$16&lt;&gt;"高専"),IFERROR(VLOOKUP(入力項目!$S$17,子育て関連マスタ!$I$32:$M$34,4,FALSE),0),
P640&gt;=23,0
) +
IF($D640=4,
  IFERROR(_xlfn.IFS(
  P640&lt;=入力項目!$S$11,0,
  AND(P640=入力項目!$S$11),IFERROR(VLOOKUP(入力項目!$S$12,子育て関連マスタ!$I$4:$M$5,2,FALSE),0),
  AND(P640=4),IFERROR(VLOOKUP(入力項目!$S$13,子育て関連マスタ!$I$9:$M$12,2,FALSE),0),
  AND(P640=7),IFERROR(VLOOKUP(入力項目!$S$14,子育て関連マスタ!$I$16:$M$17,2,FALSE),0),
  AND(P640=13),IFERROR(VLOOKUP(入力項目!$S$15,子育て関連マスタ!$I$21:$M$22,2,FALSE),0),
  AND(P640=16),IFERROR(VLOOKUP(入力項目!$S$16,子育て関連マスタ!$I$26:$M$28,2,FALSE),0),
  AND(P640=19,入力項目!$S$16&lt;&gt;"高専"),IFERROR(VLOOKUP(入力項目!$S$17,子育て関連マスタ!$I$32:$M$37,2,FALSE),0),
  AND(P640=21,入力項目!$S$16="高専"),IFERROR(VLOOKUP(入力項目!$S$17,子育て関連マスタ!$I$32:$M$37,2,FALSE),0),
  P640&gt;=22,0
  ),0),0
) +
IF(AND(P640&gt;=1,P640&lt;=15),IF($D640=入力項目!$S$8,入力項目!$S$3,0),0) +
IF(AND(P640&gt;=1,P640&lt;=15),IF($D640=5,入力項目!$S$4,0),0) +
IF(AND(P640&gt;=1,P640&lt;=15),IF($D640=12,入力項目!$S$5,0),0) +
IF(AND(入力項目!$S$7=$A640,入力項目!$S$8=$D640),子育て関連マスタ!$C$14,0) +
IFERROR(IF(AND(YEAR(EDATE(DATE(入力項目!$S$7,入力項目!$S$8,1),1))=$A640,MONTH(EDATE(DATE(入力項目!$S$7,入力項目!$S$8,1),1))=$D640),子育て関連マスタ!$C$15,0),0) +
IF(AND(OR(P640=3,P640=5,P640=7),$D640=11),子育て関連マスタ!$C$17,0) +
IF(AND(P640=20,$D640=1),子育て関連マスタ!$C$18,0) +
IF(AND(P640=20,$D640=1),
IFERROR(_xlfn.IFS(
入力項目!$S$10="男",子育て関連マスタ!$C$18,
入力項目!$S$10="女",子育て関連マスタ!$C$19
),0),0
) +
IF(AND(P640&gt;=入力項目!$S$18,P640&lt;=入力項目!$S$19),入力項目!$S$20,0) +
IF(AND(P640&gt;=入力項目!$S$21,P640&lt;=入力項目!$S$22),入力項目!$S$23,0) +
IF(AND(P640&gt;=入力項目!$S$24,P640&lt;=入力項目!$S$25),入力項目!$S$26,0)
)</f>
        <v>0</v>
      </c>
      <c r="AE640">
        <f ca="1">-(
_xlfn.IFS(
Q640&lt;=入力項目!$S$11,0,
AND(Q640&gt;=入力項目!$S$11+1,Q640&lt;=3),IFERROR(VLOOKUP(入力項目!$S$12,子育て関連マスタ!$I$4:$M$5,4,FALSE),0),
AND(Q640&gt;=4,Q640&lt;=6),IFERROR(VLOOKUP(入力項目!$S$13,子育て関連マスタ!$I$9:$M$12,4,FALSE),0),
AND(Q640&gt;=7,Q640&lt;=12),IFERROR(VLOOKUP(入力項目!$S$14,子育て関連マスタ!$I$16:$M$17,4,FALSE),0),
AND(Q640&gt;=13,Q640&lt;=15),IFERROR(VLOOKUP(入力項目!$S$15,子育て関連マスタ!$I$21:$M$22,4,FALSE),0),
AND(Q640&gt;=16,Q640&lt;=18),IFERROR(VLOOKUP(入力項目!$S$16,子育て関連マスタ!$I$26:$M$28,4,FALSE),0),
AND(Q640&gt;=19,Q640&lt;=20,入力項目!$S$16="高専"),IFERROR(VLOOKUP(入力項目!$S$16,子育て関連マスタ!$I$26:$M$28,4,FALSE),0),
AND(Q640&gt;=19,Q640&lt;=20,入力項目!$S$16&lt;&gt;"高専"),IFERROR(VLOOKUP(入力項目!$S$17,子育て関連マスタ!$I$32:$M$37,4,FALSE),0),
AND(Q640&gt;=21,Q640&lt;=22,入力項目!$S$16="高専"),IFERROR(VLOOKUP(入力項目!$S$17,子育て関連マスタ!$I$32:$M$34,4,FALSE),0),
AND(Q640&gt;=21,Q640&lt;=22,入力項目!$S$16&lt;&gt;"高専"),IFERROR(VLOOKUP(入力項目!$S$17,子育て関連マスタ!$I$32:$M$34,4,FALSE),0),
Q640&gt;=23,0
) +
IF($D640=4,
  IFERROR(_xlfn.IFS(
  Q640&lt;=入力項目!$S$11,0,
  AND(Q640=入力項目!$S$11),IFERROR(VLOOKUP(入力項目!$S$12,子育て関連マスタ!$I$4:$M$5,2,FALSE),0),
  AND(Q640=4),IFERROR(VLOOKUP(入力項目!$S$13,子育て関連マスタ!$I$9:$M$12,2,FALSE),0),
  AND(Q640=7),IFERROR(VLOOKUP(入力項目!$S$14,子育て関連マスタ!$I$16:$M$17,2,FALSE),0),
  AND(Q640=13),IFERROR(VLOOKUP(入力項目!$S$15,子育て関連マスタ!$I$21:$M$22,2,FALSE),0),
  AND(Q640=16),IFERROR(VLOOKUP(入力項目!$S$16,子育て関連マスタ!$I$26:$M$28,2,FALSE),0),
  AND(Q640=19,入力項目!$S$16&lt;&gt;"高専"),IFERROR(VLOOKUP(入力項目!$S$17,子育て関連マスタ!$I$32:$M$37,2,FALSE),0),
  AND(Q640=21,入力項目!$S$16="高専"),IFERROR(VLOOKUP(入力項目!$S$17,子育て関連マスタ!$I$32:$M$37,2,FALSE),0),
  Q640&gt;=22,0
  ),0),0
) +
IF(AND(Q640&gt;=1,Q640&lt;=15),IF($D640=入力項目!$S$8,入力項目!$S$3,0),0) +
IF(AND(Q640&gt;=1,Q640&lt;=15),IF($D640=5,入力項目!$S$4,0),0) +
IF(AND(Q640&gt;=1,Q640&lt;=15),IF($D640=12,入力項目!$S$5,0),0) +
IF(AND(入力項目!$S$7=$A640,入力項目!$S$8=$D640),子育て関連マスタ!$C$14,0) +
IFERROR(IF(AND(YEAR(EDATE(DATE(入力項目!$S$7,入力項目!$S$8,1),1))=$A640,MONTH(EDATE(DATE(入力項目!$S$7,入力項目!$S$8,1),1))=$D640),子育て関連マスタ!$C$15,0),0) +
IF(AND(OR(Q640=3,Q640=5,Q640=7),$D640=11),子育て関連マスタ!$C$17,0) +
IF(AND(Q640=20,$D640=1),子育て関連マスタ!$C$18,0) +
IF(AND(Q640=20,$D640=1),
IFERROR(_xlfn.IFS(
入力項目!$S$10="男",子育て関連マスタ!$C$18,
入力項目!$S$10="女",子育て関連マスタ!$C$19
),0),0
) +
IF(AND(Q640&gt;=入力項目!$S$18,Q640&lt;=入力項目!$S$19),入力項目!$S$20,0) +
IF(AND(Q640&gt;=入力項目!$S$21,Q640&lt;=入力項目!$S$22),入力項目!$S$23,0) +
IF(AND(Q640&gt;=入力項目!$S$24,Q640&lt;=入力項目!$S$25),入力項目!$S$26,0)
)</f>
        <v>0</v>
      </c>
      <c r="AF640">
        <f ca="1">-(
_xlfn.IFS(
R640&lt;=入力項目!$S$11,0,
AND(R640&gt;=入力項目!$S$11+1,R640&lt;=3),IFERROR(VLOOKUP(入力項目!$S$12,子育て関連マスタ!$I$4:$M$5,4,FALSE),0),
AND(R640&gt;=4,R640&lt;=6),IFERROR(VLOOKUP(入力項目!$S$13,子育て関連マスタ!$I$9:$M$12,4,FALSE),0),
AND(R640&gt;=7,R640&lt;=12),IFERROR(VLOOKUP(入力項目!$S$14,子育て関連マスタ!$I$16:$M$17,4,FALSE),0),
AND(R640&gt;=13,R640&lt;=15),IFERROR(VLOOKUP(入力項目!$S$15,子育て関連マスタ!$I$21:$M$22,4,FALSE),0),
AND(R640&gt;=16,R640&lt;=18),IFERROR(VLOOKUP(入力項目!$S$16,子育て関連マスタ!$I$26:$M$28,4,FALSE),0),
AND(R640&gt;=19,R640&lt;=20,入力項目!$S$16="高専"),IFERROR(VLOOKUP(入力項目!$S$16,子育て関連マスタ!$I$26:$M$28,4,FALSE),0),
AND(R640&gt;=19,R640&lt;=20,入力項目!$S$16&lt;&gt;"高専"),IFERROR(VLOOKUP(入力項目!$S$17,子育て関連マスタ!$I$32:$M$37,4,FALSE),0),
AND(R640&gt;=21,R640&lt;=22,入力項目!$S$16="高専"),IFERROR(VLOOKUP(入力項目!$S$17,子育て関連マスタ!$I$32:$M$34,4,FALSE),0),
AND(R640&gt;=21,R640&lt;=22,入力項目!$S$16&lt;&gt;"高専"),IFERROR(VLOOKUP(入力項目!$S$17,子育て関連マスタ!$I$32:$M$34,4,FALSE),0),
R640&gt;=23,0
) +
IF($D640=4,
  IFERROR(_xlfn.IFS(
  R640&lt;=入力項目!$S$11,0,
  AND(R640=入力項目!$S$11),IFERROR(VLOOKUP(入力項目!$S$12,子育て関連マスタ!$I$4:$M$5,2,FALSE),0),
  AND(R640=4),IFERROR(VLOOKUP(入力項目!$S$13,子育て関連マスタ!$I$9:$M$12,2,FALSE),0),
  AND(R640=7),IFERROR(VLOOKUP(入力項目!$S$14,子育て関連マスタ!$I$16:$M$17,2,FALSE),0),
  AND(R640=13),IFERROR(VLOOKUP(入力項目!$S$15,子育て関連マスタ!$I$21:$M$22,2,FALSE),0),
  AND(R640=16),IFERROR(VLOOKUP(入力項目!$S$16,子育て関連マスタ!$I$26:$M$28,2,FALSE),0),
  AND(R640=19,入力項目!$S$16&lt;&gt;"高専"),IFERROR(VLOOKUP(入力項目!$S$17,子育て関連マスタ!$I$32:$M$37,2,FALSE),0),
  AND(R640=21,入力項目!$S$16="高専"),IFERROR(VLOOKUP(入力項目!$S$17,子育て関連マスタ!$I$32:$M$37,2,FALSE),0),
  R640&gt;=22,0
  ),0),0
) +
IF(AND(R640&gt;=1,R640&lt;=15),IF($D640=入力項目!$S$8,入力項目!$S$3,0),0) +
IF(AND(R640&gt;=1,R640&lt;=15),IF($D640=5,入力項目!$S$4,0),0) +
IF(AND(R640&gt;=1,R640&lt;=15),IF($D640=12,入力項目!$S$5,0),0) +
IF(AND(入力項目!$S$7=$A640,入力項目!$S$8=$D640),子育て関連マスタ!$C$14,0) +
IFERROR(IF(AND(YEAR(EDATE(DATE(入力項目!$S$7,入力項目!$S$8,1),1))=$A640,MONTH(EDATE(DATE(入力項目!$S$7,入力項目!$S$8,1),1))=$D640),子育て関連マスタ!$C$15,0),0) +
IF(AND(OR(R640=3,R640=5,R640=7),$D640=11),子育て関連マスタ!$C$17,0) +
IF(AND(R640=20,$D640=1),子育て関連マスタ!$C$18,0) +
IF(AND(R640=20,$D640=1),
IFERROR(_xlfn.IFS(
入力項目!$S$10="男",子育て関連マスタ!$C$18,
入力項目!$S$10="女",子育て関連マスタ!$C$19
),0),0
) +
IF(AND(R640&gt;=入力項目!$S$18,R640&lt;=入力項目!$S$19),入力項目!$S$20,0) +
IF(AND(R640&gt;=入力項目!$S$21,R640&lt;=入力項目!$S$22),入力項目!$S$23,0) +
IF(AND(R640&gt;=入力項目!$S$24,R640&lt;=入力項目!$S$25),入力項目!$S$26,0)
)</f>
        <v>0</v>
      </c>
      <c r="AG640">
        <f ca="1">-(
_xlfn.IFS(
S640&lt;=入力項目!$S$11,0,
AND(S640&gt;=入力項目!$S$11+1,S640&lt;=3),IFERROR(VLOOKUP(入力項目!$S$12,子育て関連マスタ!$I$4:$M$5,4,FALSE),0),
AND(S640&gt;=4,S640&lt;=6),IFERROR(VLOOKUP(入力項目!$S$13,子育て関連マスタ!$I$9:$M$12,4,FALSE),0),
AND(S640&gt;=7,S640&lt;=12),IFERROR(VLOOKUP(入力項目!$S$14,子育て関連マスタ!$I$16:$M$17,4,FALSE),0),
AND(S640&gt;=13,S640&lt;=15),IFERROR(VLOOKUP(入力項目!$S$15,子育て関連マスタ!$I$21:$M$22,4,FALSE),0),
AND(S640&gt;=16,S640&lt;=18),IFERROR(VLOOKUP(入力項目!$S$16,子育て関連マスタ!$I$26:$M$28,4,FALSE),0),
AND(S640&gt;=19,S640&lt;=20,入力項目!$S$16="高専"),IFERROR(VLOOKUP(入力項目!$S$16,子育て関連マスタ!$I$26:$M$28,4,FALSE),0),
AND(S640&gt;=19,S640&lt;=20,入力項目!$S$16&lt;&gt;"高専"),IFERROR(VLOOKUP(入力項目!$S$17,子育て関連マスタ!$I$32:$M$37,4,FALSE),0),
AND(S640&gt;=21,S640&lt;=22,入力項目!$S$16="高専"),IFERROR(VLOOKUP(入力項目!$S$17,子育て関連マスタ!$I$32:$M$34,4,FALSE),0),
AND(S640&gt;=21,S640&lt;=22,入力項目!$S$16&lt;&gt;"高専"),IFERROR(VLOOKUP(入力項目!$S$17,子育て関連マスタ!$I$32:$M$34,4,FALSE),0),
S640&gt;=23,0
) +
IF($D640=4,
  IFERROR(_xlfn.IFS(
  S640&lt;=入力項目!$S$11,0,
  AND(S640=入力項目!$S$11),IFERROR(VLOOKUP(入力項目!$S$12,子育て関連マスタ!$I$4:$M$5,2,FALSE),0),
  AND(S640=4),IFERROR(VLOOKUP(入力項目!$S$13,子育て関連マスタ!$I$9:$M$12,2,FALSE),0),
  AND(S640=7),IFERROR(VLOOKUP(入力項目!$S$14,子育て関連マスタ!$I$16:$M$17,2,FALSE),0),
  AND(S640=13),IFERROR(VLOOKUP(入力項目!$S$15,子育て関連マスタ!$I$21:$M$22,2,FALSE),0),
  AND(S640=16),IFERROR(VLOOKUP(入力項目!$S$16,子育て関連マスタ!$I$26:$M$28,2,FALSE),0),
  AND(S640=19,入力項目!$S$16&lt;&gt;"高専"),IFERROR(VLOOKUP(入力項目!$S$17,子育て関連マスタ!$I$32:$M$37,2,FALSE),0),
  AND(S640=21,入力項目!$S$16="高専"),IFERROR(VLOOKUP(入力項目!$S$17,子育て関連マスタ!$I$32:$M$37,2,FALSE),0),
  S640&gt;=22,0
  ),0),0
) +
IF(AND(S640&gt;=1,S640&lt;=15),IF($D640=入力項目!$S$8,入力項目!$S$3,0),0) +
IF(AND(S640&gt;=1,S640&lt;=15),IF($D640=5,入力項目!$S$4,0),0) +
IF(AND(S640&gt;=1,S640&lt;=15),IF($D640=12,入力項目!$S$5,0),0) +
IF(AND(入力項目!$S$7=$A640,入力項目!$S$8=$D640),子育て関連マスタ!$C$14,0) +
IFERROR(IF(AND(YEAR(EDATE(DATE(入力項目!$S$7,入力項目!$S$8,1),1))=$A640,MONTH(EDATE(DATE(入力項目!$S$7,入力項目!$S$8,1),1))=$D640),子育て関連マスタ!$C$15,0),0) +
IF(AND(OR(S640=3,S640=5,S640=7),$D640=11),子育て関連マスタ!$C$17,0) +
IF(AND(S640=20,$D640=1),子育て関連マスタ!$C$18,0) +
IF(AND(S640=20,$D640=1),
IFERROR(_xlfn.IFS(
入力項目!$S$10="男",子育て関連マスタ!$C$18,
入力項目!$S$10="女",子育て関連マスタ!$C$19
),0),0
) +
IF(AND(S640&gt;=入力項目!$S$18,S640&lt;=入力項目!$S$19),入力項目!$S$20,0) +
IF(AND(S640&gt;=入力項目!$S$21,S640&lt;=入力項目!$S$22),入力項目!$S$23,0) +
IF(AND(S640&gt;=入力項目!$S$24,S640&lt;=入力項目!$S$25),入力項目!$S$26,0)
)</f>
        <v>0</v>
      </c>
      <c r="AH640">
        <f ca="1">-(
_xlfn.IFS(
T640&lt;=入力項目!$S$11,0,
AND(T640&gt;=入力項目!$S$11+1,T640&lt;=3),IFERROR(VLOOKUP(入力項目!$S$12,子育て関連マスタ!$I$4:$M$5,4,FALSE),0),
AND(T640&gt;=4,T640&lt;=6),IFERROR(VLOOKUP(入力項目!$S$13,子育て関連マスタ!$I$9:$M$12,4,FALSE),0),
AND(T640&gt;=7,T640&lt;=12),IFERROR(VLOOKUP(入力項目!$S$14,子育て関連マスタ!$I$16:$M$17,4,FALSE),0),
AND(T640&gt;=13,T640&lt;=15),IFERROR(VLOOKUP(入力項目!$S$15,子育て関連マスタ!$I$21:$M$22,4,FALSE),0),
AND(T640&gt;=16,T640&lt;=18),IFERROR(VLOOKUP(入力項目!$S$16,子育て関連マスタ!$I$26:$M$28,4,FALSE),0),
AND(T640&gt;=19,T640&lt;=20,入力項目!$S$16="高専"),IFERROR(VLOOKUP(入力項目!$S$16,子育て関連マスタ!$I$26:$M$28,4,FALSE),0),
AND(T640&gt;=19,T640&lt;=20,入力項目!$S$16&lt;&gt;"高専"),IFERROR(VLOOKUP(入力項目!$S$17,子育て関連マスタ!$I$32:$M$37,4,FALSE),0),
AND(T640&gt;=21,T640&lt;=22,入力項目!$S$16="高専"),IFERROR(VLOOKUP(入力項目!$S$17,子育て関連マスタ!$I$32:$M$34,4,FALSE),0),
AND(T640&gt;=21,T640&lt;=22,入力項目!$S$16&lt;&gt;"高専"),IFERROR(VLOOKUP(入力項目!$S$17,子育て関連マスタ!$I$32:$M$34,4,FALSE),0),
T640&gt;=23,0
) +
IF($D640=4,
  IFERROR(_xlfn.IFS(
  T640&lt;=入力項目!$S$11,0,
  AND(T640=入力項目!$S$11),IFERROR(VLOOKUP(入力項目!$S$12,子育て関連マスタ!$I$4:$M$5,2,FALSE),0),
  AND(T640=4),IFERROR(VLOOKUP(入力項目!$S$13,子育て関連マスタ!$I$9:$M$12,2,FALSE),0),
  AND(T640=7),IFERROR(VLOOKUP(入力項目!$S$14,子育て関連マスタ!$I$16:$M$17,2,FALSE),0),
  AND(T640=13),IFERROR(VLOOKUP(入力項目!$S$15,子育て関連マスタ!$I$21:$M$22,2,FALSE),0),
  AND(T640=16),IFERROR(VLOOKUP(入力項目!$S$16,子育て関連マスタ!$I$26:$M$28,2,FALSE),0),
  AND(T640=19,入力項目!$S$16&lt;&gt;"高専"),IFERROR(VLOOKUP(入力項目!$S$17,子育て関連マスタ!$I$32:$M$37,2,FALSE),0),
  AND(T640=21,入力項目!$S$16="高専"),IFERROR(VLOOKUP(入力項目!$S$17,子育て関連マスタ!$I$32:$M$37,2,FALSE),0),
  T640&gt;=22,0
  ),0),0
) +
IF(AND(T640&gt;=1,T640&lt;=15),IF($D640=入力項目!$S$8,入力項目!$S$3,0),0) +
IF(AND(T640&gt;=1,T640&lt;=15),IF($D640=5,入力項目!$S$4,0),0) +
IF(AND(T640&gt;=1,T640&lt;=15),IF($D640=12,入力項目!$S$5,0),0) +
IF(AND(入力項目!$S$7=$A640,入力項目!$S$8=$D640),子育て関連マスタ!$C$14,0) +
IFERROR(IF(AND(YEAR(EDATE(DATE(入力項目!$S$7,入力項目!$S$8,1),1))=$A640,MONTH(EDATE(DATE(入力項目!$S$7,入力項目!$S$8,1),1))=$D640),子育て関連マスタ!$C$15,0),0) +
IF(AND(OR(T640=3,T640=5,T640=7),$D640=11),子育て関連マスタ!$C$17,0) +
IF(AND(T640=20,$D640=1),子育て関連マスタ!$C$18,0) +
IF(AND(T640=20,$D640=1),
IFERROR(_xlfn.IFS(
入力項目!$S$10="男",子育て関連マスタ!$C$18,
入力項目!$S$10="女",子育て関連マスタ!$C$19
),0),0
) +
IF(AND(T640&gt;=入力項目!$S$18,T640&lt;=入力項目!$S$19),入力項目!$S$20,0) +
IF(AND(T640&gt;=入力項目!$S$21,T640&lt;=入力項目!$S$22),入力項目!$S$23,0) +
IF(AND(T640&gt;=入力項目!$S$24,T640&lt;=入力項目!$S$25),入力項目!$S$26,0)
)</f>
        <v>0</v>
      </c>
      <c r="AI640">
        <f ca="1">-(
_xlfn.IFS(
U640&lt;=入力項目!$S$11,0,
AND(U640&gt;=入力項目!$S$11+1,U640&lt;=3),IFERROR(VLOOKUP(入力項目!$S$12,子育て関連マスタ!$I$4:$M$5,4,FALSE),0),
AND(U640&gt;=4,U640&lt;=6),IFERROR(VLOOKUP(入力項目!$S$13,子育て関連マスタ!$I$9:$M$12,4,FALSE),0),
AND(U640&gt;=7,U640&lt;=12),IFERROR(VLOOKUP(入力項目!$S$14,子育て関連マスタ!$I$16:$M$17,4,FALSE),0),
AND(U640&gt;=13,U640&lt;=15),IFERROR(VLOOKUP(入力項目!$S$15,子育て関連マスタ!$I$21:$M$22,4,FALSE),0),
AND(U640&gt;=16,U640&lt;=18),IFERROR(VLOOKUP(入力項目!$S$16,子育て関連マスタ!$I$26:$M$28,4,FALSE),0),
AND(U640&gt;=19,U640&lt;=20,入力項目!$S$16="高専"),IFERROR(VLOOKUP(入力項目!$S$16,子育て関連マスタ!$I$26:$M$28,4,FALSE),0),
AND(U640&gt;=19,U640&lt;=20,入力項目!$S$16&lt;&gt;"高専"),IFERROR(VLOOKUP(入力項目!$S$17,子育て関連マスタ!$I$32:$M$37,4,FALSE),0),
AND(U640&gt;=21,U640&lt;=22,入力項目!$S$16="高専"),IFERROR(VLOOKUP(入力項目!$S$17,子育て関連マスタ!$I$32:$M$34,4,FALSE),0),
AND(U640&gt;=21,U640&lt;=22,入力項目!$S$16&lt;&gt;"高専"),IFERROR(VLOOKUP(入力項目!$S$17,子育て関連マスタ!$I$32:$M$34,4,FALSE),0),
U640&gt;=23,0
) +
IF($D640=4,
  IFERROR(_xlfn.IFS(
  U640&lt;=入力項目!$S$11,0,
  AND(U640=入力項目!$S$11),IFERROR(VLOOKUP(入力項目!$S$12,子育て関連マスタ!$I$4:$M$5,2,FALSE),0),
  AND(U640=4),IFERROR(VLOOKUP(入力項目!$S$13,子育て関連マスタ!$I$9:$M$12,2,FALSE),0),
  AND(U640=7),IFERROR(VLOOKUP(入力項目!$S$14,子育て関連マスタ!$I$16:$M$17,2,FALSE),0),
  AND(U640=13),IFERROR(VLOOKUP(入力項目!$S$15,子育て関連マスタ!$I$21:$M$22,2,FALSE),0),
  AND(U640=16),IFERROR(VLOOKUP(入力項目!$S$16,子育て関連マスタ!$I$26:$M$28,2,FALSE),0),
  AND(U640=19,入力項目!$S$16&lt;&gt;"高専"),IFERROR(VLOOKUP(入力項目!$S$17,子育て関連マスタ!$I$32:$M$37,2,FALSE),0),
  AND(U640=21,入力項目!$S$16="高専"),IFERROR(VLOOKUP(入力項目!$S$17,子育て関連マスタ!$I$32:$M$37,2,FALSE),0),
  U640&gt;=22,0
  ),0),0
) +
IF(AND(U640&gt;=1,U640&lt;=15),IF($D640=入力項目!$S$8,入力項目!$S$3,0),0) +
IF(AND(U640&gt;=1,U640&lt;=15),IF($D640=5,入力項目!$S$4,0),0) +
IF(AND(U640&gt;=1,U640&lt;=15),IF($D640=12,入力項目!$S$5,0),0) +
IF(AND(入力項目!$S$7=$A640,入力項目!$S$8=$D640),子育て関連マスタ!$C$14,0) +
IFERROR(IF(AND(YEAR(EDATE(DATE(入力項目!$S$7,入力項目!$S$8,1),1))=$A640,MONTH(EDATE(DATE(入力項目!$S$7,入力項目!$S$8,1),1))=$D640),子育て関連マスタ!$C$15,0),0) +
IF(AND(OR(U640=3,U640=5,U640=7),$D640=11),子育て関連マスタ!$C$17,0) +
IF(AND(U640=20,$D640=1),子育て関連マスタ!$C$18,0) +
IF(AND(U640=20,$D640=1),
IFERROR(_xlfn.IFS(
入力項目!$S$10="男",子育て関連マスタ!$C$18,
入力項目!$S$10="女",子育て関連マスタ!$C$19
),0),0
) +
IF(AND(U640&gt;=入力項目!$S$18,U640&lt;=入力項目!$S$19),入力項目!$S$20,0) +
IF(AND(U640&gt;=入力項目!$S$21,U640&lt;=入力項目!$S$22),入力項目!$S$23,0) +
IF(AND(U640&gt;=入力項目!$S$24,U640&lt;=入力項目!$S$25),入力項目!$S$26,0)
)</f>
        <v>0</v>
      </c>
      <c r="AJ640" s="10">
        <f ca="1">-VLOOKUP($D640,月別収支!$A$2:$H$13,7,FALSE)</f>
        <v>-20000</v>
      </c>
    </row>
    <row r="641" spans="1:36" x14ac:dyDescent="0.4">
      <c r="A641">
        <f t="shared" ca="1" si="173"/>
        <v>2077</v>
      </c>
      <c r="B641">
        <f t="shared" ca="1" si="163"/>
        <v>2077</v>
      </c>
      <c r="C641">
        <f t="shared" ca="1" si="164"/>
        <v>53</v>
      </c>
      <c r="D641">
        <f t="shared" ca="1" si="174"/>
        <v>11</v>
      </c>
      <c r="E641" t="str">
        <f t="shared" ca="1" si="158"/>
        <v>2077年11月</v>
      </c>
      <c r="F641">
        <f ca="1">IF(OR(入力項目!$N$5&lt;$A641,AND(入力項目!$N$5=$A641,入力項目!$N$6&lt;$D641)),IF(F640=0,1,IF(G641=12,F640+1,F640)),0)</f>
        <v>53</v>
      </c>
      <c r="G641">
        <f ca="1">IF(OR(入力項目!$N$5&lt;$A641,AND(入力項目!$N$5=$A641,入力項目!$N$6&lt;$D641)),IF(G640=12,1,G640+1),0)</f>
        <v>1</v>
      </c>
      <c r="H641" t="str">
        <f t="shared" ca="1" si="159"/>
        <v>53_1</v>
      </c>
      <c r="I641">
        <f ca="1">IF(
  IFERROR(AND($C641&gt;0,MOD($C641,入力項目!$N$22)=0,$D641=入力項目!$N$23), FALSE),
  1,
  IF(
    AND(I640&gt;0,J640=12),
    IF(I640=入力項目!$N$28, 0, I640+1),
    I640
  )
)</f>
        <v>0</v>
      </c>
      <c r="J641">
        <f ca="1">IF($D641=入力項目!$N$23,1,IFERROR(J640+1,1))</f>
        <v>6</v>
      </c>
      <c r="K641" t="str">
        <f t="shared" ca="1" si="160"/>
        <v>0_6</v>
      </c>
      <c r="L641">
        <f ca="1">L640+IF(入力項目!$D$4=$D641,1,0)</f>
        <v>82</v>
      </c>
      <c r="M641" t="str">
        <f t="shared" ca="1" si="161"/>
        <v>82歳</v>
      </c>
      <c r="N641">
        <f t="shared" ca="1" si="165"/>
        <v>82</v>
      </c>
      <c r="O641" t="str">
        <f t="shared" ca="1" si="162"/>
        <v>82歳</v>
      </c>
      <c r="P641">
        <f t="shared" ca="1" si="166"/>
        <v>57</v>
      </c>
      <c r="Q641">
        <f t="shared" ca="1" si="167"/>
        <v>55</v>
      </c>
      <c r="R641">
        <f t="shared" ca="1" si="168"/>
        <v>2078</v>
      </c>
      <c r="S641">
        <f t="shared" ca="1" si="169"/>
        <v>2078</v>
      </c>
      <c r="T641">
        <f t="shared" ca="1" si="170"/>
        <v>2078</v>
      </c>
      <c r="U641">
        <f t="shared" ca="1" si="171"/>
        <v>2078</v>
      </c>
      <c r="V641" s="10">
        <f t="shared" ca="1" si="172"/>
        <v>54647425</v>
      </c>
      <c r="W641" s="10">
        <f ca="1">IF($L641&lt;その他マスタ!$B$1,VLOOKUP($D641,月別収支!$A$2:$H$13,2,FALSE),その他マスタ!$B$3)+IF(AND($L641=その他マスタ!$B$1,入力項目!$I$9="あり",$D641=入力項目!$D$4),その他マスタ!$B$2,0)</f>
        <v>150000</v>
      </c>
      <c r="X641" s="10">
        <f ca="1">-IF(入力項目!$K$5=TRUE,
IF($F641+$G641&lt;3,VLOOKUP($D641,月別収支!$A$2:$H$13,8,FALSE),0)+IFERROR(VLOOKUP($H641,住宅ローン計算!C:P,13,FALSE),0)+IF($F641&gt;1,IF(OR($G641=3,$G641=6,$G641=9,$G641=12),ROUNDUP(入力項目!$N$18/4,0),0),0),
VLOOKUP($D641,月別収支!$A$2:$H$13,8,FALSE))</f>
        <v>0</v>
      </c>
      <c r="Y641" s="10">
        <f ca="1">-VLOOKUP($D641,月別収支!$A$2:$H$13,3,FALSE)</f>
        <v>-75000</v>
      </c>
      <c r="Z641" s="10">
        <f ca="1">-VLOOKUP($D641,月別収支!$A$2:$H$13,4,FALSE)</f>
        <v>-27000</v>
      </c>
      <c r="AA641" s="10">
        <f ca="1">-VLOOKUP($D641,月別収支!$A$2:$H$13,6,FALSE)</f>
        <v>-10000</v>
      </c>
      <c r="AB641" s="10">
        <f ca="1">-(
VLOOKUP($D641,月別収支!$A$2:$H$13,5,FALSE)+IF(AND(入力項目!$I$27&lt;=$A641,ISEVEN($A641-入力項目!$I$27),入力項目!$I$28=$D641),入力項目!$I$26,0)
+IF(入力項目!$K$26=TRUE,
IFERROR(VLOOKUP($K641,マイカーローン計算!C:P,13,FALSE),0),
IFERROR(
  IF(AND($C641&gt;0,MOD($C641,入力項目!$N$22)=0,$D641=入力項目!$N$23),入力項目!$N$24,0),
 0
)
)
)</f>
        <v>-70000</v>
      </c>
      <c r="AC641" s="10">
        <f ca="1">-IF($A641&lt;入力項目!$N$33,入力項目!$N$35,IF(AND($A641=入力項目!$N$33,$D641&lt;=入力項目!$N$34),入力項目!$N$35,0))</f>
        <v>0</v>
      </c>
      <c r="AD641">
        <f ca="1">-(
_xlfn.IFS(
P641&lt;=入力項目!$S$11,0,
AND(P641&gt;=入力項目!$S$11+1,P641&lt;=3),IFERROR(VLOOKUP(入力項目!$S$12,子育て関連マスタ!$I$4:$M$5,4,FALSE),0),
AND(P641&gt;=4,P641&lt;=6),IFERROR(VLOOKUP(入力項目!$S$13,子育て関連マスタ!$I$9:$M$12,4,FALSE),0),
AND(P641&gt;=7,P641&lt;=12),IFERROR(VLOOKUP(入力項目!$S$14,子育て関連マスタ!$I$16:$M$17,4,FALSE),0),
AND(P641&gt;=13,P641&lt;=15),IFERROR(VLOOKUP(入力項目!$S$15,子育て関連マスタ!$I$21:$M$22,4,FALSE),0),
AND(P641&gt;=16,P641&lt;=18),IFERROR(VLOOKUP(入力項目!$S$16,子育て関連マスタ!$I$26:$M$28,4,FALSE),0),
AND(P641&gt;=19,P641&lt;=20,入力項目!$S$16="高専"),IFERROR(VLOOKUP(入力項目!$S$16,子育て関連マスタ!$I$26:$M$28,4,FALSE),0),
AND(P641&gt;=19,P641&lt;=20,入力項目!$S$16&lt;&gt;"高専"),IFERROR(VLOOKUP(入力項目!$S$17,子育て関連マスタ!$I$32:$M$37,4,FALSE),0),
AND(P641&gt;=21,P641&lt;=22,入力項目!$S$16="高専"),IFERROR(VLOOKUP(入力項目!$S$17,子育て関連マスタ!$I$32:$M$34,4,FALSE),0),
AND(P641&gt;=21,P641&lt;=22,入力項目!$S$16&lt;&gt;"高専"),IFERROR(VLOOKUP(入力項目!$S$17,子育て関連マスタ!$I$32:$M$34,4,FALSE),0),
P641&gt;=23,0
) +
IF($D641=4,
  IFERROR(_xlfn.IFS(
  P641&lt;=入力項目!$S$11,0,
  AND(P641=入力項目!$S$11),IFERROR(VLOOKUP(入力項目!$S$12,子育て関連マスタ!$I$4:$M$5,2,FALSE),0),
  AND(P641=4),IFERROR(VLOOKUP(入力項目!$S$13,子育て関連マスタ!$I$9:$M$12,2,FALSE),0),
  AND(P641=7),IFERROR(VLOOKUP(入力項目!$S$14,子育て関連マスタ!$I$16:$M$17,2,FALSE),0),
  AND(P641=13),IFERROR(VLOOKUP(入力項目!$S$15,子育て関連マスタ!$I$21:$M$22,2,FALSE),0),
  AND(P641=16),IFERROR(VLOOKUP(入力項目!$S$16,子育て関連マスタ!$I$26:$M$28,2,FALSE),0),
  AND(P641=19,入力項目!$S$16&lt;&gt;"高専"),IFERROR(VLOOKUP(入力項目!$S$17,子育て関連マスタ!$I$32:$M$37,2,FALSE),0),
  AND(P641=21,入力項目!$S$16="高専"),IFERROR(VLOOKUP(入力項目!$S$17,子育て関連マスタ!$I$32:$M$37,2,FALSE),0),
  P641&gt;=22,0
  ),0),0
) +
IF(AND(P641&gt;=1,P641&lt;=15),IF($D641=入力項目!$S$8,入力項目!$S$3,0),0) +
IF(AND(P641&gt;=1,P641&lt;=15),IF($D641=5,入力項目!$S$4,0),0) +
IF(AND(P641&gt;=1,P641&lt;=15),IF($D641=12,入力項目!$S$5,0),0) +
IF(AND(入力項目!$S$7=$A641,入力項目!$S$8=$D641),子育て関連マスタ!$C$14,0) +
IFERROR(IF(AND(YEAR(EDATE(DATE(入力項目!$S$7,入力項目!$S$8,1),1))=$A641,MONTH(EDATE(DATE(入力項目!$S$7,入力項目!$S$8,1),1))=$D641),子育て関連マスタ!$C$15,0),0) +
IF(AND(OR(P641=3,P641=5,P641=7),$D641=11),子育て関連マスタ!$C$17,0) +
IF(AND(P641=20,$D641=1),子育て関連マスタ!$C$18,0) +
IF(AND(P641=20,$D641=1),
IFERROR(_xlfn.IFS(
入力項目!$S$10="男",子育て関連マスタ!$C$18,
入力項目!$S$10="女",子育て関連マスタ!$C$19
),0),0
) +
IF(AND(P641&gt;=入力項目!$S$18,P641&lt;=入力項目!$S$19),入力項目!$S$20,0) +
IF(AND(P641&gt;=入力項目!$S$21,P641&lt;=入力項目!$S$22),入力項目!$S$23,0) +
IF(AND(P641&gt;=入力項目!$S$24,P641&lt;=入力項目!$S$25),入力項目!$S$26,0)
)</f>
        <v>0</v>
      </c>
      <c r="AE641">
        <f ca="1">-(
_xlfn.IFS(
Q641&lt;=入力項目!$S$11,0,
AND(Q641&gt;=入力項目!$S$11+1,Q641&lt;=3),IFERROR(VLOOKUP(入力項目!$S$12,子育て関連マスタ!$I$4:$M$5,4,FALSE),0),
AND(Q641&gt;=4,Q641&lt;=6),IFERROR(VLOOKUP(入力項目!$S$13,子育て関連マスタ!$I$9:$M$12,4,FALSE),0),
AND(Q641&gt;=7,Q641&lt;=12),IFERROR(VLOOKUP(入力項目!$S$14,子育て関連マスタ!$I$16:$M$17,4,FALSE),0),
AND(Q641&gt;=13,Q641&lt;=15),IFERROR(VLOOKUP(入力項目!$S$15,子育て関連マスタ!$I$21:$M$22,4,FALSE),0),
AND(Q641&gt;=16,Q641&lt;=18),IFERROR(VLOOKUP(入力項目!$S$16,子育て関連マスタ!$I$26:$M$28,4,FALSE),0),
AND(Q641&gt;=19,Q641&lt;=20,入力項目!$S$16="高専"),IFERROR(VLOOKUP(入力項目!$S$16,子育て関連マスタ!$I$26:$M$28,4,FALSE),0),
AND(Q641&gt;=19,Q641&lt;=20,入力項目!$S$16&lt;&gt;"高専"),IFERROR(VLOOKUP(入力項目!$S$17,子育て関連マスタ!$I$32:$M$37,4,FALSE),0),
AND(Q641&gt;=21,Q641&lt;=22,入力項目!$S$16="高専"),IFERROR(VLOOKUP(入力項目!$S$17,子育て関連マスタ!$I$32:$M$34,4,FALSE),0),
AND(Q641&gt;=21,Q641&lt;=22,入力項目!$S$16&lt;&gt;"高専"),IFERROR(VLOOKUP(入力項目!$S$17,子育て関連マスタ!$I$32:$M$34,4,FALSE),0),
Q641&gt;=23,0
) +
IF($D641=4,
  IFERROR(_xlfn.IFS(
  Q641&lt;=入力項目!$S$11,0,
  AND(Q641=入力項目!$S$11),IFERROR(VLOOKUP(入力項目!$S$12,子育て関連マスタ!$I$4:$M$5,2,FALSE),0),
  AND(Q641=4),IFERROR(VLOOKUP(入力項目!$S$13,子育て関連マスタ!$I$9:$M$12,2,FALSE),0),
  AND(Q641=7),IFERROR(VLOOKUP(入力項目!$S$14,子育て関連マスタ!$I$16:$M$17,2,FALSE),0),
  AND(Q641=13),IFERROR(VLOOKUP(入力項目!$S$15,子育て関連マスタ!$I$21:$M$22,2,FALSE),0),
  AND(Q641=16),IFERROR(VLOOKUP(入力項目!$S$16,子育て関連マスタ!$I$26:$M$28,2,FALSE),0),
  AND(Q641=19,入力項目!$S$16&lt;&gt;"高専"),IFERROR(VLOOKUP(入力項目!$S$17,子育て関連マスタ!$I$32:$M$37,2,FALSE),0),
  AND(Q641=21,入力項目!$S$16="高専"),IFERROR(VLOOKUP(入力項目!$S$17,子育て関連マスタ!$I$32:$M$37,2,FALSE),0),
  Q641&gt;=22,0
  ),0),0
) +
IF(AND(Q641&gt;=1,Q641&lt;=15),IF($D641=入力項目!$S$8,入力項目!$S$3,0),0) +
IF(AND(Q641&gt;=1,Q641&lt;=15),IF($D641=5,入力項目!$S$4,0),0) +
IF(AND(Q641&gt;=1,Q641&lt;=15),IF($D641=12,入力項目!$S$5,0),0) +
IF(AND(入力項目!$S$7=$A641,入力項目!$S$8=$D641),子育て関連マスタ!$C$14,0) +
IFERROR(IF(AND(YEAR(EDATE(DATE(入力項目!$S$7,入力項目!$S$8,1),1))=$A641,MONTH(EDATE(DATE(入力項目!$S$7,入力項目!$S$8,1),1))=$D641),子育て関連マスタ!$C$15,0),0) +
IF(AND(OR(Q641=3,Q641=5,Q641=7),$D641=11),子育て関連マスタ!$C$17,0) +
IF(AND(Q641=20,$D641=1),子育て関連マスタ!$C$18,0) +
IF(AND(Q641=20,$D641=1),
IFERROR(_xlfn.IFS(
入力項目!$S$10="男",子育て関連マスタ!$C$18,
入力項目!$S$10="女",子育て関連マスタ!$C$19
),0),0
) +
IF(AND(Q641&gt;=入力項目!$S$18,Q641&lt;=入力項目!$S$19),入力項目!$S$20,0) +
IF(AND(Q641&gt;=入力項目!$S$21,Q641&lt;=入力項目!$S$22),入力項目!$S$23,0) +
IF(AND(Q641&gt;=入力項目!$S$24,Q641&lt;=入力項目!$S$25),入力項目!$S$26,0)
)</f>
        <v>0</v>
      </c>
      <c r="AF641">
        <f ca="1">-(
_xlfn.IFS(
R641&lt;=入力項目!$S$11,0,
AND(R641&gt;=入力項目!$S$11+1,R641&lt;=3),IFERROR(VLOOKUP(入力項目!$S$12,子育て関連マスタ!$I$4:$M$5,4,FALSE),0),
AND(R641&gt;=4,R641&lt;=6),IFERROR(VLOOKUP(入力項目!$S$13,子育て関連マスタ!$I$9:$M$12,4,FALSE),0),
AND(R641&gt;=7,R641&lt;=12),IFERROR(VLOOKUP(入力項目!$S$14,子育て関連マスタ!$I$16:$M$17,4,FALSE),0),
AND(R641&gt;=13,R641&lt;=15),IFERROR(VLOOKUP(入力項目!$S$15,子育て関連マスタ!$I$21:$M$22,4,FALSE),0),
AND(R641&gt;=16,R641&lt;=18),IFERROR(VLOOKUP(入力項目!$S$16,子育て関連マスタ!$I$26:$M$28,4,FALSE),0),
AND(R641&gt;=19,R641&lt;=20,入力項目!$S$16="高専"),IFERROR(VLOOKUP(入力項目!$S$16,子育て関連マスタ!$I$26:$M$28,4,FALSE),0),
AND(R641&gt;=19,R641&lt;=20,入力項目!$S$16&lt;&gt;"高専"),IFERROR(VLOOKUP(入力項目!$S$17,子育て関連マスタ!$I$32:$M$37,4,FALSE),0),
AND(R641&gt;=21,R641&lt;=22,入力項目!$S$16="高専"),IFERROR(VLOOKUP(入力項目!$S$17,子育て関連マスタ!$I$32:$M$34,4,FALSE),0),
AND(R641&gt;=21,R641&lt;=22,入力項目!$S$16&lt;&gt;"高専"),IFERROR(VLOOKUP(入力項目!$S$17,子育て関連マスタ!$I$32:$M$34,4,FALSE),0),
R641&gt;=23,0
) +
IF($D641=4,
  IFERROR(_xlfn.IFS(
  R641&lt;=入力項目!$S$11,0,
  AND(R641=入力項目!$S$11),IFERROR(VLOOKUP(入力項目!$S$12,子育て関連マスタ!$I$4:$M$5,2,FALSE),0),
  AND(R641=4),IFERROR(VLOOKUP(入力項目!$S$13,子育て関連マスタ!$I$9:$M$12,2,FALSE),0),
  AND(R641=7),IFERROR(VLOOKUP(入力項目!$S$14,子育て関連マスタ!$I$16:$M$17,2,FALSE),0),
  AND(R641=13),IFERROR(VLOOKUP(入力項目!$S$15,子育て関連マスタ!$I$21:$M$22,2,FALSE),0),
  AND(R641=16),IFERROR(VLOOKUP(入力項目!$S$16,子育て関連マスタ!$I$26:$M$28,2,FALSE),0),
  AND(R641=19,入力項目!$S$16&lt;&gt;"高専"),IFERROR(VLOOKUP(入力項目!$S$17,子育て関連マスタ!$I$32:$M$37,2,FALSE),0),
  AND(R641=21,入力項目!$S$16="高専"),IFERROR(VLOOKUP(入力項目!$S$17,子育て関連マスタ!$I$32:$M$37,2,FALSE),0),
  R641&gt;=22,0
  ),0),0
) +
IF(AND(R641&gt;=1,R641&lt;=15),IF($D641=入力項目!$S$8,入力項目!$S$3,0),0) +
IF(AND(R641&gt;=1,R641&lt;=15),IF($D641=5,入力項目!$S$4,0),0) +
IF(AND(R641&gt;=1,R641&lt;=15),IF($D641=12,入力項目!$S$5,0),0) +
IF(AND(入力項目!$S$7=$A641,入力項目!$S$8=$D641),子育て関連マスタ!$C$14,0) +
IFERROR(IF(AND(YEAR(EDATE(DATE(入力項目!$S$7,入力項目!$S$8,1),1))=$A641,MONTH(EDATE(DATE(入力項目!$S$7,入力項目!$S$8,1),1))=$D641),子育て関連マスタ!$C$15,0),0) +
IF(AND(OR(R641=3,R641=5,R641=7),$D641=11),子育て関連マスタ!$C$17,0) +
IF(AND(R641=20,$D641=1),子育て関連マスタ!$C$18,0) +
IF(AND(R641=20,$D641=1),
IFERROR(_xlfn.IFS(
入力項目!$S$10="男",子育て関連マスタ!$C$18,
入力項目!$S$10="女",子育て関連マスタ!$C$19
),0),0
) +
IF(AND(R641&gt;=入力項目!$S$18,R641&lt;=入力項目!$S$19),入力項目!$S$20,0) +
IF(AND(R641&gt;=入力項目!$S$21,R641&lt;=入力項目!$S$22),入力項目!$S$23,0) +
IF(AND(R641&gt;=入力項目!$S$24,R641&lt;=入力項目!$S$25),入力項目!$S$26,0)
)</f>
        <v>0</v>
      </c>
      <c r="AG641">
        <f ca="1">-(
_xlfn.IFS(
S641&lt;=入力項目!$S$11,0,
AND(S641&gt;=入力項目!$S$11+1,S641&lt;=3),IFERROR(VLOOKUP(入力項目!$S$12,子育て関連マスタ!$I$4:$M$5,4,FALSE),0),
AND(S641&gt;=4,S641&lt;=6),IFERROR(VLOOKUP(入力項目!$S$13,子育て関連マスタ!$I$9:$M$12,4,FALSE),0),
AND(S641&gt;=7,S641&lt;=12),IFERROR(VLOOKUP(入力項目!$S$14,子育て関連マスタ!$I$16:$M$17,4,FALSE),0),
AND(S641&gt;=13,S641&lt;=15),IFERROR(VLOOKUP(入力項目!$S$15,子育て関連マスタ!$I$21:$M$22,4,FALSE),0),
AND(S641&gt;=16,S641&lt;=18),IFERROR(VLOOKUP(入力項目!$S$16,子育て関連マスタ!$I$26:$M$28,4,FALSE),0),
AND(S641&gt;=19,S641&lt;=20,入力項目!$S$16="高専"),IFERROR(VLOOKUP(入力項目!$S$16,子育て関連マスタ!$I$26:$M$28,4,FALSE),0),
AND(S641&gt;=19,S641&lt;=20,入力項目!$S$16&lt;&gt;"高専"),IFERROR(VLOOKUP(入力項目!$S$17,子育て関連マスタ!$I$32:$M$37,4,FALSE),0),
AND(S641&gt;=21,S641&lt;=22,入力項目!$S$16="高専"),IFERROR(VLOOKUP(入力項目!$S$17,子育て関連マスタ!$I$32:$M$34,4,FALSE),0),
AND(S641&gt;=21,S641&lt;=22,入力項目!$S$16&lt;&gt;"高専"),IFERROR(VLOOKUP(入力項目!$S$17,子育て関連マスタ!$I$32:$M$34,4,FALSE),0),
S641&gt;=23,0
) +
IF($D641=4,
  IFERROR(_xlfn.IFS(
  S641&lt;=入力項目!$S$11,0,
  AND(S641=入力項目!$S$11),IFERROR(VLOOKUP(入力項目!$S$12,子育て関連マスタ!$I$4:$M$5,2,FALSE),0),
  AND(S641=4),IFERROR(VLOOKUP(入力項目!$S$13,子育て関連マスタ!$I$9:$M$12,2,FALSE),0),
  AND(S641=7),IFERROR(VLOOKUP(入力項目!$S$14,子育て関連マスタ!$I$16:$M$17,2,FALSE),0),
  AND(S641=13),IFERROR(VLOOKUP(入力項目!$S$15,子育て関連マスタ!$I$21:$M$22,2,FALSE),0),
  AND(S641=16),IFERROR(VLOOKUP(入力項目!$S$16,子育て関連マスタ!$I$26:$M$28,2,FALSE),0),
  AND(S641=19,入力項目!$S$16&lt;&gt;"高専"),IFERROR(VLOOKUP(入力項目!$S$17,子育て関連マスタ!$I$32:$M$37,2,FALSE),0),
  AND(S641=21,入力項目!$S$16="高専"),IFERROR(VLOOKUP(入力項目!$S$17,子育て関連マスタ!$I$32:$M$37,2,FALSE),0),
  S641&gt;=22,0
  ),0),0
) +
IF(AND(S641&gt;=1,S641&lt;=15),IF($D641=入力項目!$S$8,入力項目!$S$3,0),0) +
IF(AND(S641&gt;=1,S641&lt;=15),IF($D641=5,入力項目!$S$4,0),0) +
IF(AND(S641&gt;=1,S641&lt;=15),IF($D641=12,入力項目!$S$5,0),0) +
IF(AND(入力項目!$S$7=$A641,入力項目!$S$8=$D641),子育て関連マスタ!$C$14,0) +
IFERROR(IF(AND(YEAR(EDATE(DATE(入力項目!$S$7,入力項目!$S$8,1),1))=$A641,MONTH(EDATE(DATE(入力項目!$S$7,入力項目!$S$8,1),1))=$D641),子育て関連マスタ!$C$15,0),0) +
IF(AND(OR(S641=3,S641=5,S641=7),$D641=11),子育て関連マスタ!$C$17,0) +
IF(AND(S641=20,$D641=1),子育て関連マスタ!$C$18,0) +
IF(AND(S641=20,$D641=1),
IFERROR(_xlfn.IFS(
入力項目!$S$10="男",子育て関連マスタ!$C$18,
入力項目!$S$10="女",子育て関連マスタ!$C$19
),0),0
) +
IF(AND(S641&gt;=入力項目!$S$18,S641&lt;=入力項目!$S$19),入力項目!$S$20,0) +
IF(AND(S641&gt;=入力項目!$S$21,S641&lt;=入力項目!$S$22),入力項目!$S$23,0) +
IF(AND(S641&gt;=入力項目!$S$24,S641&lt;=入力項目!$S$25),入力項目!$S$26,0)
)</f>
        <v>0</v>
      </c>
      <c r="AH641">
        <f ca="1">-(
_xlfn.IFS(
T641&lt;=入力項目!$S$11,0,
AND(T641&gt;=入力項目!$S$11+1,T641&lt;=3),IFERROR(VLOOKUP(入力項目!$S$12,子育て関連マスタ!$I$4:$M$5,4,FALSE),0),
AND(T641&gt;=4,T641&lt;=6),IFERROR(VLOOKUP(入力項目!$S$13,子育て関連マスタ!$I$9:$M$12,4,FALSE),0),
AND(T641&gt;=7,T641&lt;=12),IFERROR(VLOOKUP(入力項目!$S$14,子育て関連マスタ!$I$16:$M$17,4,FALSE),0),
AND(T641&gt;=13,T641&lt;=15),IFERROR(VLOOKUP(入力項目!$S$15,子育て関連マスタ!$I$21:$M$22,4,FALSE),0),
AND(T641&gt;=16,T641&lt;=18),IFERROR(VLOOKUP(入力項目!$S$16,子育て関連マスタ!$I$26:$M$28,4,FALSE),0),
AND(T641&gt;=19,T641&lt;=20,入力項目!$S$16="高専"),IFERROR(VLOOKUP(入力項目!$S$16,子育て関連マスタ!$I$26:$M$28,4,FALSE),0),
AND(T641&gt;=19,T641&lt;=20,入力項目!$S$16&lt;&gt;"高専"),IFERROR(VLOOKUP(入力項目!$S$17,子育て関連マスタ!$I$32:$M$37,4,FALSE),0),
AND(T641&gt;=21,T641&lt;=22,入力項目!$S$16="高専"),IFERROR(VLOOKUP(入力項目!$S$17,子育て関連マスタ!$I$32:$M$34,4,FALSE),0),
AND(T641&gt;=21,T641&lt;=22,入力項目!$S$16&lt;&gt;"高専"),IFERROR(VLOOKUP(入力項目!$S$17,子育て関連マスタ!$I$32:$M$34,4,FALSE),0),
T641&gt;=23,0
) +
IF($D641=4,
  IFERROR(_xlfn.IFS(
  T641&lt;=入力項目!$S$11,0,
  AND(T641=入力項目!$S$11),IFERROR(VLOOKUP(入力項目!$S$12,子育て関連マスタ!$I$4:$M$5,2,FALSE),0),
  AND(T641=4),IFERROR(VLOOKUP(入力項目!$S$13,子育て関連マスタ!$I$9:$M$12,2,FALSE),0),
  AND(T641=7),IFERROR(VLOOKUP(入力項目!$S$14,子育て関連マスタ!$I$16:$M$17,2,FALSE),0),
  AND(T641=13),IFERROR(VLOOKUP(入力項目!$S$15,子育て関連マスタ!$I$21:$M$22,2,FALSE),0),
  AND(T641=16),IFERROR(VLOOKUP(入力項目!$S$16,子育て関連マスタ!$I$26:$M$28,2,FALSE),0),
  AND(T641=19,入力項目!$S$16&lt;&gt;"高専"),IFERROR(VLOOKUP(入力項目!$S$17,子育て関連マスタ!$I$32:$M$37,2,FALSE),0),
  AND(T641=21,入力項目!$S$16="高専"),IFERROR(VLOOKUP(入力項目!$S$17,子育て関連マスタ!$I$32:$M$37,2,FALSE),0),
  T641&gt;=22,0
  ),0),0
) +
IF(AND(T641&gt;=1,T641&lt;=15),IF($D641=入力項目!$S$8,入力項目!$S$3,0),0) +
IF(AND(T641&gt;=1,T641&lt;=15),IF($D641=5,入力項目!$S$4,0),0) +
IF(AND(T641&gt;=1,T641&lt;=15),IF($D641=12,入力項目!$S$5,0),0) +
IF(AND(入力項目!$S$7=$A641,入力項目!$S$8=$D641),子育て関連マスタ!$C$14,0) +
IFERROR(IF(AND(YEAR(EDATE(DATE(入力項目!$S$7,入力項目!$S$8,1),1))=$A641,MONTH(EDATE(DATE(入力項目!$S$7,入力項目!$S$8,1),1))=$D641),子育て関連マスタ!$C$15,0),0) +
IF(AND(OR(T641=3,T641=5,T641=7),$D641=11),子育て関連マスタ!$C$17,0) +
IF(AND(T641=20,$D641=1),子育て関連マスタ!$C$18,0) +
IF(AND(T641=20,$D641=1),
IFERROR(_xlfn.IFS(
入力項目!$S$10="男",子育て関連マスタ!$C$18,
入力項目!$S$10="女",子育て関連マスタ!$C$19
),0),0
) +
IF(AND(T641&gt;=入力項目!$S$18,T641&lt;=入力項目!$S$19),入力項目!$S$20,0) +
IF(AND(T641&gt;=入力項目!$S$21,T641&lt;=入力項目!$S$22),入力項目!$S$23,0) +
IF(AND(T641&gt;=入力項目!$S$24,T641&lt;=入力項目!$S$25),入力項目!$S$26,0)
)</f>
        <v>0</v>
      </c>
      <c r="AI641">
        <f ca="1">-(
_xlfn.IFS(
U641&lt;=入力項目!$S$11,0,
AND(U641&gt;=入力項目!$S$11+1,U641&lt;=3),IFERROR(VLOOKUP(入力項目!$S$12,子育て関連マスタ!$I$4:$M$5,4,FALSE),0),
AND(U641&gt;=4,U641&lt;=6),IFERROR(VLOOKUP(入力項目!$S$13,子育て関連マスタ!$I$9:$M$12,4,FALSE),0),
AND(U641&gt;=7,U641&lt;=12),IFERROR(VLOOKUP(入力項目!$S$14,子育て関連マスタ!$I$16:$M$17,4,FALSE),0),
AND(U641&gt;=13,U641&lt;=15),IFERROR(VLOOKUP(入力項目!$S$15,子育て関連マスタ!$I$21:$M$22,4,FALSE),0),
AND(U641&gt;=16,U641&lt;=18),IFERROR(VLOOKUP(入力項目!$S$16,子育て関連マスタ!$I$26:$M$28,4,FALSE),0),
AND(U641&gt;=19,U641&lt;=20,入力項目!$S$16="高専"),IFERROR(VLOOKUP(入力項目!$S$16,子育て関連マスタ!$I$26:$M$28,4,FALSE),0),
AND(U641&gt;=19,U641&lt;=20,入力項目!$S$16&lt;&gt;"高専"),IFERROR(VLOOKUP(入力項目!$S$17,子育て関連マスタ!$I$32:$M$37,4,FALSE),0),
AND(U641&gt;=21,U641&lt;=22,入力項目!$S$16="高専"),IFERROR(VLOOKUP(入力項目!$S$17,子育て関連マスタ!$I$32:$M$34,4,FALSE),0),
AND(U641&gt;=21,U641&lt;=22,入力項目!$S$16&lt;&gt;"高専"),IFERROR(VLOOKUP(入力項目!$S$17,子育て関連マスタ!$I$32:$M$34,4,FALSE),0),
U641&gt;=23,0
) +
IF($D641=4,
  IFERROR(_xlfn.IFS(
  U641&lt;=入力項目!$S$11,0,
  AND(U641=入力項目!$S$11),IFERROR(VLOOKUP(入力項目!$S$12,子育て関連マスタ!$I$4:$M$5,2,FALSE),0),
  AND(U641=4),IFERROR(VLOOKUP(入力項目!$S$13,子育て関連マスタ!$I$9:$M$12,2,FALSE),0),
  AND(U641=7),IFERROR(VLOOKUP(入力項目!$S$14,子育て関連マスタ!$I$16:$M$17,2,FALSE),0),
  AND(U641=13),IFERROR(VLOOKUP(入力項目!$S$15,子育て関連マスタ!$I$21:$M$22,2,FALSE),0),
  AND(U641=16),IFERROR(VLOOKUP(入力項目!$S$16,子育て関連マスタ!$I$26:$M$28,2,FALSE),0),
  AND(U641=19,入力項目!$S$16&lt;&gt;"高専"),IFERROR(VLOOKUP(入力項目!$S$17,子育て関連マスタ!$I$32:$M$37,2,FALSE),0),
  AND(U641=21,入力項目!$S$16="高専"),IFERROR(VLOOKUP(入力項目!$S$17,子育て関連マスタ!$I$32:$M$37,2,FALSE),0),
  U641&gt;=22,0
  ),0),0
) +
IF(AND(U641&gt;=1,U641&lt;=15),IF($D641=入力項目!$S$8,入力項目!$S$3,0),0) +
IF(AND(U641&gt;=1,U641&lt;=15),IF($D641=5,入力項目!$S$4,0),0) +
IF(AND(U641&gt;=1,U641&lt;=15),IF($D641=12,入力項目!$S$5,0),0) +
IF(AND(入力項目!$S$7=$A641,入力項目!$S$8=$D641),子育て関連マスタ!$C$14,0) +
IFERROR(IF(AND(YEAR(EDATE(DATE(入力項目!$S$7,入力項目!$S$8,1),1))=$A641,MONTH(EDATE(DATE(入力項目!$S$7,入力項目!$S$8,1),1))=$D641),子育て関連マスタ!$C$15,0),0) +
IF(AND(OR(U641=3,U641=5,U641=7),$D641=11),子育て関連マスタ!$C$17,0) +
IF(AND(U641=20,$D641=1),子育て関連マスタ!$C$18,0) +
IF(AND(U641=20,$D641=1),
IFERROR(_xlfn.IFS(
入力項目!$S$10="男",子育て関連マスタ!$C$18,
入力項目!$S$10="女",子育て関連マスタ!$C$19
),0),0
) +
IF(AND(U641&gt;=入力項目!$S$18,U641&lt;=入力項目!$S$19),入力項目!$S$20,0) +
IF(AND(U641&gt;=入力項目!$S$21,U641&lt;=入力項目!$S$22),入力項目!$S$23,0) +
IF(AND(U641&gt;=入力項目!$S$24,U641&lt;=入力項目!$S$25),入力項目!$S$26,0)
)</f>
        <v>0</v>
      </c>
      <c r="AJ641" s="10">
        <f ca="1">-VLOOKUP($D641,月別収支!$A$2:$H$13,7,FALSE)</f>
        <v>-20000</v>
      </c>
    </row>
    <row r="642" spans="1:36" x14ac:dyDescent="0.4">
      <c r="A642">
        <f t="shared" ca="1" si="173"/>
        <v>2077</v>
      </c>
      <c r="B642">
        <f t="shared" ca="1" si="163"/>
        <v>2077</v>
      </c>
      <c r="C642">
        <f t="shared" ca="1" si="164"/>
        <v>53</v>
      </c>
      <c r="D642">
        <f t="shared" ca="1" si="174"/>
        <v>12</v>
      </c>
      <c r="E642" t="str">
        <f t="shared" ca="1" si="158"/>
        <v>2077年12月</v>
      </c>
      <c r="F642">
        <f ca="1">IF(OR(入力項目!$N$5&lt;$A642,AND(入力項目!$N$5=$A642,入力項目!$N$6&lt;$D642)),IF(F641=0,1,IF(G642=12,F641+1,F641)),0)</f>
        <v>53</v>
      </c>
      <c r="G642">
        <f ca="1">IF(OR(入力項目!$N$5&lt;$A642,AND(入力項目!$N$5=$A642,入力項目!$N$6&lt;$D642)),IF(G641=12,1,G641+1),0)</f>
        <v>2</v>
      </c>
      <c r="H642" t="str">
        <f t="shared" ca="1" si="159"/>
        <v>53_2</v>
      </c>
      <c r="I642">
        <f ca="1">IF(
  IFERROR(AND($C642&gt;0,MOD($C642,入力項目!$N$22)=0,$D642=入力項目!$N$23), FALSE),
  1,
  IF(
    AND(I641&gt;0,J641=12),
    IF(I641=入力項目!$N$28, 0, I641+1),
    I641
  )
)</f>
        <v>0</v>
      </c>
      <c r="J642">
        <f ca="1">IF($D642=入力項目!$N$23,1,IFERROR(J641+1,1))</f>
        <v>7</v>
      </c>
      <c r="K642" t="str">
        <f t="shared" ca="1" si="160"/>
        <v>0_7</v>
      </c>
      <c r="L642">
        <f ca="1">L641+IF(入力項目!$D$4=$D642,1,0)</f>
        <v>82</v>
      </c>
      <c r="M642" t="str">
        <f t="shared" ca="1" si="161"/>
        <v>82歳</v>
      </c>
      <c r="N642">
        <f t="shared" ca="1" si="165"/>
        <v>82</v>
      </c>
      <c r="O642" t="str">
        <f t="shared" ca="1" si="162"/>
        <v>82歳</v>
      </c>
      <c r="P642">
        <f t="shared" ca="1" si="166"/>
        <v>57</v>
      </c>
      <c r="Q642">
        <f t="shared" ca="1" si="167"/>
        <v>55</v>
      </c>
      <c r="R642">
        <f t="shared" ca="1" si="168"/>
        <v>2078</v>
      </c>
      <c r="S642">
        <f t="shared" ca="1" si="169"/>
        <v>2078</v>
      </c>
      <c r="T642">
        <f t="shared" ca="1" si="170"/>
        <v>2078</v>
      </c>
      <c r="U642">
        <f t="shared" ca="1" si="171"/>
        <v>2078</v>
      </c>
      <c r="V642" s="10">
        <f t="shared" ca="1" si="172"/>
        <v>54645425</v>
      </c>
      <c r="W642" s="10">
        <f ca="1">IF($L642&lt;その他マスタ!$B$1,VLOOKUP($D642,月別収支!$A$2:$H$13,2,FALSE),その他マスタ!$B$3)+IF(AND($L642=その他マスタ!$B$1,入力項目!$I$9="あり",$D642=入力項目!$D$4),その他マスタ!$B$2,0)</f>
        <v>150000</v>
      </c>
      <c r="X642" s="10">
        <f ca="1">-IF(入力項目!$K$5=TRUE,
IF($F642+$G642&lt;3,VLOOKUP($D642,月別収支!$A$2:$H$13,8,FALSE),0)+IFERROR(VLOOKUP($H642,住宅ローン計算!C:P,13,FALSE),0)+IF($F642&gt;1,IF(OR($G642=3,$G642=6,$G642=9,$G642=12),ROUNDUP(入力項目!$N$18/4,0),0),0),
VLOOKUP($D642,月別収支!$A$2:$H$13,8,FALSE))</f>
        <v>0</v>
      </c>
      <c r="Y642" s="10">
        <f ca="1">-VLOOKUP($D642,月別収支!$A$2:$H$13,3,FALSE)</f>
        <v>-75000</v>
      </c>
      <c r="Z642" s="10">
        <f ca="1">-VLOOKUP($D642,月別収支!$A$2:$H$13,4,FALSE)</f>
        <v>-27000</v>
      </c>
      <c r="AA642" s="10">
        <f ca="1">-VLOOKUP($D642,月別収支!$A$2:$H$13,6,FALSE)</f>
        <v>-10000</v>
      </c>
      <c r="AB642" s="10">
        <f ca="1">-(
VLOOKUP($D642,月別収支!$A$2:$H$13,5,FALSE)+IF(AND(入力項目!$I$27&lt;=$A642,ISEVEN($A642-入力項目!$I$27),入力項目!$I$28=$D642),入力項目!$I$26,0)
+IF(入力項目!$K$26=TRUE,
IFERROR(VLOOKUP($K642,マイカーローン計算!C:P,13,FALSE),0),
IFERROR(
  IF(AND($C642&gt;0,MOD($C642,入力項目!$N$22)=0,$D642=入力項目!$N$23),入力項目!$N$24,0),
 0
)
)
)</f>
        <v>-20000</v>
      </c>
      <c r="AC642" s="10">
        <f ca="1">-IF($A642&lt;入力項目!$N$33,入力項目!$N$35,IF(AND($A642=入力項目!$N$33,$D642&lt;=入力項目!$N$34),入力項目!$N$35,0))</f>
        <v>0</v>
      </c>
      <c r="AD642">
        <f ca="1">-(
_xlfn.IFS(
P642&lt;=入力項目!$S$11,0,
AND(P642&gt;=入力項目!$S$11+1,P642&lt;=3),IFERROR(VLOOKUP(入力項目!$S$12,子育て関連マスタ!$I$4:$M$5,4,FALSE),0),
AND(P642&gt;=4,P642&lt;=6),IFERROR(VLOOKUP(入力項目!$S$13,子育て関連マスタ!$I$9:$M$12,4,FALSE),0),
AND(P642&gt;=7,P642&lt;=12),IFERROR(VLOOKUP(入力項目!$S$14,子育て関連マスタ!$I$16:$M$17,4,FALSE),0),
AND(P642&gt;=13,P642&lt;=15),IFERROR(VLOOKUP(入力項目!$S$15,子育て関連マスタ!$I$21:$M$22,4,FALSE),0),
AND(P642&gt;=16,P642&lt;=18),IFERROR(VLOOKUP(入力項目!$S$16,子育て関連マスタ!$I$26:$M$28,4,FALSE),0),
AND(P642&gt;=19,P642&lt;=20,入力項目!$S$16="高専"),IFERROR(VLOOKUP(入力項目!$S$16,子育て関連マスタ!$I$26:$M$28,4,FALSE),0),
AND(P642&gt;=19,P642&lt;=20,入力項目!$S$16&lt;&gt;"高専"),IFERROR(VLOOKUP(入力項目!$S$17,子育て関連マスタ!$I$32:$M$37,4,FALSE),0),
AND(P642&gt;=21,P642&lt;=22,入力項目!$S$16="高専"),IFERROR(VLOOKUP(入力項目!$S$17,子育て関連マスタ!$I$32:$M$34,4,FALSE),0),
AND(P642&gt;=21,P642&lt;=22,入力項目!$S$16&lt;&gt;"高専"),IFERROR(VLOOKUP(入力項目!$S$17,子育て関連マスタ!$I$32:$M$34,4,FALSE),0),
P642&gt;=23,0
) +
IF($D642=4,
  IFERROR(_xlfn.IFS(
  P642&lt;=入力項目!$S$11,0,
  AND(P642=入力項目!$S$11),IFERROR(VLOOKUP(入力項目!$S$12,子育て関連マスタ!$I$4:$M$5,2,FALSE),0),
  AND(P642=4),IFERROR(VLOOKUP(入力項目!$S$13,子育て関連マスタ!$I$9:$M$12,2,FALSE),0),
  AND(P642=7),IFERROR(VLOOKUP(入力項目!$S$14,子育て関連マスタ!$I$16:$M$17,2,FALSE),0),
  AND(P642=13),IFERROR(VLOOKUP(入力項目!$S$15,子育て関連マスタ!$I$21:$M$22,2,FALSE),0),
  AND(P642=16),IFERROR(VLOOKUP(入力項目!$S$16,子育て関連マスタ!$I$26:$M$28,2,FALSE),0),
  AND(P642=19,入力項目!$S$16&lt;&gt;"高専"),IFERROR(VLOOKUP(入力項目!$S$17,子育て関連マスタ!$I$32:$M$37,2,FALSE),0),
  AND(P642=21,入力項目!$S$16="高専"),IFERROR(VLOOKUP(入力項目!$S$17,子育て関連マスタ!$I$32:$M$37,2,FALSE),0),
  P642&gt;=22,0
  ),0),0
) +
IF(AND(P642&gt;=1,P642&lt;=15),IF($D642=入力項目!$S$8,入力項目!$S$3,0),0) +
IF(AND(P642&gt;=1,P642&lt;=15),IF($D642=5,入力項目!$S$4,0),0) +
IF(AND(P642&gt;=1,P642&lt;=15),IF($D642=12,入力項目!$S$5,0),0) +
IF(AND(入力項目!$S$7=$A642,入力項目!$S$8=$D642),子育て関連マスタ!$C$14,0) +
IFERROR(IF(AND(YEAR(EDATE(DATE(入力項目!$S$7,入力項目!$S$8,1),1))=$A642,MONTH(EDATE(DATE(入力項目!$S$7,入力項目!$S$8,1),1))=$D642),子育て関連マスタ!$C$15,0),0) +
IF(AND(OR(P642=3,P642=5,P642=7),$D642=11),子育て関連マスタ!$C$17,0) +
IF(AND(P642=20,$D642=1),子育て関連マスタ!$C$18,0) +
IF(AND(P642=20,$D642=1),
IFERROR(_xlfn.IFS(
入力項目!$S$10="男",子育て関連マスタ!$C$18,
入力項目!$S$10="女",子育て関連マスタ!$C$19
),0),0
) +
IF(AND(P642&gt;=入力項目!$S$18,P642&lt;=入力項目!$S$19),入力項目!$S$20,0) +
IF(AND(P642&gt;=入力項目!$S$21,P642&lt;=入力項目!$S$22),入力項目!$S$23,0) +
IF(AND(P642&gt;=入力項目!$S$24,P642&lt;=入力項目!$S$25),入力項目!$S$26,0)
)</f>
        <v>0</v>
      </c>
      <c r="AE642">
        <f ca="1">-(
_xlfn.IFS(
Q642&lt;=入力項目!$S$11,0,
AND(Q642&gt;=入力項目!$S$11+1,Q642&lt;=3),IFERROR(VLOOKUP(入力項目!$S$12,子育て関連マスタ!$I$4:$M$5,4,FALSE),0),
AND(Q642&gt;=4,Q642&lt;=6),IFERROR(VLOOKUP(入力項目!$S$13,子育て関連マスタ!$I$9:$M$12,4,FALSE),0),
AND(Q642&gt;=7,Q642&lt;=12),IFERROR(VLOOKUP(入力項目!$S$14,子育て関連マスタ!$I$16:$M$17,4,FALSE),0),
AND(Q642&gt;=13,Q642&lt;=15),IFERROR(VLOOKUP(入力項目!$S$15,子育て関連マスタ!$I$21:$M$22,4,FALSE),0),
AND(Q642&gt;=16,Q642&lt;=18),IFERROR(VLOOKUP(入力項目!$S$16,子育て関連マスタ!$I$26:$M$28,4,FALSE),0),
AND(Q642&gt;=19,Q642&lt;=20,入力項目!$S$16="高専"),IFERROR(VLOOKUP(入力項目!$S$16,子育て関連マスタ!$I$26:$M$28,4,FALSE),0),
AND(Q642&gt;=19,Q642&lt;=20,入力項目!$S$16&lt;&gt;"高専"),IFERROR(VLOOKUP(入力項目!$S$17,子育て関連マスタ!$I$32:$M$37,4,FALSE),0),
AND(Q642&gt;=21,Q642&lt;=22,入力項目!$S$16="高専"),IFERROR(VLOOKUP(入力項目!$S$17,子育て関連マスタ!$I$32:$M$34,4,FALSE),0),
AND(Q642&gt;=21,Q642&lt;=22,入力項目!$S$16&lt;&gt;"高専"),IFERROR(VLOOKUP(入力項目!$S$17,子育て関連マスタ!$I$32:$M$34,4,FALSE),0),
Q642&gt;=23,0
) +
IF($D642=4,
  IFERROR(_xlfn.IFS(
  Q642&lt;=入力項目!$S$11,0,
  AND(Q642=入力項目!$S$11),IFERROR(VLOOKUP(入力項目!$S$12,子育て関連マスタ!$I$4:$M$5,2,FALSE),0),
  AND(Q642=4),IFERROR(VLOOKUP(入力項目!$S$13,子育て関連マスタ!$I$9:$M$12,2,FALSE),0),
  AND(Q642=7),IFERROR(VLOOKUP(入力項目!$S$14,子育て関連マスタ!$I$16:$M$17,2,FALSE),0),
  AND(Q642=13),IFERROR(VLOOKUP(入力項目!$S$15,子育て関連マスタ!$I$21:$M$22,2,FALSE),0),
  AND(Q642=16),IFERROR(VLOOKUP(入力項目!$S$16,子育て関連マスタ!$I$26:$M$28,2,FALSE),0),
  AND(Q642=19,入力項目!$S$16&lt;&gt;"高専"),IFERROR(VLOOKUP(入力項目!$S$17,子育て関連マスタ!$I$32:$M$37,2,FALSE),0),
  AND(Q642=21,入力項目!$S$16="高専"),IFERROR(VLOOKUP(入力項目!$S$17,子育て関連マスタ!$I$32:$M$37,2,FALSE),0),
  Q642&gt;=22,0
  ),0),0
) +
IF(AND(Q642&gt;=1,Q642&lt;=15),IF($D642=入力項目!$S$8,入力項目!$S$3,0),0) +
IF(AND(Q642&gt;=1,Q642&lt;=15),IF($D642=5,入力項目!$S$4,0),0) +
IF(AND(Q642&gt;=1,Q642&lt;=15),IF($D642=12,入力項目!$S$5,0),0) +
IF(AND(入力項目!$S$7=$A642,入力項目!$S$8=$D642),子育て関連マスタ!$C$14,0) +
IFERROR(IF(AND(YEAR(EDATE(DATE(入力項目!$S$7,入力項目!$S$8,1),1))=$A642,MONTH(EDATE(DATE(入力項目!$S$7,入力項目!$S$8,1),1))=$D642),子育て関連マスタ!$C$15,0),0) +
IF(AND(OR(Q642=3,Q642=5,Q642=7),$D642=11),子育て関連マスタ!$C$17,0) +
IF(AND(Q642=20,$D642=1),子育て関連マスタ!$C$18,0) +
IF(AND(Q642=20,$D642=1),
IFERROR(_xlfn.IFS(
入力項目!$S$10="男",子育て関連マスタ!$C$18,
入力項目!$S$10="女",子育て関連マスタ!$C$19
),0),0
) +
IF(AND(Q642&gt;=入力項目!$S$18,Q642&lt;=入力項目!$S$19),入力項目!$S$20,0) +
IF(AND(Q642&gt;=入力項目!$S$21,Q642&lt;=入力項目!$S$22),入力項目!$S$23,0) +
IF(AND(Q642&gt;=入力項目!$S$24,Q642&lt;=入力項目!$S$25),入力項目!$S$26,0)
)</f>
        <v>0</v>
      </c>
      <c r="AF642">
        <f ca="1">-(
_xlfn.IFS(
R642&lt;=入力項目!$S$11,0,
AND(R642&gt;=入力項目!$S$11+1,R642&lt;=3),IFERROR(VLOOKUP(入力項目!$S$12,子育て関連マスタ!$I$4:$M$5,4,FALSE),0),
AND(R642&gt;=4,R642&lt;=6),IFERROR(VLOOKUP(入力項目!$S$13,子育て関連マスタ!$I$9:$M$12,4,FALSE),0),
AND(R642&gt;=7,R642&lt;=12),IFERROR(VLOOKUP(入力項目!$S$14,子育て関連マスタ!$I$16:$M$17,4,FALSE),0),
AND(R642&gt;=13,R642&lt;=15),IFERROR(VLOOKUP(入力項目!$S$15,子育て関連マスタ!$I$21:$M$22,4,FALSE),0),
AND(R642&gt;=16,R642&lt;=18),IFERROR(VLOOKUP(入力項目!$S$16,子育て関連マスタ!$I$26:$M$28,4,FALSE),0),
AND(R642&gt;=19,R642&lt;=20,入力項目!$S$16="高専"),IFERROR(VLOOKUP(入力項目!$S$16,子育て関連マスタ!$I$26:$M$28,4,FALSE),0),
AND(R642&gt;=19,R642&lt;=20,入力項目!$S$16&lt;&gt;"高専"),IFERROR(VLOOKUP(入力項目!$S$17,子育て関連マスタ!$I$32:$M$37,4,FALSE),0),
AND(R642&gt;=21,R642&lt;=22,入力項目!$S$16="高専"),IFERROR(VLOOKUP(入力項目!$S$17,子育て関連マスタ!$I$32:$M$34,4,FALSE),0),
AND(R642&gt;=21,R642&lt;=22,入力項目!$S$16&lt;&gt;"高専"),IFERROR(VLOOKUP(入力項目!$S$17,子育て関連マスタ!$I$32:$M$34,4,FALSE),0),
R642&gt;=23,0
) +
IF($D642=4,
  IFERROR(_xlfn.IFS(
  R642&lt;=入力項目!$S$11,0,
  AND(R642=入力項目!$S$11),IFERROR(VLOOKUP(入力項目!$S$12,子育て関連マスタ!$I$4:$M$5,2,FALSE),0),
  AND(R642=4),IFERROR(VLOOKUP(入力項目!$S$13,子育て関連マスタ!$I$9:$M$12,2,FALSE),0),
  AND(R642=7),IFERROR(VLOOKUP(入力項目!$S$14,子育て関連マスタ!$I$16:$M$17,2,FALSE),0),
  AND(R642=13),IFERROR(VLOOKUP(入力項目!$S$15,子育て関連マスタ!$I$21:$M$22,2,FALSE),0),
  AND(R642=16),IFERROR(VLOOKUP(入力項目!$S$16,子育て関連マスタ!$I$26:$M$28,2,FALSE),0),
  AND(R642=19,入力項目!$S$16&lt;&gt;"高専"),IFERROR(VLOOKUP(入力項目!$S$17,子育て関連マスタ!$I$32:$M$37,2,FALSE),0),
  AND(R642=21,入力項目!$S$16="高専"),IFERROR(VLOOKUP(入力項目!$S$17,子育て関連マスタ!$I$32:$M$37,2,FALSE),0),
  R642&gt;=22,0
  ),0),0
) +
IF(AND(R642&gt;=1,R642&lt;=15),IF($D642=入力項目!$S$8,入力項目!$S$3,0),0) +
IF(AND(R642&gt;=1,R642&lt;=15),IF($D642=5,入力項目!$S$4,0),0) +
IF(AND(R642&gt;=1,R642&lt;=15),IF($D642=12,入力項目!$S$5,0),0) +
IF(AND(入力項目!$S$7=$A642,入力項目!$S$8=$D642),子育て関連マスタ!$C$14,0) +
IFERROR(IF(AND(YEAR(EDATE(DATE(入力項目!$S$7,入力項目!$S$8,1),1))=$A642,MONTH(EDATE(DATE(入力項目!$S$7,入力項目!$S$8,1),1))=$D642),子育て関連マスタ!$C$15,0),0) +
IF(AND(OR(R642=3,R642=5,R642=7),$D642=11),子育て関連マスタ!$C$17,0) +
IF(AND(R642=20,$D642=1),子育て関連マスタ!$C$18,0) +
IF(AND(R642=20,$D642=1),
IFERROR(_xlfn.IFS(
入力項目!$S$10="男",子育て関連マスタ!$C$18,
入力項目!$S$10="女",子育て関連マスタ!$C$19
),0),0
) +
IF(AND(R642&gt;=入力項目!$S$18,R642&lt;=入力項目!$S$19),入力項目!$S$20,0) +
IF(AND(R642&gt;=入力項目!$S$21,R642&lt;=入力項目!$S$22),入力項目!$S$23,0) +
IF(AND(R642&gt;=入力項目!$S$24,R642&lt;=入力項目!$S$25),入力項目!$S$26,0)
)</f>
        <v>0</v>
      </c>
      <c r="AG642">
        <f ca="1">-(
_xlfn.IFS(
S642&lt;=入力項目!$S$11,0,
AND(S642&gt;=入力項目!$S$11+1,S642&lt;=3),IFERROR(VLOOKUP(入力項目!$S$12,子育て関連マスタ!$I$4:$M$5,4,FALSE),0),
AND(S642&gt;=4,S642&lt;=6),IFERROR(VLOOKUP(入力項目!$S$13,子育て関連マスタ!$I$9:$M$12,4,FALSE),0),
AND(S642&gt;=7,S642&lt;=12),IFERROR(VLOOKUP(入力項目!$S$14,子育て関連マスタ!$I$16:$M$17,4,FALSE),0),
AND(S642&gt;=13,S642&lt;=15),IFERROR(VLOOKUP(入力項目!$S$15,子育て関連マスタ!$I$21:$M$22,4,FALSE),0),
AND(S642&gt;=16,S642&lt;=18),IFERROR(VLOOKUP(入力項目!$S$16,子育て関連マスタ!$I$26:$M$28,4,FALSE),0),
AND(S642&gt;=19,S642&lt;=20,入力項目!$S$16="高専"),IFERROR(VLOOKUP(入力項目!$S$16,子育て関連マスタ!$I$26:$M$28,4,FALSE),0),
AND(S642&gt;=19,S642&lt;=20,入力項目!$S$16&lt;&gt;"高専"),IFERROR(VLOOKUP(入力項目!$S$17,子育て関連マスタ!$I$32:$M$37,4,FALSE),0),
AND(S642&gt;=21,S642&lt;=22,入力項目!$S$16="高専"),IFERROR(VLOOKUP(入力項目!$S$17,子育て関連マスタ!$I$32:$M$34,4,FALSE),0),
AND(S642&gt;=21,S642&lt;=22,入力項目!$S$16&lt;&gt;"高専"),IFERROR(VLOOKUP(入力項目!$S$17,子育て関連マスタ!$I$32:$M$34,4,FALSE),0),
S642&gt;=23,0
) +
IF($D642=4,
  IFERROR(_xlfn.IFS(
  S642&lt;=入力項目!$S$11,0,
  AND(S642=入力項目!$S$11),IFERROR(VLOOKUP(入力項目!$S$12,子育て関連マスタ!$I$4:$M$5,2,FALSE),0),
  AND(S642=4),IFERROR(VLOOKUP(入力項目!$S$13,子育て関連マスタ!$I$9:$M$12,2,FALSE),0),
  AND(S642=7),IFERROR(VLOOKUP(入力項目!$S$14,子育て関連マスタ!$I$16:$M$17,2,FALSE),0),
  AND(S642=13),IFERROR(VLOOKUP(入力項目!$S$15,子育て関連マスタ!$I$21:$M$22,2,FALSE),0),
  AND(S642=16),IFERROR(VLOOKUP(入力項目!$S$16,子育て関連マスタ!$I$26:$M$28,2,FALSE),0),
  AND(S642=19,入力項目!$S$16&lt;&gt;"高専"),IFERROR(VLOOKUP(入力項目!$S$17,子育て関連マスタ!$I$32:$M$37,2,FALSE),0),
  AND(S642=21,入力項目!$S$16="高専"),IFERROR(VLOOKUP(入力項目!$S$17,子育て関連マスタ!$I$32:$M$37,2,FALSE),0),
  S642&gt;=22,0
  ),0),0
) +
IF(AND(S642&gt;=1,S642&lt;=15),IF($D642=入力項目!$S$8,入力項目!$S$3,0),0) +
IF(AND(S642&gt;=1,S642&lt;=15),IF($D642=5,入力項目!$S$4,0),0) +
IF(AND(S642&gt;=1,S642&lt;=15),IF($D642=12,入力項目!$S$5,0),0) +
IF(AND(入力項目!$S$7=$A642,入力項目!$S$8=$D642),子育て関連マスタ!$C$14,0) +
IFERROR(IF(AND(YEAR(EDATE(DATE(入力項目!$S$7,入力項目!$S$8,1),1))=$A642,MONTH(EDATE(DATE(入力項目!$S$7,入力項目!$S$8,1),1))=$D642),子育て関連マスタ!$C$15,0),0) +
IF(AND(OR(S642=3,S642=5,S642=7),$D642=11),子育て関連マスタ!$C$17,0) +
IF(AND(S642=20,$D642=1),子育て関連マスタ!$C$18,0) +
IF(AND(S642=20,$D642=1),
IFERROR(_xlfn.IFS(
入力項目!$S$10="男",子育て関連マスタ!$C$18,
入力項目!$S$10="女",子育て関連マスタ!$C$19
),0),0
) +
IF(AND(S642&gt;=入力項目!$S$18,S642&lt;=入力項目!$S$19),入力項目!$S$20,0) +
IF(AND(S642&gt;=入力項目!$S$21,S642&lt;=入力項目!$S$22),入力項目!$S$23,0) +
IF(AND(S642&gt;=入力項目!$S$24,S642&lt;=入力項目!$S$25),入力項目!$S$26,0)
)</f>
        <v>0</v>
      </c>
      <c r="AH642">
        <f ca="1">-(
_xlfn.IFS(
T642&lt;=入力項目!$S$11,0,
AND(T642&gt;=入力項目!$S$11+1,T642&lt;=3),IFERROR(VLOOKUP(入力項目!$S$12,子育て関連マスタ!$I$4:$M$5,4,FALSE),0),
AND(T642&gt;=4,T642&lt;=6),IFERROR(VLOOKUP(入力項目!$S$13,子育て関連マスタ!$I$9:$M$12,4,FALSE),0),
AND(T642&gt;=7,T642&lt;=12),IFERROR(VLOOKUP(入力項目!$S$14,子育て関連マスタ!$I$16:$M$17,4,FALSE),0),
AND(T642&gt;=13,T642&lt;=15),IFERROR(VLOOKUP(入力項目!$S$15,子育て関連マスタ!$I$21:$M$22,4,FALSE),0),
AND(T642&gt;=16,T642&lt;=18),IFERROR(VLOOKUP(入力項目!$S$16,子育て関連マスタ!$I$26:$M$28,4,FALSE),0),
AND(T642&gt;=19,T642&lt;=20,入力項目!$S$16="高専"),IFERROR(VLOOKUP(入力項目!$S$16,子育て関連マスタ!$I$26:$M$28,4,FALSE),0),
AND(T642&gt;=19,T642&lt;=20,入力項目!$S$16&lt;&gt;"高専"),IFERROR(VLOOKUP(入力項目!$S$17,子育て関連マスタ!$I$32:$M$37,4,FALSE),0),
AND(T642&gt;=21,T642&lt;=22,入力項目!$S$16="高専"),IFERROR(VLOOKUP(入力項目!$S$17,子育て関連マスタ!$I$32:$M$34,4,FALSE),0),
AND(T642&gt;=21,T642&lt;=22,入力項目!$S$16&lt;&gt;"高専"),IFERROR(VLOOKUP(入力項目!$S$17,子育て関連マスタ!$I$32:$M$34,4,FALSE),0),
T642&gt;=23,0
) +
IF($D642=4,
  IFERROR(_xlfn.IFS(
  T642&lt;=入力項目!$S$11,0,
  AND(T642=入力項目!$S$11),IFERROR(VLOOKUP(入力項目!$S$12,子育て関連マスタ!$I$4:$M$5,2,FALSE),0),
  AND(T642=4),IFERROR(VLOOKUP(入力項目!$S$13,子育て関連マスタ!$I$9:$M$12,2,FALSE),0),
  AND(T642=7),IFERROR(VLOOKUP(入力項目!$S$14,子育て関連マスタ!$I$16:$M$17,2,FALSE),0),
  AND(T642=13),IFERROR(VLOOKUP(入力項目!$S$15,子育て関連マスタ!$I$21:$M$22,2,FALSE),0),
  AND(T642=16),IFERROR(VLOOKUP(入力項目!$S$16,子育て関連マスタ!$I$26:$M$28,2,FALSE),0),
  AND(T642=19,入力項目!$S$16&lt;&gt;"高専"),IFERROR(VLOOKUP(入力項目!$S$17,子育て関連マスタ!$I$32:$M$37,2,FALSE),0),
  AND(T642=21,入力項目!$S$16="高専"),IFERROR(VLOOKUP(入力項目!$S$17,子育て関連マスタ!$I$32:$M$37,2,FALSE),0),
  T642&gt;=22,0
  ),0),0
) +
IF(AND(T642&gt;=1,T642&lt;=15),IF($D642=入力項目!$S$8,入力項目!$S$3,0),0) +
IF(AND(T642&gt;=1,T642&lt;=15),IF($D642=5,入力項目!$S$4,0),0) +
IF(AND(T642&gt;=1,T642&lt;=15),IF($D642=12,入力項目!$S$5,0),0) +
IF(AND(入力項目!$S$7=$A642,入力項目!$S$8=$D642),子育て関連マスタ!$C$14,0) +
IFERROR(IF(AND(YEAR(EDATE(DATE(入力項目!$S$7,入力項目!$S$8,1),1))=$A642,MONTH(EDATE(DATE(入力項目!$S$7,入力項目!$S$8,1),1))=$D642),子育て関連マスタ!$C$15,0),0) +
IF(AND(OR(T642=3,T642=5,T642=7),$D642=11),子育て関連マスタ!$C$17,0) +
IF(AND(T642=20,$D642=1),子育て関連マスタ!$C$18,0) +
IF(AND(T642=20,$D642=1),
IFERROR(_xlfn.IFS(
入力項目!$S$10="男",子育て関連マスタ!$C$18,
入力項目!$S$10="女",子育て関連マスタ!$C$19
),0),0
) +
IF(AND(T642&gt;=入力項目!$S$18,T642&lt;=入力項目!$S$19),入力項目!$S$20,0) +
IF(AND(T642&gt;=入力項目!$S$21,T642&lt;=入力項目!$S$22),入力項目!$S$23,0) +
IF(AND(T642&gt;=入力項目!$S$24,T642&lt;=入力項目!$S$25),入力項目!$S$26,0)
)</f>
        <v>0</v>
      </c>
      <c r="AI642">
        <f ca="1">-(
_xlfn.IFS(
U642&lt;=入力項目!$S$11,0,
AND(U642&gt;=入力項目!$S$11+1,U642&lt;=3),IFERROR(VLOOKUP(入力項目!$S$12,子育て関連マスタ!$I$4:$M$5,4,FALSE),0),
AND(U642&gt;=4,U642&lt;=6),IFERROR(VLOOKUP(入力項目!$S$13,子育て関連マスタ!$I$9:$M$12,4,FALSE),0),
AND(U642&gt;=7,U642&lt;=12),IFERROR(VLOOKUP(入力項目!$S$14,子育て関連マスタ!$I$16:$M$17,4,FALSE),0),
AND(U642&gt;=13,U642&lt;=15),IFERROR(VLOOKUP(入力項目!$S$15,子育て関連マスタ!$I$21:$M$22,4,FALSE),0),
AND(U642&gt;=16,U642&lt;=18),IFERROR(VLOOKUP(入力項目!$S$16,子育て関連マスタ!$I$26:$M$28,4,FALSE),0),
AND(U642&gt;=19,U642&lt;=20,入力項目!$S$16="高専"),IFERROR(VLOOKUP(入力項目!$S$16,子育て関連マスタ!$I$26:$M$28,4,FALSE),0),
AND(U642&gt;=19,U642&lt;=20,入力項目!$S$16&lt;&gt;"高専"),IFERROR(VLOOKUP(入力項目!$S$17,子育て関連マスタ!$I$32:$M$37,4,FALSE),0),
AND(U642&gt;=21,U642&lt;=22,入力項目!$S$16="高専"),IFERROR(VLOOKUP(入力項目!$S$17,子育て関連マスタ!$I$32:$M$34,4,FALSE),0),
AND(U642&gt;=21,U642&lt;=22,入力項目!$S$16&lt;&gt;"高専"),IFERROR(VLOOKUP(入力項目!$S$17,子育て関連マスタ!$I$32:$M$34,4,FALSE),0),
U642&gt;=23,0
) +
IF($D642=4,
  IFERROR(_xlfn.IFS(
  U642&lt;=入力項目!$S$11,0,
  AND(U642=入力項目!$S$11),IFERROR(VLOOKUP(入力項目!$S$12,子育て関連マスタ!$I$4:$M$5,2,FALSE),0),
  AND(U642=4),IFERROR(VLOOKUP(入力項目!$S$13,子育て関連マスタ!$I$9:$M$12,2,FALSE),0),
  AND(U642=7),IFERROR(VLOOKUP(入力項目!$S$14,子育て関連マスタ!$I$16:$M$17,2,FALSE),0),
  AND(U642=13),IFERROR(VLOOKUP(入力項目!$S$15,子育て関連マスタ!$I$21:$M$22,2,FALSE),0),
  AND(U642=16),IFERROR(VLOOKUP(入力項目!$S$16,子育て関連マスタ!$I$26:$M$28,2,FALSE),0),
  AND(U642=19,入力項目!$S$16&lt;&gt;"高専"),IFERROR(VLOOKUP(入力項目!$S$17,子育て関連マスタ!$I$32:$M$37,2,FALSE),0),
  AND(U642=21,入力項目!$S$16="高専"),IFERROR(VLOOKUP(入力項目!$S$17,子育て関連マスタ!$I$32:$M$37,2,FALSE),0),
  U642&gt;=22,0
  ),0),0
) +
IF(AND(U642&gt;=1,U642&lt;=15),IF($D642=入力項目!$S$8,入力項目!$S$3,0),0) +
IF(AND(U642&gt;=1,U642&lt;=15),IF($D642=5,入力項目!$S$4,0),0) +
IF(AND(U642&gt;=1,U642&lt;=15),IF($D642=12,入力項目!$S$5,0),0) +
IF(AND(入力項目!$S$7=$A642,入力項目!$S$8=$D642),子育て関連マスタ!$C$14,0) +
IFERROR(IF(AND(YEAR(EDATE(DATE(入力項目!$S$7,入力項目!$S$8,1),1))=$A642,MONTH(EDATE(DATE(入力項目!$S$7,入力項目!$S$8,1),1))=$D642),子育て関連マスタ!$C$15,0),0) +
IF(AND(OR(U642=3,U642=5,U642=7),$D642=11),子育て関連マスタ!$C$17,0) +
IF(AND(U642=20,$D642=1),子育て関連マスタ!$C$18,0) +
IF(AND(U642=20,$D642=1),
IFERROR(_xlfn.IFS(
入力項目!$S$10="男",子育て関連マスタ!$C$18,
入力項目!$S$10="女",子育て関連マスタ!$C$19
),0),0
) +
IF(AND(U642&gt;=入力項目!$S$18,U642&lt;=入力項目!$S$19),入力項目!$S$20,0) +
IF(AND(U642&gt;=入力項目!$S$21,U642&lt;=入力項目!$S$22),入力項目!$S$23,0) +
IF(AND(U642&gt;=入力項目!$S$24,U642&lt;=入力項目!$S$25),入力項目!$S$26,0)
)</f>
        <v>0</v>
      </c>
      <c r="AJ642" s="10">
        <f ca="1">-VLOOKUP($D642,月別収支!$A$2:$H$13,7,FALSE)</f>
        <v>-20000</v>
      </c>
    </row>
    <row r="643" spans="1:36" x14ac:dyDescent="0.4">
      <c r="A643">
        <f t="shared" ca="1" si="173"/>
        <v>2078</v>
      </c>
      <c r="B643">
        <f t="shared" ca="1" si="163"/>
        <v>2077</v>
      </c>
      <c r="C643">
        <f t="shared" ca="1" si="164"/>
        <v>54</v>
      </c>
      <c r="D643">
        <f t="shared" ca="1" si="174"/>
        <v>1</v>
      </c>
      <c r="E643" t="str">
        <f t="shared" ca="1" si="158"/>
        <v>2078年1月</v>
      </c>
      <c r="F643">
        <f ca="1">IF(OR(入力項目!$N$5&lt;$A643,AND(入力項目!$N$5=$A643,入力項目!$N$6&lt;$D643)),IF(F642=0,1,IF(G643=12,F642+1,F642)),0)</f>
        <v>53</v>
      </c>
      <c r="G643">
        <f ca="1">IF(OR(入力項目!$N$5&lt;$A643,AND(入力項目!$N$5=$A643,入力項目!$N$6&lt;$D643)),IF(G642=12,1,G642+1),0)</f>
        <v>3</v>
      </c>
      <c r="H643" t="str">
        <f t="shared" ca="1" si="159"/>
        <v>53_3</v>
      </c>
      <c r="I643">
        <f ca="1">IF(
  IFERROR(AND($C643&gt;0,MOD($C643,入力項目!$N$22)=0,$D643=入力項目!$N$23), FALSE),
  1,
  IF(
    AND(I642&gt;0,J642=12),
    IF(I642=入力項目!$N$28, 0, I642+1),
    I642
  )
)</f>
        <v>0</v>
      </c>
      <c r="J643">
        <f ca="1">IF($D643=入力項目!$N$23,1,IFERROR(J642+1,1))</f>
        <v>8</v>
      </c>
      <c r="K643" t="str">
        <f t="shared" ca="1" si="160"/>
        <v>0_8</v>
      </c>
      <c r="L643">
        <f ca="1">L642+IF(入力項目!$D$4=$D643,1,0)</f>
        <v>82</v>
      </c>
      <c r="M643" t="str">
        <f t="shared" ca="1" si="161"/>
        <v>82歳</v>
      </c>
      <c r="N643">
        <f t="shared" ca="1" si="165"/>
        <v>83</v>
      </c>
      <c r="O643" t="str">
        <f t="shared" ca="1" si="162"/>
        <v>83歳</v>
      </c>
      <c r="P643">
        <f t="shared" ca="1" si="166"/>
        <v>57</v>
      </c>
      <c r="Q643">
        <f t="shared" ca="1" si="167"/>
        <v>55</v>
      </c>
      <c r="R643">
        <f t="shared" ca="1" si="168"/>
        <v>2078</v>
      </c>
      <c r="S643">
        <f t="shared" ca="1" si="169"/>
        <v>2078</v>
      </c>
      <c r="T643">
        <f t="shared" ca="1" si="170"/>
        <v>2078</v>
      </c>
      <c r="U643">
        <f t="shared" ca="1" si="171"/>
        <v>2078</v>
      </c>
      <c r="V643" s="10">
        <f t="shared" ca="1" si="172"/>
        <v>54605925</v>
      </c>
      <c r="W643" s="10">
        <f ca="1">IF($L643&lt;その他マスタ!$B$1,VLOOKUP($D643,月別収支!$A$2:$H$13,2,FALSE),その他マスタ!$B$3)+IF(AND($L643=その他マスタ!$B$1,入力項目!$I$9="あり",$D643=入力項目!$D$4),その他マスタ!$B$2,0)</f>
        <v>150000</v>
      </c>
      <c r="X643" s="10">
        <f ca="1">-IF(入力項目!$K$5=TRUE,
IF($F643+$G643&lt;3,VLOOKUP($D643,月別収支!$A$2:$H$13,8,FALSE),0)+IFERROR(VLOOKUP($H643,住宅ローン計算!C:P,13,FALSE),0)+IF($F643&gt;1,IF(OR($G643=3,$G643=6,$G643=9,$G643=12),ROUNDUP(入力項目!$N$18/4,0),0),0),
VLOOKUP($D643,月別収支!$A$2:$H$13,8,FALSE))</f>
        <v>-37500</v>
      </c>
      <c r="Y643" s="10">
        <f ca="1">-VLOOKUP($D643,月別収支!$A$2:$H$13,3,FALSE)</f>
        <v>-75000</v>
      </c>
      <c r="Z643" s="10">
        <f ca="1">-VLOOKUP($D643,月別収支!$A$2:$H$13,4,FALSE)</f>
        <v>-27000</v>
      </c>
      <c r="AA643" s="10">
        <f ca="1">-VLOOKUP($D643,月別収支!$A$2:$H$13,6,FALSE)</f>
        <v>-10000</v>
      </c>
      <c r="AB643" s="10">
        <f ca="1">-(
VLOOKUP($D643,月別収支!$A$2:$H$13,5,FALSE)+IF(AND(入力項目!$I$27&lt;=$A643,ISEVEN($A643-入力項目!$I$27),入力項目!$I$28=$D643),入力項目!$I$26,0)
+IF(入力項目!$K$26=TRUE,
IFERROR(VLOOKUP($K643,マイカーローン計算!C:P,13,FALSE),0),
IFERROR(
  IF(AND($C643&gt;0,MOD($C643,入力項目!$N$22)=0,$D643=入力項目!$N$23),入力項目!$N$24,0),
 0
)
)
)</f>
        <v>-20000</v>
      </c>
      <c r="AC643" s="10">
        <f ca="1">-IF($A643&lt;入力項目!$N$33,入力項目!$N$35,IF(AND($A643=入力項目!$N$33,$D643&lt;=入力項目!$N$34),入力項目!$N$35,0))</f>
        <v>0</v>
      </c>
      <c r="AD643">
        <f ca="1">-(
_xlfn.IFS(
P643&lt;=入力項目!$S$11,0,
AND(P643&gt;=入力項目!$S$11+1,P643&lt;=3),IFERROR(VLOOKUP(入力項目!$S$12,子育て関連マスタ!$I$4:$M$5,4,FALSE),0),
AND(P643&gt;=4,P643&lt;=6),IFERROR(VLOOKUP(入力項目!$S$13,子育て関連マスタ!$I$9:$M$12,4,FALSE),0),
AND(P643&gt;=7,P643&lt;=12),IFERROR(VLOOKUP(入力項目!$S$14,子育て関連マスタ!$I$16:$M$17,4,FALSE),0),
AND(P643&gt;=13,P643&lt;=15),IFERROR(VLOOKUP(入力項目!$S$15,子育て関連マスタ!$I$21:$M$22,4,FALSE),0),
AND(P643&gt;=16,P643&lt;=18),IFERROR(VLOOKUP(入力項目!$S$16,子育て関連マスタ!$I$26:$M$28,4,FALSE),0),
AND(P643&gt;=19,P643&lt;=20,入力項目!$S$16="高専"),IFERROR(VLOOKUP(入力項目!$S$16,子育て関連マスタ!$I$26:$M$28,4,FALSE),0),
AND(P643&gt;=19,P643&lt;=20,入力項目!$S$16&lt;&gt;"高専"),IFERROR(VLOOKUP(入力項目!$S$17,子育て関連マスタ!$I$32:$M$37,4,FALSE),0),
AND(P643&gt;=21,P643&lt;=22,入力項目!$S$16="高専"),IFERROR(VLOOKUP(入力項目!$S$17,子育て関連マスタ!$I$32:$M$34,4,FALSE),0),
AND(P643&gt;=21,P643&lt;=22,入力項目!$S$16&lt;&gt;"高専"),IFERROR(VLOOKUP(入力項目!$S$17,子育て関連マスタ!$I$32:$M$34,4,FALSE),0),
P643&gt;=23,0
) +
IF($D643=4,
  IFERROR(_xlfn.IFS(
  P643&lt;=入力項目!$S$11,0,
  AND(P643=入力項目!$S$11),IFERROR(VLOOKUP(入力項目!$S$12,子育て関連マスタ!$I$4:$M$5,2,FALSE),0),
  AND(P643=4),IFERROR(VLOOKUP(入力項目!$S$13,子育て関連マスタ!$I$9:$M$12,2,FALSE),0),
  AND(P643=7),IFERROR(VLOOKUP(入力項目!$S$14,子育て関連マスタ!$I$16:$M$17,2,FALSE),0),
  AND(P643=13),IFERROR(VLOOKUP(入力項目!$S$15,子育て関連マスタ!$I$21:$M$22,2,FALSE),0),
  AND(P643=16),IFERROR(VLOOKUP(入力項目!$S$16,子育て関連マスタ!$I$26:$M$28,2,FALSE),0),
  AND(P643=19,入力項目!$S$16&lt;&gt;"高専"),IFERROR(VLOOKUP(入力項目!$S$17,子育て関連マスタ!$I$32:$M$37,2,FALSE),0),
  AND(P643=21,入力項目!$S$16="高専"),IFERROR(VLOOKUP(入力項目!$S$17,子育て関連マスタ!$I$32:$M$37,2,FALSE),0),
  P643&gt;=22,0
  ),0),0
) +
IF(AND(P643&gt;=1,P643&lt;=15),IF($D643=入力項目!$S$8,入力項目!$S$3,0),0) +
IF(AND(P643&gt;=1,P643&lt;=15),IF($D643=5,入力項目!$S$4,0),0) +
IF(AND(P643&gt;=1,P643&lt;=15),IF($D643=12,入力項目!$S$5,0),0) +
IF(AND(入力項目!$S$7=$A643,入力項目!$S$8=$D643),子育て関連マスタ!$C$14,0) +
IFERROR(IF(AND(YEAR(EDATE(DATE(入力項目!$S$7,入力項目!$S$8,1),1))=$A643,MONTH(EDATE(DATE(入力項目!$S$7,入力項目!$S$8,1),1))=$D643),子育て関連マスタ!$C$15,0),0) +
IF(AND(OR(P643=3,P643=5,P643=7),$D643=11),子育て関連マスタ!$C$17,0) +
IF(AND(P643=20,$D643=1),子育て関連マスタ!$C$18,0) +
IF(AND(P643=20,$D643=1),
IFERROR(_xlfn.IFS(
入力項目!$S$10="男",子育て関連マスタ!$C$18,
入力項目!$S$10="女",子育て関連マスタ!$C$19
),0),0
) +
IF(AND(P643&gt;=入力項目!$S$18,P643&lt;=入力項目!$S$19),入力項目!$S$20,0) +
IF(AND(P643&gt;=入力項目!$S$21,P643&lt;=入力項目!$S$22),入力項目!$S$23,0) +
IF(AND(P643&gt;=入力項目!$S$24,P643&lt;=入力項目!$S$25),入力項目!$S$26,0)
)</f>
        <v>0</v>
      </c>
      <c r="AE643">
        <f ca="1">-(
_xlfn.IFS(
Q643&lt;=入力項目!$S$11,0,
AND(Q643&gt;=入力項目!$S$11+1,Q643&lt;=3),IFERROR(VLOOKUP(入力項目!$S$12,子育て関連マスタ!$I$4:$M$5,4,FALSE),0),
AND(Q643&gt;=4,Q643&lt;=6),IFERROR(VLOOKUP(入力項目!$S$13,子育て関連マスタ!$I$9:$M$12,4,FALSE),0),
AND(Q643&gt;=7,Q643&lt;=12),IFERROR(VLOOKUP(入力項目!$S$14,子育て関連マスタ!$I$16:$M$17,4,FALSE),0),
AND(Q643&gt;=13,Q643&lt;=15),IFERROR(VLOOKUP(入力項目!$S$15,子育て関連マスタ!$I$21:$M$22,4,FALSE),0),
AND(Q643&gt;=16,Q643&lt;=18),IFERROR(VLOOKUP(入力項目!$S$16,子育て関連マスタ!$I$26:$M$28,4,FALSE),0),
AND(Q643&gt;=19,Q643&lt;=20,入力項目!$S$16="高専"),IFERROR(VLOOKUP(入力項目!$S$16,子育て関連マスタ!$I$26:$M$28,4,FALSE),0),
AND(Q643&gt;=19,Q643&lt;=20,入力項目!$S$16&lt;&gt;"高専"),IFERROR(VLOOKUP(入力項目!$S$17,子育て関連マスタ!$I$32:$M$37,4,FALSE),0),
AND(Q643&gt;=21,Q643&lt;=22,入力項目!$S$16="高専"),IFERROR(VLOOKUP(入力項目!$S$17,子育て関連マスタ!$I$32:$M$34,4,FALSE),0),
AND(Q643&gt;=21,Q643&lt;=22,入力項目!$S$16&lt;&gt;"高専"),IFERROR(VLOOKUP(入力項目!$S$17,子育て関連マスタ!$I$32:$M$34,4,FALSE),0),
Q643&gt;=23,0
) +
IF($D643=4,
  IFERROR(_xlfn.IFS(
  Q643&lt;=入力項目!$S$11,0,
  AND(Q643=入力項目!$S$11),IFERROR(VLOOKUP(入力項目!$S$12,子育て関連マスタ!$I$4:$M$5,2,FALSE),0),
  AND(Q643=4),IFERROR(VLOOKUP(入力項目!$S$13,子育て関連マスタ!$I$9:$M$12,2,FALSE),0),
  AND(Q643=7),IFERROR(VLOOKUP(入力項目!$S$14,子育て関連マスタ!$I$16:$M$17,2,FALSE),0),
  AND(Q643=13),IFERROR(VLOOKUP(入力項目!$S$15,子育て関連マスタ!$I$21:$M$22,2,FALSE),0),
  AND(Q643=16),IFERROR(VLOOKUP(入力項目!$S$16,子育て関連マスタ!$I$26:$M$28,2,FALSE),0),
  AND(Q643=19,入力項目!$S$16&lt;&gt;"高専"),IFERROR(VLOOKUP(入力項目!$S$17,子育て関連マスタ!$I$32:$M$37,2,FALSE),0),
  AND(Q643=21,入力項目!$S$16="高専"),IFERROR(VLOOKUP(入力項目!$S$17,子育て関連マスタ!$I$32:$M$37,2,FALSE),0),
  Q643&gt;=22,0
  ),0),0
) +
IF(AND(Q643&gt;=1,Q643&lt;=15),IF($D643=入力項目!$S$8,入力項目!$S$3,0),0) +
IF(AND(Q643&gt;=1,Q643&lt;=15),IF($D643=5,入力項目!$S$4,0),0) +
IF(AND(Q643&gt;=1,Q643&lt;=15),IF($D643=12,入力項目!$S$5,0),0) +
IF(AND(入力項目!$S$7=$A643,入力項目!$S$8=$D643),子育て関連マスタ!$C$14,0) +
IFERROR(IF(AND(YEAR(EDATE(DATE(入力項目!$S$7,入力項目!$S$8,1),1))=$A643,MONTH(EDATE(DATE(入力項目!$S$7,入力項目!$S$8,1),1))=$D643),子育て関連マスタ!$C$15,0),0) +
IF(AND(OR(Q643=3,Q643=5,Q643=7),$D643=11),子育て関連マスタ!$C$17,0) +
IF(AND(Q643=20,$D643=1),子育て関連マスタ!$C$18,0) +
IF(AND(Q643=20,$D643=1),
IFERROR(_xlfn.IFS(
入力項目!$S$10="男",子育て関連マスタ!$C$18,
入力項目!$S$10="女",子育て関連マスタ!$C$19
),0),0
) +
IF(AND(Q643&gt;=入力項目!$S$18,Q643&lt;=入力項目!$S$19),入力項目!$S$20,0) +
IF(AND(Q643&gt;=入力項目!$S$21,Q643&lt;=入力項目!$S$22),入力項目!$S$23,0) +
IF(AND(Q643&gt;=入力項目!$S$24,Q643&lt;=入力項目!$S$25),入力項目!$S$26,0)
)</f>
        <v>0</v>
      </c>
      <c r="AF643">
        <f ca="1">-(
_xlfn.IFS(
R643&lt;=入力項目!$S$11,0,
AND(R643&gt;=入力項目!$S$11+1,R643&lt;=3),IFERROR(VLOOKUP(入力項目!$S$12,子育て関連マスタ!$I$4:$M$5,4,FALSE),0),
AND(R643&gt;=4,R643&lt;=6),IFERROR(VLOOKUP(入力項目!$S$13,子育て関連マスタ!$I$9:$M$12,4,FALSE),0),
AND(R643&gt;=7,R643&lt;=12),IFERROR(VLOOKUP(入力項目!$S$14,子育て関連マスタ!$I$16:$M$17,4,FALSE),0),
AND(R643&gt;=13,R643&lt;=15),IFERROR(VLOOKUP(入力項目!$S$15,子育て関連マスタ!$I$21:$M$22,4,FALSE),0),
AND(R643&gt;=16,R643&lt;=18),IFERROR(VLOOKUP(入力項目!$S$16,子育て関連マスタ!$I$26:$M$28,4,FALSE),0),
AND(R643&gt;=19,R643&lt;=20,入力項目!$S$16="高専"),IFERROR(VLOOKUP(入力項目!$S$16,子育て関連マスタ!$I$26:$M$28,4,FALSE),0),
AND(R643&gt;=19,R643&lt;=20,入力項目!$S$16&lt;&gt;"高専"),IFERROR(VLOOKUP(入力項目!$S$17,子育て関連マスタ!$I$32:$M$37,4,FALSE),0),
AND(R643&gt;=21,R643&lt;=22,入力項目!$S$16="高専"),IFERROR(VLOOKUP(入力項目!$S$17,子育て関連マスタ!$I$32:$M$34,4,FALSE),0),
AND(R643&gt;=21,R643&lt;=22,入力項目!$S$16&lt;&gt;"高専"),IFERROR(VLOOKUP(入力項目!$S$17,子育て関連マスタ!$I$32:$M$34,4,FALSE),0),
R643&gt;=23,0
) +
IF($D643=4,
  IFERROR(_xlfn.IFS(
  R643&lt;=入力項目!$S$11,0,
  AND(R643=入力項目!$S$11),IFERROR(VLOOKUP(入力項目!$S$12,子育て関連マスタ!$I$4:$M$5,2,FALSE),0),
  AND(R643=4),IFERROR(VLOOKUP(入力項目!$S$13,子育て関連マスタ!$I$9:$M$12,2,FALSE),0),
  AND(R643=7),IFERROR(VLOOKUP(入力項目!$S$14,子育て関連マスタ!$I$16:$M$17,2,FALSE),0),
  AND(R643=13),IFERROR(VLOOKUP(入力項目!$S$15,子育て関連マスタ!$I$21:$M$22,2,FALSE),0),
  AND(R643=16),IFERROR(VLOOKUP(入力項目!$S$16,子育て関連マスタ!$I$26:$M$28,2,FALSE),0),
  AND(R643=19,入力項目!$S$16&lt;&gt;"高専"),IFERROR(VLOOKUP(入力項目!$S$17,子育て関連マスタ!$I$32:$M$37,2,FALSE),0),
  AND(R643=21,入力項目!$S$16="高専"),IFERROR(VLOOKUP(入力項目!$S$17,子育て関連マスタ!$I$32:$M$37,2,FALSE),0),
  R643&gt;=22,0
  ),0),0
) +
IF(AND(R643&gt;=1,R643&lt;=15),IF($D643=入力項目!$S$8,入力項目!$S$3,0),0) +
IF(AND(R643&gt;=1,R643&lt;=15),IF($D643=5,入力項目!$S$4,0),0) +
IF(AND(R643&gt;=1,R643&lt;=15),IF($D643=12,入力項目!$S$5,0),0) +
IF(AND(入力項目!$S$7=$A643,入力項目!$S$8=$D643),子育て関連マスタ!$C$14,0) +
IFERROR(IF(AND(YEAR(EDATE(DATE(入力項目!$S$7,入力項目!$S$8,1),1))=$A643,MONTH(EDATE(DATE(入力項目!$S$7,入力項目!$S$8,1),1))=$D643),子育て関連マスタ!$C$15,0),0) +
IF(AND(OR(R643=3,R643=5,R643=7),$D643=11),子育て関連マスタ!$C$17,0) +
IF(AND(R643=20,$D643=1),子育て関連マスタ!$C$18,0) +
IF(AND(R643=20,$D643=1),
IFERROR(_xlfn.IFS(
入力項目!$S$10="男",子育て関連マスタ!$C$18,
入力項目!$S$10="女",子育て関連マスタ!$C$19
),0),0
) +
IF(AND(R643&gt;=入力項目!$S$18,R643&lt;=入力項目!$S$19),入力項目!$S$20,0) +
IF(AND(R643&gt;=入力項目!$S$21,R643&lt;=入力項目!$S$22),入力項目!$S$23,0) +
IF(AND(R643&gt;=入力項目!$S$24,R643&lt;=入力項目!$S$25),入力項目!$S$26,0)
)</f>
        <v>0</v>
      </c>
      <c r="AG643">
        <f ca="1">-(
_xlfn.IFS(
S643&lt;=入力項目!$S$11,0,
AND(S643&gt;=入力項目!$S$11+1,S643&lt;=3),IFERROR(VLOOKUP(入力項目!$S$12,子育て関連マスタ!$I$4:$M$5,4,FALSE),0),
AND(S643&gt;=4,S643&lt;=6),IFERROR(VLOOKUP(入力項目!$S$13,子育て関連マスタ!$I$9:$M$12,4,FALSE),0),
AND(S643&gt;=7,S643&lt;=12),IFERROR(VLOOKUP(入力項目!$S$14,子育て関連マスタ!$I$16:$M$17,4,FALSE),0),
AND(S643&gt;=13,S643&lt;=15),IFERROR(VLOOKUP(入力項目!$S$15,子育て関連マスタ!$I$21:$M$22,4,FALSE),0),
AND(S643&gt;=16,S643&lt;=18),IFERROR(VLOOKUP(入力項目!$S$16,子育て関連マスタ!$I$26:$M$28,4,FALSE),0),
AND(S643&gt;=19,S643&lt;=20,入力項目!$S$16="高専"),IFERROR(VLOOKUP(入力項目!$S$16,子育て関連マスタ!$I$26:$M$28,4,FALSE),0),
AND(S643&gt;=19,S643&lt;=20,入力項目!$S$16&lt;&gt;"高専"),IFERROR(VLOOKUP(入力項目!$S$17,子育て関連マスタ!$I$32:$M$37,4,FALSE),0),
AND(S643&gt;=21,S643&lt;=22,入力項目!$S$16="高専"),IFERROR(VLOOKUP(入力項目!$S$17,子育て関連マスタ!$I$32:$M$34,4,FALSE),0),
AND(S643&gt;=21,S643&lt;=22,入力項目!$S$16&lt;&gt;"高専"),IFERROR(VLOOKUP(入力項目!$S$17,子育て関連マスタ!$I$32:$M$34,4,FALSE),0),
S643&gt;=23,0
) +
IF($D643=4,
  IFERROR(_xlfn.IFS(
  S643&lt;=入力項目!$S$11,0,
  AND(S643=入力項目!$S$11),IFERROR(VLOOKUP(入力項目!$S$12,子育て関連マスタ!$I$4:$M$5,2,FALSE),0),
  AND(S643=4),IFERROR(VLOOKUP(入力項目!$S$13,子育て関連マスタ!$I$9:$M$12,2,FALSE),0),
  AND(S643=7),IFERROR(VLOOKUP(入力項目!$S$14,子育て関連マスタ!$I$16:$M$17,2,FALSE),0),
  AND(S643=13),IFERROR(VLOOKUP(入力項目!$S$15,子育て関連マスタ!$I$21:$M$22,2,FALSE),0),
  AND(S643=16),IFERROR(VLOOKUP(入力項目!$S$16,子育て関連マスタ!$I$26:$M$28,2,FALSE),0),
  AND(S643=19,入力項目!$S$16&lt;&gt;"高専"),IFERROR(VLOOKUP(入力項目!$S$17,子育て関連マスタ!$I$32:$M$37,2,FALSE),0),
  AND(S643=21,入力項目!$S$16="高専"),IFERROR(VLOOKUP(入力項目!$S$17,子育て関連マスタ!$I$32:$M$37,2,FALSE),0),
  S643&gt;=22,0
  ),0),0
) +
IF(AND(S643&gt;=1,S643&lt;=15),IF($D643=入力項目!$S$8,入力項目!$S$3,0),0) +
IF(AND(S643&gt;=1,S643&lt;=15),IF($D643=5,入力項目!$S$4,0),0) +
IF(AND(S643&gt;=1,S643&lt;=15),IF($D643=12,入力項目!$S$5,0),0) +
IF(AND(入力項目!$S$7=$A643,入力項目!$S$8=$D643),子育て関連マスタ!$C$14,0) +
IFERROR(IF(AND(YEAR(EDATE(DATE(入力項目!$S$7,入力項目!$S$8,1),1))=$A643,MONTH(EDATE(DATE(入力項目!$S$7,入力項目!$S$8,1),1))=$D643),子育て関連マスタ!$C$15,0),0) +
IF(AND(OR(S643=3,S643=5,S643=7),$D643=11),子育て関連マスタ!$C$17,0) +
IF(AND(S643=20,$D643=1),子育て関連マスタ!$C$18,0) +
IF(AND(S643=20,$D643=1),
IFERROR(_xlfn.IFS(
入力項目!$S$10="男",子育て関連マスタ!$C$18,
入力項目!$S$10="女",子育て関連マスタ!$C$19
),0),0
) +
IF(AND(S643&gt;=入力項目!$S$18,S643&lt;=入力項目!$S$19),入力項目!$S$20,0) +
IF(AND(S643&gt;=入力項目!$S$21,S643&lt;=入力項目!$S$22),入力項目!$S$23,0) +
IF(AND(S643&gt;=入力項目!$S$24,S643&lt;=入力項目!$S$25),入力項目!$S$26,0)
)</f>
        <v>0</v>
      </c>
      <c r="AH643">
        <f ca="1">-(
_xlfn.IFS(
T643&lt;=入力項目!$S$11,0,
AND(T643&gt;=入力項目!$S$11+1,T643&lt;=3),IFERROR(VLOOKUP(入力項目!$S$12,子育て関連マスタ!$I$4:$M$5,4,FALSE),0),
AND(T643&gt;=4,T643&lt;=6),IFERROR(VLOOKUP(入力項目!$S$13,子育て関連マスタ!$I$9:$M$12,4,FALSE),0),
AND(T643&gt;=7,T643&lt;=12),IFERROR(VLOOKUP(入力項目!$S$14,子育て関連マスタ!$I$16:$M$17,4,FALSE),0),
AND(T643&gt;=13,T643&lt;=15),IFERROR(VLOOKUP(入力項目!$S$15,子育て関連マスタ!$I$21:$M$22,4,FALSE),0),
AND(T643&gt;=16,T643&lt;=18),IFERROR(VLOOKUP(入力項目!$S$16,子育て関連マスタ!$I$26:$M$28,4,FALSE),0),
AND(T643&gt;=19,T643&lt;=20,入力項目!$S$16="高専"),IFERROR(VLOOKUP(入力項目!$S$16,子育て関連マスタ!$I$26:$M$28,4,FALSE),0),
AND(T643&gt;=19,T643&lt;=20,入力項目!$S$16&lt;&gt;"高専"),IFERROR(VLOOKUP(入力項目!$S$17,子育て関連マスタ!$I$32:$M$37,4,FALSE),0),
AND(T643&gt;=21,T643&lt;=22,入力項目!$S$16="高専"),IFERROR(VLOOKUP(入力項目!$S$17,子育て関連マスタ!$I$32:$M$34,4,FALSE),0),
AND(T643&gt;=21,T643&lt;=22,入力項目!$S$16&lt;&gt;"高専"),IFERROR(VLOOKUP(入力項目!$S$17,子育て関連マスタ!$I$32:$M$34,4,FALSE),0),
T643&gt;=23,0
) +
IF($D643=4,
  IFERROR(_xlfn.IFS(
  T643&lt;=入力項目!$S$11,0,
  AND(T643=入力項目!$S$11),IFERROR(VLOOKUP(入力項目!$S$12,子育て関連マスタ!$I$4:$M$5,2,FALSE),0),
  AND(T643=4),IFERROR(VLOOKUP(入力項目!$S$13,子育て関連マスタ!$I$9:$M$12,2,FALSE),0),
  AND(T643=7),IFERROR(VLOOKUP(入力項目!$S$14,子育て関連マスタ!$I$16:$M$17,2,FALSE),0),
  AND(T643=13),IFERROR(VLOOKUP(入力項目!$S$15,子育て関連マスタ!$I$21:$M$22,2,FALSE),0),
  AND(T643=16),IFERROR(VLOOKUP(入力項目!$S$16,子育て関連マスタ!$I$26:$M$28,2,FALSE),0),
  AND(T643=19,入力項目!$S$16&lt;&gt;"高専"),IFERROR(VLOOKUP(入力項目!$S$17,子育て関連マスタ!$I$32:$M$37,2,FALSE),0),
  AND(T643=21,入力項目!$S$16="高専"),IFERROR(VLOOKUP(入力項目!$S$17,子育て関連マスタ!$I$32:$M$37,2,FALSE),0),
  T643&gt;=22,0
  ),0),0
) +
IF(AND(T643&gt;=1,T643&lt;=15),IF($D643=入力項目!$S$8,入力項目!$S$3,0),0) +
IF(AND(T643&gt;=1,T643&lt;=15),IF($D643=5,入力項目!$S$4,0),0) +
IF(AND(T643&gt;=1,T643&lt;=15),IF($D643=12,入力項目!$S$5,0),0) +
IF(AND(入力項目!$S$7=$A643,入力項目!$S$8=$D643),子育て関連マスタ!$C$14,0) +
IFERROR(IF(AND(YEAR(EDATE(DATE(入力項目!$S$7,入力項目!$S$8,1),1))=$A643,MONTH(EDATE(DATE(入力項目!$S$7,入力項目!$S$8,1),1))=$D643),子育て関連マスタ!$C$15,0),0) +
IF(AND(OR(T643=3,T643=5,T643=7),$D643=11),子育て関連マスタ!$C$17,0) +
IF(AND(T643=20,$D643=1),子育て関連マスタ!$C$18,0) +
IF(AND(T643=20,$D643=1),
IFERROR(_xlfn.IFS(
入力項目!$S$10="男",子育て関連マスタ!$C$18,
入力項目!$S$10="女",子育て関連マスタ!$C$19
),0),0
) +
IF(AND(T643&gt;=入力項目!$S$18,T643&lt;=入力項目!$S$19),入力項目!$S$20,0) +
IF(AND(T643&gt;=入力項目!$S$21,T643&lt;=入力項目!$S$22),入力項目!$S$23,0) +
IF(AND(T643&gt;=入力項目!$S$24,T643&lt;=入力項目!$S$25),入力項目!$S$26,0)
)</f>
        <v>0</v>
      </c>
      <c r="AI643">
        <f ca="1">-(
_xlfn.IFS(
U643&lt;=入力項目!$S$11,0,
AND(U643&gt;=入力項目!$S$11+1,U643&lt;=3),IFERROR(VLOOKUP(入力項目!$S$12,子育て関連マスタ!$I$4:$M$5,4,FALSE),0),
AND(U643&gt;=4,U643&lt;=6),IFERROR(VLOOKUP(入力項目!$S$13,子育て関連マスタ!$I$9:$M$12,4,FALSE),0),
AND(U643&gt;=7,U643&lt;=12),IFERROR(VLOOKUP(入力項目!$S$14,子育て関連マスタ!$I$16:$M$17,4,FALSE),0),
AND(U643&gt;=13,U643&lt;=15),IFERROR(VLOOKUP(入力項目!$S$15,子育て関連マスタ!$I$21:$M$22,4,FALSE),0),
AND(U643&gt;=16,U643&lt;=18),IFERROR(VLOOKUP(入力項目!$S$16,子育て関連マスタ!$I$26:$M$28,4,FALSE),0),
AND(U643&gt;=19,U643&lt;=20,入力項目!$S$16="高専"),IFERROR(VLOOKUP(入力項目!$S$16,子育て関連マスタ!$I$26:$M$28,4,FALSE),0),
AND(U643&gt;=19,U643&lt;=20,入力項目!$S$16&lt;&gt;"高専"),IFERROR(VLOOKUP(入力項目!$S$17,子育て関連マスタ!$I$32:$M$37,4,FALSE),0),
AND(U643&gt;=21,U643&lt;=22,入力項目!$S$16="高専"),IFERROR(VLOOKUP(入力項目!$S$17,子育て関連マスタ!$I$32:$M$34,4,FALSE),0),
AND(U643&gt;=21,U643&lt;=22,入力項目!$S$16&lt;&gt;"高専"),IFERROR(VLOOKUP(入力項目!$S$17,子育て関連マスタ!$I$32:$M$34,4,FALSE),0),
U643&gt;=23,0
) +
IF($D643=4,
  IFERROR(_xlfn.IFS(
  U643&lt;=入力項目!$S$11,0,
  AND(U643=入力項目!$S$11),IFERROR(VLOOKUP(入力項目!$S$12,子育て関連マスタ!$I$4:$M$5,2,FALSE),0),
  AND(U643=4),IFERROR(VLOOKUP(入力項目!$S$13,子育て関連マスタ!$I$9:$M$12,2,FALSE),0),
  AND(U643=7),IFERROR(VLOOKUP(入力項目!$S$14,子育て関連マスタ!$I$16:$M$17,2,FALSE),0),
  AND(U643=13),IFERROR(VLOOKUP(入力項目!$S$15,子育て関連マスタ!$I$21:$M$22,2,FALSE),0),
  AND(U643=16),IFERROR(VLOOKUP(入力項目!$S$16,子育て関連マスタ!$I$26:$M$28,2,FALSE),0),
  AND(U643=19,入力項目!$S$16&lt;&gt;"高専"),IFERROR(VLOOKUP(入力項目!$S$17,子育て関連マスタ!$I$32:$M$37,2,FALSE),0),
  AND(U643=21,入力項目!$S$16="高専"),IFERROR(VLOOKUP(入力項目!$S$17,子育て関連マスタ!$I$32:$M$37,2,FALSE),0),
  U643&gt;=22,0
  ),0),0
) +
IF(AND(U643&gt;=1,U643&lt;=15),IF($D643=入力項目!$S$8,入力項目!$S$3,0),0) +
IF(AND(U643&gt;=1,U643&lt;=15),IF($D643=5,入力項目!$S$4,0),0) +
IF(AND(U643&gt;=1,U643&lt;=15),IF($D643=12,入力項目!$S$5,0),0) +
IF(AND(入力項目!$S$7=$A643,入力項目!$S$8=$D643),子育て関連マスタ!$C$14,0) +
IFERROR(IF(AND(YEAR(EDATE(DATE(入力項目!$S$7,入力項目!$S$8,1),1))=$A643,MONTH(EDATE(DATE(入力項目!$S$7,入力項目!$S$8,1),1))=$D643),子育て関連マスタ!$C$15,0),0) +
IF(AND(OR(U643=3,U643=5,U643=7),$D643=11),子育て関連マスタ!$C$17,0) +
IF(AND(U643=20,$D643=1),子育て関連マスタ!$C$18,0) +
IF(AND(U643=20,$D643=1),
IFERROR(_xlfn.IFS(
入力項目!$S$10="男",子育て関連マスタ!$C$18,
入力項目!$S$10="女",子育て関連マスタ!$C$19
),0),0
) +
IF(AND(U643&gt;=入力項目!$S$18,U643&lt;=入力項目!$S$19),入力項目!$S$20,0) +
IF(AND(U643&gt;=入力項目!$S$21,U643&lt;=入力項目!$S$22),入力項目!$S$23,0) +
IF(AND(U643&gt;=入力項目!$S$24,U643&lt;=入力項目!$S$25),入力項目!$S$26,0)
)</f>
        <v>0</v>
      </c>
      <c r="AJ643" s="10">
        <f ca="1">-VLOOKUP($D643,月別収支!$A$2:$H$13,7,FALSE)</f>
        <v>-20000</v>
      </c>
    </row>
    <row r="644" spans="1:36" x14ac:dyDescent="0.4">
      <c r="A644">
        <f t="shared" ca="1" si="173"/>
        <v>2078</v>
      </c>
      <c r="B644">
        <f t="shared" ca="1" si="163"/>
        <v>2077</v>
      </c>
      <c r="C644">
        <f t="shared" ca="1" si="164"/>
        <v>54</v>
      </c>
      <c r="D644">
        <f t="shared" ca="1" si="174"/>
        <v>2</v>
      </c>
      <c r="E644" t="str">
        <f t="shared" ref="E644:E707" ca="1" si="175">A644&amp;"年"&amp;D644&amp;"月"</f>
        <v>2078年2月</v>
      </c>
      <c r="F644">
        <f ca="1">IF(OR(入力項目!$N$5&lt;$A644,AND(入力項目!$N$5=$A644,入力項目!$N$6&lt;$D644)),IF(F643=0,1,IF(G644=12,F643+1,F643)),0)</f>
        <v>53</v>
      </c>
      <c r="G644">
        <f ca="1">IF(OR(入力項目!$N$5&lt;$A644,AND(入力項目!$N$5=$A644,入力項目!$N$6&lt;$D644)),IF(G643=12,1,G643+1),0)</f>
        <v>4</v>
      </c>
      <c r="H644" t="str">
        <f t="shared" ref="H644:H707" ca="1" si="176">F644&amp;"_"&amp;G644</f>
        <v>53_4</v>
      </c>
      <c r="I644">
        <f ca="1">IF(
  IFERROR(AND($C644&gt;0,MOD($C644,入力項目!$N$22)=0,$D644=入力項目!$N$23), FALSE),
  1,
  IF(
    AND(I643&gt;0,J643=12),
    IF(I643=入力項目!$N$28, 0, I643+1),
    I643
  )
)</f>
        <v>0</v>
      </c>
      <c r="J644">
        <f ca="1">IF($D644=入力項目!$N$23,1,IFERROR(J643+1,1))</f>
        <v>9</v>
      </c>
      <c r="K644" t="str">
        <f t="shared" ref="K644:K707" ca="1" si="177">I644&amp;"_"&amp;J644</f>
        <v>0_9</v>
      </c>
      <c r="L644">
        <f ca="1">L643+IF(入力項目!$D$4=$D644,1,0)</f>
        <v>82</v>
      </c>
      <c r="M644" t="str">
        <f t="shared" ref="M644:M707" ca="1" si="178">L644&amp;"歳"</f>
        <v>82歳</v>
      </c>
      <c r="N644">
        <f t="shared" ca="1" si="165"/>
        <v>83</v>
      </c>
      <c r="O644" t="str">
        <f t="shared" ref="O644:O707" ca="1" si="179">N644&amp;"歳"</f>
        <v>83歳</v>
      </c>
      <c r="P644">
        <f t="shared" ca="1" si="166"/>
        <v>57</v>
      </c>
      <c r="Q644">
        <f t="shared" ca="1" si="167"/>
        <v>55</v>
      </c>
      <c r="R644">
        <f t="shared" ca="1" si="168"/>
        <v>2078</v>
      </c>
      <c r="S644">
        <f t="shared" ca="1" si="169"/>
        <v>2078</v>
      </c>
      <c r="T644">
        <f t="shared" ca="1" si="170"/>
        <v>2078</v>
      </c>
      <c r="U644">
        <f t="shared" ca="1" si="171"/>
        <v>2078</v>
      </c>
      <c r="V644" s="10">
        <f t="shared" ca="1" si="172"/>
        <v>54603925</v>
      </c>
      <c r="W644" s="10">
        <f ca="1">IF($L644&lt;その他マスタ!$B$1,VLOOKUP($D644,月別収支!$A$2:$H$13,2,FALSE),その他マスタ!$B$3)+IF(AND($L644=その他マスタ!$B$1,入力項目!$I$9="あり",$D644=入力項目!$D$4),その他マスタ!$B$2,0)</f>
        <v>150000</v>
      </c>
      <c r="X644" s="10">
        <f ca="1">-IF(入力項目!$K$5=TRUE,
IF($F644+$G644&lt;3,VLOOKUP($D644,月別収支!$A$2:$H$13,8,FALSE),0)+IFERROR(VLOOKUP($H644,住宅ローン計算!C:P,13,FALSE),0)+IF($F644&gt;1,IF(OR($G644=3,$G644=6,$G644=9,$G644=12),ROUNDUP(入力項目!$N$18/4,0),0),0),
VLOOKUP($D644,月別収支!$A$2:$H$13,8,FALSE))</f>
        <v>0</v>
      </c>
      <c r="Y644" s="10">
        <f ca="1">-VLOOKUP($D644,月別収支!$A$2:$H$13,3,FALSE)</f>
        <v>-75000</v>
      </c>
      <c r="Z644" s="10">
        <f ca="1">-VLOOKUP($D644,月別収支!$A$2:$H$13,4,FALSE)</f>
        <v>-27000</v>
      </c>
      <c r="AA644" s="10">
        <f ca="1">-VLOOKUP($D644,月別収支!$A$2:$H$13,6,FALSE)</f>
        <v>-10000</v>
      </c>
      <c r="AB644" s="10">
        <f ca="1">-(
VLOOKUP($D644,月別収支!$A$2:$H$13,5,FALSE)+IF(AND(入力項目!$I$27&lt;=$A644,ISEVEN($A644-入力項目!$I$27),入力項目!$I$28=$D644),入力項目!$I$26,0)
+IF(入力項目!$K$26=TRUE,
IFERROR(VLOOKUP($K644,マイカーローン計算!C:P,13,FALSE),0),
IFERROR(
  IF(AND($C644&gt;0,MOD($C644,入力項目!$N$22)=0,$D644=入力項目!$N$23),入力項目!$N$24,0),
 0
)
)
)</f>
        <v>-20000</v>
      </c>
      <c r="AC644" s="10">
        <f ca="1">-IF($A644&lt;入力項目!$N$33,入力項目!$N$35,IF(AND($A644=入力項目!$N$33,$D644&lt;=入力項目!$N$34),入力項目!$N$35,0))</f>
        <v>0</v>
      </c>
      <c r="AD644">
        <f ca="1">-(
_xlfn.IFS(
P644&lt;=入力項目!$S$11,0,
AND(P644&gt;=入力項目!$S$11+1,P644&lt;=3),IFERROR(VLOOKUP(入力項目!$S$12,子育て関連マスタ!$I$4:$M$5,4,FALSE),0),
AND(P644&gt;=4,P644&lt;=6),IFERROR(VLOOKUP(入力項目!$S$13,子育て関連マスタ!$I$9:$M$12,4,FALSE),0),
AND(P644&gt;=7,P644&lt;=12),IFERROR(VLOOKUP(入力項目!$S$14,子育て関連マスタ!$I$16:$M$17,4,FALSE),0),
AND(P644&gt;=13,P644&lt;=15),IFERROR(VLOOKUP(入力項目!$S$15,子育て関連マスタ!$I$21:$M$22,4,FALSE),0),
AND(P644&gt;=16,P644&lt;=18),IFERROR(VLOOKUP(入力項目!$S$16,子育て関連マスタ!$I$26:$M$28,4,FALSE),0),
AND(P644&gt;=19,P644&lt;=20,入力項目!$S$16="高専"),IFERROR(VLOOKUP(入力項目!$S$16,子育て関連マスタ!$I$26:$M$28,4,FALSE),0),
AND(P644&gt;=19,P644&lt;=20,入力項目!$S$16&lt;&gt;"高専"),IFERROR(VLOOKUP(入力項目!$S$17,子育て関連マスタ!$I$32:$M$37,4,FALSE),0),
AND(P644&gt;=21,P644&lt;=22,入力項目!$S$16="高専"),IFERROR(VLOOKUP(入力項目!$S$17,子育て関連マスタ!$I$32:$M$34,4,FALSE),0),
AND(P644&gt;=21,P644&lt;=22,入力項目!$S$16&lt;&gt;"高専"),IFERROR(VLOOKUP(入力項目!$S$17,子育て関連マスタ!$I$32:$M$34,4,FALSE),0),
P644&gt;=23,0
) +
IF($D644=4,
  IFERROR(_xlfn.IFS(
  P644&lt;=入力項目!$S$11,0,
  AND(P644=入力項目!$S$11),IFERROR(VLOOKUP(入力項目!$S$12,子育て関連マスタ!$I$4:$M$5,2,FALSE),0),
  AND(P644=4),IFERROR(VLOOKUP(入力項目!$S$13,子育て関連マスタ!$I$9:$M$12,2,FALSE),0),
  AND(P644=7),IFERROR(VLOOKUP(入力項目!$S$14,子育て関連マスタ!$I$16:$M$17,2,FALSE),0),
  AND(P644=13),IFERROR(VLOOKUP(入力項目!$S$15,子育て関連マスタ!$I$21:$M$22,2,FALSE),0),
  AND(P644=16),IFERROR(VLOOKUP(入力項目!$S$16,子育て関連マスタ!$I$26:$M$28,2,FALSE),0),
  AND(P644=19,入力項目!$S$16&lt;&gt;"高専"),IFERROR(VLOOKUP(入力項目!$S$17,子育て関連マスタ!$I$32:$M$37,2,FALSE),0),
  AND(P644=21,入力項目!$S$16="高専"),IFERROR(VLOOKUP(入力項目!$S$17,子育て関連マスタ!$I$32:$M$37,2,FALSE),0),
  P644&gt;=22,0
  ),0),0
) +
IF(AND(P644&gt;=1,P644&lt;=15),IF($D644=入力項目!$S$8,入力項目!$S$3,0),0) +
IF(AND(P644&gt;=1,P644&lt;=15),IF($D644=5,入力項目!$S$4,0),0) +
IF(AND(P644&gt;=1,P644&lt;=15),IF($D644=12,入力項目!$S$5,0),0) +
IF(AND(入力項目!$S$7=$A644,入力項目!$S$8=$D644),子育て関連マスタ!$C$14,0) +
IFERROR(IF(AND(YEAR(EDATE(DATE(入力項目!$S$7,入力項目!$S$8,1),1))=$A644,MONTH(EDATE(DATE(入力項目!$S$7,入力項目!$S$8,1),1))=$D644),子育て関連マスタ!$C$15,0),0) +
IF(AND(OR(P644=3,P644=5,P644=7),$D644=11),子育て関連マスタ!$C$17,0) +
IF(AND(P644=20,$D644=1),子育て関連マスタ!$C$18,0) +
IF(AND(P644=20,$D644=1),
IFERROR(_xlfn.IFS(
入力項目!$S$10="男",子育て関連マスタ!$C$18,
入力項目!$S$10="女",子育て関連マスタ!$C$19
),0),0
) +
IF(AND(P644&gt;=入力項目!$S$18,P644&lt;=入力項目!$S$19),入力項目!$S$20,0) +
IF(AND(P644&gt;=入力項目!$S$21,P644&lt;=入力項目!$S$22),入力項目!$S$23,0) +
IF(AND(P644&gt;=入力項目!$S$24,P644&lt;=入力項目!$S$25),入力項目!$S$26,0)
)</f>
        <v>0</v>
      </c>
      <c r="AE644">
        <f ca="1">-(
_xlfn.IFS(
Q644&lt;=入力項目!$S$11,0,
AND(Q644&gt;=入力項目!$S$11+1,Q644&lt;=3),IFERROR(VLOOKUP(入力項目!$S$12,子育て関連マスタ!$I$4:$M$5,4,FALSE),0),
AND(Q644&gt;=4,Q644&lt;=6),IFERROR(VLOOKUP(入力項目!$S$13,子育て関連マスタ!$I$9:$M$12,4,FALSE),0),
AND(Q644&gt;=7,Q644&lt;=12),IFERROR(VLOOKUP(入力項目!$S$14,子育て関連マスタ!$I$16:$M$17,4,FALSE),0),
AND(Q644&gt;=13,Q644&lt;=15),IFERROR(VLOOKUP(入力項目!$S$15,子育て関連マスタ!$I$21:$M$22,4,FALSE),0),
AND(Q644&gt;=16,Q644&lt;=18),IFERROR(VLOOKUP(入力項目!$S$16,子育て関連マスタ!$I$26:$M$28,4,FALSE),0),
AND(Q644&gt;=19,Q644&lt;=20,入力項目!$S$16="高専"),IFERROR(VLOOKUP(入力項目!$S$16,子育て関連マスタ!$I$26:$M$28,4,FALSE),0),
AND(Q644&gt;=19,Q644&lt;=20,入力項目!$S$16&lt;&gt;"高専"),IFERROR(VLOOKUP(入力項目!$S$17,子育て関連マスタ!$I$32:$M$37,4,FALSE),0),
AND(Q644&gt;=21,Q644&lt;=22,入力項目!$S$16="高専"),IFERROR(VLOOKUP(入力項目!$S$17,子育て関連マスタ!$I$32:$M$34,4,FALSE),0),
AND(Q644&gt;=21,Q644&lt;=22,入力項目!$S$16&lt;&gt;"高専"),IFERROR(VLOOKUP(入力項目!$S$17,子育て関連マスタ!$I$32:$M$34,4,FALSE),0),
Q644&gt;=23,0
) +
IF($D644=4,
  IFERROR(_xlfn.IFS(
  Q644&lt;=入力項目!$S$11,0,
  AND(Q644=入力項目!$S$11),IFERROR(VLOOKUP(入力項目!$S$12,子育て関連マスタ!$I$4:$M$5,2,FALSE),0),
  AND(Q644=4),IFERROR(VLOOKUP(入力項目!$S$13,子育て関連マスタ!$I$9:$M$12,2,FALSE),0),
  AND(Q644=7),IFERROR(VLOOKUP(入力項目!$S$14,子育て関連マスタ!$I$16:$M$17,2,FALSE),0),
  AND(Q644=13),IFERROR(VLOOKUP(入力項目!$S$15,子育て関連マスタ!$I$21:$M$22,2,FALSE),0),
  AND(Q644=16),IFERROR(VLOOKUP(入力項目!$S$16,子育て関連マスタ!$I$26:$M$28,2,FALSE),0),
  AND(Q644=19,入力項目!$S$16&lt;&gt;"高専"),IFERROR(VLOOKUP(入力項目!$S$17,子育て関連マスタ!$I$32:$M$37,2,FALSE),0),
  AND(Q644=21,入力項目!$S$16="高専"),IFERROR(VLOOKUP(入力項目!$S$17,子育て関連マスタ!$I$32:$M$37,2,FALSE),0),
  Q644&gt;=22,0
  ),0),0
) +
IF(AND(Q644&gt;=1,Q644&lt;=15),IF($D644=入力項目!$S$8,入力項目!$S$3,0),0) +
IF(AND(Q644&gt;=1,Q644&lt;=15),IF($D644=5,入力項目!$S$4,0),0) +
IF(AND(Q644&gt;=1,Q644&lt;=15),IF($D644=12,入力項目!$S$5,0),0) +
IF(AND(入力項目!$S$7=$A644,入力項目!$S$8=$D644),子育て関連マスタ!$C$14,0) +
IFERROR(IF(AND(YEAR(EDATE(DATE(入力項目!$S$7,入力項目!$S$8,1),1))=$A644,MONTH(EDATE(DATE(入力項目!$S$7,入力項目!$S$8,1),1))=$D644),子育て関連マスタ!$C$15,0),0) +
IF(AND(OR(Q644=3,Q644=5,Q644=7),$D644=11),子育て関連マスタ!$C$17,0) +
IF(AND(Q644=20,$D644=1),子育て関連マスタ!$C$18,0) +
IF(AND(Q644=20,$D644=1),
IFERROR(_xlfn.IFS(
入力項目!$S$10="男",子育て関連マスタ!$C$18,
入力項目!$S$10="女",子育て関連マスタ!$C$19
),0),0
) +
IF(AND(Q644&gt;=入力項目!$S$18,Q644&lt;=入力項目!$S$19),入力項目!$S$20,0) +
IF(AND(Q644&gt;=入力項目!$S$21,Q644&lt;=入力項目!$S$22),入力項目!$S$23,0) +
IF(AND(Q644&gt;=入力項目!$S$24,Q644&lt;=入力項目!$S$25),入力項目!$S$26,0)
)</f>
        <v>0</v>
      </c>
      <c r="AF644">
        <f ca="1">-(
_xlfn.IFS(
R644&lt;=入力項目!$S$11,0,
AND(R644&gt;=入力項目!$S$11+1,R644&lt;=3),IFERROR(VLOOKUP(入力項目!$S$12,子育て関連マスタ!$I$4:$M$5,4,FALSE),0),
AND(R644&gt;=4,R644&lt;=6),IFERROR(VLOOKUP(入力項目!$S$13,子育て関連マスタ!$I$9:$M$12,4,FALSE),0),
AND(R644&gt;=7,R644&lt;=12),IFERROR(VLOOKUP(入力項目!$S$14,子育て関連マスタ!$I$16:$M$17,4,FALSE),0),
AND(R644&gt;=13,R644&lt;=15),IFERROR(VLOOKUP(入力項目!$S$15,子育て関連マスタ!$I$21:$M$22,4,FALSE),0),
AND(R644&gt;=16,R644&lt;=18),IFERROR(VLOOKUP(入力項目!$S$16,子育て関連マスタ!$I$26:$M$28,4,FALSE),0),
AND(R644&gt;=19,R644&lt;=20,入力項目!$S$16="高専"),IFERROR(VLOOKUP(入力項目!$S$16,子育て関連マスタ!$I$26:$M$28,4,FALSE),0),
AND(R644&gt;=19,R644&lt;=20,入力項目!$S$16&lt;&gt;"高専"),IFERROR(VLOOKUP(入力項目!$S$17,子育て関連マスタ!$I$32:$M$37,4,FALSE),0),
AND(R644&gt;=21,R644&lt;=22,入力項目!$S$16="高専"),IFERROR(VLOOKUP(入力項目!$S$17,子育て関連マスタ!$I$32:$M$34,4,FALSE),0),
AND(R644&gt;=21,R644&lt;=22,入力項目!$S$16&lt;&gt;"高専"),IFERROR(VLOOKUP(入力項目!$S$17,子育て関連マスタ!$I$32:$M$34,4,FALSE),0),
R644&gt;=23,0
) +
IF($D644=4,
  IFERROR(_xlfn.IFS(
  R644&lt;=入力項目!$S$11,0,
  AND(R644=入力項目!$S$11),IFERROR(VLOOKUP(入力項目!$S$12,子育て関連マスタ!$I$4:$M$5,2,FALSE),0),
  AND(R644=4),IFERROR(VLOOKUP(入力項目!$S$13,子育て関連マスタ!$I$9:$M$12,2,FALSE),0),
  AND(R644=7),IFERROR(VLOOKUP(入力項目!$S$14,子育て関連マスタ!$I$16:$M$17,2,FALSE),0),
  AND(R644=13),IFERROR(VLOOKUP(入力項目!$S$15,子育て関連マスタ!$I$21:$M$22,2,FALSE),0),
  AND(R644=16),IFERROR(VLOOKUP(入力項目!$S$16,子育て関連マスタ!$I$26:$M$28,2,FALSE),0),
  AND(R644=19,入力項目!$S$16&lt;&gt;"高専"),IFERROR(VLOOKUP(入力項目!$S$17,子育て関連マスタ!$I$32:$M$37,2,FALSE),0),
  AND(R644=21,入力項目!$S$16="高専"),IFERROR(VLOOKUP(入力項目!$S$17,子育て関連マスタ!$I$32:$M$37,2,FALSE),0),
  R644&gt;=22,0
  ),0),0
) +
IF(AND(R644&gt;=1,R644&lt;=15),IF($D644=入力項目!$S$8,入力項目!$S$3,0),0) +
IF(AND(R644&gt;=1,R644&lt;=15),IF($D644=5,入力項目!$S$4,0),0) +
IF(AND(R644&gt;=1,R644&lt;=15),IF($D644=12,入力項目!$S$5,0),0) +
IF(AND(入力項目!$S$7=$A644,入力項目!$S$8=$D644),子育て関連マスタ!$C$14,0) +
IFERROR(IF(AND(YEAR(EDATE(DATE(入力項目!$S$7,入力項目!$S$8,1),1))=$A644,MONTH(EDATE(DATE(入力項目!$S$7,入力項目!$S$8,1),1))=$D644),子育て関連マスタ!$C$15,0),0) +
IF(AND(OR(R644=3,R644=5,R644=7),$D644=11),子育て関連マスタ!$C$17,0) +
IF(AND(R644=20,$D644=1),子育て関連マスタ!$C$18,0) +
IF(AND(R644=20,$D644=1),
IFERROR(_xlfn.IFS(
入力項目!$S$10="男",子育て関連マスタ!$C$18,
入力項目!$S$10="女",子育て関連マスタ!$C$19
),0),0
) +
IF(AND(R644&gt;=入力項目!$S$18,R644&lt;=入力項目!$S$19),入力項目!$S$20,0) +
IF(AND(R644&gt;=入力項目!$S$21,R644&lt;=入力項目!$S$22),入力項目!$S$23,0) +
IF(AND(R644&gt;=入力項目!$S$24,R644&lt;=入力項目!$S$25),入力項目!$S$26,0)
)</f>
        <v>0</v>
      </c>
      <c r="AG644">
        <f ca="1">-(
_xlfn.IFS(
S644&lt;=入力項目!$S$11,0,
AND(S644&gt;=入力項目!$S$11+1,S644&lt;=3),IFERROR(VLOOKUP(入力項目!$S$12,子育て関連マスタ!$I$4:$M$5,4,FALSE),0),
AND(S644&gt;=4,S644&lt;=6),IFERROR(VLOOKUP(入力項目!$S$13,子育て関連マスタ!$I$9:$M$12,4,FALSE),0),
AND(S644&gt;=7,S644&lt;=12),IFERROR(VLOOKUP(入力項目!$S$14,子育て関連マスタ!$I$16:$M$17,4,FALSE),0),
AND(S644&gt;=13,S644&lt;=15),IFERROR(VLOOKUP(入力項目!$S$15,子育て関連マスタ!$I$21:$M$22,4,FALSE),0),
AND(S644&gt;=16,S644&lt;=18),IFERROR(VLOOKUP(入力項目!$S$16,子育て関連マスタ!$I$26:$M$28,4,FALSE),0),
AND(S644&gt;=19,S644&lt;=20,入力項目!$S$16="高専"),IFERROR(VLOOKUP(入力項目!$S$16,子育て関連マスタ!$I$26:$M$28,4,FALSE),0),
AND(S644&gt;=19,S644&lt;=20,入力項目!$S$16&lt;&gt;"高専"),IFERROR(VLOOKUP(入力項目!$S$17,子育て関連マスタ!$I$32:$M$37,4,FALSE),0),
AND(S644&gt;=21,S644&lt;=22,入力項目!$S$16="高専"),IFERROR(VLOOKUP(入力項目!$S$17,子育て関連マスタ!$I$32:$M$34,4,FALSE),0),
AND(S644&gt;=21,S644&lt;=22,入力項目!$S$16&lt;&gt;"高専"),IFERROR(VLOOKUP(入力項目!$S$17,子育て関連マスタ!$I$32:$M$34,4,FALSE),0),
S644&gt;=23,0
) +
IF($D644=4,
  IFERROR(_xlfn.IFS(
  S644&lt;=入力項目!$S$11,0,
  AND(S644=入力項目!$S$11),IFERROR(VLOOKUP(入力項目!$S$12,子育て関連マスタ!$I$4:$M$5,2,FALSE),0),
  AND(S644=4),IFERROR(VLOOKUP(入力項目!$S$13,子育て関連マスタ!$I$9:$M$12,2,FALSE),0),
  AND(S644=7),IFERROR(VLOOKUP(入力項目!$S$14,子育て関連マスタ!$I$16:$M$17,2,FALSE),0),
  AND(S644=13),IFERROR(VLOOKUP(入力項目!$S$15,子育て関連マスタ!$I$21:$M$22,2,FALSE),0),
  AND(S644=16),IFERROR(VLOOKUP(入力項目!$S$16,子育て関連マスタ!$I$26:$M$28,2,FALSE),0),
  AND(S644=19,入力項目!$S$16&lt;&gt;"高専"),IFERROR(VLOOKUP(入力項目!$S$17,子育て関連マスタ!$I$32:$M$37,2,FALSE),0),
  AND(S644=21,入力項目!$S$16="高専"),IFERROR(VLOOKUP(入力項目!$S$17,子育て関連マスタ!$I$32:$M$37,2,FALSE),0),
  S644&gt;=22,0
  ),0),0
) +
IF(AND(S644&gt;=1,S644&lt;=15),IF($D644=入力項目!$S$8,入力項目!$S$3,0),0) +
IF(AND(S644&gt;=1,S644&lt;=15),IF($D644=5,入力項目!$S$4,0),0) +
IF(AND(S644&gt;=1,S644&lt;=15),IF($D644=12,入力項目!$S$5,0),0) +
IF(AND(入力項目!$S$7=$A644,入力項目!$S$8=$D644),子育て関連マスタ!$C$14,0) +
IFERROR(IF(AND(YEAR(EDATE(DATE(入力項目!$S$7,入力項目!$S$8,1),1))=$A644,MONTH(EDATE(DATE(入力項目!$S$7,入力項目!$S$8,1),1))=$D644),子育て関連マスタ!$C$15,0),0) +
IF(AND(OR(S644=3,S644=5,S644=7),$D644=11),子育て関連マスタ!$C$17,0) +
IF(AND(S644=20,$D644=1),子育て関連マスタ!$C$18,0) +
IF(AND(S644=20,$D644=1),
IFERROR(_xlfn.IFS(
入力項目!$S$10="男",子育て関連マスタ!$C$18,
入力項目!$S$10="女",子育て関連マスタ!$C$19
),0),0
) +
IF(AND(S644&gt;=入力項目!$S$18,S644&lt;=入力項目!$S$19),入力項目!$S$20,0) +
IF(AND(S644&gt;=入力項目!$S$21,S644&lt;=入力項目!$S$22),入力項目!$S$23,0) +
IF(AND(S644&gt;=入力項目!$S$24,S644&lt;=入力項目!$S$25),入力項目!$S$26,0)
)</f>
        <v>0</v>
      </c>
      <c r="AH644">
        <f ca="1">-(
_xlfn.IFS(
T644&lt;=入力項目!$S$11,0,
AND(T644&gt;=入力項目!$S$11+1,T644&lt;=3),IFERROR(VLOOKUP(入力項目!$S$12,子育て関連マスタ!$I$4:$M$5,4,FALSE),0),
AND(T644&gt;=4,T644&lt;=6),IFERROR(VLOOKUP(入力項目!$S$13,子育て関連マスタ!$I$9:$M$12,4,FALSE),0),
AND(T644&gt;=7,T644&lt;=12),IFERROR(VLOOKUP(入力項目!$S$14,子育て関連マスタ!$I$16:$M$17,4,FALSE),0),
AND(T644&gt;=13,T644&lt;=15),IFERROR(VLOOKUP(入力項目!$S$15,子育て関連マスタ!$I$21:$M$22,4,FALSE),0),
AND(T644&gt;=16,T644&lt;=18),IFERROR(VLOOKUP(入力項目!$S$16,子育て関連マスタ!$I$26:$M$28,4,FALSE),0),
AND(T644&gt;=19,T644&lt;=20,入力項目!$S$16="高専"),IFERROR(VLOOKUP(入力項目!$S$16,子育て関連マスタ!$I$26:$M$28,4,FALSE),0),
AND(T644&gt;=19,T644&lt;=20,入力項目!$S$16&lt;&gt;"高専"),IFERROR(VLOOKUP(入力項目!$S$17,子育て関連マスタ!$I$32:$M$37,4,FALSE),0),
AND(T644&gt;=21,T644&lt;=22,入力項目!$S$16="高専"),IFERROR(VLOOKUP(入力項目!$S$17,子育て関連マスタ!$I$32:$M$34,4,FALSE),0),
AND(T644&gt;=21,T644&lt;=22,入力項目!$S$16&lt;&gt;"高専"),IFERROR(VLOOKUP(入力項目!$S$17,子育て関連マスタ!$I$32:$M$34,4,FALSE),0),
T644&gt;=23,0
) +
IF($D644=4,
  IFERROR(_xlfn.IFS(
  T644&lt;=入力項目!$S$11,0,
  AND(T644=入力項目!$S$11),IFERROR(VLOOKUP(入力項目!$S$12,子育て関連マスタ!$I$4:$M$5,2,FALSE),0),
  AND(T644=4),IFERROR(VLOOKUP(入力項目!$S$13,子育て関連マスタ!$I$9:$M$12,2,FALSE),0),
  AND(T644=7),IFERROR(VLOOKUP(入力項目!$S$14,子育て関連マスタ!$I$16:$M$17,2,FALSE),0),
  AND(T644=13),IFERROR(VLOOKUP(入力項目!$S$15,子育て関連マスタ!$I$21:$M$22,2,FALSE),0),
  AND(T644=16),IFERROR(VLOOKUP(入力項目!$S$16,子育て関連マスタ!$I$26:$M$28,2,FALSE),0),
  AND(T644=19,入力項目!$S$16&lt;&gt;"高専"),IFERROR(VLOOKUP(入力項目!$S$17,子育て関連マスタ!$I$32:$M$37,2,FALSE),0),
  AND(T644=21,入力項目!$S$16="高専"),IFERROR(VLOOKUP(入力項目!$S$17,子育て関連マスタ!$I$32:$M$37,2,FALSE),0),
  T644&gt;=22,0
  ),0),0
) +
IF(AND(T644&gt;=1,T644&lt;=15),IF($D644=入力項目!$S$8,入力項目!$S$3,0),0) +
IF(AND(T644&gt;=1,T644&lt;=15),IF($D644=5,入力項目!$S$4,0),0) +
IF(AND(T644&gt;=1,T644&lt;=15),IF($D644=12,入力項目!$S$5,0),0) +
IF(AND(入力項目!$S$7=$A644,入力項目!$S$8=$D644),子育て関連マスタ!$C$14,0) +
IFERROR(IF(AND(YEAR(EDATE(DATE(入力項目!$S$7,入力項目!$S$8,1),1))=$A644,MONTH(EDATE(DATE(入力項目!$S$7,入力項目!$S$8,1),1))=$D644),子育て関連マスタ!$C$15,0),0) +
IF(AND(OR(T644=3,T644=5,T644=7),$D644=11),子育て関連マスタ!$C$17,0) +
IF(AND(T644=20,$D644=1),子育て関連マスタ!$C$18,0) +
IF(AND(T644=20,$D644=1),
IFERROR(_xlfn.IFS(
入力項目!$S$10="男",子育て関連マスタ!$C$18,
入力項目!$S$10="女",子育て関連マスタ!$C$19
),0),0
) +
IF(AND(T644&gt;=入力項目!$S$18,T644&lt;=入力項目!$S$19),入力項目!$S$20,0) +
IF(AND(T644&gt;=入力項目!$S$21,T644&lt;=入力項目!$S$22),入力項目!$S$23,0) +
IF(AND(T644&gt;=入力項目!$S$24,T644&lt;=入力項目!$S$25),入力項目!$S$26,0)
)</f>
        <v>0</v>
      </c>
      <c r="AI644">
        <f ca="1">-(
_xlfn.IFS(
U644&lt;=入力項目!$S$11,0,
AND(U644&gt;=入力項目!$S$11+1,U644&lt;=3),IFERROR(VLOOKUP(入力項目!$S$12,子育て関連マスタ!$I$4:$M$5,4,FALSE),0),
AND(U644&gt;=4,U644&lt;=6),IFERROR(VLOOKUP(入力項目!$S$13,子育て関連マスタ!$I$9:$M$12,4,FALSE),0),
AND(U644&gt;=7,U644&lt;=12),IFERROR(VLOOKUP(入力項目!$S$14,子育て関連マスタ!$I$16:$M$17,4,FALSE),0),
AND(U644&gt;=13,U644&lt;=15),IFERROR(VLOOKUP(入力項目!$S$15,子育て関連マスタ!$I$21:$M$22,4,FALSE),0),
AND(U644&gt;=16,U644&lt;=18),IFERROR(VLOOKUP(入力項目!$S$16,子育て関連マスタ!$I$26:$M$28,4,FALSE),0),
AND(U644&gt;=19,U644&lt;=20,入力項目!$S$16="高専"),IFERROR(VLOOKUP(入力項目!$S$16,子育て関連マスタ!$I$26:$M$28,4,FALSE),0),
AND(U644&gt;=19,U644&lt;=20,入力項目!$S$16&lt;&gt;"高専"),IFERROR(VLOOKUP(入力項目!$S$17,子育て関連マスタ!$I$32:$M$37,4,FALSE),0),
AND(U644&gt;=21,U644&lt;=22,入力項目!$S$16="高専"),IFERROR(VLOOKUP(入力項目!$S$17,子育て関連マスタ!$I$32:$M$34,4,FALSE),0),
AND(U644&gt;=21,U644&lt;=22,入力項目!$S$16&lt;&gt;"高専"),IFERROR(VLOOKUP(入力項目!$S$17,子育て関連マスタ!$I$32:$M$34,4,FALSE),0),
U644&gt;=23,0
) +
IF($D644=4,
  IFERROR(_xlfn.IFS(
  U644&lt;=入力項目!$S$11,0,
  AND(U644=入力項目!$S$11),IFERROR(VLOOKUP(入力項目!$S$12,子育て関連マスタ!$I$4:$M$5,2,FALSE),0),
  AND(U644=4),IFERROR(VLOOKUP(入力項目!$S$13,子育て関連マスタ!$I$9:$M$12,2,FALSE),0),
  AND(U644=7),IFERROR(VLOOKUP(入力項目!$S$14,子育て関連マスタ!$I$16:$M$17,2,FALSE),0),
  AND(U644=13),IFERROR(VLOOKUP(入力項目!$S$15,子育て関連マスタ!$I$21:$M$22,2,FALSE),0),
  AND(U644=16),IFERROR(VLOOKUP(入力項目!$S$16,子育て関連マスタ!$I$26:$M$28,2,FALSE),0),
  AND(U644=19,入力項目!$S$16&lt;&gt;"高専"),IFERROR(VLOOKUP(入力項目!$S$17,子育て関連マスタ!$I$32:$M$37,2,FALSE),0),
  AND(U644=21,入力項目!$S$16="高専"),IFERROR(VLOOKUP(入力項目!$S$17,子育て関連マスタ!$I$32:$M$37,2,FALSE),0),
  U644&gt;=22,0
  ),0),0
) +
IF(AND(U644&gt;=1,U644&lt;=15),IF($D644=入力項目!$S$8,入力項目!$S$3,0),0) +
IF(AND(U644&gt;=1,U644&lt;=15),IF($D644=5,入力項目!$S$4,0),0) +
IF(AND(U644&gt;=1,U644&lt;=15),IF($D644=12,入力項目!$S$5,0),0) +
IF(AND(入力項目!$S$7=$A644,入力項目!$S$8=$D644),子育て関連マスタ!$C$14,0) +
IFERROR(IF(AND(YEAR(EDATE(DATE(入力項目!$S$7,入力項目!$S$8,1),1))=$A644,MONTH(EDATE(DATE(入力項目!$S$7,入力項目!$S$8,1),1))=$D644),子育て関連マスタ!$C$15,0),0) +
IF(AND(OR(U644=3,U644=5,U644=7),$D644=11),子育て関連マスタ!$C$17,0) +
IF(AND(U644=20,$D644=1),子育て関連マスタ!$C$18,0) +
IF(AND(U644=20,$D644=1),
IFERROR(_xlfn.IFS(
入力項目!$S$10="男",子育て関連マスタ!$C$18,
入力項目!$S$10="女",子育て関連マスタ!$C$19
),0),0
) +
IF(AND(U644&gt;=入力項目!$S$18,U644&lt;=入力項目!$S$19),入力項目!$S$20,0) +
IF(AND(U644&gt;=入力項目!$S$21,U644&lt;=入力項目!$S$22),入力項目!$S$23,0) +
IF(AND(U644&gt;=入力項目!$S$24,U644&lt;=入力項目!$S$25),入力項目!$S$26,0)
)</f>
        <v>0</v>
      </c>
      <c r="AJ644" s="10">
        <f ca="1">-VLOOKUP($D644,月別収支!$A$2:$H$13,7,FALSE)</f>
        <v>-20000</v>
      </c>
    </row>
    <row r="645" spans="1:36" x14ac:dyDescent="0.4">
      <c r="A645">
        <f t="shared" ca="1" si="173"/>
        <v>2078</v>
      </c>
      <c r="B645">
        <f t="shared" ref="B645:B708" ca="1" si="180">IF(D645=4,B644+1,B644)</f>
        <v>2077</v>
      </c>
      <c r="C645">
        <f t="shared" ref="C645:C708" ca="1" si="181">IF(D645=1,C644+1,C644)</f>
        <v>54</v>
      </c>
      <c r="D645">
        <f t="shared" ca="1" si="174"/>
        <v>3</v>
      </c>
      <c r="E645" t="str">
        <f t="shared" ca="1" si="175"/>
        <v>2078年3月</v>
      </c>
      <c r="F645">
        <f ca="1">IF(OR(入力項目!$N$5&lt;$A645,AND(入力項目!$N$5=$A645,入力項目!$N$6&lt;$D645)),IF(F644=0,1,IF(G645=12,F644+1,F644)),0)</f>
        <v>53</v>
      </c>
      <c r="G645">
        <f ca="1">IF(OR(入力項目!$N$5&lt;$A645,AND(入力項目!$N$5=$A645,入力項目!$N$6&lt;$D645)),IF(G644=12,1,G644+1),0)</f>
        <v>5</v>
      </c>
      <c r="H645" t="str">
        <f t="shared" ca="1" si="176"/>
        <v>53_5</v>
      </c>
      <c r="I645">
        <f ca="1">IF(
  IFERROR(AND($C645&gt;0,MOD($C645,入力項目!$N$22)=0,$D645=入力項目!$N$23), FALSE),
  1,
  IF(
    AND(I644&gt;0,J644=12),
    IF(I644=入力項目!$N$28, 0, I644+1),
    I644
  )
)</f>
        <v>0</v>
      </c>
      <c r="J645">
        <f ca="1">IF($D645=入力項目!$N$23,1,IFERROR(J644+1,1))</f>
        <v>10</v>
      </c>
      <c r="K645" t="str">
        <f t="shared" ca="1" si="177"/>
        <v>0_10</v>
      </c>
      <c r="L645">
        <f ca="1">L644+IF(入力項目!$D$4=$D645,1,0)</f>
        <v>82</v>
      </c>
      <c r="M645" t="str">
        <f t="shared" ca="1" si="178"/>
        <v>82歳</v>
      </c>
      <c r="N645">
        <f t="shared" ref="N645:N708" ca="1" si="182">IF($D645=1,N644+1,N644)</f>
        <v>83</v>
      </c>
      <c r="O645" t="str">
        <f t="shared" ca="1" si="179"/>
        <v>83歳</v>
      </c>
      <c r="P645">
        <f t="shared" ref="P645:P708" ca="1" si="183">IF($D645=4,P644+1,P644)</f>
        <v>57</v>
      </c>
      <c r="Q645">
        <f t="shared" ref="Q645:Q708" ca="1" si="184">IF($D645=4,Q644+1,Q644)</f>
        <v>55</v>
      </c>
      <c r="R645">
        <f t="shared" ref="R645:R708" ca="1" si="185">IF($D645=4,R644+1,R644)</f>
        <v>2078</v>
      </c>
      <c r="S645">
        <f t="shared" ref="S645:S708" ca="1" si="186">IF($D645=4,S644+1,S644)</f>
        <v>2078</v>
      </c>
      <c r="T645">
        <f t="shared" ref="T645:T708" ca="1" si="187">IF($D645=4,T644+1,T644)</f>
        <v>2078</v>
      </c>
      <c r="U645">
        <f t="shared" ref="U645:U708" ca="1" si="188">IF($D645=4,U644+1,U644)</f>
        <v>2078</v>
      </c>
      <c r="V645" s="10">
        <f t="shared" ca="1" si="172"/>
        <v>54601925</v>
      </c>
      <c r="W645" s="10">
        <f ca="1">IF($L645&lt;その他マスタ!$B$1,VLOOKUP($D645,月別収支!$A$2:$H$13,2,FALSE),その他マスタ!$B$3)+IF(AND($L645=その他マスタ!$B$1,入力項目!$I$9="あり",$D645=入力項目!$D$4),その他マスタ!$B$2,0)</f>
        <v>150000</v>
      </c>
      <c r="X645" s="10">
        <f ca="1">-IF(入力項目!$K$5=TRUE,
IF($F645+$G645&lt;3,VLOOKUP($D645,月別収支!$A$2:$H$13,8,FALSE),0)+IFERROR(VLOOKUP($H645,住宅ローン計算!C:P,13,FALSE),0)+IF($F645&gt;1,IF(OR($G645=3,$G645=6,$G645=9,$G645=12),ROUNDUP(入力項目!$N$18/4,0),0),0),
VLOOKUP($D645,月別収支!$A$2:$H$13,8,FALSE))</f>
        <v>0</v>
      </c>
      <c r="Y645" s="10">
        <f ca="1">-VLOOKUP($D645,月別収支!$A$2:$H$13,3,FALSE)</f>
        <v>-75000</v>
      </c>
      <c r="Z645" s="10">
        <f ca="1">-VLOOKUP($D645,月別収支!$A$2:$H$13,4,FALSE)</f>
        <v>-27000</v>
      </c>
      <c r="AA645" s="10">
        <f ca="1">-VLOOKUP($D645,月別収支!$A$2:$H$13,6,FALSE)</f>
        <v>-10000</v>
      </c>
      <c r="AB645" s="10">
        <f ca="1">-(
VLOOKUP($D645,月別収支!$A$2:$H$13,5,FALSE)+IF(AND(入力項目!$I$27&lt;=$A645,ISEVEN($A645-入力項目!$I$27),入力項目!$I$28=$D645),入力項目!$I$26,0)
+IF(入力項目!$K$26=TRUE,
IFERROR(VLOOKUP($K645,マイカーローン計算!C:P,13,FALSE),0),
IFERROR(
  IF(AND($C645&gt;0,MOD($C645,入力項目!$N$22)=0,$D645=入力項目!$N$23),入力項目!$N$24,0),
 0
)
)
)</f>
        <v>-20000</v>
      </c>
      <c r="AC645" s="10">
        <f ca="1">-IF($A645&lt;入力項目!$N$33,入力項目!$N$35,IF(AND($A645=入力項目!$N$33,$D645&lt;=入力項目!$N$34),入力項目!$N$35,0))</f>
        <v>0</v>
      </c>
      <c r="AD645">
        <f ca="1">-(
_xlfn.IFS(
P645&lt;=入力項目!$S$11,0,
AND(P645&gt;=入力項目!$S$11+1,P645&lt;=3),IFERROR(VLOOKUP(入力項目!$S$12,子育て関連マスタ!$I$4:$M$5,4,FALSE),0),
AND(P645&gt;=4,P645&lt;=6),IFERROR(VLOOKUP(入力項目!$S$13,子育て関連マスタ!$I$9:$M$12,4,FALSE),0),
AND(P645&gt;=7,P645&lt;=12),IFERROR(VLOOKUP(入力項目!$S$14,子育て関連マスタ!$I$16:$M$17,4,FALSE),0),
AND(P645&gt;=13,P645&lt;=15),IFERROR(VLOOKUP(入力項目!$S$15,子育て関連マスタ!$I$21:$M$22,4,FALSE),0),
AND(P645&gt;=16,P645&lt;=18),IFERROR(VLOOKUP(入力項目!$S$16,子育て関連マスタ!$I$26:$M$28,4,FALSE),0),
AND(P645&gt;=19,P645&lt;=20,入力項目!$S$16="高専"),IFERROR(VLOOKUP(入力項目!$S$16,子育て関連マスタ!$I$26:$M$28,4,FALSE),0),
AND(P645&gt;=19,P645&lt;=20,入力項目!$S$16&lt;&gt;"高専"),IFERROR(VLOOKUP(入力項目!$S$17,子育て関連マスタ!$I$32:$M$37,4,FALSE),0),
AND(P645&gt;=21,P645&lt;=22,入力項目!$S$16="高専"),IFERROR(VLOOKUP(入力項目!$S$17,子育て関連マスタ!$I$32:$M$34,4,FALSE),0),
AND(P645&gt;=21,P645&lt;=22,入力項目!$S$16&lt;&gt;"高専"),IFERROR(VLOOKUP(入力項目!$S$17,子育て関連マスタ!$I$32:$M$34,4,FALSE),0),
P645&gt;=23,0
) +
IF($D645=4,
  IFERROR(_xlfn.IFS(
  P645&lt;=入力項目!$S$11,0,
  AND(P645=入力項目!$S$11),IFERROR(VLOOKUP(入力項目!$S$12,子育て関連マスタ!$I$4:$M$5,2,FALSE),0),
  AND(P645=4),IFERROR(VLOOKUP(入力項目!$S$13,子育て関連マスタ!$I$9:$M$12,2,FALSE),0),
  AND(P645=7),IFERROR(VLOOKUP(入力項目!$S$14,子育て関連マスタ!$I$16:$M$17,2,FALSE),0),
  AND(P645=13),IFERROR(VLOOKUP(入力項目!$S$15,子育て関連マスタ!$I$21:$M$22,2,FALSE),0),
  AND(P645=16),IFERROR(VLOOKUP(入力項目!$S$16,子育て関連マスタ!$I$26:$M$28,2,FALSE),0),
  AND(P645=19,入力項目!$S$16&lt;&gt;"高専"),IFERROR(VLOOKUP(入力項目!$S$17,子育て関連マスタ!$I$32:$M$37,2,FALSE),0),
  AND(P645=21,入力項目!$S$16="高専"),IFERROR(VLOOKUP(入力項目!$S$17,子育て関連マスタ!$I$32:$M$37,2,FALSE),0),
  P645&gt;=22,0
  ),0),0
) +
IF(AND(P645&gt;=1,P645&lt;=15),IF($D645=入力項目!$S$8,入力項目!$S$3,0),0) +
IF(AND(P645&gt;=1,P645&lt;=15),IF($D645=5,入力項目!$S$4,0),0) +
IF(AND(P645&gt;=1,P645&lt;=15),IF($D645=12,入力項目!$S$5,0),0) +
IF(AND(入力項目!$S$7=$A645,入力項目!$S$8=$D645),子育て関連マスタ!$C$14,0) +
IFERROR(IF(AND(YEAR(EDATE(DATE(入力項目!$S$7,入力項目!$S$8,1),1))=$A645,MONTH(EDATE(DATE(入力項目!$S$7,入力項目!$S$8,1),1))=$D645),子育て関連マスタ!$C$15,0),0) +
IF(AND(OR(P645=3,P645=5,P645=7),$D645=11),子育て関連マスタ!$C$17,0) +
IF(AND(P645=20,$D645=1),子育て関連マスタ!$C$18,0) +
IF(AND(P645=20,$D645=1),
IFERROR(_xlfn.IFS(
入力項目!$S$10="男",子育て関連マスタ!$C$18,
入力項目!$S$10="女",子育て関連マスタ!$C$19
),0),0
) +
IF(AND(P645&gt;=入力項目!$S$18,P645&lt;=入力項目!$S$19),入力項目!$S$20,0) +
IF(AND(P645&gt;=入力項目!$S$21,P645&lt;=入力項目!$S$22),入力項目!$S$23,0) +
IF(AND(P645&gt;=入力項目!$S$24,P645&lt;=入力項目!$S$25),入力項目!$S$26,0)
)</f>
        <v>0</v>
      </c>
      <c r="AE645">
        <f ca="1">-(
_xlfn.IFS(
Q645&lt;=入力項目!$S$11,0,
AND(Q645&gt;=入力項目!$S$11+1,Q645&lt;=3),IFERROR(VLOOKUP(入力項目!$S$12,子育て関連マスタ!$I$4:$M$5,4,FALSE),0),
AND(Q645&gt;=4,Q645&lt;=6),IFERROR(VLOOKUP(入力項目!$S$13,子育て関連マスタ!$I$9:$M$12,4,FALSE),0),
AND(Q645&gt;=7,Q645&lt;=12),IFERROR(VLOOKUP(入力項目!$S$14,子育て関連マスタ!$I$16:$M$17,4,FALSE),0),
AND(Q645&gt;=13,Q645&lt;=15),IFERROR(VLOOKUP(入力項目!$S$15,子育て関連マスタ!$I$21:$M$22,4,FALSE),0),
AND(Q645&gt;=16,Q645&lt;=18),IFERROR(VLOOKUP(入力項目!$S$16,子育て関連マスタ!$I$26:$M$28,4,FALSE),0),
AND(Q645&gt;=19,Q645&lt;=20,入力項目!$S$16="高専"),IFERROR(VLOOKUP(入力項目!$S$16,子育て関連マスタ!$I$26:$M$28,4,FALSE),0),
AND(Q645&gt;=19,Q645&lt;=20,入力項目!$S$16&lt;&gt;"高専"),IFERROR(VLOOKUP(入力項目!$S$17,子育て関連マスタ!$I$32:$M$37,4,FALSE),0),
AND(Q645&gt;=21,Q645&lt;=22,入力項目!$S$16="高専"),IFERROR(VLOOKUP(入力項目!$S$17,子育て関連マスタ!$I$32:$M$34,4,FALSE),0),
AND(Q645&gt;=21,Q645&lt;=22,入力項目!$S$16&lt;&gt;"高専"),IFERROR(VLOOKUP(入力項目!$S$17,子育て関連マスタ!$I$32:$M$34,4,FALSE),0),
Q645&gt;=23,0
) +
IF($D645=4,
  IFERROR(_xlfn.IFS(
  Q645&lt;=入力項目!$S$11,0,
  AND(Q645=入力項目!$S$11),IFERROR(VLOOKUP(入力項目!$S$12,子育て関連マスタ!$I$4:$M$5,2,FALSE),0),
  AND(Q645=4),IFERROR(VLOOKUP(入力項目!$S$13,子育て関連マスタ!$I$9:$M$12,2,FALSE),0),
  AND(Q645=7),IFERROR(VLOOKUP(入力項目!$S$14,子育て関連マスタ!$I$16:$M$17,2,FALSE),0),
  AND(Q645=13),IFERROR(VLOOKUP(入力項目!$S$15,子育て関連マスタ!$I$21:$M$22,2,FALSE),0),
  AND(Q645=16),IFERROR(VLOOKUP(入力項目!$S$16,子育て関連マスタ!$I$26:$M$28,2,FALSE),0),
  AND(Q645=19,入力項目!$S$16&lt;&gt;"高専"),IFERROR(VLOOKUP(入力項目!$S$17,子育て関連マスタ!$I$32:$M$37,2,FALSE),0),
  AND(Q645=21,入力項目!$S$16="高専"),IFERROR(VLOOKUP(入力項目!$S$17,子育て関連マスタ!$I$32:$M$37,2,FALSE),0),
  Q645&gt;=22,0
  ),0),0
) +
IF(AND(Q645&gt;=1,Q645&lt;=15),IF($D645=入力項目!$S$8,入力項目!$S$3,0),0) +
IF(AND(Q645&gt;=1,Q645&lt;=15),IF($D645=5,入力項目!$S$4,0),0) +
IF(AND(Q645&gt;=1,Q645&lt;=15),IF($D645=12,入力項目!$S$5,0),0) +
IF(AND(入力項目!$S$7=$A645,入力項目!$S$8=$D645),子育て関連マスタ!$C$14,0) +
IFERROR(IF(AND(YEAR(EDATE(DATE(入力項目!$S$7,入力項目!$S$8,1),1))=$A645,MONTH(EDATE(DATE(入力項目!$S$7,入力項目!$S$8,1),1))=$D645),子育て関連マスタ!$C$15,0),0) +
IF(AND(OR(Q645=3,Q645=5,Q645=7),$D645=11),子育て関連マスタ!$C$17,0) +
IF(AND(Q645=20,$D645=1),子育て関連マスタ!$C$18,0) +
IF(AND(Q645=20,$D645=1),
IFERROR(_xlfn.IFS(
入力項目!$S$10="男",子育て関連マスタ!$C$18,
入力項目!$S$10="女",子育て関連マスタ!$C$19
),0),0
) +
IF(AND(Q645&gt;=入力項目!$S$18,Q645&lt;=入力項目!$S$19),入力項目!$S$20,0) +
IF(AND(Q645&gt;=入力項目!$S$21,Q645&lt;=入力項目!$S$22),入力項目!$S$23,0) +
IF(AND(Q645&gt;=入力項目!$S$24,Q645&lt;=入力項目!$S$25),入力項目!$S$26,0)
)</f>
        <v>0</v>
      </c>
      <c r="AF645">
        <f ca="1">-(
_xlfn.IFS(
R645&lt;=入力項目!$S$11,0,
AND(R645&gt;=入力項目!$S$11+1,R645&lt;=3),IFERROR(VLOOKUP(入力項目!$S$12,子育て関連マスタ!$I$4:$M$5,4,FALSE),0),
AND(R645&gt;=4,R645&lt;=6),IFERROR(VLOOKUP(入力項目!$S$13,子育て関連マスタ!$I$9:$M$12,4,FALSE),0),
AND(R645&gt;=7,R645&lt;=12),IFERROR(VLOOKUP(入力項目!$S$14,子育て関連マスタ!$I$16:$M$17,4,FALSE),0),
AND(R645&gt;=13,R645&lt;=15),IFERROR(VLOOKUP(入力項目!$S$15,子育て関連マスタ!$I$21:$M$22,4,FALSE),0),
AND(R645&gt;=16,R645&lt;=18),IFERROR(VLOOKUP(入力項目!$S$16,子育て関連マスタ!$I$26:$M$28,4,FALSE),0),
AND(R645&gt;=19,R645&lt;=20,入力項目!$S$16="高専"),IFERROR(VLOOKUP(入力項目!$S$16,子育て関連マスタ!$I$26:$M$28,4,FALSE),0),
AND(R645&gt;=19,R645&lt;=20,入力項目!$S$16&lt;&gt;"高専"),IFERROR(VLOOKUP(入力項目!$S$17,子育て関連マスタ!$I$32:$M$37,4,FALSE),0),
AND(R645&gt;=21,R645&lt;=22,入力項目!$S$16="高専"),IFERROR(VLOOKUP(入力項目!$S$17,子育て関連マスタ!$I$32:$M$34,4,FALSE),0),
AND(R645&gt;=21,R645&lt;=22,入力項目!$S$16&lt;&gt;"高専"),IFERROR(VLOOKUP(入力項目!$S$17,子育て関連マスタ!$I$32:$M$34,4,FALSE),0),
R645&gt;=23,0
) +
IF($D645=4,
  IFERROR(_xlfn.IFS(
  R645&lt;=入力項目!$S$11,0,
  AND(R645=入力項目!$S$11),IFERROR(VLOOKUP(入力項目!$S$12,子育て関連マスタ!$I$4:$M$5,2,FALSE),0),
  AND(R645=4),IFERROR(VLOOKUP(入力項目!$S$13,子育て関連マスタ!$I$9:$M$12,2,FALSE),0),
  AND(R645=7),IFERROR(VLOOKUP(入力項目!$S$14,子育て関連マスタ!$I$16:$M$17,2,FALSE),0),
  AND(R645=13),IFERROR(VLOOKUP(入力項目!$S$15,子育て関連マスタ!$I$21:$M$22,2,FALSE),0),
  AND(R645=16),IFERROR(VLOOKUP(入力項目!$S$16,子育て関連マスタ!$I$26:$M$28,2,FALSE),0),
  AND(R645=19,入力項目!$S$16&lt;&gt;"高専"),IFERROR(VLOOKUP(入力項目!$S$17,子育て関連マスタ!$I$32:$M$37,2,FALSE),0),
  AND(R645=21,入力項目!$S$16="高専"),IFERROR(VLOOKUP(入力項目!$S$17,子育て関連マスタ!$I$32:$M$37,2,FALSE),0),
  R645&gt;=22,0
  ),0),0
) +
IF(AND(R645&gt;=1,R645&lt;=15),IF($D645=入力項目!$S$8,入力項目!$S$3,0),0) +
IF(AND(R645&gt;=1,R645&lt;=15),IF($D645=5,入力項目!$S$4,0),0) +
IF(AND(R645&gt;=1,R645&lt;=15),IF($D645=12,入力項目!$S$5,0),0) +
IF(AND(入力項目!$S$7=$A645,入力項目!$S$8=$D645),子育て関連マスタ!$C$14,0) +
IFERROR(IF(AND(YEAR(EDATE(DATE(入力項目!$S$7,入力項目!$S$8,1),1))=$A645,MONTH(EDATE(DATE(入力項目!$S$7,入力項目!$S$8,1),1))=$D645),子育て関連マスタ!$C$15,0),0) +
IF(AND(OR(R645=3,R645=5,R645=7),$D645=11),子育て関連マスタ!$C$17,0) +
IF(AND(R645=20,$D645=1),子育て関連マスタ!$C$18,0) +
IF(AND(R645=20,$D645=1),
IFERROR(_xlfn.IFS(
入力項目!$S$10="男",子育て関連マスタ!$C$18,
入力項目!$S$10="女",子育て関連マスタ!$C$19
),0),0
) +
IF(AND(R645&gt;=入力項目!$S$18,R645&lt;=入力項目!$S$19),入力項目!$S$20,0) +
IF(AND(R645&gt;=入力項目!$S$21,R645&lt;=入力項目!$S$22),入力項目!$S$23,0) +
IF(AND(R645&gt;=入力項目!$S$24,R645&lt;=入力項目!$S$25),入力項目!$S$26,0)
)</f>
        <v>0</v>
      </c>
      <c r="AG645">
        <f ca="1">-(
_xlfn.IFS(
S645&lt;=入力項目!$S$11,0,
AND(S645&gt;=入力項目!$S$11+1,S645&lt;=3),IFERROR(VLOOKUP(入力項目!$S$12,子育て関連マスタ!$I$4:$M$5,4,FALSE),0),
AND(S645&gt;=4,S645&lt;=6),IFERROR(VLOOKUP(入力項目!$S$13,子育て関連マスタ!$I$9:$M$12,4,FALSE),0),
AND(S645&gt;=7,S645&lt;=12),IFERROR(VLOOKUP(入力項目!$S$14,子育て関連マスタ!$I$16:$M$17,4,FALSE),0),
AND(S645&gt;=13,S645&lt;=15),IFERROR(VLOOKUP(入力項目!$S$15,子育て関連マスタ!$I$21:$M$22,4,FALSE),0),
AND(S645&gt;=16,S645&lt;=18),IFERROR(VLOOKUP(入力項目!$S$16,子育て関連マスタ!$I$26:$M$28,4,FALSE),0),
AND(S645&gt;=19,S645&lt;=20,入力項目!$S$16="高専"),IFERROR(VLOOKUP(入力項目!$S$16,子育て関連マスタ!$I$26:$M$28,4,FALSE),0),
AND(S645&gt;=19,S645&lt;=20,入力項目!$S$16&lt;&gt;"高専"),IFERROR(VLOOKUP(入力項目!$S$17,子育て関連マスタ!$I$32:$M$37,4,FALSE),0),
AND(S645&gt;=21,S645&lt;=22,入力項目!$S$16="高専"),IFERROR(VLOOKUP(入力項目!$S$17,子育て関連マスタ!$I$32:$M$34,4,FALSE),0),
AND(S645&gt;=21,S645&lt;=22,入力項目!$S$16&lt;&gt;"高専"),IFERROR(VLOOKUP(入力項目!$S$17,子育て関連マスタ!$I$32:$M$34,4,FALSE),0),
S645&gt;=23,0
) +
IF($D645=4,
  IFERROR(_xlfn.IFS(
  S645&lt;=入力項目!$S$11,0,
  AND(S645=入力項目!$S$11),IFERROR(VLOOKUP(入力項目!$S$12,子育て関連マスタ!$I$4:$M$5,2,FALSE),0),
  AND(S645=4),IFERROR(VLOOKUP(入力項目!$S$13,子育て関連マスタ!$I$9:$M$12,2,FALSE),0),
  AND(S645=7),IFERROR(VLOOKUP(入力項目!$S$14,子育て関連マスタ!$I$16:$M$17,2,FALSE),0),
  AND(S645=13),IFERROR(VLOOKUP(入力項目!$S$15,子育て関連マスタ!$I$21:$M$22,2,FALSE),0),
  AND(S645=16),IFERROR(VLOOKUP(入力項目!$S$16,子育て関連マスタ!$I$26:$M$28,2,FALSE),0),
  AND(S645=19,入力項目!$S$16&lt;&gt;"高専"),IFERROR(VLOOKUP(入力項目!$S$17,子育て関連マスタ!$I$32:$M$37,2,FALSE),0),
  AND(S645=21,入力項目!$S$16="高専"),IFERROR(VLOOKUP(入力項目!$S$17,子育て関連マスタ!$I$32:$M$37,2,FALSE),0),
  S645&gt;=22,0
  ),0),0
) +
IF(AND(S645&gt;=1,S645&lt;=15),IF($D645=入力項目!$S$8,入力項目!$S$3,0),0) +
IF(AND(S645&gt;=1,S645&lt;=15),IF($D645=5,入力項目!$S$4,0),0) +
IF(AND(S645&gt;=1,S645&lt;=15),IF($D645=12,入力項目!$S$5,0),0) +
IF(AND(入力項目!$S$7=$A645,入力項目!$S$8=$D645),子育て関連マスタ!$C$14,0) +
IFERROR(IF(AND(YEAR(EDATE(DATE(入力項目!$S$7,入力項目!$S$8,1),1))=$A645,MONTH(EDATE(DATE(入力項目!$S$7,入力項目!$S$8,1),1))=$D645),子育て関連マスタ!$C$15,0),0) +
IF(AND(OR(S645=3,S645=5,S645=7),$D645=11),子育て関連マスタ!$C$17,0) +
IF(AND(S645=20,$D645=1),子育て関連マスタ!$C$18,0) +
IF(AND(S645=20,$D645=1),
IFERROR(_xlfn.IFS(
入力項目!$S$10="男",子育て関連マスタ!$C$18,
入力項目!$S$10="女",子育て関連マスタ!$C$19
),0),0
) +
IF(AND(S645&gt;=入力項目!$S$18,S645&lt;=入力項目!$S$19),入力項目!$S$20,0) +
IF(AND(S645&gt;=入力項目!$S$21,S645&lt;=入力項目!$S$22),入力項目!$S$23,0) +
IF(AND(S645&gt;=入力項目!$S$24,S645&lt;=入力項目!$S$25),入力項目!$S$26,0)
)</f>
        <v>0</v>
      </c>
      <c r="AH645">
        <f ca="1">-(
_xlfn.IFS(
T645&lt;=入力項目!$S$11,0,
AND(T645&gt;=入力項目!$S$11+1,T645&lt;=3),IFERROR(VLOOKUP(入力項目!$S$12,子育て関連マスタ!$I$4:$M$5,4,FALSE),0),
AND(T645&gt;=4,T645&lt;=6),IFERROR(VLOOKUP(入力項目!$S$13,子育て関連マスタ!$I$9:$M$12,4,FALSE),0),
AND(T645&gt;=7,T645&lt;=12),IFERROR(VLOOKUP(入力項目!$S$14,子育て関連マスタ!$I$16:$M$17,4,FALSE),0),
AND(T645&gt;=13,T645&lt;=15),IFERROR(VLOOKUP(入力項目!$S$15,子育て関連マスタ!$I$21:$M$22,4,FALSE),0),
AND(T645&gt;=16,T645&lt;=18),IFERROR(VLOOKUP(入力項目!$S$16,子育て関連マスタ!$I$26:$M$28,4,FALSE),0),
AND(T645&gt;=19,T645&lt;=20,入力項目!$S$16="高専"),IFERROR(VLOOKUP(入力項目!$S$16,子育て関連マスタ!$I$26:$M$28,4,FALSE),0),
AND(T645&gt;=19,T645&lt;=20,入力項目!$S$16&lt;&gt;"高専"),IFERROR(VLOOKUP(入力項目!$S$17,子育て関連マスタ!$I$32:$M$37,4,FALSE),0),
AND(T645&gt;=21,T645&lt;=22,入力項目!$S$16="高専"),IFERROR(VLOOKUP(入力項目!$S$17,子育て関連マスタ!$I$32:$M$34,4,FALSE),0),
AND(T645&gt;=21,T645&lt;=22,入力項目!$S$16&lt;&gt;"高専"),IFERROR(VLOOKUP(入力項目!$S$17,子育て関連マスタ!$I$32:$M$34,4,FALSE),0),
T645&gt;=23,0
) +
IF($D645=4,
  IFERROR(_xlfn.IFS(
  T645&lt;=入力項目!$S$11,0,
  AND(T645=入力項目!$S$11),IFERROR(VLOOKUP(入力項目!$S$12,子育て関連マスタ!$I$4:$M$5,2,FALSE),0),
  AND(T645=4),IFERROR(VLOOKUP(入力項目!$S$13,子育て関連マスタ!$I$9:$M$12,2,FALSE),0),
  AND(T645=7),IFERROR(VLOOKUP(入力項目!$S$14,子育て関連マスタ!$I$16:$M$17,2,FALSE),0),
  AND(T645=13),IFERROR(VLOOKUP(入力項目!$S$15,子育て関連マスタ!$I$21:$M$22,2,FALSE),0),
  AND(T645=16),IFERROR(VLOOKUP(入力項目!$S$16,子育て関連マスタ!$I$26:$M$28,2,FALSE),0),
  AND(T645=19,入力項目!$S$16&lt;&gt;"高専"),IFERROR(VLOOKUP(入力項目!$S$17,子育て関連マスタ!$I$32:$M$37,2,FALSE),0),
  AND(T645=21,入力項目!$S$16="高専"),IFERROR(VLOOKUP(入力項目!$S$17,子育て関連マスタ!$I$32:$M$37,2,FALSE),0),
  T645&gt;=22,0
  ),0),0
) +
IF(AND(T645&gt;=1,T645&lt;=15),IF($D645=入力項目!$S$8,入力項目!$S$3,0),0) +
IF(AND(T645&gt;=1,T645&lt;=15),IF($D645=5,入力項目!$S$4,0),0) +
IF(AND(T645&gt;=1,T645&lt;=15),IF($D645=12,入力項目!$S$5,0),0) +
IF(AND(入力項目!$S$7=$A645,入力項目!$S$8=$D645),子育て関連マスタ!$C$14,0) +
IFERROR(IF(AND(YEAR(EDATE(DATE(入力項目!$S$7,入力項目!$S$8,1),1))=$A645,MONTH(EDATE(DATE(入力項目!$S$7,入力項目!$S$8,1),1))=$D645),子育て関連マスタ!$C$15,0),0) +
IF(AND(OR(T645=3,T645=5,T645=7),$D645=11),子育て関連マスタ!$C$17,0) +
IF(AND(T645=20,$D645=1),子育て関連マスタ!$C$18,0) +
IF(AND(T645=20,$D645=1),
IFERROR(_xlfn.IFS(
入力項目!$S$10="男",子育て関連マスタ!$C$18,
入力項目!$S$10="女",子育て関連マスタ!$C$19
),0),0
) +
IF(AND(T645&gt;=入力項目!$S$18,T645&lt;=入力項目!$S$19),入力項目!$S$20,0) +
IF(AND(T645&gt;=入力項目!$S$21,T645&lt;=入力項目!$S$22),入力項目!$S$23,0) +
IF(AND(T645&gt;=入力項目!$S$24,T645&lt;=入力項目!$S$25),入力項目!$S$26,0)
)</f>
        <v>0</v>
      </c>
      <c r="AI645">
        <f ca="1">-(
_xlfn.IFS(
U645&lt;=入力項目!$S$11,0,
AND(U645&gt;=入力項目!$S$11+1,U645&lt;=3),IFERROR(VLOOKUP(入力項目!$S$12,子育て関連マスタ!$I$4:$M$5,4,FALSE),0),
AND(U645&gt;=4,U645&lt;=6),IFERROR(VLOOKUP(入力項目!$S$13,子育て関連マスタ!$I$9:$M$12,4,FALSE),0),
AND(U645&gt;=7,U645&lt;=12),IFERROR(VLOOKUP(入力項目!$S$14,子育て関連マスタ!$I$16:$M$17,4,FALSE),0),
AND(U645&gt;=13,U645&lt;=15),IFERROR(VLOOKUP(入力項目!$S$15,子育て関連マスタ!$I$21:$M$22,4,FALSE),0),
AND(U645&gt;=16,U645&lt;=18),IFERROR(VLOOKUP(入力項目!$S$16,子育て関連マスタ!$I$26:$M$28,4,FALSE),0),
AND(U645&gt;=19,U645&lt;=20,入力項目!$S$16="高専"),IFERROR(VLOOKUP(入力項目!$S$16,子育て関連マスタ!$I$26:$M$28,4,FALSE),0),
AND(U645&gt;=19,U645&lt;=20,入力項目!$S$16&lt;&gt;"高専"),IFERROR(VLOOKUP(入力項目!$S$17,子育て関連マスタ!$I$32:$M$37,4,FALSE),0),
AND(U645&gt;=21,U645&lt;=22,入力項目!$S$16="高専"),IFERROR(VLOOKUP(入力項目!$S$17,子育て関連マスタ!$I$32:$M$34,4,FALSE),0),
AND(U645&gt;=21,U645&lt;=22,入力項目!$S$16&lt;&gt;"高専"),IFERROR(VLOOKUP(入力項目!$S$17,子育て関連マスタ!$I$32:$M$34,4,FALSE),0),
U645&gt;=23,0
) +
IF($D645=4,
  IFERROR(_xlfn.IFS(
  U645&lt;=入力項目!$S$11,0,
  AND(U645=入力項目!$S$11),IFERROR(VLOOKUP(入力項目!$S$12,子育て関連マスタ!$I$4:$M$5,2,FALSE),0),
  AND(U645=4),IFERROR(VLOOKUP(入力項目!$S$13,子育て関連マスタ!$I$9:$M$12,2,FALSE),0),
  AND(U645=7),IFERROR(VLOOKUP(入力項目!$S$14,子育て関連マスタ!$I$16:$M$17,2,FALSE),0),
  AND(U645=13),IFERROR(VLOOKUP(入力項目!$S$15,子育て関連マスタ!$I$21:$M$22,2,FALSE),0),
  AND(U645=16),IFERROR(VLOOKUP(入力項目!$S$16,子育て関連マスタ!$I$26:$M$28,2,FALSE),0),
  AND(U645=19,入力項目!$S$16&lt;&gt;"高専"),IFERROR(VLOOKUP(入力項目!$S$17,子育て関連マスタ!$I$32:$M$37,2,FALSE),0),
  AND(U645=21,入力項目!$S$16="高専"),IFERROR(VLOOKUP(入力項目!$S$17,子育て関連マスタ!$I$32:$M$37,2,FALSE),0),
  U645&gt;=22,0
  ),0),0
) +
IF(AND(U645&gt;=1,U645&lt;=15),IF($D645=入力項目!$S$8,入力項目!$S$3,0),0) +
IF(AND(U645&gt;=1,U645&lt;=15),IF($D645=5,入力項目!$S$4,0),0) +
IF(AND(U645&gt;=1,U645&lt;=15),IF($D645=12,入力項目!$S$5,0),0) +
IF(AND(入力項目!$S$7=$A645,入力項目!$S$8=$D645),子育て関連マスタ!$C$14,0) +
IFERROR(IF(AND(YEAR(EDATE(DATE(入力項目!$S$7,入力項目!$S$8,1),1))=$A645,MONTH(EDATE(DATE(入力項目!$S$7,入力項目!$S$8,1),1))=$D645),子育て関連マスタ!$C$15,0),0) +
IF(AND(OR(U645=3,U645=5,U645=7),$D645=11),子育て関連マスタ!$C$17,0) +
IF(AND(U645=20,$D645=1),子育て関連マスタ!$C$18,0) +
IF(AND(U645=20,$D645=1),
IFERROR(_xlfn.IFS(
入力項目!$S$10="男",子育て関連マスタ!$C$18,
入力項目!$S$10="女",子育て関連マスタ!$C$19
),0),0
) +
IF(AND(U645&gt;=入力項目!$S$18,U645&lt;=入力項目!$S$19),入力項目!$S$20,0) +
IF(AND(U645&gt;=入力項目!$S$21,U645&lt;=入力項目!$S$22),入力項目!$S$23,0) +
IF(AND(U645&gt;=入力項目!$S$24,U645&lt;=入力項目!$S$25),入力項目!$S$26,0)
)</f>
        <v>0</v>
      </c>
      <c r="AJ645" s="10">
        <f ca="1">-VLOOKUP($D645,月別収支!$A$2:$H$13,7,FALSE)</f>
        <v>-20000</v>
      </c>
    </row>
    <row r="646" spans="1:36" x14ac:dyDescent="0.4">
      <c r="A646">
        <f t="shared" ca="1" si="173"/>
        <v>2078</v>
      </c>
      <c r="B646">
        <f t="shared" ca="1" si="180"/>
        <v>2078</v>
      </c>
      <c r="C646">
        <f t="shared" ca="1" si="181"/>
        <v>54</v>
      </c>
      <c r="D646">
        <f t="shared" ca="1" si="174"/>
        <v>4</v>
      </c>
      <c r="E646" t="str">
        <f t="shared" ca="1" si="175"/>
        <v>2078年4月</v>
      </c>
      <c r="F646">
        <f ca="1">IF(OR(入力項目!$N$5&lt;$A646,AND(入力項目!$N$5=$A646,入力項目!$N$6&lt;$D646)),IF(F645=0,1,IF(G646=12,F645+1,F645)),0)</f>
        <v>53</v>
      </c>
      <c r="G646">
        <f ca="1">IF(OR(入力項目!$N$5&lt;$A646,AND(入力項目!$N$5=$A646,入力項目!$N$6&lt;$D646)),IF(G645=12,1,G645+1),0)</f>
        <v>6</v>
      </c>
      <c r="H646" t="str">
        <f t="shared" ca="1" si="176"/>
        <v>53_6</v>
      </c>
      <c r="I646">
        <f ca="1">IF(
  IFERROR(AND($C646&gt;0,MOD($C646,入力項目!$N$22)=0,$D646=入力項目!$N$23), FALSE),
  1,
  IF(
    AND(I645&gt;0,J645=12),
    IF(I645=入力項目!$N$28, 0, I645+1),
    I645
  )
)</f>
        <v>0</v>
      </c>
      <c r="J646">
        <f ca="1">IF($D646=入力項目!$N$23,1,IFERROR(J645+1,1))</f>
        <v>11</v>
      </c>
      <c r="K646" t="str">
        <f t="shared" ca="1" si="177"/>
        <v>0_11</v>
      </c>
      <c r="L646">
        <f ca="1">L645+IF(入力項目!$D$4=$D646,1,0)</f>
        <v>82</v>
      </c>
      <c r="M646" t="str">
        <f t="shared" ca="1" si="178"/>
        <v>82歳</v>
      </c>
      <c r="N646">
        <f t="shared" ca="1" si="182"/>
        <v>83</v>
      </c>
      <c r="O646" t="str">
        <f t="shared" ca="1" si="179"/>
        <v>83歳</v>
      </c>
      <c r="P646">
        <f t="shared" ca="1" si="183"/>
        <v>58</v>
      </c>
      <c r="Q646">
        <f t="shared" ca="1" si="184"/>
        <v>56</v>
      </c>
      <c r="R646">
        <f t="shared" ca="1" si="185"/>
        <v>2079</v>
      </c>
      <c r="S646">
        <f t="shared" ca="1" si="186"/>
        <v>2079</v>
      </c>
      <c r="T646">
        <f t="shared" ca="1" si="187"/>
        <v>2079</v>
      </c>
      <c r="U646">
        <f t="shared" ca="1" si="188"/>
        <v>2079</v>
      </c>
      <c r="V646" s="10">
        <f t="shared" ref="V646:V709" ca="1" si="189">V645+W646+SUM(X646:AJ646)</f>
        <v>54562425</v>
      </c>
      <c r="W646" s="10">
        <f ca="1">IF($L646&lt;その他マスタ!$B$1,VLOOKUP($D646,月別収支!$A$2:$H$13,2,FALSE),その他マスタ!$B$3)+IF(AND($L646=その他マスタ!$B$1,入力項目!$I$9="あり",$D646=入力項目!$D$4),その他マスタ!$B$2,0)</f>
        <v>150000</v>
      </c>
      <c r="X646" s="10">
        <f ca="1">-IF(入力項目!$K$5=TRUE,
IF($F646+$G646&lt;3,VLOOKUP($D646,月別収支!$A$2:$H$13,8,FALSE),0)+IFERROR(VLOOKUP($H646,住宅ローン計算!C:P,13,FALSE),0)+IF($F646&gt;1,IF(OR($G646=3,$G646=6,$G646=9,$G646=12),ROUNDUP(入力項目!$N$18/4,0),0),0),
VLOOKUP($D646,月別収支!$A$2:$H$13,8,FALSE))</f>
        <v>-37500</v>
      </c>
      <c r="Y646" s="10">
        <f ca="1">-VLOOKUP($D646,月別収支!$A$2:$H$13,3,FALSE)</f>
        <v>-75000</v>
      </c>
      <c r="Z646" s="10">
        <f ca="1">-VLOOKUP($D646,月別収支!$A$2:$H$13,4,FALSE)</f>
        <v>-27000</v>
      </c>
      <c r="AA646" s="10">
        <f ca="1">-VLOOKUP($D646,月別収支!$A$2:$H$13,6,FALSE)</f>
        <v>-10000</v>
      </c>
      <c r="AB646" s="10">
        <f ca="1">-(
VLOOKUP($D646,月別収支!$A$2:$H$13,5,FALSE)+IF(AND(入力項目!$I$27&lt;=$A646,ISEVEN($A646-入力項目!$I$27),入力項目!$I$28=$D646),入力項目!$I$26,0)
+IF(入力項目!$K$26=TRUE,
IFERROR(VLOOKUP($K646,マイカーローン計算!C:P,13,FALSE),0),
IFERROR(
  IF(AND($C646&gt;0,MOD($C646,入力項目!$N$22)=0,$D646=入力項目!$N$23),入力項目!$N$24,0),
 0
)
)
)</f>
        <v>-20000</v>
      </c>
      <c r="AC646" s="10">
        <f ca="1">-IF($A646&lt;入力項目!$N$33,入力項目!$N$35,IF(AND($A646=入力項目!$N$33,$D646&lt;=入力項目!$N$34),入力項目!$N$35,0))</f>
        <v>0</v>
      </c>
      <c r="AD646">
        <f ca="1">-(
_xlfn.IFS(
P646&lt;=入力項目!$S$11,0,
AND(P646&gt;=入力項目!$S$11+1,P646&lt;=3),IFERROR(VLOOKUP(入力項目!$S$12,子育て関連マスタ!$I$4:$M$5,4,FALSE),0),
AND(P646&gt;=4,P646&lt;=6),IFERROR(VLOOKUP(入力項目!$S$13,子育て関連マスタ!$I$9:$M$12,4,FALSE),0),
AND(P646&gt;=7,P646&lt;=12),IFERROR(VLOOKUP(入力項目!$S$14,子育て関連マスタ!$I$16:$M$17,4,FALSE),0),
AND(P646&gt;=13,P646&lt;=15),IFERROR(VLOOKUP(入力項目!$S$15,子育て関連マスタ!$I$21:$M$22,4,FALSE),0),
AND(P646&gt;=16,P646&lt;=18),IFERROR(VLOOKUP(入力項目!$S$16,子育て関連マスタ!$I$26:$M$28,4,FALSE),0),
AND(P646&gt;=19,P646&lt;=20,入力項目!$S$16="高専"),IFERROR(VLOOKUP(入力項目!$S$16,子育て関連マスタ!$I$26:$M$28,4,FALSE),0),
AND(P646&gt;=19,P646&lt;=20,入力項目!$S$16&lt;&gt;"高専"),IFERROR(VLOOKUP(入力項目!$S$17,子育て関連マスタ!$I$32:$M$37,4,FALSE),0),
AND(P646&gt;=21,P646&lt;=22,入力項目!$S$16="高専"),IFERROR(VLOOKUP(入力項目!$S$17,子育て関連マスタ!$I$32:$M$34,4,FALSE),0),
AND(P646&gt;=21,P646&lt;=22,入力項目!$S$16&lt;&gt;"高専"),IFERROR(VLOOKUP(入力項目!$S$17,子育て関連マスタ!$I$32:$M$34,4,FALSE),0),
P646&gt;=23,0
) +
IF($D646=4,
  IFERROR(_xlfn.IFS(
  P646&lt;=入力項目!$S$11,0,
  AND(P646=入力項目!$S$11),IFERROR(VLOOKUP(入力項目!$S$12,子育て関連マスタ!$I$4:$M$5,2,FALSE),0),
  AND(P646=4),IFERROR(VLOOKUP(入力項目!$S$13,子育て関連マスタ!$I$9:$M$12,2,FALSE),0),
  AND(P646=7),IFERROR(VLOOKUP(入力項目!$S$14,子育て関連マスタ!$I$16:$M$17,2,FALSE),0),
  AND(P646=13),IFERROR(VLOOKUP(入力項目!$S$15,子育て関連マスタ!$I$21:$M$22,2,FALSE),0),
  AND(P646=16),IFERROR(VLOOKUP(入力項目!$S$16,子育て関連マスタ!$I$26:$M$28,2,FALSE),0),
  AND(P646=19,入力項目!$S$16&lt;&gt;"高専"),IFERROR(VLOOKUP(入力項目!$S$17,子育て関連マスタ!$I$32:$M$37,2,FALSE),0),
  AND(P646=21,入力項目!$S$16="高専"),IFERROR(VLOOKUP(入力項目!$S$17,子育て関連マスタ!$I$32:$M$37,2,FALSE),0),
  P646&gt;=22,0
  ),0),0
) +
IF(AND(P646&gt;=1,P646&lt;=15),IF($D646=入力項目!$S$8,入力項目!$S$3,0),0) +
IF(AND(P646&gt;=1,P646&lt;=15),IF($D646=5,入力項目!$S$4,0),0) +
IF(AND(P646&gt;=1,P646&lt;=15),IF($D646=12,入力項目!$S$5,0),0) +
IF(AND(入力項目!$S$7=$A646,入力項目!$S$8=$D646),子育て関連マスタ!$C$14,0) +
IFERROR(IF(AND(YEAR(EDATE(DATE(入力項目!$S$7,入力項目!$S$8,1),1))=$A646,MONTH(EDATE(DATE(入力項目!$S$7,入力項目!$S$8,1),1))=$D646),子育て関連マスタ!$C$15,0),0) +
IF(AND(OR(P646=3,P646=5,P646=7),$D646=11),子育て関連マスタ!$C$17,0) +
IF(AND(P646=20,$D646=1),子育て関連マスタ!$C$18,0) +
IF(AND(P646=20,$D646=1),
IFERROR(_xlfn.IFS(
入力項目!$S$10="男",子育て関連マスタ!$C$18,
入力項目!$S$10="女",子育て関連マスタ!$C$19
),0),0
) +
IF(AND(P646&gt;=入力項目!$S$18,P646&lt;=入力項目!$S$19),入力項目!$S$20,0) +
IF(AND(P646&gt;=入力項目!$S$21,P646&lt;=入力項目!$S$22),入力項目!$S$23,0) +
IF(AND(P646&gt;=入力項目!$S$24,P646&lt;=入力項目!$S$25),入力項目!$S$26,0)
)</f>
        <v>0</v>
      </c>
      <c r="AE646">
        <f ca="1">-(
_xlfn.IFS(
Q646&lt;=入力項目!$S$11,0,
AND(Q646&gt;=入力項目!$S$11+1,Q646&lt;=3),IFERROR(VLOOKUP(入力項目!$S$12,子育て関連マスタ!$I$4:$M$5,4,FALSE),0),
AND(Q646&gt;=4,Q646&lt;=6),IFERROR(VLOOKUP(入力項目!$S$13,子育て関連マスタ!$I$9:$M$12,4,FALSE),0),
AND(Q646&gt;=7,Q646&lt;=12),IFERROR(VLOOKUP(入力項目!$S$14,子育て関連マスタ!$I$16:$M$17,4,FALSE),0),
AND(Q646&gt;=13,Q646&lt;=15),IFERROR(VLOOKUP(入力項目!$S$15,子育て関連マスタ!$I$21:$M$22,4,FALSE),0),
AND(Q646&gt;=16,Q646&lt;=18),IFERROR(VLOOKUP(入力項目!$S$16,子育て関連マスタ!$I$26:$M$28,4,FALSE),0),
AND(Q646&gt;=19,Q646&lt;=20,入力項目!$S$16="高専"),IFERROR(VLOOKUP(入力項目!$S$16,子育て関連マスタ!$I$26:$M$28,4,FALSE),0),
AND(Q646&gt;=19,Q646&lt;=20,入力項目!$S$16&lt;&gt;"高専"),IFERROR(VLOOKUP(入力項目!$S$17,子育て関連マスタ!$I$32:$M$37,4,FALSE),0),
AND(Q646&gt;=21,Q646&lt;=22,入力項目!$S$16="高専"),IFERROR(VLOOKUP(入力項目!$S$17,子育て関連マスタ!$I$32:$M$34,4,FALSE),0),
AND(Q646&gt;=21,Q646&lt;=22,入力項目!$S$16&lt;&gt;"高専"),IFERROR(VLOOKUP(入力項目!$S$17,子育て関連マスタ!$I$32:$M$34,4,FALSE),0),
Q646&gt;=23,0
) +
IF($D646=4,
  IFERROR(_xlfn.IFS(
  Q646&lt;=入力項目!$S$11,0,
  AND(Q646=入力項目!$S$11),IFERROR(VLOOKUP(入力項目!$S$12,子育て関連マスタ!$I$4:$M$5,2,FALSE),0),
  AND(Q646=4),IFERROR(VLOOKUP(入力項目!$S$13,子育て関連マスタ!$I$9:$M$12,2,FALSE),0),
  AND(Q646=7),IFERROR(VLOOKUP(入力項目!$S$14,子育て関連マスタ!$I$16:$M$17,2,FALSE),0),
  AND(Q646=13),IFERROR(VLOOKUP(入力項目!$S$15,子育て関連マスタ!$I$21:$M$22,2,FALSE),0),
  AND(Q646=16),IFERROR(VLOOKUP(入力項目!$S$16,子育て関連マスタ!$I$26:$M$28,2,FALSE),0),
  AND(Q646=19,入力項目!$S$16&lt;&gt;"高専"),IFERROR(VLOOKUP(入力項目!$S$17,子育て関連マスタ!$I$32:$M$37,2,FALSE),0),
  AND(Q646=21,入力項目!$S$16="高専"),IFERROR(VLOOKUP(入力項目!$S$17,子育て関連マスタ!$I$32:$M$37,2,FALSE),0),
  Q646&gt;=22,0
  ),0),0
) +
IF(AND(Q646&gt;=1,Q646&lt;=15),IF($D646=入力項目!$S$8,入力項目!$S$3,0),0) +
IF(AND(Q646&gt;=1,Q646&lt;=15),IF($D646=5,入力項目!$S$4,0),0) +
IF(AND(Q646&gt;=1,Q646&lt;=15),IF($D646=12,入力項目!$S$5,0),0) +
IF(AND(入力項目!$S$7=$A646,入力項目!$S$8=$D646),子育て関連マスタ!$C$14,0) +
IFERROR(IF(AND(YEAR(EDATE(DATE(入力項目!$S$7,入力項目!$S$8,1),1))=$A646,MONTH(EDATE(DATE(入力項目!$S$7,入力項目!$S$8,1),1))=$D646),子育て関連マスタ!$C$15,0),0) +
IF(AND(OR(Q646=3,Q646=5,Q646=7),$D646=11),子育て関連マスタ!$C$17,0) +
IF(AND(Q646=20,$D646=1),子育て関連マスタ!$C$18,0) +
IF(AND(Q646=20,$D646=1),
IFERROR(_xlfn.IFS(
入力項目!$S$10="男",子育て関連マスタ!$C$18,
入力項目!$S$10="女",子育て関連マスタ!$C$19
),0),0
) +
IF(AND(Q646&gt;=入力項目!$S$18,Q646&lt;=入力項目!$S$19),入力項目!$S$20,0) +
IF(AND(Q646&gt;=入力項目!$S$21,Q646&lt;=入力項目!$S$22),入力項目!$S$23,0) +
IF(AND(Q646&gt;=入力項目!$S$24,Q646&lt;=入力項目!$S$25),入力項目!$S$26,0)
)</f>
        <v>0</v>
      </c>
      <c r="AF646">
        <f ca="1">-(
_xlfn.IFS(
R646&lt;=入力項目!$S$11,0,
AND(R646&gt;=入力項目!$S$11+1,R646&lt;=3),IFERROR(VLOOKUP(入力項目!$S$12,子育て関連マスタ!$I$4:$M$5,4,FALSE),0),
AND(R646&gt;=4,R646&lt;=6),IFERROR(VLOOKUP(入力項目!$S$13,子育て関連マスタ!$I$9:$M$12,4,FALSE),0),
AND(R646&gt;=7,R646&lt;=12),IFERROR(VLOOKUP(入力項目!$S$14,子育て関連マスタ!$I$16:$M$17,4,FALSE),0),
AND(R646&gt;=13,R646&lt;=15),IFERROR(VLOOKUP(入力項目!$S$15,子育て関連マスタ!$I$21:$M$22,4,FALSE),0),
AND(R646&gt;=16,R646&lt;=18),IFERROR(VLOOKUP(入力項目!$S$16,子育て関連マスタ!$I$26:$M$28,4,FALSE),0),
AND(R646&gt;=19,R646&lt;=20,入力項目!$S$16="高専"),IFERROR(VLOOKUP(入力項目!$S$16,子育て関連マスタ!$I$26:$M$28,4,FALSE),0),
AND(R646&gt;=19,R646&lt;=20,入力項目!$S$16&lt;&gt;"高専"),IFERROR(VLOOKUP(入力項目!$S$17,子育て関連マスタ!$I$32:$M$37,4,FALSE),0),
AND(R646&gt;=21,R646&lt;=22,入力項目!$S$16="高専"),IFERROR(VLOOKUP(入力項目!$S$17,子育て関連マスタ!$I$32:$M$34,4,FALSE),0),
AND(R646&gt;=21,R646&lt;=22,入力項目!$S$16&lt;&gt;"高専"),IFERROR(VLOOKUP(入力項目!$S$17,子育て関連マスタ!$I$32:$M$34,4,FALSE),0),
R646&gt;=23,0
) +
IF($D646=4,
  IFERROR(_xlfn.IFS(
  R646&lt;=入力項目!$S$11,0,
  AND(R646=入力項目!$S$11),IFERROR(VLOOKUP(入力項目!$S$12,子育て関連マスタ!$I$4:$M$5,2,FALSE),0),
  AND(R646=4),IFERROR(VLOOKUP(入力項目!$S$13,子育て関連マスタ!$I$9:$M$12,2,FALSE),0),
  AND(R646=7),IFERROR(VLOOKUP(入力項目!$S$14,子育て関連マスタ!$I$16:$M$17,2,FALSE),0),
  AND(R646=13),IFERROR(VLOOKUP(入力項目!$S$15,子育て関連マスタ!$I$21:$M$22,2,FALSE),0),
  AND(R646=16),IFERROR(VLOOKUP(入力項目!$S$16,子育て関連マスタ!$I$26:$M$28,2,FALSE),0),
  AND(R646=19,入力項目!$S$16&lt;&gt;"高専"),IFERROR(VLOOKUP(入力項目!$S$17,子育て関連マスタ!$I$32:$M$37,2,FALSE),0),
  AND(R646=21,入力項目!$S$16="高専"),IFERROR(VLOOKUP(入力項目!$S$17,子育て関連マスタ!$I$32:$M$37,2,FALSE),0),
  R646&gt;=22,0
  ),0),0
) +
IF(AND(R646&gt;=1,R646&lt;=15),IF($D646=入力項目!$S$8,入力項目!$S$3,0),0) +
IF(AND(R646&gt;=1,R646&lt;=15),IF($D646=5,入力項目!$S$4,0),0) +
IF(AND(R646&gt;=1,R646&lt;=15),IF($D646=12,入力項目!$S$5,0),0) +
IF(AND(入力項目!$S$7=$A646,入力項目!$S$8=$D646),子育て関連マスタ!$C$14,0) +
IFERROR(IF(AND(YEAR(EDATE(DATE(入力項目!$S$7,入力項目!$S$8,1),1))=$A646,MONTH(EDATE(DATE(入力項目!$S$7,入力項目!$S$8,1),1))=$D646),子育て関連マスタ!$C$15,0),0) +
IF(AND(OR(R646=3,R646=5,R646=7),$D646=11),子育て関連マスタ!$C$17,0) +
IF(AND(R646=20,$D646=1),子育て関連マスタ!$C$18,0) +
IF(AND(R646=20,$D646=1),
IFERROR(_xlfn.IFS(
入力項目!$S$10="男",子育て関連マスタ!$C$18,
入力項目!$S$10="女",子育て関連マスタ!$C$19
),0),0
) +
IF(AND(R646&gt;=入力項目!$S$18,R646&lt;=入力項目!$S$19),入力項目!$S$20,0) +
IF(AND(R646&gt;=入力項目!$S$21,R646&lt;=入力項目!$S$22),入力項目!$S$23,0) +
IF(AND(R646&gt;=入力項目!$S$24,R646&lt;=入力項目!$S$25),入力項目!$S$26,0)
)</f>
        <v>0</v>
      </c>
      <c r="AG646">
        <f ca="1">-(
_xlfn.IFS(
S646&lt;=入力項目!$S$11,0,
AND(S646&gt;=入力項目!$S$11+1,S646&lt;=3),IFERROR(VLOOKUP(入力項目!$S$12,子育て関連マスタ!$I$4:$M$5,4,FALSE),0),
AND(S646&gt;=4,S646&lt;=6),IFERROR(VLOOKUP(入力項目!$S$13,子育て関連マスタ!$I$9:$M$12,4,FALSE),0),
AND(S646&gt;=7,S646&lt;=12),IFERROR(VLOOKUP(入力項目!$S$14,子育て関連マスタ!$I$16:$M$17,4,FALSE),0),
AND(S646&gt;=13,S646&lt;=15),IFERROR(VLOOKUP(入力項目!$S$15,子育て関連マスタ!$I$21:$M$22,4,FALSE),0),
AND(S646&gt;=16,S646&lt;=18),IFERROR(VLOOKUP(入力項目!$S$16,子育て関連マスタ!$I$26:$M$28,4,FALSE),0),
AND(S646&gt;=19,S646&lt;=20,入力項目!$S$16="高専"),IFERROR(VLOOKUP(入力項目!$S$16,子育て関連マスタ!$I$26:$M$28,4,FALSE),0),
AND(S646&gt;=19,S646&lt;=20,入力項目!$S$16&lt;&gt;"高専"),IFERROR(VLOOKUP(入力項目!$S$17,子育て関連マスタ!$I$32:$M$37,4,FALSE),0),
AND(S646&gt;=21,S646&lt;=22,入力項目!$S$16="高専"),IFERROR(VLOOKUP(入力項目!$S$17,子育て関連マスタ!$I$32:$M$34,4,FALSE),0),
AND(S646&gt;=21,S646&lt;=22,入力項目!$S$16&lt;&gt;"高専"),IFERROR(VLOOKUP(入力項目!$S$17,子育て関連マスタ!$I$32:$M$34,4,FALSE),0),
S646&gt;=23,0
) +
IF($D646=4,
  IFERROR(_xlfn.IFS(
  S646&lt;=入力項目!$S$11,0,
  AND(S646=入力項目!$S$11),IFERROR(VLOOKUP(入力項目!$S$12,子育て関連マスタ!$I$4:$M$5,2,FALSE),0),
  AND(S646=4),IFERROR(VLOOKUP(入力項目!$S$13,子育て関連マスタ!$I$9:$M$12,2,FALSE),0),
  AND(S646=7),IFERROR(VLOOKUP(入力項目!$S$14,子育て関連マスタ!$I$16:$M$17,2,FALSE),0),
  AND(S646=13),IFERROR(VLOOKUP(入力項目!$S$15,子育て関連マスタ!$I$21:$M$22,2,FALSE),0),
  AND(S646=16),IFERROR(VLOOKUP(入力項目!$S$16,子育て関連マスタ!$I$26:$M$28,2,FALSE),0),
  AND(S646=19,入力項目!$S$16&lt;&gt;"高専"),IFERROR(VLOOKUP(入力項目!$S$17,子育て関連マスタ!$I$32:$M$37,2,FALSE),0),
  AND(S646=21,入力項目!$S$16="高専"),IFERROR(VLOOKUP(入力項目!$S$17,子育て関連マスタ!$I$32:$M$37,2,FALSE),0),
  S646&gt;=22,0
  ),0),0
) +
IF(AND(S646&gt;=1,S646&lt;=15),IF($D646=入力項目!$S$8,入力項目!$S$3,0),0) +
IF(AND(S646&gt;=1,S646&lt;=15),IF($D646=5,入力項目!$S$4,0),0) +
IF(AND(S646&gt;=1,S646&lt;=15),IF($D646=12,入力項目!$S$5,0),0) +
IF(AND(入力項目!$S$7=$A646,入力項目!$S$8=$D646),子育て関連マスタ!$C$14,0) +
IFERROR(IF(AND(YEAR(EDATE(DATE(入力項目!$S$7,入力項目!$S$8,1),1))=$A646,MONTH(EDATE(DATE(入力項目!$S$7,入力項目!$S$8,1),1))=$D646),子育て関連マスタ!$C$15,0),0) +
IF(AND(OR(S646=3,S646=5,S646=7),$D646=11),子育て関連マスタ!$C$17,0) +
IF(AND(S646=20,$D646=1),子育て関連マスタ!$C$18,0) +
IF(AND(S646=20,$D646=1),
IFERROR(_xlfn.IFS(
入力項目!$S$10="男",子育て関連マスタ!$C$18,
入力項目!$S$10="女",子育て関連マスタ!$C$19
),0),0
) +
IF(AND(S646&gt;=入力項目!$S$18,S646&lt;=入力項目!$S$19),入力項目!$S$20,0) +
IF(AND(S646&gt;=入力項目!$S$21,S646&lt;=入力項目!$S$22),入力項目!$S$23,0) +
IF(AND(S646&gt;=入力項目!$S$24,S646&lt;=入力項目!$S$25),入力項目!$S$26,0)
)</f>
        <v>0</v>
      </c>
      <c r="AH646">
        <f ca="1">-(
_xlfn.IFS(
T646&lt;=入力項目!$S$11,0,
AND(T646&gt;=入力項目!$S$11+1,T646&lt;=3),IFERROR(VLOOKUP(入力項目!$S$12,子育て関連マスタ!$I$4:$M$5,4,FALSE),0),
AND(T646&gt;=4,T646&lt;=6),IFERROR(VLOOKUP(入力項目!$S$13,子育て関連マスタ!$I$9:$M$12,4,FALSE),0),
AND(T646&gt;=7,T646&lt;=12),IFERROR(VLOOKUP(入力項目!$S$14,子育て関連マスタ!$I$16:$M$17,4,FALSE),0),
AND(T646&gt;=13,T646&lt;=15),IFERROR(VLOOKUP(入力項目!$S$15,子育て関連マスタ!$I$21:$M$22,4,FALSE),0),
AND(T646&gt;=16,T646&lt;=18),IFERROR(VLOOKUP(入力項目!$S$16,子育て関連マスタ!$I$26:$M$28,4,FALSE),0),
AND(T646&gt;=19,T646&lt;=20,入力項目!$S$16="高専"),IFERROR(VLOOKUP(入力項目!$S$16,子育て関連マスタ!$I$26:$M$28,4,FALSE),0),
AND(T646&gt;=19,T646&lt;=20,入力項目!$S$16&lt;&gt;"高専"),IFERROR(VLOOKUP(入力項目!$S$17,子育て関連マスタ!$I$32:$M$37,4,FALSE),0),
AND(T646&gt;=21,T646&lt;=22,入力項目!$S$16="高専"),IFERROR(VLOOKUP(入力項目!$S$17,子育て関連マスタ!$I$32:$M$34,4,FALSE),0),
AND(T646&gt;=21,T646&lt;=22,入力項目!$S$16&lt;&gt;"高専"),IFERROR(VLOOKUP(入力項目!$S$17,子育て関連マスタ!$I$32:$M$34,4,FALSE),0),
T646&gt;=23,0
) +
IF($D646=4,
  IFERROR(_xlfn.IFS(
  T646&lt;=入力項目!$S$11,0,
  AND(T646=入力項目!$S$11),IFERROR(VLOOKUP(入力項目!$S$12,子育て関連マスタ!$I$4:$M$5,2,FALSE),0),
  AND(T646=4),IFERROR(VLOOKUP(入力項目!$S$13,子育て関連マスタ!$I$9:$M$12,2,FALSE),0),
  AND(T646=7),IFERROR(VLOOKUP(入力項目!$S$14,子育て関連マスタ!$I$16:$M$17,2,FALSE),0),
  AND(T646=13),IFERROR(VLOOKUP(入力項目!$S$15,子育て関連マスタ!$I$21:$M$22,2,FALSE),0),
  AND(T646=16),IFERROR(VLOOKUP(入力項目!$S$16,子育て関連マスタ!$I$26:$M$28,2,FALSE),0),
  AND(T646=19,入力項目!$S$16&lt;&gt;"高専"),IFERROR(VLOOKUP(入力項目!$S$17,子育て関連マスタ!$I$32:$M$37,2,FALSE),0),
  AND(T646=21,入力項目!$S$16="高専"),IFERROR(VLOOKUP(入力項目!$S$17,子育て関連マスタ!$I$32:$M$37,2,FALSE),0),
  T646&gt;=22,0
  ),0),0
) +
IF(AND(T646&gt;=1,T646&lt;=15),IF($D646=入力項目!$S$8,入力項目!$S$3,0),0) +
IF(AND(T646&gt;=1,T646&lt;=15),IF($D646=5,入力項目!$S$4,0),0) +
IF(AND(T646&gt;=1,T646&lt;=15),IF($D646=12,入力項目!$S$5,0),0) +
IF(AND(入力項目!$S$7=$A646,入力項目!$S$8=$D646),子育て関連マスタ!$C$14,0) +
IFERROR(IF(AND(YEAR(EDATE(DATE(入力項目!$S$7,入力項目!$S$8,1),1))=$A646,MONTH(EDATE(DATE(入力項目!$S$7,入力項目!$S$8,1),1))=$D646),子育て関連マスタ!$C$15,0),0) +
IF(AND(OR(T646=3,T646=5,T646=7),$D646=11),子育て関連マスタ!$C$17,0) +
IF(AND(T646=20,$D646=1),子育て関連マスタ!$C$18,0) +
IF(AND(T646=20,$D646=1),
IFERROR(_xlfn.IFS(
入力項目!$S$10="男",子育て関連マスタ!$C$18,
入力項目!$S$10="女",子育て関連マスタ!$C$19
),0),0
) +
IF(AND(T646&gt;=入力項目!$S$18,T646&lt;=入力項目!$S$19),入力項目!$S$20,0) +
IF(AND(T646&gt;=入力項目!$S$21,T646&lt;=入力項目!$S$22),入力項目!$S$23,0) +
IF(AND(T646&gt;=入力項目!$S$24,T646&lt;=入力項目!$S$25),入力項目!$S$26,0)
)</f>
        <v>0</v>
      </c>
      <c r="AI646">
        <f ca="1">-(
_xlfn.IFS(
U646&lt;=入力項目!$S$11,0,
AND(U646&gt;=入力項目!$S$11+1,U646&lt;=3),IFERROR(VLOOKUP(入力項目!$S$12,子育て関連マスタ!$I$4:$M$5,4,FALSE),0),
AND(U646&gt;=4,U646&lt;=6),IFERROR(VLOOKUP(入力項目!$S$13,子育て関連マスタ!$I$9:$M$12,4,FALSE),0),
AND(U646&gt;=7,U646&lt;=12),IFERROR(VLOOKUP(入力項目!$S$14,子育て関連マスタ!$I$16:$M$17,4,FALSE),0),
AND(U646&gt;=13,U646&lt;=15),IFERROR(VLOOKUP(入力項目!$S$15,子育て関連マスタ!$I$21:$M$22,4,FALSE),0),
AND(U646&gt;=16,U646&lt;=18),IFERROR(VLOOKUP(入力項目!$S$16,子育て関連マスタ!$I$26:$M$28,4,FALSE),0),
AND(U646&gt;=19,U646&lt;=20,入力項目!$S$16="高専"),IFERROR(VLOOKUP(入力項目!$S$16,子育て関連マスタ!$I$26:$M$28,4,FALSE),0),
AND(U646&gt;=19,U646&lt;=20,入力項目!$S$16&lt;&gt;"高専"),IFERROR(VLOOKUP(入力項目!$S$17,子育て関連マスタ!$I$32:$M$37,4,FALSE),0),
AND(U646&gt;=21,U646&lt;=22,入力項目!$S$16="高専"),IFERROR(VLOOKUP(入力項目!$S$17,子育て関連マスタ!$I$32:$M$34,4,FALSE),0),
AND(U646&gt;=21,U646&lt;=22,入力項目!$S$16&lt;&gt;"高専"),IFERROR(VLOOKUP(入力項目!$S$17,子育て関連マスタ!$I$32:$M$34,4,FALSE),0),
U646&gt;=23,0
) +
IF($D646=4,
  IFERROR(_xlfn.IFS(
  U646&lt;=入力項目!$S$11,0,
  AND(U646=入力項目!$S$11),IFERROR(VLOOKUP(入力項目!$S$12,子育て関連マスタ!$I$4:$M$5,2,FALSE),0),
  AND(U646=4),IFERROR(VLOOKUP(入力項目!$S$13,子育て関連マスタ!$I$9:$M$12,2,FALSE),0),
  AND(U646=7),IFERROR(VLOOKUP(入力項目!$S$14,子育て関連マスタ!$I$16:$M$17,2,FALSE),0),
  AND(U646=13),IFERROR(VLOOKUP(入力項目!$S$15,子育て関連マスタ!$I$21:$M$22,2,FALSE),0),
  AND(U646=16),IFERROR(VLOOKUP(入力項目!$S$16,子育て関連マスタ!$I$26:$M$28,2,FALSE),0),
  AND(U646=19,入力項目!$S$16&lt;&gt;"高専"),IFERROR(VLOOKUP(入力項目!$S$17,子育て関連マスタ!$I$32:$M$37,2,FALSE),0),
  AND(U646=21,入力項目!$S$16="高専"),IFERROR(VLOOKUP(入力項目!$S$17,子育て関連マスタ!$I$32:$M$37,2,FALSE),0),
  U646&gt;=22,0
  ),0),0
) +
IF(AND(U646&gt;=1,U646&lt;=15),IF($D646=入力項目!$S$8,入力項目!$S$3,0),0) +
IF(AND(U646&gt;=1,U646&lt;=15),IF($D646=5,入力項目!$S$4,0),0) +
IF(AND(U646&gt;=1,U646&lt;=15),IF($D646=12,入力項目!$S$5,0),0) +
IF(AND(入力項目!$S$7=$A646,入力項目!$S$8=$D646),子育て関連マスタ!$C$14,0) +
IFERROR(IF(AND(YEAR(EDATE(DATE(入力項目!$S$7,入力項目!$S$8,1),1))=$A646,MONTH(EDATE(DATE(入力項目!$S$7,入力項目!$S$8,1),1))=$D646),子育て関連マスタ!$C$15,0),0) +
IF(AND(OR(U646=3,U646=5,U646=7),$D646=11),子育て関連マスタ!$C$17,0) +
IF(AND(U646=20,$D646=1),子育て関連マスタ!$C$18,0) +
IF(AND(U646=20,$D646=1),
IFERROR(_xlfn.IFS(
入力項目!$S$10="男",子育て関連マスタ!$C$18,
入力項目!$S$10="女",子育て関連マスタ!$C$19
),0),0
) +
IF(AND(U646&gt;=入力項目!$S$18,U646&lt;=入力項目!$S$19),入力項目!$S$20,0) +
IF(AND(U646&gt;=入力項目!$S$21,U646&lt;=入力項目!$S$22),入力項目!$S$23,0) +
IF(AND(U646&gt;=入力項目!$S$24,U646&lt;=入力項目!$S$25),入力項目!$S$26,0)
)</f>
        <v>0</v>
      </c>
      <c r="AJ646" s="10">
        <f ca="1">-VLOOKUP($D646,月別収支!$A$2:$H$13,7,FALSE)</f>
        <v>-20000</v>
      </c>
    </row>
    <row r="647" spans="1:36" x14ac:dyDescent="0.4">
      <c r="A647">
        <f t="shared" ca="1" si="173"/>
        <v>2078</v>
      </c>
      <c r="B647">
        <f t="shared" ca="1" si="180"/>
        <v>2078</v>
      </c>
      <c r="C647">
        <f t="shared" ca="1" si="181"/>
        <v>54</v>
      </c>
      <c r="D647">
        <f t="shared" ca="1" si="174"/>
        <v>5</v>
      </c>
      <c r="E647" t="str">
        <f t="shared" ca="1" si="175"/>
        <v>2078年5月</v>
      </c>
      <c r="F647">
        <f ca="1">IF(OR(入力項目!$N$5&lt;$A647,AND(入力項目!$N$5=$A647,入力項目!$N$6&lt;$D647)),IF(F646=0,1,IF(G647=12,F646+1,F646)),0)</f>
        <v>53</v>
      </c>
      <c r="G647">
        <f ca="1">IF(OR(入力項目!$N$5&lt;$A647,AND(入力項目!$N$5=$A647,入力項目!$N$6&lt;$D647)),IF(G646=12,1,G646+1),0)</f>
        <v>7</v>
      </c>
      <c r="H647" t="str">
        <f t="shared" ca="1" si="176"/>
        <v>53_7</v>
      </c>
      <c r="I647">
        <f ca="1">IF(
  IFERROR(AND($C647&gt;0,MOD($C647,入力項目!$N$22)=0,$D647=入力項目!$N$23), FALSE),
  1,
  IF(
    AND(I646&gt;0,J646=12),
    IF(I646=入力項目!$N$28, 0, I646+1),
    I646
  )
)</f>
        <v>0</v>
      </c>
      <c r="J647">
        <f ca="1">IF($D647=入力項目!$N$23,1,IFERROR(J646+1,1))</f>
        <v>12</v>
      </c>
      <c r="K647" t="str">
        <f t="shared" ca="1" si="177"/>
        <v>0_12</v>
      </c>
      <c r="L647">
        <f ca="1">L646+IF(入力項目!$D$4=$D647,1,0)</f>
        <v>82</v>
      </c>
      <c r="M647" t="str">
        <f t="shared" ca="1" si="178"/>
        <v>82歳</v>
      </c>
      <c r="N647">
        <f t="shared" ca="1" si="182"/>
        <v>83</v>
      </c>
      <c r="O647" t="str">
        <f t="shared" ca="1" si="179"/>
        <v>83歳</v>
      </c>
      <c r="P647">
        <f t="shared" ca="1" si="183"/>
        <v>58</v>
      </c>
      <c r="Q647">
        <f t="shared" ca="1" si="184"/>
        <v>56</v>
      </c>
      <c r="R647">
        <f t="shared" ca="1" si="185"/>
        <v>2079</v>
      </c>
      <c r="S647">
        <f t="shared" ca="1" si="186"/>
        <v>2079</v>
      </c>
      <c r="T647">
        <f t="shared" ca="1" si="187"/>
        <v>2079</v>
      </c>
      <c r="U647">
        <f t="shared" ca="1" si="188"/>
        <v>2079</v>
      </c>
      <c r="V647" s="10">
        <f t="shared" ca="1" si="189"/>
        <v>54550425</v>
      </c>
      <c r="W647" s="10">
        <f ca="1">IF($L647&lt;その他マスタ!$B$1,VLOOKUP($D647,月別収支!$A$2:$H$13,2,FALSE),その他マスタ!$B$3)+IF(AND($L647=その他マスタ!$B$1,入力項目!$I$9="あり",$D647=入力項目!$D$4),その他マスタ!$B$2,0)</f>
        <v>150000</v>
      </c>
      <c r="X647" s="10">
        <f ca="1">-IF(入力項目!$K$5=TRUE,
IF($F647+$G647&lt;3,VLOOKUP($D647,月別収支!$A$2:$H$13,8,FALSE),0)+IFERROR(VLOOKUP($H647,住宅ローン計算!C:P,13,FALSE),0)+IF($F647&gt;1,IF(OR($G647=3,$G647=6,$G647=9,$G647=12),ROUNDUP(入力項目!$N$18/4,0),0),0),
VLOOKUP($D647,月別収支!$A$2:$H$13,8,FALSE))</f>
        <v>0</v>
      </c>
      <c r="Y647" s="10">
        <f ca="1">-VLOOKUP($D647,月別収支!$A$2:$H$13,3,FALSE)</f>
        <v>-75000</v>
      </c>
      <c r="Z647" s="10">
        <f ca="1">-VLOOKUP($D647,月別収支!$A$2:$H$13,4,FALSE)</f>
        <v>-27000</v>
      </c>
      <c r="AA647" s="10">
        <f ca="1">-VLOOKUP($D647,月別収支!$A$2:$H$13,6,FALSE)</f>
        <v>-10000</v>
      </c>
      <c r="AB647" s="10">
        <f ca="1">-(
VLOOKUP($D647,月別収支!$A$2:$H$13,5,FALSE)+IF(AND(入力項目!$I$27&lt;=$A647,ISEVEN($A647-入力項目!$I$27),入力項目!$I$28=$D647),入力項目!$I$26,0)
+IF(入力項目!$K$26=TRUE,
IFERROR(VLOOKUP($K647,マイカーローン計算!C:P,13,FALSE),0),
IFERROR(
  IF(AND($C647&gt;0,MOD($C647,入力項目!$N$22)=0,$D647=入力項目!$N$23),入力項目!$N$24,0),
 0
)
)
)</f>
        <v>-30000</v>
      </c>
      <c r="AC647" s="10">
        <f ca="1">-IF($A647&lt;入力項目!$N$33,入力項目!$N$35,IF(AND($A647=入力項目!$N$33,$D647&lt;=入力項目!$N$34),入力項目!$N$35,0))</f>
        <v>0</v>
      </c>
      <c r="AD647">
        <f ca="1">-(
_xlfn.IFS(
P647&lt;=入力項目!$S$11,0,
AND(P647&gt;=入力項目!$S$11+1,P647&lt;=3),IFERROR(VLOOKUP(入力項目!$S$12,子育て関連マスタ!$I$4:$M$5,4,FALSE),0),
AND(P647&gt;=4,P647&lt;=6),IFERROR(VLOOKUP(入力項目!$S$13,子育て関連マスタ!$I$9:$M$12,4,FALSE),0),
AND(P647&gt;=7,P647&lt;=12),IFERROR(VLOOKUP(入力項目!$S$14,子育て関連マスタ!$I$16:$M$17,4,FALSE),0),
AND(P647&gt;=13,P647&lt;=15),IFERROR(VLOOKUP(入力項目!$S$15,子育て関連マスタ!$I$21:$M$22,4,FALSE),0),
AND(P647&gt;=16,P647&lt;=18),IFERROR(VLOOKUP(入力項目!$S$16,子育て関連マスタ!$I$26:$M$28,4,FALSE),0),
AND(P647&gt;=19,P647&lt;=20,入力項目!$S$16="高専"),IFERROR(VLOOKUP(入力項目!$S$16,子育て関連マスタ!$I$26:$M$28,4,FALSE),0),
AND(P647&gt;=19,P647&lt;=20,入力項目!$S$16&lt;&gt;"高専"),IFERROR(VLOOKUP(入力項目!$S$17,子育て関連マスタ!$I$32:$M$37,4,FALSE),0),
AND(P647&gt;=21,P647&lt;=22,入力項目!$S$16="高専"),IFERROR(VLOOKUP(入力項目!$S$17,子育て関連マスタ!$I$32:$M$34,4,FALSE),0),
AND(P647&gt;=21,P647&lt;=22,入力項目!$S$16&lt;&gt;"高専"),IFERROR(VLOOKUP(入力項目!$S$17,子育て関連マスタ!$I$32:$M$34,4,FALSE),0),
P647&gt;=23,0
) +
IF($D647=4,
  IFERROR(_xlfn.IFS(
  P647&lt;=入力項目!$S$11,0,
  AND(P647=入力項目!$S$11),IFERROR(VLOOKUP(入力項目!$S$12,子育て関連マスタ!$I$4:$M$5,2,FALSE),0),
  AND(P647=4),IFERROR(VLOOKUP(入力項目!$S$13,子育て関連マスタ!$I$9:$M$12,2,FALSE),0),
  AND(P647=7),IFERROR(VLOOKUP(入力項目!$S$14,子育て関連マスタ!$I$16:$M$17,2,FALSE),0),
  AND(P647=13),IFERROR(VLOOKUP(入力項目!$S$15,子育て関連マスタ!$I$21:$M$22,2,FALSE),0),
  AND(P647=16),IFERROR(VLOOKUP(入力項目!$S$16,子育て関連マスタ!$I$26:$M$28,2,FALSE),0),
  AND(P647=19,入力項目!$S$16&lt;&gt;"高専"),IFERROR(VLOOKUP(入力項目!$S$17,子育て関連マスタ!$I$32:$M$37,2,FALSE),0),
  AND(P647=21,入力項目!$S$16="高専"),IFERROR(VLOOKUP(入力項目!$S$17,子育て関連マスタ!$I$32:$M$37,2,FALSE),0),
  P647&gt;=22,0
  ),0),0
) +
IF(AND(P647&gt;=1,P647&lt;=15),IF($D647=入力項目!$S$8,入力項目!$S$3,0),0) +
IF(AND(P647&gt;=1,P647&lt;=15),IF($D647=5,入力項目!$S$4,0),0) +
IF(AND(P647&gt;=1,P647&lt;=15),IF($D647=12,入力項目!$S$5,0),0) +
IF(AND(入力項目!$S$7=$A647,入力項目!$S$8=$D647),子育て関連マスタ!$C$14,0) +
IFERROR(IF(AND(YEAR(EDATE(DATE(入力項目!$S$7,入力項目!$S$8,1),1))=$A647,MONTH(EDATE(DATE(入力項目!$S$7,入力項目!$S$8,1),1))=$D647),子育て関連マスタ!$C$15,0),0) +
IF(AND(OR(P647=3,P647=5,P647=7),$D647=11),子育て関連マスタ!$C$17,0) +
IF(AND(P647=20,$D647=1),子育て関連マスタ!$C$18,0) +
IF(AND(P647=20,$D647=1),
IFERROR(_xlfn.IFS(
入力項目!$S$10="男",子育て関連マスタ!$C$18,
入力項目!$S$10="女",子育て関連マスタ!$C$19
),0),0
) +
IF(AND(P647&gt;=入力項目!$S$18,P647&lt;=入力項目!$S$19),入力項目!$S$20,0) +
IF(AND(P647&gt;=入力項目!$S$21,P647&lt;=入力項目!$S$22),入力項目!$S$23,0) +
IF(AND(P647&gt;=入力項目!$S$24,P647&lt;=入力項目!$S$25),入力項目!$S$26,0)
)</f>
        <v>0</v>
      </c>
      <c r="AE647">
        <f ca="1">-(
_xlfn.IFS(
Q647&lt;=入力項目!$S$11,0,
AND(Q647&gt;=入力項目!$S$11+1,Q647&lt;=3),IFERROR(VLOOKUP(入力項目!$S$12,子育て関連マスタ!$I$4:$M$5,4,FALSE),0),
AND(Q647&gt;=4,Q647&lt;=6),IFERROR(VLOOKUP(入力項目!$S$13,子育て関連マスタ!$I$9:$M$12,4,FALSE),0),
AND(Q647&gt;=7,Q647&lt;=12),IFERROR(VLOOKUP(入力項目!$S$14,子育て関連マスタ!$I$16:$M$17,4,FALSE),0),
AND(Q647&gt;=13,Q647&lt;=15),IFERROR(VLOOKUP(入力項目!$S$15,子育て関連マスタ!$I$21:$M$22,4,FALSE),0),
AND(Q647&gt;=16,Q647&lt;=18),IFERROR(VLOOKUP(入力項目!$S$16,子育て関連マスタ!$I$26:$M$28,4,FALSE),0),
AND(Q647&gt;=19,Q647&lt;=20,入力項目!$S$16="高専"),IFERROR(VLOOKUP(入力項目!$S$16,子育て関連マスタ!$I$26:$M$28,4,FALSE),0),
AND(Q647&gt;=19,Q647&lt;=20,入力項目!$S$16&lt;&gt;"高専"),IFERROR(VLOOKUP(入力項目!$S$17,子育て関連マスタ!$I$32:$M$37,4,FALSE),0),
AND(Q647&gt;=21,Q647&lt;=22,入力項目!$S$16="高専"),IFERROR(VLOOKUP(入力項目!$S$17,子育て関連マスタ!$I$32:$M$34,4,FALSE),0),
AND(Q647&gt;=21,Q647&lt;=22,入力項目!$S$16&lt;&gt;"高専"),IFERROR(VLOOKUP(入力項目!$S$17,子育て関連マスタ!$I$32:$M$34,4,FALSE),0),
Q647&gt;=23,0
) +
IF($D647=4,
  IFERROR(_xlfn.IFS(
  Q647&lt;=入力項目!$S$11,0,
  AND(Q647=入力項目!$S$11),IFERROR(VLOOKUP(入力項目!$S$12,子育て関連マスタ!$I$4:$M$5,2,FALSE),0),
  AND(Q647=4),IFERROR(VLOOKUP(入力項目!$S$13,子育て関連マスタ!$I$9:$M$12,2,FALSE),0),
  AND(Q647=7),IFERROR(VLOOKUP(入力項目!$S$14,子育て関連マスタ!$I$16:$M$17,2,FALSE),0),
  AND(Q647=13),IFERROR(VLOOKUP(入力項目!$S$15,子育て関連マスタ!$I$21:$M$22,2,FALSE),0),
  AND(Q647=16),IFERROR(VLOOKUP(入力項目!$S$16,子育て関連マスタ!$I$26:$M$28,2,FALSE),0),
  AND(Q647=19,入力項目!$S$16&lt;&gt;"高専"),IFERROR(VLOOKUP(入力項目!$S$17,子育て関連マスタ!$I$32:$M$37,2,FALSE),0),
  AND(Q647=21,入力項目!$S$16="高専"),IFERROR(VLOOKUP(入力項目!$S$17,子育て関連マスタ!$I$32:$M$37,2,FALSE),0),
  Q647&gt;=22,0
  ),0),0
) +
IF(AND(Q647&gt;=1,Q647&lt;=15),IF($D647=入力項目!$S$8,入力項目!$S$3,0),0) +
IF(AND(Q647&gt;=1,Q647&lt;=15),IF($D647=5,入力項目!$S$4,0),0) +
IF(AND(Q647&gt;=1,Q647&lt;=15),IF($D647=12,入力項目!$S$5,0),0) +
IF(AND(入力項目!$S$7=$A647,入力項目!$S$8=$D647),子育て関連マスタ!$C$14,0) +
IFERROR(IF(AND(YEAR(EDATE(DATE(入力項目!$S$7,入力項目!$S$8,1),1))=$A647,MONTH(EDATE(DATE(入力項目!$S$7,入力項目!$S$8,1),1))=$D647),子育て関連マスタ!$C$15,0),0) +
IF(AND(OR(Q647=3,Q647=5,Q647=7),$D647=11),子育て関連マスタ!$C$17,0) +
IF(AND(Q647=20,$D647=1),子育て関連マスタ!$C$18,0) +
IF(AND(Q647=20,$D647=1),
IFERROR(_xlfn.IFS(
入力項目!$S$10="男",子育て関連マスタ!$C$18,
入力項目!$S$10="女",子育て関連マスタ!$C$19
),0),0
) +
IF(AND(Q647&gt;=入力項目!$S$18,Q647&lt;=入力項目!$S$19),入力項目!$S$20,0) +
IF(AND(Q647&gt;=入力項目!$S$21,Q647&lt;=入力項目!$S$22),入力項目!$S$23,0) +
IF(AND(Q647&gt;=入力項目!$S$24,Q647&lt;=入力項目!$S$25),入力項目!$S$26,0)
)</f>
        <v>0</v>
      </c>
      <c r="AF647">
        <f ca="1">-(
_xlfn.IFS(
R647&lt;=入力項目!$S$11,0,
AND(R647&gt;=入力項目!$S$11+1,R647&lt;=3),IFERROR(VLOOKUP(入力項目!$S$12,子育て関連マスタ!$I$4:$M$5,4,FALSE),0),
AND(R647&gt;=4,R647&lt;=6),IFERROR(VLOOKUP(入力項目!$S$13,子育て関連マスタ!$I$9:$M$12,4,FALSE),0),
AND(R647&gt;=7,R647&lt;=12),IFERROR(VLOOKUP(入力項目!$S$14,子育て関連マスタ!$I$16:$M$17,4,FALSE),0),
AND(R647&gt;=13,R647&lt;=15),IFERROR(VLOOKUP(入力項目!$S$15,子育て関連マスタ!$I$21:$M$22,4,FALSE),0),
AND(R647&gt;=16,R647&lt;=18),IFERROR(VLOOKUP(入力項目!$S$16,子育て関連マスタ!$I$26:$M$28,4,FALSE),0),
AND(R647&gt;=19,R647&lt;=20,入力項目!$S$16="高専"),IFERROR(VLOOKUP(入力項目!$S$16,子育て関連マスタ!$I$26:$M$28,4,FALSE),0),
AND(R647&gt;=19,R647&lt;=20,入力項目!$S$16&lt;&gt;"高専"),IFERROR(VLOOKUP(入力項目!$S$17,子育て関連マスタ!$I$32:$M$37,4,FALSE),0),
AND(R647&gt;=21,R647&lt;=22,入力項目!$S$16="高専"),IFERROR(VLOOKUP(入力項目!$S$17,子育て関連マスタ!$I$32:$M$34,4,FALSE),0),
AND(R647&gt;=21,R647&lt;=22,入力項目!$S$16&lt;&gt;"高専"),IFERROR(VLOOKUP(入力項目!$S$17,子育て関連マスタ!$I$32:$M$34,4,FALSE),0),
R647&gt;=23,0
) +
IF($D647=4,
  IFERROR(_xlfn.IFS(
  R647&lt;=入力項目!$S$11,0,
  AND(R647=入力項目!$S$11),IFERROR(VLOOKUP(入力項目!$S$12,子育て関連マスタ!$I$4:$M$5,2,FALSE),0),
  AND(R647=4),IFERROR(VLOOKUP(入力項目!$S$13,子育て関連マスタ!$I$9:$M$12,2,FALSE),0),
  AND(R647=7),IFERROR(VLOOKUP(入力項目!$S$14,子育て関連マスタ!$I$16:$M$17,2,FALSE),0),
  AND(R647=13),IFERROR(VLOOKUP(入力項目!$S$15,子育て関連マスタ!$I$21:$M$22,2,FALSE),0),
  AND(R647=16),IFERROR(VLOOKUP(入力項目!$S$16,子育て関連マスタ!$I$26:$M$28,2,FALSE),0),
  AND(R647=19,入力項目!$S$16&lt;&gt;"高専"),IFERROR(VLOOKUP(入力項目!$S$17,子育て関連マスタ!$I$32:$M$37,2,FALSE),0),
  AND(R647=21,入力項目!$S$16="高専"),IFERROR(VLOOKUP(入力項目!$S$17,子育て関連マスタ!$I$32:$M$37,2,FALSE),0),
  R647&gt;=22,0
  ),0),0
) +
IF(AND(R647&gt;=1,R647&lt;=15),IF($D647=入力項目!$S$8,入力項目!$S$3,0),0) +
IF(AND(R647&gt;=1,R647&lt;=15),IF($D647=5,入力項目!$S$4,0),0) +
IF(AND(R647&gt;=1,R647&lt;=15),IF($D647=12,入力項目!$S$5,0),0) +
IF(AND(入力項目!$S$7=$A647,入力項目!$S$8=$D647),子育て関連マスタ!$C$14,0) +
IFERROR(IF(AND(YEAR(EDATE(DATE(入力項目!$S$7,入力項目!$S$8,1),1))=$A647,MONTH(EDATE(DATE(入力項目!$S$7,入力項目!$S$8,1),1))=$D647),子育て関連マスタ!$C$15,0),0) +
IF(AND(OR(R647=3,R647=5,R647=7),$D647=11),子育て関連マスタ!$C$17,0) +
IF(AND(R647=20,$D647=1),子育て関連マスタ!$C$18,0) +
IF(AND(R647=20,$D647=1),
IFERROR(_xlfn.IFS(
入力項目!$S$10="男",子育て関連マスタ!$C$18,
入力項目!$S$10="女",子育て関連マスタ!$C$19
),0),0
) +
IF(AND(R647&gt;=入力項目!$S$18,R647&lt;=入力項目!$S$19),入力項目!$S$20,0) +
IF(AND(R647&gt;=入力項目!$S$21,R647&lt;=入力項目!$S$22),入力項目!$S$23,0) +
IF(AND(R647&gt;=入力項目!$S$24,R647&lt;=入力項目!$S$25),入力項目!$S$26,0)
)</f>
        <v>0</v>
      </c>
      <c r="AG647">
        <f ca="1">-(
_xlfn.IFS(
S647&lt;=入力項目!$S$11,0,
AND(S647&gt;=入力項目!$S$11+1,S647&lt;=3),IFERROR(VLOOKUP(入力項目!$S$12,子育て関連マスタ!$I$4:$M$5,4,FALSE),0),
AND(S647&gt;=4,S647&lt;=6),IFERROR(VLOOKUP(入力項目!$S$13,子育て関連マスタ!$I$9:$M$12,4,FALSE),0),
AND(S647&gt;=7,S647&lt;=12),IFERROR(VLOOKUP(入力項目!$S$14,子育て関連マスタ!$I$16:$M$17,4,FALSE),0),
AND(S647&gt;=13,S647&lt;=15),IFERROR(VLOOKUP(入力項目!$S$15,子育て関連マスタ!$I$21:$M$22,4,FALSE),0),
AND(S647&gt;=16,S647&lt;=18),IFERROR(VLOOKUP(入力項目!$S$16,子育て関連マスタ!$I$26:$M$28,4,FALSE),0),
AND(S647&gt;=19,S647&lt;=20,入力項目!$S$16="高専"),IFERROR(VLOOKUP(入力項目!$S$16,子育て関連マスタ!$I$26:$M$28,4,FALSE),0),
AND(S647&gt;=19,S647&lt;=20,入力項目!$S$16&lt;&gt;"高専"),IFERROR(VLOOKUP(入力項目!$S$17,子育て関連マスタ!$I$32:$M$37,4,FALSE),0),
AND(S647&gt;=21,S647&lt;=22,入力項目!$S$16="高専"),IFERROR(VLOOKUP(入力項目!$S$17,子育て関連マスタ!$I$32:$M$34,4,FALSE),0),
AND(S647&gt;=21,S647&lt;=22,入力項目!$S$16&lt;&gt;"高専"),IFERROR(VLOOKUP(入力項目!$S$17,子育て関連マスタ!$I$32:$M$34,4,FALSE),0),
S647&gt;=23,0
) +
IF($D647=4,
  IFERROR(_xlfn.IFS(
  S647&lt;=入力項目!$S$11,0,
  AND(S647=入力項目!$S$11),IFERROR(VLOOKUP(入力項目!$S$12,子育て関連マスタ!$I$4:$M$5,2,FALSE),0),
  AND(S647=4),IFERROR(VLOOKUP(入力項目!$S$13,子育て関連マスタ!$I$9:$M$12,2,FALSE),0),
  AND(S647=7),IFERROR(VLOOKUP(入力項目!$S$14,子育て関連マスタ!$I$16:$M$17,2,FALSE),0),
  AND(S647=13),IFERROR(VLOOKUP(入力項目!$S$15,子育て関連マスタ!$I$21:$M$22,2,FALSE),0),
  AND(S647=16),IFERROR(VLOOKUP(入力項目!$S$16,子育て関連マスタ!$I$26:$M$28,2,FALSE),0),
  AND(S647=19,入力項目!$S$16&lt;&gt;"高専"),IFERROR(VLOOKUP(入力項目!$S$17,子育て関連マスタ!$I$32:$M$37,2,FALSE),0),
  AND(S647=21,入力項目!$S$16="高専"),IFERROR(VLOOKUP(入力項目!$S$17,子育て関連マスタ!$I$32:$M$37,2,FALSE),0),
  S647&gt;=22,0
  ),0),0
) +
IF(AND(S647&gt;=1,S647&lt;=15),IF($D647=入力項目!$S$8,入力項目!$S$3,0),0) +
IF(AND(S647&gt;=1,S647&lt;=15),IF($D647=5,入力項目!$S$4,0),0) +
IF(AND(S647&gt;=1,S647&lt;=15),IF($D647=12,入力項目!$S$5,0),0) +
IF(AND(入力項目!$S$7=$A647,入力項目!$S$8=$D647),子育て関連マスタ!$C$14,0) +
IFERROR(IF(AND(YEAR(EDATE(DATE(入力項目!$S$7,入力項目!$S$8,1),1))=$A647,MONTH(EDATE(DATE(入力項目!$S$7,入力項目!$S$8,1),1))=$D647),子育て関連マスタ!$C$15,0),0) +
IF(AND(OR(S647=3,S647=5,S647=7),$D647=11),子育て関連マスタ!$C$17,0) +
IF(AND(S647=20,$D647=1),子育て関連マスタ!$C$18,0) +
IF(AND(S647=20,$D647=1),
IFERROR(_xlfn.IFS(
入力項目!$S$10="男",子育て関連マスタ!$C$18,
入力項目!$S$10="女",子育て関連マスタ!$C$19
),0),0
) +
IF(AND(S647&gt;=入力項目!$S$18,S647&lt;=入力項目!$S$19),入力項目!$S$20,0) +
IF(AND(S647&gt;=入力項目!$S$21,S647&lt;=入力項目!$S$22),入力項目!$S$23,0) +
IF(AND(S647&gt;=入力項目!$S$24,S647&lt;=入力項目!$S$25),入力項目!$S$26,0)
)</f>
        <v>0</v>
      </c>
      <c r="AH647">
        <f ca="1">-(
_xlfn.IFS(
T647&lt;=入力項目!$S$11,0,
AND(T647&gt;=入力項目!$S$11+1,T647&lt;=3),IFERROR(VLOOKUP(入力項目!$S$12,子育て関連マスタ!$I$4:$M$5,4,FALSE),0),
AND(T647&gt;=4,T647&lt;=6),IFERROR(VLOOKUP(入力項目!$S$13,子育て関連マスタ!$I$9:$M$12,4,FALSE),0),
AND(T647&gt;=7,T647&lt;=12),IFERROR(VLOOKUP(入力項目!$S$14,子育て関連マスタ!$I$16:$M$17,4,FALSE),0),
AND(T647&gt;=13,T647&lt;=15),IFERROR(VLOOKUP(入力項目!$S$15,子育て関連マスタ!$I$21:$M$22,4,FALSE),0),
AND(T647&gt;=16,T647&lt;=18),IFERROR(VLOOKUP(入力項目!$S$16,子育て関連マスタ!$I$26:$M$28,4,FALSE),0),
AND(T647&gt;=19,T647&lt;=20,入力項目!$S$16="高専"),IFERROR(VLOOKUP(入力項目!$S$16,子育て関連マスタ!$I$26:$M$28,4,FALSE),0),
AND(T647&gt;=19,T647&lt;=20,入力項目!$S$16&lt;&gt;"高専"),IFERROR(VLOOKUP(入力項目!$S$17,子育て関連マスタ!$I$32:$M$37,4,FALSE),0),
AND(T647&gt;=21,T647&lt;=22,入力項目!$S$16="高専"),IFERROR(VLOOKUP(入力項目!$S$17,子育て関連マスタ!$I$32:$M$34,4,FALSE),0),
AND(T647&gt;=21,T647&lt;=22,入力項目!$S$16&lt;&gt;"高専"),IFERROR(VLOOKUP(入力項目!$S$17,子育て関連マスタ!$I$32:$M$34,4,FALSE),0),
T647&gt;=23,0
) +
IF($D647=4,
  IFERROR(_xlfn.IFS(
  T647&lt;=入力項目!$S$11,0,
  AND(T647=入力項目!$S$11),IFERROR(VLOOKUP(入力項目!$S$12,子育て関連マスタ!$I$4:$M$5,2,FALSE),0),
  AND(T647=4),IFERROR(VLOOKUP(入力項目!$S$13,子育て関連マスタ!$I$9:$M$12,2,FALSE),0),
  AND(T647=7),IFERROR(VLOOKUP(入力項目!$S$14,子育て関連マスタ!$I$16:$M$17,2,FALSE),0),
  AND(T647=13),IFERROR(VLOOKUP(入力項目!$S$15,子育て関連マスタ!$I$21:$M$22,2,FALSE),0),
  AND(T647=16),IFERROR(VLOOKUP(入力項目!$S$16,子育て関連マスタ!$I$26:$M$28,2,FALSE),0),
  AND(T647=19,入力項目!$S$16&lt;&gt;"高専"),IFERROR(VLOOKUP(入力項目!$S$17,子育て関連マスタ!$I$32:$M$37,2,FALSE),0),
  AND(T647=21,入力項目!$S$16="高専"),IFERROR(VLOOKUP(入力項目!$S$17,子育て関連マスタ!$I$32:$M$37,2,FALSE),0),
  T647&gt;=22,0
  ),0),0
) +
IF(AND(T647&gt;=1,T647&lt;=15),IF($D647=入力項目!$S$8,入力項目!$S$3,0),0) +
IF(AND(T647&gt;=1,T647&lt;=15),IF($D647=5,入力項目!$S$4,0),0) +
IF(AND(T647&gt;=1,T647&lt;=15),IF($D647=12,入力項目!$S$5,0),0) +
IF(AND(入力項目!$S$7=$A647,入力項目!$S$8=$D647),子育て関連マスタ!$C$14,0) +
IFERROR(IF(AND(YEAR(EDATE(DATE(入力項目!$S$7,入力項目!$S$8,1),1))=$A647,MONTH(EDATE(DATE(入力項目!$S$7,入力項目!$S$8,1),1))=$D647),子育て関連マスタ!$C$15,0),0) +
IF(AND(OR(T647=3,T647=5,T647=7),$D647=11),子育て関連マスタ!$C$17,0) +
IF(AND(T647=20,$D647=1),子育て関連マスタ!$C$18,0) +
IF(AND(T647=20,$D647=1),
IFERROR(_xlfn.IFS(
入力項目!$S$10="男",子育て関連マスタ!$C$18,
入力項目!$S$10="女",子育て関連マスタ!$C$19
),0),0
) +
IF(AND(T647&gt;=入力項目!$S$18,T647&lt;=入力項目!$S$19),入力項目!$S$20,0) +
IF(AND(T647&gt;=入力項目!$S$21,T647&lt;=入力項目!$S$22),入力項目!$S$23,0) +
IF(AND(T647&gt;=入力項目!$S$24,T647&lt;=入力項目!$S$25),入力項目!$S$26,0)
)</f>
        <v>0</v>
      </c>
      <c r="AI647">
        <f ca="1">-(
_xlfn.IFS(
U647&lt;=入力項目!$S$11,0,
AND(U647&gt;=入力項目!$S$11+1,U647&lt;=3),IFERROR(VLOOKUP(入力項目!$S$12,子育て関連マスタ!$I$4:$M$5,4,FALSE),0),
AND(U647&gt;=4,U647&lt;=6),IFERROR(VLOOKUP(入力項目!$S$13,子育て関連マスタ!$I$9:$M$12,4,FALSE),0),
AND(U647&gt;=7,U647&lt;=12),IFERROR(VLOOKUP(入力項目!$S$14,子育て関連マスタ!$I$16:$M$17,4,FALSE),0),
AND(U647&gt;=13,U647&lt;=15),IFERROR(VLOOKUP(入力項目!$S$15,子育て関連マスタ!$I$21:$M$22,4,FALSE),0),
AND(U647&gt;=16,U647&lt;=18),IFERROR(VLOOKUP(入力項目!$S$16,子育て関連マスタ!$I$26:$M$28,4,FALSE),0),
AND(U647&gt;=19,U647&lt;=20,入力項目!$S$16="高専"),IFERROR(VLOOKUP(入力項目!$S$16,子育て関連マスタ!$I$26:$M$28,4,FALSE),0),
AND(U647&gt;=19,U647&lt;=20,入力項目!$S$16&lt;&gt;"高専"),IFERROR(VLOOKUP(入力項目!$S$17,子育て関連マスタ!$I$32:$M$37,4,FALSE),0),
AND(U647&gt;=21,U647&lt;=22,入力項目!$S$16="高専"),IFERROR(VLOOKUP(入力項目!$S$17,子育て関連マスタ!$I$32:$M$34,4,FALSE),0),
AND(U647&gt;=21,U647&lt;=22,入力項目!$S$16&lt;&gt;"高専"),IFERROR(VLOOKUP(入力項目!$S$17,子育て関連マスタ!$I$32:$M$34,4,FALSE),0),
U647&gt;=23,0
) +
IF($D647=4,
  IFERROR(_xlfn.IFS(
  U647&lt;=入力項目!$S$11,0,
  AND(U647=入力項目!$S$11),IFERROR(VLOOKUP(入力項目!$S$12,子育て関連マスタ!$I$4:$M$5,2,FALSE),0),
  AND(U647=4),IFERROR(VLOOKUP(入力項目!$S$13,子育て関連マスタ!$I$9:$M$12,2,FALSE),0),
  AND(U647=7),IFERROR(VLOOKUP(入力項目!$S$14,子育て関連マスタ!$I$16:$M$17,2,FALSE),0),
  AND(U647=13),IFERROR(VLOOKUP(入力項目!$S$15,子育て関連マスタ!$I$21:$M$22,2,FALSE),0),
  AND(U647=16),IFERROR(VLOOKUP(入力項目!$S$16,子育て関連マスタ!$I$26:$M$28,2,FALSE),0),
  AND(U647=19,入力項目!$S$16&lt;&gt;"高専"),IFERROR(VLOOKUP(入力項目!$S$17,子育て関連マスタ!$I$32:$M$37,2,FALSE),0),
  AND(U647=21,入力項目!$S$16="高専"),IFERROR(VLOOKUP(入力項目!$S$17,子育て関連マスタ!$I$32:$M$37,2,FALSE),0),
  U647&gt;=22,0
  ),0),0
) +
IF(AND(U647&gt;=1,U647&lt;=15),IF($D647=入力項目!$S$8,入力項目!$S$3,0),0) +
IF(AND(U647&gt;=1,U647&lt;=15),IF($D647=5,入力項目!$S$4,0),0) +
IF(AND(U647&gt;=1,U647&lt;=15),IF($D647=12,入力項目!$S$5,0),0) +
IF(AND(入力項目!$S$7=$A647,入力項目!$S$8=$D647),子育て関連マスタ!$C$14,0) +
IFERROR(IF(AND(YEAR(EDATE(DATE(入力項目!$S$7,入力項目!$S$8,1),1))=$A647,MONTH(EDATE(DATE(入力項目!$S$7,入力項目!$S$8,1),1))=$D647),子育て関連マスタ!$C$15,0),0) +
IF(AND(OR(U647=3,U647=5,U647=7),$D647=11),子育て関連マスタ!$C$17,0) +
IF(AND(U647=20,$D647=1),子育て関連マスタ!$C$18,0) +
IF(AND(U647=20,$D647=1),
IFERROR(_xlfn.IFS(
入力項目!$S$10="男",子育て関連マスタ!$C$18,
入力項目!$S$10="女",子育て関連マスタ!$C$19
),0),0
) +
IF(AND(U647&gt;=入力項目!$S$18,U647&lt;=入力項目!$S$19),入力項目!$S$20,0) +
IF(AND(U647&gt;=入力項目!$S$21,U647&lt;=入力項目!$S$22),入力項目!$S$23,0) +
IF(AND(U647&gt;=入力項目!$S$24,U647&lt;=入力項目!$S$25),入力項目!$S$26,0)
)</f>
        <v>0</v>
      </c>
      <c r="AJ647" s="10">
        <f ca="1">-VLOOKUP($D647,月別収支!$A$2:$H$13,7,FALSE)</f>
        <v>-20000</v>
      </c>
    </row>
    <row r="648" spans="1:36" x14ac:dyDescent="0.4">
      <c r="A648">
        <f t="shared" ca="1" si="173"/>
        <v>2078</v>
      </c>
      <c r="B648">
        <f t="shared" ca="1" si="180"/>
        <v>2078</v>
      </c>
      <c r="C648">
        <f t="shared" ca="1" si="181"/>
        <v>54</v>
      </c>
      <c r="D648">
        <f t="shared" ca="1" si="174"/>
        <v>6</v>
      </c>
      <c r="E648" t="str">
        <f t="shared" ca="1" si="175"/>
        <v>2078年6月</v>
      </c>
      <c r="F648">
        <f ca="1">IF(OR(入力項目!$N$5&lt;$A648,AND(入力項目!$N$5=$A648,入力項目!$N$6&lt;$D648)),IF(F647=0,1,IF(G648=12,F647+1,F647)),0)</f>
        <v>53</v>
      </c>
      <c r="G648">
        <f ca="1">IF(OR(入力項目!$N$5&lt;$A648,AND(入力項目!$N$5=$A648,入力項目!$N$6&lt;$D648)),IF(G647=12,1,G647+1),0)</f>
        <v>8</v>
      </c>
      <c r="H648" t="str">
        <f t="shared" ca="1" si="176"/>
        <v>53_8</v>
      </c>
      <c r="I648">
        <f ca="1">IF(
  IFERROR(AND($C648&gt;0,MOD($C648,入力項目!$N$22)=0,$D648=入力項目!$N$23), FALSE),
  1,
  IF(
    AND(I647&gt;0,J647=12),
    IF(I647=入力項目!$N$28, 0, I647+1),
    I647
  )
)</f>
        <v>0</v>
      </c>
      <c r="J648">
        <f ca="1">IF($D648=入力項目!$N$23,1,IFERROR(J647+1,1))</f>
        <v>1</v>
      </c>
      <c r="K648" t="str">
        <f t="shared" ca="1" si="177"/>
        <v>0_1</v>
      </c>
      <c r="L648">
        <f ca="1">L647+IF(入力項目!$D$4=$D648,1,0)</f>
        <v>82</v>
      </c>
      <c r="M648" t="str">
        <f t="shared" ca="1" si="178"/>
        <v>82歳</v>
      </c>
      <c r="N648">
        <f t="shared" ca="1" si="182"/>
        <v>83</v>
      </c>
      <c r="O648" t="str">
        <f t="shared" ca="1" si="179"/>
        <v>83歳</v>
      </c>
      <c r="P648">
        <f t="shared" ca="1" si="183"/>
        <v>58</v>
      </c>
      <c r="Q648">
        <f t="shared" ca="1" si="184"/>
        <v>56</v>
      </c>
      <c r="R648">
        <f t="shared" ca="1" si="185"/>
        <v>2079</v>
      </c>
      <c r="S648">
        <f t="shared" ca="1" si="186"/>
        <v>2079</v>
      </c>
      <c r="T648">
        <f t="shared" ca="1" si="187"/>
        <v>2079</v>
      </c>
      <c r="U648">
        <f t="shared" ca="1" si="188"/>
        <v>2079</v>
      </c>
      <c r="V648" s="10">
        <f t="shared" ca="1" si="189"/>
        <v>54548425</v>
      </c>
      <c r="W648" s="10">
        <f ca="1">IF($L648&lt;その他マスタ!$B$1,VLOOKUP($D648,月別収支!$A$2:$H$13,2,FALSE),その他マスタ!$B$3)+IF(AND($L648=その他マスタ!$B$1,入力項目!$I$9="あり",$D648=入力項目!$D$4),その他マスタ!$B$2,0)</f>
        <v>150000</v>
      </c>
      <c r="X648" s="10">
        <f ca="1">-IF(入力項目!$K$5=TRUE,
IF($F648+$G648&lt;3,VLOOKUP($D648,月別収支!$A$2:$H$13,8,FALSE),0)+IFERROR(VLOOKUP($H648,住宅ローン計算!C:P,13,FALSE),0)+IF($F648&gt;1,IF(OR($G648=3,$G648=6,$G648=9,$G648=12),ROUNDUP(入力項目!$N$18/4,0),0),0),
VLOOKUP($D648,月別収支!$A$2:$H$13,8,FALSE))</f>
        <v>0</v>
      </c>
      <c r="Y648" s="10">
        <f ca="1">-VLOOKUP($D648,月別収支!$A$2:$H$13,3,FALSE)</f>
        <v>-75000</v>
      </c>
      <c r="Z648" s="10">
        <f ca="1">-VLOOKUP($D648,月別収支!$A$2:$H$13,4,FALSE)</f>
        <v>-27000</v>
      </c>
      <c r="AA648" s="10">
        <f ca="1">-VLOOKUP($D648,月別収支!$A$2:$H$13,6,FALSE)</f>
        <v>-10000</v>
      </c>
      <c r="AB648" s="10">
        <f ca="1">-(
VLOOKUP($D648,月別収支!$A$2:$H$13,5,FALSE)+IF(AND(入力項目!$I$27&lt;=$A648,ISEVEN($A648-入力項目!$I$27),入力項目!$I$28=$D648),入力項目!$I$26,0)
+IF(入力項目!$K$26=TRUE,
IFERROR(VLOOKUP($K648,マイカーローン計算!C:P,13,FALSE),0),
IFERROR(
  IF(AND($C648&gt;0,MOD($C648,入力項目!$N$22)=0,$D648=入力項目!$N$23),入力項目!$N$24,0),
 0
)
)
)</f>
        <v>-20000</v>
      </c>
      <c r="AC648" s="10">
        <f ca="1">-IF($A648&lt;入力項目!$N$33,入力項目!$N$35,IF(AND($A648=入力項目!$N$33,$D648&lt;=入力項目!$N$34),入力項目!$N$35,0))</f>
        <v>0</v>
      </c>
      <c r="AD648">
        <f ca="1">-(
_xlfn.IFS(
P648&lt;=入力項目!$S$11,0,
AND(P648&gt;=入力項目!$S$11+1,P648&lt;=3),IFERROR(VLOOKUP(入力項目!$S$12,子育て関連マスタ!$I$4:$M$5,4,FALSE),0),
AND(P648&gt;=4,P648&lt;=6),IFERROR(VLOOKUP(入力項目!$S$13,子育て関連マスタ!$I$9:$M$12,4,FALSE),0),
AND(P648&gt;=7,P648&lt;=12),IFERROR(VLOOKUP(入力項目!$S$14,子育て関連マスタ!$I$16:$M$17,4,FALSE),0),
AND(P648&gt;=13,P648&lt;=15),IFERROR(VLOOKUP(入力項目!$S$15,子育て関連マスタ!$I$21:$M$22,4,FALSE),0),
AND(P648&gt;=16,P648&lt;=18),IFERROR(VLOOKUP(入力項目!$S$16,子育て関連マスタ!$I$26:$M$28,4,FALSE),0),
AND(P648&gt;=19,P648&lt;=20,入力項目!$S$16="高専"),IFERROR(VLOOKUP(入力項目!$S$16,子育て関連マスタ!$I$26:$M$28,4,FALSE),0),
AND(P648&gt;=19,P648&lt;=20,入力項目!$S$16&lt;&gt;"高専"),IFERROR(VLOOKUP(入力項目!$S$17,子育て関連マスタ!$I$32:$M$37,4,FALSE),0),
AND(P648&gt;=21,P648&lt;=22,入力項目!$S$16="高専"),IFERROR(VLOOKUP(入力項目!$S$17,子育て関連マスタ!$I$32:$M$34,4,FALSE),0),
AND(P648&gt;=21,P648&lt;=22,入力項目!$S$16&lt;&gt;"高専"),IFERROR(VLOOKUP(入力項目!$S$17,子育て関連マスタ!$I$32:$M$34,4,FALSE),0),
P648&gt;=23,0
) +
IF($D648=4,
  IFERROR(_xlfn.IFS(
  P648&lt;=入力項目!$S$11,0,
  AND(P648=入力項目!$S$11),IFERROR(VLOOKUP(入力項目!$S$12,子育て関連マスタ!$I$4:$M$5,2,FALSE),0),
  AND(P648=4),IFERROR(VLOOKUP(入力項目!$S$13,子育て関連マスタ!$I$9:$M$12,2,FALSE),0),
  AND(P648=7),IFERROR(VLOOKUP(入力項目!$S$14,子育て関連マスタ!$I$16:$M$17,2,FALSE),0),
  AND(P648=13),IFERROR(VLOOKUP(入力項目!$S$15,子育て関連マスタ!$I$21:$M$22,2,FALSE),0),
  AND(P648=16),IFERROR(VLOOKUP(入力項目!$S$16,子育て関連マスタ!$I$26:$M$28,2,FALSE),0),
  AND(P648=19,入力項目!$S$16&lt;&gt;"高専"),IFERROR(VLOOKUP(入力項目!$S$17,子育て関連マスタ!$I$32:$M$37,2,FALSE),0),
  AND(P648=21,入力項目!$S$16="高専"),IFERROR(VLOOKUP(入力項目!$S$17,子育て関連マスタ!$I$32:$M$37,2,FALSE),0),
  P648&gt;=22,0
  ),0),0
) +
IF(AND(P648&gt;=1,P648&lt;=15),IF($D648=入力項目!$S$8,入力項目!$S$3,0),0) +
IF(AND(P648&gt;=1,P648&lt;=15),IF($D648=5,入力項目!$S$4,0),0) +
IF(AND(P648&gt;=1,P648&lt;=15),IF($D648=12,入力項目!$S$5,0),0) +
IF(AND(入力項目!$S$7=$A648,入力項目!$S$8=$D648),子育て関連マスタ!$C$14,0) +
IFERROR(IF(AND(YEAR(EDATE(DATE(入力項目!$S$7,入力項目!$S$8,1),1))=$A648,MONTH(EDATE(DATE(入力項目!$S$7,入力項目!$S$8,1),1))=$D648),子育て関連マスタ!$C$15,0),0) +
IF(AND(OR(P648=3,P648=5,P648=7),$D648=11),子育て関連マスタ!$C$17,0) +
IF(AND(P648=20,$D648=1),子育て関連マスタ!$C$18,0) +
IF(AND(P648=20,$D648=1),
IFERROR(_xlfn.IFS(
入力項目!$S$10="男",子育て関連マスタ!$C$18,
入力項目!$S$10="女",子育て関連マスタ!$C$19
),0),0
) +
IF(AND(P648&gt;=入力項目!$S$18,P648&lt;=入力項目!$S$19),入力項目!$S$20,0) +
IF(AND(P648&gt;=入力項目!$S$21,P648&lt;=入力項目!$S$22),入力項目!$S$23,0) +
IF(AND(P648&gt;=入力項目!$S$24,P648&lt;=入力項目!$S$25),入力項目!$S$26,0)
)</f>
        <v>0</v>
      </c>
      <c r="AE648">
        <f ca="1">-(
_xlfn.IFS(
Q648&lt;=入力項目!$S$11,0,
AND(Q648&gt;=入力項目!$S$11+1,Q648&lt;=3),IFERROR(VLOOKUP(入力項目!$S$12,子育て関連マスタ!$I$4:$M$5,4,FALSE),0),
AND(Q648&gt;=4,Q648&lt;=6),IFERROR(VLOOKUP(入力項目!$S$13,子育て関連マスタ!$I$9:$M$12,4,FALSE),0),
AND(Q648&gt;=7,Q648&lt;=12),IFERROR(VLOOKUP(入力項目!$S$14,子育て関連マスタ!$I$16:$M$17,4,FALSE),0),
AND(Q648&gt;=13,Q648&lt;=15),IFERROR(VLOOKUP(入力項目!$S$15,子育て関連マスタ!$I$21:$M$22,4,FALSE),0),
AND(Q648&gt;=16,Q648&lt;=18),IFERROR(VLOOKUP(入力項目!$S$16,子育て関連マスタ!$I$26:$M$28,4,FALSE),0),
AND(Q648&gt;=19,Q648&lt;=20,入力項目!$S$16="高専"),IFERROR(VLOOKUP(入力項目!$S$16,子育て関連マスタ!$I$26:$M$28,4,FALSE),0),
AND(Q648&gt;=19,Q648&lt;=20,入力項目!$S$16&lt;&gt;"高専"),IFERROR(VLOOKUP(入力項目!$S$17,子育て関連マスタ!$I$32:$M$37,4,FALSE),0),
AND(Q648&gt;=21,Q648&lt;=22,入力項目!$S$16="高専"),IFERROR(VLOOKUP(入力項目!$S$17,子育て関連マスタ!$I$32:$M$34,4,FALSE),0),
AND(Q648&gt;=21,Q648&lt;=22,入力項目!$S$16&lt;&gt;"高専"),IFERROR(VLOOKUP(入力項目!$S$17,子育て関連マスタ!$I$32:$M$34,4,FALSE),0),
Q648&gt;=23,0
) +
IF($D648=4,
  IFERROR(_xlfn.IFS(
  Q648&lt;=入力項目!$S$11,0,
  AND(Q648=入力項目!$S$11),IFERROR(VLOOKUP(入力項目!$S$12,子育て関連マスタ!$I$4:$M$5,2,FALSE),0),
  AND(Q648=4),IFERROR(VLOOKUP(入力項目!$S$13,子育て関連マスタ!$I$9:$M$12,2,FALSE),0),
  AND(Q648=7),IFERROR(VLOOKUP(入力項目!$S$14,子育て関連マスタ!$I$16:$M$17,2,FALSE),0),
  AND(Q648=13),IFERROR(VLOOKUP(入力項目!$S$15,子育て関連マスタ!$I$21:$M$22,2,FALSE),0),
  AND(Q648=16),IFERROR(VLOOKUP(入力項目!$S$16,子育て関連マスタ!$I$26:$M$28,2,FALSE),0),
  AND(Q648=19,入力項目!$S$16&lt;&gt;"高専"),IFERROR(VLOOKUP(入力項目!$S$17,子育て関連マスタ!$I$32:$M$37,2,FALSE),0),
  AND(Q648=21,入力項目!$S$16="高専"),IFERROR(VLOOKUP(入力項目!$S$17,子育て関連マスタ!$I$32:$M$37,2,FALSE),0),
  Q648&gt;=22,0
  ),0),0
) +
IF(AND(Q648&gt;=1,Q648&lt;=15),IF($D648=入力項目!$S$8,入力項目!$S$3,0),0) +
IF(AND(Q648&gt;=1,Q648&lt;=15),IF($D648=5,入力項目!$S$4,0),0) +
IF(AND(Q648&gt;=1,Q648&lt;=15),IF($D648=12,入力項目!$S$5,0),0) +
IF(AND(入力項目!$S$7=$A648,入力項目!$S$8=$D648),子育て関連マスタ!$C$14,0) +
IFERROR(IF(AND(YEAR(EDATE(DATE(入力項目!$S$7,入力項目!$S$8,1),1))=$A648,MONTH(EDATE(DATE(入力項目!$S$7,入力項目!$S$8,1),1))=$D648),子育て関連マスタ!$C$15,0),0) +
IF(AND(OR(Q648=3,Q648=5,Q648=7),$D648=11),子育て関連マスタ!$C$17,0) +
IF(AND(Q648=20,$D648=1),子育て関連マスタ!$C$18,0) +
IF(AND(Q648=20,$D648=1),
IFERROR(_xlfn.IFS(
入力項目!$S$10="男",子育て関連マスタ!$C$18,
入力項目!$S$10="女",子育て関連マスタ!$C$19
),0),0
) +
IF(AND(Q648&gt;=入力項目!$S$18,Q648&lt;=入力項目!$S$19),入力項目!$S$20,0) +
IF(AND(Q648&gt;=入力項目!$S$21,Q648&lt;=入力項目!$S$22),入力項目!$S$23,0) +
IF(AND(Q648&gt;=入力項目!$S$24,Q648&lt;=入力項目!$S$25),入力項目!$S$26,0)
)</f>
        <v>0</v>
      </c>
      <c r="AF648">
        <f ca="1">-(
_xlfn.IFS(
R648&lt;=入力項目!$S$11,0,
AND(R648&gt;=入力項目!$S$11+1,R648&lt;=3),IFERROR(VLOOKUP(入力項目!$S$12,子育て関連マスタ!$I$4:$M$5,4,FALSE),0),
AND(R648&gt;=4,R648&lt;=6),IFERROR(VLOOKUP(入力項目!$S$13,子育て関連マスタ!$I$9:$M$12,4,FALSE),0),
AND(R648&gt;=7,R648&lt;=12),IFERROR(VLOOKUP(入力項目!$S$14,子育て関連マスタ!$I$16:$M$17,4,FALSE),0),
AND(R648&gt;=13,R648&lt;=15),IFERROR(VLOOKUP(入力項目!$S$15,子育て関連マスタ!$I$21:$M$22,4,FALSE),0),
AND(R648&gt;=16,R648&lt;=18),IFERROR(VLOOKUP(入力項目!$S$16,子育て関連マスタ!$I$26:$M$28,4,FALSE),0),
AND(R648&gt;=19,R648&lt;=20,入力項目!$S$16="高専"),IFERROR(VLOOKUP(入力項目!$S$16,子育て関連マスタ!$I$26:$M$28,4,FALSE),0),
AND(R648&gt;=19,R648&lt;=20,入力項目!$S$16&lt;&gt;"高専"),IFERROR(VLOOKUP(入力項目!$S$17,子育て関連マスタ!$I$32:$M$37,4,FALSE),0),
AND(R648&gt;=21,R648&lt;=22,入力項目!$S$16="高専"),IFERROR(VLOOKUP(入力項目!$S$17,子育て関連マスタ!$I$32:$M$34,4,FALSE),0),
AND(R648&gt;=21,R648&lt;=22,入力項目!$S$16&lt;&gt;"高専"),IFERROR(VLOOKUP(入力項目!$S$17,子育て関連マスタ!$I$32:$M$34,4,FALSE),0),
R648&gt;=23,0
) +
IF($D648=4,
  IFERROR(_xlfn.IFS(
  R648&lt;=入力項目!$S$11,0,
  AND(R648=入力項目!$S$11),IFERROR(VLOOKUP(入力項目!$S$12,子育て関連マスタ!$I$4:$M$5,2,FALSE),0),
  AND(R648=4),IFERROR(VLOOKUP(入力項目!$S$13,子育て関連マスタ!$I$9:$M$12,2,FALSE),0),
  AND(R648=7),IFERROR(VLOOKUP(入力項目!$S$14,子育て関連マスタ!$I$16:$M$17,2,FALSE),0),
  AND(R648=13),IFERROR(VLOOKUP(入力項目!$S$15,子育て関連マスタ!$I$21:$M$22,2,FALSE),0),
  AND(R648=16),IFERROR(VLOOKUP(入力項目!$S$16,子育て関連マスタ!$I$26:$M$28,2,FALSE),0),
  AND(R648=19,入力項目!$S$16&lt;&gt;"高専"),IFERROR(VLOOKUP(入力項目!$S$17,子育て関連マスタ!$I$32:$M$37,2,FALSE),0),
  AND(R648=21,入力項目!$S$16="高専"),IFERROR(VLOOKUP(入力項目!$S$17,子育て関連マスタ!$I$32:$M$37,2,FALSE),0),
  R648&gt;=22,0
  ),0),0
) +
IF(AND(R648&gt;=1,R648&lt;=15),IF($D648=入力項目!$S$8,入力項目!$S$3,0),0) +
IF(AND(R648&gt;=1,R648&lt;=15),IF($D648=5,入力項目!$S$4,0),0) +
IF(AND(R648&gt;=1,R648&lt;=15),IF($D648=12,入力項目!$S$5,0),0) +
IF(AND(入力項目!$S$7=$A648,入力項目!$S$8=$D648),子育て関連マスタ!$C$14,0) +
IFERROR(IF(AND(YEAR(EDATE(DATE(入力項目!$S$7,入力項目!$S$8,1),1))=$A648,MONTH(EDATE(DATE(入力項目!$S$7,入力項目!$S$8,1),1))=$D648),子育て関連マスタ!$C$15,0),0) +
IF(AND(OR(R648=3,R648=5,R648=7),$D648=11),子育て関連マスタ!$C$17,0) +
IF(AND(R648=20,$D648=1),子育て関連マスタ!$C$18,0) +
IF(AND(R648=20,$D648=1),
IFERROR(_xlfn.IFS(
入力項目!$S$10="男",子育て関連マスタ!$C$18,
入力項目!$S$10="女",子育て関連マスタ!$C$19
),0),0
) +
IF(AND(R648&gt;=入力項目!$S$18,R648&lt;=入力項目!$S$19),入力項目!$S$20,0) +
IF(AND(R648&gt;=入力項目!$S$21,R648&lt;=入力項目!$S$22),入力項目!$S$23,0) +
IF(AND(R648&gt;=入力項目!$S$24,R648&lt;=入力項目!$S$25),入力項目!$S$26,0)
)</f>
        <v>0</v>
      </c>
      <c r="AG648">
        <f ca="1">-(
_xlfn.IFS(
S648&lt;=入力項目!$S$11,0,
AND(S648&gt;=入力項目!$S$11+1,S648&lt;=3),IFERROR(VLOOKUP(入力項目!$S$12,子育て関連マスタ!$I$4:$M$5,4,FALSE),0),
AND(S648&gt;=4,S648&lt;=6),IFERROR(VLOOKUP(入力項目!$S$13,子育て関連マスタ!$I$9:$M$12,4,FALSE),0),
AND(S648&gt;=7,S648&lt;=12),IFERROR(VLOOKUP(入力項目!$S$14,子育て関連マスタ!$I$16:$M$17,4,FALSE),0),
AND(S648&gt;=13,S648&lt;=15),IFERROR(VLOOKUP(入力項目!$S$15,子育て関連マスタ!$I$21:$M$22,4,FALSE),0),
AND(S648&gt;=16,S648&lt;=18),IFERROR(VLOOKUP(入力項目!$S$16,子育て関連マスタ!$I$26:$M$28,4,FALSE),0),
AND(S648&gt;=19,S648&lt;=20,入力項目!$S$16="高専"),IFERROR(VLOOKUP(入力項目!$S$16,子育て関連マスタ!$I$26:$M$28,4,FALSE),0),
AND(S648&gt;=19,S648&lt;=20,入力項目!$S$16&lt;&gt;"高専"),IFERROR(VLOOKUP(入力項目!$S$17,子育て関連マスタ!$I$32:$M$37,4,FALSE),0),
AND(S648&gt;=21,S648&lt;=22,入力項目!$S$16="高専"),IFERROR(VLOOKUP(入力項目!$S$17,子育て関連マスタ!$I$32:$M$34,4,FALSE),0),
AND(S648&gt;=21,S648&lt;=22,入力項目!$S$16&lt;&gt;"高専"),IFERROR(VLOOKUP(入力項目!$S$17,子育て関連マスタ!$I$32:$M$34,4,FALSE),0),
S648&gt;=23,0
) +
IF($D648=4,
  IFERROR(_xlfn.IFS(
  S648&lt;=入力項目!$S$11,0,
  AND(S648=入力項目!$S$11),IFERROR(VLOOKUP(入力項目!$S$12,子育て関連マスタ!$I$4:$M$5,2,FALSE),0),
  AND(S648=4),IFERROR(VLOOKUP(入力項目!$S$13,子育て関連マスタ!$I$9:$M$12,2,FALSE),0),
  AND(S648=7),IFERROR(VLOOKUP(入力項目!$S$14,子育て関連マスタ!$I$16:$M$17,2,FALSE),0),
  AND(S648=13),IFERROR(VLOOKUP(入力項目!$S$15,子育て関連マスタ!$I$21:$M$22,2,FALSE),0),
  AND(S648=16),IFERROR(VLOOKUP(入力項目!$S$16,子育て関連マスタ!$I$26:$M$28,2,FALSE),0),
  AND(S648=19,入力項目!$S$16&lt;&gt;"高専"),IFERROR(VLOOKUP(入力項目!$S$17,子育て関連マスタ!$I$32:$M$37,2,FALSE),0),
  AND(S648=21,入力項目!$S$16="高専"),IFERROR(VLOOKUP(入力項目!$S$17,子育て関連マスタ!$I$32:$M$37,2,FALSE),0),
  S648&gt;=22,0
  ),0),0
) +
IF(AND(S648&gt;=1,S648&lt;=15),IF($D648=入力項目!$S$8,入力項目!$S$3,0),0) +
IF(AND(S648&gt;=1,S648&lt;=15),IF($D648=5,入力項目!$S$4,0),0) +
IF(AND(S648&gt;=1,S648&lt;=15),IF($D648=12,入力項目!$S$5,0),0) +
IF(AND(入力項目!$S$7=$A648,入力項目!$S$8=$D648),子育て関連マスタ!$C$14,0) +
IFERROR(IF(AND(YEAR(EDATE(DATE(入力項目!$S$7,入力項目!$S$8,1),1))=$A648,MONTH(EDATE(DATE(入力項目!$S$7,入力項目!$S$8,1),1))=$D648),子育て関連マスタ!$C$15,0),0) +
IF(AND(OR(S648=3,S648=5,S648=7),$D648=11),子育て関連マスタ!$C$17,0) +
IF(AND(S648=20,$D648=1),子育て関連マスタ!$C$18,0) +
IF(AND(S648=20,$D648=1),
IFERROR(_xlfn.IFS(
入力項目!$S$10="男",子育て関連マスタ!$C$18,
入力項目!$S$10="女",子育て関連マスタ!$C$19
),0),0
) +
IF(AND(S648&gt;=入力項目!$S$18,S648&lt;=入力項目!$S$19),入力項目!$S$20,0) +
IF(AND(S648&gt;=入力項目!$S$21,S648&lt;=入力項目!$S$22),入力項目!$S$23,0) +
IF(AND(S648&gt;=入力項目!$S$24,S648&lt;=入力項目!$S$25),入力項目!$S$26,0)
)</f>
        <v>0</v>
      </c>
      <c r="AH648">
        <f ca="1">-(
_xlfn.IFS(
T648&lt;=入力項目!$S$11,0,
AND(T648&gt;=入力項目!$S$11+1,T648&lt;=3),IFERROR(VLOOKUP(入力項目!$S$12,子育て関連マスタ!$I$4:$M$5,4,FALSE),0),
AND(T648&gt;=4,T648&lt;=6),IFERROR(VLOOKUP(入力項目!$S$13,子育て関連マスタ!$I$9:$M$12,4,FALSE),0),
AND(T648&gt;=7,T648&lt;=12),IFERROR(VLOOKUP(入力項目!$S$14,子育て関連マスタ!$I$16:$M$17,4,FALSE),0),
AND(T648&gt;=13,T648&lt;=15),IFERROR(VLOOKUP(入力項目!$S$15,子育て関連マスタ!$I$21:$M$22,4,FALSE),0),
AND(T648&gt;=16,T648&lt;=18),IFERROR(VLOOKUP(入力項目!$S$16,子育て関連マスタ!$I$26:$M$28,4,FALSE),0),
AND(T648&gt;=19,T648&lt;=20,入力項目!$S$16="高専"),IFERROR(VLOOKUP(入力項目!$S$16,子育て関連マスタ!$I$26:$M$28,4,FALSE),0),
AND(T648&gt;=19,T648&lt;=20,入力項目!$S$16&lt;&gt;"高専"),IFERROR(VLOOKUP(入力項目!$S$17,子育て関連マスタ!$I$32:$M$37,4,FALSE),0),
AND(T648&gt;=21,T648&lt;=22,入力項目!$S$16="高専"),IFERROR(VLOOKUP(入力項目!$S$17,子育て関連マスタ!$I$32:$M$34,4,FALSE),0),
AND(T648&gt;=21,T648&lt;=22,入力項目!$S$16&lt;&gt;"高専"),IFERROR(VLOOKUP(入力項目!$S$17,子育て関連マスタ!$I$32:$M$34,4,FALSE),0),
T648&gt;=23,0
) +
IF($D648=4,
  IFERROR(_xlfn.IFS(
  T648&lt;=入力項目!$S$11,0,
  AND(T648=入力項目!$S$11),IFERROR(VLOOKUP(入力項目!$S$12,子育て関連マスタ!$I$4:$M$5,2,FALSE),0),
  AND(T648=4),IFERROR(VLOOKUP(入力項目!$S$13,子育て関連マスタ!$I$9:$M$12,2,FALSE),0),
  AND(T648=7),IFERROR(VLOOKUP(入力項目!$S$14,子育て関連マスタ!$I$16:$M$17,2,FALSE),0),
  AND(T648=13),IFERROR(VLOOKUP(入力項目!$S$15,子育て関連マスタ!$I$21:$M$22,2,FALSE),0),
  AND(T648=16),IFERROR(VLOOKUP(入力項目!$S$16,子育て関連マスタ!$I$26:$M$28,2,FALSE),0),
  AND(T648=19,入力項目!$S$16&lt;&gt;"高専"),IFERROR(VLOOKUP(入力項目!$S$17,子育て関連マスタ!$I$32:$M$37,2,FALSE),0),
  AND(T648=21,入力項目!$S$16="高専"),IFERROR(VLOOKUP(入力項目!$S$17,子育て関連マスタ!$I$32:$M$37,2,FALSE),0),
  T648&gt;=22,0
  ),0),0
) +
IF(AND(T648&gt;=1,T648&lt;=15),IF($D648=入力項目!$S$8,入力項目!$S$3,0),0) +
IF(AND(T648&gt;=1,T648&lt;=15),IF($D648=5,入力項目!$S$4,0),0) +
IF(AND(T648&gt;=1,T648&lt;=15),IF($D648=12,入力項目!$S$5,0),0) +
IF(AND(入力項目!$S$7=$A648,入力項目!$S$8=$D648),子育て関連マスタ!$C$14,0) +
IFERROR(IF(AND(YEAR(EDATE(DATE(入力項目!$S$7,入力項目!$S$8,1),1))=$A648,MONTH(EDATE(DATE(入力項目!$S$7,入力項目!$S$8,1),1))=$D648),子育て関連マスタ!$C$15,0),0) +
IF(AND(OR(T648=3,T648=5,T648=7),$D648=11),子育て関連マスタ!$C$17,0) +
IF(AND(T648=20,$D648=1),子育て関連マスタ!$C$18,0) +
IF(AND(T648=20,$D648=1),
IFERROR(_xlfn.IFS(
入力項目!$S$10="男",子育て関連マスタ!$C$18,
入力項目!$S$10="女",子育て関連マスタ!$C$19
),0),0
) +
IF(AND(T648&gt;=入力項目!$S$18,T648&lt;=入力項目!$S$19),入力項目!$S$20,0) +
IF(AND(T648&gt;=入力項目!$S$21,T648&lt;=入力項目!$S$22),入力項目!$S$23,0) +
IF(AND(T648&gt;=入力項目!$S$24,T648&lt;=入力項目!$S$25),入力項目!$S$26,0)
)</f>
        <v>0</v>
      </c>
      <c r="AI648">
        <f ca="1">-(
_xlfn.IFS(
U648&lt;=入力項目!$S$11,0,
AND(U648&gt;=入力項目!$S$11+1,U648&lt;=3),IFERROR(VLOOKUP(入力項目!$S$12,子育て関連マスタ!$I$4:$M$5,4,FALSE),0),
AND(U648&gt;=4,U648&lt;=6),IFERROR(VLOOKUP(入力項目!$S$13,子育て関連マスタ!$I$9:$M$12,4,FALSE),0),
AND(U648&gt;=7,U648&lt;=12),IFERROR(VLOOKUP(入力項目!$S$14,子育て関連マスタ!$I$16:$M$17,4,FALSE),0),
AND(U648&gt;=13,U648&lt;=15),IFERROR(VLOOKUP(入力項目!$S$15,子育て関連マスタ!$I$21:$M$22,4,FALSE),0),
AND(U648&gt;=16,U648&lt;=18),IFERROR(VLOOKUP(入力項目!$S$16,子育て関連マスタ!$I$26:$M$28,4,FALSE),0),
AND(U648&gt;=19,U648&lt;=20,入力項目!$S$16="高専"),IFERROR(VLOOKUP(入力項目!$S$16,子育て関連マスタ!$I$26:$M$28,4,FALSE),0),
AND(U648&gt;=19,U648&lt;=20,入力項目!$S$16&lt;&gt;"高専"),IFERROR(VLOOKUP(入力項目!$S$17,子育て関連マスタ!$I$32:$M$37,4,FALSE),0),
AND(U648&gt;=21,U648&lt;=22,入力項目!$S$16="高専"),IFERROR(VLOOKUP(入力項目!$S$17,子育て関連マスタ!$I$32:$M$34,4,FALSE),0),
AND(U648&gt;=21,U648&lt;=22,入力項目!$S$16&lt;&gt;"高専"),IFERROR(VLOOKUP(入力項目!$S$17,子育て関連マスタ!$I$32:$M$34,4,FALSE),0),
U648&gt;=23,0
) +
IF($D648=4,
  IFERROR(_xlfn.IFS(
  U648&lt;=入力項目!$S$11,0,
  AND(U648=入力項目!$S$11),IFERROR(VLOOKUP(入力項目!$S$12,子育て関連マスタ!$I$4:$M$5,2,FALSE),0),
  AND(U648=4),IFERROR(VLOOKUP(入力項目!$S$13,子育て関連マスタ!$I$9:$M$12,2,FALSE),0),
  AND(U648=7),IFERROR(VLOOKUP(入力項目!$S$14,子育て関連マスタ!$I$16:$M$17,2,FALSE),0),
  AND(U648=13),IFERROR(VLOOKUP(入力項目!$S$15,子育て関連マスタ!$I$21:$M$22,2,FALSE),0),
  AND(U648=16),IFERROR(VLOOKUP(入力項目!$S$16,子育て関連マスタ!$I$26:$M$28,2,FALSE),0),
  AND(U648=19,入力項目!$S$16&lt;&gt;"高専"),IFERROR(VLOOKUP(入力項目!$S$17,子育て関連マスタ!$I$32:$M$37,2,FALSE),0),
  AND(U648=21,入力項目!$S$16="高専"),IFERROR(VLOOKUP(入力項目!$S$17,子育て関連マスタ!$I$32:$M$37,2,FALSE),0),
  U648&gt;=22,0
  ),0),0
) +
IF(AND(U648&gt;=1,U648&lt;=15),IF($D648=入力項目!$S$8,入力項目!$S$3,0),0) +
IF(AND(U648&gt;=1,U648&lt;=15),IF($D648=5,入力項目!$S$4,0),0) +
IF(AND(U648&gt;=1,U648&lt;=15),IF($D648=12,入力項目!$S$5,0),0) +
IF(AND(入力項目!$S$7=$A648,入力項目!$S$8=$D648),子育て関連マスタ!$C$14,0) +
IFERROR(IF(AND(YEAR(EDATE(DATE(入力項目!$S$7,入力項目!$S$8,1),1))=$A648,MONTH(EDATE(DATE(入力項目!$S$7,入力項目!$S$8,1),1))=$D648),子育て関連マスタ!$C$15,0),0) +
IF(AND(OR(U648=3,U648=5,U648=7),$D648=11),子育て関連マスタ!$C$17,0) +
IF(AND(U648=20,$D648=1),子育て関連マスタ!$C$18,0) +
IF(AND(U648=20,$D648=1),
IFERROR(_xlfn.IFS(
入力項目!$S$10="男",子育て関連マスタ!$C$18,
入力項目!$S$10="女",子育て関連マスタ!$C$19
),0),0
) +
IF(AND(U648&gt;=入力項目!$S$18,U648&lt;=入力項目!$S$19),入力項目!$S$20,0) +
IF(AND(U648&gt;=入力項目!$S$21,U648&lt;=入力項目!$S$22),入力項目!$S$23,0) +
IF(AND(U648&gt;=入力項目!$S$24,U648&lt;=入力項目!$S$25),入力項目!$S$26,0)
)</f>
        <v>0</v>
      </c>
      <c r="AJ648" s="10">
        <f ca="1">-VLOOKUP($D648,月別収支!$A$2:$H$13,7,FALSE)</f>
        <v>-20000</v>
      </c>
    </row>
    <row r="649" spans="1:36" x14ac:dyDescent="0.4">
      <c r="A649">
        <f t="shared" ca="1" si="173"/>
        <v>2078</v>
      </c>
      <c r="B649">
        <f t="shared" ca="1" si="180"/>
        <v>2078</v>
      </c>
      <c r="C649">
        <f t="shared" ca="1" si="181"/>
        <v>54</v>
      </c>
      <c r="D649">
        <f t="shared" ca="1" si="174"/>
        <v>7</v>
      </c>
      <c r="E649" t="str">
        <f t="shared" ca="1" si="175"/>
        <v>2078年7月</v>
      </c>
      <c r="F649">
        <f ca="1">IF(OR(入力項目!$N$5&lt;$A649,AND(入力項目!$N$5=$A649,入力項目!$N$6&lt;$D649)),IF(F648=0,1,IF(G649=12,F648+1,F648)),0)</f>
        <v>53</v>
      </c>
      <c r="G649">
        <f ca="1">IF(OR(入力項目!$N$5&lt;$A649,AND(入力項目!$N$5=$A649,入力項目!$N$6&lt;$D649)),IF(G648=12,1,G648+1),0)</f>
        <v>9</v>
      </c>
      <c r="H649" t="str">
        <f t="shared" ca="1" si="176"/>
        <v>53_9</v>
      </c>
      <c r="I649">
        <f ca="1">IF(
  IFERROR(AND($C649&gt;0,MOD($C649,入力項目!$N$22)=0,$D649=入力項目!$N$23), FALSE),
  1,
  IF(
    AND(I648&gt;0,J648=12),
    IF(I648=入力項目!$N$28, 0, I648+1),
    I648
  )
)</f>
        <v>0</v>
      </c>
      <c r="J649">
        <f ca="1">IF($D649=入力項目!$N$23,1,IFERROR(J648+1,1))</f>
        <v>2</v>
      </c>
      <c r="K649" t="str">
        <f t="shared" ca="1" si="177"/>
        <v>0_2</v>
      </c>
      <c r="L649">
        <f ca="1">L648+IF(入力項目!$D$4=$D649,1,0)</f>
        <v>82</v>
      </c>
      <c r="M649" t="str">
        <f t="shared" ca="1" si="178"/>
        <v>82歳</v>
      </c>
      <c r="N649">
        <f t="shared" ca="1" si="182"/>
        <v>83</v>
      </c>
      <c r="O649" t="str">
        <f t="shared" ca="1" si="179"/>
        <v>83歳</v>
      </c>
      <c r="P649">
        <f t="shared" ca="1" si="183"/>
        <v>58</v>
      </c>
      <c r="Q649">
        <f t="shared" ca="1" si="184"/>
        <v>56</v>
      </c>
      <c r="R649">
        <f t="shared" ca="1" si="185"/>
        <v>2079</v>
      </c>
      <c r="S649">
        <f t="shared" ca="1" si="186"/>
        <v>2079</v>
      </c>
      <c r="T649">
        <f t="shared" ca="1" si="187"/>
        <v>2079</v>
      </c>
      <c r="U649">
        <f t="shared" ca="1" si="188"/>
        <v>2079</v>
      </c>
      <c r="V649" s="10">
        <f t="shared" ca="1" si="189"/>
        <v>54508925</v>
      </c>
      <c r="W649" s="10">
        <f ca="1">IF($L649&lt;その他マスタ!$B$1,VLOOKUP($D649,月別収支!$A$2:$H$13,2,FALSE),その他マスタ!$B$3)+IF(AND($L649=その他マスタ!$B$1,入力項目!$I$9="あり",$D649=入力項目!$D$4),その他マスタ!$B$2,0)</f>
        <v>150000</v>
      </c>
      <c r="X649" s="10">
        <f ca="1">-IF(入力項目!$K$5=TRUE,
IF($F649+$G649&lt;3,VLOOKUP($D649,月別収支!$A$2:$H$13,8,FALSE),0)+IFERROR(VLOOKUP($H649,住宅ローン計算!C:P,13,FALSE),0)+IF($F649&gt;1,IF(OR($G649=3,$G649=6,$G649=9,$G649=12),ROUNDUP(入力項目!$N$18/4,0),0),0),
VLOOKUP($D649,月別収支!$A$2:$H$13,8,FALSE))</f>
        <v>-37500</v>
      </c>
      <c r="Y649" s="10">
        <f ca="1">-VLOOKUP($D649,月別収支!$A$2:$H$13,3,FALSE)</f>
        <v>-75000</v>
      </c>
      <c r="Z649" s="10">
        <f ca="1">-VLOOKUP($D649,月別収支!$A$2:$H$13,4,FALSE)</f>
        <v>-27000</v>
      </c>
      <c r="AA649" s="10">
        <f ca="1">-VLOOKUP($D649,月別収支!$A$2:$H$13,6,FALSE)</f>
        <v>-10000</v>
      </c>
      <c r="AB649" s="10">
        <f ca="1">-(
VLOOKUP($D649,月別収支!$A$2:$H$13,5,FALSE)+IF(AND(入力項目!$I$27&lt;=$A649,ISEVEN($A649-入力項目!$I$27),入力項目!$I$28=$D649),入力項目!$I$26,0)
+IF(入力項目!$K$26=TRUE,
IFERROR(VLOOKUP($K649,マイカーローン計算!C:P,13,FALSE),0),
IFERROR(
  IF(AND($C649&gt;0,MOD($C649,入力項目!$N$22)=0,$D649=入力項目!$N$23),入力項目!$N$24,0),
 0
)
)
)</f>
        <v>-20000</v>
      </c>
      <c r="AC649" s="10">
        <f ca="1">-IF($A649&lt;入力項目!$N$33,入力項目!$N$35,IF(AND($A649=入力項目!$N$33,$D649&lt;=入力項目!$N$34),入力項目!$N$35,0))</f>
        <v>0</v>
      </c>
      <c r="AD649">
        <f ca="1">-(
_xlfn.IFS(
P649&lt;=入力項目!$S$11,0,
AND(P649&gt;=入力項目!$S$11+1,P649&lt;=3),IFERROR(VLOOKUP(入力項目!$S$12,子育て関連マスタ!$I$4:$M$5,4,FALSE),0),
AND(P649&gt;=4,P649&lt;=6),IFERROR(VLOOKUP(入力項目!$S$13,子育て関連マスタ!$I$9:$M$12,4,FALSE),0),
AND(P649&gt;=7,P649&lt;=12),IFERROR(VLOOKUP(入力項目!$S$14,子育て関連マスタ!$I$16:$M$17,4,FALSE),0),
AND(P649&gt;=13,P649&lt;=15),IFERROR(VLOOKUP(入力項目!$S$15,子育て関連マスタ!$I$21:$M$22,4,FALSE),0),
AND(P649&gt;=16,P649&lt;=18),IFERROR(VLOOKUP(入力項目!$S$16,子育て関連マスタ!$I$26:$M$28,4,FALSE),0),
AND(P649&gt;=19,P649&lt;=20,入力項目!$S$16="高専"),IFERROR(VLOOKUP(入力項目!$S$16,子育て関連マスタ!$I$26:$M$28,4,FALSE),0),
AND(P649&gt;=19,P649&lt;=20,入力項目!$S$16&lt;&gt;"高専"),IFERROR(VLOOKUP(入力項目!$S$17,子育て関連マスタ!$I$32:$M$37,4,FALSE),0),
AND(P649&gt;=21,P649&lt;=22,入力項目!$S$16="高専"),IFERROR(VLOOKUP(入力項目!$S$17,子育て関連マスタ!$I$32:$M$34,4,FALSE),0),
AND(P649&gt;=21,P649&lt;=22,入力項目!$S$16&lt;&gt;"高専"),IFERROR(VLOOKUP(入力項目!$S$17,子育て関連マスタ!$I$32:$M$34,4,FALSE),0),
P649&gt;=23,0
) +
IF($D649=4,
  IFERROR(_xlfn.IFS(
  P649&lt;=入力項目!$S$11,0,
  AND(P649=入力項目!$S$11),IFERROR(VLOOKUP(入力項目!$S$12,子育て関連マスタ!$I$4:$M$5,2,FALSE),0),
  AND(P649=4),IFERROR(VLOOKUP(入力項目!$S$13,子育て関連マスタ!$I$9:$M$12,2,FALSE),0),
  AND(P649=7),IFERROR(VLOOKUP(入力項目!$S$14,子育て関連マスタ!$I$16:$M$17,2,FALSE),0),
  AND(P649=13),IFERROR(VLOOKUP(入力項目!$S$15,子育て関連マスタ!$I$21:$M$22,2,FALSE),0),
  AND(P649=16),IFERROR(VLOOKUP(入力項目!$S$16,子育て関連マスタ!$I$26:$M$28,2,FALSE),0),
  AND(P649=19,入力項目!$S$16&lt;&gt;"高専"),IFERROR(VLOOKUP(入力項目!$S$17,子育て関連マスタ!$I$32:$M$37,2,FALSE),0),
  AND(P649=21,入力項目!$S$16="高専"),IFERROR(VLOOKUP(入力項目!$S$17,子育て関連マスタ!$I$32:$M$37,2,FALSE),0),
  P649&gt;=22,0
  ),0),0
) +
IF(AND(P649&gt;=1,P649&lt;=15),IF($D649=入力項目!$S$8,入力項目!$S$3,0),0) +
IF(AND(P649&gt;=1,P649&lt;=15),IF($D649=5,入力項目!$S$4,0),0) +
IF(AND(P649&gt;=1,P649&lt;=15),IF($D649=12,入力項目!$S$5,0),0) +
IF(AND(入力項目!$S$7=$A649,入力項目!$S$8=$D649),子育て関連マスタ!$C$14,0) +
IFERROR(IF(AND(YEAR(EDATE(DATE(入力項目!$S$7,入力項目!$S$8,1),1))=$A649,MONTH(EDATE(DATE(入力項目!$S$7,入力項目!$S$8,1),1))=$D649),子育て関連マスタ!$C$15,0),0) +
IF(AND(OR(P649=3,P649=5,P649=7),$D649=11),子育て関連マスタ!$C$17,0) +
IF(AND(P649=20,$D649=1),子育て関連マスタ!$C$18,0) +
IF(AND(P649=20,$D649=1),
IFERROR(_xlfn.IFS(
入力項目!$S$10="男",子育て関連マスタ!$C$18,
入力項目!$S$10="女",子育て関連マスタ!$C$19
),0),0
) +
IF(AND(P649&gt;=入力項目!$S$18,P649&lt;=入力項目!$S$19),入力項目!$S$20,0) +
IF(AND(P649&gt;=入力項目!$S$21,P649&lt;=入力項目!$S$22),入力項目!$S$23,0) +
IF(AND(P649&gt;=入力項目!$S$24,P649&lt;=入力項目!$S$25),入力項目!$S$26,0)
)</f>
        <v>0</v>
      </c>
      <c r="AE649">
        <f ca="1">-(
_xlfn.IFS(
Q649&lt;=入力項目!$S$11,0,
AND(Q649&gt;=入力項目!$S$11+1,Q649&lt;=3),IFERROR(VLOOKUP(入力項目!$S$12,子育て関連マスタ!$I$4:$M$5,4,FALSE),0),
AND(Q649&gt;=4,Q649&lt;=6),IFERROR(VLOOKUP(入力項目!$S$13,子育て関連マスタ!$I$9:$M$12,4,FALSE),0),
AND(Q649&gt;=7,Q649&lt;=12),IFERROR(VLOOKUP(入力項目!$S$14,子育て関連マスタ!$I$16:$M$17,4,FALSE),0),
AND(Q649&gt;=13,Q649&lt;=15),IFERROR(VLOOKUP(入力項目!$S$15,子育て関連マスタ!$I$21:$M$22,4,FALSE),0),
AND(Q649&gt;=16,Q649&lt;=18),IFERROR(VLOOKUP(入力項目!$S$16,子育て関連マスタ!$I$26:$M$28,4,FALSE),0),
AND(Q649&gt;=19,Q649&lt;=20,入力項目!$S$16="高専"),IFERROR(VLOOKUP(入力項目!$S$16,子育て関連マスタ!$I$26:$M$28,4,FALSE),0),
AND(Q649&gt;=19,Q649&lt;=20,入力項目!$S$16&lt;&gt;"高専"),IFERROR(VLOOKUP(入力項目!$S$17,子育て関連マスタ!$I$32:$M$37,4,FALSE),0),
AND(Q649&gt;=21,Q649&lt;=22,入力項目!$S$16="高専"),IFERROR(VLOOKUP(入力項目!$S$17,子育て関連マスタ!$I$32:$M$34,4,FALSE),0),
AND(Q649&gt;=21,Q649&lt;=22,入力項目!$S$16&lt;&gt;"高専"),IFERROR(VLOOKUP(入力項目!$S$17,子育て関連マスタ!$I$32:$M$34,4,FALSE),0),
Q649&gt;=23,0
) +
IF($D649=4,
  IFERROR(_xlfn.IFS(
  Q649&lt;=入力項目!$S$11,0,
  AND(Q649=入力項目!$S$11),IFERROR(VLOOKUP(入力項目!$S$12,子育て関連マスタ!$I$4:$M$5,2,FALSE),0),
  AND(Q649=4),IFERROR(VLOOKUP(入力項目!$S$13,子育て関連マスタ!$I$9:$M$12,2,FALSE),0),
  AND(Q649=7),IFERROR(VLOOKUP(入力項目!$S$14,子育て関連マスタ!$I$16:$M$17,2,FALSE),0),
  AND(Q649=13),IFERROR(VLOOKUP(入力項目!$S$15,子育て関連マスタ!$I$21:$M$22,2,FALSE),0),
  AND(Q649=16),IFERROR(VLOOKUP(入力項目!$S$16,子育て関連マスタ!$I$26:$M$28,2,FALSE),0),
  AND(Q649=19,入力項目!$S$16&lt;&gt;"高専"),IFERROR(VLOOKUP(入力項目!$S$17,子育て関連マスタ!$I$32:$M$37,2,FALSE),0),
  AND(Q649=21,入力項目!$S$16="高専"),IFERROR(VLOOKUP(入力項目!$S$17,子育て関連マスタ!$I$32:$M$37,2,FALSE),0),
  Q649&gt;=22,0
  ),0),0
) +
IF(AND(Q649&gt;=1,Q649&lt;=15),IF($D649=入力項目!$S$8,入力項目!$S$3,0),0) +
IF(AND(Q649&gt;=1,Q649&lt;=15),IF($D649=5,入力項目!$S$4,0),0) +
IF(AND(Q649&gt;=1,Q649&lt;=15),IF($D649=12,入力項目!$S$5,0),0) +
IF(AND(入力項目!$S$7=$A649,入力項目!$S$8=$D649),子育て関連マスタ!$C$14,0) +
IFERROR(IF(AND(YEAR(EDATE(DATE(入力項目!$S$7,入力項目!$S$8,1),1))=$A649,MONTH(EDATE(DATE(入力項目!$S$7,入力項目!$S$8,1),1))=$D649),子育て関連マスタ!$C$15,0),0) +
IF(AND(OR(Q649=3,Q649=5,Q649=7),$D649=11),子育て関連マスタ!$C$17,0) +
IF(AND(Q649=20,$D649=1),子育て関連マスタ!$C$18,0) +
IF(AND(Q649=20,$D649=1),
IFERROR(_xlfn.IFS(
入力項目!$S$10="男",子育て関連マスタ!$C$18,
入力項目!$S$10="女",子育て関連マスタ!$C$19
),0),0
) +
IF(AND(Q649&gt;=入力項目!$S$18,Q649&lt;=入力項目!$S$19),入力項目!$S$20,0) +
IF(AND(Q649&gt;=入力項目!$S$21,Q649&lt;=入力項目!$S$22),入力項目!$S$23,0) +
IF(AND(Q649&gt;=入力項目!$S$24,Q649&lt;=入力項目!$S$25),入力項目!$S$26,0)
)</f>
        <v>0</v>
      </c>
      <c r="AF649">
        <f ca="1">-(
_xlfn.IFS(
R649&lt;=入力項目!$S$11,0,
AND(R649&gt;=入力項目!$S$11+1,R649&lt;=3),IFERROR(VLOOKUP(入力項目!$S$12,子育て関連マスタ!$I$4:$M$5,4,FALSE),0),
AND(R649&gt;=4,R649&lt;=6),IFERROR(VLOOKUP(入力項目!$S$13,子育て関連マスタ!$I$9:$M$12,4,FALSE),0),
AND(R649&gt;=7,R649&lt;=12),IFERROR(VLOOKUP(入力項目!$S$14,子育て関連マスタ!$I$16:$M$17,4,FALSE),0),
AND(R649&gt;=13,R649&lt;=15),IFERROR(VLOOKUP(入力項目!$S$15,子育て関連マスタ!$I$21:$M$22,4,FALSE),0),
AND(R649&gt;=16,R649&lt;=18),IFERROR(VLOOKUP(入力項目!$S$16,子育て関連マスタ!$I$26:$M$28,4,FALSE),0),
AND(R649&gt;=19,R649&lt;=20,入力項目!$S$16="高専"),IFERROR(VLOOKUP(入力項目!$S$16,子育て関連マスタ!$I$26:$M$28,4,FALSE),0),
AND(R649&gt;=19,R649&lt;=20,入力項目!$S$16&lt;&gt;"高専"),IFERROR(VLOOKUP(入力項目!$S$17,子育て関連マスタ!$I$32:$M$37,4,FALSE),0),
AND(R649&gt;=21,R649&lt;=22,入力項目!$S$16="高専"),IFERROR(VLOOKUP(入力項目!$S$17,子育て関連マスタ!$I$32:$M$34,4,FALSE),0),
AND(R649&gt;=21,R649&lt;=22,入力項目!$S$16&lt;&gt;"高専"),IFERROR(VLOOKUP(入力項目!$S$17,子育て関連マスタ!$I$32:$M$34,4,FALSE),0),
R649&gt;=23,0
) +
IF($D649=4,
  IFERROR(_xlfn.IFS(
  R649&lt;=入力項目!$S$11,0,
  AND(R649=入力項目!$S$11),IFERROR(VLOOKUP(入力項目!$S$12,子育て関連マスタ!$I$4:$M$5,2,FALSE),0),
  AND(R649=4),IFERROR(VLOOKUP(入力項目!$S$13,子育て関連マスタ!$I$9:$M$12,2,FALSE),0),
  AND(R649=7),IFERROR(VLOOKUP(入力項目!$S$14,子育て関連マスタ!$I$16:$M$17,2,FALSE),0),
  AND(R649=13),IFERROR(VLOOKUP(入力項目!$S$15,子育て関連マスタ!$I$21:$M$22,2,FALSE),0),
  AND(R649=16),IFERROR(VLOOKUP(入力項目!$S$16,子育て関連マスタ!$I$26:$M$28,2,FALSE),0),
  AND(R649=19,入力項目!$S$16&lt;&gt;"高専"),IFERROR(VLOOKUP(入力項目!$S$17,子育て関連マスタ!$I$32:$M$37,2,FALSE),0),
  AND(R649=21,入力項目!$S$16="高専"),IFERROR(VLOOKUP(入力項目!$S$17,子育て関連マスタ!$I$32:$M$37,2,FALSE),0),
  R649&gt;=22,0
  ),0),0
) +
IF(AND(R649&gt;=1,R649&lt;=15),IF($D649=入力項目!$S$8,入力項目!$S$3,0),0) +
IF(AND(R649&gt;=1,R649&lt;=15),IF($D649=5,入力項目!$S$4,0),0) +
IF(AND(R649&gt;=1,R649&lt;=15),IF($D649=12,入力項目!$S$5,0),0) +
IF(AND(入力項目!$S$7=$A649,入力項目!$S$8=$D649),子育て関連マスタ!$C$14,0) +
IFERROR(IF(AND(YEAR(EDATE(DATE(入力項目!$S$7,入力項目!$S$8,1),1))=$A649,MONTH(EDATE(DATE(入力項目!$S$7,入力項目!$S$8,1),1))=$D649),子育て関連マスタ!$C$15,0),0) +
IF(AND(OR(R649=3,R649=5,R649=7),$D649=11),子育て関連マスタ!$C$17,0) +
IF(AND(R649=20,$D649=1),子育て関連マスタ!$C$18,0) +
IF(AND(R649=20,$D649=1),
IFERROR(_xlfn.IFS(
入力項目!$S$10="男",子育て関連マスタ!$C$18,
入力項目!$S$10="女",子育て関連マスタ!$C$19
),0),0
) +
IF(AND(R649&gt;=入力項目!$S$18,R649&lt;=入力項目!$S$19),入力項目!$S$20,0) +
IF(AND(R649&gt;=入力項目!$S$21,R649&lt;=入力項目!$S$22),入力項目!$S$23,0) +
IF(AND(R649&gt;=入力項目!$S$24,R649&lt;=入力項目!$S$25),入力項目!$S$26,0)
)</f>
        <v>0</v>
      </c>
      <c r="AG649">
        <f ca="1">-(
_xlfn.IFS(
S649&lt;=入力項目!$S$11,0,
AND(S649&gt;=入力項目!$S$11+1,S649&lt;=3),IFERROR(VLOOKUP(入力項目!$S$12,子育て関連マスタ!$I$4:$M$5,4,FALSE),0),
AND(S649&gt;=4,S649&lt;=6),IFERROR(VLOOKUP(入力項目!$S$13,子育て関連マスタ!$I$9:$M$12,4,FALSE),0),
AND(S649&gt;=7,S649&lt;=12),IFERROR(VLOOKUP(入力項目!$S$14,子育て関連マスタ!$I$16:$M$17,4,FALSE),0),
AND(S649&gt;=13,S649&lt;=15),IFERROR(VLOOKUP(入力項目!$S$15,子育て関連マスタ!$I$21:$M$22,4,FALSE),0),
AND(S649&gt;=16,S649&lt;=18),IFERROR(VLOOKUP(入力項目!$S$16,子育て関連マスタ!$I$26:$M$28,4,FALSE),0),
AND(S649&gt;=19,S649&lt;=20,入力項目!$S$16="高専"),IFERROR(VLOOKUP(入力項目!$S$16,子育て関連マスタ!$I$26:$M$28,4,FALSE),0),
AND(S649&gt;=19,S649&lt;=20,入力項目!$S$16&lt;&gt;"高専"),IFERROR(VLOOKUP(入力項目!$S$17,子育て関連マスタ!$I$32:$M$37,4,FALSE),0),
AND(S649&gt;=21,S649&lt;=22,入力項目!$S$16="高専"),IFERROR(VLOOKUP(入力項目!$S$17,子育て関連マスタ!$I$32:$M$34,4,FALSE),0),
AND(S649&gt;=21,S649&lt;=22,入力項目!$S$16&lt;&gt;"高専"),IFERROR(VLOOKUP(入力項目!$S$17,子育て関連マスタ!$I$32:$M$34,4,FALSE),0),
S649&gt;=23,0
) +
IF($D649=4,
  IFERROR(_xlfn.IFS(
  S649&lt;=入力項目!$S$11,0,
  AND(S649=入力項目!$S$11),IFERROR(VLOOKUP(入力項目!$S$12,子育て関連マスタ!$I$4:$M$5,2,FALSE),0),
  AND(S649=4),IFERROR(VLOOKUP(入力項目!$S$13,子育て関連マスタ!$I$9:$M$12,2,FALSE),0),
  AND(S649=7),IFERROR(VLOOKUP(入力項目!$S$14,子育て関連マスタ!$I$16:$M$17,2,FALSE),0),
  AND(S649=13),IFERROR(VLOOKUP(入力項目!$S$15,子育て関連マスタ!$I$21:$M$22,2,FALSE),0),
  AND(S649=16),IFERROR(VLOOKUP(入力項目!$S$16,子育て関連マスタ!$I$26:$M$28,2,FALSE),0),
  AND(S649=19,入力項目!$S$16&lt;&gt;"高専"),IFERROR(VLOOKUP(入力項目!$S$17,子育て関連マスタ!$I$32:$M$37,2,FALSE),0),
  AND(S649=21,入力項目!$S$16="高専"),IFERROR(VLOOKUP(入力項目!$S$17,子育て関連マスタ!$I$32:$M$37,2,FALSE),0),
  S649&gt;=22,0
  ),0),0
) +
IF(AND(S649&gt;=1,S649&lt;=15),IF($D649=入力項目!$S$8,入力項目!$S$3,0),0) +
IF(AND(S649&gt;=1,S649&lt;=15),IF($D649=5,入力項目!$S$4,0),0) +
IF(AND(S649&gt;=1,S649&lt;=15),IF($D649=12,入力項目!$S$5,0),0) +
IF(AND(入力項目!$S$7=$A649,入力項目!$S$8=$D649),子育て関連マスタ!$C$14,0) +
IFERROR(IF(AND(YEAR(EDATE(DATE(入力項目!$S$7,入力項目!$S$8,1),1))=$A649,MONTH(EDATE(DATE(入力項目!$S$7,入力項目!$S$8,1),1))=$D649),子育て関連マスタ!$C$15,0),0) +
IF(AND(OR(S649=3,S649=5,S649=7),$D649=11),子育て関連マスタ!$C$17,0) +
IF(AND(S649=20,$D649=1),子育て関連マスタ!$C$18,0) +
IF(AND(S649=20,$D649=1),
IFERROR(_xlfn.IFS(
入力項目!$S$10="男",子育て関連マスタ!$C$18,
入力項目!$S$10="女",子育て関連マスタ!$C$19
),0),0
) +
IF(AND(S649&gt;=入力項目!$S$18,S649&lt;=入力項目!$S$19),入力項目!$S$20,0) +
IF(AND(S649&gt;=入力項目!$S$21,S649&lt;=入力項目!$S$22),入力項目!$S$23,0) +
IF(AND(S649&gt;=入力項目!$S$24,S649&lt;=入力項目!$S$25),入力項目!$S$26,0)
)</f>
        <v>0</v>
      </c>
      <c r="AH649">
        <f ca="1">-(
_xlfn.IFS(
T649&lt;=入力項目!$S$11,0,
AND(T649&gt;=入力項目!$S$11+1,T649&lt;=3),IFERROR(VLOOKUP(入力項目!$S$12,子育て関連マスタ!$I$4:$M$5,4,FALSE),0),
AND(T649&gt;=4,T649&lt;=6),IFERROR(VLOOKUP(入力項目!$S$13,子育て関連マスタ!$I$9:$M$12,4,FALSE),0),
AND(T649&gt;=7,T649&lt;=12),IFERROR(VLOOKUP(入力項目!$S$14,子育て関連マスタ!$I$16:$M$17,4,FALSE),0),
AND(T649&gt;=13,T649&lt;=15),IFERROR(VLOOKUP(入力項目!$S$15,子育て関連マスタ!$I$21:$M$22,4,FALSE),0),
AND(T649&gt;=16,T649&lt;=18),IFERROR(VLOOKUP(入力項目!$S$16,子育て関連マスタ!$I$26:$M$28,4,FALSE),0),
AND(T649&gt;=19,T649&lt;=20,入力項目!$S$16="高専"),IFERROR(VLOOKUP(入力項目!$S$16,子育て関連マスタ!$I$26:$M$28,4,FALSE),0),
AND(T649&gt;=19,T649&lt;=20,入力項目!$S$16&lt;&gt;"高専"),IFERROR(VLOOKUP(入力項目!$S$17,子育て関連マスタ!$I$32:$M$37,4,FALSE),0),
AND(T649&gt;=21,T649&lt;=22,入力項目!$S$16="高専"),IFERROR(VLOOKUP(入力項目!$S$17,子育て関連マスタ!$I$32:$M$34,4,FALSE),0),
AND(T649&gt;=21,T649&lt;=22,入力項目!$S$16&lt;&gt;"高専"),IFERROR(VLOOKUP(入力項目!$S$17,子育て関連マスタ!$I$32:$M$34,4,FALSE),0),
T649&gt;=23,0
) +
IF($D649=4,
  IFERROR(_xlfn.IFS(
  T649&lt;=入力項目!$S$11,0,
  AND(T649=入力項目!$S$11),IFERROR(VLOOKUP(入力項目!$S$12,子育て関連マスタ!$I$4:$M$5,2,FALSE),0),
  AND(T649=4),IFERROR(VLOOKUP(入力項目!$S$13,子育て関連マスタ!$I$9:$M$12,2,FALSE),0),
  AND(T649=7),IFERROR(VLOOKUP(入力項目!$S$14,子育て関連マスタ!$I$16:$M$17,2,FALSE),0),
  AND(T649=13),IFERROR(VLOOKUP(入力項目!$S$15,子育て関連マスタ!$I$21:$M$22,2,FALSE),0),
  AND(T649=16),IFERROR(VLOOKUP(入力項目!$S$16,子育て関連マスタ!$I$26:$M$28,2,FALSE),0),
  AND(T649=19,入力項目!$S$16&lt;&gt;"高専"),IFERROR(VLOOKUP(入力項目!$S$17,子育て関連マスタ!$I$32:$M$37,2,FALSE),0),
  AND(T649=21,入力項目!$S$16="高専"),IFERROR(VLOOKUP(入力項目!$S$17,子育て関連マスタ!$I$32:$M$37,2,FALSE),0),
  T649&gt;=22,0
  ),0),0
) +
IF(AND(T649&gt;=1,T649&lt;=15),IF($D649=入力項目!$S$8,入力項目!$S$3,0),0) +
IF(AND(T649&gt;=1,T649&lt;=15),IF($D649=5,入力項目!$S$4,0),0) +
IF(AND(T649&gt;=1,T649&lt;=15),IF($D649=12,入力項目!$S$5,0),0) +
IF(AND(入力項目!$S$7=$A649,入力項目!$S$8=$D649),子育て関連マスタ!$C$14,0) +
IFERROR(IF(AND(YEAR(EDATE(DATE(入力項目!$S$7,入力項目!$S$8,1),1))=$A649,MONTH(EDATE(DATE(入力項目!$S$7,入力項目!$S$8,1),1))=$D649),子育て関連マスタ!$C$15,0),0) +
IF(AND(OR(T649=3,T649=5,T649=7),$D649=11),子育て関連マスタ!$C$17,0) +
IF(AND(T649=20,$D649=1),子育て関連マスタ!$C$18,0) +
IF(AND(T649=20,$D649=1),
IFERROR(_xlfn.IFS(
入力項目!$S$10="男",子育て関連マスタ!$C$18,
入力項目!$S$10="女",子育て関連マスタ!$C$19
),0),0
) +
IF(AND(T649&gt;=入力項目!$S$18,T649&lt;=入力項目!$S$19),入力項目!$S$20,0) +
IF(AND(T649&gt;=入力項目!$S$21,T649&lt;=入力項目!$S$22),入力項目!$S$23,0) +
IF(AND(T649&gt;=入力項目!$S$24,T649&lt;=入力項目!$S$25),入力項目!$S$26,0)
)</f>
        <v>0</v>
      </c>
      <c r="AI649">
        <f ca="1">-(
_xlfn.IFS(
U649&lt;=入力項目!$S$11,0,
AND(U649&gt;=入力項目!$S$11+1,U649&lt;=3),IFERROR(VLOOKUP(入力項目!$S$12,子育て関連マスタ!$I$4:$M$5,4,FALSE),0),
AND(U649&gt;=4,U649&lt;=6),IFERROR(VLOOKUP(入力項目!$S$13,子育て関連マスタ!$I$9:$M$12,4,FALSE),0),
AND(U649&gt;=7,U649&lt;=12),IFERROR(VLOOKUP(入力項目!$S$14,子育て関連マスタ!$I$16:$M$17,4,FALSE),0),
AND(U649&gt;=13,U649&lt;=15),IFERROR(VLOOKUP(入力項目!$S$15,子育て関連マスタ!$I$21:$M$22,4,FALSE),0),
AND(U649&gt;=16,U649&lt;=18),IFERROR(VLOOKUP(入力項目!$S$16,子育て関連マスタ!$I$26:$M$28,4,FALSE),0),
AND(U649&gt;=19,U649&lt;=20,入力項目!$S$16="高専"),IFERROR(VLOOKUP(入力項目!$S$16,子育て関連マスタ!$I$26:$M$28,4,FALSE),0),
AND(U649&gt;=19,U649&lt;=20,入力項目!$S$16&lt;&gt;"高専"),IFERROR(VLOOKUP(入力項目!$S$17,子育て関連マスタ!$I$32:$M$37,4,FALSE),0),
AND(U649&gt;=21,U649&lt;=22,入力項目!$S$16="高専"),IFERROR(VLOOKUP(入力項目!$S$17,子育て関連マスタ!$I$32:$M$34,4,FALSE),0),
AND(U649&gt;=21,U649&lt;=22,入力項目!$S$16&lt;&gt;"高専"),IFERROR(VLOOKUP(入力項目!$S$17,子育て関連マスタ!$I$32:$M$34,4,FALSE),0),
U649&gt;=23,0
) +
IF($D649=4,
  IFERROR(_xlfn.IFS(
  U649&lt;=入力項目!$S$11,0,
  AND(U649=入力項目!$S$11),IFERROR(VLOOKUP(入力項目!$S$12,子育て関連マスタ!$I$4:$M$5,2,FALSE),0),
  AND(U649=4),IFERROR(VLOOKUP(入力項目!$S$13,子育て関連マスタ!$I$9:$M$12,2,FALSE),0),
  AND(U649=7),IFERROR(VLOOKUP(入力項目!$S$14,子育て関連マスタ!$I$16:$M$17,2,FALSE),0),
  AND(U649=13),IFERROR(VLOOKUP(入力項目!$S$15,子育て関連マスタ!$I$21:$M$22,2,FALSE),0),
  AND(U649=16),IFERROR(VLOOKUP(入力項目!$S$16,子育て関連マスタ!$I$26:$M$28,2,FALSE),0),
  AND(U649=19,入力項目!$S$16&lt;&gt;"高専"),IFERROR(VLOOKUP(入力項目!$S$17,子育て関連マスタ!$I$32:$M$37,2,FALSE),0),
  AND(U649=21,入力項目!$S$16="高専"),IFERROR(VLOOKUP(入力項目!$S$17,子育て関連マスタ!$I$32:$M$37,2,FALSE),0),
  U649&gt;=22,0
  ),0),0
) +
IF(AND(U649&gt;=1,U649&lt;=15),IF($D649=入力項目!$S$8,入力項目!$S$3,0),0) +
IF(AND(U649&gt;=1,U649&lt;=15),IF($D649=5,入力項目!$S$4,0),0) +
IF(AND(U649&gt;=1,U649&lt;=15),IF($D649=12,入力項目!$S$5,0),0) +
IF(AND(入力項目!$S$7=$A649,入力項目!$S$8=$D649),子育て関連マスタ!$C$14,0) +
IFERROR(IF(AND(YEAR(EDATE(DATE(入力項目!$S$7,入力項目!$S$8,1),1))=$A649,MONTH(EDATE(DATE(入力項目!$S$7,入力項目!$S$8,1),1))=$D649),子育て関連マスタ!$C$15,0),0) +
IF(AND(OR(U649=3,U649=5,U649=7),$D649=11),子育て関連マスタ!$C$17,0) +
IF(AND(U649=20,$D649=1),子育て関連マスタ!$C$18,0) +
IF(AND(U649=20,$D649=1),
IFERROR(_xlfn.IFS(
入力項目!$S$10="男",子育て関連マスタ!$C$18,
入力項目!$S$10="女",子育て関連マスタ!$C$19
),0),0
) +
IF(AND(U649&gt;=入力項目!$S$18,U649&lt;=入力項目!$S$19),入力項目!$S$20,0) +
IF(AND(U649&gt;=入力項目!$S$21,U649&lt;=入力項目!$S$22),入力項目!$S$23,0) +
IF(AND(U649&gt;=入力項目!$S$24,U649&lt;=入力項目!$S$25),入力項目!$S$26,0)
)</f>
        <v>0</v>
      </c>
      <c r="AJ649" s="10">
        <f ca="1">-VLOOKUP($D649,月別収支!$A$2:$H$13,7,FALSE)</f>
        <v>-20000</v>
      </c>
    </row>
    <row r="650" spans="1:36" x14ac:dyDescent="0.4">
      <c r="A650">
        <f t="shared" ca="1" si="173"/>
        <v>2078</v>
      </c>
      <c r="B650">
        <f t="shared" ca="1" si="180"/>
        <v>2078</v>
      </c>
      <c r="C650">
        <f t="shared" ca="1" si="181"/>
        <v>54</v>
      </c>
      <c r="D650">
        <f t="shared" ca="1" si="174"/>
        <v>8</v>
      </c>
      <c r="E650" t="str">
        <f t="shared" ca="1" si="175"/>
        <v>2078年8月</v>
      </c>
      <c r="F650">
        <f ca="1">IF(OR(入力項目!$N$5&lt;$A650,AND(入力項目!$N$5=$A650,入力項目!$N$6&lt;$D650)),IF(F649=0,1,IF(G650=12,F649+1,F649)),0)</f>
        <v>53</v>
      </c>
      <c r="G650">
        <f ca="1">IF(OR(入力項目!$N$5&lt;$A650,AND(入力項目!$N$5=$A650,入力項目!$N$6&lt;$D650)),IF(G649=12,1,G649+1),0)</f>
        <v>10</v>
      </c>
      <c r="H650" t="str">
        <f t="shared" ca="1" si="176"/>
        <v>53_10</v>
      </c>
      <c r="I650">
        <f ca="1">IF(
  IFERROR(AND($C650&gt;0,MOD($C650,入力項目!$N$22)=0,$D650=入力項目!$N$23), FALSE),
  1,
  IF(
    AND(I649&gt;0,J649=12),
    IF(I649=入力項目!$N$28, 0, I649+1),
    I649
  )
)</f>
        <v>0</v>
      </c>
      <c r="J650">
        <f ca="1">IF($D650=入力項目!$N$23,1,IFERROR(J649+1,1))</f>
        <v>3</v>
      </c>
      <c r="K650" t="str">
        <f t="shared" ca="1" si="177"/>
        <v>0_3</v>
      </c>
      <c r="L650">
        <f ca="1">L649+IF(入力項目!$D$4=$D650,1,0)</f>
        <v>82</v>
      </c>
      <c r="M650" t="str">
        <f t="shared" ca="1" si="178"/>
        <v>82歳</v>
      </c>
      <c r="N650">
        <f t="shared" ca="1" si="182"/>
        <v>83</v>
      </c>
      <c r="O650" t="str">
        <f t="shared" ca="1" si="179"/>
        <v>83歳</v>
      </c>
      <c r="P650">
        <f t="shared" ca="1" si="183"/>
        <v>58</v>
      </c>
      <c r="Q650">
        <f t="shared" ca="1" si="184"/>
        <v>56</v>
      </c>
      <c r="R650">
        <f t="shared" ca="1" si="185"/>
        <v>2079</v>
      </c>
      <c r="S650">
        <f t="shared" ca="1" si="186"/>
        <v>2079</v>
      </c>
      <c r="T650">
        <f t="shared" ca="1" si="187"/>
        <v>2079</v>
      </c>
      <c r="U650">
        <f t="shared" ca="1" si="188"/>
        <v>2079</v>
      </c>
      <c r="V650" s="10">
        <f t="shared" ca="1" si="189"/>
        <v>54506925</v>
      </c>
      <c r="W650" s="10">
        <f ca="1">IF($L650&lt;その他マスタ!$B$1,VLOOKUP($D650,月別収支!$A$2:$H$13,2,FALSE),その他マスタ!$B$3)+IF(AND($L650=その他マスタ!$B$1,入力項目!$I$9="あり",$D650=入力項目!$D$4),その他マスタ!$B$2,0)</f>
        <v>150000</v>
      </c>
      <c r="X650" s="10">
        <f ca="1">-IF(入力項目!$K$5=TRUE,
IF($F650+$G650&lt;3,VLOOKUP($D650,月別収支!$A$2:$H$13,8,FALSE),0)+IFERROR(VLOOKUP($H650,住宅ローン計算!C:P,13,FALSE),0)+IF($F650&gt;1,IF(OR($G650=3,$G650=6,$G650=9,$G650=12),ROUNDUP(入力項目!$N$18/4,0),0),0),
VLOOKUP($D650,月別収支!$A$2:$H$13,8,FALSE))</f>
        <v>0</v>
      </c>
      <c r="Y650" s="10">
        <f ca="1">-VLOOKUP($D650,月別収支!$A$2:$H$13,3,FALSE)</f>
        <v>-75000</v>
      </c>
      <c r="Z650" s="10">
        <f ca="1">-VLOOKUP($D650,月別収支!$A$2:$H$13,4,FALSE)</f>
        <v>-27000</v>
      </c>
      <c r="AA650" s="10">
        <f ca="1">-VLOOKUP($D650,月別収支!$A$2:$H$13,6,FALSE)</f>
        <v>-10000</v>
      </c>
      <c r="AB650" s="10">
        <f ca="1">-(
VLOOKUP($D650,月別収支!$A$2:$H$13,5,FALSE)+IF(AND(入力項目!$I$27&lt;=$A650,ISEVEN($A650-入力項目!$I$27),入力項目!$I$28=$D650),入力項目!$I$26,0)
+IF(入力項目!$K$26=TRUE,
IFERROR(VLOOKUP($K650,マイカーローン計算!C:P,13,FALSE),0),
IFERROR(
  IF(AND($C650&gt;0,MOD($C650,入力項目!$N$22)=0,$D650=入力項目!$N$23),入力項目!$N$24,0),
 0
)
)
)</f>
        <v>-20000</v>
      </c>
      <c r="AC650" s="10">
        <f ca="1">-IF($A650&lt;入力項目!$N$33,入力項目!$N$35,IF(AND($A650=入力項目!$N$33,$D650&lt;=入力項目!$N$34),入力項目!$N$35,0))</f>
        <v>0</v>
      </c>
      <c r="AD650">
        <f ca="1">-(
_xlfn.IFS(
P650&lt;=入力項目!$S$11,0,
AND(P650&gt;=入力項目!$S$11+1,P650&lt;=3),IFERROR(VLOOKUP(入力項目!$S$12,子育て関連マスタ!$I$4:$M$5,4,FALSE),0),
AND(P650&gt;=4,P650&lt;=6),IFERROR(VLOOKUP(入力項目!$S$13,子育て関連マスタ!$I$9:$M$12,4,FALSE),0),
AND(P650&gt;=7,P650&lt;=12),IFERROR(VLOOKUP(入力項目!$S$14,子育て関連マスタ!$I$16:$M$17,4,FALSE),0),
AND(P650&gt;=13,P650&lt;=15),IFERROR(VLOOKUP(入力項目!$S$15,子育て関連マスタ!$I$21:$M$22,4,FALSE),0),
AND(P650&gt;=16,P650&lt;=18),IFERROR(VLOOKUP(入力項目!$S$16,子育て関連マスタ!$I$26:$M$28,4,FALSE),0),
AND(P650&gt;=19,P650&lt;=20,入力項目!$S$16="高専"),IFERROR(VLOOKUP(入力項目!$S$16,子育て関連マスタ!$I$26:$M$28,4,FALSE),0),
AND(P650&gt;=19,P650&lt;=20,入力項目!$S$16&lt;&gt;"高専"),IFERROR(VLOOKUP(入力項目!$S$17,子育て関連マスタ!$I$32:$M$37,4,FALSE),0),
AND(P650&gt;=21,P650&lt;=22,入力項目!$S$16="高専"),IFERROR(VLOOKUP(入力項目!$S$17,子育て関連マスタ!$I$32:$M$34,4,FALSE),0),
AND(P650&gt;=21,P650&lt;=22,入力項目!$S$16&lt;&gt;"高専"),IFERROR(VLOOKUP(入力項目!$S$17,子育て関連マスタ!$I$32:$M$34,4,FALSE),0),
P650&gt;=23,0
) +
IF($D650=4,
  IFERROR(_xlfn.IFS(
  P650&lt;=入力項目!$S$11,0,
  AND(P650=入力項目!$S$11),IFERROR(VLOOKUP(入力項目!$S$12,子育て関連マスタ!$I$4:$M$5,2,FALSE),0),
  AND(P650=4),IFERROR(VLOOKUP(入力項目!$S$13,子育て関連マスタ!$I$9:$M$12,2,FALSE),0),
  AND(P650=7),IFERROR(VLOOKUP(入力項目!$S$14,子育て関連マスタ!$I$16:$M$17,2,FALSE),0),
  AND(P650=13),IFERROR(VLOOKUP(入力項目!$S$15,子育て関連マスタ!$I$21:$M$22,2,FALSE),0),
  AND(P650=16),IFERROR(VLOOKUP(入力項目!$S$16,子育て関連マスタ!$I$26:$M$28,2,FALSE),0),
  AND(P650=19,入力項目!$S$16&lt;&gt;"高専"),IFERROR(VLOOKUP(入力項目!$S$17,子育て関連マスタ!$I$32:$M$37,2,FALSE),0),
  AND(P650=21,入力項目!$S$16="高専"),IFERROR(VLOOKUP(入力項目!$S$17,子育て関連マスタ!$I$32:$M$37,2,FALSE),0),
  P650&gt;=22,0
  ),0),0
) +
IF(AND(P650&gt;=1,P650&lt;=15),IF($D650=入力項目!$S$8,入力項目!$S$3,0),0) +
IF(AND(P650&gt;=1,P650&lt;=15),IF($D650=5,入力項目!$S$4,0),0) +
IF(AND(P650&gt;=1,P650&lt;=15),IF($D650=12,入力項目!$S$5,0),0) +
IF(AND(入力項目!$S$7=$A650,入力項目!$S$8=$D650),子育て関連マスタ!$C$14,0) +
IFERROR(IF(AND(YEAR(EDATE(DATE(入力項目!$S$7,入力項目!$S$8,1),1))=$A650,MONTH(EDATE(DATE(入力項目!$S$7,入力項目!$S$8,1),1))=$D650),子育て関連マスタ!$C$15,0),0) +
IF(AND(OR(P650=3,P650=5,P650=7),$D650=11),子育て関連マスタ!$C$17,0) +
IF(AND(P650=20,$D650=1),子育て関連マスタ!$C$18,0) +
IF(AND(P650=20,$D650=1),
IFERROR(_xlfn.IFS(
入力項目!$S$10="男",子育て関連マスタ!$C$18,
入力項目!$S$10="女",子育て関連マスタ!$C$19
),0),0
) +
IF(AND(P650&gt;=入力項目!$S$18,P650&lt;=入力項目!$S$19),入力項目!$S$20,0) +
IF(AND(P650&gt;=入力項目!$S$21,P650&lt;=入力項目!$S$22),入力項目!$S$23,0) +
IF(AND(P650&gt;=入力項目!$S$24,P650&lt;=入力項目!$S$25),入力項目!$S$26,0)
)</f>
        <v>0</v>
      </c>
      <c r="AE650">
        <f ca="1">-(
_xlfn.IFS(
Q650&lt;=入力項目!$S$11,0,
AND(Q650&gt;=入力項目!$S$11+1,Q650&lt;=3),IFERROR(VLOOKUP(入力項目!$S$12,子育て関連マスタ!$I$4:$M$5,4,FALSE),0),
AND(Q650&gt;=4,Q650&lt;=6),IFERROR(VLOOKUP(入力項目!$S$13,子育て関連マスタ!$I$9:$M$12,4,FALSE),0),
AND(Q650&gt;=7,Q650&lt;=12),IFERROR(VLOOKUP(入力項目!$S$14,子育て関連マスタ!$I$16:$M$17,4,FALSE),0),
AND(Q650&gt;=13,Q650&lt;=15),IFERROR(VLOOKUP(入力項目!$S$15,子育て関連マスタ!$I$21:$M$22,4,FALSE),0),
AND(Q650&gt;=16,Q650&lt;=18),IFERROR(VLOOKUP(入力項目!$S$16,子育て関連マスタ!$I$26:$M$28,4,FALSE),0),
AND(Q650&gt;=19,Q650&lt;=20,入力項目!$S$16="高専"),IFERROR(VLOOKUP(入力項目!$S$16,子育て関連マスタ!$I$26:$M$28,4,FALSE),0),
AND(Q650&gt;=19,Q650&lt;=20,入力項目!$S$16&lt;&gt;"高専"),IFERROR(VLOOKUP(入力項目!$S$17,子育て関連マスタ!$I$32:$M$37,4,FALSE),0),
AND(Q650&gt;=21,Q650&lt;=22,入力項目!$S$16="高専"),IFERROR(VLOOKUP(入力項目!$S$17,子育て関連マスタ!$I$32:$M$34,4,FALSE),0),
AND(Q650&gt;=21,Q650&lt;=22,入力項目!$S$16&lt;&gt;"高専"),IFERROR(VLOOKUP(入力項目!$S$17,子育て関連マスタ!$I$32:$M$34,4,FALSE),0),
Q650&gt;=23,0
) +
IF($D650=4,
  IFERROR(_xlfn.IFS(
  Q650&lt;=入力項目!$S$11,0,
  AND(Q650=入力項目!$S$11),IFERROR(VLOOKUP(入力項目!$S$12,子育て関連マスタ!$I$4:$M$5,2,FALSE),0),
  AND(Q650=4),IFERROR(VLOOKUP(入力項目!$S$13,子育て関連マスタ!$I$9:$M$12,2,FALSE),0),
  AND(Q650=7),IFERROR(VLOOKUP(入力項目!$S$14,子育て関連マスタ!$I$16:$M$17,2,FALSE),0),
  AND(Q650=13),IFERROR(VLOOKUP(入力項目!$S$15,子育て関連マスタ!$I$21:$M$22,2,FALSE),0),
  AND(Q650=16),IFERROR(VLOOKUP(入力項目!$S$16,子育て関連マスタ!$I$26:$M$28,2,FALSE),0),
  AND(Q650=19,入力項目!$S$16&lt;&gt;"高専"),IFERROR(VLOOKUP(入力項目!$S$17,子育て関連マスタ!$I$32:$M$37,2,FALSE),0),
  AND(Q650=21,入力項目!$S$16="高専"),IFERROR(VLOOKUP(入力項目!$S$17,子育て関連マスタ!$I$32:$M$37,2,FALSE),0),
  Q650&gt;=22,0
  ),0),0
) +
IF(AND(Q650&gt;=1,Q650&lt;=15),IF($D650=入力項目!$S$8,入力項目!$S$3,0),0) +
IF(AND(Q650&gt;=1,Q650&lt;=15),IF($D650=5,入力項目!$S$4,0),0) +
IF(AND(Q650&gt;=1,Q650&lt;=15),IF($D650=12,入力項目!$S$5,0),0) +
IF(AND(入力項目!$S$7=$A650,入力項目!$S$8=$D650),子育て関連マスタ!$C$14,0) +
IFERROR(IF(AND(YEAR(EDATE(DATE(入力項目!$S$7,入力項目!$S$8,1),1))=$A650,MONTH(EDATE(DATE(入力項目!$S$7,入力項目!$S$8,1),1))=$D650),子育て関連マスタ!$C$15,0),0) +
IF(AND(OR(Q650=3,Q650=5,Q650=7),$D650=11),子育て関連マスタ!$C$17,0) +
IF(AND(Q650=20,$D650=1),子育て関連マスタ!$C$18,0) +
IF(AND(Q650=20,$D650=1),
IFERROR(_xlfn.IFS(
入力項目!$S$10="男",子育て関連マスタ!$C$18,
入力項目!$S$10="女",子育て関連マスタ!$C$19
),0),0
) +
IF(AND(Q650&gt;=入力項目!$S$18,Q650&lt;=入力項目!$S$19),入力項目!$S$20,0) +
IF(AND(Q650&gt;=入力項目!$S$21,Q650&lt;=入力項目!$S$22),入力項目!$S$23,0) +
IF(AND(Q650&gt;=入力項目!$S$24,Q650&lt;=入力項目!$S$25),入力項目!$S$26,0)
)</f>
        <v>0</v>
      </c>
      <c r="AF650">
        <f ca="1">-(
_xlfn.IFS(
R650&lt;=入力項目!$S$11,0,
AND(R650&gt;=入力項目!$S$11+1,R650&lt;=3),IFERROR(VLOOKUP(入力項目!$S$12,子育て関連マスタ!$I$4:$M$5,4,FALSE),0),
AND(R650&gt;=4,R650&lt;=6),IFERROR(VLOOKUP(入力項目!$S$13,子育て関連マスタ!$I$9:$M$12,4,FALSE),0),
AND(R650&gt;=7,R650&lt;=12),IFERROR(VLOOKUP(入力項目!$S$14,子育て関連マスタ!$I$16:$M$17,4,FALSE),0),
AND(R650&gt;=13,R650&lt;=15),IFERROR(VLOOKUP(入力項目!$S$15,子育て関連マスタ!$I$21:$M$22,4,FALSE),0),
AND(R650&gt;=16,R650&lt;=18),IFERROR(VLOOKUP(入力項目!$S$16,子育て関連マスタ!$I$26:$M$28,4,FALSE),0),
AND(R650&gt;=19,R650&lt;=20,入力項目!$S$16="高専"),IFERROR(VLOOKUP(入力項目!$S$16,子育て関連マスタ!$I$26:$M$28,4,FALSE),0),
AND(R650&gt;=19,R650&lt;=20,入力項目!$S$16&lt;&gt;"高専"),IFERROR(VLOOKUP(入力項目!$S$17,子育て関連マスタ!$I$32:$M$37,4,FALSE),0),
AND(R650&gt;=21,R650&lt;=22,入力項目!$S$16="高専"),IFERROR(VLOOKUP(入力項目!$S$17,子育て関連マスタ!$I$32:$M$34,4,FALSE),0),
AND(R650&gt;=21,R650&lt;=22,入力項目!$S$16&lt;&gt;"高専"),IFERROR(VLOOKUP(入力項目!$S$17,子育て関連マスタ!$I$32:$M$34,4,FALSE),0),
R650&gt;=23,0
) +
IF($D650=4,
  IFERROR(_xlfn.IFS(
  R650&lt;=入力項目!$S$11,0,
  AND(R650=入力項目!$S$11),IFERROR(VLOOKUP(入力項目!$S$12,子育て関連マスタ!$I$4:$M$5,2,FALSE),0),
  AND(R650=4),IFERROR(VLOOKUP(入力項目!$S$13,子育て関連マスタ!$I$9:$M$12,2,FALSE),0),
  AND(R650=7),IFERROR(VLOOKUP(入力項目!$S$14,子育て関連マスタ!$I$16:$M$17,2,FALSE),0),
  AND(R650=13),IFERROR(VLOOKUP(入力項目!$S$15,子育て関連マスタ!$I$21:$M$22,2,FALSE),0),
  AND(R650=16),IFERROR(VLOOKUP(入力項目!$S$16,子育て関連マスタ!$I$26:$M$28,2,FALSE),0),
  AND(R650=19,入力項目!$S$16&lt;&gt;"高専"),IFERROR(VLOOKUP(入力項目!$S$17,子育て関連マスタ!$I$32:$M$37,2,FALSE),0),
  AND(R650=21,入力項目!$S$16="高専"),IFERROR(VLOOKUP(入力項目!$S$17,子育て関連マスタ!$I$32:$M$37,2,FALSE),0),
  R650&gt;=22,0
  ),0),0
) +
IF(AND(R650&gt;=1,R650&lt;=15),IF($D650=入力項目!$S$8,入力項目!$S$3,0),0) +
IF(AND(R650&gt;=1,R650&lt;=15),IF($D650=5,入力項目!$S$4,0),0) +
IF(AND(R650&gt;=1,R650&lt;=15),IF($D650=12,入力項目!$S$5,0),0) +
IF(AND(入力項目!$S$7=$A650,入力項目!$S$8=$D650),子育て関連マスタ!$C$14,0) +
IFERROR(IF(AND(YEAR(EDATE(DATE(入力項目!$S$7,入力項目!$S$8,1),1))=$A650,MONTH(EDATE(DATE(入力項目!$S$7,入力項目!$S$8,1),1))=$D650),子育て関連マスタ!$C$15,0),0) +
IF(AND(OR(R650=3,R650=5,R650=7),$D650=11),子育て関連マスタ!$C$17,0) +
IF(AND(R650=20,$D650=1),子育て関連マスタ!$C$18,0) +
IF(AND(R650=20,$D650=1),
IFERROR(_xlfn.IFS(
入力項目!$S$10="男",子育て関連マスタ!$C$18,
入力項目!$S$10="女",子育て関連マスタ!$C$19
),0),0
) +
IF(AND(R650&gt;=入力項目!$S$18,R650&lt;=入力項目!$S$19),入力項目!$S$20,0) +
IF(AND(R650&gt;=入力項目!$S$21,R650&lt;=入力項目!$S$22),入力項目!$S$23,0) +
IF(AND(R650&gt;=入力項目!$S$24,R650&lt;=入力項目!$S$25),入力項目!$S$26,0)
)</f>
        <v>0</v>
      </c>
      <c r="AG650">
        <f ca="1">-(
_xlfn.IFS(
S650&lt;=入力項目!$S$11,0,
AND(S650&gt;=入力項目!$S$11+1,S650&lt;=3),IFERROR(VLOOKUP(入力項目!$S$12,子育て関連マスタ!$I$4:$M$5,4,FALSE),0),
AND(S650&gt;=4,S650&lt;=6),IFERROR(VLOOKUP(入力項目!$S$13,子育て関連マスタ!$I$9:$M$12,4,FALSE),0),
AND(S650&gt;=7,S650&lt;=12),IFERROR(VLOOKUP(入力項目!$S$14,子育て関連マスタ!$I$16:$M$17,4,FALSE),0),
AND(S650&gt;=13,S650&lt;=15),IFERROR(VLOOKUP(入力項目!$S$15,子育て関連マスタ!$I$21:$M$22,4,FALSE),0),
AND(S650&gt;=16,S650&lt;=18),IFERROR(VLOOKUP(入力項目!$S$16,子育て関連マスタ!$I$26:$M$28,4,FALSE),0),
AND(S650&gt;=19,S650&lt;=20,入力項目!$S$16="高専"),IFERROR(VLOOKUP(入力項目!$S$16,子育て関連マスタ!$I$26:$M$28,4,FALSE),0),
AND(S650&gt;=19,S650&lt;=20,入力項目!$S$16&lt;&gt;"高専"),IFERROR(VLOOKUP(入力項目!$S$17,子育て関連マスタ!$I$32:$M$37,4,FALSE),0),
AND(S650&gt;=21,S650&lt;=22,入力項目!$S$16="高専"),IFERROR(VLOOKUP(入力項目!$S$17,子育て関連マスタ!$I$32:$M$34,4,FALSE),0),
AND(S650&gt;=21,S650&lt;=22,入力項目!$S$16&lt;&gt;"高専"),IFERROR(VLOOKUP(入力項目!$S$17,子育て関連マスタ!$I$32:$M$34,4,FALSE),0),
S650&gt;=23,0
) +
IF($D650=4,
  IFERROR(_xlfn.IFS(
  S650&lt;=入力項目!$S$11,0,
  AND(S650=入力項目!$S$11),IFERROR(VLOOKUP(入力項目!$S$12,子育て関連マスタ!$I$4:$M$5,2,FALSE),0),
  AND(S650=4),IFERROR(VLOOKUP(入力項目!$S$13,子育て関連マスタ!$I$9:$M$12,2,FALSE),0),
  AND(S650=7),IFERROR(VLOOKUP(入力項目!$S$14,子育て関連マスタ!$I$16:$M$17,2,FALSE),0),
  AND(S650=13),IFERROR(VLOOKUP(入力項目!$S$15,子育て関連マスタ!$I$21:$M$22,2,FALSE),0),
  AND(S650=16),IFERROR(VLOOKUP(入力項目!$S$16,子育て関連マスタ!$I$26:$M$28,2,FALSE),0),
  AND(S650=19,入力項目!$S$16&lt;&gt;"高専"),IFERROR(VLOOKUP(入力項目!$S$17,子育て関連マスタ!$I$32:$M$37,2,FALSE),0),
  AND(S650=21,入力項目!$S$16="高専"),IFERROR(VLOOKUP(入力項目!$S$17,子育て関連マスタ!$I$32:$M$37,2,FALSE),0),
  S650&gt;=22,0
  ),0),0
) +
IF(AND(S650&gt;=1,S650&lt;=15),IF($D650=入力項目!$S$8,入力項目!$S$3,0),0) +
IF(AND(S650&gt;=1,S650&lt;=15),IF($D650=5,入力項目!$S$4,0),0) +
IF(AND(S650&gt;=1,S650&lt;=15),IF($D650=12,入力項目!$S$5,0),0) +
IF(AND(入力項目!$S$7=$A650,入力項目!$S$8=$D650),子育て関連マスタ!$C$14,0) +
IFERROR(IF(AND(YEAR(EDATE(DATE(入力項目!$S$7,入力項目!$S$8,1),1))=$A650,MONTH(EDATE(DATE(入力項目!$S$7,入力項目!$S$8,1),1))=$D650),子育て関連マスタ!$C$15,0),0) +
IF(AND(OR(S650=3,S650=5,S650=7),$D650=11),子育て関連マスタ!$C$17,0) +
IF(AND(S650=20,$D650=1),子育て関連マスタ!$C$18,0) +
IF(AND(S650=20,$D650=1),
IFERROR(_xlfn.IFS(
入力項目!$S$10="男",子育て関連マスタ!$C$18,
入力項目!$S$10="女",子育て関連マスタ!$C$19
),0),0
) +
IF(AND(S650&gt;=入力項目!$S$18,S650&lt;=入力項目!$S$19),入力項目!$S$20,0) +
IF(AND(S650&gt;=入力項目!$S$21,S650&lt;=入力項目!$S$22),入力項目!$S$23,0) +
IF(AND(S650&gt;=入力項目!$S$24,S650&lt;=入力項目!$S$25),入力項目!$S$26,0)
)</f>
        <v>0</v>
      </c>
      <c r="AH650">
        <f ca="1">-(
_xlfn.IFS(
T650&lt;=入力項目!$S$11,0,
AND(T650&gt;=入力項目!$S$11+1,T650&lt;=3),IFERROR(VLOOKUP(入力項目!$S$12,子育て関連マスタ!$I$4:$M$5,4,FALSE),0),
AND(T650&gt;=4,T650&lt;=6),IFERROR(VLOOKUP(入力項目!$S$13,子育て関連マスタ!$I$9:$M$12,4,FALSE),0),
AND(T650&gt;=7,T650&lt;=12),IFERROR(VLOOKUP(入力項目!$S$14,子育て関連マスタ!$I$16:$M$17,4,FALSE),0),
AND(T650&gt;=13,T650&lt;=15),IFERROR(VLOOKUP(入力項目!$S$15,子育て関連マスタ!$I$21:$M$22,4,FALSE),0),
AND(T650&gt;=16,T650&lt;=18),IFERROR(VLOOKUP(入力項目!$S$16,子育て関連マスタ!$I$26:$M$28,4,FALSE),0),
AND(T650&gt;=19,T650&lt;=20,入力項目!$S$16="高専"),IFERROR(VLOOKUP(入力項目!$S$16,子育て関連マスタ!$I$26:$M$28,4,FALSE),0),
AND(T650&gt;=19,T650&lt;=20,入力項目!$S$16&lt;&gt;"高専"),IFERROR(VLOOKUP(入力項目!$S$17,子育て関連マスタ!$I$32:$M$37,4,FALSE),0),
AND(T650&gt;=21,T650&lt;=22,入力項目!$S$16="高専"),IFERROR(VLOOKUP(入力項目!$S$17,子育て関連マスタ!$I$32:$M$34,4,FALSE),0),
AND(T650&gt;=21,T650&lt;=22,入力項目!$S$16&lt;&gt;"高専"),IFERROR(VLOOKUP(入力項目!$S$17,子育て関連マスタ!$I$32:$M$34,4,FALSE),0),
T650&gt;=23,0
) +
IF($D650=4,
  IFERROR(_xlfn.IFS(
  T650&lt;=入力項目!$S$11,0,
  AND(T650=入力項目!$S$11),IFERROR(VLOOKUP(入力項目!$S$12,子育て関連マスタ!$I$4:$M$5,2,FALSE),0),
  AND(T650=4),IFERROR(VLOOKUP(入力項目!$S$13,子育て関連マスタ!$I$9:$M$12,2,FALSE),0),
  AND(T650=7),IFERROR(VLOOKUP(入力項目!$S$14,子育て関連マスタ!$I$16:$M$17,2,FALSE),0),
  AND(T650=13),IFERROR(VLOOKUP(入力項目!$S$15,子育て関連マスタ!$I$21:$M$22,2,FALSE),0),
  AND(T650=16),IFERROR(VLOOKUP(入力項目!$S$16,子育て関連マスタ!$I$26:$M$28,2,FALSE),0),
  AND(T650=19,入力項目!$S$16&lt;&gt;"高専"),IFERROR(VLOOKUP(入力項目!$S$17,子育て関連マスタ!$I$32:$M$37,2,FALSE),0),
  AND(T650=21,入力項目!$S$16="高専"),IFERROR(VLOOKUP(入力項目!$S$17,子育て関連マスタ!$I$32:$M$37,2,FALSE),0),
  T650&gt;=22,0
  ),0),0
) +
IF(AND(T650&gt;=1,T650&lt;=15),IF($D650=入力項目!$S$8,入力項目!$S$3,0),0) +
IF(AND(T650&gt;=1,T650&lt;=15),IF($D650=5,入力項目!$S$4,0),0) +
IF(AND(T650&gt;=1,T650&lt;=15),IF($D650=12,入力項目!$S$5,0),0) +
IF(AND(入力項目!$S$7=$A650,入力項目!$S$8=$D650),子育て関連マスタ!$C$14,0) +
IFERROR(IF(AND(YEAR(EDATE(DATE(入力項目!$S$7,入力項目!$S$8,1),1))=$A650,MONTH(EDATE(DATE(入力項目!$S$7,入力項目!$S$8,1),1))=$D650),子育て関連マスタ!$C$15,0),0) +
IF(AND(OR(T650=3,T650=5,T650=7),$D650=11),子育て関連マスタ!$C$17,0) +
IF(AND(T650=20,$D650=1),子育て関連マスタ!$C$18,0) +
IF(AND(T650=20,$D650=1),
IFERROR(_xlfn.IFS(
入力項目!$S$10="男",子育て関連マスタ!$C$18,
入力項目!$S$10="女",子育て関連マスタ!$C$19
),0),0
) +
IF(AND(T650&gt;=入力項目!$S$18,T650&lt;=入力項目!$S$19),入力項目!$S$20,0) +
IF(AND(T650&gt;=入力項目!$S$21,T650&lt;=入力項目!$S$22),入力項目!$S$23,0) +
IF(AND(T650&gt;=入力項目!$S$24,T650&lt;=入力項目!$S$25),入力項目!$S$26,0)
)</f>
        <v>0</v>
      </c>
      <c r="AI650">
        <f ca="1">-(
_xlfn.IFS(
U650&lt;=入力項目!$S$11,0,
AND(U650&gt;=入力項目!$S$11+1,U650&lt;=3),IFERROR(VLOOKUP(入力項目!$S$12,子育て関連マスタ!$I$4:$M$5,4,FALSE),0),
AND(U650&gt;=4,U650&lt;=6),IFERROR(VLOOKUP(入力項目!$S$13,子育て関連マスタ!$I$9:$M$12,4,FALSE),0),
AND(U650&gt;=7,U650&lt;=12),IFERROR(VLOOKUP(入力項目!$S$14,子育て関連マスタ!$I$16:$M$17,4,FALSE),0),
AND(U650&gt;=13,U650&lt;=15),IFERROR(VLOOKUP(入力項目!$S$15,子育て関連マスタ!$I$21:$M$22,4,FALSE),0),
AND(U650&gt;=16,U650&lt;=18),IFERROR(VLOOKUP(入力項目!$S$16,子育て関連マスタ!$I$26:$M$28,4,FALSE),0),
AND(U650&gt;=19,U650&lt;=20,入力項目!$S$16="高専"),IFERROR(VLOOKUP(入力項目!$S$16,子育て関連マスタ!$I$26:$M$28,4,FALSE),0),
AND(U650&gt;=19,U650&lt;=20,入力項目!$S$16&lt;&gt;"高専"),IFERROR(VLOOKUP(入力項目!$S$17,子育て関連マスタ!$I$32:$M$37,4,FALSE),0),
AND(U650&gt;=21,U650&lt;=22,入力項目!$S$16="高専"),IFERROR(VLOOKUP(入力項目!$S$17,子育て関連マスタ!$I$32:$M$34,4,FALSE),0),
AND(U650&gt;=21,U650&lt;=22,入力項目!$S$16&lt;&gt;"高専"),IFERROR(VLOOKUP(入力項目!$S$17,子育て関連マスタ!$I$32:$M$34,4,FALSE),0),
U650&gt;=23,0
) +
IF($D650=4,
  IFERROR(_xlfn.IFS(
  U650&lt;=入力項目!$S$11,0,
  AND(U650=入力項目!$S$11),IFERROR(VLOOKUP(入力項目!$S$12,子育て関連マスタ!$I$4:$M$5,2,FALSE),0),
  AND(U650=4),IFERROR(VLOOKUP(入力項目!$S$13,子育て関連マスタ!$I$9:$M$12,2,FALSE),0),
  AND(U650=7),IFERROR(VLOOKUP(入力項目!$S$14,子育て関連マスタ!$I$16:$M$17,2,FALSE),0),
  AND(U650=13),IFERROR(VLOOKUP(入力項目!$S$15,子育て関連マスタ!$I$21:$M$22,2,FALSE),0),
  AND(U650=16),IFERROR(VLOOKUP(入力項目!$S$16,子育て関連マスタ!$I$26:$M$28,2,FALSE),0),
  AND(U650=19,入力項目!$S$16&lt;&gt;"高専"),IFERROR(VLOOKUP(入力項目!$S$17,子育て関連マスタ!$I$32:$M$37,2,FALSE),0),
  AND(U650=21,入力項目!$S$16="高専"),IFERROR(VLOOKUP(入力項目!$S$17,子育て関連マスタ!$I$32:$M$37,2,FALSE),0),
  U650&gt;=22,0
  ),0),0
) +
IF(AND(U650&gt;=1,U650&lt;=15),IF($D650=入力項目!$S$8,入力項目!$S$3,0),0) +
IF(AND(U650&gt;=1,U650&lt;=15),IF($D650=5,入力項目!$S$4,0),0) +
IF(AND(U650&gt;=1,U650&lt;=15),IF($D650=12,入力項目!$S$5,0),0) +
IF(AND(入力項目!$S$7=$A650,入力項目!$S$8=$D650),子育て関連マスタ!$C$14,0) +
IFERROR(IF(AND(YEAR(EDATE(DATE(入力項目!$S$7,入力項目!$S$8,1),1))=$A650,MONTH(EDATE(DATE(入力項目!$S$7,入力項目!$S$8,1),1))=$D650),子育て関連マスタ!$C$15,0),0) +
IF(AND(OR(U650=3,U650=5,U650=7),$D650=11),子育て関連マスタ!$C$17,0) +
IF(AND(U650=20,$D650=1),子育て関連マスタ!$C$18,0) +
IF(AND(U650=20,$D650=1),
IFERROR(_xlfn.IFS(
入力項目!$S$10="男",子育て関連マスタ!$C$18,
入力項目!$S$10="女",子育て関連マスタ!$C$19
),0),0
) +
IF(AND(U650&gt;=入力項目!$S$18,U650&lt;=入力項目!$S$19),入力項目!$S$20,0) +
IF(AND(U650&gt;=入力項目!$S$21,U650&lt;=入力項目!$S$22),入力項目!$S$23,0) +
IF(AND(U650&gt;=入力項目!$S$24,U650&lt;=入力項目!$S$25),入力項目!$S$26,0)
)</f>
        <v>0</v>
      </c>
      <c r="AJ650" s="10">
        <f ca="1">-VLOOKUP($D650,月別収支!$A$2:$H$13,7,FALSE)</f>
        <v>-20000</v>
      </c>
    </row>
    <row r="651" spans="1:36" x14ac:dyDescent="0.4">
      <c r="A651">
        <f t="shared" ca="1" si="173"/>
        <v>2078</v>
      </c>
      <c r="B651">
        <f t="shared" ca="1" si="180"/>
        <v>2078</v>
      </c>
      <c r="C651">
        <f t="shared" ca="1" si="181"/>
        <v>54</v>
      </c>
      <c r="D651">
        <f t="shared" ca="1" si="174"/>
        <v>9</v>
      </c>
      <c r="E651" t="str">
        <f t="shared" ca="1" si="175"/>
        <v>2078年9月</v>
      </c>
      <c r="F651">
        <f ca="1">IF(OR(入力項目!$N$5&lt;$A651,AND(入力項目!$N$5=$A651,入力項目!$N$6&lt;$D651)),IF(F650=0,1,IF(G651=12,F650+1,F650)),0)</f>
        <v>53</v>
      </c>
      <c r="G651">
        <f ca="1">IF(OR(入力項目!$N$5&lt;$A651,AND(入力項目!$N$5=$A651,入力項目!$N$6&lt;$D651)),IF(G650=12,1,G650+1),0)</f>
        <v>11</v>
      </c>
      <c r="H651" t="str">
        <f t="shared" ca="1" si="176"/>
        <v>53_11</v>
      </c>
      <c r="I651">
        <f ca="1">IF(
  IFERROR(AND($C651&gt;0,MOD($C651,入力項目!$N$22)=0,$D651=入力項目!$N$23), FALSE),
  1,
  IF(
    AND(I650&gt;0,J650=12),
    IF(I650=入力項目!$N$28, 0, I650+1),
    I650
  )
)</f>
        <v>0</v>
      </c>
      <c r="J651">
        <f ca="1">IF($D651=入力項目!$N$23,1,IFERROR(J650+1,1))</f>
        <v>4</v>
      </c>
      <c r="K651" t="str">
        <f t="shared" ca="1" si="177"/>
        <v>0_4</v>
      </c>
      <c r="L651">
        <f ca="1">L650+IF(入力項目!$D$4=$D651,1,0)</f>
        <v>82</v>
      </c>
      <c r="M651" t="str">
        <f t="shared" ca="1" si="178"/>
        <v>82歳</v>
      </c>
      <c r="N651">
        <f t="shared" ca="1" si="182"/>
        <v>83</v>
      </c>
      <c r="O651" t="str">
        <f t="shared" ca="1" si="179"/>
        <v>83歳</v>
      </c>
      <c r="P651">
        <f t="shared" ca="1" si="183"/>
        <v>58</v>
      </c>
      <c r="Q651">
        <f t="shared" ca="1" si="184"/>
        <v>56</v>
      </c>
      <c r="R651">
        <f t="shared" ca="1" si="185"/>
        <v>2079</v>
      </c>
      <c r="S651">
        <f t="shared" ca="1" si="186"/>
        <v>2079</v>
      </c>
      <c r="T651">
        <f t="shared" ca="1" si="187"/>
        <v>2079</v>
      </c>
      <c r="U651">
        <f t="shared" ca="1" si="188"/>
        <v>2079</v>
      </c>
      <c r="V651" s="10">
        <f t="shared" ca="1" si="189"/>
        <v>54504925</v>
      </c>
      <c r="W651" s="10">
        <f ca="1">IF($L651&lt;その他マスタ!$B$1,VLOOKUP($D651,月別収支!$A$2:$H$13,2,FALSE),その他マスタ!$B$3)+IF(AND($L651=その他マスタ!$B$1,入力項目!$I$9="あり",$D651=入力項目!$D$4),その他マスタ!$B$2,0)</f>
        <v>150000</v>
      </c>
      <c r="X651" s="10">
        <f ca="1">-IF(入力項目!$K$5=TRUE,
IF($F651+$G651&lt;3,VLOOKUP($D651,月別収支!$A$2:$H$13,8,FALSE),0)+IFERROR(VLOOKUP($H651,住宅ローン計算!C:P,13,FALSE),0)+IF($F651&gt;1,IF(OR($G651=3,$G651=6,$G651=9,$G651=12),ROUNDUP(入力項目!$N$18/4,0),0),0),
VLOOKUP($D651,月別収支!$A$2:$H$13,8,FALSE))</f>
        <v>0</v>
      </c>
      <c r="Y651" s="10">
        <f ca="1">-VLOOKUP($D651,月別収支!$A$2:$H$13,3,FALSE)</f>
        <v>-75000</v>
      </c>
      <c r="Z651" s="10">
        <f ca="1">-VLOOKUP($D651,月別収支!$A$2:$H$13,4,FALSE)</f>
        <v>-27000</v>
      </c>
      <c r="AA651" s="10">
        <f ca="1">-VLOOKUP($D651,月別収支!$A$2:$H$13,6,FALSE)</f>
        <v>-10000</v>
      </c>
      <c r="AB651" s="10">
        <f ca="1">-(
VLOOKUP($D651,月別収支!$A$2:$H$13,5,FALSE)+IF(AND(入力項目!$I$27&lt;=$A651,ISEVEN($A651-入力項目!$I$27),入力項目!$I$28=$D651),入力項目!$I$26,0)
+IF(入力項目!$K$26=TRUE,
IFERROR(VLOOKUP($K651,マイカーローン計算!C:P,13,FALSE),0),
IFERROR(
  IF(AND($C651&gt;0,MOD($C651,入力項目!$N$22)=0,$D651=入力項目!$N$23),入力項目!$N$24,0),
 0
)
)
)</f>
        <v>-20000</v>
      </c>
      <c r="AC651" s="10">
        <f ca="1">-IF($A651&lt;入力項目!$N$33,入力項目!$N$35,IF(AND($A651=入力項目!$N$33,$D651&lt;=入力項目!$N$34),入力項目!$N$35,0))</f>
        <v>0</v>
      </c>
      <c r="AD651">
        <f ca="1">-(
_xlfn.IFS(
P651&lt;=入力項目!$S$11,0,
AND(P651&gt;=入力項目!$S$11+1,P651&lt;=3),IFERROR(VLOOKUP(入力項目!$S$12,子育て関連マスタ!$I$4:$M$5,4,FALSE),0),
AND(P651&gt;=4,P651&lt;=6),IFERROR(VLOOKUP(入力項目!$S$13,子育て関連マスタ!$I$9:$M$12,4,FALSE),0),
AND(P651&gt;=7,P651&lt;=12),IFERROR(VLOOKUP(入力項目!$S$14,子育て関連マスタ!$I$16:$M$17,4,FALSE),0),
AND(P651&gt;=13,P651&lt;=15),IFERROR(VLOOKUP(入力項目!$S$15,子育て関連マスタ!$I$21:$M$22,4,FALSE),0),
AND(P651&gt;=16,P651&lt;=18),IFERROR(VLOOKUP(入力項目!$S$16,子育て関連マスタ!$I$26:$M$28,4,FALSE),0),
AND(P651&gt;=19,P651&lt;=20,入力項目!$S$16="高専"),IFERROR(VLOOKUP(入力項目!$S$16,子育て関連マスタ!$I$26:$M$28,4,FALSE),0),
AND(P651&gt;=19,P651&lt;=20,入力項目!$S$16&lt;&gt;"高専"),IFERROR(VLOOKUP(入力項目!$S$17,子育て関連マスタ!$I$32:$M$37,4,FALSE),0),
AND(P651&gt;=21,P651&lt;=22,入力項目!$S$16="高専"),IFERROR(VLOOKUP(入力項目!$S$17,子育て関連マスタ!$I$32:$M$34,4,FALSE),0),
AND(P651&gt;=21,P651&lt;=22,入力項目!$S$16&lt;&gt;"高専"),IFERROR(VLOOKUP(入力項目!$S$17,子育て関連マスタ!$I$32:$M$34,4,FALSE),0),
P651&gt;=23,0
) +
IF($D651=4,
  IFERROR(_xlfn.IFS(
  P651&lt;=入力項目!$S$11,0,
  AND(P651=入力項目!$S$11),IFERROR(VLOOKUP(入力項目!$S$12,子育て関連マスタ!$I$4:$M$5,2,FALSE),0),
  AND(P651=4),IFERROR(VLOOKUP(入力項目!$S$13,子育て関連マスタ!$I$9:$M$12,2,FALSE),0),
  AND(P651=7),IFERROR(VLOOKUP(入力項目!$S$14,子育て関連マスタ!$I$16:$M$17,2,FALSE),0),
  AND(P651=13),IFERROR(VLOOKUP(入力項目!$S$15,子育て関連マスタ!$I$21:$M$22,2,FALSE),0),
  AND(P651=16),IFERROR(VLOOKUP(入力項目!$S$16,子育て関連マスタ!$I$26:$M$28,2,FALSE),0),
  AND(P651=19,入力項目!$S$16&lt;&gt;"高専"),IFERROR(VLOOKUP(入力項目!$S$17,子育て関連マスタ!$I$32:$M$37,2,FALSE),0),
  AND(P651=21,入力項目!$S$16="高専"),IFERROR(VLOOKUP(入力項目!$S$17,子育て関連マスタ!$I$32:$M$37,2,FALSE),0),
  P651&gt;=22,0
  ),0),0
) +
IF(AND(P651&gt;=1,P651&lt;=15),IF($D651=入力項目!$S$8,入力項目!$S$3,0),0) +
IF(AND(P651&gt;=1,P651&lt;=15),IF($D651=5,入力項目!$S$4,0),0) +
IF(AND(P651&gt;=1,P651&lt;=15),IF($D651=12,入力項目!$S$5,0),0) +
IF(AND(入力項目!$S$7=$A651,入力項目!$S$8=$D651),子育て関連マスタ!$C$14,0) +
IFERROR(IF(AND(YEAR(EDATE(DATE(入力項目!$S$7,入力項目!$S$8,1),1))=$A651,MONTH(EDATE(DATE(入力項目!$S$7,入力項目!$S$8,1),1))=$D651),子育て関連マスタ!$C$15,0),0) +
IF(AND(OR(P651=3,P651=5,P651=7),$D651=11),子育て関連マスタ!$C$17,0) +
IF(AND(P651=20,$D651=1),子育て関連マスタ!$C$18,0) +
IF(AND(P651=20,$D651=1),
IFERROR(_xlfn.IFS(
入力項目!$S$10="男",子育て関連マスタ!$C$18,
入力項目!$S$10="女",子育て関連マスタ!$C$19
),0),0
) +
IF(AND(P651&gt;=入力項目!$S$18,P651&lt;=入力項目!$S$19),入力項目!$S$20,0) +
IF(AND(P651&gt;=入力項目!$S$21,P651&lt;=入力項目!$S$22),入力項目!$S$23,0) +
IF(AND(P651&gt;=入力項目!$S$24,P651&lt;=入力項目!$S$25),入力項目!$S$26,0)
)</f>
        <v>0</v>
      </c>
      <c r="AE651">
        <f ca="1">-(
_xlfn.IFS(
Q651&lt;=入力項目!$S$11,0,
AND(Q651&gt;=入力項目!$S$11+1,Q651&lt;=3),IFERROR(VLOOKUP(入力項目!$S$12,子育て関連マスタ!$I$4:$M$5,4,FALSE),0),
AND(Q651&gt;=4,Q651&lt;=6),IFERROR(VLOOKUP(入力項目!$S$13,子育て関連マスタ!$I$9:$M$12,4,FALSE),0),
AND(Q651&gt;=7,Q651&lt;=12),IFERROR(VLOOKUP(入力項目!$S$14,子育て関連マスタ!$I$16:$M$17,4,FALSE),0),
AND(Q651&gt;=13,Q651&lt;=15),IFERROR(VLOOKUP(入力項目!$S$15,子育て関連マスタ!$I$21:$M$22,4,FALSE),0),
AND(Q651&gt;=16,Q651&lt;=18),IFERROR(VLOOKUP(入力項目!$S$16,子育て関連マスタ!$I$26:$M$28,4,FALSE),0),
AND(Q651&gt;=19,Q651&lt;=20,入力項目!$S$16="高専"),IFERROR(VLOOKUP(入力項目!$S$16,子育て関連マスタ!$I$26:$M$28,4,FALSE),0),
AND(Q651&gt;=19,Q651&lt;=20,入力項目!$S$16&lt;&gt;"高専"),IFERROR(VLOOKUP(入力項目!$S$17,子育て関連マスタ!$I$32:$M$37,4,FALSE),0),
AND(Q651&gt;=21,Q651&lt;=22,入力項目!$S$16="高専"),IFERROR(VLOOKUP(入力項目!$S$17,子育て関連マスタ!$I$32:$M$34,4,FALSE),0),
AND(Q651&gt;=21,Q651&lt;=22,入力項目!$S$16&lt;&gt;"高専"),IFERROR(VLOOKUP(入力項目!$S$17,子育て関連マスタ!$I$32:$M$34,4,FALSE),0),
Q651&gt;=23,0
) +
IF($D651=4,
  IFERROR(_xlfn.IFS(
  Q651&lt;=入力項目!$S$11,0,
  AND(Q651=入力項目!$S$11),IFERROR(VLOOKUP(入力項目!$S$12,子育て関連マスタ!$I$4:$M$5,2,FALSE),0),
  AND(Q651=4),IFERROR(VLOOKUP(入力項目!$S$13,子育て関連マスタ!$I$9:$M$12,2,FALSE),0),
  AND(Q651=7),IFERROR(VLOOKUP(入力項目!$S$14,子育て関連マスタ!$I$16:$M$17,2,FALSE),0),
  AND(Q651=13),IFERROR(VLOOKUP(入力項目!$S$15,子育て関連マスタ!$I$21:$M$22,2,FALSE),0),
  AND(Q651=16),IFERROR(VLOOKUP(入力項目!$S$16,子育て関連マスタ!$I$26:$M$28,2,FALSE),0),
  AND(Q651=19,入力項目!$S$16&lt;&gt;"高専"),IFERROR(VLOOKUP(入力項目!$S$17,子育て関連マスタ!$I$32:$M$37,2,FALSE),0),
  AND(Q651=21,入力項目!$S$16="高専"),IFERROR(VLOOKUP(入力項目!$S$17,子育て関連マスタ!$I$32:$M$37,2,FALSE),0),
  Q651&gt;=22,0
  ),0),0
) +
IF(AND(Q651&gt;=1,Q651&lt;=15),IF($D651=入力項目!$S$8,入力項目!$S$3,0),0) +
IF(AND(Q651&gt;=1,Q651&lt;=15),IF($D651=5,入力項目!$S$4,0),0) +
IF(AND(Q651&gt;=1,Q651&lt;=15),IF($D651=12,入力項目!$S$5,0),0) +
IF(AND(入力項目!$S$7=$A651,入力項目!$S$8=$D651),子育て関連マスタ!$C$14,0) +
IFERROR(IF(AND(YEAR(EDATE(DATE(入力項目!$S$7,入力項目!$S$8,1),1))=$A651,MONTH(EDATE(DATE(入力項目!$S$7,入力項目!$S$8,1),1))=$D651),子育て関連マスタ!$C$15,0),0) +
IF(AND(OR(Q651=3,Q651=5,Q651=7),$D651=11),子育て関連マスタ!$C$17,0) +
IF(AND(Q651=20,$D651=1),子育て関連マスタ!$C$18,0) +
IF(AND(Q651=20,$D651=1),
IFERROR(_xlfn.IFS(
入力項目!$S$10="男",子育て関連マスタ!$C$18,
入力項目!$S$10="女",子育て関連マスタ!$C$19
),0),0
) +
IF(AND(Q651&gt;=入力項目!$S$18,Q651&lt;=入力項目!$S$19),入力項目!$S$20,0) +
IF(AND(Q651&gt;=入力項目!$S$21,Q651&lt;=入力項目!$S$22),入力項目!$S$23,0) +
IF(AND(Q651&gt;=入力項目!$S$24,Q651&lt;=入力項目!$S$25),入力項目!$S$26,0)
)</f>
        <v>0</v>
      </c>
      <c r="AF651">
        <f ca="1">-(
_xlfn.IFS(
R651&lt;=入力項目!$S$11,0,
AND(R651&gt;=入力項目!$S$11+1,R651&lt;=3),IFERROR(VLOOKUP(入力項目!$S$12,子育て関連マスタ!$I$4:$M$5,4,FALSE),0),
AND(R651&gt;=4,R651&lt;=6),IFERROR(VLOOKUP(入力項目!$S$13,子育て関連マスタ!$I$9:$M$12,4,FALSE),0),
AND(R651&gt;=7,R651&lt;=12),IFERROR(VLOOKUP(入力項目!$S$14,子育て関連マスタ!$I$16:$M$17,4,FALSE),0),
AND(R651&gt;=13,R651&lt;=15),IFERROR(VLOOKUP(入力項目!$S$15,子育て関連マスタ!$I$21:$M$22,4,FALSE),0),
AND(R651&gt;=16,R651&lt;=18),IFERROR(VLOOKUP(入力項目!$S$16,子育て関連マスタ!$I$26:$M$28,4,FALSE),0),
AND(R651&gt;=19,R651&lt;=20,入力項目!$S$16="高専"),IFERROR(VLOOKUP(入力項目!$S$16,子育て関連マスタ!$I$26:$M$28,4,FALSE),0),
AND(R651&gt;=19,R651&lt;=20,入力項目!$S$16&lt;&gt;"高専"),IFERROR(VLOOKUP(入力項目!$S$17,子育て関連マスタ!$I$32:$M$37,4,FALSE),0),
AND(R651&gt;=21,R651&lt;=22,入力項目!$S$16="高専"),IFERROR(VLOOKUP(入力項目!$S$17,子育て関連マスタ!$I$32:$M$34,4,FALSE),0),
AND(R651&gt;=21,R651&lt;=22,入力項目!$S$16&lt;&gt;"高専"),IFERROR(VLOOKUP(入力項目!$S$17,子育て関連マスタ!$I$32:$M$34,4,FALSE),0),
R651&gt;=23,0
) +
IF($D651=4,
  IFERROR(_xlfn.IFS(
  R651&lt;=入力項目!$S$11,0,
  AND(R651=入力項目!$S$11),IFERROR(VLOOKUP(入力項目!$S$12,子育て関連マスタ!$I$4:$M$5,2,FALSE),0),
  AND(R651=4),IFERROR(VLOOKUP(入力項目!$S$13,子育て関連マスタ!$I$9:$M$12,2,FALSE),0),
  AND(R651=7),IFERROR(VLOOKUP(入力項目!$S$14,子育て関連マスタ!$I$16:$M$17,2,FALSE),0),
  AND(R651=13),IFERROR(VLOOKUP(入力項目!$S$15,子育て関連マスタ!$I$21:$M$22,2,FALSE),0),
  AND(R651=16),IFERROR(VLOOKUP(入力項目!$S$16,子育て関連マスタ!$I$26:$M$28,2,FALSE),0),
  AND(R651=19,入力項目!$S$16&lt;&gt;"高専"),IFERROR(VLOOKUP(入力項目!$S$17,子育て関連マスタ!$I$32:$M$37,2,FALSE),0),
  AND(R651=21,入力項目!$S$16="高専"),IFERROR(VLOOKUP(入力項目!$S$17,子育て関連マスタ!$I$32:$M$37,2,FALSE),0),
  R651&gt;=22,0
  ),0),0
) +
IF(AND(R651&gt;=1,R651&lt;=15),IF($D651=入力項目!$S$8,入力項目!$S$3,0),0) +
IF(AND(R651&gt;=1,R651&lt;=15),IF($D651=5,入力項目!$S$4,0),0) +
IF(AND(R651&gt;=1,R651&lt;=15),IF($D651=12,入力項目!$S$5,0),0) +
IF(AND(入力項目!$S$7=$A651,入力項目!$S$8=$D651),子育て関連マスタ!$C$14,0) +
IFERROR(IF(AND(YEAR(EDATE(DATE(入力項目!$S$7,入力項目!$S$8,1),1))=$A651,MONTH(EDATE(DATE(入力項目!$S$7,入力項目!$S$8,1),1))=$D651),子育て関連マスタ!$C$15,0),0) +
IF(AND(OR(R651=3,R651=5,R651=7),$D651=11),子育て関連マスタ!$C$17,0) +
IF(AND(R651=20,$D651=1),子育て関連マスタ!$C$18,0) +
IF(AND(R651=20,$D651=1),
IFERROR(_xlfn.IFS(
入力項目!$S$10="男",子育て関連マスタ!$C$18,
入力項目!$S$10="女",子育て関連マスタ!$C$19
),0),0
) +
IF(AND(R651&gt;=入力項目!$S$18,R651&lt;=入力項目!$S$19),入力項目!$S$20,0) +
IF(AND(R651&gt;=入力項目!$S$21,R651&lt;=入力項目!$S$22),入力項目!$S$23,0) +
IF(AND(R651&gt;=入力項目!$S$24,R651&lt;=入力項目!$S$25),入力項目!$S$26,0)
)</f>
        <v>0</v>
      </c>
      <c r="AG651">
        <f ca="1">-(
_xlfn.IFS(
S651&lt;=入力項目!$S$11,0,
AND(S651&gt;=入力項目!$S$11+1,S651&lt;=3),IFERROR(VLOOKUP(入力項目!$S$12,子育て関連マスタ!$I$4:$M$5,4,FALSE),0),
AND(S651&gt;=4,S651&lt;=6),IFERROR(VLOOKUP(入力項目!$S$13,子育て関連マスタ!$I$9:$M$12,4,FALSE),0),
AND(S651&gt;=7,S651&lt;=12),IFERROR(VLOOKUP(入力項目!$S$14,子育て関連マスタ!$I$16:$M$17,4,FALSE),0),
AND(S651&gt;=13,S651&lt;=15),IFERROR(VLOOKUP(入力項目!$S$15,子育て関連マスタ!$I$21:$M$22,4,FALSE),0),
AND(S651&gt;=16,S651&lt;=18),IFERROR(VLOOKUP(入力項目!$S$16,子育て関連マスタ!$I$26:$M$28,4,FALSE),0),
AND(S651&gt;=19,S651&lt;=20,入力項目!$S$16="高専"),IFERROR(VLOOKUP(入力項目!$S$16,子育て関連マスタ!$I$26:$M$28,4,FALSE),0),
AND(S651&gt;=19,S651&lt;=20,入力項目!$S$16&lt;&gt;"高専"),IFERROR(VLOOKUP(入力項目!$S$17,子育て関連マスタ!$I$32:$M$37,4,FALSE),0),
AND(S651&gt;=21,S651&lt;=22,入力項目!$S$16="高専"),IFERROR(VLOOKUP(入力項目!$S$17,子育て関連マスタ!$I$32:$M$34,4,FALSE),0),
AND(S651&gt;=21,S651&lt;=22,入力項目!$S$16&lt;&gt;"高専"),IFERROR(VLOOKUP(入力項目!$S$17,子育て関連マスタ!$I$32:$M$34,4,FALSE),0),
S651&gt;=23,0
) +
IF($D651=4,
  IFERROR(_xlfn.IFS(
  S651&lt;=入力項目!$S$11,0,
  AND(S651=入力項目!$S$11),IFERROR(VLOOKUP(入力項目!$S$12,子育て関連マスタ!$I$4:$M$5,2,FALSE),0),
  AND(S651=4),IFERROR(VLOOKUP(入力項目!$S$13,子育て関連マスタ!$I$9:$M$12,2,FALSE),0),
  AND(S651=7),IFERROR(VLOOKUP(入力項目!$S$14,子育て関連マスタ!$I$16:$M$17,2,FALSE),0),
  AND(S651=13),IFERROR(VLOOKUP(入力項目!$S$15,子育て関連マスタ!$I$21:$M$22,2,FALSE),0),
  AND(S651=16),IFERROR(VLOOKUP(入力項目!$S$16,子育て関連マスタ!$I$26:$M$28,2,FALSE),0),
  AND(S651=19,入力項目!$S$16&lt;&gt;"高専"),IFERROR(VLOOKUP(入力項目!$S$17,子育て関連マスタ!$I$32:$M$37,2,FALSE),0),
  AND(S651=21,入力項目!$S$16="高専"),IFERROR(VLOOKUP(入力項目!$S$17,子育て関連マスタ!$I$32:$M$37,2,FALSE),0),
  S651&gt;=22,0
  ),0),0
) +
IF(AND(S651&gt;=1,S651&lt;=15),IF($D651=入力項目!$S$8,入力項目!$S$3,0),0) +
IF(AND(S651&gt;=1,S651&lt;=15),IF($D651=5,入力項目!$S$4,0),0) +
IF(AND(S651&gt;=1,S651&lt;=15),IF($D651=12,入力項目!$S$5,0),0) +
IF(AND(入力項目!$S$7=$A651,入力項目!$S$8=$D651),子育て関連マスタ!$C$14,0) +
IFERROR(IF(AND(YEAR(EDATE(DATE(入力項目!$S$7,入力項目!$S$8,1),1))=$A651,MONTH(EDATE(DATE(入力項目!$S$7,入力項目!$S$8,1),1))=$D651),子育て関連マスタ!$C$15,0),0) +
IF(AND(OR(S651=3,S651=5,S651=7),$D651=11),子育て関連マスタ!$C$17,0) +
IF(AND(S651=20,$D651=1),子育て関連マスタ!$C$18,0) +
IF(AND(S651=20,$D651=1),
IFERROR(_xlfn.IFS(
入力項目!$S$10="男",子育て関連マスタ!$C$18,
入力項目!$S$10="女",子育て関連マスタ!$C$19
),0),0
) +
IF(AND(S651&gt;=入力項目!$S$18,S651&lt;=入力項目!$S$19),入力項目!$S$20,0) +
IF(AND(S651&gt;=入力項目!$S$21,S651&lt;=入力項目!$S$22),入力項目!$S$23,0) +
IF(AND(S651&gt;=入力項目!$S$24,S651&lt;=入力項目!$S$25),入力項目!$S$26,0)
)</f>
        <v>0</v>
      </c>
      <c r="AH651">
        <f ca="1">-(
_xlfn.IFS(
T651&lt;=入力項目!$S$11,0,
AND(T651&gt;=入力項目!$S$11+1,T651&lt;=3),IFERROR(VLOOKUP(入力項目!$S$12,子育て関連マスタ!$I$4:$M$5,4,FALSE),0),
AND(T651&gt;=4,T651&lt;=6),IFERROR(VLOOKUP(入力項目!$S$13,子育て関連マスタ!$I$9:$M$12,4,FALSE),0),
AND(T651&gt;=7,T651&lt;=12),IFERROR(VLOOKUP(入力項目!$S$14,子育て関連マスタ!$I$16:$M$17,4,FALSE),0),
AND(T651&gt;=13,T651&lt;=15),IFERROR(VLOOKUP(入力項目!$S$15,子育て関連マスタ!$I$21:$M$22,4,FALSE),0),
AND(T651&gt;=16,T651&lt;=18),IFERROR(VLOOKUP(入力項目!$S$16,子育て関連マスタ!$I$26:$M$28,4,FALSE),0),
AND(T651&gt;=19,T651&lt;=20,入力項目!$S$16="高専"),IFERROR(VLOOKUP(入力項目!$S$16,子育て関連マスタ!$I$26:$M$28,4,FALSE),0),
AND(T651&gt;=19,T651&lt;=20,入力項目!$S$16&lt;&gt;"高専"),IFERROR(VLOOKUP(入力項目!$S$17,子育て関連マスタ!$I$32:$M$37,4,FALSE),0),
AND(T651&gt;=21,T651&lt;=22,入力項目!$S$16="高専"),IFERROR(VLOOKUP(入力項目!$S$17,子育て関連マスタ!$I$32:$M$34,4,FALSE),0),
AND(T651&gt;=21,T651&lt;=22,入力項目!$S$16&lt;&gt;"高専"),IFERROR(VLOOKUP(入力項目!$S$17,子育て関連マスタ!$I$32:$M$34,4,FALSE),0),
T651&gt;=23,0
) +
IF($D651=4,
  IFERROR(_xlfn.IFS(
  T651&lt;=入力項目!$S$11,0,
  AND(T651=入力項目!$S$11),IFERROR(VLOOKUP(入力項目!$S$12,子育て関連マスタ!$I$4:$M$5,2,FALSE),0),
  AND(T651=4),IFERROR(VLOOKUP(入力項目!$S$13,子育て関連マスタ!$I$9:$M$12,2,FALSE),0),
  AND(T651=7),IFERROR(VLOOKUP(入力項目!$S$14,子育て関連マスタ!$I$16:$M$17,2,FALSE),0),
  AND(T651=13),IFERROR(VLOOKUP(入力項目!$S$15,子育て関連マスタ!$I$21:$M$22,2,FALSE),0),
  AND(T651=16),IFERROR(VLOOKUP(入力項目!$S$16,子育て関連マスタ!$I$26:$M$28,2,FALSE),0),
  AND(T651=19,入力項目!$S$16&lt;&gt;"高専"),IFERROR(VLOOKUP(入力項目!$S$17,子育て関連マスタ!$I$32:$M$37,2,FALSE),0),
  AND(T651=21,入力項目!$S$16="高専"),IFERROR(VLOOKUP(入力項目!$S$17,子育て関連マスタ!$I$32:$M$37,2,FALSE),0),
  T651&gt;=22,0
  ),0),0
) +
IF(AND(T651&gt;=1,T651&lt;=15),IF($D651=入力項目!$S$8,入力項目!$S$3,0),0) +
IF(AND(T651&gt;=1,T651&lt;=15),IF($D651=5,入力項目!$S$4,0),0) +
IF(AND(T651&gt;=1,T651&lt;=15),IF($D651=12,入力項目!$S$5,0),0) +
IF(AND(入力項目!$S$7=$A651,入力項目!$S$8=$D651),子育て関連マスタ!$C$14,0) +
IFERROR(IF(AND(YEAR(EDATE(DATE(入力項目!$S$7,入力項目!$S$8,1),1))=$A651,MONTH(EDATE(DATE(入力項目!$S$7,入力項目!$S$8,1),1))=$D651),子育て関連マスタ!$C$15,0),0) +
IF(AND(OR(T651=3,T651=5,T651=7),$D651=11),子育て関連マスタ!$C$17,0) +
IF(AND(T651=20,$D651=1),子育て関連マスタ!$C$18,0) +
IF(AND(T651=20,$D651=1),
IFERROR(_xlfn.IFS(
入力項目!$S$10="男",子育て関連マスタ!$C$18,
入力項目!$S$10="女",子育て関連マスタ!$C$19
),0),0
) +
IF(AND(T651&gt;=入力項目!$S$18,T651&lt;=入力項目!$S$19),入力項目!$S$20,0) +
IF(AND(T651&gt;=入力項目!$S$21,T651&lt;=入力項目!$S$22),入力項目!$S$23,0) +
IF(AND(T651&gt;=入力項目!$S$24,T651&lt;=入力項目!$S$25),入力項目!$S$26,0)
)</f>
        <v>0</v>
      </c>
      <c r="AI651">
        <f ca="1">-(
_xlfn.IFS(
U651&lt;=入力項目!$S$11,0,
AND(U651&gt;=入力項目!$S$11+1,U651&lt;=3),IFERROR(VLOOKUP(入力項目!$S$12,子育て関連マスタ!$I$4:$M$5,4,FALSE),0),
AND(U651&gt;=4,U651&lt;=6),IFERROR(VLOOKUP(入力項目!$S$13,子育て関連マスタ!$I$9:$M$12,4,FALSE),0),
AND(U651&gt;=7,U651&lt;=12),IFERROR(VLOOKUP(入力項目!$S$14,子育て関連マスタ!$I$16:$M$17,4,FALSE),0),
AND(U651&gt;=13,U651&lt;=15),IFERROR(VLOOKUP(入力項目!$S$15,子育て関連マスタ!$I$21:$M$22,4,FALSE),0),
AND(U651&gt;=16,U651&lt;=18),IFERROR(VLOOKUP(入力項目!$S$16,子育て関連マスタ!$I$26:$M$28,4,FALSE),0),
AND(U651&gt;=19,U651&lt;=20,入力項目!$S$16="高専"),IFERROR(VLOOKUP(入力項目!$S$16,子育て関連マスタ!$I$26:$M$28,4,FALSE),0),
AND(U651&gt;=19,U651&lt;=20,入力項目!$S$16&lt;&gt;"高専"),IFERROR(VLOOKUP(入力項目!$S$17,子育て関連マスタ!$I$32:$M$37,4,FALSE),0),
AND(U651&gt;=21,U651&lt;=22,入力項目!$S$16="高専"),IFERROR(VLOOKUP(入力項目!$S$17,子育て関連マスタ!$I$32:$M$34,4,FALSE),0),
AND(U651&gt;=21,U651&lt;=22,入力項目!$S$16&lt;&gt;"高専"),IFERROR(VLOOKUP(入力項目!$S$17,子育て関連マスタ!$I$32:$M$34,4,FALSE),0),
U651&gt;=23,0
) +
IF($D651=4,
  IFERROR(_xlfn.IFS(
  U651&lt;=入力項目!$S$11,0,
  AND(U651=入力項目!$S$11),IFERROR(VLOOKUP(入力項目!$S$12,子育て関連マスタ!$I$4:$M$5,2,FALSE),0),
  AND(U651=4),IFERROR(VLOOKUP(入力項目!$S$13,子育て関連マスタ!$I$9:$M$12,2,FALSE),0),
  AND(U651=7),IFERROR(VLOOKUP(入力項目!$S$14,子育て関連マスタ!$I$16:$M$17,2,FALSE),0),
  AND(U651=13),IFERROR(VLOOKUP(入力項目!$S$15,子育て関連マスタ!$I$21:$M$22,2,FALSE),0),
  AND(U651=16),IFERROR(VLOOKUP(入力項目!$S$16,子育て関連マスタ!$I$26:$M$28,2,FALSE),0),
  AND(U651=19,入力項目!$S$16&lt;&gt;"高専"),IFERROR(VLOOKUP(入力項目!$S$17,子育て関連マスタ!$I$32:$M$37,2,FALSE),0),
  AND(U651=21,入力項目!$S$16="高専"),IFERROR(VLOOKUP(入力項目!$S$17,子育て関連マスタ!$I$32:$M$37,2,FALSE),0),
  U651&gt;=22,0
  ),0),0
) +
IF(AND(U651&gt;=1,U651&lt;=15),IF($D651=入力項目!$S$8,入力項目!$S$3,0),0) +
IF(AND(U651&gt;=1,U651&lt;=15),IF($D651=5,入力項目!$S$4,0),0) +
IF(AND(U651&gt;=1,U651&lt;=15),IF($D651=12,入力項目!$S$5,0),0) +
IF(AND(入力項目!$S$7=$A651,入力項目!$S$8=$D651),子育て関連マスタ!$C$14,0) +
IFERROR(IF(AND(YEAR(EDATE(DATE(入力項目!$S$7,入力項目!$S$8,1),1))=$A651,MONTH(EDATE(DATE(入力項目!$S$7,入力項目!$S$8,1),1))=$D651),子育て関連マスタ!$C$15,0),0) +
IF(AND(OR(U651=3,U651=5,U651=7),$D651=11),子育て関連マスタ!$C$17,0) +
IF(AND(U651=20,$D651=1),子育て関連マスタ!$C$18,0) +
IF(AND(U651=20,$D651=1),
IFERROR(_xlfn.IFS(
入力項目!$S$10="男",子育て関連マスタ!$C$18,
入力項目!$S$10="女",子育て関連マスタ!$C$19
),0),0
) +
IF(AND(U651&gt;=入力項目!$S$18,U651&lt;=入力項目!$S$19),入力項目!$S$20,0) +
IF(AND(U651&gt;=入力項目!$S$21,U651&lt;=入力項目!$S$22),入力項目!$S$23,0) +
IF(AND(U651&gt;=入力項目!$S$24,U651&lt;=入力項目!$S$25),入力項目!$S$26,0)
)</f>
        <v>0</v>
      </c>
      <c r="AJ651" s="10">
        <f ca="1">-VLOOKUP($D651,月別収支!$A$2:$H$13,7,FALSE)</f>
        <v>-20000</v>
      </c>
    </row>
    <row r="652" spans="1:36" x14ac:dyDescent="0.4">
      <c r="A652">
        <f t="shared" ca="1" si="173"/>
        <v>2078</v>
      </c>
      <c r="B652">
        <f t="shared" ca="1" si="180"/>
        <v>2078</v>
      </c>
      <c r="C652">
        <f t="shared" ca="1" si="181"/>
        <v>54</v>
      </c>
      <c r="D652">
        <f t="shared" ca="1" si="174"/>
        <v>10</v>
      </c>
      <c r="E652" t="str">
        <f t="shared" ca="1" si="175"/>
        <v>2078年10月</v>
      </c>
      <c r="F652">
        <f ca="1">IF(OR(入力項目!$N$5&lt;$A652,AND(入力項目!$N$5=$A652,入力項目!$N$6&lt;$D652)),IF(F651=0,1,IF(G652=12,F651+1,F651)),0)</f>
        <v>54</v>
      </c>
      <c r="G652">
        <f ca="1">IF(OR(入力項目!$N$5&lt;$A652,AND(入力項目!$N$5=$A652,入力項目!$N$6&lt;$D652)),IF(G651=12,1,G651+1),0)</f>
        <v>12</v>
      </c>
      <c r="H652" t="str">
        <f t="shared" ca="1" si="176"/>
        <v>54_12</v>
      </c>
      <c r="I652">
        <f ca="1">IF(
  IFERROR(AND($C652&gt;0,MOD($C652,入力項目!$N$22)=0,$D652=入力項目!$N$23), FALSE),
  1,
  IF(
    AND(I651&gt;0,J651=12),
    IF(I651=入力項目!$N$28, 0, I651+1),
    I651
  )
)</f>
        <v>0</v>
      </c>
      <c r="J652">
        <f ca="1">IF($D652=入力項目!$N$23,1,IFERROR(J651+1,1))</f>
        <v>5</v>
      </c>
      <c r="K652" t="str">
        <f t="shared" ca="1" si="177"/>
        <v>0_5</v>
      </c>
      <c r="L652">
        <f ca="1">L651+IF(入力項目!$D$4=$D652,1,0)</f>
        <v>83</v>
      </c>
      <c r="M652" t="str">
        <f t="shared" ca="1" si="178"/>
        <v>83歳</v>
      </c>
      <c r="N652">
        <f t="shared" ca="1" si="182"/>
        <v>83</v>
      </c>
      <c r="O652" t="str">
        <f t="shared" ca="1" si="179"/>
        <v>83歳</v>
      </c>
      <c r="P652">
        <f t="shared" ca="1" si="183"/>
        <v>58</v>
      </c>
      <c r="Q652">
        <f t="shared" ca="1" si="184"/>
        <v>56</v>
      </c>
      <c r="R652">
        <f t="shared" ca="1" si="185"/>
        <v>2079</v>
      </c>
      <c r="S652">
        <f t="shared" ca="1" si="186"/>
        <v>2079</v>
      </c>
      <c r="T652">
        <f t="shared" ca="1" si="187"/>
        <v>2079</v>
      </c>
      <c r="U652">
        <f t="shared" ca="1" si="188"/>
        <v>2079</v>
      </c>
      <c r="V652" s="10">
        <f t="shared" ca="1" si="189"/>
        <v>54465425</v>
      </c>
      <c r="W652" s="10">
        <f ca="1">IF($L652&lt;その他マスタ!$B$1,VLOOKUP($D652,月別収支!$A$2:$H$13,2,FALSE),その他マスタ!$B$3)+IF(AND($L652=その他マスタ!$B$1,入力項目!$I$9="あり",$D652=入力項目!$D$4),その他マスタ!$B$2,0)</f>
        <v>150000</v>
      </c>
      <c r="X652" s="10">
        <f ca="1">-IF(入力項目!$K$5=TRUE,
IF($F652+$G652&lt;3,VLOOKUP($D652,月別収支!$A$2:$H$13,8,FALSE),0)+IFERROR(VLOOKUP($H652,住宅ローン計算!C:P,13,FALSE),0)+IF($F652&gt;1,IF(OR($G652=3,$G652=6,$G652=9,$G652=12),ROUNDUP(入力項目!$N$18/4,0),0),0),
VLOOKUP($D652,月別収支!$A$2:$H$13,8,FALSE))</f>
        <v>-37500</v>
      </c>
      <c r="Y652" s="10">
        <f ca="1">-VLOOKUP($D652,月別収支!$A$2:$H$13,3,FALSE)</f>
        <v>-75000</v>
      </c>
      <c r="Z652" s="10">
        <f ca="1">-VLOOKUP($D652,月別収支!$A$2:$H$13,4,FALSE)</f>
        <v>-27000</v>
      </c>
      <c r="AA652" s="10">
        <f ca="1">-VLOOKUP($D652,月別収支!$A$2:$H$13,6,FALSE)</f>
        <v>-10000</v>
      </c>
      <c r="AB652" s="10">
        <f ca="1">-(
VLOOKUP($D652,月別収支!$A$2:$H$13,5,FALSE)+IF(AND(入力項目!$I$27&lt;=$A652,ISEVEN($A652-入力項目!$I$27),入力項目!$I$28=$D652),入力項目!$I$26,0)
+IF(入力項目!$K$26=TRUE,
IFERROR(VLOOKUP($K652,マイカーローン計算!C:P,13,FALSE),0),
IFERROR(
  IF(AND($C652&gt;0,MOD($C652,入力項目!$N$22)=0,$D652=入力項目!$N$23),入力項目!$N$24,0),
 0
)
)
)</f>
        <v>-20000</v>
      </c>
      <c r="AC652" s="10">
        <f ca="1">-IF($A652&lt;入力項目!$N$33,入力項目!$N$35,IF(AND($A652=入力項目!$N$33,$D652&lt;=入力項目!$N$34),入力項目!$N$35,0))</f>
        <v>0</v>
      </c>
      <c r="AD652">
        <f ca="1">-(
_xlfn.IFS(
P652&lt;=入力項目!$S$11,0,
AND(P652&gt;=入力項目!$S$11+1,P652&lt;=3),IFERROR(VLOOKUP(入力項目!$S$12,子育て関連マスタ!$I$4:$M$5,4,FALSE),0),
AND(P652&gt;=4,P652&lt;=6),IFERROR(VLOOKUP(入力項目!$S$13,子育て関連マスタ!$I$9:$M$12,4,FALSE),0),
AND(P652&gt;=7,P652&lt;=12),IFERROR(VLOOKUP(入力項目!$S$14,子育て関連マスタ!$I$16:$M$17,4,FALSE),0),
AND(P652&gt;=13,P652&lt;=15),IFERROR(VLOOKUP(入力項目!$S$15,子育て関連マスタ!$I$21:$M$22,4,FALSE),0),
AND(P652&gt;=16,P652&lt;=18),IFERROR(VLOOKUP(入力項目!$S$16,子育て関連マスタ!$I$26:$M$28,4,FALSE),0),
AND(P652&gt;=19,P652&lt;=20,入力項目!$S$16="高専"),IFERROR(VLOOKUP(入力項目!$S$16,子育て関連マスタ!$I$26:$M$28,4,FALSE),0),
AND(P652&gt;=19,P652&lt;=20,入力項目!$S$16&lt;&gt;"高専"),IFERROR(VLOOKUP(入力項目!$S$17,子育て関連マスタ!$I$32:$M$37,4,FALSE),0),
AND(P652&gt;=21,P652&lt;=22,入力項目!$S$16="高専"),IFERROR(VLOOKUP(入力項目!$S$17,子育て関連マスタ!$I$32:$M$34,4,FALSE),0),
AND(P652&gt;=21,P652&lt;=22,入力項目!$S$16&lt;&gt;"高専"),IFERROR(VLOOKUP(入力項目!$S$17,子育て関連マスタ!$I$32:$M$34,4,FALSE),0),
P652&gt;=23,0
) +
IF($D652=4,
  IFERROR(_xlfn.IFS(
  P652&lt;=入力項目!$S$11,0,
  AND(P652=入力項目!$S$11),IFERROR(VLOOKUP(入力項目!$S$12,子育て関連マスタ!$I$4:$M$5,2,FALSE),0),
  AND(P652=4),IFERROR(VLOOKUP(入力項目!$S$13,子育て関連マスタ!$I$9:$M$12,2,FALSE),0),
  AND(P652=7),IFERROR(VLOOKUP(入力項目!$S$14,子育て関連マスタ!$I$16:$M$17,2,FALSE),0),
  AND(P652=13),IFERROR(VLOOKUP(入力項目!$S$15,子育て関連マスタ!$I$21:$M$22,2,FALSE),0),
  AND(P652=16),IFERROR(VLOOKUP(入力項目!$S$16,子育て関連マスタ!$I$26:$M$28,2,FALSE),0),
  AND(P652=19,入力項目!$S$16&lt;&gt;"高専"),IFERROR(VLOOKUP(入力項目!$S$17,子育て関連マスタ!$I$32:$M$37,2,FALSE),0),
  AND(P652=21,入力項目!$S$16="高専"),IFERROR(VLOOKUP(入力項目!$S$17,子育て関連マスタ!$I$32:$M$37,2,FALSE),0),
  P652&gt;=22,0
  ),0),0
) +
IF(AND(P652&gt;=1,P652&lt;=15),IF($D652=入力項目!$S$8,入力項目!$S$3,0),0) +
IF(AND(P652&gt;=1,P652&lt;=15),IF($D652=5,入力項目!$S$4,0),0) +
IF(AND(P652&gt;=1,P652&lt;=15),IF($D652=12,入力項目!$S$5,0),0) +
IF(AND(入力項目!$S$7=$A652,入力項目!$S$8=$D652),子育て関連マスタ!$C$14,0) +
IFERROR(IF(AND(YEAR(EDATE(DATE(入力項目!$S$7,入力項目!$S$8,1),1))=$A652,MONTH(EDATE(DATE(入力項目!$S$7,入力項目!$S$8,1),1))=$D652),子育て関連マスタ!$C$15,0),0) +
IF(AND(OR(P652=3,P652=5,P652=7),$D652=11),子育て関連マスタ!$C$17,0) +
IF(AND(P652=20,$D652=1),子育て関連マスタ!$C$18,0) +
IF(AND(P652=20,$D652=1),
IFERROR(_xlfn.IFS(
入力項目!$S$10="男",子育て関連マスタ!$C$18,
入力項目!$S$10="女",子育て関連マスタ!$C$19
),0),0
) +
IF(AND(P652&gt;=入力項目!$S$18,P652&lt;=入力項目!$S$19),入力項目!$S$20,0) +
IF(AND(P652&gt;=入力項目!$S$21,P652&lt;=入力項目!$S$22),入力項目!$S$23,0) +
IF(AND(P652&gt;=入力項目!$S$24,P652&lt;=入力項目!$S$25),入力項目!$S$26,0)
)</f>
        <v>0</v>
      </c>
      <c r="AE652">
        <f ca="1">-(
_xlfn.IFS(
Q652&lt;=入力項目!$S$11,0,
AND(Q652&gt;=入力項目!$S$11+1,Q652&lt;=3),IFERROR(VLOOKUP(入力項目!$S$12,子育て関連マスタ!$I$4:$M$5,4,FALSE),0),
AND(Q652&gt;=4,Q652&lt;=6),IFERROR(VLOOKUP(入力項目!$S$13,子育て関連マスタ!$I$9:$M$12,4,FALSE),0),
AND(Q652&gt;=7,Q652&lt;=12),IFERROR(VLOOKUP(入力項目!$S$14,子育て関連マスタ!$I$16:$M$17,4,FALSE),0),
AND(Q652&gt;=13,Q652&lt;=15),IFERROR(VLOOKUP(入力項目!$S$15,子育て関連マスタ!$I$21:$M$22,4,FALSE),0),
AND(Q652&gt;=16,Q652&lt;=18),IFERROR(VLOOKUP(入力項目!$S$16,子育て関連マスタ!$I$26:$M$28,4,FALSE),0),
AND(Q652&gt;=19,Q652&lt;=20,入力項目!$S$16="高専"),IFERROR(VLOOKUP(入力項目!$S$16,子育て関連マスタ!$I$26:$M$28,4,FALSE),0),
AND(Q652&gt;=19,Q652&lt;=20,入力項目!$S$16&lt;&gt;"高専"),IFERROR(VLOOKUP(入力項目!$S$17,子育て関連マスタ!$I$32:$M$37,4,FALSE),0),
AND(Q652&gt;=21,Q652&lt;=22,入力項目!$S$16="高専"),IFERROR(VLOOKUP(入力項目!$S$17,子育て関連マスタ!$I$32:$M$34,4,FALSE),0),
AND(Q652&gt;=21,Q652&lt;=22,入力項目!$S$16&lt;&gt;"高専"),IFERROR(VLOOKUP(入力項目!$S$17,子育て関連マスタ!$I$32:$M$34,4,FALSE),0),
Q652&gt;=23,0
) +
IF($D652=4,
  IFERROR(_xlfn.IFS(
  Q652&lt;=入力項目!$S$11,0,
  AND(Q652=入力項目!$S$11),IFERROR(VLOOKUP(入力項目!$S$12,子育て関連マスタ!$I$4:$M$5,2,FALSE),0),
  AND(Q652=4),IFERROR(VLOOKUP(入力項目!$S$13,子育て関連マスタ!$I$9:$M$12,2,FALSE),0),
  AND(Q652=7),IFERROR(VLOOKUP(入力項目!$S$14,子育て関連マスタ!$I$16:$M$17,2,FALSE),0),
  AND(Q652=13),IFERROR(VLOOKUP(入力項目!$S$15,子育て関連マスタ!$I$21:$M$22,2,FALSE),0),
  AND(Q652=16),IFERROR(VLOOKUP(入力項目!$S$16,子育て関連マスタ!$I$26:$M$28,2,FALSE),0),
  AND(Q652=19,入力項目!$S$16&lt;&gt;"高専"),IFERROR(VLOOKUP(入力項目!$S$17,子育て関連マスタ!$I$32:$M$37,2,FALSE),0),
  AND(Q652=21,入力項目!$S$16="高専"),IFERROR(VLOOKUP(入力項目!$S$17,子育て関連マスタ!$I$32:$M$37,2,FALSE),0),
  Q652&gt;=22,0
  ),0),0
) +
IF(AND(Q652&gt;=1,Q652&lt;=15),IF($D652=入力項目!$S$8,入力項目!$S$3,0),0) +
IF(AND(Q652&gt;=1,Q652&lt;=15),IF($D652=5,入力項目!$S$4,0),0) +
IF(AND(Q652&gt;=1,Q652&lt;=15),IF($D652=12,入力項目!$S$5,0),0) +
IF(AND(入力項目!$S$7=$A652,入力項目!$S$8=$D652),子育て関連マスタ!$C$14,0) +
IFERROR(IF(AND(YEAR(EDATE(DATE(入力項目!$S$7,入力項目!$S$8,1),1))=$A652,MONTH(EDATE(DATE(入力項目!$S$7,入力項目!$S$8,1),1))=$D652),子育て関連マスタ!$C$15,0),0) +
IF(AND(OR(Q652=3,Q652=5,Q652=7),$D652=11),子育て関連マスタ!$C$17,0) +
IF(AND(Q652=20,$D652=1),子育て関連マスタ!$C$18,0) +
IF(AND(Q652=20,$D652=1),
IFERROR(_xlfn.IFS(
入力項目!$S$10="男",子育て関連マスタ!$C$18,
入力項目!$S$10="女",子育て関連マスタ!$C$19
),0),0
) +
IF(AND(Q652&gt;=入力項目!$S$18,Q652&lt;=入力項目!$S$19),入力項目!$S$20,0) +
IF(AND(Q652&gt;=入力項目!$S$21,Q652&lt;=入力項目!$S$22),入力項目!$S$23,0) +
IF(AND(Q652&gt;=入力項目!$S$24,Q652&lt;=入力項目!$S$25),入力項目!$S$26,0)
)</f>
        <v>0</v>
      </c>
      <c r="AF652">
        <f ca="1">-(
_xlfn.IFS(
R652&lt;=入力項目!$S$11,0,
AND(R652&gt;=入力項目!$S$11+1,R652&lt;=3),IFERROR(VLOOKUP(入力項目!$S$12,子育て関連マスタ!$I$4:$M$5,4,FALSE),0),
AND(R652&gt;=4,R652&lt;=6),IFERROR(VLOOKUP(入力項目!$S$13,子育て関連マスタ!$I$9:$M$12,4,FALSE),0),
AND(R652&gt;=7,R652&lt;=12),IFERROR(VLOOKUP(入力項目!$S$14,子育て関連マスタ!$I$16:$M$17,4,FALSE),0),
AND(R652&gt;=13,R652&lt;=15),IFERROR(VLOOKUP(入力項目!$S$15,子育て関連マスタ!$I$21:$M$22,4,FALSE),0),
AND(R652&gt;=16,R652&lt;=18),IFERROR(VLOOKUP(入力項目!$S$16,子育て関連マスタ!$I$26:$M$28,4,FALSE),0),
AND(R652&gt;=19,R652&lt;=20,入力項目!$S$16="高専"),IFERROR(VLOOKUP(入力項目!$S$16,子育て関連マスタ!$I$26:$M$28,4,FALSE),0),
AND(R652&gt;=19,R652&lt;=20,入力項目!$S$16&lt;&gt;"高専"),IFERROR(VLOOKUP(入力項目!$S$17,子育て関連マスタ!$I$32:$M$37,4,FALSE),0),
AND(R652&gt;=21,R652&lt;=22,入力項目!$S$16="高専"),IFERROR(VLOOKUP(入力項目!$S$17,子育て関連マスタ!$I$32:$M$34,4,FALSE),0),
AND(R652&gt;=21,R652&lt;=22,入力項目!$S$16&lt;&gt;"高専"),IFERROR(VLOOKUP(入力項目!$S$17,子育て関連マスタ!$I$32:$M$34,4,FALSE),0),
R652&gt;=23,0
) +
IF($D652=4,
  IFERROR(_xlfn.IFS(
  R652&lt;=入力項目!$S$11,0,
  AND(R652=入力項目!$S$11),IFERROR(VLOOKUP(入力項目!$S$12,子育て関連マスタ!$I$4:$M$5,2,FALSE),0),
  AND(R652=4),IFERROR(VLOOKUP(入力項目!$S$13,子育て関連マスタ!$I$9:$M$12,2,FALSE),0),
  AND(R652=7),IFERROR(VLOOKUP(入力項目!$S$14,子育て関連マスタ!$I$16:$M$17,2,FALSE),0),
  AND(R652=13),IFERROR(VLOOKUP(入力項目!$S$15,子育て関連マスタ!$I$21:$M$22,2,FALSE),0),
  AND(R652=16),IFERROR(VLOOKUP(入力項目!$S$16,子育て関連マスタ!$I$26:$M$28,2,FALSE),0),
  AND(R652=19,入力項目!$S$16&lt;&gt;"高専"),IFERROR(VLOOKUP(入力項目!$S$17,子育て関連マスタ!$I$32:$M$37,2,FALSE),0),
  AND(R652=21,入力項目!$S$16="高専"),IFERROR(VLOOKUP(入力項目!$S$17,子育て関連マスタ!$I$32:$M$37,2,FALSE),0),
  R652&gt;=22,0
  ),0),0
) +
IF(AND(R652&gt;=1,R652&lt;=15),IF($D652=入力項目!$S$8,入力項目!$S$3,0),0) +
IF(AND(R652&gt;=1,R652&lt;=15),IF($D652=5,入力項目!$S$4,0),0) +
IF(AND(R652&gt;=1,R652&lt;=15),IF($D652=12,入力項目!$S$5,0),0) +
IF(AND(入力項目!$S$7=$A652,入力項目!$S$8=$D652),子育て関連マスタ!$C$14,0) +
IFERROR(IF(AND(YEAR(EDATE(DATE(入力項目!$S$7,入力項目!$S$8,1),1))=$A652,MONTH(EDATE(DATE(入力項目!$S$7,入力項目!$S$8,1),1))=$D652),子育て関連マスタ!$C$15,0),0) +
IF(AND(OR(R652=3,R652=5,R652=7),$D652=11),子育て関連マスタ!$C$17,0) +
IF(AND(R652=20,$D652=1),子育て関連マスタ!$C$18,0) +
IF(AND(R652=20,$D652=1),
IFERROR(_xlfn.IFS(
入力項目!$S$10="男",子育て関連マスタ!$C$18,
入力項目!$S$10="女",子育て関連マスタ!$C$19
),0),0
) +
IF(AND(R652&gt;=入力項目!$S$18,R652&lt;=入力項目!$S$19),入力項目!$S$20,0) +
IF(AND(R652&gt;=入力項目!$S$21,R652&lt;=入力項目!$S$22),入力項目!$S$23,0) +
IF(AND(R652&gt;=入力項目!$S$24,R652&lt;=入力項目!$S$25),入力項目!$S$26,0)
)</f>
        <v>0</v>
      </c>
      <c r="AG652">
        <f ca="1">-(
_xlfn.IFS(
S652&lt;=入力項目!$S$11,0,
AND(S652&gt;=入力項目!$S$11+1,S652&lt;=3),IFERROR(VLOOKUP(入力項目!$S$12,子育て関連マスタ!$I$4:$M$5,4,FALSE),0),
AND(S652&gt;=4,S652&lt;=6),IFERROR(VLOOKUP(入力項目!$S$13,子育て関連マスタ!$I$9:$M$12,4,FALSE),0),
AND(S652&gt;=7,S652&lt;=12),IFERROR(VLOOKUP(入力項目!$S$14,子育て関連マスタ!$I$16:$M$17,4,FALSE),0),
AND(S652&gt;=13,S652&lt;=15),IFERROR(VLOOKUP(入力項目!$S$15,子育て関連マスタ!$I$21:$M$22,4,FALSE),0),
AND(S652&gt;=16,S652&lt;=18),IFERROR(VLOOKUP(入力項目!$S$16,子育て関連マスタ!$I$26:$M$28,4,FALSE),0),
AND(S652&gt;=19,S652&lt;=20,入力項目!$S$16="高専"),IFERROR(VLOOKUP(入力項目!$S$16,子育て関連マスタ!$I$26:$M$28,4,FALSE),0),
AND(S652&gt;=19,S652&lt;=20,入力項目!$S$16&lt;&gt;"高専"),IFERROR(VLOOKUP(入力項目!$S$17,子育て関連マスタ!$I$32:$M$37,4,FALSE),0),
AND(S652&gt;=21,S652&lt;=22,入力項目!$S$16="高専"),IFERROR(VLOOKUP(入力項目!$S$17,子育て関連マスタ!$I$32:$M$34,4,FALSE),0),
AND(S652&gt;=21,S652&lt;=22,入力項目!$S$16&lt;&gt;"高専"),IFERROR(VLOOKUP(入力項目!$S$17,子育て関連マスタ!$I$32:$M$34,4,FALSE),0),
S652&gt;=23,0
) +
IF($D652=4,
  IFERROR(_xlfn.IFS(
  S652&lt;=入力項目!$S$11,0,
  AND(S652=入力項目!$S$11),IFERROR(VLOOKUP(入力項目!$S$12,子育て関連マスタ!$I$4:$M$5,2,FALSE),0),
  AND(S652=4),IFERROR(VLOOKUP(入力項目!$S$13,子育て関連マスタ!$I$9:$M$12,2,FALSE),0),
  AND(S652=7),IFERROR(VLOOKUP(入力項目!$S$14,子育て関連マスタ!$I$16:$M$17,2,FALSE),0),
  AND(S652=13),IFERROR(VLOOKUP(入力項目!$S$15,子育て関連マスタ!$I$21:$M$22,2,FALSE),0),
  AND(S652=16),IFERROR(VLOOKUP(入力項目!$S$16,子育て関連マスタ!$I$26:$M$28,2,FALSE),0),
  AND(S652=19,入力項目!$S$16&lt;&gt;"高専"),IFERROR(VLOOKUP(入力項目!$S$17,子育て関連マスタ!$I$32:$M$37,2,FALSE),0),
  AND(S652=21,入力項目!$S$16="高専"),IFERROR(VLOOKUP(入力項目!$S$17,子育て関連マスタ!$I$32:$M$37,2,FALSE),0),
  S652&gt;=22,0
  ),0),0
) +
IF(AND(S652&gt;=1,S652&lt;=15),IF($D652=入力項目!$S$8,入力項目!$S$3,0),0) +
IF(AND(S652&gt;=1,S652&lt;=15),IF($D652=5,入力項目!$S$4,0),0) +
IF(AND(S652&gt;=1,S652&lt;=15),IF($D652=12,入力項目!$S$5,0),0) +
IF(AND(入力項目!$S$7=$A652,入力項目!$S$8=$D652),子育て関連マスタ!$C$14,0) +
IFERROR(IF(AND(YEAR(EDATE(DATE(入力項目!$S$7,入力項目!$S$8,1),1))=$A652,MONTH(EDATE(DATE(入力項目!$S$7,入力項目!$S$8,1),1))=$D652),子育て関連マスタ!$C$15,0),0) +
IF(AND(OR(S652=3,S652=5,S652=7),$D652=11),子育て関連マスタ!$C$17,0) +
IF(AND(S652=20,$D652=1),子育て関連マスタ!$C$18,0) +
IF(AND(S652=20,$D652=1),
IFERROR(_xlfn.IFS(
入力項目!$S$10="男",子育て関連マスタ!$C$18,
入力項目!$S$10="女",子育て関連マスタ!$C$19
),0),0
) +
IF(AND(S652&gt;=入力項目!$S$18,S652&lt;=入力項目!$S$19),入力項目!$S$20,0) +
IF(AND(S652&gt;=入力項目!$S$21,S652&lt;=入力項目!$S$22),入力項目!$S$23,0) +
IF(AND(S652&gt;=入力項目!$S$24,S652&lt;=入力項目!$S$25),入力項目!$S$26,0)
)</f>
        <v>0</v>
      </c>
      <c r="AH652">
        <f ca="1">-(
_xlfn.IFS(
T652&lt;=入力項目!$S$11,0,
AND(T652&gt;=入力項目!$S$11+1,T652&lt;=3),IFERROR(VLOOKUP(入力項目!$S$12,子育て関連マスタ!$I$4:$M$5,4,FALSE),0),
AND(T652&gt;=4,T652&lt;=6),IFERROR(VLOOKUP(入力項目!$S$13,子育て関連マスタ!$I$9:$M$12,4,FALSE),0),
AND(T652&gt;=7,T652&lt;=12),IFERROR(VLOOKUP(入力項目!$S$14,子育て関連マスタ!$I$16:$M$17,4,FALSE),0),
AND(T652&gt;=13,T652&lt;=15),IFERROR(VLOOKUP(入力項目!$S$15,子育て関連マスタ!$I$21:$M$22,4,FALSE),0),
AND(T652&gt;=16,T652&lt;=18),IFERROR(VLOOKUP(入力項目!$S$16,子育て関連マスタ!$I$26:$M$28,4,FALSE),0),
AND(T652&gt;=19,T652&lt;=20,入力項目!$S$16="高専"),IFERROR(VLOOKUP(入力項目!$S$16,子育て関連マスタ!$I$26:$M$28,4,FALSE),0),
AND(T652&gt;=19,T652&lt;=20,入力項目!$S$16&lt;&gt;"高専"),IFERROR(VLOOKUP(入力項目!$S$17,子育て関連マスタ!$I$32:$M$37,4,FALSE),0),
AND(T652&gt;=21,T652&lt;=22,入力項目!$S$16="高専"),IFERROR(VLOOKUP(入力項目!$S$17,子育て関連マスタ!$I$32:$M$34,4,FALSE),0),
AND(T652&gt;=21,T652&lt;=22,入力項目!$S$16&lt;&gt;"高専"),IFERROR(VLOOKUP(入力項目!$S$17,子育て関連マスタ!$I$32:$M$34,4,FALSE),0),
T652&gt;=23,0
) +
IF($D652=4,
  IFERROR(_xlfn.IFS(
  T652&lt;=入力項目!$S$11,0,
  AND(T652=入力項目!$S$11),IFERROR(VLOOKUP(入力項目!$S$12,子育て関連マスタ!$I$4:$M$5,2,FALSE),0),
  AND(T652=4),IFERROR(VLOOKUP(入力項目!$S$13,子育て関連マスタ!$I$9:$M$12,2,FALSE),0),
  AND(T652=7),IFERROR(VLOOKUP(入力項目!$S$14,子育て関連マスタ!$I$16:$M$17,2,FALSE),0),
  AND(T652=13),IFERROR(VLOOKUP(入力項目!$S$15,子育て関連マスタ!$I$21:$M$22,2,FALSE),0),
  AND(T652=16),IFERROR(VLOOKUP(入力項目!$S$16,子育て関連マスタ!$I$26:$M$28,2,FALSE),0),
  AND(T652=19,入力項目!$S$16&lt;&gt;"高専"),IFERROR(VLOOKUP(入力項目!$S$17,子育て関連マスタ!$I$32:$M$37,2,FALSE),0),
  AND(T652=21,入力項目!$S$16="高専"),IFERROR(VLOOKUP(入力項目!$S$17,子育て関連マスタ!$I$32:$M$37,2,FALSE),0),
  T652&gt;=22,0
  ),0),0
) +
IF(AND(T652&gt;=1,T652&lt;=15),IF($D652=入力項目!$S$8,入力項目!$S$3,0),0) +
IF(AND(T652&gt;=1,T652&lt;=15),IF($D652=5,入力項目!$S$4,0),0) +
IF(AND(T652&gt;=1,T652&lt;=15),IF($D652=12,入力項目!$S$5,0),0) +
IF(AND(入力項目!$S$7=$A652,入力項目!$S$8=$D652),子育て関連マスタ!$C$14,0) +
IFERROR(IF(AND(YEAR(EDATE(DATE(入力項目!$S$7,入力項目!$S$8,1),1))=$A652,MONTH(EDATE(DATE(入力項目!$S$7,入力項目!$S$8,1),1))=$D652),子育て関連マスタ!$C$15,0),0) +
IF(AND(OR(T652=3,T652=5,T652=7),$D652=11),子育て関連マスタ!$C$17,0) +
IF(AND(T652=20,$D652=1),子育て関連マスタ!$C$18,0) +
IF(AND(T652=20,$D652=1),
IFERROR(_xlfn.IFS(
入力項目!$S$10="男",子育て関連マスタ!$C$18,
入力項目!$S$10="女",子育て関連マスタ!$C$19
),0),0
) +
IF(AND(T652&gt;=入力項目!$S$18,T652&lt;=入力項目!$S$19),入力項目!$S$20,0) +
IF(AND(T652&gt;=入力項目!$S$21,T652&lt;=入力項目!$S$22),入力項目!$S$23,0) +
IF(AND(T652&gt;=入力項目!$S$24,T652&lt;=入力項目!$S$25),入力項目!$S$26,0)
)</f>
        <v>0</v>
      </c>
      <c r="AI652">
        <f ca="1">-(
_xlfn.IFS(
U652&lt;=入力項目!$S$11,0,
AND(U652&gt;=入力項目!$S$11+1,U652&lt;=3),IFERROR(VLOOKUP(入力項目!$S$12,子育て関連マスタ!$I$4:$M$5,4,FALSE),0),
AND(U652&gt;=4,U652&lt;=6),IFERROR(VLOOKUP(入力項目!$S$13,子育て関連マスタ!$I$9:$M$12,4,FALSE),0),
AND(U652&gt;=7,U652&lt;=12),IFERROR(VLOOKUP(入力項目!$S$14,子育て関連マスタ!$I$16:$M$17,4,FALSE),0),
AND(U652&gt;=13,U652&lt;=15),IFERROR(VLOOKUP(入力項目!$S$15,子育て関連マスタ!$I$21:$M$22,4,FALSE),0),
AND(U652&gt;=16,U652&lt;=18),IFERROR(VLOOKUP(入力項目!$S$16,子育て関連マスタ!$I$26:$M$28,4,FALSE),0),
AND(U652&gt;=19,U652&lt;=20,入力項目!$S$16="高専"),IFERROR(VLOOKUP(入力項目!$S$16,子育て関連マスタ!$I$26:$M$28,4,FALSE),0),
AND(U652&gt;=19,U652&lt;=20,入力項目!$S$16&lt;&gt;"高専"),IFERROR(VLOOKUP(入力項目!$S$17,子育て関連マスタ!$I$32:$M$37,4,FALSE),0),
AND(U652&gt;=21,U652&lt;=22,入力項目!$S$16="高専"),IFERROR(VLOOKUP(入力項目!$S$17,子育て関連マスタ!$I$32:$M$34,4,FALSE),0),
AND(U652&gt;=21,U652&lt;=22,入力項目!$S$16&lt;&gt;"高専"),IFERROR(VLOOKUP(入力項目!$S$17,子育て関連マスタ!$I$32:$M$34,4,FALSE),0),
U652&gt;=23,0
) +
IF($D652=4,
  IFERROR(_xlfn.IFS(
  U652&lt;=入力項目!$S$11,0,
  AND(U652=入力項目!$S$11),IFERROR(VLOOKUP(入力項目!$S$12,子育て関連マスタ!$I$4:$M$5,2,FALSE),0),
  AND(U652=4),IFERROR(VLOOKUP(入力項目!$S$13,子育て関連マスタ!$I$9:$M$12,2,FALSE),0),
  AND(U652=7),IFERROR(VLOOKUP(入力項目!$S$14,子育て関連マスタ!$I$16:$M$17,2,FALSE),0),
  AND(U652=13),IFERROR(VLOOKUP(入力項目!$S$15,子育て関連マスタ!$I$21:$M$22,2,FALSE),0),
  AND(U652=16),IFERROR(VLOOKUP(入力項目!$S$16,子育て関連マスタ!$I$26:$M$28,2,FALSE),0),
  AND(U652=19,入力項目!$S$16&lt;&gt;"高専"),IFERROR(VLOOKUP(入力項目!$S$17,子育て関連マスタ!$I$32:$M$37,2,FALSE),0),
  AND(U652=21,入力項目!$S$16="高専"),IFERROR(VLOOKUP(入力項目!$S$17,子育て関連マスタ!$I$32:$M$37,2,FALSE),0),
  U652&gt;=22,0
  ),0),0
) +
IF(AND(U652&gt;=1,U652&lt;=15),IF($D652=入力項目!$S$8,入力項目!$S$3,0),0) +
IF(AND(U652&gt;=1,U652&lt;=15),IF($D652=5,入力項目!$S$4,0),0) +
IF(AND(U652&gt;=1,U652&lt;=15),IF($D652=12,入力項目!$S$5,0),0) +
IF(AND(入力項目!$S$7=$A652,入力項目!$S$8=$D652),子育て関連マスタ!$C$14,0) +
IFERROR(IF(AND(YEAR(EDATE(DATE(入力項目!$S$7,入力項目!$S$8,1),1))=$A652,MONTH(EDATE(DATE(入力項目!$S$7,入力項目!$S$8,1),1))=$D652),子育て関連マスタ!$C$15,0),0) +
IF(AND(OR(U652=3,U652=5,U652=7),$D652=11),子育て関連マスタ!$C$17,0) +
IF(AND(U652=20,$D652=1),子育て関連マスタ!$C$18,0) +
IF(AND(U652=20,$D652=1),
IFERROR(_xlfn.IFS(
入力項目!$S$10="男",子育て関連マスタ!$C$18,
入力項目!$S$10="女",子育て関連マスタ!$C$19
),0),0
) +
IF(AND(U652&gt;=入力項目!$S$18,U652&lt;=入力項目!$S$19),入力項目!$S$20,0) +
IF(AND(U652&gt;=入力項目!$S$21,U652&lt;=入力項目!$S$22),入力項目!$S$23,0) +
IF(AND(U652&gt;=入力項目!$S$24,U652&lt;=入力項目!$S$25),入力項目!$S$26,0)
)</f>
        <v>0</v>
      </c>
      <c r="AJ652" s="10">
        <f ca="1">-VLOOKUP($D652,月別収支!$A$2:$H$13,7,FALSE)</f>
        <v>-20000</v>
      </c>
    </row>
    <row r="653" spans="1:36" x14ac:dyDescent="0.4">
      <c r="A653">
        <f t="shared" ca="1" si="173"/>
        <v>2078</v>
      </c>
      <c r="B653">
        <f t="shared" ca="1" si="180"/>
        <v>2078</v>
      </c>
      <c r="C653">
        <f t="shared" ca="1" si="181"/>
        <v>54</v>
      </c>
      <c r="D653">
        <f t="shared" ca="1" si="174"/>
        <v>11</v>
      </c>
      <c r="E653" t="str">
        <f t="shared" ca="1" si="175"/>
        <v>2078年11月</v>
      </c>
      <c r="F653">
        <f ca="1">IF(OR(入力項目!$N$5&lt;$A653,AND(入力項目!$N$5=$A653,入力項目!$N$6&lt;$D653)),IF(F652=0,1,IF(G653=12,F652+1,F652)),0)</f>
        <v>54</v>
      </c>
      <c r="G653">
        <f ca="1">IF(OR(入力項目!$N$5&lt;$A653,AND(入力項目!$N$5=$A653,入力項目!$N$6&lt;$D653)),IF(G652=12,1,G652+1),0)</f>
        <v>1</v>
      </c>
      <c r="H653" t="str">
        <f t="shared" ca="1" si="176"/>
        <v>54_1</v>
      </c>
      <c r="I653">
        <f ca="1">IF(
  IFERROR(AND($C653&gt;0,MOD($C653,入力項目!$N$22)=0,$D653=入力項目!$N$23), FALSE),
  1,
  IF(
    AND(I652&gt;0,J652=12),
    IF(I652=入力項目!$N$28, 0, I652+1),
    I652
  )
)</f>
        <v>0</v>
      </c>
      <c r="J653">
        <f ca="1">IF($D653=入力項目!$N$23,1,IFERROR(J652+1,1))</f>
        <v>6</v>
      </c>
      <c r="K653" t="str">
        <f t="shared" ca="1" si="177"/>
        <v>0_6</v>
      </c>
      <c r="L653">
        <f ca="1">L652+IF(入力項目!$D$4=$D653,1,0)</f>
        <v>83</v>
      </c>
      <c r="M653" t="str">
        <f t="shared" ca="1" si="178"/>
        <v>83歳</v>
      </c>
      <c r="N653">
        <f t="shared" ca="1" si="182"/>
        <v>83</v>
      </c>
      <c r="O653" t="str">
        <f t="shared" ca="1" si="179"/>
        <v>83歳</v>
      </c>
      <c r="P653">
        <f t="shared" ca="1" si="183"/>
        <v>58</v>
      </c>
      <c r="Q653">
        <f t="shared" ca="1" si="184"/>
        <v>56</v>
      </c>
      <c r="R653">
        <f t="shared" ca="1" si="185"/>
        <v>2079</v>
      </c>
      <c r="S653">
        <f t="shared" ca="1" si="186"/>
        <v>2079</v>
      </c>
      <c r="T653">
        <f t="shared" ca="1" si="187"/>
        <v>2079</v>
      </c>
      <c r="U653">
        <f t="shared" ca="1" si="188"/>
        <v>2079</v>
      </c>
      <c r="V653" s="10">
        <f t="shared" ca="1" si="189"/>
        <v>54463425</v>
      </c>
      <c r="W653" s="10">
        <f ca="1">IF($L653&lt;その他マスタ!$B$1,VLOOKUP($D653,月別収支!$A$2:$H$13,2,FALSE),その他マスタ!$B$3)+IF(AND($L653=その他マスタ!$B$1,入力項目!$I$9="あり",$D653=入力項目!$D$4),その他マスタ!$B$2,0)</f>
        <v>150000</v>
      </c>
      <c r="X653" s="10">
        <f ca="1">-IF(入力項目!$K$5=TRUE,
IF($F653+$G653&lt;3,VLOOKUP($D653,月別収支!$A$2:$H$13,8,FALSE),0)+IFERROR(VLOOKUP($H653,住宅ローン計算!C:P,13,FALSE),0)+IF($F653&gt;1,IF(OR($G653=3,$G653=6,$G653=9,$G653=12),ROUNDUP(入力項目!$N$18/4,0),0),0),
VLOOKUP($D653,月別収支!$A$2:$H$13,8,FALSE))</f>
        <v>0</v>
      </c>
      <c r="Y653" s="10">
        <f ca="1">-VLOOKUP($D653,月別収支!$A$2:$H$13,3,FALSE)</f>
        <v>-75000</v>
      </c>
      <c r="Z653" s="10">
        <f ca="1">-VLOOKUP($D653,月別収支!$A$2:$H$13,4,FALSE)</f>
        <v>-27000</v>
      </c>
      <c r="AA653" s="10">
        <f ca="1">-VLOOKUP($D653,月別収支!$A$2:$H$13,6,FALSE)</f>
        <v>-10000</v>
      </c>
      <c r="AB653" s="10">
        <f ca="1">-(
VLOOKUP($D653,月別収支!$A$2:$H$13,5,FALSE)+IF(AND(入力項目!$I$27&lt;=$A653,ISEVEN($A653-入力項目!$I$27),入力項目!$I$28=$D653),入力項目!$I$26,0)
+IF(入力項目!$K$26=TRUE,
IFERROR(VLOOKUP($K653,マイカーローン計算!C:P,13,FALSE),0),
IFERROR(
  IF(AND($C653&gt;0,MOD($C653,入力項目!$N$22)=0,$D653=入力項目!$N$23),入力項目!$N$24,0),
 0
)
)
)</f>
        <v>-20000</v>
      </c>
      <c r="AC653" s="10">
        <f ca="1">-IF($A653&lt;入力項目!$N$33,入力項目!$N$35,IF(AND($A653=入力項目!$N$33,$D653&lt;=入力項目!$N$34),入力項目!$N$35,0))</f>
        <v>0</v>
      </c>
      <c r="AD653">
        <f ca="1">-(
_xlfn.IFS(
P653&lt;=入力項目!$S$11,0,
AND(P653&gt;=入力項目!$S$11+1,P653&lt;=3),IFERROR(VLOOKUP(入力項目!$S$12,子育て関連マスタ!$I$4:$M$5,4,FALSE),0),
AND(P653&gt;=4,P653&lt;=6),IFERROR(VLOOKUP(入力項目!$S$13,子育て関連マスタ!$I$9:$M$12,4,FALSE),0),
AND(P653&gt;=7,P653&lt;=12),IFERROR(VLOOKUP(入力項目!$S$14,子育て関連マスタ!$I$16:$M$17,4,FALSE),0),
AND(P653&gt;=13,P653&lt;=15),IFERROR(VLOOKUP(入力項目!$S$15,子育て関連マスタ!$I$21:$M$22,4,FALSE),0),
AND(P653&gt;=16,P653&lt;=18),IFERROR(VLOOKUP(入力項目!$S$16,子育て関連マスタ!$I$26:$M$28,4,FALSE),0),
AND(P653&gt;=19,P653&lt;=20,入力項目!$S$16="高専"),IFERROR(VLOOKUP(入力項目!$S$16,子育て関連マスタ!$I$26:$M$28,4,FALSE),0),
AND(P653&gt;=19,P653&lt;=20,入力項目!$S$16&lt;&gt;"高専"),IFERROR(VLOOKUP(入力項目!$S$17,子育て関連マスタ!$I$32:$M$37,4,FALSE),0),
AND(P653&gt;=21,P653&lt;=22,入力項目!$S$16="高専"),IFERROR(VLOOKUP(入力項目!$S$17,子育て関連マスタ!$I$32:$M$34,4,FALSE),0),
AND(P653&gt;=21,P653&lt;=22,入力項目!$S$16&lt;&gt;"高専"),IFERROR(VLOOKUP(入力項目!$S$17,子育て関連マスタ!$I$32:$M$34,4,FALSE),0),
P653&gt;=23,0
) +
IF($D653=4,
  IFERROR(_xlfn.IFS(
  P653&lt;=入力項目!$S$11,0,
  AND(P653=入力項目!$S$11),IFERROR(VLOOKUP(入力項目!$S$12,子育て関連マスタ!$I$4:$M$5,2,FALSE),0),
  AND(P653=4),IFERROR(VLOOKUP(入力項目!$S$13,子育て関連マスタ!$I$9:$M$12,2,FALSE),0),
  AND(P653=7),IFERROR(VLOOKUP(入力項目!$S$14,子育て関連マスタ!$I$16:$M$17,2,FALSE),0),
  AND(P653=13),IFERROR(VLOOKUP(入力項目!$S$15,子育て関連マスタ!$I$21:$M$22,2,FALSE),0),
  AND(P653=16),IFERROR(VLOOKUP(入力項目!$S$16,子育て関連マスタ!$I$26:$M$28,2,FALSE),0),
  AND(P653=19,入力項目!$S$16&lt;&gt;"高専"),IFERROR(VLOOKUP(入力項目!$S$17,子育て関連マスタ!$I$32:$M$37,2,FALSE),0),
  AND(P653=21,入力項目!$S$16="高専"),IFERROR(VLOOKUP(入力項目!$S$17,子育て関連マスタ!$I$32:$M$37,2,FALSE),0),
  P653&gt;=22,0
  ),0),0
) +
IF(AND(P653&gt;=1,P653&lt;=15),IF($D653=入力項目!$S$8,入力項目!$S$3,0),0) +
IF(AND(P653&gt;=1,P653&lt;=15),IF($D653=5,入力項目!$S$4,0),0) +
IF(AND(P653&gt;=1,P653&lt;=15),IF($D653=12,入力項目!$S$5,0),0) +
IF(AND(入力項目!$S$7=$A653,入力項目!$S$8=$D653),子育て関連マスタ!$C$14,0) +
IFERROR(IF(AND(YEAR(EDATE(DATE(入力項目!$S$7,入力項目!$S$8,1),1))=$A653,MONTH(EDATE(DATE(入力項目!$S$7,入力項目!$S$8,1),1))=$D653),子育て関連マスタ!$C$15,0),0) +
IF(AND(OR(P653=3,P653=5,P653=7),$D653=11),子育て関連マスタ!$C$17,0) +
IF(AND(P653=20,$D653=1),子育て関連マスタ!$C$18,0) +
IF(AND(P653=20,$D653=1),
IFERROR(_xlfn.IFS(
入力項目!$S$10="男",子育て関連マスタ!$C$18,
入力項目!$S$10="女",子育て関連マスタ!$C$19
),0),0
) +
IF(AND(P653&gt;=入力項目!$S$18,P653&lt;=入力項目!$S$19),入力項目!$S$20,0) +
IF(AND(P653&gt;=入力項目!$S$21,P653&lt;=入力項目!$S$22),入力項目!$S$23,0) +
IF(AND(P653&gt;=入力項目!$S$24,P653&lt;=入力項目!$S$25),入力項目!$S$26,0)
)</f>
        <v>0</v>
      </c>
      <c r="AE653">
        <f ca="1">-(
_xlfn.IFS(
Q653&lt;=入力項目!$S$11,0,
AND(Q653&gt;=入力項目!$S$11+1,Q653&lt;=3),IFERROR(VLOOKUP(入力項目!$S$12,子育て関連マスタ!$I$4:$M$5,4,FALSE),0),
AND(Q653&gt;=4,Q653&lt;=6),IFERROR(VLOOKUP(入力項目!$S$13,子育て関連マスタ!$I$9:$M$12,4,FALSE),0),
AND(Q653&gt;=7,Q653&lt;=12),IFERROR(VLOOKUP(入力項目!$S$14,子育て関連マスタ!$I$16:$M$17,4,FALSE),0),
AND(Q653&gt;=13,Q653&lt;=15),IFERROR(VLOOKUP(入力項目!$S$15,子育て関連マスタ!$I$21:$M$22,4,FALSE),0),
AND(Q653&gt;=16,Q653&lt;=18),IFERROR(VLOOKUP(入力項目!$S$16,子育て関連マスタ!$I$26:$M$28,4,FALSE),0),
AND(Q653&gt;=19,Q653&lt;=20,入力項目!$S$16="高専"),IFERROR(VLOOKUP(入力項目!$S$16,子育て関連マスタ!$I$26:$M$28,4,FALSE),0),
AND(Q653&gt;=19,Q653&lt;=20,入力項目!$S$16&lt;&gt;"高専"),IFERROR(VLOOKUP(入力項目!$S$17,子育て関連マスタ!$I$32:$M$37,4,FALSE),0),
AND(Q653&gt;=21,Q653&lt;=22,入力項目!$S$16="高専"),IFERROR(VLOOKUP(入力項目!$S$17,子育て関連マスタ!$I$32:$M$34,4,FALSE),0),
AND(Q653&gt;=21,Q653&lt;=22,入力項目!$S$16&lt;&gt;"高専"),IFERROR(VLOOKUP(入力項目!$S$17,子育て関連マスタ!$I$32:$M$34,4,FALSE),0),
Q653&gt;=23,0
) +
IF($D653=4,
  IFERROR(_xlfn.IFS(
  Q653&lt;=入力項目!$S$11,0,
  AND(Q653=入力項目!$S$11),IFERROR(VLOOKUP(入力項目!$S$12,子育て関連マスタ!$I$4:$M$5,2,FALSE),0),
  AND(Q653=4),IFERROR(VLOOKUP(入力項目!$S$13,子育て関連マスタ!$I$9:$M$12,2,FALSE),0),
  AND(Q653=7),IFERROR(VLOOKUP(入力項目!$S$14,子育て関連マスタ!$I$16:$M$17,2,FALSE),0),
  AND(Q653=13),IFERROR(VLOOKUP(入力項目!$S$15,子育て関連マスタ!$I$21:$M$22,2,FALSE),0),
  AND(Q653=16),IFERROR(VLOOKUP(入力項目!$S$16,子育て関連マスタ!$I$26:$M$28,2,FALSE),0),
  AND(Q653=19,入力項目!$S$16&lt;&gt;"高専"),IFERROR(VLOOKUP(入力項目!$S$17,子育て関連マスタ!$I$32:$M$37,2,FALSE),0),
  AND(Q653=21,入力項目!$S$16="高専"),IFERROR(VLOOKUP(入力項目!$S$17,子育て関連マスタ!$I$32:$M$37,2,FALSE),0),
  Q653&gt;=22,0
  ),0),0
) +
IF(AND(Q653&gt;=1,Q653&lt;=15),IF($D653=入力項目!$S$8,入力項目!$S$3,0),0) +
IF(AND(Q653&gt;=1,Q653&lt;=15),IF($D653=5,入力項目!$S$4,0),0) +
IF(AND(Q653&gt;=1,Q653&lt;=15),IF($D653=12,入力項目!$S$5,0),0) +
IF(AND(入力項目!$S$7=$A653,入力項目!$S$8=$D653),子育て関連マスタ!$C$14,0) +
IFERROR(IF(AND(YEAR(EDATE(DATE(入力項目!$S$7,入力項目!$S$8,1),1))=$A653,MONTH(EDATE(DATE(入力項目!$S$7,入力項目!$S$8,1),1))=$D653),子育て関連マスタ!$C$15,0),0) +
IF(AND(OR(Q653=3,Q653=5,Q653=7),$D653=11),子育て関連マスタ!$C$17,0) +
IF(AND(Q653=20,$D653=1),子育て関連マスタ!$C$18,0) +
IF(AND(Q653=20,$D653=1),
IFERROR(_xlfn.IFS(
入力項目!$S$10="男",子育て関連マスタ!$C$18,
入力項目!$S$10="女",子育て関連マスタ!$C$19
),0),0
) +
IF(AND(Q653&gt;=入力項目!$S$18,Q653&lt;=入力項目!$S$19),入力項目!$S$20,0) +
IF(AND(Q653&gt;=入力項目!$S$21,Q653&lt;=入力項目!$S$22),入力項目!$S$23,0) +
IF(AND(Q653&gt;=入力項目!$S$24,Q653&lt;=入力項目!$S$25),入力項目!$S$26,0)
)</f>
        <v>0</v>
      </c>
      <c r="AF653">
        <f ca="1">-(
_xlfn.IFS(
R653&lt;=入力項目!$S$11,0,
AND(R653&gt;=入力項目!$S$11+1,R653&lt;=3),IFERROR(VLOOKUP(入力項目!$S$12,子育て関連マスタ!$I$4:$M$5,4,FALSE),0),
AND(R653&gt;=4,R653&lt;=6),IFERROR(VLOOKUP(入力項目!$S$13,子育て関連マスタ!$I$9:$M$12,4,FALSE),0),
AND(R653&gt;=7,R653&lt;=12),IFERROR(VLOOKUP(入力項目!$S$14,子育て関連マスタ!$I$16:$M$17,4,FALSE),0),
AND(R653&gt;=13,R653&lt;=15),IFERROR(VLOOKUP(入力項目!$S$15,子育て関連マスタ!$I$21:$M$22,4,FALSE),0),
AND(R653&gt;=16,R653&lt;=18),IFERROR(VLOOKUP(入力項目!$S$16,子育て関連マスタ!$I$26:$M$28,4,FALSE),0),
AND(R653&gt;=19,R653&lt;=20,入力項目!$S$16="高専"),IFERROR(VLOOKUP(入力項目!$S$16,子育て関連マスタ!$I$26:$M$28,4,FALSE),0),
AND(R653&gt;=19,R653&lt;=20,入力項目!$S$16&lt;&gt;"高専"),IFERROR(VLOOKUP(入力項目!$S$17,子育て関連マスタ!$I$32:$M$37,4,FALSE),0),
AND(R653&gt;=21,R653&lt;=22,入力項目!$S$16="高専"),IFERROR(VLOOKUP(入力項目!$S$17,子育て関連マスタ!$I$32:$M$34,4,FALSE),0),
AND(R653&gt;=21,R653&lt;=22,入力項目!$S$16&lt;&gt;"高専"),IFERROR(VLOOKUP(入力項目!$S$17,子育て関連マスタ!$I$32:$M$34,4,FALSE),0),
R653&gt;=23,0
) +
IF($D653=4,
  IFERROR(_xlfn.IFS(
  R653&lt;=入力項目!$S$11,0,
  AND(R653=入力項目!$S$11),IFERROR(VLOOKUP(入力項目!$S$12,子育て関連マスタ!$I$4:$M$5,2,FALSE),0),
  AND(R653=4),IFERROR(VLOOKUP(入力項目!$S$13,子育て関連マスタ!$I$9:$M$12,2,FALSE),0),
  AND(R653=7),IFERROR(VLOOKUP(入力項目!$S$14,子育て関連マスタ!$I$16:$M$17,2,FALSE),0),
  AND(R653=13),IFERROR(VLOOKUP(入力項目!$S$15,子育て関連マスタ!$I$21:$M$22,2,FALSE),0),
  AND(R653=16),IFERROR(VLOOKUP(入力項目!$S$16,子育て関連マスタ!$I$26:$M$28,2,FALSE),0),
  AND(R653=19,入力項目!$S$16&lt;&gt;"高専"),IFERROR(VLOOKUP(入力項目!$S$17,子育て関連マスタ!$I$32:$M$37,2,FALSE),0),
  AND(R653=21,入力項目!$S$16="高専"),IFERROR(VLOOKUP(入力項目!$S$17,子育て関連マスタ!$I$32:$M$37,2,FALSE),0),
  R653&gt;=22,0
  ),0),0
) +
IF(AND(R653&gt;=1,R653&lt;=15),IF($D653=入力項目!$S$8,入力項目!$S$3,0),0) +
IF(AND(R653&gt;=1,R653&lt;=15),IF($D653=5,入力項目!$S$4,0),0) +
IF(AND(R653&gt;=1,R653&lt;=15),IF($D653=12,入力項目!$S$5,0),0) +
IF(AND(入力項目!$S$7=$A653,入力項目!$S$8=$D653),子育て関連マスタ!$C$14,0) +
IFERROR(IF(AND(YEAR(EDATE(DATE(入力項目!$S$7,入力項目!$S$8,1),1))=$A653,MONTH(EDATE(DATE(入力項目!$S$7,入力項目!$S$8,1),1))=$D653),子育て関連マスタ!$C$15,0),0) +
IF(AND(OR(R653=3,R653=5,R653=7),$D653=11),子育て関連マスタ!$C$17,0) +
IF(AND(R653=20,$D653=1),子育て関連マスタ!$C$18,0) +
IF(AND(R653=20,$D653=1),
IFERROR(_xlfn.IFS(
入力項目!$S$10="男",子育て関連マスタ!$C$18,
入力項目!$S$10="女",子育て関連マスタ!$C$19
),0),0
) +
IF(AND(R653&gt;=入力項目!$S$18,R653&lt;=入力項目!$S$19),入力項目!$S$20,0) +
IF(AND(R653&gt;=入力項目!$S$21,R653&lt;=入力項目!$S$22),入力項目!$S$23,0) +
IF(AND(R653&gt;=入力項目!$S$24,R653&lt;=入力項目!$S$25),入力項目!$S$26,0)
)</f>
        <v>0</v>
      </c>
      <c r="AG653">
        <f ca="1">-(
_xlfn.IFS(
S653&lt;=入力項目!$S$11,0,
AND(S653&gt;=入力項目!$S$11+1,S653&lt;=3),IFERROR(VLOOKUP(入力項目!$S$12,子育て関連マスタ!$I$4:$M$5,4,FALSE),0),
AND(S653&gt;=4,S653&lt;=6),IFERROR(VLOOKUP(入力項目!$S$13,子育て関連マスタ!$I$9:$M$12,4,FALSE),0),
AND(S653&gt;=7,S653&lt;=12),IFERROR(VLOOKUP(入力項目!$S$14,子育て関連マスタ!$I$16:$M$17,4,FALSE),0),
AND(S653&gt;=13,S653&lt;=15),IFERROR(VLOOKUP(入力項目!$S$15,子育て関連マスタ!$I$21:$M$22,4,FALSE),0),
AND(S653&gt;=16,S653&lt;=18),IFERROR(VLOOKUP(入力項目!$S$16,子育て関連マスタ!$I$26:$M$28,4,FALSE),0),
AND(S653&gt;=19,S653&lt;=20,入力項目!$S$16="高専"),IFERROR(VLOOKUP(入力項目!$S$16,子育て関連マスタ!$I$26:$M$28,4,FALSE),0),
AND(S653&gt;=19,S653&lt;=20,入力項目!$S$16&lt;&gt;"高専"),IFERROR(VLOOKUP(入力項目!$S$17,子育て関連マスタ!$I$32:$M$37,4,FALSE),0),
AND(S653&gt;=21,S653&lt;=22,入力項目!$S$16="高専"),IFERROR(VLOOKUP(入力項目!$S$17,子育て関連マスタ!$I$32:$M$34,4,FALSE),0),
AND(S653&gt;=21,S653&lt;=22,入力項目!$S$16&lt;&gt;"高専"),IFERROR(VLOOKUP(入力項目!$S$17,子育て関連マスタ!$I$32:$M$34,4,FALSE),0),
S653&gt;=23,0
) +
IF($D653=4,
  IFERROR(_xlfn.IFS(
  S653&lt;=入力項目!$S$11,0,
  AND(S653=入力項目!$S$11),IFERROR(VLOOKUP(入力項目!$S$12,子育て関連マスタ!$I$4:$M$5,2,FALSE),0),
  AND(S653=4),IFERROR(VLOOKUP(入力項目!$S$13,子育て関連マスタ!$I$9:$M$12,2,FALSE),0),
  AND(S653=7),IFERROR(VLOOKUP(入力項目!$S$14,子育て関連マスタ!$I$16:$M$17,2,FALSE),0),
  AND(S653=13),IFERROR(VLOOKUP(入力項目!$S$15,子育て関連マスタ!$I$21:$M$22,2,FALSE),0),
  AND(S653=16),IFERROR(VLOOKUP(入力項目!$S$16,子育て関連マスタ!$I$26:$M$28,2,FALSE),0),
  AND(S653=19,入力項目!$S$16&lt;&gt;"高専"),IFERROR(VLOOKUP(入力項目!$S$17,子育て関連マスタ!$I$32:$M$37,2,FALSE),0),
  AND(S653=21,入力項目!$S$16="高専"),IFERROR(VLOOKUP(入力項目!$S$17,子育て関連マスタ!$I$32:$M$37,2,FALSE),0),
  S653&gt;=22,0
  ),0),0
) +
IF(AND(S653&gt;=1,S653&lt;=15),IF($D653=入力項目!$S$8,入力項目!$S$3,0),0) +
IF(AND(S653&gt;=1,S653&lt;=15),IF($D653=5,入力項目!$S$4,0),0) +
IF(AND(S653&gt;=1,S653&lt;=15),IF($D653=12,入力項目!$S$5,0),0) +
IF(AND(入力項目!$S$7=$A653,入力項目!$S$8=$D653),子育て関連マスタ!$C$14,0) +
IFERROR(IF(AND(YEAR(EDATE(DATE(入力項目!$S$7,入力項目!$S$8,1),1))=$A653,MONTH(EDATE(DATE(入力項目!$S$7,入力項目!$S$8,1),1))=$D653),子育て関連マスタ!$C$15,0),0) +
IF(AND(OR(S653=3,S653=5,S653=7),$D653=11),子育て関連マスタ!$C$17,0) +
IF(AND(S653=20,$D653=1),子育て関連マスタ!$C$18,0) +
IF(AND(S653=20,$D653=1),
IFERROR(_xlfn.IFS(
入力項目!$S$10="男",子育て関連マスタ!$C$18,
入力項目!$S$10="女",子育て関連マスタ!$C$19
),0),0
) +
IF(AND(S653&gt;=入力項目!$S$18,S653&lt;=入力項目!$S$19),入力項目!$S$20,0) +
IF(AND(S653&gt;=入力項目!$S$21,S653&lt;=入力項目!$S$22),入力項目!$S$23,0) +
IF(AND(S653&gt;=入力項目!$S$24,S653&lt;=入力項目!$S$25),入力項目!$S$26,0)
)</f>
        <v>0</v>
      </c>
      <c r="AH653">
        <f ca="1">-(
_xlfn.IFS(
T653&lt;=入力項目!$S$11,0,
AND(T653&gt;=入力項目!$S$11+1,T653&lt;=3),IFERROR(VLOOKUP(入力項目!$S$12,子育て関連マスタ!$I$4:$M$5,4,FALSE),0),
AND(T653&gt;=4,T653&lt;=6),IFERROR(VLOOKUP(入力項目!$S$13,子育て関連マスタ!$I$9:$M$12,4,FALSE),0),
AND(T653&gt;=7,T653&lt;=12),IFERROR(VLOOKUP(入力項目!$S$14,子育て関連マスタ!$I$16:$M$17,4,FALSE),0),
AND(T653&gt;=13,T653&lt;=15),IFERROR(VLOOKUP(入力項目!$S$15,子育て関連マスタ!$I$21:$M$22,4,FALSE),0),
AND(T653&gt;=16,T653&lt;=18),IFERROR(VLOOKUP(入力項目!$S$16,子育て関連マスタ!$I$26:$M$28,4,FALSE),0),
AND(T653&gt;=19,T653&lt;=20,入力項目!$S$16="高専"),IFERROR(VLOOKUP(入力項目!$S$16,子育て関連マスタ!$I$26:$M$28,4,FALSE),0),
AND(T653&gt;=19,T653&lt;=20,入力項目!$S$16&lt;&gt;"高専"),IFERROR(VLOOKUP(入力項目!$S$17,子育て関連マスタ!$I$32:$M$37,4,FALSE),0),
AND(T653&gt;=21,T653&lt;=22,入力項目!$S$16="高専"),IFERROR(VLOOKUP(入力項目!$S$17,子育て関連マスタ!$I$32:$M$34,4,FALSE),0),
AND(T653&gt;=21,T653&lt;=22,入力項目!$S$16&lt;&gt;"高専"),IFERROR(VLOOKUP(入力項目!$S$17,子育て関連マスタ!$I$32:$M$34,4,FALSE),0),
T653&gt;=23,0
) +
IF($D653=4,
  IFERROR(_xlfn.IFS(
  T653&lt;=入力項目!$S$11,0,
  AND(T653=入力項目!$S$11),IFERROR(VLOOKUP(入力項目!$S$12,子育て関連マスタ!$I$4:$M$5,2,FALSE),0),
  AND(T653=4),IFERROR(VLOOKUP(入力項目!$S$13,子育て関連マスタ!$I$9:$M$12,2,FALSE),0),
  AND(T653=7),IFERROR(VLOOKUP(入力項目!$S$14,子育て関連マスタ!$I$16:$M$17,2,FALSE),0),
  AND(T653=13),IFERROR(VLOOKUP(入力項目!$S$15,子育て関連マスタ!$I$21:$M$22,2,FALSE),0),
  AND(T653=16),IFERROR(VLOOKUP(入力項目!$S$16,子育て関連マスタ!$I$26:$M$28,2,FALSE),0),
  AND(T653=19,入力項目!$S$16&lt;&gt;"高専"),IFERROR(VLOOKUP(入力項目!$S$17,子育て関連マスタ!$I$32:$M$37,2,FALSE),0),
  AND(T653=21,入力項目!$S$16="高専"),IFERROR(VLOOKUP(入力項目!$S$17,子育て関連マスタ!$I$32:$M$37,2,FALSE),0),
  T653&gt;=22,0
  ),0),0
) +
IF(AND(T653&gt;=1,T653&lt;=15),IF($D653=入力項目!$S$8,入力項目!$S$3,0),0) +
IF(AND(T653&gt;=1,T653&lt;=15),IF($D653=5,入力項目!$S$4,0),0) +
IF(AND(T653&gt;=1,T653&lt;=15),IF($D653=12,入力項目!$S$5,0),0) +
IF(AND(入力項目!$S$7=$A653,入力項目!$S$8=$D653),子育て関連マスタ!$C$14,0) +
IFERROR(IF(AND(YEAR(EDATE(DATE(入力項目!$S$7,入力項目!$S$8,1),1))=$A653,MONTH(EDATE(DATE(入力項目!$S$7,入力項目!$S$8,1),1))=$D653),子育て関連マスタ!$C$15,0),0) +
IF(AND(OR(T653=3,T653=5,T653=7),$D653=11),子育て関連マスタ!$C$17,0) +
IF(AND(T653=20,$D653=1),子育て関連マスタ!$C$18,0) +
IF(AND(T653=20,$D653=1),
IFERROR(_xlfn.IFS(
入力項目!$S$10="男",子育て関連マスタ!$C$18,
入力項目!$S$10="女",子育て関連マスタ!$C$19
),0),0
) +
IF(AND(T653&gt;=入力項目!$S$18,T653&lt;=入力項目!$S$19),入力項目!$S$20,0) +
IF(AND(T653&gt;=入力項目!$S$21,T653&lt;=入力項目!$S$22),入力項目!$S$23,0) +
IF(AND(T653&gt;=入力項目!$S$24,T653&lt;=入力項目!$S$25),入力項目!$S$26,0)
)</f>
        <v>0</v>
      </c>
      <c r="AI653">
        <f ca="1">-(
_xlfn.IFS(
U653&lt;=入力項目!$S$11,0,
AND(U653&gt;=入力項目!$S$11+1,U653&lt;=3),IFERROR(VLOOKUP(入力項目!$S$12,子育て関連マスタ!$I$4:$M$5,4,FALSE),0),
AND(U653&gt;=4,U653&lt;=6),IFERROR(VLOOKUP(入力項目!$S$13,子育て関連マスタ!$I$9:$M$12,4,FALSE),0),
AND(U653&gt;=7,U653&lt;=12),IFERROR(VLOOKUP(入力項目!$S$14,子育て関連マスタ!$I$16:$M$17,4,FALSE),0),
AND(U653&gt;=13,U653&lt;=15),IFERROR(VLOOKUP(入力項目!$S$15,子育て関連マスタ!$I$21:$M$22,4,FALSE),0),
AND(U653&gt;=16,U653&lt;=18),IFERROR(VLOOKUP(入力項目!$S$16,子育て関連マスタ!$I$26:$M$28,4,FALSE),0),
AND(U653&gt;=19,U653&lt;=20,入力項目!$S$16="高専"),IFERROR(VLOOKUP(入力項目!$S$16,子育て関連マスタ!$I$26:$M$28,4,FALSE),0),
AND(U653&gt;=19,U653&lt;=20,入力項目!$S$16&lt;&gt;"高専"),IFERROR(VLOOKUP(入力項目!$S$17,子育て関連マスタ!$I$32:$M$37,4,FALSE),0),
AND(U653&gt;=21,U653&lt;=22,入力項目!$S$16="高専"),IFERROR(VLOOKUP(入力項目!$S$17,子育て関連マスタ!$I$32:$M$34,4,FALSE),0),
AND(U653&gt;=21,U653&lt;=22,入力項目!$S$16&lt;&gt;"高専"),IFERROR(VLOOKUP(入力項目!$S$17,子育て関連マスタ!$I$32:$M$34,4,FALSE),0),
U653&gt;=23,0
) +
IF($D653=4,
  IFERROR(_xlfn.IFS(
  U653&lt;=入力項目!$S$11,0,
  AND(U653=入力項目!$S$11),IFERROR(VLOOKUP(入力項目!$S$12,子育て関連マスタ!$I$4:$M$5,2,FALSE),0),
  AND(U653=4),IFERROR(VLOOKUP(入力項目!$S$13,子育て関連マスタ!$I$9:$M$12,2,FALSE),0),
  AND(U653=7),IFERROR(VLOOKUP(入力項目!$S$14,子育て関連マスタ!$I$16:$M$17,2,FALSE),0),
  AND(U653=13),IFERROR(VLOOKUP(入力項目!$S$15,子育て関連マスタ!$I$21:$M$22,2,FALSE),0),
  AND(U653=16),IFERROR(VLOOKUP(入力項目!$S$16,子育て関連マスタ!$I$26:$M$28,2,FALSE),0),
  AND(U653=19,入力項目!$S$16&lt;&gt;"高専"),IFERROR(VLOOKUP(入力項目!$S$17,子育て関連マスタ!$I$32:$M$37,2,FALSE),0),
  AND(U653=21,入力項目!$S$16="高専"),IFERROR(VLOOKUP(入力項目!$S$17,子育て関連マスタ!$I$32:$M$37,2,FALSE),0),
  U653&gt;=22,0
  ),0),0
) +
IF(AND(U653&gt;=1,U653&lt;=15),IF($D653=入力項目!$S$8,入力項目!$S$3,0),0) +
IF(AND(U653&gt;=1,U653&lt;=15),IF($D653=5,入力項目!$S$4,0),0) +
IF(AND(U653&gt;=1,U653&lt;=15),IF($D653=12,入力項目!$S$5,0),0) +
IF(AND(入力項目!$S$7=$A653,入力項目!$S$8=$D653),子育て関連マスタ!$C$14,0) +
IFERROR(IF(AND(YEAR(EDATE(DATE(入力項目!$S$7,入力項目!$S$8,1),1))=$A653,MONTH(EDATE(DATE(入力項目!$S$7,入力項目!$S$8,1),1))=$D653),子育て関連マスタ!$C$15,0),0) +
IF(AND(OR(U653=3,U653=5,U653=7),$D653=11),子育て関連マスタ!$C$17,0) +
IF(AND(U653=20,$D653=1),子育て関連マスタ!$C$18,0) +
IF(AND(U653=20,$D653=1),
IFERROR(_xlfn.IFS(
入力項目!$S$10="男",子育て関連マスタ!$C$18,
入力項目!$S$10="女",子育て関連マスタ!$C$19
),0),0
) +
IF(AND(U653&gt;=入力項目!$S$18,U653&lt;=入力項目!$S$19),入力項目!$S$20,0) +
IF(AND(U653&gt;=入力項目!$S$21,U653&lt;=入力項目!$S$22),入力項目!$S$23,0) +
IF(AND(U653&gt;=入力項目!$S$24,U653&lt;=入力項目!$S$25),入力項目!$S$26,0)
)</f>
        <v>0</v>
      </c>
      <c r="AJ653" s="10">
        <f ca="1">-VLOOKUP($D653,月別収支!$A$2:$H$13,7,FALSE)</f>
        <v>-20000</v>
      </c>
    </row>
    <row r="654" spans="1:36" x14ac:dyDescent="0.4">
      <c r="A654">
        <f t="shared" ca="1" si="173"/>
        <v>2078</v>
      </c>
      <c r="B654">
        <f t="shared" ca="1" si="180"/>
        <v>2078</v>
      </c>
      <c r="C654">
        <f t="shared" ca="1" si="181"/>
        <v>54</v>
      </c>
      <c r="D654">
        <f t="shared" ca="1" si="174"/>
        <v>12</v>
      </c>
      <c r="E654" t="str">
        <f t="shared" ca="1" si="175"/>
        <v>2078年12月</v>
      </c>
      <c r="F654">
        <f ca="1">IF(OR(入力項目!$N$5&lt;$A654,AND(入力項目!$N$5=$A654,入力項目!$N$6&lt;$D654)),IF(F653=0,1,IF(G654=12,F653+1,F653)),0)</f>
        <v>54</v>
      </c>
      <c r="G654">
        <f ca="1">IF(OR(入力項目!$N$5&lt;$A654,AND(入力項目!$N$5=$A654,入力項目!$N$6&lt;$D654)),IF(G653=12,1,G653+1),0)</f>
        <v>2</v>
      </c>
      <c r="H654" t="str">
        <f t="shared" ca="1" si="176"/>
        <v>54_2</v>
      </c>
      <c r="I654">
        <f ca="1">IF(
  IFERROR(AND($C654&gt;0,MOD($C654,入力項目!$N$22)=0,$D654=入力項目!$N$23), FALSE),
  1,
  IF(
    AND(I653&gt;0,J653=12),
    IF(I653=入力項目!$N$28, 0, I653+1),
    I653
  )
)</f>
        <v>0</v>
      </c>
      <c r="J654">
        <f ca="1">IF($D654=入力項目!$N$23,1,IFERROR(J653+1,1))</f>
        <v>7</v>
      </c>
      <c r="K654" t="str">
        <f t="shared" ca="1" si="177"/>
        <v>0_7</v>
      </c>
      <c r="L654">
        <f ca="1">L653+IF(入力項目!$D$4=$D654,1,0)</f>
        <v>83</v>
      </c>
      <c r="M654" t="str">
        <f t="shared" ca="1" si="178"/>
        <v>83歳</v>
      </c>
      <c r="N654">
        <f t="shared" ca="1" si="182"/>
        <v>83</v>
      </c>
      <c r="O654" t="str">
        <f t="shared" ca="1" si="179"/>
        <v>83歳</v>
      </c>
      <c r="P654">
        <f t="shared" ca="1" si="183"/>
        <v>58</v>
      </c>
      <c r="Q654">
        <f t="shared" ca="1" si="184"/>
        <v>56</v>
      </c>
      <c r="R654">
        <f t="shared" ca="1" si="185"/>
        <v>2079</v>
      </c>
      <c r="S654">
        <f t="shared" ca="1" si="186"/>
        <v>2079</v>
      </c>
      <c r="T654">
        <f t="shared" ca="1" si="187"/>
        <v>2079</v>
      </c>
      <c r="U654">
        <f t="shared" ca="1" si="188"/>
        <v>2079</v>
      </c>
      <c r="V654" s="10">
        <f t="shared" ca="1" si="189"/>
        <v>54461425</v>
      </c>
      <c r="W654" s="10">
        <f ca="1">IF($L654&lt;その他マスタ!$B$1,VLOOKUP($D654,月別収支!$A$2:$H$13,2,FALSE),その他マスタ!$B$3)+IF(AND($L654=その他マスタ!$B$1,入力項目!$I$9="あり",$D654=入力項目!$D$4),その他マスタ!$B$2,0)</f>
        <v>150000</v>
      </c>
      <c r="X654" s="10">
        <f ca="1">-IF(入力項目!$K$5=TRUE,
IF($F654+$G654&lt;3,VLOOKUP($D654,月別収支!$A$2:$H$13,8,FALSE),0)+IFERROR(VLOOKUP($H654,住宅ローン計算!C:P,13,FALSE),0)+IF($F654&gt;1,IF(OR($G654=3,$G654=6,$G654=9,$G654=12),ROUNDUP(入力項目!$N$18/4,0),0),0),
VLOOKUP($D654,月別収支!$A$2:$H$13,8,FALSE))</f>
        <v>0</v>
      </c>
      <c r="Y654" s="10">
        <f ca="1">-VLOOKUP($D654,月別収支!$A$2:$H$13,3,FALSE)</f>
        <v>-75000</v>
      </c>
      <c r="Z654" s="10">
        <f ca="1">-VLOOKUP($D654,月別収支!$A$2:$H$13,4,FALSE)</f>
        <v>-27000</v>
      </c>
      <c r="AA654" s="10">
        <f ca="1">-VLOOKUP($D654,月別収支!$A$2:$H$13,6,FALSE)</f>
        <v>-10000</v>
      </c>
      <c r="AB654" s="10">
        <f ca="1">-(
VLOOKUP($D654,月別収支!$A$2:$H$13,5,FALSE)+IF(AND(入力項目!$I$27&lt;=$A654,ISEVEN($A654-入力項目!$I$27),入力項目!$I$28=$D654),入力項目!$I$26,0)
+IF(入力項目!$K$26=TRUE,
IFERROR(VLOOKUP($K654,マイカーローン計算!C:P,13,FALSE),0),
IFERROR(
  IF(AND($C654&gt;0,MOD($C654,入力項目!$N$22)=0,$D654=入力項目!$N$23),入力項目!$N$24,0),
 0
)
)
)</f>
        <v>-20000</v>
      </c>
      <c r="AC654" s="10">
        <f ca="1">-IF($A654&lt;入力項目!$N$33,入力項目!$N$35,IF(AND($A654=入力項目!$N$33,$D654&lt;=入力項目!$N$34),入力項目!$N$35,0))</f>
        <v>0</v>
      </c>
      <c r="AD654">
        <f ca="1">-(
_xlfn.IFS(
P654&lt;=入力項目!$S$11,0,
AND(P654&gt;=入力項目!$S$11+1,P654&lt;=3),IFERROR(VLOOKUP(入力項目!$S$12,子育て関連マスタ!$I$4:$M$5,4,FALSE),0),
AND(P654&gt;=4,P654&lt;=6),IFERROR(VLOOKUP(入力項目!$S$13,子育て関連マスタ!$I$9:$M$12,4,FALSE),0),
AND(P654&gt;=7,P654&lt;=12),IFERROR(VLOOKUP(入力項目!$S$14,子育て関連マスタ!$I$16:$M$17,4,FALSE),0),
AND(P654&gt;=13,P654&lt;=15),IFERROR(VLOOKUP(入力項目!$S$15,子育て関連マスタ!$I$21:$M$22,4,FALSE),0),
AND(P654&gt;=16,P654&lt;=18),IFERROR(VLOOKUP(入力項目!$S$16,子育て関連マスタ!$I$26:$M$28,4,FALSE),0),
AND(P654&gt;=19,P654&lt;=20,入力項目!$S$16="高専"),IFERROR(VLOOKUP(入力項目!$S$16,子育て関連マスタ!$I$26:$M$28,4,FALSE),0),
AND(P654&gt;=19,P654&lt;=20,入力項目!$S$16&lt;&gt;"高専"),IFERROR(VLOOKUP(入力項目!$S$17,子育て関連マスタ!$I$32:$M$37,4,FALSE),0),
AND(P654&gt;=21,P654&lt;=22,入力項目!$S$16="高専"),IFERROR(VLOOKUP(入力項目!$S$17,子育て関連マスタ!$I$32:$M$34,4,FALSE),0),
AND(P654&gt;=21,P654&lt;=22,入力項目!$S$16&lt;&gt;"高専"),IFERROR(VLOOKUP(入力項目!$S$17,子育て関連マスタ!$I$32:$M$34,4,FALSE),0),
P654&gt;=23,0
) +
IF($D654=4,
  IFERROR(_xlfn.IFS(
  P654&lt;=入力項目!$S$11,0,
  AND(P654=入力項目!$S$11),IFERROR(VLOOKUP(入力項目!$S$12,子育て関連マスタ!$I$4:$M$5,2,FALSE),0),
  AND(P654=4),IFERROR(VLOOKUP(入力項目!$S$13,子育て関連マスタ!$I$9:$M$12,2,FALSE),0),
  AND(P654=7),IFERROR(VLOOKUP(入力項目!$S$14,子育て関連マスタ!$I$16:$M$17,2,FALSE),0),
  AND(P654=13),IFERROR(VLOOKUP(入力項目!$S$15,子育て関連マスタ!$I$21:$M$22,2,FALSE),0),
  AND(P654=16),IFERROR(VLOOKUP(入力項目!$S$16,子育て関連マスタ!$I$26:$M$28,2,FALSE),0),
  AND(P654=19,入力項目!$S$16&lt;&gt;"高専"),IFERROR(VLOOKUP(入力項目!$S$17,子育て関連マスタ!$I$32:$M$37,2,FALSE),0),
  AND(P654=21,入力項目!$S$16="高専"),IFERROR(VLOOKUP(入力項目!$S$17,子育て関連マスタ!$I$32:$M$37,2,FALSE),0),
  P654&gt;=22,0
  ),0),0
) +
IF(AND(P654&gt;=1,P654&lt;=15),IF($D654=入力項目!$S$8,入力項目!$S$3,0),0) +
IF(AND(P654&gt;=1,P654&lt;=15),IF($D654=5,入力項目!$S$4,0),0) +
IF(AND(P654&gt;=1,P654&lt;=15),IF($D654=12,入力項目!$S$5,0),0) +
IF(AND(入力項目!$S$7=$A654,入力項目!$S$8=$D654),子育て関連マスタ!$C$14,0) +
IFERROR(IF(AND(YEAR(EDATE(DATE(入力項目!$S$7,入力項目!$S$8,1),1))=$A654,MONTH(EDATE(DATE(入力項目!$S$7,入力項目!$S$8,1),1))=$D654),子育て関連マスタ!$C$15,0),0) +
IF(AND(OR(P654=3,P654=5,P654=7),$D654=11),子育て関連マスタ!$C$17,0) +
IF(AND(P654=20,$D654=1),子育て関連マスタ!$C$18,0) +
IF(AND(P654=20,$D654=1),
IFERROR(_xlfn.IFS(
入力項目!$S$10="男",子育て関連マスタ!$C$18,
入力項目!$S$10="女",子育て関連マスタ!$C$19
),0),0
) +
IF(AND(P654&gt;=入力項目!$S$18,P654&lt;=入力項目!$S$19),入力項目!$S$20,0) +
IF(AND(P654&gt;=入力項目!$S$21,P654&lt;=入力項目!$S$22),入力項目!$S$23,0) +
IF(AND(P654&gt;=入力項目!$S$24,P654&lt;=入力項目!$S$25),入力項目!$S$26,0)
)</f>
        <v>0</v>
      </c>
      <c r="AE654">
        <f ca="1">-(
_xlfn.IFS(
Q654&lt;=入力項目!$S$11,0,
AND(Q654&gt;=入力項目!$S$11+1,Q654&lt;=3),IFERROR(VLOOKUP(入力項目!$S$12,子育て関連マスタ!$I$4:$M$5,4,FALSE),0),
AND(Q654&gt;=4,Q654&lt;=6),IFERROR(VLOOKUP(入力項目!$S$13,子育て関連マスタ!$I$9:$M$12,4,FALSE),0),
AND(Q654&gt;=7,Q654&lt;=12),IFERROR(VLOOKUP(入力項目!$S$14,子育て関連マスタ!$I$16:$M$17,4,FALSE),0),
AND(Q654&gt;=13,Q654&lt;=15),IFERROR(VLOOKUP(入力項目!$S$15,子育て関連マスタ!$I$21:$M$22,4,FALSE),0),
AND(Q654&gt;=16,Q654&lt;=18),IFERROR(VLOOKUP(入力項目!$S$16,子育て関連マスタ!$I$26:$M$28,4,FALSE),0),
AND(Q654&gt;=19,Q654&lt;=20,入力項目!$S$16="高専"),IFERROR(VLOOKUP(入力項目!$S$16,子育て関連マスタ!$I$26:$M$28,4,FALSE),0),
AND(Q654&gt;=19,Q654&lt;=20,入力項目!$S$16&lt;&gt;"高専"),IFERROR(VLOOKUP(入力項目!$S$17,子育て関連マスタ!$I$32:$M$37,4,FALSE),0),
AND(Q654&gt;=21,Q654&lt;=22,入力項目!$S$16="高専"),IFERROR(VLOOKUP(入力項目!$S$17,子育て関連マスタ!$I$32:$M$34,4,FALSE),0),
AND(Q654&gt;=21,Q654&lt;=22,入力項目!$S$16&lt;&gt;"高専"),IFERROR(VLOOKUP(入力項目!$S$17,子育て関連マスタ!$I$32:$M$34,4,FALSE),0),
Q654&gt;=23,0
) +
IF($D654=4,
  IFERROR(_xlfn.IFS(
  Q654&lt;=入力項目!$S$11,0,
  AND(Q654=入力項目!$S$11),IFERROR(VLOOKUP(入力項目!$S$12,子育て関連マスタ!$I$4:$M$5,2,FALSE),0),
  AND(Q654=4),IFERROR(VLOOKUP(入力項目!$S$13,子育て関連マスタ!$I$9:$M$12,2,FALSE),0),
  AND(Q654=7),IFERROR(VLOOKUP(入力項目!$S$14,子育て関連マスタ!$I$16:$M$17,2,FALSE),0),
  AND(Q654=13),IFERROR(VLOOKUP(入力項目!$S$15,子育て関連マスタ!$I$21:$M$22,2,FALSE),0),
  AND(Q654=16),IFERROR(VLOOKUP(入力項目!$S$16,子育て関連マスタ!$I$26:$M$28,2,FALSE),0),
  AND(Q654=19,入力項目!$S$16&lt;&gt;"高専"),IFERROR(VLOOKUP(入力項目!$S$17,子育て関連マスタ!$I$32:$M$37,2,FALSE),0),
  AND(Q654=21,入力項目!$S$16="高専"),IFERROR(VLOOKUP(入力項目!$S$17,子育て関連マスタ!$I$32:$M$37,2,FALSE),0),
  Q654&gt;=22,0
  ),0),0
) +
IF(AND(Q654&gt;=1,Q654&lt;=15),IF($D654=入力項目!$S$8,入力項目!$S$3,0),0) +
IF(AND(Q654&gt;=1,Q654&lt;=15),IF($D654=5,入力項目!$S$4,0),0) +
IF(AND(Q654&gt;=1,Q654&lt;=15),IF($D654=12,入力項目!$S$5,0),0) +
IF(AND(入力項目!$S$7=$A654,入力項目!$S$8=$D654),子育て関連マスタ!$C$14,0) +
IFERROR(IF(AND(YEAR(EDATE(DATE(入力項目!$S$7,入力項目!$S$8,1),1))=$A654,MONTH(EDATE(DATE(入力項目!$S$7,入力項目!$S$8,1),1))=$D654),子育て関連マスタ!$C$15,0),0) +
IF(AND(OR(Q654=3,Q654=5,Q654=7),$D654=11),子育て関連マスタ!$C$17,0) +
IF(AND(Q654=20,$D654=1),子育て関連マスタ!$C$18,0) +
IF(AND(Q654=20,$D654=1),
IFERROR(_xlfn.IFS(
入力項目!$S$10="男",子育て関連マスタ!$C$18,
入力項目!$S$10="女",子育て関連マスタ!$C$19
),0),0
) +
IF(AND(Q654&gt;=入力項目!$S$18,Q654&lt;=入力項目!$S$19),入力項目!$S$20,0) +
IF(AND(Q654&gt;=入力項目!$S$21,Q654&lt;=入力項目!$S$22),入力項目!$S$23,0) +
IF(AND(Q654&gt;=入力項目!$S$24,Q654&lt;=入力項目!$S$25),入力項目!$S$26,0)
)</f>
        <v>0</v>
      </c>
      <c r="AF654">
        <f ca="1">-(
_xlfn.IFS(
R654&lt;=入力項目!$S$11,0,
AND(R654&gt;=入力項目!$S$11+1,R654&lt;=3),IFERROR(VLOOKUP(入力項目!$S$12,子育て関連マスタ!$I$4:$M$5,4,FALSE),0),
AND(R654&gt;=4,R654&lt;=6),IFERROR(VLOOKUP(入力項目!$S$13,子育て関連マスタ!$I$9:$M$12,4,FALSE),0),
AND(R654&gt;=7,R654&lt;=12),IFERROR(VLOOKUP(入力項目!$S$14,子育て関連マスタ!$I$16:$M$17,4,FALSE),0),
AND(R654&gt;=13,R654&lt;=15),IFERROR(VLOOKUP(入力項目!$S$15,子育て関連マスタ!$I$21:$M$22,4,FALSE),0),
AND(R654&gt;=16,R654&lt;=18),IFERROR(VLOOKUP(入力項目!$S$16,子育て関連マスタ!$I$26:$M$28,4,FALSE),0),
AND(R654&gt;=19,R654&lt;=20,入力項目!$S$16="高専"),IFERROR(VLOOKUP(入力項目!$S$16,子育て関連マスタ!$I$26:$M$28,4,FALSE),0),
AND(R654&gt;=19,R654&lt;=20,入力項目!$S$16&lt;&gt;"高専"),IFERROR(VLOOKUP(入力項目!$S$17,子育て関連マスタ!$I$32:$M$37,4,FALSE),0),
AND(R654&gt;=21,R654&lt;=22,入力項目!$S$16="高専"),IFERROR(VLOOKUP(入力項目!$S$17,子育て関連マスタ!$I$32:$M$34,4,FALSE),0),
AND(R654&gt;=21,R654&lt;=22,入力項目!$S$16&lt;&gt;"高専"),IFERROR(VLOOKUP(入力項目!$S$17,子育て関連マスタ!$I$32:$M$34,4,FALSE),0),
R654&gt;=23,0
) +
IF($D654=4,
  IFERROR(_xlfn.IFS(
  R654&lt;=入力項目!$S$11,0,
  AND(R654=入力項目!$S$11),IFERROR(VLOOKUP(入力項目!$S$12,子育て関連マスタ!$I$4:$M$5,2,FALSE),0),
  AND(R654=4),IFERROR(VLOOKUP(入力項目!$S$13,子育て関連マスタ!$I$9:$M$12,2,FALSE),0),
  AND(R654=7),IFERROR(VLOOKUP(入力項目!$S$14,子育て関連マスタ!$I$16:$M$17,2,FALSE),0),
  AND(R654=13),IFERROR(VLOOKUP(入力項目!$S$15,子育て関連マスタ!$I$21:$M$22,2,FALSE),0),
  AND(R654=16),IFERROR(VLOOKUP(入力項目!$S$16,子育て関連マスタ!$I$26:$M$28,2,FALSE),0),
  AND(R654=19,入力項目!$S$16&lt;&gt;"高専"),IFERROR(VLOOKUP(入力項目!$S$17,子育て関連マスタ!$I$32:$M$37,2,FALSE),0),
  AND(R654=21,入力項目!$S$16="高専"),IFERROR(VLOOKUP(入力項目!$S$17,子育て関連マスタ!$I$32:$M$37,2,FALSE),0),
  R654&gt;=22,0
  ),0),0
) +
IF(AND(R654&gt;=1,R654&lt;=15),IF($D654=入力項目!$S$8,入力項目!$S$3,0),0) +
IF(AND(R654&gt;=1,R654&lt;=15),IF($D654=5,入力項目!$S$4,0),0) +
IF(AND(R654&gt;=1,R654&lt;=15),IF($D654=12,入力項目!$S$5,0),0) +
IF(AND(入力項目!$S$7=$A654,入力項目!$S$8=$D654),子育て関連マスタ!$C$14,0) +
IFERROR(IF(AND(YEAR(EDATE(DATE(入力項目!$S$7,入力項目!$S$8,1),1))=$A654,MONTH(EDATE(DATE(入力項目!$S$7,入力項目!$S$8,1),1))=$D654),子育て関連マスタ!$C$15,0),0) +
IF(AND(OR(R654=3,R654=5,R654=7),$D654=11),子育て関連マスタ!$C$17,0) +
IF(AND(R654=20,$D654=1),子育て関連マスタ!$C$18,0) +
IF(AND(R654=20,$D654=1),
IFERROR(_xlfn.IFS(
入力項目!$S$10="男",子育て関連マスタ!$C$18,
入力項目!$S$10="女",子育て関連マスタ!$C$19
),0),0
) +
IF(AND(R654&gt;=入力項目!$S$18,R654&lt;=入力項目!$S$19),入力項目!$S$20,0) +
IF(AND(R654&gt;=入力項目!$S$21,R654&lt;=入力項目!$S$22),入力項目!$S$23,0) +
IF(AND(R654&gt;=入力項目!$S$24,R654&lt;=入力項目!$S$25),入力項目!$S$26,0)
)</f>
        <v>0</v>
      </c>
      <c r="AG654">
        <f ca="1">-(
_xlfn.IFS(
S654&lt;=入力項目!$S$11,0,
AND(S654&gt;=入力項目!$S$11+1,S654&lt;=3),IFERROR(VLOOKUP(入力項目!$S$12,子育て関連マスタ!$I$4:$M$5,4,FALSE),0),
AND(S654&gt;=4,S654&lt;=6),IFERROR(VLOOKUP(入力項目!$S$13,子育て関連マスタ!$I$9:$M$12,4,FALSE),0),
AND(S654&gt;=7,S654&lt;=12),IFERROR(VLOOKUP(入力項目!$S$14,子育て関連マスタ!$I$16:$M$17,4,FALSE),0),
AND(S654&gt;=13,S654&lt;=15),IFERROR(VLOOKUP(入力項目!$S$15,子育て関連マスタ!$I$21:$M$22,4,FALSE),0),
AND(S654&gt;=16,S654&lt;=18),IFERROR(VLOOKUP(入力項目!$S$16,子育て関連マスタ!$I$26:$M$28,4,FALSE),0),
AND(S654&gt;=19,S654&lt;=20,入力項目!$S$16="高専"),IFERROR(VLOOKUP(入力項目!$S$16,子育て関連マスタ!$I$26:$M$28,4,FALSE),0),
AND(S654&gt;=19,S654&lt;=20,入力項目!$S$16&lt;&gt;"高専"),IFERROR(VLOOKUP(入力項目!$S$17,子育て関連マスタ!$I$32:$M$37,4,FALSE),0),
AND(S654&gt;=21,S654&lt;=22,入力項目!$S$16="高専"),IFERROR(VLOOKUP(入力項目!$S$17,子育て関連マスタ!$I$32:$M$34,4,FALSE),0),
AND(S654&gt;=21,S654&lt;=22,入力項目!$S$16&lt;&gt;"高専"),IFERROR(VLOOKUP(入力項目!$S$17,子育て関連マスタ!$I$32:$M$34,4,FALSE),0),
S654&gt;=23,0
) +
IF($D654=4,
  IFERROR(_xlfn.IFS(
  S654&lt;=入力項目!$S$11,0,
  AND(S654=入力項目!$S$11),IFERROR(VLOOKUP(入力項目!$S$12,子育て関連マスタ!$I$4:$M$5,2,FALSE),0),
  AND(S654=4),IFERROR(VLOOKUP(入力項目!$S$13,子育て関連マスタ!$I$9:$M$12,2,FALSE),0),
  AND(S654=7),IFERROR(VLOOKUP(入力項目!$S$14,子育て関連マスタ!$I$16:$M$17,2,FALSE),0),
  AND(S654=13),IFERROR(VLOOKUP(入力項目!$S$15,子育て関連マスタ!$I$21:$M$22,2,FALSE),0),
  AND(S654=16),IFERROR(VLOOKUP(入力項目!$S$16,子育て関連マスタ!$I$26:$M$28,2,FALSE),0),
  AND(S654=19,入力項目!$S$16&lt;&gt;"高専"),IFERROR(VLOOKUP(入力項目!$S$17,子育て関連マスタ!$I$32:$M$37,2,FALSE),0),
  AND(S654=21,入力項目!$S$16="高専"),IFERROR(VLOOKUP(入力項目!$S$17,子育て関連マスタ!$I$32:$M$37,2,FALSE),0),
  S654&gt;=22,0
  ),0),0
) +
IF(AND(S654&gt;=1,S654&lt;=15),IF($D654=入力項目!$S$8,入力項目!$S$3,0),0) +
IF(AND(S654&gt;=1,S654&lt;=15),IF($D654=5,入力項目!$S$4,0),0) +
IF(AND(S654&gt;=1,S654&lt;=15),IF($D654=12,入力項目!$S$5,0),0) +
IF(AND(入力項目!$S$7=$A654,入力項目!$S$8=$D654),子育て関連マスタ!$C$14,0) +
IFERROR(IF(AND(YEAR(EDATE(DATE(入力項目!$S$7,入力項目!$S$8,1),1))=$A654,MONTH(EDATE(DATE(入力項目!$S$7,入力項目!$S$8,1),1))=$D654),子育て関連マスタ!$C$15,0),0) +
IF(AND(OR(S654=3,S654=5,S654=7),$D654=11),子育て関連マスタ!$C$17,0) +
IF(AND(S654=20,$D654=1),子育て関連マスタ!$C$18,0) +
IF(AND(S654=20,$D654=1),
IFERROR(_xlfn.IFS(
入力項目!$S$10="男",子育て関連マスタ!$C$18,
入力項目!$S$10="女",子育て関連マスタ!$C$19
),0),0
) +
IF(AND(S654&gt;=入力項目!$S$18,S654&lt;=入力項目!$S$19),入力項目!$S$20,0) +
IF(AND(S654&gt;=入力項目!$S$21,S654&lt;=入力項目!$S$22),入力項目!$S$23,0) +
IF(AND(S654&gt;=入力項目!$S$24,S654&lt;=入力項目!$S$25),入力項目!$S$26,0)
)</f>
        <v>0</v>
      </c>
      <c r="AH654">
        <f ca="1">-(
_xlfn.IFS(
T654&lt;=入力項目!$S$11,0,
AND(T654&gt;=入力項目!$S$11+1,T654&lt;=3),IFERROR(VLOOKUP(入力項目!$S$12,子育て関連マスタ!$I$4:$M$5,4,FALSE),0),
AND(T654&gt;=4,T654&lt;=6),IFERROR(VLOOKUP(入力項目!$S$13,子育て関連マスタ!$I$9:$M$12,4,FALSE),0),
AND(T654&gt;=7,T654&lt;=12),IFERROR(VLOOKUP(入力項目!$S$14,子育て関連マスタ!$I$16:$M$17,4,FALSE),0),
AND(T654&gt;=13,T654&lt;=15),IFERROR(VLOOKUP(入力項目!$S$15,子育て関連マスタ!$I$21:$M$22,4,FALSE),0),
AND(T654&gt;=16,T654&lt;=18),IFERROR(VLOOKUP(入力項目!$S$16,子育て関連マスタ!$I$26:$M$28,4,FALSE),0),
AND(T654&gt;=19,T654&lt;=20,入力項目!$S$16="高専"),IFERROR(VLOOKUP(入力項目!$S$16,子育て関連マスタ!$I$26:$M$28,4,FALSE),0),
AND(T654&gt;=19,T654&lt;=20,入力項目!$S$16&lt;&gt;"高専"),IFERROR(VLOOKUP(入力項目!$S$17,子育て関連マスタ!$I$32:$M$37,4,FALSE),0),
AND(T654&gt;=21,T654&lt;=22,入力項目!$S$16="高専"),IFERROR(VLOOKUP(入力項目!$S$17,子育て関連マスタ!$I$32:$M$34,4,FALSE),0),
AND(T654&gt;=21,T654&lt;=22,入力項目!$S$16&lt;&gt;"高専"),IFERROR(VLOOKUP(入力項目!$S$17,子育て関連マスタ!$I$32:$M$34,4,FALSE),0),
T654&gt;=23,0
) +
IF($D654=4,
  IFERROR(_xlfn.IFS(
  T654&lt;=入力項目!$S$11,0,
  AND(T654=入力項目!$S$11),IFERROR(VLOOKUP(入力項目!$S$12,子育て関連マスタ!$I$4:$M$5,2,FALSE),0),
  AND(T654=4),IFERROR(VLOOKUP(入力項目!$S$13,子育て関連マスタ!$I$9:$M$12,2,FALSE),0),
  AND(T654=7),IFERROR(VLOOKUP(入力項目!$S$14,子育て関連マスタ!$I$16:$M$17,2,FALSE),0),
  AND(T654=13),IFERROR(VLOOKUP(入力項目!$S$15,子育て関連マスタ!$I$21:$M$22,2,FALSE),0),
  AND(T654=16),IFERROR(VLOOKUP(入力項目!$S$16,子育て関連マスタ!$I$26:$M$28,2,FALSE),0),
  AND(T654=19,入力項目!$S$16&lt;&gt;"高専"),IFERROR(VLOOKUP(入力項目!$S$17,子育て関連マスタ!$I$32:$M$37,2,FALSE),0),
  AND(T654=21,入力項目!$S$16="高専"),IFERROR(VLOOKUP(入力項目!$S$17,子育て関連マスタ!$I$32:$M$37,2,FALSE),0),
  T654&gt;=22,0
  ),0),0
) +
IF(AND(T654&gt;=1,T654&lt;=15),IF($D654=入力項目!$S$8,入力項目!$S$3,0),0) +
IF(AND(T654&gt;=1,T654&lt;=15),IF($D654=5,入力項目!$S$4,0),0) +
IF(AND(T654&gt;=1,T654&lt;=15),IF($D654=12,入力項目!$S$5,0),0) +
IF(AND(入力項目!$S$7=$A654,入力項目!$S$8=$D654),子育て関連マスタ!$C$14,0) +
IFERROR(IF(AND(YEAR(EDATE(DATE(入力項目!$S$7,入力項目!$S$8,1),1))=$A654,MONTH(EDATE(DATE(入力項目!$S$7,入力項目!$S$8,1),1))=$D654),子育て関連マスタ!$C$15,0),0) +
IF(AND(OR(T654=3,T654=5,T654=7),$D654=11),子育て関連マスタ!$C$17,0) +
IF(AND(T654=20,$D654=1),子育て関連マスタ!$C$18,0) +
IF(AND(T654=20,$D654=1),
IFERROR(_xlfn.IFS(
入力項目!$S$10="男",子育て関連マスタ!$C$18,
入力項目!$S$10="女",子育て関連マスタ!$C$19
),0),0
) +
IF(AND(T654&gt;=入力項目!$S$18,T654&lt;=入力項目!$S$19),入力項目!$S$20,0) +
IF(AND(T654&gt;=入力項目!$S$21,T654&lt;=入力項目!$S$22),入力項目!$S$23,0) +
IF(AND(T654&gt;=入力項目!$S$24,T654&lt;=入力項目!$S$25),入力項目!$S$26,0)
)</f>
        <v>0</v>
      </c>
      <c r="AI654">
        <f ca="1">-(
_xlfn.IFS(
U654&lt;=入力項目!$S$11,0,
AND(U654&gt;=入力項目!$S$11+1,U654&lt;=3),IFERROR(VLOOKUP(入力項目!$S$12,子育て関連マスタ!$I$4:$M$5,4,FALSE),0),
AND(U654&gt;=4,U654&lt;=6),IFERROR(VLOOKUP(入力項目!$S$13,子育て関連マスタ!$I$9:$M$12,4,FALSE),0),
AND(U654&gt;=7,U654&lt;=12),IFERROR(VLOOKUP(入力項目!$S$14,子育て関連マスタ!$I$16:$M$17,4,FALSE),0),
AND(U654&gt;=13,U654&lt;=15),IFERROR(VLOOKUP(入力項目!$S$15,子育て関連マスタ!$I$21:$M$22,4,FALSE),0),
AND(U654&gt;=16,U654&lt;=18),IFERROR(VLOOKUP(入力項目!$S$16,子育て関連マスタ!$I$26:$M$28,4,FALSE),0),
AND(U654&gt;=19,U654&lt;=20,入力項目!$S$16="高専"),IFERROR(VLOOKUP(入力項目!$S$16,子育て関連マスタ!$I$26:$M$28,4,FALSE),0),
AND(U654&gt;=19,U654&lt;=20,入力項目!$S$16&lt;&gt;"高専"),IFERROR(VLOOKUP(入力項目!$S$17,子育て関連マスタ!$I$32:$M$37,4,FALSE),0),
AND(U654&gt;=21,U654&lt;=22,入力項目!$S$16="高専"),IFERROR(VLOOKUP(入力項目!$S$17,子育て関連マスタ!$I$32:$M$34,4,FALSE),0),
AND(U654&gt;=21,U654&lt;=22,入力項目!$S$16&lt;&gt;"高専"),IFERROR(VLOOKUP(入力項目!$S$17,子育て関連マスタ!$I$32:$M$34,4,FALSE),0),
U654&gt;=23,0
) +
IF($D654=4,
  IFERROR(_xlfn.IFS(
  U654&lt;=入力項目!$S$11,0,
  AND(U654=入力項目!$S$11),IFERROR(VLOOKUP(入力項目!$S$12,子育て関連マスタ!$I$4:$M$5,2,FALSE),0),
  AND(U654=4),IFERROR(VLOOKUP(入力項目!$S$13,子育て関連マスタ!$I$9:$M$12,2,FALSE),0),
  AND(U654=7),IFERROR(VLOOKUP(入力項目!$S$14,子育て関連マスタ!$I$16:$M$17,2,FALSE),0),
  AND(U654=13),IFERROR(VLOOKUP(入力項目!$S$15,子育て関連マスタ!$I$21:$M$22,2,FALSE),0),
  AND(U654=16),IFERROR(VLOOKUP(入力項目!$S$16,子育て関連マスタ!$I$26:$M$28,2,FALSE),0),
  AND(U654=19,入力項目!$S$16&lt;&gt;"高専"),IFERROR(VLOOKUP(入力項目!$S$17,子育て関連マスタ!$I$32:$M$37,2,FALSE),0),
  AND(U654=21,入力項目!$S$16="高専"),IFERROR(VLOOKUP(入力項目!$S$17,子育て関連マスタ!$I$32:$M$37,2,FALSE),0),
  U654&gt;=22,0
  ),0),0
) +
IF(AND(U654&gt;=1,U654&lt;=15),IF($D654=入力項目!$S$8,入力項目!$S$3,0),0) +
IF(AND(U654&gt;=1,U654&lt;=15),IF($D654=5,入力項目!$S$4,0),0) +
IF(AND(U654&gt;=1,U654&lt;=15),IF($D654=12,入力項目!$S$5,0),0) +
IF(AND(入力項目!$S$7=$A654,入力項目!$S$8=$D654),子育て関連マスタ!$C$14,0) +
IFERROR(IF(AND(YEAR(EDATE(DATE(入力項目!$S$7,入力項目!$S$8,1),1))=$A654,MONTH(EDATE(DATE(入力項目!$S$7,入力項目!$S$8,1),1))=$D654),子育て関連マスタ!$C$15,0),0) +
IF(AND(OR(U654=3,U654=5,U654=7),$D654=11),子育て関連マスタ!$C$17,0) +
IF(AND(U654=20,$D654=1),子育て関連マスタ!$C$18,0) +
IF(AND(U654=20,$D654=1),
IFERROR(_xlfn.IFS(
入力項目!$S$10="男",子育て関連マスタ!$C$18,
入力項目!$S$10="女",子育て関連マスタ!$C$19
),0),0
) +
IF(AND(U654&gt;=入力項目!$S$18,U654&lt;=入力項目!$S$19),入力項目!$S$20,0) +
IF(AND(U654&gt;=入力項目!$S$21,U654&lt;=入力項目!$S$22),入力項目!$S$23,0) +
IF(AND(U654&gt;=入力項目!$S$24,U654&lt;=入力項目!$S$25),入力項目!$S$26,0)
)</f>
        <v>0</v>
      </c>
      <c r="AJ654" s="10">
        <f ca="1">-VLOOKUP($D654,月別収支!$A$2:$H$13,7,FALSE)</f>
        <v>-20000</v>
      </c>
    </row>
    <row r="655" spans="1:36" x14ac:dyDescent="0.4">
      <c r="A655">
        <f t="shared" ca="1" si="173"/>
        <v>2079</v>
      </c>
      <c r="B655">
        <f t="shared" ca="1" si="180"/>
        <v>2078</v>
      </c>
      <c r="C655">
        <f t="shared" ca="1" si="181"/>
        <v>55</v>
      </c>
      <c r="D655">
        <f t="shared" ca="1" si="174"/>
        <v>1</v>
      </c>
      <c r="E655" t="str">
        <f t="shared" ca="1" si="175"/>
        <v>2079年1月</v>
      </c>
      <c r="F655">
        <f ca="1">IF(OR(入力項目!$N$5&lt;$A655,AND(入力項目!$N$5=$A655,入力項目!$N$6&lt;$D655)),IF(F654=0,1,IF(G655=12,F654+1,F654)),0)</f>
        <v>54</v>
      </c>
      <c r="G655">
        <f ca="1">IF(OR(入力項目!$N$5&lt;$A655,AND(入力項目!$N$5=$A655,入力項目!$N$6&lt;$D655)),IF(G654=12,1,G654+1),0)</f>
        <v>3</v>
      </c>
      <c r="H655" t="str">
        <f t="shared" ca="1" si="176"/>
        <v>54_3</v>
      </c>
      <c r="I655">
        <f ca="1">IF(
  IFERROR(AND($C655&gt;0,MOD($C655,入力項目!$N$22)=0,$D655=入力項目!$N$23), FALSE),
  1,
  IF(
    AND(I654&gt;0,J654=12),
    IF(I654=入力項目!$N$28, 0, I654+1),
    I654
  )
)</f>
        <v>0</v>
      </c>
      <c r="J655">
        <f ca="1">IF($D655=入力項目!$N$23,1,IFERROR(J654+1,1))</f>
        <v>8</v>
      </c>
      <c r="K655" t="str">
        <f t="shared" ca="1" si="177"/>
        <v>0_8</v>
      </c>
      <c r="L655">
        <f ca="1">L654+IF(入力項目!$D$4=$D655,1,0)</f>
        <v>83</v>
      </c>
      <c r="M655" t="str">
        <f t="shared" ca="1" si="178"/>
        <v>83歳</v>
      </c>
      <c r="N655">
        <f t="shared" ca="1" si="182"/>
        <v>84</v>
      </c>
      <c r="O655" t="str">
        <f t="shared" ca="1" si="179"/>
        <v>84歳</v>
      </c>
      <c r="P655">
        <f t="shared" ca="1" si="183"/>
        <v>58</v>
      </c>
      <c r="Q655">
        <f t="shared" ca="1" si="184"/>
        <v>56</v>
      </c>
      <c r="R655">
        <f t="shared" ca="1" si="185"/>
        <v>2079</v>
      </c>
      <c r="S655">
        <f t="shared" ca="1" si="186"/>
        <v>2079</v>
      </c>
      <c r="T655">
        <f t="shared" ca="1" si="187"/>
        <v>2079</v>
      </c>
      <c r="U655">
        <f t="shared" ca="1" si="188"/>
        <v>2079</v>
      </c>
      <c r="V655" s="10">
        <f t="shared" ca="1" si="189"/>
        <v>54421925</v>
      </c>
      <c r="W655" s="10">
        <f ca="1">IF($L655&lt;その他マスタ!$B$1,VLOOKUP($D655,月別収支!$A$2:$H$13,2,FALSE),その他マスタ!$B$3)+IF(AND($L655=その他マスタ!$B$1,入力項目!$I$9="あり",$D655=入力項目!$D$4),その他マスタ!$B$2,0)</f>
        <v>150000</v>
      </c>
      <c r="X655" s="10">
        <f ca="1">-IF(入力項目!$K$5=TRUE,
IF($F655+$G655&lt;3,VLOOKUP($D655,月別収支!$A$2:$H$13,8,FALSE),0)+IFERROR(VLOOKUP($H655,住宅ローン計算!C:P,13,FALSE),0)+IF($F655&gt;1,IF(OR($G655=3,$G655=6,$G655=9,$G655=12),ROUNDUP(入力項目!$N$18/4,0),0),0),
VLOOKUP($D655,月別収支!$A$2:$H$13,8,FALSE))</f>
        <v>-37500</v>
      </c>
      <c r="Y655" s="10">
        <f ca="1">-VLOOKUP($D655,月別収支!$A$2:$H$13,3,FALSE)</f>
        <v>-75000</v>
      </c>
      <c r="Z655" s="10">
        <f ca="1">-VLOOKUP($D655,月別収支!$A$2:$H$13,4,FALSE)</f>
        <v>-27000</v>
      </c>
      <c r="AA655" s="10">
        <f ca="1">-VLOOKUP($D655,月別収支!$A$2:$H$13,6,FALSE)</f>
        <v>-10000</v>
      </c>
      <c r="AB655" s="10">
        <f ca="1">-(
VLOOKUP($D655,月別収支!$A$2:$H$13,5,FALSE)+IF(AND(入力項目!$I$27&lt;=$A655,ISEVEN($A655-入力項目!$I$27),入力項目!$I$28=$D655),入力項目!$I$26,0)
+IF(入力項目!$K$26=TRUE,
IFERROR(VLOOKUP($K655,マイカーローン計算!C:P,13,FALSE),0),
IFERROR(
  IF(AND($C655&gt;0,MOD($C655,入力項目!$N$22)=0,$D655=入力項目!$N$23),入力項目!$N$24,0),
 0
)
)
)</f>
        <v>-20000</v>
      </c>
      <c r="AC655" s="10">
        <f ca="1">-IF($A655&lt;入力項目!$N$33,入力項目!$N$35,IF(AND($A655=入力項目!$N$33,$D655&lt;=入力項目!$N$34),入力項目!$N$35,0))</f>
        <v>0</v>
      </c>
      <c r="AD655">
        <f ca="1">-(
_xlfn.IFS(
P655&lt;=入力項目!$S$11,0,
AND(P655&gt;=入力項目!$S$11+1,P655&lt;=3),IFERROR(VLOOKUP(入力項目!$S$12,子育て関連マスタ!$I$4:$M$5,4,FALSE),0),
AND(P655&gt;=4,P655&lt;=6),IFERROR(VLOOKUP(入力項目!$S$13,子育て関連マスタ!$I$9:$M$12,4,FALSE),0),
AND(P655&gt;=7,P655&lt;=12),IFERROR(VLOOKUP(入力項目!$S$14,子育て関連マスタ!$I$16:$M$17,4,FALSE),0),
AND(P655&gt;=13,P655&lt;=15),IFERROR(VLOOKUP(入力項目!$S$15,子育て関連マスタ!$I$21:$M$22,4,FALSE),0),
AND(P655&gt;=16,P655&lt;=18),IFERROR(VLOOKUP(入力項目!$S$16,子育て関連マスタ!$I$26:$M$28,4,FALSE),0),
AND(P655&gt;=19,P655&lt;=20,入力項目!$S$16="高専"),IFERROR(VLOOKUP(入力項目!$S$16,子育て関連マスタ!$I$26:$M$28,4,FALSE),0),
AND(P655&gt;=19,P655&lt;=20,入力項目!$S$16&lt;&gt;"高専"),IFERROR(VLOOKUP(入力項目!$S$17,子育て関連マスタ!$I$32:$M$37,4,FALSE),0),
AND(P655&gt;=21,P655&lt;=22,入力項目!$S$16="高専"),IFERROR(VLOOKUP(入力項目!$S$17,子育て関連マスタ!$I$32:$M$34,4,FALSE),0),
AND(P655&gt;=21,P655&lt;=22,入力項目!$S$16&lt;&gt;"高専"),IFERROR(VLOOKUP(入力項目!$S$17,子育て関連マスタ!$I$32:$M$34,4,FALSE),0),
P655&gt;=23,0
) +
IF($D655=4,
  IFERROR(_xlfn.IFS(
  P655&lt;=入力項目!$S$11,0,
  AND(P655=入力項目!$S$11),IFERROR(VLOOKUP(入力項目!$S$12,子育て関連マスタ!$I$4:$M$5,2,FALSE),0),
  AND(P655=4),IFERROR(VLOOKUP(入力項目!$S$13,子育て関連マスタ!$I$9:$M$12,2,FALSE),0),
  AND(P655=7),IFERROR(VLOOKUP(入力項目!$S$14,子育て関連マスタ!$I$16:$M$17,2,FALSE),0),
  AND(P655=13),IFERROR(VLOOKUP(入力項目!$S$15,子育て関連マスタ!$I$21:$M$22,2,FALSE),0),
  AND(P655=16),IFERROR(VLOOKUP(入力項目!$S$16,子育て関連マスタ!$I$26:$M$28,2,FALSE),0),
  AND(P655=19,入力項目!$S$16&lt;&gt;"高専"),IFERROR(VLOOKUP(入力項目!$S$17,子育て関連マスタ!$I$32:$M$37,2,FALSE),0),
  AND(P655=21,入力項目!$S$16="高専"),IFERROR(VLOOKUP(入力項目!$S$17,子育て関連マスタ!$I$32:$M$37,2,FALSE),0),
  P655&gt;=22,0
  ),0),0
) +
IF(AND(P655&gt;=1,P655&lt;=15),IF($D655=入力項目!$S$8,入力項目!$S$3,0),0) +
IF(AND(P655&gt;=1,P655&lt;=15),IF($D655=5,入力項目!$S$4,0),0) +
IF(AND(P655&gt;=1,P655&lt;=15),IF($D655=12,入力項目!$S$5,0),0) +
IF(AND(入力項目!$S$7=$A655,入力項目!$S$8=$D655),子育て関連マスタ!$C$14,0) +
IFERROR(IF(AND(YEAR(EDATE(DATE(入力項目!$S$7,入力項目!$S$8,1),1))=$A655,MONTH(EDATE(DATE(入力項目!$S$7,入力項目!$S$8,1),1))=$D655),子育て関連マスタ!$C$15,0),0) +
IF(AND(OR(P655=3,P655=5,P655=7),$D655=11),子育て関連マスタ!$C$17,0) +
IF(AND(P655=20,$D655=1),子育て関連マスタ!$C$18,0) +
IF(AND(P655=20,$D655=1),
IFERROR(_xlfn.IFS(
入力項目!$S$10="男",子育て関連マスタ!$C$18,
入力項目!$S$10="女",子育て関連マスタ!$C$19
),0),0
) +
IF(AND(P655&gt;=入力項目!$S$18,P655&lt;=入力項目!$S$19),入力項目!$S$20,0) +
IF(AND(P655&gt;=入力項目!$S$21,P655&lt;=入力項目!$S$22),入力項目!$S$23,0) +
IF(AND(P655&gt;=入力項目!$S$24,P655&lt;=入力項目!$S$25),入力項目!$S$26,0)
)</f>
        <v>0</v>
      </c>
      <c r="AE655">
        <f ca="1">-(
_xlfn.IFS(
Q655&lt;=入力項目!$S$11,0,
AND(Q655&gt;=入力項目!$S$11+1,Q655&lt;=3),IFERROR(VLOOKUP(入力項目!$S$12,子育て関連マスタ!$I$4:$M$5,4,FALSE),0),
AND(Q655&gt;=4,Q655&lt;=6),IFERROR(VLOOKUP(入力項目!$S$13,子育て関連マスタ!$I$9:$M$12,4,FALSE),0),
AND(Q655&gt;=7,Q655&lt;=12),IFERROR(VLOOKUP(入力項目!$S$14,子育て関連マスタ!$I$16:$M$17,4,FALSE),0),
AND(Q655&gt;=13,Q655&lt;=15),IFERROR(VLOOKUP(入力項目!$S$15,子育て関連マスタ!$I$21:$M$22,4,FALSE),0),
AND(Q655&gt;=16,Q655&lt;=18),IFERROR(VLOOKUP(入力項目!$S$16,子育て関連マスタ!$I$26:$M$28,4,FALSE),0),
AND(Q655&gt;=19,Q655&lt;=20,入力項目!$S$16="高専"),IFERROR(VLOOKUP(入力項目!$S$16,子育て関連マスタ!$I$26:$M$28,4,FALSE),0),
AND(Q655&gt;=19,Q655&lt;=20,入力項目!$S$16&lt;&gt;"高専"),IFERROR(VLOOKUP(入力項目!$S$17,子育て関連マスタ!$I$32:$M$37,4,FALSE),0),
AND(Q655&gt;=21,Q655&lt;=22,入力項目!$S$16="高専"),IFERROR(VLOOKUP(入力項目!$S$17,子育て関連マスタ!$I$32:$M$34,4,FALSE),0),
AND(Q655&gt;=21,Q655&lt;=22,入力項目!$S$16&lt;&gt;"高専"),IFERROR(VLOOKUP(入力項目!$S$17,子育て関連マスタ!$I$32:$M$34,4,FALSE),0),
Q655&gt;=23,0
) +
IF($D655=4,
  IFERROR(_xlfn.IFS(
  Q655&lt;=入力項目!$S$11,0,
  AND(Q655=入力項目!$S$11),IFERROR(VLOOKUP(入力項目!$S$12,子育て関連マスタ!$I$4:$M$5,2,FALSE),0),
  AND(Q655=4),IFERROR(VLOOKUP(入力項目!$S$13,子育て関連マスタ!$I$9:$M$12,2,FALSE),0),
  AND(Q655=7),IFERROR(VLOOKUP(入力項目!$S$14,子育て関連マスタ!$I$16:$M$17,2,FALSE),0),
  AND(Q655=13),IFERROR(VLOOKUP(入力項目!$S$15,子育て関連マスタ!$I$21:$M$22,2,FALSE),0),
  AND(Q655=16),IFERROR(VLOOKUP(入力項目!$S$16,子育て関連マスタ!$I$26:$M$28,2,FALSE),0),
  AND(Q655=19,入力項目!$S$16&lt;&gt;"高専"),IFERROR(VLOOKUP(入力項目!$S$17,子育て関連マスタ!$I$32:$M$37,2,FALSE),0),
  AND(Q655=21,入力項目!$S$16="高専"),IFERROR(VLOOKUP(入力項目!$S$17,子育て関連マスタ!$I$32:$M$37,2,FALSE),0),
  Q655&gt;=22,0
  ),0),0
) +
IF(AND(Q655&gt;=1,Q655&lt;=15),IF($D655=入力項目!$S$8,入力項目!$S$3,0),0) +
IF(AND(Q655&gt;=1,Q655&lt;=15),IF($D655=5,入力項目!$S$4,0),0) +
IF(AND(Q655&gt;=1,Q655&lt;=15),IF($D655=12,入力項目!$S$5,0),0) +
IF(AND(入力項目!$S$7=$A655,入力項目!$S$8=$D655),子育て関連マスタ!$C$14,0) +
IFERROR(IF(AND(YEAR(EDATE(DATE(入力項目!$S$7,入力項目!$S$8,1),1))=$A655,MONTH(EDATE(DATE(入力項目!$S$7,入力項目!$S$8,1),1))=$D655),子育て関連マスタ!$C$15,0),0) +
IF(AND(OR(Q655=3,Q655=5,Q655=7),$D655=11),子育て関連マスタ!$C$17,0) +
IF(AND(Q655=20,$D655=1),子育て関連マスタ!$C$18,0) +
IF(AND(Q655=20,$D655=1),
IFERROR(_xlfn.IFS(
入力項目!$S$10="男",子育て関連マスタ!$C$18,
入力項目!$S$10="女",子育て関連マスタ!$C$19
),0),0
) +
IF(AND(Q655&gt;=入力項目!$S$18,Q655&lt;=入力項目!$S$19),入力項目!$S$20,0) +
IF(AND(Q655&gt;=入力項目!$S$21,Q655&lt;=入力項目!$S$22),入力項目!$S$23,0) +
IF(AND(Q655&gt;=入力項目!$S$24,Q655&lt;=入力項目!$S$25),入力項目!$S$26,0)
)</f>
        <v>0</v>
      </c>
      <c r="AF655">
        <f ca="1">-(
_xlfn.IFS(
R655&lt;=入力項目!$S$11,0,
AND(R655&gt;=入力項目!$S$11+1,R655&lt;=3),IFERROR(VLOOKUP(入力項目!$S$12,子育て関連マスタ!$I$4:$M$5,4,FALSE),0),
AND(R655&gt;=4,R655&lt;=6),IFERROR(VLOOKUP(入力項目!$S$13,子育て関連マスタ!$I$9:$M$12,4,FALSE),0),
AND(R655&gt;=7,R655&lt;=12),IFERROR(VLOOKUP(入力項目!$S$14,子育て関連マスタ!$I$16:$M$17,4,FALSE),0),
AND(R655&gt;=13,R655&lt;=15),IFERROR(VLOOKUP(入力項目!$S$15,子育て関連マスタ!$I$21:$M$22,4,FALSE),0),
AND(R655&gt;=16,R655&lt;=18),IFERROR(VLOOKUP(入力項目!$S$16,子育て関連マスタ!$I$26:$M$28,4,FALSE),0),
AND(R655&gt;=19,R655&lt;=20,入力項目!$S$16="高専"),IFERROR(VLOOKUP(入力項目!$S$16,子育て関連マスタ!$I$26:$M$28,4,FALSE),0),
AND(R655&gt;=19,R655&lt;=20,入力項目!$S$16&lt;&gt;"高専"),IFERROR(VLOOKUP(入力項目!$S$17,子育て関連マスタ!$I$32:$M$37,4,FALSE),0),
AND(R655&gt;=21,R655&lt;=22,入力項目!$S$16="高専"),IFERROR(VLOOKUP(入力項目!$S$17,子育て関連マスタ!$I$32:$M$34,4,FALSE),0),
AND(R655&gt;=21,R655&lt;=22,入力項目!$S$16&lt;&gt;"高専"),IFERROR(VLOOKUP(入力項目!$S$17,子育て関連マスタ!$I$32:$M$34,4,FALSE),0),
R655&gt;=23,0
) +
IF($D655=4,
  IFERROR(_xlfn.IFS(
  R655&lt;=入力項目!$S$11,0,
  AND(R655=入力項目!$S$11),IFERROR(VLOOKUP(入力項目!$S$12,子育て関連マスタ!$I$4:$M$5,2,FALSE),0),
  AND(R655=4),IFERROR(VLOOKUP(入力項目!$S$13,子育て関連マスタ!$I$9:$M$12,2,FALSE),0),
  AND(R655=7),IFERROR(VLOOKUP(入力項目!$S$14,子育て関連マスタ!$I$16:$M$17,2,FALSE),0),
  AND(R655=13),IFERROR(VLOOKUP(入力項目!$S$15,子育て関連マスタ!$I$21:$M$22,2,FALSE),0),
  AND(R655=16),IFERROR(VLOOKUP(入力項目!$S$16,子育て関連マスタ!$I$26:$M$28,2,FALSE),0),
  AND(R655=19,入力項目!$S$16&lt;&gt;"高専"),IFERROR(VLOOKUP(入力項目!$S$17,子育て関連マスタ!$I$32:$M$37,2,FALSE),0),
  AND(R655=21,入力項目!$S$16="高専"),IFERROR(VLOOKUP(入力項目!$S$17,子育て関連マスタ!$I$32:$M$37,2,FALSE),0),
  R655&gt;=22,0
  ),0),0
) +
IF(AND(R655&gt;=1,R655&lt;=15),IF($D655=入力項目!$S$8,入力項目!$S$3,0),0) +
IF(AND(R655&gt;=1,R655&lt;=15),IF($D655=5,入力項目!$S$4,0),0) +
IF(AND(R655&gt;=1,R655&lt;=15),IF($D655=12,入力項目!$S$5,0),0) +
IF(AND(入力項目!$S$7=$A655,入力項目!$S$8=$D655),子育て関連マスタ!$C$14,0) +
IFERROR(IF(AND(YEAR(EDATE(DATE(入力項目!$S$7,入力項目!$S$8,1),1))=$A655,MONTH(EDATE(DATE(入力項目!$S$7,入力項目!$S$8,1),1))=$D655),子育て関連マスタ!$C$15,0),0) +
IF(AND(OR(R655=3,R655=5,R655=7),$D655=11),子育て関連マスタ!$C$17,0) +
IF(AND(R655=20,$D655=1),子育て関連マスタ!$C$18,0) +
IF(AND(R655=20,$D655=1),
IFERROR(_xlfn.IFS(
入力項目!$S$10="男",子育て関連マスタ!$C$18,
入力項目!$S$10="女",子育て関連マスタ!$C$19
),0),0
) +
IF(AND(R655&gt;=入力項目!$S$18,R655&lt;=入力項目!$S$19),入力項目!$S$20,0) +
IF(AND(R655&gt;=入力項目!$S$21,R655&lt;=入力項目!$S$22),入力項目!$S$23,0) +
IF(AND(R655&gt;=入力項目!$S$24,R655&lt;=入力項目!$S$25),入力項目!$S$26,0)
)</f>
        <v>0</v>
      </c>
      <c r="AG655">
        <f ca="1">-(
_xlfn.IFS(
S655&lt;=入力項目!$S$11,0,
AND(S655&gt;=入力項目!$S$11+1,S655&lt;=3),IFERROR(VLOOKUP(入力項目!$S$12,子育て関連マスタ!$I$4:$M$5,4,FALSE),0),
AND(S655&gt;=4,S655&lt;=6),IFERROR(VLOOKUP(入力項目!$S$13,子育て関連マスタ!$I$9:$M$12,4,FALSE),0),
AND(S655&gt;=7,S655&lt;=12),IFERROR(VLOOKUP(入力項目!$S$14,子育て関連マスタ!$I$16:$M$17,4,FALSE),0),
AND(S655&gt;=13,S655&lt;=15),IFERROR(VLOOKUP(入力項目!$S$15,子育て関連マスタ!$I$21:$M$22,4,FALSE),0),
AND(S655&gt;=16,S655&lt;=18),IFERROR(VLOOKUP(入力項目!$S$16,子育て関連マスタ!$I$26:$M$28,4,FALSE),0),
AND(S655&gt;=19,S655&lt;=20,入力項目!$S$16="高専"),IFERROR(VLOOKUP(入力項目!$S$16,子育て関連マスタ!$I$26:$M$28,4,FALSE),0),
AND(S655&gt;=19,S655&lt;=20,入力項目!$S$16&lt;&gt;"高専"),IFERROR(VLOOKUP(入力項目!$S$17,子育て関連マスタ!$I$32:$M$37,4,FALSE),0),
AND(S655&gt;=21,S655&lt;=22,入力項目!$S$16="高専"),IFERROR(VLOOKUP(入力項目!$S$17,子育て関連マスタ!$I$32:$M$34,4,FALSE),0),
AND(S655&gt;=21,S655&lt;=22,入力項目!$S$16&lt;&gt;"高専"),IFERROR(VLOOKUP(入力項目!$S$17,子育て関連マスタ!$I$32:$M$34,4,FALSE),0),
S655&gt;=23,0
) +
IF($D655=4,
  IFERROR(_xlfn.IFS(
  S655&lt;=入力項目!$S$11,0,
  AND(S655=入力項目!$S$11),IFERROR(VLOOKUP(入力項目!$S$12,子育て関連マスタ!$I$4:$M$5,2,FALSE),0),
  AND(S655=4),IFERROR(VLOOKUP(入力項目!$S$13,子育て関連マスタ!$I$9:$M$12,2,FALSE),0),
  AND(S655=7),IFERROR(VLOOKUP(入力項目!$S$14,子育て関連マスタ!$I$16:$M$17,2,FALSE),0),
  AND(S655=13),IFERROR(VLOOKUP(入力項目!$S$15,子育て関連マスタ!$I$21:$M$22,2,FALSE),0),
  AND(S655=16),IFERROR(VLOOKUP(入力項目!$S$16,子育て関連マスタ!$I$26:$M$28,2,FALSE),0),
  AND(S655=19,入力項目!$S$16&lt;&gt;"高専"),IFERROR(VLOOKUP(入力項目!$S$17,子育て関連マスタ!$I$32:$M$37,2,FALSE),0),
  AND(S655=21,入力項目!$S$16="高専"),IFERROR(VLOOKUP(入力項目!$S$17,子育て関連マスタ!$I$32:$M$37,2,FALSE),0),
  S655&gt;=22,0
  ),0),0
) +
IF(AND(S655&gt;=1,S655&lt;=15),IF($D655=入力項目!$S$8,入力項目!$S$3,0),0) +
IF(AND(S655&gt;=1,S655&lt;=15),IF($D655=5,入力項目!$S$4,0),0) +
IF(AND(S655&gt;=1,S655&lt;=15),IF($D655=12,入力項目!$S$5,0),0) +
IF(AND(入力項目!$S$7=$A655,入力項目!$S$8=$D655),子育て関連マスタ!$C$14,0) +
IFERROR(IF(AND(YEAR(EDATE(DATE(入力項目!$S$7,入力項目!$S$8,1),1))=$A655,MONTH(EDATE(DATE(入力項目!$S$7,入力項目!$S$8,1),1))=$D655),子育て関連マスタ!$C$15,0),0) +
IF(AND(OR(S655=3,S655=5,S655=7),$D655=11),子育て関連マスタ!$C$17,0) +
IF(AND(S655=20,$D655=1),子育て関連マスタ!$C$18,0) +
IF(AND(S655=20,$D655=1),
IFERROR(_xlfn.IFS(
入力項目!$S$10="男",子育て関連マスタ!$C$18,
入力項目!$S$10="女",子育て関連マスタ!$C$19
),0),0
) +
IF(AND(S655&gt;=入力項目!$S$18,S655&lt;=入力項目!$S$19),入力項目!$S$20,0) +
IF(AND(S655&gt;=入力項目!$S$21,S655&lt;=入力項目!$S$22),入力項目!$S$23,0) +
IF(AND(S655&gt;=入力項目!$S$24,S655&lt;=入力項目!$S$25),入力項目!$S$26,0)
)</f>
        <v>0</v>
      </c>
      <c r="AH655">
        <f ca="1">-(
_xlfn.IFS(
T655&lt;=入力項目!$S$11,0,
AND(T655&gt;=入力項目!$S$11+1,T655&lt;=3),IFERROR(VLOOKUP(入力項目!$S$12,子育て関連マスタ!$I$4:$M$5,4,FALSE),0),
AND(T655&gt;=4,T655&lt;=6),IFERROR(VLOOKUP(入力項目!$S$13,子育て関連マスタ!$I$9:$M$12,4,FALSE),0),
AND(T655&gt;=7,T655&lt;=12),IFERROR(VLOOKUP(入力項目!$S$14,子育て関連マスタ!$I$16:$M$17,4,FALSE),0),
AND(T655&gt;=13,T655&lt;=15),IFERROR(VLOOKUP(入力項目!$S$15,子育て関連マスタ!$I$21:$M$22,4,FALSE),0),
AND(T655&gt;=16,T655&lt;=18),IFERROR(VLOOKUP(入力項目!$S$16,子育て関連マスタ!$I$26:$M$28,4,FALSE),0),
AND(T655&gt;=19,T655&lt;=20,入力項目!$S$16="高専"),IFERROR(VLOOKUP(入力項目!$S$16,子育て関連マスタ!$I$26:$M$28,4,FALSE),0),
AND(T655&gt;=19,T655&lt;=20,入力項目!$S$16&lt;&gt;"高専"),IFERROR(VLOOKUP(入力項目!$S$17,子育て関連マスタ!$I$32:$M$37,4,FALSE),0),
AND(T655&gt;=21,T655&lt;=22,入力項目!$S$16="高専"),IFERROR(VLOOKUP(入力項目!$S$17,子育て関連マスタ!$I$32:$M$34,4,FALSE),0),
AND(T655&gt;=21,T655&lt;=22,入力項目!$S$16&lt;&gt;"高専"),IFERROR(VLOOKUP(入力項目!$S$17,子育て関連マスタ!$I$32:$M$34,4,FALSE),0),
T655&gt;=23,0
) +
IF($D655=4,
  IFERROR(_xlfn.IFS(
  T655&lt;=入力項目!$S$11,0,
  AND(T655=入力項目!$S$11),IFERROR(VLOOKUP(入力項目!$S$12,子育て関連マスタ!$I$4:$M$5,2,FALSE),0),
  AND(T655=4),IFERROR(VLOOKUP(入力項目!$S$13,子育て関連マスタ!$I$9:$M$12,2,FALSE),0),
  AND(T655=7),IFERROR(VLOOKUP(入力項目!$S$14,子育て関連マスタ!$I$16:$M$17,2,FALSE),0),
  AND(T655=13),IFERROR(VLOOKUP(入力項目!$S$15,子育て関連マスタ!$I$21:$M$22,2,FALSE),0),
  AND(T655=16),IFERROR(VLOOKUP(入力項目!$S$16,子育て関連マスタ!$I$26:$M$28,2,FALSE),0),
  AND(T655=19,入力項目!$S$16&lt;&gt;"高専"),IFERROR(VLOOKUP(入力項目!$S$17,子育て関連マスタ!$I$32:$M$37,2,FALSE),0),
  AND(T655=21,入力項目!$S$16="高専"),IFERROR(VLOOKUP(入力項目!$S$17,子育て関連マスタ!$I$32:$M$37,2,FALSE),0),
  T655&gt;=22,0
  ),0),0
) +
IF(AND(T655&gt;=1,T655&lt;=15),IF($D655=入力項目!$S$8,入力項目!$S$3,0),0) +
IF(AND(T655&gt;=1,T655&lt;=15),IF($D655=5,入力項目!$S$4,0),0) +
IF(AND(T655&gt;=1,T655&lt;=15),IF($D655=12,入力項目!$S$5,0),0) +
IF(AND(入力項目!$S$7=$A655,入力項目!$S$8=$D655),子育て関連マスタ!$C$14,0) +
IFERROR(IF(AND(YEAR(EDATE(DATE(入力項目!$S$7,入力項目!$S$8,1),1))=$A655,MONTH(EDATE(DATE(入力項目!$S$7,入力項目!$S$8,1),1))=$D655),子育て関連マスタ!$C$15,0),0) +
IF(AND(OR(T655=3,T655=5,T655=7),$D655=11),子育て関連マスタ!$C$17,0) +
IF(AND(T655=20,$D655=1),子育て関連マスタ!$C$18,0) +
IF(AND(T655=20,$D655=1),
IFERROR(_xlfn.IFS(
入力項目!$S$10="男",子育て関連マスタ!$C$18,
入力項目!$S$10="女",子育て関連マスタ!$C$19
),0),0
) +
IF(AND(T655&gt;=入力項目!$S$18,T655&lt;=入力項目!$S$19),入力項目!$S$20,0) +
IF(AND(T655&gt;=入力項目!$S$21,T655&lt;=入力項目!$S$22),入力項目!$S$23,0) +
IF(AND(T655&gt;=入力項目!$S$24,T655&lt;=入力項目!$S$25),入力項目!$S$26,0)
)</f>
        <v>0</v>
      </c>
      <c r="AI655">
        <f ca="1">-(
_xlfn.IFS(
U655&lt;=入力項目!$S$11,0,
AND(U655&gt;=入力項目!$S$11+1,U655&lt;=3),IFERROR(VLOOKUP(入力項目!$S$12,子育て関連マスタ!$I$4:$M$5,4,FALSE),0),
AND(U655&gt;=4,U655&lt;=6),IFERROR(VLOOKUP(入力項目!$S$13,子育て関連マスタ!$I$9:$M$12,4,FALSE),0),
AND(U655&gt;=7,U655&lt;=12),IFERROR(VLOOKUP(入力項目!$S$14,子育て関連マスタ!$I$16:$M$17,4,FALSE),0),
AND(U655&gt;=13,U655&lt;=15),IFERROR(VLOOKUP(入力項目!$S$15,子育て関連マスタ!$I$21:$M$22,4,FALSE),0),
AND(U655&gt;=16,U655&lt;=18),IFERROR(VLOOKUP(入力項目!$S$16,子育て関連マスタ!$I$26:$M$28,4,FALSE),0),
AND(U655&gt;=19,U655&lt;=20,入力項目!$S$16="高専"),IFERROR(VLOOKUP(入力項目!$S$16,子育て関連マスタ!$I$26:$M$28,4,FALSE),0),
AND(U655&gt;=19,U655&lt;=20,入力項目!$S$16&lt;&gt;"高専"),IFERROR(VLOOKUP(入力項目!$S$17,子育て関連マスタ!$I$32:$M$37,4,FALSE),0),
AND(U655&gt;=21,U655&lt;=22,入力項目!$S$16="高専"),IFERROR(VLOOKUP(入力項目!$S$17,子育て関連マスタ!$I$32:$M$34,4,FALSE),0),
AND(U655&gt;=21,U655&lt;=22,入力項目!$S$16&lt;&gt;"高専"),IFERROR(VLOOKUP(入力項目!$S$17,子育て関連マスタ!$I$32:$M$34,4,FALSE),0),
U655&gt;=23,0
) +
IF($D655=4,
  IFERROR(_xlfn.IFS(
  U655&lt;=入力項目!$S$11,0,
  AND(U655=入力項目!$S$11),IFERROR(VLOOKUP(入力項目!$S$12,子育て関連マスタ!$I$4:$M$5,2,FALSE),0),
  AND(U655=4),IFERROR(VLOOKUP(入力項目!$S$13,子育て関連マスタ!$I$9:$M$12,2,FALSE),0),
  AND(U655=7),IFERROR(VLOOKUP(入力項目!$S$14,子育て関連マスタ!$I$16:$M$17,2,FALSE),0),
  AND(U655=13),IFERROR(VLOOKUP(入力項目!$S$15,子育て関連マスタ!$I$21:$M$22,2,FALSE),0),
  AND(U655=16),IFERROR(VLOOKUP(入力項目!$S$16,子育て関連マスタ!$I$26:$M$28,2,FALSE),0),
  AND(U655=19,入力項目!$S$16&lt;&gt;"高専"),IFERROR(VLOOKUP(入力項目!$S$17,子育て関連マスタ!$I$32:$M$37,2,FALSE),0),
  AND(U655=21,入力項目!$S$16="高専"),IFERROR(VLOOKUP(入力項目!$S$17,子育て関連マスタ!$I$32:$M$37,2,FALSE),0),
  U655&gt;=22,0
  ),0),0
) +
IF(AND(U655&gt;=1,U655&lt;=15),IF($D655=入力項目!$S$8,入力項目!$S$3,0),0) +
IF(AND(U655&gt;=1,U655&lt;=15),IF($D655=5,入力項目!$S$4,0),0) +
IF(AND(U655&gt;=1,U655&lt;=15),IF($D655=12,入力項目!$S$5,0),0) +
IF(AND(入力項目!$S$7=$A655,入力項目!$S$8=$D655),子育て関連マスタ!$C$14,0) +
IFERROR(IF(AND(YEAR(EDATE(DATE(入力項目!$S$7,入力項目!$S$8,1),1))=$A655,MONTH(EDATE(DATE(入力項目!$S$7,入力項目!$S$8,1),1))=$D655),子育て関連マスタ!$C$15,0),0) +
IF(AND(OR(U655=3,U655=5,U655=7),$D655=11),子育て関連マスタ!$C$17,0) +
IF(AND(U655=20,$D655=1),子育て関連マスタ!$C$18,0) +
IF(AND(U655=20,$D655=1),
IFERROR(_xlfn.IFS(
入力項目!$S$10="男",子育て関連マスタ!$C$18,
入力項目!$S$10="女",子育て関連マスタ!$C$19
),0),0
) +
IF(AND(U655&gt;=入力項目!$S$18,U655&lt;=入力項目!$S$19),入力項目!$S$20,0) +
IF(AND(U655&gt;=入力項目!$S$21,U655&lt;=入力項目!$S$22),入力項目!$S$23,0) +
IF(AND(U655&gt;=入力項目!$S$24,U655&lt;=入力項目!$S$25),入力項目!$S$26,0)
)</f>
        <v>0</v>
      </c>
      <c r="AJ655" s="10">
        <f ca="1">-VLOOKUP($D655,月別収支!$A$2:$H$13,7,FALSE)</f>
        <v>-20000</v>
      </c>
    </row>
    <row r="656" spans="1:36" x14ac:dyDescent="0.4">
      <c r="A656">
        <f t="shared" ca="1" si="173"/>
        <v>2079</v>
      </c>
      <c r="B656">
        <f t="shared" ca="1" si="180"/>
        <v>2078</v>
      </c>
      <c r="C656">
        <f t="shared" ca="1" si="181"/>
        <v>55</v>
      </c>
      <c r="D656">
        <f t="shared" ca="1" si="174"/>
        <v>2</v>
      </c>
      <c r="E656" t="str">
        <f t="shared" ca="1" si="175"/>
        <v>2079年2月</v>
      </c>
      <c r="F656">
        <f ca="1">IF(OR(入力項目!$N$5&lt;$A656,AND(入力項目!$N$5=$A656,入力項目!$N$6&lt;$D656)),IF(F655=0,1,IF(G656=12,F655+1,F655)),0)</f>
        <v>54</v>
      </c>
      <c r="G656">
        <f ca="1">IF(OR(入力項目!$N$5&lt;$A656,AND(入力項目!$N$5=$A656,入力項目!$N$6&lt;$D656)),IF(G655=12,1,G655+1),0)</f>
        <v>4</v>
      </c>
      <c r="H656" t="str">
        <f t="shared" ca="1" si="176"/>
        <v>54_4</v>
      </c>
      <c r="I656">
        <f ca="1">IF(
  IFERROR(AND($C656&gt;0,MOD($C656,入力項目!$N$22)=0,$D656=入力項目!$N$23), FALSE),
  1,
  IF(
    AND(I655&gt;0,J655=12),
    IF(I655=入力項目!$N$28, 0, I655+1),
    I655
  )
)</f>
        <v>0</v>
      </c>
      <c r="J656">
        <f ca="1">IF($D656=入力項目!$N$23,1,IFERROR(J655+1,1))</f>
        <v>9</v>
      </c>
      <c r="K656" t="str">
        <f t="shared" ca="1" si="177"/>
        <v>0_9</v>
      </c>
      <c r="L656">
        <f ca="1">L655+IF(入力項目!$D$4=$D656,1,0)</f>
        <v>83</v>
      </c>
      <c r="M656" t="str">
        <f t="shared" ca="1" si="178"/>
        <v>83歳</v>
      </c>
      <c r="N656">
        <f t="shared" ca="1" si="182"/>
        <v>84</v>
      </c>
      <c r="O656" t="str">
        <f t="shared" ca="1" si="179"/>
        <v>84歳</v>
      </c>
      <c r="P656">
        <f t="shared" ca="1" si="183"/>
        <v>58</v>
      </c>
      <c r="Q656">
        <f t="shared" ca="1" si="184"/>
        <v>56</v>
      </c>
      <c r="R656">
        <f t="shared" ca="1" si="185"/>
        <v>2079</v>
      </c>
      <c r="S656">
        <f t="shared" ca="1" si="186"/>
        <v>2079</v>
      </c>
      <c r="T656">
        <f t="shared" ca="1" si="187"/>
        <v>2079</v>
      </c>
      <c r="U656">
        <f t="shared" ca="1" si="188"/>
        <v>2079</v>
      </c>
      <c r="V656" s="10">
        <f t="shared" ca="1" si="189"/>
        <v>54419925</v>
      </c>
      <c r="W656" s="10">
        <f ca="1">IF($L656&lt;その他マスタ!$B$1,VLOOKUP($D656,月別収支!$A$2:$H$13,2,FALSE),その他マスタ!$B$3)+IF(AND($L656=その他マスタ!$B$1,入力項目!$I$9="あり",$D656=入力項目!$D$4),その他マスタ!$B$2,0)</f>
        <v>150000</v>
      </c>
      <c r="X656" s="10">
        <f ca="1">-IF(入力項目!$K$5=TRUE,
IF($F656+$G656&lt;3,VLOOKUP($D656,月別収支!$A$2:$H$13,8,FALSE),0)+IFERROR(VLOOKUP($H656,住宅ローン計算!C:P,13,FALSE),0)+IF($F656&gt;1,IF(OR($G656=3,$G656=6,$G656=9,$G656=12),ROUNDUP(入力項目!$N$18/4,0),0),0),
VLOOKUP($D656,月別収支!$A$2:$H$13,8,FALSE))</f>
        <v>0</v>
      </c>
      <c r="Y656" s="10">
        <f ca="1">-VLOOKUP($D656,月別収支!$A$2:$H$13,3,FALSE)</f>
        <v>-75000</v>
      </c>
      <c r="Z656" s="10">
        <f ca="1">-VLOOKUP($D656,月別収支!$A$2:$H$13,4,FALSE)</f>
        <v>-27000</v>
      </c>
      <c r="AA656" s="10">
        <f ca="1">-VLOOKUP($D656,月別収支!$A$2:$H$13,6,FALSE)</f>
        <v>-10000</v>
      </c>
      <c r="AB656" s="10">
        <f ca="1">-(
VLOOKUP($D656,月別収支!$A$2:$H$13,5,FALSE)+IF(AND(入力項目!$I$27&lt;=$A656,ISEVEN($A656-入力項目!$I$27),入力項目!$I$28=$D656),入力項目!$I$26,0)
+IF(入力項目!$K$26=TRUE,
IFERROR(VLOOKUP($K656,マイカーローン計算!C:P,13,FALSE),0),
IFERROR(
  IF(AND($C656&gt;0,MOD($C656,入力項目!$N$22)=0,$D656=入力項目!$N$23),入力項目!$N$24,0),
 0
)
)
)</f>
        <v>-20000</v>
      </c>
      <c r="AC656" s="10">
        <f ca="1">-IF($A656&lt;入力項目!$N$33,入力項目!$N$35,IF(AND($A656=入力項目!$N$33,$D656&lt;=入力項目!$N$34),入力項目!$N$35,0))</f>
        <v>0</v>
      </c>
      <c r="AD656">
        <f ca="1">-(
_xlfn.IFS(
P656&lt;=入力項目!$S$11,0,
AND(P656&gt;=入力項目!$S$11+1,P656&lt;=3),IFERROR(VLOOKUP(入力項目!$S$12,子育て関連マスタ!$I$4:$M$5,4,FALSE),0),
AND(P656&gt;=4,P656&lt;=6),IFERROR(VLOOKUP(入力項目!$S$13,子育て関連マスタ!$I$9:$M$12,4,FALSE),0),
AND(P656&gt;=7,P656&lt;=12),IFERROR(VLOOKUP(入力項目!$S$14,子育て関連マスタ!$I$16:$M$17,4,FALSE),0),
AND(P656&gt;=13,P656&lt;=15),IFERROR(VLOOKUP(入力項目!$S$15,子育て関連マスタ!$I$21:$M$22,4,FALSE),0),
AND(P656&gt;=16,P656&lt;=18),IFERROR(VLOOKUP(入力項目!$S$16,子育て関連マスタ!$I$26:$M$28,4,FALSE),0),
AND(P656&gt;=19,P656&lt;=20,入力項目!$S$16="高専"),IFERROR(VLOOKUP(入力項目!$S$16,子育て関連マスタ!$I$26:$M$28,4,FALSE),0),
AND(P656&gt;=19,P656&lt;=20,入力項目!$S$16&lt;&gt;"高専"),IFERROR(VLOOKUP(入力項目!$S$17,子育て関連マスタ!$I$32:$M$37,4,FALSE),0),
AND(P656&gt;=21,P656&lt;=22,入力項目!$S$16="高専"),IFERROR(VLOOKUP(入力項目!$S$17,子育て関連マスタ!$I$32:$M$34,4,FALSE),0),
AND(P656&gt;=21,P656&lt;=22,入力項目!$S$16&lt;&gt;"高専"),IFERROR(VLOOKUP(入力項目!$S$17,子育て関連マスタ!$I$32:$M$34,4,FALSE),0),
P656&gt;=23,0
) +
IF($D656=4,
  IFERROR(_xlfn.IFS(
  P656&lt;=入力項目!$S$11,0,
  AND(P656=入力項目!$S$11),IFERROR(VLOOKUP(入力項目!$S$12,子育て関連マスタ!$I$4:$M$5,2,FALSE),0),
  AND(P656=4),IFERROR(VLOOKUP(入力項目!$S$13,子育て関連マスタ!$I$9:$M$12,2,FALSE),0),
  AND(P656=7),IFERROR(VLOOKUP(入力項目!$S$14,子育て関連マスタ!$I$16:$M$17,2,FALSE),0),
  AND(P656=13),IFERROR(VLOOKUP(入力項目!$S$15,子育て関連マスタ!$I$21:$M$22,2,FALSE),0),
  AND(P656=16),IFERROR(VLOOKUP(入力項目!$S$16,子育て関連マスタ!$I$26:$M$28,2,FALSE),0),
  AND(P656=19,入力項目!$S$16&lt;&gt;"高専"),IFERROR(VLOOKUP(入力項目!$S$17,子育て関連マスタ!$I$32:$M$37,2,FALSE),0),
  AND(P656=21,入力項目!$S$16="高専"),IFERROR(VLOOKUP(入力項目!$S$17,子育て関連マスタ!$I$32:$M$37,2,FALSE),0),
  P656&gt;=22,0
  ),0),0
) +
IF(AND(P656&gt;=1,P656&lt;=15),IF($D656=入力項目!$S$8,入力項目!$S$3,0),0) +
IF(AND(P656&gt;=1,P656&lt;=15),IF($D656=5,入力項目!$S$4,0),0) +
IF(AND(P656&gt;=1,P656&lt;=15),IF($D656=12,入力項目!$S$5,0),0) +
IF(AND(入力項目!$S$7=$A656,入力項目!$S$8=$D656),子育て関連マスタ!$C$14,0) +
IFERROR(IF(AND(YEAR(EDATE(DATE(入力項目!$S$7,入力項目!$S$8,1),1))=$A656,MONTH(EDATE(DATE(入力項目!$S$7,入力項目!$S$8,1),1))=$D656),子育て関連マスタ!$C$15,0),0) +
IF(AND(OR(P656=3,P656=5,P656=7),$D656=11),子育て関連マスタ!$C$17,0) +
IF(AND(P656=20,$D656=1),子育て関連マスタ!$C$18,0) +
IF(AND(P656=20,$D656=1),
IFERROR(_xlfn.IFS(
入力項目!$S$10="男",子育て関連マスタ!$C$18,
入力項目!$S$10="女",子育て関連マスタ!$C$19
),0),0
) +
IF(AND(P656&gt;=入力項目!$S$18,P656&lt;=入力項目!$S$19),入力項目!$S$20,0) +
IF(AND(P656&gt;=入力項目!$S$21,P656&lt;=入力項目!$S$22),入力項目!$S$23,0) +
IF(AND(P656&gt;=入力項目!$S$24,P656&lt;=入力項目!$S$25),入力項目!$S$26,0)
)</f>
        <v>0</v>
      </c>
      <c r="AE656">
        <f ca="1">-(
_xlfn.IFS(
Q656&lt;=入力項目!$S$11,0,
AND(Q656&gt;=入力項目!$S$11+1,Q656&lt;=3),IFERROR(VLOOKUP(入力項目!$S$12,子育て関連マスタ!$I$4:$M$5,4,FALSE),0),
AND(Q656&gt;=4,Q656&lt;=6),IFERROR(VLOOKUP(入力項目!$S$13,子育て関連マスタ!$I$9:$M$12,4,FALSE),0),
AND(Q656&gt;=7,Q656&lt;=12),IFERROR(VLOOKUP(入力項目!$S$14,子育て関連マスタ!$I$16:$M$17,4,FALSE),0),
AND(Q656&gt;=13,Q656&lt;=15),IFERROR(VLOOKUP(入力項目!$S$15,子育て関連マスタ!$I$21:$M$22,4,FALSE),0),
AND(Q656&gt;=16,Q656&lt;=18),IFERROR(VLOOKUP(入力項目!$S$16,子育て関連マスタ!$I$26:$M$28,4,FALSE),0),
AND(Q656&gt;=19,Q656&lt;=20,入力項目!$S$16="高専"),IFERROR(VLOOKUP(入力項目!$S$16,子育て関連マスタ!$I$26:$M$28,4,FALSE),0),
AND(Q656&gt;=19,Q656&lt;=20,入力項目!$S$16&lt;&gt;"高専"),IFERROR(VLOOKUP(入力項目!$S$17,子育て関連マスタ!$I$32:$M$37,4,FALSE),0),
AND(Q656&gt;=21,Q656&lt;=22,入力項目!$S$16="高専"),IFERROR(VLOOKUP(入力項目!$S$17,子育て関連マスタ!$I$32:$M$34,4,FALSE),0),
AND(Q656&gt;=21,Q656&lt;=22,入力項目!$S$16&lt;&gt;"高専"),IFERROR(VLOOKUP(入力項目!$S$17,子育て関連マスタ!$I$32:$M$34,4,FALSE),0),
Q656&gt;=23,0
) +
IF($D656=4,
  IFERROR(_xlfn.IFS(
  Q656&lt;=入力項目!$S$11,0,
  AND(Q656=入力項目!$S$11),IFERROR(VLOOKUP(入力項目!$S$12,子育て関連マスタ!$I$4:$M$5,2,FALSE),0),
  AND(Q656=4),IFERROR(VLOOKUP(入力項目!$S$13,子育て関連マスタ!$I$9:$M$12,2,FALSE),0),
  AND(Q656=7),IFERROR(VLOOKUP(入力項目!$S$14,子育て関連マスタ!$I$16:$M$17,2,FALSE),0),
  AND(Q656=13),IFERROR(VLOOKUP(入力項目!$S$15,子育て関連マスタ!$I$21:$M$22,2,FALSE),0),
  AND(Q656=16),IFERROR(VLOOKUP(入力項目!$S$16,子育て関連マスタ!$I$26:$M$28,2,FALSE),0),
  AND(Q656=19,入力項目!$S$16&lt;&gt;"高専"),IFERROR(VLOOKUP(入力項目!$S$17,子育て関連マスタ!$I$32:$M$37,2,FALSE),0),
  AND(Q656=21,入力項目!$S$16="高専"),IFERROR(VLOOKUP(入力項目!$S$17,子育て関連マスタ!$I$32:$M$37,2,FALSE),0),
  Q656&gt;=22,0
  ),0),0
) +
IF(AND(Q656&gt;=1,Q656&lt;=15),IF($D656=入力項目!$S$8,入力項目!$S$3,0),0) +
IF(AND(Q656&gt;=1,Q656&lt;=15),IF($D656=5,入力項目!$S$4,0),0) +
IF(AND(Q656&gt;=1,Q656&lt;=15),IF($D656=12,入力項目!$S$5,0),0) +
IF(AND(入力項目!$S$7=$A656,入力項目!$S$8=$D656),子育て関連マスタ!$C$14,0) +
IFERROR(IF(AND(YEAR(EDATE(DATE(入力項目!$S$7,入力項目!$S$8,1),1))=$A656,MONTH(EDATE(DATE(入力項目!$S$7,入力項目!$S$8,1),1))=$D656),子育て関連マスタ!$C$15,0),0) +
IF(AND(OR(Q656=3,Q656=5,Q656=7),$D656=11),子育て関連マスタ!$C$17,0) +
IF(AND(Q656=20,$D656=1),子育て関連マスタ!$C$18,0) +
IF(AND(Q656=20,$D656=1),
IFERROR(_xlfn.IFS(
入力項目!$S$10="男",子育て関連マスタ!$C$18,
入力項目!$S$10="女",子育て関連マスタ!$C$19
),0),0
) +
IF(AND(Q656&gt;=入力項目!$S$18,Q656&lt;=入力項目!$S$19),入力項目!$S$20,0) +
IF(AND(Q656&gt;=入力項目!$S$21,Q656&lt;=入力項目!$S$22),入力項目!$S$23,0) +
IF(AND(Q656&gt;=入力項目!$S$24,Q656&lt;=入力項目!$S$25),入力項目!$S$26,0)
)</f>
        <v>0</v>
      </c>
      <c r="AF656">
        <f ca="1">-(
_xlfn.IFS(
R656&lt;=入力項目!$S$11,0,
AND(R656&gt;=入力項目!$S$11+1,R656&lt;=3),IFERROR(VLOOKUP(入力項目!$S$12,子育て関連マスタ!$I$4:$M$5,4,FALSE),0),
AND(R656&gt;=4,R656&lt;=6),IFERROR(VLOOKUP(入力項目!$S$13,子育て関連マスタ!$I$9:$M$12,4,FALSE),0),
AND(R656&gt;=7,R656&lt;=12),IFERROR(VLOOKUP(入力項目!$S$14,子育て関連マスタ!$I$16:$M$17,4,FALSE),0),
AND(R656&gt;=13,R656&lt;=15),IFERROR(VLOOKUP(入力項目!$S$15,子育て関連マスタ!$I$21:$M$22,4,FALSE),0),
AND(R656&gt;=16,R656&lt;=18),IFERROR(VLOOKUP(入力項目!$S$16,子育て関連マスタ!$I$26:$M$28,4,FALSE),0),
AND(R656&gt;=19,R656&lt;=20,入力項目!$S$16="高専"),IFERROR(VLOOKUP(入力項目!$S$16,子育て関連マスタ!$I$26:$M$28,4,FALSE),0),
AND(R656&gt;=19,R656&lt;=20,入力項目!$S$16&lt;&gt;"高専"),IFERROR(VLOOKUP(入力項目!$S$17,子育て関連マスタ!$I$32:$M$37,4,FALSE),0),
AND(R656&gt;=21,R656&lt;=22,入力項目!$S$16="高専"),IFERROR(VLOOKUP(入力項目!$S$17,子育て関連マスタ!$I$32:$M$34,4,FALSE),0),
AND(R656&gt;=21,R656&lt;=22,入力項目!$S$16&lt;&gt;"高専"),IFERROR(VLOOKUP(入力項目!$S$17,子育て関連マスタ!$I$32:$M$34,4,FALSE),0),
R656&gt;=23,0
) +
IF($D656=4,
  IFERROR(_xlfn.IFS(
  R656&lt;=入力項目!$S$11,0,
  AND(R656=入力項目!$S$11),IFERROR(VLOOKUP(入力項目!$S$12,子育て関連マスタ!$I$4:$M$5,2,FALSE),0),
  AND(R656=4),IFERROR(VLOOKUP(入力項目!$S$13,子育て関連マスタ!$I$9:$M$12,2,FALSE),0),
  AND(R656=7),IFERROR(VLOOKUP(入力項目!$S$14,子育て関連マスタ!$I$16:$M$17,2,FALSE),0),
  AND(R656=13),IFERROR(VLOOKUP(入力項目!$S$15,子育て関連マスタ!$I$21:$M$22,2,FALSE),0),
  AND(R656=16),IFERROR(VLOOKUP(入力項目!$S$16,子育て関連マスタ!$I$26:$M$28,2,FALSE),0),
  AND(R656=19,入力項目!$S$16&lt;&gt;"高専"),IFERROR(VLOOKUP(入力項目!$S$17,子育て関連マスタ!$I$32:$M$37,2,FALSE),0),
  AND(R656=21,入力項目!$S$16="高専"),IFERROR(VLOOKUP(入力項目!$S$17,子育て関連マスタ!$I$32:$M$37,2,FALSE),0),
  R656&gt;=22,0
  ),0),0
) +
IF(AND(R656&gt;=1,R656&lt;=15),IF($D656=入力項目!$S$8,入力項目!$S$3,0),0) +
IF(AND(R656&gt;=1,R656&lt;=15),IF($D656=5,入力項目!$S$4,0),0) +
IF(AND(R656&gt;=1,R656&lt;=15),IF($D656=12,入力項目!$S$5,0),0) +
IF(AND(入力項目!$S$7=$A656,入力項目!$S$8=$D656),子育て関連マスタ!$C$14,0) +
IFERROR(IF(AND(YEAR(EDATE(DATE(入力項目!$S$7,入力項目!$S$8,1),1))=$A656,MONTH(EDATE(DATE(入力項目!$S$7,入力項目!$S$8,1),1))=$D656),子育て関連マスタ!$C$15,0),0) +
IF(AND(OR(R656=3,R656=5,R656=7),$D656=11),子育て関連マスタ!$C$17,0) +
IF(AND(R656=20,$D656=1),子育て関連マスタ!$C$18,0) +
IF(AND(R656=20,$D656=1),
IFERROR(_xlfn.IFS(
入力項目!$S$10="男",子育て関連マスタ!$C$18,
入力項目!$S$10="女",子育て関連マスタ!$C$19
),0),0
) +
IF(AND(R656&gt;=入力項目!$S$18,R656&lt;=入力項目!$S$19),入力項目!$S$20,0) +
IF(AND(R656&gt;=入力項目!$S$21,R656&lt;=入力項目!$S$22),入力項目!$S$23,0) +
IF(AND(R656&gt;=入力項目!$S$24,R656&lt;=入力項目!$S$25),入力項目!$S$26,0)
)</f>
        <v>0</v>
      </c>
      <c r="AG656">
        <f ca="1">-(
_xlfn.IFS(
S656&lt;=入力項目!$S$11,0,
AND(S656&gt;=入力項目!$S$11+1,S656&lt;=3),IFERROR(VLOOKUP(入力項目!$S$12,子育て関連マスタ!$I$4:$M$5,4,FALSE),0),
AND(S656&gt;=4,S656&lt;=6),IFERROR(VLOOKUP(入力項目!$S$13,子育て関連マスタ!$I$9:$M$12,4,FALSE),0),
AND(S656&gt;=7,S656&lt;=12),IFERROR(VLOOKUP(入力項目!$S$14,子育て関連マスタ!$I$16:$M$17,4,FALSE),0),
AND(S656&gt;=13,S656&lt;=15),IFERROR(VLOOKUP(入力項目!$S$15,子育て関連マスタ!$I$21:$M$22,4,FALSE),0),
AND(S656&gt;=16,S656&lt;=18),IFERROR(VLOOKUP(入力項目!$S$16,子育て関連マスタ!$I$26:$M$28,4,FALSE),0),
AND(S656&gt;=19,S656&lt;=20,入力項目!$S$16="高専"),IFERROR(VLOOKUP(入力項目!$S$16,子育て関連マスタ!$I$26:$M$28,4,FALSE),0),
AND(S656&gt;=19,S656&lt;=20,入力項目!$S$16&lt;&gt;"高専"),IFERROR(VLOOKUP(入力項目!$S$17,子育て関連マスタ!$I$32:$M$37,4,FALSE),0),
AND(S656&gt;=21,S656&lt;=22,入力項目!$S$16="高専"),IFERROR(VLOOKUP(入力項目!$S$17,子育て関連マスタ!$I$32:$M$34,4,FALSE),0),
AND(S656&gt;=21,S656&lt;=22,入力項目!$S$16&lt;&gt;"高専"),IFERROR(VLOOKUP(入力項目!$S$17,子育て関連マスタ!$I$32:$M$34,4,FALSE),0),
S656&gt;=23,0
) +
IF($D656=4,
  IFERROR(_xlfn.IFS(
  S656&lt;=入力項目!$S$11,0,
  AND(S656=入力項目!$S$11),IFERROR(VLOOKUP(入力項目!$S$12,子育て関連マスタ!$I$4:$M$5,2,FALSE),0),
  AND(S656=4),IFERROR(VLOOKUP(入力項目!$S$13,子育て関連マスタ!$I$9:$M$12,2,FALSE),0),
  AND(S656=7),IFERROR(VLOOKUP(入力項目!$S$14,子育て関連マスタ!$I$16:$M$17,2,FALSE),0),
  AND(S656=13),IFERROR(VLOOKUP(入力項目!$S$15,子育て関連マスタ!$I$21:$M$22,2,FALSE),0),
  AND(S656=16),IFERROR(VLOOKUP(入力項目!$S$16,子育て関連マスタ!$I$26:$M$28,2,FALSE),0),
  AND(S656=19,入力項目!$S$16&lt;&gt;"高専"),IFERROR(VLOOKUP(入力項目!$S$17,子育て関連マスタ!$I$32:$M$37,2,FALSE),0),
  AND(S656=21,入力項目!$S$16="高専"),IFERROR(VLOOKUP(入力項目!$S$17,子育て関連マスタ!$I$32:$M$37,2,FALSE),0),
  S656&gt;=22,0
  ),0),0
) +
IF(AND(S656&gt;=1,S656&lt;=15),IF($D656=入力項目!$S$8,入力項目!$S$3,0),0) +
IF(AND(S656&gt;=1,S656&lt;=15),IF($D656=5,入力項目!$S$4,0),0) +
IF(AND(S656&gt;=1,S656&lt;=15),IF($D656=12,入力項目!$S$5,0),0) +
IF(AND(入力項目!$S$7=$A656,入力項目!$S$8=$D656),子育て関連マスタ!$C$14,0) +
IFERROR(IF(AND(YEAR(EDATE(DATE(入力項目!$S$7,入力項目!$S$8,1),1))=$A656,MONTH(EDATE(DATE(入力項目!$S$7,入力項目!$S$8,1),1))=$D656),子育て関連マスタ!$C$15,0),0) +
IF(AND(OR(S656=3,S656=5,S656=7),$D656=11),子育て関連マスタ!$C$17,0) +
IF(AND(S656=20,$D656=1),子育て関連マスタ!$C$18,0) +
IF(AND(S656=20,$D656=1),
IFERROR(_xlfn.IFS(
入力項目!$S$10="男",子育て関連マスタ!$C$18,
入力項目!$S$10="女",子育て関連マスタ!$C$19
),0),0
) +
IF(AND(S656&gt;=入力項目!$S$18,S656&lt;=入力項目!$S$19),入力項目!$S$20,0) +
IF(AND(S656&gt;=入力項目!$S$21,S656&lt;=入力項目!$S$22),入力項目!$S$23,0) +
IF(AND(S656&gt;=入力項目!$S$24,S656&lt;=入力項目!$S$25),入力項目!$S$26,0)
)</f>
        <v>0</v>
      </c>
      <c r="AH656">
        <f ca="1">-(
_xlfn.IFS(
T656&lt;=入力項目!$S$11,0,
AND(T656&gt;=入力項目!$S$11+1,T656&lt;=3),IFERROR(VLOOKUP(入力項目!$S$12,子育て関連マスタ!$I$4:$M$5,4,FALSE),0),
AND(T656&gt;=4,T656&lt;=6),IFERROR(VLOOKUP(入力項目!$S$13,子育て関連マスタ!$I$9:$M$12,4,FALSE),0),
AND(T656&gt;=7,T656&lt;=12),IFERROR(VLOOKUP(入力項目!$S$14,子育て関連マスタ!$I$16:$M$17,4,FALSE),0),
AND(T656&gt;=13,T656&lt;=15),IFERROR(VLOOKUP(入力項目!$S$15,子育て関連マスタ!$I$21:$M$22,4,FALSE),0),
AND(T656&gt;=16,T656&lt;=18),IFERROR(VLOOKUP(入力項目!$S$16,子育て関連マスタ!$I$26:$M$28,4,FALSE),0),
AND(T656&gt;=19,T656&lt;=20,入力項目!$S$16="高専"),IFERROR(VLOOKUP(入力項目!$S$16,子育て関連マスタ!$I$26:$M$28,4,FALSE),0),
AND(T656&gt;=19,T656&lt;=20,入力項目!$S$16&lt;&gt;"高専"),IFERROR(VLOOKUP(入力項目!$S$17,子育て関連マスタ!$I$32:$M$37,4,FALSE),0),
AND(T656&gt;=21,T656&lt;=22,入力項目!$S$16="高専"),IFERROR(VLOOKUP(入力項目!$S$17,子育て関連マスタ!$I$32:$M$34,4,FALSE),0),
AND(T656&gt;=21,T656&lt;=22,入力項目!$S$16&lt;&gt;"高専"),IFERROR(VLOOKUP(入力項目!$S$17,子育て関連マスタ!$I$32:$M$34,4,FALSE),0),
T656&gt;=23,0
) +
IF($D656=4,
  IFERROR(_xlfn.IFS(
  T656&lt;=入力項目!$S$11,0,
  AND(T656=入力項目!$S$11),IFERROR(VLOOKUP(入力項目!$S$12,子育て関連マスタ!$I$4:$M$5,2,FALSE),0),
  AND(T656=4),IFERROR(VLOOKUP(入力項目!$S$13,子育て関連マスタ!$I$9:$M$12,2,FALSE),0),
  AND(T656=7),IFERROR(VLOOKUP(入力項目!$S$14,子育て関連マスタ!$I$16:$M$17,2,FALSE),0),
  AND(T656=13),IFERROR(VLOOKUP(入力項目!$S$15,子育て関連マスタ!$I$21:$M$22,2,FALSE),0),
  AND(T656=16),IFERROR(VLOOKUP(入力項目!$S$16,子育て関連マスタ!$I$26:$M$28,2,FALSE),0),
  AND(T656=19,入力項目!$S$16&lt;&gt;"高専"),IFERROR(VLOOKUP(入力項目!$S$17,子育て関連マスタ!$I$32:$M$37,2,FALSE),0),
  AND(T656=21,入力項目!$S$16="高専"),IFERROR(VLOOKUP(入力項目!$S$17,子育て関連マスタ!$I$32:$M$37,2,FALSE),0),
  T656&gt;=22,0
  ),0),0
) +
IF(AND(T656&gt;=1,T656&lt;=15),IF($D656=入力項目!$S$8,入力項目!$S$3,0),0) +
IF(AND(T656&gt;=1,T656&lt;=15),IF($D656=5,入力項目!$S$4,0),0) +
IF(AND(T656&gt;=1,T656&lt;=15),IF($D656=12,入力項目!$S$5,0),0) +
IF(AND(入力項目!$S$7=$A656,入力項目!$S$8=$D656),子育て関連マスタ!$C$14,0) +
IFERROR(IF(AND(YEAR(EDATE(DATE(入力項目!$S$7,入力項目!$S$8,1),1))=$A656,MONTH(EDATE(DATE(入力項目!$S$7,入力項目!$S$8,1),1))=$D656),子育て関連マスタ!$C$15,0),0) +
IF(AND(OR(T656=3,T656=5,T656=7),$D656=11),子育て関連マスタ!$C$17,0) +
IF(AND(T656=20,$D656=1),子育て関連マスタ!$C$18,0) +
IF(AND(T656=20,$D656=1),
IFERROR(_xlfn.IFS(
入力項目!$S$10="男",子育て関連マスタ!$C$18,
入力項目!$S$10="女",子育て関連マスタ!$C$19
),0),0
) +
IF(AND(T656&gt;=入力項目!$S$18,T656&lt;=入力項目!$S$19),入力項目!$S$20,0) +
IF(AND(T656&gt;=入力項目!$S$21,T656&lt;=入力項目!$S$22),入力項目!$S$23,0) +
IF(AND(T656&gt;=入力項目!$S$24,T656&lt;=入力項目!$S$25),入力項目!$S$26,0)
)</f>
        <v>0</v>
      </c>
      <c r="AI656">
        <f ca="1">-(
_xlfn.IFS(
U656&lt;=入力項目!$S$11,0,
AND(U656&gt;=入力項目!$S$11+1,U656&lt;=3),IFERROR(VLOOKUP(入力項目!$S$12,子育て関連マスタ!$I$4:$M$5,4,FALSE),0),
AND(U656&gt;=4,U656&lt;=6),IFERROR(VLOOKUP(入力項目!$S$13,子育て関連マスタ!$I$9:$M$12,4,FALSE),0),
AND(U656&gt;=7,U656&lt;=12),IFERROR(VLOOKUP(入力項目!$S$14,子育て関連マスタ!$I$16:$M$17,4,FALSE),0),
AND(U656&gt;=13,U656&lt;=15),IFERROR(VLOOKUP(入力項目!$S$15,子育て関連マスタ!$I$21:$M$22,4,FALSE),0),
AND(U656&gt;=16,U656&lt;=18),IFERROR(VLOOKUP(入力項目!$S$16,子育て関連マスタ!$I$26:$M$28,4,FALSE),0),
AND(U656&gt;=19,U656&lt;=20,入力項目!$S$16="高専"),IFERROR(VLOOKUP(入力項目!$S$16,子育て関連マスタ!$I$26:$M$28,4,FALSE),0),
AND(U656&gt;=19,U656&lt;=20,入力項目!$S$16&lt;&gt;"高専"),IFERROR(VLOOKUP(入力項目!$S$17,子育て関連マスタ!$I$32:$M$37,4,FALSE),0),
AND(U656&gt;=21,U656&lt;=22,入力項目!$S$16="高専"),IFERROR(VLOOKUP(入力項目!$S$17,子育て関連マスタ!$I$32:$M$34,4,FALSE),0),
AND(U656&gt;=21,U656&lt;=22,入力項目!$S$16&lt;&gt;"高専"),IFERROR(VLOOKUP(入力項目!$S$17,子育て関連マスタ!$I$32:$M$34,4,FALSE),0),
U656&gt;=23,0
) +
IF($D656=4,
  IFERROR(_xlfn.IFS(
  U656&lt;=入力項目!$S$11,0,
  AND(U656=入力項目!$S$11),IFERROR(VLOOKUP(入力項目!$S$12,子育て関連マスタ!$I$4:$M$5,2,FALSE),0),
  AND(U656=4),IFERROR(VLOOKUP(入力項目!$S$13,子育て関連マスタ!$I$9:$M$12,2,FALSE),0),
  AND(U656=7),IFERROR(VLOOKUP(入力項目!$S$14,子育て関連マスタ!$I$16:$M$17,2,FALSE),0),
  AND(U656=13),IFERROR(VLOOKUP(入力項目!$S$15,子育て関連マスタ!$I$21:$M$22,2,FALSE),0),
  AND(U656=16),IFERROR(VLOOKUP(入力項目!$S$16,子育て関連マスタ!$I$26:$M$28,2,FALSE),0),
  AND(U656=19,入力項目!$S$16&lt;&gt;"高専"),IFERROR(VLOOKUP(入力項目!$S$17,子育て関連マスタ!$I$32:$M$37,2,FALSE),0),
  AND(U656=21,入力項目!$S$16="高専"),IFERROR(VLOOKUP(入力項目!$S$17,子育て関連マスタ!$I$32:$M$37,2,FALSE),0),
  U656&gt;=22,0
  ),0),0
) +
IF(AND(U656&gt;=1,U656&lt;=15),IF($D656=入力項目!$S$8,入力項目!$S$3,0),0) +
IF(AND(U656&gt;=1,U656&lt;=15),IF($D656=5,入力項目!$S$4,0),0) +
IF(AND(U656&gt;=1,U656&lt;=15),IF($D656=12,入力項目!$S$5,0),0) +
IF(AND(入力項目!$S$7=$A656,入力項目!$S$8=$D656),子育て関連マスタ!$C$14,0) +
IFERROR(IF(AND(YEAR(EDATE(DATE(入力項目!$S$7,入力項目!$S$8,1),1))=$A656,MONTH(EDATE(DATE(入力項目!$S$7,入力項目!$S$8,1),1))=$D656),子育て関連マスタ!$C$15,0),0) +
IF(AND(OR(U656=3,U656=5,U656=7),$D656=11),子育て関連マスタ!$C$17,0) +
IF(AND(U656=20,$D656=1),子育て関連マスタ!$C$18,0) +
IF(AND(U656=20,$D656=1),
IFERROR(_xlfn.IFS(
入力項目!$S$10="男",子育て関連マスタ!$C$18,
入力項目!$S$10="女",子育て関連マスタ!$C$19
),0),0
) +
IF(AND(U656&gt;=入力項目!$S$18,U656&lt;=入力項目!$S$19),入力項目!$S$20,0) +
IF(AND(U656&gt;=入力項目!$S$21,U656&lt;=入力項目!$S$22),入力項目!$S$23,0) +
IF(AND(U656&gt;=入力項目!$S$24,U656&lt;=入力項目!$S$25),入力項目!$S$26,0)
)</f>
        <v>0</v>
      </c>
      <c r="AJ656" s="10">
        <f ca="1">-VLOOKUP($D656,月別収支!$A$2:$H$13,7,FALSE)</f>
        <v>-20000</v>
      </c>
    </row>
    <row r="657" spans="1:36" x14ac:dyDescent="0.4">
      <c r="A657">
        <f t="shared" ca="1" si="173"/>
        <v>2079</v>
      </c>
      <c r="B657">
        <f t="shared" ca="1" si="180"/>
        <v>2078</v>
      </c>
      <c r="C657">
        <f t="shared" ca="1" si="181"/>
        <v>55</v>
      </c>
      <c r="D657">
        <f t="shared" ca="1" si="174"/>
        <v>3</v>
      </c>
      <c r="E657" t="str">
        <f t="shared" ca="1" si="175"/>
        <v>2079年3月</v>
      </c>
      <c r="F657">
        <f ca="1">IF(OR(入力項目!$N$5&lt;$A657,AND(入力項目!$N$5=$A657,入力項目!$N$6&lt;$D657)),IF(F656=0,1,IF(G657=12,F656+1,F656)),0)</f>
        <v>54</v>
      </c>
      <c r="G657">
        <f ca="1">IF(OR(入力項目!$N$5&lt;$A657,AND(入力項目!$N$5=$A657,入力項目!$N$6&lt;$D657)),IF(G656=12,1,G656+1),0)</f>
        <v>5</v>
      </c>
      <c r="H657" t="str">
        <f t="shared" ca="1" si="176"/>
        <v>54_5</v>
      </c>
      <c r="I657">
        <f ca="1">IF(
  IFERROR(AND($C657&gt;0,MOD($C657,入力項目!$N$22)=0,$D657=入力項目!$N$23), FALSE),
  1,
  IF(
    AND(I656&gt;0,J656=12),
    IF(I656=入力項目!$N$28, 0, I656+1),
    I656
  )
)</f>
        <v>0</v>
      </c>
      <c r="J657">
        <f ca="1">IF($D657=入力項目!$N$23,1,IFERROR(J656+1,1))</f>
        <v>10</v>
      </c>
      <c r="K657" t="str">
        <f t="shared" ca="1" si="177"/>
        <v>0_10</v>
      </c>
      <c r="L657">
        <f ca="1">L656+IF(入力項目!$D$4=$D657,1,0)</f>
        <v>83</v>
      </c>
      <c r="M657" t="str">
        <f t="shared" ca="1" si="178"/>
        <v>83歳</v>
      </c>
      <c r="N657">
        <f t="shared" ca="1" si="182"/>
        <v>84</v>
      </c>
      <c r="O657" t="str">
        <f t="shared" ca="1" si="179"/>
        <v>84歳</v>
      </c>
      <c r="P657">
        <f t="shared" ca="1" si="183"/>
        <v>58</v>
      </c>
      <c r="Q657">
        <f t="shared" ca="1" si="184"/>
        <v>56</v>
      </c>
      <c r="R657">
        <f t="shared" ca="1" si="185"/>
        <v>2079</v>
      </c>
      <c r="S657">
        <f t="shared" ca="1" si="186"/>
        <v>2079</v>
      </c>
      <c r="T657">
        <f t="shared" ca="1" si="187"/>
        <v>2079</v>
      </c>
      <c r="U657">
        <f t="shared" ca="1" si="188"/>
        <v>2079</v>
      </c>
      <c r="V657" s="10">
        <f t="shared" ca="1" si="189"/>
        <v>54417925</v>
      </c>
      <c r="W657" s="10">
        <f ca="1">IF($L657&lt;その他マスタ!$B$1,VLOOKUP($D657,月別収支!$A$2:$H$13,2,FALSE),その他マスタ!$B$3)+IF(AND($L657=その他マスタ!$B$1,入力項目!$I$9="あり",$D657=入力項目!$D$4),その他マスタ!$B$2,0)</f>
        <v>150000</v>
      </c>
      <c r="X657" s="10">
        <f ca="1">-IF(入力項目!$K$5=TRUE,
IF($F657+$G657&lt;3,VLOOKUP($D657,月別収支!$A$2:$H$13,8,FALSE),0)+IFERROR(VLOOKUP($H657,住宅ローン計算!C:P,13,FALSE),0)+IF($F657&gt;1,IF(OR($G657=3,$G657=6,$G657=9,$G657=12),ROUNDUP(入力項目!$N$18/4,0),0),0),
VLOOKUP($D657,月別収支!$A$2:$H$13,8,FALSE))</f>
        <v>0</v>
      </c>
      <c r="Y657" s="10">
        <f ca="1">-VLOOKUP($D657,月別収支!$A$2:$H$13,3,FALSE)</f>
        <v>-75000</v>
      </c>
      <c r="Z657" s="10">
        <f ca="1">-VLOOKUP($D657,月別収支!$A$2:$H$13,4,FALSE)</f>
        <v>-27000</v>
      </c>
      <c r="AA657" s="10">
        <f ca="1">-VLOOKUP($D657,月別収支!$A$2:$H$13,6,FALSE)</f>
        <v>-10000</v>
      </c>
      <c r="AB657" s="10">
        <f ca="1">-(
VLOOKUP($D657,月別収支!$A$2:$H$13,5,FALSE)+IF(AND(入力項目!$I$27&lt;=$A657,ISEVEN($A657-入力項目!$I$27),入力項目!$I$28=$D657),入力項目!$I$26,0)
+IF(入力項目!$K$26=TRUE,
IFERROR(VLOOKUP($K657,マイカーローン計算!C:P,13,FALSE),0),
IFERROR(
  IF(AND($C657&gt;0,MOD($C657,入力項目!$N$22)=0,$D657=入力項目!$N$23),入力項目!$N$24,0),
 0
)
)
)</f>
        <v>-20000</v>
      </c>
      <c r="AC657" s="10">
        <f ca="1">-IF($A657&lt;入力項目!$N$33,入力項目!$N$35,IF(AND($A657=入力項目!$N$33,$D657&lt;=入力項目!$N$34),入力項目!$N$35,0))</f>
        <v>0</v>
      </c>
      <c r="AD657">
        <f ca="1">-(
_xlfn.IFS(
P657&lt;=入力項目!$S$11,0,
AND(P657&gt;=入力項目!$S$11+1,P657&lt;=3),IFERROR(VLOOKUP(入力項目!$S$12,子育て関連マスタ!$I$4:$M$5,4,FALSE),0),
AND(P657&gt;=4,P657&lt;=6),IFERROR(VLOOKUP(入力項目!$S$13,子育て関連マスタ!$I$9:$M$12,4,FALSE),0),
AND(P657&gt;=7,P657&lt;=12),IFERROR(VLOOKUP(入力項目!$S$14,子育て関連マスタ!$I$16:$M$17,4,FALSE),0),
AND(P657&gt;=13,P657&lt;=15),IFERROR(VLOOKUP(入力項目!$S$15,子育て関連マスタ!$I$21:$M$22,4,FALSE),0),
AND(P657&gt;=16,P657&lt;=18),IFERROR(VLOOKUP(入力項目!$S$16,子育て関連マスタ!$I$26:$M$28,4,FALSE),0),
AND(P657&gt;=19,P657&lt;=20,入力項目!$S$16="高専"),IFERROR(VLOOKUP(入力項目!$S$16,子育て関連マスタ!$I$26:$M$28,4,FALSE),0),
AND(P657&gt;=19,P657&lt;=20,入力項目!$S$16&lt;&gt;"高専"),IFERROR(VLOOKUP(入力項目!$S$17,子育て関連マスタ!$I$32:$M$37,4,FALSE),0),
AND(P657&gt;=21,P657&lt;=22,入力項目!$S$16="高専"),IFERROR(VLOOKUP(入力項目!$S$17,子育て関連マスタ!$I$32:$M$34,4,FALSE),0),
AND(P657&gt;=21,P657&lt;=22,入力項目!$S$16&lt;&gt;"高専"),IFERROR(VLOOKUP(入力項目!$S$17,子育て関連マスタ!$I$32:$M$34,4,FALSE),0),
P657&gt;=23,0
) +
IF($D657=4,
  IFERROR(_xlfn.IFS(
  P657&lt;=入力項目!$S$11,0,
  AND(P657=入力項目!$S$11),IFERROR(VLOOKUP(入力項目!$S$12,子育て関連マスタ!$I$4:$M$5,2,FALSE),0),
  AND(P657=4),IFERROR(VLOOKUP(入力項目!$S$13,子育て関連マスタ!$I$9:$M$12,2,FALSE),0),
  AND(P657=7),IFERROR(VLOOKUP(入力項目!$S$14,子育て関連マスタ!$I$16:$M$17,2,FALSE),0),
  AND(P657=13),IFERROR(VLOOKUP(入力項目!$S$15,子育て関連マスタ!$I$21:$M$22,2,FALSE),0),
  AND(P657=16),IFERROR(VLOOKUP(入力項目!$S$16,子育て関連マスタ!$I$26:$M$28,2,FALSE),0),
  AND(P657=19,入力項目!$S$16&lt;&gt;"高専"),IFERROR(VLOOKUP(入力項目!$S$17,子育て関連マスタ!$I$32:$M$37,2,FALSE),0),
  AND(P657=21,入力項目!$S$16="高専"),IFERROR(VLOOKUP(入力項目!$S$17,子育て関連マスタ!$I$32:$M$37,2,FALSE),0),
  P657&gt;=22,0
  ),0),0
) +
IF(AND(P657&gt;=1,P657&lt;=15),IF($D657=入力項目!$S$8,入力項目!$S$3,0),0) +
IF(AND(P657&gt;=1,P657&lt;=15),IF($D657=5,入力項目!$S$4,0),0) +
IF(AND(P657&gt;=1,P657&lt;=15),IF($D657=12,入力項目!$S$5,0),0) +
IF(AND(入力項目!$S$7=$A657,入力項目!$S$8=$D657),子育て関連マスタ!$C$14,0) +
IFERROR(IF(AND(YEAR(EDATE(DATE(入力項目!$S$7,入力項目!$S$8,1),1))=$A657,MONTH(EDATE(DATE(入力項目!$S$7,入力項目!$S$8,1),1))=$D657),子育て関連マスタ!$C$15,0),0) +
IF(AND(OR(P657=3,P657=5,P657=7),$D657=11),子育て関連マスタ!$C$17,0) +
IF(AND(P657=20,$D657=1),子育て関連マスタ!$C$18,0) +
IF(AND(P657=20,$D657=1),
IFERROR(_xlfn.IFS(
入力項目!$S$10="男",子育て関連マスタ!$C$18,
入力項目!$S$10="女",子育て関連マスタ!$C$19
),0),0
) +
IF(AND(P657&gt;=入力項目!$S$18,P657&lt;=入力項目!$S$19),入力項目!$S$20,0) +
IF(AND(P657&gt;=入力項目!$S$21,P657&lt;=入力項目!$S$22),入力項目!$S$23,0) +
IF(AND(P657&gt;=入力項目!$S$24,P657&lt;=入力項目!$S$25),入力項目!$S$26,0)
)</f>
        <v>0</v>
      </c>
      <c r="AE657">
        <f ca="1">-(
_xlfn.IFS(
Q657&lt;=入力項目!$S$11,0,
AND(Q657&gt;=入力項目!$S$11+1,Q657&lt;=3),IFERROR(VLOOKUP(入力項目!$S$12,子育て関連マスタ!$I$4:$M$5,4,FALSE),0),
AND(Q657&gt;=4,Q657&lt;=6),IFERROR(VLOOKUP(入力項目!$S$13,子育て関連マスタ!$I$9:$M$12,4,FALSE),0),
AND(Q657&gt;=7,Q657&lt;=12),IFERROR(VLOOKUP(入力項目!$S$14,子育て関連マスタ!$I$16:$M$17,4,FALSE),0),
AND(Q657&gt;=13,Q657&lt;=15),IFERROR(VLOOKUP(入力項目!$S$15,子育て関連マスタ!$I$21:$M$22,4,FALSE),0),
AND(Q657&gt;=16,Q657&lt;=18),IFERROR(VLOOKUP(入力項目!$S$16,子育て関連マスタ!$I$26:$M$28,4,FALSE),0),
AND(Q657&gt;=19,Q657&lt;=20,入力項目!$S$16="高専"),IFERROR(VLOOKUP(入力項目!$S$16,子育て関連マスタ!$I$26:$M$28,4,FALSE),0),
AND(Q657&gt;=19,Q657&lt;=20,入力項目!$S$16&lt;&gt;"高専"),IFERROR(VLOOKUP(入力項目!$S$17,子育て関連マスタ!$I$32:$M$37,4,FALSE),0),
AND(Q657&gt;=21,Q657&lt;=22,入力項目!$S$16="高専"),IFERROR(VLOOKUP(入力項目!$S$17,子育て関連マスタ!$I$32:$M$34,4,FALSE),0),
AND(Q657&gt;=21,Q657&lt;=22,入力項目!$S$16&lt;&gt;"高専"),IFERROR(VLOOKUP(入力項目!$S$17,子育て関連マスタ!$I$32:$M$34,4,FALSE),0),
Q657&gt;=23,0
) +
IF($D657=4,
  IFERROR(_xlfn.IFS(
  Q657&lt;=入力項目!$S$11,0,
  AND(Q657=入力項目!$S$11),IFERROR(VLOOKUP(入力項目!$S$12,子育て関連マスタ!$I$4:$M$5,2,FALSE),0),
  AND(Q657=4),IFERROR(VLOOKUP(入力項目!$S$13,子育て関連マスタ!$I$9:$M$12,2,FALSE),0),
  AND(Q657=7),IFERROR(VLOOKUP(入力項目!$S$14,子育て関連マスタ!$I$16:$M$17,2,FALSE),0),
  AND(Q657=13),IFERROR(VLOOKUP(入力項目!$S$15,子育て関連マスタ!$I$21:$M$22,2,FALSE),0),
  AND(Q657=16),IFERROR(VLOOKUP(入力項目!$S$16,子育て関連マスタ!$I$26:$M$28,2,FALSE),0),
  AND(Q657=19,入力項目!$S$16&lt;&gt;"高専"),IFERROR(VLOOKUP(入力項目!$S$17,子育て関連マスタ!$I$32:$M$37,2,FALSE),0),
  AND(Q657=21,入力項目!$S$16="高専"),IFERROR(VLOOKUP(入力項目!$S$17,子育て関連マスタ!$I$32:$M$37,2,FALSE),0),
  Q657&gt;=22,0
  ),0),0
) +
IF(AND(Q657&gt;=1,Q657&lt;=15),IF($D657=入力項目!$S$8,入力項目!$S$3,0),0) +
IF(AND(Q657&gt;=1,Q657&lt;=15),IF($D657=5,入力項目!$S$4,0),0) +
IF(AND(Q657&gt;=1,Q657&lt;=15),IF($D657=12,入力項目!$S$5,0),0) +
IF(AND(入力項目!$S$7=$A657,入力項目!$S$8=$D657),子育て関連マスタ!$C$14,0) +
IFERROR(IF(AND(YEAR(EDATE(DATE(入力項目!$S$7,入力項目!$S$8,1),1))=$A657,MONTH(EDATE(DATE(入力項目!$S$7,入力項目!$S$8,1),1))=$D657),子育て関連マスタ!$C$15,0),0) +
IF(AND(OR(Q657=3,Q657=5,Q657=7),$D657=11),子育て関連マスタ!$C$17,0) +
IF(AND(Q657=20,$D657=1),子育て関連マスタ!$C$18,0) +
IF(AND(Q657=20,$D657=1),
IFERROR(_xlfn.IFS(
入力項目!$S$10="男",子育て関連マスタ!$C$18,
入力項目!$S$10="女",子育て関連マスタ!$C$19
),0),0
) +
IF(AND(Q657&gt;=入力項目!$S$18,Q657&lt;=入力項目!$S$19),入力項目!$S$20,0) +
IF(AND(Q657&gt;=入力項目!$S$21,Q657&lt;=入力項目!$S$22),入力項目!$S$23,0) +
IF(AND(Q657&gt;=入力項目!$S$24,Q657&lt;=入力項目!$S$25),入力項目!$S$26,0)
)</f>
        <v>0</v>
      </c>
      <c r="AF657">
        <f ca="1">-(
_xlfn.IFS(
R657&lt;=入力項目!$S$11,0,
AND(R657&gt;=入力項目!$S$11+1,R657&lt;=3),IFERROR(VLOOKUP(入力項目!$S$12,子育て関連マスタ!$I$4:$M$5,4,FALSE),0),
AND(R657&gt;=4,R657&lt;=6),IFERROR(VLOOKUP(入力項目!$S$13,子育て関連マスタ!$I$9:$M$12,4,FALSE),0),
AND(R657&gt;=7,R657&lt;=12),IFERROR(VLOOKUP(入力項目!$S$14,子育て関連マスタ!$I$16:$M$17,4,FALSE),0),
AND(R657&gt;=13,R657&lt;=15),IFERROR(VLOOKUP(入力項目!$S$15,子育て関連マスタ!$I$21:$M$22,4,FALSE),0),
AND(R657&gt;=16,R657&lt;=18),IFERROR(VLOOKUP(入力項目!$S$16,子育て関連マスタ!$I$26:$M$28,4,FALSE),0),
AND(R657&gt;=19,R657&lt;=20,入力項目!$S$16="高専"),IFERROR(VLOOKUP(入力項目!$S$16,子育て関連マスタ!$I$26:$M$28,4,FALSE),0),
AND(R657&gt;=19,R657&lt;=20,入力項目!$S$16&lt;&gt;"高専"),IFERROR(VLOOKUP(入力項目!$S$17,子育て関連マスタ!$I$32:$M$37,4,FALSE),0),
AND(R657&gt;=21,R657&lt;=22,入力項目!$S$16="高専"),IFERROR(VLOOKUP(入力項目!$S$17,子育て関連マスタ!$I$32:$M$34,4,FALSE),0),
AND(R657&gt;=21,R657&lt;=22,入力項目!$S$16&lt;&gt;"高専"),IFERROR(VLOOKUP(入力項目!$S$17,子育て関連マスタ!$I$32:$M$34,4,FALSE),0),
R657&gt;=23,0
) +
IF($D657=4,
  IFERROR(_xlfn.IFS(
  R657&lt;=入力項目!$S$11,0,
  AND(R657=入力項目!$S$11),IFERROR(VLOOKUP(入力項目!$S$12,子育て関連マスタ!$I$4:$M$5,2,FALSE),0),
  AND(R657=4),IFERROR(VLOOKUP(入力項目!$S$13,子育て関連マスタ!$I$9:$M$12,2,FALSE),0),
  AND(R657=7),IFERROR(VLOOKUP(入力項目!$S$14,子育て関連マスタ!$I$16:$M$17,2,FALSE),0),
  AND(R657=13),IFERROR(VLOOKUP(入力項目!$S$15,子育て関連マスタ!$I$21:$M$22,2,FALSE),0),
  AND(R657=16),IFERROR(VLOOKUP(入力項目!$S$16,子育て関連マスタ!$I$26:$M$28,2,FALSE),0),
  AND(R657=19,入力項目!$S$16&lt;&gt;"高専"),IFERROR(VLOOKUP(入力項目!$S$17,子育て関連マスタ!$I$32:$M$37,2,FALSE),0),
  AND(R657=21,入力項目!$S$16="高専"),IFERROR(VLOOKUP(入力項目!$S$17,子育て関連マスタ!$I$32:$M$37,2,FALSE),0),
  R657&gt;=22,0
  ),0),0
) +
IF(AND(R657&gt;=1,R657&lt;=15),IF($D657=入力項目!$S$8,入力項目!$S$3,0),0) +
IF(AND(R657&gt;=1,R657&lt;=15),IF($D657=5,入力項目!$S$4,0),0) +
IF(AND(R657&gt;=1,R657&lt;=15),IF($D657=12,入力項目!$S$5,0),0) +
IF(AND(入力項目!$S$7=$A657,入力項目!$S$8=$D657),子育て関連マスタ!$C$14,0) +
IFERROR(IF(AND(YEAR(EDATE(DATE(入力項目!$S$7,入力項目!$S$8,1),1))=$A657,MONTH(EDATE(DATE(入力項目!$S$7,入力項目!$S$8,1),1))=$D657),子育て関連マスタ!$C$15,0),0) +
IF(AND(OR(R657=3,R657=5,R657=7),$D657=11),子育て関連マスタ!$C$17,0) +
IF(AND(R657=20,$D657=1),子育て関連マスタ!$C$18,0) +
IF(AND(R657=20,$D657=1),
IFERROR(_xlfn.IFS(
入力項目!$S$10="男",子育て関連マスタ!$C$18,
入力項目!$S$10="女",子育て関連マスタ!$C$19
),0),0
) +
IF(AND(R657&gt;=入力項目!$S$18,R657&lt;=入力項目!$S$19),入力項目!$S$20,0) +
IF(AND(R657&gt;=入力項目!$S$21,R657&lt;=入力項目!$S$22),入力項目!$S$23,0) +
IF(AND(R657&gt;=入力項目!$S$24,R657&lt;=入力項目!$S$25),入力項目!$S$26,0)
)</f>
        <v>0</v>
      </c>
      <c r="AG657">
        <f ca="1">-(
_xlfn.IFS(
S657&lt;=入力項目!$S$11,0,
AND(S657&gt;=入力項目!$S$11+1,S657&lt;=3),IFERROR(VLOOKUP(入力項目!$S$12,子育て関連マスタ!$I$4:$M$5,4,FALSE),0),
AND(S657&gt;=4,S657&lt;=6),IFERROR(VLOOKUP(入力項目!$S$13,子育て関連マスタ!$I$9:$M$12,4,FALSE),0),
AND(S657&gt;=7,S657&lt;=12),IFERROR(VLOOKUP(入力項目!$S$14,子育て関連マスタ!$I$16:$M$17,4,FALSE),0),
AND(S657&gt;=13,S657&lt;=15),IFERROR(VLOOKUP(入力項目!$S$15,子育て関連マスタ!$I$21:$M$22,4,FALSE),0),
AND(S657&gt;=16,S657&lt;=18),IFERROR(VLOOKUP(入力項目!$S$16,子育て関連マスタ!$I$26:$M$28,4,FALSE),0),
AND(S657&gt;=19,S657&lt;=20,入力項目!$S$16="高専"),IFERROR(VLOOKUP(入力項目!$S$16,子育て関連マスタ!$I$26:$M$28,4,FALSE),0),
AND(S657&gt;=19,S657&lt;=20,入力項目!$S$16&lt;&gt;"高専"),IFERROR(VLOOKUP(入力項目!$S$17,子育て関連マスタ!$I$32:$M$37,4,FALSE),0),
AND(S657&gt;=21,S657&lt;=22,入力項目!$S$16="高専"),IFERROR(VLOOKUP(入力項目!$S$17,子育て関連マスタ!$I$32:$M$34,4,FALSE),0),
AND(S657&gt;=21,S657&lt;=22,入力項目!$S$16&lt;&gt;"高専"),IFERROR(VLOOKUP(入力項目!$S$17,子育て関連マスタ!$I$32:$M$34,4,FALSE),0),
S657&gt;=23,0
) +
IF($D657=4,
  IFERROR(_xlfn.IFS(
  S657&lt;=入力項目!$S$11,0,
  AND(S657=入力項目!$S$11),IFERROR(VLOOKUP(入力項目!$S$12,子育て関連マスタ!$I$4:$M$5,2,FALSE),0),
  AND(S657=4),IFERROR(VLOOKUP(入力項目!$S$13,子育て関連マスタ!$I$9:$M$12,2,FALSE),0),
  AND(S657=7),IFERROR(VLOOKUP(入力項目!$S$14,子育て関連マスタ!$I$16:$M$17,2,FALSE),0),
  AND(S657=13),IFERROR(VLOOKUP(入力項目!$S$15,子育て関連マスタ!$I$21:$M$22,2,FALSE),0),
  AND(S657=16),IFERROR(VLOOKUP(入力項目!$S$16,子育て関連マスタ!$I$26:$M$28,2,FALSE),0),
  AND(S657=19,入力項目!$S$16&lt;&gt;"高専"),IFERROR(VLOOKUP(入力項目!$S$17,子育て関連マスタ!$I$32:$M$37,2,FALSE),0),
  AND(S657=21,入力項目!$S$16="高専"),IFERROR(VLOOKUP(入力項目!$S$17,子育て関連マスタ!$I$32:$M$37,2,FALSE),0),
  S657&gt;=22,0
  ),0),0
) +
IF(AND(S657&gt;=1,S657&lt;=15),IF($D657=入力項目!$S$8,入力項目!$S$3,0),0) +
IF(AND(S657&gt;=1,S657&lt;=15),IF($D657=5,入力項目!$S$4,0),0) +
IF(AND(S657&gt;=1,S657&lt;=15),IF($D657=12,入力項目!$S$5,0),0) +
IF(AND(入力項目!$S$7=$A657,入力項目!$S$8=$D657),子育て関連マスタ!$C$14,0) +
IFERROR(IF(AND(YEAR(EDATE(DATE(入力項目!$S$7,入力項目!$S$8,1),1))=$A657,MONTH(EDATE(DATE(入力項目!$S$7,入力項目!$S$8,1),1))=$D657),子育て関連マスタ!$C$15,0),0) +
IF(AND(OR(S657=3,S657=5,S657=7),$D657=11),子育て関連マスタ!$C$17,0) +
IF(AND(S657=20,$D657=1),子育て関連マスタ!$C$18,0) +
IF(AND(S657=20,$D657=1),
IFERROR(_xlfn.IFS(
入力項目!$S$10="男",子育て関連マスタ!$C$18,
入力項目!$S$10="女",子育て関連マスタ!$C$19
),0),0
) +
IF(AND(S657&gt;=入力項目!$S$18,S657&lt;=入力項目!$S$19),入力項目!$S$20,0) +
IF(AND(S657&gt;=入力項目!$S$21,S657&lt;=入力項目!$S$22),入力項目!$S$23,0) +
IF(AND(S657&gt;=入力項目!$S$24,S657&lt;=入力項目!$S$25),入力項目!$S$26,0)
)</f>
        <v>0</v>
      </c>
      <c r="AH657">
        <f ca="1">-(
_xlfn.IFS(
T657&lt;=入力項目!$S$11,0,
AND(T657&gt;=入力項目!$S$11+1,T657&lt;=3),IFERROR(VLOOKUP(入力項目!$S$12,子育て関連マスタ!$I$4:$M$5,4,FALSE),0),
AND(T657&gt;=4,T657&lt;=6),IFERROR(VLOOKUP(入力項目!$S$13,子育て関連マスタ!$I$9:$M$12,4,FALSE),0),
AND(T657&gt;=7,T657&lt;=12),IFERROR(VLOOKUP(入力項目!$S$14,子育て関連マスタ!$I$16:$M$17,4,FALSE),0),
AND(T657&gt;=13,T657&lt;=15),IFERROR(VLOOKUP(入力項目!$S$15,子育て関連マスタ!$I$21:$M$22,4,FALSE),0),
AND(T657&gt;=16,T657&lt;=18),IFERROR(VLOOKUP(入力項目!$S$16,子育て関連マスタ!$I$26:$M$28,4,FALSE),0),
AND(T657&gt;=19,T657&lt;=20,入力項目!$S$16="高専"),IFERROR(VLOOKUP(入力項目!$S$16,子育て関連マスタ!$I$26:$M$28,4,FALSE),0),
AND(T657&gt;=19,T657&lt;=20,入力項目!$S$16&lt;&gt;"高専"),IFERROR(VLOOKUP(入力項目!$S$17,子育て関連マスタ!$I$32:$M$37,4,FALSE),0),
AND(T657&gt;=21,T657&lt;=22,入力項目!$S$16="高専"),IFERROR(VLOOKUP(入力項目!$S$17,子育て関連マスタ!$I$32:$M$34,4,FALSE),0),
AND(T657&gt;=21,T657&lt;=22,入力項目!$S$16&lt;&gt;"高専"),IFERROR(VLOOKUP(入力項目!$S$17,子育て関連マスタ!$I$32:$M$34,4,FALSE),0),
T657&gt;=23,0
) +
IF($D657=4,
  IFERROR(_xlfn.IFS(
  T657&lt;=入力項目!$S$11,0,
  AND(T657=入力項目!$S$11),IFERROR(VLOOKUP(入力項目!$S$12,子育て関連マスタ!$I$4:$M$5,2,FALSE),0),
  AND(T657=4),IFERROR(VLOOKUP(入力項目!$S$13,子育て関連マスタ!$I$9:$M$12,2,FALSE),0),
  AND(T657=7),IFERROR(VLOOKUP(入力項目!$S$14,子育て関連マスタ!$I$16:$M$17,2,FALSE),0),
  AND(T657=13),IFERROR(VLOOKUP(入力項目!$S$15,子育て関連マスタ!$I$21:$M$22,2,FALSE),0),
  AND(T657=16),IFERROR(VLOOKUP(入力項目!$S$16,子育て関連マスタ!$I$26:$M$28,2,FALSE),0),
  AND(T657=19,入力項目!$S$16&lt;&gt;"高専"),IFERROR(VLOOKUP(入力項目!$S$17,子育て関連マスタ!$I$32:$M$37,2,FALSE),0),
  AND(T657=21,入力項目!$S$16="高専"),IFERROR(VLOOKUP(入力項目!$S$17,子育て関連マスタ!$I$32:$M$37,2,FALSE),0),
  T657&gt;=22,0
  ),0),0
) +
IF(AND(T657&gt;=1,T657&lt;=15),IF($D657=入力項目!$S$8,入力項目!$S$3,0),0) +
IF(AND(T657&gt;=1,T657&lt;=15),IF($D657=5,入力項目!$S$4,0),0) +
IF(AND(T657&gt;=1,T657&lt;=15),IF($D657=12,入力項目!$S$5,0),0) +
IF(AND(入力項目!$S$7=$A657,入力項目!$S$8=$D657),子育て関連マスタ!$C$14,0) +
IFERROR(IF(AND(YEAR(EDATE(DATE(入力項目!$S$7,入力項目!$S$8,1),1))=$A657,MONTH(EDATE(DATE(入力項目!$S$7,入力項目!$S$8,1),1))=$D657),子育て関連マスタ!$C$15,0),0) +
IF(AND(OR(T657=3,T657=5,T657=7),$D657=11),子育て関連マスタ!$C$17,0) +
IF(AND(T657=20,$D657=1),子育て関連マスタ!$C$18,0) +
IF(AND(T657=20,$D657=1),
IFERROR(_xlfn.IFS(
入力項目!$S$10="男",子育て関連マスタ!$C$18,
入力項目!$S$10="女",子育て関連マスタ!$C$19
),0),0
) +
IF(AND(T657&gt;=入力項目!$S$18,T657&lt;=入力項目!$S$19),入力項目!$S$20,0) +
IF(AND(T657&gt;=入力項目!$S$21,T657&lt;=入力項目!$S$22),入力項目!$S$23,0) +
IF(AND(T657&gt;=入力項目!$S$24,T657&lt;=入力項目!$S$25),入力項目!$S$26,0)
)</f>
        <v>0</v>
      </c>
      <c r="AI657">
        <f ca="1">-(
_xlfn.IFS(
U657&lt;=入力項目!$S$11,0,
AND(U657&gt;=入力項目!$S$11+1,U657&lt;=3),IFERROR(VLOOKUP(入力項目!$S$12,子育て関連マスタ!$I$4:$M$5,4,FALSE),0),
AND(U657&gt;=4,U657&lt;=6),IFERROR(VLOOKUP(入力項目!$S$13,子育て関連マスタ!$I$9:$M$12,4,FALSE),0),
AND(U657&gt;=7,U657&lt;=12),IFERROR(VLOOKUP(入力項目!$S$14,子育て関連マスタ!$I$16:$M$17,4,FALSE),0),
AND(U657&gt;=13,U657&lt;=15),IFERROR(VLOOKUP(入力項目!$S$15,子育て関連マスタ!$I$21:$M$22,4,FALSE),0),
AND(U657&gt;=16,U657&lt;=18),IFERROR(VLOOKUP(入力項目!$S$16,子育て関連マスタ!$I$26:$M$28,4,FALSE),0),
AND(U657&gt;=19,U657&lt;=20,入力項目!$S$16="高専"),IFERROR(VLOOKUP(入力項目!$S$16,子育て関連マスタ!$I$26:$M$28,4,FALSE),0),
AND(U657&gt;=19,U657&lt;=20,入力項目!$S$16&lt;&gt;"高専"),IFERROR(VLOOKUP(入力項目!$S$17,子育て関連マスタ!$I$32:$M$37,4,FALSE),0),
AND(U657&gt;=21,U657&lt;=22,入力項目!$S$16="高専"),IFERROR(VLOOKUP(入力項目!$S$17,子育て関連マスタ!$I$32:$M$34,4,FALSE),0),
AND(U657&gt;=21,U657&lt;=22,入力項目!$S$16&lt;&gt;"高専"),IFERROR(VLOOKUP(入力項目!$S$17,子育て関連マスタ!$I$32:$M$34,4,FALSE),0),
U657&gt;=23,0
) +
IF($D657=4,
  IFERROR(_xlfn.IFS(
  U657&lt;=入力項目!$S$11,0,
  AND(U657=入力項目!$S$11),IFERROR(VLOOKUP(入力項目!$S$12,子育て関連マスタ!$I$4:$M$5,2,FALSE),0),
  AND(U657=4),IFERROR(VLOOKUP(入力項目!$S$13,子育て関連マスタ!$I$9:$M$12,2,FALSE),0),
  AND(U657=7),IFERROR(VLOOKUP(入力項目!$S$14,子育て関連マスタ!$I$16:$M$17,2,FALSE),0),
  AND(U657=13),IFERROR(VLOOKUP(入力項目!$S$15,子育て関連マスタ!$I$21:$M$22,2,FALSE),0),
  AND(U657=16),IFERROR(VLOOKUP(入力項目!$S$16,子育て関連マスタ!$I$26:$M$28,2,FALSE),0),
  AND(U657=19,入力項目!$S$16&lt;&gt;"高専"),IFERROR(VLOOKUP(入力項目!$S$17,子育て関連マスタ!$I$32:$M$37,2,FALSE),0),
  AND(U657=21,入力項目!$S$16="高専"),IFERROR(VLOOKUP(入力項目!$S$17,子育て関連マスタ!$I$32:$M$37,2,FALSE),0),
  U657&gt;=22,0
  ),0),0
) +
IF(AND(U657&gt;=1,U657&lt;=15),IF($D657=入力項目!$S$8,入力項目!$S$3,0),0) +
IF(AND(U657&gt;=1,U657&lt;=15),IF($D657=5,入力項目!$S$4,0),0) +
IF(AND(U657&gt;=1,U657&lt;=15),IF($D657=12,入力項目!$S$5,0),0) +
IF(AND(入力項目!$S$7=$A657,入力項目!$S$8=$D657),子育て関連マスタ!$C$14,0) +
IFERROR(IF(AND(YEAR(EDATE(DATE(入力項目!$S$7,入力項目!$S$8,1),1))=$A657,MONTH(EDATE(DATE(入力項目!$S$7,入力項目!$S$8,1),1))=$D657),子育て関連マスタ!$C$15,0),0) +
IF(AND(OR(U657=3,U657=5,U657=7),$D657=11),子育て関連マスタ!$C$17,0) +
IF(AND(U657=20,$D657=1),子育て関連マスタ!$C$18,0) +
IF(AND(U657=20,$D657=1),
IFERROR(_xlfn.IFS(
入力項目!$S$10="男",子育て関連マスタ!$C$18,
入力項目!$S$10="女",子育て関連マスタ!$C$19
),0),0
) +
IF(AND(U657&gt;=入力項目!$S$18,U657&lt;=入力項目!$S$19),入力項目!$S$20,0) +
IF(AND(U657&gt;=入力項目!$S$21,U657&lt;=入力項目!$S$22),入力項目!$S$23,0) +
IF(AND(U657&gt;=入力項目!$S$24,U657&lt;=入力項目!$S$25),入力項目!$S$26,0)
)</f>
        <v>0</v>
      </c>
      <c r="AJ657" s="10">
        <f ca="1">-VLOOKUP($D657,月別収支!$A$2:$H$13,7,FALSE)</f>
        <v>-20000</v>
      </c>
    </row>
    <row r="658" spans="1:36" x14ac:dyDescent="0.4">
      <c r="A658">
        <f t="shared" ca="1" si="173"/>
        <v>2079</v>
      </c>
      <c r="B658">
        <f t="shared" ca="1" si="180"/>
        <v>2079</v>
      </c>
      <c r="C658">
        <f t="shared" ca="1" si="181"/>
        <v>55</v>
      </c>
      <c r="D658">
        <f t="shared" ca="1" si="174"/>
        <v>4</v>
      </c>
      <c r="E658" t="str">
        <f t="shared" ca="1" si="175"/>
        <v>2079年4月</v>
      </c>
      <c r="F658">
        <f ca="1">IF(OR(入力項目!$N$5&lt;$A658,AND(入力項目!$N$5=$A658,入力項目!$N$6&lt;$D658)),IF(F657=0,1,IF(G658=12,F657+1,F657)),0)</f>
        <v>54</v>
      </c>
      <c r="G658">
        <f ca="1">IF(OR(入力項目!$N$5&lt;$A658,AND(入力項目!$N$5=$A658,入力項目!$N$6&lt;$D658)),IF(G657=12,1,G657+1),0)</f>
        <v>6</v>
      </c>
      <c r="H658" t="str">
        <f t="shared" ca="1" si="176"/>
        <v>54_6</v>
      </c>
      <c r="I658">
        <f ca="1">IF(
  IFERROR(AND($C658&gt;0,MOD($C658,入力項目!$N$22)=0,$D658=入力項目!$N$23), FALSE),
  1,
  IF(
    AND(I657&gt;0,J657=12),
    IF(I657=入力項目!$N$28, 0, I657+1),
    I657
  )
)</f>
        <v>0</v>
      </c>
      <c r="J658">
        <f ca="1">IF($D658=入力項目!$N$23,1,IFERROR(J657+1,1))</f>
        <v>11</v>
      </c>
      <c r="K658" t="str">
        <f t="shared" ca="1" si="177"/>
        <v>0_11</v>
      </c>
      <c r="L658">
        <f ca="1">L657+IF(入力項目!$D$4=$D658,1,0)</f>
        <v>83</v>
      </c>
      <c r="M658" t="str">
        <f t="shared" ca="1" si="178"/>
        <v>83歳</v>
      </c>
      <c r="N658">
        <f t="shared" ca="1" si="182"/>
        <v>84</v>
      </c>
      <c r="O658" t="str">
        <f t="shared" ca="1" si="179"/>
        <v>84歳</v>
      </c>
      <c r="P658">
        <f t="shared" ca="1" si="183"/>
        <v>59</v>
      </c>
      <c r="Q658">
        <f t="shared" ca="1" si="184"/>
        <v>57</v>
      </c>
      <c r="R658">
        <f t="shared" ca="1" si="185"/>
        <v>2080</v>
      </c>
      <c r="S658">
        <f t="shared" ca="1" si="186"/>
        <v>2080</v>
      </c>
      <c r="T658">
        <f t="shared" ca="1" si="187"/>
        <v>2080</v>
      </c>
      <c r="U658">
        <f t="shared" ca="1" si="188"/>
        <v>2080</v>
      </c>
      <c r="V658" s="10">
        <f t="shared" ca="1" si="189"/>
        <v>54378425</v>
      </c>
      <c r="W658" s="10">
        <f ca="1">IF($L658&lt;その他マスタ!$B$1,VLOOKUP($D658,月別収支!$A$2:$H$13,2,FALSE),その他マスタ!$B$3)+IF(AND($L658=その他マスタ!$B$1,入力項目!$I$9="あり",$D658=入力項目!$D$4),その他マスタ!$B$2,0)</f>
        <v>150000</v>
      </c>
      <c r="X658" s="10">
        <f ca="1">-IF(入力項目!$K$5=TRUE,
IF($F658+$G658&lt;3,VLOOKUP($D658,月別収支!$A$2:$H$13,8,FALSE),0)+IFERROR(VLOOKUP($H658,住宅ローン計算!C:P,13,FALSE),0)+IF($F658&gt;1,IF(OR($G658=3,$G658=6,$G658=9,$G658=12),ROUNDUP(入力項目!$N$18/4,0),0),0),
VLOOKUP($D658,月別収支!$A$2:$H$13,8,FALSE))</f>
        <v>-37500</v>
      </c>
      <c r="Y658" s="10">
        <f ca="1">-VLOOKUP($D658,月別収支!$A$2:$H$13,3,FALSE)</f>
        <v>-75000</v>
      </c>
      <c r="Z658" s="10">
        <f ca="1">-VLOOKUP($D658,月別収支!$A$2:$H$13,4,FALSE)</f>
        <v>-27000</v>
      </c>
      <c r="AA658" s="10">
        <f ca="1">-VLOOKUP($D658,月別収支!$A$2:$H$13,6,FALSE)</f>
        <v>-10000</v>
      </c>
      <c r="AB658" s="10">
        <f ca="1">-(
VLOOKUP($D658,月別収支!$A$2:$H$13,5,FALSE)+IF(AND(入力項目!$I$27&lt;=$A658,ISEVEN($A658-入力項目!$I$27),入力項目!$I$28=$D658),入力項目!$I$26,0)
+IF(入力項目!$K$26=TRUE,
IFERROR(VLOOKUP($K658,マイカーローン計算!C:P,13,FALSE),0),
IFERROR(
  IF(AND($C658&gt;0,MOD($C658,入力項目!$N$22)=0,$D658=入力項目!$N$23),入力項目!$N$24,0),
 0
)
)
)</f>
        <v>-20000</v>
      </c>
      <c r="AC658" s="10">
        <f ca="1">-IF($A658&lt;入力項目!$N$33,入力項目!$N$35,IF(AND($A658=入力項目!$N$33,$D658&lt;=入力項目!$N$34),入力項目!$N$35,0))</f>
        <v>0</v>
      </c>
      <c r="AD658">
        <f ca="1">-(
_xlfn.IFS(
P658&lt;=入力項目!$S$11,0,
AND(P658&gt;=入力項目!$S$11+1,P658&lt;=3),IFERROR(VLOOKUP(入力項目!$S$12,子育て関連マスタ!$I$4:$M$5,4,FALSE),0),
AND(P658&gt;=4,P658&lt;=6),IFERROR(VLOOKUP(入力項目!$S$13,子育て関連マスタ!$I$9:$M$12,4,FALSE),0),
AND(P658&gt;=7,P658&lt;=12),IFERROR(VLOOKUP(入力項目!$S$14,子育て関連マスタ!$I$16:$M$17,4,FALSE),0),
AND(P658&gt;=13,P658&lt;=15),IFERROR(VLOOKUP(入力項目!$S$15,子育て関連マスタ!$I$21:$M$22,4,FALSE),0),
AND(P658&gt;=16,P658&lt;=18),IFERROR(VLOOKUP(入力項目!$S$16,子育て関連マスタ!$I$26:$M$28,4,FALSE),0),
AND(P658&gt;=19,P658&lt;=20,入力項目!$S$16="高専"),IFERROR(VLOOKUP(入力項目!$S$16,子育て関連マスタ!$I$26:$M$28,4,FALSE),0),
AND(P658&gt;=19,P658&lt;=20,入力項目!$S$16&lt;&gt;"高専"),IFERROR(VLOOKUP(入力項目!$S$17,子育て関連マスタ!$I$32:$M$37,4,FALSE),0),
AND(P658&gt;=21,P658&lt;=22,入力項目!$S$16="高専"),IFERROR(VLOOKUP(入力項目!$S$17,子育て関連マスタ!$I$32:$M$34,4,FALSE),0),
AND(P658&gt;=21,P658&lt;=22,入力項目!$S$16&lt;&gt;"高専"),IFERROR(VLOOKUP(入力項目!$S$17,子育て関連マスタ!$I$32:$M$34,4,FALSE),0),
P658&gt;=23,0
) +
IF($D658=4,
  IFERROR(_xlfn.IFS(
  P658&lt;=入力項目!$S$11,0,
  AND(P658=入力項目!$S$11),IFERROR(VLOOKUP(入力項目!$S$12,子育て関連マスタ!$I$4:$M$5,2,FALSE),0),
  AND(P658=4),IFERROR(VLOOKUP(入力項目!$S$13,子育て関連マスタ!$I$9:$M$12,2,FALSE),0),
  AND(P658=7),IFERROR(VLOOKUP(入力項目!$S$14,子育て関連マスタ!$I$16:$M$17,2,FALSE),0),
  AND(P658=13),IFERROR(VLOOKUP(入力項目!$S$15,子育て関連マスタ!$I$21:$M$22,2,FALSE),0),
  AND(P658=16),IFERROR(VLOOKUP(入力項目!$S$16,子育て関連マスタ!$I$26:$M$28,2,FALSE),0),
  AND(P658=19,入力項目!$S$16&lt;&gt;"高専"),IFERROR(VLOOKUP(入力項目!$S$17,子育て関連マスタ!$I$32:$M$37,2,FALSE),0),
  AND(P658=21,入力項目!$S$16="高専"),IFERROR(VLOOKUP(入力項目!$S$17,子育て関連マスタ!$I$32:$M$37,2,FALSE),0),
  P658&gt;=22,0
  ),0),0
) +
IF(AND(P658&gt;=1,P658&lt;=15),IF($D658=入力項目!$S$8,入力項目!$S$3,0),0) +
IF(AND(P658&gt;=1,P658&lt;=15),IF($D658=5,入力項目!$S$4,0),0) +
IF(AND(P658&gt;=1,P658&lt;=15),IF($D658=12,入力項目!$S$5,0),0) +
IF(AND(入力項目!$S$7=$A658,入力項目!$S$8=$D658),子育て関連マスタ!$C$14,0) +
IFERROR(IF(AND(YEAR(EDATE(DATE(入力項目!$S$7,入力項目!$S$8,1),1))=$A658,MONTH(EDATE(DATE(入力項目!$S$7,入力項目!$S$8,1),1))=$D658),子育て関連マスタ!$C$15,0),0) +
IF(AND(OR(P658=3,P658=5,P658=7),$D658=11),子育て関連マスタ!$C$17,0) +
IF(AND(P658=20,$D658=1),子育て関連マスタ!$C$18,0) +
IF(AND(P658=20,$D658=1),
IFERROR(_xlfn.IFS(
入力項目!$S$10="男",子育て関連マスタ!$C$18,
入力項目!$S$10="女",子育て関連マスタ!$C$19
),0),0
) +
IF(AND(P658&gt;=入力項目!$S$18,P658&lt;=入力項目!$S$19),入力項目!$S$20,0) +
IF(AND(P658&gt;=入力項目!$S$21,P658&lt;=入力項目!$S$22),入力項目!$S$23,0) +
IF(AND(P658&gt;=入力項目!$S$24,P658&lt;=入力項目!$S$25),入力項目!$S$26,0)
)</f>
        <v>0</v>
      </c>
      <c r="AE658">
        <f ca="1">-(
_xlfn.IFS(
Q658&lt;=入力項目!$S$11,0,
AND(Q658&gt;=入力項目!$S$11+1,Q658&lt;=3),IFERROR(VLOOKUP(入力項目!$S$12,子育て関連マスタ!$I$4:$M$5,4,FALSE),0),
AND(Q658&gt;=4,Q658&lt;=6),IFERROR(VLOOKUP(入力項目!$S$13,子育て関連マスタ!$I$9:$M$12,4,FALSE),0),
AND(Q658&gt;=7,Q658&lt;=12),IFERROR(VLOOKUP(入力項目!$S$14,子育て関連マスタ!$I$16:$M$17,4,FALSE),0),
AND(Q658&gt;=13,Q658&lt;=15),IFERROR(VLOOKUP(入力項目!$S$15,子育て関連マスタ!$I$21:$M$22,4,FALSE),0),
AND(Q658&gt;=16,Q658&lt;=18),IFERROR(VLOOKUP(入力項目!$S$16,子育て関連マスタ!$I$26:$M$28,4,FALSE),0),
AND(Q658&gt;=19,Q658&lt;=20,入力項目!$S$16="高専"),IFERROR(VLOOKUP(入力項目!$S$16,子育て関連マスタ!$I$26:$M$28,4,FALSE),0),
AND(Q658&gt;=19,Q658&lt;=20,入力項目!$S$16&lt;&gt;"高専"),IFERROR(VLOOKUP(入力項目!$S$17,子育て関連マスタ!$I$32:$M$37,4,FALSE),0),
AND(Q658&gt;=21,Q658&lt;=22,入力項目!$S$16="高専"),IFERROR(VLOOKUP(入力項目!$S$17,子育て関連マスタ!$I$32:$M$34,4,FALSE),0),
AND(Q658&gt;=21,Q658&lt;=22,入力項目!$S$16&lt;&gt;"高専"),IFERROR(VLOOKUP(入力項目!$S$17,子育て関連マスタ!$I$32:$M$34,4,FALSE),0),
Q658&gt;=23,0
) +
IF($D658=4,
  IFERROR(_xlfn.IFS(
  Q658&lt;=入力項目!$S$11,0,
  AND(Q658=入力項目!$S$11),IFERROR(VLOOKUP(入力項目!$S$12,子育て関連マスタ!$I$4:$M$5,2,FALSE),0),
  AND(Q658=4),IFERROR(VLOOKUP(入力項目!$S$13,子育て関連マスタ!$I$9:$M$12,2,FALSE),0),
  AND(Q658=7),IFERROR(VLOOKUP(入力項目!$S$14,子育て関連マスタ!$I$16:$M$17,2,FALSE),0),
  AND(Q658=13),IFERROR(VLOOKUP(入力項目!$S$15,子育て関連マスタ!$I$21:$M$22,2,FALSE),0),
  AND(Q658=16),IFERROR(VLOOKUP(入力項目!$S$16,子育て関連マスタ!$I$26:$M$28,2,FALSE),0),
  AND(Q658=19,入力項目!$S$16&lt;&gt;"高専"),IFERROR(VLOOKUP(入力項目!$S$17,子育て関連マスタ!$I$32:$M$37,2,FALSE),0),
  AND(Q658=21,入力項目!$S$16="高専"),IFERROR(VLOOKUP(入力項目!$S$17,子育て関連マスタ!$I$32:$M$37,2,FALSE),0),
  Q658&gt;=22,0
  ),0),0
) +
IF(AND(Q658&gt;=1,Q658&lt;=15),IF($D658=入力項目!$S$8,入力項目!$S$3,0),0) +
IF(AND(Q658&gt;=1,Q658&lt;=15),IF($D658=5,入力項目!$S$4,0),0) +
IF(AND(Q658&gt;=1,Q658&lt;=15),IF($D658=12,入力項目!$S$5,0),0) +
IF(AND(入力項目!$S$7=$A658,入力項目!$S$8=$D658),子育て関連マスタ!$C$14,0) +
IFERROR(IF(AND(YEAR(EDATE(DATE(入力項目!$S$7,入力項目!$S$8,1),1))=$A658,MONTH(EDATE(DATE(入力項目!$S$7,入力項目!$S$8,1),1))=$D658),子育て関連マスタ!$C$15,0),0) +
IF(AND(OR(Q658=3,Q658=5,Q658=7),$D658=11),子育て関連マスタ!$C$17,0) +
IF(AND(Q658=20,$D658=1),子育て関連マスタ!$C$18,0) +
IF(AND(Q658=20,$D658=1),
IFERROR(_xlfn.IFS(
入力項目!$S$10="男",子育て関連マスタ!$C$18,
入力項目!$S$10="女",子育て関連マスタ!$C$19
),0),0
) +
IF(AND(Q658&gt;=入力項目!$S$18,Q658&lt;=入力項目!$S$19),入力項目!$S$20,0) +
IF(AND(Q658&gt;=入力項目!$S$21,Q658&lt;=入力項目!$S$22),入力項目!$S$23,0) +
IF(AND(Q658&gt;=入力項目!$S$24,Q658&lt;=入力項目!$S$25),入力項目!$S$26,0)
)</f>
        <v>0</v>
      </c>
      <c r="AF658">
        <f ca="1">-(
_xlfn.IFS(
R658&lt;=入力項目!$S$11,0,
AND(R658&gt;=入力項目!$S$11+1,R658&lt;=3),IFERROR(VLOOKUP(入力項目!$S$12,子育て関連マスタ!$I$4:$M$5,4,FALSE),0),
AND(R658&gt;=4,R658&lt;=6),IFERROR(VLOOKUP(入力項目!$S$13,子育て関連マスタ!$I$9:$M$12,4,FALSE),0),
AND(R658&gt;=7,R658&lt;=12),IFERROR(VLOOKUP(入力項目!$S$14,子育て関連マスタ!$I$16:$M$17,4,FALSE),0),
AND(R658&gt;=13,R658&lt;=15),IFERROR(VLOOKUP(入力項目!$S$15,子育て関連マスタ!$I$21:$M$22,4,FALSE),0),
AND(R658&gt;=16,R658&lt;=18),IFERROR(VLOOKUP(入力項目!$S$16,子育て関連マスタ!$I$26:$M$28,4,FALSE),0),
AND(R658&gt;=19,R658&lt;=20,入力項目!$S$16="高専"),IFERROR(VLOOKUP(入力項目!$S$16,子育て関連マスタ!$I$26:$M$28,4,FALSE),0),
AND(R658&gt;=19,R658&lt;=20,入力項目!$S$16&lt;&gt;"高専"),IFERROR(VLOOKUP(入力項目!$S$17,子育て関連マスタ!$I$32:$M$37,4,FALSE),0),
AND(R658&gt;=21,R658&lt;=22,入力項目!$S$16="高専"),IFERROR(VLOOKUP(入力項目!$S$17,子育て関連マスタ!$I$32:$M$34,4,FALSE),0),
AND(R658&gt;=21,R658&lt;=22,入力項目!$S$16&lt;&gt;"高専"),IFERROR(VLOOKUP(入力項目!$S$17,子育て関連マスタ!$I$32:$M$34,4,FALSE),0),
R658&gt;=23,0
) +
IF($D658=4,
  IFERROR(_xlfn.IFS(
  R658&lt;=入力項目!$S$11,0,
  AND(R658=入力項目!$S$11),IFERROR(VLOOKUP(入力項目!$S$12,子育て関連マスタ!$I$4:$M$5,2,FALSE),0),
  AND(R658=4),IFERROR(VLOOKUP(入力項目!$S$13,子育て関連マスタ!$I$9:$M$12,2,FALSE),0),
  AND(R658=7),IFERROR(VLOOKUP(入力項目!$S$14,子育て関連マスタ!$I$16:$M$17,2,FALSE),0),
  AND(R658=13),IFERROR(VLOOKUP(入力項目!$S$15,子育て関連マスタ!$I$21:$M$22,2,FALSE),0),
  AND(R658=16),IFERROR(VLOOKUP(入力項目!$S$16,子育て関連マスタ!$I$26:$M$28,2,FALSE),0),
  AND(R658=19,入力項目!$S$16&lt;&gt;"高専"),IFERROR(VLOOKUP(入力項目!$S$17,子育て関連マスタ!$I$32:$M$37,2,FALSE),0),
  AND(R658=21,入力項目!$S$16="高専"),IFERROR(VLOOKUP(入力項目!$S$17,子育て関連マスタ!$I$32:$M$37,2,FALSE),0),
  R658&gt;=22,0
  ),0),0
) +
IF(AND(R658&gt;=1,R658&lt;=15),IF($D658=入力項目!$S$8,入力項目!$S$3,0),0) +
IF(AND(R658&gt;=1,R658&lt;=15),IF($D658=5,入力項目!$S$4,0),0) +
IF(AND(R658&gt;=1,R658&lt;=15),IF($D658=12,入力項目!$S$5,0),0) +
IF(AND(入力項目!$S$7=$A658,入力項目!$S$8=$D658),子育て関連マスタ!$C$14,0) +
IFERROR(IF(AND(YEAR(EDATE(DATE(入力項目!$S$7,入力項目!$S$8,1),1))=$A658,MONTH(EDATE(DATE(入力項目!$S$7,入力項目!$S$8,1),1))=$D658),子育て関連マスタ!$C$15,0),0) +
IF(AND(OR(R658=3,R658=5,R658=7),$D658=11),子育て関連マスタ!$C$17,0) +
IF(AND(R658=20,$D658=1),子育て関連マスタ!$C$18,0) +
IF(AND(R658=20,$D658=1),
IFERROR(_xlfn.IFS(
入力項目!$S$10="男",子育て関連マスタ!$C$18,
入力項目!$S$10="女",子育て関連マスタ!$C$19
),0),0
) +
IF(AND(R658&gt;=入力項目!$S$18,R658&lt;=入力項目!$S$19),入力項目!$S$20,0) +
IF(AND(R658&gt;=入力項目!$S$21,R658&lt;=入力項目!$S$22),入力項目!$S$23,0) +
IF(AND(R658&gt;=入力項目!$S$24,R658&lt;=入力項目!$S$25),入力項目!$S$26,0)
)</f>
        <v>0</v>
      </c>
      <c r="AG658">
        <f ca="1">-(
_xlfn.IFS(
S658&lt;=入力項目!$S$11,0,
AND(S658&gt;=入力項目!$S$11+1,S658&lt;=3),IFERROR(VLOOKUP(入力項目!$S$12,子育て関連マスタ!$I$4:$M$5,4,FALSE),0),
AND(S658&gt;=4,S658&lt;=6),IFERROR(VLOOKUP(入力項目!$S$13,子育て関連マスタ!$I$9:$M$12,4,FALSE),0),
AND(S658&gt;=7,S658&lt;=12),IFERROR(VLOOKUP(入力項目!$S$14,子育て関連マスタ!$I$16:$M$17,4,FALSE),0),
AND(S658&gt;=13,S658&lt;=15),IFERROR(VLOOKUP(入力項目!$S$15,子育て関連マスタ!$I$21:$M$22,4,FALSE),0),
AND(S658&gt;=16,S658&lt;=18),IFERROR(VLOOKUP(入力項目!$S$16,子育て関連マスタ!$I$26:$M$28,4,FALSE),0),
AND(S658&gt;=19,S658&lt;=20,入力項目!$S$16="高専"),IFERROR(VLOOKUP(入力項目!$S$16,子育て関連マスタ!$I$26:$M$28,4,FALSE),0),
AND(S658&gt;=19,S658&lt;=20,入力項目!$S$16&lt;&gt;"高専"),IFERROR(VLOOKUP(入力項目!$S$17,子育て関連マスタ!$I$32:$M$37,4,FALSE),0),
AND(S658&gt;=21,S658&lt;=22,入力項目!$S$16="高専"),IFERROR(VLOOKUP(入力項目!$S$17,子育て関連マスタ!$I$32:$M$34,4,FALSE),0),
AND(S658&gt;=21,S658&lt;=22,入力項目!$S$16&lt;&gt;"高専"),IFERROR(VLOOKUP(入力項目!$S$17,子育て関連マスタ!$I$32:$M$34,4,FALSE),0),
S658&gt;=23,0
) +
IF($D658=4,
  IFERROR(_xlfn.IFS(
  S658&lt;=入力項目!$S$11,0,
  AND(S658=入力項目!$S$11),IFERROR(VLOOKUP(入力項目!$S$12,子育て関連マスタ!$I$4:$M$5,2,FALSE),0),
  AND(S658=4),IFERROR(VLOOKUP(入力項目!$S$13,子育て関連マスタ!$I$9:$M$12,2,FALSE),0),
  AND(S658=7),IFERROR(VLOOKUP(入力項目!$S$14,子育て関連マスタ!$I$16:$M$17,2,FALSE),0),
  AND(S658=13),IFERROR(VLOOKUP(入力項目!$S$15,子育て関連マスタ!$I$21:$M$22,2,FALSE),0),
  AND(S658=16),IFERROR(VLOOKUP(入力項目!$S$16,子育て関連マスタ!$I$26:$M$28,2,FALSE),0),
  AND(S658=19,入力項目!$S$16&lt;&gt;"高専"),IFERROR(VLOOKUP(入力項目!$S$17,子育て関連マスタ!$I$32:$M$37,2,FALSE),0),
  AND(S658=21,入力項目!$S$16="高専"),IFERROR(VLOOKUP(入力項目!$S$17,子育て関連マスタ!$I$32:$M$37,2,FALSE),0),
  S658&gt;=22,0
  ),0),0
) +
IF(AND(S658&gt;=1,S658&lt;=15),IF($D658=入力項目!$S$8,入力項目!$S$3,0),0) +
IF(AND(S658&gt;=1,S658&lt;=15),IF($D658=5,入力項目!$S$4,0),0) +
IF(AND(S658&gt;=1,S658&lt;=15),IF($D658=12,入力項目!$S$5,0),0) +
IF(AND(入力項目!$S$7=$A658,入力項目!$S$8=$D658),子育て関連マスタ!$C$14,0) +
IFERROR(IF(AND(YEAR(EDATE(DATE(入力項目!$S$7,入力項目!$S$8,1),1))=$A658,MONTH(EDATE(DATE(入力項目!$S$7,入力項目!$S$8,1),1))=$D658),子育て関連マスタ!$C$15,0),0) +
IF(AND(OR(S658=3,S658=5,S658=7),$D658=11),子育て関連マスタ!$C$17,0) +
IF(AND(S658=20,$D658=1),子育て関連マスタ!$C$18,0) +
IF(AND(S658=20,$D658=1),
IFERROR(_xlfn.IFS(
入力項目!$S$10="男",子育て関連マスタ!$C$18,
入力項目!$S$10="女",子育て関連マスタ!$C$19
),0),0
) +
IF(AND(S658&gt;=入力項目!$S$18,S658&lt;=入力項目!$S$19),入力項目!$S$20,0) +
IF(AND(S658&gt;=入力項目!$S$21,S658&lt;=入力項目!$S$22),入力項目!$S$23,0) +
IF(AND(S658&gt;=入力項目!$S$24,S658&lt;=入力項目!$S$25),入力項目!$S$26,0)
)</f>
        <v>0</v>
      </c>
      <c r="AH658">
        <f ca="1">-(
_xlfn.IFS(
T658&lt;=入力項目!$S$11,0,
AND(T658&gt;=入力項目!$S$11+1,T658&lt;=3),IFERROR(VLOOKUP(入力項目!$S$12,子育て関連マスタ!$I$4:$M$5,4,FALSE),0),
AND(T658&gt;=4,T658&lt;=6),IFERROR(VLOOKUP(入力項目!$S$13,子育て関連マスタ!$I$9:$M$12,4,FALSE),0),
AND(T658&gt;=7,T658&lt;=12),IFERROR(VLOOKUP(入力項目!$S$14,子育て関連マスタ!$I$16:$M$17,4,FALSE),0),
AND(T658&gt;=13,T658&lt;=15),IFERROR(VLOOKUP(入力項目!$S$15,子育て関連マスタ!$I$21:$M$22,4,FALSE),0),
AND(T658&gt;=16,T658&lt;=18),IFERROR(VLOOKUP(入力項目!$S$16,子育て関連マスタ!$I$26:$M$28,4,FALSE),0),
AND(T658&gt;=19,T658&lt;=20,入力項目!$S$16="高専"),IFERROR(VLOOKUP(入力項目!$S$16,子育て関連マスタ!$I$26:$M$28,4,FALSE),0),
AND(T658&gt;=19,T658&lt;=20,入力項目!$S$16&lt;&gt;"高専"),IFERROR(VLOOKUP(入力項目!$S$17,子育て関連マスタ!$I$32:$M$37,4,FALSE),0),
AND(T658&gt;=21,T658&lt;=22,入力項目!$S$16="高専"),IFERROR(VLOOKUP(入力項目!$S$17,子育て関連マスタ!$I$32:$M$34,4,FALSE),0),
AND(T658&gt;=21,T658&lt;=22,入力項目!$S$16&lt;&gt;"高専"),IFERROR(VLOOKUP(入力項目!$S$17,子育て関連マスタ!$I$32:$M$34,4,FALSE),0),
T658&gt;=23,0
) +
IF($D658=4,
  IFERROR(_xlfn.IFS(
  T658&lt;=入力項目!$S$11,0,
  AND(T658=入力項目!$S$11),IFERROR(VLOOKUP(入力項目!$S$12,子育て関連マスタ!$I$4:$M$5,2,FALSE),0),
  AND(T658=4),IFERROR(VLOOKUP(入力項目!$S$13,子育て関連マスタ!$I$9:$M$12,2,FALSE),0),
  AND(T658=7),IFERROR(VLOOKUP(入力項目!$S$14,子育て関連マスタ!$I$16:$M$17,2,FALSE),0),
  AND(T658=13),IFERROR(VLOOKUP(入力項目!$S$15,子育て関連マスタ!$I$21:$M$22,2,FALSE),0),
  AND(T658=16),IFERROR(VLOOKUP(入力項目!$S$16,子育て関連マスタ!$I$26:$M$28,2,FALSE),0),
  AND(T658=19,入力項目!$S$16&lt;&gt;"高専"),IFERROR(VLOOKUP(入力項目!$S$17,子育て関連マスタ!$I$32:$M$37,2,FALSE),0),
  AND(T658=21,入力項目!$S$16="高専"),IFERROR(VLOOKUP(入力項目!$S$17,子育て関連マスタ!$I$32:$M$37,2,FALSE),0),
  T658&gt;=22,0
  ),0),0
) +
IF(AND(T658&gt;=1,T658&lt;=15),IF($D658=入力項目!$S$8,入力項目!$S$3,0),0) +
IF(AND(T658&gt;=1,T658&lt;=15),IF($D658=5,入力項目!$S$4,0),0) +
IF(AND(T658&gt;=1,T658&lt;=15),IF($D658=12,入力項目!$S$5,0),0) +
IF(AND(入力項目!$S$7=$A658,入力項目!$S$8=$D658),子育て関連マスタ!$C$14,0) +
IFERROR(IF(AND(YEAR(EDATE(DATE(入力項目!$S$7,入力項目!$S$8,1),1))=$A658,MONTH(EDATE(DATE(入力項目!$S$7,入力項目!$S$8,1),1))=$D658),子育て関連マスタ!$C$15,0),0) +
IF(AND(OR(T658=3,T658=5,T658=7),$D658=11),子育て関連マスタ!$C$17,0) +
IF(AND(T658=20,$D658=1),子育て関連マスタ!$C$18,0) +
IF(AND(T658=20,$D658=1),
IFERROR(_xlfn.IFS(
入力項目!$S$10="男",子育て関連マスタ!$C$18,
入力項目!$S$10="女",子育て関連マスタ!$C$19
),0),0
) +
IF(AND(T658&gt;=入力項目!$S$18,T658&lt;=入力項目!$S$19),入力項目!$S$20,0) +
IF(AND(T658&gt;=入力項目!$S$21,T658&lt;=入力項目!$S$22),入力項目!$S$23,0) +
IF(AND(T658&gt;=入力項目!$S$24,T658&lt;=入力項目!$S$25),入力項目!$S$26,0)
)</f>
        <v>0</v>
      </c>
      <c r="AI658">
        <f ca="1">-(
_xlfn.IFS(
U658&lt;=入力項目!$S$11,0,
AND(U658&gt;=入力項目!$S$11+1,U658&lt;=3),IFERROR(VLOOKUP(入力項目!$S$12,子育て関連マスタ!$I$4:$M$5,4,FALSE),0),
AND(U658&gt;=4,U658&lt;=6),IFERROR(VLOOKUP(入力項目!$S$13,子育て関連マスタ!$I$9:$M$12,4,FALSE),0),
AND(U658&gt;=7,U658&lt;=12),IFERROR(VLOOKUP(入力項目!$S$14,子育て関連マスタ!$I$16:$M$17,4,FALSE),0),
AND(U658&gt;=13,U658&lt;=15),IFERROR(VLOOKUP(入力項目!$S$15,子育て関連マスタ!$I$21:$M$22,4,FALSE),0),
AND(U658&gt;=16,U658&lt;=18),IFERROR(VLOOKUP(入力項目!$S$16,子育て関連マスタ!$I$26:$M$28,4,FALSE),0),
AND(U658&gt;=19,U658&lt;=20,入力項目!$S$16="高専"),IFERROR(VLOOKUP(入力項目!$S$16,子育て関連マスタ!$I$26:$M$28,4,FALSE),0),
AND(U658&gt;=19,U658&lt;=20,入力項目!$S$16&lt;&gt;"高専"),IFERROR(VLOOKUP(入力項目!$S$17,子育て関連マスタ!$I$32:$M$37,4,FALSE),0),
AND(U658&gt;=21,U658&lt;=22,入力項目!$S$16="高専"),IFERROR(VLOOKUP(入力項目!$S$17,子育て関連マスタ!$I$32:$M$34,4,FALSE),0),
AND(U658&gt;=21,U658&lt;=22,入力項目!$S$16&lt;&gt;"高専"),IFERROR(VLOOKUP(入力項目!$S$17,子育て関連マスタ!$I$32:$M$34,4,FALSE),0),
U658&gt;=23,0
) +
IF($D658=4,
  IFERROR(_xlfn.IFS(
  U658&lt;=入力項目!$S$11,0,
  AND(U658=入力項目!$S$11),IFERROR(VLOOKUP(入力項目!$S$12,子育て関連マスタ!$I$4:$M$5,2,FALSE),0),
  AND(U658=4),IFERROR(VLOOKUP(入力項目!$S$13,子育て関連マスタ!$I$9:$M$12,2,FALSE),0),
  AND(U658=7),IFERROR(VLOOKUP(入力項目!$S$14,子育て関連マスタ!$I$16:$M$17,2,FALSE),0),
  AND(U658=13),IFERROR(VLOOKUP(入力項目!$S$15,子育て関連マスタ!$I$21:$M$22,2,FALSE),0),
  AND(U658=16),IFERROR(VLOOKUP(入力項目!$S$16,子育て関連マスタ!$I$26:$M$28,2,FALSE),0),
  AND(U658=19,入力項目!$S$16&lt;&gt;"高専"),IFERROR(VLOOKUP(入力項目!$S$17,子育て関連マスタ!$I$32:$M$37,2,FALSE),0),
  AND(U658=21,入力項目!$S$16="高専"),IFERROR(VLOOKUP(入力項目!$S$17,子育て関連マスタ!$I$32:$M$37,2,FALSE),0),
  U658&gt;=22,0
  ),0),0
) +
IF(AND(U658&gt;=1,U658&lt;=15),IF($D658=入力項目!$S$8,入力項目!$S$3,0),0) +
IF(AND(U658&gt;=1,U658&lt;=15),IF($D658=5,入力項目!$S$4,0),0) +
IF(AND(U658&gt;=1,U658&lt;=15),IF($D658=12,入力項目!$S$5,0),0) +
IF(AND(入力項目!$S$7=$A658,入力項目!$S$8=$D658),子育て関連マスタ!$C$14,0) +
IFERROR(IF(AND(YEAR(EDATE(DATE(入力項目!$S$7,入力項目!$S$8,1),1))=$A658,MONTH(EDATE(DATE(入力項目!$S$7,入力項目!$S$8,1),1))=$D658),子育て関連マスタ!$C$15,0),0) +
IF(AND(OR(U658=3,U658=5,U658=7),$D658=11),子育て関連マスタ!$C$17,0) +
IF(AND(U658=20,$D658=1),子育て関連マスタ!$C$18,0) +
IF(AND(U658=20,$D658=1),
IFERROR(_xlfn.IFS(
入力項目!$S$10="男",子育て関連マスタ!$C$18,
入力項目!$S$10="女",子育て関連マスタ!$C$19
),0),0
) +
IF(AND(U658&gt;=入力項目!$S$18,U658&lt;=入力項目!$S$19),入力項目!$S$20,0) +
IF(AND(U658&gt;=入力項目!$S$21,U658&lt;=入力項目!$S$22),入力項目!$S$23,0) +
IF(AND(U658&gt;=入力項目!$S$24,U658&lt;=入力項目!$S$25),入力項目!$S$26,0)
)</f>
        <v>0</v>
      </c>
      <c r="AJ658" s="10">
        <f ca="1">-VLOOKUP($D658,月別収支!$A$2:$H$13,7,FALSE)</f>
        <v>-20000</v>
      </c>
    </row>
    <row r="659" spans="1:36" x14ac:dyDescent="0.4">
      <c r="A659">
        <f t="shared" ca="1" si="173"/>
        <v>2079</v>
      </c>
      <c r="B659">
        <f t="shared" ca="1" si="180"/>
        <v>2079</v>
      </c>
      <c r="C659">
        <f t="shared" ca="1" si="181"/>
        <v>55</v>
      </c>
      <c r="D659">
        <f t="shared" ca="1" si="174"/>
        <v>5</v>
      </c>
      <c r="E659" t="str">
        <f t="shared" ca="1" si="175"/>
        <v>2079年5月</v>
      </c>
      <c r="F659">
        <f ca="1">IF(OR(入力項目!$N$5&lt;$A659,AND(入力項目!$N$5=$A659,入力項目!$N$6&lt;$D659)),IF(F658=0,1,IF(G659=12,F658+1,F658)),0)</f>
        <v>54</v>
      </c>
      <c r="G659">
        <f ca="1">IF(OR(入力項目!$N$5&lt;$A659,AND(入力項目!$N$5=$A659,入力項目!$N$6&lt;$D659)),IF(G658=12,1,G658+1),0)</f>
        <v>7</v>
      </c>
      <c r="H659" t="str">
        <f t="shared" ca="1" si="176"/>
        <v>54_7</v>
      </c>
      <c r="I659">
        <f ca="1">IF(
  IFERROR(AND($C659&gt;0,MOD($C659,入力項目!$N$22)=0,$D659=入力項目!$N$23), FALSE),
  1,
  IF(
    AND(I658&gt;0,J658=12),
    IF(I658=入力項目!$N$28, 0, I658+1),
    I658
  )
)</f>
        <v>0</v>
      </c>
      <c r="J659">
        <f ca="1">IF($D659=入力項目!$N$23,1,IFERROR(J658+1,1))</f>
        <v>12</v>
      </c>
      <c r="K659" t="str">
        <f t="shared" ca="1" si="177"/>
        <v>0_12</v>
      </c>
      <c r="L659">
        <f ca="1">L658+IF(入力項目!$D$4=$D659,1,0)</f>
        <v>83</v>
      </c>
      <c r="M659" t="str">
        <f t="shared" ca="1" si="178"/>
        <v>83歳</v>
      </c>
      <c r="N659">
        <f t="shared" ca="1" si="182"/>
        <v>84</v>
      </c>
      <c r="O659" t="str">
        <f t="shared" ca="1" si="179"/>
        <v>84歳</v>
      </c>
      <c r="P659">
        <f t="shared" ca="1" si="183"/>
        <v>59</v>
      </c>
      <c r="Q659">
        <f t="shared" ca="1" si="184"/>
        <v>57</v>
      </c>
      <c r="R659">
        <f t="shared" ca="1" si="185"/>
        <v>2080</v>
      </c>
      <c r="S659">
        <f t="shared" ca="1" si="186"/>
        <v>2080</v>
      </c>
      <c r="T659">
        <f t="shared" ca="1" si="187"/>
        <v>2080</v>
      </c>
      <c r="U659">
        <f t="shared" ca="1" si="188"/>
        <v>2080</v>
      </c>
      <c r="V659" s="10">
        <f t="shared" ca="1" si="189"/>
        <v>54366425</v>
      </c>
      <c r="W659" s="10">
        <f ca="1">IF($L659&lt;その他マスタ!$B$1,VLOOKUP($D659,月別収支!$A$2:$H$13,2,FALSE),その他マスタ!$B$3)+IF(AND($L659=その他マスタ!$B$1,入力項目!$I$9="あり",$D659=入力項目!$D$4),その他マスタ!$B$2,0)</f>
        <v>150000</v>
      </c>
      <c r="X659" s="10">
        <f ca="1">-IF(入力項目!$K$5=TRUE,
IF($F659+$G659&lt;3,VLOOKUP($D659,月別収支!$A$2:$H$13,8,FALSE),0)+IFERROR(VLOOKUP($H659,住宅ローン計算!C:P,13,FALSE),0)+IF($F659&gt;1,IF(OR($G659=3,$G659=6,$G659=9,$G659=12),ROUNDUP(入力項目!$N$18/4,0),0),0),
VLOOKUP($D659,月別収支!$A$2:$H$13,8,FALSE))</f>
        <v>0</v>
      </c>
      <c r="Y659" s="10">
        <f ca="1">-VLOOKUP($D659,月別収支!$A$2:$H$13,3,FALSE)</f>
        <v>-75000</v>
      </c>
      <c r="Z659" s="10">
        <f ca="1">-VLOOKUP($D659,月別収支!$A$2:$H$13,4,FALSE)</f>
        <v>-27000</v>
      </c>
      <c r="AA659" s="10">
        <f ca="1">-VLOOKUP($D659,月別収支!$A$2:$H$13,6,FALSE)</f>
        <v>-10000</v>
      </c>
      <c r="AB659" s="10">
        <f ca="1">-(
VLOOKUP($D659,月別収支!$A$2:$H$13,5,FALSE)+IF(AND(入力項目!$I$27&lt;=$A659,ISEVEN($A659-入力項目!$I$27),入力項目!$I$28=$D659),入力項目!$I$26,0)
+IF(入力項目!$K$26=TRUE,
IFERROR(VLOOKUP($K659,マイカーローン計算!C:P,13,FALSE),0),
IFERROR(
  IF(AND($C659&gt;0,MOD($C659,入力項目!$N$22)=0,$D659=入力項目!$N$23),入力項目!$N$24,0),
 0
)
)
)</f>
        <v>-30000</v>
      </c>
      <c r="AC659" s="10">
        <f ca="1">-IF($A659&lt;入力項目!$N$33,入力項目!$N$35,IF(AND($A659=入力項目!$N$33,$D659&lt;=入力項目!$N$34),入力項目!$N$35,0))</f>
        <v>0</v>
      </c>
      <c r="AD659">
        <f ca="1">-(
_xlfn.IFS(
P659&lt;=入力項目!$S$11,0,
AND(P659&gt;=入力項目!$S$11+1,P659&lt;=3),IFERROR(VLOOKUP(入力項目!$S$12,子育て関連マスタ!$I$4:$M$5,4,FALSE),0),
AND(P659&gt;=4,P659&lt;=6),IFERROR(VLOOKUP(入力項目!$S$13,子育て関連マスタ!$I$9:$M$12,4,FALSE),0),
AND(P659&gt;=7,P659&lt;=12),IFERROR(VLOOKUP(入力項目!$S$14,子育て関連マスタ!$I$16:$M$17,4,FALSE),0),
AND(P659&gt;=13,P659&lt;=15),IFERROR(VLOOKUP(入力項目!$S$15,子育て関連マスタ!$I$21:$M$22,4,FALSE),0),
AND(P659&gt;=16,P659&lt;=18),IFERROR(VLOOKUP(入力項目!$S$16,子育て関連マスタ!$I$26:$M$28,4,FALSE),0),
AND(P659&gt;=19,P659&lt;=20,入力項目!$S$16="高専"),IFERROR(VLOOKUP(入力項目!$S$16,子育て関連マスタ!$I$26:$M$28,4,FALSE),0),
AND(P659&gt;=19,P659&lt;=20,入力項目!$S$16&lt;&gt;"高専"),IFERROR(VLOOKUP(入力項目!$S$17,子育て関連マスタ!$I$32:$M$37,4,FALSE),0),
AND(P659&gt;=21,P659&lt;=22,入力項目!$S$16="高専"),IFERROR(VLOOKUP(入力項目!$S$17,子育て関連マスタ!$I$32:$M$34,4,FALSE),0),
AND(P659&gt;=21,P659&lt;=22,入力項目!$S$16&lt;&gt;"高専"),IFERROR(VLOOKUP(入力項目!$S$17,子育て関連マスタ!$I$32:$M$34,4,FALSE),0),
P659&gt;=23,0
) +
IF($D659=4,
  IFERROR(_xlfn.IFS(
  P659&lt;=入力項目!$S$11,0,
  AND(P659=入力項目!$S$11),IFERROR(VLOOKUP(入力項目!$S$12,子育て関連マスタ!$I$4:$M$5,2,FALSE),0),
  AND(P659=4),IFERROR(VLOOKUP(入力項目!$S$13,子育て関連マスタ!$I$9:$M$12,2,FALSE),0),
  AND(P659=7),IFERROR(VLOOKUP(入力項目!$S$14,子育て関連マスタ!$I$16:$M$17,2,FALSE),0),
  AND(P659=13),IFERROR(VLOOKUP(入力項目!$S$15,子育て関連マスタ!$I$21:$M$22,2,FALSE),0),
  AND(P659=16),IFERROR(VLOOKUP(入力項目!$S$16,子育て関連マスタ!$I$26:$M$28,2,FALSE),0),
  AND(P659=19,入力項目!$S$16&lt;&gt;"高専"),IFERROR(VLOOKUP(入力項目!$S$17,子育て関連マスタ!$I$32:$M$37,2,FALSE),0),
  AND(P659=21,入力項目!$S$16="高専"),IFERROR(VLOOKUP(入力項目!$S$17,子育て関連マスタ!$I$32:$M$37,2,FALSE),0),
  P659&gt;=22,0
  ),0),0
) +
IF(AND(P659&gt;=1,P659&lt;=15),IF($D659=入力項目!$S$8,入力項目!$S$3,0),0) +
IF(AND(P659&gt;=1,P659&lt;=15),IF($D659=5,入力項目!$S$4,0),0) +
IF(AND(P659&gt;=1,P659&lt;=15),IF($D659=12,入力項目!$S$5,0),0) +
IF(AND(入力項目!$S$7=$A659,入力項目!$S$8=$D659),子育て関連マスタ!$C$14,0) +
IFERROR(IF(AND(YEAR(EDATE(DATE(入力項目!$S$7,入力項目!$S$8,1),1))=$A659,MONTH(EDATE(DATE(入力項目!$S$7,入力項目!$S$8,1),1))=$D659),子育て関連マスタ!$C$15,0),0) +
IF(AND(OR(P659=3,P659=5,P659=7),$D659=11),子育て関連マスタ!$C$17,0) +
IF(AND(P659=20,$D659=1),子育て関連マスタ!$C$18,0) +
IF(AND(P659=20,$D659=1),
IFERROR(_xlfn.IFS(
入力項目!$S$10="男",子育て関連マスタ!$C$18,
入力項目!$S$10="女",子育て関連マスタ!$C$19
),0),0
) +
IF(AND(P659&gt;=入力項目!$S$18,P659&lt;=入力項目!$S$19),入力項目!$S$20,0) +
IF(AND(P659&gt;=入力項目!$S$21,P659&lt;=入力項目!$S$22),入力項目!$S$23,0) +
IF(AND(P659&gt;=入力項目!$S$24,P659&lt;=入力項目!$S$25),入力項目!$S$26,0)
)</f>
        <v>0</v>
      </c>
      <c r="AE659">
        <f ca="1">-(
_xlfn.IFS(
Q659&lt;=入力項目!$S$11,0,
AND(Q659&gt;=入力項目!$S$11+1,Q659&lt;=3),IFERROR(VLOOKUP(入力項目!$S$12,子育て関連マスタ!$I$4:$M$5,4,FALSE),0),
AND(Q659&gt;=4,Q659&lt;=6),IFERROR(VLOOKUP(入力項目!$S$13,子育て関連マスタ!$I$9:$M$12,4,FALSE),0),
AND(Q659&gt;=7,Q659&lt;=12),IFERROR(VLOOKUP(入力項目!$S$14,子育て関連マスタ!$I$16:$M$17,4,FALSE),0),
AND(Q659&gt;=13,Q659&lt;=15),IFERROR(VLOOKUP(入力項目!$S$15,子育て関連マスタ!$I$21:$M$22,4,FALSE),0),
AND(Q659&gt;=16,Q659&lt;=18),IFERROR(VLOOKUP(入力項目!$S$16,子育て関連マスタ!$I$26:$M$28,4,FALSE),0),
AND(Q659&gt;=19,Q659&lt;=20,入力項目!$S$16="高専"),IFERROR(VLOOKUP(入力項目!$S$16,子育て関連マスタ!$I$26:$M$28,4,FALSE),0),
AND(Q659&gt;=19,Q659&lt;=20,入力項目!$S$16&lt;&gt;"高専"),IFERROR(VLOOKUP(入力項目!$S$17,子育て関連マスタ!$I$32:$M$37,4,FALSE),0),
AND(Q659&gt;=21,Q659&lt;=22,入力項目!$S$16="高専"),IFERROR(VLOOKUP(入力項目!$S$17,子育て関連マスタ!$I$32:$M$34,4,FALSE),0),
AND(Q659&gt;=21,Q659&lt;=22,入力項目!$S$16&lt;&gt;"高専"),IFERROR(VLOOKUP(入力項目!$S$17,子育て関連マスタ!$I$32:$M$34,4,FALSE),0),
Q659&gt;=23,0
) +
IF($D659=4,
  IFERROR(_xlfn.IFS(
  Q659&lt;=入力項目!$S$11,0,
  AND(Q659=入力項目!$S$11),IFERROR(VLOOKUP(入力項目!$S$12,子育て関連マスタ!$I$4:$M$5,2,FALSE),0),
  AND(Q659=4),IFERROR(VLOOKUP(入力項目!$S$13,子育て関連マスタ!$I$9:$M$12,2,FALSE),0),
  AND(Q659=7),IFERROR(VLOOKUP(入力項目!$S$14,子育て関連マスタ!$I$16:$M$17,2,FALSE),0),
  AND(Q659=13),IFERROR(VLOOKUP(入力項目!$S$15,子育て関連マスタ!$I$21:$M$22,2,FALSE),0),
  AND(Q659=16),IFERROR(VLOOKUP(入力項目!$S$16,子育て関連マスタ!$I$26:$M$28,2,FALSE),0),
  AND(Q659=19,入力項目!$S$16&lt;&gt;"高専"),IFERROR(VLOOKUP(入力項目!$S$17,子育て関連マスタ!$I$32:$M$37,2,FALSE),0),
  AND(Q659=21,入力項目!$S$16="高専"),IFERROR(VLOOKUP(入力項目!$S$17,子育て関連マスタ!$I$32:$M$37,2,FALSE),0),
  Q659&gt;=22,0
  ),0),0
) +
IF(AND(Q659&gt;=1,Q659&lt;=15),IF($D659=入力項目!$S$8,入力項目!$S$3,0),0) +
IF(AND(Q659&gt;=1,Q659&lt;=15),IF($D659=5,入力項目!$S$4,0),0) +
IF(AND(Q659&gt;=1,Q659&lt;=15),IF($D659=12,入力項目!$S$5,0),0) +
IF(AND(入力項目!$S$7=$A659,入力項目!$S$8=$D659),子育て関連マスタ!$C$14,0) +
IFERROR(IF(AND(YEAR(EDATE(DATE(入力項目!$S$7,入力項目!$S$8,1),1))=$A659,MONTH(EDATE(DATE(入力項目!$S$7,入力項目!$S$8,1),1))=$D659),子育て関連マスタ!$C$15,0),0) +
IF(AND(OR(Q659=3,Q659=5,Q659=7),$D659=11),子育て関連マスタ!$C$17,0) +
IF(AND(Q659=20,$D659=1),子育て関連マスタ!$C$18,0) +
IF(AND(Q659=20,$D659=1),
IFERROR(_xlfn.IFS(
入力項目!$S$10="男",子育て関連マスタ!$C$18,
入力項目!$S$10="女",子育て関連マスタ!$C$19
),0),0
) +
IF(AND(Q659&gt;=入力項目!$S$18,Q659&lt;=入力項目!$S$19),入力項目!$S$20,0) +
IF(AND(Q659&gt;=入力項目!$S$21,Q659&lt;=入力項目!$S$22),入力項目!$S$23,0) +
IF(AND(Q659&gt;=入力項目!$S$24,Q659&lt;=入力項目!$S$25),入力項目!$S$26,0)
)</f>
        <v>0</v>
      </c>
      <c r="AF659">
        <f ca="1">-(
_xlfn.IFS(
R659&lt;=入力項目!$S$11,0,
AND(R659&gt;=入力項目!$S$11+1,R659&lt;=3),IFERROR(VLOOKUP(入力項目!$S$12,子育て関連マスタ!$I$4:$M$5,4,FALSE),0),
AND(R659&gt;=4,R659&lt;=6),IFERROR(VLOOKUP(入力項目!$S$13,子育て関連マスタ!$I$9:$M$12,4,FALSE),0),
AND(R659&gt;=7,R659&lt;=12),IFERROR(VLOOKUP(入力項目!$S$14,子育て関連マスタ!$I$16:$M$17,4,FALSE),0),
AND(R659&gt;=13,R659&lt;=15),IFERROR(VLOOKUP(入力項目!$S$15,子育て関連マスタ!$I$21:$M$22,4,FALSE),0),
AND(R659&gt;=16,R659&lt;=18),IFERROR(VLOOKUP(入力項目!$S$16,子育て関連マスタ!$I$26:$M$28,4,FALSE),0),
AND(R659&gt;=19,R659&lt;=20,入力項目!$S$16="高専"),IFERROR(VLOOKUP(入力項目!$S$16,子育て関連マスタ!$I$26:$M$28,4,FALSE),0),
AND(R659&gt;=19,R659&lt;=20,入力項目!$S$16&lt;&gt;"高専"),IFERROR(VLOOKUP(入力項目!$S$17,子育て関連マスタ!$I$32:$M$37,4,FALSE),0),
AND(R659&gt;=21,R659&lt;=22,入力項目!$S$16="高専"),IFERROR(VLOOKUP(入力項目!$S$17,子育て関連マスタ!$I$32:$M$34,4,FALSE),0),
AND(R659&gt;=21,R659&lt;=22,入力項目!$S$16&lt;&gt;"高専"),IFERROR(VLOOKUP(入力項目!$S$17,子育て関連マスタ!$I$32:$M$34,4,FALSE),0),
R659&gt;=23,0
) +
IF($D659=4,
  IFERROR(_xlfn.IFS(
  R659&lt;=入力項目!$S$11,0,
  AND(R659=入力項目!$S$11),IFERROR(VLOOKUP(入力項目!$S$12,子育て関連マスタ!$I$4:$M$5,2,FALSE),0),
  AND(R659=4),IFERROR(VLOOKUP(入力項目!$S$13,子育て関連マスタ!$I$9:$M$12,2,FALSE),0),
  AND(R659=7),IFERROR(VLOOKUP(入力項目!$S$14,子育て関連マスタ!$I$16:$M$17,2,FALSE),0),
  AND(R659=13),IFERROR(VLOOKUP(入力項目!$S$15,子育て関連マスタ!$I$21:$M$22,2,FALSE),0),
  AND(R659=16),IFERROR(VLOOKUP(入力項目!$S$16,子育て関連マスタ!$I$26:$M$28,2,FALSE),0),
  AND(R659=19,入力項目!$S$16&lt;&gt;"高専"),IFERROR(VLOOKUP(入力項目!$S$17,子育て関連マスタ!$I$32:$M$37,2,FALSE),0),
  AND(R659=21,入力項目!$S$16="高専"),IFERROR(VLOOKUP(入力項目!$S$17,子育て関連マスタ!$I$32:$M$37,2,FALSE),0),
  R659&gt;=22,0
  ),0),0
) +
IF(AND(R659&gt;=1,R659&lt;=15),IF($D659=入力項目!$S$8,入力項目!$S$3,0),0) +
IF(AND(R659&gt;=1,R659&lt;=15),IF($D659=5,入力項目!$S$4,0),0) +
IF(AND(R659&gt;=1,R659&lt;=15),IF($D659=12,入力項目!$S$5,0),0) +
IF(AND(入力項目!$S$7=$A659,入力項目!$S$8=$D659),子育て関連マスタ!$C$14,0) +
IFERROR(IF(AND(YEAR(EDATE(DATE(入力項目!$S$7,入力項目!$S$8,1),1))=$A659,MONTH(EDATE(DATE(入力項目!$S$7,入力項目!$S$8,1),1))=$D659),子育て関連マスタ!$C$15,0),0) +
IF(AND(OR(R659=3,R659=5,R659=7),$D659=11),子育て関連マスタ!$C$17,0) +
IF(AND(R659=20,$D659=1),子育て関連マスタ!$C$18,0) +
IF(AND(R659=20,$D659=1),
IFERROR(_xlfn.IFS(
入力項目!$S$10="男",子育て関連マスタ!$C$18,
入力項目!$S$10="女",子育て関連マスタ!$C$19
),0),0
) +
IF(AND(R659&gt;=入力項目!$S$18,R659&lt;=入力項目!$S$19),入力項目!$S$20,0) +
IF(AND(R659&gt;=入力項目!$S$21,R659&lt;=入力項目!$S$22),入力項目!$S$23,0) +
IF(AND(R659&gt;=入力項目!$S$24,R659&lt;=入力項目!$S$25),入力項目!$S$26,0)
)</f>
        <v>0</v>
      </c>
      <c r="AG659">
        <f ca="1">-(
_xlfn.IFS(
S659&lt;=入力項目!$S$11,0,
AND(S659&gt;=入力項目!$S$11+1,S659&lt;=3),IFERROR(VLOOKUP(入力項目!$S$12,子育て関連マスタ!$I$4:$M$5,4,FALSE),0),
AND(S659&gt;=4,S659&lt;=6),IFERROR(VLOOKUP(入力項目!$S$13,子育て関連マスタ!$I$9:$M$12,4,FALSE),0),
AND(S659&gt;=7,S659&lt;=12),IFERROR(VLOOKUP(入力項目!$S$14,子育て関連マスタ!$I$16:$M$17,4,FALSE),0),
AND(S659&gt;=13,S659&lt;=15),IFERROR(VLOOKUP(入力項目!$S$15,子育て関連マスタ!$I$21:$M$22,4,FALSE),0),
AND(S659&gt;=16,S659&lt;=18),IFERROR(VLOOKUP(入力項目!$S$16,子育て関連マスタ!$I$26:$M$28,4,FALSE),0),
AND(S659&gt;=19,S659&lt;=20,入力項目!$S$16="高専"),IFERROR(VLOOKUP(入力項目!$S$16,子育て関連マスタ!$I$26:$M$28,4,FALSE),0),
AND(S659&gt;=19,S659&lt;=20,入力項目!$S$16&lt;&gt;"高専"),IFERROR(VLOOKUP(入力項目!$S$17,子育て関連マスタ!$I$32:$M$37,4,FALSE),0),
AND(S659&gt;=21,S659&lt;=22,入力項目!$S$16="高専"),IFERROR(VLOOKUP(入力項目!$S$17,子育て関連マスタ!$I$32:$M$34,4,FALSE),0),
AND(S659&gt;=21,S659&lt;=22,入力項目!$S$16&lt;&gt;"高専"),IFERROR(VLOOKUP(入力項目!$S$17,子育て関連マスタ!$I$32:$M$34,4,FALSE),0),
S659&gt;=23,0
) +
IF($D659=4,
  IFERROR(_xlfn.IFS(
  S659&lt;=入力項目!$S$11,0,
  AND(S659=入力項目!$S$11),IFERROR(VLOOKUP(入力項目!$S$12,子育て関連マスタ!$I$4:$M$5,2,FALSE),0),
  AND(S659=4),IFERROR(VLOOKUP(入力項目!$S$13,子育て関連マスタ!$I$9:$M$12,2,FALSE),0),
  AND(S659=7),IFERROR(VLOOKUP(入力項目!$S$14,子育て関連マスタ!$I$16:$M$17,2,FALSE),0),
  AND(S659=13),IFERROR(VLOOKUP(入力項目!$S$15,子育て関連マスタ!$I$21:$M$22,2,FALSE),0),
  AND(S659=16),IFERROR(VLOOKUP(入力項目!$S$16,子育て関連マスタ!$I$26:$M$28,2,FALSE),0),
  AND(S659=19,入力項目!$S$16&lt;&gt;"高専"),IFERROR(VLOOKUP(入力項目!$S$17,子育て関連マスタ!$I$32:$M$37,2,FALSE),0),
  AND(S659=21,入力項目!$S$16="高専"),IFERROR(VLOOKUP(入力項目!$S$17,子育て関連マスタ!$I$32:$M$37,2,FALSE),0),
  S659&gt;=22,0
  ),0),0
) +
IF(AND(S659&gt;=1,S659&lt;=15),IF($D659=入力項目!$S$8,入力項目!$S$3,0),0) +
IF(AND(S659&gt;=1,S659&lt;=15),IF($D659=5,入力項目!$S$4,0),0) +
IF(AND(S659&gt;=1,S659&lt;=15),IF($D659=12,入力項目!$S$5,0),0) +
IF(AND(入力項目!$S$7=$A659,入力項目!$S$8=$D659),子育て関連マスタ!$C$14,0) +
IFERROR(IF(AND(YEAR(EDATE(DATE(入力項目!$S$7,入力項目!$S$8,1),1))=$A659,MONTH(EDATE(DATE(入力項目!$S$7,入力項目!$S$8,1),1))=$D659),子育て関連マスタ!$C$15,0),0) +
IF(AND(OR(S659=3,S659=5,S659=7),$D659=11),子育て関連マスタ!$C$17,0) +
IF(AND(S659=20,$D659=1),子育て関連マスタ!$C$18,0) +
IF(AND(S659=20,$D659=1),
IFERROR(_xlfn.IFS(
入力項目!$S$10="男",子育て関連マスタ!$C$18,
入力項目!$S$10="女",子育て関連マスタ!$C$19
),0),0
) +
IF(AND(S659&gt;=入力項目!$S$18,S659&lt;=入力項目!$S$19),入力項目!$S$20,0) +
IF(AND(S659&gt;=入力項目!$S$21,S659&lt;=入力項目!$S$22),入力項目!$S$23,0) +
IF(AND(S659&gt;=入力項目!$S$24,S659&lt;=入力項目!$S$25),入力項目!$S$26,0)
)</f>
        <v>0</v>
      </c>
      <c r="AH659">
        <f ca="1">-(
_xlfn.IFS(
T659&lt;=入力項目!$S$11,0,
AND(T659&gt;=入力項目!$S$11+1,T659&lt;=3),IFERROR(VLOOKUP(入力項目!$S$12,子育て関連マスタ!$I$4:$M$5,4,FALSE),0),
AND(T659&gt;=4,T659&lt;=6),IFERROR(VLOOKUP(入力項目!$S$13,子育て関連マスタ!$I$9:$M$12,4,FALSE),0),
AND(T659&gt;=7,T659&lt;=12),IFERROR(VLOOKUP(入力項目!$S$14,子育て関連マスタ!$I$16:$M$17,4,FALSE),0),
AND(T659&gt;=13,T659&lt;=15),IFERROR(VLOOKUP(入力項目!$S$15,子育て関連マスタ!$I$21:$M$22,4,FALSE),0),
AND(T659&gt;=16,T659&lt;=18),IFERROR(VLOOKUP(入力項目!$S$16,子育て関連マスタ!$I$26:$M$28,4,FALSE),0),
AND(T659&gt;=19,T659&lt;=20,入力項目!$S$16="高専"),IFERROR(VLOOKUP(入力項目!$S$16,子育て関連マスタ!$I$26:$M$28,4,FALSE),0),
AND(T659&gt;=19,T659&lt;=20,入力項目!$S$16&lt;&gt;"高専"),IFERROR(VLOOKUP(入力項目!$S$17,子育て関連マスタ!$I$32:$M$37,4,FALSE),0),
AND(T659&gt;=21,T659&lt;=22,入力項目!$S$16="高専"),IFERROR(VLOOKUP(入力項目!$S$17,子育て関連マスタ!$I$32:$M$34,4,FALSE),0),
AND(T659&gt;=21,T659&lt;=22,入力項目!$S$16&lt;&gt;"高専"),IFERROR(VLOOKUP(入力項目!$S$17,子育て関連マスタ!$I$32:$M$34,4,FALSE),0),
T659&gt;=23,0
) +
IF($D659=4,
  IFERROR(_xlfn.IFS(
  T659&lt;=入力項目!$S$11,0,
  AND(T659=入力項目!$S$11),IFERROR(VLOOKUP(入力項目!$S$12,子育て関連マスタ!$I$4:$M$5,2,FALSE),0),
  AND(T659=4),IFERROR(VLOOKUP(入力項目!$S$13,子育て関連マスタ!$I$9:$M$12,2,FALSE),0),
  AND(T659=7),IFERROR(VLOOKUP(入力項目!$S$14,子育て関連マスタ!$I$16:$M$17,2,FALSE),0),
  AND(T659=13),IFERROR(VLOOKUP(入力項目!$S$15,子育て関連マスタ!$I$21:$M$22,2,FALSE),0),
  AND(T659=16),IFERROR(VLOOKUP(入力項目!$S$16,子育て関連マスタ!$I$26:$M$28,2,FALSE),0),
  AND(T659=19,入力項目!$S$16&lt;&gt;"高専"),IFERROR(VLOOKUP(入力項目!$S$17,子育て関連マスタ!$I$32:$M$37,2,FALSE),0),
  AND(T659=21,入力項目!$S$16="高専"),IFERROR(VLOOKUP(入力項目!$S$17,子育て関連マスタ!$I$32:$M$37,2,FALSE),0),
  T659&gt;=22,0
  ),0),0
) +
IF(AND(T659&gt;=1,T659&lt;=15),IF($D659=入力項目!$S$8,入力項目!$S$3,0),0) +
IF(AND(T659&gt;=1,T659&lt;=15),IF($D659=5,入力項目!$S$4,0),0) +
IF(AND(T659&gt;=1,T659&lt;=15),IF($D659=12,入力項目!$S$5,0),0) +
IF(AND(入力項目!$S$7=$A659,入力項目!$S$8=$D659),子育て関連マスタ!$C$14,0) +
IFERROR(IF(AND(YEAR(EDATE(DATE(入力項目!$S$7,入力項目!$S$8,1),1))=$A659,MONTH(EDATE(DATE(入力項目!$S$7,入力項目!$S$8,1),1))=$D659),子育て関連マスタ!$C$15,0),0) +
IF(AND(OR(T659=3,T659=5,T659=7),$D659=11),子育て関連マスタ!$C$17,0) +
IF(AND(T659=20,$D659=1),子育て関連マスタ!$C$18,0) +
IF(AND(T659=20,$D659=1),
IFERROR(_xlfn.IFS(
入力項目!$S$10="男",子育て関連マスタ!$C$18,
入力項目!$S$10="女",子育て関連マスタ!$C$19
),0),0
) +
IF(AND(T659&gt;=入力項目!$S$18,T659&lt;=入力項目!$S$19),入力項目!$S$20,0) +
IF(AND(T659&gt;=入力項目!$S$21,T659&lt;=入力項目!$S$22),入力項目!$S$23,0) +
IF(AND(T659&gt;=入力項目!$S$24,T659&lt;=入力項目!$S$25),入力項目!$S$26,0)
)</f>
        <v>0</v>
      </c>
      <c r="AI659">
        <f ca="1">-(
_xlfn.IFS(
U659&lt;=入力項目!$S$11,0,
AND(U659&gt;=入力項目!$S$11+1,U659&lt;=3),IFERROR(VLOOKUP(入力項目!$S$12,子育て関連マスタ!$I$4:$M$5,4,FALSE),0),
AND(U659&gt;=4,U659&lt;=6),IFERROR(VLOOKUP(入力項目!$S$13,子育て関連マスタ!$I$9:$M$12,4,FALSE),0),
AND(U659&gt;=7,U659&lt;=12),IFERROR(VLOOKUP(入力項目!$S$14,子育て関連マスタ!$I$16:$M$17,4,FALSE),0),
AND(U659&gt;=13,U659&lt;=15),IFERROR(VLOOKUP(入力項目!$S$15,子育て関連マスタ!$I$21:$M$22,4,FALSE),0),
AND(U659&gt;=16,U659&lt;=18),IFERROR(VLOOKUP(入力項目!$S$16,子育て関連マスタ!$I$26:$M$28,4,FALSE),0),
AND(U659&gt;=19,U659&lt;=20,入力項目!$S$16="高専"),IFERROR(VLOOKUP(入力項目!$S$16,子育て関連マスタ!$I$26:$M$28,4,FALSE),0),
AND(U659&gt;=19,U659&lt;=20,入力項目!$S$16&lt;&gt;"高専"),IFERROR(VLOOKUP(入力項目!$S$17,子育て関連マスタ!$I$32:$M$37,4,FALSE),0),
AND(U659&gt;=21,U659&lt;=22,入力項目!$S$16="高専"),IFERROR(VLOOKUP(入力項目!$S$17,子育て関連マスタ!$I$32:$M$34,4,FALSE),0),
AND(U659&gt;=21,U659&lt;=22,入力項目!$S$16&lt;&gt;"高専"),IFERROR(VLOOKUP(入力項目!$S$17,子育て関連マスタ!$I$32:$M$34,4,FALSE),0),
U659&gt;=23,0
) +
IF($D659=4,
  IFERROR(_xlfn.IFS(
  U659&lt;=入力項目!$S$11,0,
  AND(U659=入力項目!$S$11),IFERROR(VLOOKUP(入力項目!$S$12,子育て関連マスタ!$I$4:$M$5,2,FALSE),0),
  AND(U659=4),IFERROR(VLOOKUP(入力項目!$S$13,子育て関連マスタ!$I$9:$M$12,2,FALSE),0),
  AND(U659=7),IFERROR(VLOOKUP(入力項目!$S$14,子育て関連マスタ!$I$16:$M$17,2,FALSE),0),
  AND(U659=13),IFERROR(VLOOKUP(入力項目!$S$15,子育て関連マスタ!$I$21:$M$22,2,FALSE),0),
  AND(U659=16),IFERROR(VLOOKUP(入力項目!$S$16,子育て関連マスタ!$I$26:$M$28,2,FALSE),0),
  AND(U659=19,入力項目!$S$16&lt;&gt;"高専"),IFERROR(VLOOKUP(入力項目!$S$17,子育て関連マスタ!$I$32:$M$37,2,FALSE),0),
  AND(U659=21,入力項目!$S$16="高専"),IFERROR(VLOOKUP(入力項目!$S$17,子育て関連マスタ!$I$32:$M$37,2,FALSE),0),
  U659&gt;=22,0
  ),0),0
) +
IF(AND(U659&gt;=1,U659&lt;=15),IF($D659=入力項目!$S$8,入力項目!$S$3,0),0) +
IF(AND(U659&gt;=1,U659&lt;=15),IF($D659=5,入力項目!$S$4,0),0) +
IF(AND(U659&gt;=1,U659&lt;=15),IF($D659=12,入力項目!$S$5,0),0) +
IF(AND(入力項目!$S$7=$A659,入力項目!$S$8=$D659),子育て関連マスタ!$C$14,0) +
IFERROR(IF(AND(YEAR(EDATE(DATE(入力項目!$S$7,入力項目!$S$8,1),1))=$A659,MONTH(EDATE(DATE(入力項目!$S$7,入力項目!$S$8,1),1))=$D659),子育て関連マスタ!$C$15,0),0) +
IF(AND(OR(U659=3,U659=5,U659=7),$D659=11),子育て関連マスタ!$C$17,0) +
IF(AND(U659=20,$D659=1),子育て関連マスタ!$C$18,0) +
IF(AND(U659=20,$D659=1),
IFERROR(_xlfn.IFS(
入力項目!$S$10="男",子育て関連マスタ!$C$18,
入力項目!$S$10="女",子育て関連マスタ!$C$19
),0),0
) +
IF(AND(U659&gt;=入力項目!$S$18,U659&lt;=入力項目!$S$19),入力項目!$S$20,0) +
IF(AND(U659&gt;=入力項目!$S$21,U659&lt;=入力項目!$S$22),入力項目!$S$23,0) +
IF(AND(U659&gt;=入力項目!$S$24,U659&lt;=入力項目!$S$25),入力項目!$S$26,0)
)</f>
        <v>0</v>
      </c>
      <c r="AJ659" s="10">
        <f ca="1">-VLOOKUP($D659,月別収支!$A$2:$H$13,7,FALSE)</f>
        <v>-20000</v>
      </c>
    </row>
    <row r="660" spans="1:36" x14ac:dyDescent="0.4">
      <c r="A660">
        <f t="shared" ca="1" si="173"/>
        <v>2079</v>
      </c>
      <c r="B660">
        <f t="shared" ca="1" si="180"/>
        <v>2079</v>
      </c>
      <c r="C660">
        <f t="shared" ca="1" si="181"/>
        <v>55</v>
      </c>
      <c r="D660">
        <f t="shared" ca="1" si="174"/>
        <v>6</v>
      </c>
      <c r="E660" t="str">
        <f t="shared" ca="1" si="175"/>
        <v>2079年6月</v>
      </c>
      <c r="F660">
        <f ca="1">IF(OR(入力項目!$N$5&lt;$A660,AND(入力項目!$N$5=$A660,入力項目!$N$6&lt;$D660)),IF(F659=0,1,IF(G660=12,F659+1,F659)),0)</f>
        <v>54</v>
      </c>
      <c r="G660">
        <f ca="1">IF(OR(入力項目!$N$5&lt;$A660,AND(入力項目!$N$5=$A660,入力項目!$N$6&lt;$D660)),IF(G659=12,1,G659+1),0)</f>
        <v>8</v>
      </c>
      <c r="H660" t="str">
        <f t="shared" ca="1" si="176"/>
        <v>54_8</v>
      </c>
      <c r="I660">
        <f ca="1">IF(
  IFERROR(AND($C660&gt;0,MOD($C660,入力項目!$N$22)=0,$D660=入力項目!$N$23), FALSE),
  1,
  IF(
    AND(I659&gt;0,J659=12),
    IF(I659=入力項目!$N$28, 0, I659+1),
    I659
  )
)</f>
        <v>1</v>
      </c>
      <c r="J660">
        <f ca="1">IF($D660=入力項目!$N$23,1,IFERROR(J659+1,1))</f>
        <v>1</v>
      </c>
      <c r="K660" t="str">
        <f t="shared" ca="1" si="177"/>
        <v>1_1</v>
      </c>
      <c r="L660">
        <f ca="1">L659+IF(入力項目!$D$4=$D660,1,0)</f>
        <v>83</v>
      </c>
      <c r="M660" t="str">
        <f t="shared" ca="1" si="178"/>
        <v>83歳</v>
      </c>
      <c r="N660">
        <f t="shared" ca="1" si="182"/>
        <v>84</v>
      </c>
      <c r="O660" t="str">
        <f t="shared" ca="1" si="179"/>
        <v>84歳</v>
      </c>
      <c r="P660">
        <f t="shared" ca="1" si="183"/>
        <v>59</v>
      </c>
      <c r="Q660">
        <f t="shared" ca="1" si="184"/>
        <v>57</v>
      </c>
      <c r="R660">
        <f t="shared" ca="1" si="185"/>
        <v>2080</v>
      </c>
      <c r="S660">
        <f t="shared" ca="1" si="186"/>
        <v>2080</v>
      </c>
      <c r="T660">
        <f t="shared" ca="1" si="187"/>
        <v>2080</v>
      </c>
      <c r="U660">
        <f t="shared" ca="1" si="188"/>
        <v>2080</v>
      </c>
      <c r="V660" s="10">
        <f t="shared" ca="1" si="189"/>
        <v>53364425</v>
      </c>
      <c r="W660" s="10">
        <f ca="1">IF($L660&lt;その他マスタ!$B$1,VLOOKUP($D660,月別収支!$A$2:$H$13,2,FALSE),その他マスタ!$B$3)+IF(AND($L660=その他マスタ!$B$1,入力項目!$I$9="あり",$D660=入力項目!$D$4),その他マスタ!$B$2,0)</f>
        <v>150000</v>
      </c>
      <c r="X660" s="10">
        <f ca="1">-IF(入力項目!$K$5=TRUE,
IF($F660+$G660&lt;3,VLOOKUP($D660,月別収支!$A$2:$H$13,8,FALSE),0)+IFERROR(VLOOKUP($H660,住宅ローン計算!C:P,13,FALSE),0)+IF($F660&gt;1,IF(OR($G660=3,$G660=6,$G660=9,$G660=12),ROUNDUP(入力項目!$N$18/4,0),0),0),
VLOOKUP($D660,月別収支!$A$2:$H$13,8,FALSE))</f>
        <v>0</v>
      </c>
      <c r="Y660" s="10">
        <f ca="1">-VLOOKUP($D660,月別収支!$A$2:$H$13,3,FALSE)</f>
        <v>-75000</v>
      </c>
      <c r="Z660" s="10">
        <f ca="1">-VLOOKUP($D660,月別収支!$A$2:$H$13,4,FALSE)</f>
        <v>-27000</v>
      </c>
      <c r="AA660" s="10">
        <f ca="1">-VLOOKUP($D660,月別収支!$A$2:$H$13,6,FALSE)</f>
        <v>-10000</v>
      </c>
      <c r="AB660" s="10">
        <f ca="1">-(
VLOOKUP($D660,月別収支!$A$2:$H$13,5,FALSE)+IF(AND(入力項目!$I$27&lt;=$A660,ISEVEN($A660-入力項目!$I$27),入力項目!$I$28=$D660),入力項目!$I$26,0)
+IF(入力項目!$K$26=TRUE,
IFERROR(VLOOKUP($K660,マイカーローン計算!C:P,13,FALSE),0),
IFERROR(
  IF(AND($C660&gt;0,MOD($C660,入力項目!$N$22)=0,$D660=入力項目!$N$23),入力項目!$N$24,0),
 0
)
)
)</f>
        <v>-1020000</v>
      </c>
      <c r="AC660" s="10">
        <f ca="1">-IF($A660&lt;入力項目!$N$33,入力項目!$N$35,IF(AND($A660=入力項目!$N$33,$D660&lt;=入力項目!$N$34),入力項目!$N$35,0))</f>
        <v>0</v>
      </c>
      <c r="AD660">
        <f ca="1">-(
_xlfn.IFS(
P660&lt;=入力項目!$S$11,0,
AND(P660&gt;=入力項目!$S$11+1,P660&lt;=3),IFERROR(VLOOKUP(入力項目!$S$12,子育て関連マスタ!$I$4:$M$5,4,FALSE),0),
AND(P660&gt;=4,P660&lt;=6),IFERROR(VLOOKUP(入力項目!$S$13,子育て関連マスタ!$I$9:$M$12,4,FALSE),0),
AND(P660&gt;=7,P660&lt;=12),IFERROR(VLOOKUP(入力項目!$S$14,子育て関連マスタ!$I$16:$M$17,4,FALSE),0),
AND(P660&gt;=13,P660&lt;=15),IFERROR(VLOOKUP(入力項目!$S$15,子育て関連マスタ!$I$21:$M$22,4,FALSE),0),
AND(P660&gt;=16,P660&lt;=18),IFERROR(VLOOKUP(入力項目!$S$16,子育て関連マスタ!$I$26:$M$28,4,FALSE),0),
AND(P660&gt;=19,P660&lt;=20,入力項目!$S$16="高専"),IFERROR(VLOOKUP(入力項目!$S$16,子育て関連マスタ!$I$26:$M$28,4,FALSE),0),
AND(P660&gt;=19,P660&lt;=20,入力項目!$S$16&lt;&gt;"高専"),IFERROR(VLOOKUP(入力項目!$S$17,子育て関連マスタ!$I$32:$M$37,4,FALSE),0),
AND(P660&gt;=21,P660&lt;=22,入力項目!$S$16="高専"),IFERROR(VLOOKUP(入力項目!$S$17,子育て関連マスタ!$I$32:$M$34,4,FALSE),0),
AND(P660&gt;=21,P660&lt;=22,入力項目!$S$16&lt;&gt;"高専"),IFERROR(VLOOKUP(入力項目!$S$17,子育て関連マスタ!$I$32:$M$34,4,FALSE),0),
P660&gt;=23,0
) +
IF($D660=4,
  IFERROR(_xlfn.IFS(
  P660&lt;=入力項目!$S$11,0,
  AND(P660=入力項目!$S$11),IFERROR(VLOOKUP(入力項目!$S$12,子育て関連マスタ!$I$4:$M$5,2,FALSE),0),
  AND(P660=4),IFERROR(VLOOKUP(入力項目!$S$13,子育て関連マスタ!$I$9:$M$12,2,FALSE),0),
  AND(P660=7),IFERROR(VLOOKUP(入力項目!$S$14,子育て関連マスタ!$I$16:$M$17,2,FALSE),0),
  AND(P660=13),IFERROR(VLOOKUP(入力項目!$S$15,子育て関連マスタ!$I$21:$M$22,2,FALSE),0),
  AND(P660=16),IFERROR(VLOOKUP(入力項目!$S$16,子育て関連マスタ!$I$26:$M$28,2,FALSE),0),
  AND(P660=19,入力項目!$S$16&lt;&gt;"高専"),IFERROR(VLOOKUP(入力項目!$S$17,子育て関連マスタ!$I$32:$M$37,2,FALSE),0),
  AND(P660=21,入力項目!$S$16="高専"),IFERROR(VLOOKUP(入力項目!$S$17,子育て関連マスタ!$I$32:$M$37,2,FALSE),0),
  P660&gt;=22,0
  ),0),0
) +
IF(AND(P660&gt;=1,P660&lt;=15),IF($D660=入力項目!$S$8,入力項目!$S$3,0),0) +
IF(AND(P660&gt;=1,P660&lt;=15),IF($D660=5,入力項目!$S$4,0),0) +
IF(AND(P660&gt;=1,P660&lt;=15),IF($D660=12,入力項目!$S$5,0),0) +
IF(AND(入力項目!$S$7=$A660,入力項目!$S$8=$D660),子育て関連マスタ!$C$14,0) +
IFERROR(IF(AND(YEAR(EDATE(DATE(入力項目!$S$7,入力項目!$S$8,1),1))=$A660,MONTH(EDATE(DATE(入力項目!$S$7,入力項目!$S$8,1),1))=$D660),子育て関連マスタ!$C$15,0),0) +
IF(AND(OR(P660=3,P660=5,P660=7),$D660=11),子育て関連マスタ!$C$17,0) +
IF(AND(P660=20,$D660=1),子育て関連マスタ!$C$18,0) +
IF(AND(P660=20,$D660=1),
IFERROR(_xlfn.IFS(
入力項目!$S$10="男",子育て関連マスタ!$C$18,
入力項目!$S$10="女",子育て関連マスタ!$C$19
),0),0
) +
IF(AND(P660&gt;=入力項目!$S$18,P660&lt;=入力項目!$S$19),入力項目!$S$20,0) +
IF(AND(P660&gt;=入力項目!$S$21,P660&lt;=入力項目!$S$22),入力項目!$S$23,0) +
IF(AND(P660&gt;=入力項目!$S$24,P660&lt;=入力項目!$S$25),入力項目!$S$26,0)
)</f>
        <v>0</v>
      </c>
      <c r="AE660">
        <f ca="1">-(
_xlfn.IFS(
Q660&lt;=入力項目!$S$11,0,
AND(Q660&gt;=入力項目!$S$11+1,Q660&lt;=3),IFERROR(VLOOKUP(入力項目!$S$12,子育て関連マスタ!$I$4:$M$5,4,FALSE),0),
AND(Q660&gt;=4,Q660&lt;=6),IFERROR(VLOOKUP(入力項目!$S$13,子育て関連マスタ!$I$9:$M$12,4,FALSE),0),
AND(Q660&gt;=7,Q660&lt;=12),IFERROR(VLOOKUP(入力項目!$S$14,子育て関連マスタ!$I$16:$M$17,4,FALSE),0),
AND(Q660&gt;=13,Q660&lt;=15),IFERROR(VLOOKUP(入力項目!$S$15,子育て関連マスタ!$I$21:$M$22,4,FALSE),0),
AND(Q660&gt;=16,Q660&lt;=18),IFERROR(VLOOKUP(入力項目!$S$16,子育て関連マスタ!$I$26:$M$28,4,FALSE),0),
AND(Q660&gt;=19,Q660&lt;=20,入力項目!$S$16="高専"),IFERROR(VLOOKUP(入力項目!$S$16,子育て関連マスタ!$I$26:$M$28,4,FALSE),0),
AND(Q660&gt;=19,Q660&lt;=20,入力項目!$S$16&lt;&gt;"高専"),IFERROR(VLOOKUP(入力項目!$S$17,子育て関連マスタ!$I$32:$M$37,4,FALSE),0),
AND(Q660&gt;=21,Q660&lt;=22,入力項目!$S$16="高専"),IFERROR(VLOOKUP(入力項目!$S$17,子育て関連マスタ!$I$32:$M$34,4,FALSE),0),
AND(Q660&gt;=21,Q660&lt;=22,入力項目!$S$16&lt;&gt;"高専"),IFERROR(VLOOKUP(入力項目!$S$17,子育て関連マスタ!$I$32:$M$34,4,FALSE),0),
Q660&gt;=23,0
) +
IF($D660=4,
  IFERROR(_xlfn.IFS(
  Q660&lt;=入力項目!$S$11,0,
  AND(Q660=入力項目!$S$11),IFERROR(VLOOKUP(入力項目!$S$12,子育て関連マスタ!$I$4:$M$5,2,FALSE),0),
  AND(Q660=4),IFERROR(VLOOKUP(入力項目!$S$13,子育て関連マスタ!$I$9:$M$12,2,FALSE),0),
  AND(Q660=7),IFERROR(VLOOKUP(入力項目!$S$14,子育て関連マスタ!$I$16:$M$17,2,FALSE),0),
  AND(Q660=13),IFERROR(VLOOKUP(入力項目!$S$15,子育て関連マスタ!$I$21:$M$22,2,FALSE),0),
  AND(Q660=16),IFERROR(VLOOKUP(入力項目!$S$16,子育て関連マスタ!$I$26:$M$28,2,FALSE),0),
  AND(Q660=19,入力項目!$S$16&lt;&gt;"高専"),IFERROR(VLOOKUP(入力項目!$S$17,子育て関連マスタ!$I$32:$M$37,2,FALSE),0),
  AND(Q660=21,入力項目!$S$16="高専"),IFERROR(VLOOKUP(入力項目!$S$17,子育て関連マスタ!$I$32:$M$37,2,FALSE),0),
  Q660&gt;=22,0
  ),0),0
) +
IF(AND(Q660&gt;=1,Q660&lt;=15),IF($D660=入力項目!$S$8,入力項目!$S$3,0),0) +
IF(AND(Q660&gt;=1,Q660&lt;=15),IF($D660=5,入力項目!$S$4,0),0) +
IF(AND(Q660&gt;=1,Q660&lt;=15),IF($D660=12,入力項目!$S$5,0),0) +
IF(AND(入力項目!$S$7=$A660,入力項目!$S$8=$D660),子育て関連マスタ!$C$14,0) +
IFERROR(IF(AND(YEAR(EDATE(DATE(入力項目!$S$7,入力項目!$S$8,1),1))=$A660,MONTH(EDATE(DATE(入力項目!$S$7,入力項目!$S$8,1),1))=$D660),子育て関連マスタ!$C$15,0),0) +
IF(AND(OR(Q660=3,Q660=5,Q660=7),$D660=11),子育て関連マスタ!$C$17,0) +
IF(AND(Q660=20,$D660=1),子育て関連マスタ!$C$18,0) +
IF(AND(Q660=20,$D660=1),
IFERROR(_xlfn.IFS(
入力項目!$S$10="男",子育て関連マスタ!$C$18,
入力項目!$S$10="女",子育て関連マスタ!$C$19
),0),0
) +
IF(AND(Q660&gt;=入力項目!$S$18,Q660&lt;=入力項目!$S$19),入力項目!$S$20,0) +
IF(AND(Q660&gt;=入力項目!$S$21,Q660&lt;=入力項目!$S$22),入力項目!$S$23,0) +
IF(AND(Q660&gt;=入力項目!$S$24,Q660&lt;=入力項目!$S$25),入力項目!$S$26,0)
)</f>
        <v>0</v>
      </c>
      <c r="AF660">
        <f ca="1">-(
_xlfn.IFS(
R660&lt;=入力項目!$S$11,0,
AND(R660&gt;=入力項目!$S$11+1,R660&lt;=3),IFERROR(VLOOKUP(入力項目!$S$12,子育て関連マスタ!$I$4:$M$5,4,FALSE),0),
AND(R660&gt;=4,R660&lt;=6),IFERROR(VLOOKUP(入力項目!$S$13,子育て関連マスタ!$I$9:$M$12,4,FALSE),0),
AND(R660&gt;=7,R660&lt;=12),IFERROR(VLOOKUP(入力項目!$S$14,子育て関連マスタ!$I$16:$M$17,4,FALSE),0),
AND(R660&gt;=13,R660&lt;=15),IFERROR(VLOOKUP(入力項目!$S$15,子育て関連マスタ!$I$21:$M$22,4,FALSE),0),
AND(R660&gt;=16,R660&lt;=18),IFERROR(VLOOKUP(入力項目!$S$16,子育て関連マスタ!$I$26:$M$28,4,FALSE),0),
AND(R660&gt;=19,R660&lt;=20,入力項目!$S$16="高専"),IFERROR(VLOOKUP(入力項目!$S$16,子育て関連マスタ!$I$26:$M$28,4,FALSE),0),
AND(R660&gt;=19,R660&lt;=20,入力項目!$S$16&lt;&gt;"高専"),IFERROR(VLOOKUP(入力項目!$S$17,子育て関連マスタ!$I$32:$M$37,4,FALSE),0),
AND(R660&gt;=21,R660&lt;=22,入力項目!$S$16="高専"),IFERROR(VLOOKUP(入力項目!$S$17,子育て関連マスタ!$I$32:$M$34,4,FALSE),0),
AND(R660&gt;=21,R660&lt;=22,入力項目!$S$16&lt;&gt;"高専"),IFERROR(VLOOKUP(入力項目!$S$17,子育て関連マスタ!$I$32:$M$34,4,FALSE),0),
R660&gt;=23,0
) +
IF($D660=4,
  IFERROR(_xlfn.IFS(
  R660&lt;=入力項目!$S$11,0,
  AND(R660=入力項目!$S$11),IFERROR(VLOOKUP(入力項目!$S$12,子育て関連マスタ!$I$4:$M$5,2,FALSE),0),
  AND(R660=4),IFERROR(VLOOKUP(入力項目!$S$13,子育て関連マスタ!$I$9:$M$12,2,FALSE),0),
  AND(R660=7),IFERROR(VLOOKUP(入力項目!$S$14,子育て関連マスタ!$I$16:$M$17,2,FALSE),0),
  AND(R660=13),IFERROR(VLOOKUP(入力項目!$S$15,子育て関連マスタ!$I$21:$M$22,2,FALSE),0),
  AND(R660=16),IFERROR(VLOOKUP(入力項目!$S$16,子育て関連マスタ!$I$26:$M$28,2,FALSE),0),
  AND(R660=19,入力項目!$S$16&lt;&gt;"高専"),IFERROR(VLOOKUP(入力項目!$S$17,子育て関連マスタ!$I$32:$M$37,2,FALSE),0),
  AND(R660=21,入力項目!$S$16="高専"),IFERROR(VLOOKUP(入力項目!$S$17,子育て関連マスタ!$I$32:$M$37,2,FALSE),0),
  R660&gt;=22,0
  ),0),0
) +
IF(AND(R660&gt;=1,R660&lt;=15),IF($D660=入力項目!$S$8,入力項目!$S$3,0),0) +
IF(AND(R660&gt;=1,R660&lt;=15),IF($D660=5,入力項目!$S$4,0),0) +
IF(AND(R660&gt;=1,R660&lt;=15),IF($D660=12,入力項目!$S$5,0),0) +
IF(AND(入力項目!$S$7=$A660,入力項目!$S$8=$D660),子育て関連マスタ!$C$14,0) +
IFERROR(IF(AND(YEAR(EDATE(DATE(入力項目!$S$7,入力項目!$S$8,1),1))=$A660,MONTH(EDATE(DATE(入力項目!$S$7,入力項目!$S$8,1),1))=$D660),子育て関連マスタ!$C$15,0),0) +
IF(AND(OR(R660=3,R660=5,R660=7),$D660=11),子育て関連マスタ!$C$17,0) +
IF(AND(R660=20,$D660=1),子育て関連マスタ!$C$18,0) +
IF(AND(R660=20,$D660=1),
IFERROR(_xlfn.IFS(
入力項目!$S$10="男",子育て関連マスタ!$C$18,
入力項目!$S$10="女",子育て関連マスタ!$C$19
),0),0
) +
IF(AND(R660&gt;=入力項目!$S$18,R660&lt;=入力項目!$S$19),入力項目!$S$20,0) +
IF(AND(R660&gt;=入力項目!$S$21,R660&lt;=入力項目!$S$22),入力項目!$S$23,0) +
IF(AND(R660&gt;=入力項目!$S$24,R660&lt;=入力項目!$S$25),入力項目!$S$26,0)
)</f>
        <v>0</v>
      </c>
      <c r="AG660">
        <f ca="1">-(
_xlfn.IFS(
S660&lt;=入力項目!$S$11,0,
AND(S660&gt;=入力項目!$S$11+1,S660&lt;=3),IFERROR(VLOOKUP(入力項目!$S$12,子育て関連マスタ!$I$4:$M$5,4,FALSE),0),
AND(S660&gt;=4,S660&lt;=6),IFERROR(VLOOKUP(入力項目!$S$13,子育て関連マスタ!$I$9:$M$12,4,FALSE),0),
AND(S660&gt;=7,S660&lt;=12),IFERROR(VLOOKUP(入力項目!$S$14,子育て関連マスタ!$I$16:$M$17,4,FALSE),0),
AND(S660&gt;=13,S660&lt;=15),IFERROR(VLOOKUP(入力項目!$S$15,子育て関連マスタ!$I$21:$M$22,4,FALSE),0),
AND(S660&gt;=16,S660&lt;=18),IFERROR(VLOOKUP(入力項目!$S$16,子育て関連マスタ!$I$26:$M$28,4,FALSE),0),
AND(S660&gt;=19,S660&lt;=20,入力項目!$S$16="高専"),IFERROR(VLOOKUP(入力項目!$S$16,子育て関連マスタ!$I$26:$M$28,4,FALSE),0),
AND(S660&gt;=19,S660&lt;=20,入力項目!$S$16&lt;&gt;"高専"),IFERROR(VLOOKUP(入力項目!$S$17,子育て関連マスタ!$I$32:$M$37,4,FALSE),0),
AND(S660&gt;=21,S660&lt;=22,入力項目!$S$16="高専"),IFERROR(VLOOKUP(入力項目!$S$17,子育て関連マスタ!$I$32:$M$34,4,FALSE),0),
AND(S660&gt;=21,S660&lt;=22,入力項目!$S$16&lt;&gt;"高専"),IFERROR(VLOOKUP(入力項目!$S$17,子育て関連マスタ!$I$32:$M$34,4,FALSE),0),
S660&gt;=23,0
) +
IF($D660=4,
  IFERROR(_xlfn.IFS(
  S660&lt;=入力項目!$S$11,0,
  AND(S660=入力項目!$S$11),IFERROR(VLOOKUP(入力項目!$S$12,子育て関連マスタ!$I$4:$M$5,2,FALSE),0),
  AND(S660=4),IFERROR(VLOOKUP(入力項目!$S$13,子育て関連マスタ!$I$9:$M$12,2,FALSE),0),
  AND(S660=7),IFERROR(VLOOKUP(入力項目!$S$14,子育て関連マスタ!$I$16:$M$17,2,FALSE),0),
  AND(S660=13),IFERROR(VLOOKUP(入力項目!$S$15,子育て関連マスタ!$I$21:$M$22,2,FALSE),0),
  AND(S660=16),IFERROR(VLOOKUP(入力項目!$S$16,子育て関連マスタ!$I$26:$M$28,2,FALSE),0),
  AND(S660=19,入力項目!$S$16&lt;&gt;"高専"),IFERROR(VLOOKUP(入力項目!$S$17,子育て関連マスタ!$I$32:$M$37,2,FALSE),0),
  AND(S660=21,入力項目!$S$16="高専"),IFERROR(VLOOKUP(入力項目!$S$17,子育て関連マスタ!$I$32:$M$37,2,FALSE),0),
  S660&gt;=22,0
  ),0),0
) +
IF(AND(S660&gt;=1,S660&lt;=15),IF($D660=入力項目!$S$8,入力項目!$S$3,0),0) +
IF(AND(S660&gt;=1,S660&lt;=15),IF($D660=5,入力項目!$S$4,0),0) +
IF(AND(S660&gt;=1,S660&lt;=15),IF($D660=12,入力項目!$S$5,0),0) +
IF(AND(入力項目!$S$7=$A660,入力項目!$S$8=$D660),子育て関連マスタ!$C$14,0) +
IFERROR(IF(AND(YEAR(EDATE(DATE(入力項目!$S$7,入力項目!$S$8,1),1))=$A660,MONTH(EDATE(DATE(入力項目!$S$7,入力項目!$S$8,1),1))=$D660),子育て関連マスタ!$C$15,0),0) +
IF(AND(OR(S660=3,S660=5,S660=7),$D660=11),子育て関連マスタ!$C$17,0) +
IF(AND(S660=20,$D660=1),子育て関連マスタ!$C$18,0) +
IF(AND(S660=20,$D660=1),
IFERROR(_xlfn.IFS(
入力項目!$S$10="男",子育て関連マスタ!$C$18,
入力項目!$S$10="女",子育て関連マスタ!$C$19
),0),0
) +
IF(AND(S660&gt;=入力項目!$S$18,S660&lt;=入力項目!$S$19),入力項目!$S$20,0) +
IF(AND(S660&gt;=入力項目!$S$21,S660&lt;=入力項目!$S$22),入力項目!$S$23,0) +
IF(AND(S660&gt;=入力項目!$S$24,S660&lt;=入力項目!$S$25),入力項目!$S$26,0)
)</f>
        <v>0</v>
      </c>
      <c r="AH660">
        <f ca="1">-(
_xlfn.IFS(
T660&lt;=入力項目!$S$11,0,
AND(T660&gt;=入力項目!$S$11+1,T660&lt;=3),IFERROR(VLOOKUP(入力項目!$S$12,子育て関連マスタ!$I$4:$M$5,4,FALSE),0),
AND(T660&gt;=4,T660&lt;=6),IFERROR(VLOOKUP(入力項目!$S$13,子育て関連マスタ!$I$9:$M$12,4,FALSE),0),
AND(T660&gt;=7,T660&lt;=12),IFERROR(VLOOKUP(入力項目!$S$14,子育て関連マスタ!$I$16:$M$17,4,FALSE),0),
AND(T660&gt;=13,T660&lt;=15),IFERROR(VLOOKUP(入力項目!$S$15,子育て関連マスタ!$I$21:$M$22,4,FALSE),0),
AND(T660&gt;=16,T660&lt;=18),IFERROR(VLOOKUP(入力項目!$S$16,子育て関連マスタ!$I$26:$M$28,4,FALSE),0),
AND(T660&gt;=19,T660&lt;=20,入力項目!$S$16="高専"),IFERROR(VLOOKUP(入力項目!$S$16,子育て関連マスタ!$I$26:$M$28,4,FALSE),0),
AND(T660&gt;=19,T660&lt;=20,入力項目!$S$16&lt;&gt;"高専"),IFERROR(VLOOKUP(入力項目!$S$17,子育て関連マスタ!$I$32:$M$37,4,FALSE),0),
AND(T660&gt;=21,T660&lt;=22,入力項目!$S$16="高専"),IFERROR(VLOOKUP(入力項目!$S$17,子育て関連マスタ!$I$32:$M$34,4,FALSE),0),
AND(T660&gt;=21,T660&lt;=22,入力項目!$S$16&lt;&gt;"高専"),IFERROR(VLOOKUP(入力項目!$S$17,子育て関連マスタ!$I$32:$M$34,4,FALSE),0),
T660&gt;=23,0
) +
IF($D660=4,
  IFERROR(_xlfn.IFS(
  T660&lt;=入力項目!$S$11,0,
  AND(T660=入力項目!$S$11),IFERROR(VLOOKUP(入力項目!$S$12,子育て関連マスタ!$I$4:$M$5,2,FALSE),0),
  AND(T660=4),IFERROR(VLOOKUP(入力項目!$S$13,子育て関連マスタ!$I$9:$M$12,2,FALSE),0),
  AND(T660=7),IFERROR(VLOOKUP(入力項目!$S$14,子育て関連マスタ!$I$16:$M$17,2,FALSE),0),
  AND(T660=13),IFERROR(VLOOKUP(入力項目!$S$15,子育て関連マスタ!$I$21:$M$22,2,FALSE),0),
  AND(T660=16),IFERROR(VLOOKUP(入力項目!$S$16,子育て関連マスタ!$I$26:$M$28,2,FALSE),0),
  AND(T660=19,入力項目!$S$16&lt;&gt;"高専"),IFERROR(VLOOKUP(入力項目!$S$17,子育て関連マスタ!$I$32:$M$37,2,FALSE),0),
  AND(T660=21,入力項目!$S$16="高専"),IFERROR(VLOOKUP(入力項目!$S$17,子育て関連マスタ!$I$32:$M$37,2,FALSE),0),
  T660&gt;=22,0
  ),0),0
) +
IF(AND(T660&gt;=1,T660&lt;=15),IF($D660=入力項目!$S$8,入力項目!$S$3,0),0) +
IF(AND(T660&gt;=1,T660&lt;=15),IF($D660=5,入力項目!$S$4,0),0) +
IF(AND(T660&gt;=1,T660&lt;=15),IF($D660=12,入力項目!$S$5,0),0) +
IF(AND(入力項目!$S$7=$A660,入力項目!$S$8=$D660),子育て関連マスタ!$C$14,0) +
IFERROR(IF(AND(YEAR(EDATE(DATE(入力項目!$S$7,入力項目!$S$8,1),1))=$A660,MONTH(EDATE(DATE(入力項目!$S$7,入力項目!$S$8,1),1))=$D660),子育て関連マスタ!$C$15,0),0) +
IF(AND(OR(T660=3,T660=5,T660=7),$D660=11),子育て関連マスタ!$C$17,0) +
IF(AND(T660=20,$D660=1),子育て関連マスタ!$C$18,0) +
IF(AND(T660=20,$D660=1),
IFERROR(_xlfn.IFS(
入力項目!$S$10="男",子育て関連マスタ!$C$18,
入力項目!$S$10="女",子育て関連マスタ!$C$19
),0),0
) +
IF(AND(T660&gt;=入力項目!$S$18,T660&lt;=入力項目!$S$19),入力項目!$S$20,0) +
IF(AND(T660&gt;=入力項目!$S$21,T660&lt;=入力項目!$S$22),入力項目!$S$23,0) +
IF(AND(T660&gt;=入力項目!$S$24,T660&lt;=入力項目!$S$25),入力項目!$S$26,0)
)</f>
        <v>0</v>
      </c>
      <c r="AI660">
        <f ca="1">-(
_xlfn.IFS(
U660&lt;=入力項目!$S$11,0,
AND(U660&gt;=入力項目!$S$11+1,U660&lt;=3),IFERROR(VLOOKUP(入力項目!$S$12,子育て関連マスタ!$I$4:$M$5,4,FALSE),0),
AND(U660&gt;=4,U660&lt;=6),IFERROR(VLOOKUP(入力項目!$S$13,子育て関連マスタ!$I$9:$M$12,4,FALSE),0),
AND(U660&gt;=7,U660&lt;=12),IFERROR(VLOOKUP(入力項目!$S$14,子育て関連マスタ!$I$16:$M$17,4,FALSE),0),
AND(U660&gt;=13,U660&lt;=15),IFERROR(VLOOKUP(入力項目!$S$15,子育て関連マスタ!$I$21:$M$22,4,FALSE),0),
AND(U660&gt;=16,U660&lt;=18),IFERROR(VLOOKUP(入力項目!$S$16,子育て関連マスタ!$I$26:$M$28,4,FALSE),0),
AND(U660&gt;=19,U660&lt;=20,入力項目!$S$16="高専"),IFERROR(VLOOKUP(入力項目!$S$16,子育て関連マスタ!$I$26:$M$28,4,FALSE),0),
AND(U660&gt;=19,U660&lt;=20,入力項目!$S$16&lt;&gt;"高専"),IFERROR(VLOOKUP(入力項目!$S$17,子育て関連マスタ!$I$32:$M$37,4,FALSE),0),
AND(U660&gt;=21,U660&lt;=22,入力項目!$S$16="高専"),IFERROR(VLOOKUP(入力項目!$S$17,子育て関連マスタ!$I$32:$M$34,4,FALSE),0),
AND(U660&gt;=21,U660&lt;=22,入力項目!$S$16&lt;&gt;"高専"),IFERROR(VLOOKUP(入力項目!$S$17,子育て関連マスタ!$I$32:$M$34,4,FALSE),0),
U660&gt;=23,0
) +
IF($D660=4,
  IFERROR(_xlfn.IFS(
  U660&lt;=入力項目!$S$11,0,
  AND(U660=入力項目!$S$11),IFERROR(VLOOKUP(入力項目!$S$12,子育て関連マスタ!$I$4:$M$5,2,FALSE),0),
  AND(U660=4),IFERROR(VLOOKUP(入力項目!$S$13,子育て関連マスタ!$I$9:$M$12,2,FALSE),0),
  AND(U660=7),IFERROR(VLOOKUP(入力項目!$S$14,子育て関連マスタ!$I$16:$M$17,2,FALSE),0),
  AND(U660=13),IFERROR(VLOOKUP(入力項目!$S$15,子育て関連マスタ!$I$21:$M$22,2,FALSE),0),
  AND(U660=16),IFERROR(VLOOKUP(入力項目!$S$16,子育て関連マスタ!$I$26:$M$28,2,FALSE),0),
  AND(U660=19,入力項目!$S$16&lt;&gt;"高専"),IFERROR(VLOOKUP(入力項目!$S$17,子育て関連マスタ!$I$32:$M$37,2,FALSE),0),
  AND(U660=21,入力項目!$S$16="高専"),IFERROR(VLOOKUP(入力項目!$S$17,子育て関連マスタ!$I$32:$M$37,2,FALSE),0),
  U660&gt;=22,0
  ),0),0
) +
IF(AND(U660&gt;=1,U660&lt;=15),IF($D660=入力項目!$S$8,入力項目!$S$3,0),0) +
IF(AND(U660&gt;=1,U660&lt;=15),IF($D660=5,入力項目!$S$4,0),0) +
IF(AND(U660&gt;=1,U660&lt;=15),IF($D660=12,入力項目!$S$5,0),0) +
IF(AND(入力項目!$S$7=$A660,入力項目!$S$8=$D660),子育て関連マスタ!$C$14,0) +
IFERROR(IF(AND(YEAR(EDATE(DATE(入力項目!$S$7,入力項目!$S$8,1),1))=$A660,MONTH(EDATE(DATE(入力項目!$S$7,入力項目!$S$8,1),1))=$D660),子育て関連マスタ!$C$15,0),0) +
IF(AND(OR(U660=3,U660=5,U660=7),$D660=11),子育て関連マスタ!$C$17,0) +
IF(AND(U660=20,$D660=1),子育て関連マスタ!$C$18,0) +
IF(AND(U660=20,$D660=1),
IFERROR(_xlfn.IFS(
入力項目!$S$10="男",子育て関連マスタ!$C$18,
入力項目!$S$10="女",子育て関連マスタ!$C$19
),0),0
) +
IF(AND(U660&gt;=入力項目!$S$18,U660&lt;=入力項目!$S$19),入力項目!$S$20,0) +
IF(AND(U660&gt;=入力項目!$S$21,U660&lt;=入力項目!$S$22),入力項目!$S$23,0) +
IF(AND(U660&gt;=入力項目!$S$24,U660&lt;=入力項目!$S$25),入力項目!$S$26,0)
)</f>
        <v>0</v>
      </c>
      <c r="AJ660" s="10">
        <f ca="1">-VLOOKUP($D660,月別収支!$A$2:$H$13,7,FALSE)</f>
        <v>-20000</v>
      </c>
    </row>
    <row r="661" spans="1:36" x14ac:dyDescent="0.4">
      <c r="A661">
        <f t="shared" ca="1" si="173"/>
        <v>2079</v>
      </c>
      <c r="B661">
        <f t="shared" ca="1" si="180"/>
        <v>2079</v>
      </c>
      <c r="C661">
        <f t="shared" ca="1" si="181"/>
        <v>55</v>
      </c>
      <c r="D661">
        <f t="shared" ca="1" si="174"/>
        <v>7</v>
      </c>
      <c r="E661" t="str">
        <f t="shared" ca="1" si="175"/>
        <v>2079年7月</v>
      </c>
      <c r="F661">
        <f ca="1">IF(OR(入力項目!$N$5&lt;$A661,AND(入力項目!$N$5=$A661,入力項目!$N$6&lt;$D661)),IF(F660=0,1,IF(G661=12,F660+1,F660)),0)</f>
        <v>54</v>
      </c>
      <c r="G661">
        <f ca="1">IF(OR(入力項目!$N$5&lt;$A661,AND(入力項目!$N$5=$A661,入力項目!$N$6&lt;$D661)),IF(G660=12,1,G660+1),0)</f>
        <v>9</v>
      </c>
      <c r="H661" t="str">
        <f t="shared" ca="1" si="176"/>
        <v>54_9</v>
      </c>
      <c r="I661">
        <f ca="1">IF(
  IFERROR(AND($C661&gt;0,MOD($C661,入力項目!$N$22)=0,$D661=入力項目!$N$23), FALSE),
  1,
  IF(
    AND(I660&gt;0,J660=12),
    IF(I660=入力項目!$N$28, 0, I660+1),
    I660
  )
)</f>
        <v>1</v>
      </c>
      <c r="J661">
        <f ca="1">IF($D661=入力項目!$N$23,1,IFERROR(J660+1,1))</f>
        <v>2</v>
      </c>
      <c r="K661" t="str">
        <f t="shared" ca="1" si="177"/>
        <v>1_2</v>
      </c>
      <c r="L661">
        <f ca="1">L660+IF(入力項目!$D$4=$D661,1,0)</f>
        <v>83</v>
      </c>
      <c r="M661" t="str">
        <f t="shared" ca="1" si="178"/>
        <v>83歳</v>
      </c>
      <c r="N661">
        <f t="shared" ca="1" si="182"/>
        <v>84</v>
      </c>
      <c r="O661" t="str">
        <f t="shared" ca="1" si="179"/>
        <v>84歳</v>
      </c>
      <c r="P661">
        <f t="shared" ca="1" si="183"/>
        <v>59</v>
      </c>
      <c r="Q661">
        <f t="shared" ca="1" si="184"/>
        <v>57</v>
      </c>
      <c r="R661">
        <f t="shared" ca="1" si="185"/>
        <v>2080</v>
      </c>
      <c r="S661">
        <f t="shared" ca="1" si="186"/>
        <v>2080</v>
      </c>
      <c r="T661">
        <f t="shared" ca="1" si="187"/>
        <v>2080</v>
      </c>
      <c r="U661">
        <f t="shared" ca="1" si="188"/>
        <v>2080</v>
      </c>
      <c r="V661" s="10">
        <f t="shared" ca="1" si="189"/>
        <v>53324925</v>
      </c>
      <c r="W661" s="10">
        <f ca="1">IF($L661&lt;その他マスタ!$B$1,VLOOKUP($D661,月別収支!$A$2:$H$13,2,FALSE),その他マスタ!$B$3)+IF(AND($L661=その他マスタ!$B$1,入力項目!$I$9="あり",$D661=入力項目!$D$4),その他マスタ!$B$2,0)</f>
        <v>150000</v>
      </c>
      <c r="X661" s="10">
        <f ca="1">-IF(入力項目!$K$5=TRUE,
IF($F661+$G661&lt;3,VLOOKUP($D661,月別収支!$A$2:$H$13,8,FALSE),0)+IFERROR(VLOOKUP($H661,住宅ローン計算!C:P,13,FALSE),0)+IF($F661&gt;1,IF(OR($G661=3,$G661=6,$G661=9,$G661=12),ROUNDUP(入力項目!$N$18/4,0),0),0),
VLOOKUP($D661,月別収支!$A$2:$H$13,8,FALSE))</f>
        <v>-37500</v>
      </c>
      <c r="Y661" s="10">
        <f ca="1">-VLOOKUP($D661,月別収支!$A$2:$H$13,3,FALSE)</f>
        <v>-75000</v>
      </c>
      <c r="Z661" s="10">
        <f ca="1">-VLOOKUP($D661,月別収支!$A$2:$H$13,4,FALSE)</f>
        <v>-27000</v>
      </c>
      <c r="AA661" s="10">
        <f ca="1">-VLOOKUP($D661,月別収支!$A$2:$H$13,6,FALSE)</f>
        <v>-10000</v>
      </c>
      <c r="AB661" s="10">
        <f ca="1">-(
VLOOKUP($D661,月別収支!$A$2:$H$13,5,FALSE)+IF(AND(入力項目!$I$27&lt;=$A661,ISEVEN($A661-入力項目!$I$27),入力項目!$I$28=$D661),入力項目!$I$26,0)
+IF(入力項目!$K$26=TRUE,
IFERROR(VLOOKUP($K661,マイカーローン計算!C:P,13,FALSE),0),
IFERROR(
  IF(AND($C661&gt;0,MOD($C661,入力項目!$N$22)=0,$D661=入力項目!$N$23),入力項目!$N$24,0),
 0
)
)
)</f>
        <v>-20000</v>
      </c>
      <c r="AC661" s="10">
        <f ca="1">-IF($A661&lt;入力項目!$N$33,入力項目!$N$35,IF(AND($A661=入力項目!$N$33,$D661&lt;=入力項目!$N$34),入力項目!$N$35,0))</f>
        <v>0</v>
      </c>
      <c r="AD661">
        <f ca="1">-(
_xlfn.IFS(
P661&lt;=入力項目!$S$11,0,
AND(P661&gt;=入力項目!$S$11+1,P661&lt;=3),IFERROR(VLOOKUP(入力項目!$S$12,子育て関連マスタ!$I$4:$M$5,4,FALSE),0),
AND(P661&gt;=4,P661&lt;=6),IFERROR(VLOOKUP(入力項目!$S$13,子育て関連マスタ!$I$9:$M$12,4,FALSE),0),
AND(P661&gt;=7,P661&lt;=12),IFERROR(VLOOKUP(入力項目!$S$14,子育て関連マスタ!$I$16:$M$17,4,FALSE),0),
AND(P661&gt;=13,P661&lt;=15),IFERROR(VLOOKUP(入力項目!$S$15,子育て関連マスタ!$I$21:$M$22,4,FALSE),0),
AND(P661&gt;=16,P661&lt;=18),IFERROR(VLOOKUP(入力項目!$S$16,子育て関連マスタ!$I$26:$M$28,4,FALSE),0),
AND(P661&gt;=19,P661&lt;=20,入力項目!$S$16="高専"),IFERROR(VLOOKUP(入力項目!$S$16,子育て関連マスタ!$I$26:$M$28,4,FALSE),0),
AND(P661&gt;=19,P661&lt;=20,入力項目!$S$16&lt;&gt;"高専"),IFERROR(VLOOKUP(入力項目!$S$17,子育て関連マスタ!$I$32:$M$37,4,FALSE),0),
AND(P661&gt;=21,P661&lt;=22,入力項目!$S$16="高専"),IFERROR(VLOOKUP(入力項目!$S$17,子育て関連マスタ!$I$32:$M$34,4,FALSE),0),
AND(P661&gt;=21,P661&lt;=22,入力項目!$S$16&lt;&gt;"高専"),IFERROR(VLOOKUP(入力項目!$S$17,子育て関連マスタ!$I$32:$M$34,4,FALSE),0),
P661&gt;=23,0
) +
IF($D661=4,
  IFERROR(_xlfn.IFS(
  P661&lt;=入力項目!$S$11,0,
  AND(P661=入力項目!$S$11),IFERROR(VLOOKUP(入力項目!$S$12,子育て関連マスタ!$I$4:$M$5,2,FALSE),0),
  AND(P661=4),IFERROR(VLOOKUP(入力項目!$S$13,子育て関連マスタ!$I$9:$M$12,2,FALSE),0),
  AND(P661=7),IFERROR(VLOOKUP(入力項目!$S$14,子育て関連マスタ!$I$16:$M$17,2,FALSE),0),
  AND(P661=13),IFERROR(VLOOKUP(入力項目!$S$15,子育て関連マスタ!$I$21:$M$22,2,FALSE),0),
  AND(P661=16),IFERROR(VLOOKUP(入力項目!$S$16,子育て関連マスタ!$I$26:$M$28,2,FALSE),0),
  AND(P661=19,入力項目!$S$16&lt;&gt;"高専"),IFERROR(VLOOKUP(入力項目!$S$17,子育て関連マスタ!$I$32:$M$37,2,FALSE),0),
  AND(P661=21,入力項目!$S$16="高専"),IFERROR(VLOOKUP(入力項目!$S$17,子育て関連マスタ!$I$32:$M$37,2,FALSE),0),
  P661&gt;=22,0
  ),0),0
) +
IF(AND(P661&gt;=1,P661&lt;=15),IF($D661=入力項目!$S$8,入力項目!$S$3,0),0) +
IF(AND(P661&gt;=1,P661&lt;=15),IF($D661=5,入力項目!$S$4,0),0) +
IF(AND(P661&gt;=1,P661&lt;=15),IF($D661=12,入力項目!$S$5,0),0) +
IF(AND(入力項目!$S$7=$A661,入力項目!$S$8=$D661),子育て関連マスタ!$C$14,0) +
IFERROR(IF(AND(YEAR(EDATE(DATE(入力項目!$S$7,入力項目!$S$8,1),1))=$A661,MONTH(EDATE(DATE(入力項目!$S$7,入力項目!$S$8,1),1))=$D661),子育て関連マスタ!$C$15,0),0) +
IF(AND(OR(P661=3,P661=5,P661=7),$D661=11),子育て関連マスタ!$C$17,0) +
IF(AND(P661=20,$D661=1),子育て関連マスタ!$C$18,0) +
IF(AND(P661=20,$D661=1),
IFERROR(_xlfn.IFS(
入力項目!$S$10="男",子育て関連マスタ!$C$18,
入力項目!$S$10="女",子育て関連マスタ!$C$19
),0),0
) +
IF(AND(P661&gt;=入力項目!$S$18,P661&lt;=入力項目!$S$19),入力項目!$S$20,0) +
IF(AND(P661&gt;=入力項目!$S$21,P661&lt;=入力項目!$S$22),入力項目!$S$23,0) +
IF(AND(P661&gt;=入力項目!$S$24,P661&lt;=入力項目!$S$25),入力項目!$S$26,0)
)</f>
        <v>0</v>
      </c>
      <c r="AE661">
        <f ca="1">-(
_xlfn.IFS(
Q661&lt;=入力項目!$S$11,0,
AND(Q661&gt;=入力項目!$S$11+1,Q661&lt;=3),IFERROR(VLOOKUP(入力項目!$S$12,子育て関連マスタ!$I$4:$M$5,4,FALSE),0),
AND(Q661&gt;=4,Q661&lt;=6),IFERROR(VLOOKUP(入力項目!$S$13,子育て関連マスタ!$I$9:$M$12,4,FALSE),0),
AND(Q661&gt;=7,Q661&lt;=12),IFERROR(VLOOKUP(入力項目!$S$14,子育て関連マスタ!$I$16:$M$17,4,FALSE),0),
AND(Q661&gt;=13,Q661&lt;=15),IFERROR(VLOOKUP(入力項目!$S$15,子育て関連マスタ!$I$21:$M$22,4,FALSE),0),
AND(Q661&gt;=16,Q661&lt;=18),IFERROR(VLOOKUP(入力項目!$S$16,子育て関連マスタ!$I$26:$M$28,4,FALSE),0),
AND(Q661&gt;=19,Q661&lt;=20,入力項目!$S$16="高専"),IFERROR(VLOOKUP(入力項目!$S$16,子育て関連マスタ!$I$26:$M$28,4,FALSE),0),
AND(Q661&gt;=19,Q661&lt;=20,入力項目!$S$16&lt;&gt;"高専"),IFERROR(VLOOKUP(入力項目!$S$17,子育て関連マスタ!$I$32:$M$37,4,FALSE),0),
AND(Q661&gt;=21,Q661&lt;=22,入力項目!$S$16="高専"),IFERROR(VLOOKUP(入力項目!$S$17,子育て関連マスタ!$I$32:$M$34,4,FALSE),0),
AND(Q661&gt;=21,Q661&lt;=22,入力項目!$S$16&lt;&gt;"高専"),IFERROR(VLOOKUP(入力項目!$S$17,子育て関連マスタ!$I$32:$M$34,4,FALSE),0),
Q661&gt;=23,0
) +
IF($D661=4,
  IFERROR(_xlfn.IFS(
  Q661&lt;=入力項目!$S$11,0,
  AND(Q661=入力項目!$S$11),IFERROR(VLOOKUP(入力項目!$S$12,子育て関連マスタ!$I$4:$M$5,2,FALSE),0),
  AND(Q661=4),IFERROR(VLOOKUP(入力項目!$S$13,子育て関連マスタ!$I$9:$M$12,2,FALSE),0),
  AND(Q661=7),IFERROR(VLOOKUP(入力項目!$S$14,子育て関連マスタ!$I$16:$M$17,2,FALSE),0),
  AND(Q661=13),IFERROR(VLOOKUP(入力項目!$S$15,子育て関連マスタ!$I$21:$M$22,2,FALSE),0),
  AND(Q661=16),IFERROR(VLOOKUP(入力項目!$S$16,子育て関連マスタ!$I$26:$M$28,2,FALSE),0),
  AND(Q661=19,入力項目!$S$16&lt;&gt;"高専"),IFERROR(VLOOKUP(入力項目!$S$17,子育て関連マスタ!$I$32:$M$37,2,FALSE),0),
  AND(Q661=21,入力項目!$S$16="高専"),IFERROR(VLOOKUP(入力項目!$S$17,子育て関連マスタ!$I$32:$M$37,2,FALSE),0),
  Q661&gt;=22,0
  ),0),0
) +
IF(AND(Q661&gt;=1,Q661&lt;=15),IF($D661=入力項目!$S$8,入力項目!$S$3,0),0) +
IF(AND(Q661&gt;=1,Q661&lt;=15),IF($D661=5,入力項目!$S$4,0),0) +
IF(AND(Q661&gt;=1,Q661&lt;=15),IF($D661=12,入力項目!$S$5,0),0) +
IF(AND(入力項目!$S$7=$A661,入力項目!$S$8=$D661),子育て関連マスタ!$C$14,0) +
IFERROR(IF(AND(YEAR(EDATE(DATE(入力項目!$S$7,入力項目!$S$8,1),1))=$A661,MONTH(EDATE(DATE(入力項目!$S$7,入力項目!$S$8,1),1))=$D661),子育て関連マスタ!$C$15,0),0) +
IF(AND(OR(Q661=3,Q661=5,Q661=7),$D661=11),子育て関連マスタ!$C$17,0) +
IF(AND(Q661=20,$D661=1),子育て関連マスタ!$C$18,0) +
IF(AND(Q661=20,$D661=1),
IFERROR(_xlfn.IFS(
入力項目!$S$10="男",子育て関連マスタ!$C$18,
入力項目!$S$10="女",子育て関連マスタ!$C$19
),0),0
) +
IF(AND(Q661&gt;=入力項目!$S$18,Q661&lt;=入力項目!$S$19),入力項目!$S$20,0) +
IF(AND(Q661&gt;=入力項目!$S$21,Q661&lt;=入力項目!$S$22),入力項目!$S$23,0) +
IF(AND(Q661&gt;=入力項目!$S$24,Q661&lt;=入力項目!$S$25),入力項目!$S$26,0)
)</f>
        <v>0</v>
      </c>
      <c r="AF661">
        <f ca="1">-(
_xlfn.IFS(
R661&lt;=入力項目!$S$11,0,
AND(R661&gt;=入力項目!$S$11+1,R661&lt;=3),IFERROR(VLOOKUP(入力項目!$S$12,子育て関連マスタ!$I$4:$M$5,4,FALSE),0),
AND(R661&gt;=4,R661&lt;=6),IFERROR(VLOOKUP(入力項目!$S$13,子育て関連マスタ!$I$9:$M$12,4,FALSE),0),
AND(R661&gt;=7,R661&lt;=12),IFERROR(VLOOKUP(入力項目!$S$14,子育て関連マスタ!$I$16:$M$17,4,FALSE),0),
AND(R661&gt;=13,R661&lt;=15),IFERROR(VLOOKUP(入力項目!$S$15,子育て関連マスタ!$I$21:$M$22,4,FALSE),0),
AND(R661&gt;=16,R661&lt;=18),IFERROR(VLOOKUP(入力項目!$S$16,子育て関連マスタ!$I$26:$M$28,4,FALSE),0),
AND(R661&gt;=19,R661&lt;=20,入力項目!$S$16="高専"),IFERROR(VLOOKUP(入力項目!$S$16,子育て関連マスタ!$I$26:$M$28,4,FALSE),0),
AND(R661&gt;=19,R661&lt;=20,入力項目!$S$16&lt;&gt;"高専"),IFERROR(VLOOKUP(入力項目!$S$17,子育て関連マスタ!$I$32:$M$37,4,FALSE),0),
AND(R661&gt;=21,R661&lt;=22,入力項目!$S$16="高専"),IFERROR(VLOOKUP(入力項目!$S$17,子育て関連マスタ!$I$32:$M$34,4,FALSE),0),
AND(R661&gt;=21,R661&lt;=22,入力項目!$S$16&lt;&gt;"高専"),IFERROR(VLOOKUP(入力項目!$S$17,子育て関連マスタ!$I$32:$M$34,4,FALSE),0),
R661&gt;=23,0
) +
IF($D661=4,
  IFERROR(_xlfn.IFS(
  R661&lt;=入力項目!$S$11,0,
  AND(R661=入力項目!$S$11),IFERROR(VLOOKUP(入力項目!$S$12,子育て関連マスタ!$I$4:$M$5,2,FALSE),0),
  AND(R661=4),IFERROR(VLOOKUP(入力項目!$S$13,子育て関連マスタ!$I$9:$M$12,2,FALSE),0),
  AND(R661=7),IFERROR(VLOOKUP(入力項目!$S$14,子育て関連マスタ!$I$16:$M$17,2,FALSE),0),
  AND(R661=13),IFERROR(VLOOKUP(入力項目!$S$15,子育て関連マスタ!$I$21:$M$22,2,FALSE),0),
  AND(R661=16),IFERROR(VLOOKUP(入力項目!$S$16,子育て関連マスタ!$I$26:$M$28,2,FALSE),0),
  AND(R661=19,入力項目!$S$16&lt;&gt;"高専"),IFERROR(VLOOKUP(入力項目!$S$17,子育て関連マスタ!$I$32:$M$37,2,FALSE),0),
  AND(R661=21,入力項目!$S$16="高専"),IFERROR(VLOOKUP(入力項目!$S$17,子育て関連マスタ!$I$32:$M$37,2,FALSE),0),
  R661&gt;=22,0
  ),0),0
) +
IF(AND(R661&gt;=1,R661&lt;=15),IF($D661=入力項目!$S$8,入力項目!$S$3,0),0) +
IF(AND(R661&gt;=1,R661&lt;=15),IF($D661=5,入力項目!$S$4,0),0) +
IF(AND(R661&gt;=1,R661&lt;=15),IF($D661=12,入力項目!$S$5,0),0) +
IF(AND(入力項目!$S$7=$A661,入力項目!$S$8=$D661),子育て関連マスタ!$C$14,0) +
IFERROR(IF(AND(YEAR(EDATE(DATE(入力項目!$S$7,入力項目!$S$8,1),1))=$A661,MONTH(EDATE(DATE(入力項目!$S$7,入力項目!$S$8,1),1))=$D661),子育て関連マスタ!$C$15,0),0) +
IF(AND(OR(R661=3,R661=5,R661=7),$D661=11),子育て関連マスタ!$C$17,0) +
IF(AND(R661=20,$D661=1),子育て関連マスタ!$C$18,0) +
IF(AND(R661=20,$D661=1),
IFERROR(_xlfn.IFS(
入力項目!$S$10="男",子育て関連マスタ!$C$18,
入力項目!$S$10="女",子育て関連マスタ!$C$19
),0),0
) +
IF(AND(R661&gt;=入力項目!$S$18,R661&lt;=入力項目!$S$19),入力項目!$S$20,0) +
IF(AND(R661&gt;=入力項目!$S$21,R661&lt;=入力項目!$S$22),入力項目!$S$23,0) +
IF(AND(R661&gt;=入力項目!$S$24,R661&lt;=入力項目!$S$25),入力項目!$S$26,0)
)</f>
        <v>0</v>
      </c>
      <c r="AG661">
        <f ca="1">-(
_xlfn.IFS(
S661&lt;=入力項目!$S$11,0,
AND(S661&gt;=入力項目!$S$11+1,S661&lt;=3),IFERROR(VLOOKUP(入力項目!$S$12,子育て関連マスタ!$I$4:$M$5,4,FALSE),0),
AND(S661&gt;=4,S661&lt;=6),IFERROR(VLOOKUP(入力項目!$S$13,子育て関連マスタ!$I$9:$M$12,4,FALSE),0),
AND(S661&gt;=7,S661&lt;=12),IFERROR(VLOOKUP(入力項目!$S$14,子育て関連マスタ!$I$16:$M$17,4,FALSE),0),
AND(S661&gt;=13,S661&lt;=15),IFERROR(VLOOKUP(入力項目!$S$15,子育て関連マスタ!$I$21:$M$22,4,FALSE),0),
AND(S661&gt;=16,S661&lt;=18),IFERROR(VLOOKUP(入力項目!$S$16,子育て関連マスタ!$I$26:$M$28,4,FALSE),0),
AND(S661&gt;=19,S661&lt;=20,入力項目!$S$16="高専"),IFERROR(VLOOKUP(入力項目!$S$16,子育て関連マスタ!$I$26:$M$28,4,FALSE),0),
AND(S661&gt;=19,S661&lt;=20,入力項目!$S$16&lt;&gt;"高専"),IFERROR(VLOOKUP(入力項目!$S$17,子育て関連マスタ!$I$32:$M$37,4,FALSE),0),
AND(S661&gt;=21,S661&lt;=22,入力項目!$S$16="高専"),IFERROR(VLOOKUP(入力項目!$S$17,子育て関連マスタ!$I$32:$M$34,4,FALSE),0),
AND(S661&gt;=21,S661&lt;=22,入力項目!$S$16&lt;&gt;"高専"),IFERROR(VLOOKUP(入力項目!$S$17,子育て関連マスタ!$I$32:$M$34,4,FALSE),0),
S661&gt;=23,0
) +
IF($D661=4,
  IFERROR(_xlfn.IFS(
  S661&lt;=入力項目!$S$11,0,
  AND(S661=入力項目!$S$11),IFERROR(VLOOKUP(入力項目!$S$12,子育て関連マスタ!$I$4:$M$5,2,FALSE),0),
  AND(S661=4),IFERROR(VLOOKUP(入力項目!$S$13,子育て関連マスタ!$I$9:$M$12,2,FALSE),0),
  AND(S661=7),IFERROR(VLOOKUP(入力項目!$S$14,子育て関連マスタ!$I$16:$M$17,2,FALSE),0),
  AND(S661=13),IFERROR(VLOOKUP(入力項目!$S$15,子育て関連マスタ!$I$21:$M$22,2,FALSE),0),
  AND(S661=16),IFERROR(VLOOKUP(入力項目!$S$16,子育て関連マスタ!$I$26:$M$28,2,FALSE),0),
  AND(S661=19,入力項目!$S$16&lt;&gt;"高専"),IFERROR(VLOOKUP(入力項目!$S$17,子育て関連マスタ!$I$32:$M$37,2,FALSE),0),
  AND(S661=21,入力項目!$S$16="高専"),IFERROR(VLOOKUP(入力項目!$S$17,子育て関連マスタ!$I$32:$M$37,2,FALSE),0),
  S661&gt;=22,0
  ),0),0
) +
IF(AND(S661&gt;=1,S661&lt;=15),IF($D661=入力項目!$S$8,入力項目!$S$3,0),0) +
IF(AND(S661&gt;=1,S661&lt;=15),IF($D661=5,入力項目!$S$4,0),0) +
IF(AND(S661&gt;=1,S661&lt;=15),IF($D661=12,入力項目!$S$5,0),0) +
IF(AND(入力項目!$S$7=$A661,入力項目!$S$8=$D661),子育て関連マスタ!$C$14,0) +
IFERROR(IF(AND(YEAR(EDATE(DATE(入力項目!$S$7,入力項目!$S$8,1),1))=$A661,MONTH(EDATE(DATE(入力項目!$S$7,入力項目!$S$8,1),1))=$D661),子育て関連マスタ!$C$15,0),0) +
IF(AND(OR(S661=3,S661=5,S661=7),$D661=11),子育て関連マスタ!$C$17,0) +
IF(AND(S661=20,$D661=1),子育て関連マスタ!$C$18,0) +
IF(AND(S661=20,$D661=1),
IFERROR(_xlfn.IFS(
入力項目!$S$10="男",子育て関連マスタ!$C$18,
入力項目!$S$10="女",子育て関連マスタ!$C$19
),0),0
) +
IF(AND(S661&gt;=入力項目!$S$18,S661&lt;=入力項目!$S$19),入力項目!$S$20,0) +
IF(AND(S661&gt;=入力項目!$S$21,S661&lt;=入力項目!$S$22),入力項目!$S$23,0) +
IF(AND(S661&gt;=入力項目!$S$24,S661&lt;=入力項目!$S$25),入力項目!$S$26,0)
)</f>
        <v>0</v>
      </c>
      <c r="AH661">
        <f ca="1">-(
_xlfn.IFS(
T661&lt;=入力項目!$S$11,0,
AND(T661&gt;=入力項目!$S$11+1,T661&lt;=3),IFERROR(VLOOKUP(入力項目!$S$12,子育て関連マスタ!$I$4:$M$5,4,FALSE),0),
AND(T661&gt;=4,T661&lt;=6),IFERROR(VLOOKUP(入力項目!$S$13,子育て関連マスタ!$I$9:$M$12,4,FALSE),0),
AND(T661&gt;=7,T661&lt;=12),IFERROR(VLOOKUP(入力項目!$S$14,子育て関連マスタ!$I$16:$M$17,4,FALSE),0),
AND(T661&gt;=13,T661&lt;=15),IFERROR(VLOOKUP(入力項目!$S$15,子育て関連マスタ!$I$21:$M$22,4,FALSE),0),
AND(T661&gt;=16,T661&lt;=18),IFERROR(VLOOKUP(入力項目!$S$16,子育て関連マスタ!$I$26:$M$28,4,FALSE),0),
AND(T661&gt;=19,T661&lt;=20,入力項目!$S$16="高専"),IFERROR(VLOOKUP(入力項目!$S$16,子育て関連マスタ!$I$26:$M$28,4,FALSE),0),
AND(T661&gt;=19,T661&lt;=20,入力項目!$S$16&lt;&gt;"高専"),IFERROR(VLOOKUP(入力項目!$S$17,子育て関連マスタ!$I$32:$M$37,4,FALSE),0),
AND(T661&gt;=21,T661&lt;=22,入力項目!$S$16="高専"),IFERROR(VLOOKUP(入力項目!$S$17,子育て関連マスタ!$I$32:$M$34,4,FALSE),0),
AND(T661&gt;=21,T661&lt;=22,入力項目!$S$16&lt;&gt;"高専"),IFERROR(VLOOKUP(入力項目!$S$17,子育て関連マスタ!$I$32:$M$34,4,FALSE),0),
T661&gt;=23,0
) +
IF($D661=4,
  IFERROR(_xlfn.IFS(
  T661&lt;=入力項目!$S$11,0,
  AND(T661=入力項目!$S$11),IFERROR(VLOOKUP(入力項目!$S$12,子育て関連マスタ!$I$4:$M$5,2,FALSE),0),
  AND(T661=4),IFERROR(VLOOKUP(入力項目!$S$13,子育て関連マスタ!$I$9:$M$12,2,FALSE),0),
  AND(T661=7),IFERROR(VLOOKUP(入力項目!$S$14,子育て関連マスタ!$I$16:$M$17,2,FALSE),0),
  AND(T661=13),IFERROR(VLOOKUP(入力項目!$S$15,子育て関連マスタ!$I$21:$M$22,2,FALSE),0),
  AND(T661=16),IFERROR(VLOOKUP(入力項目!$S$16,子育て関連マスタ!$I$26:$M$28,2,FALSE),0),
  AND(T661=19,入力項目!$S$16&lt;&gt;"高専"),IFERROR(VLOOKUP(入力項目!$S$17,子育て関連マスタ!$I$32:$M$37,2,FALSE),0),
  AND(T661=21,入力項目!$S$16="高専"),IFERROR(VLOOKUP(入力項目!$S$17,子育て関連マスタ!$I$32:$M$37,2,FALSE),0),
  T661&gt;=22,0
  ),0),0
) +
IF(AND(T661&gt;=1,T661&lt;=15),IF($D661=入力項目!$S$8,入力項目!$S$3,0),0) +
IF(AND(T661&gt;=1,T661&lt;=15),IF($D661=5,入力項目!$S$4,0),0) +
IF(AND(T661&gt;=1,T661&lt;=15),IF($D661=12,入力項目!$S$5,0),0) +
IF(AND(入力項目!$S$7=$A661,入力項目!$S$8=$D661),子育て関連マスタ!$C$14,0) +
IFERROR(IF(AND(YEAR(EDATE(DATE(入力項目!$S$7,入力項目!$S$8,1),1))=$A661,MONTH(EDATE(DATE(入力項目!$S$7,入力項目!$S$8,1),1))=$D661),子育て関連マスタ!$C$15,0),0) +
IF(AND(OR(T661=3,T661=5,T661=7),$D661=11),子育て関連マスタ!$C$17,0) +
IF(AND(T661=20,$D661=1),子育て関連マスタ!$C$18,0) +
IF(AND(T661=20,$D661=1),
IFERROR(_xlfn.IFS(
入力項目!$S$10="男",子育て関連マスタ!$C$18,
入力項目!$S$10="女",子育て関連マスタ!$C$19
),0),0
) +
IF(AND(T661&gt;=入力項目!$S$18,T661&lt;=入力項目!$S$19),入力項目!$S$20,0) +
IF(AND(T661&gt;=入力項目!$S$21,T661&lt;=入力項目!$S$22),入力項目!$S$23,0) +
IF(AND(T661&gt;=入力項目!$S$24,T661&lt;=入力項目!$S$25),入力項目!$S$26,0)
)</f>
        <v>0</v>
      </c>
      <c r="AI661">
        <f ca="1">-(
_xlfn.IFS(
U661&lt;=入力項目!$S$11,0,
AND(U661&gt;=入力項目!$S$11+1,U661&lt;=3),IFERROR(VLOOKUP(入力項目!$S$12,子育て関連マスタ!$I$4:$M$5,4,FALSE),0),
AND(U661&gt;=4,U661&lt;=6),IFERROR(VLOOKUP(入力項目!$S$13,子育て関連マスタ!$I$9:$M$12,4,FALSE),0),
AND(U661&gt;=7,U661&lt;=12),IFERROR(VLOOKUP(入力項目!$S$14,子育て関連マスタ!$I$16:$M$17,4,FALSE),0),
AND(U661&gt;=13,U661&lt;=15),IFERROR(VLOOKUP(入力項目!$S$15,子育て関連マスタ!$I$21:$M$22,4,FALSE),0),
AND(U661&gt;=16,U661&lt;=18),IFERROR(VLOOKUP(入力項目!$S$16,子育て関連マスタ!$I$26:$M$28,4,FALSE),0),
AND(U661&gt;=19,U661&lt;=20,入力項目!$S$16="高専"),IFERROR(VLOOKUP(入力項目!$S$16,子育て関連マスタ!$I$26:$M$28,4,FALSE),0),
AND(U661&gt;=19,U661&lt;=20,入力項目!$S$16&lt;&gt;"高専"),IFERROR(VLOOKUP(入力項目!$S$17,子育て関連マスタ!$I$32:$M$37,4,FALSE),0),
AND(U661&gt;=21,U661&lt;=22,入力項目!$S$16="高専"),IFERROR(VLOOKUP(入力項目!$S$17,子育て関連マスタ!$I$32:$M$34,4,FALSE),0),
AND(U661&gt;=21,U661&lt;=22,入力項目!$S$16&lt;&gt;"高専"),IFERROR(VLOOKUP(入力項目!$S$17,子育て関連マスタ!$I$32:$M$34,4,FALSE),0),
U661&gt;=23,0
) +
IF($D661=4,
  IFERROR(_xlfn.IFS(
  U661&lt;=入力項目!$S$11,0,
  AND(U661=入力項目!$S$11),IFERROR(VLOOKUP(入力項目!$S$12,子育て関連マスタ!$I$4:$M$5,2,FALSE),0),
  AND(U661=4),IFERROR(VLOOKUP(入力項目!$S$13,子育て関連マスタ!$I$9:$M$12,2,FALSE),0),
  AND(U661=7),IFERROR(VLOOKUP(入力項目!$S$14,子育て関連マスタ!$I$16:$M$17,2,FALSE),0),
  AND(U661=13),IFERROR(VLOOKUP(入力項目!$S$15,子育て関連マスタ!$I$21:$M$22,2,FALSE),0),
  AND(U661=16),IFERROR(VLOOKUP(入力項目!$S$16,子育て関連マスタ!$I$26:$M$28,2,FALSE),0),
  AND(U661=19,入力項目!$S$16&lt;&gt;"高専"),IFERROR(VLOOKUP(入力項目!$S$17,子育て関連マスタ!$I$32:$M$37,2,FALSE),0),
  AND(U661=21,入力項目!$S$16="高専"),IFERROR(VLOOKUP(入力項目!$S$17,子育て関連マスタ!$I$32:$M$37,2,FALSE),0),
  U661&gt;=22,0
  ),0),0
) +
IF(AND(U661&gt;=1,U661&lt;=15),IF($D661=入力項目!$S$8,入力項目!$S$3,0),0) +
IF(AND(U661&gt;=1,U661&lt;=15),IF($D661=5,入力項目!$S$4,0),0) +
IF(AND(U661&gt;=1,U661&lt;=15),IF($D661=12,入力項目!$S$5,0),0) +
IF(AND(入力項目!$S$7=$A661,入力項目!$S$8=$D661),子育て関連マスタ!$C$14,0) +
IFERROR(IF(AND(YEAR(EDATE(DATE(入力項目!$S$7,入力項目!$S$8,1),1))=$A661,MONTH(EDATE(DATE(入力項目!$S$7,入力項目!$S$8,1),1))=$D661),子育て関連マスタ!$C$15,0),0) +
IF(AND(OR(U661=3,U661=5,U661=7),$D661=11),子育て関連マスタ!$C$17,0) +
IF(AND(U661=20,$D661=1),子育て関連マスタ!$C$18,0) +
IF(AND(U661=20,$D661=1),
IFERROR(_xlfn.IFS(
入力項目!$S$10="男",子育て関連マスタ!$C$18,
入力項目!$S$10="女",子育て関連マスタ!$C$19
),0),0
) +
IF(AND(U661&gt;=入力項目!$S$18,U661&lt;=入力項目!$S$19),入力項目!$S$20,0) +
IF(AND(U661&gt;=入力項目!$S$21,U661&lt;=入力項目!$S$22),入力項目!$S$23,0) +
IF(AND(U661&gt;=入力項目!$S$24,U661&lt;=入力項目!$S$25),入力項目!$S$26,0)
)</f>
        <v>0</v>
      </c>
      <c r="AJ661" s="10">
        <f ca="1">-VLOOKUP($D661,月別収支!$A$2:$H$13,7,FALSE)</f>
        <v>-20000</v>
      </c>
    </row>
    <row r="662" spans="1:36" x14ac:dyDescent="0.4">
      <c r="A662">
        <f t="shared" ca="1" si="173"/>
        <v>2079</v>
      </c>
      <c r="B662">
        <f t="shared" ca="1" si="180"/>
        <v>2079</v>
      </c>
      <c r="C662">
        <f t="shared" ca="1" si="181"/>
        <v>55</v>
      </c>
      <c r="D662">
        <f t="shared" ca="1" si="174"/>
        <v>8</v>
      </c>
      <c r="E662" t="str">
        <f t="shared" ca="1" si="175"/>
        <v>2079年8月</v>
      </c>
      <c r="F662">
        <f ca="1">IF(OR(入力項目!$N$5&lt;$A662,AND(入力項目!$N$5=$A662,入力項目!$N$6&lt;$D662)),IF(F661=0,1,IF(G662=12,F661+1,F661)),0)</f>
        <v>54</v>
      </c>
      <c r="G662">
        <f ca="1">IF(OR(入力項目!$N$5&lt;$A662,AND(入力項目!$N$5=$A662,入力項目!$N$6&lt;$D662)),IF(G661=12,1,G661+1),0)</f>
        <v>10</v>
      </c>
      <c r="H662" t="str">
        <f t="shared" ca="1" si="176"/>
        <v>54_10</v>
      </c>
      <c r="I662">
        <f ca="1">IF(
  IFERROR(AND($C662&gt;0,MOD($C662,入力項目!$N$22)=0,$D662=入力項目!$N$23), FALSE),
  1,
  IF(
    AND(I661&gt;0,J661=12),
    IF(I661=入力項目!$N$28, 0, I661+1),
    I661
  )
)</f>
        <v>1</v>
      </c>
      <c r="J662">
        <f ca="1">IF($D662=入力項目!$N$23,1,IFERROR(J661+1,1))</f>
        <v>3</v>
      </c>
      <c r="K662" t="str">
        <f t="shared" ca="1" si="177"/>
        <v>1_3</v>
      </c>
      <c r="L662">
        <f ca="1">L661+IF(入力項目!$D$4=$D662,1,0)</f>
        <v>83</v>
      </c>
      <c r="M662" t="str">
        <f t="shared" ca="1" si="178"/>
        <v>83歳</v>
      </c>
      <c r="N662">
        <f t="shared" ca="1" si="182"/>
        <v>84</v>
      </c>
      <c r="O662" t="str">
        <f t="shared" ca="1" si="179"/>
        <v>84歳</v>
      </c>
      <c r="P662">
        <f t="shared" ca="1" si="183"/>
        <v>59</v>
      </c>
      <c r="Q662">
        <f t="shared" ca="1" si="184"/>
        <v>57</v>
      </c>
      <c r="R662">
        <f t="shared" ca="1" si="185"/>
        <v>2080</v>
      </c>
      <c r="S662">
        <f t="shared" ca="1" si="186"/>
        <v>2080</v>
      </c>
      <c r="T662">
        <f t="shared" ca="1" si="187"/>
        <v>2080</v>
      </c>
      <c r="U662">
        <f t="shared" ca="1" si="188"/>
        <v>2080</v>
      </c>
      <c r="V662" s="10">
        <f t="shared" ca="1" si="189"/>
        <v>53322925</v>
      </c>
      <c r="W662" s="10">
        <f ca="1">IF($L662&lt;その他マスタ!$B$1,VLOOKUP($D662,月別収支!$A$2:$H$13,2,FALSE),その他マスタ!$B$3)+IF(AND($L662=その他マスタ!$B$1,入力項目!$I$9="あり",$D662=入力項目!$D$4),その他マスタ!$B$2,0)</f>
        <v>150000</v>
      </c>
      <c r="X662" s="10">
        <f ca="1">-IF(入力項目!$K$5=TRUE,
IF($F662+$G662&lt;3,VLOOKUP($D662,月別収支!$A$2:$H$13,8,FALSE),0)+IFERROR(VLOOKUP($H662,住宅ローン計算!C:P,13,FALSE),0)+IF($F662&gt;1,IF(OR($G662=3,$G662=6,$G662=9,$G662=12),ROUNDUP(入力項目!$N$18/4,0),0),0),
VLOOKUP($D662,月別収支!$A$2:$H$13,8,FALSE))</f>
        <v>0</v>
      </c>
      <c r="Y662" s="10">
        <f ca="1">-VLOOKUP($D662,月別収支!$A$2:$H$13,3,FALSE)</f>
        <v>-75000</v>
      </c>
      <c r="Z662" s="10">
        <f ca="1">-VLOOKUP($D662,月別収支!$A$2:$H$13,4,FALSE)</f>
        <v>-27000</v>
      </c>
      <c r="AA662" s="10">
        <f ca="1">-VLOOKUP($D662,月別収支!$A$2:$H$13,6,FALSE)</f>
        <v>-10000</v>
      </c>
      <c r="AB662" s="10">
        <f ca="1">-(
VLOOKUP($D662,月別収支!$A$2:$H$13,5,FALSE)+IF(AND(入力項目!$I$27&lt;=$A662,ISEVEN($A662-入力項目!$I$27),入力項目!$I$28=$D662),入力項目!$I$26,0)
+IF(入力項目!$K$26=TRUE,
IFERROR(VLOOKUP($K662,マイカーローン計算!C:P,13,FALSE),0),
IFERROR(
  IF(AND($C662&gt;0,MOD($C662,入力項目!$N$22)=0,$D662=入力項目!$N$23),入力項目!$N$24,0),
 0
)
)
)</f>
        <v>-20000</v>
      </c>
      <c r="AC662" s="10">
        <f ca="1">-IF($A662&lt;入力項目!$N$33,入力項目!$N$35,IF(AND($A662=入力項目!$N$33,$D662&lt;=入力項目!$N$34),入力項目!$N$35,0))</f>
        <v>0</v>
      </c>
      <c r="AD662">
        <f ca="1">-(
_xlfn.IFS(
P662&lt;=入力項目!$S$11,0,
AND(P662&gt;=入力項目!$S$11+1,P662&lt;=3),IFERROR(VLOOKUP(入力項目!$S$12,子育て関連マスタ!$I$4:$M$5,4,FALSE),0),
AND(P662&gt;=4,P662&lt;=6),IFERROR(VLOOKUP(入力項目!$S$13,子育て関連マスタ!$I$9:$M$12,4,FALSE),0),
AND(P662&gt;=7,P662&lt;=12),IFERROR(VLOOKUP(入力項目!$S$14,子育て関連マスタ!$I$16:$M$17,4,FALSE),0),
AND(P662&gt;=13,P662&lt;=15),IFERROR(VLOOKUP(入力項目!$S$15,子育て関連マスタ!$I$21:$M$22,4,FALSE),0),
AND(P662&gt;=16,P662&lt;=18),IFERROR(VLOOKUP(入力項目!$S$16,子育て関連マスタ!$I$26:$M$28,4,FALSE),0),
AND(P662&gt;=19,P662&lt;=20,入力項目!$S$16="高専"),IFERROR(VLOOKUP(入力項目!$S$16,子育て関連マスタ!$I$26:$M$28,4,FALSE),0),
AND(P662&gt;=19,P662&lt;=20,入力項目!$S$16&lt;&gt;"高専"),IFERROR(VLOOKUP(入力項目!$S$17,子育て関連マスタ!$I$32:$M$37,4,FALSE),0),
AND(P662&gt;=21,P662&lt;=22,入力項目!$S$16="高専"),IFERROR(VLOOKUP(入力項目!$S$17,子育て関連マスタ!$I$32:$M$34,4,FALSE),0),
AND(P662&gt;=21,P662&lt;=22,入力項目!$S$16&lt;&gt;"高専"),IFERROR(VLOOKUP(入力項目!$S$17,子育て関連マスタ!$I$32:$M$34,4,FALSE),0),
P662&gt;=23,0
) +
IF($D662=4,
  IFERROR(_xlfn.IFS(
  P662&lt;=入力項目!$S$11,0,
  AND(P662=入力項目!$S$11),IFERROR(VLOOKUP(入力項目!$S$12,子育て関連マスタ!$I$4:$M$5,2,FALSE),0),
  AND(P662=4),IFERROR(VLOOKUP(入力項目!$S$13,子育て関連マスタ!$I$9:$M$12,2,FALSE),0),
  AND(P662=7),IFERROR(VLOOKUP(入力項目!$S$14,子育て関連マスタ!$I$16:$M$17,2,FALSE),0),
  AND(P662=13),IFERROR(VLOOKUP(入力項目!$S$15,子育て関連マスタ!$I$21:$M$22,2,FALSE),0),
  AND(P662=16),IFERROR(VLOOKUP(入力項目!$S$16,子育て関連マスタ!$I$26:$M$28,2,FALSE),0),
  AND(P662=19,入力項目!$S$16&lt;&gt;"高専"),IFERROR(VLOOKUP(入力項目!$S$17,子育て関連マスタ!$I$32:$M$37,2,FALSE),0),
  AND(P662=21,入力項目!$S$16="高専"),IFERROR(VLOOKUP(入力項目!$S$17,子育て関連マスタ!$I$32:$M$37,2,FALSE),0),
  P662&gt;=22,0
  ),0),0
) +
IF(AND(P662&gt;=1,P662&lt;=15),IF($D662=入力項目!$S$8,入力項目!$S$3,0),0) +
IF(AND(P662&gt;=1,P662&lt;=15),IF($D662=5,入力項目!$S$4,0),0) +
IF(AND(P662&gt;=1,P662&lt;=15),IF($D662=12,入力項目!$S$5,0),0) +
IF(AND(入力項目!$S$7=$A662,入力項目!$S$8=$D662),子育て関連マスタ!$C$14,0) +
IFERROR(IF(AND(YEAR(EDATE(DATE(入力項目!$S$7,入力項目!$S$8,1),1))=$A662,MONTH(EDATE(DATE(入力項目!$S$7,入力項目!$S$8,1),1))=$D662),子育て関連マスタ!$C$15,0),0) +
IF(AND(OR(P662=3,P662=5,P662=7),$D662=11),子育て関連マスタ!$C$17,0) +
IF(AND(P662=20,$D662=1),子育て関連マスタ!$C$18,0) +
IF(AND(P662=20,$D662=1),
IFERROR(_xlfn.IFS(
入力項目!$S$10="男",子育て関連マスタ!$C$18,
入力項目!$S$10="女",子育て関連マスタ!$C$19
),0),0
) +
IF(AND(P662&gt;=入力項目!$S$18,P662&lt;=入力項目!$S$19),入力項目!$S$20,0) +
IF(AND(P662&gt;=入力項目!$S$21,P662&lt;=入力項目!$S$22),入力項目!$S$23,0) +
IF(AND(P662&gt;=入力項目!$S$24,P662&lt;=入力項目!$S$25),入力項目!$S$26,0)
)</f>
        <v>0</v>
      </c>
      <c r="AE662">
        <f ca="1">-(
_xlfn.IFS(
Q662&lt;=入力項目!$S$11,0,
AND(Q662&gt;=入力項目!$S$11+1,Q662&lt;=3),IFERROR(VLOOKUP(入力項目!$S$12,子育て関連マスタ!$I$4:$M$5,4,FALSE),0),
AND(Q662&gt;=4,Q662&lt;=6),IFERROR(VLOOKUP(入力項目!$S$13,子育て関連マスタ!$I$9:$M$12,4,FALSE),0),
AND(Q662&gt;=7,Q662&lt;=12),IFERROR(VLOOKUP(入力項目!$S$14,子育て関連マスタ!$I$16:$M$17,4,FALSE),0),
AND(Q662&gt;=13,Q662&lt;=15),IFERROR(VLOOKUP(入力項目!$S$15,子育て関連マスタ!$I$21:$M$22,4,FALSE),0),
AND(Q662&gt;=16,Q662&lt;=18),IFERROR(VLOOKUP(入力項目!$S$16,子育て関連マスタ!$I$26:$M$28,4,FALSE),0),
AND(Q662&gt;=19,Q662&lt;=20,入力項目!$S$16="高専"),IFERROR(VLOOKUP(入力項目!$S$16,子育て関連マスタ!$I$26:$M$28,4,FALSE),0),
AND(Q662&gt;=19,Q662&lt;=20,入力項目!$S$16&lt;&gt;"高専"),IFERROR(VLOOKUP(入力項目!$S$17,子育て関連マスタ!$I$32:$M$37,4,FALSE),0),
AND(Q662&gt;=21,Q662&lt;=22,入力項目!$S$16="高専"),IFERROR(VLOOKUP(入力項目!$S$17,子育て関連マスタ!$I$32:$M$34,4,FALSE),0),
AND(Q662&gt;=21,Q662&lt;=22,入力項目!$S$16&lt;&gt;"高専"),IFERROR(VLOOKUP(入力項目!$S$17,子育て関連マスタ!$I$32:$M$34,4,FALSE),0),
Q662&gt;=23,0
) +
IF($D662=4,
  IFERROR(_xlfn.IFS(
  Q662&lt;=入力項目!$S$11,0,
  AND(Q662=入力項目!$S$11),IFERROR(VLOOKUP(入力項目!$S$12,子育て関連マスタ!$I$4:$M$5,2,FALSE),0),
  AND(Q662=4),IFERROR(VLOOKUP(入力項目!$S$13,子育て関連マスタ!$I$9:$M$12,2,FALSE),0),
  AND(Q662=7),IFERROR(VLOOKUP(入力項目!$S$14,子育て関連マスタ!$I$16:$M$17,2,FALSE),0),
  AND(Q662=13),IFERROR(VLOOKUP(入力項目!$S$15,子育て関連マスタ!$I$21:$M$22,2,FALSE),0),
  AND(Q662=16),IFERROR(VLOOKUP(入力項目!$S$16,子育て関連マスタ!$I$26:$M$28,2,FALSE),0),
  AND(Q662=19,入力項目!$S$16&lt;&gt;"高専"),IFERROR(VLOOKUP(入力項目!$S$17,子育て関連マスタ!$I$32:$M$37,2,FALSE),0),
  AND(Q662=21,入力項目!$S$16="高専"),IFERROR(VLOOKUP(入力項目!$S$17,子育て関連マスタ!$I$32:$M$37,2,FALSE),0),
  Q662&gt;=22,0
  ),0),0
) +
IF(AND(Q662&gt;=1,Q662&lt;=15),IF($D662=入力項目!$S$8,入力項目!$S$3,0),0) +
IF(AND(Q662&gt;=1,Q662&lt;=15),IF($D662=5,入力項目!$S$4,0),0) +
IF(AND(Q662&gt;=1,Q662&lt;=15),IF($D662=12,入力項目!$S$5,0),0) +
IF(AND(入力項目!$S$7=$A662,入力項目!$S$8=$D662),子育て関連マスタ!$C$14,0) +
IFERROR(IF(AND(YEAR(EDATE(DATE(入力項目!$S$7,入力項目!$S$8,1),1))=$A662,MONTH(EDATE(DATE(入力項目!$S$7,入力項目!$S$8,1),1))=$D662),子育て関連マスタ!$C$15,0),0) +
IF(AND(OR(Q662=3,Q662=5,Q662=7),$D662=11),子育て関連マスタ!$C$17,0) +
IF(AND(Q662=20,$D662=1),子育て関連マスタ!$C$18,0) +
IF(AND(Q662=20,$D662=1),
IFERROR(_xlfn.IFS(
入力項目!$S$10="男",子育て関連マスタ!$C$18,
入力項目!$S$10="女",子育て関連マスタ!$C$19
),0),0
) +
IF(AND(Q662&gt;=入力項目!$S$18,Q662&lt;=入力項目!$S$19),入力項目!$S$20,0) +
IF(AND(Q662&gt;=入力項目!$S$21,Q662&lt;=入力項目!$S$22),入力項目!$S$23,0) +
IF(AND(Q662&gt;=入力項目!$S$24,Q662&lt;=入力項目!$S$25),入力項目!$S$26,0)
)</f>
        <v>0</v>
      </c>
      <c r="AF662">
        <f ca="1">-(
_xlfn.IFS(
R662&lt;=入力項目!$S$11,0,
AND(R662&gt;=入力項目!$S$11+1,R662&lt;=3),IFERROR(VLOOKUP(入力項目!$S$12,子育て関連マスタ!$I$4:$M$5,4,FALSE),0),
AND(R662&gt;=4,R662&lt;=6),IFERROR(VLOOKUP(入力項目!$S$13,子育て関連マスタ!$I$9:$M$12,4,FALSE),0),
AND(R662&gt;=7,R662&lt;=12),IFERROR(VLOOKUP(入力項目!$S$14,子育て関連マスタ!$I$16:$M$17,4,FALSE),0),
AND(R662&gt;=13,R662&lt;=15),IFERROR(VLOOKUP(入力項目!$S$15,子育て関連マスタ!$I$21:$M$22,4,FALSE),0),
AND(R662&gt;=16,R662&lt;=18),IFERROR(VLOOKUP(入力項目!$S$16,子育て関連マスタ!$I$26:$M$28,4,FALSE),0),
AND(R662&gt;=19,R662&lt;=20,入力項目!$S$16="高専"),IFERROR(VLOOKUP(入力項目!$S$16,子育て関連マスタ!$I$26:$M$28,4,FALSE),0),
AND(R662&gt;=19,R662&lt;=20,入力項目!$S$16&lt;&gt;"高専"),IFERROR(VLOOKUP(入力項目!$S$17,子育て関連マスタ!$I$32:$M$37,4,FALSE),0),
AND(R662&gt;=21,R662&lt;=22,入力項目!$S$16="高専"),IFERROR(VLOOKUP(入力項目!$S$17,子育て関連マスタ!$I$32:$M$34,4,FALSE),0),
AND(R662&gt;=21,R662&lt;=22,入力項目!$S$16&lt;&gt;"高専"),IFERROR(VLOOKUP(入力項目!$S$17,子育て関連マスタ!$I$32:$M$34,4,FALSE),0),
R662&gt;=23,0
) +
IF($D662=4,
  IFERROR(_xlfn.IFS(
  R662&lt;=入力項目!$S$11,0,
  AND(R662=入力項目!$S$11),IFERROR(VLOOKUP(入力項目!$S$12,子育て関連マスタ!$I$4:$M$5,2,FALSE),0),
  AND(R662=4),IFERROR(VLOOKUP(入力項目!$S$13,子育て関連マスタ!$I$9:$M$12,2,FALSE),0),
  AND(R662=7),IFERROR(VLOOKUP(入力項目!$S$14,子育て関連マスタ!$I$16:$M$17,2,FALSE),0),
  AND(R662=13),IFERROR(VLOOKUP(入力項目!$S$15,子育て関連マスタ!$I$21:$M$22,2,FALSE),0),
  AND(R662=16),IFERROR(VLOOKUP(入力項目!$S$16,子育て関連マスタ!$I$26:$M$28,2,FALSE),0),
  AND(R662=19,入力項目!$S$16&lt;&gt;"高専"),IFERROR(VLOOKUP(入力項目!$S$17,子育て関連マスタ!$I$32:$M$37,2,FALSE),0),
  AND(R662=21,入力項目!$S$16="高専"),IFERROR(VLOOKUP(入力項目!$S$17,子育て関連マスタ!$I$32:$M$37,2,FALSE),0),
  R662&gt;=22,0
  ),0),0
) +
IF(AND(R662&gt;=1,R662&lt;=15),IF($D662=入力項目!$S$8,入力項目!$S$3,0),0) +
IF(AND(R662&gt;=1,R662&lt;=15),IF($D662=5,入力項目!$S$4,0),0) +
IF(AND(R662&gt;=1,R662&lt;=15),IF($D662=12,入力項目!$S$5,0),0) +
IF(AND(入力項目!$S$7=$A662,入力項目!$S$8=$D662),子育て関連マスタ!$C$14,0) +
IFERROR(IF(AND(YEAR(EDATE(DATE(入力項目!$S$7,入力項目!$S$8,1),1))=$A662,MONTH(EDATE(DATE(入力項目!$S$7,入力項目!$S$8,1),1))=$D662),子育て関連マスタ!$C$15,0),0) +
IF(AND(OR(R662=3,R662=5,R662=7),$D662=11),子育て関連マスタ!$C$17,0) +
IF(AND(R662=20,$D662=1),子育て関連マスタ!$C$18,0) +
IF(AND(R662=20,$D662=1),
IFERROR(_xlfn.IFS(
入力項目!$S$10="男",子育て関連マスタ!$C$18,
入力項目!$S$10="女",子育て関連マスタ!$C$19
),0),0
) +
IF(AND(R662&gt;=入力項目!$S$18,R662&lt;=入力項目!$S$19),入力項目!$S$20,0) +
IF(AND(R662&gt;=入力項目!$S$21,R662&lt;=入力項目!$S$22),入力項目!$S$23,0) +
IF(AND(R662&gt;=入力項目!$S$24,R662&lt;=入力項目!$S$25),入力項目!$S$26,0)
)</f>
        <v>0</v>
      </c>
      <c r="AG662">
        <f ca="1">-(
_xlfn.IFS(
S662&lt;=入力項目!$S$11,0,
AND(S662&gt;=入力項目!$S$11+1,S662&lt;=3),IFERROR(VLOOKUP(入力項目!$S$12,子育て関連マスタ!$I$4:$M$5,4,FALSE),0),
AND(S662&gt;=4,S662&lt;=6),IFERROR(VLOOKUP(入力項目!$S$13,子育て関連マスタ!$I$9:$M$12,4,FALSE),0),
AND(S662&gt;=7,S662&lt;=12),IFERROR(VLOOKUP(入力項目!$S$14,子育て関連マスタ!$I$16:$M$17,4,FALSE),0),
AND(S662&gt;=13,S662&lt;=15),IFERROR(VLOOKUP(入力項目!$S$15,子育て関連マスタ!$I$21:$M$22,4,FALSE),0),
AND(S662&gt;=16,S662&lt;=18),IFERROR(VLOOKUP(入力項目!$S$16,子育て関連マスタ!$I$26:$M$28,4,FALSE),0),
AND(S662&gt;=19,S662&lt;=20,入力項目!$S$16="高専"),IFERROR(VLOOKUP(入力項目!$S$16,子育て関連マスタ!$I$26:$M$28,4,FALSE),0),
AND(S662&gt;=19,S662&lt;=20,入力項目!$S$16&lt;&gt;"高専"),IFERROR(VLOOKUP(入力項目!$S$17,子育て関連マスタ!$I$32:$M$37,4,FALSE),0),
AND(S662&gt;=21,S662&lt;=22,入力項目!$S$16="高専"),IFERROR(VLOOKUP(入力項目!$S$17,子育て関連マスタ!$I$32:$M$34,4,FALSE),0),
AND(S662&gt;=21,S662&lt;=22,入力項目!$S$16&lt;&gt;"高専"),IFERROR(VLOOKUP(入力項目!$S$17,子育て関連マスタ!$I$32:$M$34,4,FALSE),0),
S662&gt;=23,0
) +
IF($D662=4,
  IFERROR(_xlfn.IFS(
  S662&lt;=入力項目!$S$11,0,
  AND(S662=入力項目!$S$11),IFERROR(VLOOKUP(入力項目!$S$12,子育て関連マスタ!$I$4:$M$5,2,FALSE),0),
  AND(S662=4),IFERROR(VLOOKUP(入力項目!$S$13,子育て関連マスタ!$I$9:$M$12,2,FALSE),0),
  AND(S662=7),IFERROR(VLOOKUP(入力項目!$S$14,子育て関連マスタ!$I$16:$M$17,2,FALSE),0),
  AND(S662=13),IFERROR(VLOOKUP(入力項目!$S$15,子育て関連マスタ!$I$21:$M$22,2,FALSE),0),
  AND(S662=16),IFERROR(VLOOKUP(入力項目!$S$16,子育て関連マスタ!$I$26:$M$28,2,FALSE),0),
  AND(S662=19,入力項目!$S$16&lt;&gt;"高専"),IFERROR(VLOOKUP(入力項目!$S$17,子育て関連マスタ!$I$32:$M$37,2,FALSE),0),
  AND(S662=21,入力項目!$S$16="高専"),IFERROR(VLOOKUP(入力項目!$S$17,子育て関連マスタ!$I$32:$M$37,2,FALSE),0),
  S662&gt;=22,0
  ),0),0
) +
IF(AND(S662&gt;=1,S662&lt;=15),IF($D662=入力項目!$S$8,入力項目!$S$3,0),0) +
IF(AND(S662&gt;=1,S662&lt;=15),IF($D662=5,入力項目!$S$4,0),0) +
IF(AND(S662&gt;=1,S662&lt;=15),IF($D662=12,入力項目!$S$5,0),0) +
IF(AND(入力項目!$S$7=$A662,入力項目!$S$8=$D662),子育て関連マスタ!$C$14,0) +
IFERROR(IF(AND(YEAR(EDATE(DATE(入力項目!$S$7,入力項目!$S$8,1),1))=$A662,MONTH(EDATE(DATE(入力項目!$S$7,入力項目!$S$8,1),1))=$D662),子育て関連マスタ!$C$15,0),0) +
IF(AND(OR(S662=3,S662=5,S662=7),$D662=11),子育て関連マスタ!$C$17,0) +
IF(AND(S662=20,$D662=1),子育て関連マスタ!$C$18,0) +
IF(AND(S662=20,$D662=1),
IFERROR(_xlfn.IFS(
入力項目!$S$10="男",子育て関連マスタ!$C$18,
入力項目!$S$10="女",子育て関連マスタ!$C$19
),0),0
) +
IF(AND(S662&gt;=入力項目!$S$18,S662&lt;=入力項目!$S$19),入力項目!$S$20,0) +
IF(AND(S662&gt;=入力項目!$S$21,S662&lt;=入力項目!$S$22),入力項目!$S$23,0) +
IF(AND(S662&gt;=入力項目!$S$24,S662&lt;=入力項目!$S$25),入力項目!$S$26,0)
)</f>
        <v>0</v>
      </c>
      <c r="AH662">
        <f ca="1">-(
_xlfn.IFS(
T662&lt;=入力項目!$S$11,0,
AND(T662&gt;=入力項目!$S$11+1,T662&lt;=3),IFERROR(VLOOKUP(入力項目!$S$12,子育て関連マスタ!$I$4:$M$5,4,FALSE),0),
AND(T662&gt;=4,T662&lt;=6),IFERROR(VLOOKUP(入力項目!$S$13,子育て関連マスタ!$I$9:$M$12,4,FALSE),0),
AND(T662&gt;=7,T662&lt;=12),IFERROR(VLOOKUP(入力項目!$S$14,子育て関連マスタ!$I$16:$M$17,4,FALSE),0),
AND(T662&gt;=13,T662&lt;=15),IFERROR(VLOOKUP(入力項目!$S$15,子育て関連マスタ!$I$21:$M$22,4,FALSE),0),
AND(T662&gt;=16,T662&lt;=18),IFERROR(VLOOKUP(入力項目!$S$16,子育て関連マスタ!$I$26:$M$28,4,FALSE),0),
AND(T662&gt;=19,T662&lt;=20,入力項目!$S$16="高専"),IFERROR(VLOOKUP(入力項目!$S$16,子育て関連マスタ!$I$26:$M$28,4,FALSE),0),
AND(T662&gt;=19,T662&lt;=20,入力項目!$S$16&lt;&gt;"高専"),IFERROR(VLOOKUP(入力項目!$S$17,子育て関連マスタ!$I$32:$M$37,4,FALSE),0),
AND(T662&gt;=21,T662&lt;=22,入力項目!$S$16="高専"),IFERROR(VLOOKUP(入力項目!$S$17,子育て関連マスタ!$I$32:$M$34,4,FALSE),0),
AND(T662&gt;=21,T662&lt;=22,入力項目!$S$16&lt;&gt;"高専"),IFERROR(VLOOKUP(入力項目!$S$17,子育て関連マスタ!$I$32:$M$34,4,FALSE),0),
T662&gt;=23,0
) +
IF($D662=4,
  IFERROR(_xlfn.IFS(
  T662&lt;=入力項目!$S$11,0,
  AND(T662=入力項目!$S$11),IFERROR(VLOOKUP(入力項目!$S$12,子育て関連マスタ!$I$4:$M$5,2,FALSE),0),
  AND(T662=4),IFERROR(VLOOKUP(入力項目!$S$13,子育て関連マスタ!$I$9:$M$12,2,FALSE),0),
  AND(T662=7),IFERROR(VLOOKUP(入力項目!$S$14,子育て関連マスタ!$I$16:$M$17,2,FALSE),0),
  AND(T662=13),IFERROR(VLOOKUP(入力項目!$S$15,子育て関連マスタ!$I$21:$M$22,2,FALSE),0),
  AND(T662=16),IFERROR(VLOOKUP(入力項目!$S$16,子育て関連マスタ!$I$26:$M$28,2,FALSE),0),
  AND(T662=19,入力項目!$S$16&lt;&gt;"高専"),IFERROR(VLOOKUP(入力項目!$S$17,子育て関連マスタ!$I$32:$M$37,2,FALSE),0),
  AND(T662=21,入力項目!$S$16="高専"),IFERROR(VLOOKUP(入力項目!$S$17,子育て関連マスタ!$I$32:$M$37,2,FALSE),0),
  T662&gt;=22,0
  ),0),0
) +
IF(AND(T662&gt;=1,T662&lt;=15),IF($D662=入力項目!$S$8,入力項目!$S$3,0),0) +
IF(AND(T662&gt;=1,T662&lt;=15),IF($D662=5,入力項目!$S$4,0),0) +
IF(AND(T662&gt;=1,T662&lt;=15),IF($D662=12,入力項目!$S$5,0),0) +
IF(AND(入力項目!$S$7=$A662,入力項目!$S$8=$D662),子育て関連マスタ!$C$14,0) +
IFERROR(IF(AND(YEAR(EDATE(DATE(入力項目!$S$7,入力項目!$S$8,1),1))=$A662,MONTH(EDATE(DATE(入力項目!$S$7,入力項目!$S$8,1),1))=$D662),子育て関連マスタ!$C$15,0),0) +
IF(AND(OR(T662=3,T662=5,T662=7),$D662=11),子育て関連マスタ!$C$17,0) +
IF(AND(T662=20,$D662=1),子育て関連マスタ!$C$18,0) +
IF(AND(T662=20,$D662=1),
IFERROR(_xlfn.IFS(
入力項目!$S$10="男",子育て関連マスタ!$C$18,
入力項目!$S$10="女",子育て関連マスタ!$C$19
),0),0
) +
IF(AND(T662&gt;=入力項目!$S$18,T662&lt;=入力項目!$S$19),入力項目!$S$20,0) +
IF(AND(T662&gt;=入力項目!$S$21,T662&lt;=入力項目!$S$22),入力項目!$S$23,0) +
IF(AND(T662&gt;=入力項目!$S$24,T662&lt;=入力項目!$S$25),入力項目!$S$26,0)
)</f>
        <v>0</v>
      </c>
      <c r="AI662">
        <f ca="1">-(
_xlfn.IFS(
U662&lt;=入力項目!$S$11,0,
AND(U662&gt;=入力項目!$S$11+1,U662&lt;=3),IFERROR(VLOOKUP(入力項目!$S$12,子育て関連マスタ!$I$4:$M$5,4,FALSE),0),
AND(U662&gt;=4,U662&lt;=6),IFERROR(VLOOKUP(入力項目!$S$13,子育て関連マスタ!$I$9:$M$12,4,FALSE),0),
AND(U662&gt;=7,U662&lt;=12),IFERROR(VLOOKUP(入力項目!$S$14,子育て関連マスタ!$I$16:$M$17,4,FALSE),0),
AND(U662&gt;=13,U662&lt;=15),IFERROR(VLOOKUP(入力項目!$S$15,子育て関連マスタ!$I$21:$M$22,4,FALSE),0),
AND(U662&gt;=16,U662&lt;=18),IFERROR(VLOOKUP(入力項目!$S$16,子育て関連マスタ!$I$26:$M$28,4,FALSE),0),
AND(U662&gt;=19,U662&lt;=20,入力項目!$S$16="高専"),IFERROR(VLOOKUP(入力項目!$S$16,子育て関連マスタ!$I$26:$M$28,4,FALSE),0),
AND(U662&gt;=19,U662&lt;=20,入力項目!$S$16&lt;&gt;"高専"),IFERROR(VLOOKUP(入力項目!$S$17,子育て関連マスタ!$I$32:$M$37,4,FALSE),0),
AND(U662&gt;=21,U662&lt;=22,入力項目!$S$16="高専"),IFERROR(VLOOKUP(入力項目!$S$17,子育て関連マスタ!$I$32:$M$34,4,FALSE),0),
AND(U662&gt;=21,U662&lt;=22,入力項目!$S$16&lt;&gt;"高専"),IFERROR(VLOOKUP(入力項目!$S$17,子育て関連マスタ!$I$32:$M$34,4,FALSE),0),
U662&gt;=23,0
) +
IF($D662=4,
  IFERROR(_xlfn.IFS(
  U662&lt;=入力項目!$S$11,0,
  AND(U662=入力項目!$S$11),IFERROR(VLOOKUP(入力項目!$S$12,子育て関連マスタ!$I$4:$M$5,2,FALSE),0),
  AND(U662=4),IFERROR(VLOOKUP(入力項目!$S$13,子育て関連マスタ!$I$9:$M$12,2,FALSE),0),
  AND(U662=7),IFERROR(VLOOKUP(入力項目!$S$14,子育て関連マスタ!$I$16:$M$17,2,FALSE),0),
  AND(U662=13),IFERROR(VLOOKUP(入力項目!$S$15,子育て関連マスタ!$I$21:$M$22,2,FALSE),0),
  AND(U662=16),IFERROR(VLOOKUP(入力項目!$S$16,子育て関連マスタ!$I$26:$M$28,2,FALSE),0),
  AND(U662=19,入力項目!$S$16&lt;&gt;"高専"),IFERROR(VLOOKUP(入力項目!$S$17,子育て関連マスタ!$I$32:$M$37,2,FALSE),0),
  AND(U662=21,入力項目!$S$16="高専"),IFERROR(VLOOKUP(入力項目!$S$17,子育て関連マスタ!$I$32:$M$37,2,FALSE),0),
  U662&gt;=22,0
  ),0),0
) +
IF(AND(U662&gt;=1,U662&lt;=15),IF($D662=入力項目!$S$8,入力項目!$S$3,0),0) +
IF(AND(U662&gt;=1,U662&lt;=15),IF($D662=5,入力項目!$S$4,0),0) +
IF(AND(U662&gt;=1,U662&lt;=15),IF($D662=12,入力項目!$S$5,0),0) +
IF(AND(入力項目!$S$7=$A662,入力項目!$S$8=$D662),子育て関連マスタ!$C$14,0) +
IFERROR(IF(AND(YEAR(EDATE(DATE(入力項目!$S$7,入力項目!$S$8,1),1))=$A662,MONTH(EDATE(DATE(入力項目!$S$7,入力項目!$S$8,1),1))=$D662),子育て関連マスタ!$C$15,0),0) +
IF(AND(OR(U662=3,U662=5,U662=7),$D662=11),子育て関連マスタ!$C$17,0) +
IF(AND(U662=20,$D662=1),子育て関連マスタ!$C$18,0) +
IF(AND(U662=20,$D662=1),
IFERROR(_xlfn.IFS(
入力項目!$S$10="男",子育て関連マスタ!$C$18,
入力項目!$S$10="女",子育て関連マスタ!$C$19
),0),0
) +
IF(AND(U662&gt;=入力項目!$S$18,U662&lt;=入力項目!$S$19),入力項目!$S$20,0) +
IF(AND(U662&gt;=入力項目!$S$21,U662&lt;=入力項目!$S$22),入力項目!$S$23,0) +
IF(AND(U662&gt;=入力項目!$S$24,U662&lt;=入力項目!$S$25),入力項目!$S$26,0)
)</f>
        <v>0</v>
      </c>
      <c r="AJ662" s="10">
        <f ca="1">-VLOOKUP($D662,月別収支!$A$2:$H$13,7,FALSE)</f>
        <v>-20000</v>
      </c>
    </row>
    <row r="663" spans="1:36" x14ac:dyDescent="0.4">
      <c r="A663">
        <f t="shared" ca="1" si="173"/>
        <v>2079</v>
      </c>
      <c r="B663">
        <f t="shared" ca="1" si="180"/>
        <v>2079</v>
      </c>
      <c r="C663">
        <f t="shared" ca="1" si="181"/>
        <v>55</v>
      </c>
      <c r="D663">
        <f t="shared" ca="1" si="174"/>
        <v>9</v>
      </c>
      <c r="E663" t="str">
        <f t="shared" ca="1" si="175"/>
        <v>2079年9月</v>
      </c>
      <c r="F663">
        <f ca="1">IF(OR(入力項目!$N$5&lt;$A663,AND(入力項目!$N$5=$A663,入力項目!$N$6&lt;$D663)),IF(F662=0,1,IF(G663=12,F662+1,F662)),0)</f>
        <v>54</v>
      </c>
      <c r="G663">
        <f ca="1">IF(OR(入力項目!$N$5&lt;$A663,AND(入力項目!$N$5=$A663,入力項目!$N$6&lt;$D663)),IF(G662=12,1,G662+1),0)</f>
        <v>11</v>
      </c>
      <c r="H663" t="str">
        <f t="shared" ca="1" si="176"/>
        <v>54_11</v>
      </c>
      <c r="I663">
        <f ca="1">IF(
  IFERROR(AND($C663&gt;0,MOD($C663,入力項目!$N$22)=0,$D663=入力項目!$N$23), FALSE),
  1,
  IF(
    AND(I662&gt;0,J662=12),
    IF(I662=入力項目!$N$28, 0, I662+1),
    I662
  )
)</f>
        <v>1</v>
      </c>
      <c r="J663">
        <f ca="1">IF($D663=入力項目!$N$23,1,IFERROR(J662+1,1))</f>
        <v>4</v>
      </c>
      <c r="K663" t="str">
        <f t="shared" ca="1" si="177"/>
        <v>1_4</v>
      </c>
      <c r="L663">
        <f ca="1">L662+IF(入力項目!$D$4=$D663,1,0)</f>
        <v>83</v>
      </c>
      <c r="M663" t="str">
        <f t="shared" ca="1" si="178"/>
        <v>83歳</v>
      </c>
      <c r="N663">
        <f t="shared" ca="1" si="182"/>
        <v>84</v>
      </c>
      <c r="O663" t="str">
        <f t="shared" ca="1" si="179"/>
        <v>84歳</v>
      </c>
      <c r="P663">
        <f t="shared" ca="1" si="183"/>
        <v>59</v>
      </c>
      <c r="Q663">
        <f t="shared" ca="1" si="184"/>
        <v>57</v>
      </c>
      <c r="R663">
        <f t="shared" ca="1" si="185"/>
        <v>2080</v>
      </c>
      <c r="S663">
        <f t="shared" ca="1" si="186"/>
        <v>2080</v>
      </c>
      <c r="T663">
        <f t="shared" ca="1" si="187"/>
        <v>2080</v>
      </c>
      <c r="U663">
        <f t="shared" ca="1" si="188"/>
        <v>2080</v>
      </c>
      <c r="V663" s="10">
        <f t="shared" ca="1" si="189"/>
        <v>53320925</v>
      </c>
      <c r="W663" s="10">
        <f ca="1">IF($L663&lt;その他マスタ!$B$1,VLOOKUP($D663,月別収支!$A$2:$H$13,2,FALSE),その他マスタ!$B$3)+IF(AND($L663=その他マスタ!$B$1,入力項目!$I$9="あり",$D663=入力項目!$D$4),その他マスタ!$B$2,0)</f>
        <v>150000</v>
      </c>
      <c r="X663" s="10">
        <f ca="1">-IF(入力項目!$K$5=TRUE,
IF($F663+$G663&lt;3,VLOOKUP($D663,月別収支!$A$2:$H$13,8,FALSE),0)+IFERROR(VLOOKUP($H663,住宅ローン計算!C:P,13,FALSE),0)+IF($F663&gt;1,IF(OR($G663=3,$G663=6,$G663=9,$G663=12),ROUNDUP(入力項目!$N$18/4,0),0),0),
VLOOKUP($D663,月別収支!$A$2:$H$13,8,FALSE))</f>
        <v>0</v>
      </c>
      <c r="Y663" s="10">
        <f ca="1">-VLOOKUP($D663,月別収支!$A$2:$H$13,3,FALSE)</f>
        <v>-75000</v>
      </c>
      <c r="Z663" s="10">
        <f ca="1">-VLOOKUP($D663,月別収支!$A$2:$H$13,4,FALSE)</f>
        <v>-27000</v>
      </c>
      <c r="AA663" s="10">
        <f ca="1">-VLOOKUP($D663,月別収支!$A$2:$H$13,6,FALSE)</f>
        <v>-10000</v>
      </c>
      <c r="AB663" s="10">
        <f ca="1">-(
VLOOKUP($D663,月別収支!$A$2:$H$13,5,FALSE)+IF(AND(入力項目!$I$27&lt;=$A663,ISEVEN($A663-入力項目!$I$27),入力項目!$I$28=$D663),入力項目!$I$26,0)
+IF(入力項目!$K$26=TRUE,
IFERROR(VLOOKUP($K663,マイカーローン計算!C:P,13,FALSE),0),
IFERROR(
  IF(AND($C663&gt;0,MOD($C663,入力項目!$N$22)=0,$D663=入力項目!$N$23),入力項目!$N$24,0),
 0
)
)
)</f>
        <v>-20000</v>
      </c>
      <c r="AC663" s="10">
        <f ca="1">-IF($A663&lt;入力項目!$N$33,入力項目!$N$35,IF(AND($A663=入力項目!$N$33,$D663&lt;=入力項目!$N$34),入力項目!$N$35,0))</f>
        <v>0</v>
      </c>
      <c r="AD663">
        <f ca="1">-(
_xlfn.IFS(
P663&lt;=入力項目!$S$11,0,
AND(P663&gt;=入力項目!$S$11+1,P663&lt;=3),IFERROR(VLOOKUP(入力項目!$S$12,子育て関連マスタ!$I$4:$M$5,4,FALSE),0),
AND(P663&gt;=4,P663&lt;=6),IFERROR(VLOOKUP(入力項目!$S$13,子育て関連マスタ!$I$9:$M$12,4,FALSE),0),
AND(P663&gt;=7,P663&lt;=12),IFERROR(VLOOKUP(入力項目!$S$14,子育て関連マスタ!$I$16:$M$17,4,FALSE),0),
AND(P663&gt;=13,P663&lt;=15),IFERROR(VLOOKUP(入力項目!$S$15,子育て関連マスタ!$I$21:$M$22,4,FALSE),0),
AND(P663&gt;=16,P663&lt;=18),IFERROR(VLOOKUP(入力項目!$S$16,子育て関連マスタ!$I$26:$M$28,4,FALSE),0),
AND(P663&gt;=19,P663&lt;=20,入力項目!$S$16="高専"),IFERROR(VLOOKUP(入力項目!$S$16,子育て関連マスタ!$I$26:$M$28,4,FALSE),0),
AND(P663&gt;=19,P663&lt;=20,入力項目!$S$16&lt;&gt;"高専"),IFERROR(VLOOKUP(入力項目!$S$17,子育て関連マスタ!$I$32:$M$37,4,FALSE),0),
AND(P663&gt;=21,P663&lt;=22,入力項目!$S$16="高専"),IFERROR(VLOOKUP(入力項目!$S$17,子育て関連マスタ!$I$32:$M$34,4,FALSE),0),
AND(P663&gt;=21,P663&lt;=22,入力項目!$S$16&lt;&gt;"高専"),IFERROR(VLOOKUP(入力項目!$S$17,子育て関連マスタ!$I$32:$M$34,4,FALSE),0),
P663&gt;=23,0
) +
IF($D663=4,
  IFERROR(_xlfn.IFS(
  P663&lt;=入力項目!$S$11,0,
  AND(P663=入力項目!$S$11),IFERROR(VLOOKUP(入力項目!$S$12,子育て関連マスタ!$I$4:$M$5,2,FALSE),0),
  AND(P663=4),IFERROR(VLOOKUP(入力項目!$S$13,子育て関連マスタ!$I$9:$M$12,2,FALSE),0),
  AND(P663=7),IFERROR(VLOOKUP(入力項目!$S$14,子育て関連マスタ!$I$16:$M$17,2,FALSE),0),
  AND(P663=13),IFERROR(VLOOKUP(入力項目!$S$15,子育て関連マスタ!$I$21:$M$22,2,FALSE),0),
  AND(P663=16),IFERROR(VLOOKUP(入力項目!$S$16,子育て関連マスタ!$I$26:$M$28,2,FALSE),0),
  AND(P663=19,入力項目!$S$16&lt;&gt;"高専"),IFERROR(VLOOKUP(入力項目!$S$17,子育て関連マスタ!$I$32:$M$37,2,FALSE),0),
  AND(P663=21,入力項目!$S$16="高専"),IFERROR(VLOOKUP(入力項目!$S$17,子育て関連マスタ!$I$32:$M$37,2,FALSE),0),
  P663&gt;=22,0
  ),0),0
) +
IF(AND(P663&gt;=1,P663&lt;=15),IF($D663=入力項目!$S$8,入力項目!$S$3,0),0) +
IF(AND(P663&gt;=1,P663&lt;=15),IF($D663=5,入力項目!$S$4,0),0) +
IF(AND(P663&gt;=1,P663&lt;=15),IF($D663=12,入力項目!$S$5,0),0) +
IF(AND(入力項目!$S$7=$A663,入力項目!$S$8=$D663),子育て関連マスタ!$C$14,0) +
IFERROR(IF(AND(YEAR(EDATE(DATE(入力項目!$S$7,入力項目!$S$8,1),1))=$A663,MONTH(EDATE(DATE(入力項目!$S$7,入力項目!$S$8,1),1))=$D663),子育て関連マスタ!$C$15,0),0) +
IF(AND(OR(P663=3,P663=5,P663=7),$D663=11),子育て関連マスタ!$C$17,0) +
IF(AND(P663=20,$D663=1),子育て関連マスタ!$C$18,0) +
IF(AND(P663=20,$D663=1),
IFERROR(_xlfn.IFS(
入力項目!$S$10="男",子育て関連マスタ!$C$18,
入力項目!$S$10="女",子育て関連マスタ!$C$19
),0),0
) +
IF(AND(P663&gt;=入力項目!$S$18,P663&lt;=入力項目!$S$19),入力項目!$S$20,0) +
IF(AND(P663&gt;=入力項目!$S$21,P663&lt;=入力項目!$S$22),入力項目!$S$23,0) +
IF(AND(P663&gt;=入力項目!$S$24,P663&lt;=入力項目!$S$25),入力項目!$S$26,0)
)</f>
        <v>0</v>
      </c>
      <c r="AE663">
        <f ca="1">-(
_xlfn.IFS(
Q663&lt;=入力項目!$S$11,0,
AND(Q663&gt;=入力項目!$S$11+1,Q663&lt;=3),IFERROR(VLOOKUP(入力項目!$S$12,子育て関連マスタ!$I$4:$M$5,4,FALSE),0),
AND(Q663&gt;=4,Q663&lt;=6),IFERROR(VLOOKUP(入力項目!$S$13,子育て関連マスタ!$I$9:$M$12,4,FALSE),0),
AND(Q663&gt;=7,Q663&lt;=12),IFERROR(VLOOKUP(入力項目!$S$14,子育て関連マスタ!$I$16:$M$17,4,FALSE),0),
AND(Q663&gt;=13,Q663&lt;=15),IFERROR(VLOOKUP(入力項目!$S$15,子育て関連マスタ!$I$21:$M$22,4,FALSE),0),
AND(Q663&gt;=16,Q663&lt;=18),IFERROR(VLOOKUP(入力項目!$S$16,子育て関連マスタ!$I$26:$M$28,4,FALSE),0),
AND(Q663&gt;=19,Q663&lt;=20,入力項目!$S$16="高専"),IFERROR(VLOOKUP(入力項目!$S$16,子育て関連マスタ!$I$26:$M$28,4,FALSE),0),
AND(Q663&gt;=19,Q663&lt;=20,入力項目!$S$16&lt;&gt;"高専"),IFERROR(VLOOKUP(入力項目!$S$17,子育て関連マスタ!$I$32:$M$37,4,FALSE),0),
AND(Q663&gt;=21,Q663&lt;=22,入力項目!$S$16="高専"),IFERROR(VLOOKUP(入力項目!$S$17,子育て関連マスタ!$I$32:$M$34,4,FALSE),0),
AND(Q663&gt;=21,Q663&lt;=22,入力項目!$S$16&lt;&gt;"高専"),IFERROR(VLOOKUP(入力項目!$S$17,子育て関連マスタ!$I$32:$M$34,4,FALSE),0),
Q663&gt;=23,0
) +
IF($D663=4,
  IFERROR(_xlfn.IFS(
  Q663&lt;=入力項目!$S$11,0,
  AND(Q663=入力項目!$S$11),IFERROR(VLOOKUP(入力項目!$S$12,子育て関連マスタ!$I$4:$M$5,2,FALSE),0),
  AND(Q663=4),IFERROR(VLOOKUP(入力項目!$S$13,子育て関連マスタ!$I$9:$M$12,2,FALSE),0),
  AND(Q663=7),IFERROR(VLOOKUP(入力項目!$S$14,子育て関連マスタ!$I$16:$M$17,2,FALSE),0),
  AND(Q663=13),IFERROR(VLOOKUP(入力項目!$S$15,子育て関連マスタ!$I$21:$M$22,2,FALSE),0),
  AND(Q663=16),IFERROR(VLOOKUP(入力項目!$S$16,子育て関連マスタ!$I$26:$M$28,2,FALSE),0),
  AND(Q663=19,入力項目!$S$16&lt;&gt;"高専"),IFERROR(VLOOKUP(入力項目!$S$17,子育て関連マスタ!$I$32:$M$37,2,FALSE),0),
  AND(Q663=21,入力項目!$S$16="高専"),IFERROR(VLOOKUP(入力項目!$S$17,子育て関連マスタ!$I$32:$M$37,2,FALSE),0),
  Q663&gt;=22,0
  ),0),0
) +
IF(AND(Q663&gt;=1,Q663&lt;=15),IF($D663=入力項目!$S$8,入力項目!$S$3,0),0) +
IF(AND(Q663&gt;=1,Q663&lt;=15),IF($D663=5,入力項目!$S$4,0),0) +
IF(AND(Q663&gt;=1,Q663&lt;=15),IF($D663=12,入力項目!$S$5,0),0) +
IF(AND(入力項目!$S$7=$A663,入力項目!$S$8=$D663),子育て関連マスタ!$C$14,0) +
IFERROR(IF(AND(YEAR(EDATE(DATE(入力項目!$S$7,入力項目!$S$8,1),1))=$A663,MONTH(EDATE(DATE(入力項目!$S$7,入力項目!$S$8,1),1))=$D663),子育て関連マスタ!$C$15,0),0) +
IF(AND(OR(Q663=3,Q663=5,Q663=7),$D663=11),子育て関連マスタ!$C$17,0) +
IF(AND(Q663=20,$D663=1),子育て関連マスタ!$C$18,0) +
IF(AND(Q663=20,$D663=1),
IFERROR(_xlfn.IFS(
入力項目!$S$10="男",子育て関連マスタ!$C$18,
入力項目!$S$10="女",子育て関連マスタ!$C$19
),0),0
) +
IF(AND(Q663&gt;=入力項目!$S$18,Q663&lt;=入力項目!$S$19),入力項目!$S$20,0) +
IF(AND(Q663&gt;=入力項目!$S$21,Q663&lt;=入力項目!$S$22),入力項目!$S$23,0) +
IF(AND(Q663&gt;=入力項目!$S$24,Q663&lt;=入力項目!$S$25),入力項目!$S$26,0)
)</f>
        <v>0</v>
      </c>
      <c r="AF663">
        <f ca="1">-(
_xlfn.IFS(
R663&lt;=入力項目!$S$11,0,
AND(R663&gt;=入力項目!$S$11+1,R663&lt;=3),IFERROR(VLOOKUP(入力項目!$S$12,子育て関連マスタ!$I$4:$M$5,4,FALSE),0),
AND(R663&gt;=4,R663&lt;=6),IFERROR(VLOOKUP(入力項目!$S$13,子育て関連マスタ!$I$9:$M$12,4,FALSE),0),
AND(R663&gt;=7,R663&lt;=12),IFERROR(VLOOKUP(入力項目!$S$14,子育て関連マスタ!$I$16:$M$17,4,FALSE),0),
AND(R663&gt;=13,R663&lt;=15),IFERROR(VLOOKUP(入力項目!$S$15,子育て関連マスタ!$I$21:$M$22,4,FALSE),0),
AND(R663&gt;=16,R663&lt;=18),IFERROR(VLOOKUP(入力項目!$S$16,子育て関連マスタ!$I$26:$M$28,4,FALSE),0),
AND(R663&gt;=19,R663&lt;=20,入力項目!$S$16="高専"),IFERROR(VLOOKUP(入力項目!$S$16,子育て関連マスタ!$I$26:$M$28,4,FALSE),0),
AND(R663&gt;=19,R663&lt;=20,入力項目!$S$16&lt;&gt;"高専"),IFERROR(VLOOKUP(入力項目!$S$17,子育て関連マスタ!$I$32:$M$37,4,FALSE),0),
AND(R663&gt;=21,R663&lt;=22,入力項目!$S$16="高専"),IFERROR(VLOOKUP(入力項目!$S$17,子育て関連マスタ!$I$32:$M$34,4,FALSE),0),
AND(R663&gt;=21,R663&lt;=22,入力項目!$S$16&lt;&gt;"高専"),IFERROR(VLOOKUP(入力項目!$S$17,子育て関連マスタ!$I$32:$M$34,4,FALSE),0),
R663&gt;=23,0
) +
IF($D663=4,
  IFERROR(_xlfn.IFS(
  R663&lt;=入力項目!$S$11,0,
  AND(R663=入力項目!$S$11),IFERROR(VLOOKUP(入力項目!$S$12,子育て関連マスタ!$I$4:$M$5,2,FALSE),0),
  AND(R663=4),IFERROR(VLOOKUP(入力項目!$S$13,子育て関連マスタ!$I$9:$M$12,2,FALSE),0),
  AND(R663=7),IFERROR(VLOOKUP(入力項目!$S$14,子育て関連マスタ!$I$16:$M$17,2,FALSE),0),
  AND(R663=13),IFERROR(VLOOKUP(入力項目!$S$15,子育て関連マスタ!$I$21:$M$22,2,FALSE),0),
  AND(R663=16),IFERROR(VLOOKUP(入力項目!$S$16,子育て関連マスタ!$I$26:$M$28,2,FALSE),0),
  AND(R663=19,入力項目!$S$16&lt;&gt;"高専"),IFERROR(VLOOKUP(入力項目!$S$17,子育て関連マスタ!$I$32:$M$37,2,FALSE),0),
  AND(R663=21,入力項目!$S$16="高専"),IFERROR(VLOOKUP(入力項目!$S$17,子育て関連マスタ!$I$32:$M$37,2,FALSE),0),
  R663&gt;=22,0
  ),0),0
) +
IF(AND(R663&gt;=1,R663&lt;=15),IF($D663=入力項目!$S$8,入力項目!$S$3,0),0) +
IF(AND(R663&gt;=1,R663&lt;=15),IF($D663=5,入力項目!$S$4,0),0) +
IF(AND(R663&gt;=1,R663&lt;=15),IF($D663=12,入力項目!$S$5,0),0) +
IF(AND(入力項目!$S$7=$A663,入力項目!$S$8=$D663),子育て関連マスタ!$C$14,0) +
IFERROR(IF(AND(YEAR(EDATE(DATE(入力項目!$S$7,入力項目!$S$8,1),1))=$A663,MONTH(EDATE(DATE(入力項目!$S$7,入力項目!$S$8,1),1))=$D663),子育て関連マスタ!$C$15,0),0) +
IF(AND(OR(R663=3,R663=5,R663=7),$D663=11),子育て関連マスタ!$C$17,0) +
IF(AND(R663=20,$D663=1),子育て関連マスタ!$C$18,0) +
IF(AND(R663=20,$D663=1),
IFERROR(_xlfn.IFS(
入力項目!$S$10="男",子育て関連マスタ!$C$18,
入力項目!$S$10="女",子育て関連マスタ!$C$19
),0),0
) +
IF(AND(R663&gt;=入力項目!$S$18,R663&lt;=入力項目!$S$19),入力項目!$S$20,0) +
IF(AND(R663&gt;=入力項目!$S$21,R663&lt;=入力項目!$S$22),入力項目!$S$23,0) +
IF(AND(R663&gt;=入力項目!$S$24,R663&lt;=入力項目!$S$25),入力項目!$S$26,0)
)</f>
        <v>0</v>
      </c>
      <c r="AG663">
        <f ca="1">-(
_xlfn.IFS(
S663&lt;=入力項目!$S$11,0,
AND(S663&gt;=入力項目!$S$11+1,S663&lt;=3),IFERROR(VLOOKUP(入力項目!$S$12,子育て関連マスタ!$I$4:$M$5,4,FALSE),0),
AND(S663&gt;=4,S663&lt;=6),IFERROR(VLOOKUP(入力項目!$S$13,子育て関連マスタ!$I$9:$M$12,4,FALSE),0),
AND(S663&gt;=7,S663&lt;=12),IFERROR(VLOOKUP(入力項目!$S$14,子育て関連マスタ!$I$16:$M$17,4,FALSE),0),
AND(S663&gt;=13,S663&lt;=15),IFERROR(VLOOKUP(入力項目!$S$15,子育て関連マスタ!$I$21:$M$22,4,FALSE),0),
AND(S663&gt;=16,S663&lt;=18),IFERROR(VLOOKUP(入力項目!$S$16,子育て関連マスタ!$I$26:$M$28,4,FALSE),0),
AND(S663&gt;=19,S663&lt;=20,入力項目!$S$16="高専"),IFERROR(VLOOKUP(入力項目!$S$16,子育て関連マスタ!$I$26:$M$28,4,FALSE),0),
AND(S663&gt;=19,S663&lt;=20,入力項目!$S$16&lt;&gt;"高専"),IFERROR(VLOOKUP(入力項目!$S$17,子育て関連マスタ!$I$32:$M$37,4,FALSE),0),
AND(S663&gt;=21,S663&lt;=22,入力項目!$S$16="高専"),IFERROR(VLOOKUP(入力項目!$S$17,子育て関連マスタ!$I$32:$M$34,4,FALSE),0),
AND(S663&gt;=21,S663&lt;=22,入力項目!$S$16&lt;&gt;"高専"),IFERROR(VLOOKUP(入力項目!$S$17,子育て関連マスタ!$I$32:$M$34,4,FALSE),0),
S663&gt;=23,0
) +
IF($D663=4,
  IFERROR(_xlfn.IFS(
  S663&lt;=入力項目!$S$11,0,
  AND(S663=入力項目!$S$11),IFERROR(VLOOKUP(入力項目!$S$12,子育て関連マスタ!$I$4:$M$5,2,FALSE),0),
  AND(S663=4),IFERROR(VLOOKUP(入力項目!$S$13,子育て関連マスタ!$I$9:$M$12,2,FALSE),0),
  AND(S663=7),IFERROR(VLOOKUP(入力項目!$S$14,子育て関連マスタ!$I$16:$M$17,2,FALSE),0),
  AND(S663=13),IFERROR(VLOOKUP(入力項目!$S$15,子育て関連マスタ!$I$21:$M$22,2,FALSE),0),
  AND(S663=16),IFERROR(VLOOKUP(入力項目!$S$16,子育て関連マスタ!$I$26:$M$28,2,FALSE),0),
  AND(S663=19,入力項目!$S$16&lt;&gt;"高専"),IFERROR(VLOOKUP(入力項目!$S$17,子育て関連マスタ!$I$32:$M$37,2,FALSE),0),
  AND(S663=21,入力項目!$S$16="高専"),IFERROR(VLOOKUP(入力項目!$S$17,子育て関連マスタ!$I$32:$M$37,2,FALSE),0),
  S663&gt;=22,0
  ),0),0
) +
IF(AND(S663&gt;=1,S663&lt;=15),IF($D663=入力項目!$S$8,入力項目!$S$3,0),0) +
IF(AND(S663&gt;=1,S663&lt;=15),IF($D663=5,入力項目!$S$4,0),0) +
IF(AND(S663&gt;=1,S663&lt;=15),IF($D663=12,入力項目!$S$5,0),0) +
IF(AND(入力項目!$S$7=$A663,入力項目!$S$8=$D663),子育て関連マスタ!$C$14,0) +
IFERROR(IF(AND(YEAR(EDATE(DATE(入力項目!$S$7,入力項目!$S$8,1),1))=$A663,MONTH(EDATE(DATE(入力項目!$S$7,入力項目!$S$8,1),1))=$D663),子育て関連マスタ!$C$15,0),0) +
IF(AND(OR(S663=3,S663=5,S663=7),$D663=11),子育て関連マスタ!$C$17,0) +
IF(AND(S663=20,$D663=1),子育て関連マスタ!$C$18,0) +
IF(AND(S663=20,$D663=1),
IFERROR(_xlfn.IFS(
入力項目!$S$10="男",子育て関連マスタ!$C$18,
入力項目!$S$10="女",子育て関連マスタ!$C$19
),0),0
) +
IF(AND(S663&gt;=入力項目!$S$18,S663&lt;=入力項目!$S$19),入力項目!$S$20,0) +
IF(AND(S663&gt;=入力項目!$S$21,S663&lt;=入力項目!$S$22),入力項目!$S$23,0) +
IF(AND(S663&gt;=入力項目!$S$24,S663&lt;=入力項目!$S$25),入力項目!$S$26,0)
)</f>
        <v>0</v>
      </c>
      <c r="AH663">
        <f ca="1">-(
_xlfn.IFS(
T663&lt;=入力項目!$S$11,0,
AND(T663&gt;=入力項目!$S$11+1,T663&lt;=3),IFERROR(VLOOKUP(入力項目!$S$12,子育て関連マスタ!$I$4:$M$5,4,FALSE),0),
AND(T663&gt;=4,T663&lt;=6),IFERROR(VLOOKUP(入力項目!$S$13,子育て関連マスタ!$I$9:$M$12,4,FALSE),0),
AND(T663&gt;=7,T663&lt;=12),IFERROR(VLOOKUP(入力項目!$S$14,子育て関連マスタ!$I$16:$M$17,4,FALSE),0),
AND(T663&gt;=13,T663&lt;=15),IFERROR(VLOOKUP(入力項目!$S$15,子育て関連マスタ!$I$21:$M$22,4,FALSE),0),
AND(T663&gt;=16,T663&lt;=18),IFERROR(VLOOKUP(入力項目!$S$16,子育て関連マスタ!$I$26:$M$28,4,FALSE),0),
AND(T663&gt;=19,T663&lt;=20,入力項目!$S$16="高専"),IFERROR(VLOOKUP(入力項目!$S$16,子育て関連マスタ!$I$26:$M$28,4,FALSE),0),
AND(T663&gt;=19,T663&lt;=20,入力項目!$S$16&lt;&gt;"高専"),IFERROR(VLOOKUP(入力項目!$S$17,子育て関連マスタ!$I$32:$M$37,4,FALSE),0),
AND(T663&gt;=21,T663&lt;=22,入力項目!$S$16="高専"),IFERROR(VLOOKUP(入力項目!$S$17,子育て関連マスタ!$I$32:$M$34,4,FALSE),0),
AND(T663&gt;=21,T663&lt;=22,入力項目!$S$16&lt;&gt;"高専"),IFERROR(VLOOKUP(入力項目!$S$17,子育て関連マスタ!$I$32:$M$34,4,FALSE),0),
T663&gt;=23,0
) +
IF($D663=4,
  IFERROR(_xlfn.IFS(
  T663&lt;=入力項目!$S$11,0,
  AND(T663=入力項目!$S$11),IFERROR(VLOOKUP(入力項目!$S$12,子育て関連マスタ!$I$4:$M$5,2,FALSE),0),
  AND(T663=4),IFERROR(VLOOKUP(入力項目!$S$13,子育て関連マスタ!$I$9:$M$12,2,FALSE),0),
  AND(T663=7),IFERROR(VLOOKUP(入力項目!$S$14,子育て関連マスタ!$I$16:$M$17,2,FALSE),0),
  AND(T663=13),IFERROR(VLOOKUP(入力項目!$S$15,子育て関連マスタ!$I$21:$M$22,2,FALSE),0),
  AND(T663=16),IFERROR(VLOOKUP(入力項目!$S$16,子育て関連マスタ!$I$26:$M$28,2,FALSE),0),
  AND(T663=19,入力項目!$S$16&lt;&gt;"高専"),IFERROR(VLOOKUP(入力項目!$S$17,子育て関連マスタ!$I$32:$M$37,2,FALSE),0),
  AND(T663=21,入力項目!$S$16="高専"),IFERROR(VLOOKUP(入力項目!$S$17,子育て関連マスタ!$I$32:$M$37,2,FALSE),0),
  T663&gt;=22,0
  ),0),0
) +
IF(AND(T663&gt;=1,T663&lt;=15),IF($D663=入力項目!$S$8,入力項目!$S$3,0),0) +
IF(AND(T663&gt;=1,T663&lt;=15),IF($D663=5,入力項目!$S$4,0),0) +
IF(AND(T663&gt;=1,T663&lt;=15),IF($D663=12,入力項目!$S$5,0),0) +
IF(AND(入力項目!$S$7=$A663,入力項目!$S$8=$D663),子育て関連マスタ!$C$14,0) +
IFERROR(IF(AND(YEAR(EDATE(DATE(入力項目!$S$7,入力項目!$S$8,1),1))=$A663,MONTH(EDATE(DATE(入力項目!$S$7,入力項目!$S$8,1),1))=$D663),子育て関連マスタ!$C$15,0),0) +
IF(AND(OR(T663=3,T663=5,T663=7),$D663=11),子育て関連マスタ!$C$17,0) +
IF(AND(T663=20,$D663=1),子育て関連マスタ!$C$18,0) +
IF(AND(T663=20,$D663=1),
IFERROR(_xlfn.IFS(
入力項目!$S$10="男",子育て関連マスタ!$C$18,
入力項目!$S$10="女",子育て関連マスタ!$C$19
),0),0
) +
IF(AND(T663&gt;=入力項目!$S$18,T663&lt;=入力項目!$S$19),入力項目!$S$20,0) +
IF(AND(T663&gt;=入力項目!$S$21,T663&lt;=入力項目!$S$22),入力項目!$S$23,0) +
IF(AND(T663&gt;=入力項目!$S$24,T663&lt;=入力項目!$S$25),入力項目!$S$26,0)
)</f>
        <v>0</v>
      </c>
      <c r="AI663">
        <f ca="1">-(
_xlfn.IFS(
U663&lt;=入力項目!$S$11,0,
AND(U663&gt;=入力項目!$S$11+1,U663&lt;=3),IFERROR(VLOOKUP(入力項目!$S$12,子育て関連マスタ!$I$4:$M$5,4,FALSE),0),
AND(U663&gt;=4,U663&lt;=6),IFERROR(VLOOKUP(入力項目!$S$13,子育て関連マスタ!$I$9:$M$12,4,FALSE),0),
AND(U663&gt;=7,U663&lt;=12),IFERROR(VLOOKUP(入力項目!$S$14,子育て関連マスタ!$I$16:$M$17,4,FALSE),0),
AND(U663&gt;=13,U663&lt;=15),IFERROR(VLOOKUP(入力項目!$S$15,子育て関連マスタ!$I$21:$M$22,4,FALSE),0),
AND(U663&gt;=16,U663&lt;=18),IFERROR(VLOOKUP(入力項目!$S$16,子育て関連マスタ!$I$26:$M$28,4,FALSE),0),
AND(U663&gt;=19,U663&lt;=20,入力項目!$S$16="高専"),IFERROR(VLOOKUP(入力項目!$S$16,子育て関連マスタ!$I$26:$M$28,4,FALSE),0),
AND(U663&gt;=19,U663&lt;=20,入力項目!$S$16&lt;&gt;"高専"),IFERROR(VLOOKUP(入力項目!$S$17,子育て関連マスタ!$I$32:$M$37,4,FALSE),0),
AND(U663&gt;=21,U663&lt;=22,入力項目!$S$16="高専"),IFERROR(VLOOKUP(入力項目!$S$17,子育て関連マスタ!$I$32:$M$34,4,FALSE),0),
AND(U663&gt;=21,U663&lt;=22,入力項目!$S$16&lt;&gt;"高専"),IFERROR(VLOOKUP(入力項目!$S$17,子育て関連マスタ!$I$32:$M$34,4,FALSE),0),
U663&gt;=23,0
) +
IF($D663=4,
  IFERROR(_xlfn.IFS(
  U663&lt;=入力項目!$S$11,0,
  AND(U663=入力項目!$S$11),IFERROR(VLOOKUP(入力項目!$S$12,子育て関連マスタ!$I$4:$M$5,2,FALSE),0),
  AND(U663=4),IFERROR(VLOOKUP(入力項目!$S$13,子育て関連マスタ!$I$9:$M$12,2,FALSE),0),
  AND(U663=7),IFERROR(VLOOKUP(入力項目!$S$14,子育て関連マスタ!$I$16:$M$17,2,FALSE),0),
  AND(U663=13),IFERROR(VLOOKUP(入力項目!$S$15,子育て関連マスタ!$I$21:$M$22,2,FALSE),0),
  AND(U663=16),IFERROR(VLOOKUP(入力項目!$S$16,子育て関連マスタ!$I$26:$M$28,2,FALSE),0),
  AND(U663=19,入力項目!$S$16&lt;&gt;"高専"),IFERROR(VLOOKUP(入力項目!$S$17,子育て関連マスタ!$I$32:$M$37,2,FALSE),0),
  AND(U663=21,入力項目!$S$16="高専"),IFERROR(VLOOKUP(入力項目!$S$17,子育て関連マスタ!$I$32:$M$37,2,FALSE),0),
  U663&gt;=22,0
  ),0),0
) +
IF(AND(U663&gt;=1,U663&lt;=15),IF($D663=入力項目!$S$8,入力項目!$S$3,0),0) +
IF(AND(U663&gt;=1,U663&lt;=15),IF($D663=5,入力項目!$S$4,0),0) +
IF(AND(U663&gt;=1,U663&lt;=15),IF($D663=12,入力項目!$S$5,0),0) +
IF(AND(入力項目!$S$7=$A663,入力項目!$S$8=$D663),子育て関連マスタ!$C$14,0) +
IFERROR(IF(AND(YEAR(EDATE(DATE(入力項目!$S$7,入力項目!$S$8,1),1))=$A663,MONTH(EDATE(DATE(入力項目!$S$7,入力項目!$S$8,1),1))=$D663),子育て関連マスタ!$C$15,0),0) +
IF(AND(OR(U663=3,U663=5,U663=7),$D663=11),子育て関連マスタ!$C$17,0) +
IF(AND(U663=20,$D663=1),子育て関連マスタ!$C$18,0) +
IF(AND(U663=20,$D663=1),
IFERROR(_xlfn.IFS(
入力項目!$S$10="男",子育て関連マスタ!$C$18,
入力項目!$S$10="女",子育て関連マスタ!$C$19
),0),0
) +
IF(AND(U663&gt;=入力項目!$S$18,U663&lt;=入力項目!$S$19),入力項目!$S$20,0) +
IF(AND(U663&gt;=入力項目!$S$21,U663&lt;=入力項目!$S$22),入力項目!$S$23,0) +
IF(AND(U663&gt;=入力項目!$S$24,U663&lt;=入力項目!$S$25),入力項目!$S$26,0)
)</f>
        <v>0</v>
      </c>
      <c r="AJ663" s="10">
        <f ca="1">-VLOOKUP($D663,月別収支!$A$2:$H$13,7,FALSE)</f>
        <v>-20000</v>
      </c>
    </row>
    <row r="664" spans="1:36" x14ac:dyDescent="0.4">
      <c r="A664">
        <f t="shared" ca="1" si="173"/>
        <v>2079</v>
      </c>
      <c r="B664">
        <f t="shared" ca="1" si="180"/>
        <v>2079</v>
      </c>
      <c r="C664">
        <f t="shared" ca="1" si="181"/>
        <v>55</v>
      </c>
      <c r="D664">
        <f t="shared" ca="1" si="174"/>
        <v>10</v>
      </c>
      <c r="E664" t="str">
        <f t="shared" ca="1" si="175"/>
        <v>2079年10月</v>
      </c>
      <c r="F664">
        <f ca="1">IF(OR(入力項目!$N$5&lt;$A664,AND(入力項目!$N$5=$A664,入力項目!$N$6&lt;$D664)),IF(F663=0,1,IF(G664=12,F663+1,F663)),0)</f>
        <v>55</v>
      </c>
      <c r="G664">
        <f ca="1">IF(OR(入力項目!$N$5&lt;$A664,AND(入力項目!$N$5=$A664,入力項目!$N$6&lt;$D664)),IF(G663=12,1,G663+1),0)</f>
        <v>12</v>
      </c>
      <c r="H664" t="str">
        <f t="shared" ca="1" si="176"/>
        <v>55_12</v>
      </c>
      <c r="I664">
        <f ca="1">IF(
  IFERROR(AND($C664&gt;0,MOD($C664,入力項目!$N$22)=0,$D664=入力項目!$N$23), FALSE),
  1,
  IF(
    AND(I663&gt;0,J663=12),
    IF(I663=入力項目!$N$28, 0, I663+1),
    I663
  )
)</f>
        <v>1</v>
      </c>
      <c r="J664">
        <f ca="1">IF($D664=入力項目!$N$23,1,IFERROR(J663+1,1))</f>
        <v>5</v>
      </c>
      <c r="K664" t="str">
        <f t="shared" ca="1" si="177"/>
        <v>1_5</v>
      </c>
      <c r="L664">
        <f ca="1">L663+IF(入力項目!$D$4=$D664,1,0)</f>
        <v>84</v>
      </c>
      <c r="M664" t="str">
        <f t="shared" ca="1" si="178"/>
        <v>84歳</v>
      </c>
      <c r="N664">
        <f t="shared" ca="1" si="182"/>
        <v>84</v>
      </c>
      <c r="O664" t="str">
        <f t="shared" ca="1" si="179"/>
        <v>84歳</v>
      </c>
      <c r="P664">
        <f t="shared" ca="1" si="183"/>
        <v>59</v>
      </c>
      <c r="Q664">
        <f t="shared" ca="1" si="184"/>
        <v>57</v>
      </c>
      <c r="R664">
        <f t="shared" ca="1" si="185"/>
        <v>2080</v>
      </c>
      <c r="S664">
        <f t="shared" ca="1" si="186"/>
        <v>2080</v>
      </c>
      <c r="T664">
        <f t="shared" ca="1" si="187"/>
        <v>2080</v>
      </c>
      <c r="U664">
        <f t="shared" ca="1" si="188"/>
        <v>2080</v>
      </c>
      <c r="V664" s="10">
        <f t="shared" ca="1" si="189"/>
        <v>53281425</v>
      </c>
      <c r="W664" s="10">
        <f ca="1">IF($L664&lt;その他マスタ!$B$1,VLOOKUP($D664,月別収支!$A$2:$H$13,2,FALSE),その他マスタ!$B$3)+IF(AND($L664=その他マスタ!$B$1,入力項目!$I$9="あり",$D664=入力項目!$D$4),その他マスタ!$B$2,0)</f>
        <v>150000</v>
      </c>
      <c r="X664" s="10">
        <f ca="1">-IF(入力項目!$K$5=TRUE,
IF($F664+$G664&lt;3,VLOOKUP($D664,月別収支!$A$2:$H$13,8,FALSE),0)+IFERROR(VLOOKUP($H664,住宅ローン計算!C:P,13,FALSE),0)+IF($F664&gt;1,IF(OR($G664=3,$G664=6,$G664=9,$G664=12),ROUNDUP(入力項目!$N$18/4,0),0),0),
VLOOKUP($D664,月別収支!$A$2:$H$13,8,FALSE))</f>
        <v>-37500</v>
      </c>
      <c r="Y664" s="10">
        <f ca="1">-VLOOKUP($D664,月別収支!$A$2:$H$13,3,FALSE)</f>
        <v>-75000</v>
      </c>
      <c r="Z664" s="10">
        <f ca="1">-VLOOKUP($D664,月別収支!$A$2:$H$13,4,FALSE)</f>
        <v>-27000</v>
      </c>
      <c r="AA664" s="10">
        <f ca="1">-VLOOKUP($D664,月別収支!$A$2:$H$13,6,FALSE)</f>
        <v>-10000</v>
      </c>
      <c r="AB664" s="10">
        <f ca="1">-(
VLOOKUP($D664,月別収支!$A$2:$H$13,5,FALSE)+IF(AND(入力項目!$I$27&lt;=$A664,ISEVEN($A664-入力項目!$I$27),入力項目!$I$28=$D664),入力項目!$I$26,0)
+IF(入力項目!$K$26=TRUE,
IFERROR(VLOOKUP($K664,マイカーローン計算!C:P,13,FALSE),0),
IFERROR(
  IF(AND($C664&gt;0,MOD($C664,入力項目!$N$22)=0,$D664=入力項目!$N$23),入力項目!$N$24,0),
 0
)
)
)</f>
        <v>-20000</v>
      </c>
      <c r="AC664" s="10">
        <f ca="1">-IF($A664&lt;入力項目!$N$33,入力項目!$N$35,IF(AND($A664=入力項目!$N$33,$D664&lt;=入力項目!$N$34),入力項目!$N$35,0))</f>
        <v>0</v>
      </c>
      <c r="AD664">
        <f ca="1">-(
_xlfn.IFS(
P664&lt;=入力項目!$S$11,0,
AND(P664&gt;=入力項目!$S$11+1,P664&lt;=3),IFERROR(VLOOKUP(入力項目!$S$12,子育て関連マスタ!$I$4:$M$5,4,FALSE),0),
AND(P664&gt;=4,P664&lt;=6),IFERROR(VLOOKUP(入力項目!$S$13,子育て関連マスタ!$I$9:$M$12,4,FALSE),0),
AND(P664&gt;=7,P664&lt;=12),IFERROR(VLOOKUP(入力項目!$S$14,子育て関連マスタ!$I$16:$M$17,4,FALSE),0),
AND(P664&gt;=13,P664&lt;=15),IFERROR(VLOOKUP(入力項目!$S$15,子育て関連マスタ!$I$21:$M$22,4,FALSE),0),
AND(P664&gt;=16,P664&lt;=18),IFERROR(VLOOKUP(入力項目!$S$16,子育て関連マスタ!$I$26:$M$28,4,FALSE),0),
AND(P664&gt;=19,P664&lt;=20,入力項目!$S$16="高専"),IFERROR(VLOOKUP(入力項目!$S$16,子育て関連マスタ!$I$26:$M$28,4,FALSE),0),
AND(P664&gt;=19,P664&lt;=20,入力項目!$S$16&lt;&gt;"高専"),IFERROR(VLOOKUP(入力項目!$S$17,子育て関連マスタ!$I$32:$M$37,4,FALSE),0),
AND(P664&gt;=21,P664&lt;=22,入力項目!$S$16="高専"),IFERROR(VLOOKUP(入力項目!$S$17,子育て関連マスタ!$I$32:$M$34,4,FALSE),0),
AND(P664&gt;=21,P664&lt;=22,入力項目!$S$16&lt;&gt;"高専"),IFERROR(VLOOKUP(入力項目!$S$17,子育て関連マスタ!$I$32:$M$34,4,FALSE),0),
P664&gt;=23,0
) +
IF($D664=4,
  IFERROR(_xlfn.IFS(
  P664&lt;=入力項目!$S$11,0,
  AND(P664=入力項目!$S$11),IFERROR(VLOOKUP(入力項目!$S$12,子育て関連マスタ!$I$4:$M$5,2,FALSE),0),
  AND(P664=4),IFERROR(VLOOKUP(入力項目!$S$13,子育て関連マスタ!$I$9:$M$12,2,FALSE),0),
  AND(P664=7),IFERROR(VLOOKUP(入力項目!$S$14,子育て関連マスタ!$I$16:$M$17,2,FALSE),0),
  AND(P664=13),IFERROR(VLOOKUP(入力項目!$S$15,子育て関連マスタ!$I$21:$M$22,2,FALSE),0),
  AND(P664=16),IFERROR(VLOOKUP(入力項目!$S$16,子育て関連マスタ!$I$26:$M$28,2,FALSE),0),
  AND(P664=19,入力項目!$S$16&lt;&gt;"高専"),IFERROR(VLOOKUP(入力項目!$S$17,子育て関連マスタ!$I$32:$M$37,2,FALSE),0),
  AND(P664=21,入力項目!$S$16="高専"),IFERROR(VLOOKUP(入力項目!$S$17,子育て関連マスタ!$I$32:$M$37,2,FALSE),0),
  P664&gt;=22,0
  ),0),0
) +
IF(AND(P664&gt;=1,P664&lt;=15),IF($D664=入力項目!$S$8,入力項目!$S$3,0),0) +
IF(AND(P664&gt;=1,P664&lt;=15),IF($D664=5,入力項目!$S$4,0),0) +
IF(AND(P664&gt;=1,P664&lt;=15),IF($D664=12,入力項目!$S$5,0),0) +
IF(AND(入力項目!$S$7=$A664,入力項目!$S$8=$D664),子育て関連マスタ!$C$14,0) +
IFERROR(IF(AND(YEAR(EDATE(DATE(入力項目!$S$7,入力項目!$S$8,1),1))=$A664,MONTH(EDATE(DATE(入力項目!$S$7,入力項目!$S$8,1),1))=$D664),子育て関連マスタ!$C$15,0),0) +
IF(AND(OR(P664=3,P664=5,P664=7),$D664=11),子育て関連マスタ!$C$17,0) +
IF(AND(P664=20,$D664=1),子育て関連マスタ!$C$18,0) +
IF(AND(P664=20,$D664=1),
IFERROR(_xlfn.IFS(
入力項目!$S$10="男",子育て関連マスタ!$C$18,
入力項目!$S$10="女",子育て関連マスタ!$C$19
),0),0
) +
IF(AND(P664&gt;=入力項目!$S$18,P664&lt;=入力項目!$S$19),入力項目!$S$20,0) +
IF(AND(P664&gt;=入力項目!$S$21,P664&lt;=入力項目!$S$22),入力項目!$S$23,0) +
IF(AND(P664&gt;=入力項目!$S$24,P664&lt;=入力項目!$S$25),入力項目!$S$26,0)
)</f>
        <v>0</v>
      </c>
      <c r="AE664">
        <f ca="1">-(
_xlfn.IFS(
Q664&lt;=入力項目!$S$11,0,
AND(Q664&gt;=入力項目!$S$11+1,Q664&lt;=3),IFERROR(VLOOKUP(入力項目!$S$12,子育て関連マスタ!$I$4:$M$5,4,FALSE),0),
AND(Q664&gt;=4,Q664&lt;=6),IFERROR(VLOOKUP(入力項目!$S$13,子育て関連マスタ!$I$9:$M$12,4,FALSE),0),
AND(Q664&gt;=7,Q664&lt;=12),IFERROR(VLOOKUP(入力項目!$S$14,子育て関連マスタ!$I$16:$M$17,4,FALSE),0),
AND(Q664&gt;=13,Q664&lt;=15),IFERROR(VLOOKUP(入力項目!$S$15,子育て関連マスタ!$I$21:$M$22,4,FALSE),0),
AND(Q664&gt;=16,Q664&lt;=18),IFERROR(VLOOKUP(入力項目!$S$16,子育て関連マスタ!$I$26:$M$28,4,FALSE),0),
AND(Q664&gt;=19,Q664&lt;=20,入力項目!$S$16="高専"),IFERROR(VLOOKUP(入力項目!$S$16,子育て関連マスタ!$I$26:$M$28,4,FALSE),0),
AND(Q664&gt;=19,Q664&lt;=20,入力項目!$S$16&lt;&gt;"高専"),IFERROR(VLOOKUP(入力項目!$S$17,子育て関連マスタ!$I$32:$M$37,4,FALSE),0),
AND(Q664&gt;=21,Q664&lt;=22,入力項目!$S$16="高専"),IFERROR(VLOOKUP(入力項目!$S$17,子育て関連マスタ!$I$32:$M$34,4,FALSE),0),
AND(Q664&gt;=21,Q664&lt;=22,入力項目!$S$16&lt;&gt;"高専"),IFERROR(VLOOKUP(入力項目!$S$17,子育て関連マスタ!$I$32:$M$34,4,FALSE),0),
Q664&gt;=23,0
) +
IF($D664=4,
  IFERROR(_xlfn.IFS(
  Q664&lt;=入力項目!$S$11,0,
  AND(Q664=入力項目!$S$11),IFERROR(VLOOKUP(入力項目!$S$12,子育て関連マスタ!$I$4:$M$5,2,FALSE),0),
  AND(Q664=4),IFERROR(VLOOKUP(入力項目!$S$13,子育て関連マスタ!$I$9:$M$12,2,FALSE),0),
  AND(Q664=7),IFERROR(VLOOKUP(入力項目!$S$14,子育て関連マスタ!$I$16:$M$17,2,FALSE),0),
  AND(Q664=13),IFERROR(VLOOKUP(入力項目!$S$15,子育て関連マスタ!$I$21:$M$22,2,FALSE),0),
  AND(Q664=16),IFERROR(VLOOKUP(入力項目!$S$16,子育て関連マスタ!$I$26:$M$28,2,FALSE),0),
  AND(Q664=19,入力項目!$S$16&lt;&gt;"高専"),IFERROR(VLOOKUP(入力項目!$S$17,子育て関連マスタ!$I$32:$M$37,2,FALSE),0),
  AND(Q664=21,入力項目!$S$16="高専"),IFERROR(VLOOKUP(入力項目!$S$17,子育て関連マスタ!$I$32:$M$37,2,FALSE),0),
  Q664&gt;=22,0
  ),0),0
) +
IF(AND(Q664&gt;=1,Q664&lt;=15),IF($D664=入力項目!$S$8,入力項目!$S$3,0),0) +
IF(AND(Q664&gt;=1,Q664&lt;=15),IF($D664=5,入力項目!$S$4,0),0) +
IF(AND(Q664&gt;=1,Q664&lt;=15),IF($D664=12,入力項目!$S$5,0),0) +
IF(AND(入力項目!$S$7=$A664,入力項目!$S$8=$D664),子育て関連マスタ!$C$14,0) +
IFERROR(IF(AND(YEAR(EDATE(DATE(入力項目!$S$7,入力項目!$S$8,1),1))=$A664,MONTH(EDATE(DATE(入力項目!$S$7,入力項目!$S$8,1),1))=$D664),子育て関連マスタ!$C$15,0),0) +
IF(AND(OR(Q664=3,Q664=5,Q664=7),$D664=11),子育て関連マスタ!$C$17,0) +
IF(AND(Q664=20,$D664=1),子育て関連マスタ!$C$18,0) +
IF(AND(Q664=20,$D664=1),
IFERROR(_xlfn.IFS(
入力項目!$S$10="男",子育て関連マスタ!$C$18,
入力項目!$S$10="女",子育て関連マスタ!$C$19
),0),0
) +
IF(AND(Q664&gt;=入力項目!$S$18,Q664&lt;=入力項目!$S$19),入力項目!$S$20,0) +
IF(AND(Q664&gt;=入力項目!$S$21,Q664&lt;=入力項目!$S$22),入力項目!$S$23,0) +
IF(AND(Q664&gt;=入力項目!$S$24,Q664&lt;=入力項目!$S$25),入力項目!$S$26,0)
)</f>
        <v>0</v>
      </c>
      <c r="AF664">
        <f ca="1">-(
_xlfn.IFS(
R664&lt;=入力項目!$S$11,0,
AND(R664&gt;=入力項目!$S$11+1,R664&lt;=3),IFERROR(VLOOKUP(入力項目!$S$12,子育て関連マスタ!$I$4:$M$5,4,FALSE),0),
AND(R664&gt;=4,R664&lt;=6),IFERROR(VLOOKUP(入力項目!$S$13,子育て関連マスタ!$I$9:$M$12,4,FALSE),0),
AND(R664&gt;=7,R664&lt;=12),IFERROR(VLOOKUP(入力項目!$S$14,子育て関連マスタ!$I$16:$M$17,4,FALSE),0),
AND(R664&gt;=13,R664&lt;=15),IFERROR(VLOOKUP(入力項目!$S$15,子育て関連マスタ!$I$21:$M$22,4,FALSE),0),
AND(R664&gt;=16,R664&lt;=18),IFERROR(VLOOKUP(入力項目!$S$16,子育て関連マスタ!$I$26:$M$28,4,FALSE),0),
AND(R664&gt;=19,R664&lt;=20,入力項目!$S$16="高専"),IFERROR(VLOOKUP(入力項目!$S$16,子育て関連マスタ!$I$26:$M$28,4,FALSE),0),
AND(R664&gt;=19,R664&lt;=20,入力項目!$S$16&lt;&gt;"高専"),IFERROR(VLOOKUP(入力項目!$S$17,子育て関連マスタ!$I$32:$M$37,4,FALSE),0),
AND(R664&gt;=21,R664&lt;=22,入力項目!$S$16="高専"),IFERROR(VLOOKUP(入力項目!$S$17,子育て関連マスタ!$I$32:$M$34,4,FALSE),0),
AND(R664&gt;=21,R664&lt;=22,入力項目!$S$16&lt;&gt;"高専"),IFERROR(VLOOKUP(入力項目!$S$17,子育て関連マスタ!$I$32:$M$34,4,FALSE),0),
R664&gt;=23,0
) +
IF($D664=4,
  IFERROR(_xlfn.IFS(
  R664&lt;=入力項目!$S$11,0,
  AND(R664=入力項目!$S$11),IFERROR(VLOOKUP(入力項目!$S$12,子育て関連マスタ!$I$4:$M$5,2,FALSE),0),
  AND(R664=4),IFERROR(VLOOKUP(入力項目!$S$13,子育て関連マスタ!$I$9:$M$12,2,FALSE),0),
  AND(R664=7),IFERROR(VLOOKUP(入力項目!$S$14,子育て関連マスタ!$I$16:$M$17,2,FALSE),0),
  AND(R664=13),IFERROR(VLOOKUP(入力項目!$S$15,子育て関連マスタ!$I$21:$M$22,2,FALSE),0),
  AND(R664=16),IFERROR(VLOOKUP(入力項目!$S$16,子育て関連マスタ!$I$26:$M$28,2,FALSE),0),
  AND(R664=19,入力項目!$S$16&lt;&gt;"高専"),IFERROR(VLOOKUP(入力項目!$S$17,子育て関連マスタ!$I$32:$M$37,2,FALSE),0),
  AND(R664=21,入力項目!$S$16="高専"),IFERROR(VLOOKUP(入力項目!$S$17,子育て関連マスタ!$I$32:$M$37,2,FALSE),0),
  R664&gt;=22,0
  ),0),0
) +
IF(AND(R664&gt;=1,R664&lt;=15),IF($D664=入力項目!$S$8,入力項目!$S$3,0),0) +
IF(AND(R664&gt;=1,R664&lt;=15),IF($D664=5,入力項目!$S$4,0),0) +
IF(AND(R664&gt;=1,R664&lt;=15),IF($D664=12,入力項目!$S$5,0),0) +
IF(AND(入力項目!$S$7=$A664,入力項目!$S$8=$D664),子育て関連マスタ!$C$14,0) +
IFERROR(IF(AND(YEAR(EDATE(DATE(入力項目!$S$7,入力項目!$S$8,1),1))=$A664,MONTH(EDATE(DATE(入力項目!$S$7,入力項目!$S$8,1),1))=$D664),子育て関連マスタ!$C$15,0),0) +
IF(AND(OR(R664=3,R664=5,R664=7),$D664=11),子育て関連マスタ!$C$17,0) +
IF(AND(R664=20,$D664=1),子育て関連マスタ!$C$18,0) +
IF(AND(R664=20,$D664=1),
IFERROR(_xlfn.IFS(
入力項目!$S$10="男",子育て関連マスタ!$C$18,
入力項目!$S$10="女",子育て関連マスタ!$C$19
),0),0
) +
IF(AND(R664&gt;=入力項目!$S$18,R664&lt;=入力項目!$S$19),入力項目!$S$20,0) +
IF(AND(R664&gt;=入力項目!$S$21,R664&lt;=入力項目!$S$22),入力項目!$S$23,0) +
IF(AND(R664&gt;=入力項目!$S$24,R664&lt;=入力項目!$S$25),入力項目!$S$26,0)
)</f>
        <v>0</v>
      </c>
      <c r="AG664">
        <f ca="1">-(
_xlfn.IFS(
S664&lt;=入力項目!$S$11,0,
AND(S664&gt;=入力項目!$S$11+1,S664&lt;=3),IFERROR(VLOOKUP(入力項目!$S$12,子育て関連マスタ!$I$4:$M$5,4,FALSE),0),
AND(S664&gt;=4,S664&lt;=6),IFERROR(VLOOKUP(入力項目!$S$13,子育て関連マスタ!$I$9:$M$12,4,FALSE),0),
AND(S664&gt;=7,S664&lt;=12),IFERROR(VLOOKUP(入力項目!$S$14,子育て関連マスタ!$I$16:$M$17,4,FALSE),0),
AND(S664&gt;=13,S664&lt;=15),IFERROR(VLOOKUP(入力項目!$S$15,子育て関連マスタ!$I$21:$M$22,4,FALSE),0),
AND(S664&gt;=16,S664&lt;=18),IFERROR(VLOOKUP(入力項目!$S$16,子育て関連マスタ!$I$26:$M$28,4,FALSE),0),
AND(S664&gt;=19,S664&lt;=20,入力項目!$S$16="高専"),IFERROR(VLOOKUP(入力項目!$S$16,子育て関連マスタ!$I$26:$M$28,4,FALSE),0),
AND(S664&gt;=19,S664&lt;=20,入力項目!$S$16&lt;&gt;"高専"),IFERROR(VLOOKUP(入力項目!$S$17,子育て関連マスタ!$I$32:$M$37,4,FALSE),0),
AND(S664&gt;=21,S664&lt;=22,入力項目!$S$16="高専"),IFERROR(VLOOKUP(入力項目!$S$17,子育て関連マスタ!$I$32:$M$34,4,FALSE),0),
AND(S664&gt;=21,S664&lt;=22,入力項目!$S$16&lt;&gt;"高専"),IFERROR(VLOOKUP(入力項目!$S$17,子育て関連マスタ!$I$32:$M$34,4,FALSE),0),
S664&gt;=23,0
) +
IF($D664=4,
  IFERROR(_xlfn.IFS(
  S664&lt;=入力項目!$S$11,0,
  AND(S664=入力項目!$S$11),IFERROR(VLOOKUP(入力項目!$S$12,子育て関連マスタ!$I$4:$M$5,2,FALSE),0),
  AND(S664=4),IFERROR(VLOOKUP(入力項目!$S$13,子育て関連マスタ!$I$9:$M$12,2,FALSE),0),
  AND(S664=7),IFERROR(VLOOKUP(入力項目!$S$14,子育て関連マスタ!$I$16:$M$17,2,FALSE),0),
  AND(S664=13),IFERROR(VLOOKUP(入力項目!$S$15,子育て関連マスタ!$I$21:$M$22,2,FALSE),0),
  AND(S664=16),IFERROR(VLOOKUP(入力項目!$S$16,子育て関連マスタ!$I$26:$M$28,2,FALSE),0),
  AND(S664=19,入力項目!$S$16&lt;&gt;"高専"),IFERROR(VLOOKUP(入力項目!$S$17,子育て関連マスタ!$I$32:$M$37,2,FALSE),0),
  AND(S664=21,入力項目!$S$16="高専"),IFERROR(VLOOKUP(入力項目!$S$17,子育て関連マスタ!$I$32:$M$37,2,FALSE),0),
  S664&gt;=22,0
  ),0),0
) +
IF(AND(S664&gt;=1,S664&lt;=15),IF($D664=入力項目!$S$8,入力項目!$S$3,0),0) +
IF(AND(S664&gt;=1,S664&lt;=15),IF($D664=5,入力項目!$S$4,0),0) +
IF(AND(S664&gt;=1,S664&lt;=15),IF($D664=12,入力項目!$S$5,0),0) +
IF(AND(入力項目!$S$7=$A664,入力項目!$S$8=$D664),子育て関連マスタ!$C$14,0) +
IFERROR(IF(AND(YEAR(EDATE(DATE(入力項目!$S$7,入力項目!$S$8,1),1))=$A664,MONTH(EDATE(DATE(入力項目!$S$7,入力項目!$S$8,1),1))=$D664),子育て関連マスタ!$C$15,0),0) +
IF(AND(OR(S664=3,S664=5,S664=7),$D664=11),子育て関連マスタ!$C$17,0) +
IF(AND(S664=20,$D664=1),子育て関連マスタ!$C$18,0) +
IF(AND(S664=20,$D664=1),
IFERROR(_xlfn.IFS(
入力項目!$S$10="男",子育て関連マスタ!$C$18,
入力項目!$S$10="女",子育て関連マスタ!$C$19
),0),0
) +
IF(AND(S664&gt;=入力項目!$S$18,S664&lt;=入力項目!$S$19),入力項目!$S$20,0) +
IF(AND(S664&gt;=入力項目!$S$21,S664&lt;=入力項目!$S$22),入力項目!$S$23,0) +
IF(AND(S664&gt;=入力項目!$S$24,S664&lt;=入力項目!$S$25),入力項目!$S$26,0)
)</f>
        <v>0</v>
      </c>
      <c r="AH664">
        <f ca="1">-(
_xlfn.IFS(
T664&lt;=入力項目!$S$11,0,
AND(T664&gt;=入力項目!$S$11+1,T664&lt;=3),IFERROR(VLOOKUP(入力項目!$S$12,子育て関連マスタ!$I$4:$M$5,4,FALSE),0),
AND(T664&gt;=4,T664&lt;=6),IFERROR(VLOOKUP(入力項目!$S$13,子育て関連マスタ!$I$9:$M$12,4,FALSE),0),
AND(T664&gt;=7,T664&lt;=12),IFERROR(VLOOKUP(入力項目!$S$14,子育て関連マスタ!$I$16:$M$17,4,FALSE),0),
AND(T664&gt;=13,T664&lt;=15),IFERROR(VLOOKUP(入力項目!$S$15,子育て関連マスタ!$I$21:$M$22,4,FALSE),0),
AND(T664&gt;=16,T664&lt;=18),IFERROR(VLOOKUP(入力項目!$S$16,子育て関連マスタ!$I$26:$M$28,4,FALSE),0),
AND(T664&gt;=19,T664&lt;=20,入力項目!$S$16="高専"),IFERROR(VLOOKUP(入力項目!$S$16,子育て関連マスタ!$I$26:$M$28,4,FALSE),0),
AND(T664&gt;=19,T664&lt;=20,入力項目!$S$16&lt;&gt;"高専"),IFERROR(VLOOKUP(入力項目!$S$17,子育て関連マスタ!$I$32:$M$37,4,FALSE),0),
AND(T664&gt;=21,T664&lt;=22,入力項目!$S$16="高専"),IFERROR(VLOOKUP(入力項目!$S$17,子育て関連マスタ!$I$32:$M$34,4,FALSE),0),
AND(T664&gt;=21,T664&lt;=22,入力項目!$S$16&lt;&gt;"高専"),IFERROR(VLOOKUP(入力項目!$S$17,子育て関連マスタ!$I$32:$M$34,4,FALSE),0),
T664&gt;=23,0
) +
IF($D664=4,
  IFERROR(_xlfn.IFS(
  T664&lt;=入力項目!$S$11,0,
  AND(T664=入力項目!$S$11),IFERROR(VLOOKUP(入力項目!$S$12,子育て関連マスタ!$I$4:$M$5,2,FALSE),0),
  AND(T664=4),IFERROR(VLOOKUP(入力項目!$S$13,子育て関連マスタ!$I$9:$M$12,2,FALSE),0),
  AND(T664=7),IFERROR(VLOOKUP(入力項目!$S$14,子育て関連マスタ!$I$16:$M$17,2,FALSE),0),
  AND(T664=13),IFERROR(VLOOKUP(入力項目!$S$15,子育て関連マスタ!$I$21:$M$22,2,FALSE),0),
  AND(T664=16),IFERROR(VLOOKUP(入力項目!$S$16,子育て関連マスタ!$I$26:$M$28,2,FALSE),0),
  AND(T664=19,入力項目!$S$16&lt;&gt;"高専"),IFERROR(VLOOKUP(入力項目!$S$17,子育て関連マスタ!$I$32:$M$37,2,FALSE),0),
  AND(T664=21,入力項目!$S$16="高専"),IFERROR(VLOOKUP(入力項目!$S$17,子育て関連マスタ!$I$32:$M$37,2,FALSE),0),
  T664&gt;=22,0
  ),0),0
) +
IF(AND(T664&gt;=1,T664&lt;=15),IF($D664=入力項目!$S$8,入力項目!$S$3,0),0) +
IF(AND(T664&gt;=1,T664&lt;=15),IF($D664=5,入力項目!$S$4,0),0) +
IF(AND(T664&gt;=1,T664&lt;=15),IF($D664=12,入力項目!$S$5,0),0) +
IF(AND(入力項目!$S$7=$A664,入力項目!$S$8=$D664),子育て関連マスタ!$C$14,0) +
IFERROR(IF(AND(YEAR(EDATE(DATE(入力項目!$S$7,入力項目!$S$8,1),1))=$A664,MONTH(EDATE(DATE(入力項目!$S$7,入力項目!$S$8,1),1))=$D664),子育て関連マスタ!$C$15,0),0) +
IF(AND(OR(T664=3,T664=5,T664=7),$D664=11),子育て関連マスタ!$C$17,0) +
IF(AND(T664=20,$D664=1),子育て関連マスタ!$C$18,0) +
IF(AND(T664=20,$D664=1),
IFERROR(_xlfn.IFS(
入力項目!$S$10="男",子育て関連マスタ!$C$18,
入力項目!$S$10="女",子育て関連マスタ!$C$19
),0),0
) +
IF(AND(T664&gt;=入力項目!$S$18,T664&lt;=入力項目!$S$19),入力項目!$S$20,0) +
IF(AND(T664&gt;=入力項目!$S$21,T664&lt;=入力項目!$S$22),入力項目!$S$23,0) +
IF(AND(T664&gt;=入力項目!$S$24,T664&lt;=入力項目!$S$25),入力項目!$S$26,0)
)</f>
        <v>0</v>
      </c>
      <c r="AI664">
        <f ca="1">-(
_xlfn.IFS(
U664&lt;=入力項目!$S$11,0,
AND(U664&gt;=入力項目!$S$11+1,U664&lt;=3),IFERROR(VLOOKUP(入力項目!$S$12,子育て関連マスタ!$I$4:$M$5,4,FALSE),0),
AND(U664&gt;=4,U664&lt;=6),IFERROR(VLOOKUP(入力項目!$S$13,子育て関連マスタ!$I$9:$M$12,4,FALSE),0),
AND(U664&gt;=7,U664&lt;=12),IFERROR(VLOOKUP(入力項目!$S$14,子育て関連マスタ!$I$16:$M$17,4,FALSE),0),
AND(U664&gt;=13,U664&lt;=15),IFERROR(VLOOKUP(入力項目!$S$15,子育て関連マスタ!$I$21:$M$22,4,FALSE),0),
AND(U664&gt;=16,U664&lt;=18),IFERROR(VLOOKUP(入力項目!$S$16,子育て関連マスタ!$I$26:$M$28,4,FALSE),0),
AND(U664&gt;=19,U664&lt;=20,入力項目!$S$16="高専"),IFERROR(VLOOKUP(入力項目!$S$16,子育て関連マスタ!$I$26:$M$28,4,FALSE),0),
AND(U664&gt;=19,U664&lt;=20,入力項目!$S$16&lt;&gt;"高専"),IFERROR(VLOOKUP(入力項目!$S$17,子育て関連マスタ!$I$32:$M$37,4,FALSE),0),
AND(U664&gt;=21,U664&lt;=22,入力項目!$S$16="高専"),IFERROR(VLOOKUP(入力項目!$S$17,子育て関連マスタ!$I$32:$M$34,4,FALSE),0),
AND(U664&gt;=21,U664&lt;=22,入力項目!$S$16&lt;&gt;"高専"),IFERROR(VLOOKUP(入力項目!$S$17,子育て関連マスタ!$I$32:$M$34,4,FALSE),0),
U664&gt;=23,0
) +
IF($D664=4,
  IFERROR(_xlfn.IFS(
  U664&lt;=入力項目!$S$11,0,
  AND(U664=入力項目!$S$11),IFERROR(VLOOKUP(入力項目!$S$12,子育て関連マスタ!$I$4:$M$5,2,FALSE),0),
  AND(U664=4),IFERROR(VLOOKUP(入力項目!$S$13,子育て関連マスタ!$I$9:$M$12,2,FALSE),0),
  AND(U664=7),IFERROR(VLOOKUP(入力項目!$S$14,子育て関連マスタ!$I$16:$M$17,2,FALSE),0),
  AND(U664=13),IFERROR(VLOOKUP(入力項目!$S$15,子育て関連マスタ!$I$21:$M$22,2,FALSE),0),
  AND(U664=16),IFERROR(VLOOKUP(入力項目!$S$16,子育て関連マスタ!$I$26:$M$28,2,FALSE),0),
  AND(U664=19,入力項目!$S$16&lt;&gt;"高専"),IFERROR(VLOOKUP(入力項目!$S$17,子育て関連マスタ!$I$32:$M$37,2,FALSE),0),
  AND(U664=21,入力項目!$S$16="高専"),IFERROR(VLOOKUP(入力項目!$S$17,子育て関連マスタ!$I$32:$M$37,2,FALSE),0),
  U664&gt;=22,0
  ),0),0
) +
IF(AND(U664&gt;=1,U664&lt;=15),IF($D664=入力項目!$S$8,入力項目!$S$3,0),0) +
IF(AND(U664&gt;=1,U664&lt;=15),IF($D664=5,入力項目!$S$4,0),0) +
IF(AND(U664&gt;=1,U664&lt;=15),IF($D664=12,入力項目!$S$5,0),0) +
IF(AND(入力項目!$S$7=$A664,入力項目!$S$8=$D664),子育て関連マスタ!$C$14,0) +
IFERROR(IF(AND(YEAR(EDATE(DATE(入力項目!$S$7,入力項目!$S$8,1),1))=$A664,MONTH(EDATE(DATE(入力項目!$S$7,入力項目!$S$8,1),1))=$D664),子育て関連マスタ!$C$15,0),0) +
IF(AND(OR(U664=3,U664=5,U664=7),$D664=11),子育て関連マスタ!$C$17,0) +
IF(AND(U664=20,$D664=1),子育て関連マスタ!$C$18,0) +
IF(AND(U664=20,$D664=1),
IFERROR(_xlfn.IFS(
入力項目!$S$10="男",子育て関連マスタ!$C$18,
入力項目!$S$10="女",子育て関連マスタ!$C$19
),0),0
) +
IF(AND(U664&gt;=入力項目!$S$18,U664&lt;=入力項目!$S$19),入力項目!$S$20,0) +
IF(AND(U664&gt;=入力項目!$S$21,U664&lt;=入力項目!$S$22),入力項目!$S$23,0) +
IF(AND(U664&gt;=入力項目!$S$24,U664&lt;=入力項目!$S$25),入力項目!$S$26,0)
)</f>
        <v>0</v>
      </c>
      <c r="AJ664" s="10">
        <f ca="1">-VLOOKUP($D664,月別収支!$A$2:$H$13,7,FALSE)</f>
        <v>-20000</v>
      </c>
    </row>
    <row r="665" spans="1:36" x14ac:dyDescent="0.4">
      <c r="A665">
        <f t="shared" ca="1" si="173"/>
        <v>2079</v>
      </c>
      <c r="B665">
        <f t="shared" ca="1" si="180"/>
        <v>2079</v>
      </c>
      <c r="C665">
        <f t="shared" ca="1" si="181"/>
        <v>55</v>
      </c>
      <c r="D665">
        <f t="shared" ca="1" si="174"/>
        <v>11</v>
      </c>
      <c r="E665" t="str">
        <f t="shared" ca="1" si="175"/>
        <v>2079年11月</v>
      </c>
      <c r="F665">
        <f ca="1">IF(OR(入力項目!$N$5&lt;$A665,AND(入力項目!$N$5=$A665,入力項目!$N$6&lt;$D665)),IF(F664=0,1,IF(G665=12,F664+1,F664)),0)</f>
        <v>55</v>
      </c>
      <c r="G665">
        <f ca="1">IF(OR(入力項目!$N$5&lt;$A665,AND(入力項目!$N$5=$A665,入力項目!$N$6&lt;$D665)),IF(G664=12,1,G664+1),0)</f>
        <v>1</v>
      </c>
      <c r="H665" t="str">
        <f t="shared" ca="1" si="176"/>
        <v>55_1</v>
      </c>
      <c r="I665">
        <f ca="1">IF(
  IFERROR(AND($C665&gt;0,MOD($C665,入力項目!$N$22)=0,$D665=入力項目!$N$23), FALSE),
  1,
  IF(
    AND(I664&gt;0,J664=12),
    IF(I664=入力項目!$N$28, 0, I664+1),
    I664
  )
)</f>
        <v>1</v>
      </c>
      <c r="J665">
        <f ca="1">IF($D665=入力項目!$N$23,1,IFERROR(J664+1,1))</f>
        <v>6</v>
      </c>
      <c r="K665" t="str">
        <f t="shared" ca="1" si="177"/>
        <v>1_6</v>
      </c>
      <c r="L665">
        <f ca="1">L664+IF(入力項目!$D$4=$D665,1,0)</f>
        <v>84</v>
      </c>
      <c r="M665" t="str">
        <f t="shared" ca="1" si="178"/>
        <v>84歳</v>
      </c>
      <c r="N665">
        <f t="shared" ca="1" si="182"/>
        <v>84</v>
      </c>
      <c r="O665" t="str">
        <f t="shared" ca="1" si="179"/>
        <v>84歳</v>
      </c>
      <c r="P665">
        <f t="shared" ca="1" si="183"/>
        <v>59</v>
      </c>
      <c r="Q665">
        <f t="shared" ca="1" si="184"/>
        <v>57</v>
      </c>
      <c r="R665">
        <f t="shared" ca="1" si="185"/>
        <v>2080</v>
      </c>
      <c r="S665">
        <f t="shared" ca="1" si="186"/>
        <v>2080</v>
      </c>
      <c r="T665">
        <f t="shared" ca="1" si="187"/>
        <v>2080</v>
      </c>
      <c r="U665">
        <f t="shared" ca="1" si="188"/>
        <v>2080</v>
      </c>
      <c r="V665" s="10">
        <f t="shared" ca="1" si="189"/>
        <v>53229425</v>
      </c>
      <c r="W665" s="10">
        <f ca="1">IF($L665&lt;その他マスタ!$B$1,VLOOKUP($D665,月別収支!$A$2:$H$13,2,FALSE),その他マスタ!$B$3)+IF(AND($L665=その他マスタ!$B$1,入力項目!$I$9="あり",$D665=入力項目!$D$4),その他マスタ!$B$2,0)</f>
        <v>150000</v>
      </c>
      <c r="X665" s="10">
        <f ca="1">-IF(入力項目!$K$5=TRUE,
IF($F665+$G665&lt;3,VLOOKUP($D665,月別収支!$A$2:$H$13,8,FALSE),0)+IFERROR(VLOOKUP($H665,住宅ローン計算!C:P,13,FALSE),0)+IF($F665&gt;1,IF(OR($G665=3,$G665=6,$G665=9,$G665=12),ROUNDUP(入力項目!$N$18/4,0),0),0),
VLOOKUP($D665,月別収支!$A$2:$H$13,8,FALSE))</f>
        <v>0</v>
      </c>
      <c r="Y665" s="10">
        <f ca="1">-VLOOKUP($D665,月別収支!$A$2:$H$13,3,FALSE)</f>
        <v>-75000</v>
      </c>
      <c r="Z665" s="10">
        <f ca="1">-VLOOKUP($D665,月別収支!$A$2:$H$13,4,FALSE)</f>
        <v>-27000</v>
      </c>
      <c r="AA665" s="10">
        <f ca="1">-VLOOKUP($D665,月別収支!$A$2:$H$13,6,FALSE)</f>
        <v>-10000</v>
      </c>
      <c r="AB665" s="10">
        <f ca="1">-(
VLOOKUP($D665,月別収支!$A$2:$H$13,5,FALSE)+IF(AND(入力項目!$I$27&lt;=$A665,ISEVEN($A665-入力項目!$I$27),入力項目!$I$28=$D665),入力項目!$I$26,0)
+IF(入力項目!$K$26=TRUE,
IFERROR(VLOOKUP($K665,マイカーローン計算!C:P,13,FALSE),0),
IFERROR(
  IF(AND($C665&gt;0,MOD($C665,入力項目!$N$22)=0,$D665=入力項目!$N$23),入力項目!$N$24,0),
 0
)
)
)</f>
        <v>-70000</v>
      </c>
      <c r="AC665" s="10">
        <f ca="1">-IF($A665&lt;入力項目!$N$33,入力項目!$N$35,IF(AND($A665=入力項目!$N$33,$D665&lt;=入力項目!$N$34),入力項目!$N$35,0))</f>
        <v>0</v>
      </c>
      <c r="AD665">
        <f ca="1">-(
_xlfn.IFS(
P665&lt;=入力項目!$S$11,0,
AND(P665&gt;=入力項目!$S$11+1,P665&lt;=3),IFERROR(VLOOKUP(入力項目!$S$12,子育て関連マスタ!$I$4:$M$5,4,FALSE),0),
AND(P665&gt;=4,P665&lt;=6),IFERROR(VLOOKUP(入力項目!$S$13,子育て関連マスタ!$I$9:$M$12,4,FALSE),0),
AND(P665&gt;=7,P665&lt;=12),IFERROR(VLOOKUP(入力項目!$S$14,子育て関連マスタ!$I$16:$M$17,4,FALSE),0),
AND(P665&gt;=13,P665&lt;=15),IFERROR(VLOOKUP(入力項目!$S$15,子育て関連マスタ!$I$21:$M$22,4,FALSE),0),
AND(P665&gt;=16,P665&lt;=18),IFERROR(VLOOKUP(入力項目!$S$16,子育て関連マスタ!$I$26:$M$28,4,FALSE),0),
AND(P665&gt;=19,P665&lt;=20,入力項目!$S$16="高専"),IFERROR(VLOOKUP(入力項目!$S$16,子育て関連マスタ!$I$26:$M$28,4,FALSE),0),
AND(P665&gt;=19,P665&lt;=20,入力項目!$S$16&lt;&gt;"高専"),IFERROR(VLOOKUP(入力項目!$S$17,子育て関連マスタ!$I$32:$M$37,4,FALSE),0),
AND(P665&gt;=21,P665&lt;=22,入力項目!$S$16="高専"),IFERROR(VLOOKUP(入力項目!$S$17,子育て関連マスタ!$I$32:$M$34,4,FALSE),0),
AND(P665&gt;=21,P665&lt;=22,入力項目!$S$16&lt;&gt;"高専"),IFERROR(VLOOKUP(入力項目!$S$17,子育て関連マスタ!$I$32:$M$34,4,FALSE),0),
P665&gt;=23,0
) +
IF($D665=4,
  IFERROR(_xlfn.IFS(
  P665&lt;=入力項目!$S$11,0,
  AND(P665=入力項目!$S$11),IFERROR(VLOOKUP(入力項目!$S$12,子育て関連マスタ!$I$4:$M$5,2,FALSE),0),
  AND(P665=4),IFERROR(VLOOKUP(入力項目!$S$13,子育て関連マスタ!$I$9:$M$12,2,FALSE),0),
  AND(P665=7),IFERROR(VLOOKUP(入力項目!$S$14,子育て関連マスタ!$I$16:$M$17,2,FALSE),0),
  AND(P665=13),IFERROR(VLOOKUP(入力項目!$S$15,子育て関連マスタ!$I$21:$M$22,2,FALSE),0),
  AND(P665=16),IFERROR(VLOOKUP(入力項目!$S$16,子育て関連マスタ!$I$26:$M$28,2,FALSE),0),
  AND(P665=19,入力項目!$S$16&lt;&gt;"高専"),IFERROR(VLOOKUP(入力項目!$S$17,子育て関連マスタ!$I$32:$M$37,2,FALSE),0),
  AND(P665=21,入力項目!$S$16="高専"),IFERROR(VLOOKUP(入力項目!$S$17,子育て関連マスタ!$I$32:$M$37,2,FALSE),0),
  P665&gt;=22,0
  ),0),0
) +
IF(AND(P665&gt;=1,P665&lt;=15),IF($D665=入力項目!$S$8,入力項目!$S$3,0),0) +
IF(AND(P665&gt;=1,P665&lt;=15),IF($D665=5,入力項目!$S$4,0),0) +
IF(AND(P665&gt;=1,P665&lt;=15),IF($D665=12,入力項目!$S$5,0),0) +
IF(AND(入力項目!$S$7=$A665,入力項目!$S$8=$D665),子育て関連マスタ!$C$14,0) +
IFERROR(IF(AND(YEAR(EDATE(DATE(入力項目!$S$7,入力項目!$S$8,1),1))=$A665,MONTH(EDATE(DATE(入力項目!$S$7,入力項目!$S$8,1),1))=$D665),子育て関連マスタ!$C$15,0),0) +
IF(AND(OR(P665=3,P665=5,P665=7),$D665=11),子育て関連マスタ!$C$17,0) +
IF(AND(P665=20,$D665=1),子育て関連マスタ!$C$18,0) +
IF(AND(P665=20,$D665=1),
IFERROR(_xlfn.IFS(
入力項目!$S$10="男",子育て関連マスタ!$C$18,
入力項目!$S$10="女",子育て関連マスタ!$C$19
),0),0
) +
IF(AND(P665&gt;=入力項目!$S$18,P665&lt;=入力項目!$S$19),入力項目!$S$20,0) +
IF(AND(P665&gt;=入力項目!$S$21,P665&lt;=入力項目!$S$22),入力項目!$S$23,0) +
IF(AND(P665&gt;=入力項目!$S$24,P665&lt;=入力項目!$S$25),入力項目!$S$26,0)
)</f>
        <v>0</v>
      </c>
      <c r="AE665">
        <f ca="1">-(
_xlfn.IFS(
Q665&lt;=入力項目!$S$11,0,
AND(Q665&gt;=入力項目!$S$11+1,Q665&lt;=3),IFERROR(VLOOKUP(入力項目!$S$12,子育て関連マスタ!$I$4:$M$5,4,FALSE),0),
AND(Q665&gt;=4,Q665&lt;=6),IFERROR(VLOOKUP(入力項目!$S$13,子育て関連マスタ!$I$9:$M$12,4,FALSE),0),
AND(Q665&gt;=7,Q665&lt;=12),IFERROR(VLOOKUP(入力項目!$S$14,子育て関連マスタ!$I$16:$M$17,4,FALSE),0),
AND(Q665&gt;=13,Q665&lt;=15),IFERROR(VLOOKUP(入力項目!$S$15,子育て関連マスタ!$I$21:$M$22,4,FALSE),0),
AND(Q665&gt;=16,Q665&lt;=18),IFERROR(VLOOKUP(入力項目!$S$16,子育て関連マスタ!$I$26:$M$28,4,FALSE),0),
AND(Q665&gt;=19,Q665&lt;=20,入力項目!$S$16="高専"),IFERROR(VLOOKUP(入力項目!$S$16,子育て関連マスタ!$I$26:$M$28,4,FALSE),0),
AND(Q665&gt;=19,Q665&lt;=20,入力項目!$S$16&lt;&gt;"高専"),IFERROR(VLOOKUP(入力項目!$S$17,子育て関連マスタ!$I$32:$M$37,4,FALSE),0),
AND(Q665&gt;=21,Q665&lt;=22,入力項目!$S$16="高専"),IFERROR(VLOOKUP(入力項目!$S$17,子育て関連マスタ!$I$32:$M$34,4,FALSE),0),
AND(Q665&gt;=21,Q665&lt;=22,入力項目!$S$16&lt;&gt;"高専"),IFERROR(VLOOKUP(入力項目!$S$17,子育て関連マスタ!$I$32:$M$34,4,FALSE),0),
Q665&gt;=23,0
) +
IF($D665=4,
  IFERROR(_xlfn.IFS(
  Q665&lt;=入力項目!$S$11,0,
  AND(Q665=入力項目!$S$11),IFERROR(VLOOKUP(入力項目!$S$12,子育て関連マスタ!$I$4:$M$5,2,FALSE),0),
  AND(Q665=4),IFERROR(VLOOKUP(入力項目!$S$13,子育て関連マスタ!$I$9:$M$12,2,FALSE),0),
  AND(Q665=7),IFERROR(VLOOKUP(入力項目!$S$14,子育て関連マスタ!$I$16:$M$17,2,FALSE),0),
  AND(Q665=13),IFERROR(VLOOKUP(入力項目!$S$15,子育て関連マスタ!$I$21:$M$22,2,FALSE),0),
  AND(Q665=16),IFERROR(VLOOKUP(入力項目!$S$16,子育て関連マスタ!$I$26:$M$28,2,FALSE),0),
  AND(Q665=19,入力項目!$S$16&lt;&gt;"高専"),IFERROR(VLOOKUP(入力項目!$S$17,子育て関連マスタ!$I$32:$M$37,2,FALSE),0),
  AND(Q665=21,入力項目!$S$16="高専"),IFERROR(VLOOKUP(入力項目!$S$17,子育て関連マスタ!$I$32:$M$37,2,FALSE),0),
  Q665&gt;=22,0
  ),0),0
) +
IF(AND(Q665&gt;=1,Q665&lt;=15),IF($D665=入力項目!$S$8,入力項目!$S$3,0),0) +
IF(AND(Q665&gt;=1,Q665&lt;=15),IF($D665=5,入力項目!$S$4,0),0) +
IF(AND(Q665&gt;=1,Q665&lt;=15),IF($D665=12,入力項目!$S$5,0),0) +
IF(AND(入力項目!$S$7=$A665,入力項目!$S$8=$D665),子育て関連マスタ!$C$14,0) +
IFERROR(IF(AND(YEAR(EDATE(DATE(入力項目!$S$7,入力項目!$S$8,1),1))=$A665,MONTH(EDATE(DATE(入力項目!$S$7,入力項目!$S$8,1),1))=$D665),子育て関連マスタ!$C$15,0),0) +
IF(AND(OR(Q665=3,Q665=5,Q665=7),$D665=11),子育て関連マスタ!$C$17,0) +
IF(AND(Q665=20,$D665=1),子育て関連マスタ!$C$18,0) +
IF(AND(Q665=20,$D665=1),
IFERROR(_xlfn.IFS(
入力項目!$S$10="男",子育て関連マスタ!$C$18,
入力項目!$S$10="女",子育て関連マスタ!$C$19
),0),0
) +
IF(AND(Q665&gt;=入力項目!$S$18,Q665&lt;=入力項目!$S$19),入力項目!$S$20,0) +
IF(AND(Q665&gt;=入力項目!$S$21,Q665&lt;=入力項目!$S$22),入力項目!$S$23,0) +
IF(AND(Q665&gt;=入力項目!$S$24,Q665&lt;=入力項目!$S$25),入力項目!$S$26,0)
)</f>
        <v>0</v>
      </c>
      <c r="AF665">
        <f ca="1">-(
_xlfn.IFS(
R665&lt;=入力項目!$S$11,0,
AND(R665&gt;=入力項目!$S$11+1,R665&lt;=3),IFERROR(VLOOKUP(入力項目!$S$12,子育て関連マスタ!$I$4:$M$5,4,FALSE),0),
AND(R665&gt;=4,R665&lt;=6),IFERROR(VLOOKUP(入力項目!$S$13,子育て関連マスタ!$I$9:$M$12,4,FALSE),0),
AND(R665&gt;=7,R665&lt;=12),IFERROR(VLOOKUP(入力項目!$S$14,子育て関連マスタ!$I$16:$M$17,4,FALSE),0),
AND(R665&gt;=13,R665&lt;=15),IFERROR(VLOOKUP(入力項目!$S$15,子育て関連マスタ!$I$21:$M$22,4,FALSE),0),
AND(R665&gt;=16,R665&lt;=18),IFERROR(VLOOKUP(入力項目!$S$16,子育て関連マスタ!$I$26:$M$28,4,FALSE),0),
AND(R665&gt;=19,R665&lt;=20,入力項目!$S$16="高専"),IFERROR(VLOOKUP(入力項目!$S$16,子育て関連マスタ!$I$26:$M$28,4,FALSE),0),
AND(R665&gt;=19,R665&lt;=20,入力項目!$S$16&lt;&gt;"高専"),IFERROR(VLOOKUP(入力項目!$S$17,子育て関連マスタ!$I$32:$M$37,4,FALSE),0),
AND(R665&gt;=21,R665&lt;=22,入力項目!$S$16="高専"),IFERROR(VLOOKUP(入力項目!$S$17,子育て関連マスタ!$I$32:$M$34,4,FALSE),0),
AND(R665&gt;=21,R665&lt;=22,入力項目!$S$16&lt;&gt;"高専"),IFERROR(VLOOKUP(入力項目!$S$17,子育て関連マスタ!$I$32:$M$34,4,FALSE),0),
R665&gt;=23,0
) +
IF($D665=4,
  IFERROR(_xlfn.IFS(
  R665&lt;=入力項目!$S$11,0,
  AND(R665=入力項目!$S$11),IFERROR(VLOOKUP(入力項目!$S$12,子育て関連マスタ!$I$4:$M$5,2,FALSE),0),
  AND(R665=4),IFERROR(VLOOKUP(入力項目!$S$13,子育て関連マスタ!$I$9:$M$12,2,FALSE),0),
  AND(R665=7),IFERROR(VLOOKUP(入力項目!$S$14,子育て関連マスタ!$I$16:$M$17,2,FALSE),0),
  AND(R665=13),IFERROR(VLOOKUP(入力項目!$S$15,子育て関連マスタ!$I$21:$M$22,2,FALSE),0),
  AND(R665=16),IFERROR(VLOOKUP(入力項目!$S$16,子育て関連マスタ!$I$26:$M$28,2,FALSE),0),
  AND(R665=19,入力項目!$S$16&lt;&gt;"高専"),IFERROR(VLOOKUP(入力項目!$S$17,子育て関連マスタ!$I$32:$M$37,2,FALSE),0),
  AND(R665=21,入力項目!$S$16="高専"),IFERROR(VLOOKUP(入力項目!$S$17,子育て関連マスタ!$I$32:$M$37,2,FALSE),0),
  R665&gt;=22,0
  ),0),0
) +
IF(AND(R665&gt;=1,R665&lt;=15),IF($D665=入力項目!$S$8,入力項目!$S$3,0),0) +
IF(AND(R665&gt;=1,R665&lt;=15),IF($D665=5,入力項目!$S$4,0),0) +
IF(AND(R665&gt;=1,R665&lt;=15),IF($D665=12,入力項目!$S$5,0),0) +
IF(AND(入力項目!$S$7=$A665,入力項目!$S$8=$D665),子育て関連マスタ!$C$14,0) +
IFERROR(IF(AND(YEAR(EDATE(DATE(入力項目!$S$7,入力項目!$S$8,1),1))=$A665,MONTH(EDATE(DATE(入力項目!$S$7,入力項目!$S$8,1),1))=$D665),子育て関連マスタ!$C$15,0),0) +
IF(AND(OR(R665=3,R665=5,R665=7),$D665=11),子育て関連マスタ!$C$17,0) +
IF(AND(R665=20,$D665=1),子育て関連マスタ!$C$18,0) +
IF(AND(R665=20,$D665=1),
IFERROR(_xlfn.IFS(
入力項目!$S$10="男",子育て関連マスタ!$C$18,
入力項目!$S$10="女",子育て関連マスタ!$C$19
),0),0
) +
IF(AND(R665&gt;=入力項目!$S$18,R665&lt;=入力項目!$S$19),入力項目!$S$20,0) +
IF(AND(R665&gt;=入力項目!$S$21,R665&lt;=入力項目!$S$22),入力項目!$S$23,0) +
IF(AND(R665&gt;=入力項目!$S$24,R665&lt;=入力項目!$S$25),入力項目!$S$26,0)
)</f>
        <v>0</v>
      </c>
      <c r="AG665">
        <f ca="1">-(
_xlfn.IFS(
S665&lt;=入力項目!$S$11,0,
AND(S665&gt;=入力項目!$S$11+1,S665&lt;=3),IFERROR(VLOOKUP(入力項目!$S$12,子育て関連マスタ!$I$4:$M$5,4,FALSE),0),
AND(S665&gt;=4,S665&lt;=6),IFERROR(VLOOKUP(入力項目!$S$13,子育て関連マスタ!$I$9:$M$12,4,FALSE),0),
AND(S665&gt;=7,S665&lt;=12),IFERROR(VLOOKUP(入力項目!$S$14,子育て関連マスタ!$I$16:$M$17,4,FALSE),0),
AND(S665&gt;=13,S665&lt;=15),IFERROR(VLOOKUP(入力項目!$S$15,子育て関連マスタ!$I$21:$M$22,4,FALSE),0),
AND(S665&gt;=16,S665&lt;=18),IFERROR(VLOOKUP(入力項目!$S$16,子育て関連マスタ!$I$26:$M$28,4,FALSE),0),
AND(S665&gt;=19,S665&lt;=20,入力項目!$S$16="高専"),IFERROR(VLOOKUP(入力項目!$S$16,子育て関連マスタ!$I$26:$M$28,4,FALSE),0),
AND(S665&gt;=19,S665&lt;=20,入力項目!$S$16&lt;&gt;"高専"),IFERROR(VLOOKUP(入力項目!$S$17,子育て関連マスタ!$I$32:$M$37,4,FALSE),0),
AND(S665&gt;=21,S665&lt;=22,入力項目!$S$16="高専"),IFERROR(VLOOKUP(入力項目!$S$17,子育て関連マスタ!$I$32:$M$34,4,FALSE),0),
AND(S665&gt;=21,S665&lt;=22,入力項目!$S$16&lt;&gt;"高専"),IFERROR(VLOOKUP(入力項目!$S$17,子育て関連マスタ!$I$32:$M$34,4,FALSE),0),
S665&gt;=23,0
) +
IF($D665=4,
  IFERROR(_xlfn.IFS(
  S665&lt;=入力項目!$S$11,0,
  AND(S665=入力項目!$S$11),IFERROR(VLOOKUP(入力項目!$S$12,子育て関連マスタ!$I$4:$M$5,2,FALSE),0),
  AND(S665=4),IFERROR(VLOOKUP(入力項目!$S$13,子育て関連マスタ!$I$9:$M$12,2,FALSE),0),
  AND(S665=7),IFERROR(VLOOKUP(入力項目!$S$14,子育て関連マスタ!$I$16:$M$17,2,FALSE),0),
  AND(S665=13),IFERROR(VLOOKUP(入力項目!$S$15,子育て関連マスタ!$I$21:$M$22,2,FALSE),0),
  AND(S665=16),IFERROR(VLOOKUP(入力項目!$S$16,子育て関連マスタ!$I$26:$M$28,2,FALSE),0),
  AND(S665=19,入力項目!$S$16&lt;&gt;"高専"),IFERROR(VLOOKUP(入力項目!$S$17,子育て関連マスタ!$I$32:$M$37,2,FALSE),0),
  AND(S665=21,入力項目!$S$16="高専"),IFERROR(VLOOKUP(入力項目!$S$17,子育て関連マスタ!$I$32:$M$37,2,FALSE),0),
  S665&gt;=22,0
  ),0),0
) +
IF(AND(S665&gt;=1,S665&lt;=15),IF($D665=入力項目!$S$8,入力項目!$S$3,0),0) +
IF(AND(S665&gt;=1,S665&lt;=15),IF($D665=5,入力項目!$S$4,0),0) +
IF(AND(S665&gt;=1,S665&lt;=15),IF($D665=12,入力項目!$S$5,0),0) +
IF(AND(入力項目!$S$7=$A665,入力項目!$S$8=$D665),子育て関連マスタ!$C$14,0) +
IFERROR(IF(AND(YEAR(EDATE(DATE(入力項目!$S$7,入力項目!$S$8,1),1))=$A665,MONTH(EDATE(DATE(入力項目!$S$7,入力項目!$S$8,1),1))=$D665),子育て関連マスタ!$C$15,0),0) +
IF(AND(OR(S665=3,S665=5,S665=7),$D665=11),子育て関連マスタ!$C$17,0) +
IF(AND(S665=20,$D665=1),子育て関連マスタ!$C$18,0) +
IF(AND(S665=20,$D665=1),
IFERROR(_xlfn.IFS(
入力項目!$S$10="男",子育て関連マスタ!$C$18,
入力項目!$S$10="女",子育て関連マスタ!$C$19
),0),0
) +
IF(AND(S665&gt;=入力項目!$S$18,S665&lt;=入力項目!$S$19),入力項目!$S$20,0) +
IF(AND(S665&gt;=入力項目!$S$21,S665&lt;=入力項目!$S$22),入力項目!$S$23,0) +
IF(AND(S665&gt;=入力項目!$S$24,S665&lt;=入力項目!$S$25),入力項目!$S$26,0)
)</f>
        <v>0</v>
      </c>
      <c r="AH665">
        <f ca="1">-(
_xlfn.IFS(
T665&lt;=入力項目!$S$11,0,
AND(T665&gt;=入力項目!$S$11+1,T665&lt;=3),IFERROR(VLOOKUP(入力項目!$S$12,子育て関連マスタ!$I$4:$M$5,4,FALSE),0),
AND(T665&gt;=4,T665&lt;=6),IFERROR(VLOOKUP(入力項目!$S$13,子育て関連マスタ!$I$9:$M$12,4,FALSE),0),
AND(T665&gt;=7,T665&lt;=12),IFERROR(VLOOKUP(入力項目!$S$14,子育て関連マスタ!$I$16:$M$17,4,FALSE),0),
AND(T665&gt;=13,T665&lt;=15),IFERROR(VLOOKUP(入力項目!$S$15,子育て関連マスタ!$I$21:$M$22,4,FALSE),0),
AND(T665&gt;=16,T665&lt;=18),IFERROR(VLOOKUP(入力項目!$S$16,子育て関連マスタ!$I$26:$M$28,4,FALSE),0),
AND(T665&gt;=19,T665&lt;=20,入力項目!$S$16="高専"),IFERROR(VLOOKUP(入力項目!$S$16,子育て関連マスタ!$I$26:$M$28,4,FALSE),0),
AND(T665&gt;=19,T665&lt;=20,入力項目!$S$16&lt;&gt;"高専"),IFERROR(VLOOKUP(入力項目!$S$17,子育て関連マスタ!$I$32:$M$37,4,FALSE),0),
AND(T665&gt;=21,T665&lt;=22,入力項目!$S$16="高専"),IFERROR(VLOOKUP(入力項目!$S$17,子育て関連マスタ!$I$32:$M$34,4,FALSE),0),
AND(T665&gt;=21,T665&lt;=22,入力項目!$S$16&lt;&gt;"高専"),IFERROR(VLOOKUP(入力項目!$S$17,子育て関連マスタ!$I$32:$M$34,4,FALSE),0),
T665&gt;=23,0
) +
IF($D665=4,
  IFERROR(_xlfn.IFS(
  T665&lt;=入力項目!$S$11,0,
  AND(T665=入力項目!$S$11),IFERROR(VLOOKUP(入力項目!$S$12,子育て関連マスタ!$I$4:$M$5,2,FALSE),0),
  AND(T665=4),IFERROR(VLOOKUP(入力項目!$S$13,子育て関連マスタ!$I$9:$M$12,2,FALSE),0),
  AND(T665=7),IFERROR(VLOOKUP(入力項目!$S$14,子育て関連マスタ!$I$16:$M$17,2,FALSE),0),
  AND(T665=13),IFERROR(VLOOKUP(入力項目!$S$15,子育て関連マスタ!$I$21:$M$22,2,FALSE),0),
  AND(T665=16),IFERROR(VLOOKUP(入力項目!$S$16,子育て関連マスタ!$I$26:$M$28,2,FALSE),0),
  AND(T665=19,入力項目!$S$16&lt;&gt;"高専"),IFERROR(VLOOKUP(入力項目!$S$17,子育て関連マスタ!$I$32:$M$37,2,FALSE),0),
  AND(T665=21,入力項目!$S$16="高専"),IFERROR(VLOOKUP(入力項目!$S$17,子育て関連マスタ!$I$32:$M$37,2,FALSE),0),
  T665&gt;=22,0
  ),0),0
) +
IF(AND(T665&gt;=1,T665&lt;=15),IF($D665=入力項目!$S$8,入力項目!$S$3,0),0) +
IF(AND(T665&gt;=1,T665&lt;=15),IF($D665=5,入力項目!$S$4,0),0) +
IF(AND(T665&gt;=1,T665&lt;=15),IF($D665=12,入力項目!$S$5,0),0) +
IF(AND(入力項目!$S$7=$A665,入力項目!$S$8=$D665),子育て関連マスタ!$C$14,0) +
IFERROR(IF(AND(YEAR(EDATE(DATE(入力項目!$S$7,入力項目!$S$8,1),1))=$A665,MONTH(EDATE(DATE(入力項目!$S$7,入力項目!$S$8,1),1))=$D665),子育て関連マスタ!$C$15,0),0) +
IF(AND(OR(T665=3,T665=5,T665=7),$D665=11),子育て関連マスタ!$C$17,0) +
IF(AND(T665=20,$D665=1),子育て関連マスタ!$C$18,0) +
IF(AND(T665=20,$D665=1),
IFERROR(_xlfn.IFS(
入力項目!$S$10="男",子育て関連マスタ!$C$18,
入力項目!$S$10="女",子育て関連マスタ!$C$19
),0),0
) +
IF(AND(T665&gt;=入力項目!$S$18,T665&lt;=入力項目!$S$19),入力項目!$S$20,0) +
IF(AND(T665&gt;=入力項目!$S$21,T665&lt;=入力項目!$S$22),入力項目!$S$23,0) +
IF(AND(T665&gt;=入力項目!$S$24,T665&lt;=入力項目!$S$25),入力項目!$S$26,0)
)</f>
        <v>0</v>
      </c>
      <c r="AI665">
        <f ca="1">-(
_xlfn.IFS(
U665&lt;=入力項目!$S$11,0,
AND(U665&gt;=入力項目!$S$11+1,U665&lt;=3),IFERROR(VLOOKUP(入力項目!$S$12,子育て関連マスタ!$I$4:$M$5,4,FALSE),0),
AND(U665&gt;=4,U665&lt;=6),IFERROR(VLOOKUP(入力項目!$S$13,子育て関連マスタ!$I$9:$M$12,4,FALSE),0),
AND(U665&gt;=7,U665&lt;=12),IFERROR(VLOOKUP(入力項目!$S$14,子育て関連マスタ!$I$16:$M$17,4,FALSE),0),
AND(U665&gt;=13,U665&lt;=15),IFERROR(VLOOKUP(入力項目!$S$15,子育て関連マスタ!$I$21:$M$22,4,FALSE),0),
AND(U665&gt;=16,U665&lt;=18),IFERROR(VLOOKUP(入力項目!$S$16,子育て関連マスタ!$I$26:$M$28,4,FALSE),0),
AND(U665&gt;=19,U665&lt;=20,入力項目!$S$16="高専"),IFERROR(VLOOKUP(入力項目!$S$16,子育て関連マスタ!$I$26:$M$28,4,FALSE),0),
AND(U665&gt;=19,U665&lt;=20,入力項目!$S$16&lt;&gt;"高専"),IFERROR(VLOOKUP(入力項目!$S$17,子育て関連マスタ!$I$32:$M$37,4,FALSE),0),
AND(U665&gt;=21,U665&lt;=22,入力項目!$S$16="高専"),IFERROR(VLOOKUP(入力項目!$S$17,子育て関連マスタ!$I$32:$M$34,4,FALSE),0),
AND(U665&gt;=21,U665&lt;=22,入力項目!$S$16&lt;&gt;"高専"),IFERROR(VLOOKUP(入力項目!$S$17,子育て関連マスタ!$I$32:$M$34,4,FALSE),0),
U665&gt;=23,0
) +
IF($D665=4,
  IFERROR(_xlfn.IFS(
  U665&lt;=入力項目!$S$11,0,
  AND(U665=入力項目!$S$11),IFERROR(VLOOKUP(入力項目!$S$12,子育て関連マスタ!$I$4:$M$5,2,FALSE),0),
  AND(U665=4),IFERROR(VLOOKUP(入力項目!$S$13,子育て関連マスタ!$I$9:$M$12,2,FALSE),0),
  AND(U665=7),IFERROR(VLOOKUP(入力項目!$S$14,子育て関連マスタ!$I$16:$M$17,2,FALSE),0),
  AND(U665=13),IFERROR(VLOOKUP(入力項目!$S$15,子育て関連マスタ!$I$21:$M$22,2,FALSE),0),
  AND(U665=16),IFERROR(VLOOKUP(入力項目!$S$16,子育て関連マスタ!$I$26:$M$28,2,FALSE),0),
  AND(U665=19,入力項目!$S$16&lt;&gt;"高専"),IFERROR(VLOOKUP(入力項目!$S$17,子育て関連マスタ!$I$32:$M$37,2,FALSE),0),
  AND(U665=21,入力項目!$S$16="高専"),IFERROR(VLOOKUP(入力項目!$S$17,子育て関連マスタ!$I$32:$M$37,2,FALSE),0),
  U665&gt;=22,0
  ),0),0
) +
IF(AND(U665&gt;=1,U665&lt;=15),IF($D665=入力項目!$S$8,入力項目!$S$3,0),0) +
IF(AND(U665&gt;=1,U665&lt;=15),IF($D665=5,入力項目!$S$4,0),0) +
IF(AND(U665&gt;=1,U665&lt;=15),IF($D665=12,入力項目!$S$5,0),0) +
IF(AND(入力項目!$S$7=$A665,入力項目!$S$8=$D665),子育て関連マスタ!$C$14,0) +
IFERROR(IF(AND(YEAR(EDATE(DATE(入力項目!$S$7,入力項目!$S$8,1),1))=$A665,MONTH(EDATE(DATE(入力項目!$S$7,入力項目!$S$8,1),1))=$D665),子育て関連マスタ!$C$15,0),0) +
IF(AND(OR(U665=3,U665=5,U665=7),$D665=11),子育て関連マスタ!$C$17,0) +
IF(AND(U665=20,$D665=1),子育て関連マスタ!$C$18,0) +
IF(AND(U665=20,$D665=1),
IFERROR(_xlfn.IFS(
入力項目!$S$10="男",子育て関連マスタ!$C$18,
入力項目!$S$10="女",子育て関連マスタ!$C$19
),0),0
) +
IF(AND(U665&gt;=入力項目!$S$18,U665&lt;=入力項目!$S$19),入力項目!$S$20,0) +
IF(AND(U665&gt;=入力項目!$S$21,U665&lt;=入力項目!$S$22),入力項目!$S$23,0) +
IF(AND(U665&gt;=入力項目!$S$24,U665&lt;=入力項目!$S$25),入力項目!$S$26,0)
)</f>
        <v>0</v>
      </c>
      <c r="AJ665" s="10">
        <f ca="1">-VLOOKUP($D665,月別収支!$A$2:$H$13,7,FALSE)</f>
        <v>-20000</v>
      </c>
    </row>
    <row r="666" spans="1:36" x14ac:dyDescent="0.4">
      <c r="A666">
        <f t="shared" ca="1" si="173"/>
        <v>2079</v>
      </c>
      <c r="B666">
        <f t="shared" ca="1" si="180"/>
        <v>2079</v>
      </c>
      <c r="C666">
        <f t="shared" ca="1" si="181"/>
        <v>55</v>
      </c>
      <c r="D666">
        <f t="shared" ca="1" si="174"/>
        <v>12</v>
      </c>
      <c r="E666" t="str">
        <f t="shared" ca="1" si="175"/>
        <v>2079年12月</v>
      </c>
      <c r="F666">
        <f ca="1">IF(OR(入力項目!$N$5&lt;$A666,AND(入力項目!$N$5=$A666,入力項目!$N$6&lt;$D666)),IF(F665=0,1,IF(G666=12,F665+1,F665)),0)</f>
        <v>55</v>
      </c>
      <c r="G666">
        <f ca="1">IF(OR(入力項目!$N$5&lt;$A666,AND(入力項目!$N$5=$A666,入力項目!$N$6&lt;$D666)),IF(G665=12,1,G665+1),0)</f>
        <v>2</v>
      </c>
      <c r="H666" t="str">
        <f t="shared" ca="1" si="176"/>
        <v>55_2</v>
      </c>
      <c r="I666">
        <f ca="1">IF(
  IFERROR(AND($C666&gt;0,MOD($C666,入力項目!$N$22)=0,$D666=入力項目!$N$23), FALSE),
  1,
  IF(
    AND(I665&gt;0,J665=12),
    IF(I665=入力項目!$N$28, 0, I665+1),
    I665
  )
)</f>
        <v>1</v>
      </c>
      <c r="J666">
        <f ca="1">IF($D666=入力項目!$N$23,1,IFERROR(J665+1,1))</f>
        <v>7</v>
      </c>
      <c r="K666" t="str">
        <f t="shared" ca="1" si="177"/>
        <v>1_7</v>
      </c>
      <c r="L666">
        <f ca="1">L665+IF(入力項目!$D$4=$D666,1,0)</f>
        <v>84</v>
      </c>
      <c r="M666" t="str">
        <f t="shared" ca="1" si="178"/>
        <v>84歳</v>
      </c>
      <c r="N666">
        <f t="shared" ca="1" si="182"/>
        <v>84</v>
      </c>
      <c r="O666" t="str">
        <f t="shared" ca="1" si="179"/>
        <v>84歳</v>
      </c>
      <c r="P666">
        <f t="shared" ca="1" si="183"/>
        <v>59</v>
      </c>
      <c r="Q666">
        <f t="shared" ca="1" si="184"/>
        <v>57</v>
      </c>
      <c r="R666">
        <f t="shared" ca="1" si="185"/>
        <v>2080</v>
      </c>
      <c r="S666">
        <f t="shared" ca="1" si="186"/>
        <v>2080</v>
      </c>
      <c r="T666">
        <f t="shared" ca="1" si="187"/>
        <v>2080</v>
      </c>
      <c r="U666">
        <f t="shared" ca="1" si="188"/>
        <v>2080</v>
      </c>
      <c r="V666" s="10">
        <f t="shared" ca="1" si="189"/>
        <v>53227425</v>
      </c>
      <c r="W666" s="10">
        <f ca="1">IF($L666&lt;その他マスタ!$B$1,VLOOKUP($D666,月別収支!$A$2:$H$13,2,FALSE),その他マスタ!$B$3)+IF(AND($L666=その他マスタ!$B$1,入力項目!$I$9="あり",$D666=入力項目!$D$4),その他マスタ!$B$2,0)</f>
        <v>150000</v>
      </c>
      <c r="X666" s="10">
        <f ca="1">-IF(入力項目!$K$5=TRUE,
IF($F666+$G666&lt;3,VLOOKUP($D666,月別収支!$A$2:$H$13,8,FALSE),0)+IFERROR(VLOOKUP($H666,住宅ローン計算!C:P,13,FALSE),0)+IF($F666&gt;1,IF(OR($G666=3,$G666=6,$G666=9,$G666=12),ROUNDUP(入力項目!$N$18/4,0),0),0),
VLOOKUP($D666,月別収支!$A$2:$H$13,8,FALSE))</f>
        <v>0</v>
      </c>
      <c r="Y666" s="10">
        <f ca="1">-VLOOKUP($D666,月別収支!$A$2:$H$13,3,FALSE)</f>
        <v>-75000</v>
      </c>
      <c r="Z666" s="10">
        <f ca="1">-VLOOKUP($D666,月別収支!$A$2:$H$13,4,FALSE)</f>
        <v>-27000</v>
      </c>
      <c r="AA666" s="10">
        <f ca="1">-VLOOKUP($D666,月別収支!$A$2:$H$13,6,FALSE)</f>
        <v>-10000</v>
      </c>
      <c r="AB666" s="10">
        <f ca="1">-(
VLOOKUP($D666,月別収支!$A$2:$H$13,5,FALSE)+IF(AND(入力項目!$I$27&lt;=$A666,ISEVEN($A666-入力項目!$I$27),入力項目!$I$28=$D666),入力項目!$I$26,0)
+IF(入力項目!$K$26=TRUE,
IFERROR(VLOOKUP($K666,マイカーローン計算!C:P,13,FALSE),0),
IFERROR(
  IF(AND($C666&gt;0,MOD($C666,入力項目!$N$22)=0,$D666=入力項目!$N$23),入力項目!$N$24,0),
 0
)
)
)</f>
        <v>-20000</v>
      </c>
      <c r="AC666" s="10">
        <f ca="1">-IF($A666&lt;入力項目!$N$33,入力項目!$N$35,IF(AND($A666=入力項目!$N$33,$D666&lt;=入力項目!$N$34),入力項目!$N$35,0))</f>
        <v>0</v>
      </c>
      <c r="AD666">
        <f ca="1">-(
_xlfn.IFS(
P666&lt;=入力項目!$S$11,0,
AND(P666&gt;=入力項目!$S$11+1,P666&lt;=3),IFERROR(VLOOKUP(入力項目!$S$12,子育て関連マスタ!$I$4:$M$5,4,FALSE),0),
AND(P666&gt;=4,P666&lt;=6),IFERROR(VLOOKUP(入力項目!$S$13,子育て関連マスタ!$I$9:$M$12,4,FALSE),0),
AND(P666&gt;=7,P666&lt;=12),IFERROR(VLOOKUP(入力項目!$S$14,子育て関連マスタ!$I$16:$M$17,4,FALSE),0),
AND(P666&gt;=13,P666&lt;=15),IFERROR(VLOOKUP(入力項目!$S$15,子育て関連マスタ!$I$21:$M$22,4,FALSE),0),
AND(P666&gt;=16,P666&lt;=18),IFERROR(VLOOKUP(入力項目!$S$16,子育て関連マスタ!$I$26:$M$28,4,FALSE),0),
AND(P666&gt;=19,P666&lt;=20,入力項目!$S$16="高専"),IFERROR(VLOOKUP(入力項目!$S$16,子育て関連マスタ!$I$26:$M$28,4,FALSE),0),
AND(P666&gt;=19,P666&lt;=20,入力項目!$S$16&lt;&gt;"高専"),IFERROR(VLOOKUP(入力項目!$S$17,子育て関連マスタ!$I$32:$M$37,4,FALSE),0),
AND(P666&gt;=21,P666&lt;=22,入力項目!$S$16="高専"),IFERROR(VLOOKUP(入力項目!$S$17,子育て関連マスタ!$I$32:$M$34,4,FALSE),0),
AND(P666&gt;=21,P666&lt;=22,入力項目!$S$16&lt;&gt;"高専"),IFERROR(VLOOKUP(入力項目!$S$17,子育て関連マスタ!$I$32:$M$34,4,FALSE),0),
P666&gt;=23,0
) +
IF($D666=4,
  IFERROR(_xlfn.IFS(
  P666&lt;=入力項目!$S$11,0,
  AND(P666=入力項目!$S$11),IFERROR(VLOOKUP(入力項目!$S$12,子育て関連マスタ!$I$4:$M$5,2,FALSE),0),
  AND(P666=4),IFERROR(VLOOKUP(入力項目!$S$13,子育て関連マスタ!$I$9:$M$12,2,FALSE),0),
  AND(P666=7),IFERROR(VLOOKUP(入力項目!$S$14,子育て関連マスタ!$I$16:$M$17,2,FALSE),0),
  AND(P666=13),IFERROR(VLOOKUP(入力項目!$S$15,子育て関連マスタ!$I$21:$M$22,2,FALSE),0),
  AND(P666=16),IFERROR(VLOOKUP(入力項目!$S$16,子育て関連マスタ!$I$26:$M$28,2,FALSE),0),
  AND(P666=19,入力項目!$S$16&lt;&gt;"高専"),IFERROR(VLOOKUP(入力項目!$S$17,子育て関連マスタ!$I$32:$M$37,2,FALSE),0),
  AND(P666=21,入力項目!$S$16="高専"),IFERROR(VLOOKUP(入力項目!$S$17,子育て関連マスタ!$I$32:$M$37,2,FALSE),0),
  P666&gt;=22,0
  ),0),0
) +
IF(AND(P666&gt;=1,P666&lt;=15),IF($D666=入力項目!$S$8,入力項目!$S$3,0),0) +
IF(AND(P666&gt;=1,P666&lt;=15),IF($D666=5,入力項目!$S$4,0),0) +
IF(AND(P666&gt;=1,P666&lt;=15),IF($D666=12,入力項目!$S$5,0),0) +
IF(AND(入力項目!$S$7=$A666,入力項目!$S$8=$D666),子育て関連マスタ!$C$14,0) +
IFERROR(IF(AND(YEAR(EDATE(DATE(入力項目!$S$7,入力項目!$S$8,1),1))=$A666,MONTH(EDATE(DATE(入力項目!$S$7,入力項目!$S$8,1),1))=$D666),子育て関連マスタ!$C$15,0),0) +
IF(AND(OR(P666=3,P666=5,P666=7),$D666=11),子育て関連マスタ!$C$17,0) +
IF(AND(P666=20,$D666=1),子育て関連マスタ!$C$18,0) +
IF(AND(P666=20,$D666=1),
IFERROR(_xlfn.IFS(
入力項目!$S$10="男",子育て関連マスタ!$C$18,
入力項目!$S$10="女",子育て関連マスタ!$C$19
),0),0
) +
IF(AND(P666&gt;=入力項目!$S$18,P666&lt;=入力項目!$S$19),入力項目!$S$20,0) +
IF(AND(P666&gt;=入力項目!$S$21,P666&lt;=入力項目!$S$22),入力項目!$S$23,0) +
IF(AND(P666&gt;=入力項目!$S$24,P666&lt;=入力項目!$S$25),入力項目!$S$26,0)
)</f>
        <v>0</v>
      </c>
      <c r="AE666">
        <f ca="1">-(
_xlfn.IFS(
Q666&lt;=入力項目!$S$11,0,
AND(Q666&gt;=入力項目!$S$11+1,Q666&lt;=3),IFERROR(VLOOKUP(入力項目!$S$12,子育て関連マスタ!$I$4:$M$5,4,FALSE),0),
AND(Q666&gt;=4,Q666&lt;=6),IFERROR(VLOOKUP(入力項目!$S$13,子育て関連マスタ!$I$9:$M$12,4,FALSE),0),
AND(Q666&gt;=7,Q666&lt;=12),IFERROR(VLOOKUP(入力項目!$S$14,子育て関連マスタ!$I$16:$M$17,4,FALSE),0),
AND(Q666&gt;=13,Q666&lt;=15),IFERROR(VLOOKUP(入力項目!$S$15,子育て関連マスタ!$I$21:$M$22,4,FALSE),0),
AND(Q666&gt;=16,Q666&lt;=18),IFERROR(VLOOKUP(入力項目!$S$16,子育て関連マスタ!$I$26:$M$28,4,FALSE),0),
AND(Q666&gt;=19,Q666&lt;=20,入力項目!$S$16="高専"),IFERROR(VLOOKUP(入力項目!$S$16,子育て関連マスタ!$I$26:$M$28,4,FALSE),0),
AND(Q666&gt;=19,Q666&lt;=20,入力項目!$S$16&lt;&gt;"高専"),IFERROR(VLOOKUP(入力項目!$S$17,子育て関連マスタ!$I$32:$M$37,4,FALSE),0),
AND(Q666&gt;=21,Q666&lt;=22,入力項目!$S$16="高専"),IFERROR(VLOOKUP(入力項目!$S$17,子育て関連マスタ!$I$32:$M$34,4,FALSE),0),
AND(Q666&gt;=21,Q666&lt;=22,入力項目!$S$16&lt;&gt;"高専"),IFERROR(VLOOKUP(入力項目!$S$17,子育て関連マスタ!$I$32:$M$34,4,FALSE),0),
Q666&gt;=23,0
) +
IF($D666=4,
  IFERROR(_xlfn.IFS(
  Q666&lt;=入力項目!$S$11,0,
  AND(Q666=入力項目!$S$11),IFERROR(VLOOKUP(入力項目!$S$12,子育て関連マスタ!$I$4:$M$5,2,FALSE),0),
  AND(Q666=4),IFERROR(VLOOKUP(入力項目!$S$13,子育て関連マスタ!$I$9:$M$12,2,FALSE),0),
  AND(Q666=7),IFERROR(VLOOKUP(入力項目!$S$14,子育て関連マスタ!$I$16:$M$17,2,FALSE),0),
  AND(Q666=13),IFERROR(VLOOKUP(入力項目!$S$15,子育て関連マスタ!$I$21:$M$22,2,FALSE),0),
  AND(Q666=16),IFERROR(VLOOKUP(入力項目!$S$16,子育て関連マスタ!$I$26:$M$28,2,FALSE),0),
  AND(Q666=19,入力項目!$S$16&lt;&gt;"高専"),IFERROR(VLOOKUP(入力項目!$S$17,子育て関連マスタ!$I$32:$M$37,2,FALSE),0),
  AND(Q666=21,入力項目!$S$16="高専"),IFERROR(VLOOKUP(入力項目!$S$17,子育て関連マスタ!$I$32:$M$37,2,FALSE),0),
  Q666&gt;=22,0
  ),0),0
) +
IF(AND(Q666&gt;=1,Q666&lt;=15),IF($D666=入力項目!$S$8,入力項目!$S$3,0),0) +
IF(AND(Q666&gt;=1,Q666&lt;=15),IF($D666=5,入力項目!$S$4,0),0) +
IF(AND(Q666&gt;=1,Q666&lt;=15),IF($D666=12,入力項目!$S$5,0),0) +
IF(AND(入力項目!$S$7=$A666,入力項目!$S$8=$D666),子育て関連マスタ!$C$14,0) +
IFERROR(IF(AND(YEAR(EDATE(DATE(入力項目!$S$7,入力項目!$S$8,1),1))=$A666,MONTH(EDATE(DATE(入力項目!$S$7,入力項目!$S$8,1),1))=$D666),子育て関連マスタ!$C$15,0),0) +
IF(AND(OR(Q666=3,Q666=5,Q666=7),$D666=11),子育て関連マスタ!$C$17,0) +
IF(AND(Q666=20,$D666=1),子育て関連マスタ!$C$18,0) +
IF(AND(Q666=20,$D666=1),
IFERROR(_xlfn.IFS(
入力項目!$S$10="男",子育て関連マスタ!$C$18,
入力項目!$S$10="女",子育て関連マスタ!$C$19
),0),0
) +
IF(AND(Q666&gt;=入力項目!$S$18,Q666&lt;=入力項目!$S$19),入力項目!$S$20,0) +
IF(AND(Q666&gt;=入力項目!$S$21,Q666&lt;=入力項目!$S$22),入力項目!$S$23,0) +
IF(AND(Q666&gt;=入力項目!$S$24,Q666&lt;=入力項目!$S$25),入力項目!$S$26,0)
)</f>
        <v>0</v>
      </c>
      <c r="AF666">
        <f ca="1">-(
_xlfn.IFS(
R666&lt;=入力項目!$S$11,0,
AND(R666&gt;=入力項目!$S$11+1,R666&lt;=3),IFERROR(VLOOKUP(入力項目!$S$12,子育て関連マスタ!$I$4:$M$5,4,FALSE),0),
AND(R666&gt;=4,R666&lt;=6),IFERROR(VLOOKUP(入力項目!$S$13,子育て関連マスタ!$I$9:$M$12,4,FALSE),0),
AND(R666&gt;=7,R666&lt;=12),IFERROR(VLOOKUP(入力項目!$S$14,子育て関連マスタ!$I$16:$M$17,4,FALSE),0),
AND(R666&gt;=13,R666&lt;=15),IFERROR(VLOOKUP(入力項目!$S$15,子育て関連マスタ!$I$21:$M$22,4,FALSE),0),
AND(R666&gt;=16,R666&lt;=18),IFERROR(VLOOKUP(入力項目!$S$16,子育て関連マスタ!$I$26:$M$28,4,FALSE),0),
AND(R666&gt;=19,R666&lt;=20,入力項目!$S$16="高専"),IFERROR(VLOOKUP(入力項目!$S$16,子育て関連マスタ!$I$26:$M$28,4,FALSE),0),
AND(R666&gt;=19,R666&lt;=20,入力項目!$S$16&lt;&gt;"高専"),IFERROR(VLOOKUP(入力項目!$S$17,子育て関連マスタ!$I$32:$M$37,4,FALSE),0),
AND(R666&gt;=21,R666&lt;=22,入力項目!$S$16="高専"),IFERROR(VLOOKUP(入力項目!$S$17,子育て関連マスタ!$I$32:$M$34,4,FALSE),0),
AND(R666&gt;=21,R666&lt;=22,入力項目!$S$16&lt;&gt;"高専"),IFERROR(VLOOKUP(入力項目!$S$17,子育て関連マスタ!$I$32:$M$34,4,FALSE),0),
R666&gt;=23,0
) +
IF($D666=4,
  IFERROR(_xlfn.IFS(
  R666&lt;=入力項目!$S$11,0,
  AND(R666=入力項目!$S$11),IFERROR(VLOOKUP(入力項目!$S$12,子育て関連マスタ!$I$4:$M$5,2,FALSE),0),
  AND(R666=4),IFERROR(VLOOKUP(入力項目!$S$13,子育て関連マスタ!$I$9:$M$12,2,FALSE),0),
  AND(R666=7),IFERROR(VLOOKUP(入力項目!$S$14,子育て関連マスタ!$I$16:$M$17,2,FALSE),0),
  AND(R666=13),IFERROR(VLOOKUP(入力項目!$S$15,子育て関連マスタ!$I$21:$M$22,2,FALSE),0),
  AND(R666=16),IFERROR(VLOOKUP(入力項目!$S$16,子育て関連マスタ!$I$26:$M$28,2,FALSE),0),
  AND(R666=19,入力項目!$S$16&lt;&gt;"高専"),IFERROR(VLOOKUP(入力項目!$S$17,子育て関連マスタ!$I$32:$M$37,2,FALSE),0),
  AND(R666=21,入力項目!$S$16="高専"),IFERROR(VLOOKUP(入力項目!$S$17,子育て関連マスタ!$I$32:$M$37,2,FALSE),0),
  R666&gt;=22,0
  ),0),0
) +
IF(AND(R666&gt;=1,R666&lt;=15),IF($D666=入力項目!$S$8,入力項目!$S$3,0),0) +
IF(AND(R666&gt;=1,R666&lt;=15),IF($D666=5,入力項目!$S$4,0),0) +
IF(AND(R666&gt;=1,R666&lt;=15),IF($D666=12,入力項目!$S$5,0),0) +
IF(AND(入力項目!$S$7=$A666,入力項目!$S$8=$D666),子育て関連マスタ!$C$14,0) +
IFERROR(IF(AND(YEAR(EDATE(DATE(入力項目!$S$7,入力項目!$S$8,1),1))=$A666,MONTH(EDATE(DATE(入力項目!$S$7,入力項目!$S$8,1),1))=$D666),子育て関連マスタ!$C$15,0),0) +
IF(AND(OR(R666=3,R666=5,R666=7),$D666=11),子育て関連マスタ!$C$17,0) +
IF(AND(R666=20,$D666=1),子育て関連マスタ!$C$18,0) +
IF(AND(R666=20,$D666=1),
IFERROR(_xlfn.IFS(
入力項目!$S$10="男",子育て関連マスタ!$C$18,
入力項目!$S$10="女",子育て関連マスタ!$C$19
),0),0
) +
IF(AND(R666&gt;=入力項目!$S$18,R666&lt;=入力項目!$S$19),入力項目!$S$20,0) +
IF(AND(R666&gt;=入力項目!$S$21,R666&lt;=入力項目!$S$22),入力項目!$S$23,0) +
IF(AND(R666&gt;=入力項目!$S$24,R666&lt;=入力項目!$S$25),入力項目!$S$26,0)
)</f>
        <v>0</v>
      </c>
      <c r="AG666">
        <f ca="1">-(
_xlfn.IFS(
S666&lt;=入力項目!$S$11,0,
AND(S666&gt;=入力項目!$S$11+1,S666&lt;=3),IFERROR(VLOOKUP(入力項目!$S$12,子育て関連マスタ!$I$4:$M$5,4,FALSE),0),
AND(S666&gt;=4,S666&lt;=6),IFERROR(VLOOKUP(入力項目!$S$13,子育て関連マスタ!$I$9:$M$12,4,FALSE),0),
AND(S666&gt;=7,S666&lt;=12),IFERROR(VLOOKUP(入力項目!$S$14,子育て関連マスタ!$I$16:$M$17,4,FALSE),0),
AND(S666&gt;=13,S666&lt;=15),IFERROR(VLOOKUP(入力項目!$S$15,子育て関連マスタ!$I$21:$M$22,4,FALSE),0),
AND(S666&gt;=16,S666&lt;=18),IFERROR(VLOOKUP(入力項目!$S$16,子育て関連マスタ!$I$26:$M$28,4,FALSE),0),
AND(S666&gt;=19,S666&lt;=20,入力項目!$S$16="高専"),IFERROR(VLOOKUP(入力項目!$S$16,子育て関連マスタ!$I$26:$M$28,4,FALSE),0),
AND(S666&gt;=19,S666&lt;=20,入力項目!$S$16&lt;&gt;"高専"),IFERROR(VLOOKUP(入力項目!$S$17,子育て関連マスタ!$I$32:$M$37,4,FALSE),0),
AND(S666&gt;=21,S666&lt;=22,入力項目!$S$16="高専"),IFERROR(VLOOKUP(入力項目!$S$17,子育て関連マスタ!$I$32:$M$34,4,FALSE),0),
AND(S666&gt;=21,S666&lt;=22,入力項目!$S$16&lt;&gt;"高専"),IFERROR(VLOOKUP(入力項目!$S$17,子育て関連マスタ!$I$32:$M$34,4,FALSE),0),
S666&gt;=23,0
) +
IF($D666=4,
  IFERROR(_xlfn.IFS(
  S666&lt;=入力項目!$S$11,0,
  AND(S666=入力項目!$S$11),IFERROR(VLOOKUP(入力項目!$S$12,子育て関連マスタ!$I$4:$M$5,2,FALSE),0),
  AND(S666=4),IFERROR(VLOOKUP(入力項目!$S$13,子育て関連マスタ!$I$9:$M$12,2,FALSE),0),
  AND(S666=7),IFERROR(VLOOKUP(入力項目!$S$14,子育て関連マスタ!$I$16:$M$17,2,FALSE),0),
  AND(S666=13),IFERROR(VLOOKUP(入力項目!$S$15,子育て関連マスタ!$I$21:$M$22,2,FALSE),0),
  AND(S666=16),IFERROR(VLOOKUP(入力項目!$S$16,子育て関連マスタ!$I$26:$M$28,2,FALSE),0),
  AND(S666=19,入力項目!$S$16&lt;&gt;"高専"),IFERROR(VLOOKUP(入力項目!$S$17,子育て関連マスタ!$I$32:$M$37,2,FALSE),0),
  AND(S666=21,入力項目!$S$16="高専"),IFERROR(VLOOKUP(入力項目!$S$17,子育て関連マスタ!$I$32:$M$37,2,FALSE),0),
  S666&gt;=22,0
  ),0),0
) +
IF(AND(S666&gt;=1,S666&lt;=15),IF($D666=入力項目!$S$8,入力項目!$S$3,0),0) +
IF(AND(S666&gt;=1,S666&lt;=15),IF($D666=5,入力項目!$S$4,0),0) +
IF(AND(S666&gt;=1,S666&lt;=15),IF($D666=12,入力項目!$S$5,0),0) +
IF(AND(入力項目!$S$7=$A666,入力項目!$S$8=$D666),子育て関連マスタ!$C$14,0) +
IFERROR(IF(AND(YEAR(EDATE(DATE(入力項目!$S$7,入力項目!$S$8,1),1))=$A666,MONTH(EDATE(DATE(入力項目!$S$7,入力項目!$S$8,1),1))=$D666),子育て関連マスタ!$C$15,0),0) +
IF(AND(OR(S666=3,S666=5,S666=7),$D666=11),子育て関連マスタ!$C$17,0) +
IF(AND(S666=20,$D666=1),子育て関連マスタ!$C$18,0) +
IF(AND(S666=20,$D666=1),
IFERROR(_xlfn.IFS(
入力項目!$S$10="男",子育て関連マスタ!$C$18,
入力項目!$S$10="女",子育て関連マスタ!$C$19
),0),0
) +
IF(AND(S666&gt;=入力項目!$S$18,S666&lt;=入力項目!$S$19),入力項目!$S$20,0) +
IF(AND(S666&gt;=入力項目!$S$21,S666&lt;=入力項目!$S$22),入力項目!$S$23,0) +
IF(AND(S666&gt;=入力項目!$S$24,S666&lt;=入力項目!$S$25),入力項目!$S$26,0)
)</f>
        <v>0</v>
      </c>
      <c r="AH666">
        <f ca="1">-(
_xlfn.IFS(
T666&lt;=入力項目!$S$11,0,
AND(T666&gt;=入力項目!$S$11+1,T666&lt;=3),IFERROR(VLOOKUP(入力項目!$S$12,子育て関連マスタ!$I$4:$M$5,4,FALSE),0),
AND(T666&gt;=4,T666&lt;=6),IFERROR(VLOOKUP(入力項目!$S$13,子育て関連マスタ!$I$9:$M$12,4,FALSE),0),
AND(T666&gt;=7,T666&lt;=12),IFERROR(VLOOKUP(入力項目!$S$14,子育て関連マスタ!$I$16:$M$17,4,FALSE),0),
AND(T666&gt;=13,T666&lt;=15),IFERROR(VLOOKUP(入力項目!$S$15,子育て関連マスタ!$I$21:$M$22,4,FALSE),0),
AND(T666&gt;=16,T666&lt;=18),IFERROR(VLOOKUP(入力項目!$S$16,子育て関連マスタ!$I$26:$M$28,4,FALSE),0),
AND(T666&gt;=19,T666&lt;=20,入力項目!$S$16="高専"),IFERROR(VLOOKUP(入力項目!$S$16,子育て関連マスタ!$I$26:$M$28,4,FALSE),0),
AND(T666&gt;=19,T666&lt;=20,入力項目!$S$16&lt;&gt;"高専"),IFERROR(VLOOKUP(入力項目!$S$17,子育て関連マスタ!$I$32:$M$37,4,FALSE),0),
AND(T666&gt;=21,T666&lt;=22,入力項目!$S$16="高専"),IFERROR(VLOOKUP(入力項目!$S$17,子育て関連マスタ!$I$32:$M$34,4,FALSE),0),
AND(T666&gt;=21,T666&lt;=22,入力項目!$S$16&lt;&gt;"高専"),IFERROR(VLOOKUP(入力項目!$S$17,子育て関連マスタ!$I$32:$M$34,4,FALSE),0),
T666&gt;=23,0
) +
IF($D666=4,
  IFERROR(_xlfn.IFS(
  T666&lt;=入力項目!$S$11,0,
  AND(T666=入力項目!$S$11),IFERROR(VLOOKUP(入力項目!$S$12,子育て関連マスタ!$I$4:$M$5,2,FALSE),0),
  AND(T666=4),IFERROR(VLOOKUP(入力項目!$S$13,子育て関連マスタ!$I$9:$M$12,2,FALSE),0),
  AND(T666=7),IFERROR(VLOOKUP(入力項目!$S$14,子育て関連マスタ!$I$16:$M$17,2,FALSE),0),
  AND(T666=13),IFERROR(VLOOKUP(入力項目!$S$15,子育て関連マスタ!$I$21:$M$22,2,FALSE),0),
  AND(T666=16),IFERROR(VLOOKUP(入力項目!$S$16,子育て関連マスタ!$I$26:$M$28,2,FALSE),0),
  AND(T666=19,入力項目!$S$16&lt;&gt;"高専"),IFERROR(VLOOKUP(入力項目!$S$17,子育て関連マスタ!$I$32:$M$37,2,FALSE),0),
  AND(T666=21,入力項目!$S$16="高専"),IFERROR(VLOOKUP(入力項目!$S$17,子育て関連マスタ!$I$32:$M$37,2,FALSE),0),
  T666&gt;=22,0
  ),0),0
) +
IF(AND(T666&gt;=1,T666&lt;=15),IF($D666=入力項目!$S$8,入力項目!$S$3,0),0) +
IF(AND(T666&gt;=1,T666&lt;=15),IF($D666=5,入力項目!$S$4,0),0) +
IF(AND(T666&gt;=1,T666&lt;=15),IF($D666=12,入力項目!$S$5,0),0) +
IF(AND(入力項目!$S$7=$A666,入力項目!$S$8=$D666),子育て関連マスタ!$C$14,0) +
IFERROR(IF(AND(YEAR(EDATE(DATE(入力項目!$S$7,入力項目!$S$8,1),1))=$A666,MONTH(EDATE(DATE(入力項目!$S$7,入力項目!$S$8,1),1))=$D666),子育て関連マスタ!$C$15,0),0) +
IF(AND(OR(T666=3,T666=5,T666=7),$D666=11),子育て関連マスタ!$C$17,0) +
IF(AND(T666=20,$D666=1),子育て関連マスタ!$C$18,0) +
IF(AND(T666=20,$D666=1),
IFERROR(_xlfn.IFS(
入力項目!$S$10="男",子育て関連マスタ!$C$18,
入力項目!$S$10="女",子育て関連マスタ!$C$19
),0),0
) +
IF(AND(T666&gt;=入力項目!$S$18,T666&lt;=入力項目!$S$19),入力項目!$S$20,0) +
IF(AND(T666&gt;=入力項目!$S$21,T666&lt;=入力項目!$S$22),入力項目!$S$23,0) +
IF(AND(T666&gt;=入力項目!$S$24,T666&lt;=入力項目!$S$25),入力項目!$S$26,0)
)</f>
        <v>0</v>
      </c>
      <c r="AI666">
        <f ca="1">-(
_xlfn.IFS(
U666&lt;=入力項目!$S$11,0,
AND(U666&gt;=入力項目!$S$11+1,U666&lt;=3),IFERROR(VLOOKUP(入力項目!$S$12,子育て関連マスタ!$I$4:$M$5,4,FALSE),0),
AND(U666&gt;=4,U666&lt;=6),IFERROR(VLOOKUP(入力項目!$S$13,子育て関連マスタ!$I$9:$M$12,4,FALSE),0),
AND(U666&gt;=7,U666&lt;=12),IFERROR(VLOOKUP(入力項目!$S$14,子育て関連マスタ!$I$16:$M$17,4,FALSE),0),
AND(U666&gt;=13,U666&lt;=15),IFERROR(VLOOKUP(入力項目!$S$15,子育て関連マスタ!$I$21:$M$22,4,FALSE),0),
AND(U666&gt;=16,U666&lt;=18),IFERROR(VLOOKUP(入力項目!$S$16,子育て関連マスタ!$I$26:$M$28,4,FALSE),0),
AND(U666&gt;=19,U666&lt;=20,入力項目!$S$16="高専"),IFERROR(VLOOKUP(入力項目!$S$16,子育て関連マスタ!$I$26:$M$28,4,FALSE),0),
AND(U666&gt;=19,U666&lt;=20,入力項目!$S$16&lt;&gt;"高専"),IFERROR(VLOOKUP(入力項目!$S$17,子育て関連マスタ!$I$32:$M$37,4,FALSE),0),
AND(U666&gt;=21,U666&lt;=22,入力項目!$S$16="高専"),IFERROR(VLOOKUP(入力項目!$S$17,子育て関連マスタ!$I$32:$M$34,4,FALSE),0),
AND(U666&gt;=21,U666&lt;=22,入力項目!$S$16&lt;&gt;"高専"),IFERROR(VLOOKUP(入力項目!$S$17,子育て関連マスタ!$I$32:$M$34,4,FALSE),0),
U666&gt;=23,0
) +
IF($D666=4,
  IFERROR(_xlfn.IFS(
  U666&lt;=入力項目!$S$11,0,
  AND(U666=入力項目!$S$11),IFERROR(VLOOKUP(入力項目!$S$12,子育て関連マスタ!$I$4:$M$5,2,FALSE),0),
  AND(U666=4),IFERROR(VLOOKUP(入力項目!$S$13,子育て関連マスタ!$I$9:$M$12,2,FALSE),0),
  AND(U666=7),IFERROR(VLOOKUP(入力項目!$S$14,子育て関連マスタ!$I$16:$M$17,2,FALSE),0),
  AND(U666=13),IFERROR(VLOOKUP(入力項目!$S$15,子育て関連マスタ!$I$21:$M$22,2,FALSE),0),
  AND(U666=16),IFERROR(VLOOKUP(入力項目!$S$16,子育て関連マスタ!$I$26:$M$28,2,FALSE),0),
  AND(U666=19,入力項目!$S$16&lt;&gt;"高専"),IFERROR(VLOOKUP(入力項目!$S$17,子育て関連マスタ!$I$32:$M$37,2,FALSE),0),
  AND(U666=21,入力項目!$S$16="高専"),IFERROR(VLOOKUP(入力項目!$S$17,子育て関連マスタ!$I$32:$M$37,2,FALSE),0),
  U666&gt;=22,0
  ),0),0
) +
IF(AND(U666&gt;=1,U666&lt;=15),IF($D666=入力項目!$S$8,入力項目!$S$3,0),0) +
IF(AND(U666&gt;=1,U666&lt;=15),IF($D666=5,入力項目!$S$4,0),0) +
IF(AND(U666&gt;=1,U666&lt;=15),IF($D666=12,入力項目!$S$5,0),0) +
IF(AND(入力項目!$S$7=$A666,入力項目!$S$8=$D666),子育て関連マスタ!$C$14,0) +
IFERROR(IF(AND(YEAR(EDATE(DATE(入力項目!$S$7,入力項目!$S$8,1),1))=$A666,MONTH(EDATE(DATE(入力項目!$S$7,入力項目!$S$8,1),1))=$D666),子育て関連マスタ!$C$15,0),0) +
IF(AND(OR(U666=3,U666=5,U666=7),$D666=11),子育て関連マスタ!$C$17,0) +
IF(AND(U666=20,$D666=1),子育て関連マスタ!$C$18,0) +
IF(AND(U666=20,$D666=1),
IFERROR(_xlfn.IFS(
入力項目!$S$10="男",子育て関連マスタ!$C$18,
入力項目!$S$10="女",子育て関連マスタ!$C$19
),0),0
) +
IF(AND(U666&gt;=入力項目!$S$18,U666&lt;=入力項目!$S$19),入力項目!$S$20,0) +
IF(AND(U666&gt;=入力項目!$S$21,U666&lt;=入力項目!$S$22),入力項目!$S$23,0) +
IF(AND(U666&gt;=入力項目!$S$24,U666&lt;=入力項目!$S$25),入力項目!$S$26,0)
)</f>
        <v>0</v>
      </c>
      <c r="AJ666" s="10">
        <f ca="1">-VLOOKUP($D666,月別収支!$A$2:$H$13,7,FALSE)</f>
        <v>-20000</v>
      </c>
    </row>
    <row r="667" spans="1:36" x14ac:dyDescent="0.4">
      <c r="A667">
        <f t="shared" ca="1" si="173"/>
        <v>2080</v>
      </c>
      <c r="B667">
        <f t="shared" ca="1" si="180"/>
        <v>2079</v>
      </c>
      <c r="C667">
        <f t="shared" ca="1" si="181"/>
        <v>56</v>
      </c>
      <c r="D667">
        <f t="shared" ca="1" si="174"/>
        <v>1</v>
      </c>
      <c r="E667" t="str">
        <f t="shared" ca="1" si="175"/>
        <v>2080年1月</v>
      </c>
      <c r="F667">
        <f ca="1">IF(OR(入力項目!$N$5&lt;$A667,AND(入力項目!$N$5=$A667,入力項目!$N$6&lt;$D667)),IF(F666=0,1,IF(G667=12,F666+1,F666)),0)</f>
        <v>55</v>
      </c>
      <c r="G667">
        <f ca="1">IF(OR(入力項目!$N$5&lt;$A667,AND(入力項目!$N$5=$A667,入力項目!$N$6&lt;$D667)),IF(G666=12,1,G666+1),0)</f>
        <v>3</v>
      </c>
      <c r="H667" t="str">
        <f t="shared" ca="1" si="176"/>
        <v>55_3</v>
      </c>
      <c r="I667">
        <f ca="1">IF(
  IFERROR(AND($C667&gt;0,MOD($C667,入力項目!$N$22)=0,$D667=入力項目!$N$23), FALSE),
  1,
  IF(
    AND(I666&gt;0,J666=12),
    IF(I666=入力項目!$N$28, 0, I666+1),
    I666
  )
)</f>
        <v>1</v>
      </c>
      <c r="J667">
        <f ca="1">IF($D667=入力項目!$N$23,1,IFERROR(J666+1,1))</f>
        <v>8</v>
      </c>
      <c r="K667" t="str">
        <f t="shared" ca="1" si="177"/>
        <v>1_8</v>
      </c>
      <c r="L667">
        <f ca="1">L666+IF(入力項目!$D$4=$D667,1,0)</f>
        <v>84</v>
      </c>
      <c r="M667" t="str">
        <f t="shared" ca="1" si="178"/>
        <v>84歳</v>
      </c>
      <c r="N667">
        <f t="shared" ca="1" si="182"/>
        <v>85</v>
      </c>
      <c r="O667" t="str">
        <f t="shared" ca="1" si="179"/>
        <v>85歳</v>
      </c>
      <c r="P667">
        <f t="shared" ca="1" si="183"/>
        <v>59</v>
      </c>
      <c r="Q667">
        <f t="shared" ca="1" si="184"/>
        <v>57</v>
      </c>
      <c r="R667">
        <f t="shared" ca="1" si="185"/>
        <v>2080</v>
      </c>
      <c r="S667">
        <f t="shared" ca="1" si="186"/>
        <v>2080</v>
      </c>
      <c r="T667">
        <f t="shared" ca="1" si="187"/>
        <v>2080</v>
      </c>
      <c r="U667">
        <f t="shared" ca="1" si="188"/>
        <v>2080</v>
      </c>
      <c r="V667" s="10">
        <f t="shared" ca="1" si="189"/>
        <v>53187925</v>
      </c>
      <c r="W667" s="10">
        <f ca="1">IF($L667&lt;その他マスタ!$B$1,VLOOKUP($D667,月別収支!$A$2:$H$13,2,FALSE),その他マスタ!$B$3)+IF(AND($L667=その他マスタ!$B$1,入力項目!$I$9="あり",$D667=入力項目!$D$4),その他マスタ!$B$2,0)</f>
        <v>150000</v>
      </c>
      <c r="X667" s="10">
        <f ca="1">-IF(入力項目!$K$5=TRUE,
IF($F667+$G667&lt;3,VLOOKUP($D667,月別収支!$A$2:$H$13,8,FALSE),0)+IFERROR(VLOOKUP($H667,住宅ローン計算!C:P,13,FALSE),0)+IF($F667&gt;1,IF(OR($G667=3,$G667=6,$G667=9,$G667=12),ROUNDUP(入力項目!$N$18/4,0),0),0),
VLOOKUP($D667,月別収支!$A$2:$H$13,8,FALSE))</f>
        <v>-37500</v>
      </c>
      <c r="Y667" s="10">
        <f ca="1">-VLOOKUP($D667,月別収支!$A$2:$H$13,3,FALSE)</f>
        <v>-75000</v>
      </c>
      <c r="Z667" s="10">
        <f ca="1">-VLOOKUP($D667,月別収支!$A$2:$H$13,4,FALSE)</f>
        <v>-27000</v>
      </c>
      <c r="AA667" s="10">
        <f ca="1">-VLOOKUP($D667,月別収支!$A$2:$H$13,6,FALSE)</f>
        <v>-10000</v>
      </c>
      <c r="AB667" s="10">
        <f ca="1">-(
VLOOKUP($D667,月別収支!$A$2:$H$13,5,FALSE)+IF(AND(入力項目!$I$27&lt;=$A667,ISEVEN($A667-入力項目!$I$27),入力項目!$I$28=$D667),入力項目!$I$26,0)
+IF(入力項目!$K$26=TRUE,
IFERROR(VLOOKUP($K667,マイカーローン計算!C:P,13,FALSE),0),
IFERROR(
  IF(AND($C667&gt;0,MOD($C667,入力項目!$N$22)=0,$D667=入力項目!$N$23),入力項目!$N$24,0),
 0
)
)
)</f>
        <v>-20000</v>
      </c>
      <c r="AC667" s="10">
        <f ca="1">-IF($A667&lt;入力項目!$N$33,入力項目!$N$35,IF(AND($A667=入力項目!$N$33,$D667&lt;=入力項目!$N$34),入力項目!$N$35,0))</f>
        <v>0</v>
      </c>
      <c r="AD667">
        <f ca="1">-(
_xlfn.IFS(
P667&lt;=入力項目!$S$11,0,
AND(P667&gt;=入力項目!$S$11+1,P667&lt;=3),IFERROR(VLOOKUP(入力項目!$S$12,子育て関連マスタ!$I$4:$M$5,4,FALSE),0),
AND(P667&gt;=4,P667&lt;=6),IFERROR(VLOOKUP(入力項目!$S$13,子育て関連マスタ!$I$9:$M$12,4,FALSE),0),
AND(P667&gt;=7,P667&lt;=12),IFERROR(VLOOKUP(入力項目!$S$14,子育て関連マスタ!$I$16:$M$17,4,FALSE),0),
AND(P667&gt;=13,P667&lt;=15),IFERROR(VLOOKUP(入力項目!$S$15,子育て関連マスタ!$I$21:$M$22,4,FALSE),0),
AND(P667&gt;=16,P667&lt;=18),IFERROR(VLOOKUP(入力項目!$S$16,子育て関連マスタ!$I$26:$M$28,4,FALSE),0),
AND(P667&gt;=19,P667&lt;=20,入力項目!$S$16="高専"),IFERROR(VLOOKUP(入力項目!$S$16,子育て関連マスタ!$I$26:$M$28,4,FALSE),0),
AND(P667&gt;=19,P667&lt;=20,入力項目!$S$16&lt;&gt;"高専"),IFERROR(VLOOKUP(入力項目!$S$17,子育て関連マスタ!$I$32:$M$37,4,FALSE),0),
AND(P667&gt;=21,P667&lt;=22,入力項目!$S$16="高専"),IFERROR(VLOOKUP(入力項目!$S$17,子育て関連マスタ!$I$32:$M$34,4,FALSE),0),
AND(P667&gt;=21,P667&lt;=22,入力項目!$S$16&lt;&gt;"高専"),IFERROR(VLOOKUP(入力項目!$S$17,子育て関連マスタ!$I$32:$M$34,4,FALSE),0),
P667&gt;=23,0
) +
IF($D667=4,
  IFERROR(_xlfn.IFS(
  P667&lt;=入力項目!$S$11,0,
  AND(P667=入力項目!$S$11),IFERROR(VLOOKUP(入力項目!$S$12,子育て関連マスタ!$I$4:$M$5,2,FALSE),0),
  AND(P667=4),IFERROR(VLOOKUP(入力項目!$S$13,子育て関連マスタ!$I$9:$M$12,2,FALSE),0),
  AND(P667=7),IFERROR(VLOOKUP(入力項目!$S$14,子育て関連マスタ!$I$16:$M$17,2,FALSE),0),
  AND(P667=13),IFERROR(VLOOKUP(入力項目!$S$15,子育て関連マスタ!$I$21:$M$22,2,FALSE),0),
  AND(P667=16),IFERROR(VLOOKUP(入力項目!$S$16,子育て関連マスタ!$I$26:$M$28,2,FALSE),0),
  AND(P667=19,入力項目!$S$16&lt;&gt;"高専"),IFERROR(VLOOKUP(入力項目!$S$17,子育て関連マスタ!$I$32:$M$37,2,FALSE),0),
  AND(P667=21,入力項目!$S$16="高専"),IFERROR(VLOOKUP(入力項目!$S$17,子育て関連マスタ!$I$32:$M$37,2,FALSE),0),
  P667&gt;=22,0
  ),0),0
) +
IF(AND(P667&gt;=1,P667&lt;=15),IF($D667=入力項目!$S$8,入力項目!$S$3,0),0) +
IF(AND(P667&gt;=1,P667&lt;=15),IF($D667=5,入力項目!$S$4,0),0) +
IF(AND(P667&gt;=1,P667&lt;=15),IF($D667=12,入力項目!$S$5,0),0) +
IF(AND(入力項目!$S$7=$A667,入力項目!$S$8=$D667),子育て関連マスタ!$C$14,0) +
IFERROR(IF(AND(YEAR(EDATE(DATE(入力項目!$S$7,入力項目!$S$8,1),1))=$A667,MONTH(EDATE(DATE(入力項目!$S$7,入力項目!$S$8,1),1))=$D667),子育て関連マスタ!$C$15,0),0) +
IF(AND(OR(P667=3,P667=5,P667=7),$D667=11),子育て関連マスタ!$C$17,0) +
IF(AND(P667=20,$D667=1),子育て関連マスタ!$C$18,0) +
IF(AND(P667=20,$D667=1),
IFERROR(_xlfn.IFS(
入力項目!$S$10="男",子育て関連マスタ!$C$18,
入力項目!$S$10="女",子育て関連マスタ!$C$19
),0),0
) +
IF(AND(P667&gt;=入力項目!$S$18,P667&lt;=入力項目!$S$19),入力項目!$S$20,0) +
IF(AND(P667&gt;=入力項目!$S$21,P667&lt;=入力項目!$S$22),入力項目!$S$23,0) +
IF(AND(P667&gt;=入力項目!$S$24,P667&lt;=入力項目!$S$25),入力項目!$S$26,0)
)</f>
        <v>0</v>
      </c>
      <c r="AE667">
        <f ca="1">-(
_xlfn.IFS(
Q667&lt;=入力項目!$S$11,0,
AND(Q667&gt;=入力項目!$S$11+1,Q667&lt;=3),IFERROR(VLOOKUP(入力項目!$S$12,子育て関連マスタ!$I$4:$M$5,4,FALSE),0),
AND(Q667&gt;=4,Q667&lt;=6),IFERROR(VLOOKUP(入力項目!$S$13,子育て関連マスタ!$I$9:$M$12,4,FALSE),0),
AND(Q667&gt;=7,Q667&lt;=12),IFERROR(VLOOKUP(入力項目!$S$14,子育て関連マスタ!$I$16:$M$17,4,FALSE),0),
AND(Q667&gt;=13,Q667&lt;=15),IFERROR(VLOOKUP(入力項目!$S$15,子育て関連マスタ!$I$21:$M$22,4,FALSE),0),
AND(Q667&gt;=16,Q667&lt;=18),IFERROR(VLOOKUP(入力項目!$S$16,子育て関連マスタ!$I$26:$M$28,4,FALSE),0),
AND(Q667&gt;=19,Q667&lt;=20,入力項目!$S$16="高専"),IFERROR(VLOOKUP(入力項目!$S$16,子育て関連マスタ!$I$26:$M$28,4,FALSE),0),
AND(Q667&gt;=19,Q667&lt;=20,入力項目!$S$16&lt;&gt;"高専"),IFERROR(VLOOKUP(入力項目!$S$17,子育て関連マスタ!$I$32:$M$37,4,FALSE),0),
AND(Q667&gt;=21,Q667&lt;=22,入力項目!$S$16="高専"),IFERROR(VLOOKUP(入力項目!$S$17,子育て関連マスタ!$I$32:$M$34,4,FALSE),0),
AND(Q667&gt;=21,Q667&lt;=22,入力項目!$S$16&lt;&gt;"高専"),IFERROR(VLOOKUP(入力項目!$S$17,子育て関連マスタ!$I$32:$M$34,4,FALSE),0),
Q667&gt;=23,0
) +
IF($D667=4,
  IFERROR(_xlfn.IFS(
  Q667&lt;=入力項目!$S$11,0,
  AND(Q667=入力項目!$S$11),IFERROR(VLOOKUP(入力項目!$S$12,子育て関連マスタ!$I$4:$M$5,2,FALSE),0),
  AND(Q667=4),IFERROR(VLOOKUP(入力項目!$S$13,子育て関連マスタ!$I$9:$M$12,2,FALSE),0),
  AND(Q667=7),IFERROR(VLOOKUP(入力項目!$S$14,子育て関連マスタ!$I$16:$M$17,2,FALSE),0),
  AND(Q667=13),IFERROR(VLOOKUP(入力項目!$S$15,子育て関連マスタ!$I$21:$M$22,2,FALSE),0),
  AND(Q667=16),IFERROR(VLOOKUP(入力項目!$S$16,子育て関連マスタ!$I$26:$M$28,2,FALSE),0),
  AND(Q667=19,入力項目!$S$16&lt;&gt;"高専"),IFERROR(VLOOKUP(入力項目!$S$17,子育て関連マスタ!$I$32:$M$37,2,FALSE),0),
  AND(Q667=21,入力項目!$S$16="高専"),IFERROR(VLOOKUP(入力項目!$S$17,子育て関連マスタ!$I$32:$M$37,2,FALSE),0),
  Q667&gt;=22,0
  ),0),0
) +
IF(AND(Q667&gt;=1,Q667&lt;=15),IF($D667=入力項目!$S$8,入力項目!$S$3,0),0) +
IF(AND(Q667&gt;=1,Q667&lt;=15),IF($D667=5,入力項目!$S$4,0),0) +
IF(AND(Q667&gt;=1,Q667&lt;=15),IF($D667=12,入力項目!$S$5,0),0) +
IF(AND(入力項目!$S$7=$A667,入力項目!$S$8=$D667),子育て関連マスタ!$C$14,0) +
IFERROR(IF(AND(YEAR(EDATE(DATE(入力項目!$S$7,入力項目!$S$8,1),1))=$A667,MONTH(EDATE(DATE(入力項目!$S$7,入力項目!$S$8,1),1))=$D667),子育て関連マスタ!$C$15,0),0) +
IF(AND(OR(Q667=3,Q667=5,Q667=7),$D667=11),子育て関連マスタ!$C$17,0) +
IF(AND(Q667=20,$D667=1),子育て関連マスタ!$C$18,0) +
IF(AND(Q667=20,$D667=1),
IFERROR(_xlfn.IFS(
入力項目!$S$10="男",子育て関連マスタ!$C$18,
入力項目!$S$10="女",子育て関連マスタ!$C$19
),0),0
) +
IF(AND(Q667&gt;=入力項目!$S$18,Q667&lt;=入力項目!$S$19),入力項目!$S$20,0) +
IF(AND(Q667&gt;=入力項目!$S$21,Q667&lt;=入力項目!$S$22),入力項目!$S$23,0) +
IF(AND(Q667&gt;=入力項目!$S$24,Q667&lt;=入力項目!$S$25),入力項目!$S$26,0)
)</f>
        <v>0</v>
      </c>
      <c r="AF667">
        <f ca="1">-(
_xlfn.IFS(
R667&lt;=入力項目!$S$11,0,
AND(R667&gt;=入力項目!$S$11+1,R667&lt;=3),IFERROR(VLOOKUP(入力項目!$S$12,子育て関連マスタ!$I$4:$M$5,4,FALSE),0),
AND(R667&gt;=4,R667&lt;=6),IFERROR(VLOOKUP(入力項目!$S$13,子育て関連マスタ!$I$9:$M$12,4,FALSE),0),
AND(R667&gt;=7,R667&lt;=12),IFERROR(VLOOKUP(入力項目!$S$14,子育て関連マスタ!$I$16:$M$17,4,FALSE),0),
AND(R667&gt;=13,R667&lt;=15),IFERROR(VLOOKUP(入力項目!$S$15,子育て関連マスタ!$I$21:$M$22,4,FALSE),0),
AND(R667&gt;=16,R667&lt;=18),IFERROR(VLOOKUP(入力項目!$S$16,子育て関連マスタ!$I$26:$M$28,4,FALSE),0),
AND(R667&gt;=19,R667&lt;=20,入力項目!$S$16="高専"),IFERROR(VLOOKUP(入力項目!$S$16,子育て関連マスタ!$I$26:$M$28,4,FALSE),0),
AND(R667&gt;=19,R667&lt;=20,入力項目!$S$16&lt;&gt;"高専"),IFERROR(VLOOKUP(入力項目!$S$17,子育て関連マスタ!$I$32:$M$37,4,FALSE),0),
AND(R667&gt;=21,R667&lt;=22,入力項目!$S$16="高専"),IFERROR(VLOOKUP(入力項目!$S$17,子育て関連マスタ!$I$32:$M$34,4,FALSE),0),
AND(R667&gt;=21,R667&lt;=22,入力項目!$S$16&lt;&gt;"高専"),IFERROR(VLOOKUP(入力項目!$S$17,子育て関連マスタ!$I$32:$M$34,4,FALSE),0),
R667&gt;=23,0
) +
IF($D667=4,
  IFERROR(_xlfn.IFS(
  R667&lt;=入力項目!$S$11,0,
  AND(R667=入力項目!$S$11),IFERROR(VLOOKUP(入力項目!$S$12,子育て関連マスタ!$I$4:$M$5,2,FALSE),0),
  AND(R667=4),IFERROR(VLOOKUP(入力項目!$S$13,子育て関連マスタ!$I$9:$M$12,2,FALSE),0),
  AND(R667=7),IFERROR(VLOOKUP(入力項目!$S$14,子育て関連マスタ!$I$16:$M$17,2,FALSE),0),
  AND(R667=13),IFERROR(VLOOKUP(入力項目!$S$15,子育て関連マスタ!$I$21:$M$22,2,FALSE),0),
  AND(R667=16),IFERROR(VLOOKUP(入力項目!$S$16,子育て関連マスタ!$I$26:$M$28,2,FALSE),0),
  AND(R667=19,入力項目!$S$16&lt;&gt;"高専"),IFERROR(VLOOKUP(入力項目!$S$17,子育て関連マスタ!$I$32:$M$37,2,FALSE),0),
  AND(R667=21,入力項目!$S$16="高専"),IFERROR(VLOOKUP(入力項目!$S$17,子育て関連マスタ!$I$32:$M$37,2,FALSE),0),
  R667&gt;=22,0
  ),0),0
) +
IF(AND(R667&gt;=1,R667&lt;=15),IF($D667=入力項目!$S$8,入力項目!$S$3,0),0) +
IF(AND(R667&gt;=1,R667&lt;=15),IF($D667=5,入力項目!$S$4,0),0) +
IF(AND(R667&gt;=1,R667&lt;=15),IF($D667=12,入力項目!$S$5,0),0) +
IF(AND(入力項目!$S$7=$A667,入力項目!$S$8=$D667),子育て関連マスタ!$C$14,0) +
IFERROR(IF(AND(YEAR(EDATE(DATE(入力項目!$S$7,入力項目!$S$8,1),1))=$A667,MONTH(EDATE(DATE(入力項目!$S$7,入力項目!$S$8,1),1))=$D667),子育て関連マスタ!$C$15,0),0) +
IF(AND(OR(R667=3,R667=5,R667=7),$D667=11),子育て関連マスタ!$C$17,0) +
IF(AND(R667=20,$D667=1),子育て関連マスタ!$C$18,0) +
IF(AND(R667=20,$D667=1),
IFERROR(_xlfn.IFS(
入力項目!$S$10="男",子育て関連マスタ!$C$18,
入力項目!$S$10="女",子育て関連マスタ!$C$19
),0),0
) +
IF(AND(R667&gt;=入力項目!$S$18,R667&lt;=入力項目!$S$19),入力項目!$S$20,0) +
IF(AND(R667&gt;=入力項目!$S$21,R667&lt;=入力項目!$S$22),入力項目!$S$23,0) +
IF(AND(R667&gt;=入力項目!$S$24,R667&lt;=入力項目!$S$25),入力項目!$S$26,0)
)</f>
        <v>0</v>
      </c>
      <c r="AG667">
        <f ca="1">-(
_xlfn.IFS(
S667&lt;=入力項目!$S$11,0,
AND(S667&gt;=入力項目!$S$11+1,S667&lt;=3),IFERROR(VLOOKUP(入力項目!$S$12,子育て関連マスタ!$I$4:$M$5,4,FALSE),0),
AND(S667&gt;=4,S667&lt;=6),IFERROR(VLOOKUP(入力項目!$S$13,子育て関連マスタ!$I$9:$M$12,4,FALSE),0),
AND(S667&gt;=7,S667&lt;=12),IFERROR(VLOOKUP(入力項目!$S$14,子育て関連マスタ!$I$16:$M$17,4,FALSE),0),
AND(S667&gt;=13,S667&lt;=15),IFERROR(VLOOKUP(入力項目!$S$15,子育て関連マスタ!$I$21:$M$22,4,FALSE),0),
AND(S667&gt;=16,S667&lt;=18),IFERROR(VLOOKUP(入力項目!$S$16,子育て関連マスタ!$I$26:$M$28,4,FALSE),0),
AND(S667&gt;=19,S667&lt;=20,入力項目!$S$16="高専"),IFERROR(VLOOKUP(入力項目!$S$16,子育て関連マスタ!$I$26:$M$28,4,FALSE),0),
AND(S667&gt;=19,S667&lt;=20,入力項目!$S$16&lt;&gt;"高専"),IFERROR(VLOOKUP(入力項目!$S$17,子育て関連マスタ!$I$32:$M$37,4,FALSE),0),
AND(S667&gt;=21,S667&lt;=22,入力項目!$S$16="高専"),IFERROR(VLOOKUP(入力項目!$S$17,子育て関連マスタ!$I$32:$M$34,4,FALSE),0),
AND(S667&gt;=21,S667&lt;=22,入力項目!$S$16&lt;&gt;"高専"),IFERROR(VLOOKUP(入力項目!$S$17,子育て関連マスタ!$I$32:$M$34,4,FALSE),0),
S667&gt;=23,0
) +
IF($D667=4,
  IFERROR(_xlfn.IFS(
  S667&lt;=入力項目!$S$11,0,
  AND(S667=入力項目!$S$11),IFERROR(VLOOKUP(入力項目!$S$12,子育て関連マスタ!$I$4:$M$5,2,FALSE),0),
  AND(S667=4),IFERROR(VLOOKUP(入力項目!$S$13,子育て関連マスタ!$I$9:$M$12,2,FALSE),0),
  AND(S667=7),IFERROR(VLOOKUP(入力項目!$S$14,子育て関連マスタ!$I$16:$M$17,2,FALSE),0),
  AND(S667=13),IFERROR(VLOOKUP(入力項目!$S$15,子育て関連マスタ!$I$21:$M$22,2,FALSE),0),
  AND(S667=16),IFERROR(VLOOKUP(入力項目!$S$16,子育て関連マスタ!$I$26:$M$28,2,FALSE),0),
  AND(S667=19,入力項目!$S$16&lt;&gt;"高専"),IFERROR(VLOOKUP(入力項目!$S$17,子育て関連マスタ!$I$32:$M$37,2,FALSE),0),
  AND(S667=21,入力項目!$S$16="高専"),IFERROR(VLOOKUP(入力項目!$S$17,子育て関連マスタ!$I$32:$M$37,2,FALSE),0),
  S667&gt;=22,0
  ),0),0
) +
IF(AND(S667&gt;=1,S667&lt;=15),IF($D667=入力項目!$S$8,入力項目!$S$3,0),0) +
IF(AND(S667&gt;=1,S667&lt;=15),IF($D667=5,入力項目!$S$4,0),0) +
IF(AND(S667&gt;=1,S667&lt;=15),IF($D667=12,入力項目!$S$5,0),0) +
IF(AND(入力項目!$S$7=$A667,入力項目!$S$8=$D667),子育て関連マスタ!$C$14,0) +
IFERROR(IF(AND(YEAR(EDATE(DATE(入力項目!$S$7,入力項目!$S$8,1),1))=$A667,MONTH(EDATE(DATE(入力項目!$S$7,入力項目!$S$8,1),1))=$D667),子育て関連マスタ!$C$15,0),0) +
IF(AND(OR(S667=3,S667=5,S667=7),$D667=11),子育て関連マスタ!$C$17,0) +
IF(AND(S667=20,$D667=1),子育て関連マスタ!$C$18,0) +
IF(AND(S667=20,$D667=1),
IFERROR(_xlfn.IFS(
入力項目!$S$10="男",子育て関連マスタ!$C$18,
入力項目!$S$10="女",子育て関連マスタ!$C$19
),0),0
) +
IF(AND(S667&gt;=入力項目!$S$18,S667&lt;=入力項目!$S$19),入力項目!$S$20,0) +
IF(AND(S667&gt;=入力項目!$S$21,S667&lt;=入力項目!$S$22),入力項目!$S$23,0) +
IF(AND(S667&gt;=入力項目!$S$24,S667&lt;=入力項目!$S$25),入力項目!$S$26,0)
)</f>
        <v>0</v>
      </c>
      <c r="AH667">
        <f ca="1">-(
_xlfn.IFS(
T667&lt;=入力項目!$S$11,0,
AND(T667&gt;=入力項目!$S$11+1,T667&lt;=3),IFERROR(VLOOKUP(入力項目!$S$12,子育て関連マスタ!$I$4:$M$5,4,FALSE),0),
AND(T667&gt;=4,T667&lt;=6),IFERROR(VLOOKUP(入力項目!$S$13,子育て関連マスタ!$I$9:$M$12,4,FALSE),0),
AND(T667&gt;=7,T667&lt;=12),IFERROR(VLOOKUP(入力項目!$S$14,子育て関連マスタ!$I$16:$M$17,4,FALSE),0),
AND(T667&gt;=13,T667&lt;=15),IFERROR(VLOOKUP(入力項目!$S$15,子育て関連マスタ!$I$21:$M$22,4,FALSE),0),
AND(T667&gt;=16,T667&lt;=18),IFERROR(VLOOKUP(入力項目!$S$16,子育て関連マスタ!$I$26:$M$28,4,FALSE),0),
AND(T667&gt;=19,T667&lt;=20,入力項目!$S$16="高専"),IFERROR(VLOOKUP(入力項目!$S$16,子育て関連マスタ!$I$26:$M$28,4,FALSE),0),
AND(T667&gt;=19,T667&lt;=20,入力項目!$S$16&lt;&gt;"高専"),IFERROR(VLOOKUP(入力項目!$S$17,子育て関連マスタ!$I$32:$M$37,4,FALSE),0),
AND(T667&gt;=21,T667&lt;=22,入力項目!$S$16="高専"),IFERROR(VLOOKUP(入力項目!$S$17,子育て関連マスタ!$I$32:$M$34,4,FALSE),0),
AND(T667&gt;=21,T667&lt;=22,入力項目!$S$16&lt;&gt;"高専"),IFERROR(VLOOKUP(入力項目!$S$17,子育て関連マスタ!$I$32:$M$34,4,FALSE),0),
T667&gt;=23,0
) +
IF($D667=4,
  IFERROR(_xlfn.IFS(
  T667&lt;=入力項目!$S$11,0,
  AND(T667=入力項目!$S$11),IFERROR(VLOOKUP(入力項目!$S$12,子育て関連マスタ!$I$4:$M$5,2,FALSE),0),
  AND(T667=4),IFERROR(VLOOKUP(入力項目!$S$13,子育て関連マスタ!$I$9:$M$12,2,FALSE),0),
  AND(T667=7),IFERROR(VLOOKUP(入力項目!$S$14,子育て関連マスタ!$I$16:$M$17,2,FALSE),0),
  AND(T667=13),IFERROR(VLOOKUP(入力項目!$S$15,子育て関連マスタ!$I$21:$M$22,2,FALSE),0),
  AND(T667=16),IFERROR(VLOOKUP(入力項目!$S$16,子育て関連マスタ!$I$26:$M$28,2,FALSE),0),
  AND(T667=19,入力項目!$S$16&lt;&gt;"高専"),IFERROR(VLOOKUP(入力項目!$S$17,子育て関連マスタ!$I$32:$M$37,2,FALSE),0),
  AND(T667=21,入力項目!$S$16="高専"),IFERROR(VLOOKUP(入力項目!$S$17,子育て関連マスタ!$I$32:$M$37,2,FALSE),0),
  T667&gt;=22,0
  ),0),0
) +
IF(AND(T667&gt;=1,T667&lt;=15),IF($D667=入力項目!$S$8,入力項目!$S$3,0),0) +
IF(AND(T667&gt;=1,T667&lt;=15),IF($D667=5,入力項目!$S$4,0),0) +
IF(AND(T667&gt;=1,T667&lt;=15),IF($D667=12,入力項目!$S$5,0),0) +
IF(AND(入力項目!$S$7=$A667,入力項目!$S$8=$D667),子育て関連マスタ!$C$14,0) +
IFERROR(IF(AND(YEAR(EDATE(DATE(入力項目!$S$7,入力項目!$S$8,1),1))=$A667,MONTH(EDATE(DATE(入力項目!$S$7,入力項目!$S$8,1),1))=$D667),子育て関連マスタ!$C$15,0),0) +
IF(AND(OR(T667=3,T667=5,T667=7),$D667=11),子育て関連マスタ!$C$17,0) +
IF(AND(T667=20,$D667=1),子育て関連マスタ!$C$18,0) +
IF(AND(T667=20,$D667=1),
IFERROR(_xlfn.IFS(
入力項目!$S$10="男",子育て関連マスタ!$C$18,
入力項目!$S$10="女",子育て関連マスタ!$C$19
),0),0
) +
IF(AND(T667&gt;=入力項目!$S$18,T667&lt;=入力項目!$S$19),入力項目!$S$20,0) +
IF(AND(T667&gt;=入力項目!$S$21,T667&lt;=入力項目!$S$22),入力項目!$S$23,0) +
IF(AND(T667&gt;=入力項目!$S$24,T667&lt;=入力項目!$S$25),入力項目!$S$26,0)
)</f>
        <v>0</v>
      </c>
      <c r="AI667">
        <f ca="1">-(
_xlfn.IFS(
U667&lt;=入力項目!$S$11,0,
AND(U667&gt;=入力項目!$S$11+1,U667&lt;=3),IFERROR(VLOOKUP(入力項目!$S$12,子育て関連マスタ!$I$4:$M$5,4,FALSE),0),
AND(U667&gt;=4,U667&lt;=6),IFERROR(VLOOKUP(入力項目!$S$13,子育て関連マスタ!$I$9:$M$12,4,FALSE),0),
AND(U667&gt;=7,U667&lt;=12),IFERROR(VLOOKUP(入力項目!$S$14,子育て関連マスタ!$I$16:$M$17,4,FALSE),0),
AND(U667&gt;=13,U667&lt;=15),IFERROR(VLOOKUP(入力項目!$S$15,子育て関連マスタ!$I$21:$M$22,4,FALSE),0),
AND(U667&gt;=16,U667&lt;=18),IFERROR(VLOOKUP(入力項目!$S$16,子育て関連マスタ!$I$26:$M$28,4,FALSE),0),
AND(U667&gt;=19,U667&lt;=20,入力項目!$S$16="高専"),IFERROR(VLOOKUP(入力項目!$S$16,子育て関連マスタ!$I$26:$M$28,4,FALSE),0),
AND(U667&gt;=19,U667&lt;=20,入力項目!$S$16&lt;&gt;"高専"),IFERROR(VLOOKUP(入力項目!$S$17,子育て関連マスタ!$I$32:$M$37,4,FALSE),0),
AND(U667&gt;=21,U667&lt;=22,入力項目!$S$16="高専"),IFERROR(VLOOKUP(入力項目!$S$17,子育て関連マスタ!$I$32:$M$34,4,FALSE),0),
AND(U667&gt;=21,U667&lt;=22,入力項目!$S$16&lt;&gt;"高専"),IFERROR(VLOOKUP(入力項目!$S$17,子育て関連マスタ!$I$32:$M$34,4,FALSE),0),
U667&gt;=23,0
) +
IF($D667=4,
  IFERROR(_xlfn.IFS(
  U667&lt;=入力項目!$S$11,0,
  AND(U667=入力項目!$S$11),IFERROR(VLOOKUP(入力項目!$S$12,子育て関連マスタ!$I$4:$M$5,2,FALSE),0),
  AND(U667=4),IFERROR(VLOOKUP(入力項目!$S$13,子育て関連マスタ!$I$9:$M$12,2,FALSE),0),
  AND(U667=7),IFERROR(VLOOKUP(入力項目!$S$14,子育て関連マスタ!$I$16:$M$17,2,FALSE),0),
  AND(U667=13),IFERROR(VLOOKUP(入力項目!$S$15,子育て関連マスタ!$I$21:$M$22,2,FALSE),0),
  AND(U667=16),IFERROR(VLOOKUP(入力項目!$S$16,子育て関連マスタ!$I$26:$M$28,2,FALSE),0),
  AND(U667=19,入力項目!$S$16&lt;&gt;"高専"),IFERROR(VLOOKUP(入力項目!$S$17,子育て関連マスタ!$I$32:$M$37,2,FALSE),0),
  AND(U667=21,入力項目!$S$16="高専"),IFERROR(VLOOKUP(入力項目!$S$17,子育て関連マスタ!$I$32:$M$37,2,FALSE),0),
  U667&gt;=22,0
  ),0),0
) +
IF(AND(U667&gt;=1,U667&lt;=15),IF($D667=入力項目!$S$8,入力項目!$S$3,0),0) +
IF(AND(U667&gt;=1,U667&lt;=15),IF($D667=5,入力項目!$S$4,0),0) +
IF(AND(U667&gt;=1,U667&lt;=15),IF($D667=12,入力項目!$S$5,0),0) +
IF(AND(入力項目!$S$7=$A667,入力項目!$S$8=$D667),子育て関連マスタ!$C$14,0) +
IFERROR(IF(AND(YEAR(EDATE(DATE(入力項目!$S$7,入力項目!$S$8,1),1))=$A667,MONTH(EDATE(DATE(入力項目!$S$7,入力項目!$S$8,1),1))=$D667),子育て関連マスタ!$C$15,0),0) +
IF(AND(OR(U667=3,U667=5,U667=7),$D667=11),子育て関連マスタ!$C$17,0) +
IF(AND(U667=20,$D667=1),子育て関連マスタ!$C$18,0) +
IF(AND(U667=20,$D667=1),
IFERROR(_xlfn.IFS(
入力項目!$S$10="男",子育て関連マスタ!$C$18,
入力項目!$S$10="女",子育て関連マスタ!$C$19
),0),0
) +
IF(AND(U667&gt;=入力項目!$S$18,U667&lt;=入力項目!$S$19),入力項目!$S$20,0) +
IF(AND(U667&gt;=入力項目!$S$21,U667&lt;=入力項目!$S$22),入力項目!$S$23,0) +
IF(AND(U667&gt;=入力項目!$S$24,U667&lt;=入力項目!$S$25),入力項目!$S$26,0)
)</f>
        <v>0</v>
      </c>
      <c r="AJ667" s="10">
        <f ca="1">-VLOOKUP($D667,月別収支!$A$2:$H$13,7,FALSE)</f>
        <v>-20000</v>
      </c>
    </row>
    <row r="668" spans="1:36" x14ac:dyDescent="0.4">
      <c r="A668">
        <f t="shared" ca="1" si="173"/>
        <v>2080</v>
      </c>
      <c r="B668">
        <f t="shared" ca="1" si="180"/>
        <v>2079</v>
      </c>
      <c r="C668">
        <f t="shared" ca="1" si="181"/>
        <v>56</v>
      </c>
      <c r="D668">
        <f t="shared" ca="1" si="174"/>
        <v>2</v>
      </c>
      <c r="E668" t="str">
        <f t="shared" ca="1" si="175"/>
        <v>2080年2月</v>
      </c>
      <c r="F668">
        <f ca="1">IF(OR(入力項目!$N$5&lt;$A668,AND(入力項目!$N$5=$A668,入力項目!$N$6&lt;$D668)),IF(F667=0,1,IF(G668=12,F667+1,F667)),0)</f>
        <v>55</v>
      </c>
      <c r="G668">
        <f ca="1">IF(OR(入力項目!$N$5&lt;$A668,AND(入力項目!$N$5=$A668,入力項目!$N$6&lt;$D668)),IF(G667=12,1,G667+1),0)</f>
        <v>4</v>
      </c>
      <c r="H668" t="str">
        <f t="shared" ca="1" si="176"/>
        <v>55_4</v>
      </c>
      <c r="I668">
        <f ca="1">IF(
  IFERROR(AND($C668&gt;0,MOD($C668,入力項目!$N$22)=0,$D668=入力項目!$N$23), FALSE),
  1,
  IF(
    AND(I667&gt;0,J667=12),
    IF(I667=入力項目!$N$28, 0, I667+1),
    I667
  )
)</f>
        <v>1</v>
      </c>
      <c r="J668">
        <f ca="1">IF($D668=入力項目!$N$23,1,IFERROR(J667+1,1))</f>
        <v>9</v>
      </c>
      <c r="K668" t="str">
        <f t="shared" ca="1" si="177"/>
        <v>1_9</v>
      </c>
      <c r="L668">
        <f ca="1">L667+IF(入力項目!$D$4=$D668,1,0)</f>
        <v>84</v>
      </c>
      <c r="M668" t="str">
        <f t="shared" ca="1" si="178"/>
        <v>84歳</v>
      </c>
      <c r="N668">
        <f t="shared" ca="1" si="182"/>
        <v>85</v>
      </c>
      <c r="O668" t="str">
        <f t="shared" ca="1" si="179"/>
        <v>85歳</v>
      </c>
      <c r="P668">
        <f t="shared" ca="1" si="183"/>
        <v>59</v>
      </c>
      <c r="Q668">
        <f t="shared" ca="1" si="184"/>
        <v>57</v>
      </c>
      <c r="R668">
        <f t="shared" ca="1" si="185"/>
        <v>2080</v>
      </c>
      <c r="S668">
        <f t="shared" ca="1" si="186"/>
        <v>2080</v>
      </c>
      <c r="T668">
        <f t="shared" ca="1" si="187"/>
        <v>2080</v>
      </c>
      <c r="U668">
        <f t="shared" ca="1" si="188"/>
        <v>2080</v>
      </c>
      <c r="V668" s="10">
        <f t="shared" ca="1" si="189"/>
        <v>53185925</v>
      </c>
      <c r="W668" s="10">
        <f ca="1">IF($L668&lt;その他マスタ!$B$1,VLOOKUP($D668,月別収支!$A$2:$H$13,2,FALSE),その他マスタ!$B$3)+IF(AND($L668=その他マスタ!$B$1,入力項目!$I$9="あり",$D668=入力項目!$D$4),その他マスタ!$B$2,0)</f>
        <v>150000</v>
      </c>
      <c r="X668" s="10">
        <f ca="1">-IF(入力項目!$K$5=TRUE,
IF($F668+$G668&lt;3,VLOOKUP($D668,月別収支!$A$2:$H$13,8,FALSE),0)+IFERROR(VLOOKUP($H668,住宅ローン計算!C:P,13,FALSE),0)+IF($F668&gt;1,IF(OR($G668=3,$G668=6,$G668=9,$G668=12),ROUNDUP(入力項目!$N$18/4,0),0),0),
VLOOKUP($D668,月別収支!$A$2:$H$13,8,FALSE))</f>
        <v>0</v>
      </c>
      <c r="Y668" s="10">
        <f ca="1">-VLOOKUP($D668,月別収支!$A$2:$H$13,3,FALSE)</f>
        <v>-75000</v>
      </c>
      <c r="Z668" s="10">
        <f ca="1">-VLOOKUP($D668,月別収支!$A$2:$H$13,4,FALSE)</f>
        <v>-27000</v>
      </c>
      <c r="AA668" s="10">
        <f ca="1">-VLOOKUP($D668,月別収支!$A$2:$H$13,6,FALSE)</f>
        <v>-10000</v>
      </c>
      <c r="AB668" s="10">
        <f ca="1">-(
VLOOKUP($D668,月別収支!$A$2:$H$13,5,FALSE)+IF(AND(入力項目!$I$27&lt;=$A668,ISEVEN($A668-入力項目!$I$27),入力項目!$I$28=$D668),入力項目!$I$26,0)
+IF(入力項目!$K$26=TRUE,
IFERROR(VLOOKUP($K668,マイカーローン計算!C:P,13,FALSE),0),
IFERROR(
  IF(AND($C668&gt;0,MOD($C668,入力項目!$N$22)=0,$D668=入力項目!$N$23),入力項目!$N$24,0),
 0
)
)
)</f>
        <v>-20000</v>
      </c>
      <c r="AC668" s="10">
        <f ca="1">-IF($A668&lt;入力項目!$N$33,入力項目!$N$35,IF(AND($A668=入力項目!$N$33,$D668&lt;=入力項目!$N$34),入力項目!$N$35,0))</f>
        <v>0</v>
      </c>
      <c r="AD668">
        <f ca="1">-(
_xlfn.IFS(
P668&lt;=入力項目!$S$11,0,
AND(P668&gt;=入力項目!$S$11+1,P668&lt;=3),IFERROR(VLOOKUP(入力項目!$S$12,子育て関連マスタ!$I$4:$M$5,4,FALSE),0),
AND(P668&gt;=4,P668&lt;=6),IFERROR(VLOOKUP(入力項目!$S$13,子育て関連マスタ!$I$9:$M$12,4,FALSE),0),
AND(P668&gt;=7,P668&lt;=12),IFERROR(VLOOKUP(入力項目!$S$14,子育て関連マスタ!$I$16:$M$17,4,FALSE),0),
AND(P668&gt;=13,P668&lt;=15),IFERROR(VLOOKUP(入力項目!$S$15,子育て関連マスタ!$I$21:$M$22,4,FALSE),0),
AND(P668&gt;=16,P668&lt;=18),IFERROR(VLOOKUP(入力項目!$S$16,子育て関連マスタ!$I$26:$M$28,4,FALSE),0),
AND(P668&gt;=19,P668&lt;=20,入力項目!$S$16="高専"),IFERROR(VLOOKUP(入力項目!$S$16,子育て関連マスタ!$I$26:$M$28,4,FALSE),0),
AND(P668&gt;=19,P668&lt;=20,入力項目!$S$16&lt;&gt;"高専"),IFERROR(VLOOKUP(入力項目!$S$17,子育て関連マスタ!$I$32:$M$37,4,FALSE),0),
AND(P668&gt;=21,P668&lt;=22,入力項目!$S$16="高専"),IFERROR(VLOOKUP(入力項目!$S$17,子育て関連マスタ!$I$32:$M$34,4,FALSE),0),
AND(P668&gt;=21,P668&lt;=22,入力項目!$S$16&lt;&gt;"高専"),IFERROR(VLOOKUP(入力項目!$S$17,子育て関連マスタ!$I$32:$M$34,4,FALSE),0),
P668&gt;=23,0
) +
IF($D668=4,
  IFERROR(_xlfn.IFS(
  P668&lt;=入力項目!$S$11,0,
  AND(P668=入力項目!$S$11),IFERROR(VLOOKUP(入力項目!$S$12,子育て関連マスタ!$I$4:$M$5,2,FALSE),0),
  AND(P668=4),IFERROR(VLOOKUP(入力項目!$S$13,子育て関連マスタ!$I$9:$M$12,2,FALSE),0),
  AND(P668=7),IFERROR(VLOOKUP(入力項目!$S$14,子育て関連マスタ!$I$16:$M$17,2,FALSE),0),
  AND(P668=13),IFERROR(VLOOKUP(入力項目!$S$15,子育て関連マスタ!$I$21:$M$22,2,FALSE),0),
  AND(P668=16),IFERROR(VLOOKUP(入力項目!$S$16,子育て関連マスタ!$I$26:$M$28,2,FALSE),0),
  AND(P668=19,入力項目!$S$16&lt;&gt;"高専"),IFERROR(VLOOKUP(入力項目!$S$17,子育て関連マスタ!$I$32:$M$37,2,FALSE),0),
  AND(P668=21,入力項目!$S$16="高専"),IFERROR(VLOOKUP(入力項目!$S$17,子育て関連マスタ!$I$32:$M$37,2,FALSE),0),
  P668&gt;=22,0
  ),0),0
) +
IF(AND(P668&gt;=1,P668&lt;=15),IF($D668=入力項目!$S$8,入力項目!$S$3,0),0) +
IF(AND(P668&gt;=1,P668&lt;=15),IF($D668=5,入力項目!$S$4,0),0) +
IF(AND(P668&gt;=1,P668&lt;=15),IF($D668=12,入力項目!$S$5,0),0) +
IF(AND(入力項目!$S$7=$A668,入力項目!$S$8=$D668),子育て関連マスタ!$C$14,0) +
IFERROR(IF(AND(YEAR(EDATE(DATE(入力項目!$S$7,入力項目!$S$8,1),1))=$A668,MONTH(EDATE(DATE(入力項目!$S$7,入力項目!$S$8,1),1))=$D668),子育て関連マスタ!$C$15,0),0) +
IF(AND(OR(P668=3,P668=5,P668=7),$D668=11),子育て関連マスタ!$C$17,0) +
IF(AND(P668=20,$D668=1),子育て関連マスタ!$C$18,0) +
IF(AND(P668=20,$D668=1),
IFERROR(_xlfn.IFS(
入力項目!$S$10="男",子育て関連マスタ!$C$18,
入力項目!$S$10="女",子育て関連マスタ!$C$19
),0),0
) +
IF(AND(P668&gt;=入力項目!$S$18,P668&lt;=入力項目!$S$19),入力項目!$S$20,0) +
IF(AND(P668&gt;=入力項目!$S$21,P668&lt;=入力項目!$S$22),入力項目!$S$23,0) +
IF(AND(P668&gt;=入力項目!$S$24,P668&lt;=入力項目!$S$25),入力項目!$S$26,0)
)</f>
        <v>0</v>
      </c>
      <c r="AE668">
        <f ca="1">-(
_xlfn.IFS(
Q668&lt;=入力項目!$S$11,0,
AND(Q668&gt;=入力項目!$S$11+1,Q668&lt;=3),IFERROR(VLOOKUP(入力項目!$S$12,子育て関連マスタ!$I$4:$M$5,4,FALSE),0),
AND(Q668&gt;=4,Q668&lt;=6),IFERROR(VLOOKUP(入力項目!$S$13,子育て関連マスタ!$I$9:$M$12,4,FALSE),0),
AND(Q668&gt;=7,Q668&lt;=12),IFERROR(VLOOKUP(入力項目!$S$14,子育て関連マスタ!$I$16:$M$17,4,FALSE),0),
AND(Q668&gt;=13,Q668&lt;=15),IFERROR(VLOOKUP(入力項目!$S$15,子育て関連マスタ!$I$21:$M$22,4,FALSE),0),
AND(Q668&gt;=16,Q668&lt;=18),IFERROR(VLOOKUP(入力項目!$S$16,子育て関連マスタ!$I$26:$M$28,4,FALSE),0),
AND(Q668&gt;=19,Q668&lt;=20,入力項目!$S$16="高専"),IFERROR(VLOOKUP(入力項目!$S$16,子育て関連マスタ!$I$26:$M$28,4,FALSE),0),
AND(Q668&gt;=19,Q668&lt;=20,入力項目!$S$16&lt;&gt;"高専"),IFERROR(VLOOKUP(入力項目!$S$17,子育て関連マスタ!$I$32:$M$37,4,FALSE),0),
AND(Q668&gt;=21,Q668&lt;=22,入力項目!$S$16="高専"),IFERROR(VLOOKUP(入力項目!$S$17,子育て関連マスタ!$I$32:$M$34,4,FALSE),0),
AND(Q668&gt;=21,Q668&lt;=22,入力項目!$S$16&lt;&gt;"高専"),IFERROR(VLOOKUP(入力項目!$S$17,子育て関連マスタ!$I$32:$M$34,4,FALSE),0),
Q668&gt;=23,0
) +
IF($D668=4,
  IFERROR(_xlfn.IFS(
  Q668&lt;=入力項目!$S$11,0,
  AND(Q668=入力項目!$S$11),IFERROR(VLOOKUP(入力項目!$S$12,子育て関連マスタ!$I$4:$M$5,2,FALSE),0),
  AND(Q668=4),IFERROR(VLOOKUP(入力項目!$S$13,子育て関連マスタ!$I$9:$M$12,2,FALSE),0),
  AND(Q668=7),IFERROR(VLOOKUP(入力項目!$S$14,子育て関連マスタ!$I$16:$M$17,2,FALSE),0),
  AND(Q668=13),IFERROR(VLOOKUP(入力項目!$S$15,子育て関連マスタ!$I$21:$M$22,2,FALSE),0),
  AND(Q668=16),IFERROR(VLOOKUP(入力項目!$S$16,子育て関連マスタ!$I$26:$M$28,2,FALSE),0),
  AND(Q668=19,入力項目!$S$16&lt;&gt;"高専"),IFERROR(VLOOKUP(入力項目!$S$17,子育て関連マスタ!$I$32:$M$37,2,FALSE),0),
  AND(Q668=21,入力項目!$S$16="高専"),IFERROR(VLOOKUP(入力項目!$S$17,子育て関連マスタ!$I$32:$M$37,2,FALSE),0),
  Q668&gt;=22,0
  ),0),0
) +
IF(AND(Q668&gt;=1,Q668&lt;=15),IF($D668=入力項目!$S$8,入力項目!$S$3,0),0) +
IF(AND(Q668&gt;=1,Q668&lt;=15),IF($D668=5,入力項目!$S$4,0),0) +
IF(AND(Q668&gt;=1,Q668&lt;=15),IF($D668=12,入力項目!$S$5,0),0) +
IF(AND(入力項目!$S$7=$A668,入力項目!$S$8=$D668),子育て関連マスタ!$C$14,0) +
IFERROR(IF(AND(YEAR(EDATE(DATE(入力項目!$S$7,入力項目!$S$8,1),1))=$A668,MONTH(EDATE(DATE(入力項目!$S$7,入力項目!$S$8,1),1))=$D668),子育て関連マスタ!$C$15,0),0) +
IF(AND(OR(Q668=3,Q668=5,Q668=7),$D668=11),子育て関連マスタ!$C$17,0) +
IF(AND(Q668=20,$D668=1),子育て関連マスタ!$C$18,0) +
IF(AND(Q668=20,$D668=1),
IFERROR(_xlfn.IFS(
入力項目!$S$10="男",子育て関連マスタ!$C$18,
入力項目!$S$10="女",子育て関連マスタ!$C$19
),0),0
) +
IF(AND(Q668&gt;=入力項目!$S$18,Q668&lt;=入力項目!$S$19),入力項目!$S$20,0) +
IF(AND(Q668&gt;=入力項目!$S$21,Q668&lt;=入力項目!$S$22),入力項目!$S$23,0) +
IF(AND(Q668&gt;=入力項目!$S$24,Q668&lt;=入力項目!$S$25),入力項目!$S$26,0)
)</f>
        <v>0</v>
      </c>
      <c r="AF668">
        <f ca="1">-(
_xlfn.IFS(
R668&lt;=入力項目!$S$11,0,
AND(R668&gt;=入力項目!$S$11+1,R668&lt;=3),IFERROR(VLOOKUP(入力項目!$S$12,子育て関連マスタ!$I$4:$M$5,4,FALSE),0),
AND(R668&gt;=4,R668&lt;=6),IFERROR(VLOOKUP(入力項目!$S$13,子育て関連マスタ!$I$9:$M$12,4,FALSE),0),
AND(R668&gt;=7,R668&lt;=12),IFERROR(VLOOKUP(入力項目!$S$14,子育て関連マスタ!$I$16:$M$17,4,FALSE),0),
AND(R668&gt;=13,R668&lt;=15),IFERROR(VLOOKUP(入力項目!$S$15,子育て関連マスタ!$I$21:$M$22,4,FALSE),0),
AND(R668&gt;=16,R668&lt;=18),IFERROR(VLOOKUP(入力項目!$S$16,子育て関連マスタ!$I$26:$M$28,4,FALSE),0),
AND(R668&gt;=19,R668&lt;=20,入力項目!$S$16="高専"),IFERROR(VLOOKUP(入力項目!$S$16,子育て関連マスタ!$I$26:$M$28,4,FALSE),0),
AND(R668&gt;=19,R668&lt;=20,入力項目!$S$16&lt;&gt;"高専"),IFERROR(VLOOKUP(入力項目!$S$17,子育て関連マスタ!$I$32:$M$37,4,FALSE),0),
AND(R668&gt;=21,R668&lt;=22,入力項目!$S$16="高専"),IFERROR(VLOOKUP(入力項目!$S$17,子育て関連マスタ!$I$32:$M$34,4,FALSE),0),
AND(R668&gt;=21,R668&lt;=22,入力項目!$S$16&lt;&gt;"高専"),IFERROR(VLOOKUP(入力項目!$S$17,子育て関連マスタ!$I$32:$M$34,4,FALSE),0),
R668&gt;=23,0
) +
IF($D668=4,
  IFERROR(_xlfn.IFS(
  R668&lt;=入力項目!$S$11,0,
  AND(R668=入力項目!$S$11),IFERROR(VLOOKUP(入力項目!$S$12,子育て関連マスタ!$I$4:$M$5,2,FALSE),0),
  AND(R668=4),IFERROR(VLOOKUP(入力項目!$S$13,子育て関連マスタ!$I$9:$M$12,2,FALSE),0),
  AND(R668=7),IFERROR(VLOOKUP(入力項目!$S$14,子育て関連マスタ!$I$16:$M$17,2,FALSE),0),
  AND(R668=13),IFERROR(VLOOKUP(入力項目!$S$15,子育て関連マスタ!$I$21:$M$22,2,FALSE),0),
  AND(R668=16),IFERROR(VLOOKUP(入力項目!$S$16,子育て関連マスタ!$I$26:$M$28,2,FALSE),0),
  AND(R668=19,入力項目!$S$16&lt;&gt;"高専"),IFERROR(VLOOKUP(入力項目!$S$17,子育て関連マスタ!$I$32:$M$37,2,FALSE),0),
  AND(R668=21,入力項目!$S$16="高専"),IFERROR(VLOOKUP(入力項目!$S$17,子育て関連マスタ!$I$32:$M$37,2,FALSE),0),
  R668&gt;=22,0
  ),0),0
) +
IF(AND(R668&gt;=1,R668&lt;=15),IF($D668=入力項目!$S$8,入力項目!$S$3,0),0) +
IF(AND(R668&gt;=1,R668&lt;=15),IF($D668=5,入力項目!$S$4,0),0) +
IF(AND(R668&gt;=1,R668&lt;=15),IF($D668=12,入力項目!$S$5,0),0) +
IF(AND(入力項目!$S$7=$A668,入力項目!$S$8=$D668),子育て関連マスタ!$C$14,0) +
IFERROR(IF(AND(YEAR(EDATE(DATE(入力項目!$S$7,入力項目!$S$8,1),1))=$A668,MONTH(EDATE(DATE(入力項目!$S$7,入力項目!$S$8,1),1))=$D668),子育て関連マスタ!$C$15,0),0) +
IF(AND(OR(R668=3,R668=5,R668=7),$D668=11),子育て関連マスタ!$C$17,0) +
IF(AND(R668=20,$D668=1),子育て関連マスタ!$C$18,0) +
IF(AND(R668=20,$D668=1),
IFERROR(_xlfn.IFS(
入力項目!$S$10="男",子育て関連マスタ!$C$18,
入力項目!$S$10="女",子育て関連マスタ!$C$19
),0),0
) +
IF(AND(R668&gt;=入力項目!$S$18,R668&lt;=入力項目!$S$19),入力項目!$S$20,0) +
IF(AND(R668&gt;=入力項目!$S$21,R668&lt;=入力項目!$S$22),入力項目!$S$23,0) +
IF(AND(R668&gt;=入力項目!$S$24,R668&lt;=入力項目!$S$25),入力項目!$S$26,0)
)</f>
        <v>0</v>
      </c>
      <c r="AG668">
        <f ca="1">-(
_xlfn.IFS(
S668&lt;=入力項目!$S$11,0,
AND(S668&gt;=入力項目!$S$11+1,S668&lt;=3),IFERROR(VLOOKUP(入力項目!$S$12,子育て関連マスタ!$I$4:$M$5,4,FALSE),0),
AND(S668&gt;=4,S668&lt;=6),IFERROR(VLOOKUP(入力項目!$S$13,子育て関連マスタ!$I$9:$M$12,4,FALSE),0),
AND(S668&gt;=7,S668&lt;=12),IFERROR(VLOOKUP(入力項目!$S$14,子育て関連マスタ!$I$16:$M$17,4,FALSE),0),
AND(S668&gt;=13,S668&lt;=15),IFERROR(VLOOKUP(入力項目!$S$15,子育て関連マスタ!$I$21:$M$22,4,FALSE),0),
AND(S668&gt;=16,S668&lt;=18),IFERROR(VLOOKUP(入力項目!$S$16,子育て関連マスタ!$I$26:$M$28,4,FALSE),0),
AND(S668&gt;=19,S668&lt;=20,入力項目!$S$16="高専"),IFERROR(VLOOKUP(入力項目!$S$16,子育て関連マスタ!$I$26:$M$28,4,FALSE),0),
AND(S668&gt;=19,S668&lt;=20,入力項目!$S$16&lt;&gt;"高専"),IFERROR(VLOOKUP(入力項目!$S$17,子育て関連マスタ!$I$32:$M$37,4,FALSE),0),
AND(S668&gt;=21,S668&lt;=22,入力項目!$S$16="高専"),IFERROR(VLOOKUP(入力項目!$S$17,子育て関連マスタ!$I$32:$M$34,4,FALSE),0),
AND(S668&gt;=21,S668&lt;=22,入力項目!$S$16&lt;&gt;"高専"),IFERROR(VLOOKUP(入力項目!$S$17,子育て関連マスタ!$I$32:$M$34,4,FALSE),0),
S668&gt;=23,0
) +
IF($D668=4,
  IFERROR(_xlfn.IFS(
  S668&lt;=入力項目!$S$11,0,
  AND(S668=入力項目!$S$11),IFERROR(VLOOKUP(入力項目!$S$12,子育て関連マスタ!$I$4:$M$5,2,FALSE),0),
  AND(S668=4),IFERROR(VLOOKUP(入力項目!$S$13,子育て関連マスタ!$I$9:$M$12,2,FALSE),0),
  AND(S668=7),IFERROR(VLOOKUP(入力項目!$S$14,子育て関連マスタ!$I$16:$M$17,2,FALSE),0),
  AND(S668=13),IFERROR(VLOOKUP(入力項目!$S$15,子育て関連マスタ!$I$21:$M$22,2,FALSE),0),
  AND(S668=16),IFERROR(VLOOKUP(入力項目!$S$16,子育て関連マスタ!$I$26:$M$28,2,FALSE),0),
  AND(S668=19,入力項目!$S$16&lt;&gt;"高専"),IFERROR(VLOOKUP(入力項目!$S$17,子育て関連マスタ!$I$32:$M$37,2,FALSE),0),
  AND(S668=21,入力項目!$S$16="高専"),IFERROR(VLOOKUP(入力項目!$S$17,子育て関連マスタ!$I$32:$M$37,2,FALSE),0),
  S668&gt;=22,0
  ),0),0
) +
IF(AND(S668&gt;=1,S668&lt;=15),IF($D668=入力項目!$S$8,入力項目!$S$3,0),0) +
IF(AND(S668&gt;=1,S668&lt;=15),IF($D668=5,入力項目!$S$4,0),0) +
IF(AND(S668&gt;=1,S668&lt;=15),IF($D668=12,入力項目!$S$5,0),0) +
IF(AND(入力項目!$S$7=$A668,入力項目!$S$8=$D668),子育て関連マスタ!$C$14,0) +
IFERROR(IF(AND(YEAR(EDATE(DATE(入力項目!$S$7,入力項目!$S$8,1),1))=$A668,MONTH(EDATE(DATE(入力項目!$S$7,入力項目!$S$8,1),1))=$D668),子育て関連マスタ!$C$15,0),0) +
IF(AND(OR(S668=3,S668=5,S668=7),$D668=11),子育て関連マスタ!$C$17,0) +
IF(AND(S668=20,$D668=1),子育て関連マスタ!$C$18,0) +
IF(AND(S668=20,$D668=1),
IFERROR(_xlfn.IFS(
入力項目!$S$10="男",子育て関連マスタ!$C$18,
入力項目!$S$10="女",子育て関連マスタ!$C$19
),0),0
) +
IF(AND(S668&gt;=入力項目!$S$18,S668&lt;=入力項目!$S$19),入力項目!$S$20,0) +
IF(AND(S668&gt;=入力項目!$S$21,S668&lt;=入力項目!$S$22),入力項目!$S$23,0) +
IF(AND(S668&gt;=入力項目!$S$24,S668&lt;=入力項目!$S$25),入力項目!$S$26,0)
)</f>
        <v>0</v>
      </c>
      <c r="AH668">
        <f ca="1">-(
_xlfn.IFS(
T668&lt;=入力項目!$S$11,0,
AND(T668&gt;=入力項目!$S$11+1,T668&lt;=3),IFERROR(VLOOKUP(入力項目!$S$12,子育て関連マスタ!$I$4:$M$5,4,FALSE),0),
AND(T668&gt;=4,T668&lt;=6),IFERROR(VLOOKUP(入力項目!$S$13,子育て関連マスタ!$I$9:$M$12,4,FALSE),0),
AND(T668&gt;=7,T668&lt;=12),IFERROR(VLOOKUP(入力項目!$S$14,子育て関連マスタ!$I$16:$M$17,4,FALSE),0),
AND(T668&gt;=13,T668&lt;=15),IFERROR(VLOOKUP(入力項目!$S$15,子育て関連マスタ!$I$21:$M$22,4,FALSE),0),
AND(T668&gt;=16,T668&lt;=18),IFERROR(VLOOKUP(入力項目!$S$16,子育て関連マスタ!$I$26:$M$28,4,FALSE),0),
AND(T668&gt;=19,T668&lt;=20,入力項目!$S$16="高専"),IFERROR(VLOOKUP(入力項目!$S$16,子育て関連マスタ!$I$26:$M$28,4,FALSE),0),
AND(T668&gt;=19,T668&lt;=20,入力項目!$S$16&lt;&gt;"高専"),IFERROR(VLOOKUP(入力項目!$S$17,子育て関連マスタ!$I$32:$M$37,4,FALSE),0),
AND(T668&gt;=21,T668&lt;=22,入力項目!$S$16="高専"),IFERROR(VLOOKUP(入力項目!$S$17,子育て関連マスタ!$I$32:$M$34,4,FALSE),0),
AND(T668&gt;=21,T668&lt;=22,入力項目!$S$16&lt;&gt;"高専"),IFERROR(VLOOKUP(入力項目!$S$17,子育て関連マスタ!$I$32:$M$34,4,FALSE),0),
T668&gt;=23,0
) +
IF($D668=4,
  IFERROR(_xlfn.IFS(
  T668&lt;=入力項目!$S$11,0,
  AND(T668=入力項目!$S$11),IFERROR(VLOOKUP(入力項目!$S$12,子育て関連マスタ!$I$4:$M$5,2,FALSE),0),
  AND(T668=4),IFERROR(VLOOKUP(入力項目!$S$13,子育て関連マスタ!$I$9:$M$12,2,FALSE),0),
  AND(T668=7),IFERROR(VLOOKUP(入力項目!$S$14,子育て関連マスタ!$I$16:$M$17,2,FALSE),0),
  AND(T668=13),IFERROR(VLOOKUP(入力項目!$S$15,子育て関連マスタ!$I$21:$M$22,2,FALSE),0),
  AND(T668=16),IFERROR(VLOOKUP(入力項目!$S$16,子育て関連マスタ!$I$26:$M$28,2,FALSE),0),
  AND(T668=19,入力項目!$S$16&lt;&gt;"高専"),IFERROR(VLOOKUP(入力項目!$S$17,子育て関連マスタ!$I$32:$M$37,2,FALSE),0),
  AND(T668=21,入力項目!$S$16="高専"),IFERROR(VLOOKUP(入力項目!$S$17,子育て関連マスタ!$I$32:$M$37,2,FALSE),0),
  T668&gt;=22,0
  ),0),0
) +
IF(AND(T668&gt;=1,T668&lt;=15),IF($D668=入力項目!$S$8,入力項目!$S$3,0),0) +
IF(AND(T668&gt;=1,T668&lt;=15),IF($D668=5,入力項目!$S$4,0),0) +
IF(AND(T668&gt;=1,T668&lt;=15),IF($D668=12,入力項目!$S$5,0),0) +
IF(AND(入力項目!$S$7=$A668,入力項目!$S$8=$D668),子育て関連マスタ!$C$14,0) +
IFERROR(IF(AND(YEAR(EDATE(DATE(入力項目!$S$7,入力項目!$S$8,1),1))=$A668,MONTH(EDATE(DATE(入力項目!$S$7,入力項目!$S$8,1),1))=$D668),子育て関連マスタ!$C$15,0),0) +
IF(AND(OR(T668=3,T668=5,T668=7),$D668=11),子育て関連マスタ!$C$17,0) +
IF(AND(T668=20,$D668=1),子育て関連マスタ!$C$18,0) +
IF(AND(T668=20,$D668=1),
IFERROR(_xlfn.IFS(
入力項目!$S$10="男",子育て関連マスタ!$C$18,
入力項目!$S$10="女",子育て関連マスタ!$C$19
),0),0
) +
IF(AND(T668&gt;=入力項目!$S$18,T668&lt;=入力項目!$S$19),入力項目!$S$20,0) +
IF(AND(T668&gt;=入力項目!$S$21,T668&lt;=入力項目!$S$22),入力項目!$S$23,0) +
IF(AND(T668&gt;=入力項目!$S$24,T668&lt;=入力項目!$S$25),入力項目!$S$26,0)
)</f>
        <v>0</v>
      </c>
      <c r="AI668">
        <f ca="1">-(
_xlfn.IFS(
U668&lt;=入力項目!$S$11,0,
AND(U668&gt;=入力項目!$S$11+1,U668&lt;=3),IFERROR(VLOOKUP(入力項目!$S$12,子育て関連マスタ!$I$4:$M$5,4,FALSE),0),
AND(U668&gt;=4,U668&lt;=6),IFERROR(VLOOKUP(入力項目!$S$13,子育て関連マスタ!$I$9:$M$12,4,FALSE),0),
AND(U668&gt;=7,U668&lt;=12),IFERROR(VLOOKUP(入力項目!$S$14,子育て関連マスタ!$I$16:$M$17,4,FALSE),0),
AND(U668&gt;=13,U668&lt;=15),IFERROR(VLOOKUP(入力項目!$S$15,子育て関連マスタ!$I$21:$M$22,4,FALSE),0),
AND(U668&gt;=16,U668&lt;=18),IFERROR(VLOOKUP(入力項目!$S$16,子育て関連マスタ!$I$26:$M$28,4,FALSE),0),
AND(U668&gt;=19,U668&lt;=20,入力項目!$S$16="高専"),IFERROR(VLOOKUP(入力項目!$S$16,子育て関連マスタ!$I$26:$M$28,4,FALSE),0),
AND(U668&gt;=19,U668&lt;=20,入力項目!$S$16&lt;&gt;"高専"),IFERROR(VLOOKUP(入力項目!$S$17,子育て関連マスタ!$I$32:$M$37,4,FALSE),0),
AND(U668&gt;=21,U668&lt;=22,入力項目!$S$16="高専"),IFERROR(VLOOKUP(入力項目!$S$17,子育て関連マスタ!$I$32:$M$34,4,FALSE),0),
AND(U668&gt;=21,U668&lt;=22,入力項目!$S$16&lt;&gt;"高専"),IFERROR(VLOOKUP(入力項目!$S$17,子育て関連マスタ!$I$32:$M$34,4,FALSE),0),
U668&gt;=23,0
) +
IF($D668=4,
  IFERROR(_xlfn.IFS(
  U668&lt;=入力項目!$S$11,0,
  AND(U668=入力項目!$S$11),IFERROR(VLOOKUP(入力項目!$S$12,子育て関連マスタ!$I$4:$M$5,2,FALSE),0),
  AND(U668=4),IFERROR(VLOOKUP(入力項目!$S$13,子育て関連マスタ!$I$9:$M$12,2,FALSE),0),
  AND(U668=7),IFERROR(VLOOKUP(入力項目!$S$14,子育て関連マスタ!$I$16:$M$17,2,FALSE),0),
  AND(U668=13),IFERROR(VLOOKUP(入力項目!$S$15,子育て関連マスタ!$I$21:$M$22,2,FALSE),0),
  AND(U668=16),IFERROR(VLOOKUP(入力項目!$S$16,子育て関連マスタ!$I$26:$M$28,2,FALSE),0),
  AND(U668=19,入力項目!$S$16&lt;&gt;"高専"),IFERROR(VLOOKUP(入力項目!$S$17,子育て関連マスタ!$I$32:$M$37,2,FALSE),0),
  AND(U668=21,入力項目!$S$16="高専"),IFERROR(VLOOKUP(入力項目!$S$17,子育て関連マスタ!$I$32:$M$37,2,FALSE),0),
  U668&gt;=22,0
  ),0),0
) +
IF(AND(U668&gt;=1,U668&lt;=15),IF($D668=入力項目!$S$8,入力項目!$S$3,0),0) +
IF(AND(U668&gt;=1,U668&lt;=15),IF($D668=5,入力項目!$S$4,0),0) +
IF(AND(U668&gt;=1,U668&lt;=15),IF($D668=12,入力項目!$S$5,0),0) +
IF(AND(入力項目!$S$7=$A668,入力項目!$S$8=$D668),子育て関連マスタ!$C$14,0) +
IFERROR(IF(AND(YEAR(EDATE(DATE(入力項目!$S$7,入力項目!$S$8,1),1))=$A668,MONTH(EDATE(DATE(入力項目!$S$7,入力項目!$S$8,1),1))=$D668),子育て関連マスタ!$C$15,0),0) +
IF(AND(OR(U668=3,U668=5,U668=7),$D668=11),子育て関連マスタ!$C$17,0) +
IF(AND(U668=20,$D668=1),子育て関連マスタ!$C$18,0) +
IF(AND(U668=20,$D668=1),
IFERROR(_xlfn.IFS(
入力項目!$S$10="男",子育て関連マスタ!$C$18,
入力項目!$S$10="女",子育て関連マスタ!$C$19
),0),0
) +
IF(AND(U668&gt;=入力項目!$S$18,U668&lt;=入力項目!$S$19),入力項目!$S$20,0) +
IF(AND(U668&gt;=入力項目!$S$21,U668&lt;=入力項目!$S$22),入力項目!$S$23,0) +
IF(AND(U668&gt;=入力項目!$S$24,U668&lt;=入力項目!$S$25),入力項目!$S$26,0)
)</f>
        <v>0</v>
      </c>
      <c r="AJ668" s="10">
        <f ca="1">-VLOOKUP($D668,月別収支!$A$2:$H$13,7,FALSE)</f>
        <v>-20000</v>
      </c>
    </row>
    <row r="669" spans="1:36" x14ac:dyDescent="0.4">
      <c r="A669">
        <f t="shared" ca="1" si="173"/>
        <v>2080</v>
      </c>
      <c r="B669">
        <f t="shared" ca="1" si="180"/>
        <v>2079</v>
      </c>
      <c r="C669">
        <f t="shared" ca="1" si="181"/>
        <v>56</v>
      </c>
      <c r="D669">
        <f t="shared" ca="1" si="174"/>
        <v>3</v>
      </c>
      <c r="E669" t="str">
        <f t="shared" ca="1" si="175"/>
        <v>2080年3月</v>
      </c>
      <c r="F669">
        <f ca="1">IF(OR(入力項目!$N$5&lt;$A669,AND(入力項目!$N$5=$A669,入力項目!$N$6&lt;$D669)),IF(F668=0,1,IF(G669=12,F668+1,F668)),0)</f>
        <v>55</v>
      </c>
      <c r="G669">
        <f ca="1">IF(OR(入力項目!$N$5&lt;$A669,AND(入力項目!$N$5=$A669,入力項目!$N$6&lt;$D669)),IF(G668=12,1,G668+1),0)</f>
        <v>5</v>
      </c>
      <c r="H669" t="str">
        <f t="shared" ca="1" si="176"/>
        <v>55_5</v>
      </c>
      <c r="I669">
        <f ca="1">IF(
  IFERROR(AND($C669&gt;0,MOD($C669,入力項目!$N$22)=0,$D669=入力項目!$N$23), FALSE),
  1,
  IF(
    AND(I668&gt;0,J668=12),
    IF(I668=入力項目!$N$28, 0, I668+1),
    I668
  )
)</f>
        <v>1</v>
      </c>
      <c r="J669">
        <f ca="1">IF($D669=入力項目!$N$23,1,IFERROR(J668+1,1))</f>
        <v>10</v>
      </c>
      <c r="K669" t="str">
        <f t="shared" ca="1" si="177"/>
        <v>1_10</v>
      </c>
      <c r="L669">
        <f ca="1">L668+IF(入力項目!$D$4=$D669,1,0)</f>
        <v>84</v>
      </c>
      <c r="M669" t="str">
        <f t="shared" ca="1" si="178"/>
        <v>84歳</v>
      </c>
      <c r="N669">
        <f t="shared" ca="1" si="182"/>
        <v>85</v>
      </c>
      <c r="O669" t="str">
        <f t="shared" ca="1" si="179"/>
        <v>85歳</v>
      </c>
      <c r="P669">
        <f t="shared" ca="1" si="183"/>
        <v>59</v>
      </c>
      <c r="Q669">
        <f t="shared" ca="1" si="184"/>
        <v>57</v>
      </c>
      <c r="R669">
        <f t="shared" ca="1" si="185"/>
        <v>2080</v>
      </c>
      <c r="S669">
        <f t="shared" ca="1" si="186"/>
        <v>2080</v>
      </c>
      <c r="T669">
        <f t="shared" ca="1" si="187"/>
        <v>2080</v>
      </c>
      <c r="U669">
        <f t="shared" ca="1" si="188"/>
        <v>2080</v>
      </c>
      <c r="V669" s="10">
        <f t="shared" ca="1" si="189"/>
        <v>53183925</v>
      </c>
      <c r="W669" s="10">
        <f ca="1">IF($L669&lt;その他マスタ!$B$1,VLOOKUP($D669,月別収支!$A$2:$H$13,2,FALSE),その他マスタ!$B$3)+IF(AND($L669=その他マスタ!$B$1,入力項目!$I$9="あり",$D669=入力項目!$D$4),その他マスタ!$B$2,0)</f>
        <v>150000</v>
      </c>
      <c r="X669" s="10">
        <f ca="1">-IF(入力項目!$K$5=TRUE,
IF($F669+$G669&lt;3,VLOOKUP($D669,月別収支!$A$2:$H$13,8,FALSE),0)+IFERROR(VLOOKUP($H669,住宅ローン計算!C:P,13,FALSE),0)+IF($F669&gt;1,IF(OR($G669=3,$G669=6,$G669=9,$G669=12),ROUNDUP(入力項目!$N$18/4,0),0),0),
VLOOKUP($D669,月別収支!$A$2:$H$13,8,FALSE))</f>
        <v>0</v>
      </c>
      <c r="Y669" s="10">
        <f ca="1">-VLOOKUP($D669,月別収支!$A$2:$H$13,3,FALSE)</f>
        <v>-75000</v>
      </c>
      <c r="Z669" s="10">
        <f ca="1">-VLOOKUP($D669,月別収支!$A$2:$H$13,4,FALSE)</f>
        <v>-27000</v>
      </c>
      <c r="AA669" s="10">
        <f ca="1">-VLOOKUP($D669,月別収支!$A$2:$H$13,6,FALSE)</f>
        <v>-10000</v>
      </c>
      <c r="AB669" s="10">
        <f ca="1">-(
VLOOKUP($D669,月別収支!$A$2:$H$13,5,FALSE)+IF(AND(入力項目!$I$27&lt;=$A669,ISEVEN($A669-入力項目!$I$27),入力項目!$I$28=$D669),入力項目!$I$26,0)
+IF(入力項目!$K$26=TRUE,
IFERROR(VLOOKUP($K669,マイカーローン計算!C:P,13,FALSE),0),
IFERROR(
  IF(AND($C669&gt;0,MOD($C669,入力項目!$N$22)=0,$D669=入力項目!$N$23),入力項目!$N$24,0),
 0
)
)
)</f>
        <v>-20000</v>
      </c>
      <c r="AC669" s="10">
        <f ca="1">-IF($A669&lt;入力項目!$N$33,入力項目!$N$35,IF(AND($A669=入力項目!$N$33,$D669&lt;=入力項目!$N$34),入力項目!$N$35,0))</f>
        <v>0</v>
      </c>
      <c r="AD669">
        <f ca="1">-(
_xlfn.IFS(
P669&lt;=入力項目!$S$11,0,
AND(P669&gt;=入力項目!$S$11+1,P669&lt;=3),IFERROR(VLOOKUP(入力項目!$S$12,子育て関連マスタ!$I$4:$M$5,4,FALSE),0),
AND(P669&gt;=4,P669&lt;=6),IFERROR(VLOOKUP(入力項目!$S$13,子育て関連マスタ!$I$9:$M$12,4,FALSE),0),
AND(P669&gt;=7,P669&lt;=12),IFERROR(VLOOKUP(入力項目!$S$14,子育て関連マスタ!$I$16:$M$17,4,FALSE),0),
AND(P669&gt;=13,P669&lt;=15),IFERROR(VLOOKUP(入力項目!$S$15,子育て関連マスタ!$I$21:$M$22,4,FALSE),0),
AND(P669&gt;=16,P669&lt;=18),IFERROR(VLOOKUP(入力項目!$S$16,子育て関連マスタ!$I$26:$M$28,4,FALSE),0),
AND(P669&gt;=19,P669&lt;=20,入力項目!$S$16="高専"),IFERROR(VLOOKUP(入力項目!$S$16,子育て関連マスタ!$I$26:$M$28,4,FALSE),0),
AND(P669&gt;=19,P669&lt;=20,入力項目!$S$16&lt;&gt;"高専"),IFERROR(VLOOKUP(入力項目!$S$17,子育て関連マスタ!$I$32:$M$37,4,FALSE),0),
AND(P669&gt;=21,P669&lt;=22,入力項目!$S$16="高専"),IFERROR(VLOOKUP(入力項目!$S$17,子育て関連マスタ!$I$32:$M$34,4,FALSE),0),
AND(P669&gt;=21,P669&lt;=22,入力項目!$S$16&lt;&gt;"高専"),IFERROR(VLOOKUP(入力項目!$S$17,子育て関連マスタ!$I$32:$M$34,4,FALSE),0),
P669&gt;=23,0
) +
IF($D669=4,
  IFERROR(_xlfn.IFS(
  P669&lt;=入力項目!$S$11,0,
  AND(P669=入力項目!$S$11),IFERROR(VLOOKUP(入力項目!$S$12,子育て関連マスタ!$I$4:$M$5,2,FALSE),0),
  AND(P669=4),IFERROR(VLOOKUP(入力項目!$S$13,子育て関連マスタ!$I$9:$M$12,2,FALSE),0),
  AND(P669=7),IFERROR(VLOOKUP(入力項目!$S$14,子育て関連マスタ!$I$16:$M$17,2,FALSE),0),
  AND(P669=13),IFERROR(VLOOKUP(入力項目!$S$15,子育て関連マスタ!$I$21:$M$22,2,FALSE),0),
  AND(P669=16),IFERROR(VLOOKUP(入力項目!$S$16,子育て関連マスタ!$I$26:$M$28,2,FALSE),0),
  AND(P669=19,入力項目!$S$16&lt;&gt;"高専"),IFERROR(VLOOKUP(入力項目!$S$17,子育て関連マスタ!$I$32:$M$37,2,FALSE),0),
  AND(P669=21,入力項目!$S$16="高専"),IFERROR(VLOOKUP(入力項目!$S$17,子育て関連マスタ!$I$32:$M$37,2,FALSE),0),
  P669&gt;=22,0
  ),0),0
) +
IF(AND(P669&gt;=1,P669&lt;=15),IF($D669=入力項目!$S$8,入力項目!$S$3,0),0) +
IF(AND(P669&gt;=1,P669&lt;=15),IF($D669=5,入力項目!$S$4,0),0) +
IF(AND(P669&gt;=1,P669&lt;=15),IF($D669=12,入力項目!$S$5,0),0) +
IF(AND(入力項目!$S$7=$A669,入力項目!$S$8=$D669),子育て関連マスタ!$C$14,0) +
IFERROR(IF(AND(YEAR(EDATE(DATE(入力項目!$S$7,入力項目!$S$8,1),1))=$A669,MONTH(EDATE(DATE(入力項目!$S$7,入力項目!$S$8,1),1))=$D669),子育て関連マスタ!$C$15,0),0) +
IF(AND(OR(P669=3,P669=5,P669=7),$D669=11),子育て関連マスタ!$C$17,0) +
IF(AND(P669=20,$D669=1),子育て関連マスタ!$C$18,0) +
IF(AND(P669=20,$D669=1),
IFERROR(_xlfn.IFS(
入力項目!$S$10="男",子育て関連マスタ!$C$18,
入力項目!$S$10="女",子育て関連マスタ!$C$19
),0),0
) +
IF(AND(P669&gt;=入力項目!$S$18,P669&lt;=入力項目!$S$19),入力項目!$S$20,0) +
IF(AND(P669&gt;=入力項目!$S$21,P669&lt;=入力項目!$S$22),入力項目!$S$23,0) +
IF(AND(P669&gt;=入力項目!$S$24,P669&lt;=入力項目!$S$25),入力項目!$S$26,0)
)</f>
        <v>0</v>
      </c>
      <c r="AE669">
        <f ca="1">-(
_xlfn.IFS(
Q669&lt;=入力項目!$S$11,0,
AND(Q669&gt;=入力項目!$S$11+1,Q669&lt;=3),IFERROR(VLOOKUP(入力項目!$S$12,子育て関連マスタ!$I$4:$M$5,4,FALSE),0),
AND(Q669&gt;=4,Q669&lt;=6),IFERROR(VLOOKUP(入力項目!$S$13,子育て関連マスタ!$I$9:$M$12,4,FALSE),0),
AND(Q669&gt;=7,Q669&lt;=12),IFERROR(VLOOKUP(入力項目!$S$14,子育て関連マスタ!$I$16:$M$17,4,FALSE),0),
AND(Q669&gt;=13,Q669&lt;=15),IFERROR(VLOOKUP(入力項目!$S$15,子育て関連マスタ!$I$21:$M$22,4,FALSE),0),
AND(Q669&gt;=16,Q669&lt;=18),IFERROR(VLOOKUP(入力項目!$S$16,子育て関連マスタ!$I$26:$M$28,4,FALSE),0),
AND(Q669&gt;=19,Q669&lt;=20,入力項目!$S$16="高専"),IFERROR(VLOOKUP(入力項目!$S$16,子育て関連マスタ!$I$26:$M$28,4,FALSE),0),
AND(Q669&gt;=19,Q669&lt;=20,入力項目!$S$16&lt;&gt;"高専"),IFERROR(VLOOKUP(入力項目!$S$17,子育て関連マスタ!$I$32:$M$37,4,FALSE),0),
AND(Q669&gt;=21,Q669&lt;=22,入力項目!$S$16="高専"),IFERROR(VLOOKUP(入力項目!$S$17,子育て関連マスタ!$I$32:$M$34,4,FALSE),0),
AND(Q669&gt;=21,Q669&lt;=22,入力項目!$S$16&lt;&gt;"高専"),IFERROR(VLOOKUP(入力項目!$S$17,子育て関連マスタ!$I$32:$M$34,4,FALSE),0),
Q669&gt;=23,0
) +
IF($D669=4,
  IFERROR(_xlfn.IFS(
  Q669&lt;=入力項目!$S$11,0,
  AND(Q669=入力項目!$S$11),IFERROR(VLOOKUP(入力項目!$S$12,子育て関連マスタ!$I$4:$M$5,2,FALSE),0),
  AND(Q669=4),IFERROR(VLOOKUP(入力項目!$S$13,子育て関連マスタ!$I$9:$M$12,2,FALSE),0),
  AND(Q669=7),IFERROR(VLOOKUP(入力項目!$S$14,子育て関連マスタ!$I$16:$M$17,2,FALSE),0),
  AND(Q669=13),IFERROR(VLOOKUP(入力項目!$S$15,子育て関連マスタ!$I$21:$M$22,2,FALSE),0),
  AND(Q669=16),IFERROR(VLOOKUP(入力項目!$S$16,子育て関連マスタ!$I$26:$M$28,2,FALSE),0),
  AND(Q669=19,入力項目!$S$16&lt;&gt;"高専"),IFERROR(VLOOKUP(入力項目!$S$17,子育て関連マスタ!$I$32:$M$37,2,FALSE),0),
  AND(Q669=21,入力項目!$S$16="高専"),IFERROR(VLOOKUP(入力項目!$S$17,子育て関連マスタ!$I$32:$M$37,2,FALSE),0),
  Q669&gt;=22,0
  ),0),0
) +
IF(AND(Q669&gt;=1,Q669&lt;=15),IF($D669=入力項目!$S$8,入力項目!$S$3,0),0) +
IF(AND(Q669&gt;=1,Q669&lt;=15),IF($D669=5,入力項目!$S$4,0),0) +
IF(AND(Q669&gt;=1,Q669&lt;=15),IF($D669=12,入力項目!$S$5,0),0) +
IF(AND(入力項目!$S$7=$A669,入力項目!$S$8=$D669),子育て関連マスタ!$C$14,0) +
IFERROR(IF(AND(YEAR(EDATE(DATE(入力項目!$S$7,入力項目!$S$8,1),1))=$A669,MONTH(EDATE(DATE(入力項目!$S$7,入力項目!$S$8,1),1))=$D669),子育て関連マスタ!$C$15,0),0) +
IF(AND(OR(Q669=3,Q669=5,Q669=7),$D669=11),子育て関連マスタ!$C$17,0) +
IF(AND(Q669=20,$D669=1),子育て関連マスタ!$C$18,0) +
IF(AND(Q669=20,$D669=1),
IFERROR(_xlfn.IFS(
入力項目!$S$10="男",子育て関連マスタ!$C$18,
入力項目!$S$10="女",子育て関連マスタ!$C$19
),0),0
) +
IF(AND(Q669&gt;=入力項目!$S$18,Q669&lt;=入力項目!$S$19),入力項目!$S$20,0) +
IF(AND(Q669&gt;=入力項目!$S$21,Q669&lt;=入力項目!$S$22),入力項目!$S$23,0) +
IF(AND(Q669&gt;=入力項目!$S$24,Q669&lt;=入力項目!$S$25),入力項目!$S$26,0)
)</f>
        <v>0</v>
      </c>
      <c r="AF669">
        <f ca="1">-(
_xlfn.IFS(
R669&lt;=入力項目!$S$11,0,
AND(R669&gt;=入力項目!$S$11+1,R669&lt;=3),IFERROR(VLOOKUP(入力項目!$S$12,子育て関連マスタ!$I$4:$M$5,4,FALSE),0),
AND(R669&gt;=4,R669&lt;=6),IFERROR(VLOOKUP(入力項目!$S$13,子育て関連マスタ!$I$9:$M$12,4,FALSE),0),
AND(R669&gt;=7,R669&lt;=12),IFERROR(VLOOKUP(入力項目!$S$14,子育て関連マスタ!$I$16:$M$17,4,FALSE),0),
AND(R669&gt;=13,R669&lt;=15),IFERROR(VLOOKUP(入力項目!$S$15,子育て関連マスタ!$I$21:$M$22,4,FALSE),0),
AND(R669&gt;=16,R669&lt;=18),IFERROR(VLOOKUP(入力項目!$S$16,子育て関連マスタ!$I$26:$M$28,4,FALSE),0),
AND(R669&gt;=19,R669&lt;=20,入力項目!$S$16="高専"),IFERROR(VLOOKUP(入力項目!$S$16,子育て関連マスタ!$I$26:$M$28,4,FALSE),0),
AND(R669&gt;=19,R669&lt;=20,入力項目!$S$16&lt;&gt;"高専"),IFERROR(VLOOKUP(入力項目!$S$17,子育て関連マスタ!$I$32:$M$37,4,FALSE),0),
AND(R669&gt;=21,R669&lt;=22,入力項目!$S$16="高専"),IFERROR(VLOOKUP(入力項目!$S$17,子育て関連マスタ!$I$32:$M$34,4,FALSE),0),
AND(R669&gt;=21,R669&lt;=22,入力項目!$S$16&lt;&gt;"高専"),IFERROR(VLOOKUP(入力項目!$S$17,子育て関連マスタ!$I$32:$M$34,4,FALSE),0),
R669&gt;=23,0
) +
IF($D669=4,
  IFERROR(_xlfn.IFS(
  R669&lt;=入力項目!$S$11,0,
  AND(R669=入力項目!$S$11),IFERROR(VLOOKUP(入力項目!$S$12,子育て関連マスタ!$I$4:$M$5,2,FALSE),0),
  AND(R669=4),IFERROR(VLOOKUP(入力項目!$S$13,子育て関連マスタ!$I$9:$M$12,2,FALSE),0),
  AND(R669=7),IFERROR(VLOOKUP(入力項目!$S$14,子育て関連マスタ!$I$16:$M$17,2,FALSE),0),
  AND(R669=13),IFERROR(VLOOKUP(入力項目!$S$15,子育て関連マスタ!$I$21:$M$22,2,FALSE),0),
  AND(R669=16),IFERROR(VLOOKUP(入力項目!$S$16,子育て関連マスタ!$I$26:$M$28,2,FALSE),0),
  AND(R669=19,入力項目!$S$16&lt;&gt;"高専"),IFERROR(VLOOKUP(入力項目!$S$17,子育て関連マスタ!$I$32:$M$37,2,FALSE),0),
  AND(R669=21,入力項目!$S$16="高専"),IFERROR(VLOOKUP(入力項目!$S$17,子育て関連マスタ!$I$32:$M$37,2,FALSE),0),
  R669&gt;=22,0
  ),0),0
) +
IF(AND(R669&gt;=1,R669&lt;=15),IF($D669=入力項目!$S$8,入力項目!$S$3,0),0) +
IF(AND(R669&gt;=1,R669&lt;=15),IF($D669=5,入力項目!$S$4,0),0) +
IF(AND(R669&gt;=1,R669&lt;=15),IF($D669=12,入力項目!$S$5,0),0) +
IF(AND(入力項目!$S$7=$A669,入力項目!$S$8=$D669),子育て関連マスタ!$C$14,0) +
IFERROR(IF(AND(YEAR(EDATE(DATE(入力項目!$S$7,入力項目!$S$8,1),1))=$A669,MONTH(EDATE(DATE(入力項目!$S$7,入力項目!$S$8,1),1))=$D669),子育て関連マスタ!$C$15,0),0) +
IF(AND(OR(R669=3,R669=5,R669=7),$D669=11),子育て関連マスタ!$C$17,0) +
IF(AND(R669=20,$D669=1),子育て関連マスタ!$C$18,0) +
IF(AND(R669=20,$D669=1),
IFERROR(_xlfn.IFS(
入力項目!$S$10="男",子育て関連マスタ!$C$18,
入力項目!$S$10="女",子育て関連マスタ!$C$19
),0),0
) +
IF(AND(R669&gt;=入力項目!$S$18,R669&lt;=入力項目!$S$19),入力項目!$S$20,0) +
IF(AND(R669&gt;=入力項目!$S$21,R669&lt;=入力項目!$S$22),入力項目!$S$23,0) +
IF(AND(R669&gt;=入力項目!$S$24,R669&lt;=入力項目!$S$25),入力項目!$S$26,0)
)</f>
        <v>0</v>
      </c>
      <c r="AG669">
        <f ca="1">-(
_xlfn.IFS(
S669&lt;=入力項目!$S$11,0,
AND(S669&gt;=入力項目!$S$11+1,S669&lt;=3),IFERROR(VLOOKUP(入力項目!$S$12,子育て関連マスタ!$I$4:$M$5,4,FALSE),0),
AND(S669&gt;=4,S669&lt;=6),IFERROR(VLOOKUP(入力項目!$S$13,子育て関連マスタ!$I$9:$M$12,4,FALSE),0),
AND(S669&gt;=7,S669&lt;=12),IFERROR(VLOOKUP(入力項目!$S$14,子育て関連マスタ!$I$16:$M$17,4,FALSE),0),
AND(S669&gt;=13,S669&lt;=15),IFERROR(VLOOKUP(入力項目!$S$15,子育て関連マスタ!$I$21:$M$22,4,FALSE),0),
AND(S669&gt;=16,S669&lt;=18),IFERROR(VLOOKUP(入力項目!$S$16,子育て関連マスタ!$I$26:$M$28,4,FALSE),0),
AND(S669&gt;=19,S669&lt;=20,入力項目!$S$16="高専"),IFERROR(VLOOKUP(入力項目!$S$16,子育て関連マスタ!$I$26:$M$28,4,FALSE),0),
AND(S669&gt;=19,S669&lt;=20,入力項目!$S$16&lt;&gt;"高専"),IFERROR(VLOOKUP(入力項目!$S$17,子育て関連マスタ!$I$32:$M$37,4,FALSE),0),
AND(S669&gt;=21,S669&lt;=22,入力項目!$S$16="高専"),IFERROR(VLOOKUP(入力項目!$S$17,子育て関連マスタ!$I$32:$M$34,4,FALSE),0),
AND(S669&gt;=21,S669&lt;=22,入力項目!$S$16&lt;&gt;"高専"),IFERROR(VLOOKUP(入力項目!$S$17,子育て関連マスタ!$I$32:$M$34,4,FALSE),0),
S669&gt;=23,0
) +
IF($D669=4,
  IFERROR(_xlfn.IFS(
  S669&lt;=入力項目!$S$11,0,
  AND(S669=入力項目!$S$11),IFERROR(VLOOKUP(入力項目!$S$12,子育て関連マスタ!$I$4:$M$5,2,FALSE),0),
  AND(S669=4),IFERROR(VLOOKUP(入力項目!$S$13,子育て関連マスタ!$I$9:$M$12,2,FALSE),0),
  AND(S669=7),IFERROR(VLOOKUP(入力項目!$S$14,子育て関連マスタ!$I$16:$M$17,2,FALSE),0),
  AND(S669=13),IFERROR(VLOOKUP(入力項目!$S$15,子育て関連マスタ!$I$21:$M$22,2,FALSE),0),
  AND(S669=16),IFERROR(VLOOKUP(入力項目!$S$16,子育て関連マスタ!$I$26:$M$28,2,FALSE),0),
  AND(S669=19,入力項目!$S$16&lt;&gt;"高専"),IFERROR(VLOOKUP(入力項目!$S$17,子育て関連マスタ!$I$32:$M$37,2,FALSE),0),
  AND(S669=21,入力項目!$S$16="高専"),IFERROR(VLOOKUP(入力項目!$S$17,子育て関連マスタ!$I$32:$M$37,2,FALSE),0),
  S669&gt;=22,0
  ),0),0
) +
IF(AND(S669&gt;=1,S669&lt;=15),IF($D669=入力項目!$S$8,入力項目!$S$3,0),0) +
IF(AND(S669&gt;=1,S669&lt;=15),IF($D669=5,入力項目!$S$4,0),0) +
IF(AND(S669&gt;=1,S669&lt;=15),IF($D669=12,入力項目!$S$5,0),0) +
IF(AND(入力項目!$S$7=$A669,入力項目!$S$8=$D669),子育て関連マスタ!$C$14,0) +
IFERROR(IF(AND(YEAR(EDATE(DATE(入力項目!$S$7,入力項目!$S$8,1),1))=$A669,MONTH(EDATE(DATE(入力項目!$S$7,入力項目!$S$8,1),1))=$D669),子育て関連マスタ!$C$15,0),0) +
IF(AND(OR(S669=3,S669=5,S669=7),$D669=11),子育て関連マスタ!$C$17,0) +
IF(AND(S669=20,$D669=1),子育て関連マスタ!$C$18,0) +
IF(AND(S669=20,$D669=1),
IFERROR(_xlfn.IFS(
入力項目!$S$10="男",子育て関連マスタ!$C$18,
入力項目!$S$10="女",子育て関連マスタ!$C$19
),0),0
) +
IF(AND(S669&gt;=入力項目!$S$18,S669&lt;=入力項目!$S$19),入力項目!$S$20,0) +
IF(AND(S669&gt;=入力項目!$S$21,S669&lt;=入力項目!$S$22),入力項目!$S$23,0) +
IF(AND(S669&gt;=入力項目!$S$24,S669&lt;=入力項目!$S$25),入力項目!$S$26,0)
)</f>
        <v>0</v>
      </c>
      <c r="AH669">
        <f ca="1">-(
_xlfn.IFS(
T669&lt;=入力項目!$S$11,0,
AND(T669&gt;=入力項目!$S$11+1,T669&lt;=3),IFERROR(VLOOKUP(入力項目!$S$12,子育て関連マスタ!$I$4:$M$5,4,FALSE),0),
AND(T669&gt;=4,T669&lt;=6),IFERROR(VLOOKUP(入力項目!$S$13,子育て関連マスタ!$I$9:$M$12,4,FALSE),0),
AND(T669&gt;=7,T669&lt;=12),IFERROR(VLOOKUP(入力項目!$S$14,子育て関連マスタ!$I$16:$M$17,4,FALSE),0),
AND(T669&gt;=13,T669&lt;=15),IFERROR(VLOOKUP(入力項目!$S$15,子育て関連マスタ!$I$21:$M$22,4,FALSE),0),
AND(T669&gt;=16,T669&lt;=18),IFERROR(VLOOKUP(入力項目!$S$16,子育て関連マスタ!$I$26:$M$28,4,FALSE),0),
AND(T669&gt;=19,T669&lt;=20,入力項目!$S$16="高専"),IFERROR(VLOOKUP(入力項目!$S$16,子育て関連マスタ!$I$26:$M$28,4,FALSE),0),
AND(T669&gt;=19,T669&lt;=20,入力項目!$S$16&lt;&gt;"高専"),IFERROR(VLOOKUP(入力項目!$S$17,子育て関連マスタ!$I$32:$M$37,4,FALSE),0),
AND(T669&gt;=21,T669&lt;=22,入力項目!$S$16="高専"),IFERROR(VLOOKUP(入力項目!$S$17,子育て関連マスタ!$I$32:$M$34,4,FALSE),0),
AND(T669&gt;=21,T669&lt;=22,入力項目!$S$16&lt;&gt;"高専"),IFERROR(VLOOKUP(入力項目!$S$17,子育て関連マスタ!$I$32:$M$34,4,FALSE),0),
T669&gt;=23,0
) +
IF($D669=4,
  IFERROR(_xlfn.IFS(
  T669&lt;=入力項目!$S$11,0,
  AND(T669=入力項目!$S$11),IFERROR(VLOOKUP(入力項目!$S$12,子育て関連マスタ!$I$4:$M$5,2,FALSE),0),
  AND(T669=4),IFERROR(VLOOKUP(入力項目!$S$13,子育て関連マスタ!$I$9:$M$12,2,FALSE),0),
  AND(T669=7),IFERROR(VLOOKUP(入力項目!$S$14,子育て関連マスタ!$I$16:$M$17,2,FALSE),0),
  AND(T669=13),IFERROR(VLOOKUP(入力項目!$S$15,子育て関連マスタ!$I$21:$M$22,2,FALSE),0),
  AND(T669=16),IFERROR(VLOOKUP(入力項目!$S$16,子育て関連マスタ!$I$26:$M$28,2,FALSE),0),
  AND(T669=19,入力項目!$S$16&lt;&gt;"高専"),IFERROR(VLOOKUP(入力項目!$S$17,子育て関連マスタ!$I$32:$M$37,2,FALSE),0),
  AND(T669=21,入力項目!$S$16="高専"),IFERROR(VLOOKUP(入力項目!$S$17,子育て関連マスタ!$I$32:$M$37,2,FALSE),0),
  T669&gt;=22,0
  ),0),0
) +
IF(AND(T669&gt;=1,T669&lt;=15),IF($D669=入力項目!$S$8,入力項目!$S$3,0),0) +
IF(AND(T669&gt;=1,T669&lt;=15),IF($D669=5,入力項目!$S$4,0),0) +
IF(AND(T669&gt;=1,T669&lt;=15),IF($D669=12,入力項目!$S$5,0),0) +
IF(AND(入力項目!$S$7=$A669,入力項目!$S$8=$D669),子育て関連マスタ!$C$14,0) +
IFERROR(IF(AND(YEAR(EDATE(DATE(入力項目!$S$7,入力項目!$S$8,1),1))=$A669,MONTH(EDATE(DATE(入力項目!$S$7,入力項目!$S$8,1),1))=$D669),子育て関連マスタ!$C$15,0),0) +
IF(AND(OR(T669=3,T669=5,T669=7),$D669=11),子育て関連マスタ!$C$17,0) +
IF(AND(T669=20,$D669=1),子育て関連マスタ!$C$18,0) +
IF(AND(T669=20,$D669=1),
IFERROR(_xlfn.IFS(
入力項目!$S$10="男",子育て関連マスタ!$C$18,
入力項目!$S$10="女",子育て関連マスタ!$C$19
),0),0
) +
IF(AND(T669&gt;=入力項目!$S$18,T669&lt;=入力項目!$S$19),入力項目!$S$20,0) +
IF(AND(T669&gt;=入力項目!$S$21,T669&lt;=入力項目!$S$22),入力項目!$S$23,0) +
IF(AND(T669&gt;=入力項目!$S$24,T669&lt;=入力項目!$S$25),入力項目!$S$26,0)
)</f>
        <v>0</v>
      </c>
      <c r="AI669">
        <f ca="1">-(
_xlfn.IFS(
U669&lt;=入力項目!$S$11,0,
AND(U669&gt;=入力項目!$S$11+1,U669&lt;=3),IFERROR(VLOOKUP(入力項目!$S$12,子育て関連マスタ!$I$4:$M$5,4,FALSE),0),
AND(U669&gt;=4,U669&lt;=6),IFERROR(VLOOKUP(入力項目!$S$13,子育て関連マスタ!$I$9:$M$12,4,FALSE),0),
AND(U669&gt;=7,U669&lt;=12),IFERROR(VLOOKUP(入力項目!$S$14,子育て関連マスタ!$I$16:$M$17,4,FALSE),0),
AND(U669&gt;=13,U669&lt;=15),IFERROR(VLOOKUP(入力項目!$S$15,子育て関連マスタ!$I$21:$M$22,4,FALSE),0),
AND(U669&gt;=16,U669&lt;=18),IFERROR(VLOOKUP(入力項目!$S$16,子育て関連マスタ!$I$26:$M$28,4,FALSE),0),
AND(U669&gt;=19,U669&lt;=20,入力項目!$S$16="高専"),IFERROR(VLOOKUP(入力項目!$S$16,子育て関連マスタ!$I$26:$M$28,4,FALSE),0),
AND(U669&gt;=19,U669&lt;=20,入力項目!$S$16&lt;&gt;"高専"),IFERROR(VLOOKUP(入力項目!$S$17,子育て関連マスタ!$I$32:$M$37,4,FALSE),0),
AND(U669&gt;=21,U669&lt;=22,入力項目!$S$16="高専"),IFERROR(VLOOKUP(入力項目!$S$17,子育て関連マスタ!$I$32:$M$34,4,FALSE),0),
AND(U669&gt;=21,U669&lt;=22,入力項目!$S$16&lt;&gt;"高専"),IFERROR(VLOOKUP(入力項目!$S$17,子育て関連マスタ!$I$32:$M$34,4,FALSE),0),
U669&gt;=23,0
) +
IF($D669=4,
  IFERROR(_xlfn.IFS(
  U669&lt;=入力項目!$S$11,0,
  AND(U669=入力項目!$S$11),IFERROR(VLOOKUP(入力項目!$S$12,子育て関連マスタ!$I$4:$M$5,2,FALSE),0),
  AND(U669=4),IFERROR(VLOOKUP(入力項目!$S$13,子育て関連マスタ!$I$9:$M$12,2,FALSE),0),
  AND(U669=7),IFERROR(VLOOKUP(入力項目!$S$14,子育て関連マスタ!$I$16:$M$17,2,FALSE),0),
  AND(U669=13),IFERROR(VLOOKUP(入力項目!$S$15,子育て関連マスタ!$I$21:$M$22,2,FALSE),0),
  AND(U669=16),IFERROR(VLOOKUP(入力項目!$S$16,子育て関連マスタ!$I$26:$M$28,2,FALSE),0),
  AND(U669=19,入力項目!$S$16&lt;&gt;"高専"),IFERROR(VLOOKUP(入力項目!$S$17,子育て関連マスタ!$I$32:$M$37,2,FALSE),0),
  AND(U669=21,入力項目!$S$16="高専"),IFERROR(VLOOKUP(入力項目!$S$17,子育て関連マスタ!$I$32:$M$37,2,FALSE),0),
  U669&gt;=22,0
  ),0),0
) +
IF(AND(U669&gt;=1,U669&lt;=15),IF($D669=入力項目!$S$8,入力項目!$S$3,0),0) +
IF(AND(U669&gt;=1,U669&lt;=15),IF($D669=5,入力項目!$S$4,0),0) +
IF(AND(U669&gt;=1,U669&lt;=15),IF($D669=12,入力項目!$S$5,0),0) +
IF(AND(入力項目!$S$7=$A669,入力項目!$S$8=$D669),子育て関連マスタ!$C$14,0) +
IFERROR(IF(AND(YEAR(EDATE(DATE(入力項目!$S$7,入力項目!$S$8,1),1))=$A669,MONTH(EDATE(DATE(入力項目!$S$7,入力項目!$S$8,1),1))=$D669),子育て関連マスタ!$C$15,0),0) +
IF(AND(OR(U669=3,U669=5,U669=7),$D669=11),子育て関連マスタ!$C$17,0) +
IF(AND(U669=20,$D669=1),子育て関連マスタ!$C$18,0) +
IF(AND(U669=20,$D669=1),
IFERROR(_xlfn.IFS(
入力項目!$S$10="男",子育て関連マスタ!$C$18,
入力項目!$S$10="女",子育て関連マスタ!$C$19
),0),0
) +
IF(AND(U669&gt;=入力項目!$S$18,U669&lt;=入力項目!$S$19),入力項目!$S$20,0) +
IF(AND(U669&gt;=入力項目!$S$21,U669&lt;=入力項目!$S$22),入力項目!$S$23,0) +
IF(AND(U669&gt;=入力項目!$S$24,U669&lt;=入力項目!$S$25),入力項目!$S$26,0)
)</f>
        <v>0</v>
      </c>
      <c r="AJ669" s="10">
        <f ca="1">-VLOOKUP($D669,月別収支!$A$2:$H$13,7,FALSE)</f>
        <v>-20000</v>
      </c>
    </row>
    <row r="670" spans="1:36" x14ac:dyDescent="0.4">
      <c r="A670">
        <f t="shared" ca="1" si="173"/>
        <v>2080</v>
      </c>
      <c r="B670">
        <f t="shared" ca="1" si="180"/>
        <v>2080</v>
      </c>
      <c r="C670">
        <f t="shared" ca="1" si="181"/>
        <v>56</v>
      </c>
      <c r="D670">
        <f t="shared" ca="1" si="174"/>
        <v>4</v>
      </c>
      <c r="E670" t="str">
        <f t="shared" ca="1" si="175"/>
        <v>2080年4月</v>
      </c>
      <c r="F670">
        <f ca="1">IF(OR(入力項目!$N$5&lt;$A670,AND(入力項目!$N$5=$A670,入力項目!$N$6&lt;$D670)),IF(F669=0,1,IF(G670=12,F669+1,F669)),0)</f>
        <v>55</v>
      </c>
      <c r="G670">
        <f ca="1">IF(OR(入力項目!$N$5&lt;$A670,AND(入力項目!$N$5=$A670,入力項目!$N$6&lt;$D670)),IF(G669=12,1,G669+1),0)</f>
        <v>6</v>
      </c>
      <c r="H670" t="str">
        <f t="shared" ca="1" si="176"/>
        <v>55_6</v>
      </c>
      <c r="I670">
        <f ca="1">IF(
  IFERROR(AND($C670&gt;0,MOD($C670,入力項目!$N$22)=0,$D670=入力項目!$N$23), FALSE),
  1,
  IF(
    AND(I669&gt;0,J669=12),
    IF(I669=入力項目!$N$28, 0, I669+1),
    I669
  )
)</f>
        <v>1</v>
      </c>
      <c r="J670">
        <f ca="1">IF($D670=入力項目!$N$23,1,IFERROR(J669+1,1))</f>
        <v>11</v>
      </c>
      <c r="K670" t="str">
        <f t="shared" ca="1" si="177"/>
        <v>1_11</v>
      </c>
      <c r="L670">
        <f ca="1">L669+IF(入力項目!$D$4=$D670,1,0)</f>
        <v>84</v>
      </c>
      <c r="M670" t="str">
        <f t="shared" ca="1" si="178"/>
        <v>84歳</v>
      </c>
      <c r="N670">
        <f t="shared" ca="1" si="182"/>
        <v>85</v>
      </c>
      <c r="O670" t="str">
        <f t="shared" ca="1" si="179"/>
        <v>85歳</v>
      </c>
      <c r="P670">
        <f t="shared" ca="1" si="183"/>
        <v>60</v>
      </c>
      <c r="Q670">
        <f t="shared" ca="1" si="184"/>
        <v>58</v>
      </c>
      <c r="R670">
        <f t="shared" ca="1" si="185"/>
        <v>2081</v>
      </c>
      <c r="S670">
        <f t="shared" ca="1" si="186"/>
        <v>2081</v>
      </c>
      <c r="T670">
        <f t="shared" ca="1" si="187"/>
        <v>2081</v>
      </c>
      <c r="U670">
        <f t="shared" ca="1" si="188"/>
        <v>2081</v>
      </c>
      <c r="V670" s="10">
        <f t="shared" ca="1" si="189"/>
        <v>53144425</v>
      </c>
      <c r="W670" s="10">
        <f ca="1">IF($L670&lt;その他マスタ!$B$1,VLOOKUP($D670,月別収支!$A$2:$H$13,2,FALSE),その他マスタ!$B$3)+IF(AND($L670=その他マスタ!$B$1,入力項目!$I$9="あり",$D670=入力項目!$D$4),その他マスタ!$B$2,0)</f>
        <v>150000</v>
      </c>
      <c r="X670" s="10">
        <f ca="1">-IF(入力項目!$K$5=TRUE,
IF($F670+$G670&lt;3,VLOOKUP($D670,月別収支!$A$2:$H$13,8,FALSE),0)+IFERROR(VLOOKUP($H670,住宅ローン計算!C:P,13,FALSE),0)+IF($F670&gt;1,IF(OR($G670=3,$G670=6,$G670=9,$G670=12),ROUNDUP(入力項目!$N$18/4,0),0),0),
VLOOKUP($D670,月別収支!$A$2:$H$13,8,FALSE))</f>
        <v>-37500</v>
      </c>
      <c r="Y670" s="10">
        <f ca="1">-VLOOKUP($D670,月別収支!$A$2:$H$13,3,FALSE)</f>
        <v>-75000</v>
      </c>
      <c r="Z670" s="10">
        <f ca="1">-VLOOKUP($D670,月別収支!$A$2:$H$13,4,FALSE)</f>
        <v>-27000</v>
      </c>
      <c r="AA670" s="10">
        <f ca="1">-VLOOKUP($D670,月別収支!$A$2:$H$13,6,FALSE)</f>
        <v>-10000</v>
      </c>
      <c r="AB670" s="10">
        <f ca="1">-(
VLOOKUP($D670,月別収支!$A$2:$H$13,5,FALSE)+IF(AND(入力項目!$I$27&lt;=$A670,ISEVEN($A670-入力項目!$I$27),入力項目!$I$28=$D670),入力項目!$I$26,0)
+IF(入力項目!$K$26=TRUE,
IFERROR(VLOOKUP($K670,マイカーローン計算!C:P,13,FALSE),0),
IFERROR(
  IF(AND($C670&gt;0,MOD($C670,入力項目!$N$22)=0,$D670=入力項目!$N$23),入力項目!$N$24,0),
 0
)
)
)</f>
        <v>-20000</v>
      </c>
      <c r="AC670" s="10">
        <f ca="1">-IF($A670&lt;入力項目!$N$33,入力項目!$N$35,IF(AND($A670=入力項目!$N$33,$D670&lt;=入力項目!$N$34),入力項目!$N$35,0))</f>
        <v>0</v>
      </c>
      <c r="AD670">
        <f ca="1">-(
_xlfn.IFS(
P670&lt;=入力項目!$S$11,0,
AND(P670&gt;=入力項目!$S$11+1,P670&lt;=3),IFERROR(VLOOKUP(入力項目!$S$12,子育て関連マスタ!$I$4:$M$5,4,FALSE),0),
AND(P670&gt;=4,P670&lt;=6),IFERROR(VLOOKUP(入力項目!$S$13,子育て関連マスタ!$I$9:$M$12,4,FALSE),0),
AND(P670&gt;=7,P670&lt;=12),IFERROR(VLOOKUP(入力項目!$S$14,子育て関連マスタ!$I$16:$M$17,4,FALSE),0),
AND(P670&gt;=13,P670&lt;=15),IFERROR(VLOOKUP(入力項目!$S$15,子育て関連マスタ!$I$21:$M$22,4,FALSE),0),
AND(P670&gt;=16,P670&lt;=18),IFERROR(VLOOKUP(入力項目!$S$16,子育て関連マスタ!$I$26:$M$28,4,FALSE),0),
AND(P670&gt;=19,P670&lt;=20,入力項目!$S$16="高専"),IFERROR(VLOOKUP(入力項目!$S$16,子育て関連マスタ!$I$26:$M$28,4,FALSE),0),
AND(P670&gt;=19,P670&lt;=20,入力項目!$S$16&lt;&gt;"高専"),IFERROR(VLOOKUP(入力項目!$S$17,子育て関連マスタ!$I$32:$M$37,4,FALSE),0),
AND(P670&gt;=21,P670&lt;=22,入力項目!$S$16="高専"),IFERROR(VLOOKUP(入力項目!$S$17,子育て関連マスタ!$I$32:$M$34,4,FALSE),0),
AND(P670&gt;=21,P670&lt;=22,入力項目!$S$16&lt;&gt;"高専"),IFERROR(VLOOKUP(入力項目!$S$17,子育て関連マスタ!$I$32:$M$34,4,FALSE),0),
P670&gt;=23,0
) +
IF($D670=4,
  IFERROR(_xlfn.IFS(
  P670&lt;=入力項目!$S$11,0,
  AND(P670=入力項目!$S$11),IFERROR(VLOOKUP(入力項目!$S$12,子育て関連マスタ!$I$4:$M$5,2,FALSE),0),
  AND(P670=4),IFERROR(VLOOKUP(入力項目!$S$13,子育て関連マスタ!$I$9:$M$12,2,FALSE),0),
  AND(P670=7),IFERROR(VLOOKUP(入力項目!$S$14,子育て関連マスタ!$I$16:$M$17,2,FALSE),0),
  AND(P670=13),IFERROR(VLOOKUP(入力項目!$S$15,子育て関連マスタ!$I$21:$M$22,2,FALSE),0),
  AND(P670=16),IFERROR(VLOOKUP(入力項目!$S$16,子育て関連マスタ!$I$26:$M$28,2,FALSE),0),
  AND(P670=19,入力項目!$S$16&lt;&gt;"高専"),IFERROR(VLOOKUP(入力項目!$S$17,子育て関連マスタ!$I$32:$M$37,2,FALSE),0),
  AND(P670=21,入力項目!$S$16="高専"),IFERROR(VLOOKUP(入力項目!$S$17,子育て関連マスタ!$I$32:$M$37,2,FALSE),0),
  P670&gt;=22,0
  ),0),0
) +
IF(AND(P670&gt;=1,P670&lt;=15),IF($D670=入力項目!$S$8,入力項目!$S$3,0),0) +
IF(AND(P670&gt;=1,P670&lt;=15),IF($D670=5,入力項目!$S$4,0),0) +
IF(AND(P670&gt;=1,P670&lt;=15),IF($D670=12,入力項目!$S$5,0),0) +
IF(AND(入力項目!$S$7=$A670,入力項目!$S$8=$D670),子育て関連マスタ!$C$14,0) +
IFERROR(IF(AND(YEAR(EDATE(DATE(入力項目!$S$7,入力項目!$S$8,1),1))=$A670,MONTH(EDATE(DATE(入力項目!$S$7,入力項目!$S$8,1),1))=$D670),子育て関連マスタ!$C$15,0),0) +
IF(AND(OR(P670=3,P670=5,P670=7),$D670=11),子育て関連マスタ!$C$17,0) +
IF(AND(P670=20,$D670=1),子育て関連マスタ!$C$18,0) +
IF(AND(P670=20,$D670=1),
IFERROR(_xlfn.IFS(
入力項目!$S$10="男",子育て関連マスタ!$C$18,
入力項目!$S$10="女",子育て関連マスタ!$C$19
),0),0
) +
IF(AND(P670&gt;=入力項目!$S$18,P670&lt;=入力項目!$S$19),入力項目!$S$20,0) +
IF(AND(P670&gt;=入力項目!$S$21,P670&lt;=入力項目!$S$22),入力項目!$S$23,0) +
IF(AND(P670&gt;=入力項目!$S$24,P670&lt;=入力項目!$S$25),入力項目!$S$26,0)
)</f>
        <v>0</v>
      </c>
      <c r="AE670">
        <f ca="1">-(
_xlfn.IFS(
Q670&lt;=入力項目!$S$11,0,
AND(Q670&gt;=入力項目!$S$11+1,Q670&lt;=3),IFERROR(VLOOKUP(入力項目!$S$12,子育て関連マスタ!$I$4:$M$5,4,FALSE),0),
AND(Q670&gt;=4,Q670&lt;=6),IFERROR(VLOOKUP(入力項目!$S$13,子育て関連マスタ!$I$9:$M$12,4,FALSE),0),
AND(Q670&gt;=7,Q670&lt;=12),IFERROR(VLOOKUP(入力項目!$S$14,子育て関連マスタ!$I$16:$M$17,4,FALSE),0),
AND(Q670&gt;=13,Q670&lt;=15),IFERROR(VLOOKUP(入力項目!$S$15,子育て関連マスタ!$I$21:$M$22,4,FALSE),0),
AND(Q670&gt;=16,Q670&lt;=18),IFERROR(VLOOKUP(入力項目!$S$16,子育て関連マスタ!$I$26:$M$28,4,FALSE),0),
AND(Q670&gt;=19,Q670&lt;=20,入力項目!$S$16="高専"),IFERROR(VLOOKUP(入力項目!$S$16,子育て関連マスタ!$I$26:$M$28,4,FALSE),0),
AND(Q670&gt;=19,Q670&lt;=20,入力項目!$S$16&lt;&gt;"高専"),IFERROR(VLOOKUP(入力項目!$S$17,子育て関連マスタ!$I$32:$M$37,4,FALSE),0),
AND(Q670&gt;=21,Q670&lt;=22,入力項目!$S$16="高専"),IFERROR(VLOOKUP(入力項目!$S$17,子育て関連マスタ!$I$32:$M$34,4,FALSE),0),
AND(Q670&gt;=21,Q670&lt;=22,入力項目!$S$16&lt;&gt;"高専"),IFERROR(VLOOKUP(入力項目!$S$17,子育て関連マスタ!$I$32:$M$34,4,FALSE),0),
Q670&gt;=23,0
) +
IF($D670=4,
  IFERROR(_xlfn.IFS(
  Q670&lt;=入力項目!$S$11,0,
  AND(Q670=入力項目!$S$11),IFERROR(VLOOKUP(入力項目!$S$12,子育て関連マスタ!$I$4:$M$5,2,FALSE),0),
  AND(Q670=4),IFERROR(VLOOKUP(入力項目!$S$13,子育て関連マスタ!$I$9:$M$12,2,FALSE),0),
  AND(Q670=7),IFERROR(VLOOKUP(入力項目!$S$14,子育て関連マスタ!$I$16:$M$17,2,FALSE),0),
  AND(Q670=13),IFERROR(VLOOKUP(入力項目!$S$15,子育て関連マスタ!$I$21:$M$22,2,FALSE),0),
  AND(Q670=16),IFERROR(VLOOKUP(入力項目!$S$16,子育て関連マスタ!$I$26:$M$28,2,FALSE),0),
  AND(Q670=19,入力項目!$S$16&lt;&gt;"高専"),IFERROR(VLOOKUP(入力項目!$S$17,子育て関連マスタ!$I$32:$M$37,2,FALSE),0),
  AND(Q670=21,入力項目!$S$16="高専"),IFERROR(VLOOKUP(入力項目!$S$17,子育て関連マスタ!$I$32:$M$37,2,FALSE),0),
  Q670&gt;=22,0
  ),0),0
) +
IF(AND(Q670&gt;=1,Q670&lt;=15),IF($D670=入力項目!$S$8,入力項目!$S$3,0),0) +
IF(AND(Q670&gt;=1,Q670&lt;=15),IF($D670=5,入力項目!$S$4,0),0) +
IF(AND(Q670&gt;=1,Q670&lt;=15),IF($D670=12,入力項目!$S$5,0),0) +
IF(AND(入力項目!$S$7=$A670,入力項目!$S$8=$D670),子育て関連マスタ!$C$14,0) +
IFERROR(IF(AND(YEAR(EDATE(DATE(入力項目!$S$7,入力項目!$S$8,1),1))=$A670,MONTH(EDATE(DATE(入力項目!$S$7,入力項目!$S$8,1),1))=$D670),子育て関連マスタ!$C$15,0),0) +
IF(AND(OR(Q670=3,Q670=5,Q670=7),$D670=11),子育て関連マスタ!$C$17,0) +
IF(AND(Q670=20,$D670=1),子育て関連マスタ!$C$18,0) +
IF(AND(Q670=20,$D670=1),
IFERROR(_xlfn.IFS(
入力項目!$S$10="男",子育て関連マスタ!$C$18,
入力項目!$S$10="女",子育て関連マスタ!$C$19
),0),0
) +
IF(AND(Q670&gt;=入力項目!$S$18,Q670&lt;=入力項目!$S$19),入力項目!$S$20,0) +
IF(AND(Q670&gt;=入力項目!$S$21,Q670&lt;=入力項目!$S$22),入力項目!$S$23,0) +
IF(AND(Q670&gt;=入力項目!$S$24,Q670&lt;=入力項目!$S$25),入力項目!$S$26,0)
)</f>
        <v>0</v>
      </c>
      <c r="AF670">
        <f ca="1">-(
_xlfn.IFS(
R670&lt;=入力項目!$S$11,0,
AND(R670&gt;=入力項目!$S$11+1,R670&lt;=3),IFERROR(VLOOKUP(入力項目!$S$12,子育て関連マスタ!$I$4:$M$5,4,FALSE),0),
AND(R670&gt;=4,R670&lt;=6),IFERROR(VLOOKUP(入力項目!$S$13,子育て関連マスタ!$I$9:$M$12,4,FALSE),0),
AND(R670&gt;=7,R670&lt;=12),IFERROR(VLOOKUP(入力項目!$S$14,子育て関連マスタ!$I$16:$M$17,4,FALSE),0),
AND(R670&gt;=13,R670&lt;=15),IFERROR(VLOOKUP(入力項目!$S$15,子育て関連マスタ!$I$21:$M$22,4,FALSE),0),
AND(R670&gt;=16,R670&lt;=18),IFERROR(VLOOKUP(入力項目!$S$16,子育て関連マスタ!$I$26:$M$28,4,FALSE),0),
AND(R670&gt;=19,R670&lt;=20,入力項目!$S$16="高専"),IFERROR(VLOOKUP(入力項目!$S$16,子育て関連マスタ!$I$26:$M$28,4,FALSE),0),
AND(R670&gt;=19,R670&lt;=20,入力項目!$S$16&lt;&gt;"高専"),IFERROR(VLOOKUP(入力項目!$S$17,子育て関連マスタ!$I$32:$M$37,4,FALSE),0),
AND(R670&gt;=21,R670&lt;=22,入力項目!$S$16="高専"),IFERROR(VLOOKUP(入力項目!$S$17,子育て関連マスタ!$I$32:$M$34,4,FALSE),0),
AND(R670&gt;=21,R670&lt;=22,入力項目!$S$16&lt;&gt;"高専"),IFERROR(VLOOKUP(入力項目!$S$17,子育て関連マスタ!$I$32:$M$34,4,FALSE),0),
R670&gt;=23,0
) +
IF($D670=4,
  IFERROR(_xlfn.IFS(
  R670&lt;=入力項目!$S$11,0,
  AND(R670=入力項目!$S$11),IFERROR(VLOOKUP(入力項目!$S$12,子育て関連マスタ!$I$4:$M$5,2,FALSE),0),
  AND(R670=4),IFERROR(VLOOKUP(入力項目!$S$13,子育て関連マスタ!$I$9:$M$12,2,FALSE),0),
  AND(R670=7),IFERROR(VLOOKUP(入力項目!$S$14,子育て関連マスタ!$I$16:$M$17,2,FALSE),0),
  AND(R670=13),IFERROR(VLOOKUP(入力項目!$S$15,子育て関連マスタ!$I$21:$M$22,2,FALSE),0),
  AND(R670=16),IFERROR(VLOOKUP(入力項目!$S$16,子育て関連マスタ!$I$26:$M$28,2,FALSE),0),
  AND(R670=19,入力項目!$S$16&lt;&gt;"高専"),IFERROR(VLOOKUP(入力項目!$S$17,子育て関連マスタ!$I$32:$M$37,2,FALSE),0),
  AND(R670=21,入力項目!$S$16="高専"),IFERROR(VLOOKUP(入力項目!$S$17,子育て関連マスタ!$I$32:$M$37,2,FALSE),0),
  R670&gt;=22,0
  ),0),0
) +
IF(AND(R670&gt;=1,R670&lt;=15),IF($D670=入力項目!$S$8,入力項目!$S$3,0),0) +
IF(AND(R670&gt;=1,R670&lt;=15),IF($D670=5,入力項目!$S$4,0),0) +
IF(AND(R670&gt;=1,R670&lt;=15),IF($D670=12,入力項目!$S$5,0),0) +
IF(AND(入力項目!$S$7=$A670,入力項目!$S$8=$D670),子育て関連マスタ!$C$14,0) +
IFERROR(IF(AND(YEAR(EDATE(DATE(入力項目!$S$7,入力項目!$S$8,1),1))=$A670,MONTH(EDATE(DATE(入力項目!$S$7,入力項目!$S$8,1),1))=$D670),子育て関連マスタ!$C$15,0),0) +
IF(AND(OR(R670=3,R670=5,R670=7),$D670=11),子育て関連マスタ!$C$17,0) +
IF(AND(R670=20,$D670=1),子育て関連マスタ!$C$18,0) +
IF(AND(R670=20,$D670=1),
IFERROR(_xlfn.IFS(
入力項目!$S$10="男",子育て関連マスタ!$C$18,
入力項目!$S$10="女",子育て関連マスタ!$C$19
),0),0
) +
IF(AND(R670&gt;=入力項目!$S$18,R670&lt;=入力項目!$S$19),入力項目!$S$20,0) +
IF(AND(R670&gt;=入力項目!$S$21,R670&lt;=入力項目!$S$22),入力項目!$S$23,0) +
IF(AND(R670&gt;=入力項目!$S$24,R670&lt;=入力項目!$S$25),入力項目!$S$26,0)
)</f>
        <v>0</v>
      </c>
      <c r="AG670">
        <f ca="1">-(
_xlfn.IFS(
S670&lt;=入力項目!$S$11,0,
AND(S670&gt;=入力項目!$S$11+1,S670&lt;=3),IFERROR(VLOOKUP(入力項目!$S$12,子育て関連マスタ!$I$4:$M$5,4,FALSE),0),
AND(S670&gt;=4,S670&lt;=6),IFERROR(VLOOKUP(入力項目!$S$13,子育て関連マスタ!$I$9:$M$12,4,FALSE),0),
AND(S670&gt;=7,S670&lt;=12),IFERROR(VLOOKUP(入力項目!$S$14,子育て関連マスタ!$I$16:$M$17,4,FALSE),0),
AND(S670&gt;=13,S670&lt;=15),IFERROR(VLOOKUP(入力項目!$S$15,子育て関連マスタ!$I$21:$M$22,4,FALSE),0),
AND(S670&gt;=16,S670&lt;=18),IFERROR(VLOOKUP(入力項目!$S$16,子育て関連マスタ!$I$26:$M$28,4,FALSE),0),
AND(S670&gt;=19,S670&lt;=20,入力項目!$S$16="高専"),IFERROR(VLOOKUP(入力項目!$S$16,子育て関連マスタ!$I$26:$M$28,4,FALSE),0),
AND(S670&gt;=19,S670&lt;=20,入力項目!$S$16&lt;&gt;"高専"),IFERROR(VLOOKUP(入力項目!$S$17,子育て関連マスタ!$I$32:$M$37,4,FALSE),0),
AND(S670&gt;=21,S670&lt;=22,入力項目!$S$16="高専"),IFERROR(VLOOKUP(入力項目!$S$17,子育て関連マスタ!$I$32:$M$34,4,FALSE),0),
AND(S670&gt;=21,S670&lt;=22,入力項目!$S$16&lt;&gt;"高専"),IFERROR(VLOOKUP(入力項目!$S$17,子育て関連マスタ!$I$32:$M$34,4,FALSE),0),
S670&gt;=23,0
) +
IF($D670=4,
  IFERROR(_xlfn.IFS(
  S670&lt;=入力項目!$S$11,0,
  AND(S670=入力項目!$S$11),IFERROR(VLOOKUP(入力項目!$S$12,子育て関連マスタ!$I$4:$M$5,2,FALSE),0),
  AND(S670=4),IFERROR(VLOOKUP(入力項目!$S$13,子育て関連マスタ!$I$9:$M$12,2,FALSE),0),
  AND(S670=7),IFERROR(VLOOKUP(入力項目!$S$14,子育て関連マスタ!$I$16:$M$17,2,FALSE),0),
  AND(S670=13),IFERROR(VLOOKUP(入力項目!$S$15,子育て関連マスタ!$I$21:$M$22,2,FALSE),0),
  AND(S670=16),IFERROR(VLOOKUP(入力項目!$S$16,子育て関連マスタ!$I$26:$M$28,2,FALSE),0),
  AND(S670=19,入力項目!$S$16&lt;&gt;"高専"),IFERROR(VLOOKUP(入力項目!$S$17,子育て関連マスタ!$I$32:$M$37,2,FALSE),0),
  AND(S670=21,入力項目!$S$16="高専"),IFERROR(VLOOKUP(入力項目!$S$17,子育て関連マスタ!$I$32:$M$37,2,FALSE),0),
  S670&gt;=22,0
  ),0),0
) +
IF(AND(S670&gt;=1,S670&lt;=15),IF($D670=入力項目!$S$8,入力項目!$S$3,0),0) +
IF(AND(S670&gt;=1,S670&lt;=15),IF($D670=5,入力項目!$S$4,0),0) +
IF(AND(S670&gt;=1,S670&lt;=15),IF($D670=12,入力項目!$S$5,0),0) +
IF(AND(入力項目!$S$7=$A670,入力項目!$S$8=$D670),子育て関連マスタ!$C$14,0) +
IFERROR(IF(AND(YEAR(EDATE(DATE(入力項目!$S$7,入力項目!$S$8,1),1))=$A670,MONTH(EDATE(DATE(入力項目!$S$7,入力項目!$S$8,1),1))=$D670),子育て関連マスタ!$C$15,0),0) +
IF(AND(OR(S670=3,S670=5,S670=7),$D670=11),子育て関連マスタ!$C$17,0) +
IF(AND(S670=20,$D670=1),子育て関連マスタ!$C$18,0) +
IF(AND(S670=20,$D670=1),
IFERROR(_xlfn.IFS(
入力項目!$S$10="男",子育て関連マスタ!$C$18,
入力項目!$S$10="女",子育て関連マスタ!$C$19
),0),0
) +
IF(AND(S670&gt;=入力項目!$S$18,S670&lt;=入力項目!$S$19),入力項目!$S$20,0) +
IF(AND(S670&gt;=入力項目!$S$21,S670&lt;=入力項目!$S$22),入力項目!$S$23,0) +
IF(AND(S670&gt;=入力項目!$S$24,S670&lt;=入力項目!$S$25),入力項目!$S$26,0)
)</f>
        <v>0</v>
      </c>
      <c r="AH670">
        <f ca="1">-(
_xlfn.IFS(
T670&lt;=入力項目!$S$11,0,
AND(T670&gt;=入力項目!$S$11+1,T670&lt;=3),IFERROR(VLOOKUP(入力項目!$S$12,子育て関連マスタ!$I$4:$M$5,4,FALSE),0),
AND(T670&gt;=4,T670&lt;=6),IFERROR(VLOOKUP(入力項目!$S$13,子育て関連マスタ!$I$9:$M$12,4,FALSE),0),
AND(T670&gt;=7,T670&lt;=12),IFERROR(VLOOKUP(入力項目!$S$14,子育て関連マスタ!$I$16:$M$17,4,FALSE),0),
AND(T670&gt;=13,T670&lt;=15),IFERROR(VLOOKUP(入力項目!$S$15,子育て関連マスタ!$I$21:$M$22,4,FALSE),0),
AND(T670&gt;=16,T670&lt;=18),IFERROR(VLOOKUP(入力項目!$S$16,子育て関連マスタ!$I$26:$M$28,4,FALSE),0),
AND(T670&gt;=19,T670&lt;=20,入力項目!$S$16="高専"),IFERROR(VLOOKUP(入力項目!$S$16,子育て関連マスタ!$I$26:$M$28,4,FALSE),0),
AND(T670&gt;=19,T670&lt;=20,入力項目!$S$16&lt;&gt;"高専"),IFERROR(VLOOKUP(入力項目!$S$17,子育て関連マスタ!$I$32:$M$37,4,FALSE),0),
AND(T670&gt;=21,T670&lt;=22,入力項目!$S$16="高専"),IFERROR(VLOOKUP(入力項目!$S$17,子育て関連マスタ!$I$32:$M$34,4,FALSE),0),
AND(T670&gt;=21,T670&lt;=22,入力項目!$S$16&lt;&gt;"高専"),IFERROR(VLOOKUP(入力項目!$S$17,子育て関連マスタ!$I$32:$M$34,4,FALSE),0),
T670&gt;=23,0
) +
IF($D670=4,
  IFERROR(_xlfn.IFS(
  T670&lt;=入力項目!$S$11,0,
  AND(T670=入力項目!$S$11),IFERROR(VLOOKUP(入力項目!$S$12,子育て関連マスタ!$I$4:$M$5,2,FALSE),0),
  AND(T670=4),IFERROR(VLOOKUP(入力項目!$S$13,子育て関連マスタ!$I$9:$M$12,2,FALSE),0),
  AND(T670=7),IFERROR(VLOOKUP(入力項目!$S$14,子育て関連マスタ!$I$16:$M$17,2,FALSE),0),
  AND(T670=13),IFERROR(VLOOKUP(入力項目!$S$15,子育て関連マスタ!$I$21:$M$22,2,FALSE),0),
  AND(T670=16),IFERROR(VLOOKUP(入力項目!$S$16,子育て関連マスタ!$I$26:$M$28,2,FALSE),0),
  AND(T670=19,入力項目!$S$16&lt;&gt;"高専"),IFERROR(VLOOKUP(入力項目!$S$17,子育て関連マスタ!$I$32:$M$37,2,FALSE),0),
  AND(T670=21,入力項目!$S$16="高専"),IFERROR(VLOOKUP(入力項目!$S$17,子育て関連マスタ!$I$32:$M$37,2,FALSE),0),
  T670&gt;=22,0
  ),0),0
) +
IF(AND(T670&gt;=1,T670&lt;=15),IF($D670=入力項目!$S$8,入力項目!$S$3,0),0) +
IF(AND(T670&gt;=1,T670&lt;=15),IF($D670=5,入力項目!$S$4,0),0) +
IF(AND(T670&gt;=1,T670&lt;=15),IF($D670=12,入力項目!$S$5,0),0) +
IF(AND(入力項目!$S$7=$A670,入力項目!$S$8=$D670),子育て関連マスタ!$C$14,0) +
IFERROR(IF(AND(YEAR(EDATE(DATE(入力項目!$S$7,入力項目!$S$8,1),1))=$A670,MONTH(EDATE(DATE(入力項目!$S$7,入力項目!$S$8,1),1))=$D670),子育て関連マスタ!$C$15,0),0) +
IF(AND(OR(T670=3,T670=5,T670=7),$D670=11),子育て関連マスタ!$C$17,0) +
IF(AND(T670=20,$D670=1),子育て関連マスタ!$C$18,0) +
IF(AND(T670=20,$D670=1),
IFERROR(_xlfn.IFS(
入力項目!$S$10="男",子育て関連マスタ!$C$18,
入力項目!$S$10="女",子育て関連マスタ!$C$19
),0),0
) +
IF(AND(T670&gt;=入力項目!$S$18,T670&lt;=入力項目!$S$19),入力項目!$S$20,0) +
IF(AND(T670&gt;=入力項目!$S$21,T670&lt;=入力項目!$S$22),入力項目!$S$23,0) +
IF(AND(T670&gt;=入力項目!$S$24,T670&lt;=入力項目!$S$25),入力項目!$S$26,0)
)</f>
        <v>0</v>
      </c>
      <c r="AI670">
        <f ca="1">-(
_xlfn.IFS(
U670&lt;=入力項目!$S$11,0,
AND(U670&gt;=入力項目!$S$11+1,U670&lt;=3),IFERROR(VLOOKUP(入力項目!$S$12,子育て関連マスタ!$I$4:$M$5,4,FALSE),0),
AND(U670&gt;=4,U670&lt;=6),IFERROR(VLOOKUP(入力項目!$S$13,子育て関連マスタ!$I$9:$M$12,4,FALSE),0),
AND(U670&gt;=7,U670&lt;=12),IFERROR(VLOOKUP(入力項目!$S$14,子育て関連マスタ!$I$16:$M$17,4,FALSE),0),
AND(U670&gt;=13,U670&lt;=15),IFERROR(VLOOKUP(入力項目!$S$15,子育て関連マスタ!$I$21:$M$22,4,FALSE),0),
AND(U670&gt;=16,U670&lt;=18),IFERROR(VLOOKUP(入力項目!$S$16,子育て関連マスタ!$I$26:$M$28,4,FALSE),0),
AND(U670&gt;=19,U670&lt;=20,入力項目!$S$16="高専"),IFERROR(VLOOKUP(入力項目!$S$16,子育て関連マスタ!$I$26:$M$28,4,FALSE),0),
AND(U670&gt;=19,U670&lt;=20,入力項目!$S$16&lt;&gt;"高専"),IFERROR(VLOOKUP(入力項目!$S$17,子育て関連マスタ!$I$32:$M$37,4,FALSE),0),
AND(U670&gt;=21,U670&lt;=22,入力項目!$S$16="高専"),IFERROR(VLOOKUP(入力項目!$S$17,子育て関連マスタ!$I$32:$M$34,4,FALSE),0),
AND(U670&gt;=21,U670&lt;=22,入力項目!$S$16&lt;&gt;"高専"),IFERROR(VLOOKUP(入力項目!$S$17,子育て関連マスタ!$I$32:$M$34,4,FALSE),0),
U670&gt;=23,0
) +
IF($D670=4,
  IFERROR(_xlfn.IFS(
  U670&lt;=入力項目!$S$11,0,
  AND(U670=入力項目!$S$11),IFERROR(VLOOKUP(入力項目!$S$12,子育て関連マスタ!$I$4:$M$5,2,FALSE),0),
  AND(U670=4),IFERROR(VLOOKUP(入力項目!$S$13,子育て関連マスタ!$I$9:$M$12,2,FALSE),0),
  AND(U670=7),IFERROR(VLOOKUP(入力項目!$S$14,子育て関連マスタ!$I$16:$M$17,2,FALSE),0),
  AND(U670=13),IFERROR(VLOOKUP(入力項目!$S$15,子育て関連マスタ!$I$21:$M$22,2,FALSE),0),
  AND(U670=16),IFERROR(VLOOKUP(入力項目!$S$16,子育て関連マスタ!$I$26:$M$28,2,FALSE),0),
  AND(U670=19,入力項目!$S$16&lt;&gt;"高専"),IFERROR(VLOOKUP(入力項目!$S$17,子育て関連マスタ!$I$32:$M$37,2,FALSE),0),
  AND(U670=21,入力項目!$S$16="高専"),IFERROR(VLOOKUP(入力項目!$S$17,子育て関連マスタ!$I$32:$M$37,2,FALSE),0),
  U670&gt;=22,0
  ),0),0
) +
IF(AND(U670&gt;=1,U670&lt;=15),IF($D670=入力項目!$S$8,入力項目!$S$3,0),0) +
IF(AND(U670&gt;=1,U670&lt;=15),IF($D670=5,入力項目!$S$4,0),0) +
IF(AND(U670&gt;=1,U670&lt;=15),IF($D670=12,入力項目!$S$5,0),0) +
IF(AND(入力項目!$S$7=$A670,入力項目!$S$8=$D670),子育て関連マスタ!$C$14,0) +
IFERROR(IF(AND(YEAR(EDATE(DATE(入力項目!$S$7,入力項目!$S$8,1),1))=$A670,MONTH(EDATE(DATE(入力項目!$S$7,入力項目!$S$8,1),1))=$D670),子育て関連マスタ!$C$15,0),0) +
IF(AND(OR(U670=3,U670=5,U670=7),$D670=11),子育て関連マスタ!$C$17,0) +
IF(AND(U670=20,$D670=1),子育て関連マスタ!$C$18,0) +
IF(AND(U670=20,$D670=1),
IFERROR(_xlfn.IFS(
入力項目!$S$10="男",子育て関連マスタ!$C$18,
入力項目!$S$10="女",子育て関連マスタ!$C$19
),0),0
) +
IF(AND(U670&gt;=入力項目!$S$18,U670&lt;=入力項目!$S$19),入力項目!$S$20,0) +
IF(AND(U670&gt;=入力項目!$S$21,U670&lt;=入力項目!$S$22),入力項目!$S$23,0) +
IF(AND(U670&gt;=入力項目!$S$24,U670&lt;=入力項目!$S$25),入力項目!$S$26,0)
)</f>
        <v>0</v>
      </c>
      <c r="AJ670" s="10">
        <f ca="1">-VLOOKUP($D670,月別収支!$A$2:$H$13,7,FALSE)</f>
        <v>-20000</v>
      </c>
    </row>
    <row r="671" spans="1:36" x14ac:dyDescent="0.4">
      <c r="A671">
        <f t="shared" ca="1" si="173"/>
        <v>2080</v>
      </c>
      <c r="B671">
        <f t="shared" ca="1" si="180"/>
        <v>2080</v>
      </c>
      <c r="C671">
        <f t="shared" ca="1" si="181"/>
        <v>56</v>
      </c>
      <c r="D671">
        <f t="shared" ca="1" si="174"/>
        <v>5</v>
      </c>
      <c r="E671" t="str">
        <f t="shared" ca="1" si="175"/>
        <v>2080年5月</v>
      </c>
      <c r="F671">
        <f ca="1">IF(OR(入力項目!$N$5&lt;$A671,AND(入力項目!$N$5=$A671,入力項目!$N$6&lt;$D671)),IF(F670=0,1,IF(G671=12,F670+1,F670)),0)</f>
        <v>55</v>
      </c>
      <c r="G671">
        <f ca="1">IF(OR(入力項目!$N$5&lt;$A671,AND(入力項目!$N$5=$A671,入力項目!$N$6&lt;$D671)),IF(G670=12,1,G670+1),0)</f>
        <v>7</v>
      </c>
      <c r="H671" t="str">
        <f t="shared" ca="1" si="176"/>
        <v>55_7</v>
      </c>
      <c r="I671">
        <f ca="1">IF(
  IFERROR(AND($C671&gt;0,MOD($C671,入力項目!$N$22)=0,$D671=入力項目!$N$23), FALSE),
  1,
  IF(
    AND(I670&gt;0,J670=12),
    IF(I670=入力項目!$N$28, 0, I670+1),
    I670
  )
)</f>
        <v>1</v>
      </c>
      <c r="J671">
        <f ca="1">IF($D671=入力項目!$N$23,1,IFERROR(J670+1,1))</f>
        <v>12</v>
      </c>
      <c r="K671" t="str">
        <f t="shared" ca="1" si="177"/>
        <v>1_12</v>
      </c>
      <c r="L671">
        <f ca="1">L670+IF(入力項目!$D$4=$D671,1,0)</f>
        <v>84</v>
      </c>
      <c r="M671" t="str">
        <f t="shared" ca="1" si="178"/>
        <v>84歳</v>
      </c>
      <c r="N671">
        <f t="shared" ca="1" si="182"/>
        <v>85</v>
      </c>
      <c r="O671" t="str">
        <f t="shared" ca="1" si="179"/>
        <v>85歳</v>
      </c>
      <c r="P671">
        <f t="shared" ca="1" si="183"/>
        <v>60</v>
      </c>
      <c r="Q671">
        <f t="shared" ca="1" si="184"/>
        <v>58</v>
      </c>
      <c r="R671">
        <f t="shared" ca="1" si="185"/>
        <v>2081</v>
      </c>
      <c r="S671">
        <f t="shared" ca="1" si="186"/>
        <v>2081</v>
      </c>
      <c r="T671">
        <f t="shared" ca="1" si="187"/>
        <v>2081</v>
      </c>
      <c r="U671">
        <f t="shared" ca="1" si="188"/>
        <v>2081</v>
      </c>
      <c r="V671" s="10">
        <f t="shared" ca="1" si="189"/>
        <v>53132425</v>
      </c>
      <c r="W671" s="10">
        <f ca="1">IF($L671&lt;その他マスタ!$B$1,VLOOKUP($D671,月別収支!$A$2:$H$13,2,FALSE),その他マスタ!$B$3)+IF(AND($L671=その他マスタ!$B$1,入力項目!$I$9="あり",$D671=入力項目!$D$4),その他マスタ!$B$2,0)</f>
        <v>150000</v>
      </c>
      <c r="X671" s="10">
        <f ca="1">-IF(入力項目!$K$5=TRUE,
IF($F671+$G671&lt;3,VLOOKUP($D671,月別収支!$A$2:$H$13,8,FALSE),0)+IFERROR(VLOOKUP($H671,住宅ローン計算!C:P,13,FALSE),0)+IF($F671&gt;1,IF(OR($G671=3,$G671=6,$G671=9,$G671=12),ROUNDUP(入力項目!$N$18/4,0),0),0),
VLOOKUP($D671,月別収支!$A$2:$H$13,8,FALSE))</f>
        <v>0</v>
      </c>
      <c r="Y671" s="10">
        <f ca="1">-VLOOKUP($D671,月別収支!$A$2:$H$13,3,FALSE)</f>
        <v>-75000</v>
      </c>
      <c r="Z671" s="10">
        <f ca="1">-VLOOKUP($D671,月別収支!$A$2:$H$13,4,FALSE)</f>
        <v>-27000</v>
      </c>
      <c r="AA671" s="10">
        <f ca="1">-VLOOKUP($D671,月別収支!$A$2:$H$13,6,FALSE)</f>
        <v>-10000</v>
      </c>
      <c r="AB671" s="10">
        <f ca="1">-(
VLOOKUP($D671,月別収支!$A$2:$H$13,5,FALSE)+IF(AND(入力項目!$I$27&lt;=$A671,ISEVEN($A671-入力項目!$I$27),入力項目!$I$28=$D671),入力項目!$I$26,0)
+IF(入力項目!$K$26=TRUE,
IFERROR(VLOOKUP($K671,マイカーローン計算!C:P,13,FALSE),0),
IFERROR(
  IF(AND($C671&gt;0,MOD($C671,入力項目!$N$22)=0,$D671=入力項目!$N$23),入力項目!$N$24,0),
 0
)
)
)</f>
        <v>-30000</v>
      </c>
      <c r="AC671" s="10">
        <f ca="1">-IF($A671&lt;入力項目!$N$33,入力項目!$N$35,IF(AND($A671=入力項目!$N$33,$D671&lt;=入力項目!$N$34),入力項目!$N$35,0))</f>
        <v>0</v>
      </c>
      <c r="AD671">
        <f ca="1">-(
_xlfn.IFS(
P671&lt;=入力項目!$S$11,0,
AND(P671&gt;=入力項目!$S$11+1,P671&lt;=3),IFERROR(VLOOKUP(入力項目!$S$12,子育て関連マスタ!$I$4:$M$5,4,FALSE),0),
AND(P671&gt;=4,P671&lt;=6),IFERROR(VLOOKUP(入力項目!$S$13,子育て関連マスタ!$I$9:$M$12,4,FALSE),0),
AND(P671&gt;=7,P671&lt;=12),IFERROR(VLOOKUP(入力項目!$S$14,子育て関連マスタ!$I$16:$M$17,4,FALSE),0),
AND(P671&gt;=13,P671&lt;=15),IFERROR(VLOOKUP(入力項目!$S$15,子育て関連マスタ!$I$21:$M$22,4,FALSE),0),
AND(P671&gt;=16,P671&lt;=18),IFERROR(VLOOKUP(入力項目!$S$16,子育て関連マスタ!$I$26:$M$28,4,FALSE),0),
AND(P671&gt;=19,P671&lt;=20,入力項目!$S$16="高専"),IFERROR(VLOOKUP(入力項目!$S$16,子育て関連マスタ!$I$26:$M$28,4,FALSE),0),
AND(P671&gt;=19,P671&lt;=20,入力項目!$S$16&lt;&gt;"高専"),IFERROR(VLOOKUP(入力項目!$S$17,子育て関連マスタ!$I$32:$M$37,4,FALSE),0),
AND(P671&gt;=21,P671&lt;=22,入力項目!$S$16="高専"),IFERROR(VLOOKUP(入力項目!$S$17,子育て関連マスタ!$I$32:$M$34,4,FALSE),0),
AND(P671&gt;=21,P671&lt;=22,入力項目!$S$16&lt;&gt;"高専"),IFERROR(VLOOKUP(入力項目!$S$17,子育て関連マスタ!$I$32:$M$34,4,FALSE),0),
P671&gt;=23,0
) +
IF($D671=4,
  IFERROR(_xlfn.IFS(
  P671&lt;=入力項目!$S$11,0,
  AND(P671=入力項目!$S$11),IFERROR(VLOOKUP(入力項目!$S$12,子育て関連マスタ!$I$4:$M$5,2,FALSE),0),
  AND(P671=4),IFERROR(VLOOKUP(入力項目!$S$13,子育て関連マスタ!$I$9:$M$12,2,FALSE),0),
  AND(P671=7),IFERROR(VLOOKUP(入力項目!$S$14,子育て関連マスタ!$I$16:$M$17,2,FALSE),0),
  AND(P671=13),IFERROR(VLOOKUP(入力項目!$S$15,子育て関連マスタ!$I$21:$M$22,2,FALSE),0),
  AND(P671=16),IFERROR(VLOOKUP(入力項目!$S$16,子育て関連マスタ!$I$26:$M$28,2,FALSE),0),
  AND(P671=19,入力項目!$S$16&lt;&gt;"高専"),IFERROR(VLOOKUP(入力項目!$S$17,子育て関連マスタ!$I$32:$M$37,2,FALSE),0),
  AND(P671=21,入力項目!$S$16="高専"),IFERROR(VLOOKUP(入力項目!$S$17,子育て関連マスタ!$I$32:$M$37,2,FALSE),0),
  P671&gt;=22,0
  ),0),0
) +
IF(AND(P671&gt;=1,P671&lt;=15),IF($D671=入力項目!$S$8,入力項目!$S$3,0),0) +
IF(AND(P671&gt;=1,P671&lt;=15),IF($D671=5,入力項目!$S$4,0),0) +
IF(AND(P671&gt;=1,P671&lt;=15),IF($D671=12,入力項目!$S$5,0),0) +
IF(AND(入力項目!$S$7=$A671,入力項目!$S$8=$D671),子育て関連マスタ!$C$14,0) +
IFERROR(IF(AND(YEAR(EDATE(DATE(入力項目!$S$7,入力項目!$S$8,1),1))=$A671,MONTH(EDATE(DATE(入力項目!$S$7,入力項目!$S$8,1),1))=$D671),子育て関連マスタ!$C$15,0),0) +
IF(AND(OR(P671=3,P671=5,P671=7),$D671=11),子育て関連マスタ!$C$17,0) +
IF(AND(P671=20,$D671=1),子育て関連マスタ!$C$18,0) +
IF(AND(P671=20,$D671=1),
IFERROR(_xlfn.IFS(
入力項目!$S$10="男",子育て関連マスタ!$C$18,
入力項目!$S$10="女",子育て関連マスタ!$C$19
),0),0
) +
IF(AND(P671&gt;=入力項目!$S$18,P671&lt;=入力項目!$S$19),入力項目!$S$20,0) +
IF(AND(P671&gt;=入力項目!$S$21,P671&lt;=入力項目!$S$22),入力項目!$S$23,0) +
IF(AND(P671&gt;=入力項目!$S$24,P671&lt;=入力項目!$S$25),入力項目!$S$26,0)
)</f>
        <v>0</v>
      </c>
      <c r="AE671">
        <f ca="1">-(
_xlfn.IFS(
Q671&lt;=入力項目!$S$11,0,
AND(Q671&gt;=入力項目!$S$11+1,Q671&lt;=3),IFERROR(VLOOKUP(入力項目!$S$12,子育て関連マスタ!$I$4:$M$5,4,FALSE),0),
AND(Q671&gt;=4,Q671&lt;=6),IFERROR(VLOOKUP(入力項目!$S$13,子育て関連マスタ!$I$9:$M$12,4,FALSE),0),
AND(Q671&gt;=7,Q671&lt;=12),IFERROR(VLOOKUP(入力項目!$S$14,子育て関連マスタ!$I$16:$M$17,4,FALSE),0),
AND(Q671&gt;=13,Q671&lt;=15),IFERROR(VLOOKUP(入力項目!$S$15,子育て関連マスタ!$I$21:$M$22,4,FALSE),0),
AND(Q671&gt;=16,Q671&lt;=18),IFERROR(VLOOKUP(入力項目!$S$16,子育て関連マスタ!$I$26:$M$28,4,FALSE),0),
AND(Q671&gt;=19,Q671&lt;=20,入力項目!$S$16="高専"),IFERROR(VLOOKUP(入力項目!$S$16,子育て関連マスタ!$I$26:$M$28,4,FALSE),0),
AND(Q671&gt;=19,Q671&lt;=20,入力項目!$S$16&lt;&gt;"高専"),IFERROR(VLOOKUP(入力項目!$S$17,子育て関連マスタ!$I$32:$M$37,4,FALSE),0),
AND(Q671&gt;=21,Q671&lt;=22,入力項目!$S$16="高専"),IFERROR(VLOOKUP(入力項目!$S$17,子育て関連マスタ!$I$32:$M$34,4,FALSE),0),
AND(Q671&gt;=21,Q671&lt;=22,入力項目!$S$16&lt;&gt;"高専"),IFERROR(VLOOKUP(入力項目!$S$17,子育て関連マスタ!$I$32:$M$34,4,FALSE),0),
Q671&gt;=23,0
) +
IF($D671=4,
  IFERROR(_xlfn.IFS(
  Q671&lt;=入力項目!$S$11,0,
  AND(Q671=入力項目!$S$11),IFERROR(VLOOKUP(入力項目!$S$12,子育て関連マスタ!$I$4:$M$5,2,FALSE),0),
  AND(Q671=4),IFERROR(VLOOKUP(入力項目!$S$13,子育て関連マスタ!$I$9:$M$12,2,FALSE),0),
  AND(Q671=7),IFERROR(VLOOKUP(入力項目!$S$14,子育て関連マスタ!$I$16:$M$17,2,FALSE),0),
  AND(Q671=13),IFERROR(VLOOKUP(入力項目!$S$15,子育て関連マスタ!$I$21:$M$22,2,FALSE),0),
  AND(Q671=16),IFERROR(VLOOKUP(入力項目!$S$16,子育て関連マスタ!$I$26:$M$28,2,FALSE),0),
  AND(Q671=19,入力項目!$S$16&lt;&gt;"高専"),IFERROR(VLOOKUP(入力項目!$S$17,子育て関連マスタ!$I$32:$M$37,2,FALSE),0),
  AND(Q671=21,入力項目!$S$16="高専"),IFERROR(VLOOKUP(入力項目!$S$17,子育て関連マスタ!$I$32:$M$37,2,FALSE),0),
  Q671&gt;=22,0
  ),0),0
) +
IF(AND(Q671&gt;=1,Q671&lt;=15),IF($D671=入力項目!$S$8,入力項目!$S$3,0),0) +
IF(AND(Q671&gt;=1,Q671&lt;=15),IF($D671=5,入力項目!$S$4,0),0) +
IF(AND(Q671&gt;=1,Q671&lt;=15),IF($D671=12,入力項目!$S$5,0),0) +
IF(AND(入力項目!$S$7=$A671,入力項目!$S$8=$D671),子育て関連マスタ!$C$14,0) +
IFERROR(IF(AND(YEAR(EDATE(DATE(入力項目!$S$7,入力項目!$S$8,1),1))=$A671,MONTH(EDATE(DATE(入力項目!$S$7,入力項目!$S$8,1),1))=$D671),子育て関連マスタ!$C$15,0),0) +
IF(AND(OR(Q671=3,Q671=5,Q671=7),$D671=11),子育て関連マスタ!$C$17,0) +
IF(AND(Q671=20,$D671=1),子育て関連マスタ!$C$18,0) +
IF(AND(Q671=20,$D671=1),
IFERROR(_xlfn.IFS(
入力項目!$S$10="男",子育て関連マスタ!$C$18,
入力項目!$S$10="女",子育て関連マスタ!$C$19
),0),0
) +
IF(AND(Q671&gt;=入力項目!$S$18,Q671&lt;=入力項目!$S$19),入力項目!$S$20,0) +
IF(AND(Q671&gt;=入力項目!$S$21,Q671&lt;=入力項目!$S$22),入力項目!$S$23,0) +
IF(AND(Q671&gt;=入力項目!$S$24,Q671&lt;=入力項目!$S$25),入力項目!$S$26,0)
)</f>
        <v>0</v>
      </c>
      <c r="AF671">
        <f ca="1">-(
_xlfn.IFS(
R671&lt;=入力項目!$S$11,0,
AND(R671&gt;=入力項目!$S$11+1,R671&lt;=3),IFERROR(VLOOKUP(入力項目!$S$12,子育て関連マスタ!$I$4:$M$5,4,FALSE),0),
AND(R671&gt;=4,R671&lt;=6),IFERROR(VLOOKUP(入力項目!$S$13,子育て関連マスタ!$I$9:$M$12,4,FALSE),0),
AND(R671&gt;=7,R671&lt;=12),IFERROR(VLOOKUP(入力項目!$S$14,子育て関連マスタ!$I$16:$M$17,4,FALSE),0),
AND(R671&gt;=13,R671&lt;=15),IFERROR(VLOOKUP(入力項目!$S$15,子育て関連マスタ!$I$21:$M$22,4,FALSE),0),
AND(R671&gt;=16,R671&lt;=18),IFERROR(VLOOKUP(入力項目!$S$16,子育て関連マスタ!$I$26:$M$28,4,FALSE),0),
AND(R671&gt;=19,R671&lt;=20,入力項目!$S$16="高専"),IFERROR(VLOOKUP(入力項目!$S$16,子育て関連マスタ!$I$26:$M$28,4,FALSE),0),
AND(R671&gt;=19,R671&lt;=20,入力項目!$S$16&lt;&gt;"高専"),IFERROR(VLOOKUP(入力項目!$S$17,子育て関連マスタ!$I$32:$M$37,4,FALSE),0),
AND(R671&gt;=21,R671&lt;=22,入力項目!$S$16="高専"),IFERROR(VLOOKUP(入力項目!$S$17,子育て関連マスタ!$I$32:$M$34,4,FALSE),0),
AND(R671&gt;=21,R671&lt;=22,入力項目!$S$16&lt;&gt;"高専"),IFERROR(VLOOKUP(入力項目!$S$17,子育て関連マスタ!$I$32:$M$34,4,FALSE),0),
R671&gt;=23,0
) +
IF($D671=4,
  IFERROR(_xlfn.IFS(
  R671&lt;=入力項目!$S$11,0,
  AND(R671=入力項目!$S$11),IFERROR(VLOOKUP(入力項目!$S$12,子育て関連マスタ!$I$4:$M$5,2,FALSE),0),
  AND(R671=4),IFERROR(VLOOKUP(入力項目!$S$13,子育て関連マスタ!$I$9:$M$12,2,FALSE),0),
  AND(R671=7),IFERROR(VLOOKUP(入力項目!$S$14,子育て関連マスタ!$I$16:$M$17,2,FALSE),0),
  AND(R671=13),IFERROR(VLOOKUP(入力項目!$S$15,子育て関連マスタ!$I$21:$M$22,2,FALSE),0),
  AND(R671=16),IFERROR(VLOOKUP(入力項目!$S$16,子育て関連マスタ!$I$26:$M$28,2,FALSE),0),
  AND(R671=19,入力項目!$S$16&lt;&gt;"高専"),IFERROR(VLOOKUP(入力項目!$S$17,子育て関連マスタ!$I$32:$M$37,2,FALSE),0),
  AND(R671=21,入力項目!$S$16="高専"),IFERROR(VLOOKUP(入力項目!$S$17,子育て関連マスタ!$I$32:$M$37,2,FALSE),0),
  R671&gt;=22,0
  ),0),0
) +
IF(AND(R671&gt;=1,R671&lt;=15),IF($D671=入力項目!$S$8,入力項目!$S$3,0),0) +
IF(AND(R671&gt;=1,R671&lt;=15),IF($D671=5,入力項目!$S$4,0),0) +
IF(AND(R671&gt;=1,R671&lt;=15),IF($D671=12,入力項目!$S$5,0),0) +
IF(AND(入力項目!$S$7=$A671,入力項目!$S$8=$D671),子育て関連マスタ!$C$14,0) +
IFERROR(IF(AND(YEAR(EDATE(DATE(入力項目!$S$7,入力項目!$S$8,1),1))=$A671,MONTH(EDATE(DATE(入力項目!$S$7,入力項目!$S$8,1),1))=$D671),子育て関連マスタ!$C$15,0),0) +
IF(AND(OR(R671=3,R671=5,R671=7),$D671=11),子育て関連マスタ!$C$17,0) +
IF(AND(R671=20,$D671=1),子育て関連マスタ!$C$18,0) +
IF(AND(R671=20,$D671=1),
IFERROR(_xlfn.IFS(
入力項目!$S$10="男",子育て関連マスタ!$C$18,
入力項目!$S$10="女",子育て関連マスタ!$C$19
),0),0
) +
IF(AND(R671&gt;=入力項目!$S$18,R671&lt;=入力項目!$S$19),入力項目!$S$20,0) +
IF(AND(R671&gt;=入力項目!$S$21,R671&lt;=入力項目!$S$22),入力項目!$S$23,0) +
IF(AND(R671&gt;=入力項目!$S$24,R671&lt;=入力項目!$S$25),入力項目!$S$26,0)
)</f>
        <v>0</v>
      </c>
      <c r="AG671">
        <f ca="1">-(
_xlfn.IFS(
S671&lt;=入力項目!$S$11,0,
AND(S671&gt;=入力項目!$S$11+1,S671&lt;=3),IFERROR(VLOOKUP(入力項目!$S$12,子育て関連マスタ!$I$4:$M$5,4,FALSE),0),
AND(S671&gt;=4,S671&lt;=6),IFERROR(VLOOKUP(入力項目!$S$13,子育て関連マスタ!$I$9:$M$12,4,FALSE),0),
AND(S671&gt;=7,S671&lt;=12),IFERROR(VLOOKUP(入力項目!$S$14,子育て関連マスタ!$I$16:$M$17,4,FALSE),0),
AND(S671&gt;=13,S671&lt;=15),IFERROR(VLOOKUP(入力項目!$S$15,子育て関連マスタ!$I$21:$M$22,4,FALSE),0),
AND(S671&gt;=16,S671&lt;=18),IFERROR(VLOOKUP(入力項目!$S$16,子育て関連マスタ!$I$26:$M$28,4,FALSE),0),
AND(S671&gt;=19,S671&lt;=20,入力項目!$S$16="高専"),IFERROR(VLOOKUP(入力項目!$S$16,子育て関連マスタ!$I$26:$M$28,4,FALSE),0),
AND(S671&gt;=19,S671&lt;=20,入力項目!$S$16&lt;&gt;"高専"),IFERROR(VLOOKUP(入力項目!$S$17,子育て関連マスタ!$I$32:$M$37,4,FALSE),0),
AND(S671&gt;=21,S671&lt;=22,入力項目!$S$16="高専"),IFERROR(VLOOKUP(入力項目!$S$17,子育て関連マスタ!$I$32:$M$34,4,FALSE),0),
AND(S671&gt;=21,S671&lt;=22,入力項目!$S$16&lt;&gt;"高専"),IFERROR(VLOOKUP(入力項目!$S$17,子育て関連マスタ!$I$32:$M$34,4,FALSE),0),
S671&gt;=23,0
) +
IF($D671=4,
  IFERROR(_xlfn.IFS(
  S671&lt;=入力項目!$S$11,0,
  AND(S671=入力項目!$S$11),IFERROR(VLOOKUP(入力項目!$S$12,子育て関連マスタ!$I$4:$M$5,2,FALSE),0),
  AND(S671=4),IFERROR(VLOOKUP(入力項目!$S$13,子育て関連マスタ!$I$9:$M$12,2,FALSE),0),
  AND(S671=7),IFERROR(VLOOKUP(入力項目!$S$14,子育て関連マスタ!$I$16:$M$17,2,FALSE),0),
  AND(S671=13),IFERROR(VLOOKUP(入力項目!$S$15,子育て関連マスタ!$I$21:$M$22,2,FALSE),0),
  AND(S671=16),IFERROR(VLOOKUP(入力項目!$S$16,子育て関連マスタ!$I$26:$M$28,2,FALSE),0),
  AND(S671=19,入力項目!$S$16&lt;&gt;"高専"),IFERROR(VLOOKUP(入力項目!$S$17,子育て関連マスタ!$I$32:$M$37,2,FALSE),0),
  AND(S671=21,入力項目!$S$16="高専"),IFERROR(VLOOKUP(入力項目!$S$17,子育て関連マスタ!$I$32:$M$37,2,FALSE),0),
  S671&gt;=22,0
  ),0),0
) +
IF(AND(S671&gt;=1,S671&lt;=15),IF($D671=入力項目!$S$8,入力項目!$S$3,0),0) +
IF(AND(S671&gt;=1,S671&lt;=15),IF($D671=5,入力項目!$S$4,0),0) +
IF(AND(S671&gt;=1,S671&lt;=15),IF($D671=12,入力項目!$S$5,0),0) +
IF(AND(入力項目!$S$7=$A671,入力項目!$S$8=$D671),子育て関連マスタ!$C$14,0) +
IFERROR(IF(AND(YEAR(EDATE(DATE(入力項目!$S$7,入力項目!$S$8,1),1))=$A671,MONTH(EDATE(DATE(入力項目!$S$7,入力項目!$S$8,1),1))=$D671),子育て関連マスタ!$C$15,0),0) +
IF(AND(OR(S671=3,S671=5,S671=7),$D671=11),子育て関連マスタ!$C$17,0) +
IF(AND(S671=20,$D671=1),子育て関連マスタ!$C$18,0) +
IF(AND(S671=20,$D671=1),
IFERROR(_xlfn.IFS(
入力項目!$S$10="男",子育て関連マスタ!$C$18,
入力項目!$S$10="女",子育て関連マスタ!$C$19
),0),0
) +
IF(AND(S671&gt;=入力項目!$S$18,S671&lt;=入力項目!$S$19),入力項目!$S$20,0) +
IF(AND(S671&gt;=入力項目!$S$21,S671&lt;=入力項目!$S$22),入力項目!$S$23,0) +
IF(AND(S671&gt;=入力項目!$S$24,S671&lt;=入力項目!$S$25),入力項目!$S$26,0)
)</f>
        <v>0</v>
      </c>
      <c r="AH671">
        <f ca="1">-(
_xlfn.IFS(
T671&lt;=入力項目!$S$11,0,
AND(T671&gt;=入力項目!$S$11+1,T671&lt;=3),IFERROR(VLOOKUP(入力項目!$S$12,子育て関連マスタ!$I$4:$M$5,4,FALSE),0),
AND(T671&gt;=4,T671&lt;=6),IFERROR(VLOOKUP(入力項目!$S$13,子育て関連マスタ!$I$9:$M$12,4,FALSE),0),
AND(T671&gt;=7,T671&lt;=12),IFERROR(VLOOKUP(入力項目!$S$14,子育て関連マスタ!$I$16:$M$17,4,FALSE),0),
AND(T671&gt;=13,T671&lt;=15),IFERROR(VLOOKUP(入力項目!$S$15,子育て関連マスタ!$I$21:$M$22,4,FALSE),0),
AND(T671&gt;=16,T671&lt;=18),IFERROR(VLOOKUP(入力項目!$S$16,子育て関連マスタ!$I$26:$M$28,4,FALSE),0),
AND(T671&gt;=19,T671&lt;=20,入力項目!$S$16="高専"),IFERROR(VLOOKUP(入力項目!$S$16,子育て関連マスタ!$I$26:$M$28,4,FALSE),0),
AND(T671&gt;=19,T671&lt;=20,入力項目!$S$16&lt;&gt;"高専"),IFERROR(VLOOKUP(入力項目!$S$17,子育て関連マスタ!$I$32:$M$37,4,FALSE),0),
AND(T671&gt;=21,T671&lt;=22,入力項目!$S$16="高専"),IFERROR(VLOOKUP(入力項目!$S$17,子育て関連マスタ!$I$32:$M$34,4,FALSE),0),
AND(T671&gt;=21,T671&lt;=22,入力項目!$S$16&lt;&gt;"高専"),IFERROR(VLOOKUP(入力項目!$S$17,子育て関連マスタ!$I$32:$M$34,4,FALSE),0),
T671&gt;=23,0
) +
IF($D671=4,
  IFERROR(_xlfn.IFS(
  T671&lt;=入力項目!$S$11,0,
  AND(T671=入力項目!$S$11),IFERROR(VLOOKUP(入力項目!$S$12,子育て関連マスタ!$I$4:$M$5,2,FALSE),0),
  AND(T671=4),IFERROR(VLOOKUP(入力項目!$S$13,子育て関連マスタ!$I$9:$M$12,2,FALSE),0),
  AND(T671=7),IFERROR(VLOOKUP(入力項目!$S$14,子育て関連マスタ!$I$16:$M$17,2,FALSE),0),
  AND(T671=13),IFERROR(VLOOKUP(入力項目!$S$15,子育て関連マスタ!$I$21:$M$22,2,FALSE),0),
  AND(T671=16),IFERROR(VLOOKUP(入力項目!$S$16,子育て関連マスタ!$I$26:$M$28,2,FALSE),0),
  AND(T671=19,入力項目!$S$16&lt;&gt;"高専"),IFERROR(VLOOKUP(入力項目!$S$17,子育て関連マスタ!$I$32:$M$37,2,FALSE),0),
  AND(T671=21,入力項目!$S$16="高専"),IFERROR(VLOOKUP(入力項目!$S$17,子育て関連マスタ!$I$32:$M$37,2,FALSE),0),
  T671&gt;=22,0
  ),0),0
) +
IF(AND(T671&gt;=1,T671&lt;=15),IF($D671=入力項目!$S$8,入力項目!$S$3,0),0) +
IF(AND(T671&gt;=1,T671&lt;=15),IF($D671=5,入力項目!$S$4,0),0) +
IF(AND(T671&gt;=1,T671&lt;=15),IF($D671=12,入力項目!$S$5,0),0) +
IF(AND(入力項目!$S$7=$A671,入力項目!$S$8=$D671),子育て関連マスタ!$C$14,0) +
IFERROR(IF(AND(YEAR(EDATE(DATE(入力項目!$S$7,入力項目!$S$8,1),1))=$A671,MONTH(EDATE(DATE(入力項目!$S$7,入力項目!$S$8,1),1))=$D671),子育て関連マスタ!$C$15,0),0) +
IF(AND(OR(T671=3,T671=5,T671=7),$D671=11),子育て関連マスタ!$C$17,0) +
IF(AND(T671=20,$D671=1),子育て関連マスタ!$C$18,0) +
IF(AND(T671=20,$D671=1),
IFERROR(_xlfn.IFS(
入力項目!$S$10="男",子育て関連マスタ!$C$18,
入力項目!$S$10="女",子育て関連マスタ!$C$19
),0),0
) +
IF(AND(T671&gt;=入力項目!$S$18,T671&lt;=入力項目!$S$19),入力項目!$S$20,0) +
IF(AND(T671&gt;=入力項目!$S$21,T671&lt;=入力項目!$S$22),入力項目!$S$23,0) +
IF(AND(T671&gt;=入力項目!$S$24,T671&lt;=入力項目!$S$25),入力項目!$S$26,0)
)</f>
        <v>0</v>
      </c>
      <c r="AI671">
        <f ca="1">-(
_xlfn.IFS(
U671&lt;=入力項目!$S$11,0,
AND(U671&gt;=入力項目!$S$11+1,U671&lt;=3),IFERROR(VLOOKUP(入力項目!$S$12,子育て関連マスタ!$I$4:$M$5,4,FALSE),0),
AND(U671&gt;=4,U671&lt;=6),IFERROR(VLOOKUP(入力項目!$S$13,子育て関連マスタ!$I$9:$M$12,4,FALSE),0),
AND(U671&gt;=7,U671&lt;=12),IFERROR(VLOOKUP(入力項目!$S$14,子育て関連マスタ!$I$16:$M$17,4,FALSE),0),
AND(U671&gt;=13,U671&lt;=15),IFERROR(VLOOKUP(入力項目!$S$15,子育て関連マスタ!$I$21:$M$22,4,FALSE),0),
AND(U671&gt;=16,U671&lt;=18),IFERROR(VLOOKUP(入力項目!$S$16,子育て関連マスタ!$I$26:$M$28,4,FALSE),0),
AND(U671&gt;=19,U671&lt;=20,入力項目!$S$16="高専"),IFERROR(VLOOKUP(入力項目!$S$16,子育て関連マスタ!$I$26:$M$28,4,FALSE),0),
AND(U671&gt;=19,U671&lt;=20,入力項目!$S$16&lt;&gt;"高専"),IFERROR(VLOOKUP(入力項目!$S$17,子育て関連マスタ!$I$32:$M$37,4,FALSE),0),
AND(U671&gt;=21,U671&lt;=22,入力項目!$S$16="高専"),IFERROR(VLOOKUP(入力項目!$S$17,子育て関連マスタ!$I$32:$M$34,4,FALSE),0),
AND(U671&gt;=21,U671&lt;=22,入力項目!$S$16&lt;&gt;"高専"),IFERROR(VLOOKUP(入力項目!$S$17,子育て関連マスタ!$I$32:$M$34,4,FALSE),0),
U671&gt;=23,0
) +
IF($D671=4,
  IFERROR(_xlfn.IFS(
  U671&lt;=入力項目!$S$11,0,
  AND(U671=入力項目!$S$11),IFERROR(VLOOKUP(入力項目!$S$12,子育て関連マスタ!$I$4:$M$5,2,FALSE),0),
  AND(U671=4),IFERROR(VLOOKUP(入力項目!$S$13,子育て関連マスタ!$I$9:$M$12,2,FALSE),0),
  AND(U671=7),IFERROR(VLOOKUP(入力項目!$S$14,子育て関連マスタ!$I$16:$M$17,2,FALSE),0),
  AND(U671=13),IFERROR(VLOOKUP(入力項目!$S$15,子育て関連マスタ!$I$21:$M$22,2,FALSE),0),
  AND(U671=16),IFERROR(VLOOKUP(入力項目!$S$16,子育て関連マスタ!$I$26:$M$28,2,FALSE),0),
  AND(U671=19,入力項目!$S$16&lt;&gt;"高専"),IFERROR(VLOOKUP(入力項目!$S$17,子育て関連マスタ!$I$32:$M$37,2,FALSE),0),
  AND(U671=21,入力項目!$S$16="高専"),IFERROR(VLOOKUP(入力項目!$S$17,子育て関連マスタ!$I$32:$M$37,2,FALSE),0),
  U671&gt;=22,0
  ),0),0
) +
IF(AND(U671&gt;=1,U671&lt;=15),IF($D671=入力項目!$S$8,入力項目!$S$3,0),0) +
IF(AND(U671&gt;=1,U671&lt;=15),IF($D671=5,入力項目!$S$4,0),0) +
IF(AND(U671&gt;=1,U671&lt;=15),IF($D671=12,入力項目!$S$5,0),0) +
IF(AND(入力項目!$S$7=$A671,入力項目!$S$8=$D671),子育て関連マスタ!$C$14,0) +
IFERROR(IF(AND(YEAR(EDATE(DATE(入力項目!$S$7,入力項目!$S$8,1),1))=$A671,MONTH(EDATE(DATE(入力項目!$S$7,入力項目!$S$8,1),1))=$D671),子育て関連マスタ!$C$15,0),0) +
IF(AND(OR(U671=3,U671=5,U671=7),$D671=11),子育て関連マスタ!$C$17,0) +
IF(AND(U671=20,$D671=1),子育て関連マスタ!$C$18,0) +
IF(AND(U671=20,$D671=1),
IFERROR(_xlfn.IFS(
入力項目!$S$10="男",子育て関連マスタ!$C$18,
入力項目!$S$10="女",子育て関連マスタ!$C$19
),0),0
) +
IF(AND(U671&gt;=入力項目!$S$18,U671&lt;=入力項目!$S$19),入力項目!$S$20,0) +
IF(AND(U671&gt;=入力項目!$S$21,U671&lt;=入力項目!$S$22),入力項目!$S$23,0) +
IF(AND(U671&gt;=入力項目!$S$24,U671&lt;=入力項目!$S$25),入力項目!$S$26,0)
)</f>
        <v>0</v>
      </c>
      <c r="AJ671" s="10">
        <f ca="1">-VLOOKUP($D671,月別収支!$A$2:$H$13,7,FALSE)</f>
        <v>-20000</v>
      </c>
    </row>
    <row r="672" spans="1:36" x14ac:dyDescent="0.4">
      <c r="A672">
        <f t="shared" ca="1" si="173"/>
        <v>2080</v>
      </c>
      <c r="B672">
        <f t="shared" ca="1" si="180"/>
        <v>2080</v>
      </c>
      <c r="C672">
        <f t="shared" ca="1" si="181"/>
        <v>56</v>
      </c>
      <c r="D672">
        <f t="shared" ca="1" si="174"/>
        <v>6</v>
      </c>
      <c r="E672" t="str">
        <f t="shared" ca="1" si="175"/>
        <v>2080年6月</v>
      </c>
      <c r="F672">
        <f ca="1">IF(OR(入力項目!$N$5&lt;$A672,AND(入力項目!$N$5=$A672,入力項目!$N$6&lt;$D672)),IF(F671=0,1,IF(G672=12,F671+1,F671)),0)</f>
        <v>55</v>
      </c>
      <c r="G672">
        <f ca="1">IF(OR(入力項目!$N$5&lt;$A672,AND(入力項目!$N$5=$A672,入力項目!$N$6&lt;$D672)),IF(G671=12,1,G671+1),0)</f>
        <v>8</v>
      </c>
      <c r="H672" t="str">
        <f t="shared" ca="1" si="176"/>
        <v>55_8</v>
      </c>
      <c r="I672">
        <f ca="1">IF(
  IFERROR(AND($C672&gt;0,MOD($C672,入力項目!$N$22)=0,$D672=入力項目!$N$23), FALSE),
  1,
  IF(
    AND(I671&gt;0,J671=12),
    IF(I671=入力項目!$N$28, 0, I671+1),
    I671
  )
)</f>
        <v>2</v>
      </c>
      <c r="J672">
        <f ca="1">IF($D672=入力項目!$N$23,1,IFERROR(J671+1,1))</f>
        <v>1</v>
      </c>
      <c r="K672" t="str">
        <f t="shared" ca="1" si="177"/>
        <v>2_1</v>
      </c>
      <c r="L672">
        <f ca="1">L671+IF(入力項目!$D$4=$D672,1,0)</f>
        <v>84</v>
      </c>
      <c r="M672" t="str">
        <f t="shared" ca="1" si="178"/>
        <v>84歳</v>
      </c>
      <c r="N672">
        <f t="shared" ca="1" si="182"/>
        <v>85</v>
      </c>
      <c r="O672" t="str">
        <f t="shared" ca="1" si="179"/>
        <v>85歳</v>
      </c>
      <c r="P672">
        <f t="shared" ca="1" si="183"/>
        <v>60</v>
      </c>
      <c r="Q672">
        <f t="shared" ca="1" si="184"/>
        <v>58</v>
      </c>
      <c r="R672">
        <f t="shared" ca="1" si="185"/>
        <v>2081</v>
      </c>
      <c r="S672">
        <f t="shared" ca="1" si="186"/>
        <v>2081</v>
      </c>
      <c r="T672">
        <f t="shared" ca="1" si="187"/>
        <v>2081</v>
      </c>
      <c r="U672">
        <f t="shared" ca="1" si="188"/>
        <v>2081</v>
      </c>
      <c r="V672" s="10">
        <f t="shared" ca="1" si="189"/>
        <v>53130425</v>
      </c>
      <c r="W672" s="10">
        <f ca="1">IF($L672&lt;その他マスタ!$B$1,VLOOKUP($D672,月別収支!$A$2:$H$13,2,FALSE),その他マスタ!$B$3)+IF(AND($L672=その他マスタ!$B$1,入力項目!$I$9="あり",$D672=入力項目!$D$4),その他マスタ!$B$2,0)</f>
        <v>150000</v>
      </c>
      <c r="X672" s="10">
        <f ca="1">-IF(入力項目!$K$5=TRUE,
IF($F672+$G672&lt;3,VLOOKUP($D672,月別収支!$A$2:$H$13,8,FALSE),0)+IFERROR(VLOOKUP($H672,住宅ローン計算!C:P,13,FALSE),0)+IF($F672&gt;1,IF(OR($G672=3,$G672=6,$G672=9,$G672=12),ROUNDUP(入力項目!$N$18/4,0),0),0),
VLOOKUP($D672,月別収支!$A$2:$H$13,8,FALSE))</f>
        <v>0</v>
      </c>
      <c r="Y672" s="10">
        <f ca="1">-VLOOKUP($D672,月別収支!$A$2:$H$13,3,FALSE)</f>
        <v>-75000</v>
      </c>
      <c r="Z672" s="10">
        <f ca="1">-VLOOKUP($D672,月別収支!$A$2:$H$13,4,FALSE)</f>
        <v>-27000</v>
      </c>
      <c r="AA672" s="10">
        <f ca="1">-VLOOKUP($D672,月別収支!$A$2:$H$13,6,FALSE)</f>
        <v>-10000</v>
      </c>
      <c r="AB672" s="10">
        <f ca="1">-(
VLOOKUP($D672,月別収支!$A$2:$H$13,5,FALSE)+IF(AND(入力項目!$I$27&lt;=$A672,ISEVEN($A672-入力項目!$I$27),入力項目!$I$28=$D672),入力項目!$I$26,0)
+IF(入力項目!$K$26=TRUE,
IFERROR(VLOOKUP($K672,マイカーローン計算!C:P,13,FALSE),0),
IFERROR(
  IF(AND($C672&gt;0,MOD($C672,入力項目!$N$22)=0,$D672=入力項目!$N$23),入力項目!$N$24,0),
 0
)
)
)</f>
        <v>-20000</v>
      </c>
      <c r="AC672" s="10">
        <f ca="1">-IF($A672&lt;入力項目!$N$33,入力項目!$N$35,IF(AND($A672=入力項目!$N$33,$D672&lt;=入力項目!$N$34),入力項目!$N$35,0))</f>
        <v>0</v>
      </c>
      <c r="AD672">
        <f ca="1">-(
_xlfn.IFS(
P672&lt;=入力項目!$S$11,0,
AND(P672&gt;=入力項目!$S$11+1,P672&lt;=3),IFERROR(VLOOKUP(入力項目!$S$12,子育て関連マスタ!$I$4:$M$5,4,FALSE),0),
AND(P672&gt;=4,P672&lt;=6),IFERROR(VLOOKUP(入力項目!$S$13,子育て関連マスタ!$I$9:$M$12,4,FALSE),0),
AND(P672&gt;=7,P672&lt;=12),IFERROR(VLOOKUP(入力項目!$S$14,子育て関連マスタ!$I$16:$M$17,4,FALSE),0),
AND(P672&gt;=13,P672&lt;=15),IFERROR(VLOOKUP(入力項目!$S$15,子育て関連マスタ!$I$21:$M$22,4,FALSE),0),
AND(P672&gt;=16,P672&lt;=18),IFERROR(VLOOKUP(入力項目!$S$16,子育て関連マスタ!$I$26:$M$28,4,FALSE),0),
AND(P672&gt;=19,P672&lt;=20,入力項目!$S$16="高専"),IFERROR(VLOOKUP(入力項目!$S$16,子育て関連マスタ!$I$26:$M$28,4,FALSE),0),
AND(P672&gt;=19,P672&lt;=20,入力項目!$S$16&lt;&gt;"高専"),IFERROR(VLOOKUP(入力項目!$S$17,子育て関連マスタ!$I$32:$M$37,4,FALSE),0),
AND(P672&gt;=21,P672&lt;=22,入力項目!$S$16="高専"),IFERROR(VLOOKUP(入力項目!$S$17,子育て関連マスタ!$I$32:$M$34,4,FALSE),0),
AND(P672&gt;=21,P672&lt;=22,入力項目!$S$16&lt;&gt;"高専"),IFERROR(VLOOKUP(入力項目!$S$17,子育て関連マスタ!$I$32:$M$34,4,FALSE),0),
P672&gt;=23,0
) +
IF($D672=4,
  IFERROR(_xlfn.IFS(
  P672&lt;=入力項目!$S$11,0,
  AND(P672=入力項目!$S$11),IFERROR(VLOOKUP(入力項目!$S$12,子育て関連マスタ!$I$4:$M$5,2,FALSE),0),
  AND(P672=4),IFERROR(VLOOKUP(入力項目!$S$13,子育て関連マスタ!$I$9:$M$12,2,FALSE),0),
  AND(P672=7),IFERROR(VLOOKUP(入力項目!$S$14,子育て関連マスタ!$I$16:$M$17,2,FALSE),0),
  AND(P672=13),IFERROR(VLOOKUP(入力項目!$S$15,子育て関連マスタ!$I$21:$M$22,2,FALSE),0),
  AND(P672=16),IFERROR(VLOOKUP(入力項目!$S$16,子育て関連マスタ!$I$26:$M$28,2,FALSE),0),
  AND(P672=19,入力項目!$S$16&lt;&gt;"高専"),IFERROR(VLOOKUP(入力項目!$S$17,子育て関連マスタ!$I$32:$M$37,2,FALSE),0),
  AND(P672=21,入力項目!$S$16="高専"),IFERROR(VLOOKUP(入力項目!$S$17,子育て関連マスタ!$I$32:$M$37,2,FALSE),0),
  P672&gt;=22,0
  ),0),0
) +
IF(AND(P672&gt;=1,P672&lt;=15),IF($D672=入力項目!$S$8,入力項目!$S$3,0),0) +
IF(AND(P672&gt;=1,P672&lt;=15),IF($D672=5,入力項目!$S$4,0),0) +
IF(AND(P672&gt;=1,P672&lt;=15),IF($D672=12,入力項目!$S$5,0),0) +
IF(AND(入力項目!$S$7=$A672,入力項目!$S$8=$D672),子育て関連マスタ!$C$14,0) +
IFERROR(IF(AND(YEAR(EDATE(DATE(入力項目!$S$7,入力項目!$S$8,1),1))=$A672,MONTH(EDATE(DATE(入力項目!$S$7,入力項目!$S$8,1),1))=$D672),子育て関連マスタ!$C$15,0),0) +
IF(AND(OR(P672=3,P672=5,P672=7),$D672=11),子育て関連マスタ!$C$17,0) +
IF(AND(P672=20,$D672=1),子育て関連マスタ!$C$18,0) +
IF(AND(P672=20,$D672=1),
IFERROR(_xlfn.IFS(
入力項目!$S$10="男",子育て関連マスタ!$C$18,
入力項目!$S$10="女",子育て関連マスタ!$C$19
),0),0
) +
IF(AND(P672&gt;=入力項目!$S$18,P672&lt;=入力項目!$S$19),入力項目!$S$20,0) +
IF(AND(P672&gt;=入力項目!$S$21,P672&lt;=入力項目!$S$22),入力項目!$S$23,0) +
IF(AND(P672&gt;=入力項目!$S$24,P672&lt;=入力項目!$S$25),入力項目!$S$26,0)
)</f>
        <v>0</v>
      </c>
      <c r="AE672">
        <f ca="1">-(
_xlfn.IFS(
Q672&lt;=入力項目!$S$11,0,
AND(Q672&gt;=入力項目!$S$11+1,Q672&lt;=3),IFERROR(VLOOKUP(入力項目!$S$12,子育て関連マスタ!$I$4:$M$5,4,FALSE),0),
AND(Q672&gt;=4,Q672&lt;=6),IFERROR(VLOOKUP(入力項目!$S$13,子育て関連マスタ!$I$9:$M$12,4,FALSE),0),
AND(Q672&gt;=7,Q672&lt;=12),IFERROR(VLOOKUP(入力項目!$S$14,子育て関連マスタ!$I$16:$M$17,4,FALSE),0),
AND(Q672&gt;=13,Q672&lt;=15),IFERROR(VLOOKUP(入力項目!$S$15,子育て関連マスタ!$I$21:$M$22,4,FALSE),0),
AND(Q672&gt;=16,Q672&lt;=18),IFERROR(VLOOKUP(入力項目!$S$16,子育て関連マスタ!$I$26:$M$28,4,FALSE),0),
AND(Q672&gt;=19,Q672&lt;=20,入力項目!$S$16="高専"),IFERROR(VLOOKUP(入力項目!$S$16,子育て関連マスタ!$I$26:$M$28,4,FALSE),0),
AND(Q672&gt;=19,Q672&lt;=20,入力項目!$S$16&lt;&gt;"高専"),IFERROR(VLOOKUP(入力項目!$S$17,子育て関連マスタ!$I$32:$M$37,4,FALSE),0),
AND(Q672&gt;=21,Q672&lt;=22,入力項目!$S$16="高専"),IFERROR(VLOOKUP(入力項目!$S$17,子育て関連マスタ!$I$32:$M$34,4,FALSE),0),
AND(Q672&gt;=21,Q672&lt;=22,入力項目!$S$16&lt;&gt;"高専"),IFERROR(VLOOKUP(入力項目!$S$17,子育て関連マスタ!$I$32:$M$34,4,FALSE),0),
Q672&gt;=23,0
) +
IF($D672=4,
  IFERROR(_xlfn.IFS(
  Q672&lt;=入力項目!$S$11,0,
  AND(Q672=入力項目!$S$11),IFERROR(VLOOKUP(入力項目!$S$12,子育て関連マスタ!$I$4:$M$5,2,FALSE),0),
  AND(Q672=4),IFERROR(VLOOKUP(入力項目!$S$13,子育て関連マスタ!$I$9:$M$12,2,FALSE),0),
  AND(Q672=7),IFERROR(VLOOKUP(入力項目!$S$14,子育て関連マスタ!$I$16:$M$17,2,FALSE),0),
  AND(Q672=13),IFERROR(VLOOKUP(入力項目!$S$15,子育て関連マスタ!$I$21:$M$22,2,FALSE),0),
  AND(Q672=16),IFERROR(VLOOKUP(入力項目!$S$16,子育て関連マスタ!$I$26:$M$28,2,FALSE),0),
  AND(Q672=19,入力項目!$S$16&lt;&gt;"高専"),IFERROR(VLOOKUP(入力項目!$S$17,子育て関連マスタ!$I$32:$M$37,2,FALSE),0),
  AND(Q672=21,入力項目!$S$16="高専"),IFERROR(VLOOKUP(入力項目!$S$17,子育て関連マスタ!$I$32:$M$37,2,FALSE),0),
  Q672&gt;=22,0
  ),0),0
) +
IF(AND(Q672&gt;=1,Q672&lt;=15),IF($D672=入力項目!$S$8,入力項目!$S$3,0),0) +
IF(AND(Q672&gt;=1,Q672&lt;=15),IF($D672=5,入力項目!$S$4,0),0) +
IF(AND(Q672&gt;=1,Q672&lt;=15),IF($D672=12,入力項目!$S$5,0),0) +
IF(AND(入力項目!$S$7=$A672,入力項目!$S$8=$D672),子育て関連マスタ!$C$14,0) +
IFERROR(IF(AND(YEAR(EDATE(DATE(入力項目!$S$7,入力項目!$S$8,1),1))=$A672,MONTH(EDATE(DATE(入力項目!$S$7,入力項目!$S$8,1),1))=$D672),子育て関連マスタ!$C$15,0),0) +
IF(AND(OR(Q672=3,Q672=5,Q672=7),$D672=11),子育て関連マスタ!$C$17,0) +
IF(AND(Q672=20,$D672=1),子育て関連マスタ!$C$18,0) +
IF(AND(Q672=20,$D672=1),
IFERROR(_xlfn.IFS(
入力項目!$S$10="男",子育て関連マスタ!$C$18,
入力項目!$S$10="女",子育て関連マスタ!$C$19
),0),0
) +
IF(AND(Q672&gt;=入力項目!$S$18,Q672&lt;=入力項目!$S$19),入力項目!$S$20,0) +
IF(AND(Q672&gt;=入力項目!$S$21,Q672&lt;=入力項目!$S$22),入力項目!$S$23,0) +
IF(AND(Q672&gt;=入力項目!$S$24,Q672&lt;=入力項目!$S$25),入力項目!$S$26,0)
)</f>
        <v>0</v>
      </c>
      <c r="AF672">
        <f ca="1">-(
_xlfn.IFS(
R672&lt;=入力項目!$S$11,0,
AND(R672&gt;=入力項目!$S$11+1,R672&lt;=3),IFERROR(VLOOKUP(入力項目!$S$12,子育て関連マスタ!$I$4:$M$5,4,FALSE),0),
AND(R672&gt;=4,R672&lt;=6),IFERROR(VLOOKUP(入力項目!$S$13,子育て関連マスタ!$I$9:$M$12,4,FALSE),0),
AND(R672&gt;=7,R672&lt;=12),IFERROR(VLOOKUP(入力項目!$S$14,子育て関連マスタ!$I$16:$M$17,4,FALSE),0),
AND(R672&gt;=13,R672&lt;=15),IFERROR(VLOOKUP(入力項目!$S$15,子育て関連マスタ!$I$21:$M$22,4,FALSE),0),
AND(R672&gt;=16,R672&lt;=18),IFERROR(VLOOKUP(入力項目!$S$16,子育て関連マスタ!$I$26:$M$28,4,FALSE),0),
AND(R672&gt;=19,R672&lt;=20,入力項目!$S$16="高専"),IFERROR(VLOOKUP(入力項目!$S$16,子育て関連マスタ!$I$26:$M$28,4,FALSE),0),
AND(R672&gt;=19,R672&lt;=20,入力項目!$S$16&lt;&gt;"高専"),IFERROR(VLOOKUP(入力項目!$S$17,子育て関連マスタ!$I$32:$M$37,4,FALSE),0),
AND(R672&gt;=21,R672&lt;=22,入力項目!$S$16="高専"),IFERROR(VLOOKUP(入力項目!$S$17,子育て関連マスタ!$I$32:$M$34,4,FALSE),0),
AND(R672&gt;=21,R672&lt;=22,入力項目!$S$16&lt;&gt;"高専"),IFERROR(VLOOKUP(入力項目!$S$17,子育て関連マスタ!$I$32:$M$34,4,FALSE),0),
R672&gt;=23,0
) +
IF($D672=4,
  IFERROR(_xlfn.IFS(
  R672&lt;=入力項目!$S$11,0,
  AND(R672=入力項目!$S$11),IFERROR(VLOOKUP(入力項目!$S$12,子育て関連マスタ!$I$4:$M$5,2,FALSE),0),
  AND(R672=4),IFERROR(VLOOKUP(入力項目!$S$13,子育て関連マスタ!$I$9:$M$12,2,FALSE),0),
  AND(R672=7),IFERROR(VLOOKUP(入力項目!$S$14,子育て関連マスタ!$I$16:$M$17,2,FALSE),0),
  AND(R672=13),IFERROR(VLOOKUP(入力項目!$S$15,子育て関連マスタ!$I$21:$M$22,2,FALSE),0),
  AND(R672=16),IFERROR(VLOOKUP(入力項目!$S$16,子育て関連マスタ!$I$26:$M$28,2,FALSE),0),
  AND(R672=19,入力項目!$S$16&lt;&gt;"高専"),IFERROR(VLOOKUP(入力項目!$S$17,子育て関連マスタ!$I$32:$M$37,2,FALSE),0),
  AND(R672=21,入力項目!$S$16="高専"),IFERROR(VLOOKUP(入力項目!$S$17,子育て関連マスタ!$I$32:$M$37,2,FALSE),0),
  R672&gt;=22,0
  ),0),0
) +
IF(AND(R672&gt;=1,R672&lt;=15),IF($D672=入力項目!$S$8,入力項目!$S$3,0),0) +
IF(AND(R672&gt;=1,R672&lt;=15),IF($D672=5,入力項目!$S$4,0),0) +
IF(AND(R672&gt;=1,R672&lt;=15),IF($D672=12,入力項目!$S$5,0),0) +
IF(AND(入力項目!$S$7=$A672,入力項目!$S$8=$D672),子育て関連マスタ!$C$14,0) +
IFERROR(IF(AND(YEAR(EDATE(DATE(入力項目!$S$7,入力項目!$S$8,1),1))=$A672,MONTH(EDATE(DATE(入力項目!$S$7,入力項目!$S$8,1),1))=$D672),子育て関連マスタ!$C$15,0),0) +
IF(AND(OR(R672=3,R672=5,R672=7),$D672=11),子育て関連マスタ!$C$17,0) +
IF(AND(R672=20,$D672=1),子育て関連マスタ!$C$18,0) +
IF(AND(R672=20,$D672=1),
IFERROR(_xlfn.IFS(
入力項目!$S$10="男",子育て関連マスタ!$C$18,
入力項目!$S$10="女",子育て関連マスタ!$C$19
),0),0
) +
IF(AND(R672&gt;=入力項目!$S$18,R672&lt;=入力項目!$S$19),入力項目!$S$20,0) +
IF(AND(R672&gt;=入力項目!$S$21,R672&lt;=入力項目!$S$22),入力項目!$S$23,0) +
IF(AND(R672&gt;=入力項目!$S$24,R672&lt;=入力項目!$S$25),入力項目!$S$26,0)
)</f>
        <v>0</v>
      </c>
      <c r="AG672">
        <f ca="1">-(
_xlfn.IFS(
S672&lt;=入力項目!$S$11,0,
AND(S672&gt;=入力項目!$S$11+1,S672&lt;=3),IFERROR(VLOOKUP(入力項目!$S$12,子育て関連マスタ!$I$4:$M$5,4,FALSE),0),
AND(S672&gt;=4,S672&lt;=6),IFERROR(VLOOKUP(入力項目!$S$13,子育て関連マスタ!$I$9:$M$12,4,FALSE),0),
AND(S672&gt;=7,S672&lt;=12),IFERROR(VLOOKUP(入力項目!$S$14,子育て関連マスタ!$I$16:$M$17,4,FALSE),0),
AND(S672&gt;=13,S672&lt;=15),IFERROR(VLOOKUP(入力項目!$S$15,子育て関連マスタ!$I$21:$M$22,4,FALSE),0),
AND(S672&gt;=16,S672&lt;=18),IFERROR(VLOOKUP(入力項目!$S$16,子育て関連マスタ!$I$26:$M$28,4,FALSE),0),
AND(S672&gt;=19,S672&lt;=20,入力項目!$S$16="高専"),IFERROR(VLOOKUP(入力項目!$S$16,子育て関連マスタ!$I$26:$M$28,4,FALSE),0),
AND(S672&gt;=19,S672&lt;=20,入力項目!$S$16&lt;&gt;"高専"),IFERROR(VLOOKUP(入力項目!$S$17,子育て関連マスタ!$I$32:$M$37,4,FALSE),0),
AND(S672&gt;=21,S672&lt;=22,入力項目!$S$16="高専"),IFERROR(VLOOKUP(入力項目!$S$17,子育て関連マスタ!$I$32:$M$34,4,FALSE),0),
AND(S672&gt;=21,S672&lt;=22,入力項目!$S$16&lt;&gt;"高専"),IFERROR(VLOOKUP(入力項目!$S$17,子育て関連マスタ!$I$32:$M$34,4,FALSE),0),
S672&gt;=23,0
) +
IF($D672=4,
  IFERROR(_xlfn.IFS(
  S672&lt;=入力項目!$S$11,0,
  AND(S672=入力項目!$S$11),IFERROR(VLOOKUP(入力項目!$S$12,子育て関連マスタ!$I$4:$M$5,2,FALSE),0),
  AND(S672=4),IFERROR(VLOOKUP(入力項目!$S$13,子育て関連マスタ!$I$9:$M$12,2,FALSE),0),
  AND(S672=7),IFERROR(VLOOKUP(入力項目!$S$14,子育て関連マスタ!$I$16:$M$17,2,FALSE),0),
  AND(S672=13),IFERROR(VLOOKUP(入力項目!$S$15,子育て関連マスタ!$I$21:$M$22,2,FALSE),0),
  AND(S672=16),IFERROR(VLOOKUP(入力項目!$S$16,子育て関連マスタ!$I$26:$M$28,2,FALSE),0),
  AND(S672=19,入力項目!$S$16&lt;&gt;"高専"),IFERROR(VLOOKUP(入力項目!$S$17,子育て関連マスタ!$I$32:$M$37,2,FALSE),0),
  AND(S672=21,入力項目!$S$16="高専"),IFERROR(VLOOKUP(入力項目!$S$17,子育て関連マスタ!$I$32:$M$37,2,FALSE),0),
  S672&gt;=22,0
  ),0),0
) +
IF(AND(S672&gt;=1,S672&lt;=15),IF($D672=入力項目!$S$8,入力項目!$S$3,0),0) +
IF(AND(S672&gt;=1,S672&lt;=15),IF($D672=5,入力項目!$S$4,0),0) +
IF(AND(S672&gt;=1,S672&lt;=15),IF($D672=12,入力項目!$S$5,0),0) +
IF(AND(入力項目!$S$7=$A672,入力項目!$S$8=$D672),子育て関連マスタ!$C$14,0) +
IFERROR(IF(AND(YEAR(EDATE(DATE(入力項目!$S$7,入力項目!$S$8,1),1))=$A672,MONTH(EDATE(DATE(入力項目!$S$7,入力項目!$S$8,1),1))=$D672),子育て関連マスタ!$C$15,0),0) +
IF(AND(OR(S672=3,S672=5,S672=7),$D672=11),子育て関連マスタ!$C$17,0) +
IF(AND(S672=20,$D672=1),子育て関連マスタ!$C$18,0) +
IF(AND(S672=20,$D672=1),
IFERROR(_xlfn.IFS(
入力項目!$S$10="男",子育て関連マスタ!$C$18,
入力項目!$S$10="女",子育て関連マスタ!$C$19
),0),0
) +
IF(AND(S672&gt;=入力項目!$S$18,S672&lt;=入力項目!$S$19),入力項目!$S$20,0) +
IF(AND(S672&gt;=入力項目!$S$21,S672&lt;=入力項目!$S$22),入力項目!$S$23,0) +
IF(AND(S672&gt;=入力項目!$S$24,S672&lt;=入力項目!$S$25),入力項目!$S$26,0)
)</f>
        <v>0</v>
      </c>
      <c r="AH672">
        <f ca="1">-(
_xlfn.IFS(
T672&lt;=入力項目!$S$11,0,
AND(T672&gt;=入力項目!$S$11+1,T672&lt;=3),IFERROR(VLOOKUP(入力項目!$S$12,子育て関連マスタ!$I$4:$M$5,4,FALSE),0),
AND(T672&gt;=4,T672&lt;=6),IFERROR(VLOOKUP(入力項目!$S$13,子育て関連マスタ!$I$9:$M$12,4,FALSE),0),
AND(T672&gt;=7,T672&lt;=12),IFERROR(VLOOKUP(入力項目!$S$14,子育て関連マスタ!$I$16:$M$17,4,FALSE),0),
AND(T672&gt;=13,T672&lt;=15),IFERROR(VLOOKUP(入力項目!$S$15,子育て関連マスタ!$I$21:$M$22,4,FALSE),0),
AND(T672&gt;=16,T672&lt;=18),IFERROR(VLOOKUP(入力項目!$S$16,子育て関連マスタ!$I$26:$M$28,4,FALSE),0),
AND(T672&gt;=19,T672&lt;=20,入力項目!$S$16="高専"),IFERROR(VLOOKUP(入力項目!$S$16,子育て関連マスタ!$I$26:$M$28,4,FALSE),0),
AND(T672&gt;=19,T672&lt;=20,入力項目!$S$16&lt;&gt;"高専"),IFERROR(VLOOKUP(入力項目!$S$17,子育て関連マスタ!$I$32:$M$37,4,FALSE),0),
AND(T672&gt;=21,T672&lt;=22,入力項目!$S$16="高専"),IFERROR(VLOOKUP(入力項目!$S$17,子育て関連マスタ!$I$32:$M$34,4,FALSE),0),
AND(T672&gt;=21,T672&lt;=22,入力項目!$S$16&lt;&gt;"高専"),IFERROR(VLOOKUP(入力項目!$S$17,子育て関連マスタ!$I$32:$M$34,4,FALSE),0),
T672&gt;=23,0
) +
IF($D672=4,
  IFERROR(_xlfn.IFS(
  T672&lt;=入力項目!$S$11,0,
  AND(T672=入力項目!$S$11),IFERROR(VLOOKUP(入力項目!$S$12,子育て関連マスタ!$I$4:$M$5,2,FALSE),0),
  AND(T672=4),IFERROR(VLOOKUP(入力項目!$S$13,子育て関連マスタ!$I$9:$M$12,2,FALSE),0),
  AND(T672=7),IFERROR(VLOOKUP(入力項目!$S$14,子育て関連マスタ!$I$16:$M$17,2,FALSE),0),
  AND(T672=13),IFERROR(VLOOKUP(入力項目!$S$15,子育て関連マスタ!$I$21:$M$22,2,FALSE),0),
  AND(T672=16),IFERROR(VLOOKUP(入力項目!$S$16,子育て関連マスタ!$I$26:$M$28,2,FALSE),0),
  AND(T672=19,入力項目!$S$16&lt;&gt;"高専"),IFERROR(VLOOKUP(入力項目!$S$17,子育て関連マスタ!$I$32:$M$37,2,FALSE),0),
  AND(T672=21,入力項目!$S$16="高専"),IFERROR(VLOOKUP(入力項目!$S$17,子育て関連マスタ!$I$32:$M$37,2,FALSE),0),
  T672&gt;=22,0
  ),0),0
) +
IF(AND(T672&gt;=1,T672&lt;=15),IF($D672=入力項目!$S$8,入力項目!$S$3,0),0) +
IF(AND(T672&gt;=1,T672&lt;=15),IF($D672=5,入力項目!$S$4,0),0) +
IF(AND(T672&gt;=1,T672&lt;=15),IF($D672=12,入力項目!$S$5,0),0) +
IF(AND(入力項目!$S$7=$A672,入力項目!$S$8=$D672),子育て関連マスタ!$C$14,0) +
IFERROR(IF(AND(YEAR(EDATE(DATE(入力項目!$S$7,入力項目!$S$8,1),1))=$A672,MONTH(EDATE(DATE(入力項目!$S$7,入力項目!$S$8,1),1))=$D672),子育て関連マスタ!$C$15,0),0) +
IF(AND(OR(T672=3,T672=5,T672=7),$D672=11),子育て関連マスタ!$C$17,0) +
IF(AND(T672=20,$D672=1),子育て関連マスタ!$C$18,0) +
IF(AND(T672=20,$D672=1),
IFERROR(_xlfn.IFS(
入力項目!$S$10="男",子育て関連マスタ!$C$18,
入力項目!$S$10="女",子育て関連マスタ!$C$19
),0),0
) +
IF(AND(T672&gt;=入力項目!$S$18,T672&lt;=入力項目!$S$19),入力項目!$S$20,0) +
IF(AND(T672&gt;=入力項目!$S$21,T672&lt;=入力項目!$S$22),入力項目!$S$23,0) +
IF(AND(T672&gt;=入力項目!$S$24,T672&lt;=入力項目!$S$25),入力項目!$S$26,0)
)</f>
        <v>0</v>
      </c>
      <c r="AI672">
        <f ca="1">-(
_xlfn.IFS(
U672&lt;=入力項目!$S$11,0,
AND(U672&gt;=入力項目!$S$11+1,U672&lt;=3),IFERROR(VLOOKUP(入力項目!$S$12,子育て関連マスタ!$I$4:$M$5,4,FALSE),0),
AND(U672&gt;=4,U672&lt;=6),IFERROR(VLOOKUP(入力項目!$S$13,子育て関連マスタ!$I$9:$M$12,4,FALSE),0),
AND(U672&gt;=7,U672&lt;=12),IFERROR(VLOOKUP(入力項目!$S$14,子育て関連マスタ!$I$16:$M$17,4,FALSE),0),
AND(U672&gt;=13,U672&lt;=15),IFERROR(VLOOKUP(入力項目!$S$15,子育て関連マスタ!$I$21:$M$22,4,FALSE),0),
AND(U672&gt;=16,U672&lt;=18),IFERROR(VLOOKUP(入力項目!$S$16,子育て関連マスタ!$I$26:$M$28,4,FALSE),0),
AND(U672&gt;=19,U672&lt;=20,入力項目!$S$16="高専"),IFERROR(VLOOKUP(入力項目!$S$16,子育て関連マスタ!$I$26:$M$28,4,FALSE),0),
AND(U672&gt;=19,U672&lt;=20,入力項目!$S$16&lt;&gt;"高専"),IFERROR(VLOOKUP(入力項目!$S$17,子育て関連マスタ!$I$32:$M$37,4,FALSE),0),
AND(U672&gt;=21,U672&lt;=22,入力項目!$S$16="高専"),IFERROR(VLOOKUP(入力項目!$S$17,子育て関連マスタ!$I$32:$M$34,4,FALSE),0),
AND(U672&gt;=21,U672&lt;=22,入力項目!$S$16&lt;&gt;"高専"),IFERROR(VLOOKUP(入力項目!$S$17,子育て関連マスタ!$I$32:$M$34,4,FALSE),0),
U672&gt;=23,0
) +
IF($D672=4,
  IFERROR(_xlfn.IFS(
  U672&lt;=入力項目!$S$11,0,
  AND(U672=入力項目!$S$11),IFERROR(VLOOKUP(入力項目!$S$12,子育て関連マスタ!$I$4:$M$5,2,FALSE),0),
  AND(U672=4),IFERROR(VLOOKUP(入力項目!$S$13,子育て関連マスタ!$I$9:$M$12,2,FALSE),0),
  AND(U672=7),IFERROR(VLOOKUP(入力項目!$S$14,子育て関連マスタ!$I$16:$M$17,2,FALSE),0),
  AND(U672=13),IFERROR(VLOOKUP(入力項目!$S$15,子育て関連マスタ!$I$21:$M$22,2,FALSE),0),
  AND(U672=16),IFERROR(VLOOKUP(入力項目!$S$16,子育て関連マスタ!$I$26:$M$28,2,FALSE),0),
  AND(U672=19,入力項目!$S$16&lt;&gt;"高専"),IFERROR(VLOOKUP(入力項目!$S$17,子育て関連マスタ!$I$32:$M$37,2,FALSE),0),
  AND(U672=21,入力項目!$S$16="高専"),IFERROR(VLOOKUP(入力項目!$S$17,子育て関連マスタ!$I$32:$M$37,2,FALSE),0),
  U672&gt;=22,0
  ),0),0
) +
IF(AND(U672&gt;=1,U672&lt;=15),IF($D672=入力項目!$S$8,入力項目!$S$3,0),0) +
IF(AND(U672&gt;=1,U672&lt;=15),IF($D672=5,入力項目!$S$4,0),0) +
IF(AND(U672&gt;=1,U672&lt;=15),IF($D672=12,入力項目!$S$5,0),0) +
IF(AND(入力項目!$S$7=$A672,入力項目!$S$8=$D672),子育て関連マスタ!$C$14,0) +
IFERROR(IF(AND(YEAR(EDATE(DATE(入力項目!$S$7,入力項目!$S$8,1),1))=$A672,MONTH(EDATE(DATE(入力項目!$S$7,入力項目!$S$8,1),1))=$D672),子育て関連マスタ!$C$15,0),0) +
IF(AND(OR(U672=3,U672=5,U672=7),$D672=11),子育て関連マスタ!$C$17,0) +
IF(AND(U672=20,$D672=1),子育て関連マスタ!$C$18,0) +
IF(AND(U672=20,$D672=1),
IFERROR(_xlfn.IFS(
入力項目!$S$10="男",子育て関連マスタ!$C$18,
入力項目!$S$10="女",子育て関連マスタ!$C$19
),0),0
) +
IF(AND(U672&gt;=入力項目!$S$18,U672&lt;=入力項目!$S$19),入力項目!$S$20,0) +
IF(AND(U672&gt;=入力項目!$S$21,U672&lt;=入力項目!$S$22),入力項目!$S$23,0) +
IF(AND(U672&gt;=入力項目!$S$24,U672&lt;=入力項目!$S$25),入力項目!$S$26,0)
)</f>
        <v>0</v>
      </c>
      <c r="AJ672" s="10">
        <f ca="1">-VLOOKUP($D672,月別収支!$A$2:$H$13,7,FALSE)</f>
        <v>-20000</v>
      </c>
    </row>
    <row r="673" spans="1:36" x14ac:dyDescent="0.4">
      <c r="A673">
        <f t="shared" ca="1" si="173"/>
        <v>2080</v>
      </c>
      <c r="B673">
        <f t="shared" ca="1" si="180"/>
        <v>2080</v>
      </c>
      <c r="C673">
        <f t="shared" ca="1" si="181"/>
        <v>56</v>
      </c>
      <c r="D673">
        <f t="shared" ca="1" si="174"/>
        <v>7</v>
      </c>
      <c r="E673" t="str">
        <f t="shared" ca="1" si="175"/>
        <v>2080年7月</v>
      </c>
      <c r="F673">
        <f ca="1">IF(OR(入力項目!$N$5&lt;$A673,AND(入力項目!$N$5=$A673,入力項目!$N$6&lt;$D673)),IF(F672=0,1,IF(G673=12,F672+1,F672)),0)</f>
        <v>55</v>
      </c>
      <c r="G673">
        <f ca="1">IF(OR(入力項目!$N$5&lt;$A673,AND(入力項目!$N$5=$A673,入力項目!$N$6&lt;$D673)),IF(G672=12,1,G672+1),0)</f>
        <v>9</v>
      </c>
      <c r="H673" t="str">
        <f t="shared" ca="1" si="176"/>
        <v>55_9</v>
      </c>
      <c r="I673">
        <f ca="1">IF(
  IFERROR(AND($C673&gt;0,MOD($C673,入力項目!$N$22)=0,$D673=入力項目!$N$23), FALSE),
  1,
  IF(
    AND(I672&gt;0,J672=12),
    IF(I672=入力項目!$N$28, 0, I672+1),
    I672
  )
)</f>
        <v>2</v>
      </c>
      <c r="J673">
        <f ca="1">IF($D673=入力項目!$N$23,1,IFERROR(J672+1,1))</f>
        <v>2</v>
      </c>
      <c r="K673" t="str">
        <f t="shared" ca="1" si="177"/>
        <v>2_2</v>
      </c>
      <c r="L673">
        <f ca="1">L672+IF(入力項目!$D$4=$D673,1,0)</f>
        <v>84</v>
      </c>
      <c r="M673" t="str">
        <f t="shared" ca="1" si="178"/>
        <v>84歳</v>
      </c>
      <c r="N673">
        <f t="shared" ca="1" si="182"/>
        <v>85</v>
      </c>
      <c r="O673" t="str">
        <f t="shared" ca="1" si="179"/>
        <v>85歳</v>
      </c>
      <c r="P673">
        <f t="shared" ca="1" si="183"/>
        <v>60</v>
      </c>
      <c r="Q673">
        <f t="shared" ca="1" si="184"/>
        <v>58</v>
      </c>
      <c r="R673">
        <f t="shared" ca="1" si="185"/>
        <v>2081</v>
      </c>
      <c r="S673">
        <f t="shared" ca="1" si="186"/>
        <v>2081</v>
      </c>
      <c r="T673">
        <f t="shared" ca="1" si="187"/>
        <v>2081</v>
      </c>
      <c r="U673">
        <f t="shared" ca="1" si="188"/>
        <v>2081</v>
      </c>
      <c r="V673" s="10">
        <f t="shared" ca="1" si="189"/>
        <v>53090925</v>
      </c>
      <c r="W673" s="10">
        <f ca="1">IF($L673&lt;その他マスタ!$B$1,VLOOKUP($D673,月別収支!$A$2:$H$13,2,FALSE),その他マスタ!$B$3)+IF(AND($L673=その他マスタ!$B$1,入力項目!$I$9="あり",$D673=入力項目!$D$4),その他マスタ!$B$2,0)</f>
        <v>150000</v>
      </c>
      <c r="X673" s="10">
        <f ca="1">-IF(入力項目!$K$5=TRUE,
IF($F673+$G673&lt;3,VLOOKUP($D673,月別収支!$A$2:$H$13,8,FALSE),0)+IFERROR(VLOOKUP($H673,住宅ローン計算!C:P,13,FALSE),0)+IF($F673&gt;1,IF(OR($G673=3,$G673=6,$G673=9,$G673=12),ROUNDUP(入力項目!$N$18/4,0),0),0),
VLOOKUP($D673,月別収支!$A$2:$H$13,8,FALSE))</f>
        <v>-37500</v>
      </c>
      <c r="Y673" s="10">
        <f ca="1">-VLOOKUP($D673,月別収支!$A$2:$H$13,3,FALSE)</f>
        <v>-75000</v>
      </c>
      <c r="Z673" s="10">
        <f ca="1">-VLOOKUP($D673,月別収支!$A$2:$H$13,4,FALSE)</f>
        <v>-27000</v>
      </c>
      <c r="AA673" s="10">
        <f ca="1">-VLOOKUP($D673,月別収支!$A$2:$H$13,6,FALSE)</f>
        <v>-10000</v>
      </c>
      <c r="AB673" s="10">
        <f ca="1">-(
VLOOKUP($D673,月別収支!$A$2:$H$13,5,FALSE)+IF(AND(入力項目!$I$27&lt;=$A673,ISEVEN($A673-入力項目!$I$27),入力項目!$I$28=$D673),入力項目!$I$26,0)
+IF(入力項目!$K$26=TRUE,
IFERROR(VLOOKUP($K673,マイカーローン計算!C:P,13,FALSE),0),
IFERROR(
  IF(AND($C673&gt;0,MOD($C673,入力項目!$N$22)=0,$D673=入力項目!$N$23),入力項目!$N$24,0),
 0
)
)
)</f>
        <v>-20000</v>
      </c>
      <c r="AC673" s="10">
        <f ca="1">-IF($A673&lt;入力項目!$N$33,入力項目!$N$35,IF(AND($A673=入力項目!$N$33,$D673&lt;=入力項目!$N$34),入力項目!$N$35,0))</f>
        <v>0</v>
      </c>
      <c r="AD673">
        <f ca="1">-(
_xlfn.IFS(
P673&lt;=入力項目!$S$11,0,
AND(P673&gt;=入力項目!$S$11+1,P673&lt;=3),IFERROR(VLOOKUP(入力項目!$S$12,子育て関連マスタ!$I$4:$M$5,4,FALSE),0),
AND(P673&gt;=4,P673&lt;=6),IFERROR(VLOOKUP(入力項目!$S$13,子育て関連マスタ!$I$9:$M$12,4,FALSE),0),
AND(P673&gt;=7,P673&lt;=12),IFERROR(VLOOKUP(入力項目!$S$14,子育て関連マスタ!$I$16:$M$17,4,FALSE),0),
AND(P673&gt;=13,P673&lt;=15),IFERROR(VLOOKUP(入力項目!$S$15,子育て関連マスタ!$I$21:$M$22,4,FALSE),0),
AND(P673&gt;=16,P673&lt;=18),IFERROR(VLOOKUP(入力項目!$S$16,子育て関連マスタ!$I$26:$M$28,4,FALSE),0),
AND(P673&gt;=19,P673&lt;=20,入力項目!$S$16="高専"),IFERROR(VLOOKUP(入力項目!$S$16,子育て関連マスタ!$I$26:$M$28,4,FALSE),0),
AND(P673&gt;=19,P673&lt;=20,入力項目!$S$16&lt;&gt;"高専"),IFERROR(VLOOKUP(入力項目!$S$17,子育て関連マスタ!$I$32:$M$37,4,FALSE),0),
AND(P673&gt;=21,P673&lt;=22,入力項目!$S$16="高専"),IFERROR(VLOOKUP(入力項目!$S$17,子育て関連マスタ!$I$32:$M$34,4,FALSE),0),
AND(P673&gt;=21,P673&lt;=22,入力項目!$S$16&lt;&gt;"高専"),IFERROR(VLOOKUP(入力項目!$S$17,子育て関連マスタ!$I$32:$M$34,4,FALSE),0),
P673&gt;=23,0
) +
IF($D673=4,
  IFERROR(_xlfn.IFS(
  P673&lt;=入力項目!$S$11,0,
  AND(P673=入力項目!$S$11),IFERROR(VLOOKUP(入力項目!$S$12,子育て関連マスタ!$I$4:$M$5,2,FALSE),0),
  AND(P673=4),IFERROR(VLOOKUP(入力項目!$S$13,子育て関連マスタ!$I$9:$M$12,2,FALSE),0),
  AND(P673=7),IFERROR(VLOOKUP(入力項目!$S$14,子育て関連マスタ!$I$16:$M$17,2,FALSE),0),
  AND(P673=13),IFERROR(VLOOKUP(入力項目!$S$15,子育て関連マスタ!$I$21:$M$22,2,FALSE),0),
  AND(P673=16),IFERROR(VLOOKUP(入力項目!$S$16,子育て関連マスタ!$I$26:$M$28,2,FALSE),0),
  AND(P673=19,入力項目!$S$16&lt;&gt;"高専"),IFERROR(VLOOKUP(入力項目!$S$17,子育て関連マスタ!$I$32:$M$37,2,FALSE),0),
  AND(P673=21,入力項目!$S$16="高専"),IFERROR(VLOOKUP(入力項目!$S$17,子育て関連マスタ!$I$32:$M$37,2,FALSE),0),
  P673&gt;=22,0
  ),0),0
) +
IF(AND(P673&gt;=1,P673&lt;=15),IF($D673=入力項目!$S$8,入力項目!$S$3,0),0) +
IF(AND(P673&gt;=1,P673&lt;=15),IF($D673=5,入力項目!$S$4,0),0) +
IF(AND(P673&gt;=1,P673&lt;=15),IF($D673=12,入力項目!$S$5,0),0) +
IF(AND(入力項目!$S$7=$A673,入力項目!$S$8=$D673),子育て関連マスタ!$C$14,0) +
IFERROR(IF(AND(YEAR(EDATE(DATE(入力項目!$S$7,入力項目!$S$8,1),1))=$A673,MONTH(EDATE(DATE(入力項目!$S$7,入力項目!$S$8,1),1))=$D673),子育て関連マスタ!$C$15,0),0) +
IF(AND(OR(P673=3,P673=5,P673=7),$D673=11),子育て関連マスタ!$C$17,0) +
IF(AND(P673=20,$D673=1),子育て関連マスタ!$C$18,0) +
IF(AND(P673=20,$D673=1),
IFERROR(_xlfn.IFS(
入力項目!$S$10="男",子育て関連マスタ!$C$18,
入力項目!$S$10="女",子育て関連マスタ!$C$19
),0),0
) +
IF(AND(P673&gt;=入力項目!$S$18,P673&lt;=入力項目!$S$19),入力項目!$S$20,0) +
IF(AND(P673&gt;=入力項目!$S$21,P673&lt;=入力項目!$S$22),入力項目!$S$23,0) +
IF(AND(P673&gt;=入力項目!$S$24,P673&lt;=入力項目!$S$25),入力項目!$S$26,0)
)</f>
        <v>0</v>
      </c>
      <c r="AE673">
        <f ca="1">-(
_xlfn.IFS(
Q673&lt;=入力項目!$S$11,0,
AND(Q673&gt;=入力項目!$S$11+1,Q673&lt;=3),IFERROR(VLOOKUP(入力項目!$S$12,子育て関連マスタ!$I$4:$M$5,4,FALSE),0),
AND(Q673&gt;=4,Q673&lt;=6),IFERROR(VLOOKUP(入力項目!$S$13,子育て関連マスタ!$I$9:$M$12,4,FALSE),0),
AND(Q673&gt;=7,Q673&lt;=12),IFERROR(VLOOKUP(入力項目!$S$14,子育て関連マスタ!$I$16:$M$17,4,FALSE),0),
AND(Q673&gt;=13,Q673&lt;=15),IFERROR(VLOOKUP(入力項目!$S$15,子育て関連マスタ!$I$21:$M$22,4,FALSE),0),
AND(Q673&gt;=16,Q673&lt;=18),IFERROR(VLOOKUP(入力項目!$S$16,子育て関連マスタ!$I$26:$M$28,4,FALSE),0),
AND(Q673&gt;=19,Q673&lt;=20,入力項目!$S$16="高専"),IFERROR(VLOOKUP(入力項目!$S$16,子育て関連マスタ!$I$26:$M$28,4,FALSE),0),
AND(Q673&gt;=19,Q673&lt;=20,入力項目!$S$16&lt;&gt;"高専"),IFERROR(VLOOKUP(入力項目!$S$17,子育て関連マスタ!$I$32:$M$37,4,FALSE),0),
AND(Q673&gt;=21,Q673&lt;=22,入力項目!$S$16="高専"),IFERROR(VLOOKUP(入力項目!$S$17,子育て関連マスタ!$I$32:$M$34,4,FALSE),0),
AND(Q673&gt;=21,Q673&lt;=22,入力項目!$S$16&lt;&gt;"高専"),IFERROR(VLOOKUP(入力項目!$S$17,子育て関連マスタ!$I$32:$M$34,4,FALSE),0),
Q673&gt;=23,0
) +
IF($D673=4,
  IFERROR(_xlfn.IFS(
  Q673&lt;=入力項目!$S$11,0,
  AND(Q673=入力項目!$S$11),IFERROR(VLOOKUP(入力項目!$S$12,子育て関連マスタ!$I$4:$M$5,2,FALSE),0),
  AND(Q673=4),IFERROR(VLOOKUP(入力項目!$S$13,子育て関連マスタ!$I$9:$M$12,2,FALSE),0),
  AND(Q673=7),IFERROR(VLOOKUP(入力項目!$S$14,子育て関連マスタ!$I$16:$M$17,2,FALSE),0),
  AND(Q673=13),IFERROR(VLOOKUP(入力項目!$S$15,子育て関連マスタ!$I$21:$M$22,2,FALSE),0),
  AND(Q673=16),IFERROR(VLOOKUP(入力項目!$S$16,子育て関連マスタ!$I$26:$M$28,2,FALSE),0),
  AND(Q673=19,入力項目!$S$16&lt;&gt;"高専"),IFERROR(VLOOKUP(入力項目!$S$17,子育て関連マスタ!$I$32:$M$37,2,FALSE),0),
  AND(Q673=21,入力項目!$S$16="高専"),IFERROR(VLOOKUP(入力項目!$S$17,子育て関連マスタ!$I$32:$M$37,2,FALSE),0),
  Q673&gt;=22,0
  ),0),0
) +
IF(AND(Q673&gt;=1,Q673&lt;=15),IF($D673=入力項目!$S$8,入力項目!$S$3,0),0) +
IF(AND(Q673&gt;=1,Q673&lt;=15),IF($D673=5,入力項目!$S$4,0),0) +
IF(AND(Q673&gt;=1,Q673&lt;=15),IF($D673=12,入力項目!$S$5,0),0) +
IF(AND(入力項目!$S$7=$A673,入力項目!$S$8=$D673),子育て関連マスタ!$C$14,0) +
IFERROR(IF(AND(YEAR(EDATE(DATE(入力項目!$S$7,入力項目!$S$8,1),1))=$A673,MONTH(EDATE(DATE(入力項目!$S$7,入力項目!$S$8,1),1))=$D673),子育て関連マスタ!$C$15,0),0) +
IF(AND(OR(Q673=3,Q673=5,Q673=7),$D673=11),子育て関連マスタ!$C$17,0) +
IF(AND(Q673=20,$D673=1),子育て関連マスタ!$C$18,0) +
IF(AND(Q673=20,$D673=1),
IFERROR(_xlfn.IFS(
入力項目!$S$10="男",子育て関連マスタ!$C$18,
入力項目!$S$10="女",子育て関連マスタ!$C$19
),0),0
) +
IF(AND(Q673&gt;=入力項目!$S$18,Q673&lt;=入力項目!$S$19),入力項目!$S$20,0) +
IF(AND(Q673&gt;=入力項目!$S$21,Q673&lt;=入力項目!$S$22),入力項目!$S$23,0) +
IF(AND(Q673&gt;=入力項目!$S$24,Q673&lt;=入力項目!$S$25),入力項目!$S$26,0)
)</f>
        <v>0</v>
      </c>
      <c r="AF673">
        <f ca="1">-(
_xlfn.IFS(
R673&lt;=入力項目!$S$11,0,
AND(R673&gt;=入力項目!$S$11+1,R673&lt;=3),IFERROR(VLOOKUP(入力項目!$S$12,子育て関連マスタ!$I$4:$M$5,4,FALSE),0),
AND(R673&gt;=4,R673&lt;=6),IFERROR(VLOOKUP(入力項目!$S$13,子育て関連マスタ!$I$9:$M$12,4,FALSE),0),
AND(R673&gt;=7,R673&lt;=12),IFERROR(VLOOKUP(入力項目!$S$14,子育て関連マスタ!$I$16:$M$17,4,FALSE),0),
AND(R673&gt;=13,R673&lt;=15),IFERROR(VLOOKUP(入力項目!$S$15,子育て関連マスタ!$I$21:$M$22,4,FALSE),0),
AND(R673&gt;=16,R673&lt;=18),IFERROR(VLOOKUP(入力項目!$S$16,子育て関連マスタ!$I$26:$M$28,4,FALSE),0),
AND(R673&gt;=19,R673&lt;=20,入力項目!$S$16="高専"),IFERROR(VLOOKUP(入力項目!$S$16,子育て関連マスタ!$I$26:$M$28,4,FALSE),0),
AND(R673&gt;=19,R673&lt;=20,入力項目!$S$16&lt;&gt;"高専"),IFERROR(VLOOKUP(入力項目!$S$17,子育て関連マスタ!$I$32:$M$37,4,FALSE),0),
AND(R673&gt;=21,R673&lt;=22,入力項目!$S$16="高専"),IFERROR(VLOOKUP(入力項目!$S$17,子育て関連マスタ!$I$32:$M$34,4,FALSE),0),
AND(R673&gt;=21,R673&lt;=22,入力項目!$S$16&lt;&gt;"高専"),IFERROR(VLOOKUP(入力項目!$S$17,子育て関連マスタ!$I$32:$M$34,4,FALSE),0),
R673&gt;=23,0
) +
IF($D673=4,
  IFERROR(_xlfn.IFS(
  R673&lt;=入力項目!$S$11,0,
  AND(R673=入力項目!$S$11),IFERROR(VLOOKUP(入力項目!$S$12,子育て関連マスタ!$I$4:$M$5,2,FALSE),0),
  AND(R673=4),IFERROR(VLOOKUP(入力項目!$S$13,子育て関連マスタ!$I$9:$M$12,2,FALSE),0),
  AND(R673=7),IFERROR(VLOOKUP(入力項目!$S$14,子育て関連マスタ!$I$16:$M$17,2,FALSE),0),
  AND(R673=13),IFERROR(VLOOKUP(入力項目!$S$15,子育て関連マスタ!$I$21:$M$22,2,FALSE),0),
  AND(R673=16),IFERROR(VLOOKUP(入力項目!$S$16,子育て関連マスタ!$I$26:$M$28,2,FALSE),0),
  AND(R673=19,入力項目!$S$16&lt;&gt;"高専"),IFERROR(VLOOKUP(入力項目!$S$17,子育て関連マスタ!$I$32:$M$37,2,FALSE),0),
  AND(R673=21,入力項目!$S$16="高専"),IFERROR(VLOOKUP(入力項目!$S$17,子育て関連マスタ!$I$32:$M$37,2,FALSE),0),
  R673&gt;=22,0
  ),0),0
) +
IF(AND(R673&gt;=1,R673&lt;=15),IF($D673=入力項目!$S$8,入力項目!$S$3,0),0) +
IF(AND(R673&gt;=1,R673&lt;=15),IF($D673=5,入力項目!$S$4,0),0) +
IF(AND(R673&gt;=1,R673&lt;=15),IF($D673=12,入力項目!$S$5,0),0) +
IF(AND(入力項目!$S$7=$A673,入力項目!$S$8=$D673),子育て関連マスタ!$C$14,0) +
IFERROR(IF(AND(YEAR(EDATE(DATE(入力項目!$S$7,入力項目!$S$8,1),1))=$A673,MONTH(EDATE(DATE(入力項目!$S$7,入力項目!$S$8,1),1))=$D673),子育て関連マスタ!$C$15,0),0) +
IF(AND(OR(R673=3,R673=5,R673=7),$D673=11),子育て関連マスタ!$C$17,0) +
IF(AND(R673=20,$D673=1),子育て関連マスタ!$C$18,0) +
IF(AND(R673=20,$D673=1),
IFERROR(_xlfn.IFS(
入力項目!$S$10="男",子育て関連マスタ!$C$18,
入力項目!$S$10="女",子育て関連マスタ!$C$19
),0),0
) +
IF(AND(R673&gt;=入力項目!$S$18,R673&lt;=入力項目!$S$19),入力項目!$S$20,0) +
IF(AND(R673&gt;=入力項目!$S$21,R673&lt;=入力項目!$S$22),入力項目!$S$23,0) +
IF(AND(R673&gt;=入力項目!$S$24,R673&lt;=入力項目!$S$25),入力項目!$S$26,0)
)</f>
        <v>0</v>
      </c>
      <c r="AG673">
        <f ca="1">-(
_xlfn.IFS(
S673&lt;=入力項目!$S$11,0,
AND(S673&gt;=入力項目!$S$11+1,S673&lt;=3),IFERROR(VLOOKUP(入力項目!$S$12,子育て関連マスタ!$I$4:$M$5,4,FALSE),0),
AND(S673&gt;=4,S673&lt;=6),IFERROR(VLOOKUP(入力項目!$S$13,子育て関連マスタ!$I$9:$M$12,4,FALSE),0),
AND(S673&gt;=7,S673&lt;=12),IFERROR(VLOOKUP(入力項目!$S$14,子育て関連マスタ!$I$16:$M$17,4,FALSE),0),
AND(S673&gt;=13,S673&lt;=15),IFERROR(VLOOKUP(入力項目!$S$15,子育て関連マスタ!$I$21:$M$22,4,FALSE),0),
AND(S673&gt;=16,S673&lt;=18),IFERROR(VLOOKUP(入力項目!$S$16,子育て関連マスタ!$I$26:$M$28,4,FALSE),0),
AND(S673&gt;=19,S673&lt;=20,入力項目!$S$16="高専"),IFERROR(VLOOKUP(入力項目!$S$16,子育て関連マスタ!$I$26:$M$28,4,FALSE),0),
AND(S673&gt;=19,S673&lt;=20,入力項目!$S$16&lt;&gt;"高専"),IFERROR(VLOOKUP(入力項目!$S$17,子育て関連マスタ!$I$32:$M$37,4,FALSE),0),
AND(S673&gt;=21,S673&lt;=22,入力項目!$S$16="高専"),IFERROR(VLOOKUP(入力項目!$S$17,子育て関連マスタ!$I$32:$M$34,4,FALSE),0),
AND(S673&gt;=21,S673&lt;=22,入力項目!$S$16&lt;&gt;"高専"),IFERROR(VLOOKUP(入力項目!$S$17,子育て関連マスタ!$I$32:$M$34,4,FALSE),0),
S673&gt;=23,0
) +
IF($D673=4,
  IFERROR(_xlfn.IFS(
  S673&lt;=入力項目!$S$11,0,
  AND(S673=入力項目!$S$11),IFERROR(VLOOKUP(入力項目!$S$12,子育て関連マスタ!$I$4:$M$5,2,FALSE),0),
  AND(S673=4),IFERROR(VLOOKUP(入力項目!$S$13,子育て関連マスタ!$I$9:$M$12,2,FALSE),0),
  AND(S673=7),IFERROR(VLOOKUP(入力項目!$S$14,子育て関連マスタ!$I$16:$M$17,2,FALSE),0),
  AND(S673=13),IFERROR(VLOOKUP(入力項目!$S$15,子育て関連マスタ!$I$21:$M$22,2,FALSE),0),
  AND(S673=16),IFERROR(VLOOKUP(入力項目!$S$16,子育て関連マスタ!$I$26:$M$28,2,FALSE),0),
  AND(S673=19,入力項目!$S$16&lt;&gt;"高専"),IFERROR(VLOOKUP(入力項目!$S$17,子育て関連マスタ!$I$32:$M$37,2,FALSE),0),
  AND(S673=21,入力項目!$S$16="高専"),IFERROR(VLOOKUP(入力項目!$S$17,子育て関連マスタ!$I$32:$M$37,2,FALSE),0),
  S673&gt;=22,0
  ),0),0
) +
IF(AND(S673&gt;=1,S673&lt;=15),IF($D673=入力項目!$S$8,入力項目!$S$3,0),0) +
IF(AND(S673&gt;=1,S673&lt;=15),IF($D673=5,入力項目!$S$4,0),0) +
IF(AND(S673&gt;=1,S673&lt;=15),IF($D673=12,入力項目!$S$5,0),0) +
IF(AND(入力項目!$S$7=$A673,入力項目!$S$8=$D673),子育て関連マスタ!$C$14,0) +
IFERROR(IF(AND(YEAR(EDATE(DATE(入力項目!$S$7,入力項目!$S$8,1),1))=$A673,MONTH(EDATE(DATE(入力項目!$S$7,入力項目!$S$8,1),1))=$D673),子育て関連マスタ!$C$15,0),0) +
IF(AND(OR(S673=3,S673=5,S673=7),$D673=11),子育て関連マスタ!$C$17,0) +
IF(AND(S673=20,$D673=1),子育て関連マスタ!$C$18,0) +
IF(AND(S673=20,$D673=1),
IFERROR(_xlfn.IFS(
入力項目!$S$10="男",子育て関連マスタ!$C$18,
入力項目!$S$10="女",子育て関連マスタ!$C$19
),0),0
) +
IF(AND(S673&gt;=入力項目!$S$18,S673&lt;=入力項目!$S$19),入力項目!$S$20,0) +
IF(AND(S673&gt;=入力項目!$S$21,S673&lt;=入力項目!$S$22),入力項目!$S$23,0) +
IF(AND(S673&gt;=入力項目!$S$24,S673&lt;=入力項目!$S$25),入力項目!$S$26,0)
)</f>
        <v>0</v>
      </c>
      <c r="AH673">
        <f ca="1">-(
_xlfn.IFS(
T673&lt;=入力項目!$S$11,0,
AND(T673&gt;=入力項目!$S$11+1,T673&lt;=3),IFERROR(VLOOKUP(入力項目!$S$12,子育て関連マスタ!$I$4:$M$5,4,FALSE),0),
AND(T673&gt;=4,T673&lt;=6),IFERROR(VLOOKUP(入力項目!$S$13,子育て関連マスタ!$I$9:$M$12,4,FALSE),0),
AND(T673&gt;=7,T673&lt;=12),IFERROR(VLOOKUP(入力項目!$S$14,子育て関連マスタ!$I$16:$M$17,4,FALSE),0),
AND(T673&gt;=13,T673&lt;=15),IFERROR(VLOOKUP(入力項目!$S$15,子育て関連マスタ!$I$21:$M$22,4,FALSE),0),
AND(T673&gt;=16,T673&lt;=18),IFERROR(VLOOKUP(入力項目!$S$16,子育て関連マスタ!$I$26:$M$28,4,FALSE),0),
AND(T673&gt;=19,T673&lt;=20,入力項目!$S$16="高専"),IFERROR(VLOOKUP(入力項目!$S$16,子育て関連マスタ!$I$26:$M$28,4,FALSE),0),
AND(T673&gt;=19,T673&lt;=20,入力項目!$S$16&lt;&gt;"高専"),IFERROR(VLOOKUP(入力項目!$S$17,子育て関連マスタ!$I$32:$M$37,4,FALSE),0),
AND(T673&gt;=21,T673&lt;=22,入力項目!$S$16="高専"),IFERROR(VLOOKUP(入力項目!$S$17,子育て関連マスタ!$I$32:$M$34,4,FALSE),0),
AND(T673&gt;=21,T673&lt;=22,入力項目!$S$16&lt;&gt;"高専"),IFERROR(VLOOKUP(入力項目!$S$17,子育て関連マスタ!$I$32:$M$34,4,FALSE),0),
T673&gt;=23,0
) +
IF($D673=4,
  IFERROR(_xlfn.IFS(
  T673&lt;=入力項目!$S$11,0,
  AND(T673=入力項目!$S$11),IFERROR(VLOOKUP(入力項目!$S$12,子育て関連マスタ!$I$4:$M$5,2,FALSE),0),
  AND(T673=4),IFERROR(VLOOKUP(入力項目!$S$13,子育て関連マスタ!$I$9:$M$12,2,FALSE),0),
  AND(T673=7),IFERROR(VLOOKUP(入力項目!$S$14,子育て関連マスタ!$I$16:$M$17,2,FALSE),0),
  AND(T673=13),IFERROR(VLOOKUP(入力項目!$S$15,子育て関連マスタ!$I$21:$M$22,2,FALSE),0),
  AND(T673=16),IFERROR(VLOOKUP(入力項目!$S$16,子育て関連マスタ!$I$26:$M$28,2,FALSE),0),
  AND(T673=19,入力項目!$S$16&lt;&gt;"高専"),IFERROR(VLOOKUP(入力項目!$S$17,子育て関連マスタ!$I$32:$M$37,2,FALSE),0),
  AND(T673=21,入力項目!$S$16="高専"),IFERROR(VLOOKUP(入力項目!$S$17,子育て関連マスタ!$I$32:$M$37,2,FALSE),0),
  T673&gt;=22,0
  ),0),0
) +
IF(AND(T673&gt;=1,T673&lt;=15),IF($D673=入力項目!$S$8,入力項目!$S$3,0),0) +
IF(AND(T673&gt;=1,T673&lt;=15),IF($D673=5,入力項目!$S$4,0),0) +
IF(AND(T673&gt;=1,T673&lt;=15),IF($D673=12,入力項目!$S$5,0),0) +
IF(AND(入力項目!$S$7=$A673,入力項目!$S$8=$D673),子育て関連マスタ!$C$14,0) +
IFERROR(IF(AND(YEAR(EDATE(DATE(入力項目!$S$7,入力項目!$S$8,1),1))=$A673,MONTH(EDATE(DATE(入力項目!$S$7,入力項目!$S$8,1),1))=$D673),子育て関連マスタ!$C$15,0),0) +
IF(AND(OR(T673=3,T673=5,T673=7),$D673=11),子育て関連マスタ!$C$17,0) +
IF(AND(T673=20,$D673=1),子育て関連マスタ!$C$18,0) +
IF(AND(T673=20,$D673=1),
IFERROR(_xlfn.IFS(
入力項目!$S$10="男",子育て関連マスタ!$C$18,
入力項目!$S$10="女",子育て関連マスタ!$C$19
),0),0
) +
IF(AND(T673&gt;=入力項目!$S$18,T673&lt;=入力項目!$S$19),入力項目!$S$20,0) +
IF(AND(T673&gt;=入力項目!$S$21,T673&lt;=入力項目!$S$22),入力項目!$S$23,0) +
IF(AND(T673&gt;=入力項目!$S$24,T673&lt;=入力項目!$S$25),入力項目!$S$26,0)
)</f>
        <v>0</v>
      </c>
      <c r="AI673">
        <f ca="1">-(
_xlfn.IFS(
U673&lt;=入力項目!$S$11,0,
AND(U673&gt;=入力項目!$S$11+1,U673&lt;=3),IFERROR(VLOOKUP(入力項目!$S$12,子育て関連マスタ!$I$4:$M$5,4,FALSE),0),
AND(U673&gt;=4,U673&lt;=6),IFERROR(VLOOKUP(入力項目!$S$13,子育て関連マスタ!$I$9:$M$12,4,FALSE),0),
AND(U673&gt;=7,U673&lt;=12),IFERROR(VLOOKUP(入力項目!$S$14,子育て関連マスタ!$I$16:$M$17,4,FALSE),0),
AND(U673&gt;=13,U673&lt;=15),IFERROR(VLOOKUP(入力項目!$S$15,子育て関連マスタ!$I$21:$M$22,4,FALSE),0),
AND(U673&gt;=16,U673&lt;=18),IFERROR(VLOOKUP(入力項目!$S$16,子育て関連マスタ!$I$26:$M$28,4,FALSE),0),
AND(U673&gt;=19,U673&lt;=20,入力項目!$S$16="高専"),IFERROR(VLOOKUP(入力項目!$S$16,子育て関連マスタ!$I$26:$M$28,4,FALSE),0),
AND(U673&gt;=19,U673&lt;=20,入力項目!$S$16&lt;&gt;"高専"),IFERROR(VLOOKUP(入力項目!$S$17,子育て関連マスタ!$I$32:$M$37,4,FALSE),0),
AND(U673&gt;=21,U673&lt;=22,入力項目!$S$16="高専"),IFERROR(VLOOKUP(入力項目!$S$17,子育て関連マスタ!$I$32:$M$34,4,FALSE),0),
AND(U673&gt;=21,U673&lt;=22,入力項目!$S$16&lt;&gt;"高専"),IFERROR(VLOOKUP(入力項目!$S$17,子育て関連マスタ!$I$32:$M$34,4,FALSE),0),
U673&gt;=23,0
) +
IF($D673=4,
  IFERROR(_xlfn.IFS(
  U673&lt;=入力項目!$S$11,0,
  AND(U673=入力項目!$S$11),IFERROR(VLOOKUP(入力項目!$S$12,子育て関連マスタ!$I$4:$M$5,2,FALSE),0),
  AND(U673=4),IFERROR(VLOOKUP(入力項目!$S$13,子育て関連マスタ!$I$9:$M$12,2,FALSE),0),
  AND(U673=7),IFERROR(VLOOKUP(入力項目!$S$14,子育て関連マスタ!$I$16:$M$17,2,FALSE),0),
  AND(U673=13),IFERROR(VLOOKUP(入力項目!$S$15,子育て関連マスタ!$I$21:$M$22,2,FALSE),0),
  AND(U673=16),IFERROR(VLOOKUP(入力項目!$S$16,子育て関連マスタ!$I$26:$M$28,2,FALSE),0),
  AND(U673=19,入力項目!$S$16&lt;&gt;"高専"),IFERROR(VLOOKUP(入力項目!$S$17,子育て関連マスタ!$I$32:$M$37,2,FALSE),0),
  AND(U673=21,入力項目!$S$16="高専"),IFERROR(VLOOKUP(入力項目!$S$17,子育て関連マスタ!$I$32:$M$37,2,FALSE),0),
  U673&gt;=22,0
  ),0),0
) +
IF(AND(U673&gt;=1,U673&lt;=15),IF($D673=入力項目!$S$8,入力項目!$S$3,0),0) +
IF(AND(U673&gt;=1,U673&lt;=15),IF($D673=5,入力項目!$S$4,0),0) +
IF(AND(U673&gt;=1,U673&lt;=15),IF($D673=12,入力項目!$S$5,0),0) +
IF(AND(入力項目!$S$7=$A673,入力項目!$S$8=$D673),子育て関連マスタ!$C$14,0) +
IFERROR(IF(AND(YEAR(EDATE(DATE(入力項目!$S$7,入力項目!$S$8,1),1))=$A673,MONTH(EDATE(DATE(入力項目!$S$7,入力項目!$S$8,1),1))=$D673),子育て関連マスタ!$C$15,0),0) +
IF(AND(OR(U673=3,U673=5,U673=7),$D673=11),子育て関連マスタ!$C$17,0) +
IF(AND(U673=20,$D673=1),子育て関連マスタ!$C$18,0) +
IF(AND(U673=20,$D673=1),
IFERROR(_xlfn.IFS(
入力項目!$S$10="男",子育て関連マスタ!$C$18,
入力項目!$S$10="女",子育て関連マスタ!$C$19
),0),0
) +
IF(AND(U673&gt;=入力項目!$S$18,U673&lt;=入力項目!$S$19),入力項目!$S$20,0) +
IF(AND(U673&gt;=入力項目!$S$21,U673&lt;=入力項目!$S$22),入力項目!$S$23,0) +
IF(AND(U673&gt;=入力項目!$S$24,U673&lt;=入力項目!$S$25),入力項目!$S$26,0)
)</f>
        <v>0</v>
      </c>
      <c r="AJ673" s="10">
        <f ca="1">-VLOOKUP($D673,月別収支!$A$2:$H$13,7,FALSE)</f>
        <v>-20000</v>
      </c>
    </row>
    <row r="674" spans="1:36" x14ac:dyDescent="0.4">
      <c r="A674">
        <f t="shared" ca="1" si="173"/>
        <v>2080</v>
      </c>
      <c r="B674">
        <f t="shared" ca="1" si="180"/>
        <v>2080</v>
      </c>
      <c r="C674">
        <f t="shared" ca="1" si="181"/>
        <v>56</v>
      </c>
      <c r="D674">
        <f t="shared" ca="1" si="174"/>
        <v>8</v>
      </c>
      <c r="E674" t="str">
        <f t="shared" ca="1" si="175"/>
        <v>2080年8月</v>
      </c>
      <c r="F674">
        <f ca="1">IF(OR(入力項目!$N$5&lt;$A674,AND(入力項目!$N$5=$A674,入力項目!$N$6&lt;$D674)),IF(F673=0,1,IF(G674=12,F673+1,F673)),0)</f>
        <v>55</v>
      </c>
      <c r="G674">
        <f ca="1">IF(OR(入力項目!$N$5&lt;$A674,AND(入力項目!$N$5=$A674,入力項目!$N$6&lt;$D674)),IF(G673=12,1,G673+1),0)</f>
        <v>10</v>
      </c>
      <c r="H674" t="str">
        <f t="shared" ca="1" si="176"/>
        <v>55_10</v>
      </c>
      <c r="I674">
        <f ca="1">IF(
  IFERROR(AND($C674&gt;0,MOD($C674,入力項目!$N$22)=0,$D674=入力項目!$N$23), FALSE),
  1,
  IF(
    AND(I673&gt;0,J673=12),
    IF(I673=入力項目!$N$28, 0, I673+1),
    I673
  )
)</f>
        <v>2</v>
      </c>
      <c r="J674">
        <f ca="1">IF($D674=入力項目!$N$23,1,IFERROR(J673+1,1))</f>
        <v>3</v>
      </c>
      <c r="K674" t="str">
        <f t="shared" ca="1" si="177"/>
        <v>2_3</v>
      </c>
      <c r="L674">
        <f ca="1">L673+IF(入力項目!$D$4=$D674,1,0)</f>
        <v>84</v>
      </c>
      <c r="M674" t="str">
        <f t="shared" ca="1" si="178"/>
        <v>84歳</v>
      </c>
      <c r="N674">
        <f t="shared" ca="1" si="182"/>
        <v>85</v>
      </c>
      <c r="O674" t="str">
        <f t="shared" ca="1" si="179"/>
        <v>85歳</v>
      </c>
      <c r="P674">
        <f t="shared" ca="1" si="183"/>
        <v>60</v>
      </c>
      <c r="Q674">
        <f t="shared" ca="1" si="184"/>
        <v>58</v>
      </c>
      <c r="R674">
        <f t="shared" ca="1" si="185"/>
        <v>2081</v>
      </c>
      <c r="S674">
        <f t="shared" ca="1" si="186"/>
        <v>2081</v>
      </c>
      <c r="T674">
        <f t="shared" ca="1" si="187"/>
        <v>2081</v>
      </c>
      <c r="U674">
        <f t="shared" ca="1" si="188"/>
        <v>2081</v>
      </c>
      <c r="V674" s="10">
        <f t="shared" ca="1" si="189"/>
        <v>53088925</v>
      </c>
      <c r="W674" s="10">
        <f ca="1">IF($L674&lt;その他マスタ!$B$1,VLOOKUP($D674,月別収支!$A$2:$H$13,2,FALSE),その他マスタ!$B$3)+IF(AND($L674=その他マスタ!$B$1,入力項目!$I$9="あり",$D674=入力項目!$D$4),その他マスタ!$B$2,0)</f>
        <v>150000</v>
      </c>
      <c r="X674" s="10">
        <f ca="1">-IF(入力項目!$K$5=TRUE,
IF($F674+$G674&lt;3,VLOOKUP($D674,月別収支!$A$2:$H$13,8,FALSE),0)+IFERROR(VLOOKUP($H674,住宅ローン計算!C:P,13,FALSE),0)+IF($F674&gt;1,IF(OR($G674=3,$G674=6,$G674=9,$G674=12),ROUNDUP(入力項目!$N$18/4,0),0),0),
VLOOKUP($D674,月別収支!$A$2:$H$13,8,FALSE))</f>
        <v>0</v>
      </c>
      <c r="Y674" s="10">
        <f ca="1">-VLOOKUP($D674,月別収支!$A$2:$H$13,3,FALSE)</f>
        <v>-75000</v>
      </c>
      <c r="Z674" s="10">
        <f ca="1">-VLOOKUP($D674,月別収支!$A$2:$H$13,4,FALSE)</f>
        <v>-27000</v>
      </c>
      <c r="AA674" s="10">
        <f ca="1">-VLOOKUP($D674,月別収支!$A$2:$H$13,6,FALSE)</f>
        <v>-10000</v>
      </c>
      <c r="AB674" s="10">
        <f ca="1">-(
VLOOKUP($D674,月別収支!$A$2:$H$13,5,FALSE)+IF(AND(入力項目!$I$27&lt;=$A674,ISEVEN($A674-入力項目!$I$27),入力項目!$I$28=$D674),入力項目!$I$26,0)
+IF(入力項目!$K$26=TRUE,
IFERROR(VLOOKUP($K674,マイカーローン計算!C:P,13,FALSE),0),
IFERROR(
  IF(AND($C674&gt;0,MOD($C674,入力項目!$N$22)=0,$D674=入力項目!$N$23),入力項目!$N$24,0),
 0
)
)
)</f>
        <v>-20000</v>
      </c>
      <c r="AC674" s="10">
        <f ca="1">-IF($A674&lt;入力項目!$N$33,入力項目!$N$35,IF(AND($A674=入力項目!$N$33,$D674&lt;=入力項目!$N$34),入力項目!$N$35,0))</f>
        <v>0</v>
      </c>
      <c r="AD674">
        <f ca="1">-(
_xlfn.IFS(
P674&lt;=入力項目!$S$11,0,
AND(P674&gt;=入力項目!$S$11+1,P674&lt;=3),IFERROR(VLOOKUP(入力項目!$S$12,子育て関連マスタ!$I$4:$M$5,4,FALSE),0),
AND(P674&gt;=4,P674&lt;=6),IFERROR(VLOOKUP(入力項目!$S$13,子育て関連マスタ!$I$9:$M$12,4,FALSE),0),
AND(P674&gt;=7,P674&lt;=12),IFERROR(VLOOKUP(入力項目!$S$14,子育て関連マスタ!$I$16:$M$17,4,FALSE),0),
AND(P674&gt;=13,P674&lt;=15),IFERROR(VLOOKUP(入力項目!$S$15,子育て関連マスタ!$I$21:$M$22,4,FALSE),0),
AND(P674&gt;=16,P674&lt;=18),IFERROR(VLOOKUP(入力項目!$S$16,子育て関連マスタ!$I$26:$M$28,4,FALSE),0),
AND(P674&gt;=19,P674&lt;=20,入力項目!$S$16="高専"),IFERROR(VLOOKUP(入力項目!$S$16,子育て関連マスタ!$I$26:$M$28,4,FALSE),0),
AND(P674&gt;=19,P674&lt;=20,入力項目!$S$16&lt;&gt;"高専"),IFERROR(VLOOKUP(入力項目!$S$17,子育て関連マスタ!$I$32:$M$37,4,FALSE),0),
AND(P674&gt;=21,P674&lt;=22,入力項目!$S$16="高専"),IFERROR(VLOOKUP(入力項目!$S$17,子育て関連マスタ!$I$32:$M$34,4,FALSE),0),
AND(P674&gt;=21,P674&lt;=22,入力項目!$S$16&lt;&gt;"高専"),IFERROR(VLOOKUP(入力項目!$S$17,子育て関連マスタ!$I$32:$M$34,4,FALSE),0),
P674&gt;=23,0
) +
IF($D674=4,
  IFERROR(_xlfn.IFS(
  P674&lt;=入力項目!$S$11,0,
  AND(P674=入力項目!$S$11),IFERROR(VLOOKUP(入力項目!$S$12,子育て関連マスタ!$I$4:$M$5,2,FALSE),0),
  AND(P674=4),IFERROR(VLOOKUP(入力項目!$S$13,子育て関連マスタ!$I$9:$M$12,2,FALSE),0),
  AND(P674=7),IFERROR(VLOOKUP(入力項目!$S$14,子育て関連マスタ!$I$16:$M$17,2,FALSE),0),
  AND(P674=13),IFERROR(VLOOKUP(入力項目!$S$15,子育て関連マスタ!$I$21:$M$22,2,FALSE),0),
  AND(P674=16),IFERROR(VLOOKUP(入力項目!$S$16,子育て関連マスタ!$I$26:$M$28,2,FALSE),0),
  AND(P674=19,入力項目!$S$16&lt;&gt;"高専"),IFERROR(VLOOKUP(入力項目!$S$17,子育て関連マスタ!$I$32:$M$37,2,FALSE),0),
  AND(P674=21,入力項目!$S$16="高専"),IFERROR(VLOOKUP(入力項目!$S$17,子育て関連マスタ!$I$32:$M$37,2,FALSE),0),
  P674&gt;=22,0
  ),0),0
) +
IF(AND(P674&gt;=1,P674&lt;=15),IF($D674=入力項目!$S$8,入力項目!$S$3,0),0) +
IF(AND(P674&gt;=1,P674&lt;=15),IF($D674=5,入力項目!$S$4,0),0) +
IF(AND(P674&gt;=1,P674&lt;=15),IF($D674=12,入力項目!$S$5,0),0) +
IF(AND(入力項目!$S$7=$A674,入力項目!$S$8=$D674),子育て関連マスタ!$C$14,0) +
IFERROR(IF(AND(YEAR(EDATE(DATE(入力項目!$S$7,入力項目!$S$8,1),1))=$A674,MONTH(EDATE(DATE(入力項目!$S$7,入力項目!$S$8,1),1))=$D674),子育て関連マスタ!$C$15,0),0) +
IF(AND(OR(P674=3,P674=5,P674=7),$D674=11),子育て関連マスタ!$C$17,0) +
IF(AND(P674=20,$D674=1),子育て関連マスタ!$C$18,0) +
IF(AND(P674=20,$D674=1),
IFERROR(_xlfn.IFS(
入力項目!$S$10="男",子育て関連マスタ!$C$18,
入力項目!$S$10="女",子育て関連マスタ!$C$19
),0),0
) +
IF(AND(P674&gt;=入力項目!$S$18,P674&lt;=入力項目!$S$19),入力項目!$S$20,0) +
IF(AND(P674&gt;=入力項目!$S$21,P674&lt;=入力項目!$S$22),入力項目!$S$23,0) +
IF(AND(P674&gt;=入力項目!$S$24,P674&lt;=入力項目!$S$25),入力項目!$S$26,0)
)</f>
        <v>0</v>
      </c>
      <c r="AE674">
        <f ca="1">-(
_xlfn.IFS(
Q674&lt;=入力項目!$S$11,0,
AND(Q674&gt;=入力項目!$S$11+1,Q674&lt;=3),IFERROR(VLOOKUP(入力項目!$S$12,子育て関連マスタ!$I$4:$M$5,4,FALSE),0),
AND(Q674&gt;=4,Q674&lt;=6),IFERROR(VLOOKUP(入力項目!$S$13,子育て関連マスタ!$I$9:$M$12,4,FALSE),0),
AND(Q674&gt;=7,Q674&lt;=12),IFERROR(VLOOKUP(入力項目!$S$14,子育て関連マスタ!$I$16:$M$17,4,FALSE),0),
AND(Q674&gt;=13,Q674&lt;=15),IFERROR(VLOOKUP(入力項目!$S$15,子育て関連マスタ!$I$21:$M$22,4,FALSE),0),
AND(Q674&gt;=16,Q674&lt;=18),IFERROR(VLOOKUP(入力項目!$S$16,子育て関連マスタ!$I$26:$M$28,4,FALSE),0),
AND(Q674&gt;=19,Q674&lt;=20,入力項目!$S$16="高専"),IFERROR(VLOOKUP(入力項目!$S$16,子育て関連マスタ!$I$26:$M$28,4,FALSE),0),
AND(Q674&gt;=19,Q674&lt;=20,入力項目!$S$16&lt;&gt;"高専"),IFERROR(VLOOKUP(入力項目!$S$17,子育て関連マスタ!$I$32:$M$37,4,FALSE),0),
AND(Q674&gt;=21,Q674&lt;=22,入力項目!$S$16="高専"),IFERROR(VLOOKUP(入力項目!$S$17,子育て関連マスタ!$I$32:$M$34,4,FALSE),0),
AND(Q674&gt;=21,Q674&lt;=22,入力項目!$S$16&lt;&gt;"高専"),IFERROR(VLOOKUP(入力項目!$S$17,子育て関連マスタ!$I$32:$M$34,4,FALSE),0),
Q674&gt;=23,0
) +
IF($D674=4,
  IFERROR(_xlfn.IFS(
  Q674&lt;=入力項目!$S$11,0,
  AND(Q674=入力項目!$S$11),IFERROR(VLOOKUP(入力項目!$S$12,子育て関連マスタ!$I$4:$M$5,2,FALSE),0),
  AND(Q674=4),IFERROR(VLOOKUP(入力項目!$S$13,子育て関連マスタ!$I$9:$M$12,2,FALSE),0),
  AND(Q674=7),IFERROR(VLOOKUP(入力項目!$S$14,子育て関連マスタ!$I$16:$M$17,2,FALSE),0),
  AND(Q674=13),IFERROR(VLOOKUP(入力項目!$S$15,子育て関連マスタ!$I$21:$M$22,2,FALSE),0),
  AND(Q674=16),IFERROR(VLOOKUP(入力項目!$S$16,子育て関連マスタ!$I$26:$M$28,2,FALSE),0),
  AND(Q674=19,入力項目!$S$16&lt;&gt;"高専"),IFERROR(VLOOKUP(入力項目!$S$17,子育て関連マスタ!$I$32:$M$37,2,FALSE),0),
  AND(Q674=21,入力項目!$S$16="高専"),IFERROR(VLOOKUP(入力項目!$S$17,子育て関連マスタ!$I$32:$M$37,2,FALSE),0),
  Q674&gt;=22,0
  ),0),0
) +
IF(AND(Q674&gt;=1,Q674&lt;=15),IF($D674=入力項目!$S$8,入力項目!$S$3,0),0) +
IF(AND(Q674&gt;=1,Q674&lt;=15),IF($D674=5,入力項目!$S$4,0),0) +
IF(AND(Q674&gt;=1,Q674&lt;=15),IF($D674=12,入力項目!$S$5,0),0) +
IF(AND(入力項目!$S$7=$A674,入力項目!$S$8=$D674),子育て関連マスタ!$C$14,0) +
IFERROR(IF(AND(YEAR(EDATE(DATE(入力項目!$S$7,入力項目!$S$8,1),1))=$A674,MONTH(EDATE(DATE(入力項目!$S$7,入力項目!$S$8,1),1))=$D674),子育て関連マスタ!$C$15,0),0) +
IF(AND(OR(Q674=3,Q674=5,Q674=7),$D674=11),子育て関連マスタ!$C$17,0) +
IF(AND(Q674=20,$D674=1),子育て関連マスタ!$C$18,0) +
IF(AND(Q674=20,$D674=1),
IFERROR(_xlfn.IFS(
入力項目!$S$10="男",子育て関連マスタ!$C$18,
入力項目!$S$10="女",子育て関連マスタ!$C$19
),0),0
) +
IF(AND(Q674&gt;=入力項目!$S$18,Q674&lt;=入力項目!$S$19),入力項目!$S$20,0) +
IF(AND(Q674&gt;=入力項目!$S$21,Q674&lt;=入力項目!$S$22),入力項目!$S$23,0) +
IF(AND(Q674&gt;=入力項目!$S$24,Q674&lt;=入力項目!$S$25),入力項目!$S$26,0)
)</f>
        <v>0</v>
      </c>
      <c r="AF674">
        <f ca="1">-(
_xlfn.IFS(
R674&lt;=入力項目!$S$11,0,
AND(R674&gt;=入力項目!$S$11+1,R674&lt;=3),IFERROR(VLOOKUP(入力項目!$S$12,子育て関連マスタ!$I$4:$M$5,4,FALSE),0),
AND(R674&gt;=4,R674&lt;=6),IFERROR(VLOOKUP(入力項目!$S$13,子育て関連マスタ!$I$9:$M$12,4,FALSE),0),
AND(R674&gt;=7,R674&lt;=12),IFERROR(VLOOKUP(入力項目!$S$14,子育て関連マスタ!$I$16:$M$17,4,FALSE),0),
AND(R674&gt;=13,R674&lt;=15),IFERROR(VLOOKUP(入力項目!$S$15,子育て関連マスタ!$I$21:$M$22,4,FALSE),0),
AND(R674&gt;=16,R674&lt;=18),IFERROR(VLOOKUP(入力項目!$S$16,子育て関連マスタ!$I$26:$M$28,4,FALSE),0),
AND(R674&gt;=19,R674&lt;=20,入力項目!$S$16="高専"),IFERROR(VLOOKUP(入力項目!$S$16,子育て関連マスタ!$I$26:$M$28,4,FALSE),0),
AND(R674&gt;=19,R674&lt;=20,入力項目!$S$16&lt;&gt;"高専"),IFERROR(VLOOKUP(入力項目!$S$17,子育て関連マスタ!$I$32:$M$37,4,FALSE),0),
AND(R674&gt;=21,R674&lt;=22,入力項目!$S$16="高専"),IFERROR(VLOOKUP(入力項目!$S$17,子育て関連マスタ!$I$32:$M$34,4,FALSE),0),
AND(R674&gt;=21,R674&lt;=22,入力項目!$S$16&lt;&gt;"高専"),IFERROR(VLOOKUP(入力項目!$S$17,子育て関連マスタ!$I$32:$M$34,4,FALSE),0),
R674&gt;=23,0
) +
IF($D674=4,
  IFERROR(_xlfn.IFS(
  R674&lt;=入力項目!$S$11,0,
  AND(R674=入力項目!$S$11),IFERROR(VLOOKUP(入力項目!$S$12,子育て関連マスタ!$I$4:$M$5,2,FALSE),0),
  AND(R674=4),IFERROR(VLOOKUP(入力項目!$S$13,子育て関連マスタ!$I$9:$M$12,2,FALSE),0),
  AND(R674=7),IFERROR(VLOOKUP(入力項目!$S$14,子育て関連マスタ!$I$16:$M$17,2,FALSE),0),
  AND(R674=13),IFERROR(VLOOKUP(入力項目!$S$15,子育て関連マスタ!$I$21:$M$22,2,FALSE),0),
  AND(R674=16),IFERROR(VLOOKUP(入力項目!$S$16,子育て関連マスタ!$I$26:$M$28,2,FALSE),0),
  AND(R674=19,入力項目!$S$16&lt;&gt;"高専"),IFERROR(VLOOKUP(入力項目!$S$17,子育て関連マスタ!$I$32:$M$37,2,FALSE),0),
  AND(R674=21,入力項目!$S$16="高専"),IFERROR(VLOOKUP(入力項目!$S$17,子育て関連マスタ!$I$32:$M$37,2,FALSE),0),
  R674&gt;=22,0
  ),0),0
) +
IF(AND(R674&gt;=1,R674&lt;=15),IF($D674=入力項目!$S$8,入力項目!$S$3,0),0) +
IF(AND(R674&gt;=1,R674&lt;=15),IF($D674=5,入力項目!$S$4,0),0) +
IF(AND(R674&gt;=1,R674&lt;=15),IF($D674=12,入力項目!$S$5,0),0) +
IF(AND(入力項目!$S$7=$A674,入力項目!$S$8=$D674),子育て関連マスタ!$C$14,0) +
IFERROR(IF(AND(YEAR(EDATE(DATE(入力項目!$S$7,入力項目!$S$8,1),1))=$A674,MONTH(EDATE(DATE(入力項目!$S$7,入力項目!$S$8,1),1))=$D674),子育て関連マスタ!$C$15,0),0) +
IF(AND(OR(R674=3,R674=5,R674=7),$D674=11),子育て関連マスタ!$C$17,0) +
IF(AND(R674=20,$D674=1),子育て関連マスタ!$C$18,0) +
IF(AND(R674=20,$D674=1),
IFERROR(_xlfn.IFS(
入力項目!$S$10="男",子育て関連マスタ!$C$18,
入力項目!$S$10="女",子育て関連マスタ!$C$19
),0),0
) +
IF(AND(R674&gt;=入力項目!$S$18,R674&lt;=入力項目!$S$19),入力項目!$S$20,0) +
IF(AND(R674&gt;=入力項目!$S$21,R674&lt;=入力項目!$S$22),入力項目!$S$23,0) +
IF(AND(R674&gt;=入力項目!$S$24,R674&lt;=入力項目!$S$25),入力項目!$S$26,0)
)</f>
        <v>0</v>
      </c>
      <c r="AG674">
        <f ca="1">-(
_xlfn.IFS(
S674&lt;=入力項目!$S$11,0,
AND(S674&gt;=入力項目!$S$11+1,S674&lt;=3),IFERROR(VLOOKUP(入力項目!$S$12,子育て関連マスタ!$I$4:$M$5,4,FALSE),0),
AND(S674&gt;=4,S674&lt;=6),IFERROR(VLOOKUP(入力項目!$S$13,子育て関連マスタ!$I$9:$M$12,4,FALSE),0),
AND(S674&gt;=7,S674&lt;=12),IFERROR(VLOOKUP(入力項目!$S$14,子育て関連マスタ!$I$16:$M$17,4,FALSE),0),
AND(S674&gt;=13,S674&lt;=15),IFERROR(VLOOKUP(入力項目!$S$15,子育て関連マスタ!$I$21:$M$22,4,FALSE),0),
AND(S674&gt;=16,S674&lt;=18),IFERROR(VLOOKUP(入力項目!$S$16,子育て関連マスタ!$I$26:$M$28,4,FALSE),0),
AND(S674&gt;=19,S674&lt;=20,入力項目!$S$16="高専"),IFERROR(VLOOKUP(入力項目!$S$16,子育て関連マスタ!$I$26:$M$28,4,FALSE),0),
AND(S674&gt;=19,S674&lt;=20,入力項目!$S$16&lt;&gt;"高専"),IFERROR(VLOOKUP(入力項目!$S$17,子育て関連マスタ!$I$32:$M$37,4,FALSE),0),
AND(S674&gt;=21,S674&lt;=22,入力項目!$S$16="高専"),IFERROR(VLOOKUP(入力項目!$S$17,子育て関連マスタ!$I$32:$M$34,4,FALSE),0),
AND(S674&gt;=21,S674&lt;=22,入力項目!$S$16&lt;&gt;"高専"),IFERROR(VLOOKUP(入力項目!$S$17,子育て関連マスタ!$I$32:$M$34,4,FALSE),0),
S674&gt;=23,0
) +
IF($D674=4,
  IFERROR(_xlfn.IFS(
  S674&lt;=入力項目!$S$11,0,
  AND(S674=入力項目!$S$11),IFERROR(VLOOKUP(入力項目!$S$12,子育て関連マスタ!$I$4:$M$5,2,FALSE),0),
  AND(S674=4),IFERROR(VLOOKUP(入力項目!$S$13,子育て関連マスタ!$I$9:$M$12,2,FALSE),0),
  AND(S674=7),IFERROR(VLOOKUP(入力項目!$S$14,子育て関連マスタ!$I$16:$M$17,2,FALSE),0),
  AND(S674=13),IFERROR(VLOOKUP(入力項目!$S$15,子育て関連マスタ!$I$21:$M$22,2,FALSE),0),
  AND(S674=16),IFERROR(VLOOKUP(入力項目!$S$16,子育て関連マスタ!$I$26:$M$28,2,FALSE),0),
  AND(S674=19,入力項目!$S$16&lt;&gt;"高専"),IFERROR(VLOOKUP(入力項目!$S$17,子育て関連マスタ!$I$32:$M$37,2,FALSE),0),
  AND(S674=21,入力項目!$S$16="高専"),IFERROR(VLOOKUP(入力項目!$S$17,子育て関連マスタ!$I$32:$M$37,2,FALSE),0),
  S674&gt;=22,0
  ),0),0
) +
IF(AND(S674&gt;=1,S674&lt;=15),IF($D674=入力項目!$S$8,入力項目!$S$3,0),0) +
IF(AND(S674&gt;=1,S674&lt;=15),IF($D674=5,入力項目!$S$4,0),0) +
IF(AND(S674&gt;=1,S674&lt;=15),IF($D674=12,入力項目!$S$5,0),0) +
IF(AND(入力項目!$S$7=$A674,入力項目!$S$8=$D674),子育て関連マスタ!$C$14,0) +
IFERROR(IF(AND(YEAR(EDATE(DATE(入力項目!$S$7,入力項目!$S$8,1),1))=$A674,MONTH(EDATE(DATE(入力項目!$S$7,入力項目!$S$8,1),1))=$D674),子育て関連マスタ!$C$15,0),0) +
IF(AND(OR(S674=3,S674=5,S674=7),$D674=11),子育て関連マスタ!$C$17,0) +
IF(AND(S674=20,$D674=1),子育て関連マスタ!$C$18,0) +
IF(AND(S674=20,$D674=1),
IFERROR(_xlfn.IFS(
入力項目!$S$10="男",子育て関連マスタ!$C$18,
入力項目!$S$10="女",子育て関連マスタ!$C$19
),0),0
) +
IF(AND(S674&gt;=入力項目!$S$18,S674&lt;=入力項目!$S$19),入力項目!$S$20,0) +
IF(AND(S674&gt;=入力項目!$S$21,S674&lt;=入力項目!$S$22),入力項目!$S$23,0) +
IF(AND(S674&gt;=入力項目!$S$24,S674&lt;=入力項目!$S$25),入力項目!$S$26,0)
)</f>
        <v>0</v>
      </c>
      <c r="AH674">
        <f ca="1">-(
_xlfn.IFS(
T674&lt;=入力項目!$S$11,0,
AND(T674&gt;=入力項目!$S$11+1,T674&lt;=3),IFERROR(VLOOKUP(入力項目!$S$12,子育て関連マスタ!$I$4:$M$5,4,FALSE),0),
AND(T674&gt;=4,T674&lt;=6),IFERROR(VLOOKUP(入力項目!$S$13,子育て関連マスタ!$I$9:$M$12,4,FALSE),0),
AND(T674&gt;=7,T674&lt;=12),IFERROR(VLOOKUP(入力項目!$S$14,子育て関連マスタ!$I$16:$M$17,4,FALSE),0),
AND(T674&gt;=13,T674&lt;=15),IFERROR(VLOOKUP(入力項目!$S$15,子育て関連マスタ!$I$21:$M$22,4,FALSE),0),
AND(T674&gt;=16,T674&lt;=18),IFERROR(VLOOKUP(入力項目!$S$16,子育て関連マスタ!$I$26:$M$28,4,FALSE),0),
AND(T674&gt;=19,T674&lt;=20,入力項目!$S$16="高専"),IFERROR(VLOOKUP(入力項目!$S$16,子育て関連マスタ!$I$26:$M$28,4,FALSE),0),
AND(T674&gt;=19,T674&lt;=20,入力項目!$S$16&lt;&gt;"高専"),IFERROR(VLOOKUP(入力項目!$S$17,子育て関連マスタ!$I$32:$M$37,4,FALSE),0),
AND(T674&gt;=21,T674&lt;=22,入力項目!$S$16="高専"),IFERROR(VLOOKUP(入力項目!$S$17,子育て関連マスタ!$I$32:$M$34,4,FALSE),0),
AND(T674&gt;=21,T674&lt;=22,入力項目!$S$16&lt;&gt;"高専"),IFERROR(VLOOKUP(入力項目!$S$17,子育て関連マスタ!$I$32:$M$34,4,FALSE),0),
T674&gt;=23,0
) +
IF($D674=4,
  IFERROR(_xlfn.IFS(
  T674&lt;=入力項目!$S$11,0,
  AND(T674=入力項目!$S$11),IFERROR(VLOOKUP(入力項目!$S$12,子育て関連マスタ!$I$4:$M$5,2,FALSE),0),
  AND(T674=4),IFERROR(VLOOKUP(入力項目!$S$13,子育て関連マスタ!$I$9:$M$12,2,FALSE),0),
  AND(T674=7),IFERROR(VLOOKUP(入力項目!$S$14,子育て関連マスタ!$I$16:$M$17,2,FALSE),0),
  AND(T674=13),IFERROR(VLOOKUP(入力項目!$S$15,子育て関連マスタ!$I$21:$M$22,2,FALSE),0),
  AND(T674=16),IFERROR(VLOOKUP(入力項目!$S$16,子育て関連マスタ!$I$26:$M$28,2,FALSE),0),
  AND(T674=19,入力項目!$S$16&lt;&gt;"高専"),IFERROR(VLOOKUP(入力項目!$S$17,子育て関連マスタ!$I$32:$M$37,2,FALSE),0),
  AND(T674=21,入力項目!$S$16="高専"),IFERROR(VLOOKUP(入力項目!$S$17,子育て関連マスタ!$I$32:$M$37,2,FALSE),0),
  T674&gt;=22,0
  ),0),0
) +
IF(AND(T674&gt;=1,T674&lt;=15),IF($D674=入力項目!$S$8,入力項目!$S$3,0),0) +
IF(AND(T674&gt;=1,T674&lt;=15),IF($D674=5,入力項目!$S$4,0),0) +
IF(AND(T674&gt;=1,T674&lt;=15),IF($D674=12,入力項目!$S$5,0),0) +
IF(AND(入力項目!$S$7=$A674,入力項目!$S$8=$D674),子育て関連マスタ!$C$14,0) +
IFERROR(IF(AND(YEAR(EDATE(DATE(入力項目!$S$7,入力項目!$S$8,1),1))=$A674,MONTH(EDATE(DATE(入力項目!$S$7,入力項目!$S$8,1),1))=$D674),子育て関連マスタ!$C$15,0),0) +
IF(AND(OR(T674=3,T674=5,T674=7),$D674=11),子育て関連マスタ!$C$17,0) +
IF(AND(T674=20,$D674=1),子育て関連マスタ!$C$18,0) +
IF(AND(T674=20,$D674=1),
IFERROR(_xlfn.IFS(
入力項目!$S$10="男",子育て関連マスタ!$C$18,
入力項目!$S$10="女",子育て関連マスタ!$C$19
),0),0
) +
IF(AND(T674&gt;=入力項目!$S$18,T674&lt;=入力項目!$S$19),入力項目!$S$20,0) +
IF(AND(T674&gt;=入力項目!$S$21,T674&lt;=入力項目!$S$22),入力項目!$S$23,0) +
IF(AND(T674&gt;=入力項目!$S$24,T674&lt;=入力項目!$S$25),入力項目!$S$26,0)
)</f>
        <v>0</v>
      </c>
      <c r="AI674">
        <f ca="1">-(
_xlfn.IFS(
U674&lt;=入力項目!$S$11,0,
AND(U674&gt;=入力項目!$S$11+1,U674&lt;=3),IFERROR(VLOOKUP(入力項目!$S$12,子育て関連マスタ!$I$4:$M$5,4,FALSE),0),
AND(U674&gt;=4,U674&lt;=6),IFERROR(VLOOKUP(入力項目!$S$13,子育て関連マスタ!$I$9:$M$12,4,FALSE),0),
AND(U674&gt;=7,U674&lt;=12),IFERROR(VLOOKUP(入力項目!$S$14,子育て関連マスタ!$I$16:$M$17,4,FALSE),0),
AND(U674&gt;=13,U674&lt;=15),IFERROR(VLOOKUP(入力項目!$S$15,子育て関連マスタ!$I$21:$M$22,4,FALSE),0),
AND(U674&gt;=16,U674&lt;=18),IFERROR(VLOOKUP(入力項目!$S$16,子育て関連マスタ!$I$26:$M$28,4,FALSE),0),
AND(U674&gt;=19,U674&lt;=20,入力項目!$S$16="高専"),IFERROR(VLOOKUP(入力項目!$S$16,子育て関連マスタ!$I$26:$M$28,4,FALSE),0),
AND(U674&gt;=19,U674&lt;=20,入力項目!$S$16&lt;&gt;"高専"),IFERROR(VLOOKUP(入力項目!$S$17,子育て関連マスタ!$I$32:$M$37,4,FALSE),0),
AND(U674&gt;=21,U674&lt;=22,入力項目!$S$16="高専"),IFERROR(VLOOKUP(入力項目!$S$17,子育て関連マスタ!$I$32:$M$34,4,FALSE),0),
AND(U674&gt;=21,U674&lt;=22,入力項目!$S$16&lt;&gt;"高専"),IFERROR(VLOOKUP(入力項目!$S$17,子育て関連マスタ!$I$32:$M$34,4,FALSE),0),
U674&gt;=23,0
) +
IF($D674=4,
  IFERROR(_xlfn.IFS(
  U674&lt;=入力項目!$S$11,0,
  AND(U674=入力項目!$S$11),IFERROR(VLOOKUP(入力項目!$S$12,子育て関連マスタ!$I$4:$M$5,2,FALSE),0),
  AND(U674=4),IFERROR(VLOOKUP(入力項目!$S$13,子育て関連マスタ!$I$9:$M$12,2,FALSE),0),
  AND(U674=7),IFERROR(VLOOKUP(入力項目!$S$14,子育て関連マスタ!$I$16:$M$17,2,FALSE),0),
  AND(U674=13),IFERROR(VLOOKUP(入力項目!$S$15,子育て関連マスタ!$I$21:$M$22,2,FALSE),0),
  AND(U674=16),IFERROR(VLOOKUP(入力項目!$S$16,子育て関連マスタ!$I$26:$M$28,2,FALSE),0),
  AND(U674=19,入力項目!$S$16&lt;&gt;"高専"),IFERROR(VLOOKUP(入力項目!$S$17,子育て関連マスタ!$I$32:$M$37,2,FALSE),0),
  AND(U674=21,入力項目!$S$16="高専"),IFERROR(VLOOKUP(入力項目!$S$17,子育て関連マスタ!$I$32:$M$37,2,FALSE),0),
  U674&gt;=22,0
  ),0),0
) +
IF(AND(U674&gt;=1,U674&lt;=15),IF($D674=入力項目!$S$8,入力項目!$S$3,0),0) +
IF(AND(U674&gt;=1,U674&lt;=15),IF($D674=5,入力項目!$S$4,0),0) +
IF(AND(U674&gt;=1,U674&lt;=15),IF($D674=12,入力項目!$S$5,0),0) +
IF(AND(入力項目!$S$7=$A674,入力項目!$S$8=$D674),子育て関連マスタ!$C$14,0) +
IFERROR(IF(AND(YEAR(EDATE(DATE(入力項目!$S$7,入力項目!$S$8,1),1))=$A674,MONTH(EDATE(DATE(入力項目!$S$7,入力項目!$S$8,1),1))=$D674),子育て関連マスタ!$C$15,0),0) +
IF(AND(OR(U674=3,U674=5,U674=7),$D674=11),子育て関連マスタ!$C$17,0) +
IF(AND(U674=20,$D674=1),子育て関連マスタ!$C$18,0) +
IF(AND(U674=20,$D674=1),
IFERROR(_xlfn.IFS(
入力項目!$S$10="男",子育て関連マスタ!$C$18,
入力項目!$S$10="女",子育て関連マスタ!$C$19
),0),0
) +
IF(AND(U674&gt;=入力項目!$S$18,U674&lt;=入力項目!$S$19),入力項目!$S$20,0) +
IF(AND(U674&gt;=入力項目!$S$21,U674&lt;=入力項目!$S$22),入力項目!$S$23,0) +
IF(AND(U674&gt;=入力項目!$S$24,U674&lt;=入力項目!$S$25),入力項目!$S$26,0)
)</f>
        <v>0</v>
      </c>
      <c r="AJ674" s="10">
        <f ca="1">-VLOOKUP($D674,月別収支!$A$2:$H$13,7,FALSE)</f>
        <v>-20000</v>
      </c>
    </row>
    <row r="675" spans="1:36" x14ac:dyDescent="0.4">
      <c r="A675">
        <f t="shared" ca="1" si="173"/>
        <v>2080</v>
      </c>
      <c r="B675">
        <f t="shared" ca="1" si="180"/>
        <v>2080</v>
      </c>
      <c r="C675">
        <f t="shared" ca="1" si="181"/>
        <v>56</v>
      </c>
      <c r="D675">
        <f t="shared" ca="1" si="174"/>
        <v>9</v>
      </c>
      <c r="E675" t="str">
        <f t="shared" ca="1" si="175"/>
        <v>2080年9月</v>
      </c>
      <c r="F675">
        <f ca="1">IF(OR(入力項目!$N$5&lt;$A675,AND(入力項目!$N$5=$A675,入力項目!$N$6&lt;$D675)),IF(F674=0,1,IF(G675=12,F674+1,F674)),0)</f>
        <v>55</v>
      </c>
      <c r="G675">
        <f ca="1">IF(OR(入力項目!$N$5&lt;$A675,AND(入力項目!$N$5=$A675,入力項目!$N$6&lt;$D675)),IF(G674=12,1,G674+1),0)</f>
        <v>11</v>
      </c>
      <c r="H675" t="str">
        <f t="shared" ca="1" si="176"/>
        <v>55_11</v>
      </c>
      <c r="I675">
        <f ca="1">IF(
  IFERROR(AND($C675&gt;0,MOD($C675,入力項目!$N$22)=0,$D675=入力項目!$N$23), FALSE),
  1,
  IF(
    AND(I674&gt;0,J674=12),
    IF(I674=入力項目!$N$28, 0, I674+1),
    I674
  )
)</f>
        <v>2</v>
      </c>
      <c r="J675">
        <f ca="1">IF($D675=入力項目!$N$23,1,IFERROR(J674+1,1))</f>
        <v>4</v>
      </c>
      <c r="K675" t="str">
        <f t="shared" ca="1" si="177"/>
        <v>2_4</v>
      </c>
      <c r="L675">
        <f ca="1">L674+IF(入力項目!$D$4=$D675,1,0)</f>
        <v>84</v>
      </c>
      <c r="M675" t="str">
        <f t="shared" ca="1" si="178"/>
        <v>84歳</v>
      </c>
      <c r="N675">
        <f t="shared" ca="1" si="182"/>
        <v>85</v>
      </c>
      <c r="O675" t="str">
        <f t="shared" ca="1" si="179"/>
        <v>85歳</v>
      </c>
      <c r="P675">
        <f t="shared" ca="1" si="183"/>
        <v>60</v>
      </c>
      <c r="Q675">
        <f t="shared" ca="1" si="184"/>
        <v>58</v>
      </c>
      <c r="R675">
        <f t="shared" ca="1" si="185"/>
        <v>2081</v>
      </c>
      <c r="S675">
        <f t="shared" ca="1" si="186"/>
        <v>2081</v>
      </c>
      <c r="T675">
        <f t="shared" ca="1" si="187"/>
        <v>2081</v>
      </c>
      <c r="U675">
        <f t="shared" ca="1" si="188"/>
        <v>2081</v>
      </c>
      <c r="V675" s="10">
        <f t="shared" ca="1" si="189"/>
        <v>53086925</v>
      </c>
      <c r="W675" s="10">
        <f ca="1">IF($L675&lt;その他マスタ!$B$1,VLOOKUP($D675,月別収支!$A$2:$H$13,2,FALSE),その他マスタ!$B$3)+IF(AND($L675=その他マスタ!$B$1,入力項目!$I$9="あり",$D675=入力項目!$D$4),その他マスタ!$B$2,0)</f>
        <v>150000</v>
      </c>
      <c r="X675" s="10">
        <f ca="1">-IF(入力項目!$K$5=TRUE,
IF($F675+$G675&lt;3,VLOOKUP($D675,月別収支!$A$2:$H$13,8,FALSE),0)+IFERROR(VLOOKUP($H675,住宅ローン計算!C:P,13,FALSE),0)+IF($F675&gt;1,IF(OR($G675=3,$G675=6,$G675=9,$G675=12),ROUNDUP(入力項目!$N$18/4,0),0),0),
VLOOKUP($D675,月別収支!$A$2:$H$13,8,FALSE))</f>
        <v>0</v>
      </c>
      <c r="Y675" s="10">
        <f ca="1">-VLOOKUP($D675,月別収支!$A$2:$H$13,3,FALSE)</f>
        <v>-75000</v>
      </c>
      <c r="Z675" s="10">
        <f ca="1">-VLOOKUP($D675,月別収支!$A$2:$H$13,4,FALSE)</f>
        <v>-27000</v>
      </c>
      <c r="AA675" s="10">
        <f ca="1">-VLOOKUP($D675,月別収支!$A$2:$H$13,6,FALSE)</f>
        <v>-10000</v>
      </c>
      <c r="AB675" s="10">
        <f ca="1">-(
VLOOKUP($D675,月別収支!$A$2:$H$13,5,FALSE)+IF(AND(入力項目!$I$27&lt;=$A675,ISEVEN($A675-入力項目!$I$27),入力項目!$I$28=$D675),入力項目!$I$26,0)
+IF(入力項目!$K$26=TRUE,
IFERROR(VLOOKUP($K675,マイカーローン計算!C:P,13,FALSE),0),
IFERROR(
  IF(AND($C675&gt;0,MOD($C675,入力項目!$N$22)=0,$D675=入力項目!$N$23),入力項目!$N$24,0),
 0
)
)
)</f>
        <v>-20000</v>
      </c>
      <c r="AC675" s="10">
        <f ca="1">-IF($A675&lt;入力項目!$N$33,入力項目!$N$35,IF(AND($A675=入力項目!$N$33,$D675&lt;=入力項目!$N$34),入力項目!$N$35,0))</f>
        <v>0</v>
      </c>
      <c r="AD675">
        <f ca="1">-(
_xlfn.IFS(
P675&lt;=入力項目!$S$11,0,
AND(P675&gt;=入力項目!$S$11+1,P675&lt;=3),IFERROR(VLOOKUP(入力項目!$S$12,子育て関連マスタ!$I$4:$M$5,4,FALSE),0),
AND(P675&gt;=4,P675&lt;=6),IFERROR(VLOOKUP(入力項目!$S$13,子育て関連マスタ!$I$9:$M$12,4,FALSE),0),
AND(P675&gt;=7,P675&lt;=12),IFERROR(VLOOKUP(入力項目!$S$14,子育て関連マスタ!$I$16:$M$17,4,FALSE),0),
AND(P675&gt;=13,P675&lt;=15),IFERROR(VLOOKUP(入力項目!$S$15,子育て関連マスタ!$I$21:$M$22,4,FALSE),0),
AND(P675&gt;=16,P675&lt;=18),IFERROR(VLOOKUP(入力項目!$S$16,子育て関連マスタ!$I$26:$M$28,4,FALSE),0),
AND(P675&gt;=19,P675&lt;=20,入力項目!$S$16="高専"),IFERROR(VLOOKUP(入力項目!$S$16,子育て関連マスタ!$I$26:$M$28,4,FALSE),0),
AND(P675&gt;=19,P675&lt;=20,入力項目!$S$16&lt;&gt;"高専"),IFERROR(VLOOKUP(入力項目!$S$17,子育て関連マスタ!$I$32:$M$37,4,FALSE),0),
AND(P675&gt;=21,P675&lt;=22,入力項目!$S$16="高専"),IFERROR(VLOOKUP(入力項目!$S$17,子育て関連マスタ!$I$32:$M$34,4,FALSE),0),
AND(P675&gt;=21,P675&lt;=22,入力項目!$S$16&lt;&gt;"高専"),IFERROR(VLOOKUP(入力項目!$S$17,子育て関連マスタ!$I$32:$M$34,4,FALSE),0),
P675&gt;=23,0
) +
IF($D675=4,
  IFERROR(_xlfn.IFS(
  P675&lt;=入力項目!$S$11,0,
  AND(P675=入力項目!$S$11),IFERROR(VLOOKUP(入力項目!$S$12,子育て関連マスタ!$I$4:$M$5,2,FALSE),0),
  AND(P675=4),IFERROR(VLOOKUP(入力項目!$S$13,子育て関連マスタ!$I$9:$M$12,2,FALSE),0),
  AND(P675=7),IFERROR(VLOOKUP(入力項目!$S$14,子育て関連マスタ!$I$16:$M$17,2,FALSE),0),
  AND(P675=13),IFERROR(VLOOKUP(入力項目!$S$15,子育て関連マスタ!$I$21:$M$22,2,FALSE),0),
  AND(P675=16),IFERROR(VLOOKUP(入力項目!$S$16,子育て関連マスタ!$I$26:$M$28,2,FALSE),0),
  AND(P675=19,入力項目!$S$16&lt;&gt;"高専"),IFERROR(VLOOKUP(入力項目!$S$17,子育て関連マスタ!$I$32:$M$37,2,FALSE),0),
  AND(P675=21,入力項目!$S$16="高専"),IFERROR(VLOOKUP(入力項目!$S$17,子育て関連マスタ!$I$32:$M$37,2,FALSE),0),
  P675&gt;=22,0
  ),0),0
) +
IF(AND(P675&gt;=1,P675&lt;=15),IF($D675=入力項目!$S$8,入力項目!$S$3,0),0) +
IF(AND(P675&gt;=1,P675&lt;=15),IF($D675=5,入力項目!$S$4,0),0) +
IF(AND(P675&gt;=1,P675&lt;=15),IF($D675=12,入力項目!$S$5,0),0) +
IF(AND(入力項目!$S$7=$A675,入力項目!$S$8=$D675),子育て関連マスタ!$C$14,0) +
IFERROR(IF(AND(YEAR(EDATE(DATE(入力項目!$S$7,入力項目!$S$8,1),1))=$A675,MONTH(EDATE(DATE(入力項目!$S$7,入力項目!$S$8,1),1))=$D675),子育て関連マスタ!$C$15,0),0) +
IF(AND(OR(P675=3,P675=5,P675=7),$D675=11),子育て関連マスタ!$C$17,0) +
IF(AND(P675=20,$D675=1),子育て関連マスタ!$C$18,0) +
IF(AND(P675=20,$D675=1),
IFERROR(_xlfn.IFS(
入力項目!$S$10="男",子育て関連マスタ!$C$18,
入力項目!$S$10="女",子育て関連マスタ!$C$19
),0),0
) +
IF(AND(P675&gt;=入力項目!$S$18,P675&lt;=入力項目!$S$19),入力項目!$S$20,0) +
IF(AND(P675&gt;=入力項目!$S$21,P675&lt;=入力項目!$S$22),入力項目!$S$23,0) +
IF(AND(P675&gt;=入力項目!$S$24,P675&lt;=入力項目!$S$25),入力項目!$S$26,0)
)</f>
        <v>0</v>
      </c>
      <c r="AE675">
        <f ca="1">-(
_xlfn.IFS(
Q675&lt;=入力項目!$S$11,0,
AND(Q675&gt;=入力項目!$S$11+1,Q675&lt;=3),IFERROR(VLOOKUP(入力項目!$S$12,子育て関連マスタ!$I$4:$M$5,4,FALSE),0),
AND(Q675&gt;=4,Q675&lt;=6),IFERROR(VLOOKUP(入力項目!$S$13,子育て関連マスタ!$I$9:$M$12,4,FALSE),0),
AND(Q675&gt;=7,Q675&lt;=12),IFERROR(VLOOKUP(入力項目!$S$14,子育て関連マスタ!$I$16:$M$17,4,FALSE),0),
AND(Q675&gt;=13,Q675&lt;=15),IFERROR(VLOOKUP(入力項目!$S$15,子育て関連マスタ!$I$21:$M$22,4,FALSE),0),
AND(Q675&gt;=16,Q675&lt;=18),IFERROR(VLOOKUP(入力項目!$S$16,子育て関連マスタ!$I$26:$M$28,4,FALSE),0),
AND(Q675&gt;=19,Q675&lt;=20,入力項目!$S$16="高専"),IFERROR(VLOOKUP(入力項目!$S$16,子育て関連マスタ!$I$26:$M$28,4,FALSE),0),
AND(Q675&gt;=19,Q675&lt;=20,入力項目!$S$16&lt;&gt;"高専"),IFERROR(VLOOKUP(入力項目!$S$17,子育て関連マスタ!$I$32:$M$37,4,FALSE),0),
AND(Q675&gt;=21,Q675&lt;=22,入力項目!$S$16="高専"),IFERROR(VLOOKUP(入力項目!$S$17,子育て関連マスタ!$I$32:$M$34,4,FALSE),0),
AND(Q675&gt;=21,Q675&lt;=22,入力項目!$S$16&lt;&gt;"高専"),IFERROR(VLOOKUP(入力項目!$S$17,子育て関連マスタ!$I$32:$M$34,4,FALSE),0),
Q675&gt;=23,0
) +
IF($D675=4,
  IFERROR(_xlfn.IFS(
  Q675&lt;=入力項目!$S$11,0,
  AND(Q675=入力項目!$S$11),IFERROR(VLOOKUP(入力項目!$S$12,子育て関連マスタ!$I$4:$M$5,2,FALSE),0),
  AND(Q675=4),IFERROR(VLOOKUP(入力項目!$S$13,子育て関連マスタ!$I$9:$M$12,2,FALSE),0),
  AND(Q675=7),IFERROR(VLOOKUP(入力項目!$S$14,子育て関連マスタ!$I$16:$M$17,2,FALSE),0),
  AND(Q675=13),IFERROR(VLOOKUP(入力項目!$S$15,子育て関連マスタ!$I$21:$M$22,2,FALSE),0),
  AND(Q675=16),IFERROR(VLOOKUP(入力項目!$S$16,子育て関連マスタ!$I$26:$M$28,2,FALSE),0),
  AND(Q675=19,入力項目!$S$16&lt;&gt;"高専"),IFERROR(VLOOKUP(入力項目!$S$17,子育て関連マスタ!$I$32:$M$37,2,FALSE),0),
  AND(Q675=21,入力項目!$S$16="高専"),IFERROR(VLOOKUP(入力項目!$S$17,子育て関連マスタ!$I$32:$M$37,2,FALSE),0),
  Q675&gt;=22,0
  ),0),0
) +
IF(AND(Q675&gt;=1,Q675&lt;=15),IF($D675=入力項目!$S$8,入力項目!$S$3,0),0) +
IF(AND(Q675&gt;=1,Q675&lt;=15),IF($D675=5,入力項目!$S$4,0),0) +
IF(AND(Q675&gt;=1,Q675&lt;=15),IF($D675=12,入力項目!$S$5,0),0) +
IF(AND(入力項目!$S$7=$A675,入力項目!$S$8=$D675),子育て関連マスタ!$C$14,0) +
IFERROR(IF(AND(YEAR(EDATE(DATE(入力項目!$S$7,入力項目!$S$8,1),1))=$A675,MONTH(EDATE(DATE(入力項目!$S$7,入力項目!$S$8,1),1))=$D675),子育て関連マスタ!$C$15,0),0) +
IF(AND(OR(Q675=3,Q675=5,Q675=7),$D675=11),子育て関連マスタ!$C$17,0) +
IF(AND(Q675=20,$D675=1),子育て関連マスタ!$C$18,0) +
IF(AND(Q675=20,$D675=1),
IFERROR(_xlfn.IFS(
入力項目!$S$10="男",子育て関連マスタ!$C$18,
入力項目!$S$10="女",子育て関連マスタ!$C$19
),0),0
) +
IF(AND(Q675&gt;=入力項目!$S$18,Q675&lt;=入力項目!$S$19),入力項目!$S$20,0) +
IF(AND(Q675&gt;=入力項目!$S$21,Q675&lt;=入力項目!$S$22),入力項目!$S$23,0) +
IF(AND(Q675&gt;=入力項目!$S$24,Q675&lt;=入力項目!$S$25),入力項目!$S$26,0)
)</f>
        <v>0</v>
      </c>
      <c r="AF675">
        <f ca="1">-(
_xlfn.IFS(
R675&lt;=入力項目!$S$11,0,
AND(R675&gt;=入力項目!$S$11+1,R675&lt;=3),IFERROR(VLOOKUP(入力項目!$S$12,子育て関連マスタ!$I$4:$M$5,4,FALSE),0),
AND(R675&gt;=4,R675&lt;=6),IFERROR(VLOOKUP(入力項目!$S$13,子育て関連マスタ!$I$9:$M$12,4,FALSE),0),
AND(R675&gt;=7,R675&lt;=12),IFERROR(VLOOKUP(入力項目!$S$14,子育て関連マスタ!$I$16:$M$17,4,FALSE),0),
AND(R675&gt;=13,R675&lt;=15),IFERROR(VLOOKUP(入力項目!$S$15,子育て関連マスタ!$I$21:$M$22,4,FALSE),0),
AND(R675&gt;=16,R675&lt;=18),IFERROR(VLOOKUP(入力項目!$S$16,子育て関連マスタ!$I$26:$M$28,4,FALSE),0),
AND(R675&gt;=19,R675&lt;=20,入力項目!$S$16="高専"),IFERROR(VLOOKUP(入力項目!$S$16,子育て関連マスタ!$I$26:$M$28,4,FALSE),0),
AND(R675&gt;=19,R675&lt;=20,入力項目!$S$16&lt;&gt;"高専"),IFERROR(VLOOKUP(入力項目!$S$17,子育て関連マスタ!$I$32:$M$37,4,FALSE),0),
AND(R675&gt;=21,R675&lt;=22,入力項目!$S$16="高専"),IFERROR(VLOOKUP(入力項目!$S$17,子育て関連マスタ!$I$32:$M$34,4,FALSE),0),
AND(R675&gt;=21,R675&lt;=22,入力項目!$S$16&lt;&gt;"高専"),IFERROR(VLOOKUP(入力項目!$S$17,子育て関連マスタ!$I$32:$M$34,4,FALSE),0),
R675&gt;=23,0
) +
IF($D675=4,
  IFERROR(_xlfn.IFS(
  R675&lt;=入力項目!$S$11,0,
  AND(R675=入力項目!$S$11),IFERROR(VLOOKUP(入力項目!$S$12,子育て関連マスタ!$I$4:$M$5,2,FALSE),0),
  AND(R675=4),IFERROR(VLOOKUP(入力項目!$S$13,子育て関連マスタ!$I$9:$M$12,2,FALSE),0),
  AND(R675=7),IFERROR(VLOOKUP(入力項目!$S$14,子育て関連マスタ!$I$16:$M$17,2,FALSE),0),
  AND(R675=13),IFERROR(VLOOKUP(入力項目!$S$15,子育て関連マスタ!$I$21:$M$22,2,FALSE),0),
  AND(R675=16),IFERROR(VLOOKUP(入力項目!$S$16,子育て関連マスタ!$I$26:$M$28,2,FALSE),0),
  AND(R675=19,入力項目!$S$16&lt;&gt;"高専"),IFERROR(VLOOKUP(入力項目!$S$17,子育て関連マスタ!$I$32:$M$37,2,FALSE),0),
  AND(R675=21,入力項目!$S$16="高専"),IFERROR(VLOOKUP(入力項目!$S$17,子育て関連マスタ!$I$32:$M$37,2,FALSE),0),
  R675&gt;=22,0
  ),0),0
) +
IF(AND(R675&gt;=1,R675&lt;=15),IF($D675=入力項目!$S$8,入力項目!$S$3,0),0) +
IF(AND(R675&gt;=1,R675&lt;=15),IF($D675=5,入力項目!$S$4,0),0) +
IF(AND(R675&gt;=1,R675&lt;=15),IF($D675=12,入力項目!$S$5,0),0) +
IF(AND(入力項目!$S$7=$A675,入力項目!$S$8=$D675),子育て関連マスタ!$C$14,0) +
IFERROR(IF(AND(YEAR(EDATE(DATE(入力項目!$S$7,入力項目!$S$8,1),1))=$A675,MONTH(EDATE(DATE(入力項目!$S$7,入力項目!$S$8,1),1))=$D675),子育て関連マスタ!$C$15,0),0) +
IF(AND(OR(R675=3,R675=5,R675=7),$D675=11),子育て関連マスタ!$C$17,0) +
IF(AND(R675=20,$D675=1),子育て関連マスタ!$C$18,0) +
IF(AND(R675=20,$D675=1),
IFERROR(_xlfn.IFS(
入力項目!$S$10="男",子育て関連マスタ!$C$18,
入力項目!$S$10="女",子育て関連マスタ!$C$19
),0),0
) +
IF(AND(R675&gt;=入力項目!$S$18,R675&lt;=入力項目!$S$19),入力項目!$S$20,0) +
IF(AND(R675&gt;=入力項目!$S$21,R675&lt;=入力項目!$S$22),入力項目!$S$23,0) +
IF(AND(R675&gt;=入力項目!$S$24,R675&lt;=入力項目!$S$25),入力項目!$S$26,0)
)</f>
        <v>0</v>
      </c>
      <c r="AG675">
        <f ca="1">-(
_xlfn.IFS(
S675&lt;=入力項目!$S$11,0,
AND(S675&gt;=入力項目!$S$11+1,S675&lt;=3),IFERROR(VLOOKUP(入力項目!$S$12,子育て関連マスタ!$I$4:$M$5,4,FALSE),0),
AND(S675&gt;=4,S675&lt;=6),IFERROR(VLOOKUP(入力項目!$S$13,子育て関連マスタ!$I$9:$M$12,4,FALSE),0),
AND(S675&gt;=7,S675&lt;=12),IFERROR(VLOOKUP(入力項目!$S$14,子育て関連マスタ!$I$16:$M$17,4,FALSE),0),
AND(S675&gt;=13,S675&lt;=15),IFERROR(VLOOKUP(入力項目!$S$15,子育て関連マスタ!$I$21:$M$22,4,FALSE),0),
AND(S675&gt;=16,S675&lt;=18),IFERROR(VLOOKUP(入力項目!$S$16,子育て関連マスタ!$I$26:$M$28,4,FALSE),0),
AND(S675&gt;=19,S675&lt;=20,入力項目!$S$16="高専"),IFERROR(VLOOKUP(入力項目!$S$16,子育て関連マスタ!$I$26:$M$28,4,FALSE),0),
AND(S675&gt;=19,S675&lt;=20,入力項目!$S$16&lt;&gt;"高専"),IFERROR(VLOOKUP(入力項目!$S$17,子育て関連マスタ!$I$32:$M$37,4,FALSE),0),
AND(S675&gt;=21,S675&lt;=22,入力項目!$S$16="高専"),IFERROR(VLOOKUP(入力項目!$S$17,子育て関連マスタ!$I$32:$M$34,4,FALSE),0),
AND(S675&gt;=21,S675&lt;=22,入力項目!$S$16&lt;&gt;"高専"),IFERROR(VLOOKUP(入力項目!$S$17,子育て関連マスタ!$I$32:$M$34,4,FALSE),0),
S675&gt;=23,0
) +
IF($D675=4,
  IFERROR(_xlfn.IFS(
  S675&lt;=入力項目!$S$11,0,
  AND(S675=入力項目!$S$11),IFERROR(VLOOKUP(入力項目!$S$12,子育て関連マスタ!$I$4:$M$5,2,FALSE),0),
  AND(S675=4),IFERROR(VLOOKUP(入力項目!$S$13,子育て関連マスタ!$I$9:$M$12,2,FALSE),0),
  AND(S675=7),IFERROR(VLOOKUP(入力項目!$S$14,子育て関連マスタ!$I$16:$M$17,2,FALSE),0),
  AND(S675=13),IFERROR(VLOOKUP(入力項目!$S$15,子育て関連マスタ!$I$21:$M$22,2,FALSE),0),
  AND(S675=16),IFERROR(VLOOKUP(入力項目!$S$16,子育て関連マスタ!$I$26:$M$28,2,FALSE),0),
  AND(S675=19,入力項目!$S$16&lt;&gt;"高専"),IFERROR(VLOOKUP(入力項目!$S$17,子育て関連マスタ!$I$32:$M$37,2,FALSE),0),
  AND(S675=21,入力項目!$S$16="高専"),IFERROR(VLOOKUP(入力項目!$S$17,子育て関連マスタ!$I$32:$M$37,2,FALSE),0),
  S675&gt;=22,0
  ),0),0
) +
IF(AND(S675&gt;=1,S675&lt;=15),IF($D675=入力項目!$S$8,入力項目!$S$3,0),0) +
IF(AND(S675&gt;=1,S675&lt;=15),IF($D675=5,入力項目!$S$4,0),0) +
IF(AND(S675&gt;=1,S675&lt;=15),IF($D675=12,入力項目!$S$5,0),0) +
IF(AND(入力項目!$S$7=$A675,入力項目!$S$8=$D675),子育て関連マスタ!$C$14,0) +
IFERROR(IF(AND(YEAR(EDATE(DATE(入力項目!$S$7,入力項目!$S$8,1),1))=$A675,MONTH(EDATE(DATE(入力項目!$S$7,入力項目!$S$8,1),1))=$D675),子育て関連マスタ!$C$15,0),0) +
IF(AND(OR(S675=3,S675=5,S675=7),$D675=11),子育て関連マスタ!$C$17,0) +
IF(AND(S675=20,$D675=1),子育て関連マスタ!$C$18,0) +
IF(AND(S675=20,$D675=1),
IFERROR(_xlfn.IFS(
入力項目!$S$10="男",子育て関連マスタ!$C$18,
入力項目!$S$10="女",子育て関連マスタ!$C$19
),0),0
) +
IF(AND(S675&gt;=入力項目!$S$18,S675&lt;=入力項目!$S$19),入力項目!$S$20,0) +
IF(AND(S675&gt;=入力項目!$S$21,S675&lt;=入力項目!$S$22),入力項目!$S$23,0) +
IF(AND(S675&gt;=入力項目!$S$24,S675&lt;=入力項目!$S$25),入力項目!$S$26,0)
)</f>
        <v>0</v>
      </c>
      <c r="AH675">
        <f ca="1">-(
_xlfn.IFS(
T675&lt;=入力項目!$S$11,0,
AND(T675&gt;=入力項目!$S$11+1,T675&lt;=3),IFERROR(VLOOKUP(入力項目!$S$12,子育て関連マスタ!$I$4:$M$5,4,FALSE),0),
AND(T675&gt;=4,T675&lt;=6),IFERROR(VLOOKUP(入力項目!$S$13,子育て関連マスタ!$I$9:$M$12,4,FALSE),0),
AND(T675&gt;=7,T675&lt;=12),IFERROR(VLOOKUP(入力項目!$S$14,子育て関連マスタ!$I$16:$M$17,4,FALSE),0),
AND(T675&gt;=13,T675&lt;=15),IFERROR(VLOOKUP(入力項目!$S$15,子育て関連マスタ!$I$21:$M$22,4,FALSE),0),
AND(T675&gt;=16,T675&lt;=18),IFERROR(VLOOKUP(入力項目!$S$16,子育て関連マスタ!$I$26:$M$28,4,FALSE),0),
AND(T675&gt;=19,T675&lt;=20,入力項目!$S$16="高専"),IFERROR(VLOOKUP(入力項目!$S$16,子育て関連マスタ!$I$26:$M$28,4,FALSE),0),
AND(T675&gt;=19,T675&lt;=20,入力項目!$S$16&lt;&gt;"高専"),IFERROR(VLOOKUP(入力項目!$S$17,子育て関連マスタ!$I$32:$M$37,4,FALSE),0),
AND(T675&gt;=21,T675&lt;=22,入力項目!$S$16="高専"),IFERROR(VLOOKUP(入力項目!$S$17,子育て関連マスタ!$I$32:$M$34,4,FALSE),0),
AND(T675&gt;=21,T675&lt;=22,入力項目!$S$16&lt;&gt;"高専"),IFERROR(VLOOKUP(入力項目!$S$17,子育て関連マスタ!$I$32:$M$34,4,FALSE),0),
T675&gt;=23,0
) +
IF($D675=4,
  IFERROR(_xlfn.IFS(
  T675&lt;=入力項目!$S$11,0,
  AND(T675=入力項目!$S$11),IFERROR(VLOOKUP(入力項目!$S$12,子育て関連マスタ!$I$4:$M$5,2,FALSE),0),
  AND(T675=4),IFERROR(VLOOKUP(入力項目!$S$13,子育て関連マスタ!$I$9:$M$12,2,FALSE),0),
  AND(T675=7),IFERROR(VLOOKUP(入力項目!$S$14,子育て関連マスタ!$I$16:$M$17,2,FALSE),0),
  AND(T675=13),IFERROR(VLOOKUP(入力項目!$S$15,子育て関連マスタ!$I$21:$M$22,2,FALSE),0),
  AND(T675=16),IFERROR(VLOOKUP(入力項目!$S$16,子育て関連マスタ!$I$26:$M$28,2,FALSE),0),
  AND(T675=19,入力項目!$S$16&lt;&gt;"高専"),IFERROR(VLOOKUP(入力項目!$S$17,子育て関連マスタ!$I$32:$M$37,2,FALSE),0),
  AND(T675=21,入力項目!$S$16="高専"),IFERROR(VLOOKUP(入力項目!$S$17,子育て関連マスタ!$I$32:$M$37,2,FALSE),0),
  T675&gt;=22,0
  ),0),0
) +
IF(AND(T675&gt;=1,T675&lt;=15),IF($D675=入力項目!$S$8,入力項目!$S$3,0),0) +
IF(AND(T675&gt;=1,T675&lt;=15),IF($D675=5,入力項目!$S$4,0),0) +
IF(AND(T675&gt;=1,T675&lt;=15),IF($D675=12,入力項目!$S$5,0),0) +
IF(AND(入力項目!$S$7=$A675,入力項目!$S$8=$D675),子育て関連マスタ!$C$14,0) +
IFERROR(IF(AND(YEAR(EDATE(DATE(入力項目!$S$7,入力項目!$S$8,1),1))=$A675,MONTH(EDATE(DATE(入力項目!$S$7,入力項目!$S$8,1),1))=$D675),子育て関連マスタ!$C$15,0),0) +
IF(AND(OR(T675=3,T675=5,T675=7),$D675=11),子育て関連マスタ!$C$17,0) +
IF(AND(T675=20,$D675=1),子育て関連マスタ!$C$18,0) +
IF(AND(T675=20,$D675=1),
IFERROR(_xlfn.IFS(
入力項目!$S$10="男",子育て関連マスタ!$C$18,
入力項目!$S$10="女",子育て関連マスタ!$C$19
),0),0
) +
IF(AND(T675&gt;=入力項目!$S$18,T675&lt;=入力項目!$S$19),入力項目!$S$20,0) +
IF(AND(T675&gt;=入力項目!$S$21,T675&lt;=入力項目!$S$22),入力項目!$S$23,0) +
IF(AND(T675&gt;=入力項目!$S$24,T675&lt;=入力項目!$S$25),入力項目!$S$26,0)
)</f>
        <v>0</v>
      </c>
      <c r="AI675">
        <f ca="1">-(
_xlfn.IFS(
U675&lt;=入力項目!$S$11,0,
AND(U675&gt;=入力項目!$S$11+1,U675&lt;=3),IFERROR(VLOOKUP(入力項目!$S$12,子育て関連マスタ!$I$4:$M$5,4,FALSE),0),
AND(U675&gt;=4,U675&lt;=6),IFERROR(VLOOKUP(入力項目!$S$13,子育て関連マスタ!$I$9:$M$12,4,FALSE),0),
AND(U675&gt;=7,U675&lt;=12),IFERROR(VLOOKUP(入力項目!$S$14,子育て関連マスタ!$I$16:$M$17,4,FALSE),0),
AND(U675&gt;=13,U675&lt;=15),IFERROR(VLOOKUP(入力項目!$S$15,子育て関連マスタ!$I$21:$M$22,4,FALSE),0),
AND(U675&gt;=16,U675&lt;=18),IFERROR(VLOOKUP(入力項目!$S$16,子育て関連マスタ!$I$26:$M$28,4,FALSE),0),
AND(U675&gt;=19,U675&lt;=20,入力項目!$S$16="高専"),IFERROR(VLOOKUP(入力項目!$S$16,子育て関連マスタ!$I$26:$M$28,4,FALSE),0),
AND(U675&gt;=19,U675&lt;=20,入力項目!$S$16&lt;&gt;"高専"),IFERROR(VLOOKUP(入力項目!$S$17,子育て関連マスタ!$I$32:$M$37,4,FALSE),0),
AND(U675&gt;=21,U675&lt;=22,入力項目!$S$16="高専"),IFERROR(VLOOKUP(入力項目!$S$17,子育て関連マスタ!$I$32:$M$34,4,FALSE),0),
AND(U675&gt;=21,U675&lt;=22,入力項目!$S$16&lt;&gt;"高専"),IFERROR(VLOOKUP(入力項目!$S$17,子育て関連マスタ!$I$32:$M$34,4,FALSE),0),
U675&gt;=23,0
) +
IF($D675=4,
  IFERROR(_xlfn.IFS(
  U675&lt;=入力項目!$S$11,0,
  AND(U675=入力項目!$S$11),IFERROR(VLOOKUP(入力項目!$S$12,子育て関連マスタ!$I$4:$M$5,2,FALSE),0),
  AND(U675=4),IFERROR(VLOOKUP(入力項目!$S$13,子育て関連マスタ!$I$9:$M$12,2,FALSE),0),
  AND(U675=7),IFERROR(VLOOKUP(入力項目!$S$14,子育て関連マスタ!$I$16:$M$17,2,FALSE),0),
  AND(U675=13),IFERROR(VLOOKUP(入力項目!$S$15,子育て関連マスタ!$I$21:$M$22,2,FALSE),0),
  AND(U675=16),IFERROR(VLOOKUP(入力項目!$S$16,子育て関連マスタ!$I$26:$M$28,2,FALSE),0),
  AND(U675=19,入力項目!$S$16&lt;&gt;"高専"),IFERROR(VLOOKUP(入力項目!$S$17,子育て関連マスタ!$I$32:$M$37,2,FALSE),0),
  AND(U675=21,入力項目!$S$16="高専"),IFERROR(VLOOKUP(入力項目!$S$17,子育て関連マスタ!$I$32:$M$37,2,FALSE),0),
  U675&gt;=22,0
  ),0),0
) +
IF(AND(U675&gt;=1,U675&lt;=15),IF($D675=入力項目!$S$8,入力項目!$S$3,0),0) +
IF(AND(U675&gt;=1,U675&lt;=15),IF($D675=5,入力項目!$S$4,0),0) +
IF(AND(U675&gt;=1,U675&lt;=15),IF($D675=12,入力項目!$S$5,0),0) +
IF(AND(入力項目!$S$7=$A675,入力項目!$S$8=$D675),子育て関連マスタ!$C$14,0) +
IFERROR(IF(AND(YEAR(EDATE(DATE(入力項目!$S$7,入力項目!$S$8,1),1))=$A675,MONTH(EDATE(DATE(入力項目!$S$7,入力項目!$S$8,1),1))=$D675),子育て関連マスタ!$C$15,0),0) +
IF(AND(OR(U675=3,U675=5,U675=7),$D675=11),子育て関連マスタ!$C$17,0) +
IF(AND(U675=20,$D675=1),子育て関連マスタ!$C$18,0) +
IF(AND(U675=20,$D675=1),
IFERROR(_xlfn.IFS(
入力項目!$S$10="男",子育て関連マスタ!$C$18,
入力項目!$S$10="女",子育て関連マスタ!$C$19
),0),0
) +
IF(AND(U675&gt;=入力項目!$S$18,U675&lt;=入力項目!$S$19),入力項目!$S$20,0) +
IF(AND(U675&gt;=入力項目!$S$21,U675&lt;=入力項目!$S$22),入力項目!$S$23,0) +
IF(AND(U675&gt;=入力項目!$S$24,U675&lt;=入力項目!$S$25),入力項目!$S$26,0)
)</f>
        <v>0</v>
      </c>
      <c r="AJ675" s="10">
        <f ca="1">-VLOOKUP($D675,月別収支!$A$2:$H$13,7,FALSE)</f>
        <v>-20000</v>
      </c>
    </row>
    <row r="676" spans="1:36" x14ac:dyDescent="0.4">
      <c r="A676">
        <f t="shared" ca="1" si="173"/>
        <v>2080</v>
      </c>
      <c r="B676">
        <f t="shared" ca="1" si="180"/>
        <v>2080</v>
      </c>
      <c r="C676">
        <f t="shared" ca="1" si="181"/>
        <v>56</v>
      </c>
      <c r="D676">
        <f t="shared" ca="1" si="174"/>
        <v>10</v>
      </c>
      <c r="E676" t="str">
        <f t="shared" ca="1" si="175"/>
        <v>2080年10月</v>
      </c>
      <c r="F676">
        <f ca="1">IF(OR(入力項目!$N$5&lt;$A676,AND(入力項目!$N$5=$A676,入力項目!$N$6&lt;$D676)),IF(F675=0,1,IF(G676=12,F675+1,F675)),0)</f>
        <v>56</v>
      </c>
      <c r="G676">
        <f ca="1">IF(OR(入力項目!$N$5&lt;$A676,AND(入力項目!$N$5=$A676,入力項目!$N$6&lt;$D676)),IF(G675=12,1,G675+1),0)</f>
        <v>12</v>
      </c>
      <c r="H676" t="str">
        <f t="shared" ca="1" si="176"/>
        <v>56_12</v>
      </c>
      <c r="I676">
        <f ca="1">IF(
  IFERROR(AND($C676&gt;0,MOD($C676,入力項目!$N$22)=0,$D676=入力項目!$N$23), FALSE),
  1,
  IF(
    AND(I675&gt;0,J675=12),
    IF(I675=入力項目!$N$28, 0, I675+1),
    I675
  )
)</f>
        <v>2</v>
      </c>
      <c r="J676">
        <f ca="1">IF($D676=入力項目!$N$23,1,IFERROR(J675+1,1))</f>
        <v>5</v>
      </c>
      <c r="K676" t="str">
        <f t="shared" ca="1" si="177"/>
        <v>2_5</v>
      </c>
      <c r="L676">
        <f ca="1">L675+IF(入力項目!$D$4=$D676,1,0)</f>
        <v>85</v>
      </c>
      <c r="M676" t="str">
        <f t="shared" ca="1" si="178"/>
        <v>85歳</v>
      </c>
      <c r="N676">
        <f t="shared" ca="1" si="182"/>
        <v>85</v>
      </c>
      <c r="O676" t="str">
        <f t="shared" ca="1" si="179"/>
        <v>85歳</v>
      </c>
      <c r="P676">
        <f t="shared" ca="1" si="183"/>
        <v>60</v>
      </c>
      <c r="Q676">
        <f t="shared" ca="1" si="184"/>
        <v>58</v>
      </c>
      <c r="R676">
        <f t="shared" ca="1" si="185"/>
        <v>2081</v>
      </c>
      <c r="S676">
        <f t="shared" ca="1" si="186"/>
        <v>2081</v>
      </c>
      <c r="T676">
        <f t="shared" ca="1" si="187"/>
        <v>2081</v>
      </c>
      <c r="U676">
        <f t="shared" ca="1" si="188"/>
        <v>2081</v>
      </c>
      <c r="V676" s="10">
        <f t="shared" ca="1" si="189"/>
        <v>53047425</v>
      </c>
      <c r="W676" s="10">
        <f ca="1">IF($L676&lt;その他マスタ!$B$1,VLOOKUP($D676,月別収支!$A$2:$H$13,2,FALSE),その他マスタ!$B$3)+IF(AND($L676=その他マスタ!$B$1,入力項目!$I$9="あり",$D676=入力項目!$D$4),その他マスタ!$B$2,0)</f>
        <v>150000</v>
      </c>
      <c r="X676" s="10">
        <f ca="1">-IF(入力項目!$K$5=TRUE,
IF($F676+$G676&lt;3,VLOOKUP($D676,月別収支!$A$2:$H$13,8,FALSE),0)+IFERROR(VLOOKUP($H676,住宅ローン計算!C:P,13,FALSE),0)+IF($F676&gt;1,IF(OR($G676=3,$G676=6,$G676=9,$G676=12),ROUNDUP(入力項目!$N$18/4,0),0),0),
VLOOKUP($D676,月別収支!$A$2:$H$13,8,FALSE))</f>
        <v>-37500</v>
      </c>
      <c r="Y676" s="10">
        <f ca="1">-VLOOKUP($D676,月別収支!$A$2:$H$13,3,FALSE)</f>
        <v>-75000</v>
      </c>
      <c r="Z676" s="10">
        <f ca="1">-VLOOKUP($D676,月別収支!$A$2:$H$13,4,FALSE)</f>
        <v>-27000</v>
      </c>
      <c r="AA676" s="10">
        <f ca="1">-VLOOKUP($D676,月別収支!$A$2:$H$13,6,FALSE)</f>
        <v>-10000</v>
      </c>
      <c r="AB676" s="10">
        <f ca="1">-(
VLOOKUP($D676,月別収支!$A$2:$H$13,5,FALSE)+IF(AND(入力項目!$I$27&lt;=$A676,ISEVEN($A676-入力項目!$I$27),入力項目!$I$28=$D676),入力項目!$I$26,0)
+IF(入力項目!$K$26=TRUE,
IFERROR(VLOOKUP($K676,マイカーローン計算!C:P,13,FALSE),0),
IFERROR(
  IF(AND($C676&gt;0,MOD($C676,入力項目!$N$22)=0,$D676=入力項目!$N$23),入力項目!$N$24,0),
 0
)
)
)</f>
        <v>-20000</v>
      </c>
      <c r="AC676" s="10">
        <f ca="1">-IF($A676&lt;入力項目!$N$33,入力項目!$N$35,IF(AND($A676=入力項目!$N$33,$D676&lt;=入力項目!$N$34),入力項目!$N$35,0))</f>
        <v>0</v>
      </c>
      <c r="AD676">
        <f ca="1">-(
_xlfn.IFS(
P676&lt;=入力項目!$S$11,0,
AND(P676&gt;=入力項目!$S$11+1,P676&lt;=3),IFERROR(VLOOKUP(入力項目!$S$12,子育て関連マスタ!$I$4:$M$5,4,FALSE),0),
AND(P676&gt;=4,P676&lt;=6),IFERROR(VLOOKUP(入力項目!$S$13,子育て関連マスタ!$I$9:$M$12,4,FALSE),0),
AND(P676&gt;=7,P676&lt;=12),IFERROR(VLOOKUP(入力項目!$S$14,子育て関連マスタ!$I$16:$M$17,4,FALSE),0),
AND(P676&gt;=13,P676&lt;=15),IFERROR(VLOOKUP(入力項目!$S$15,子育て関連マスタ!$I$21:$M$22,4,FALSE),0),
AND(P676&gt;=16,P676&lt;=18),IFERROR(VLOOKUP(入力項目!$S$16,子育て関連マスタ!$I$26:$M$28,4,FALSE),0),
AND(P676&gt;=19,P676&lt;=20,入力項目!$S$16="高専"),IFERROR(VLOOKUP(入力項目!$S$16,子育て関連マスタ!$I$26:$M$28,4,FALSE),0),
AND(P676&gt;=19,P676&lt;=20,入力項目!$S$16&lt;&gt;"高専"),IFERROR(VLOOKUP(入力項目!$S$17,子育て関連マスタ!$I$32:$M$37,4,FALSE),0),
AND(P676&gt;=21,P676&lt;=22,入力項目!$S$16="高専"),IFERROR(VLOOKUP(入力項目!$S$17,子育て関連マスタ!$I$32:$M$34,4,FALSE),0),
AND(P676&gt;=21,P676&lt;=22,入力項目!$S$16&lt;&gt;"高専"),IFERROR(VLOOKUP(入力項目!$S$17,子育て関連マスタ!$I$32:$M$34,4,FALSE),0),
P676&gt;=23,0
) +
IF($D676=4,
  IFERROR(_xlfn.IFS(
  P676&lt;=入力項目!$S$11,0,
  AND(P676=入力項目!$S$11),IFERROR(VLOOKUP(入力項目!$S$12,子育て関連マスタ!$I$4:$M$5,2,FALSE),0),
  AND(P676=4),IFERROR(VLOOKUP(入力項目!$S$13,子育て関連マスタ!$I$9:$M$12,2,FALSE),0),
  AND(P676=7),IFERROR(VLOOKUP(入力項目!$S$14,子育て関連マスタ!$I$16:$M$17,2,FALSE),0),
  AND(P676=13),IFERROR(VLOOKUP(入力項目!$S$15,子育て関連マスタ!$I$21:$M$22,2,FALSE),0),
  AND(P676=16),IFERROR(VLOOKUP(入力項目!$S$16,子育て関連マスタ!$I$26:$M$28,2,FALSE),0),
  AND(P676=19,入力項目!$S$16&lt;&gt;"高専"),IFERROR(VLOOKUP(入力項目!$S$17,子育て関連マスタ!$I$32:$M$37,2,FALSE),0),
  AND(P676=21,入力項目!$S$16="高専"),IFERROR(VLOOKUP(入力項目!$S$17,子育て関連マスタ!$I$32:$M$37,2,FALSE),0),
  P676&gt;=22,0
  ),0),0
) +
IF(AND(P676&gt;=1,P676&lt;=15),IF($D676=入力項目!$S$8,入力項目!$S$3,0),0) +
IF(AND(P676&gt;=1,P676&lt;=15),IF($D676=5,入力項目!$S$4,0),0) +
IF(AND(P676&gt;=1,P676&lt;=15),IF($D676=12,入力項目!$S$5,0),0) +
IF(AND(入力項目!$S$7=$A676,入力項目!$S$8=$D676),子育て関連マスタ!$C$14,0) +
IFERROR(IF(AND(YEAR(EDATE(DATE(入力項目!$S$7,入力項目!$S$8,1),1))=$A676,MONTH(EDATE(DATE(入力項目!$S$7,入力項目!$S$8,1),1))=$D676),子育て関連マスタ!$C$15,0),0) +
IF(AND(OR(P676=3,P676=5,P676=7),$D676=11),子育て関連マスタ!$C$17,0) +
IF(AND(P676=20,$D676=1),子育て関連マスタ!$C$18,0) +
IF(AND(P676=20,$D676=1),
IFERROR(_xlfn.IFS(
入力項目!$S$10="男",子育て関連マスタ!$C$18,
入力項目!$S$10="女",子育て関連マスタ!$C$19
),0),0
) +
IF(AND(P676&gt;=入力項目!$S$18,P676&lt;=入力項目!$S$19),入力項目!$S$20,0) +
IF(AND(P676&gt;=入力項目!$S$21,P676&lt;=入力項目!$S$22),入力項目!$S$23,0) +
IF(AND(P676&gt;=入力項目!$S$24,P676&lt;=入力項目!$S$25),入力項目!$S$26,0)
)</f>
        <v>0</v>
      </c>
      <c r="AE676">
        <f ca="1">-(
_xlfn.IFS(
Q676&lt;=入力項目!$S$11,0,
AND(Q676&gt;=入力項目!$S$11+1,Q676&lt;=3),IFERROR(VLOOKUP(入力項目!$S$12,子育て関連マスタ!$I$4:$M$5,4,FALSE),0),
AND(Q676&gt;=4,Q676&lt;=6),IFERROR(VLOOKUP(入力項目!$S$13,子育て関連マスタ!$I$9:$M$12,4,FALSE),0),
AND(Q676&gt;=7,Q676&lt;=12),IFERROR(VLOOKUP(入力項目!$S$14,子育て関連マスタ!$I$16:$M$17,4,FALSE),0),
AND(Q676&gt;=13,Q676&lt;=15),IFERROR(VLOOKUP(入力項目!$S$15,子育て関連マスタ!$I$21:$M$22,4,FALSE),0),
AND(Q676&gt;=16,Q676&lt;=18),IFERROR(VLOOKUP(入力項目!$S$16,子育て関連マスタ!$I$26:$M$28,4,FALSE),0),
AND(Q676&gt;=19,Q676&lt;=20,入力項目!$S$16="高専"),IFERROR(VLOOKUP(入力項目!$S$16,子育て関連マスタ!$I$26:$M$28,4,FALSE),0),
AND(Q676&gt;=19,Q676&lt;=20,入力項目!$S$16&lt;&gt;"高専"),IFERROR(VLOOKUP(入力項目!$S$17,子育て関連マスタ!$I$32:$M$37,4,FALSE),0),
AND(Q676&gt;=21,Q676&lt;=22,入力項目!$S$16="高専"),IFERROR(VLOOKUP(入力項目!$S$17,子育て関連マスタ!$I$32:$M$34,4,FALSE),0),
AND(Q676&gt;=21,Q676&lt;=22,入力項目!$S$16&lt;&gt;"高専"),IFERROR(VLOOKUP(入力項目!$S$17,子育て関連マスタ!$I$32:$M$34,4,FALSE),0),
Q676&gt;=23,0
) +
IF($D676=4,
  IFERROR(_xlfn.IFS(
  Q676&lt;=入力項目!$S$11,0,
  AND(Q676=入力項目!$S$11),IFERROR(VLOOKUP(入力項目!$S$12,子育て関連マスタ!$I$4:$M$5,2,FALSE),0),
  AND(Q676=4),IFERROR(VLOOKUP(入力項目!$S$13,子育て関連マスタ!$I$9:$M$12,2,FALSE),0),
  AND(Q676=7),IFERROR(VLOOKUP(入力項目!$S$14,子育て関連マスタ!$I$16:$M$17,2,FALSE),0),
  AND(Q676=13),IFERROR(VLOOKUP(入力項目!$S$15,子育て関連マスタ!$I$21:$M$22,2,FALSE),0),
  AND(Q676=16),IFERROR(VLOOKUP(入力項目!$S$16,子育て関連マスタ!$I$26:$M$28,2,FALSE),0),
  AND(Q676=19,入力項目!$S$16&lt;&gt;"高専"),IFERROR(VLOOKUP(入力項目!$S$17,子育て関連マスタ!$I$32:$M$37,2,FALSE),0),
  AND(Q676=21,入力項目!$S$16="高専"),IFERROR(VLOOKUP(入力項目!$S$17,子育て関連マスタ!$I$32:$M$37,2,FALSE),0),
  Q676&gt;=22,0
  ),0),0
) +
IF(AND(Q676&gt;=1,Q676&lt;=15),IF($D676=入力項目!$S$8,入力項目!$S$3,0),0) +
IF(AND(Q676&gt;=1,Q676&lt;=15),IF($D676=5,入力項目!$S$4,0),0) +
IF(AND(Q676&gt;=1,Q676&lt;=15),IF($D676=12,入力項目!$S$5,0),0) +
IF(AND(入力項目!$S$7=$A676,入力項目!$S$8=$D676),子育て関連マスタ!$C$14,0) +
IFERROR(IF(AND(YEAR(EDATE(DATE(入力項目!$S$7,入力項目!$S$8,1),1))=$A676,MONTH(EDATE(DATE(入力項目!$S$7,入力項目!$S$8,1),1))=$D676),子育て関連マスタ!$C$15,0),0) +
IF(AND(OR(Q676=3,Q676=5,Q676=7),$D676=11),子育て関連マスタ!$C$17,0) +
IF(AND(Q676=20,$D676=1),子育て関連マスタ!$C$18,0) +
IF(AND(Q676=20,$D676=1),
IFERROR(_xlfn.IFS(
入力項目!$S$10="男",子育て関連マスタ!$C$18,
入力項目!$S$10="女",子育て関連マスタ!$C$19
),0),0
) +
IF(AND(Q676&gt;=入力項目!$S$18,Q676&lt;=入力項目!$S$19),入力項目!$S$20,0) +
IF(AND(Q676&gt;=入力項目!$S$21,Q676&lt;=入力項目!$S$22),入力項目!$S$23,0) +
IF(AND(Q676&gt;=入力項目!$S$24,Q676&lt;=入力項目!$S$25),入力項目!$S$26,0)
)</f>
        <v>0</v>
      </c>
      <c r="AF676">
        <f ca="1">-(
_xlfn.IFS(
R676&lt;=入力項目!$S$11,0,
AND(R676&gt;=入力項目!$S$11+1,R676&lt;=3),IFERROR(VLOOKUP(入力項目!$S$12,子育て関連マスタ!$I$4:$M$5,4,FALSE),0),
AND(R676&gt;=4,R676&lt;=6),IFERROR(VLOOKUP(入力項目!$S$13,子育て関連マスタ!$I$9:$M$12,4,FALSE),0),
AND(R676&gt;=7,R676&lt;=12),IFERROR(VLOOKUP(入力項目!$S$14,子育て関連マスタ!$I$16:$M$17,4,FALSE),0),
AND(R676&gt;=13,R676&lt;=15),IFERROR(VLOOKUP(入力項目!$S$15,子育て関連マスタ!$I$21:$M$22,4,FALSE),0),
AND(R676&gt;=16,R676&lt;=18),IFERROR(VLOOKUP(入力項目!$S$16,子育て関連マスタ!$I$26:$M$28,4,FALSE),0),
AND(R676&gt;=19,R676&lt;=20,入力項目!$S$16="高専"),IFERROR(VLOOKUP(入力項目!$S$16,子育て関連マスタ!$I$26:$M$28,4,FALSE),0),
AND(R676&gt;=19,R676&lt;=20,入力項目!$S$16&lt;&gt;"高専"),IFERROR(VLOOKUP(入力項目!$S$17,子育て関連マスタ!$I$32:$M$37,4,FALSE),0),
AND(R676&gt;=21,R676&lt;=22,入力項目!$S$16="高専"),IFERROR(VLOOKUP(入力項目!$S$17,子育て関連マスタ!$I$32:$M$34,4,FALSE),0),
AND(R676&gt;=21,R676&lt;=22,入力項目!$S$16&lt;&gt;"高専"),IFERROR(VLOOKUP(入力項目!$S$17,子育て関連マスタ!$I$32:$M$34,4,FALSE),0),
R676&gt;=23,0
) +
IF($D676=4,
  IFERROR(_xlfn.IFS(
  R676&lt;=入力項目!$S$11,0,
  AND(R676=入力項目!$S$11),IFERROR(VLOOKUP(入力項目!$S$12,子育て関連マスタ!$I$4:$M$5,2,FALSE),0),
  AND(R676=4),IFERROR(VLOOKUP(入力項目!$S$13,子育て関連マスタ!$I$9:$M$12,2,FALSE),0),
  AND(R676=7),IFERROR(VLOOKUP(入力項目!$S$14,子育て関連マスタ!$I$16:$M$17,2,FALSE),0),
  AND(R676=13),IFERROR(VLOOKUP(入力項目!$S$15,子育て関連マスタ!$I$21:$M$22,2,FALSE),0),
  AND(R676=16),IFERROR(VLOOKUP(入力項目!$S$16,子育て関連マスタ!$I$26:$M$28,2,FALSE),0),
  AND(R676=19,入力項目!$S$16&lt;&gt;"高専"),IFERROR(VLOOKUP(入力項目!$S$17,子育て関連マスタ!$I$32:$M$37,2,FALSE),0),
  AND(R676=21,入力項目!$S$16="高専"),IFERROR(VLOOKUP(入力項目!$S$17,子育て関連マスタ!$I$32:$M$37,2,FALSE),0),
  R676&gt;=22,0
  ),0),0
) +
IF(AND(R676&gt;=1,R676&lt;=15),IF($D676=入力項目!$S$8,入力項目!$S$3,0),0) +
IF(AND(R676&gt;=1,R676&lt;=15),IF($D676=5,入力項目!$S$4,0),0) +
IF(AND(R676&gt;=1,R676&lt;=15),IF($D676=12,入力項目!$S$5,0),0) +
IF(AND(入力項目!$S$7=$A676,入力項目!$S$8=$D676),子育て関連マスタ!$C$14,0) +
IFERROR(IF(AND(YEAR(EDATE(DATE(入力項目!$S$7,入力項目!$S$8,1),1))=$A676,MONTH(EDATE(DATE(入力項目!$S$7,入力項目!$S$8,1),1))=$D676),子育て関連マスタ!$C$15,0),0) +
IF(AND(OR(R676=3,R676=5,R676=7),$D676=11),子育て関連マスタ!$C$17,0) +
IF(AND(R676=20,$D676=1),子育て関連マスタ!$C$18,0) +
IF(AND(R676=20,$D676=1),
IFERROR(_xlfn.IFS(
入力項目!$S$10="男",子育て関連マスタ!$C$18,
入力項目!$S$10="女",子育て関連マスタ!$C$19
),0),0
) +
IF(AND(R676&gt;=入力項目!$S$18,R676&lt;=入力項目!$S$19),入力項目!$S$20,0) +
IF(AND(R676&gt;=入力項目!$S$21,R676&lt;=入力項目!$S$22),入力項目!$S$23,0) +
IF(AND(R676&gt;=入力項目!$S$24,R676&lt;=入力項目!$S$25),入力項目!$S$26,0)
)</f>
        <v>0</v>
      </c>
      <c r="AG676">
        <f ca="1">-(
_xlfn.IFS(
S676&lt;=入力項目!$S$11,0,
AND(S676&gt;=入力項目!$S$11+1,S676&lt;=3),IFERROR(VLOOKUP(入力項目!$S$12,子育て関連マスタ!$I$4:$M$5,4,FALSE),0),
AND(S676&gt;=4,S676&lt;=6),IFERROR(VLOOKUP(入力項目!$S$13,子育て関連マスタ!$I$9:$M$12,4,FALSE),0),
AND(S676&gt;=7,S676&lt;=12),IFERROR(VLOOKUP(入力項目!$S$14,子育て関連マスタ!$I$16:$M$17,4,FALSE),0),
AND(S676&gt;=13,S676&lt;=15),IFERROR(VLOOKUP(入力項目!$S$15,子育て関連マスタ!$I$21:$M$22,4,FALSE),0),
AND(S676&gt;=16,S676&lt;=18),IFERROR(VLOOKUP(入力項目!$S$16,子育て関連マスタ!$I$26:$M$28,4,FALSE),0),
AND(S676&gt;=19,S676&lt;=20,入力項目!$S$16="高専"),IFERROR(VLOOKUP(入力項目!$S$16,子育て関連マスタ!$I$26:$M$28,4,FALSE),0),
AND(S676&gt;=19,S676&lt;=20,入力項目!$S$16&lt;&gt;"高専"),IFERROR(VLOOKUP(入力項目!$S$17,子育て関連マスタ!$I$32:$M$37,4,FALSE),0),
AND(S676&gt;=21,S676&lt;=22,入力項目!$S$16="高専"),IFERROR(VLOOKUP(入力項目!$S$17,子育て関連マスタ!$I$32:$M$34,4,FALSE),0),
AND(S676&gt;=21,S676&lt;=22,入力項目!$S$16&lt;&gt;"高専"),IFERROR(VLOOKUP(入力項目!$S$17,子育て関連マスタ!$I$32:$M$34,4,FALSE),0),
S676&gt;=23,0
) +
IF($D676=4,
  IFERROR(_xlfn.IFS(
  S676&lt;=入力項目!$S$11,0,
  AND(S676=入力項目!$S$11),IFERROR(VLOOKUP(入力項目!$S$12,子育て関連マスタ!$I$4:$M$5,2,FALSE),0),
  AND(S676=4),IFERROR(VLOOKUP(入力項目!$S$13,子育て関連マスタ!$I$9:$M$12,2,FALSE),0),
  AND(S676=7),IFERROR(VLOOKUP(入力項目!$S$14,子育て関連マスタ!$I$16:$M$17,2,FALSE),0),
  AND(S676=13),IFERROR(VLOOKUP(入力項目!$S$15,子育て関連マスタ!$I$21:$M$22,2,FALSE),0),
  AND(S676=16),IFERROR(VLOOKUP(入力項目!$S$16,子育て関連マスタ!$I$26:$M$28,2,FALSE),0),
  AND(S676=19,入力項目!$S$16&lt;&gt;"高専"),IFERROR(VLOOKUP(入力項目!$S$17,子育て関連マスタ!$I$32:$M$37,2,FALSE),0),
  AND(S676=21,入力項目!$S$16="高専"),IFERROR(VLOOKUP(入力項目!$S$17,子育て関連マスタ!$I$32:$M$37,2,FALSE),0),
  S676&gt;=22,0
  ),0),0
) +
IF(AND(S676&gt;=1,S676&lt;=15),IF($D676=入力項目!$S$8,入力項目!$S$3,0),0) +
IF(AND(S676&gt;=1,S676&lt;=15),IF($D676=5,入力項目!$S$4,0),0) +
IF(AND(S676&gt;=1,S676&lt;=15),IF($D676=12,入力項目!$S$5,0),0) +
IF(AND(入力項目!$S$7=$A676,入力項目!$S$8=$D676),子育て関連マスタ!$C$14,0) +
IFERROR(IF(AND(YEAR(EDATE(DATE(入力項目!$S$7,入力項目!$S$8,1),1))=$A676,MONTH(EDATE(DATE(入力項目!$S$7,入力項目!$S$8,1),1))=$D676),子育て関連マスタ!$C$15,0),0) +
IF(AND(OR(S676=3,S676=5,S676=7),$D676=11),子育て関連マスタ!$C$17,0) +
IF(AND(S676=20,$D676=1),子育て関連マスタ!$C$18,0) +
IF(AND(S676=20,$D676=1),
IFERROR(_xlfn.IFS(
入力項目!$S$10="男",子育て関連マスタ!$C$18,
入力項目!$S$10="女",子育て関連マスタ!$C$19
),0),0
) +
IF(AND(S676&gt;=入力項目!$S$18,S676&lt;=入力項目!$S$19),入力項目!$S$20,0) +
IF(AND(S676&gt;=入力項目!$S$21,S676&lt;=入力項目!$S$22),入力項目!$S$23,0) +
IF(AND(S676&gt;=入力項目!$S$24,S676&lt;=入力項目!$S$25),入力項目!$S$26,0)
)</f>
        <v>0</v>
      </c>
      <c r="AH676">
        <f ca="1">-(
_xlfn.IFS(
T676&lt;=入力項目!$S$11,0,
AND(T676&gt;=入力項目!$S$11+1,T676&lt;=3),IFERROR(VLOOKUP(入力項目!$S$12,子育て関連マスタ!$I$4:$M$5,4,FALSE),0),
AND(T676&gt;=4,T676&lt;=6),IFERROR(VLOOKUP(入力項目!$S$13,子育て関連マスタ!$I$9:$M$12,4,FALSE),0),
AND(T676&gt;=7,T676&lt;=12),IFERROR(VLOOKUP(入力項目!$S$14,子育て関連マスタ!$I$16:$M$17,4,FALSE),0),
AND(T676&gt;=13,T676&lt;=15),IFERROR(VLOOKUP(入力項目!$S$15,子育て関連マスタ!$I$21:$M$22,4,FALSE),0),
AND(T676&gt;=16,T676&lt;=18),IFERROR(VLOOKUP(入力項目!$S$16,子育て関連マスタ!$I$26:$M$28,4,FALSE),0),
AND(T676&gt;=19,T676&lt;=20,入力項目!$S$16="高専"),IFERROR(VLOOKUP(入力項目!$S$16,子育て関連マスタ!$I$26:$M$28,4,FALSE),0),
AND(T676&gt;=19,T676&lt;=20,入力項目!$S$16&lt;&gt;"高専"),IFERROR(VLOOKUP(入力項目!$S$17,子育て関連マスタ!$I$32:$M$37,4,FALSE),0),
AND(T676&gt;=21,T676&lt;=22,入力項目!$S$16="高専"),IFERROR(VLOOKUP(入力項目!$S$17,子育て関連マスタ!$I$32:$M$34,4,FALSE),0),
AND(T676&gt;=21,T676&lt;=22,入力項目!$S$16&lt;&gt;"高専"),IFERROR(VLOOKUP(入力項目!$S$17,子育て関連マスタ!$I$32:$M$34,4,FALSE),0),
T676&gt;=23,0
) +
IF($D676=4,
  IFERROR(_xlfn.IFS(
  T676&lt;=入力項目!$S$11,0,
  AND(T676=入力項目!$S$11),IFERROR(VLOOKUP(入力項目!$S$12,子育て関連マスタ!$I$4:$M$5,2,FALSE),0),
  AND(T676=4),IFERROR(VLOOKUP(入力項目!$S$13,子育て関連マスタ!$I$9:$M$12,2,FALSE),0),
  AND(T676=7),IFERROR(VLOOKUP(入力項目!$S$14,子育て関連マスタ!$I$16:$M$17,2,FALSE),0),
  AND(T676=13),IFERROR(VLOOKUP(入力項目!$S$15,子育て関連マスタ!$I$21:$M$22,2,FALSE),0),
  AND(T676=16),IFERROR(VLOOKUP(入力項目!$S$16,子育て関連マスタ!$I$26:$M$28,2,FALSE),0),
  AND(T676=19,入力項目!$S$16&lt;&gt;"高専"),IFERROR(VLOOKUP(入力項目!$S$17,子育て関連マスタ!$I$32:$M$37,2,FALSE),0),
  AND(T676=21,入力項目!$S$16="高専"),IFERROR(VLOOKUP(入力項目!$S$17,子育て関連マスタ!$I$32:$M$37,2,FALSE),0),
  T676&gt;=22,0
  ),0),0
) +
IF(AND(T676&gt;=1,T676&lt;=15),IF($D676=入力項目!$S$8,入力項目!$S$3,0),0) +
IF(AND(T676&gt;=1,T676&lt;=15),IF($D676=5,入力項目!$S$4,0),0) +
IF(AND(T676&gt;=1,T676&lt;=15),IF($D676=12,入力項目!$S$5,0),0) +
IF(AND(入力項目!$S$7=$A676,入力項目!$S$8=$D676),子育て関連マスタ!$C$14,0) +
IFERROR(IF(AND(YEAR(EDATE(DATE(入力項目!$S$7,入力項目!$S$8,1),1))=$A676,MONTH(EDATE(DATE(入力項目!$S$7,入力項目!$S$8,1),1))=$D676),子育て関連マスタ!$C$15,0),0) +
IF(AND(OR(T676=3,T676=5,T676=7),$D676=11),子育て関連マスタ!$C$17,0) +
IF(AND(T676=20,$D676=1),子育て関連マスタ!$C$18,0) +
IF(AND(T676=20,$D676=1),
IFERROR(_xlfn.IFS(
入力項目!$S$10="男",子育て関連マスタ!$C$18,
入力項目!$S$10="女",子育て関連マスタ!$C$19
),0),0
) +
IF(AND(T676&gt;=入力項目!$S$18,T676&lt;=入力項目!$S$19),入力項目!$S$20,0) +
IF(AND(T676&gt;=入力項目!$S$21,T676&lt;=入力項目!$S$22),入力項目!$S$23,0) +
IF(AND(T676&gt;=入力項目!$S$24,T676&lt;=入力項目!$S$25),入力項目!$S$26,0)
)</f>
        <v>0</v>
      </c>
      <c r="AI676">
        <f ca="1">-(
_xlfn.IFS(
U676&lt;=入力項目!$S$11,0,
AND(U676&gt;=入力項目!$S$11+1,U676&lt;=3),IFERROR(VLOOKUP(入力項目!$S$12,子育て関連マスタ!$I$4:$M$5,4,FALSE),0),
AND(U676&gt;=4,U676&lt;=6),IFERROR(VLOOKUP(入力項目!$S$13,子育て関連マスタ!$I$9:$M$12,4,FALSE),0),
AND(U676&gt;=7,U676&lt;=12),IFERROR(VLOOKUP(入力項目!$S$14,子育て関連マスタ!$I$16:$M$17,4,FALSE),0),
AND(U676&gt;=13,U676&lt;=15),IFERROR(VLOOKUP(入力項目!$S$15,子育て関連マスタ!$I$21:$M$22,4,FALSE),0),
AND(U676&gt;=16,U676&lt;=18),IFERROR(VLOOKUP(入力項目!$S$16,子育て関連マスタ!$I$26:$M$28,4,FALSE),0),
AND(U676&gt;=19,U676&lt;=20,入力項目!$S$16="高専"),IFERROR(VLOOKUP(入力項目!$S$16,子育て関連マスタ!$I$26:$M$28,4,FALSE),0),
AND(U676&gt;=19,U676&lt;=20,入力項目!$S$16&lt;&gt;"高専"),IFERROR(VLOOKUP(入力項目!$S$17,子育て関連マスタ!$I$32:$M$37,4,FALSE),0),
AND(U676&gt;=21,U676&lt;=22,入力項目!$S$16="高専"),IFERROR(VLOOKUP(入力項目!$S$17,子育て関連マスタ!$I$32:$M$34,4,FALSE),0),
AND(U676&gt;=21,U676&lt;=22,入力項目!$S$16&lt;&gt;"高専"),IFERROR(VLOOKUP(入力項目!$S$17,子育て関連マスタ!$I$32:$M$34,4,FALSE),0),
U676&gt;=23,0
) +
IF($D676=4,
  IFERROR(_xlfn.IFS(
  U676&lt;=入力項目!$S$11,0,
  AND(U676=入力項目!$S$11),IFERROR(VLOOKUP(入力項目!$S$12,子育て関連マスタ!$I$4:$M$5,2,FALSE),0),
  AND(U676=4),IFERROR(VLOOKUP(入力項目!$S$13,子育て関連マスタ!$I$9:$M$12,2,FALSE),0),
  AND(U676=7),IFERROR(VLOOKUP(入力項目!$S$14,子育て関連マスタ!$I$16:$M$17,2,FALSE),0),
  AND(U676=13),IFERROR(VLOOKUP(入力項目!$S$15,子育て関連マスタ!$I$21:$M$22,2,FALSE),0),
  AND(U676=16),IFERROR(VLOOKUP(入力項目!$S$16,子育て関連マスタ!$I$26:$M$28,2,FALSE),0),
  AND(U676=19,入力項目!$S$16&lt;&gt;"高専"),IFERROR(VLOOKUP(入力項目!$S$17,子育て関連マスタ!$I$32:$M$37,2,FALSE),0),
  AND(U676=21,入力項目!$S$16="高専"),IFERROR(VLOOKUP(入力項目!$S$17,子育て関連マスタ!$I$32:$M$37,2,FALSE),0),
  U676&gt;=22,0
  ),0),0
) +
IF(AND(U676&gt;=1,U676&lt;=15),IF($D676=入力項目!$S$8,入力項目!$S$3,0),0) +
IF(AND(U676&gt;=1,U676&lt;=15),IF($D676=5,入力項目!$S$4,0),0) +
IF(AND(U676&gt;=1,U676&lt;=15),IF($D676=12,入力項目!$S$5,0),0) +
IF(AND(入力項目!$S$7=$A676,入力項目!$S$8=$D676),子育て関連マスタ!$C$14,0) +
IFERROR(IF(AND(YEAR(EDATE(DATE(入力項目!$S$7,入力項目!$S$8,1),1))=$A676,MONTH(EDATE(DATE(入力項目!$S$7,入力項目!$S$8,1),1))=$D676),子育て関連マスタ!$C$15,0),0) +
IF(AND(OR(U676=3,U676=5,U676=7),$D676=11),子育て関連マスタ!$C$17,0) +
IF(AND(U676=20,$D676=1),子育て関連マスタ!$C$18,0) +
IF(AND(U676=20,$D676=1),
IFERROR(_xlfn.IFS(
入力項目!$S$10="男",子育て関連マスタ!$C$18,
入力項目!$S$10="女",子育て関連マスタ!$C$19
),0),0
) +
IF(AND(U676&gt;=入力項目!$S$18,U676&lt;=入力項目!$S$19),入力項目!$S$20,0) +
IF(AND(U676&gt;=入力項目!$S$21,U676&lt;=入力項目!$S$22),入力項目!$S$23,0) +
IF(AND(U676&gt;=入力項目!$S$24,U676&lt;=入力項目!$S$25),入力項目!$S$26,0)
)</f>
        <v>0</v>
      </c>
      <c r="AJ676" s="10">
        <f ca="1">-VLOOKUP($D676,月別収支!$A$2:$H$13,7,FALSE)</f>
        <v>-20000</v>
      </c>
    </row>
    <row r="677" spans="1:36" x14ac:dyDescent="0.4">
      <c r="A677">
        <f t="shared" ca="1" si="173"/>
        <v>2080</v>
      </c>
      <c r="B677">
        <f t="shared" ca="1" si="180"/>
        <v>2080</v>
      </c>
      <c r="C677">
        <f t="shared" ca="1" si="181"/>
        <v>56</v>
      </c>
      <c r="D677">
        <f t="shared" ca="1" si="174"/>
        <v>11</v>
      </c>
      <c r="E677" t="str">
        <f t="shared" ca="1" si="175"/>
        <v>2080年11月</v>
      </c>
      <c r="F677">
        <f ca="1">IF(OR(入力項目!$N$5&lt;$A677,AND(入力項目!$N$5=$A677,入力項目!$N$6&lt;$D677)),IF(F676=0,1,IF(G677=12,F676+1,F676)),0)</f>
        <v>56</v>
      </c>
      <c r="G677">
        <f ca="1">IF(OR(入力項目!$N$5&lt;$A677,AND(入力項目!$N$5=$A677,入力項目!$N$6&lt;$D677)),IF(G676=12,1,G676+1),0)</f>
        <v>1</v>
      </c>
      <c r="H677" t="str">
        <f t="shared" ca="1" si="176"/>
        <v>56_1</v>
      </c>
      <c r="I677">
        <f ca="1">IF(
  IFERROR(AND($C677&gt;0,MOD($C677,入力項目!$N$22)=0,$D677=入力項目!$N$23), FALSE),
  1,
  IF(
    AND(I676&gt;0,J676=12),
    IF(I676=入力項目!$N$28, 0, I676+1),
    I676
  )
)</f>
        <v>2</v>
      </c>
      <c r="J677">
        <f ca="1">IF($D677=入力項目!$N$23,1,IFERROR(J676+1,1))</f>
        <v>6</v>
      </c>
      <c r="K677" t="str">
        <f t="shared" ca="1" si="177"/>
        <v>2_6</v>
      </c>
      <c r="L677">
        <f ca="1">L676+IF(入力項目!$D$4=$D677,1,0)</f>
        <v>85</v>
      </c>
      <c r="M677" t="str">
        <f t="shared" ca="1" si="178"/>
        <v>85歳</v>
      </c>
      <c r="N677">
        <f t="shared" ca="1" si="182"/>
        <v>85</v>
      </c>
      <c r="O677" t="str">
        <f t="shared" ca="1" si="179"/>
        <v>85歳</v>
      </c>
      <c r="P677">
        <f t="shared" ca="1" si="183"/>
        <v>60</v>
      </c>
      <c r="Q677">
        <f t="shared" ca="1" si="184"/>
        <v>58</v>
      </c>
      <c r="R677">
        <f t="shared" ca="1" si="185"/>
        <v>2081</v>
      </c>
      <c r="S677">
        <f t="shared" ca="1" si="186"/>
        <v>2081</v>
      </c>
      <c r="T677">
        <f t="shared" ca="1" si="187"/>
        <v>2081</v>
      </c>
      <c r="U677">
        <f t="shared" ca="1" si="188"/>
        <v>2081</v>
      </c>
      <c r="V677" s="10">
        <f t="shared" ca="1" si="189"/>
        <v>53045425</v>
      </c>
      <c r="W677" s="10">
        <f ca="1">IF($L677&lt;その他マスタ!$B$1,VLOOKUP($D677,月別収支!$A$2:$H$13,2,FALSE),その他マスタ!$B$3)+IF(AND($L677=その他マスタ!$B$1,入力項目!$I$9="あり",$D677=入力項目!$D$4),その他マスタ!$B$2,0)</f>
        <v>150000</v>
      </c>
      <c r="X677" s="10">
        <f ca="1">-IF(入力項目!$K$5=TRUE,
IF($F677+$G677&lt;3,VLOOKUP($D677,月別収支!$A$2:$H$13,8,FALSE),0)+IFERROR(VLOOKUP($H677,住宅ローン計算!C:P,13,FALSE),0)+IF($F677&gt;1,IF(OR($G677=3,$G677=6,$G677=9,$G677=12),ROUNDUP(入力項目!$N$18/4,0),0),0),
VLOOKUP($D677,月別収支!$A$2:$H$13,8,FALSE))</f>
        <v>0</v>
      </c>
      <c r="Y677" s="10">
        <f ca="1">-VLOOKUP($D677,月別収支!$A$2:$H$13,3,FALSE)</f>
        <v>-75000</v>
      </c>
      <c r="Z677" s="10">
        <f ca="1">-VLOOKUP($D677,月別収支!$A$2:$H$13,4,FALSE)</f>
        <v>-27000</v>
      </c>
      <c r="AA677" s="10">
        <f ca="1">-VLOOKUP($D677,月別収支!$A$2:$H$13,6,FALSE)</f>
        <v>-10000</v>
      </c>
      <c r="AB677" s="10">
        <f ca="1">-(
VLOOKUP($D677,月別収支!$A$2:$H$13,5,FALSE)+IF(AND(入力項目!$I$27&lt;=$A677,ISEVEN($A677-入力項目!$I$27),入力項目!$I$28=$D677),入力項目!$I$26,0)
+IF(入力項目!$K$26=TRUE,
IFERROR(VLOOKUP($K677,マイカーローン計算!C:P,13,FALSE),0),
IFERROR(
  IF(AND($C677&gt;0,MOD($C677,入力項目!$N$22)=0,$D677=入力項目!$N$23),入力項目!$N$24,0),
 0
)
)
)</f>
        <v>-20000</v>
      </c>
      <c r="AC677" s="10">
        <f ca="1">-IF($A677&lt;入力項目!$N$33,入力項目!$N$35,IF(AND($A677=入力項目!$N$33,$D677&lt;=入力項目!$N$34),入力項目!$N$35,0))</f>
        <v>0</v>
      </c>
      <c r="AD677">
        <f ca="1">-(
_xlfn.IFS(
P677&lt;=入力項目!$S$11,0,
AND(P677&gt;=入力項目!$S$11+1,P677&lt;=3),IFERROR(VLOOKUP(入力項目!$S$12,子育て関連マスタ!$I$4:$M$5,4,FALSE),0),
AND(P677&gt;=4,P677&lt;=6),IFERROR(VLOOKUP(入力項目!$S$13,子育て関連マスタ!$I$9:$M$12,4,FALSE),0),
AND(P677&gt;=7,P677&lt;=12),IFERROR(VLOOKUP(入力項目!$S$14,子育て関連マスタ!$I$16:$M$17,4,FALSE),0),
AND(P677&gt;=13,P677&lt;=15),IFERROR(VLOOKUP(入力項目!$S$15,子育て関連マスタ!$I$21:$M$22,4,FALSE),0),
AND(P677&gt;=16,P677&lt;=18),IFERROR(VLOOKUP(入力項目!$S$16,子育て関連マスタ!$I$26:$M$28,4,FALSE),0),
AND(P677&gt;=19,P677&lt;=20,入力項目!$S$16="高専"),IFERROR(VLOOKUP(入力項目!$S$16,子育て関連マスタ!$I$26:$M$28,4,FALSE),0),
AND(P677&gt;=19,P677&lt;=20,入力項目!$S$16&lt;&gt;"高専"),IFERROR(VLOOKUP(入力項目!$S$17,子育て関連マスタ!$I$32:$M$37,4,FALSE),0),
AND(P677&gt;=21,P677&lt;=22,入力項目!$S$16="高専"),IFERROR(VLOOKUP(入力項目!$S$17,子育て関連マスタ!$I$32:$M$34,4,FALSE),0),
AND(P677&gt;=21,P677&lt;=22,入力項目!$S$16&lt;&gt;"高専"),IFERROR(VLOOKUP(入力項目!$S$17,子育て関連マスタ!$I$32:$M$34,4,FALSE),0),
P677&gt;=23,0
) +
IF($D677=4,
  IFERROR(_xlfn.IFS(
  P677&lt;=入力項目!$S$11,0,
  AND(P677=入力項目!$S$11),IFERROR(VLOOKUP(入力項目!$S$12,子育て関連マスタ!$I$4:$M$5,2,FALSE),0),
  AND(P677=4),IFERROR(VLOOKUP(入力項目!$S$13,子育て関連マスタ!$I$9:$M$12,2,FALSE),0),
  AND(P677=7),IFERROR(VLOOKUP(入力項目!$S$14,子育て関連マスタ!$I$16:$M$17,2,FALSE),0),
  AND(P677=13),IFERROR(VLOOKUP(入力項目!$S$15,子育て関連マスタ!$I$21:$M$22,2,FALSE),0),
  AND(P677=16),IFERROR(VLOOKUP(入力項目!$S$16,子育て関連マスタ!$I$26:$M$28,2,FALSE),0),
  AND(P677=19,入力項目!$S$16&lt;&gt;"高専"),IFERROR(VLOOKUP(入力項目!$S$17,子育て関連マスタ!$I$32:$M$37,2,FALSE),0),
  AND(P677=21,入力項目!$S$16="高専"),IFERROR(VLOOKUP(入力項目!$S$17,子育て関連マスタ!$I$32:$M$37,2,FALSE),0),
  P677&gt;=22,0
  ),0),0
) +
IF(AND(P677&gt;=1,P677&lt;=15),IF($D677=入力項目!$S$8,入力項目!$S$3,0),0) +
IF(AND(P677&gt;=1,P677&lt;=15),IF($D677=5,入力項目!$S$4,0),0) +
IF(AND(P677&gt;=1,P677&lt;=15),IF($D677=12,入力項目!$S$5,0),0) +
IF(AND(入力項目!$S$7=$A677,入力項目!$S$8=$D677),子育て関連マスタ!$C$14,0) +
IFERROR(IF(AND(YEAR(EDATE(DATE(入力項目!$S$7,入力項目!$S$8,1),1))=$A677,MONTH(EDATE(DATE(入力項目!$S$7,入力項目!$S$8,1),1))=$D677),子育て関連マスタ!$C$15,0),0) +
IF(AND(OR(P677=3,P677=5,P677=7),$D677=11),子育て関連マスタ!$C$17,0) +
IF(AND(P677=20,$D677=1),子育て関連マスタ!$C$18,0) +
IF(AND(P677=20,$D677=1),
IFERROR(_xlfn.IFS(
入力項目!$S$10="男",子育て関連マスタ!$C$18,
入力項目!$S$10="女",子育て関連マスタ!$C$19
),0),0
) +
IF(AND(P677&gt;=入力項目!$S$18,P677&lt;=入力項目!$S$19),入力項目!$S$20,0) +
IF(AND(P677&gt;=入力項目!$S$21,P677&lt;=入力項目!$S$22),入力項目!$S$23,0) +
IF(AND(P677&gt;=入力項目!$S$24,P677&lt;=入力項目!$S$25),入力項目!$S$26,0)
)</f>
        <v>0</v>
      </c>
      <c r="AE677">
        <f ca="1">-(
_xlfn.IFS(
Q677&lt;=入力項目!$S$11,0,
AND(Q677&gt;=入力項目!$S$11+1,Q677&lt;=3),IFERROR(VLOOKUP(入力項目!$S$12,子育て関連マスタ!$I$4:$M$5,4,FALSE),0),
AND(Q677&gt;=4,Q677&lt;=6),IFERROR(VLOOKUP(入力項目!$S$13,子育て関連マスタ!$I$9:$M$12,4,FALSE),0),
AND(Q677&gt;=7,Q677&lt;=12),IFERROR(VLOOKUP(入力項目!$S$14,子育て関連マスタ!$I$16:$M$17,4,FALSE),0),
AND(Q677&gt;=13,Q677&lt;=15),IFERROR(VLOOKUP(入力項目!$S$15,子育て関連マスタ!$I$21:$M$22,4,FALSE),0),
AND(Q677&gt;=16,Q677&lt;=18),IFERROR(VLOOKUP(入力項目!$S$16,子育て関連マスタ!$I$26:$M$28,4,FALSE),0),
AND(Q677&gt;=19,Q677&lt;=20,入力項目!$S$16="高専"),IFERROR(VLOOKUP(入力項目!$S$16,子育て関連マスタ!$I$26:$M$28,4,FALSE),0),
AND(Q677&gt;=19,Q677&lt;=20,入力項目!$S$16&lt;&gt;"高専"),IFERROR(VLOOKUP(入力項目!$S$17,子育て関連マスタ!$I$32:$M$37,4,FALSE),0),
AND(Q677&gt;=21,Q677&lt;=22,入力項目!$S$16="高専"),IFERROR(VLOOKUP(入力項目!$S$17,子育て関連マスタ!$I$32:$M$34,4,FALSE),0),
AND(Q677&gt;=21,Q677&lt;=22,入力項目!$S$16&lt;&gt;"高専"),IFERROR(VLOOKUP(入力項目!$S$17,子育て関連マスタ!$I$32:$M$34,4,FALSE),0),
Q677&gt;=23,0
) +
IF($D677=4,
  IFERROR(_xlfn.IFS(
  Q677&lt;=入力項目!$S$11,0,
  AND(Q677=入力項目!$S$11),IFERROR(VLOOKUP(入力項目!$S$12,子育て関連マスタ!$I$4:$M$5,2,FALSE),0),
  AND(Q677=4),IFERROR(VLOOKUP(入力項目!$S$13,子育て関連マスタ!$I$9:$M$12,2,FALSE),0),
  AND(Q677=7),IFERROR(VLOOKUP(入力項目!$S$14,子育て関連マスタ!$I$16:$M$17,2,FALSE),0),
  AND(Q677=13),IFERROR(VLOOKUP(入力項目!$S$15,子育て関連マスタ!$I$21:$M$22,2,FALSE),0),
  AND(Q677=16),IFERROR(VLOOKUP(入力項目!$S$16,子育て関連マスタ!$I$26:$M$28,2,FALSE),0),
  AND(Q677=19,入力項目!$S$16&lt;&gt;"高専"),IFERROR(VLOOKUP(入力項目!$S$17,子育て関連マスタ!$I$32:$M$37,2,FALSE),0),
  AND(Q677=21,入力項目!$S$16="高専"),IFERROR(VLOOKUP(入力項目!$S$17,子育て関連マスタ!$I$32:$M$37,2,FALSE),0),
  Q677&gt;=22,0
  ),0),0
) +
IF(AND(Q677&gt;=1,Q677&lt;=15),IF($D677=入力項目!$S$8,入力項目!$S$3,0),0) +
IF(AND(Q677&gt;=1,Q677&lt;=15),IF($D677=5,入力項目!$S$4,0),0) +
IF(AND(Q677&gt;=1,Q677&lt;=15),IF($D677=12,入力項目!$S$5,0),0) +
IF(AND(入力項目!$S$7=$A677,入力項目!$S$8=$D677),子育て関連マスタ!$C$14,0) +
IFERROR(IF(AND(YEAR(EDATE(DATE(入力項目!$S$7,入力項目!$S$8,1),1))=$A677,MONTH(EDATE(DATE(入力項目!$S$7,入力項目!$S$8,1),1))=$D677),子育て関連マスタ!$C$15,0),0) +
IF(AND(OR(Q677=3,Q677=5,Q677=7),$D677=11),子育て関連マスタ!$C$17,0) +
IF(AND(Q677=20,$D677=1),子育て関連マスタ!$C$18,0) +
IF(AND(Q677=20,$D677=1),
IFERROR(_xlfn.IFS(
入力項目!$S$10="男",子育て関連マスタ!$C$18,
入力項目!$S$10="女",子育て関連マスタ!$C$19
),0),0
) +
IF(AND(Q677&gt;=入力項目!$S$18,Q677&lt;=入力項目!$S$19),入力項目!$S$20,0) +
IF(AND(Q677&gt;=入力項目!$S$21,Q677&lt;=入力項目!$S$22),入力項目!$S$23,0) +
IF(AND(Q677&gt;=入力項目!$S$24,Q677&lt;=入力項目!$S$25),入力項目!$S$26,0)
)</f>
        <v>0</v>
      </c>
      <c r="AF677">
        <f ca="1">-(
_xlfn.IFS(
R677&lt;=入力項目!$S$11,0,
AND(R677&gt;=入力項目!$S$11+1,R677&lt;=3),IFERROR(VLOOKUP(入力項目!$S$12,子育て関連マスタ!$I$4:$M$5,4,FALSE),0),
AND(R677&gt;=4,R677&lt;=6),IFERROR(VLOOKUP(入力項目!$S$13,子育て関連マスタ!$I$9:$M$12,4,FALSE),0),
AND(R677&gt;=7,R677&lt;=12),IFERROR(VLOOKUP(入力項目!$S$14,子育て関連マスタ!$I$16:$M$17,4,FALSE),0),
AND(R677&gt;=13,R677&lt;=15),IFERROR(VLOOKUP(入力項目!$S$15,子育て関連マスタ!$I$21:$M$22,4,FALSE),0),
AND(R677&gt;=16,R677&lt;=18),IFERROR(VLOOKUP(入力項目!$S$16,子育て関連マスタ!$I$26:$M$28,4,FALSE),0),
AND(R677&gt;=19,R677&lt;=20,入力項目!$S$16="高専"),IFERROR(VLOOKUP(入力項目!$S$16,子育て関連マスタ!$I$26:$M$28,4,FALSE),0),
AND(R677&gt;=19,R677&lt;=20,入力項目!$S$16&lt;&gt;"高専"),IFERROR(VLOOKUP(入力項目!$S$17,子育て関連マスタ!$I$32:$M$37,4,FALSE),0),
AND(R677&gt;=21,R677&lt;=22,入力項目!$S$16="高専"),IFERROR(VLOOKUP(入力項目!$S$17,子育て関連マスタ!$I$32:$M$34,4,FALSE),0),
AND(R677&gt;=21,R677&lt;=22,入力項目!$S$16&lt;&gt;"高専"),IFERROR(VLOOKUP(入力項目!$S$17,子育て関連マスタ!$I$32:$M$34,4,FALSE),0),
R677&gt;=23,0
) +
IF($D677=4,
  IFERROR(_xlfn.IFS(
  R677&lt;=入力項目!$S$11,0,
  AND(R677=入力項目!$S$11),IFERROR(VLOOKUP(入力項目!$S$12,子育て関連マスタ!$I$4:$M$5,2,FALSE),0),
  AND(R677=4),IFERROR(VLOOKUP(入力項目!$S$13,子育て関連マスタ!$I$9:$M$12,2,FALSE),0),
  AND(R677=7),IFERROR(VLOOKUP(入力項目!$S$14,子育て関連マスタ!$I$16:$M$17,2,FALSE),0),
  AND(R677=13),IFERROR(VLOOKUP(入力項目!$S$15,子育て関連マスタ!$I$21:$M$22,2,FALSE),0),
  AND(R677=16),IFERROR(VLOOKUP(入力項目!$S$16,子育て関連マスタ!$I$26:$M$28,2,FALSE),0),
  AND(R677=19,入力項目!$S$16&lt;&gt;"高専"),IFERROR(VLOOKUP(入力項目!$S$17,子育て関連マスタ!$I$32:$M$37,2,FALSE),0),
  AND(R677=21,入力項目!$S$16="高専"),IFERROR(VLOOKUP(入力項目!$S$17,子育て関連マスタ!$I$32:$M$37,2,FALSE),0),
  R677&gt;=22,0
  ),0),0
) +
IF(AND(R677&gt;=1,R677&lt;=15),IF($D677=入力項目!$S$8,入力項目!$S$3,0),0) +
IF(AND(R677&gt;=1,R677&lt;=15),IF($D677=5,入力項目!$S$4,0),0) +
IF(AND(R677&gt;=1,R677&lt;=15),IF($D677=12,入力項目!$S$5,0),0) +
IF(AND(入力項目!$S$7=$A677,入力項目!$S$8=$D677),子育て関連マスタ!$C$14,0) +
IFERROR(IF(AND(YEAR(EDATE(DATE(入力項目!$S$7,入力項目!$S$8,1),1))=$A677,MONTH(EDATE(DATE(入力項目!$S$7,入力項目!$S$8,1),1))=$D677),子育て関連マスタ!$C$15,0),0) +
IF(AND(OR(R677=3,R677=5,R677=7),$D677=11),子育て関連マスタ!$C$17,0) +
IF(AND(R677=20,$D677=1),子育て関連マスタ!$C$18,0) +
IF(AND(R677=20,$D677=1),
IFERROR(_xlfn.IFS(
入力項目!$S$10="男",子育て関連マスタ!$C$18,
入力項目!$S$10="女",子育て関連マスタ!$C$19
),0),0
) +
IF(AND(R677&gt;=入力項目!$S$18,R677&lt;=入力項目!$S$19),入力項目!$S$20,0) +
IF(AND(R677&gt;=入力項目!$S$21,R677&lt;=入力項目!$S$22),入力項目!$S$23,0) +
IF(AND(R677&gt;=入力項目!$S$24,R677&lt;=入力項目!$S$25),入力項目!$S$26,0)
)</f>
        <v>0</v>
      </c>
      <c r="AG677">
        <f ca="1">-(
_xlfn.IFS(
S677&lt;=入力項目!$S$11,0,
AND(S677&gt;=入力項目!$S$11+1,S677&lt;=3),IFERROR(VLOOKUP(入力項目!$S$12,子育て関連マスタ!$I$4:$M$5,4,FALSE),0),
AND(S677&gt;=4,S677&lt;=6),IFERROR(VLOOKUP(入力項目!$S$13,子育て関連マスタ!$I$9:$M$12,4,FALSE),0),
AND(S677&gt;=7,S677&lt;=12),IFERROR(VLOOKUP(入力項目!$S$14,子育て関連マスタ!$I$16:$M$17,4,FALSE),0),
AND(S677&gt;=13,S677&lt;=15),IFERROR(VLOOKUP(入力項目!$S$15,子育て関連マスタ!$I$21:$M$22,4,FALSE),0),
AND(S677&gt;=16,S677&lt;=18),IFERROR(VLOOKUP(入力項目!$S$16,子育て関連マスタ!$I$26:$M$28,4,FALSE),0),
AND(S677&gt;=19,S677&lt;=20,入力項目!$S$16="高専"),IFERROR(VLOOKUP(入力項目!$S$16,子育て関連マスタ!$I$26:$M$28,4,FALSE),0),
AND(S677&gt;=19,S677&lt;=20,入力項目!$S$16&lt;&gt;"高専"),IFERROR(VLOOKUP(入力項目!$S$17,子育て関連マスタ!$I$32:$M$37,4,FALSE),0),
AND(S677&gt;=21,S677&lt;=22,入力項目!$S$16="高専"),IFERROR(VLOOKUP(入力項目!$S$17,子育て関連マスタ!$I$32:$M$34,4,FALSE),0),
AND(S677&gt;=21,S677&lt;=22,入力項目!$S$16&lt;&gt;"高専"),IFERROR(VLOOKUP(入力項目!$S$17,子育て関連マスタ!$I$32:$M$34,4,FALSE),0),
S677&gt;=23,0
) +
IF($D677=4,
  IFERROR(_xlfn.IFS(
  S677&lt;=入力項目!$S$11,0,
  AND(S677=入力項目!$S$11),IFERROR(VLOOKUP(入力項目!$S$12,子育て関連マスタ!$I$4:$M$5,2,FALSE),0),
  AND(S677=4),IFERROR(VLOOKUP(入力項目!$S$13,子育て関連マスタ!$I$9:$M$12,2,FALSE),0),
  AND(S677=7),IFERROR(VLOOKUP(入力項目!$S$14,子育て関連マスタ!$I$16:$M$17,2,FALSE),0),
  AND(S677=13),IFERROR(VLOOKUP(入力項目!$S$15,子育て関連マスタ!$I$21:$M$22,2,FALSE),0),
  AND(S677=16),IFERROR(VLOOKUP(入力項目!$S$16,子育て関連マスタ!$I$26:$M$28,2,FALSE),0),
  AND(S677=19,入力項目!$S$16&lt;&gt;"高専"),IFERROR(VLOOKUP(入力項目!$S$17,子育て関連マスタ!$I$32:$M$37,2,FALSE),0),
  AND(S677=21,入力項目!$S$16="高専"),IFERROR(VLOOKUP(入力項目!$S$17,子育て関連マスタ!$I$32:$M$37,2,FALSE),0),
  S677&gt;=22,0
  ),0),0
) +
IF(AND(S677&gt;=1,S677&lt;=15),IF($D677=入力項目!$S$8,入力項目!$S$3,0),0) +
IF(AND(S677&gt;=1,S677&lt;=15),IF($D677=5,入力項目!$S$4,0),0) +
IF(AND(S677&gt;=1,S677&lt;=15),IF($D677=12,入力項目!$S$5,0),0) +
IF(AND(入力項目!$S$7=$A677,入力項目!$S$8=$D677),子育て関連マスタ!$C$14,0) +
IFERROR(IF(AND(YEAR(EDATE(DATE(入力項目!$S$7,入力項目!$S$8,1),1))=$A677,MONTH(EDATE(DATE(入力項目!$S$7,入力項目!$S$8,1),1))=$D677),子育て関連マスタ!$C$15,0),0) +
IF(AND(OR(S677=3,S677=5,S677=7),$D677=11),子育て関連マスタ!$C$17,0) +
IF(AND(S677=20,$D677=1),子育て関連マスタ!$C$18,0) +
IF(AND(S677=20,$D677=1),
IFERROR(_xlfn.IFS(
入力項目!$S$10="男",子育て関連マスタ!$C$18,
入力項目!$S$10="女",子育て関連マスタ!$C$19
),0),0
) +
IF(AND(S677&gt;=入力項目!$S$18,S677&lt;=入力項目!$S$19),入力項目!$S$20,0) +
IF(AND(S677&gt;=入力項目!$S$21,S677&lt;=入力項目!$S$22),入力項目!$S$23,0) +
IF(AND(S677&gt;=入力項目!$S$24,S677&lt;=入力項目!$S$25),入力項目!$S$26,0)
)</f>
        <v>0</v>
      </c>
      <c r="AH677">
        <f ca="1">-(
_xlfn.IFS(
T677&lt;=入力項目!$S$11,0,
AND(T677&gt;=入力項目!$S$11+1,T677&lt;=3),IFERROR(VLOOKUP(入力項目!$S$12,子育て関連マスタ!$I$4:$M$5,4,FALSE),0),
AND(T677&gt;=4,T677&lt;=6),IFERROR(VLOOKUP(入力項目!$S$13,子育て関連マスタ!$I$9:$M$12,4,FALSE),0),
AND(T677&gt;=7,T677&lt;=12),IFERROR(VLOOKUP(入力項目!$S$14,子育て関連マスタ!$I$16:$M$17,4,FALSE),0),
AND(T677&gt;=13,T677&lt;=15),IFERROR(VLOOKUP(入力項目!$S$15,子育て関連マスタ!$I$21:$M$22,4,FALSE),0),
AND(T677&gt;=16,T677&lt;=18),IFERROR(VLOOKUP(入力項目!$S$16,子育て関連マスタ!$I$26:$M$28,4,FALSE),0),
AND(T677&gt;=19,T677&lt;=20,入力項目!$S$16="高専"),IFERROR(VLOOKUP(入力項目!$S$16,子育て関連マスタ!$I$26:$M$28,4,FALSE),0),
AND(T677&gt;=19,T677&lt;=20,入力項目!$S$16&lt;&gt;"高専"),IFERROR(VLOOKUP(入力項目!$S$17,子育て関連マスタ!$I$32:$M$37,4,FALSE),0),
AND(T677&gt;=21,T677&lt;=22,入力項目!$S$16="高専"),IFERROR(VLOOKUP(入力項目!$S$17,子育て関連マスタ!$I$32:$M$34,4,FALSE),0),
AND(T677&gt;=21,T677&lt;=22,入力項目!$S$16&lt;&gt;"高専"),IFERROR(VLOOKUP(入力項目!$S$17,子育て関連マスタ!$I$32:$M$34,4,FALSE),0),
T677&gt;=23,0
) +
IF($D677=4,
  IFERROR(_xlfn.IFS(
  T677&lt;=入力項目!$S$11,0,
  AND(T677=入力項目!$S$11),IFERROR(VLOOKUP(入力項目!$S$12,子育て関連マスタ!$I$4:$M$5,2,FALSE),0),
  AND(T677=4),IFERROR(VLOOKUP(入力項目!$S$13,子育て関連マスタ!$I$9:$M$12,2,FALSE),0),
  AND(T677=7),IFERROR(VLOOKUP(入力項目!$S$14,子育て関連マスタ!$I$16:$M$17,2,FALSE),0),
  AND(T677=13),IFERROR(VLOOKUP(入力項目!$S$15,子育て関連マスタ!$I$21:$M$22,2,FALSE),0),
  AND(T677=16),IFERROR(VLOOKUP(入力項目!$S$16,子育て関連マスタ!$I$26:$M$28,2,FALSE),0),
  AND(T677=19,入力項目!$S$16&lt;&gt;"高専"),IFERROR(VLOOKUP(入力項目!$S$17,子育て関連マスタ!$I$32:$M$37,2,FALSE),0),
  AND(T677=21,入力項目!$S$16="高専"),IFERROR(VLOOKUP(入力項目!$S$17,子育て関連マスタ!$I$32:$M$37,2,FALSE),0),
  T677&gt;=22,0
  ),0),0
) +
IF(AND(T677&gt;=1,T677&lt;=15),IF($D677=入力項目!$S$8,入力項目!$S$3,0),0) +
IF(AND(T677&gt;=1,T677&lt;=15),IF($D677=5,入力項目!$S$4,0),0) +
IF(AND(T677&gt;=1,T677&lt;=15),IF($D677=12,入力項目!$S$5,0),0) +
IF(AND(入力項目!$S$7=$A677,入力項目!$S$8=$D677),子育て関連マスタ!$C$14,0) +
IFERROR(IF(AND(YEAR(EDATE(DATE(入力項目!$S$7,入力項目!$S$8,1),1))=$A677,MONTH(EDATE(DATE(入力項目!$S$7,入力項目!$S$8,1),1))=$D677),子育て関連マスタ!$C$15,0),0) +
IF(AND(OR(T677=3,T677=5,T677=7),$D677=11),子育て関連マスタ!$C$17,0) +
IF(AND(T677=20,$D677=1),子育て関連マスタ!$C$18,0) +
IF(AND(T677=20,$D677=1),
IFERROR(_xlfn.IFS(
入力項目!$S$10="男",子育て関連マスタ!$C$18,
入力項目!$S$10="女",子育て関連マスタ!$C$19
),0),0
) +
IF(AND(T677&gt;=入力項目!$S$18,T677&lt;=入力項目!$S$19),入力項目!$S$20,0) +
IF(AND(T677&gt;=入力項目!$S$21,T677&lt;=入力項目!$S$22),入力項目!$S$23,0) +
IF(AND(T677&gt;=入力項目!$S$24,T677&lt;=入力項目!$S$25),入力項目!$S$26,0)
)</f>
        <v>0</v>
      </c>
      <c r="AI677">
        <f ca="1">-(
_xlfn.IFS(
U677&lt;=入力項目!$S$11,0,
AND(U677&gt;=入力項目!$S$11+1,U677&lt;=3),IFERROR(VLOOKUP(入力項目!$S$12,子育て関連マスタ!$I$4:$M$5,4,FALSE),0),
AND(U677&gt;=4,U677&lt;=6),IFERROR(VLOOKUP(入力項目!$S$13,子育て関連マスタ!$I$9:$M$12,4,FALSE),0),
AND(U677&gt;=7,U677&lt;=12),IFERROR(VLOOKUP(入力項目!$S$14,子育て関連マスタ!$I$16:$M$17,4,FALSE),0),
AND(U677&gt;=13,U677&lt;=15),IFERROR(VLOOKUP(入力項目!$S$15,子育て関連マスタ!$I$21:$M$22,4,FALSE),0),
AND(U677&gt;=16,U677&lt;=18),IFERROR(VLOOKUP(入力項目!$S$16,子育て関連マスタ!$I$26:$M$28,4,FALSE),0),
AND(U677&gt;=19,U677&lt;=20,入力項目!$S$16="高専"),IFERROR(VLOOKUP(入力項目!$S$16,子育て関連マスタ!$I$26:$M$28,4,FALSE),0),
AND(U677&gt;=19,U677&lt;=20,入力項目!$S$16&lt;&gt;"高専"),IFERROR(VLOOKUP(入力項目!$S$17,子育て関連マスタ!$I$32:$M$37,4,FALSE),0),
AND(U677&gt;=21,U677&lt;=22,入力項目!$S$16="高専"),IFERROR(VLOOKUP(入力項目!$S$17,子育て関連マスタ!$I$32:$M$34,4,FALSE),0),
AND(U677&gt;=21,U677&lt;=22,入力項目!$S$16&lt;&gt;"高専"),IFERROR(VLOOKUP(入力項目!$S$17,子育て関連マスタ!$I$32:$M$34,4,FALSE),0),
U677&gt;=23,0
) +
IF($D677=4,
  IFERROR(_xlfn.IFS(
  U677&lt;=入力項目!$S$11,0,
  AND(U677=入力項目!$S$11),IFERROR(VLOOKUP(入力項目!$S$12,子育て関連マスタ!$I$4:$M$5,2,FALSE),0),
  AND(U677=4),IFERROR(VLOOKUP(入力項目!$S$13,子育て関連マスタ!$I$9:$M$12,2,FALSE),0),
  AND(U677=7),IFERROR(VLOOKUP(入力項目!$S$14,子育て関連マスタ!$I$16:$M$17,2,FALSE),0),
  AND(U677=13),IFERROR(VLOOKUP(入力項目!$S$15,子育て関連マスタ!$I$21:$M$22,2,FALSE),0),
  AND(U677=16),IFERROR(VLOOKUP(入力項目!$S$16,子育て関連マスタ!$I$26:$M$28,2,FALSE),0),
  AND(U677=19,入力項目!$S$16&lt;&gt;"高専"),IFERROR(VLOOKUP(入力項目!$S$17,子育て関連マスタ!$I$32:$M$37,2,FALSE),0),
  AND(U677=21,入力項目!$S$16="高専"),IFERROR(VLOOKUP(入力項目!$S$17,子育て関連マスタ!$I$32:$M$37,2,FALSE),0),
  U677&gt;=22,0
  ),0),0
) +
IF(AND(U677&gt;=1,U677&lt;=15),IF($D677=入力項目!$S$8,入力項目!$S$3,0),0) +
IF(AND(U677&gt;=1,U677&lt;=15),IF($D677=5,入力項目!$S$4,0),0) +
IF(AND(U677&gt;=1,U677&lt;=15),IF($D677=12,入力項目!$S$5,0),0) +
IF(AND(入力項目!$S$7=$A677,入力項目!$S$8=$D677),子育て関連マスタ!$C$14,0) +
IFERROR(IF(AND(YEAR(EDATE(DATE(入力項目!$S$7,入力項目!$S$8,1),1))=$A677,MONTH(EDATE(DATE(入力項目!$S$7,入力項目!$S$8,1),1))=$D677),子育て関連マスタ!$C$15,0),0) +
IF(AND(OR(U677=3,U677=5,U677=7),$D677=11),子育て関連マスタ!$C$17,0) +
IF(AND(U677=20,$D677=1),子育て関連マスタ!$C$18,0) +
IF(AND(U677=20,$D677=1),
IFERROR(_xlfn.IFS(
入力項目!$S$10="男",子育て関連マスタ!$C$18,
入力項目!$S$10="女",子育て関連マスタ!$C$19
),0),0
) +
IF(AND(U677&gt;=入力項目!$S$18,U677&lt;=入力項目!$S$19),入力項目!$S$20,0) +
IF(AND(U677&gt;=入力項目!$S$21,U677&lt;=入力項目!$S$22),入力項目!$S$23,0) +
IF(AND(U677&gt;=入力項目!$S$24,U677&lt;=入力項目!$S$25),入力項目!$S$26,0)
)</f>
        <v>0</v>
      </c>
      <c r="AJ677" s="10">
        <f ca="1">-VLOOKUP($D677,月別収支!$A$2:$H$13,7,FALSE)</f>
        <v>-20000</v>
      </c>
    </row>
    <row r="678" spans="1:36" x14ac:dyDescent="0.4">
      <c r="A678">
        <f t="shared" ca="1" si="173"/>
        <v>2080</v>
      </c>
      <c r="B678">
        <f t="shared" ca="1" si="180"/>
        <v>2080</v>
      </c>
      <c r="C678">
        <f t="shared" ca="1" si="181"/>
        <v>56</v>
      </c>
      <c r="D678">
        <f t="shared" ca="1" si="174"/>
        <v>12</v>
      </c>
      <c r="E678" t="str">
        <f t="shared" ca="1" si="175"/>
        <v>2080年12月</v>
      </c>
      <c r="F678">
        <f ca="1">IF(OR(入力項目!$N$5&lt;$A678,AND(入力項目!$N$5=$A678,入力項目!$N$6&lt;$D678)),IF(F677=0,1,IF(G678=12,F677+1,F677)),0)</f>
        <v>56</v>
      </c>
      <c r="G678">
        <f ca="1">IF(OR(入力項目!$N$5&lt;$A678,AND(入力項目!$N$5=$A678,入力項目!$N$6&lt;$D678)),IF(G677=12,1,G677+1),0)</f>
        <v>2</v>
      </c>
      <c r="H678" t="str">
        <f t="shared" ca="1" si="176"/>
        <v>56_2</v>
      </c>
      <c r="I678">
        <f ca="1">IF(
  IFERROR(AND($C678&gt;0,MOD($C678,入力項目!$N$22)=0,$D678=入力項目!$N$23), FALSE),
  1,
  IF(
    AND(I677&gt;0,J677=12),
    IF(I677=入力項目!$N$28, 0, I677+1),
    I677
  )
)</f>
        <v>2</v>
      </c>
      <c r="J678">
        <f ca="1">IF($D678=入力項目!$N$23,1,IFERROR(J677+1,1))</f>
        <v>7</v>
      </c>
      <c r="K678" t="str">
        <f t="shared" ca="1" si="177"/>
        <v>2_7</v>
      </c>
      <c r="L678">
        <f ca="1">L677+IF(入力項目!$D$4=$D678,1,0)</f>
        <v>85</v>
      </c>
      <c r="M678" t="str">
        <f t="shared" ca="1" si="178"/>
        <v>85歳</v>
      </c>
      <c r="N678">
        <f t="shared" ca="1" si="182"/>
        <v>85</v>
      </c>
      <c r="O678" t="str">
        <f t="shared" ca="1" si="179"/>
        <v>85歳</v>
      </c>
      <c r="P678">
        <f t="shared" ca="1" si="183"/>
        <v>60</v>
      </c>
      <c r="Q678">
        <f t="shared" ca="1" si="184"/>
        <v>58</v>
      </c>
      <c r="R678">
        <f t="shared" ca="1" si="185"/>
        <v>2081</v>
      </c>
      <c r="S678">
        <f t="shared" ca="1" si="186"/>
        <v>2081</v>
      </c>
      <c r="T678">
        <f t="shared" ca="1" si="187"/>
        <v>2081</v>
      </c>
      <c r="U678">
        <f t="shared" ca="1" si="188"/>
        <v>2081</v>
      </c>
      <c r="V678" s="10">
        <f t="shared" ca="1" si="189"/>
        <v>53043425</v>
      </c>
      <c r="W678" s="10">
        <f ca="1">IF($L678&lt;その他マスタ!$B$1,VLOOKUP($D678,月別収支!$A$2:$H$13,2,FALSE),その他マスタ!$B$3)+IF(AND($L678=その他マスタ!$B$1,入力項目!$I$9="あり",$D678=入力項目!$D$4),その他マスタ!$B$2,0)</f>
        <v>150000</v>
      </c>
      <c r="X678" s="10">
        <f ca="1">-IF(入力項目!$K$5=TRUE,
IF($F678+$G678&lt;3,VLOOKUP($D678,月別収支!$A$2:$H$13,8,FALSE),0)+IFERROR(VLOOKUP($H678,住宅ローン計算!C:P,13,FALSE),0)+IF($F678&gt;1,IF(OR($G678=3,$G678=6,$G678=9,$G678=12),ROUNDUP(入力項目!$N$18/4,0),0),0),
VLOOKUP($D678,月別収支!$A$2:$H$13,8,FALSE))</f>
        <v>0</v>
      </c>
      <c r="Y678" s="10">
        <f ca="1">-VLOOKUP($D678,月別収支!$A$2:$H$13,3,FALSE)</f>
        <v>-75000</v>
      </c>
      <c r="Z678" s="10">
        <f ca="1">-VLOOKUP($D678,月別収支!$A$2:$H$13,4,FALSE)</f>
        <v>-27000</v>
      </c>
      <c r="AA678" s="10">
        <f ca="1">-VLOOKUP($D678,月別収支!$A$2:$H$13,6,FALSE)</f>
        <v>-10000</v>
      </c>
      <c r="AB678" s="10">
        <f ca="1">-(
VLOOKUP($D678,月別収支!$A$2:$H$13,5,FALSE)+IF(AND(入力項目!$I$27&lt;=$A678,ISEVEN($A678-入力項目!$I$27),入力項目!$I$28=$D678),入力項目!$I$26,0)
+IF(入力項目!$K$26=TRUE,
IFERROR(VLOOKUP($K678,マイカーローン計算!C:P,13,FALSE),0),
IFERROR(
  IF(AND($C678&gt;0,MOD($C678,入力項目!$N$22)=0,$D678=入力項目!$N$23),入力項目!$N$24,0),
 0
)
)
)</f>
        <v>-20000</v>
      </c>
      <c r="AC678" s="10">
        <f ca="1">-IF($A678&lt;入力項目!$N$33,入力項目!$N$35,IF(AND($A678=入力項目!$N$33,$D678&lt;=入力項目!$N$34),入力項目!$N$35,0))</f>
        <v>0</v>
      </c>
      <c r="AD678">
        <f ca="1">-(
_xlfn.IFS(
P678&lt;=入力項目!$S$11,0,
AND(P678&gt;=入力項目!$S$11+1,P678&lt;=3),IFERROR(VLOOKUP(入力項目!$S$12,子育て関連マスタ!$I$4:$M$5,4,FALSE),0),
AND(P678&gt;=4,P678&lt;=6),IFERROR(VLOOKUP(入力項目!$S$13,子育て関連マスタ!$I$9:$M$12,4,FALSE),0),
AND(P678&gt;=7,P678&lt;=12),IFERROR(VLOOKUP(入力項目!$S$14,子育て関連マスタ!$I$16:$M$17,4,FALSE),0),
AND(P678&gt;=13,P678&lt;=15),IFERROR(VLOOKUP(入力項目!$S$15,子育て関連マスタ!$I$21:$M$22,4,FALSE),0),
AND(P678&gt;=16,P678&lt;=18),IFERROR(VLOOKUP(入力項目!$S$16,子育て関連マスタ!$I$26:$M$28,4,FALSE),0),
AND(P678&gt;=19,P678&lt;=20,入力項目!$S$16="高専"),IFERROR(VLOOKUP(入力項目!$S$16,子育て関連マスタ!$I$26:$M$28,4,FALSE),0),
AND(P678&gt;=19,P678&lt;=20,入力項目!$S$16&lt;&gt;"高専"),IFERROR(VLOOKUP(入力項目!$S$17,子育て関連マスタ!$I$32:$M$37,4,FALSE),0),
AND(P678&gt;=21,P678&lt;=22,入力項目!$S$16="高専"),IFERROR(VLOOKUP(入力項目!$S$17,子育て関連マスタ!$I$32:$M$34,4,FALSE),0),
AND(P678&gt;=21,P678&lt;=22,入力項目!$S$16&lt;&gt;"高専"),IFERROR(VLOOKUP(入力項目!$S$17,子育て関連マスタ!$I$32:$M$34,4,FALSE),0),
P678&gt;=23,0
) +
IF($D678=4,
  IFERROR(_xlfn.IFS(
  P678&lt;=入力項目!$S$11,0,
  AND(P678=入力項目!$S$11),IFERROR(VLOOKUP(入力項目!$S$12,子育て関連マスタ!$I$4:$M$5,2,FALSE),0),
  AND(P678=4),IFERROR(VLOOKUP(入力項目!$S$13,子育て関連マスタ!$I$9:$M$12,2,FALSE),0),
  AND(P678=7),IFERROR(VLOOKUP(入力項目!$S$14,子育て関連マスタ!$I$16:$M$17,2,FALSE),0),
  AND(P678=13),IFERROR(VLOOKUP(入力項目!$S$15,子育て関連マスタ!$I$21:$M$22,2,FALSE),0),
  AND(P678=16),IFERROR(VLOOKUP(入力項目!$S$16,子育て関連マスタ!$I$26:$M$28,2,FALSE),0),
  AND(P678=19,入力項目!$S$16&lt;&gt;"高専"),IFERROR(VLOOKUP(入力項目!$S$17,子育て関連マスタ!$I$32:$M$37,2,FALSE),0),
  AND(P678=21,入力項目!$S$16="高専"),IFERROR(VLOOKUP(入力項目!$S$17,子育て関連マスタ!$I$32:$M$37,2,FALSE),0),
  P678&gt;=22,0
  ),0),0
) +
IF(AND(P678&gt;=1,P678&lt;=15),IF($D678=入力項目!$S$8,入力項目!$S$3,0),0) +
IF(AND(P678&gt;=1,P678&lt;=15),IF($D678=5,入力項目!$S$4,0),0) +
IF(AND(P678&gt;=1,P678&lt;=15),IF($D678=12,入力項目!$S$5,0),0) +
IF(AND(入力項目!$S$7=$A678,入力項目!$S$8=$D678),子育て関連マスタ!$C$14,0) +
IFERROR(IF(AND(YEAR(EDATE(DATE(入力項目!$S$7,入力項目!$S$8,1),1))=$A678,MONTH(EDATE(DATE(入力項目!$S$7,入力項目!$S$8,1),1))=$D678),子育て関連マスタ!$C$15,0),0) +
IF(AND(OR(P678=3,P678=5,P678=7),$D678=11),子育て関連マスタ!$C$17,0) +
IF(AND(P678=20,$D678=1),子育て関連マスタ!$C$18,0) +
IF(AND(P678=20,$D678=1),
IFERROR(_xlfn.IFS(
入力項目!$S$10="男",子育て関連マスタ!$C$18,
入力項目!$S$10="女",子育て関連マスタ!$C$19
),0),0
) +
IF(AND(P678&gt;=入力項目!$S$18,P678&lt;=入力項目!$S$19),入力項目!$S$20,0) +
IF(AND(P678&gt;=入力項目!$S$21,P678&lt;=入力項目!$S$22),入力項目!$S$23,0) +
IF(AND(P678&gt;=入力項目!$S$24,P678&lt;=入力項目!$S$25),入力項目!$S$26,0)
)</f>
        <v>0</v>
      </c>
      <c r="AE678">
        <f ca="1">-(
_xlfn.IFS(
Q678&lt;=入力項目!$S$11,0,
AND(Q678&gt;=入力項目!$S$11+1,Q678&lt;=3),IFERROR(VLOOKUP(入力項目!$S$12,子育て関連マスタ!$I$4:$M$5,4,FALSE),0),
AND(Q678&gt;=4,Q678&lt;=6),IFERROR(VLOOKUP(入力項目!$S$13,子育て関連マスタ!$I$9:$M$12,4,FALSE),0),
AND(Q678&gt;=7,Q678&lt;=12),IFERROR(VLOOKUP(入力項目!$S$14,子育て関連マスタ!$I$16:$M$17,4,FALSE),0),
AND(Q678&gt;=13,Q678&lt;=15),IFERROR(VLOOKUP(入力項目!$S$15,子育て関連マスタ!$I$21:$M$22,4,FALSE),0),
AND(Q678&gt;=16,Q678&lt;=18),IFERROR(VLOOKUP(入力項目!$S$16,子育て関連マスタ!$I$26:$M$28,4,FALSE),0),
AND(Q678&gt;=19,Q678&lt;=20,入力項目!$S$16="高専"),IFERROR(VLOOKUP(入力項目!$S$16,子育て関連マスタ!$I$26:$M$28,4,FALSE),0),
AND(Q678&gt;=19,Q678&lt;=20,入力項目!$S$16&lt;&gt;"高専"),IFERROR(VLOOKUP(入力項目!$S$17,子育て関連マスタ!$I$32:$M$37,4,FALSE),0),
AND(Q678&gt;=21,Q678&lt;=22,入力項目!$S$16="高専"),IFERROR(VLOOKUP(入力項目!$S$17,子育て関連マスタ!$I$32:$M$34,4,FALSE),0),
AND(Q678&gt;=21,Q678&lt;=22,入力項目!$S$16&lt;&gt;"高専"),IFERROR(VLOOKUP(入力項目!$S$17,子育て関連マスタ!$I$32:$M$34,4,FALSE),0),
Q678&gt;=23,0
) +
IF($D678=4,
  IFERROR(_xlfn.IFS(
  Q678&lt;=入力項目!$S$11,0,
  AND(Q678=入力項目!$S$11),IFERROR(VLOOKUP(入力項目!$S$12,子育て関連マスタ!$I$4:$M$5,2,FALSE),0),
  AND(Q678=4),IFERROR(VLOOKUP(入力項目!$S$13,子育て関連マスタ!$I$9:$M$12,2,FALSE),0),
  AND(Q678=7),IFERROR(VLOOKUP(入力項目!$S$14,子育て関連マスタ!$I$16:$M$17,2,FALSE),0),
  AND(Q678=13),IFERROR(VLOOKUP(入力項目!$S$15,子育て関連マスタ!$I$21:$M$22,2,FALSE),0),
  AND(Q678=16),IFERROR(VLOOKUP(入力項目!$S$16,子育て関連マスタ!$I$26:$M$28,2,FALSE),0),
  AND(Q678=19,入力項目!$S$16&lt;&gt;"高専"),IFERROR(VLOOKUP(入力項目!$S$17,子育て関連マスタ!$I$32:$M$37,2,FALSE),0),
  AND(Q678=21,入力項目!$S$16="高専"),IFERROR(VLOOKUP(入力項目!$S$17,子育て関連マスタ!$I$32:$M$37,2,FALSE),0),
  Q678&gt;=22,0
  ),0),0
) +
IF(AND(Q678&gt;=1,Q678&lt;=15),IF($D678=入力項目!$S$8,入力項目!$S$3,0),0) +
IF(AND(Q678&gt;=1,Q678&lt;=15),IF($D678=5,入力項目!$S$4,0),0) +
IF(AND(Q678&gt;=1,Q678&lt;=15),IF($D678=12,入力項目!$S$5,0),0) +
IF(AND(入力項目!$S$7=$A678,入力項目!$S$8=$D678),子育て関連マスタ!$C$14,0) +
IFERROR(IF(AND(YEAR(EDATE(DATE(入力項目!$S$7,入力項目!$S$8,1),1))=$A678,MONTH(EDATE(DATE(入力項目!$S$7,入力項目!$S$8,1),1))=$D678),子育て関連マスタ!$C$15,0),0) +
IF(AND(OR(Q678=3,Q678=5,Q678=7),$D678=11),子育て関連マスタ!$C$17,0) +
IF(AND(Q678=20,$D678=1),子育て関連マスタ!$C$18,0) +
IF(AND(Q678=20,$D678=1),
IFERROR(_xlfn.IFS(
入力項目!$S$10="男",子育て関連マスタ!$C$18,
入力項目!$S$10="女",子育て関連マスタ!$C$19
),0),0
) +
IF(AND(Q678&gt;=入力項目!$S$18,Q678&lt;=入力項目!$S$19),入力項目!$S$20,0) +
IF(AND(Q678&gt;=入力項目!$S$21,Q678&lt;=入力項目!$S$22),入力項目!$S$23,0) +
IF(AND(Q678&gt;=入力項目!$S$24,Q678&lt;=入力項目!$S$25),入力項目!$S$26,0)
)</f>
        <v>0</v>
      </c>
      <c r="AF678">
        <f ca="1">-(
_xlfn.IFS(
R678&lt;=入力項目!$S$11,0,
AND(R678&gt;=入力項目!$S$11+1,R678&lt;=3),IFERROR(VLOOKUP(入力項目!$S$12,子育て関連マスタ!$I$4:$M$5,4,FALSE),0),
AND(R678&gt;=4,R678&lt;=6),IFERROR(VLOOKUP(入力項目!$S$13,子育て関連マスタ!$I$9:$M$12,4,FALSE),0),
AND(R678&gt;=7,R678&lt;=12),IFERROR(VLOOKUP(入力項目!$S$14,子育て関連マスタ!$I$16:$M$17,4,FALSE),0),
AND(R678&gt;=13,R678&lt;=15),IFERROR(VLOOKUP(入力項目!$S$15,子育て関連マスタ!$I$21:$M$22,4,FALSE),0),
AND(R678&gt;=16,R678&lt;=18),IFERROR(VLOOKUP(入力項目!$S$16,子育て関連マスタ!$I$26:$M$28,4,FALSE),0),
AND(R678&gt;=19,R678&lt;=20,入力項目!$S$16="高専"),IFERROR(VLOOKUP(入力項目!$S$16,子育て関連マスタ!$I$26:$M$28,4,FALSE),0),
AND(R678&gt;=19,R678&lt;=20,入力項目!$S$16&lt;&gt;"高専"),IFERROR(VLOOKUP(入力項目!$S$17,子育て関連マスタ!$I$32:$M$37,4,FALSE),0),
AND(R678&gt;=21,R678&lt;=22,入力項目!$S$16="高専"),IFERROR(VLOOKUP(入力項目!$S$17,子育て関連マスタ!$I$32:$M$34,4,FALSE),0),
AND(R678&gt;=21,R678&lt;=22,入力項目!$S$16&lt;&gt;"高専"),IFERROR(VLOOKUP(入力項目!$S$17,子育て関連マスタ!$I$32:$M$34,4,FALSE),0),
R678&gt;=23,0
) +
IF($D678=4,
  IFERROR(_xlfn.IFS(
  R678&lt;=入力項目!$S$11,0,
  AND(R678=入力項目!$S$11),IFERROR(VLOOKUP(入力項目!$S$12,子育て関連マスタ!$I$4:$M$5,2,FALSE),0),
  AND(R678=4),IFERROR(VLOOKUP(入力項目!$S$13,子育て関連マスタ!$I$9:$M$12,2,FALSE),0),
  AND(R678=7),IFERROR(VLOOKUP(入力項目!$S$14,子育て関連マスタ!$I$16:$M$17,2,FALSE),0),
  AND(R678=13),IFERROR(VLOOKUP(入力項目!$S$15,子育て関連マスタ!$I$21:$M$22,2,FALSE),0),
  AND(R678=16),IFERROR(VLOOKUP(入力項目!$S$16,子育て関連マスタ!$I$26:$M$28,2,FALSE),0),
  AND(R678=19,入力項目!$S$16&lt;&gt;"高専"),IFERROR(VLOOKUP(入力項目!$S$17,子育て関連マスタ!$I$32:$M$37,2,FALSE),0),
  AND(R678=21,入力項目!$S$16="高専"),IFERROR(VLOOKUP(入力項目!$S$17,子育て関連マスタ!$I$32:$M$37,2,FALSE),0),
  R678&gt;=22,0
  ),0),0
) +
IF(AND(R678&gt;=1,R678&lt;=15),IF($D678=入力項目!$S$8,入力項目!$S$3,0),0) +
IF(AND(R678&gt;=1,R678&lt;=15),IF($D678=5,入力項目!$S$4,0),0) +
IF(AND(R678&gt;=1,R678&lt;=15),IF($D678=12,入力項目!$S$5,0),0) +
IF(AND(入力項目!$S$7=$A678,入力項目!$S$8=$D678),子育て関連マスタ!$C$14,0) +
IFERROR(IF(AND(YEAR(EDATE(DATE(入力項目!$S$7,入力項目!$S$8,1),1))=$A678,MONTH(EDATE(DATE(入力項目!$S$7,入力項目!$S$8,1),1))=$D678),子育て関連マスタ!$C$15,0),0) +
IF(AND(OR(R678=3,R678=5,R678=7),$D678=11),子育て関連マスタ!$C$17,0) +
IF(AND(R678=20,$D678=1),子育て関連マスタ!$C$18,0) +
IF(AND(R678=20,$D678=1),
IFERROR(_xlfn.IFS(
入力項目!$S$10="男",子育て関連マスタ!$C$18,
入力項目!$S$10="女",子育て関連マスタ!$C$19
),0),0
) +
IF(AND(R678&gt;=入力項目!$S$18,R678&lt;=入力項目!$S$19),入力項目!$S$20,0) +
IF(AND(R678&gt;=入力項目!$S$21,R678&lt;=入力項目!$S$22),入力項目!$S$23,0) +
IF(AND(R678&gt;=入力項目!$S$24,R678&lt;=入力項目!$S$25),入力項目!$S$26,0)
)</f>
        <v>0</v>
      </c>
      <c r="AG678">
        <f ca="1">-(
_xlfn.IFS(
S678&lt;=入力項目!$S$11,0,
AND(S678&gt;=入力項目!$S$11+1,S678&lt;=3),IFERROR(VLOOKUP(入力項目!$S$12,子育て関連マスタ!$I$4:$M$5,4,FALSE),0),
AND(S678&gt;=4,S678&lt;=6),IFERROR(VLOOKUP(入力項目!$S$13,子育て関連マスタ!$I$9:$M$12,4,FALSE),0),
AND(S678&gt;=7,S678&lt;=12),IFERROR(VLOOKUP(入力項目!$S$14,子育て関連マスタ!$I$16:$M$17,4,FALSE),0),
AND(S678&gt;=13,S678&lt;=15),IFERROR(VLOOKUP(入力項目!$S$15,子育て関連マスタ!$I$21:$M$22,4,FALSE),0),
AND(S678&gt;=16,S678&lt;=18),IFERROR(VLOOKUP(入力項目!$S$16,子育て関連マスタ!$I$26:$M$28,4,FALSE),0),
AND(S678&gt;=19,S678&lt;=20,入力項目!$S$16="高専"),IFERROR(VLOOKUP(入力項目!$S$16,子育て関連マスタ!$I$26:$M$28,4,FALSE),0),
AND(S678&gt;=19,S678&lt;=20,入力項目!$S$16&lt;&gt;"高専"),IFERROR(VLOOKUP(入力項目!$S$17,子育て関連マスタ!$I$32:$M$37,4,FALSE),0),
AND(S678&gt;=21,S678&lt;=22,入力項目!$S$16="高専"),IFERROR(VLOOKUP(入力項目!$S$17,子育て関連マスタ!$I$32:$M$34,4,FALSE),0),
AND(S678&gt;=21,S678&lt;=22,入力項目!$S$16&lt;&gt;"高専"),IFERROR(VLOOKUP(入力項目!$S$17,子育て関連マスタ!$I$32:$M$34,4,FALSE),0),
S678&gt;=23,0
) +
IF($D678=4,
  IFERROR(_xlfn.IFS(
  S678&lt;=入力項目!$S$11,0,
  AND(S678=入力項目!$S$11),IFERROR(VLOOKUP(入力項目!$S$12,子育て関連マスタ!$I$4:$M$5,2,FALSE),0),
  AND(S678=4),IFERROR(VLOOKUP(入力項目!$S$13,子育て関連マスタ!$I$9:$M$12,2,FALSE),0),
  AND(S678=7),IFERROR(VLOOKUP(入力項目!$S$14,子育て関連マスタ!$I$16:$M$17,2,FALSE),0),
  AND(S678=13),IFERROR(VLOOKUP(入力項目!$S$15,子育て関連マスタ!$I$21:$M$22,2,FALSE),0),
  AND(S678=16),IFERROR(VLOOKUP(入力項目!$S$16,子育て関連マスタ!$I$26:$M$28,2,FALSE),0),
  AND(S678=19,入力項目!$S$16&lt;&gt;"高専"),IFERROR(VLOOKUP(入力項目!$S$17,子育て関連マスタ!$I$32:$M$37,2,FALSE),0),
  AND(S678=21,入力項目!$S$16="高専"),IFERROR(VLOOKUP(入力項目!$S$17,子育て関連マスタ!$I$32:$M$37,2,FALSE),0),
  S678&gt;=22,0
  ),0),0
) +
IF(AND(S678&gt;=1,S678&lt;=15),IF($D678=入力項目!$S$8,入力項目!$S$3,0),0) +
IF(AND(S678&gt;=1,S678&lt;=15),IF($D678=5,入力項目!$S$4,0),0) +
IF(AND(S678&gt;=1,S678&lt;=15),IF($D678=12,入力項目!$S$5,0),0) +
IF(AND(入力項目!$S$7=$A678,入力項目!$S$8=$D678),子育て関連マスタ!$C$14,0) +
IFERROR(IF(AND(YEAR(EDATE(DATE(入力項目!$S$7,入力項目!$S$8,1),1))=$A678,MONTH(EDATE(DATE(入力項目!$S$7,入力項目!$S$8,1),1))=$D678),子育て関連マスタ!$C$15,0),0) +
IF(AND(OR(S678=3,S678=5,S678=7),$D678=11),子育て関連マスタ!$C$17,0) +
IF(AND(S678=20,$D678=1),子育て関連マスタ!$C$18,0) +
IF(AND(S678=20,$D678=1),
IFERROR(_xlfn.IFS(
入力項目!$S$10="男",子育て関連マスタ!$C$18,
入力項目!$S$10="女",子育て関連マスタ!$C$19
),0),0
) +
IF(AND(S678&gt;=入力項目!$S$18,S678&lt;=入力項目!$S$19),入力項目!$S$20,0) +
IF(AND(S678&gt;=入力項目!$S$21,S678&lt;=入力項目!$S$22),入力項目!$S$23,0) +
IF(AND(S678&gt;=入力項目!$S$24,S678&lt;=入力項目!$S$25),入力項目!$S$26,0)
)</f>
        <v>0</v>
      </c>
      <c r="AH678">
        <f ca="1">-(
_xlfn.IFS(
T678&lt;=入力項目!$S$11,0,
AND(T678&gt;=入力項目!$S$11+1,T678&lt;=3),IFERROR(VLOOKUP(入力項目!$S$12,子育て関連マスタ!$I$4:$M$5,4,FALSE),0),
AND(T678&gt;=4,T678&lt;=6),IFERROR(VLOOKUP(入力項目!$S$13,子育て関連マスタ!$I$9:$M$12,4,FALSE),0),
AND(T678&gt;=7,T678&lt;=12),IFERROR(VLOOKUP(入力項目!$S$14,子育て関連マスタ!$I$16:$M$17,4,FALSE),0),
AND(T678&gt;=13,T678&lt;=15),IFERROR(VLOOKUP(入力項目!$S$15,子育て関連マスタ!$I$21:$M$22,4,FALSE),0),
AND(T678&gt;=16,T678&lt;=18),IFERROR(VLOOKUP(入力項目!$S$16,子育て関連マスタ!$I$26:$M$28,4,FALSE),0),
AND(T678&gt;=19,T678&lt;=20,入力項目!$S$16="高専"),IFERROR(VLOOKUP(入力項目!$S$16,子育て関連マスタ!$I$26:$M$28,4,FALSE),0),
AND(T678&gt;=19,T678&lt;=20,入力項目!$S$16&lt;&gt;"高専"),IFERROR(VLOOKUP(入力項目!$S$17,子育て関連マスタ!$I$32:$M$37,4,FALSE),0),
AND(T678&gt;=21,T678&lt;=22,入力項目!$S$16="高専"),IFERROR(VLOOKUP(入力項目!$S$17,子育て関連マスタ!$I$32:$M$34,4,FALSE),0),
AND(T678&gt;=21,T678&lt;=22,入力項目!$S$16&lt;&gt;"高専"),IFERROR(VLOOKUP(入力項目!$S$17,子育て関連マスタ!$I$32:$M$34,4,FALSE),0),
T678&gt;=23,0
) +
IF($D678=4,
  IFERROR(_xlfn.IFS(
  T678&lt;=入力項目!$S$11,0,
  AND(T678=入力項目!$S$11),IFERROR(VLOOKUP(入力項目!$S$12,子育て関連マスタ!$I$4:$M$5,2,FALSE),0),
  AND(T678=4),IFERROR(VLOOKUP(入力項目!$S$13,子育て関連マスタ!$I$9:$M$12,2,FALSE),0),
  AND(T678=7),IFERROR(VLOOKUP(入力項目!$S$14,子育て関連マスタ!$I$16:$M$17,2,FALSE),0),
  AND(T678=13),IFERROR(VLOOKUP(入力項目!$S$15,子育て関連マスタ!$I$21:$M$22,2,FALSE),0),
  AND(T678=16),IFERROR(VLOOKUP(入力項目!$S$16,子育て関連マスタ!$I$26:$M$28,2,FALSE),0),
  AND(T678=19,入力項目!$S$16&lt;&gt;"高専"),IFERROR(VLOOKUP(入力項目!$S$17,子育て関連マスタ!$I$32:$M$37,2,FALSE),0),
  AND(T678=21,入力項目!$S$16="高専"),IFERROR(VLOOKUP(入力項目!$S$17,子育て関連マスタ!$I$32:$M$37,2,FALSE),0),
  T678&gt;=22,0
  ),0),0
) +
IF(AND(T678&gt;=1,T678&lt;=15),IF($D678=入力項目!$S$8,入力項目!$S$3,0),0) +
IF(AND(T678&gt;=1,T678&lt;=15),IF($D678=5,入力項目!$S$4,0),0) +
IF(AND(T678&gt;=1,T678&lt;=15),IF($D678=12,入力項目!$S$5,0),0) +
IF(AND(入力項目!$S$7=$A678,入力項目!$S$8=$D678),子育て関連マスタ!$C$14,0) +
IFERROR(IF(AND(YEAR(EDATE(DATE(入力項目!$S$7,入力項目!$S$8,1),1))=$A678,MONTH(EDATE(DATE(入力項目!$S$7,入力項目!$S$8,1),1))=$D678),子育て関連マスタ!$C$15,0),0) +
IF(AND(OR(T678=3,T678=5,T678=7),$D678=11),子育て関連マスタ!$C$17,0) +
IF(AND(T678=20,$D678=1),子育て関連マスタ!$C$18,0) +
IF(AND(T678=20,$D678=1),
IFERROR(_xlfn.IFS(
入力項目!$S$10="男",子育て関連マスタ!$C$18,
入力項目!$S$10="女",子育て関連マスタ!$C$19
),0),0
) +
IF(AND(T678&gt;=入力項目!$S$18,T678&lt;=入力項目!$S$19),入力項目!$S$20,0) +
IF(AND(T678&gt;=入力項目!$S$21,T678&lt;=入力項目!$S$22),入力項目!$S$23,0) +
IF(AND(T678&gt;=入力項目!$S$24,T678&lt;=入力項目!$S$25),入力項目!$S$26,0)
)</f>
        <v>0</v>
      </c>
      <c r="AI678">
        <f ca="1">-(
_xlfn.IFS(
U678&lt;=入力項目!$S$11,0,
AND(U678&gt;=入力項目!$S$11+1,U678&lt;=3),IFERROR(VLOOKUP(入力項目!$S$12,子育て関連マスタ!$I$4:$M$5,4,FALSE),0),
AND(U678&gt;=4,U678&lt;=6),IFERROR(VLOOKUP(入力項目!$S$13,子育て関連マスタ!$I$9:$M$12,4,FALSE),0),
AND(U678&gt;=7,U678&lt;=12),IFERROR(VLOOKUP(入力項目!$S$14,子育て関連マスタ!$I$16:$M$17,4,FALSE),0),
AND(U678&gt;=13,U678&lt;=15),IFERROR(VLOOKUP(入力項目!$S$15,子育て関連マスタ!$I$21:$M$22,4,FALSE),0),
AND(U678&gt;=16,U678&lt;=18),IFERROR(VLOOKUP(入力項目!$S$16,子育て関連マスタ!$I$26:$M$28,4,FALSE),0),
AND(U678&gt;=19,U678&lt;=20,入力項目!$S$16="高専"),IFERROR(VLOOKUP(入力項目!$S$16,子育て関連マスタ!$I$26:$M$28,4,FALSE),0),
AND(U678&gt;=19,U678&lt;=20,入力項目!$S$16&lt;&gt;"高専"),IFERROR(VLOOKUP(入力項目!$S$17,子育て関連マスタ!$I$32:$M$37,4,FALSE),0),
AND(U678&gt;=21,U678&lt;=22,入力項目!$S$16="高専"),IFERROR(VLOOKUP(入力項目!$S$17,子育て関連マスタ!$I$32:$M$34,4,FALSE),0),
AND(U678&gt;=21,U678&lt;=22,入力項目!$S$16&lt;&gt;"高専"),IFERROR(VLOOKUP(入力項目!$S$17,子育て関連マスタ!$I$32:$M$34,4,FALSE),0),
U678&gt;=23,0
) +
IF($D678=4,
  IFERROR(_xlfn.IFS(
  U678&lt;=入力項目!$S$11,0,
  AND(U678=入力項目!$S$11),IFERROR(VLOOKUP(入力項目!$S$12,子育て関連マスタ!$I$4:$M$5,2,FALSE),0),
  AND(U678=4),IFERROR(VLOOKUP(入力項目!$S$13,子育て関連マスタ!$I$9:$M$12,2,FALSE),0),
  AND(U678=7),IFERROR(VLOOKUP(入力項目!$S$14,子育て関連マスタ!$I$16:$M$17,2,FALSE),0),
  AND(U678=13),IFERROR(VLOOKUP(入力項目!$S$15,子育て関連マスタ!$I$21:$M$22,2,FALSE),0),
  AND(U678=16),IFERROR(VLOOKUP(入力項目!$S$16,子育て関連マスタ!$I$26:$M$28,2,FALSE),0),
  AND(U678=19,入力項目!$S$16&lt;&gt;"高専"),IFERROR(VLOOKUP(入力項目!$S$17,子育て関連マスタ!$I$32:$M$37,2,FALSE),0),
  AND(U678=21,入力項目!$S$16="高専"),IFERROR(VLOOKUP(入力項目!$S$17,子育て関連マスタ!$I$32:$M$37,2,FALSE),0),
  U678&gt;=22,0
  ),0),0
) +
IF(AND(U678&gt;=1,U678&lt;=15),IF($D678=入力項目!$S$8,入力項目!$S$3,0),0) +
IF(AND(U678&gt;=1,U678&lt;=15),IF($D678=5,入力項目!$S$4,0),0) +
IF(AND(U678&gt;=1,U678&lt;=15),IF($D678=12,入力項目!$S$5,0),0) +
IF(AND(入力項目!$S$7=$A678,入力項目!$S$8=$D678),子育て関連マスタ!$C$14,0) +
IFERROR(IF(AND(YEAR(EDATE(DATE(入力項目!$S$7,入力項目!$S$8,1),1))=$A678,MONTH(EDATE(DATE(入力項目!$S$7,入力項目!$S$8,1),1))=$D678),子育て関連マスタ!$C$15,0),0) +
IF(AND(OR(U678=3,U678=5,U678=7),$D678=11),子育て関連マスタ!$C$17,0) +
IF(AND(U678=20,$D678=1),子育て関連マスタ!$C$18,0) +
IF(AND(U678=20,$D678=1),
IFERROR(_xlfn.IFS(
入力項目!$S$10="男",子育て関連マスタ!$C$18,
入力項目!$S$10="女",子育て関連マスタ!$C$19
),0),0
) +
IF(AND(U678&gt;=入力項目!$S$18,U678&lt;=入力項目!$S$19),入力項目!$S$20,0) +
IF(AND(U678&gt;=入力項目!$S$21,U678&lt;=入力項目!$S$22),入力項目!$S$23,0) +
IF(AND(U678&gt;=入力項目!$S$24,U678&lt;=入力項目!$S$25),入力項目!$S$26,0)
)</f>
        <v>0</v>
      </c>
      <c r="AJ678" s="10">
        <f ca="1">-VLOOKUP($D678,月別収支!$A$2:$H$13,7,FALSE)</f>
        <v>-20000</v>
      </c>
    </row>
    <row r="679" spans="1:36" x14ac:dyDescent="0.4">
      <c r="A679">
        <f t="shared" ca="1" si="173"/>
        <v>2081</v>
      </c>
      <c r="B679">
        <f t="shared" ca="1" si="180"/>
        <v>2080</v>
      </c>
      <c r="C679">
        <f t="shared" ca="1" si="181"/>
        <v>57</v>
      </c>
      <c r="D679">
        <f t="shared" ca="1" si="174"/>
        <v>1</v>
      </c>
      <c r="E679" t="str">
        <f t="shared" ca="1" si="175"/>
        <v>2081年1月</v>
      </c>
      <c r="F679">
        <f ca="1">IF(OR(入力項目!$N$5&lt;$A679,AND(入力項目!$N$5=$A679,入力項目!$N$6&lt;$D679)),IF(F678=0,1,IF(G679=12,F678+1,F678)),0)</f>
        <v>56</v>
      </c>
      <c r="G679">
        <f ca="1">IF(OR(入力項目!$N$5&lt;$A679,AND(入力項目!$N$5=$A679,入力項目!$N$6&lt;$D679)),IF(G678=12,1,G678+1),0)</f>
        <v>3</v>
      </c>
      <c r="H679" t="str">
        <f t="shared" ca="1" si="176"/>
        <v>56_3</v>
      </c>
      <c r="I679">
        <f ca="1">IF(
  IFERROR(AND($C679&gt;0,MOD($C679,入力項目!$N$22)=0,$D679=入力項目!$N$23), FALSE),
  1,
  IF(
    AND(I678&gt;0,J678=12),
    IF(I678=入力項目!$N$28, 0, I678+1),
    I678
  )
)</f>
        <v>2</v>
      </c>
      <c r="J679">
        <f ca="1">IF($D679=入力項目!$N$23,1,IFERROR(J678+1,1))</f>
        <v>8</v>
      </c>
      <c r="K679" t="str">
        <f t="shared" ca="1" si="177"/>
        <v>2_8</v>
      </c>
      <c r="L679">
        <f ca="1">L678+IF(入力項目!$D$4=$D679,1,0)</f>
        <v>85</v>
      </c>
      <c r="M679" t="str">
        <f t="shared" ca="1" si="178"/>
        <v>85歳</v>
      </c>
      <c r="N679">
        <f t="shared" ca="1" si="182"/>
        <v>86</v>
      </c>
      <c r="O679" t="str">
        <f t="shared" ca="1" si="179"/>
        <v>86歳</v>
      </c>
      <c r="P679">
        <f t="shared" ca="1" si="183"/>
        <v>60</v>
      </c>
      <c r="Q679">
        <f t="shared" ca="1" si="184"/>
        <v>58</v>
      </c>
      <c r="R679">
        <f t="shared" ca="1" si="185"/>
        <v>2081</v>
      </c>
      <c r="S679">
        <f t="shared" ca="1" si="186"/>
        <v>2081</v>
      </c>
      <c r="T679">
        <f t="shared" ca="1" si="187"/>
        <v>2081</v>
      </c>
      <c r="U679">
        <f t="shared" ca="1" si="188"/>
        <v>2081</v>
      </c>
      <c r="V679" s="10">
        <f t="shared" ca="1" si="189"/>
        <v>53003925</v>
      </c>
      <c r="W679" s="10">
        <f ca="1">IF($L679&lt;その他マスタ!$B$1,VLOOKUP($D679,月別収支!$A$2:$H$13,2,FALSE),その他マスタ!$B$3)+IF(AND($L679=その他マスタ!$B$1,入力項目!$I$9="あり",$D679=入力項目!$D$4),その他マスタ!$B$2,0)</f>
        <v>150000</v>
      </c>
      <c r="X679" s="10">
        <f ca="1">-IF(入力項目!$K$5=TRUE,
IF($F679+$G679&lt;3,VLOOKUP($D679,月別収支!$A$2:$H$13,8,FALSE),0)+IFERROR(VLOOKUP($H679,住宅ローン計算!C:P,13,FALSE),0)+IF($F679&gt;1,IF(OR($G679=3,$G679=6,$G679=9,$G679=12),ROUNDUP(入力項目!$N$18/4,0),0),0),
VLOOKUP($D679,月別収支!$A$2:$H$13,8,FALSE))</f>
        <v>-37500</v>
      </c>
      <c r="Y679" s="10">
        <f ca="1">-VLOOKUP($D679,月別収支!$A$2:$H$13,3,FALSE)</f>
        <v>-75000</v>
      </c>
      <c r="Z679" s="10">
        <f ca="1">-VLOOKUP($D679,月別収支!$A$2:$H$13,4,FALSE)</f>
        <v>-27000</v>
      </c>
      <c r="AA679" s="10">
        <f ca="1">-VLOOKUP($D679,月別収支!$A$2:$H$13,6,FALSE)</f>
        <v>-10000</v>
      </c>
      <c r="AB679" s="10">
        <f ca="1">-(
VLOOKUP($D679,月別収支!$A$2:$H$13,5,FALSE)+IF(AND(入力項目!$I$27&lt;=$A679,ISEVEN($A679-入力項目!$I$27),入力項目!$I$28=$D679),入力項目!$I$26,0)
+IF(入力項目!$K$26=TRUE,
IFERROR(VLOOKUP($K679,マイカーローン計算!C:P,13,FALSE),0),
IFERROR(
  IF(AND($C679&gt;0,MOD($C679,入力項目!$N$22)=0,$D679=入力項目!$N$23),入力項目!$N$24,0),
 0
)
)
)</f>
        <v>-20000</v>
      </c>
      <c r="AC679" s="10">
        <f ca="1">-IF($A679&lt;入力項目!$N$33,入力項目!$N$35,IF(AND($A679=入力項目!$N$33,$D679&lt;=入力項目!$N$34),入力項目!$N$35,0))</f>
        <v>0</v>
      </c>
      <c r="AD679">
        <f ca="1">-(
_xlfn.IFS(
P679&lt;=入力項目!$S$11,0,
AND(P679&gt;=入力項目!$S$11+1,P679&lt;=3),IFERROR(VLOOKUP(入力項目!$S$12,子育て関連マスタ!$I$4:$M$5,4,FALSE),0),
AND(P679&gt;=4,P679&lt;=6),IFERROR(VLOOKUP(入力項目!$S$13,子育て関連マスタ!$I$9:$M$12,4,FALSE),0),
AND(P679&gt;=7,P679&lt;=12),IFERROR(VLOOKUP(入力項目!$S$14,子育て関連マスタ!$I$16:$M$17,4,FALSE),0),
AND(P679&gt;=13,P679&lt;=15),IFERROR(VLOOKUP(入力項目!$S$15,子育て関連マスタ!$I$21:$M$22,4,FALSE),0),
AND(P679&gt;=16,P679&lt;=18),IFERROR(VLOOKUP(入力項目!$S$16,子育て関連マスタ!$I$26:$M$28,4,FALSE),0),
AND(P679&gt;=19,P679&lt;=20,入力項目!$S$16="高専"),IFERROR(VLOOKUP(入力項目!$S$16,子育て関連マスタ!$I$26:$M$28,4,FALSE),0),
AND(P679&gt;=19,P679&lt;=20,入力項目!$S$16&lt;&gt;"高専"),IFERROR(VLOOKUP(入力項目!$S$17,子育て関連マスタ!$I$32:$M$37,4,FALSE),0),
AND(P679&gt;=21,P679&lt;=22,入力項目!$S$16="高専"),IFERROR(VLOOKUP(入力項目!$S$17,子育て関連マスタ!$I$32:$M$34,4,FALSE),0),
AND(P679&gt;=21,P679&lt;=22,入力項目!$S$16&lt;&gt;"高専"),IFERROR(VLOOKUP(入力項目!$S$17,子育て関連マスタ!$I$32:$M$34,4,FALSE),0),
P679&gt;=23,0
) +
IF($D679=4,
  IFERROR(_xlfn.IFS(
  P679&lt;=入力項目!$S$11,0,
  AND(P679=入力項目!$S$11),IFERROR(VLOOKUP(入力項目!$S$12,子育て関連マスタ!$I$4:$M$5,2,FALSE),0),
  AND(P679=4),IFERROR(VLOOKUP(入力項目!$S$13,子育て関連マスタ!$I$9:$M$12,2,FALSE),0),
  AND(P679=7),IFERROR(VLOOKUP(入力項目!$S$14,子育て関連マスタ!$I$16:$M$17,2,FALSE),0),
  AND(P679=13),IFERROR(VLOOKUP(入力項目!$S$15,子育て関連マスタ!$I$21:$M$22,2,FALSE),0),
  AND(P679=16),IFERROR(VLOOKUP(入力項目!$S$16,子育て関連マスタ!$I$26:$M$28,2,FALSE),0),
  AND(P679=19,入力項目!$S$16&lt;&gt;"高専"),IFERROR(VLOOKUP(入力項目!$S$17,子育て関連マスタ!$I$32:$M$37,2,FALSE),0),
  AND(P679=21,入力項目!$S$16="高専"),IFERROR(VLOOKUP(入力項目!$S$17,子育て関連マスタ!$I$32:$M$37,2,FALSE),0),
  P679&gt;=22,0
  ),0),0
) +
IF(AND(P679&gt;=1,P679&lt;=15),IF($D679=入力項目!$S$8,入力項目!$S$3,0),0) +
IF(AND(P679&gt;=1,P679&lt;=15),IF($D679=5,入力項目!$S$4,0),0) +
IF(AND(P679&gt;=1,P679&lt;=15),IF($D679=12,入力項目!$S$5,0),0) +
IF(AND(入力項目!$S$7=$A679,入力項目!$S$8=$D679),子育て関連マスタ!$C$14,0) +
IFERROR(IF(AND(YEAR(EDATE(DATE(入力項目!$S$7,入力項目!$S$8,1),1))=$A679,MONTH(EDATE(DATE(入力項目!$S$7,入力項目!$S$8,1),1))=$D679),子育て関連マスタ!$C$15,0),0) +
IF(AND(OR(P679=3,P679=5,P679=7),$D679=11),子育て関連マスタ!$C$17,0) +
IF(AND(P679=20,$D679=1),子育て関連マスタ!$C$18,0) +
IF(AND(P679=20,$D679=1),
IFERROR(_xlfn.IFS(
入力項目!$S$10="男",子育て関連マスタ!$C$18,
入力項目!$S$10="女",子育て関連マスタ!$C$19
),0),0
) +
IF(AND(P679&gt;=入力項目!$S$18,P679&lt;=入力項目!$S$19),入力項目!$S$20,0) +
IF(AND(P679&gt;=入力項目!$S$21,P679&lt;=入力項目!$S$22),入力項目!$S$23,0) +
IF(AND(P679&gt;=入力項目!$S$24,P679&lt;=入力項目!$S$25),入力項目!$S$26,0)
)</f>
        <v>0</v>
      </c>
      <c r="AE679">
        <f ca="1">-(
_xlfn.IFS(
Q679&lt;=入力項目!$S$11,0,
AND(Q679&gt;=入力項目!$S$11+1,Q679&lt;=3),IFERROR(VLOOKUP(入力項目!$S$12,子育て関連マスタ!$I$4:$M$5,4,FALSE),0),
AND(Q679&gt;=4,Q679&lt;=6),IFERROR(VLOOKUP(入力項目!$S$13,子育て関連マスタ!$I$9:$M$12,4,FALSE),0),
AND(Q679&gt;=7,Q679&lt;=12),IFERROR(VLOOKUP(入力項目!$S$14,子育て関連マスタ!$I$16:$M$17,4,FALSE),0),
AND(Q679&gt;=13,Q679&lt;=15),IFERROR(VLOOKUP(入力項目!$S$15,子育て関連マスタ!$I$21:$M$22,4,FALSE),0),
AND(Q679&gt;=16,Q679&lt;=18),IFERROR(VLOOKUP(入力項目!$S$16,子育て関連マスタ!$I$26:$M$28,4,FALSE),0),
AND(Q679&gt;=19,Q679&lt;=20,入力項目!$S$16="高専"),IFERROR(VLOOKUP(入力項目!$S$16,子育て関連マスタ!$I$26:$M$28,4,FALSE),0),
AND(Q679&gt;=19,Q679&lt;=20,入力項目!$S$16&lt;&gt;"高専"),IFERROR(VLOOKUP(入力項目!$S$17,子育て関連マスタ!$I$32:$M$37,4,FALSE),0),
AND(Q679&gt;=21,Q679&lt;=22,入力項目!$S$16="高専"),IFERROR(VLOOKUP(入力項目!$S$17,子育て関連マスタ!$I$32:$M$34,4,FALSE),0),
AND(Q679&gt;=21,Q679&lt;=22,入力項目!$S$16&lt;&gt;"高専"),IFERROR(VLOOKUP(入力項目!$S$17,子育て関連マスタ!$I$32:$M$34,4,FALSE),0),
Q679&gt;=23,0
) +
IF($D679=4,
  IFERROR(_xlfn.IFS(
  Q679&lt;=入力項目!$S$11,0,
  AND(Q679=入力項目!$S$11),IFERROR(VLOOKUP(入力項目!$S$12,子育て関連マスタ!$I$4:$M$5,2,FALSE),0),
  AND(Q679=4),IFERROR(VLOOKUP(入力項目!$S$13,子育て関連マスタ!$I$9:$M$12,2,FALSE),0),
  AND(Q679=7),IFERROR(VLOOKUP(入力項目!$S$14,子育て関連マスタ!$I$16:$M$17,2,FALSE),0),
  AND(Q679=13),IFERROR(VLOOKUP(入力項目!$S$15,子育て関連マスタ!$I$21:$M$22,2,FALSE),0),
  AND(Q679=16),IFERROR(VLOOKUP(入力項目!$S$16,子育て関連マスタ!$I$26:$M$28,2,FALSE),0),
  AND(Q679=19,入力項目!$S$16&lt;&gt;"高専"),IFERROR(VLOOKUP(入力項目!$S$17,子育て関連マスタ!$I$32:$M$37,2,FALSE),0),
  AND(Q679=21,入力項目!$S$16="高専"),IFERROR(VLOOKUP(入力項目!$S$17,子育て関連マスタ!$I$32:$M$37,2,FALSE),0),
  Q679&gt;=22,0
  ),0),0
) +
IF(AND(Q679&gt;=1,Q679&lt;=15),IF($D679=入力項目!$S$8,入力項目!$S$3,0),0) +
IF(AND(Q679&gt;=1,Q679&lt;=15),IF($D679=5,入力項目!$S$4,0),0) +
IF(AND(Q679&gt;=1,Q679&lt;=15),IF($D679=12,入力項目!$S$5,0),0) +
IF(AND(入力項目!$S$7=$A679,入力項目!$S$8=$D679),子育て関連マスタ!$C$14,0) +
IFERROR(IF(AND(YEAR(EDATE(DATE(入力項目!$S$7,入力項目!$S$8,1),1))=$A679,MONTH(EDATE(DATE(入力項目!$S$7,入力項目!$S$8,1),1))=$D679),子育て関連マスタ!$C$15,0),0) +
IF(AND(OR(Q679=3,Q679=5,Q679=7),$D679=11),子育て関連マスタ!$C$17,0) +
IF(AND(Q679=20,$D679=1),子育て関連マスタ!$C$18,0) +
IF(AND(Q679=20,$D679=1),
IFERROR(_xlfn.IFS(
入力項目!$S$10="男",子育て関連マスタ!$C$18,
入力項目!$S$10="女",子育て関連マスタ!$C$19
),0),0
) +
IF(AND(Q679&gt;=入力項目!$S$18,Q679&lt;=入力項目!$S$19),入力項目!$S$20,0) +
IF(AND(Q679&gt;=入力項目!$S$21,Q679&lt;=入力項目!$S$22),入力項目!$S$23,0) +
IF(AND(Q679&gt;=入力項目!$S$24,Q679&lt;=入力項目!$S$25),入力項目!$S$26,0)
)</f>
        <v>0</v>
      </c>
      <c r="AF679">
        <f ca="1">-(
_xlfn.IFS(
R679&lt;=入力項目!$S$11,0,
AND(R679&gt;=入力項目!$S$11+1,R679&lt;=3),IFERROR(VLOOKUP(入力項目!$S$12,子育て関連マスタ!$I$4:$M$5,4,FALSE),0),
AND(R679&gt;=4,R679&lt;=6),IFERROR(VLOOKUP(入力項目!$S$13,子育て関連マスタ!$I$9:$M$12,4,FALSE),0),
AND(R679&gt;=7,R679&lt;=12),IFERROR(VLOOKUP(入力項目!$S$14,子育て関連マスタ!$I$16:$M$17,4,FALSE),0),
AND(R679&gt;=13,R679&lt;=15),IFERROR(VLOOKUP(入力項目!$S$15,子育て関連マスタ!$I$21:$M$22,4,FALSE),0),
AND(R679&gt;=16,R679&lt;=18),IFERROR(VLOOKUP(入力項目!$S$16,子育て関連マスタ!$I$26:$M$28,4,FALSE),0),
AND(R679&gt;=19,R679&lt;=20,入力項目!$S$16="高専"),IFERROR(VLOOKUP(入力項目!$S$16,子育て関連マスタ!$I$26:$M$28,4,FALSE),0),
AND(R679&gt;=19,R679&lt;=20,入力項目!$S$16&lt;&gt;"高専"),IFERROR(VLOOKUP(入力項目!$S$17,子育て関連マスタ!$I$32:$M$37,4,FALSE),0),
AND(R679&gt;=21,R679&lt;=22,入力項目!$S$16="高専"),IFERROR(VLOOKUP(入力項目!$S$17,子育て関連マスタ!$I$32:$M$34,4,FALSE),0),
AND(R679&gt;=21,R679&lt;=22,入力項目!$S$16&lt;&gt;"高専"),IFERROR(VLOOKUP(入力項目!$S$17,子育て関連マスタ!$I$32:$M$34,4,FALSE),0),
R679&gt;=23,0
) +
IF($D679=4,
  IFERROR(_xlfn.IFS(
  R679&lt;=入力項目!$S$11,0,
  AND(R679=入力項目!$S$11),IFERROR(VLOOKUP(入力項目!$S$12,子育て関連マスタ!$I$4:$M$5,2,FALSE),0),
  AND(R679=4),IFERROR(VLOOKUP(入力項目!$S$13,子育て関連マスタ!$I$9:$M$12,2,FALSE),0),
  AND(R679=7),IFERROR(VLOOKUP(入力項目!$S$14,子育て関連マスタ!$I$16:$M$17,2,FALSE),0),
  AND(R679=13),IFERROR(VLOOKUP(入力項目!$S$15,子育て関連マスタ!$I$21:$M$22,2,FALSE),0),
  AND(R679=16),IFERROR(VLOOKUP(入力項目!$S$16,子育て関連マスタ!$I$26:$M$28,2,FALSE),0),
  AND(R679=19,入力項目!$S$16&lt;&gt;"高専"),IFERROR(VLOOKUP(入力項目!$S$17,子育て関連マスタ!$I$32:$M$37,2,FALSE),0),
  AND(R679=21,入力項目!$S$16="高専"),IFERROR(VLOOKUP(入力項目!$S$17,子育て関連マスタ!$I$32:$M$37,2,FALSE),0),
  R679&gt;=22,0
  ),0),0
) +
IF(AND(R679&gt;=1,R679&lt;=15),IF($D679=入力項目!$S$8,入力項目!$S$3,0),0) +
IF(AND(R679&gt;=1,R679&lt;=15),IF($D679=5,入力項目!$S$4,0),0) +
IF(AND(R679&gt;=1,R679&lt;=15),IF($D679=12,入力項目!$S$5,0),0) +
IF(AND(入力項目!$S$7=$A679,入力項目!$S$8=$D679),子育て関連マスタ!$C$14,0) +
IFERROR(IF(AND(YEAR(EDATE(DATE(入力項目!$S$7,入力項目!$S$8,1),1))=$A679,MONTH(EDATE(DATE(入力項目!$S$7,入力項目!$S$8,1),1))=$D679),子育て関連マスタ!$C$15,0),0) +
IF(AND(OR(R679=3,R679=5,R679=7),$D679=11),子育て関連マスタ!$C$17,0) +
IF(AND(R679=20,$D679=1),子育て関連マスタ!$C$18,0) +
IF(AND(R679=20,$D679=1),
IFERROR(_xlfn.IFS(
入力項目!$S$10="男",子育て関連マスタ!$C$18,
入力項目!$S$10="女",子育て関連マスタ!$C$19
),0),0
) +
IF(AND(R679&gt;=入力項目!$S$18,R679&lt;=入力項目!$S$19),入力項目!$S$20,0) +
IF(AND(R679&gt;=入力項目!$S$21,R679&lt;=入力項目!$S$22),入力項目!$S$23,0) +
IF(AND(R679&gt;=入力項目!$S$24,R679&lt;=入力項目!$S$25),入力項目!$S$26,0)
)</f>
        <v>0</v>
      </c>
      <c r="AG679">
        <f ca="1">-(
_xlfn.IFS(
S679&lt;=入力項目!$S$11,0,
AND(S679&gt;=入力項目!$S$11+1,S679&lt;=3),IFERROR(VLOOKUP(入力項目!$S$12,子育て関連マスタ!$I$4:$M$5,4,FALSE),0),
AND(S679&gt;=4,S679&lt;=6),IFERROR(VLOOKUP(入力項目!$S$13,子育て関連マスタ!$I$9:$M$12,4,FALSE),0),
AND(S679&gt;=7,S679&lt;=12),IFERROR(VLOOKUP(入力項目!$S$14,子育て関連マスタ!$I$16:$M$17,4,FALSE),0),
AND(S679&gt;=13,S679&lt;=15),IFERROR(VLOOKUP(入力項目!$S$15,子育て関連マスタ!$I$21:$M$22,4,FALSE),0),
AND(S679&gt;=16,S679&lt;=18),IFERROR(VLOOKUP(入力項目!$S$16,子育て関連マスタ!$I$26:$M$28,4,FALSE),0),
AND(S679&gt;=19,S679&lt;=20,入力項目!$S$16="高専"),IFERROR(VLOOKUP(入力項目!$S$16,子育て関連マスタ!$I$26:$M$28,4,FALSE),0),
AND(S679&gt;=19,S679&lt;=20,入力項目!$S$16&lt;&gt;"高専"),IFERROR(VLOOKUP(入力項目!$S$17,子育て関連マスタ!$I$32:$M$37,4,FALSE),0),
AND(S679&gt;=21,S679&lt;=22,入力項目!$S$16="高専"),IFERROR(VLOOKUP(入力項目!$S$17,子育て関連マスタ!$I$32:$M$34,4,FALSE),0),
AND(S679&gt;=21,S679&lt;=22,入力項目!$S$16&lt;&gt;"高専"),IFERROR(VLOOKUP(入力項目!$S$17,子育て関連マスタ!$I$32:$M$34,4,FALSE),0),
S679&gt;=23,0
) +
IF($D679=4,
  IFERROR(_xlfn.IFS(
  S679&lt;=入力項目!$S$11,0,
  AND(S679=入力項目!$S$11),IFERROR(VLOOKUP(入力項目!$S$12,子育て関連マスタ!$I$4:$M$5,2,FALSE),0),
  AND(S679=4),IFERROR(VLOOKUP(入力項目!$S$13,子育て関連マスタ!$I$9:$M$12,2,FALSE),0),
  AND(S679=7),IFERROR(VLOOKUP(入力項目!$S$14,子育て関連マスタ!$I$16:$M$17,2,FALSE),0),
  AND(S679=13),IFERROR(VLOOKUP(入力項目!$S$15,子育て関連マスタ!$I$21:$M$22,2,FALSE),0),
  AND(S679=16),IFERROR(VLOOKUP(入力項目!$S$16,子育て関連マスタ!$I$26:$M$28,2,FALSE),0),
  AND(S679=19,入力項目!$S$16&lt;&gt;"高専"),IFERROR(VLOOKUP(入力項目!$S$17,子育て関連マスタ!$I$32:$M$37,2,FALSE),0),
  AND(S679=21,入力項目!$S$16="高専"),IFERROR(VLOOKUP(入力項目!$S$17,子育て関連マスタ!$I$32:$M$37,2,FALSE),0),
  S679&gt;=22,0
  ),0),0
) +
IF(AND(S679&gt;=1,S679&lt;=15),IF($D679=入力項目!$S$8,入力項目!$S$3,0),0) +
IF(AND(S679&gt;=1,S679&lt;=15),IF($D679=5,入力項目!$S$4,0),0) +
IF(AND(S679&gt;=1,S679&lt;=15),IF($D679=12,入力項目!$S$5,0),0) +
IF(AND(入力項目!$S$7=$A679,入力項目!$S$8=$D679),子育て関連マスタ!$C$14,0) +
IFERROR(IF(AND(YEAR(EDATE(DATE(入力項目!$S$7,入力項目!$S$8,1),1))=$A679,MONTH(EDATE(DATE(入力項目!$S$7,入力項目!$S$8,1),1))=$D679),子育て関連マスタ!$C$15,0),0) +
IF(AND(OR(S679=3,S679=5,S679=7),$D679=11),子育て関連マスタ!$C$17,0) +
IF(AND(S679=20,$D679=1),子育て関連マスタ!$C$18,0) +
IF(AND(S679=20,$D679=1),
IFERROR(_xlfn.IFS(
入力項目!$S$10="男",子育て関連マスタ!$C$18,
入力項目!$S$10="女",子育て関連マスタ!$C$19
),0),0
) +
IF(AND(S679&gt;=入力項目!$S$18,S679&lt;=入力項目!$S$19),入力項目!$S$20,0) +
IF(AND(S679&gt;=入力項目!$S$21,S679&lt;=入力項目!$S$22),入力項目!$S$23,0) +
IF(AND(S679&gt;=入力項目!$S$24,S679&lt;=入力項目!$S$25),入力項目!$S$26,0)
)</f>
        <v>0</v>
      </c>
      <c r="AH679">
        <f ca="1">-(
_xlfn.IFS(
T679&lt;=入力項目!$S$11,0,
AND(T679&gt;=入力項目!$S$11+1,T679&lt;=3),IFERROR(VLOOKUP(入力項目!$S$12,子育て関連マスタ!$I$4:$M$5,4,FALSE),0),
AND(T679&gt;=4,T679&lt;=6),IFERROR(VLOOKUP(入力項目!$S$13,子育て関連マスタ!$I$9:$M$12,4,FALSE),0),
AND(T679&gt;=7,T679&lt;=12),IFERROR(VLOOKUP(入力項目!$S$14,子育て関連マスタ!$I$16:$M$17,4,FALSE),0),
AND(T679&gt;=13,T679&lt;=15),IFERROR(VLOOKUP(入力項目!$S$15,子育て関連マスタ!$I$21:$M$22,4,FALSE),0),
AND(T679&gt;=16,T679&lt;=18),IFERROR(VLOOKUP(入力項目!$S$16,子育て関連マスタ!$I$26:$M$28,4,FALSE),0),
AND(T679&gt;=19,T679&lt;=20,入力項目!$S$16="高専"),IFERROR(VLOOKUP(入力項目!$S$16,子育て関連マスタ!$I$26:$M$28,4,FALSE),0),
AND(T679&gt;=19,T679&lt;=20,入力項目!$S$16&lt;&gt;"高専"),IFERROR(VLOOKUP(入力項目!$S$17,子育て関連マスタ!$I$32:$M$37,4,FALSE),0),
AND(T679&gt;=21,T679&lt;=22,入力項目!$S$16="高専"),IFERROR(VLOOKUP(入力項目!$S$17,子育て関連マスタ!$I$32:$M$34,4,FALSE),0),
AND(T679&gt;=21,T679&lt;=22,入力項目!$S$16&lt;&gt;"高専"),IFERROR(VLOOKUP(入力項目!$S$17,子育て関連マスタ!$I$32:$M$34,4,FALSE),0),
T679&gt;=23,0
) +
IF($D679=4,
  IFERROR(_xlfn.IFS(
  T679&lt;=入力項目!$S$11,0,
  AND(T679=入力項目!$S$11),IFERROR(VLOOKUP(入力項目!$S$12,子育て関連マスタ!$I$4:$M$5,2,FALSE),0),
  AND(T679=4),IFERROR(VLOOKUP(入力項目!$S$13,子育て関連マスタ!$I$9:$M$12,2,FALSE),0),
  AND(T679=7),IFERROR(VLOOKUP(入力項目!$S$14,子育て関連マスタ!$I$16:$M$17,2,FALSE),0),
  AND(T679=13),IFERROR(VLOOKUP(入力項目!$S$15,子育て関連マスタ!$I$21:$M$22,2,FALSE),0),
  AND(T679=16),IFERROR(VLOOKUP(入力項目!$S$16,子育て関連マスタ!$I$26:$M$28,2,FALSE),0),
  AND(T679=19,入力項目!$S$16&lt;&gt;"高専"),IFERROR(VLOOKUP(入力項目!$S$17,子育て関連マスタ!$I$32:$M$37,2,FALSE),0),
  AND(T679=21,入力項目!$S$16="高専"),IFERROR(VLOOKUP(入力項目!$S$17,子育て関連マスタ!$I$32:$M$37,2,FALSE),0),
  T679&gt;=22,0
  ),0),0
) +
IF(AND(T679&gt;=1,T679&lt;=15),IF($D679=入力項目!$S$8,入力項目!$S$3,0),0) +
IF(AND(T679&gt;=1,T679&lt;=15),IF($D679=5,入力項目!$S$4,0),0) +
IF(AND(T679&gt;=1,T679&lt;=15),IF($D679=12,入力項目!$S$5,0),0) +
IF(AND(入力項目!$S$7=$A679,入力項目!$S$8=$D679),子育て関連マスタ!$C$14,0) +
IFERROR(IF(AND(YEAR(EDATE(DATE(入力項目!$S$7,入力項目!$S$8,1),1))=$A679,MONTH(EDATE(DATE(入力項目!$S$7,入力項目!$S$8,1),1))=$D679),子育て関連マスタ!$C$15,0),0) +
IF(AND(OR(T679=3,T679=5,T679=7),$D679=11),子育て関連マスタ!$C$17,0) +
IF(AND(T679=20,$D679=1),子育て関連マスタ!$C$18,0) +
IF(AND(T679=20,$D679=1),
IFERROR(_xlfn.IFS(
入力項目!$S$10="男",子育て関連マスタ!$C$18,
入力項目!$S$10="女",子育て関連マスタ!$C$19
),0),0
) +
IF(AND(T679&gt;=入力項目!$S$18,T679&lt;=入力項目!$S$19),入力項目!$S$20,0) +
IF(AND(T679&gt;=入力項目!$S$21,T679&lt;=入力項目!$S$22),入力項目!$S$23,0) +
IF(AND(T679&gt;=入力項目!$S$24,T679&lt;=入力項目!$S$25),入力項目!$S$26,0)
)</f>
        <v>0</v>
      </c>
      <c r="AI679">
        <f ca="1">-(
_xlfn.IFS(
U679&lt;=入力項目!$S$11,0,
AND(U679&gt;=入力項目!$S$11+1,U679&lt;=3),IFERROR(VLOOKUP(入力項目!$S$12,子育て関連マスタ!$I$4:$M$5,4,FALSE),0),
AND(U679&gt;=4,U679&lt;=6),IFERROR(VLOOKUP(入力項目!$S$13,子育て関連マスタ!$I$9:$M$12,4,FALSE),0),
AND(U679&gt;=7,U679&lt;=12),IFERROR(VLOOKUP(入力項目!$S$14,子育て関連マスタ!$I$16:$M$17,4,FALSE),0),
AND(U679&gt;=13,U679&lt;=15),IFERROR(VLOOKUP(入力項目!$S$15,子育て関連マスタ!$I$21:$M$22,4,FALSE),0),
AND(U679&gt;=16,U679&lt;=18),IFERROR(VLOOKUP(入力項目!$S$16,子育て関連マスタ!$I$26:$M$28,4,FALSE),0),
AND(U679&gt;=19,U679&lt;=20,入力項目!$S$16="高専"),IFERROR(VLOOKUP(入力項目!$S$16,子育て関連マスタ!$I$26:$M$28,4,FALSE),0),
AND(U679&gt;=19,U679&lt;=20,入力項目!$S$16&lt;&gt;"高専"),IFERROR(VLOOKUP(入力項目!$S$17,子育て関連マスタ!$I$32:$M$37,4,FALSE),0),
AND(U679&gt;=21,U679&lt;=22,入力項目!$S$16="高専"),IFERROR(VLOOKUP(入力項目!$S$17,子育て関連マスタ!$I$32:$M$34,4,FALSE),0),
AND(U679&gt;=21,U679&lt;=22,入力項目!$S$16&lt;&gt;"高専"),IFERROR(VLOOKUP(入力項目!$S$17,子育て関連マスタ!$I$32:$M$34,4,FALSE),0),
U679&gt;=23,0
) +
IF($D679=4,
  IFERROR(_xlfn.IFS(
  U679&lt;=入力項目!$S$11,0,
  AND(U679=入力項目!$S$11),IFERROR(VLOOKUP(入力項目!$S$12,子育て関連マスタ!$I$4:$M$5,2,FALSE),0),
  AND(U679=4),IFERROR(VLOOKUP(入力項目!$S$13,子育て関連マスタ!$I$9:$M$12,2,FALSE),0),
  AND(U679=7),IFERROR(VLOOKUP(入力項目!$S$14,子育て関連マスタ!$I$16:$M$17,2,FALSE),0),
  AND(U679=13),IFERROR(VLOOKUP(入力項目!$S$15,子育て関連マスタ!$I$21:$M$22,2,FALSE),0),
  AND(U679=16),IFERROR(VLOOKUP(入力項目!$S$16,子育て関連マスタ!$I$26:$M$28,2,FALSE),0),
  AND(U679=19,入力項目!$S$16&lt;&gt;"高専"),IFERROR(VLOOKUP(入力項目!$S$17,子育て関連マスタ!$I$32:$M$37,2,FALSE),0),
  AND(U679=21,入力項目!$S$16="高専"),IFERROR(VLOOKUP(入力項目!$S$17,子育て関連マスタ!$I$32:$M$37,2,FALSE),0),
  U679&gt;=22,0
  ),0),0
) +
IF(AND(U679&gt;=1,U679&lt;=15),IF($D679=入力項目!$S$8,入力項目!$S$3,0),0) +
IF(AND(U679&gt;=1,U679&lt;=15),IF($D679=5,入力項目!$S$4,0),0) +
IF(AND(U679&gt;=1,U679&lt;=15),IF($D679=12,入力項目!$S$5,0),0) +
IF(AND(入力項目!$S$7=$A679,入力項目!$S$8=$D679),子育て関連マスタ!$C$14,0) +
IFERROR(IF(AND(YEAR(EDATE(DATE(入力項目!$S$7,入力項目!$S$8,1),1))=$A679,MONTH(EDATE(DATE(入力項目!$S$7,入力項目!$S$8,1),1))=$D679),子育て関連マスタ!$C$15,0),0) +
IF(AND(OR(U679=3,U679=5,U679=7),$D679=11),子育て関連マスタ!$C$17,0) +
IF(AND(U679=20,$D679=1),子育て関連マスタ!$C$18,0) +
IF(AND(U679=20,$D679=1),
IFERROR(_xlfn.IFS(
入力項目!$S$10="男",子育て関連マスタ!$C$18,
入力項目!$S$10="女",子育て関連マスタ!$C$19
),0),0
) +
IF(AND(U679&gt;=入力項目!$S$18,U679&lt;=入力項目!$S$19),入力項目!$S$20,0) +
IF(AND(U679&gt;=入力項目!$S$21,U679&lt;=入力項目!$S$22),入力項目!$S$23,0) +
IF(AND(U679&gt;=入力項目!$S$24,U679&lt;=入力項目!$S$25),入力項目!$S$26,0)
)</f>
        <v>0</v>
      </c>
      <c r="AJ679" s="10">
        <f ca="1">-VLOOKUP($D679,月別収支!$A$2:$H$13,7,FALSE)</f>
        <v>-20000</v>
      </c>
    </row>
    <row r="680" spans="1:36" x14ac:dyDescent="0.4">
      <c r="A680">
        <f t="shared" ca="1" si="173"/>
        <v>2081</v>
      </c>
      <c r="B680">
        <f t="shared" ca="1" si="180"/>
        <v>2080</v>
      </c>
      <c r="C680">
        <f t="shared" ca="1" si="181"/>
        <v>57</v>
      </c>
      <c r="D680">
        <f t="shared" ca="1" si="174"/>
        <v>2</v>
      </c>
      <c r="E680" t="str">
        <f t="shared" ca="1" si="175"/>
        <v>2081年2月</v>
      </c>
      <c r="F680">
        <f ca="1">IF(OR(入力項目!$N$5&lt;$A680,AND(入力項目!$N$5=$A680,入力項目!$N$6&lt;$D680)),IF(F679=0,1,IF(G680=12,F679+1,F679)),0)</f>
        <v>56</v>
      </c>
      <c r="G680">
        <f ca="1">IF(OR(入力項目!$N$5&lt;$A680,AND(入力項目!$N$5=$A680,入力項目!$N$6&lt;$D680)),IF(G679=12,1,G679+1),0)</f>
        <v>4</v>
      </c>
      <c r="H680" t="str">
        <f t="shared" ca="1" si="176"/>
        <v>56_4</v>
      </c>
      <c r="I680">
        <f ca="1">IF(
  IFERROR(AND($C680&gt;0,MOD($C680,入力項目!$N$22)=0,$D680=入力項目!$N$23), FALSE),
  1,
  IF(
    AND(I679&gt;0,J679=12),
    IF(I679=入力項目!$N$28, 0, I679+1),
    I679
  )
)</f>
        <v>2</v>
      </c>
      <c r="J680">
        <f ca="1">IF($D680=入力項目!$N$23,1,IFERROR(J679+1,1))</f>
        <v>9</v>
      </c>
      <c r="K680" t="str">
        <f t="shared" ca="1" si="177"/>
        <v>2_9</v>
      </c>
      <c r="L680">
        <f ca="1">L679+IF(入力項目!$D$4=$D680,1,0)</f>
        <v>85</v>
      </c>
      <c r="M680" t="str">
        <f t="shared" ca="1" si="178"/>
        <v>85歳</v>
      </c>
      <c r="N680">
        <f t="shared" ca="1" si="182"/>
        <v>86</v>
      </c>
      <c r="O680" t="str">
        <f t="shared" ca="1" si="179"/>
        <v>86歳</v>
      </c>
      <c r="P680">
        <f t="shared" ca="1" si="183"/>
        <v>60</v>
      </c>
      <c r="Q680">
        <f t="shared" ca="1" si="184"/>
        <v>58</v>
      </c>
      <c r="R680">
        <f t="shared" ca="1" si="185"/>
        <v>2081</v>
      </c>
      <c r="S680">
        <f t="shared" ca="1" si="186"/>
        <v>2081</v>
      </c>
      <c r="T680">
        <f t="shared" ca="1" si="187"/>
        <v>2081</v>
      </c>
      <c r="U680">
        <f t="shared" ca="1" si="188"/>
        <v>2081</v>
      </c>
      <c r="V680" s="10">
        <f t="shared" ca="1" si="189"/>
        <v>53001925</v>
      </c>
      <c r="W680" s="10">
        <f ca="1">IF($L680&lt;その他マスタ!$B$1,VLOOKUP($D680,月別収支!$A$2:$H$13,2,FALSE),その他マスタ!$B$3)+IF(AND($L680=その他マスタ!$B$1,入力項目!$I$9="あり",$D680=入力項目!$D$4),その他マスタ!$B$2,0)</f>
        <v>150000</v>
      </c>
      <c r="X680" s="10">
        <f ca="1">-IF(入力項目!$K$5=TRUE,
IF($F680+$G680&lt;3,VLOOKUP($D680,月別収支!$A$2:$H$13,8,FALSE),0)+IFERROR(VLOOKUP($H680,住宅ローン計算!C:P,13,FALSE),0)+IF($F680&gt;1,IF(OR($G680=3,$G680=6,$G680=9,$G680=12),ROUNDUP(入力項目!$N$18/4,0),0),0),
VLOOKUP($D680,月別収支!$A$2:$H$13,8,FALSE))</f>
        <v>0</v>
      </c>
      <c r="Y680" s="10">
        <f ca="1">-VLOOKUP($D680,月別収支!$A$2:$H$13,3,FALSE)</f>
        <v>-75000</v>
      </c>
      <c r="Z680" s="10">
        <f ca="1">-VLOOKUP($D680,月別収支!$A$2:$H$13,4,FALSE)</f>
        <v>-27000</v>
      </c>
      <c r="AA680" s="10">
        <f ca="1">-VLOOKUP($D680,月別収支!$A$2:$H$13,6,FALSE)</f>
        <v>-10000</v>
      </c>
      <c r="AB680" s="10">
        <f ca="1">-(
VLOOKUP($D680,月別収支!$A$2:$H$13,5,FALSE)+IF(AND(入力項目!$I$27&lt;=$A680,ISEVEN($A680-入力項目!$I$27),入力項目!$I$28=$D680),入力項目!$I$26,0)
+IF(入力項目!$K$26=TRUE,
IFERROR(VLOOKUP($K680,マイカーローン計算!C:P,13,FALSE),0),
IFERROR(
  IF(AND($C680&gt;0,MOD($C680,入力項目!$N$22)=0,$D680=入力項目!$N$23),入力項目!$N$24,0),
 0
)
)
)</f>
        <v>-20000</v>
      </c>
      <c r="AC680" s="10">
        <f ca="1">-IF($A680&lt;入力項目!$N$33,入力項目!$N$35,IF(AND($A680=入力項目!$N$33,$D680&lt;=入力項目!$N$34),入力項目!$N$35,0))</f>
        <v>0</v>
      </c>
      <c r="AD680">
        <f ca="1">-(
_xlfn.IFS(
P680&lt;=入力項目!$S$11,0,
AND(P680&gt;=入力項目!$S$11+1,P680&lt;=3),IFERROR(VLOOKUP(入力項目!$S$12,子育て関連マスタ!$I$4:$M$5,4,FALSE),0),
AND(P680&gt;=4,P680&lt;=6),IFERROR(VLOOKUP(入力項目!$S$13,子育て関連マスタ!$I$9:$M$12,4,FALSE),0),
AND(P680&gt;=7,P680&lt;=12),IFERROR(VLOOKUP(入力項目!$S$14,子育て関連マスタ!$I$16:$M$17,4,FALSE),0),
AND(P680&gt;=13,P680&lt;=15),IFERROR(VLOOKUP(入力項目!$S$15,子育て関連マスタ!$I$21:$M$22,4,FALSE),0),
AND(P680&gt;=16,P680&lt;=18),IFERROR(VLOOKUP(入力項目!$S$16,子育て関連マスタ!$I$26:$M$28,4,FALSE),0),
AND(P680&gt;=19,P680&lt;=20,入力項目!$S$16="高専"),IFERROR(VLOOKUP(入力項目!$S$16,子育て関連マスタ!$I$26:$M$28,4,FALSE),0),
AND(P680&gt;=19,P680&lt;=20,入力項目!$S$16&lt;&gt;"高専"),IFERROR(VLOOKUP(入力項目!$S$17,子育て関連マスタ!$I$32:$M$37,4,FALSE),0),
AND(P680&gt;=21,P680&lt;=22,入力項目!$S$16="高専"),IFERROR(VLOOKUP(入力項目!$S$17,子育て関連マスタ!$I$32:$M$34,4,FALSE),0),
AND(P680&gt;=21,P680&lt;=22,入力項目!$S$16&lt;&gt;"高専"),IFERROR(VLOOKUP(入力項目!$S$17,子育て関連マスタ!$I$32:$M$34,4,FALSE),0),
P680&gt;=23,0
) +
IF($D680=4,
  IFERROR(_xlfn.IFS(
  P680&lt;=入力項目!$S$11,0,
  AND(P680=入力項目!$S$11),IFERROR(VLOOKUP(入力項目!$S$12,子育て関連マスタ!$I$4:$M$5,2,FALSE),0),
  AND(P680=4),IFERROR(VLOOKUP(入力項目!$S$13,子育て関連マスタ!$I$9:$M$12,2,FALSE),0),
  AND(P680=7),IFERROR(VLOOKUP(入力項目!$S$14,子育て関連マスタ!$I$16:$M$17,2,FALSE),0),
  AND(P680=13),IFERROR(VLOOKUP(入力項目!$S$15,子育て関連マスタ!$I$21:$M$22,2,FALSE),0),
  AND(P680=16),IFERROR(VLOOKUP(入力項目!$S$16,子育て関連マスタ!$I$26:$M$28,2,FALSE),0),
  AND(P680=19,入力項目!$S$16&lt;&gt;"高専"),IFERROR(VLOOKUP(入力項目!$S$17,子育て関連マスタ!$I$32:$M$37,2,FALSE),0),
  AND(P680=21,入力項目!$S$16="高専"),IFERROR(VLOOKUP(入力項目!$S$17,子育て関連マスタ!$I$32:$M$37,2,FALSE),0),
  P680&gt;=22,0
  ),0),0
) +
IF(AND(P680&gt;=1,P680&lt;=15),IF($D680=入力項目!$S$8,入力項目!$S$3,0),0) +
IF(AND(P680&gt;=1,P680&lt;=15),IF($D680=5,入力項目!$S$4,0),0) +
IF(AND(P680&gt;=1,P680&lt;=15),IF($D680=12,入力項目!$S$5,0),0) +
IF(AND(入力項目!$S$7=$A680,入力項目!$S$8=$D680),子育て関連マスタ!$C$14,0) +
IFERROR(IF(AND(YEAR(EDATE(DATE(入力項目!$S$7,入力項目!$S$8,1),1))=$A680,MONTH(EDATE(DATE(入力項目!$S$7,入力項目!$S$8,1),1))=$D680),子育て関連マスタ!$C$15,0),0) +
IF(AND(OR(P680=3,P680=5,P680=7),$D680=11),子育て関連マスタ!$C$17,0) +
IF(AND(P680=20,$D680=1),子育て関連マスタ!$C$18,0) +
IF(AND(P680=20,$D680=1),
IFERROR(_xlfn.IFS(
入力項目!$S$10="男",子育て関連マスタ!$C$18,
入力項目!$S$10="女",子育て関連マスタ!$C$19
),0),0
) +
IF(AND(P680&gt;=入力項目!$S$18,P680&lt;=入力項目!$S$19),入力項目!$S$20,0) +
IF(AND(P680&gt;=入力項目!$S$21,P680&lt;=入力項目!$S$22),入力項目!$S$23,0) +
IF(AND(P680&gt;=入力項目!$S$24,P680&lt;=入力項目!$S$25),入力項目!$S$26,0)
)</f>
        <v>0</v>
      </c>
      <c r="AE680">
        <f ca="1">-(
_xlfn.IFS(
Q680&lt;=入力項目!$S$11,0,
AND(Q680&gt;=入力項目!$S$11+1,Q680&lt;=3),IFERROR(VLOOKUP(入力項目!$S$12,子育て関連マスタ!$I$4:$M$5,4,FALSE),0),
AND(Q680&gt;=4,Q680&lt;=6),IFERROR(VLOOKUP(入力項目!$S$13,子育て関連マスタ!$I$9:$M$12,4,FALSE),0),
AND(Q680&gt;=7,Q680&lt;=12),IFERROR(VLOOKUP(入力項目!$S$14,子育て関連マスタ!$I$16:$M$17,4,FALSE),0),
AND(Q680&gt;=13,Q680&lt;=15),IFERROR(VLOOKUP(入力項目!$S$15,子育て関連マスタ!$I$21:$M$22,4,FALSE),0),
AND(Q680&gt;=16,Q680&lt;=18),IFERROR(VLOOKUP(入力項目!$S$16,子育て関連マスタ!$I$26:$M$28,4,FALSE),0),
AND(Q680&gt;=19,Q680&lt;=20,入力項目!$S$16="高専"),IFERROR(VLOOKUP(入力項目!$S$16,子育て関連マスタ!$I$26:$M$28,4,FALSE),0),
AND(Q680&gt;=19,Q680&lt;=20,入力項目!$S$16&lt;&gt;"高専"),IFERROR(VLOOKUP(入力項目!$S$17,子育て関連マスタ!$I$32:$M$37,4,FALSE),0),
AND(Q680&gt;=21,Q680&lt;=22,入力項目!$S$16="高専"),IFERROR(VLOOKUP(入力項目!$S$17,子育て関連マスタ!$I$32:$M$34,4,FALSE),0),
AND(Q680&gt;=21,Q680&lt;=22,入力項目!$S$16&lt;&gt;"高専"),IFERROR(VLOOKUP(入力項目!$S$17,子育て関連マスタ!$I$32:$M$34,4,FALSE),0),
Q680&gt;=23,0
) +
IF($D680=4,
  IFERROR(_xlfn.IFS(
  Q680&lt;=入力項目!$S$11,0,
  AND(Q680=入力項目!$S$11),IFERROR(VLOOKUP(入力項目!$S$12,子育て関連マスタ!$I$4:$M$5,2,FALSE),0),
  AND(Q680=4),IFERROR(VLOOKUP(入力項目!$S$13,子育て関連マスタ!$I$9:$M$12,2,FALSE),0),
  AND(Q680=7),IFERROR(VLOOKUP(入力項目!$S$14,子育て関連マスタ!$I$16:$M$17,2,FALSE),0),
  AND(Q680=13),IFERROR(VLOOKUP(入力項目!$S$15,子育て関連マスタ!$I$21:$M$22,2,FALSE),0),
  AND(Q680=16),IFERROR(VLOOKUP(入力項目!$S$16,子育て関連マスタ!$I$26:$M$28,2,FALSE),0),
  AND(Q680=19,入力項目!$S$16&lt;&gt;"高専"),IFERROR(VLOOKUP(入力項目!$S$17,子育て関連マスタ!$I$32:$M$37,2,FALSE),0),
  AND(Q680=21,入力項目!$S$16="高専"),IFERROR(VLOOKUP(入力項目!$S$17,子育て関連マスタ!$I$32:$M$37,2,FALSE),0),
  Q680&gt;=22,0
  ),0),0
) +
IF(AND(Q680&gt;=1,Q680&lt;=15),IF($D680=入力項目!$S$8,入力項目!$S$3,0),0) +
IF(AND(Q680&gt;=1,Q680&lt;=15),IF($D680=5,入力項目!$S$4,0),0) +
IF(AND(Q680&gt;=1,Q680&lt;=15),IF($D680=12,入力項目!$S$5,0),0) +
IF(AND(入力項目!$S$7=$A680,入力項目!$S$8=$D680),子育て関連マスタ!$C$14,0) +
IFERROR(IF(AND(YEAR(EDATE(DATE(入力項目!$S$7,入力項目!$S$8,1),1))=$A680,MONTH(EDATE(DATE(入力項目!$S$7,入力項目!$S$8,1),1))=$D680),子育て関連マスタ!$C$15,0),0) +
IF(AND(OR(Q680=3,Q680=5,Q680=7),$D680=11),子育て関連マスタ!$C$17,0) +
IF(AND(Q680=20,$D680=1),子育て関連マスタ!$C$18,0) +
IF(AND(Q680=20,$D680=1),
IFERROR(_xlfn.IFS(
入力項目!$S$10="男",子育て関連マスタ!$C$18,
入力項目!$S$10="女",子育て関連マスタ!$C$19
),0),0
) +
IF(AND(Q680&gt;=入力項目!$S$18,Q680&lt;=入力項目!$S$19),入力項目!$S$20,0) +
IF(AND(Q680&gt;=入力項目!$S$21,Q680&lt;=入力項目!$S$22),入力項目!$S$23,0) +
IF(AND(Q680&gt;=入力項目!$S$24,Q680&lt;=入力項目!$S$25),入力項目!$S$26,0)
)</f>
        <v>0</v>
      </c>
      <c r="AF680">
        <f ca="1">-(
_xlfn.IFS(
R680&lt;=入力項目!$S$11,0,
AND(R680&gt;=入力項目!$S$11+1,R680&lt;=3),IFERROR(VLOOKUP(入力項目!$S$12,子育て関連マスタ!$I$4:$M$5,4,FALSE),0),
AND(R680&gt;=4,R680&lt;=6),IFERROR(VLOOKUP(入力項目!$S$13,子育て関連マスタ!$I$9:$M$12,4,FALSE),0),
AND(R680&gt;=7,R680&lt;=12),IFERROR(VLOOKUP(入力項目!$S$14,子育て関連マスタ!$I$16:$M$17,4,FALSE),0),
AND(R680&gt;=13,R680&lt;=15),IFERROR(VLOOKUP(入力項目!$S$15,子育て関連マスタ!$I$21:$M$22,4,FALSE),0),
AND(R680&gt;=16,R680&lt;=18),IFERROR(VLOOKUP(入力項目!$S$16,子育て関連マスタ!$I$26:$M$28,4,FALSE),0),
AND(R680&gt;=19,R680&lt;=20,入力項目!$S$16="高専"),IFERROR(VLOOKUP(入力項目!$S$16,子育て関連マスタ!$I$26:$M$28,4,FALSE),0),
AND(R680&gt;=19,R680&lt;=20,入力項目!$S$16&lt;&gt;"高専"),IFERROR(VLOOKUP(入力項目!$S$17,子育て関連マスタ!$I$32:$M$37,4,FALSE),0),
AND(R680&gt;=21,R680&lt;=22,入力項目!$S$16="高専"),IFERROR(VLOOKUP(入力項目!$S$17,子育て関連マスタ!$I$32:$M$34,4,FALSE),0),
AND(R680&gt;=21,R680&lt;=22,入力項目!$S$16&lt;&gt;"高専"),IFERROR(VLOOKUP(入力項目!$S$17,子育て関連マスタ!$I$32:$M$34,4,FALSE),0),
R680&gt;=23,0
) +
IF($D680=4,
  IFERROR(_xlfn.IFS(
  R680&lt;=入力項目!$S$11,0,
  AND(R680=入力項目!$S$11),IFERROR(VLOOKUP(入力項目!$S$12,子育て関連マスタ!$I$4:$M$5,2,FALSE),0),
  AND(R680=4),IFERROR(VLOOKUP(入力項目!$S$13,子育て関連マスタ!$I$9:$M$12,2,FALSE),0),
  AND(R680=7),IFERROR(VLOOKUP(入力項目!$S$14,子育て関連マスタ!$I$16:$M$17,2,FALSE),0),
  AND(R680=13),IFERROR(VLOOKUP(入力項目!$S$15,子育て関連マスタ!$I$21:$M$22,2,FALSE),0),
  AND(R680=16),IFERROR(VLOOKUP(入力項目!$S$16,子育て関連マスタ!$I$26:$M$28,2,FALSE),0),
  AND(R680=19,入力項目!$S$16&lt;&gt;"高専"),IFERROR(VLOOKUP(入力項目!$S$17,子育て関連マスタ!$I$32:$M$37,2,FALSE),0),
  AND(R680=21,入力項目!$S$16="高専"),IFERROR(VLOOKUP(入力項目!$S$17,子育て関連マスタ!$I$32:$M$37,2,FALSE),0),
  R680&gt;=22,0
  ),0),0
) +
IF(AND(R680&gt;=1,R680&lt;=15),IF($D680=入力項目!$S$8,入力項目!$S$3,0),0) +
IF(AND(R680&gt;=1,R680&lt;=15),IF($D680=5,入力項目!$S$4,0),0) +
IF(AND(R680&gt;=1,R680&lt;=15),IF($D680=12,入力項目!$S$5,0),0) +
IF(AND(入力項目!$S$7=$A680,入力項目!$S$8=$D680),子育て関連マスタ!$C$14,0) +
IFERROR(IF(AND(YEAR(EDATE(DATE(入力項目!$S$7,入力項目!$S$8,1),1))=$A680,MONTH(EDATE(DATE(入力項目!$S$7,入力項目!$S$8,1),1))=$D680),子育て関連マスタ!$C$15,0),0) +
IF(AND(OR(R680=3,R680=5,R680=7),$D680=11),子育て関連マスタ!$C$17,0) +
IF(AND(R680=20,$D680=1),子育て関連マスタ!$C$18,0) +
IF(AND(R680=20,$D680=1),
IFERROR(_xlfn.IFS(
入力項目!$S$10="男",子育て関連マスタ!$C$18,
入力項目!$S$10="女",子育て関連マスタ!$C$19
),0),0
) +
IF(AND(R680&gt;=入力項目!$S$18,R680&lt;=入力項目!$S$19),入力項目!$S$20,0) +
IF(AND(R680&gt;=入力項目!$S$21,R680&lt;=入力項目!$S$22),入力項目!$S$23,0) +
IF(AND(R680&gt;=入力項目!$S$24,R680&lt;=入力項目!$S$25),入力項目!$S$26,0)
)</f>
        <v>0</v>
      </c>
      <c r="AG680">
        <f ca="1">-(
_xlfn.IFS(
S680&lt;=入力項目!$S$11,0,
AND(S680&gt;=入力項目!$S$11+1,S680&lt;=3),IFERROR(VLOOKUP(入力項目!$S$12,子育て関連マスタ!$I$4:$M$5,4,FALSE),0),
AND(S680&gt;=4,S680&lt;=6),IFERROR(VLOOKUP(入力項目!$S$13,子育て関連マスタ!$I$9:$M$12,4,FALSE),0),
AND(S680&gt;=7,S680&lt;=12),IFERROR(VLOOKUP(入力項目!$S$14,子育て関連マスタ!$I$16:$M$17,4,FALSE),0),
AND(S680&gt;=13,S680&lt;=15),IFERROR(VLOOKUP(入力項目!$S$15,子育て関連マスタ!$I$21:$M$22,4,FALSE),0),
AND(S680&gt;=16,S680&lt;=18),IFERROR(VLOOKUP(入力項目!$S$16,子育て関連マスタ!$I$26:$M$28,4,FALSE),0),
AND(S680&gt;=19,S680&lt;=20,入力項目!$S$16="高専"),IFERROR(VLOOKUP(入力項目!$S$16,子育て関連マスタ!$I$26:$M$28,4,FALSE),0),
AND(S680&gt;=19,S680&lt;=20,入力項目!$S$16&lt;&gt;"高専"),IFERROR(VLOOKUP(入力項目!$S$17,子育て関連マスタ!$I$32:$M$37,4,FALSE),0),
AND(S680&gt;=21,S680&lt;=22,入力項目!$S$16="高専"),IFERROR(VLOOKUP(入力項目!$S$17,子育て関連マスタ!$I$32:$M$34,4,FALSE),0),
AND(S680&gt;=21,S680&lt;=22,入力項目!$S$16&lt;&gt;"高専"),IFERROR(VLOOKUP(入力項目!$S$17,子育て関連マスタ!$I$32:$M$34,4,FALSE),0),
S680&gt;=23,0
) +
IF($D680=4,
  IFERROR(_xlfn.IFS(
  S680&lt;=入力項目!$S$11,0,
  AND(S680=入力項目!$S$11),IFERROR(VLOOKUP(入力項目!$S$12,子育て関連マスタ!$I$4:$M$5,2,FALSE),0),
  AND(S680=4),IFERROR(VLOOKUP(入力項目!$S$13,子育て関連マスタ!$I$9:$M$12,2,FALSE),0),
  AND(S680=7),IFERROR(VLOOKUP(入力項目!$S$14,子育て関連マスタ!$I$16:$M$17,2,FALSE),0),
  AND(S680=13),IFERROR(VLOOKUP(入力項目!$S$15,子育て関連マスタ!$I$21:$M$22,2,FALSE),0),
  AND(S680=16),IFERROR(VLOOKUP(入力項目!$S$16,子育て関連マスタ!$I$26:$M$28,2,FALSE),0),
  AND(S680=19,入力項目!$S$16&lt;&gt;"高専"),IFERROR(VLOOKUP(入力項目!$S$17,子育て関連マスタ!$I$32:$M$37,2,FALSE),0),
  AND(S680=21,入力項目!$S$16="高専"),IFERROR(VLOOKUP(入力項目!$S$17,子育て関連マスタ!$I$32:$M$37,2,FALSE),0),
  S680&gt;=22,0
  ),0),0
) +
IF(AND(S680&gt;=1,S680&lt;=15),IF($D680=入力項目!$S$8,入力項目!$S$3,0),0) +
IF(AND(S680&gt;=1,S680&lt;=15),IF($D680=5,入力項目!$S$4,0),0) +
IF(AND(S680&gt;=1,S680&lt;=15),IF($D680=12,入力項目!$S$5,0),0) +
IF(AND(入力項目!$S$7=$A680,入力項目!$S$8=$D680),子育て関連マスタ!$C$14,0) +
IFERROR(IF(AND(YEAR(EDATE(DATE(入力項目!$S$7,入力項目!$S$8,1),1))=$A680,MONTH(EDATE(DATE(入力項目!$S$7,入力項目!$S$8,1),1))=$D680),子育て関連マスタ!$C$15,0),0) +
IF(AND(OR(S680=3,S680=5,S680=7),$D680=11),子育て関連マスタ!$C$17,0) +
IF(AND(S680=20,$D680=1),子育て関連マスタ!$C$18,0) +
IF(AND(S680=20,$D680=1),
IFERROR(_xlfn.IFS(
入力項目!$S$10="男",子育て関連マスタ!$C$18,
入力項目!$S$10="女",子育て関連マスタ!$C$19
),0),0
) +
IF(AND(S680&gt;=入力項目!$S$18,S680&lt;=入力項目!$S$19),入力項目!$S$20,0) +
IF(AND(S680&gt;=入力項目!$S$21,S680&lt;=入力項目!$S$22),入力項目!$S$23,0) +
IF(AND(S680&gt;=入力項目!$S$24,S680&lt;=入力項目!$S$25),入力項目!$S$26,0)
)</f>
        <v>0</v>
      </c>
      <c r="AH680">
        <f ca="1">-(
_xlfn.IFS(
T680&lt;=入力項目!$S$11,0,
AND(T680&gt;=入力項目!$S$11+1,T680&lt;=3),IFERROR(VLOOKUP(入力項目!$S$12,子育て関連マスタ!$I$4:$M$5,4,FALSE),0),
AND(T680&gt;=4,T680&lt;=6),IFERROR(VLOOKUP(入力項目!$S$13,子育て関連マスタ!$I$9:$M$12,4,FALSE),0),
AND(T680&gt;=7,T680&lt;=12),IFERROR(VLOOKUP(入力項目!$S$14,子育て関連マスタ!$I$16:$M$17,4,FALSE),0),
AND(T680&gt;=13,T680&lt;=15),IFERROR(VLOOKUP(入力項目!$S$15,子育て関連マスタ!$I$21:$M$22,4,FALSE),0),
AND(T680&gt;=16,T680&lt;=18),IFERROR(VLOOKUP(入力項目!$S$16,子育て関連マスタ!$I$26:$M$28,4,FALSE),0),
AND(T680&gt;=19,T680&lt;=20,入力項目!$S$16="高専"),IFERROR(VLOOKUP(入力項目!$S$16,子育て関連マスタ!$I$26:$M$28,4,FALSE),0),
AND(T680&gt;=19,T680&lt;=20,入力項目!$S$16&lt;&gt;"高専"),IFERROR(VLOOKUP(入力項目!$S$17,子育て関連マスタ!$I$32:$M$37,4,FALSE),0),
AND(T680&gt;=21,T680&lt;=22,入力項目!$S$16="高専"),IFERROR(VLOOKUP(入力項目!$S$17,子育て関連マスタ!$I$32:$M$34,4,FALSE),0),
AND(T680&gt;=21,T680&lt;=22,入力項目!$S$16&lt;&gt;"高専"),IFERROR(VLOOKUP(入力項目!$S$17,子育て関連マスタ!$I$32:$M$34,4,FALSE),0),
T680&gt;=23,0
) +
IF($D680=4,
  IFERROR(_xlfn.IFS(
  T680&lt;=入力項目!$S$11,0,
  AND(T680=入力項目!$S$11),IFERROR(VLOOKUP(入力項目!$S$12,子育て関連マスタ!$I$4:$M$5,2,FALSE),0),
  AND(T680=4),IFERROR(VLOOKUP(入力項目!$S$13,子育て関連マスタ!$I$9:$M$12,2,FALSE),0),
  AND(T680=7),IFERROR(VLOOKUP(入力項目!$S$14,子育て関連マスタ!$I$16:$M$17,2,FALSE),0),
  AND(T680=13),IFERROR(VLOOKUP(入力項目!$S$15,子育て関連マスタ!$I$21:$M$22,2,FALSE),0),
  AND(T680=16),IFERROR(VLOOKUP(入力項目!$S$16,子育て関連マスタ!$I$26:$M$28,2,FALSE),0),
  AND(T680=19,入力項目!$S$16&lt;&gt;"高専"),IFERROR(VLOOKUP(入力項目!$S$17,子育て関連マスタ!$I$32:$M$37,2,FALSE),0),
  AND(T680=21,入力項目!$S$16="高専"),IFERROR(VLOOKUP(入力項目!$S$17,子育て関連マスタ!$I$32:$M$37,2,FALSE),0),
  T680&gt;=22,0
  ),0),0
) +
IF(AND(T680&gt;=1,T680&lt;=15),IF($D680=入力項目!$S$8,入力項目!$S$3,0),0) +
IF(AND(T680&gt;=1,T680&lt;=15),IF($D680=5,入力項目!$S$4,0),0) +
IF(AND(T680&gt;=1,T680&lt;=15),IF($D680=12,入力項目!$S$5,0),0) +
IF(AND(入力項目!$S$7=$A680,入力項目!$S$8=$D680),子育て関連マスタ!$C$14,0) +
IFERROR(IF(AND(YEAR(EDATE(DATE(入力項目!$S$7,入力項目!$S$8,1),1))=$A680,MONTH(EDATE(DATE(入力項目!$S$7,入力項目!$S$8,1),1))=$D680),子育て関連マスタ!$C$15,0),0) +
IF(AND(OR(T680=3,T680=5,T680=7),$D680=11),子育て関連マスタ!$C$17,0) +
IF(AND(T680=20,$D680=1),子育て関連マスタ!$C$18,0) +
IF(AND(T680=20,$D680=1),
IFERROR(_xlfn.IFS(
入力項目!$S$10="男",子育て関連マスタ!$C$18,
入力項目!$S$10="女",子育て関連マスタ!$C$19
),0),0
) +
IF(AND(T680&gt;=入力項目!$S$18,T680&lt;=入力項目!$S$19),入力項目!$S$20,0) +
IF(AND(T680&gt;=入力項目!$S$21,T680&lt;=入力項目!$S$22),入力項目!$S$23,0) +
IF(AND(T680&gt;=入力項目!$S$24,T680&lt;=入力項目!$S$25),入力項目!$S$26,0)
)</f>
        <v>0</v>
      </c>
      <c r="AI680">
        <f ca="1">-(
_xlfn.IFS(
U680&lt;=入力項目!$S$11,0,
AND(U680&gt;=入力項目!$S$11+1,U680&lt;=3),IFERROR(VLOOKUP(入力項目!$S$12,子育て関連マスタ!$I$4:$M$5,4,FALSE),0),
AND(U680&gt;=4,U680&lt;=6),IFERROR(VLOOKUP(入力項目!$S$13,子育て関連マスタ!$I$9:$M$12,4,FALSE),0),
AND(U680&gt;=7,U680&lt;=12),IFERROR(VLOOKUP(入力項目!$S$14,子育て関連マスタ!$I$16:$M$17,4,FALSE),0),
AND(U680&gt;=13,U680&lt;=15),IFERROR(VLOOKUP(入力項目!$S$15,子育て関連マスタ!$I$21:$M$22,4,FALSE),0),
AND(U680&gt;=16,U680&lt;=18),IFERROR(VLOOKUP(入力項目!$S$16,子育て関連マスタ!$I$26:$M$28,4,FALSE),0),
AND(U680&gt;=19,U680&lt;=20,入力項目!$S$16="高専"),IFERROR(VLOOKUP(入力項目!$S$16,子育て関連マスタ!$I$26:$M$28,4,FALSE),0),
AND(U680&gt;=19,U680&lt;=20,入力項目!$S$16&lt;&gt;"高専"),IFERROR(VLOOKUP(入力項目!$S$17,子育て関連マスタ!$I$32:$M$37,4,FALSE),0),
AND(U680&gt;=21,U680&lt;=22,入力項目!$S$16="高専"),IFERROR(VLOOKUP(入力項目!$S$17,子育て関連マスタ!$I$32:$M$34,4,FALSE),0),
AND(U680&gt;=21,U680&lt;=22,入力項目!$S$16&lt;&gt;"高専"),IFERROR(VLOOKUP(入力項目!$S$17,子育て関連マスタ!$I$32:$M$34,4,FALSE),0),
U680&gt;=23,0
) +
IF($D680=4,
  IFERROR(_xlfn.IFS(
  U680&lt;=入力項目!$S$11,0,
  AND(U680=入力項目!$S$11),IFERROR(VLOOKUP(入力項目!$S$12,子育て関連マスタ!$I$4:$M$5,2,FALSE),0),
  AND(U680=4),IFERROR(VLOOKUP(入力項目!$S$13,子育て関連マスタ!$I$9:$M$12,2,FALSE),0),
  AND(U680=7),IFERROR(VLOOKUP(入力項目!$S$14,子育て関連マスタ!$I$16:$M$17,2,FALSE),0),
  AND(U680=13),IFERROR(VLOOKUP(入力項目!$S$15,子育て関連マスタ!$I$21:$M$22,2,FALSE),0),
  AND(U680=16),IFERROR(VLOOKUP(入力項目!$S$16,子育て関連マスタ!$I$26:$M$28,2,FALSE),0),
  AND(U680=19,入力項目!$S$16&lt;&gt;"高専"),IFERROR(VLOOKUP(入力項目!$S$17,子育て関連マスタ!$I$32:$M$37,2,FALSE),0),
  AND(U680=21,入力項目!$S$16="高専"),IFERROR(VLOOKUP(入力項目!$S$17,子育て関連マスタ!$I$32:$M$37,2,FALSE),0),
  U680&gt;=22,0
  ),0),0
) +
IF(AND(U680&gt;=1,U680&lt;=15),IF($D680=入力項目!$S$8,入力項目!$S$3,0),0) +
IF(AND(U680&gt;=1,U680&lt;=15),IF($D680=5,入力項目!$S$4,0),0) +
IF(AND(U680&gt;=1,U680&lt;=15),IF($D680=12,入力項目!$S$5,0),0) +
IF(AND(入力項目!$S$7=$A680,入力項目!$S$8=$D680),子育て関連マスタ!$C$14,0) +
IFERROR(IF(AND(YEAR(EDATE(DATE(入力項目!$S$7,入力項目!$S$8,1),1))=$A680,MONTH(EDATE(DATE(入力項目!$S$7,入力項目!$S$8,1),1))=$D680),子育て関連マスタ!$C$15,0),0) +
IF(AND(OR(U680=3,U680=5,U680=7),$D680=11),子育て関連マスタ!$C$17,0) +
IF(AND(U680=20,$D680=1),子育て関連マスタ!$C$18,0) +
IF(AND(U680=20,$D680=1),
IFERROR(_xlfn.IFS(
入力項目!$S$10="男",子育て関連マスタ!$C$18,
入力項目!$S$10="女",子育て関連マスタ!$C$19
),0),0
) +
IF(AND(U680&gt;=入力項目!$S$18,U680&lt;=入力項目!$S$19),入力項目!$S$20,0) +
IF(AND(U680&gt;=入力項目!$S$21,U680&lt;=入力項目!$S$22),入力項目!$S$23,0) +
IF(AND(U680&gt;=入力項目!$S$24,U680&lt;=入力項目!$S$25),入力項目!$S$26,0)
)</f>
        <v>0</v>
      </c>
      <c r="AJ680" s="10">
        <f ca="1">-VLOOKUP($D680,月別収支!$A$2:$H$13,7,FALSE)</f>
        <v>-20000</v>
      </c>
    </row>
    <row r="681" spans="1:36" x14ac:dyDescent="0.4">
      <c r="A681">
        <f t="shared" ca="1" si="173"/>
        <v>2081</v>
      </c>
      <c r="B681">
        <f t="shared" ca="1" si="180"/>
        <v>2080</v>
      </c>
      <c r="C681">
        <f t="shared" ca="1" si="181"/>
        <v>57</v>
      </c>
      <c r="D681">
        <f t="shared" ca="1" si="174"/>
        <v>3</v>
      </c>
      <c r="E681" t="str">
        <f t="shared" ca="1" si="175"/>
        <v>2081年3月</v>
      </c>
      <c r="F681">
        <f ca="1">IF(OR(入力項目!$N$5&lt;$A681,AND(入力項目!$N$5=$A681,入力項目!$N$6&lt;$D681)),IF(F680=0,1,IF(G681=12,F680+1,F680)),0)</f>
        <v>56</v>
      </c>
      <c r="G681">
        <f ca="1">IF(OR(入力項目!$N$5&lt;$A681,AND(入力項目!$N$5=$A681,入力項目!$N$6&lt;$D681)),IF(G680=12,1,G680+1),0)</f>
        <v>5</v>
      </c>
      <c r="H681" t="str">
        <f t="shared" ca="1" si="176"/>
        <v>56_5</v>
      </c>
      <c r="I681">
        <f ca="1">IF(
  IFERROR(AND($C681&gt;0,MOD($C681,入力項目!$N$22)=0,$D681=入力項目!$N$23), FALSE),
  1,
  IF(
    AND(I680&gt;0,J680=12),
    IF(I680=入力項目!$N$28, 0, I680+1),
    I680
  )
)</f>
        <v>2</v>
      </c>
      <c r="J681">
        <f ca="1">IF($D681=入力項目!$N$23,1,IFERROR(J680+1,1))</f>
        <v>10</v>
      </c>
      <c r="K681" t="str">
        <f t="shared" ca="1" si="177"/>
        <v>2_10</v>
      </c>
      <c r="L681">
        <f ca="1">L680+IF(入力項目!$D$4=$D681,1,0)</f>
        <v>85</v>
      </c>
      <c r="M681" t="str">
        <f t="shared" ca="1" si="178"/>
        <v>85歳</v>
      </c>
      <c r="N681">
        <f t="shared" ca="1" si="182"/>
        <v>86</v>
      </c>
      <c r="O681" t="str">
        <f t="shared" ca="1" si="179"/>
        <v>86歳</v>
      </c>
      <c r="P681">
        <f t="shared" ca="1" si="183"/>
        <v>60</v>
      </c>
      <c r="Q681">
        <f t="shared" ca="1" si="184"/>
        <v>58</v>
      </c>
      <c r="R681">
        <f t="shared" ca="1" si="185"/>
        <v>2081</v>
      </c>
      <c r="S681">
        <f t="shared" ca="1" si="186"/>
        <v>2081</v>
      </c>
      <c r="T681">
        <f t="shared" ca="1" si="187"/>
        <v>2081</v>
      </c>
      <c r="U681">
        <f t="shared" ca="1" si="188"/>
        <v>2081</v>
      </c>
      <c r="V681" s="10">
        <f t="shared" ca="1" si="189"/>
        <v>52999925</v>
      </c>
      <c r="W681" s="10">
        <f ca="1">IF($L681&lt;その他マスタ!$B$1,VLOOKUP($D681,月別収支!$A$2:$H$13,2,FALSE),その他マスタ!$B$3)+IF(AND($L681=その他マスタ!$B$1,入力項目!$I$9="あり",$D681=入力項目!$D$4),その他マスタ!$B$2,0)</f>
        <v>150000</v>
      </c>
      <c r="X681" s="10">
        <f ca="1">-IF(入力項目!$K$5=TRUE,
IF($F681+$G681&lt;3,VLOOKUP($D681,月別収支!$A$2:$H$13,8,FALSE),0)+IFERROR(VLOOKUP($H681,住宅ローン計算!C:P,13,FALSE),0)+IF($F681&gt;1,IF(OR($G681=3,$G681=6,$G681=9,$G681=12),ROUNDUP(入力項目!$N$18/4,0),0),0),
VLOOKUP($D681,月別収支!$A$2:$H$13,8,FALSE))</f>
        <v>0</v>
      </c>
      <c r="Y681" s="10">
        <f ca="1">-VLOOKUP($D681,月別収支!$A$2:$H$13,3,FALSE)</f>
        <v>-75000</v>
      </c>
      <c r="Z681" s="10">
        <f ca="1">-VLOOKUP($D681,月別収支!$A$2:$H$13,4,FALSE)</f>
        <v>-27000</v>
      </c>
      <c r="AA681" s="10">
        <f ca="1">-VLOOKUP($D681,月別収支!$A$2:$H$13,6,FALSE)</f>
        <v>-10000</v>
      </c>
      <c r="AB681" s="10">
        <f ca="1">-(
VLOOKUP($D681,月別収支!$A$2:$H$13,5,FALSE)+IF(AND(入力項目!$I$27&lt;=$A681,ISEVEN($A681-入力項目!$I$27),入力項目!$I$28=$D681),入力項目!$I$26,0)
+IF(入力項目!$K$26=TRUE,
IFERROR(VLOOKUP($K681,マイカーローン計算!C:P,13,FALSE),0),
IFERROR(
  IF(AND($C681&gt;0,MOD($C681,入力項目!$N$22)=0,$D681=入力項目!$N$23),入力項目!$N$24,0),
 0
)
)
)</f>
        <v>-20000</v>
      </c>
      <c r="AC681" s="10">
        <f ca="1">-IF($A681&lt;入力項目!$N$33,入力項目!$N$35,IF(AND($A681=入力項目!$N$33,$D681&lt;=入力項目!$N$34),入力項目!$N$35,0))</f>
        <v>0</v>
      </c>
      <c r="AD681">
        <f ca="1">-(
_xlfn.IFS(
P681&lt;=入力項目!$S$11,0,
AND(P681&gt;=入力項目!$S$11+1,P681&lt;=3),IFERROR(VLOOKUP(入力項目!$S$12,子育て関連マスタ!$I$4:$M$5,4,FALSE),0),
AND(P681&gt;=4,P681&lt;=6),IFERROR(VLOOKUP(入力項目!$S$13,子育て関連マスタ!$I$9:$M$12,4,FALSE),0),
AND(P681&gt;=7,P681&lt;=12),IFERROR(VLOOKUP(入力項目!$S$14,子育て関連マスタ!$I$16:$M$17,4,FALSE),0),
AND(P681&gt;=13,P681&lt;=15),IFERROR(VLOOKUP(入力項目!$S$15,子育て関連マスタ!$I$21:$M$22,4,FALSE),0),
AND(P681&gt;=16,P681&lt;=18),IFERROR(VLOOKUP(入力項目!$S$16,子育て関連マスタ!$I$26:$M$28,4,FALSE),0),
AND(P681&gt;=19,P681&lt;=20,入力項目!$S$16="高専"),IFERROR(VLOOKUP(入力項目!$S$16,子育て関連マスタ!$I$26:$M$28,4,FALSE),0),
AND(P681&gt;=19,P681&lt;=20,入力項目!$S$16&lt;&gt;"高専"),IFERROR(VLOOKUP(入力項目!$S$17,子育て関連マスタ!$I$32:$M$37,4,FALSE),0),
AND(P681&gt;=21,P681&lt;=22,入力項目!$S$16="高専"),IFERROR(VLOOKUP(入力項目!$S$17,子育て関連マスタ!$I$32:$M$34,4,FALSE),0),
AND(P681&gt;=21,P681&lt;=22,入力項目!$S$16&lt;&gt;"高専"),IFERROR(VLOOKUP(入力項目!$S$17,子育て関連マスタ!$I$32:$M$34,4,FALSE),0),
P681&gt;=23,0
) +
IF($D681=4,
  IFERROR(_xlfn.IFS(
  P681&lt;=入力項目!$S$11,0,
  AND(P681=入力項目!$S$11),IFERROR(VLOOKUP(入力項目!$S$12,子育て関連マスタ!$I$4:$M$5,2,FALSE),0),
  AND(P681=4),IFERROR(VLOOKUP(入力項目!$S$13,子育て関連マスタ!$I$9:$M$12,2,FALSE),0),
  AND(P681=7),IFERROR(VLOOKUP(入力項目!$S$14,子育て関連マスタ!$I$16:$M$17,2,FALSE),0),
  AND(P681=13),IFERROR(VLOOKUP(入力項目!$S$15,子育て関連マスタ!$I$21:$M$22,2,FALSE),0),
  AND(P681=16),IFERROR(VLOOKUP(入力項目!$S$16,子育て関連マスタ!$I$26:$M$28,2,FALSE),0),
  AND(P681=19,入力項目!$S$16&lt;&gt;"高専"),IFERROR(VLOOKUP(入力項目!$S$17,子育て関連マスタ!$I$32:$M$37,2,FALSE),0),
  AND(P681=21,入力項目!$S$16="高専"),IFERROR(VLOOKUP(入力項目!$S$17,子育て関連マスタ!$I$32:$M$37,2,FALSE),0),
  P681&gt;=22,0
  ),0),0
) +
IF(AND(P681&gt;=1,P681&lt;=15),IF($D681=入力項目!$S$8,入力項目!$S$3,0),0) +
IF(AND(P681&gt;=1,P681&lt;=15),IF($D681=5,入力項目!$S$4,0),0) +
IF(AND(P681&gt;=1,P681&lt;=15),IF($D681=12,入力項目!$S$5,0),0) +
IF(AND(入力項目!$S$7=$A681,入力項目!$S$8=$D681),子育て関連マスタ!$C$14,0) +
IFERROR(IF(AND(YEAR(EDATE(DATE(入力項目!$S$7,入力項目!$S$8,1),1))=$A681,MONTH(EDATE(DATE(入力項目!$S$7,入力項目!$S$8,1),1))=$D681),子育て関連マスタ!$C$15,0),0) +
IF(AND(OR(P681=3,P681=5,P681=7),$D681=11),子育て関連マスタ!$C$17,0) +
IF(AND(P681=20,$D681=1),子育て関連マスタ!$C$18,0) +
IF(AND(P681=20,$D681=1),
IFERROR(_xlfn.IFS(
入力項目!$S$10="男",子育て関連マスタ!$C$18,
入力項目!$S$10="女",子育て関連マスタ!$C$19
),0),0
) +
IF(AND(P681&gt;=入力項目!$S$18,P681&lt;=入力項目!$S$19),入力項目!$S$20,0) +
IF(AND(P681&gt;=入力項目!$S$21,P681&lt;=入力項目!$S$22),入力項目!$S$23,0) +
IF(AND(P681&gt;=入力項目!$S$24,P681&lt;=入力項目!$S$25),入力項目!$S$26,0)
)</f>
        <v>0</v>
      </c>
      <c r="AE681">
        <f ca="1">-(
_xlfn.IFS(
Q681&lt;=入力項目!$S$11,0,
AND(Q681&gt;=入力項目!$S$11+1,Q681&lt;=3),IFERROR(VLOOKUP(入力項目!$S$12,子育て関連マスタ!$I$4:$M$5,4,FALSE),0),
AND(Q681&gt;=4,Q681&lt;=6),IFERROR(VLOOKUP(入力項目!$S$13,子育て関連マスタ!$I$9:$M$12,4,FALSE),0),
AND(Q681&gt;=7,Q681&lt;=12),IFERROR(VLOOKUP(入力項目!$S$14,子育て関連マスタ!$I$16:$M$17,4,FALSE),0),
AND(Q681&gt;=13,Q681&lt;=15),IFERROR(VLOOKUP(入力項目!$S$15,子育て関連マスタ!$I$21:$M$22,4,FALSE),0),
AND(Q681&gt;=16,Q681&lt;=18),IFERROR(VLOOKUP(入力項目!$S$16,子育て関連マスタ!$I$26:$M$28,4,FALSE),0),
AND(Q681&gt;=19,Q681&lt;=20,入力項目!$S$16="高専"),IFERROR(VLOOKUP(入力項目!$S$16,子育て関連マスタ!$I$26:$M$28,4,FALSE),0),
AND(Q681&gt;=19,Q681&lt;=20,入力項目!$S$16&lt;&gt;"高専"),IFERROR(VLOOKUP(入力項目!$S$17,子育て関連マスタ!$I$32:$M$37,4,FALSE),0),
AND(Q681&gt;=21,Q681&lt;=22,入力項目!$S$16="高専"),IFERROR(VLOOKUP(入力項目!$S$17,子育て関連マスタ!$I$32:$M$34,4,FALSE),0),
AND(Q681&gt;=21,Q681&lt;=22,入力項目!$S$16&lt;&gt;"高専"),IFERROR(VLOOKUP(入力項目!$S$17,子育て関連マスタ!$I$32:$M$34,4,FALSE),0),
Q681&gt;=23,0
) +
IF($D681=4,
  IFERROR(_xlfn.IFS(
  Q681&lt;=入力項目!$S$11,0,
  AND(Q681=入力項目!$S$11),IFERROR(VLOOKUP(入力項目!$S$12,子育て関連マスタ!$I$4:$M$5,2,FALSE),0),
  AND(Q681=4),IFERROR(VLOOKUP(入力項目!$S$13,子育て関連マスタ!$I$9:$M$12,2,FALSE),0),
  AND(Q681=7),IFERROR(VLOOKUP(入力項目!$S$14,子育て関連マスタ!$I$16:$M$17,2,FALSE),0),
  AND(Q681=13),IFERROR(VLOOKUP(入力項目!$S$15,子育て関連マスタ!$I$21:$M$22,2,FALSE),0),
  AND(Q681=16),IFERROR(VLOOKUP(入力項目!$S$16,子育て関連マスタ!$I$26:$M$28,2,FALSE),0),
  AND(Q681=19,入力項目!$S$16&lt;&gt;"高専"),IFERROR(VLOOKUP(入力項目!$S$17,子育て関連マスタ!$I$32:$M$37,2,FALSE),0),
  AND(Q681=21,入力項目!$S$16="高専"),IFERROR(VLOOKUP(入力項目!$S$17,子育て関連マスタ!$I$32:$M$37,2,FALSE),0),
  Q681&gt;=22,0
  ),0),0
) +
IF(AND(Q681&gt;=1,Q681&lt;=15),IF($D681=入力項目!$S$8,入力項目!$S$3,0),0) +
IF(AND(Q681&gt;=1,Q681&lt;=15),IF($D681=5,入力項目!$S$4,0),0) +
IF(AND(Q681&gt;=1,Q681&lt;=15),IF($D681=12,入力項目!$S$5,0),0) +
IF(AND(入力項目!$S$7=$A681,入力項目!$S$8=$D681),子育て関連マスタ!$C$14,0) +
IFERROR(IF(AND(YEAR(EDATE(DATE(入力項目!$S$7,入力項目!$S$8,1),1))=$A681,MONTH(EDATE(DATE(入力項目!$S$7,入力項目!$S$8,1),1))=$D681),子育て関連マスタ!$C$15,0),0) +
IF(AND(OR(Q681=3,Q681=5,Q681=7),$D681=11),子育て関連マスタ!$C$17,0) +
IF(AND(Q681=20,$D681=1),子育て関連マスタ!$C$18,0) +
IF(AND(Q681=20,$D681=1),
IFERROR(_xlfn.IFS(
入力項目!$S$10="男",子育て関連マスタ!$C$18,
入力項目!$S$10="女",子育て関連マスタ!$C$19
),0),0
) +
IF(AND(Q681&gt;=入力項目!$S$18,Q681&lt;=入力項目!$S$19),入力項目!$S$20,0) +
IF(AND(Q681&gt;=入力項目!$S$21,Q681&lt;=入力項目!$S$22),入力項目!$S$23,0) +
IF(AND(Q681&gt;=入力項目!$S$24,Q681&lt;=入力項目!$S$25),入力項目!$S$26,0)
)</f>
        <v>0</v>
      </c>
      <c r="AF681">
        <f ca="1">-(
_xlfn.IFS(
R681&lt;=入力項目!$S$11,0,
AND(R681&gt;=入力項目!$S$11+1,R681&lt;=3),IFERROR(VLOOKUP(入力項目!$S$12,子育て関連マスタ!$I$4:$M$5,4,FALSE),0),
AND(R681&gt;=4,R681&lt;=6),IFERROR(VLOOKUP(入力項目!$S$13,子育て関連マスタ!$I$9:$M$12,4,FALSE),0),
AND(R681&gt;=7,R681&lt;=12),IFERROR(VLOOKUP(入力項目!$S$14,子育て関連マスタ!$I$16:$M$17,4,FALSE),0),
AND(R681&gt;=13,R681&lt;=15),IFERROR(VLOOKUP(入力項目!$S$15,子育て関連マスタ!$I$21:$M$22,4,FALSE),0),
AND(R681&gt;=16,R681&lt;=18),IFERROR(VLOOKUP(入力項目!$S$16,子育て関連マスタ!$I$26:$M$28,4,FALSE),0),
AND(R681&gt;=19,R681&lt;=20,入力項目!$S$16="高専"),IFERROR(VLOOKUP(入力項目!$S$16,子育て関連マスタ!$I$26:$M$28,4,FALSE),0),
AND(R681&gt;=19,R681&lt;=20,入力項目!$S$16&lt;&gt;"高専"),IFERROR(VLOOKUP(入力項目!$S$17,子育て関連マスタ!$I$32:$M$37,4,FALSE),0),
AND(R681&gt;=21,R681&lt;=22,入力項目!$S$16="高専"),IFERROR(VLOOKUP(入力項目!$S$17,子育て関連マスタ!$I$32:$M$34,4,FALSE),0),
AND(R681&gt;=21,R681&lt;=22,入力項目!$S$16&lt;&gt;"高専"),IFERROR(VLOOKUP(入力項目!$S$17,子育て関連マスタ!$I$32:$M$34,4,FALSE),0),
R681&gt;=23,0
) +
IF($D681=4,
  IFERROR(_xlfn.IFS(
  R681&lt;=入力項目!$S$11,0,
  AND(R681=入力項目!$S$11),IFERROR(VLOOKUP(入力項目!$S$12,子育て関連マスタ!$I$4:$M$5,2,FALSE),0),
  AND(R681=4),IFERROR(VLOOKUP(入力項目!$S$13,子育て関連マスタ!$I$9:$M$12,2,FALSE),0),
  AND(R681=7),IFERROR(VLOOKUP(入力項目!$S$14,子育て関連マスタ!$I$16:$M$17,2,FALSE),0),
  AND(R681=13),IFERROR(VLOOKUP(入力項目!$S$15,子育て関連マスタ!$I$21:$M$22,2,FALSE),0),
  AND(R681=16),IFERROR(VLOOKUP(入力項目!$S$16,子育て関連マスタ!$I$26:$M$28,2,FALSE),0),
  AND(R681=19,入力項目!$S$16&lt;&gt;"高専"),IFERROR(VLOOKUP(入力項目!$S$17,子育て関連マスタ!$I$32:$M$37,2,FALSE),0),
  AND(R681=21,入力項目!$S$16="高専"),IFERROR(VLOOKUP(入力項目!$S$17,子育て関連マスタ!$I$32:$M$37,2,FALSE),0),
  R681&gt;=22,0
  ),0),0
) +
IF(AND(R681&gt;=1,R681&lt;=15),IF($D681=入力項目!$S$8,入力項目!$S$3,0),0) +
IF(AND(R681&gt;=1,R681&lt;=15),IF($D681=5,入力項目!$S$4,0),0) +
IF(AND(R681&gt;=1,R681&lt;=15),IF($D681=12,入力項目!$S$5,0),0) +
IF(AND(入力項目!$S$7=$A681,入力項目!$S$8=$D681),子育て関連マスタ!$C$14,0) +
IFERROR(IF(AND(YEAR(EDATE(DATE(入力項目!$S$7,入力項目!$S$8,1),1))=$A681,MONTH(EDATE(DATE(入力項目!$S$7,入力項目!$S$8,1),1))=$D681),子育て関連マスタ!$C$15,0),0) +
IF(AND(OR(R681=3,R681=5,R681=7),$D681=11),子育て関連マスタ!$C$17,0) +
IF(AND(R681=20,$D681=1),子育て関連マスタ!$C$18,0) +
IF(AND(R681=20,$D681=1),
IFERROR(_xlfn.IFS(
入力項目!$S$10="男",子育て関連マスタ!$C$18,
入力項目!$S$10="女",子育て関連マスタ!$C$19
),0),0
) +
IF(AND(R681&gt;=入力項目!$S$18,R681&lt;=入力項目!$S$19),入力項目!$S$20,0) +
IF(AND(R681&gt;=入力項目!$S$21,R681&lt;=入力項目!$S$22),入力項目!$S$23,0) +
IF(AND(R681&gt;=入力項目!$S$24,R681&lt;=入力項目!$S$25),入力項目!$S$26,0)
)</f>
        <v>0</v>
      </c>
      <c r="AG681">
        <f ca="1">-(
_xlfn.IFS(
S681&lt;=入力項目!$S$11,0,
AND(S681&gt;=入力項目!$S$11+1,S681&lt;=3),IFERROR(VLOOKUP(入力項目!$S$12,子育て関連マスタ!$I$4:$M$5,4,FALSE),0),
AND(S681&gt;=4,S681&lt;=6),IFERROR(VLOOKUP(入力項目!$S$13,子育て関連マスタ!$I$9:$M$12,4,FALSE),0),
AND(S681&gt;=7,S681&lt;=12),IFERROR(VLOOKUP(入力項目!$S$14,子育て関連マスタ!$I$16:$M$17,4,FALSE),0),
AND(S681&gt;=13,S681&lt;=15),IFERROR(VLOOKUP(入力項目!$S$15,子育て関連マスタ!$I$21:$M$22,4,FALSE),0),
AND(S681&gt;=16,S681&lt;=18),IFERROR(VLOOKUP(入力項目!$S$16,子育て関連マスタ!$I$26:$M$28,4,FALSE),0),
AND(S681&gt;=19,S681&lt;=20,入力項目!$S$16="高専"),IFERROR(VLOOKUP(入力項目!$S$16,子育て関連マスタ!$I$26:$M$28,4,FALSE),0),
AND(S681&gt;=19,S681&lt;=20,入力項目!$S$16&lt;&gt;"高専"),IFERROR(VLOOKUP(入力項目!$S$17,子育て関連マスタ!$I$32:$M$37,4,FALSE),0),
AND(S681&gt;=21,S681&lt;=22,入力項目!$S$16="高専"),IFERROR(VLOOKUP(入力項目!$S$17,子育て関連マスタ!$I$32:$M$34,4,FALSE),0),
AND(S681&gt;=21,S681&lt;=22,入力項目!$S$16&lt;&gt;"高専"),IFERROR(VLOOKUP(入力項目!$S$17,子育て関連マスタ!$I$32:$M$34,4,FALSE),0),
S681&gt;=23,0
) +
IF($D681=4,
  IFERROR(_xlfn.IFS(
  S681&lt;=入力項目!$S$11,0,
  AND(S681=入力項目!$S$11),IFERROR(VLOOKUP(入力項目!$S$12,子育て関連マスタ!$I$4:$M$5,2,FALSE),0),
  AND(S681=4),IFERROR(VLOOKUP(入力項目!$S$13,子育て関連マスタ!$I$9:$M$12,2,FALSE),0),
  AND(S681=7),IFERROR(VLOOKUP(入力項目!$S$14,子育て関連マスタ!$I$16:$M$17,2,FALSE),0),
  AND(S681=13),IFERROR(VLOOKUP(入力項目!$S$15,子育て関連マスタ!$I$21:$M$22,2,FALSE),0),
  AND(S681=16),IFERROR(VLOOKUP(入力項目!$S$16,子育て関連マスタ!$I$26:$M$28,2,FALSE),0),
  AND(S681=19,入力項目!$S$16&lt;&gt;"高専"),IFERROR(VLOOKUP(入力項目!$S$17,子育て関連マスタ!$I$32:$M$37,2,FALSE),0),
  AND(S681=21,入力項目!$S$16="高専"),IFERROR(VLOOKUP(入力項目!$S$17,子育て関連マスタ!$I$32:$M$37,2,FALSE),0),
  S681&gt;=22,0
  ),0),0
) +
IF(AND(S681&gt;=1,S681&lt;=15),IF($D681=入力項目!$S$8,入力項目!$S$3,0),0) +
IF(AND(S681&gt;=1,S681&lt;=15),IF($D681=5,入力項目!$S$4,0),0) +
IF(AND(S681&gt;=1,S681&lt;=15),IF($D681=12,入力項目!$S$5,0),0) +
IF(AND(入力項目!$S$7=$A681,入力項目!$S$8=$D681),子育て関連マスタ!$C$14,0) +
IFERROR(IF(AND(YEAR(EDATE(DATE(入力項目!$S$7,入力項目!$S$8,1),1))=$A681,MONTH(EDATE(DATE(入力項目!$S$7,入力項目!$S$8,1),1))=$D681),子育て関連マスタ!$C$15,0),0) +
IF(AND(OR(S681=3,S681=5,S681=7),$D681=11),子育て関連マスタ!$C$17,0) +
IF(AND(S681=20,$D681=1),子育て関連マスタ!$C$18,0) +
IF(AND(S681=20,$D681=1),
IFERROR(_xlfn.IFS(
入力項目!$S$10="男",子育て関連マスタ!$C$18,
入力項目!$S$10="女",子育て関連マスタ!$C$19
),0),0
) +
IF(AND(S681&gt;=入力項目!$S$18,S681&lt;=入力項目!$S$19),入力項目!$S$20,0) +
IF(AND(S681&gt;=入力項目!$S$21,S681&lt;=入力項目!$S$22),入力項目!$S$23,0) +
IF(AND(S681&gt;=入力項目!$S$24,S681&lt;=入力項目!$S$25),入力項目!$S$26,0)
)</f>
        <v>0</v>
      </c>
      <c r="AH681">
        <f ca="1">-(
_xlfn.IFS(
T681&lt;=入力項目!$S$11,0,
AND(T681&gt;=入力項目!$S$11+1,T681&lt;=3),IFERROR(VLOOKUP(入力項目!$S$12,子育て関連マスタ!$I$4:$M$5,4,FALSE),0),
AND(T681&gt;=4,T681&lt;=6),IFERROR(VLOOKUP(入力項目!$S$13,子育て関連マスタ!$I$9:$M$12,4,FALSE),0),
AND(T681&gt;=7,T681&lt;=12),IFERROR(VLOOKUP(入力項目!$S$14,子育て関連マスタ!$I$16:$M$17,4,FALSE),0),
AND(T681&gt;=13,T681&lt;=15),IFERROR(VLOOKUP(入力項目!$S$15,子育て関連マスタ!$I$21:$M$22,4,FALSE),0),
AND(T681&gt;=16,T681&lt;=18),IFERROR(VLOOKUP(入力項目!$S$16,子育て関連マスタ!$I$26:$M$28,4,FALSE),0),
AND(T681&gt;=19,T681&lt;=20,入力項目!$S$16="高専"),IFERROR(VLOOKUP(入力項目!$S$16,子育て関連マスタ!$I$26:$M$28,4,FALSE),0),
AND(T681&gt;=19,T681&lt;=20,入力項目!$S$16&lt;&gt;"高専"),IFERROR(VLOOKUP(入力項目!$S$17,子育て関連マスタ!$I$32:$M$37,4,FALSE),0),
AND(T681&gt;=21,T681&lt;=22,入力項目!$S$16="高専"),IFERROR(VLOOKUP(入力項目!$S$17,子育て関連マスタ!$I$32:$M$34,4,FALSE),0),
AND(T681&gt;=21,T681&lt;=22,入力項目!$S$16&lt;&gt;"高専"),IFERROR(VLOOKUP(入力項目!$S$17,子育て関連マスタ!$I$32:$M$34,4,FALSE),0),
T681&gt;=23,0
) +
IF($D681=4,
  IFERROR(_xlfn.IFS(
  T681&lt;=入力項目!$S$11,0,
  AND(T681=入力項目!$S$11),IFERROR(VLOOKUP(入力項目!$S$12,子育て関連マスタ!$I$4:$M$5,2,FALSE),0),
  AND(T681=4),IFERROR(VLOOKUP(入力項目!$S$13,子育て関連マスタ!$I$9:$M$12,2,FALSE),0),
  AND(T681=7),IFERROR(VLOOKUP(入力項目!$S$14,子育て関連マスタ!$I$16:$M$17,2,FALSE),0),
  AND(T681=13),IFERROR(VLOOKUP(入力項目!$S$15,子育て関連マスタ!$I$21:$M$22,2,FALSE),0),
  AND(T681=16),IFERROR(VLOOKUP(入力項目!$S$16,子育て関連マスタ!$I$26:$M$28,2,FALSE),0),
  AND(T681=19,入力項目!$S$16&lt;&gt;"高専"),IFERROR(VLOOKUP(入力項目!$S$17,子育て関連マスタ!$I$32:$M$37,2,FALSE),0),
  AND(T681=21,入力項目!$S$16="高専"),IFERROR(VLOOKUP(入力項目!$S$17,子育て関連マスタ!$I$32:$M$37,2,FALSE),0),
  T681&gt;=22,0
  ),0),0
) +
IF(AND(T681&gt;=1,T681&lt;=15),IF($D681=入力項目!$S$8,入力項目!$S$3,0),0) +
IF(AND(T681&gt;=1,T681&lt;=15),IF($D681=5,入力項目!$S$4,0),0) +
IF(AND(T681&gt;=1,T681&lt;=15),IF($D681=12,入力項目!$S$5,0),0) +
IF(AND(入力項目!$S$7=$A681,入力項目!$S$8=$D681),子育て関連マスタ!$C$14,0) +
IFERROR(IF(AND(YEAR(EDATE(DATE(入力項目!$S$7,入力項目!$S$8,1),1))=$A681,MONTH(EDATE(DATE(入力項目!$S$7,入力項目!$S$8,1),1))=$D681),子育て関連マスタ!$C$15,0),0) +
IF(AND(OR(T681=3,T681=5,T681=7),$D681=11),子育て関連マスタ!$C$17,0) +
IF(AND(T681=20,$D681=1),子育て関連マスタ!$C$18,0) +
IF(AND(T681=20,$D681=1),
IFERROR(_xlfn.IFS(
入力項目!$S$10="男",子育て関連マスタ!$C$18,
入力項目!$S$10="女",子育て関連マスタ!$C$19
),0),0
) +
IF(AND(T681&gt;=入力項目!$S$18,T681&lt;=入力項目!$S$19),入力項目!$S$20,0) +
IF(AND(T681&gt;=入力項目!$S$21,T681&lt;=入力項目!$S$22),入力項目!$S$23,0) +
IF(AND(T681&gt;=入力項目!$S$24,T681&lt;=入力項目!$S$25),入力項目!$S$26,0)
)</f>
        <v>0</v>
      </c>
      <c r="AI681">
        <f ca="1">-(
_xlfn.IFS(
U681&lt;=入力項目!$S$11,0,
AND(U681&gt;=入力項目!$S$11+1,U681&lt;=3),IFERROR(VLOOKUP(入力項目!$S$12,子育て関連マスタ!$I$4:$M$5,4,FALSE),0),
AND(U681&gt;=4,U681&lt;=6),IFERROR(VLOOKUP(入力項目!$S$13,子育て関連マスタ!$I$9:$M$12,4,FALSE),0),
AND(U681&gt;=7,U681&lt;=12),IFERROR(VLOOKUP(入力項目!$S$14,子育て関連マスタ!$I$16:$M$17,4,FALSE),0),
AND(U681&gt;=13,U681&lt;=15),IFERROR(VLOOKUP(入力項目!$S$15,子育て関連マスタ!$I$21:$M$22,4,FALSE),0),
AND(U681&gt;=16,U681&lt;=18),IFERROR(VLOOKUP(入力項目!$S$16,子育て関連マスタ!$I$26:$M$28,4,FALSE),0),
AND(U681&gt;=19,U681&lt;=20,入力項目!$S$16="高専"),IFERROR(VLOOKUP(入力項目!$S$16,子育て関連マスタ!$I$26:$M$28,4,FALSE),0),
AND(U681&gt;=19,U681&lt;=20,入力項目!$S$16&lt;&gt;"高専"),IFERROR(VLOOKUP(入力項目!$S$17,子育て関連マスタ!$I$32:$M$37,4,FALSE),0),
AND(U681&gt;=21,U681&lt;=22,入力項目!$S$16="高専"),IFERROR(VLOOKUP(入力項目!$S$17,子育て関連マスタ!$I$32:$M$34,4,FALSE),0),
AND(U681&gt;=21,U681&lt;=22,入力項目!$S$16&lt;&gt;"高専"),IFERROR(VLOOKUP(入力項目!$S$17,子育て関連マスタ!$I$32:$M$34,4,FALSE),0),
U681&gt;=23,0
) +
IF($D681=4,
  IFERROR(_xlfn.IFS(
  U681&lt;=入力項目!$S$11,0,
  AND(U681=入力項目!$S$11),IFERROR(VLOOKUP(入力項目!$S$12,子育て関連マスタ!$I$4:$M$5,2,FALSE),0),
  AND(U681=4),IFERROR(VLOOKUP(入力項目!$S$13,子育て関連マスタ!$I$9:$M$12,2,FALSE),0),
  AND(U681=7),IFERROR(VLOOKUP(入力項目!$S$14,子育て関連マスタ!$I$16:$M$17,2,FALSE),0),
  AND(U681=13),IFERROR(VLOOKUP(入力項目!$S$15,子育て関連マスタ!$I$21:$M$22,2,FALSE),0),
  AND(U681=16),IFERROR(VLOOKUP(入力項目!$S$16,子育て関連マスタ!$I$26:$M$28,2,FALSE),0),
  AND(U681=19,入力項目!$S$16&lt;&gt;"高専"),IFERROR(VLOOKUP(入力項目!$S$17,子育て関連マスタ!$I$32:$M$37,2,FALSE),0),
  AND(U681=21,入力項目!$S$16="高専"),IFERROR(VLOOKUP(入力項目!$S$17,子育て関連マスタ!$I$32:$M$37,2,FALSE),0),
  U681&gt;=22,0
  ),0),0
) +
IF(AND(U681&gt;=1,U681&lt;=15),IF($D681=入力項目!$S$8,入力項目!$S$3,0),0) +
IF(AND(U681&gt;=1,U681&lt;=15),IF($D681=5,入力項目!$S$4,0),0) +
IF(AND(U681&gt;=1,U681&lt;=15),IF($D681=12,入力項目!$S$5,0),0) +
IF(AND(入力項目!$S$7=$A681,入力項目!$S$8=$D681),子育て関連マスタ!$C$14,0) +
IFERROR(IF(AND(YEAR(EDATE(DATE(入力項目!$S$7,入力項目!$S$8,1),1))=$A681,MONTH(EDATE(DATE(入力項目!$S$7,入力項目!$S$8,1),1))=$D681),子育て関連マスタ!$C$15,0),0) +
IF(AND(OR(U681=3,U681=5,U681=7),$D681=11),子育て関連マスタ!$C$17,0) +
IF(AND(U681=20,$D681=1),子育て関連マスタ!$C$18,0) +
IF(AND(U681=20,$D681=1),
IFERROR(_xlfn.IFS(
入力項目!$S$10="男",子育て関連マスタ!$C$18,
入力項目!$S$10="女",子育て関連マスタ!$C$19
),0),0
) +
IF(AND(U681&gt;=入力項目!$S$18,U681&lt;=入力項目!$S$19),入力項目!$S$20,0) +
IF(AND(U681&gt;=入力項目!$S$21,U681&lt;=入力項目!$S$22),入力項目!$S$23,0) +
IF(AND(U681&gt;=入力項目!$S$24,U681&lt;=入力項目!$S$25),入力項目!$S$26,0)
)</f>
        <v>0</v>
      </c>
      <c r="AJ681" s="10">
        <f ca="1">-VLOOKUP($D681,月別収支!$A$2:$H$13,7,FALSE)</f>
        <v>-20000</v>
      </c>
    </row>
    <row r="682" spans="1:36" x14ac:dyDescent="0.4">
      <c r="A682">
        <f t="shared" ca="1" si="173"/>
        <v>2081</v>
      </c>
      <c r="B682">
        <f t="shared" ca="1" si="180"/>
        <v>2081</v>
      </c>
      <c r="C682">
        <f t="shared" ca="1" si="181"/>
        <v>57</v>
      </c>
      <c r="D682">
        <f t="shared" ca="1" si="174"/>
        <v>4</v>
      </c>
      <c r="E682" t="str">
        <f t="shared" ca="1" si="175"/>
        <v>2081年4月</v>
      </c>
      <c r="F682">
        <f ca="1">IF(OR(入力項目!$N$5&lt;$A682,AND(入力項目!$N$5=$A682,入力項目!$N$6&lt;$D682)),IF(F681=0,1,IF(G682=12,F681+1,F681)),0)</f>
        <v>56</v>
      </c>
      <c r="G682">
        <f ca="1">IF(OR(入力項目!$N$5&lt;$A682,AND(入力項目!$N$5=$A682,入力項目!$N$6&lt;$D682)),IF(G681=12,1,G681+1),0)</f>
        <v>6</v>
      </c>
      <c r="H682" t="str">
        <f t="shared" ca="1" si="176"/>
        <v>56_6</v>
      </c>
      <c r="I682">
        <f ca="1">IF(
  IFERROR(AND($C682&gt;0,MOD($C682,入力項目!$N$22)=0,$D682=入力項目!$N$23), FALSE),
  1,
  IF(
    AND(I681&gt;0,J681=12),
    IF(I681=入力項目!$N$28, 0, I681+1),
    I681
  )
)</f>
        <v>2</v>
      </c>
      <c r="J682">
        <f ca="1">IF($D682=入力項目!$N$23,1,IFERROR(J681+1,1))</f>
        <v>11</v>
      </c>
      <c r="K682" t="str">
        <f t="shared" ca="1" si="177"/>
        <v>2_11</v>
      </c>
      <c r="L682">
        <f ca="1">L681+IF(入力項目!$D$4=$D682,1,0)</f>
        <v>85</v>
      </c>
      <c r="M682" t="str">
        <f t="shared" ca="1" si="178"/>
        <v>85歳</v>
      </c>
      <c r="N682">
        <f t="shared" ca="1" si="182"/>
        <v>86</v>
      </c>
      <c r="O682" t="str">
        <f t="shared" ca="1" si="179"/>
        <v>86歳</v>
      </c>
      <c r="P682">
        <f t="shared" ca="1" si="183"/>
        <v>61</v>
      </c>
      <c r="Q682">
        <f t="shared" ca="1" si="184"/>
        <v>59</v>
      </c>
      <c r="R682">
        <f t="shared" ca="1" si="185"/>
        <v>2082</v>
      </c>
      <c r="S682">
        <f t="shared" ca="1" si="186"/>
        <v>2082</v>
      </c>
      <c r="T682">
        <f t="shared" ca="1" si="187"/>
        <v>2082</v>
      </c>
      <c r="U682">
        <f t="shared" ca="1" si="188"/>
        <v>2082</v>
      </c>
      <c r="V682" s="10">
        <f t="shared" ca="1" si="189"/>
        <v>52960425</v>
      </c>
      <c r="W682" s="10">
        <f ca="1">IF($L682&lt;その他マスタ!$B$1,VLOOKUP($D682,月別収支!$A$2:$H$13,2,FALSE),その他マスタ!$B$3)+IF(AND($L682=その他マスタ!$B$1,入力項目!$I$9="あり",$D682=入力項目!$D$4),その他マスタ!$B$2,0)</f>
        <v>150000</v>
      </c>
      <c r="X682" s="10">
        <f ca="1">-IF(入力項目!$K$5=TRUE,
IF($F682+$G682&lt;3,VLOOKUP($D682,月別収支!$A$2:$H$13,8,FALSE),0)+IFERROR(VLOOKUP($H682,住宅ローン計算!C:P,13,FALSE),0)+IF($F682&gt;1,IF(OR($G682=3,$G682=6,$G682=9,$G682=12),ROUNDUP(入力項目!$N$18/4,0),0),0),
VLOOKUP($D682,月別収支!$A$2:$H$13,8,FALSE))</f>
        <v>-37500</v>
      </c>
      <c r="Y682" s="10">
        <f ca="1">-VLOOKUP($D682,月別収支!$A$2:$H$13,3,FALSE)</f>
        <v>-75000</v>
      </c>
      <c r="Z682" s="10">
        <f ca="1">-VLOOKUP($D682,月別収支!$A$2:$H$13,4,FALSE)</f>
        <v>-27000</v>
      </c>
      <c r="AA682" s="10">
        <f ca="1">-VLOOKUP($D682,月別収支!$A$2:$H$13,6,FALSE)</f>
        <v>-10000</v>
      </c>
      <c r="AB682" s="10">
        <f ca="1">-(
VLOOKUP($D682,月別収支!$A$2:$H$13,5,FALSE)+IF(AND(入力項目!$I$27&lt;=$A682,ISEVEN($A682-入力項目!$I$27),入力項目!$I$28=$D682),入力項目!$I$26,0)
+IF(入力項目!$K$26=TRUE,
IFERROR(VLOOKUP($K682,マイカーローン計算!C:P,13,FALSE),0),
IFERROR(
  IF(AND($C682&gt;0,MOD($C682,入力項目!$N$22)=0,$D682=入力項目!$N$23),入力項目!$N$24,0),
 0
)
)
)</f>
        <v>-20000</v>
      </c>
      <c r="AC682" s="10">
        <f ca="1">-IF($A682&lt;入力項目!$N$33,入力項目!$N$35,IF(AND($A682=入力項目!$N$33,$D682&lt;=入力項目!$N$34),入力項目!$N$35,0))</f>
        <v>0</v>
      </c>
      <c r="AD682">
        <f ca="1">-(
_xlfn.IFS(
P682&lt;=入力項目!$S$11,0,
AND(P682&gt;=入力項目!$S$11+1,P682&lt;=3),IFERROR(VLOOKUP(入力項目!$S$12,子育て関連マスタ!$I$4:$M$5,4,FALSE),0),
AND(P682&gt;=4,P682&lt;=6),IFERROR(VLOOKUP(入力項目!$S$13,子育て関連マスタ!$I$9:$M$12,4,FALSE),0),
AND(P682&gt;=7,P682&lt;=12),IFERROR(VLOOKUP(入力項目!$S$14,子育て関連マスタ!$I$16:$M$17,4,FALSE),0),
AND(P682&gt;=13,P682&lt;=15),IFERROR(VLOOKUP(入力項目!$S$15,子育て関連マスタ!$I$21:$M$22,4,FALSE),0),
AND(P682&gt;=16,P682&lt;=18),IFERROR(VLOOKUP(入力項目!$S$16,子育て関連マスタ!$I$26:$M$28,4,FALSE),0),
AND(P682&gt;=19,P682&lt;=20,入力項目!$S$16="高専"),IFERROR(VLOOKUP(入力項目!$S$16,子育て関連マスタ!$I$26:$M$28,4,FALSE),0),
AND(P682&gt;=19,P682&lt;=20,入力項目!$S$16&lt;&gt;"高専"),IFERROR(VLOOKUP(入力項目!$S$17,子育て関連マスタ!$I$32:$M$37,4,FALSE),0),
AND(P682&gt;=21,P682&lt;=22,入力項目!$S$16="高専"),IFERROR(VLOOKUP(入力項目!$S$17,子育て関連マスタ!$I$32:$M$34,4,FALSE),0),
AND(P682&gt;=21,P682&lt;=22,入力項目!$S$16&lt;&gt;"高専"),IFERROR(VLOOKUP(入力項目!$S$17,子育て関連マスタ!$I$32:$M$34,4,FALSE),0),
P682&gt;=23,0
) +
IF($D682=4,
  IFERROR(_xlfn.IFS(
  P682&lt;=入力項目!$S$11,0,
  AND(P682=入力項目!$S$11),IFERROR(VLOOKUP(入力項目!$S$12,子育て関連マスタ!$I$4:$M$5,2,FALSE),0),
  AND(P682=4),IFERROR(VLOOKUP(入力項目!$S$13,子育て関連マスタ!$I$9:$M$12,2,FALSE),0),
  AND(P682=7),IFERROR(VLOOKUP(入力項目!$S$14,子育て関連マスタ!$I$16:$M$17,2,FALSE),0),
  AND(P682=13),IFERROR(VLOOKUP(入力項目!$S$15,子育て関連マスタ!$I$21:$M$22,2,FALSE),0),
  AND(P682=16),IFERROR(VLOOKUP(入力項目!$S$16,子育て関連マスタ!$I$26:$M$28,2,FALSE),0),
  AND(P682=19,入力項目!$S$16&lt;&gt;"高専"),IFERROR(VLOOKUP(入力項目!$S$17,子育て関連マスタ!$I$32:$M$37,2,FALSE),0),
  AND(P682=21,入力項目!$S$16="高専"),IFERROR(VLOOKUP(入力項目!$S$17,子育て関連マスタ!$I$32:$M$37,2,FALSE),0),
  P682&gt;=22,0
  ),0),0
) +
IF(AND(P682&gt;=1,P682&lt;=15),IF($D682=入力項目!$S$8,入力項目!$S$3,0),0) +
IF(AND(P682&gt;=1,P682&lt;=15),IF($D682=5,入力項目!$S$4,0),0) +
IF(AND(P682&gt;=1,P682&lt;=15),IF($D682=12,入力項目!$S$5,0),0) +
IF(AND(入力項目!$S$7=$A682,入力項目!$S$8=$D682),子育て関連マスタ!$C$14,0) +
IFERROR(IF(AND(YEAR(EDATE(DATE(入力項目!$S$7,入力項目!$S$8,1),1))=$A682,MONTH(EDATE(DATE(入力項目!$S$7,入力項目!$S$8,1),1))=$D682),子育て関連マスタ!$C$15,0),0) +
IF(AND(OR(P682=3,P682=5,P682=7),$D682=11),子育て関連マスタ!$C$17,0) +
IF(AND(P682=20,$D682=1),子育て関連マスタ!$C$18,0) +
IF(AND(P682=20,$D682=1),
IFERROR(_xlfn.IFS(
入力項目!$S$10="男",子育て関連マスタ!$C$18,
入力項目!$S$10="女",子育て関連マスタ!$C$19
),0),0
) +
IF(AND(P682&gt;=入力項目!$S$18,P682&lt;=入力項目!$S$19),入力項目!$S$20,0) +
IF(AND(P682&gt;=入力項目!$S$21,P682&lt;=入力項目!$S$22),入力項目!$S$23,0) +
IF(AND(P682&gt;=入力項目!$S$24,P682&lt;=入力項目!$S$25),入力項目!$S$26,0)
)</f>
        <v>0</v>
      </c>
      <c r="AE682">
        <f ca="1">-(
_xlfn.IFS(
Q682&lt;=入力項目!$S$11,0,
AND(Q682&gt;=入力項目!$S$11+1,Q682&lt;=3),IFERROR(VLOOKUP(入力項目!$S$12,子育て関連マスタ!$I$4:$M$5,4,FALSE),0),
AND(Q682&gt;=4,Q682&lt;=6),IFERROR(VLOOKUP(入力項目!$S$13,子育て関連マスタ!$I$9:$M$12,4,FALSE),0),
AND(Q682&gt;=7,Q682&lt;=12),IFERROR(VLOOKUP(入力項目!$S$14,子育て関連マスタ!$I$16:$M$17,4,FALSE),0),
AND(Q682&gt;=13,Q682&lt;=15),IFERROR(VLOOKUP(入力項目!$S$15,子育て関連マスタ!$I$21:$M$22,4,FALSE),0),
AND(Q682&gt;=16,Q682&lt;=18),IFERROR(VLOOKUP(入力項目!$S$16,子育て関連マスタ!$I$26:$M$28,4,FALSE),0),
AND(Q682&gt;=19,Q682&lt;=20,入力項目!$S$16="高専"),IFERROR(VLOOKUP(入力項目!$S$16,子育て関連マスタ!$I$26:$M$28,4,FALSE),0),
AND(Q682&gt;=19,Q682&lt;=20,入力項目!$S$16&lt;&gt;"高専"),IFERROR(VLOOKUP(入力項目!$S$17,子育て関連マスタ!$I$32:$M$37,4,FALSE),0),
AND(Q682&gt;=21,Q682&lt;=22,入力項目!$S$16="高専"),IFERROR(VLOOKUP(入力項目!$S$17,子育て関連マスタ!$I$32:$M$34,4,FALSE),0),
AND(Q682&gt;=21,Q682&lt;=22,入力項目!$S$16&lt;&gt;"高専"),IFERROR(VLOOKUP(入力項目!$S$17,子育て関連マスタ!$I$32:$M$34,4,FALSE),0),
Q682&gt;=23,0
) +
IF($D682=4,
  IFERROR(_xlfn.IFS(
  Q682&lt;=入力項目!$S$11,0,
  AND(Q682=入力項目!$S$11),IFERROR(VLOOKUP(入力項目!$S$12,子育て関連マスタ!$I$4:$M$5,2,FALSE),0),
  AND(Q682=4),IFERROR(VLOOKUP(入力項目!$S$13,子育て関連マスタ!$I$9:$M$12,2,FALSE),0),
  AND(Q682=7),IFERROR(VLOOKUP(入力項目!$S$14,子育て関連マスタ!$I$16:$M$17,2,FALSE),0),
  AND(Q682=13),IFERROR(VLOOKUP(入力項目!$S$15,子育て関連マスタ!$I$21:$M$22,2,FALSE),0),
  AND(Q682=16),IFERROR(VLOOKUP(入力項目!$S$16,子育て関連マスタ!$I$26:$M$28,2,FALSE),0),
  AND(Q682=19,入力項目!$S$16&lt;&gt;"高専"),IFERROR(VLOOKUP(入力項目!$S$17,子育て関連マスタ!$I$32:$M$37,2,FALSE),0),
  AND(Q682=21,入力項目!$S$16="高専"),IFERROR(VLOOKUP(入力項目!$S$17,子育て関連マスタ!$I$32:$M$37,2,FALSE),0),
  Q682&gt;=22,0
  ),0),0
) +
IF(AND(Q682&gt;=1,Q682&lt;=15),IF($D682=入力項目!$S$8,入力項目!$S$3,0),0) +
IF(AND(Q682&gt;=1,Q682&lt;=15),IF($D682=5,入力項目!$S$4,0),0) +
IF(AND(Q682&gt;=1,Q682&lt;=15),IF($D682=12,入力項目!$S$5,0),0) +
IF(AND(入力項目!$S$7=$A682,入力項目!$S$8=$D682),子育て関連マスタ!$C$14,0) +
IFERROR(IF(AND(YEAR(EDATE(DATE(入力項目!$S$7,入力項目!$S$8,1),1))=$A682,MONTH(EDATE(DATE(入力項目!$S$7,入力項目!$S$8,1),1))=$D682),子育て関連マスタ!$C$15,0),0) +
IF(AND(OR(Q682=3,Q682=5,Q682=7),$D682=11),子育て関連マスタ!$C$17,0) +
IF(AND(Q682=20,$D682=1),子育て関連マスタ!$C$18,0) +
IF(AND(Q682=20,$D682=1),
IFERROR(_xlfn.IFS(
入力項目!$S$10="男",子育て関連マスタ!$C$18,
入力項目!$S$10="女",子育て関連マスタ!$C$19
),0),0
) +
IF(AND(Q682&gt;=入力項目!$S$18,Q682&lt;=入力項目!$S$19),入力項目!$S$20,0) +
IF(AND(Q682&gt;=入力項目!$S$21,Q682&lt;=入力項目!$S$22),入力項目!$S$23,0) +
IF(AND(Q682&gt;=入力項目!$S$24,Q682&lt;=入力項目!$S$25),入力項目!$S$26,0)
)</f>
        <v>0</v>
      </c>
      <c r="AF682">
        <f ca="1">-(
_xlfn.IFS(
R682&lt;=入力項目!$S$11,0,
AND(R682&gt;=入力項目!$S$11+1,R682&lt;=3),IFERROR(VLOOKUP(入力項目!$S$12,子育て関連マスタ!$I$4:$M$5,4,FALSE),0),
AND(R682&gt;=4,R682&lt;=6),IFERROR(VLOOKUP(入力項目!$S$13,子育て関連マスタ!$I$9:$M$12,4,FALSE),0),
AND(R682&gt;=7,R682&lt;=12),IFERROR(VLOOKUP(入力項目!$S$14,子育て関連マスタ!$I$16:$M$17,4,FALSE),0),
AND(R682&gt;=13,R682&lt;=15),IFERROR(VLOOKUP(入力項目!$S$15,子育て関連マスタ!$I$21:$M$22,4,FALSE),0),
AND(R682&gt;=16,R682&lt;=18),IFERROR(VLOOKUP(入力項目!$S$16,子育て関連マスタ!$I$26:$M$28,4,FALSE),0),
AND(R682&gt;=19,R682&lt;=20,入力項目!$S$16="高専"),IFERROR(VLOOKUP(入力項目!$S$16,子育て関連マスタ!$I$26:$M$28,4,FALSE),0),
AND(R682&gt;=19,R682&lt;=20,入力項目!$S$16&lt;&gt;"高専"),IFERROR(VLOOKUP(入力項目!$S$17,子育て関連マスタ!$I$32:$M$37,4,FALSE),0),
AND(R682&gt;=21,R682&lt;=22,入力項目!$S$16="高専"),IFERROR(VLOOKUP(入力項目!$S$17,子育て関連マスタ!$I$32:$M$34,4,FALSE),0),
AND(R682&gt;=21,R682&lt;=22,入力項目!$S$16&lt;&gt;"高専"),IFERROR(VLOOKUP(入力項目!$S$17,子育て関連マスタ!$I$32:$M$34,4,FALSE),0),
R682&gt;=23,0
) +
IF($D682=4,
  IFERROR(_xlfn.IFS(
  R682&lt;=入力項目!$S$11,0,
  AND(R682=入力項目!$S$11),IFERROR(VLOOKUP(入力項目!$S$12,子育て関連マスタ!$I$4:$M$5,2,FALSE),0),
  AND(R682=4),IFERROR(VLOOKUP(入力項目!$S$13,子育て関連マスタ!$I$9:$M$12,2,FALSE),0),
  AND(R682=7),IFERROR(VLOOKUP(入力項目!$S$14,子育て関連マスタ!$I$16:$M$17,2,FALSE),0),
  AND(R682=13),IFERROR(VLOOKUP(入力項目!$S$15,子育て関連マスタ!$I$21:$M$22,2,FALSE),0),
  AND(R682=16),IFERROR(VLOOKUP(入力項目!$S$16,子育て関連マスタ!$I$26:$M$28,2,FALSE),0),
  AND(R682=19,入力項目!$S$16&lt;&gt;"高専"),IFERROR(VLOOKUP(入力項目!$S$17,子育て関連マスタ!$I$32:$M$37,2,FALSE),0),
  AND(R682=21,入力項目!$S$16="高専"),IFERROR(VLOOKUP(入力項目!$S$17,子育て関連マスタ!$I$32:$M$37,2,FALSE),0),
  R682&gt;=22,0
  ),0),0
) +
IF(AND(R682&gt;=1,R682&lt;=15),IF($D682=入力項目!$S$8,入力項目!$S$3,0),0) +
IF(AND(R682&gt;=1,R682&lt;=15),IF($D682=5,入力項目!$S$4,0),0) +
IF(AND(R682&gt;=1,R682&lt;=15),IF($D682=12,入力項目!$S$5,0),0) +
IF(AND(入力項目!$S$7=$A682,入力項目!$S$8=$D682),子育て関連マスタ!$C$14,0) +
IFERROR(IF(AND(YEAR(EDATE(DATE(入力項目!$S$7,入力項目!$S$8,1),1))=$A682,MONTH(EDATE(DATE(入力項目!$S$7,入力項目!$S$8,1),1))=$D682),子育て関連マスタ!$C$15,0),0) +
IF(AND(OR(R682=3,R682=5,R682=7),$D682=11),子育て関連マスタ!$C$17,0) +
IF(AND(R682=20,$D682=1),子育て関連マスタ!$C$18,0) +
IF(AND(R682=20,$D682=1),
IFERROR(_xlfn.IFS(
入力項目!$S$10="男",子育て関連マスタ!$C$18,
入力項目!$S$10="女",子育て関連マスタ!$C$19
),0),0
) +
IF(AND(R682&gt;=入力項目!$S$18,R682&lt;=入力項目!$S$19),入力項目!$S$20,0) +
IF(AND(R682&gt;=入力項目!$S$21,R682&lt;=入力項目!$S$22),入力項目!$S$23,0) +
IF(AND(R682&gt;=入力項目!$S$24,R682&lt;=入力項目!$S$25),入力項目!$S$26,0)
)</f>
        <v>0</v>
      </c>
      <c r="AG682">
        <f ca="1">-(
_xlfn.IFS(
S682&lt;=入力項目!$S$11,0,
AND(S682&gt;=入力項目!$S$11+1,S682&lt;=3),IFERROR(VLOOKUP(入力項目!$S$12,子育て関連マスタ!$I$4:$M$5,4,FALSE),0),
AND(S682&gt;=4,S682&lt;=6),IFERROR(VLOOKUP(入力項目!$S$13,子育て関連マスタ!$I$9:$M$12,4,FALSE),0),
AND(S682&gt;=7,S682&lt;=12),IFERROR(VLOOKUP(入力項目!$S$14,子育て関連マスタ!$I$16:$M$17,4,FALSE),0),
AND(S682&gt;=13,S682&lt;=15),IFERROR(VLOOKUP(入力項目!$S$15,子育て関連マスタ!$I$21:$M$22,4,FALSE),0),
AND(S682&gt;=16,S682&lt;=18),IFERROR(VLOOKUP(入力項目!$S$16,子育て関連マスタ!$I$26:$M$28,4,FALSE),0),
AND(S682&gt;=19,S682&lt;=20,入力項目!$S$16="高専"),IFERROR(VLOOKUP(入力項目!$S$16,子育て関連マスタ!$I$26:$M$28,4,FALSE),0),
AND(S682&gt;=19,S682&lt;=20,入力項目!$S$16&lt;&gt;"高専"),IFERROR(VLOOKUP(入力項目!$S$17,子育て関連マスタ!$I$32:$M$37,4,FALSE),0),
AND(S682&gt;=21,S682&lt;=22,入力項目!$S$16="高専"),IFERROR(VLOOKUP(入力項目!$S$17,子育て関連マスタ!$I$32:$M$34,4,FALSE),0),
AND(S682&gt;=21,S682&lt;=22,入力項目!$S$16&lt;&gt;"高専"),IFERROR(VLOOKUP(入力項目!$S$17,子育て関連マスタ!$I$32:$M$34,4,FALSE),0),
S682&gt;=23,0
) +
IF($D682=4,
  IFERROR(_xlfn.IFS(
  S682&lt;=入力項目!$S$11,0,
  AND(S682=入力項目!$S$11),IFERROR(VLOOKUP(入力項目!$S$12,子育て関連マスタ!$I$4:$M$5,2,FALSE),0),
  AND(S682=4),IFERROR(VLOOKUP(入力項目!$S$13,子育て関連マスタ!$I$9:$M$12,2,FALSE),0),
  AND(S682=7),IFERROR(VLOOKUP(入力項目!$S$14,子育て関連マスタ!$I$16:$M$17,2,FALSE),0),
  AND(S682=13),IFERROR(VLOOKUP(入力項目!$S$15,子育て関連マスタ!$I$21:$M$22,2,FALSE),0),
  AND(S682=16),IFERROR(VLOOKUP(入力項目!$S$16,子育て関連マスタ!$I$26:$M$28,2,FALSE),0),
  AND(S682=19,入力項目!$S$16&lt;&gt;"高専"),IFERROR(VLOOKUP(入力項目!$S$17,子育て関連マスタ!$I$32:$M$37,2,FALSE),0),
  AND(S682=21,入力項目!$S$16="高専"),IFERROR(VLOOKUP(入力項目!$S$17,子育て関連マスタ!$I$32:$M$37,2,FALSE),0),
  S682&gt;=22,0
  ),0),0
) +
IF(AND(S682&gt;=1,S682&lt;=15),IF($D682=入力項目!$S$8,入力項目!$S$3,0),0) +
IF(AND(S682&gt;=1,S682&lt;=15),IF($D682=5,入力項目!$S$4,0),0) +
IF(AND(S682&gt;=1,S682&lt;=15),IF($D682=12,入力項目!$S$5,0),0) +
IF(AND(入力項目!$S$7=$A682,入力項目!$S$8=$D682),子育て関連マスタ!$C$14,0) +
IFERROR(IF(AND(YEAR(EDATE(DATE(入力項目!$S$7,入力項目!$S$8,1),1))=$A682,MONTH(EDATE(DATE(入力項目!$S$7,入力項目!$S$8,1),1))=$D682),子育て関連マスタ!$C$15,0),0) +
IF(AND(OR(S682=3,S682=5,S682=7),$D682=11),子育て関連マスタ!$C$17,0) +
IF(AND(S682=20,$D682=1),子育て関連マスタ!$C$18,0) +
IF(AND(S682=20,$D682=1),
IFERROR(_xlfn.IFS(
入力項目!$S$10="男",子育て関連マスタ!$C$18,
入力項目!$S$10="女",子育て関連マスタ!$C$19
),0),0
) +
IF(AND(S682&gt;=入力項目!$S$18,S682&lt;=入力項目!$S$19),入力項目!$S$20,0) +
IF(AND(S682&gt;=入力項目!$S$21,S682&lt;=入力項目!$S$22),入力項目!$S$23,0) +
IF(AND(S682&gt;=入力項目!$S$24,S682&lt;=入力項目!$S$25),入力項目!$S$26,0)
)</f>
        <v>0</v>
      </c>
      <c r="AH682">
        <f ca="1">-(
_xlfn.IFS(
T682&lt;=入力項目!$S$11,0,
AND(T682&gt;=入力項目!$S$11+1,T682&lt;=3),IFERROR(VLOOKUP(入力項目!$S$12,子育て関連マスタ!$I$4:$M$5,4,FALSE),0),
AND(T682&gt;=4,T682&lt;=6),IFERROR(VLOOKUP(入力項目!$S$13,子育て関連マスタ!$I$9:$M$12,4,FALSE),0),
AND(T682&gt;=7,T682&lt;=12),IFERROR(VLOOKUP(入力項目!$S$14,子育て関連マスタ!$I$16:$M$17,4,FALSE),0),
AND(T682&gt;=13,T682&lt;=15),IFERROR(VLOOKUP(入力項目!$S$15,子育て関連マスタ!$I$21:$M$22,4,FALSE),0),
AND(T682&gt;=16,T682&lt;=18),IFERROR(VLOOKUP(入力項目!$S$16,子育て関連マスタ!$I$26:$M$28,4,FALSE),0),
AND(T682&gt;=19,T682&lt;=20,入力項目!$S$16="高専"),IFERROR(VLOOKUP(入力項目!$S$16,子育て関連マスタ!$I$26:$M$28,4,FALSE),0),
AND(T682&gt;=19,T682&lt;=20,入力項目!$S$16&lt;&gt;"高専"),IFERROR(VLOOKUP(入力項目!$S$17,子育て関連マスタ!$I$32:$M$37,4,FALSE),0),
AND(T682&gt;=21,T682&lt;=22,入力項目!$S$16="高専"),IFERROR(VLOOKUP(入力項目!$S$17,子育て関連マスタ!$I$32:$M$34,4,FALSE),0),
AND(T682&gt;=21,T682&lt;=22,入力項目!$S$16&lt;&gt;"高専"),IFERROR(VLOOKUP(入力項目!$S$17,子育て関連マスタ!$I$32:$M$34,4,FALSE),0),
T682&gt;=23,0
) +
IF($D682=4,
  IFERROR(_xlfn.IFS(
  T682&lt;=入力項目!$S$11,0,
  AND(T682=入力項目!$S$11),IFERROR(VLOOKUP(入力項目!$S$12,子育て関連マスタ!$I$4:$M$5,2,FALSE),0),
  AND(T682=4),IFERROR(VLOOKUP(入力項目!$S$13,子育て関連マスタ!$I$9:$M$12,2,FALSE),0),
  AND(T682=7),IFERROR(VLOOKUP(入力項目!$S$14,子育て関連マスタ!$I$16:$M$17,2,FALSE),0),
  AND(T682=13),IFERROR(VLOOKUP(入力項目!$S$15,子育て関連マスタ!$I$21:$M$22,2,FALSE),0),
  AND(T682=16),IFERROR(VLOOKUP(入力項目!$S$16,子育て関連マスタ!$I$26:$M$28,2,FALSE),0),
  AND(T682=19,入力項目!$S$16&lt;&gt;"高専"),IFERROR(VLOOKUP(入力項目!$S$17,子育て関連マスタ!$I$32:$M$37,2,FALSE),0),
  AND(T682=21,入力項目!$S$16="高専"),IFERROR(VLOOKUP(入力項目!$S$17,子育て関連マスタ!$I$32:$M$37,2,FALSE),0),
  T682&gt;=22,0
  ),0),0
) +
IF(AND(T682&gt;=1,T682&lt;=15),IF($D682=入力項目!$S$8,入力項目!$S$3,0),0) +
IF(AND(T682&gt;=1,T682&lt;=15),IF($D682=5,入力項目!$S$4,0),0) +
IF(AND(T682&gt;=1,T682&lt;=15),IF($D682=12,入力項目!$S$5,0),0) +
IF(AND(入力項目!$S$7=$A682,入力項目!$S$8=$D682),子育て関連マスタ!$C$14,0) +
IFERROR(IF(AND(YEAR(EDATE(DATE(入力項目!$S$7,入力項目!$S$8,1),1))=$A682,MONTH(EDATE(DATE(入力項目!$S$7,入力項目!$S$8,1),1))=$D682),子育て関連マスタ!$C$15,0),0) +
IF(AND(OR(T682=3,T682=5,T682=7),$D682=11),子育て関連マスタ!$C$17,0) +
IF(AND(T682=20,$D682=1),子育て関連マスタ!$C$18,0) +
IF(AND(T682=20,$D682=1),
IFERROR(_xlfn.IFS(
入力項目!$S$10="男",子育て関連マスタ!$C$18,
入力項目!$S$10="女",子育て関連マスタ!$C$19
),0),0
) +
IF(AND(T682&gt;=入力項目!$S$18,T682&lt;=入力項目!$S$19),入力項目!$S$20,0) +
IF(AND(T682&gt;=入力項目!$S$21,T682&lt;=入力項目!$S$22),入力項目!$S$23,0) +
IF(AND(T682&gt;=入力項目!$S$24,T682&lt;=入力項目!$S$25),入力項目!$S$26,0)
)</f>
        <v>0</v>
      </c>
      <c r="AI682">
        <f ca="1">-(
_xlfn.IFS(
U682&lt;=入力項目!$S$11,0,
AND(U682&gt;=入力項目!$S$11+1,U682&lt;=3),IFERROR(VLOOKUP(入力項目!$S$12,子育て関連マスタ!$I$4:$M$5,4,FALSE),0),
AND(U682&gt;=4,U682&lt;=6),IFERROR(VLOOKUP(入力項目!$S$13,子育て関連マスタ!$I$9:$M$12,4,FALSE),0),
AND(U682&gt;=7,U682&lt;=12),IFERROR(VLOOKUP(入力項目!$S$14,子育て関連マスタ!$I$16:$M$17,4,FALSE),0),
AND(U682&gt;=13,U682&lt;=15),IFERROR(VLOOKUP(入力項目!$S$15,子育て関連マスタ!$I$21:$M$22,4,FALSE),0),
AND(U682&gt;=16,U682&lt;=18),IFERROR(VLOOKUP(入力項目!$S$16,子育て関連マスタ!$I$26:$M$28,4,FALSE),0),
AND(U682&gt;=19,U682&lt;=20,入力項目!$S$16="高専"),IFERROR(VLOOKUP(入力項目!$S$16,子育て関連マスタ!$I$26:$M$28,4,FALSE),0),
AND(U682&gt;=19,U682&lt;=20,入力項目!$S$16&lt;&gt;"高専"),IFERROR(VLOOKUP(入力項目!$S$17,子育て関連マスタ!$I$32:$M$37,4,FALSE),0),
AND(U682&gt;=21,U682&lt;=22,入力項目!$S$16="高専"),IFERROR(VLOOKUP(入力項目!$S$17,子育て関連マスタ!$I$32:$M$34,4,FALSE),0),
AND(U682&gt;=21,U682&lt;=22,入力項目!$S$16&lt;&gt;"高専"),IFERROR(VLOOKUP(入力項目!$S$17,子育て関連マスタ!$I$32:$M$34,4,FALSE),0),
U682&gt;=23,0
) +
IF($D682=4,
  IFERROR(_xlfn.IFS(
  U682&lt;=入力項目!$S$11,0,
  AND(U682=入力項目!$S$11),IFERROR(VLOOKUP(入力項目!$S$12,子育て関連マスタ!$I$4:$M$5,2,FALSE),0),
  AND(U682=4),IFERROR(VLOOKUP(入力項目!$S$13,子育て関連マスタ!$I$9:$M$12,2,FALSE),0),
  AND(U682=7),IFERROR(VLOOKUP(入力項目!$S$14,子育て関連マスタ!$I$16:$M$17,2,FALSE),0),
  AND(U682=13),IFERROR(VLOOKUP(入力項目!$S$15,子育て関連マスタ!$I$21:$M$22,2,FALSE),0),
  AND(U682=16),IFERROR(VLOOKUP(入力項目!$S$16,子育て関連マスタ!$I$26:$M$28,2,FALSE),0),
  AND(U682=19,入力項目!$S$16&lt;&gt;"高専"),IFERROR(VLOOKUP(入力項目!$S$17,子育て関連マスタ!$I$32:$M$37,2,FALSE),0),
  AND(U682=21,入力項目!$S$16="高専"),IFERROR(VLOOKUP(入力項目!$S$17,子育て関連マスタ!$I$32:$M$37,2,FALSE),0),
  U682&gt;=22,0
  ),0),0
) +
IF(AND(U682&gt;=1,U682&lt;=15),IF($D682=入力項目!$S$8,入力項目!$S$3,0),0) +
IF(AND(U682&gt;=1,U682&lt;=15),IF($D682=5,入力項目!$S$4,0),0) +
IF(AND(U682&gt;=1,U682&lt;=15),IF($D682=12,入力項目!$S$5,0),0) +
IF(AND(入力項目!$S$7=$A682,入力項目!$S$8=$D682),子育て関連マスタ!$C$14,0) +
IFERROR(IF(AND(YEAR(EDATE(DATE(入力項目!$S$7,入力項目!$S$8,1),1))=$A682,MONTH(EDATE(DATE(入力項目!$S$7,入力項目!$S$8,1),1))=$D682),子育て関連マスタ!$C$15,0),0) +
IF(AND(OR(U682=3,U682=5,U682=7),$D682=11),子育て関連マスタ!$C$17,0) +
IF(AND(U682=20,$D682=1),子育て関連マスタ!$C$18,0) +
IF(AND(U682=20,$D682=1),
IFERROR(_xlfn.IFS(
入力項目!$S$10="男",子育て関連マスタ!$C$18,
入力項目!$S$10="女",子育て関連マスタ!$C$19
),0),0
) +
IF(AND(U682&gt;=入力項目!$S$18,U682&lt;=入力項目!$S$19),入力項目!$S$20,0) +
IF(AND(U682&gt;=入力項目!$S$21,U682&lt;=入力項目!$S$22),入力項目!$S$23,0) +
IF(AND(U682&gt;=入力項目!$S$24,U682&lt;=入力項目!$S$25),入力項目!$S$26,0)
)</f>
        <v>0</v>
      </c>
      <c r="AJ682" s="10">
        <f ca="1">-VLOOKUP($D682,月別収支!$A$2:$H$13,7,FALSE)</f>
        <v>-20000</v>
      </c>
    </row>
    <row r="683" spans="1:36" x14ac:dyDescent="0.4">
      <c r="A683">
        <f t="shared" ca="1" si="173"/>
        <v>2081</v>
      </c>
      <c r="B683">
        <f t="shared" ca="1" si="180"/>
        <v>2081</v>
      </c>
      <c r="C683">
        <f t="shared" ca="1" si="181"/>
        <v>57</v>
      </c>
      <c r="D683">
        <f t="shared" ca="1" si="174"/>
        <v>5</v>
      </c>
      <c r="E683" t="str">
        <f t="shared" ca="1" si="175"/>
        <v>2081年5月</v>
      </c>
      <c r="F683">
        <f ca="1">IF(OR(入力項目!$N$5&lt;$A683,AND(入力項目!$N$5=$A683,入力項目!$N$6&lt;$D683)),IF(F682=0,1,IF(G683=12,F682+1,F682)),0)</f>
        <v>56</v>
      </c>
      <c r="G683">
        <f ca="1">IF(OR(入力項目!$N$5&lt;$A683,AND(入力項目!$N$5=$A683,入力項目!$N$6&lt;$D683)),IF(G682=12,1,G682+1),0)</f>
        <v>7</v>
      </c>
      <c r="H683" t="str">
        <f t="shared" ca="1" si="176"/>
        <v>56_7</v>
      </c>
      <c r="I683">
        <f ca="1">IF(
  IFERROR(AND($C683&gt;0,MOD($C683,入力項目!$N$22)=0,$D683=入力項目!$N$23), FALSE),
  1,
  IF(
    AND(I682&gt;0,J682=12),
    IF(I682=入力項目!$N$28, 0, I682+1),
    I682
  )
)</f>
        <v>2</v>
      </c>
      <c r="J683">
        <f ca="1">IF($D683=入力項目!$N$23,1,IFERROR(J682+1,1))</f>
        <v>12</v>
      </c>
      <c r="K683" t="str">
        <f t="shared" ca="1" si="177"/>
        <v>2_12</v>
      </c>
      <c r="L683">
        <f ca="1">L682+IF(入力項目!$D$4=$D683,1,0)</f>
        <v>85</v>
      </c>
      <c r="M683" t="str">
        <f t="shared" ca="1" si="178"/>
        <v>85歳</v>
      </c>
      <c r="N683">
        <f t="shared" ca="1" si="182"/>
        <v>86</v>
      </c>
      <c r="O683" t="str">
        <f t="shared" ca="1" si="179"/>
        <v>86歳</v>
      </c>
      <c r="P683">
        <f t="shared" ca="1" si="183"/>
        <v>61</v>
      </c>
      <c r="Q683">
        <f t="shared" ca="1" si="184"/>
        <v>59</v>
      </c>
      <c r="R683">
        <f t="shared" ca="1" si="185"/>
        <v>2082</v>
      </c>
      <c r="S683">
        <f t="shared" ca="1" si="186"/>
        <v>2082</v>
      </c>
      <c r="T683">
        <f t="shared" ca="1" si="187"/>
        <v>2082</v>
      </c>
      <c r="U683">
        <f t="shared" ca="1" si="188"/>
        <v>2082</v>
      </c>
      <c r="V683" s="10">
        <f t="shared" ca="1" si="189"/>
        <v>52948425</v>
      </c>
      <c r="W683" s="10">
        <f ca="1">IF($L683&lt;その他マスタ!$B$1,VLOOKUP($D683,月別収支!$A$2:$H$13,2,FALSE),その他マスタ!$B$3)+IF(AND($L683=その他マスタ!$B$1,入力項目!$I$9="あり",$D683=入力項目!$D$4),その他マスタ!$B$2,0)</f>
        <v>150000</v>
      </c>
      <c r="X683" s="10">
        <f ca="1">-IF(入力項目!$K$5=TRUE,
IF($F683+$G683&lt;3,VLOOKUP($D683,月別収支!$A$2:$H$13,8,FALSE),0)+IFERROR(VLOOKUP($H683,住宅ローン計算!C:P,13,FALSE),0)+IF($F683&gt;1,IF(OR($G683=3,$G683=6,$G683=9,$G683=12),ROUNDUP(入力項目!$N$18/4,0),0),0),
VLOOKUP($D683,月別収支!$A$2:$H$13,8,FALSE))</f>
        <v>0</v>
      </c>
      <c r="Y683" s="10">
        <f ca="1">-VLOOKUP($D683,月別収支!$A$2:$H$13,3,FALSE)</f>
        <v>-75000</v>
      </c>
      <c r="Z683" s="10">
        <f ca="1">-VLOOKUP($D683,月別収支!$A$2:$H$13,4,FALSE)</f>
        <v>-27000</v>
      </c>
      <c r="AA683" s="10">
        <f ca="1">-VLOOKUP($D683,月別収支!$A$2:$H$13,6,FALSE)</f>
        <v>-10000</v>
      </c>
      <c r="AB683" s="10">
        <f ca="1">-(
VLOOKUP($D683,月別収支!$A$2:$H$13,5,FALSE)+IF(AND(入力項目!$I$27&lt;=$A683,ISEVEN($A683-入力項目!$I$27),入力項目!$I$28=$D683),入力項目!$I$26,0)
+IF(入力項目!$K$26=TRUE,
IFERROR(VLOOKUP($K683,マイカーローン計算!C:P,13,FALSE),0),
IFERROR(
  IF(AND($C683&gt;0,MOD($C683,入力項目!$N$22)=0,$D683=入力項目!$N$23),入力項目!$N$24,0),
 0
)
)
)</f>
        <v>-30000</v>
      </c>
      <c r="AC683" s="10">
        <f ca="1">-IF($A683&lt;入力項目!$N$33,入力項目!$N$35,IF(AND($A683=入力項目!$N$33,$D683&lt;=入力項目!$N$34),入力項目!$N$35,0))</f>
        <v>0</v>
      </c>
      <c r="AD683">
        <f ca="1">-(
_xlfn.IFS(
P683&lt;=入力項目!$S$11,0,
AND(P683&gt;=入力項目!$S$11+1,P683&lt;=3),IFERROR(VLOOKUP(入力項目!$S$12,子育て関連マスタ!$I$4:$M$5,4,FALSE),0),
AND(P683&gt;=4,P683&lt;=6),IFERROR(VLOOKUP(入力項目!$S$13,子育て関連マスタ!$I$9:$M$12,4,FALSE),0),
AND(P683&gt;=7,P683&lt;=12),IFERROR(VLOOKUP(入力項目!$S$14,子育て関連マスタ!$I$16:$M$17,4,FALSE),0),
AND(P683&gt;=13,P683&lt;=15),IFERROR(VLOOKUP(入力項目!$S$15,子育て関連マスタ!$I$21:$M$22,4,FALSE),0),
AND(P683&gt;=16,P683&lt;=18),IFERROR(VLOOKUP(入力項目!$S$16,子育て関連マスタ!$I$26:$M$28,4,FALSE),0),
AND(P683&gt;=19,P683&lt;=20,入力項目!$S$16="高専"),IFERROR(VLOOKUP(入力項目!$S$16,子育て関連マスタ!$I$26:$M$28,4,FALSE),0),
AND(P683&gt;=19,P683&lt;=20,入力項目!$S$16&lt;&gt;"高専"),IFERROR(VLOOKUP(入力項目!$S$17,子育て関連マスタ!$I$32:$M$37,4,FALSE),0),
AND(P683&gt;=21,P683&lt;=22,入力項目!$S$16="高専"),IFERROR(VLOOKUP(入力項目!$S$17,子育て関連マスタ!$I$32:$M$34,4,FALSE),0),
AND(P683&gt;=21,P683&lt;=22,入力項目!$S$16&lt;&gt;"高専"),IFERROR(VLOOKUP(入力項目!$S$17,子育て関連マスタ!$I$32:$M$34,4,FALSE),0),
P683&gt;=23,0
) +
IF($D683=4,
  IFERROR(_xlfn.IFS(
  P683&lt;=入力項目!$S$11,0,
  AND(P683=入力項目!$S$11),IFERROR(VLOOKUP(入力項目!$S$12,子育て関連マスタ!$I$4:$M$5,2,FALSE),0),
  AND(P683=4),IFERROR(VLOOKUP(入力項目!$S$13,子育て関連マスタ!$I$9:$M$12,2,FALSE),0),
  AND(P683=7),IFERROR(VLOOKUP(入力項目!$S$14,子育て関連マスタ!$I$16:$M$17,2,FALSE),0),
  AND(P683=13),IFERROR(VLOOKUP(入力項目!$S$15,子育て関連マスタ!$I$21:$M$22,2,FALSE),0),
  AND(P683=16),IFERROR(VLOOKUP(入力項目!$S$16,子育て関連マスタ!$I$26:$M$28,2,FALSE),0),
  AND(P683=19,入力項目!$S$16&lt;&gt;"高専"),IFERROR(VLOOKUP(入力項目!$S$17,子育て関連マスタ!$I$32:$M$37,2,FALSE),0),
  AND(P683=21,入力項目!$S$16="高専"),IFERROR(VLOOKUP(入力項目!$S$17,子育て関連マスタ!$I$32:$M$37,2,FALSE),0),
  P683&gt;=22,0
  ),0),0
) +
IF(AND(P683&gt;=1,P683&lt;=15),IF($D683=入力項目!$S$8,入力項目!$S$3,0),0) +
IF(AND(P683&gt;=1,P683&lt;=15),IF($D683=5,入力項目!$S$4,0),0) +
IF(AND(P683&gt;=1,P683&lt;=15),IF($D683=12,入力項目!$S$5,0),0) +
IF(AND(入力項目!$S$7=$A683,入力項目!$S$8=$D683),子育て関連マスタ!$C$14,0) +
IFERROR(IF(AND(YEAR(EDATE(DATE(入力項目!$S$7,入力項目!$S$8,1),1))=$A683,MONTH(EDATE(DATE(入力項目!$S$7,入力項目!$S$8,1),1))=$D683),子育て関連マスタ!$C$15,0),0) +
IF(AND(OR(P683=3,P683=5,P683=7),$D683=11),子育て関連マスタ!$C$17,0) +
IF(AND(P683=20,$D683=1),子育て関連マスタ!$C$18,0) +
IF(AND(P683=20,$D683=1),
IFERROR(_xlfn.IFS(
入力項目!$S$10="男",子育て関連マスタ!$C$18,
入力項目!$S$10="女",子育て関連マスタ!$C$19
),0),0
) +
IF(AND(P683&gt;=入力項目!$S$18,P683&lt;=入力項目!$S$19),入力項目!$S$20,0) +
IF(AND(P683&gt;=入力項目!$S$21,P683&lt;=入力項目!$S$22),入力項目!$S$23,0) +
IF(AND(P683&gt;=入力項目!$S$24,P683&lt;=入力項目!$S$25),入力項目!$S$26,0)
)</f>
        <v>0</v>
      </c>
      <c r="AE683">
        <f ca="1">-(
_xlfn.IFS(
Q683&lt;=入力項目!$S$11,0,
AND(Q683&gt;=入力項目!$S$11+1,Q683&lt;=3),IFERROR(VLOOKUP(入力項目!$S$12,子育て関連マスタ!$I$4:$M$5,4,FALSE),0),
AND(Q683&gt;=4,Q683&lt;=6),IFERROR(VLOOKUP(入力項目!$S$13,子育て関連マスタ!$I$9:$M$12,4,FALSE),0),
AND(Q683&gt;=7,Q683&lt;=12),IFERROR(VLOOKUP(入力項目!$S$14,子育て関連マスタ!$I$16:$M$17,4,FALSE),0),
AND(Q683&gt;=13,Q683&lt;=15),IFERROR(VLOOKUP(入力項目!$S$15,子育て関連マスタ!$I$21:$M$22,4,FALSE),0),
AND(Q683&gt;=16,Q683&lt;=18),IFERROR(VLOOKUP(入力項目!$S$16,子育て関連マスタ!$I$26:$M$28,4,FALSE),0),
AND(Q683&gt;=19,Q683&lt;=20,入力項目!$S$16="高専"),IFERROR(VLOOKUP(入力項目!$S$16,子育て関連マスタ!$I$26:$M$28,4,FALSE),0),
AND(Q683&gt;=19,Q683&lt;=20,入力項目!$S$16&lt;&gt;"高専"),IFERROR(VLOOKUP(入力項目!$S$17,子育て関連マスタ!$I$32:$M$37,4,FALSE),0),
AND(Q683&gt;=21,Q683&lt;=22,入力項目!$S$16="高専"),IFERROR(VLOOKUP(入力項目!$S$17,子育て関連マスタ!$I$32:$M$34,4,FALSE),0),
AND(Q683&gt;=21,Q683&lt;=22,入力項目!$S$16&lt;&gt;"高専"),IFERROR(VLOOKUP(入力項目!$S$17,子育て関連マスタ!$I$32:$M$34,4,FALSE),0),
Q683&gt;=23,0
) +
IF($D683=4,
  IFERROR(_xlfn.IFS(
  Q683&lt;=入力項目!$S$11,0,
  AND(Q683=入力項目!$S$11),IFERROR(VLOOKUP(入力項目!$S$12,子育て関連マスタ!$I$4:$M$5,2,FALSE),0),
  AND(Q683=4),IFERROR(VLOOKUP(入力項目!$S$13,子育て関連マスタ!$I$9:$M$12,2,FALSE),0),
  AND(Q683=7),IFERROR(VLOOKUP(入力項目!$S$14,子育て関連マスタ!$I$16:$M$17,2,FALSE),0),
  AND(Q683=13),IFERROR(VLOOKUP(入力項目!$S$15,子育て関連マスタ!$I$21:$M$22,2,FALSE),0),
  AND(Q683=16),IFERROR(VLOOKUP(入力項目!$S$16,子育て関連マスタ!$I$26:$M$28,2,FALSE),0),
  AND(Q683=19,入力項目!$S$16&lt;&gt;"高専"),IFERROR(VLOOKUP(入力項目!$S$17,子育て関連マスタ!$I$32:$M$37,2,FALSE),0),
  AND(Q683=21,入力項目!$S$16="高専"),IFERROR(VLOOKUP(入力項目!$S$17,子育て関連マスタ!$I$32:$M$37,2,FALSE),0),
  Q683&gt;=22,0
  ),0),0
) +
IF(AND(Q683&gt;=1,Q683&lt;=15),IF($D683=入力項目!$S$8,入力項目!$S$3,0),0) +
IF(AND(Q683&gt;=1,Q683&lt;=15),IF($D683=5,入力項目!$S$4,0),0) +
IF(AND(Q683&gt;=1,Q683&lt;=15),IF($D683=12,入力項目!$S$5,0),0) +
IF(AND(入力項目!$S$7=$A683,入力項目!$S$8=$D683),子育て関連マスタ!$C$14,0) +
IFERROR(IF(AND(YEAR(EDATE(DATE(入力項目!$S$7,入力項目!$S$8,1),1))=$A683,MONTH(EDATE(DATE(入力項目!$S$7,入力項目!$S$8,1),1))=$D683),子育て関連マスタ!$C$15,0),0) +
IF(AND(OR(Q683=3,Q683=5,Q683=7),$D683=11),子育て関連マスタ!$C$17,0) +
IF(AND(Q683=20,$D683=1),子育て関連マスタ!$C$18,0) +
IF(AND(Q683=20,$D683=1),
IFERROR(_xlfn.IFS(
入力項目!$S$10="男",子育て関連マスタ!$C$18,
入力項目!$S$10="女",子育て関連マスタ!$C$19
),0),0
) +
IF(AND(Q683&gt;=入力項目!$S$18,Q683&lt;=入力項目!$S$19),入力項目!$S$20,0) +
IF(AND(Q683&gt;=入力項目!$S$21,Q683&lt;=入力項目!$S$22),入力項目!$S$23,0) +
IF(AND(Q683&gt;=入力項目!$S$24,Q683&lt;=入力項目!$S$25),入力項目!$S$26,0)
)</f>
        <v>0</v>
      </c>
      <c r="AF683">
        <f ca="1">-(
_xlfn.IFS(
R683&lt;=入力項目!$S$11,0,
AND(R683&gt;=入力項目!$S$11+1,R683&lt;=3),IFERROR(VLOOKUP(入力項目!$S$12,子育て関連マスタ!$I$4:$M$5,4,FALSE),0),
AND(R683&gt;=4,R683&lt;=6),IFERROR(VLOOKUP(入力項目!$S$13,子育て関連マスタ!$I$9:$M$12,4,FALSE),0),
AND(R683&gt;=7,R683&lt;=12),IFERROR(VLOOKUP(入力項目!$S$14,子育て関連マスタ!$I$16:$M$17,4,FALSE),0),
AND(R683&gt;=13,R683&lt;=15),IFERROR(VLOOKUP(入力項目!$S$15,子育て関連マスタ!$I$21:$M$22,4,FALSE),0),
AND(R683&gt;=16,R683&lt;=18),IFERROR(VLOOKUP(入力項目!$S$16,子育て関連マスタ!$I$26:$M$28,4,FALSE),0),
AND(R683&gt;=19,R683&lt;=20,入力項目!$S$16="高専"),IFERROR(VLOOKUP(入力項目!$S$16,子育て関連マスタ!$I$26:$M$28,4,FALSE),0),
AND(R683&gt;=19,R683&lt;=20,入力項目!$S$16&lt;&gt;"高専"),IFERROR(VLOOKUP(入力項目!$S$17,子育て関連マスタ!$I$32:$M$37,4,FALSE),0),
AND(R683&gt;=21,R683&lt;=22,入力項目!$S$16="高専"),IFERROR(VLOOKUP(入力項目!$S$17,子育て関連マスタ!$I$32:$M$34,4,FALSE),0),
AND(R683&gt;=21,R683&lt;=22,入力項目!$S$16&lt;&gt;"高専"),IFERROR(VLOOKUP(入力項目!$S$17,子育て関連マスタ!$I$32:$M$34,4,FALSE),0),
R683&gt;=23,0
) +
IF($D683=4,
  IFERROR(_xlfn.IFS(
  R683&lt;=入力項目!$S$11,0,
  AND(R683=入力項目!$S$11),IFERROR(VLOOKUP(入力項目!$S$12,子育て関連マスタ!$I$4:$M$5,2,FALSE),0),
  AND(R683=4),IFERROR(VLOOKUP(入力項目!$S$13,子育て関連マスタ!$I$9:$M$12,2,FALSE),0),
  AND(R683=7),IFERROR(VLOOKUP(入力項目!$S$14,子育て関連マスタ!$I$16:$M$17,2,FALSE),0),
  AND(R683=13),IFERROR(VLOOKUP(入力項目!$S$15,子育て関連マスタ!$I$21:$M$22,2,FALSE),0),
  AND(R683=16),IFERROR(VLOOKUP(入力項目!$S$16,子育て関連マスタ!$I$26:$M$28,2,FALSE),0),
  AND(R683=19,入力項目!$S$16&lt;&gt;"高専"),IFERROR(VLOOKUP(入力項目!$S$17,子育て関連マスタ!$I$32:$M$37,2,FALSE),0),
  AND(R683=21,入力項目!$S$16="高専"),IFERROR(VLOOKUP(入力項目!$S$17,子育て関連マスタ!$I$32:$M$37,2,FALSE),0),
  R683&gt;=22,0
  ),0),0
) +
IF(AND(R683&gt;=1,R683&lt;=15),IF($D683=入力項目!$S$8,入力項目!$S$3,0),0) +
IF(AND(R683&gt;=1,R683&lt;=15),IF($D683=5,入力項目!$S$4,0),0) +
IF(AND(R683&gt;=1,R683&lt;=15),IF($D683=12,入力項目!$S$5,0),0) +
IF(AND(入力項目!$S$7=$A683,入力項目!$S$8=$D683),子育て関連マスタ!$C$14,0) +
IFERROR(IF(AND(YEAR(EDATE(DATE(入力項目!$S$7,入力項目!$S$8,1),1))=$A683,MONTH(EDATE(DATE(入力項目!$S$7,入力項目!$S$8,1),1))=$D683),子育て関連マスタ!$C$15,0),0) +
IF(AND(OR(R683=3,R683=5,R683=7),$D683=11),子育て関連マスタ!$C$17,0) +
IF(AND(R683=20,$D683=1),子育て関連マスタ!$C$18,0) +
IF(AND(R683=20,$D683=1),
IFERROR(_xlfn.IFS(
入力項目!$S$10="男",子育て関連マスタ!$C$18,
入力項目!$S$10="女",子育て関連マスタ!$C$19
),0),0
) +
IF(AND(R683&gt;=入力項目!$S$18,R683&lt;=入力項目!$S$19),入力項目!$S$20,0) +
IF(AND(R683&gt;=入力項目!$S$21,R683&lt;=入力項目!$S$22),入力項目!$S$23,0) +
IF(AND(R683&gt;=入力項目!$S$24,R683&lt;=入力項目!$S$25),入力項目!$S$26,0)
)</f>
        <v>0</v>
      </c>
      <c r="AG683">
        <f ca="1">-(
_xlfn.IFS(
S683&lt;=入力項目!$S$11,0,
AND(S683&gt;=入力項目!$S$11+1,S683&lt;=3),IFERROR(VLOOKUP(入力項目!$S$12,子育て関連マスタ!$I$4:$M$5,4,FALSE),0),
AND(S683&gt;=4,S683&lt;=6),IFERROR(VLOOKUP(入力項目!$S$13,子育て関連マスタ!$I$9:$M$12,4,FALSE),0),
AND(S683&gt;=7,S683&lt;=12),IFERROR(VLOOKUP(入力項目!$S$14,子育て関連マスタ!$I$16:$M$17,4,FALSE),0),
AND(S683&gt;=13,S683&lt;=15),IFERROR(VLOOKUP(入力項目!$S$15,子育て関連マスタ!$I$21:$M$22,4,FALSE),0),
AND(S683&gt;=16,S683&lt;=18),IFERROR(VLOOKUP(入力項目!$S$16,子育て関連マスタ!$I$26:$M$28,4,FALSE),0),
AND(S683&gt;=19,S683&lt;=20,入力項目!$S$16="高専"),IFERROR(VLOOKUP(入力項目!$S$16,子育て関連マスタ!$I$26:$M$28,4,FALSE),0),
AND(S683&gt;=19,S683&lt;=20,入力項目!$S$16&lt;&gt;"高専"),IFERROR(VLOOKUP(入力項目!$S$17,子育て関連マスタ!$I$32:$M$37,4,FALSE),0),
AND(S683&gt;=21,S683&lt;=22,入力項目!$S$16="高専"),IFERROR(VLOOKUP(入力項目!$S$17,子育て関連マスタ!$I$32:$M$34,4,FALSE),0),
AND(S683&gt;=21,S683&lt;=22,入力項目!$S$16&lt;&gt;"高専"),IFERROR(VLOOKUP(入力項目!$S$17,子育て関連マスタ!$I$32:$M$34,4,FALSE),0),
S683&gt;=23,0
) +
IF($D683=4,
  IFERROR(_xlfn.IFS(
  S683&lt;=入力項目!$S$11,0,
  AND(S683=入力項目!$S$11),IFERROR(VLOOKUP(入力項目!$S$12,子育て関連マスタ!$I$4:$M$5,2,FALSE),0),
  AND(S683=4),IFERROR(VLOOKUP(入力項目!$S$13,子育て関連マスタ!$I$9:$M$12,2,FALSE),0),
  AND(S683=7),IFERROR(VLOOKUP(入力項目!$S$14,子育て関連マスタ!$I$16:$M$17,2,FALSE),0),
  AND(S683=13),IFERROR(VLOOKUP(入力項目!$S$15,子育て関連マスタ!$I$21:$M$22,2,FALSE),0),
  AND(S683=16),IFERROR(VLOOKUP(入力項目!$S$16,子育て関連マスタ!$I$26:$M$28,2,FALSE),0),
  AND(S683=19,入力項目!$S$16&lt;&gt;"高専"),IFERROR(VLOOKUP(入力項目!$S$17,子育て関連マスタ!$I$32:$M$37,2,FALSE),0),
  AND(S683=21,入力項目!$S$16="高専"),IFERROR(VLOOKUP(入力項目!$S$17,子育て関連マスタ!$I$32:$M$37,2,FALSE),0),
  S683&gt;=22,0
  ),0),0
) +
IF(AND(S683&gt;=1,S683&lt;=15),IF($D683=入力項目!$S$8,入力項目!$S$3,0),0) +
IF(AND(S683&gt;=1,S683&lt;=15),IF($D683=5,入力項目!$S$4,0),0) +
IF(AND(S683&gt;=1,S683&lt;=15),IF($D683=12,入力項目!$S$5,0),0) +
IF(AND(入力項目!$S$7=$A683,入力項目!$S$8=$D683),子育て関連マスタ!$C$14,0) +
IFERROR(IF(AND(YEAR(EDATE(DATE(入力項目!$S$7,入力項目!$S$8,1),1))=$A683,MONTH(EDATE(DATE(入力項目!$S$7,入力項目!$S$8,1),1))=$D683),子育て関連マスタ!$C$15,0),0) +
IF(AND(OR(S683=3,S683=5,S683=7),$D683=11),子育て関連マスタ!$C$17,0) +
IF(AND(S683=20,$D683=1),子育て関連マスタ!$C$18,0) +
IF(AND(S683=20,$D683=1),
IFERROR(_xlfn.IFS(
入力項目!$S$10="男",子育て関連マスタ!$C$18,
入力項目!$S$10="女",子育て関連マスタ!$C$19
),0),0
) +
IF(AND(S683&gt;=入力項目!$S$18,S683&lt;=入力項目!$S$19),入力項目!$S$20,0) +
IF(AND(S683&gt;=入力項目!$S$21,S683&lt;=入力項目!$S$22),入力項目!$S$23,0) +
IF(AND(S683&gt;=入力項目!$S$24,S683&lt;=入力項目!$S$25),入力項目!$S$26,0)
)</f>
        <v>0</v>
      </c>
      <c r="AH683">
        <f ca="1">-(
_xlfn.IFS(
T683&lt;=入力項目!$S$11,0,
AND(T683&gt;=入力項目!$S$11+1,T683&lt;=3),IFERROR(VLOOKUP(入力項目!$S$12,子育て関連マスタ!$I$4:$M$5,4,FALSE),0),
AND(T683&gt;=4,T683&lt;=6),IFERROR(VLOOKUP(入力項目!$S$13,子育て関連マスタ!$I$9:$M$12,4,FALSE),0),
AND(T683&gt;=7,T683&lt;=12),IFERROR(VLOOKUP(入力項目!$S$14,子育て関連マスタ!$I$16:$M$17,4,FALSE),0),
AND(T683&gt;=13,T683&lt;=15),IFERROR(VLOOKUP(入力項目!$S$15,子育て関連マスタ!$I$21:$M$22,4,FALSE),0),
AND(T683&gt;=16,T683&lt;=18),IFERROR(VLOOKUP(入力項目!$S$16,子育て関連マスタ!$I$26:$M$28,4,FALSE),0),
AND(T683&gt;=19,T683&lt;=20,入力項目!$S$16="高専"),IFERROR(VLOOKUP(入力項目!$S$16,子育て関連マスタ!$I$26:$M$28,4,FALSE),0),
AND(T683&gt;=19,T683&lt;=20,入力項目!$S$16&lt;&gt;"高専"),IFERROR(VLOOKUP(入力項目!$S$17,子育て関連マスタ!$I$32:$M$37,4,FALSE),0),
AND(T683&gt;=21,T683&lt;=22,入力項目!$S$16="高専"),IFERROR(VLOOKUP(入力項目!$S$17,子育て関連マスタ!$I$32:$M$34,4,FALSE),0),
AND(T683&gt;=21,T683&lt;=22,入力項目!$S$16&lt;&gt;"高専"),IFERROR(VLOOKUP(入力項目!$S$17,子育て関連マスタ!$I$32:$M$34,4,FALSE),0),
T683&gt;=23,0
) +
IF($D683=4,
  IFERROR(_xlfn.IFS(
  T683&lt;=入力項目!$S$11,0,
  AND(T683=入力項目!$S$11),IFERROR(VLOOKUP(入力項目!$S$12,子育て関連マスタ!$I$4:$M$5,2,FALSE),0),
  AND(T683=4),IFERROR(VLOOKUP(入力項目!$S$13,子育て関連マスタ!$I$9:$M$12,2,FALSE),0),
  AND(T683=7),IFERROR(VLOOKUP(入力項目!$S$14,子育て関連マスタ!$I$16:$M$17,2,FALSE),0),
  AND(T683=13),IFERROR(VLOOKUP(入力項目!$S$15,子育て関連マスタ!$I$21:$M$22,2,FALSE),0),
  AND(T683=16),IFERROR(VLOOKUP(入力項目!$S$16,子育て関連マスタ!$I$26:$M$28,2,FALSE),0),
  AND(T683=19,入力項目!$S$16&lt;&gt;"高専"),IFERROR(VLOOKUP(入力項目!$S$17,子育て関連マスタ!$I$32:$M$37,2,FALSE),0),
  AND(T683=21,入力項目!$S$16="高専"),IFERROR(VLOOKUP(入力項目!$S$17,子育て関連マスタ!$I$32:$M$37,2,FALSE),0),
  T683&gt;=22,0
  ),0),0
) +
IF(AND(T683&gt;=1,T683&lt;=15),IF($D683=入力項目!$S$8,入力項目!$S$3,0),0) +
IF(AND(T683&gt;=1,T683&lt;=15),IF($D683=5,入力項目!$S$4,0),0) +
IF(AND(T683&gt;=1,T683&lt;=15),IF($D683=12,入力項目!$S$5,0),0) +
IF(AND(入力項目!$S$7=$A683,入力項目!$S$8=$D683),子育て関連マスタ!$C$14,0) +
IFERROR(IF(AND(YEAR(EDATE(DATE(入力項目!$S$7,入力項目!$S$8,1),1))=$A683,MONTH(EDATE(DATE(入力項目!$S$7,入力項目!$S$8,1),1))=$D683),子育て関連マスタ!$C$15,0),0) +
IF(AND(OR(T683=3,T683=5,T683=7),$D683=11),子育て関連マスタ!$C$17,0) +
IF(AND(T683=20,$D683=1),子育て関連マスタ!$C$18,0) +
IF(AND(T683=20,$D683=1),
IFERROR(_xlfn.IFS(
入力項目!$S$10="男",子育て関連マスタ!$C$18,
入力項目!$S$10="女",子育て関連マスタ!$C$19
),0),0
) +
IF(AND(T683&gt;=入力項目!$S$18,T683&lt;=入力項目!$S$19),入力項目!$S$20,0) +
IF(AND(T683&gt;=入力項目!$S$21,T683&lt;=入力項目!$S$22),入力項目!$S$23,0) +
IF(AND(T683&gt;=入力項目!$S$24,T683&lt;=入力項目!$S$25),入力項目!$S$26,0)
)</f>
        <v>0</v>
      </c>
      <c r="AI683">
        <f ca="1">-(
_xlfn.IFS(
U683&lt;=入力項目!$S$11,0,
AND(U683&gt;=入力項目!$S$11+1,U683&lt;=3),IFERROR(VLOOKUP(入力項目!$S$12,子育て関連マスタ!$I$4:$M$5,4,FALSE),0),
AND(U683&gt;=4,U683&lt;=6),IFERROR(VLOOKUP(入力項目!$S$13,子育て関連マスタ!$I$9:$M$12,4,FALSE),0),
AND(U683&gt;=7,U683&lt;=12),IFERROR(VLOOKUP(入力項目!$S$14,子育て関連マスタ!$I$16:$M$17,4,FALSE),0),
AND(U683&gt;=13,U683&lt;=15),IFERROR(VLOOKUP(入力項目!$S$15,子育て関連マスタ!$I$21:$M$22,4,FALSE),0),
AND(U683&gt;=16,U683&lt;=18),IFERROR(VLOOKUP(入力項目!$S$16,子育て関連マスタ!$I$26:$M$28,4,FALSE),0),
AND(U683&gt;=19,U683&lt;=20,入力項目!$S$16="高専"),IFERROR(VLOOKUP(入力項目!$S$16,子育て関連マスタ!$I$26:$M$28,4,FALSE),0),
AND(U683&gt;=19,U683&lt;=20,入力項目!$S$16&lt;&gt;"高専"),IFERROR(VLOOKUP(入力項目!$S$17,子育て関連マスタ!$I$32:$M$37,4,FALSE),0),
AND(U683&gt;=21,U683&lt;=22,入力項目!$S$16="高専"),IFERROR(VLOOKUP(入力項目!$S$17,子育て関連マスタ!$I$32:$M$34,4,FALSE),0),
AND(U683&gt;=21,U683&lt;=22,入力項目!$S$16&lt;&gt;"高専"),IFERROR(VLOOKUP(入力項目!$S$17,子育て関連マスタ!$I$32:$M$34,4,FALSE),0),
U683&gt;=23,0
) +
IF($D683=4,
  IFERROR(_xlfn.IFS(
  U683&lt;=入力項目!$S$11,0,
  AND(U683=入力項目!$S$11),IFERROR(VLOOKUP(入力項目!$S$12,子育て関連マスタ!$I$4:$M$5,2,FALSE),0),
  AND(U683=4),IFERROR(VLOOKUP(入力項目!$S$13,子育て関連マスタ!$I$9:$M$12,2,FALSE),0),
  AND(U683=7),IFERROR(VLOOKUP(入力項目!$S$14,子育て関連マスタ!$I$16:$M$17,2,FALSE),0),
  AND(U683=13),IFERROR(VLOOKUP(入力項目!$S$15,子育て関連マスタ!$I$21:$M$22,2,FALSE),0),
  AND(U683=16),IFERROR(VLOOKUP(入力項目!$S$16,子育て関連マスタ!$I$26:$M$28,2,FALSE),0),
  AND(U683=19,入力項目!$S$16&lt;&gt;"高専"),IFERROR(VLOOKUP(入力項目!$S$17,子育て関連マスタ!$I$32:$M$37,2,FALSE),0),
  AND(U683=21,入力項目!$S$16="高専"),IFERROR(VLOOKUP(入力項目!$S$17,子育て関連マスタ!$I$32:$M$37,2,FALSE),0),
  U683&gt;=22,0
  ),0),0
) +
IF(AND(U683&gt;=1,U683&lt;=15),IF($D683=入力項目!$S$8,入力項目!$S$3,0),0) +
IF(AND(U683&gt;=1,U683&lt;=15),IF($D683=5,入力項目!$S$4,0),0) +
IF(AND(U683&gt;=1,U683&lt;=15),IF($D683=12,入力項目!$S$5,0),0) +
IF(AND(入力項目!$S$7=$A683,入力項目!$S$8=$D683),子育て関連マスタ!$C$14,0) +
IFERROR(IF(AND(YEAR(EDATE(DATE(入力項目!$S$7,入力項目!$S$8,1),1))=$A683,MONTH(EDATE(DATE(入力項目!$S$7,入力項目!$S$8,1),1))=$D683),子育て関連マスタ!$C$15,0),0) +
IF(AND(OR(U683=3,U683=5,U683=7),$D683=11),子育て関連マスタ!$C$17,0) +
IF(AND(U683=20,$D683=1),子育て関連マスタ!$C$18,0) +
IF(AND(U683=20,$D683=1),
IFERROR(_xlfn.IFS(
入力項目!$S$10="男",子育て関連マスタ!$C$18,
入力項目!$S$10="女",子育て関連マスタ!$C$19
),0),0
) +
IF(AND(U683&gt;=入力項目!$S$18,U683&lt;=入力項目!$S$19),入力項目!$S$20,0) +
IF(AND(U683&gt;=入力項目!$S$21,U683&lt;=入力項目!$S$22),入力項目!$S$23,0) +
IF(AND(U683&gt;=入力項目!$S$24,U683&lt;=入力項目!$S$25),入力項目!$S$26,0)
)</f>
        <v>0</v>
      </c>
      <c r="AJ683" s="10">
        <f ca="1">-VLOOKUP($D683,月別収支!$A$2:$H$13,7,FALSE)</f>
        <v>-20000</v>
      </c>
    </row>
    <row r="684" spans="1:36" x14ac:dyDescent="0.4">
      <c r="A684">
        <f t="shared" ref="A684:A722" ca="1" si="190">IF(D684=1,A683+1,A683)</f>
        <v>2081</v>
      </c>
      <c r="B684">
        <f t="shared" ca="1" si="180"/>
        <v>2081</v>
      </c>
      <c r="C684">
        <f t="shared" ca="1" si="181"/>
        <v>57</v>
      </c>
      <c r="D684">
        <f t="shared" ref="D684:D722" ca="1" si="191">IF(D683=12,1,D683+1)</f>
        <v>6</v>
      </c>
      <c r="E684" t="str">
        <f t="shared" ca="1" si="175"/>
        <v>2081年6月</v>
      </c>
      <c r="F684">
        <f ca="1">IF(OR(入力項目!$N$5&lt;$A684,AND(入力項目!$N$5=$A684,入力項目!$N$6&lt;$D684)),IF(F683=0,1,IF(G684=12,F683+1,F683)),0)</f>
        <v>56</v>
      </c>
      <c r="G684">
        <f ca="1">IF(OR(入力項目!$N$5&lt;$A684,AND(入力項目!$N$5=$A684,入力項目!$N$6&lt;$D684)),IF(G683=12,1,G683+1),0)</f>
        <v>8</v>
      </c>
      <c r="H684" t="str">
        <f t="shared" ca="1" si="176"/>
        <v>56_8</v>
      </c>
      <c r="I684">
        <f ca="1">IF(
  IFERROR(AND($C684&gt;0,MOD($C684,入力項目!$N$22)=0,$D684=入力項目!$N$23), FALSE),
  1,
  IF(
    AND(I683&gt;0,J683=12),
    IF(I683=入力項目!$N$28, 0, I683+1),
    I683
  )
)</f>
        <v>3</v>
      </c>
      <c r="J684">
        <f ca="1">IF($D684=入力項目!$N$23,1,IFERROR(J683+1,1))</f>
        <v>1</v>
      </c>
      <c r="K684" t="str">
        <f t="shared" ca="1" si="177"/>
        <v>3_1</v>
      </c>
      <c r="L684">
        <f ca="1">L683+IF(入力項目!$D$4=$D684,1,0)</f>
        <v>85</v>
      </c>
      <c r="M684" t="str">
        <f t="shared" ca="1" si="178"/>
        <v>85歳</v>
      </c>
      <c r="N684">
        <f t="shared" ca="1" si="182"/>
        <v>86</v>
      </c>
      <c r="O684" t="str">
        <f t="shared" ca="1" si="179"/>
        <v>86歳</v>
      </c>
      <c r="P684">
        <f t="shared" ca="1" si="183"/>
        <v>61</v>
      </c>
      <c r="Q684">
        <f t="shared" ca="1" si="184"/>
        <v>59</v>
      </c>
      <c r="R684">
        <f t="shared" ca="1" si="185"/>
        <v>2082</v>
      </c>
      <c r="S684">
        <f t="shared" ca="1" si="186"/>
        <v>2082</v>
      </c>
      <c r="T684">
        <f t="shared" ca="1" si="187"/>
        <v>2082</v>
      </c>
      <c r="U684">
        <f t="shared" ca="1" si="188"/>
        <v>2082</v>
      </c>
      <c r="V684" s="10">
        <f t="shared" ca="1" si="189"/>
        <v>52946425</v>
      </c>
      <c r="W684" s="10">
        <f ca="1">IF($L684&lt;その他マスタ!$B$1,VLOOKUP($D684,月別収支!$A$2:$H$13,2,FALSE),その他マスタ!$B$3)+IF(AND($L684=その他マスタ!$B$1,入力項目!$I$9="あり",$D684=入力項目!$D$4),その他マスタ!$B$2,0)</f>
        <v>150000</v>
      </c>
      <c r="X684" s="10">
        <f ca="1">-IF(入力項目!$K$5=TRUE,
IF($F684+$G684&lt;3,VLOOKUP($D684,月別収支!$A$2:$H$13,8,FALSE),0)+IFERROR(VLOOKUP($H684,住宅ローン計算!C:P,13,FALSE),0)+IF($F684&gt;1,IF(OR($G684=3,$G684=6,$G684=9,$G684=12),ROUNDUP(入力項目!$N$18/4,0),0),0),
VLOOKUP($D684,月別収支!$A$2:$H$13,8,FALSE))</f>
        <v>0</v>
      </c>
      <c r="Y684" s="10">
        <f ca="1">-VLOOKUP($D684,月別収支!$A$2:$H$13,3,FALSE)</f>
        <v>-75000</v>
      </c>
      <c r="Z684" s="10">
        <f ca="1">-VLOOKUP($D684,月別収支!$A$2:$H$13,4,FALSE)</f>
        <v>-27000</v>
      </c>
      <c r="AA684" s="10">
        <f ca="1">-VLOOKUP($D684,月別収支!$A$2:$H$13,6,FALSE)</f>
        <v>-10000</v>
      </c>
      <c r="AB684" s="10">
        <f ca="1">-(
VLOOKUP($D684,月別収支!$A$2:$H$13,5,FALSE)+IF(AND(入力項目!$I$27&lt;=$A684,ISEVEN($A684-入力項目!$I$27),入力項目!$I$28=$D684),入力項目!$I$26,0)
+IF(入力項目!$K$26=TRUE,
IFERROR(VLOOKUP($K684,マイカーローン計算!C:P,13,FALSE),0),
IFERROR(
  IF(AND($C684&gt;0,MOD($C684,入力項目!$N$22)=0,$D684=入力項目!$N$23),入力項目!$N$24,0),
 0
)
)
)</f>
        <v>-20000</v>
      </c>
      <c r="AC684" s="10">
        <f ca="1">-IF($A684&lt;入力項目!$N$33,入力項目!$N$35,IF(AND($A684=入力項目!$N$33,$D684&lt;=入力項目!$N$34),入力項目!$N$35,0))</f>
        <v>0</v>
      </c>
      <c r="AD684">
        <f ca="1">-(
_xlfn.IFS(
P684&lt;=入力項目!$S$11,0,
AND(P684&gt;=入力項目!$S$11+1,P684&lt;=3),IFERROR(VLOOKUP(入力項目!$S$12,子育て関連マスタ!$I$4:$M$5,4,FALSE),0),
AND(P684&gt;=4,P684&lt;=6),IFERROR(VLOOKUP(入力項目!$S$13,子育て関連マスタ!$I$9:$M$12,4,FALSE),0),
AND(P684&gt;=7,P684&lt;=12),IFERROR(VLOOKUP(入力項目!$S$14,子育て関連マスタ!$I$16:$M$17,4,FALSE),0),
AND(P684&gt;=13,P684&lt;=15),IFERROR(VLOOKUP(入力項目!$S$15,子育て関連マスタ!$I$21:$M$22,4,FALSE),0),
AND(P684&gt;=16,P684&lt;=18),IFERROR(VLOOKUP(入力項目!$S$16,子育て関連マスタ!$I$26:$M$28,4,FALSE),0),
AND(P684&gt;=19,P684&lt;=20,入力項目!$S$16="高専"),IFERROR(VLOOKUP(入力項目!$S$16,子育て関連マスタ!$I$26:$M$28,4,FALSE),0),
AND(P684&gt;=19,P684&lt;=20,入力項目!$S$16&lt;&gt;"高専"),IFERROR(VLOOKUP(入力項目!$S$17,子育て関連マスタ!$I$32:$M$37,4,FALSE),0),
AND(P684&gt;=21,P684&lt;=22,入力項目!$S$16="高専"),IFERROR(VLOOKUP(入力項目!$S$17,子育て関連マスタ!$I$32:$M$34,4,FALSE),0),
AND(P684&gt;=21,P684&lt;=22,入力項目!$S$16&lt;&gt;"高専"),IFERROR(VLOOKUP(入力項目!$S$17,子育て関連マスタ!$I$32:$M$34,4,FALSE),0),
P684&gt;=23,0
) +
IF($D684=4,
  IFERROR(_xlfn.IFS(
  P684&lt;=入力項目!$S$11,0,
  AND(P684=入力項目!$S$11),IFERROR(VLOOKUP(入力項目!$S$12,子育て関連マスタ!$I$4:$M$5,2,FALSE),0),
  AND(P684=4),IFERROR(VLOOKUP(入力項目!$S$13,子育て関連マスタ!$I$9:$M$12,2,FALSE),0),
  AND(P684=7),IFERROR(VLOOKUP(入力項目!$S$14,子育て関連マスタ!$I$16:$M$17,2,FALSE),0),
  AND(P684=13),IFERROR(VLOOKUP(入力項目!$S$15,子育て関連マスタ!$I$21:$M$22,2,FALSE),0),
  AND(P684=16),IFERROR(VLOOKUP(入力項目!$S$16,子育て関連マスタ!$I$26:$M$28,2,FALSE),0),
  AND(P684=19,入力項目!$S$16&lt;&gt;"高専"),IFERROR(VLOOKUP(入力項目!$S$17,子育て関連マスタ!$I$32:$M$37,2,FALSE),0),
  AND(P684=21,入力項目!$S$16="高専"),IFERROR(VLOOKUP(入力項目!$S$17,子育て関連マスタ!$I$32:$M$37,2,FALSE),0),
  P684&gt;=22,0
  ),0),0
) +
IF(AND(P684&gt;=1,P684&lt;=15),IF($D684=入力項目!$S$8,入力項目!$S$3,0),0) +
IF(AND(P684&gt;=1,P684&lt;=15),IF($D684=5,入力項目!$S$4,0),0) +
IF(AND(P684&gt;=1,P684&lt;=15),IF($D684=12,入力項目!$S$5,0),0) +
IF(AND(入力項目!$S$7=$A684,入力項目!$S$8=$D684),子育て関連マスタ!$C$14,0) +
IFERROR(IF(AND(YEAR(EDATE(DATE(入力項目!$S$7,入力項目!$S$8,1),1))=$A684,MONTH(EDATE(DATE(入力項目!$S$7,入力項目!$S$8,1),1))=$D684),子育て関連マスタ!$C$15,0),0) +
IF(AND(OR(P684=3,P684=5,P684=7),$D684=11),子育て関連マスタ!$C$17,0) +
IF(AND(P684=20,$D684=1),子育て関連マスタ!$C$18,0) +
IF(AND(P684=20,$D684=1),
IFERROR(_xlfn.IFS(
入力項目!$S$10="男",子育て関連マスタ!$C$18,
入力項目!$S$10="女",子育て関連マスタ!$C$19
),0),0
) +
IF(AND(P684&gt;=入力項目!$S$18,P684&lt;=入力項目!$S$19),入力項目!$S$20,0) +
IF(AND(P684&gt;=入力項目!$S$21,P684&lt;=入力項目!$S$22),入力項目!$S$23,0) +
IF(AND(P684&gt;=入力項目!$S$24,P684&lt;=入力項目!$S$25),入力項目!$S$26,0)
)</f>
        <v>0</v>
      </c>
      <c r="AE684">
        <f ca="1">-(
_xlfn.IFS(
Q684&lt;=入力項目!$S$11,0,
AND(Q684&gt;=入力項目!$S$11+1,Q684&lt;=3),IFERROR(VLOOKUP(入力項目!$S$12,子育て関連マスタ!$I$4:$M$5,4,FALSE),0),
AND(Q684&gt;=4,Q684&lt;=6),IFERROR(VLOOKUP(入力項目!$S$13,子育て関連マスタ!$I$9:$M$12,4,FALSE),0),
AND(Q684&gt;=7,Q684&lt;=12),IFERROR(VLOOKUP(入力項目!$S$14,子育て関連マスタ!$I$16:$M$17,4,FALSE),0),
AND(Q684&gt;=13,Q684&lt;=15),IFERROR(VLOOKUP(入力項目!$S$15,子育て関連マスタ!$I$21:$M$22,4,FALSE),0),
AND(Q684&gt;=16,Q684&lt;=18),IFERROR(VLOOKUP(入力項目!$S$16,子育て関連マスタ!$I$26:$M$28,4,FALSE),0),
AND(Q684&gt;=19,Q684&lt;=20,入力項目!$S$16="高専"),IFERROR(VLOOKUP(入力項目!$S$16,子育て関連マスタ!$I$26:$M$28,4,FALSE),0),
AND(Q684&gt;=19,Q684&lt;=20,入力項目!$S$16&lt;&gt;"高専"),IFERROR(VLOOKUP(入力項目!$S$17,子育て関連マスタ!$I$32:$M$37,4,FALSE),0),
AND(Q684&gt;=21,Q684&lt;=22,入力項目!$S$16="高専"),IFERROR(VLOOKUP(入力項目!$S$17,子育て関連マスタ!$I$32:$M$34,4,FALSE),0),
AND(Q684&gt;=21,Q684&lt;=22,入力項目!$S$16&lt;&gt;"高専"),IFERROR(VLOOKUP(入力項目!$S$17,子育て関連マスタ!$I$32:$M$34,4,FALSE),0),
Q684&gt;=23,0
) +
IF($D684=4,
  IFERROR(_xlfn.IFS(
  Q684&lt;=入力項目!$S$11,0,
  AND(Q684=入力項目!$S$11),IFERROR(VLOOKUP(入力項目!$S$12,子育て関連マスタ!$I$4:$M$5,2,FALSE),0),
  AND(Q684=4),IFERROR(VLOOKUP(入力項目!$S$13,子育て関連マスタ!$I$9:$M$12,2,FALSE),0),
  AND(Q684=7),IFERROR(VLOOKUP(入力項目!$S$14,子育て関連マスタ!$I$16:$M$17,2,FALSE),0),
  AND(Q684=13),IFERROR(VLOOKUP(入力項目!$S$15,子育て関連マスタ!$I$21:$M$22,2,FALSE),0),
  AND(Q684=16),IFERROR(VLOOKUP(入力項目!$S$16,子育て関連マスタ!$I$26:$M$28,2,FALSE),0),
  AND(Q684=19,入力項目!$S$16&lt;&gt;"高専"),IFERROR(VLOOKUP(入力項目!$S$17,子育て関連マスタ!$I$32:$M$37,2,FALSE),0),
  AND(Q684=21,入力項目!$S$16="高専"),IFERROR(VLOOKUP(入力項目!$S$17,子育て関連マスタ!$I$32:$M$37,2,FALSE),0),
  Q684&gt;=22,0
  ),0),0
) +
IF(AND(Q684&gt;=1,Q684&lt;=15),IF($D684=入力項目!$S$8,入力項目!$S$3,0),0) +
IF(AND(Q684&gt;=1,Q684&lt;=15),IF($D684=5,入力項目!$S$4,0),0) +
IF(AND(Q684&gt;=1,Q684&lt;=15),IF($D684=12,入力項目!$S$5,0),0) +
IF(AND(入力項目!$S$7=$A684,入力項目!$S$8=$D684),子育て関連マスタ!$C$14,0) +
IFERROR(IF(AND(YEAR(EDATE(DATE(入力項目!$S$7,入力項目!$S$8,1),1))=$A684,MONTH(EDATE(DATE(入力項目!$S$7,入力項目!$S$8,1),1))=$D684),子育て関連マスタ!$C$15,0),0) +
IF(AND(OR(Q684=3,Q684=5,Q684=7),$D684=11),子育て関連マスタ!$C$17,0) +
IF(AND(Q684=20,$D684=1),子育て関連マスタ!$C$18,0) +
IF(AND(Q684=20,$D684=1),
IFERROR(_xlfn.IFS(
入力項目!$S$10="男",子育て関連マスタ!$C$18,
入力項目!$S$10="女",子育て関連マスタ!$C$19
),0),0
) +
IF(AND(Q684&gt;=入力項目!$S$18,Q684&lt;=入力項目!$S$19),入力項目!$S$20,0) +
IF(AND(Q684&gt;=入力項目!$S$21,Q684&lt;=入力項目!$S$22),入力項目!$S$23,0) +
IF(AND(Q684&gt;=入力項目!$S$24,Q684&lt;=入力項目!$S$25),入力項目!$S$26,0)
)</f>
        <v>0</v>
      </c>
      <c r="AF684">
        <f ca="1">-(
_xlfn.IFS(
R684&lt;=入力項目!$S$11,0,
AND(R684&gt;=入力項目!$S$11+1,R684&lt;=3),IFERROR(VLOOKUP(入力項目!$S$12,子育て関連マスタ!$I$4:$M$5,4,FALSE),0),
AND(R684&gt;=4,R684&lt;=6),IFERROR(VLOOKUP(入力項目!$S$13,子育て関連マスタ!$I$9:$M$12,4,FALSE),0),
AND(R684&gt;=7,R684&lt;=12),IFERROR(VLOOKUP(入力項目!$S$14,子育て関連マスタ!$I$16:$M$17,4,FALSE),0),
AND(R684&gt;=13,R684&lt;=15),IFERROR(VLOOKUP(入力項目!$S$15,子育て関連マスタ!$I$21:$M$22,4,FALSE),0),
AND(R684&gt;=16,R684&lt;=18),IFERROR(VLOOKUP(入力項目!$S$16,子育て関連マスタ!$I$26:$M$28,4,FALSE),0),
AND(R684&gt;=19,R684&lt;=20,入力項目!$S$16="高専"),IFERROR(VLOOKUP(入力項目!$S$16,子育て関連マスタ!$I$26:$M$28,4,FALSE),0),
AND(R684&gt;=19,R684&lt;=20,入力項目!$S$16&lt;&gt;"高専"),IFERROR(VLOOKUP(入力項目!$S$17,子育て関連マスタ!$I$32:$M$37,4,FALSE),0),
AND(R684&gt;=21,R684&lt;=22,入力項目!$S$16="高専"),IFERROR(VLOOKUP(入力項目!$S$17,子育て関連マスタ!$I$32:$M$34,4,FALSE),0),
AND(R684&gt;=21,R684&lt;=22,入力項目!$S$16&lt;&gt;"高専"),IFERROR(VLOOKUP(入力項目!$S$17,子育て関連マスタ!$I$32:$M$34,4,FALSE),0),
R684&gt;=23,0
) +
IF($D684=4,
  IFERROR(_xlfn.IFS(
  R684&lt;=入力項目!$S$11,0,
  AND(R684=入力項目!$S$11),IFERROR(VLOOKUP(入力項目!$S$12,子育て関連マスタ!$I$4:$M$5,2,FALSE),0),
  AND(R684=4),IFERROR(VLOOKUP(入力項目!$S$13,子育て関連マスタ!$I$9:$M$12,2,FALSE),0),
  AND(R684=7),IFERROR(VLOOKUP(入力項目!$S$14,子育て関連マスタ!$I$16:$M$17,2,FALSE),0),
  AND(R684=13),IFERROR(VLOOKUP(入力項目!$S$15,子育て関連マスタ!$I$21:$M$22,2,FALSE),0),
  AND(R684=16),IFERROR(VLOOKUP(入力項目!$S$16,子育て関連マスタ!$I$26:$M$28,2,FALSE),0),
  AND(R684=19,入力項目!$S$16&lt;&gt;"高専"),IFERROR(VLOOKUP(入力項目!$S$17,子育て関連マスタ!$I$32:$M$37,2,FALSE),0),
  AND(R684=21,入力項目!$S$16="高専"),IFERROR(VLOOKUP(入力項目!$S$17,子育て関連マスタ!$I$32:$M$37,2,FALSE),0),
  R684&gt;=22,0
  ),0),0
) +
IF(AND(R684&gt;=1,R684&lt;=15),IF($D684=入力項目!$S$8,入力項目!$S$3,0),0) +
IF(AND(R684&gt;=1,R684&lt;=15),IF($D684=5,入力項目!$S$4,0),0) +
IF(AND(R684&gt;=1,R684&lt;=15),IF($D684=12,入力項目!$S$5,0),0) +
IF(AND(入力項目!$S$7=$A684,入力項目!$S$8=$D684),子育て関連マスタ!$C$14,0) +
IFERROR(IF(AND(YEAR(EDATE(DATE(入力項目!$S$7,入力項目!$S$8,1),1))=$A684,MONTH(EDATE(DATE(入力項目!$S$7,入力項目!$S$8,1),1))=$D684),子育て関連マスタ!$C$15,0),0) +
IF(AND(OR(R684=3,R684=5,R684=7),$D684=11),子育て関連マスタ!$C$17,0) +
IF(AND(R684=20,$D684=1),子育て関連マスタ!$C$18,0) +
IF(AND(R684=20,$D684=1),
IFERROR(_xlfn.IFS(
入力項目!$S$10="男",子育て関連マスタ!$C$18,
入力項目!$S$10="女",子育て関連マスタ!$C$19
),0),0
) +
IF(AND(R684&gt;=入力項目!$S$18,R684&lt;=入力項目!$S$19),入力項目!$S$20,0) +
IF(AND(R684&gt;=入力項目!$S$21,R684&lt;=入力項目!$S$22),入力項目!$S$23,0) +
IF(AND(R684&gt;=入力項目!$S$24,R684&lt;=入力項目!$S$25),入力項目!$S$26,0)
)</f>
        <v>0</v>
      </c>
      <c r="AG684">
        <f ca="1">-(
_xlfn.IFS(
S684&lt;=入力項目!$S$11,0,
AND(S684&gt;=入力項目!$S$11+1,S684&lt;=3),IFERROR(VLOOKUP(入力項目!$S$12,子育て関連マスタ!$I$4:$M$5,4,FALSE),0),
AND(S684&gt;=4,S684&lt;=6),IFERROR(VLOOKUP(入力項目!$S$13,子育て関連マスタ!$I$9:$M$12,4,FALSE),0),
AND(S684&gt;=7,S684&lt;=12),IFERROR(VLOOKUP(入力項目!$S$14,子育て関連マスタ!$I$16:$M$17,4,FALSE),0),
AND(S684&gt;=13,S684&lt;=15),IFERROR(VLOOKUP(入力項目!$S$15,子育て関連マスタ!$I$21:$M$22,4,FALSE),0),
AND(S684&gt;=16,S684&lt;=18),IFERROR(VLOOKUP(入力項目!$S$16,子育て関連マスタ!$I$26:$M$28,4,FALSE),0),
AND(S684&gt;=19,S684&lt;=20,入力項目!$S$16="高専"),IFERROR(VLOOKUP(入力項目!$S$16,子育て関連マスタ!$I$26:$M$28,4,FALSE),0),
AND(S684&gt;=19,S684&lt;=20,入力項目!$S$16&lt;&gt;"高専"),IFERROR(VLOOKUP(入力項目!$S$17,子育て関連マスタ!$I$32:$M$37,4,FALSE),0),
AND(S684&gt;=21,S684&lt;=22,入力項目!$S$16="高専"),IFERROR(VLOOKUP(入力項目!$S$17,子育て関連マスタ!$I$32:$M$34,4,FALSE),0),
AND(S684&gt;=21,S684&lt;=22,入力項目!$S$16&lt;&gt;"高専"),IFERROR(VLOOKUP(入力項目!$S$17,子育て関連マスタ!$I$32:$M$34,4,FALSE),0),
S684&gt;=23,0
) +
IF($D684=4,
  IFERROR(_xlfn.IFS(
  S684&lt;=入力項目!$S$11,0,
  AND(S684=入力項目!$S$11),IFERROR(VLOOKUP(入力項目!$S$12,子育て関連マスタ!$I$4:$M$5,2,FALSE),0),
  AND(S684=4),IFERROR(VLOOKUP(入力項目!$S$13,子育て関連マスタ!$I$9:$M$12,2,FALSE),0),
  AND(S684=7),IFERROR(VLOOKUP(入力項目!$S$14,子育て関連マスタ!$I$16:$M$17,2,FALSE),0),
  AND(S684=13),IFERROR(VLOOKUP(入力項目!$S$15,子育て関連マスタ!$I$21:$M$22,2,FALSE),0),
  AND(S684=16),IFERROR(VLOOKUP(入力項目!$S$16,子育て関連マスタ!$I$26:$M$28,2,FALSE),0),
  AND(S684=19,入力項目!$S$16&lt;&gt;"高専"),IFERROR(VLOOKUP(入力項目!$S$17,子育て関連マスタ!$I$32:$M$37,2,FALSE),0),
  AND(S684=21,入力項目!$S$16="高専"),IFERROR(VLOOKUP(入力項目!$S$17,子育て関連マスタ!$I$32:$M$37,2,FALSE),0),
  S684&gt;=22,0
  ),0),0
) +
IF(AND(S684&gt;=1,S684&lt;=15),IF($D684=入力項目!$S$8,入力項目!$S$3,0),0) +
IF(AND(S684&gt;=1,S684&lt;=15),IF($D684=5,入力項目!$S$4,0),0) +
IF(AND(S684&gt;=1,S684&lt;=15),IF($D684=12,入力項目!$S$5,0),0) +
IF(AND(入力項目!$S$7=$A684,入力項目!$S$8=$D684),子育て関連マスタ!$C$14,0) +
IFERROR(IF(AND(YEAR(EDATE(DATE(入力項目!$S$7,入力項目!$S$8,1),1))=$A684,MONTH(EDATE(DATE(入力項目!$S$7,入力項目!$S$8,1),1))=$D684),子育て関連マスタ!$C$15,0),0) +
IF(AND(OR(S684=3,S684=5,S684=7),$D684=11),子育て関連マスタ!$C$17,0) +
IF(AND(S684=20,$D684=1),子育て関連マスタ!$C$18,0) +
IF(AND(S684=20,$D684=1),
IFERROR(_xlfn.IFS(
入力項目!$S$10="男",子育て関連マスタ!$C$18,
入力項目!$S$10="女",子育て関連マスタ!$C$19
),0),0
) +
IF(AND(S684&gt;=入力項目!$S$18,S684&lt;=入力項目!$S$19),入力項目!$S$20,0) +
IF(AND(S684&gt;=入力項目!$S$21,S684&lt;=入力項目!$S$22),入力項目!$S$23,0) +
IF(AND(S684&gt;=入力項目!$S$24,S684&lt;=入力項目!$S$25),入力項目!$S$26,0)
)</f>
        <v>0</v>
      </c>
      <c r="AH684">
        <f ca="1">-(
_xlfn.IFS(
T684&lt;=入力項目!$S$11,0,
AND(T684&gt;=入力項目!$S$11+1,T684&lt;=3),IFERROR(VLOOKUP(入力項目!$S$12,子育て関連マスタ!$I$4:$M$5,4,FALSE),0),
AND(T684&gt;=4,T684&lt;=6),IFERROR(VLOOKUP(入力項目!$S$13,子育て関連マスタ!$I$9:$M$12,4,FALSE),0),
AND(T684&gt;=7,T684&lt;=12),IFERROR(VLOOKUP(入力項目!$S$14,子育て関連マスタ!$I$16:$M$17,4,FALSE),0),
AND(T684&gt;=13,T684&lt;=15),IFERROR(VLOOKUP(入力項目!$S$15,子育て関連マスタ!$I$21:$M$22,4,FALSE),0),
AND(T684&gt;=16,T684&lt;=18),IFERROR(VLOOKUP(入力項目!$S$16,子育て関連マスタ!$I$26:$M$28,4,FALSE),0),
AND(T684&gt;=19,T684&lt;=20,入力項目!$S$16="高専"),IFERROR(VLOOKUP(入力項目!$S$16,子育て関連マスタ!$I$26:$M$28,4,FALSE),0),
AND(T684&gt;=19,T684&lt;=20,入力項目!$S$16&lt;&gt;"高専"),IFERROR(VLOOKUP(入力項目!$S$17,子育て関連マスタ!$I$32:$M$37,4,FALSE),0),
AND(T684&gt;=21,T684&lt;=22,入力項目!$S$16="高専"),IFERROR(VLOOKUP(入力項目!$S$17,子育て関連マスタ!$I$32:$M$34,4,FALSE),0),
AND(T684&gt;=21,T684&lt;=22,入力項目!$S$16&lt;&gt;"高専"),IFERROR(VLOOKUP(入力項目!$S$17,子育て関連マスタ!$I$32:$M$34,4,FALSE),0),
T684&gt;=23,0
) +
IF($D684=4,
  IFERROR(_xlfn.IFS(
  T684&lt;=入力項目!$S$11,0,
  AND(T684=入力項目!$S$11),IFERROR(VLOOKUP(入力項目!$S$12,子育て関連マスタ!$I$4:$M$5,2,FALSE),0),
  AND(T684=4),IFERROR(VLOOKUP(入力項目!$S$13,子育て関連マスタ!$I$9:$M$12,2,FALSE),0),
  AND(T684=7),IFERROR(VLOOKUP(入力項目!$S$14,子育て関連マスタ!$I$16:$M$17,2,FALSE),0),
  AND(T684=13),IFERROR(VLOOKUP(入力項目!$S$15,子育て関連マスタ!$I$21:$M$22,2,FALSE),0),
  AND(T684=16),IFERROR(VLOOKUP(入力項目!$S$16,子育て関連マスタ!$I$26:$M$28,2,FALSE),0),
  AND(T684=19,入力項目!$S$16&lt;&gt;"高専"),IFERROR(VLOOKUP(入力項目!$S$17,子育て関連マスタ!$I$32:$M$37,2,FALSE),0),
  AND(T684=21,入力項目!$S$16="高専"),IFERROR(VLOOKUP(入力項目!$S$17,子育て関連マスタ!$I$32:$M$37,2,FALSE),0),
  T684&gt;=22,0
  ),0),0
) +
IF(AND(T684&gt;=1,T684&lt;=15),IF($D684=入力項目!$S$8,入力項目!$S$3,0),0) +
IF(AND(T684&gt;=1,T684&lt;=15),IF($D684=5,入力項目!$S$4,0),0) +
IF(AND(T684&gt;=1,T684&lt;=15),IF($D684=12,入力項目!$S$5,0),0) +
IF(AND(入力項目!$S$7=$A684,入力項目!$S$8=$D684),子育て関連マスタ!$C$14,0) +
IFERROR(IF(AND(YEAR(EDATE(DATE(入力項目!$S$7,入力項目!$S$8,1),1))=$A684,MONTH(EDATE(DATE(入力項目!$S$7,入力項目!$S$8,1),1))=$D684),子育て関連マスタ!$C$15,0),0) +
IF(AND(OR(T684=3,T684=5,T684=7),$D684=11),子育て関連マスタ!$C$17,0) +
IF(AND(T684=20,$D684=1),子育て関連マスタ!$C$18,0) +
IF(AND(T684=20,$D684=1),
IFERROR(_xlfn.IFS(
入力項目!$S$10="男",子育て関連マスタ!$C$18,
入力項目!$S$10="女",子育て関連マスタ!$C$19
),0),0
) +
IF(AND(T684&gt;=入力項目!$S$18,T684&lt;=入力項目!$S$19),入力項目!$S$20,0) +
IF(AND(T684&gt;=入力項目!$S$21,T684&lt;=入力項目!$S$22),入力項目!$S$23,0) +
IF(AND(T684&gt;=入力項目!$S$24,T684&lt;=入力項目!$S$25),入力項目!$S$26,0)
)</f>
        <v>0</v>
      </c>
      <c r="AI684">
        <f ca="1">-(
_xlfn.IFS(
U684&lt;=入力項目!$S$11,0,
AND(U684&gt;=入力項目!$S$11+1,U684&lt;=3),IFERROR(VLOOKUP(入力項目!$S$12,子育て関連マスタ!$I$4:$M$5,4,FALSE),0),
AND(U684&gt;=4,U684&lt;=6),IFERROR(VLOOKUP(入力項目!$S$13,子育て関連マスタ!$I$9:$M$12,4,FALSE),0),
AND(U684&gt;=7,U684&lt;=12),IFERROR(VLOOKUP(入力項目!$S$14,子育て関連マスタ!$I$16:$M$17,4,FALSE),0),
AND(U684&gt;=13,U684&lt;=15),IFERROR(VLOOKUP(入力項目!$S$15,子育て関連マスタ!$I$21:$M$22,4,FALSE),0),
AND(U684&gt;=16,U684&lt;=18),IFERROR(VLOOKUP(入力項目!$S$16,子育て関連マスタ!$I$26:$M$28,4,FALSE),0),
AND(U684&gt;=19,U684&lt;=20,入力項目!$S$16="高専"),IFERROR(VLOOKUP(入力項目!$S$16,子育て関連マスタ!$I$26:$M$28,4,FALSE),0),
AND(U684&gt;=19,U684&lt;=20,入力項目!$S$16&lt;&gt;"高専"),IFERROR(VLOOKUP(入力項目!$S$17,子育て関連マスタ!$I$32:$M$37,4,FALSE),0),
AND(U684&gt;=21,U684&lt;=22,入力項目!$S$16="高専"),IFERROR(VLOOKUP(入力項目!$S$17,子育て関連マスタ!$I$32:$M$34,4,FALSE),0),
AND(U684&gt;=21,U684&lt;=22,入力項目!$S$16&lt;&gt;"高専"),IFERROR(VLOOKUP(入力項目!$S$17,子育て関連マスタ!$I$32:$M$34,4,FALSE),0),
U684&gt;=23,0
) +
IF($D684=4,
  IFERROR(_xlfn.IFS(
  U684&lt;=入力項目!$S$11,0,
  AND(U684=入力項目!$S$11),IFERROR(VLOOKUP(入力項目!$S$12,子育て関連マスタ!$I$4:$M$5,2,FALSE),0),
  AND(U684=4),IFERROR(VLOOKUP(入力項目!$S$13,子育て関連マスタ!$I$9:$M$12,2,FALSE),0),
  AND(U684=7),IFERROR(VLOOKUP(入力項目!$S$14,子育て関連マスタ!$I$16:$M$17,2,FALSE),0),
  AND(U684=13),IFERROR(VLOOKUP(入力項目!$S$15,子育て関連マスタ!$I$21:$M$22,2,FALSE),0),
  AND(U684=16),IFERROR(VLOOKUP(入力項目!$S$16,子育て関連マスタ!$I$26:$M$28,2,FALSE),0),
  AND(U684=19,入力項目!$S$16&lt;&gt;"高専"),IFERROR(VLOOKUP(入力項目!$S$17,子育て関連マスタ!$I$32:$M$37,2,FALSE),0),
  AND(U684=21,入力項目!$S$16="高専"),IFERROR(VLOOKUP(入力項目!$S$17,子育て関連マスタ!$I$32:$M$37,2,FALSE),0),
  U684&gt;=22,0
  ),0),0
) +
IF(AND(U684&gt;=1,U684&lt;=15),IF($D684=入力項目!$S$8,入力項目!$S$3,0),0) +
IF(AND(U684&gt;=1,U684&lt;=15),IF($D684=5,入力項目!$S$4,0),0) +
IF(AND(U684&gt;=1,U684&lt;=15),IF($D684=12,入力項目!$S$5,0),0) +
IF(AND(入力項目!$S$7=$A684,入力項目!$S$8=$D684),子育て関連マスタ!$C$14,0) +
IFERROR(IF(AND(YEAR(EDATE(DATE(入力項目!$S$7,入力項目!$S$8,1),1))=$A684,MONTH(EDATE(DATE(入力項目!$S$7,入力項目!$S$8,1),1))=$D684),子育て関連マスタ!$C$15,0),0) +
IF(AND(OR(U684=3,U684=5,U684=7),$D684=11),子育て関連マスタ!$C$17,0) +
IF(AND(U684=20,$D684=1),子育て関連マスタ!$C$18,0) +
IF(AND(U684=20,$D684=1),
IFERROR(_xlfn.IFS(
入力項目!$S$10="男",子育て関連マスタ!$C$18,
入力項目!$S$10="女",子育て関連マスタ!$C$19
),0),0
) +
IF(AND(U684&gt;=入力項目!$S$18,U684&lt;=入力項目!$S$19),入力項目!$S$20,0) +
IF(AND(U684&gt;=入力項目!$S$21,U684&lt;=入力項目!$S$22),入力項目!$S$23,0) +
IF(AND(U684&gt;=入力項目!$S$24,U684&lt;=入力項目!$S$25),入力項目!$S$26,0)
)</f>
        <v>0</v>
      </c>
      <c r="AJ684" s="10">
        <f ca="1">-VLOOKUP($D684,月別収支!$A$2:$H$13,7,FALSE)</f>
        <v>-20000</v>
      </c>
    </row>
    <row r="685" spans="1:36" x14ac:dyDescent="0.4">
      <c r="A685">
        <f t="shared" ca="1" si="190"/>
        <v>2081</v>
      </c>
      <c r="B685">
        <f t="shared" ca="1" si="180"/>
        <v>2081</v>
      </c>
      <c r="C685">
        <f t="shared" ca="1" si="181"/>
        <v>57</v>
      </c>
      <c r="D685">
        <f t="shared" ca="1" si="191"/>
        <v>7</v>
      </c>
      <c r="E685" t="str">
        <f t="shared" ca="1" si="175"/>
        <v>2081年7月</v>
      </c>
      <c r="F685">
        <f ca="1">IF(OR(入力項目!$N$5&lt;$A685,AND(入力項目!$N$5=$A685,入力項目!$N$6&lt;$D685)),IF(F684=0,1,IF(G685=12,F684+1,F684)),0)</f>
        <v>56</v>
      </c>
      <c r="G685">
        <f ca="1">IF(OR(入力項目!$N$5&lt;$A685,AND(入力項目!$N$5=$A685,入力項目!$N$6&lt;$D685)),IF(G684=12,1,G684+1),0)</f>
        <v>9</v>
      </c>
      <c r="H685" t="str">
        <f t="shared" ca="1" si="176"/>
        <v>56_9</v>
      </c>
      <c r="I685">
        <f ca="1">IF(
  IFERROR(AND($C685&gt;0,MOD($C685,入力項目!$N$22)=0,$D685=入力項目!$N$23), FALSE),
  1,
  IF(
    AND(I684&gt;0,J684=12),
    IF(I684=入力項目!$N$28, 0, I684+1),
    I684
  )
)</f>
        <v>3</v>
      </c>
      <c r="J685">
        <f ca="1">IF($D685=入力項目!$N$23,1,IFERROR(J684+1,1))</f>
        <v>2</v>
      </c>
      <c r="K685" t="str">
        <f t="shared" ca="1" si="177"/>
        <v>3_2</v>
      </c>
      <c r="L685">
        <f ca="1">L684+IF(入力項目!$D$4=$D685,1,0)</f>
        <v>85</v>
      </c>
      <c r="M685" t="str">
        <f t="shared" ca="1" si="178"/>
        <v>85歳</v>
      </c>
      <c r="N685">
        <f t="shared" ca="1" si="182"/>
        <v>86</v>
      </c>
      <c r="O685" t="str">
        <f t="shared" ca="1" si="179"/>
        <v>86歳</v>
      </c>
      <c r="P685">
        <f t="shared" ca="1" si="183"/>
        <v>61</v>
      </c>
      <c r="Q685">
        <f t="shared" ca="1" si="184"/>
        <v>59</v>
      </c>
      <c r="R685">
        <f t="shared" ca="1" si="185"/>
        <v>2082</v>
      </c>
      <c r="S685">
        <f t="shared" ca="1" si="186"/>
        <v>2082</v>
      </c>
      <c r="T685">
        <f t="shared" ca="1" si="187"/>
        <v>2082</v>
      </c>
      <c r="U685">
        <f t="shared" ca="1" si="188"/>
        <v>2082</v>
      </c>
      <c r="V685" s="10">
        <f t="shared" ca="1" si="189"/>
        <v>52906925</v>
      </c>
      <c r="W685" s="10">
        <f ca="1">IF($L685&lt;その他マスタ!$B$1,VLOOKUP($D685,月別収支!$A$2:$H$13,2,FALSE),その他マスタ!$B$3)+IF(AND($L685=その他マスタ!$B$1,入力項目!$I$9="あり",$D685=入力項目!$D$4),その他マスタ!$B$2,0)</f>
        <v>150000</v>
      </c>
      <c r="X685" s="10">
        <f ca="1">-IF(入力項目!$K$5=TRUE,
IF($F685+$G685&lt;3,VLOOKUP($D685,月別収支!$A$2:$H$13,8,FALSE),0)+IFERROR(VLOOKUP($H685,住宅ローン計算!C:P,13,FALSE),0)+IF($F685&gt;1,IF(OR($G685=3,$G685=6,$G685=9,$G685=12),ROUNDUP(入力項目!$N$18/4,0),0),0),
VLOOKUP($D685,月別収支!$A$2:$H$13,8,FALSE))</f>
        <v>-37500</v>
      </c>
      <c r="Y685" s="10">
        <f ca="1">-VLOOKUP($D685,月別収支!$A$2:$H$13,3,FALSE)</f>
        <v>-75000</v>
      </c>
      <c r="Z685" s="10">
        <f ca="1">-VLOOKUP($D685,月別収支!$A$2:$H$13,4,FALSE)</f>
        <v>-27000</v>
      </c>
      <c r="AA685" s="10">
        <f ca="1">-VLOOKUP($D685,月別収支!$A$2:$H$13,6,FALSE)</f>
        <v>-10000</v>
      </c>
      <c r="AB685" s="10">
        <f ca="1">-(
VLOOKUP($D685,月別収支!$A$2:$H$13,5,FALSE)+IF(AND(入力項目!$I$27&lt;=$A685,ISEVEN($A685-入力項目!$I$27),入力項目!$I$28=$D685),入力項目!$I$26,0)
+IF(入力項目!$K$26=TRUE,
IFERROR(VLOOKUP($K685,マイカーローン計算!C:P,13,FALSE),0),
IFERROR(
  IF(AND($C685&gt;0,MOD($C685,入力項目!$N$22)=0,$D685=入力項目!$N$23),入力項目!$N$24,0),
 0
)
)
)</f>
        <v>-20000</v>
      </c>
      <c r="AC685" s="10">
        <f ca="1">-IF($A685&lt;入力項目!$N$33,入力項目!$N$35,IF(AND($A685=入力項目!$N$33,$D685&lt;=入力項目!$N$34),入力項目!$N$35,0))</f>
        <v>0</v>
      </c>
      <c r="AD685">
        <f ca="1">-(
_xlfn.IFS(
P685&lt;=入力項目!$S$11,0,
AND(P685&gt;=入力項目!$S$11+1,P685&lt;=3),IFERROR(VLOOKUP(入力項目!$S$12,子育て関連マスタ!$I$4:$M$5,4,FALSE),0),
AND(P685&gt;=4,P685&lt;=6),IFERROR(VLOOKUP(入力項目!$S$13,子育て関連マスタ!$I$9:$M$12,4,FALSE),0),
AND(P685&gt;=7,P685&lt;=12),IFERROR(VLOOKUP(入力項目!$S$14,子育て関連マスタ!$I$16:$M$17,4,FALSE),0),
AND(P685&gt;=13,P685&lt;=15),IFERROR(VLOOKUP(入力項目!$S$15,子育て関連マスタ!$I$21:$M$22,4,FALSE),0),
AND(P685&gt;=16,P685&lt;=18),IFERROR(VLOOKUP(入力項目!$S$16,子育て関連マスタ!$I$26:$M$28,4,FALSE),0),
AND(P685&gt;=19,P685&lt;=20,入力項目!$S$16="高専"),IFERROR(VLOOKUP(入力項目!$S$16,子育て関連マスタ!$I$26:$M$28,4,FALSE),0),
AND(P685&gt;=19,P685&lt;=20,入力項目!$S$16&lt;&gt;"高専"),IFERROR(VLOOKUP(入力項目!$S$17,子育て関連マスタ!$I$32:$M$37,4,FALSE),0),
AND(P685&gt;=21,P685&lt;=22,入力項目!$S$16="高専"),IFERROR(VLOOKUP(入力項目!$S$17,子育て関連マスタ!$I$32:$M$34,4,FALSE),0),
AND(P685&gt;=21,P685&lt;=22,入力項目!$S$16&lt;&gt;"高専"),IFERROR(VLOOKUP(入力項目!$S$17,子育て関連マスタ!$I$32:$M$34,4,FALSE),0),
P685&gt;=23,0
) +
IF($D685=4,
  IFERROR(_xlfn.IFS(
  P685&lt;=入力項目!$S$11,0,
  AND(P685=入力項目!$S$11),IFERROR(VLOOKUP(入力項目!$S$12,子育て関連マスタ!$I$4:$M$5,2,FALSE),0),
  AND(P685=4),IFERROR(VLOOKUP(入力項目!$S$13,子育て関連マスタ!$I$9:$M$12,2,FALSE),0),
  AND(P685=7),IFERROR(VLOOKUP(入力項目!$S$14,子育て関連マスタ!$I$16:$M$17,2,FALSE),0),
  AND(P685=13),IFERROR(VLOOKUP(入力項目!$S$15,子育て関連マスタ!$I$21:$M$22,2,FALSE),0),
  AND(P685=16),IFERROR(VLOOKUP(入力項目!$S$16,子育て関連マスタ!$I$26:$M$28,2,FALSE),0),
  AND(P685=19,入力項目!$S$16&lt;&gt;"高専"),IFERROR(VLOOKUP(入力項目!$S$17,子育て関連マスタ!$I$32:$M$37,2,FALSE),0),
  AND(P685=21,入力項目!$S$16="高専"),IFERROR(VLOOKUP(入力項目!$S$17,子育て関連マスタ!$I$32:$M$37,2,FALSE),0),
  P685&gt;=22,0
  ),0),0
) +
IF(AND(P685&gt;=1,P685&lt;=15),IF($D685=入力項目!$S$8,入力項目!$S$3,0),0) +
IF(AND(P685&gt;=1,P685&lt;=15),IF($D685=5,入力項目!$S$4,0),0) +
IF(AND(P685&gt;=1,P685&lt;=15),IF($D685=12,入力項目!$S$5,0),0) +
IF(AND(入力項目!$S$7=$A685,入力項目!$S$8=$D685),子育て関連マスタ!$C$14,0) +
IFERROR(IF(AND(YEAR(EDATE(DATE(入力項目!$S$7,入力項目!$S$8,1),1))=$A685,MONTH(EDATE(DATE(入力項目!$S$7,入力項目!$S$8,1),1))=$D685),子育て関連マスタ!$C$15,0),0) +
IF(AND(OR(P685=3,P685=5,P685=7),$D685=11),子育て関連マスタ!$C$17,0) +
IF(AND(P685=20,$D685=1),子育て関連マスタ!$C$18,0) +
IF(AND(P685=20,$D685=1),
IFERROR(_xlfn.IFS(
入力項目!$S$10="男",子育て関連マスタ!$C$18,
入力項目!$S$10="女",子育て関連マスタ!$C$19
),0),0
) +
IF(AND(P685&gt;=入力項目!$S$18,P685&lt;=入力項目!$S$19),入力項目!$S$20,0) +
IF(AND(P685&gt;=入力項目!$S$21,P685&lt;=入力項目!$S$22),入力項目!$S$23,0) +
IF(AND(P685&gt;=入力項目!$S$24,P685&lt;=入力項目!$S$25),入力項目!$S$26,0)
)</f>
        <v>0</v>
      </c>
      <c r="AE685">
        <f ca="1">-(
_xlfn.IFS(
Q685&lt;=入力項目!$S$11,0,
AND(Q685&gt;=入力項目!$S$11+1,Q685&lt;=3),IFERROR(VLOOKUP(入力項目!$S$12,子育て関連マスタ!$I$4:$M$5,4,FALSE),0),
AND(Q685&gt;=4,Q685&lt;=6),IFERROR(VLOOKUP(入力項目!$S$13,子育て関連マスタ!$I$9:$M$12,4,FALSE),0),
AND(Q685&gt;=7,Q685&lt;=12),IFERROR(VLOOKUP(入力項目!$S$14,子育て関連マスタ!$I$16:$M$17,4,FALSE),0),
AND(Q685&gt;=13,Q685&lt;=15),IFERROR(VLOOKUP(入力項目!$S$15,子育て関連マスタ!$I$21:$M$22,4,FALSE),0),
AND(Q685&gt;=16,Q685&lt;=18),IFERROR(VLOOKUP(入力項目!$S$16,子育て関連マスタ!$I$26:$M$28,4,FALSE),0),
AND(Q685&gt;=19,Q685&lt;=20,入力項目!$S$16="高専"),IFERROR(VLOOKUP(入力項目!$S$16,子育て関連マスタ!$I$26:$M$28,4,FALSE),0),
AND(Q685&gt;=19,Q685&lt;=20,入力項目!$S$16&lt;&gt;"高専"),IFERROR(VLOOKUP(入力項目!$S$17,子育て関連マスタ!$I$32:$M$37,4,FALSE),0),
AND(Q685&gt;=21,Q685&lt;=22,入力項目!$S$16="高専"),IFERROR(VLOOKUP(入力項目!$S$17,子育て関連マスタ!$I$32:$M$34,4,FALSE),0),
AND(Q685&gt;=21,Q685&lt;=22,入力項目!$S$16&lt;&gt;"高専"),IFERROR(VLOOKUP(入力項目!$S$17,子育て関連マスタ!$I$32:$M$34,4,FALSE),0),
Q685&gt;=23,0
) +
IF($D685=4,
  IFERROR(_xlfn.IFS(
  Q685&lt;=入力項目!$S$11,0,
  AND(Q685=入力項目!$S$11),IFERROR(VLOOKUP(入力項目!$S$12,子育て関連マスタ!$I$4:$M$5,2,FALSE),0),
  AND(Q685=4),IFERROR(VLOOKUP(入力項目!$S$13,子育て関連マスタ!$I$9:$M$12,2,FALSE),0),
  AND(Q685=7),IFERROR(VLOOKUP(入力項目!$S$14,子育て関連マスタ!$I$16:$M$17,2,FALSE),0),
  AND(Q685=13),IFERROR(VLOOKUP(入力項目!$S$15,子育て関連マスタ!$I$21:$M$22,2,FALSE),0),
  AND(Q685=16),IFERROR(VLOOKUP(入力項目!$S$16,子育て関連マスタ!$I$26:$M$28,2,FALSE),0),
  AND(Q685=19,入力項目!$S$16&lt;&gt;"高専"),IFERROR(VLOOKUP(入力項目!$S$17,子育て関連マスタ!$I$32:$M$37,2,FALSE),0),
  AND(Q685=21,入力項目!$S$16="高専"),IFERROR(VLOOKUP(入力項目!$S$17,子育て関連マスタ!$I$32:$M$37,2,FALSE),0),
  Q685&gt;=22,0
  ),0),0
) +
IF(AND(Q685&gt;=1,Q685&lt;=15),IF($D685=入力項目!$S$8,入力項目!$S$3,0),0) +
IF(AND(Q685&gt;=1,Q685&lt;=15),IF($D685=5,入力項目!$S$4,0),0) +
IF(AND(Q685&gt;=1,Q685&lt;=15),IF($D685=12,入力項目!$S$5,0),0) +
IF(AND(入力項目!$S$7=$A685,入力項目!$S$8=$D685),子育て関連マスタ!$C$14,0) +
IFERROR(IF(AND(YEAR(EDATE(DATE(入力項目!$S$7,入力項目!$S$8,1),1))=$A685,MONTH(EDATE(DATE(入力項目!$S$7,入力項目!$S$8,1),1))=$D685),子育て関連マスタ!$C$15,0),0) +
IF(AND(OR(Q685=3,Q685=5,Q685=7),$D685=11),子育て関連マスタ!$C$17,0) +
IF(AND(Q685=20,$D685=1),子育て関連マスタ!$C$18,0) +
IF(AND(Q685=20,$D685=1),
IFERROR(_xlfn.IFS(
入力項目!$S$10="男",子育て関連マスタ!$C$18,
入力項目!$S$10="女",子育て関連マスタ!$C$19
),0),0
) +
IF(AND(Q685&gt;=入力項目!$S$18,Q685&lt;=入力項目!$S$19),入力項目!$S$20,0) +
IF(AND(Q685&gt;=入力項目!$S$21,Q685&lt;=入力項目!$S$22),入力項目!$S$23,0) +
IF(AND(Q685&gt;=入力項目!$S$24,Q685&lt;=入力項目!$S$25),入力項目!$S$26,0)
)</f>
        <v>0</v>
      </c>
      <c r="AF685">
        <f ca="1">-(
_xlfn.IFS(
R685&lt;=入力項目!$S$11,0,
AND(R685&gt;=入力項目!$S$11+1,R685&lt;=3),IFERROR(VLOOKUP(入力項目!$S$12,子育て関連マスタ!$I$4:$M$5,4,FALSE),0),
AND(R685&gt;=4,R685&lt;=6),IFERROR(VLOOKUP(入力項目!$S$13,子育て関連マスタ!$I$9:$M$12,4,FALSE),0),
AND(R685&gt;=7,R685&lt;=12),IFERROR(VLOOKUP(入力項目!$S$14,子育て関連マスタ!$I$16:$M$17,4,FALSE),0),
AND(R685&gt;=13,R685&lt;=15),IFERROR(VLOOKUP(入力項目!$S$15,子育て関連マスタ!$I$21:$M$22,4,FALSE),0),
AND(R685&gt;=16,R685&lt;=18),IFERROR(VLOOKUP(入力項目!$S$16,子育て関連マスタ!$I$26:$M$28,4,FALSE),0),
AND(R685&gt;=19,R685&lt;=20,入力項目!$S$16="高専"),IFERROR(VLOOKUP(入力項目!$S$16,子育て関連マスタ!$I$26:$M$28,4,FALSE),0),
AND(R685&gt;=19,R685&lt;=20,入力項目!$S$16&lt;&gt;"高専"),IFERROR(VLOOKUP(入力項目!$S$17,子育て関連マスタ!$I$32:$M$37,4,FALSE),0),
AND(R685&gt;=21,R685&lt;=22,入力項目!$S$16="高専"),IFERROR(VLOOKUP(入力項目!$S$17,子育て関連マスタ!$I$32:$M$34,4,FALSE),0),
AND(R685&gt;=21,R685&lt;=22,入力項目!$S$16&lt;&gt;"高専"),IFERROR(VLOOKUP(入力項目!$S$17,子育て関連マスタ!$I$32:$M$34,4,FALSE),0),
R685&gt;=23,0
) +
IF($D685=4,
  IFERROR(_xlfn.IFS(
  R685&lt;=入力項目!$S$11,0,
  AND(R685=入力項目!$S$11),IFERROR(VLOOKUP(入力項目!$S$12,子育て関連マスタ!$I$4:$M$5,2,FALSE),0),
  AND(R685=4),IFERROR(VLOOKUP(入力項目!$S$13,子育て関連マスタ!$I$9:$M$12,2,FALSE),0),
  AND(R685=7),IFERROR(VLOOKUP(入力項目!$S$14,子育て関連マスタ!$I$16:$M$17,2,FALSE),0),
  AND(R685=13),IFERROR(VLOOKUP(入力項目!$S$15,子育て関連マスタ!$I$21:$M$22,2,FALSE),0),
  AND(R685=16),IFERROR(VLOOKUP(入力項目!$S$16,子育て関連マスタ!$I$26:$M$28,2,FALSE),0),
  AND(R685=19,入力項目!$S$16&lt;&gt;"高専"),IFERROR(VLOOKUP(入力項目!$S$17,子育て関連マスタ!$I$32:$M$37,2,FALSE),0),
  AND(R685=21,入力項目!$S$16="高専"),IFERROR(VLOOKUP(入力項目!$S$17,子育て関連マスタ!$I$32:$M$37,2,FALSE),0),
  R685&gt;=22,0
  ),0),0
) +
IF(AND(R685&gt;=1,R685&lt;=15),IF($D685=入力項目!$S$8,入力項目!$S$3,0),0) +
IF(AND(R685&gt;=1,R685&lt;=15),IF($D685=5,入力項目!$S$4,0),0) +
IF(AND(R685&gt;=1,R685&lt;=15),IF($D685=12,入力項目!$S$5,0),0) +
IF(AND(入力項目!$S$7=$A685,入力項目!$S$8=$D685),子育て関連マスタ!$C$14,0) +
IFERROR(IF(AND(YEAR(EDATE(DATE(入力項目!$S$7,入力項目!$S$8,1),1))=$A685,MONTH(EDATE(DATE(入力項目!$S$7,入力項目!$S$8,1),1))=$D685),子育て関連マスタ!$C$15,0),0) +
IF(AND(OR(R685=3,R685=5,R685=7),$D685=11),子育て関連マスタ!$C$17,0) +
IF(AND(R685=20,$D685=1),子育て関連マスタ!$C$18,0) +
IF(AND(R685=20,$D685=1),
IFERROR(_xlfn.IFS(
入力項目!$S$10="男",子育て関連マスタ!$C$18,
入力項目!$S$10="女",子育て関連マスタ!$C$19
),0),0
) +
IF(AND(R685&gt;=入力項目!$S$18,R685&lt;=入力項目!$S$19),入力項目!$S$20,0) +
IF(AND(R685&gt;=入力項目!$S$21,R685&lt;=入力項目!$S$22),入力項目!$S$23,0) +
IF(AND(R685&gt;=入力項目!$S$24,R685&lt;=入力項目!$S$25),入力項目!$S$26,0)
)</f>
        <v>0</v>
      </c>
      <c r="AG685">
        <f ca="1">-(
_xlfn.IFS(
S685&lt;=入力項目!$S$11,0,
AND(S685&gt;=入力項目!$S$11+1,S685&lt;=3),IFERROR(VLOOKUP(入力項目!$S$12,子育て関連マスタ!$I$4:$M$5,4,FALSE),0),
AND(S685&gt;=4,S685&lt;=6),IFERROR(VLOOKUP(入力項目!$S$13,子育て関連マスタ!$I$9:$M$12,4,FALSE),0),
AND(S685&gt;=7,S685&lt;=12),IFERROR(VLOOKUP(入力項目!$S$14,子育て関連マスタ!$I$16:$M$17,4,FALSE),0),
AND(S685&gt;=13,S685&lt;=15),IFERROR(VLOOKUP(入力項目!$S$15,子育て関連マスタ!$I$21:$M$22,4,FALSE),0),
AND(S685&gt;=16,S685&lt;=18),IFERROR(VLOOKUP(入力項目!$S$16,子育て関連マスタ!$I$26:$M$28,4,FALSE),0),
AND(S685&gt;=19,S685&lt;=20,入力項目!$S$16="高専"),IFERROR(VLOOKUP(入力項目!$S$16,子育て関連マスタ!$I$26:$M$28,4,FALSE),0),
AND(S685&gt;=19,S685&lt;=20,入力項目!$S$16&lt;&gt;"高専"),IFERROR(VLOOKUP(入力項目!$S$17,子育て関連マスタ!$I$32:$M$37,4,FALSE),0),
AND(S685&gt;=21,S685&lt;=22,入力項目!$S$16="高専"),IFERROR(VLOOKUP(入力項目!$S$17,子育て関連マスタ!$I$32:$M$34,4,FALSE),0),
AND(S685&gt;=21,S685&lt;=22,入力項目!$S$16&lt;&gt;"高専"),IFERROR(VLOOKUP(入力項目!$S$17,子育て関連マスタ!$I$32:$M$34,4,FALSE),0),
S685&gt;=23,0
) +
IF($D685=4,
  IFERROR(_xlfn.IFS(
  S685&lt;=入力項目!$S$11,0,
  AND(S685=入力項目!$S$11),IFERROR(VLOOKUP(入力項目!$S$12,子育て関連マスタ!$I$4:$M$5,2,FALSE),0),
  AND(S685=4),IFERROR(VLOOKUP(入力項目!$S$13,子育て関連マスタ!$I$9:$M$12,2,FALSE),0),
  AND(S685=7),IFERROR(VLOOKUP(入力項目!$S$14,子育て関連マスタ!$I$16:$M$17,2,FALSE),0),
  AND(S685=13),IFERROR(VLOOKUP(入力項目!$S$15,子育て関連マスタ!$I$21:$M$22,2,FALSE),0),
  AND(S685=16),IFERROR(VLOOKUP(入力項目!$S$16,子育て関連マスタ!$I$26:$M$28,2,FALSE),0),
  AND(S685=19,入力項目!$S$16&lt;&gt;"高専"),IFERROR(VLOOKUP(入力項目!$S$17,子育て関連マスタ!$I$32:$M$37,2,FALSE),0),
  AND(S685=21,入力項目!$S$16="高専"),IFERROR(VLOOKUP(入力項目!$S$17,子育て関連マスタ!$I$32:$M$37,2,FALSE),0),
  S685&gt;=22,0
  ),0),0
) +
IF(AND(S685&gt;=1,S685&lt;=15),IF($D685=入力項目!$S$8,入力項目!$S$3,0),0) +
IF(AND(S685&gt;=1,S685&lt;=15),IF($D685=5,入力項目!$S$4,0),0) +
IF(AND(S685&gt;=1,S685&lt;=15),IF($D685=12,入力項目!$S$5,0),0) +
IF(AND(入力項目!$S$7=$A685,入力項目!$S$8=$D685),子育て関連マスタ!$C$14,0) +
IFERROR(IF(AND(YEAR(EDATE(DATE(入力項目!$S$7,入力項目!$S$8,1),1))=$A685,MONTH(EDATE(DATE(入力項目!$S$7,入力項目!$S$8,1),1))=$D685),子育て関連マスタ!$C$15,0),0) +
IF(AND(OR(S685=3,S685=5,S685=7),$D685=11),子育て関連マスタ!$C$17,0) +
IF(AND(S685=20,$D685=1),子育て関連マスタ!$C$18,0) +
IF(AND(S685=20,$D685=1),
IFERROR(_xlfn.IFS(
入力項目!$S$10="男",子育て関連マスタ!$C$18,
入力項目!$S$10="女",子育て関連マスタ!$C$19
),0),0
) +
IF(AND(S685&gt;=入力項目!$S$18,S685&lt;=入力項目!$S$19),入力項目!$S$20,0) +
IF(AND(S685&gt;=入力項目!$S$21,S685&lt;=入力項目!$S$22),入力項目!$S$23,0) +
IF(AND(S685&gt;=入力項目!$S$24,S685&lt;=入力項目!$S$25),入力項目!$S$26,0)
)</f>
        <v>0</v>
      </c>
      <c r="AH685">
        <f ca="1">-(
_xlfn.IFS(
T685&lt;=入力項目!$S$11,0,
AND(T685&gt;=入力項目!$S$11+1,T685&lt;=3),IFERROR(VLOOKUP(入力項目!$S$12,子育て関連マスタ!$I$4:$M$5,4,FALSE),0),
AND(T685&gt;=4,T685&lt;=6),IFERROR(VLOOKUP(入力項目!$S$13,子育て関連マスタ!$I$9:$M$12,4,FALSE),0),
AND(T685&gt;=7,T685&lt;=12),IFERROR(VLOOKUP(入力項目!$S$14,子育て関連マスタ!$I$16:$M$17,4,FALSE),0),
AND(T685&gt;=13,T685&lt;=15),IFERROR(VLOOKUP(入力項目!$S$15,子育て関連マスタ!$I$21:$M$22,4,FALSE),0),
AND(T685&gt;=16,T685&lt;=18),IFERROR(VLOOKUP(入力項目!$S$16,子育て関連マスタ!$I$26:$M$28,4,FALSE),0),
AND(T685&gt;=19,T685&lt;=20,入力項目!$S$16="高専"),IFERROR(VLOOKUP(入力項目!$S$16,子育て関連マスタ!$I$26:$M$28,4,FALSE),0),
AND(T685&gt;=19,T685&lt;=20,入力項目!$S$16&lt;&gt;"高専"),IFERROR(VLOOKUP(入力項目!$S$17,子育て関連マスタ!$I$32:$M$37,4,FALSE),0),
AND(T685&gt;=21,T685&lt;=22,入力項目!$S$16="高専"),IFERROR(VLOOKUP(入力項目!$S$17,子育て関連マスタ!$I$32:$M$34,4,FALSE),0),
AND(T685&gt;=21,T685&lt;=22,入力項目!$S$16&lt;&gt;"高専"),IFERROR(VLOOKUP(入力項目!$S$17,子育て関連マスタ!$I$32:$M$34,4,FALSE),0),
T685&gt;=23,0
) +
IF($D685=4,
  IFERROR(_xlfn.IFS(
  T685&lt;=入力項目!$S$11,0,
  AND(T685=入力項目!$S$11),IFERROR(VLOOKUP(入力項目!$S$12,子育て関連マスタ!$I$4:$M$5,2,FALSE),0),
  AND(T685=4),IFERROR(VLOOKUP(入力項目!$S$13,子育て関連マスタ!$I$9:$M$12,2,FALSE),0),
  AND(T685=7),IFERROR(VLOOKUP(入力項目!$S$14,子育て関連マスタ!$I$16:$M$17,2,FALSE),0),
  AND(T685=13),IFERROR(VLOOKUP(入力項目!$S$15,子育て関連マスタ!$I$21:$M$22,2,FALSE),0),
  AND(T685=16),IFERROR(VLOOKUP(入力項目!$S$16,子育て関連マスタ!$I$26:$M$28,2,FALSE),0),
  AND(T685=19,入力項目!$S$16&lt;&gt;"高専"),IFERROR(VLOOKUP(入力項目!$S$17,子育て関連マスタ!$I$32:$M$37,2,FALSE),0),
  AND(T685=21,入力項目!$S$16="高専"),IFERROR(VLOOKUP(入力項目!$S$17,子育て関連マスタ!$I$32:$M$37,2,FALSE),0),
  T685&gt;=22,0
  ),0),0
) +
IF(AND(T685&gt;=1,T685&lt;=15),IF($D685=入力項目!$S$8,入力項目!$S$3,0),0) +
IF(AND(T685&gt;=1,T685&lt;=15),IF($D685=5,入力項目!$S$4,0),0) +
IF(AND(T685&gt;=1,T685&lt;=15),IF($D685=12,入力項目!$S$5,0),0) +
IF(AND(入力項目!$S$7=$A685,入力項目!$S$8=$D685),子育て関連マスタ!$C$14,0) +
IFERROR(IF(AND(YEAR(EDATE(DATE(入力項目!$S$7,入力項目!$S$8,1),1))=$A685,MONTH(EDATE(DATE(入力項目!$S$7,入力項目!$S$8,1),1))=$D685),子育て関連マスタ!$C$15,0),0) +
IF(AND(OR(T685=3,T685=5,T685=7),$D685=11),子育て関連マスタ!$C$17,0) +
IF(AND(T685=20,$D685=1),子育て関連マスタ!$C$18,0) +
IF(AND(T685=20,$D685=1),
IFERROR(_xlfn.IFS(
入力項目!$S$10="男",子育て関連マスタ!$C$18,
入力項目!$S$10="女",子育て関連マスタ!$C$19
),0),0
) +
IF(AND(T685&gt;=入力項目!$S$18,T685&lt;=入力項目!$S$19),入力項目!$S$20,0) +
IF(AND(T685&gt;=入力項目!$S$21,T685&lt;=入力項目!$S$22),入力項目!$S$23,0) +
IF(AND(T685&gt;=入力項目!$S$24,T685&lt;=入力項目!$S$25),入力項目!$S$26,0)
)</f>
        <v>0</v>
      </c>
      <c r="AI685">
        <f ca="1">-(
_xlfn.IFS(
U685&lt;=入力項目!$S$11,0,
AND(U685&gt;=入力項目!$S$11+1,U685&lt;=3),IFERROR(VLOOKUP(入力項目!$S$12,子育て関連マスタ!$I$4:$M$5,4,FALSE),0),
AND(U685&gt;=4,U685&lt;=6),IFERROR(VLOOKUP(入力項目!$S$13,子育て関連マスタ!$I$9:$M$12,4,FALSE),0),
AND(U685&gt;=7,U685&lt;=12),IFERROR(VLOOKUP(入力項目!$S$14,子育て関連マスタ!$I$16:$M$17,4,FALSE),0),
AND(U685&gt;=13,U685&lt;=15),IFERROR(VLOOKUP(入力項目!$S$15,子育て関連マスタ!$I$21:$M$22,4,FALSE),0),
AND(U685&gt;=16,U685&lt;=18),IFERROR(VLOOKUP(入力項目!$S$16,子育て関連マスタ!$I$26:$M$28,4,FALSE),0),
AND(U685&gt;=19,U685&lt;=20,入力項目!$S$16="高専"),IFERROR(VLOOKUP(入力項目!$S$16,子育て関連マスタ!$I$26:$M$28,4,FALSE),0),
AND(U685&gt;=19,U685&lt;=20,入力項目!$S$16&lt;&gt;"高専"),IFERROR(VLOOKUP(入力項目!$S$17,子育て関連マスタ!$I$32:$M$37,4,FALSE),0),
AND(U685&gt;=21,U685&lt;=22,入力項目!$S$16="高専"),IFERROR(VLOOKUP(入力項目!$S$17,子育て関連マスタ!$I$32:$M$34,4,FALSE),0),
AND(U685&gt;=21,U685&lt;=22,入力項目!$S$16&lt;&gt;"高専"),IFERROR(VLOOKUP(入力項目!$S$17,子育て関連マスタ!$I$32:$M$34,4,FALSE),0),
U685&gt;=23,0
) +
IF($D685=4,
  IFERROR(_xlfn.IFS(
  U685&lt;=入力項目!$S$11,0,
  AND(U685=入力項目!$S$11),IFERROR(VLOOKUP(入力項目!$S$12,子育て関連マスタ!$I$4:$M$5,2,FALSE),0),
  AND(U685=4),IFERROR(VLOOKUP(入力項目!$S$13,子育て関連マスタ!$I$9:$M$12,2,FALSE),0),
  AND(U685=7),IFERROR(VLOOKUP(入力項目!$S$14,子育て関連マスタ!$I$16:$M$17,2,FALSE),0),
  AND(U685=13),IFERROR(VLOOKUP(入力項目!$S$15,子育て関連マスタ!$I$21:$M$22,2,FALSE),0),
  AND(U685=16),IFERROR(VLOOKUP(入力項目!$S$16,子育て関連マスタ!$I$26:$M$28,2,FALSE),0),
  AND(U685=19,入力項目!$S$16&lt;&gt;"高専"),IFERROR(VLOOKUP(入力項目!$S$17,子育て関連マスタ!$I$32:$M$37,2,FALSE),0),
  AND(U685=21,入力項目!$S$16="高専"),IFERROR(VLOOKUP(入力項目!$S$17,子育て関連マスタ!$I$32:$M$37,2,FALSE),0),
  U685&gt;=22,0
  ),0),0
) +
IF(AND(U685&gt;=1,U685&lt;=15),IF($D685=入力項目!$S$8,入力項目!$S$3,0),0) +
IF(AND(U685&gt;=1,U685&lt;=15),IF($D685=5,入力項目!$S$4,0),0) +
IF(AND(U685&gt;=1,U685&lt;=15),IF($D685=12,入力項目!$S$5,0),0) +
IF(AND(入力項目!$S$7=$A685,入力項目!$S$8=$D685),子育て関連マスタ!$C$14,0) +
IFERROR(IF(AND(YEAR(EDATE(DATE(入力項目!$S$7,入力項目!$S$8,1),1))=$A685,MONTH(EDATE(DATE(入力項目!$S$7,入力項目!$S$8,1),1))=$D685),子育て関連マスタ!$C$15,0),0) +
IF(AND(OR(U685=3,U685=5,U685=7),$D685=11),子育て関連マスタ!$C$17,0) +
IF(AND(U685=20,$D685=1),子育て関連マスタ!$C$18,0) +
IF(AND(U685=20,$D685=1),
IFERROR(_xlfn.IFS(
入力項目!$S$10="男",子育て関連マスタ!$C$18,
入力項目!$S$10="女",子育て関連マスタ!$C$19
),0),0
) +
IF(AND(U685&gt;=入力項目!$S$18,U685&lt;=入力項目!$S$19),入力項目!$S$20,0) +
IF(AND(U685&gt;=入力項目!$S$21,U685&lt;=入力項目!$S$22),入力項目!$S$23,0) +
IF(AND(U685&gt;=入力項目!$S$24,U685&lt;=入力項目!$S$25),入力項目!$S$26,0)
)</f>
        <v>0</v>
      </c>
      <c r="AJ685" s="10">
        <f ca="1">-VLOOKUP($D685,月別収支!$A$2:$H$13,7,FALSE)</f>
        <v>-20000</v>
      </c>
    </row>
    <row r="686" spans="1:36" x14ac:dyDescent="0.4">
      <c r="A686">
        <f t="shared" ca="1" si="190"/>
        <v>2081</v>
      </c>
      <c r="B686">
        <f t="shared" ca="1" si="180"/>
        <v>2081</v>
      </c>
      <c r="C686">
        <f t="shared" ca="1" si="181"/>
        <v>57</v>
      </c>
      <c r="D686">
        <f t="shared" ca="1" si="191"/>
        <v>8</v>
      </c>
      <c r="E686" t="str">
        <f t="shared" ca="1" si="175"/>
        <v>2081年8月</v>
      </c>
      <c r="F686">
        <f ca="1">IF(OR(入力項目!$N$5&lt;$A686,AND(入力項目!$N$5=$A686,入力項目!$N$6&lt;$D686)),IF(F685=0,1,IF(G686=12,F685+1,F685)),0)</f>
        <v>56</v>
      </c>
      <c r="G686">
        <f ca="1">IF(OR(入力項目!$N$5&lt;$A686,AND(入力項目!$N$5=$A686,入力項目!$N$6&lt;$D686)),IF(G685=12,1,G685+1),0)</f>
        <v>10</v>
      </c>
      <c r="H686" t="str">
        <f t="shared" ca="1" si="176"/>
        <v>56_10</v>
      </c>
      <c r="I686">
        <f ca="1">IF(
  IFERROR(AND($C686&gt;0,MOD($C686,入力項目!$N$22)=0,$D686=入力項目!$N$23), FALSE),
  1,
  IF(
    AND(I685&gt;0,J685=12),
    IF(I685=入力項目!$N$28, 0, I685+1),
    I685
  )
)</f>
        <v>3</v>
      </c>
      <c r="J686">
        <f ca="1">IF($D686=入力項目!$N$23,1,IFERROR(J685+1,1))</f>
        <v>3</v>
      </c>
      <c r="K686" t="str">
        <f t="shared" ca="1" si="177"/>
        <v>3_3</v>
      </c>
      <c r="L686">
        <f ca="1">L685+IF(入力項目!$D$4=$D686,1,0)</f>
        <v>85</v>
      </c>
      <c r="M686" t="str">
        <f t="shared" ca="1" si="178"/>
        <v>85歳</v>
      </c>
      <c r="N686">
        <f t="shared" ca="1" si="182"/>
        <v>86</v>
      </c>
      <c r="O686" t="str">
        <f t="shared" ca="1" si="179"/>
        <v>86歳</v>
      </c>
      <c r="P686">
        <f t="shared" ca="1" si="183"/>
        <v>61</v>
      </c>
      <c r="Q686">
        <f t="shared" ca="1" si="184"/>
        <v>59</v>
      </c>
      <c r="R686">
        <f t="shared" ca="1" si="185"/>
        <v>2082</v>
      </c>
      <c r="S686">
        <f t="shared" ca="1" si="186"/>
        <v>2082</v>
      </c>
      <c r="T686">
        <f t="shared" ca="1" si="187"/>
        <v>2082</v>
      </c>
      <c r="U686">
        <f t="shared" ca="1" si="188"/>
        <v>2082</v>
      </c>
      <c r="V686" s="10">
        <f t="shared" ca="1" si="189"/>
        <v>52904925</v>
      </c>
      <c r="W686" s="10">
        <f ca="1">IF($L686&lt;その他マスタ!$B$1,VLOOKUP($D686,月別収支!$A$2:$H$13,2,FALSE),その他マスタ!$B$3)+IF(AND($L686=その他マスタ!$B$1,入力項目!$I$9="あり",$D686=入力項目!$D$4),その他マスタ!$B$2,0)</f>
        <v>150000</v>
      </c>
      <c r="X686" s="10">
        <f ca="1">-IF(入力項目!$K$5=TRUE,
IF($F686+$G686&lt;3,VLOOKUP($D686,月別収支!$A$2:$H$13,8,FALSE),0)+IFERROR(VLOOKUP($H686,住宅ローン計算!C:P,13,FALSE),0)+IF($F686&gt;1,IF(OR($G686=3,$G686=6,$G686=9,$G686=12),ROUNDUP(入力項目!$N$18/4,0),0),0),
VLOOKUP($D686,月別収支!$A$2:$H$13,8,FALSE))</f>
        <v>0</v>
      </c>
      <c r="Y686" s="10">
        <f ca="1">-VLOOKUP($D686,月別収支!$A$2:$H$13,3,FALSE)</f>
        <v>-75000</v>
      </c>
      <c r="Z686" s="10">
        <f ca="1">-VLOOKUP($D686,月別収支!$A$2:$H$13,4,FALSE)</f>
        <v>-27000</v>
      </c>
      <c r="AA686" s="10">
        <f ca="1">-VLOOKUP($D686,月別収支!$A$2:$H$13,6,FALSE)</f>
        <v>-10000</v>
      </c>
      <c r="AB686" s="10">
        <f ca="1">-(
VLOOKUP($D686,月別収支!$A$2:$H$13,5,FALSE)+IF(AND(入力項目!$I$27&lt;=$A686,ISEVEN($A686-入力項目!$I$27),入力項目!$I$28=$D686),入力項目!$I$26,0)
+IF(入力項目!$K$26=TRUE,
IFERROR(VLOOKUP($K686,マイカーローン計算!C:P,13,FALSE),0),
IFERROR(
  IF(AND($C686&gt;0,MOD($C686,入力項目!$N$22)=0,$D686=入力項目!$N$23),入力項目!$N$24,0),
 0
)
)
)</f>
        <v>-20000</v>
      </c>
      <c r="AC686" s="10">
        <f ca="1">-IF($A686&lt;入力項目!$N$33,入力項目!$N$35,IF(AND($A686=入力項目!$N$33,$D686&lt;=入力項目!$N$34),入力項目!$N$35,0))</f>
        <v>0</v>
      </c>
      <c r="AD686">
        <f ca="1">-(
_xlfn.IFS(
P686&lt;=入力項目!$S$11,0,
AND(P686&gt;=入力項目!$S$11+1,P686&lt;=3),IFERROR(VLOOKUP(入力項目!$S$12,子育て関連マスタ!$I$4:$M$5,4,FALSE),0),
AND(P686&gt;=4,P686&lt;=6),IFERROR(VLOOKUP(入力項目!$S$13,子育て関連マスタ!$I$9:$M$12,4,FALSE),0),
AND(P686&gt;=7,P686&lt;=12),IFERROR(VLOOKUP(入力項目!$S$14,子育て関連マスタ!$I$16:$M$17,4,FALSE),0),
AND(P686&gt;=13,P686&lt;=15),IFERROR(VLOOKUP(入力項目!$S$15,子育て関連マスタ!$I$21:$M$22,4,FALSE),0),
AND(P686&gt;=16,P686&lt;=18),IFERROR(VLOOKUP(入力項目!$S$16,子育て関連マスタ!$I$26:$M$28,4,FALSE),0),
AND(P686&gt;=19,P686&lt;=20,入力項目!$S$16="高専"),IFERROR(VLOOKUP(入力項目!$S$16,子育て関連マスタ!$I$26:$M$28,4,FALSE),0),
AND(P686&gt;=19,P686&lt;=20,入力項目!$S$16&lt;&gt;"高専"),IFERROR(VLOOKUP(入力項目!$S$17,子育て関連マスタ!$I$32:$M$37,4,FALSE),0),
AND(P686&gt;=21,P686&lt;=22,入力項目!$S$16="高専"),IFERROR(VLOOKUP(入力項目!$S$17,子育て関連マスタ!$I$32:$M$34,4,FALSE),0),
AND(P686&gt;=21,P686&lt;=22,入力項目!$S$16&lt;&gt;"高専"),IFERROR(VLOOKUP(入力項目!$S$17,子育て関連マスタ!$I$32:$M$34,4,FALSE),0),
P686&gt;=23,0
) +
IF($D686=4,
  IFERROR(_xlfn.IFS(
  P686&lt;=入力項目!$S$11,0,
  AND(P686=入力項目!$S$11),IFERROR(VLOOKUP(入力項目!$S$12,子育て関連マスタ!$I$4:$M$5,2,FALSE),0),
  AND(P686=4),IFERROR(VLOOKUP(入力項目!$S$13,子育て関連マスタ!$I$9:$M$12,2,FALSE),0),
  AND(P686=7),IFERROR(VLOOKUP(入力項目!$S$14,子育て関連マスタ!$I$16:$M$17,2,FALSE),0),
  AND(P686=13),IFERROR(VLOOKUP(入力項目!$S$15,子育て関連マスタ!$I$21:$M$22,2,FALSE),0),
  AND(P686=16),IFERROR(VLOOKUP(入力項目!$S$16,子育て関連マスタ!$I$26:$M$28,2,FALSE),0),
  AND(P686=19,入力項目!$S$16&lt;&gt;"高専"),IFERROR(VLOOKUP(入力項目!$S$17,子育て関連マスタ!$I$32:$M$37,2,FALSE),0),
  AND(P686=21,入力項目!$S$16="高専"),IFERROR(VLOOKUP(入力項目!$S$17,子育て関連マスタ!$I$32:$M$37,2,FALSE),0),
  P686&gt;=22,0
  ),0),0
) +
IF(AND(P686&gt;=1,P686&lt;=15),IF($D686=入力項目!$S$8,入力項目!$S$3,0),0) +
IF(AND(P686&gt;=1,P686&lt;=15),IF($D686=5,入力項目!$S$4,0),0) +
IF(AND(P686&gt;=1,P686&lt;=15),IF($D686=12,入力項目!$S$5,0),0) +
IF(AND(入力項目!$S$7=$A686,入力項目!$S$8=$D686),子育て関連マスタ!$C$14,0) +
IFERROR(IF(AND(YEAR(EDATE(DATE(入力項目!$S$7,入力項目!$S$8,1),1))=$A686,MONTH(EDATE(DATE(入力項目!$S$7,入力項目!$S$8,1),1))=$D686),子育て関連マスタ!$C$15,0),0) +
IF(AND(OR(P686=3,P686=5,P686=7),$D686=11),子育て関連マスタ!$C$17,0) +
IF(AND(P686=20,$D686=1),子育て関連マスタ!$C$18,0) +
IF(AND(P686=20,$D686=1),
IFERROR(_xlfn.IFS(
入力項目!$S$10="男",子育て関連マスタ!$C$18,
入力項目!$S$10="女",子育て関連マスタ!$C$19
),0),0
) +
IF(AND(P686&gt;=入力項目!$S$18,P686&lt;=入力項目!$S$19),入力項目!$S$20,0) +
IF(AND(P686&gt;=入力項目!$S$21,P686&lt;=入力項目!$S$22),入力項目!$S$23,0) +
IF(AND(P686&gt;=入力項目!$S$24,P686&lt;=入力項目!$S$25),入力項目!$S$26,0)
)</f>
        <v>0</v>
      </c>
      <c r="AE686">
        <f ca="1">-(
_xlfn.IFS(
Q686&lt;=入力項目!$S$11,0,
AND(Q686&gt;=入力項目!$S$11+1,Q686&lt;=3),IFERROR(VLOOKUP(入力項目!$S$12,子育て関連マスタ!$I$4:$M$5,4,FALSE),0),
AND(Q686&gt;=4,Q686&lt;=6),IFERROR(VLOOKUP(入力項目!$S$13,子育て関連マスタ!$I$9:$M$12,4,FALSE),0),
AND(Q686&gt;=7,Q686&lt;=12),IFERROR(VLOOKUP(入力項目!$S$14,子育て関連マスタ!$I$16:$M$17,4,FALSE),0),
AND(Q686&gt;=13,Q686&lt;=15),IFERROR(VLOOKUP(入力項目!$S$15,子育て関連マスタ!$I$21:$M$22,4,FALSE),0),
AND(Q686&gt;=16,Q686&lt;=18),IFERROR(VLOOKUP(入力項目!$S$16,子育て関連マスタ!$I$26:$M$28,4,FALSE),0),
AND(Q686&gt;=19,Q686&lt;=20,入力項目!$S$16="高専"),IFERROR(VLOOKUP(入力項目!$S$16,子育て関連マスタ!$I$26:$M$28,4,FALSE),0),
AND(Q686&gt;=19,Q686&lt;=20,入力項目!$S$16&lt;&gt;"高専"),IFERROR(VLOOKUP(入力項目!$S$17,子育て関連マスタ!$I$32:$M$37,4,FALSE),0),
AND(Q686&gt;=21,Q686&lt;=22,入力項目!$S$16="高専"),IFERROR(VLOOKUP(入力項目!$S$17,子育て関連マスタ!$I$32:$M$34,4,FALSE),0),
AND(Q686&gt;=21,Q686&lt;=22,入力項目!$S$16&lt;&gt;"高専"),IFERROR(VLOOKUP(入力項目!$S$17,子育て関連マスタ!$I$32:$M$34,4,FALSE),0),
Q686&gt;=23,0
) +
IF($D686=4,
  IFERROR(_xlfn.IFS(
  Q686&lt;=入力項目!$S$11,0,
  AND(Q686=入力項目!$S$11),IFERROR(VLOOKUP(入力項目!$S$12,子育て関連マスタ!$I$4:$M$5,2,FALSE),0),
  AND(Q686=4),IFERROR(VLOOKUP(入力項目!$S$13,子育て関連マスタ!$I$9:$M$12,2,FALSE),0),
  AND(Q686=7),IFERROR(VLOOKUP(入力項目!$S$14,子育て関連マスタ!$I$16:$M$17,2,FALSE),0),
  AND(Q686=13),IFERROR(VLOOKUP(入力項目!$S$15,子育て関連マスタ!$I$21:$M$22,2,FALSE),0),
  AND(Q686=16),IFERROR(VLOOKUP(入力項目!$S$16,子育て関連マスタ!$I$26:$M$28,2,FALSE),0),
  AND(Q686=19,入力項目!$S$16&lt;&gt;"高専"),IFERROR(VLOOKUP(入力項目!$S$17,子育て関連マスタ!$I$32:$M$37,2,FALSE),0),
  AND(Q686=21,入力項目!$S$16="高専"),IFERROR(VLOOKUP(入力項目!$S$17,子育て関連マスタ!$I$32:$M$37,2,FALSE),0),
  Q686&gt;=22,0
  ),0),0
) +
IF(AND(Q686&gt;=1,Q686&lt;=15),IF($D686=入力項目!$S$8,入力項目!$S$3,0),0) +
IF(AND(Q686&gt;=1,Q686&lt;=15),IF($D686=5,入力項目!$S$4,0),0) +
IF(AND(Q686&gt;=1,Q686&lt;=15),IF($D686=12,入力項目!$S$5,0),0) +
IF(AND(入力項目!$S$7=$A686,入力項目!$S$8=$D686),子育て関連マスタ!$C$14,0) +
IFERROR(IF(AND(YEAR(EDATE(DATE(入力項目!$S$7,入力項目!$S$8,1),1))=$A686,MONTH(EDATE(DATE(入力項目!$S$7,入力項目!$S$8,1),1))=$D686),子育て関連マスタ!$C$15,0),0) +
IF(AND(OR(Q686=3,Q686=5,Q686=7),$D686=11),子育て関連マスタ!$C$17,0) +
IF(AND(Q686=20,$D686=1),子育て関連マスタ!$C$18,0) +
IF(AND(Q686=20,$D686=1),
IFERROR(_xlfn.IFS(
入力項目!$S$10="男",子育て関連マスタ!$C$18,
入力項目!$S$10="女",子育て関連マスタ!$C$19
),0),0
) +
IF(AND(Q686&gt;=入力項目!$S$18,Q686&lt;=入力項目!$S$19),入力項目!$S$20,0) +
IF(AND(Q686&gt;=入力項目!$S$21,Q686&lt;=入力項目!$S$22),入力項目!$S$23,0) +
IF(AND(Q686&gt;=入力項目!$S$24,Q686&lt;=入力項目!$S$25),入力項目!$S$26,0)
)</f>
        <v>0</v>
      </c>
      <c r="AF686">
        <f ca="1">-(
_xlfn.IFS(
R686&lt;=入力項目!$S$11,0,
AND(R686&gt;=入力項目!$S$11+1,R686&lt;=3),IFERROR(VLOOKUP(入力項目!$S$12,子育て関連マスタ!$I$4:$M$5,4,FALSE),0),
AND(R686&gt;=4,R686&lt;=6),IFERROR(VLOOKUP(入力項目!$S$13,子育て関連マスタ!$I$9:$M$12,4,FALSE),0),
AND(R686&gt;=7,R686&lt;=12),IFERROR(VLOOKUP(入力項目!$S$14,子育て関連マスタ!$I$16:$M$17,4,FALSE),0),
AND(R686&gt;=13,R686&lt;=15),IFERROR(VLOOKUP(入力項目!$S$15,子育て関連マスタ!$I$21:$M$22,4,FALSE),0),
AND(R686&gt;=16,R686&lt;=18),IFERROR(VLOOKUP(入力項目!$S$16,子育て関連マスタ!$I$26:$M$28,4,FALSE),0),
AND(R686&gt;=19,R686&lt;=20,入力項目!$S$16="高専"),IFERROR(VLOOKUP(入力項目!$S$16,子育て関連マスタ!$I$26:$M$28,4,FALSE),0),
AND(R686&gt;=19,R686&lt;=20,入力項目!$S$16&lt;&gt;"高専"),IFERROR(VLOOKUP(入力項目!$S$17,子育て関連マスタ!$I$32:$M$37,4,FALSE),0),
AND(R686&gt;=21,R686&lt;=22,入力項目!$S$16="高専"),IFERROR(VLOOKUP(入力項目!$S$17,子育て関連マスタ!$I$32:$M$34,4,FALSE),0),
AND(R686&gt;=21,R686&lt;=22,入力項目!$S$16&lt;&gt;"高専"),IFERROR(VLOOKUP(入力項目!$S$17,子育て関連マスタ!$I$32:$M$34,4,FALSE),0),
R686&gt;=23,0
) +
IF($D686=4,
  IFERROR(_xlfn.IFS(
  R686&lt;=入力項目!$S$11,0,
  AND(R686=入力項目!$S$11),IFERROR(VLOOKUP(入力項目!$S$12,子育て関連マスタ!$I$4:$M$5,2,FALSE),0),
  AND(R686=4),IFERROR(VLOOKUP(入力項目!$S$13,子育て関連マスタ!$I$9:$M$12,2,FALSE),0),
  AND(R686=7),IFERROR(VLOOKUP(入力項目!$S$14,子育て関連マスタ!$I$16:$M$17,2,FALSE),0),
  AND(R686=13),IFERROR(VLOOKUP(入力項目!$S$15,子育て関連マスタ!$I$21:$M$22,2,FALSE),0),
  AND(R686=16),IFERROR(VLOOKUP(入力項目!$S$16,子育て関連マスタ!$I$26:$M$28,2,FALSE),0),
  AND(R686=19,入力項目!$S$16&lt;&gt;"高専"),IFERROR(VLOOKUP(入力項目!$S$17,子育て関連マスタ!$I$32:$M$37,2,FALSE),0),
  AND(R686=21,入力項目!$S$16="高専"),IFERROR(VLOOKUP(入力項目!$S$17,子育て関連マスタ!$I$32:$M$37,2,FALSE),0),
  R686&gt;=22,0
  ),0),0
) +
IF(AND(R686&gt;=1,R686&lt;=15),IF($D686=入力項目!$S$8,入力項目!$S$3,0),0) +
IF(AND(R686&gt;=1,R686&lt;=15),IF($D686=5,入力項目!$S$4,0),0) +
IF(AND(R686&gt;=1,R686&lt;=15),IF($D686=12,入力項目!$S$5,0),0) +
IF(AND(入力項目!$S$7=$A686,入力項目!$S$8=$D686),子育て関連マスタ!$C$14,0) +
IFERROR(IF(AND(YEAR(EDATE(DATE(入力項目!$S$7,入力項目!$S$8,1),1))=$A686,MONTH(EDATE(DATE(入力項目!$S$7,入力項目!$S$8,1),1))=$D686),子育て関連マスタ!$C$15,0),0) +
IF(AND(OR(R686=3,R686=5,R686=7),$D686=11),子育て関連マスタ!$C$17,0) +
IF(AND(R686=20,$D686=1),子育て関連マスタ!$C$18,0) +
IF(AND(R686=20,$D686=1),
IFERROR(_xlfn.IFS(
入力項目!$S$10="男",子育て関連マスタ!$C$18,
入力項目!$S$10="女",子育て関連マスタ!$C$19
),0),0
) +
IF(AND(R686&gt;=入力項目!$S$18,R686&lt;=入力項目!$S$19),入力項目!$S$20,0) +
IF(AND(R686&gt;=入力項目!$S$21,R686&lt;=入力項目!$S$22),入力項目!$S$23,0) +
IF(AND(R686&gt;=入力項目!$S$24,R686&lt;=入力項目!$S$25),入力項目!$S$26,0)
)</f>
        <v>0</v>
      </c>
      <c r="AG686">
        <f ca="1">-(
_xlfn.IFS(
S686&lt;=入力項目!$S$11,0,
AND(S686&gt;=入力項目!$S$11+1,S686&lt;=3),IFERROR(VLOOKUP(入力項目!$S$12,子育て関連マスタ!$I$4:$M$5,4,FALSE),0),
AND(S686&gt;=4,S686&lt;=6),IFERROR(VLOOKUP(入力項目!$S$13,子育て関連マスタ!$I$9:$M$12,4,FALSE),0),
AND(S686&gt;=7,S686&lt;=12),IFERROR(VLOOKUP(入力項目!$S$14,子育て関連マスタ!$I$16:$M$17,4,FALSE),0),
AND(S686&gt;=13,S686&lt;=15),IFERROR(VLOOKUP(入力項目!$S$15,子育て関連マスタ!$I$21:$M$22,4,FALSE),0),
AND(S686&gt;=16,S686&lt;=18),IFERROR(VLOOKUP(入力項目!$S$16,子育て関連マスタ!$I$26:$M$28,4,FALSE),0),
AND(S686&gt;=19,S686&lt;=20,入力項目!$S$16="高専"),IFERROR(VLOOKUP(入力項目!$S$16,子育て関連マスタ!$I$26:$M$28,4,FALSE),0),
AND(S686&gt;=19,S686&lt;=20,入力項目!$S$16&lt;&gt;"高専"),IFERROR(VLOOKUP(入力項目!$S$17,子育て関連マスタ!$I$32:$M$37,4,FALSE),0),
AND(S686&gt;=21,S686&lt;=22,入力項目!$S$16="高専"),IFERROR(VLOOKUP(入力項目!$S$17,子育て関連マスタ!$I$32:$M$34,4,FALSE),0),
AND(S686&gt;=21,S686&lt;=22,入力項目!$S$16&lt;&gt;"高専"),IFERROR(VLOOKUP(入力項目!$S$17,子育て関連マスタ!$I$32:$M$34,4,FALSE),0),
S686&gt;=23,0
) +
IF($D686=4,
  IFERROR(_xlfn.IFS(
  S686&lt;=入力項目!$S$11,0,
  AND(S686=入力項目!$S$11),IFERROR(VLOOKUP(入力項目!$S$12,子育て関連マスタ!$I$4:$M$5,2,FALSE),0),
  AND(S686=4),IFERROR(VLOOKUP(入力項目!$S$13,子育て関連マスタ!$I$9:$M$12,2,FALSE),0),
  AND(S686=7),IFERROR(VLOOKUP(入力項目!$S$14,子育て関連マスタ!$I$16:$M$17,2,FALSE),0),
  AND(S686=13),IFERROR(VLOOKUP(入力項目!$S$15,子育て関連マスタ!$I$21:$M$22,2,FALSE),0),
  AND(S686=16),IFERROR(VLOOKUP(入力項目!$S$16,子育て関連マスタ!$I$26:$M$28,2,FALSE),0),
  AND(S686=19,入力項目!$S$16&lt;&gt;"高専"),IFERROR(VLOOKUP(入力項目!$S$17,子育て関連マスタ!$I$32:$M$37,2,FALSE),0),
  AND(S686=21,入力項目!$S$16="高専"),IFERROR(VLOOKUP(入力項目!$S$17,子育て関連マスタ!$I$32:$M$37,2,FALSE),0),
  S686&gt;=22,0
  ),0),0
) +
IF(AND(S686&gt;=1,S686&lt;=15),IF($D686=入力項目!$S$8,入力項目!$S$3,0),0) +
IF(AND(S686&gt;=1,S686&lt;=15),IF($D686=5,入力項目!$S$4,0),0) +
IF(AND(S686&gt;=1,S686&lt;=15),IF($D686=12,入力項目!$S$5,0),0) +
IF(AND(入力項目!$S$7=$A686,入力項目!$S$8=$D686),子育て関連マスタ!$C$14,0) +
IFERROR(IF(AND(YEAR(EDATE(DATE(入力項目!$S$7,入力項目!$S$8,1),1))=$A686,MONTH(EDATE(DATE(入力項目!$S$7,入力項目!$S$8,1),1))=$D686),子育て関連マスタ!$C$15,0),0) +
IF(AND(OR(S686=3,S686=5,S686=7),$D686=11),子育て関連マスタ!$C$17,0) +
IF(AND(S686=20,$D686=1),子育て関連マスタ!$C$18,0) +
IF(AND(S686=20,$D686=1),
IFERROR(_xlfn.IFS(
入力項目!$S$10="男",子育て関連マスタ!$C$18,
入力項目!$S$10="女",子育て関連マスタ!$C$19
),0),0
) +
IF(AND(S686&gt;=入力項目!$S$18,S686&lt;=入力項目!$S$19),入力項目!$S$20,0) +
IF(AND(S686&gt;=入力項目!$S$21,S686&lt;=入力項目!$S$22),入力項目!$S$23,0) +
IF(AND(S686&gt;=入力項目!$S$24,S686&lt;=入力項目!$S$25),入力項目!$S$26,0)
)</f>
        <v>0</v>
      </c>
      <c r="AH686">
        <f ca="1">-(
_xlfn.IFS(
T686&lt;=入力項目!$S$11,0,
AND(T686&gt;=入力項目!$S$11+1,T686&lt;=3),IFERROR(VLOOKUP(入力項目!$S$12,子育て関連マスタ!$I$4:$M$5,4,FALSE),0),
AND(T686&gt;=4,T686&lt;=6),IFERROR(VLOOKUP(入力項目!$S$13,子育て関連マスタ!$I$9:$M$12,4,FALSE),0),
AND(T686&gt;=7,T686&lt;=12),IFERROR(VLOOKUP(入力項目!$S$14,子育て関連マスタ!$I$16:$M$17,4,FALSE),0),
AND(T686&gt;=13,T686&lt;=15),IFERROR(VLOOKUP(入力項目!$S$15,子育て関連マスタ!$I$21:$M$22,4,FALSE),0),
AND(T686&gt;=16,T686&lt;=18),IFERROR(VLOOKUP(入力項目!$S$16,子育て関連マスタ!$I$26:$M$28,4,FALSE),0),
AND(T686&gt;=19,T686&lt;=20,入力項目!$S$16="高専"),IFERROR(VLOOKUP(入力項目!$S$16,子育て関連マスタ!$I$26:$M$28,4,FALSE),0),
AND(T686&gt;=19,T686&lt;=20,入力項目!$S$16&lt;&gt;"高専"),IFERROR(VLOOKUP(入力項目!$S$17,子育て関連マスタ!$I$32:$M$37,4,FALSE),0),
AND(T686&gt;=21,T686&lt;=22,入力項目!$S$16="高専"),IFERROR(VLOOKUP(入力項目!$S$17,子育て関連マスタ!$I$32:$M$34,4,FALSE),0),
AND(T686&gt;=21,T686&lt;=22,入力項目!$S$16&lt;&gt;"高専"),IFERROR(VLOOKUP(入力項目!$S$17,子育て関連マスタ!$I$32:$M$34,4,FALSE),0),
T686&gt;=23,0
) +
IF($D686=4,
  IFERROR(_xlfn.IFS(
  T686&lt;=入力項目!$S$11,0,
  AND(T686=入力項目!$S$11),IFERROR(VLOOKUP(入力項目!$S$12,子育て関連マスタ!$I$4:$M$5,2,FALSE),0),
  AND(T686=4),IFERROR(VLOOKUP(入力項目!$S$13,子育て関連マスタ!$I$9:$M$12,2,FALSE),0),
  AND(T686=7),IFERROR(VLOOKUP(入力項目!$S$14,子育て関連マスタ!$I$16:$M$17,2,FALSE),0),
  AND(T686=13),IFERROR(VLOOKUP(入力項目!$S$15,子育て関連マスタ!$I$21:$M$22,2,FALSE),0),
  AND(T686=16),IFERROR(VLOOKUP(入力項目!$S$16,子育て関連マスタ!$I$26:$M$28,2,FALSE),0),
  AND(T686=19,入力項目!$S$16&lt;&gt;"高専"),IFERROR(VLOOKUP(入力項目!$S$17,子育て関連マスタ!$I$32:$M$37,2,FALSE),0),
  AND(T686=21,入力項目!$S$16="高専"),IFERROR(VLOOKUP(入力項目!$S$17,子育て関連マスタ!$I$32:$M$37,2,FALSE),0),
  T686&gt;=22,0
  ),0),0
) +
IF(AND(T686&gt;=1,T686&lt;=15),IF($D686=入力項目!$S$8,入力項目!$S$3,0),0) +
IF(AND(T686&gt;=1,T686&lt;=15),IF($D686=5,入力項目!$S$4,0),0) +
IF(AND(T686&gt;=1,T686&lt;=15),IF($D686=12,入力項目!$S$5,0),0) +
IF(AND(入力項目!$S$7=$A686,入力項目!$S$8=$D686),子育て関連マスタ!$C$14,0) +
IFERROR(IF(AND(YEAR(EDATE(DATE(入力項目!$S$7,入力項目!$S$8,1),1))=$A686,MONTH(EDATE(DATE(入力項目!$S$7,入力項目!$S$8,1),1))=$D686),子育て関連マスタ!$C$15,0),0) +
IF(AND(OR(T686=3,T686=5,T686=7),$D686=11),子育て関連マスタ!$C$17,0) +
IF(AND(T686=20,$D686=1),子育て関連マスタ!$C$18,0) +
IF(AND(T686=20,$D686=1),
IFERROR(_xlfn.IFS(
入力項目!$S$10="男",子育て関連マスタ!$C$18,
入力項目!$S$10="女",子育て関連マスタ!$C$19
),0),0
) +
IF(AND(T686&gt;=入力項目!$S$18,T686&lt;=入力項目!$S$19),入力項目!$S$20,0) +
IF(AND(T686&gt;=入力項目!$S$21,T686&lt;=入力項目!$S$22),入力項目!$S$23,0) +
IF(AND(T686&gt;=入力項目!$S$24,T686&lt;=入力項目!$S$25),入力項目!$S$26,0)
)</f>
        <v>0</v>
      </c>
      <c r="AI686">
        <f ca="1">-(
_xlfn.IFS(
U686&lt;=入力項目!$S$11,0,
AND(U686&gt;=入力項目!$S$11+1,U686&lt;=3),IFERROR(VLOOKUP(入力項目!$S$12,子育て関連マスタ!$I$4:$M$5,4,FALSE),0),
AND(U686&gt;=4,U686&lt;=6),IFERROR(VLOOKUP(入力項目!$S$13,子育て関連マスタ!$I$9:$M$12,4,FALSE),0),
AND(U686&gt;=7,U686&lt;=12),IFERROR(VLOOKUP(入力項目!$S$14,子育て関連マスタ!$I$16:$M$17,4,FALSE),0),
AND(U686&gt;=13,U686&lt;=15),IFERROR(VLOOKUP(入力項目!$S$15,子育て関連マスタ!$I$21:$M$22,4,FALSE),0),
AND(U686&gt;=16,U686&lt;=18),IFERROR(VLOOKUP(入力項目!$S$16,子育て関連マスタ!$I$26:$M$28,4,FALSE),0),
AND(U686&gt;=19,U686&lt;=20,入力項目!$S$16="高専"),IFERROR(VLOOKUP(入力項目!$S$16,子育て関連マスタ!$I$26:$M$28,4,FALSE),0),
AND(U686&gt;=19,U686&lt;=20,入力項目!$S$16&lt;&gt;"高専"),IFERROR(VLOOKUP(入力項目!$S$17,子育て関連マスタ!$I$32:$M$37,4,FALSE),0),
AND(U686&gt;=21,U686&lt;=22,入力項目!$S$16="高専"),IFERROR(VLOOKUP(入力項目!$S$17,子育て関連マスタ!$I$32:$M$34,4,FALSE),0),
AND(U686&gt;=21,U686&lt;=22,入力項目!$S$16&lt;&gt;"高専"),IFERROR(VLOOKUP(入力項目!$S$17,子育て関連マスタ!$I$32:$M$34,4,FALSE),0),
U686&gt;=23,0
) +
IF($D686=4,
  IFERROR(_xlfn.IFS(
  U686&lt;=入力項目!$S$11,0,
  AND(U686=入力項目!$S$11),IFERROR(VLOOKUP(入力項目!$S$12,子育て関連マスタ!$I$4:$M$5,2,FALSE),0),
  AND(U686=4),IFERROR(VLOOKUP(入力項目!$S$13,子育て関連マスタ!$I$9:$M$12,2,FALSE),0),
  AND(U686=7),IFERROR(VLOOKUP(入力項目!$S$14,子育て関連マスタ!$I$16:$M$17,2,FALSE),0),
  AND(U686=13),IFERROR(VLOOKUP(入力項目!$S$15,子育て関連マスタ!$I$21:$M$22,2,FALSE),0),
  AND(U686=16),IFERROR(VLOOKUP(入力項目!$S$16,子育て関連マスタ!$I$26:$M$28,2,FALSE),0),
  AND(U686=19,入力項目!$S$16&lt;&gt;"高専"),IFERROR(VLOOKUP(入力項目!$S$17,子育て関連マスタ!$I$32:$M$37,2,FALSE),0),
  AND(U686=21,入力項目!$S$16="高専"),IFERROR(VLOOKUP(入力項目!$S$17,子育て関連マスタ!$I$32:$M$37,2,FALSE),0),
  U686&gt;=22,0
  ),0),0
) +
IF(AND(U686&gt;=1,U686&lt;=15),IF($D686=入力項目!$S$8,入力項目!$S$3,0),0) +
IF(AND(U686&gt;=1,U686&lt;=15),IF($D686=5,入力項目!$S$4,0),0) +
IF(AND(U686&gt;=1,U686&lt;=15),IF($D686=12,入力項目!$S$5,0),0) +
IF(AND(入力項目!$S$7=$A686,入力項目!$S$8=$D686),子育て関連マスタ!$C$14,0) +
IFERROR(IF(AND(YEAR(EDATE(DATE(入力項目!$S$7,入力項目!$S$8,1),1))=$A686,MONTH(EDATE(DATE(入力項目!$S$7,入力項目!$S$8,1),1))=$D686),子育て関連マスタ!$C$15,0),0) +
IF(AND(OR(U686=3,U686=5,U686=7),$D686=11),子育て関連マスタ!$C$17,0) +
IF(AND(U686=20,$D686=1),子育て関連マスタ!$C$18,0) +
IF(AND(U686=20,$D686=1),
IFERROR(_xlfn.IFS(
入力項目!$S$10="男",子育て関連マスタ!$C$18,
入力項目!$S$10="女",子育て関連マスタ!$C$19
),0),0
) +
IF(AND(U686&gt;=入力項目!$S$18,U686&lt;=入力項目!$S$19),入力項目!$S$20,0) +
IF(AND(U686&gt;=入力項目!$S$21,U686&lt;=入力項目!$S$22),入力項目!$S$23,0) +
IF(AND(U686&gt;=入力項目!$S$24,U686&lt;=入力項目!$S$25),入力項目!$S$26,0)
)</f>
        <v>0</v>
      </c>
      <c r="AJ686" s="10">
        <f ca="1">-VLOOKUP($D686,月別収支!$A$2:$H$13,7,FALSE)</f>
        <v>-20000</v>
      </c>
    </row>
    <row r="687" spans="1:36" x14ac:dyDescent="0.4">
      <c r="A687">
        <f t="shared" ca="1" si="190"/>
        <v>2081</v>
      </c>
      <c r="B687">
        <f t="shared" ca="1" si="180"/>
        <v>2081</v>
      </c>
      <c r="C687">
        <f t="shared" ca="1" si="181"/>
        <v>57</v>
      </c>
      <c r="D687">
        <f t="shared" ca="1" si="191"/>
        <v>9</v>
      </c>
      <c r="E687" t="str">
        <f t="shared" ca="1" si="175"/>
        <v>2081年9月</v>
      </c>
      <c r="F687">
        <f ca="1">IF(OR(入力項目!$N$5&lt;$A687,AND(入力項目!$N$5=$A687,入力項目!$N$6&lt;$D687)),IF(F686=0,1,IF(G687=12,F686+1,F686)),0)</f>
        <v>56</v>
      </c>
      <c r="G687">
        <f ca="1">IF(OR(入力項目!$N$5&lt;$A687,AND(入力項目!$N$5=$A687,入力項目!$N$6&lt;$D687)),IF(G686=12,1,G686+1),0)</f>
        <v>11</v>
      </c>
      <c r="H687" t="str">
        <f t="shared" ca="1" si="176"/>
        <v>56_11</v>
      </c>
      <c r="I687">
        <f ca="1">IF(
  IFERROR(AND($C687&gt;0,MOD($C687,入力項目!$N$22)=0,$D687=入力項目!$N$23), FALSE),
  1,
  IF(
    AND(I686&gt;0,J686=12),
    IF(I686=入力項目!$N$28, 0, I686+1),
    I686
  )
)</f>
        <v>3</v>
      </c>
      <c r="J687">
        <f ca="1">IF($D687=入力項目!$N$23,1,IFERROR(J686+1,1))</f>
        <v>4</v>
      </c>
      <c r="K687" t="str">
        <f t="shared" ca="1" si="177"/>
        <v>3_4</v>
      </c>
      <c r="L687">
        <f ca="1">L686+IF(入力項目!$D$4=$D687,1,0)</f>
        <v>85</v>
      </c>
      <c r="M687" t="str">
        <f t="shared" ca="1" si="178"/>
        <v>85歳</v>
      </c>
      <c r="N687">
        <f t="shared" ca="1" si="182"/>
        <v>86</v>
      </c>
      <c r="O687" t="str">
        <f t="shared" ca="1" si="179"/>
        <v>86歳</v>
      </c>
      <c r="P687">
        <f t="shared" ca="1" si="183"/>
        <v>61</v>
      </c>
      <c r="Q687">
        <f t="shared" ca="1" si="184"/>
        <v>59</v>
      </c>
      <c r="R687">
        <f t="shared" ca="1" si="185"/>
        <v>2082</v>
      </c>
      <c r="S687">
        <f t="shared" ca="1" si="186"/>
        <v>2082</v>
      </c>
      <c r="T687">
        <f t="shared" ca="1" si="187"/>
        <v>2082</v>
      </c>
      <c r="U687">
        <f t="shared" ca="1" si="188"/>
        <v>2082</v>
      </c>
      <c r="V687" s="10">
        <f t="shared" ca="1" si="189"/>
        <v>52902925</v>
      </c>
      <c r="W687" s="10">
        <f ca="1">IF($L687&lt;その他マスタ!$B$1,VLOOKUP($D687,月別収支!$A$2:$H$13,2,FALSE),その他マスタ!$B$3)+IF(AND($L687=その他マスタ!$B$1,入力項目!$I$9="あり",$D687=入力項目!$D$4),その他マスタ!$B$2,0)</f>
        <v>150000</v>
      </c>
      <c r="X687" s="10">
        <f ca="1">-IF(入力項目!$K$5=TRUE,
IF($F687+$G687&lt;3,VLOOKUP($D687,月別収支!$A$2:$H$13,8,FALSE),0)+IFERROR(VLOOKUP($H687,住宅ローン計算!C:P,13,FALSE),0)+IF($F687&gt;1,IF(OR($G687=3,$G687=6,$G687=9,$G687=12),ROUNDUP(入力項目!$N$18/4,0),0),0),
VLOOKUP($D687,月別収支!$A$2:$H$13,8,FALSE))</f>
        <v>0</v>
      </c>
      <c r="Y687" s="10">
        <f ca="1">-VLOOKUP($D687,月別収支!$A$2:$H$13,3,FALSE)</f>
        <v>-75000</v>
      </c>
      <c r="Z687" s="10">
        <f ca="1">-VLOOKUP($D687,月別収支!$A$2:$H$13,4,FALSE)</f>
        <v>-27000</v>
      </c>
      <c r="AA687" s="10">
        <f ca="1">-VLOOKUP($D687,月別収支!$A$2:$H$13,6,FALSE)</f>
        <v>-10000</v>
      </c>
      <c r="AB687" s="10">
        <f ca="1">-(
VLOOKUP($D687,月別収支!$A$2:$H$13,5,FALSE)+IF(AND(入力項目!$I$27&lt;=$A687,ISEVEN($A687-入力項目!$I$27),入力項目!$I$28=$D687),入力項目!$I$26,0)
+IF(入力項目!$K$26=TRUE,
IFERROR(VLOOKUP($K687,マイカーローン計算!C:P,13,FALSE),0),
IFERROR(
  IF(AND($C687&gt;0,MOD($C687,入力項目!$N$22)=0,$D687=入力項目!$N$23),入力項目!$N$24,0),
 0
)
)
)</f>
        <v>-20000</v>
      </c>
      <c r="AC687" s="10">
        <f ca="1">-IF($A687&lt;入力項目!$N$33,入力項目!$N$35,IF(AND($A687=入力項目!$N$33,$D687&lt;=入力項目!$N$34),入力項目!$N$35,0))</f>
        <v>0</v>
      </c>
      <c r="AD687">
        <f ca="1">-(
_xlfn.IFS(
P687&lt;=入力項目!$S$11,0,
AND(P687&gt;=入力項目!$S$11+1,P687&lt;=3),IFERROR(VLOOKUP(入力項目!$S$12,子育て関連マスタ!$I$4:$M$5,4,FALSE),0),
AND(P687&gt;=4,P687&lt;=6),IFERROR(VLOOKUP(入力項目!$S$13,子育て関連マスタ!$I$9:$M$12,4,FALSE),0),
AND(P687&gt;=7,P687&lt;=12),IFERROR(VLOOKUP(入力項目!$S$14,子育て関連マスタ!$I$16:$M$17,4,FALSE),0),
AND(P687&gt;=13,P687&lt;=15),IFERROR(VLOOKUP(入力項目!$S$15,子育て関連マスタ!$I$21:$M$22,4,FALSE),0),
AND(P687&gt;=16,P687&lt;=18),IFERROR(VLOOKUP(入力項目!$S$16,子育て関連マスタ!$I$26:$M$28,4,FALSE),0),
AND(P687&gt;=19,P687&lt;=20,入力項目!$S$16="高専"),IFERROR(VLOOKUP(入力項目!$S$16,子育て関連マスタ!$I$26:$M$28,4,FALSE),0),
AND(P687&gt;=19,P687&lt;=20,入力項目!$S$16&lt;&gt;"高専"),IFERROR(VLOOKUP(入力項目!$S$17,子育て関連マスタ!$I$32:$M$37,4,FALSE),0),
AND(P687&gt;=21,P687&lt;=22,入力項目!$S$16="高専"),IFERROR(VLOOKUP(入力項目!$S$17,子育て関連マスタ!$I$32:$M$34,4,FALSE),0),
AND(P687&gt;=21,P687&lt;=22,入力項目!$S$16&lt;&gt;"高専"),IFERROR(VLOOKUP(入力項目!$S$17,子育て関連マスタ!$I$32:$M$34,4,FALSE),0),
P687&gt;=23,0
) +
IF($D687=4,
  IFERROR(_xlfn.IFS(
  P687&lt;=入力項目!$S$11,0,
  AND(P687=入力項目!$S$11),IFERROR(VLOOKUP(入力項目!$S$12,子育て関連マスタ!$I$4:$M$5,2,FALSE),0),
  AND(P687=4),IFERROR(VLOOKUP(入力項目!$S$13,子育て関連マスタ!$I$9:$M$12,2,FALSE),0),
  AND(P687=7),IFERROR(VLOOKUP(入力項目!$S$14,子育て関連マスタ!$I$16:$M$17,2,FALSE),0),
  AND(P687=13),IFERROR(VLOOKUP(入力項目!$S$15,子育て関連マスタ!$I$21:$M$22,2,FALSE),0),
  AND(P687=16),IFERROR(VLOOKUP(入力項目!$S$16,子育て関連マスタ!$I$26:$M$28,2,FALSE),0),
  AND(P687=19,入力項目!$S$16&lt;&gt;"高専"),IFERROR(VLOOKUP(入力項目!$S$17,子育て関連マスタ!$I$32:$M$37,2,FALSE),0),
  AND(P687=21,入力項目!$S$16="高専"),IFERROR(VLOOKUP(入力項目!$S$17,子育て関連マスタ!$I$32:$M$37,2,FALSE),0),
  P687&gt;=22,0
  ),0),0
) +
IF(AND(P687&gt;=1,P687&lt;=15),IF($D687=入力項目!$S$8,入力項目!$S$3,0),0) +
IF(AND(P687&gt;=1,P687&lt;=15),IF($D687=5,入力項目!$S$4,0),0) +
IF(AND(P687&gt;=1,P687&lt;=15),IF($D687=12,入力項目!$S$5,0),0) +
IF(AND(入力項目!$S$7=$A687,入力項目!$S$8=$D687),子育て関連マスタ!$C$14,0) +
IFERROR(IF(AND(YEAR(EDATE(DATE(入力項目!$S$7,入力項目!$S$8,1),1))=$A687,MONTH(EDATE(DATE(入力項目!$S$7,入力項目!$S$8,1),1))=$D687),子育て関連マスタ!$C$15,0),0) +
IF(AND(OR(P687=3,P687=5,P687=7),$D687=11),子育て関連マスタ!$C$17,0) +
IF(AND(P687=20,$D687=1),子育て関連マスタ!$C$18,0) +
IF(AND(P687=20,$D687=1),
IFERROR(_xlfn.IFS(
入力項目!$S$10="男",子育て関連マスタ!$C$18,
入力項目!$S$10="女",子育て関連マスタ!$C$19
),0),0
) +
IF(AND(P687&gt;=入力項目!$S$18,P687&lt;=入力項目!$S$19),入力項目!$S$20,0) +
IF(AND(P687&gt;=入力項目!$S$21,P687&lt;=入力項目!$S$22),入力項目!$S$23,0) +
IF(AND(P687&gt;=入力項目!$S$24,P687&lt;=入力項目!$S$25),入力項目!$S$26,0)
)</f>
        <v>0</v>
      </c>
      <c r="AE687">
        <f ca="1">-(
_xlfn.IFS(
Q687&lt;=入力項目!$S$11,0,
AND(Q687&gt;=入力項目!$S$11+1,Q687&lt;=3),IFERROR(VLOOKUP(入力項目!$S$12,子育て関連マスタ!$I$4:$M$5,4,FALSE),0),
AND(Q687&gt;=4,Q687&lt;=6),IFERROR(VLOOKUP(入力項目!$S$13,子育て関連マスタ!$I$9:$M$12,4,FALSE),0),
AND(Q687&gt;=7,Q687&lt;=12),IFERROR(VLOOKUP(入力項目!$S$14,子育て関連マスタ!$I$16:$M$17,4,FALSE),0),
AND(Q687&gt;=13,Q687&lt;=15),IFERROR(VLOOKUP(入力項目!$S$15,子育て関連マスタ!$I$21:$M$22,4,FALSE),0),
AND(Q687&gt;=16,Q687&lt;=18),IFERROR(VLOOKUP(入力項目!$S$16,子育て関連マスタ!$I$26:$M$28,4,FALSE),0),
AND(Q687&gt;=19,Q687&lt;=20,入力項目!$S$16="高専"),IFERROR(VLOOKUP(入力項目!$S$16,子育て関連マスタ!$I$26:$M$28,4,FALSE),0),
AND(Q687&gt;=19,Q687&lt;=20,入力項目!$S$16&lt;&gt;"高専"),IFERROR(VLOOKUP(入力項目!$S$17,子育て関連マスタ!$I$32:$M$37,4,FALSE),0),
AND(Q687&gt;=21,Q687&lt;=22,入力項目!$S$16="高専"),IFERROR(VLOOKUP(入力項目!$S$17,子育て関連マスタ!$I$32:$M$34,4,FALSE),0),
AND(Q687&gt;=21,Q687&lt;=22,入力項目!$S$16&lt;&gt;"高専"),IFERROR(VLOOKUP(入力項目!$S$17,子育て関連マスタ!$I$32:$M$34,4,FALSE),0),
Q687&gt;=23,0
) +
IF($D687=4,
  IFERROR(_xlfn.IFS(
  Q687&lt;=入力項目!$S$11,0,
  AND(Q687=入力項目!$S$11),IFERROR(VLOOKUP(入力項目!$S$12,子育て関連マスタ!$I$4:$M$5,2,FALSE),0),
  AND(Q687=4),IFERROR(VLOOKUP(入力項目!$S$13,子育て関連マスタ!$I$9:$M$12,2,FALSE),0),
  AND(Q687=7),IFERROR(VLOOKUP(入力項目!$S$14,子育て関連マスタ!$I$16:$M$17,2,FALSE),0),
  AND(Q687=13),IFERROR(VLOOKUP(入力項目!$S$15,子育て関連マスタ!$I$21:$M$22,2,FALSE),0),
  AND(Q687=16),IFERROR(VLOOKUP(入力項目!$S$16,子育て関連マスタ!$I$26:$M$28,2,FALSE),0),
  AND(Q687=19,入力項目!$S$16&lt;&gt;"高専"),IFERROR(VLOOKUP(入力項目!$S$17,子育て関連マスタ!$I$32:$M$37,2,FALSE),0),
  AND(Q687=21,入力項目!$S$16="高専"),IFERROR(VLOOKUP(入力項目!$S$17,子育て関連マスタ!$I$32:$M$37,2,FALSE),0),
  Q687&gt;=22,0
  ),0),0
) +
IF(AND(Q687&gt;=1,Q687&lt;=15),IF($D687=入力項目!$S$8,入力項目!$S$3,0),0) +
IF(AND(Q687&gt;=1,Q687&lt;=15),IF($D687=5,入力項目!$S$4,0),0) +
IF(AND(Q687&gt;=1,Q687&lt;=15),IF($D687=12,入力項目!$S$5,0),0) +
IF(AND(入力項目!$S$7=$A687,入力項目!$S$8=$D687),子育て関連マスタ!$C$14,0) +
IFERROR(IF(AND(YEAR(EDATE(DATE(入力項目!$S$7,入力項目!$S$8,1),1))=$A687,MONTH(EDATE(DATE(入力項目!$S$7,入力項目!$S$8,1),1))=$D687),子育て関連マスタ!$C$15,0),0) +
IF(AND(OR(Q687=3,Q687=5,Q687=7),$D687=11),子育て関連マスタ!$C$17,0) +
IF(AND(Q687=20,$D687=1),子育て関連マスタ!$C$18,0) +
IF(AND(Q687=20,$D687=1),
IFERROR(_xlfn.IFS(
入力項目!$S$10="男",子育て関連マスタ!$C$18,
入力項目!$S$10="女",子育て関連マスタ!$C$19
),0),0
) +
IF(AND(Q687&gt;=入力項目!$S$18,Q687&lt;=入力項目!$S$19),入力項目!$S$20,0) +
IF(AND(Q687&gt;=入力項目!$S$21,Q687&lt;=入力項目!$S$22),入力項目!$S$23,0) +
IF(AND(Q687&gt;=入力項目!$S$24,Q687&lt;=入力項目!$S$25),入力項目!$S$26,0)
)</f>
        <v>0</v>
      </c>
      <c r="AF687">
        <f ca="1">-(
_xlfn.IFS(
R687&lt;=入力項目!$S$11,0,
AND(R687&gt;=入力項目!$S$11+1,R687&lt;=3),IFERROR(VLOOKUP(入力項目!$S$12,子育て関連マスタ!$I$4:$M$5,4,FALSE),0),
AND(R687&gt;=4,R687&lt;=6),IFERROR(VLOOKUP(入力項目!$S$13,子育て関連マスタ!$I$9:$M$12,4,FALSE),0),
AND(R687&gt;=7,R687&lt;=12),IFERROR(VLOOKUP(入力項目!$S$14,子育て関連マスタ!$I$16:$M$17,4,FALSE),0),
AND(R687&gt;=13,R687&lt;=15),IFERROR(VLOOKUP(入力項目!$S$15,子育て関連マスタ!$I$21:$M$22,4,FALSE),0),
AND(R687&gt;=16,R687&lt;=18),IFERROR(VLOOKUP(入力項目!$S$16,子育て関連マスタ!$I$26:$M$28,4,FALSE),0),
AND(R687&gt;=19,R687&lt;=20,入力項目!$S$16="高専"),IFERROR(VLOOKUP(入力項目!$S$16,子育て関連マスタ!$I$26:$M$28,4,FALSE),0),
AND(R687&gt;=19,R687&lt;=20,入力項目!$S$16&lt;&gt;"高専"),IFERROR(VLOOKUP(入力項目!$S$17,子育て関連マスタ!$I$32:$M$37,4,FALSE),0),
AND(R687&gt;=21,R687&lt;=22,入力項目!$S$16="高専"),IFERROR(VLOOKUP(入力項目!$S$17,子育て関連マスタ!$I$32:$M$34,4,FALSE),0),
AND(R687&gt;=21,R687&lt;=22,入力項目!$S$16&lt;&gt;"高専"),IFERROR(VLOOKUP(入力項目!$S$17,子育て関連マスタ!$I$32:$M$34,4,FALSE),0),
R687&gt;=23,0
) +
IF($D687=4,
  IFERROR(_xlfn.IFS(
  R687&lt;=入力項目!$S$11,0,
  AND(R687=入力項目!$S$11),IFERROR(VLOOKUP(入力項目!$S$12,子育て関連マスタ!$I$4:$M$5,2,FALSE),0),
  AND(R687=4),IFERROR(VLOOKUP(入力項目!$S$13,子育て関連マスタ!$I$9:$M$12,2,FALSE),0),
  AND(R687=7),IFERROR(VLOOKUP(入力項目!$S$14,子育て関連マスタ!$I$16:$M$17,2,FALSE),0),
  AND(R687=13),IFERROR(VLOOKUP(入力項目!$S$15,子育て関連マスタ!$I$21:$M$22,2,FALSE),0),
  AND(R687=16),IFERROR(VLOOKUP(入力項目!$S$16,子育て関連マスタ!$I$26:$M$28,2,FALSE),0),
  AND(R687=19,入力項目!$S$16&lt;&gt;"高専"),IFERROR(VLOOKUP(入力項目!$S$17,子育て関連マスタ!$I$32:$M$37,2,FALSE),0),
  AND(R687=21,入力項目!$S$16="高専"),IFERROR(VLOOKUP(入力項目!$S$17,子育て関連マスタ!$I$32:$M$37,2,FALSE),0),
  R687&gt;=22,0
  ),0),0
) +
IF(AND(R687&gt;=1,R687&lt;=15),IF($D687=入力項目!$S$8,入力項目!$S$3,0),0) +
IF(AND(R687&gt;=1,R687&lt;=15),IF($D687=5,入力項目!$S$4,0),0) +
IF(AND(R687&gt;=1,R687&lt;=15),IF($D687=12,入力項目!$S$5,0),0) +
IF(AND(入力項目!$S$7=$A687,入力項目!$S$8=$D687),子育て関連マスタ!$C$14,0) +
IFERROR(IF(AND(YEAR(EDATE(DATE(入力項目!$S$7,入力項目!$S$8,1),1))=$A687,MONTH(EDATE(DATE(入力項目!$S$7,入力項目!$S$8,1),1))=$D687),子育て関連マスタ!$C$15,0),0) +
IF(AND(OR(R687=3,R687=5,R687=7),$D687=11),子育て関連マスタ!$C$17,0) +
IF(AND(R687=20,$D687=1),子育て関連マスタ!$C$18,0) +
IF(AND(R687=20,$D687=1),
IFERROR(_xlfn.IFS(
入力項目!$S$10="男",子育て関連マスタ!$C$18,
入力項目!$S$10="女",子育て関連マスタ!$C$19
),0),0
) +
IF(AND(R687&gt;=入力項目!$S$18,R687&lt;=入力項目!$S$19),入力項目!$S$20,0) +
IF(AND(R687&gt;=入力項目!$S$21,R687&lt;=入力項目!$S$22),入力項目!$S$23,0) +
IF(AND(R687&gt;=入力項目!$S$24,R687&lt;=入力項目!$S$25),入力項目!$S$26,0)
)</f>
        <v>0</v>
      </c>
      <c r="AG687">
        <f ca="1">-(
_xlfn.IFS(
S687&lt;=入力項目!$S$11,0,
AND(S687&gt;=入力項目!$S$11+1,S687&lt;=3),IFERROR(VLOOKUP(入力項目!$S$12,子育て関連マスタ!$I$4:$M$5,4,FALSE),0),
AND(S687&gt;=4,S687&lt;=6),IFERROR(VLOOKUP(入力項目!$S$13,子育て関連マスタ!$I$9:$M$12,4,FALSE),0),
AND(S687&gt;=7,S687&lt;=12),IFERROR(VLOOKUP(入力項目!$S$14,子育て関連マスタ!$I$16:$M$17,4,FALSE),0),
AND(S687&gt;=13,S687&lt;=15),IFERROR(VLOOKUP(入力項目!$S$15,子育て関連マスタ!$I$21:$M$22,4,FALSE),0),
AND(S687&gt;=16,S687&lt;=18),IFERROR(VLOOKUP(入力項目!$S$16,子育て関連マスタ!$I$26:$M$28,4,FALSE),0),
AND(S687&gt;=19,S687&lt;=20,入力項目!$S$16="高専"),IFERROR(VLOOKUP(入力項目!$S$16,子育て関連マスタ!$I$26:$M$28,4,FALSE),0),
AND(S687&gt;=19,S687&lt;=20,入力項目!$S$16&lt;&gt;"高専"),IFERROR(VLOOKUP(入力項目!$S$17,子育て関連マスタ!$I$32:$M$37,4,FALSE),0),
AND(S687&gt;=21,S687&lt;=22,入力項目!$S$16="高専"),IFERROR(VLOOKUP(入力項目!$S$17,子育て関連マスタ!$I$32:$M$34,4,FALSE),0),
AND(S687&gt;=21,S687&lt;=22,入力項目!$S$16&lt;&gt;"高専"),IFERROR(VLOOKUP(入力項目!$S$17,子育て関連マスタ!$I$32:$M$34,4,FALSE),0),
S687&gt;=23,0
) +
IF($D687=4,
  IFERROR(_xlfn.IFS(
  S687&lt;=入力項目!$S$11,0,
  AND(S687=入力項目!$S$11),IFERROR(VLOOKUP(入力項目!$S$12,子育て関連マスタ!$I$4:$M$5,2,FALSE),0),
  AND(S687=4),IFERROR(VLOOKUP(入力項目!$S$13,子育て関連マスタ!$I$9:$M$12,2,FALSE),0),
  AND(S687=7),IFERROR(VLOOKUP(入力項目!$S$14,子育て関連マスタ!$I$16:$M$17,2,FALSE),0),
  AND(S687=13),IFERROR(VLOOKUP(入力項目!$S$15,子育て関連マスタ!$I$21:$M$22,2,FALSE),0),
  AND(S687=16),IFERROR(VLOOKUP(入力項目!$S$16,子育て関連マスタ!$I$26:$M$28,2,FALSE),0),
  AND(S687=19,入力項目!$S$16&lt;&gt;"高専"),IFERROR(VLOOKUP(入力項目!$S$17,子育て関連マスタ!$I$32:$M$37,2,FALSE),0),
  AND(S687=21,入力項目!$S$16="高専"),IFERROR(VLOOKUP(入力項目!$S$17,子育て関連マスタ!$I$32:$M$37,2,FALSE),0),
  S687&gt;=22,0
  ),0),0
) +
IF(AND(S687&gt;=1,S687&lt;=15),IF($D687=入力項目!$S$8,入力項目!$S$3,0),0) +
IF(AND(S687&gt;=1,S687&lt;=15),IF($D687=5,入力項目!$S$4,0),0) +
IF(AND(S687&gt;=1,S687&lt;=15),IF($D687=12,入力項目!$S$5,0),0) +
IF(AND(入力項目!$S$7=$A687,入力項目!$S$8=$D687),子育て関連マスタ!$C$14,0) +
IFERROR(IF(AND(YEAR(EDATE(DATE(入力項目!$S$7,入力項目!$S$8,1),1))=$A687,MONTH(EDATE(DATE(入力項目!$S$7,入力項目!$S$8,1),1))=$D687),子育て関連マスタ!$C$15,0),0) +
IF(AND(OR(S687=3,S687=5,S687=7),$D687=11),子育て関連マスタ!$C$17,0) +
IF(AND(S687=20,$D687=1),子育て関連マスタ!$C$18,0) +
IF(AND(S687=20,$D687=1),
IFERROR(_xlfn.IFS(
入力項目!$S$10="男",子育て関連マスタ!$C$18,
入力項目!$S$10="女",子育て関連マスタ!$C$19
),0),0
) +
IF(AND(S687&gt;=入力項目!$S$18,S687&lt;=入力項目!$S$19),入力項目!$S$20,0) +
IF(AND(S687&gt;=入力項目!$S$21,S687&lt;=入力項目!$S$22),入力項目!$S$23,0) +
IF(AND(S687&gt;=入力項目!$S$24,S687&lt;=入力項目!$S$25),入力項目!$S$26,0)
)</f>
        <v>0</v>
      </c>
      <c r="AH687">
        <f ca="1">-(
_xlfn.IFS(
T687&lt;=入力項目!$S$11,0,
AND(T687&gt;=入力項目!$S$11+1,T687&lt;=3),IFERROR(VLOOKUP(入力項目!$S$12,子育て関連マスタ!$I$4:$M$5,4,FALSE),0),
AND(T687&gt;=4,T687&lt;=6),IFERROR(VLOOKUP(入力項目!$S$13,子育て関連マスタ!$I$9:$M$12,4,FALSE),0),
AND(T687&gt;=7,T687&lt;=12),IFERROR(VLOOKUP(入力項目!$S$14,子育て関連マスタ!$I$16:$M$17,4,FALSE),0),
AND(T687&gt;=13,T687&lt;=15),IFERROR(VLOOKUP(入力項目!$S$15,子育て関連マスタ!$I$21:$M$22,4,FALSE),0),
AND(T687&gt;=16,T687&lt;=18),IFERROR(VLOOKUP(入力項目!$S$16,子育て関連マスタ!$I$26:$M$28,4,FALSE),0),
AND(T687&gt;=19,T687&lt;=20,入力項目!$S$16="高専"),IFERROR(VLOOKUP(入力項目!$S$16,子育て関連マスタ!$I$26:$M$28,4,FALSE),0),
AND(T687&gt;=19,T687&lt;=20,入力項目!$S$16&lt;&gt;"高専"),IFERROR(VLOOKUP(入力項目!$S$17,子育て関連マスタ!$I$32:$M$37,4,FALSE),0),
AND(T687&gt;=21,T687&lt;=22,入力項目!$S$16="高専"),IFERROR(VLOOKUP(入力項目!$S$17,子育て関連マスタ!$I$32:$M$34,4,FALSE),0),
AND(T687&gt;=21,T687&lt;=22,入力項目!$S$16&lt;&gt;"高専"),IFERROR(VLOOKUP(入力項目!$S$17,子育て関連マスタ!$I$32:$M$34,4,FALSE),0),
T687&gt;=23,0
) +
IF($D687=4,
  IFERROR(_xlfn.IFS(
  T687&lt;=入力項目!$S$11,0,
  AND(T687=入力項目!$S$11),IFERROR(VLOOKUP(入力項目!$S$12,子育て関連マスタ!$I$4:$M$5,2,FALSE),0),
  AND(T687=4),IFERROR(VLOOKUP(入力項目!$S$13,子育て関連マスタ!$I$9:$M$12,2,FALSE),0),
  AND(T687=7),IFERROR(VLOOKUP(入力項目!$S$14,子育て関連マスタ!$I$16:$M$17,2,FALSE),0),
  AND(T687=13),IFERROR(VLOOKUP(入力項目!$S$15,子育て関連マスタ!$I$21:$M$22,2,FALSE),0),
  AND(T687=16),IFERROR(VLOOKUP(入力項目!$S$16,子育て関連マスタ!$I$26:$M$28,2,FALSE),0),
  AND(T687=19,入力項目!$S$16&lt;&gt;"高専"),IFERROR(VLOOKUP(入力項目!$S$17,子育て関連マスタ!$I$32:$M$37,2,FALSE),0),
  AND(T687=21,入力項目!$S$16="高専"),IFERROR(VLOOKUP(入力項目!$S$17,子育て関連マスタ!$I$32:$M$37,2,FALSE),0),
  T687&gt;=22,0
  ),0),0
) +
IF(AND(T687&gt;=1,T687&lt;=15),IF($D687=入力項目!$S$8,入力項目!$S$3,0),0) +
IF(AND(T687&gt;=1,T687&lt;=15),IF($D687=5,入力項目!$S$4,0),0) +
IF(AND(T687&gt;=1,T687&lt;=15),IF($D687=12,入力項目!$S$5,0),0) +
IF(AND(入力項目!$S$7=$A687,入力項目!$S$8=$D687),子育て関連マスタ!$C$14,0) +
IFERROR(IF(AND(YEAR(EDATE(DATE(入力項目!$S$7,入力項目!$S$8,1),1))=$A687,MONTH(EDATE(DATE(入力項目!$S$7,入力項目!$S$8,1),1))=$D687),子育て関連マスタ!$C$15,0),0) +
IF(AND(OR(T687=3,T687=5,T687=7),$D687=11),子育て関連マスタ!$C$17,0) +
IF(AND(T687=20,$D687=1),子育て関連マスタ!$C$18,0) +
IF(AND(T687=20,$D687=1),
IFERROR(_xlfn.IFS(
入力項目!$S$10="男",子育て関連マスタ!$C$18,
入力項目!$S$10="女",子育て関連マスタ!$C$19
),0),0
) +
IF(AND(T687&gt;=入力項目!$S$18,T687&lt;=入力項目!$S$19),入力項目!$S$20,0) +
IF(AND(T687&gt;=入力項目!$S$21,T687&lt;=入力項目!$S$22),入力項目!$S$23,0) +
IF(AND(T687&gt;=入力項目!$S$24,T687&lt;=入力項目!$S$25),入力項目!$S$26,0)
)</f>
        <v>0</v>
      </c>
      <c r="AI687">
        <f ca="1">-(
_xlfn.IFS(
U687&lt;=入力項目!$S$11,0,
AND(U687&gt;=入力項目!$S$11+1,U687&lt;=3),IFERROR(VLOOKUP(入力項目!$S$12,子育て関連マスタ!$I$4:$M$5,4,FALSE),0),
AND(U687&gt;=4,U687&lt;=6),IFERROR(VLOOKUP(入力項目!$S$13,子育て関連マスタ!$I$9:$M$12,4,FALSE),0),
AND(U687&gt;=7,U687&lt;=12),IFERROR(VLOOKUP(入力項目!$S$14,子育て関連マスタ!$I$16:$M$17,4,FALSE),0),
AND(U687&gt;=13,U687&lt;=15),IFERROR(VLOOKUP(入力項目!$S$15,子育て関連マスタ!$I$21:$M$22,4,FALSE),0),
AND(U687&gt;=16,U687&lt;=18),IFERROR(VLOOKUP(入力項目!$S$16,子育て関連マスタ!$I$26:$M$28,4,FALSE),0),
AND(U687&gt;=19,U687&lt;=20,入力項目!$S$16="高専"),IFERROR(VLOOKUP(入力項目!$S$16,子育て関連マスタ!$I$26:$M$28,4,FALSE),0),
AND(U687&gt;=19,U687&lt;=20,入力項目!$S$16&lt;&gt;"高専"),IFERROR(VLOOKUP(入力項目!$S$17,子育て関連マスタ!$I$32:$M$37,4,FALSE),0),
AND(U687&gt;=21,U687&lt;=22,入力項目!$S$16="高専"),IFERROR(VLOOKUP(入力項目!$S$17,子育て関連マスタ!$I$32:$M$34,4,FALSE),0),
AND(U687&gt;=21,U687&lt;=22,入力項目!$S$16&lt;&gt;"高専"),IFERROR(VLOOKUP(入力項目!$S$17,子育て関連マスタ!$I$32:$M$34,4,FALSE),0),
U687&gt;=23,0
) +
IF($D687=4,
  IFERROR(_xlfn.IFS(
  U687&lt;=入力項目!$S$11,0,
  AND(U687=入力項目!$S$11),IFERROR(VLOOKUP(入力項目!$S$12,子育て関連マスタ!$I$4:$M$5,2,FALSE),0),
  AND(U687=4),IFERROR(VLOOKUP(入力項目!$S$13,子育て関連マスタ!$I$9:$M$12,2,FALSE),0),
  AND(U687=7),IFERROR(VLOOKUP(入力項目!$S$14,子育て関連マスタ!$I$16:$M$17,2,FALSE),0),
  AND(U687=13),IFERROR(VLOOKUP(入力項目!$S$15,子育て関連マスタ!$I$21:$M$22,2,FALSE),0),
  AND(U687=16),IFERROR(VLOOKUP(入力項目!$S$16,子育て関連マスタ!$I$26:$M$28,2,FALSE),0),
  AND(U687=19,入力項目!$S$16&lt;&gt;"高専"),IFERROR(VLOOKUP(入力項目!$S$17,子育て関連マスタ!$I$32:$M$37,2,FALSE),0),
  AND(U687=21,入力項目!$S$16="高専"),IFERROR(VLOOKUP(入力項目!$S$17,子育て関連マスタ!$I$32:$M$37,2,FALSE),0),
  U687&gt;=22,0
  ),0),0
) +
IF(AND(U687&gt;=1,U687&lt;=15),IF($D687=入力項目!$S$8,入力項目!$S$3,0),0) +
IF(AND(U687&gt;=1,U687&lt;=15),IF($D687=5,入力項目!$S$4,0),0) +
IF(AND(U687&gt;=1,U687&lt;=15),IF($D687=12,入力項目!$S$5,0),0) +
IF(AND(入力項目!$S$7=$A687,入力項目!$S$8=$D687),子育て関連マスタ!$C$14,0) +
IFERROR(IF(AND(YEAR(EDATE(DATE(入力項目!$S$7,入力項目!$S$8,1),1))=$A687,MONTH(EDATE(DATE(入力項目!$S$7,入力項目!$S$8,1),1))=$D687),子育て関連マスタ!$C$15,0),0) +
IF(AND(OR(U687=3,U687=5,U687=7),$D687=11),子育て関連マスタ!$C$17,0) +
IF(AND(U687=20,$D687=1),子育て関連マスタ!$C$18,0) +
IF(AND(U687=20,$D687=1),
IFERROR(_xlfn.IFS(
入力項目!$S$10="男",子育て関連マスタ!$C$18,
入力項目!$S$10="女",子育て関連マスタ!$C$19
),0),0
) +
IF(AND(U687&gt;=入力項目!$S$18,U687&lt;=入力項目!$S$19),入力項目!$S$20,0) +
IF(AND(U687&gt;=入力項目!$S$21,U687&lt;=入力項目!$S$22),入力項目!$S$23,0) +
IF(AND(U687&gt;=入力項目!$S$24,U687&lt;=入力項目!$S$25),入力項目!$S$26,0)
)</f>
        <v>0</v>
      </c>
      <c r="AJ687" s="10">
        <f ca="1">-VLOOKUP($D687,月別収支!$A$2:$H$13,7,FALSE)</f>
        <v>-20000</v>
      </c>
    </row>
    <row r="688" spans="1:36" x14ac:dyDescent="0.4">
      <c r="A688">
        <f t="shared" ca="1" si="190"/>
        <v>2081</v>
      </c>
      <c r="B688">
        <f t="shared" ca="1" si="180"/>
        <v>2081</v>
      </c>
      <c r="C688">
        <f t="shared" ca="1" si="181"/>
        <v>57</v>
      </c>
      <c r="D688">
        <f t="shared" ca="1" si="191"/>
        <v>10</v>
      </c>
      <c r="E688" t="str">
        <f t="shared" ca="1" si="175"/>
        <v>2081年10月</v>
      </c>
      <c r="F688">
        <f ca="1">IF(OR(入力項目!$N$5&lt;$A688,AND(入力項目!$N$5=$A688,入力項目!$N$6&lt;$D688)),IF(F687=0,1,IF(G688=12,F687+1,F687)),0)</f>
        <v>57</v>
      </c>
      <c r="G688">
        <f ca="1">IF(OR(入力項目!$N$5&lt;$A688,AND(入力項目!$N$5=$A688,入力項目!$N$6&lt;$D688)),IF(G687=12,1,G687+1),0)</f>
        <v>12</v>
      </c>
      <c r="H688" t="str">
        <f t="shared" ca="1" si="176"/>
        <v>57_12</v>
      </c>
      <c r="I688">
        <f ca="1">IF(
  IFERROR(AND($C688&gt;0,MOD($C688,入力項目!$N$22)=0,$D688=入力項目!$N$23), FALSE),
  1,
  IF(
    AND(I687&gt;0,J687=12),
    IF(I687=入力項目!$N$28, 0, I687+1),
    I687
  )
)</f>
        <v>3</v>
      </c>
      <c r="J688">
        <f ca="1">IF($D688=入力項目!$N$23,1,IFERROR(J687+1,1))</f>
        <v>5</v>
      </c>
      <c r="K688" t="str">
        <f t="shared" ca="1" si="177"/>
        <v>3_5</v>
      </c>
      <c r="L688">
        <f ca="1">L687+IF(入力項目!$D$4=$D688,1,0)</f>
        <v>86</v>
      </c>
      <c r="M688" t="str">
        <f t="shared" ca="1" si="178"/>
        <v>86歳</v>
      </c>
      <c r="N688">
        <f t="shared" ca="1" si="182"/>
        <v>86</v>
      </c>
      <c r="O688" t="str">
        <f t="shared" ca="1" si="179"/>
        <v>86歳</v>
      </c>
      <c r="P688">
        <f t="shared" ca="1" si="183"/>
        <v>61</v>
      </c>
      <c r="Q688">
        <f t="shared" ca="1" si="184"/>
        <v>59</v>
      </c>
      <c r="R688">
        <f t="shared" ca="1" si="185"/>
        <v>2082</v>
      </c>
      <c r="S688">
        <f t="shared" ca="1" si="186"/>
        <v>2082</v>
      </c>
      <c r="T688">
        <f t="shared" ca="1" si="187"/>
        <v>2082</v>
      </c>
      <c r="U688">
        <f t="shared" ca="1" si="188"/>
        <v>2082</v>
      </c>
      <c r="V688" s="10">
        <f t="shared" ca="1" si="189"/>
        <v>52863425</v>
      </c>
      <c r="W688" s="10">
        <f ca="1">IF($L688&lt;その他マスタ!$B$1,VLOOKUP($D688,月別収支!$A$2:$H$13,2,FALSE),その他マスタ!$B$3)+IF(AND($L688=その他マスタ!$B$1,入力項目!$I$9="あり",$D688=入力項目!$D$4),その他マスタ!$B$2,0)</f>
        <v>150000</v>
      </c>
      <c r="X688" s="10">
        <f ca="1">-IF(入力項目!$K$5=TRUE,
IF($F688+$G688&lt;3,VLOOKUP($D688,月別収支!$A$2:$H$13,8,FALSE),0)+IFERROR(VLOOKUP($H688,住宅ローン計算!C:P,13,FALSE),0)+IF($F688&gt;1,IF(OR($G688=3,$G688=6,$G688=9,$G688=12),ROUNDUP(入力項目!$N$18/4,0),0),0),
VLOOKUP($D688,月別収支!$A$2:$H$13,8,FALSE))</f>
        <v>-37500</v>
      </c>
      <c r="Y688" s="10">
        <f ca="1">-VLOOKUP($D688,月別収支!$A$2:$H$13,3,FALSE)</f>
        <v>-75000</v>
      </c>
      <c r="Z688" s="10">
        <f ca="1">-VLOOKUP($D688,月別収支!$A$2:$H$13,4,FALSE)</f>
        <v>-27000</v>
      </c>
      <c r="AA688" s="10">
        <f ca="1">-VLOOKUP($D688,月別収支!$A$2:$H$13,6,FALSE)</f>
        <v>-10000</v>
      </c>
      <c r="AB688" s="10">
        <f ca="1">-(
VLOOKUP($D688,月別収支!$A$2:$H$13,5,FALSE)+IF(AND(入力項目!$I$27&lt;=$A688,ISEVEN($A688-入力項目!$I$27),入力項目!$I$28=$D688),入力項目!$I$26,0)
+IF(入力項目!$K$26=TRUE,
IFERROR(VLOOKUP($K688,マイカーローン計算!C:P,13,FALSE),0),
IFERROR(
  IF(AND($C688&gt;0,MOD($C688,入力項目!$N$22)=0,$D688=入力項目!$N$23),入力項目!$N$24,0),
 0
)
)
)</f>
        <v>-20000</v>
      </c>
      <c r="AC688" s="10">
        <f ca="1">-IF($A688&lt;入力項目!$N$33,入力項目!$N$35,IF(AND($A688=入力項目!$N$33,$D688&lt;=入力項目!$N$34),入力項目!$N$35,0))</f>
        <v>0</v>
      </c>
      <c r="AD688">
        <f ca="1">-(
_xlfn.IFS(
P688&lt;=入力項目!$S$11,0,
AND(P688&gt;=入力項目!$S$11+1,P688&lt;=3),IFERROR(VLOOKUP(入力項目!$S$12,子育て関連マスタ!$I$4:$M$5,4,FALSE),0),
AND(P688&gt;=4,P688&lt;=6),IFERROR(VLOOKUP(入力項目!$S$13,子育て関連マスタ!$I$9:$M$12,4,FALSE),0),
AND(P688&gt;=7,P688&lt;=12),IFERROR(VLOOKUP(入力項目!$S$14,子育て関連マスタ!$I$16:$M$17,4,FALSE),0),
AND(P688&gt;=13,P688&lt;=15),IFERROR(VLOOKUP(入力項目!$S$15,子育て関連マスタ!$I$21:$M$22,4,FALSE),0),
AND(P688&gt;=16,P688&lt;=18),IFERROR(VLOOKUP(入力項目!$S$16,子育て関連マスタ!$I$26:$M$28,4,FALSE),0),
AND(P688&gt;=19,P688&lt;=20,入力項目!$S$16="高専"),IFERROR(VLOOKUP(入力項目!$S$16,子育て関連マスタ!$I$26:$M$28,4,FALSE),0),
AND(P688&gt;=19,P688&lt;=20,入力項目!$S$16&lt;&gt;"高専"),IFERROR(VLOOKUP(入力項目!$S$17,子育て関連マスタ!$I$32:$M$37,4,FALSE),0),
AND(P688&gt;=21,P688&lt;=22,入力項目!$S$16="高専"),IFERROR(VLOOKUP(入力項目!$S$17,子育て関連マスタ!$I$32:$M$34,4,FALSE),0),
AND(P688&gt;=21,P688&lt;=22,入力項目!$S$16&lt;&gt;"高専"),IFERROR(VLOOKUP(入力項目!$S$17,子育て関連マスタ!$I$32:$M$34,4,FALSE),0),
P688&gt;=23,0
) +
IF($D688=4,
  IFERROR(_xlfn.IFS(
  P688&lt;=入力項目!$S$11,0,
  AND(P688=入力項目!$S$11),IFERROR(VLOOKUP(入力項目!$S$12,子育て関連マスタ!$I$4:$M$5,2,FALSE),0),
  AND(P688=4),IFERROR(VLOOKUP(入力項目!$S$13,子育て関連マスタ!$I$9:$M$12,2,FALSE),0),
  AND(P688=7),IFERROR(VLOOKUP(入力項目!$S$14,子育て関連マスタ!$I$16:$M$17,2,FALSE),0),
  AND(P688=13),IFERROR(VLOOKUP(入力項目!$S$15,子育て関連マスタ!$I$21:$M$22,2,FALSE),0),
  AND(P688=16),IFERROR(VLOOKUP(入力項目!$S$16,子育て関連マスタ!$I$26:$M$28,2,FALSE),0),
  AND(P688=19,入力項目!$S$16&lt;&gt;"高専"),IFERROR(VLOOKUP(入力項目!$S$17,子育て関連マスタ!$I$32:$M$37,2,FALSE),0),
  AND(P688=21,入力項目!$S$16="高専"),IFERROR(VLOOKUP(入力項目!$S$17,子育て関連マスタ!$I$32:$M$37,2,FALSE),0),
  P688&gt;=22,0
  ),0),0
) +
IF(AND(P688&gt;=1,P688&lt;=15),IF($D688=入力項目!$S$8,入力項目!$S$3,0),0) +
IF(AND(P688&gt;=1,P688&lt;=15),IF($D688=5,入力項目!$S$4,0),0) +
IF(AND(P688&gt;=1,P688&lt;=15),IF($D688=12,入力項目!$S$5,0),0) +
IF(AND(入力項目!$S$7=$A688,入力項目!$S$8=$D688),子育て関連マスタ!$C$14,0) +
IFERROR(IF(AND(YEAR(EDATE(DATE(入力項目!$S$7,入力項目!$S$8,1),1))=$A688,MONTH(EDATE(DATE(入力項目!$S$7,入力項目!$S$8,1),1))=$D688),子育て関連マスタ!$C$15,0),0) +
IF(AND(OR(P688=3,P688=5,P688=7),$D688=11),子育て関連マスタ!$C$17,0) +
IF(AND(P688=20,$D688=1),子育て関連マスタ!$C$18,0) +
IF(AND(P688=20,$D688=1),
IFERROR(_xlfn.IFS(
入力項目!$S$10="男",子育て関連マスタ!$C$18,
入力項目!$S$10="女",子育て関連マスタ!$C$19
),0),0
) +
IF(AND(P688&gt;=入力項目!$S$18,P688&lt;=入力項目!$S$19),入力項目!$S$20,0) +
IF(AND(P688&gt;=入力項目!$S$21,P688&lt;=入力項目!$S$22),入力項目!$S$23,0) +
IF(AND(P688&gt;=入力項目!$S$24,P688&lt;=入力項目!$S$25),入力項目!$S$26,0)
)</f>
        <v>0</v>
      </c>
      <c r="AE688">
        <f ca="1">-(
_xlfn.IFS(
Q688&lt;=入力項目!$S$11,0,
AND(Q688&gt;=入力項目!$S$11+1,Q688&lt;=3),IFERROR(VLOOKUP(入力項目!$S$12,子育て関連マスタ!$I$4:$M$5,4,FALSE),0),
AND(Q688&gt;=4,Q688&lt;=6),IFERROR(VLOOKUP(入力項目!$S$13,子育て関連マスタ!$I$9:$M$12,4,FALSE),0),
AND(Q688&gt;=7,Q688&lt;=12),IFERROR(VLOOKUP(入力項目!$S$14,子育て関連マスタ!$I$16:$M$17,4,FALSE),0),
AND(Q688&gt;=13,Q688&lt;=15),IFERROR(VLOOKUP(入力項目!$S$15,子育て関連マスタ!$I$21:$M$22,4,FALSE),0),
AND(Q688&gt;=16,Q688&lt;=18),IFERROR(VLOOKUP(入力項目!$S$16,子育て関連マスタ!$I$26:$M$28,4,FALSE),0),
AND(Q688&gt;=19,Q688&lt;=20,入力項目!$S$16="高専"),IFERROR(VLOOKUP(入力項目!$S$16,子育て関連マスタ!$I$26:$M$28,4,FALSE),0),
AND(Q688&gt;=19,Q688&lt;=20,入力項目!$S$16&lt;&gt;"高専"),IFERROR(VLOOKUP(入力項目!$S$17,子育て関連マスタ!$I$32:$M$37,4,FALSE),0),
AND(Q688&gt;=21,Q688&lt;=22,入力項目!$S$16="高専"),IFERROR(VLOOKUP(入力項目!$S$17,子育て関連マスタ!$I$32:$M$34,4,FALSE),0),
AND(Q688&gt;=21,Q688&lt;=22,入力項目!$S$16&lt;&gt;"高専"),IFERROR(VLOOKUP(入力項目!$S$17,子育て関連マスタ!$I$32:$M$34,4,FALSE),0),
Q688&gt;=23,0
) +
IF($D688=4,
  IFERROR(_xlfn.IFS(
  Q688&lt;=入力項目!$S$11,0,
  AND(Q688=入力項目!$S$11),IFERROR(VLOOKUP(入力項目!$S$12,子育て関連マスタ!$I$4:$M$5,2,FALSE),0),
  AND(Q688=4),IFERROR(VLOOKUP(入力項目!$S$13,子育て関連マスタ!$I$9:$M$12,2,FALSE),0),
  AND(Q688=7),IFERROR(VLOOKUP(入力項目!$S$14,子育て関連マスタ!$I$16:$M$17,2,FALSE),0),
  AND(Q688=13),IFERROR(VLOOKUP(入力項目!$S$15,子育て関連マスタ!$I$21:$M$22,2,FALSE),0),
  AND(Q688=16),IFERROR(VLOOKUP(入力項目!$S$16,子育て関連マスタ!$I$26:$M$28,2,FALSE),0),
  AND(Q688=19,入力項目!$S$16&lt;&gt;"高専"),IFERROR(VLOOKUP(入力項目!$S$17,子育て関連マスタ!$I$32:$M$37,2,FALSE),0),
  AND(Q688=21,入力項目!$S$16="高専"),IFERROR(VLOOKUP(入力項目!$S$17,子育て関連マスタ!$I$32:$M$37,2,FALSE),0),
  Q688&gt;=22,0
  ),0),0
) +
IF(AND(Q688&gt;=1,Q688&lt;=15),IF($D688=入力項目!$S$8,入力項目!$S$3,0),0) +
IF(AND(Q688&gt;=1,Q688&lt;=15),IF($D688=5,入力項目!$S$4,0),0) +
IF(AND(Q688&gt;=1,Q688&lt;=15),IF($D688=12,入力項目!$S$5,0),0) +
IF(AND(入力項目!$S$7=$A688,入力項目!$S$8=$D688),子育て関連マスタ!$C$14,0) +
IFERROR(IF(AND(YEAR(EDATE(DATE(入力項目!$S$7,入力項目!$S$8,1),1))=$A688,MONTH(EDATE(DATE(入力項目!$S$7,入力項目!$S$8,1),1))=$D688),子育て関連マスタ!$C$15,0),0) +
IF(AND(OR(Q688=3,Q688=5,Q688=7),$D688=11),子育て関連マスタ!$C$17,0) +
IF(AND(Q688=20,$D688=1),子育て関連マスタ!$C$18,0) +
IF(AND(Q688=20,$D688=1),
IFERROR(_xlfn.IFS(
入力項目!$S$10="男",子育て関連マスタ!$C$18,
入力項目!$S$10="女",子育て関連マスタ!$C$19
),0),0
) +
IF(AND(Q688&gt;=入力項目!$S$18,Q688&lt;=入力項目!$S$19),入力項目!$S$20,0) +
IF(AND(Q688&gt;=入力項目!$S$21,Q688&lt;=入力項目!$S$22),入力項目!$S$23,0) +
IF(AND(Q688&gt;=入力項目!$S$24,Q688&lt;=入力項目!$S$25),入力項目!$S$26,0)
)</f>
        <v>0</v>
      </c>
      <c r="AF688">
        <f ca="1">-(
_xlfn.IFS(
R688&lt;=入力項目!$S$11,0,
AND(R688&gt;=入力項目!$S$11+1,R688&lt;=3),IFERROR(VLOOKUP(入力項目!$S$12,子育て関連マスタ!$I$4:$M$5,4,FALSE),0),
AND(R688&gt;=4,R688&lt;=6),IFERROR(VLOOKUP(入力項目!$S$13,子育て関連マスタ!$I$9:$M$12,4,FALSE),0),
AND(R688&gt;=7,R688&lt;=12),IFERROR(VLOOKUP(入力項目!$S$14,子育て関連マスタ!$I$16:$M$17,4,FALSE),0),
AND(R688&gt;=13,R688&lt;=15),IFERROR(VLOOKUP(入力項目!$S$15,子育て関連マスタ!$I$21:$M$22,4,FALSE),0),
AND(R688&gt;=16,R688&lt;=18),IFERROR(VLOOKUP(入力項目!$S$16,子育て関連マスタ!$I$26:$M$28,4,FALSE),0),
AND(R688&gt;=19,R688&lt;=20,入力項目!$S$16="高専"),IFERROR(VLOOKUP(入力項目!$S$16,子育て関連マスタ!$I$26:$M$28,4,FALSE),0),
AND(R688&gt;=19,R688&lt;=20,入力項目!$S$16&lt;&gt;"高専"),IFERROR(VLOOKUP(入力項目!$S$17,子育て関連マスタ!$I$32:$M$37,4,FALSE),0),
AND(R688&gt;=21,R688&lt;=22,入力項目!$S$16="高専"),IFERROR(VLOOKUP(入力項目!$S$17,子育て関連マスタ!$I$32:$M$34,4,FALSE),0),
AND(R688&gt;=21,R688&lt;=22,入力項目!$S$16&lt;&gt;"高専"),IFERROR(VLOOKUP(入力項目!$S$17,子育て関連マスタ!$I$32:$M$34,4,FALSE),0),
R688&gt;=23,0
) +
IF($D688=4,
  IFERROR(_xlfn.IFS(
  R688&lt;=入力項目!$S$11,0,
  AND(R688=入力項目!$S$11),IFERROR(VLOOKUP(入力項目!$S$12,子育て関連マスタ!$I$4:$M$5,2,FALSE),0),
  AND(R688=4),IFERROR(VLOOKUP(入力項目!$S$13,子育て関連マスタ!$I$9:$M$12,2,FALSE),0),
  AND(R688=7),IFERROR(VLOOKUP(入力項目!$S$14,子育て関連マスタ!$I$16:$M$17,2,FALSE),0),
  AND(R688=13),IFERROR(VLOOKUP(入力項目!$S$15,子育て関連マスタ!$I$21:$M$22,2,FALSE),0),
  AND(R688=16),IFERROR(VLOOKUP(入力項目!$S$16,子育て関連マスタ!$I$26:$M$28,2,FALSE),0),
  AND(R688=19,入力項目!$S$16&lt;&gt;"高専"),IFERROR(VLOOKUP(入力項目!$S$17,子育て関連マスタ!$I$32:$M$37,2,FALSE),0),
  AND(R688=21,入力項目!$S$16="高専"),IFERROR(VLOOKUP(入力項目!$S$17,子育て関連マスタ!$I$32:$M$37,2,FALSE),0),
  R688&gt;=22,0
  ),0),0
) +
IF(AND(R688&gt;=1,R688&lt;=15),IF($D688=入力項目!$S$8,入力項目!$S$3,0),0) +
IF(AND(R688&gt;=1,R688&lt;=15),IF($D688=5,入力項目!$S$4,0),0) +
IF(AND(R688&gt;=1,R688&lt;=15),IF($D688=12,入力項目!$S$5,0),0) +
IF(AND(入力項目!$S$7=$A688,入力項目!$S$8=$D688),子育て関連マスタ!$C$14,0) +
IFERROR(IF(AND(YEAR(EDATE(DATE(入力項目!$S$7,入力項目!$S$8,1),1))=$A688,MONTH(EDATE(DATE(入力項目!$S$7,入力項目!$S$8,1),1))=$D688),子育て関連マスタ!$C$15,0),0) +
IF(AND(OR(R688=3,R688=5,R688=7),$D688=11),子育て関連マスタ!$C$17,0) +
IF(AND(R688=20,$D688=1),子育て関連マスタ!$C$18,0) +
IF(AND(R688=20,$D688=1),
IFERROR(_xlfn.IFS(
入力項目!$S$10="男",子育て関連マスタ!$C$18,
入力項目!$S$10="女",子育て関連マスタ!$C$19
),0),0
) +
IF(AND(R688&gt;=入力項目!$S$18,R688&lt;=入力項目!$S$19),入力項目!$S$20,0) +
IF(AND(R688&gt;=入力項目!$S$21,R688&lt;=入力項目!$S$22),入力項目!$S$23,0) +
IF(AND(R688&gt;=入力項目!$S$24,R688&lt;=入力項目!$S$25),入力項目!$S$26,0)
)</f>
        <v>0</v>
      </c>
      <c r="AG688">
        <f ca="1">-(
_xlfn.IFS(
S688&lt;=入力項目!$S$11,0,
AND(S688&gt;=入力項目!$S$11+1,S688&lt;=3),IFERROR(VLOOKUP(入力項目!$S$12,子育て関連マスタ!$I$4:$M$5,4,FALSE),0),
AND(S688&gt;=4,S688&lt;=6),IFERROR(VLOOKUP(入力項目!$S$13,子育て関連マスタ!$I$9:$M$12,4,FALSE),0),
AND(S688&gt;=7,S688&lt;=12),IFERROR(VLOOKUP(入力項目!$S$14,子育て関連マスタ!$I$16:$M$17,4,FALSE),0),
AND(S688&gt;=13,S688&lt;=15),IFERROR(VLOOKUP(入力項目!$S$15,子育て関連マスタ!$I$21:$M$22,4,FALSE),0),
AND(S688&gt;=16,S688&lt;=18),IFERROR(VLOOKUP(入力項目!$S$16,子育て関連マスタ!$I$26:$M$28,4,FALSE),0),
AND(S688&gt;=19,S688&lt;=20,入力項目!$S$16="高専"),IFERROR(VLOOKUP(入力項目!$S$16,子育て関連マスタ!$I$26:$M$28,4,FALSE),0),
AND(S688&gt;=19,S688&lt;=20,入力項目!$S$16&lt;&gt;"高専"),IFERROR(VLOOKUP(入力項目!$S$17,子育て関連マスタ!$I$32:$M$37,4,FALSE),0),
AND(S688&gt;=21,S688&lt;=22,入力項目!$S$16="高専"),IFERROR(VLOOKUP(入力項目!$S$17,子育て関連マスタ!$I$32:$M$34,4,FALSE),0),
AND(S688&gt;=21,S688&lt;=22,入力項目!$S$16&lt;&gt;"高専"),IFERROR(VLOOKUP(入力項目!$S$17,子育て関連マスタ!$I$32:$M$34,4,FALSE),0),
S688&gt;=23,0
) +
IF($D688=4,
  IFERROR(_xlfn.IFS(
  S688&lt;=入力項目!$S$11,0,
  AND(S688=入力項目!$S$11),IFERROR(VLOOKUP(入力項目!$S$12,子育て関連マスタ!$I$4:$M$5,2,FALSE),0),
  AND(S688=4),IFERROR(VLOOKUP(入力項目!$S$13,子育て関連マスタ!$I$9:$M$12,2,FALSE),0),
  AND(S688=7),IFERROR(VLOOKUP(入力項目!$S$14,子育て関連マスタ!$I$16:$M$17,2,FALSE),0),
  AND(S688=13),IFERROR(VLOOKUP(入力項目!$S$15,子育て関連マスタ!$I$21:$M$22,2,FALSE),0),
  AND(S688=16),IFERROR(VLOOKUP(入力項目!$S$16,子育て関連マスタ!$I$26:$M$28,2,FALSE),0),
  AND(S688=19,入力項目!$S$16&lt;&gt;"高専"),IFERROR(VLOOKUP(入力項目!$S$17,子育て関連マスタ!$I$32:$M$37,2,FALSE),0),
  AND(S688=21,入力項目!$S$16="高専"),IFERROR(VLOOKUP(入力項目!$S$17,子育て関連マスタ!$I$32:$M$37,2,FALSE),0),
  S688&gt;=22,0
  ),0),0
) +
IF(AND(S688&gt;=1,S688&lt;=15),IF($D688=入力項目!$S$8,入力項目!$S$3,0),0) +
IF(AND(S688&gt;=1,S688&lt;=15),IF($D688=5,入力項目!$S$4,0),0) +
IF(AND(S688&gt;=1,S688&lt;=15),IF($D688=12,入力項目!$S$5,0),0) +
IF(AND(入力項目!$S$7=$A688,入力項目!$S$8=$D688),子育て関連マスタ!$C$14,0) +
IFERROR(IF(AND(YEAR(EDATE(DATE(入力項目!$S$7,入力項目!$S$8,1),1))=$A688,MONTH(EDATE(DATE(入力項目!$S$7,入力項目!$S$8,1),1))=$D688),子育て関連マスタ!$C$15,0),0) +
IF(AND(OR(S688=3,S688=5,S688=7),$D688=11),子育て関連マスタ!$C$17,0) +
IF(AND(S688=20,$D688=1),子育て関連マスタ!$C$18,0) +
IF(AND(S688=20,$D688=1),
IFERROR(_xlfn.IFS(
入力項目!$S$10="男",子育て関連マスタ!$C$18,
入力項目!$S$10="女",子育て関連マスタ!$C$19
),0),0
) +
IF(AND(S688&gt;=入力項目!$S$18,S688&lt;=入力項目!$S$19),入力項目!$S$20,0) +
IF(AND(S688&gt;=入力項目!$S$21,S688&lt;=入力項目!$S$22),入力項目!$S$23,0) +
IF(AND(S688&gt;=入力項目!$S$24,S688&lt;=入力項目!$S$25),入力項目!$S$26,0)
)</f>
        <v>0</v>
      </c>
      <c r="AH688">
        <f ca="1">-(
_xlfn.IFS(
T688&lt;=入力項目!$S$11,0,
AND(T688&gt;=入力項目!$S$11+1,T688&lt;=3),IFERROR(VLOOKUP(入力項目!$S$12,子育て関連マスタ!$I$4:$M$5,4,FALSE),0),
AND(T688&gt;=4,T688&lt;=6),IFERROR(VLOOKUP(入力項目!$S$13,子育て関連マスタ!$I$9:$M$12,4,FALSE),0),
AND(T688&gt;=7,T688&lt;=12),IFERROR(VLOOKUP(入力項目!$S$14,子育て関連マスタ!$I$16:$M$17,4,FALSE),0),
AND(T688&gt;=13,T688&lt;=15),IFERROR(VLOOKUP(入力項目!$S$15,子育て関連マスタ!$I$21:$M$22,4,FALSE),0),
AND(T688&gt;=16,T688&lt;=18),IFERROR(VLOOKUP(入力項目!$S$16,子育て関連マスタ!$I$26:$M$28,4,FALSE),0),
AND(T688&gt;=19,T688&lt;=20,入力項目!$S$16="高専"),IFERROR(VLOOKUP(入力項目!$S$16,子育て関連マスタ!$I$26:$M$28,4,FALSE),0),
AND(T688&gt;=19,T688&lt;=20,入力項目!$S$16&lt;&gt;"高専"),IFERROR(VLOOKUP(入力項目!$S$17,子育て関連マスタ!$I$32:$M$37,4,FALSE),0),
AND(T688&gt;=21,T688&lt;=22,入力項目!$S$16="高専"),IFERROR(VLOOKUP(入力項目!$S$17,子育て関連マスタ!$I$32:$M$34,4,FALSE),0),
AND(T688&gt;=21,T688&lt;=22,入力項目!$S$16&lt;&gt;"高専"),IFERROR(VLOOKUP(入力項目!$S$17,子育て関連マスタ!$I$32:$M$34,4,FALSE),0),
T688&gt;=23,0
) +
IF($D688=4,
  IFERROR(_xlfn.IFS(
  T688&lt;=入力項目!$S$11,0,
  AND(T688=入力項目!$S$11),IFERROR(VLOOKUP(入力項目!$S$12,子育て関連マスタ!$I$4:$M$5,2,FALSE),0),
  AND(T688=4),IFERROR(VLOOKUP(入力項目!$S$13,子育て関連マスタ!$I$9:$M$12,2,FALSE),0),
  AND(T688=7),IFERROR(VLOOKUP(入力項目!$S$14,子育て関連マスタ!$I$16:$M$17,2,FALSE),0),
  AND(T688=13),IFERROR(VLOOKUP(入力項目!$S$15,子育て関連マスタ!$I$21:$M$22,2,FALSE),0),
  AND(T688=16),IFERROR(VLOOKUP(入力項目!$S$16,子育て関連マスタ!$I$26:$M$28,2,FALSE),0),
  AND(T688=19,入力項目!$S$16&lt;&gt;"高専"),IFERROR(VLOOKUP(入力項目!$S$17,子育て関連マスタ!$I$32:$M$37,2,FALSE),0),
  AND(T688=21,入力項目!$S$16="高専"),IFERROR(VLOOKUP(入力項目!$S$17,子育て関連マスタ!$I$32:$M$37,2,FALSE),0),
  T688&gt;=22,0
  ),0),0
) +
IF(AND(T688&gt;=1,T688&lt;=15),IF($D688=入力項目!$S$8,入力項目!$S$3,0),0) +
IF(AND(T688&gt;=1,T688&lt;=15),IF($D688=5,入力項目!$S$4,0),0) +
IF(AND(T688&gt;=1,T688&lt;=15),IF($D688=12,入力項目!$S$5,0),0) +
IF(AND(入力項目!$S$7=$A688,入力項目!$S$8=$D688),子育て関連マスタ!$C$14,0) +
IFERROR(IF(AND(YEAR(EDATE(DATE(入力項目!$S$7,入力項目!$S$8,1),1))=$A688,MONTH(EDATE(DATE(入力項目!$S$7,入力項目!$S$8,1),1))=$D688),子育て関連マスタ!$C$15,0),0) +
IF(AND(OR(T688=3,T688=5,T688=7),$D688=11),子育て関連マスタ!$C$17,0) +
IF(AND(T688=20,$D688=1),子育て関連マスタ!$C$18,0) +
IF(AND(T688=20,$D688=1),
IFERROR(_xlfn.IFS(
入力項目!$S$10="男",子育て関連マスタ!$C$18,
入力項目!$S$10="女",子育て関連マスタ!$C$19
),0),0
) +
IF(AND(T688&gt;=入力項目!$S$18,T688&lt;=入力項目!$S$19),入力項目!$S$20,0) +
IF(AND(T688&gt;=入力項目!$S$21,T688&lt;=入力項目!$S$22),入力項目!$S$23,0) +
IF(AND(T688&gt;=入力項目!$S$24,T688&lt;=入力項目!$S$25),入力項目!$S$26,0)
)</f>
        <v>0</v>
      </c>
      <c r="AI688">
        <f ca="1">-(
_xlfn.IFS(
U688&lt;=入力項目!$S$11,0,
AND(U688&gt;=入力項目!$S$11+1,U688&lt;=3),IFERROR(VLOOKUP(入力項目!$S$12,子育て関連マスタ!$I$4:$M$5,4,FALSE),0),
AND(U688&gt;=4,U688&lt;=6),IFERROR(VLOOKUP(入力項目!$S$13,子育て関連マスタ!$I$9:$M$12,4,FALSE),0),
AND(U688&gt;=7,U688&lt;=12),IFERROR(VLOOKUP(入力項目!$S$14,子育て関連マスタ!$I$16:$M$17,4,FALSE),0),
AND(U688&gt;=13,U688&lt;=15),IFERROR(VLOOKUP(入力項目!$S$15,子育て関連マスタ!$I$21:$M$22,4,FALSE),0),
AND(U688&gt;=16,U688&lt;=18),IFERROR(VLOOKUP(入力項目!$S$16,子育て関連マスタ!$I$26:$M$28,4,FALSE),0),
AND(U688&gt;=19,U688&lt;=20,入力項目!$S$16="高専"),IFERROR(VLOOKUP(入力項目!$S$16,子育て関連マスタ!$I$26:$M$28,4,FALSE),0),
AND(U688&gt;=19,U688&lt;=20,入力項目!$S$16&lt;&gt;"高専"),IFERROR(VLOOKUP(入力項目!$S$17,子育て関連マスタ!$I$32:$M$37,4,FALSE),0),
AND(U688&gt;=21,U688&lt;=22,入力項目!$S$16="高専"),IFERROR(VLOOKUP(入力項目!$S$17,子育て関連マスタ!$I$32:$M$34,4,FALSE),0),
AND(U688&gt;=21,U688&lt;=22,入力項目!$S$16&lt;&gt;"高専"),IFERROR(VLOOKUP(入力項目!$S$17,子育て関連マスタ!$I$32:$M$34,4,FALSE),0),
U688&gt;=23,0
) +
IF($D688=4,
  IFERROR(_xlfn.IFS(
  U688&lt;=入力項目!$S$11,0,
  AND(U688=入力項目!$S$11),IFERROR(VLOOKUP(入力項目!$S$12,子育て関連マスタ!$I$4:$M$5,2,FALSE),0),
  AND(U688=4),IFERROR(VLOOKUP(入力項目!$S$13,子育て関連マスタ!$I$9:$M$12,2,FALSE),0),
  AND(U688=7),IFERROR(VLOOKUP(入力項目!$S$14,子育て関連マスタ!$I$16:$M$17,2,FALSE),0),
  AND(U688=13),IFERROR(VLOOKUP(入力項目!$S$15,子育て関連マスタ!$I$21:$M$22,2,FALSE),0),
  AND(U688=16),IFERROR(VLOOKUP(入力項目!$S$16,子育て関連マスタ!$I$26:$M$28,2,FALSE),0),
  AND(U688=19,入力項目!$S$16&lt;&gt;"高専"),IFERROR(VLOOKUP(入力項目!$S$17,子育て関連マスタ!$I$32:$M$37,2,FALSE),0),
  AND(U688=21,入力項目!$S$16="高専"),IFERROR(VLOOKUP(入力項目!$S$17,子育て関連マスタ!$I$32:$M$37,2,FALSE),0),
  U688&gt;=22,0
  ),0),0
) +
IF(AND(U688&gt;=1,U688&lt;=15),IF($D688=入力項目!$S$8,入力項目!$S$3,0),0) +
IF(AND(U688&gt;=1,U688&lt;=15),IF($D688=5,入力項目!$S$4,0),0) +
IF(AND(U688&gt;=1,U688&lt;=15),IF($D688=12,入力項目!$S$5,0),0) +
IF(AND(入力項目!$S$7=$A688,入力項目!$S$8=$D688),子育て関連マスタ!$C$14,0) +
IFERROR(IF(AND(YEAR(EDATE(DATE(入力項目!$S$7,入力項目!$S$8,1),1))=$A688,MONTH(EDATE(DATE(入力項目!$S$7,入力項目!$S$8,1),1))=$D688),子育て関連マスタ!$C$15,0),0) +
IF(AND(OR(U688=3,U688=5,U688=7),$D688=11),子育て関連マスタ!$C$17,0) +
IF(AND(U688=20,$D688=1),子育て関連マスタ!$C$18,0) +
IF(AND(U688=20,$D688=1),
IFERROR(_xlfn.IFS(
入力項目!$S$10="男",子育て関連マスタ!$C$18,
入力項目!$S$10="女",子育て関連マスタ!$C$19
),0),0
) +
IF(AND(U688&gt;=入力項目!$S$18,U688&lt;=入力項目!$S$19),入力項目!$S$20,0) +
IF(AND(U688&gt;=入力項目!$S$21,U688&lt;=入力項目!$S$22),入力項目!$S$23,0) +
IF(AND(U688&gt;=入力項目!$S$24,U688&lt;=入力項目!$S$25),入力項目!$S$26,0)
)</f>
        <v>0</v>
      </c>
      <c r="AJ688" s="10">
        <f ca="1">-VLOOKUP($D688,月別収支!$A$2:$H$13,7,FALSE)</f>
        <v>-20000</v>
      </c>
    </row>
    <row r="689" spans="1:36" x14ac:dyDescent="0.4">
      <c r="A689">
        <f t="shared" ca="1" si="190"/>
        <v>2081</v>
      </c>
      <c r="B689">
        <f t="shared" ca="1" si="180"/>
        <v>2081</v>
      </c>
      <c r="C689">
        <f t="shared" ca="1" si="181"/>
        <v>57</v>
      </c>
      <c r="D689">
        <f t="shared" ca="1" si="191"/>
        <v>11</v>
      </c>
      <c r="E689" t="str">
        <f t="shared" ca="1" si="175"/>
        <v>2081年11月</v>
      </c>
      <c r="F689">
        <f ca="1">IF(OR(入力項目!$N$5&lt;$A689,AND(入力項目!$N$5=$A689,入力項目!$N$6&lt;$D689)),IF(F688=0,1,IF(G689=12,F688+1,F688)),0)</f>
        <v>57</v>
      </c>
      <c r="G689">
        <f ca="1">IF(OR(入力項目!$N$5&lt;$A689,AND(入力項目!$N$5=$A689,入力項目!$N$6&lt;$D689)),IF(G688=12,1,G688+1),0)</f>
        <v>1</v>
      </c>
      <c r="H689" t="str">
        <f t="shared" ca="1" si="176"/>
        <v>57_1</v>
      </c>
      <c r="I689">
        <f ca="1">IF(
  IFERROR(AND($C689&gt;0,MOD($C689,入力項目!$N$22)=0,$D689=入力項目!$N$23), FALSE),
  1,
  IF(
    AND(I688&gt;0,J688=12),
    IF(I688=入力項目!$N$28, 0, I688+1),
    I688
  )
)</f>
        <v>3</v>
      </c>
      <c r="J689">
        <f ca="1">IF($D689=入力項目!$N$23,1,IFERROR(J688+1,1))</f>
        <v>6</v>
      </c>
      <c r="K689" t="str">
        <f t="shared" ca="1" si="177"/>
        <v>3_6</v>
      </c>
      <c r="L689">
        <f ca="1">L688+IF(入力項目!$D$4=$D689,1,0)</f>
        <v>86</v>
      </c>
      <c r="M689" t="str">
        <f t="shared" ca="1" si="178"/>
        <v>86歳</v>
      </c>
      <c r="N689">
        <f t="shared" ca="1" si="182"/>
        <v>86</v>
      </c>
      <c r="O689" t="str">
        <f t="shared" ca="1" si="179"/>
        <v>86歳</v>
      </c>
      <c r="P689">
        <f t="shared" ca="1" si="183"/>
        <v>61</v>
      </c>
      <c r="Q689">
        <f t="shared" ca="1" si="184"/>
        <v>59</v>
      </c>
      <c r="R689">
        <f t="shared" ca="1" si="185"/>
        <v>2082</v>
      </c>
      <c r="S689">
        <f t="shared" ca="1" si="186"/>
        <v>2082</v>
      </c>
      <c r="T689">
        <f t="shared" ca="1" si="187"/>
        <v>2082</v>
      </c>
      <c r="U689">
        <f t="shared" ca="1" si="188"/>
        <v>2082</v>
      </c>
      <c r="V689" s="10">
        <f t="shared" ca="1" si="189"/>
        <v>52811425</v>
      </c>
      <c r="W689" s="10">
        <f ca="1">IF($L689&lt;その他マスタ!$B$1,VLOOKUP($D689,月別収支!$A$2:$H$13,2,FALSE),その他マスタ!$B$3)+IF(AND($L689=その他マスタ!$B$1,入力項目!$I$9="あり",$D689=入力項目!$D$4),その他マスタ!$B$2,0)</f>
        <v>150000</v>
      </c>
      <c r="X689" s="10">
        <f ca="1">-IF(入力項目!$K$5=TRUE,
IF($F689+$G689&lt;3,VLOOKUP($D689,月別収支!$A$2:$H$13,8,FALSE),0)+IFERROR(VLOOKUP($H689,住宅ローン計算!C:P,13,FALSE),0)+IF($F689&gt;1,IF(OR($G689=3,$G689=6,$G689=9,$G689=12),ROUNDUP(入力項目!$N$18/4,0),0),0),
VLOOKUP($D689,月別収支!$A$2:$H$13,8,FALSE))</f>
        <v>0</v>
      </c>
      <c r="Y689" s="10">
        <f ca="1">-VLOOKUP($D689,月別収支!$A$2:$H$13,3,FALSE)</f>
        <v>-75000</v>
      </c>
      <c r="Z689" s="10">
        <f ca="1">-VLOOKUP($D689,月別収支!$A$2:$H$13,4,FALSE)</f>
        <v>-27000</v>
      </c>
      <c r="AA689" s="10">
        <f ca="1">-VLOOKUP($D689,月別収支!$A$2:$H$13,6,FALSE)</f>
        <v>-10000</v>
      </c>
      <c r="AB689" s="10">
        <f ca="1">-(
VLOOKUP($D689,月別収支!$A$2:$H$13,5,FALSE)+IF(AND(入力項目!$I$27&lt;=$A689,ISEVEN($A689-入力項目!$I$27),入力項目!$I$28=$D689),入力項目!$I$26,0)
+IF(入力項目!$K$26=TRUE,
IFERROR(VLOOKUP($K689,マイカーローン計算!C:P,13,FALSE),0),
IFERROR(
  IF(AND($C689&gt;0,MOD($C689,入力項目!$N$22)=0,$D689=入力項目!$N$23),入力項目!$N$24,0),
 0
)
)
)</f>
        <v>-70000</v>
      </c>
      <c r="AC689" s="10">
        <f ca="1">-IF($A689&lt;入力項目!$N$33,入力項目!$N$35,IF(AND($A689=入力項目!$N$33,$D689&lt;=入力項目!$N$34),入力項目!$N$35,0))</f>
        <v>0</v>
      </c>
      <c r="AD689">
        <f ca="1">-(
_xlfn.IFS(
P689&lt;=入力項目!$S$11,0,
AND(P689&gt;=入力項目!$S$11+1,P689&lt;=3),IFERROR(VLOOKUP(入力項目!$S$12,子育て関連マスタ!$I$4:$M$5,4,FALSE),0),
AND(P689&gt;=4,P689&lt;=6),IFERROR(VLOOKUP(入力項目!$S$13,子育て関連マスタ!$I$9:$M$12,4,FALSE),0),
AND(P689&gt;=7,P689&lt;=12),IFERROR(VLOOKUP(入力項目!$S$14,子育て関連マスタ!$I$16:$M$17,4,FALSE),0),
AND(P689&gt;=13,P689&lt;=15),IFERROR(VLOOKUP(入力項目!$S$15,子育て関連マスタ!$I$21:$M$22,4,FALSE),0),
AND(P689&gt;=16,P689&lt;=18),IFERROR(VLOOKUP(入力項目!$S$16,子育て関連マスタ!$I$26:$M$28,4,FALSE),0),
AND(P689&gt;=19,P689&lt;=20,入力項目!$S$16="高専"),IFERROR(VLOOKUP(入力項目!$S$16,子育て関連マスタ!$I$26:$M$28,4,FALSE),0),
AND(P689&gt;=19,P689&lt;=20,入力項目!$S$16&lt;&gt;"高専"),IFERROR(VLOOKUP(入力項目!$S$17,子育て関連マスタ!$I$32:$M$37,4,FALSE),0),
AND(P689&gt;=21,P689&lt;=22,入力項目!$S$16="高専"),IFERROR(VLOOKUP(入力項目!$S$17,子育て関連マスタ!$I$32:$M$34,4,FALSE),0),
AND(P689&gt;=21,P689&lt;=22,入力項目!$S$16&lt;&gt;"高専"),IFERROR(VLOOKUP(入力項目!$S$17,子育て関連マスタ!$I$32:$M$34,4,FALSE),0),
P689&gt;=23,0
) +
IF($D689=4,
  IFERROR(_xlfn.IFS(
  P689&lt;=入力項目!$S$11,0,
  AND(P689=入力項目!$S$11),IFERROR(VLOOKUP(入力項目!$S$12,子育て関連マスタ!$I$4:$M$5,2,FALSE),0),
  AND(P689=4),IFERROR(VLOOKUP(入力項目!$S$13,子育て関連マスタ!$I$9:$M$12,2,FALSE),0),
  AND(P689=7),IFERROR(VLOOKUP(入力項目!$S$14,子育て関連マスタ!$I$16:$M$17,2,FALSE),0),
  AND(P689=13),IFERROR(VLOOKUP(入力項目!$S$15,子育て関連マスタ!$I$21:$M$22,2,FALSE),0),
  AND(P689=16),IFERROR(VLOOKUP(入力項目!$S$16,子育て関連マスタ!$I$26:$M$28,2,FALSE),0),
  AND(P689=19,入力項目!$S$16&lt;&gt;"高専"),IFERROR(VLOOKUP(入力項目!$S$17,子育て関連マスタ!$I$32:$M$37,2,FALSE),0),
  AND(P689=21,入力項目!$S$16="高専"),IFERROR(VLOOKUP(入力項目!$S$17,子育て関連マスタ!$I$32:$M$37,2,FALSE),0),
  P689&gt;=22,0
  ),0),0
) +
IF(AND(P689&gt;=1,P689&lt;=15),IF($D689=入力項目!$S$8,入力項目!$S$3,0),0) +
IF(AND(P689&gt;=1,P689&lt;=15),IF($D689=5,入力項目!$S$4,0),0) +
IF(AND(P689&gt;=1,P689&lt;=15),IF($D689=12,入力項目!$S$5,0),0) +
IF(AND(入力項目!$S$7=$A689,入力項目!$S$8=$D689),子育て関連マスタ!$C$14,0) +
IFERROR(IF(AND(YEAR(EDATE(DATE(入力項目!$S$7,入力項目!$S$8,1),1))=$A689,MONTH(EDATE(DATE(入力項目!$S$7,入力項目!$S$8,1),1))=$D689),子育て関連マスタ!$C$15,0),0) +
IF(AND(OR(P689=3,P689=5,P689=7),$D689=11),子育て関連マスタ!$C$17,0) +
IF(AND(P689=20,$D689=1),子育て関連マスタ!$C$18,0) +
IF(AND(P689=20,$D689=1),
IFERROR(_xlfn.IFS(
入力項目!$S$10="男",子育て関連マスタ!$C$18,
入力項目!$S$10="女",子育て関連マスタ!$C$19
),0),0
) +
IF(AND(P689&gt;=入力項目!$S$18,P689&lt;=入力項目!$S$19),入力項目!$S$20,0) +
IF(AND(P689&gt;=入力項目!$S$21,P689&lt;=入力項目!$S$22),入力項目!$S$23,0) +
IF(AND(P689&gt;=入力項目!$S$24,P689&lt;=入力項目!$S$25),入力項目!$S$26,0)
)</f>
        <v>0</v>
      </c>
      <c r="AE689">
        <f ca="1">-(
_xlfn.IFS(
Q689&lt;=入力項目!$S$11,0,
AND(Q689&gt;=入力項目!$S$11+1,Q689&lt;=3),IFERROR(VLOOKUP(入力項目!$S$12,子育て関連マスタ!$I$4:$M$5,4,FALSE),0),
AND(Q689&gt;=4,Q689&lt;=6),IFERROR(VLOOKUP(入力項目!$S$13,子育て関連マスタ!$I$9:$M$12,4,FALSE),0),
AND(Q689&gt;=7,Q689&lt;=12),IFERROR(VLOOKUP(入力項目!$S$14,子育て関連マスタ!$I$16:$M$17,4,FALSE),0),
AND(Q689&gt;=13,Q689&lt;=15),IFERROR(VLOOKUP(入力項目!$S$15,子育て関連マスタ!$I$21:$M$22,4,FALSE),0),
AND(Q689&gt;=16,Q689&lt;=18),IFERROR(VLOOKUP(入力項目!$S$16,子育て関連マスタ!$I$26:$M$28,4,FALSE),0),
AND(Q689&gt;=19,Q689&lt;=20,入力項目!$S$16="高専"),IFERROR(VLOOKUP(入力項目!$S$16,子育て関連マスタ!$I$26:$M$28,4,FALSE),0),
AND(Q689&gt;=19,Q689&lt;=20,入力項目!$S$16&lt;&gt;"高専"),IFERROR(VLOOKUP(入力項目!$S$17,子育て関連マスタ!$I$32:$M$37,4,FALSE),0),
AND(Q689&gt;=21,Q689&lt;=22,入力項目!$S$16="高専"),IFERROR(VLOOKUP(入力項目!$S$17,子育て関連マスタ!$I$32:$M$34,4,FALSE),0),
AND(Q689&gt;=21,Q689&lt;=22,入力項目!$S$16&lt;&gt;"高専"),IFERROR(VLOOKUP(入力項目!$S$17,子育て関連マスタ!$I$32:$M$34,4,FALSE),0),
Q689&gt;=23,0
) +
IF($D689=4,
  IFERROR(_xlfn.IFS(
  Q689&lt;=入力項目!$S$11,0,
  AND(Q689=入力項目!$S$11),IFERROR(VLOOKUP(入力項目!$S$12,子育て関連マスタ!$I$4:$M$5,2,FALSE),0),
  AND(Q689=4),IFERROR(VLOOKUP(入力項目!$S$13,子育て関連マスタ!$I$9:$M$12,2,FALSE),0),
  AND(Q689=7),IFERROR(VLOOKUP(入力項目!$S$14,子育て関連マスタ!$I$16:$M$17,2,FALSE),0),
  AND(Q689=13),IFERROR(VLOOKUP(入力項目!$S$15,子育て関連マスタ!$I$21:$M$22,2,FALSE),0),
  AND(Q689=16),IFERROR(VLOOKUP(入力項目!$S$16,子育て関連マスタ!$I$26:$M$28,2,FALSE),0),
  AND(Q689=19,入力項目!$S$16&lt;&gt;"高専"),IFERROR(VLOOKUP(入力項目!$S$17,子育て関連マスタ!$I$32:$M$37,2,FALSE),0),
  AND(Q689=21,入力項目!$S$16="高専"),IFERROR(VLOOKUP(入力項目!$S$17,子育て関連マスタ!$I$32:$M$37,2,FALSE),0),
  Q689&gt;=22,0
  ),0),0
) +
IF(AND(Q689&gt;=1,Q689&lt;=15),IF($D689=入力項目!$S$8,入力項目!$S$3,0),0) +
IF(AND(Q689&gt;=1,Q689&lt;=15),IF($D689=5,入力項目!$S$4,0),0) +
IF(AND(Q689&gt;=1,Q689&lt;=15),IF($D689=12,入力項目!$S$5,0),0) +
IF(AND(入力項目!$S$7=$A689,入力項目!$S$8=$D689),子育て関連マスタ!$C$14,0) +
IFERROR(IF(AND(YEAR(EDATE(DATE(入力項目!$S$7,入力項目!$S$8,1),1))=$A689,MONTH(EDATE(DATE(入力項目!$S$7,入力項目!$S$8,1),1))=$D689),子育て関連マスタ!$C$15,0),0) +
IF(AND(OR(Q689=3,Q689=5,Q689=7),$D689=11),子育て関連マスタ!$C$17,0) +
IF(AND(Q689=20,$D689=1),子育て関連マスタ!$C$18,0) +
IF(AND(Q689=20,$D689=1),
IFERROR(_xlfn.IFS(
入力項目!$S$10="男",子育て関連マスタ!$C$18,
入力項目!$S$10="女",子育て関連マスタ!$C$19
),0),0
) +
IF(AND(Q689&gt;=入力項目!$S$18,Q689&lt;=入力項目!$S$19),入力項目!$S$20,0) +
IF(AND(Q689&gt;=入力項目!$S$21,Q689&lt;=入力項目!$S$22),入力項目!$S$23,0) +
IF(AND(Q689&gt;=入力項目!$S$24,Q689&lt;=入力項目!$S$25),入力項目!$S$26,0)
)</f>
        <v>0</v>
      </c>
      <c r="AF689">
        <f ca="1">-(
_xlfn.IFS(
R689&lt;=入力項目!$S$11,0,
AND(R689&gt;=入力項目!$S$11+1,R689&lt;=3),IFERROR(VLOOKUP(入力項目!$S$12,子育て関連マスタ!$I$4:$M$5,4,FALSE),0),
AND(R689&gt;=4,R689&lt;=6),IFERROR(VLOOKUP(入力項目!$S$13,子育て関連マスタ!$I$9:$M$12,4,FALSE),0),
AND(R689&gt;=7,R689&lt;=12),IFERROR(VLOOKUP(入力項目!$S$14,子育て関連マスタ!$I$16:$M$17,4,FALSE),0),
AND(R689&gt;=13,R689&lt;=15),IFERROR(VLOOKUP(入力項目!$S$15,子育て関連マスタ!$I$21:$M$22,4,FALSE),0),
AND(R689&gt;=16,R689&lt;=18),IFERROR(VLOOKUP(入力項目!$S$16,子育て関連マスタ!$I$26:$M$28,4,FALSE),0),
AND(R689&gt;=19,R689&lt;=20,入力項目!$S$16="高専"),IFERROR(VLOOKUP(入力項目!$S$16,子育て関連マスタ!$I$26:$M$28,4,FALSE),0),
AND(R689&gt;=19,R689&lt;=20,入力項目!$S$16&lt;&gt;"高専"),IFERROR(VLOOKUP(入力項目!$S$17,子育て関連マスタ!$I$32:$M$37,4,FALSE),0),
AND(R689&gt;=21,R689&lt;=22,入力項目!$S$16="高専"),IFERROR(VLOOKUP(入力項目!$S$17,子育て関連マスタ!$I$32:$M$34,4,FALSE),0),
AND(R689&gt;=21,R689&lt;=22,入力項目!$S$16&lt;&gt;"高専"),IFERROR(VLOOKUP(入力項目!$S$17,子育て関連マスタ!$I$32:$M$34,4,FALSE),0),
R689&gt;=23,0
) +
IF($D689=4,
  IFERROR(_xlfn.IFS(
  R689&lt;=入力項目!$S$11,0,
  AND(R689=入力項目!$S$11),IFERROR(VLOOKUP(入力項目!$S$12,子育て関連マスタ!$I$4:$M$5,2,FALSE),0),
  AND(R689=4),IFERROR(VLOOKUP(入力項目!$S$13,子育て関連マスタ!$I$9:$M$12,2,FALSE),0),
  AND(R689=7),IFERROR(VLOOKUP(入力項目!$S$14,子育て関連マスタ!$I$16:$M$17,2,FALSE),0),
  AND(R689=13),IFERROR(VLOOKUP(入力項目!$S$15,子育て関連マスタ!$I$21:$M$22,2,FALSE),0),
  AND(R689=16),IFERROR(VLOOKUP(入力項目!$S$16,子育て関連マスタ!$I$26:$M$28,2,FALSE),0),
  AND(R689=19,入力項目!$S$16&lt;&gt;"高専"),IFERROR(VLOOKUP(入力項目!$S$17,子育て関連マスタ!$I$32:$M$37,2,FALSE),0),
  AND(R689=21,入力項目!$S$16="高専"),IFERROR(VLOOKUP(入力項目!$S$17,子育て関連マスタ!$I$32:$M$37,2,FALSE),0),
  R689&gt;=22,0
  ),0),0
) +
IF(AND(R689&gt;=1,R689&lt;=15),IF($D689=入力項目!$S$8,入力項目!$S$3,0),0) +
IF(AND(R689&gt;=1,R689&lt;=15),IF($D689=5,入力項目!$S$4,0),0) +
IF(AND(R689&gt;=1,R689&lt;=15),IF($D689=12,入力項目!$S$5,0),0) +
IF(AND(入力項目!$S$7=$A689,入力項目!$S$8=$D689),子育て関連マスタ!$C$14,0) +
IFERROR(IF(AND(YEAR(EDATE(DATE(入力項目!$S$7,入力項目!$S$8,1),1))=$A689,MONTH(EDATE(DATE(入力項目!$S$7,入力項目!$S$8,1),1))=$D689),子育て関連マスタ!$C$15,0),0) +
IF(AND(OR(R689=3,R689=5,R689=7),$D689=11),子育て関連マスタ!$C$17,0) +
IF(AND(R689=20,$D689=1),子育て関連マスタ!$C$18,0) +
IF(AND(R689=20,$D689=1),
IFERROR(_xlfn.IFS(
入力項目!$S$10="男",子育て関連マスタ!$C$18,
入力項目!$S$10="女",子育て関連マスタ!$C$19
),0),0
) +
IF(AND(R689&gt;=入力項目!$S$18,R689&lt;=入力項目!$S$19),入力項目!$S$20,0) +
IF(AND(R689&gt;=入力項目!$S$21,R689&lt;=入力項目!$S$22),入力項目!$S$23,0) +
IF(AND(R689&gt;=入力項目!$S$24,R689&lt;=入力項目!$S$25),入力項目!$S$26,0)
)</f>
        <v>0</v>
      </c>
      <c r="AG689">
        <f ca="1">-(
_xlfn.IFS(
S689&lt;=入力項目!$S$11,0,
AND(S689&gt;=入力項目!$S$11+1,S689&lt;=3),IFERROR(VLOOKUP(入力項目!$S$12,子育て関連マスタ!$I$4:$M$5,4,FALSE),0),
AND(S689&gt;=4,S689&lt;=6),IFERROR(VLOOKUP(入力項目!$S$13,子育て関連マスタ!$I$9:$M$12,4,FALSE),0),
AND(S689&gt;=7,S689&lt;=12),IFERROR(VLOOKUP(入力項目!$S$14,子育て関連マスタ!$I$16:$M$17,4,FALSE),0),
AND(S689&gt;=13,S689&lt;=15),IFERROR(VLOOKUP(入力項目!$S$15,子育て関連マスタ!$I$21:$M$22,4,FALSE),0),
AND(S689&gt;=16,S689&lt;=18),IFERROR(VLOOKUP(入力項目!$S$16,子育て関連マスタ!$I$26:$M$28,4,FALSE),0),
AND(S689&gt;=19,S689&lt;=20,入力項目!$S$16="高専"),IFERROR(VLOOKUP(入力項目!$S$16,子育て関連マスタ!$I$26:$M$28,4,FALSE),0),
AND(S689&gt;=19,S689&lt;=20,入力項目!$S$16&lt;&gt;"高専"),IFERROR(VLOOKUP(入力項目!$S$17,子育て関連マスタ!$I$32:$M$37,4,FALSE),0),
AND(S689&gt;=21,S689&lt;=22,入力項目!$S$16="高専"),IFERROR(VLOOKUP(入力項目!$S$17,子育て関連マスタ!$I$32:$M$34,4,FALSE),0),
AND(S689&gt;=21,S689&lt;=22,入力項目!$S$16&lt;&gt;"高専"),IFERROR(VLOOKUP(入力項目!$S$17,子育て関連マスタ!$I$32:$M$34,4,FALSE),0),
S689&gt;=23,0
) +
IF($D689=4,
  IFERROR(_xlfn.IFS(
  S689&lt;=入力項目!$S$11,0,
  AND(S689=入力項目!$S$11),IFERROR(VLOOKUP(入力項目!$S$12,子育て関連マスタ!$I$4:$M$5,2,FALSE),0),
  AND(S689=4),IFERROR(VLOOKUP(入力項目!$S$13,子育て関連マスタ!$I$9:$M$12,2,FALSE),0),
  AND(S689=7),IFERROR(VLOOKUP(入力項目!$S$14,子育て関連マスタ!$I$16:$M$17,2,FALSE),0),
  AND(S689=13),IFERROR(VLOOKUP(入力項目!$S$15,子育て関連マスタ!$I$21:$M$22,2,FALSE),0),
  AND(S689=16),IFERROR(VLOOKUP(入力項目!$S$16,子育て関連マスタ!$I$26:$M$28,2,FALSE),0),
  AND(S689=19,入力項目!$S$16&lt;&gt;"高専"),IFERROR(VLOOKUP(入力項目!$S$17,子育て関連マスタ!$I$32:$M$37,2,FALSE),0),
  AND(S689=21,入力項目!$S$16="高専"),IFERROR(VLOOKUP(入力項目!$S$17,子育て関連マスタ!$I$32:$M$37,2,FALSE),0),
  S689&gt;=22,0
  ),0),0
) +
IF(AND(S689&gt;=1,S689&lt;=15),IF($D689=入力項目!$S$8,入力項目!$S$3,0),0) +
IF(AND(S689&gt;=1,S689&lt;=15),IF($D689=5,入力項目!$S$4,0),0) +
IF(AND(S689&gt;=1,S689&lt;=15),IF($D689=12,入力項目!$S$5,0),0) +
IF(AND(入力項目!$S$7=$A689,入力項目!$S$8=$D689),子育て関連マスタ!$C$14,0) +
IFERROR(IF(AND(YEAR(EDATE(DATE(入力項目!$S$7,入力項目!$S$8,1),1))=$A689,MONTH(EDATE(DATE(入力項目!$S$7,入力項目!$S$8,1),1))=$D689),子育て関連マスタ!$C$15,0),0) +
IF(AND(OR(S689=3,S689=5,S689=7),$D689=11),子育て関連マスタ!$C$17,0) +
IF(AND(S689=20,$D689=1),子育て関連マスタ!$C$18,0) +
IF(AND(S689=20,$D689=1),
IFERROR(_xlfn.IFS(
入力項目!$S$10="男",子育て関連マスタ!$C$18,
入力項目!$S$10="女",子育て関連マスタ!$C$19
),0),0
) +
IF(AND(S689&gt;=入力項目!$S$18,S689&lt;=入力項目!$S$19),入力項目!$S$20,0) +
IF(AND(S689&gt;=入力項目!$S$21,S689&lt;=入力項目!$S$22),入力項目!$S$23,0) +
IF(AND(S689&gt;=入力項目!$S$24,S689&lt;=入力項目!$S$25),入力項目!$S$26,0)
)</f>
        <v>0</v>
      </c>
      <c r="AH689">
        <f ca="1">-(
_xlfn.IFS(
T689&lt;=入力項目!$S$11,0,
AND(T689&gt;=入力項目!$S$11+1,T689&lt;=3),IFERROR(VLOOKUP(入力項目!$S$12,子育て関連マスタ!$I$4:$M$5,4,FALSE),0),
AND(T689&gt;=4,T689&lt;=6),IFERROR(VLOOKUP(入力項目!$S$13,子育て関連マスタ!$I$9:$M$12,4,FALSE),0),
AND(T689&gt;=7,T689&lt;=12),IFERROR(VLOOKUP(入力項目!$S$14,子育て関連マスタ!$I$16:$M$17,4,FALSE),0),
AND(T689&gt;=13,T689&lt;=15),IFERROR(VLOOKUP(入力項目!$S$15,子育て関連マスタ!$I$21:$M$22,4,FALSE),0),
AND(T689&gt;=16,T689&lt;=18),IFERROR(VLOOKUP(入力項目!$S$16,子育て関連マスタ!$I$26:$M$28,4,FALSE),0),
AND(T689&gt;=19,T689&lt;=20,入力項目!$S$16="高専"),IFERROR(VLOOKUP(入力項目!$S$16,子育て関連マスタ!$I$26:$M$28,4,FALSE),0),
AND(T689&gt;=19,T689&lt;=20,入力項目!$S$16&lt;&gt;"高専"),IFERROR(VLOOKUP(入力項目!$S$17,子育て関連マスタ!$I$32:$M$37,4,FALSE),0),
AND(T689&gt;=21,T689&lt;=22,入力項目!$S$16="高専"),IFERROR(VLOOKUP(入力項目!$S$17,子育て関連マスタ!$I$32:$M$34,4,FALSE),0),
AND(T689&gt;=21,T689&lt;=22,入力項目!$S$16&lt;&gt;"高専"),IFERROR(VLOOKUP(入力項目!$S$17,子育て関連マスタ!$I$32:$M$34,4,FALSE),0),
T689&gt;=23,0
) +
IF($D689=4,
  IFERROR(_xlfn.IFS(
  T689&lt;=入力項目!$S$11,0,
  AND(T689=入力項目!$S$11),IFERROR(VLOOKUP(入力項目!$S$12,子育て関連マスタ!$I$4:$M$5,2,FALSE),0),
  AND(T689=4),IFERROR(VLOOKUP(入力項目!$S$13,子育て関連マスタ!$I$9:$M$12,2,FALSE),0),
  AND(T689=7),IFERROR(VLOOKUP(入力項目!$S$14,子育て関連マスタ!$I$16:$M$17,2,FALSE),0),
  AND(T689=13),IFERROR(VLOOKUP(入力項目!$S$15,子育て関連マスタ!$I$21:$M$22,2,FALSE),0),
  AND(T689=16),IFERROR(VLOOKUP(入力項目!$S$16,子育て関連マスタ!$I$26:$M$28,2,FALSE),0),
  AND(T689=19,入力項目!$S$16&lt;&gt;"高専"),IFERROR(VLOOKUP(入力項目!$S$17,子育て関連マスタ!$I$32:$M$37,2,FALSE),0),
  AND(T689=21,入力項目!$S$16="高専"),IFERROR(VLOOKUP(入力項目!$S$17,子育て関連マスタ!$I$32:$M$37,2,FALSE),0),
  T689&gt;=22,0
  ),0),0
) +
IF(AND(T689&gt;=1,T689&lt;=15),IF($D689=入力項目!$S$8,入力項目!$S$3,0),0) +
IF(AND(T689&gt;=1,T689&lt;=15),IF($D689=5,入力項目!$S$4,0),0) +
IF(AND(T689&gt;=1,T689&lt;=15),IF($D689=12,入力項目!$S$5,0),0) +
IF(AND(入力項目!$S$7=$A689,入力項目!$S$8=$D689),子育て関連マスタ!$C$14,0) +
IFERROR(IF(AND(YEAR(EDATE(DATE(入力項目!$S$7,入力項目!$S$8,1),1))=$A689,MONTH(EDATE(DATE(入力項目!$S$7,入力項目!$S$8,1),1))=$D689),子育て関連マスタ!$C$15,0),0) +
IF(AND(OR(T689=3,T689=5,T689=7),$D689=11),子育て関連マスタ!$C$17,0) +
IF(AND(T689=20,$D689=1),子育て関連マスタ!$C$18,0) +
IF(AND(T689=20,$D689=1),
IFERROR(_xlfn.IFS(
入力項目!$S$10="男",子育て関連マスタ!$C$18,
入力項目!$S$10="女",子育て関連マスタ!$C$19
),0),0
) +
IF(AND(T689&gt;=入力項目!$S$18,T689&lt;=入力項目!$S$19),入力項目!$S$20,0) +
IF(AND(T689&gt;=入力項目!$S$21,T689&lt;=入力項目!$S$22),入力項目!$S$23,0) +
IF(AND(T689&gt;=入力項目!$S$24,T689&lt;=入力項目!$S$25),入力項目!$S$26,0)
)</f>
        <v>0</v>
      </c>
      <c r="AI689">
        <f ca="1">-(
_xlfn.IFS(
U689&lt;=入力項目!$S$11,0,
AND(U689&gt;=入力項目!$S$11+1,U689&lt;=3),IFERROR(VLOOKUP(入力項目!$S$12,子育て関連マスタ!$I$4:$M$5,4,FALSE),0),
AND(U689&gt;=4,U689&lt;=6),IFERROR(VLOOKUP(入力項目!$S$13,子育て関連マスタ!$I$9:$M$12,4,FALSE),0),
AND(U689&gt;=7,U689&lt;=12),IFERROR(VLOOKUP(入力項目!$S$14,子育て関連マスタ!$I$16:$M$17,4,FALSE),0),
AND(U689&gt;=13,U689&lt;=15),IFERROR(VLOOKUP(入力項目!$S$15,子育て関連マスタ!$I$21:$M$22,4,FALSE),0),
AND(U689&gt;=16,U689&lt;=18),IFERROR(VLOOKUP(入力項目!$S$16,子育て関連マスタ!$I$26:$M$28,4,FALSE),0),
AND(U689&gt;=19,U689&lt;=20,入力項目!$S$16="高専"),IFERROR(VLOOKUP(入力項目!$S$16,子育て関連マスタ!$I$26:$M$28,4,FALSE),0),
AND(U689&gt;=19,U689&lt;=20,入力項目!$S$16&lt;&gt;"高専"),IFERROR(VLOOKUP(入力項目!$S$17,子育て関連マスタ!$I$32:$M$37,4,FALSE),0),
AND(U689&gt;=21,U689&lt;=22,入力項目!$S$16="高専"),IFERROR(VLOOKUP(入力項目!$S$17,子育て関連マスタ!$I$32:$M$34,4,FALSE),0),
AND(U689&gt;=21,U689&lt;=22,入力項目!$S$16&lt;&gt;"高専"),IFERROR(VLOOKUP(入力項目!$S$17,子育て関連マスタ!$I$32:$M$34,4,FALSE),0),
U689&gt;=23,0
) +
IF($D689=4,
  IFERROR(_xlfn.IFS(
  U689&lt;=入力項目!$S$11,0,
  AND(U689=入力項目!$S$11),IFERROR(VLOOKUP(入力項目!$S$12,子育て関連マスタ!$I$4:$M$5,2,FALSE),0),
  AND(U689=4),IFERROR(VLOOKUP(入力項目!$S$13,子育て関連マスタ!$I$9:$M$12,2,FALSE),0),
  AND(U689=7),IFERROR(VLOOKUP(入力項目!$S$14,子育て関連マスタ!$I$16:$M$17,2,FALSE),0),
  AND(U689=13),IFERROR(VLOOKUP(入力項目!$S$15,子育て関連マスタ!$I$21:$M$22,2,FALSE),0),
  AND(U689=16),IFERROR(VLOOKUP(入力項目!$S$16,子育て関連マスタ!$I$26:$M$28,2,FALSE),0),
  AND(U689=19,入力項目!$S$16&lt;&gt;"高専"),IFERROR(VLOOKUP(入力項目!$S$17,子育て関連マスタ!$I$32:$M$37,2,FALSE),0),
  AND(U689=21,入力項目!$S$16="高専"),IFERROR(VLOOKUP(入力項目!$S$17,子育て関連マスタ!$I$32:$M$37,2,FALSE),0),
  U689&gt;=22,0
  ),0),0
) +
IF(AND(U689&gt;=1,U689&lt;=15),IF($D689=入力項目!$S$8,入力項目!$S$3,0),0) +
IF(AND(U689&gt;=1,U689&lt;=15),IF($D689=5,入力項目!$S$4,0),0) +
IF(AND(U689&gt;=1,U689&lt;=15),IF($D689=12,入力項目!$S$5,0),0) +
IF(AND(入力項目!$S$7=$A689,入力項目!$S$8=$D689),子育て関連マスタ!$C$14,0) +
IFERROR(IF(AND(YEAR(EDATE(DATE(入力項目!$S$7,入力項目!$S$8,1),1))=$A689,MONTH(EDATE(DATE(入力項目!$S$7,入力項目!$S$8,1),1))=$D689),子育て関連マスタ!$C$15,0),0) +
IF(AND(OR(U689=3,U689=5,U689=7),$D689=11),子育て関連マスタ!$C$17,0) +
IF(AND(U689=20,$D689=1),子育て関連マスタ!$C$18,0) +
IF(AND(U689=20,$D689=1),
IFERROR(_xlfn.IFS(
入力項目!$S$10="男",子育て関連マスタ!$C$18,
入力項目!$S$10="女",子育て関連マスタ!$C$19
),0),0
) +
IF(AND(U689&gt;=入力項目!$S$18,U689&lt;=入力項目!$S$19),入力項目!$S$20,0) +
IF(AND(U689&gt;=入力項目!$S$21,U689&lt;=入力項目!$S$22),入力項目!$S$23,0) +
IF(AND(U689&gt;=入力項目!$S$24,U689&lt;=入力項目!$S$25),入力項目!$S$26,0)
)</f>
        <v>0</v>
      </c>
      <c r="AJ689" s="10">
        <f ca="1">-VLOOKUP($D689,月別収支!$A$2:$H$13,7,FALSE)</f>
        <v>-20000</v>
      </c>
    </row>
    <row r="690" spans="1:36" x14ac:dyDescent="0.4">
      <c r="A690">
        <f t="shared" ca="1" si="190"/>
        <v>2081</v>
      </c>
      <c r="B690">
        <f t="shared" ca="1" si="180"/>
        <v>2081</v>
      </c>
      <c r="C690">
        <f t="shared" ca="1" si="181"/>
        <v>57</v>
      </c>
      <c r="D690">
        <f t="shared" ca="1" si="191"/>
        <v>12</v>
      </c>
      <c r="E690" t="str">
        <f t="shared" ca="1" si="175"/>
        <v>2081年12月</v>
      </c>
      <c r="F690">
        <f ca="1">IF(OR(入力項目!$N$5&lt;$A690,AND(入力項目!$N$5=$A690,入力項目!$N$6&lt;$D690)),IF(F689=0,1,IF(G690=12,F689+1,F689)),0)</f>
        <v>57</v>
      </c>
      <c r="G690">
        <f ca="1">IF(OR(入力項目!$N$5&lt;$A690,AND(入力項目!$N$5=$A690,入力項目!$N$6&lt;$D690)),IF(G689=12,1,G689+1),0)</f>
        <v>2</v>
      </c>
      <c r="H690" t="str">
        <f t="shared" ca="1" si="176"/>
        <v>57_2</v>
      </c>
      <c r="I690">
        <f ca="1">IF(
  IFERROR(AND($C690&gt;0,MOD($C690,入力項目!$N$22)=0,$D690=入力項目!$N$23), FALSE),
  1,
  IF(
    AND(I689&gt;0,J689=12),
    IF(I689=入力項目!$N$28, 0, I689+1),
    I689
  )
)</f>
        <v>3</v>
      </c>
      <c r="J690">
        <f ca="1">IF($D690=入力項目!$N$23,1,IFERROR(J689+1,1))</f>
        <v>7</v>
      </c>
      <c r="K690" t="str">
        <f t="shared" ca="1" si="177"/>
        <v>3_7</v>
      </c>
      <c r="L690">
        <f ca="1">L689+IF(入力項目!$D$4=$D690,1,0)</f>
        <v>86</v>
      </c>
      <c r="M690" t="str">
        <f t="shared" ca="1" si="178"/>
        <v>86歳</v>
      </c>
      <c r="N690">
        <f t="shared" ca="1" si="182"/>
        <v>86</v>
      </c>
      <c r="O690" t="str">
        <f t="shared" ca="1" si="179"/>
        <v>86歳</v>
      </c>
      <c r="P690">
        <f t="shared" ca="1" si="183"/>
        <v>61</v>
      </c>
      <c r="Q690">
        <f t="shared" ca="1" si="184"/>
        <v>59</v>
      </c>
      <c r="R690">
        <f t="shared" ca="1" si="185"/>
        <v>2082</v>
      </c>
      <c r="S690">
        <f t="shared" ca="1" si="186"/>
        <v>2082</v>
      </c>
      <c r="T690">
        <f t="shared" ca="1" si="187"/>
        <v>2082</v>
      </c>
      <c r="U690">
        <f t="shared" ca="1" si="188"/>
        <v>2082</v>
      </c>
      <c r="V690" s="10">
        <f t="shared" ca="1" si="189"/>
        <v>52809425</v>
      </c>
      <c r="W690" s="10">
        <f ca="1">IF($L690&lt;その他マスタ!$B$1,VLOOKUP($D690,月別収支!$A$2:$H$13,2,FALSE),その他マスタ!$B$3)+IF(AND($L690=その他マスタ!$B$1,入力項目!$I$9="あり",$D690=入力項目!$D$4),その他マスタ!$B$2,0)</f>
        <v>150000</v>
      </c>
      <c r="X690" s="10">
        <f ca="1">-IF(入力項目!$K$5=TRUE,
IF($F690+$G690&lt;3,VLOOKUP($D690,月別収支!$A$2:$H$13,8,FALSE),0)+IFERROR(VLOOKUP($H690,住宅ローン計算!C:P,13,FALSE),0)+IF($F690&gt;1,IF(OR($G690=3,$G690=6,$G690=9,$G690=12),ROUNDUP(入力項目!$N$18/4,0),0),0),
VLOOKUP($D690,月別収支!$A$2:$H$13,8,FALSE))</f>
        <v>0</v>
      </c>
      <c r="Y690" s="10">
        <f ca="1">-VLOOKUP($D690,月別収支!$A$2:$H$13,3,FALSE)</f>
        <v>-75000</v>
      </c>
      <c r="Z690" s="10">
        <f ca="1">-VLOOKUP($D690,月別収支!$A$2:$H$13,4,FALSE)</f>
        <v>-27000</v>
      </c>
      <c r="AA690" s="10">
        <f ca="1">-VLOOKUP($D690,月別収支!$A$2:$H$13,6,FALSE)</f>
        <v>-10000</v>
      </c>
      <c r="AB690" s="10">
        <f ca="1">-(
VLOOKUP($D690,月別収支!$A$2:$H$13,5,FALSE)+IF(AND(入力項目!$I$27&lt;=$A690,ISEVEN($A690-入力項目!$I$27),入力項目!$I$28=$D690),入力項目!$I$26,0)
+IF(入力項目!$K$26=TRUE,
IFERROR(VLOOKUP($K690,マイカーローン計算!C:P,13,FALSE),0),
IFERROR(
  IF(AND($C690&gt;0,MOD($C690,入力項目!$N$22)=0,$D690=入力項目!$N$23),入力項目!$N$24,0),
 0
)
)
)</f>
        <v>-20000</v>
      </c>
      <c r="AC690" s="10">
        <f ca="1">-IF($A690&lt;入力項目!$N$33,入力項目!$N$35,IF(AND($A690=入力項目!$N$33,$D690&lt;=入力項目!$N$34),入力項目!$N$35,0))</f>
        <v>0</v>
      </c>
      <c r="AD690">
        <f ca="1">-(
_xlfn.IFS(
P690&lt;=入力項目!$S$11,0,
AND(P690&gt;=入力項目!$S$11+1,P690&lt;=3),IFERROR(VLOOKUP(入力項目!$S$12,子育て関連マスタ!$I$4:$M$5,4,FALSE),0),
AND(P690&gt;=4,P690&lt;=6),IFERROR(VLOOKUP(入力項目!$S$13,子育て関連マスタ!$I$9:$M$12,4,FALSE),0),
AND(P690&gt;=7,P690&lt;=12),IFERROR(VLOOKUP(入力項目!$S$14,子育て関連マスタ!$I$16:$M$17,4,FALSE),0),
AND(P690&gt;=13,P690&lt;=15),IFERROR(VLOOKUP(入力項目!$S$15,子育て関連マスタ!$I$21:$M$22,4,FALSE),0),
AND(P690&gt;=16,P690&lt;=18),IFERROR(VLOOKUP(入力項目!$S$16,子育て関連マスタ!$I$26:$M$28,4,FALSE),0),
AND(P690&gt;=19,P690&lt;=20,入力項目!$S$16="高専"),IFERROR(VLOOKUP(入力項目!$S$16,子育て関連マスタ!$I$26:$M$28,4,FALSE),0),
AND(P690&gt;=19,P690&lt;=20,入力項目!$S$16&lt;&gt;"高専"),IFERROR(VLOOKUP(入力項目!$S$17,子育て関連マスタ!$I$32:$M$37,4,FALSE),0),
AND(P690&gt;=21,P690&lt;=22,入力項目!$S$16="高専"),IFERROR(VLOOKUP(入力項目!$S$17,子育て関連マスタ!$I$32:$M$34,4,FALSE),0),
AND(P690&gt;=21,P690&lt;=22,入力項目!$S$16&lt;&gt;"高専"),IFERROR(VLOOKUP(入力項目!$S$17,子育て関連マスタ!$I$32:$M$34,4,FALSE),0),
P690&gt;=23,0
) +
IF($D690=4,
  IFERROR(_xlfn.IFS(
  P690&lt;=入力項目!$S$11,0,
  AND(P690=入力項目!$S$11),IFERROR(VLOOKUP(入力項目!$S$12,子育て関連マスタ!$I$4:$M$5,2,FALSE),0),
  AND(P690=4),IFERROR(VLOOKUP(入力項目!$S$13,子育て関連マスタ!$I$9:$M$12,2,FALSE),0),
  AND(P690=7),IFERROR(VLOOKUP(入力項目!$S$14,子育て関連マスタ!$I$16:$M$17,2,FALSE),0),
  AND(P690=13),IFERROR(VLOOKUP(入力項目!$S$15,子育て関連マスタ!$I$21:$M$22,2,FALSE),0),
  AND(P690=16),IFERROR(VLOOKUP(入力項目!$S$16,子育て関連マスタ!$I$26:$M$28,2,FALSE),0),
  AND(P690=19,入力項目!$S$16&lt;&gt;"高専"),IFERROR(VLOOKUP(入力項目!$S$17,子育て関連マスタ!$I$32:$M$37,2,FALSE),0),
  AND(P690=21,入力項目!$S$16="高専"),IFERROR(VLOOKUP(入力項目!$S$17,子育て関連マスタ!$I$32:$M$37,2,FALSE),0),
  P690&gt;=22,0
  ),0),0
) +
IF(AND(P690&gt;=1,P690&lt;=15),IF($D690=入力項目!$S$8,入力項目!$S$3,0),0) +
IF(AND(P690&gt;=1,P690&lt;=15),IF($D690=5,入力項目!$S$4,0),0) +
IF(AND(P690&gt;=1,P690&lt;=15),IF($D690=12,入力項目!$S$5,0),0) +
IF(AND(入力項目!$S$7=$A690,入力項目!$S$8=$D690),子育て関連マスタ!$C$14,0) +
IFERROR(IF(AND(YEAR(EDATE(DATE(入力項目!$S$7,入力項目!$S$8,1),1))=$A690,MONTH(EDATE(DATE(入力項目!$S$7,入力項目!$S$8,1),1))=$D690),子育て関連マスタ!$C$15,0),0) +
IF(AND(OR(P690=3,P690=5,P690=7),$D690=11),子育て関連マスタ!$C$17,0) +
IF(AND(P690=20,$D690=1),子育て関連マスタ!$C$18,0) +
IF(AND(P690=20,$D690=1),
IFERROR(_xlfn.IFS(
入力項目!$S$10="男",子育て関連マスタ!$C$18,
入力項目!$S$10="女",子育て関連マスタ!$C$19
),0),0
) +
IF(AND(P690&gt;=入力項目!$S$18,P690&lt;=入力項目!$S$19),入力項目!$S$20,0) +
IF(AND(P690&gt;=入力項目!$S$21,P690&lt;=入力項目!$S$22),入力項目!$S$23,0) +
IF(AND(P690&gt;=入力項目!$S$24,P690&lt;=入力項目!$S$25),入力項目!$S$26,0)
)</f>
        <v>0</v>
      </c>
      <c r="AE690">
        <f ca="1">-(
_xlfn.IFS(
Q690&lt;=入力項目!$S$11,0,
AND(Q690&gt;=入力項目!$S$11+1,Q690&lt;=3),IFERROR(VLOOKUP(入力項目!$S$12,子育て関連マスタ!$I$4:$M$5,4,FALSE),0),
AND(Q690&gt;=4,Q690&lt;=6),IFERROR(VLOOKUP(入力項目!$S$13,子育て関連マスタ!$I$9:$M$12,4,FALSE),0),
AND(Q690&gt;=7,Q690&lt;=12),IFERROR(VLOOKUP(入力項目!$S$14,子育て関連マスタ!$I$16:$M$17,4,FALSE),0),
AND(Q690&gt;=13,Q690&lt;=15),IFERROR(VLOOKUP(入力項目!$S$15,子育て関連マスタ!$I$21:$M$22,4,FALSE),0),
AND(Q690&gt;=16,Q690&lt;=18),IFERROR(VLOOKUP(入力項目!$S$16,子育て関連マスタ!$I$26:$M$28,4,FALSE),0),
AND(Q690&gt;=19,Q690&lt;=20,入力項目!$S$16="高専"),IFERROR(VLOOKUP(入力項目!$S$16,子育て関連マスタ!$I$26:$M$28,4,FALSE),0),
AND(Q690&gt;=19,Q690&lt;=20,入力項目!$S$16&lt;&gt;"高専"),IFERROR(VLOOKUP(入力項目!$S$17,子育て関連マスタ!$I$32:$M$37,4,FALSE),0),
AND(Q690&gt;=21,Q690&lt;=22,入力項目!$S$16="高専"),IFERROR(VLOOKUP(入力項目!$S$17,子育て関連マスタ!$I$32:$M$34,4,FALSE),0),
AND(Q690&gt;=21,Q690&lt;=22,入力項目!$S$16&lt;&gt;"高専"),IFERROR(VLOOKUP(入力項目!$S$17,子育て関連マスタ!$I$32:$M$34,4,FALSE),0),
Q690&gt;=23,0
) +
IF($D690=4,
  IFERROR(_xlfn.IFS(
  Q690&lt;=入力項目!$S$11,0,
  AND(Q690=入力項目!$S$11),IFERROR(VLOOKUP(入力項目!$S$12,子育て関連マスタ!$I$4:$M$5,2,FALSE),0),
  AND(Q690=4),IFERROR(VLOOKUP(入力項目!$S$13,子育て関連マスタ!$I$9:$M$12,2,FALSE),0),
  AND(Q690=7),IFERROR(VLOOKUP(入力項目!$S$14,子育て関連マスタ!$I$16:$M$17,2,FALSE),0),
  AND(Q690=13),IFERROR(VLOOKUP(入力項目!$S$15,子育て関連マスタ!$I$21:$M$22,2,FALSE),0),
  AND(Q690=16),IFERROR(VLOOKUP(入力項目!$S$16,子育て関連マスタ!$I$26:$M$28,2,FALSE),0),
  AND(Q690=19,入力項目!$S$16&lt;&gt;"高専"),IFERROR(VLOOKUP(入力項目!$S$17,子育て関連マスタ!$I$32:$M$37,2,FALSE),0),
  AND(Q690=21,入力項目!$S$16="高専"),IFERROR(VLOOKUP(入力項目!$S$17,子育て関連マスタ!$I$32:$M$37,2,FALSE),0),
  Q690&gt;=22,0
  ),0),0
) +
IF(AND(Q690&gt;=1,Q690&lt;=15),IF($D690=入力項目!$S$8,入力項目!$S$3,0),0) +
IF(AND(Q690&gt;=1,Q690&lt;=15),IF($D690=5,入力項目!$S$4,0),0) +
IF(AND(Q690&gt;=1,Q690&lt;=15),IF($D690=12,入力項目!$S$5,0),0) +
IF(AND(入力項目!$S$7=$A690,入力項目!$S$8=$D690),子育て関連マスタ!$C$14,0) +
IFERROR(IF(AND(YEAR(EDATE(DATE(入力項目!$S$7,入力項目!$S$8,1),1))=$A690,MONTH(EDATE(DATE(入力項目!$S$7,入力項目!$S$8,1),1))=$D690),子育て関連マスタ!$C$15,0),0) +
IF(AND(OR(Q690=3,Q690=5,Q690=7),$D690=11),子育て関連マスタ!$C$17,0) +
IF(AND(Q690=20,$D690=1),子育て関連マスタ!$C$18,0) +
IF(AND(Q690=20,$D690=1),
IFERROR(_xlfn.IFS(
入力項目!$S$10="男",子育て関連マスタ!$C$18,
入力項目!$S$10="女",子育て関連マスタ!$C$19
),0),0
) +
IF(AND(Q690&gt;=入力項目!$S$18,Q690&lt;=入力項目!$S$19),入力項目!$S$20,0) +
IF(AND(Q690&gt;=入力項目!$S$21,Q690&lt;=入力項目!$S$22),入力項目!$S$23,0) +
IF(AND(Q690&gt;=入力項目!$S$24,Q690&lt;=入力項目!$S$25),入力項目!$S$26,0)
)</f>
        <v>0</v>
      </c>
      <c r="AF690">
        <f ca="1">-(
_xlfn.IFS(
R690&lt;=入力項目!$S$11,0,
AND(R690&gt;=入力項目!$S$11+1,R690&lt;=3),IFERROR(VLOOKUP(入力項目!$S$12,子育て関連マスタ!$I$4:$M$5,4,FALSE),0),
AND(R690&gt;=4,R690&lt;=6),IFERROR(VLOOKUP(入力項目!$S$13,子育て関連マスタ!$I$9:$M$12,4,FALSE),0),
AND(R690&gt;=7,R690&lt;=12),IFERROR(VLOOKUP(入力項目!$S$14,子育て関連マスタ!$I$16:$M$17,4,FALSE),0),
AND(R690&gt;=13,R690&lt;=15),IFERROR(VLOOKUP(入力項目!$S$15,子育て関連マスタ!$I$21:$M$22,4,FALSE),0),
AND(R690&gt;=16,R690&lt;=18),IFERROR(VLOOKUP(入力項目!$S$16,子育て関連マスタ!$I$26:$M$28,4,FALSE),0),
AND(R690&gt;=19,R690&lt;=20,入力項目!$S$16="高専"),IFERROR(VLOOKUP(入力項目!$S$16,子育て関連マスタ!$I$26:$M$28,4,FALSE),0),
AND(R690&gt;=19,R690&lt;=20,入力項目!$S$16&lt;&gt;"高専"),IFERROR(VLOOKUP(入力項目!$S$17,子育て関連マスタ!$I$32:$M$37,4,FALSE),0),
AND(R690&gt;=21,R690&lt;=22,入力項目!$S$16="高専"),IFERROR(VLOOKUP(入力項目!$S$17,子育て関連マスタ!$I$32:$M$34,4,FALSE),0),
AND(R690&gt;=21,R690&lt;=22,入力項目!$S$16&lt;&gt;"高専"),IFERROR(VLOOKUP(入力項目!$S$17,子育て関連マスタ!$I$32:$M$34,4,FALSE),0),
R690&gt;=23,0
) +
IF($D690=4,
  IFERROR(_xlfn.IFS(
  R690&lt;=入力項目!$S$11,0,
  AND(R690=入力項目!$S$11),IFERROR(VLOOKUP(入力項目!$S$12,子育て関連マスタ!$I$4:$M$5,2,FALSE),0),
  AND(R690=4),IFERROR(VLOOKUP(入力項目!$S$13,子育て関連マスタ!$I$9:$M$12,2,FALSE),0),
  AND(R690=7),IFERROR(VLOOKUP(入力項目!$S$14,子育て関連マスタ!$I$16:$M$17,2,FALSE),0),
  AND(R690=13),IFERROR(VLOOKUP(入力項目!$S$15,子育て関連マスタ!$I$21:$M$22,2,FALSE),0),
  AND(R690=16),IFERROR(VLOOKUP(入力項目!$S$16,子育て関連マスタ!$I$26:$M$28,2,FALSE),0),
  AND(R690=19,入力項目!$S$16&lt;&gt;"高専"),IFERROR(VLOOKUP(入力項目!$S$17,子育て関連マスタ!$I$32:$M$37,2,FALSE),0),
  AND(R690=21,入力項目!$S$16="高専"),IFERROR(VLOOKUP(入力項目!$S$17,子育て関連マスタ!$I$32:$M$37,2,FALSE),0),
  R690&gt;=22,0
  ),0),0
) +
IF(AND(R690&gt;=1,R690&lt;=15),IF($D690=入力項目!$S$8,入力項目!$S$3,0),0) +
IF(AND(R690&gt;=1,R690&lt;=15),IF($D690=5,入力項目!$S$4,0),0) +
IF(AND(R690&gt;=1,R690&lt;=15),IF($D690=12,入力項目!$S$5,0),0) +
IF(AND(入力項目!$S$7=$A690,入力項目!$S$8=$D690),子育て関連マスタ!$C$14,0) +
IFERROR(IF(AND(YEAR(EDATE(DATE(入力項目!$S$7,入力項目!$S$8,1),1))=$A690,MONTH(EDATE(DATE(入力項目!$S$7,入力項目!$S$8,1),1))=$D690),子育て関連マスタ!$C$15,0),0) +
IF(AND(OR(R690=3,R690=5,R690=7),$D690=11),子育て関連マスタ!$C$17,0) +
IF(AND(R690=20,$D690=1),子育て関連マスタ!$C$18,0) +
IF(AND(R690=20,$D690=1),
IFERROR(_xlfn.IFS(
入力項目!$S$10="男",子育て関連マスタ!$C$18,
入力項目!$S$10="女",子育て関連マスタ!$C$19
),0),0
) +
IF(AND(R690&gt;=入力項目!$S$18,R690&lt;=入力項目!$S$19),入力項目!$S$20,0) +
IF(AND(R690&gt;=入力項目!$S$21,R690&lt;=入力項目!$S$22),入力項目!$S$23,0) +
IF(AND(R690&gt;=入力項目!$S$24,R690&lt;=入力項目!$S$25),入力項目!$S$26,0)
)</f>
        <v>0</v>
      </c>
      <c r="AG690">
        <f ca="1">-(
_xlfn.IFS(
S690&lt;=入力項目!$S$11,0,
AND(S690&gt;=入力項目!$S$11+1,S690&lt;=3),IFERROR(VLOOKUP(入力項目!$S$12,子育て関連マスタ!$I$4:$M$5,4,FALSE),0),
AND(S690&gt;=4,S690&lt;=6),IFERROR(VLOOKUP(入力項目!$S$13,子育て関連マスタ!$I$9:$M$12,4,FALSE),0),
AND(S690&gt;=7,S690&lt;=12),IFERROR(VLOOKUP(入力項目!$S$14,子育て関連マスタ!$I$16:$M$17,4,FALSE),0),
AND(S690&gt;=13,S690&lt;=15),IFERROR(VLOOKUP(入力項目!$S$15,子育て関連マスタ!$I$21:$M$22,4,FALSE),0),
AND(S690&gt;=16,S690&lt;=18),IFERROR(VLOOKUP(入力項目!$S$16,子育て関連マスタ!$I$26:$M$28,4,FALSE),0),
AND(S690&gt;=19,S690&lt;=20,入力項目!$S$16="高専"),IFERROR(VLOOKUP(入力項目!$S$16,子育て関連マスタ!$I$26:$M$28,4,FALSE),0),
AND(S690&gt;=19,S690&lt;=20,入力項目!$S$16&lt;&gt;"高専"),IFERROR(VLOOKUP(入力項目!$S$17,子育て関連マスタ!$I$32:$M$37,4,FALSE),0),
AND(S690&gt;=21,S690&lt;=22,入力項目!$S$16="高専"),IFERROR(VLOOKUP(入力項目!$S$17,子育て関連マスタ!$I$32:$M$34,4,FALSE),0),
AND(S690&gt;=21,S690&lt;=22,入力項目!$S$16&lt;&gt;"高専"),IFERROR(VLOOKUP(入力項目!$S$17,子育て関連マスタ!$I$32:$M$34,4,FALSE),0),
S690&gt;=23,0
) +
IF($D690=4,
  IFERROR(_xlfn.IFS(
  S690&lt;=入力項目!$S$11,0,
  AND(S690=入力項目!$S$11),IFERROR(VLOOKUP(入力項目!$S$12,子育て関連マスタ!$I$4:$M$5,2,FALSE),0),
  AND(S690=4),IFERROR(VLOOKUP(入力項目!$S$13,子育て関連マスタ!$I$9:$M$12,2,FALSE),0),
  AND(S690=7),IFERROR(VLOOKUP(入力項目!$S$14,子育て関連マスタ!$I$16:$M$17,2,FALSE),0),
  AND(S690=13),IFERROR(VLOOKUP(入力項目!$S$15,子育て関連マスタ!$I$21:$M$22,2,FALSE),0),
  AND(S690=16),IFERROR(VLOOKUP(入力項目!$S$16,子育て関連マスタ!$I$26:$M$28,2,FALSE),0),
  AND(S690=19,入力項目!$S$16&lt;&gt;"高専"),IFERROR(VLOOKUP(入力項目!$S$17,子育て関連マスタ!$I$32:$M$37,2,FALSE),0),
  AND(S690=21,入力項目!$S$16="高専"),IFERROR(VLOOKUP(入力項目!$S$17,子育て関連マスタ!$I$32:$M$37,2,FALSE),0),
  S690&gt;=22,0
  ),0),0
) +
IF(AND(S690&gt;=1,S690&lt;=15),IF($D690=入力項目!$S$8,入力項目!$S$3,0),0) +
IF(AND(S690&gt;=1,S690&lt;=15),IF($D690=5,入力項目!$S$4,0),0) +
IF(AND(S690&gt;=1,S690&lt;=15),IF($D690=12,入力項目!$S$5,0),0) +
IF(AND(入力項目!$S$7=$A690,入力項目!$S$8=$D690),子育て関連マスタ!$C$14,0) +
IFERROR(IF(AND(YEAR(EDATE(DATE(入力項目!$S$7,入力項目!$S$8,1),1))=$A690,MONTH(EDATE(DATE(入力項目!$S$7,入力項目!$S$8,1),1))=$D690),子育て関連マスタ!$C$15,0),0) +
IF(AND(OR(S690=3,S690=5,S690=7),$D690=11),子育て関連マスタ!$C$17,0) +
IF(AND(S690=20,$D690=1),子育て関連マスタ!$C$18,0) +
IF(AND(S690=20,$D690=1),
IFERROR(_xlfn.IFS(
入力項目!$S$10="男",子育て関連マスタ!$C$18,
入力項目!$S$10="女",子育て関連マスタ!$C$19
),0),0
) +
IF(AND(S690&gt;=入力項目!$S$18,S690&lt;=入力項目!$S$19),入力項目!$S$20,0) +
IF(AND(S690&gt;=入力項目!$S$21,S690&lt;=入力項目!$S$22),入力項目!$S$23,0) +
IF(AND(S690&gt;=入力項目!$S$24,S690&lt;=入力項目!$S$25),入力項目!$S$26,0)
)</f>
        <v>0</v>
      </c>
      <c r="AH690">
        <f ca="1">-(
_xlfn.IFS(
T690&lt;=入力項目!$S$11,0,
AND(T690&gt;=入力項目!$S$11+1,T690&lt;=3),IFERROR(VLOOKUP(入力項目!$S$12,子育て関連マスタ!$I$4:$M$5,4,FALSE),0),
AND(T690&gt;=4,T690&lt;=6),IFERROR(VLOOKUP(入力項目!$S$13,子育て関連マスタ!$I$9:$M$12,4,FALSE),0),
AND(T690&gt;=7,T690&lt;=12),IFERROR(VLOOKUP(入力項目!$S$14,子育て関連マスタ!$I$16:$M$17,4,FALSE),0),
AND(T690&gt;=13,T690&lt;=15),IFERROR(VLOOKUP(入力項目!$S$15,子育て関連マスタ!$I$21:$M$22,4,FALSE),0),
AND(T690&gt;=16,T690&lt;=18),IFERROR(VLOOKUP(入力項目!$S$16,子育て関連マスタ!$I$26:$M$28,4,FALSE),0),
AND(T690&gt;=19,T690&lt;=20,入力項目!$S$16="高専"),IFERROR(VLOOKUP(入力項目!$S$16,子育て関連マスタ!$I$26:$M$28,4,FALSE),0),
AND(T690&gt;=19,T690&lt;=20,入力項目!$S$16&lt;&gt;"高専"),IFERROR(VLOOKUP(入力項目!$S$17,子育て関連マスタ!$I$32:$M$37,4,FALSE),0),
AND(T690&gt;=21,T690&lt;=22,入力項目!$S$16="高専"),IFERROR(VLOOKUP(入力項目!$S$17,子育て関連マスタ!$I$32:$M$34,4,FALSE),0),
AND(T690&gt;=21,T690&lt;=22,入力項目!$S$16&lt;&gt;"高専"),IFERROR(VLOOKUP(入力項目!$S$17,子育て関連マスタ!$I$32:$M$34,4,FALSE),0),
T690&gt;=23,0
) +
IF($D690=4,
  IFERROR(_xlfn.IFS(
  T690&lt;=入力項目!$S$11,0,
  AND(T690=入力項目!$S$11),IFERROR(VLOOKUP(入力項目!$S$12,子育て関連マスタ!$I$4:$M$5,2,FALSE),0),
  AND(T690=4),IFERROR(VLOOKUP(入力項目!$S$13,子育て関連マスタ!$I$9:$M$12,2,FALSE),0),
  AND(T690=7),IFERROR(VLOOKUP(入力項目!$S$14,子育て関連マスタ!$I$16:$M$17,2,FALSE),0),
  AND(T690=13),IFERROR(VLOOKUP(入力項目!$S$15,子育て関連マスタ!$I$21:$M$22,2,FALSE),0),
  AND(T690=16),IFERROR(VLOOKUP(入力項目!$S$16,子育て関連マスタ!$I$26:$M$28,2,FALSE),0),
  AND(T690=19,入力項目!$S$16&lt;&gt;"高専"),IFERROR(VLOOKUP(入力項目!$S$17,子育て関連マスタ!$I$32:$M$37,2,FALSE),0),
  AND(T690=21,入力項目!$S$16="高専"),IFERROR(VLOOKUP(入力項目!$S$17,子育て関連マスタ!$I$32:$M$37,2,FALSE),0),
  T690&gt;=22,0
  ),0),0
) +
IF(AND(T690&gt;=1,T690&lt;=15),IF($D690=入力項目!$S$8,入力項目!$S$3,0),0) +
IF(AND(T690&gt;=1,T690&lt;=15),IF($D690=5,入力項目!$S$4,0),0) +
IF(AND(T690&gt;=1,T690&lt;=15),IF($D690=12,入力項目!$S$5,0),0) +
IF(AND(入力項目!$S$7=$A690,入力項目!$S$8=$D690),子育て関連マスタ!$C$14,0) +
IFERROR(IF(AND(YEAR(EDATE(DATE(入力項目!$S$7,入力項目!$S$8,1),1))=$A690,MONTH(EDATE(DATE(入力項目!$S$7,入力項目!$S$8,1),1))=$D690),子育て関連マスタ!$C$15,0),0) +
IF(AND(OR(T690=3,T690=5,T690=7),$D690=11),子育て関連マスタ!$C$17,0) +
IF(AND(T690=20,$D690=1),子育て関連マスタ!$C$18,0) +
IF(AND(T690=20,$D690=1),
IFERROR(_xlfn.IFS(
入力項目!$S$10="男",子育て関連マスタ!$C$18,
入力項目!$S$10="女",子育て関連マスタ!$C$19
),0),0
) +
IF(AND(T690&gt;=入力項目!$S$18,T690&lt;=入力項目!$S$19),入力項目!$S$20,0) +
IF(AND(T690&gt;=入力項目!$S$21,T690&lt;=入力項目!$S$22),入力項目!$S$23,0) +
IF(AND(T690&gt;=入力項目!$S$24,T690&lt;=入力項目!$S$25),入力項目!$S$26,0)
)</f>
        <v>0</v>
      </c>
      <c r="AI690">
        <f ca="1">-(
_xlfn.IFS(
U690&lt;=入力項目!$S$11,0,
AND(U690&gt;=入力項目!$S$11+1,U690&lt;=3),IFERROR(VLOOKUP(入力項目!$S$12,子育て関連マスタ!$I$4:$M$5,4,FALSE),0),
AND(U690&gt;=4,U690&lt;=6),IFERROR(VLOOKUP(入力項目!$S$13,子育て関連マスタ!$I$9:$M$12,4,FALSE),0),
AND(U690&gt;=7,U690&lt;=12),IFERROR(VLOOKUP(入力項目!$S$14,子育て関連マスタ!$I$16:$M$17,4,FALSE),0),
AND(U690&gt;=13,U690&lt;=15),IFERROR(VLOOKUP(入力項目!$S$15,子育て関連マスタ!$I$21:$M$22,4,FALSE),0),
AND(U690&gt;=16,U690&lt;=18),IFERROR(VLOOKUP(入力項目!$S$16,子育て関連マスタ!$I$26:$M$28,4,FALSE),0),
AND(U690&gt;=19,U690&lt;=20,入力項目!$S$16="高専"),IFERROR(VLOOKUP(入力項目!$S$16,子育て関連マスタ!$I$26:$M$28,4,FALSE),0),
AND(U690&gt;=19,U690&lt;=20,入力項目!$S$16&lt;&gt;"高専"),IFERROR(VLOOKUP(入力項目!$S$17,子育て関連マスタ!$I$32:$M$37,4,FALSE),0),
AND(U690&gt;=21,U690&lt;=22,入力項目!$S$16="高専"),IFERROR(VLOOKUP(入力項目!$S$17,子育て関連マスタ!$I$32:$M$34,4,FALSE),0),
AND(U690&gt;=21,U690&lt;=22,入力項目!$S$16&lt;&gt;"高専"),IFERROR(VLOOKUP(入力項目!$S$17,子育て関連マスタ!$I$32:$M$34,4,FALSE),0),
U690&gt;=23,0
) +
IF($D690=4,
  IFERROR(_xlfn.IFS(
  U690&lt;=入力項目!$S$11,0,
  AND(U690=入力項目!$S$11),IFERROR(VLOOKUP(入力項目!$S$12,子育て関連マスタ!$I$4:$M$5,2,FALSE),0),
  AND(U690=4),IFERROR(VLOOKUP(入力項目!$S$13,子育て関連マスタ!$I$9:$M$12,2,FALSE),0),
  AND(U690=7),IFERROR(VLOOKUP(入力項目!$S$14,子育て関連マスタ!$I$16:$M$17,2,FALSE),0),
  AND(U690=13),IFERROR(VLOOKUP(入力項目!$S$15,子育て関連マスタ!$I$21:$M$22,2,FALSE),0),
  AND(U690=16),IFERROR(VLOOKUP(入力項目!$S$16,子育て関連マスタ!$I$26:$M$28,2,FALSE),0),
  AND(U690=19,入力項目!$S$16&lt;&gt;"高専"),IFERROR(VLOOKUP(入力項目!$S$17,子育て関連マスタ!$I$32:$M$37,2,FALSE),0),
  AND(U690=21,入力項目!$S$16="高専"),IFERROR(VLOOKUP(入力項目!$S$17,子育て関連マスタ!$I$32:$M$37,2,FALSE),0),
  U690&gt;=22,0
  ),0),0
) +
IF(AND(U690&gt;=1,U690&lt;=15),IF($D690=入力項目!$S$8,入力項目!$S$3,0),0) +
IF(AND(U690&gt;=1,U690&lt;=15),IF($D690=5,入力項目!$S$4,0),0) +
IF(AND(U690&gt;=1,U690&lt;=15),IF($D690=12,入力項目!$S$5,0),0) +
IF(AND(入力項目!$S$7=$A690,入力項目!$S$8=$D690),子育て関連マスタ!$C$14,0) +
IFERROR(IF(AND(YEAR(EDATE(DATE(入力項目!$S$7,入力項目!$S$8,1),1))=$A690,MONTH(EDATE(DATE(入力項目!$S$7,入力項目!$S$8,1),1))=$D690),子育て関連マスタ!$C$15,0),0) +
IF(AND(OR(U690=3,U690=5,U690=7),$D690=11),子育て関連マスタ!$C$17,0) +
IF(AND(U690=20,$D690=1),子育て関連マスタ!$C$18,0) +
IF(AND(U690=20,$D690=1),
IFERROR(_xlfn.IFS(
入力項目!$S$10="男",子育て関連マスタ!$C$18,
入力項目!$S$10="女",子育て関連マスタ!$C$19
),0),0
) +
IF(AND(U690&gt;=入力項目!$S$18,U690&lt;=入力項目!$S$19),入力項目!$S$20,0) +
IF(AND(U690&gt;=入力項目!$S$21,U690&lt;=入力項目!$S$22),入力項目!$S$23,0) +
IF(AND(U690&gt;=入力項目!$S$24,U690&lt;=入力項目!$S$25),入力項目!$S$26,0)
)</f>
        <v>0</v>
      </c>
      <c r="AJ690" s="10">
        <f ca="1">-VLOOKUP($D690,月別収支!$A$2:$H$13,7,FALSE)</f>
        <v>-20000</v>
      </c>
    </row>
    <row r="691" spans="1:36" x14ac:dyDescent="0.4">
      <c r="A691">
        <f t="shared" ca="1" si="190"/>
        <v>2082</v>
      </c>
      <c r="B691">
        <f t="shared" ca="1" si="180"/>
        <v>2081</v>
      </c>
      <c r="C691">
        <f t="shared" ca="1" si="181"/>
        <v>58</v>
      </c>
      <c r="D691">
        <f t="shared" ca="1" si="191"/>
        <v>1</v>
      </c>
      <c r="E691" t="str">
        <f t="shared" ca="1" si="175"/>
        <v>2082年1月</v>
      </c>
      <c r="F691">
        <f ca="1">IF(OR(入力項目!$N$5&lt;$A691,AND(入力項目!$N$5=$A691,入力項目!$N$6&lt;$D691)),IF(F690=0,1,IF(G691=12,F690+1,F690)),0)</f>
        <v>57</v>
      </c>
      <c r="G691">
        <f ca="1">IF(OR(入力項目!$N$5&lt;$A691,AND(入力項目!$N$5=$A691,入力項目!$N$6&lt;$D691)),IF(G690=12,1,G690+1),0)</f>
        <v>3</v>
      </c>
      <c r="H691" t="str">
        <f t="shared" ca="1" si="176"/>
        <v>57_3</v>
      </c>
      <c r="I691">
        <f ca="1">IF(
  IFERROR(AND($C691&gt;0,MOD($C691,入力項目!$N$22)=0,$D691=入力項目!$N$23), FALSE),
  1,
  IF(
    AND(I690&gt;0,J690=12),
    IF(I690=入力項目!$N$28, 0, I690+1),
    I690
  )
)</f>
        <v>3</v>
      </c>
      <c r="J691">
        <f ca="1">IF($D691=入力項目!$N$23,1,IFERROR(J690+1,1))</f>
        <v>8</v>
      </c>
      <c r="K691" t="str">
        <f t="shared" ca="1" si="177"/>
        <v>3_8</v>
      </c>
      <c r="L691">
        <f ca="1">L690+IF(入力項目!$D$4=$D691,1,0)</f>
        <v>86</v>
      </c>
      <c r="M691" t="str">
        <f t="shared" ca="1" si="178"/>
        <v>86歳</v>
      </c>
      <c r="N691">
        <f t="shared" ca="1" si="182"/>
        <v>87</v>
      </c>
      <c r="O691" t="str">
        <f t="shared" ca="1" si="179"/>
        <v>87歳</v>
      </c>
      <c r="P691">
        <f t="shared" ca="1" si="183"/>
        <v>61</v>
      </c>
      <c r="Q691">
        <f t="shared" ca="1" si="184"/>
        <v>59</v>
      </c>
      <c r="R691">
        <f t="shared" ca="1" si="185"/>
        <v>2082</v>
      </c>
      <c r="S691">
        <f t="shared" ca="1" si="186"/>
        <v>2082</v>
      </c>
      <c r="T691">
        <f t="shared" ca="1" si="187"/>
        <v>2082</v>
      </c>
      <c r="U691">
        <f t="shared" ca="1" si="188"/>
        <v>2082</v>
      </c>
      <c r="V691" s="10">
        <f t="shared" ca="1" si="189"/>
        <v>52769925</v>
      </c>
      <c r="W691" s="10">
        <f ca="1">IF($L691&lt;その他マスタ!$B$1,VLOOKUP($D691,月別収支!$A$2:$H$13,2,FALSE),その他マスタ!$B$3)+IF(AND($L691=その他マスタ!$B$1,入力項目!$I$9="あり",$D691=入力項目!$D$4),その他マスタ!$B$2,0)</f>
        <v>150000</v>
      </c>
      <c r="X691" s="10">
        <f ca="1">-IF(入力項目!$K$5=TRUE,
IF($F691+$G691&lt;3,VLOOKUP($D691,月別収支!$A$2:$H$13,8,FALSE),0)+IFERROR(VLOOKUP($H691,住宅ローン計算!C:P,13,FALSE),0)+IF($F691&gt;1,IF(OR($G691=3,$G691=6,$G691=9,$G691=12),ROUNDUP(入力項目!$N$18/4,0),0),0),
VLOOKUP($D691,月別収支!$A$2:$H$13,8,FALSE))</f>
        <v>-37500</v>
      </c>
      <c r="Y691" s="10">
        <f ca="1">-VLOOKUP($D691,月別収支!$A$2:$H$13,3,FALSE)</f>
        <v>-75000</v>
      </c>
      <c r="Z691" s="10">
        <f ca="1">-VLOOKUP($D691,月別収支!$A$2:$H$13,4,FALSE)</f>
        <v>-27000</v>
      </c>
      <c r="AA691" s="10">
        <f ca="1">-VLOOKUP($D691,月別収支!$A$2:$H$13,6,FALSE)</f>
        <v>-10000</v>
      </c>
      <c r="AB691" s="10">
        <f ca="1">-(
VLOOKUP($D691,月別収支!$A$2:$H$13,5,FALSE)+IF(AND(入力項目!$I$27&lt;=$A691,ISEVEN($A691-入力項目!$I$27),入力項目!$I$28=$D691),入力項目!$I$26,0)
+IF(入力項目!$K$26=TRUE,
IFERROR(VLOOKUP($K691,マイカーローン計算!C:P,13,FALSE),0),
IFERROR(
  IF(AND($C691&gt;0,MOD($C691,入力項目!$N$22)=0,$D691=入力項目!$N$23),入力項目!$N$24,0),
 0
)
)
)</f>
        <v>-20000</v>
      </c>
      <c r="AC691" s="10">
        <f ca="1">-IF($A691&lt;入力項目!$N$33,入力項目!$N$35,IF(AND($A691=入力項目!$N$33,$D691&lt;=入力項目!$N$34),入力項目!$N$35,0))</f>
        <v>0</v>
      </c>
      <c r="AD691">
        <f ca="1">-(
_xlfn.IFS(
P691&lt;=入力項目!$S$11,0,
AND(P691&gt;=入力項目!$S$11+1,P691&lt;=3),IFERROR(VLOOKUP(入力項目!$S$12,子育て関連マスタ!$I$4:$M$5,4,FALSE),0),
AND(P691&gt;=4,P691&lt;=6),IFERROR(VLOOKUP(入力項目!$S$13,子育て関連マスタ!$I$9:$M$12,4,FALSE),0),
AND(P691&gt;=7,P691&lt;=12),IFERROR(VLOOKUP(入力項目!$S$14,子育て関連マスタ!$I$16:$M$17,4,FALSE),0),
AND(P691&gt;=13,P691&lt;=15),IFERROR(VLOOKUP(入力項目!$S$15,子育て関連マスタ!$I$21:$M$22,4,FALSE),0),
AND(P691&gt;=16,P691&lt;=18),IFERROR(VLOOKUP(入力項目!$S$16,子育て関連マスタ!$I$26:$M$28,4,FALSE),0),
AND(P691&gt;=19,P691&lt;=20,入力項目!$S$16="高専"),IFERROR(VLOOKUP(入力項目!$S$16,子育て関連マスタ!$I$26:$M$28,4,FALSE),0),
AND(P691&gt;=19,P691&lt;=20,入力項目!$S$16&lt;&gt;"高専"),IFERROR(VLOOKUP(入力項目!$S$17,子育て関連マスタ!$I$32:$M$37,4,FALSE),0),
AND(P691&gt;=21,P691&lt;=22,入力項目!$S$16="高専"),IFERROR(VLOOKUP(入力項目!$S$17,子育て関連マスタ!$I$32:$M$34,4,FALSE),0),
AND(P691&gt;=21,P691&lt;=22,入力項目!$S$16&lt;&gt;"高専"),IFERROR(VLOOKUP(入力項目!$S$17,子育て関連マスタ!$I$32:$M$34,4,FALSE),0),
P691&gt;=23,0
) +
IF($D691=4,
  IFERROR(_xlfn.IFS(
  P691&lt;=入力項目!$S$11,0,
  AND(P691=入力項目!$S$11),IFERROR(VLOOKUP(入力項目!$S$12,子育て関連マスタ!$I$4:$M$5,2,FALSE),0),
  AND(P691=4),IFERROR(VLOOKUP(入力項目!$S$13,子育て関連マスタ!$I$9:$M$12,2,FALSE),0),
  AND(P691=7),IFERROR(VLOOKUP(入力項目!$S$14,子育て関連マスタ!$I$16:$M$17,2,FALSE),0),
  AND(P691=13),IFERROR(VLOOKUP(入力項目!$S$15,子育て関連マスタ!$I$21:$M$22,2,FALSE),0),
  AND(P691=16),IFERROR(VLOOKUP(入力項目!$S$16,子育て関連マスタ!$I$26:$M$28,2,FALSE),0),
  AND(P691=19,入力項目!$S$16&lt;&gt;"高専"),IFERROR(VLOOKUP(入力項目!$S$17,子育て関連マスタ!$I$32:$M$37,2,FALSE),0),
  AND(P691=21,入力項目!$S$16="高専"),IFERROR(VLOOKUP(入力項目!$S$17,子育て関連マスタ!$I$32:$M$37,2,FALSE),0),
  P691&gt;=22,0
  ),0),0
) +
IF(AND(P691&gt;=1,P691&lt;=15),IF($D691=入力項目!$S$8,入力項目!$S$3,0),0) +
IF(AND(P691&gt;=1,P691&lt;=15),IF($D691=5,入力項目!$S$4,0),0) +
IF(AND(P691&gt;=1,P691&lt;=15),IF($D691=12,入力項目!$S$5,0),0) +
IF(AND(入力項目!$S$7=$A691,入力項目!$S$8=$D691),子育て関連マスタ!$C$14,0) +
IFERROR(IF(AND(YEAR(EDATE(DATE(入力項目!$S$7,入力項目!$S$8,1),1))=$A691,MONTH(EDATE(DATE(入力項目!$S$7,入力項目!$S$8,1),1))=$D691),子育て関連マスタ!$C$15,0),0) +
IF(AND(OR(P691=3,P691=5,P691=7),$D691=11),子育て関連マスタ!$C$17,0) +
IF(AND(P691=20,$D691=1),子育て関連マスタ!$C$18,0) +
IF(AND(P691=20,$D691=1),
IFERROR(_xlfn.IFS(
入力項目!$S$10="男",子育て関連マスタ!$C$18,
入力項目!$S$10="女",子育て関連マスタ!$C$19
),0),0
) +
IF(AND(P691&gt;=入力項目!$S$18,P691&lt;=入力項目!$S$19),入力項目!$S$20,0) +
IF(AND(P691&gt;=入力項目!$S$21,P691&lt;=入力項目!$S$22),入力項目!$S$23,0) +
IF(AND(P691&gt;=入力項目!$S$24,P691&lt;=入力項目!$S$25),入力項目!$S$26,0)
)</f>
        <v>0</v>
      </c>
      <c r="AE691">
        <f ca="1">-(
_xlfn.IFS(
Q691&lt;=入力項目!$S$11,0,
AND(Q691&gt;=入力項目!$S$11+1,Q691&lt;=3),IFERROR(VLOOKUP(入力項目!$S$12,子育て関連マスタ!$I$4:$M$5,4,FALSE),0),
AND(Q691&gt;=4,Q691&lt;=6),IFERROR(VLOOKUP(入力項目!$S$13,子育て関連マスタ!$I$9:$M$12,4,FALSE),0),
AND(Q691&gt;=7,Q691&lt;=12),IFERROR(VLOOKUP(入力項目!$S$14,子育て関連マスタ!$I$16:$M$17,4,FALSE),0),
AND(Q691&gt;=13,Q691&lt;=15),IFERROR(VLOOKUP(入力項目!$S$15,子育て関連マスタ!$I$21:$M$22,4,FALSE),0),
AND(Q691&gt;=16,Q691&lt;=18),IFERROR(VLOOKUP(入力項目!$S$16,子育て関連マスタ!$I$26:$M$28,4,FALSE),0),
AND(Q691&gt;=19,Q691&lt;=20,入力項目!$S$16="高専"),IFERROR(VLOOKUP(入力項目!$S$16,子育て関連マスタ!$I$26:$M$28,4,FALSE),0),
AND(Q691&gt;=19,Q691&lt;=20,入力項目!$S$16&lt;&gt;"高専"),IFERROR(VLOOKUP(入力項目!$S$17,子育て関連マスタ!$I$32:$M$37,4,FALSE),0),
AND(Q691&gt;=21,Q691&lt;=22,入力項目!$S$16="高専"),IFERROR(VLOOKUP(入力項目!$S$17,子育て関連マスタ!$I$32:$M$34,4,FALSE),0),
AND(Q691&gt;=21,Q691&lt;=22,入力項目!$S$16&lt;&gt;"高専"),IFERROR(VLOOKUP(入力項目!$S$17,子育て関連マスタ!$I$32:$M$34,4,FALSE),0),
Q691&gt;=23,0
) +
IF($D691=4,
  IFERROR(_xlfn.IFS(
  Q691&lt;=入力項目!$S$11,0,
  AND(Q691=入力項目!$S$11),IFERROR(VLOOKUP(入力項目!$S$12,子育て関連マスタ!$I$4:$M$5,2,FALSE),0),
  AND(Q691=4),IFERROR(VLOOKUP(入力項目!$S$13,子育て関連マスタ!$I$9:$M$12,2,FALSE),0),
  AND(Q691=7),IFERROR(VLOOKUP(入力項目!$S$14,子育て関連マスタ!$I$16:$M$17,2,FALSE),0),
  AND(Q691=13),IFERROR(VLOOKUP(入力項目!$S$15,子育て関連マスタ!$I$21:$M$22,2,FALSE),0),
  AND(Q691=16),IFERROR(VLOOKUP(入力項目!$S$16,子育て関連マスタ!$I$26:$M$28,2,FALSE),0),
  AND(Q691=19,入力項目!$S$16&lt;&gt;"高専"),IFERROR(VLOOKUP(入力項目!$S$17,子育て関連マスタ!$I$32:$M$37,2,FALSE),0),
  AND(Q691=21,入力項目!$S$16="高専"),IFERROR(VLOOKUP(入力項目!$S$17,子育て関連マスタ!$I$32:$M$37,2,FALSE),0),
  Q691&gt;=22,0
  ),0),0
) +
IF(AND(Q691&gt;=1,Q691&lt;=15),IF($D691=入力項目!$S$8,入力項目!$S$3,0),0) +
IF(AND(Q691&gt;=1,Q691&lt;=15),IF($D691=5,入力項目!$S$4,0),0) +
IF(AND(Q691&gt;=1,Q691&lt;=15),IF($D691=12,入力項目!$S$5,0),0) +
IF(AND(入力項目!$S$7=$A691,入力項目!$S$8=$D691),子育て関連マスタ!$C$14,0) +
IFERROR(IF(AND(YEAR(EDATE(DATE(入力項目!$S$7,入力項目!$S$8,1),1))=$A691,MONTH(EDATE(DATE(入力項目!$S$7,入力項目!$S$8,1),1))=$D691),子育て関連マスタ!$C$15,0),0) +
IF(AND(OR(Q691=3,Q691=5,Q691=7),$D691=11),子育て関連マスタ!$C$17,0) +
IF(AND(Q691=20,$D691=1),子育て関連マスタ!$C$18,0) +
IF(AND(Q691=20,$D691=1),
IFERROR(_xlfn.IFS(
入力項目!$S$10="男",子育て関連マスタ!$C$18,
入力項目!$S$10="女",子育て関連マスタ!$C$19
),0),0
) +
IF(AND(Q691&gt;=入力項目!$S$18,Q691&lt;=入力項目!$S$19),入力項目!$S$20,0) +
IF(AND(Q691&gt;=入力項目!$S$21,Q691&lt;=入力項目!$S$22),入力項目!$S$23,0) +
IF(AND(Q691&gt;=入力項目!$S$24,Q691&lt;=入力項目!$S$25),入力項目!$S$26,0)
)</f>
        <v>0</v>
      </c>
      <c r="AF691">
        <f ca="1">-(
_xlfn.IFS(
R691&lt;=入力項目!$S$11,0,
AND(R691&gt;=入力項目!$S$11+1,R691&lt;=3),IFERROR(VLOOKUP(入力項目!$S$12,子育て関連マスタ!$I$4:$M$5,4,FALSE),0),
AND(R691&gt;=4,R691&lt;=6),IFERROR(VLOOKUP(入力項目!$S$13,子育て関連マスタ!$I$9:$M$12,4,FALSE),0),
AND(R691&gt;=7,R691&lt;=12),IFERROR(VLOOKUP(入力項目!$S$14,子育て関連マスタ!$I$16:$M$17,4,FALSE),0),
AND(R691&gt;=13,R691&lt;=15),IFERROR(VLOOKUP(入力項目!$S$15,子育て関連マスタ!$I$21:$M$22,4,FALSE),0),
AND(R691&gt;=16,R691&lt;=18),IFERROR(VLOOKUP(入力項目!$S$16,子育て関連マスタ!$I$26:$M$28,4,FALSE),0),
AND(R691&gt;=19,R691&lt;=20,入力項目!$S$16="高専"),IFERROR(VLOOKUP(入力項目!$S$16,子育て関連マスタ!$I$26:$M$28,4,FALSE),0),
AND(R691&gt;=19,R691&lt;=20,入力項目!$S$16&lt;&gt;"高専"),IFERROR(VLOOKUP(入力項目!$S$17,子育て関連マスタ!$I$32:$M$37,4,FALSE),0),
AND(R691&gt;=21,R691&lt;=22,入力項目!$S$16="高専"),IFERROR(VLOOKUP(入力項目!$S$17,子育て関連マスタ!$I$32:$M$34,4,FALSE),0),
AND(R691&gt;=21,R691&lt;=22,入力項目!$S$16&lt;&gt;"高専"),IFERROR(VLOOKUP(入力項目!$S$17,子育て関連マスタ!$I$32:$M$34,4,FALSE),0),
R691&gt;=23,0
) +
IF($D691=4,
  IFERROR(_xlfn.IFS(
  R691&lt;=入力項目!$S$11,0,
  AND(R691=入力項目!$S$11),IFERROR(VLOOKUP(入力項目!$S$12,子育て関連マスタ!$I$4:$M$5,2,FALSE),0),
  AND(R691=4),IFERROR(VLOOKUP(入力項目!$S$13,子育て関連マスタ!$I$9:$M$12,2,FALSE),0),
  AND(R691=7),IFERROR(VLOOKUP(入力項目!$S$14,子育て関連マスタ!$I$16:$M$17,2,FALSE),0),
  AND(R691=13),IFERROR(VLOOKUP(入力項目!$S$15,子育て関連マスタ!$I$21:$M$22,2,FALSE),0),
  AND(R691=16),IFERROR(VLOOKUP(入力項目!$S$16,子育て関連マスタ!$I$26:$M$28,2,FALSE),0),
  AND(R691=19,入力項目!$S$16&lt;&gt;"高専"),IFERROR(VLOOKUP(入力項目!$S$17,子育て関連マスタ!$I$32:$M$37,2,FALSE),0),
  AND(R691=21,入力項目!$S$16="高専"),IFERROR(VLOOKUP(入力項目!$S$17,子育て関連マスタ!$I$32:$M$37,2,FALSE),0),
  R691&gt;=22,0
  ),0),0
) +
IF(AND(R691&gt;=1,R691&lt;=15),IF($D691=入力項目!$S$8,入力項目!$S$3,0),0) +
IF(AND(R691&gt;=1,R691&lt;=15),IF($D691=5,入力項目!$S$4,0),0) +
IF(AND(R691&gt;=1,R691&lt;=15),IF($D691=12,入力項目!$S$5,0),0) +
IF(AND(入力項目!$S$7=$A691,入力項目!$S$8=$D691),子育て関連マスタ!$C$14,0) +
IFERROR(IF(AND(YEAR(EDATE(DATE(入力項目!$S$7,入力項目!$S$8,1),1))=$A691,MONTH(EDATE(DATE(入力項目!$S$7,入力項目!$S$8,1),1))=$D691),子育て関連マスタ!$C$15,0),0) +
IF(AND(OR(R691=3,R691=5,R691=7),$D691=11),子育て関連マスタ!$C$17,0) +
IF(AND(R691=20,$D691=1),子育て関連マスタ!$C$18,0) +
IF(AND(R691=20,$D691=1),
IFERROR(_xlfn.IFS(
入力項目!$S$10="男",子育て関連マスタ!$C$18,
入力項目!$S$10="女",子育て関連マスタ!$C$19
),0),0
) +
IF(AND(R691&gt;=入力項目!$S$18,R691&lt;=入力項目!$S$19),入力項目!$S$20,0) +
IF(AND(R691&gt;=入力項目!$S$21,R691&lt;=入力項目!$S$22),入力項目!$S$23,0) +
IF(AND(R691&gt;=入力項目!$S$24,R691&lt;=入力項目!$S$25),入力項目!$S$26,0)
)</f>
        <v>0</v>
      </c>
      <c r="AG691">
        <f ca="1">-(
_xlfn.IFS(
S691&lt;=入力項目!$S$11,0,
AND(S691&gt;=入力項目!$S$11+1,S691&lt;=3),IFERROR(VLOOKUP(入力項目!$S$12,子育て関連マスタ!$I$4:$M$5,4,FALSE),0),
AND(S691&gt;=4,S691&lt;=6),IFERROR(VLOOKUP(入力項目!$S$13,子育て関連マスタ!$I$9:$M$12,4,FALSE),0),
AND(S691&gt;=7,S691&lt;=12),IFERROR(VLOOKUP(入力項目!$S$14,子育て関連マスタ!$I$16:$M$17,4,FALSE),0),
AND(S691&gt;=13,S691&lt;=15),IFERROR(VLOOKUP(入力項目!$S$15,子育て関連マスタ!$I$21:$M$22,4,FALSE),0),
AND(S691&gt;=16,S691&lt;=18),IFERROR(VLOOKUP(入力項目!$S$16,子育て関連マスタ!$I$26:$M$28,4,FALSE),0),
AND(S691&gt;=19,S691&lt;=20,入力項目!$S$16="高専"),IFERROR(VLOOKUP(入力項目!$S$16,子育て関連マスタ!$I$26:$M$28,4,FALSE),0),
AND(S691&gt;=19,S691&lt;=20,入力項目!$S$16&lt;&gt;"高専"),IFERROR(VLOOKUP(入力項目!$S$17,子育て関連マスタ!$I$32:$M$37,4,FALSE),0),
AND(S691&gt;=21,S691&lt;=22,入力項目!$S$16="高専"),IFERROR(VLOOKUP(入力項目!$S$17,子育て関連マスタ!$I$32:$M$34,4,FALSE),0),
AND(S691&gt;=21,S691&lt;=22,入力項目!$S$16&lt;&gt;"高専"),IFERROR(VLOOKUP(入力項目!$S$17,子育て関連マスタ!$I$32:$M$34,4,FALSE),0),
S691&gt;=23,0
) +
IF($D691=4,
  IFERROR(_xlfn.IFS(
  S691&lt;=入力項目!$S$11,0,
  AND(S691=入力項目!$S$11),IFERROR(VLOOKUP(入力項目!$S$12,子育て関連マスタ!$I$4:$M$5,2,FALSE),0),
  AND(S691=4),IFERROR(VLOOKUP(入力項目!$S$13,子育て関連マスタ!$I$9:$M$12,2,FALSE),0),
  AND(S691=7),IFERROR(VLOOKUP(入力項目!$S$14,子育て関連マスタ!$I$16:$M$17,2,FALSE),0),
  AND(S691=13),IFERROR(VLOOKUP(入力項目!$S$15,子育て関連マスタ!$I$21:$M$22,2,FALSE),0),
  AND(S691=16),IFERROR(VLOOKUP(入力項目!$S$16,子育て関連マスタ!$I$26:$M$28,2,FALSE),0),
  AND(S691=19,入力項目!$S$16&lt;&gt;"高専"),IFERROR(VLOOKUP(入力項目!$S$17,子育て関連マスタ!$I$32:$M$37,2,FALSE),0),
  AND(S691=21,入力項目!$S$16="高専"),IFERROR(VLOOKUP(入力項目!$S$17,子育て関連マスタ!$I$32:$M$37,2,FALSE),0),
  S691&gt;=22,0
  ),0),0
) +
IF(AND(S691&gt;=1,S691&lt;=15),IF($D691=入力項目!$S$8,入力項目!$S$3,0),0) +
IF(AND(S691&gt;=1,S691&lt;=15),IF($D691=5,入力項目!$S$4,0),0) +
IF(AND(S691&gt;=1,S691&lt;=15),IF($D691=12,入力項目!$S$5,0),0) +
IF(AND(入力項目!$S$7=$A691,入力項目!$S$8=$D691),子育て関連マスタ!$C$14,0) +
IFERROR(IF(AND(YEAR(EDATE(DATE(入力項目!$S$7,入力項目!$S$8,1),1))=$A691,MONTH(EDATE(DATE(入力項目!$S$7,入力項目!$S$8,1),1))=$D691),子育て関連マスタ!$C$15,0),0) +
IF(AND(OR(S691=3,S691=5,S691=7),$D691=11),子育て関連マスタ!$C$17,0) +
IF(AND(S691=20,$D691=1),子育て関連マスタ!$C$18,0) +
IF(AND(S691=20,$D691=1),
IFERROR(_xlfn.IFS(
入力項目!$S$10="男",子育て関連マスタ!$C$18,
入力項目!$S$10="女",子育て関連マスタ!$C$19
),0),0
) +
IF(AND(S691&gt;=入力項目!$S$18,S691&lt;=入力項目!$S$19),入力項目!$S$20,0) +
IF(AND(S691&gt;=入力項目!$S$21,S691&lt;=入力項目!$S$22),入力項目!$S$23,0) +
IF(AND(S691&gt;=入力項目!$S$24,S691&lt;=入力項目!$S$25),入力項目!$S$26,0)
)</f>
        <v>0</v>
      </c>
      <c r="AH691">
        <f ca="1">-(
_xlfn.IFS(
T691&lt;=入力項目!$S$11,0,
AND(T691&gt;=入力項目!$S$11+1,T691&lt;=3),IFERROR(VLOOKUP(入力項目!$S$12,子育て関連マスタ!$I$4:$M$5,4,FALSE),0),
AND(T691&gt;=4,T691&lt;=6),IFERROR(VLOOKUP(入力項目!$S$13,子育て関連マスタ!$I$9:$M$12,4,FALSE),0),
AND(T691&gt;=7,T691&lt;=12),IFERROR(VLOOKUP(入力項目!$S$14,子育て関連マスタ!$I$16:$M$17,4,FALSE),0),
AND(T691&gt;=13,T691&lt;=15),IFERROR(VLOOKUP(入力項目!$S$15,子育て関連マスタ!$I$21:$M$22,4,FALSE),0),
AND(T691&gt;=16,T691&lt;=18),IFERROR(VLOOKUP(入力項目!$S$16,子育て関連マスタ!$I$26:$M$28,4,FALSE),0),
AND(T691&gt;=19,T691&lt;=20,入力項目!$S$16="高専"),IFERROR(VLOOKUP(入力項目!$S$16,子育て関連マスタ!$I$26:$M$28,4,FALSE),0),
AND(T691&gt;=19,T691&lt;=20,入力項目!$S$16&lt;&gt;"高専"),IFERROR(VLOOKUP(入力項目!$S$17,子育て関連マスタ!$I$32:$M$37,4,FALSE),0),
AND(T691&gt;=21,T691&lt;=22,入力項目!$S$16="高専"),IFERROR(VLOOKUP(入力項目!$S$17,子育て関連マスタ!$I$32:$M$34,4,FALSE),0),
AND(T691&gt;=21,T691&lt;=22,入力項目!$S$16&lt;&gt;"高専"),IFERROR(VLOOKUP(入力項目!$S$17,子育て関連マスタ!$I$32:$M$34,4,FALSE),0),
T691&gt;=23,0
) +
IF($D691=4,
  IFERROR(_xlfn.IFS(
  T691&lt;=入力項目!$S$11,0,
  AND(T691=入力項目!$S$11),IFERROR(VLOOKUP(入力項目!$S$12,子育て関連マスタ!$I$4:$M$5,2,FALSE),0),
  AND(T691=4),IFERROR(VLOOKUP(入力項目!$S$13,子育て関連マスタ!$I$9:$M$12,2,FALSE),0),
  AND(T691=7),IFERROR(VLOOKUP(入力項目!$S$14,子育て関連マスタ!$I$16:$M$17,2,FALSE),0),
  AND(T691=13),IFERROR(VLOOKUP(入力項目!$S$15,子育て関連マスタ!$I$21:$M$22,2,FALSE),0),
  AND(T691=16),IFERROR(VLOOKUP(入力項目!$S$16,子育て関連マスタ!$I$26:$M$28,2,FALSE),0),
  AND(T691=19,入力項目!$S$16&lt;&gt;"高専"),IFERROR(VLOOKUP(入力項目!$S$17,子育て関連マスタ!$I$32:$M$37,2,FALSE),0),
  AND(T691=21,入力項目!$S$16="高専"),IFERROR(VLOOKUP(入力項目!$S$17,子育て関連マスタ!$I$32:$M$37,2,FALSE),0),
  T691&gt;=22,0
  ),0),0
) +
IF(AND(T691&gt;=1,T691&lt;=15),IF($D691=入力項目!$S$8,入力項目!$S$3,0),0) +
IF(AND(T691&gt;=1,T691&lt;=15),IF($D691=5,入力項目!$S$4,0),0) +
IF(AND(T691&gt;=1,T691&lt;=15),IF($D691=12,入力項目!$S$5,0),0) +
IF(AND(入力項目!$S$7=$A691,入力項目!$S$8=$D691),子育て関連マスタ!$C$14,0) +
IFERROR(IF(AND(YEAR(EDATE(DATE(入力項目!$S$7,入力項目!$S$8,1),1))=$A691,MONTH(EDATE(DATE(入力項目!$S$7,入力項目!$S$8,1),1))=$D691),子育て関連マスタ!$C$15,0),0) +
IF(AND(OR(T691=3,T691=5,T691=7),$D691=11),子育て関連マスタ!$C$17,0) +
IF(AND(T691=20,$D691=1),子育て関連マスタ!$C$18,0) +
IF(AND(T691=20,$D691=1),
IFERROR(_xlfn.IFS(
入力項目!$S$10="男",子育て関連マスタ!$C$18,
入力項目!$S$10="女",子育て関連マスタ!$C$19
),0),0
) +
IF(AND(T691&gt;=入力項目!$S$18,T691&lt;=入力項目!$S$19),入力項目!$S$20,0) +
IF(AND(T691&gt;=入力項目!$S$21,T691&lt;=入力項目!$S$22),入力項目!$S$23,0) +
IF(AND(T691&gt;=入力項目!$S$24,T691&lt;=入力項目!$S$25),入力項目!$S$26,0)
)</f>
        <v>0</v>
      </c>
      <c r="AI691">
        <f ca="1">-(
_xlfn.IFS(
U691&lt;=入力項目!$S$11,0,
AND(U691&gt;=入力項目!$S$11+1,U691&lt;=3),IFERROR(VLOOKUP(入力項目!$S$12,子育て関連マスタ!$I$4:$M$5,4,FALSE),0),
AND(U691&gt;=4,U691&lt;=6),IFERROR(VLOOKUP(入力項目!$S$13,子育て関連マスタ!$I$9:$M$12,4,FALSE),0),
AND(U691&gt;=7,U691&lt;=12),IFERROR(VLOOKUP(入力項目!$S$14,子育て関連マスタ!$I$16:$M$17,4,FALSE),0),
AND(U691&gt;=13,U691&lt;=15),IFERROR(VLOOKUP(入力項目!$S$15,子育て関連マスタ!$I$21:$M$22,4,FALSE),0),
AND(U691&gt;=16,U691&lt;=18),IFERROR(VLOOKUP(入力項目!$S$16,子育て関連マスタ!$I$26:$M$28,4,FALSE),0),
AND(U691&gt;=19,U691&lt;=20,入力項目!$S$16="高専"),IFERROR(VLOOKUP(入力項目!$S$16,子育て関連マスタ!$I$26:$M$28,4,FALSE),0),
AND(U691&gt;=19,U691&lt;=20,入力項目!$S$16&lt;&gt;"高専"),IFERROR(VLOOKUP(入力項目!$S$17,子育て関連マスタ!$I$32:$M$37,4,FALSE),0),
AND(U691&gt;=21,U691&lt;=22,入力項目!$S$16="高専"),IFERROR(VLOOKUP(入力項目!$S$17,子育て関連マスタ!$I$32:$M$34,4,FALSE),0),
AND(U691&gt;=21,U691&lt;=22,入力項目!$S$16&lt;&gt;"高専"),IFERROR(VLOOKUP(入力項目!$S$17,子育て関連マスタ!$I$32:$M$34,4,FALSE),0),
U691&gt;=23,0
) +
IF($D691=4,
  IFERROR(_xlfn.IFS(
  U691&lt;=入力項目!$S$11,0,
  AND(U691=入力項目!$S$11),IFERROR(VLOOKUP(入力項目!$S$12,子育て関連マスタ!$I$4:$M$5,2,FALSE),0),
  AND(U691=4),IFERROR(VLOOKUP(入力項目!$S$13,子育て関連マスタ!$I$9:$M$12,2,FALSE),0),
  AND(U691=7),IFERROR(VLOOKUP(入力項目!$S$14,子育て関連マスタ!$I$16:$M$17,2,FALSE),0),
  AND(U691=13),IFERROR(VLOOKUP(入力項目!$S$15,子育て関連マスタ!$I$21:$M$22,2,FALSE),0),
  AND(U691=16),IFERROR(VLOOKUP(入力項目!$S$16,子育て関連マスタ!$I$26:$M$28,2,FALSE),0),
  AND(U691=19,入力項目!$S$16&lt;&gt;"高専"),IFERROR(VLOOKUP(入力項目!$S$17,子育て関連マスタ!$I$32:$M$37,2,FALSE),0),
  AND(U691=21,入力項目!$S$16="高専"),IFERROR(VLOOKUP(入力項目!$S$17,子育て関連マスタ!$I$32:$M$37,2,FALSE),0),
  U691&gt;=22,0
  ),0),0
) +
IF(AND(U691&gt;=1,U691&lt;=15),IF($D691=入力項目!$S$8,入力項目!$S$3,0),0) +
IF(AND(U691&gt;=1,U691&lt;=15),IF($D691=5,入力項目!$S$4,0),0) +
IF(AND(U691&gt;=1,U691&lt;=15),IF($D691=12,入力項目!$S$5,0),0) +
IF(AND(入力項目!$S$7=$A691,入力項目!$S$8=$D691),子育て関連マスタ!$C$14,0) +
IFERROR(IF(AND(YEAR(EDATE(DATE(入力項目!$S$7,入力項目!$S$8,1),1))=$A691,MONTH(EDATE(DATE(入力項目!$S$7,入力項目!$S$8,1),1))=$D691),子育て関連マスタ!$C$15,0),0) +
IF(AND(OR(U691=3,U691=5,U691=7),$D691=11),子育て関連マスタ!$C$17,0) +
IF(AND(U691=20,$D691=1),子育て関連マスタ!$C$18,0) +
IF(AND(U691=20,$D691=1),
IFERROR(_xlfn.IFS(
入力項目!$S$10="男",子育て関連マスタ!$C$18,
入力項目!$S$10="女",子育て関連マスタ!$C$19
),0),0
) +
IF(AND(U691&gt;=入力項目!$S$18,U691&lt;=入力項目!$S$19),入力項目!$S$20,0) +
IF(AND(U691&gt;=入力項目!$S$21,U691&lt;=入力項目!$S$22),入力項目!$S$23,0) +
IF(AND(U691&gt;=入力項目!$S$24,U691&lt;=入力項目!$S$25),入力項目!$S$26,0)
)</f>
        <v>0</v>
      </c>
      <c r="AJ691" s="10">
        <f ca="1">-VLOOKUP($D691,月別収支!$A$2:$H$13,7,FALSE)</f>
        <v>-20000</v>
      </c>
    </row>
    <row r="692" spans="1:36" x14ac:dyDescent="0.4">
      <c r="A692">
        <f t="shared" ca="1" si="190"/>
        <v>2082</v>
      </c>
      <c r="B692">
        <f t="shared" ca="1" si="180"/>
        <v>2081</v>
      </c>
      <c r="C692">
        <f t="shared" ca="1" si="181"/>
        <v>58</v>
      </c>
      <c r="D692">
        <f t="shared" ca="1" si="191"/>
        <v>2</v>
      </c>
      <c r="E692" t="str">
        <f t="shared" ca="1" si="175"/>
        <v>2082年2月</v>
      </c>
      <c r="F692">
        <f ca="1">IF(OR(入力項目!$N$5&lt;$A692,AND(入力項目!$N$5=$A692,入力項目!$N$6&lt;$D692)),IF(F691=0,1,IF(G692=12,F691+1,F691)),0)</f>
        <v>57</v>
      </c>
      <c r="G692">
        <f ca="1">IF(OR(入力項目!$N$5&lt;$A692,AND(入力項目!$N$5=$A692,入力項目!$N$6&lt;$D692)),IF(G691=12,1,G691+1),0)</f>
        <v>4</v>
      </c>
      <c r="H692" t="str">
        <f t="shared" ca="1" si="176"/>
        <v>57_4</v>
      </c>
      <c r="I692">
        <f ca="1">IF(
  IFERROR(AND($C692&gt;0,MOD($C692,入力項目!$N$22)=0,$D692=入力項目!$N$23), FALSE),
  1,
  IF(
    AND(I691&gt;0,J691=12),
    IF(I691=入力項目!$N$28, 0, I691+1),
    I691
  )
)</f>
        <v>3</v>
      </c>
      <c r="J692">
        <f ca="1">IF($D692=入力項目!$N$23,1,IFERROR(J691+1,1))</f>
        <v>9</v>
      </c>
      <c r="K692" t="str">
        <f t="shared" ca="1" si="177"/>
        <v>3_9</v>
      </c>
      <c r="L692">
        <f ca="1">L691+IF(入力項目!$D$4=$D692,1,0)</f>
        <v>86</v>
      </c>
      <c r="M692" t="str">
        <f t="shared" ca="1" si="178"/>
        <v>86歳</v>
      </c>
      <c r="N692">
        <f t="shared" ca="1" si="182"/>
        <v>87</v>
      </c>
      <c r="O692" t="str">
        <f t="shared" ca="1" si="179"/>
        <v>87歳</v>
      </c>
      <c r="P692">
        <f t="shared" ca="1" si="183"/>
        <v>61</v>
      </c>
      <c r="Q692">
        <f t="shared" ca="1" si="184"/>
        <v>59</v>
      </c>
      <c r="R692">
        <f t="shared" ca="1" si="185"/>
        <v>2082</v>
      </c>
      <c r="S692">
        <f t="shared" ca="1" si="186"/>
        <v>2082</v>
      </c>
      <c r="T692">
        <f t="shared" ca="1" si="187"/>
        <v>2082</v>
      </c>
      <c r="U692">
        <f t="shared" ca="1" si="188"/>
        <v>2082</v>
      </c>
      <c r="V692" s="10">
        <f t="shared" ca="1" si="189"/>
        <v>52767925</v>
      </c>
      <c r="W692" s="10">
        <f ca="1">IF($L692&lt;その他マスタ!$B$1,VLOOKUP($D692,月別収支!$A$2:$H$13,2,FALSE),その他マスタ!$B$3)+IF(AND($L692=その他マスタ!$B$1,入力項目!$I$9="あり",$D692=入力項目!$D$4),その他マスタ!$B$2,0)</f>
        <v>150000</v>
      </c>
      <c r="X692" s="10">
        <f ca="1">-IF(入力項目!$K$5=TRUE,
IF($F692+$G692&lt;3,VLOOKUP($D692,月別収支!$A$2:$H$13,8,FALSE),0)+IFERROR(VLOOKUP($H692,住宅ローン計算!C:P,13,FALSE),0)+IF($F692&gt;1,IF(OR($G692=3,$G692=6,$G692=9,$G692=12),ROUNDUP(入力項目!$N$18/4,0),0),0),
VLOOKUP($D692,月別収支!$A$2:$H$13,8,FALSE))</f>
        <v>0</v>
      </c>
      <c r="Y692" s="10">
        <f ca="1">-VLOOKUP($D692,月別収支!$A$2:$H$13,3,FALSE)</f>
        <v>-75000</v>
      </c>
      <c r="Z692" s="10">
        <f ca="1">-VLOOKUP($D692,月別収支!$A$2:$H$13,4,FALSE)</f>
        <v>-27000</v>
      </c>
      <c r="AA692" s="10">
        <f ca="1">-VLOOKUP($D692,月別収支!$A$2:$H$13,6,FALSE)</f>
        <v>-10000</v>
      </c>
      <c r="AB692" s="10">
        <f ca="1">-(
VLOOKUP($D692,月別収支!$A$2:$H$13,5,FALSE)+IF(AND(入力項目!$I$27&lt;=$A692,ISEVEN($A692-入力項目!$I$27),入力項目!$I$28=$D692),入力項目!$I$26,0)
+IF(入力項目!$K$26=TRUE,
IFERROR(VLOOKUP($K692,マイカーローン計算!C:P,13,FALSE),0),
IFERROR(
  IF(AND($C692&gt;0,MOD($C692,入力項目!$N$22)=0,$D692=入力項目!$N$23),入力項目!$N$24,0),
 0
)
)
)</f>
        <v>-20000</v>
      </c>
      <c r="AC692" s="10">
        <f ca="1">-IF($A692&lt;入力項目!$N$33,入力項目!$N$35,IF(AND($A692=入力項目!$N$33,$D692&lt;=入力項目!$N$34),入力項目!$N$35,0))</f>
        <v>0</v>
      </c>
      <c r="AD692">
        <f ca="1">-(
_xlfn.IFS(
P692&lt;=入力項目!$S$11,0,
AND(P692&gt;=入力項目!$S$11+1,P692&lt;=3),IFERROR(VLOOKUP(入力項目!$S$12,子育て関連マスタ!$I$4:$M$5,4,FALSE),0),
AND(P692&gt;=4,P692&lt;=6),IFERROR(VLOOKUP(入力項目!$S$13,子育て関連マスタ!$I$9:$M$12,4,FALSE),0),
AND(P692&gt;=7,P692&lt;=12),IFERROR(VLOOKUP(入力項目!$S$14,子育て関連マスタ!$I$16:$M$17,4,FALSE),0),
AND(P692&gt;=13,P692&lt;=15),IFERROR(VLOOKUP(入力項目!$S$15,子育て関連マスタ!$I$21:$M$22,4,FALSE),0),
AND(P692&gt;=16,P692&lt;=18),IFERROR(VLOOKUP(入力項目!$S$16,子育て関連マスタ!$I$26:$M$28,4,FALSE),0),
AND(P692&gt;=19,P692&lt;=20,入力項目!$S$16="高専"),IFERROR(VLOOKUP(入力項目!$S$16,子育て関連マスタ!$I$26:$M$28,4,FALSE),0),
AND(P692&gt;=19,P692&lt;=20,入力項目!$S$16&lt;&gt;"高専"),IFERROR(VLOOKUP(入力項目!$S$17,子育て関連マスタ!$I$32:$M$37,4,FALSE),0),
AND(P692&gt;=21,P692&lt;=22,入力項目!$S$16="高専"),IFERROR(VLOOKUP(入力項目!$S$17,子育て関連マスタ!$I$32:$M$34,4,FALSE),0),
AND(P692&gt;=21,P692&lt;=22,入力項目!$S$16&lt;&gt;"高専"),IFERROR(VLOOKUP(入力項目!$S$17,子育て関連マスタ!$I$32:$M$34,4,FALSE),0),
P692&gt;=23,0
) +
IF($D692=4,
  IFERROR(_xlfn.IFS(
  P692&lt;=入力項目!$S$11,0,
  AND(P692=入力項目!$S$11),IFERROR(VLOOKUP(入力項目!$S$12,子育て関連マスタ!$I$4:$M$5,2,FALSE),0),
  AND(P692=4),IFERROR(VLOOKUP(入力項目!$S$13,子育て関連マスタ!$I$9:$M$12,2,FALSE),0),
  AND(P692=7),IFERROR(VLOOKUP(入力項目!$S$14,子育て関連マスタ!$I$16:$M$17,2,FALSE),0),
  AND(P692=13),IFERROR(VLOOKUP(入力項目!$S$15,子育て関連マスタ!$I$21:$M$22,2,FALSE),0),
  AND(P692=16),IFERROR(VLOOKUP(入力項目!$S$16,子育て関連マスタ!$I$26:$M$28,2,FALSE),0),
  AND(P692=19,入力項目!$S$16&lt;&gt;"高専"),IFERROR(VLOOKUP(入力項目!$S$17,子育て関連マスタ!$I$32:$M$37,2,FALSE),0),
  AND(P692=21,入力項目!$S$16="高専"),IFERROR(VLOOKUP(入力項目!$S$17,子育て関連マスタ!$I$32:$M$37,2,FALSE),0),
  P692&gt;=22,0
  ),0),0
) +
IF(AND(P692&gt;=1,P692&lt;=15),IF($D692=入力項目!$S$8,入力項目!$S$3,0),0) +
IF(AND(P692&gt;=1,P692&lt;=15),IF($D692=5,入力項目!$S$4,0),0) +
IF(AND(P692&gt;=1,P692&lt;=15),IF($D692=12,入力項目!$S$5,0),0) +
IF(AND(入力項目!$S$7=$A692,入力項目!$S$8=$D692),子育て関連マスタ!$C$14,0) +
IFERROR(IF(AND(YEAR(EDATE(DATE(入力項目!$S$7,入力項目!$S$8,1),1))=$A692,MONTH(EDATE(DATE(入力項目!$S$7,入力項目!$S$8,1),1))=$D692),子育て関連マスタ!$C$15,0),0) +
IF(AND(OR(P692=3,P692=5,P692=7),$D692=11),子育て関連マスタ!$C$17,0) +
IF(AND(P692=20,$D692=1),子育て関連マスタ!$C$18,0) +
IF(AND(P692=20,$D692=1),
IFERROR(_xlfn.IFS(
入力項目!$S$10="男",子育て関連マスタ!$C$18,
入力項目!$S$10="女",子育て関連マスタ!$C$19
),0),0
) +
IF(AND(P692&gt;=入力項目!$S$18,P692&lt;=入力項目!$S$19),入力項目!$S$20,0) +
IF(AND(P692&gt;=入力項目!$S$21,P692&lt;=入力項目!$S$22),入力項目!$S$23,0) +
IF(AND(P692&gt;=入力項目!$S$24,P692&lt;=入力項目!$S$25),入力項目!$S$26,0)
)</f>
        <v>0</v>
      </c>
      <c r="AE692">
        <f ca="1">-(
_xlfn.IFS(
Q692&lt;=入力項目!$S$11,0,
AND(Q692&gt;=入力項目!$S$11+1,Q692&lt;=3),IFERROR(VLOOKUP(入力項目!$S$12,子育て関連マスタ!$I$4:$M$5,4,FALSE),0),
AND(Q692&gt;=4,Q692&lt;=6),IFERROR(VLOOKUP(入力項目!$S$13,子育て関連マスタ!$I$9:$M$12,4,FALSE),0),
AND(Q692&gt;=7,Q692&lt;=12),IFERROR(VLOOKUP(入力項目!$S$14,子育て関連マスタ!$I$16:$M$17,4,FALSE),0),
AND(Q692&gt;=13,Q692&lt;=15),IFERROR(VLOOKUP(入力項目!$S$15,子育て関連マスタ!$I$21:$M$22,4,FALSE),0),
AND(Q692&gt;=16,Q692&lt;=18),IFERROR(VLOOKUP(入力項目!$S$16,子育て関連マスタ!$I$26:$M$28,4,FALSE),0),
AND(Q692&gt;=19,Q692&lt;=20,入力項目!$S$16="高専"),IFERROR(VLOOKUP(入力項目!$S$16,子育て関連マスタ!$I$26:$M$28,4,FALSE),0),
AND(Q692&gt;=19,Q692&lt;=20,入力項目!$S$16&lt;&gt;"高専"),IFERROR(VLOOKUP(入力項目!$S$17,子育て関連マスタ!$I$32:$M$37,4,FALSE),0),
AND(Q692&gt;=21,Q692&lt;=22,入力項目!$S$16="高専"),IFERROR(VLOOKUP(入力項目!$S$17,子育て関連マスタ!$I$32:$M$34,4,FALSE),0),
AND(Q692&gt;=21,Q692&lt;=22,入力項目!$S$16&lt;&gt;"高専"),IFERROR(VLOOKUP(入力項目!$S$17,子育て関連マスタ!$I$32:$M$34,4,FALSE),0),
Q692&gt;=23,0
) +
IF($D692=4,
  IFERROR(_xlfn.IFS(
  Q692&lt;=入力項目!$S$11,0,
  AND(Q692=入力項目!$S$11),IFERROR(VLOOKUP(入力項目!$S$12,子育て関連マスタ!$I$4:$M$5,2,FALSE),0),
  AND(Q692=4),IFERROR(VLOOKUP(入力項目!$S$13,子育て関連マスタ!$I$9:$M$12,2,FALSE),0),
  AND(Q692=7),IFERROR(VLOOKUP(入力項目!$S$14,子育て関連マスタ!$I$16:$M$17,2,FALSE),0),
  AND(Q692=13),IFERROR(VLOOKUP(入力項目!$S$15,子育て関連マスタ!$I$21:$M$22,2,FALSE),0),
  AND(Q692=16),IFERROR(VLOOKUP(入力項目!$S$16,子育て関連マスタ!$I$26:$M$28,2,FALSE),0),
  AND(Q692=19,入力項目!$S$16&lt;&gt;"高専"),IFERROR(VLOOKUP(入力項目!$S$17,子育て関連マスタ!$I$32:$M$37,2,FALSE),0),
  AND(Q692=21,入力項目!$S$16="高専"),IFERROR(VLOOKUP(入力項目!$S$17,子育て関連マスタ!$I$32:$M$37,2,FALSE),0),
  Q692&gt;=22,0
  ),0),0
) +
IF(AND(Q692&gt;=1,Q692&lt;=15),IF($D692=入力項目!$S$8,入力項目!$S$3,0),0) +
IF(AND(Q692&gt;=1,Q692&lt;=15),IF($D692=5,入力項目!$S$4,0),0) +
IF(AND(Q692&gt;=1,Q692&lt;=15),IF($D692=12,入力項目!$S$5,0),0) +
IF(AND(入力項目!$S$7=$A692,入力項目!$S$8=$D692),子育て関連マスタ!$C$14,0) +
IFERROR(IF(AND(YEAR(EDATE(DATE(入力項目!$S$7,入力項目!$S$8,1),1))=$A692,MONTH(EDATE(DATE(入力項目!$S$7,入力項目!$S$8,1),1))=$D692),子育て関連マスタ!$C$15,0),0) +
IF(AND(OR(Q692=3,Q692=5,Q692=7),$D692=11),子育て関連マスタ!$C$17,0) +
IF(AND(Q692=20,$D692=1),子育て関連マスタ!$C$18,0) +
IF(AND(Q692=20,$D692=1),
IFERROR(_xlfn.IFS(
入力項目!$S$10="男",子育て関連マスタ!$C$18,
入力項目!$S$10="女",子育て関連マスタ!$C$19
),0),0
) +
IF(AND(Q692&gt;=入力項目!$S$18,Q692&lt;=入力項目!$S$19),入力項目!$S$20,0) +
IF(AND(Q692&gt;=入力項目!$S$21,Q692&lt;=入力項目!$S$22),入力項目!$S$23,0) +
IF(AND(Q692&gt;=入力項目!$S$24,Q692&lt;=入力項目!$S$25),入力項目!$S$26,0)
)</f>
        <v>0</v>
      </c>
      <c r="AF692">
        <f ca="1">-(
_xlfn.IFS(
R692&lt;=入力項目!$S$11,0,
AND(R692&gt;=入力項目!$S$11+1,R692&lt;=3),IFERROR(VLOOKUP(入力項目!$S$12,子育て関連マスタ!$I$4:$M$5,4,FALSE),0),
AND(R692&gt;=4,R692&lt;=6),IFERROR(VLOOKUP(入力項目!$S$13,子育て関連マスタ!$I$9:$M$12,4,FALSE),0),
AND(R692&gt;=7,R692&lt;=12),IFERROR(VLOOKUP(入力項目!$S$14,子育て関連マスタ!$I$16:$M$17,4,FALSE),0),
AND(R692&gt;=13,R692&lt;=15),IFERROR(VLOOKUP(入力項目!$S$15,子育て関連マスタ!$I$21:$M$22,4,FALSE),0),
AND(R692&gt;=16,R692&lt;=18),IFERROR(VLOOKUP(入力項目!$S$16,子育て関連マスタ!$I$26:$M$28,4,FALSE),0),
AND(R692&gt;=19,R692&lt;=20,入力項目!$S$16="高専"),IFERROR(VLOOKUP(入力項目!$S$16,子育て関連マスタ!$I$26:$M$28,4,FALSE),0),
AND(R692&gt;=19,R692&lt;=20,入力項目!$S$16&lt;&gt;"高専"),IFERROR(VLOOKUP(入力項目!$S$17,子育て関連マスタ!$I$32:$M$37,4,FALSE),0),
AND(R692&gt;=21,R692&lt;=22,入力項目!$S$16="高専"),IFERROR(VLOOKUP(入力項目!$S$17,子育て関連マスタ!$I$32:$M$34,4,FALSE),0),
AND(R692&gt;=21,R692&lt;=22,入力項目!$S$16&lt;&gt;"高専"),IFERROR(VLOOKUP(入力項目!$S$17,子育て関連マスタ!$I$32:$M$34,4,FALSE),0),
R692&gt;=23,0
) +
IF($D692=4,
  IFERROR(_xlfn.IFS(
  R692&lt;=入力項目!$S$11,0,
  AND(R692=入力項目!$S$11),IFERROR(VLOOKUP(入力項目!$S$12,子育て関連マスタ!$I$4:$M$5,2,FALSE),0),
  AND(R692=4),IFERROR(VLOOKUP(入力項目!$S$13,子育て関連マスタ!$I$9:$M$12,2,FALSE),0),
  AND(R692=7),IFERROR(VLOOKUP(入力項目!$S$14,子育て関連マスタ!$I$16:$M$17,2,FALSE),0),
  AND(R692=13),IFERROR(VLOOKUP(入力項目!$S$15,子育て関連マスタ!$I$21:$M$22,2,FALSE),0),
  AND(R692=16),IFERROR(VLOOKUP(入力項目!$S$16,子育て関連マスタ!$I$26:$M$28,2,FALSE),0),
  AND(R692=19,入力項目!$S$16&lt;&gt;"高専"),IFERROR(VLOOKUP(入力項目!$S$17,子育て関連マスタ!$I$32:$M$37,2,FALSE),0),
  AND(R692=21,入力項目!$S$16="高専"),IFERROR(VLOOKUP(入力項目!$S$17,子育て関連マスタ!$I$32:$M$37,2,FALSE),0),
  R692&gt;=22,0
  ),0),0
) +
IF(AND(R692&gt;=1,R692&lt;=15),IF($D692=入力項目!$S$8,入力項目!$S$3,0),0) +
IF(AND(R692&gt;=1,R692&lt;=15),IF($D692=5,入力項目!$S$4,0),0) +
IF(AND(R692&gt;=1,R692&lt;=15),IF($D692=12,入力項目!$S$5,0),0) +
IF(AND(入力項目!$S$7=$A692,入力項目!$S$8=$D692),子育て関連マスタ!$C$14,0) +
IFERROR(IF(AND(YEAR(EDATE(DATE(入力項目!$S$7,入力項目!$S$8,1),1))=$A692,MONTH(EDATE(DATE(入力項目!$S$7,入力項目!$S$8,1),1))=$D692),子育て関連マスタ!$C$15,0),0) +
IF(AND(OR(R692=3,R692=5,R692=7),$D692=11),子育て関連マスタ!$C$17,0) +
IF(AND(R692=20,$D692=1),子育て関連マスタ!$C$18,0) +
IF(AND(R692=20,$D692=1),
IFERROR(_xlfn.IFS(
入力項目!$S$10="男",子育て関連マスタ!$C$18,
入力項目!$S$10="女",子育て関連マスタ!$C$19
),0),0
) +
IF(AND(R692&gt;=入力項目!$S$18,R692&lt;=入力項目!$S$19),入力項目!$S$20,0) +
IF(AND(R692&gt;=入力項目!$S$21,R692&lt;=入力項目!$S$22),入力項目!$S$23,0) +
IF(AND(R692&gt;=入力項目!$S$24,R692&lt;=入力項目!$S$25),入力項目!$S$26,0)
)</f>
        <v>0</v>
      </c>
      <c r="AG692">
        <f ca="1">-(
_xlfn.IFS(
S692&lt;=入力項目!$S$11,0,
AND(S692&gt;=入力項目!$S$11+1,S692&lt;=3),IFERROR(VLOOKUP(入力項目!$S$12,子育て関連マスタ!$I$4:$M$5,4,FALSE),0),
AND(S692&gt;=4,S692&lt;=6),IFERROR(VLOOKUP(入力項目!$S$13,子育て関連マスタ!$I$9:$M$12,4,FALSE),0),
AND(S692&gt;=7,S692&lt;=12),IFERROR(VLOOKUP(入力項目!$S$14,子育て関連マスタ!$I$16:$M$17,4,FALSE),0),
AND(S692&gt;=13,S692&lt;=15),IFERROR(VLOOKUP(入力項目!$S$15,子育て関連マスタ!$I$21:$M$22,4,FALSE),0),
AND(S692&gt;=16,S692&lt;=18),IFERROR(VLOOKUP(入力項目!$S$16,子育て関連マスタ!$I$26:$M$28,4,FALSE),0),
AND(S692&gt;=19,S692&lt;=20,入力項目!$S$16="高専"),IFERROR(VLOOKUP(入力項目!$S$16,子育て関連マスタ!$I$26:$M$28,4,FALSE),0),
AND(S692&gt;=19,S692&lt;=20,入力項目!$S$16&lt;&gt;"高専"),IFERROR(VLOOKUP(入力項目!$S$17,子育て関連マスタ!$I$32:$M$37,4,FALSE),0),
AND(S692&gt;=21,S692&lt;=22,入力項目!$S$16="高専"),IFERROR(VLOOKUP(入力項目!$S$17,子育て関連マスタ!$I$32:$M$34,4,FALSE),0),
AND(S692&gt;=21,S692&lt;=22,入力項目!$S$16&lt;&gt;"高専"),IFERROR(VLOOKUP(入力項目!$S$17,子育て関連マスタ!$I$32:$M$34,4,FALSE),0),
S692&gt;=23,0
) +
IF($D692=4,
  IFERROR(_xlfn.IFS(
  S692&lt;=入力項目!$S$11,0,
  AND(S692=入力項目!$S$11),IFERROR(VLOOKUP(入力項目!$S$12,子育て関連マスタ!$I$4:$M$5,2,FALSE),0),
  AND(S692=4),IFERROR(VLOOKUP(入力項目!$S$13,子育て関連マスタ!$I$9:$M$12,2,FALSE),0),
  AND(S692=7),IFERROR(VLOOKUP(入力項目!$S$14,子育て関連マスタ!$I$16:$M$17,2,FALSE),0),
  AND(S692=13),IFERROR(VLOOKUP(入力項目!$S$15,子育て関連マスタ!$I$21:$M$22,2,FALSE),0),
  AND(S692=16),IFERROR(VLOOKUP(入力項目!$S$16,子育て関連マスタ!$I$26:$M$28,2,FALSE),0),
  AND(S692=19,入力項目!$S$16&lt;&gt;"高専"),IFERROR(VLOOKUP(入力項目!$S$17,子育て関連マスタ!$I$32:$M$37,2,FALSE),0),
  AND(S692=21,入力項目!$S$16="高専"),IFERROR(VLOOKUP(入力項目!$S$17,子育て関連マスタ!$I$32:$M$37,2,FALSE),0),
  S692&gt;=22,0
  ),0),0
) +
IF(AND(S692&gt;=1,S692&lt;=15),IF($D692=入力項目!$S$8,入力項目!$S$3,0),0) +
IF(AND(S692&gt;=1,S692&lt;=15),IF($D692=5,入力項目!$S$4,0),0) +
IF(AND(S692&gt;=1,S692&lt;=15),IF($D692=12,入力項目!$S$5,0),0) +
IF(AND(入力項目!$S$7=$A692,入力項目!$S$8=$D692),子育て関連マスタ!$C$14,0) +
IFERROR(IF(AND(YEAR(EDATE(DATE(入力項目!$S$7,入力項目!$S$8,1),1))=$A692,MONTH(EDATE(DATE(入力項目!$S$7,入力項目!$S$8,1),1))=$D692),子育て関連マスタ!$C$15,0),0) +
IF(AND(OR(S692=3,S692=5,S692=7),$D692=11),子育て関連マスタ!$C$17,0) +
IF(AND(S692=20,$D692=1),子育て関連マスタ!$C$18,0) +
IF(AND(S692=20,$D692=1),
IFERROR(_xlfn.IFS(
入力項目!$S$10="男",子育て関連マスタ!$C$18,
入力項目!$S$10="女",子育て関連マスタ!$C$19
),0),0
) +
IF(AND(S692&gt;=入力項目!$S$18,S692&lt;=入力項目!$S$19),入力項目!$S$20,0) +
IF(AND(S692&gt;=入力項目!$S$21,S692&lt;=入力項目!$S$22),入力項目!$S$23,0) +
IF(AND(S692&gt;=入力項目!$S$24,S692&lt;=入力項目!$S$25),入力項目!$S$26,0)
)</f>
        <v>0</v>
      </c>
      <c r="AH692">
        <f ca="1">-(
_xlfn.IFS(
T692&lt;=入力項目!$S$11,0,
AND(T692&gt;=入力項目!$S$11+1,T692&lt;=3),IFERROR(VLOOKUP(入力項目!$S$12,子育て関連マスタ!$I$4:$M$5,4,FALSE),0),
AND(T692&gt;=4,T692&lt;=6),IFERROR(VLOOKUP(入力項目!$S$13,子育て関連マスタ!$I$9:$M$12,4,FALSE),0),
AND(T692&gt;=7,T692&lt;=12),IFERROR(VLOOKUP(入力項目!$S$14,子育て関連マスタ!$I$16:$M$17,4,FALSE),0),
AND(T692&gt;=13,T692&lt;=15),IFERROR(VLOOKUP(入力項目!$S$15,子育て関連マスタ!$I$21:$M$22,4,FALSE),0),
AND(T692&gt;=16,T692&lt;=18),IFERROR(VLOOKUP(入力項目!$S$16,子育て関連マスタ!$I$26:$M$28,4,FALSE),0),
AND(T692&gt;=19,T692&lt;=20,入力項目!$S$16="高専"),IFERROR(VLOOKUP(入力項目!$S$16,子育て関連マスタ!$I$26:$M$28,4,FALSE),0),
AND(T692&gt;=19,T692&lt;=20,入力項目!$S$16&lt;&gt;"高専"),IFERROR(VLOOKUP(入力項目!$S$17,子育て関連マスタ!$I$32:$M$37,4,FALSE),0),
AND(T692&gt;=21,T692&lt;=22,入力項目!$S$16="高専"),IFERROR(VLOOKUP(入力項目!$S$17,子育て関連マスタ!$I$32:$M$34,4,FALSE),0),
AND(T692&gt;=21,T692&lt;=22,入力項目!$S$16&lt;&gt;"高専"),IFERROR(VLOOKUP(入力項目!$S$17,子育て関連マスタ!$I$32:$M$34,4,FALSE),0),
T692&gt;=23,0
) +
IF($D692=4,
  IFERROR(_xlfn.IFS(
  T692&lt;=入力項目!$S$11,0,
  AND(T692=入力項目!$S$11),IFERROR(VLOOKUP(入力項目!$S$12,子育て関連マスタ!$I$4:$M$5,2,FALSE),0),
  AND(T692=4),IFERROR(VLOOKUP(入力項目!$S$13,子育て関連マスタ!$I$9:$M$12,2,FALSE),0),
  AND(T692=7),IFERROR(VLOOKUP(入力項目!$S$14,子育て関連マスタ!$I$16:$M$17,2,FALSE),0),
  AND(T692=13),IFERROR(VLOOKUP(入力項目!$S$15,子育て関連マスタ!$I$21:$M$22,2,FALSE),0),
  AND(T692=16),IFERROR(VLOOKUP(入力項目!$S$16,子育て関連マスタ!$I$26:$M$28,2,FALSE),0),
  AND(T692=19,入力項目!$S$16&lt;&gt;"高専"),IFERROR(VLOOKUP(入力項目!$S$17,子育て関連マスタ!$I$32:$M$37,2,FALSE),0),
  AND(T692=21,入力項目!$S$16="高専"),IFERROR(VLOOKUP(入力項目!$S$17,子育て関連マスタ!$I$32:$M$37,2,FALSE),0),
  T692&gt;=22,0
  ),0),0
) +
IF(AND(T692&gt;=1,T692&lt;=15),IF($D692=入力項目!$S$8,入力項目!$S$3,0),0) +
IF(AND(T692&gt;=1,T692&lt;=15),IF($D692=5,入力項目!$S$4,0),0) +
IF(AND(T692&gt;=1,T692&lt;=15),IF($D692=12,入力項目!$S$5,0),0) +
IF(AND(入力項目!$S$7=$A692,入力項目!$S$8=$D692),子育て関連マスタ!$C$14,0) +
IFERROR(IF(AND(YEAR(EDATE(DATE(入力項目!$S$7,入力項目!$S$8,1),1))=$A692,MONTH(EDATE(DATE(入力項目!$S$7,入力項目!$S$8,1),1))=$D692),子育て関連マスタ!$C$15,0),0) +
IF(AND(OR(T692=3,T692=5,T692=7),$D692=11),子育て関連マスタ!$C$17,0) +
IF(AND(T692=20,$D692=1),子育て関連マスタ!$C$18,0) +
IF(AND(T692=20,$D692=1),
IFERROR(_xlfn.IFS(
入力項目!$S$10="男",子育て関連マスタ!$C$18,
入力項目!$S$10="女",子育て関連マスタ!$C$19
),0),0
) +
IF(AND(T692&gt;=入力項目!$S$18,T692&lt;=入力項目!$S$19),入力項目!$S$20,0) +
IF(AND(T692&gt;=入力項目!$S$21,T692&lt;=入力項目!$S$22),入力項目!$S$23,0) +
IF(AND(T692&gt;=入力項目!$S$24,T692&lt;=入力項目!$S$25),入力項目!$S$26,0)
)</f>
        <v>0</v>
      </c>
      <c r="AI692">
        <f ca="1">-(
_xlfn.IFS(
U692&lt;=入力項目!$S$11,0,
AND(U692&gt;=入力項目!$S$11+1,U692&lt;=3),IFERROR(VLOOKUP(入力項目!$S$12,子育て関連マスタ!$I$4:$M$5,4,FALSE),0),
AND(U692&gt;=4,U692&lt;=6),IFERROR(VLOOKUP(入力項目!$S$13,子育て関連マスタ!$I$9:$M$12,4,FALSE),0),
AND(U692&gt;=7,U692&lt;=12),IFERROR(VLOOKUP(入力項目!$S$14,子育て関連マスタ!$I$16:$M$17,4,FALSE),0),
AND(U692&gt;=13,U692&lt;=15),IFERROR(VLOOKUP(入力項目!$S$15,子育て関連マスタ!$I$21:$M$22,4,FALSE),0),
AND(U692&gt;=16,U692&lt;=18),IFERROR(VLOOKUP(入力項目!$S$16,子育て関連マスタ!$I$26:$M$28,4,FALSE),0),
AND(U692&gt;=19,U692&lt;=20,入力項目!$S$16="高専"),IFERROR(VLOOKUP(入力項目!$S$16,子育て関連マスタ!$I$26:$M$28,4,FALSE),0),
AND(U692&gt;=19,U692&lt;=20,入力項目!$S$16&lt;&gt;"高専"),IFERROR(VLOOKUP(入力項目!$S$17,子育て関連マスタ!$I$32:$M$37,4,FALSE),0),
AND(U692&gt;=21,U692&lt;=22,入力項目!$S$16="高専"),IFERROR(VLOOKUP(入力項目!$S$17,子育て関連マスタ!$I$32:$M$34,4,FALSE),0),
AND(U692&gt;=21,U692&lt;=22,入力項目!$S$16&lt;&gt;"高専"),IFERROR(VLOOKUP(入力項目!$S$17,子育て関連マスタ!$I$32:$M$34,4,FALSE),0),
U692&gt;=23,0
) +
IF($D692=4,
  IFERROR(_xlfn.IFS(
  U692&lt;=入力項目!$S$11,0,
  AND(U692=入力項目!$S$11),IFERROR(VLOOKUP(入力項目!$S$12,子育て関連マスタ!$I$4:$M$5,2,FALSE),0),
  AND(U692=4),IFERROR(VLOOKUP(入力項目!$S$13,子育て関連マスタ!$I$9:$M$12,2,FALSE),0),
  AND(U692=7),IFERROR(VLOOKUP(入力項目!$S$14,子育て関連マスタ!$I$16:$M$17,2,FALSE),0),
  AND(U692=13),IFERROR(VLOOKUP(入力項目!$S$15,子育て関連マスタ!$I$21:$M$22,2,FALSE),0),
  AND(U692=16),IFERROR(VLOOKUP(入力項目!$S$16,子育て関連マスタ!$I$26:$M$28,2,FALSE),0),
  AND(U692=19,入力項目!$S$16&lt;&gt;"高専"),IFERROR(VLOOKUP(入力項目!$S$17,子育て関連マスタ!$I$32:$M$37,2,FALSE),0),
  AND(U692=21,入力項目!$S$16="高専"),IFERROR(VLOOKUP(入力項目!$S$17,子育て関連マスタ!$I$32:$M$37,2,FALSE),0),
  U692&gt;=22,0
  ),0),0
) +
IF(AND(U692&gt;=1,U692&lt;=15),IF($D692=入力項目!$S$8,入力項目!$S$3,0),0) +
IF(AND(U692&gt;=1,U692&lt;=15),IF($D692=5,入力項目!$S$4,0),0) +
IF(AND(U692&gt;=1,U692&lt;=15),IF($D692=12,入力項目!$S$5,0),0) +
IF(AND(入力項目!$S$7=$A692,入力項目!$S$8=$D692),子育て関連マスタ!$C$14,0) +
IFERROR(IF(AND(YEAR(EDATE(DATE(入力項目!$S$7,入力項目!$S$8,1),1))=$A692,MONTH(EDATE(DATE(入力項目!$S$7,入力項目!$S$8,1),1))=$D692),子育て関連マスタ!$C$15,0),0) +
IF(AND(OR(U692=3,U692=5,U692=7),$D692=11),子育て関連マスタ!$C$17,0) +
IF(AND(U692=20,$D692=1),子育て関連マスタ!$C$18,0) +
IF(AND(U692=20,$D692=1),
IFERROR(_xlfn.IFS(
入力項目!$S$10="男",子育て関連マスタ!$C$18,
入力項目!$S$10="女",子育て関連マスタ!$C$19
),0),0
) +
IF(AND(U692&gt;=入力項目!$S$18,U692&lt;=入力項目!$S$19),入力項目!$S$20,0) +
IF(AND(U692&gt;=入力項目!$S$21,U692&lt;=入力項目!$S$22),入力項目!$S$23,0) +
IF(AND(U692&gt;=入力項目!$S$24,U692&lt;=入力項目!$S$25),入力項目!$S$26,0)
)</f>
        <v>0</v>
      </c>
      <c r="AJ692" s="10">
        <f ca="1">-VLOOKUP($D692,月別収支!$A$2:$H$13,7,FALSE)</f>
        <v>-20000</v>
      </c>
    </row>
    <row r="693" spans="1:36" x14ac:dyDescent="0.4">
      <c r="A693">
        <f t="shared" ca="1" si="190"/>
        <v>2082</v>
      </c>
      <c r="B693">
        <f t="shared" ca="1" si="180"/>
        <v>2081</v>
      </c>
      <c r="C693">
        <f t="shared" ca="1" si="181"/>
        <v>58</v>
      </c>
      <c r="D693">
        <f t="shared" ca="1" si="191"/>
        <v>3</v>
      </c>
      <c r="E693" t="str">
        <f t="shared" ca="1" si="175"/>
        <v>2082年3月</v>
      </c>
      <c r="F693">
        <f ca="1">IF(OR(入力項目!$N$5&lt;$A693,AND(入力項目!$N$5=$A693,入力項目!$N$6&lt;$D693)),IF(F692=0,1,IF(G693=12,F692+1,F692)),0)</f>
        <v>57</v>
      </c>
      <c r="G693">
        <f ca="1">IF(OR(入力項目!$N$5&lt;$A693,AND(入力項目!$N$5=$A693,入力項目!$N$6&lt;$D693)),IF(G692=12,1,G692+1),0)</f>
        <v>5</v>
      </c>
      <c r="H693" t="str">
        <f t="shared" ca="1" si="176"/>
        <v>57_5</v>
      </c>
      <c r="I693">
        <f ca="1">IF(
  IFERROR(AND($C693&gt;0,MOD($C693,入力項目!$N$22)=0,$D693=入力項目!$N$23), FALSE),
  1,
  IF(
    AND(I692&gt;0,J692=12),
    IF(I692=入力項目!$N$28, 0, I692+1),
    I692
  )
)</f>
        <v>3</v>
      </c>
      <c r="J693">
        <f ca="1">IF($D693=入力項目!$N$23,1,IFERROR(J692+1,1))</f>
        <v>10</v>
      </c>
      <c r="K693" t="str">
        <f t="shared" ca="1" si="177"/>
        <v>3_10</v>
      </c>
      <c r="L693">
        <f ca="1">L692+IF(入力項目!$D$4=$D693,1,0)</f>
        <v>86</v>
      </c>
      <c r="M693" t="str">
        <f t="shared" ca="1" si="178"/>
        <v>86歳</v>
      </c>
      <c r="N693">
        <f t="shared" ca="1" si="182"/>
        <v>87</v>
      </c>
      <c r="O693" t="str">
        <f t="shared" ca="1" si="179"/>
        <v>87歳</v>
      </c>
      <c r="P693">
        <f t="shared" ca="1" si="183"/>
        <v>61</v>
      </c>
      <c r="Q693">
        <f t="shared" ca="1" si="184"/>
        <v>59</v>
      </c>
      <c r="R693">
        <f t="shared" ca="1" si="185"/>
        <v>2082</v>
      </c>
      <c r="S693">
        <f t="shared" ca="1" si="186"/>
        <v>2082</v>
      </c>
      <c r="T693">
        <f t="shared" ca="1" si="187"/>
        <v>2082</v>
      </c>
      <c r="U693">
        <f t="shared" ca="1" si="188"/>
        <v>2082</v>
      </c>
      <c r="V693" s="10">
        <f t="shared" ca="1" si="189"/>
        <v>52765925</v>
      </c>
      <c r="W693" s="10">
        <f ca="1">IF($L693&lt;その他マスタ!$B$1,VLOOKUP($D693,月別収支!$A$2:$H$13,2,FALSE),その他マスタ!$B$3)+IF(AND($L693=その他マスタ!$B$1,入力項目!$I$9="あり",$D693=入力項目!$D$4),その他マスタ!$B$2,0)</f>
        <v>150000</v>
      </c>
      <c r="X693" s="10">
        <f ca="1">-IF(入力項目!$K$5=TRUE,
IF($F693+$G693&lt;3,VLOOKUP($D693,月別収支!$A$2:$H$13,8,FALSE),0)+IFERROR(VLOOKUP($H693,住宅ローン計算!C:P,13,FALSE),0)+IF($F693&gt;1,IF(OR($G693=3,$G693=6,$G693=9,$G693=12),ROUNDUP(入力項目!$N$18/4,0),0),0),
VLOOKUP($D693,月別収支!$A$2:$H$13,8,FALSE))</f>
        <v>0</v>
      </c>
      <c r="Y693" s="10">
        <f ca="1">-VLOOKUP($D693,月別収支!$A$2:$H$13,3,FALSE)</f>
        <v>-75000</v>
      </c>
      <c r="Z693" s="10">
        <f ca="1">-VLOOKUP($D693,月別収支!$A$2:$H$13,4,FALSE)</f>
        <v>-27000</v>
      </c>
      <c r="AA693" s="10">
        <f ca="1">-VLOOKUP($D693,月別収支!$A$2:$H$13,6,FALSE)</f>
        <v>-10000</v>
      </c>
      <c r="AB693" s="10">
        <f ca="1">-(
VLOOKUP($D693,月別収支!$A$2:$H$13,5,FALSE)+IF(AND(入力項目!$I$27&lt;=$A693,ISEVEN($A693-入力項目!$I$27),入力項目!$I$28=$D693),入力項目!$I$26,0)
+IF(入力項目!$K$26=TRUE,
IFERROR(VLOOKUP($K693,マイカーローン計算!C:P,13,FALSE),0),
IFERROR(
  IF(AND($C693&gt;0,MOD($C693,入力項目!$N$22)=0,$D693=入力項目!$N$23),入力項目!$N$24,0),
 0
)
)
)</f>
        <v>-20000</v>
      </c>
      <c r="AC693" s="10">
        <f ca="1">-IF($A693&lt;入力項目!$N$33,入力項目!$N$35,IF(AND($A693=入力項目!$N$33,$D693&lt;=入力項目!$N$34),入力項目!$N$35,0))</f>
        <v>0</v>
      </c>
      <c r="AD693">
        <f ca="1">-(
_xlfn.IFS(
P693&lt;=入力項目!$S$11,0,
AND(P693&gt;=入力項目!$S$11+1,P693&lt;=3),IFERROR(VLOOKUP(入力項目!$S$12,子育て関連マスタ!$I$4:$M$5,4,FALSE),0),
AND(P693&gt;=4,P693&lt;=6),IFERROR(VLOOKUP(入力項目!$S$13,子育て関連マスタ!$I$9:$M$12,4,FALSE),0),
AND(P693&gt;=7,P693&lt;=12),IFERROR(VLOOKUP(入力項目!$S$14,子育て関連マスタ!$I$16:$M$17,4,FALSE),0),
AND(P693&gt;=13,P693&lt;=15),IFERROR(VLOOKUP(入力項目!$S$15,子育て関連マスタ!$I$21:$M$22,4,FALSE),0),
AND(P693&gt;=16,P693&lt;=18),IFERROR(VLOOKUP(入力項目!$S$16,子育て関連マスタ!$I$26:$M$28,4,FALSE),0),
AND(P693&gt;=19,P693&lt;=20,入力項目!$S$16="高専"),IFERROR(VLOOKUP(入力項目!$S$16,子育て関連マスタ!$I$26:$M$28,4,FALSE),0),
AND(P693&gt;=19,P693&lt;=20,入力項目!$S$16&lt;&gt;"高専"),IFERROR(VLOOKUP(入力項目!$S$17,子育て関連マスタ!$I$32:$M$37,4,FALSE),0),
AND(P693&gt;=21,P693&lt;=22,入力項目!$S$16="高専"),IFERROR(VLOOKUP(入力項目!$S$17,子育て関連マスタ!$I$32:$M$34,4,FALSE),0),
AND(P693&gt;=21,P693&lt;=22,入力項目!$S$16&lt;&gt;"高専"),IFERROR(VLOOKUP(入力項目!$S$17,子育て関連マスタ!$I$32:$M$34,4,FALSE),0),
P693&gt;=23,0
) +
IF($D693=4,
  IFERROR(_xlfn.IFS(
  P693&lt;=入力項目!$S$11,0,
  AND(P693=入力項目!$S$11),IFERROR(VLOOKUP(入力項目!$S$12,子育て関連マスタ!$I$4:$M$5,2,FALSE),0),
  AND(P693=4),IFERROR(VLOOKUP(入力項目!$S$13,子育て関連マスタ!$I$9:$M$12,2,FALSE),0),
  AND(P693=7),IFERROR(VLOOKUP(入力項目!$S$14,子育て関連マスタ!$I$16:$M$17,2,FALSE),0),
  AND(P693=13),IFERROR(VLOOKUP(入力項目!$S$15,子育て関連マスタ!$I$21:$M$22,2,FALSE),0),
  AND(P693=16),IFERROR(VLOOKUP(入力項目!$S$16,子育て関連マスタ!$I$26:$M$28,2,FALSE),0),
  AND(P693=19,入力項目!$S$16&lt;&gt;"高専"),IFERROR(VLOOKUP(入力項目!$S$17,子育て関連マスタ!$I$32:$M$37,2,FALSE),0),
  AND(P693=21,入力項目!$S$16="高専"),IFERROR(VLOOKUP(入力項目!$S$17,子育て関連マスタ!$I$32:$M$37,2,FALSE),0),
  P693&gt;=22,0
  ),0),0
) +
IF(AND(P693&gt;=1,P693&lt;=15),IF($D693=入力項目!$S$8,入力項目!$S$3,0),0) +
IF(AND(P693&gt;=1,P693&lt;=15),IF($D693=5,入力項目!$S$4,0),0) +
IF(AND(P693&gt;=1,P693&lt;=15),IF($D693=12,入力項目!$S$5,0),0) +
IF(AND(入力項目!$S$7=$A693,入力項目!$S$8=$D693),子育て関連マスタ!$C$14,0) +
IFERROR(IF(AND(YEAR(EDATE(DATE(入力項目!$S$7,入力項目!$S$8,1),1))=$A693,MONTH(EDATE(DATE(入力項目!$S$7,入力項目!$S$8,1),1))=$D693),子育て関連マスタ!$C$15,0),0) +
IF(AND(OR(P693=3,P693=5,P693=7),$D693=11),子育て関連マスタ!$C$17,0) +
IF(AND(P693=20,$D693=1),子育て関連マスタ!$C$18,0) +
IF(AND(P693=20,$D693=1),
IFERROR(_xlfn.IFS(
入力項目!$S$10="男",子育て関連マスタ!$C$18,
入力項目!$S$10="女",子育て関連マスタ!$C$19
),0),0
) +
IF(AND(P693&gt;=入力項目!$S$18,P693&lt;=入力項目!$S$19),入力項目!$S$20,0) +
IF(AND(P693&gt;=入力項目!$S$21,P693&lt;=入力項目!$S$22),入力項目!$S$23,0) +
IF(AND(P693&gt;=入力項目!$S$24,P693&lt;=入力項目!$S$25),入力項目!$S$26,0)
)</f>
        <v>0</v>
      </c>
      <c r="AE693">
        <f ca="1">-(
_xlfn.IFS(
Q693&lt;=入力項目!$S$11,0,
AND(Q693&gt;=入力項目!$S$11+1,Q693&lt;=3),IFERROR(VLOOKUP(入力項目!$S$12,子育て関連マスタ!$I$4:$M$5,4,FALSE),0),
AND(Q693&gt;=4,Q693&lt;=6),IFERROR(VLOOKUP(入力項目!$S$13,子育て関連マスタ!$I$9:$M$12,4,FALSE),0),
AND(Q693&gt;=7,Q693&lt;=12),IFERROR(VLOOKUP(入力項目!$S$14,子育て関連マスタ!$I$16:$M$17,4,FALSE),0),
AND(Q693&gt;=13,Q693&lt;=15),IFERROR(VLOOKUP(入力項目!$S$15,子育て関連マスタ!$I$21:$M$22,4,FALSE),0),
AND(Q693&gt;=16,Q693&lt;=18),IFERROR(VLOOKUP(入力項目!$S$16,子育て関連マスタ!$I$26:$M$28,4,FALSE),0),
AND(Q693&gt;=19,Q693&lt;=20,入力項目!$S$16="高専"),IFERROR(VLOOKUP(入力項目!$S$16,子育て関連マスタ!$I$26:$M$28,4,FALSE),0),
AND(Q693&gt;=19,Q693&lt;=20,入力項目!$S$16&lt;&gt;"高専"),IFERROR(VLOOKUP(入力項目!$S$17,子育て関連マスタ!$I$32:$M$37,4,FALSE),0),
AND(Q693&gt;=21,Q693&lt;=22,入力項目!$S$16="高専"),IFERROR(VLOOKUP(入力項目!$S$17,子育て関連マスタ!$I$32:$M$34,4,FALSE),0),
AND(Q693&gt;=21,Q693&lt;=22,入力項目!$S$16&lt;&gt;"高専"),IFERROR(VLOOKUP(入力項目!$S$17,子育て関連マスタ!$I$32:$M$34,4,FALSE),0),
Q693&gt;=23,0
) +
IF($D693=4,
  IFERROR(_xlfn.IFS(
  Q693&lt;=入力項目!$S$11,0,
  AND(Q693=入力項目!$S$11),IFERROR(VLOOKUP(入力項目!$S$12,子育て関連マスタ!$I$4:$M$5,2,FALSE),0),
  AND(Q693=4),IFERROR(VLOOKUP(入力項目!$S$13,子育て関連マスタ!$I$9:$M$12,2,FALSE),0),
  AND(Q693=7),IFERROR(VLOOKUP(入力項目!$S$14,子育て関連マスタ!$I$16:$M$17,2,FALSE),0),
  AND(Q693=13),IFERROR(VLOOKUP(入力項目!$S$15,子育て関連マスタ!$I$21:$M$22,2,FALSE),0),
  AND(Q693=16),IFERROR(VLOOKUP(入力項目!$S$16,子育て関連マスタ!$I$26:$M$28,2,FALSE),0),
  AND(Q693=19,入力項目!$S$16&lt;&gt;"高専"),IFERROR(VLOOKUP(入力項目!$S$17,子育て関連マスタ!$I$32:$M$37,2,FALSE),0),
  AND(Q693=21,入力項目!$S$16="高専"),IFERROR(VLOOKUP(入力項目!$S$17,子育て関連マスタ!$I$32:$M$37,2,FALSE),0),
  Q693&gt;=22,0
  ),0),0
) +
IF(AND(Q693&gt;=1,Q693&lt;=15),IF($D693=入力項目!$S$8,入力項目!$S$3,0),0) +
IF(AND(Q693&gt;=1,Q693&lt;=15),IF($D693=5,入力項目!$S$4,0),0) +
IF(AND(Q693&gt;=1,Q693&lt;=15),IF($D693=12,入力項目!$S$5,0),0) +
IF(AND(入力項目!$S$7=$A693,入力項目!$S$8=$D693),子育て関連マスタ!$C$14,0) +
IFERROR(IF(AND(YEAR(EDATE(DATE(入力項目!$S$7,入力項目!$S$8,1),1))=$A693,MONTH(EDATE(DATE(入力項目!$S$7,入力項目!$S$8,1),1))=$D693),子育て関連マスタ!$C$15,0),0) +
IF(AND(OR(Q693=3,Q693=5,Q693=7),$D693=11),子育て関連マスタ!$C$17,0) +
IF(AND(Q693=20,$D693=1),子育て関連マスタ!$C$18,0) +
IF(AND(Q693=20,$D693=1),
IFERROR(_xlfn.IFS(
入力項目!$S$10="男",子育て関連マスタ!$C$18,
入力項目!$S$10="女",子育て関連マスタ!$C$19
),0),0
) +
IF(AND(Q693&gt;=入力項目!$S$18,Q693&lt;=入力項目!$S$19),入力項目!$S$20,0) +
IF(AND(Q693&gt;=入力項目!$S$21,Q693&lt;=入力項目!$S$22),入力項目!$S$23,0) +
IF(AND(Q693&gt;=入力項目!$S$24,Q693&lt;=入力項目!$S$25),入力項目!$S$26,0)
)</f>
        <v>0</v>
      </c>
      <c r="AF693">
        <f ca="1">-(
_xlfn.IFS(
R693&lt;=入力項目!$S$11,0,
AND(R693&gt;=入力項目!$S$11+1,R693&lt;=3),IFERROR(VLOOKUP(入力項目!$S$12,子育て関連マスタ!$I$4:$M$5,4,FALSE),0),
AND(R693&gt;=4,R693&lt;=6),IFERROR(VLOOKUP(入力項目!$S$13,子育て関連マスタ!$I$9:$M$12,4,FALSE),0),
AND(R693&gt;=7,R693&lt;=12),IFERROR(VLOOKUP(入力項目!$S$14,子育て関連マスタ!$I$16:$M$17,4,FALSE),0),
AND(R693&gt;=13,R693&lt;=15),IFERROR(VLOOKUP(入力項目!$S$15,子育て関連マスタ!$I$21:$M$22,4,FALSE),0),
AND(R693&gt;=16,R693&lt;=18),IFERROR(VLOOKUP(入力項目!$S$16,子育て関連マスタ!$I$26:$M$28,4,FALSE),0),
AND(R693&gt;=19,R693&lt;=20,入力項目!$S$16="高専"),IFERROR(VLOOKUP(入力項目!$S$16,子育て関連マスタ!$I$26:$M$28,4,FALSE),0),
AND(R693&gt;=19,R693&lt;=20,入力項目!$S$16&lt;&gt;"高専"),IFERROR(VLOOKUP(入力項目!$S$17,子育て関連マスタ!$I$32:$M$37,4,FALSE),0),
AND(R693&gt;=21,R693&lt;=22,入力項目!$S$16="高専"),IFERROR(VLOOKUP(入力項目!$S$17,子育て関連マスタ!$I$32:$M$34,4,FALSE),0),
AND(R693&gt;=21,R693&lt;=22,入力項目!$S$16&lt;&gt;"高専"),IFERROR(VLOOKUP(入力項目!$S$17,子育て関連マスタ!$I$32:$M$34,4,FALSE),0),
R693&gt;=23,0
) +
IF($D693=4,
  IFERROR(_xlfn.IFS(
  R693&lt;=入力項目!$S$11,0,
  AND(R693=入力項目!$S$11),IFERROR(VLOOKUP(入力項目!$S$12,子育て関連マスタ!$I$4:$M$5,2,FALSE),0),
  AND(R693=4),IFERROR(VLOOKUP(入力項目!$S$13,子育て関連マスタ!$I$9:$M$12,2,FALSE),0),
  AND(R693=7),IFERROR(VLOOKUP(入力項目!$S$14,子育て関連マスタ!$I$16:$M$17,2,FALSE),0),
  AND(R693=13),IFERROR(VLOOKUP(入力項目!$S$15,子育て関連マスタ!$I$21:$M$22,2,FALSE),0),
  AND(R693=16),IFERROR(VLOOKUP(入力項目!$S$16,子育て関連マスタ!$I$26:$M$28,2,FALSE),0),
  AND(R693=19,入力項目!$S$16&lt;&gt;"高専"),IFERROR(VLOOKUP(入力項目!$S$17,子育て関連マスタ!$I$32:$M$37,2,FALSE),0),
  AND(R693=21,入力項目!$S$16="高専"),IFERROR(VLOOKUP(入力項目!$S$17,子育て関連マスタ!$I$32:$M$37,2,FALSE),0),
  R693&gt;=22,0
  ),0),0
) +
IF(AND(R693&gt;=1,R693&lt;=15),IF($D693=入力項目!$S$8,入力項目!$S$3,0),0) +
IF(AND(R693&gt;=1,R693&lt;=15),IF($D693=5,入力項目!$S$4,0),0) +
IF(AND(R693&gt;=1,R693&lt;=15),IF($D693=12,入力項目!$S$5,0),0) +
IF(AND(入力項目!$S$7=$A693,入力項目!$S$8=$D693),子育て関連マスタ!$C$14,0) +
IFERROR(IF(AND(YEAR(EDATE(DATE(入力項目!$S$7,入力項目!$S$8,1),1))=$A693,MONTH(EDATE(DATE(入力項目!$S$7,入力項目!$S$8,1),1))=$D693),子育て関連マスタ!$C$15,0),0) +
IF(AND(OR(R693=3,R693=5,R693=7),$D693=11),子育て関連マスタ!$C$17,0) +
IF(AND(R693=20,$D693=1),子育て関連マスタ!$C$18,0) +
IF(AND(R693=20,$D693=1),
IFERROR(_xlfn.IFS(
入力項目!$S$10="男",子育て関連マスタ!$C$18,
入力項目!$S$10="女",子育て関連マスタ!$C$19
),0),0
) +
IF(AND(R693&gt;=入力項目!$S$18,R693&lt;=入力項目!$S$19),入力項目!$S$20,0) +
IF(AND(R693&gt;=入力項目!$S$21,R693&lt;=入力項目!$S$22),入力項目!$S$23,0) +
IF(AND(R693&gt;=入力項目!$S$24,R693&lt;=入力項目!$S$25),入力項目!$S$26,0)
)</f>
        <v>0</v>
      </c>
      <c r="AG693">
        <f ca="1">-(
_xlfn.IFS(
S693&lt;=入力項目!$S$11,0,
AND(S693&gt;=入力項目!$S$11+1,S693&lt;=3),IFERROR(VLOOKUP(入力項目!$S$12,子育て関連マスタ!$I$4:$M$5,4,FALSE),0),
AND(S693&gt;=4,S693&lt;=6),IFERROR(VLOOKUP(入力項目!$S$13,子育て関連マスタ!$I$9:$M$12,4,FALSE),0),
AND(S693&gt;=7,S693&lt;=12),IFERROR(VLOOKUP(入力項目!$S$14,子育て関連マスタ!$I$16:$M$17,4,FALSE),0),
AND(S693&gt;=13,S693&lt;=15),IFERROR(VLOOKUP(入力項目!$S$15,子育て関連マスタ!$I$21:$M$22,4,FALSE),0),
AND(S693&gt;=16,S693&lt;=18),IFERROR(VLOOKUP(入力項目!$S$16,子育て関連マスタ!$I$26:$M$28,4,FALSE),0),
AND(S693&gt;=19,S693&lt;=20,入力項目!$S$16="高専"),IFERROR(VLOOKUP(入力項目!$S$16,子育て関連マスタ!$I$26:$M$28,4,FALSE),0),
AND(S693&gt;=19,S693&lt;=20,入力項目!$S$16&lt;&gt;"高専"),IFERROR(VLOOKUP(入力項目!$S$17,子育て関連マスタ!$I$32:$M$37,4,FALSE),0),
AND(S693&gt;=21,S693&lt;=22,入力項目!$S$16="高専"),IFERROR(VLOOKUP(入力項目!$S$17,子育て関連マスタ!$I$32:$M$34,4,FALSE),0),
AND(S693&gt;=21,S693&lt;=22,入力項目!$S$16&lt;&gt;"高専"),IFERROR(VLOOKUP(入力項目!$S$17,子育て関連マスタ!$I$32:$M$34,4,FALSE),0),
S693&gt;=23,0
) +
IF($D693=4,
  IFERROR(_xlfn.IFS(
  S693&lt;=入力項目!$S$11,0,
  AND(S693=入力項目!$S$11),IFERROR(VLOOKUP(入力項目!$S$12,子育て関連マスタ!$I$4:$M$5,2,FALSE),0),
  AND(S693=4),IFERROR(VLOOKUP(入力項目!$S$13,子育て関連マスタ!$I$9:$M$12,2,FALSE),0),
  AND(S693=7),IFERROR(VLOOKUP(入力項目!$S$14,子育て関連マスタ!$I$16:$M$17,2,FALSE),0),
  AND(S693=13),IFERROR(VLOOKUP(入力項目!$S$15,子育て関連マスタ!$I$21:$M$22,2,FALSE),0),
  AND(S693=16),IFERROR(VLOOKUP(入力項目!$S$16,子育て関連マスタ!$I$26:$M$28,2,FALSE),0),
  AND(S693=19,入力項目!$S$16&lt;&gt;"高専"),IFERROR(VLOOKUP(入力項目!$S$17,子育て関連マスタ!$I$32:$M$37,2,FALSE),0),
  AND(S693=21,入力項目!$S$16="高専"),IFERROR(VLOOKUP(入力項目!$S$17,子育て関連マスタ!$I$32:$M$37,2,FALSE),0),
  S693&gt;=22,0
  ),0),0
) +
IF(AND(S693&gt;=1,S693&lt;=15),IF($D693=入力項目!$S$8,入力項目!$S$3,0),0) +
IF(AND(S693&gt;=1,S693&lt;=15),IF($D693=5,入力項目!$S$4,0),0) +
IF(AND(S693&gt;=1,S693&lt;=15),IF($D693=12,入力項目!$S$5,0),0) +
IF(AND(入力項目!$S$7=$A693,入力項目!$S$8=$D693),子育て関連マスタ!$C$14,0) +
IFERROR(IF(AND(YEAR(EDATE(DATE(入力項目!$S$7,入力項目!$S$8,1),1))=$A693,MONTH(EDATE(DATE(入力項目!$S$7,入力項目!$S$8,1),1))=$D693),子育て関連マスタ!$C$15,0),0) +
IF(AND(OR(S693=3,S693=5,S693=7),$D693=11),子育て関連マスタ!$C$17,0) +
IF(AND(S693=20,$D693=1),子育て関連マスタ!$C$18,0) +
IF(AND(S693=20,$D693=1),
IFERROR(_xlfn.IFS(
入力項目!$S$10="男",子育て関連マスタ!$C$18,
入力項目!$S$10="女",子育て関連マスタ!$C$19
),0),0
) +
IF(AND(S693&gt;=入力項目!$S$18,S693&lt;=入力項目!$S$19),入力項目!$S$20,0) +
IF(AND(S693&gt;=入力項目!$S$21,S693&lt;=入力項目!$S$22),入力項目!$S$23,0) +
IF(AND(S693&gt;=入力項目!$S$24,S693&lt;=入力項目!$S$25),入力項目!$S$26,0)
)</f>
        <v>0</v>
      </c>
      <c r="AH693">
        <f ca="1">-(
_xlfn.IFS(
T693&lt;=入力項目!$S$11,0,
AND(T693&gt;=入力項目!$S$11+1,T693&lt;=3),IFERROR(VLOOKUP(入力項目!$S$12,子育て関連マスタ!$I$4:$M$5,4,FALSE),0),
AND(T693&gt;=4,T693&lt;=6),IFERROR(VLOOKUP(入力項目!$S$13,子育て関連マスタ!$I$9:$M$12,4,FALSE),0),
AND(T693&gt;=7,T693&lt;=12),IFERROR(VLOOKUP(入力項目!$S$14,子育て関連マスタ!$I$16:$M$17,4,FALSE),0),
AND(T693&gt;=13,T693&lt;=15),IFERROR(VLOOKUP(入力項目!$S$15,子育て関連マスタ!$I$21:$M$22,4,FALSE),0),
AND(T693&gt;=16,T693&lt;=18),IFERROR(VLOOKUP(入力項目!$S$16,子育て関連マスタ!$I$26:$M$28,4,FALSE),0),
AND(T693&gt;=19,T693&lt;=20,入力項目!$S$16="高専"),IFERROR(VLOOKUP(入力項目!$S$16,子育て関連マスタ!$I$26:$M$28,4,FALSE),0),
AND(T693&gt;=19,T693&lt;=20,入力項目!$S$16&lt;&gt;"高専"),IFERROR(VLOOKUP(入力項目!$S$17,子育て関連マスタ!$I$32:$M$37,4,FALSE),0),
AND(T693&gt;=21,T693&lt;=22,入力項目!$S$16="高専"),IFERROR(VLOOKUP(入力項目!$S$17,子育て関連マスタ!$I$32:$M$34,4,FALSE),0),
AND(T693&gt;=21,T693&lt;=22,入力項目!$S$16&lt;&gt;"高専"),IFERROR(VLOOKUP(入力項目!$S$17,子育て関連マスタ!$I$32:$M$34,4,FALSE),0),
T693&gt;=23,0
) +
IF($D693=4,
  IFERROR(_xlfn.IFS(
  T693&lt;=入力項目!$S$11,0,
  AND(T693=入力項目!$S$11),IFERROR(VLOOKUP(入力項目!$S$12,子育て関連マスタ!$I$4:$M$5,2,FALSE),0),
  AND(T693=4),IFERROR(VLOOKUP(入力項目!$S$13,子育て関連マスタ!$I$9:$M$12,2,FALSE),0),
  AND(T693=7),IFERROR(VLOOKUP(入力項目!$S$14,子育て関連マスタ!$I$16:$M$17,2,FALSE),0),
  AND(T693=13),IFERROR(VLOOKUP(入力項目!$S$15,子育て関連マスタ!$I$21:$M$22,2,FALSE),0),
  AND(T693=16),IFERROR(VLOOKUP(入力項目!$S$16,子育て関連マスタ!$I$26:$M$28,2,FALSE),0),
  AND(T693=19,入力項目!$S$16&lt;&gt;"高専"),IFERROR(VLOOKUP(入力項目!$S$17,子育て関連マスタ!$I$32:$M$37,2,FALSE),0),
  AND(T693=21,入力項目!$S$16="高専"),IFERROR(VLOOKUP(入力項目!$S$17,子育て関連マスタ!$I$32:$M$37,2,FALSE),0),
  T693&gt;=22,0
  ),0),0
) +
IF(AND(T693&gt;=1,T693&lt;=15),IF($D693=入力項目!$S$8,入力項目!$S$3,0),0) +
IF(AND(T693&gt;=1,T693&lt;=15),IF($D693=5,入力項目!$S$4,0),0) +
IF(AND(T693&gt;=1,T693&lt;=15),IF($D693=12,入力項目!$S$5,0),0) +
IF(AND(入力項目!$S$7=$A693,入力項目!$S$8=$D693),子育て関連マスタ!$C$14,0) +
IFERROR(IF(AND(YEAR(EDATE(DATE(入力項目!$S$7,入力項目!$S$8,1),1))=$A693,MONTH(EDATE(DATE(入力項目!$S$7,入力項目!$S$8,1),1))=$D693),子育て関連マスタ!$C$15,0),0) +
IF(AND(OR(T693=3,T693=5,T693=7),$D693=11),子育て関連マスタ!$C$17,0) +
IF(AND(T693=20,$D693=1),子育て関連マスタ!$C$18,0) +
IF(AND(T693=20,$D693=1),
IFERROR(_xlfn.IFS(
入力項目!$S$10="男",子育て関連マスタ!$C$18,
入力項目!$S$10="女",子育て関連マスタ!$C$19
),0),0
) +
IF(AND(T693&gt;=入力項目!$S$18,T693&lt;=入力項目!$S$19),入力項目!$S$20,0) +
IF(AND(T693&gt;=入力項目!$S$21,T693&lt;=入力項目!$S$22),入力項目!$S$23,0) +
IF(AND(T693&gt;=入力項目!$S$24,T693&lt;=入力項目!$S$25),入力項目!$S$26,0)
)</f>
        <v>0</v>
      </c>
      <c r="AI693">
        <f ca="1">-(
_xlfn.IFS(
U693&lt;=入力項目!$S$11,0,
AND(U693&gt;=入力項目!$S$11+1,U693&lt;=3),IFERROR(VLOOKUP(入力項目!$S$12,子育て関連マスタ!$I$4:$M$5,4,FALSE),0),
AND(U693&gt;=4,U693&lt;=6),IFERROR(VLOOKUP(入力項目!$S$13,子育て関連マスタ!$I$9:$M$12,4,FALSE),0),
AND(U693&gt;=7,U693&lt;=12),IFERROR(VLOOKUP(入力項目!$S$14,子育て関連マスタ!$I$16:$M$17,4,FALSE),0),
AND(U693&gt;=13,U693&lt;=15),IFERROR(VLOOKUP(入力項目!$S$15,子育て関連マスタ!$I$21:$M$22,4,FALSE),0),
AND(U693&gt;=16,U693&lt;=18),IFERROR(VLOOKUP(入力項目!$S$16,子育て関連マスタ!$I$26:$M$28,4,FALSE),0),
AND(U693&gt;=19,U693&lt;=20,入力項目!$S$16="高専"),IFERROR(VLOOKUP(入力項目!$S$16,子育て関連マスタ!$I$26:$M$28,4,FALSE),0),
AND(U693&gt;=19,U693&lt;=20,入力項目!$S$16&lt;&gt;"高専"),IFERROR(VLOOKUP(入力項目!$S$17,子育て関連マスタ!$I$32:$M$37,4,FALSE),0),
AND(U693&gt;=21,U693&lt;=22,入力項目!$S$16="高専"),IFERROR(VLOOKUP(入力項目!$S$17,子育て関連マスタ!$I$32:$M$34,4,FALSE),0),
AND(U693&gt;=21,U693&lt;=22,入力項目!$S$16&lt;&gt;"高専"),IFERROR(VLOOKUP(入力項目!$S$17,子育て関連マスタ!$I$32:$M$34,4,FALSE),0),
U693&gt;=23,0
) +
IF($D693=4,
  IFERROR(_xlfn.IFS(
  U693&lt;=入力項目!$S$11,0,
  AND(U693=入力項目!$S$11),IFERROR(VLOOKUP(入力項目!$S$12,子育て関連マスタ!$I$4:$M$5,2,FALSE),0),
  AND(U693=4),IFERROR(VLOOKUP(入力項目!$S$13,子育て関連マスタ!$I$9:$M$12,2,FALSE),0),
  AND(U693=7),IFERROR(VLOOKUP(入力項目!$S$14,子育て関連マスタ!$I$16:$M$17,2,FALSE),0),
  AND(U693=13),IFERROR(VLOOKUP(入力項目!$S$15,子育て関連マスタ!$I$21:$M$22,2,FALSE),0),
  AND(U693=16),IFERROR(VLOOKUP(入力項目!$S$16,子育て関連マスタ!$I$26:$M$28,2,FALSE),0),
  AND(U693=19,入力項目!$S$16&lt;&gt;"高専"),IFERROR(VLOOKUP(入力項目!$S$17,子育て関連マスタ!$I$32:$M$37,2,FALSE),0),
  AND(U693=21,入力項目!$S$16="高専"),IFERROR(VLOOKUP(入力項目!$S$17,子育て関連マスタ!$I$32:$M$37,2,FALSE),0),
  U693&gt;=22,0
  ),0),0
) +
IF(AND(U693&gt;=1,U693&lt;=15),IF($D693=入力項目!$S$8,入力項目!$S$3,0),0) +
IF(AND(U693&gt;=1,U693&lt;=15),IF($D693=5,入力項目!$S$4,0),0) +
IF(AND(U693&gt;=1,U693&lt;=15),IF($D693=12,入力項目!$S$5,0),0) +
IF(AND(入力項目!$S$7=$A693,入力項目!$S$8=$D693),子育て関連マスタ!$C$14,0) +
IFERROR(IF(AND(YEAR(EDATE(DATE(入力項目!$S$7,入力項目!$S$8,1),1))=$A693,MONTH(EDATE(DATE(入力項目!$S$7,入力項目!$S$8,1),1))=$D693),子育て関連マスタ!$C$15,0),0) +
IF(AND(OR(U693=3,U693=5,U693=7),$D693=11),子育て関連マスタ!$C$17,0) +
IF(AND(U693=20,$D693=1),子育て関連マスタ!$C$18,0) +
IF(AND(U693=20,$D693=1),
IFERROR(_xlfn.IFS(
入力項目!$S$10="男",子育て関連マスタ!$C$18,
入力項目!$S$10="女",子育て関連マスタ!$C$19
),0),0
) +
IF(AND(U693&gt;=入力項目!$S$18,U693&lt;=入力項目!$S$19),入力項目!$S$20,0) +
IF(AND(U693&gt;=入力項目!$S$21,U693&lt;=入力項目!$S$22),入力項目!$S$23,0) +
IF(AND(U693&gt;=入力項目!$S$24,U693&lt;=入力項目!$S$25),入力項目!$S$26,0)
)</f>
        <v>0</v>
      </c>
      <c r="AJ693" s="10">
        <f ca="1">-VLOOKUP($D693,月別収支!$A$2:$H$13,7,FALSE)</f>
        <v>-20000</v>
      </c>
    </row>
    <row r="694" spans="1:36" x14ac:dyDescent="0.4">
      <c r="A694">
        <f t="shared" ca="1" si="190"/>
        <v>2082</v>
      </c>
      <c r="B694">
        <f t="shared" ca="1" si="180"/>
        <v>2082</v>
      </c>
      <c r="C694">
        <f t="shared" ca="1" si="181"/>
        <v>58</v>
      </c>
      <c r="D694">
        <f t="shared" ca="1" si="191"/>
        <v>4</v>
      </c>
      <c r="E694" t="str">
        <f t="shared" ca="1" si="175"/>
        <v>2082年4月</v>
      </c>
      <c r="F694">
        <f ca="1">IF(OR(入力項目!$N$5&lt;$A694,AND(入力項目!$N$5=$A694,入力項目!$N$6&lt;$D694)),IF(F693=0,1,IF(G694=12,F693+1,F693)),0)</f>
        <v>57</v>
      </c>
      <c r="G694">
        <f ca="1">IF(OR(入力項目!$N$5&lt;$A694,AND(入力項目!$N$5=$A694,入力項目!$N$6&lt;$D694)),IF(G693=12,1,G693+1),0)</f>
        <v>6</v>
      </c>
      <c r="H694" t="str">
        <f t="shared" ca="1" si="176"/>
        <v>57_6</v>
      </c>
      <c r="I694">
        <f ca="1">IF(
  IFERROR(AND($C694&gt;0,MOD($C694,入力項目!$N$22)=0,$D694=入力項目!$N$23), FALSE),
  1,
  IF(
    AND(I693&gt;0,J693=12),
    IF(I693=入力項目!$N$28, 0, I693+1),
    I693
  )
)</f>
        <v>3</v>
      </c>
      <c r="J694">
        <f ca="1">IF($D694=入力項目!$N$23,1,IFERROR(J693+1,1))</f>
        <v>11</v>
      </c>
      <c r="K694" t="str">
        <f t="shared" ca="1" si="177"/>
        <v>3_11</v>
      </c>
      <c r="L694">
        <f ca="1">L693+IF(入力項目!$D$4=$D694,1,0)</f>
        <v>86</v>
      </c>
      <c r="M694" t="str">
        <f t="shared" ca="1" si="178"/>
        <v>86歳</v>
      </c>
      <c r="N694">
        <f t="shared" ca="1" si="182"/>
        <v>87</v>
      </c>
      <c r="O694" t="str">
        <f t="shared" ca="1" si="179"/>
        <v>87歳</v>
      </c>
      <c r="P694">
        <f t="shared" ca="1" si="183"/>
        <v>62</v>
      </c>
      <c r="Q694">
        <f t="shared" ca="1" si="184"/>
        <v>60</v>
      </c>
      <c r="R694">
        <f t="shared" ca="1" si="185"/>
        <v>2083</v>
      </c>
      <c r="S694">
        <f t="shared" ca="1" si="186"/>
        <v>2083</v>
      </c>
      <c r="T694">
        <f t="shared" ca="1" si="187"/>
        <v>2083</v>
      </c>
      <c r="U694">
        <f t="shared" ca="1" si="188"/>
        <v>2083</v>
      </c>
      <c r="V694" s="10">
        <f t="shared" ca="1" si="189"/>
        <v>52726425</v>
      </c>
      <c r="W694" s="10">
        <f ca="1">IF($L694&lt;その他マスタ!$B$1,VLOOKUP($D694,月別収支!$A$2:$H$13,2,FALSE),その他マスタ!$B$3)+IF(AND($L694=その他マスタ!$B$1,入力項目!$I$9="あり",$D694=入力項目!$D$4),その他マスタ!$B$2,0)</f>
        <v>150000</v>
      </c>
      <c r="X694" s="10">
        <f ca="1">-IF(入力項目!$K$5=TRUE,
IF($F694+$G694&lt;3,VLOOKUP($D694,月別収支!$A$2:$H$13,8,FALSE),0)+IFERROR(VLOOKUP($H694,住宅ローン計算!C:P,13,FALSE),0)+IF($F694&gt;1,IF(OR($G694=3,$G694=6,$G694=9,$G694=12),ROUNDUP(入力項目!$N$18/4,0),0),0),
VLOOKUP($D694,月別収支!$A$2:$H$13,8,FALSE))</f>
        <v>-37500</v>
      </c>
      <c r="Y694" s="10">
        <f ca="1">-VLOOKUP($D694,月別収支!$A$2:$H$13,3,FALSE)</f>
        <v>-75000</v>
      </c>
      <c r="Z694" s="10">
        <f ca="1">-VLOOKUP($D694,月別収支!$A$2:$H$13,4,FALSE)</f>
        <v>-27000</v>
      </c>
      <c r="AA694" s="10">
        <f ca="1">-VLOOKUP($D694,月別収支!$A$2:$H$13,6,FALSE)</f>
        <v>-10000</v>
      </c>
      <c r="AB694" s="10">
        <f ca="1">-(
VLOOKUP($D694,月別収支!$A$2:$H$13,5,FALSE)+IF(AND(入力項目!$I$27&lt;=$A694,ISEVEN($A694-入力項目!$I$27),入力項目!$I$28=$D694),入力項目!$I$26,0)
+IF(入力項目!$K$26=TRUE,
IFERROR(VLOOKUP($K694,マイカーローン計算!C:P,13,FALSE),0),
IFERROR(
  IF(AND($C694&gt;0,MOD($C694,入力項目!$N$22)=0,$D694=入力項目!$N$23),入力項目!$N$24,0),
 0
)
)
)</f>
        <v>-20000</v>
      </c>
      <c r="AC694" s="10">
        <f ca="1">-IF($A694&lt;入力項目!$N$33,入力項目!$N$35,IF(AND($A694=入力項目!$N$33,$D694&lt;=入力項目!$N$34),入力項目!$N$35,0))</f>
        <v>0</v>
      </c>
      <c r="AD694">
        <f ca="1">-(
_xlfn.IFS(
P694&lt;=入力項目!$S$11,0,
AND(P694&gt;=入力項目!$S$11+1,P694&lt;=3),IFERROR(VLOOKUP(入力項目!$S$12,子育て関連マスタ!$I$4:$M$5,4,FALSE),0),
AND(P694&gt;=4,P694&lt;=6),IFERROR(VLOOKUP(入力項目!$S$13,子育て関連マスタ!$I$9:$M$12,4,FALSE),0),
AND(P694&gt;=7,P694&lt;=12),IFERROR(VLOOKUP(入力項目!$S$14,子育て関連マスタ!$I$16:$M$17,4,FALSE),0),
AND(P694&gt;=13,P694&lt;=15),IFERROR(VLOOKUP(入力項目!$S$15,子育て関連マスタ!$I$21:$M$22,4,FALSE),0),
AND(P694&gt;=16,P694&lt;=18),IFERROR(VLOOKUP(入力項目!$S$16,子育て関連マスタ!$I$26:$M$28,4,FALSE),0),
AND(P694&gt;=19,P694&lt;=20,入力項目!$S$16="高専"),IFERROR(VLOOKUP(入力項目!$S$16,子育て関連マスタ!$I$26:$M$28,4,FALSE),0),
AND(P694&gt;=19,P694&lt;=20,入力項目!$S$16&lt;&gt;"高専"),IFERROR(VLOOKUP(入力項目!$S$17,子育て関連マスタ!$I$32:$M$37,4,FALSE),0),
AND(P694&gt;=21,P694&lt;=22,入力項目!$S$16="高専"),IFERROR(VLOOKUP(入力項目!$S$17,子育て関連マスタ!$I$32:$M$34,4,FALSE),0),
AND(P694&gt;=21,P694&lt;=22,入力項目!$S$16&lt;&gt;"高専"),IFERROR(VLOOKUP(入力項目!$S$17,子育て関連マスタ!$I$32:$M$34,4,FALSE),0),
P694&gt;=23,0
) +
IF($D694=4,
  IFERROR(_xlfn.IFS(
  P694&lt;=入力項目!$S$11,0,
  AND(P694=入力項目!$S$11),IFERROR(VLOOKUP(入力項目!$S$12,子育て関連マスタ!$I$4:$M$5,2,FALSE),0),
  AND(P694=4),IFERROR(VLOOKUP(入力項目!$S$13,子育て関連マスタ!$I$9:$M$12,2,FALSE),0),
  AND(P694=7),IFERROR(VLOOKUP(入力項目!$S$14,子育て関連マスタ!$I$16:$M$17,2,FALSE),0),
  AND(P694=13),IFERROR(VLOOKUP(入力項目!$S$15,子育て関連マスタ!$I$21:$M$22,2,FALSE),0),
  AND(P694=16),IFERROR(VLOOKUP(入力項目!$S$16,子育て関連マスタ!$I$26:$M$28,2,FALSE),0),
  AND(P694=19,入力項目!$S$16&lt;&gt;"高専"),IFERROR(VLOOKUP(入力項目!$S$17,子育て関連マスタ!$I$32:$M$37,2,FALSE),0),
  AND(P694=21,入力項目!$S$16="高専"),IFERROR(VLOOKUP(入力項目!$S$17,子育て関連マスタ!$I$32:$M$37,2,FALSE),0),
  P694&gt;=22,0
  ),0),0
) +
IF(AND(P694&gt;=1,P694&lt;=15),IF($D694=入力項目!$S$8,入力項目!$S$3,0),0) +
IF(AND(P694&gt;=1,P694&lt;=15),IF($D694=5,入力項目!$S$4,0),0) +
IF(AND(P694&gt;=1,P694&lt;=15),IF($D694=12,入力項目!$S$5,0),0) +
IF(AND(入力項目!$S$7=$A694,入力項目!$S$8=$D694),子育て関連マスタ!$C$14,0) +
IFERROR(IF(AND(YEAR(EDATE(DATE(入力項目!$S$7,入力項目!$S$8,1),1))=$A694,MONTH(EDATE(DATE(入力項目!$S$7,入力項目!$S$8,1),1))=$D694),子育て関連マスタ!$C$15,0),0) +
IF(AND(OR(P694=3,P694=5,P694=7),$D694=11),子育て関連マスタ!$C$17,0) +
IF(AND(P694=20,$D694=1),子育て関連マスタ!$C$18,0) +
IF(AND(P694=20,$D694=1),
IFERROR(_xlfn.IFS(
入力項目!$S$10="男",子育て関連マスタ!$C$18,
入力項目!$S$10="女",子育て関連マスタ!$C$19
),0),0
) +
IF(AND(P694&gt;=入力項目!$S$18,P694&lt;=入力項目!$S$19),入力項目!$S$20,0) +
IF(AND(P694&gt;=入力項目!$S$21,P694&lt;=入力項目!$S$22),入力項目!$S$23,0) +
IF(AND(P694&gt;=入力項目!$S$24,P694&lt;=入力項目!$S$25),入力項目!$S$26,0)
)</f>
        <v>0</v>
      </c>
      <c r="AE694">
        <f ca="1">-(
_xlfn.IFS(
Q694&lt;=入力項目!$S$11,0,
AND(Q694&gt;=入力項目!$S$11+1,Q694&lt;=3),IFERROR(VLOOKUP(入力項目!$S$12,子育て関連マスタ!$I$4:$M$5,4,FALSE),0),
AND(Q694&gt;=4,Q694&lt;=6),IFERROR(VLOOKUP(入力項目!$S$13,子育て関連マスタ!$I$9:$M$12,4,FALSE),0),
AND(Q694&gt;=7,Q694&lt;=12),IFERROR(VLOOKUP(入力項目!$S$14,子育て関連マスタ!$I$16:$M$17,4,FALSE),0),
AND(Q694&gt;=13,Q694&lt;=15),IFERROR(VLOOKUP(入力項目!$S$15,子育て関連マスタ!$I$21:$M$22,4,FALSE),0),
AND(Q694&gt;=16,Q694&lt;=18),IFERROR(VLOOKUP(入力項目!$S$16,子育て関連マスタ!$I$26:$M$28,4,FALSE),0),
AND(Q694&gt;=19,Q694&lt;=20,入力項目!$S$16="高専"),IFERROR(VLOOKUP(入力項目!$S$16,子育て関連マスタ!$I$26:$M$28,4,FALSE),0),
AND(Q694&gt;=19,Q694&lt;=20,入力項目!$S$16&lt;&gt;"高専"),IFERROR(VLOOKUP(入力項目!$S$17,子育て関連マスタ!$I$32:$M$37,4,FALSE),0),
AND(Q694&gt;=21,Q694&lt;=22,入力項目!$S$16="高専"),IFERROR(VLOOKUP(入力項目!$S$17,子育て関連マスタ!$I$32:$M$34,4,FALSE),0),
AND(Q694&gt;=21,Q694&lt;=22,入力項目!$S$16&lt;&gt;"高専"),IFERROR(VLOOKUP(入力項目!$S$17,子育て関連マスタ!$I$32:$M$34,4,FALSE),0),
Q694&gt;=23,0
) +
IF($D694=4,
  IFERROR(_xlfn.IFS(
  Q694&lt;=入力項目!$S$11,0,
  AND(Q694=入力項目!$S$11),IFERROR(VLOOKUP(入力項目!$S$12,子育て関連マスタ!$I$4:$M$5,2,FALSE),0),
  AND(Q694=4),IFERROR(VLOOKUP(入力項目!$S$13,子育て関連マスタ!$I$9:$M$12,2,FALSE),0),
  AND(Q694=7),IFERROR(VLOOKUP(入力項目!$S$14,子育て関連マスタ!$I$16:$M$17,2,FALSE),0),
  AND(Q694=13),IFERROR(VLOOKUP(入力項目!$S$15,子育て関連マスタ!$I$21:$M$22,2,FALSE),0),
  AND(Q694=16),IFERROR(VLOOKUP(入力項目!$S$16,子育て関連マスタ!$I$26:$M$28,2,FALSE),0),
  AND(Q694=19,入力項目!$S$16&lt;&gt;"高専"),IFERROR(VLOOKUP(入力項目!$S$17,子育て関連マスタ!$I$32:$M$37,2,FALSE),0),
  AND(Q694=21,入力項目!$S$16="高専"),IFERROR(VLOOKUP(入力項目!$S$17,子育て関連マスタ!$I$32:$M$37,2,FALSE),0),
  Q694&gt;=22,0
  ),0),0
) +
IF(AND(Q694&gt;=1,Q694&lt;=15),IF($D694=入力項目!$S$8,入力項目!$S$3,0),0) +
IF(AND(Q694&gt;=1,Q694&lt;=15),IF($D694=5,入力項目!$S$4,0),0) +
IF(AND(Q694&gt;=1,Q694&lt;=15),IF($D694=12,入力項目!$S$5,0),0) +
IF(AND(入力項目!$S$7=$A694,入力項目!$S$8=$D694),子育て関連マスタ!$C$14,0) +
IFERROR(IF(AND(YEAR(EDATE(DATE(入力項目!$S$7,入力項目!$S$8,1),1))=$A694,MONTH(EDATE(DATE(入力項目!$S$7,入力項目!$S$8,1),1))=$D694),子育て関連マスタ!$C$15,0),0) +
IF(AND(OR(Q694=3,Q694=5,Q694=7),$D694=11),子育て関連マスタ!$C$17,0) +
IF(AND(Q694=20,$D694=1),子育て関連マスタ!$C$18,0) +
IF(AND(Q694=20,$D694=1),
IFERROR(_xlfn.IFS(
入力項目!$S$10="男",子育て関連マスタ!$C$18,
入力項目!$S$10="女",子育て関連マスタ!$C$19
),0),0
) +
IF(AND(Q694&gt;=入力項目!$S$18,Q694&lt;=入力項目!$S$19),入力項目!$S$20,0) +
IF(AND(Q694&gt;=入力項目!$S$21,Q694&lt;=入力項目!$S$22),入力項目!$S$23,0) +
IF(AND(Q694&gt;=入力項目!$S$24,Q694&lt;=入力項目!$S$25),入力項目!$S$26,0)
)</f>
        <v>0</v>
      </c>
      <c r="AF694">
        <f ca="1">-(
_xlfn.IFS(
R694&lt;=入力項目!$S$11,0,
AND(R694&gt;=入力項目!$S$11+1,R694&lt;=3),IFERROR(VLOOKUP(入力項目!$S$12,子育て関連マスタ!$I$4:$M$5,4,FALSE),0),
AND(R694&gt;=4,R694&lt;=6),IFERROR(VLOOKUP(入力項目!$S$13,子育て関連マスタ!$I$9:$M$12,4,FALSE),0),
AND(R694&gt;=7,R694&lt;=12),IFERROR(VLOOKUP(入力項目!$S$14,子育て関連マスタ!$I$16:$M$17,4,FALSE),0),
AND(R694&gt;=13,R694&lt;=15),IFERROR(VLOOKUP(入力項目!$S$15,子育て関連マスタ!$I$21:$M$22,4,FALSE),0),
AND(R694&gt;=16,R694&lt;=18),IFERROR(VLOOKUP(入力項目!$S$16,子育て関連マスタ!$I$26:$M$28,4,FALSE),0),
AND(R694&gt;=19,R694&lt;=20,入力項目!$S$16="高専"),IFERROR(VLOOKUP(入力項目!$S$16,子育て関連マスタ!$I$26:$M$28,4,FALSE),0),
AND(R694&gt;=19,R694&lt;=20,入力項目!$S$16&lt;&gt;"高専"),IFERROR(VLOOKUP(入力項目!$S$17,子育て関連マスタ!$I$32:$M$37,4,FALSE),0),
AND(R694&gt;=21,R694&lt;=22,入力項目!$S$16="高専"),IFERROR(VLOOKUP(入力項目!$S$17,子育て関連マスタ!$I$32:$M$34,4,FALSE),0),
AND(R694&gt;=21,R694&lt;=22,入力項目!$S$16&lt;&gt;"高専"),IFERROR(VLOOKUP(入力項目!$S$17,子育て関連マスタ!$I$32:$M$34,4,FALSE),0),
R694&gt;=23,0
) +
IF($D694=4,
  IFERROR(_xlfn.IFS(
  R694&lt;=入力項目!$S$11,0,
  AND(R694=入力項目!$S$11),IFERROR(VLOOKUP(入力項目!$S$12,子育て関連マスタ!$I$4:$M$5,2,FALSE),0),
  AND(R694=4),IFERROR(VLOOKUP(入力項目!$S$13,子育て関連マスタ!$I$9:$M$12,2,FALSE),0),
  AND(R694=7),IFERROR(VLOOKUP(入力項目!$S$14,子育て関連マスタ!$I$16:$M$17,2,FALSE),0),
  AND(R694=13),IFERROR(VLOOKUP(入力項目!$S$15,子育て関連マスタ!$I$21:$M$22,2,FALSE),0),
  AND(R694=16),IFERROR(VLOOKUP(入力項目!$S$16,子育て関連マスタ!$I$26:$M$28,2,FALSE),0),
  AND(R694=19,入力項目!$S$16&lt;&gt;"高専"),IFERROR(VLOOKUP(入力項目!$S$17,子育て関連マスタ!$I$32:$M$37,2,FALSE),0),
  AND(R694=21,入力項目!$S$16="高専"),IFERROR(VLOOKUP(入力項目!$S$17,子育て関連マスタ!$I$32:$M$37,2,FALSE),0),
  R694&gt;=22,0
  ),0),0
) +
IF(AND(R694&gt;=1,R694&lt;=15),IF($D694=入力項目!$S$8,入力項目!$S$3,0),0) +
IF(AND(R694&gt;=1,R694&lt;=15),IF($D694=5,入力項目!$S$4,0),0) +
IF(AND(R694&gt;=1,R694&lt;=15),IF($D694=12,入力項目!$S$5,0),0) +
IF(AND(入力項目!$S$7=$A694,入力項目!$S$8=$D694),子育て関連マスタ!$C$14,0) +
IFERROR(IF(AND(YEAR(EDATE(DATE(入力項目!$S$7,入力項目!$S$8,1),1))=$A694,MONTH(EDATE(DATE(入力項目!$S$7,入力項目!$S$8,1),1))=$D694),子育て関連マスタ!$C$15,0),0) +
IF(AND(OR(R694=3,R694=5,R694=7),$D694=11),子育て関連マスタ!$C$17,0) +
IF(AND(R694=20,$D694=1),子育て関連マスタ!$C$18,0) +
IF(AND(R694=20,$D694=1),
IFERROR(_xlfn.IFS(
入力項目!$S$10="男",子育て関連マスタ!$C$18,
入力項目!$S$10="女",子育て関連マスタ!$C$19
),0),0
) +
IF(AND(R694&gt;=入力項目!$S$18,R694&lt;=入力項目!$S$19),入力項目!$S$20,0) +
IF(AND(R694&gt;=入力項目!$S$21,R694&lt;=入力項目!$S$22),入力項目!$S$23,0) +
IF(AND(R694&gt;=入力項目!$S$24,R694&lt;=入力項目!$S$25),入力項目!$S$26,0)
)</f>
        <v>0</v>
      </c>
      <c r="AG694">
        <f ca="1">-(
_xlfn.IFS(
S694&lt;=入力項目!$S$11,0,
AND(S694&gt;=入力項目!$S$11+1,S694&lt;=3),IFERROR(VLOOKUP(入力項目!$S$12,子育て関連マスタ!$I$4:$M$5,4,FALSE),0),
AND(S694&gt;=4,S694&lt;=6),IFERROR(VLOOKUP(入力項目!$S$13,子育て関連マスタ!$I$9:$M$12,4,FALSE),0),
AND(S694&gt;=7,S694&lt;=12),IFERROR(VLOOKUP(入力項目!$S$14,子育て関連マスタ!$I$16:$M$17,4,FALSE),0),
AND(S694&gt;=13,S694&lt;=15),IFERROR(VLOOKUP(入力項目!$S$15,子育て関連マスタ!$I$21:$M$22,4,FALSE),0),
AND(S694&gt;=16,S694&lt;=18),IFERROR(VLOOKUP(入力項目!$S$16,子育て関連マスタ!$I$26:$M$28,4,FALSE),0),
AND(S694&gt;=19,S694&lt;=20,入力項目!$S$16="高専"),IFERROR(VLOOKUP(入力項目!$S$16,子育て関連マスタ!$I$26:$M$28,4,FALSE),0),
AND(S694&gt;=19,S694&lt;=20,入力項目!$S$16&lt;&gt;"高専"),IFERROR(VLOOKUP(入力項目!$S$17,子育て関連マスタ!$I$32:$M$37,4,FALSE),0),
AND(S694&gt;=21,S694&lt;=22,入力項目!$S$16="高専"),IFERROR(VLOOKUP(入力項目!$S$17,子育て関連マスタ!$I$32:$M$34,4,FALSE),0),
AND(S694&gt;=21,S694&lt;=22,入力項目!$S$16&lt;&gt;"高専"),IFERROR(VLOOKUP(入力項目!$S$17,子育て関連マスタ!$I$32:$M$34,4,FALSE),0),
S694&gt;=23,0
) +
IF($D694=4,
  IFERROR(_xlfn.IFS(
  S694&lt;=入力項目!$S$11,0,
  AND(S694=入力項目!$S$11),IFERROR(VLOOKUP(入力項目!$S$12,子育て関連マスタ!$I$4:$M$5,2,FALSE),0),
  AND(S694=4),IFERROR(VLOOKUP(入力項目!$S$13,子育て関連マスタ!$I$9:$M$12,2,FALSE),0),
  AND(S694=7),IFERROR(VLOOKUP(入力項目!$S$14,子育て関連マスタ!$I$16:$M$17,2,FALSE),0),
  AND(S694=13),IFERROR(VLOOKUP(入力項目!$S$15,子育て関連マスタ!$I$21:$M$22,2,FALSE),0),
  AND(S694=16),IFERROR(VLOOKUP(入力項目!$S$16,子育て関連マスタ!$I$26:$M$28,2,FALSE),0),
  AND(S694=19,入力項目!$S$16&lt;&gt;"高専"),IFERROR(VLOOKUP(入力項目!$S$17,子育て関連マスタ!$I$32:$M$37,2,FALSE),0),
  AND(S694=21,入力項目!$S$16="高専"),IFERROR(VLOOKUP(入力項目!$S$17,子育て関連マスタ!$I$32:$M$37,2,FALSE),0),
  S694&gt;=22,0
  ),0),0
) +
IF(AND(S694&gt;=1,S694&lt;=15),IF($D694=入力項目!$S$8,入力項目!$S$3,0),0) +
IF(AND(S694&gt;=1,S694&lt;=15),IF($D694=5,入力項目!$S$4,0),0) +
IF(AND(S694&gt;=1,S694&lt;=15),IF($D694=12,入力項目!$S$5,0),0) +
IF(AND(入力項目!$S$7=$A694,入力項目!$S$8=$D694),子育て関連マスタ!$C$14,0) +
IFERROR(IF(AND(YEAR(EDATE(DATE(入力項目!$S$7,入力項目!$S$8,1),1))=$A694,MONTH(EDATE(DATE(入力項目!$S$7,入力項目!$S$8,1),1))=$D694),子育て関連マスタ!$C$15,0),0) +
IF(AND(OR(S694=3,S694=5,S694=7),$D694=11),子育て関連マスタ!$C$17,0) +
IF(AND(S694=20,$D694=1),子育て関連マスタ!$C$18,0) +
IF(AND(S694=20,$D694=1),
IFERROR(_xlfn.IFS(
入力項目!$S$10="男",子育て関連マスタ!$C$18,
入力項目!$S$10="女",子育て関連マスタ!$C$19
),0),0
) +
IF(AND(S694&gt;=入力項目!$S$18,S694&lt;=入力項目!$S$19),入力項目!$S$20,0) +
IF(AND(S694&gt;=入力項目!$S$21,S694&lt;=入力項目!$S$22),入力項目!$S$23,0) +
IF(AND(S694&gt;=入力項目!$S$24,S694&lt;=入力項目!$S$25),入力項目!$S$26,0)
)</f>
        <v>0</v>
      </c>
      <c r="AH694">
        <f ca="1">-(
_xlfn.IFS(
T694&lt;=入力項目!$S$11,0,
AND(T694&gt;=入力項目!$S$11+1,T694&lt;=3),IFERROR(VLOOKUP(入力項目!$S$12,子育て関連マスタ!$I$4:$M$5,4,FALSE),0),
AND(T694&gt;=4,T694&lt;=6),IFERROR(VLOOKUP(入力項目!$S$13,子育て関連マスタ!$I$9:$M$12,4,FALSE),0),
AND(T694&gt;=7,T694&lt;=12),IFERROR(VLOOKUP(入力項目!$S$14,子育て関連マスタ!$I$16:$M$17,4,FALSE),0),
AND(T694&gt;=13,T694&lt;=15),IFERROR(VLOOKUP(入力項目!$S$15,子育て関連マスタ!$I$21:$M$22,4,FALSE),0),
AND(T694&gt;=16,T694&lt;=18),IFERROR(VLOOKUP(入力項目!$S$16,子育て関連マスタ!$I$26:$M$28,4,FALSE),0),
AND(T694&gt;=19,T694&lt;=20,入力項目!$S$16="高専"),IFERROR(VLOOKUP(入力項目!$S$16,子育て関連マスタ!$I$26:$M$28,4,FALSE),0),
AND(T694&gt;=19,T694&lt;=20,入力項目!$S$16&lt;&gt;"高専"),IFERROR(VLOOKUP(入力項目!$S$17,子育て関連マスタ!$I$32:$M$37,4,FALSE),0),
AND(T694&gt;=21,T694&lt;=22,入力項目!$S$16="高専"),IFERROR(VLOOKUP(入力項目!$S$17,子育て関連マスタ!$I$32:$M$34,4,FALSE),0),
AND(T694&gt;=21,T694&lt;=22,入力項目!$S$16&lt;&gt;"高専"),IFERROR(VLOOKUP(入力項目!$S$17,子育て関連マスタ!$I$32:$M$34,4,FALSE),0),
T694&gt;=23,0
) +
IF($D694=4,
  IFERROR(_xlfn.IFS(
  T694&lt;=入力項目!$S$11,0,
  AND(T694=入力項目!$S$11),IFERROR(VLOOKUP(入力項目!$S$12,子育て関連マスタ!$I$4:$M$5,2,FALSE),0),
  AND(T694=4),IFERROR(VLOOKUP(入力項目!$S$13,子育て関連マスタ!$I$9:$M$12,2,FALSE),0),
  AND(T694=7),IFERROR(VLOOKUP(入力項目!$S$14,子育て関連マスタ!$I$16:$M$17,2,FALSE),0),
  AND(T694=13),IFERROR(VLOOKUP(入力項目!$S$15,子育て関連マスタ!$I$21:$M$22,2,FALSE),0),
  AND(T694=16),IFERROR(VLOOKUP(入力項目!$S$16,子育て関連マスタ!$I$26:$M$28,2,FALSE),0),
  AND(T694=19,入力項目!$S$16&lt;&gt;"高専"),IFERROR(VLOOKUP(入力項目!$S$17,子育て関連マスタ!$I$32:$M$37,2,FALSE),0),
  AND(T694=21,入力項目!$S$16="高専"),IFERROR(VLOOKUP(入力項目!$S$17,子育て関連マスタ!$I$32:$M$37,2,FALSE),0),
  T694&gt;=22,0
  ),0),0
) +
IF(AND(T694&gt;=1,T694&lt;=15),IF($D694=入力項目!$S$8,入力項目!$S$3,0),0) +
IF(AND(T694&gt;=1,T694&lt;=15),IF($D694=5,入力項目!$S$4,0),0) +
IF(AND(T694&gt;=1,T694&lt;=15),IF($D694=12,入力項目!$S$5,0),0) +
IF(AND(入力項目!$S$7=$A694,入力項目!$S$8=$D694),子育て関連マスタ!$C$14,0) +
IFERROR(IF(AND(YEAR(EDATE(DATE(入力項目!$S$7,入力項目!$S$8,1),1))=$A694,MONTH(EDATE(DATE(入力項目!$S$7,入力項目!$S$8,1),1))=$D694),子育て関連マスタ!$C$15,0),0) +
IF(AND(OR(T694=3,T694=5,T694=7),$D694=11),子育て関連マスタ!$C$17,0) +
IF(AND(T694=20,$D694=1),子育て関連マスタ!$C$18,0) +
IF(AND(T694=20,$D694=1),
IFERROR(_xlfn.IFS(
入力項目!$S$10="男",子育て関連マスタ!$C$18,
入力項目!$S$10="女",子育て関連マスタ!$C$19
),0),0
) +
IF(AND(T694&gt;=入力項目!$S$18,T694&lt;=入力項目!$S$19),入力項目!$S$20,0) +
IF(AND(T694&gt;=入力項目!$S$21,T694&lt;=入力項目!$S$22),入力項目!$S$23,0) +
IF(AND(T694&gt;=入力項目!$S$24,T694&lt;=入力項目!$S$25),入力項目!$S$26,0)
)</f>
        <v>0</v>
      </c>
      <c r="AI694">
        <f ca="1">-(
_xlfn.IFS(
U694&lt;=入力項目!$S$11,0,
AND(U694&gt;=入力項目!$S$11+1,U694&lt;=3),IFERROR(VLOOKUP(入力項目!$S$12,子育て関連マスタ!$I$4:$M$5,4,FALSE),0),
AND(U694&gt;=4,U694&lt;=6),IFERROR(VLOOKUP(入力項目!$S$13,子育て関連マスタ!$I$9:$M$12,4,FALSE),0),
AND(U694&gt;=7,U694&lt;=12),IFERROR(VLOOKUP(入力項目!$S$14,子育て関連マスタ!$I$16:$M$17,4,FALSE),0),
AND(U694&gt;=13,U694&lt;=15),IFERROR(VLOOKUP(入力項目!$S$15,子育て関連マスタ!$I$21:$M$22,4,FALSE),0),
AND(U694&gt;=16,U694&lt;=18),IFERROR(VLOOKUP(入力項目!$S$16,子育て関連マスタ!$I$26:$M$28,4,FALSE),0),
AND(U694&gt;=19,U694&lt;=20,入力項目!$S$16="高専"),IFERROR(VLOOKUP(入力項目!$S$16,子育て関連マスタ!$I$26:$M$28,4,FALSE),0),
AND(U694&gt;=19,U694&lt;=20,入力項目!$S$16&lt;&gt;"高専"),IFERROR(VLOOKUP(入力項目!$S$17,子育て関連マスタ!$I$32:$M$37,4,FALSE),0),
AND(U694&gt;=21,U694&lt;=22,入力項目!$S$16="高専"),IFERROR(VLOOKUP(入力項目!$S$17,子育て関連マスタ!$I$32:$M$34,4,FALSE),0),
AND(U694&gt;=21,U694&lt;=22,入力項目!$S$16&lt;&gt;"高専"),IFERROR(VLOOKUP(入力項目!$S$17,子育て関連マスタ!$I$32:$M$34,4,FALSE),0),
U694&gt;=23,0
) +
IF($D694=4,
  IFERROR(_xlfn.IFS(
  U694&lt;=入力項目!$S$11,0,
  AND(U694=入力項目!$S$11),IFERROR(VLOOKUP(入力項目!$S$12,子育て関連マスタ!$I$4:$M$5,2,FALSE),0),
  AND(U694=4),IFERROR(VLOOKUP(入力項目!$S$13,子育て関連マスタ!$I$9:$M$12,2,FALSE),0),
  AND(U694=7),IFERROR(VLOOKUP(入力項目!$S$14,子育て関連マスタ!$I$16:$M$17,2,FALSE),0),
  AND(U694=13),IFERROR(VLOOKUP(入力項目!$S$15,子育て関連マスタ!$I$21:$M$22,2,FALSE),0),
  AND(U694=16),IFERROR(VLOOKUP(入力項目!$S$16,子育て関連マスタ!$I$26:$M$28,2,FALSE),0),
  AND(U694=19,入力項目!$S$16&lt;&gt;"高専"),IFERROR(VLOOKUP(入力項目!$S$17,子育て関連マスタ!$I$32:$M$37,2,FALSE),0),
  AND(U694=21,入力項目!$S$16="高専"),IFERROR(VLOOKUP(入力項目!$S$17,子育て関連マスタ!$I$32:$M$37,2,FALSE),0),
  U694&gt;=22,0
  ),0),0
) +
IF(AND(U694&gt;=1,U694&lt;=15),IF($D694=入力項目!$S$8,入力項目!$S$3,0),0) +
IF(AND(U694&gt;=1,U694&lt;=15),IF($D694=5,入力項目!$S$4,0),0) +
IF(AND(U694&gt;=1,U694&lt;=15),IF($D694=12,入力項目!$S$5,0),0) +
IF(AND(入力項目!$S$7=$A694,入力項目!$S$8=$D694),子育て関連マスタ!$C$14,0) +
IFERROR(IF(AND(YEAR(EDATE(DATE(入力項目!$S$7,入力項目!$S$8,1),1))=$A694,MONTH(EDATE(DATE(入力項目!$S$7,入力項目!$S$8,1),1))=$D694),子育て関連マスタ!$C$15,0),0) +
IF(AND(OR(U694=3,U694=5,U694=7),$D694=11),子育て関連マスタ!$C$17,0) +
IF(AND(U694=20,$D694=1),子育て関連マスタ!$C$18,0) +
IF(AND(U694=20,$D694=1),
IFERROR(_xlfn.IFS(
入力項目!$S$10="男",子育て関連マスタ!$C$18,
入力項目!$S$10="女",子育て関連マスタ!$C$19
),0),0
) +
IF(AND(U694&gt;=入力項目!$S$18,U694&lt;=入力項目!$S$19),入力項目!$S$20,0) +
IF(AND(U694&gt;=入力項目!$S$21,U694&lt;=入力項目!$S$22),入力項目!$S$23,0) +
IF(AND(U694&gt;=入力項目!$S$24,U694&lt;=入力項目!$S$25),入力項目!$S$26,0)
)</f>
        <v>0</v>
      </c>
      <c r="AJ694" s="10">
        <f ca="1">-VLOOKUP($D694,月別収支!$A$2:$H$13,7,FALSE)</f>
        <v>-20000</v>
      </c>
    </row>
    <row r="695" spans="1:36" x14ac:dyDescent="0.4">
      <c r="A695">
        <f t="shared" ca="1" si="190"/>
        <v>2082</v>
      </c>
      <c r="B695">
        <f t="shared" ca="1" si="180"/>
        <v>2082</v>
      </c>
      <c r="C695">
        <f t="shared" ca="1" si="181"/>
        <v>58</v>
      </c>
      <c r="D695">
        <f t="shared" ca="1" si="191"/>
        <v>5</v>
      </c>
      <c r="E695" t="str">
        <f t="shared" ca="1" si="175"/>
        <v>2082年5月</v>
      </c>
      <c r="F695">
        <f ca="1">IF(OR(入力項目!$N$5&lt;$A695,AND(入力項目!$N$5=$A695,入力項目!$N$6&lt;$D695)),IF(F694=0,1,IF(G695=12,F694+1,F694)),0)</f>
        <v>57</v>
      </c>
      <c r="G695">
        <f ca="1">IF(OR(入力項目!$N$5&lt;$A695,AND(入力項目!$N$5=$A695,入力項目!$N$6&lt;$D695)),IF(G694=12,1,G694+1),0)</f>
        <v>7</v>
      </c>
      <c r="H695" t="str">
        <f t="shared" ca="1" si="176"/>
        <v>57_7</v>
      </c>
      <c r="I695">
        <f ca="1">IF(
  IFERROR(AND($C695&gt;0,MOD($C695,入力項目!$N$22)=0,$D695=入力項目!$N$23), FALSE),
  1,
  IF(
    AND(I694&gt;0,J694=12),
    IF(I694=入力項目!$N$28, 0, I694+1),
    I694
  )
)</f>
        <v>3</v>
      </c>
      <c r="J695">
        <f ca="1">IF($D695=入力項目!$N$23,1,IFERROR(J694+1,1))</f>
        <v>12</v>
      </c>
      <c r="K695" t="str">
        <f t="shared" ca="1" si="177"/>
        <v>3_12</v>
      </c>
      <c r="L695">
        <f ca="1">L694+IF(入力項目!$D$4=$D695,1,0)</f>
        <v>86</v>
      </c>
      <c r="M695" t="str">
        <f t="shared" ca="1" si="178"/>
        <v>86歳</v>
      </c>
      <c r="N695">
        <f t="shared" ca="1" si="182"/>
        <v>87</v>
      </c>
      <c r="O695" t="str">
        <f t="shared" ca="1" si="179"/>
        <v>87歳</v>
      </c>
      <c r="P695">
        <f t="shared" ca="1" si="183"/>
        <v>62</v>
      </c>
      <c r="Q695">
        <f t="shared" ca="1" si="184"/>
        <v>60</v>
      </c>
      <c r="R695">
        <f t="shared" ca="1" si="185"/>
        <v>2083</v>
      </c>
      <c r="S695">
        <f t="shared" ca="1" si="186"/>
        <v>2083</v>
      </c>
      <c r="T695">
        <f t="shared" ca="1" si="187"/>
        <v>2083</v>
      </c>
      <c r="U695">
        <f t="shared" ca="1" si="188"/>
        <v>2083</v>
      </c>
      <c r="V695" s="10">
        <f t="shared" ca="1" si="189"/>
        <v>52714425</v>
      </c>
      <c r="W695" s="10">
        <f ca="1">IF($L695&lt;その他マスタ!$B$1,VLOOKUP($D695,月別収支!$A$2:$H$13,2,FALSE),その他マスタ!$B$3)+IF(AND($L695=その他マスタ!$B$1,入力項目!$I$9="あり",$D695=入力項目!$D$4),その他マスタ!$B$2,0)</f>
        <v>150000</v>
      </c>
      <c r="X695" s="10">
        <f ca="1">-IF(入力項目!$K$5=TRUE,
IF($F695+$G695&lt;3,VLOOKUP($D695,月別収支!$A$2:$H$13,8,FALSE),0)+IFERROR(VLOOKUP($H695,住宅ローン計算!C:P,13,FALSE),0)+IF($F695&gt;1,IF(OR($G695=3,$G695=6,$G695=9,$G695=12),ROUNDUP(入力項目!$N$18/4,0),0),0),
VLOOKUP($D695,月別収支!$A$2:$H$13,8,FALSE))</f>
        <v>0</v>
      </c>
      <c r="Y695" s="10">
        <f ca="1">-VLOOKUP($D695,月別収支!$A$2:$H$13,3,FALSE)</f>
        <v>-75000</v>
      </c>
      <c r="Z695" s="10">
        <f ca="1">-VLOOKUP($D695,月別収支!$A$2:$H$13,4,FALSE)</f>
        <v>-27000</v>
      </c>
      <c r="AA695" s="10">
        <f ca="1">-VLOOKUP($D695,月別収支!$A$2:$H$13,6,FALSE)</f>
        <v>-10000</v>
      </c>
      <c r="AB695" s="10">
        <f ca="1">-(
VLOOKUP($D695,月別収支!$A$2:$H$13,5,FALSE)+IF(AND(入力項目!$I$27&lt;=$A695,ISEVEN($A695-入力項目!$I$27),入力項目!$I$28=$D695),入力項目!$I$26,0)
+IF(入力項目!$K$26=TRUE,
IFERROR(VLOOKUP($K695,マイカーローン計算!C:P,13,FALSE),0),
IFERROR(
  IF(AND($C695&gt;0,MOD($C695,入力項目!$N$22)=0,$D695=入力項目!$N$23),入力項目!$N$24,0),
 0
)
)
)</f>
        <v>-30000</v>
      </c>
      <c r="AC695" s="10">
        <f ca="1">-IF($A695&lt;入力項目!$N$33,入力項目!$N$35,IF(AND($A695=入力項目!$N$33,$D695&lt;=入力項目!$N$34),入力項目!$N$35,0))</f>
        <v>0</v>
      </c>
      <c r="AD695">
        <f ca="1">-(
_xlfn.IFS(
P695&lt;=入力項目!$S$11,0,
AND(P695&gt;=入力項目!$S$11+1,P695&lt;=3),IFERROR(VLOOKUP(入力項目!$S$12,子育て関連マスタ!$I$4:$M$5,4,FALSE),0),
AND(P695&gt;=4,P695&lt;=6),IFERROR(VLOOKUP(入力項目!$S$13,子育て関連マスタ!$I$9:$M$12,4,FALSE),0),
AND(P695&gt;=7,P695&lt;=12),IFERROR(VLOOKUP(入力項目!$S$14,子育て関連マスタ!$I$16:$M$17,4,FALSE),0),
AND(P695&gt;=13,P695&lt;=15),IFERROR(VLOOKUP(入力項目!$S$15,子育て関連マスタ!$I$21:$M$22,4,FALSE),0),
AND(P695&gt;=16,P695&lt;=18),IFERROR(VLOOKUP(入力項目!$S$16,子育て関連マスタ!$I$26:$M$28,4,FALSE),0),
AND(P695&gt;=19,P695&lt;=20,入力項目!$S$16="高専"),IFERROR(VLOOKUP(入力項目!$S$16,子育て関連マスタ!$I$26:$M$28,4,FALSE),0),
AND(P695&gt;=19,P695&lt;=20,入力項目!$S$16&lt;&gt;"高専"),IFERROR(VLOOKUP(入力項目!$S$17,子育て関連マスタ!$I$32:$M$37,4,FALSE),0),
AND(P695&gt;=21,P695&lt;=22,入力項目!$S$16="高専"),IFERROR(VLOOKUP(入力項目!$S$17,子育て関連マスタ!$I$32:$M$34,4,FALSE),0),
AND(P695&gt;=21,P695&lt;=22,入力項目!$S$16&lt;&gt;"高専"),IFERROR(VLOOKUP(入力項目!$S$17,子育て関連マスタ!$I$32:$M$34,4,FALSE),0),
P695&gt;=23,0
) +
IF($D695=4,
  IFERROR(_xlfn.IFS(
  P695&lt;=入力項目!$S$11,0,
  AND(P695=入力項目!$S$11),IFERROR(VLOOKUP(入力項目!$S$12,子育て関連マスタ!$I$4:$M$5,2,FALSE),0),
  AND(P695=4),IFERROR(VLOOKUP(入力項目!$S$13,子育て関連マスタ!$I$9:$M$12,2,FALSE),0),
  AND(P695=7),IFERROR(VLOOKUP(入力項目!$S$14,子育て関連マスタ!$I$16:$M$17,2,FALSE),0),
  AND(P695=13),IFERROR(VLOOKUP(入力項目!$S$15,子育て関連マスタ!$I$21:$M$22,2,FALSE),0),
  AND(P695=16),IFERROR(VLOOKUP(入力項目!$S$16,子育て関連マスタ!$I$26:$M$28,2,FALSE),0),
  AND(P695=19,入力項目!$S$16&lt;&gt;"高専"),IFERROR(VLOOKUP(入力項目!$S$17,子育て関連マスタ!$I$32:$M$37,2,FALSE),0),
  AND(P695=21,入力項目!$S$16="高専"),IFERROR(VLOOKUP(入力項目!$S$17,子育て関連マスタ!$I$32:$M$37,2,FALSE),0),
  P695&gt;=22,0
  ),0),0
) +
IF(AND(P695&gt;=1,P695&lt;=15),IF($D695=入力項目!$S$8,入力項目!$S$3,0),0) +
IF(AND(P695&gt;=1,P695&lt;=15),IF($D695=5,入力項目!$S$4,0),0) +
IF(AND(P695&gt;=1,P695&lt;=15),IF($D695=12,入力項目!$S$5,0),0) +
IF(AND(入力項目!$S$7=$A695,入力項目!$S$8=$D695),子育て関連マスタ!$C$14,0) +
IFERROR(IF(AND(YEAR(EDATE(DATE(入力項目!$S$7,入力項目!$S$8,1),1))=$A695,MONTH(EDATE(DATE(入力項目!$S$7,入力項目!$S$8,1),1))=$D695),子育て関連マスタ!$C$15,0),0) +
IF(AND(OR(P695=3,P695=5,P695=7),$D695=11),子育て関連マスタ!$C$17,0) +
IF(AND(P695=20,$D695=1),子育て関連マスタ!$C$18,0) +
IF(AND(P695=20,$D695=1),
IFERROR(_xlfn.IFS(
入力項目!$S$10="男",子育て関連マスタ!$C$18,
入力項目!$S$10="女",子育て関連マスタ!$C$19
),0),0
) +
IF(AND(P695&gt;=入力項目!$S$18,P695&lt;=入力項目!$S$19),入力項目!$S$20,0) +
IF(AND(P695&gt;=入力項目!$S$21,P695&lt;=入力項目!$S$22),入力項目!$S$23,0) +
IF(AND(P695&gt;=入力項目!$S$24,P695&lt;=入力項目!$S$25),入力項目!$S$26,0)
)</f>
        <v>0</v>
      </c>
      <c r="AE695">
        <f ca="1">-(
_xlfn.IFS(
Q695&lt;=入力項目!$S$11,0,
AND(Q695&gt;=入力項目!$S$11+1,Q695&lt;=3),IFERROR(VLOOKUP(入力項目!$S$12,子育て関連マスタ!$I$4:$M$5,4,FALSE),0),
AND(Q695&gt;=4,Q695&lt;=6),IFERROR(VLOOKUP(入力項目!$S$13,子育て関連マスタ!$I$9:$M$12,4,FALSE),0),
AND(Q695&gt;=7,Q695&lt;=12),IFERROR(VLOOKUP(入力項目!$S$14,子育て関連マスタ!$I$16:$M$17,4,FALSE),0),
AND(Q695&gt;=13,Q695&lt;=15),IFERROR(VLOOKUP(入力項目!$S$15,子育て関連マスタ!$I$21:$M$22,4,FALSE),0),
AND(Q695&gt;=16,Q695&lt;=18),IFERROR(VLOOKUP(入力項目!$S$16,子育て関連マスタ!$I$26:$M$28,4,FALSE),0),
AND(Q695&gt;=19,Q695&lt;=20,入力項目!$S$16="高専"),IFERROR(VLOOKUP(入力項目!$S$16,子育て関連マスタ!$I$26:$M$28,4,FALSE),0),
AND(Q695&gt;=19,Q695&lt;=20,入力項目!$S$16&lt;&gt;"高専"),IFERROR(VLOOKUP(入力項目!$S$17,子育て関連マスタ!$I$32:$M$37,4,FALSE),0),
AND(Q695&gt;=21,Q695&lt;=22,入力項目!$S$16="高専"),IFERROR(VLOOKUP(入力項目!$S$17,子育て関連マスタ!$I$32:$M$34,4,FALSE),0),
AND(Q695&gt;=21,Q695&lt;=22,入力項目!$S$16&lt;&gt;"高専"),IFERROR(VLOOKUP(入力項目!$S$17,子育て関連マスタ!$I$32:$M$34,4,FALSE),0),
Q695&gt;=23,0
) +
IF($D695=4,
  IFERROR(_xlfn.IFS(
  Q695&lt;=入力項目!$S$11,0,
  AND(Q695=入力項目!$S$11),IFERROR(VLOOKUP(入力項目!$S$12,子育て関連マスタ!$I$4:$M$5,2,FALSE),0),
  AND(Q695=4),IFERROR(VLOOKUP(入力項目!$S$13,子育て関連マスタ!$I$9:$M$12,2,FALSE),0),
  AND(Q695=7),IFERROR(VLOOKUP(入力項目!$S$14,子育て関連マスタ!$I$16:$M$17,2,FALSE),0),
  AND(Q695=13),IFERROR(VLOOKUP(入力項目!$S$15,子育て関連マスタ!$I$21:$M$22,2,FALSE),0),
  AND(Q695=16),IFERROR(VLOOKUP(入力項目!$S$16,子育て関連マスタ!$I$26:$M$28,2,FALSE),0),
  AND(Q695=19,入力項目!$S$16&lt;&gt;"高専"),IFERROR(VLOOKUP(入力項目!$S$17,子育て関連マスタ!$I$32:$M$37,2,FALSE),0),
  AND(Q695=21,入力項目!$S$16="高専"),IFERROR(VLOOKUP(入力項目!$S$17,子育て関連マスタ!$I$32:$M$37,2,FALSE),0),
  Q695&gt;=22,0
  ),0),0
) +
IF(AND(Q695&gt;=1,Q695&lt;=15),IF($D695=入力項目!$S$8,入力項目!$S$3,0),0) +
IF(AND(Q695&gt;=1,Q695&lt;=15),IF($D695=5,入力項目!$S$4,0),0) +
IF(AND(Q695&gt;=1,Q695&lt;=15),IF($D695=12,入力項目!$S$5,0),0) +
IF(AND(入力項目!$S$7=$A695,入力項目!$S$8=$D695),子育て関連マスタ!$C$14,0) +
IFERROR(IF(AND(YEAR(EDATE(DATE(入力項目!$S$7,入力項目!$S$8,1),1))=$A695,MONTH(EDATE(DATE(入力項目!$S$7,入力項目!$S$8,1),1))=$D695),子育て関連マスタ!$C$15,0),0) +
IF(AND(OR(Q695=3,Q695=5,Q695=7),$D695=11),子育て関連マスタ!$C$17,0) +
IF(AND(Q695=20,$D695=1),子育て関連マスタ!$C$18,0) +
IF(AND(Q695=20,$D695=1),
IFERROR(_xlfn.IFS(
入力項目!$S$10="男",子育て関連マスタ!$C$18,
入力項目!$S$10="女",子育て関連マスタ!$C$19
),0),0
) +
IF(AND(Q695&gt;=入力項目!$S$18,Q695&lt;=入力項目!$S$19),入力項目!$S$20,0) +
IF(AND(Q695&gt;=入力項目!$S$21,Q695&lt;=入力項目!$S$22),入力項目!$S$23,0) +
IF(AND(Q695&gt;=入力項目!$S$24,Q695&lt;=入力項目!$S$25),入力項目!$S$26,0)
)</f>
        <v>0</v>
      </c>
      <c r="AF695">
        <f ca="1">-(
_xlfn.IFS(
R695&lt;=入力項目!$S$11,0,
AND(R695&gt;=入力項目!$S$11+1,R695&lt;=3),IFERROR(VLOOKUP(入力項目!$S$12,子育て関連マスタ!$I$4:$M$5,4,FALSE),0),
AND(R695&gt;=4,R695&lt;=6),IFERROR(VLOOKUP(入力項目!$S$13,子育て関連マスタ!$I$9:$M$12,4,FALSE),0),
AND(R695&gt;=7,R695&lt;=12),IFERROR(VLOOKUP(入力項目!$S$14,子育て関連マスタ!$I$16:$M$17,4,FALSE),0),
AND(R695&gt;=13,R695&lt;=15),IFERROR(VLOOKUP(入力項目!$S$15,子育て関連マスタ!$I$21:$M$22,4,FALSE),0),
AND(R695&gt;=16,R695&lt;=18),IFERROR(VLOOKUP(入力項目!$S$16,子育て関連マスタ!$I$26:$M$28,4,FALSE),0),
AND(R695&gt;=19,R695&lt;=20,入力項目!$S$16="高専"),IFERROR(VLOOKUP(入力項目!$S$16,子育て関連マスタ!$I$26:$M$28,4,FALSE),0),
AND(R695&gt;=19,R695&lt;=20,入力項目!$S$16&lt;&gt;"高専"),IFERROR(VLOOKUP(入力項目!$S$17,子育て関連マスタ!$I$32:$M$37,4,FALSE),0),
AND(R695&gt;=21,R695&lt;=22,入力項目!$S$16="高専"),IFERROR(VLOOKUP(入力項目!$S$17,子育て関連マスタ!$I$32:$M$34,4,FALSE),0),
AND(R695&gt;=21,R695&lt;=22,入力項目!$S$16&lt;&gt;"高専"),IFERROR(VLOOKUP(入力項目!$S$17,子育て関連マスタ!$I$32:$M$34,4,FALSE),0),
R695&gt;=23,0
) +
IF($D695=4,
  IFERROR(_xlfn.IFS(
  R695&lt;=入力項目!$S$11,0,
  AND(R695=入力項目!$S$11),IFERROR(VLOOKUP(入力項目!$S$12,子育て関連マスタ!$I$4:$M$5,2,FALSE),0),
  AND(R695=4),IFERROR(VLOOKUP(入力項目!$S$13,子育て関連マスタ!$I$9:$M$12,2,FALSE),0),
  AND(R695=7),IFERROR(VLOOKUP(入力項目!$S$14,子育て関連マスタ!$I$16:$M$17,2,FALSE),0),
  AND(R695=13),IFERROR(VLOOKUP(入力項目!$S$15,子育て関連マスタ!$I$21:$M$22,2,FALSE),0),
  AND(R695=16),IFERROR(VLOOKUP(入力項目!$S$16,子育て関連マスタ!$I$26:$M$28,2,FALSE),0),
  AND(R695=19,入力項目!$S$16&lt;&gt;"高専"),IFERROR(VLOOKUP(入力項目!$S$17,子育て関連マスタ!$I$32:$M$37,2,FALSE),0),
  AND(R695=21,入力項目!$S$16="高専"),IFERROR(VLOOKUP(入力項目!$S$17,子育て関連マスタ!$I$32:$M$37,2,FALSE),0),
  R695&gt;=22,0
  ),0),0
) +
IF(AND(R695&gt;=1,R695&lt;=15),IF($D695=入力項目!$S$8,入力項目!$S$3,0),0) +
IF(AND(R695&gt;=1,R695&lt;=15),IF($D695=5,入力項目!$S$4,0),0) +
IF(AND(R695&gt;=1,R695&lt;=15),IF($D695=12,入力項目!$S$5,0),0) +
IF(AND(入力項目!$S$7=$A695,入力項目!$S$8=$D695),子育て関連マスタ!$C$14,0) +
IFERROR(IF(AND(YEAR(EDATE(DATE(入力項目!$S$7,入力項目!$S$8,1),1))=$A695,MONTH(EDATE(DATE(入力項目!$S$7,入力項目!$S$8,1),1))=$D695),子育て関連マスタ!$C$15,0),0) +
IF(AND(OR(R695=3,R695=5,R695=7),$D695=11),子育て関連マスタ!$C$17,0) +
IF(AND(R695=20,$D695=1),子育て関連マスタ!$C$18,0) +
IF(AND(R695=20,$D695=1),
IFERROR(_xlfn.IFS(
入力項目!$S$10="男",子育て関連マスタ!$C$18,
入力項目!$S$10="女",子育て関連マスタ!$C$19
),0),0
) +
IF(AND(R695&gt;=入力項目!$S$18,R695&lt;=入力項目!$S$19),入力項目!$S$20,0) +
IF(AND(R695&gt;=入力項目!$S$21,R695&lt;=入力項目!$S$22),入力項目!$S$23,0) +
IF(AND(R695&gt;=入力項目!$S$24,R695&lt;=入力項目!$S$25),入力項目!$S$26,0)
)</f>
        <v>0</v>
      </c>
      <c r="AG695">
        <f ca="1">-(
_xlfn.IFS(
S695&lt;=入力項目!$S$11,0,
AND(S695&gt;=入力項目!$S$11+1,S695&lt;=3),IFERROR(VLOOKUP(入力項目!$S$12,子育て関連マスタ!$I$4:$M$5,4,FALSE),0),
AND(S695&gt;=4,S695&lt;=6),IFERROR(VLOOKUP(入力項目!$S$13,子育て関連マスタ!$I$9:$M$12,4,FALSE),0),
AND(S695&gt;=7,S695&lt;=12),IFERROR(VLOOKUP(入力項目!$S$14,子育て関連マスタ!$I$16:$M$17,4,FALSE),0),
AND(S695&gt;=13,S695&lt;=15),IFERROR(VLOOKUP(入力項目!$S$15,子育て関連マスタ!$I$21:$M$22,4,FALSE),0),
AND(S695&gt;=16,S695&lt;=18),IFERROR(VLOOKUP(入力項目!$S$16,子育て関連マスタ!$I$26:$M$28,4,FALSE),0),
AND(S695&gt;=19,S695&lt;=20,入力項目!$S$16="高専"),IFERROR(VLOOKUP(入力項目!$S$16,子育て関連マスタ!$I$26:$M$28,4,FALSE),0),
AND(S695&gt;=19,S695&lt;=20,入力項目!$S$16&lt;&gt;"高専"),IFERROR(VLOOKUP(入力項目!$S$17,子育て関連マスタ!$I$32:$M$37,4,FALSE),0),
AND(S695&gt;=21,S695&lt;=22,入力項目!$S$16="高専"),IFERROR(VLOOKUP(入力項目!$S$17,子育て関連マスタ!$I$32:$M$34,4,FALSE),0),
AND(S695&gt;=21,S695&lt;=22,入力項目!$S$16&lt;&gt;"高専"),IFERROR(VLOOKUP(入力項目!$S$17,子育て関連マスタ!$I$32:$M$34,4,FALSE),0),
S695&gt;=23,0
) +
IF($D695=4,
  IFERROR(_xlfn.IFS(
  S695&lt;=入力項目!$S$11,0,
  AND(S695=入力項目!$S$11),IFERROR(VLOOKUP(入力項目!$S$12,子育て関連マスタ!$I$4:$M$5,2,FALSE),0),
  AND(S695=4),IFERROR(VLOOKUP(入力項目!$S$13,子育て関連マスタ!$I$9:$M$12,2,FALSE),0),
  AND(S695=7),IFERROR(VLOOKUP(入力項目!$S$14,子育て関連マスタ!$I$16:$M$17,2,FALSE),0),
  AND(S695=13),IFERROR(VLOOKUP(入力項目!$S$15,子育て関連マスタ!$I$21:$M$22,2,FALSE),0),
  AND(S695=16),IFERROR(VLOOKUP(入力項目!$S$16,子育て関連マスタ!$I$26:$M$28,2,FALSE),0),
  AND(S695=19,入力項目!$S$16&lt;&gt;"高専"),IFERROR(VLOOKUP(入力項目!$S$17,子育て関連マスタ!$I$32:$M$37,2,FALSE),0),
  AND(S695=21,入力項目!$S$16="高専"),IFERROR(VLOOKUP(入力項目!$S$17,子育て関連マスタ!$I$32:$M$37,2,FALSE),0),
  S695&gt;=22,0
  ),0),0
) +
IF(AND(S695&gt;=1,S695&lt;=15),IF($D695=入力項目!$S$8,入力項目!$S$3,0),0) +
IF(AND(S695&gt;=1,S695&lt;=15),IF($D695=5,入力項目!$S$4,0),0) +
IF(AND(S695&gt;=1,S695&lt;=15),IF($D695=12,入力項目!$S$5,0),0) +
IF(AND(入力項目!$S$7=$A695,入力項目!$S$8=$D695),子育て関連マスタ!$C$14,0) +
IFERROR(IF(AND(YEAR(EDATE(DATE(入力項目!$S$7,入力項目!$S$8,1),1))=$A695,MONTH(EDATE(DATE(入力項目!$S$7,入力項目!$S$8,1),1))=$D695),子育て関連マスタ!$C$15,0),0) +
IF(AND(OR(S695=3,S695=5,S695=7),$D695=11),子育て関連マスタ!$C$17,0) +
IF(AND(S695=20,$D695=1),子育て関連マスタ!$C$18,0) +
IF(AND(S695=20,$D695=1),
IFERROR(_xlfn.IFS(
入力項目!$S$10="男",子育て関連マスタ!$C$18,
入力項目!$S$10="女",子育て関連マスタ!$C$19
),0),0
) +
IF(AND(S695&gt;=入力項目!$S$18,S695&lt;=入力項目!$S$19),入力項目!$S$20,0) +
IF(AND(S695&gt;=入力項目!$S$21,S695&lt;=入力項目!$S$22),入力項目!$S$23,0) +
IF(AND(S695&gt;=入力項目!$S$24,S695&lt;=入力項目!$S$25),入力項目!$S$26,0)
)</f>
        <v>0</v>
      </c>
      <c r="AH695">
        <f ca="1">-(
_xlfn.IFS(
T695&lt;=入力項目!$S$11,0,
AND(T695&gt;=入力項目!$S$11+1,T695&lt;=3),IFERROR(VLOOKUP(入力項目!$S$12,子育て関連マスタ!$I$4:$M$5,4,FALSE),0),
AND(T695&gt;=4,T695&lt;=6),IFERROR(VLOOKUP(入力項目!$S$13,子育て関連マスタ!$I$9:$M$12,4,FALSE),0),
AND(T695&gt;=7,T695&lt;=12),IFERROR(VLOOKUP(入力項目!$S$14,子育て関連マスタ!$I$16:$M$17,4,FALSE),0),
AND(T695&gt;=13,T695&lt;=15),IFERROR(VLOOKUP(入力項目!$S$15,子育て関連マスタ!$I$21:$M$22,4,FALSE),0),
AND(T695&gt;=16,T695&lt;=18),IFERROR(VLOOKUP(入力項目!$S$16,子育て関連マスタ!$I$26:$M$28,4,FALSE),0),
AND(T695&gt;=19,T695&lt;=20,入力項目!$S$16="高専"),IFERROR(VLOOKUP(入力項目!$S$16,子育て関連マスタ!$I$26:$M$28,4,FALSE),0),
AND(T695&gt;=19,T695&lt;=20,入力項目!$S$16&lt;&gt;"高専"),IFERROR(VLOOKUP(入力項目!$S$17,子育て関連マスタ!$I$32:$M$37,4,FALSE),0),
AND(T695&gt;=21,T695&lt;=22,入力項目!$S$16="高専"),IFERROR(VLOOKUP(入力項目!$S$17,子育て関連マスタ!$I$32:$M$34,4,FALSE),0),
AND(T695&gt;=21,T695&lt;=22,入力項目!$S$16&lt;&gt;"高専"),IFERROR(VLOOKUP(入力項目!$S$17,子育て関連マスタ!$I$32:$M$34,4,FALSE),0),
T695&gt;=23,0
) +
IF($D695=4,
  IFERROR(_xlfn.IFS(
  T695&lt;=入力項目!$S$11,0,
  AND(T695=入力項目!$S$11),IFERROR(VLOOKUP(入力項目!$S$12,子育て関連マスタ!$I$4:$M$5,2,FALSE),0),
  AND(T695=4),IFERROR(VLOOKUP(入力項目!$S$13,子育て関連マスタ!$I$9:$M$12,2,FALSE),0),
  AND(T695=7),IFERROR(VLOOKUP(入力項目!$S$14,子育て関連マスタ!$I$16:$M$17,2,FALSE),0),
  AND(T695=13),IFERROR(VLOOKUP(入力項目!$S$15,子育て関連マスタ!$I$21:$M$22,2,FALSE),0),
  AND(T695=16),IFERROR(VLOOKUP(入力項目!$S$16,子育て関連マスタ!$I$26:$M$28,2,FALSE),0),
  AND(T695=19,入力項目!$S$16&lt;&gt;"高専"),IFERROR(VLOOKUP(入力項目!$S$17,子育て関連マスタ!$I$32:$M$37,2,FALSE),0),
  AND(T695=21,入力項目!$S$16="高専"),IFERROR(VLOOKUP(入力項目!$S$17,子育て関連マスタ!$I$32:$M$37,2,FALSE),0),
  T695&gt;=22,0
  ),0),0
) +
IF(AND(T695&gt;=1,T695&lt;=15),IF($D695=入力項目!$S$8,入力項目!$S$3,0),0) +
IF(AND(T695&gt;=1,T695&lt;=15),IF($D695=5,入力項目!$S$4,0),0) +
IF(AND(T695&gt;=1,T695&lt;=15),IF($D695=12,入力項目!$S$5,0),0) +
IF(AND(入力項目!$S$7=$A695,入力項目!$S$8=$D695),子育て関連マスタ!$C$14,0) +
IFERROR(IF(AND(YEAR(EDATE(DATE(入力項目!$S$7,入力項目!$S$8,1),1))=$A695,MONTH(EDATE(DATE(入力項目!$S$7,入力項目!$S$8,1),1))=$D695),子育て関連マスタ!$C$15,0),0) +
IF(AND(OR(T695=3,T695=5,T695=7),$D695=11),子育て関連マスタ!$C$17,0) +
IF(AND(T695=20,$D695=1),子育て関連マスタ!$C$18,0) +
IF(AND(T695=20,$D695=1),
IFERROR(_xlfn.IFS(
入力項目!$S$10="男",子育て関連マスタ!$C$18,
入力項目!$S$10="女",子育て関連マスタ!$C$19
),0),0
) +
IF(AND(T695&gt;=入力項目!$S$18,T695&lt;=入力項目!$S$19),入力項目!$S$20,0) +
IF(AND(T695&gt;=入力項目!$S$21,T695&lt;=入力項目!$S$22),入力項目!$S$23,0) +
IF(AND(T695&gt;=入力項目!$S$24,T695&lt;=入力項目!$S$25),入力項目!$S$26,0)
)</f>
        <v>0</v>
      </c>
      <c r="AI695">
        <f ca="1">-(
_xlfn.IFS(
U695&lt;=入力項目!$S$11,0,
AND(U695&gt;=入力項目!$S$11+1,U695&lt;=3),IFERROR(VLOOKUP(入力項目!$S$12,子育て関連マスタ!$I$4:$M$5,4,FALSE),0),
AND(U695&gt;=4,U695&lt;=6),IFERROR(VLOOKUP(入力項目!$S$13,子育て関連マスタ!$I$9:$M$12,4,FALSE),0),
AND(U695&gt;=7,U695&lt;=12),IFERROR(VLOOKUP(入力項目!$S$14,子育て関連マスタ!$I$16:$M$17,4,FALSE),0),
AND(U695&gt;=13,U695&lt;=15),IFERROR(VLOOKUP(入力項目!$S$15,子育て関連マスタ!$I$21:$M$22,4,FALSE),0),
AND(U695&gt;=16,U695&lt;=18),IFERROR(VLOOKUP(入力項目!$S$16,子育て関連マスタ!$I$26:$M$28,4,FALSE),0),
AND(U695&gt;=19,U695&lt;=20,入力項目!$S$16="高専"),IFERROR(VLOOKUP(入力項目!$S$16,子育て関連マスタ!$I$26:$M$28,4,FALSE),0),
AND(U695&gt;=19,U695&lt;=20,入力項目!$S$16&lt;&gt;"高専"),IFERROR(VLOOKUP(入力項目!$S$17,子育て関連マスタ!$I$32:$M$37,4,FALSE),0),
AND(U695&gt;=21,U695&lt;=22,入力項目!$S$16="高専"),IFERROR(VLOOKUP(入力項目!$S$17,子育て関連マスタ!$I$32:$M$34,4,FALSE),0),
AND(U695&gt;=21,U695&lt;=22,入力項目!$S$16&lt;&gt;"高専"),IFERROR(VLOOKUP(入力項目!$S$17,子育て関連マスタ!$I$32:$M$34,4,FALSE),0),
U695&gt;=23,0
) +
IF($D695=4,
  IFERROR(_xlfn.IFS(
  U695&lt;=入力項目!$S$11,0,
  AND(U695=入力項目!$S$11),IFERROR(VLOOKUP(入力項目!$S$12,子育て関連マスタ!$I$4:$M$5,2,FALSE),0),
  AND(U695=4),IFERROR(VLOOKUP(入力項目!$S$13,子育て関連マスタ!$I$9:$M$12,2,FALSE),0),
  AND(U695=7),IFERROR(VLOOKUP(入力項目!$S$14,子育て関連マスタ!$I$16:$M$17,2,FALSE),0),
  AND(U695=13),IFERROR(VLOOKUP(入力項目!$S$15,子育て関連マスタ!$I$21:$M$22,2,FALSE),0),
  AND(U695=16),IFERROR(VLOOKUP(入力項目!$S$16,子育て関連マスタ!$I$26:$M$28,2,FALSE),0),
  AND(U695=19,入力項目!$S$16&lt;&gt;"高専"),IFERROR(VLOOKUP(入力項目!$S$17,子育て関連マスタ!$I$32:$M$37,2,FALSE),0),
  AND(U695=21,入力項目!$S$16="高専"),IFERROR(VLOOKUP(入力項目!$S$17,子育て関連マスタ!$I$32:$M$37,2,FALSE),0),
  U695&gt;=22,0
  ),0),0
) +
IF(AND(U695&gt;=1,U695&lt;=15),IF($D695=入力項目!$S$8,入力項目!$S$3,0),0) +
IF(AND(U695&gt;=1,U695&lt;=15),IF($D695=5,入力項目!$S$4,0),0) +
IF(AND(U695&gt;=1,U695&lt;=15),IF($D695=12,入力項目!$S$5,0),0) +
IF(AND(入力項目!$S$7=$A695,入力項目!$S$8=$D695),子育て関連マスタ!$C$14,0) +
IFERROR(IF(AND(YEAR(EDATE(DATE(入力項目!$S$7,入力項目!$S$8,1),1))=$A695,MONTH(EDATE(DATE(入力項目!$S$7,入力項目!$S$8,1),1))=$D695),子育て関連マスタ!$C$15,0),0) +
IF(AND(OR(U695=3,U695=5,U695=7),$D695=11),子育て関連マスタ!$C$17,0) +
IF(AND(U695=20,$D695=1),子育て関連マスタ!$C$18,0) +
IF(AND(U695=20,$D695=1),
IFERROR(_xlfn.IFS(
入力項目!$S$10="男",子育て関連マスタ!$C$18,
入力項目!$S$10="女",子育て関連マスタ!$C$19
),0),0
) +
IF(AND(U695&gt;=入力項目!$S$18,U695&lt;=入力項目!$S$19),入力項目!$S$20,0) +
IF(AND(U695&gt;=入力項目!$S$21,U695&lt;=入力項目!$S$22),入力項目!$S$23,0) +
IF(AND(U695&gt;=入力項目!$S$24,U695&lt;=入力項目!$S$25),入力項目!$S$26,0)
)</f>
        <v>0</v>
      </c>
      <c r="AJ695" s="10">
        <f ca="1">-VLOOKUP($D695,月別収支!$A$2:$H$13,7,FALSE)</f>
        <v>-20000</v>
      </c>
    </row>
    <row r="696" spans="1:36" x14ac:dyDescent="0.4">
      <c r="A696">
        <f t="shared" ca="1" si="190"/>
        <v>2082</v>
      </c>
      <c r="B696">
        <f t="shared" ca="1" si="180"/>
        <v>2082</v>
      </c>
      <c r="C696">
        <f t="shared" ca="1" si="181"/>
        <v>58</v>
      </c>
      <c r="D696">
        <f t="shared" ca="1" si="191"/>
        <v>6</v>
      </c>
      <c r="E696" t="str">
        <f t="shared" ca="1" si="175"/>
        <v>2082年6月</v>
      </c>
      <c r="F696">
        <f ca="1">IF(OR(入力項目!$N$5&lt;$A696,AND(入力項目!$N$5=$A696,入力項目!$N$6&lt;$D696)),IF(F695=0,1,IF(G696=12,F695+1,F695)),0)</f>
        <v>57</v>
      </c>
      <c r="G696">
        <f ca="1">IF(OR(入力項目!$N$5&lt;$A696,AND(入力項目!$N$5=$A696,入力項目!$N$6&lt;$D696)),IF(G695=12,1,G695+1),0)</f>
        <v>8</v>
      </c>
      <c r="H696" t="str">
        <f t="shared" ca="1" si="176"/>
        <v>57_8</v>
      </c>
      <c r="I696">
        <f ca="1">IF(
  IFERROR(AND($C696&gt;0,MOD($C696,入力項目!$N$22)=0,$D696=入力項目!$N$23), FALSE),
  1,
  IF(
    AND(I695&gt;0,J695=12),
    IF(I695=入力項目!$N$28, 0, I695+1),
    I695
  )
)</f>
        <v>0</v>
      </c>
      <c r="J696">
        <f ca="1">IF($D696=入力項目!$N$23,1,IFERROR(J695+1,1))</f>
        <v>1</v>
      </c>
      <c r="K696" t="str">
        <f t="shared" ca="1" si="177"/>
        <v>0_1</v>
      </c>
      <c r="L696">
        <f ca="1">L695+IF(入力項目!$D$4=$D696,1,0)</f>
        <v>86</v>
      </c>
      <c r="M696" t="str">
        <f t="shared" ca="1" si="178"/>
        <v>86歳</v>
      </c>
      <c r="N696">
        <f t="shared" ca="1" si="182"/>
        <v>87</v>
      </c>
      <c r="O696" t="str">
        <f t="shared" ca="1" si="179"/>
        <v>87歳</v>
      </c>
      <c r="P696">
        <f t="shared" ca="1" si="183"/>
        <v>62</v>
      </c>
      <c r="Q696">
        <f t="shared" ca="1" si="184"/>
        <v>60</v>
      </c>
      <c r="R696">
        <f t="shared" ca="1" si="185"/>
        <v>2083</v>
      </c>
      <c r="S696">
        <f t="shared" ca="1" si="186"/>
        <v>2083</v>
      </c>
      <c r="T696">
        <f t="shared" ca="1" si="187"/>
        <v>2083</v>
      </c>
      <c r="U696">
        <f t="shared" ca="1" si="188"/>
        <v>2083</v>
      </c>
      <c r="V696" s="10">
        <f t="shared" ca="1" si="189"/>
        <v>52712425</v>
      </c>
      <c r="W696" s="10">
        <f ca="1">IF($L696&lt;その他マスタ!$B$1,VLOOKUP($D696,月別収支!$A$2:$H$13,2,FALSE),その他マスタ!$B$3)+IF(AND($L696=その他マスタ!$B$1,入力項目!$I$9="あり",$D696=入力項目!$D$4),その他マスタ!$B$2,0)</f>
        <v>150000</v>
      </c>
      <c r="X696" s="10">
        <f ca="1">-IF(入力項目!$K$5=TRUE,
IF($F696+$G696&lt;3,VLOOKUP($D696,月別収支!$A$2:$H$13,8,FALSE),0)+IFERROR(VLOOKUP($H696,住宅ローン計算!C:P,13,FALSE),0)+IF($F696&gt;1,IF(OR($G696=3,$G696=6,$G696=9,$G696=12),ROUNDUP(入力項目!$N$18/4,0),0),0),
VLOOKUP($D696,月別収支!$A$2:$H$13,8,FALSE))</f>
        <v>0</v>
      </c>
      <c r="Y696" s="10">
        <f ca="1">-VLOOKUP($D696,月別収支!$A$2:$H$13,3,FALSE)</f>
        <v>-75000</v>
      </c>
      <c r="Z696" s="10">
        <f ca="1">-VLOOKUP($D696,月別収支!$A$2:$H$13,4,FALSE)</f>
        <v>-27000</v>
      </c>
      <c r="AA696" s="10">
        <f ca="1">-VLOOKUP($D696,月別収支!$A$2:$H$13,6,FALSE)</f>
        <v>-10000</v>
      </c>
      <c r="AB696" s="10">
        <f ca="1">-(
VLOOKUP($D696,月別収支!$A$2:$H$13,5,FALSE)+IF(AND(入力項目!$I$27&lt;=$A696,ISEVEN($A696-入力項目!$I$27),入力項目!$I$28=$D696),入力項目!$I$26,0)
+IF(入力項目!$K$26=TRUE,
IFERROR(VLOOKUP($K696,マイカーローン計算!C:P,13,FALSE),0),
IFERROR(
  IF(AND($C696&gt;0,MOD($C696,入力項目!$N$22)=0,$D696=入力項目!$N$23),入力項目!$N$24,0),
 0
)
)
)</f>
        <v>-20000</v>
      </c>
      <c r="AC696" s="10">
        <f ca="1">-IF($A696&lt;入力項目!$N$33,入力項目!$N$35,IF(AND($A696=入力項目!$N$33,$D696&lt;=入力項目!$N$34),入力項目!$N$35,0))</f>
        <v>0</v>
      </c>
      <c r="AD696">
        <f ca="1">-(
_xlfn.IFS(
P696&lt;=入力項目!$S$11,0,
AND(P696&gt;=入力項目!$S$11+1,P696&lt;=3),IFERROR(VLOOKUP(入力項目!$S$12,子育て関連マスタ!$I$4:$M$5,4,FALSE),0),
AND(P696&gt;=4,P696&lt;=6),IFERROR(VLOOKUP(入力項目!$S$13,子育て関連マスタ!$I$9:$M$12,4,FALSE),0),
AND(P696&gt;=7,P696&lt;=12),IFERROR(VLOOKUP(入力項目!$S$14,子育て関連マスタ!$I$16:$M$17,4,FALSE),0),
AND(P696&gt;=13,P696&lt;=15),IFERROR(VLOOKUP(入力項目!$S$15,子育て関連マスタ!$I$21:$M$22,4,FALSE),0),
AND(P696&gt;=16,P696&lt;=18),IFERROR(VLOOKUP(入力項目!$S$16,子育て関連マスタ!$I$26:$M$28,4,FALSE),0),
AND(P696&gt;=19,P696&lt;=20,入力項目!$S$16="高専"),IFERROR(VLOOKUP(入力項目!$S$16,子育て関連マスタ!$I$26:$M$28,4,FALSE),0),
AND(P696&gt;=19,P696&lt;=20,入力項目!$S$16&lt;&gt;"高専"),IFERROR(VLOOKUP(入力項目!$S$17,子育て関連マスタ!$I$32:$M$37,4,FALSE),0),
AND(P696&gt;=21,P696&lt;=22,入力項目!$S$16="高専"),IFERROR(VLOOKUP(入力項目!$S$17,子育て関連マスタ!$I$32:$M$34,4,FALSE),0),
AND(P696&gt;=21,P696&lt;=22,入力項目!$S$16&lt;&gt;"高専"),IFERROR(VLOOKUP(入力項目!$S$17,子育て関連マスタ!$I$32:$M$34,4,FALSE),0),
P696&gt;=23,0
) +
IF($D696=4,
  IFERROR(_xlfn.IFS(
  P696&lt;=入力項目!$S$11,0,
  AND(P696=入力項目!$S$11),IFERROR(VLOOKUP(入力項目!$S$12,子育て関連マスタ!$I$4:$M$5,2,FALSE),0),
  AND(P696=4),IFERROR(VLOOKUP(入力項目!$S$13,子育て関連マスタ!$I$9:$M$12,2,FALSE),0),
  AND(P696=7),IFERROR(VLOOKUP(入力項目!$S$14,子育て関連マスタ!$I$16:$M$17,2,FALSE),0),
  AND(P696=13),IFERROR(VLOOKUP(入力項目!$S$15,子育て関連マスタ!$I$21:$M$22,2,FALSE),0),
  AND(P696=16),IFERROR(VLOOKUP(入力項目!$S$16,子育て関連マスタ!$I$26:$M$28,2,FALSE),0),
  AND(P696=19,入力項目!$S$16&lt;&gt;"高専"),IFERROR(VLOOKUP(入力項目!$S$17,子育て関連マスタ!$I$32:$M$37,2,FALSE),0),
  AND(P696=21,入力項目!$S$16="高専"),IFERROR(VLOOKUP(入力項目!$S$17,子育て関連マスタ!$I$32:$M$37,2,FALSE),0),
  P696&gt;=22,0
  ),0),0
) +
IF(AND(P696&gt;=1,P696&lt;=15),IF($D696=入力項目!$S$8,入力項目!$S$3,0),0) +
IF(AND(P696&gt;=1,P696&lt;=15),IF($D696=5,入力項目!$S$4,0),0) +
IF(AND(P696&gt;=1,P696&lt;=15),IF($D696=12,入力項目!$S$5,0),0) +
IF(AND(入力項目!$S$7=$A696,入力項目!$S$8=$D696),子育て関連マスタ!$C$14,0) +
IFERROR(IF(AND(YEAR(EDATE(DATE(入力項目!$S$7,入力項目!$S$8,1),1))=$A696,MONTH(EDATE(DATE(入力項目!$S$7,入力項目!$S$8,1),1))=$D696),子育て関連マスタ!$C$15,0),0) +
IF(AND(OR(P696=3,P696=5,P696=7),$D696=11),子育て関連マスタ!$C$17,0) +
IF(AND(P696=20,$D696=1),子育て関連マスタ!$C$18,0) +
IF(AND(P696=20,$D696=1),
IFERROR(_xlfn.IFS(
入力項目!$S$10="男",子育て関連マスタ!$C$18,
入力項目!$S$10="女",子育て関連マスタ!$C$19
),0),0
) +
IF(AND(P696&gt;=入力項目!$S$18,P696&lt;=入力項目!$S$19),入力項目!$S$20,0) +
IF(AND(P696&gt;=入力項目!$S$21,P696&lt;=入力項目!$S$22),入力項目!$S$23,0) +
IF(AND(P696&gt;=入力項目!$S$24,P696&lt;=入力項目!$S$25),入力項目!$S$26,0)
)</f>
        <v>0</v>
      </c>
      <c r="AE696">
        <f ca="1">-(
_xlfn.IFS(
Q696&lt;=入力項目!$S$11,0,
AND(Q696&gt;=入力項目!$S$11+1,Q696&lt;=3),IFERROR(VLOOKUP(入力項目!$S$12,子育て関連マスタ!$I$4:$M$5,4,FALSE),0),
AND(Q696&gt;=4,Q696&lt;=6),IFERROR(VLOOKUP(入力項目!$S$13,子育て関連マスタ!$I$9:$M$12,4,FALSE),0),
AND(Q696&gt;=7,Q696&lt;=12),IFERROR(VLOOKUP(入力項目!$S$14,子育て関連マスタ!$I$16:$M$17,4,FALSE),0),
AND(Q696&gt;=13,Q696&lt;=15),IFERROR(VLOOKUP(入力項目!$S$15,子育て関連マスタ!$I$21:$M$22,4,FALSE),0),
AND(Q696&gt;=16,Q696&lt;=18),IFERROR(VLOOKUP(入力項目!$S$16,子育て関連マスタ!$I$26:$M$28,4,FALSE),0),
AND(Q696&gt;=19,Q696&lt;=20,入力項目!$S$16="高専"),IFERROR(VLOOKUP(入力項目!$S$16,子育て関連マスタ!$I$26:$M$28,4,FALSE),0),
AND(Q696&gt;=19,Q696&lt;=20,入力項目!$S$16&lt;&gt;"高専"),IFERROR(VLOOKUP(入力項目!$S$17,子育て関連マスタ!$I$32:$M$37,4,FALSE),0),
AND(Q696&gt;=21,Q696&lt;=22,入力項目!$S$16="高専"),IFERROR(VLOOKUP(入力項目!$S$17,子育て関連マスタ!$I$32:$M$34,4,FALSE),0),
AND(Q696&gt;=21,Q696&lt;=22,入力項目!$S$16&lt;&gt;"高専"),IFERROR(VLOOKUP(入力項目!$S$17,子育て関連マスタ!$I$32:$M$34,4,FALSE),0),
Q696&gt;=23,0
) +
IF($D696=4,
  IFERROR(_xlfn.IFS(
  Q696&lt;=入力項目!$S$11,0,
  AND(Q696=入力項目!$S$11),IFERROR(VLOOKUP(入力項目!$S$12,子育て関連マスタ!$I$4:$M$5,2,FALSE),0),
  AND(Q696=4),IFERROR(VLOOKUP(入力項目!$S$13,子育て関連マスタ!$I$9:$M$12,2,FALSE),0),
  AND(Q696=7),IFERROR(VLOOKUP(入力項目!$S$14,子育て関連マスタ!$I$16:$M$17,2,FALSE),0),
  AND(Q696=13),IFERROR(VLOOKUP(入力項目!$S$15,子育て関連マスタ!$I$21:$M$22,2,FALSE),0),
  AND(Q696=16),IFERROR(VLOOKUP(入力項目!$S$16,子育て関連マスタ!$I$26:$M$28,2,FALSE),0),
  AND(Q696=19,入力項目!$S$16&lt;&gt;"高専"),IFERROR(VLOOKUP(入力項目!$S$17,子育て関連マスタ!$I$32:$M$37,2,FALSE),0),
  AND(Q696=21,入力項目!$S$16="高専"),IFERROR(VLOOKUP(入力項目!$S$17,子育て関連マスタ!$I$32:$M$37,2,FALSE),0),
  Q696&gt;=22,0
  ),0),0
) +
IF(AND(Q696&gt;=1,Q696&lt;=15),IF($D696=入力項目!$S$8,入力項目!$S$3,0),0) +
IF(AND(Q696&gt;=1,Q696&lt;=15),IF($D696=5,入力項目!$S$4,0),0) +
IF(AND(Q696&gt;=1,Q696&lt;=15),IF($D696=12,入力項目!$S$5,0),0) +
IF(AND(入力項目!$S$7=$A696,入力項目!$S$8=$D696),子育て関連マスタ!$C$14,0) +
IFERROR(IF(AND(YEAR(EDATE(DATE(入力項目!$S$7,入力項目!$S$8,1),1))=$A696,MONTH(EDATE(DATE(入力項目!$S$7,入力項目!$S$8,1),1))=$D696),子育て関連マスタ!$C$15,0),0) +
IF(AND(OR(Q696=3,Q696=5,Q696=7),$D696=11),子育て関連マスタ!$C$17,0) +
IF(AND(Q696=20,$D696=1),子育て関連マスタ!$C$18,0) +
IF(AND(Q696=20,$D696=1),
IFERROR(_xlfn.IFS(
入力項目!$S$10="男",子育て関連マスタ!$C$18,
入力項目!$S$10="女",子育て関連マスタ!$C$19
),0),0
) +
IF(AND(Q696&gt;=入力項目!$S$18,Q696&lt;=入力項目!$S$19),入力項目!$S$20,0) +
IF(AND(Q696&gt;=入力項目!$S$21,Q696&lt;=入力項目!$S$22),入力項目!$S$23,0) +
IF(AND(Q696&gt;=入力項目!$S$24,Q696&lt;=入力項目!$S$25),入力項目!$S$26,0)
)</f>
        <v>0</v>
      </c>
      <c r="AF696">
        <f ca="1">-(
_xlfn.IFS(
R696&lt;=入力項目!$S$11,0,
AND(R696&gt;=入力項目!$S$11+1,R696&lt;=3),IFERROR(VLOOKUP(入力項目!$S$12,子育て関連マスタ!$I$4:$M$5,4,FALSE),0),
AND(R696&gt;=4,R696&lt;=6),IFERROR(VLOOKUP(入力項目!$S$13,子育て関連マスタ!$I$9:$M$12,4,FALSE),0),
AND(R696&gt;=7,R696&lt;=12),IFERROR(VLOOKUP(入力項目!$S$14,子育て関連マスタ!$I$16:$M$17,4,FALSE),0),
AND(R696&gt;=13,R696&lt;=15),IFERROR(VLOOKUP(入力項目!$S$15,子育て関連マスタ!$I$21:$M$22,4,FALSE),0),
AND(R696&gt;=16,R696&lt;=18),IFERROR(VLOOKUP(入力項目!$S$16,子育て関連マスタ!$I$26:$M$28,4,FALSE),0),
AND(R696&gt;=19,R696&lt;=20,入力項目!$S$16="高専"),IFERROR(VLOOKUP(入力項目!$S$16,子育て関連マスタ!$I$26:$M$28,4,FALSE),0),
AND(R696&gt;=19,R696&lt;=20,入力項目!$S$16&lt;&gt;"高専"),IFERROR(VLOOKUP(入力項目!$S$17,子育て関連マスタ!$I$32:$M$37,4,FALSE),0),
AND(R696&gt;=21,R696&lt;=22,入力項目!$S$16="高専"),IFERROR(VLOOKUP(入力項目!$S$17,子育て関連マスタ!$I$32:$M$34,4,FALSE),0),
AND(R696&gt;=21,R696&lt;=22,入力項目!$S$16&lt;&gt;"高専"),IFERROR(VLOOKUP(入力項目!$S$17,子育て関連マスタ!$I$32:$M$34,4,FALSE),0),
R696&gt;=23,0
) +
IF($D696=4,
  IFERROR(_xlfn.IFS(
  R696&lt;=入力項目!$S$11,0,
  AND(R696=入力項目!$S$11),IFERROR(VLOOKUP(入力項目!$S$12,子育て関連マスタ!$I$4:$M$5,2,FALSE),0),
  AND(R696=4),IFERROR(VLOOKUP(入力項目!$S$13,子育て関連マスタ!$I$9:$M$12,2,FALSE),0),
  AND(R696=7),IFERROR(VLOOKUP(入力項目!$S$14,子育て関連マスタ!$I$16:$M$17,2,FALSE),0),
  AND(R696=13),IFERROR(VLOOKUP(入力項目!$S$15,子育て関連マスタ!$I$21:$M$22,2,FALSE),0),
  AND(R696=16),IFERROR(VLOOKUP(入力項目!$S$16,子育て関連マスタ!$I$26:$M$28,2,FALSE),0),
  AND(R696=19,入力項目!$S$16&lt;&gt;"高専"),IFERROR(VLOOKUP(入力項目!$S$17,子育て関連マスタ!$I$32:$M$37,2,FALSE),0),
  AND(R696=21,入力項目!$S$16="高専"),IFERROR(VLOOKUP(入力項目!$S$17,子育て関連マスタ!$I$32:$M$37,2,FALSE),0),
  R696&gt;=22,0
  ),0),0
) +
IF(AND(R696&gt;=1,R696&lt;=15),IF($D696=入力項目!$S$8,入力項目!$S$3,0),0) +
IF(AND(R696&gt;=1,R696&lt;=15),IF($D696=5,入力項目!$S$4,0),0) +
IF(AND(R696&gt;=1,R696&lt;=15),IF($D696=12,入力項目!$S$5,0),0) +
IF(AND(入力項目!$S$7=$A696,入力項目!$S$8=$D696),子育て関連マスタ!$C$14,0) +
IFERROR(IF(AND(YEAR(EDATE(DATE(入力項目!$S$7,入力項目!$S$8,1),1))=$A696,MONTH(EDATE(DATE(入力項目!$S$7,入力項目!$S$8,1),1))=$D696),子育て関連マスタ!$C$15,0),0) +
IF(AND(OR(R696=3,R696=5,R696=7),$D696=11),子育て関連マスタ!$C$17,0) +
IF(AND(R696=20,$D696=1),子育て関連マスタ!$C$18,0) +
IF(AND(R696=20,$D696=1),
IFERROR(_xlfn.IFS(
入力項目!$S$10="男",子育て関連マスタ!$C$18,
入力項目!$S$10="女",子育て関連マスタ!$C$19
),0),0
) +
IF(AND(R696&gt;=入力項目!$S$18,R696&lt;=入力項目!$S$19),入力項目!$S$20,0) +
IF(AND(R696&gt;=入力項目!$S$21,R696&lt;=入力項目!$S$22),入力項目!$S$23,0) +
IF(AND(R696&gt;=入力項目!$S$24,R696&lt;=入力項目!$S$25),入力項目!$S$26,0)
)</f>
        <v>0</v>
      </c>
      <c r="AG696">
        <f ca="1">-(
_xlfn.IFS(
S696&lt;=入力項目!$S$11,0,
AND(S696&gt;=入力項目!$S$11+1,S696&lt;=3),IFERROR(VLOOKUP(入力項目!$S$12,子育て関連マスタ!$I$4:$M$5,4,FALSE),0),
AND(S696&gt;=4,S696&lt;=6),IFERROR(VLOOKUP(入力項目!$S$13,子育て関連マスタ!$I$9:$M$12,4,FALSE),0),
AND(S696&gt;=7,S696&lt;=12),IFERROR(VLOOKUP(入力項目!$S$14,子育て関連マスタ!$I$16:$M$17,4,FALSE),0),
AND(S696&gt;=13,S696&lt;=15),IFERROR(VLOOKUP(入力項目!$S$15,子育て関連マスタ!$I$21:$M$22,4,FALSE),0),
AND(S696&gt;=16,S696&lt;=18),IFERROR(VLOOKUP(入力項目!$S$16,子育て関連マスタ!$I$26:$M$28,4,FALSE),0),
AND(S696&gt;=19,S696&lt;=20,入力項目!$S$16="高専"),IFERROR(VLOOKUP(入力項目!$S$16,子育て関連マスタ!$I$26:$M$28,4,FALSE),0),
AND(S696&gt;=19,S696&lt;=20,入力項目!$S$16&lt;&gt;"高専"),IFERROR(VLOOKUP(入力項目!$S$17,子育て関連マスタ!$I$32:$M$37,4,FALSE),0),
AND(S696&gt;=21,S696&lt;=22,入力項目!$S$16="高専"),IFERROR(VLOOKUP(入力項目!$S$17,子育て関連マスタ!$I$32:$M$34,4,FALSE),0),
AND(S696&gt;=21,S696&lt;=22,入力項目!$S$16&lt;&gt;"高専"),IFERROR(VLOOKUP(入力項目!$S$17,子育て関連マスタ!$I$32:$M$34,4,FALSE),0),
S696&gt;=23,0
) +
IF($D696=4,
  IFERROR(_xlfn.IFS(
  S696&lt;=入力項目!$S$11,0,
  AND(S696=入力項目!$S$11),IFERROR(VLOOKUP(入力項目!$S$12,子育て関連マスタ!$I$4:$M$5,2,FALSE),0),
  AND(S696=4),IFERROR(VLOOKUP(入力項目!$S$13,子育て関連マスタ!$I$9:$M$12,2,FALSE),0),
  AND(S696=7),IFERROR(VLOOKUP(入力項目!$S$14,子育て関連マスタ!$I$16:$M$17,2,FALSE),0),
  AND(S696=13),IFERROR(VLOOKUP(入力項目!$S$15,子育て関連マスタ!$I$21:$M$22,2,FALSE),0),
  AND(S696=16),IFERROR(VLOOKUP(入力項目!$S$16,子育て関連マスタ!$I$26:$M$28,2,FALSE),0),
  AND(S696=19,入力項目!$S$16&lt;&gt;"高専"),IFERROR(VLOOKUP(入力項目!$S$17,子育て関連マスタ!$I$32:$M$37,2,FALSE),0),
  AND(S696=21,入力項目!$S$16="高専"),IFERROR(VLOOKUP(入力項目!$S$17,子育て関連マスタ!$I$32:$M$37,2,FALSE),0),
  S696&gt;=22,0
  ),0),0
) +
IF(AND(S696&gt;=1,S696&lt;=15),IF($D696=入力項目!$S$8,入力項目!$S$3,0),0) +
IF(AND(S696&gt;=1,S696&lt;=15),IF($D696=5,入力項目!$S$4,0),0) +
IF(AND(S696&gt;=1,S696&lt;=15),IF($D696=12,入力項目!$S$5,0),0) +
IF(AND(入力項目!$S$7=$A696,入力項目!$S$8=$D696),子育て関連マスタ!$C$14,0) +
IFERROR(IF(AND(YEAR(EDATE(DATE(入力項目!$S$7,入力項目!$S$8,1),1))=$A696,MONTH(EDATE(DATE(入力項目!$S$7,入力項目!$S$8,1),1))=$D696),子育て関連マスタ!$C$15,0),0) +
IF(AND(OR(S696=3,S696=5,S696=7),$D696=11),子育て関連マスタ!$C$17,0) +
IF(AND(S696=20,$D696=1),子育て関連マスタ!$C$18,0) +
IF(AND(S696=20,$D696=1),
IFERROR(_xlfn.IFS(
入力項目!$S$10="男",子育て関連マスタ!$C$18,
入力項目!$S$10="女",子育て関連マスタ!$C$19
),0),0
) +
IF(AND(S696&gt;=入力項目!$S$18,S696&lt;=入力項目!$S$19),入力項目!$S$20,0) +
IF(AND(S696&gt;=入力項目!$S$21,S696&lt;=入力項目!$S$22),入力項目!$S$23,0) +
IF(AND(S696&gt;=入力項目!$S$24,S696&lt;=入力項目!$S$25),入力項目!$S$26,0)
)</f>
        <v>0</v>
      </c>
      <c r="AH696">
        <f ca="1">-(
_xlfn.IFS(
T696&lt;=入力項目!$S$11,0,
AND(T696&gt;=入力項目!$S$11+1,T696&lt;=3),IFERROR(VLOOKUP(入力項目!$S$12,子育て関連マスタ!$I$4:$M$5,4,FALSE),0),
AND(T696&gt;=4,T696&lt;=6),IFERROR(VLOOKUP(入力項目!$S$13,子育て関連マスタ!$I$9:$M$12,4,FALSE),0),
AND(T696&gt;=7,T696&lt;=12),IFERROR(VLOOKUP(入力項目!$S$14,子育て関連マスタ!$I$16:$M$17,4,FALSE),0),
AND(T696&gt;=13,T696&lt;=15),IFERROR(VLOOKUP(入力項目!$S$15,子育て関連マスタ!$I$21:$M$22,4,FALSE),0),
AND(T696&gt;=16,T696&lt;=18),IFERROR(VLOOKUP(入力項目!$S$16,子育て関連マスタ!$I$26:$M$28,4,FALSE),0),
AND(T696&gt;=19,T696&lt;=20,入力項目!$S$16="高専"),IFERROR(VLOOKUP(入力項目!$S$16,子育て関連マスタ!$I$26:$M$28,4,FALSE),0),
AND(T696&gt;=19,T696&lt;=20,入力項目!$S$16&lt;&gt;"高専"),IFERROR(VLOOKUP(入力項目!$S$17,子育て関連マスタ!$I$32:$M$37,4,FALSE),0),
AND(T696&gt;=21,T696&lt;=22,入力項目!$S$16="高専"),IFERROR(VLOOKUP(入力項目!$S$17,子育て関連マスタ!$I$32:$M$34,4,FALSE),0),
AND(T696&gt;=21,T696&lt;=22,入力項目!$S$16&lt;&gt;"高専"),IFERROR(VLOOKUP(入力項目!$S$17,子育て関連マスタ!$I$32:$M$34,4,FALSE),0),
T696&gt;=23,0
) +
IF($D696=4,
  IFERROR(_xlfn.IFS(
  T696&lt;=入力項目!$S$11,0,
  AND(T696=入力項目!$S$11),IFERROR(VLOOKUP(入力項目!$S$12,子育て関連マスタ!$I$4:$M$5,2,FALSE),0),
  AND(T696=4),IFERROR(VLOOKUP(入力項目!$S$13,子育て関連マスタ!$I$9:$M$12,2,FALSE),0),
  AND(T696=7),IFERROR(VLOOKUP(入力項目!$S$14,子育て関連マスタ!$I$16:$M$17,2,FALSE),0),
  AND(T696=13),IFERROR(VLOOKUP(入力項目!$S$15,子育て関連マスタ!$I$21:$M$22,2,FALSE),0),
  AND(T696=16),IFERROR(VLOOKUP(入力項目!$S$16,子育て関連マスタ!$I$26:$M$28,2,FALSE),0),
  AND(T696=19,入力項目!$S$16&lt;&gt;"高専"),IFERROR(VLOOKUP(入力項目!$S$17,子育て関連マスタ!$I$32:$M$37,2,FALSE),0),
  AND(T696=21,入力項目!$S$16="高専"),IFERROR(VLOOKUP(入力項目!$S$17,子育て関連マスタ!$I$32:$M$37,2,FALSE),0),
  T696&gt;=22,0
  ),0),0
) +
IF(AND(T696&gt;=1,T696&lt;=15),IF($D696=入力項目!$S$8,入力項目!$S$3,0),0) +
IF(AND(T696&gt;=1,T696&lt;=15),IF($D696=5,入力項目!$S$4,0),0) +
IF(AND(T696&gt;=1,T696&lt;=15),IF($D696=12,入力項目!$S$5,0),0) +
IF(AND(入力項目!$S$7=$A696,入力項目!$S$8=$D696),子育て関連マスタ!$C$14,0) +
IFERROR(IF(AND(YEAR(EDATE(DATE(入力項目!$S$7,入力項目!$S$8,1),1))=$A696,MONTH(EDATE(DATE(入力項目!$S$7,入力項目!$S$8,1),1))=$D696),子育て関連マスタ!$C$15,0),0) +
IF(AND(OR(T696=3,T696=5,T696=7),$D696=11),子育て関連マスタ!$C$17,0) +
IF(AND(T696=20,$D696=1),子育て関連マスタ!$C$18,0) +
IF(AND(T696=20,$D696=1),
IFERROR(_xlfn.IFS(
入力項目!$S$10="男",子育て関連マスタ!$C$18,
入力項目!$S$10="女",子育て関連マスタ!$C$19
),0),0
) +
IF(AND(T696&gt;=入力項目!$S$18,T696&lt;=入力項目!$S$19),入力項目!$S$20,0) +
IF(AND(T696&gt;=入力項目!$S$21,T696&lt;=入力項目!$S$22),入力項目!$S$23,0) +
IF(AND(T696&gt;=入力項目!$S$24,T696&lt;=入力項目!$S$25),入力項目!$S$26,0)
)</f>
        <v>0</v>
      </c>
      <c r="AI696">
        <f ca="1">-(
_xlfn.IFS(
U696&lt;=入力項目!$S$11,0,
AND(U696&gt;=入力項目!$S$11+1,U696&lt;=3),IFERROR(VLOOKUP(入力項目!$S$12,子育て関連マスタ!$I$4:$M$5,4,FALSE),0),
AND(U696&gt;=4,U696&lt;=6),IFERROR(VLOOKUP(入力項目!$S$13,子育て関連マスタ!$I$9:$M$12,4,FALSE),0),
AND(U696&gt;=7,U696&lt;=12),IFERROR(VLOOKUP(入力項目!$S$14,子育て関連マスタ!$I$16:$M$17,4,FALSE),0),
AND(U696&gt;=13,U696&lt;=15),IFERROR(VLOOKUP(入力項目!$S$15,子育て関連マスタ!$I$21:$M$22,4,FALSE),0),
AND(U696&gt;=16,U696&lt;=18),IFERROR(VLOOKUP(入力項目!$S$16,子育て関連マスタ!$I$26:$M$28,4,FALSE),0),
AND(U696&gt;=19,U696&lt;=20,入力項目!$S$16="高専"),IFERROR(VLOOKUP(入力項目!$S$16,子育て関連マスタ!$I$26:$M$28,4,FALSE),0),
AND(U696&gt;=19,U696&lt;=20,入力項目!$S$16&lt;&gt;"高専"),IFERROR(VLOOKUP(入力項目!$S$17,子育て関連マスタ!$I$32:$M$37,4,FALSE),0),
AND(U696&gt;=21,U696&lt;=22,入力項目!$S$16="高専"),IFERROR(VLOOKUP(入力項目!$S$17,子育て関連マスタ!$I$32:$M$34,4,FALSE),0),
AND(U696&gt;=21,U696&lt;=22,入力項目!$S$16&lt;&gt;"高専"),IFERROR(VLOOKUP(入力項目!$S$17,子育て関連マスタ!$I$32:$M$34,4,FALSE),0),
U696&gt;=23,0
) +
IF($D696=4,
  IFERROR(_xlfn.IFS(
  U696&lt;=入力項目!$S$11,0,
  AND(U696=入力項目!$S$11),IFERROR(VLOOKUP(入力項目!$S$12,子育て関連マスタ!$I$4:$M$5,2,FALSE),0),
  AND(U696=4),IFERROR(VLOOKUP(入力項目!$S$13,子育て関連マスタ!$I$9:$M$12,2,FALSE),0),
  AND(U696=7),IFERROR(VLOOKUP(入力項目!$S$14,子育て関連マスタ!$I$16:$M$17,2,FALSE),0),
  AND(U696=13),IFERROR(VLOOKUP(入力項目!$S$15,子育て関連マスタ!$I$21:$M$22,2,FALSE),0),
  AND(U696=16),IFERROR(VLOOKUP(入力項目!$S$16,子育て関連マスタ!$I$26:$M$28,2,FALSE),0),
  AND(U696=19,入力項目!$S$16&lt;&gt;"高専"),IFERROR(VLOOKUP(入力項目!$S$17,子育て関連マスタ!$I$32:$M$37,2,FALSE),0),
  AND(U696=21,入力項目!$S$16="高専"),IFERROR(VLOOKUP(入力項目!$S$17,子育て関連マスタ!$I$32:$M$37,2,FALSE),0),
  U696&gt;=22,0
  ),0),0
) +
IF(AND(U696&gt;=1,U696&lt;=15),IF($D696=入力項目!$S$8,入力項目!$S$3,0),0) +
IF(AND(U696&gt;=1,U696&lt;=15),IF($D696=5,入力項目!$S$4,0),0) +
IF(AND(U696&gt;=1,U696&lt;=15),IF($D696=12,入力項目!$S$5,0),0) +
IF(AND(入力項目!$S$7=$A696,入力項目!$S$8=$D696),子育て関連マスタ!$C$14,0) +
IFERROR(IF(AND(YEAR(EDATE(DATE(入力項目!$S$7,入力項目!$S$8,1),1))=$A696,MONTH(EDATE(DATE(入力項目!$S$7,入力項目!$S$8,1),1))=$D696),子育て関連マスタ!$C$15,0),0) +
IF(AND(OR(U696=3,U696=5,U696=7),$D696=11),子育て関連マスタ!$C$17,0) +
IF(AND(U696=20,$D696=1),子育て関連マスタ!$C$18,0) +
IF(AND(U696=20,$D696=1),
IFERROR(_xlfn.IFS(
入力項目!$S$10="男",子育て関連マスタ!$C$18,
入力項目!$S$10="女",子育て関連マスタ!$C$19
),0),0
) +
IF(AND(U696&gt;=入力項目!$S$18,U696&lt;=入力項目!$S$19),入力項目!$S$20,0) +
IF(AND(U696&gt;=入力項目!$S$21,U696&lt;=入力項目!$S$22),入力項目!$S$23,0) +
IF(AND(U696&gt;=入力項目!$S$24,U696&lt;=入力項目!$S$25),入力項目!$S$26,0)
)</f>
        <v>0</v>
      </c>
      <c r="AJ696" s="10">
        <f ca="1">-VLOOKUP($D696,月別収支!$A$2:$H$13,7,FALSE)</f>
        <v>-20000</v>
      </c>
    </row>
    <row r="697" spans="1:36" x14ac:dyDescent="0.4">
      <c r="A697">
        <f t="shared" ca="1" si="190"/>
        <v>2082</v>
      </c>
      <c r="B697">
        <f t="shared" ca="1" si="180"/>
        <v>2082</v>
      </c>
      <c r="C697">
        <f t="shared" ca="1" si="181"/>
        <v>58</v>
      </c>
      <c r="D697">
        <f t="shared" ca="1" si="191"/>
        <v>7</v>
      </c>
      <c r="E697" t="str">
        <f t="shared" ca="1" si="175"/>
        <v>2082年7月</v>
      </c>
      <c r="F697">
        <f ca="1">IF(OR(入力項目!$N$5&lt;$A697,AND(入力項目!$N$5=$A697,入力項目!$N$6&lt;$D697)),IF(F696=0,1,IF(G697=12,F696+1,F696)),0)</f>
        <v>57</v>
      </c>
      <c r="G697">
        <f ca="1">IF(OR(入力項目!$N$5&lt;$A697,AND(入力項目!$N$5=$A697,入力項目!$N$6&lt;$D697)),IF(G696=12,1,G696+1),0)</f>
        <v>9</v>
      </c>
      <c r="H697" t="str">
        <f t="shared" ca="1" si="176"/>
        <v>57_9</v>
      </c>
      <c r="I697">
        <f ca="1">IF(
  IFERROR(AND($C697&gt;0,MOD($C697,入力項目!$N$22)=0,$D697=入力項目!$N$23), FALSE),
  1,
  IF(
    AND(I696&gt;0,J696=12),
    IF(I696=入力項目!$N$28, 0, I696+1),
    I696
  )
)</f>
        <v>0</v>
      </c>
      <c r="J697">
        <f ca="1">IF($D697=入力項目!$N$23,1,IFERROR(J696+1,1))</f>
        <v>2</v>
      </c>
      <c r="K697" t="str">
        <f t="shared" ca="1" si="177"/>
        <v>0_2</v>
      </c>
      <c r="L697">
        <f ca="1">L696+IF(入力項目!$D$4=$D697,1,0)</f>
        <v>86</v>
      </c>
      <c r="M697" t="str">
        <f t="shared" ca="1" si="178"/>
        <v>86歳</v>
      </c>
      <c r="N697">
        <f t="shared" ca="1" si="182"/>
        <v>87</v>
      </c>
      <c r="O697" t="str">
        <f t="shared" ca="1" si="179"/>
        <v>87歳</v>
      </c>
      <c r="P697">
        <f t="shared" ca="1" si="183"/>
        <v>62</v>
      </c>
      <c r="Q697">
        <f t="shared" ca="1" si="184"/>
        <v>60</v>
      </c>
      <c r="R697">
        <f t="shared" ca="1" si="185"/>
        <v>2083</v>
      </c>
      <c r="S697">
        <f t="shared" ca="1" si="186"/>
        <v>2083</v>
      </c>
      <c r="T697">
        <f t="shared" ca="1" si="187"/>
        <v>2083</v>
      </c>
      <c r="U697">
        <f t="shared" ca="1" si="188"/>
        <v>2083</v>
      </c>
      <c r="V697" s="10">
        <f t="shared" ca="1" si="189"/>
        <v>52672925</v>
      </c>
      <c r="W697" s="10">
        <f ca="1">IF($L697&lt;その他マスタ!$B$1,VLOOKUP($D697,月別収支!$A$2:$H$13,2,FALSE),その他マスタ!$B$3)+IF(AND($L697=その他マスタ!$B$1,入力項目!$I$9="あり",$D697=入力項目!$D$4),その他マスタ!$B$2,0)</f>
        <v>150000</v>
      </c>
      <c r="X697" s="10">
        <f ca="1">-IF(入力項目!$K$5=TRUE,
IF($F697+$G697&lt;3,VLOOKUP($D697,月別収支!$A$2:$H$13,8,FALSE),0)+IFERROR(VLOOKUP($H697,住宅ローン計算!C:P,13,FALSE),0)+IF($F697&gt;1,IF(OR($G697=3,$G697=6,$G697=9,$G697=12),ROUNDUP(入力項目!$N$18/4,0),0),0),
VLOOKUP($D697,月別収支!$A$2:$H$13,8,FALSE))</f>
        <v>-37500</v>
      </c>
      <c r="Y697" s="10">
        <f ca="1">-VLOOKUP($D697,月別収支!$A$2:$H$13,3,FALSE)</f>
        <v>-75000</v>
      </c>
      <c r="Z697" s="10">
        <f ca="1">-VLOOKUP($D697,月別収支!$A$2:$H$13,4,FALSE)</f>
        <v>-27000</v>
      </c>
      <c r="AA697" s="10">
        <f ca="1">-VLOOKUP($D697,月別収支!$A$2:$H$13,6,FALSE)</f>
        <v>-10000</v>
      </c>
      <c r="AB697" s="10">
        <f ca="1">-(
VLOOKUP($D697,月別収支!$A$2:$H$13,5,FALSE)+IF(AND(入力項目!$I$27&lt;=$A697,ISEVEN($A697-入力項目!$I$27),入力項目!$I$28=$D697),入力項目!$I$26,0)
+IF(入力項目!$K$26=TRUE,
IFERROR(VLOOKUP($K697,マイカーローン計算!C:P,13,FALSE),0),
IFERROR(
  IF(AND($C697&gt;0,MOD($C697,入力項目!$N$22)=0,$D697=入力項目!$N$23),入力項目!$N$24,0),
 0
)
)
)</f>
        <v>-20000</v>
      </c>
      <c r="AC697" s="10">
        <f ca="1">-IF($A697&lt;入力項目!$N$33,入力項目!$N$35,IF(AND($A697=入力項目!$N$33,$D697&lt;=入力項目!$N$34),入力項目!$N$35,0))</f>
        <v>0</v>
      </c>
      <c r="AD697">
        <f ca="1">-(
_xlfn.IFS(
P697&lt;=入力項目!$S$11,0,
AND(P697&gt;=入力項目!$S$11+1,P697&lt;=3),IFERROR(VLOOKUP(入力項目!$S$12,子育て関連マスタ!$I$4:$M$5,4,FALSE),0),
AND(P697&gt;=4,P697&lt;=6),IFERROR(VLOOKUP(入力項目!$S$13,子育て関連マスタ!$I$9:$M$12,4,FALSE),0),
AND(P697&gt;=7,P697&lt;=12),IFERROR(VLOOKUP(入力項目!$S$14,子育て関連マスタ!$I$16:$M$17,4,FALSE),0),
AND(P697&gt;=13,P697&lt;=15),IFERROR(VLOOKUP(入力項目!$S$15,子育て関連マスタ!$I$21:$M$22,4,FALSE),0),
AND(P697&gt;=16,P697&lt;=18),IFERROR(VLOOKUP(入力項目!$S$16,子育て関連マスタ!$I$26:$M$28,4,FALSE),0),
AND(P697&gt;=19,P697&lt;=20,入力項目!$S$16="高専"),IFERROR(VLOOKUP(入力項目!$S$16,子育て関連マスタ!$I$26:$M$28,4,FALSE),0),
AND(P697&gt;=19,P697&lt;=20,入力項目!$S$16&lt;&gt;"高専"),IFERROR(VLOOKUP(入力項目!$S$17,子育て関連マスタ!$I$32:$M$37,4,FALSE),0),
AND(P697&gt;=21,P697&lt;=22,入力項目!$S$16="高専"),IFERROR(VLOOKUP(入力項目!$S$17,子育て関連マスタ!$I$32:$M$34,4,FALSE),0),
AND(P697&gt;=21,P697&lt;=22,入力項目!$S$16&lt;&gt;"高専"),IFERROR(VLOOKUP(入力項目!$S$17,子育て関連マスタ!$I$32:$M$34,4,FALSE),0),
P697&gt;=23,0
) +
IF($D697=4,
  IFERROR(_xlfn.IFS(
  P697&lt;=入力項目!$S$11,0,
  AND(P697=入力項目!$S$11),IFERROR(VLOOKUP(入力項目!$S$12,子育て関連マスタ!$I$4:$M$5,2,FALSE),0),
  AND(P697=4),IFERROR(VLOOKUP(入力項目!$S$13,子育て関連マスタ!$I$9:$M$12,2,FALSE),0),
  AND(P697=7),IFERROR(VLOOKUP(入力項目!$S$14,子育て関連マスタ!$I$16:$M$17,2,FALSE),0),
  AND(P697=13),IFERROR(VLOOKUP(入力項目!$S$15,子育て関連マスタ!$I$21:$M$22,2,FALSE),0),
  AND(P697=16),IFERROR(VLOOKUP(入力項目!$S$16,子育て関連マスタ!$I$26:$M$28,2,FALSE),0),
  AND(P697=19,入力項目!$S$16&lt;&gt;"高専"),IFERROR(VLOOKUP(入力項目!$S$17,子育て関連マスタ!$I$32:$M$37,2,FALSE),0),
  AND(P697=21,入力項目!$S$16="高専"),IFERROR(VLOOKUP(入力項目!$S$17,子育て関連マスタ!$I$32:$M$37,2,FALSE),0),
  P697&gt;=22,0
  ),0),0
) +
IF(AND(P697&gt;=1,P697&lt;=15),IF($D697=入力項目!$S$8,入力項目!$S$3,0),0) +
IF(AND(P697&gt;=1,P697&lt;=15),IF($D697=5,入力項目!$S$4,0),0) +
IF(AND(P697&gt;=1,P697&lt;=15),IF($D697=12,入力項目!$S$5,0),0) +
IF(AND(入力項目!$S$7=$A697,入力項目!$S$8=$D697),子育て関連マスタ!$C$14,0) +
IFERROR(IF(AND(YEAR(EDATE(DATE(入力項目!$S$7,入力項目!$S$8,1),1))=$A697,MONTH(EDATE(DATE(入力項目!$S$7,入力項目!$S$8,1),1))=$D697),子育て関連マスタ!$C$15,0),0) +
IF(AND(OR(P697=3,P697=5,P697=7),$D697=11),子育て関連マスタ!$C$17,0) +
IF(AND(P697=20,$D697=1),子育て関連マスタ!$C$18,0) +
IF(AND(P697=20,$D697=1),
IFERROR(_xlfn.IFS(
入力項目!$S$10="男",子育て関連マスタ!$C$18,
入力項目!$S$10="女",子育て関連マスタ!$C$19
),0),0
) +
IF(AND(P697&gt;=入力項目!$S$18,P697&lt;=入力項目!$S$19),入力項目!$S$20,0) +
IF(AND(P697&gt;=入力項目!$S$21,P697&lt;=入力項目!$S$22),入力項目!$S$23,0) +
IF(AND(P697&gt;=入力項目!$S$24,P697&lt;=入力項目!$S$25),入力項目!$S$26,0)
)</f>
        <v>0</v>
      </c>
      <c r="AE697">
        <f ca="1">-(
_xlfn.IFS(
Q697&lt;=入力項目!$S$11,0,
AND(Q697&gt;=入力項目!$S$11+1,Q697&lt;=3),IFERROR(VLOOKUP(入力項目!$S$12,子育て関連マスタ!$I$4:$M$5,4,FALSE),0),
AND(Q697&gt;=4,Q697&lt;=6),IFERROR(VLOOKUP(入力項目!$S$13,子育て関連マスタ!$I$9:$M$12,4,FALSE),0),
AND(Q697&gt;=7,Q697&lt;=12),IFERROR(VLOOKUP(入力項目!$S$14,子育て関連マスタ!$I$16:$M$17,4,FALSE),0),
AND(Q697&gt;=13,Q697&lt;=15),IFERROR(VLOOKUP(入力項目!$S$15,子育て関連マスタ!$I$21:$M$22,4,FALSE),0),
AND(Q697&gt;=16,Q697&lt;=18),IFERROR(VLOOKUP(入力項目!$S$16,子育て関連マスタ!$I$26:$M$28,4,FALSE),0),
AND(Q697&gt;=19,Q697&lt;=20,入力項目!$S$16="高専"),IFERROR(VLOOKUP(入力項目!$S$16,子育て関連マスタ!$I$26:$M$28,4,FALSE),0),
AND(Q697&gt;=19,Q697&lt;=20,入力項目!$S$16&lt;&gt;"高専"),IFERROR(VLOOKUP(入力項目!$S$17,子育て関連マスタ!$I$32:$M$37,4,FALSE),0),
AND(Q697&gt;=21,Q697&lt;=22,入力項目!$S$16="高専"),IFERROR(VLOOKUP(入力項目!$S$17,子育て関連マスタ!$I$32:$M$34,4,FALSE),0),
AND(Q697&gt;=21,Q697&lt;=22,入力項目!$S$16&lt;&gt;"高専"),IFERROR(VLOOKUP(入力項目!$S$17,子育て関連マスタ!$I$32:$M$34,4,FALSE),0),
Q697&gt;=23,0
) +
IF($D697=4,
  IFERROR(_xlfn.IFS(
  Q697&lt;=入力項目!$S$11,0,
  AND(Q697=入力項目!$S$11),IFERROR(VLOOKUP(入力項目!$S$12,子育て関連マスタ!$I$4:$M$5,2,FALSE),0),
  AND(Q697=4),IFERROR(VLOOKUP(入力項目!$S$13,子育て関連マスタ!$I$9:$M$12,2,FALSE),0),
  AND(Q697=7),IFERROR(VLOOKUP(入力項目!$S$14,子育て関連マスタ!$I$16:$M$17,2,FALSE),0),
  AND(Q697=13),IFERROR(VLOOKUP(入力項目!$S$15,子育て関連マスタ!$I$21:$M$22,2,FALSE),0),
  AND(Q697=16),IFERROR(VLOOKUP(入力項目!$S$16,子育て関連マスタ!$I$26:$M$28,2,FALSE),0),
  AND(Q697=19,入力項目!$S$16&lt;&gt;"高専"),IFERROR(VLOOKUP(入力項目!$S$17,子育て関連マスタ!$I$32:$M$37,2,FALSE),0),
  AND(Q697=21,入力項目!$S$16="高専"),IFERROR(VLOOKUP(入力項目!$S$17,子育て関連マスタ!$I$32:$M$37,2,FALSE),0),
  Q697&gt;=22,0
  ),0),0
) +
IF(AND(Q697&gt;=1,Q697&lt;=15),IF($D697=入力項目!$S$8,入力項目!$S$3,0),0) +
IF(AND(Q697&gt;=1,Q697&lt;=15),IF($D697=5,入力項目!$S$4,0),0) +
IF(AND(Q697&gt;=1,Q697&lt;=15),IF($D697=12,入力項目!$S$5,0),0) +
IF(AND(入力項目!$S$7=$A697,入力項目!$S$8=$D697),子育て関連マスタ!$C$14,0) +
IFERROR(IF(AND(YEAR(EDATE(DATE(入力項目!$S$7,入力項目!$S$8,1),1))=$A697,MONTH(EDATE(DATE(入力項目!$S$7,入力項目!$S$8,1),1))=$D697),子育て関連マスタ!$C$15,0),0) +
IF(AND(OR(Q697=3,Q697=5,Q697=7),$D697=11),子育て関連マスタ!$C$17,0) +
IF(AND(Q697=20,$D697=1),子育て関連マスタ!$C$18,0) +
IF(AND(Q697=20,$D697=1),
IFERROR(_xlfn.IFS(
入力項目!$S$10="男",子育て関連マスタ!$C$18,
入力項目!$S$10="女",子育て関連マスタ!$C$19
),0),0
) +
IF(AND(Q697&gt;=入力項目!$S$18,Q697&lt;=入力項目!$S$19),入力項目!$S$20,0) +
IF(AND(Q697&gt;=入力項目!$S$21,Q697&lt;=入力項目!$S$22),入力項目!$S$23,0) +
IF(AND(Q697&gt;=入力項目!$S$24,Q697&lt;=入力項目!$S$25),入力項目!$S$26,0)
)</f>
        <v>0</v>
      </c>
      <c r="AF697">
        <f ca="1">-(
_xlfn.IFS(
R697&lt;=入力項目!$S$11,0,
AND(R697&gt;=入力項目!$S$11+1,R697&lt;=3),IFERROR(VLOOKUP(入力項目!$S$12,子育て関連マスタ!$I$4:$M$5,4,FALSE),0),
AND(R697&gt;=4,R697&lt;=6),IFERROR(VLOOKUP(入力項目!$S$13,子育て関連マスタ!$I$9:$M$12,4,FALSE),0),
AND(R697&gt;=7,R697&lt;=12),IFERROR(VLOOKUP(入力項目!$S$14,子育て関連マスタ!$I$16:$M$17,4,FALSE),0),
AND(R697&gt;=13,R697&lt;=15),IFERROR(VLOOKUP(入力項目!$S$15,子育て関連マスタ!$I$21:$M$22,4,FALSE),0),
AND(R697&gt;=16,R697&lt;=18),IFERROR(VLOOKUP(入力項目!$S$16,子育て関連マスタ!$I$26:$M$28,4,FALSE),0),
AND(R697&gt;=19,R697&lt;=20,入力項目!$S$16="高専"),IFERROR(VLOOKUP(入力項目!$S$16,子育て関連マスタ!$I$26:$M$28,4,FALSE),0),
AND(R697&gt;=19,R697&lt;=20,入力項目!$S$16&lt;&gt;"高専"),IFERROR(VLOOKUP(入力項目!$S$17,子育て関連マスタ!$I$32:$M$37,4,FALSE),0),
AND(R697&gt;=21,R697&lt;=22,入力項目!$S$16="高専"),IFERROR(VLOOKUP(入力項目!$S$17,子育て関連マスタ!$I$32:$M$34,4,FALSE),0),
AND(R697&gt;=21,R697&lt;=22,入力項目!$S$16&lt;&gt;"高専"),IFERROR(VLOOKUP(入力項目!$S$17,子育て関連マスタ!$I$32:$M$34,4,FALSE),0),
R697&gt;=23,0
) +
IF($D697=4,
  IFERROR(_xlfn.IFS(
  R697&lt;=入力項目!$S$11,0,
  AND(R697=入力項目!$S$11),IFERROR(VLOOKUP(入力項目!$S$12,子育て関連マスタ!$I$4:$M$5,2,FALSE),0),
  AND(R697=4),IFERROR(VLOOKUP(入力項目!$S$13,子育て関連マスタ!$I$9:$M$12,2,FALSE),0),
  AND(R697=7),IFERROR(VLOOKUP(入力項目!$S$14,子育て関連マスタ!$I$16:$M$17,2,FALSE),0),
  AND(R697=13),IFERROR(VLOOKUP(入力項目!$S$15,子育て関連マスタ!$I$21:$M$22,2,FALSE),0),
  AND(R697=16),IFERROR(VLOOKUP(入力項目!$S$16,子育て関連マスタ!$I$26:$M$28,2,FALSE),0),
  AND(R697=19,入力項目!$S$16&lt;&gt;"高専"),IFERROR(VLOOKUP(入力項目!$S$17,子育て関連マスタ!$I$32:$M$37,2,FALSE),0),
  AND(R697=21,入力項目!$S$16="高専"),IFERROR(VLOOKUP(入力項目!$S$17,子育て関連マスタ!$I$32:$M$37,2,FALSE),0),
  R697&gt;=22,0
  ),0),0
) +
IF(AND(R697&gt;=1,R697&lt;=15),IF($D697=入力項目!$S$8,入力項目!$S$3,0),0) +
IF(AND(R697&gt;=1,R697&lt;=15),IF($D697=5,入力項目!$S$4,0),0) +
IF(AND(R697&gt;=1,R697&lt;=15),IF($D697=12,入力項目!$S$5,0),0) +
IF(AND(入力項目!$S$7=$A697,入力項目!$S$8=$D697),子育て関連マスタ!$C$14,0) +
IFERROR(IF(AND(YEAR(EDATE(DATE(入力項目!$S$7,入力項目!$S$8,1),1))=$A697,MONTH(EDATE(DATE(入力項目!$S$7,入力項目!$S$8,1),1))=$D697),子育て関連マスタ!$C$15,0),0) +
IF(AND(OR(R697=3,R697=5,R697=7),$D697=11),子育て関連マスタ!$C$17,0) +
IF(AND(R697=20,$D697=1),子育て関連マスタ!$C$18,0) +
IF(AND(R697=20,$D697=1),
IFERROR(_xlfn.IFS(
入力項目!$S$10="男",子育て関連マスタ!$C$18,
入力項目!$S$10="女",子育て関連マスタ!$C$19
),0),0
) +
IF(AND(R697&gt;=入力項目!$S$18,R697&lt;=入力項目!$S$19),入力項目!$S$20,0) +
IF(AND(R697&gt;=入力項目!$S$21,R697&lt;=入力項目!$S$22),入力項目!$S$23,0) +
IF(AND(R697&gt;=入力項目!$S$24,R697&lt;=入力項目!$S$25),入力項目!$S$26,0)
)</f>
        <v>0</v>
      </c>
      <c r="AG697">
        <f ca="1">-(
_xlfn.IFS(
S697&lt;=入力項目!$S$11,0,
AND(S697&gt;=入力項目!$S$11+1,S697&lt;=3),IFERROR(VLOOKUP(入力項目!$S$12,子育て関連マスタ!$I$4:$M$5,4,FALSE),0),
AND(S697&gt;=4,S697&lt;=6),IFERROR(VLOOKUP(入力項目!$S$13,子育て関連マスタ!$I$9:$M$12,4,FALSE),0),
AND(S697&gt;=7,S697&lt;=12),IFERROR(VLOOKUP(入力項目!$S$14,子育て関連マスタ!$I$16:$M$17,4,FALSE),0),
AND(S697&gt;=13,S697&lt;=15),IFERROR(VLOOKUP(入力項目!$S$15,子育て関連マスタ!$I$21:$M$22,4,FALSE),0),
AND(S697&gt;=16,S697&lt;=18),IFERROR(VLOOKUP(入力項目!$S$16,子育て関連マスタ!$I$26:$M$28,4,FALSE),0),
AND(S697&gt;=19,S697&lt;=20,入力項目!$S$16="高専"),IFERROR(VLOOKUP(入力項目!$S$16,子育て関連マスタ!$I$26:$M$28,4,FALSE),0),
AND(S697&gt;=19,S697&lt;=20,入力項目!$S$16&lt;&gt;"高専"),IFERROR(VLOOKUP(入力項目!$S$17,子育て関連マスタ!$I$32:$M$37,4,FALSE),0),
AND(S697&gt;=21,S697&lt;=22,入力項目!$S$16="高専"),IFERROR(VLOOKUP(入力項目!$S$17,子育て関連マスタ!$I$32:$M$34,4,FALSE),0),
AND(S697&gt;=21,S697&lt;=22,入力項目!$S$16&lt;&gt;"高専"),IFERROR(VLOOKUP(入力項目!$S$17,子育て関連マスタ!$I$32:$M$34,4,FALSE),0),
S697&gt;=23,0
) +
IF($D697=4,
  IFERROR(_xlfn.IFS(
  S697&lt;=入力項目!$S$11,0,
  AND(S697=入力項目!$S$11),IFERROR(VLOOKUP(入力項目!$S$12,子育て関連マスタ!$I$4:$M$5,2,FALSE),0),
  AND(S697=4),IFERROR(VLOOKUP(入力項目!$S$13,子育て関連マスタ!$I$9:$M$12,2,FALSE),0),
  AND(S697=7),IFERROR(VLOOKUP(入力項目!$S$14,子育て関連マスタ!$I$16:$M$17,2,FALSE),0),
  AND(S697=13),IFERROR(VLOOKUP(入力項目!$S$15,子育て関連マスタ!$I$21:$M$22,2,FALSE),0),
  AND(S697=16),IFERROR(VLOOKUP(入力項目!$S$16,子育て関連マスタ!$I$26:$M$28,2,FALSE),0),
  AND(S697=19,入力項目!$S$16&lt;&gt;"高専"),IFERROR(VLOOKUP(入力項目!$S$17,子育て関連マスタ!$I$32:$M$37,2,FALSE),0),
  AND(S697=21,入力項目!$S$16="高専"),IFERROR(VLOOKUP(入力項目!$S$17,子育て関連マスタ!$I$32:$M$37,2,FALSE),0),
  S697&gt;=22,0
  ),0),0
) +
IF(AND(S697&gt;=1,S697&lt;=15),IF($D697=入力項目!$S$8,入力項目!$S$3,0),0) +
IF(AND(S697&gt;=1,S697&lt;=15),IF($D697=5,入力項目!$S$4,0),0) +
IF(AND(S697&gt;=1,S697&lt;=15),IF($D697=12,入力項目!$S$5,0),0) +
IF(AND(入力項目!$S$7=$A697,入力項目!$S$8=$D697),子育て関連マスタ!$C$14,0) +
IFERROR(IF(AND(YEAR(EDATE(DATE(入力項目!$S$7,入力項目!$S$8,1),1))=$A697,MONTH(EDATE(DATE(入力項目!$S$7,入力項目!$S$8,1),1))=$D697),子育て関連マスタ!$C$15,0),0) +
IF(AND(OR(S697=3,S697=5,S697=7),$D697=11),子育て関連マスタ!$C$17,0) +
IF(AND(S697=20,$D697=1),子育て関連マスタ!$C$18,0) +
IF(AND(S697=20,$D697=1),
IFERROR(_xlfn.IFS(
入力項目!$S$10="男",子育て関連マスタ!$C$18,
入力項目!$S$10="女",子育て関連マスタ!$C$19
),0),0
) +
IF(AND(S697&gt;=入力項目!$S$18,S697&lt;=入力項目!$S$19),入力項目!$S$20,0) +
IF(AND(S697&gt;=入力項目!$S$21,S697&lt;=入力項目!$S$22),入力項目!$S$23,0) +
IF(AND(S697&gt;=入力項目!$S$24,S697&lt;=入力項目!$S$25),入力項目!$S$26,0)
)</f>
        <v>0</v>
      </c>
      <c r="AH697">
        <f ca="1">-(
_xlfn.IFS(
T697&lt;=入力項目!$S$11,0,
AND(T697&gt;=入力項目!$S$11+1,T697&lt;=3),IFERROR(VLOOKUP(入力項目!$S$12,子育て関連マスタ!$I$4:$M$5,4,FALSE),0),
AND(T697&gt;=4,T697&lt;=6),IFERROR(VLOOKUP(入力項目!$S$13,子育て関連マスタ!$I$9:$M$12,4,FALSE),0),
AND(T697&gt;=7,T697&lt;=12),IFERROR(VLOOKUP(入力項目!$S$14,子育て関連マスタ!$I$16:$M$17,4,FALSE),0),
AND(T697&gt;=13,T697&lt;=15),IFERROR(VLOOKUP(入力項目!$S$15,子育て関連マスタ!$I$21:$M$22,4,FALSE),0),
AND(T697&gt;=16,T697&lt;=18),IFERROR(VLOOKUP(入力項目!$S$16,子育て関連マスタ!$I$26:$M$28,4,FALSE),0),
AND(T697&gt;=19,T697&lt;=20,入力項目!$S$16="高専"),IFERROR(VLOOKUP(入力項目!$S$16,子育て関連マスタ!$I$26:$M$28,4,FALSE),0),
AND(T697&gt;=19,T697&lt;=20,入力項目!$S$16&lt;&gt;"高専"),IFERROR(VLOOKUP(入力項目!$S$17,子育て関連マスタ!$I$32:$M$37,4,FALSE),0),
AND(T697&gt;=21,T697&lt;=22,入力項目!$S$16="高専"),IFERROR(VLOOKUP(入力項目!$S$17,子育て関連マスタ!$I$32:$M$34,4,FALSE),0),
AND(T697&gt;=21,T697&lt;=22,入力項目!$S$16&lt;&gt;"高専"),IFERROR(VLOOKUP(入力項目!$S$17,子育て関連マスタ!$I$32:$M$34,4,FALSE),0),
T697&gt;=23,0
) +
IF($D697=4,
  IFERROR(_xlfn.IFS(
  T697&lt;=入力項目!$S$11,0,
  AND(T697=入力項目!$S$11),IFERROR(VLOOKUP(入力項目!$S$12,子育て関連マスタ!$I$4:$M$5,2,FALSE),0),
  AND(T697=4),IFERROR(VLOOKUP(入力項目!$S$13,子育て関連マスタ!$I$9:$M$12,2,FALSE),0),
  AND(T697=7),IFERROR(VLOOKUP(入力項目!$S$14,子育て関連マスタ!$I$16:$M$17,2,FALSE),0),
  AND(T697=13),IFERROR(VLOOKUP(入力項目!$S$15,子育て関連マスタ!$I$21:$M$22,2,FALSE),0),
  AND(T697=16),IFERROR(VLOOKUP(入力項目!$S$16,子育て関連マスタ!$I$26:$M$28,2,FALSE),0),
  AND(T697=19,入力項目!$S$16&lt;&gt;"高専"),IFERROR(VLOOKUP(入力項目!$S$17,子育て関連マスタ!$I$32:$M$37,2,FALSE),0),
  AND(T697=21,入力項目!$S$16="高専"),IFERROR(VLOOKUP(入力項目!$S$17,子育て関連マスタ!$I$32:$M$37,2,FALSE),0),
  T697&gt;=22,0
  ),0),0
) +
IF(AND(T697&gt;=1,T697&lt;=15),IF($D697=入力項目!$S$8,入力項目!$S$3,0),0) +
IF(AND(T697&gt;=1,T697&lt;=15),IF($D697=5,入力項目!$S$4,0),0) +
IF(AND(T697&gt;=1,T697&lt;=15),IF($D697=12,入力項目!$S$5,0),0) +
IF(AND(入力項目!$S$7=$A697,入力項目!$S$8=$D697),子育て関連マスタ!$C$14,0) +
IFERROR(IF(AND(YEAR(EDATE(DATE(入力項目!$S$7,入力項目!$S$8,1),1))=$A697,MONTH(EDATE(DATE(入力項目!$S$7,入力項目!$S$8,1),1))=$D697),子育て関連マスタ!$C$15,0),0) +
IF(AND(OR(T697=3,T697=5,T697=7),$D697=11),子育て関連マスタ!$C$17,0) +
IF(AND(T697=20,$D697=1),子育て関連マスタ!$C$18,0) +
IF(AND(T697=20,$D697=1),
IFERROR(_xlfn.IFS(
入力項目!$S$10="男",子育て関連マスタ!$C$18,
入力項目!$S$10="女",子育て関連マスタ!$C$19
),0),0
) +
IF(AND(T697&gt;=入力項目!$S$18,T697&lt;=入力項目!$S$19),入力項目!$S$20,0) +
IF(AND(T697&gt;=入力項目!$S$21,T697&lt;=入力項目!$S$22),入力項目!$S$23,0) +
IF(AND(T697&gt;=入力項目!$S$24,T697&lt;=入力項目!$S$25),入力項目!$S$26,0)
)</f>
        <v>0</v>
      </c>
      <c r="AI697">
        <f ca="1">-(
_xlfn.IFS(
U697&lt;=入力項目!$S$11,0,
AND(U697&gt;=入力項目!$S$11+1,U697&lt;=3),IFERROR(VLOOKUP(入力項目!$S$12,子育て関連マスタ!$I$4:$M$5,4,FALSE),0),
AND(U697&gt;=4,U697&lt;=6),IFERROR(VLOOKUP(入力項目!$S$13,子育て関連マスタ!$I$9:$M$12,4,FALSE),0),
AND(U697&gt;=7,U697&lt;=12),IFERROR(VLOOKUP(入力項目!$S$14,子育て関連マスタ!$I$16:$M$17,4,FALSE),0),
AND(U697&gt;=13,U697&lt;=15),IFERROR(VLOOKUP(入力項目!$S$15,子育て関連マスタ!$I$21:$M$22,4,FALSE),0),
AND(U697&gt;=16,U697&lt;=18),IFERROR(VLOOKUP(入力項目!$S$16,子育て関連マスタ!$I$26:$M$28,4,FALSE),0),
AND(U697&gt;=19,U697&lt;=20,入力項目!$S$16="高専"),IFERROR(VLOOKUP(入力項目!$S$16,子育て関連マスタ!$I$26:$M$28,4,FALSE),0),
AND(U697&gt;=19,U697&lt;=20,入力項目!$S$16&lt;&gt;"高専"),IFERROR(VLOOKUP(入力項目!$S$17,子育て関連マスタ!$I$32:$M$37,4,FALSE),0),
AND(U697&gt;=21,U697&lt;=22,入力項目!$S$16="高専"),IFERROR(VLOOKUP(入力項目!$S$17,子育て関連マスタ!$I$32:$M$34,4,FALSE),0),
AND(U697&gt;=21,U697&lt;=22,入力項目!$S$16&lt;&gt;"高専"),IFERROR(VLOOKUP(入力項目!$S$17,子育て関連マスタ!$I$32:$M$34,4,FALSE),0),
U697&gt;=23,0
) +
IF($D697=4,
  IFERROR(_xlfn.IFS(
  U697&lt;=入力項目!$S$11,0,
  AND(U697=入力項目!$S$11),IFERROR(VLOOKUP(入力項目!$S$12,子育て関連マスタ!$I$4:$M$5,2,FALSE),0),
  AND(U697=4),IFERROR(VLOOKUP(入力項目!$S$13,子育て関連マスタ!$I$9:$M$12,2,FALSE),0),
  AND(U697=7),IFERROR(VLOOKUP(入力項目!$S$14,子育て関連マスタ!$I$16:$M$17,2,FALSE),0),
  AND(U697=13),IFERROR(VLOOKUP(入力項目!$S$15,子育て関連マスタ!$I$21:$M$22,2,FALSE),0),
  AND(U697=16),IFERROR(VLOOKUP(入力項目!$S$16,子育て関連マスタ!$I$26:$M$28,2,FALSE),0),
  AND(U697=19,入力項目!$S$16&lt;&gt;"高専"),IFERROR(VLOOKUP(入力項目!$S$17,子育て関連マスタ!$I$32:$M$37,2,FALSE),0),
  AND(U697=21,入力項目!$S$16="高専"),IFERROR(VLOOKUP(入力項目!$S$17,子育て関連マスタ!$I$32:$M$37,2,FALSE),0),
  U697&gt;=22,0
  ),0),0
) +
IF(AND(U697&gt;=1,U697&lt;=15),IF($D697=入力項目!$S$8,入力項目!$S$3,0),0) +
IF(AND(U697&gt;=1,U697&lt;=15),IF($D697=5,入力項目!$S$4,0),0) +
IF(AND(U697&gt;=1,U697&lt;=15),IF($D697=12,入力項目!$S$5,0),0) +
IF(AND(入力項目!$S$7=$A697,入力項目!$S$8=$D697),子育て関連マスタ!$C$14,0) +
IFERROR(IF(AND(YEAR(EDATE(DATE(入力項目!$S$7,入力項目!$S$8,1),1))=$A697,MONTH(EDATE(DATE(入力項目!$S$7,入力項目!$S$8,1),1))=$D697),子育て関連マスタ!$C$15,0),0) +
IF(AND(OR(U697=3,U697=5,U697=7),$D697=11),子育て関連マスタ!$C$17,0) +
IF(AND(U697=20,$D697=1),子育て関連マスタ!$C$18,0) +
IF(AND(U697=20,$D697=1),
IFERROR(_xlfn.IFS(
入力項目!$S$10="男",子育て関連マスタ!$C$18,
入力項目!$S$10="女",子育て関連マスタ!$C$19
),0),0
) +
IF(AND(U697&gt;=入力項目!$S$18,U697&lt;=入力項目!$S$19),入力項目!$S$20,0) +
IF(AND(U697&gt;=入力項目!$S$21,U697&lt;=入力項目!$S$22),入力項目!$S$23,0) +
IF(AND(U697&gt;=入力項目!$S$24,U697&lt;=入力項目!$S$25),入力項目!$S$26,0)
)</f>
        <v>0</v>
      </c>
      <c r="AJ697" s="10">
        <f ca="1">-VLOOKUP($D697,月別収支!$A$2:$H$13,7,FALSE)</f>
        <v>-20000</v>
      </c>
    </row>
    <row r="698" spans="1:36" x14ac:dyDescent="0.4">
      <c r="A698">
        <f t="shared" ca="1" si="190"/>
        <v>2082</v>
      </c>
      <c r="B698">
        <f t="shared" ca="1" si="180"/>
        <v>2082</v>
      </c>
      <c r="C698">
        <f t="shared" ca="1" si="181"/>
        <v>58</v>
      </c>
      <c r="D698">
        <f t="shared" ca="1" si="191"/>
        <v>8</v>
      </c>
      <c r="E698" t="str">
        <f t="shared" ca="1" si="175"/>
        <v>2082年8月</v>
      </c>
      <c r="F698">
        <f ca="1">IF(OR(入力項目!$N$5&lt;$A698,AND(入力項目!$N$5=$A698,入力項目!$N$6&lt;$D698)),IF(F697=0,1,IF(G698=12,F697+1,F697)),0)</f>
        <v>57</v>
      </c>
      <c r="G698">
        <f ca="1">IF(OR(入力項目!$N$5&lt;$A698,AND(入力項目!$N$5=$A698,入力項目!$N$6&lt;$D698)),IF(G697=12,1,G697+1),0)</f>
        <v>10</v>
      </c>
      <c r="H698" t="str">
        <f t="shared" ca="1" si="176"/>
        <v>57_10</v>
      </c>
      <c r="I698">
        <f ca="1">IF(
  IFERROR(AND($C698&gt;0,MOD($C698,入力項目!$N$22)=0,$D698=入力項目!$N$23), FALSE),
  1,
  IF(
    AND(I697&gt;0,J697=12),
    IF(I697=入力項目!$N$28, 0, I697+1),
    I697
  )
)</f>
        <v>0</v>
      </c>
      <c r="J698">
        <f ca="1">IF($D698=入力項目!$N$23,1,IFERROR(J697+1,1))</f>
        <v>3</v>
      </c>
      <c r="K698" t="str">
        <f t="shared" ca="1" si="177"/>
        <v>0_3</v>
      </c>
      <c r="L698">
        <f ca="1">L697+IF(入力項目!$D$4=$D698,1,0)</f>
        <v>86</v>
      </c>
      <c r="M698" t="str">
        <f t="shared" ca="1" si="178"/>
        <v>86歳</v>
      </c>
      <c r="N698">
        <f t="shared" ca="1" si="182"/>
        <v>87</v>
      </c>
      <c r="O698" t="str">
        <f t="shared" ca="1" si="179"/>
        <v>87歳</v>
      </c>
      <c r="P698">
        <f t="shared" ca="1" si="183"/>
        <v>62</v>
      </c>
      <c r="Q698">
        <f t="shared" ca="1" si="184"/>
        <v>60</v>
      </c>
      <c r="R698">
        <f t="shared" ca="1" si="185"/>
        <v>2083</v>
      </c>
      <c r="S698">
        <f t="shared" ca="1" si="186"/>
        <v>2083</v>
      </c>
      <c r="T698">
        <f t="shared" ca="1" si="187"/>
        <v>2083</v>
      </c>
      <c r="U698">
        <f t="shared" ca="1" si="188"/>
        <v>2083</v>
      </c>
      <c r="V698" s="10">
        <f t="shared" ca="1" si="189"/>
        <v>52670925</v>
      </c>
      <c r="W698" s="10">
        <f ca="1">IF($L698&lt;その他マスタ!$B$1,VLOOKUP($D698,月別収支!$A$2:$H$13,2,FALSE),その他マスタ!$B$3)+IF(AND($L698=その他マスタ!$B$1,入力項目!$I$9="あり",$D698=入力項目!$D$4),その他マスタ!$B$2,0)</f>
        <v>150000</v>
      </c>
      <c r="X698" s="10">
        <f ca="1">-IF(入力項目!$K$5=TRUE,
IF($F698+$G698&lt;3,VLOOKUP($D698,月別収支!$A$2:$H$13,8,FALSE),0)+IFERROR(VLOOKUP($H698,住宅ローン計算!C:P,13,FALSE),0)+IF($F698&gt;1,IF(OR($G698=3,$G698=6,$G698=9,$G698=12),ROUNDUP(入力項目!$N$18/4,0),0),0),
VLOOKUP($D698,月別収支!$A$2:$H$13,8,FALSE))</f>
        <v>0</v>
      </c>
      <c r="Y698" s="10">
        <f ca="1">-VLOOKUP($D698,月別収支!$A$2:$H$13,3,FALSE)</f>
        <v>-75000</v>
      </c>
      <c r="Z698" s="10">
        <f ca="1">-VLOOKUP($D698,月別収支!$A$2:$H$13,4,FALSE)</f>
        <v>-27000</v>
      </c>
      <c r="AA698" s="10">
        <f ca="1">-VLOOKUP($D698,月別収支!$A$2:$H$13,6,FALSE)</f>
        <v>-10000</v>
      </c>
      <c r="AB698" s="10">
        <f ca="1">-(
VLOOKUP($D698,月別収支!$A$2:$H$13,5,FALSE)+IF(AND(入力項目!$I$27&lt;=$A698,ISEVEN($A698-入力項目!$I$27),入力項目!$I$28=$D698),入力項目!$I$26,0)
+IF(入力項目!$K$26=TRUE,
IFERROR(VLOOKUP($K698,マイカーローン計算!C:P,13,FALSE),0),
IFERROR(
  IF(AND($C698&gt;0,MOD($C698,入力項目!$N$22)=0,$D698=入力項目!$N$23),入力項目!$N$24,0),
 0
)
)
)</f>
        <v>-20000</v>
      </c>
      <c r="AC698" s="10">
        <f ca="1">-IF($A698&lt;入力項目!$N$33,入力項目!$N$35,IF(AND($A698=入力項目!$N$33,$D698&lt;=入力項目!$N$34),入力項目!$N$35,0))</f>
        <v>0</v>
      </c>
      <c r="AD698">
        <f ca="1">-(
_xlfn.IFS(
P698&lt;=入力項目!$S$11,0,
AND(P698&gt;=入力項目!$S$11+1,P698&lt;=3),IFERROR(VLOOKUP(入力項目!$S$12,子育て関連マスタ!$I$4:$M$5,4,FALSE),0),
AND(P698&gt;=4,P698&lt;=6),IFERROR(VLOOKUP(入力項目!$S$13,子育て関連マスタ!$I$9:$M$12,4,FALSE),0),
AND(P698&gt;=7,P698&lt;=12),IFERROR(VLOOKUP(入力項目!$S$14,子育て関連マスタ!$I$16:$M$17,4,FALSE),0),
AND(P698&gt;=13,P698&lt;=15),IFERROR(VLOOKUP(入力項目!$S$15,子育て関連マスタ!$I$21:$M$22,4,FALSE),0),
AND(P698&gt;=16,P698&lt;=18),IFERROR(VLOOKUP(入力項目!$S$16,子育て関連マスタ!$I$26:$M$28,4,FALSE),0),
AND(P698&gt;=19,P698&lt;=20,入力項目!$S$16="高専"),IFERROR(VLOOKUP(入力項目!$S$16,子育て関連マスタ!$I$26:$M$28,4,FALSE),0),
AND(P698&gt;=19,P698&lt;=20,入力項目!$S$16&lt;&gt;"高専"),IFERROR(VLOOKUP(入力項目!$S$17,子育て関連マスタ!$I$32:$M$37,4,FALSE),0),
AND(P698&gt;=21,P698&lt;=22,入力項目!$S$16="高専"),IFERROR(VLOOKUP(入力項目!$S$17,子育て関連マスタ!$I$32:$M$34,4,FALSE),0),
AND(P698&gt;=21,P698&lt;=22,入力項目!$S$16&lt;&gt;"高専"),IFERROR(VLOOKUP(入力項目!$S$17,子育て関連マスタ!$I$32:$M$34,4,FALSE),0),
P698&gt;=23,0
) +
IF($D698=4,
  IFERROR(_xlfn.IFS(
  P698&lt;=入力項目!$S$11,0,
  AND(P698=入力項目!$S$11),IFERROR(VLOOKUP(入力項目!$S$12,子育て関連マスタ!$I$4:$M$5,2,FALSE),0),
  AND(P698=4),IFERROR(VLOOKUP(入力項目!$S$13,子育て関連マスタ!$I$9:$M$12,2,FALSE),0),
  AND(P698=7),IFERROR(VLOOKUP(入力項目!$S$14,子育て関連マスタ!$I$16:$M$17,2,FALSE),0),
  AND(P698=13),IFERROR(VLOOKUP(入力項目!$S$15,子育て関連マスタ!$I$21:$M$22,2,FALSE),0),
  AND(P698=16),IFERROR(VLOOKUP(入力項目!$S$16,子育て関連マスタ!$I$26:$M$28,2,FALSE),0),
  AND(P698=19,入力項目!$S$16&lt;&gt;"高専"),IFERROR(VLOOKUP(入力項目!$S$17,子育て関連マスタ!$I$32:$M$37,2,FALSE),0),
  AND(P698=21,入力項目!$S$16="高専"),IFERROR(VLOOKUP(入力項目!$S$17,子育て関連マスタ!$I$32:$M$37,2,FALSE),0),
  P698&gt;=22,0
  ),0),0
) +
IF(AND(P698&gt;=1,P698&lt;=15),IF($D698=入力項目!$S$8,入力項目!$S$3,0),0) +
IF(AND(P698&gt;=1,P698&lt;=15),IF($D698=5,入力項目!$S$4,0),0) +
IF(AND(P698&gt;=1,P698&lt;=15),IF($D698=12,入力項目!$S$5,0),0) +
IF(AND(入力項目!$S$7=$A698,入力項目!$S$8=$D698),子育て関連マスタ!$C$14,0) +
IFERROR(IF(AND(YEAR(EDATE(DATE(入力項目!$S$7,入力項目!$S$8,1),1))=$A698,MONTH(EDATE(DATE(入力項目!$S$7,入力項目!$S$8,1),1))=$D698),子育て関連マスタ!$C$15,0),0) +
IF(AND(OR(P698=3,P698=5,P698=7),$D698=11),子育て関連マスタ!$C$17,0) +
IF(AND(P698=20,$D698=1),子育て関連マスタ!$C$18,0) +
IF(AND(P698=20,$D698=1),
IFERROR(_xlfn.IFS(
入力項目!$S$10="男",子育て関連マスタ!$C$18,
入力項目!$S$10="女",子育て関連マスタ!$C$19
),0),0
) +
IF(AND(P698&gt;=入力項目!$S$18,P698&lt;=入力項目!$S$19),入力項目!$S$20,0) +
IF(AND(P698&gt;=入力項目!$S$21,P698&lt;=入力項目!$S$22),入力項目!$S$23,0) +
IF(AND(P698&gt;=入力項目!$S$24,P698&lt;=入力項目!$S$25),入力項目!$S$26,0)
)</f>
        <v>0</v>
      </c>
      <c r="AE698">
        <f ca="1">-(
_xlfn.IFS(
Q698&lt;=入力項目!$S$11,0,
AND(Q698&gt;=入力項目!$S$11+1,Q698&lt;=3),IFERROR(VLOOKUP(入力項目!$S$12,子育て関連マスタ!$I$4:$M$5,4,FALSE),0),
AND(Q698&gt;=4,Q698&lt;=6),IFERROR(VLOOKUP(入力項目!$S$13,子育て関連マスタ!$I$9:$M$12,4,FALSE),0),
AND(Q698&gt;=7,Q698&lt;=12),IFERROR(VLOOKUP(入力項目!$S$14,子育て関連マスタ!$I$16:$M$17,4,FALSE),0),
AND(Q698&gt;=13,Q698&lt;=15),IFERROR(VLOOKUP(入力項目!$S$15,子育て関連マスタ!$I$21:$M$22,4,FALSE),0),
AND(Q698&gt;=16,Q698&lt;=18),IFERROR(VLOOKUP(入力項目!$S$16,子育て関連マスタ!$I$26:$M$28,4,FALSE),0),
AND(Q698&gt;=19,Q698&lt;=20,入力項目!$S$16="高専"),IFERROR(VLOOKUP(入力項目!$S$16,子育て関連マスタ!$I$26:$M$28,4,FALSE),0),
AND(Q698&gt;=19,Q698&lt;=20,入力項目!$S$16&lt;&gt;"高専"),IFERROR(VLOOKUP(入力項目!$S$17,子育て関連マスタ!$I$32:$M$37,4,FALSE),0),
AND(Q698&gt;=21,Q698&lt;=22,入力項目!$S$16="高専"),IFERROR(VLOOKUP(入力項目!$S$17,子育て関連マスタ!$I$32:$M$34,4,FALSE),0),
AND(Q698&gt;=21,Q698&lt;=22,入力項目!$S$16&lt;&gt;"高専"),IFERROR(VLOOKUP(入力項目!$S$17,子育て関連マスタ!$I$32:$M$34,4,FALSE),0),
Q698&gt;=23,0
) +
IF($D698=4,
  IFERROR(_xlfn.IFS(
  Q698&lt;=入力項目!$S$11,0,
  AND(Q698=入力項目!$S$11),IFERROR(VLOOKUP(入力項目!$S$12,子育て関連マスタ!$I$4:$M$5,2,FALSE),0),
  AND(Q698=4),IFERROR(VLOOKUP(入力項目!$S$13,子育て関連マスタ!$I$9:$M$12,2,FALSE),0),
  AND(Q698=7),IFERROR(VLOOKUP(入力項目!$S$14,子育て関連マスタ!$I$16:$M$17,2,FALSE),0),
  AND(Q698=13),IFERROR(VLOOKUP(入力項目!$S$15,子育て関連マスタ!$I$21:$M$22,2,FALSE),0),
  AND(Q698=16),IFERROR(VLOOKUP(入力項目!$S$16,子育て関連マスタ!$I$26:$M$28,2,FALSE),0),
  AND(Q698=19,入力項目!$S$16&lt;&gt;"高専"),IFERROR(VLOOKUP(入力項目!$S$17,子育て関連マスタ!$I$32:$M$37,2,FALSE),0),
  AND(Q698=21,入力項目!$S$16="高専"),IFERROR(VLOOKUP(入力項目!$S$17,子育て関連マスタ!$I$32:$M$37,2,FALSE),0),
  Q698&gt;=22,0
  ),0),0
) +
IF(AND(Q698&gt;=1,Q698&lt;=15),IF($D698=入力項目!$S$8,入力項目!$S$3,0),0) +
IF(AND(Q698&gt;=1,Q698&lt;=15),IF($D698=5,入力項目!$S$4,0),0) +
IF(AND(Q698&gt;=1,Q698&lt;=15),IF($D698=12,入力項目!$S$5,0),0) +
IF(AND(入力項目!$S$7=$A698,入力項目!$S$8=$D698),子育て関連マスタ!$C$14,0) +
IFERROR(IF(AND(YEAR(EDATE(DATE(入力項目!$S$7,入力項目!$S$8,1),1))=$A698,MONTH(EDATE(DATE(入力項目!$S$7,入力項目!$S$8,1),1))=$D698),子育て関連マスタ!$C$15,0),0) +
IF(AND(OR(Q698=3,Q698=5,Q698=7),$D698=11),子育て関連マスタ!$C$17,0) +
IF(AND(Q698=20,$D698=1),子育て関連マスタ!$C$18,0) +
IF(AND(Q698=20,$D698=1),
IFERROR(_xlfn.IFS(
入力項目!$S$10="男",子育て関連マスタ!$C$18,
入力項目!$S$10="女",子育て関連マスタ!$C$19
),0),0
) +
IF(AND(Q698&gt;=入力項目!$S$18,Q698&lt;=入力項目!$S$19),入力項目!$S$20,0) +
IF(AND(Q698&gt;=入力項目!$S$21,Q698&lt;=入力項目!$S$22),入力項目!$S$23,0) +
IF(AND(Q698&gt;=入力項目!$S$24,Q698&lt;=入力項目!$S$25),入力項目!$S$26,0)
)</f>
        <v>0</v>
      </c>
      <c r="AF698">
        <f ca="1">-(
_xlfn.IFS(
R698&lt;=入力項目!$S$11,0,
AND(R698&gt;=入力項目!$S$11+1,R698&lt;=3),IFERROR(VLOOKUP(入力項目!$S$12,子育て関連マスタ!$I$4:$M$5,4,FALSE),0),
AND(R698&gt;=4,R698&lt;=6),IFERROR(VLOOKUP(入力項目!$S$13,子育て関連マスタ!$I$9:$M$12,4,FALSE),0),
AND(R698&gt;=7,R698&lt;=12),IFERROR(VLOOKUP(入力項目!$S$14,子育て関連マスタ!$I$16:$M$17,4,FALSE),0),
AND(R698&gt;=13,R698&lt;=15),IFERROR(VLOOKUP(入力項目!$S$15,子育て関連マスタ!$I$21:$M$22,4,FALSE),0),
AND(R698&gt;=16,R698&lt;=18),IFERROR(VLOOKUP(入力項目!$S$16,子育て関連マスタ!$I$26:$M$28,4,FALSE),0),
AND(R698&gt;=19,R698&lt;=20,入力項目!$S$16="高専"),IFERROR(VLOOKUP(入力項目!$S$16,子育て関連マスタ!$I$26:$M$28,4,FALSE),0),
AND(R698&gt;=19,R698&lt;=20,入力項目!$S$16&lt;&gt;"高専"),IFERROR(VLOOKUP(入力項目!$S$17,子育て関連マスタ!$I$32:$M$37,4,FALSE),0),
AND(R698&gt;=21,R698&lt;=22,入力項目!$S$16="高専"),IFERROR(VLOOKUP(入力項目!$S$17,子育て関連マスタ!$I$32:$M$34,4,FALSE),0),
AND(R698&gt;=21,R698&lt;=22,入力項目!$S$16&lt;&gt;"高専"),IFERROR(VLOOKUP(入力項目!$S$17,子育て関連マスタ!$I$32:$M$34,4,FALSE),0),
R698&gt;=23,0
) +
IF($D698=4,
  IFERROR(_xlfn.IFS(
  R698&lt;=入力項目!$S$11,0,
  AND(R698=入力項目!$S$11),IFERROR(VLOOKUP(入力項目!$S$12,子育て関連マスタ!$I$4:$M$5,2,FALSE),0),
  AND(R698=4),IFERROR(VLOOKUP(入力項目!$S$13,子育て関連マスタ!$I$9:$M$12,2,FALSE),0),
  AND(R698=7),IFERROR(VLOOKUP(入力項目!$S$14,子育て関連マスタ!$I$16:$M$17,2,FALSE),0),
  AND(R698=13),IFERROR(VLOOKUP(入力項目!$S$15,子育て関連マスタ!$I$21:$M$22,2,FALSE),0),
  AND(R698=16),IFERROR(VLOOKUP(入力項目!$S$16,子育て関連マスタ!$I$26:$M$28,2,FALSE),0),
  AND(R698=19,入力項目!$S$16&lt;&gt;"高専"),IFERROR(VLOOKUP(入力項目!$S$17,子育て関連マスタ!$I$32:$M$37,2,FALSE),0),
  AND(R698=21,入力項目!$S$16="高専"),IFERROR(VLOOKUP(入力項目!$S$17,子育て関連マスタ!$I$32:$M$37,2,FALSE),0),
  R698&gt;=22,0
  ),0),0
) +
IF(AND(R698&gt;=1,R698&lt;=15),IF($D698=入力項目!$S$8,入力項目!$S$3,0),0) +
IF(AND(R698&gt;=1,R698&lt;=15),IF($D698=5,入力項目!$S$4,0),0) +
IF(AND(R698&gt;=1,R698&lt;=15),IF($D698=12,入力項目!$S$5,0),0) +
IF(AND(入力項目!$S$7=$A698,入力項目!$S$8=$D698),子育て関連マスタ!$C$14,0) +
IFERROR(IF(AND(YEAR(EDATE(DATE(入力項目!$S$7,入力項目!$S$8,1),1))=$A698,MONTH(EDATE(DATE(入力項目!$S$7,入力項目!$S$8,1),1))=$D698),子育て関連マスタ!$C$15,0),0) +
IF(AND(OR(R698=3,R698=5,R698=7),$D698=11),子育て関連マスタ!$C$17,0) +
IF(AND(R698=20,$D698=1),子育て関連マスタ!$C$18,0) +
IF(AND(R698=20,$D698=1),
IFERROR(_xlfn.IFS(
入力項目!$S$10="男",子育て関連マスタ!$C$18,
入力項目!$S$10="女",子育て関連マスタ!$C$19
),0),0
) +
IF(AND(R698&gt;=入力項目!$S$18,R698&lt;=入力項目!$S$19),入力項目!$S$20,0) +
IF(AND(R698&gt;=入力項目!$S$21,R698&lt;=入力項目!$S$22),入力項目!$S$23,0) +
IF(AND(R698&gt;=入力項目!$S$24,R698&lt;=入力項目!$S$25),入力項目!$S$26,0)
)</f>
        <v>0</v>
      </c>
      <c r="AG698">
        <f ca="1">-(
_xlfn.IFS(
S698&lt;=入力項目!$S$11,0,
AND(S698&gt;=入力項目!$S$11+1,S698&lt;=3),IFERROR(VLOOKUP(入力項目!$S$12,子育て関連マスタ!$I$4:$M$5,4,FALSE),0),
AND(S698&gt;=4,S698&lt;=6),IFERROR(VLOOKUP(入力項目!$S$13,子育て関連マスタ!$I$9:$M$12,4,FALSE),0),
AND(S698&gt;=7,S698&lt;=12),IFERROR(VLOOKUP(入力項目!$S$14,子育て関連マスタ!$I$16:$M$17,4,FALSE),0),
AND(S698&gt;=13,S698&lt;=15),IFERROR(VLOOKUP(入力項目!$S$15,子育て関連マスタ!$I$21:$M$22,4,FALSE),0),
AND(S698&gt;=16,S698&lt;=18),IFERROR(VLOOKUP(入力項目!$S$16,子育て関連マスタ!$I$26:$M$28,4,FALSE),0),
AND(S698&gt;=19,S698&lt;=20,入力項目!$S$16="高専"),IFERROR(VLOOKUP(入力項目!$S$16,子育て関連マスタ!$I$26:$M$28,4,FALSE),0),
AND(S698&gt;=19,S698&lt;=20,入力項目!$S$16&lt;&gt;"高専"),IFERROR(VLOOKUP(入力項目!$S$17,子育て関連マスタ!$I$32:$M$37,4,FALSE),0),
AND(S698&gt;=21,S698&lt;=22,入力項目!$S$16="高専"),IFERROR(VLOOKUP(入力項目!$S$17,子育て関連マスタ!$I$32:$M$34,4,FALSE),0),
AND(S698&gt;=21,S698&lt;=22,入力項目!$S$16&lt;&gt;"高専"),IFERROR(VLOOKUP(入力項目!$S$17,子育て関連マスタ!$I$32:$M$34,4,FALSE),0),
S698&gt;=23,0
) +
IF($D698=4,
  IFERROR(_xlfn.IFS(
  S698&lt;=入力項目!$S$11,0,
  AND(S698=入力項目!$S$11),IFERROR(VLOOKUP(入力項目!$S$12,子育て関連マスタ!$I$4:$M$5,2,FALSE),0),
  AND(S698=4),IFERROR(VLOOKUP(入力項目!$S$13,子育て関連マスタ!$I$9:$M$12,2,FALSE),0),
  AND(S698=7),IFERROR(VLOOKUP(入力項目!$S$14,子育て関連マスタ!$I$16:$M$17,2,FALSE),0),
  AND(S698=13),IFERROR(VLOOKUP(入力項目!$S$15,子育て関連マスタ!$I$21:$M$22,2,FALSE),0),
  AND(S698=16),IFERROR(VLOOKUP(入力項目!$S$16,子育て関連マスタ!$I$26:$M$28,2,FALSE),0),
  AND(S698=19,入力項目!$S$16&lt;&gt;"高専"),IFERROR(VLOOKUP(入力項目!$S$17,子育て関連マスタ!$I$32:$M$37,2,FALSE),0),
  AND(S698=21,入力項目!$S$16="高専"),IFERROR(VLOOKUP(入力項目!$S$17,子育て関連マスタ!$I$32:$M$37,2,FALSE),0),
  S698&gt;=22,0
  ),0),0
) +
IF(AND(S698&gt;=1,S698&lt;=15),IF($D698=入力項目!$S$8,入力項目!$S$3,0),0) +
IF(AND(S698&gt;=1,S698&lt;=15),IF($D698=5,入力項目!$S$4,0),0) +
IF(AND(S698&gt;=1,S698&lt;=15),IF($D698=12,入力項目!$S$5,0),0) +
IF(AND(入力項目!$S$7=$A698,入力項目!$S$8=$D698),子育て関連マスタ!$C$14,0) +
IFERROR(IF(AND(YEAR(EDATE(DATE(入力項目!$S$7,入力項目!$S$8,1),1))=$A698,MONTH(EDATE(DATE(入力項目!$S$7,入力項目!$S$8,1),1))=$D698),子育て関連マスタ!$C$15,0),0) +
IF(AND(OR(S698=3,S698=5,S698=7),$D698=11),子育て関連マスタ!$C$17,0) +
IF(AND(S698=20,$D698=1),子育て関連マスタ!$C$18,0) +
IF(AND(S698=20,$D698=1),
IFERROR(_xlfn.IFS(
入力項目!$S$10="男",子育て関連マスタ!$C$18,
入力項目!$S$10="女",子育て関連マスタ!$C$19
),0),0
) +
IF(AND(S698&gt;=入力項目!$S$18,S698&lt;=入力項目!$S$19),入力項目!$S$20,0) +
IF(AND(S698&gt;=入力項目!$S$21,S698&lt;=入力項目!$S$22),入力項目!$S$23,0) +
IF(AND(S698&gt;=入力項目!$S$24,S698&lt;=入力項目!$S$25),入力項目!$S$26,0)
)</f>
        <v>0</v>
      </c>
      <c r="AH698">
        <f ca="1">-(
_xlfn.IFS(
T698&lt;=入力項目!$S$11,0,
AND(T698&gt;=入力項目!$S$11+1,T698&lt;=3),IFERROR(VLOOKUP(入力項目!$S$12,子育て関連マスタ!$I$4:$M$5,4,FALSE),0),
AND(T698&gt;=4,T698&lt;=6),IFERROR(VLOOKUP(入力項目!$S$13,子育て関連マスタ!$I$9:$M$12,4,FALSE),0),
AND(T698&gt;=7,T698&lt;=12),IFERROR(VLOOKUP(入力項目!$S$14,子育て関連マスタ!$I$16:$M$17,4,FALSE),0),
AND(T698&gt;=13,T698&lt;=15),IFERROR(VLOOKUP(入力項目!$S$15,子育て関連マスタ!$I$21:$M$22,4,FALSE),0),
AND(T698&gt;=16,T698&lt;=18),IFERROR(VLOOKUP(入力項目!$S$16,子育て関連マスタ!$I$26:$M$28,4,FALSE),0),
AND(T698&gt;=19,T698&lt;=20,入力項目!$S$16="高専"),IFERROR(VLOOKUP(入力項目!$S$16,子育て関連マスタ!$I$26:$M$28,4,FALSE),0),
AND(T698&gt;=19,T698&lt;=20,入力項目!$S$16&lt;&gt;"高専"),IFERROR(VLOOKUP(入力項目!$S$17,子育て関連マスタ!$I$32:$M$37,4,FALSE),0),
AND(T698&gt;=21,T698&lt;=22,入力項目!$S$16="高専"),IFERROR(VLOOKUP(入力項目!$S$17,子育て関連マスタ!$I$32:$M$34,4,FALSE),0),
AND(T698&gt;=21,T698&lt;=22,入力項目!$S$16&lt;&gt;"高専"),IFERROR(VLOOKUP(入力項目!$S$17,子育て関連マスタ!$I$32:$M$34,4,FALSE),0),
T698&gt;=23,0
) +
IF($D698=4,
  IFERROR(_xlfn.IFS(
  T698&lt;=入力項目!$S$11,0,
  AND(T698=入力項目!$S$11),IFERROR(VLOOKUP(入力項目!$S$12,子育て関連マスタ!$I$4:$M$5,2,FALSE),0),
  AND(T698=4),IFERROR(VLOOKUP(入力項目!$S$13,子育て関連マスタ!$I$9:$M$12,2,FALSE),0),
  AND(T698=7),IFERROR(VLOOKUP(入力項目!$S$14,子育て関連マスタ!$I$16:$M$17,2,FALSE),0),
  AND(T698=13),IFERROR(VLOOKUP(入力項目!$S$15,子育て関連マスタ!$I$21:$M$22,2,FALSE),0),
  AND(T698=16),IFERROR(VLOOKUP(入力項目!$S$16,子育て関連マスタ!$I$26:$M$28,2,FALSE),0),
  AND(T698=19,入力項目!$S$16&lt;&gt;"高専"),IFERROR(VLOOKUP(入力項目!$S$17,子育て関連マスタ!$I$32:$M$37,2,FALSE),0),
  AND(T698=21,入力項目!$S$16="高専"),IFERROR(VLOOKUP(入力項目!$S$17,子育て関連マスタ!$I$32:$M$37,2,FALSE),0),
  T698&gt;=22,0
  ),0),0
) +
IF(AND(T698&gt;=1,T698&lt;=15),IF($D698=入力項目!$S$8,入力項目!$S$3,0),0) +
IF(AND(T698&gt;=1,T698&lt;=15),IF($D698=5,入力項目!$S$4,0),0) +
IF(AND(T698&gt;=1,T698&lt;=15),IF($D698=12,入力項目!$S$5,0),0) +
IF(AND(入力項目!$S$7=$A698,入力項目!$S$8=$D698),子育て関連マスタ!$C$14,0) +
IFERROR(IF(AND(YEAR(EDATE(DATE(入力項目!$S$7,入力項目!$S$8,1),1))=$A698,MONTH(EDATE(DATE(入力項目!$S$7,入力項目!$S$8,1),1))=$D698),子育て関連マスタ!$C$15,0),0) +
IF(AND(OR(T698=3,T698=5,T698=7),$D698=11),子育て関連マスタ!$C$17,0) +
IF(AND(T698=20,$D698=1),子育て関連マスタ!$C$18,0) +
IF(AND(T698=20,$D698=1),
IFERROR(_xlfn.IFS(
入力項目!$S$10="男",子育て関連マスタ!$C$18,
入力項目!$S$10="女",子育て関連マスタ!$C$19
),0),0
) +
IF(AND(T698&gt;=入力項目!$S$18,T698&lt;=入力項目!$S$19),入力項目!$S$20,0) +
IF(AND(T698&gt;=入力項目!$S$21,T698&lt;=入力項目!$S$22),入力項目!$S$23,0) +
IF(AND(T698&gt;=入力項目!$S$24,T698&lt;=入力項目!$S$25),入力項目!$S$26,0)
)</f>
        <v>0</v>
      </c>
      <c r="AI698">
        <f ca="1">-(
_xlfn.IFS(
U698&lt;=入力項目!$S$11,0,
AND(U698&gt;=入力項目!$S$11+1,U698&lt;=3),IFERROR(VLOOKUP(入力項目!$S$12,子育て関連マスタ!$I$4:$M$5,4,FALSE),0),
AND(U698&gt;=4,U698&lt;=6),IFERROR(VLOOKUP(入力項目!$S$13,子育て関連マスタ!$I$9:$M$12,4,FALSE),0),
AND(U698&gt;=7,U698&lt;=12),IFERROR(VLOOKUP(入力項目!$S$14,子育て関連マスタ!$I$16:$M$17,4,FALSE),0),
AND(U698&gt;=13,U698&lt;=15),IFERROR(VLOOKUP(入力項目!$S$15,子育て関連マスタ!$I$21:$M$22,4,FALSE),0),
AND(U698&gt;=16,U698&lt;=18),IFERROR(VLOOKUP(入力項目!$S$16,子育て関連マスタ!$I$26:$M$28,4,FALSE),0),
AND(U698&gt;=19,U698&lt;=20,入力項目!$S$16="高専"),IFERROR(VLOOKUP(入力項目!$S$16,子育て関連マスタ!$I$26:$M$28,4,FALSE),0),
AND(U698&gt;=19,U698&lt;=20,入力項目!$S$16&lt;&gt;"高専"),IFERROR(VLOOKUP(入力項目!$S$17,子育て関連マスタ!$I$32:$M$37,4,FALSE),0),
AND(U698&gt;=21,U698&lt;=22,入力項目!$S$16="高専"),IFERROR(VLOOKUP(入力項目!$S$17,子育て関連マスタ!$I$32:$M$34,4,FALSE),0),
AND(U698&gt;=21,U698&lt;=22,入力項目!$S$16&lt;&gt;"高専"),IFERROR(VLOOKUP(入力項目!$S$17,子育て関連マスタ!$I$32:$M$34,4,FALSE),0),
U698&gt;=23,0
) +
IF($D698=4,
  IFERROR(_xlfn.IFS(
  U698&lt;=入力項目!$S$11,0,
  AND(U698=入力項目!$S$11),IFERROR(VLOOKUP(入力項目!$S$12,子育て関連マスタ!$I$4:$M$5,2,FALSE),0),
  AND(U698=4),IFERROR(VLOOKUP(入力項目!$S$13,子育て関連マスタ!$I$9:$M$12,2,FALSE),0),
  AND(U698=7),IFERROR(VLOOKUP(入力項目!$S$14,子育て関連マスタ!$I$16:$M$17,2,FALSE),0),
  AND(U698=13),IFERROR(VLOOKUP(入力項目!$S$15,子育て関連マスタ!$I$21:$M$22,2,FALSE),0),
  AND(U698=16),IFERROR(VLOOKUP(入力項目!$S$16,子育て関連マスタ!$I$26:$M$28,2,FALSE),0),
  AND(U698=19,入力項目!$S$16&lt;&gt;"高専"),IFERROR(VLOOKUP(入力項目!$S$17,子育て関連マスタ!$I$32:$M$37,2,FALSE),0),
  AND(U698=21,入力項目!$S$16="高専"),IFERROR(VLOOKUP(入力項目!$S$17,子育て関連マスタ!$I$32:$M$37,2,FALSE),0),
  U698&gt;=22,0
  ),0),0
) +
IF(AND(U698&gt;=1,U698&lt;=15),IF($D698=入力項目!$S$8,入力項目!$S$3,0),0) +
IF(AND(U698&gt;=1,U698&lt;=15),IF($D698=5,入力項目!$S$4,0),0) +
IF(AND(U698&gt;=1,U698&lt;=15),IF($D698=12,入力項目!$S$5,0),0) +
IF(AND(入力項目!$S$7=$A698,入力項目!$S$8=$D698),子育て関連マスタ!$C$14,0) +
IFERROR(IF(AND(YEAR(EDATE(DATE(入力項目!$S$7,入力項目!$S$8,1),1))=$A698,MONTH(EDATE(DATE(入力項目!$S$7,入力項目!$S$8,1),1))=$D698),子育て関連マスタ!$C$15,0),0) +
IF(AND(OR(U698=3,U698=5,U698=7),$D698=11),子育て関連マスタ!$C$17,0) +
IF(AND(U698=20,$D698=1),子育て関連マスタ!$C$18,0) +
IF(AND(U698=20,$D698=1),
IFERROR(_xlfn.IFS(
入力項目!$S$10="男",子育て関連マスタ!$C$18,
入力項目!$S$10="女",子育て関連マスタ!$C$19
),0),0
) +
IF(AND(U698&gt;=入力項目!$S$18,U698&lt;=入力項目!$S$19),入力項目!$S$20,0) +
IF(AND(U698&gt;=入力項目!$S$21,U698&lt;=入力項目!$S$22),入力項目!$S$23,0) +
IF(AND(U698&gt;=入力項目!$S$24,U698&lt;=入力項目!$S$25),入力項目!$S$26,0)
)</f>
        <v>0</v>
      </c>
      <c r="AJ698" s="10">
        <f ca="1">-VLOOKUP($D698,月別収支!$A$2:$H$13,7,FALSE)</f>
        <v>-20000</v>
      </c>
    </row>
    <row r="699" spans="1:36" x14ac:dyDescent="0.4">
      <c r="A699">
        <f t="shared" ca="1" si="190"/>
        <v>2082</v>
      </c>
      <c r="B699">
        <f t="shared" ca="1" si="180"/>
        <v>2082</v>
      </c>
      <c r="C699">
        <f t="shared" ca="1" si="181"/>
        <v>58</v>
      </c>
      <c r="D699">
        <f t="shared" ca="1" si="191"/>
        <v>9</v>
      </c>
      <c r="E699" t="str">
        <f t="shared" ca="1" si="175"/>
        <v>2082年9月</v>
      </c>
      <c r="F699">
        <f ca="1">IF(OR(入力項目!$N$5&lt;$A699,AND(入力項目!$N$5=$A699,入力項目!$N$6&lt;$D699)),IF(F698=0,1,IF(G699=12,F698+1,F698)),0)</f>
        <v>57</v>
      </c>
      <c r="G699">
        <f ca="1">IF(OR(入力項目!$N$5&lt;$A699,AND(入力項目!$N$5=$A699,入力項目!$N$6&lt;$D699)),IF(G698=12,1,G698+1),0)</f>
        <v>11</v>
      </c>
      <c r="H699" t="str">
        <f t="shared" ca="1" si="176"/>
        <v>57_11</v>
      </c>
      <c r="I699">
        <f ca="1">IF(
  IFERROR(AND($C699&gt;0,MOD($C699,入力項目!$N$22)=0,$D699=入力項目!$N$23), FALSE),
  1,
  IF(
    AND(I698&gt;0,J698=12),
    IF(I698=入力項目!$N$28, 0, I698+1),
    I698
  )
)</f>
        <v>0</v>
      </c>
      <c r="J699">
        <f ca="1">IF($D699=入力項目!$N$23,1,IFERROR(J698+1,1))</f>
        <v>4</v>
      </c>
      <c r="K699" t="str">
        <f t="shared" ca="1" si="177"/>
        <v>0_4</v>
      </c>
      <c r="L699">
        <f ca="1">L698+IF(入力項目!$D$4=$D699,1,0)</f>
        <v>86</v>
      </c>
      <c r="M699" t="str">
        <f t="shared" ca="1" si="178"/>
        <v>86歳</v>
      </c>
      <c r="N699">
        <f t="shared" ca="1" si="182"/>
        <v>87</v>
      </c>
      <c r="O699" t="str">
        <f t="shared" ca="1" si="179"/>
        <v>87歳</v>
      </c>
      <c r="P699">
        <f t="shared" ca="1" si="183"/>
        <v>62</v>
      </c>
      <c r="Q699">
        <f t="shared" ca="1" si="184"/>
        <v>60</v>
      </c>
      <c r="R699">
        <f t="shared" ca="1" si="185"/>
        <v>2083</v>
      </c>
      <c r="S699">
        <f t="shared" ca="1" si="186"/>
        <v>2083</v>
      </c>
      <c r="T699">
        <f t="shared" ca="1" si="187"/>
        <v>2083</v>
      </c>
      <c r="U699">
        <f t="shared" ca="1" si="188"/>
        <v>2083</v>
      </c>
      <c r="V699" s="10">
        <f t="shared" ca="1" si="189"/>
        <v>52668925</v>
      </c>
      <c r="W699" s="10">
        <f ca="1">IF($L699&lt;その他マスタ!$B$1,VLOOKUP($D699,月別収支!$A$2:$H$13,2,FALSE),その他マスタ!$B$3)+IF(AND($L699=その他マスタ!$B$1,入力項目!$I$9="あり",$D699=入力項目!$D$4),その他マスタ!$B$2,0)</f>
        <v>150000</v>
      </c>
      <c r="X699" s="10">
        <f ca="1">-IF(入力項目!$K$5=TRUE,
IF($F699+$G699&lt;3,VLOOKUP($D699,月別収支!$A$2:$H$13,8,FALSE),0)+IFERROR(VLOOKUP($H699,住宅ローン計算!C:P,13,FALSE),0)+IF($F699&gt;1,IF(OR($G699=3,$G699=6,$G699=9,$G699=12),ROUNDUP(入力項目!$N$18/4,0),0),0),
VLOOKUP($D699,月別収支!$A$2:$H$13,8,FALSE))</f>
        <v>0</v>
      </c>
      <c r="Y699" s="10">
        <f ca="1">-VLOOKUP($D699,月別収支!$A$2:$H$13,3,FALSE)</f>
        <v>-75000</v>
      </c>
      <c r="Z699" s="10">
        <f ca="1">-VLOOKUP($D699,月別収支!$A$2:$H$13,4,FALSE)</f>
        <v>-27000</v>
      </c>
      <c r="AA699" s="10">
        <f ca="1">-VLOOKUP($D699,月別収支!$A$2:$H$13,6,FALSE)</f>
        <v>-10000</v>
      </c>
      <c r="AB699" s="10">
        <f ca="1">-(
VLOOKUP($D699,月別収支!$A$2:$H$13,5,FALSE)+IF(AND(入力項目!$I$27&lt;=$A699,ISEVEN($A699-入力項目!$I$27),入力項目!$I$28=$D699),入力項目!$I$26,0)
+IF(入力項目!$K$26=TRUE,
IFERROR(VLOOKUP($K699,マイカーローン計算!C:P,13,FALSE),0),
IFERROR(
  IF(AND($C699&gt;0,MOD($C699,入力項目!$N$22)=0,$D699=入力項目!$N$23),入力項目!$N$24,0),
 0
)
)
)</f>
        <v>-20000</v>
      </c>
      <c r="AC699" s="10">
        <f ca="1">-IF($A699&lt;入力項目!$N$33,入力項目!$N$35,IF(AND($A699=入力項目!$N$33,$D699&lt;=入力項目!$N$34),入力項目!$N$35,0))</f>
        <v>0</v>
      </c>
      <c r="AD699">
        <f ca="1">-(
_xlfn.IFS(
P699&lt;=入力項目!$S$11,0,
AND(P699&gt;=入力項目!$S$11+1,P699&lt;=3),IFERROR(VLOOKUP(入力項目!$S$12,子育て関連マスタ!$I$4:$M$5,4,FALSE),0),
AND(P699&gt;=4,P699&lt;=6),IFERROR(VLOOKUP(入力項目!$S$13,子育て関連マスタ!$I$9:$M$12,4,FALSE),0),
AND(P699&gt;=7,P699&lt;=12),IFERROR(VLOOKUP(入力項目!$S$14,子育て関連マスタ!$I$16:$M$17,4,FALSE),0),
AND(P699&gt;=13,P699&lt;=15),IFERROR(VLOOKUP(入力項目!$S$15,子育て関連マスタ!$I$21:$M$22,4,FALSE),0),
AND(P699&gt;=16,P699&lt;=18),IFERROR(VLOOKUP(入力項目!$S$16,子育て関連マスタ!$I$26:$M$28,4,FALSE),0),
AND(P699&gt;=19,P699&lt;=20,入力項目!$S$16="高専"),IFERROR(VLOOKUP(入力項目!$S$16,子育て関連マスタ!$I$26:$M$28,4,FALSE),0),
AND(P699&gt;=19,P699&lt;=20,入力項目!$S$16&lt;&gt;"高専"),IFERROR(VLOOKUP(入力項目!$S$17,子育て関連マスタ!$I$32:$M$37,4,FALSE),0),
AND(P699&gt;=21,P699&lt;=22,入力項目!$S$16="高専"),IFERROR(VLOOKUP(入力項目!$S$17,子育て関連マスタ!$I$32:$M$34,4,FALSE),0),
AND(P699&gt;=21,P699&lt;=22,入力項目!$S$16&lt;&gt;"高専"),IFERROR(VLOOKUP(入力項目!$S$17,子育て関連マスタ!$I$32:$M$34,4,FALSE),0),
P699&gt;=23,0
) +
IF($D699=4,
  IFERROR(_xlfn.IFS(
  P699&lt;=入力項目!$S$11,0,
  AND(P699=入力項目!$S$11),IFERROR(VLOOKUP(入力項目!$S$12,子育て関連マスタ!$I$4:$M$5,2,FALSE),0),
  AND(P699=4),IFERROR(VLOOKUP(入力項目!$S$13,子育て関連マスタ!$I$9:$M$12,2,FALSE),0),
  AND(P699=7),IFERROR(VLOOKUP(入力項目!$S$14,子育て関連マスタ!$I$16:$M$17,2,FALSE),0),
  AND(P699=13),IFERROR(VLOOKUP(入力項目!$S$15,子育て関連マスタ!$I$21:$M$22,2,FALSE),0),
  AND(P699=16),IFERROR(VLOOKUP(入力項目!$S$16,子育て関連マスタ!$I$26:$M$28,2,FALSE),0),
  AND(P699=19,入力項目!$S$16&lt;&gt;"高専"),IFERROR(VLOOKUP(入力項目!$S$17,子育て関連マスタ!$I$32:$M$37,2,FALSE),0),
  AND(P699=21,入力項目!$S$16="高専"),IFERROR(VLOOKUP(入力項目!$S$17,子育て関連マスタ!$I$32:$M$37,2,FALSE),0),
  P699&gt;=22,0
  ),0),0
) +
IF(AND(P699&gt;=1,P699&lt;=15),IF($D699=入力項目!$S$8,入力項目!$S$3,0),0) +
IF(AND(P699&gt;=1,P699&lt;=15),IF($D699=5,入力項目!$S$4,0),0) +
IF(AND(P699&gt;=1,P699&lt;=15),IF($D699=12,入力項目!$S$5,0),0) +
IF(AND(入力項目!$S$7=$A699,入力項目!$S$8=$D699),子育て関連マスタ!$C$14,0) +
IFERROR(IF(AND(YEAR(EDATE(DATE(入力項目!$S$7,入力項目!$S$8,1),1))=$A699,MONTH(EDATE(DATE(入力項目!$S$7,入力項目!$S$8,1),1))=$D699),子育て関連マスタ!$C$15,0),0) +
IF(AND(OR(P699=3,P699=5,P699=7),$D699=11),子育て関連マスタ!$C$17,0) +
IF(AND(P699=20,$D699=1),子育て関連マスタ!$C$18,0) +
IF(AND(P699=20,$D699=1),
IFERROR(_xlfn.IFS(
入力項目!$S$10="男",子育て関連マスタ!$C$18,
入力項目!$S$10="女",子育て関連マスタ!$C$19
),0),0
) +
IF(AND(P699&gt;=入力項目!$S$18,P699&lt;=入力項目!$S$19),入力項目!$S$20,0) +
IF(AND(P699&gt;=入力項目!$S$21,P699&lt;=入力項目!$S$22),入力項目!$S$23,0) +
IF(AND(P699&gt;=入力項目!$S$24,P699&lt;=入力項目!$S$25),入力項目!$S$26,0)
)</f>
        <v>0</v>
      </c>
      <c r="AE699">
        <f ca="1">-(
_xlfn.IFS(
Q699&lt;=入力項目!$S$11,0,
AND(Q699&gt;=入力項目!$S$11+1,Q699&lt;=3),IFERROR(VLOOKUP(入力項目!$S$12,子育て関連マスタ!$I$4:$M$5,4,FALSE),0),
AND(Q699&gt;=4,Q699&lt;=6),IFERROR(VLOOKUP(入力項目!$S$13,子育て関連マスタ!$I$9:$M$12,4,FALSE),0),
AND(Q699&gt;=7,Q699&lt;=12),IFERROR(VLOOKUP(入力項目!$S$14,子育て関連マスタ!$I$16:$M$17,4,FALSE),0),
AND(Q699&gt;=13,Q699&lt;=15),IFERROR(VLOOKUP(入力項目!$S$15,子育て関連マスタ!$I$21:$M$22,4,FALSE),0),
AND(Q699&gt;=16,Q699&lt;=18),IFERROR(VLOOKUP(入力項目!$S$16,子育て関連マスタ!$I$26:$M$28,4,FALSE),0),
AND(Q699&gt;=19,Q699&lt;=20,入力項目!$S$16="高専"),IFERROR(VLOOKUP(入力項目!$S$16,子育て関連マスタ!$I$26:$M$28,4,FALSE),0),
AND(Q699&gt;=19,Q699&lt;=20,入力項目!$S$16&lt;&gt;"高専"),IFERROR(VLOOKUP(入力項目!$S$17,子育て関連マスタ!$I$32:$M$37,4,FALSE),0),
AND(Q699&gt;=21,Q699&lt;=22,入力項目!$S$16="高専"),IFERROR(VLOOKUP(入力項目!$S$17,子育て関連マスタ!$I$32:$M$34,4,FALSE),0),
AND(Q699&gt;=21,Q699&lt;=22,入力項目!$S$16&lt;&gt;"高専"),IFERROR(VLOOKUP(入力項目!$S$17,子育て関連マスタ!$I$32:$M$34,4,FALSE),0),
Q699&gt;=23,0
) +
IF($D699=4,
  IFERROR(_xlfn.IFS(
  Q699&lt;=入力項目!$S$11,0,
  AND(Q699=入力項目!$S$11),IFERROR(VLOOKUP(入力項目!$S$12,子育て関連マスタ!$I$4:$M$5,2,FALSE),0),
  AND(Q699=4),IFERROR(VLOOKUP(入力項目!$S$13,子育て関連マスタ!$I$9:$M$12,2,FALSE),0),
  AND(Q699=7),IFERROR(VLOOKUP(入力項目!$S$14,子育て関連マスタ!$I$16:$M$17,2,FALSE),0),
  AND(Q699=13),IFERROR(VLOOKUP(入力項目!$S$15,子育て関連マスタ!$I$21:$M$22,2,FALSE),0),
  AND(Q699=16),IFERROR(VLOOKUP(入力項目!$S$16,子育て関連マスタ!$I$26:$M$28,2,FALSE),0),
  AND(Q699=19,入力項目!$S$16&lt;&gt;"高専"),IFERROR(VLOOKUP(入力項目!$S$17,子育て関連マスタ!$I$32:$M$37,2,FALSE),0),
  AND(Q699=21,入力項目!$S$16="高専"),IFERROR(VLOOKUP(入力項目!$S$17,子育て関連マスタ!$I$32:$M$37,2,FALSE),0),
  Q699&gt;=22,0
  ),0),0
) +
IF(AND(Q699&gt;=1,Q699&lt;=15),IF($D699=入力項目!$S$8,入力項目!$S$3,0),0) +
IF(AND(Q699&gt;=1,Q699&lt;=15),IF($D699=5,入力項目!$S$4,0),0) +
IF(AND(Q699&gt;=1,Q699&lt;=15),IF($D699=12,入力項目!$S$5,0),0) +
IF(AND(入力項目!$S$7=$A699,入力項目!$S$8=$D699),子育て関連マスタ!$C$14,0) +
IFERROR(IF(AND(YEAR(EDATE(DATE(入力項目!$S$7,入力項目!$S$8,1),1))=$A699,MONTH(EDATE(DATE(入力項目!$S$7,入力項目!$S$8,1),1))=$D699),子育て関連マスタ!$C$15,0),0) +
IF(AND(OR(Q699=3,Q699=5,Q699=7),$D699=11),子育て関連マスタ!$C$17,0) +
IF(AND(Q699=20,$D699=1),子育て関連マスタ!$C$18,0) +
IF(AND(Q699=20,$D699=1),
IFERROR(_xlfn.IFS(
入力項目!$S$10="男",子育て関連マスタ!$C$18,
入力項目!$S$10="女",子育て関連マスタ!$C$19
),0),0
) +
IF(AND(Q699&gt;=入力項目!$S$18,Q699&lt;=入力項目!$S$19),入力項目!$S$20,0) +
IF(AND(Q699&gt;=入力項目!$S$21,Q699&lt;=入力項目!$S$22),入力項目!$S$23,0) +
IF(AND(Q699&gt;=入力項目!$S$24,Q699&lt;=入力項目!$S$25),入力項目!$S$26,0)
)</f>
        <v>0</v>
      </c>
      <c r="AF699">
        <f ca="1">-(
_xlfn.IFS(
R699&lt;=入力項目!$S$11,0,
AND(R699&gt;=入力項目!$S$11+1,R699&lt;=3),IFERROR(VLOOKUP(入力項目!$S$12,子育て関連マスタ!$I$4:$M$5,4,FALSE),0),
AND(R699&gt;=4,R699&lt;=6),IFERROR(VLOOKUP(入力項目!$S$13,子育て関連マスタ!$I$9:$M$12,4,FALSE),0),
AND(R699&gt;=7,R699&lt;=12),IFERROR(VLOOKUP(入力項目!$S$14,子育て関連マスタ!$I$16:$M$17,4,FALSE),0),
AND(R699&gt;=13,R699&lt;=15),IFERROR(VLOOKUP(入力項目!$S$15,子育て関連マスタ!$I$21:$M$22,4,FALSE),0),
AND(R699&gt;=16,R699&lt;=18),IFERROR(VLOOKUP(入力項目!$S$16,子育て関連マスタ!$I$26:$M$28,4,FALSE),0),
AND(R699&gt;=19,R699&lt;=20,入力項目!$S$16="高専"),IFERROR(VLOOKUP(入力項目!$S$16,子育て関連マスタ!$I$26:$M$28,4,FALSE),0),
AND(R699&gt;=19,R699&lt;=20,入力項目!$S$16&lt;&gt;"高専"),IFERROR(VLOOKUP(入力項目!$S$17,子育て関連マスタ!$I$32:$M$37,4,FALSE),0),
AND(R699&gt;=21,R699&lt;=22,入力項目!$S$16="高専"),IFERROR(VLOOKUP(入力項目!$S$17,子育て関連マスタ!$I$32:$M$34,4,FALSE),0),
AND(R699&gt;=21,R699&lt;=22,入力項目!$S$16&lt;&gt;"高専"),IFERROR(VLOOKUP(入力項目!$S$17,子育て関連マスタ!$I$32:$M$34,4,FALSE),0),
R699&gt;=23,0
) +
IF($D699=4,
  IFERROR(_xlfn.IFS(
  R699&lt;=入力項目!$S$11,0,
  AND(R699=入力項目!$S$11),IFERROR(VLOOKUP(入力項目!$S$12,子育て関連マスタ!$I$4:$M$5,2,FALSE),0),
  AND(R699=4),IFERROR(VLOOKUP(入力項目!$S$13,子育て関連マスタ!$I$9:$M$12,2,FALSE),0),
  AND(R699=7),IFERROR(VLOOKUP(入力項目!$S$14,子育て関連マスタ!$I$16:$M$17,2,FALSE),0),
  AND(R699=13),IFERROR(VLOOKUP(入力項目!$S$15,子育て関連マスタ!$I$21:$M$22,2,FALSE),0),
  AND(R699=16),IFERROR(VLOOKUP(入力項目!$S$16,子育て関連マスタ!$I$26:$M$28,2,FALSE),0),
  AND(R699=19,入力項目!$S$16&lt;&gt;"高専"),IFERROR(VLOOKUP(入力項目!$S$17,子育て関連マスタ!$I$32:$M$37,2,FALSE),0),
  AND(R699=21,入力項目!$S$16="高専"),IFERROR(VLOOKUP(入力項目!$S$17,子育て関連マスタ!$I$32:$M$37,2,FALSE),0),
  R699&gt;=22,0
  ),0),0
) +
IF(AND(R699&gt;=1,R699&lt;=15),IF($D699=入力項目!$S$8,入力項目!$S$3,0),0) +
IF(AND(R699&gt;=1,R699&lt;=15),IF($D699=5,入力項目!$S$4,0),0) +
IF(AND(R699&gt;=1,R699&lt;=15),IF($D699=12,入力項目!$S$5,0),0) +
IF(AND(入力項目!$S$7=$A699,入力項目!$S$8=$D699),子育て関連マスタ!$C$14,0) +
IFERROR(IF(AND(YEAR(EDATE(DATE(入力項目!$S$7,入力項目!$S$8,1),1))=$A699,MONTH(EDATE(DATE(入力項目!$S$7,入力項目!$S$8,1),1))=$D699),子育て関連マスタ!$C$15,0),0) +
IF(AND(OR(R699=3,R699=5,R699=7),$D699=11),子育て関連マスタ!$C$17,0) +
IF(AND(R699=20,$D699=1),子育て関連マスタ!$C$18,0) +
IF(AND(R699=20,$D699=1),
IFERROR(_xlfn.IFS(
入力項目!$S$10="男",子育て関連マスタ!$C$18,
入力項目!$S$10="女",子育て関連マスタ!$C$19
),0),0
) +
IF(AND(R699&gt;=入力項目!$S$18,R699&lt;=入力項目!$S$19),入力項目!$S$20,0) +
IF(AND(R699&gt;=入力項目!$S$21,R699&lt;=入力項目!$S$22),入力項目!$S$23,0) +
IF(AND(R699&gt;=入力項目!$S$24,R699&lt;=入力項目!$S$25),入力項目!$S$26,0)
)</f>
        <v>0</v>
      </c>
      <c r="AG699">
        <f ca="1">-(
_xlfn.IFS(
S699&lt;=入力項目!$S$11,0,
AND(S699&gt;=入力項目!$S$11+1,S699&lt;=3),IFERROR(VLOOKUP(入力項目!$S$12,子育て関連マスタ!$I$4:$M$5,4,FALSE),0),
AND(S699&gt;=4,S699&lt;=6),IFERROR(VLOOKUP(入力項目!$S$13,子育て関連マスタ!$I$9:$M$12,4,FALSE),0),
AND(S699&gt;=7,S699&lt;=12),IFERROR(VLOOKUP(入力項目!$S$14,子育て関連マスタ!$I$16:$M$17,4,FALSE),0),
AND(S699&gt;=13,S699&lt;=15),IFERROR(VLOOKUP(入力項目!$S$15,子育て関連マスタ!$I$21:$M$22,4,FALSE),0),
AND(S699&gt;=16,S699&lt;=18),IFERROR(VLOOKUP(入力項目!$S$16,子育て関連マスタ!$I$26:$M$28,4,FALSE),0),
AND(S699&gt;=19,S699&lt;=20,入力項目!$S$16="高専"),IFERROR(VLOOKUP(入力項目!$S$16,子育て関連マスタ!$I$26:$M$28,4,FALSE),0),
AND(S699&gt;=19,S699&lt;=20,入力項目!$S$16&lt;&gt;"高専"),IFERROR(VLOOKUP(入力項目!$S$17,子育て関連マスタ!$I$32:$M$37,4,FALSE),0),
AND(S699&gt;=21,S699&lt;=22,入力項目!$S$16="高専"),IFERROR(VLOOKUP(入力項目!$S$17,子育て関連マスタ!$I$32:$M$34,4,FALSE),0),
AND(S699&gt;=21,S699&lt;=22,入力項目!$S$16&lt;&gt;"高専"),IFERROR(VLOOKUP(入力項目!$S$17,子育て関連マスタ!$I$32:$M$34,4,FALSE),0),
S699&gt;=23,0
) +
IF($D699=4,
  IFERROR(_xlfn.IFS(
  S699&lt;=入力項目!$S$11,0,
  AND(S699=入力項目!$S$11),IFERROR(VLOOKUP(入力項目!$S$12,子育て関連マスタ!$I$4:$M$5,2,FALSE),0),
  AND(S699=4),IFERROR(VLOOKUP(入力項目!$S$13,子育て関連マスタ!$I$9:$M$12,2,FALSE),0),
  AND(S699=7),IFERROR(VLOOKUP(入力項目!$S$14,子育て関連マスタ!$I$16:$M$17,2,FALSE),0),
  AND(S699=13),IFERROR(VLOOKUP(入力項目!$S$15,子育て関連マスタ!$I$21:$M$22,2,FALSE),0),
  AND(S699=16),IFERROR(VLOOKUP(入力項目!$S$16,子育て関連マスタ!$I$26:$M$28,2,FALSE),0),
  AND(S699=19,入力項目!$S$16&lt;&gt;"高専"),IFERROR(VLOOKUP(入力項目!$S$17,子育て関連マスタ!$I$32:$M$37,2,FALSE),0),
  AND(S699=21,入力項目!$S$16="高専"),IFERROR(VLOOKUP(入力項目!$S$17,子育て関連マスタ!$I$32:$M$37,2,FALSE),0),
  S699&gt;=22,0
  ),0),0
) +
IF(AND(S699&gt;=1,S699&lt;=15),IF($D699=入力項目!$S$8,入力項目!$S$3,0),0) +
IF(AND(S699&gt;=1,S699&lt;=15),IF($D699=5,入力項目!$S$4,0),0) +
IF(AND(S699&gt;=1,S699&lt;=15),IF($D699=12,入力項目!$S$5,0),0) +
IF(AND(入力項目!$S$7=$A699,入力項目!$S$8=$D699),子育て関連マスタ!$C$14,0) +
IFERROR(IF(AND(YEAR(EDATE(DATE(入力項目!$S$7,入力項目!$S$8,1),1))=$A699,MONTH(EDATE(DATE(入力項目!$S$7,入力項目!$S$8,1),1))=$D699),子育て関連マスタ!$C$15,0),0) +
IF(AND(OR(S699=3,S699=5,S699=7),$D699=11),子育て関連マスタ!$C$17,0) +
IF(AND(S699=20,$D699=1),子育て関連マスタ!$C$18,0) +
IF(AND(S699=20,$D699=1),
IFERROR(_xlfn.IFS(
入力項目!$S$10="男",子育て関連マスタ!$C$18,
入力項目!$S$10="女",子育て関連マスタ!$C$19
),0),0
) +
IF(AND(S699&gt;=入力項目!$S$18,S699&lt;=入力項目!$S$19),入力項目!$S$20,0) +
IF(AND(S699&gt;=入力項目!$S$21,S699&lt;=入力項目!$S$22),入力項目!$S$23,0) +
IF(AND(S699&gt;=入力項目!$S$24,S699&lt;=入力項目!$S$25),入力項目!$S$26,0)
)</f>
        <v>0</v>
      </c>
      <c r="AH699">
        <f ca="1">-(
_xlfn.IFS(
T699&lt;=入力項目!$S$11,0,
AND(T699&gt;=入力項目!$S$11+1,T699&lt;=3),IFERROR(VLOOKUP(入力項目!$S$12,子育て関連マスタ!$I$4:$M$5,4,FALSE),0),
AND(T699&gt;=4,T699&lt;=6),IFERROR(VLOOKUP(入力項目!$S$13,子育て関連マスタ!$I$9:$M$12,4,FALSE),0),
AND(T699&gt;=7,T699&lt;=12),IFERROR(VLOOKUP(入力項目!$S$14,子育て関連マスタ!$I$16:$M$17,4,FALSE),0),
AND(T699&gt;=13,T699&lt;=15),IFERROR(VLOOKUP(入力項目!$S$15,子育て関連マスタ!$I$21:$M$22,4,FALSE),0),
AND(T699&gt;=16,T699&lt;=18),IFERROR(VLOOKUP(入力項目!$S$16,子育て関連マスタ!$I$26:$M$28,4,FALSE),0),
AND(T699&gt;=19,T699&lt;=20,入力項目!$S$16="高専"),IFERROR(VLOOKUP(入力項目!$S$16,子育て関連マスタ!$I$26:$M$28,4,FALSE),0),
AND(T699&gt;=19,T699&lt;=20,入力項目!$S$16&lt;&gt;"高専"),IFERROR(VLOOKUP(入力項目!$S$17,子育て関連マスタ!$I$32:$M$37,4,FALSE),0),
AND(T699&gt;=21,T699&lt;=22,入力項目!$S$16="高専"),IFERROR(VLOOKUP(入力項目!$S$17,子育て関連マスタ!$I$32:$M$34,4,FALSE),0),
AND(T699&gt;=21,T699&lt;=22,入力項目!$S$16&lt;&gt;"高専"),IFERROR(VLOOKUP(入力項目!$S$17,子育て関連マスタ!$I$32:$M$34,4,FALSE),0),
T699&gt;=23,0
) +
IF($D699=4,
  IFERROR(_xlfn.IFS(
  T699&lt;=入力項目!$S$11,0,
  AND(T699=入力項目!$S$11),IFERROR(VLOOKUP(入力項目!$S$12,子育て関連マスタ!$I$4:$M$5,2,FALSE),0),
  AND(T699=4),IFERROR(VLOOKUP(入力項目!$S$13,子育て関連マスタ!$I$9:$M$12,2,FALSE),0),
  AND(T699=7),IFERROR(VLOOKUP(入力項目!$S$14,子育て関連マスタ!$I$16:$M$17,2,FALSE),0),
  AND(T699=13),IFERROR(VLOOKUP(入力項目!$S$15,子育て関連マスタ!$I$21:$M$22,2,FALSE),0),
  AND(T699=16),IFERROR(VLOOKUP(入力項目!$S$16,子育て関連マスタ!$I$26:$M$28,2,FALSE),0),
  AND(T699=19,入力項目!$S$16&lt;&gt;"高専"),IFERROR(VLOOKUP(入力項目!$S$17,子育て関連マスタ!$I$32:$M$37,2,FALSE),0),
  AND(T699=21,入力項目!$S$16="高専"),IFERROR(VLOOKUP(入力項目!$S$17,子育て関連マスタ!$I$32:$M$37,2,FALSE),0),
  T699&gt;=22,0
  ),0),0
) +
IF(AND(T699&gt;=1,T699&lt;=15),IF($D699=入力項目!$S$8,入力項目!$S$3,0),0) +
IF(AND(T699&gt;=1,T699&lt;=15),IF($D699=5,入力項目!$S$4,0),0) +
IF(AND(T699&gt;=1,T699&lt;=15),IF($D699=12,入力項目!$S$5,0),0) +
IF(AND(入力項目!$S$7=$A699,入力項目!$S$8=$D699),子育て関連マスタ!$C$14,0) +
IFERROR(IF(AND(YEAR(EDATE(DATE(入力項目!$S$7,入力項目!$S$8,1),1))=$A699,MONTH(EDATE(DATE(入力項目!$S$7,入力項目!$S$8,1),1))=$D699),子育て関連マスタ!$C$15,0),0) +
IF(AND(OR(T699=3,T699=5,T699=7),$D699=11),子育て関連マスタ!$C$17,0) +
IF(AND(T699=20,$D699=1),子育て関連マスタ!$C$18,0) +
IF(AND(T699=20,$D699=1),
IFERROR(_xlfn.IFS(
入力項目!$S$10="男",子育て関連マスタ!$C$18,
入力項目!$S$10="女",子育て関連マスタ!$C$19
),0),0
) +
IF(AND(T699&gt;=入力項目!$S$18,T699&lt;=入力項目!$S$19),入力項目!$S$20,0) +
IF(AND(T699&gt;=入力項目!$S$21,T699&lt;=入力項目!$S$22),入力項目!$S$23,0) +
IF(AND(T699&gt;=入力項目!$S$24,T699&lt;=入力項目!$S$25),入力項目!$S$26,0)
)</f>
        <v>0</v>
      </c>
      <c r="AI699">
        <f ca="1">-(
_xlfn.IFS(
U699&lt;=入力項目!$S$11,0,
AND(U699&gt;=入力項目!$S$11+1,U699&lt;=3),IFERROR(VLOOKUP(入力項目!$S$12,子育て関連マスタ!$I$4:$M$5,4,FALSE),0),
AND(U699&gt;=4,U699&lt;=6),IFERROR(VLOOKUP(入力項目!$S$13,子育て関連マスタ!$I$9:$M$12,4,FALSE),0),
AND(U699&gt;=7,U699&lt;=12),IFERROR(VLOOKUP(入力項目!$S$14,子育て関連マスタ!$I$16:$M$17,4,FALSE),0),
AND(U699&gt;=13,U699&lt;=15),IFERROR(VLOOKUP(入力項目!$S$15,子育て関連マスタ!$I$21:$M$22,4,FALSE),0),
AND(U699&gt;=16,U699&lt;=18),IFERROR(VLOOKUP(入力項目!$S$16,子育て関連マスタ!$I$26:$M$28,4,FALSE),0),
AND(U699&gt;=19,U699&lt;=20,入力項目!$S$16="高専"),IFERROR(VLOOKUP(入力項目!$S$16,子育て関連マスタ!$I$26:$M$28,4,FALSE),0),
AND(U699&gt;=19,U699&lt;=20,入力項目!$S$16&lt;&gt;"高専"),IFERROR(VLOOKUP(入力項目!$S$17,子育て関連マスタ!$I$32:$M$37,4,FALSE),0),
AND(U699&gt;=21,U699&lt;=22,入力項目!$S$16="高専"),IFERROR(VLOOKUP(入力項目!$S$17,子育て関連マスタ!$I$32:$M$34,4,FALSE),0),
AND(U699&gt;=21,U699&lt;=22,入力項目!$S$16&lt;&gt;"高専"),IFERROR(VLOOKUP(入力項目!$S$17,子育て関連マスタ!$I$32:$M$34,4,FALSE),0),
U699&gt;=23,0
) +
IF($D699=4,
  IFERROR(_xlfn.IFS(
  U699&lt;=入力項目!$S$11,0,
  AND(U699=入力項目!$S$11),IFERROR(VLOOKUP(入力項目!$S$12,子育て関連マスタ!$I$4:$M$5,2,FALSE),0),
  AND(U699=4),IFERROR(VLOOKUP(入力項目!$S$13,子育て関連マスタ!$I$9:$M$12,2,FALSE),0),
  AND(U699=7),IFERROR(VLOOKUP(入力項目!$S$14,子育て関連マスタ!$I$16:$M$17,2,FALSE),0),
  AND(U699=13),IFERROR(VLOOKUP(入力項目!$S$15,子育て関連マスタ!$I$21:$M$22,2,FALSE),0),
  AND(U699=16),IFERROR(VLOOKUP(入力項目!$S$16,子育て関連マスタ!$I$26:$M$28,2,FALSE),0),
  AND(U699=19,入力項目!$S$16&lt;&gt;"高専"),IFERROR(VLOOKUP(入力項目!$S$17,子育て関連マスタ!$I$32:$M$37,2,FALSE),0),
  AND(U699=21,入力項目!$S$16="高専"),IFERROR(VLOOKUP(入力項目!$S$17,子育て関連マスタ!$I$32:$M$37,2,FALSE),0),
  U699&gt;=22,0
  ),0),0
) +
IF(AND(U699&gt;=1,U699&lt;=15),IF($D699=入力項目!$S$8,入力項目!$S$3,0),0) +
IF(AND(U699&gt;=1,U699&lt;=15),IF($D699=5,入力項目!$S$4,0),0) +
IF(AND(U699&gt;=1,U699&lt;=15),IF($D699=12,入力項目!$S$5,0),0) +
IF(AND(入力項目!$S$7=$A699,入力項目!$S$8=$D699),子育て関連マスタ!$C$14,0) +
IFERROR(IF(AND(YEAR(EDATE(DATE(入力項目!$S$7,入力項目!$S$8,1),1))=$A699,MONTH(EDATE(DATE(入力項目!$S$7,入力項目!$S$8,1),1))=$D699),子育て関連マスタ!$C$15,0),0) +
IF(AND(OR(U699=3,U699=5,U699=7),$D699=11),子育て関連マスタ!$C$17,0) +
IF(AND(U699=20,$D699=1),子育て関連マスタ!$C$18,0) +
IF(AND(U699=20,$D699=1),
IFERROR(_xlfn.IFS(
入力項目!$S$10="男",子育て関連マスタ!$C$18,
入力項目!$S$10="女",子育て関連マスタ!$C$19
),0),0
) +
IF(AND(U699&gt;=入力項目!$S$18,U699&lt;=入力項目!$S$19),入力項目!$S$20,0) +
IF(AND(U699&gt;=入力項目!$S$21,U699&lt;=入力項目!$S$22),入力項目!$S$23,0) +
IF(AND(U699&gt;=入力項目!$S$24,U699&lt;=入力項目!$S$25),入力項目!$S$26,0)
)</f>
        <v>0</v>
      </c>
      <c r="AJ699" s="10">
        <f ca="1">-VLOOKUP($D699,月別収支!$A$2:$H$13,7,FALSE)</f>
        <v>-20000</v>
      </c>
    </row>
    <row r="700" spans="1:36" x14ac:dyDescent="0.4">
      <c r="A700">
        <f t="shared" ca="1" si="190"/>
        <v>2082</v>
      </c>
      <c r="B700">
        <f t="shared" ca="1" si="180"/>
        <v>2082</v>
      </c>
      <c r="C700">
        <f t="shared" ca="1" si="181"/>
        <v>58</v>
      </c>
      <c r="D700">
        <f t="shared" ca="1" si="191"/>
        <v>10</v>
      </c>
      <c r="E700" t="str">
        <f t="shared" ca="1" si="175"/>
        <v>2082年10月</v>
      </c>
      <c r="F700">
        <f ca="1">IF(OR(入力項目!$N$5&lt;$A700,AND(入力項目!$N$5=$A700,入力項目!$N$6&lt;$D700)),IF(F699=0,1,IF(G700=12,F699+1,F699)),0)</f>
        <v>58</v>
      </c>
      <c r="G700">
        <f ca="1">IF(OR(入力項目!$N$5&lt;$A700,AND(入力項目!$N$5=$A700,入力項目!$N$6&lt;$D700)),IF(G699=12,1,G699+1),0)</f>
        <v>12</v>
      </c>
      <c r="H700" t="str">
        <f t="shared" ca="1" si="176"/>
        <v>58_12</v>
      </c>
      <c r="I700">
        <f ca="1">IF(
  IFERROR(AND($C700&gt;0,MOD($C700,入力項目!$N$22)=0,$D700=入力項目!$N$23), FALSE),
  1,
  IF(
    AND(I699&gt;0,J699=12),
    IF(I699=入力項目!$N$28, 0, I699+1),
    I699
  )
)</f>
        <v>0</v>
      </c>
      <c r="J700">
        <f ca="1">IF($D700=入力項目!$N$23,1,IFERROR(J699+1,1))</f>
        <v>5</v>
      </c>
      <c r="K700" t="str">
        <f t="shared" ca="1" si="177"/>
        <v>0_5</v>
      </c>
      <c r="L700">
        <f ca="1">L699+IF(入力項目!$D$4=$D700,1,0)</f>
        <v>87</v>
      </c>
      <c r="M700" t="str">
        <f t="shared" ca="1" si="178"/>
        <v>87歳</v>
      </c>
      <c r="N700">
        <f t="shared" ca="1" si="182"/>
        <v>87</v>
      </c>
      <c r="O700" t="str">
        <f t="shared" ca="1" si="179"/>
        <v>87歳</v>
      </c>
      <c r="P700">
        <f t="shared" ca="1" si="183"/>
        <v>62</v>
      </c>
      <c r="Q700">
        <f t="shared" ca="1" si="184"/>
        <v>60</v>
      </c>
      <c r="R700">
        <f t="shared" ca="1" si="185"/>
        <v>2083</v>
      </c>
      <c r="S700">
        <f t="shared" ca="1" si="186"/>
        <v>2083</v>
      </c>
      <c r="T700">
        <f t="shared" ca="1" si="187"/>
        <v>2083</v>
      </c>
      <c r="U700">
        <f t="shared" ca="1" si="188"/>
        <v>2083</v>
      </c>
      <c r="V700" s="10">
        <f t="shared" ca="1" si="189"/>
        <v>52629425</v>
      </c>
      <c r="W700" s="10">
        <f ca="1">IF($L700&lt;その他マスタ!$B$1,VLOOKUP($D700,月別収支!$A$2:$H$13,2,FALSE),その他マスタ!$B$3)+IF(AND($L700=その他マスタ!$B$1,入力項目!$I$9="あり",$D700=入力項目!$D$4),その他マスタ!$B$2,0)</f>
        <v>150000</v>
      </c>
      <c r="X700" s="10">
        <f ca="1">-IF(入力項目!$K$5=TRUE,
IF($F700+$G700&lt;3,VLOOKUP($D700,月別収支!$A$2:$H$13,8,FALSE),0)+IFERROR(VLOOKUP($H700,住宅ローン計算!C:P,13,FALSE),0)+IF($F700&gt;1,IF(OR($G700=3,$G700=6,$G700=9,$G700=12),ROUNDUP(入力項目!$N$18/4,0),0),0),
VLOOKUP($D700,月別収支!$A$2:$H$13,8,FALSE))</f>
        <v>-37500</v>
      </c>
      <c r="Y700" s="10">
        <f ca="1">-VLOOKUP($D700,月別収支!$A$2:$H$13,3,FALSE)</f>
        <v>-75000</v>
      </c>
      <c r="Z700" s="10">
        <f ca="1">-VLOOKUP($D700,月別収支!$A$2:$H$13,4,FALSE)</f>
        <v>-27000</v>
      </c>
      <c r="AA700" s="10">
        <f ca="1">-VLOOKUP($D700,月別収支!$A$2:$H$13,6,FALSE)</f>
        <v>-10000</v>
      </c>
      <c r="AB700" s="10">
        <f ca="1">-(
VLOOKUP($D700,月別収支!$A$2:$H$13,5,FALSE)+IF(AND(入力項目!$I$27&lt;=$A700,ISEVEN($A700-入力項目!$I$27),入力項目!$I$28=$D700),入力項目!$I$26,0)
+IF(入力項目!$K$26=TRUE,
IFERROR(VLOOKUP($K700,マイカーローン計算!C:P,13,FALSE),0),
IFERROR(
  IF(AND($C700&gt;0,MOD($C700,入力項目!$N$22)=0,$D700=入力項目!$N$23),入力項目!$N$24,0),
 0
)
)
)</f>
        <v>-20000</v>
      </c>
      <c r="AC700" s="10">
        <f ca="1">-IF($A700&lt;入力項目!$N$33,入力項目!$N$35,IF(AND($A700=入力項目!$N$33,$D700&lt;=入力項目!$N$34),入力項目!$N$35,0))</f>
        <v>0</v>
      </c>
      <c r="AD700">
        <f ca="1">-(
_xlfn.IFS(
P700&lt;=入力項目!$S$11,0,
AND(P700&gt;=入力項目!$S$11+1,P700&lt;=3),IFERROR(VLOOKUP(入力項目!$S$12,子育て関連マスタ!$I$4:$M$5,4,FALSE),0),
AND(P700&gt;=4,P700&lt;=6),IFERROR(VLOOKUP(入力項目!$S$13,子育て関連マスタ!$I$9:$M$12,4,FALSE),0),
AND(P700&gt;=7,P700&lt;=12),IFERROR(VLOOKUP(入力項目!$S$14,子育て関連マスタ!$I$16:$M$17,4,FALSE),0),
AND(P700&gt;=13,P700&lt;=15),IFERROR(VLOOKUP(入力項目!$S$15,子育て関連マスタ!$I$21:$M$22,4,FALSE),0),
AND(P700&gt;=16,P700&lt;=18),IFERROR(VLOOKUP(入力項目!$S$16,子育て関連マスタ!$I$26:$M$28,4,FALSE),0),
AND(P700&gt;=19,P700&lt;=20,入力項目!$S$16="高専"),IFERROR(VLOOKUP(入力項目!$S$16,子育て関連マスタ!$I$26:$M$28,4,FALSE),0),
AND(P700&gt;=19,P700&lt;=20,入力項目!$S$16&lt;&gt;"高専"),IFERROR(VLOOKUP(入力項目!$S$17,子育て関連マスタ!$I$32:$M$37,4,FALSE),0),
AND(P700&gt;=21,P700&lt;=22,入力項目!$S$16="高専"),IFERROR(VLOOKUP(入力項目!$S$17,子育て関連マスタ!$I$32:$M$34,4,FALSE),0),
AND(P700&gt;=21,P700&lt;=22,入力項目!$S$16&lt;&gt;"高専"),IFERROR(VLOOKUP(入力項目!$S$17,子育て関連マスタ!$I$32:$M$34,4,FALSE),0),
P700&gt;=23,0
) +
IF($D700=4,
  IFERROR(_xlfn.IFS(
  P700&lt;=入力項目!$S$11,0,
  AND(P700=入力項目!$S$11),IFERROR(VLOOKUP(入力項目!$S$12,子育て関連マスタ!$I$4:$M$5,2,FALSE),0),
  AND(P700=4),IFERROR(VLOOKUP(入力項目!$S$13,子育て関連マスタ!$I$9:$M$12,2,FALSE),0),
  AND(P700=7),IFERROR(VLOOKUP(入力項目!$S$14,子育て関連マスタ!$I$16:$M$17,2,FALSE),0),
  AND(P700=13),IFERROR(VLOOKUP(入力項目!$S$15,子育て関連マスタ!$I$21:$M$22,2,FALSE),0),
  AND(P700=16),IFERROR(VLOOKUP(入力項目!$S$16,子育て関連マスタ!$I$26:$M$28,2,FALSE),0),
  AND(P700=19,入力項目!$S$16&lt;&gt;"高専"),IFERROR(VLOOKUP(入力項目!$S$17,子育て関連マスタ!$I$32:$M$37,2,FALSE),0),
  AND(P700=21,入力項目!$S$16="高専"),IFERROR(VLOOKUP(入力項目!$S$17,子育て関連マスタ!$I$32:$M$37,2,FALSE),0),
  P700&gt;=22,0
  ),0),0
) +
IF(AND(P700&gt;=1,P700&lt;=15),IF($D700=入力項目!$S$8,入力項目!$S$3,0),0) +
IF(AND(P700&gt;=1,P700&lt;=15),IF($D700=5,入力項目!$S$4,0),0) +
IF(AND(P700&gt;=1,P700&lt;=15),IF($D700=12,入力項目!$S$5,0),0) +
IF(AND(入力項目!$S$7=$A700,入力項目!$S$8=$D700),子育て関連マスタ!$C$14,0) +
IFERROR(IF(AND(YEAR(EDATE(DATE(入力項目!$S$7,入力項目!$S$8,1),1))=$A700,MONTH(EDATE(DATE(入力項目!$S$7,入力項目!$S$8,1),1))=$D700),子育て関連マスタ!$C$15,0),0) +
IF(AND(OR(P700=3,P700=5,P700=7),$D700=11),子育て関連マスタ!$C$17,0) +
IF(AND(P700=20,$D700=1),子育て関連マスタ!$C$18,0) +
IF(AND(P700=20,$D700=1),
IFERROR(_xlfn.IFS(
入力項目!$S$10="男",子育て関連マスタ!$C$18,
入力項目!$S$10="女",子育て関連マスタ!$C$19
),0),0
) +
IF(AND(P700&gt;=入力項目!$S$18,P700&lt;=入力項目!$S$19),入力項目!$S$20,0) +
IF(AND(P700&gt;=入力項目!$S$21,P700&lt;=入力項目!$S$22),入力項目!$S$23,0) +
IF(AND(P700&gt;=入力項目!$S$24,P700&lt;=入力項目!$S$25),入力項目!$S$26,0)
)</f>
        <v>0</v>
      </c>
      <c r="AE700">
        <f ca="1">-(
_xlfn.IFS(
Q700&lt;=入力項目!$S$11,0,
AND(Q700&gt;=入力項目!$S$11+1,Q700&lt;=3),IFERROR(VLOOKUP(入力項目!$S$12,子育て関連マスタ!$I$4:$M$5,4,FALSE),0),
AND(Q700&gt;=4,Q700&lt;=6),IFERROR(VLOOKUP(入力項目!$S$13,子育て関連マスタ!$I$9:$M$12,4,FALSE),0),
AND(Q700&gt;=7,Q700&lt;=12),IFERROR(VLOOKUP(入力項目!$S$14,子育て関連マスタ!$I$16:$M$17,4,FALSE),0),
AND(Q700&gt;=13,Q700&lt;=15),IFERROR(VLOOKUP(入力項目!$S$15,子育て関連マスタ!$I$21:$M$22,4,FALSE),0),
AND(Q700&gt;=16,Q700&lt;=18),IFERROR(VLOOKUP(入力項目!$S$16,子育て関連マスタ!$I$26:$M$28,4,FALSE),0),
AND(Q700&gt;=19,Q700&lt;=20,入力項目!$S$16="高専"),IFERROR(VLOOKUP(入力項目!$S$16,子育て関連マスタ!$I$26:$M$28,4,FALSE),0),
AND(Q700&gt;=19,Q700&lt;=20,入力項目!$S$16&lt;&gt;"高専"),IFERROR(VLOOKUP(入力項目!$S$17,子育て関連マスタ!$I$32:$M$37,4,FALSE),0),
AND(Q700&gt;=21,Q700&lt;=22,入力項目!$S$16="高専"),IFERROR(VLOOKUP(入力項目!$S$17,子育て関連マスタ!$I$32:$M$34,4,FALSE),0),
AND(Q700&gt;=21,Q700&lt;=22,入力項目!$S$16&lt;&gt;"高専"),IFERROR(VLOOKUP(入力項目!$S$17,子育て関連マスタ!$I$32:$M$34,4,FALSE),0),
Q700&gt;=23,0
) +
IF($D700=4,
  IFERROR(_xlfn.IFS(
  Q700&lt;=入力項目!$S$11,0,
  AND(Q700=入力項目!$S$11),IFERROR(VLOOKUP(入力項目!$S$12,子育て関連マスタ!$I$4:$M$5,2,FALSE),0),
  AND(Q700=4),IFERROR(VLOOKUP(入力項目!$S$13,子育て関連マスタ!$I$9:$M$12,2,FALSE),0),
  AND(Q700=7),IFERROR(VLOOKUP(入力項目!$S$14,子育て関連マスタ!$I$16:$M$17,2,FALSE),0),
  AND(Q700=13),IFERROR(VLOOKUP(入力項目!$S$15,子育て関連マスタ!$I$21:$M$22,2,FALSE),0),
  AND(Q700=16),IFERROR(VLOOKUP(入力項目!$S$16,子育て関連マスタ!$I$26:$M$28,2,FALSE),0),
  AND(Q700=19,入力項目!$S$16&lt;&gt;"高専"),IFERROR(VLOOKUP(入力項目!$S$17,子育て関連マスタ!$I$32:$M$37,2,FALSE),0),
  AND(Q700=21,入力項目!$S$16="高専"),IFERROR(VLOOKUP(入力項目!$S$17,子育て関連マスタ!$I$32:$M$37,2,FALSE),0),
  Q700&gt;=22,0
  ),0),0
) +
IF(AND(Q700&gt;=1,Q700&lt;=15),IF($D700=入力項目!$S$8,入力項目!$S$3,0),0) +
IF(AND(Q700&gt;=1,Q700&lt;=15),IF($D700=5,入力項目!$S$4,0),0) +
IF(AND(Q700&gt;=1,Q700&lt;=15),IF($D700=12,入力項目!$S$5,0),0) +
IF(AND(入力項目!$S$7=$A700,入力項目!$S$8=$D700),子育て関連マスタ!$C$14,0) +
IFERROR(IF(AND(YEAR(EDATE(DATE(入力項目!$S$7,入力項目!$S$8,1),1))=$A700,MONTH(EDATE(DATE(入力項目!$S$7,入力項目!$S$8,1),1))=$D700),子育て関連マスタ!$C$15,0),0) +
IF(AND(OR(Q700=3,Q700=5,Q700=7),$D700=11),子育て関連マスタ!$C$17,0) +
IF(AND(Q700=20,$D700=1),子育て関連マスタ!$C$18,0) +
IF(AND(Q700=20,$D700=1),
IFERROR(_xlfn.IFS(
入力項目!$S$10="男",子育て関連マスタ!$C$18,
入力項目!$S$10="女",子育て関連マスタ!$C$19
),0),0
) +
IF(AND(Q700&gt;=入力項目!$S$18,Q700&lt;=入力項目!$S$19),入力項目!$S$20,0) +
IF(AND(Q700&gt;=入力項目!$S$21,Q700&lt;=入力項目!$S$22),入力項目!$S$23,0) +
IF(AND(Q700&gt;=入力項目!$S$24,Q700&lt;=入力項目!$S$25),入力項目!$S$26,0)
)</f>
        <v>0</v>
      </c>
      <c r="AF700">
        <f ca="1">-(
_xlfn.IFS(
R700&lt;=入力項目!$S$11,0,
AND(R700&gt;=入力項目!$S$11+1,R700&lt;=3),IFERROR(VLOOKUP(入力項目!$S$12,子育て関連マスタ!$I$4:$M$5,4,FALSE),0),
AND(R700&gt;=4,R700&lt;=6),IFERROR(VLOOKUP(入力項目!$S$13,子育て関連マスタ!$I$9:$M$12,4,FALSE),0),
AND(R700&gt;=7,R700&lt;=12),IFERROR(VLOOKUP(入力項目!$S$14,子育て関連マスタ!$I$16:$M$17,4,FALSE),0),
AND(R700&gt;=13,R700&lt;=15),IFERROR(VLOOKUP(入力項目!$S$15,子育て関連マスタ!$I$21:$M$22,4,FALSE),0),
AND(R700&gt;=16,R700&lt;=18),IFERROR(VLOOKUP(入力項目!$S$16,子育て関連マスタ!$I$26:$M$28,4,FALSE),0),
AND(R700&gt;=19,R700&lt;=20,入力項目!$S$16="高専"),IFERROR(VLOOKUP(入力項目!$S$16,子育て関連マスタ!$I$26:$M$28,4,FALSE),0),
AND(R700&gt;=19,R700&lt;=20,入力項目!$S$16&lt;&gt;"高専"),IFERROR(VLOOKUP(入力項目!$S$17,子育て関連マスタ!$I$32:$M$37,4,FALSE),0),
AND(R700&gt;=21,R700&lt;=22,入力項目!$S$16="高専"),IFERROR(VLOOKUP(入力項目!$S$17,子育て関連マスタ!$I$32:$M$34,4,FALSE),0),
AND(R700&gt;=21,R700&lt;=22,入力項目!$S$16&lt;&gt;"高専"),IFERROR(VLOOKUP(入力項目!$S$17,子育て関連マスタ!$I$32:$M$34,4,FALSE),0),
R700&gt;=23,0
) +
IF($D700=4,
  IFERROR(_xlfn.IFS(
  R700&lt;=入力項目!$S$11,0,
  AND(R700=入力項目!$S$11),IFERROR(VLOOKUP(入力項目!$S$12,子育て関連マスタ!$I$4:$M$5,2,FALSE),0),
  AND(R700=4),IFERROR(VLOOKUP(入力項目!$S$13,子育て関連マスタ!$I$9:$M$12,2,FALSE),0),
  AND(R700=7),IFERROR(VLOOKUP(入力項目!$S$14,子育て関連マスタ!$I$16:$M$17,2,FALSE),0),
  AND(R700=13),IFERROR(VLOOKUP(入力項目!$S$15,子育て関連マスタ!$I$21:$M$22,2,FALSE),0),
  AND(R700=16),IFERROR(VLOOKUP(入力項目!$S$16,子育て関連マスタ!$I$26:$M$28,2,FALSE),0),
  AND(R700=19,入力項目!$S$16&lt;&gt;"高専"),IFERROR(VLOOKUP(入力項目!$S$17,子育て関連マスタ!$I$32:$M$37,2,FALSE),0),
  AND(R700=21,入力項目!$S$16="高専"),IFERROR(VLOOKUP(入力項目!$S$17,子育て関連マスタ!$I$32:$M$37,2,FALSE),0),
  R700&gt;=22,0
  ),0),0
) +
IF(AND(R700&gt;=1,R700&lt;=15),IF($D700=入力項目!$S$8,入力項目!$S$3,0),0) +
IF(AND(R700&gt;=1,R700&lt;=15),IF($D700=5,入力項目!$S$4,0),0) +
IF(AND(R700&gt;=1,R700&lt;=15),IF($D700=12,入力項目!$S$5,0),0) +
IF(AND(入力項目!$S$7=$A700,入力項目!$S$8=$D700),子育て関連マスタ!$C$14,0) +
IFERROR(IF(AND(YEAR(EDATE(DATE(入力項目!$S$7,入力項目!$S$8,1),1))=$A700,MONTH(EDATE(DATE(入力項目!$S$7,入力項目!$S$8,1),1))=$D700),子育て関連マスタ!$C$15,0),0) +
IF(AND(OR(R700=3,R700=5,R700=7),$D700=11),子育て関連マスタ!$C$17,0) +
IF(AND(R700=20,$D700=1),子育て関連マスタ!$C$18,0) +
IF(AND(R700=20,$D700=1),
IFERROR(_xlfn.IFS(
入力項目!$S$10="男",子育て関連マスタ!$C$18,
入力項目!$S$10="女",子育て関連マスタ!$C$19
),0),0
) +
IF(AND(R700&gt;=入力項目!$S$18,R700&lt;=入力項目!$S$19),入力項目!$S$20,0) +
IF(AND(R700&gt;=入力項目!$S$21,R700&lt;=入力項目!$S$22),入力項目!$S$23,0) +
IF(AND(R700&gt;=入力項目!$S$24,R700&lt;=入力項目!$S$25),入力項目!$S$26,0)
)</f>
        <v>0</v>
      </c>
      <c r="AG700">
        <f ca="1">-(
_xlfn.IFS(
S700&lt;=入力項目!$S$11,0,
AND(S700&gt;=入力項目!$S$11+1,S700&lt;=3),IFERROR(VLOOKUP(入力項目!$S$12,子育て関連マスタ!$I$4:$M$5,4,FALSE),0),
AND(S700&gt;=4,S700&lt;=6),IFERROR(VLOOKUP(入力項目!$S$13,子育て関連マスタ!$I$9:$M$12,4,FALSE),0),
AND(S700&gt;=7,S700&lt;=12),IFERROR(VLOOKUP(入力項目!$S$14,子育て関連マスタ!$I$16:$M$17,4,FALSE),0),
AND(S700&gt;=13,S700&lt;=15),IFERROR(VLOOKUP(入力項目!$S$15,子育て関連マスタ!$I$21:$M$22,4,FALSE),0),
AND(S700&gt;=16,S700&lt;=18),IFERROR(VLOOKUP(入力項目!$S$16,子育て関連マスタ!$I$26:$M$28,4,FALSE),0),
AND(S700&gt;=19,S700&lt;=20,入力項目!$S$16="高専"),IFERROR(VLOOKUP(入力項目!$S$16,子育て関連マスタ!$I$26:$M$28,4,FALSE),0),
AND(S700&gt;=19,S700&lt;=20,入力項目!$S$16&lt;&gt;"高専"),IFERROR(VLOOKUP(入力項目!$S$17,子育て関連マスタ!$I$32:$M$37,4,FALSE),0),
AND(S700&gt;=21,S700&lt;=22,入力項目!$S$16="高専"),IFERROR(VLOOKUP(入力項目!$S$17,子育て関連マスタ!$I$32:$M$34,4,FALSE),0),
AND(S700&gt;=21,S700&lt;=22,入力項目!$S$16&lt;&gt;"高専"),IFERROR(VLOOKUP(入力項目!$S$17,子育て関連マスタ!$I$32:$M$34,4,FALSE),0),
S700&gt;=23,0
) +
IF($D700=4,
  IFERROR(_xlfn.IFS(
  S700&lt;=入力項目!$S$11,0,
  AND(S700=入力項目!$S$11),IFERROR(VLOOKUP(入力項目!$S$12,子育て関連マスタ!$I$4:$M$5,2,FALSE),0),
  AND(S700=4),IFERROR(VLOOKUP(入力項目!$S$13,子育て関連マスタ!$I$9:$M$12,2,FALSE),0),
  AND(S700=7),IFERROR(VLOOKUP(入力項目!$S$14,子育て関連マスタ!$I$16:$M$17,2,FALSE),0),
  AND(S700=13),IFERROR(VLOOKUP(入力項目!$S$15,子育て関連マスタ!$I$21:$M$22,2,FALSE),0),
  AND(S700=16),IFERROR(VLOOKUP(入力項目!$S$16,子育て関連マスタ!$I$26:$M$28,2,FALSE),0),
  AND(S700=19,入力項目!$S$16&lt;&gt;"高専"),IFERROR(VLOOKUP(入力項目!$S$17,子育て関連マスタ!$I$32:$M$37,2,FALSE),0),
  AND(S700=21,入力項目!$S$16="高専"),IFERROR(VLOOKUP(入力項目!$S$17,子育て関連マスタ!$I$32:$M$37,2,FALSE),0),
  S700&gt;=22,0
  ),0),0
) +
IF(AND(S700&gt;=1,S700&lt;=15),IF($D700=入力項目!$S$8,入力項目!$S$3,0),0) +
IF(AND(S700&gt;=1,S700&lt;=15),IF($D700=5,入力項目!$S$4,0),0) +
IF(AND(S700&gt;=1,S700&lt;=15),IF($D700=12,入力項目!$S$5,0),0) +
IF(AND(入力項目!$S$7=$A700,入力項目!$S$8=$D700),子育て関連マスタ!$C$14,0) +
IFERROR(IF(AND(YEAR(EDATE(DATE(入力項目!$S$7,入力項目!$S$8,1),1))=$A700,MONTH(EDATE(DATE(入力項目!$S$7,入力項目!$S$8,1),1))=$D700),子育て関連マスタ!$C$15,0),0) +
IF(AND(OR(S700=3,S700=5,S700=7),$D700=11),子育て関連マスタ!$C$17,0) +
IF(AND(S700=20,$D700=1),子育て関連マスタ!$C$18,0) +
IF(AND(S700=20,$D700=1),
IFERROR(_xlfn.IFS(
入力項目!$S$10="男",子育て関連マスタ!$C$18,
入力項目!$S$10="女",子育て関連マスタ!$C$19
),0),0
) +
IF(AND(S700&gt;=入力項目!$S$18,S700&lt;=入力項目!$S$19),入力項目!$S$20,0) +
IF(AND(S700&gt;=入力項目!$S$21,S700&lt;=入力項目!$S$22),入力項目!$S$23,0) +
IF(AND(S700&gt;=入力項目!$S$24,S700&lt;=入力項目!$S$25),入力項目!$S$26,0)
)</f>
        <v>0</v>
      </c>
      <c r="AH700">
        <f ca="1">-(
_xlfn.IFS(
T700&lt;=入力項目!$S$11,0,
AND(T700&gt;=入力項目!$S$11+1,T700&lt;=3),IFERROR(VLOOKUP(入力項目!$S$12,子育て関連マスタ!$I$4:$M$5,4,FALSE),0),
AND(T700&gt;=4,T700&lt;=6),IFERROR(VLOOKUP(入力項目!$S$13,子育て関連マスタ!$I$9:$M$12,4,FALSE),0),
AND(T700&gt;=7,T700&lt;=12),IFERROR(VLOOKUP(入力項目!$S$14,子育て関連マスタ!$I$16:$M$17,4,FALSE),0),
AND(T700&gt;=13,T700&lt;=15),IFERROR(VLOOKUP(入力項目!$S$15,子育て関連マスタ!$I$21:$M$22,4,FALSE),0),
AND(T700&gt;=16,T700&lt;=18),IFERROR(VLOOKUP(入力項目!$S$16,子育て関連マスタ!$I$26:$M$28,4,FALSE),0),
AND(T700&gt;=19,T700&lt;=20,入力項目!$S$16="高専"),IFERROR(VLOOKUP(入力項目!$S$16,子育て関連マスタ!$I$26:$M$28,4,FALSE),0),
AND(T700&gt;=19,T700&lt;=20,入力項目!$S$16&lt;&gt;"高専"),IFERROR(VLOOKUP(入力項目!$S$17,子育て関連マスタ!$I$32:$M$37,4,FALSE),0),
AND(T700&gt;=21,T700&lt;=22,入力項目!$S$16="高専"),IFERROR(VLOOKUP(入力項目!$S$17,子育て関連マスタ!$I$32:$M$34,4,FALSE),0),
AND(T700&gt;=21,T700&lt;=22,入力項目!$S$16&lt;&gt;"高専"),IFERROR(VLOOKUP(入力項目!$S$17,子育て関連マスタ!$I$32:$M$34,4,FALSE),0),
T700&gt;=23,0
) +
IF($D700=4,
  IFERROR(_xlfn.IFS(
  T700&lt;=入力項目!$S$11,0,
  AND(T700=入力項目!$S$11),IFERROR(VLOOKUP(入力項目!$S$12,子育て関連マスタ!$I$4:$M$5,2,FALSE),0),
  AND(T700=4),IFERROR(VLOOKUP(入力項目!$S$13,子育て関連マスタ!$I$9:$M$12,2,FALSE),0),
  AND(T700=7),IFERROR(VLOOKUP(入力項目!$S$14,子育て関連マスタ!$I$16:$M$17,2,FALSE),0),
  AND(T700=13),IFERROR(VLOOKUP(入力項目!$S$15,子育て関連マスタ!$I$21:$M$22,2,FALSE),0),
  AND(T700=16),IFERROR(VLOOKUP(入力項目!$S$16,子育て関連マスタ!$I$26:$M$28,2,FALSE),0),
  AND(T700=19,入力項目!$S$16&lt;&gt;"高専"),IFERROR(VLOOKUP(入力項目!$S$17,子育て関連マスタ!$I$32:$M$37,2,FALSE),0),
  AND(T700=21,入力項目!$S$16="高専"),IFERROR(VLOOKUP(入力項目!$S$17,子育て関連マスタ!$I$32:$M$37,2,FALSE),0),
  T700&gt;=22,0
  ),0),0
) +
IF(AND(T700&gt;=1,T700&lt;=15),IF($D700=入力項目!$S$8,入力項目!$S$3,0),0) +
IF(AND(T700&gt;=1,T700&lt;=15),IF($D700=5,入力項目!$S$4,0),0) +
IF(AND(T700&gt;=1,T700&lt;=15),IF($D700=12,入力項目!$S$5,0),0) +
IF(AND(入力項目!$S$7=$A700,入力項目!$S$8=$D700),子育て関連マスタ!$C$14,0) +
IFERROR(IF(AND(YEAR(EDATE(DATE(入力項目!$S$7,入力項目!$S$8,1),1))=$A700,MONTH(EDATE(DATE(入力項目!$S$7,入力項目!$S$8,1),1))=$D700),子育て関連マスタ!$C$15,0),0) +
IF(AND(OR(T700=3,T700=5,T700=7),$D700=11),子育て関連マスタ!$C$17,0) +
IF(AND(T700=20,$D700=1),子育て関連マスタ!$C$18,0) +
IF(AND(T700=20,$D700=1),
IFERROR(_xlfn.IFS(
入力項目!$S$10="男",子育て関連マスタ!$C$18,
入力項目!$S$10="女",子育て関連マスタ!$C$19
),0),0
) +
IF(AND(T700&gt;=入力項目!$S$18,T700&lt;=入力項目!$S$19),入力項目!$S$20,0) +
IF(AND(T700&gt;=入力項目!$S$21,T700&lt;=入力項目!$S$22),入力項目!$S$23,0) +
IF(AND(T700&gt;=入力項目!$S$24,T700&lt;=入力項目!$S$25),入力項目!$S$26,0)
)</f>
        <v>0</v>
      </c>
      <c r="AI700">
        <f ca="1">-(
_xlfn.IFS(
U700&lt;=入力項目!$S$11,0,
AND(U700&gt;=入力項目!$S$11+1,U700&lt;=3),IFERROR(VLOOKUP(入力項目!$S$12,子育て関連マスタ!$I$4:$M$5,4,FALSE),0),
AND(U700&gt;=4,U700&lt;=6),IFERROR(VLOOKUP(入力項目!$S$13,子育て関連マスタ!$I$9:$M$12,4,FALSE),0),
AND(U700&gt;=7,U700&lt;=12),IFERROR(VLOOKUP(入力項目!$S$14,子育て関連マスタ!$I$16:$M$17,4,FALSE),0),
AND(U700&gt;=13,U700&lt;=15),IFERROR(VLOOKUP(入力項目!$S$15,子育て関連マスタ!$I$21:$M$22,4,FALSE),0),
AND(U700&gt;=16,U700&lt;=18),IFERROR(VLOOKUP(入力項目!$S$16,子育て関連マスタ!$I$26:$M$28,4,FALSE),0),
AND(U700&gt;=19,U700&lt;=20,入力項目!$S$16="高専"),IFERROR(VLOOKUP(入力項目!$S$16,子育て関連マスタ!$I$26:$M$28,4,FALSE),0),
AND(U700&gt;=19,U700&lt;=20,入力項目!$S$16&lt;&gt;"高専"),IFERROR(VLOOKUP(入力項目!$S$17,子育て関連マスタ!$I$32:$M$37,4,FALSE),0),
AND(U700&gt;=21,U700&lt;=22,入力項目!$S$16="高専"),IFERROR(VLOOKUP(入力項目!$S$17,子育て関連マスタ!$I$32:$M$34,4,FALSE),0),
AND(U700&gt;=21,U700&lt;=22,入力項目!$S$16&lt;&gt;"高専"),IFERROR(VLOOKUP(入力項目!$S$17,子育て関連マスタ!$I$32:$M$34,4,FALSE),0),
U700&gt;=23,0
) +
IF($D700=4,
  IFERROR(_xlfn.IFS(
  U700&lt;=入力項目!$S$11,0,
  AND(U700=入力項目!$S$11),IFERROR(VLOOKUP(入力項目!$S$12,子育て関連マスタ!$I$4:$M$5,2,FALSE),0),
  AND(U700=4),IFERROR(VLOOKUP(入力項目!$S$13,子育て関連マスタ!$I$9:$M$12,2,FALSE),0),
  AND(U700=7),IFERROR(VLOOKUP(入力項目!$S$14,子育て関連マスタ!$I$16:$M$17,2,FALSE),0),
  AND(U700=13),IFERROR(VLOOKUP(入力項目!$S$15,子育て関連マスタ!$I$21:$M$22,2,FALSE),0),
  AND(U700=16),IFERROR(VLOOKUP(入力項目!$S$16,子育て関連マスタ!$I$26:$M$28,2,FALSE),0),
  AND(U700=19,入力項目!$S$16&lt;&gt;"高専"),IFERROR(VLOOKUP(入力項目!$S$17,子育て関連マスタ!$I$32:$M$37,2,FALSE),0),
  AND(U700=21,入力項目!$S$16="高専"),IFERROR(VLOOKUP(入力項目!$S$17,子育て関連マスタ!$I$32:$M$37,2,FALSE),0),
  U700&gt;=22,0
  ),0),0
) +
IF(AND(U700&gt;=1,U700&lt;=15),IF($D700=入力項目!$S$8,入力項目!$S$3,0),0) +
IF(AND(U700&gt;=1,U700&lt;=15),IF($D700=5,入力項目!$S$4,0),0) +
IF(AND(U700&gt;=1,U700&lt;=15),IF($D700=12,入力項目!$S$5,0),0) +
IF(AND(入力項目!$S$7=$A700,入力項目!$S$8=$D700),子育て関連マスタ!$C$14,0) +
IFERROR(IF(AND(YEAR(EDATE(DATE(入力項目!$S$7,入力項目!$S$8,1),1))=$A700,MONTH(EDATE(DATE(入力項目!$S$7,入力項目!$S$8,1),1))=$D700),子育て関連マスタ!$C$15,0),0) +
IF(AND(OR(U700=3,U700=5,U700=7),$D700=11),子育て関連マスタ!$C$17,0) +
IF(AND(U700=20,$D700=1),子育て関連マスタ!$C$18,0) +
IF(AND(U700=20,$D700=1),
IFERROR(_xlfn.IFS(
入力項目!$S$10="男",子育て関連マスタ!$C$18,
入力項目!$S$10="女",子育て関連マスタ!$C$19
),0),0
) +
IF(AND(U700&gt;=入力項目!$S$18,U700&lt;=入力項目!$S$19),入力項目!$S$20,0) +
IF(AND(U700&gt;=入力項目!$S$21,U700&lt;=入力項目!$S$22),入力項目!$S$23,0) +
IF(AND(U700&gt;=入力項目!$S$24,U700&lt;=入力項目!$S$25),入力項目!$S$26,0)
)</f>
        <v>0</v>
      </c>
      <c r="AJ700" s="10">
        <f ca="1">-VLOOKUP($D700,月別収支!$A$2:$H$13,7,FALSE)</f>
        <v>-20000</v>
      </c>
    </row>
    <row r="701" spans="1:36" x14ac:dyDescent="0.4">
      <c r="A701">
        <f t="shared" ca="1" si="190"/>
        <v>2082</v>
      </c>
      <c r="B701">
        <f t="shared" ca="1" si="180"/>
        <v>2082</v>
      </c>
      <c r="C701">
        <f t="shared" ca="1" si="181"/>
        <v>58</v>
      </c>
      <c r="D701">
        <f t="shared" ca="1" si="191"/>
        <v>11</v>
      </c>
      <c r="E701" t="str">
        <f t="shared" ca="1" si="175"/>
        <v>2082年11月</v>
      </c>
      <c r="F701">
        <f ca="1">IF(OR(入力項目!$N$5&lt;$A701,AND(入力項目!$N$5=$A701,入力項目!$N$6&lt;$D701)),IF(F700=0,1,IF(G701=12,F700+1,F700)),0)</f>
        <v>58</v>
      </c>
      <c r="G701">
        <f ca="1">IF(OR(入力項目!$N$5&lt;$A701,AND(入力項目!$N$5=$A701,入力項目!$N$6&lt;$D701)),IF(G700=12,1,G700+1),0)</f>
        <v>1</v>
      </c>
      <c r="H701" t="str">
        <f t="shared" ca="1" si="176"/>
        <v>58_1</v>
      </c>
      <c r="I701">
        <f ca="1">IF(
  IFERROR(AND($C701&gt;0,MOD($C701,入力項目!$N$22)=0,$D701=入力項目!$N$23), FALSE),
  1,
  IF(
    AND(I700&gt;0,J700=12),
    IF(I700=入力項目!$N$28, 0, I700+1),
    I700
  )
)</f>
        <v>0</v>
      </c>
      <c r="J701">
        <f ca="1">IF($D701=入力項目!$N$23,1,IFERROR(J700+1,1))</f>
        <v>6</v>
      </c>
      <c r="K701" t="str">
        <f t="shared" ca="1" si="177"/>
        <v>0_6</v>
      </c>
      <c r="L701">
        <f ca="1">L700+IF(入力項目!$D$4=$D701,1,0)</f>
        <v>87</v>
      </c>
      <c r="M701" t="str">
        <f t="shared" ca="1" si="178"/>
        <v>87歳</v>
      </c>
      <c r="N701">
        <f t="shared" ca="1" si="182"/>
        <v>87</v>
      </c>
      <c r="O701" t="str">
        <f t="shared" ca="1" si="179"/>
        <v>87歳</v>
      </c>
      <c r="P701">
        <f t="shared" ca="1" si="183"/>
        <v>62</v>
      </c>
      <c r="Q701">
        <f t="shared" ca="1" si="184"/>
        <v>60</v>
      </c>
      <c r="R701">
        <f t="shared" ca="1" si="185"/>
        <v>2083</v>
      </c>
      <c r="S701">
        <f t="shared" ca="1" si="186"/>
        <v>2083</v>
      </c>
      <c r="T701">
        <f t="shared" ca="1" si="187"/>
        <v>2083</v>
      </c>
      <c r="U701">
        <f t="shared" ca="1" si="188"/>
        <v>2083</v>
      </c>
      <c r="V701" s="10">
        <f t="shared" ca="1" si="189"/>
        <v>52627425</v>
      </c>
      <c r="W701" s="10">
        <f ca="1">IF($L701&lt;その他マスタ!$B$1,VLOOKUP($D701,月別収支!$A$2:$H$13,2,FALSE),その他マスタ!$B$3)+IF(AND($L701=その他マスタ!$B$1,入力項目!$I$9="あり",$D701=入力項目!$D$4),その他マスタ!$B$2,0)</f>
        <v>150000</v>
      </c>
      <c r="X701" s="10">
        <f ca="1">-IF(入力項目!$K$5=TRUE,
IF($F701+$G701&lt;3,VLOOKUP($D701,月別収支!$A$2:$H$13,8,FALSE),0)+IFERROR(VLOOKUP($H701,住宅ローン計算!C:P,13,FALSE),0)+IF($F701&gt;1,IF(OR($G701=3,$G701=6,$G701=9,$G701=12),ROUNDUP(入力項目!$N$18/4,0),0),0),
VLOOKUP($D701,月別収支!$A$2:$H$13,8,FALSE))</f>
        <v>0</v>
      </c>
      <c r="Y701" s="10">
        <f ca="1">-VLOOKUP($D701,月別収支!$A$2:$H$13,3,FALSE)</f>
        <v>-75000</v>
      </c>
      <c r="Z701" s="10">
        <f ca="1">-VLOOKUP($D701,月別収支!$A$2:$H$13,4,FALSE)</f>
        <v>-27000</v>
      </c>
      <c r="AA701" s="10">
        <f ca="1">-VLOOKUP($D701,月別収支!$A$2:$H$13,6,FALSE)</f>
        <v>-10000</v>
      </c>
      <c r="AB701" s="10">
        <f ca="1">-(
VLOOKUP($D701,月別収支!$A$2:$H$13,5,FALSE)+IF(AND(入力項目!$I$27&lt;=$A701,ISEVEN($A701-入力項目!$I$27),入力項目!$I$28=$D701),入力項目!$I$26,0)
+IF(入力項目!$K$26=TRUE,
IFERROR(VLOOKUP($K701,マイカーローン計算!C:P,13,FALSE),0),
IFERROR(
  IF(AND($C701&gt;0,MOD($C701,入力項目!$N$22)=0,$D701=入力項目!$N$23),入力項目!$N$24,0),
 0
)
)
)</f>
        <v>-20000</v>
      </c>
      <c r="AC701" s="10">
        <f ca="1">-IF($A701&lt;入力項目!$N$33,入力項目!$N$35,IF(AND($A701=入力項目!$N$33,$D701&lt;=入力項目!$N$34),入力項目!$N$35,0))</f>
        <v>0</v>
      </c>
      <c r="AD701">
        <f ca="1">-(
_xlfn.IFS(
P701&lt;=入力項目!$S$11,0,
AND(P701&gt;=入力項目!$S$11+1,P701&lt;=3),IFERROR(VLOOKUP(入力項目!$S$12,子育て関連マスタ!$I$4:$M$5,4,FALSE),0),
AND(P701&gt;=4,P701&lt;=6),IFERROR(VLOOKUP(入力項目!$S$13,子育て関連マスタ!$I$9:$M$12,4,FALSE),0),
AND(P701&gt;=7,P701&lt;=12),IFERROR(VLOOKUP(入力項目!$S$14,子育て関連マスタ!$I$16:$M$17,4,FALSE),0),
AND(P701&gt;=13,P701&lt;=15),IFERROR(VLOOKUP(入力項目!$S$15,子育て関連マスタ!$I$21:$M$22,4,FALSE),0),
AND(P701&gt;=16,P701&lt;=18),IFERROR(VLOOKUP(入力項目!$S$16,子育て関連マスタ!$I$26:$M$28,4,FALSE),0),
AND(P701&gt;=19,P701&lt;=20,入力項目!$S$16="高専"),IFERROR(VLOOKUP(入力項目!$S$16,子育て関連マスタ!$I$26:$M$28,4,FALSE),0),
AND(P701&gt;=19,P701&lt;=20,入力項目!$S$16&lt;&gt;"高専"),IFERROR(VLOOKUP(入力項目!$S$17,子育て関連マスタ!$I$32:$M$37,4,FALSE),0),
AND(P701&gt;=21,P701&lt;=22,入力項目!$S$16="高専"),IFERROR(VLOOKUP(入力項目!$S$17,子育て関連マスタ!$I$32:$M$34,4,FALSE),0),
AND(P701&gt;=21,P701&lt;=22,入力項目!$S$16&lt;&gt;"高専"),IFERROR(VLOOKUP(入力項目!$S$17,子育て関連マスタ!$I$32:$M$34,4,FALSE),0),
P701&gt;=23,0
) +
IF($D701=4,
  IFERROR(_xlfn.IFS(
  P701&lt;=入力項目!$S$11,0,
  AND(P701=入力項目!$S$11),IFERROR(VLOOKUP(入力項目!$S$12,子育て関連マスタ!$I$4:$M$5,2,FALSE),0),
  AND(P701=4),IFERROR(VLOOKUP(入力項目!$S$13,子育て関連マスタ!$I$9:$M$12,2,FALSE),0),
  AND(P701=7),IFERROR(VLOOKUP(入力項目!$S$14,子育て関連マスタ!$I$16:$M$17,2,FALSE),0),
  AND(P701=13),IFERROR(VLOOKUP(入力項目!$S$15,子育て関連マスタ!$I$21:$M$22,2,FALSE),0),
  AND(P701=16),IFERROR(VLOOKUP(入力項目!$S$16,子育て関連マスタ!$I$26:$M$28,2,FALSE),0),
  AND(P701=19,入力項目!$S$16&lt;&gt;"高専"),IFERROR(VLOOKUP(入力項目!$S$17,子育て関連マスタ!$I$32:$M$37,2,FALSE),0),
  AND(P701=21,入力項目!$S$16="高専"),IFERROR(VLOOKUP(入力項目!$S$17,子育て関連マスタ!$I$32:$M$37,2,FALSE),0),
  P701&gt;=22,0
  ),0),0
) +
IF(AND(P701&gt;=1,P701&lt;=15),IF($D701=入力項目!$S$8,入力項目!$S$3,0),0) +
IF(AND(P701&gt;=1,P701&lt;=15),IF($D701=5,入力項目!$S$4,0),0) +
IF(AND(P701&gt;=1,P701&lt;=15),IF($D701=12,入力項目!$S$5,0),0) +
IF(AND(入力項目!$S$7=$A701,入力項目!$S$8=$D701),子育て関連マスタ!$C$14,0) +
IFERROR(IF(AND(YEAR(EDATE(DATE(入力項目!$S$7,入力項目!$S$8,1),1))=$A701,MONTH(EDATE(DATE(入力項目!$S$7,入力項目!$S$8,1),1))=$D701),子育て関連マスタ!$C$15,0),0) +
IF(AND(OR(P701=3,P701=5,P701=7),$D701=11),子育て関連マスタ!$C$17,0) +
IF(AND(P701=20,$D701=1),子育て関連マスタ!$C$18,0) +
IF(AND(P701=20,$D701=1),
IFERROR(_xlfn.IFS(
入力項目!$S$10="男",子育て関連マスタ!$C$18,
入力項目!$S$10="女",子育て関連マスタ!$C$19
),0),0
) +
IF(AND(P701&gt;=入力項目!$S$18,P701&lt;=入力項目!$S$19),入力項目!$S$20,0) +
IF(AND(P701&gt;=入力項目!$S$21,P701&lt;=入力項目!$S$22),入力項目!$S$23,0) +
IF(AND(P701&gt;=入力項目!$S$24,P701&lt;=入力項目!$S$25),入力項目!$S$26,0)
)</f>
        <v>0</v>
      </c>
      <c r="AE701">
        <f ca="1">-(
_xlfn.IFS(
Q701&lt;=入力項目!$S$11,0,
AND(Q701&gt;=入力項目!$S$11+1,Q701&lt;=3),IFERROR(VLOOKUP(入力項目!$S$12,子育て関連マスタ!$I$4:$M$5,4,FALSE),0),
AND(Q701&gt;=4,Q701&lt;=6),IFERROR(VLOOKUP(入力項目!$S$13,子育て関連マスタ!$I$9:$M$12,4,FALSE),0),
AND(Q701&gt;=7,Q701&lt;=12),IFERROR(VLOOKUP(入力項目!$S$14,子育て関連マスタ!$I$16:$M$17,4,FALSE),0),
AND(Q701&gt;=13,Q701&lt;=15),IFERROR(VLOOKUP(入力項目!$S$15,子育て関連マスタ!$I$21:$M$22,4,FALSE),0),
AND(Q701&gt;=16,Q701&lt;=18),IFERROR(VLOOKUP(入力項目!$S$16,子育て関連マスタ!$I$26:$M$28,4,FALSE),0),
AND(Q701&gt;=19,Q701&lt;=20,入力項目!$S$16="高専"),IFERROR(VLOOKUP(入力項目!$S$16,子育て関連マスタ!$I$26:$M$28,4,FALSE),0),
AND(Q701&gt;=19,Q701&lt;=20,入力項目!$S$16&lt;&gt;"高専"),IFERROR(VLOOKUP(入力項目!$S$17,子育て関連マスタ!$I$32:$M$37,4,FALSE),0),
AND(Q701&gt;=21,Q701&lt;=22,入力項目!$S$16="高専"),IFERROR(VLOOKUP(入力項目!$S$17,子育て関連マスタ!$I$32:$M$34,4,FALSE),0),
AND(Q701&gt;=21,Q701&lt;=22,入力項目!$S$16&lt;&gt;"高専"),IFERROR(VLOOKUP(入力項目!$S$17,子育て関連マスタ!$I$32:$M$34,4,FALSE),0),
Q701&gt;=23,0
) +
IF($D701=4,
  IFERROR(_xlfn.IFS(
  Q701&lt;=入力項目!$S$11,0,
  AND(Q701=入力項目!$S$11),IFERROR(VLOOKUP(入力項目!$S$12,子育て関連マスタ!$I$4:$M$5,2,FALSE),0),
  AND(Q701=4),IFERROR(VLOOKUP(入力項目!$S$13,子育て関連マスタ!$I$9:$M$12,2,FALSE),0),
  AND(Q701=7),IFERROR(VLOOKUP(入力項目!$S$14,子育て関連マスタ!$I$16:$M$17,2,FALSE),0),
  AND(Q701=13),IFERROR(VLOOKUP(入力項目!$S$15,子育て関連マスタ!$I$21:$M$22,2,FALSE),0),
  AND(Q701=16),IFERROR(VLOOKUP(入力項目!$S$16,子育て関連マスタ!$I$26:$M$28,2,FALSE),0),
  AND(Q701=19,入力項目!$S$16&lt;&gt;"高専"),IFERROR(VLOOKUP(入力項目!$S$17,子育て関連マスタ!$I$32:$M$37,2,FALSE),0),
  AND(Q701=21,入力項目!$S$16="高専"),IFERROR(VLOOKUP(入力項目!$S$17,子育て関連マスタ!$I$32:$M$37,2,FALSE),0),
  Q701&gt;=22,0
  ),0),0
) +
IF(AND(Q701&gt;=1,Q701&lt;=15),IF($D701=入力項目!$S$8,入力項目!$S$3,0),0) +
IF(AND(Q701&gt;=1,Q701&lt;=15),IF($D701=5,入力項目!$S$4,0),0) +
IF(AND(Q701&gt;=1,Q701&lt;=15),IF($D701=12,入力項目!$S$5,0),0) +
IF(AND(入力項目!$S$7=$A701,入力項目!$S$8=$D701),子育て関連マスタ!$C$14,0) +
IFERROR(IF(AND(YEAR(EDATE(DATE(入力項目!$S$7,入力項目!$S$8,1),1))=$A701,MONTH(EDATE(DATE(入力項目!$S$7,入力項目!$S$8,1),1))=$D701),子育て関連マスタ!$C$15,0),0) +
IF(AND(OR(Q701=3,Q701=5,Q701=7),$D701=11),子育て関連マスタ!$C$17,0) +
IF(AND(Q701=20,$D701=1),子育て関連マスタ!$C$18,0) +
IF(AND(Q701=20,$D701=1),
IFERROR(_xlfn.IFS(
入力項目!$S$10="男",子育て関連マスタ!$C$18,
入力項目!$S$10="女",子育て関連マスタ!$C$19
),0),0
) +
IF(AND(Q701&gt;=入力項目!$S$18,Q701&lt;=入力項目!$S$19),入力項目!$S$20,0) +
IF(AND(Q701&gt;=入力項目!$S$21,Q701&lt;=入力項目!$S$22),入力項目!$S$23,0) +
IF(AND(Q701&gt;=入力項目!$S$24,Q701&lt;=入力項目!$S$25),入力項目!$S$26,0)
)</f>
        <v>0</v>
      </c>
      <c r="AF701">
        <f ca="1">-(
_xlfn.IFS(
R701&lt;=入力項目!$S$11,0,
AND(R701&gt;=入力項目!$S$11+1,R701&lt;=3),IFERROR(VLOOKUP(入力項目!$S$12,子育て関連マスタ!$I$4:$M$5,4,FALSE),0),
AND(R701&gt;=4,R701&lt;=6),IFERROR(VLOOKUP(入力項目!$S$13,子育て関連マスタ!$I$9:$M$12,4,FALSE),0),
AND(R701&gt;=7,R701&lt;=12),IFERROR(VLOOKUP(入力項目!$S$14,子育て関連マスタ!$I$16:$M$17,4,FALSE),0),
AND(R701&gt;=13,R701&lt;=15),IFERROR(VLOOKUP(入力項目!$S$15,子育て関連マスタ!$I$21:$M$22,4,FALSE),0),
AND(R701&gt;=16,R701&lt;=18),IFERROR(VLOOKUP(入力項目!$S$16,子育て関連マスタ!$I$26:$M$28,4,FALSE),0),
AND(R701&gt;=19,R701&lt;=20,入力項目!$S$16="高専"),IFERROR(VLOOKUP(入力項目!$S$16,子育て関連マスタ!$I$26:$M$28,4,FALSE),0),
AND(R701&gt;=19,R701&lt;=20,入力項目!$S$16&lt;&gt;"高専"),IFERROR(VLOOKUP(入力項目!$S$17,子育て関連マスタ!$I$32:$M$37,4,FALSE),0),
AND(R701&gt;=21,R701&lt;=22,入力項目!$S$16="高専"),IFERROR(VLOOKUP(入力項目!$S$17,子育て関連マスタ!$I$32:$M$34,4,FALSE),0),
AND(R701&gt;=21,R701&lt;=22,入力項目!$S$16&lt;&gt;"高専"),IFERROR(VLOOKUP(入力項目!$S$17,子育て関連マスタ!$I$32:$M$34,4,FALSE),0),
R701&gt;=23,0
) +
IF($D701=4,
  IFERROR(_xlfn.IFS(
  R701&lt;=入力項目!$S$11,0,
  AND(R701=入力項目!$S$11),IFERROR(VLOOKUP(入力項目!$S$12,子育て関連マスタ!$I$4:$M$5,2,FALSE),0),
  AND(R701=4),IFERROR(VLOOKUP(入力項目!$S$13,子育て関連マスタ!$I$9:$M$12,2,FALSE),0),
  AND(R701=7),IFERROR(VLOOKUP(入力項目!$S$14,子育て関連マスタ!$I$16:$M$17,2,FALSE),0),
  AND(R701=13),IFERROR(VLOOKUP(入力項目!$S$15,子育て関連マスタ!$I$21:$M$22,2,FALSE),0),
  AND(R701=16),IFERROR(VLOOKUP(入力項目!$S$16,子育て関連マスタ!$I$26:$M$28,2,FALSE),0),
  AND(R701=19,入力項目!$S$16&lt;&gt;"高専"),IFERROR(VLOOKUP(入力項目!$S$17,子育て関連マスタ!$I$32:$M$37,2,FALSE),0),
  AND(R701=21,入力項目!$S$16="高専"),IFERROR(VLOOKUP(入力項目!$S$17,子育て関連マスタ!$I$32:$M$37,2,FALSE),0),
  R701&gt;=22,0
  ),0),0
) +
IF(AND(R701&gt;=1,R701&lt;=15),IF($D701=入力項目!$S$8,入力項目!$S$3,0),0) +
IF(AND(R701&gt;=1,R701&lt;=15),IF($D701=5,入力項目!$S$4,0),0) +
IF(AND(R701&gt;=1,R701&lt;=15),IF($D701=12,入力項目!$S$5,0),0) +
IF(AND(入力項目!$S$7=$A701,入力項目!$S$8=$D701),子育て関連マスタ!$C$14,0) +
IFERROR(IF(AND(YEAR(EDATE(DATE(入力項目!$S$7,入力項目!$S$8,1),1))=$A701,MONTH(EDATE(DATE(入力項目!$S$7,入力項目!$S$8,1),1))=$D701),子育て関連マスタ!$C$15,0),0) +
IF(AND(OR(R701=3,R701=5,R701=7),$D701=11),子育て関連マスタ!$C$17,0) +
IF(AND(R701=20,$D701=1),子育て関連マスタ!$C$18,0) +
IF(AND(R701=20,$D701=1),
IFERROR(_xlfn.IFS(
入力項目!$S$10="男",子育て関連マスタ!$C$18,
入力項目!$S$10="女",子育て関連マスタ!$C$19
),0),0
) +
IF(AND(R701&gt;=入力項目!$S$18,R701&lt;=入力項目!$S$19),入力項目!$S$20,0) +
IF(AND(R701&gt;=入力項目!$S$21,R701&lt;=入力項目!$S$22),入力項目!$S$23,0) +
IF(AND(R701&gt;=入力項目!$S$24,R701&lt;=入力項目!$S$25),入力項目!$S$26,0)
)</f>
        <v>0</v>
      </c>
      <c r="AG701">
        <f ca="1">-(
_xlfn.IFS(
S701&lt;=入力項目!$S$11,0,
AND(S701&gt;=入力項目!$S$11+1,S701&lt;=3),IFERROR(VLOOKUP(入力項目!$S$12,子育て関連マスタ!$I$4:$M$5,4,FALSE),0),
AND(S701&gt;=4,S701&lt;=6),IFERROR(VLOOKUP(入力項目!$S$13,子育て関連マスタ!$I$9:$M$12,4,FALSE),0),
AND(S701&gt;=7,S701&lt;=12),IFERROR(VLOOKUP(入力項目!$S$14,子育て関連マスタ!$I$16:$M$17,4,FALSE),0),
AND(S701&gt;=13,S701&lt;=15),IFERROR(VLOOKUP(入力項目!$S$15,子育て関連マスタ!$I$21:$M$22,4,FALSE),0),
AND(S701&gt;=16,S701&lt;=18),IFERROR(VLOOKUP(入力項目!$S$16,子育て関連マスタ!$I$26:$M$28,4,FALSE),0),
AND(S701&gt;=19,S701&lt;=20,入力項目!$S$16="高専"),IFERROR(VLOOKUP(入力項目!$S$16,子育て関連マスタ!$I$26:$M$28,4,FALSE),0),
AND(S701&gt;=19,S701&lt;=20,入力項目!$S$16&lt;&gt;"高専"),IFERROR(VLOOKUP(入力項目!$S$17,子育て関連マスタ!$I$32:$M$37,4,FALSE),0),
AND(S701&gt;=21,S701&lt;=22,入力項目!$S$16="高専"),IFERROR(VLOOKUP(入力項目!$S$17,子育て関連マスタ!$I$32:$M$34,4,FALSE),0),
AND(S701&gt;=21,S701&lt;=22,入力項目!$S$16&lt;&gt;"高専"),IFERROR(VLOOKUP(入力項目!$S$17,子育て関連マスタ!$I$32:$M$34,4,FALSE),0),
S701&gt;=23,0
) +
IF($D701=4,
  IFERROR(_xlfn.IFS(
  S701&lt;=入力項目!$S$11,0,
  AND(S701=入力項目!$S$11),IFERROR(VLOOKUP(入力項目!$S$12,子育て関連マスタ!$I$4:$M$5,2,FALSE),0),
  AND(S701=4),IFERROR(VLOOKUP(入力項目!$S$13,子育て関連マスタ!$I$9:$M$12,2,FALSE),0),
  AND(S701=7),IFERROR(VLOOKUP(入力項目!$S$14,子育て関連マスタ!$I$16:$M$17,2,FALSE),0),
  AND(S701=13),IFERROR(VLOOKUP(入力項目!$S$15,子育て関連マスタ!$I$21:$M$22,2,FALSE),0),
  AND(S701=16),IFERROR(VLOOKUP(入力項目!$S$16,子育て関連マスタ!$I$26:$M$28,2,FALSE),0),
  AND(S701=19,入力項目!$S$16&lt;&gt;"高専"),IFERROR(VLOOKUP(入力項目!$S$17,子育て関連マスタ!$I$32:$M$37,2,FALSE),0),
  AND(S701=21,入力項目!$S$16="高専"),IFERROR(VLOOKUP(入力項目!$S$17,子育て関連マスタ!$I$32:$M$37,2,FALSE),0),
  S701&gt;=22,0
  ),0),0
) +
IF(AND(S701&gt;=1,S701&lt;=15),IF($D701=入力項目!$S$8,入力項目!$S$3,0),0) +
IF(AND(S701&gt;=1,S701&lt;=15),IF($D701=5,入力項目!$S$4,0),0) +
IF(AND(S701&gt;=1,S701&lt;=15),IF($D701=12,入力項目!$S$5,0),0) +
IF(AND(入力項目!$S$7=$A701,入力項目!$S$8=$D701),子育て関連マスタ!$C$14,0) +
IFERROR(IF(AND(YEAR(EDATE(DATE(入力項目!$S$7,入力項目!$S$8,1),1))=$A701,MONTH(EDATE(DATE(入力項目!$S$7,入力項目!$S$8,1),1))=$D701),子育て関連マスタ!$C$15,0),0) +
IF(AND(OR(S701=3,S701=5,S701=7),$D701=11),子育て関連マスタ!$C$17,0) +
IF(AND(S701=20,$D701=1),子育て関連マスタ!$C$18,0) +
IF(AND(S701=20,$D701=1),
IFERROR(_xlfn.IFS(
入力項目!$S$10="男",子育て関連マスタ!$C$18,
入力項目!$S$10="女",子育て関連マスタ!$C$19
),0),0
) +
IF(AND(S701&gt;=入力項目!$S$18,S701&lt;=入力項目!$S$19),入力項目!$S$20,0) +
IF(AND(S701&gt;=入力項目!$S$21,S701&lt;=入力項目!$S$22),入力項目!$S$23,0) +
IF(AND(S701&gt;=入力項目!$S$24,S701&lt;=入力項目!$S$25),入力項目!$S$26,0)
)</f>
        <v>0</v>
      </c>
      <c r="AH701">
        <f ca="1">-(
_xlfn.IFS(
T701&lt;=入力項目!$S$11,0,
AND(T701&gt;=入力項目!$S$11+1,T701&lt;=3),IFERROR(VLOOKUP(入力項目!$S$12,子育て関連マスタ!$I$4:$M$5,4,FALSE),0),
AND(T701&gt;=4,T701&lt;=6),IFERROR(VLOOKUP(入力項目!$S$13,子育て関連マスタ!$I$9:$M$12,4,FALSE),0),
AND(T701&gt;=7,T701&lt;=12),IFERROR(VLOOKUP(入力項目!$S$14,子育て関連マスタ!$I$16:$M$17,4,FALSE),0),
AND(T701&gt;=13,T701&lt;=15),IFERROR(VLOOKUP(入力項目!$S$15,子育て関連マスタ!$I$21:$M$22,4,FALSE),0),
AND(T701&gt;=16,T701&lt;=18),IFERROR(VLOOKUP(入力項目!$S$16,子育て関連マスタ!$I$26:$M$28,4,FALSE),0),
AND(T701&gt;=19,T701&lt;=20,入力項目!$S$16="高専"),IFERROR(VLOOKUP(入力項目!$S$16,子育て関連マスタ!$I$26:$M$28,4,FALSE),0),
AND(T701&gt;=19,T701&lt;=20,入力項目!$S$16&lt;&gt;"高専"),IFERROR(VLOOKUP(入力項目!$S$17,子育て関連マスタ!$I$32:$M$37,4,FALSE),0),
AND(T701&gt;=21,T701&lt;=22,入力項目!$S$16="高専"),IFERROR(VLOOKUP(入力項目!$S$17,子育て関連マスタ!$I$32:$M$34,4,FALSE),0),
AND(T701&gt;=21,T701&lt;=22,入力項目!$S$16&lt;&gt;"高専"),IFERROR(VLOOKUP(入力項目!$S$17,子育て関連マスタ!$I$32:$M$34,4,FALSE),0),
T701&gt;=23,0
) +
IF($D701=4,
  IFERROR(_xlfn.IFS(
  T701&lt;=入力項目!$S$11,0,
  AND(T701=入力項目!$S$11),IFERROR(VLOOKUP(入力項目!$S$12,子育て関連マスタ!$I$4:$M$5,2,FALSE),0),
  AND(T701=4),IFERROR(VLOOKUP(入力項目!$S$13,子育て関連マスタ!$I$9:$M$12,2,FALSE),0),
  AND(T701=7),IFERROR(VLOOKUP(入力項目!$S$14,子育て関連マスタ!$I$16:$M$17,2,FALSE),0),
  AND(T701=13),IFERROR(VLOOKUP(入力項目!$S$15,子育て関連マスタ!$I$21:$M$22,2,FALSE),0),
  AND(T701=16),IFERROR(VLOOKUP(入力項目!$S$16,子育て関連マスタ!$I$26:$M$28,2,FALSE),0),
  AND(T701=19,入力項目!$S$16&lt;&gt;"高専"),IFERROR(VLOOKUP(入力項目!$S$17,子育て関連マスタ!$I$32:$M$37,2,FALSE),0),
  AND(T701=21,入力項目!$S$16="高専"),IFERROR(VLOOKUP(入力項目!$S$17,子育て関連マスタ!$I$32:$M$37,2,FALSE),0),
  T701&gt;=22,0
  ),0),0
) +
IF(AND(T701&gt;=1,T701&lt;=15),IF($D701=入力項目!$S$8,入力項目!$S$3,0),0) +
IF(AND(T701&gt;=1,T701&lt;=15),IF($D701=5,入力項目!$S$4,0),0) +
IF(AND(T701&gt;=1,T701&lt;=15),IF($D701=12,入力項目!$S$5,0),0) +
IF(AND(入力項目!$S$7=$A701,入力項目!$S$8=$D701),子育て関連マスタ!$C$14,0) +
IFERROR(IF(AND(YEAR(EDATE(DATE(入力項目!$S$7,入力項目!$S$8,1),1))=$A701,MONTH(EDATE(DATE(入力項目!$S$7,入力項目!$S$8,1),1))=$D701),子育て関連マスタ!$C$15,0),0) +
IF(AND(OR(T701=3,T701=5,T701=7),$D701=11),子育て関連マスタ!$C$17,0) +
IF(AND(T701=20,$D701=1),子育て関連マスタ!$C$18,0) +
IF(AND(T701=20,$D701=1),
IFERROR(_xlfn.IFS(
入力項目!$S$10="男",子育て関連マスタ!$C$18,
入力項目!$S$10="女",子育て関連マスタ!$C$19
),0),0
) +
IF(AND(T701&gt;=入力項目!$S$18,T701&lt;=入力項目!$S$19),入力項目!$S$20,0) +
IF(AND(T701&gt;=入力項目!$S$21,T701&lt;=入力項目!$S$22),入力項目!$S$23,0) +
IF(AND(T701&gt;=入力項目!$S$24,T701&lt;=入力項目!$S$25),入力項目!$S$26,0)
)</f>
        <v>0</v>
      </c>
      <c r="AI701">
        <f ca="1">-(
_xlfn.IFS(
U701&lt;=入力項目!$S$11,0,
AND(U701&gt;=入力項目!$S$11+1,U701&lt;=3),IFERROR(VLOOKUP(入力項目!$S$12,子育て関連マスタ!$I$4:$M$5,4,FALSE),0),
AND(U701&gt;=4,U701&lt;=6),IFERROR(VLOOKUP(入力項目!$S$13,子育て関連マスタ!$I$9:$M$12,4,FALSE),0),
AND(U701&gt;=7,U701&lt;=12),IFERROR(VLOOKUP(入力項目!$S$14,子育て関連マスタ!$I$16:$M$17,4,FALSE),0),
AND(U701&gt;=13,U701&lt;=15),IFERROR(VLOOKUP(入力項目!$S$15,子育て関連マスタ!$I$21:$M$22,4,FALSE),0),
AND(U701&gt;=16,U701&lt;=18),IFERROR(VLOOKUP(入力項目!$S$16,子育て関連マスタ!$I$26:$M$28,4,FALSE),0),
AND(U701&gt;=19,U701&lt;=20,入力項目!$S$16="高専"),IFERROR(VLOOKUP(入力項目!$S$16,子育て関連マスタ!$I$26:$M$28,4,FALSE),0),
AND(U701&gt;=19,U701&lt;=20,入力項目!$S$16&lt;&gt;"高専"),IFERROR(VLOOKUP(入力項目!$S$17,子育て関連マスタ!$I$32:$M$37,4,FALSE),0),
AND(U701&gt;=21,U701&lt;=22,入力項目!$S$16="高専"),IFERROR(VLOOKUP(入力項目!$S$17,子育て関連マスタ!$I$32:$M$34,4,FALSE),0),
AND(U701&gt;=21,U701&lt;=22,入力項目!$S$16&lt;&gt;"高専"),IFERROR(VLOOKUP(入力項目!$S$17,子育て関連マスタ!$I$32:$M$34,4,FALSE),0),
U701&gt;=23,0
) +
IF($D701=4,
  IFERROR(_xlfn.IFS(
  U701&lt;=入力項目!$S$11,0,
  AND(U701=入力項目!$S$11),IFERROR(VLOOKUP(入力項目!$S$12,子育て関連マスタ!$I$4:$M$5,2,FALSE),0),
  AND(U701=4),IFERROR(VLOOKUP(入力項目!$S$13,子育て関連マスタ!$I$9:$M$12,2,FALSE),0),
  AND(U701=7),IFERROR(VLOOKUP(入力項目!$S$14,子育て関連マスタ!$I$16:$M$17,2,FALSE),0),
  AND(U701=13),IFERROR(VLOOKUP(入力項目!$S$15,子育て関連マスタ!$I$21:$M$22,2,FALSE),0),
  AND(U701=16),IFERROR(VLOOKUP(入力項目!$S$16,子育て関連マスタ!$I$26:$M$28,2,FALSE),0),
  AND(U701=19,入力項目!$S$16&lt;&gt;"高専"),IFERROR(VLOOKUP(入力項目!$S$17,子育て関連マスタ!$I$32:$M$37,2,FALSE),0),
  AND(U701=21,入力項目!$S$16="高専"),IFERROR(VLOOKUP(入力項目!$S$17,子育て関連マスタ!$I$32:$M$37,2,FALSE),0),
  U701&gt;=22,0
  ),0),0
) +
IF(AND(U701&gt;=1,U701&lt;=15),IF($D701=入力項目!$S$8,入力項目!$S$3,0),0) +
IF(AND(U701&gt;=1,U701&lt;=15),IF($D701=5,入力項目!$S$4,0),0) +
IF(AND(U701&gt;=1,U701&lt;=15),IF($D701=12,入力項目!$S$5,0),0) +
IF(AND(入力項目!$S$7=$A701,入力項目!$S$8=$D701),子育て関連マスタ!$C$14,0) +
IFERROR(IF(AND(YEAR(EDATE(DATE(入力項目!$S$7,入力項目!$S$8,1),1))=$A701,MONTH(EDATE(DATE(入力項目!$S$7,入力項目!$S$8,1),1))=$D701),子育て関連マスタ!$C$15,0),0) +
IF(AND(OR(U701=3,U701=5,U701=7),$D701=11),子育て関連マスタ!$C$17,0) +
IF(AND(U701=20,$D701=1),子育て関連マスタ!$C$18,0) +
IF(AND(U701=20,$D701=1),
IFERROR(_xlfn.IFS(
入力項目!$S$10="男",子育て関連マスタ!$C$18,
入力項目!$S$10="女",子育て関連マスタ!$C$19
),0),0
) +
IF(AND(U701&gt;=入力項目!$S$18,U701&lt;=入力項目!$S$19),入力項目!$S$20,0) +
IF(AND(U701&gt;=入力項目!$S$21,U701&lt;=入力項目!$S$22),入力項目!$S$23,0) +
IF(AND(U701&gt;=入力項目!$S$24,U701&lt;=入力項目!$S$25),入力項目!$S$26,0)
)</f>
        <v>0</v>
      </c>
      <c r="AJ701" s="10">
        <f ca="1">-VLOOKUP($D701,月別収支!$A$2:$H$13,7,FALSE)</f>
        <v>-20000</v>
      </c>
    </row>
    <row r="702" spans="1:36" x14ac:dyDescent="0.4">
      <c r="A702">
        <f t="shared" ca="1" si="190"/>
        <v>2082</v>
      </c>
      <c r="B702">
        <f t="shared" ca="1" si="180"/>
        <v>2082</v>
      </c>
      <c r="C702">
        <f t="shared" ca="1" si="181"/>
        <v>58</v>
      </c>
      <c r="D702">
        <f t="shared" ca="1" si="191"/>
        <v>12</v>
      </c>
      <c r="E702" t="str">
        <f t="shared" ca="1" si="175"/>
        <v>2082年12月</v>
      </c>
      <c r="F702">
        <f ca="1">IF(OR(入力項目!$N$5&lt;$A702,AND(入力項目!$N$5=$A702,入力項目!$N$6&lt;$D702)),IF(F701=0,1,IF(G702=12,F701+1,F701)),0)</f>
        <v>58</v>
      </c>
      <c r="G702">
        <f ca="1">IF(OR(入力項目!$N$5&lt;$A702,AND(入力項目!$N$5=$A702,入力項目!$N$6&lt;$D702)),IF(G701=12,1,G701+1),0)</f>
        <v>2</v>
      </c>
      <c r="H702" t="str">
        <f t="shared" ca="1" si="176"/>
        <v>58_2</v>
      </c>
      <c r="I702">
        <f ca="1">IF(
  IFERROR(AND($C702&gt;0,MOD($C702,入力項目!$N$22)=0,$D702=入力項目!$N$23), FALSE),
  1,
  IF(
    AND(I701&gt;0,J701=12),
    IF(I701=入力項目!$N$28, 0, I701+1),
    I701
  )
)</f>
        <v>0</v>
      </c>
      <c r="J702">
        <f ca="1">IF($D702=入力項目!$N$23,1,IFERROR(J701+1,1))</f>
        <v>7</v>
      </c>
      <c r="K702" t="str">
        <f t="shared" ca="1" si="177"/>
        <v>0_7</v>
      </c>
      <c r="L702">
        <f ca="1">L701+IF(入力項目!$D$4=$D702,1,0)</f>
        <v>87</v>
      </c>
      <c r="M702" t="str">
        <f t="shared" ca="1" si="178"/>
        <v>87歳</v>
      </c>
      <c r="N702">
        <f t="shared" ca="1" si="182"/>
        <v>87</v>
      </c>
      <c r="O702" t="str">
        <f t="shared" ca="1" si="179"/>
        <v>87歳</v>
      </c>
      <c r="P702">
        <f t="shared" ca="1" si="183"/>
        <v>62</v>
      </c>
      <c r="Q702">
        <f t="shared" ca="1" si="184"/>
        <v>60</v>
      </c>
      <c r="R702">
        <f t="shared" ca="1" si="185"/>
        <v>2083</v>
      </c>
      <c r="S702">
        <f t="shared" ca="1" si="186"/>
        <v>2083</v>
      </c>
      <c r="T702">
        <f t="shared" ca="1" si="187"/>
        <v>2083</v>
      </c>
      <c r="U702">
        <f t="shared" ca="1" si="188"/>
        <v>2083</v>
      </c>
      <c r="V702" s="10">
        <f t="shared" ca="1" si="189"/>
        <v>52625425</v>
      </c>
      <c r="W702" s="10">
        <f ca="1">IF($L702&lt;その他マスタ!$B$1,VLOOKUP($D702,月別収支!$A$2:$H$13,2,FALSE),その他マスタ!$B$3)+IF(AND($L702=その他マスタ!$B$1,入力項目!$I$9="あり",$D702=入力項目!$D$4),その他マスタ!$B$2,0)</f>
        <v>150000</v>
      </c>
      <c r="X702" s="10">
        <f ca="1">-IF(入力項目!$K$5=TRUE,
IF($F702+$G702&lt;3,VLOOKUP($D702,月別収支!$A$2:$H$13,8,FALSE),0)+IFERROR(VLOOKUP($H702,住宅ローン計算!C:P,13,FALSE),0)+IF($F702&gt;1,IF(OR($G702=3,$G702=6,$G702=9,$G702=12),ROUNDUP(入力項目!$N$18/4,0),0),0),
VLOOKUP($D702,月別収支!$A$2:$H$13,8,FALSE))</f>
        <v>0</v>
      </c>
      <c r="Y702" s="10">
        <f ca="1">-VLOOKUP($D702,月別収支!$A$2:$H$13,3,FALSE)</f>
        <v>-75000</v>
      </c>
      <c r="Z702" s="10">
        <f ca="1">-VLOOKUP($D702,月別収支!$A$2:$H$13,4,FALSE)</f>
        <v>-27000</v>
      </c>
      <c r="AA702" s="10">
        <f ca="1">-VLOOKUP($D702,月別収支!$A$2:$H$13,6,FALSE)</f>
        <v>-10000</v>
      </c>
      <c r="AB702" s="10">
        <f ca="1">-(
VLOOKUP($D702,月別収支!$A$2:$H$13,5,FALSE)+IF(AND(入力項目!$I$27&lt;=$A702,ISEVEN($A702-入力項目!$I$27),入力項目!$I$28=$D702),入力項目!$I$26,0)
+IF(入力項目!$K$26=TRUE,
IFERROR(VLOOKUP($K702,マイカーローン計算!C:P,13,FALSE),0),
IFERROR(
  IF(AND($C702&gt;0,MOD($C702,入力項目!$N$22)=0,$D702=入力項目!$N$23),入力項目!$N$24,0),
 0
)
)
)</f>
        <v>-20000</v>
      </c>
      <c r="AC702" s="10">
        <f ca="1">-IF($A702&lt;入力項目!$N$33,入力項目!$N$35,IF(AND($A702=入力項目!$N$33,$D702&lt;=入力項目!$N$34),入力項目!$N$35,0))</f>
        <v>0</v>
      </c>
      <c r="AD702">
        <f ca="1">-(
_xlfn.IFS(
P702&lt;=入力項目!$S$11,0,
AND(P702&gt;=入力項目!$S$11+1,P702&lt;=3),IFERROR(VLOOKUP(入力項目!$S$12,子育て関連マスタ!$I$4:$M$5,4,FALSE),0),
AND(P702&gt;=4,P702&lt;=6),IFERROR(VLOOKUP(入力項目!$S$13,子育て関連マスタ!$I$9:$M$12,4,FALSE),0),
AND(P702&gt;=7,P702&lt;=12),IFERROR(VLOOKUP(入力項目!$S$14,子育て関連マスタ!$I$16:$M$17,4,FALSE),0),
AND(P702&gt;=13,P702&lt;=15),IFERROR(VLOOKUP(入力項目!$S$15,子育て関連マスタ!$I$21:$M$22,4,FALSE),0),
AND(P702&gt;=16,P702&lt;=18),IFERROR(VLOOKUP(入力項目!$S$16,子育て関連マスタ!$I$26:$M$28,4,FALSE),0),
AND(P702&gt;=19,P702&lt;=20,入力項目!$S$16="高専"),IFERROR(VLOOKUP(入力項目!$S$16,子育て関連マスタ!$I$26:$M$28,4,FALSE),0),
AND(P702&gt;=19,P702&lt;=20,入力項目!$S$16&lt;&gt;"高専"),IFERROR(VLOOKUP(入力項目!$S$17,子育て関連マスタ!$I$32:$M$37,4,FALSE),0),
AND(P702&gt;=21,P702&lt;=22,入力項目!$S$16="高専"),IFERROR(VLOOKUP(入力項目!$S$17,子育て関連マスタ!$I$32:$M$34,4,FALSE),0),
AND(P702&gt;=21,P702&lt;=22,入力項目!$S$16&lt;&gt;"高専"),IFERROR(VLOOKUP(入力項目!$S$17,子育て関連マスタ!$I$32:$M$34,4,FALSE),0),
P702&gt;=23,0
) +
IF($D702=4,
  IFERROR(_xlfn.IFS(
  P702&lt;=入力項目!$S$11,0,
  AND(P702=入力項目!$S$11),IFERROR(VLOOKUP(入力項目!$S$12,子育て関連マスタ!$I$4:$M$5,2,FALSE),0),
  AND(P702=4),IFERROR(VLOOKUP(入力項目!$S$13,子育て関連マスタ!$I$9:$M$12,2,FALSE),0),
  AND(P702=7),IFERROR(VLOOKUP(入力項目!$S$14,子育て関連マスタ!$I$16:$M$17,2,FALSE),0),
  AND(P702=13),IFERROR(VLOOKUP(入力項目!$S$15,子育て関連マスタ!$I$21:$M$22,2,FALSE),0),
  AND(P702=16),IFERROR(VLOOKUP(入力項目!$S$16,子育て関連マスタ!$I$26:$M$28,2,FALSE),0),
  AND(P702=19,入力項目!$S$16&lt;&gt;"高専"),IFERROR(VLOOKUP(入力項目!$S$17,子育て関連マスタ!$I$32:$M$37,2,FALSE),0),
  AND(P702=21,入力項目!$S$16="高専"),IFERROR(VLOOKUP(入力項目!$S$17,子育て関連マスタ!$I$32:$M$37,2,FALSE),0),
  P702&gt;=22,0
  ),0),0
) +
IF(AND(P702&gt;=1,P702&lt;=15),IF($D702=入力項目!$S$8,入力項目!$S$3,0),0) +
IF(AND(P702&gt;=1,P702&lt;=15),IF($D702=5,入力項目!$S$4,0),0) +
IF(AND(P702&gt;=1,P702&lt;=15),IF($D702=12,入力項目!$S$5,0),0) +
IF(AND(入力項目!$S$7=$A702,入力項目!$S$8=$D702),子育て関連マスタ!$C$14,0) +
IFERROR(IF(AND(YEAR(EDATE(DATE(入力項目!$S$7,入力項目!$S$8,1),1))=$A702,MONTH(EDATE(DATE(入力項目!$S$7,入力項目!$S$8,1),1))=$D702),子育て関連マスタ!$C$15,0),0) +
IF(AND(OR(P702=3,P702=5,P702=7),$D702=11),子育て関連マスタ!$C$17,0) +
IF(AND(P702=20,$D702=1),子育て関連マスタ!$C$18,0) +
IF(AND(P702=20,$D702=1),
IFERROR(_xlfn.IFS(
入力項目!$S$10="男",子育て関連マスタ!$C$18,
入力項目!$S$10="女",子育て関連マスタ!$C$19
),0),0
) +
IF(AND(P702&gt;=入力項目!$S$18,P702&lt;=入力項目!$S$19),入力項目!$S$20,0) +
IF(AND(P702&gt;=入力項目!$S$21,P702&lt;=入力項目!$S$22),入力項目!$S$23,0) +
IF(AND(P702&gt;=入力項目!$S$24,P702&lt;=入力項目!$S$25),入力項目!$S$26,0)
)</f>
        <v>0</v>
      </c>
      <c r="AE702">
        <f ca="1">-(
_xlfn.IFS(
Q702&lt;=入力項目!$S$11,0,
AND(Q702&gt;=入力項目!$S$11+1,Q702&lt;=3),IFERROR(VLOOKUP(入力項目!$S$12,子育て関連マスタ!$I$4:$M$5,4,FALSE),0),
AND(Q702&gt;=4,Q702&lt;=6),IFERROR(VLOOKUP(入力項目!$S$13,子育て関連マスタ!$I$9:$M$12,4,FALSE),0),
AND(Q702&gt;=7,Q702&lt;=12),IFERROR(VLOOKUP(入力項目!$S$14,子育て関連マスタ!$I$16:$M$17,4,FALSE),0),
AND(Q702&gt;=13,Q702&lt;=15),IFERROR(VLOOKUP(入力項目!$S$15,子育て関連マスタ!$I$21:$M$22,4,FALSE),0),
AND(Q702&gt;=16,Q702&lt;=18),IFERROR(VLOOKUP(入力項目!$S$16,子育て関連マスタ!$I$26:$M$28,4,FALSE),0),
AND(Q702&gt;=19,Q702&lt;=20,入力項目!$S$16="高専"),IFERROR(VLOOKUP(入力項目!$S$16,子育て関連マスタ!$I$26:$M$28,4,FALSE),0),
AND(Q702&gt;=19,Q702&lt;=20,入力項目!$S$16&lt;&gt;"高専"),IFERROR(VLOOKUP(入力項目!$S$17,子育て関連マスタ!$I$32:$M$37,4,FALSE),0),
AND(Q702&gt;=21,Q702&lt;=22,入力項目!$S$16="高専"),IFERROR(VLOOKUP(入力項目!$S$17,子育て関連マスタ!$I$32:$M$34,4,FALSE),0),
AND(Q702&gt;=21,Q702&lt;=22,入力項目!$S$16&lt;&gt;"高専"),IFERROR(VLOOKUP(入力項目!$S$17,子育て関連マスタ!$I$32:$M$34,4,FALSE),0),
Q702&gt;=23,0
) +
IF($D702=4,
  IFERROR(_xlfn.IFS(
  Q702&lt;=入力項目!$S$11,0,
  AND(Q702=入力項目!$S$11),IFERROR(VLOOKUP(入力項目!$S$12,子育て関連マスタ!$I$4:$M$5,2,FALSE),0),
  AND(Q702=4),IFERROR(VLOOKUP(入力項目!$S$13,子育て関連マスタ!$I$9:$M$12,2,FALSE),0),
  AND(Q702=7),IFERROR(VLOOKUP(入力項目!$S$14,子育て関連マスタ!$I$16:$M$17,2,FALSE),0),
  AND(Q702=13),IFERROR(VLOOKUP(入力項目!$S$15,子育て関連マスタ!$I$21:$M$22,2,FALSE),0),
  AND(Q702=16),IFERROR(VLOOKUP(入力項目!$S$16,子育て関連マスタ!$I$26:$M$28,2,FALSE),0),
  AND(Q702=19,入力項目!$S$16&lt;&gt;"高専"),IFERROR(VLOOKUP(入力項目!$S$17,子育て関連マスタ!$I$32:$M$37,2,FALSE),0),
  AND(Q702=21,入力項目!$S$16="高専"),IFERROR(VLOOKUP(入力項目!$S$17,子育て関連マスタ!$I$32:$M$37,2,FALSE),0),
  Q702&gt;=22,0
  ),0),0
) +
IF(AND(Q702&gt;=1,Q702&lt;=15),IF($D702=入力項目!$S$8,入力項目!$S$3,0),0) +
IF(AND(Q702&gt;=1,Q702&lt;=15),IF($D702=5,入力項目!$S$4,0),0) +
IF(AND(Q702&gt;=1,Q702&lt;=15),IF($D702=12,入力項目!$S$5,0),0) +
IF(AND(入力項目!$S$7=$A702,入力項目!$S$8=$D702),子育て関連マスタ!$C$14,0) +
IFERROR(IF(AND(YEAR(EDATE(DATE(入力項目!$S$7,入力項目!$S$8,1),1))=$A702,MONTH(EDATE(DATE(入力項目!$S$7,入力項目!$S$8,1),1))=$D702),子育て関連マスタ!$C$15,0),0) +
IF(AND(OR(Q702=3,Q702=5,Q702=7),$D702=11),子育て関連マスタ!$C$17,0) +
IF(AND(Q702=20,$D702=1),子育て関連マスタ!$C$18,0) +
IF(AND(Q702=20,$D702=1),
IFERROR(_xlfn.IFS(
入力項目!$S$10="男",子育て関連マスタ!$C$18,
入力項目!$S$10="女",子育て関連マスタ!$C$19
),0),0
) +
IF(AND(Q702&gt;=入力項目!$S$18,Q702&lt;=入力項目!$S$19),入力項目!$S$20,0) +
IF(AND(Q702&gt;=入力項目!$S$21,Q702&lt;=入力項目!$S$22),入力項目!$S$23,0) +
IF(AND(Q702&gt;=入力項目!$S$24,Q702&lt;=入力項目!$S$25),入力項目!$S$26,0)
)</f>
        <v>0</v>
      </c>
      <c r="AF702">
        <f ca="1">-(
_xlfn.IFS(
R702&lt;=入力項目!$S$11,0,
AND(R702&gt;=入力項目!$S$11+1,R702&lt;=3),IFERROR(VLOOKUP(入力項目!$S$12,子育て関連マスタ!$I$4:$M$5,4,FALSE),0),
AND(R702&gt;=4,R702&lt;=6),IFERROR(VLOOKUP(入力項目!$S$13,子育て関連マスタ!$I$9:$M$12,4,FALSE),0),
AND(R702&gt;=7,R702&lt;=12),IFERROR(VLOOKUP(入力項目!$S$14,子育て関連マスタ!$I$16:$M$17,4,FALSE),0),
AND(R702&gt;=13,R702&lt;=15),IFERROR(VLOOKUP(入力項目!$S$15,子育て関連マスタ!$I$21:$M$22,4,FALSE),0),
AND(R702&gt;=16,R702&lt;=18),IFERROR(VLOOKUP(入力項目!$S$16,子育て関連マスタ!$I$26:$M$28,4,FALSE),0),
AND(R702&gt;=19,R702&lt;=20,入力項目!$S$16="高専"),IFERROR(VLOOKUP(入力項目!$S$16,子育て関連マスタ!$I$26:$M$28,4,FALSE),0),
AND(R702&gt;=19,R702&lt;=20,入力項目!$S$16&lt;&gt;"高専"),IFERROR(VLOOKUP(入力項目!$S$17,子育て関連マスタ!$I$32:$M$37,4,FALSE),0),
AND(R702&gt;=21,R702&lt;=22,入力項目!$S$16="高専"),IFERROR(VLOOKUP(入力項目!$S$17,子育て関連マスタ!$I$32:$M$34,4,FALSE),0),
AND(R702&gt;=21,R702&lt;=22,入力項目!$S$16&lt;&gt;"高専"),IFERROR(VLOOKUP(入力項目!$S$17,子育て関連マスタ!$I$32:$M$34,4,FALSE),0),
R702&gt;=23,0
) +
IF($D702=4,
  IFERROR(_xlfn.IFS(
  R702&lt;=入力項目!$S$11,0,
  AND(R702=入力項目!$S$11),IFERROR(VLOOKUP(入力項目!$S$12,子育て関連マスタ!$I$4:$M$5,2,FALSE),0),
  AND(R702=4),IFERROR(VLOOKUP(入力項目!$S$13,子育て関連マスタ!$I$9:$M$12,2,FALSE),0),
  AND(R702=7),IFERROR(VLOOKUP(入力項目!$S$14,子育て関連マスタ!$I$16:$M$17,2,FALSE),0),
  AND(R702=13),IFERROR(VLOOKUP(入力項目!$S$15,子育て関連マスタ!$I$21:$M$22,2,FALSE),0),
  AND(R702=16),IFERROR(VLOOKUP(入力項目!$S$16,子育て関連マスタ!$I$26:$M$28,2,FALSE),0),
  AND(R702=19,入力項目!$S$16&lt;&gt;"高専"),IFERROR(VLOOKUP(入力項目!$S$17,子育て関連マスタ!$I$32:$M$37,2,FALSE),0),
  AND(R702=21,入力項目!$S$16="高専"),IFERROR(VLOOKUP(入力項目!$S$17,子育て関連マスタ!$I$32:$M$37,2,FALSE),0),
  R702&gt;=22,0
  ),0),0
) +
IF(AND(R702&gt;=1,R702&lt;=15),IF($D702=入力項目!$S$8,入力項目!$S$3,0),0) +
IF(AND(R702&gt;=1,R702&lt;=15),IF($D702=5,入力項目!$S$4,0),0) +
IF(AND(R702&gt;=1,R702&lt;=15),IF($D702=12,入力項目!$S$5,0),0) +
IF(AND(入力項目!$S$7=$A702,入力項目!$S$8=$D702),子育て関連マスタ!$C$14,0) +
IFERROR(IF(AND(YEAR(EDATE(DATE(入力項目!$S$7,入力項目!$S$8,1),1))=$A702,MONTH(EDATE(DATE(入力項目!$S$7,入力項目!$S$8,1),1))=$D702),子育て関連マスタ!$C$15,0),0) +
IF(AND(OR(R702=3,R702=5,R702=7),$D702=11),子育て関連マスタ!$C$17,0) +
IF(AND(R702=20,$D702=1),子育て関連マスタ!$C$18,0) +
IF(AND(R702=20,$D702=1),
IFERROR(_xlfn.IFS(
入力項目!$S$10="男",子育て関連マスタ!$C$18,
入力項目!$S$10="女",子育て関連マスタ!$C$19
),0),0
) +
IF(AND(R702&gt;=入力項目!$S$18,R702&lt;=入力項目!$S$19),入力項目!$S$20,0) +
IF(AND(R702&gt;=入力項目!$S$21,R702&lt;=入力項目!$S$22),入力項目!$S$23,0) +
IF(AND(R702&gt;=入力項目!$S$24,R702&lt;=入力項目!$S$25),入力項目!$S$26,0)
)</f>
        <v>0</v>
      </c>
      <c r="AG702">
        <f ca="1">-(
_xlfn.IFS(
S702&lt;=入力項目!$S$11,0,
AND(S702&gt;=入力項目!$S$11+1,S702&lt;=3),IFERROR(VLOOKUP(入力項目!$S$12,子育て関連マスタ!$I$4:$M$5,4,FALSE),0),
AND(S702&gt;=4,S702&lt;=6),IFERROR(VLOOKUP(入力項目!$S$13,子育て関連マスタ!$I$9:$M$12,4,FALSE),0),
AND(S702&gt;=7,S702&lt;=12),IFERROR(VLOOKUP(入力項目!$S$14,子育て関連マスタ!$I$16:$M$17,4,FALSE),0),
AND(S702&gt;=13,S702&lt;=15),IFERROR(VLOOKUP(入力項目!$S$15,子育て関連マスタ!$I$21:$M$22,4,FALSE),0),
AND(S702&gt;=16,S702&lt;=18),IFERROR(VLOOKUP(入力項目!$S$16,子育て関連マスタ!$I$26:$M$28,4,FALSE),0),
AND(S702&gt;=19,S702&lt;=20,入力項目!$S$16="高専"),IFERROR(VLOOKUP(入力項目!$S$16,子育て関連マスタ!$I$26:$M$28,4,FALSE),0),
AND(S702&gt;=19,S702&lt;=20,入力項目!$S$16&lt;&gt;"高専"),IFERROR(VLOOKUP(入力項目!$S$17,子育て関連マスタ!$I$32:$M$37,4,FALSE),0),
AND(S702&gt;=21,S702&lt;=22,入力項目!$S$16="高専"),IFERROR(VLOOKUP(入力項目!$S$17,子育て関連マスタ!$I$32:$M$34,4,FALSE),0),
AND(S702&gt;=21,S702&lt;=22,入力項目!$S$16&lt;&gt;"高専"),IFERROR(VLOOKUP(入力項目!$S$17,子育て関連マスタ!$I$32:$M$34,4,FALSE),0),
S702&gt;=23,0
) +
IF($D702=4,
  IFERROR(_xlfn.IFS(
  S702&lt;=入力項目!$S$11,0,
  AND(S702=入力項目!$S$11),IFERROR(VLOOKUP(入力項目!$S$12,子育て関連マスタ!$I$4:$M$5,2,FALSE),0),
  AND(S702=4),IFERROR(VLOOKUP(入力項目!$S$13,子育て関連マスタ!$I$9:$M$12,2,FALSE),0),
  AND(S702=7),IFERROR(VLOOKUP(入力項目!$S$14,子育て関連マスタ!$I$16:$M$17,2,FALSE),0),
  AND(S702=13),IFERROR(VLOOKUP(入力項目!$S$15,子育て関連マスタ!$I$21:$M$22,2,FALSE),0),
  AND(S702=16),IFERROR(VLOOKUP(入力項目!$S$16,子育て関連マスタ!$I$26:$M$28,2,FALSE),0),
  AND(S702=19,入力項目!$S$16&lt;&gt;"高専"),IFERROR(VLOOKUP(入力項目!$S$17,子育て関連マスタ!$I$32:$M$37,2,FALSE),0),
  AND(S702=21,入力項目!$S$16="高専"),IFERROR(VLOOKUP(入力項目!$S$17,子育て関連マスタ!$I$32:$M$37,2,FALSE),0),
  S702&gt;=22,0
  ),0),0
) +
IF(AND(S702&gt;=1,S702&lt;=15),IF($D702=入力項目!$S$8,入力項目!$S$3,0),0) +
IF(AND(S702&gt;=1,S702&lt;=15),IF($D702=5,入力項目!$S$4,0),0) +
IF(AND(S702&gt;=1,S702&lt;=15),IF($D702=12,入力項目!$S$5,0),0) +
IF(AND(入力項目!$S$7=$A702,入力項目!$S$8=$D702),子育て関連マスタ!$C$14,0) +
IFERROR(IF(AND(YEAR(EDATE(DATE(入力項目!$S$7,入力項目!$S$8,1),1))=$A702,MONTH(EDATE(DATE(入力項目!$S$7,入力項目!$S$8,1),1))=$D702),子育て関連マスタ!$C$15,0),0) +
IF(AND(OR(S702=3,S702=5,S702=7),$D702=11),子育て関連マスタ!$C$17,0) +
IF(AND(S702=20,$D702=1),子育て関連マスタ!$C$18,0) +
IF(AND(S702=20,$D702=1),
IFERROR(_xlfn.IFS(
入力項目!$S$10="男",子育て関連マスタ!$C$18,
入力項目!$S$10="女",子育て関連マスタ!$C$19
),0),0
) +
IF(AND(S702&gt;=入力項目!$S$18,S702&lt;=入力項目!$S$19),入力項目!$S$20,0) +
IF(AND(S702&gt;=入力項目!$S$21,S702&lt;=入力項目!$S$22),入力項目!$S$23,0) +
IF(AND(S702&gt;=入力項目!$S$24,S702&lt;=入力項目!$S$25),入力項目!$S$26,0)
)</f>
        <v>0</v>
      </c>
      <c r="AH702">
        <f ca="1">-(
_xlfn.IFS(
T702&lt;=入力項目!$S$11,0,
AND(T702&gt;=入力項目!$S$11+1,T702&lt;=3),IFERROR(VLOOKUP(入力項目!$S$12,子育て関連マスタ!$I$4:$M$5,4,FALSE),0),
AND(T702&gt;=4,T702&lt;=6),IFERROR(VLOOKUP(入力項目!$S$13,子育て関連マスタ!$I$9:$M$12,4,FALSE),0),
AND(T702&gt;=7,T702&lt;=12),IFERROR(VLOOKUP(入力項目!$S$14,子育て関連マスタ!$I$16:$M$17,4,FALSE),0),
AND(T702&gt;=13,T702&lt;=15),IFERROR(VLOOKUP(入力項目!$S$15,子育て関連マスタ!$I$21:$M$22,4,FALSE),0),
AND(T702&gt;=16,T702&lt;=18),IFERROR(VLOOKUP(入力項目!$S$16,子育て関連マスタ!$I$26:$M$28,4,FALSE),0),
AND(T702&gt;=19,T702&lt;=20,入力項目!$S$16="高専"),IFERROR(VLOOKUP(入力項目!$S$16,子育て関連マスタ!$I$26:$M$28,4,FALSE),0),
AND(T702&gt;=19,T702&lt;=20,入力項目!$S$16&lt;&gt;"高専"),IFERROR(VLOOKUP(入力項目!$S$17,子育て関連マスタ!$I$32:$M$37,4,FALSE),0),
AND(T702&gt;=21,T702&lt;=22,入力項目!$S$16="高専"),IFERROR(VLOOKUP(入力項目!$S$17,子育て関連マスタ!$I$32:$M$34,4,FALSE),0),
AND(T702&gt;=21,T702&lt;=22,入力項目!$S$16&lt;&gt;"高専"),IFERROR(VLOOKUP(入力項目!$S$17,子育て関連マスタ!$I$32:$M$34,4,FALSE),0),
T702&gt;=23,0
) +
IF($D702=4,
  IFERROR(_xlfn.IFS(
  T702&lt;=入力項目!$S$11,0,
  AND(T702=入力項目!$S$11),IFERROR(VLOOKUP(入力項目!$S$12,子育て関連マスタ!$I$4:$M$5,2,FALSE),0),
  AND(T702=4),IFERROR(VLOOKUP(入力項目!$S$13,子育て関連マスタ!$I$9:$M$12,2,FALSE),0),
  AND(T702=7),IFERROR(VLOOKUP(入力項目!$S$14,子育て関連マスタ!$I$16:$M$17,2,FALSE),0),
  AND(T702=13),IFERROR(VLOOKUP(入力項目!$S$15,子育て関連マスタ!$I$21:$M$22,2,FALSE),0),
  AND(T702=16),IFERROR(VLOOKUP(入力項目!$S$16,子育て関連マスタ!$I$26:$M$28,2,FALSE),0),
  AND(T702=19,入力項目!$S$16&lt;&gt;"高専"),IFERROR(VLOOKUP(入力項目!$S$17,子育て関連マスタ!$I$32:$M$37,2,FALSE),0),
  AND(T702=21,入力項目!$S$16="高専"),IFERROR(VLOOKUP(入力項目!$S$17,子育て関連マスタ!$I$32:$M$37,2,FALSE),0),
  T702&gt;=22,0
  ),0),0
) +
IF(AND(T702&gt;=1,T702&lt;=15),IF($D702=入力項目!$S$8,入力項目!$S$3,0),0) +
IF(AND(T702&gt;=1,T702&lt;=15),IF($D702=5,入力項目!$S$4,0),0) +
IF(AND(T702&gt;=1,T702&lt;=15),IF($D702=12,入力項目!$S$5,0),0) +
IF(AND(入力項目!$S$7=$A702,入力項目!$S$8=$D702),子育て関連マスタ!$C$14,0) +
IFERROR(IF(AND(YEAR(EDATE(DATE(入力項目!$S$7,入力項目!$S$8,1),1))=$A702,MONTH(EDATE(DATE(入力項目!$S$7,入力項目!$S$8,1),1))=$D702),子育て関連マスタ!$C$15,0),0) +
IF(AND(OR(T702=3,T702=5,T702=7),$D702=11),子育て関連マスタ!$C$17,0) +
IF(AND(T702=20,$D702=1),子育て関連マスタ!$C$18,0) +
IF(AND(T702=20,$D702=1),
IFERROR(_xlfn.IFS(
入力項目!$S$10="男",子育て関連マスタ!$C$18,
入力項目!$S$10="女",子育て関連マスタ!$C$19
),0),0
) +
IF(AND(T702&gt;=入力項目!$S$18,T702&lt;=入力項目!$S$19),入力項目!$S$20,0) +
IF(AND(T702&gt;=入力項目!$S$21,T702&lt;=入力項目!$S$22),入力項目!$S$23,0) +
IF(AND(T702&gt;=入力項目!$S$24,T702&lt;=入力項目!$S$25),入力項目!$S$26,0)
)</f>
        <v>0</v>
      </c>
      <c r="AI702">
        <f ca="1">-(
_xlfn.IFS(
U702&lt;=入力項目!$S$11,0,
AND(U702&gt;=入力項目!$S$11+1,U702&lt;=3),IFERROR(VLOOKUP(入力項目!$S$12,子育て関連マスタ!$I$4:$M$5,4,FALSE),0),
AND(U702&gt;=4,U702&lt;=6),IFERROR(VLOOKUP(入力項目!$S$13,子育て関連マスタ!$I$9:$M$12,4,FALSE),0),
AND(U702&gt;=7,U702&lt;=12),IFERROR(VLOOKUP(入力項目!$S$14,子育て関連マスタ!$I$16:$M$17,4,FALSE),0),
AND(U702&gt;=13,U702&lt;=15),IFERROR(VLOOKUP(入力項目!$S$15,子育て関連マスタ!$I$21:$M$22,4,FALSE),0),
AND(U702&gt;=16,U702&lt;=18),IFERROR(VLOOKUP(入力項目!$S$16,子育て関連マスタ!$I$26:$M$28,4,FALSE),0),
AND(U702&gt;=19,U702&lt;=20,入力項目!$S$16="高専"),IFERROR(VLOOKUP(入力項目!$S$16,子育て関連マスタ!$I$26:$M$28,4,FALSE),0),
AND(U702&gt;=19,U702&lt;=20,入力項目!$S$16&lt;&gt;"高専"),IFERROR(VLOOKUP(入力項目!$S$17,子育て関連マスタ!$I$32:$M$37,4,FALSE),0),
AND(U702&gt;=21,U702&lt;=22,入力項目!$S$16="高専"),IFERROR(VLOOKUP(入力項目!$S$17,子育て関連マスタ!$I$32:$M$34,4,FALSE),0),
AND(U702&gt;=21,U702&lt;=22,入力項目!$S$16&lt;&gt;"高専"),IFERROR(VLOOKUP(入力項目!$S$17,子育て関連マスタ!$I$32:$M$34,4,FALSE),0),
U702&gt;=23,0
) +
IF($D702=4,
  IFERROR(_xlfn.IFS(
  U702&lt;=入力項目!$S$11,0,
  AND(U702=入力項目!$S$11),IFERROR(VLOOKUP(入力項目!$S$12,子育て関連マスタ!$I$4:$M$5,2,FALSE),0),
  AND(U702=4),IFERROR(VLOOKUP(入力項目!$S$13,子育て関連マスタ!$I$9:$M$12,2,FALSE),0),
  AND(U702=7),IFERROR(VLOOKUP(入力項目!$S$14,子育て関連マスタ!$I$16:$M$17,2,FALSE),0),
  AND(U702=13),IFERROR(VLOOKUP(入力項目!$S$15,子育て関連マスタ!$I$21:$M$22,2,FALSE),0),
  AND(U702=16),IFERROR(VLOOKUP(入力項目!$S$16,子育て関連マスタ!$I$26:$M$28,2,FALSE),0),
  AND(U702=19,入力項目!$S$16&lt;&gt;"高専"),IFERROR(VLOOKUP(入力項目!$S$17,子育て関連マスタ!$I$32:$M$37,2,FALSE),0),
  AND(U702=21,入力項目!$S$16="高専"),IFERROR(VLOOKUP(入力項目!$S$17,子育て関連マスタ!$I$32:$M$37,2,FALSE),0),
  U702&gt;=22,0
  ),0),0
) +
IF(AND(U702&gt;=1,U702&lt;=15),IF($D702=入力項目!$S$8,入力項目!$S$3,0),0) +
IF(AND(U702&gt;=1,U702&lt;=15),IF($D702=5,入力項目!$S$4,0),0) +
IF(AND(U702&gt;=1,U702&lt;=15),IF($D702=12,入力項目!$S$5,0),0) +
IF(AND(入力項目!$S$7=$A702,入力項目!$S$8=$D702),子育て関連マスタ!$C$14,0) +
IFERROR(IF(AND(YEAR(EDATE(DATE(入力項目!$S$7,入力項目!$S$8,1),1))=$A702,MONTH(EDATE(DATE(入力項目!$S$7,入力項目!$S$8,1),1))=$D702),子育て関連マスタ!$C$15,0),0) +
IF(AND(OR(U702=3,U702=5,U702=7),$D702=11),子育て関連マスタ!$C$17,0) +
IF(AND(U702=20,$D702=1),子育て関連マスタ!$C$18,0) +
IF(AND(U702=20,$D702=1),
IFERROR(_xlfn.IFS(
入力項目!$S$10="男",子育て関連マスタ!$C$18,
入力項目!$S$10="女",子育て関連マスタ!$C$19
),0),0
) +
IF(AND(U702&gt;=入力項目!$S$18,U702&lt;=入力項目!$S$19),入力項目!$S$20,0) +
IF(AND(U702&gt;=入力項目!$S$21,U702&lt;=入力項目!$S$22),入力項目!$S$23,0) +
IF(AND(U702&gt;=入力項目!$S$24,U702&lt;=入力項目!$S$25),入力項目!$S$26,0)
)</f>
        <v>0</v>
      </c>
      <c r="AJ702" s="10">
        <f ca="1">-VLOOKUP($D702,月別収支!$A$2:$H$13,7,FALSE)</f>
        <v>-20000</v>
      </c>
    </row>
    <row r="703" spans="1:36" x14ac:dyDescent="0.4">
      <c r="A703">
        <f t="shared" ca="1" si="190"/>
        <v>2083</v>
      </c>
      <c r="B703">
        <f t="shared" ca="1" si="180"/>
        <v>2082</v>
      </c>
      <c r="C703">
        <f t="shared" ca="1" si="181"/>
        <v>59</v>
      </c>
      <c r="D703">
        <f t="shared" ca="1" si="191"/>
        <v>1</v>
      </c>
      <c r="E703" t="str">
        <f t="shared" ca="1" si="175"/>
        <v>2083年1月</v>
      </c>
      <c r="F703">
        <f ca="1">IF(OR(入力項目!$N$5&lt;$A703,AND(入力項目!$N$5=$A703,入力項目!$N$6&lt;$D703)),IF(F702=0,1,IF(G703=12,F702+1,F702)),0)</f>
        <v>58</v>
      </c>
      <c r="G703">
        <f ca="1">IF(OR(入力項目!$N$5&lt;$A703,AND(入力項目!$N$5=$A703,入力項目!$N$6&lt;$D703)),IF(G702=12,1,G702+1),0)</f>
        <v>3</v>
      </c>
      <c r="H703" t="str">
        <f t="shared" ca="1" si="176"/>
        <v>58_3</v>
      </c>
      <c r="I703">
        <f ca="1">IF(
  IFERROR(AND($C703&gt;0,MOD($C703,入力項目!$N$22)=0,$D703=入力項目!$N$23), FALSE),
  1,
  IF(
    AND(I702&gt;0,J702=12),
    IF(I702=入力項目!$N$28, 0, I702+1),
    I702
  )
)</f>
        <v>0</v>
      </c>
      <c r="J703">
        <f ca="1">IF($D703=入力項目!$N$23,1,IFERROR(J702+1,1))</f>
        <v>8</v>
      </c>
      <c r="K703" t="str">
        <f t="shared" ca="1" si="177"/>
        <v>0_8</v>
      </c>
      <c r="L703">
        <f ca="1">L702+IF(入力項目!$D$4=$D703,1,0)</f>
        <v>87</v>
      </c>
      <c r="M703" t="str">
        <f t="shared" ca="1" si="178"/>
        <v>87歳</v>
      </c>
      <c r="N703">
        <f t="shared" ca="1" si="182"/>
        <v>88</v>
      </c>
      <c r="O703" t="str">
        <f t="shared" ca="1" si="179"/>
        <v>88歳</v>
      </c>
      <c r="P703">
        <f t="shared" ca="1" si="183"/>
        <v>62</v>
      </c>
      <c r="Q703">
        <f t="shared" ca="1" si="184"/>
        <v>60</v>
      </c>
      <c r="R703">
        <f t="shared" ca="1" si="185"/>
        <v>2083</v>
      </c>
      <c r="S703">
        <f t="shared" ca="1" si="186"/>
        <v>2083</v>
      </c>
      <c r="T703">
        <f t="shared" ca="1" si="187"/>
        <v>2083</v>
      </c>
      <c r="U703">
        <f t="shared" ca="1" si="188"/>
        <v>2083</v>
      </c>
      <c r="V703" s="10">
        <f t="shared" ca="1" si="189"/>
        <v>52585925</v>
      </c>
      <c r="W703" s="10">
        <f ca="1">IF($L703&lt;その他マスタ!$B$1,VLOOKUP($D703,月別収支!$A$2:$H$13,2,FALSE),その他マスタ!$B$3)+IF(AND($L703=その他マスタ!$B$1,入力項目!$I$9="あり",$D703=入力項目!$D$4),その他マスタ!$B$2,0)</f>
        <v>150000</v>
      </c>
      <c r="X703" s="10">
        <f ca="1">-IF(入力項目!$K$5=TRUE,
IF($F703+$G703&lt;3,VLOOKUP($D703,月別収支!$A$2:$H$13,8,FALSE),0)+IFERROR(VLOOKUP($H703,住宅ローン計算!C:P,13,FALSE),0)+IF($F703&gt;1,IF(OR($G703=3,$G703=6,$G703=9,$G703=12),ROUNDUP(入力項目!$N$18/4,0),0),0),
VLOOKUP($D703,月別収支!$A$2:$H$13,8,FALSE))</f>
        <v>-37500</v>
      </c>
      <c r="Y703" s="10">
        <f ca="1">-VLOOKUP($D703,月別収支!$A$2:$H$13,3,FALSE)</f>
        <v>-75000</v>
      </c>
      <c r="Z703" s="10">
        <f ca="1">-VLOOKUP($D703,月別収支!$A$2:$H$13,4,FALSE)</f>
        <v>-27000</v>
      </c>
      <c r="AA703" s="10">
        <f ca="1">-VLOOKUP($D703,月別収支!$A$2:$H$13,6,FALSE)</f>
        <v>-10000</v>
      </c>
      <c r="AB703" s="10">
        <f ca="1">-(
VLOOKUP($D703,月別収支!$A$2:$H$13,5,FALSE)+IF(AND(入力項目!$I$27&lt;=$A703,ISEVEN($A703-入力項目!$I$27),入力項目!$I$28=$D703),入力項目!$I$26,0)
+IF(入力項目!$K$26=TRUE,
IFERROR(VLOOKUP($K703,マイカーローン計算!C:P,13,FALSE),0),
IFERROR(
  IF(AND($C703&gt;0,MOD($C703,入力項目!$N$22)=0,$D703=入力項目!$N$23),入力項目!$N$24,0),
 0
)
)
)</f>
        <v>-20000</v>
      </c>
      <c r="AC703" s="10">
        <f ca="1">-IF($A703&lt;入力項目!$N$33,入力項目!$N$35,IF(AND($A703=入力項目!$N$33,$D703&lt;=入力項目!$N$34),入力項目!$N$35,0))</f>
        <v>0</v>
      </c>
      <c r="AD703">
        <f ca="1">-(
_xlfn.IFS(
P703&lt;=入力項目!$S$11,0,
AND(P703&gt;=入力項目!$S$11+1,P703&lt;=3),IFERROR(VLOOKUP(入力項目!$S$12,子育て関連マスタ!$I$4:$M$5,4,FALSE),0),
AND(P703&gt;=4,P703&lt;=6),IFERROR(VLOOKUP(入力項目!$S$13,子育て関連マスタ!$I$9:$M$12,4,FALSE),0),
AND(P703&gt;=7,P703&lt;=12),IFERROR(VLOOKUP(入力項目!$S$14,子育て関連マスタ!$I$16:$M$17,4,FALSE),0),
AND(P703&gt;=13,P703&lt;=15),IFERROR(VLOOKUP(入力項目!$S$15,子育て関連マスタ!$I$21:$M$22,4,FALSE),0),
AND(P703&gt;=16,P703&lt;=18),IFERROR(VLOOKUP(入力項目!$S$16,子育て関連マスタ!$I$26:$M$28,4,FALSE),0),
AND(P703&gt;=19,P703&lt;=20,入力項目!$S$16="高専"),IFERROR(VLOOKUP(入力項目!$S$16,子育て関連マスタ!$I$26:$M$28,4,FALSE),0),
AND(P703&gt;=19,P703&lt;=20,入力項目!$S$16&lt;&gt;"高専"),IFERROR(VLOOKUP(入力項目!$S$17,子育て関連マスタ!$I$32:$M$37,4,FALSE),0),
AND(P703&gt;=21,P703&lt;=22,入力項目!$S$16="高専"),IFERROR(VLOOKUP(入力項目!$S$17,子育て関連マスタ!$I$32:$M$34,4,FALSE),0),
AND(P703&gt;=21,P703&lt;=22,入力項目!$S$16&lt;&gt;"高専"),IFERROR(VLOOKUP(入力項目!$S$17,子育て関連マスタ!$I$32:$M$34,4,FALSE),0),
P703&gt;=23,0
) +
IF($D703=4,
  IFERROR(_xlfn.IFS(
  P703&lt;=入力項目!$S$11,0,
  AND(P703=入力項目!$S$11),IFERROR(VLOOKUP(入力項目!$S$12,子育て関連マスタ!$I$4:$M$5,2,FALSE),0),
  AND(P703=4),IFERROR(VLOOKUP(入力項目!$S$13,子育て関連マスタ!$I$9:$M$12,2,FALSE),0),
  AND(P703=7),IFERROR(VLOOKUP(入力項目!$S$14,子育て関連マスタ!$I$16:$M$17,2,FALSE),0),
  AND(P703=13),IFERROR(VLOOKUP(入力項目!$S$15,子育て関連マスタ!$I$21:$M$22,2,FALSE),0),
  AND(P703=16),IFERROR(VLOOKUP(入力項目!$S$16,子育て関連マスタ!$I$26:$M$28,2,FALSE),0),
  AND(P703=19,入力項目!$S$16&lt;&gt;"高専"),IFERROR(VLOOKUP(入力項目!$S$17,子育て関連マスタ!$I$32:$M$37,2,FALSE),0),
  AND(P703=21,入力項目!$S$16="高専"),IFERROR(VLOOKUP(入力項目!$S$17,子育て関連マスタ!$I$32:$M$37,2,FALSE),0),
  P703&gt;=22,0
  ),0),0
) +
IF(AND(P703&gt;=1,P703&lt;=15),IF($D703=入力項目!$S$8,入力項目!$S$3,0),0) +
IF(AND(P703&gt;=1,P703&lt;=15),IF($D703=5,入力項目!$S$4,0),0) +
IF(AND(P703&gt;=1,P703&lt;=15),IF($D703=12,入力項目!$S$5,0),0) +
IF(AND(入力項目!$S$7=$A703,入力項目!$S$8=$D703),子育て関連マスタ!$C$14,0) +
IFERROR(IF(AND(YEAR(EDATE(DATE(入力項目!$S$7,入力項目!$S$8,1),1))=$A703,MONTH(EDATE(DATE(入力項目!$S$7,入力項目!$S$8,1),1))=$D703),子育て関連マスタ!$C$15,0),0) +
IF(AND(OR(P703=3,P703=5,P703=7),$D703=11),子育て関連マスタ!$C$17,0) +
IF(AND(P703=20,$D703=1),子育て関連マスタ!$C$18,0) +
IF(AND(P703=20,$D703=1),
IFERROR(_xlfn.IFS(
入力項目!$S$10="男",子育て関連マスタ!$C$18,
入力項目!$S$10="女",子育て関連マスタ!$C$19
),0),0
) +
IF(AND(P703&gt;=入力項目!$S$18,P703&lt;=入力項目!$S$19),入力項目!$S$20,0) +
IF(AND(P703&gt;=入力項目!$S$21,P703&lt;=入力項目!$S$22),入力項目!$S$23,0) +
IF(AND(P703&gt;=入力項目!$S$24,P703&lt;=入力項目!$S$25),入力項目!$S$26,0)
)</f>
        <v>0</v>
      </c>
      <c r="AE703">
        <f ca="1">-(
_xlfn.IFS(
Q703&lt;=入力項目!$S$11,0,
AND(Q703&gt;=入力項目!$S$11+1,Q703&lt;=3),IFERROR(VLOOKUP(入力項目!$S$12,子育て関連マスタ!$I$4:$M$5,4,FALSE),0),
AND(Q703&gt;=4,Q703&lt;=6),IFERROR(VLOOKUP(入力項目!$S$13,子育て関連マスタ!$I$9:$M$12,4,FALSE),0),
AND(Q703&gt;=7,Q703&lt;=12),IFERROR(VLOOKUP(入力項目!$S$14,子育て関連マスタ!$I$16:$M$17,4,FALSE),0),
AND(Q703&gt;=13,Q703&lt;=15),IFERROR(VLOOKUP(入力項目!$S$15,子育て関連マスタ!$I$21:$M$22,4,FALSE),0),
AND(Q703&gt;=16,Q703&lt;=18),IFERROR(VLOOKUP(入力項目!$S$16,子育て関連マスタ!$I$26:$M$28,4,FALSE),0),
AND(Q703&gt;=19,Q703&lt;=20,入力項目!$S$16="高専"),IFERROR(VLOOKUP(入力項目!$S$16,子育て関連マスタ!$I$26:$M$28,4,FALSE),0),
AND(Q703&gt;=19,Q703&lt;=20,入力項目!$S$16&lt;&gt;"高専"),IFERROR(VLOOKUP(入力項目!$S$17,子育て関連マスタ!$I$32:$M$37,4,FALSE),0),
AND(Q703&gt;=21,Q703&lt;=22,入力項目!$S$16="高専"),IFERROR(VLOOKUP(入力項目!$S$17,子育て関連マスタ!$I$32:$M$34,4,FALSE),0),
AND(Q703&gt;=21,Q703&lt;=22,入力項目!$S$16&lt;&gt;"高専"),IFERROR(VLOOKUP(入力項目!$S$17,子育て関連マスタ!$I$32:$M$34,4,FALSE),0),
Q703&gt;=23,0
) +
IF($D703=4,
  IFERROR(_xlfn.IFS(
  Q703&lt;=入力項目!$S$11,0,
  AND(Q703=入力項目!$S$11),IFERROR(VLOOKUP(入力項目!$S$12,子育て関連マスタ!$I$4:$M$5,2,FALSE),0),
  AND(Q703=4),IFERROR(VLOOKUP(入力項目!$S$13,子育て関連マスタ!$I$9:$M$12,2,FALSE),0),
  AND(Q703=7),IFERROR(VLOOKUP(入力項目!$S$14,子育て関連マスタ!$I$16:$M$17,2,FALSE),0),
  AND(Q703=13),IFERROR(VLOOKUP(入力項目!$S$15,子育て関連マスタ!$I$21:$M$22,2,FALSE),0),
  AND(Q703=16),IFERROR(VLOOKUP(入力項目!$S$16,子育て関連マスタ!$I$26:$M$28,2,FALSE),0),
  AND(Q703=19,入力項目!$S$16&lt;&gt;"高専"),IFERROR(VLOOKUP(入力項目!$S$17,子育て関連マスタ!$I$32:$M$37,2,FALSE),0),
  AND(Q703=21,入力項目!$S$16="高専"),IFERROR(VLOOKUP(入力項目!$S$17,子育て関連マスタ!$I$32:$M$37,2,FALSE),0),
  Q703&gt;=22,0
  ),0),0
) +
IF(AND(Q703&gt;=1,Q703&lt;=15),IF($D703=入力項目!$S$8,入力項目!$S$3,0),0) +
IF(AND(Q703&gt;=1,Q703&lt;=15),IF($D703=5,入力項目!$S$4,0),0) +
IF(AND(Q703&gt;=1,Q703&lt;=15),IF($D703=12,入力項目!$S$5,0),0) +
IF(AND(入力項目!$S$7=$A703,入力項目!$S$8=$D703),子育て関連マスタ!$C$14,0) +
IFERROR(IF(AND(YEAR(EDATE(DATE(入力項目!$S$7,入力項目!$S$8,1),1))=$A703,MONTH(EDATE(DATE(入力項目!$S$7,入力項目!$S$8,1),1))=$D703),子育て関連マスタ!$C$15,0),0) +
IF(AND(OR(Q703=3,Q703=5,Q703=7),$D703=11),子育て関連マスタ!$C$17,0) +
IF(AND(Q703=20,$D703=1),子育て関連マスタ!$C$18,0) +
IF(AND(Q703=20,$D703=1),
IFERROR(_xlfn.IFS(
入力項目!$S$10="男",子育て関連マスタ!$C$18,
入力項目!$S$10="女",子育て関連マスタ!$C$19
),0),0
) +
IF(AND(Q703&gt;=入力項目!$S$18,Q703&lt;=入力項目!$S$19),入力項目!$S$20,0) +
IF(AND(Q703&gt;=入力項目!$S$21,Q703&lt;=入力項目!$S$22),入力項目!$S$23,0) +
IF(AND(Q703&gt;=入力項目!$S$24,Q703&lt;=入力項目!$S$25),入力項目!$S$26,0)
)</f>
        <v>0</v>
      </c>
      <c r="AF703">
        <f ca="1">-(
_xlfn.IFS(
R703&lt;=入力項目!$S$11,0,
AND(R703&gt;=入力項目!$S$11+1,R703&lt;=3),IFERROR(VLOOKUP(入力項目!$S$12,子育て関連マスタ!$I$4:$M$5,4,FALSE),0),
AND(R703&gt;=4,R703&lt;=6),IFERROR(VLOOKUP(入力項目!$S$13,子育て関連マスタ!$I$9:$M$12,4,FALSE),0),
AND(R703&gt;=7,R703&lt;=12),IFERROR(VLOOKUP(入力項目!$S$14,子育て関連マスタ!$I$16:$M$17,4,FALSE),0),
AND(R703&gt;=13,R703&lt;=15),IFERROR(VLOOKUP(入力項目!$S$15,子育て関連マスタ!$I$21:$M$22,4,FALSE),0),
AND(R703&gt;=16,R703&lt;=18),IFERROR(VLOOKUP(入力項目!$S$16,子育て関連マスタ!$I$26:$M$28,4,FALSE),0),
AND(R703&gt;=19,R703&lt;=20,入力項目!$S$16="高専"),IFERROR(VLOOKUP(入力項目!$S$16,子育て関連マスタ!$I$26:$M$28,4,FALSE),0),
AND(R703&gt;=19,R703&lt;=20,入力項目!$S$16&lt;&gt;"高専"),IFERROR(VLOOKUP(入力項目!$S$17,子育て関連マスタ!$I$32:$M$37,4,FALSE),0),
AND(R703&gt;=21,R703&lt;=22,入力項目!$S$16="高専"),IFERROR(VLOOKUP(入力項目!$S$17,子育て関連マスタ!$I$32:$M$34,4,FALSE),0),
AND(R703&gt;=21,R703&lt;=22,入力項目!$S$16&lt;&gt;"高専"),IFERROR(VLOOKUP(入力項目!$S$17,子育て関連マスタ!$I$32:$M$34,4,FALSE),0),
R703&gt;=23,0
) +
IF($D703=4,
  IFERROR(_xlfn.IFS(
  R703&lt;=入力項目!$S$11,0,
  AND(R703=入力項目!$S$11),IFERROR(VLOOKUP(入力項目!$S$12,子育て関連マスタ!$I$4:$M$5,2,FALSE),0),
  AND(R703=4),IFERROR(VLOOKUP(入力項目!$S$13,子育て関連マスタ!$I$9:$M$12,2,FALSE),0),
  AND(R703=7),IFERROR(VLOOKUP(入力項目!$S$14,子育て関連マスタ!$I$16:$M$17,2,FALSE),0),
  AND(R703=13),IFERROR(VLOOKUP(入力項目!$S$15,子育て関連マスタ!$I$21:$M$22,2,FALSE),0),
  AND(R703=16),IFERROR(VLOOKUP(入力項目!$S$16,子育て関連マスタ!$I$26:$M$28,2,FALSE),0),
  AND(R703=19,入力項目!$S$16&lt;&gt;"高専"),IFERROR(VLOOKUP(入力項目!$S$17,子育て関連マスタ!$I$32:$M$37,2,FALSE),0),
  AND(R703=21,入力項目!$S$16="高専"),IFERROR(VLOOKUP(入力項目!$S$17,子育て関連マスタ!$I$32:$M$37,2,FALSE),0),
  R703&gt;=22,0
  ),0),0
) +
IF(AND(R703&gt;=1,R703&lt;=15),IF($D703=入力項目!$S$8,入力項目!$S$3,0),0) +
IF(AND(R703&gt;=1,R703&lt;=15),IF($D703=5,入力項目!$S$4,0),0) +
IF(AND(R703&gt;=1,R703&lt;=15),IF($D703=12,入力項目!$S$5,0),0) +
IF(AND(入力項目!$S$7=$A703,入力項目!$S$8=$D703),子育て関連マスタ!$C$14,0) +
IFERROR(IF(AND(YEAR(EDATE(DATE(入力項目!$S$7,入力項目!$S$8,1),1))=$A703,MONTH(EDATE(DATE(入力項目!$S$7,入力項目!$S$8,1),1))=$D703),子育て関連マスタ!$C$15,0),0) +
IF(AND(OR(R703=3,R703=5,R703=7),$D703=11),子育て関連マスタ!$C$17,0) +
IF(AND(R703=20,$D703=1),子育て関連マスタ!$C$18,0) +
IF(AND(R703=20,$D703=1),
IFERROR(_xlfn.IFS(
入力項目!$S$10="男",子育て関連マスタ!$C$18,
入力項目!$S$10="女",子育て関連マスタ!$C$19
),0),0
) +
IF(AND(R703&gt;=入力項目!$S$18,R703&lt;=入力項目!$S$19),入力項目!$S$20,0) +
IF(AND(R703&gt;=入力項目!$S$21,R703&lt;=入力項目!$S$22),入力項目!$S$23,0) +
IF(AND(R703&gt;=入力項目!$S$24,R703&lt;=入力項目!$S$25),入力項目!$S$26,0)
)</f>
        <v>0</v>
      </c>
      <c r="AG703">
        <f ca="1">-(
_xlfn.IFS(
S703&lt;=入力項目!$S$11,0,
AND(S703&gt;=入力項目!$S$11+1,S703&lt;=3),IFERROR(VLOOKUP(入力項目!$S$12,子育て関連マスタ!$I$4:$M$5,4,FALSE),0),
AND(S703&gt;=4,S703&lt;=6),IFERROR(VLOOKUP(入力項目!$S$13,子育て関連マスタ!$I$9:$M$12,4,FALSE),0),
AND(S703&gt;=7,S703&lt;=12),IFERROR(VLOOKUP(入力項目!$S$14,子育て関連マスタ!$I$16:$M$17,4,FALSE),0),
AND(S703&gt;=13,S703&lt;=15),IFERROR(VLOOKUP(入力項目!$S$15,子育て関連マスタ!$I$21:$M$22,4,FALSE),0),
AND(S703&gt;=16,S703&lt;=18),IFERROR(VLOOKUP(入力項目!$S$16,子育て関連マスタ!$I$26:$M$28,4,FALSE),0),
AND(S703&gt;=19,S703&lt;=20,入力項目!$S$16="高専"),IFERROR(VLOOKUP(入力項目!$S$16,子育て関連マスタ!$I$26:$M$28,4,FALSE),0),
AND(S703&gt;=19,S703&lt;=20,入力項目!$S$16&lt;&gt;"高専"),IFERROR(VLOOKUP(入力項目!$S$17,子育て関連マスタ!$I$32:$M$37,4,FALSE),0),
AND(S703&gt;=21,S703&lt;=22,入力項目!$S$16="高専"),IFERROR(VLOOKUP(入力項目!$S$17,子育て関連マスタ!$I$32:$M$34,4,FALSE),0),
AND(S703&gt;=21,S703&lt;=22,入力項目!$S$16&lt;&gt;"高専"),IFERROR(VLOOKUP(入力項目!$S$17,子育て関連マスタ!$I$32:$M$34,4,FALSE),0),
S703&gt;=23,0
) +
IF($D703=4,
  IFERROR(_xlfn.IFS(
  S703&lt;=入力項目!$S$11,0,
  AND(S703=入力項目!$S$11),IFERROR(VLOOKUP(入力項目!$S$12,子育て関連マスタ!$I$4:$M$5,2,FALSE),0),
  AND(S703=4),IFERROR(VLOOKUP(入力項目!$S$13,子育て関連マスタ!$I$9:$M$12,2,FALSE),0),
  AND(S703=7),IFERROR(VLOOKUP(入力項目!$S$14,子育て関連マスタ!$I$16:$M$17,2,FALSE),0),
  AND(S703=13),IFERROR(VLOOKUP(入力項目!$S$15,子育て関連マスタ!$I$21:$M$22,2,FALSE),0),
  AND(S703=16),IFERROR(VLOOKUP(入力項目!$S$16,子育て関連マスタ!$I$26:$M$28,2,FALSE),0),
  AND(S703=19,入力項目!$S$16&lt;&gt;"高専"),IFERROR(VLOOKUP(入力項目!$S$17,子育て関連マスタ!$I$32:$M$37,2,FALSE),0),
  AND(S703=21,入力項目!$S$16="高専"),IFERROR(VLOOKUP(入力項目!$S$17,子育て関連マスタ!$I$32:$M$37,2,FALSE),0),
  S703&gt;=22,0
  ),0),0
) +
IF(AND(S703&gt;=1,S703&lt;=15),IF($D703=入力項目!$S$8,入力項目!$S$3,0),0) +
IF(AND(S703&gt;=1,S703&lt;=15),IF($D703=5,入力項目!$S$4,0),0) +
IF(AND(S703&gt;=1,S703&lt;=15),IF($D703=12,入力項目!$S$5,0),0) +
IF(AND(入力項目!$S$7=$A703,入力項目!$S$8=$D703),子育て関連マスタ!$C$14,0) +
IFERROR(IF(AND(YEAR(EDATE(DATE(入力項目!$S$7,入力項目!$S$8,1),1))=$A703,MONTH(EDATE(DATE(入力項目!$S$7,入力項目!$S$8,1),1))=$D703),子育て関連マスタ!$C$15,0),0) +
IF(AND(OR(S703=3,S703=5,S703=7),$D703=11),子育て関連マスタ!$C$17,0) +
IF(AND(S703=20,$D703=1),子育て関連マスタ!$C$18,0) +
IF(AND(S703=20,$D703=1),
IFERROR(_xlfn.IFS(
入力項目!$S$10="男",子育て関連マスタ!$C$18,
入力項目!$S$10="女",子育て関連マスタ!$C$19
),0),0
) +
IF(AND(S703&gt;=入力項目!$S$18,S703&lt;=入力項目!$S$19),入力項目!$S$20,0) +
IF(AND(S703&gt;=入力項目!$S$21,S703&lt;=入力項目!$S$22),入力項目!$S$23,0) +
IF(AND(S703&gt;=入力項目!$S$24,S703&lt;=入力項目!$S$25),入力項目!$S$26,0)
)</f>
        <v>0</v>
      </c>
      <c r="AH703">
        <f ca="1">-(
_xlfn.IFS(
T703&lt;=入力項目!$S$11,0,
AND(T703&gt;=入力項目!$S$11+1,T703&lt;=3),IFERROR(VLOOKUP(入力項目!$S$12,子育て関連マスタ!$I$4:$M$5,4,FALSE),0),
AND(T703&gt;=4,T703&lt;=6),IFERROR(VLOOKUP(入力項目!$S$13,子育て関連マスタ!$I$9:$M$12,4,FALSE),0),
AND(T703&gt;=7,T703&lt;=12),IFERROR(VLOOKUP(入力項目!$S$14,子育て関連マスタ!$I$16:$M$17,4,FALSE),0),
AND(T703&gt;=13,T703&lt;=15),IFERROR(VLOOKUP(入力項目!$S$15,子育て関連マスタ!$I$21:$M$22,4,FALSE),0),
AND(T703&gt;=16,T703&lt;=18),IFERROR(VLOOKUP(入力項目!$S$16,子育て関連マスタ!$I$26:$M$28,4,FALSE),0),
AND(T703&gt;=19,T703&lt;=20,入力項目!$S$16="高専"),IFERROR(VLOOKUP(入力項目!$S$16,子育て関連マスタ!$I$26:$M$28,4,FALSE),0),
AND(T703&gt;=19,T703&lt;=20,入力項目!$S$16&lt;&gt;"高専"),IFERROR(VLOOKUP(入力項目!$S$17,子育て関連マスタ!$I$32:$M$37,4,FALSE),0),
AND(T703&gt;=21,T703&lt;=22,入力項目!$S$16="高専"),IFERROR(VLOOKUP(入力項目!$S$17,子育て関連マスタ!$I$32:$M$34,4,FALSE),0),
AND(T703&gt;=21,T703&lt;=22,入力項目!$S$16&lt;&gt;"高専"),IFERROR(VLOOKUP(入力項目!$S$17,子育て関連マスタ!$I$32:$M$34,4,FALSE),0),
T703&gt;=23,0
) +
IF($D703=4,
  IFERROR(_xlfn.IFS(
  T703&lt;=入力項目!$S$11,0,
  AND(T703=入力項目!$S$11),IFERROR(VLOOKUP(入力項目!$S$12,子育て関連マスタ!$I$4:$M$5,2,FALSE),0),
  AND(T703=4),IFERROR(VLOOKUP(入力項目!$S$13,子育て関連マスタ!$I$9:$M$12,2,FALSE),0),
  AND(T703=7),IFERROR(VLOOKUP(入力項目!$S$14,子育て関連マスタ!$I$16:$M$17,2,FALSE),0),
  AND(T703=13),IFERROR(VLOOKUP(入力項目!$S$15,子育て関連マスタ!$I$21:$M$22,2,FALSE),0),
  AND(T703=16),IFERROR(VLOOKUP(入力項目!$S$16,子育て関連マスタ!$I$26:$M$28,2,FALSE),0),
  AND(T703=19,入力項目!$S$16&lt;&gt;"高専"),IFERROR(VLOOKUP(入力項目!$S$17,子育て関連マスタ!$I$32:$M$37,2,FALSE),0),
  AND(T703=21,入力項目!$S$16="高専"),IFERROR(VLOOKUP(入力項目!$S$17,子育て関連マスタ!$I$32:$M$37,2,FALSE),0),
  T703&gt;=22,0
  ),0),0
) +
IF(AND(T703&gt;=1,T703&lt;=15),IF($D703=入力項目!$S$8,入力項目!$S$3,0),0) +
IF(AND(T703&gt;=1,T703&lt;=15),IF($D703=5,入力項目!$S$4,0),0) +
IF(AND(T703&gt;=1,T703&lt;=15),IF($D703=12,入力項目!$S$5,0),0) +
IF(AND(入力項目!$S$7=$A703,入力項目!$S$8=$D703),子育て関連マスタ!$C$14,0) +
IFERROR(IF(AND(YEAR(EDATE(DATE(入力項目!$S$7,入力項目!$S$8,1),1))=$A703,MONTH(EDATE(DATE(入力項目!$S$7,入力項目!$S$8,1),1))=$D703),子育て関連マスタ!$C$15,0),0) +
IF(AND(OR(T703=3,T703=5,T703=7),$D703=11),子育て関連マスタ!$C$17,0) +
IF(AND(T703=20,$D703=1),子育て関連マスタ!$C$18,0) +
IF(AND(T703=20,$D703=1),
IFERROR(_xlfn.IFS(
入力項目!$S$10="男",子育て関連マスタ!$C$18,
入力項目!$S$10="女",子育て関連マスタ!$C$19
),0),0
) +
IF(AND(T703&gt;=入力項目!$S$18,T703&lt;=入力項目!$S$19),入力項目!$S$20,0) +
IF(AND(T703&gt;=入力項目!$S$21,T703&lt;=入力項目!$S$22),入力項目!$S$23,0) +
IF(AND(T703&gt;=入力項目!$S$24,T703&lt;=入力項目!$S$25),入力項目!$S$26,0)
)</f>
        <v>0</v>
      </c>
      <c r="AI703">
        <f ca="1">-(
_xlfn.IFS(
U703&lt;=入力項目!$S$11,0,
AND(U703&gt;=入力項目!$S$11+1,U703&lt;=3),IFERROR(VLOOKUP(入力項目!$S$12,子育て関連マスタ!$I$4:$M$5,4,FALSE),0),
AND(U703&gt;=4,U703&lt;=6),IFERROR(VLOOKUP(入力項目!$S$13,子育て関連マスタ!$I$9:$M$12,4,FALSE),0),
AND(U703&gt;=7,U703&lt;=12),IFERROR(VLOOKUP(入力項目!$S$14,子育て関連マスタ!$I$16:$M$17,4,FALSE),0),
AND(U703&gt;=13,U703&lt;=15),IFERROR(VLOOKUP(入力項目!$S$15,子育て関連マスタ!$I$21:$M$22,4,FALSE),0),
AND(U703&gt;=16,U703&lt;=18),IFERROR(VLOOKUP(入力項目!$S$16,子育て関連マスタ!$I$26:$M$28,4,FALSE),0),
AND(U703&gt;=19,U703&lt;=20,入力項目!$S$16="高専"),IFERROR(VLOOKUP(入力項目!$S$16,子育て関連マスタ!$I$26:$M$28,4,FALSE),0),
AND(U703&gt;=19,U703&lt;=20,入力項目!$S$16&lt;&gt;"高専"),IFERROR(VLOOKUP(入力項目!$S$17,子育て関連マスタ!$I$32:$M$37,4,FALSE),0),
AND(U703&gt;=21,U703&lt;=22,入力項目!$S$16="高専"),IFERROR(VLOOKUP(入力項目!$S$17,子育て関連マスタ!$I$32:$M$34,4,FALSE),0),
AND(U703&gt;=21,U703&lt;=22,入力項目!$S$16&lt;&gt;"高専"),IFERROR(VLOOKUP(入力項目!$S$17,子育て関連マスタ!$I$32:$M$34,4,FALSE),0),
U703&gt;=23,0
) +
IF($D703=4,
  IFERROR(_xlfn.IFS(
  U703&lt;=入力項目!$S$11,0,
  AND(U703=入力項目!$S$11),IFERROR(VLOOKUP(入力項目!$S$12,子育て関連マスタ!$I$4:$M$5,2,FALSE),0),
  AND(U703=4),IFERROR(VLOOKUP(入力項目!$S$13,子育て関連マスタ!$I$9:$M$12,2,FALSE),0),
  AND(U703=7),IFERROR(VLOOKUP(入力項目!$S$14,子育て関連マスタ!$I$16:$M$17,2,FALSE),0),
  AND(U703=13),IFERROR(VLOOKUP(入力項目!$S$15,子育て関連マスタ!$I$21:$M$22,2,FALSE),0),
  AND(U703=16),IFERROR(VLOOKUP(入力項目!$S$16,子育て関連マスタ!$I$26:$M$28,2,FALSE),0),
  AND(U703=19,入力項目!$S$16&lt;&gt;"高専"),IFERROR(VLOOKUP(入力項目!$S$17,子育て関連マスタ!$I$32:$M$37,2,FALSE),0),
  AND(U703=21,入力項目!$S$16="高専"),IFERROR(VLOOKUP(入力項目!$S$17,子育て関連マスタ!$I$32:$M$37,2,FALSE),0),
  U703&gt;=22,0
  ),0),0
) +
IF(AND(U703&gt;=1,U703&lt;=15),IF($D703=入力項目!$S$8,入力項目!$S$3,0),0) +
IF(AND(U703&gt;=1,U703&lt;=15),IF($D703=5,入力項目!$S$4,0),0) +
IF(AND(U703&gt;=1,U703&lt;=15),IF($D703=12,入力項目!$S$5,0),0) +
IF(AND(入力項目!$S$7=$A703,入力項目!$S$8=$D703),子育て関連マスタ!$C$14,0) +
IFERROR(IF(AND(YEAR(EDATE(DATE(入力項目!$S$7,入力項目!$S$8,1),1))=$A703,MONTH(EDATE(DATE(入力項目!$S$7,入力項目!$S$8,1),1))=$D703),子育て関連マスタ!$C$15,0),0) +
IF(AND(OR(U703=3,U703=5,U703=7),$D703=11),子育て関連マスタ!$C$17,0) +
IF(AND(U703=20,$D703=1),子育て関連マスタ!$C$18,0) +
IF(AND(U703=20,$D703=1),
IFERROR(_xlfn.IFS(
入力項目!$S$10="男",子育て関連マスタ!$C$18,
入力項目!$S$10="女",子育て関連マスタ!$C$19
),0),0
) +
IF(AND(U703&gt;=入力項目!$S$18,U703&lt;=入力項目!$S$19),入力項目!$S$20,0) +
IF(AND(U703&gt;=入力項目!$S$21,U703&lt;=入力項目!$S$22),入力項目!$S$23,0) +
IF(AND(U703&gt;=入力項目!$S$24,U703&lt;=入力項目!$S$25),入力項目!$S$26,0)
)</f>
        <v>0</v>
      </c>
      <c r="AJ703" s="10">
        <f ca="1">-VLOOKUP($D703,月別収支!$A$2:$H$13,7,FALSE)</f>
        <v>-20000</v>
      </c>
    </row>
    <row r="704" spans="1:36" x14ac:dyDescent="0.4">
      <c r="A704">
        <f t="shared" ca="1" si="190"/>
        <v>2083</v>
      </c>
      <c r="B704">
        <f t="shared" ca="1" si="180"/>
        <v>2082</v>
      </c>
      <c r="C704">
        <f t="shared" ca="1" si="181"/>
        <v>59</v>
      </c>
      <c r="D704">
        <f t="shared" ca="1" si="191"/>
        <v>2</v>
      </c>
      <c r="E704" t="str">
        <f t="shared" ca="1" si="175"/>
        <v>2083年2月</v>
      </c>
      <c r="F704">
        <f ca="1">IF(OR(入力項目!$N$5&lt;$A704,AND(入力項目!$N$5=$A704,入力項目!$N$6&lt;$D704)),IF(F703=0,1,IF(G704=12,F703+1,F703)),0)</f>
        <v>58</v>
      </c>
      <c r="G704">
        <f ca="1">IF(OR(入力項目!$N$5&lt;$A704,AND(入力項目!$N$5=$A704,入力項目!$N$6&lt;$D704)),IF(G703=12,1,G703+1),0)</f>
        <v>4</v>
      </c>
      <c r="H704" t="str">
        <f t="shared" ca="1" si="176"/>
        <v>58_4</v>
      </c>
      <c r="I704">
        <f ca="1">IF(
  IFERROR(AND($C704&gt;0,MOD($C704,入力項目!$N$22)=0,$D704=入力項目!$N$23), FALSE),
  1,
  IF(
    AND(I703&gt;0,J703=12),
    IF(I703=入力項目!$N$28, 0, I703+1),
    I703
  )
)</f>
        <v>0</v>
      </c>
      <c r="J704">
        <f ca="1">IF($D704=入力項目!$N$23,1,IFERROR(J703+1,1))</f>
        <v>9</v>
      </c>
      <c r="K704" t="str">
        <f t="shared" ca="1" si="177"/>
        <v>0_9</v>
      </c>
      <c r="L704">
        <f ca="1">L703+IF(入力項目!$D$4=$D704,1,0)</f>
        <v>87</v>
      </c>
      <c r="M704" t="str">
        <f t="shared" ca="1" si="178"/>
        <v>87歳</v>
      </c>
      <c r="N704">
        <f t="shared" ca="1" si="182"/>
        <v>88</v>
      </c>
      <c r="O704" t="str">
        <f t="shared" ca="1" si="179"/>
        <v>88歳</v>
      </c>
      <c r="P704">
        <f t="shared" ca="1" si="183"/>
        <v>62</v>
      </c>
      <c r="Q704">
        <f t="shared" ca="1" si="184"/>
        <v>60</v>
      </c>
      <c r="R704">
        <f t="shared" ca="1" si="185"/>
        <v>2083</v>
      </c>
      <c r="S704">
        <f t="shared" ca="1" si="186"/>
        <v>2083</v>
      </c>
      <c r="T704">
        <f t="shared" ca="1" si="187"/>
        <v>2083</v>
      </c>
      <c r="U704">
        <f t="shared" ca="1" si="188"/>
        <v>2083</v>
      </c>
      <c r="V704" s="10">
        <f t="shared" ca="1" si="189"/>
        <v>52583925</v>
      </c>
      <c r="W704" s="10">
        <f ca="1">IF($L704&lt;その他マスタ!$B$1,VLOOKUP($D704,月別収支!$A$2:$H$13,2,FALSE),その他マスタ!$B$3)+IF(AND($L704=その他マスタ!$B$1,入力項目!$I$9="あり",$D704=入力項目!$D$4),その他マスタ!$B$2,0)</f>
        <v>150000</v>
      </c>
      <c r="X704" s="10">
        <f ca="1">-IF(入力項目!$K$5=TRUE,
IF($F704+$G704&lt;3,VLOOKUP($D704,月別収支!$A$2:$H$13,8,FALSE),0)+IFERROR(VLOOKUP($H704,住宅ローン計算!C:P,13,FALSE),0)+IF($F704&gt;1,IF(OR($G704=3,$G704=6,$G704=9,$G704=12),ROUNDUP(入力項目!$N$18/4,0),0),0),
VLOOKUP($D704,月別収支!$A$2:$H$13,8,FALSE))</f>
        <v>0</v>
      </c>
      <c r="Y704" s="10">
        <f ca="1">-VLOOKUP($D704,月別収支!$A$2:$H$13,3,FALSE)</f>
        <v>-75000</v>
      </c>
      <c r="Z704" s="10">
        <f ca="1">-VLOOKUP($D704,月別収支!$A$2:$H$13,4,FALSE)</f>
        <v>-27000</v>
      </c>
      <c r="AA704" s="10">
        <f ca="1">-VLOOKUP($D704,月別収支!$A$2:$H$13,6,FALSE)</f>
        <v>-10000</v>
      </c>
      <c r="AB704" s="10">
        <f ca="1">-(
VLOOKUP($D704,月別収支!$A$2:$H$13,5,FALSE)+IF(AND(入力項目!$I$27&lt;=$A704,ISEVEN($A704-入力項目!$I$27),入力項目!$I$28=$D704),入力項目!$I$26,0)
+IF(入力項目!$K$26=TRUE,
IFERROR(VLOOKUP($K704,マイカーローン計算!C:P,13,FALSE),0),
IFERROR(
  IF(AND($C704&gt;0,MOD($C704,入力項目!$N$22)=0,$D704=入力項目!$N$23),入力項目!$N$24,0),
 0
)
)
)</f>
        <v>-20000</v>
      </c>
      <c r="AC704" s="10">
        <f ca="1">-IF($A704&lt;入力項目!$N$33,入力項目!$N$35,IF(AND($A704=入力項目!$N$33,$D704&lt;=入力項目!$N$34),入力項目!$N$35,0))</f>
        <v>0</v>
      </c>
      <c r="AD704">
        <f ca="1">-(
_xlfn.IFS(
P704&lt;=入力項目!$S$11,0,
AND(P704&gt;=入力項目!$S$11+1,P704&lt;=3),IFERROR(VLOOKUP(入力項目!$S$12,子育て関連マスタ!$I$4:$M$5,4,FALSE),0),
AND(P704&gt;=4,P704&lt;=6),IFERROR(VLOOKUP(入力項目!$S$13,子育て関連マスタ!$I$9:$M$12,4,FALSE),0),
AND(P704&gt;=7,P704&lt;=12),IFERROR(VLOOKUP(入力項目!$S$14,子育て関連マスタ!$I$16:$M$17,4,FALSE),0),
AND(P704&gt;=13,P704&lt;=15),IFERROR(VLOOKUP(入力項目!$S$15,子育て関連マスタ!$I$21:$M$22,4,FALSE),0),
AND(P704&gt;=16,P704&lt;=18),IFERROR(VLOOKUP(入力項目!$S$16,子育て関連マスタ!$I$26:$M$28,4,FALSE),0),
AND(P704&gt;=19,P704&lt;=20,入力項目!$S$16="高専"),IFERROR(VLOOKUP(入力項目!$S$16,子育て関連マスタ!$I$26:$M$28,4,FALSE),0),
AND(P704&gt;=19,P704&lt;=20,入力項目!$S$16&lt;&gt;"高専"),IFERROR(VLOOKUP(入力項目!$S$17,子育て関連マスタ!$I$32:$M$37,4,FALSE),0),
AND(P704&gt;=21,P704&lt;=22,入力項目!$S$16="高専"),IFERROR(VLOOKUP(入力項目!$S$17,子育て関連マスタ!$I$32:$M$34,4,FALSE),0),
AND(P704&gt;=21,P704&lt;=22,入力項目!$S$16&lt;&gt;"高専"),IFERROR(VLOOKUP(入力項目!$S$17,子育て関連マスタ!$I$32:$M$34,4,FALSE),0),
P704&gt;=23,0
) +
IF($D704=4,
  IFERROR(_xlfn.IFS(
  P704&lt;=入力項目!$S$11,0,
  AND(P704=入力項目!$S$11),IFERROR(VLOOKUP(入力項目!$S$12,子育て関連マスタ!$I$4:$M$5,2,FALSE),0),
  AND(P704=4),IFERROR(VLOOKUP(入力項目!$S$13,子育て関連マスタ!$I$9:$M$12,2,FALSE),0),
  AND(P704=7),IFERROR(VLOOKUP(入力項目!$S$14,子育て関連マスタ!$I$16:$M$17,2,FALSE),0),
  AND(P704=13),IFERROR(VLOOKUP(入力項目!$S$15,子育て関連マスタ!$I$21:$M$22,2,FALSE),0),
  AND(P704=16),IFERROR(VLOOKUP(入力項目!$S$16,子育て関連マスタ!$I$26:$M$28,2,FALSE),0),
  AND(P704=19,入力項目!$S$16&lt;&gt;"高専"),IFERROR(VLOOKUP(入力項目!$S$17,子育て関連マスタ!$I$32:$M$37,2,FALSE),0),
  AND(P704=21,入力項目!$S$16="高専"),IFERROR(VLOOKUP(入力項目!$S$17,子育て関連マスタ!$I$32:$M$37,2,FALSE),0),
  P704&gt;=22,0
  ),0),0
) +
IF(AND(P704&gt;=1,P704&lt;=15),IF($D704=入力項目!$S$8,入力項目!$S$3,0),0) +
IF(AND(P704&gt;=1,P704&lt;=15),IF($D704=5,入力項目!$S$4,0),0) +
IF(AND(P704&gt;=1,P704&lt;=15),IF($D704=12,入力項目!$S$5,0),0) +
IF(AND(入力項目!$S$7=$A704,入力項目!$S$8=$D704),子育て関連マスタ!$C$14,0) +
IFERROR(IF(AND(YEAR(EDATE(DATE(入力項目!$S$7,入力項目!$S$8,1),1))=$A704,MONTH(EDATE(DATE(入力項目!$S$7,入力項目!$S$8,1),1))=$D704),子育て関連マスタ!$C$15,0),0) +
IF(AND(OR(P704=3,P704=5,P704=7),$D704=11),子育て関連マスタ!$C$17,0) +
IF(AND(P704=20,$D704=1),子育て関連マスタ!$C$18,0) +
IF(AND(P704=20,$D704=1),
IFERROR(_xlfn.IFS(
入力項目!$S$10="男",子育て関連マスタ!$C$18,
入力項目!$S$10="女",子育て関連マスタ!$C$19
),0),0
) +
IF(AND(P704&gt;=入力項目!$S$18,P704&lt;=入力項目!$S$19),入力項目!$S$20,0) +
IF(AND(P704&gt;=入力項目!$S$21,P704&lt;=入力項目!$S$22),入力項目!$S$23,0) +
IF(AND(P704&gt;=入力項目!$S$24,P704&lt;=入力項目!$S$25),入力項目!$S$26,0)
)</f>
        <v>0</v>
      </c>
      <c r="AE704">
        <f ca="1">-(
_xlfn.IFS(
Q704&lt;=入力項目!$S$11,0,
AND(Q704&gt;=入力項目!$S$11+1,Q704&lt;=3),IFERROR(VLOOKUP(入力項目!$S$12,子育て関連マスタ!$I$4:$M$5,4,FALSE),0),
AND(Q704&gt;=4,Q704&lt;=6),IFERROR(VLOOKUP(入力項目!$S$13,子育て関連マスタ!$I$9:$M$12,4,FALSE),0),
AND(Q704&gt;=7,Q704&lt;=12),IFERROR(VLOOKUP(入力項目!$S$14,子育て関連マスタ!$I$16:$M$17,4,FALSE),0),
AND(Q704&gt;=13,Q704&lt;=15),IFERROR(VLOOKUP(入力項目!$S$15,子育て関連マスタ!$I$21:$M$22,4,FALSE),0),
AND(Q704&gt;=16,Q704&lt;=18),IFERROR(VLOOKUP(入力項目!$S$16,子育て関連マスタ!$I$26:$M$28,4,FALSE),0),
AND(Q704&gt;=19,Q704&lt;=20,入力項目!$S$16="高専"),IFERROR(VLOOKUP(入力項目!$S$16,子育て関連マスタ!$I$26:$M$28,4,FALSE),0),
AND(Q704&gt;=19,Q704&lt;=20,入力項目!$S$16&lt;&gt;"高専"),IFERROR(VLOOKUP(入力項目!$S$17,子育て関連マスタ!$I$32:$M$37,4,FALSE),0),
AND(Q704&gt;=21,Q704&lt;=22,入力項目!$S$16="高専"),IFERROR(VLOOKUP(入力項目!$S$17,子育て関連マスタ!$I$32:$M$34,4,FALSE),0),
AND(Q704&gt;=21,Q704&lt;=22,入力項目!$S$16&lt;&gt;"高専"),IFERROR(VLOOKUP(入力項目!$S$17,子育て関連マスタ!$I$32:$M$34,4,FALSE),0),
Q704&gt;=23,0
) +
IF($D704=4,
  IFERROR(_xlfn.IFS(
  Q704&lt;=入力項目!$S$11,0,
  AND(Q704=入力項目!$S$11),IFERROR(VLOOKUP(入力項目!$S$12,子育て関連マスタ!$I$4:$M$5,2,FALSE),0),
  AND(Q704=4),IFERROR(VLOOKUP(入力項目!$S$13,子育て関連マスタ!$I$9:$M$12,2,FALSE),0),
  AND(Q704=7),IFERROR(VLOOKUP(入力項目!$S$14,子育て関連マスタ!$I$16:$M$17,2,FALSE),0),
  AND(Q704=13),IFERROR(VLOOKUP(入力項目!$S$15,子育て関連マスタ!$I$21:$M$22,2,FALSE),0),
  AND(Q704=16),IFERROR(VLOOKUP(入力項目!$S$16,子育て関連マスタ!$I$26:$M$28,2,FALSE),0),
  AND(Q704=19,入力項目!$S$16&lt;&gt;"高専"),IFERROR(VLOOKUP(入力項目!$S$17,子育て関連マスタ!$I$32:$M$37,2,FALSE),0),
  AND(Q704=21,入力項目!$S$16="高専"),IFERROR(VLOOKUP(入力項目!$S$17,子育て関連マスタ!$I$32:$M$37,2,FALSE),0),
  Q704&gt;=22,0
  ),0),0
) +
IF(AND(Q704&gt;=1,Q704&lt;=15),IF($D704=入力項目!$S$8,入力項目!$S$3,0),0) +
IF(AND(Q704&gt;=1,Q704&lt;=15),IF($D704=5,入力項目!$S$4,0),0) +
IF(AND(Q704&gt;=1,Q704&lt;=15),IF($D704=12,入力項目!$S$5,0),0) +
IF(AND(入力項目!$S$7=$A704,入力項目!$S$8=$D704),子育て関連マスタ!$C$14,0) +
IFERROR(IF(AND(YEAR(EDATE(DATE(入力項目!$S$7,入力項目!$S$8,1),1))=$A704,MONTH(EDATE(DATE(入力項目!$S$7,入力項目!$S$8,1),1))=$D704),子育て関連マスタ!$C$15,0),0) +
IF(AND(OR(Q704=3,Q704=5,Q704=7),$D704=11),子育て関連マスタ!$C$17,0) +
IF(AND(Q704=20,$D704=1),子育て関連マスタ!$C$18,0) +
IF(AND(Q704=20,$D704=1),
IFERROR(_xlfn.IFS(
入力項目!$S$10="男",子育て関連マスタ!$C$18,
入力項目!$S$10="女",子育て関連マスタ!$C$19
),0),0
) +
IF(AND(Q704&gt;=入力項目!$S$18,Q704&lt;=入力項目!$S$19),入力項目!$S$20,0) +
IF(AND(Q704&gt;=入力項目!$S$21,Q704&lt;=入力項目!$S$22),入力項目!$S$23,0) +
IF(AND(Q704&gt;=入力項目!$S$24,Q704&lt;=入力項目!$S$25),入力項目!$S$26,0)
)</f>
        <v>0</v>
      </c>
      <c r="AF704">
        <f ca="1">-(
_xlfn.IFS(
R704&lt;=入力項目!$S$11,0,
AND(R704&gt;=入力項目!$S$11+1,R704&lt;=3),IFERROR(VLOOKUP(入力項目!$S$12,子育て関連マスタ!$I$4:$M$5,4,FALSE),0),
AND(R704&gt;=4,R704&lt;=6),IFERROR(VLOOKUP(入力項目!$S$13,子育て関連マスタ!$I$9:$M$12,4,FALSE),0),
AND(R704&gt;=7,R704&lt;=12),IFERROR(VLOOKUP(入力項目!$S$14,子育て関連マスタ!$I$16:$M$17,4,FALSE),0),
AND(R704&gt;=13,R704&lt;=15),IFERROR(VLOOKUP(入力項目!$S$15,子育て関連マスタ!$I$21:$M$22,4,FALSE),0),
AND(R704&gt;=16,R704&lt;=18),IFERROR(VLOOKUP(入力項目!$S$16,子育て関連マスタ!$I$26:$M$28,4,FALSE),0),
AND(R704&gt;=19,R704&lt;=20,入力項目!$S$16="高専"),IFERROR(VLOOKUP(入力項目!$S$16,子育て関連マスタ!$I$26:$M$28,4,FALSE),0),
AND(R704&gt;=19,R704&lt;=20,入力項目!$S$16&lt;&gt;"高専"),IFERROR(VLOOKUP(入力項目!$S$17,子育て関連マスタ!$I$32:$M$37,4,FALSE),0),
AND(R704&gt;=21,R704&lt;=22,入力項目!$S$16="高専"),IFERROR(VLOOKUP(入力項目!$S$17,子育て関連マスタ!$I$32:$M$34,4,FALSE),0),
AND(R704&gt;=21,R704&lt;=22,入力項目!$S$16&lt;&gt;"高専"),IFERROR(VLOOKUP(入力項目!$S$17,子育て関連マスタ!$I$32:$M$34,4,FALSE),0),
R704&gt;=23,0
) +
IF($D704=4,
  IFERROR(_xlfn.IFS(
  R704&lt;=入力項目!$S$11,0,
  AND(R704=入力項目!$S$11),IFERROR(VLOOKUP(入力項目!$S$12,子育て関連マスタ!$I$4:$M$5,2,FALSE),0),
  AND(R704=4),IFERROR(VLOOKUP(入力項目!$S$13,子育て関連マスタ!$I$9:$M$12,2,FALSE),0),
  AND(R704=7),IFERROR(VLOOKUP(入力項目!$S$14,子育て関連マスタ!$I$16:$M$17,2,FALSE),0),
  AND(R704=13),IFERROR(VLOOKUP(入力項目!$S$15,子育て関連マスタ!$I$21:$M$22,2,FALSE),0),
  AND(R704=16),IFERROR(VLOOKUP(入力項目!$S$16,子育て関連マスタ!$I$26:$M$28,2,FALSE),0),
  AND(R704=19,入力項目!$S$16&lt;&gt;"高専"),IFERROR(VLOOKUP(入力項目!$S$17,子育て関連マスタ!$I$32:$M$37,2,FALSE),0),
  AND(R704=21,入力項目!$S$16="高専"),IFERROR(VLOOKUP(入力項目!$S$17,子育て関連マスタ!$I$32:$M$37,2,FALSE),0),
  R704&gt;=22,0
  ),0),0
) +
IF(AND(R704&gt;=1,R704&lt;=15),IF($D704=入力項目!$S$8,入力項目!$S$3,0),0) +
IF(AND(R704&gt;=1,R704&lt;=15),IF($D704=5,入力項目!$S$4,0),0) +
IF(AND(R704&gt;=1,R704&lt;=15),IF($D704=12,入力項目!$S$5,0),0) +
IF(AND(入力項目!$S$7=$A704,入力項目!$S$8=$D704),子育て関連マスタ!$C$14,0) +
IFERROR(IF(AND(YEAR(EDATE(DATE(入力項目!$S$7,入力項目!$S$8,1),1))=$A704,MONTH(EDATE(DATE(入力項目!$S$7,入力項目!$S$8,1),1))=$D704),子育て関連マスタ!$C$15,0),0) +
IF(AND(OR(R704=3,R704=5,R704=7),$D704=11),子育て関連マスタ!$C$17,0) +
IF(AND(R704=20,$D704=1),子育て関連マスタ!$C$18,0) +
IF(AND(R704=20,$D704=1),
IFERROR(_xlfn.IFS(
入力項目!$S$10="男",子育て関連マスタ!$C$18,
入力項目!$S$10="女",子育て関連マスタ!$C$19
),0),0
) +
IF(AND(R704&gt;=入力項目!$S$18,R704&lt;=入力項目!$S$19),入力項目!$S$20,0) +
IF(AND(R704&gt;=入力項目!$S$21,R704&lt;=入力項目!$S$22),入力項目!$S$23,0) +
IF(AND(R704&gt;=入力項目!$S$24,R704&lt;=入力項目!$S$25),入力項目!$S$26,0)
)</f>
        <v>0</v>
      </c>
      <c r="AG704">
        <f ca="1">-(
_xlfn.IFS(
S704&lt;=入力項目!$S$11,0,
AND(S704&gt;=入力項目!$S$11+1,S704&lt;=3),IFERROR(VLOOKUP(入力項目!$S$12,子育て関連マスタ!$I$4:$M$5,4,FALSE),0),
AND(S704&gt;=4,S704&lt;=6),IFERROR(VLOOKUP(入力項目!$S$13,子育て関連マスタ!$I$9:$M$12,4,FALSE),0),
AND(S704&gt;=7,S704&lt;=12),IFERROR(VLOOKUP(入力項目!$S$14,子育て関連マスタ!$I$16:$M$17,4,FALSE),0),
AND(S704&gt;=13,S704&lt;=15),IFERROR(VLOOKUP(入力項目!$S$15,子育て関連マスタ!$I$21:$M$22,4,FALSE),0),
AND(S704&gt;=16,S704&lt;=18),IFERROR(VLOOKUP(入力項目!$S$16,子育て関連マスタ!$I$26:$M$28,4,FALSE),0),
AND(S704&gt;=19,S704&lt;=20,入力項目!$S$16="高専"),IFERROR(VLOOKUP(入力項目!$S$16,子育て関連マスタ!$I$26:$M$28,4,FALSE),0),
AND(S704&gt;=19,S704&lt;=20,入力項目!$S$16&lt;&gt;"高専"),IFERROR(VLOOKUP(入力項目!$S$17,子育て関連マスタ!$I$32:$M$37,4,FALSE),0),
AND(S704&gt;=21,S704&lt;=22,入力項目!$S$16="高専"),IFERROR(VLOOKUP(入力項目!$S$17,子育て関連マスタ!$I$32:$M$34,4,FALSE),0),
AND(S704&gt;=21,S704&lt;=22,入力項目!$S$16&lt;&gt;"高専"),IFERROR(VLOOKUP(入力項目!$S$17,子育て関連マスタ!$I$32:$M$34,4,FALSE),0),
S704&gt;=23,0
) +
IF($D704=4,
  IFERROR(_xlfn.IFS(
  S704&lt;=入力項目!$S$11,0,
  AND(S704=入力項目!$S$11),IFERROR(VLOOKUP(入力項目!$S$12,子育て関連マスタ!$I$4:$M$5,2,FALSE),0),
  AND(S704=4),IFERROR(VLOOKUP(入力項目!$S$13,子育て関連マスタ!$I$9:$M$12,2,FALSE),0),
  AND(S704=7),IFERROR(VLOOKUP(入力項目!$S$14,子育て関連マスタ!$I$16:$M$17,2,FALSE),0),
  AND(S704=13),IFERROR(VLOOKUP(入力項目!$S$15,子育て関連マスタ!$I$21:$M$22,2,FALSE),0),
  AND(S704=16),IFERROR(VLOOKUP(入力項目!$S$16,子育て関連マスタ!$I$26:$M$28,2,FALSE),0),
  AND(S704=19,入力項目!$S$16&lt;&gt;"高専"),IFERROR(VLOOKUP(入力項目!$S$17,子育て関連マスタ!$I$32:$M$37,2,FALSE),0),
  AND(S704=21,入力項目!$S$16="高専"),IFERROR(VLOOKUP(入力項目!$S$17,子育て関連マスタ!$I$32:$M$37,2,FALSE),0),
  S704&gt;=22,0
  ),0),0
) +
IF(AND(S704&gt;=1,S704&lt;=15),IF($D704=入力項目!$S$8,入力項目!$S$3,0),0) +
IF(AND(S704&gt;=1,S704&lt;=15),IF($D704=5,入力項目!$S$4,0),0) +
IF(AND(S704&gt;=1,S704&lt;=15),IF($D704=12,入力項目!$S$5,0),0) +
IF(AND(入力項目!$S$7=$A704,入力項目!$S$8=$D704),子育て関連マスタ!$C$14,0) +
IFERROR(IF(AND(YEAR(EDATE(DATE(入力項目!$S$7,入力項目!$S$8,1),1))=$A704,MONTH(EDATE(DATE(入力項目!$S$7,入力項目!$S$8,1),1))=$D704),子育て関連マスタ!$C$15,0),0) +
IF(AND(OR(S704=3,S704=5,S704=7),$D704=11),子育て関連マスタ!$C$17,0) +
IF(AND(S704=20,$D704=1),子育て関連マスタ!$C$18,0) +
IF(AND(S704=20,$D704=1),
IFERROR(_xlfn.IFS(
入力項目!$S$10="男",子育て関連マスタ!$C$18,
入力項目!$S$10="女",子育て関連マスタ!$C$19
),0),0
) +
IF(AND(S704&gt;=入力項目!$S$18,S704&lt;=入力項目!$S$19),入力項目!$S$20,0) +
IF(AND(S704&gt;=入力項目!$S$21,S704&lt;=入力項目!$S$22),入力項目!$S$23,0) +
IF(AND(S704&gt;=入力項目!$S$24,S704&lt;=入力項目!$S$25),入力項目!$S$26,0)
)</f>
        <v>0</v>
      </c>
      <c r="AH704">
        <f ca="1">-(
_xlfn.IFS(
T704&lt;=入力項目!$S$11,0,
AND(T704&gt;=入力項目!$S$11+1,T704&lt;=3),IFERROR(VLOOKUP(入力項目!$S$12,子育て関連マスタ!$I$4:$M$5,4,FALSE),0),
AND(T704&gt;=4,T704&lt;=6),IFERROR(VLOOKUP(入力項目!$S$13,子育て関連マスタ!$I$9:$M$12,4,FALSE),0),
AND(T704&gt;=7,T704&lt;=12),IFERROR(VLOOKUP(入力項目!$S$14,子育て関連マスタ!$I$16:$M$17,4,FALSE),0),
AND(T704&gt;=13,T704&lt;=15),IFERROR(VLOOKUP(入力項目!$S$15,子育て関連マスタ!$I$21:$M$22,4,FALSE),0),
AND(T704&gt;=16,T704&lt;=18),IFERROR(VLOOKUP(入力項目!$S$16,子育て関連マスタ!$I$26:$M$28,4,FALSE),0),
AND(T704&gt;=19,T704&lt;=20,入力項目!$S$16="高専"),IFERROR(VLOOKUP(入力項目!$S$16,子育て関連マスタ!$I$26:$M$28,4,FALSE),0),
AND(T704&gt;=19,T704&lt;=20,入力項目!$S$16&lt;&gt;"高専"),IFERROR(VLOOKUP(入力項目!$S$17,子育て関連マスタ!$I$32:$M$37,4,FALSE),0),
AND(T704&gt;=21,T704&lt;=22,入力項目!$S$16="高専"),IFERROR(VLOOKUP(入力項目!$S$17,子育て関連マスタ!$I$32:$M$34,4,FALSE),0),
AND(T704&gt;=21,T704&lt;=22,入力項目!$S$16&lt;&gt;"高専"),IFERROR(VLOOKUP(入力項目!$S$17,子育て関連マスタ!$I$32:$M$34,4,FALSE),0),
T704&gt;=23,0
) +
IF($D704=4,
  IFERROR(_xlfn.IFS(
  T704&lt;=入力項目!$S$11,0,
  AND(T704=入力項目!$S$11),IFERROR(VLOOKUP(入力項目!$S$12,子育て関連マスタ!$I$4:$M$5,2,FALSE),0),
  AND(T704=4),IFERROR(VLOOKUP(入力項目!$S$13,子育て関連マスタ!$I$9:$M$12,2,FALSE),0),
  AND(T704=7),IFERROR(VLOOKUP(入力項目!$S$14,子育て関連マスタ!$I$16:$M$17,2,FALSE),0),
  AND(T704=13),IFERROR(VLOOKUP(入力項目!$S$15,子育て関連マスタ!$I$21:$M$22,2,FALSE),0),
  AND(T704=16),IFERROR(VLOOKUP(入力項目!$S$16,子育て関連マスタ!$I$26:$M$28,2,FALSE),0),
  AND(T704=19,入力項目!$S$16&lt;&gt;"高専"),IFERROR(VLOOKUP(入力項目!$S$17,子育て関連マスタ!$I$32:$M$37,2,FALSE),0),
  AND(T704=21,入力項目!$S$16="高専"),IFERROR(VLOOKUP(入力項目!$S$17,子育て関連マスタ!$I$32:$M$37,2,FALSE),0),
  T704&gt;=22,0
  ),0),0
) +
IF(AND(T704&gt;=1,T704&lt;=15),IF($D704=入力項目!$S$8,入力項目!$S$3,0),0) +
IF(AND(T704&gt;=1,T704&lt;=15),IF($D704=5,入力項目!$S$4,0),0) +
IF(AND(T704&gt;=1,T704&lt;=15),IF($D704=12,入力項目!$S$5,0),0) +
IF(AND(入力項目!$S$7=$A704,入力項目!$S$8=$D704),子育て関連マスタ!$C$14,0) +
IFERROR(IF(AND(YEAR(EDATE(DATE(入力項目!$S$7,入力項目!$S$8,1),1))=$A704,MONTH(EDATE(DATE(入力項目!$S$7,入力項目!$S$8,1),1))=$D704),子育て関連マスタ!$C$15,0),0) +
IF(AND(OR(T704=3,T704=5,T704=7),$D704=11),子育て関連マスタ!$C$17,0) +
IF(AND(T704=20,$D704=1),子育て関連マスタ!$C$18,0) +
IF(AND(T704=20,$D704=1),
IFERROR(_xlfn.IFS(
入力項目!$S$10="男",子育て関連マスタ!$C$18,
入力項目!$S$10="女",子育て関連マスタ!$C$19
),0),0
) +
IF(AND(T704&gt;=入力項目!$S$18,T704&lt;=入力項目!$S$19),入力項目!$S$20,0) +
IF(AND(T704&gt;=入力項目!$S$21,T704&lt;=入力項目!$S$22),入力項目!$S$23,0) +
IF(AND(T704&gt;=入力項目!$S$24,T704&lt;=入力項目!$S$25),入力項目!$S$26,0)
)</f>
        <v>0</v>
      </c>
      <c r="AI704">
        <f ca="1">-(
_xlfn.IFS(
U704&lt;=入力項目!$S$11,0,
AND(U704&gt;=入力項目!$S$11+1,U704&lt;=3),IFERROR(VLOOKUP(入力項目!$S$12,子育て関連マスタ!$I$4:$M$5,4,FALSE),0),
AND(U704&gt;=4,U704&lt;=6),IFERROR(VLOOKUP(入力項目!$S$13,子育て関連マスタ!$I$9:$M$12,4,FALSE),0),
AND(U704&gt;=7,U704&lt;=12),IFERROR(VLOOKUP(入力項目!$S$14,子育て関連マスタ!$I$16:$M$17,4,FALSE),0),
AND(U704&gt;=13,U704&lt;=15),IFERROR(VLOOKUP(入力項目!$S$15,子育て関連マスタ!$I$21:$M$22,4,FALSE),0),
AND(U704&gt;=16,U704&lt;=18),IFERROR(VLOOKUP(入力項目!$S$16,子育て関連マスタ!$I$26:$M$28,4,FALSE),0),
AND(U704&gt;=19,U704&lt;=20,入力項目!$S$16="高専"),IFERROR(VLOOKUP(入力項目!$S$16,子育て関連マスタ!$I$26:$M$28,4,FALSE),0),
AND(U704&gt;=19,U704&lt;=20,入力項目!$S$16&lt;&gt;"高専"),IFERROR(VLOOKUP(入力項目!$S$17,子育て関連マスタ!$I$32:$M$37,4,FALSE),0),
AND(U704&gt;=21,U704&lt;=22,入力項目!$S$16="高専"),IFERROR(VLOOKUP(入力項目!$S$17,子育て関連マスタ!$I$32:$M$34,4,FALSE),0),
AND(U704&gt;=21,U704&lt;=22,入力項目!$S$16&lt;&gt;"高専"),IFERROR(VLOOKUP(入力項目!$S$17,子育て関連マスタ!$I$32:$M$34,4,FALSE),0),
U704&gt;=23,0
) +
IF($D704=4,
  IFERROR(_xlfn.IFS(
  U704&lt;=入力項目!$S$11,0,
  AND(U704=入力項目!$S$11),IFERROR(VLOOKUP(入力項目!$S$12,子育て関連マスタ!$I$4:$M$5,2,FALSE),0),
  AND(U704=4),IFERROR(VLOOKUP(入力項目!$S$13,子育て関連マスタ!$I$9:$M$12,2,FALSE),0),
  AND(U704=7),IFERROR(VLOOKUP(入力項目!$S$14,子育て関連マスタ!$I$16:$M$17,2,FALSE),0),
  AND(U704=13),IFERROR(VLOOKUP(入力項目!$S$15,子育て関連マスタ!$I$21:$M$22,2,FALSE),0),
  AND(U704=16),IFERROR(VLOOKUP(入力項目!$S$16,子育て関連マスタ!$I$26:$M$28,2,FALSE),0),
  AND(U704=19,入力項目!$S$16&lt;&gt;"高専"),IFERROR(VLOOKUP(入力項目!$S$17,子育て関連マスタ!$I$32:$M$37,2,FALSE),0),
  AND(U704=21,入力項目!$S$16="高専"),IFERROR(VLOOKUP(入力項目!$S$17,子育て関連マスタ!$I$32:$M$37,2,FALSE),0),
  U704&gt;=22,0
  ),0),0
) +
IF(AND(U704&gt;=1,U704&lt;=15),IF($D704=入力項目!$S$8,入力項目!$S$3,0),0) +
IF(AND(U704&gt;=1,U704&lt;=15),IF($D704=5,入力項目!$S$4,0),0) +
IF(AND(U704&gt;=1,U704&lt;=15),IF($D704=12,入力項目!$S$5,0),0) +
IF(AND(入力項目!$S$7=$A704,入力項目!$S$8=$D704),子育て関連マスタ!$C$14,0) +
IFERROR(IF(AND(YEAR(EDATE(DATE(入力項目!$S$7,入力項目!$S$8,1),1))=$A704,MONTH(EDATE(DATE(入力項目!$S$7,入力項目!$S$8,1),1))=$D704),子育て関連マスタ!$C$15,0),0) +
IF(AND(OR(U704=3,U704=5,U704=7),$D704=11),子育て関連マスタ!$C$17,0) +
IF(AND(U704=20,$D704=1),子育て関連マスタ!$C$18,0) +
IF(AND(U704=20,$D704=1),
IFERROR(_xlfn.IFS(
入力項目!$S$10="男",子育て関連マスタ!$C$18,
入力項目!$S$10="女",子育て関連マスタ!$C$19
),0),0
) +
IF(AND(U704&gt;=入力項目!$S$18,U704&lt;=入力項目!$S$19),入力項目!$S$20,0) +
IF(AND(U704&gt;=入力項目!$S$21,U704&lt;=入力項目!$S$22),入力項目!$S$23,0) +
IF(AND(U704&gt;=入力項目!$S$24,U704&lt;=入力項目!$S$25),入力項目!$S$26,0)
)</f>
        <v>0</v>
      </c>
      <c r="AJ704" s="10">
        <f ca="1">-VLOOKUP($D704,月別収支!$A$2:$H$13,7,FALSE)</f>
        <v>-20000</v>
      </c>
    </row>
    <row r="705" spans="1:36" x14ac:dyDescent="0.4">
      <c r="A705">
        <f t="shared" ca="1" si="190"/>
        <v>2083</v>
      </c>
      <c r="B705">
        <f t="shared" ca="1" si="180"/>
        <v>2082</v>
      </c>
      <c r="C705">
        <f t="shared" ca="1" si="181"/>
        <v>59</v>
      </c>
      <c r="D705">
        <f t="shared" ca="1" si="191"/>
        <v>3</v>
      </c>
      <c r="E705" t="str">
        <f t="shared" ca="1" si="175"/>
        <v>2083年3月</v>
      </c>
      <c r="F705">
        <f ca="1">IF(OR(入力項目!$N$5&lt;$A705,AND(入力項目!$N$5=$A705,入力項目!$N$6&lt;$D705)),IF(F704=0,1,IF(G705=12,F704+1,F704)),0)</f>
        <v>58</v>
      </c>
      <c r="G705">
        <f ca="1">IF(OR(入力項目!$N$5&lt;$A705,AND(入力項目!$N$5=$A705,入力項目!$N$6&lt;$D705)),IF(G704=12,1,G704+1),0)</f>
        <v>5</v>
      </c>
      <c r="H705" t="str">
        <f t="shared" ca="1" si="176"/>
        <v>58_5</v>
      </c>
      <c r="I705">
        <f ca="1">IF(
  IFERROR(AND($C705&gt;0,MOD($C705,入力項目!$N$22)=0,$D705=入力項目!$N$23), FALSE),
  1,
  IF(
    AND(I704&gt;0,J704=12),
    IF(I704=入力項目!$N$28, 0, I704+1),
    I704
  )
)</f>
        <v>0</v>
      </c>
      <c r="J705">
        <f ca="1">IF($D705=入力項目!$N$23,1,IFERROR(J704+1,1))</f>
        <v>10</v>
      </c>
      <c r="K705" t="str">
        <f t="shared" ca="1" si="177"/>
        <v>0_10</v>
      </c>
      <c r="L705">
        <f ca="1">L704+IF(入力項目!$D$4=$D705,1,0)</f>
        <v>87</v>
      </c>
      <c r="M705" t="str">
        <f t="shared" ca="1" si="178"/>
        <v>87歳</v>
      </c>
      <c r="N705">
        <f t="shared" ca="1" si="182"/>
        <v>88</v>
      </c>
      <c r="O705" t="str">
        <f t="shared" ca="1" si="179"/>
        <v>88歳</v>
      </c>
      <c r="P705">
        <f t="shared" ca="1" si="183"/>
        <v>62</v>
      </c>
      <c r="Q705">
        <f t="shared" ca="1" si="184"/>
        <v>60</v>
      </c>
      <c r="R705">
        <f t="shared" ca="1" si="185"/>
        <v>2083</v>
      </c>
      <c r="S705">
        <f t="shared" ca="1" si="186"/>
        <v>2083</v>
      </c>
      <c r="T705">
        <f t="shared" ca="1" si="187"/>
        <v>2083</v>
      </c>
      <c r="U705">
        <f t="shared" ca="1" si="188"/>
        <v>2083</v>
      </c>
      <c r="V705" s="10">
        <f t="shared" ca="1" si="189"/>
        <v>52581925</v>
      </c>
      <c r="W705" s="10">
        <f ca="1">IF($L705&lt;その他マスタ!$B$1,VLOOKUP($D705,月別収支!$A$2:$H$13,2,FALSE),その他マスタ!$B$3)+IF(AND($L705=その他マスタ!$B$1,入力項目!$I$9="あり",$D705=入力項目!$D$4),その他マスタ!$B$2,0)</f>
        <v>150000</v>
      </c>
      <c r="X705" s="10">
        <f ca="1">-IF(入力項目!$K$5=TRUE,
IF($F705+$G705&lt;3,VLOOKUP($D705,月別収支!$A$2:$H$13,8,FALSE),0)+IFERROR(VLOOKUP($H705,住宅ローン計算!C:P,13,FALSE),0)+IF($F705&gt;1,IF(OR($G705=3,$G705=6,$G705=9,$G705=12),ROUNDUP(入力項目!$N$18/4,0),0),0),
VLOOKUP($D705,月別収支!$A$2:$H$13,8,FALSE))</f>
        <v>0</v>
      </c>
      <c r="Y705" s="10">
        <f ca="1">-VLOOKUP($D705,月別収支!$A$2:$H$13,3,FALSE)</f>
        <v>-75000</v>
      </c>
      <c r="Z705" s="10">
        <f ca="1">-VLOOKUP($D705,月別収支!$A$2:$H$13,4,FALSE)</f>
        <v>-27000</v>
      </c>
      <c r="AA705" s="10">
        <f ca="1">-VLOOKUP($D705,月別収支!$A$2:$H$13,6,FALSE)</f>
        <v>-10000</v>
      </c>
      <c r="AB705" s="10">
        <f ca="1">-(
VLOOKUP($D705,月別収支!$A$2:$H$13,5,FALSE)+IF(AND(入力項目!$I$27&lt;=$A705,ISEVEN($A705-入力項目!$I$27),入力項目!$I$28=$D705),入力項目!$I$26,0)
+IF(入力項目!$K$26=TRUE,
IFERROR(VLOOKUP($K705,マイカーローン計算!C:P,13,FALSE),0),
IFERROR(
  IF(AND($C705&gt;0,MOD($C705,入力項目!$N$22)=0,$D705=入力項目!$N$23),入力項目!$N$24,0),
 0
)
)
)</f>
        <v>-20000</v>
      </c>
      <c r="AC705" s="10">
        <f ca="1">-IF($A705&lt;入力項目!$N$33,入力項目!$N$35,IF(AND($A705=入力項目!$N$33,$D705&lt;=入力項目!$N$34),入力項目!$N$35,0))</f>
        <v>0</v>
      </c>
      <c r="AD705">
        <f ca="1">-(
_xlfn.IFS(
P705&lt;=入力項目!$S$11,0,
AND(P705&gt;=入力項目!$S$11+1,P705&lt;=3),IFERROR(VLOOKUP(入力項目!$S$12,子育て関連マスタ!$I$4:$M$5,4,FALSE),0),
AND(P705&gt;=4,P705&lt;=6),IFERROR(VLOOKUP(入力項目!$S$13,子育て関連マスタ!$I$9:$M$12,4,FALSE),0),
AND(P705&gt;=7,P705&lt;=12),IFERROR(VLOOKUP(入力項目!$S$14,子育て関連マスタ!$I$16:$M$17,4,FALSE),0),
AND(P705&gt;=13,P705&lt;=15),IFERROR(VLOOKUP(入力項目!$S$15,子育て関連マスタ!$I$21:$M$22,4,FALSE),0),
AND(P705&gt;=16,P705&lt;=18),IFERROR(VLOOKUP(入力項目!$S$16,子育て関連マスタ!$I$26:$M$28,4,FALSE),0),
AND(P705&gt;=19,P705&lt;=20,入力項目!$S$16="高専"),IFERROR(VLOOKUP(入力項目!$S$16,子育て関連マスタ!$I$26:$M$28,4,FALSE),0),
AND(P705&gt;=19,P705&lt;=20,入力項目!$S$16&lt;&gt;"高専"),IFERROR(VLOOKUP(入力項目!$S$17,子育て関連マスタ!$I$32:$M$37,4,FALSE),0),
AND(P705&gt;=21,P705&lt;=22,入力項目!$S$16="高専"),IFERROR(VLOOKUP(入力項目!$S$17,子育て関連マスタ!$I$32:$M$34,4,FALSE),0),
AND(P705&gt;=21,P705&lt;=22,入力項目!$S$16&lt;&gt;"高専"),IFERROR(VLOOKUP(入力項目!$S$17,子育て関連マスタ!$I$32:$M$34,4,FALSE),0),
P705&gt;=23,0
) +
IF($D705=4,
  IFERROR(_xlfn.IFS(
  P705&lt;=入力項目!$S$11,0,
  AND(P705=入力項目!$S$11),IFERROR(VLOOKUP(入力項目!$S$12,子育て関連マスタ!$I$4:$M$5,2,FALSE),0),
  AND(P705=4),IFERROR(VLOOKUP(入力項目!$S$13,子育て関連マスタ!$I$9:$M$12,2,FALSE),0),
  AND(P705=7),IFERROR(VLOOKUP(入力項目!$S$14,子育て関連マスタ!$I$16:$M$17,2,FALSE),0),
  AND(P705=13),IFERROR(VLOOKUP(入力項目!$S$15,子育て関連マスタ!$I$21:$M$22,2,FALSE),0),
  AND(P705=16),IFERROR(VLOOKUP(入力項目!$S$16,子育て関連マスタ!$I$26:$M$28,2,FALSE),0),
  AND(P705=19,入力項目!$S$16&lt;&gt;"高専"),IFERROR(VLOOKUP(入力項目!$S$17,子育て関連マスタ!$I$32:$M$37,2,FALSE),0),
  AND(P705=21,入力項目!$S$16="高専"),IFERROR(VLOOKUP(入力項目!$S$17,子育て関連マスタ!$I$32:$M$37,2,FALSE),0),
  P705&gt;=22,0
  ),0),0
) +
IF(AND(P705&gt;=1,P705&lt;=15),IF($D705=入力項目!$S$8,入力項目!$S$3,0),0) +
IF(AND(P705&gt;=1,P705&lt;=15),IF($D705=5,入力項目!$S$4,0),0) +
IF(AND(P705&gt;=1,P705&lt;=15),IF($D705=12,入力項目!$S$5,0),0) +
IF(AND(入力項目!$S$7=$A705,入力項目!$S$8=$D705),子育て関連マスタ!$C$14,0) +
IFERROR(IF(AND(YEAR(EDATE(DATE(入力項目!$S$7,入力項目!$S$8,1),1))=$A705,MONTH(EDATE(DATE(入力項目!$S$7,入力項目!$S$8,1),1))=$D705),子育て関連マスタ!$C$15,0),0) +
IF(AND(OR(P705=3,P705=5,P705=7),$D705=11),子育て関連マスタ!$C$17,0) +
IF(AND(P705=20,$D705=1),子育て関連マスタ!$C$18,0) +
IF(AND(P705=20,$D705=1),
IFERROR(_xlfn.IFS(
入力項目!$S$10="男",子育て関連マスタ!$C$18,
入力項目!$S$10="女",子育て関連マスタ!$C$19
),0),0
) +
IF(AND(P705&gt;=入力項目!$S$18,P705&lt;=入力項目!$S$19),入力項目!$S$20,0) +
IF(AND(P705&gt;=入力項目!$S$21,P705&lt;=入力項目!$S$22),入力項目!$S$23,0) +
IF(AND(P705&gt;=入力項目!$S$24,P705&lt;=入力項目!$S$25),入力項目!$S$26,0)
)</f>
        <v>0</v>
      </c>
      <c r="AE705">
        <f ca="1">-(
_xlfn.IFS(
Q705&lt;=入力項目!$S$11,0,
AND(Q705&gt;=入力項目!$S$11+1,Q705&lt;=3),IFERROR(VLOOKUP(入力項目!$S$12,子育て関連マスタ!$I$4:$M$5,4,FALSE),0),
AND(Q705&gt;=4,Q705&lt;=6),IFERROR(VLOOKUP(入力項目!$S$13,子育て関連マスタ!$I$9:$M$12,4,FALSE),0),
AND(Q705&gt;=7,Q705&lt;=12),IFERROR(VLOOKUP(入力項目!$S$14,子育て関連マスタ!$I$16:$M$17,4,FALSE),0),
AND(Q705&gt;=13,Q705&lt;=15),IFERROR(VLOOKUP(入力項目!$S$15,子育て関連マスタ!$I$21:$M$22,4,FALSE),0),
AND(Q705&gt;=16,Q705&lt;=18),IFERROR(VLOOKUP(入力項目!$S$16,子育て関連マスタ!$I$26:$M$28,4,FALSE),0),
AND(Q705&gt;=19,Q705&lt;=20,入力項目!$S$16="高専"),IFERROR(VLOOKUP(入力項目!$S$16,子育て関連マスタ!$I$26:$M$28,4,FALSE),0),
AND(Q705&gt;=19,Q705&lt;=20,入力項目!$S$16&lt;&gt;"高専"),IFERROR(VLOOKUP(入力項目!$S$17,子育て関連マスタ!$I$32:$M$37,4,FALSE),0),
AND(Q705&gt;=21,Q705&lt;=22,入力項目!$S$16="高専"),IFERROR(VLOOKUP(入力項目!$S$17,子育て関連マスタ!$I$32:$M$34,4,FALSE),0),
AND(Q705&gt;=21,Q705&lt;=22,入力項目!$S$16&lt;&gt;"高専"),IFERROR(VLOOKUP(入力項目!$S$17,子育て関連マスタ!$I$32:$M$34,4,FALSE),0),
Q705&gt;=23,0
) +
IF($D705=4,
  IFERROR(_xlfn.IFS(
  Q705&lt;=入力項目!$S$11,0,
  AND(Q705=入力項目!$S$11),IFERROR(VLOOKUP(入力項目!$S$12,子育て関連マスタ!$I$4:$M$5,2,FALSE),0),
  AND(Q705=4),IFERROR(VLOOKUP(入力項目!$S$13,子育て関連マスタ!$I$9:$M$12,2,FALSE),0),
  AND(Q705=7),IFERROR(VLOOKUP(入力項目!$S$14,子育て関連マスタ!$I$16:$M$17,2,FALSE),0),
  AND(Q705=13),IFERROR(VLOOKUP(入力項目!$S$15,子育て関連マスタ!$I$21:$M$22,2,FALSE),0),
  AND(Q705=16),IFERROR(VLOOKUP(入力項目!$S$16,子育て関連マスタ!$I$26:$M$28,2,FALSE),0),
  AND(Q705=19,入力項目!$S$16&lt;&gt;"高専"),IFERROR(VLOOKUP(入力項目!$S$17,子育て関連マスタ!$I$32:$M$37,2,FALSE),0),
  AND(Q705=21,入力項目!$S$16="高専"),IFERROR(VLOOKUP(入力項目!$S$17,子育て関連マスタ!$I$32:$M$37,2,FALSE),0),
  Q705&gt;=22,0
  ),0),0
) +
IF(AND(Q705&gt;=1,Q705&lt;=15),IF($D705=入力項目!$S$8,入力項目!$S$3,0),0) +
IF(AND(Q705&gt;=1,Q705&lt;=15),IF($D705=5,入力項目!$S$4,0),0) +
IF(AND(Q705&gt;=1,Q705&lt;=15),IF($D705=12,入力項目!$S$5,0),0) +
IF(AND(入力項目!$S$7=$A705,入力項目!$S$8=$D705),子育て関連マスタ!$C$14,0) +
IFERROR(IF(AND(YEAR(EDATE(DATE(入力項目!$S$7,入力項目!$S$8,1),1))=$A705,MONTH(EDATE(DATE(入力項目!$S$7,入力項目!$S$8,1),1))=$D705),子育て関連マスタ!$C$15,0),0) +
IF(AND(OR(Q705=3,Q705=5,Q705=7),$D705=11),子育て関連マスタ!$C$17,0) +
IF(AND(Q705=20,$D705=1),子育て関連マスタ!$C$18,0) +
IF(AND(Q705=20,$D705=1),
IFERROR(_xlfn.IFS(
入力項目!$S$10="男",子育て関連マスタ!$C$18,
入力項目!$S$10="女",子育て関連マスタ!$C$19
),0),0
) +
IF(AND(Q705&gt;=入力項目!$S$18,Q705&lt;=入力項目!$S$19),入力項目!$S$20,0) +
IF(AND(Q705&gt;=入力項目!$S$21,Q705&lt;=入力項目!$S$22),入力項目!$S$23,0) +
IF(AND(Q705&gt;=入力項目!$S$24,Q705&lt;=入力項目!$S$25),入力項目!$S$26,0)
)</f>
        <v>0</v>
      </c>
      <c r="AF705">
        <f ca="1">-(
_xlfn.IFS(
R705&lt;=入力項目!$S$11,0,
AND(R705&gt;=入力項目!$S$11+1,R705&lt;=3),IFERROR(VLOOKUP(入力項目!$S$12,子育て関連マスタ!$I$4:$M$5,4,FALSE),0),
AND(R705&gt;=4,R705&lt;=6),IFERROR(VLOOKUP(入力項目!$S$13,子育て関連マスタ!$I$9:$M$12,4,FALSE),0),
AND(R705&gt;=7,R705&lt;=12),IFERROR(VLOOKUP(入力項目!$S$14,子育て関連マスタ!$I$16:$M$17,4,FALSE),0),
AND(R705&gt;=13,R705&lt;=15),IFERROR(VLOOKUP(入力項目!$S$15,子育て関連マスタ!$I$21:$M$22,4,FALSE),0),
AND(R705&gt;=16,R705&lt;=18),IFERROR(VLOOKUP(入力項目!$S$16,子育て関連マスタ!$I$26:$M$28,4,FALSE),0),
AND(R705&gt;=19,R705&lt;=20,入力項目!$S$16="高専"),IFERROR(VLOOKUP(入力項目!$S$16,子育て関連マスタ!$I$26:$M$28,4,FALSE),0),
AND(R705&gt;=19,R705&lt;=20,入力項目!$S$16&lt;&gt;"高専"),IFERROR(VLOOKUP(入力項目!$S$17,子育て関連マスタ!$I$32:$M$37,4,FALSE),0),
AND(R705&gt;=21,R705&lt;=22,入力項目!$S$16="高専"),IFERROR(VLOOKUP(入力項目!$S$17,子育て関連マスタ!$I$32:$M$34,4,FALSE),0),
AND(R705&gt;=21,R705&lt;=22,入力項目!$S$16&lt;&gt;"高専"),IFERROR(VLOOKUP(入力項目!$S$17,子育て関連マスタ!$I$32:$M$34,4,FALSE),0),
R705&gt;=23,0
) +
IF($D705=4,
  IFERROR(_xlfn.IFS(
  R705&lt;=入力項目!$S$11,0,
  AND(R705=入力項目!$S$11),IFERROR(VLOOKUP(入力項目!$S$12,子育て関連マスタ!$I$4:$M$5,2,FALSE),0),
  AND(R705=4),IFERROR(VLOOKUP(入力項目!$S$13,子育て関連マスタ!$I$9:$M$12,2,FALSE),0),
  AND(R705=7),IFERROR(VLOOKUP(入力項目!$S$14,子育て関連マスタ!$I$16:$M$17,2,FALSE),0),
  AND(R705=13),IFERROR(VLOOKUP(入力項目!$S$15,子育て関連マスタ!$I$21:$M$22,2,FALSE),0),
  AND(R705=16),IFERROR(VLOOKUP(入力項目!$S$16,子育て関連マスタ!$I$26:$M$28,2,FALSE),0),
  AND(R705=19,入力項目!$S$16&lt;&gt;"高専"),IFERROR(VLOOKUP(入力項目!$S$17,子育て関連マスタ!$I$32:$M$37,2,FALSE),0),
  AND(R705=21,入力項目!$S$16="高専"),IFERROR(VLOOKUP(入力項目!$S$17,子育て関連マスタ!$I$32:$M$37,2,FALSE),0),
  R705&gt;=22,0
  ),0),0
) +
IF(AND(R705&gt;=1,R705&lt;=15),IF($D705=入力項目!$S$8,入力項目!$S$3,0),0) +
IF(AND(R705&gt;=1,R705&lt;=15),IF($D705=5,入力項目!$S$4,0),0) +
IF(AND(R705&gt;=1,R705&lt;=15),IF($D705=12,入力項目!$S$5,0),0) +
IF(AND(入力項目!$S$7=$A705,入力項目!$S$8=$D705),子育て関連マスタ!$C$14,0) +
IFERROR(IF(AND(YEAR(EDATE(DATE(入力項目!$S$7,入力項目!$S$8,1),1))=$A705,MONTH(EDATE(DATE(入力項目!$S$7,入力項目!$S$8,1),1))=$D705),子育て関連マスタ!$C$15,0),0) +
IF(AND(OR(R705=3,R705=5,R705=7),$D705=11),子育て関連マスタ!$C$17,0) +
IF(AND(R705=20,$D705=1),子育て関連マスタ!$C$18,0) +
IF(AND(R705=20,$D705=1),
IFERROR(_xlfn.IFS(
入力項目!$S$10="男",子育て関連マスタ!$C$18,
入力項目!$S$10="女",子育て関連マスタ!$C$19
),0),0
) +
IF(AND(R705&gt;=入力項目!$S$18,R705&lt;=入力項目!$S$19),入力項目!$S$20,0) +
IF(AND(R705&gt;=入力項目!$S$21,R705&lt;=入力項目!$S$22),入力項目!$S$23,0) +
IF(AND(R705&gt;=入力項目!$S$24,R705&lt;=入力項目!$S$25),入力項目!$S$26,0)
)</f>
        <v>0</v>
      </c>
      <c r="AG705">
        <f ca="1">-(
_xlfn.IFS(
S705&lt;=入力項目!$S$11,0,
AND(S705&gt;=入力項目!$S$11+1,S705&lt;=3),IFERROR(VLOOKUP(入力項目!$S$12,子育て関連マスタ!$I$4:$M$5,4,FALSE),0),
AND(S705&gt;=4,S705&lt;=6),IFERROR(VLOOKUP(入力項目!$S$13,子育て関連マスタ!$I$9:$M$12,4,FALSE),0),
AND(S705&gt;=7,S705&lt;=12),IFERROR(VLOOKUP(入力項目!$S$14,子育て関連マスタ!$I$16:$M$17,4,FALSE),0),
AND(S705&gt;=13,S705&lt;=15),IFERROR(VLOOKUP(入力項目!$S$15,子育て関連マスタ!$I$21:$M$22,4,FALSE),0),
AND(S705&gt;=16,S705&lt;=18),IFERROR(VLOOKUP(入力項目!$S$16,子育て関連マスタ!$I$26:$M$28,4,FALSE),0),
AND(S705&gt;=19,S705&lt;=20,入力項目!$S$16="高専"),IFERROR(VLOOKUP(入力項目!$S$16,子育て関連マスタ!$I$26:$M$28,4,FALSE),0),
AND(S705&gt;=19,S705&lt;=20,入力項目!$S$16&lt;&gt;"高専"),IFERROR(VLOOKUP(入力項目!$S$17,子育て関連マスタ!$I$32:$M$37,4,FALSE),0),
AND(S705&gt;=21,S705&lt;=22,入力項目!$S$16="高専"),IFERROR(VLOOKUP(入力項目!$S$17,子育て関連マスタ!$I$32:$M$34,4,FALSE),0),
AND(S705&gt;=21,S705&lt;=22,入力項目!$S$16&lt;&gt;"高専"),IFERROR(VLOOKUP(入力項目!$S$17,子育て関連マスタ!$I$32:$M$34,4,FALSE),0),
S705&gt;=23,0
) +
IF($D705=4,
  IFERROR(_xlfn.IFS(
  S705&lt;=入力項目!$S$11,0,
  AND(S705=入力項目!$S$11),IFERROR(VLOOKUP(入力項目!$S$12,子育て関連マスタ!$I$4:$M$5,2,FALSE),0),
  AND(S705=4),IFERROR(VLOOKUP(入力項目!$S$13,子育て関連マスタ!$I$9:$M$12,2,FALSE),0),
  AND(S705=7),IFERROR(VLOOKUP(入力項目!$S$14,子育て関連マスタ!$I$16:$M$17,2,FALSE),0),
  AND(S705=13),IFERROR(VLOOKUP(入力項目!$S$15,子育て関連マスタ!$I$21:$M$22,2,FALSE),0),
  AND(S705=16),IFERROR(VLOOKUP(入力項目!$S$16,子育て関連マスタ!$I$26:$M$28,2,FALSE),0),
  AND(S705=19,入力項目!$S$16&lt;&gt;"高専"),IFERROR(VLOOKUP(入力項目!$S$17,子育て関連マスタ!$I$32:$M$37,2,FALSE),0),
  AND(S705=21,入力項目!$S$16="高専"),IFERROR(VLOOKUP(入力項目!$S$17,子育て関連マスタ!$I$32:$M$37,2,FALSE),0),
  S705&gt;=22,0
  ),0),0
) +
IF(AND(S705&gt;=1,S705&lt;=15),IF($D705=入力項目!$S$8,入力項目!$S$3,0),0) +
IF(AND(S705&gt;=1,S705&lt;=15),IF($D705=5,入力項目!$S$4,0),0) +
IF(AND(S705&gt;=1,S705&lt;=15),IF($D705=12,入力項目!$S$5,0),0) +
IF(AND(入力項目!$S$7=$A705,入力項目!$S$8=$D705),子育て関連マスタ!$C$14,0) +
IFERROR(IF(AND(YEAR(EDATE(DATE(入力項目!$S$7,入力項目!$S$8,1),1))=$A705,MONTH(EDATE(DATE(入力項目!$S$7,入力項目!$S$8,1),1))=$D705),子育て関連マスタ!$C$15,0),0) +
IF(AND(OR(S705=3,S705=5,S705=7),$D705=11),子育て関連マスタ!$C$17,0) +
IF(AND(S705=20,$D705=1),子育て関連マスタ!$C$18,0) +
IF(AND(S705=20,$D705=1),
IFERROR(_xlfn.IFS(
入力項目!$S$10="男",子育て関連マスタ!$C$18,
入力項目!$S$10="女",子育て関連マスタ!$C$19
),0),0
) +
IF(AND(S705&gt;=入力項目!$S$18,S705&lt;=入力項目!$S$19),入力項目!$S$20,0) +
IF(AND(S705&gt;=入力項目!$S$21,S705&lt;=入力項目!$S$22),入力項目!$S$23,0) +
IF(AND(S705&gt;=入力項目!$S$24,S705&lt;=入力項目!$S$25),入力項目!$S$26,0)
)</f>
        <v>0</v>
      </c>
      <c r="AH705">
        <f ca="1">-(
_xlfn.IFS(
T705&lt;=入力項目!$S$11,0,
AND(T705&gt;=入力項目!$S$11+1,T705&lt;=3),IFERROR(VLOOKUP(入力項目!$S$12,子育て関連マスタ!$I$4:$M$5,4,FALSE),0),
AND(T705&gt;=4,T705&lt;=6),IFERROR(VLOOKUP(入力項目!$S$13,子育て関連マスタ!$I$9:$M$12,4,FALSE),0),
AND(T705&gt;=7,T705&lt;=12),IFERROR(VLOOKUP(入力項目!$S$14,子育て関連マスタ!$I$16:$M$17,4,FALSE),0),
AND(T705&gt;=13,T705&lt;=15),IFERROR(VLOOKUP(入力項目!$S$15,子育て関連マスタ!$I$21:$M$22,4,FALSE),0),
AND(T705&gt;=16,T705&lt;=18),IFERROR(VLOOKUP(入力項目!$S$16,子育て関連マスタ!$I$26:$M$28,4,FALSE),0),
AND(T705&gt;=19,T705&lt;=20,入力項目!$S$16="高専"),IFERROR(VLOOKUP(入力項目!$S$16,子育て関連マスタ!$I$26:$M$28,4,FALSE),0),
AND(T705&gt;=19,T705&lt;=20,入力項目!$S$16&lt;&gt;"高専"),IFERROR(VLOOKUP(入力項目!$S$17,子育て関連マスタ!$I$32:$M$37,4,FALSE),0),
AND(T705&gt;=21,T705&lt;=22,入力項目!$S$16="高専"),IFERROR(VLOOKUP(入力項目!$S$17,子育て関連マスタ!$I$32:$M$34,4,FALSE),0),
AND(T705&gt;=21,T705&lt;=22,入力項目!$S$16&lt;&gt;"高専"),IFERROR(VLOOKUP(入力項目!$S$17,子育て関連マスタ!$I$32:$M$34,4,FALSE),0),
T705&gt;=23,0
) +
IF($D705=4,
  IFERROR(_xlfn.IFS(
  T705&lt;=入力項目!$S$11,0,
  AND(T705=入力項目!$S$11),IFERROR(VLOOKUP(入力項目!$S$12,子育て関連マスタ!$I$4:$M$5,2,FALSE),0),
  AND(T705=4),IFERROR(VLOOKUP(入力項目!$S$13,子育て関連マスタ!$I$9:$M$12,2,FALSE),0),
  AND(T705=7),IFERROR(VLOOKUP(入力項目!$S$14,子育て関連マスタ!$I$16:$M$17,2,FALSE),0),
  AND(T705=13),IFERROR(VLOOKUP(入力項目!$S$15,子育て関連マスタ!$I$21:$M$22,2,FALSE),0),
  AND(T705=16),IFERROR(VLOOKUP(入力項目!$S$16,子育て関連マスタ!$I$26:$M$28,2,FALSE),0),
  AND(T705=19,入力項目!$S$16&lt;&gt;"高専"),IFERROR(VLOOKUP(入力項目!$S$17,子育て関連マスタ!$I$32:$M$37,2,FALSE),0),
  AND(T705=21,入力項目!$S$16="高専"),IFERROR(VLOOKUP(入力項目!$S$17,子育て関連マスタ!$I$32:$M$37,2,FALSE),0),
  T705&gt;=22,0
  ),0),0
) +
IF(AND(T705&gt;=1,T705&lt;=15),IF($D705=入力項目!$S$8,入力項目!$S$3,0),0) +
IF(AND(T705&gt;=1,T705&lt;=15),IF($D705=5,入力項目!$S$4,0),0) +
IF(AND(T705&gt;=1,T705&lt;=15),IF($D705=12,入力項目!$S$5,0),0) +
IF(AND(入力項目!$S$7=$A705,入力項目!$S$8=$D705),子育て関連マスタ!$C$14,0) +
IFERROR(IF(AND(YEAR(EDATE(DATE(入力項目!$S$7,入力項目!$S$8,1),1))=$A705,MONTH(EDATE(DATE(入力項目!$S$7,入力項目!$S$8,1),1))=$D705),子育て関連マスタ!$C$15,0),0) +
IF(AND(OR(T705=3,T705=5,T705=7),$D705=11),子育て関連マスタ!$C$17,0) +
IF(AND(T705=20,$D705=1),子育て関連マスタ!$C$18,0) +
IF(AND(T705=20,$D705=1),
IFERROR(_xlfn.IFS(
入力項目!$S$10="男",子育て関連マスタ!$C$18,
入力項目!$S$10="女",子育て関連マスタ!$C$19
),0),0
) +
IF(AND(T705&gt;=入力項目!$S$18,T705&lt;=入力項目!$S$19),入力項目!$S$20,0) +
IF(AND(T705&gt;=入力項目!$S$21,T705&lt;=入力項目!$S$22),入力項目!$S$23,0) +
IF(AND(T705&gt;=入力項目!$S$24,T705&lt;=入力項目!$S$25),入力項目!$S$26,0)
)</f>
        <v>0</v>
      </c>
      <c r="AI705">
        <f ca="1">-(
_xlfn.IFS(
U705&lt;=入力項目!$S$11,0,
AND(U705&gt;=入力項目!$S$11+1,U705&lt;=3),IFERROR(VLOOKUP(入力項目!$S$12,子育て関連マスタ!$I$4:$M$5,4,FALSE),0),
AND(U705&gt;=4,U705&lt;=6),IFERROR(VLOOKUP(入力項目!$S$13,子育て関連マスタ!$I$9:$M$12,4,FALSE),0),
AND(U705&gt;=7,U705&lt;=12),IFERROR(VLOOKUP(入力項目!$S$14,子育て関連マスタ!$I$16:$M$17,4,FALSE),0),
AND(U705&gt;=13,U705&lt;=15),IFERROR(VLOOKUP(入力項目!$S$15,子育て関連マスタ!$I$21:$M$22,4,FALSE),0),
AND(U705&gt;=16,U705&lt;=18),IFERROR(VLOOKUP(入力項目!$S$16,子育て関連マスタ!$I$26:$M$28,4,FALSE),0),
AND(U705&gt;=19,U705&lt;=20,入力項目!$S$16="高専"),IFERROR(VLOOKUP(入力項目!$S$16,子育て関連マスタ!$I$26:$M$28,4,FALSE),0),
AND(U705&gt;=19,U705&lt;=20,入力項目!$S$16&lt;&gt;"高専"),IFERROR(VLOOKUP(入力項目!$S$17,子育て関連マスタ!$I$32:$M$37,4,FALSE),0),
AND(U705&gt;=21,U705&lt;=22,入力項目!$S$16="高専"),IFERROR(VLOOKUP(入力項目!$S$17,子育て関連マスタ!$I$32:$M$34,4,FALSE),0),
AND(U705&gt;=21,U705&lt;=22,入力項目!$S$16&lt;&gt;"高専"),IFERROR(VLOOKUP(入力項目!$S$17,子育て関連マスタ!$I$32:$M$34,4,FALSE),0),
U705&gt;=23,0
) +
IF($D705=4,
  IFERROR(_xlfn.IFS(
  U705&lt;=入力項目!$S$11,0,
  AND(U705=入力項目!$S$11),IFERROR(VLOOKUP(入力項目!$S$12,子育て関連マスタ!$I$4:$M$5,2,FALSE),0),
  AND(U705=4),IFERROR(VLOOKUP(入力項目!$S$13,子育て関連マスタ!$I$9:$M$12,2,FALSE),0),
  AND(U705=7),IFERROR(VLOOKUP(入力項目!$S$14,子育て関連マスタ!$I$16:$M$17,2,FALSE),0),
  AND(U705=13),IFERROR(VLOOKUP(入力項目!$S$15,子育て関連マスタ!$I$21:$M$22,2,FALSE),0),
  AND(U705=16),IFERROR(VLOOKUP(入力項目!$S$16,子育て関連マスタ!$I$26:$M$28,2,FALSE),0),
  AND(U705=19,入力項目!$S$16&lt;&gt;"高専"),IFERROR(VLOOKUP(入力項目!$S$17,子育て関連マスタ!$I$32:$M$37,2,FALSE),0),
  AND(U705=21,入力項目!$S$16="高専"),IFERROR(VLOOKUP(入力項目!$S$17,子育て関連マスタ!$I$32:$M$37,2,FALSE),0),
  U705&gt;=22,0
  ),0),0
) +
IF(AND(U705&gt;=1,U705&lt;=15),IF($D705=入力項目!$S$8,入力項目!$S$3,0),0) +
IF(AND(U705&gt;=1,U705&lt;=15),IF($D705=5,入力項目!$S$4,0),0) +
IF(AND(U705&gt;=1,U705&lt;=15),IF($D705=12,入力項目!$S$5,0),0) +
IF(AND(入力項目!$S$7=$A705,入力項目!$S$8=$D705),子育て関連マスタ!$C$14,0) +
IFERROR(IF(AND(YEAR(EDATE(DATE(入力項目!$S$7,入力項目!$S$8,1),1))=$A705,MONTH(EDATE(DATE(入力項目!$S$7,入力項目!$S$8,1),1))=$D705),子育て関連マスタ!$C$15,0),0) +
IF(AND(OR(U705=3,U705=5,U705=7),$D705=11),子育て関連マスタ!$C$17,0) +
IF(AND(U705=20,$D705=1),子育て関連マスタ!$C$18,0) +
IF(AND(U705=20,$D705=1),
IFERROR(_xlfn.IFS(
入力項目!$S$10="男",子育て関連マスタ!$C$18,
入力項目!$S$10="女",子育て関連マスタ!$C$19
),0),0
) +
IF(AND(U705&gt;=入力項目!$S$18,U705&lt;=入力項目!$S$19),入力項目!$S$20,0) +
IF(AND(U705&gt;=入力項目!$S$21,U705&lt;=入力項目!$S$22),入力項目!$S$23,0) +
IF(AND(U705&gt;=入力項目!$S$24,U705&lt;=入力項目!$S$25),入力項目!$S$26,0)
)</f>
        <v>0</v>
      </c>
      <c r="AJ705" s="10">
        <f ca="1">-VLOOKUP($D705,月別収支!$A$2:$H$13,7,FALSE)</f>
        <v>-20000</v>
      </c>
    </row>
    <row r="706" spans="1:36" x14ac:dyDescent="0.4">
      <c r="A706">
        <f t="shared" ca="1" si="190"/>
        <v>2083</v>
      </c>
      <c r="B706">
        <f t="shared" ca="1" si="180"/>
        <v>2083</v>
      </c>
      <c r="C706">
        <f t="shared" ca="1" si="181"/>
        <v>59</v>
      </c>
      <c r="D706">
        <f t="shared" ca="1" si="191"/>
        <v>4</v>
      </c>
      <c r="E706" t="str">
        <f t="shared" ca="1" si="175"/>
        <v>2083年4月</v>
      </c>
      <c r="F706">
        <f ca="1">IF(OR(入力項目!$N$5&lt;$A706,AND(入力項目!$N$5=$A706,入力項目!$N$6&lt;$D706)),IF(F705=0,1,IF(G706=12,F705+1,F705)),0)</f>
        <v>58</v>
      </c>
      <c r="G706">
        <f ca="1">IF(OR(入力項目!$N$5&lt;$A706,AND(入力項目!$N$5=$A706,入力項目!$N$6&lt;$D706)),IF(G705=12,1,G705+1),0)</f>
        <v>6</v>
      </c>
      <c r="H706" t="str">
        <f t="shared" ca="1" si="176"/>
        <v>58_6</v>
      </c>
      <c r="I706">
        <f ca="1">IF(
  IFERROR(AND($C706&gt;0,MOD($C706,入力項目!$N$22)=0,$D706=入力項目!$N$23), FALSE),
  1,
  IF(
    AND(I705&gt;0,J705=12),
    IF(I705=入力項目!$N$28, 0, I705+1),
    I705
  )
)</f>
        <v>0</v>
      </c>
      <c r="J706">
        <f ca="1">IF($D706=入力項目!$N$23,1,IFERROR(J705+1,1))</f>
        <v>11</v>
      </c>
      <c r="K706" t="str">
        <f t="shared" ca="1" si="177"/>
        <v>0_11</v>
      </c>
      <c r="L706">
        <f ca="1">L705+IF(入力項目!$D$4=$D706,1,0)</f>
        <v>87</v>
      </c>
      <c r="M706" t="str">
        <f t="shared" ca="1" si="178"/>
        <v>87歳</v>
      </c>
      <c r="N706">
        <f t="shared" ca="1" si="182"/>
        <v>88</v>
      </c>
      <c r="O706" t="str">
        <f t="shared" ca="1" si="179"/>
        <v>88歳</v>
      </c>
      <c r="P706">
        <f t="shared" ca="1" si="183"/>
        <v>63</v>
      </c>
      <c r="Q706">
        <f t="shared" ca="1" si="184"/>
        <v>61</v>
      </c>
      <c r="R706">
        <f t="shared" ca="1" si="185"/>
        <v>2084</v>
      </c>
      <c r="S706">
        <f t="shared" ca="1" si="186"/>
        <v>2084</v>
      </c>
      <c r="T706">
        <f t="shared" ca="1" si="187"/>
        <v>2084</v>
      </c>
      <c r="U706">
        <f t="shared" ca="1" si="188"/>
        <v>2084</v>
      </c>
      <c r="V706" s="10">
        <f t="shared" ca="1" si="189"/>
        <v>52542425</v>
      </c>
      <c r="W706" s="10">
        <f ca="1">IF($L706&lt;その他マスタ!$B$1,VLOOKUP($D706,月別収支!$A$2:$H$13,2,FALSE),その他マスタ!$B$3)+IF(AND($L706=その他マスタ!$B$1,入力項目!$I$9="あり",$D706=入力項目!$D$4),その他マスタ!$B$2,0)</f>
        <v>150000</v>
      </c>
      <c r="X706" s="10">
        <f ca="1">-IF(入力項目!$K$5=TRUE,
IF($F706+$G706&lt;3,VLOOKUP($D706,月別収支!$A$2:$H$13,8,FALSE),0)+IFERROR(VLOOKUP($H706,住宅ローン計算!C:P,13,FALSE),0)+IF($F706&gt;1,IF(OR($G706=3,$G706=6,$G706=9,$G706=12),ROUNDUP(入力項目!$N$18/4,0),0),0),
VLOOKUP($D706,月別収支!$A$2:$H$13,8,FALSE))</f>
        <v>-37500</v>
      </c>
      <c r="Y706" s="10">
        <f ca="1">-VLOOKUP($D706,月別収支!$A$2:$H$13,3,FALSE)</f>
        <v>-75000</v>
      </c>
      <c r="Z706" s="10">
        <f ca="1">-VLOOKUP($D706,月別収支!$A$2:$H$13,4,FALSE)</f>
        <v>-27000</v>
      </c>
      <c r="AA706" s="10">
        <f ca="1">-VLOOKUP($D706,月別収支!$A$2:$H$13,6,FALSE)</f>
        <v>-10000</v>
      </c>
      <c r="AB706" s="10">
        <f ca="1">-(
VLOOKUP($D706,月別収支!$A$2:$H$13,5,FALSE)+IF(AND(入力項目!$I$27&lt;=$A706,ISEVEN($A706-入力項目!$I$27),入力項目!$I$28=$D706),入力項目!$I$26,0)
+IF(入力項目!$K$26=TRUE,
IFERROR(VLOOKUP($K706,マイカーローン計算!C:P,13,FALSE),0),
IFERROR(
  IF(AND($C706&gt;0,MOD($C706,入力項目!$N$22)=0,$D706=入力項目!$N$23),入力項目!$N$24,0),
 0
)
)
)</f>
        <v>-20000</v>
      </c>
      <c r="AC706" s="10">
        <f ca="1">-IF($A706&lt;入力項目!$N$33,入力項目!$N$35,IF(AND($A706=入力項目!$N$33,$D706&lt;=入力項目!$N$34),入力項目!$N$35,0))</f>
        <v>0</v>
      </c>
      <c r="AD706">
        <f ca="1">-(
_xlfn.IFS(
P706&lt;=入力項目!$S$11,0,
AND(P706&gt;=入力項目!$S$11+1,P706&lt;=3),IFERROR(VLOOKUP(入力項目!$S$12,子育て関連マスタ!$I$4:$M$5,4,FALSE),0),
AND(P706&gt;=4,P706&lt;=6),IFERROR(VLOOKUP(入力項目!$S$13,子育て関連マスタ!$I$9:$M$12,4,FALSE),0),
AND(P706&gt;=7,P706&lt;=12),IFERROR(VLOOKUP(入力項目!$S$14,子育て関連マスタ!$I$16:$M$17,4,FALSE),0),
AND(P706&gt;=13,P706&lt;=15),IFERROR(VLOOKUP(入力項目!$S$15,子育て関連マスタ!$I$21:$M$22,4,FALSE),0),
AND(P706&gt;=16,P706&lt;=18),IFERROR(VLOOKUP(入力項目!$S$16,子育て関連マスタ!$I$26:$M$28,4,FALSE),0),
AND(P706&gt;=19,P706&lt;=20,入力項目!$S$16="高専"),IFERROR(VLOOKUP(入力項目!$S$16,子育て関連マスタ!$I$26:$M$28,4,FALSE),0),
AND(P706&gt;=19,P706&lt;=20,入力項目!$S$16&lt;&gt;"高専"),IFERROR(VLOOKUP(入力項目!$S$17,子育て関連マスタ!$I$32:$M$37,4,FALSE),0),
AND(P706&gt;=21,P706&lt;=22,入力項目!$S$16="高専"),IFERROR(VLOOKUP(入力項目!$S$17,子育て関連マスタ!$I$32:$M$34,4,FALSE),0),
AND(P706&gt;=21,P706&lt;=22,入力項目!$S$16&lt;&gt;"高専"),IFERROR(VLOOKUP(入力項目!$S$17,子育て関連マスタ!$I$32:$M$34,4,FALSE),0),
P706&gt;=23,0
) +
IF($D706=4,
  IFERROR(_xlfn.IFS(
  P706&lt;=入力項目!$S$11,0,
  AND(P706=入力項目!$S$11),IFERROR(VLOOKUP(入力項目!$S$12,子育て関連マスタ!$I$4:$M$5,2,FALSE),0),
  AND(P706=4),IFERROR(VLOOKUP(入力項目!$S$13,子育て関連マスタ!$I$9:$M$12,2,FALSE),0),
  AND(P706=7),IFERROR(VLOOKUP(入力項目!$S$14,子育て関連マスタ!$I$16:$M$17,2,FALSE),0),
  AND(P706=13),IFERROR(VLOOKUP(入力項目!$S$15,子育て関連マスタ!$I$21:$M$22,2,FALSE),0),
  AND(P706=16),IFERROR(VLOOKUP(入力項目!$S$16,子育て関連マスタ!$I$26:$M$28,2,FALSE),0),
  AND(P706=19,入力項目!$S$16&lt;&gt;"高専"),IFERROR(VLOOKUP(入力項目!$S$17,子育て関連マスタ!$I$32:$M$37,2,FALSE),0),
  AND(P706=21,入力項目!$S$16="高専"),IFERROR(VLOOKUP(入力項目!$S$17,子育て関連マスタ!$I$32:$M$37,2,FALSE),0),
  P706&gt;=22,0
  ),0),0
) +
IF(AND(P706&gt;=1,P706&lt;=15),IF($D706=入力項目!$S$8,入力項目!$S$3,0),0) +
IF(AND(P706&gt;=1,P706&lt;=15),IF($D706=5,入力項目!$S$4,0),0) +
IF(AND(P706&gt;=1,P706&lt;=15),IF($D706=12,入力項目!$S$5,0),0) +
IF(AND(入力項目!$S$7=$A706,入力項目!$S$8=$D706),子育て関連マスタ!$C$14,0) +
IFERROR(IF(AND(YEAR(EDATE(DATE(入力項目!$S$7,入力項目!$S$8,1),1))=$A706,MONTH(EDATE(DATE(入力項目!$S$7,入力項目!$S$8,1),1))=$D706),子育て関連マスタ!$C$15,0),0) +
IF(AND(OR(P706=3,P706=5,P706=7),$D706=11),子育て関連マスタ!$C$17,0) +
IF(AND(P706=20,$D706=1),子育て関連マスタ!$C$18,0) +
IF(AND(P706=20,$D706=1),
IFERROR(_xlfn.IFS(
入力項目!$S$10="男",子育て関連マスタ!$C$18,
入力項目!$S$10="女",子育て関連マスタ!$C$19
),0),0
) +
IF(AND(P706&gt;=入力項目!$S$18,P706&lt;=入力項目!$S$19),入力項目!$S$20,0) +
IF(AND(P706&gt;=入力項目!$S$21,P706&lt;=入力項目!$S$22),入力項目!$S$23,0) +
IF(AND(P706&gt;=入力項目!$S$24,P706&lt;=入力項目!$S$25),入力項目!$S$26,0)
)</f>
        <v>0</v>
      </c>
      <c r="AE706">
        <f ca="1">-(
_xlfn.IFS(
Q706&lt;=入力項目!$S$11,0,
AND(Q706&gt;=入力項目!$S$11+1,Q706&lt;=3),IFERROR(VLOOKUP(入力項目!$S$12,子育て関連マスタ!$I$4:$M$5,4,FALSE),0),
AND(Q706&gt;=4,Q706&lt;=6),IFERROR(VLOOKUP(入力項目!$S$13,子育て関連マスタ!$I$9:$M$12,4,FALSE),0),
AND(Q706&gt;=7,Q706&lt;=12),IFERROR(VLOOKUP(入力項目!$S$14,子育て関連マスタ!$I$16:$M$17,4,FALSE),0),
AND(Q706&gt;=13,Q706&lt;=15),IFERROR(VLOOKUP(入力項目!$S$15,子育て関連マスタ!$I$21:$M$22,4,FALSE),0),
AND(Q706&gt;=16,Q706&lt;=18),IFERROR(VLOOKUP(入力項目!$S$16,子育て関連マスタ!$I$26:$M$28,4,FALSE),0),
AND(Q706&gt;=19,Q706&lt;=20,入力項目!$S$16="高専"),IFERROR(VLOOKUP(入力項目!$S$16,子育て関連マスタ!$I$26:$M$28,4,FALSE),0),
AND(Q706&gt;=19,Q706&lt;=20,入力項目!$S$16&lt;&gt;"高専"),IFERROR(VLOOKUP(入力項目!$S$17,子育て関連マスタ!$I$32:$M$37,4,FALSE),0),
AND(Q706&gt;=21,Q706&lt;=22,入力項目!$S$16="高専"),IFERROR(VLOOKUP(入力項目!$S$17,子育て関連マスタ!$I$32:$M$34,4,FALSE),0),
AND(Q706&gt;=21,Q706&lt;=22,入力項目!$S$16&lt;&gt;"高専"),IFERROR(VLOOKUP(入力項目!$S$17,子育て関連マスタ!$I$32:$M$34,4,FALSE),0),
Q706&gt;=23,0
) +
IF($D706=4,
  IFERROR(_xlfn.IFS(
  Q706&lt;=入力項目!$S$11,0,
  AND(Q706=入力項目!$S$11),IFERROR(VLOOKUP(入力項目!$S$12,子育て関連マスタ!$I$4:$M$5,2,FALSE),0),
  AND(Q706=4),IFERROR(VLOOKUP(入力項目!$S$13,子育て関連マスタ!$I$9:$M$12,2,FALSE),0),
  AND(Q706=7),IFERROR(VLOOKUP(入力項目!$S$14,子育て関連マスタ!$I$16:$M$17,2,FALSE),0),
  AND(Q706=13),IFERROR(VLOOKUP(入力項目!$S$15,子育て関連マスタ!$I$21:$M$22,2,FALSE),0),
  AND(Q706=16),IFERROR(VLOOKUP(入力項目!$S$16,子育て関連マスタ!$I$26:$M$28,2,FALSE),0),
  AND(Q706=19,入力項目!$S$16&lt;&gt;"高専"),IFERROR(VLOOKUP(入力項目!$S$17,子育て関連マスタ!$I$32:$M$37,2,FALSE),0),
  AND(Q706=21,入力項目!$S$16="高専"),IFERROR(VLOOKUP(入力項目!$S$17,子育て関連マスタ!$I$32:$M$37,2,FALSE),0),
  Q706&gt;=22,0
  ),0),0
) +
IF(AND(Q706&gt;=1,Q706&lt;=15),IF($D706=入力項目!$S$8,入力項目!$S$3,0),0) +
IF(AND(Q706&gt;=1,Q706&lt;=15),IF($D706=5,入力項目!$S$4,0),0) +
IF(AND(Q706&gt;=1,Q706&lt;=15),IF($D706=12,入力項目!$S$5,0),0) +
IF(AND(入力項目!$S$7=$A706,入力項目!$S$8=$D706),子育て関連マスタ!$C$14,0) +
IFERROR(IF(AND(YEAR(EDATE(DATE(入力項目!$S$7,入力項目!$S$8,1),1))=$A706,MONTH(EDATE(DATE(入力項目!$S$7,入力項目!$S$8,1),1))=$D706),子育て関連マスタ!$C$15,0),0) +
IF(AND(OR(Q706=3,Q706=5,Q706=7),$D706=11),子育て関連マスタ!$C$17,0) +
IF(AND(Q706=20,$D706=1),子育て関連マスタ!$C$18,0) +
IF(AND(Q706=20,$D706=1),
IFERROR(_xlfn.IFS(
入力項目!$S$10="男",子育て関連マスタ!$C$18,
入力項目!$S$10="女",子育て関連マスタ!$C$19
),0),0
) +
IF(AND(Q706&gt;=入力項目!$S$18,Q706&lt;=入力項目!$S$19),入力項目!$S$20,0) +
IF(AND(Q706&gt;=入力項目!$S$21,Q706&lt;=入力項目!$S$22),入力項目!$S$23,0) +
IF(AND(Q706&gt;=入力項目!$S$24,Q706&lt;=入力項目!$S$25),入力項目!$S$26,0)
)</f>
        <v>0</v>
      </c>
      <c r="AF706">
        <f ca="1">-(
_xlfn.IFS(
R706&lt;=入力項目!$S$11,0,
AND(R706&gt;=入力項目!$S$11+1,R706&lt;=3),IFERROR(VLOOKUP(入力項目!$S$12,子育て関連マスタ!$I$4:$M$5,4,FALSE),0),
AND(R706&gt;=4,R706&lt;=6),IFERROR(VLOOKUP(入力項目!$S$13,子育て関連マスタ!$I$9:$M$12,4,FALSE),0),
AND(R706&gt;=7,R706&lt;=12),IFERROR(VLOOKUP(入力項目!$S$14,子育て関連マスタ!$I$16:$M$17,4,FALSE),0),
AND(R706&gt;=13,R706&lt;=15),IFERROR(VLOOKUP(入力項目!$S$15,子育て関連マスタ!$I$21:$M$22,4,FALSE),0),
AND(R706&gt;=16,R706&lt;=18),IFERROR(VLOOKUP(入力項目!$S$16,子育て関連マスタ!$I$26:$M$28,4,FALSE),0),
AND(R706&gt;=19,R706&lt;=20,入力項目!$S$16="高専"),IFERROR(VLOOKUP(入力項目!$S$16,子育て関連マスタ!$I$26:$M$28,4,FALSE),0),
AND(R706&gt;=19,R706&lt;=20,入力項目!$S$16&lt;&gt;"高専"),IFERROR(VLOOKUP(入力項目!$S$17,子育て関連マスタ!$I$32:$M$37,4,FALSE),0),
AND(R706&gt;=21,R706&lt;=22,入力項目!$S$16="高専"),IFERROR(VLOOKUP(入力項目!$S$17,子育て関連マスタ!$I$32:$M$34,4,FALSE),0),
AND(R706&gt;=21,R706&lt;=22,入力項目!$S$16&lt;&gt;"高専"),IFERROR(VLOOKUP(入力項目!$S$17,子育て関連マスタ!$I$32:$M$34,4,FALSE),0),
R706&gt;=23,0
) +
IF($D706=4,
  IFERROR(_xlfn.IFS(
  R706&lt;=入力項目!$S$11,0,
  AND(R706=入力項目!$S$11),IFERROR(VLOOKUP(入力項目!$S$12,子育て関連マスタ!$I$4:$M$5,2,FALSE),0),
  AND(R706=4),IFERROR(VLOOKUP(入力項目!$S$13,子育て関連マスタ!$I$9:$M$12,2,FALSE),0),
  AND(R706=7),IFERROR(VLOOKUP(入力項目!$S$14,子育て関連マスタ!$I$16:$M$17,2,FALSE),0),
  AND(R706=13),IFERROR(VLOOKUP(入力項目!$S$15,子育て関連マスタ!$I$21:$M$22,2,FALSE),0),
  AND(R706=16),IFERROR(VLOOKUP(入力項目!$S$16,子育て関連マスタ!$I$26:$M$28,2,FALSE),0),
  AND(R706=19,入力項目!$S$16&lt;&gt;"高専"),IFERROR(VLOOKUP(入力項目!$S$17,子育て関連マスタ!$I$32:$M$37,2,FALSE),0),
  AND(R706=21,入力項目!$S$16="高専"),IFERROR(VLOOKUP(入力項目!$S$17,子育て関連マスタ!$I$32:$M$37,2,FALSE),0),
  R706&gt;=22,0
  ),0),0
) +
IF(AND(R706&gt;=1,R706&lt;=15),IF($D706=入力項目!$S$8,入力項目!$S$3,0),0) +
IF(AND(R706&gt;=1,R706&lt;=15),IF($D706=5,入力項目!$S$4,0),0) +
IF(AND(R706&gt;=1,R706&lt;=15),IF($D706=12,入力項目!$S$5,0),0) +
IF(AND(入力項目!$S$7=$A706,入力項目!$S$8=$D706),子育て関連マスタ!$C$14,0) +
IFERROR(IF(AND(YEAR(EDATE(DATE(入力項目!$S$7,入力項目!$S$8,1),1))=$A706,MONTH(EDATE(DATE(入力項目!$S$7,入力項目!$S$8,1),1))=$D706),子育て関連マスタ!$C$15,0),0) +
IF(AND(OR(R706=3,R706=5,R706=7),$D706=11),子育て関連マスタ!$C$17,0) +
IF(AND(R706=20,$D706=1),子育て関連マスタ!$C$18,0) +
IF(AND(R706=20,$D706=1),
IFERROR(_xlfn.IFS(
入力項目!$S$10="男",子育て関連マスタ!$C$18,
入力項目!$S$10="女",子育て関連マスタ!$C$19
),0),0
) +
IF(AND(R706&gt;=入力項目!$S$18,R706&lt;=入力項目!$S$19),入力項目!$S$20,0) +
IF(AND(R706&gt;=入力項目!$S$21,R706&lt;=入力項目!$S$22),入力項目!$S$23,0) +
IF(AND(R706&gt;=入力項目!$S$24,R706&lt;=入力項目!$S$25),入力項目!$S$26,0)
)</f>
        <v>0</v>
      </c>
      <c r="AG706">
        <f ca="1">-(
_xlfn.IFS(
S706&lt;=入力項目!$S$11,0,
AND(S706&gt;=入力項目!$S$11+1,S706&lt;=3),IFERROR(VLOOKUP(入力項目!$S$12,子育て関連マスタ!$I$4:$M$5,4,FALSE),0),
AND(S706&gt;=4,S706&lt;=6),IFERROR(VLOOKUP(入力項目!$S$13,子育て関連マスタ!$I$9:$M$12,4,FALSE),0),
AND(S706&gt;=7,S706&lt;=12),IFERROR(VLOOKUP(入力項目!$S$14,子育て関連マスタ!$I$16:$M$17,4,FALSE),0),
AND(S706&gt;=13,S706&lt;=15),IFERROR(VLOOKUP(入力項目!$S$15,子育て関連マスタ!$I$21:$M$22,4,FALSE),0),
AND(S706&gt;=16,S706&lt;=18),IFERROR(VLOOKUP(入力項目!$S$16,子育て関連マスタ!$I$26:$M$28,4,FALSE),0),
AND(S706&gt;=19,S706&lt;=20,入力項目!$S$16="高専"),IFERROR(VLOOKUP(入力項目!$S$16,子育て関連マスタ!$I$26:$M$28,4,FALSE),0),
AND(S706&gt;=19,S706&lt;=20,入力項目!$S$16&lt;&gt;"高専"),IFERROR(VLOOKUP(入力項目!$S$17,子育て関連マスタ!$I$32:$M$37,4,FALSE),0),
AND(S706&gt;=21,S706&lt;=22,入力項目!$S$16="高専"),IFERROR(VLOOKUP(入力項目!$S$17,子育て関連マスタ!$I$32:$M$34,4,FALSE),0),
AND(S706&gt;=21,S706&lt;=22,入力項目!$S$16&lt;&gt;"高専"),IFERROR(VLOOKUP(入力項目!$S$17,子育て関連マスタ!$I$32:$M$34,4,FALSE),0),
S706&gt;=23,0
) +
IF($D706=4,
  IFERROR(_xlfn.IFS(
  S706&lt;=入力項目!$S$11,0,
  AND(S706=入力項目!$S$11),IFERROR(VLOOKUP(入力項目!$S$12,子育て関連マスタ!$I$4:$M$5,2,FALSE),0),
  AND(S706=4),IFERROR(VLOOKUP(入力項目!$S$13,子育て関連マスタ!$I$9:$M$12,2,FALSE),0),
  AND(S706=7),IFERROR(VLOOKUP(入力項目!$S$14,子育て関連マスタ!$I$16:$M$17,2,FALSE),0),
  AND(S706=13),IFERROR(VLOOKUP(入力項目!$S$15,子育て関連マスタ!$I$21:$M$22,2,FALSE),0),
  AND(S706=16),IFERROR(VLOOKUP(入力項目!$S$16,子育て関連マスタ!$I$26:$M$28,2,FALSE),0),
  AND(S706=19,入力項目!$S$16&lt;&gt;"高専"),IFERROR(VLOOKUP(入力項目!$S$17,子育て関連マスタ!$I$32:$M$37,2,FALSE),0),
  AND(S706=21,入力項目!$S$16="高専"),IFERROR(VLOOKUP(入力項目!$S$17,子育て関連マスタ!$I$32:$M$37,2,FALSE),0),
  S706&gt;=22,0
  ),0),0
) +
IF(AND(S706&gt;=1,S706&lt;=15),IF($D706=入力項目!$S$8,入力項目!$S$3,0),0) +
IF(AND(S706&gt;=1,S706&lt;=15),IF($D706=5,入力項目!$S$4,0),0) +
IF(AND(S706&gt;=1,S706&lt;=15),IF($D706=12,入力項目!$S$5,0),0) +
IF(AND(入力項目!$S$7=$A706,入力項目!$S$8=$D706),子育て関連マスタ!$C$14,0) +
IFERROR(IF(AND(YEAR(EDATE(DATE(入力項目!$S$7,入力項目!$S$8,1),1))=$A706,MONTH(EDATE(DATE(入力項目!$S$7,入力項目!$S$8,1),1))=$D706),子育て関連マスタ!$C$15,0),0) +
IF(AND(OR(S706=3,S706=5,S706=7),$D706=11),子育て関連マスタ!$C$17,0) +
IF(AND(S706=20,$D706=1),子育て関連マスタ!$C$18,0) +
IF(AND(S706=20,$D706=1),
IFERROR(_xlfn.IFS(
入力項目!$S$10="男",子育て関連マスタ!$C$18,
入力項目!$S$10="女",子育て関連マスタ!$C$19
),0),0
) +
IF(AND(S706&gt;=入力項目!$S$18,S706&lt;=入力項目!$S$19),入力項目!$S$20,0) +
IF(AND(S706&gt;=入力項目!$S$21,S706&lt;=入力項目!$S$22),入力項目!$S$23,0) +
IF(AND(S706&gt;=入力項目!$S$24,S706&lt;=入力項目!$S$25),入力項目!$S$26,0)
)</f>
        <v>0</v>
      </c>
      <c r="AH706">
        <f ca="1">-(
_xlfn.IFS(
T706&lt;=入力項目!$S$11,0,
AND(T706&gt;=入力項目!$S$11+1,T706&lt;=3),IFERROR(VLOOKUP(入力項目!$S$12,子育て関連マスタ!$I$4:$M$5,4,FALSE),0),
AND(T706&gt;=4,T706&lt;=6),IFERROR(VLOOKUP(入力項目!$S$13,子育て関連マスタ!$I$9:$M$12,4,FALSE),0),
AND(T706&gt;=7,T706&lt;=12),IFERROR(VLOOKUP(入力項目!$S$14,子育て関連マスタ!$I$16:$M$17,4,FALSE),0),
AND(T706&gt;=13,T706&lt;=15),IFERROR(VLOOKUP(入力項目!$S$15,子育て関連マスタ!$I$21:$M$22,4,FALSE),0),
AND(T706&gt;=16,T706&lt;=18),IFERROR(VLOOKUP(入力項目!$S$16,子育て関連マスタ!$I$26:$M$28,4,FALSE),0),
AND(T706&gt;=19,T706&lt;=20,入力項目!$S$16="高専"),IFERROR(VLOOKUP(入力項目!$S$16,子育て関連マスタ!$I$26:$M$28,4,FALSE),0),
AND(T706&gt;=19,T706&lt;=20,入力項目!$S$16&lt;&gt;"高専"),IFERROR(VLOOKUP(入力項目!$S$17,子育て関連マスタ!$I$32:$M$37,4,FALSE),0),
AND(T706&gt;=21,T706&lt;=22,入力項目!$S$16="高専"),IFERROR(VLOOKUP(入力項目!$S$17,子育て関連マスタ!$I$32:$M$34,4,FALSE),0),
AND(T706&gt;=21,T706&lt;=22,入力項目!$S$16&lt;&gt;"高専"),IFERROR(VLOOKUP(入力項目!$S$17,子育て関連マスタ!$I$32:$M$34,4,FALSE),0),
T706&gt;=23,0
) +
IF($D706=4,
  IFERROR(_xlfn.IFS(
  T706&lt;=入力項目!$S$11,0,
  AND(T706=入力項目!$S$11),IFERROR(VLOOKUP(入力項目!$S$12,子育て関連マスタ!$I$4:$M$5,2,FALSE),0),
  AND(T706=4),IFERROR(VLOOKUP(入力項目!$S$13,子育て関連マスタ!$I$9:$M$12,2,FALSE),0),
  AND(T706=7),IFERROR(VLOOKUP(入力項目!$S$14,子育て関連マスタ!$I$16:$M$17,2,FALSE),0),
  AND(T706=13),IFERROR(VLOOKUP(入力項目!$S$15,子育て関連マスタ!$I$21:$M$22,2,FALSE),0),
  AND(T706=16),IFERROR(VLOOKUP(入力項目!$S$16,子育て関連マスタ!$I$26:$M$28,2,FALSE),0),
  AND(T706=19,入力項目!$S$16&lt;&gt;"高専"),IFERROR(VLOOKUP(入力項目!$S$17,子育て関連マスタ!$I$32:$M$37,2,FALSE),0),
  AND(T706=21,入力項目!$S$16="高専"),IFERROR(VLOOKUP(入力項目!$S$17,子育て関連マスタ!$I$32:$M$37,2,FALSE),0),
  T706&gt;=22,0
  ),0),0
) +
IF(AND(T706&gt;=1,T706&lt;=15),IF($D706=入力項目!$S$8,入力項目!$S$3,0),0) +
IF(AND(T706&gt;=1,T706&lt;=15),IF($D706=5,入力項目!$S$4,0),0) +
IF(AND(T706&gt;=1,T706&lt;=15),IF($D706=12,入力項目!$S$5,0),0) +
IF(AND(入力項目!$S$7=$A706,入力項目!$S$8=$D706),子育て関連マスタ!$C$14,0) +
IFERROR(IF(AND(YEAR(EDATE(DATE(入力項目!$S$7,入力項目!$S$8,1),1))=$A706,MONTH(EDATE(DATE(入力項目!$S$7,入力項目!$S$8,1),1))=$D706),子育て関連マスタ!$C$15,0),0) +
IF(AND(OR(T706=3,T706=5,T706=7),$D706=11),子育て関連マスタ!$C$17,0) +
IF(AND(T706=20,$D706=1),子育て関連マスタ!$C$18,0) +
IF(AND(T706=20,$D706=1),
IFERROR(_xlfn.IFS(
入力項目!$S$10="男",子育て関連マスタ!$C$18,
入力項目!$S$10="女",子育て関連マスタ!$C$19
),0),0
) +
IF(AND(T706&gt;=入力項目!$S$18,T706&lt;=入力項目!$S$19),入力項目!$S$20,0) +
IF(AND(T706&gt;=入力項目!$S$21,T706&lt;=入力項目!$S$22),入力項目!$S$23,0) +
IF(AND(T706&gt;=入力項目!$S$24,T706&lt;=入力項目!$S$25),入力項目!$S$26,0)
)</f>
        <v>0</v>
      </c>
      <c r="AI706">
        <f ca="1">-(
_xlfn.IFS(
U706&lt;=入力項目!$S$11,0,
AND(U706&gt;=入力項目!$S$11+1,U706&lt;=3),IFERROR(VLOOKUP(入力項目!$S$12,子育て関連マスタ!$I$4:$M$5,4,FALSE),0),
AND(U706&gt;=4,U706&lt;=6),IFERROR(VLOOKUP(入力項目!$S$13,子育て関連マスタ!$I$9:$M$12,4,FALSE),0),
AND(U706&gt;=7,U706&lt;=12),IFERROR(VLOOKUP(入力項目!$S$14,子育て関連マスタ!$I$16:$M$17,4,FALSE),0),
AND(U706&gt;=13,U706&lt;=15),IFERROR(VLOOKUP(入力項目!$S$15,子育て関連マスタ!$I$21:$M$22,4,FALSE),0),
AND(U706&gt;=16,U706&lt;=18),IFERROR(VLOOKUP(入力項目!$S$16,子育て関連マスタ!$I$26:$M$28,4,FALSE),0),
AND(U706&gt;=19,U706&lt;=20,入力項目!$S$16="高専"),IFERROR(VLOOKUP(入力項目!$S$16,子育て関連マスタ!$I$26:$M$28,4,FALSE),0),
AND(U706&gt;=19,U706&lt;=20,入力項目!$S$16&lt;&gt;"高専"),IFERROR(VLOOKUP(入力項目!$S$17,子育て関連マスタ!$I$32:$M$37,4,FALSE),0),
AND(U706&gt;=21,U706&lt;=22,入力項目!$S$16="高専"),IFERROR(VLOOKUP(入力項目!$S$17,子育て関連マスタ!$I$32:$M$34,4,FALSE),0),
AND(U706&gt;=21,U706&lt;=22,入力項目!$S$16&lt;&gt;"高専"),IFERROR(VLOOKUP(入力項目!$S$17,子育て関連マスタ!$I$32:$M$34,4,FALSE),0),
U706&gt;=23,0
) +
IF($D706=4,
  IFERROR(_xlfn.IFS(
  U706&lt;=入力項目!$S$11,0,
  AND(U706=入力項目!$S$11),IFERROR(VLOOKUP(入力項目!$S$12,子育て関連マスタ!$I$4:$M$5,2,FALSE),0),
  AND(U706=4),IFERROR(VLOOKUP(入力項目!$S$13,子育て関連マスタ!$I$9:$M$12,2,FALSE),0),
  AND(U706=7),IFERROR(VLOOKUP(入力項目!$S$14,子育て関連マスタ!$I$16:$M$17,2,FALSE),0),
  AND(U706=13),IFERROR(VLOOKUP(入力項目!$S$15,子育て関連マスタ!$I$21:$M$22,2,FALSE),0),
  AND(U706=16),IFERROR(VLOOKUP(入力項目!$S$16,子育て関連マスタ!$I$26:$M$28,2,FALSE),0),
  AND(U706=19,入力項目!$S$16&lt;&gt;"高専"),IFERROR(VLOOKUP(入力項目!$S$17,子育て関連マスタ!$I$32:$M$37,2,FALSE),0),
  AND(U706=21,入力項目!$S$16="高専"),IFERROR(VLOOKUP(入力項目!$S$17,子育て関連マスタ!$I$32:$M$37,2,FALSE),0),
  U706&gt;=22,0
  ),0),0
) +
IF(AND(U706&gt;=1,U706&lt;=15),IF($D706=入力項目!$S$8,入力項目!$S$3,0),0) +
IF(AND(U706&gt;=1,U706&lt;=15),IF($D706=5,入力項目!$S$4,0),0) +
IF(AND(U706&gt;=1,U706&lt;=15),IF($D706=12,入力項目!$S$5,0),0) +
IF(AND(入力項目!$S$7=$A706,入力項目!$S$8=$D706),子育て関連マスタ!$C$14,0) +
IFERROR(IF(AND(YEAR(EDATE(DATE(入力項目!$S$7,入力項目!$S$8,1),1))=$A706,MONTH(EDATE(DATE(入力項目!$S$7,入力項目!$S$8,1),1))=$D706),子育て関連マスタ!$C$15,0),0) +
IF(AND(OR(U706=3,U706=5,U706=7),$D706=11),子育て関連マスタ!$C$17,0) +
IF(AND(U706=20,$D706=1),子育て関連マスタ!$C$18,0) +
IF(AND(U706=20,$D706=1),
IFERROR(_xlfn.IFS(
入力項目!$S$10="男",子育て関連マスタ!$C$18,
入力項目!$S$10="女",子育て関連マスタ!$C$19
),0),0
) +
IF(AND(U706&gt;=入力項目!$S$18,U706&lt;=入力項目!$S$19),入力項目!$S$20,0) +
IF(AND(U706&gt;=入力項目!$S$21,U706&lt;=入力項目!$S$22),入力項目!$S$23,0) +
IF(AND(U706&gt;=入力項目!$S$24,U706&lt;=入力項目!$S$25),入力項目!$S$26,0)
)</f>
        <v>0</v>
      </c>
      <c r="AJ706" s="10">
        <f ca="1">-VLOOKUP($D706,月別収支!$A$2:$H$13,7,FALSE)</f>
        <v>-20000</v>
      </c>
    </row>
    <row r="707" spans="1:36" x14ac:dyDescent="0.4">
      <c r="A707">
        <f t="shared" ca="1" si="190"/>
        <v>2083</v>
      </c>
      <c r="B707">
        <f t="shared" ca="1" si="180"/>
        <v>2083</v>
      </c>
      <c r="C707">
        <f t="shared" ca="1" si="181"/>
        <v>59</v>
      </c>
      <c r="D707">
        <f t="shared" ca="1" si="191"/>
        <v>5</v>
      </c>
      <c r="E707" t="str">
        <f t="shared" ca="1" si="175"/>
        <v>2083年5月</v>
      </c>
      <c r="F707">
        <f ca="1">IF(OR(入力項目!$N$5&lt;$A707,AND(入力項目!$N$5=$A707,入力項目!$N$6&lt;$D707)),IF(F706=0,1,IF(G707=12,F706+1,F706)),0)</f>
        <v>58</v>
      </c>
      <c r="G707">
        <f ca="1">IF(OR(入力項目!$N$5&lt;$A707,AND(入力項目!$N$5=$A707,入力項目!$N$6&lt;$D707)),IF(G706=12,1,G706+1),0)</f>
        <v>7</v>
      </c>
      <c r="H707" t="str">
        <f t="shared" ca="1" si="176"/>
        <v>58_7</v>
      </c>
      <c r="I707">
        <f ca="1">IF(
  IFERROR(AND($C707&gt;0,MOD($C707,入力項目!$N$22)=0,$D707=入力項目!$N$23), FALSE),
  1,
  IF(
    AND(I706&gt;0,J706=12),
    IF(I706=入力項目!$N$28, 0, I706+1),
    I706
  )
)</f>
        <v>0</v>
      </c>
      <c r="J707">
        <f ca="1">IF($D707=入力項目!$N$23,1,IFERROR(J706+1,1))</f>
        <v>12</v>
      </c>
      <c r="K707" t="str">
        <f t="shared" ca="1" si="177"/>
        <v>0_12</v>
      </c>
      <c r="L707">
        <f ca="1">L706+IF(入力項目!$D$4=$D707,1,0)</f>
        <v>87</v>
      </c>
      <c r="M707" t="str">
        <f t="shared" ca="1" si="178"/>
        <v>87歳</v>
      </c>
      <c r="N707">
        <f t="shared" ca="1" si="182"/>
        <v>88</v>
      </c>
      <c r="O707" t="str">
        <f t="shared" ca="1" si="179"/>
        <v>88歳</v>
      </c>
      <c r="P707">
        <f t="shared" ca="1" si="183"/>
        <v>63</v>
      </c>
      <c r="Q707">
        <f t="shared" ca="1" si="184"/>
        <v>61</v>
      </c>
      <c r="R707">
        <f t="shared" ca="1" si="185"/>
        <v>2084</v>
      </c>
      <c r="S707">
        <f t="shared" ca="1" si="186"/>
        <v>2084</v>
      </c>
      <c r="T707">
        <f t="shared" ca="1" si="187"/>
        <v>2084</v>
      </c>
      <c r="U707">
        <f t="shared" ca="1" si="188"/>
        <v>2084</v>
      </c>
      <c r="V707" s="10">
        <f t="shared" ca="1" si="189"/>
        <v>52530425</v>
      </c>
      <c r="W707" s="10">
        <f ca="1">IF($L707&lt;その他マスタ!$B$1,VLOOKUP($D707,月別収支!$A$2:$H$13,2,FALSE),その他マスタ!$B$3)+IF(AND($L707=その他マスタ!$B$1,入力項目!$I$9="あり",$D707=入力項目!$D$4),その他マスタ!$B$2,0)</f>
        <v>150000</v>
      </c>
      <c r="X707" s="10">
        <f ca="1">-IF(入力項目!$K$5=TRUE,
IF($F707+$G707&lt;3,VLOOKUP($D707,月別収支!$A$2:$H$13,8,FALSE),0)+IFERROR(VLOOKUP($H707,住宅ローン計算!C:P,13,FALSE),0)+IF($F707&gt;1,IF(OR($G707=3,$G707=6,$G707=9,$G707=12),ROUNDUP(入力項目!$N$18/4,0),0),0),
VLOOKUP($D707,月別収支!$A$2:$H$13,8,FALSE))</f>
        <v>0</v>
      </c>
      <c r="Y707" s="10">
        <f ca="1">-VLOOKUP($D707,月別収支!$A$2:$H$13,3,FALSE)</f>
        <v>-75000</v>
      </c>
      <c r="Z707" s="10">
        <f ca="1">-VLOOKUP($D707,月別収支!$A$2:$H$13,4,FALSE)</f>
        <v>-27000</v>
      </c>
      <c r="AA707" s="10">
        <f ca="1">-VLOOKUP($D707,月別収支!$A$2:$H$13,6,FALSE)</f>
        <v>-10000</v>
      </c>
      <c r="AB707" s="10">
        <f ca="1">-(
VLOOKUP($D707,月別収支!$A$2:$H$13,5,FALSE)+IF(AND(入力項目!$I$27&lt;=$A707,ISEVEN($A707-入力項目!$I$27),入力項目!$I$28=$D707),入力項目!$I$26,0)
+IF(入力項目!$K$26=TRUE,
IFERROR(VLOOKUP($K707,マイカーローン計算!C:P,13,FALSE),0),
IFERROR(
  IF(AND($C707&gt;0,MOD($C707,入力項目!$N$22)=0,$D707=入力項目!$N$23),入力項目!$N$24,0),
 0
)
)
)</f>
        <v>-30000</v>
      </c>
      <c r="AC707" s="10">
        <f ca="1">-IF($A707&lt;入力項目!$N$33,入力項目!$N$35,IF(AND($A707=入力項目!$N$33,$D707&lt;=入力項目!$N$34),入力項目!$N$35,0))</f>
        <v>0</v>
      </c>
      <c r="AD707">
        <f ca="1">-(
_xlfn.IFS(
P707&lt;=入力項目!$S$11,0,
AND(P707&gt;=入力項目!$S$11+1,P707&lt;=3),IFERROR(VLOOKUP(入力項目!$S$12,子育て関連マスタ!$I$4:$M$5,4,FALSE),0),
AND(P707&gt;=4,P707&lt;=6),IFERROR(VLOOKUP(入力項目!$S$13,子育て関連マスタ!$I$9:$M$12,4,FALSE),0),
AND(P707&gt;=7,P707&lt;=12),IFERROR(VLOOKUP(入力項目!$S$14,子育て関連マスタ!$I$16:$M$17,4,FALSE),0),
AND(P707&gt;=13,P707&lt;=15),IFERROR(VLOOKUP(入力項目!$S$15,子育て関連マスタ!$I$21:$M$22,4,FALSE),0),
AND(P707&gt;=16,P707&lt;=18),IFERROR(VLOOKUP(入力項目!$S$16,子育て関連マスタ!$I$26:$M$28,4,FALSE),0),
AND(P707&gt;=19,P707&lt;=20,入力項目!$S$16="高専"),IFERROR(VLOOKUP(入力項目!$S$16,子育て関連マスタ!$I$26:$M$28,4,FALSE),0),
AND(P707&gt;=19,P707&lt;=20,入力項目!$S$16&lt;&gt;"高専"),IFERROR(VLOOKUP(入力項目!$S$17,子育て関連マスタ!$I$32:$M$37,4,FALSE),0),
AND(P707&gt;=21,P707&lt;=22,入力項目!$S$16="高専"),IFERROR(VLOOKUP(入力項目!$S$17,子育て関連マスタ!$I$32:$M$34,4,FALSE),0),
AND(P707&gt;=21,P707&lt;=22,入力項目!$S$16&lt;&gt;"高専"),IFERROR(VLOOKUP(入力項目!$S$17,子育て関連マスタ!$I$32:$M$34,4,FALSE),0),
P707&gt;=23,0
) +
IF($D707=4,
  IFERROR(_xlfn.IFS(
  P707&lt;=入力項目!$S$11,0,
  AND(P707=入力項目!$S$11),IFERROR(VLOOKUP(入力項目!$S$12,子育て関連マスタ!$I$4:$M$5,2,FALSE),0),
  AND(P707=4),IFERROR(VLOOKUP(入力項目!$S$13,子育て関連マスタ!$I$9:$M$12,2,FALSE),0),
  AND(P707=7),IFERROR(VLOOKUP(入力項目!$S$14,子育て関連マスタ!$I$16:$M$17,2,FALSE),0),
  AND(P707=13),IFERROR(VLOOKUP(入力項目!$S$15,子育て関連マスタ!$I$21:$M$22,2,FALSE),0),
  AND(P707=16),IFERROR(VLOOKUP(入力項目!$S$16,子育て関連マスタ!$I$26:$M$28,2,FALSE),0),
  AND(P707=19,入力項目!$S$16&lt;&gt;"高専"),IFERROR(VLOOKUP(入力項目!$S$17,子育て関連マスタ!$I$32:$M$37,2,FALSE),0),
  AND(P707=21,入力項目!$S$16="高専"),IFERROR(VLOOKUP(入力項目!$S$17,子育て関連マスタ!$I$32:$M$37,2,FALSE),0),
  P707&gt;=22,0
  ),0),0
) +
IF(AND(P707&gt;=1,P707&lt;=15),IF($D707=入力項目!$S$8,入力項目!$S$3,0),0) +
IF(AND(P707&gt;=1,P707&lt;=15),IF($D707=5,入力項目!$S$4,0),0) +
IF(AND(P707&gt;=1,P707&lt;=15),IF($D707=12,入力項目!$S$5,0),0) +
IF(AND(入力項目!$S$7=$A707,入力項目!$S$8=$D707),子育て関連マスタ!$C$14,0) +
IFERROR(IF(AND(YEAR(EDATE(DATE(入力項目!$S$7,入力項目!$S$8,1),1))=$A707,MONTH(EDATE(DATE(入力項目!$S$7,入力項目!$S$8,1),1))=$D707),子育て関連マスタ!$C$15,0),0) +
IF(AND(OR(P707=3,P707=5,P707=7),$D707=11),子育て関連マスタ!$C$17,0) +
IF(AND(P707=20,$D707=1),子育て関連マスタ!$C$18,0) +
IF(AND(P707=20,$D707=1),
IFERROR(_xlfn.IFS(
入力項目!$S$10="男",子育て関連マスタ!$C$18,
入力項目!$S$10="女",子育て関連マスタ!$C$19
),0),0
) +
IF(AND(P707&gt;=入力項目!$S$18,P707&lt;=入力項目!$S$19),入力項目!$S$20,0) +
IF(AND(P707&gt;=入力項目!$S$21,P707&lt;=入力項目!$S$22),入力項目!$S$23,0) +
IF(AND(P707&gt;=入力項目!$S$24,P707&lt;=入力項目!$S$25),入力項目!$S$26,0)
)</f>
        <v>0</v>
      </c>
      <c r="AE707">
        <f ca="1">-(
_xlfn.IFS(
Q707&lt;=入力項目!$S$11,0,
AND(Q707&gt;=入力項目!$S$11+1,Q707&lt;=3),IFERROR(VLOOKUP(入力項目!$S$12,子育て関連マスタ!$I$4:$M$5,4,FALSE),0),
AND(Q707&gt;=4,Q707&lt;=6),IFERROR(VLOOKUP(入力項目!$S$13,子育て関連マスタ!$I$9:$M$12,4,FALSE),0),
AND(Q707&gt;=7,Q707&lt;=12),IFERROR(VLOOKUP(入力項目!$S$14,子育て関連マスタ!$I$16:$M$17,4,FALSE),0),
AND(Q707&gt;=13,Q707&lt;=15),IFERROR(VLOOKUP(入力項目!$S$15,子育て関連マスタ!$I$21:$M$22,4,FALSE),0),
AND(Q707&gt;=16,Q707&lt;=18),IFERROR(VLOOKUP(入力項目!$S$16,子育て関連マスタ!$I$26:$M$28,4,FALSE),0),
AND(Q707&gt;=19,Q707&lt;=20,入力項目!$S$16="高専"),IFERROR(VLOOKUP(入力項目!$S$16,子育て関連マスタ!$I$26:$M$28,4,FALSE),0),
AND(Q707&gt;=19,Q707&lt;=20,入力項目!$S$16&lt;&gt;"高専"),IFERROR(VLOOKUP(入力項目!$S$17,子育て関連マスタ!$I$32:$M$37,4,FALSE),0),
AND(Q707&gt;=21,Q707&lt;=22,入力項目!$S$16="高専"),IFERROR(VLOOKUP(入力項目!$S$17,子育て関連マスタ!$I$32:$M$34,4,FALSE),0),
AND(Q707&gt;=21,Q707&lt;=22,入力項目!$S$16&lt;&gt;"高専"),IFERROR(VLOOKUP(入力項目!$S$17,子育て関連マスタ!$I$32:$M$34,4,FALSE),0),
Q707&gt;=23,0
) +
IF($D707=4,
  IFERROR(_xlfn.IFS(
  Q707&lt;=入力項目!$S$11,0,
  AND(Q707=入力項目!$S$11),IFERROR(VLOOKUP(入力項目!$S$12,子育て関連マスタ!$I$4:$M$5,2,FALSE),0),
  AND(Q707=4),IFERROR(VLOOKUP(入力項目!$S$13,子育て関連マスタ!$I$9:$M$12,2,FALSE),0),
  AND(Q707=7),IFERROR(VLOOKUP(入力項目!$S$14,子育て関連マスタ!$I$16:$M$17,2,FALSE),0),
  AND(Q707=13),IFERROR(VLOOKUP(入力項目!$S$15,子育て関連マスタ!$I$21:$M$22,2,FALSE),0),
  AND(Q707=16),IFERROR(VLOOKUP(入力項目!$S$16,子育て関連マスタ!$I$26:$M$28,2,FALSE),0),
  AND(Q707=19,入力項目!$S$16&lt;&gt;"高専"),IFERROR(VLOOKUP(入力項目!$S$17,子育て関連マスタ!$I$32:$M$37,2,FALSE),0),
  AND(Q707=21,入力項目!$S$16="高専"),IFERROR(VLOOKUP(入力項目!$S$17,子育て関連マスタ!$I$32:$M$37,2,FALSE),0),
  Q707&gt;=22,0
  ),0),0
) +
IF(AND(Q707&gt;=1,Q707&lt;=15),IF($D707=入力項目!$S$8,入力項目!$S$3,0),0) +
IF(AND(Q707&gt;=1,Q707&lt;=15),IF($D707=5,入力項目!$S$4,0),0) +
IF(AND(Q707&gt;=1,Q707&lt;=15),IF($D707=12,入力項目!$S$5,0),0) +
IF(AND(入力項目!$S$7=$A707,入力項目!$S$8=$D707),子育て関連マスタ!$C$14,0) +
IFERROR(IF(AND(YEAR(EDATE(DATE(入力項目!$S$7,入力項目!$S$8,1),1))=$A707,MONTH(EDATE(DATE(入力項目!$S$7,入力項目!$S$8,1),1))=$D707),子育て関連マスタ!$C$15,0),0) +
IF(AND(OR(Q707=3,Q707=5,Q707=7),$D707=11),子育て関連マスタ!$C$17,0) +
IF(AND(Q707=20,$D707=1),子育て関連マスタ!$C$18,0) +
IF(AND(Q707=20,$D707=1),
IFERROR(_xlfn.IFS(
入力項目!$S$10="男",子育て関連マスタ!$C$18,
入力項目!$S$10="女",子育て関連マスタ!$C$19
),0),0
) +
IF(AND(Q707&gt;=入力項目!$S$18,Q707&lt;=入力項目!$S$19),入力項目!$S$20,0) +
IF(AND(Q707&gt;=入力項目!$S$21,Q707&lt;=入力項目!$S$22),入力項目!$S$23,0) +
IF(AND(Q707&gt;=入力項目!$S$24,Q707&lt;=入力項目!$S$25),入力項目!$S$26,0)
)</f>
        <v>0</v>
      </c>
      <c r="AF707">
        <f ca="1">-(
_xlfn.IFS(
R707&lt;=入力項目!$S$11,0,
AND(R707&gt;=入力項目!$S$11+1,R707&lt;=3),IFERROR(VLOOKUP(入力項目!$S$12,子育て関連マスタ!$I$4:$M$5,4,FALSE),0),
AND(R707&gt;=4,R707&lt;=6),IFERROR(VLOOKUP(入力項目!$S$13,子育て関連マスタ!$I$9:$M$12,4,FALSE),0),
AND(R707&gt;=7,R707&lt;=12),IFERROR(VLOOKUP(入力項目!$S$14,子育て関連マスタ!$I$16:$M$17,4,FALSE),0),
AND(R707&gt;=13,R707&lt;=15),IFERROR(VLOOKUP(入力項目!$S$15,子育て関連マスタ!$I$21:$M$22,4,FALSE),0),
AND(R707&gt;=16,R707&lt;=18),IFERROR(VLOOKUP(入力項目!$S$16,子育て関連マスタ!$I$26:$M$28,4,FALSE),0),
AND(R707&gt;=19,R707&lt;=20,入力項目!$S$16="高専"),IFERROR(VLOOKUP(入力項目!$S$16,子育て関連マスタ!$I$26:$M$28,4,FALSE),0),
AND(R707&gt;=19,R707&lt;=20,入力項目!$S$16&lt;&gt;"高専"),IFERROR(VLOOKUP(入力項目!$S$17,子育て関連マスタ!$I$32:$M$37,4,FALSE),0),
AND(R707&gt;=21,R707&lt;=22,入力項目!$S$16="高専"),IFERROR(VLOOKUP(入力項目!$S$17,子育て関連マスタ!$I$32:$M$34,4,FALSE),0),
AND(R707&gt;=21,R707&lt;=22,入力項目!$S$16&lt;&gt;"高専"),IFERROR(VLOOKUP(入力項目!$S$17,子育て関連マスタ!$I$32:$M$34,4,FALSE),0),
R707&gt;=23,0
) +
IF($D707=4,
  IFERROR(_xlfn.IFS(
  R707&lt;=入力項目!$S$11,0,
  AND(R707=入力項目!$S$11),IFERROR(VLOOKUP(入力項目!$S$12,子育て関連マスタ!$I$4:$M$5,2,FALSE),0),
  AND(R707=4),IFERROR(VLOOKUP(入力項目!$S$13,子育て関連マスタ!$I$9:$M$12,2,FALSE),0),
  AND(R707=7),IFERROR(VLOOKUP(入力項目!$S$14,子育て関連マスタ!$I$16:$M$17,2,FALSE),0),
  AND(R707=13),IFERROR(VLOOKUP(入力項目!$S$15,子育て関連マスタ!$I$21:$M$22,2,FALSE),0),
  AND(R707=16),IFERROR(VLOOKUP(入力項目!$S$16,子育て関連マスタ!$I$26:$M$28,2,FALSE),0),
  AND(R707=19,入力項目!$S$16&lt;&gt;"高専"),IFERROR(VLOOKUP(入力項目!$S$17,子育て関連マスタ!$I$32:$M$37,2,FALSE),0),
  AND(R707=21,入力項目!$S$16="高専"),IFERROR(VLOOKUP(入力項目!$S$17,子育て関連マスタ!$I$32:$M$37,2,FALSE),0),
  R707&gt;=22,0
  ),0),0
) +
IF(AND(R707&gt;=1,R707&lt;=15),IF($D707=入力項目!$S$8,入力項目!$S$3,0),0) +
IF(AND(R707&gt;=1,R707&lt;=15),IF($D707=5,入力項目!$S$4,0),0) +
IF(AND(R707&gt;=1,R707&lt;=15),IF($D707=12,入力項目!$S$5,0),0) +
IF(AND(入力項目!$S$7=$A707,入力項目!$S$8=$D707),子育て関連マスタ!$C$14,0) +
IFERROR(IF(AND(YEAR(EDATE(DATE(入力項目!$S$7,入力項目!$S$8,1),1))=$A707,MONTH(EDATE(DATE(入力項目!$S$7,入力項目!$S$8,1),1))=$D707),子育て関連マスタ!$C$15,0),0) +
IF(AND(OR(R707=3,R707=5,R707=7),$D707=11),子育て関連マスタ!$C$17,0) +
IF(AND(R707=20,$D707=1),子育て関連マスタ!$C$18,0) +
IF(AND(R707=20,$D707=1),
IFERROR(_xlfn.IFS(
入力項目!$S$10="男",子育て関連マスタ!$C$18,
入力項目!$S$10="女",子育て関連マスタ!$C$19
),0),0
) +
IF(AND(R707&gt;=入力項目!$S$18,R707&lt;=入力項目!$S$19),入力項目!$S$20,0) +
IF(AND(R707&gt;=入力項目!$S$21,R707&lt;=入力項目!$S$22),入力項目!$S$23,0) +
IF(AND(R707&gt;=入力項目!$S$24,R707&lt;=入力項目!$S$25),入力項目!$S$26,0)
)</f>
        <v>0</v>
      </c>
      <c r="AG707">
        <f ca="1">-(
_xlfn.IFS(
S707&lt;=入力項目!$S$11,0,
AND(S707&gt;=入力項目!$S$11+1,S707&lt;=3),IFERROR(VLOOKUP(入力項目!$S$12,子育て関連マスタ!$I$4:$M$5,4,FALSE),0),
AND(S707&gt;=4,S707&lt;=6),IFERROR(VLOOKUP(入力項目!$S$13,子育て関連マスタ!$I$9:$M$12,4,FALSE),0),
AND(S707&gt;=7,S707&lt;=12),IFERROR(VLOOKUP(入力項目!$S$14,子育て関連マスタ!$I$16:$M$17,4,FALSE),0),
AND(S707&gt;=13,S707&lt;=15),IFERROR(VLOOKUP(入力項目!$S$15,子育て関連マスタ!$I$21:$M$22,4,FALSE),0),
AND(S707&gt;=16,S707&lt;=18),IFERROR(VLOOKUP(入力項目!$S$16,子育て関連マスタ!$I$26:$M$28,4,FALSE),0),
AND(S707&gt;=19,S707&lt;=20,入力項目!$S$16="高専"),IFERROR(VLOOKUP(入力項目!$S$16,子育て関連マスタ!$I$26:$M$28,4,FALSE),0),
AND(S707&gt;=19,S707&lt;=20,入力項目!$S$16&lt;&gt;"高専"),IFERROR(VLOOKUP(入力項目!$S$17,子育て関連マスタ!$I$32:$M$37,4,FALSE),0),
AND(S707&gt;=21,S707&lt;=22,入力項目!$S$16="高専"),IFERROR(VLOOKUP(入力項目!$S$17,子育て関連マスタ!$I$32:$M$34,4,FALSE),0),
AND(S707&gt;=21,S707&lt;=22,入力項目!$S$16&lt;&gt;"高専"),IFERROR(VLOOKUP(入力項目!$S$17,子育て関連マスタ!$I$32:$M$34,4,FALSE),0),
S707&gt;=23,0
) +
IF($D707=4,
  IFERROR(_xlfn.IFS(
  S707&lt;=入力項目!$S$11,0,
  AND(S707=入力項目!$S$11),IFERROR(VLOOKUP(入力項目!$S$12,子育て関連マスタ!$I$4:$M$5,2,FALSE),0),
  AND(S707=4),IFERROR(VLOOKUP(入力項目!$S$13,子育て関連マスタ!$I$9:$M$12,2,FALSE),0),
  AND(S707=7),IFERROR(VLOOKUP(入力項目!$S$14,子育て関連マスタ!$I$16:$M$17,2,FALSE),0),
  AND(S707=13),IFERROR(VLOOKUP(入力項目!$S$15,子育て関連マスタ!$I$21:$M$22,2,FALSE),0),
  AND(S707=16),IFERROR(VLOOKUP(入力項目!$S$16,子育て関連マスタ!$I$26:$M$28,2,FALSE),0),
  AND(S707=19,入力項目!$S$16&lt;&gt;"高専"),IFERROR(VLOOKUP(入力項目!$S$17,子育て関連マスタ!$I$32:$M$37,2,FALSE),0),
  AND(S707=21,入力項目!$S$16="高専"),IFERROR(VLOOKUP(入力項目!$S$17,子育て関連マスタ!$I$32:$M$37,2,FALSE),0),
  S707&gt;=22,0
  ),0),0
) +
IF(AND(S707&gt;=1,S707&lt;=15),IF($D707=入力項目!$S$8,入力項目!$S$3,0),0) +
IF(AND(S707&gt;=1,S707&lt;=15),IF($D707=5,入力項目!$S$4,0),0) +
IF(AND(S707&gt;=1,S707&lt;=15),IF($D707=12,入力項目!$S$5,0),0) +
IF(AND(入力項目!$S$7=$A707,入力項目!$S$8=$D707),子育て関連マスタ!$C$14,0) +
IFERROR(IF(AND(YEAR(EDATE(DATE(入力項目!$S$7,入力項目!$S$8,1),1))=$A707,MONTH(EDATE(DATE(入力項目!$S$7,入力項目!$S$8,1),1))=$D707),子育て関連マスタ!$C$15,0),0) +
IF(AND(OR(S707=3,S707=5,S707=7),$D707=11),子育て関連マスタ!$C$17,0) +
IF(AND(S707=20,$D707=1),子育て関連マスタ!$C$18,0) +
IF(AND(S707=20,$D707=1),
IFERROR(_xlfn.IFS(
入力項目!$S$10="男",子育て関連マスタ!$C$18,
入力項目!$S$10="女",子育て関連マスタ!$C$19
),0),0
) +
IF(AND(S707&gt;=入力項目!$S$18,S707&lt;=入力項目!$S$19),入力項目!$S$20,0) +
IF(AND(S707&gt;=入力項目!$S$21,S707&lt;=入力項目!$S$22),入力項目!$S$23,0) +
IF(AND(S707&gt;=入力項目!$S$24,S707&lt;=入力項目!$S$25),入力項目!$S$26,0)
)</f>
        <v>0</v>
      </c>
      <c r="AH707">
        <f ca="1">-(
_xlfn.IFS(
T707&lt;=入力項目!$S$11,0,
AND(T707&gt;=入力項目!$S$11+1,T707&lt;=3),IFERROR(VLOOKUP(入力項目!$S$12,子育て関連マスタ!$I$4:$M$5,4,FALSE),0),
AND(T707&gt;=4,T707&lt;=6),IFERROR(VLOOKUP(入力項目!$S$13,子育て関連マスタ!$I$9:$M$12,4,FALSE),0),
AND(T707&gt;=7,T707&lt;=12),IFERROR(VLOOKUP(入力項目!$S$14,子育て関連マスタ!$I$16:$M$17,4,FALSE),0),
AND(T707&gt;=13,T707&lt;=15),IFERROR(VLOOKUP(入力項目!$S$15,子育て関連マスタ!$I$21:$M$22,4,FALSE),0),
AND(T707&gt;=16,T707&lt;=18),IFERROR(VLOOKUP(入力項目!$S$16,子育て関連マスタ!$I$26:$M$28,4,FALSE),0),
AND(T707&gt;=19,T707&lt;=20,入力項目!$S$16="高専"),IFERROR(VLOOKUP(入力項目!$S$16,子育て関連マスタ!$I$26:$M$28,4,FALSE),0),
AND(T707&gt;=19,T707&lt;=20,入力項目!$S$16&lt;&gt;"高専"),IFERROR(VLOOKUP(入力項目!$S$17,子育て関連マスタ!$I$32:$M$37,4,FALSE),0),
AND(T707&gt;=21,T707&lt;=22,入力項目!$S$16="高専"),IFERROR(VLOOKUP(入力項目!$S$17,子育て関連マスタ!$I$32:$M$34,4,FALSE),0),
AND(T707&gt;=21,T707&lt;=22,入力項目!$S$16&lt;&gt;"高専"),IFERROR(VLOOKUP(入力項目!$S$17,子育て関連マスタ!$I$32:$M$34,4,FALSE),0),
T707&gt;=23,0
) +
IF($D707=4,
  IFERROR(_xlfn.IFS(
  T707&lt;=入力項目!$S$11,0,
  AND(T707=入力項目!$S$11),IFERROR(VLOOKUP(入力項目!$S$12,子育て関連マスタ!$I$4:$M$5,2,FALSE),0),
  AND(T707=4),IFERROR(VLOOKUP(入力項目!$S$13,子育て関連マスタ!$I$9:$M$12,2,FALSE),0),
  AND(T707=7),IFERROR(VLOOKUP(入力項目!$S$14,子育て関連マスタ!$I$16:$M$17,2,FALSE),0),
  AND(T707=13),IFERROR(VLOOKUP(入力項目!$S$15,子育て関連マスタ!$I$21:$M$22,2,FALSE),0),
  AND(T707=16),IFERROR(VLOOKUP(入力項目!$S$16,子育て関連マスタ!$I$26:$M$28,2,FALSE),0),
  AND(T707=19,入力項目!$S$16&lt;&gt;"高専"),IFERROR(VLOOKUP(入力項目!$S$17,子育て関連マスタ!$I$32:$M$37,2,FALSE),0),
  AND(T707=21,入力項目!$S$16="高専"),IFERROR(VLOOKUP(入力項目!$S$17,子育て関連マスタ!$I$32:$M$37,2,FALSE),0),
  T707&gt;=22,0
  ),0),0
) +
IF(AND(T707&gt;=1,T707&lt;=15),IF($D707=入力項目!$S$8,入力項目!$S$3,0),0) +
IF(AND(T707&gt;=1,T707&lt;=15),IF($D707=5,入力項目!$S$4,0),0) +
IF(AND(T707&gt;=1,T707&lt;=15),IF($D707=12,入力項目!$S$5,0),0) +
IF(AND(入力項目!$S$7=$A707,入力項目!$S$8=$D707),子育て関連マスタ!$C$14,0) +
IFERROR(IF(AND(YEAR(EDATE(DATE(入力項目!$S$7,入力項目!$S$8,1),1))=$A707,MONTH(EDATE(DATE(入力項目!$S$7,入力項目!$S$8,1),1))=$D707),子育て関連マスタ!$C$15,0),0) +
IF(AND(OR(T707=3,T707=5,T707=7),$D707=11),子育て関連マスタ!$C$17,0) +
IF(AND(T707=20,$D707=1),子育て関連マスタ!$C$18,0) +
IF(AND(T707=20,$D707=1),
IFERROR(_xlfn.IFS(
入力項目!$S$10="男",子育て関連マスタ!$C$18,
入力項目!$S$10="女",子育て関連マスタ!$C$19
),0),0
) +
IF(AND(T707&gt;=入力項目!$S$18,T707&lt;=入力項目!$S$19),入力項目!$S$20,0) +
IF(AND(T707&gt;=入力項目!$S$21,T707&lt;=入力項目!$S$22),入力項目!$S$23,0) +
IF(AND(T707&gt;=入力項目!$S$24,T707&lt;=入力項目!$S$25),入力項目!$S$26,0)
)</f>
        <v>0</v>
      </c>
      <c r="AI707">
        <f ca="1">-(
_xlfn.IFS(
U707&lt;=入力項目!$S$11,0,
AND(U707&gt;=入力項目!$S$11+1,U707&lt;=3),IFERROR(VLOOKUP(入力項目!$S$12,子育て関連マスタ!$I$4:$M$5,4,FALSE),0),
AND(U707&gt;=4,U707&lt;=6),IFERROR(VLOOKUP(入力項目!$S$13,子育て関連マスタ!$I$9:$M$12,4,FALSE),0),
AND(U707&gt;=7,U707&lt;=12),IFERROR(VLOOKUP(入力項目!$S$14,子育て関連マスタ!$I$16:$M$17,4,FALSE),0),
AND(U707&gt;=13,U707&lt;=15),IFERROR(VLOOKUP(入力項目!$S$15,子育て関連マスタ!$I$21:$M$22,4,FALSE),0),
AND(U707&gt;=16,U707&lt;=18),IFERROR(VLOOKUP(入力項目!$S$16,子育て関連マスタ!$I$26:$M$28,4,FALSE),0),
AND(U707&gt;=19,U707&lt;=20,入力項目!$S$16="高専"),IFERROR(VLOOKUP(入力項目!$S$16,子育て関連マスタ!$I$26:$M$28,4,FALSE),0),
AND(U707&gt;=19,U707&lt;=20,入力項目!$S$16&lt;&gt;"高専"),IFERROR(VLOOKUP(入力項目!$S$17,子育て関連マスタ!$I$32:$M$37,4,FALSE),0),
AND(U707&gt;=21,U707&lt;=22,入力項目!$S$16="高専"),IFERROR(VLOOKUP(入力項目!$S$17,子育て関連マスタ!$I$32:$M$34,4,FALSE),0),
AND(U707&gt;=21,U707&lt;=22,入力項目!$S$16&lt;&gt;"高専"),IFERROR(VLOOKUP(入力項目!$S$17,子育て関連マスタ!$I$32:$M$34,4,FALSE),0),
U707&gt;=23,0
) +
IF($D707=4,
  IFERROR(_xlfn.IFS(
  U707&lt;=入力項目!$S$11,0,
  AND(U707=入力項目!$S$11),IFERROR(VLOOKUP(入力項目!$S$12,子育て関連マスタ!$I$4:$M$5,2,FALSE),0),
  AND(U707=4),IFERROR(VLOOKUP(入力項目!$S$13,子育て関連マスタ!$I$9:$M$12,2,FALSE),0),
  AND(U707=7),IFERROR(VLOOKUP(入力項目!$S$14,子育て関連マスタ!$I$16:$M$17,2,FALSE),0),
  AND(U707=13),IFERROR(VLOOKUP(入力項目!$S$15,子育て関連マスタ!$I$21:$M$22,2,FALSE),0),
  AND(U707=16),IFERROR(VLOOKUP(入力項目!$S$16,子育て関連マスタ!$I$26:$M$28,2,FALSE),0),
  AND(U707=19,入力項目!$S$16&lt;&gt;"高専"),IFERROR(VLOOKUP(入力項目!$S$17,子育て関連マスタ!$I$32:$M$37,2,FALSE),0),
  AND(U707=21,入力項目!$S$16="高専"),IFERROR(VLOOKUP(入力項目!$S$17,子育て関連マスタ!$I$32:$M$37,2,FALSE),0),
  U707&gt;=22,0
  ),0),0
) +
IF(AND(U707&gt;=1,U707&lt;=15),IF($D707=入力項目!$S$8,入力項目!$S$3,0),0) +
IF(AND(U707&gt;=1,U707&lt;=15),IF($D707=5,入力項目!$S$4,0),0) +
IF(AND(U707&gt;=1,U707&lt;=15),IF($D707=12,入力項目!$S$5,0),0) +
IF(AND(入力項目!$S$7=$A707,入力項目!$S$8=$D707),子育て関連マスタ!$C$14,0) +
IFERROR(IF(AND(YEAR(EDATE(DATE(入力項目!$S$7,入力項目!$S$8,1),1))=$A707,MONTH(EDATE(DATE(入力項目!$S$7,入力項目!$S$8,1),1))=$D707),子育て関連マスタ!$C$15,0),0) +
IF(AND(OR(U707=3,U707=5,U707=7),$D707=11),子育て関連マスタ!$C$17,0) +
IF(AND(U707=20,$D707=1),子育て関連マスタ!$C$18,0) +
IF(AND(U707=20,$D707=1),
IFERROR(_xlfn.IFS(
入力項目!$S$10="男",子育て関連マスタ!$C$18,
入力項目!$S$10="女",子育て関連マスタ!$C$19
),0),0
) +
IF(AND(U707&gt;=入力項目!$S$18,U707&lt;=入力項目!$S$19),入力項目!$S$20,0) +
IF(AND(U707&gt;=入力項目!$S$21,U707&lt;=入力項目!$S$22),入力項目!$S$23,0) +
IF(AND(U707&gt;=入力項目!$S$24,U707&lt;=入力項目!$S$25),入力項目!$S$26,0)
)</f>
        <v>0</v>
      </c>
      <c r="AJ707" s="10">
        <f ca="1">-VLOOKUP($D707,月別収支!$A$2:$H$13,7,FALSE)</f>
        <v>-20000</v>
      </c>
    </row>
    <row r="708" spans="1:36" x14ac:dyDescent="0.4">
      <c r="A708">
        <f t="shared" ca="1" si="190"/>
        <v>2083</v>
      </c>
      <c r="B708">
        <f t="shared" ca="1" si="180"/>
        <v>2083</v>
      </c>
      <c r="C708">
        <f t="shared" ca="1" si="181"/>
        <v>59</v>
      </c>
      <c r="D708">
        <f t="shared" ca="1" si="191"/>
        <v>6</v>
      </c>
      <c r="E708" t="str">
        <f t="shared" ref="E708:E722" ca="1" si="192">A708&amp;"年"&amp;D708&amp;"月"</f>
        <v>2083年6月</v>
      </c>
      <c r="F708">
        <f ca="1">IF(OR(入力項目!$N$5&lt;$A708,AND(入力項目!$N$5=$A708,入力項目!$N$6&lt;$D708)),IF(F707=0,1,IF(G708=12,F707+1,F707)),0)</f>
        <v>58</v>
      </c>
      <c r="G708">
        <f ca="1">IF(OR(入力項目!$N$5&lt;$A708,AND(入力項目!$N$5=$A708,入力項目!$N$6&lt;$D708)),IF(G707=12,1,G707+1),0)</f>
        <v>8</v>
      </c>
      <c r="H708" t="str">
        <f t="shared" ref="H708:H722" ca="1" si="193">F708&amp;"_"&amp;G708</f>
        <v>58_8</v>
      </c>
      <c r="I708">
        <f ca="1">IF(
  IFERROR(AND($C708&gt;0,MOD($C708,入力項目!$N$22)=0,$D708=入力項目!$N$23), FALSE),
  1,
  IF(
    AND(I707&gt;0,J707=12),
    IF(I707=入力項目!$N$28, 0, I707+1),
    I707
  )
)</f>
        <v>0</v>
      </c>
      <c r="J708">
        <f ca="1">IF($D708=入力項目!$N$23,1,IFERROR(J707+1,1))</f>
        <v>1</v>
      </c>
      <c r="K708" t="str">
        <f t="shared" ref="K708:K722" ca="1" si="194">I708&amp;"_"&amp;J708</f>
        <v>0_1</v>
      </c>
      <c r="L708">
        <f ca="1">L707+IF(入力項目!$D$4=$D708,1,0)</f>
        <v>87</v>
      </c>
      <c r="M708" t="str">
        <f t="shared" ref="M708:M734" ca="1" si="195">L708&amp;"歳"</f>
        <v>87歳</v>
      </c>
      <c r="N708">
        <f t="shared" ca="1" si="182"/>
        <v>88</v>
      </c>
      <c r="O708" t="str">
        <f t="shared" ref="O708:O734" ca="1" si="196">N708&amp;"歳"</f>
        <v>88歳</v>
      </c>
      <c r="P708">
        <f t="shared" ca="1" si="183"/>
        <v>63</v>
      </c>
      <c r="Q708">
        <f t="shared" ca="1" si="184"/>
        <v>61</v>
      </c>
      <c r="R708">
        <f t="shared" ca="1" si="185"/>
        <v>2084</v>
      </c>
      <c r="S708">
        <f t="shared" ca="1" si="186"/>
        <v>2084</v>
      </c>
      <c r="T708">
        <f t="shared" ca="1" si="187"/>
        <v>2084</v>
      </c>
      <c r="U708">
        <f t="shared" ca="1" si="188"/>
        <v>2084</v>
      </c>
      <c r="V708" s="10">
        <f t="shared" ca="1" si="189"/>
        <v>52528425</v>
      </c>
      <c r="W708" s="10">
        <f ca="1">IF($L708&lt;その他マスタ!$B$1,VLOOKUP($D708,月別収支!$A$2:$H$13,2,FALSE),その他マスタ!$B$3)+IF(AND($L708=その他マスタ!$B$1,入力項目!$I$9="あり",$D708=入力項目!$D$4),その他マスタ!$B$2,0)</f>
        <v>150000</v>
      </c>
      <c r="X708" s="10">
        <f ca="1">-IF(入力項目!$K$5=TRUE,
IF($F708+$G708&lt;3,VLOOKUP($D708,月別収支!$A$2:$H$13,8,FALSE),0)+IFERROR(VLOOKUP($H708,住宅ローン計算!C:P,13,FALSE),0)+IF($F708&gt;1,IF(OR($G708=3,$G708=6,$G708=9,$G708=12),ROUNDUP(入力項目!$N$18/4,0),0),0),
VLOOKUP($D708,月別収支!$A$2:$H$13,8,FALSE))</f>
        <v>0</v>
      </c>
      <c r="Y708" s="10">
        <f ca="1">-VLOOKUP($D708,月別収支!$A$2:$H$13,3,FALSE)</f>
        <v>-75000</v>
      </c>
      <c r="Z708" s="10">
        <f ca="1">-VLOOKUP($D708,月別収支!$A$2:$H$13,4,FALSE)</f>
        <v>-27000</v>
      </c>
      <c r="AA708" s="10">
        <f ca="1">-VLOOKUP($D708,月別収支!$A$2:$H$13,6,FALSE)</f>
        <v>-10000</v>
      </c>
      <c r="AB708" s="10">
        <f ca="1">-(
VLOOKUP($D708,月別収支!$A$2:$H$13,5,FALSE)+IF(AND(入力項目!$I$27&lt;=$A708,ISEVEN($A708-入力項目!$I$27),入力項目!$I$28=$D708),入力項目!$I$26,0)
+IF(入力項目!$K$26=TRUE,
IFERROR(VLOOKUP($K708,マイカーローン計算!C:P,13,FALSE),0),
IFERROR(
  IF(AND($C708&gt;0,MOD($C708,入力項目!$N$22)=0,$D708=入力項目!$N$23),入力項目!$N$24,0),
 0
)
)
)</f>
        <v>-20000</v>
      </c>
      <c r="AC708" s="10">
        <f ca="1">-IF($A708&lt;入力項目!$N$33,入力項目!$N$35,IF(AND($A708=入力項目!$N$33,$D708&lt;=入力項目!$N$34),入力項目!$N$35,0))</f>
        <v>0</v>
      </c>
      <c r="AD708">
        <f ca="1">-(
_xlfn.IFS(
P708&lt;=入力項目!$S$11,0,
AND(P708&gt;=入力項目!$S$11+1,P708&lt;=3),IFERROR(VLOOKUP(入力項目!$S$12,子育て関連マスタ!$I$4:$M$5,4,FALSE),0),
AND(P708&gt;=4,P708&lt;=6),IFERROR(VLOOKUP(入力項目!$S$13,子育て関連マスタ!$I$9:$M$12,4,FALSE),0),
AND(P708&gt;=7,P708&lt;=12),IFERROR(VLOOKUP(入力項目!$S$14,子育て関連マスタ!$I$16:$M$17,4,FALSE),0),
AND(P708&gt;=13,P708&lt;=15),IFERROR(VLOOKUP(入力項目!$S$15,子育て関連マスタ!$I$21:$M$22,4,FALSE),0),
AND(P708&gt;=16,P708&lt;=18),IFERROR(VLOOKUP(入力項目!$S$16,子育て関連マスタ!$I$26:$M$28,4,FALSE),0),
AND(P708&gt;=19,P708&lt;=20,入力項目!$S$16="高専"),IFERROR(VLOOKUP(入力項目!$S$16,子育て関連マスタ!$I$26:$M$28,4,FALSE),0),
AND(P708&gt;=19,P708&lt;=20,入力項目!$S$16&lt;&gt;"高専"),IFERROR(VLOOKUP(入力項目!$S$17,子育て関連マスタ!$I$32:$M$37,4,FALSE),0),
AND(P708&gt;=21,P708&lt;=22,入力項目!$S$16="高専"),IFERROR(VLOOKUP(入力項目!$S$17,子育て関連マスタ!$I$32:$M$34,4,FALSE),0),
AND(P708&gt;=21,P708&lt;=22,入力項目!$S$16&lt;&gt;"高専"),IFERROR(VLOOKUP(入力項目!$S$17,子育て関連マスタ!$I$32:$M$34,4,FALSE),0),
P708&gt;=23,0
) +
IF($D708=4,
  IFERROR(_xlfn.IFS(
  P708&lt;=入力項目!$S$11,0,
  AND(P708=入力項目!$S$11),IFERROR(VLOOKUP(入力項目!$S$12,子育て関連マスタ!$I$4:$M$5,2,FALSE),0),
  AND(P708=4),IFERROR(VLOOKUP(入力項目!$S$13,子育て関連マスタ!$I$9:$M$12,2,FALSE),0),
  AND(P708=7),IFERROR(VLOOKUP(入力項目!$S$14,子育て関連マスタ!$I$16:$M$17,2,FALSE),0),
  AND(P708=13),IFERROR(VLOOKUP(入力項目!$S$15,子育て関連マスタ!$I$21:$M$22,2,FALSE),0),
  AND(P708=16),IFERROR(VLOOKUP(入力項目!$S$16,子育て関連マスタ!$I$26:$M$28,2,FALSE),0),
  AND(P708=19,入力項目!$S$16&lt;&gt;"高専"),IFERROR(VLOOKUP(入力項目!$S$17,子育て関連マスタ!$I$32:$M$37,2,FALSE),0),
  AND(P708=21,入力項目!$S$16="高専"),IFERROR(VLOOKUP(入力項目!$S$17,子育て関連マスタ!$I$32:$M$37,2,FALSE),0),
  P708&gt;=22,0
  ),0),0
) +
IF(AND(P708&gt;=1,P708&lt;=15),IF($D708=入力項目!$S$8,入力項目!$S$3,0),0) +
IF(AND(P708&gt;=1,P708&lt;=15),IF($D708=5,入力項目!$S$4,0),0) +
IF(AND(P708&gt;=1,P708&lt;=15),IF($D708=12,入力項目!$S$5,0),0) +
IF(AND(入力項目!$S$7=$A708,入力項目!$S$8=$D708),子育て関連マスタ!$C$14,0) +
IFERROR(IF(AND(YEAR(EDATE(DATE(入力項目!$S$7,入力項目!$S$8,1),1))=$A708,MONTH(EDATE(DATE(入力項目!$S$7,入力項目!$S$8,1),1))=$D708),子育て関連マスタ!$C$15,0),0) +
IF(AND(OR(P708=3,P708=5,P708=7),$D708=11),子育て関連マスタ!$C$17,0) +
IF(AND(P708=20,$D708=1),子育て関連マスタ!$C$18,0) +
IF(AND(P708=20,$D708=1),
IFERROR(_xlfn.IFS(
入力項目!$S$10="男",子育て関連マスタ!$C$18,
入力項目!$S$10="女",子育て関連マスタ!$C$19
),0),0
) +
IF(AND(P708&gt;=入力項目!$S$18,P708&lt;=入力項目!$S$19),入力項目!$S$20,0) +
IF(AND(P708&gt;=入力項目!$S$21,P708&lt;=入力項目!$S$22),入力項目!$S$23,0) +
IF(AND(P708&gt;=入力項目!$S$24,P708&lt;=入力項目!$S$25),入力項目!$S$26,0)
)</f>
        <v>0</v>
      </c>
      <c r="AE708">
        <f ca="1">-(
_xlfn.IFS(
Q708&lt;=入力項目!$S$11,0,
AND(Q708&gt;=入力項目!$S$11+1,Q708&lt;=3),IFERROR(VLOOKUP(入力項目!$S$12,子育て関連マスタ!$I$4:$M$5,4,FALSE),0),
AND(Q708&gt;=4,Q708&lt;=6),IFERROR(VLOOKUP(入力項目!$S$13,子育て関連マスタ!$I$9:$M$12,4,FALSE),0),
AND(Q708&gt;=7,Q708&lt;=12),IFERROR(VLOOKUP(入力項目!$S$14,子育て関連マスタ!$I$16:$M$17,4,FALSE),0),
AND(Q708&gt;=13,Q708&lt;=15),IFERROR(VLOOKUP(入力項目!$S$15,子育て関連マスタ!$I$21:$M$22,4,FALSE),0),
AND(Q708&gt;=16,Q708&lt;=18),IFERROR(VLOOKUP(入力項目!$S$16,子育て関連マスタ!$I$26:$M$28,4,FALSE),0),
AND(Q708&gt;=19,Q708&lt;=20,入力項目!$S$16="高専"),IFERROR(VLOOKUP(入力項目!$S$16,子育て関連マスタ!$I$26:$M$28,4,FALSE),0),
AND(Q708&gt;=19,Q708&lt;=20,入力項目!$S$16&lt;&gt;"高専"),IFERROR(VLOOKUP(入力項目!$S$17,子育て関連マスタ!$I$32:$M$37,4,FALSE),0),
AND(Q708&gt;=21,Q708&lt;=22,入力項目!$S$16="高専"),IFERROR(VLOOKUP(入力項目!$S$17,子育て関連マスタ!$I$32:$M$34,4,FALSE),0),
AND(Q708&gt;=21,Q708&lt;=22,入力項目!$S$16&lt;&gt;"高専"),IFERROR(VLOOKUP(入力項目!$S$17,子育て関連マスタ!$I$32:$M$34,4,FALSE),0),
Q708&gt;=23,0
) +
IF($D708=4,
  IFERROR(_xlfn.IFS(
  Q708&lt;=入力項目!$S$11,0,
  AND(Q708=入力項目!$S$11),IFERROR(VLOOKUP(入力項目!$S$12,子育て関連マスタ!$I$4:$M$5,2,FALSE),0),
  AND(Q708=4),IFERROR(VLOOKUP(入力項目!$S$13,子育て関連マスタ!$I$9:$M$12,2,FALSE),0),
  AND(Q708=7),IFERROR(VLOOKUP(入力項目!$S$14,子育て関連マスタ!$I$16:$M$17,2,FALSE),0),
  AND(Q708=13),IFERROR(VLOOKUP(入力項目!$S$15,子育て関連マスタ!$I$21:$M$22,2,FALSE),0),
  AND(Q708=16),IFERROR(VLOOKUP(入力項目!$S$16,子育て関連マスタ!$I$26:$M$28,2,FALSE),0),
  AND(Q708=19,入力項目!$S$16&lt;&gt;"高専"),IFERROR(VLOOKUP(入力項目!$S$17,子育て関連マスタ!$I$32:$M$37,2,FALSE),0),
  AND(Q708=21,入力項目!$S$16="高専"),IFERROR(VLOOKUP(入力項目!$S$17,子育て関連マスタ!$I$32:$M$37,2,FALSE),0),
  Q708&gt;=22,0
  ),0),0
) +
IF(AND(Q708&gt;=1,Q708&lt;=15),IF($D708=入力項目!$S$8,入力項目!$S$3,0),0) +
IF(AND(Q708&gt;=1,Q708&lt;=15),IF($D708=5,入力項目!$S$4,0),0) +
IF(AND(Q708&gt;=1,Q708&lt;=15),IF($D708=12,入力項目!$S$5,0),0) +
IF(AND(入力項目!$S$7=$A708,入力項目!$S$8=$D708),子育て関連マスタ!$C$14,0) +
IFERROR(IF(AND(YEAR(EDATE(DATE(入力項目!$S$7,入力項目!$S$8,1),1))=$A708,MONTH(EDATE(DATE(入力項目!$S$7,入力項目!$S$8,1),1))=$D708),子育て関連マスタ!$C$15,0),0) +
IF(AND(OR(Q708=3,Q708=5,Q708=7),$D708=11),子育て関連マスタ!$C$17,0) +
IF(AND(Q708=20,$D708=1),子育て関連マスタ!$C$18,0) +
IF(AND(Q708=20,$D708=1),
IFERROR(_xlfn.IFS(
入力項目!$S$10="男",子育て関連マスタ!$C$18,
入力項目!$S$10="女",子育て関連マスタ!$C$19
),0),0
) +
IF(AND(Q708&gt;=入力項目!$S$18,Q708&lt;=入力項目!$S$19),入力項目!$S$20,0) +
IF(AND(Q708&gt;=入力項目!$S$21,Q708&lt;=入力項目!$S$22),入力項目!$S$23,0) +
IF(AND(Q708&gt;=入力項目!$S$24,Q708&lt;=入力項目!$S$25),入力項目!$S$26,0)
)</f>
        <v>0</v>
      </c>
      <c r="AF708">
        <f ca="1">-(
_xlfn.IFS(
R708&lt;=入力項目!$S$11,0,
AND(R708&gt;=入力項目!$S$11+1,R708&lt;=3),IFERROR(VLOOKUP(入力項目!$S$12,子育て関連マスタ!$I$4:$M$5,4,FALSE),0),
AND(R708&gt;=4,R708&lt;=6),IFERROR(VLOOKUP(入力項目!$S$13,子育て関連マスタ!$I$9:$M$12,4,FALSE),0),
AND(R708&gt;=7,R708&lt;=12),IFERROR(VLOOKUP(入力項目!$S$14,子育て関連マスタ!$I$16:$M$17,4,FALSE),0),
AND(R708&gt;=13,R708&lt;=15),IFERROR(VLOOKUP(入力項目!$S$15,子育て関連マスタ!$I$21:$M$22,4,FALSE),0),
AND(R708&gt;=16,R708&lt;=18),IFERROR(VLOOKUP(入力項目!$S$16,子育て関連マスタ!$I$26:$M$28,4,FALSE),0),
AND(R708&gt;=19,R708&lt;=20,入力項目!$S$16="高専"),IFERROR(VLOOKUP(入力項目!$S$16,子育て関連マスタ!$I$26:$M$28,4,FALSE),0),
AND(R708&gt;=19,R708&lt;=20,入力項目!$S$16&lt;&gt;"高専"),IFERROR(VLOOKUP(入力項目!$S$17,子育て関連マスタ!$I$32:$M$37,4,FALSE),0),
AND(R708&gt;=21,R708&lt;=22,入力項目!$S$16="高専"),IFERROR(VLOOKUP(入力項目!$S$17,子育て関連マスタ!$I$32:$M$34,4,FALSE),0),
AND(R708&gt;=21,R708&lt;=22,入力項目!$S$16&lt;&gt;"高専"),IFERROR(VLOOKUP(入力項目!$S$17,子育て関連マスタ!$I$32:$M$34,4,FALSE),0),
R708&gt;=23,0
) +
IF($D708=4,
  IFERROR(_xlfn.IFS(
  R708&lt;=入力項目!$S$11,0,
  AND(R708=入力項目!$S$11),IFERROR(VLOOKUP(入力項目!$S$12,子育て関連マスタ!$I$4:$M$5,2,FALSE),0),
  AND(R708=4),IFERROR(VLOOKUP(入力項目!$S$13,子育て関連マスタ!$I$9:$M$12,2,FALSE),0),
  AND(R708=7),IFERROR(VLOOKUP(入力項目!$S$14,子育て関連マスタ!$I$16:$M$17,2,FALSE),0),
  AND(R708=13),IFERROR(VLOOKUP(入力項目!$S$15,子育て関連マスタ!$I$21:$M$22,2,FALSE),0),
  AND(R708=16),IFERROR(VLOOKUP(入力項目!$S$16,子育て関連マスタ!$I$26:$M$28,2,FALSE),0),
  AND(R708=19,入力項目!$S$16&lt;&gt;"高専"),IFERROR(VLOOKUP(入力項目!$S$17,子育て関連マスタ!$I$32:$M$37,2,FALSE),0),
  AND(R708=21,入力項目!$S$16="高専"),IFERROR(VLOOKUP(入力項目!$S$17,子育て関連マスタ!$I$32:$M$37,2,FALSE),0),
  R708&gt;=22,0
  ),0),0
) +
IF(AND(R708&gt;=1,R708&lt;=15),IF($D708=入力項目!$S$8,入力項目!$S$3,0),0) +
IF(AND(R708&gt;=1,R708&lt;=15),IF($D708=5,入力項目!$S$4,0),0) +
IF(AND(R708&gt;=1,R708&lt;=15),IF($D708=12,入力項目!$S$5,0),0) +
IF(AND(入力項目!$S$7=$A708,入力項目!$S$8=$D708),子育て関連マスタ!$C$14,0) +
IFERROR(IF(AND(YEAR(EDATE(DATE(入力項目!$S$7,入力項目!$S$8,1),1))=$A708,MONTH(EDATE(DATE(入力項目!$S$7,入力項目!$S$8,1),1))=$D708),子育て関連マスタ!$C$15,0),0) +
IF(AND(OR(R708=3,R708=5,R708=7),$D708=11),子育て関連マスタ!$C$17,0) +
IF(AND(R708=20,$D708=1),子育て関連マスタ!$C$18,0) +
IF(AND(R708=20,$D708=1),
IFERROR(_xlfn.IFS(
入力項目!$S$10="男",子育て関連マスタ!$C$18,
入力項目!$S$10="女",子育て関連マスタ!$C$19
),0),0
) +
IF(AND(R708&gt;=入力項目!$S$18,R708&lt;=入力項目!$S$19),入力項目!$S$20,0) +
IF(AND(R708&gt;=入力項目!$S$21,R708&lt;=入力項目!$S$22),入力項目!$S$23,0) +
IF(AND(R708&gt;=入力項目!$S$24,R708&lt;=入力項目!$S$25),入力項目!$S$26,0)
)</f>
        <v>0</v>
      </c>
      <c r="AG708">
        <f ca="1">-(
_xlfn.IFS(
S708&lt;=入力項目!$S$11,0,
AND(S708&gt;=入力項目!$S$11+1,S708&lt;=3),IFERROR(VLOOKUP(入力項目!$S$12,子育て関連マスタ!$I$4:$M$5,4,FALSE),0),
AND(S708&gt;=4,S708&lt;=6),IFERROR(VLOOKUP(入力項目!$S$13,子育て関連マスタ!$I$9:$M$12,4,FALSE),0),
AND(S708&gt;=7,S708&lt;=12),IFERROR(VLOOKUP(入力項目!$S$14,子育て関連マスタ!$I$16:$M$17,4,FALSE),0),
AND(S708&gt;=13,S708&lt;=15),IFERROR(VLOOKUP(入力項目!$S$15,子育て関連マスタ!$I$21:$M$22,4,FALSE),0),
AND(S708&gt;=16,S708&lt;=18),IFERROR(VLOOKUP(入力項目!$S$16,子育て関連マスタ!$I$26:$M$28,4,FALSE),0),
AND(S708&gt;=19,S708&lt;=20,入力項目!$S$16="高専"),IFERROR(VLOOKUP(入力項目!$S$16,子育て関連マスタ!$I$26:$M$28,4,FALSE),0),
AND(S708&gt;=19,S708&lt;=20,入力項目!$S$16&lt;&gt;"高専"),IFERROR(VLOOKUP(入力項目!$S$17,子育て関連マスタ!$I$32:$M$37,4,FALSE),0),
AND(S708&gt;=21,S708&lt;=22,入力項目!$S$16="高専"),IFERROR(VLOOKUP(入力項目!$S$17,子育て関連マスタ!$I$32:$M$34,4,FALSE),0),
AND(S708&gt;=21,S708&lt;=22,入力項目!$S$16&lt;&gt;"高専"),IFERROR(VLOOKUP(入力項目!$S$17,子育て関連マスタ!$I$32:$M$34,4,FALSE),0),
S708&gt;=23,0
) +
IF($D708=4,
  IFERROR(_xlfn.IFS(
  S708&lt;=入力項目!$S$11,0,
  AND(S708=入力項目!$S$11),IFERROR(VLOOKUP(入力項目!$S$12,子育て関連マスタ!$I$4:$M$5,2,FALSE),0),
  AND(S708=4),IFERROR(VLOOKUP(入力項目!$S$13,子育て関連マスタ!$I$9:$M$12,2,FALSE),0),
  AND(S708=7),IFERROR(VLOOKUP(入力項目!$S$14,子育て関連マスタ!$I$16:$M$17,2,FALSE),0),
  AND(S708=13),IFERROR(VLOOKUP(入力項目!$S$15,子育て関連マスタ!$I$21:$M$22,2,FALSE),0),
  AND(S708=16),IFERROR(VLOOKUP(入力項目!$S$16,子育て関連マスタ!$I$26:$M$28,2,FALSE),0),
  AND(S708=19,入力項目!$S$16&lt;&gt;"高専"),IFERROR(VLOOKUP(入力項目!$S$17,子育て関連マスタ!$I$32:$M$37,2,FALSE),0),
  AND(S708=21,入力項目!$S$16="高専"),IFERROR(VLOOKUP(入力項目!$S$17,子育て関連マスタ!$I$32:$M$37,2,FALSE),0),
  S708&gt;=22,0
  ),0),0
) +
IF(AND(S708&gt;=1,S708&lt;=15),IF($D708=入力項目!$S$8,入力項目!$S$3,0),0) +
IF(AND(S708&gt;=1,S708&lt;=15),IF($D708=5,入力項目!$S$4,0),0) +
IF(AND(S708&gt;=1,S708&lt;=15),IF($D708=12,入力項目!$S$5,0),0) +
IF(AND(入力項目!$S$7=$A708,入力項目!$S$8=$D708),子育て関連マスタ!$C$14,0) +
IFERROR(IF(AND(YEAR(EDATE(DATE(入力項目!$S$7,入力項目!$S$8,1),1))=$A708,MONTH(EDATE(DATE(入力項目!$S$7,入力項目!$S$8,1),1))=$D708),子育て関連マスタ!$C$15,0),0) +
IF(AND(OR(S708=3,S708=5,S708=7),$D708=11),子育て関連マスタ!$C$17,0) +
IF(AND(S708=20,$D708=1),子育て関連マスタ!$C$18,0) +
IF(AND(S708=20,$D708=1),
IFERROR(_xlfn.IFS(
入力項目!$S$10="男",子育て関連マスタ!$C$18,
入力項目!$S$10="女",子育て関連マスタ!$C$19
),0),0
) +
IF(AND(S708&gt;=入力項目!$S$18,S708&lt;=入力項目!$S$19),入力項目!$S$20,0) +
IF(AND(S708&gt;=入力項目!$S$21,S708&lt;=入力項目!$S$22),入力項目!$S$23,0) +
IF(AND(S708&gt;=入力項目!$S$24,S708&lt;=入力項目!$S$25),入力項目!$S$26,0)
)</f>
        <v>0</v>
      </c>
      <c r="AH708">
        <f ca="1">-(
_xlfn.IFS(
T708&lt;=入力項目!$S$11,0,
AND(T708&gt;=入力項目!$S$11+1,T708&lt;=3),IFERROR(VLOOKUP(入力項目!$S$12,子育て関連マスタ!$I$4:$M$5,4,FALSE),0),
AND(T708&gt;=4,T708&lt;=6),IFERROR(VLOOKUP(入力項目!$S$13,子育て関連マスタ!$I$9:$M$12,4,FALSE),0),
AND(T708&gt;=7,T708&lt;=12),IFERROR(VLOOKUP(入力項目!$S$14,子育て関連マスタ!$I$16:$M$17,4,FALSE),0),
AND(T708&gt;=13,T708&lt;=15),IFERROR(VLOOKUP(入力項目!$S$15,子育て関連マスタ!$I$21:$M$22,4,FALSE),0),
AND(T708&gt;=16,T708&lt;=18),IFERROR(VLOOKUP(入力項目!$S$16,子育て関連マスタ!$I$26:$M$28,4,FALSE),0),
AND(T708&gt;=19,T708&lt;=20,入力項目!$S$16="高専"),IFERROR(VLOOKUP(入力項目!$S$16,子育て関連マスタ!$I$26:$M$28,4,FALSE),0),
AND(T708&gt;=19,T708&lt;=20,入力項目!$S$16&lt;&gt;"高専"),IFERROR(VLOOKUP(入力項目!$S$17,子育て関連マスタ!$I$32:$M$37,4,FALSE),0),
AND(T708&gt;=21,T708&lt;=22,入力項目!$S$16="高専"),IFERROR(VLOOKUP(入力項目!$S$17,子育て関連マスタ!$I$32:$M$34,4,FALSE),0),
AND(T708&gt;=21,T708&lt;=22,入力項目!$S$16&lt;&gt;"高専"),IFERROR(VLOOKUP(入力項目!$S$17,子育て関連マスタ!$I$32:$M$34,4,FALSE),0),
T708&gt;=23,0
) +
IF($D708=4,
  IFERROR(_xlfn.IFS(
  T708&lt;=入力項目!$S$11,0,
  AND(T708=入力項目!$S$11),IFERROR(VLOOKUP(入力項目!$S$12,子育て関連マスタ!$I$4:$M$5,2,FALSE),0),
  AND(T708=4),IFERROR(VLOOKUP(入力項目!$S$13,子育て関連マスタ!$I$9:$M$12,2,FALSE),0),
  AND(T708=7),IFERROR(VLOOKUP(入力項目!$S$14,子育て関連マスタ!$I$16:$M$17,2,FALSE),0),
  AND(T708=13),IFERROR(VLOOKUP(入力項目!$S$15,子育て関連マスタ!$I$21:$M$22,2,FALSE),0),
  AND(T708=16),IFERROR(VLOOKUP(入力項目!$S$16,子育て関連マスタ!$I$26:$M$28,2,FALSE),0),
  AND(T708=19,入力項目!$S$16&lt;&gt;"高専"),IFERROR(VLOOKUP(入力項目!$S$17,子育て関連マスタ!$I$32:$M$37,2,FALSE),0),
  AND(T708=21,入力項目!$S$16="高専"),IFERROR(VLOOKUP(入力項目!$S$17,子育て関連マスタ!$I$32:$M$37,2,FALSE),0),
  T708&gt;=22,0
  ),0),0
) +
IF(AND(T708&gt;=1,T708&lt;=15),IF($D708=入力項目!$S$8,入力項目!$S$3,0),0) +
IF(AND(T708&gt;=1,T708&lt;=15),IF($D708=5,入力項目!$S$4,0),0) +
IF(AND(T708&gt;=1,T708&lt;=15),IF($D708=12,入力項目!$S$5,0),0) +
IF(AND(入力項目!$S$7=$A708,入力項目!$S$8=$D708),子育て関連マスタ!$C$14,0) +
IFERROR(IF(AND(YEAR(EDATE(DATE(入力項目!$S$7,入力項目!$S$8,1),1))=$A708,MONTH(EDATE(DATE(入力項目!$S$7,入力項目!$S$8,1),1))=$D708),子育て関連マスタ!$C$15,0),0) +
IF(AND(OR(T708=3,T708=5,T708=7),$D708=11),子育て関連マスタ!$C$17,0) +
IF(AND(T708=20,$D708=1),子育て関連マスタ!$C$18,0) +
IF(AND(T708=20,$D708=1),
IFERROR(_xlfn.IFS(
入力項目!$S$10="男",子育て関連マスタ!$C$18,
入力項目!$S$10="女",子育て関連マスタ!$C$19
),0),0
) +
IF(AND(T708&gt;=入力項目!$S$18,T708&lt;=入力項目!$S$19),入力項目!$S$20,0) +
IF(AND(T708&gt;=入力項目!$S$21,T708&lt;=入力項目!$S$22),入力項目!$S$23,0) +
IF(AND(T708&gt;=入力項目!$S$24,T708&lt;=入力項目!$S$25),入力項目!$S$26,0)
)</f>
        <v>0</v>
      </c>
      <c r="AI708">
        <f ca="1">-(
_xlfn.IFS(
U708&lt;=入力項目!$S$11,0,
AND(U708&gt;=入力項目!$S$11+1,U708&lt;=3),IFERROR(VLOOKUP(入力項目!$S$12,子育て関連マスタ!$I$4:$M$5,4,FALSE),0),
AND(U708&gt;=4,U708&lt;=6),IFERROR(VLOOKUP(入力項目!$S$13,子育て関連マスタ!$I$9:$M$12,4,FALSE),0),
AND(U708&gt;=7,U708&lt;=12),IFERROR(VLOOKUP(入力項目!$S$14,子育て関連マスタ!$I$16:$M$17,4,FALSE),0),
AND(U708&gt;=13,U708&lt;=15),IFERROR(VLOOKUP(入力項目!$S$15,子育て関連マスタ!$I$21:$M$22,4,FALSE),0),
AND(U708&gt;=16,U708&lt;=18),IFERROR(VLOOKUP(入力項目!$S$16,子育て関連マスタ!$I$26:$M$28,4,FALSE),0),
AND(U708&gt;=19,U708&lt;=20,入力項目!$S$16="高専"),IFERROR(VLOOKUP(入力項目!$S$16,子育て関連マスタ!$I$26:$M$28,4,FALSE),0),
AND(U708&gt;=19,U708&lt;=20,入力項目!$S$16&lt;&gt;"高専"),IFERROR(VLOOKUP(入力項目!$S$17,子育て関連マスタ!$I$32:$M$37,4,FALSE),0),
AND(U708&gt;=21,U708&lt;=22,入力項目!$S$16="高専"),IFERROR(VLOOKUP(入力項目!$S$17,子育て関連マスタ!$I$32:$M$34,4,FALSE),0),
AND(U708&gt;=21,U708&lt;=22,入力項目!$S$16&lt;&gt;"高専"),IFERROR(VLOOKUP(入力項目!$S$17,子育て関連マスタ!$I$32:$M$34,4,FALSE),0),
U708&gt;=23,0
) +
IF($D708=4,
  IFERROR(_xlfn.IFS(
  U708&lt;=入力項目!$S$11,0,
  AND(U708=入力項目!$S$11),IFERROR(VLOOKUP(入力項目!$S$12,子育て関連マスタ!$I$4:$M$5,2,FALSE),0),
  AND(U708=4),IFERROR(VLOOKUP(入力項目!$S$13,子育て関連マスタ!$I$9:$M$12,2,FALSE),0),
  AND(U708=7),IFERROR(VLOOKUP(入力項目!$S$14,子育て関連マスタ!$I$16:$M$17,2,FALSE),0),
  AND(U708=13),IFERROR(VLOOKUP(入力項目!$S$15,子育て関連マスタ!$I$21:$M$22,2,FALSE),0),
  AND(U708=16),IFERROR(VLOOKUP(入力項目!$S$16,子育て関連マスタ!$I$26:$M$28,2,FALSE),0),
  AND(U708=19,入力項目!$S$16&lt;&gt;"高専"),IFERROR(VLOOKUP(入力項目!$S$17,子育て関連マスタ!$I$32:$M$37,2,FALSE),0),
  AND(U708=21,入力項目!$S$16="高専"),IFERROR(VLOOKUP(入力項目!$S$17,子育て関連マスタ!$I$32:$M$37,2,FALSE),0),
  U708&gt;=22,0
  ),0),0
) +
IF(AND(U708&gt;=1,U708&lt;=15),IF($D708=入力項目!$S$8,入力項目!$S$3,0),0) +
IF(AND(U708&gt;=1,U708&lt;=15),IF($D708=5,入力項目!$S$4,0),0) +
IF(AND(U708&gt;=1,U708&lt;=15),IF($D708=12,入力項目!$S$5,0),0) +
IF(AND(入力項目!$S$7=$A708,入力項目!$S$8=$D708),子育て関連マスタ!$C$14,0) +
IFERROR(IF(AND(YEAR(EDATE(DATE(入力項目!$S$7,入力項目!$S$8,1),1))=$A708,MONTH(EDATE(DATE(入力項目!$S$7,入力項目!$S$8,1),1))=$D708),子育て関連マスタ!$C$15,0),0) +
IF(AND(OR(U708=3,U708=5,U708=7),$D708=11),子育て関連マスタ!$C$17,0) +
IF(AND(U708=20,$D708=1),子育て関連マスタ!$C$18,0) +
IF(AND(U708=20,$D708=1),
IFERROR(_xlfn.IFS(
入力項目!$S$10="男",子育て関連マスタ!$C$18,
入力項目!$S$10="女",子育て関連マスタ!$C$19
),0),0
) +
IF(AND(U708&gt;=入力項目!$S$18,U708&lt;=入力項目!$S$19),入力項目!$S$20,0) +
IF(AND(U708&gt;=入力項目!$S$21,U708&lt;=入力項目!$S$22),入力項目!$S$23,0) +
IF(AND(U708&gt;=入力項目!$S$24,U708&lt;=入力項目!$S$25),入力項目!$S$26,0)
)</f>
        <v>0</v>
      </c>
      <c r="AJ708" s="10">
        <f ca="1">-VLOOKUP($D708,月別収支!$A$2:$H$13,7,FALSE)</f>
        <v>-20000</v>
      </c>
    </row>
    <row r="709" spans="1:36" x14ac:dyDescent="0.4">
      <c r="A709">
        <f t="shared" ca="1" si="190"/>
        <v>2083</v>
      </c>
      <c r="B709">
        <f t="shared" ref="B709:B722" ca="1" si="197">IF(D709=4,B708+1,B708)</f>
        <v>2083</v>
      </c>
      <c r="C709">
        <f t="shared" ref="C709:C722" ca="1" si="198">IF(D709=1,C708+1,C708)</f>
        <v>59</v>
      </c>
      <c r="D709">
        <f t="shared" ca="1" si="191"/>
        <v>7</v>
      </c>
      <c r="E709" t="str">
        <f t="shared" ca="1" si="192"/>
        <v>2083年7月</v>
      </c>
      <c r="F709">
        <f ca="1">IF(OR(入力項目!$N$5&lt;$A709,AND(入力項目!$N$5=$A709,入力項目!$N$6&lt;$D709)),IF(F708=0,1,IF(G709=12,F708+1,F708)),0)</f>
        <v>58</v>
      </c>
      <c r="G709">
        <f ca="1">IF(OR(入力項目!$N$5&lt;$A709,AND(入力項目!$N$5=$A709,入力項目!$N$6&lt;$D709)),IF(G708=12,1,G708+1),0)</f>
        <v>9</v>
      </c>
      <c r="H709" t="str">
        <f t="shared" ca="1" si="193"/>
        <v>58_9</v>
      </c>
      <c r="I709">
        <f ca="1">IF(
  IFERROR(AND($C709&gt;0,MOD($C709,入力項目!$N$22)=0,$D709=入力項目!$N$23), FALSE),
  1,
  IF(
    AND(I708&gt;0,J708=12),
    IF(I708=入力項目!$N$28, 0, I708+1),
    I708
  )
)</f>
        <v>0</v>
      </c>
      <c r="J709">
        <f ca="1">IF($D709=入力項目!$N$23,1,IFERROR(J708+1,1))</f>
        <v>2</v>
      </c>
      <c r="K709" t="str">
        <f t="shared" ca="1" si="194"/>
        <v>0_2</v>
      </c>
      <c r="L709">
        <f ca="1">L708+IF(入力項目!$D$4=$D709,1,0)</f>
        <v>87</v>
      </c>
      <c r="M709" t="str">
        <f t="shared" ca="1" si="195"/>
        <v>87歳</v>
      </c>
      <c r="N709">
        <f t="shared" ref="N709:N734" ca="1" si="199">IF($D709=1,N708+1,N708)</f>
        <v>88</v>
      </c>
      <c r="O709" t="str">
        <f t="shared" ca="1" si="196"/>
        <v>88歳</v>
      </c>
      <c r="P709">
        <f t="shared" ref="P709:P722" ca="1" si="200">IF($D709=4,P708+1,P708)</f>
        <v>63</v>
      </c>
      <c r="Q709">
        <f t="shared" ref="Q709:Q722" ca="1" si="201">IF($D709=4,Q708+1,Q708)</f>
        <v>61</v>
      </c>
      <c r="R709">
        <f t="shared" ref="R709:R722" ca="1" si="202">IF($D709=4,R708+1,R708)</f>
        <v>2084</v>
      </c>
      <c r="S709">
        <f t="shared" ref="S709:S722" ca="1" si="203">IF($D709=4,S708+1,S708)</f>
        <v>2084</v>
      </c>
      <c r="T709">
        <f t="shared" ref="T709:T722" ca="1" si="204">IF($D709=4,T708+1,T708)</f>
        <v>2084</v>
      </c>
      <c r="U709">
        <f t="shared" ref="U709:U722" ca="1" si="205">IF($D709=4,U708+1,U708)</f>
        <v>2084</v>
      </c>
      <c r="V709" s="10">
        <f t="shared" ca="1" si="189"/>
        <v>52488925</v>
      </c>
      <c r="W709" s="10">
        <f ca="1">IF($L709&lt;その他マスタ!$B$1,VLOOKUP($D709,月別収支!$A$2:$H$13,2,FALSE),その他マスタ!$B$3)+IF(AND($L709=その他マスタ!$B$1,入力項目!$I$9="あり",$D709=入力項目!$D$4),その他マスタ!$B$2,0)</f>
        <v>150000</v>
      </c>
      <c r="X709" s="10">
        <f ca="1">-IF(入力項目!$K$5=TRUE,
IF($F709+$G709&lt;3,VLOOKUP($D709,月別収支!$A$2:$H$13,8,FALSE),0)+IFERROR(VLOOKUP($H709,住宅ローン計算!C:P,13,FALSE),0)+IF($F709&gt;1,IF(OR($G709=3,$G709=6,$G709=9,$G709=12),ROUNDUP(入力項目!$N$18/4,0),0),0),
VLOOKUP($D709,月別収支!$A$2:$H$13,8,FALSE))</f>
        <v>-37500</v>
      </c>
      <c r="Y709" s="10">
        <f ca="1">-VLOOKUP($D709,月別収支!$A$2:$H$13,3,FALSE)</f>
        <v>-75000</v>
      </c>
      <c r="Z709" s="10">
        <f ca="1">-VLOOKUP($D709,月別収支!$A$2:$H$13,4,FALSE)</f>
        <v>-27000</v>
      </c>
      <c r="AA709" s="10">
        <f ca="1">-VLOOKUP($D709,月別収支!$A$2:$H$13,6,FALSE)</f>
        <v>-10000</v>
      </c>
      <c r="AB709" s="10">
        <f ca="1">-(
VLOOKUP($D709,月別収支!$A$2:$H$13,5,FALSE)+IF(AND(入力項目!$I$27&lt;=$A709,ISEVEN($A709-入力項目!$I$27),入力項目!$I$28=$D709),入力項目!$I$26,0)
+IF(入力項目!$K$26=TRUE,
IFERROR(VLOOKUP($K709,マイカーローン計算!C:P,13,FALSE),0),
IFERROR(
  IF(AND($C709&gt;0,MOD($C709,入力項目!$N$22)=0,$D709=入力項目!$N$23),入力項目!$N$24,0),
 0
)
)
)</f>
        <v>-20000</v>
      </c>
      <c r="AC709" s="10">
        <f ca="1">-IF($A709&lt;入力項目!$N$33,入力項目!$N$35,IF(AND($A709=入力項目!$N$33,$D709&lt;=入力項目!$N$34),入力項目!$N$35,0))</f>
        <v>0</v>
      </c>
      <c r="AD709">
        <f ca="1">-(
_xlfn.IFS(
P709&lt;=入力項目!$S$11,0,
AND(P709&gt;=入力項目!$S$11+1,P709&lt;=3),IFERROR(VLOOKUP(入力項目!$S$12,子育て関連マスタ!$I$4:$M$5,4,FALSE),0),
AND(P709&gt;=4,P709&lt;=6),IFERROR(VLOOKUP(入力項目!$S$13,子育て関連マスタ!$I$9:$M$12,4,FALSE),0),
AND(P709&gt;=7,P709&lt;=12),IFERROR(VLOOKUP(入力項目!$S$14,子育て関連マスタ!$I$16:$M$17,4,FALSE),0),
AND(P709&gt;=13,P709&lt;=15),IFERROR(VLOOKUP(入力項目!$S$15,子育て関連マスタ!$I$21:$M$22,4,FALSE),0),
AND(P709&gt;=16,P709&lt;=18),IFERROR(VLOOKUP(入力項目!$S$16,子育て関連マスタ!$I$26:$M$28,4,FALSE),0),
AND(P709&gt;=19,P709&lt;=20,入力項目!$S$16="高専"),IFERROR(VLOOKUP(入力項目!$S$16,子育て関連マスタ!$I$26:$M$28,4,FALSE),0),
AND(P709&gt;=19,P709&lt;=20,入力項目!$S$16&lt;&gt;"高専"),IFERROR(VLOOKUP(入力項目!$S$17,子育て関連マスタ!$I$32:$M$37,4,FALSE),0),
AND(P709&gt;=21,P709&lt;=22,入力項目!$S$16="高専"),IFERROR(VLOOKUP(入力項目!$S$17,子育て関連マスタ!$I$32:$M$34,4,FALSE),0),
AND(P709&gt;=21,P709&lt;=22,入力項目!$S$16&lt;&gt;"高専"),IFERROR(VLOOKUP(入力項目!$S$17,子育て関連マスタ!$I$32:$M$34,4,FALSE),0),
P709&gt;=23,0
) +
IF($D709=4,
  IFERROR(_xlfn.IFS(
  P709&lt;=入力項目!$S$11,0,
  AND(P709=入力項目!$S$11),IFERROR(VLOOKUP(入力項目!$S$12,子育て関連マスタ!$I$4:$M$5,2,FALSE),0),
  AND(P709=4),IFERROR(VLOOKUP(入力項目!$S$13,子育て関連マスタ!$I$9:$M$12,2,FALSE),0),
  AND(P709=7),IFERROR(VLOOKUP(入力項目!$S$14,子育て関連マスタ!$I$16:$M$17,2,FALSE),0),
  AND(P709=13),IFERROR(VLOOKUP(入力項目!$S$15,子育て関連マスタ!$I$21:$M$22,2,FALSE),0),
  AND(P709=16),IFERROR(VLOOKUP(入力項目!$S$16,子育て関連マスタ!$I$26:$M$28,2,FALSE),0),
  AND(P709=19,入力項目!$S$16&lt;&gt;"高専"),IFERROR(VLOOKUP(入力項目!$S$17,子育て関連マスタ!$I$32:$M$37,2,FALSE),0),
  AND(P709=21,入力項目!$S$16="高専"),IFERROR(VLOOKUP(入力項目!$S$17,子育て関連マスタ!$I$32:$M$37,2,FALSE),0),
  P709&gt;=22,0
  ),0),0
) +
IF(AND(P709&gt;=1,P709&lt;=15),IF($D709=入力項目!$S$8,入力項目!$S$3,0),0) +
IF(AND(P709&gt;=1,P709&lt;=15),IF($D709=5,入力項目!$S$4,0),0) +
IF(AND(P709&gt;=1,P709&lt;=15),IF($D709=12,入力項目!$S$5,0),0) +
IF(AND(入力項目!$S$7=$A709,入力項目!$S$8=$D709),子育て関連マスタ!$C$14,0) +
IFERROR(IF(AND(YEAR(EDATE(DATE(入力項目!$S$7,入力項目!$S$8,1),1))=$A709,MONTH(EDATE(DATE(入力項目!$S$7,入力項目!$S$8,1),1))=$D709),子育て関連マスタ!$C$15,0),0) +
IF(AND(OR(P709=3,P709=5,P709=7),$D709=11),子育て関連マスタ!$C$17,0) +
IF(AND(P709=20,$D709=1),子育て関連マスタ!$C$18,0) +
IF(AND(P709=20,$D709=1),
IFERROR(_xlfn.IFS(
入力項目!$S$10="男",子育て関連マスタ!$C$18,
入力項目!$S$10="女",子育て関連マスタ!$C$19
),0),0
) +
IF(AND(P709&gt;=入力項目!$S$18,P709&lt;=入力項目!$S$19),入力項目!$S$20,0) +
IF(AND(P709&gt;=入力項目!$S$21,P709&lt;=入力項目!$S$22),入力項目!$S$23,0) +
IF(AND(P709&gt;=入力項目!$S$24,P709&lt;=入力項目!$S$25),入力項目!$S$26,0)
)</f>
        <v>0</v>
      </c>
      <c r="AE709">
        <f ca="1">-(
_xlfn.IFS(
Q709&lt;=入力項目!$S$11,0,
AND(Q709&gt;=入力項目!$S$11+1,Q709&lt;=3),IFERROR(VLOOKUP(入力項目!$S$12,子育て関連マスタ!$I$4:$M$5,4,FALSE),0),
AND(Q709&gt;=4,Q709&lt;=6),IFERROR(VLOOKUP(入力項目!$S$13,子育て関連マスタ!$I$9:$M$12,4,FALSE),0),
AND(Q709&gt;=7,Q709&lt;=12),IFERROR(VLOOKUP(入力項目!$S$14,子育て関連マスタ!$I$16:$M$17,4,FALSE),0),
AND(Q709&gt;=13,Q709&lt;=15),IFERROR(VLOOKUP(入力項目!$S$15,子育て関連マスタ!$I$21:$M$22,4,FALSE),0),
AND(Q709&gt;=16,Q709&lt;=18),IFERROR(VLOOKUP(入力項目!$S$16,子育て関連マスタ!$I$26:$M$28,4,FALSE),0),
AND(Q709&gt;=19,Q709&lt;=20,入力項目!$S$16="高専"),IFERROR(VLOOKUP(入力項目!$S$16,子育て関連マスタ!$I$26:$M$28,4,FALSE),0),
AND(Q709&gt;=19,Q709&lt;=20,入力項目!$S$16&lt;&gt;"高専"),IFERROR(VLOOKUP(入力項目!$S$17,子育て関連マスタ!$I$32:$M$37,4,FALSE),0),
AND(Q709&gt;=21,Q709&lt;=22,入力項目!$S$16="高専"),IFERROR(VLOOKUP(入力項目!$S$17,子育て関連マスタ!$I$32:$M$34,4,FALSE),0),
AND(Q709&gt;=21,Q709&lt;=22,入力項目!$S$16&lt;&gt;"高専"),IFERROR(VLOOKUP(入力項目!$S$17,子育て関連マスタ!$I$32:$M$34,4,FALSE),0),
Q709&gt;=23,0
) +
IF($D709=4,
  IFERROR(_xlfn.IFS(
  Q709&lt;=入力項目!$S$11,0,
  AND(Q709=入力項目!$S$11),IFERROR(VLOOKUP(入力項目!$S$12,子育て関連マスタ!$I$4:$M$5,2,FALSE),0),
  AND(Q709=4),IFERROR(VLOOKUP(入力項目!$S$13,子育て関連マスタ!$I$9:$M$12,2,FALSE),0),
  AND(Q709=7),IFERROR(VLOOKUP(入力項目!$S$14,子育て関連マスタ!$I$16:$M$17,2,FALSE),0),
  AND(Q709=13),IFERROR(VLOOKUP(入力項目!$S$15,子育て関連マスタ!$I$21:$M$22,2,FALSE),0),
  AND(Q709=16),IFERROR(VLOOKUP(入力項目!$S$16,子育て関連マスタ!$I$26:$M$28,2,FALSE),0),
  AND(Q709=19,入力項目!$S$16&lt;&gt;"高専"),IFERROR(VLOOKUP(入力項目!$S$17,子育て関連マスタ!$I$32:$M$37,2,FALSE),0),
  AND(Q709=21,入力項目!$S$16="高専"),IFERROR(VLOOKUP(入力項目!$S$17,子育て関連マスタ!$I$32:$M$37,2,FALSE),0),
  Q709&gt;=22,0
  ),0),0
) +
IF(AND(Q709&gt;=1,Q709&lt;=15),IF($D709=入力項目!$S$8,入力項目!$S$3,0),0) +
IF(AND(Q709&gt;=1,Q709&lt;=15),IF($D709=5,入力項目!$S$4,0),0) +
IF(AND(Q709&gt;=1,Q709&lt;=15),IF($D709=12,入力項目!$S$5,0),0) +
IF(AND(入力項目!$S$7=$A709,入力項目!$S$8=$D709),子育て関連マスタ!$C$14,0) +
IFERROR(IF(AND(YEAR(EDATE(DATE(入力項目!$S$7,入力項目!$S$8,1),1))=$A709,MONTH(EDATE(DATE(入力項目!$S$7,入力項目!$S$8,1),1))=$D709),子育て関連マスタ!$C$15,0),0) +
IF(AND(OR(Q709=3,Q709=5,Q709=7),$D709=11),子育て関連マスタ!$C$17,0) +
IF(AND(Q709=20,$D709=1),子育て関連マスタ!$C$18,0) +
IF(AND(Q709=20,$D709=1),
IFERROR(_xlfn.IFS(
入力項目!$S$10="男",子育て関連マスタ!$C$18,
入力項目!$S$10="女",子育て関連マスタ!$C$19
),0),0
) +
IF(AND(Q709&gt;=入力項目!$S$18,Q709&lt;=入力項目!$S$19),入力項目!$S$20,0) +
IF(AND(Q709&gt;=入力項目!$S$21,Q709&lt;=入力項目!$S$22),入力項目!$S$23,0) +
IF(AND(Q709&gt;=入力項目!$S$24,Q709&lt;=入力項目!$S$25),入力項目!$S$26,0)
)</f>
        <v>0</v>
      </c>
      <c r="AF709">
        <f ca="1">-(
_xlfn.IFS(
R709&lt;=入力項目!$S$11,0,
AND(R709&gt;=入力項目!$S$11+1,R709&lt;=3),IFERROR(VLOOKUP(入力項目!$S$12,子育て関連マスタ!$I$4:$M$5,4,FALSE),0),
AND(R709&gt;=4,R709&lt;=6),IFERROR(VLOOKUP(入力項目!$S$13,子育て関連マスタ!$I$9:$M$12,4,FALSE),0),
AND(R709&gt;=7,R709&lt;=12),IFERROR(VLOOKUP(入力項目!$S$14,子育て関連マスタ!$I$16:$M$17,4,FALSE),0),
AND(R709&gt;=13,R709&lt;=15),IFERROR(VLOOKUP(入力項目!$S$15,子育て関連マスタ!$I$21:$M$22,4,FALSE),0),
AND(R709&gt;=16,R709&lt;=18),IFERROR(VLOOKUP(入力項目!$S$16,子育て関連マスタ!$I$26:$M$28,4,FALSE),0),
AND(R709&gt;=19,R709&lt;=20,入力項目!$S$16="高専"),IFERROR(VLOOKUP(入力項目!$S$16,子育て関連マスタ!$I$26:$M$28,4,FALSE),0),
AND(R709&gt;=19,R709&lt;=20,入力項目!$S$16&lt;&gt;"高専"),IFERROR(VLOOKUP(入力項目!$S$17,子育て関連マスタ!$I$32:$M$37,4,FALSE),0),
AND(R709&gt;=21,R709&lt;=22,入力項目!$S$16="高専"),IFERROR(VLOOKUP(入力項目!$S$17,子育て関連マスタ!$I$32:$M$34,4,FALSE),0),
AND(R709&gt;=21,R709&lt;=22,入力項目!$S$16&lt;&gt;"高専"),IFERROR(VLOOKUP(入力項目!$S$17,子育て関連マスタ!$I$32:$M$34,4,FALSE),0),
R709&gt;=23,0
) +
IF($D709=4,
  IFERROR(_xlfn.IFS(
  R709&lt;=入力項目!$S$11,0,
  AND(R709=入力項目!$S$11),IFERROR(VLOOKUP(入力項目!$S$12,子育て関連マスタ!$I$4:$M$5,2,FALSE),0),
  AND(R709=4),IFERROR(VLOOKUP(入力項目!$S$13,子育て関連マスタ!$I$9:$M$12,2,FALSE),0),
  AND(R709=7),IFERROR(VLOOKUP(入力項目!$S$14,子育て関連マスタ!$I$16:$M$17,2,FALSE),0),
  AND(R709=13),IFERROR(VLOOKUP(入力項目!$S$15,子育て関連マスタ!$I$21:$M$22,2,FALSE),0),
  AND(R709=16),IFERROR(VLOOKUP(入力項目!$S$16,子育て関連マスタ!$I$26:$M$28,2,FALSE),0),
  AND(R709=19,入力項目!$S$16&lt;&gt;"高専"),IFERROR(VLOOKUP(入力項目!$S$17,子育て関連マスタ!$I$32:$M$37,2,FALSE),0),
  AND(R709=21,入力項目!$S$16="高専"),IFERROR(VLOOKUP(入力項目!$S$17,子育て関連マスタ!$I$32:$M$37,2,FALSE),0),
  R709&gt;=22,0
  ),0),0
) +
IF(AND(R709&gt;=1,R709&lt;=15),IF($D709=入力項目!$S$8,入力項目!$S$3,0),0) +
IF(AND(R709&gt;=1,R709&lt;=15),IF($D709=5,入力項目!$S$4,0),0) +
IF(AND(R709&gt;=1,R709&lt;=15),IF($D709=12,入力項目!$S$5,0),0) +
IF(AND(入力項目!$S$7=$A709,入力項目!$S$8=$D709),子育て関連マスタ!$C$14,0) +
IFERROR(IF(AND(YEAR(EDATE(DATE(入力項目!$S$7,入力項目!$S$8,1),1))=$A709,MONTH(EDATE(DATE(入力項目!$S$7,入力項目!$S$8,1),1))=$D709),子育て関連マスタ!$C$15,0),0) +
IF(AND(OR(R709=3,R709=5,R709=7),$D709=11),子育て関連マスタ!$C$17,0) +
IF(AND(R709=20,$D709=1),子育て関連マスタ!$C$18,0) +
IF(AND(R709=20,$D709=1),
IFERROR(_xlfn.IFS(
入力項目!$S$10="男",子育て関連マスタ!$C$18,
入力項目!$S$10="女",子育て関連マスタ!$C$19
),0),0
) +
IF(AND(R709&gt;=入力項目!$S$18,R709&lt;=入力項目!$S$19),入力項目!$S$20,0) +
IF(AND(R709&gt;=入力項目!$S$21,R709&lt;=入力項目!$S$22),入力項目!$S$23,0) +
IF(AND(R709&gt;=入力項目!$S$24,R709&lt;=入力項目!$S$25),入力項目!$S$26,0)
)</f>
        <v>0</v>
      </c>
      <c r="AG709">
        <f ca="1">-(
_xlfn.IFS(
S709&lt;=入力項目!$S$11,0,
AND(S709&gt;=入力項目!$S$11+1,S709&lt;=3),IFERROR(VLOOKUP(入力項目!$S$12,子育て関連マスタ!$I$4:$M$5,4,FALSE),0),
AND(S709&gt;=4,S709&lt;=6),IFERROR(VLOOKUP(入力項目!$S$13,子育て関連マスタ!$I$9:$M$12,4,FALSE),0),
AND(S709&gt;=7,S709&lt;=12),IFERROR(VLOOKUP(入力項目!$S$14,子育て関連マスタ!$I$16:$M$17,4,FALSE),0),
AND(S709&gt;=13,S709&lt;=15),IFERROR(VLOOKUP(入力項目!$S$15,子育て関連マスタ!$I$21:$M$22,4,FALSE),0),
AND(S709&gt;=16,S709&lt;=18),IFERROR(VLOOKUP(入力項目!$S$16,子育て関連マスタ!$I$26:$M$28,4,FALSE),0),
AND(S709&gt;=19,S709&lt;=20,入力項目!$S$16="高専"),IFERROR(VLOOKUP(入力項目!$S$16,子育て関連マスタ!$I$26:$M$28,4,FALSE),0),
AND(S709&gt;=19,S709&lt;=20,入力項目!$S$16&lt;&gt;"高専"),IFERROR(VLOOKUP(入力項目!$S$17,子育て関連マスタ!$I$32:$M$37,4,FALSE),0),
AND(S709&gt;=21,S709&lt;=22,入力項目!$S$16="高専"),IFERROR(VLOOKUP(入力項目!$S$17,子育て関連マスタ!$I$32:$M$34,4,FALSE),0),
AND(S709&gt;=21,S709&lt;=22,入力項目!$S$16&lt;&gt;"高専"),IFERROR(VLOOKUP(入力項目!$S$17,子育て関連マスタ!$I$32:$M$34,4,FALSE),0),
S709&gt;=23,0
) +
IF($D709=4,
  IFERROR(_xlfn.IFS(
  S709&lt;=入力項目!$S$11,0,
  AND(S709=入力項目!$S$11),IFERROR(VLOOKUP(入力項目!$S$12,子育て関連マスタ!$I$4:$M$5,2,FALSE),0),
  AND(S709=4),IFERROR(VLOOKUP(入力項目!$S$13,子育て関連マスタ!$I$9:$M$12,2,FALSE),0),
  AND(S709=7),IFERROR(VLOOKUP(入力項目!$S$14,子育て関連マスタ!$I$16:$M$17,2,FALSE),0),
  AND(S709=13),IFERROR(VLOOKUP(入力項目!$S$15,子育て関連マスタ!$I$21:$M$22,2,FALSE),0),
  AND(S709=16),IFERROR(VLOOKUP(入力項目!$S$16,子育て関連マスタ!$I$26:$M$28,2,FALSE),0),
  AND(S709=19,入力項目!$S$16&lt;&gt;"高専"),IFERROR(VLOOKUP(入力項目!$S$17,子育て関連マスタ!$I$32:$M$37,2,FALSE),0),
  AND(S709=21,入力項目!$S$16="高専"),IFERROR(VLOOKUP(入力項目!$S$17,子育て関連マスタ!$I$32:$M$37,2,FALSE),0),
  S709&gt;=22,0
  ),0),0
) +
IF(AND(S709&gt;=1,S709&lt;=15),IF($D709=入力項目!$S$8,入力項目!$S$3,0),0) +
IF(AND(S709&gt;=1,S709&lt;=15),IF($D709=5,入力項目!$S$4,0),0) +
IF(AND(S709&gt;=1,S709&lt;=15),IF($D709=12,入力項目!$S$5,0),0) +
IF(AND(入力項目!$S$7=$A709,入力項目!$S$8=$D709),子育て関連マスタ!$C$14,0) +
IFERROR(IF(AND(YEAR(EDATE(DATE(入力項目!$S$7,入力項目!$S$8,1),1))=$A709,MONTH(EDATE(DATE(入力項目!$S$7,入力項目!$S$8,1),1))=$D709),子育て関連マスタ!$C$15,0),0) +
IF(AND(OR(S709=3,S709=5,S709=7),$D709=11),子育て関連マスタ!$C$17,0) +
IF(AND(S709=20,$D709=1),子育て関連マスタ!$C$18,0) +
IF(AND(S709=20,$D709=1),
IFERROR(_xlfn.IFS(
入力項目!$S$10="男",子育て関連マスタ!$C$18,
入力項目!$S$10="女",子育て関連マスタ!$C$19
),0),0
) +
IF(AND(S709&gt;=入力項目!$S$18,S709&lt;=入力項目!$S$19),入力項目!$S$20,0) +
IF(AND(S709&gt;=入力項目!$S$21,S709&lt;=入力項目!$S$22),入力項目!$S$23,0) +
IF(AND(S709&gt;=入力項目!$S$24,S709&lt;=入力項目!$S$25),入力項目!$S$26,0)
)</f>
        <v>0</v>
      </c>
      <c r="AH709">
        <f ca="1">-(
_xlfn.IFS(
T709&lt;=入力項目!$S$11,0,
AND(T709&gt;=入力項目!$S$11+1,T709&lt;=3),IFERROR(VLOOKUP(入力項目!$S$12,子育て関連マスタ!$I$4:$M$5,4,FALSE),0),
AND(T709&gt;=4,T709&lt;=6),IFERROR(VLOOKUP(入力項目!$S$13,子育て関連マスタ!$I$9:$M$12,4,FALSE),0),
AND(T709&gt;=7,T709&lt;=12),IFERROR(VLOOKUP(入力項目!$S$14,子育て関連マスタ!$I$16:$M$17,4,FALSE),0),
AND(T709&gt;=13,T709&lt;=15),IFERROR(VLOOKUP(入力項目!$S$15,子育て関連マスタ!$I$21:$M$22,4,FALSE),0),
AND(T709&gt;=16,T709&lt;=18),IFERROR(VLOOKUP(入力項目!$S$16,子育て関連マスタ!$I$26:$M$28,4,FALSE),0),
AND(T709&gt;=19,T709&lt;=20,入力項目!$S$16="高専"),IFERROR(VLOOKUP(入力項目!$S$16,子育て関連マスタ!$I$26:$M$28,4,FALSE),0),
AND(T709&gt;=19,T709&lt;=20,入力項目!$S$16&lt;&gt;"高専"),IFERROR(VLOOKUP(入力項目!$S$17,子育て関連マスタ!$I$32:$M$37,4,FALSE),0),
AND(T709&gt;=21,T709&lt;=22,入力項目!$S$16="高専"),IFERROR(VLOOKUP(入力項目!$S$17,子育て関連マスタ!$I$32:$M$34,4,FALSE),0),
AND(T709&gt;=21,T709&lt;=22,入力項目!$S$16&lt;&gt;"高専"),IFERROR(VLOOKUP(入力項目!$S$17,子育て関連マスタ!$I$32:$M$34,4,FALSE),0),
T709&gt;=23,0
) +
IF($D709=4,
  IFERROR(_xlfn.IFS(
  T709&lt;=入力項目!$S$11,0,
  AND(T709=入力項目!$S$11),IFERROR(VLOOKUP(入力項目!$S$12,子育て関連マスタ!$I$4:$M$5,2,FALSE),0),
  AND(T709=4),IFERROR(VLOOKUP(入力項目!$S$13,子育て関連マスタ!$I$9:$M$12,2,FALSE),0),
  AND(T709=7),IFERROR(VLOOKUP(入力項目!$S$14,子育て関連マスタ!$I$16:$M$17,2,FALSE),0),
  AND(T709=13),IFERROR(VLOOKUP(入力項目!$S$15,子育て関連マスタ!$I$21:$M$22,2,FALSE),0),
  AND(T709=16),IFERROR(VLOOKUP(入力項目!$S$16,子育て関連マスタ!$I$26:$M$28,2,FALSE),0),
  AND(T709=19,入力項目!$S$16&lt;&gt;"高専"),IFERROR(VLOOKUP(入力項目!$S$17,子育て関連マスタ!$I$32:$M$37,2,FALSE),0),
  AND(T709=21,入力項目!$S$16="高専"),IFERROR(VLOOKUP(入力項目!$S$17,子育て関連マスタ!$I$32:$M$37,2,FALSE),0),
  T709&gt;=22,0
  ),0),0
) +
IF(AND(T709&gt;=1,T709&lt;=15),IF($D709=入力項目!$S$8,入力項目!$S$3,0),0) +
IF(AND(T709&gt;=1,T709&lt;=15),IF($D709=5,入力項目!$S$4,0),0) +
IF(AND(T709&gt;=1,T709&lt;=15),IF($D709=12,入力項目!$S$5,0),0) +
IF(AND(入力項目!$S$7=$A709,入力項目!$S$8=$D709),子育て関連マスタ!$C$14,0) +
IFERROR(IF(AND(YEAR(EDATE(DATE(入力項目!$S$7,入力項目!$S$8,1),1))=$A709,MONTH(EDATE(DATE(入力項目!$S$7,入力項目!$S$8,1),1))=$D709),子育て関連マスタ!$C$15,0),0) +
IF(AND(OR(T709=3,T709=5,T709=7),$D709=11),子育て関連マスタ!$C$17,0) +
IF(AND(T709=20,$D709=1),子育て関連マスタ!$C$18,0) +
IF(AND(T709=20,$D709=1),
IFERROR(_xlfn.IFS(
入力項目!$S$10="男",子育て関連マスタ!$C$18,
入力項目!$S$10="女",子育て関連マスタ!$C$19
),0),0
) +
IF(AND(T709&gt;=入力項目!$S$18,T709&lt;=入力項目!$S$19),入力項目!$S$20,0) +
IF(AND(T709&gt;=入力項目!$S$21,T709&lt;=入力項目!$S$22),入力項目!$S$23,0) +
IF(AND(T709&gt;=入力項目!$S$24,T709&lt;=入力項目!$S$25),入力項目!$S$26,0)
)</f>
        <v>0</v>
      </c>
      <c r="AI709">
        <f ca="1">-(
_xlfn.IFS(
U709&lt;=入力項目!$S$11,0,
AND(U709&gt;=入力項目!$S$11+1,U709&lt;=3),IFERROR(VLOOKUP(入力項目!$S$12,子育て関連マスタ!$I$4:$M$5,4,FALSE),0),
AND(U709&gt;=4,U709&lt;=6),IFERROR(VLOOKUP(入力項目!$S$13,子育て関連マスタ!$I$9:$M$12,4,FALSE),0),
AND(U709&gt;=7,U709&lt;=12),IFERROR(VLOOKUP(入力項目!$S$14,子育て関連マスタ!$I$16:$M$17,4,FALSE),0),
AND(U709&gt;=13,U709&lt;=15),IFERROR(VLOOKUP(入力項目!$S$15,子育て関連マスタ!$I$21:$M$22,4,FALSE),0),
AND(U709&gt;=16,U709&lt;=18),IFERROR(VLOOKUP(入力項目!$S$16,子育て関連マスタ!$I$26:$M$28,4,FALSE),0),
AND(U709&gt;=19,U709&lt;=20,入力項目!$S$16="高専"),IFERROR(VLOOKUP(入力項目!$S$16,子育て関連マスタ!$I$26:$M$28,4,FALSE),0),
AND(U709&gt;=19,U709&lt;=20,入力項目!$S$16&lt;&gt;"高専"),IFERROR(VLOOKUP(入力項目!$S$17,子育て関連マスタ!$I$32:$M$37,4,FALSE),0),
AND(U709&gt;=21,U709&lt;=22,入力項目!$S$16="高専"),IFERROR(VLOOKUP(入力項目!$S$17,子育て関連マスタ!$I$32:$M$34,4,FALSE),0),
AND(U709&gt;=21,U709&lt;=22,入力項目!$S$16&lt;&gt;"高専"),IFERROR(VLOOKUP(入力項目!$S$17,子育て関連マスタ!$I$32:$M$34,4,FALSE),0),
U709&gt;=23,0
) +
IF($D709=4,
  IFERROR(_xlfn.IFS(
  U709&lt;=入力項目!$S$11,0,
  AND(U709=入力項目!$S$11),IFERROR(VLOOKUP(入力項目!$S$12,子育て関連マスタ!$I$4:$M$5,2,FALSE),0),
  AND(U709=4),IFERROR(VLOOKUP(入力項目!$S$13,子育て関連マスタ!$I$9:$M$12,2,FALSE),0),
  AND(U709=7),IFERROR(VLOOKUP(入力項目!$S$14,子育て関連マスタ!$I$16:$M$17,2,FALSE),0),
  AND(U709=13),IFERROR(VLOOKUP(入力項目!$S$15,子育て関連マスタ!$I$21:$M$22,2,FALSE),0),
  AND(U709=16),IFERROR(VLOOKUP(入力項目!$S$16,子育て関連マスタ!$I$26:$M$28,2,FALSE),0),
  AND(U709=19,入力項目!$S$16&lt;&gt;"高専"),IFERROR(VLOOKUP(入力項目!$S$17,子育て関連マスタ!$I$32:$M$37,2,FALSE),0),
  AND(U709=21,入力項目!$S$16="高専"),IFERROR(VLOOKUP(入力項目!$S$17,子育て関連マスタ!$I$32:$M$37,2,FALSE),0),
  U709&gt;=22,0
  ),0),0
) +
IF(AND(U709&gt;=1,U709&lt;=15),IF($D709=入力項目!$S$8,入力項目!$S$3,0),0) +
IF(AND(U709&gt;=1,U709&lt;=15),IF($D709=5,入力項目!$S$4,0),0) +
IF(AND(U709&gt;=1,U709&lt;=15),IF($D709=12,入力項目!$S$5,0),0) +
IF(AND(入力項目!$S$7=$A709,入力項目!$S$8=$D709),子育て関連マスタ!$C$14,0) +
IFERROR(IF(AND(YEAR(EDATE(DATE(入力項目!$S$7,入力項目!$S$8,1),1))=$A709,MONTH(EDATE(DATE(入力項目!$S$7,入力項目!$S$8,1),1))=$D709),子育て関連マスタ!$C$15,0),0) +
IF(AND(OR(U709=3,U709=5,U709=7),$D709=11),子育て関連マスタ!$C$17,0) +
IF(AND(U709=20,$D709=1),子育て関連マスタ!$C$18,0) +
IF(AND(U709=20,$D709=1),
IFERROR(_xlfn.IFS(
入力項目!$S$10="男",子育て関連マスタ!$C$18,
入力項目!$S$10="女",子育て関連マスタ!$C$19
),0),0
) +
IF(AND(U709&gt;=入力項目!$S$18,U709&lt;=入力項目!$S$19),入力項目!$S$20,0) +
IF(AND(U709&gt;=入力項目!$S$21,U709&lt;=入力項目!$S$22),入力項目!$S$23,0) +
IF(AND(U709&gt;=入力項目!$S$24,U709&lt;=入力項目!$S$25),入力項目!$S$26,0)
)</f>
        <v>0</v>
      </c>
      <c r="AJ709" s="10">
        <f ca="1">-VLOOKUP($D709,月別収支!$A$2:$H$13,7,FALSE)</f>
        <v>-20000</v>
      </c>
    </row>
    <row r="710" spans="1:36" x14ac:dyDescent="0.4">
      <c r="A710">
        <f t="shared" ca="1" si="190"/>
        <v>2083</v>
      </c>
      <c r="B710">
        <f t="shared" ca="1" si="197"/>
        <v>2083</v>
      </c>
      <c r="C710">
        <f t="shared" ca="1" si="198"/>
        <v>59</v>
      </c>
      <c r="D710">
        <f t="shared" ca="1" si="191"/>
        <v>8</v>
      </c>
      <c r="E710" t="str">
        <f t="shared" ca="1" si="192"/>
        <v>2083年8月</v>
      </c>
      <c r="F710">
        <f ca="1">IF(OR(入力項目!$N$5&lt;$A710,AND(入力項目!$N$5=$A710,入力項目!$N$6&lt;$D710)),IF(F709=0,1,IF(G710=12,F709+1,F709)),0)</f>
        <v>58</v>
      </c>
      <c r="G710">
        <f ca="1">IF(OR(入力項目!$N$5&lt;$A710,AND(入力項目!$N$5=$A710,入力項目!$N$6&lt;$D710)),IF(G709=12,1,G709+1),0)</f>
        <v>10</v>
      </c>
      <c r="H710" t="str">
        <f t="shared" ca="1" si="193"/>
        <v>58_10</v>
      </c>
      <c r="I710">
        <f ca="1">IF(
  IFERROR(AND($C710&gt;0,MOD($C710,入力項目!$N$22)=0,$D710=入力項目!$N$23), FALSE),
  1,
  IF(
    AND(I709&gt;0,J709=12),
    IF(I709=入力項目!$N$28, 0, I709+1),
    I709
  )
)</f>
        <v>0</v>
      </c>
      <c r="J710">
        <f ca="1">IF($D710=入力項目!$N$23,1,IFERROR(J709+1,1))</f>
        <v>3</v>
      </c>
      <c r="K710" t="str">
        <f t="shared" ca="1" si="194"/>
        <v>0_3</v>
      </c>
      <c r="L710">
        <f ca="1">L709+IF(入力項目!$D$4=$D710,1,0)</f>
        <v>87</v>
      </c>
      <c r="M710" t="str">
        <f t="shared" ca="1" si="195"/>
        <v>87歳</v>
      </c>
      <c r="N710">
        <f t="shared" ca="1" si="199"/>
        <v>88</v>
      </c>
      <c r="O710" t="str">
        <f t="shared" ca="1" si="196"/>
        <v>88歳</v>
      </c>
      <c r="P710">
        <f t="shared" ca="1" si="200"/>
        <v>63</v>
      </c>
      <c r="Q710">
        <f t="shared" ca="1" si="201"/>
        <v>61</v>
      </c>
      <c r="R710">
        <f t="shared" ca="1" si="202"/>
        <v>2084</v>
      </c>
      <c r="S710">
        <f t="shared" ca="1" si="203"/>
        <v>2084</v>
      </c>
      <c r="T710">
        <f t="shared" ca="1" si="204"/>
        <v>2084</v>
      </c>
      <c r="U710">
        <f t="shared" ca="1" si="205"/>
        <v>2084</v>
      </c>
      <c r="V710" s="10">
        <f t="shared" ref="V710:V722" ca="1" si="206">V709+W710+SUM(X710:AJ710)</f>
        <v>52486925</v>
      </c>
      <c r="W710" s="10">
        <f ca="1">IF($L710&lt;その他マスタ!$B$1,VLOOKUP($D710,月別収支!$A$2:$H$13,2,FALSE),その他マスタ!$B$3)+IF(AND($L710=その他マスタ!$B$1,入力項目!$I$9="あり",$D710=入力項目!$D$4),その他マスタ!$B$2,0)</f>
        <v>150000</v>
      </c>
      <c r="X710" s="10">
        <f ca="1">-IF(入力項目!$K$5=TRUE,
IF($F710+$G710&lt;3,VLOOKUP($D710,月別収支!$A$2:$H$13,8,FALSE),0)+IFERROR(VLOOKUP($H710,住宅ローン計算!C:P,13,FALSE),0)+IF($F710&gt;1,IF(OR($G710=3,$G710=6,$G710=9,$G710=12),ROUNDUP(入力項目!$N$18/4,0),0),0),
VLOOKUP($D710,月別収支!$A$2:$H$13,8,FALSE))</f>
        <v>0</v>
      </c>
      <c r="Y710" s="10">
        <f ca="1">-VLOOKUP($D710,月別収支!$A$2:$H$13,3,FALSE)</f>
        <v>-75000</v>
      </c>
      <c r="Z710" s="10">
        <f ca="1">-VLOOKUP($D710,月別収支!$A$2:$H$13,4,FALSE)</f>
        <v>-27000</v>
      </c>
      <c r="AA710" s="10">
        <f ca="1">-VLOOKUP($D710,月別収支!$A$2:$H$13,6,FALSE)</f>
        <v>-10000</v>
      </c>
      <c r="AB710" s="10">
        <f ca="1">-(
VLOOKUP($D710,月別収支!$A$2:$H$13,5,FALSE)+IF(AND(入力項目!$I$27&lt;=$A710,ISEVEN($A710-入力項目!$I$27),入力項目!$I$28=$D710),入力項目!$I$26,0)
+IF(入力項目!$K$26=TRUE,
IFERROR(VLOOKUP($K710,マイカーローン計算!C:P,13,FALSE),0),
IFERROR(
  IF(AND($C710&gt;0,MOD($C710,入力項目!$N$22)=0,$D710=入力項目!$N$23),入力項目!$N$24,0),
 0
)
)
)</f>
        <v>-20000</v>
      </c>
      <c r="AC710" s="10">
        <f ca="1">-IF($A710&lt;入力項目!$N$33,入力項目!$N$35,IF(AND($A710=入力項目!$N$33,$D710&lt;=入力項目!$N$34),入力項目!$N$35,0))</f>
        <v>0</v>
      </c>
      <c r="AD710">
        <f ca="1">-(
_xlfn.IFS(
P710&lt;=入力項目!$S$11,0,
AND(P710&gt;=入力項目!$S$11+1,P710&lt;=3),IFERROR(VLOOKUP(入力項目!$S$12,子育て関連マスタ!$I$4:$M$5,4,FALSE),0),
AND(P710&gt;=4,P710&lt;=6),IFERROR(VLOOKUP(入力項目!$S$13,子育て関連マスタ!$I$9:$M$12,4,FALSE),0),
AND(P710&gt;=7,P710&lt;=12),IFERROR(VLOOKUP(入力項目!$S$14,子育て関連マスタ!$I$16:$M$17,4,FALSE),0),
AND(P710&gt;=13,P710&lt;=15),IFERROR(VLOOKUP(入力項目!$S$15,子育て関連マスタ!$I$21:$M$22,4,FALSE),0),
AND(P710&gt;=16,P710&lt;=18),IFERROR(VLOOKUP(入力項目!$S$16,子育て関連マスタ!$I$26:$M$28,4,FALSE),0),
AND(P710&gt;=19,P710&lt;=20,入力項目!$S$16="高専"),IFERROR(VLOOKUP(入力項目!$S$16,子育て関連マスタ!$I$26:$M$28,4,FALSE),0),
AND(P710&gt;=19,P710&lt;=20,入力項目!$S$16&lt;&gt;"高専"),IFERROR(VLOOKUP(入力項目!$S$17,子育て関連マスタ!$I$32:$M$37,4,FALSE),0),
AND(P710&gt;=21,P710&lt;=22,入力項目!$S$16="高専"),IFERROR(VLOOKUP(入力項目!$S$17,子育て関連マスタ!$I$32:$M$34,4,FALSE),0),
AND(P710&gt;=21,P710&lt;=22,入力項目!$S$16&lt;&gt;"高専"),IFERROR(VLOOKUP(入力項目!$S$17,子育て関連マスタ!$I$32:$M$34,4,FALSE),0),
P710&gt;=23,0
) +
IF($D710=4,
  IFERROR(_xlfn.IFS(
  P710&lt;=入力項目!$S$11,0,
  AND(P710=入力項目!$S$11),IFERROR(VLOOKUP(入力項目!$S$12,子育て関連マスタ!$I$4:$M$5,2,FALSE),0),
  AND(P710=4),IFERROR(VLOOKUP(入力項目!$S$13,子育て関連マスタ!$I$9:$M$12,2,FALSE),0),
  AND(P710=7),IFERROR(VLOOKUP(入力項目!$S$14,子育て関連マスタ!$I$16:$M$17,2,FALSE),0),
  AND(P710=13),IFERROR(VLOOKUP(入力項目!$S$15,子育て関連マスタ!$I$21:$M$22,2,FALSE),0),
  AND(P710=16),IFERROR(VLOOKUP(入力項目!$S$16,子育て関連マスタ!$I$26:$M$28,2,FALSE),0),
  AND(P710=19,入力項目!$S$16&lt;&gt;"高専"),IFERROR(VLOOKUP(入力項目!$S$17,子育て関連マスタ!$I$32:$M$37,2,FALSE),0),
  AND(P710=21,入力項目!$S$16="高専"),IFERROR(VLOOKUP(入力項目!$S$17,子育て関連マスタ!$I$32:$M$37,2,FALSE),0),
  P710&gt;=22,0
  ),0),0
) +
IF(AND(P710&gt;=1,P710&lt;=15),IF($D710=入力項目!$S$8,入力項目!$S$3,0),0) +
IF(AND(P710&gt;=1,P710&lt;=15),IF($D710=5,入力項目!$S$4,0),0) +
IF(AND(P710&gt;=1,P710&lt;=15),IF($D710=12,入力項目!$S$5,0),0) +
IF(AND(入力項目!$S$7=$A710,入力項目!$S$8=$D710),子育て関連マスタ!$C$14,0) +
IFERROR(IF(AND(YEAR(EDATE(DATE(入力項目!$S$7,入力項目!$S$8,1),1))=$A710,MONTH(EDATE(DATE(入力項目!$S$7,入力項目!$S$8,1),1))=$D710),子育て関連マスタ!$C$15,0),0) +
IF(AND(OR(P710=3,P710=5,P710=7),$D710=11),子育て関連マスタ!$C$17,0) +
IF(AND(P710=20,$D710=1),子育て関連マスタ!$C$18,0) +
IF(AND(P710=20,$D710=1),
IFERROR(_xlfn.IFS(
入力項目!$S$10="男",子育て関連マスタ!$C$18,
入力項目!$S$10="女",子育て関連マスタ!$C$19
),0),0
) +
IF(AND(P710&gt;=入力項目!$S$18,P710&lt;=入力項目!$S$19),入力項目!$S$20,0) +
IF(AND(P710&gt;=入力項目!$S$21,P710&lt;=入力項目!$S$22),入力項目!$S$23,0) +
IF(AND(P710&gt;=入力項目!$S$24,P710&lt;=入力項目!$S$25),入力項目!$S$26,0)
)</f>
        <v>0</v>
      </c>
      <c r="AE710">
        <f ca="1">-(
_xlfn.IFS(
Q710&lt;=入力項目!$S$11,0,
AND(Q710&gt;=入力項目!$S$11+1,Q710&lt;=3),IFERROR(VLOOKUP(入力項目!$S$12,子育て関連マスタ!$I$4:$M$5,4,FALSE),0),
AND(Q710&gt;=4,Q710&lt;=6),IFERROR(VLOOKUP(入力項目!$S$13,子育て関連マスタ!$I$9:$M$12,4,FALSE),0),
AND(Q710&gt;=7,Q710&lt;=12),IFERROR(VLOOKUP(入力項目!$S$14,子育て関連マスタ!$I$16:$M$17,4,FALSE),0),
AND(Q710&gt;=13,Q710&lt;=15),IFERROR(VLOOKUP(入力項目!$S$15,子育て関連マスタ!$I$21:$M$22,4,FALSE),0),
AND(Q710&gt;=16,Q710&lt;=18),IFERROR(VLOOKUP(入力項目!$S$16,子育て関連マスタ!$I$26:$M$28,4,FALSE),0),
AND(Q710&gt;=19,Q710&lt;=20,入力項目!$S$16="高専"),IFERROR(VLOOKUP(入力項目!$S$16,子育て関連マスタ!$I$26:$M$28,4,FALSE),0),
AND(Q710&gt;=19,Q710&lt;=20,入力項目!$S$16&lt;&gt;"高専"),IFERROR(VLOOKUP(入力項目!$S$17,子育て関連マスタ!$I$32:$M$37,4,FALSE),0),
AND(Q710&gt;=21,Q710&lt;=22,入力項目!$S$16="高専"),IFERROR(VLOOKUP(入力項目!$S$17,子育て関連マスタ!$I$32:$M$34,4,FALSE),0),
AND(Q710&gt;=21,Q710&lt;=22,入力項目!$S$16&lt;&gt;"高専"),IFERROR(VLOOKUP(入力項目!$S$17,子育て関連マスタ!$I$32:$M$34,4,FALSE),0),
Q710&gt;=23,0
) +
IF($D710=4,
  IFERROR(_xlfn.IFS(
  Q710&lt;=入力項目!$S$11,0,
  AND(Q710=入力項目!$S$11),IFERROR(VLOOKUP(入力項目!$S$12,子育て関連マスタ!$I$4:$M$5,2,FALSE),0),
  AND(Q710=4),IFERROR(VLOOKUP(入力項目!$S$13,子育て関連マスタ!$I$9:$M$12,2,FALSE),0),
  AND(Q710=7),IFERROR(VLOOKUP(入力項目!$S$14,子育て関連マスタ!$I$16:$M$17,2,FALSE),0),
  AND(Q710=13),IFERROR(VLOOKUP(入力項目!$S$15,子育て関連マスタ!$I$21:$M$22,2,FALSE),0),
  AND(Q710=16),IFERROR(VLOOKUP(入力項目!$S$16,子育て関連マスタ!$I$26:$M$28,2,FALSE),0),
  AND(Q710=19,入力項目!$S$16&lt;&gt;"高専"),IFERROR(VLOOKUP(入力項目!$S$17,子育て関連マスタ!$I$32:$M$37,2,FALSE),0),
  AND(Q710=21,入力項目!$S$16="高専"),IFERROR(VLOOKUP(入力項目!$S$17,子育て関連マスタ!$I$32:$M$37,2,FALSE),0),
  Q710&gt;=22,0
  ),0),0
) +
IF(AND(Q710&gt;=1,Q710&lt;=15),IF($D710=入力項目!$S$8,入力項目!$S$3,0),0) +
IF(AND(Q710&gt;=1,Q710&lt;=15),IF($D710=5,入力項目!$S$4,0),0) +
IF(AND(Q710&gt;=1,Q710&lt;=15),IF($D710=12,入力項目!$S$5,0),0) +
IF(AND(入力項目!$S$7=$A710,入力項目!$S$8=$D710),子育て関連マスタ!$C$14,0) +
IFERROR(IF(AND(YEAR(EDATE(DATE(入力項目!$S$7,入力項目!$S$8,1),1))=$A710,MONTH(EDATE(DATE(入力項目!$S$7,入力項目!$S$8,1),1))=$D710),子育て関連マスタ!$C$15,0),0) +
IF(AND(OR(Q710=3,Q710=5,Q710=7),$D710=11),子育て関連マスタ!$C$17,0) +
IF(AND(Q710=20,$D710=1),子育て関連マスタ!$C$18,0) +
IF(AND(Q710=20,$D710=1),
IFERROR(_xlfn.IFS(
入力項目!$S$10="男",子育て関連マスタ!$C$18,
入力項目!$S$10="女",子育て関連マスタ!$C$19
),0),0
) +
IF(AND(Q710&gt;=入力項目!$S$18,Q710&lt;=入力項目!$S$19),入力項目!$S$20,0) +
IF(AND(Q710&gt;=入力項目!$S$21,Q710&lt;=入力項目!$S$22),入力項目!$S$23,0) +
IF(AND(Q710&gt;=入力項目!$S$24,Q710&lt;=入力項目!$S$25),入力項目!$S$26,0)
)</f>
        <v>0</v>
      </c>
      <c r="AF710">
        <f ca="1">-(
_xlfn.IFS(
R710&lt;=入力項目!$S$11,0,
AND(R710&gt;=入力項目!$S$11+1,R710&lt;=3),IFERROR(VLOOKUP(入力項目!$S$12,子育て関連マスタ!$I$4:$M$5,4,FALSE),0),
AND(R710&gt;=4,R710&lt;=6),IFERROR(VLOOKUP(入力項目!$S$13,子育て関連マスタ!$I$9:$M$12,4,FALSE),0),
AND(R710&gt;=7,R710&lt;=12),IFERROR(VLOOKUP(入力項目!$S$14,子育て関連マスタ!$I$16:$M$17,4,FALSE),0),
AND(R710&gt;=13,R710&lt;=15),IFERROR(VLOOKUP(入力項目!$S$15,子育て関連マスタ!$I$21:$M$22,4,FALSE),0),
AND(R710&gt;=16,R710&lt;=18),IFERROR(VLOOKUP(入力項目!$S$16,子育て関連マスタ!$I$26:$M$28,4,FALSE),0),
AND(R710&gt;=19,R710&lt;=20,入力項目!$S$16="高専"),IFERROR(VLOOKUP(入力項目!$S$16,子育て関連マスタ!$I$26:$M$28,4,FALSE),0),
AND(R710&gt;=19,R710&lt;=20,入力項目!$S$16&lt;&gt;"高専"),IFERROR(VLOOKUP(入力項目!$S$17,子育て関連マスタ!$I$32:$M$37,4,FALSE),0),
AND(R710&gt;=21,R710&lt;=22,入力項目!$S$16="高専"),IFERROR(VLOOKUP(入力項目!$S$17,子育て関連マスタ!$I$32:$M$34,4,FALSE),0),
AND(R710&gt;=21,R710&lt;=22,入力項目!$S$16&lt;&gt;"高専"),IFERROR(VLOOKUP(入力項目!$S$17,子育て関連マスタ!$I$32:$M$34,4,FALSE),0),
R710&gt;=23,0
) +
IF($D710=4,
  IFERROR(_xlfn.IFS(
  R710&lt;=入力項目!$S$11,0,
  AND(R710=入力項目!$S$11),IFERROR(VLOOKUP(入力項目!$S$12,子育て関連マスタ!$I$4:$M$5,2,FALSE),0),
  AND(R710=4),IFERROR(VLOOKUP(入力項目!$S$13,子育て関連マスタ!$I$9:$M$12,2,FALSE),0),
  AND(R710=7),IFERROR(VLOOKUP(入力項目!$S$14,子育て関連マスタ!$I$16:$M$17,2,FALSE),0),
  AND(R710=13),IFERROR(VLOOKUP(入力項目!$S$15,子育て関連マスタ!$I$21:$M$22,2,FALSE),0),
  AND(R710=16),IFERROR(VLOOKUP(入力項目!$S$16,子育て関連マスタ!$I$26:$M$28,2,FALSE),0),
  AND(R710=19,入力項目!$S$16&lt;&gt;"高専"),IFERROR(VLOOKUP(入力項目!$S$17,子育て関連マスタ!$I$32:$M$37,2,FALSE),0),
  AND(R710=21,入力項目!$S$16="高専"),IFERROR(VLOOKUP(入力項目!$S$17,子育て関連マスタ!$I$32:$M$37,2,FALSE),0),
  R710&gt;=22,0
  ),0),0
) +
IF(AND(R710&gt;=1,R710&lt;=15),IF($D710=入力項目!$S$8,入力項目!$S$3,0),0) +
IF(AND(R710&gt;=1,R710&lt;=15),IF($D710=5,入力項目!$S$4,0),0) +
IF(AND(R710&gt;=1,R710&lt;=15),IF($D710=12,入力項目!$S$5,0),0) +
IF(AND(入力項目!$S$7=$A710,入力項目!$S$8=$D710),子育て関連マスタ!$C$14,0) +
IFERROR(IF(AND(YEAR(EDATE(DATE(入力項目!$S$7,入力項目!$S$8,1),1))=$A710,MONTH(EDATE(DATE(入力項目!$S$7,入力項目!$S$8,1),1))=$D710),子育て関連マスタ!$C$15,0),0) +
IF(AND(OR(R710=3,R710=5,R710=7),$D710=11),子育て関連マスタ!$C$17,0) +
IF(AND(R710=20,$D710=1),子育て関連マスタ!$C$18,0) +
IF(AND(R710=20,$D710=1),
IFERROR(_xlfn.IFS(
入力項目!$S$10="男",子育て関連マスタ!$C$18,
入力項目!$S$10="女",子育て関連マスタ!$C$19
),0),0
) +
IF(AND(R710&gt;=入力項目!$S$18,R710&lt;=入力項目!$S$19),入力項目!$S$20,0) +
IF(AND(R710&gt;=入力項目!$S$21,R710&lt;=入力項目!$S$22),入力項目!$S$23,0) +
IF(AND(R710&gt;=入力項目!$S$24,R710&lt;=入力項目!$S$25),入力項目!$S$26,0)
)</f>
        <v>0</v>
      </c>
      <c r="AG710">
        <f ca="1">-(
_xlfn.IFS(
S710&lt;=入力項目!$S$11,0,
AND(S710&gt;=入力項目!$S$11+1,S710&lt;=3),IFERROR(VLOOKUP(入力項目!$S$12,子育て関連マスタ!$I$4:$M$5,4,FALSE),0),
AND(S710&gt;=4,S710&lt;=6),IFERROR(VLOOKUP(入力項目!$S$13,子育て関連マスタ!$I$9:$M$12,4,FALSE),0),
AND(S710&gt;=7,S710&lt;=12),IFERROR(VLOOKUP(入力項目!$S$14,子育て関連マスタ!$I$16:$M$17,4,FALSE),0),
AND(S710&gt;=13,S710&lt;=15),IFERROR(VLOOKUP(入力項目!$S$15,子育て関連マスタ!$I$21:$M$22,4,FALSE),0),
AND(S710&gt;=16,S710&lt;=18),IFERROR(VLOOKUP(入力項目!$S$16,子育て関連マスタ!$I$26:$M$28,4,FALSE),0),
AND(S710&gt;=19,S710&lt;=20,入力項目!$S$16="高専"),IFERROR(VLOOKUP(入力項目!$S$16,子育て関連マスタ!$I$26:$M$28,4,FALSE),0),
AND(S710&gt;=19,S710&lt;=20,入力項目!$S$16&lt;&gt;"高専"),IFERROR(VLOOKUP(入力項目!$S$17,子育て関連マスタ!$I$32:$M$37,4,FALSE),0),
AND(S710&gt;=21,S710&lt;=22,入力項目!$S$16="高専"),IFERROR(VLOOKUP(入力項目!$S$17,子育て関連マスタ!$I$32:$M$34,4,FALSE),0),
AND(S710&gt;=21,S710&lt;=22,入力項目!$S$16&lt;&gt;"高専"),IFERROR(VLOOKUP(入力項目!$S$17,子育て関連マスタ!$I$32:$M$34,4,FALSE),0),
S710&gt;=23,0
) +
IF($D710=4,
  IFERROR(_xlfn.IFS(
  S710&lt;=入力項目!$S$11,0,
  AND(S710=入力項目!$S$11),IFERROR(VLOOKUP(入力項目!$S$12,子育て関連マスタ!$I$4:$M$5,2,FALSE),0),
  AND(S710=4),IFERROR(VLOOKUP(入力項目!$S$13,子育て関連マスタ!$I$9:$M$12,2,FALSE),0),
  AND(S710=7),IFERROR(VLOOKUP(入力項目!$S$14,子育て関連マスタ!$I$16:$M$17,2,FALSE),0),
  AND(S710=13),IFERROR(VLOOKUP(入力項目!$S$15,子育て関連マスタ!$I$21:$M$22,2,FALSE),0),
  AND(S710=16),IFERROR(VLOOKUP(入力項目!$S$16,子育て関連マスタ!$I$26:$M$28,2,FALSE),0),
  AND(S710=19,入力項目!$S$16&lt;&gt;"高専"),IFERROR(VLOOKUP(入力項目!$S$17,子育て関連マスタ!$I$32:$M$37,2,FALSE),0),
  AND(S710=21,入力項目!$S$16="高専"),IFERROR(VLOOKUP(入力項目!$S$17,子育て関連マスタ!$I$32:$M$37,2,FALSE),0),
  S710&gt;=22,0
  ),0),0
) +
IF(AND(S710&gt;=1,S710&lt;=15),IF($D710=入力項目!$S$8,入力項目!$S$3,0),0) +
IF(AND(S710&gt;=1,S710&lt;=15),IF($D710=5,入力項目!$S$4,0),0) +
IF(AND(S710&gt;=1,S710&lt;=15),IF($D710=12,入力項目!$S$5,0),0) +
IF(AND(入力項目!$S$7=$A710,入力項目!$S$8=$D710),子育て関連マスタ!$C$14,0) +
IFERROR(IF(AND(YEAR(EDATE(DATE(入力項目!$S$7,入力項目!$S$8,1),1))=$A710,MONTH(EDATE(DATE(入力項目!$S$7,入力項目!$S$8,1),1))=$D710),子育て関連マスタ!$C$15,0),0) +
IF(AND(OR(S710=3,S710=5,S710=7),$D710=11),子育て関連マスタ!$C$17,0) +
IF(AND(S710=20,$D710=1),子育て関連マスタ!$C$18,0) +
IF(AND(S710=20,$D710=1),
IFERROR(_xlfn.IFS(
入力項目!$S$10="男",子育て関連マスタ!$C$18,
入力項目!$S$10="女",子育て関連マスタ!$C$19
),0),0
) +
IF(AND(S710&gt;=入力項目!$S$18,S710&lt;=入力項目!$S$19),入力項目!$S$20,0) +
IF(AND(S710&gt;=入力項目!$S$21,S710&lt;=入力項目!$S$22),入力項目!$S$23,0) +
IF(AND(S710&gt;=入力項目!$S$24,S710&lt;=入力項目!$S$25),入力項目!$S$26,0)
)</f>
        <v>0</v>
      </c>
      <c r="AH710">
        <f ca="1">-(
_xlfn.IFS(
T710&lt;=入力項目!$S$11,0,
AND(T710&gt;=入力項目!$S$11+1,T710&lt;=3),IFERROR(VLOOKUP(入力項目!$S$12,子育て関連マスタ!$I$4:$M$5,4,FALSE),0),
AND(T710&gt;=4,T710&lt;=6),IFERROR(VLOOKUP(入力項目!$S$13,子育て関連マスタ!$I$9:$M$12,4,FALSE),0),
AND(T710&gt;=7,T710&lt;=12),IFERROR(VLOOKUP(入力項目!$S$14,子育て関連マスタ!$I$16:$M$17,4,FALSE),0),
AND(T710&gt;=13,T710&lt;=15),IFERROR(VLOOKUP(入力項目!$S$15,子育て関連マスタ!$I$21:$M$22,4,FALSE),0),
AND(T710&gt;=16,T710&lt;=18),IFERROR(VLOOKUP(入力項目!$S$16,子育て関連マスタ!$I$26:$M$28,4,FALSE),0),
AND(T710&gt;=19,T710&lt;=20,入力項目!$S$16="高専"),IFERROR(VLOOKUP(入力項目!$S$16,子育て関連マスタ!$I$26:$M$28,4,FALSE),0),
AND(T710&gt;=19,T710&lt;=20,入力項目!$S$16&lt;&gt;"高専"),IFERROR(VLOOKUP(入力項目!$S$17,子育て関連マスタ!$I$32:$M$37,4,FALSE),0),
AND(T710&gt;=21,T710&lt;=22,入力項目!$S$16="高専"),IFERROR(VLOOKUP(入力項目!$S$17,子育て関連マスタ!$I$32:$M$34,4,FALSE),0),
AND(T710&gt;=21,T710&lt;=22,入力項目!$S$16&lt;&gt;"高専"),IFERROR(VLOOKUP(入力項目!$S$17,子育て関連マスタ!$I$32:$M$34,4,FALSE),0),
T710&gt;=23,0
) +
IF($D710=4,
  IFERROR(_xlfn.IFS(
  T710&lt;=入力項目!$S$11,0,
  AND(T710=入力項目!$S$11),IFERROR(VLOOKUP(入力項目!$S$12,子育て関連マスタ!$I$4:$M$5,2,FALSE),0),
  AND(T710=4),IFERROR(VLOOKUP(入力項目!$S$13,子育て関連マスタ!$I$9:$M$12,2,FALSE),0),
  AND(T710=7),IFERROR(VLOOKUP(入力項目!$S$14,子育て関連マスタ!$I$16:$M$17,2,FALSE),0),
  AND(T710=13),IFERROR(VLOOKUP(入力項目!$S$15,子育て関連マスタ!$I$21:$M$22,2,FALSE),0),
  AND(T710=16),IFERROR(VLOOKUP(入力項目!$S$16,子育て関連マスタ!$I$26:$M$28,2,FALSE),0),
  AND(T710=19,入力項目!$S$16&lt;&gt;"高専"),IFERROR(VLOOKUP(入力項目!$S$17,子育て関連マスタ!$I$32:$M$37,2,FALSE),0),
  AND(T710=21,入力項目!$S$16="高専"),IFERROR(VLOOKUP(入力項目!$S$17,子育て関連マスタ!$I$32:$M$37,2,FALSE),0),
  T710&gt;=22,0
  ),0),0
) +
IF(AND(T710&gt;=1,T710&lt;=15),IF($D710=入力項目!$S$8,入力項目!$S$3,0),0) +
IF(AND(T710&gt;=1,T710&lt;=15),IF($D710=5,入力項目!$S$4,0),0) +
IF(AND(T710&gt;=1,T710&lt;=15),IF($D710=12,入力項目!$S$5,0),0) +
IF(AND(入力項目!$S$7=$A710,入力項目!$S$8=$D710),子育て関連マスタ!$C$14,0) +
IFERROR(IF(AND(YEAR(EDATE(DATE(入力項目!$S$7,入力項目!$S$8,1),1))=$A710,MONTH(EDATE(DATE(入力項目!$S$7,入力項目!$S$8,1),1))=$D710),子育て関連マスタ!$C$15,0),0) +
IF(AND(OR(T710=3,T710=5,T710=7),$D710=11),子育て関連マスタ!$C$17,0) +
IF(AND(T710=20,$D710=1),子育て関連マスタ!$C$18,0) +
IF(AND(T710=20,$D710=1),
IFERROR(_xlfn.IFS(
入力項目!$S$10="男",子育て関連マスタ!$C$18,
入力項目!$S$10="女",子育て関連マスタ!$C$19
),0),0
) +
IF(AND(T710&gt;=入力項目!$S$18,T710&lt;=入力項目!$S$19),入力項目!$S$20,0) +
IF(AND(T710&gt;=入力項目!$S$21,T710&lt;=入力項目!$S$22),入力項目!$S$23,0) +
IF(AND(T710&gt;=入力項目!$S$24,T710&lt;=入力項目!$S$25),入力項目!$S$26,0)
)</f>
        <v>0</v>
      </c>
      <c r="AI710">
        <f ca="1">-(
_xlfn.IFS(
U710&lt;=入力項目!$S$11,0,
AND(U710&gt;=入力項目!$S$11+1,U710&lt;=3),IFERROR(VLOOKUP(入力項目!$S$12,子育て関連マスタ!$I$4:$M$5,4,FALSE),0),
AND(U710&gt;=4,U710&lt;=6),IFERROR(VLOOKUP(入力項目!$S$13,子育て関連マスタ!$I$9:$M$12,4,FALSE),0),
AND(U710&gt;=7,U710&lt;=12),IFERROR(VLOOKUP(入力項目!$S$14,子育て関連マスタ!$I$16:$M$17,4,FALSE),0),
AND(U710&gt;=13,U710&lt;=15),IFERROR(VLOOKUP(入力項目!$S$15,子育て関連マスタ!$I$21:$M$22,4,FALSE),0),
AND(U710&gt;=16,U710&lt;=18),IFERROR(VLOOKUP(入力項目!$S$16,子育て関連マスタ!$I$26:$M$28,4,FALSE),0),
AND(U710&gt;=19,U710&lt;=20,入力項目!$S$16="高専"),IFERROR(VLOOKUP(入力項目!$S$16,子育て関連マスタ!$I$26:$M$28,4,FALSE),0),
AND(U710&gt;=19,U710&lt;=20,入力項目!$S$16&lt;&gt;"高専"),IFERROR(VLOOKUP(入力項目!$S$17,子育て関連マスタ!$I$32:$M$37,4,FALSE),0),
AND(U710&gt;=21,U710&lt;=22,入力項目!$S$16="高専"),IFERROR(VLOOKUP(入力項目!$S$17,子育て関連マスタ!$I$32:$M$34,4,FALSE),0),
AND(U710&gt;=21,U710&lt;=22,入力項目!$S$16&lt;&gt;"高専"),IFERROR(VLOOKUP(入力項目!$S$17,子育て関連マスタ!$I$32:$M$34,4,FALSE),0),
U710&gt;=23,0
) +
IF($D710=4,
  IFERROR(_xlfn.IFS(
  U710&lt;=入力項目!$S$11,0,
  AND(U710=入力項目!$S$11),IFERROR(VLOOKUP(入力項目!$S$12,子育て関連マスタ!$I$4:$M$5,2,FALSE),0),
  AND(U710=4),IFERROR(VLOOKUP(入力項目!$S$13,子育て関連マスタ!$I$9:$M$12,2,FALSE),0),
  AND(U710=7),IFERROR(VLOOKUP(入力項目!$S$14,子育て関連マスタ!$I$16:$M$17,2,FALSE),0),
  AND(U710=13),IFERROR(VLOOKUP(入力項目!$S$15,子育て関連マスタ!$I$21:$M$22,2,FALSE),0),
  AND(U710=16),IFERROR(VLOOKUP(入力項目!$S$16,子育て関連マスタ!$I$26:$M$28,2,FALSE),0),
  AND(U710=19,入力項目!$S$16&lt;&gt;"高専"),IFERROR(VLOOKUP(入力項目!$S$17,子育て関連マスタ!$I$32:$M$37,2,FALSE),0),
  AND(U710=21,入力項目!$S$16="高専"),IFERROR(VLOOKUP(入力項目!$S$17,子育て関連マスタ!$I$32:$M$37,2,FALSE),0),
  U710&gt;=22,0
  ),0),0
) +
IF(AND(U710&gt;=1,U710&lt;=15),IF($D710=入力項目!$S$8,入力項目!$S$3,0),0) +
IF(AND(U710&gt;=1,U710&lt;=15),IF($D710=5,入力項目!$S$4,0),0) +
IF(AND(U710&gt;=1,U710&lt;=15),IF($D710=12,入力項目!$S$5,0),0) +
IF(AND(入力項目!$S$7=$A710,入力項目!$S$8=$D710),子育て関連マスタ!$C$14,0) +
IFERROR(IF(AND(YEAR(EDATE(DATE(入力項目!$S$7,入力項目!$S$8,1),1))=$A710,MONTH(EDATE(DATE(入力項目!$S$7,入力項目!$S$8,1),1))=$D710),子育て関連マスタ!$C$15,0),0) +
IF(AND(OR(U710=3,U710=5,U710=7),$D710=11),子育て関連マスタ!$C$17,0) +
IF(AND(U710=20,$D710=1),子育て関連マスタ!$C$18,0) +
IF(AND(U710=20,$D710=1),
IFERROR(_xlfn.IFS(
入力項目!$S$10="男",子育て関連マスタ!$C$18,
入力項目!$S$10="女",子育て関連マスタ!$C$19
),0),0
) +
IF(AND(U710&gt;=入力項目!$S$18,U710&lt;=入力項目!$S$19),入力項目!$S$20,0) +
IF(AND(U710&gt;=入力項目!$S$21,U710&lt;=入力項目!$S$22),入力項目!$S$23,0) +
IF(AND(U710&gt;=入力項目!$S$24,U710&lt;=入力項目!$S$25),入力項目!$S$26,0)
)</f>
        <v>0</v>
      </c>
      <c r="AJ710" s="10">
        <f ca="1">-VLOOKUP($D710,月別収支!$A$2:$H$13,7,FALSE)</f>
        <v>-20000</v>
      </c>
    </row>
    <row r="711" spans="1:36" x14ac:dyDescent="0.4">
      <c r="A711">
        <f t="shared" ca="1" si="190"/>
        <v>2083</v>
      </c>
      <c r="B711">
        <f t="shared" ca="1" si="197"/>
        <v>2083</v>
      </c>
      <c r="C711">
        <f t="shared" ca="1" si="198"/>
        <v>59</v>
      </c>
      <c r="D711">
        <f t="shared" ca="1" si="191"/>
        <v>9</v>
      </c>
      <c r="E711" t="str">
        <f t="shared" ca="1" si="192"/>
        <v>2083年9月</v>
      </c>
      <c r="F711">
        <f ca="1">IF(OR(入力項目!$N$5&lt;$A711,AND(入力項目!$N$5=$A711,入力項目!$N$6&lt;$D711)),IF(F710=0,1,IF(G711=12,F710+1,F710)),0)</f>
        <v>58</v>
      </c>
      <c r="G711">
        <f ca="1">IF(OR(入力項目!$N$5&lt;$A711,AND(入力項目!$N$5=$A711,入力項目!$N$6&lt;$D711)),IF(G710=12,1,G710+1),0)</f>
        <v>11</v>
      </c>
      <c r="H711" t="str">
        <f t="shared" ca="1" si="193"/>
        <v>58_11</v>
      </c>
      <c r="I711">
        <f ca="1">IF(
  IFERROR(AND($C711&gt;0,MOD($C711,入力項目!$N$22)=0,$D711=入力項目!$N$23), FALSE),
  1,
  IF(
    AND(I710&gt;0,J710=12),
    IF(I710=入力項目!$N$28, 0, I710+1),
    I710
  )
)</f>
        <v>0</v>
      </c>
      <c r="J711">
        <f ca="1">IF($D711=入力項目!$N$23,1,IFERROR(J710+1,1))</f>
        <v>4</v>
      </c>
      <c r="K711" t="str">
        <f t="shared" ca="1" si="194"/>
        <v>0_4</v>
      </c>
      <c r="L711">
        <f ca="1">L710+IF(入力項目!$D$4=$D711,1,0)</f>
        <v>87</v>
      </c>
      <c r="M711" t="str">
        <f t="shared" ca="1" si="195"/>
        <v>87歳</v>
      </c>
      <c r="N711">
        <f t="shared" ca="1" si="199"/>
        <v>88</v>
      </c>
      <c r="O711" t="str">
        <f t="shared" ca="1" si="196"/>
        <v>88歳</v>
      </c>
      <c r="P711">
        <f t="shared" ca="1" si="200"/>
        <v>63</v>
      </c>
      <c r="Q711">
        <f t="shared" ca="1" si="201"/>
        <v>61</v>
      </c>
      <c r="R711">
        <f t="shared" ca="1" si="202"/>
        <v>2084</v>
      </c>
      <c r="S711">
        <f t="shared" ca="1" si="203"/>
        <v>2084</v>
      </c>
      <c r="T711">
        <f t="shared" ca="1" si="204"/>
        <v>2084</v>
      </c>
      <c r="U711">
        <f t="shared" ca="1" si="205"/>
        <v>2084</v>
      </c>
      <c r="V711" s="10">
        <f t="shared" ca="1" si="206"/>
        <v>52484925</v>
      </c>
      <c r="W711" s="10">
        <f ca="1">IF($L711&lt;その他マスタ!$B$1,VLOOKUP($D711,月別収支!$A$2:$H$13,2,FALSE),その他マスタ!$B$3)+IF(AND($L711=その他マスタ!$B$1,入力項目!$I$9="あり",$D711=入力項目!$D$4),その他マスタ!$B$2,0)</f>
        <v>150000</v>
      </c>
      <c r="X711" s="10">
        <f ca="1">-IF(入力項目!$K$5=TRUE,
IF($F711+$G711&lt;3,VLOOKUP($D711,月別収支!$A$2:$H$13,8,FALSE),0)+IFERROR(VLOOKUP($H711,住宅ローン計算!C:P,13,FALSE),0)+IF($F711&gt;1,IF(OR($G711=3,$G711=6,$G711=9,$G711=12),ROUNDUP(入力項目!$N$18/4,0),0),0),
VLOOKUP($D711,月別収支!$A$2:$H$13,8,FALSE))</f>
        <v>0</v>
      </c>
      <c r="Y711" s="10">
        <f ca="1">-VLOOKUP($D711,月別収支!$A$2:$H$13,3,FALSE)</f>
        <v>-75000</v>
      </c>
      <c r="Z711" s="10">
        <f ca="1">-VLOOKUP($D711,月別収支!$A$2:$H$13,4,FALSE)</f>
        <v>-27000</v>
      </c>
      <c r="AA711" s="10">
        <f ca="1">-VLOOKUP($D711,月別収支!$A$2:$H$13,6,FALSE)</f>
        <v>-10000</v>
      </c>
      <c r="AB711" s="10">
        <f ca="1">-(
VLOOKUP($D711,月別収支!$A$2:$H$13,5,FALSE)+IF(AND(入力項目!$I$27&lt;=$A711,ISEVEN($A711-入力項目!$I$27),入力項目!$I$28=$D711),入力項目!$I$26,0)
+IF(入力項目!$K$26=TRUE,
IFERROR(VLOOKUP($K711,マイカーローン計算!C:P,13,FALSE),0),
IFERROR(
  IF(AND($C711&gt;0,MOD($C711,入力項目!$N$22)=0,$D711=入力項目!$N$23),入力項目!$N$24,0),
 0
)
)
)</f>
        <v>-20000</v>
      </c>
      <c r="AC711" s="10">
        <f ca="1">-IF($A711&lt;入力項目!$N$33,入力項目!$N$35,IF(AND($A711=入力項目!$N$33,$D711&lt;=入力項目!$N$34),入力項目!$N$35,0))</f>
        <v>0</v>
      </c>
      <c r="AD711">
        <f ca="1">-(
_xlfn.IFS(
P711&lt;=入力項目!$S$11,0,
AND(P711&gt;=入力項目!$S$11+1,P711&lt;=3),IFERROR(VLOOKUP(入力項目!$S$12,子育て関連マスタ!$I$4:$M$5,4,FALSE),0),
AND(P711&gt;=4,P711&lt;=6),IFERROR(VLOOKUP(入力項目!$S$13,子育て関連マスタ!$I$9:$M$12,4,FALSE),0),
AND(P711&gt;=7,P711&lt;=12),IFERROR(VLOOKUP(入力項目!$S$14,子育て関連マスタ!$I$16:$M$17,4,FALSE),0),
AND(P711&gt;=13,P711&lt;=15),IFERROR(VLOOKUP(入力項目!$S$15,子育て関連マスタ!$I$21:$M$22,4,FALSE),0),
AND(P711&gt;=16,P711&lt;=18),IFERROR(VLOOKUP(入力項目!$S$16,子育て関連マスタ!$I$26:$M$28,4,FALSE),0),
AND(P711&gt;=19,P711&lt;=20,入力項目!$S$16="高専"),IFERROR(VLOOKUP(入力項目!$S$16,子育て関連マスタ!$I$26:$M$28,4,FALSE),0),
AND(P711&gt;=19,P711&lt;=20,入力項目!$S$16&lt;&gt;"高専"),IFERROR(VLOOKUP(入力項目!$S$17,子育て関連マスタ!$I$32:$M$37,4,FALSE),0),
AND(P711&gt;=21,P711&lt;=22,入力項目!$S$16="高専"),IFERROR(VLOOKUP(入力項目!$S$17,子育て関連マスタ!$I$32:$M$34,4,FALSE),0),
AND(P711&gt;=21,P711&lt;=22,入力項目!$S$16&lt;&gt;"高専"),IFERROR(VLOOKUP(入力項目!$S$17,子育て関連マスタ!$I$32:$M$34,4,FALSE),0),
P711&gt;=23,0
) +
IF($D711=4,
  IFERROR(_xlfn.IFS(
  P711&lt;=入力項目!$S$11,0,
  AND(P711=入力項目!$S$11),IFERROR(VLOOKUP(入力項目!$S$12,子育て関連マスタ!$I$4:$M$5,2,FALSE),0),
  AND(P711=4),IFERROR(VLOOKUP(入力項目!$S$13,子育て関連マスタ!$I$9:$M$12,2,FALSE),0),
  AND(P711=7),IFERROR(VLOOKUP(入力項目!$S$14,子育て関連マスタ!$I$16:$M$17,2,FALSE),0),
  AND(P711=13),IFERROR(VLOOKUP(入力項目!$S$15,子育て関連マスタ!$I$21:$M$22,2,FALSE),0),
  AND(P711=16),IFERROR(VLOOKUP(入力項目!$S$16,子育て関連マスタ!$I$26:$M$28,2,FALSE),0),
  AND(P711=19,入力項目!$S$16&lt;&gt;"高専"),IFERROR(VLOOKUP(入力項目!$S$17,子育て関連マスタ!$I$32:$M$37,2,FALSE),0),
  AND(P711=21,入力項目!$S$16="高専"),IFERROR(VLOOKUP(入力項目!$S$17,子育て関連マスタ!$I$32:$M$37,2,FALSE),0),
  P711&gt;=22,0
  ),0),0
) +
IF(AND(P711&gt;=1,P711&lt;=15),IF($D711=入力項目!$S$8,入力項目!$S$3,0),0) +
IF(AND(P711&gt;=1,P711&lt;=15),IF($D711=5,入力項目!$S$4,0),0) +
IF(AND(P711&gt;=1,P711&lt;=15),IF($D711=12,入力項目!$S$5,0),0) +
IF(AND(入力項目!$S$7=$A711,入力項目!$S$8=$D711),子育て関連マスタ!$C$14,0) +
IFERROR(IF(AND(YEAR(EDATE(DATE(入力項目!$S$7,入力項目!$S$8,1),1))=$A711,MONTH(EDATE(DATE(入力項目!$S$7,入力項目!$S$8,1),1))=$D711),子育て関連マスタ!$C$15,0),0) +
IF(AND(OR(P711=3,P711=5,P711=7),$D711=11),子育て関連マスタ!$C$17,0) +
IF(AND(P711=20,$D711=1),子育て関連マスタ!$C$18,0) +
IF(AND(P711=20,$D711=1),
IFERROR(_xlfn.IFS(
入力項目!$S$10="男",子育て関連マスタ!$C$18,
入力項目!$S$10="女",子育て関連マスタ!$C$19
),0),0
) +
IF(AND(P711&gt;=入力項目!$S$18,P711&lt;=入力項目!$S$19),入力項目!$S$20,0) +
IF(AND(P711&gt;=入力項目!$S$21,P711&lt;=入力項目!$S$22),入力項目!$S$23,0) +
IF(AND(P711&gt;=入力項目!$S$24,P711&lt;=入力項目!$S$25),入力項目!$S$26,0)
)</f>
        <v>0</v>
      </c>
      <c r="AE711">
        <f ca="1">-(
_xlfn.IFS(
Q711&lt;=入力項目!$S$11,0,
AND(Q711&gt;=入力項目!$S$11+1,Q711&lt;=3),IFERROR(VLOOKUP(入力項目!$S$12,子育て関連マスタ!$I$4:$M$5,4,FALSE),0),
AND(Q711&gt;=4,Q711&lt;=6),IFERROR(VLOOKUP(入力項目!$S$13,子育て関連マスタ!$I$9:$M$12,4,FALSE),0),
AND(Q711&gt;=7,Q711&lt;=12),IFERROR(VLOOKUP(入力項目!$S$14,子育て関連マスタ!$I$16:$M$17,4,FALSE),0),
AND(Q711&gt;=13,Q711&lt;=15),IFERROR(VLOOKUP(入力項目!$S$15,子育て関連マスタ!$I$21:$M$22,4,FALSE),0),
AND(Q711&gt;=16,Q711&lt;=18),IFERROR(VLOOKUP(入力項目!$S$16,子育て関連マスタ!$I$26:$M$28,4,FALSE),0),
AND(Q711&gt;=19,Q711&lt;=20,入力項目!$S$16="高専"),IFERROR(VLOOKUP(入力項目!$S$16,子育て関連マスタ!$I$26:$M$28,4,FALSE),0),
AND(Q711&gt;=19,Q711&lt;=20,入力項目!$S$16&lt;&gt;"高専"),IFERROR(VLOOKUP(入力項目!$S$17,子育て関連マスタ!$I$32:$M$37,4,FALSE),0),
AND(Q711&gt;=21,Q711&lt;=22,入力項目!$S$16="高専"),IFERROR(VLOOKUP(入力項目!$S$17,子育て関連マスタ!$I$32:$M$34,4,FALSE),0),
AND(Q711&gt;=21,Q711&lt;=22,入力項目!$S$16&lt;&gt;"高専"),IFERROR(VLOOKUP(入力項目!$S$17,子育て関連マスタ!$I$32:$M$34,4,FALSE),0),
Q711&gt;=23,0
) +
IF($D711=4,
  IFERROR(_xlfn.IFS(
  Q711&lt;=入力項目!$S$11,0,
  AND(Q711=入力項目!$S$11),IFERROR(VLOOKUP(入力項目!$S$12,子育て関連マスタ!$I$4:$M$5,2,FALSE),0),
  AND(Q711=4),IFERROR(VLOOKUP(入力項目!$S$13,子育て関連マスタ!$I$9:$M$12,2,FALSE),0),
  AND(Q711=7),IFERROR(VLOOKUP(入力項目!$S$14,子育て関連マスタ!$I$16:$M$17,2,FALSE),0),
  AND(Q711=13),IFERROR(VLOOKUP(入力項目!$S$15,子育て関連マスタ!$I$21:$M$22,2,FALSE),0),
  AND(Q711=16),IFERROR(VLOOKUP(入力項目!$S$16,子育て関連マスタ!$I$26:$M$28,2,FALSE),0),
  AND(Q711=19,入力項目!$S$16&lt;&gt;"高専"),IFERROR(VLOOKUP(入力項目!$S$17,子育て関連マスタ!$I$32:$M$37,2,FALSE),0),
  AND(Q711=21,入力項目!$S$16="高専"),IFERROR(VLOOKUP(入力項目!$S$17,子育て関連マスタ!$I$32:$M$37,2,FALSE),0),
  Q711&gt;=22,0
  ),0),0
) +
IF(AND(Q711&gt;=1,Q711&lt;=15),IF($D711=入力項目!$S$8,入力項目!$S$3,0),0) +
IF(AND(Q711&gt;=1,Q711&lt;=15),IF($D711=5,入力項目!$S$4,0),0) +
IF(AND(Q711&gt;=1,Q711&lt;=15),IF($D711=12,入力項目!$S$5,0),0) +
IF(AND(入力項目!$S$7=$A711,入力項目!$S$8=$D711),子育て関連マスタ!$C$14,0) +
IFERROR(IF(AND(YEAR(EDATE(DATE(入力項目!$S$7,入力項目!$S$8,1),1))=$A711,MONTH(EDATE(DATE(入力項目!$S$7,入力項目!$S$8,1),1))=$D711),子育て関連マスタ!$C$15,0),0) +
IF(AND(OR(Q711=3,Q711=5,Q711=7),$D711=11),子育て関連マスタ!$C$17,0) +
IF(AND(Q711=20,$D711=1),子育て関連マスタ!$C$18,0) +
IF(AND(Q711=20,$D711=1),
IFERROR(_xlfn.IFS(
入力項目!$S$10="男",子育て関連マスタ!$C$18,
入力項目!$S$10="女",子育て関連マスタ!$C$19
),0),0
) +
IF(AND(Q711&gt;=入力項目!$S$18,Q711&lt;=入力項目!$S$19),入力項目!$S$20,0) +
IF(AND(Q711&gt;=入力項目!$S$21,Q711&lt;=入力項目!$S$22),入力項目!$S$23,0) +
IF(AND(Q711&gt;=入力項目!$S$24,Q711&lt;=入力項目!$S$25),入力項目!$S$26,0)
)</f>
        <v>0</v>
      </c>
      <c r="AF711">
        <f ca="1">-(
_xlfn.IFS(
R711&lt;=入力項目!$S$11,0,
AND(R711&gt;=入力項目!$S$11+1,R711&lt;=3),IFERROR(VLOOKUP(入力項目!$S$12,子育て関連マスタ!$I$4:$M$5,4,FALSE),0),
AND(R711&gt;=4,R711&lt;=6),IFERROR(VLOOKUP(入力項目!$S$13,子育て関連マスタ!$I$9:$M$12,4,FALSE),0),
AND(R711&gt;=7,R711&lt;=12),IFERROR(VLOOKUP(入力項目!$S$14,子育て関連マスタ!$I$16:$M$17,4,FALSE),0),
AND(R711&gt;=13,R711&lt;=15),IFERROR(VLOOKUP(入力項目!$S$15,子育て関連マスタ!$I$21:$M$22,4,FALSE),0),
AND(R711&gt;=16,R711&lt;=18),IFERROR(VLOOKUP(入力項目!$S$16,子育て関連マスタ!$I$26:$M$28,4,FALSE),0),
AND(R711&gt;=19,R711&lt;=20,入力項目!$S$16="高専"),IFERROR(VLOOKUP(入力項目!$S$16,子育て関連マスタ!$I$26:$M$28,4,FALSE),0),
AND(R711&gt;=19,R711&lt;=20,入力項目!$S$16&lt;&gt;"高専"),IFERROR(VLOOKUP(入力項目!$S$17,子育て関連マスタ!$I$32:$M$37,4,FALSE),0),
AND(R711&gt;=21,R711&lt;=22,入力項目!$S$16="高専"),IFERROR(VLOOKUP(入力項目!$S$17,子育て関連マスタ!$I$32:$M$34,4,FALSE),0),
AND(R711&gt;=21,R711&lt;=22,入力項目!$S$16&lt;&gt;"高専"),IFERROR(VLOOKUP(入力項目!$S$17,子育て関連マスタ!$I$32:$M$34,4,FALSE),0),
R711&gt;=23,0
) +
IF($D711=4,
  IFERROR(_xlfn.IFS(
  R711&lt;=入力項目!$S$11,0,
  AND(R711=入力項目!$S$11),IFERROR(VLOOKUP(入力項目!$S$12,子育て関連マスタ!$I$4:$M$5,2,FALSE),0),
  AND(R711=4),IFERROR(VLOOKUP(入力項目!$S$13,子育て関連マスタ!$I$9:$M$12,2,FALSE),0),
  AND(R711=7),IFERROR(VLOOKUP(入力項目!$S$14,子育て関連マスタ!$I$16:$M$17,2,FALSE),0),
  AND(R711=13),IFERROR(VLOOKUP(入力項目!$S$15,子育て関連マスタ!$I$21:$M$22,2,FALSE),0),
  AND(R711=16),IFERROR(VLOOKUP(入力項目!$S$16,子育て関連マスタ!$I$26:$M$28,2,FALSE),0),
  AND(R711=19,入力項目!$S$16&lt;&gt;"高専"),IFERROR(VLOOKUP(入力項目!$S$17,子育て関連マスタ!$I$32:$M$37,2,FALSE),0),
  AND(R711=21,入力項目!$S$16="高専"),IFERROR(VLOOKUP(入力項目!$S$17,子育て関連マスタ!$I$32:$M$37,2,FALSE),0),
  R711&gt;=22,0
  ),0),0
) +
IF(AND(R711&gt;=1,R711&lt;=15),IF($D711=入力項目!$S$8,入力項目!$S$3,0),0) +
IF(AND(R711&gt;=1,R711&lt;=15),IF($D711=5,入力項目!$S$4,0),0) +
IF(AND(R711&gt;=1,R711&lt;=15),IF($D711=12,入力項目!$S$5,0),0) +
IF(AND(入力項目!$S$7=$A711,入力項目!$S$8=$D711),子育て関連マスタ!$C$14,0) +
IFERROR(IF(AND(YEAR(EDATE(DATE(入力項目!$S$7,入力項目!$S$8,1),1))=$A711,MONTH(EDATE(DATE(入力項目!$S$7,入力項目!$S$8,1),1))=$D711),子育て関連マスタ!$C$15,0),0) +
IF(AND(OR(R711=3,R711=5,R711=7),$D711=11),子育て関連マスタ!$C$17,0) +
IF(AND(R711=20,$D711=1),子育て関連マスタ!$C$18,0) +
IF(AND(R711=20,$D711=1),
IFERROR(_xlfn.IFS(
入力項目!$S$10="男",子育て関連マスタ!$C$18,
入力項目!$S$10="女",子育て関連マスタ!$C$19
),0),0
) +
IF(AND(R711&gt;=入力項目!$S$18,R711&lt;=入力項目!$S$19),入力項目!$S$20,0) +
IF(AND(R711&gt;=入力項目!$S$21,R711&lt;=入力項目!$S$22),入力項目!$S$23,0) +
IF(AND(R711&gt;=入力項目!$S$24,R711&lt;=入力項目!$S$25),入力項目!$S$26,0)
)</f>
        <v>0</v>
      </c>
      <c r="AG711">
        <f ca="1">-(
_xlfn.IFS(
S711&lt;=入力項目!$S$11,0,
AND(S711&gt;=入力項目!$S$11+1,S711&lt;=3),IFERROR(VLOOKUP(入力項目!$S$12,子育て関連マスタ!$I$4:$M$5,4,FALSE),0),
AND(S711&gt;=4,S711&lt;=6),IFERROR(VLOOKUP(入力項目!$S$13,子育て関連マスタ!$I$9:$M$12,4,FALSE),0),
AND(S711&gt;=7,S711&lt;=12),IFERROR(VLOOKUP(入力項目!$S$14,子育て関連マスタ!$I$16:$M$17,4,FALSE),0),
AND(S711&gt;=13,S711&lt;=15),IFERROR(VLOOKUP(入力項目!$S$15,子育て関連マスタ!$I$21:$M$22,4,FALSE),0),
AND(S711&gt;=16,S711&lt;=18),IFERROR(VLOOKUP(入力項目!$S$16,子育て関連マスタ!$I$26:$M$28,4,FALSE),0),
AND(S711&gt;=19,S711&lt;=20,入力項目!$S$16="高専"),IFERROR(VLOOKUP(入力項目!$S$16,子育て関連マスタ!$I$26:$M$28,4,FALSE),0),
AND(S711&gt;=19,S711&lt;=20,入力項目!$S$16&lt;&gt;"高専"),IFERROR(VLOOKUP(入力項目!$S$17,子育て関連マスタ!$I$32:$M$37,4,FALSE),0),
AND(S711&gt;=21,S711&lt;=22,入力項目!$S$16="高専"),IFERROR(VLOOKUP(入力項目!$S$17,子育て関連マスタ!$I$32:$M$34,4,FALSE),0),
AND(S711&gt;=21,S711&lt;=22,入力項目!$S$16&lt;&gt;"高専"),IFERROR(VLOOKUP(入力項目!$S$17,子育て関連マスタ!$I$32:$M$34,4,FALSE),0),
S711&gt;=23,0
) +
IF($D711=4,
  IFERROR(_xlfn.IFS(
  S711&lt;=入力項目!$S$11,0,
  AND(S711=入力項目!$S$11),IFERROR(VLOOKUP(入力項目!$S$12,子育て関連マスタ!$I$4:$M$5,2,FALSE),0),
  AND(S711=4),IFERROR(VLOOKUP(入力項目!$S$13,子育て関連マスタ!$I$9:$M$12,2,FALSE),0),
  AND(S711=7),IFERROR(VLOOKUP(入力項目!$S$14,子育て関連マスタ!$I$16:$M$17,2,FALSE),0),
  AND(S711=13),IFERROR(VLOOKUP(入力項目!$S$15,子育て関連マスタ!$I$21:$M$22,2,FALSE),0),
  AND(S711=16),IFERROR(VLOOKUP(入力項目!$S$16,子育て関連マスタ!$I$26:$M$28,2,FALSE),0),
  AND(S711=19,入力項目!$S$16&lt;&gt;"高専"),IFERROR(VLOOKUP(入力項目!$S$17,子育て関連マスタ!$I$32:$M$37,2,FALSE),0),
  AND(S711=21,入力項目!$S$16="高専"),IFERROR(VLOOKUP(入力項目!$S$17,子育て関連マスタ!$I$32:$M$37,2,FALSE),0),
  S711&gt;=22,0
  ),0),0
) +
IF(AND(S711&gt;=1,S711&lt;=15),IF($D711=入力項目!$S$8,入力項目!$S$3,0),0) +
IF(AND(S711&gt;=1,S711&lt;=15),IF($D711=5,入力項目!$S$4,0),0) +
IF(AND(S711&gt;=1,S711&lt;=15),IF($D711=12,入力項目!$S$5,0),0) +
IF(AND(入力項目!$S$7=$A711,入力項目!$S$8=$D711),子育て関連マスタ!$C$14,0) +
IFERROR(IF(AND(YEAR(EDATE(DATE(入力項目!$S$7,入力項目!$S$8,1),1))=$A711,MONTH(EDATE(DATE(入力項目!$S$7,入力項目!$S$8,1),1))=$D711),子育て関連マスタ!$C$15,0),0) +
IF(AND(OR(S711=3,S711=5,S711=7),$D711=11),子育て関連マスタ!$C$17,0) +
IF(AND(S711=20,$D711=1),子育て関連マスタ!$C$18,0) +
IF(AND(S711=20,$D711=1),
IFERROR(_xlfn.IFS(
入力項目!$S$10="男",子育て関連マスタ!$C$18,
入力項目!$S$10="女",子育て関連マスタ!$C$19
),0),0
) +
IF(AND(S711&gt;=入力項目!$S$18,S711&lt;=入力項目!$S$19),入力項目!$S$20,0) +
IF(AND(S711&gt;=入力項目!$S$21,S711&lt;=入力項目!$S$22),入力項目!$S$23,0) +
IF(AND(S711&gt;=入力項目!$S$24,S711&lt;=入力項目!$S$25),入力項目!$S$26,0)
)</f>
        <v>0</v>
      </c>
      <c r="AH711">
        <f ca="1">-(
_xlfn.IFS(
T711&lt;=入力項目!$S$11,0,
AND(T711&gt;=入力項目!$S$11+1,T711&lt;=3),IFERROR(VLOOKUP(入力項目!$S$12,子育て関連マスタ!$I$4:$M$5,4,FALSE),0),
AND(T711&gt;=4,T711&lt;=6),IFERROR(VLOOKUP(入力項目!$S$13,子育て関連マスタ!$I$9:$M$12,4,FALSE),0),
AND(T711&gt;=7,T711&lt;=12),IFERROR(VLOOKUP(入力項目!$S$14,子育て関連マスタ!$I$16:$M$17,4,FALSE),0),
AND(T711&gt;=13,T711&lt;=15),IFERROR(VLOOKUP(入力項目!$S$15,子育て関連マスタ!$I$21:$M$22,4,FALSE),0),
AND(T711&gt;=16,T711&lt;=18),IFERROR(VLOOKUP(入力項目!$S$16,子育て関連マスタ!$I$26:$M$28,4,FALSE),0),
AND(T711&gt;=19,T711&lt;=20,入力項目!$S$16="高専"),IFERROR(VLOOKUP(入力項目!$S$16,子育て関連マスタ!$I$26:$M$28,4,FALSE),0),
AND(T711&gt;=19,T711&lt;=20,入力項目!$S$16&lt;&gt;"高専"),IFERROR(VLOOKUP(入力項目!$S$17,子育て関連マスタ!$I$32:$M$37,4,FALSE),0),
AND(T711&gt;=21,T711&lt;=22,入力項目!$S$16="高専"),IFERROR(VLOOKUP(入力項目!$S$17,子育て関連マスタ!$I$32:$M$34,4,FALSE),0),
AND(T711&gt;=21,T711&lt;=22,入力項目!$S$16&lt;&gt;"高専"),IFERROR(VLOOKUP(入力項目!$S$17,子育て関連マスタ!$I$32:$M$34,4,FALSE),0),
T711&gt;=23,0
) +
IF($D711=4,
  IFERROR(_xlfn.IFS(
  T711&lt;=入力項目!$S$11,0,
  AND(T711=入力項目!$S$11),IFERROR(VLOOKUP(入力項目!$S$12,子育て関連マスタ!$I$4:$M$5,2,FALSE),0),
  AND(T711=4),IFERROR(VLOOKUP(入力項目!$S$13,子育て関連マスタ!$I$9:$M$12,2,FALSE),0),
  AND(T711=7),IFERROR(VLOOKUP(入力項目!$S$14,子育て関連マスタ!$I$16:$M$17,2,FALSE),0),
  AND(T711=13),IFERROR(VLOOKUP(入力項目!$S$15,子育て関連マスタ!$I$21:$M$22,2,FALSE),0),
  AND(T711=16),IFERROR(VLOOKUP(入力項目!$S$16,子育て関連マスタ!$I$26:$M$28,2,FALSE),0),
  AND(T711=19,入力項目!$S$16&lt;&gt;"高専"),IFERROR(VLOOKUP(入力項目!$S$17,子育て関連マスタ!$I$32:$M$37,2,FALSE),0),
  AND(T711=21,入力項目!$S$16="高専"),IFERROR(VLOOKUP(入力項目!$S$17,子育て関連マスタ!$I$32:$M$37,2,FALSE),0),
  T711&gt;=22,0
  ),0),0
) +
IF(AND(T711&gt;=1,T711&lt;=15),IF($D711=入力項目!$S$8,入力項目!$S$3,0),0) +
IF(AND(T711&gt;=1,T711&lt;=15),IF($D711=5,入力項目!$S$4,0),0) +
IF(AND(T711&gt;=1,T711&lt;=15),IF($D711=12,入力項目!$S$5,0),0) +
IF(AND(入力項目!$S$7=$A711,入力項目!$S$8=$D711),子育て関連マスタ!$C$14,0) +
IFERROR(IF(AND(YEAR(EDATE(DATE(入力項目!$S$7,入力項目!$S$8,1),1))=$A711,MONTH(EDATE(DATE(入力項目!$S$7,入力項目!$S$8,1),1))=$D711),子育て関連マスタ!$C$15,0),0) +
IF(AND(OR(T711=3,T711=5,T711=7),$D711=11),子育て関連マスタ!$C$17,0) +
IF(AND(T711=20,$D711=1),子育て関連マスタ!$C$18,0) +
IF(AND(T711=20,$D711=1),
IFERROR(_xlfn.IFS(
入力項目!$S$10="男",子育て関連マスタ!$C$18,
入力項目!$S$10="女",子育て関連マスタ!$C$19
),0),0
) +
IF(AND(T711&gt;=入力項目!$S$18,T711&lt;=入力項目!$S$19),入力項目!$S$20,0) +
IF(AND(T711&gt;=入力項目!$S$21,T711&lt;=入力項目!$S$22),入力項目!$S$23,0) +
IF(AND(T711&gt;=入力項目!$S$24,T711&lt;=入力項目!$S$25),入力項目!$S$26,0)
)</f>
        <v>0</v>
      </c>
      <c r="AI711">
        <f ca="1">-(
_xlfn.IFS(
U711&lt;=入力項目!$S$11,0,
AND(U711&gt;=入力項目!$S$11+1,U711&lt;=3),IFERROR(VLOOKUP(入力項目!$S$12,子育て関連マスタ!$I$4:$M$5,4,FALSE),0),
AND(U711&gt;=4,U711&lt;=6),IFERROR(VLOOKUP(入力項目!$S$13,子育て関連マスタ!$I$9:$M$12,4,FALSE),0),
AND(U711&gt;=7,U711&lt;=12),IFERROR(VLOOKUP(入力項目!$S$14,子育て関連マスタ!$I$16:$M$17,4,FALSE),0),
AND(U711&gt;=13,U711&lt;=15),IFERROR(VLOOKUP(入力項目!$S$15,子育て関連マスタ!$I$21:$M$22,4,FALSE),0),
AND(U711&gt;=16,U711&lt;=18),IFERROR(VLOOKUP(入力項目!$S$16,子育て関連マスタ!$I$26:$M$28,4,FALSE),0),
AND(U711&gt;=19,U711&lt;=20,入力項目!$S$16="高専"),IFERROR(VLOOKUP(入力項目!$S$16,子育て関連マスタ!$I$26:$M$28,4,FALSE),0),
AND(U711&gt;=19,U711&lt;=20,入力項目!$S$16&lt;&gt;"高専"),IFERROR(VLOOKUP(入力項目!$S$17,子育て関連マスタ!$I$32:$M$37,4,FALSE),0),
AND(U711&gt;=21,U711&lt;=22,入力項目!$S$16="高専"),IFERROR(VLOOKUP(入力項目!$S$17,子育て関連マスタ!$I$32:$M$34,4,FALSE),0),
AND(U711&gt;=21,U711&lt;=22,入力項目!$S$16&lt;&gt;"高専"),IFERROR(VLOOKUP(入力項目!$S$17,子育て関連マスタ!$I$32:$M$34,4,FALSE),0),
U711&gt;=23,0
) +
IF($D711=4,
  IFERROR(_xlfn.IFS(
  U711&lt;=入力項目!$S$11,0,
  AND(U711=入力項目!$S$11),IFERROR(VLOOKUP(入力項目!$S$12,子育て関連マスタ!$I$4:$M$5,2,FALSE),0),
  AND(U711=4),IFERROR(VLOOKUP(入力項目!$S$13,子育て関連マスタ!$I$9:$M$12,2,FALSE),0),
  AND(U711=7),IFERROR(VLOOKUP(入力項目!$S$14,子育て関連マスタ!$I$16:$M$17,2,FALSE),0),
  AND(U711=13),IFERROR(VLOOKUP(入力項目!$S$15,子育て関連マスタ!$I$21:$M$22,2,FALSE),0),
  AND(U711=16),IFERROR(VLOOKUP(入力項目!$S$16,子育て関連マスタ!$I$26:$M$28,2,FALSE),0),
  AND(U711=19,入力項目!$S$16&lt;&gt;"高専"),IFERROR(VLOOKUP(入力項目!$S$17,子育て関連マスタ!$I$32:$M$37,2,FALSE),0),
  AND(U711=21,入力項目!$S$16="高専"),IFERROR(VLOOKUP(入力項目!$S$17,子育て関連マスタ!$I$32:$M$37,2,FALSE),0),
  U711&gt;=22,0
  ),0),0
) +
IF(AND(U711&gt;=1,U711&lt;=15),IF($D711=入力項目!$S$8,入力項目!$S$3,0),0) +
IF(AND(U711&gt;=1,U711&lt;=15),IF($D711=5,入力項目!$S$4,0),0) +
IF(AND(U711&gt;=1,U711&lt;=15),IF($D711=12,入力項目!$S$5,0),0) +
IF(AND(入力項目!$S$7=$A711,入力項目!$S$8=$D711),子育て関連マスタ!$C$14,0) +
IFERROR(IF(AND(YEAR(EDATE(DATE(入力項目!$S$7,入力項目!$S$8,1),1))=$A711,MONTH(EDATE(DATE(入力項目!$S$7,入力項目!$S$8,1),1))=$D711),子育て関連マスタ!$C$15,0),0) +
IF(AND(OR(U711=3,U711=5,U711=7),$D711=11),子育て関連マスタ!$C$17,0) +
IF(AND(U711=20,$D711=1),子育て関連マスタ!$C$18,0) +
IF(AND(U711=20,$D711=1),
IFERROR(_xlfn.IFS(
入力項目!$S$10="男",子育て関連マスタ!$C$18,
入力項目!$S$10="女",子育て関連マスタ!$C$19
),0),0
) +
IF(AND(U711&gt;=入力項目!$S$18,U711&lt;=入力項目!$S$19),入力項目!$S$20,0) +
IF(AND(U711&gt;=入力項目!$S$21,U711&lt;=入力項目!$S$22),入力項目!$S$23,0) +
IF(AND(U711&gt;=入力項目!$S$24,U711&lt;=入力項目!$S$25),入力項目!$S$26,0)
)</f>
        <v>0</v>
      </c>
      <c r="AJ711" s="10">
        <f ca="1">-VLOOKUP($D711,月別収支!$A$2:$H$13,7,FALSE)</f>
        <v>-20000</v>
      </c>
    </row>
    <row r="712" spans="1:36" x14ac:dyDescent="0.4">
      <c r="A712">
        <f t="shared" ca="1" si="190"/>
        <v>2083</v>
      </c>
      <c r="B712">
        <f t="shared" ca="1" si="197"/>
        <v>2083</v>
      </c>
      <c r="C712">
        <f t="shared" ca="1" si="198"/>
        <v>59</v>
      </c>
      <c r="D712">
        <f t="shared" ca="1" si="191"/>
        <v>10</v>
      </c>
      <c r="E712" t="str">
        <f t="shared" ca="1" si="192"/>
        <v>2083年10月</v>
      </c>
      <c r="F712">
        <f ca="1">IF(OR(入力項目!$N$5&lt;$A712,AND(入力項目!$N$5=$A712,入力項目!$N$6&lt;$D712)),IF(F711=0,1,IF(G712=12,F711+1,F711)),0)</f>
        <v>59</v>
      </c>
      <c r="G712">
        <f ca="1">IF(OR(入力項目!$N$5&lt;$A712,AND(入力項目!$N$5=$A712,入力項目!$N$6&lt;$D712)),IF(G711=12,1,G711+1),0)</f>
        <v>12</v>
      </c>
      <c r="H712" t="str">
        <f t="shared" ca="1" si="193"/>
        <v>59_12</v>
      </c>
      <c r="I712">
        <f ca="1">IF(
  IFERROR(AND($C712&gt;0,MOD($C712,入力項目!$N$22)=0,$D712=入力項目!$N$23), FALSE),
  1,
  IF(
    AND(I711&gt;0,J711=12),
    IF(I711=入力項目!$N$28, 0, I711+1),
    I711
  )
)</f>
        <v>0</v>
      </c>
      <c r="J712">
        <f ca="1">IF($D712=入力項目!$N$23,1,IFERROR(J711+1,1))</f>
        <v>5</v>
      </c>
      <c r="K712" t="str">
        <f t="shared" ca="1" si="194"/>
        <v>0_5</v>
      </c>
      <c r="L712">
        <f ca="1">L711+IF(入力項目!$D$4=$D712,1,0)</f>
        <v>88</v>
      </c>
      <c r="M712" t="str">
        <f t="shared" ca="1" si="195"/>
        <v>88歳</v>
      </c>
      <c r="N712">
        <f t="shared" ca="1" si="199"/>
        <v>88</v>
      </c>
      <c r="O712" t="str">
        <f t="shared" ca="1" si="196"/>
        <v>88歳</v>
      </c>
      <c r="P712">
        <f t="shared" ca="1" si="200"/>
        <v>63</v>
      </c>
      <c r="Q712">
        <f t="shared" ca="1" si="201"/>
        <v>61</v>
      </c>
      <c r="R712">
        <f t="shared" ca="1" si="202"/>
        <v>2084</v>
      </c>
      <c r="S712">
        <f t="shared" ca="1" si="203"/>
        <v>2084</v>
      </c>
      <c r="T712">
        <f t="shared" ca="1" si="204"/>
        <v>2084</v>
      </c>
      <c r="U712">
        <f t="shared" ca="1" si="205"/>
        <v>2084</v>
      </c>
      <c r="V712" s="10">
        <f t="shared" ca="1" si="206"/>
        <v>52445425</v>
      </c>
      <c r="W712" s="10">
        <f ca="1">IF($L712&lt;その他マスタ!$B$1,VLOOKUP($D712,月別収支!$A$2:$H$13,2,FALSE),その他マスタ!$B$3)+IF(AND($L712=その他マスタ!$B$1,入力項目!$I$9="あり",$D712=入力項目!$D$4),その他マスタ!$B$2,0)</f>
        <v>150000</v>
      </c>
      <c r="X712" s="10">
        <f ca="1">-IF(入力項目!$K$5=TRUE,
IF($F712+$G712&lt;3,VLOOKUP($D712,月別収支!$A$2:$H$13,8,FALSE),0)+IFERROR(VLOOKUP($H712,住宅ローン計算!C:P,13,FALSE),0)+IF($F712&gt;1,IF(OR($G712=3,$G712=6,$G712=9,$G712=12),ROUNDUP(入力項目!$N$18/4,0),0),0),
VLOOKUP($D712,月別収支!$A$2:$H$13,8,FALSE))</f>
        <v>-37500</v>
      </c>
      <c r="Y712" s="10">
        <f ca="1">-VLOOKUP($D712,月別収支!$A$2:$H$13,3,FALSE)</f>
        <v>-75000</v>
      </c>
      <c r="Z712" s="10">
        <f ca="1">-VLOOKUP($D712,月別収支!$A$2:$H$13,4,FALSE)</f>
        <v>-27000</v>
      </c>
      <c r="AA712" s="10">
        <f ca="1">-VLOOKUP($D712,月別収支!$A$2:$H$13,6,FALSE)</f>
        <v>-10000</v>
      </c>
      <c r="AB712" s="10">
        <f ca="1">-(
VLOOKUP($D712,月別収支!$A$2:$H$13,5,FALSE)+IF(AND(入力項目!$I$27&lt;=$A712,ISEVEN($A712-入力項目!$I$27),入力項目!$I$28=$D712),入力項目!$I$26,0)
+IF(入力項目!$K$26=TRUE,
IFERROR(VLOOKUP($K712,マイカーローン計算!C:P,13,FALSE),0),
IFERROR(
  IF(AND($C712&gt;0,MOD($C712,入力項目!$N$22)=0,$D712=入力項目!$N$23),入力項目!$N$24,0),
 0
)
)
)</f>
        <v>-20000</v>
      </c>
      <c r="AC712" s="10">
        <f ca="1">-IF($A712&lt;入力項目!$N$33,入力項目!$N$35,IF(AND($A712=入力項目!$N$33,$D712&lt;=入力項目!$N$34),入力項目!$N$35,0))</f>
        <v>0</v>
      </c>
      <c r="AD712">
        <f ca="1">-(
_xlfn.IFS(
P712&lt;=入力項目!$S$11,0,
AND(P712&gt;=入力項目!$S$11+1,P712&lt;=3),IFERROR(VLOOKUP(入力項目!$S$12,子育て関連マスタ!$I$4:$M$5,4,FALSE),0),
AND(P712&gt;=4,P712&lt;=6),IFERROR(VLOOKUP(入力項目!$S$13,子育て関連マスタ!$I$9:$M$12,4,FALSE),0),
AND(P712&gt;=7,P712&lt;=12),IFERROR(VLOOKUP(入力項目!$S$14,子育て関連マスタ!$I$16:$M$17,4,FALSE),0),
AND(P712&gt;=13,P712&lt;=15),IFERROR(VLOOKUP(入力項目!$S$15,子育て関連マスタ!$I$21:$M$22,4,FALSE),0),
AND(P712&gt;=16,P712&lt;=18),IFERROR(VLOOKUP(入力項目!$S$16,子育て関連マスタ!$I$26:$M$28,4,FALSE),0),
AND(P712&gt;=19,P712&lt;=20,入力項目!$S$16="高専"),IFERROR(VLOOKUP(入力項目!$S$16,子育て関連マスタ!$I$26:$M$28,4,FALSE),0),
AND(P712&gt;=19,P712&lt;=20,入力項目!$S$16&lt;&gt;"高専"),IFERROR(VLOOKUP(入力項目!$S$17,子育て関連マスタ!$I$32:$M$37,4,FALSE),0),
AND(P712&gt;=21,P712&lt;=22,入力項目!$S$16="高専"),IFERROR(VLOOKUP(入力項目!$S$17,子育て関連マスタ!$I$32:$M$34,4,FALSE),0),
AND(P712&gt;=21,P712&lt;=22,入力項目!$S$16&lt;&gt;"高専"),IFERROR(VLOOKUP(入力項目!$S$17,子育て関連マスタ!$I$32:$M$34,4,FALSE),0),
P712&gt;=23,0
) +
IF($D712=4,
  IFERROR(_xlfn.IFS(
  P712&lt;=入力項目!$S$11,0,
  AND(P712=入力項目!$S$11),IFERROR(VLOOKUP(入力項目!$S$12,子育て関連マスタ!$I$4:$M$5,2,FALSE),0),
  AND(P712=4),IFERROR(VLOOKUP(入力項目!$S$13,子育て関連マスタ!$I$9:$M$12,2,FALSE),0),
  AND(P712=7),IFERROR(VLOOKUP(入力項目!$S$14,子育て関連マスタ!$I$16:$M$17,2,FALSE),0),
  AND(P712=13),IFERROR(VLOOKUP(入力項目!$S$15,子育て関連マスタ!$I$21:$M$22,2,FALSE),0),
  AND(P712=16),IFERROR(VLOOKUP(入力項目!$S$16,子育て関連マスタ!$I$26:$M$28,2,FALSE),0),
  AND(P712=19,入力項目!$S$16&lt;&gt;"高専"),IFERROR(VLOOKUP(入力項目!$S$17,子育て関連マスタ!$I$32:$M$37,2,FALSE),0),
  AND(P712=21,入力項目!$S$16="高専"),IFERROR(VLOOKUP(入力項目!$S$17,子育て関連マスタ!$I$32:$M$37,2,FALSE),0),
  P712&gt;=22,0
  ),0),0
) +
IF(AND(P712&gt;=1,P712&lt;=15),IF($D712=入力項目!$S$8,入力項目!$S$3,0),0) +
IF(AND(P712&gt;=1,P712&lt;=15),IF($D712=5,入力項目!$S$4,0),0) +
IF(AND(P712&gt;=1,P712&lt;=15),IF($D712=12,入力項目!$S$5,0),0) +
IF(AND(入力項目!$S$7=$A712,入力項目!$S$8=$D712),子育て関連マスタ!$C$14,0) +
IFERROR(IF(AND(YEAR(EDATE(DATE(入力項目!$S$7,入力項目!$S$8,1),1))=$A712,MONTH(EDATE(DATE(入力項目!$S$7,入力項目!$S$8,1),1))=$D712),子育て関連マスタ!$C$15,0),0) +
IF(AND(OR(P712=3,P712=5,P712=7),$D712=11),子育て関連マスタ!$C$17,0) +
IF(AND(P712=20,$D712=1),子育て関連マスタ!$C$18,0) +
IF(AND(P712=20,$D712=1),
IFERROR(_xlfn.IFS(
入力項目!$S$10="男",子育て関連マスタ!$C$18,
入力項目!$S$10="女",子育て関連マスタ!$C$19
),0),0
) +
IF(AND(P712&gt;=入力項目!$S$18,P712&lt;=入力項目!$S$19),入力項目!$S$20,0) +
IF(AND(P712&gt;=入力項目!$S$21,P712&lt;=入力項目!$S$22),入力項目!$S$23,0) +
IF(AND(P712&gt;=入力項目!$S$24,P712&lt;=入力項目!$S$25),入力項目!$S$26,0)
)</f>
        <v>0</v>
      </c>
      <c r="AE712">
        <f ca="1">-(
_xlfn.IFS(
Q712&lt;=入力項目!$S$11,0,
AND(Q712&gt;=入力項目!$S$11+1,Q712&lt;=3),IFERROR(VLOOKUP(入力項目!$S$12,子育て関連マスタ!$I$4:$M$5,4,FALSE),0),
AND(Q712&gt;=4,Q712&lt;=6),IFERROR(VLOOKUP(入力項目!$S$13,子育て関連マスタ!$I$9:$M$12,4,FALSE),0),
AND(Q712&gt;=7,Q712&lt;=12),IFERROR(VLOOKUP(入力項目!$S$14,子育て関連マスタ!$I$16:$M$17,4,FALSE),0),
AND(Q712&gt;=13,Q712&lt;=15),IFERROR(VLOOKUP(入力項目!$S$15,子育て関連マスタ!$I$21:$M$22,4,FALSE),0),
AND(Q712&gt;=16,Q712&lt;=18),IFERROR(VLOOKUP(入力項目!$S$16,子育て関連マスタ!$I$26:$M$28,4,FALSE),0),
AND(Q712&gt;=19,Q712&lt;=20,入力項目!$S$16="高専"),IFERROR(VLOOKUP(入力項目!$S$16,子育て関連マスタ!$I$26:$M$28,4,FALSE),0),
AND(Q712&gt;=19,Q712&lt;=20,入力項目!$S$16&lt;&gt;"高専"),IFERROR(VLOOKUP(入力項目!$S$17,子育て関連マスタ!$I$32:$M$37,4,FALSE),0),
AND(Q712&gt;=21,Q712&lt;=22,入力項目!$S$16="高専"),IFERROR(VLOOKUP(入力項目!$S$17,子育て関連マスタ!$I$32:$M$34,4,FALSE),0),
AND(Q712&gt;=21,Q712&lt;=22,入力項目!$S$16&lt;&gt;"高専"),IFERROR(VLOOKUP(入力項目!$S$17,子育て関連マスタ!$I$32:$M$34,4,FALSE),0),
Q712&gt;=23,0
) +
IF($D712=4,
  IFERROR(_xlfn.IFS(
  Q712&lt;=入力項目!$S$11,0,
  AND(Q712=入力項目!$S$11),IFERROR(VLOOKUP(入力項目!$S$12,子育て関連マスタ!$I$4:$M$5,2,FALSE),0),
  AND(Q712=4),IFERROR(VLOOKUP(入力項目!$S$13,子育て関連マスタ!$I$9:$M$12,2,FALSE),0),
  AND(Q712=7),IFERROR(VLOOKUP(入力項目!$S$14,子育て関連マスタ!$I$16:$M$17,2,FALSE),0),
  AND(Q712=13),IFERROR(VLOOKUP(入力項目!$S$15,子育て関連マスタ!$I$21:$M$22,2,FALSE),0),
  AND(Q712=16),IFERROR(VLOOKUP(入力項目!$S$16,子育て関連マスタ!$I$26:$M$28,2,FALSE),0),
  AND(Q712=19,入力項目!$S$16&lt;&gt;"高専"),IFERROR(VLOOKUP(入力項目!$S$17,子育て関連マスタ!$I$32:$M$37,2,FALSE),0),
  AND(Q712=21,入力項目!$S$16="高専"),IFERROR(VLOOKUP(入力項目!$S$17,子育て関連マスタ!$I$32:$M$37,2,FALSE),0),
  Q712&gt;=22,0
  ),0),0
) +
IF(AND(Q712&gt;=1,Q712&lt;=15),IF($D712=入力項目!$S$8,入力項目!$S$3,0),0) +
IF(AND(Q712&gt;=1,Q712&lt;=15),IF($D712=5,入力項目!$S$4,0),0) +
IF(AND(Q712&gt;=1,Q712&lt;=15),IF($D712=12,入力項目!$S$5,0),0) +
IF(AND(入力項目!$S$7=$A712,入力項目!$S$8=$D712),子育て関連マスタ!$C$14,0) +
IFERROR(IF(AND(YEAR(EDATE(DATE(入力項目!$S$7,入力項目!$S$8,1),1))=$A712,MONTH(EDATE(DATE(入力項目!$S$7,入力項目!$S$8,1),1))=$D712),子育て関連マスタ!$C$15,0),0) +
IF(AND(OR(Q712=3,Q712=5,Q712=7),$D712=11),子育て関連マスタ!$C$17,0) +
IF(AND(Q712=20,$D712=1),子育て関連マスタ!$C$18,0) +
IF(AND(Q712=20,$D712=1),
IFERROR(_xlfn.IFS(
入力項目!$S$10="男",子育て関連マスタ!$C$18,
入力項目!$S$10="女",子育て関連マスタ!$C$19
),0),0
) +
IF(AND(Q712&gt;=入力項目!$S$18,Q712&lt;=入力項目!$S$19),入力項目!$S$20,0) +
IF(AND(Q712&gt;=入力項目!$S$21,Q712&lt;=入力項目!$S$22),入力項目!$S$23,0) +
IF(AND(Q712&gt;=入力項目!$S$24,Q712&lt;=入力項目!$S$25),入力項目!$S$26,0)
)</f>
        <v>0</v>
      </c>
      <c r="AF712">
        <f ca="1">-(
_xlfn.IFS(
R712&lt;=入力項目!$S$11,0,
AND(R712&gt;=入力項目!$S$11+1,R712&lt;=3),IFERROR(VLOOKUP(入力項目!$S$12,子育て関連マスタ!$I$4:$M$5,4,FALSE),0),
AND(R712&gt;=4,R712&lt;=6),IFERROR(VLOOKUP(入力項目!$S$13,子育て関連マスタ!$I$9:$M$12,4,FALSE),0),
AND(R712&gt;=7,R712&lt;=12),IFERROR(VLOOKUP(入力項目!$S$14,子育て関連マスタ!$I$16:$M$17,4,FALSE),0),
AND(R712&gt;=13,R712&lt;=15),IFERROR(VLOOKUP(入力項目!$S$15,子育て関連マスタ!$I$21:$M$22,4,FALSE),0),
AND(R712&gt;=16,R712&lt;=18),IFERROR(VLOOKUP(入力項目!$S$16,子育て関連マスタ!$I$26:$M$28,4,FALSE),0),
AND(R712&gt;=19,R712&lt;=20,入力項目!$S$16="高専"),IFERROR(VLOOKUP(入力項目!$S$16,子育て関連マスタ!$I$26:$M$28,4,FALSE),0),
AND(R712&gt;=19,R712&lt;=20,入力項目!$S$16&lt;&gt;"高専"),IFERROR(VLOOKUP(入力項目!$S$17,子育て関連マスタ!$I$32:$M$37,4,FALSE),0),
AND(R712&gt;=21,R712&lt;=22,入力項目!$S$16="高専"),IFERROR(VLOOKUP(入力項目!$S$17,子育て関連マスタ!$I$32:$M$34,4,FALSE),0),
AND(R712&gt;=21,R712&lt;=22,入力項目!$S$16&lt;&gt;"高専"),IFERROR(VLOOKUP(入力項目!$S$17,子育て関連マスタ!$I$32:$M$34,4,FALSE),0),
R712&gt;=23,0
) +
IF($D712=4,
  IFERROR(_xlfn.IFS(
  R712&lt;=入力項目!$S$11,0,
  AND(R712=入力項目!$S$11),IFERROR(VLOOKUP(入力項目!$S$12,子育て関連マスタ!$I$4:$M$5,2,FALSE),0),
  AND(R712=4),IFERROR(VLOOKUP(入力項目!$S$13,子育て関連マスタ!$I$9:$M$12,2,FALSE),0),
  AND(R712=7),IFERROR(VLOOKUP(入力項目!$S$14,子育て関連マスタ!$I$16:$M$17,2,FALSE),0),
  AND(R712=13),IFERROR(VLOOKUP(入力項目!$S$15,子育て関連マスタ!$I$21:$M$22,2,FALSE),0),
  AND(R712=16),IFERROR(VLOOKUP(入力項目!$S$16,子育て関連マスタ!$I$26:$M$28,2,FALSE),0),
  AND(R712=19,入力項目!$S$16&lt;&gt;"高専"),IFERROR(VLOOKUP(入力項目!$S$17,子育て関連マスタ!$I$32:$M$37,2,FALSE),0),
  AND(R712=21,入力項目!$S$16="高専"),IFERROR(VLOOKUP(入力項目!$S$17,子育て関連マスタ!$I$32:$M$37,2,FALSE),0),
  R712&gt;=22,0
  ),0),0
) +
IF(AND(R712&gt;=1,R712&lt;=15),IF($D712=入力項目!$S$8,入力項目!$S$3,0),0) +
IF(AND(R712&gt;=1,R712&lt;=15),IF($D712=5,入力項目!$S$4,0),0) +
IF(AND(R712&gt;=1,R712&lt;=15),IF($D712=12,入力項目!$S$5,0),0) +
IF(AND(入力項目!$S$7=$A712,入力項目!$S$8=$D712),子育て関連マスタ!$C$14,0) +
IFERROR(IF(AND(YEAR(EDATE(DATE(入力項目!$S$7,入力項目!$S$8,1),1))=$A712,MONTH(EDATE(DATE(入力項目!$S$7,入力項目!$S$8,1),1))=$D712),子育て関連マスタ!$C$15,0),0) +
IF(AND(OR(R712=3,R712=5,R712=7),$D712=11),子育て関連マスタ!$C$17,0) +
IF(AND(R712=20,$D712=1),子育て関連マスタ!$C$18,0) +
IF(AND(R712=20,$D712=1),
IFERROR(_xlfn.IFS(
入力項目!$S$10="男",子育て関連マスタ!$C$18,
入力項目!$S$10="女",子育て関連マスタ!$C$19
),0),0
) +
IF(AND(R712&gt;=入力項目!$S$18,R712&lt;=入力項目!$S$19),入力項目!$S$20,0) +
IF(AND(R712&gt;=入力項目!$S$21,R712&lt;=入力項目!$S$22),入力項目!$S$23,0) +
IF(AND(R712&gt;=入力項目!$S$24,R712&lt;=入力項目!$S$25),入力項目!$S$26,0)
)</f>
        <v>0</v>
      </c>
      <c r="AG712">
        <f ca="1">-(
_xlfn.IFS(
S712&lt;=入力項目!$S$11,0,
AND(S712&gt;=入力項目!$S$11+1,S712&lt;=3),IFERROR(VLOOKUP(入力項目!$S$12,子育て関連マスタ!$I$4:$M$5,4,FALSE),0),
AND(S712&gt;=4,S712&lt;=6),IFERROR(VLOOKUP(入力項目!$S$13,子育て関連マスタ!$I$9:$M$12,4,FALSE),0),
AND(S712&gt;=7,S712&lt;=12),IFERROR(VLOOKUP(入力項目!$S$14,子育て関連マスタ!$I$16:$M$17,4,FALSE),0),
AND(S712&gt;=13,S712&lt;=15),IFERROR(VLOOKUP(入力項目!$S$15,子育て関連マスタ!$I$21:$M$22,4,FALSE),0),
AND(S712&gt;=16,S712&lt;=18),IFERROR(VLOOKUP(入力項目!$S$16,子育て関連マスタ!$I$26:$M$28,4,FALSE),0),
AND(S712&gt;=19,S712&lt;=20,入力項目!$S$16="高専"),IFERROR(VLOOKUP(入力項目!$S$16,子育て関連マスタ!$I$26:$M$28,4,FALSE),0),
AND(S712&gt;=19,S712&lt;=20,入力項目!$S$16&lt;&gt;"高専"),IFERROR(VLOOKUP(入力項目!$S$17,子育て関連マスタ!$I$32:$M$37,4,FALSE),0),
AND(S712&gt;=21,S712&lt;=22,入力項目!$S$16="高専"),IFERROR(VLOOKUP(入力項目!$S$17,子育て関連マスタ!$I$32:$M$34,4,FALSE),0),
AND(S712&gt;=21,S712&lt;=22,入力項目!$S$16&lt;&gt;"高専"),IFERROR(VLOOKUP(入力項目!$S$17,子育て関連マスタ!$I$32:$M$34,4,FALSE),0),
S712&gt;=23,0
) +
IF($D712=4,
  IFERROR(_xlfn.IFS(
  S712&lt;=入力項目!$S$11,0,
  AND(S712=入力項目!$S$11),IFERROR(VLOOKUP(入力項目!$S$12,子育て関連マスタ!$I$4:$M$5,2,FALSE),0),
  AND(S712=4),IFERROR(VLOOKUP(入力項目!$S$13,子育て関連マスタ!$I$9:$M$12,2,FALSE),0),
  AND(S712=7),IFERROR(VLOOKUP(入力項目!$S$14,子育て関連マスタ!$I$16:$M$17,2,FALSE),0),
  AND(S712=13),IFERROR(VLOOKUP(入力項目!$S$15,子育て関連マスタ!$I$21:$M$22,2,FALSE),0),
  AND(S712=16),IFERROR(VLOOKUP(入力項目!$S$16,子育て関連マスタ!$I$26:$M$28,2,FALSE),0),
  AND(S712=19,入力項目!$S$16&lt;&gt;"高専"),IFERROR(VLOOKUP(入力項目!$S$17,子育て関連マスタ!$I$32:$M$37,2,FALSE),0),
  AND(S712=21,入力項目!$S$16="高専"),IFERROR(VLOOKUP(入力項目!$S$17,子育て関連マスタ!$I$32:$M$37,2,FALSE),0),
  S712&gt;=22,0
  ),0),0
) +
IF(AND(S712&gt;=1,S712&lt;=15),IF($D712=入力項目!$S$8,入力項目!$S$3,0),0) +
IF(AND(S712&gt;=1,S712&lt;=15),IF($D712=5,入力項目!$S$4,0),0) +
IF(AND(S712&gt;=1,S712&lt;=15),IF($D712=12,入力項目!$S$5,0),0) +
IF(AND(入力項目!$S$7=$A712,入力項目!$S$8=$D712),子育て関連マスタ!$C$14,0) +
IFERROR(IF(AND(YEAR(EDATE(DATE(入力項目!$S$7,入力項目!$S$8,1),1))=$A712,MONTH(EDATE(DATE(入力項目!$S$7,入力項目!$S$8,1),1))=$D712),子育て関連マスタ!$C$15,0),0) +
IF(AND(OR(S712=3,S712=5,S712=7),$D712=11),子育て関連マスタ!$C$17,0) +
IF(AND(S712=20,$D712=1),子育て関連マスタ!$C$18,0) +
IF(AND(S712=20,$D712=1),
IFERROR(_xlfn.IFS(
入力項目!$S$10="男",子育て関連マスタ!$C$18,
入力項目!$S$10="女",子育て関連マスタ!$C$19
),0),0
) +
IF(AND(S712&gt;=入力項目!$S$18,S712&lt;=入力項目!$S$19),入力項目!$S$20,0) +
IF(AND(S712&gt;=入力項目!$S$21,S712&lt;=入力項目!$S$22),入力項目!$S$23,0) +
IF(AND(S712&gt;=入力項目!$S$24,S712&lt;=入力項目!$S$25),入力項目!$S$26,0)
)</f>
        <v>0</v>
      </c>
      <c r="AH712">
        <f ca="1">-(
_xlfn.IFS(
T712&lt;=入力項目!$S$11,0,
AND(T712&gt;=入力項目!$S$11+1,T712&lt;=3),IFERROR(VLOOKUP(入力項目!$S$12,子育て関連マスタ!$I$4:$M$5,4,FALSE),0),
AND(T712&gt;=4,T712&lt;=6),IFERROR(VLOOKUP(入力項目!$S$13,子育て関連マスタ!$I$9:$M$12,4,FALSE),0),
AND(T712&gt;=7,T712&lt;=12),IFERROR(VLOOKUP(入力項目!$S$14,子育て関連マスタ!$I$16:$M$17,4,FALSE),0),
AND(T712&gt;=13,T712&lt;=15),IFERROR(VLOOKUP(入力項目!$S$15,子育て関連マスタ!$I$21:$M$22,4,FALSE),0),
AND(T712&gt;=16,T712&lt;=18),IFERROR(VLOOKUP(入力項目!$S$16,子育て関連マスタ!$I$26:$M$28,4,FALSE),0),
AND(T712&gt;=19,T712&lt;=20,入力項目!$S$16="高専"),IFERROR(VLOOKUP(入力項目!$S$16,子育て関連マスタ!$I$26:$M$28,4,FALSE),0),
AND(T712&gt;=19,T712&lt;=20,入力項目!$S$16&lt;&gt;"高専"),IFERROR(VLOOKUP(入力項目!$S$17,子育て関連マスタ!$I$32:$M$37,4,FALSE),0),
AND(T712&gt;=21,T712&lt;=22,入力項目!$S$16="高専"),IFERROR(VLOOKUP(入力項目!$S$17,子育て関連マスタ!$I$32:$M$34,4,FALSE),0),
AND(T712&gt;=21,T712&lt;=22,入力項目!$S$16&lt;&gt;"高専"),IFERROR(VLOOKUP(入力項目!$S$17,子育て関連マスタ!$I$32:$M$34,4,FALSE),0),
T712&gt;=23,0
) +
IF($D712=4,
  IFERROR(_xlfn.IFS(
  T712&lt;=入力項目!$S$11,0,
  AND(T712=入力項目!$S$11),IFERROR(VLOOKUP(入力項目!$S$12,子育て関連マスタ!$I$4:$M$5,2,FALSE),0),
  AND(T712=4),IFERROR(VLOOKUP(入力項目!$S$13,子育て関連マスタ!$I$9:$M$12,2,FALSE),0),
  AND(T712=7),IFERROR(VLOOKUP(入力項目!$S$14,子育て関連マスタ!$I$16:$M$17,2,FALSE),0),
  AND(T712=13),IFERROR(VLOOKUP(入力項目!$S$15,子育て関連マスタ!$I$21:$M$22,2,FALSE),0),
  AND(T712=16),IFERROR(VLOOKUP(入力項目!$S$16,子育て関連マスタ!$I$26:$M$28,2,FALSE),0),
  AND(T712=19,入力項目!$S$16&lt;&gt;"高専"),IFERROR(VLOOKUP(入力項目!$S$17,子育て関連マスタ!$I$32:$M$37,2,FALSE),0),
  AND(T712=21,入力項目!$S$16="高専"),IFERROR(VLOOKUP(入力項目!$S$17,子育て関連マスタ!$I$32:$M$37,2,FALSE),0),
  T712&gt;=22,0
  ),0),0
) +
IF(AND(T712&gt;=1,T712&lt;=15),IF($D712=入力項目!$S$8,入力項目!$S$3,0),0) +
IF(AND(T712&gt;=1,T712&lt;=15),IF($D712=5,入力項目!$S$4,0),0) +
IF(AND(T712&gt;=1,T712&lt;=15),IF($D712=12,入力項目!$S$5,0),0) +
IF(AND(入力項目!$S$7=$A712,入力項目!$S$8=$D712),子育て関連マスタ!$C$14,0) +
IFERROR(IF(AND(YEAR(EDATE(DATE(入力項目!$S$7,入力項目!$S$8,1),1))=$A712,MONTH(EDATE(DATE(入力項目!$S$7,入力項目!$S$8,1),1))=$D712),子育て関連マスタ!$C$15,0),0) +
IF(AND(OR(T712=3,T712=5,T712=7),$D712=11),子育て関連マスタ!$C$17,0) +
IF(AND(T712=20,$D712=1),子育て関連マスタ!$C$18,0) +
IF(AND(T712=20,$D712=1),
IFERROR(_xlfn.IFS(
入力項目!$S$10="男",子育て関連マスタ!$C$18,
入力項目!$S$10="女",子育て関連マスタ!$C$19
),0),0
) +
IF(AND(T712&gt;=入力項目!$S$18,T712&lt;=入力項目!$S$19),入力項目!$S$20,0) +
IF(AND(T712&gt;=入力項目!$S$21,T712&lt;=入力項目!$S$22),入力項目!$S$23,0) +
IF(AND(T712&gt;=入力項目!$S$24,T712&lt;=入力項目!$S$25),入力項目!$S$26,0)
)</f>
        <v>0</v>
      </c>
      <c r="AI712">
        <f ca="1">-(
_xlfn.IFS(
U712&lt;=入力項目!$S$11,0,
AND(U712&gt;=入力項目!$S$11+1,U712&lt;=3),IFERROR(VLOOKUP(入力項目!$S$12,子育て関連マスタ!$I$4:$M$5,4,FALSE),0),
AND(U712&gt;=4,U712&lt;=6),IFERROR(VLOOKUP(入力項目!$S$13,子育て関連マスタ!$I$9:$M$12,4,FALSE),0),
AND(U712&gt;=7,U712&lt;=12),IFERROR(VLOOKUP(入力項目!$S$14,子育て関連マスタ!$I$16:$M$17,4,FALSE),0),
AND(U712&gt;=13,U712&lt;=15),IFERROR(VLOOKUP(入力項目!$S$15,子育て関連マスタ!$I$21:$M$22,4,FALSE),0),
AND(U712&gt;=16,U712&lt;=18),IFERROR(VLOOKUP(入力項目!$S$16,子育て関連マスタ!$I$26:$M$28,4,FALSE),0),
AND(U712&gt;=19,U712&lt;=20,入力項目!$S$16="高専"),IFERROR(VLOOKUP(入力項目!$S$16,子育て関連マスタ!$I$26:$M$28,4,FALSE),0),
AND(U712&gt;=19,U712&lt;=20,入力項目!$S$16&lt;&gt;"高専"),IFERROR(VLOOKUP(入力項目!$S$17,子育て関連マスタ!$I$32:$M$37,4,FALSE),0),
AND(U712&gt;=21,U712&lt;=22,入力項目!$S$16="高専"),IFERROR(VLOOKUP(入力項目!$S$17,子育て関連マスタ!$I$32:$M$34,4,FALSE),0),
AND(U712&gt;=21,U712&lt;=22,入力項目!$S$16&lt;&gt;"高専"),IFERROR(VLOOKUP(入力項目!$S$17,子育て関連マスタ!$I$32:$M$34,4,FALSE),0),
U712&gt;=23,0
) +
IF($D712=4,
  IFERROR(_xlfn.IFS(
  U712&lt;=入力項目!$S$11,0,
  AND(U712=入力項目!$S$11),IFERROR(VLOOKUP(入力項目!$S$12,子育て関連マスタ!$I$4:$M$5,2,FALSE),0),
  AND(U712=4),IFERROR(VLOOKUP(入力項目!$S$13,子育て関連マスタ!$I$9:$M$12,2,FALSE),0),
  AND(U712=7),IFERROR(VLOOKUP(入力項目!$S$14,子育て関連マスタ!$I$16:$M$17,2,FALSE),0),
  AND(U712=13),IFERROR(VLOOKUP(入力項目!$S$15,子育て関連マスタ!$I$21:$M$22,2,FALSE),0),
  AND(U712=16),IFERROR(VLOOKUP(入力項目!$S$16,子育て関連マスタ!$I$26:$M$28,2,FALSE),0),
  AND(U712=19,入力項目!$S$16&lt;&gt;"高専"),IFERROR(VLOOKUP(入力項目!$S$17,子育て関連マスタ!$I$32:$M$37,2,FALSE),0),
  AND(U712=21,入力項目!$S$16="高専"),IFERROR(VLOOKUP(入力項目!$S$17,子育て関連マスタ!$I$32:$M$37,2,FALSE),0),
  U712&gt;=22,0
  ),0),0
) +
IF(AND(U712&gt;=1,U712&lt;=15),IF($D712=入力項目!$S$8,入力項目!$S$3,0),0) +
IF(AND(U712&gt;=1,U712&lt;=15),IF($D712=5,入力項目!$S$4,0),0) +
IF(AND(U712&gt;=1,U712&lt;=15),IF($D712=12,入力項目!$S$5,0),0) +
IF(AND(入力項目!$S$7=$A712,入力項目!$S$8=$D712),子育て関連マスタ!$C$14,0) +
IFERROR(IF(AND(YEAR(EDATE(DATE(入力項目!$S$7,入力項目!$S$8,1),1))=$A712,MONTH(EDATE(DATE(入力項目!$S$7,入力項目!$S$8,1),1))=$D712),子育て関連マスタ!$C$15,0),0) +
IF(AND(OR(U712=3,U712=5,U712=7),$D712=11),子育て関連マスタ!$C$17,0) +
IF(AND(U712=20,$D712=1),子育て関連マスタ!$C$18,0) +
IF(AND(U712=20,$D712=1),
IFERROR(_xlfn.IFS(
入力項目!$S$10="男",子育て関連マスタ!$C$18,
入力項目!$S$10="女",子育て関連マスタ!$C$19
),0),0
) +
IF(AND(U712&gt;=入力項目!$S$18,U712&lt;=入力項目!$S$19),入力項目!$S$20,0) +
IF(AND(U712&gt;=入力項目!$S$21,U712&lt;=入力項目!$S$22),入力項目!$S$23,0) +
IF(AND(U712&gt;=入力項目!$S$24,U712&lt;=入力項目!$S$25),入力項目!$S$26,0)
)</f>
        <v>0</v>
      </c>
      <c r="AJ712" s="10">
        <f ca="1">-VLOOKUP($D712,月別収支!$A$2:$H$13,7,FALSE)</f>
        <v>-20000</v>
      </c>
    </row>
    <row r="713" spans="1:36" x14ac:dyDescent="0.4">
      <c r="A713">
        <f t="shared" ca="1" si="190"/>
        <v>2083</v>
      </c>
      <c r="B713">
        <f t="shared" ca="1" si="197"/>
        <v>2083</v>
      </c>
      <c r="C713">
        <f t="shared" ca="1" si="198"/>
        <v>59</v>
      </c>
      <c r="D713">
        <f t="shared" ca="1" si="191"/>
        <v>11</v>
      </c>
      <c r="E713" t="str">
        <f t="shared" ca="1" si="192"/>
        <v>2083年11月</v>
      </c>
      <c r="F713">
        <f ca="1">IF(OR(入力項目!$N$5&lt;$A713,AND(入力項目!$N$5=$A713,入力項目!$N$6&lt;$D713)),IF(F712=0,1,IF(G713=12,F712+1,F712)),0)</f>
        <v>59</v>
      </c>
      <c r="G713">
        <f ca="1">IF(OR(入力項目!$N$5&lt;$A713,AND(入力項目!$N$5=$A713,入力項目!$N$6&lt;$D713)),IF(G712=12,1,G712+1),0)</f>
        <v>1</v>
      </c>
      <c r="H713" t="str">
        <f t="shared" ca="1" si="193"/>
        <v>59_1</v>
      </c>
      <c r="I713">
        <f ca="1">IF(
  IFERROR(AND($C713&gt;0,MOD($C713,入力項目!$N$22)=0,$D713=入力項目!$N$23), FALSE),
  1,
  IF(
    AND(I712&gt;0,J712=12),
    IF(I712=入力項目!$N$28, 0, I712+1),
    I712
  )
)</f>
        <v>0</v>
      </c>
      <c r="J713">
        <f ca="1">IF($D713=入力項目!$N$23,1,IFERROR(J712+1,1))</f>
        <v>6</v>
      </c>
      <c r="K713" t="str">
        <f t="shared" ca="1" si="194"/>
        <v>0_6</v>
      </c>
      <c r="L713">
        <f ca="1">L712+IF(入力項目!$D$4=$D713,1,0)</f>
        <v>88</v>
      </c>
      <c r="M713" t="str">
        <f t="shared" ca="1" si="195"/>
        <v>88歳</v>
      </c>
      <c r="N713">
        <f t="shared" ca="1" si="199"/>
        <v>88</v>
      </c>
      <c r="O713" t="str">
        <f t="shared" ca="1" si="196"/>
        <v>88歳</v>
      </c>
      <c r="P713">
        <f t="shared" ca="1" si="200"/>
        <v>63</v>
      </c>
      <c r="Q713">
        <f t="shared" ca="1" si="201"/>
        <v>61</v>
      </c>
      <c r="R713">
        <f t="shared" ca="1" si="202"/>
        <v>2084</v>
      </c>
      <c r="S713">
        <f t="shared" ca="1" si="203"/>
        <v>2084</v>
      </c>
      <c r="T713">
        <f t="shared" ca="1" si="204"/>
        <v>2084</v>
      </c>
      <c r="U713">
        <f t="shared" ca="1" si="205"/>
        <v>2084</v>
      </c>
      <c r="V713" s="10">
        <f t="shared" ca="1" si="206"/>
        <v>52393425</v>
      </c>
      <c r="W713" s="10">
        <f ca="1">IF($L713&lt;その他マスタ!$B$1,VLOOKUP($D713,月別収支!$A$2:$H$13,2,FALSE),その他マスタ!$B$3)+IF(AND($L713=その他マスタ!$B$1,入力項目!$I$9="あり",$D713=入力項目!$D$4),その他マスタ!$B$2,0)</f>
        <v>150000</v>
      </c>
      <c r="X713" s="10">
        <f ca="1">-IF(入力項目!$K$5=TRUE,
IF($F713+$G713&lt;3,VLOOKUP($D713,月別収支!$A$2:$H$13,8,FALSE),0)+IFERROR(VLOOKUP($H713,住宅ローン計算!C:P,13,FALSE),0)+IF($F713&gt;1,IF(OR($G713=3,$G713=6,$G713=9,$G713=12),ROUNDUP(入力項目!$N$18/4,0),0),0),
VLOOKUP($D713,月別収支!$A$2:$H$13,8,FALSE))</f>
        <v>0</v>
      </c>
      <c r="Y713" s="10">
        <f ca="1">-VLOOKUP($D713,月別収支!$A$2:$H$13,3,FALSE)</f>
        <v>-75000</v>
      </c>
      <c r="Z713" s="10">
        <f ca="1">-VLOOKUP($D713,月別収支!$A$2:$H$13,4,FALSE)</f>
        <v>-27000</v>
      </c>
      <c r="AA713" s="10">
        <f ca="1">-VLOOKUP($D713,月別収支!$A$2:$H$13,6,FALSE)</f>
        <v>-10000</v>
      </c>
      <c r="AB713" s="10">
        <f ca="1">-(
VLOOKUP($D713,月別収支!$A$2:$H$13,5,FALSE)+IF(AND(入力項目!$I$27&lt;=$A713,ISEVEN($A713-入力項目!$I$27),入力項目!$I$28=$D713),入力項目!$I$26,0)
+IF(入力項目!$K$26=TRUE,
IFERROR(VLOOKUP($K713,マイカーローン計算!C:P,13,FALSE),0),
IFERROR(
  IF(AND($C713&gt;0,MOD($C713,入力項目!$N$22)=0,$D713=入力項目!$N$23),入力項目!$N$24,0),
 0
)
)
)</f>
        <v>-70000</v>
      </c>
      <c r="AC713" s="10">
        <f ca="1">-IF($A713&lt;入力項目!$N$33,入力項目!$N$35,IF(AND($A713=入力項目!$N$33,$D713&lt;=入力項目!$N$34),入力項目!$N$35,0))</f>
        <v>0</v>
      </c>
      <c r="AD713">
        <f ca="1">-(
_xlfn.IFS(
P713&lt;=入力項目!$S$11,0,
AND(P713&gt;=入力項目!$S$11+1,P713&lt;=3),IFERROR(VLOOKUP(入力項目!$S$12,子育て関連マスタ!$I$4:$M$5,4,FALSE),0),
AND(P713&gt;=4,P713&lt;=6),IFERROR(VLOOKUP(入力項目!$S$13,子育て関連マスタ!$I$9:$M$12,4,FALSE),0),
AND(P713&gt;=7,P713&lt;=12),IFERROR(VLOOKUP(入力項目!$S$14,子育て関連マスタ!$I$16:$M$17,4,FALSE),0),
AND(P713&gt;=13,P713&lt;=15),IFERROR(VLOOKUP(入力項目!$S$15,子育て関連マスタ!$I$21:$M$22,4,FALSE),0),
AND(P713&gt;=16,P713&lt;=18),IFERROR(VLOOKUP(入力項目!$S$16,子育て関連マスタ!$I$26:$M$28,4,FALSE),0),
AND(P713&gt;=19,P713&lt;=20,入力項目!$S$16="高専"),IFERROR(VLOOKUP(入力項目!$S$16,子育て関連マスタ!$I$26:$M$28,4,FALSE),0),
AND(P713&gt;=19,P713&lt;=20,入力項目!$S$16&lt;&gt;"高専"),IFERROR(VLOOKUP(入力項目!$S$17,子育て関連マスタ!$I$32:$M$37,4,FALSE),0),
AND(P713&gt;=21,P713&lt;=22,入力項目!$S$16="高専"),IFERROR(VLOOKUP(入力項目!$S$17,子育て関連マスタ!$I$32:$M$34,4,FALSE),0),
AND(P713&gt;=21,P713&lt;=22,入力項目!$S$16&lt;&gt;"高専"),IFERROR(VLOOKUP(入力項目!$S$17,子育て関連マスタ!$I$32:$M$34,4,FALSE),0),
P713&gt;=23,0
) +
IF($D713=4,
  IFERROR(_xlfn.IFS(
  P713&lt;=入力項目!$S$11,0,
  AND(P713=入力項目!$S$11),IFERROR(VLOOKUP(入力項目!$S$12,子育て関連マスタ!$I$4:$M$5,2,FALSE),0),
  AND(P713=4),IFERROR(VLOOKUP(入力項目!$S$13,子育て関連マスタ!$I$9:$M$12,2,FALSE),0),
  AND(P713=7),IFERROR(VLOOKUP(入力項目!$S$14,子育て関連マスタ!$I$16:$M$17,2,FALSE),0),
  AND(P713=13),IFERROR(VLOOKUP(入力項目!$S$15,子育て関連マスタ!$I$21:$M$22,2,FALSE),0),
  AND(P713=16),IFERROR(VLOOKUP(入力項目!$S$16,子育て関連マスタ!$I$26:$M$28,2,FALSE),0),
  AND(P713=19,入力項目!$S$16&lt;&gt;"高専"),IFERROR(VLOOKUP(入力項目!$S$17,子育て関連マスタ!$I$32:$M$37,2,FALSE),0),
  AND(P713=21,入力項目!$S$16="高専"),IFERROR(VLOOKUP(入力項目!$S$17,子育て関連マスタ!$I$32:$M$37,2,FALSE),0),
  P713&gt;=22,0
  ),0),0
) +
IF(AND(P713&gt;=1,P713&lt;=15),IF($D713=入力項目!$S$8,入力項目!$S$3,0),0) +
IF(AND(P713&gt;=1,P713&lt;=15),IF($D713=5,入力項目!$S$4,0),0) +
IF(AND(P713&gt;=1,P713&lt;=15),IF($D713=12,入力項目!$S$5,0),0) +
IF(AND(入力項目!$S$7=$A713,入力項目!$S$8=$D713),子育て関連マスタ!$C$14,0) +
IFERROR(IF(AND(YEAR(EDATE(DATE(入力項目!$S$7,入力項目!$S$8,1),1))=$A713,MONTH(EDATE(DATE(入力項目!$S$7,入力項目!$S$8,1),1))=$D713),子育て関連マスタ!$C$15,0),0) +
IF(AND(OR(P713=3,P713=5,P713=7),$D713=11),子育て関連マスタ!$C$17,0) +
IF(AND(P713=20,$D713=1),子育て関連マスタ!$C$18,0) +
IF(AND(P713=20,$D713=1),
IFERROR(_xlfn.IFS(
入力項目!$S$10="男",子育て関連マスタ!$C$18,
入力項目!$S$10="女",子育て関連マスタ!$C$19
),0),0
) +
IF(AND(P713&gt;=入力項目!$S$18,P713&lt;=入力項目!$S$19),入力項目!$S$20,0) +
IF(AND(P713&gt;=入力項目!$S$21,P713&lt;=入力項目!$S$22),入力項目!$S$23,0) +
IF(AND(P713&gt;=入力項目!$S$24,P713&lt;=入力項目!$S$25),入力項目!$S$26,0)
)</f>
        <v>0</v>
      </c>
      <c r="AE713">
        <f ca="1">-(
_xlfn.IFS(
Q713&lt;=入力項目!$S$11,0,
AND(Q713&gt;=入力項目!$S$11+1,Q713&lt;=3),IFERROR(VLOOKUP(入力項目!$S$12,子育て関連マスタ!$I$4:$M$5,4,FALSE),0),
AND(Q713&gt;=4,Q713&lt;=6),IFERROR(VLOOKUP(入力項目!$S$13,子育て関連マスタ!$I$9:$M$12,4,FALSE),0),
AND(Q713&gt;=7,Q713&lt;=12),IFERROR(VLOOKUP(入力項目!$S$14,子育て関連マスタ!$I$16:$M$17,4,FALSE),0),
AND(Q713&gt;=13,Q713&lt;=15),IFERROR(VLOOKUP(入力項目!$S$15,子育て関連マスタ!$I$21:$M$22,4,FALSE),0),
AND(Q713&gt;=16,Q713&lt;=18),IFERROR(VLOOKUP(入力項目!$S$16,子育て関連マスタ!$I$26:$M$28,4,FALSE),0),
AND(Q713&gt;=19,Q713&lt;=20,入力項目!$S$16="高専"),IFERROR(VLOOKUP(入力項目!$S$16,子育て関連マスタ!$I$26:$M$28,4,FALSE),0),
AND(Q713&gt;=19,Q713&lt;=20,入力項目!$S$16&lt;&gt;"高専"),IFERROR(VLOOKUP(入力項目!$S$17,子育て関連マスタ!$I$32:$M$37,4,FALSE),0),
AND(Q713&gt;=21,Q713&lt;=22,入力項目!$S$16="高専"),IFERROR(VLOOKUP(入力項目!$S$17,子育て関連マスタ!$I$32:$M$34,4,FALSE),0),
AND(Q713&gt;=21,Q713&lt;=22,入力項目!$S$16&lt;&gt;"高専"),IFERROR(VLOOKUP(入力項目!$S$17,子育て関連マスタ!$I$32:$M$34,4,FALSE),0),
Q713&gt;=23,0
) +
IF($D713=4,
  IFERROR(_xlfn.IFS(
  Q713&lt;=入力項目!$S$11,0,
  AND(Q713=入力項目!$S$11),IFERROR(VLOOKUP(入力項目!$S$12,子育て関連マスタ!$I$4:$M$5,2,FALSE),0),
  AND(Q713=4),IFERROR(VLOOKUP(入力項目!$S$13,子育て関連マスタ!$I$9:$M$12,2,FALSE),0),
  AND(Q713=7),IFERROR(VLOOKUP(入力項目!$S$14,子育て関連マスタ!$I$16:$M$17,2,FALSE),0),
  AND(Q713=13),IFERROR(VLOOKUP(入力項目!$S$15,子育て関連マスタ!$I$21:$M$22,2,FALSE),0),
  AND(Q713=16),IFERROR(VLOOKUP(入力項目!$S$16,子育て関連マスタ!$I$26:$M$28,2,FALSE),0),
  AND(Q713=19,入力項目!$S$16&lt;&gt;"高専"),IFERROR(VLOOKUP(入力項目!$S$17,子育て関連マスタ!$I$32:$M$37,2,FALSE),0),
  AND(Q713=21,入力項目!$S$16="高専"),IFERROR(VLOOKUP(入力項目!$S$17,子育て関連マスタ!$I$32:$M$37,2,FALSE),0),
  Q713&gt;=22,0
  ),0),0
) +
IF(AND(Q713&gt;=1,Q713&lt;=15),IF($D713=入力項目!$S$8,入力項目!$S$3,0),0) +
IF(AND(Q713&gt;=1,Q713&lt;=15),IF($D713=5,入力項目!$S$4,0),0) +
IF(AND(Q713&gt;=1,Q713&lt;=15),IF($D713=12,入力項目!$S$5,0),0) +
IF(AND(入力項目!$S$7=$A713,入力項目!$S$8=$D713),子育て関連マスタ!$C$14,0) +
IFERROR(IF(AND(YEAR(EDATE(DATE(入力項目!$S$7,入力項目!$S$8,1),1))=$A713,MONTH(EDATE(DATE(入力項目!$S$7,入力項目!$S$8,1),1))=$D713),子育て関連マスタ!$C$15,0),0) +
IF(AND(OR(Q713=3,Q713=5,Q713=7),$D713=11),子育て関連マスタ!$C$17,0) +
IF(AND(Q713=20,$D713=1),子育て関連マスタ!$C$18,0) +
IF(AND(Q713=20,$D713=1),
IFERROR(_xlfn.IFS(
入力項目!$S$10="男",子育て関連マスタ!$C$18,
入力項目!$S$10="女",子育て関連マスタ!$C$19
),0),0
) +
IF(AND(Q713&gt;=入力項目!$S$18,Q713&lt;=入力項目!$S$19),入力項目!$S$20,0) +
IF(AND(Q713&gt;=入力項目!$S$21,Q713&lt;=入力項目!$S$22),入力項目!$S$23,0) +
IF(AND(Q713&gt;=入力項目!$S$24,Q713&lt;=入力項目!$S$25),入力項目!$S$26,0)
)</f>
        <v>0</v>
      </c>
      <c r="AF713">
        <f ca="1">-(
_xlfn.IFS(
R713&lt;=入力項目!$S$11,0,
AND(R713&gt;=入力項目!$S$11+1,R713&lt;=3),IFERROR(VLOOKUP(入力項目!$S$12,子育て関連マスタ!$I$4:$M$5,4,FALSE),0),
AND(R713&gt;=4,R713&lt;=6),IFERROR(VLOOKUP(入力項目!$S$13,子育て関連マスタ!$I$9:$M$12,4,FALSE),0),
AND(R713&gt;=7,R713&lt;=12),IFERROR(VLOOKUP(入力項目!$S$14,子育て関連マスタ!$I$16:$M$17,4,FALSE),0),
AND(R713&gt;=13,R713&lt;=15),IFERROR(VLOOKUP(入力項目!$S$15,子育て関連マスタ!$I$21:$M$22,4,FALSE),0),
AND(R713&gt;=16,R713&lt;=18),IFERROR(VLOOKUP(入力項目!$S$16,子育て関連マスタ!$I$26:$M$28,4,FALSE),0),
AND(R713&gt;=19,R713&lt;=20,入力項目!$S$16="高専"),IFERROR(VLOOKUP(入力項目!$S$16,子育て関連マスタ!$I$26:$M$28,4,FALSE),0),
AND(R713&gt;=19,R713&lt;=20,入力項目!$S$16&lt;&gt;"高専"),IFERROR(VLOOKUP(入力項目!$S$17,子育て関連マスタ!$I$32:$M$37,4,FALSE),0),
AND(R713&gt;=21,R713&lt;=22,入力項目!$S$16="高専"),IFERROR(VLOOKUP(入力項目!$S$17,子育て関連マスタ!$I$32:$M$34,4,FALSE),0),
AND(R713&gt;=21,R713&lt;=22,入力項目!$S$16&lt;&gt;"高専"),IFERROR(VLOOKUP(入力項目!$S$17,子育て関連マスタ!$I$32:$M$34,4,FALSE),0),
R713&gt;=23,0
) +
IF($D713=4,
  IFERROR(_xlfn.IFS(
  R713&lt;=入力項目!$S$11,0,
  AND(R713=入力項目!$S$11),IFERROR(VLOOKUP(入力項目!$S$12,子育て関連マスタ!$I$4:$M$5,2,FALSE),0),
  AND(R713=4),IFERROR(VLOOKUP(入力項目!$S$13,子育て関連マスタ!$I$9:$M$12,2,FALSE),0),
  AND(R713=7),IFERROR(VLOOKUP(入力項目!$S$14,子育て関連マスタ!$I$16:$M$17,2,FALSE),0),
  AND(R713=13),IFERROR(VLOOKUP(入力項目!$S$15,子育て関連マスタ!$I$21:$M$22,2,FALSE),0),
  AND(R713=16),IFERROR(VLOOKUP(入力項目!$S$16,子育て関連マスタ!$I$26:$M$28,2,FALSE),0),
  AND(R713=19,入力項目!$S$16&lt;&gt;"高専"),IFERROR(VLOOKUP(入力項目!$S$17,子育て関連マスタ!$I$32:$M$37,2,FALSE),0),
  AND(R713=21,入力項目!$S$16="高専"),IFERROR(VLOOKUP(入力項目!$S$17,子育て関連マスタ!$I$32:$M$37,2,FALSE),0),
  R713&gt;=22,0
  ),0),0
) +
IF(AND(R713&gt;=1,R713&lt;=15),IF($D713=入力項目!$S$8,入力項目!$S$3,0),0) +
IF(AND(R713&gt;=1,R713&lt;=15),IF($D713=5,入力項目!$S$4,0),0) +
IF(AND(R713&gt;=1,R713&lt;=15),IF($D713=12,入力項目!$S$5,0),0) +
IF(AND(入力項目!$S$7=$A713,入力項目!$S$8=$D713),子育て関連マスタ!$C$14,0) +
IFERROR(IF(AND(YEAR(EDATE(DATE(入力項目!$S$7,入力項目!$S$8,1),1))=$A713,MONTH(EDATE(DATE(入力項目!$S$7,入力項目!$S$8,1),1))=$D713),子育て関連マスタ!$C$15,0),0) +
IF(AND(OR(R713=3,R713=5,R713=7),$D713=11),子育て関連マスタ!$C$17,0) +
IF(AND(R713=20,$D713=1),子育て関連マスタ!$C$18,0) +
IF(AND(R713=20,$D713=1),
IFERROR(_xlfn.IFS(
入力項目!$S$10="男",子育て関連マスタ!$C$18,
入力項目!$S$10="女",子育て関連マスタ!$C$19
),0),0
) +
IF(AND(R713&gt;=入力項目!$S$18,R713&lt;=入力項目!$S$19),入力項目!$S$20,0) +
IF(AND(R713&gt;=入力項目!$S$21,R713&lt;=入力項目!$S$22),入力項目!$S$23,0) +
IF(AND(R713&gt;=入力項目!$S$24,R713&lt;=入力項目!$S$25),入力項目!$S$26,0)
)</f>
        <v>0</v>
      </c>
      <c r="AG713">
        <f ca="1">-(
_xlfn.IFS(
S713&lt;=入力項目!$S$11,0,
AND(S713&gt;=入力項目!$S$11+1,S713&lt;=3),IFERROR(VLOOKUP(入力項目!$S$12,子育て関連マスタ!$I$4:$M$5,4,FALSE),0),
AND(S713&gt;=4,S713&lt;=6),IFERROR(VLOOKUP(入力項目!$S$13,子育て関連マスタ!$I$9:$M$12,4,FALSE),0),
AND(S713&gt;=7,S713&lt;=12),IFERROR(VLOOKUP(入力項目!$S$14,子育て関連マスタ!$I$16:$M$17,4,FALSE),0),
AND(S713&gt;=13,S713&lt;=15),IFERROR(VLOOKUP(入力項目!$S$15,子育て関連マスタ!$I$21:$M$22,4,FALSE),0),
AND(S713&gt;=16,S713&lt;=18),IFERROR(VLOOKUP(入力項目!$S$16,子育て関連マスタ!$I$26:$M$28,4,FALSE),0),
AND(S713&gt;=19,S713&lt;=20,入力項目!$S$16="高専"),IFERROR(VLOOKUP(入力項目!$S$16,子育て関連マスタ!$I$26:$M$28,4,FALSE),0),
AND(S713&gt;=19,S713&lt;=20,入力項目!$S$16&lt;&gt;"高専"),IFERROR(VLOOKUP(入力項目!$S$17,子育て関連マスタ!$I$32:$M$37,4,FALSE),0),
AND(S713&gt;=21,S713&lt;=22,入力項目!$S$16="高専"),IFERROR(VLOOKUP(入力項目!$S$17,子育て関連マスタ!$I$32:$M$34,4,FALSE),0),
AND(S713&gt;=21,S713&lt;=22,入力項目!$S$16&lt;&gt;"高専"),IFERROR(VLOOKUP(入力項目!$S$17,子育て関連マスタ!$I$32:$M$34,4,FALSE),0),
S713&gt;=23,0
) +
IF($D713=4,
  IFERROR(_xlfn.IFS(
  S713&lt;=入力項目!$S$11,0,
  AND(S713=入力項目!$S$11),IFERROR(VLOOKUP(入力項目!$S$12,子育て関連マスタ!$I$4:$M$5,2,FALSE),0),
  AND(S713=4),IFERROR(VLOOKUP(入力項目!$S$13,子育て関連マスタ!$I$9:$M$12,2,FALSE),0),
  AND(S713=7),IFERROR(VLOOKUP(入力項目!$S$14,子育て関連マスタ!$I$16:$M$17,2,FALSE),0),
  AND(S713=13),IFERROR(VLOOKUP(入力項目!$S$15,子育て関連マスタ!$I$21:$M$22,2,FALSE),0),
  AND(S713=16),IFERROR(VLOOKUP(入力項目!$S$16,子育て関連マスタ!$I$26:$M$28,2,FALSE),0),
  AND(S713=19,入力項目!$S$16&lt;&gt;"高専"),IFERROR(VLOOKUP(入力項目!$S$17,子育て関連マスタ!$I$32:$M$37,2,FALSE),0),
  AND(S713=21,入力項目!$S$16="高専"),IFERROR(VLOOKUP(入力項目!$S$17,子育て関連マスタ!$I$32:$M$37,2,FALSE),0),
  S713&gt;=22,0
  ),0),0
) +
IF(AND(S713&gt;=1,S713&lt;=15),IF($D713=入力項目!$S$8,入力項目!$S$3,0),0) +
IF(AND(S713&gt;=1,S713&lt;=15),IF($D713=5,入力項目!$S$4,0),0) +
IF(AND(S713&gt;=1,S713&lt;=15),IF($D713=12,入力項目!$S$5,0),0) +
IF(AND(入力項目!$S$7=$A713,入力項目!$S$8=$D713),子育て関連マスタ!$C$14,0) +
IFERROR(IF(AND(YEAR(EDATE(DATE(入力項目!$S$7,入力項目!$S$8,1),1))=$A713,MONTH(EDATE(DATE(入力項目!$S$7,入力項目!$S$8,1),1))=$D713),子育て関連マスタ!$C$15,0),0) +
IF(AND(OR(S713=3,S713=5,S713=7),$D713=11),子育て関連マスタ!$C$17,0) +
IF(AND(S713=20,$D713=1),子育て関連マスタ!$C$18,0) +
IF(AND(S713=20,$D713=1),
IFERROR(_xlfn.IFS(
入力項目!$S$10="男",子育て関連マスタ!$C$18,
入力項目!$S$10="女",子育て関連マスタ!$C$19
),0),0
) +
IF(AND(S713&gt;=入力項目!$S$18,S713&lt;=入力項目!$S$19),入力項目!$S$20,0) +
IF(AND(S713&gt;=入力項目!$S$21,S713&lt;=入力項目!$S$22),入力項目!$S$23,0) +
IF(AND(S713&gt;=入力項目!$S$24,S713&lt;=入力項目!$S$25),入力項目!$S$26,0)
)</f>
        <v>0</v>
      </c>
      <c r="AH713">
        <f ca="1">-(
_xlfn.IFS(
T713&lt;=入力項目!$S$11,0,
AND(T713&gt;=入力項目!$S$11+1,T713&lt;=3),IFERROR(VLOOKUP(入力項目!$S$12,子育て関連マスタ!$I$4:$M$5,4,FALSE),0),
AND(T713&gt;=4,T713&lt;=6),IFERROR(VLOOKUP(入力項目!$S$13,子育て関連マスタ!$I$9:$M$12,4,FALSE),0),
AND(T713&gt;=7,T713&lt;=12),IFERROR(VLOOKUP(入力項目!$S$14,子育て関連マスタ!$I$16:$M$17,4,FALSE),0),
AND(T713&gt;=13,T713&lt;=15),IFERROR(VLOOKUP(入力項目!$S$15,子育て関連マスタ!$I$21:$M$22,4,FALSE),0),
AND(T713&gt;=16,T713&lt;=18),IFERROR(VLOOKUP(入力項目!$S$16,子育て関連マスタ!$I$26:$M$28,4,FALSE),0),
AND(T713&gt;=19,T713&lt;=20,入力項目!$S$16="高専"),IFERROR(VLOOKUP(入力項目!$S$16,子育て関連マスタ!$I$26:$M$28,4,FALSE),0),
AND(T713&gt;=19,T713&lt;=20,入力項目!$S$16&lt;&gt;"高専"),IFERROR(VLOOKUP(入力項目!$S$17,子育て関連マスタ!$I$32:$M$37,4,FALSE),0),
AND(T713&gt;=21,T713&lt;=22,入力項目!$S$16="高専"),IFERROR(VLOOKUP(入力項目!$S$17,子育て関連マスタ!$I$32:$M$34,4,FALSE),0),
AND(T713&gt;=21,T713&lt;=22,入力項目!$S$16&lt;&gt;"高専"),IFERROR(VLOOKUP(入力項目!$S$17,子育て関連マスタ!$I$32:$M$34,4,FALSE),0),
T713&gt;=23,0
) +
IF($D713=4,
  IFERROR(_xlfn.IFS(
  T713&lt;=入力項目!$S$11,0,
  AND(T713=入力項目!$S$11),IFERROR(VLOOKUP(入力項目!$S$12,子育て関連マスタ!$I$4:$M$5,2,FALSE),0),
  AND(T713=4),IFERROR(VLOOKUP(入力項目!$S$13,子育て関連マスタ!$I$9:$M$12,2,FALSE),0),
  AND(T713=7),IFERROR(VLOOKUP(入力項目!$S$14,子育て関連マスタ!$I$16:$M$17,2,FALSE),0),
  AND(T713=13),IFERROR(VLOOKUP(入力項目!$S$15,子育て関連マスタ!$I$21:$M$22,2,FALSE),0),
  AND(T713=16),IFERROR(VLOOKUP(入力項目!$S$16,子育て関連マスタ!$I$26:$M$28,2,FALSE),0),
  AND(T713=19,入力項目!$S$16&lt;&gt;"高専"),IFERROR(VLOOKUP(入力項目!$S$17,子育て関連マスタ!$I$32:$M$37,2,FALSE),0),
  AND(T713=21,入力項目!$S$16="高専"),IFERROR(VLOOKUP(入力項目!$S$17,子育て関連マスタ!$I$32:$M$37,2,FALSE),0),
  T713&gt;=22,0
  ),0),0
) +
IF(AND(T713&gt;=1,T713&lt;=15),IF($D713=入力項目!$S$8,入力項目!$S$3,0),0) +
IF(AND(T713&gt;=1,T713&lt;=15),IF($D713=5,入力項目!$S$4,0),0) +
IF(AND(T713&gt;=1,T713&lt;=15),IF($D713=12,入力項目!$S$5,0),0) +
IF(AND(入力項目!$S$7=$A713,入力項目!$S$8=$D713),子育て関連マスタ!$C$14,0) +
IFERROR(IF(AND(YEAR(EDATE(DATE(入力項目!$S$7,入力項目!$S$8,1),1))=$A713,MONTH(EDATE(DATE(入力項目!$S$7,入力項目!$S$8,1),1))=$D713),子育て関連マスタ!$C$15,0),0) +
IF(AND(OR(T713=3,T713=5,T713=7),$D713=11),子育て関連マスタ!$C$17,0) +
IF(AND(T713=20,$D713=1),子育て関連マスタ!$C$18,0) +
IF(AND(T713=20,$D713=1),
IFERROR(_xlfn.IFS(
入力項目!$S$10="男",子育て関連マスタ!$C$18,
入力項目!$S$10="女",子育て関連マスタ!$C$19
),0),0
) +
IF(AND(T713&gt;=入力項目!$S$18,T713&lt;=入力項目!$S$19),入力項目!$S$20,0) +
IF(AND(T713&gt;=入力項目!$S$21,T713&lt;=入力項目!$S$22),入力項目!$S$23,0) +
IF(AND(T713&gt;=入力項目!$S$24,T713&lt;=入力項目!$S$25),入力項目!$S$26,0)
)</f>
        <v>0</v>
      </c>
      <c r="AI713">
        <f ca="1">-(
_xlfn.IFS(
U713&lt;=入力項目!$S$11,0,
AND(U713&gt;=入力項目!$S$11+1,U713&lt;=3),IFERROR(VLOOKUP(入力項目!$S$12,子育て関連マスタ!$I$4:$M$5,4,FALSE),0),
AND(U713&gt;=4,U713&lt;=6),IFERROR(VLOOKUP(入力項目!$S$13,子育て関連マスタ!$I$9:$M$12,4,FALSE),0),
AND(U713&gt;=7,U713&lt;=12),IFERROR(VLOOKUP(入力項目!$S$14,子育て関連マスタ!$I$16:$M$17,4,FALSE),0),
AND(U713&gt;=13,U713&lt;=15),IFERROR(VLOOKUP(入力項目!$S$15,子育て関連マスタ!$I$21:$M$22,4,FALSE),0),
AND(U713&gt;=16,U713&lt;=18),IFERROR(VLOOKUP(入力項目!$S$16,子育て関連マスタ!$I$26:$M$28,4,FALSE),0),
AND(U713&gt;=19,U713&lt;=20,入力項目!$S$16="高専"),IFERROR(VLOOKUP(入力項目!$S$16,子育て関連マスタ!$I$26:$M$28,4,FALSE),0),
AND(U713&gt;=19,U713&lt;=20,入力項目!$S$16&lt;&gt;"高専"),IFERROR(VLOOKUP(入力項目!$S$17,子育て関連マスタ!$I$32:$M$37,4,FALSE),0),
AND(U713&gt;=21,U713&lt;=22,入力項目!$S$16="高専"),IFERROR(VLOOKUP(入力項目!$S$17,子育て関連マスタ!$I$32:$M$34,4,FALSE),0),
AND(U713&gt;=21,U713&lt;=22,入力項目!$S$16&lt;&gt;"高専"),IFERROR(VLOOKUP(入力項目!$S$17,子育て関連マスタ!$I$32:$M$34,4,FALSE),0),
U713&gt;=23,0
) +
IF($D713=4,
  IFERROR(_xlfn.IFS(
  U713&lt;=入力項目!$S$11,0,
  AND(U713=入力項目!$S$11),IFERROR(VLOOKUP(入力項目!$S$12,子育て関連マスタ!$I$4:$M$5,2,FALSE),0),
  AND(U713=4),IFERROR(VLOOKUP(入力項目!$S$13,子育て関連マスタ!$I$9:$M$12,2,FALSE),0),
  AND(U713=7),IFERROR(VLOOKUP(入力項目!$S$14,子育て関連マスタ!$I$16:$M$17,2,FALSE),0),
  AND(U713=13),IFERROR(VLOOKUP(入力項目!$S$15,子育て関連マスタ!$I$21:$M$22,2,FALSE),0),
  AND(U713=16),IFERROR(VLOOKUP(入力項目!$S$16,子育て関連マスタ!$I$26:$M$28,2,FALSE),0),
  AND(U713=19,入力項目!$S$16&lt;&gt;"高専"),IFERROR(VLOOKUP(入力項目!$S$17,子育て関連マスタ!$I$32:$M$37,2,FALSE),0),
  AND(U713=21,入力項目!$S$16="高専"),IFERROR(VLOOKUP(入力項目!$S$17,子育て関連マスタ!$I$32:$M$37,2,FALSE),0),
  U713&gt;=22,0
  ),0),0
) +
IF(AND(U713&gt;=1,U713&lt;=15),IF($D713=入力項目!$S$8,入力項目!$S$3,0),0) +
IF(AND(U713&gt;=1,U713&lt;=15),IF($D713=5,入力項目!$S$4,0),0) +
IF(AND(U713&gt;=1,U713&lt;=15),IF($D713=12,入力項目!$S$5,0),0) +
IF(AND(入力項目!$S$7=$A713,入力項目!$S$8=$D713),子育て関連マスタ!$C$14,0) +
IFERROR(IF(AND(YEAR(EDATE(DATE(入力項目!$S$7,入力項目!$S$8,1),1))=$A713,MONTH(EDATE(DATE(入力項目!$S$7,入力項目!$S$8,1),1))=$D713),子育て関連マスタ!$C$15,0),0) +
IF(AND(OR(U713=3,U713=5,U713=7),$D713=11),子育て関連マスタ!$C$17,0) +
IF(AND(U713=20,$D713=1),子育て関連マスタ!$C$18,0) +
IF(AND(U713=20,$D713=1),
IFERROR(_xlfn.IFS(
入力項目!$S$10="男",子育て関連マスタ!$C$18,
入力項目!$S$10="女",子育て関連マスタ!$C$19
),0),0
) +
IF(AND(U713&gt;=入力項目!$S$18,U713&lt;=入力項目!$S$19),入力項目!$S$20,0) +
IF(AND(U713&gt;=入力項目!$S$21,U713&lt;=入力項目!$S$22),入力項目!$S$23,0) +
IF(AND(U713&gt;=入力項目!$S$24,U713&lt;=入力項目!$S$25),入力項目!$S$26,0)
)</f>
        <v>0</v>
      </c>
      <c r="AJ713" s="10">
        <f ca="1">-VLOOKUP($D713,月別収支!$A$2:$H$13,7,FALSE)</f>
        <v>-20000</v>
      </c>
    </row>
    <row r="714" spans="1:36" x14ac:dyDescent="0.4">
      <c r="A714">
        <f t="shared" ca="1" si="190"/>
        <v>2083</v>
      </c>
      <c r="B714">
        <f t="shared" ca="1" si="197"/>
        <v>2083</v>
      </c>
      <c r="C714">
        <f t="shared" ca="1" si="198"/>
        <v>59</v>
      </c>
      <c r="D714">
        <f t="shared" ca="1" si="191"/>
        <v>12</v>
      </c>
      <c r="E714" t="str">
        <f t="shared" ca="1" si="192"/>
        <v>2083年12月</v>
      </c>
      <c r="F714">
        <f ca="1">IF(OR(入力項目!$N$5&lt;$A714,AND(入力項目!$N$5=$A714,入力項目!$N$6&lt;$D714)),IF(F713=0,1,IF(G714=12,F713+1,F713)),0)</f>
        <v>59</v>
      </c>
      <c r="G714">
        <f ca="1">IF(OR(入力項目!$N$5&lt;$A714,AND(入力項目!$N$5=$A714,入力項目!$N$6&lt;$D714)),IF(G713=12,1,G713+1),0)</f>
        <v>2</v>
      </c>
      <c r="H714" t="str">
        <f t="shared" ca="1" si="193"/>
        <v>59_2</v>
      </c>
      <c r="I714">
        <f ca="1">IF(
  IFERROR(AND($C714&gt;0,MOD($C714,入力項目!$N$22)=0,$D714=入力項目!$N$23), FALSE),
  1,
  IF(
    AND(I713&gt;0,J713=12),
    IF(I713=入力項目!$N$28, 0, I713+1),
    I713
  )
)</f>
        <v>0</v>
      </c>
      <c r="J714">
        <f ca="1">IF($D714=入力項目!$N$23,1,IFERROR(J713+1,1))</f>
        <v>7</v>
      </c>
      <c r="K714" t="str">
        <f t="shared" ca="1" si="194"/>
        <v>0_7</v>
      </c>
      <c r="L714">
        <f ca="1">L713+IF(入力項目!$D$4=$D714,1,0)</f>
        <v>88</v>
      </c>
      <c r="M714" t="str">
        <f t="shared" ca="1" si="195"/>
        <v>88歳</v>
      </c>
      <c r="N714">
        <f t="shared" ca="1" si="199"/>
        <v>88</v>
      </c>
      <c r="O714" t="str">
        <f t="shared" ca="1" si="196"/>
        <v>88歳</v>
      </c>
      <c r="P714">
        <f t="shared" ca="1" si="200"/>
        <v>63</v>
      </c>
      <c r="Q714">
        <f t="shared" ca="1" si="201"/>
        <v>61</v>
      </c>
      <c r="R714">
        <f t="shared" ca="1" si="202"/>
        <v>2084</v>
      </c>
      <c r="S714">
        <f t="shared" ca="1" si="203"/>
        <v>2084</v>
      </c>
      <c r="T714">
        <f t="shared" ca="1" si="204"/>
        <v>2084</v>
      </c>
      <c r="U714">
        <f t="shared" ca="1" si="205"/>
        <v>2084</v>
      </c>
      <c r="V714" s="10">
        <f t="shared" ca="1" si="206"/>
        <v>52391425</v>
      </c>
      <c r="W714" s="10">
        <f ca="1">IF($L714&lt;その他マスタ!$B$1,VLOOKUP($D714,月別収支!$A$2:$H$13,2,FALSE),その他マスタ!$B$3)+IF(AND($L714=その他マスタ!$B$1,入力項目!$I$9="あり",$D714=入力項目!$D$4),その他マスタ!$B$2,0)</f>
        <v>150000</v>
      </c>
      <c r="X714" s="10">
        <f ca="1">-IF(入力項目!$K$5=TRUE,
IF($F714+$G714&lt;3,VLOOKUP($D714,月別収支!$A$2:$H$13,8,FALSE),0)+IFERROR(VLOOKUP($H714,住宅ローン計算!C:P,13,FALSE),0)+IF($F714&gt;1,IF(OR($G714=3,$G714=6,$G714=9,$G714=12),ROUNDUP(入力項目!$N$18/4,0),0),0),
VLOOKUP($D714,月別収支!$A$2:$H$13,8,FALSE))</f>
        <v>0</v>
      </c>
      <c r="Y714" s="10">
        <f ca="1">-VLOOKUP($D714,月別収支!$A$2:$H$13,3,FALSE)</f>
        <v>-75000</v>
      </c>
      <c r="Z714" s="10">
        <f ca="1">-VLOOKUP($D714,月別収支!$A$2:$H$13,4,FALSE)</f>
        <v>-27000</v>
      </c>
      <c r="AA714" s="10">
        <f ca="1">-VLOOKUP($D714,月別収支!$A$2:$H$13,6,FALSE)</f>
        <v>-10000</v>
      </c>
      <c r="AB714" s="10">
        <f ca="1">-(
VLOOKUP($D714,月別収支!$A$2:$H$13,5,FALSE)+IF(AND(入力項目!$I$27&lt;=$A714,ISEVEN($A714-入力項目!$I$27),入力項目!$I$28=$D714),入力項目!$I$26,0)
+IF(入力項目!$K$26=TRUE,
IFERROR(VLOOKUP($K714,マイカーローン計算!C:P,13,FALSE),0),
IFERROR(
  IF(AND($C714&gt;0,MOD($C714,入力項目!$N$22)=0,$D714=入力項目!$N$23),入力項目!$N$24,0),
 0
)
)
)</f>
        <v>-20000</v>
      </c>
      <c r="AC714" s="10">
        <f ca="1">-IF($A714&lt;入力項目!$N$33,入力項目!$N$35,IF(AND($A714=入力項目!$N$33,$D714&lt;=入力項目!$N$34),入力項目!$N$35,0))</f>
        <v>0</v>
      </c>
      <c r="AD714">
        <f ca="1">-(
_xlfn.IFS(
P714&lt;=入力項目!$S$11,0,
AND(P714&gt;=入力項目!$S$11+1,P714&lt;=3),IFERROR(VLOOKUP(入力項目!$S$12,子育て関連マスタ!$I$4:$M$5,4,FALSE),0),
AND(P714&gt;=4,P714&lt;=6),IFERROR(VLOOKUP(入力項目!$S$13,子育て関連マスタ!$I$9:$M$12,4,FALSE),0),
AND(P714&gt;=7,P714&lt;=12),IFERROR(VLOOKUP(入力項目!$S$14,子育て関連マスタ!$I$16:$M$17,4,FALSE),0),
AND(P714&gt;=13,P714&lt;=15),IFERROR(VLOOKUP(入力項目!$S$15,子育て関連マスタ!$I$21:$M$22,4,FALSE),0),
AND(P714&gt;=16,P714&lt;=18),IFERROR(VLOOKUP(入力項目!$S$16,子育て関連マスタ!$I$26:$M$28,4,FALSE),0),
AND(P714&gt;=19,P714&lt;=20,入力項目!$S$16="高専"),IFERROR(VLOOKUP(入力項目!$S$16,子育て関連マスタ!$I$26:$M$28,4,FALSE),0),
AND(P714&gt;=19,P714&lt;=20,入力項目!$S$16&lt;&gt;"高専"),IFERROR(VLOOKUP(入力項目!$S$17,子育て関連マスタ!$I$32:$M$37,4,FALSE),0),
AND(P714&gt;=21,P714&lt;=22,入力項目!$S$16="高専"),IFERROR(VLOOKUP(入力項目!$S$17,子育て関連マスタ!$I$32:$M$34,4,FALSE),0),
AND(P714&gt;=21,P714&lt;=22,入力項目!$S$16&lt;&gt;"高専"),IFERROR(VLOOKUP(入力項目!$S$17,子育て関連マスタ!$I$32:$M$34,4,FALSE),0),
P714&gt;=23,0
) +
IF($D714=4,
  IFERROR(_xlfn.IFS(
  P714&lt;=入力項目!$S$11,0,
  AND(P714=入力項目!$S$11),IFERROR(VLOOKUP(入力項目!$S$12,子育て関連マスタ!$I$4:$M$5,2,FALSE),0),
  AND(P714=4),IFERROR(VLOOKUP(入力項目!$S$13,子育て関連マスタ!$I$9:$M$12,2,FALSE),0),
  AND(P714=7),IFERROR(VLOOKUP(入力項目!$S$14,子育て関連マスタ!$I$16:$M$17,2,FALSE),0),
  AND(P714=13),IFERROR(VLOOKUP(入力項目!$S$15,子育て関連マスタ!$I$21:$M$22,2,FALSE),0),
  AND(P714=16),IFERROR(VLOOKUP(入力項目!$S$16,子育て関連マスタ!$I$26:$M$28,2,FALSE),0),
  AND(P714=19,入力項目!$S$16&lt;&gt;"高専"),IFERROR(VLOOKUP(入力項目!$S$17,子育て関連マスタ!$I$32:$M$37,2,FALSE),0),
  AND(P714=21,入力項目!$S$16="高専"),IFERROR(VLOOKUP(入力項目!$S$17,子育て関連マスタ!$I$32:$M$37,2,FALSE),0),
  P714&gt;=22,0
  ),0),0
) +
IF(AND(P714&gt;=1,P714&lt;=15),IF($D714=入力項目!$S$8,入力項目!$S$3,0),0) +
IF(AND(P714&gt;=1,P714&lt;=15),IF($D714=5,入力項目!$S$4,0),0) +
IF(AND(P714&gt;=1,P714&lt;=15),IF($D714=12,入力項目!$S$5,0),0) +
IF(AND(入力項目!$S$7=$A714,入力項目!$S$8=$D714),子育て関連マスタ!$C$14,0) +
IFERROR(IF(AND(YEAR(EDATE(DATE(入力項目!$S$7,入力項目!$S$8,1),1))=$A714,MONTH(EDATE(DATE(入力項目!$S$7,入力項目!$S$8,1),1))=$D714),子育て関連マスタ!$C$15,0),0) +
IF(AND(OR(P714=3,P714=5,P714=7),$D714=11),子育て関連マスタ!$C$17,0) +
IF(AND(P714=20,$D714=1),子育て関連マスタ!$C$18,0) +
IF(AND(P714=20,$D714=1),
IFERROR(_xlfn.IFS(
入力項目!$S$10="男",子育て関連マスタ!$C$18,
入力項目!$S$10="女",子育て関連マスタ!$C$19
),0),0
) +
IF(AND(P714&gt;=入力項目!$S$18,P714&lt;=入力項目!$S$19),入力項目!$S$20,0) +
IF(AND(P714&gt;=入力項目!$S$21,P714&lt;=入力項目!$S$22),入力項目!$S$23,0) +
IF(AND(P714&gt;=入力項目!$S$24,P714&lt;=入力項目!$S$25),入力項目!$S$26,0)
)</f>
        <v>0</v>
      </c>
      <c r="AE714">
        <f ca="1">-(
_xlfn.IFS(
Q714&lt;=入力項目!$S$11,0,
AND(Q714&gt;=入力項目!$S$11+1,Q714&lt;=3),IFERROR(VLOOKUP(入力項目!$S$12,子育て関連マスタ!$I$4:$M$5,4,FALSE),0),
AND(Q714&gt;=4,Q714&lt;=6),IFERROR(VLOOKUP(入力項目!$S$13,子育て関連マスタ!$I$9:$M$12,4,FALSE),0),
AND(Q714&gt;=7,Q714&lt;=12),IFERROR(VLOOKUP(入力項目!$S$14,子育て関連マスタ!$I$16:$M$17,4,FALSE),0),
AND(Q714&gt;=13,Q714&lt;=15),IFERROR(VLOOKUP(入力項目!$S$15,子育て関連マスタ!$I$21:$M$22,4,FALSE),0),
AND(Q714&gt;=16,Q714&lt;=18),IFERROR(VLOOKUP(入力項目!$S$16,子育て関連マスタ!$I$26:$M$28,4,FALSE),0),
AND(Q714&gt;=19,Q714&lt;=20,入力項目!$S$16="高専"),IFERROR(VLOOKUP(入力項目!$S$16,子育て関連マスタ!$I$26:$M$28,4,FALSE),0),
AND(Q714&gt;=19,Q714&lt;=20,入力項目!$S$16&lt;&gt;"高専"),IFERROR(VLOOKUP(入力項目!$S$17,子育て関連マスタ!$I$32:$M$37,4,FALSE),0),
AND(Q714&gt;=21,Q714&lt;=22,入力項目!$S$16="高専"),IFERROR(VLOOKUP(入力項目!$S$17,子育て関連マスタ!$I$32:$M$34,4,FALSE),0),
AND(Q714&gt;=21,Q714&lt;=22,入力項目!$S$16&lt;&gt;"高専"),IFERROR(VLOOKUP(入力項目!$S$17,子育て関連マスタ!$I$32:$M$34,4,FALSE),0),
Q714&gt;=23,0
) +
IF($D714=4,
  IFERROR(_xlfn.IFS(
  Q714&lt;=入力項目!$S$11,0,
  AND(Q714=入力項目!$S$11),IFERROR(VLOOKUP(入力項目!$S$12,子育て関連マスタ!$I$4:$M$5,2,FALSE),0),
  AND(Q714=4),IFERROR(VLOOKUP(入力項目!$S$13,子育て関連マスタ!$I$9:$M$12,2,FALSE),0),
  AND(Q714=7),IFERROR(VLOOKUP(入力項目!$S$14,子育て関連マスタ!$I$16:$M$17,2,FALSE),0),
  AND(Q714=13),IFERROR(VLOOKUP(入力項目!$S$15,子育て関連マスタ!$I$21:$M$22,2,FALSE),0),
  AND(Q714=16),IFERROR(VLOOKUP(入力項目!$S$16,子育て関連マスタ!$I$26:$M$28,2,FALSE),0),
  AND(Q714=19,入力項目!$S$16&lt;&gt;"高専"),IFERROR(VLOOKUP(入力項目!$S$17,子育て関連マスタ!$I$32:$M$37,2,FALSE),0),
  AND(Q714=21,入力項目!$S$16="高専"),IFERROR(VLOOKUP(入力項目!$S$17,子育て関連マスタ!$I$32:$M$37,2,FALSE),0),
  Q714&gt;=22,0
  ),0),0
) +
IF(AND(Q714&gt;=1,Q714&lt;=15),IF($D714=入力項目!$S$8,入力項目!$S$3,0),0) +
IF(AND(Q714&gt;=1,Q714&lt;=15),IF($D714=5,入力項目!$S$4,0),0) +
IF(AND(Q714&gt;=1,Q714&lt;=15),IF($D714=12,入力項目!$S$5,0),0) +
IF(AND(入力項目!$S$7=$A714,入力項目!$S$8=$D714),子育て関連マスタ!$C$14,0) +
IFERROR(IF(AND(YEAR(EDATE(DATE(入力項目!$S$7,入力項目!$S$8,1),1))=$A714,MONTH(EDATE(DATE(入力項目!$S$7,入力項目!$S$8,1),1))=$D714),子育て関連マスタ!$C$15,0),0) +
IF(AND(OR(Q714=3,Q714=5,Q714=7),$D714=11),子育て関連マスタ!$C$17,0) +
IF(AND(Q714=20,$D714=1),子育て関連マスタ!$C$18,0) +
IF(AND(Q714=20,$D714=1),
IFERROR(_xlfn.IFS(
入力項目!$S$10="男",子育て関連マスタ!$C$18,
入力項目!$S$10="女",子育て関連マスタ!$C$19
),0),0
) +
IF(AND(Q714&gt;=入力項目!$S$18,Q714&lt;=入力項目!$S$19),入力項目!$S$20,0) +
IF(AND(Q714&gt;=入力項目!$S$21,Q714&lt;=入力項目!$S$22),入力項目!$S$23,0) +
IF(AND(Q714&gt;=入力項目!$S$24,Q714&lt;=入力項目!$S$25),入力項目!$S$26,0)
)</f>
        <v>0</v>
      </c>
      <c r="AF714">
        <f ca="1">-(
_xlfn.IFS(
R714&lt;=入力項目!$S$11,0,
AND(R714&gt;=入力項目!$S$11+1,R714&lt;=3),IFERROR(VLOOKUP(入力項目!$S$12,子育て関連マスタ!$I$4:$M$5,4,FALSE),0),
AND(R714&gt;=4,R714&lt;=6),IFERROR(VLOOKUP(入力項目!$S$13,子育て関連マスタ!$I$9:$M$12,4,FALSE),0),
AND(R714&gt;=7,R714&lt;=12),IFERROR(VLOOKUP(入力項目!$S$14,子育て関連マスタ!$I$16:$M$17,4,FALSE),0),
AND(R714&gt;=13,R714&lt;=15),IFERROR(VLOOKUP(入力項目!$S$15,子育て関連マスタ!$I$21:$M$22,4,FALSE),0),
AND(R714&gt;=16,R714&lt;=18),IFERROR(VLOOKUP(入力項目!$S$16,子育て関連マスタ!$I$26:$M$28,4,FALSE),0),
AND(R714&gt;=19,R714&lt;=20,入力項目!$S$16="高専"),IFERROR(VLOOKUP(入力項目!$S$16,子育て関連マスタ!$I$26:$M$28,4,FALSE),0),
AND(R714&gt;=19,R714&lt;=20,入力項目!$S$16&lt;&gt;"高専"),IFERROR(VLOOKUP(入力項目!$S$17,子育て関連マスタ!$I$32:$M$37,4,FALSE),0),
AND(R714&gt;=21,R714&lt;=22,入力項目!$S$16="高専"),IFERROR(VLOOKUP(入力項目!$S$17,子育て関連マスタ!$I$32:$M$34,4,FALSE),0),
AND(R714&gt;=21,R714&lt;=22,入力項目!$S$16&lt;&gt;"高専"),IFERROR(VLOOKUP(入力項目!$S$17,子育て関連マスタ!$I$32:$M$34,4,FALSE),0),
R714&gt;=23,0
) +
IF($D714=4,
  IFERROR(_xlfn.IFS(
  R714&lt;=入力項目!$S$11,0,
  AND(R714=入力項目!$S$11),IFERROR(VLOOKUP(入力項目!$S$12,子育て関連マスタ!$I$4:$M$5,2,FALSE),0),
  AND(R714=4),IFERROR(VLOOKUP(入力項目!$S$13,子育て関連マスタ!$I$9:$M$12,2,FALSE),0),
  AND(R714=7),IFERROR(VLOOKUP(入力項目!$S$14,子育て関連マスタ!$I$16:$M$17,2,FALSE),0),
  AND(R714=13),IFERROR(VLOOKUP(入力項目!$S$15,子育て関連マスタ!$I$21:$M$22,2,FALSE),0),
  AND(R714=16),IFERROR(VLOOKUP(入力項目!$S$16,子育て関連マスタ!$I$26:$M$28,2,FALSE),0),
  AND(R714=19,入力項目!$S$16&lt;&gt;"高専"),IFERROR(VLOOKUP(入力項目!$S$17,子育て関連マスタ!$I$32:$M$37,2,FALSE),0),
  AND(R714=21,入力項目!$S$16="高専"),IFERROR(VLOOKUP(入力項目!$S$17,子育て関連マスタ!$I$32:$M$37,2,FALSE),0),
  R714&gt;=22,0
  ),0),0
) +
IF(AND(R714&gt;=1,R714&lt;=15),IF($D714=入力項目!$S$8,入力項目!$S$3,0),0) +
IF(AND(R714&gt;=1,R714&lt;=15),IF($D714=5,入力項目!$S$4,0),0) +
IF(AND(R714&gt;=1,R714&lt;=15),IF($D714=12,入力項目!$S$5,0),0) +
IF(AND(入力項目!$S$7=$A714,入力項目!$S$8=$D714),子育て関連マスタ!$C$14,0) +
IFERROR(IF(AND(YEAR(EDATE(DATE(入力項目!$S$7,入力項目!$S$8,1),1))=$A714,MONTH(EDATE(DATE(入力項目!$S$7,入力項目!$S$8,1),1))=$D714),子育て関連マスタ!$C$15,0),0) +
IF(AND(OR(R714=3,R714=5,R714=7),$D714=11),子育て関連マスタ!$C$17,0) +
IF(AND(R714=20,$D714=1),子育て関連マスタ!$C$18,0) +
IF(AND(R714=20,$D714=1),
IFERROR(_xlfn.IFS(
入力項目!$S$10="男",子育て関連マスタ!$C$18,
入力項目!$S$10="女",子育て関連マスタ!$C$19
),0),0
) +
IF(AND(R714&gt;=入力項目!$S$18,R714&lt;=入力項目!$S$19),入力項目!$S$20,0) +
IF(AND(R714&gt;=入力項目!$S$21,R714&lt;=入力項目!$S$22),入力項目!$S$23,0) +
IF(AND(R714&gt;=入力項目!$S$24,R714&lt;=入力項目!$S$25),入力項目!$S$26,0)
)</f>
        <v>0</v>
      </c>
      <c r="AG714">
        <f ca="1">-(
_xlfn.IFS(
S714&lt;=入力項目!$S$11,0,
AND(S714&gt;=入力項目!$S$11+1,S714&lt;=3),IFERROR(VLOOKUP(入力項目!$S$12,子育て関連マスタ!$I$4:$M$5,4,FALSE),0),
AND(S714&gt;=4,S714&lt;=6),IFERROR(VLOOKUP(入力項目!$S$13,子育て関連マスタ!$I$9:$M$12,4,FALSE),0),
AND(S714&gt;=7,S714&lt;=12),IFERROR(VLOOKUP(入力項目!$S$14,子育て関連マスタ!$I$16:$M$17,4,FALSE),0),
AND(S714&gt;=13,S714&lt;=15),IFERROR(VLOOKUP(入力項目!$S$15,子育て関連マスタ!$I$21:$M$22,4,FALSE),0),
AND(S714&gt;=16,S714&lt;=18),IFERROR(VLOOKUP(入力項目!$S$16,子育て関連マスタ!$I$26:$M$28,4,FALSE),0),
AND(S714&gt;=19,S714&lt;=20,入力項目!$S$16="高専"),IFERROR(VLOOKUP(入力項目!$S$16,子育て関連マスタ!$I$26:$M$28,4,FALSE),0),
AND(S714&gt;=19,S714&lt;=20,入力項目!$S$16&lt;&gt;"高専"),IFERROR(VLOOKUP(入力項目!$S$17,子育て関連マスタ!$I$32:$M$37,4,FALSE),0),
AND(S714&gt;=21,S714&lt;=22,入力項目!$S$16="高専"),IFERROR(VLOOKUP(入力項目!$S$17,子育て関連マスタ!$I$32:$M$34,4,FALSE),0),
AND(S714&gt;=21,S714&lt;=22,入力項目!$S$16&lt;&gt;"高専"),IFERROR(VLOOKUP(入力項目!$S$17,子育て関連マスタ!$I$32:$M$34,4,FALSE),0),
S714&gt;=23,0
) +
IF($D714=4,
  IFERROR(_xlfn.IFS(
  S714&lt;=入力項目!$S$11,0,
  AND(S714=入力項目!$S$11),IFERROR(VLOOKUP(入力項目!$S$12,子育て関連マスタ!$I$4:$M$5,2,FALSE),0),
  AND(S714=4),IFERROR(VLOOKUP(入力項目!$S$13,子育て関連マスタ!$I$9:$M$12,2,FALSE),0),
  AND(S714=7),IFERROR(VLOOKUP(入力項目!$S$14,子育て関連マスタ!$I$16:$M$17,2,FALSE),0),
  AND(S714=13),IFERROR(VLOOKUP(入力項目!$S$15,子育て関連マスタ!$I$21:$M$22,2,FALSE),0),
  AND(S714=16),IFERROR(VLOOKUP(入力項目!$S$16,子育て関連マスタ!$I$26:$M$28,2,FALSE),0),
  AND(S714=19,入力項目!$S$16&lt;&gt;"高専"),IFERROR(VLOOKUP(入力項目!$S$17,子育て関連マスタ!$I$32:$M$37,2,FALSE),0),
  AND(S714=21,入力項目!$S$16="高専"),IFERROR(VLOOKUP(入力項目!$S$17,子育て関連マスタ!$I$32:$M$37,2,FALSE),0),
  S714&gt;=22,0
  ),0),0
) +
IF(AND(S714&gt;=1,S714&lt;=15),IF($D714=入力項目!$S$8,入力項目!$S$3,0),0) +
IF(AND(S714&gt;=1,S714&lt;=15),IF($D714=5,入力項目!$S$4,0),0) +
IF(AND(S714&gt;=1,S714&lt;=15),IF($D714=12,入力項目!$S$5,0),0) +
IF(AND(入力項目!$S$7=$A714,入力項目!$S$8=$D714),子育て関連マスタ!$C$14,0) +
IFERROR(IF(AND(YEAR(EDATE(DATE(入力項目!$S$7,入力項目!$S$8,1),1))=$A714,MONTH(EDATE(DATE(入力項目!$S$7,入力項目!$S$8,1),1))=$D714),子育て関連マスタ!$C$15,0),0) +
IF(AND(OR(S714=3,S714=5,S714=7),$D714=11),子育て関連マスタ!$C$17,0) +
IF(AND(S714=20,$D714=1),子育て関連マスタ!$C$18,0) +
IF(AND(S714=20,$D714=1),
IFERROR(_xlfn.IFS(
入力項目!$S$10="男",子育て関連マスタ!$C$18,
入力項目!$S$10="女",子育て関連マスタ!$C$19
),0),0
) +
IF(AND(S714&gt;=入力項目!$S$18,S714&lt;=入力項目!$S$19),入力項目!$S$20,0) +
IF(AND(S714&gt;=入力項目!$S$21,S714&lt;=入力項目!$S$22),入力項目!$S$23,0) +
IF(AND(S714&gt;=入力項目!$S$24,S714&lt;=入力項目!$S$25),入力項目!$S$26,0)
)</f>
        <v>0</v>
      </c>
      <c r="AH714">
        <f ca="1">-(
_xlfn.IFS(
T714&lt;=入力項目!$S$11,0,
AND(T714&gt;=入力項目!$S$11+1,T714&lt;=3),IFERROR(VLOOKUP(入力項目!$S$12,子育て関連マスタ!$I$4:$M$5,4,FALSE),0),
AND(T714&gt;=4,T714&lt;=6),IFERROR(VLOOKUP(入力項目!$S$13,子育て関連マスタ!$I$9:$M$12,4,FALSE),0),
AND(T714&gt;=7,T714&lt;=12),IFERROR(VLOOKUP(入力項目!$S$14,子育て関連マスタ!$I$16:$M$17,4,FALSE),0),
AND(T714&gt;=13,T714&lt;=15),IFERROR(VLOOKUP(入力項目!$S$15,子育て関連マスタ!$I$21:$M$22,4,FALSE),0),
AND(T714&gt;=16,T714&lt;=18),IFERROR(VLOOKUP(入力項目!$S$16,子育て関連マスタ!$I$26:$M$28,4,FALSE),0),
AND(T714&gt;=19,T714&lt;=20,入力項目!$S$16="高専"),IFERROR(VLOOKUP(入力項目!$S$16,子育て関連マスタ!$I$26:$M$28,4,FALSE),0),
AND(T714&gt;=19,T714&lt;=20,入力項目!$S$16&lt;&gt;"高専"),IFERROR(VLOOKUP(入力項目!$S$17,子育て関連マスタ!$I$32:$M$37,4,FALSE),0),
AND(T714&gt;=21,T714&lt;=22,入力項目!$S$16="高専"),IFERROR(VLOOKUP(入力項目!$S$17,子育て関連マスタ!$I$32:$M$34,4,FALSE),0),
AND(T714&gt;=21,T714&lt;=22,入力項目!$S$16&lt;&gt;"高専"),IFERROR(VLOOKUP(入力項目!$S$17,子育て関連マスタ!$I$32:$M$34,4,FALSE),0),
T714&gt;=23,0
) +
IF($D714=4,
  IFERROR(_xlfn.IFS(
  T714&lt;=入力項目!$S$11,0,
  AND(T714=入力項目!$S$11),IFERROR(VLOOKUP(入力項目!$S$12,子育て関連マスタ!$I$4:$M$5,2,FALSE),0),
  AND(T714=4),IFERROR(VLOOKUP(入力項目!$S$13,子育て関連マスタ!$I$9:$M$12,2,FALSE),0),
  AND(T714=7),IFERROR(VLOOKUP(入力項目!$S$14,子育て関連マスタ!$I$16:$M$17,2,FALSE),0),
  AND(T714=13),IFERROR(VLOOKUP(入力項目!$S$15,子育て関連マスタ!$I$21:$M$22,2,FALSE),0),
  AND(T714=16),IFERROR(VLOOKUP(入力項目!$S$16,子育て関連マスタ!$I$26:$M$28,2,FALSE),0),
  AND(T714=19,入力項目!$S$16&lt;&gt;"高専"),IFERROR(VLOOKUP(入力項目!$S$17,子育て関連マスタ!$I$32:$M$37,2,FALSE),0),
  AND(T714=21,入力項目!$S$16="高専"),IFERROR(VLOOKUP(入力項目!$S$17,子育て関連マスタ!$I$32:$M$37,2,FALSE),0),
  T714&gt;=22,0
  ),0),0
) +
IF(AND(T714&gt;=1,T714&lt;=15),IF($D714=入力項目!$S$8,入力項目!$S$3,0),0) +
IF(AND(T714&gt;=1,T714&lt;=15),IF($D714=5,入力項目!$S$4,0),0) +
IF(AND(T714&gt;=1,T714&lt;=15),IF($D714=12,入力項目!$S$5,0),0) +
IF(AND(入力項目!$S$7=$A714,入力項目!$S$8=$D714),子育て関連マスタ!$C$14,0) +
IFERROR(IF(AND(YEAR(EDATE(DATE(入力項目!$S$7,入力項目!$S$8,1),1))=$A714,MONTH(EDATE(DATE(入力項目!$S$7,入力項目!$S$8,1),1))=$D714),子育て関連マスタ!$C$15,0),0) +
IF(AND(OR(T714=3,T714=5,T714=7),$D714=11),子育て関連マスタ!$C$17,0) +
IF(AND(T714=20,$D714=1),子育て関連マスタ!$C$18,0) +
IF(AND(T714=20,$D714=1),
IFERROR(_xlfn.IFS(
入力項目!$S$10="男",子育て関連マスタ!$C$18,
入力項目!$S$10="女",子育て関連マスタ!$C$19
),0),0
) +
IF(AND(T714&gt;=入力項目!$S$18,T714&lt;=入力項目!$S$19),入力項目!$S$20,0) +
IF(AND(T714&gt;=入力項目!$S$21,T714&lt;=入力項目!$S$22),入力項目!$S$23,0) +
IF(AND(T714&gt;=入力項目!$S$24,T714&lt;=入力項目!$S$25),入力項目!$S$26,0)
)</f>
        <v>0</v>
      </c>
      <c r="AI714">
        <f ca="1">-(
_xlfn.IFS(
U714&lt;=入力項目!$S$11,0,
AND(U714&gt;=入力項目!$S$11+1,U714&lt;=3),IFERROR(VLOOKUP(入力項目!$S$12,子育て関連マスタ!$I$4:$M$5,4,FALSE),0),
AND(U714&gt;=4,U714&lt;=6),IFERROR(VLOOKUP(入力項目!$S$13,子育て関連マスタ!$I$9:$M$12,4,FALSE),0),
AND(U714&gt;=7,U714&lt;=12),IFERROR(VLOOKUP(入力項目!$S$14,子育て関連マスタ!$I$16:$M$17,4,FALSE),0),
AND(U714&gt;=13,U714&lt;=15),IFERROR(VLOOKUP(入力項目!$S$15,子育て関連マスタ!$I$21:$M$22,4,FALSE),0),
AND(U714&gt;=16,U714&lt;=18),IFERROR(VLOOKUP(入力項目!$S$16,子育て関連マスタ!$I$26:$M$28,4,FALSE),0),
AND(U714&gt;=19,U714&lt;=20,入力項目!$S$16="高専"),IFERROR(VLOOKUP(入力項目!$S$16,子育て関連マスタ!$I$26:$M$28,4,FALSE),0),
AND(U714&gt;=19,U714&lt;=20,入力項目!$S$16&lt;&gt;"高専"),IFERROR(VLOOKUP(入力項目!$S$17,子育て関連マスタ!$I$32:$M$37,4,FALSE),0),
AND(U714&gt;=21,U714&lt;=22,入力項目!$S$16="高専"),IFERROR(VLOOKUP(入力項目!$S$17,子育て関連マスタ!$I$32:$M$34,4,FALSE),0),
AND(U714&gt;=21,U714&lt;=22,入力項目!$S$16&lt;&gt;"高専"),IFERROR(VLOOKUP(入力項目!$S$17,子育て関連マスタ!$I$32:$M$34,4,FALSE),0),
U714&gt;=23,0
) +
IF($D714=4,
  IFERROR(_xlfn.IFS(
  U714&lt;=入力項目!$S$11,0,
  AND(U714=入力項目!$S$11),IFERROR(VLOOKUP(入力項目!$S$12,子育て関連マスタ!$I$4:$M$5,2,FALSE),0),
  AND(U714=4),IFERROR(VLOOKUP(入力項目!$S$13,子育て関連マスタ!$I$9:$M$12,2,FALSE),0),
  AND(U714=7),IFERROR(VLOOKUP(入力項目!$S$14,子育て関連マスタ!$I$16:$M$17,2,FALSE),0),
  AND(U714=13),IFERROR(VLOOKUP(入力項目!$S$15,子育て関連マスタ!$I$21:$M$22,2,FALSE),0),
  AND(U714=16),IFERROR(VLOOKUP(入力項目!$S$16,子育て関連マスタ!$I$26:$M$28,2,FALSE),0),
  AND(U714=19,入力項目!$S$16&lt;&gt;"高専"),IFERROR(VLOOKUP(入力項目!$S$17,子育て関連マスタ!$I$32:$M$37,2,FALSE),0),
  AND(U714=21,入力項目!$S$16="高専"),IFERROR(VLOOKUP(入力項目!$S$17,子育て関連マスタ!$I$32:$M$37,2,FALSE),0),
  U714&gt;=22,0
  ),0),0
) +
IF(AND(U714&gt;=1,U714&lt;=15),IF($D714=入力項目!$S$8,入力項目!$S$3,0),0) +
IF(AND(U714&gt;=1,U714&lt;=15),IF($D714=5,入力項目!$S$4,0),0) +
IF(AND(U714&gt;=1,U714&lt;=15),IF($D714=12,入力項目!$S$5,0),0) +
IF(AND(入力項目!$S$7=$A714,入力項目!$S$8=$D714),子育て関連マスタ!$C$14,0) +
IFERROR(IF(AND(YEAR(EDATE(DATE(入力項目!$S$7,入力項目!$S$8,1),1))=$A714,MONTH(EDATE(DATE(入力項目!$S$7,入力項目!$S$8,1),1))=$D714),子育て関連マスタ!$C$15,0),0) +
IF(AND(OR(U714=3,U714=5,U714=7),$D714=11),子育て関連マスタ!$C$17,0) +
IF(AND(U714=20,$D714=1),子育て関連マスタ!$C$18,0) +
IF(AND(U714=20,$D714=1),
IFERROR(_xlfn.IFS(
入力項目!$S$10="男",子育て関連マスタ!$C$18,
入力項目!$S$10="女",子育て関連マスタ!$C$19
),0),0
) +
IF(AND(U714&gt;=入力項目!$S$18,U714&lt;=入力項目!$S$19),入力項目!$S$20,0) +
IF(AND(U714&gt;=入力項目!$S$21,U714&lt;=入力項目!$S$22),入力項目!$S$23,0) +
IF(AND(U714&gt;=入力項目!$S$24,U714&lt;=入力項目!$S$25),入力項目!$S$26,0)
)</f>
        <v>0</v>
      </c>
      <c r="AJ714" s="10">
        <f ca="1">-VLOOKUP($D714,月別収支!$A$2:$H$13,7,FALSE)</f>
        <v>-20000</v>
      </c>
    </row>
    <row r="715" spans="1:36" x14ac:dyDescent="0.4">
      <c r="A715">
        <f t="shared" ca="1" si="190"/>
        <v>2084</v>
      </c>
      <c r="B715">
        <f t="shared" ca="1" si="197"/>
        <v>2083</v>
      </c>
      <c r="C715">
        <f t="shared" ca="1" si="198"/>
        <v>60</v>
      </c>
      <c r="D715">
        <f t="shared" ca="1" si="191"/>
        <v>1</v>
      </c>
      <c r="E715" t="str">
        <f t="shared" ca="1" si="192"/>
        <v>2084年1月</v>
      </c>
      <c r="F715">
        <f ca="1">IF(OR(入力項目!$N$5&lt;$A715,AND(入力項目!$N$5=$A715,入力項目!$N$6&lt;$D715)),IF(F714=0,1,IF(G715=12,F714+1,F714)),0)</f>
        <v>59</v>
      </c>
      <c r="G715">
        <f ca="1">IF(OR(入力項目!$N$5&lt;$A715,AND(入力項目!$N$5=$A715,入力項目!$N$6&lt;$D715)),IF(G714=12,1,G714+1),0)</f>
        <v>3</v>
      </c>
      <c r="H715" t="str">
        <f t="shared" ca="1" si="193"/>
        <v>59_3</v>
      </c>
      <c r="I715">
        <f ca="1">IF(
  IFERROR(AND($C715&gt;0,MOD($C715,入力項目!$N$22)=0,$D715=入力項目!$N$23), FALSE),
  1,
  IF(
    AND(I714&gt;0,J714=12),
    IF(I714=入力項目!$N$28, 0, I714+1),
    I714
  )
)</f>
        <v>0</v>
      </c>
      <c r="J715">
        <f ca="1">IF($D715=入力項目!$N$23,1,IFERROR(J714+1,1))</f>
        <v>8</v>
      </c>
      <c r="K715" t="str">
        <f t="shared" ca="1" si="194"/>
        <v>0_8</v>
      </c>
      <c r="L715">
        <f ca="1">L714+IF(入力項目!$D$4=$D715,1,0)</f>
        <v>88</v>
      </c>
      <c r="M715" t="str">
        <f t="shared" ca="1" si="195"/>
        <v>88歳</v>
      </c>
      <c r="N715">
        <f t="shared" ca="1" si="199"/>
        <v>89</v>
      </c>
      <c r="O715" t="str">
        <f t="shared" ca="1" si="196"/>
        <v>89歳</v>
      </c>
      <c r="P715">
        <f t="shared" ca="1" si="200"/>
        <v>63</v>
      </c>
      <c r="Q715">
        <f t="shared" ca="1" si="201"/>
        <v>61</v>
      </c>
      <c r="R715">
        <f t="shared" ca="1" si="202"/>
        <v>2084</v>
      </c>
      <c r="S715">
        <f t="shared" ca="1" si="203"/>
        <v>2084</v>
      </c>
      <c r="T715">
        <f t="shared" ca="1" si="204"/>
        <v>2084</v>
      </c>
      <c r="U715">
        <f t="shared" ca="1" si="205"/>
        <v>2084</v>
      </c>
      <c r="V715" s="10">
        <f t="shared" ca="1" si="206"/>
        <v>52351925</v>
      </c>
      <c r="W715" s="10">
        <f ca="1">IF($L715&lt;その他マスタ!$B$1,VLOOKUP($D715,月別収支!$A$2:$H$13,2,FALSE),その他マスタ!$B$3)+IF(AND($L715=その他マスタ!$B$1,入力項目!$I$9="あり",$D715=入力項目!$D$4),その他マスタ!$B$2,0)</f>
        <v>150000</v>
      </c>
      <c r="X715" s="10">
        <f ca="1">-IF(入力項目!$K$5=TRUE,
IF($F715+$G715&lt;3,VLOOKUP($D715,月別収支!$A$2:$H$13,8,FALSE),0)+IFERROR(VLOOKUP($H715,住宅ローン計算!C:P,13,FALSE),0)+IF($F715&gt;1,IF(OR($G715=3,$G715=6,$G715=9,$G715=12),ROUNDUP(入力項目!$N$18/4,0),0),0),
VLOOKUP($D715,月別収支!$A$2:$H$13,8,FALSE))</f>
        <v>-37500</v>
      </c>
      <c r="Y715" s="10">
        <f ca="1">-VLOOKUP($D715,月別収支!$A$2:$H$13,3,FALSE)</f>
        <v>-75000</v>
      </c>
      <c r="Z715" s="10">
        <f ca="1">-VLOOKUP($D715,月別収支!$A$2:$H$13,4,FALSE)</f>
        <v>-27000</v>
      </c>
      <c r="AA715" s="10">
        <f ca="1">-VLOOKUP($D715,月別収支!$A$2:$H$13,6,FALSE)</f>
        <v>-10000</v>
      </c>
      <c r="AB715" s="10">
        <f ca="1">-(
VLOOKUP($D715,月別収支!$A$2:$H$13,5,FALSE)+IF(AND(入力項目!$I$27&lt;=$A715,ISEVEN($A715-入力項目!$I$27),入力項目!$I$28=$D715),入力項目!$I$26,0)
+IF(入力項目!$K$26=TRUE,
IFERROR(VLOOKUP($K715,マイカーローン計算!C:P,13,FALSE),0),
IFERROR(
  IF(AND($C715&gt;0,MOD($C715,入力項目!$N$22)=0,$D715=入力項目!$N$23),入力項目!$N$24,0),
 0
)
)
)</f>
        <v>-20000</v>
      </c>
      <c r="AC715" s="10">
        <f ca="1">-IF($A715&lt;入力項目!$N$33,入力項目!$N$35,IF(AND($A715=入力項目!$N$33,$D715&lt;=入力項目!$N$34),入力項目!$N$35,0))</f>
        <v>0</v>
      </c>
      <c r="AD715">
        <f ca="1">-(
_xlfn.IFS(
P715&lt;=入力項目!$S$11,0,
AND(P715&gt;=入力項目!$S$11+1,P715&lt;=3),IFERROR(VLOOKUP(入力項目!$S$12,子育て関連マスタ!$I$4:$M$5,4,FALSE),0),
AND(P715&gt;=4,P715&lt;=6),IFERROR(VLOOKUP(入力項目!$S$13,子育て関連マスタ!$I$9:$M$12,4,FALSE),0),
AND(P715&gt;=7,P715&lt;=12),IFERROR(VLOOKUP(入力項目!$S$14,子育て関連マスタ!$I$16:$M$17,4,FALSE),0),
AND(P715&gt;=13,P715&lt;=15),IFERROR(VLOOKUP(入力項目!$S$15,子育て関連マスタ!$I$21:$M$22,4,FALSE),0),
AND(P715&gt;=16,P715&lt;=18),IFERROR(VLOOKUP(入力項目!$S$16,子育て関連マスタ!$I$26:$M$28,4,FALSE),0),
AND(P715&gt;=19,P715&lt;=20,入力項目!$S$16="高専"),IFERROR(VLOOKUP(入力項目!$S$16,子育て関連マスタ!$I$26:$M$28,4,FALSE),0),
AND(P715&gt;=19,P715&lt;=20,入力項目!$S$16&lt;&gt;"高専"),IFERROR(VLOOKUP(入力項目!$S$17,子育て関連マスタ!$I$32:$M$37,4,FALSE),0),
AND(P715&gt;=21,P715&lt;=22,入力項目!$S$16="高専"),IFERROR(VLOOKUP(入力項目!$S$17,子育て関連マスタ!$I$32:$M$34,4,FALSE),0),
AND(P715&gt;=21,P715&lt;=22,入力項目!$S$16&lt;&gt;"高専"),IFERROR(VLOOKUP(入力項目!$S$17,子育て関連マスタ!$I$32:$M$34,4,FALSE),0),
P715&gt;=23,0
) +
IF($D715=4,
  IFERROR(_xlfn.IFS(
  P715&lt;=入力項目!$S$11,0,
  AND(P715=入力項目!$S$11),IFERROR(VLOOKUP(入力項目!$S$12,子育て関連マスタ!$I$4:$M$5,2,FALSE),0),
  AND(P715=4),IFERROR(VLOOKUP(入力項目!$S$13,子育て関連マスタ!$I$9:$M$12,2,FALSE),0),
  AND(P715=7),IFERROR(VLOOKUP(入力項目!$S$14,子育て関連マスタ!$I$16:$M$17,2,FALSE),0),
  AND(P715=13),IFERROR(VLOOKUP(入力項目!$S$15,子育て関連マスタ!$I$21:$M$22,2,FALSE),0),
  AND(P715=16),IFERROR(VLOOKUP(入力項目!$S$16,子育て関連マスタ!$I$26:$M$28,2,FALSE),0),
  AND(P715=19,入力項目!$S$16&lt;&gt;"高専"),IFERROR(VLOOKUP(入力項目!$S$17,子育て関連マスタ!$I$32:$M$37,2,FALSE),0),
  AND(P715=21,入力項目!$S$16="高専"),IFERROR(VLOOKUP(入力項目!$S$17,子育て関連マスタ!$I$32:$M$37,2,FALSE),0),
  P715&gt;=22,0
  ),0),0
) +
IF(AND(P715&gt;=1,P715&lt;=15),IF($D715=入力項目!$S$8,入力項目!$S$3,0),0) +
IF(AND(P715&gt;=1,P715&lt;=15),IF($D715=5,入力項目!$S$4,0),0) +
IF(AND(P715&gt;=1,P715&lt;=15),IF($D715=12,入力項目!$S$5,0),0) +
IF(AND(入力項目!$S$7=$A715,入力項目!$S$8=$D715),子育て関連マスタ!$C$14,0) +
IFERROR(IF(AND(YEAR(EDATE(DATE(入力項目!$S$7,入力項目!$S$8,1),1))=$A715,MONTH(EDATE(DATE(入力項目!$S$7,入力項目!$S$8,1),1))=$D715),子育て関連マスタ!$C$15,0),0) +
IF(AND(OR(P715=3,P715=5,P715=7),$D715=11),子育て関連マスタ!$C$17,0) +
IF(AND(P715=20,$D715=1),子育て関連マスタ!$C$18,0) +
IF(AND(P715=20,$D715=1),
IFERROR(_xlfn.IFS(
入力項目!$S$10="男",子育て関連マスタ!$C$18,
入力項目!$S$10="女",子育て関連マスタ!$C$19
),0),0
) +
IF(AND(P715&gt;=入力項目!$S$18,P715&lt;=入力項目!$S$19),入力項目!$S$20,0) +
IF(AND(P715&gt;=入力項目!$S$21,P715&lt;=入力項目!$S$22),入力項目!$S$23,0) +
IF(AND(P715&gt;=入力項目!$S$24,P715&lt;=入力項目!$S$25),入力項目!$S$26,0)
)</f>
        <v>0</v>
      </c>
      <c r="AE715">
        <f ca="1">-(
_xlfn.IFS(
Q715&lt;=入力項目!$S$11,0,
AND(Q715&gt;=入力項目!$S$11+1,Q715&lt;=3),IFERROR(VLOOKUP(入力項目!$S$12,子育て関連マスタ!$I$4:$M$5,4,FALSE),0),
AND(Q715&gt;=4,Q715&lt;=6),IFERROR(VLOOKUP(入力項目!$S$13,子育て関連マスタ!$I$9:$M$12,4,FALSE),0),
AND(Q715&gt;=7,Q715&lt;=12),IFERROR(VLOOKUP(入力項目!$S$14,子育て関連マスタ!$I$16:$M$17,4,FALSE),0),
AND(Q715&gt;=13,Q715&lt;=15),IFERROR(VLOOKUP(入力項目!$S$15,子育て関連マスタ!$I$21:$M$22,4,FALSE),0),
AND(Q715&gt;=16,Q715&lt;=18),IFERROR(VLOOKUP(入力項目!$S$16,子育て関連マスタ!$I$26:$M$28,4,FALSE),0),
AND(Q715&gt;=19,Q715&lt;=20,入力項目!$S$16="高専"),IFERROR(VLOOKUP(入力項目!$S$16,子育て関連マスタ!$I$26:$M$28,4,FALSE),0),
AND(Q715&gt;=19,Q715&lt;=20,入力項目!$S$16&lt;&gt;"高専"),IFERROR(VLOOKUP(入力項目!$S$17,子育て関連マスタ!$I$32:$M$37,4,FALSE),0),
AND(Q715&gt;=21,Q715&lt;=22,入力項目!$S$16="高専"),IFERROR(VLOOKUP(入力項目!$S$17,子育て関連マスタ!$I$32:$M$34,4,FALSE),0),
AND(Q715&gt;=21,Q715&lt;=22,入力項目!$S$16&lt;&gt;"高専"),IFERROR(VLOOKUP(入力項目!$S$17,子育て関連マスタ!$I$32:$M$34,4,FALSE),0),
Q715&gt;=23,0
) +
IF($D715=4,
  IFERROR(_xlfn.IFS(
  Q715&lt;=入力項目!$S$11,0,
  AND(Q715=入力項目!$S$11),IFERROR(VLOOKUP(入力項目!$S$12,子育て関連マスタ!$I$4:$M$5,2,FALSE),0),
  AND(Q715=4),IFERROR(VLOOKUP(入力項目!$S$13,子育て関連マスタ!$I$9:$M$12,2,FALSE),0),
  AND(Q715=7),IFERROR(VLOOKUP(入力項目!$S$14,子育て関連マスタ!$I$16:$M$17,2,FALSE),0),
  AND(Q715=13),IFERROR(VLOOKUP(入力項目!$S$15,子育て関連マスタ!$I$21:$M$22,2,FALSE),0),
  AND(Q715=16),IFERROR(VLOOKUP(入力項目!$S$16,子育て関連マスタ!$I$26:$M$28,2,FALSE),0),
  AND(Q715=19,入力項目!$S$16&lt;&gt;"高専"),IFERROR(VLOOKUP(入力項目!$S$17,子育て関連マスタ!$I$32:$M$37,2,FALSE),0),
  AND(Q715=21,入力項目!$S$16="高専"),IFERROR(VLOOKUP(入力項目!$S$17,子育て関連マスタ!$I$32:$M$37,2,FALSE),0),
  Q715&gt;=22,0
  ),0),0
) +
IF(AND(Q715&gt;=1,Q715&lt;=15),IF($D715=入力項目!$S$8,入力項目!$S$3,0),0) +
IF(AND(Q715&gt;=1,Q715&lt;=15),IF($D715=5,入力項目!$S$4,0),0) +
IF(AND(Q715&gt;=1,Q715&lt;=15),IF($D715=12,入力項目!$S$5,0),0) +
IF(AND(入力項目!$S$7=$A715,入力項目!$S$8=$D715),子育て関連マスタ!$C$14,0) +
IFERROR(IF(AND(YEAR(EDATE(DATE(入力項目!$S$7,入力項目!$S$8,1),1))=$A715,MONTH(EDATE(DATE(入力項目!$S$7,入力項目!$S$8,1),1))=$D715),子育て関連マスタ!$C$15,0),0) +
IF(AND(OR(Q715=3,Q715=5,Q715=7),$D715=11),子育て関連マスタ!$C$17,0) +
IF(AND(Q715=20,$D715=1),子育て関連マスタ!$C$18,0) +
IF(AND(Q715=20,$D715=1),
IFERROR(_xlfn.IFS(
入力項目!$S$10="男",子育て関連マスタ!$C$18,
入力項目!$S$10="女",子育て関連マスタ!$C$19
),0),0
) +
IF(AND(Q715&gt;=入力項目!$S$18,Q715&lt;=入力項目!$S$19),入力項目!$S$20,0) +
IF(AND(Q715&gt;=入力項目!$S$21,Q715&lt;=入力項目!$S$22),入力項目!$S$23,0) +
IF(AND(Q715&gt;=入力項目!$S$24,Q715&lt;=入力項目!$S$25),入力項目!$S$26,0)
)</f>
        <v>0</v>
      </c>
      <c r="AF715">
        <f ca="1">-(
_xlfn.IFS(
R715&lt;=入力項目!$S$11,0,
AND(R715&gt;=入力項目!$S$11+1,R715&lt;=3),IFERROR(VLOOKUP(入力項目!$S$12,子育て関連マスタ!$I$4:$M$5,4,FALSE),0),
AND(R715&gt;=4,R715&lt;=6),IFERROR(VLOOKUP(入力項目!$S$13,子育て関連マスタ!$I$9:$M$12,4,FALSE),0),
AND(R715&gt;=7,R715&lt;=12),IFERROR(VLOOKUP(入力項目!$S$14,子育て関連マスタ!$I$16:$M$17,4,FALSE),0),
AND(R715&gt;=13,R715&lt;=15),IFERROR(VLOOKUP(入力項目!$S$15,子育て関連マスタ!$I$21:$M$22,4,FALSE),0),
AND(R715&gt;=16,R715&lt;=18),IFERROR(VLOOKUP(入力項目!$S$16,子育て関連マスタ!$I$26:$M$28,4,FALSE),0),
AND(R715&gt;=19,R715&lt;=20,入力項目!$S$16="高専"),IFERROR(VLOOKUP(入力項目!$S$16,子育て関連マスタ!$I$26:$M$28,4,FALSE),0),
AND(R715&gt;=19,R715&lt;=20,入力項目!$S$16&lt;&gt;"高専"),IFERROR(VLOOKUP(入力項目!$S$17,子育て関連マスタ!$I$32:$M$37,4,FALSE),0),
AND(R715&gt;=21,R715&lt;=22,入力項目!$S$16="高専"),IFERROR(VLOOKUP(入力項目!$S$17,子育て関連マスタ!$I$32:$M$34,4,FALSE),0),
AND(R715&gt;=21,R715&lt;=22,入力項目!$S$16&lt;&gt;"高専"),IFERROR(VLOOKUP(入力項目!$S$17,子育て関連マスタ!$I$32:$M$34,4,FALSE),0),
R715&gt;=23,0
) +
IF($D715=4,
  IFERROR(_xlfn.IFS(
  R715&lt;=入力項目!$S$11,0,
  AND(R715=入力項目!$S$11),IFERROR(VLOOKUP(入力項目!$S$12,子育て関連マスタ!$I$4:$M$5,2,FALSE),0),
  AND(R715=4),IFERROR(VLOOKUP(入力項目!$S$13,子育て関連マスタ!$I$9:$M$12,2,FALSE),0),
  AND(R715=7),IFERROR(VLOOKUP(入力項目!$S$14,子育て関連マスタ!$I$16:$M$17,2,FALSE),0),
  AND(R715=13),IFERROR(VLOOKUP(入力項目!$S$15,子育て関連マスタ!$I$21:$M$22,2,FALSE),0),
  AND(R715=16),IFERROR(VLOOKUP(入力項目!$S$16,子育て関連マスタ!$I$26:$M$28,2,FALSE),0),
  AND(R715=19,入力項目!$S$16&lt;&gt;"高専"),IFERROR(VLOOKUP(入力項目!$S$17,子育て関連マスタ!$I$32:$M$37,2,FALSE),0),
  AND(R715=21,入力項目!$S$16="高専"),IFERROR(VLOOKUP(入力項目!$S$17,子育て関連マスタ!$I$32:$M$37,2,FALSE),0),
  R715&gt;=22,0
  ),0),0
) +
IF(AND(R715&gt;=1,R715&lt;=15),IF($D715=入力項目!$S$8,入力項目!$S$3,0),0) +
IF(AND(R715&gt;=1,R715&lt;=15),IF($D715=5,入力項目!$S$4,0),0) +
IF(AND(R715&gt;=1,R715&lt;=15),IF($D715=12,入力項目!$S$5,0),0) +
IF(AND(入力項目!$S$7=$A715,入力項目!$S$8=$D715),子育て関連マスタ!$C$14,0) +
IFERROR(IF(AND(YEAR(EDATE(DATE(入力項目!$S$7,入力項目!$S$8,1),1))=$A715,MONTH(EDATE(DATE(入力項目!$S$7,入力項目!$S$8,1),1))=$D715),子育て関連マスタ!$C$15,0),0) +
IF(AND(OR(R715=3,R715=5,R715=7),$D715=11),子育て関連マスタ!$C$17,0) +
IF(AND(R715=20,$D715=1),子育て関連マスタ!$C$18,0) +
IF(AND(R715=20,$D715=1),
IFERROR(_xlfn.IFS(
入力項目!$S$10="男",子育て関連マスタ!$C$18,
入力項目!$S$10="女",子育て関連マスタ!$C$19
),0),0
) +
IF(AND(R715&gt;=入力項目!$S$18,R715&lt;=入力項目!$S$19),入力項目!$S$20,0) +
IF(AND(R715&gt;=入力項目!$S$21,R715&lt;=入力項目!$S$22),入力項目!$S$23,0) +
IF(AND(R715&gt;=入力項目!$S$24,R715&lt;=入力項目!$S$25),入力項目!$S$26,0)
)</f>
        <v>0</v>
      </c>
      <c r="AG715">
        <f ca="1">-(
_xlfn.IFS(
S715&lt;=入力項目!$S$11,0,
AND(S715&gt;=入力項目!$S$11+1,S715&lt;=3),IFERROR(VLOOKUP(入力項目!$S$12,子育て関連マスタ!$I$4:$M$5,4,FALSE),0),
AND(S715&gt;=4,S715&lt;=6),IFERROR(VLOOKUP(入力項目!$S$13,子育て関連マスタ!$I$9:$M$12,4,FALSE),0),
AND(S715&gt;=7,S715&lt;=12),IFERROR(VLOOKUP(入力項目!$S$14,子育て関連マスタ!$I$16:$M$17,4,FALSE),0),
AND(S715&gt;=13,S715&lt;=15),IFERROR(VLOOKUP(入力項目!$S$15,子育て関連マスタ!$I$21:$M$22,4,FALSE),0),
AND(S715&gt;=16,S715&lt;=18),IFERROR(VLOOKUP(入力項目!$S$16,子育て関連マスタ!$I$26:$M$28,4,FALSE),0),
AND(S715&gt;=19,S715&lt;=20,入力項目!$S$16="高専"),IFERROR(VLOOKUP(入力項目!$S$16,子育て関連マスタ!$I$26:$M$28,4,FALSE),0),
AND(S715&gt;=19,S715&lt;=20,入力項目!$S$16&lt;&gt;"高専"),IFERROR(VLOOKUP(入力項目!$S$17,子育て関連マスタ!$I$32:$M$37,4,FALSE),0),
AND(S715&gt;=21,S715&lt;=22,入力項目!$S$16="高専"),IFERROR(VLOOKUP(入力項目!$S$17,子育て関連マスタ!$I$32:$M$34,4,FALSE),0),
AND(S715&gt;=21,S715&lt;=22,入力項目!$S$16&lt;&gt;"高専"),IFERROR(VLOOKUP(入力項目!$S$17,子育て関連マスタ!$I$32:$M$34,4,FALSE),0),
S715&gt;=23,0
) +
IF($D715=4,
  IFERROR(_xlfn.IFS(
  S715&lt;=入力項目!$S$11,0,
  AND(S715=入力項目!$S$11),IFERROR(VLOOKUP(入力項目!$S$12,子育て関連マスタ!$I$4:$M$5,2,FALSE),0),
  AND(S715=4),IFERROR(VLOOKUP(入力項目!$S$13,子育て関連マスタ!$I$9:$M$12,2,FALSE),0),
  AND(S715=7),IFERROR(VLOOKUP(入力項目!$S$14,子育て関連マスタ!$I$16:$M$17,2,FALSE),0),
  AND(S715=13),IFERROR(VLOOKUP(入力項目!$S$15,子育て関連マスタ!$I$21:$M$22,2,FALSE),0),
  AND(S715=16),IFERROR(VLOOKUP(入力項目!$S$16,子育て関連マスタ!$I$26:$M$28,2,FALSE),0),
  AND(S715=19,入力項目!$S$16&lt;&gt;"高専"),IFERROR(VLOOKUP(入力項目!$S$17,子育て関連マスタ!$I$32:$M$37,2,FALSE),0),
  AND(S715=21,入力項目!$S$16="高専"),IFERROR(VLOOKUP(入力項目!$S$17,子育て関連マスタ!$I$32:$M$37,2,FALSE),0),
  S715&gt;=22,0
  ),0),0
) +
IF(AND(S715&gt;=1,S715&lt;=15),IF($D715=入力項目!$S$8,入力項目!$S$3,0),0) +
IF(AND(S715&gt;=1,S715&lt;=15),IF($D715=5,入力項目!$S$4,0),0) +
IF(AND(S715&gt;=1,S715&lt;=15),IF($D715=12,入力項目!$S$5,0),0) +
IF(AND(入力項目!$S$7=$A715,入力項目!$S$8=$D715),子育て関連マスタ!$C$14,0) +
IFERROR(IF(AND(YEAR(EDATE(DATE(入力項目!$S$7,入力項目!$S$8,1),1))=$A715,MONTH(EDATE(DATE(入力項目!$S$7,入力項目!$S$8,1),1))=$D715),子育て関連マスタ!$C$15,0),0) +
IF(AND(OR(S715=3,S715=5,S715=7),$D715=11),子育て関連マスタ!$C$17,0) +
IF(AND(S715=20,$D715=1),子育て関連マスタ!$C$18,0) +
IF(AND(S715=20,$D715=1),
IFERROR(_xlfn.IFS(
入力項目!$S$10="男",子育て関連マスタ!$C$18,
入力項目!$S$10="女",子育て関連マスタ!$C$19
),0),0
) +
IF(AND(S715&gt;=入力項目!$S$18,S715&lt;=入力項目!$S$19),入力項目!$S$20,0) +
IF(AND(S715&gt;=入力項目!$S$21,S715&lt;=入力項目!$S$22),入力項目!$S$23,0) +
IF(AND(S715&gt;=入力項目!$S$24,S715&lt;=入力項目!$S$25),入力項目!$S$26,0)
)</f>
        <v>0</v>
      </c>
      <c r="AH715">
        <f ca="1">-(
_xlfn.IFS(
T715&lt;=入力項目!$S$11,0,
AND(T715&gt;=入力項目!$S$11+1,T715&lt;=3),IFERROR(VLOOKUP(入力項目!$S$12,子育て関連マスタ!$I$4:$M$5,4,FALSE),0),
AND(T715&gt;=4,T715&lt;=6),IFERROR(VLOOKUP(入力項目!$S$13,子育て関連マスタ!$I$9:$M$12,4,FALSE),0),
AND(T715&gt;=7,T715&lt;=12),IFERROR(VLOOKUP(入力項目!$S$14,子育て関連マスタ!$I$16:$M$17,4,FALSE),0),
AND(T715&gt;=13,T715&lt;=15),IFERROR(VLOOKUP(入力項目!$S$15,子育て関連マスタ!$I$21:$M$22,4,FALSE),0),
AND(T715&gt;=16,T715&lt;=18),IFERROR(VLOOKUP(入力項目!$S$16,子育て関連マスタ!$I$26:$M$28,4,FALSE),0),
AND(T715&gt;=19,T715&lt;=20,入力項目!$S$16="高専"),IFERROR(VLOOKUP(入力項目!$S$16,子育て関連マスタ!$I$26:$M$28,4,FALSE),0),
AND(T715&gt;=19,T715&lt;=20,入力項目!$S$16&lt;&gt;"高専"),IFERROR(VLOOKUP(入力項目!$S$17,子育て関連マスタ!$I$32:$M$37,4,FALSE),0),
AND(T715&gt;=21,T715&lt;=22,入力項目!$S$16="高専"),IFERROR(VLOOKUP(入力項目!$S$17,子育て関連マスタ!$I$32:$M$34,4,FALSE),0),
AND(T715&gt;=21,T715&lt;=22,入力項目!$S$16&lt;&gt;"高専"),IFERROR(VLOOKUP(入力項目!$S$17,子育て関連マスタ!$I$32:$M$34,4,FALSE),0),
T715&gt;=23,0
) +
IF($D715=4,
  IFERROR(_xlfn.IFS(
  T715&lt;=入力項目!$S$11,0,
  AND(T715=入力項目!$S$11),IFERROR(VLOOKUP(入力項目!$S$12,子育て関連マスタ!$I$4:$M$5,2,FALSE),0),
  AND(T715=4),IFERROR(VLOOKUP(入力項目!$S$13,子育て関連マスタ!$I$9:$M$12,2,FALSE),0),
  AND(T715=7),IFERROR(VLOOKUP(入力項目!$S$14,子育て関連マスタ!$I$16:$M$17,2,FALSE),0),
  AND(T715=13),IFERROR(VLOOKUP(入力項目!$S$15,子育て関連マスタ!$I$21:$M$22,2,FALSE),0),
  AND(T715=16),IFERROR(VLOOKUP(入力項目!$S$16,子育て関連マスタ!$I$26:$M$28,2,FALSE),0),
  AND(T715=19,入力項目!$S$16&lt;&gt;"高専"),IFERROR(VLOOKUP(入力項目!$S$17,子育て関連マスタ!$I$32:$M$37,2,FALSE),0),
  AND(T715=21,入力項目!$S$16="高専"),IFERROR(VLOOKUP(入力項目!$S$17,子育て関連マスタ!$I$32:$M$37,2,FALSE),0),
  T715&gt;=22,0
  ),0),0
) +
IF(AND(T715&gt;=1,T715&lt;=15),IF($D715=入力項目!$S$8,入力項目!$S$3,0),0) +
IF(AND(T715&gt;=1,T715&lt;=15),IF($D715=5,入力項目!$S$4,0),0) +
IF(AND(T715&gt;=1,T715&lt;=15),IF($D715=12,入力項目!$S$5,0),0) +
IF(AND(入力項目!$S$7=$A715,入力項目!$S$8=$D715),子育て関連マスタ!$C$14,0) +
IFERROR(IF(AND(YEAR(EDATE(DATE(入力項目!$S$7,入力項目!$S$8,1),1))=$A715,MONTH(EDATE(DATE(入力項目!$S$7,入力項目!$S$8,1),1))=$D715),子育て関連マスタ!$C$15,0),0) +
IF(AND(OR(T715=3,T715=5,T715=7),$D715=11),子育て関連マスタ!$C$17,0) +
IF(AND(T715=20,$D715=1),子育て関連マスタ!$C$18,0) +
IF(AND(T715=20,$D715=1),
IFERROR(_xlfn.IFS(
入力項目!$S$10="男",子育て関連マスタ!$C$18,
入力項目!$S$10="女",子育て関連マスタ!$C$19
),0),0
) +
IF(AND(T715&gt;=入力項目!$S$18,T715&lt;=入力項目!$S$19),入力項目!$S$20,0) +
IF(AND(T715&gt;=入力項目!$S$21,T715&lt;=入力項目!$S$22),入力項目!$S$23,0) +
IF(AND(T715&gt;=入力項目!$S$24,T715&lt;=入力項目!$S$25),入力項目!$S$26,0)
)</f>
        <v>0</v>
      </c>
      <c r="AI715">
        <f ca="1">-(
_xlfn.IFS(
U715&lt;=入力項目!$S$11,0,
AND(U715&gt;=入力項目!$S$11+1,U715&lt;=3),IFERROR(VLOOKUP(入力項目!$S$12,子育て関連マスタ!$I$4:$M$5,4,FALSE),0),
AND(U715&gt;=4,U715&lt;=6),IFERROR(VLOOKUP(入力項目!$S$13,子育て関連マスタ!$I$9:$M$12,4,FALSE),0),
AND(U715&gt;=7,U715&lt;=12),IFERROR(VLOOKUP(入力項目!$S$14,子育て関連マスタ!$I$16:$M$17,4,FALSE),0),
AND(U715&gt;=13,U715&lt;=15),IFERROR(VLOOKUP(入力項目!$S$15,子育て関連マスタ!$I$21:$M$22,4,FALSE),0),
AND(U715&gt;=16,U715&lt;=18),IFERROR(VLOOKUP(入力項目!$S$16,子育て関連マスタ!$I$26:$M$28,4,FALSE),0),
AND(U715&gt;=19,U715&lt;=20,入力項目!$S$16="高専"),IFERROR(VLOOKUP(入力項目!$S$16,子育て関連マスタ!$I$26:$M$28,4,FALSE),0),
AND(U715&gt;=19,U715&lt;=20,入力項目!$S$16&lt;&gt;"高専"),IFERROR(VLOOKUP(入力項目!$S$17,子育て関連マスタ!$I$32:$M$37,4,FALSE),0),
AND(U715&gt;=21,U715&lt;=22,入力項目!$S$16="高専"),IFERROR(VLOOKUP(入力項目!$S$17,子育て関連マスタ!$I$32:$M$34,4,FALSE),0),
AND(U715&gt;=21,U715&lt;=22,入力項目!$S$16&lt;&gt;"高専"),IFERROR(VLOOKUP(入力項目!$S$17,子育て関連マスタ!$I$32:$M$34,4,FALSE),0),
U715&gt;=23,0
) +
IF($D715=4,
  IFERROR(_xlfn.IFS(
  U715&lt;=入力項目!$S$11,0,
  AND(U715=入力項目!$S$11),IFERROR(VLOOKUP(入力項目!$S$12,子育て関連マスタ!$I$4:$M$5,2,FALSE),0),
  AND(U715=4),IFERROR(VLOOKUP(入力項目!$S$13,子育て関連マスタ!$I$9:$M$12,2,FALSE),0),
  AND(U715=7),IFERROR(VLOOKUP(入力項目!$S$14,子育て関連マスタ!$I$16:$M$17,2,FALSE),0),
  AND(U715=13),IFERROR(VLOOKUP(入力項目!$S$15,子育て関連マスタ!$I$21:$M$22,2,FALSE),0),
  AND(U715=16),IFERROR(VLOOKUP(入力項目!$S$16,子育て関連マスタ!$I$26:$M$28,2,FALSE),0),
  AND(U715=19,入力項目!$S$16&lt;&gt;"高専"),IFERROR(VLOOKUP(入力項目!$S$17,子育て関連マスタ!$I$32:$M$37,2,FALSE),0),
  AND(U715=21,入力項目!$S$16="高専"),IFERROR(VLOOKUP(入力項目!$S$17,子育て関連マスタ!$I$32:$M$37,2,FALSE),0),
  U715&gt;=22,0
  ),0),0
) +
IF(AND(U715&gt;=1,U715&lt;=15),IF($D715=入力項目!$S$8,入力項目!$S$3,0),0) +
IF(AND(U715&gt;=1,U715&lt;=15),IF($D715=5,入力項目!$S$4,0),0) +
IF(AND(U715&gt;=1,U715&lt;=15),IF($D715=12,入力項目!$S$5,0),0) +
IF(AND(入力項目!$S$7=$A715,入力項目!$S$8=$D715),子育て関連マスタ!$C$14,0) +
IFERROR(IF(AND(YEAR(EDATE(DATE(入力項目!$S$7,入力項目!$S$8,1),1))=$A715,MONTH(EDATE(DATE(入力項目!$S$7,入力項目!$S$8,1),1))=$D715),子育て関連マスタ!$C$15,0),0) +
IF(AND(OR(U715=3,U715=5,U715=7),$D715=11),子育て関連マスタ!$C$17,0) +
IF(AND(U715=20,$D715=1),子育て関連マスタ!$C$18,0) +
IF(AND(U715=20,$D715=1),
IFERROR(_xlfn.IFS(
入力項目!$S$10="男",子育て関連マスタ!$C$18,
入力項目!$S$10="女",子育て関連マスタ!$C$19
),0),0
) +
IF(AND(U715&gt;=入力項目!$S$18,U715&lt;=入力項目!$S$19),入力項目!$S$20,0) +
IF(AND(U715&gt;=入力項目!$S$21,U715&lt;=入力項目!$S$22),入力項目!$S$23,0) +
IF(AND(U715&gt;=入力項目!$S$24,U715&lt;=入力項目!$S$25),入力項目!$S$26,0)
)</f>
        <v>0</v>
      </c>
      <c r="AJ715" s="10">
        <f ca="1">-VLOOKUP($D715,月別収支!$A$2:$H$13,7,FALSE)</f>
        <v>-20000</v>
      </c>
    </row>
    <row r="716" spans="1:36" x14ac:dyDescent="0.4">
      <c r="A716">
        <f t="shared" ca="1" si="190"/>
        <v>2084</v>
      </c>
      <c r="B716">
        <f t="shared" ca="1" si="197"/>
        <v>2083</v>
      </c>
      <c r="C716">
        <f t="shared" ca="1" si="198"/>
        <v>60</v>
      </c>
      <c r="D716">
        <f t="shared" ca="1" si="191"/>
        <v>2</v>
      </c>
      <c r="E716" t="str">
        <f t="shared" ca="1" si="192"/>
        <v>2084年2月</v>
      </c>
      <c r="F716">
        <f ca="1">IF(OR(入力項目!$N$5&lt;$A716,AND(入力項目!$N$5=$A716,入力項目!$N$6&lt;$D716)),IF(F715=0,1,IF(G716=12,F715+1,F715)),0)</f>
        <v>59</v>
      </c>
      <c r="G716">
        <f ca="1">IF(OR(入力項目!$N$5&lt;$A716,AND(入力項目!$N$5=$A716,入力項目!$N$6&lt;$D716)),IF(G715=12,1,G715+1),0)</f>
        <v>4</v>
      </c>
      <c r="H716" t="str">
        <f t="shared" ca="1" si="193"/>
        <v>59_4</v>
      </c>
      <c r="I716">
        <f ca="1">IF(
  IFERROR(AND($C716&gt;0,MOD($C716,入力項目!$N$22)=0,$D716=入力項目!$N$23), FALSE),
  1,
  IF(
    AND(I715&gt;0,J715=12),
    IF(I715=入力項目!$N$28, 0, I715+1),
    I715
  )
)</f>
        <v>0</v>
      </c>
      <c r="J716">
        <f ca="1">IF($D716=入力項目!$N$23,1,IFERROR(J715+1,1))</f>
        <v>9</v>
      </c>
      <c r="K716" t="str">
        <f t="shared" ca="1" si="194"/>
        <v>0_9</v>
      </c>
      <c r="L716">
        <f ca="1">L715+IF(入力項目!$D$4=$D716,1,0)</f>
        <v>88</v>
      </c>
      <c r="M716" t="str">
        <f t="shared" ca="1" si="195"/>
        <v>88歳</v>
      </c>
      <c r="N716">
        <f t="shared" ca="1" si="199"/>
        <v>89</v>
      </c>
      <c r="O716" t="str">
        <f t="shared" ca="1" si="196"/>
        <v>89歳</v>
      </c>
      <c r="P716">
        <f t="shared" ca="1" si="200"/>
        <v>63</v>
      </c>
      <c r="Q716">
        <f t="shared" ca="1" si="201"/>
        <v>61</v>
      </c>
      <c r="R716">
        <f t="shared" ca="1" si="202"/>
        <v>2084</v>
      </c>
      <c r="S716">
        <f t="shared" ca="1" si="203"/>
        <v>2084</v>
      </c>
      <c r="T716">
        <f t="shared" ca="1" si="204"/>
        <v>2084</v>
      </c>
      <c r="U716">
        <f t="shared" ca="1" si="205"/>
        <v>2084</v>
      </c>
      <c r="V716" s="10">
        <f t="shared" ca="1" si="206"/>
        <v>52349925</v>
      </c>
      <c r="W716" s="10">
        <f ca="1">IF($L716&lt;その他マスタ!$B$1,VLOOKUP($D716,月別収支!$A$2:$H$13,2,FALSE),その他マスタ!$B$3)+IF(AND($L716=その他マスタ!$B$1,入力項目!$I$9="あり",$D716=入力項目!$D$4),その他マスタ!$B$2,0)</f>
        <v>150000</v>
      </c>
      <c r="X716" s="10">
        <f ca="1">-IF(入力項目!$K$5=TRUE,
IF($F716+$G716&lt;3,VLOOKUP($D716,月別収支!$A$2:$H$13,8,FALSE),0)+IFERROR(VLOOKUP($H716,住宅ローン計算!C:P,13,FALSE),0)+IF($F716&gt;1,IF(OR($G716=3,$G716=6,$G716=9,$G716=12),ROUNDUP(入力項目!$N$18/4,0),0),0),
VLOOKUP($D716,月別収支!$A$2:$H$13,8,FALSE))</f>
        <v>0</v>
      </c>
      <c r="Y716" s="10">
        <f ca="1">-VLOOKUP($D716,月別収支!$A$2:$H$13,3,FALSE)</f>
        <v>-75000</v>
      </c>
      <c r="Z716" s="10">
        <f ca="1">-VLOOKUP($D716,月別収支!$A$2:$H$13,4,FALSE)</f>
        <v>-27000</v>
      </c>
      <c r="AA716" s="10">
        <f ca="1">-VLOOKUP($D716,月別収支!$A$2:$H$13,6,FALSE)</f>
        <v>-10000</v>
      </c>
      <c r="AB716" s="10">
        <f ca="1">-(
VLOOKUP($D716,月別収支!$A$2:$H$13,5,FALSE)+IF(AND(入力項目!$I$27&lt;=$A716,ISEVEN($A716-入力項目!$I$27),入力項目!$I$28=$D716),入力項目!$I$26,0)
+IF(入力項目!$K$26=TRUE,
IFERROR(VLOOKUP($K716,マイカーローン計算!C:P,13,FALSE),0),
IFERROR(
  IF(AND($C716&gt;0,MOD($C716,入力項目!$N$22)=0,$D716=入力項目!$N$23),入力項目!$N$24,0),
 0
)
)
)</f>
        <v>-20000</v>
      </c>
      <c r="AC716" s="10">
        <f ca="1">-IF($A716&lt;入力項目!$N$33,入力項目!$N$35,IF(AND($A716=入力項目!$N$33,$D716&lt;=入力項目!$N$34),入力項目!$N$35,0))</f>
        <v>0</v>
      </c>
      <c r="AD716">
        <f ca="1">-(
_xlfn.IFS(
P716&lt;=入力項目!$S$11,0,
AND(P716&gt;=入力項目!$S$11+1,P716&lt;=3),IFERROR(VLOOKUP(入力項目!$S$12,子育て関連マスタ!$I$4:$M$5,4,FALSE),0),
AND(P716&gt;=4,P716&lt;=6),IFERROR(VLOOKUP(入力項目!$S$13,子育て関連マスタ!$I$9:$M$12,4,FALSE),0),
AND(P716&gt;=7,P716&lt;=12),IFERROR(VLOOKUP(入力項目!$S$14,子育て関連マスタ!$I$16:$M$17,4,FALSE),0),
AND(P716&gt;=13,P716&lt;=15),IFERROR(VLOOKUP(入力項目!$S$15,子育て関連マスタ!$I$21:$M$22,4,FALSE),0),
AND(P716&gt;=16,P716&lt;=18),IFERROR(VLOOKUP(入力項目!$S$16,子育て関連マスタ!$I$26:$M$28,4,FALSE),0),
AND(P716&gt;=19,P716&lt;=20,入力項目!$S$16="高専"),IFERROR(VLOOKUP(入力項目!$S$16,子育て関連マスタ!$I$26:$M$28,4,FALSE),0),
AND(P716&gt;=19,P716&lt;=20,入力項目!$S$16&lt;&gt;"高専"),IFERROR(VLOOKUP(入力項目!$S$17,子育て関連マスタ!$I$32:$M$37,4,FALSE),0),
AND(P716&gt;=21,P716&lt;=22,入力項目!$S$16="高専"),IFERROR(VLOOKUP(入力項目!$S$17,子育て関連マスタ!$I$32:$M$34,4,FALSE),0),
AND(P716&gt;=21,P716&lt;=22,入力項目!$S$16&lt;&gt;"高専"),IFERROR(VLOOKUP(入力項目!$S$17,子育て関連マスタ!$I$32:$M$34,4,FALSE),0),
P716&gt;=23,0
) +
IF($D716=4,
  IFERROR(_xlfn.IFS(
  P716&lt;=入力項目!$S$11,0,
  AND(P716=入力項目!$S$11),IFERROR(VLOOKUP(入力項目!$S$12,子育て関連マスタ!$I$4:$M$5,2,FALSE),0),
  AND(P716=4),IFERROR(VLOOKUP(入力項目!$S$13,子育て関連マスタ!$I$9:$M$12,2,FALSE),0),
  AND(P716=7),IFERROR(VLOOKUP(入力項目!$S$14,子育て関連マスタ!$I$16:$M$17,2,FALSE),0),
  AND(P716=13),IFERROR(VLOOKUP(入力項目!$S$15,子育て関連マスタ!$I$21:$M$22,2,FALSE),0),
  AND(P716=16),IFERROR(VLOOKUP(入力項目!$S$16,子育て関連マスタ!$I$26:$M$28,2,FALSE),0),
  AND(P716=19,入力項目!$S$16&lt;&gt;"高専"),IFERROR(VLOOKUP(入力項目!$S$17,子育て関連マスタ!$I$32:$M$37,2,FALSE),0),
  AND(P716=21,入力項目!$S$16="高専"),IFERROR(VLOOKUP(入力項目!$S$17,子育て関連マスタ!$I$32:$M$37,2,FALSE),0),
  P716&gt;=22,0
  ),0),0
) +
IF(AND(P716&gt;=1,P716&lt;=15),IF($D716=入力項目!$S$8,入力項目!$S$3,0),0) +
IF(AND(P716&gt;=1,P716&lt;=15),IF($D716=5,入力項目!$S$4,0),0) +
IF(AND(P716&gt;=1,P716&lt;=15),IF($D716=12,入力項目!$S$5,0),0) +
IF(AND(入力項目!$S$7=$A716,入力項目!$S$8=$D716),子育て関連マスタ!$C$14,0) +
IFERROR(IF(AND(YEAR(EDATE(DATE(入力項目!$S$7,入力項目!$S$8,1),1))=$A716,MONTH(EDATE(DATE(入力項目!$S$7,入力項目!$S$8,1),1))=$D716),子育て関連マスタ!$C$15,0),0) +
IF(AND(OR(P716=3,P716=5,P716=7),$D716=11),子育て関連マスタ!$C$17,0) +
IF(AND(P716=20,$D716=1),子育て関連マスタ!$C$18,0) +
IF(AND(P716=20,$D716=1),
IFERROR(_xlfn.IFS(
入力項目!$S$10="男",子育て関連マスタ!$C$18,
入力項目!$S$10="女",子育て関連マスタ!$C$19
),0),0
) +
IF(AND(P716&gt;=入力項目!$S$18,P716&lt;=入力項目!$S$19),入力項目!$S$20,0) +
IF(AND(P716&gt;=入力項目!$S$21,P716&lt;=入力項目!$S$22),入力項目!$S$23,0) +
IF(AND(P716&gt;=入力項目!$S$24,P716&lt;=入力項目!$S$25),入力項目!$S$26,0)
)</f>
        <v>0</v>
      </c>
      <c r="AE716">
        <f ca="1">-(
_xlfn.IFS(
Q716&lt;=入力項目!$S$11,0,
AND(Q716&gt;=入力項目!$S$11+1,Q716&lt;=3),IFERROR(VLOOKUP(入力項目!$S$12,子育て関連マスタ!$I$4:$M$5,4,FALSE),0),
AND(Q716&gt;=4,Q716&lt;=6),IFERROR(VLOOKUP(入力項目!$S$13,子育て関連マスタ!$I$9:$M$12,4,FALSE),0),
AND(Q716&gt;=7,Q716&lt;=12),IFERROR(VLOOKUP(入力項目!$S$14,子育て関連マスタ!$I$16:$M$17,4,FALSE),0),
AND(Q716&gt;=13,Q716&lt;=15),IFERROR(VLOOKUP(入力項目!$S$15,子育て関連マスタ!$I$21:$M$22,4,FALSE),0),
AND(Q716&gt;=16,Q716&lt;=18),IFERROR(VLOOKUP(入力項目!$S$16,子育て関連マスタ!$I$26:$M$28,4,FALSE),0),
AND(Q716&gt;=19,Q716&lt;=20,入力項目!$S$16="高専"),IFERROR(VLOOKUP(入力項目!$S$16,子育て関連マスタ!$I$26:$M$28,4,FALSE),0),
AND(Q716&gt;=19,Q716&lt;=20,入力項目!$S$16&lt;&gt;"高専"),IFERROR(VLOOKUP(入力項目!$S$17,子育て関連マスタ!$I$32:$M$37,4,FALSE),0),
AND(Q716&gt;=21,Q716&lt;=22,入力項目!$S$16="高専"),IFERROR(VLOOKUP(入力項目!$S$17,子育て関連マスタ!$I$32:$M$34,4,FALSE),0),
AND(Q716&gt;=21,Q716&lt;=22,入力項目!$S$16&lt;&gt;"高専"),IFERROR(VLOOKUP(入力項目!$S$17,子育て関連マスタ!$I$32:$M$34,4,FALSE),0),
Q716&gt;=23,0
) +
IF($D716=4,
  IFERROR(_xlfn.IFS(
  Q716&lt;=入力項目!$S$11,0,
  AND(Q716=入力項目!$S$11),IFERROR(VLOOKUP(入力項目!$S$12,子育て関連マスタ!$I$4:$M$5,2,FALSE),0),
  AND(Q716=4),IFERROR(VLOOKUP(入力項目!$S$13,子育て関連マスタ!$I$9:$M$12,2,FALSE),0),
  AND(Q716=7),IFERROR(VLOOKUP(入力項目!$S$14,子育て関連マスタ!$I$16:$M$17,2,FALSE),0),
  AND(Q716=13),IFERROR(VLOOKUP(入力項目!$S$15,子育て関連マスタ!$I$21:$M$22,2,FALSE),0),
  AND(Q716=16),IFERROR(VLOOKUP(入力項目!$S$16,子育て関連マスタ!$I$26:$M$28,2,FALSE),0),
  AND(Q716=19,入力項目!$S$16&lt;&gt;"高専"),IFERROR(VLOOKUP(入力項目!$S$17,子育て関連マスタ!$I$32:$M$37,2,FALSE),0),
  AND(Q716=21,入力項目!$S$16="高専"),IFERROR(VLOOKUP(入力項目!$S$17,子育て関連マスタ!$I$32:$M$37,2,FALSE),0),
  Q716&gt;=22,0
  ),0),0
) +
IF(AND(Q716&gt;=1,Q716&lt;=15),IF($D716=入力項目!$S$8,入力項目!$S$3,0),0) +
IF(AND(Q716&gt;=1,Q716&lt;=15),IF($D716=5,入力項目!$S$4,0),0) +
IF(AND(Q716&gt;=1,Q716&lt;=15),IF($D716=12,入力項目!$S$5,0),0) +
IF(AND(入力項目!$S$7=$A716,入力項目!$S$8=$D716),子育て関連マスタ!$C$14,0) +
IFERROR(IF(AND(YEAR(EDATE(DATE(入力項目!$S$7,入力項目!$S$8,1),1))=$A716,MONTH(EDATE(DATE(入力項目!$S$7,入力項目!$S$8,1),1))=$D716),子育て関連マスタ!$C$15,0),0) +
IF(AND(OR(Q716=3,Q716=5,Q716=7),$D716=11),子育て関連マスタ!$C$17,0) +
IF(AND(Q716=20,$D716=1),子育て関連マスタ!$C$18,0) +
IF(AND(Q716=20,$D716=1),
IFERROR(_xlfn.IFS(
入力項目!$S$10="男",子育て関連マスタ!$C$18,
入力項目!$S$10="女",子育て関連マスタ!$C$19
),0),0
) +
IF(AND(Q716&gt;=入力項目!$S$18,Q716&lt;=入力項目!$S$19),入力項目!$S$20,0) +
IF(AND(Q716&gt;=入力項目!$S$21,Q716&lt;=入力項目!$S$22),入力項目!$S$23,0) +
IF(AND(Q716&gt;=入力項目!$S$24,Q716&lt;=入力項目!$S$25),入力項目!$S$26,0)
)</f>
        <v>0</v>
      </c>
      <c r="AF716">
        <f ca="1">-(
_xlfn.IFS(
R716&lt;=入力項目!$S$11,0,
AND(R716&gt;=入力項目!$S$11+1,R716&lt;=3),IFERROR(VLOOKUP(入力項目!$S$12,子育て関連マスタ!$I$4:$M$5,4,FALSE),0),
AND(R716&gt;=4,R716&lt;=6),IFERROR(VLOOKUP(入力項目!$S$13,子育て関連マスタ!$I$9:$M$12,4,FALSE),0),
AND(R716&gt;=7,R716&lt;=12),IFERROR(VLOOKUP(入力項目!$S$14,子育て関連マスタ!$I$16:$M$17,4,FALSE),0),
AND(R716&gt;=13,R716&lt;=15),IFERROR(VLOOKUP(入力項目!$S$15,子育て関連マスタ!$I$21:$M$22,4,FALSE),0),
AND(R716&gt;=16,R716&lt;=18),IFERROR(VLOOKUP(入力項目!$S$16,子育て関連マスタ!$I$26:$M$28,4,FALSE),0),
AND(R716&gt;=19,R716&lt;=20,入力項目!$S$16="高専"),IFERROR(VLOOKUP(入力項目!$S$16,子育て関連マスタ!$I$26:$M$28,4,FALSE),0),
AND(R716&gt;=19,R716&lt;=20,入力項目!$S$16&lt;&gt;"高専"),IFERROR(VLOOKUP(入力項目!$S$17,子育て関連マスタ!$I$32:$M$37,4,FALSE),0),
AND(R716&gt;=21,R716&lt;=22,入力項目!$S$16="高専"),IFERROR(VLOOKUP(入力項目!$S$17,子育て関連マスタ!$I$32:$M$34,4,FALSE),0),
AND(R716&gt;=21,R716&lt;=22,入力項目!$S$16&lt;&gt;"高専"),IFERROR(VLOOKUP(入力項目!$S$17,子育て関連マスタ!$I$32:$M$34,4,FALSE),0),
R716&gt;=23,0
) +
IF($D716=4,
  IFERROR(_xlfn.IFS(
  R716&lt;=入力項目!$S$11,0,
  AND(R716=入力項目!$S$11),IFERROR(VLOOKUP(入力項目!$S$12,子育て関連マスタ!$I$4:$M$5,2,FALSE),0),
  AND(R716=4),IFERROR(VLOOKUP(入力項目!$S$13,子育て関連マスタ!$I$9:$M$12,2,FALSE),0),
  AND(R716=7),IFERROR(VLOOKUP(入力項目!$S$14,子育て関連マスタ!$I$16:$M$17,2,FALSE),0),
  AND(R716=13),IFERROR(VLOOKUP(入力項目!$S$15,子育て関連マスタ!$I$21:$M$22,2,FALSE),0),
  AND(R716=16),IFERROR(VLOOKUP(入力項目!$S$16,子育て関連マスタ!$I$26:$M$28,2,FALSE),0),
  AND(R716=19,入力項目!$S$16&lt;&gt;"高専"),IFERROR(VLOOKUP(入力項目!$S$17,子育て関連マスタ!$I$32:$M$37,2,FALSE),0),
  AND(R716=21,入力項目!$S$16="高専"),IFERROR(VLOOKUP(入力項目!$S$17,子育て関連マスタ!$I$32:$M$37,2,FALSE),0),
  R716&gt;=22,0
  ),0),0
) +
IF(AND(R716&gt;=1,R716&lt;=15),IF($D716=入力項目!$S$8,入力項目!$S$3,0),0) +
IF(AND(R716&gt;=1,R716&lt;=15),IF($D716=5,入力項目!$S$4,0),0) +
IF(AND(R716&gt;=1,R716&lt;=15),IF($D716=12,入力項目!$S$5,0),0) +
IF(AND(入力項目!$S$7=$A716,入力項目!$S$8=$D716),子育て関連マスタ!$C$14,0) +
IFERROR(IF(AND(YEAR(EDATE(DATE(入力項目!$S$7,入力項目!$S$8,1),1))=$A716,MONTH(EDATE(DATE(入力項目!$S$7,入力項目!$S$8,1),1))=$D716),子育て関連マスタ!$C$15,0),0) +
IF(AND(OR(R716=3,R716=5,R716=7),$D716=11),子育て関連マスタ!$C$17,0) +
IF(AND(R716=20,$D716=1),子育て関連マスタ!$C$18,0) +
IF(AND(R716=20,$D716=1),
IFERROR(_xlfn.IFS(
入力項目!$S$10="男",子育て関連マスタ!$C$18,
入力項目!$S$10="女",子育て関連マスタ!$C$19
),0),0
) +
IF(AND(R716&gt;=入力項目!$S$18,R716&lt;=入力項目!$S$19),入力項目!$S$20,0) +
IF(AND(R716&gt;=入力項目!$S$21,R716&lt;=入力項目!$S$22),入力項目!$S$23,0) +
IF(AND(R716&gt;=入力項目!$S$24,R716&lt;=入力項目!$S$25),入力項目!$S$26,0)
)</f>
        <v>0</v>
      </c>
      <c r="AG716">
        <f ca="1">-(
_xlfn.IFS(
S716&lt;=入力項目!$S$11,0,
AND(S716&gt;=入力項目!$S$11+1,S716&lt;=3),IFERROR(VLOOKUP(入力項目!$S$12,子育て関連マスタ!$I$4:$M$5,4,FALSE),0),
AND(S716&gt;=4,S716&lt;=6),IFERROR(VLOOKUP(入力項目!$S$13,子育て関連マスタ!$I$9:$M$12,4,FALSE),0),
AND(S716&gt;=7,S716&lt;=12),IFERROR(VLOOKUP(入力項目!$S$14,子育て関連マスタ!$I$16:$M$17,4,FALSE),0),
AND(S716&gt;=13,S716&lt;=15),IFERROR(VLOOKUP(入力項目!$S$15,子育て関連マスタ!$I$21:$M$22,4,FALSE),0),
AND(S716&gt;=16,S716&lt;=18),IFERROR(VLOOKUP(入力項目!$S$16,子育て関連マスタ!$I$26:$M$28,4,FALSE),0),
AND(S716&gt;=19,S716&lt;=20,入力項目!$S$16="高専"),IFERROR(VLOOKUP(入力項目!$S$16,子育て関連マスタ!$I$26:$M$28,4,FALSE),0),
AND(S716&gt;=19,S716&lt;=20,入力項目!$S$16&lt;&gt;"高専"),IFERROR(VLOOKUP(入力項目!$S$17,子育て関連マスタ!$I$32:$M$37,4,FALSE),0),
AND(S716&gt;=21,S716&lt;=22,入力項目!$S$16="高専"),IFERROR(VLOOKUP(入力項目!$S$17,子育て関連マスタ!$I$32:$M$34,4,FALSE),0),
AND(S716&gt;=21,S716&lt;=22,入力項目!$S$16&lt;&gt;"高専"),IFERROR(VLOOKUP(入力項目!$S$17,子育て関連マスタ!$I$32:$M$34,4,FALSE),0),
S716&gt;=23,0
) +
IF($D716=4,
  IFERROR(_xlfn.IFS(
  S716&lt;=入力項目!$S$11,0,
  AND(S716=入力項目!$S$11),IFERROR(VLOOKUP(入力項目!$S$12,子育て関連マスタ!$I$4:$M$5,2,FALSE),0),
  AND(S716=4),IFERROR(VLOOKUP(入力項目!$S$13,子育て関連マスタ!$I$9:$M$12,2,FALSE),0),
  AND(S716=7),IFERROR(VLOOKUP(入力項目!$S$14,子育て関連マスタ!$I$16:$M$17,2,FALSE),0),
  AND(S716=13),IFERROR(VLOOKUP(入力項目!$S$15,子育て関連マスタ!$I$21:$M$22,2,FALSE),0),
  AND(S716=16),IFERROR(VLOOKUP(入力項目!$S$16,子育て関連マスタ!$I$26:$M$28,2,FALSE),0),
  AND(S716=19,入力項目!$S$16&lt;&gt;"高専"),IFERROR(VLOOKUP(入力項目!$S$17,子育て関連マスタ!$I$32:$M$37,2,FALSE),0),
  AND(S716=21,入力項目!$S$16="高専"),IFERROR(VLOOKUP(入力項目!$S$17,子育て関連マスタ!$I$32:$M$37,2,FALSE),0),
  S716&gt;=22,0
  ),0),0
) +
IF(AND(S716&gt;=1,S716&lt;=15),IF($D716=入力項目!$S$8,入力項目!$S$3,0),0) +
IF(AND(S716&gt;=1,S716&lt;=15),IF($D716=5,入力項目!$S$4,0),0) +
IF(AND(S716&gt;=1,S716&lt;=15),IF($D716=12,入力項目!$S$5,0),0) +
IF(AND(入力項目!$S$7=$A716,入力項目!$S$8=$D716),子育て関連マスタ!$C$14,0) +
IFERROR(IF(AND(YEAR(EDATE(DATE(入力項目!$S$7,入力項目!$S$8,1),1))=$A716,MONTH(EDATE(DATE(入力項目!$S$7,入力項目!$S$8,1),1))=$D716),子育て関連マスタ!$C$15,0),0) +
IF(AND(OR(S716=3,S716=5,S716=7),$D716=11),子育て関連マスタ!$C$17,0) +
IF(AND(S716=20,$D716=1),子育て関連マスタ!$C$18,0) +
IF(AND(S716=20,$D716=1),
IFERROR(_xlfn.IFS(
入力項目!$S$10="男",子育て関連マスタ!$C$18,
入力項目!$S$10="女",子育て関連マスタ!$C$19
),0),0
) +
IF(AND(S716&gt;=入力項目!$S$18,S716&lt;=入力項目!$S$19),入力項目!$S$20,0) +
IF(AND(S716&gt;=入力項目!$S$21,S716&lt;=入力項目!$S$22),入力項目!$S$23,0) +
IF(AND(S716&gt;=入力項目!$S$24,S716&lt;=入力項目!$S$25),入力項目!$S$26,0)
)</f>
        <v>0</v>
      </c>
      <c r="AH716">
        <f ca="1">-(
_xlfn.IFS(
T716&lt;=入力項目!$S$11,0,
AND(T716&gt;=入力項目!$S$11+1,T716&lt;=3),IFERROR(VLOOKUP(入力項目!$S$12,子育て関連マスタ!$I$4:$M$5,4,FALSE),0),
AND(T716&gt;=4,T716&lt;=6),IFERROR(VLOOKUP(入力項目!$S$13,子育て関連マスタ!$I$9:$M$12,4,FALSE),0),
AND(T716&gt;=7,T716&lt;=12),IFERROR(VLOOKUP(入力項目!$S$14,子育て関連マスタ!$I$16:$M$17,4,FALSE),0),
AND(T716&gt;=13,T716&lt;=15),IFERROR(VLOOKUP(入力項目!$S$15,子育て関連マスタ!$I$21:$M$22,4,FALSE),0),
AND(T716&gt;=16,T716&lt;=18),IFERROR(VLOOKUP(入力項目!$S$16,子育て関連マスタ!$I$26:$M$28,4,FALSE),0),
AND(T716&gt;=19,T716&lt;=20,入力項目!$S$16="高専"),IFERROR(VLOOKUP(入力項目!$S$16,子育て関連マスタ!$I$26:$M$28,4,FALSE),0),
AND(T716&gt;=19,T716&lt;=20,入力項目!$S$16&lt;&gt;"高専"),IFERROR(VLOOKUP(入力項目!$S$17,子育て関連マスタ!$I$32:$M$37,4,FALSE),0),
AND(T716&gt;=21,T716&lt;=22,入力項目!$S$16="高専"),IFERROR(VLOOKUP(入力項目!$S$17,子育て関連マスタ!$I$32:$M$34,4,FALSE),0),
AND(T716&gt;=21,T716&lt;=22,入力項目!$S$16&lt;&gt;"高専"),IFERROR(VLOOKUP(入力項目!$S$17,子育て関連マスタ!$I$32:$M$34,4,FALSE),0),
T716&gt;=23,0
) +
IF($D716=4,
  IFERROR(_xlfn.IFS(
  T716&lt;=入力項目!$S$11,0,
  AND(T716=入力項目!$S$11),IFERROR(VLOOKUP(入力項目!$S$12,子育て関連マスタ!$I$4:$M$5,2,FALSE),0),
  AND(T716=4),IFERROR(VLOOKUP(入力項目!$S$13,子育て関連マスタ!$I$9:$M$12,2,FALSE),0),
  AND(T716=7),IFERROR(VLOOKUP(入力項目!$S$14,子育て関連マスタ!$I$16:$M$17,2,FALSE),0),
  AND(T716=13),IFERROR(VLOOKUP(入力項目!$S$15,子育て関連マスタ!$I$21:$M$22,2,FALSE),0),
  AND(T716=16),IFERROR(VLOOKUP(入力項目!$S$16,子育て関連マスタ!$I$26:$M$28,2,FALSE),0),
  AND(T716=19,入力項目!$S$16&lt;&gt;"高専"),IFERROR(VLOOKUP(入力項目!$S$17,子育て関連マスタ!$I$32:$M$37,2,FALSE),0),
  AND(T716=21,入力項目!$S$16="高専"),IFERROR(VLOOKUP(入力項目!$S$17,子育て関連マスタ!$I$32:$M$37,2,FALSE),0),
  T716&gt;=22,0
  ),0),0
) +
IF(AND(T716&gt;=1,T716&lt;=15),IF($D716=入力項目!$S$8,入力項目!$S$3,0),0) +
IF(AND(T716&gt;=1,T716&lt;=15),IF($D716=5,入力項目!$S$4,0),0) +
IF(AND(T716&gt;=1,T716&lt;=15),IF($D716=12,入力項目!$S$5,0),0) +
IF(AND(入力項目!$S$7=$A716,入力項目!$S$8=$D716),子育て関連マスタ!$C$14,0) +
IFERROR(IF(AND(YEAR(EDATE(DATE(入力項目!$S$7,入力項目!$S$8,1),1))=$A716,MONTH(EDATE(DATE(入力項目!$S$7,入力項目!$S$8,1),1))=$D716),子育て関連マスタ!$C$15,0),0) +
IF(AND(OR(T716=3,T716=5,T716=7),$D716=11),子育て関連マスタ!$C$17,0) +
IF(AND(T716=20,$D716=1),子育て関連マスタ!$C$18,0) +
IF(AND(T716=20,$D716=1),
IFERROR(_xlfn.IFS(
入力項目!$S$10="男",子育て関連マスタ!$C$18,
入力項目!$S$10="女",子育て関連マスタ!$C$19
),0),0
) +
IF(AND(T716&gt;=入力項目!$S$18,T716&lt;=入力項目!$S$19),入力項目!$S$20,0) +
IF(AND(T716&gt;=入力項目!$S$21,T716&lt;=入力項目!$S$22),入力項目!$S$23,0) +
IF(AND(T716&gt;=入力項目!$S$24,T716&lt;=入力項目!$S$25),入力項目!$S$26,0)
)</f>
        <v>0</v>
      </c>
      <c r="AI716">
        <f ca="1">-(
_xlfn.IFS(
U716&lt;=入力項目!$S$11,0,
AND(U716&gt;=入力項目!$S$11+1,U716&lt;=3),IFERROR(VLOOKUP(入力項目!$S$12,子育て関連マスタ!$I$4:$M$5,4,FALSE),0),
AND(U716&gt;=4,U716&lt;=6),IFERROR(VLOOKUP(入力項目!$S$13,子育て関連マスタ!$I$9:$M$12,4,FALSE),0),
AND(U716&gt;=7,U716&lt;=12),IFERROR(VLOOKUP(入力項目!$S$14,子育て関連マスタ!$I$16:$M$17,4,FALSE),0),
AND(U716&gt;=13,U716&lt;=15),IFERROR(VLOOKUP(入力項目!$S$15,子育て関連マスタ!$I$21:$M$22,4,FALSE),0),
AND(U716&gt;=16,U716&lt;=18),IFERROR(VLOOKUP(入力項目!$S$16,子育て関連マスタ!$I$26:$M$28,4,FALSE),0),
AND(U716&gt;=19,U716&lt;=20,入力項目!$S$16="高専"),IFERROR(VLOOKUP(入力項目!$S$16,子育て関連マスタ!$I$26:$M$28,4,FALSE),0),
AND(U716&gt;=19,U716&lt;=20,入力項目!$S$16&lt;&gt;"高専"),IFERROR(VLOOKUP(入力項目!$S$17,子育て関連マスタ!$I$32:$M$37,4,FALSE),0),
AND(U716&gt;=21,U716&lt;=22,入力項目!$S$16="高専"),IFERROR(VLOOKUP(入力項目!$S$17,子育て関連マスタ!$I$32:$M$34,4,FALSE),0),
AND(U716&gt;=21,U716&lt;=22,入力項目!$S$16&lt;&gt;"高専"),IFERROR(VLOOKUP(入力項目!$S$17,子育て関連マスタ!$I$32:$M$34,4,FALSE),0),
U716&gt;=23,0
) +
IF($D716=4,
  IFERROR(_xlfn.IFS(
  U716&lt;=入力項目!$S$11,0,
  AND(U716=入力項目!$S$11),IFERROR(VLOOKUP(入力項目!$S$12,子育て関連マスタ!$I$4:$M$5,2,FALSE),0),
  AND(U716=4),IFERROR(VLOOKUP(入力項目!$S$13,子育て関連マスタ!$I$9:$M$12,2,FALSE),0),
  AND(U716=7),IFERROR(VLOOKUP(入力項目!$S$14,子育て関連マスタ!$I$16:$M$17,2,FALSE),0),
  AND(U716=13),IFERROR(VLOOKUP(入力項目!$S$15,子育て関連マスタ!$I$21:$M$22,2,FALSE),0),
  AND(U716=16),IFERROR(VLOOKUP(入力項目!$S$16,子育て関連マスタ!$I$26:$M$28,2,FALSE),0),
  AND(U716=19,入力項目!$S$16&lt;&gt;"高専"),IFERROR(VLOOKUP(入力項目!$S$17,子育て関連マスタ!$I$32:$M$37,2,FALSE),0),
  AND(U716=21,入力項目!$S$16="高専"),IFERROR(VLOOKUP(入力項目!$S$17,子育て関連マスタ!$I$32:$M$37,2,FALSE),0),
  U716&gt;=22,0
  ),0),0
) +
IF(AND(U716&gt;=1,U716&lt;=15),IF($D716=入力項目!$S$8,入力項目!$S$3,0),0) +
IF(AND(U716&gt;=1,U716&lt;=15),IF($D716=5,入力項目!$S$4,0),0) +
IF(AND(U716&gt;=1,U716&lt;=15),IF($D716=12,入力項目!$S$5,0),0) +
IF(AND(入力項目!$S$7=$A716,入力項目!$S$8=$D716),子育て関連マスタ!$C$14,0) +
IFERROR(IF(AND(YEAR(EDATE(DATE(入力項目!$S$7,入力項目!$S$8,1),1))=$A716,MONTH(EDATE(DATE(入力項目!$S$7,入力項目!$S$8,1),1))=$D716),子育て関連マスタ!$C$15,0),0) +
IF(AND(OR(U716=3,U716=5,U716=7),$D716=11),子育て関連マスタ!$C$17,0) +
IF(AND(U716=20,$D716=1),子育て関連マスタ!$C$18,0) +
IF(AND(U716=20,$D716=1),
IFERROR(_xlfn.IFS(
入力項目!$S$10="男",子育て関連マスタ!$C$18,
入力項目!$S$10="女",子育て関連マスタ!$C$19
),0),0
) +
IF(AND(U716&gt;=入力項目!$S$18,U716&lt;=入力項目!$S$19),入力項目!$S$20,0) +
IF(AND(U716&gt;=入力項目!$S$21,U716&lt;=入力項目!$S$22),入力項目!$S$23,0) +
IF(AND(U716&gt;=入力項目!$S$24,U716&lt;=入力項目!$S$25),入力項目!$S$26,0)
)</f>
        <v>0</v>
      </c>
      <c r="AJ716" s="10">
        <f ca="1">-VLOOKUP($D716,月別収支!$A$2:$H$13,7,FALSE)</f>
        <v>-20000</v>
      </c>
    </row>
    <row r="717" spans="1:36" x14ac:dyDescent="0.4">
      <c r="A717">
        <f t="shared" ca="1" si="190"/>
        <v>2084</v>
      </c>
      <c r="B717">
        <f t="shared" ca="1" si="197"/>
        <v>2083</v>
      </c>
      <c r="C717">
        <f t="shared" ca="1" si="198"/>
        <v>60</v>
      </c>
      <c r="D717">
        <f t="shared" ca="1" si="191"/>
        <v>3</v>
      </c>
      <c r="E717" t="str">
        <f t="shared" ca="1" si="192"/>
        <v>2084年3月</v>
      </c>
      <c r="F717">
        <f ca="1">IF(OR(入力項目!$N$5&lt;$A717,AND(入力項目!$N$5=$A717,入力項目!$N$6&lt;$D717)),IF(F716=0,1,IF(G717=12,F716+1,F716)),0)</f>
        <v>59</v>
      </c>
      <c r="G717">
        <f ca="1">IF(OR(入力項目!$N$5&lt;$A717,AND(入力項目!$N$5=$A717,入力項目!$N$6&lt;$D717)),IF(G716=12,1,G716+1),0)</f>
        <v>5</v>
      </c>
      <c r="H717" t="str">
        <f t="shared" ca="1" si="193"/>
        <v>59_5</v>
      </c>
      <c r="I717">
        <f ca="1">IF(
  IFERROR(AND($C717&gt;0,MOD($C717,入力項目!$N$22)=0,$D717=入力項目!$N$23), FALSE),
  1,
  IF(
    AND(I716&gt;0,J716=12),
    IF(I716=入力項目!$N$28, 0, I716+1),
    I716
  )
)</f>
        <v>0</v>
      </c>
      <c r="J717">
        <f ca="1">IF($D717=入力項目!$N$23,1,IFERROR(J716+1,1))</f>
        <v>10</v>
      </c>
      <c r="K717" t="str">
        <f t="shared" ca="1" si="194"/>
        <v>0_10</v>
      </c>
      <c r="L717">
        <f ca="1">L716+IF(入力項目!$D$4=$D717,1,0)</f>
        <v>88</v>
      </c>
      <c r="M717" t="str">
        <f t="shared" ca="1" si="195"/>
        <v>88歳</v>
      </c>
      <c r="N717">
        <f t="shared" ca="1" si="199"/>
        <v>89</v>
      </c>
      <c r="O717" t="str">
        <f t="shared" ca="1" si="196"/>
        <v>89歳</v>
      </c>
      <c r="P717">
        <f t="shared" ca="1" si="200"/>
        <v>63</v>
      </c>
      <c r="Q717">
        <f t="shared" ca="1" si="201"/>
        <v>61</v>
      </c>
      <c r="R717">
        <f t="shared" ca="1" si="202"/>
        <v>2084</v>
      </c>
      <c r="S717">
        <f t="shared" ca="1" si="203"/>
        <v>2084</v>
      </c>
      <c r="T717">
        <f t="shared" ca="1" si="204"/>
        <v>2084</v>
      </c>
      <c r="U717">
        <f t="shared" ca="1" si="205"/>
        <v>2084</v>
      </c>
      <c r="V717" s="10">
        <f t="shared" ca="1" si="206"/>
        <v>52347925</v>
      </c>
      <c r="W717" s="10">
        <f ca="1">IF($L717&lt;その他マスタ!$B$1,VLOOKUP($D717,月別収支!$A$2:$H$13,2,FALSE),その他マスタ!$B$3)+IF(AND($L717=その他マスタ!$B$1,入力項目!$I$9="あり",$D717=入力項目!$D$4),その他マスタ!$B$2,0)</f>
        <v>150000</v>
      </c>
      <c r="X717" s="10">
        <f ca="1">-IF(入力項目!$K$5=TRUE,
IF($F717+$G717&lt;3,VLOOKUP($D717,月別収支!$A$2:$H$13,8,FALSE),0)+IFERROR(VLOOKUP($H717,住宅ローン計算!C:P,13,FALSE),0)+IF($F717&gt;1,IF(OR($G717=3,$G717=6,$G717=9,$G717=12),ROUNDUP(入力項目!$N$18/4,0),0),0),
VLOOKUP($D717,月別収支!$A$2:$H$13,8,FALSE))</f>
        <v>0</v>
      </c>
      <c r="Y717" s="10">
        <f ca="1">-VLOOKUP($D717,月別収支!$A$2:$H$13,3,FALSE)</f>
        <v>-75000</v>
      </c>
      <c r="Z717" s="10">
        <f ca="1">-VLOOKUP($D717,月別収支!$A$2:$H$13,4,FALSE)</f>
        <v>-27000</v>
      </c>
      <c r="AA717" s="10">
        <f ca="1">-VLOOKUP($D717,月別収支!$A$2:$H$13,6,FALSE)</f>
        <v>-10000</v>
      </c>
      <c r="AB717" s="10">
        <f ca="1">-(
VLOOKUP($D717,月別収支!$A$2:$H$13,5,FALSE)+IF(AND(入力項目!$I$27&lt;=$A717,ISEVEN($A717-入力項目!$I$27),入力項目!$I$28=$D717),入力項目!$I$26,0)
+IF(入力項目!$K$26=TRUE,
IFERROR(VLOOKUP($K717,マイカーローン計算!C:P,13,FALSE),0),
IFERROR(
  IF(AND($C717&gt;0,MOD($C717,入力項目!$N$22)=0,$D717=入力項目!$N$23),入力項目!$N$24,0),
 0
)
)
)</f>
        <v>-20000</v>
      </c>
      <c r="AC717" s="10">
        <f ca="1">-IF($A717&lt;入力項目!$N$33,入力項目!$N$35,IF(AND($A717=入力項目!$N$33,$D717&lt;=入力項目!$N$34),入力項目!$N$35,0))</f>
        <v>0</v>
      </c>
      <c r="AD717">
        <f ca="1">-(
_xlfn.IFS(
P717&lt;=入力項目!$S$11,0,
AND(P717&gt;=入力項目!$S$11+1,P717&lt;=3),IFERROR(VLOOKUP(入力項目!$S$12,子育て関連マスタ!$I$4:$M$5,4,FALSE),0),
AND(P717&gt;=4,P717&lt;=6),IFERROR(VLOOKUP(入力項目!$S$13,子育て関連マスタ!$I$9:$M$12,4,FALSE),0),
AND(P717&gt;=7,P717&lt;=12),IFERROR(VLOOKUP(入力項目!$S$14,子育て関連マスタ!$I$16:$M$17,4,FALSE),0),
AND(P717&gt;=13,P717&lt;=15),IFERROR(VLOOKUP(入力項目!$S$15,子育て関連マスタ!$I$21:$M$22,4,FALSE),0),
AND(P717&gt;=16,P717&lt;=18),IFERROR(VLOOKUP(入力項目!$S$16,子育て関連マスタ!$I$26:$M$28,4,FALSE),0),
AND(P717&gt;=19,P717&lt;=20,入力項目!$S$16="高専"),IFERROR(VLOOKUP(入力項目!$S$16,子育て関連マスタ!$I$26:$M$28,4,FALSE),0),
AND(P717&gt;=19,P717&lt;=20,入力項目!$S$16&lt;&gt;"高専"),IFERROR(VLOOKUP(入力項目!$S$17,子育て関連マスタ!$I$32:$M$37,4,FALSE),0),
AND(P717&gt;=21,P717&lt;=22,入力項目!$S$16="高専"),IFERROR(VLOOKUP(入力項目!$S$17,子育て関連マスタ!$I$32:$M$34,4,FALSE),0),
AND(P717&gt;=21,P717&lt;=22,入力項目!$S$16&lt;&gt;"高専"),IFERROR(VLOOKUP(入力項目!$S$17,子育て関連マスタ!$I$32:$M$34,4,FALSE),0),
P717&gt;=23,0
) +
IF($D717=4,
  IFERROR(_xlfn.IFS(
  P717&lt;=入力項目!$S$11,0,
  AND(P717=入力項目!$S$11),IFERROR(VLOOKUP(入力項目!$S$12,子育て関連マスタ!$I$4:$M$5,2,FALSE),0),
  AND(P717=4),IFERROR(VLOOKUP(入力項目!$S$13,子育て関連マスタ!$I$9:$M$12,2,FALSE),0),
  AND(P717=7),IFERROR(VLOOKUP(入力項目!$S$14,子育て関連マスタ!$I$16:$M$17,2,FALSE),0),
  AND(P717=13),IFERROR(VLOOKUP(入力項目!$S$15,子育て関連マスタ!$I$21:$M$22,2,FALSE),0),
  AND(P717=16),IFERROR(VLOOKUP(入力項目!$S$16,子育て関連マスタ!$I$26:$M$28,2,FALSE),0),
  AND(P717=19,入力項目!$S$16&lt;&gt;"高専"),IFERROR(VLOOKUP(入力項目!$S$17,子育て関連マスタ!$I$32:$M$37,2,FALSE),0),
  AND(P717=21,入力項目!$S$16="高専"),IFERROR(VLOOKUP(入力項目!$S$17,子育て関連マスタ!$I$32:$M$37,2,FALSE),0),
  P717&gt;=22,0
  ),0),0
) +
IF(AND(P717&gt;=1,P717&lt;=15),IF($D717=入力項目!$S$8,入力項目!$S$3,0),0) +
IF(AND(P717&gt;=1,P717&lt;=15),IF($D717=5,入力項目!$S$4,0),0) +
IF(AND(P717&gt;=1,P717&lt;=15),IF($D717=12,入力項目!$S$5,0),0) +
IF(AND(入力項目!$S$7=$A717,入力項目!$S$8=$D717),子育て関連マスタ!$C$14,0) +
IFERROR(IF(AND(YEAR(EDATE(DATE(入力項目!$S$7,入力項目!$S$8,1),1))=$A717,MONTH(EDATE(DATE(入力項目!$S$7,入力項目!$S$8,1),1))=$D717),子育て関連マスタ!$C$15,0),0) +
IF(AND(OR(P717=3,P717=5,P717=7),$D717=11),子育て関連マスタ!$C$17,0) +
IF(AND(P717=20,$D717=1),子育て関連マスタ!$C$18,0) +
IF(AND(P717=20,$D717=1),
IFERROR(_xlfn.IFS(
入力項目!$S$10="男",子育て関連マスタ!$C$18,
入力項目!$S$10="女",子育て関連マスタ!$C$19
),0),0
) +
IF(AND(P717&gt;=入力項目!$S$18,P717&lt;=入力項目!$S$19),入力項目!$S$20,0) +
IF(AND(P717&gt;=入力項目!$S$21,P717&lt;=入力項目!$S$22),入力項目!$S$23,0) +
IF(AND(P717&gt;=入力項目!$S$24,P717&lt;=入力項目!$S$25),入力項目!$S$26,0)
)</f>
        <v>0</v>
      </c>
      <c r="AE717">
        <f ca="1">-(
_xlfn.IFS(
Q717&lt;=入力項目!$S$11,0,
AND(Q717&gt;=入力項目!$S$11+1,Q717&lt;=3),IFERROR(VLOOKUP(入力項目!$S$12,子育て関連マスタ!$I$4:$M$5,4,FALSE),0),
AND(Q717&gt;=4,Q717&lt;=6),IFERROR(VLOOKUP(入力項目!$S$13,子育て関連マスタ!$I$9:$M$12,4,FALSE),0),
AND(Q717&gt;=7,Q717&lt;=12),IFERROR(VLOOKUP(入力項目!$S$14,子育て関連マスタ!$I$16:$M$17,4,FALSE),0),
AND(Q717&gt;=13,Q717&lt;=15),IFERROR(VLOOKUP(入力項目!$S$15,子育て関連マスタ!$I$21:$M$22,4,FALSE),0),
AND(Q717&gt;=16,Q717&lt;=18),IFERROR(VLOOKUP(入力項目!$S$16,子育て関連マスタ!$I$26:$M$28,4,FALSE),0),
AND(Q717&gt;=19,Q717&lt;=20,入力項目!$S$16="高専"),IFERROR(VLOOKUP(入力項目!$S$16,子育て関連マスタ!$I$26:$M$28,4,FALSE),0),
AND(Q717&gt;=19,Q717&lt;=20,入力項目!$S$16&lt;&gt;"高専"),IFERROR(VLOOKUP(入力項目!$S$17,子育て関連マスタ!$I$32:$M$37,4,FALSE),0),
AND(Q717&gt;=21,Q717&lt;=22,入力項目!$S$16="高専"),IFERROR(VLOOKUP(入力項目!$S$17,子育て関連マスタ!$I$32:$M$34,4,FALSE),0),
AND(Q717&gt;=21,Q717&lt;=22,入力項目!$S$16&lt;&gt;"高専"),IFERROR(VLOOKUP(入力項目!$S$17,子育て関連マスタ!$I$32:$M$34,4,FALSE),0),
Q717&gt;=23,0
) +
IF($D717=4,
  IFERROR(_xlfn.IFS(
  Q717&lt;=入力項目!$S$11,0,
  AND(Q717=入力項目!$S$11),IFERROR(VLOOKUP(入力項目!$S$12,子育て関連マスタ!$I$4:$M$5,2,FALSE),0),
  AND(Q717=4),IFERROR(VLOOKUP(入力項目!$S$13,子育て関連マスタ!$I$9:$M$12,2,FALSE),0),
  AND(Q717=7),IFERROR(VLOOKUP(入力項目!$S$14,子育て関連マスタ!$I$16:$M$17,2,FALSE),0),
  AND(Q717=13),IFERROR(VLOOKUP(入力項目!$S$15,子育て関連マスタ!$I$21:$M$22,2,FALSE),0),
  AND(Q717=16),IFERROR(VLOOKUP(入力項目!$S$16,子育て関連マスタ!$I$26:$M$28,2,FALSE),0),
  AND(Q717=19,入力項目!$S$16&lt;&gt;"高専"),IFERROR(VLOOKUP(入力項目!$S$17,子育て関連マスタ!$I$32:$M$37,2,FALSE),0),
  AND(Q717=21,入力項目!$S$16="高専"),IFERROR(VLOOKUP(入力項目!$S$17,子育て関連マスタ!$I$32:$M$37,2,FALSE),0),
  Q717&gt;=22,0
  ),0),0
) +
IF(AND(Q717&gt;=1,Q717&lt;=15),IF($D717=入力項目!$S$8,入力項目!$S$3,0),0) +
IF(AND(Q717&gt;=1,Q717&lt;=15),IF($D717=5,入力項目!$S$4,0),0) +
IF(AND(Q717&gt;=1,Q717&lt;=15),IF($D717=12,入力項目!$S$5,0),0) +
IF(AND(入力項目!$S$7=$A717,入力項目!$S$8=$D717),子育て関連マスタ!$C$14,0) +
IFERROR(IF(AND(YEAR(EDATE(DATE(入力項目!$S$7,入力項目!$S$8,1),1))=$A717,MONTH(EDATE(DATE(入力項目!$S$7,入力項目!$S$8,1),1))=$D717),子育て関連マスタ!$C$15,0),0) +
IF(AND(OR(Q717=3,Q717=5,Q717=7),$D717=11),子育て関連マスタ!$C$17,0) +
IF(AND(Q717=20,$D717=1),子育て関連マスタ!$C$18,0) +
IF(AND(Q717=20,$D717=1),
IFERROR(_xlfn.IFS(
入力項目!$S$10="男",子育て関連マスタ!$C$18,
入力項目!$S$10="女",子育て関連マスタ!$C$19
),0),0
) +
IF(AND(Q717&gt;=入力項目!$S$18,Q717&lt;=入力項目!$S$19),入力項目!$S$20,0) +
IF(AND(Q717&gt;=入力項目!$S$21,Q717&lt;=入力項目!$S$22),入力項目!$S$23,0) +
IF(AND(Q717&gt;=入力項目!$S$24,Q717&lt;=入力項目!$S$25),入力項目!$S$26,0)
)</f>
        <v>0</v>
      </c>
      <c r="AF717">
        <f ca="1">-(
_xlfn.IFS(
R717&lt;=入力項目!$S$11,0,
AND(R717&gt;=入力項目!$S$11+1,R717&lt;=3),IFERROR(VLOOKUP(入力項目!$S$12,子育て関連マスタ!$I$4:$M$5,4,FALSE),0),
AND(R717&gt;=4,R717&lt;=6),IFERROR(VLOOKUP(入力項目!$S$13,子育て関連マスタ!$I$9:$M$12,4,FALSE),0),
AND(R717&gt;=7,R717&lt;=12),IFERROR(VLOOKUP(入力項目!$S$14,子育て関連マスタ!$I$16:$M$17,4,FALSE),0),
AND(R717&gt;=13,R717&lt;=15),IFERROR(VLOOKUP(入力項目!$S$15,子育て関連マスタ!$I$21:$M$22,4,FALSE),0),
AND(R717&gt;=16,R717&lt;=18),IFERROR(VLOOKUP(入力項目!$S$16,子育て関連マスタ!$I$26:$M$28,4,FALSE),0),
AND(R717&gt;=19,R717&lt;=20,入力項目!$S$16="高専"),IFERROR(VLOOKUP(入力項目!$S$16,子育て関連マスタ!$I$26:$M$28,4,FALSE),0),
AND(R717&gt;=19,R717&lt;=20,入力項目!$S$16&lt;&gt;"高専"),IFERROR(VLOOKUP(入力項目!$S$17,子育て関連マスタ!$I$32:$M$37,4,FALSE),0),
AND(R717&gt;=21,R717&lt;=22,入力項目!$S$16="高専"),IFERROR(VLOOKUP(入力項目!$S$17,子育て関連マスタ!$I$32:$M$34,4,FALSE),0),
AND(R717&gt;=21,R717&lt;=22,入力項目!$S$16&lt;&gt;"高専"),IFERROR(VLOOKUP(入力項目!$S$17,子育て関連マスタ!$I$32:$M$34,4,FALSE),0),
R717&gt;=23,0
) +
IF($D717=4,
  IFERROR(_xlfn.IFS(
  R717&lt;=入力項目!$S$11,0,
  AND(R717=入力項目!$S$11),IFERROR(VLOOKUP(入力項目!$S$12,子育て関連マスタ!$I$4:$M$5,2,FALSE),0),
  AND(R717=4),IFERROR(VLOOKUP(入力項目!$S$13,子育て関連マスタ!$I$9:$M$12,2,FALSE),0),
  AND(R717=7),IFERROR(VLOOKUP(入力項目!$S$14,子育て関連マスタ!$I$16:$M$17,2,FALSE),0),
  AND(R717=13),IFERROR(VLOOKUP(入力項目!$S$15,子育て関連マスタ!$I$21:$M$22,2,FALSE),0),
  AND(R717=16),IFERROR(VLOOKUP(入力項目!$S$16,子育て関連マスタ!$I$26:$M$28,2,FALSE),0),
  AND(R717=19,入力項目!$S$16&lt;&gt;"高専"),IFERROR(VLOOKUP(入力項目!$S$17,子育て関連マスタ!$I$32:$M$37,2,FALSE),0),
  AND(R717=21,入力項目!$S$16="高専"),IFERROR(VLOOKUP(入力項目!$S$17,子育て関連マスタ!$I$32:$M$37,2,FALSE),0),
  R717&gt;=22,0
  ),0),0
) +
IF(AND(R717&gt;=1,R717&lt;=15),IF($D717=入力項目!$S$8,入力項目!$S$3,0),0) +
IF(AND(R717&gt;=1,R717&lt;=15),IF($D717=5,入力項目!$S$4,0),0) +
IF(AND(R717&gt;=1,R717&lt;=15),IF($D717=12,入力項目!$S$5,0),0) +
IF(AND(入力項目!$S$7=$A717,入力項目!$S$8=$D717),子育て関連マスタ!$C$14,0) +
IFERROR(IF(AND(YEAR(EDATE(DATE(入力項目!$S$7,入力項目!$S$8,1),1))=$A717,MONTH(EDATE(DATE(入力項目!$S$7,入力項目!$S$8,1),1))=$D717),子育て関連マスタ!$C$15,0),0) +
IF(AND(OR(R717=3,R717=5,R717=7),$D717=11),子育て関連マスタ!$C$17,0) +
IF(AND(R717=20,$D717=1),子育て関連マスタ!$C$18,0) +
IF(AND(R717=20,$D717=1),
IFERROR(_xlfn.IFS(
入力項目!$S$10="男",子育て関連マスタ!$C$18,
入力項目!$S$10="女",子育て関連マスタ!$C$19
),0),0
) +
IF(AND(R717&gt;=入力項目!$S$18,R717&lt;=入力項目!$S$19),入力項目!$S$20,0) +
IF(AND(R717&gt;=入力項目!$S$21,R717&lt;=入力項目!$S$22),入力項目!$S$23,0) +
IF(AND(R717&gt;=入力項目!$S$24,R717&lt;=入力項目!$S$25),入力項目!$S$26,0)
)</f>
        <v>0</v>
      </c>
      <c r="AG717">
        <f ca="1">-(
_xlfn.IFS(
S717&lt;=入力項目!$S$11,0,
AND(S717&gt;=入力項目!$S$11+1,S717&lt;=3),IFERROR(VLOOKUP(入力項目!$S$12,子育て関連マスタ!$I$4:$M$5,4,FALSE),0),
AND(S717&gt;=4,S717&lt;=6),IFERROR(VLOOKUP(入力項目!$S$13,子育て関連マスタ!$I$9:$M$12,4,FALSE),0),
AND(S717&gt;=7,S717&lt;=12),IFERROR(VLOOKUP(入力項目!$S$14,子育て関連マスタ!$I$16:$M$17,4,FALSE),0),
AND(S717&gt;=13,S717&lt;=15),IFERROR(VLOOKUP(入力項目!$S$15,子育て関連マスタ!$I$21:$M$22,4,FALSE),0),
AND(S717&gt;=16,S717&lt;=18),IFERROR(VLOOKUP(入力項目!$S$16,子育て関連マスタ!$I$26:$M$28,4,FALSE),0),
AND(S717&gt;=19,S717&lt;=20,入力項目!$S$16="高専"),IFERROR(VLOOKUP(入力項目!$S$16,子育て関連マスタ!$I$26:$M$28,4,FALSE),0),
AND(S717&gt;=19,S717&lt;=20,入力項目!$S$16&lt;&gt;"高専"),IFERROR(VLOOKUP(入力項目!$S$17,子育て関連マスタ!$I$32:$M$37,4,FALSE),0),
AND(S717&gt;=21,S717&lt;=22,入力項目!$S$16="高専"),IFERROR(VLOOKUP(入力項目!$S$17,子育て関連マスタ!$I$32:$M$34,4,FALSE),0),
AND(S717&gt;=21,S717&lt;=22,入力項目!$S$16&lt;&gt;"高専"),IFERROR(VLOOKUP(入力項目!$S$17,子育て関連マスタ!$I$32:$M$34,4,FALSE),0),
S717&gt;=23,0
) +
IF($D717=4,
  IFERROR(_xlfn.IFS(
  S717&lt;=入力項目!$S$11,0,
  AND(S717=入力項目!$S$11),IFERROR(VLOOKUP(入力項目!$S$12,子育て関連マスタ!$I$4:$M$5,2,FALSE),0),
  AND(S717=4),IFERROR(VLOOKUP(入力項目!$S$13,子育て関連マスタ!$I$9:$M$12,2,FALSE),0),
  AND(S717=7),IFERROR(VLOOKUP(入力項目!$S$14,子育て関連マスタ!$I$16:$M$17,2,FALSE),0),
  AND(S717=13),IFERROR(VLOOKUP(入力項目!$S$15,子育て関連マスタ!$I$21:$M$22,2,FALSE),0),
  AND(S717=16),IFERROR(VLOOKUP(入力項目!$S$16,子育て関連マスタ!$I$26:$M$28,2,FALSE),0),
  AND(S717=19,入力項目!$S$16&lt;&gt;"高専"),IFERROR(VLOOKUP(入力項目!$S$17,子育て関連マスタ!$I$32:$M$37,2,FALSE),0),
  AND(S717=21,入力項目!$S$16="高専"),IFERROR(VLOOKUP(入力項目!$S$17,子育て関連マスタ!$I$32:$M$37,2,FALSE),0),
  S717&gt;=22,0
  ),0),0
) +
IF(AND(S717&gt;=1,S717&lt;=15),IF($D717=入力項目!$S$8,入力項目!$S$3,0),0) +
IF(AND(S717&gt;=1,S717&lt;=15),IF($D717=5,入力項目!$S$4,0),0) +
IF(AND(S717&gt;=1,S717&lt;=15),IF($D717=12,入力項目!$S$5,0),0) +
IF(AND(入力項目!$S$7=$A717,入力項目!$S$8=$D717),子育て関連マスタ!$C$14,0) +
IFERROR(IF(AND(YEAR(EDATE(DATE(入力項目!$S$7,入力項目!$S$8,1),1))=$A717,MONTH(EDATE(DATE(入力項目!$S$7,入力項目!$S$8,1),1))=$D717),子育て関連マスタ!$C$15,0),0) +
IF(AND(OR(S717=3,S717=5,S717=7),$D717=11),子育て関連マスタ!$C$17,0) +
IF(AND(S717=20,$D717=1),子育て関連マスタ!$C$18,0) +
IF(AND(S717=20,$D717=1),
IFERROR(_xlfn.IFS(
入力項目!$S$10="男",子育て関連マスタ!$C$18,
入力項目!$S$10="女",子育て関連マスタ!$C$19
),0),0
) +
IF(AND(S717&gt;=入力項目!$S$18,S717&lt;=入力項目!$S$19),入力項目!$S$20,0) +
IF(AND(S717&gt;=入力項目!$S$21,S717&lt;=入力項目!$S$22),入力項目!$S$23,0) +
IF(AND(S717&gt;=入力項目!$S$24,S717&lt;=入力項目!$S$25),入力項目!$S$26,0)
)</f>
        <v>0</v>
      </c>
      <c r="AH717">
        <f ca="1">-(
_xlfn.IFS(
T717&lt;=入力項目!$S$11,0,
AND(T717&gt;=入力項目!$S$11+1,T717&lt;=3),IFERROR(VLOOKUP(入力項目!$S$12,子育て関連マスタ!$I$4:$M$5,4,FALSE),0),
AND(T717&gt;=4,T717&lt;=6),IFERROR(VLOOKUP(入力項目!$S$13,子育て関連マスタ!$I$9:$M$12,4,FALSE),0),
AND(T717&gt;=7,T717&lt;=12),IFERROR(VLOOKUP(入力項目!$S$14,子育て関連マスタ!$I$16:$M$17,4,FALSE),0),
AND(T717&gt;=13,T717&lt;=15),IFERROR(VLOOKUP(入力項目!$S$15,子育て関連マスタ!$I$21:$M$22,4,FALSE),0),
AND(T717&gt;=16,T717&lt;=18),IFERROR(VLOOKUP(入力項目!$S$16,子育て関連マスタ!$I$26:$M$28,4,FALSE),0),
AND(T717&gt;=19,T717&lt;=20,入力項目!$S$16="高専"),IFERROR(VLOOKUP(入力項目!$S$16,子育て関連マスタ!$I$26:$M$28,4,FALSE),0),
AND(T717&gt;=19,T717&lt;=20,入力項目!$S$16&lt;&gt;"高専"),IFERROR(VLOOKUP(入力項目!$S$17,子育て関連マスタ!$I$32:$M$37,4,FALSE),0),
AND(T717&gt;=21,T717&lt;=22,入力項目!$S$16="高専"),IFERROR(VLOOKUP(入力項目!$S$17,子育て関連マスタ!$I$32:$M$34,4,FALSE),0),
AND(T717&gt;=21,T717&lt;=22,入力項目!$S$16&lt;&gt;"高専"),IFERROR(VLOOKUP(入力項目!$S$17,子育て関連マスタ!$I$32:$M$34,4,FALSE),0),
T717&gt;=23,0
) +
IF($D717=4,
  IFERROR(_xlfn.IFS(
  T717&lt;=入力項目!$S$11,0,
  AND(T717=入力項目!$S$11),IFERROR(VLOOKUP(入力項目!$S$12,子育て関連マスタ!$I$4:$M$5,2,FALSE),0),
  AND(T717=4),IFERROR(VLOOKUP(入力項目!$S$13,子育て関連マスタ!$I$9:$M$12,2,FALSE),0),
  AND(T717=7),IFERROR(VLOOKUP(入力項目!$S$14,子育て関連マスタ!$I$16:$M$17,2,FALSE),0),
  AND(T717=13),IFERROR(VLOOKUP(入力項目!$S$15,子育て関連マスタ!$I$21:$M$22,2,FALSE),0),
  AND(T717=16),IFERROR(VLOOKUP(入力項目!$S$16,子育て関連マスタ!$I$26:$M$28,2,FALSE),0),
  AND(T717=19,入力項目!$S$16&lt;&gt;"高専"),IFERROR(VLOOKUP(入力項目!$S$17,子育て関連マスタ!$I$32:$M$37,2,FALSE),0),
  AND(T717=21,入力項目!$S$16="高専"),IFERROR(VLOOKUP(入力項目!$S$17,子育て関連マスタ!$I$32:$M$37,2,FALSE),0),
  T717&gt;=22,0
  ),0),0
) +
IF(AND(T717&gt;=1,T717&lt;=15),IF($D717=入力項目!$S$8,入力項目!$S$3,0),0) +
IF(AND(T717&gt;=1,T717&lt;=15),IF($D717=5,入力項目!$S$4,0),0) +
IF(AND(T717&gt;=1,T717&lt;=15),IF($D717=12,入力項目!$S$5,0),0) +
IF(AND(入力項目!$S$7=$A717,入力項目!$S$8=$D717),子育て関連マスタ!$C$14,0) +
IFERROR(IF(AND(YEAR(EDATE(DATE(入力項目!$S$7,入力項目!$S$8,1),1))=$A717,MONTH(EDATE(DATE(入力項目!$S$7,入力項目!$S$8,1),1))=$D717),子育て関連マスタ!$C$15,0),0) +
IF(AND(OR(T717=3,T717=5,T717=7),$D717=11),子育て関連マスタ!$C$17,0) +
IF(AND(T717=20,$D717=1),子育て関連マスタ!$C$18,0) +
IF(AND(T717=20,$D717=1),
IFERROR(_xlfn.IFS(
入力項目!$S$10="男",子育て関連マスタ!$C$18,
入力項目!$S$10="女",子育て関連マスタ!$C$19
),0),0
) +
IF(AND(T717&gt;=入力項目!$S$18,T717&lt;=入力項目!$S$19),入力項目!$S$20,0) +
IF(AND(T717&gt;=入力項目!$S$21,T717&lt;=入力項目!$S$22),入力項目!$S$23,0) +
IF(AND(T717&gt;=入力項目!$S$24,T717&lt;=入力項目!$S$25),入力項目!$S$26,0)
)</f>
        <v>0</v>
      </c>
      <c r="AI717">
        <f ca="1">-(
_xlfn.IFS(
U717&lt;=入力項目!$S$11,0,
AND(U717&gt;=入力項目!$S$11+1,U717&lt;=3),IFERROR(VLOOKUP(入力項目!$S$12,子育て関連マスタ!$I$4:$M$5,4,FALSE),0),
AND(U717&gt;=4,U717&lt;=6),IFERROR(VLOOKUP(入力項目!$S$13,子育て関連マスタ!$I$9:$M$12,4,FALSE),0),
AND(U717&gt;=7,U717&lt;=12),IFERROR(VLOOKUP(入力項目!$S$14,子育て関連マスタ!$I$16:$M$17,4,FALSE),0),
AND(U717&gt;=13,U717&lt;=15),IFERROR(VLOOKUP(入力項目!$S$15,子育て関連マスタ!$I$21:$M$22,4,FALSE),0),
AND(U717&gt;=16,U717&lt;=18),IFERROR(VLOOKUP(入力項目!$S$16,子育て関連マスタ!$I$26:$M$28,4,FALSE),0),
AND(U717&gt;=19,U717&lt;=20,入力項目!$S$16="高専"),IFERROR(VLOOKUP(入力項目!$S$16,子育て関連マスタ!$I$26:$M$28,4,FALSE),0),
AND(U717&gt;=19,U717&lt;=20,入力項目!$S$16&lt;&gt;"高専"),IFERROR(VLOOKUP(入力項目!$S$17,子育て関連マスタ!$I$32:$M$37,4,FALSE),0),
AND(U717&gt;=21,U717&lt;=22,入力項目!$S$16="高専"),IFERROR(VLOOKUP(入力項目!$S$17,子育て関連マスタ!$I$32:$M$34,4,FALSE),0),
AND(U717&gt;=21,U717&lt;=22,入力項目!$S$16&lt;&gt;"高専"),IFERROR(VLOOKUP(入力項目!$S$17,子育て関連マスタ!$I$32:$M$34,4,FALSE),0),
U717&gt;=23,0
) +
IF($D717=4,
  IFERROR(_xlfn.IFS(
  U717&lt;=入力項目!$S$11,0,
  AND(U717=入力項目!$S$11),IFERROR(VLOOKUP(入力項目!$S$12,子育て関連マスタ!$I$4:$M$5,2,FALSE),0),
  AND(U717=4),IFERROR(VLOOKUP(入力項目!$S$13,子育て関連マスタ!$I$9:$M$12,2,FALSE),0),
  AND(U717=7),IFERROR(VLOOKUP(入力項目!$S$14,子育て関連マスタ!$I$16:$M$17,2,FALSE),0),
  AND(U717=13),IFERROR(VLOOKUP(入力項目!$S$15,子育て関連マスタ!$I$21:$M$22,2,FALSE),0),
  AND(U717=16),IFERROR(VLOOKUP(入力項目!$S$16,子育て関連マスタ!$I$26:$M$28,2,FALSE),0),
  AND(U717=19,入力項目!$S$16&lt;&gt;"高専"),IFERROR(VLOOKUP(入力項目!$S$17,子育て関連マスタ!$I$32:$M$37,2,FALSE),0),
  AND(U717=21,入力項目!$S$16="高専"),IFERROR(VLOOKUP(入力項目!$S$17,子育て関連マスタ!$I$32:$M$37,2,FALSE),0),
  U717&gt;=22,0
  ),0),0
) +
IF(AND(U717&gt;=1,U717&lt;=15),IF($D717=入力項目!$S$8,入力項目!$S$3,0),0) +
IF(AND(U717&gt;=1,U717&lt;=15),IF($D717=5,入力項目!$S$4,0),0) +
IF(AND(U717&gt;=1,U717&lt;=15),IF($D717=12,入力項目!$S$5,0),0) +
IF(AND(入力項目!$S$7=$A717,入力項目!$S$8=$D717),子育て関連マスタ!$C$14,0) +
IFERROR(IF(AND(YEAR(EDATE(DATE(入力項目!$S$7,入力項目!$S$8,1),1))=$A717,MONTH(EDATE(DATE(入力項目!$S$7,入力項目!$S$8,1),1))=$D717),子育て関連マスタ!$C$15,0),0) +
IF(AND(OR(U717=3,U717=5,U717=7),$D717=11),子育て関連マスタ!$C$17,0) +
IF(AND(U717=20,$D717=1),子育て関連マスタ!$C$18,0) +
IF(AND(U717=20,$D717=1),
IFERROR(_xlfn.IFS(
入力項目!$S$10="男",子育て関連マスタ!$C$18,
入力項目!$S$10="女",子育て関連マスタ!$C$19
),0),0
) +
IF(AND(U717&gt;=入力項目!$S$18,U717&lt;=入力項目!$S$19),入力項目!$S$20,0) +
IF(AND(U717&gt;=入力項目!$S$21,U717&lt;=入力項目!$S$22),入力項目!$S$23,0) +
IF(AND(U717&gt;=入力項目!$S$24,U717&lt;=入力項目!$S$25),入力項目!$S$26,0)
)</f>
        <v>0</v>
      </c>
      <c r="AJ717" s="10">
        <f ca="1">-VLOOKUP($D717,月別収支!$A$2:$H$13,7,FALSE)</f>
        <v>-20000</v>
      </c>
    </row>
    <row r="718" spans="1:36" x14ac:dyDescent="0.4">
      <c r="A718">
        <f t="shared" ca="1" si="190"/>
        <v>2084</v>
      </c>
      <c r="B718">
        <f t="shared" ca="1" si="197"/>
        <v>2084</v>
      </c>
      <c r="C718">
        <f t="shared" ca="1" si="198"/>
        <v>60</v>
      </c>
      <c r="D718">
        <f t="shared" ca="1" si="191"/>
        <v>4</v>
      </c>
      <c r="E718" t="str">
        <f t="shared" ca="1" si="192"/>
        <v>2084年4月</v>
      </c>
      <c r="F718">
        <f ca="1">IF(OR(入力項目!$N$5&lt;$A718,AND(入力項目!$N$5=$A718,入力項目!$N$6&lt;$D718)),IF(F717=0,1,IF(G718=12,F717+1,F717)),0)</f>
        <v>59</v>
      </c>
      <c r="G718">
        <f ca="1">IF(OR(入力項目!$N$5&lt;$A718,AND(入力項目!$N$5=$A718,入力項目!$N$6&lt;$D718)),IF(G717=12,1,G717+1),0)</f>
        <v>6</v>
      </c>
      <c r="H718" t="str">
        <f t="shared" ca="1" si="193"/>
        <v>59_6</v>
      </c>
      <c r="I718">
        <f ca="1">IF(
  IFERROR(AND($C718&gt;0,MOD($C718,入力項目!$N$22)=0,$D718=入力項目!$N$23), FALSE),
  1,
  IF(
    AND(I717&gt;0,J717=12),
    IF(I717=入力項目!$N$28, 0, I717+1),
    I717
  )
)</f>
        <v>0</v>
      </c>
      <c r="J718">
        <f ca="1">IF($D718=入力項目!$N$23,1,IFERROR(J717+1,1))</f>
        <v>11</v>
      </c>
      <c r="K718" t="str">
        <f t="shared" ca="1" si="194"/>
        <v>0_11</v>
      </c>
      <c r="L718">
        <f ca="1">L717+IF(入力項目!$D$4=$D718,1,0)</f>
        <v>88</v>
      </c>
      <c r="M718" t="str">
        <f t="shared" ca="1" si="195"/>
        <v>88歳</v>
      </c>
      <c r="N718">
        <f t="shared" ca="1" si="199"/>
        <v>89</v>
      </c>
      <c r="O718" t="str">
        <f t="shared" ca="1" si="196"/>
        <v>89歳</v>
      </c>
      <c r="P718">
        <f t="shared" ca="1" si="200"/>
        <v>64</v>
      </c>
      <c r="Q718">
        <f t="shared" ca="1" si="201"/>
        <v>62</v>
      </c>
      <c r="R718">
        <f t="shared" ca="1" si="202"/>
        <v>2085</v>
      </c>
      <c r="S718">
        <f t="shared" ca="1" si="203"/>
        <v>2085</v>
      </c>
      <c r="T718">
        <f t="shared" ca="1" si="204"/>
        <v>2085</v>
      </c>
      <c r="U718">
        <f t="shared" ca="1" si="205"/>
        <v>2085</v>
      </c>
      <c r="V718" s="10">
        <f t="shared" ca="1" si="206"/>
        <v>52308425</v>
      </c>
      <c r="W718" s="10">
        <f ca="1">IF($L718&lt;その他マスタ!$B$1,VLOOKUP($D718,月別収支!$A$2:$H$13,2,FALSE),その他マスタ!$B$3)+IF(AND($L718=その他マスタ!$B$1,入力項目!$I$9="あり",$D718=入力項目!$D$4),その他マスタ!$B$2,0)</f>
        <v>150000</v>
      </c>
      <c r="X718" s="10">
        <f ca="1">-IF(入力項目!$K$5=TRUE,
IF($F718+$G718&lt;3,VLOOKUP($D718,月別収支!$A$2:$H$13,8,FALSE),0)+IFERROR(VLOOKUP($H718,住宅ローン計算!C:P,13,FALSE),0)+IF($F718&gt;1,IF(OR($G718=3,$G718=6,$G718=9,$G718=12),ROUNDUP(入力項目!$N$18/4,0),0),0),
VLOOKUP($D718,月別収支!$A$2:$H$13,8,FALSE))</f>
        <v>-37500</v>
      </c>
      <c r="Y718" s="10">
        <f ca="1">-VLOOKUP($D718,月別収支!$A$2:$H$13,3,FALSE)</f>
        <v>-75000</v>
      </c>
      <c r="Z718" s="10">
        <f ca="1">-VLOOKUP($D718,月別収支!$A$2:$H$13,4,FALSE)</f>
        <v>-27000</v>
      </c>
      <c r="AA718" s="10">
        <f ca="1">-VLOOKUP($D718,月別収支!$A$2:$H$13,6,FALSE)</f>
        <v>-10000</v>
      </c>
      <c r="AB718" s="10">
        <f ca="1">-(
VLOOKUP($D718,月別収支!$A$2:$H$13,5,FALSE)+IF(AND(入力項目!$I$27&lt;=$A718,ISEVEN($A718-入力項目!$I$27),入力項目!$I$28=$D718),入力項目!$I$26,0)
+IF(入力項目!$K$26=TRUE,
IFERROR(VLOOKUP($K718,マイカーローン計算!C:P,13,FALSE),0),
IFERROR(
  IF(AND($C718&gt;0,MOD($C718,入力項目!$N$22)=0,$D718=入力項目!$N$23),入力項目!$N$24,0),
 0
)
)
)</f>
        <v>-20000</v>
      </c>
      <c r="AC718" s="10">
        <f ca="1">-IF($A718&lt;入力項目!$N$33,入力項目!$N$35,IF(AND($A718=入力項目!$N$33,$D718&lt;=入力項目!$N$34),入力項目!$N$35,0))</f>
        <v>0</v>
      </c>
      <c r="AD718">
        <f ca="1">-(
_xlfn.IFS(
P718&lt;=入力項目!$S$11,0,
AND(P718&gt;=入力項目!$S$11+1,P718&lt;=3),IFERROR(VLOOKUP(入力項目!$S$12,子育て関連マスタ!$I$4:$M$5,4,FALSE),0),
AND(P718&gt;=4,P718&lt;=6),IFERROR(VLOOKUP(入力項目!$S$13,子育て関連マスタ!$I$9:$M$12,4,FALSE),0),
AND(P718&gt;=7,P718&lt;=12),IFERROR(VLOOKUP(入力項目!$S$14,子育て関連マスタ!$I$16:$M$17,4,FALSE),0),
AND(P718&gt;=13,P718&lt;=15),IFERROR(VLOOKUP(入力項目!$S$15,子育て関連マスタ!$I$21:$M$22,4,FALSE),0),
AND(P718&gt;=16,P718&lt;=18),IFERROR(VLOOKUP(入力項目!$S$16,子育て関連マスタ!$I$26:$M$28,4,FALSE),0),
AND(P718&gt;=19,P718&lt;=20,入力項目!$S$16="高専"),IFERROR(VLOOKUP(入力項目!$S$16,子育て関連マスタ!$I$26:$M$28,4,FALSE),0),
AND(P718&gt;=19,P718&lt;=20,入力項目!$S$16&lt;&gt;"高専"),IFERROR(VLOOKUP(入力項目!$S$17,子育て関連マスタ!$I$32:$M$37,4,FALSE),0),
AND(P718&gt;=21,P718&lt;=22,入力項目!$S$16="高専"),IFERROR(VLOOKUP(入力項目!$S$17,子育て関連マスタ!$I$32:$M$34,4,FALSE),0),
AND(P718&gt;=21,P718&lt;=22,入力項目!$S$16&lt;&gt;"高専"),IFERROR(VLOOKUP(入力項目!$S$17,子育て関連マスタ!$I$32:$M$34,4,FALSE),0),
P718&gt;=23,0
) +
IF($D718=4,
  IFERROR(_xlfn.IFS(
  P718&lt;=入力項目!$S$11,0,
  AND(P718=入力項目!$S$11),IFERROR(VLOOKUP(入力項目!$S$12,子育て関連マスタ!$I$4:$M$5,2,FALSE),0),
  AND(P718=4),IFERROR(VLOOKUP(入力項目!$S$13,子育て関連マスタ!$I$9:$M$12,2,FALSE),0),
  AND(P718=7),IFERROR(VLOOKUP(入力項目!$S$14,子育て関連マスタ!$I$16:$M$17,2,FALSE),0),
  AND(P718=13),IFERROR(VLOOKUP(入力項目!$S$15,子育て関連マスタ!$I$21:$M$22,2,FALSE),0),
  AND(P718=16),IFERROR(VLOOKUP(入力項目!$S$16,子育て関連マスタ!$I$26:$M$28,2,FALSE),0),
  AND(P718=19,入力項目!$S$16&lt;&gt;"高専"),IFERROR(VLOOKUP(入力項目!$S$17,子育て関連マスタ!$I$32:$M$37,2,FALSE),0),
  AND(P718=21,入力項目!$S$16="高専"),IFERROR(VLOOKUP(入力項目!$S$17,子育て関連マスタ!$I$32:$M$37,2,FALSE),0),
  P718&gt;=22,0
  ),0),0
) +
IF(AND(P718&gt;=1,P718&lt;=15),IF($D718=入力項目!$S$8,入力項目!$S$3,0),0) +
IF(AND(P718&gt;=1,P718&lt;=15),IF($D718=5,入力項目!$S$4,0),0) +
IF(AND(P718&gt;=1,P718&lt;=15),IF($D718=12,入力項目!$S$5,0),0) +
IF(AND(入力項目!$S$7=$A718,入力項目!$S$8=$D718),子育て関連マスタ!$C$14,0) +
IFERROR(IF(AND(YEAR(EDATE(DATE(入力項目!$S$7,入力項目!$S$8,1),1))=$A718,MONTH(EDATE(DATE(入力項目!$S$7,入力項目!$S$8,1),1))=$D718),子育て関連マスタ!$C$15,0),0) +
IF(AND(OR(P718=3,P718=5,P718=7),$D718=11),子育て関連マスタ!$C$17,0) +
IF(AND(P718=20,$D718=1),子育て関連マスタ!$C$18,0) +
IF(AND(P718=20,$D718=1),
IFERROR(_xlfn.IFS(
入力項目!$S$10="男",子育て関連マスタ!$C$18,
入力項目!$S$10="女",子育て関連マスタ!$C$19
),0),0
) +
IF(AND(P718&gt;=入力項目!$S$18,P718&lt;=入力項目!$S$19),入力項目!$S$20,0) +
IF(AND(P718&gt;=入力項目!$S$21,P718&lt;=入力項目!$S$22),入力項目!$S$23,0) +
IF(AND(P718&gt;=入力項目!$S$24,P718&lt;=入力項目!$S$25),入力項目!$S$26,0)
)</f>
        <v>0</v>
      </c>
      <c r="AE718">
        <f ca="1">-(
_xlfn.IFS(
Q718&lt;=入力項目!$S$11,0,
AND(Q718&gt;=入力項目!$S$11+1,Q718&lt;=3),IFERROR(VLOOKUP(入力項目!$S$12,子育て関連マスタ!$I$4:$M$5,4,FALSE),0),
AND(Q718&gt;=4,Q718&lt;=6),IFERROR(VLOOKUP(入力項目!$S$13,子育て関連マスタ!$I$9:$M$12,4,FALSE),0),
AND(Q718&gt;=7,Q718&lt;=12),IFERROR(VLOOKUP(入力項目!$S$14,子育て関連マスタ!$I$16:$M$17,4,FALSE),0),
AND(Q718&gt;=13,Q718&lt;=15),IFERROR(VLOOKUP(入力項目!$S$15,子育て関連マスタ!$I$21:$M$22,4,FALSE),0),
AND(Q718&gt;=16,Q718&lt;=18),IFERROR(VLOOKUP(入力項目!$S$16,子育て関連マスタ!$I$26:$M$28,4,FALSE),0),
AND(Q718&gt;=19,Q718&lt;=20,入力項目!$S$16="高専"),IFERROR(VLOOKUP(入力項目!$S$16,子育て関連マスタ!$I$26:$M$28,4,FALSE),0),
AND(Q718&gt;=19,Q718&lt;=20,入力項目!$S$16&lt;&gt;"高専"),IFERROR(VLOOKUP(入力項目!$S$17,子育て関連マスタ!$I$32:$M$37,4,FALSE),0),
AND(Q718&gt;=21,Q718&lt;=22,入力項目!$S$16="高専"),IFERROR(VLOOKUP(入力項目!$S$17,子育て関連マスタ!$I$32:$M$34,4,FALSE),0),
AND(Q718&gt;=21,Q718&lt;=22,入力項目!$S$16&lt;&gt;"高専"),IFERROR(VLOOKUP(入力項目!$S$17,子育て関連マスタ!$I$32:$M$34,4,FALSE),0),
Q718&gt;=23,0
) +
IF($D718=4,
  IFERROR(_xlfn.IFS(
  Q718&lt;=入力項目!$S$11,0,
  AND(Q718=入力項目!$S$11),IFERROR(VLOOKUP(入力項目!$S$12,子育て関連マスタ!$I$4:$M$5,2,FALSE),0),
  AND(Q718=4),IFERROR(VLOOKUP(入力項目!$S$13,子育て関連マスタ!$I$9:$M$12,2,FALSE),0),
  AND(Q718=7),IFERROR(VLOOKUP(入力項目!$S$14,子育て関連マスタ!$I$16:$M$17,2,FALSE),0),
  AND(Q718=13),IFERROR(VLOOKUP(入力項目!$S$15,子育て関連マスタ!$I$21:$M$22,2,FALSE),0),
  AND(Q718=16),IFERROR(VLOOKUP(入力項目!$S$16,子育て関連マスタ!$I$26:$M$28,2,FALSE),0),
  AND(Q718=19,入力項目!$S$16&lt;&gt;"高専"),IFERROR(VLOOKUP(入力項目!$S$17,子育て関連マスタ!$I$32:$M$37,2,FALSE),0),
  AND(Q718=21,入力項目!$S$16="高専"),IFERROR(VLOOKUP(入力項目!$S$17,子育て関連マスタ!$I$32:$M$37,2,FALSE),0),
  Q718&gt;=22,0
  ),0),0
) +
IF(AND(Q718&gt;=1,Q718&lt;=15),IF($D718=入力項目!$S$8,入力項目!$S$3,0),0) +
IF(AND(Q718&gt;=1,Q718&lt;=15),IF($D718=5,入力項目!$S$4,0),0) +
IF(AND(Q718&gt;=1,Q718&lt;=15),IF($D718=12,入力項目!$S$5,0),0) +
IF(AND(入力項目!$S$7=$A718,入力項目!$S$8=$D718),子育て関連マスタ!$C$14,0) +
IFERROR(IF(AND(YEAR(EDATE(DATE(入力項目!$S$7,入力項目!$S$8,1),1))=$A718,MONTH(EDATE(DATE(入力項目!$S$7,入力項目!$S$8,1),1))=$D718),子育て関連マスタ!$C$15,0),0) +
IF(AND(OR(Q718=3,Q718=5,Q718=7),$D718=11),子育て関連マスタ!$C$17,0) +
IF(AND(Q718=20,$D718=1),子育て関連マスタ!$C$18,0) +
IF(AND(Q718=20,$D718=1),
IFERROR(_xlfn.IFS(
入力項目!$S$10="男",子育て関連マスタ!$C$18,
入力項目!$S$10="女",子育て関連マスタ!$C$19
),0),0
) +
IF(AND(Q718&gt;=入力項目!$S$18,Q718&lt;=入力項目!$S$19),入力項目!$S$20,0) +
IF(AND(Q718&gt;=入力項目!$S$21,Q718&lt;=入力項目!$S$22),入力項目!$S$23,0) +
IF(AND(Q718&gt;=入力項目!$S$24,Q718&lt;=入力項目!$S$25),入力項目!$S$26,0)
)</f>
        <v>0</v>
      </c>
      <c r="AF718">
        <f ca="1">-(
_xlfn.IFS(
R718&lt;=入力項目!$S$11,0,
AND(R718&gt;=入力項目!$S$11+1,R718&lt;=3),IFERROR(VLOOKUP(入力項目!$S$12,子育て関連マスタ!$I$4:$M$5,4,FALSE),0),
AND(R718&gt;=4,R718&lt;=6),IFERROR(VLOOKUP(入力項目!$S$13,子育て関連マスタ!$I$9:$M$12,4,FALSE),0),
AND(R718&gt;=7,R718&lt;=12),IFERROR(VLOOKUP(入力項目!$S$14,子育て関連マスタ!$I$16:$M$17,4,FALSE),0),
AND(R718&gt;=13,R718&lt;=15),IFERROR(VLOOKUP(入力項目!$S$15,子育て関連マスタ!$I$21:$M$22,4,FALSE),0),
AND(R718&gt;=16,R718&lt;=18),IFERROR(VLOOKUP(入力項目!$S$16,子育て関連マスタ!$I$26:$M$28,4,FALSE),0),
AND(R718&gt;=19,R718&lt;=20,入力項目!$S$16="高専"),IFERROR(VLOOKUP(入力項目!$S$16,子育て関連マスタ!$I$26:$M$28,4,FALSE),0),
AND(R718&gt;=19,R718&lt;=20,入力項目!$S$16&lt;&gt;"高専"),IFERROR(VLOOKUP(入力項目!$S$17,子育て関連マスタ!$I$32:$M$37,4,FALSE),0),
AND(R718&gt;=21,R718&lt;=22,入力項目!$S$16="高専"),IFERROR(VLOOKUP(入力項目!$S$17,子育て関連マスタ!$I$32:$M$34,4,FALSE),0),
AND(R718&gt;=21,R718&lt;=22,入力項目!$S$16&lt;&gt;"高専"),IFERROR(VLOOKUP(入力項目!$S$17,子育て関連マスタ!$I$32:$M$34,4,FALSE),0),
R718&gt;=23,0
) +
IF($D718=4,
  IFERROR(_xlfn.IFS(
  R718&lt;=入力項目!$S$11,0,
  AND(R718=入力項目!$S$11),IFERROR(VLOOKUP(入力項目!$S$12,子育て関連マスタ!$I$4:$M$5,2,FALSE),0),
  AND(R718=4),IFERROR(VLOOKUP(入力項目!$S$13,子育て関連マスタ!$I$9:$M$12,2,FALSE),0),
  AND(R718=7),IFERROR(VLOOKUP(入力項目!$S$14,子育て関連マスタ!$I$16:$M$17,2,FALSE),0),
  AND(R718=13),IFERROR(VLOOKUP(入力項目!$S$15,子育て関連マスタ!$I$21:$M$22,2,FALSE),0),
  AND(R718=16),IFERROR(VLOOKUP(入力項目!$S$16,子育て関連マスタ!$I$26:$M$28,2,FALSE),0),
  AND(R718=19,入力項目!$S$16&lt;&gt;"高専"),IFERROR(VLOOKUP(入力項目!$S$17,子育て関連マスタ!$I$32:$M$37,2,FALSE),0),
  AND(R718=21,入力項目!$S$16="高専"),IFERROR(VLOOKUP(入力項目!$S$17,子育て関連マスタ!$I$32:$M$37,2,FALSE),0),
  R718&gt;=22,0
  ),0),0
) +
IF(AND(R718&gt;=1,R718&lt;=15),IF($D718=入力項目!$S$8,入力項目!$S$3,0),0) +
IF(AND(R718&gt;=1,R718&lt;=15),IF($D718=5,入力項目!$S$4,0),0) +
IF(AND(R718&gt;=1,R718&lt;=15),IF($D718=12,入力項目!$S$5,0),0) +
IF(AND(入力項目!$S$7=$A718,入力項目!$S$8=$D718),子育て関連マスタ!$C$14,0) +
IFERROR(IF(AND(YEAR(EDATE(DATE(入力項目!$S$7,入力項目!$S$8,1),1))=$A718,MONTH(EDATE(DATE(入力項目!$S$7,入力項目!$S$8,1),1))=$D718),子育て関連マスタ!$C$15,0),0) +
IF(AND(OR(R718=3,R718=5,R718=7),$D718=11),子育て関連マスタ!$C$17,0) +
IF(AND(R718=20,$D718=1),子育て関連マスタ!$C$18,0) +
IF(AND(R718=20,$D718=1),
IFERROR(_xlfn.IFS(
入力項目!$S$10="男",子育て関連マスタ!$C$18,
入力項目!$S$10="女",子育て関連マスタ!$C$19
),0),0
) +
IF(AND(R718&gt;=入力項目!$S$18,R718&lt;=入力項目!$S$19),入力項目!$S$20,0) +
IF(AND(R718&gt;=入力項目!$S$21,R718&lt;=入力項目!$S$22),入力項目!$S$23,0) +
IF(AND(R718&gt;=入力項目!$S$24,R718&lt;=入力項目!$S$25),入力項目!$S$26,0)
)</f>
        <v>0</v>
      </c>
      <c r="AG718">
        <f ca="1">-(
_xlfn.IFS(
S718&lt;=入力項目!$S$11,0,
AND(S718&gt;=入力項目!$S$11+1,S718&lt;=3),IFERROR(VLOOKUP(入力項目!$S$12,子育て関連マスタ!$I$4:$M$5,4,FALSE),0),
AND(S718&gt;=4,S718&lt;=6),IFERROR(VLOOKUP(入力項目!$S$13,子育て関連マスタ!$I$9:$M$12,4,FALSE),0),
AND(S718&gt;=7,S718&lt;=12),IFERROR(VLOOKUP(入力項目!$S$14,子育て関連マスタ!$I$16:$M$17,4,FALSE),0),
AND(S718&gt;=13,S718&lt;=15),IFERROR(VLOOKUP(入力項目!$S$15,子育て関連マスタ!$I$21:$M$22,4,FALSE),0),
AND(S718&gt;=16,S718&lt;=18),IFERROR(VLOOKUP(入力項目!$S$16,子育て関連マスタ!$I$26:$M$28,4,FALSE),0),
AND(S718&gt;=19,S718&lt;=20,入力項目!$S$16="高専"),IFERROR(VLOOKUP(入力項目!$S$16,子育て関連マスタ!$I$26:$M$28,4,FALSE),0),
AND(S718&gt;=19,S718&lt;=20,入力項目!$S$16&lt;&gt;"高専"),IFERROR(VLOOKUP(入力項目!$S$17,子育て関連マスタ!$I$32:$M$37,4,FALSE),0),
AND(S718&gt;=21,S718&lt;=22,入力項目!$S$16="高専"),IFERROR(VLOOKUP(入力項目!$S$17,子育て関連マスタ!$I$32:$M$34,4,FALSE),0),
AND(S718&gt;=21,S718&lt;=22,入力項目!$S$16&lt;&gt;"高専"),IFERROR(VLOOKUP(入力項目!$S$17,子育て関連マスタ!$I$32:$M$34,4,FALSE),0),
S718&gt;=23,0
) +
IF($D718=4,
  IFERROR(_xlfn.IFS(
  S718&lt;=入力項目!$S$11,0,
  AND(S718=入力項目!$S$11),IFERROR(VLOOKUP(入力項目!$S$12,子育て関連マスタ!$I$4:$M$5,2,FALSE),0),
  AND(S718=4),IFERROR(VLOOKUP(入力項目!$S$13,子育て関連マスタ!$I$9:$M$12,2,FALSE),0),
  AND(S718=7),IFERROR(VLOOKUP(入力項目!$S$14,子育て関連マスタ!$I$16:$M$17,2,FALSE),0),
  AND(S718=13),IFERROR(VLOOKUP(入力項目!$S$15,子育て関連マスタ!$I$21:$M$22,2,FALSE),0),
  AND(S718=16),IFERROR(VLOOKUP(入力項目!$S$16,子育て関連マスタ!$I$26:$M$28,2,FALSE),0),
  AND(S718=19,入力項目!$S$16&lt;&gt;"高専"),IFERROR(VLOOKUP(入力項目!$S$17,子育て関連マスタ!$I$32:$M$37,2,FALSE),0),
  AND(S718=21,入力項目!$S$16="高専"),IFERROR(VLOOKUP(入力項目!$S$17,子育て関連マスタ!$I$32:$M$37,2,FALSE),0),
  S718&gt;=22,0
  ),0),0
) +
IF(AND(S718&gt;=1,S718&lt;=15),IF($D718=入力項目!$S$8,入力項目!$S$3,0),0) +
IF(AND(S718&gt;=1,S718&lt;=15),IF($D718=5,入力項目!$S$4,0),0) +
IF(AND(S718&gt;=1,S718&lt;=15),IF($D718=12,入力項目!$S$5,0),0) +
IF(AND(入力項目!$S$7=$A718,入力項目!$S$8=$D718),子育て関連マスタ!$C$14,0) +
IFERROR(IF(AND(YEAR(EDATE(DATE(入力項目!$S$7,入力項目!$S$8,1),1))=$A718,MONTH(EDATE(DATE(入力項目!$S$7,入力項目!$S$8,1),1))=$D718),子育て関連マスタ!$C$15,0),0) +
IF(AND(OR(S718=3,S718=5,S718=7),$D718=11),子育て関連マスタ!$C$17,0) +
IF(AND(S718=20,$D718=1),子育て関連マスタ!$C$18,0) +
IF(AND(S718=20,$D718=1),
IFERROR(_xlfn.IFS(
入力項目!$S$10="男",子育て関連マスタ!$C$18,
入力項目!$S$10="女",子育て関連マスタ!$C$19
),0),0
) +
IF(AND(S718&gt;=入力項目!$S$18,S718&lt;=入力項目!$S$19),入力項目!$S$20,0) +
IF(AND(S718&gt;=入力項目!$S$21,S718&lt;=入力項目!$S$22),入力項目!$S$23,0) +
IF(AND(S718&gt;=入力項目!$S$24,S718&lt;=入力項目!$S$25),入力項目!$S$26,0)
)</f>
        <v>0</v>
      </c>
      <c r="AH718">
        <f ca="1">-(
_xlfn.IFS(
T718&lt;=入力項目!$S$11,0,
AND(T718&gt;=入力項目!$S$11+1,T718&lt;=3),IFERROR(VLOOKUP(入力項目!$S$12,子育て関連マスタ!$I$4:$M$5,4,FALSE),0),
AND(T718&gt;=4,T718&lt;=6),IFERROR(VLOOKUP(入力項目!$S$13,子育て関連マスタ!$I$9:$M$12,4,FALSE),0),
AND(T718&gt;=7,T718&lt;=12),IFERROR(VLOOKUP(入力項目!$S$14,子育て関連マスタ!$I$16:$M$17,4,FALSE),0),
AND(T718&gt;=13,T718&lt;=15),IFERROR(VLOOKUP(入力項目!$S$15,子育て関連マスタ!$I$21:$M$22,4,FALSE),0),
AND(T718&gt;=16,T718&lt;=18),IFERROR(VLOOKUP(入力項目!$S$16,子育て関連マスタ!$I$26:$M$28,4,FALSE),0),
AND(T718&gt;=19,T718&lt;=20,入力項目!$S$16="高専"),IFERROR(VLOOKUP(入力項目!$S$16,子育て関連マスタ!$I$26:$M$28,4,FALSE),0),
AND(T718&gt;=19,T718&lt;=20,入力項目!$S$16&lt;&gt;"高専"),IFERROR(VLOOKUP(入力項目!$S$17,子育て関連マスタ!$I$32:$M$37,4,FALSE),0),
AND(T718&gt;=21,T718&lt;=22,入力項目!$S$16="高専"),IFERROR(VLOOKUP(入力項目!$S$17,子育て関連マスタ!$I$32:$M$34,4,FALSE),0),
AND(T718&gt;=21,T718&lt;=22,入力項目!$S$16&lt;&gt;"高専"),IFERROR(VLOOKUP(入力項目!$S$17,子育て関連マスタ!$I$32:$M$34,4,FALSE),0),
T718&gt;=23,0
) +
IF($D718=4,
  IFERROR(_xlfn.IFS(
  T718&lt;=入力項目!$S$11,0,
  AND(T718=入力項目!$S$11),IFERROR(VLOOKUP(入力項目!$S$12,子育て関連マスタ!$I$4:$M$5,2,FALSE),0),
  AND(T718=4),IFERROR(VLOOKUP(入力項目!$S$13,子育て関連マスタ!$I$9:$M$12,2,FALSE),0),
  AND(T718=7),IFERROR(VLOOKUP(入力項目!$S$14,子育て関連マスタ!$I$16:$M$17,2,FALSE),0),
  AND(T718=13),IFERROR(VLOOKUP(入力項目!$S$15,子育て関連マスタ!$I$21:$M$22,2,FALSE),0),
  AND(T718=16),IFERROR(VLOOKUP(入力項目!$S$16,子育て関連マスタ!$I$26:$M$28,2,FALSE),0),
  AND(T718=19,入力項目!$S$16&lt;&gt;"高専"),IFERROR(VLOOKUP(入力項目!$S$17,子育て関連マスタ!$I$32:$M$37,2,FALSE),0),
  AND(T718=21,入力項目!$S$16="高専"),IFERROR(VLOOKUP(入力項目!$S$17,子育て関連マスタ!$I$32:$M$37,2,FALSE),0),
  T718&gt;=22,0
  ),0),0
) +
IF(AND(T718&gt;=1,T718&lt;=15),IF($D718=入力項目!$S$8,入力項目!$S$3,0),0) +
IF(AND(T718&gt;=1,T718&lt;=15),IF($D718=5,入力項目!$S$4,0),0) +
IF(AND(T718&gt;=1,T718&lt;=15),IF($D718=12,入力項目!$S$5,0),0) +
IF(AND(入力項目!$S$7=$A718,入力項目!$S$8=$D718),子育て関連マスタ!$C$14,0) +
IFERROR(IF(AND(YEAR(EDATE(DATE(入力項目!$S$7,入力項目!$S$8,1),1))=$A718,MONTH(EDATE(DATE(入力項目!$S$7,入力項目!$S$8,1),1))=$D718),子育て関連マスタ!$C$15,0),0) +
IF(AND(OR(T718=3,T718=5,T718=7),$D718=11),子育て関連マスタ!$C$17,0) +
IF(AND(T718=20,$D718=1),子育て関連マスタ!$C$18,0) +
IF(AND(T718=20,$D718=1),
IFERROR(_xlfn.IFS(
入力項目!$S$10="男",子育て関連マスタ!$C$18,
入力項目!$S$10="女",子育て関連マスタ!$C$19
),0),0
) +
IF(AND(T718&gt;=入力項目!$S$18,T718&lt;=入力項目!$S$19),入力項目!$S$20,0) +
IF(AND(T718&gt;=入力項目!$S$21,T718&lt;=入力項目!$S$22),入力項目!$S$23,0) +
IF(AND(T718&gt;=入力項目!$S$24,T718&lt;=入力項目!$S$25),入力項目!$S$26,0)
)</f>
        <v>0</v>
      </c>
      <c r="AI718">
        <f ca="1">-(
_xlfn.IFS(
U718&lt;=入力項目!$S$11,0,
AND(U718&gt;=入力項目!$S$11+1,U718&lt;=3),IFERROR(VLOOKUP(入力項目!$S$12,子育て関連マスタ!$I$4:$M$5,4,FALSE),0),
AND(U718&gt;=4,U718&lt;=6),IFERROR(VLOOKUP(入力項目!$S$13,子育て関連マスタ!$I$9:$M$12,4,FALSE),0),
AND(U718&gt;=7,U718&lt;=12),IFERROR(VLOOKUP(入力項目!$S$14,子育て関連マスタ!$I$16:$M$17,4,FALSE),0),
AND(U718&gt;=13,U718&lt;=15),IFERROR(VLOOKUP(入力項目!$S$15,子育て関連マスタ!$I$21:$M$22,4,FALSE),0),
AND(U718&gt;=16,U718&lt;=18),IFERROR(VLOOKUP(入力項目!$S$16,子育て関連マスタ!$I$26:$M$28,4,FALSE),0),
AND(U718&gt;=19,U718&lt;=20,入力項目!$S$16="高専"),IFERROR(VLOOKUP(入力項目!$S$16,子育て関連マスタ!$I$26:$M$28,4,FALSE),0),
AND(U718&gt;=19,U718&lt;=20,入力項目!$S$16&lt;&gt;"高専"),IFERROR(VLOOKUP(入力項目!$S$17,子育て関連マスタ!$I$32:$M$37,4,FALSE),0),
AND(U718&gt;=21,U718&lt;=22,入力項目!$S$16="高専"),IFERROR(VLOOKUP(入力項目!$S$17,子育て関連マスタ!$I$32:$M$34,4,FALSE),0),
AND(U718&gt;=21,U718&lt;=22,入力項目!$S$16&lt;&gt;"高専"),IFERROR(VLOOKUP(入力項目!$S$17,子育て関連マスタ!$I$32:$M$34,4,FALSE),0),
U718&gt;=23,0
) +
IF($D718=4,
  IFERROR(_xlfn.IFS(
  U718&lt;=入力項目!$S$11,0,
  AND(U718=入力項目!$S$11),IFERROR(VLOOKUP(入力項目!$S$12,子育て関連マスタ!$I$4:$M$5,2,FALSE),0),
  AND(U718=4),IFERROR(VLOOKUP(入力項目!$S$13,子育て関連マスタ!$I$9:$M$12,2,FALSE),0),
  AND(U718=7),IFERROR(VLOOKUP(入力項目!$S$14,子育て関連マスタ!$I$16:$M$17,2,FALSE),0),
  AND(U718=13),IFERROR(VLOOKUP(入力項目!$S$15,子育て関連マスタ!$I$21:$M$22,2,FALSE),0),
  AND(U718=16),IFERROR(VLOOKUP(入力項目!$S$16,子育て関連マスタ!$I$26:$M$28,2,FALSE),0),
  AND(U718=19,入力項目!$S$16&lt;&gt;"高専"),IFERROR(VLOOKUP(入力項目!$S$17,子育て関連マスタ!$I$32:$M$37,2,FALSE),0),
  AND(U718=21,入力項目!$S$16="高専"),IFERROR(VLOOKUP(入力項目!$S$17,子育て関連マスタ!$I$32:$M$37,2,FALSE),0),
  U718&gt;=22,0
  ),0),0
) +
IF(AND(U718&gt;=1,U718&lt;=15),IF($D718=入力項目!$S$8,入力項目!$S$3,0),0) +
IF(AND(U718&gt;=1,U718&lt;=15),IF($D718=5,入力項目!$S$4,0),0) +
IF(AND(U718&gt;=1,U718&lt;=15),IF($D718=12,入力項目!$S$5,0),0) +
IF(AND(入力項目!$S$7=$A718,入力項目!$S$8=$D718),子育て関連マスタ!$C$14,0) +
IFERROR(IF(AND(YEAR(EDATE(DATE(入力項目!$S$7,入力項目!$S$8,1),1))=$A718,MONTH(EDATE(DATE(入力項目!$S$7,入力項目!$S$8,1),1))=$D718),子育て関連マスタ!$C$15,0),0) +
IF(AND(OR(U718=3,U718=5,U718=7),$D718=11),子育て関連マスタ!$C$17,0) +
IF(AND(U718=20,$D718=1),子育て関連マスタ!$C$18,0) +
IF(AND(U718=20,$D718=1),
IFERROR(_xlfn.IFS(
入力項目!$S$10="男",子育て関連マスタ!$C$18,
入力項目!$S$10="女",子育て関連マスタ!$C$19
),0),0
) +
IF(AND(U718&gt;=入力項目!$S$18,U718&lt;=入力項目!$S$19),入力項目!$S$20,0) +
IF(AND(U718&gt;=入力項目!$S$21,U718&lt;=入力項目!$S$22),入力項目!$S$23,0) +
IF(AND(U718&gt;=入力項目!$S$24,U718&lt;=入力項目!$S$25),入力項目!$S$26,0)
)</f>
        <v>0</v>
      </c>
      <c r="AJ718" s="10">
        <f ca="1">-VLOOKUP($D718,月別収支!$A$2:$H$13,7,FALSE)</f>
        <v>-20000</v>
      </c>
    </row>
    <row r="719" spans="1:36" x14ac:dyDescent="0.4">
      <c r="A719">
        <f t="shared" ca="1" si="190"/>
        <v>2084</v>
      </c>
      <c r="B719">
        <f t="shared" ca="1" si="197"/>
        <v>2084</v>
      </c>
      <c r="C719">
        <f t="shared" ca="1" si="198"/>
        <v>60</v>
      </c>
      <c r="D719">
        <f t="shared" ca="1" si="191"/>
        <v>5</v>
      </c>
      <c r="E719" t="str">
        <f t="shared" ca="1" si="192"/>
        <v>2084年5月</v>
      </c>
      <c r="F719">
        <f ca="1">IF(OR(入力項目!$N$5&lt;$A719,AND(入力項目!$N$5=$A719,入力項目!$N$6&lt;$D719)),IF(F718=0,1,IF(G719=12,F718+1,F718)),0)</f>
        <v>59</v>
      </c>
      <c r="G719">
        <f ca="1">IF(OR(入力項目!$N$5&lt;$A719,AND(入力項目!$N$5=$A719,入力項目!$N$6&lt;$D719)),IF(G718=12,1,G718+1),0)</f>
        <v>7</v>
      </c>
      <c r="H719" t="str">
        <f t="shared" ca="1" si="193"/>
        <v>59_7</v>
      </c>
      <c r="I719">
        <f ca="1">IF(
  IFERROR(AND($C719&gt;0,MOD($C719,入力項目!$N$22)=0,$D719=入力項目!$N$23), FALSE),
  1,
  IF(
    AND(I718&gt;0,J718=12),
    IF(I718=入力項目!$N$28, 0, I718+1),
    I718
  )
)</f>
        <v>0</v>
      </c>
      <c r="J719">
        <f ca="1">IF($D719=入力項目!$N$23,1,IFERROR(J718+1,1))</f>
        <v>12</v>
      </c>
      <c r="K719" t="str">
        <f t="shared" ca="1" si="194"/>
        <v>0_12</v>
      </c>
      <c r="L719">
        <f ca="1">L718+IF(入力項目!$D$4=$D719,1,0)</f>
        <v>88</v>
      </c>
      <c r="M719" t="str">
        <f t="shared" ca="1" si="195"/>
        <v>88歳</v>
      </c>
      <c r="N719">
        <f t="shared" ca="1" si="199"/>
        <v>89</v>
      </c>
      <c r="O719" t="str">
        <f t="shared" ca="1" si="196"/>
        <v>89歳</v>
      </c>
      <c r="P719">
        <f t="shared" ca="1" si="200"/>
        <v>64</v>
      </c>
      <c r="Q719">
        <f t="shared" ca="1" si="201"/>
        <v>62</v>
      </c>
      <c r="R719">
        <f t="shared" ca="1" si="202"/>
        <v>2085</v>
      </c>
      <c r="S719">
        <f t="shared" ca="1" si="203"/>
        <v>2085</v>
      </c>
      <c r="T719">
        <f t="shared" ca="1" si="204"/>
        <v>2085</v>
      </c>
      <c r="U719">
        <f t="shared" ca="1" si="205"/>
        <v>2085</v>
      </c>
      <c r="V719" s="10">
        <f t="shared" ca="1" si="206"/>
        <v>52296425</v>
      </c>
      <c r="W719" s="10">
        <f ca="1">IF($L719&lt;その他マスタ!$B$1,VLOOKUP($D719,月別収支!$A$2:$H$13,2,FALSE),その他マスタ!$B$3)+IF(AND($L719=その他マスタ!$B$1,入力項目!$I$9="あり",$D719=入力項目!$D$4),その他マスタ!$B$2,0)</f>
        <v>150000</v>
      </c>
      <c r="X719" s="10">
        <f ca="1">-IF(入力項目!$K$5=TRUE,
IF($F719+$G719&lt;3,VLOOKUP($D719,月別収支!$A$2:$H$13,8,FALSE),0)+IFERROR(VLOOKUP($H719,住宅ローン計算!C:P,13,FALSE),0)+IF($F719&gt;1,IF(OR($G719=3,$G719=6,$G719=9,$G719=12),ROUNDUP(入力項目!$N$18/4,0),0),0),
VLOOKUP($D719,月別収支!$A$2:$H$13,8,FALSE))</f>
        <v>0</v>
      </c>
      <c r="Y719" s="10">
        <f ca="1">-VLOOKUP($D719,月別収支!$A$2:$H$13,3,FALSE)</f>
        <v>-75000</v>
      </c>
      <c r="Z719" s="10">
        <f ca="1">-VLOOKUP($D719,月別収支!$A$2:$H$13,4,FALSE)</f>
        <v>-27000</v>
      </c>
      <c r="AA719" s="10">
        <f ca="1">-VLOOKUP($D719,月別収支!$A$2:$H$13,6,FALSE)</f>
        <v>-10000</v>
      </c>
      <c r="AB719" s="10">
        <f ca="1">-(
VLOOKUP($D719,月別収支!$A$2:$H$13,5,FALSE)+IF(AND(入力項目!$I$27&lt;=$A719,ISEVEN($A719-入力項目!$I$27),入力項目!$I$28=$D719),入力項目!$I$26,0)
+IF(入力項目!$K$26=TRUE,
IFERROR(VLOOKUP($K719,マイカーローン計算!C:P,13,FALSE),0),
IFERROR(
  IF(AND($C719&gt;0,MOD($C719,入力項目!$N$22)=0,$D719=入力項目!$N$23),入力項目!$N$24,0),
 0
)
)
)</f>
        <v>-30000</v>
      </c>
      <c r="AC719" s="10">
        <f ca="1">-IF($A719&lt;入力項目!$N$33,入力項目!$N$35,IF(AND($A719=入力項目!$N$33,$D719&lt;=入力項目!$N$34),入力項目!$N$35,0))</f>
        <v>0</v>
      </c>
      <c r="AD719">
        <f ca="1">-(
_xlfn.IFS(
P719&lt;=入力項目!$S$11,0,
AND(P719&gt;=入力項目!$S$11+1,P719&lt;=3),IFERROR(VLOOKUP(入力項目!$S$12,子育て関連マスタ!$I$4:$M$5,4,FALSE),0),
AND(P719&gt;=4,P719&lt;=6),IFERROR(VLOOKUP(入力項目!$S$13,子育て関連マスタ!$I$9:$M$12,4,FALSE),0),
AND(P719&gt;=7,P719&lt;=12),IFERROR(VLOOKUP(入力項目!$S$14,子育て関連マスタ!$I$16:$M$17,4,FALSE),0),
AND(P719&gt;=13,P719&lt;=15),IFERROR(VLOOKUP(入力項目!$S$15,子育て関連マスタ!$I$21:$M$22,4,FALSE),0),
AND(P719&gt;=16,P719&lt;=18),IFERROR(VLOOKUP(入力項目!$S$16,子育て関連マスタ!$I$26:$M$28,4,FALSE),0),
AND(P719&gt;=19,P719&lt;=20,入力項目!$S$16="高専"),IFERROR(VLOOKUP(入力項目!$S$16,子育て関連マスタ!$I$26:$M$28,4,FALSE),0),
AND(P719&gt;=19,P719&lt;=20,入力項目!$S$16&lt;&gt;"高専"),IFERROR(VLOOKUP(入力項目!$S$17,子育て関連マスタ!$I$32:$M$37,4,FALSE),0),
AND(P719&gt;=21,P719&lt;=22,入力項目!$S$16="高専"),IFERROR(VLOOKUP(入力項目!$S$17,子育て関連マスタ!$I$32:$M$34,4,FALSE),0),
AND(P719&gt;=21,P719&lt;=22,入力項目!$S$16&lt;&gt;"高専"),IFERROR(VLOOKUP(入力項目!$S$17,子育て関連マスタ!$I$32:$M$34,4,FALSE),0),
P719&gt;=23,0
) +
IF($D719=4,
  IFERROR(_xlfn.IFS(
  P719&lt;=入力項目!$S$11,0,
  AND(P719=入力項目!$S$11),IFERROR(VLOOKUP(入力項目!$S$12,子育て関連マスタ!$I$4:$M$5,2,FALSE),0),
  AND(P719=4),IFERROR(VLOOKUP(入力項目!$S$13,子育て関連マスタ!$I$9:$M$12,2,FALSE),0),
  AND(P719=7),IFERROR(VLOOKUP(入力項目!$S$14,子育て関連マスタ!$I$16:$M$17,2,FALSE),0),
  AND(P719=13),IFERROR(VLOOKUP(入力項目!$S$15,子育て関連マスタ!$I$21:$M$22,2,FALSE),0),
  AND(P719=16),IFERROR(VLOOKUP(入力項目!$S$16,子育て関連マスタ!$I$26:$M$28,2,FALSE),0),
  AND(P719=19,入力項目!$S$16&lt;&gt;"高専"),IFERROR(VLOOKUP(入力項目!$S$17,子育て関連マスタ!$I$32:$M$37,2,FALSE),0),
  AND(P719=21,入力項目!$S$16="高専"),IFERROR(VLOOKUP(入力項目!$S$17,子育て関連マスタ!$I$32:$M$37,2,FALSE),0),
  P719&gt;=22,0
  ),0),0
) +
IF(AND(P719&gt;=1,P719&lt;=15),IF($D719=入力項目!$S$8,入力項目!$S$3,0),0) +
IF(AND(P719&gt;=1,P719&lt;=15),IF($D719=5,入力項目!$S$4,0),0) +
IF(AND(P719&gt;=1,P719&lt;=15),IF($D719=12,入力項目!$S$5,0),0) +
IF(AND(入力項目!$S$7=$A719,入力項目!$S$8=$D719),子育て関連マスタ!$C$14,0) +
IFERROR(IF(AND(YEAR(EDATE(DATE(入力項目!$S$7,入力項目!$S$8,1),1))=$A719,MONTH(EDATE(DATE(入力項目!$S$7,入力項目!$S$8,1),1))=$D719),子育て関連マスタ!$C$15,0),0) +
IF(AND(OR(P719=3,P719=5,P719=7),$D719=11),子育て関連マスタ!$C$17,0) +
IF(AND(P719=20,$D719=1),子育て関連マスタ!$C$18,0) +
IF(AND(P719=20,$D719=1),
IFERROR(_xlfn.IFS(
入力項目!$S$10="男",子育て関連マスタ!$C$18,
入力項目!$S$10="女",子育て関連マスタ!$C$19
),0),0
) +
IF(AND(P719&gt;=入力項目!$S$18,P719&lt;=入力項目!$S$19),入力項目!$S$20,0) +
IF(AND(P719&gt;=入力項目!$S$21,P719&lt;=入力項目!$S$22),入力項目!$S$23,0) +
IF(AND(P719&gt;=入力項目!$S$24,P719&lt;=入力項目!$S$25),入力項目!$S$26,0)
)</f>
        <v>0</v>
      </c>
      <c r="AE719">
        <f ca="1">-(
_xlfn.IFS(
Q719&lt;=入力項目!$S$11,0,
AND(Q719&gt;=入力項目!$S$11+1,Q719&lt;=3),IFERROR(VLOOKUP(入力項目!$S$12,子育て関連マスタ!$I$4:$M$5,4,FALSE),0),
AND(Q719&gt;=4,Q719&lt;=6),IFERROR(VLOOKUP(入力項目!$S$13,子育て関連マスタ!$I$9:$M$12,4,FALSE),0),
AND(Q719&gt;=7,Q719&lt;=12),IFERROR(VLOOKUP(入力項目!$S$14,子育て関連マスタ!$I$16:$M$17,4,FALSE),0),
AND(Q719&gt;=13,Q719&lt;=15),IFERROR(VLOOKUP(入力項目!$S$15,子育て関連マスタ!$I$21:$M$22,4,FALSE),0),
AND(Q719&gt;=16,Q719&lt;=18),IFERROR(VLOOKUP(入力項目!$S$16,子育て関連マスタ!$I$26:$M$28,4,FALSE),0),
AND(Q719&gt;=19,Q719&lt;=20,入力項目!$S$16="高専"),IFERROR(VLOOKUP(入力項目!$S$16,子育て関連マスタ!$I$26:$M$28,4,FALSE),0),
AND(Q719&gt;=19,Q719&lt;=20,入力項目!$S$16&lt;&gt;"高専"),IFERROR(VLOOKUP(入力項目!$S$17,子育て関連マスタ!$I$32:$M$37,4,FALSE),0),
AND(Q719&gt;=21,Q719&lt;=22,入力項目!$S$16="高専"),IFERROR(VLOOKUP(入力項目!$S$17,子育て関連マスタ!$I$32:$M$34,4,FALSE),0),
AND(Q719&gt;=21,Q719&lt;=22,入力項目!$S$16&lt;&gt;"高専"),IFERROR(VLOOKUP(入力項目!$S$17,子育て関連マスタ!$I$32:$M$34,4,FALSE),0),
Q719&gt;=23,0
) +
IF($D719=4,
  IFERROR(_xlfn.IFS(
  Q719&lt;=入力項目!$S$11,0,
  AND(Q719=入力項目!$S$11),IFERROR(VLOOKUP(入力項目!$S$12,子育て関連マスタ!$I$4:$M$5,2,FALSE),0),
  AND(Q719=4),IFERROR(VLOOKUP(入力項目!$S$13,子育て関連マスタ!$I$9:$M$12,2,FALSE),0),
  AND(Q719=7),IFERROR(VLOOKUP(入力項目!$S$14,子育て関連マスタ!$I$16:$M$17,2,FALSE),0),
  AND(Q719=13),IFERROR(VLOOKUP(入力項目!$S$15,子育て関連マスタ!$I$21:$M$22,2,FALSE),0),
  AND(Q719=16),IFERROR(VLOOKUP(入力項目!$S$16,子育て関連マスタ!$I$26:$M$28,2,FALSE),0),
  AND(Q719=19,入力項目!$S$16&lt;&gt;"高専"),IFERROR(VLOOKUP(入力項目!$S$17,子育て関連マスタ!$I$32:$M$37,2,FALSE),0),
  AND(Q719=21,入力項目!$S$16="高専"),IFERROR(VLOOKUP(入力項目!$S$17,子育て関連マスタ!$I$32:$M$37,2,FALSE),0),
  Q719&gt;=22,0
  ),0),0
) +
IF(AND(Q719&gt;=1,Q719&lt;=15),IF($D719=入力項目!$S$8,入力項目!$S$3,0),0) +
IF(AND(Q719&gt;=1,Q719&lt;=15),IF($D719=5,入力項目!$S$4,0),0) +
IF(AND(Q719&gt;=1,Q719&lt;=15),IF($D719=12,入力項目!$S$5,0),0) +
IF(AND(入力項目!$S$7=$A719,入力項目!$S$8=$D719),子育て関連マスタ!$C$14,0) +
IFERROR(IF(AND(YEAR(EDATE(DATE(入力項目!$S$7,入力項目!$S$8,1),1))=$A719,MONTH(EDATE(DATE(入力項目!$S$7,入力項目!$S$8,1),1))=$D719),子育て関連マスタ!$C$15,0),0) +
IF(AND(OR(Q719=3,Q719=5,Q719=7),$D719=11),子育て関連マスタ!$C$17,0) +
IF(AND(Q719=20,$D719=1),子育て関連マスタ!$C$18,0) +
IF(AND(Q719=20,$D719=1),
IFERROR(_xlfn.IFS(
入力項目!$S$10="男",子育て関連マスタ!$C$18,
入力項目!$S$10="女",子育て関連マスタ!$C$19
),0),0
) +
IF(AND(Q719&gt;=入力項目!$S$18,Q719&lt;=入力項目!$S$19),入力項目!$S$20,0) +
IF(AND(Q719&gt;=入力項目!$S$21,Q719&lt;=入力項目!$S$22),入力項目!$S$23,0) +
IF(AND(Q719&gt;=入力項目!$S$24,Q719&lt;=入力項目!$S$25),入力項目!$S$26,0)
)</f>
        <v>0</v>
      </c>
      <c r="AF719">
        <f ca="1">-(
_xlfn.IFS(
R719&lt;=入力項目!$S$11,0,
AND(R719&gt;=入力項目!$S$11+1,R719&lt;=3),IFERROR(VLOOKUP(入力項目!$S$12,子育て関連マスタ!$I$4:$M$5,4,FALSE),0),
AND(R719&gt;=4,R719&lt;=6),IFERROR(VLOOKUP(入力項目!$S$13,子育て関連マスタ!$I$9:$M$12,4,FALSE),0),
AND(R719&gt;=7,R719&lt;=12),IFERROR(VLOOKUP(入力項目!$S$14,子育て関連マスタ!$I$16:$M$17,4,FALSE),0),
AND(R719&gt;=13,R719&lt;=15),IFERROR(VLOOKUP(入力項目!$S$15,子育て関連マスタ!$I$21:$M$22,4,FALSE),0),
AND(R719&gt;=16,R719&lt;=18),IFERROR(VLOOKUP(入力項目!$S$16,子育て関連マスタ!$I$26:$M$28,4,FALSE),0),
AND(R719&gt;=19,R719&lt;=20,入力項目!$S$16="高専"),IFERROR(VLOOKUP(入力項目!$S$16,子育て関連マスタ!$I$26:$M$28,4,FALSE),0),
AND(R719&gt;=19,R719&lt;=20,入力項目!$S$16&lt;&gt;"高専"),IFERROR(VLOOKUP(入力項目!$S$17,子育て関連マスタ!$I$32:$M$37,4,FALSE),0),
AND(R719&gt;=21,R719&lt;=22,入力項目!$S$16="高専"),IFERROR(VLOOKUP(入力項目!$S$17,子育て関連マスタ!$I$32:$M$34,4,FALSE),0),
AND(R719&gt;=21,R719&lt;=22,入力項目!$S$16&lt;&gt;"高専"),IFERROR(VLOOKUP(入力項目!$S$17,子育て関連マスタ!$I$32:$M$34,4,FALSE),0),
R719&gt;=23,0
) +
IF($D719=4,
  IFERROR(_xlfn.IFS(
  R719&lt;=入力項目!$S$11,0,
  AND(R719=入力項目!$S$11),IFERROR(VLOOKUP(入力項目!$S$12,子育て関連マスタ!$I$4:$M$5,2,FALSE),0),
  AND(R719=4),IFERROR(VLOOKUP(入力項目!$S$13,子育て関連マスタ!$I$9:$M$12,2,FALSE),0),
  AND(R719=7),IFERROR(VLOOKUP(入力項目!$S$14,子育て関連マスタ!$I$16:$M$17,2,FALSE),0),
  AND(R719=13),IFERROR(VLOOKUP(入力項目!$S$15,子育て関連マスタ!$I$21:$M$22,2,FALSE),0),
  AND(R719=16),IFERROR(VLOOKUP(入力項目!$S$16,子育て関連マスタ!$I$26:$M$28,2,FALSE),0),
  AND(R719=19,入力項目!$S$16&lt;&gt;"高専"),IFERROR(VLOOKUP(入力項目!$S$17,子育て関連マスタ!$I$32:$M$37,2,FALSE),0),
  AND(R719=21,入力項目!$S$16="高専"),IFERROR(VLOOKUP(入力項目!$S$17,子育て関連マスタ!$I$32:$M$37,2,FALSE),0),
  R719&gt;=22,0
  ),0),0
) +
IF(AND(R719&gt;=1,R719&lt;=15),IF($D719=入力項目!$S$8,入力項目!$S$3,0),0) +
IF(AND(R719&gt;=1,R719&lt;=15),IF($D719=5,入力項目!$S$4,0),0) +
IF(AND(R719&gt;=1,R719&lt;=15),IF($D719=12,入力項目!$S$5,0),0) +
IF(AND(入力項目!$S$7=$A719,入力項目!$S$8=$D719),子育て関連マスタ!$C$14,0) +
IFERROR(IF(AND(YEAR(EDATE(DATE(入力項目!$S$7,入力項目!$S$8,1),1))=$A719,MONTH(EDATE(DATE(入力項目!$S$7,入力項目!$S$8,1),1))=$D719),子育て関連マスタ!$C$15,0),0) +
IF(AND(OR(R719=3,R719=5,R719=7),$D719=11),子育て関連マスタ!$C$17,0) +
IF(AND(R719=20,$D719=1),子育て関連マスタ!$C$18,0) +
IF(AND(R719=20,$D719=1),
IFERROR(_xlfn.IFS(
入力項目!$S$10="男",子育て関連マスタ!$C$18,
入力項目!$S$10="女",子育て関連マスタ!$C$19
),0),0
) +
IF(AND(R719&gt;=入力項目!$S$18,R719&lt;=入力項目!$S$19),入力項目!$S$20,0) +
IF(AND(R719&gt;=入力項目!$S$21,R719&lt;=入力項目!$S$22),入力項目!$S$23,0) +
IF(AND(R719&gt;=入力項目!$S$24,R719&lt;=入力項目!$S$25),入力項目!$S$26,0)
)</f>
        <v>0</v>
      </c>
      <c r="AG719">
        <f ca="1">-(
_xlfn.IFS(
S719&lt;=入力項目!$S$11,0,
AND(S719&gt;=入力項目!$S$11+1,S719&lt;=3),IFERROR(VLOOKUP(入力項目!$S$12,子育て関連マスタ!$I$4:$M$5,4,FALSE),0),
AND(S719&gt;=4,S719&lt;=6),IFERROR(VLOOKUP(入力項目!$S$13,子育て関連マスタ!$I$9:$M$12,4,FALSE),0),
AND(S719&gt;=7,S719&lt;=12),IFERROR(VLOOKUP(入力項目!$S$14,子育て関連マスタ!$I$16:$M$17,4,FALSE),0),
AND(S719&gt;=13,S719&lt;=15),IFERROR(VLOOKUP(入力項目!$S$15,子育て関連マスタ!$I$21:$M$22,4,FALSE),0),
AND(S719&gt;=16,S719&lt;=18),IFERROR(VLOOKUP(入力項目!$S$16,子育て関連マスタ!$I$26:$M$28,4,FALSE),0),
AND(S719&gt;=19,S719&lt;=20,入力項目!$S$16="高専"),IFERROR(VLOOKUP(入力項目!$S$16,子育て関連マスタ!$I$26:$M$28,4,FALSE),0),
AND(S719&gt;=19,S719&lt;=20,入力項目!$S$16&lt;&gt;"高専"),IFERROR(VLOOKUP(入力項目!$S$17,子育て関連マスタ!$I$32:$M$37,4,FALSE),0),
AND(S719&gt;=21,S719&lt;=22,入力項目!$S$16="高専"),IFERROR(VLOOKUP(入力項目!$S$17,子育て関連マスタ!$I$32:$M$34,4,FALSE),0),
AND(S719&gt;=21,S719&lt;=22,入力項目!$S$16&lt;&gt;"高専"),IFERROR(VLOOKUP(入力項目!$S$17,子育て関連マスタ!$I$32:$M$34,4,FALSE),0),
S719&gt;=23,0
) +
IF($D719=4,
  IFERROR(_xlfn.IFS(
  S719&lt;=入力項目!$S$11,0,
  AND(S719=入力項目!$S$11),IFERROR(VLOOKUP(入力項目!$S$12,子育て関連マスタ!$I$4:$M$5,2,FALSE),0),
  AND(S719=4),IFERROR(VLOOKUP(入力項目!$S$13,子育て関連マスタ!$I$9:$M$12,2,FALSE),0),
  AND(S719=7),IFERROR(VLOOKUP(入力項目!$S$14,子育て関連マスタ!$I$16:$M$17,2,FALSE),0),
  AND(S719=13),IFERROR(VLOOKUP(入力項目!$S$15,子育て関連マスタ!$I$21:$M$22,2,FALSE),0),
  AND(S719=16),IFERROR(VLOOKUP(入力項目!$S$16,子育て関連マスタ!$I$26:$M$28,2,FALSE),0),
  AND(S719=19,入力項目!$S$16&lt;&gt;"高専"),IFERROR(VLOOKUP(入力項目!$S$17,子育て関連マスタ!$I$32:$M$37,2,FALSE),0),
  AND(S719=21,入力項目!$S$16="高専"),IFERROR(VLOOKUP(入力項目!$S$17,子育て関連マスタ!$I$32:$M$37,2,FALSE),0),
  S719&gt;=22,0
  ),0),0
) +
IF(AND(S719&gt;=1,S719&lt;=15),IF($D719=入力項目!$S$8,入力項目!$S$3,0),0) +
IF(AND(S719&gt;=1,S719&lt;=15),IF($D719=5,入力項目!$S$4,0),0) +
IF(AND(S719&gt;=1,S719&lt;=15),IF($D719=12,入力項目!$S$5,0),0) +
IF(AND(入力項目!$S$7=$A719,入力項目!$S$8=$D719),子育て関連マスタ!$C$14,0) +
IFERROR(IF(AND(YEAR(EDATE(DATE(入力項目!$S$7,入力項目!$S$8,1),1))=$A719,MONTH(EDATE(DATE(入力項目!$S$7,入力項目!$S$8,1),1))=$D719),子育て関連マスタ!$C$15,0),0) +
IF(AND(OR(S719=3,S719=5,S719=7),$D719=11),子育て関連マスタ!$C$17,0) +
IF(AND(S719=20,$D719=1),子育て関連マスタ!$C$18,0) +
IF(AND(S719=20,$D719=1),
IFERROR(_xlfn.IFS(
入力項目!$S$10="男",子育て関連マスタ!$C$18,
入力項目!$S$10="女",子育て関連マスタ!$C$19
),0),0
) +
IF(AND(S719&gt;=入力項目!$S$18,S719&lt;=入力項目!$S$19),入力項目!$S$20,0) +
IF(AND(S719&gt;=入力項目!$S$21,S719&lt;=入力項目!$S$22),入力項目!$S$23,0) +
IF(AND(S719&gt;=入力項目!$S$24,S719&lt;=入力項目!$S$25),入力項目!$S$26,0)
)</f>
        <v>0</v>
      </c>
      <c r="AH719">
        <f ca="1">-(
_xlfn.IFS(
T719&lt;=入力項目!$S$11,0,
AND(T719&gt;=入力項目!$S$11+1,T719&lt;=3),IFERROR(VLOOKUP(入力項目!$S$12,子育て関連マスタ!$I$4:$M$5,4,FALSE),0),
AND(T719&gt;=4,T719&lt;=6),IFERROR(VLOOKUP(入力項目!$S$13,子育て関連マスタ!$I$9:$M$12,4,FALSE),0),
AND(T719&gt;=7,T719&lt;=12),IFERROR(VLOOKUP(入力項目!$S$14,子育て関連マスタ!$I$16:$M$17,4,FALSE),0),
AND(T719&gt;=13,T719&lt;=15),IFERROR(VLOOKUP(入力項目!$S$15,子育て関連マスタ!$I$21:$M$22,4,FALSE),0),
AND(T719&gt;=16,T719&lt;=18),IFERROR(VLOOKUP(入力項目!$S$16,子育て関連マスタ!$I$26:$M$28,4,FALSE),0),
AND(T719&gt;=19,T719&lt;=20,入力項目!$S$16="高専"),IFERROR(VLOOKUP(入力項目!$S$16,子育て関連マスタ!$I$26:$M$28,4,FALSE),0),
AND(T719&gt;=19,T719&lt;=20,入力項目!$S$16&lt;&gt;"高専"),IFERROR(VLOOKUP(入力項目!$S$17,子育て関連マスタ!$I$32:$M$37,4,FALSE),0),
AND(T719&gt;=21,T719&lt;=22,入力項目!$S$16="高専"),IFERROR(VLOOKUP(入力項目!$S$17,子育て関連マスタ!$I$32:$M$34,4,FALSE),0),
AND(T719&gt;=21,T719&lt;=22,入力項目!$S$16&lt;&gt;"高専"),IFERROR(VLOOKUP(入力項目!$S$17,子育て関連マスタ!$I$32:$M$34,4,FALSE),0),
T719&gt;=23,0
) +
IF($D719=4,
  IFERROR(_xlfn.IFS(
  T719&lt;=入力項目!$S$11,0,
  AND(T719=入力項目!$S$11),IFERROR(VLOOKUP(入力項目!$S$12,子育て関連マスタ!$I$4:$M$5,2,FALSE),0),
  AND(T719=4),IFERROR(VLOOKUP(入力項目!$S$13,子育て関連マスタ!$I$9:$M$12,2,FALSE),0),
  AND(T719=7),IFERROR(VLOOKUP(入力項目!$S$14,子育て関連マスタ!$I$16:$M$17,2,FALSE),0),
  AND(T719=13),IFERROR(VLOOKUP(入力項目!$S$15,子育て関連マスタ!$I$21:$M$22,2,FALSE),0),
  AND(T719=16),IFERROR(VLOOKUP(入力項目!$S$16,子育て関連マスタ!$I$26:$M$28,2,FALSE),0),
  AND(T719=19,入力項目!$S$16&lt;&gt;"高専"),IFERROR(VLOOKUP(入力項目!$S$17,子育て関連マスタ!$I$32:$M$37,2,FALSE),0),
  AND(T719=21,入力項目!$S$16="高専"),IFERROR(VLOOKUP(入力項目!$S$17,子育て関連マスタ!$I$32:$M$37,2,FALSE),0),
  T719&gt;=22,0
  ),0),0
) +
IF(AND(T719&gt;=1,T719&lt;=15),IF($D719=入力項目!$S$8,入力項目!$S$3,0),0) +
IF(AND(T719&gt;=1,T719&lt;=15),IF($D719=5,入力項目!$S$4,0),0) +
IF(AND(T719&gt;=1,T719&lt;=15),IF($D719=12,入力項目!$S$5,0),0) +
IF(AND(入力項目!$S$7=$A719,入力項目!$S$8=$D719),子育て関連マスタ!$C$14,0) +
IFERROR(IF(AND(YEAR(EDATE(DATE(入力項目!$S$7,入力項目!$S$8,1),1))=$A719,MONTH(EDATE(DATE(入力項目!$S$7,入力項目!$S$8,1),1))=$D719),子育て関連マスタ!$C$15,0),0) +
IF(AND(OR(T719=3,T719=5,T719=7),$D719=11),子育て関連マスタ!$C$17,0) +
IF(AND(T719=20,$D719=1),子育て関連マスタ!$C$18,0) +
IF(AND(T719=20,$D719=1),
IFERROR(_xlfn.IFS(
入力項目!$S$10="男",子育て関連マスタ!$C$18,
入力項目!$S$10="女",子育て関連マスタ!$C$19
),0),0
) +
IF(AND(T719&gt;=入力項目!$S$18,T719&lt;=入力項目!$S$19),入力項目!$S$20,0) +
IF(AND(T719&gt;=入力項目!$S$21,T719&lt;=入力項目!$S$22),入力項目!$S$23,0) +
IF(AND(T719&gt;=入力項目!$S$24,T719&lt;=入力項目!$S$25),入力項目!$S$26,0)
)</f>
        <v>0</v>
      </c>
      <c r="AI719">
        <f ca="1">-(
_xlfn.IFS(
U719&lt;=入力項目!$S$11,0,
AND(U719&gt;=入力項目!$S$11+1,U719&lt;=3),IFERROR(VLOOKUP(入力項目!$S$12,子育て関連マスタ!$I$4:$M$5,4,FALSE),0),
AND(U719&gt;=4,U719&lt;=6),IFERROR(VLOOKUP(入力項目!$S$13,子育て関連マスタ!$I$9:$M$12,4,FALSE),0),
AND(U719&gt;=7,U719&lt;=12),IFERROR(VLOOKUP(入力項目!$S$14,子育て関連マスタ!$I$16:$M$17,4,FALSE),0),
AND(U719&gt;=13,U719&lt;=15),IFERROR(VLOOKUP(入力項目!$S$15,子育て関連マスタ!$I$21:$M$22,4,FALSE),0),
AND(U719&gt;=16,U719&lt;=18),IFERROR(VLOOKUP(入力項目!$S$16,子育て関連マスタ!$I$26:$M$28,4,FALSE),0),
AND(U719&gt;=19,U719&lt;=20,入力項目!$S$16="高専"),IFERROR(VLOOKUP(入力項目!$S$16,子育て関連マスタ!$I$26:$M$28,4,FALSE),0),
AND(U719&gt;=19,U719&lt;=20,入力項目!$S$16&lt;&gt;"高専"),IFERROR(VLOOKUP(入力項目!$S$17,子育て関連マスタ!$I$32:$M$37,4,FALSE),0),
AND(U719&gt;=21,U719&lt;=22,入力項目!$S$16="高専"),IFERROR(VLOOKUP(入力項目!$S$17,子育て関連マスタ!$I$32:$M$34,4,FALSE),0),
AND(U719&gt;=21,U719&lt;=22,入力項目!$S$16&lt;&gt;"高専"),IFERROR(VLOOKUP(入力項目!$S$17,子育て関連マスタ!$I$32:$M$34,4,FALSE),0),
U719&gt;=23,0
) +
IF($D719=4,
  IFERROR(_xlfn.IFS(
  U719&lt;=入力項目!$S$11,0,
  AND(U719=入力項目!$S$11),IFERROR(VLOOKUP(入力項目!$S$12,子育て関連マスタ!$I$4:$M$5,2,FALSE),0),
  AND(U719=4),IFERROR(VLOOKUP(入力項目!$S$13,子育て関連マスタ!$I$9:$M$12,2,FALSE),0),
  AND(U719=7),IFERROR(VLOOKUP(入力項目!$S$14,子育て関連マスタ!$I$16:$M$17,2,FALSE),0),
  AND(U719=13),IFERROR(VLOOKUP(入力項目!$S$15,子育て関連マスタ!$I$21:$M$22,2,FALSE),0),
  AND(U719=16),IFERROR(VLOOKUP(入力項目!$S$16,子育て関連マスタ!$I$26:$M$28,2,FALSE),0),
  AND(U719=19,入力項目!$S$16&lt;&gt;"高専"),IFERROR(VLOOKUP(入力項目!$S$17,子育て関連マスタ!$I$32:$M$37,2,FALSE),0),
  AND(U719=21,入力項目!$S$16="高専"),IFERROR(VLOOKUP(入力項目!$S$17,子育て関連マスタ!$I$32:$M$37,2,FALSE),0),
  U719&gt;=22,0
  ),0),0
) +
IF(AND(U719&gt;=1,U719&lt;=15),IF($D719=入力項目!$S$8,入力項目!$S$3,0),0) +
IF(AND(U719&gt;=1,U719&lt;=15),IF($D719=5,入力項目!$S$4,0),0) +
IF(AND(U719&gt;=1,U719&lt;=15),IF($D719=12,入力項目!$S$5,0),0) +
IF(AND(入力項目!$S$7=$A719,入力項目!$S$8=$D719),子育て関連マスタ!$C$14,0) +
IFERROR(IF(AND(YEAR(EDATE(DATE(入力項目!$S$7,入力項目!$S$8,1),1))=$A719,MONTH(EDATE(DATE(入力項目!$S$7,入力項目!$S$8,1),1))=$D719),子育て関連マスタ!$C$15,0),0) +
IF(AND(OR(U719=3,U719=5,U719=7),$D719=11),子育て関連マスタ!$C$17,0) +
IF(AND(U719=20,$D719=1),子育て関連マスタ!$C$18,0) +
IF(AND(U719=20,$D719=1),
IFERROR(_xlfn.IFS(
入力項目!$S$10="男",子育て関連マスタ!$C$18,
入力項目!$S$10="女",子育て関連マスタ!$C$19
),0),0
) +
IF(AND(U719&gt;=入力項目!$S$18,U719&lt;=入力項目!$S$19),入力項目!$S$20,0) +
IF(AND(U719&gt;=入力項目!$S$21,U719&lt;=入力項目!$S$22),入力項目!$S$23,0) +
IF(AND(U719&gt;=入力項目!$S$24,U719&lt;=入力項目!$S$25),入力項目!$S$26,0)
)</f>
        <v>0</v>
      </c>
      <c r="AJ719" s="10">
        <f ca="1">-VLOOKUP($D719,月別収支!$A$2:$H$13,7,FALSE)</f>
        <v>-20000</v>
      </c>
    </row>
    <row r="720" spans="1:36" x14ac:dyDescent="0.4">
      <c r="A720">
        <f t="shared" ca="1" si="190"/>
        <v>2084</v>
      </c>
      <c r="B720">
        <f t="shared" ca="1" si="197"/>
        <v>2084</v>
      </c>
      <c r="C720">
        <f t="shared" ca="1" si="198"/>
        <v>60</v>
      </c>
      <c r="D720">
        <f t="shared" ca="1" si="191"/>
        <v>6</v>
      </c>
      <c r="E720" t="str">
        <f t="shared" ca="1" si="192"/>
        <v>2084年6月</v>
      </c>
      <c r="F720">
        <f ca="1">IF(OR(入力項目!$N$5&lt;$A720,AND(入力項目!$N$5=$A720,入力項目!$N$6&lt;$D720)),IF(F719=0,1,IF(G720=12,F719+1,F719)),0)</f>
        <v>59</v>
      </c>
      <c r="G720">
        <f ca="1">IF(OR(入力項目!$N$5&lt;$A720,AND(入力項目!$N$5=$A720,入力項目!$N$6&lt;$D720)),IF(G719=12,1,G719+1),0)</f>
        <v>8</v>
      </c>
      <c r="H720" t="str">
        <f t="shared" ca="1" si="193"/>
        <v>59_8</v>
      </c>
      <c r="I720">
        <f ca="1">IF(
  IFERROR(AND($C720&gt;0,MOD($C720,入力項目!$N$22)=0,$D720=入力項目!$N$23), FALSE),
  1,
  IF(
    AND(I719&gt;0,J719=12),
    IF(I719=入力項目!$N$28, 0, I719+1),
    I719
  )
)</f>
        <v>1</v>
      </c>
      <c r="J720">
        <f ca="1">IF($D720=入力項目!$N$23,1,IFERROR(J719+1,1))</f>
        <v>1</v>
      </c>
      <c r="K720" t="str">
        <f t="shared" ca="1" si="194"/>
        <v>1_1</v>
      </c>
      <c r="L720">
        <f ca="1">L719+IF(入力項目!$D$4=$D720,1,0)</f>
        <v>88</v>
      </c>
      <c r="M720" t="str">
        <f t="shared" ca="1" si="195"/>
        <v>88歳</v>
      </c>
      <c r="N720">
        <f t="shared" ca="1" si="199"/>
        <v>89</v>
      </c>
      <c r="O720" t="str">
        <f t="shared" ca="1" si="196"/>
        <v>89歳</v>
      </c>
      <c r="P720">
        <f t="shared" ca="1" si="200"/>
        <v>64</v>
      </c>
      <c r="Q720">
        <f t="shared" ca="1" si="201"/>
        <v>62</v>
      </c>
      <c r="R720">
        <f t="shared" ca="1" si="202"/>
        <v>2085</v>
      </c>
      <c r="S720">
        <f t="shared" ca="1" si="203"/>
        <v>2085</v>
      </c>
      <c r="T720">
        <f t="shared" ca="1" si="204"/>
        <v>2085</v>
      </c>
      <c r="U720">
        <f t="shared" ca="1" si="205"/>
        <v>2085</v>
      </c>
      <c r="V720" s="10">
        <f t="shared" ca="1" si="206"/>
        <v>51294425</v>
      </c>
      <c r="W720" s="10">
        <f ca="1">IF($L720&lt;その他マスタ!$B$1,VLOOKUP($D720,月別収支!$A$2:$H$13,2,FALSE),その他マスタ!$B$3)+IF(AND($L720=その他マスタ!$B$1,入力項目!$I$9="あり",$D720=入力項目!$D$4),その他マスタ!$B$2,0)</f>
        <v>150000</v>
      </c>
      <c r="X720" s="10">
        <f ca="1">-IF(入力項目!$K$5=TRUE,
IF($F720+$G720&lt;3,VLOOKUP($D720,月別収支!$A$2:$H$13,8,FALSE),0)+IFERROR(VLOOKUP($H720,住宅ローン計算!C:P,13,FALSE),0)+IF($F720&gt;1,IF(OR($G720=3,$G720=6,$G720=9,$G720=12),ROUNDUP(入力項目!$N$18/4,0),0),0),
VLOOKUP($D720,月別収支!$A$2:$H$13,8,FALSE))</f>
        <v>0</v>
      </c>
      <c r="Y720" s="10">
        <f ca="1">-VLOOKUP($D720,月別収支!$A$2:$H$13,3,FALSE)</f>
        <v>-75000</v>
      </c>
      <c r="Z720" s="10">
        <f ca="1">-VLOOKUP($D720,月別収支!$A$2:$H$13,4,FALSE)</f>
        <v>-27000</v>
      </c>
      <c r="AA720" s="10">
        <f ca="1">-VLOOKUP($D720,月別収支!$A$2:$H$13,6,FALSE)</f>
        <v>-10000</v>
      </c>
      <c r="AB720" s="10">
        <f ca="1">-(
VLOOKUP($D720,月別収支!$A$2:$H$13,5,FALSE)+IF(AND(入力項目!$I$27&lt;=$A720,ISEVEN($A720-入力項目!$I$27),入力項目!$I$28=$D720),入力項目!$I$26,0)
+IF(入力項目!$K$26=TRUE,
IFERROR(VLOOKUP($K720,マイカーローン計算!C:P,13,FALSE),0),
IFERROR(
  IF(AND($C720&gt;0,MOD($C720,入力項目!$N$22)=0,$D720=入力項目!$N$23),入力項目!$N$24,0),
 0
)
)
)</f>
        <v>-1020000</v>
      </c>
      <c r="AC720" s="10">
        <f ca="1">-IF($A720&lt;入力項目!$N$33,入力項目!$N$35,IF(AND($A720=入力項目!$N$33,$D720&lt;=入力項目!$N$34),入力項目!$N$35,0))</f>
        <v>0</v>
      </c>
      <c r="AD720">
        <f ca="1">-(
_xlfn.IFS(
P720&lt;=入力項目!$S$11,0,
AND(P720&gt;=入力項目!$S$11+1,P720&lt;=3),IFERROR(VLOOKUP(入力項目!$S$12,子育て関連マスタ!$I$4:$M$5,4,FALSE),0),
AND(P720&gt;=4,P720&lt;=6),IFERROR(VLOOKUP(入力項目!$S$13,子育て関連マスタ!$I$9:$M$12,4,FALSE),0),
AND(P720&gt;=7,P720&lt;=12),IFERROR(VLOOKUP(入力項目!$S$14,子育て関連マスタ!$I$16:$M$17,4,FALSE),0),
AND(P720&gt;=13,P720&lt;=15),IFERROR(VLOOKUP(入力項目!$S$15,子育て関連マスタ!$I$21:$M$22,4,FALSE),0),
AND(P720&gt;=16,P720&lt;=18),IFERROR(VLOOKUP(入力項目!$S$16,子育て関連マスタ!$I$26:$M$28,4,FALSE),0),
AND(P720&gt;=19,P720&lt;=20,入力項目!$S$16="高専"),IFERROR(VLOOKUP(入力項目!$S$16,子育て関連マスタ!$I$26:$M$28,4,FALSE),0),
AND(P720&gt;=19,P720&lt;=20,入力項目!$S$16&lt;&gt;"高専"),IFERROR(VLOOKUP(入力項目!$S$17,子育て関連マスタ!$I$32:$M$37,4,FALSE),0),
AND(P720&gt;=21,P720&lt;=22,入力項目!$S$16="高専"),IFERROR(VLOOKUP(入力項目!$S$17,子育て関連マスタ!$I$32:$M$34,4,FALSE),0),
AND(P720&gt;=21,P720&lt;=22,入力項目!$S$16&lt;&gt;"高専"),IFERROR(VLOOKUP(入力項目!$S$17,子育て関連マスタ!$I$32:$M$34,4,FALSE),0),
P720&gt;=23,0
) +
IF($D720=4,
  IFERROR(_xlfn.IFS(
  P720&lt;=入力項目!$S$11,0,
  AND(P720=入力項目!$S$11),IFERROR(VLOOKUP(入力項目!$S$12,子育て関連マスタ!$I$4:$M$5,2,FALSE),0),
  AND(P720=4),IFERROR(VLOOKUP(入力項目!$S$13,子育て関連マスタ!$I$9:$M$12,2,FALSE),0),
  AND(P720=7),IFERROR(VLOOKUP(入力項目!$S$14,子育て関連マスタ!$I$16:$M$17,2,FALSE),0),
  AND(P720=13),IFERROR(VLOOKUP(入力項目!$S$15,子育て関連マスタ!$I$21:$M$22,2,FALSE),0),
  AND(P720=16),IFERROR(VLOOKUP(入力項目!$S$16,子育て関連マスタ!$I$26:$M$28,2,FALSE),0),
  AND(P720=19,入力項目!$S$16&lt;&gt;"高専"),IFERROR(VLOOKUP(入力項目!$S$17,子育て関連マスタ!$I$32:$M$37,2,FALSE),0),
  AND(P720=21,入力項目!$S$16="高専"),IFERROR(VLOOKUP(入力項目!$S$17,子育て関連マスタ!$I$32:$M$37,2,FALSE),0),
  P720&gt;=22,0
  ),0),0
) +
IF(AND(P720&gt;=1,P720&lt;=15),IF($D720=入力項目!$S$8,入力項目!$S$3,0),0) +
IF(AND(P720&gt;=1,P720&lt;=15),IF($D720=5,入力項目!$S$4,0),0) +
IF(AND(P720&gt;=1,P720&lt;=15),IF($D720=12,入力項目!$S$5,0),0) +
IF(AND(入力項目!$S$7=$A720,入力項目!$S$8=$D720),子育て関連マスタ!$C$14,0) +
IFERROR(IF(AND(YEAR(EDATE(DATE(入力項目!$S$7,入力項目!$S$8,1),1))=$A720,MONTH(EDATE(DATE(入力項目!$S$7,入力項目!$S$8,1),1))=$D720),子育て関連マスタ!$C$15,0),0) +
IF(AND(OR(P720=3,P720=5,P720=7),$D720=11),子育て関連マスタ!$C$17,0) +
IF(AND(P720=20,$D720=1),子育て関連マスタ!$C$18,0) +
IF(AND(P720=20,$D720=1),
IFERROR(_xlfn.IFS(
入力項目!$S$10="男",子育て関連マスタ!$C$18,
入力項目!$S$10="女",子育て関連マスタ!$C$19
),0),0
) +
IF(AND(P720&gt;=入力項目!$S$18,P720&lt;=入力項目!$S$19),入力項目!$S$20,0) +
IF(AND(P720&gt;=入力項目!$S$21,P720&lt;=入力項目!$S$22),入力項目!$S$23,0) +
IF(AND(P720&gt;=入力項目!$S$24,P720&lt;=入力項目!$S$25),入力項目!$S$26,0)
)</f>
        <v>0</v>
      </c>
      <c r="AE720">
        <f ca="1">-(
_xlfn.IFS(
Q720&lt;=入力項目!$S$11,0,
AND(Q720&gt;=入力項目!$S$11+1,Q720&lt;=3),IFERROR(VLOOKUP(入力項目!$S$12,子育て関連マスタ!$I$4:$M$5,4,FALSE),0),
AND(Q720&gt;=4,Q720&lt;=6),IFERROR(VLOOKUP(入力項目!$S$13,子育て関連マスタ!$I$9:$M$12,4,FALSE),0),
AND(Q720&gt;=7,Q720&lt;=12),IFERROR(VLOOKUP(入力項目!$S$14,子育て関連マスタ!$I$16:$M$17,4,FALSE),0),
AND(Q720&gt;=13,Q720&lt;=15),IFERROR(VLOOKUP(入力項目!$S$15,子育て関連マスタ!$I$21:$M$22,4,FALSE),0),
AND(Q720&gt;=16,Q720&lt;=18),IFERROR(VLOOKUP(入力項目!$S$16,子育て関連マスタ!$I$26:$M$28,4,FALSE),0),
AND(Q720&gt;=19,Q720&lt;=20,入力項目!$S$16="高専"),IFERROR(VLOOKUP(入力項目!$S$16,子育て関連マスタ!$I$26:$M$28,4,FALSE),0),
AND(Q720&gt;=19,Q720&lt;=20,入力項目!$S$16&lt;&gt;"高専"),IFERROR(VLOOKUP(入力項目!$S$17,子育て関連マスタ!$I$32:$M$37,4,FALSE),0),
AND(Q720&gt;=21,Q720&lt;=22,入力項目!$S$16="高専"),IFERROR(VLOOKUP(入力項目!$S$17,子育て関連マスタ!$I$32:$M$34,4,FALSE),0),
AND(Q720&gt;=21,Q720&lt;=22,入力項目!$S$16&lt;&gt;"高専"),IFERROR(VLOOKUP(入力項目!$S$17,子育て関連マスタ!$I$32:$M$34,4,FALSE),0),
Q720&gt;=23,0
) +
IF($D720=4,
  IFERROR(_xlfn.IFS(
  Q720&lt;=入力項目!$S$11,0,
  AND(Q720=入力項目!$S$11),IFERROR(VLOOKUP(入力項目!$S$12,子育て関連マスタ!$I$4:$M$5,2,FALSE),0),
  AND(Q720=4),IFERROR(VLOOKUP(入力項目!$S$13,子育て関連マスタ!$I$9:$M$12,2,FALSE),0),
  AND(Q720=7),IFERROR(VLOOKUP(入力項目!$S$14,子育て関連マスタ!$I$16:$M$17,2,FALSE),0),
  AND(Q720=13),IFERROR(VLOOKUP(入力項目!$S$15,子育て関連マスタ!$I$21:$M$22,2,FALSE),0),
  AND(Q720=16),IFERROR(VLOOKUP(入力項目!$S$16,子育て関連マスタ!$I$26:$M$28,2,FALSE),0),
  AND(Q720=19,入力項目!$S$16&lt;&gt;"高専"),IFERROR(VLOOKUP(入力項目!$S$17,子育て関連マスタ!$I$32:$M$37,2,FALSE),0),
  AND(Q720=21,入力項目!$S$16="高専"),IFERROR(VLOOKUP(入力項目!$S$17,子育て関連マスタ!$I$32:$M$37,2,FALSE),0),
  Q720&gt;=22,0
  ),0),0
) +
IF(AND(Q720&gt;=1,Q720&lt;=15),IF($D720=入力項目!$S$8,入力項目!$S$3,0),0) +
IF(AND(Q720&gt;=1,Q720&lt;=15),IF($D720=5,入力項目!$S$4,0),0) +
IF(AND(Q720&gt;=1,Q720&lt;=15),IF($D720=12,入力項目!$S$5,0),0) +
IF(AND(入力項目!$S$7=$A720,入力項目!$S$8=$D720),子育て関連マスタ!$C$14,0) +
IFERROR(IF(AND(YEAR(EDATE(DATE(入力項目!$S$7,入力項目!$S$8,1),1))=$A720,MONTH(EDATE(DATE(入力項目!$S$7,入力項目!$S$8,1),1))=$D720),子育て関連マスタ!$C$15,0),0) +
IF(AND(OR(Q720=3,Q720=5,Q720=7),$D720=11),子育て関連マスタ!$C$17,0) +
IF(AND(Q720=20,$D720=1),子育て関連マスタ!$C$18,0) +
IF(AND(Q720=20,$D720=1),
IFERROR(_xlfn.IFS(
入力項目!$S$10="男",子育て関連マスタ!$C$18,
入力項目!$S$10="女",子育て関連マスタ!$C$19
),0),0
) +
IF(AND(Q720&gt;=入力項目!$S$18,Q720&lt;=入力項目!$S$19),入力項目!$S$20,0) +
IF(AND(Q720&gt;=入力項目!$S$21,Q720&lt;=入力項目!$S$22),入力項目!$S$23,0) +
IF(AND(Q720&gt;=入力項目!$S$24,Q720&lt;=入力項目!$S$25),入力項目!$S$26,0)
)</f>
        <v>0</v>
      </c>
      <c r="AF720">
        <f ca="1">-(
_xlfn.IFS(
R720&lt;=入力項目!$S$11,0,
AND(R720&gt;=入力項目!$S$11+1,R720&lt;=3),IFERROR(VLOOKUP(入力項目!$S$12,子育て関連マスタ!$I$4:$M$5,4,FALSE),0),
AND(R720&gt;=4,R720&lt;=6),IFERROR(VLOOKUP(入力項目!$S$13,子育て関連マスタ!$I$9:$M$12,4,FALSE),0),
AND(R720&gt;=7,R720&lt;=12),IFERROR(VLOOKUP(入力項目!$S$14,子育て関連マスタ!$I$16:$M$17,4,FALSE),0),
AND(R720&gt;=13,R720&lt;=15),IFERROR(VLOOKUP(入力項目!$S$15,子育て関連マスタ!$I$21:$M$22,4,FALSE),0),
AND(R720&gt;=16,R720&lt;=18),IFERROR(VLOOKUP(入力項目!$S$16,子育て関連マスタ!$I$26:$M$28,4,FALSE),0),
AND(R720&gt;=19,R720&lt;=20,入力項目!$S$16="高専"),IFERROR(VLOOKUP(入力項目!$S$16,子育て関連マスタ!$I$26:$M$28,4,FALSE),0),
AND(R720&gt;=19,R720&lt;=20,入力項目!$S$16&lt;&gt;"高専"),IFERROR(VLOOKUP(入力項目!$S$17,子育て関連マスタ!$I$32:$M$37,4,FALSE),0),
AND(R720&gt;=21,R720&lt;=22,入力項目!$S$16="高専"),IFERROR(VLOOKUP(入力項目!$S$17,子育て関連マスタ!$I$32:$M$34,4,FALSE),0),
AND(R720&gt;=21,R720&lt;=22,入力項目!$S$16&lt;&gt;"高専"),IFERROR(VLOOKUP(入力項目!$S$17,子育て関連マスタ!$I$32:$M$34,4,FALSE),0),
R720&gt;=23,0
) +
IF($D720=4,
  IFERROR(_xlfn.IFS(
  R720&lt;=入力項目!$S$11,0,
  AND(R720=入力項目!$S$11),IFERROR(VLOOKUP(入力項目!$S$12,子育て関連マスタ!$I$4:$M$5,2,FALSE),0),
  AND(R720=4),IFERROR(VLOOKUP(入力項目!$S$13,子育て関連マスタ!$I$9:$M$12,2,FALSE),0),
  AND(R720=7),IFERROR(VLOOKUP(入力項目!$S$14,子育て関連マスタ!$I$16:$M$17,2,FALSE),0),
  AND(R720=13),IFERROR(VLOOKUP(入力項目!$S$15,子育て関連マスタ!$I$21:$M$22,2,FALSE),0),
  AND(R720=16),IFERROR(VLOOKUP(入力項目!$S$16,子育て関連マスタ!$I$26:$M$28,2,FALSE),0),
  AND(R720=19,入力項目!$S$16&lt;&gt;"高専"),IFERROR(VLOOKUP(入力項目!$S$17,子育て関連マスタ!$I$32:$M$37,2,FALSE),0),
  AND(R720=21,入力項目!$S$16="高専"),IFERROR(VLOOKUP(入力項目!$S$17,子育て関連マスタ!$I$32:$M$37,2,FALSE),0),
  R720&gt;=22,0
  ),0),0
) +
IF(AND(R720&gt;=1,R720&lt;=15),IF($D720=入力項目!$S$8,入力項目!$S$3,0),0) +
IF(AND(R720&gt;=1,R720&lt;=15),IF($D720=5,入力項目!$S$4,0),0) +
IF(AND(R720&gt;=1,R720&lt;=15),IF($D720=12,入力項目!$S$5,0),0) +
IF(AND(入力項目!$S$7=$A720,入力項目!$S$8=$D720),子育て関連マスタ!$C$14,0) +
IFERROR(IF(AND(YEAR(EDATE(DATE(入力項目!$S$7,入力項目!$S$8,1),1))=$A720,MONTH(EDATE(DATE(入力項目!$S$7,入力項目!$S$8,1),1))=$D720),子育て関連マスタ!$C$15,0),0) +
IF(AND(OR(R720=3,R720=5,R720=7),$D720=11),子育て関連マスタ!$C$17,0) +
IF(AND(R720=20,$D720=1),子育て関連マスタ!$C$18,0) +
IF(AND(R720=20,$D720=1),
IFERROR(_xlfn.IFS(
入力項目!$S$10="男",子育て関連マスタ!$C$18,
入力項目!$S$10="女",子育て関連マスタ!$C$19
),0),0
) +
IF(AND(R720&gt;=入力項目!$S$18,R720&lt;=入力項目!$S$19),入力項目!$S$20,0) +
IF(AND(R720&gt;=入力項目!$S$21,R720&lt;=入力項目!$S$22),入力項目!$S$23,0) +
IF(AND(R720&gt;=入力項目!$S$24,R720&lt;=入力項目!$S$25),入力項目!$S$26,0)
)</f>
        <v>0</v>
      </c>
      <c r="AG720">
        <f ca="1">-(
_xlfn.IFS(
S720&lt;=入力項目!$S$11,0,
AND(S720&gt;=入力項目!$S$11+1,S720&lt;=3),IFERROR(VLOOKUP(入力項目!$S$12,子育て関連マスタ!$I$4:$M$5,4,FALSE),0),
AND(S720&gt;=4,S720&lt;=6),IFERROR(VLOOKUP(入力項目!$S$13,子育て関連マスタ!$I$9:$M$12,4,FALSE),0),
AND(S720&gt;=7,S720&lt;=12),IFERROR(VLOOKUP(入力項目!$S$14,子育て関連マスタ!$I$16:$M$17,4,FALSE),0),
AND(S720&gt;=13,S720&lt;=15),IFERROR(VLOOKUP(入力項目!$S$15,子育て関連マスタ!$I$21:$M$22,4,FALSE),0),
AND(S720&gt;=16,S720&lt;=18),IFERROR(VLOOKUP(入力項目!$S$16,子育て関連マスタ!$I$26:$M$28,4,FALSE),0),
AND(S720&gt;=19,S720&lt;=20,入力項目!$S$16="高専"),IFERROR(VLOOKUP(入力項目!$S$16,子育て関連マスタ!$I$26:$M$28,4,FALSE),0),
AND(S720&gt;=19,S720&lt;=20,入力項目!$S$16&lt;&gt;"高専"),IFERROR(VLOOKUP(入力項目!$S$17,子育て関連マスタ!$I$32:$M$37,4,FALSE),0),
AND(S720&gt;=21,S720&lt;=22,入力項目!$S$16="高専"),IFERROR(VLOOKUP(入力項目!$S$17,子育て関連マスタ!$I$32:$M$34,4,FALSE),0),
AND(S720&gt;=21,S720&lt;=22,入力項目!$S$16&lt;&gt;"高専"),IFERROR(VLOOKUP(入力項目!$S$17,子育て関連マスタ!$I$32:$M$34,4,FALSE),0),
S720&gt;=23,0
) +
IF($D720=4,
  IFERROR(_xlfn.IFS(
  S720&lt;=入力項目!$S$11,0,
  AND(S720=入力項目!$S$11),IFERROR(VLOOKUP(入力項目!$S$12,子育て関連マスタ!$I$4:$M$5,2,FALSE),0),
  AND(S720=4),IFERROR(VLOOKUP(入力項目!$S$13,子育て関連マスタ!$I$9:$M$12,2,FALSE),0),
  AND(S720=7),IFERROR(VLOOKUP(入力項目!$S$14,子育て関連マスタ!$I$16:$M$17,2,FALSE),0),
  AND(S720=13),IFERROR(VLOOKUP(入力項目!$S$15,子育て関連マスタ!$I$21:$M$22,2,FALSE),0),
  AND(S720=16),IFERROR(VLOOKUP(入力項目!$S$16,子育て関連マスタ!$I$26:$M$28,2,FALSE),0),
  AND(S720=19,入力項目!$S$16&lt;&gt;"高専"),IFERROR(VLOOKUP(入力項目!$S$17,子育て関連マスタ!$I$32:$M$37,2,FALSE),0),
  AND(S720=21,入力項目!$S$16="高専"),IFERROR(VLOOKUP(入力項目!$S$17,子育て関連マスタ!$I$32:$M$37,2,FALSE),0),
  S720&gt;=22,0
  ),0),0
) +
IF(AND(S720&gt;=1,S720&lt;=15),IF($D720=入力項目!$S$8,入力項目!$S$3,0),0) +
IF(AND(S720&gt;=1,S720&lt;=15),IF($D720=5,入力項目!$S$4,0),0) +
IF(AND(S720&gt;=1,S720&lt;=15),IF($D720=12,入力項目!$S$5,0),0) +
IF(AND(入力項目!$S$7=$A720,入力項目!$S$8=$D720),子育て関連マスタ!$C$14,0) +
IFERROR(IF(AND(YEAR(EDATE(DATE(入力項目!$S$7,入力項目!$S$8,1),1))=$A720,MONTH(EDATE(DATE(入力項目!$S$7,入力項目!$S$8,1),1))=$D720),子育て関連マスタ!$C$15,0),0) +
IF(AND(OR(S720=3,S720=5,S720=7),$D720=11),子育て関連マスタ!$C$17,0) +
IF(AND(S720=20,$D720=1),子育て関連マスタ!$C$18,0) +
IF(AND(S720=20,$D720=1),
IFERROR(_xlfn.IFS(
入力項目!$S$10="男",子育て関連マスタ!$C$18,
入力項目!$S$10="女",子育て関連マスタ!$C$19
),0),0
) +
IF(AND(S720&gt;=入力項目!$S$18,S720&lt;=入力項目!$S$19),入力項目!$S$20,0) +
IF(AND(S720&gt;=入力項目!$S$21,S720&lt;=入力項目!$S$22),入力項目!$S$23,0) +
IF(AND(S720&gt;=入力項目!$S$24,S720&lt;=入力項目!$S$25),入力項目!$S$26,0)
)</f>
        <v>0</v>
      </c>
      <c r="AH720">
        <f ca="1">-(
_xlfn.IFS(
T720&lt;=入力項目!$S$11,0,
AND(T720&gt;=入力項目!$S$11+1,T720&lt;=3),IFERROR(VLOOKUP(入力項目!$S$12,子育て関連マスタ!$I$4:$M$5,4,FALSE),0),
AND(T720&gt;=4,T720&lt;=6),IFERROR(VLOOKUP(入力項目!$S$13,子育て関連マスタ!$I$9:$M$12,4,FALSE),0),
AND(T720&gt;=7,T720&lt;=12),IFERROR(VLOOKUP(入力項目!$S$14,子育て関連マスタ!$I$16:$M$17,4,FALSE),0),
AND(T720&gt;=13,T720&lt;=15),IFERROR(VLOOKUP(入力項目!$S$15,子育て関連マスタ!$I$21:$M$22,4,FALSE),0),
AND(T720&gt;=16,T720&lt;=18),IFERROR(VLOOKUP(入力項目!$S$16,子育て関連マスタ!$I$26:$M$28,4,FALSE),0),
AND(T720&gt;=19,T720&lt;=20,入力項目!$S$16="高専"),IFERROR(VLOOKUP(入力項目!$S$16,子育て関連マスタ!$I$26:$M$28,4,FALSE),0),
AND(T720&gt;=19,T720&lt;=20,入力項目!$S$16&lt;&gt;"高専"),IFERROR(VLOOKUP(入力項目!$S$17,子育て関連マスタ!$I$32:$M$37,4,FALSE),0),
AND(T720&gt;=21,T720&lt;=22,入力項目!$S$16="高専"),IFERROR(VLOOKUP(入力項目!$S$17,子育て関連マスタ!$I$32:$M$34,4,FALSE),0),
AND(T720&gt;=21,T720&lt;=22,入力項目!$S$16&lt;&gt;"高専"),IFERROR(VLOOKUP(入力項目!$S$17,子育て関連マスタ!$I$32:$M$34,4,FALSE),0),
T720&gt;=23,0
) +
IF($D720=4,
  IFERROR(_xlfn.IFS(
  T720&lt;=入力項目!$S$11,0,
  AND(T720=入力項目!$S$11),IFERROR(VLOOKUP(入力項目!$S$12,子育て関連マスタ!$I$4:$M$5,2,FALSE),0),
  AND(T720=4),IFERROR(VLOOKUP(入力項目!$S$13,子育て関連マスタ!$I$9:$M$12,2,FALSE),0),
  AND(T720=7),IFERROR(VLOOKUP(入力項目!$S$14,子育て関連マスタ!$I$16:$M$17,2,FALSE),0),
  AND(T720=13),IFERROR(VLOOKUP(入力項目!$S$15,子育て関連マスタ!$I$21:$M$22,2,FALSE),0),
  AND(T720=16),IFERROR(VLOOKUP(入力項目!$S$16,子育て関連マスタ!$I$26:$M$28,2,FALSE),0),
  AND(T720=19,入力項目!$S$16&lt;&gt;"高専"),IFERROR(VLOOKUP(入力項目!$S$17,子育て関連マスタ!$I$32:$M$37,2,FALSE),0),
  AND(T720=21,入力項目!$S$16="高専"),IFERROR(VLOOKUP(入力項目!$S$17,子育て関連マスタ!$I$32:$M$37,2,FALSE),0),
  T720&gt;=22,0
  ),0),0
) +
IF(AND(T720&gt;=1,T720&lt;=15),IF($D720=入力項目!$S$8,入力項目!$S$3,0),0) +
IF(AND(T720&gt;=1,T720&lt;=15),IF($D720=5,入力項目!$S$4,0),0) +
IF(AND(T720&gt;=1,T720&lt;=15),IF($D720=12,入力項目!$S$5,0),0) +
IF(AND(入力項目!$S$7=$A720,入力項目!$S$8=$D720),子育て関連マスタ!$C$14,0) +
IFERROR(IF(AND(YEAR(EDATE(DATE(入力項目!$S$7,入力項目!$S$8,1),1))=$A720,MONTH(EDATE(DATE(入力項目!$S$7,入力項目!$S$8,1),1))=$D720),子育て関連マスタ!$C$15,0),0) +
IF(AND(OR(T720=3,T720=5,T720=7),$D720=11),子育て関連マスタ!$C$17,0) +
IF(AND(T720=20,$D720=1),子育て関連マスタ!$C$18,0) +
IF(AND(T720=20,$D720=1),
IFERROR(_xlfn.IFS(
入力項目!$S$10="男",子育て関連マスタ!$C$18,
入力項目!$S$10="女",子育て関連マスタ!$C$19
),0),0
) +
IF(AND(T720&gt;=入力項目!$S$18,T720&lt;=入力項目!$S$19),入力項目!$S$20,0) +
IF(AND(T720&gt;=入力項目!$S$21,T720&lt;=入力項目!$S$22),入力項目!$S$23,0) +
IF(AND(T720&gt;=入力項目!$S$24,T720&lt;=入力項目!$S$25),入力項目!$S$26,0)
)</f>
        <v>0</v>
      </c>
      <c r="AI720">
        <f ca="1">-(
_xlfn.IFS(
U720&lt;=入力項目!$S$11,0,
AND(U720&gt;=入力項目!$S$11+1,U720&lt;=3),IFERROR(VLOOKUP(入力項目!$S$12,子育て関連マスタ!$I$4:$M$5,4,FALSE),0),
AND(U720&gt;=4,U720&lt;=6),IFERROR(VLOOKUP(入力項目!$S$13,子育て関連マスタ!$I$9:$M$12,4,FALSE),0),
AND(U720&gt;=7,U720&lt;=12),IFERROR(VLOOKUP(入力項目!$S$14,子育て関連マスタ!$I$16:$M$17,4,FALSE),0),
AND(U720&gt;=13,U720&lt;=15),IFERROR(VLOOKUP(入力項目!$S$15,子育て関連マスタ!$I$21:$M$22,4,FALSE),0),
AND(U720&gt;=16,U720&lt;=18),IFERROR(VLOOKUP(入力項目!$S$16,子育て関連マスタ!$I$26:$M$28,4,FALSE),0),
AND(U720&gt;=19,U720&lt;=20,入力項目!$S$16="高専"),IFERROR(VLOOKUP(入力項目!$S$16,子育て関連マスタ!$I$26:$M$28,4,FALSE),0),
AND(U720&gt;=19,U720&lt;=20,入力項目!$S$16&lt;&gt;"高専"),IFERROR(VLOOKUP(入力項目!$S$17,子育て関連マスタ!$I$32:$M$37,4,FALSE),0),
AND(U720&gt;=21,U720&lt;=22,入力項目!$S$16="高専"),IFERROR(VLOOKUP(入力項目!$S$17,子育て関連マスタ!$I$32:$M$34,4,FALSE),0),
AND(U720&gt;=21,U720&lt;=22,入力項目!$S$16&lt;&gt;"高専"),IFERROR(VLOOKUP(入力項目!$S$17,子育て関連マスタ!$I$32:$M$34,4,FALSE),0),
U720&gt;=23,0
) +
IF($D720=4,
  IFERROR(_xlfn.IFS(
  U720&lt;=入力項目!$S$11,0,
  AND(U720=入力項目!$S$11),IFERROR(VLOOKUP(入力項目!$S$12,子育て関連マスタ!$I$4:$M$5,2,FALSE),0),
  AND(U720=4),IFERROR(VLOOKUP(入力項目!$S$13,子育て関連マスタ!$I$9:$M$12,2,FALSE),0),
  AND(U720=7),IFERROR(VLOOKUP(入力項目!$S$14,子育て関連マスタ!$I$16:$M$17,2,FALSE),0),
  AND(U720=13),IFERROR(VLOOKUP(入力項目!$S$15,子育て関連マスタ!$I$21:$M$22,2,FALSE),0),
  AND(U720=16),IFERROR(VLOOKUP(入力項目!$S$16,子育て関連マスタ!$I$26:$M$28,2,FALSE),0),
  AND(U720=19,入力項目!$S$16&lt;&gt;"高専"),IFERROR(VLOOKUP(入力項目!$S$17,子育て関連マスタ!$I$32:$M$37,2,FALSE),0),
  AND(U720=21,入力項目!$S$16="高専"),IFERROR(VLOOKUP(入力項目!$S$17,子育て関連マスタ!$I$32:$M$37,2,FALSE),0),
  U720&gt;=22,0
  ),0),0
) +
IF(AND(U720&gt;=1,U720&lt;=15),IF($D720=入力項目!$S$8,入力項目!$S$3,0),0) +
IF(AND(U720&gt;=1,U720&lt;=15),IF($D720=5,入力項目!$S$4,0),0) +
IF(AND(U720&gt;=1,U720&lt;=15),IF($D720=12,入力項目!$S$5,0),0) +
IF(AND(入力項目!$S$7=$A720,入力項目!$S$8=$D720),子育て関連マスタ!$C$14,0) +
IFERROR(IF(AND(YEAR(EDATE(DATE(入力項目!$S$7,入力項目!$S$8,1),1))=$A720,MONTH(EDATE(DATE(入力項目!$S$7,入力項目!$S$8,1),1))=$D720),子育て関連マスタ!$C$15,0),0) +
IF(AND(OR(U720=3,U720=5,U720=7),$D720=11),子育て関連マスタ!$C$17,0) +
IF(AND(U720=20,$D720=1),子育て関連マスタ!$C$18,0) +
IF(AND(U720=20,$D720=1),
IFERROR(_xlfn.IFS(
入力項目!$S$10="男",子育て関連マスタ!$C$18,
入力項目!$S$10="女",子育て関連マスタ!$C$19
),0),0
) +
IF(AND(U720&gt;=入力項目!$S$18,U720&lt;=入力項目!$S$19),入力項目!$S$20,0) +
IF(AND(U720&gt;=入力項目!$S$21,U720&lt;=入力項目!$S$22),入力項目!$S$23,0) +
IF(AND(U720&gt;=入力項目!$S$24,U720&lt;=入力項目!$S$25),入力項目!$S$26,0)
)</f>
        <v>0</v>
      </c>
      <c r="AJ720" s="10">
        <f ca="1">-VLOOKUP($D720,月別収支!$A$2:$H$13,7,FALSE)</f>
        <v>-20000</v>
      </c>
    </row>
    <row r="721" spans="1:36" x14ac:dyDescent="0.4">
      <c r="A721">
        <f t="shared" ca="1" si="190"/>
        <v>2084</v>
      </c>
      <c r="B721">
        <f t="shared" ca="1" si="197"/>
        <v>2084</v>
      </c>
      <c r="C721">
        <f t="shared" ca="1" si="198"/>
        <v>60</v>
      </c>
      <c r="D721">
        <f t="shared" ca="1" si="191"/>
        <v>7</v>
      </c>
      <c r="E721" t="str">
        <f t="shared" ca="1" si="192"/>
        <v>2084年7月</v>
      </c>
      <c r="F721">
        <f ca="1">IF(OR(入力項目!$N$5&lt;$A721,AND(入力項目!$N$5=$A721,入力項目!$N$6&lt;$D721)),IF(F720=0,1,IF(G721=12,F720+1,F720)),0)</f>
        <v>59</v>
      </c>
      <c r="G721">
        <f ca="1">IF(OR(入力項目!$N$5&lt;$A721,AND(入力項目!$N$5=$A721,入力項目!$N$6&lt;$D721)),IF(G720=12,1,G720+1),0)</f>
        <v>9</v>
      </c>
      <c r="H721" t="str">
        <f t="shared" ca="1" si="193"/>
        <v>59_9</v>
      </c>
      <c r="I721">
        <f ca="1">IF(
  IFERROR(AND($C721&gt;0,MOD($C721,入力項目!$N$22)=0,$D721=入力項目!$N$23), FALSE),
  1,
  IF(
    AND(I720&gt;0,J720=12),
    IF(I720=入力項目!$N$28, 0, I720+1),
    I720
  )
)</f>
        <v>1</v>
      </c>
      <c r="J721">
        <f ca="1">IF($D721=入力項目!$N$23,1,IFERROR(J720+1,1))</f>
        <v>2</v>
      </c>
      <c r="K721" t="str">
        <f t="shared" ca="1" si="194"/>
        <v>1_2</v>
      </c>
      <c r="L721">
        <f ca="1">L720+IF(入力項目!$D$4=$D721,1,0)</f>
        <v>88</v>
      </c>
      <c r="M721" t="str">
        <f t="shared" ca="1" si="195"/>
        <v>88歳</v>
      </c>
      <c r="N721">
        <f t="shared" ca="1" si="199"/>
        <v>89</v>
      </c>
      <c r="O721" t="str">
        <f t="shared" ca="1" si="196"/>
        <v>89歳</v>
      </c>
      <c r="P721">
        <f t="shared" ca="1" si="200"/>
        <v>64</v>
      </c>
      <c r="Q721">
        <f t="shared" ca="1" si="201"/>
        <v>62</v>
      </c>
      <c r="R721">
        <f t="shared" ca="1" si="202"/>
        <v>2085</v>
      </c>
      <c r="S721">
        <f t="shared" ca="1" si="203"/>
        <v>2085</v>
      </c>
      <c r="T721">
        <f t="shared" ca="1" si="204"/>
        <v>2085</v>
      </c>
      <c r="U721">
        <f t="shared" ca="1" si="205"/>
        <v>2085</v>
      </c>
      <c r="V721" s="10">
        <f t="shared" ca="1" si="206"/>
        <v>51254925</v>
      </c>
      <c r="W721" s="10">
        <f ca="1">IF($L721&lt;その他マスタ!$B$1,VLOOKUP($D721,月別収支!$A$2:$H$13,2,FALSE),その他マスタ!$B$3)+IF(AND($L721=その他マスタ!$B$1,入力項目!$I$9="あり",$D721=入力項目!$D$4),その他マスタ!$B$2,0)</f>
        <v>150000</v>
      </c>
      <c r="X721" s="10">
        <f ca="1">-IF(入力項目!$K$5=TRUE,
IF($F721+$G721&lt;3,VLOOKUP($D721,月別収支!$A$2:$H$13,8,FALSE),0)+IFERROR(VLOOKUP($H721,住宅ローン計算!C:P,13,FALSE),0)+IF($F721&gt;1,IF(OR($G721=3,$G721=6,$G721=9,$G721=12),ROUNDUP(入力項目!$N$18/4,0),0),0),
VLOOKUP($D721,月別収支!$A$2:$H$13,8,FALSE))</f>
        <v>-37500</v>
      </c>
      <c r="Y721" s="10">
        <f ca="1">-VLOOKUP($D721,月別収支!$A$2:$H$13,3,FALSE)</f>
        <v>-75000</v>
      </c>
      <c r="Z721" s="10">
        <f ca="1">-VLOOKUP($D721,月別収支!$A$2:$H$13,4,FALSE)</f>
        <v>-27000</v>
      </c>
      <c r="AA721" s="10">
        <f ca="1">-VLOOKUP($D721,月別収支!$A$2:$H$13,6,FALSE)</f>
        <v>-10000</v>
      </c>
      <c r="AB721" s="10">
        <f ca="1">-(
VLOOKUP($D721,月別収支!$A$2:$H$13,5,FALSE)+IF(AND(入力項目!$I$27&lt;=$A721,ISEVEN($A721-入力項目!$I$27),入力項目!$I$28=$D721),入力項目!$I$26,0)
+IF(入力項目!$K$26=TRUE,
IFERROR(VLOOKUP($K721,マイカーローン計算!C:P,13,FALSE),0),
IFERROR(
  IF(AND($C721&gt;0,MOD($C721,入力項目!$N$22)=0,$D721=入力項目!$N$23),入力項目!$N$24,0),
 0
)
)
)</f>
        <v>-20000</v>
      </c>
      <c r="AC721" s="10">
        <f ca="1">-IF($A721&lt;入力項目!$N$33,入力項目!$N$35,IF(AND($A721=入力項目!$N$33,$D721&lt;=入力項目!$N$34),入力項目!$N$35,0))</f>
        <v>0</v>
      </c>
      <c r="AD721">
        <f ca="1">-(
_xlfn.IFS(
P721&lt;=入力項目!$S$11,0,
AND(P721&gt;=入力項目!$S$11+1,P721&lt;=3),IFERROR(VLOOKUP(入力項目!$S$12,子育て関連マスタ!$I$4:$M$5,4,FALSE),0),
AND(P721&gt;=4,P721&lt;=6),IFERROR(VLOOKUP(入力項目!$S$13,子育て関連マスタ!$I$9:$M$12,4,FALSE),0),
AND(P721&gt;=7,P721&lt;=12),IFERROR(VLOOKUP(入力項目!$S$14,子育て関連マスタ!$I$16:$M$17,4,FALSE),0),
AND(P721&gt;=13,P721&lt;=15),IFERROR(VLOOKUP(入力項目!$S$15,子育て関連マスタ!$I$21:$M$22,4,FALSE),0),
AND(P721&gt;=16,P721&lt;=18),IFERROR(VLOOKUP(入力項目!$S$16,子育て関連マスタ!$I$26:$M$28,4,FALSE),0),
AND(P721&gt;=19,P721&lt;=20,入力項目!$S$16="高専"),IFERROR(VLOOKUP(入力項目!$S$16,子育て関連マスタ!$I$26:$M$28,4,FALSE),0),
AND(P721&gt;=19,P721&lt;=20,入力項目!$S$16&lt;&gt;"高専"),IFERROR(VLOOKUP(入力項目!$S$17,子育て関連マスタ!$I$32:$M$37,4,FALSE),0),
AND(P721&gt;=21,P721&lt;=22,入力項目!$S$16="高専"),IFERROR(VLOOKUP(入力項目!$S$17,子育て関連マスタ!$I$32:$M$34,4,FALSE),0),
AND(P721&gt;=21,P721&lt;=22,入力項目!$S$16&lt;&gt;"高専"),IFERROR(VLOOKUP(入力項目!$S$17,子育て関連マスタ!$I$32:$M$34,4,FALSE),0),
P721&gt;=23,0
) +
IF($D721=4,
  IFERROR(_xlfn.IFS(
  P721&lt;=入力項目!$S$11,0,
  AND(P721=入力項目!$S$11),IFERROR(VLOOKUP(入力項目!$S$12,子育て関連マスタ!$I$4:$M$5,2,FALSE),0),
  AND(P721=4),IFERROR(VLOOKUP(入力項目!$S$13,子育て関連マスタ!$I$9:$M$12,2,FALSE),0),
  AND(P721=7),IFERROR(VLOOKUP(入力項目!$S$14,子育て関連マスタ!$I$16:$M$17,2,FALSE),0),
  AND(P721=13),IFERROR(VLOOKUP(入力項目!$S$15,子育て関連マスタ!$I$21:$M$22,2,FALSE),0),
  AND(P721=16),IFERROR(VLOOKUP(入力項目!$S$16,子育て関連マスタ!$I$26:$M$28,2,FALSE),0),
  AND(P721=19,入力項目!$S$16&lt;&gt;"高専"),IFERROR(VLOOKUP(入力項目!$S$17,子育て関連マスタ!$I$32:$M$37,2,FALSE),0),
  AND(P721=21,入力項目!$S$16="高専"),IFERROR(VLOOKUP(入力項目!$S$17,子育て関連マスタ!$I$32:$M$37,2,FALSE),0),
  P721&gt;=22,0
  ),0),0
) +
IF(AND(P721&gt;=1,P721&lt;=15),IF($D721=入力項目!$S$8,入力項目!$S$3,0),0) +
IF(AND(P721&gt;=1,P721&lt;=15),IF($D721=5,入力項目!$S$4,0),0) +
IF(AND(P721&gt;=1,P721&lt;=15),IF($D721=12,入力項目!$S$5,0),0) +
IF(AND(入力項目!$S$7=$A721,入力項目!$S$8=$D721),子育て関連マスタ!$C$14,0) +
IFERROR(IF(AND(YEAR(EDATE(DATE(入力項目!$S$7,入力項目!$S$8,1),1))=$A721,MONTH(EDATE(DATE(入力項目!$S$7,入力項目!$S$8,1),1))=$D721),子育て関連マスタ!$C$15,0),0) +
IF(AND(OR(P721=3,P721=5,P721=7),$D721=11),子育て関連マスタ!$C$17,0) +
IF(AND(P721=20,$D721=1),子育て関連マスタ!$C$18,0) +
IF(AND(P721=20,$D721=1),
IFERROR(_xlfn.IFS(
入力項目!$S$10="男",子育て関連マスタ!$C$18,
入力項目!$S$10="女",子育て関連マスタ!$C$19
),0),0
) +
IF(AND(P721&gt;=入力項目!$S$18,P721&lt;=入力項目!$S$19),入力項目!$S$20,0) +
IF(AND(P721&gt;=入力項目!$S$21,P721&lt;=入力項目!$S$22),入力項目!$S$23,0) +
IF(AND(P721&gt;=入力項目!$S$24,P721&lt;=入力項目!$S$25),入力項目!$S$26,0)
)</f>
        <v>0</v>
      </c>
      <c r="AE721">
        <f ca="1">-(
_xlfn.IFS(
Q721&lt;=入力項目!$S$11,0,
AND(Q721&gt;=入力項目!$S$11+1,Q721&lt;=3),IFERROR(VLOOKUP(入力項目!$S$12,子育て関連マスタ!$I$4:$M$5,4,FALSE),0),
AND(Q721&gt;=4,Q721&lt;=6),IFERROR(VLOOKUP(入力項目!$S$13,子育て関連マスタ!$I$9:$M$12,4,FALSE),0),
AND(Q721&gt;=7,Q721&lt;=12),IFERROR(VLOOKUP(入力項目!$S$14,子育て関連マスタ!$I$16:$M$17,4,FALSE),0),
AND(Q721&gt;=13,Q721&lt;=15),IFERROR(VLOOKUP(入力項目!$S$15,子育て関連マスタ!$I$21:$M$22,4,FALSE),0),
AND(Q721&gt;=16,Q721&lt;=18),IFERROR(VLOOKUP(入力項目!$S$16,子育て関連マスタ!$I$26:$M$28,4,FALSE),0),
AND(Q721&gt;=19,Q721&lt;=20,入力項目!$S$16="高専"),IFERROR(VLOOKUP(入力項目!$S$16,子育て関連マスタ!$I$26:$M$28,4,FALSE),0),
AND(Q721&gt;=19,Q721&lt;=20,入力項目!$S$16&lt;&gt;"高専"),IFERROR(VLOOKUP(入力項目!$S$17,子育て関連マスタ!$I$32:$M$37,4,FALSE),0),
AND(Q721&gt;=21,Q721&lt;=22,入力項目!$S$16="高専"),IFERROR(VLOOKUP(入力項目!$S$17,子育て関連マスタ!$I$32:$M$34,4,FALSE),0),
AND(Q721&gt;=21,Q721&lt;=22,入力項目!$S$16&lt;&gt;"高専"),IFERROR(VLOOKUP(入力項目!$S$17,子育て関連マスタ!$I$32:$M$34,4,FALSE),0),
Q721&gt;=23,0
) +
IF($D721=4,
  IFERROR(_xlfn.IFS(
  Q721&lt;=入力項目!$S$11,0,
  AND(Q721=入力項目!$S$11),IFERROR(VLOOKUP(入力項目!$S$12,子育て関連マスタ!$I$4:$M$5,2,FALSE),0),
  AND(Q721=4),IFERROR(VLOOKUP(入力項目!$S$13,子育て関連マスタ!$I$9:$M$12,2,FALSE),0),
  AND(Q721=7),IFERROR(VLOOKUP(入力項目!$S$14,子育て関連マスタ!$I$16:$M$17,2,FALSE),0),
  AND(Q721=13),IFERROR(VLOOKUP(入力項目!$S$15,子育て関連マスタ!$I$21:$M$22,2,FALSE),0),
  AND(Q721=16),IFERROR(VLOOKUP(入力項目!$S$16,子育て関連マスタ!$I$26:$M$28,2,FALSE),0),
  AND(Q721=19,入力項目!$S$16&lt;&gt;"高専"),IFERROR(VLOOKUP(入力項目!$S$17,子育て関連マスタ!$I$32:$M$37,2,FALSE),0),
  AND(Q721=21,入力項目!$S$16="高専"),IFERROR(VLOOKUP(入力項目!$S$17,子育て関連マスタ!$I$32:$M$37,2,FALSE),0),
  Q721&gt;=22,0
  ),0),0
) +
IF(AND(Q721&gt;=1,Q721&lt;=15),IF($D721=入力項目!$S$8,入力項目!$S$3,0),0) +
IF(AND(Q721&gt;=1,Q721&lt;=15),IF($D721=5,入力項目!$S$4,0),0) +
IF(AND(Q721&gt;=1,Q721&lt;=15),IF($D721=12,入力項目!$S$5,0),0) +
IF(AND(入力項目!$S$7=$A721,入力項目!$S$8=$D721),子育て関連マスタ!$C$14,0) +
IFERROR(IF(AND(YEAR(EDATE(DATE(入力項目!$S$7,入力項目!$S$8,1),1))=$A721,MONTH(EDATE(DATE(入力項目!$S$7,入力項目!$S$8,1),1))=$D721),子育て関連マスタ!$C$15,0),0) +
IF(AND(OR(Q721=3,Q721=5,Q721=7),$D721=11),子育て関連マスタ!$C$17,0) +
IF(AND(Q721=20,$D721=1),子育て関連マスタ!$C$18,0) +
IF(AND(Q721=20,$D721=1),
IFERROR(_xlfn.IFS(
入力項目!$S$10="男",子育て関連マスタ!$C$18,
入力項目!$S$10="女",子育て関連マスタ!$C$19
),0),0
) +
IF(AND(Q721&gt;=入力項目!$S$18,Q721&lt;=入力項目!$S$19),入力項目!$S$20,0) +
IF(AND(Q721&gt;=入力項目!$S$21,Q721&lt;=入力項目!$S$22),入力項目!$S$23,0) +
IF(AND(Q721&gt;=入力項目!$S$24,Q721&lt;=入力項目!$S$25),入力項目!$S$26,0)
)</f>
        <v>0</v>
      </c>
      <c r="AF721">
        <f ca="1">-(
_xlfn.IFS(
R721&lt;=入力項目!$S$11,0,
AND(R721&gt;=入力項目!$S$11+1,R721&lt;=3),IFERROR(VLOOKUP(入力項目!$S$12,子育て関連マスタ!$I$4:$M$5,4,FALSE),0),
AND(R721&gt;=4,R721&lt;=6),IFERROR(VLOOKUP(入力項目!$S$13,子育て関連マスタ!$I$9:$M$12,4,FALSE),0),
AND(R721&gt;=7,R721&lt;=12),IFERROR(VLOOKUP(入力項目!$S$14,子育て関連マスタ!$I$16:$M$17,4,FALSE),0),
AND(R721&gt;=13,R721&lt;=15),IFERROR(VLOOKUP(入力項目!$S$15,子育て関連マスタ!$I$21:$M$22,4,FALSE),0),
AND(R721&gt;=16,R721&lt;=18),IFERROR(VLOOKUP(入力項目!$S$16,子育て関連マスタ!$I$26:$M$28,4,FALSE),0),
AND(R721&gt;=19,R721&lt;=20,入力項目!$S$16="高専"),IFERROR(VLOOKUP(入力項目!$S$16,子育て関連マスタ!$I$26:$M$28,4,FALSE),0),
AND(R721&gt;=19,R721&lt;=20,入力項目!$S$16&lt;&gt;"高専"),IFERROR(VLOOKUP(入力項目!$S$17,子育て関連マスタ!$I$32:$M$37,4,FALSE),0),
AND(R721&gt;=21,R721&lt;=22,入力項目!$S$16="高専"),IFERROR(VLOOKUP(入力項目!$S$17,子育て関連マスタ!$I$32:$M$34,4,FALSE),0),
AND(R721&gt;=21,R721&lt;=22,入力項目!$S$16&lt;&gt;"高専"),IFERROR(VLOOKUP(入力項目!$S$17,子育て関連マスタ!$I$32:$M$34,4,FALSE),0),
R721&gt;=23,0
) +
IF($D721=4,
  IFERROR(_xlfn.IFS(
  R721&lt;=入力項目!$S$11,0,
  AND(R721=入力項目!$S$11),IFERROR(VLOOKUP(入力項目!$S$12,子育て関連マスタ!$I$4:$M$5,2,FALSE),0),
  AND(R721=4),IFERROR(VLOOKUP(入力項目!$S$13,子育て関連マスタ!$I$9:$M$12,2,FALSE),0),
  AND(R721=7),IFERROR(VLOOKUP(入力項目!$S$14,子育て関連マスタ!$I$16:$M$17,2,FALSE),0),
  AND(R721=13),IFERROR(VLOOKUP(入力項目!$S$15,子育て関連マスタ!$I$21:$M$22,2,FALSE),0),
  AND(R721=16),IFERROR(VLOOKUP(入力項目!$S$16,子育て関連マスタ!$I$26:$M$28,2,FALSE),0),
  AND(R721=19,入力項目!$S$16&lt;&gt;"高専"),IFERROR(VLOOKUP(入力項目!$S$17,子育て関連マスタ!$I$32:$M$37,2,FALSE),0),
  AND(R721=21,入力項目!$S$16="高専"),IFERROR(VLOOKUP(入力項目!$S$17,子育て関連マスタ!$I$32:$M$37,2,FALSE),0),
  R721&gt;=22,0
  ),0),0
) +
IF(AND(R721&gt;=1,R721&lt;=15),IF($D721=入力項目!$S$8,入力項目!$S$3,0),0) +
IF(AND(R721&gt;=1,R721&lt;=15),IF($D721=5,入力項目!$S$4,0),0) +
IF(AND(R721&gt;=1,R721&lt;=15),IF($D721=12,入力項目!$S$5,0),0) +
IF(AND(入力項目!$S$7=$A721,入力項目!$S$8=$D721),子育て関連マスタ!$C$14,0) +
IFERROR(IF(AND(YEAR(EDATE(DATE(入力項目!$S$7,入力項目!$S$8,1),1))=$A721,MONTH(EDATE(DATE(入力項目!$S$7,入力項目!$S$8,1),1))=$D721),子育て関連マスタ!$C$15,0),0) +
IF(AND(OR(R721=3,R721=5,R721=7),$D721=11),子育て関連マスタ!$C$17,0) +
IF(AND(R721=20,$D721=1),子育て関連マスタ!$C$18,0) +
IF(AND(R721=20,$D721=1),
IFERROR(_xlfn.IFS(
入力項目!$S$10="男",子育て関連マスタ!$C$18,
入力項目!$S$10="女",子育て関連マスタ!$C$19
),0),0
) +
IF(AND(R721&gt;=入力項目!$S$18,R721&lt;=入力項目!$S$19),入力項目!$S$20,0) +
IF(AND(R721&gt;=入力項目!$S$21,R721&lt;=入力項目!$S$22),入力項目!$S$23,0) +
IF(AND(R721&gt;=入力項目!$S$24,R721&lt;=入力項目!$S$25),入力項目!$S$26,0)
)</f>
        <v>0</v>
      </c>
      <c r="AG721">
        <f ca="1">-(
_xlfn.IFS(
S721&lt;=入力項目!$S$11,0,
AND(S721&gt;=入力項目!$S$11+1,S721&lt;=3),IFERROR(VLOOKUP(入力項目!$S$12,子育て関連マスタ!$I$4:$M$5,4,FALSE),0),
AND(S721&gt;=4,S721&lt;=6),IFERROR(VLOOKUP(入力項目!$S$13,子育て関連マスタ!$I$9:$M$12,4,FALSE),0),
AND(S721&gt;=7,S721&lt;=12),IFERROR(VLOOKUP(入力項目!$S$14,子育て関連マスタ!$I$16:$M$17,4,FALSE),0),
AND(S721&gt;=13,S721&lt;=15),IFERROR(VLOOKUP(入力項目!$S$15,子育て関連マスタ!$I$21:$M$22,4,FALSE),0),
AND(S721&gt;=16,S721&lt;=18),IFERROR(VLOOKUP(入力項目!$S$16,子育て関連マスタ!$I$26:$M$28,4,FALSE),0),
AND(S721&gt;=19,S721&lt;=20,入力項目!$S$16="高専"),IFERROR(VLOOKUP(入力項目!$S$16,子育て関連マスタ!$I$26:$M$28,4,FALSE),0),
AND(S721&gt;=19,S721&lt;=20,入力項目!$S$16&lt;&gt;"高専"),IFERROR(VLOOKUP(入力項目!$S$17,子育て関連マスタ!$I$32:$M$37,4,FALSE),0),
AND(S721&gt;=21,S721&lt;=22,入力項目!$S$16="高専"),IFERROR(VLOOKUP(入力項目!$S$17,子育て関連マスタ!$I$32:$M$34,4,FALSE),0),
AND(S721&gt;=21,S721&lt;=22,入力項目!$S$16&lt;&gt;"高専"),IFERROR(VLOOKUP(入力項目!$S$17,子育て関連マスタ!$I$32:$M$34,4,FALSE),0),
S721&gt;=23,0
) +
IF($D721=4,
  IFERROR(_xlfn.IFS(
  S721&lt;=入力項目!$S$11,0,
  AND(S721=入力項目!$S$11),IFERROR(VLOOKUP(入力項目!$S$12,子育て関連マスタ!$I$4:$M$5,2,FALSE),0),
  AND(S721=4),IFERROR(VLOOKUP(入力項目!$S$13,子育て関連マスタ!$I$9:$M$12,2,FALSE),0),
  AND(S721=7),IFERROR(VLOOKUP(入力項目!$S$14,子育て関連マスタ!$I$16:$M$17,2,FALSE),0),
  AND(S721=13),IFERROR(VLOOKUP(入力項目!$S$15,子育て関連マスタ!$I$21:$M$22,2,FALSE),0),
  AND(S721=16),IFERROR(VLOOKUP(入力項目!$S$16,子育て関連マスタ!$I$26:$M$28,2,FALSE),0),
  AND(S721=19,入力項目!$S$16&lt;&gt;"高専"),IFERROR(VLOOKUP(入力項目!$S$17,子育て関連マスタ!$I$32:$M$37,2,FALSE),0),
  AND(S721=21,入力項目!$S$16="高専"),IFERROR(VLOOKUP(入力項目!$S$17,子育て関連マスタ!$I$32:$M$37,2,FALSE),0),
  S721&gt;=22,0
  ),0),0
) +
IF(AND(S721&gt;=1,S721&lt;=15),IF($D721=入力項目!$S$8,入力項目!$S$3,0),0) +
IF(AND(S721&gt;=1,S721&lt;=15),IF($D721=5,入力項目!$S$4,0),0) +
IF(AND(S721&gt;=1,S721&lt;=15),IF($D721=12,入力項目!$S$5,0),0) +
IF(AND(入力項目!$S$7=$A721,入力項目!$S$8=$D721),子育て関連マスタ!$C$14,0) +
IFERROR(IF(AND(YEAR(EDATE(DATE(入力項目!$S$7,入力項目!$S$8,1),1))=$A721,MONTH(EDATE(DATE(入力項目!$S$7,入力項目!$S$8,1),1))=$D721),子育て関連マスタ!$C$15,0),0) +
IF(AND(OR(S721=3,S721=5,S721=7),$D721=11),子育て関連マスタ!$C$17,0) +
IF(AND(S721=20,$D721=1),子育て関連マスタ!$C$18,0) +
IF(AND(S721=20,$D721=1),
IFERROR(_xlfn.IFS(
入力項目!$S$10="男",子育て関連マスタ!$C$18,
入力項目!$S$10="女",子育て関連マスタ!$C$19
),0),0
) +
IF(AND(S721&gt;=入力項目!$S$18,S721&lt;=入力項目!$S$19),入力項目!$S$20,0) +
IF(AND(S721&gt;=入力項目!$S$21,S721&lt;=入力項目!$S$22),入力項目!$S$23,0) +
IF(AND(S721&gt;=入力項目!$S$24,S721&lt;=入力項目!$S$25),入力項目!$S$26,0)
)</f>
        <v>0</v>
      </c>
      <c r="AH721">
        <f ca="1">-(
_xlfn.IFS(
T721&lt;=入力項目!$S$11,0,
AND(T721&gt;=入力項目!$S$11+1,T721&lt;=3),IFERROR(VLOOKUP(入力項目!$S$12,子育て関連マスタ!$I$4:$M$5,4,FALSE),0),
AND(T721&gt;=4,T721&lt;=6),IFERROR(VLOOKUP(入力項目!$S$13,子育て関連マスタ!$I$9:$M$12,4,FALSE),0),
AND(T721&gt;=7,T721&lt;=12),IFERROR(VLOOKUP(入力項目!$S$14,子育て関連マスタ!$I$16:$M$17,4,FALSE),0),
AND(T721&gt;=13,T721&lt;=15),IFERROR(VLOOKUP(入力項目!$S$15,子育て関連マスタ!$I$21:$M$22,4,FALSE),0),
AND(T721&gt;=16,T721&lt;=18),IFERROR(VLOOKUP(入力項目!$S$16,子育て関連マスタ!$I$26:$M$28,4,FALSE),0),
AND(T721&gt;=19,T721&lt;=20,入力項目!$S$16="高専"),IFERROR(VLOOKUP(入力項目!$S$16,子育て関連マスタ!$I$26:$M$28,4,FALSE),0),
AND(T721&gt;=19,T721&lt;=20,入力項目!$S$16&lt;&gt;"高専"),IFERROR(VLOOKUP(入力項目!$S$17,子育て関連マスタ!$I$32:$M$37,4,FALSE),0),
AND(T721&gt;=21,T721&lt;=22,入力項目!$S$16="高専"),IFERROR(VLOOKUP(入力項目!$S$17,子育て関連マスタ!$I$32:$M$34,4,FALSE),0),
AND(T721&gt;=21,T721&lt;=22,入力項目!$S$16&lt;&gt;"高専"),IFERROR(VLOOKUP(入力項目!$S$17,子育て関連マスタ!$I$32:$M$34,4,FALSE),0),
T721&gt;=23,0
) +
IF($D721=4,
  IFERROR(_xlfn.IFS(
  T721&lt;=入力項目!$S$11,0,
  AND(T721=入力項目!$S$11),IFERROR(VLOOKUP(入力項目!$S$12,子育て関連マスタ!$I$4:$M$5,2,FALSE),0),
  AND(T721=4),IFERROR(VLOOKUP(入力項目!$S$13,子育て関連マスタ!$I$9:$M$12,2,FALSE),0),
  AND(T721=7),IFERROR(VLOOKUP(入力項目!$S$14,子育て関連マスタ!$I$16:$M$17,2,FALSE),0),
  AND(T721=13),IFERROR(VLOOKUP(入力項目!$S$15,子育て関連マスタ!$I$21:$M$22,2,FALSE),0),
  AND(T721=16),IFERROR(VLOOKUP(入力項目!$S$16,子育て関連マスタ!$I$26:$M$28,2,FALSE),0),
  AND(T721=19,入力項目!$S$16&lt;&gt;"高専"),IFERROR(VLOOKUP(入力項目!$S$17,子育て関連マスタ!$I$32:$M$37,2,FALSE),0),
  AND(T721=21,入力項目!$S$16="高専"),IFERROR(VLOOKUP(入力項目!$S$17,子育て関連マスタ!$I$32:$M$37,2,FALSE),0),
  T721&gt;=22,0
  ),0),0
) +
IF(AND(T721&gt;=1,T721&lt;=15),IF($D721=入力項目!$S$8,入力項目!$S$3,0),0) +
IF(AND(T721&gt;=1,T721&lt;=15),IF($D721=5,入力項目!$S$4,0),0) +
IF(AND(T721&gt;=1,T721&lt;=15),IF($D721=12,入力項目!$S$5,0),0) +
IF(AND(入力項目!$S$7=$A721,入力項目!$S$8=$D721),子育て関連マスタ!$C$14,0) +
IFERROR(IF(AND(YEAR(EDATE(DATE(入力項目!$S$7,入力項目!$S$8,1),1))=$A721,MONTH(EDATE(DATE(入力項目!$S$7,入力項目!$S$8,1),1))=$D721),子育て関連マスタ!$C$15,0),0) +
IF(AND(OR(T721=3,T721=5,T721=7),$D721=11),子育て関連マスタ!$C$17,0) +
IF(AND(T721=20,$D721=1),子育て関連マスタ!$C$18,0) +
IF(AND(T721=20,$D721=1),
IFERROR(_xlfn.IFS(
入力項目!$S$10="男",子育て関連マスタ!$C$18,
入力項目!$S$10="女",子育て関連マスタ!$C$19
),0),0
) +
IF(AND(T721&gt;=入力項目!$S$18,T721&lt;=入力項目!$S$19),入力項目!$S$20,0) +
IF(AND(T721&gt;=入力項目!$S$21,T721&lt;=入力項目!$S$22),入力項目!$S$23,0) +
IF(AND(T721&gt;=入力項目!$S$24,T721&lt;=入力項目!$S$25),入力項目!$S$26,0)
)</f>
        <v>0</v>
      </c>
      <c r="AI721">
        <f ca="1">-(
_xlfn.IFS(
U721&lt;=入力項目!$S$11,0,
AND(U721&gt;=入力項目!$S$11+1,U721&lt;=3),IFERROR(VLOOKUP(入力項目!$S$12,子育て関連マスタ!$I$4:$M$5,4,FALSE),0),
AND(U721&gt;=4,U721&lt;=6),IFERROR(VLOOKUP(入力項目!$S$13,子育て関連マスタ!$I$9:$M$12,4,FALSE),0),
AND(U721&gt;=7,U721&lt;=12),IFERROR(VLOOKUP(入力項目!$S$14,子育て関連マスタ!$I$16:$M$17,4,FALSE),0),
AND(U721&gt;=13,U721&lt;=15),IFERROR(VLOOKUP(入力項目!$S$15,子育て関連マスタ!$I$21:$M$22,4,FALSE),0),
AND(U721&gt;=16,U721&lt;=18),IFERROR(VLOOKUP(入力項目!$S$16,子育て関連マスタ!$I$26:$M$28,4,FALSE),0),
AND(U721&gt;=19,U721&lt;=20,入力項目!$S$16="高専"),IFERROR(VLOOKUP(入力項目!$S$16,子育て関連マスタ!$I$26:$M$28,4,FALSE),0),
AND(U721&gt;=19,U721&lt;=20,入力項目!$S$16&lt;&gt;"高専"),IFERROR(VLOOKUP(入力項目!$S$17,子育て関連マスタ!$I$32:$M$37,4,FALSE),0),
AND(U721&gt;=21,U721&lt;=22,入力項目!$S$16="高専"),IFERROR(VLOOKUP(入力項目!$S$17,子育て関連マスタ!$I$32:$M$34,4,FALSE),0),
AND(U721&gt;=21,U721&lt;=22,入力項目!$S$16&lt;&gt;"高専"),IFERROR(VLOOKUP(入力項目!$S$17,子育て関連マスタ!$I$32:$M$34,4,FALSE),0),
U721&gt;=23,0
) +
IF($D721=4,
  IFERROR(_xlfn.IFS(
  U721&lt;=入力項目!$S$11,0,
  AND(U721=入力項目!$S$11),IFERROR(VLOOKUP(入力項目!$S$12,子育て関連マスタ!$I$4:$M$5,2,FALSE),0),
  AND(U721=4),IFERROR(VLOOKUP(入力項目!$S$13,子育て関連マスタ!$I$9:$M$12,2,FALSE),0),
  AND(U721=7),IFERROR(VLOOKUP(入力項目!$S$14,子育て関連マスタ!$I$16:$M$17,2,FALSE),0),
  AND(U721=13),IFERROR(VLOOKUP(入力項目!$S$15,子育て関連マスタ!$I$21:$M$22,2,FALSE),0),
  AND(U721=16),IFERROR(VLOOKUP(入力項目!$S$16,子育て関連マスタ!$I$26:$M$28,2,FALSE),0),
  AND(U721=19,入力項目!$S$16&lt;&gt;"高専"),IFERROR(VLOOKUP(入力項目!$S$17,子育て関連マスタ!$I$32:$M$37,2,FALSE),0),
  AND(U721=21,入力項目!$S$16="高専"),IFERROR(VLOOKUP(入力項目!$S$17,子育て関連マスタ!$I$32:$M$37,2,FALSE),0),
  U721&gt;=22,0
  ),0),0
) +
IF(AND(U721&gt;=1,U721&lt;=15),IF($D721=入力項目!$S$8,入力項目!$S$3,0),0) +
IF(AND(U721&gt;=1,U721&lt;=15),IF($D721=5,入力項目!$S$4,0),0) +
IF(AND(U721&gt;=1,U721&lt;=15),IF($D721=12,入力項目!$S$5,0),0) +
IF(AND(入力項目!$S$7=$A721,入力項目!$S$8=$D721),子育て関連マスタ!$C$14,0) +
IFERROR(IF(AND(YEAR(EDATE(DATE(入力項目!$S$7,入力項目!$S$8,1),1))=$A721,MONTH(EDATE(DATE(入力項目!$S$7,入力項目!$S$8,1),1))=$D721),子育て関連マスタ!$C$15,0),0) +
IF(AND(OR(U721=3,U721=5,U721=7),$D721=11),子育て関連マスタ!$C$17,0) +
IF(AND(U721=20,$D721=1),子育て関連マスタ!$C$18,0) +
IF(AND(U721=20,$D721=1),
IFERROR(_xlfn.IFS(
入力項目!$S$10="男",子育て関連マスタ!$C$18,
入力項目!$S$10="女",子育て関連マスタ!$C$19
),0),0
) +
IF(AND(U721&gt;=入力項目!$S$18,U721&lt;=入力項目!$S$19),入力項目!$S$20,0) +
IF(AND(U721&gt;=入力項目!$S$21,U721&lt;=入力項目!$S$22),入力項目!$S$23,0) +
IF(AND(U721&gt;=入力項目!$S$24,U721&lt;=入力項目!$S$25),入力項目!$S$26,0)
)</f>
        <v>0</v>
      </c>
      <c r="AJ721" s="10">
        <f ca="1">-VLOOKUP($D721,月別収支!$A$2:$H$13,7,FALSE)</f>
        <v>-20000</v>
      </c>
    </row>
    <row r="722" spans="1:36" x14ac:dyDescent="0.4">
      <c r="A722">
        <f t="shared" ca="1" si="190"/>
        <v>2084</v>
      </c>
      <c r="B722">
        <f t="shared" ca="1" si="197"/>
        <v>2084</v>
      </c>
      <c r="C722">
        <f t="shared" ca="1" si="198"/>
        <v>60</v>
      </c>
      <c r="D722">
        <f t="shared" ca="1" si="191"/>
        <v>8</v>
      </c>
      <c r="E722" t="str">
        <f t="shared" ca="1" si="192"/>
        <v>2084年8月</v>
      </c>
      <c r="F722">
        <f ca="1">IF(OR(入力項目!$N$5&lt;$A722,AND(入力項目!$N$5=$A722,入力項目!$N$6&lt;$D722)),IF(F721=0,1,IF(G722=12,F721+1,F721)),0)</f>
        <v>59</v>
      </c>
      <c r="G722">
        <f ca="1">IF(OR(入力項目!$N$5&lt;$A722,AND(入力項目!$N$5=$A722,入力項目!$N$6&lt;$D722)),IF(G721=12,1,G721+1),0)</f>
        <v>10</v>
      </c>
      <c r="H722" t="str">
        <f t="shared" ca="1" si="193"/>
        <v>59_10</v>
      </c>
      <c r="I722">
        <f ca="1">IF(
  IFERROR(AND($C722&gt;0,MOD($C722,入力項目!$N$22)=0,$D722=入力項目!$N$23), FALSE),
  1,
  IF(
    AND(I721&gt;0,J721=12),
    IF(I721=入力項目!$N$28, 0, I721+1),
    I721
  )
)</f>
        <v>1</v>
      </c>
      <c r="J722">
        <f ca="1">IF($D722=入力項目!$N$23,1,IFERROR(J721+1,1))</f>
        <v>3</v>
      </c>
      <c r="K722" t="str">
        <f t="shared" ca="1" si="194"/>
        <v>1_3</v>
      </c>
      <c r="L722">
        <f ca="1">L721+IF(入力項目!$D$4=$D722,1,0)</f>
        <v>88</v>
      </c>
      <c r="M722" t="str">
        <f t="shared" ca="1" si="195"/>
        <v>88歳</v>
      </c>
      <c r="N722">
        <f t="shared" ca="1" si="199"/>
        <v>89</v>
      </c>
      <c r="O722" t="str">
        <f t="shared" ca="1" si="196"/>
        <v>89歳</v>
      </c>
      <c r="P722">
        <f t="shared" ca="1" si="200"/>
        <v>64</v>
      </c>
      <c r="Q722">
        <f t="shared" ca="1" si="201"/>
        <v>62</v>
      </c>
      <c r="R722">
        <f t="shared" ca="1" si="202"/>
        <v>2085</v>
      </c>
      <c r="S722">
        <f t="shared" ca="1" si="203"/>
        <v>2085</v>
      </c>
      <c r="T722">
        <f t="shared" ca="1" si="204"/>
        <v>2085</v>
      </c>
      <c r="U722">
        <f t="shared" ca="1" si="205"/>
        <v>2085</v>
      </c>
      <c r="V722" s="10">
        <f t="shared" ca="1" si="206"/>
        <v>51252925</v>
      </c>
      <c r="W722" s="10">
        <f ca="1">IF($L722&lt;その他マスタ!$B$1,VLOOKUP($D722,月別収支!$A$2:$H$13,2,FALSE),その他マスタ!$B$3)+IF(AND($L722=その他マスタ!$B$1,入力項目!$I$9="あり",$D722=入力項目!$D$4),その他マスタ!$B$2,0)</f>
        <v>150000</v>
      </c>
      <c r="X722" s="10">
        <f ca="1">-IF(入力項目!$K$5=TRUE,
IF($F722+$G722&lt;3,VLOOKUP($D722,月別収支!$A$2:$H$13,8,FALSE),0)+IFERROR(VLOOKUP($H722,住宅ローン計算!C:P,13,FALSE),0)+IF($F722&gt;1,IF(OR($G722=3,$G722=6,$G722=9,$G722=12),ROUNDUP(入力項目!$N$18/4,0),0),0),
VLOOKUP($D722,月別収支!$A$2:$H$13,8,FALSE))</f>
        <v>0</v>
      </c>
      <c r="Y722" s="10">
        <f ca="1">-VLOOKUP($D722,月別収支!$A$2:$H$13,3,FALSE)</f>
        <v>-75000</v>
      </c>
      <c r="Z722" s="10">
        <f ca="1">-VLOOKUP($D722,月別収支!$A$2:$H$13,4,FALSE)</f>
        <v>-27000</v>
      </c>
      <c r="AA722" s="10">
        <f ca="1">-VLOOKUP($D722,月別収支!$A$2:$H$13,6,FALSE)</f>
        <v>-10000</v>
      </c>
      <c r="AB722" s="10">
        <f ca="1">-(
VLOOKUP($D722,月別収支!$A$2:$H$13,5,FALSE)+IF(AND(入力項目!$I$27&lt;=$A722,ISEVEN($A722-入力項目!$I$27),入力項目!$I$28=$D722),入力項目!$I$26,0)
+IF(入力項目!$K$26=TRUE,
IFERROR(VLOOKUP($K722,マイカーローン計算!C:P,13,FALSE),0),
IFERROR(
  IF(AND($C722&gt;0,MOD($C722,入力項目!$N$22)=0,$D722=入力項目!$N$23),入力項目!$N$24,0),
 0
)
)
)</f>
        <v>-20000</v>
      </c>
      <c r="AC722" s="10">
        <f ca="1">-IF($A722&lt;入力項目!$N$33,入力項目!$N$35,IF(AND($A722=入力項目!$N$33,$D722&lt;=入力項目!$N$34),入力項目!$N$35,0))</f>
        <v>0</v>
      </c>
      <c r="AD722">
        <f ca="1">-(
_xlfn.IFS(
P722&lt;=入力項目!$S$11,0,
AND(P722&gt;=入力項目!$S$11+1,P722&lt;=3),IFERROR(VLOOKUP(入力項目!$S$12,子育て関連マスタ!$I$4:$M$5,4,FALSE),0),
AND(P722&gt;=4,P722&lt;=6),IFERROR(VLOOKUP(入力項目!$S$13,子育て関連マスタ!$I$9:$M$12,4,FALSE),0),
AND(P722&gt;=7,P722&lt;=12),IFERROR(VLOOKUP(入力項目!$S$14,子育て関連マスタ!$I$16:$M$17,4,FALSE),0),
AND(P722&gt;=13,P722&lt;=15),IFERROR(VLOOKUP(入力項目!$S$15,子育て関連マスタ!$I$21:$M$22,4,FALSE),0),
AND(P722&gt;=16,P722&lt;=18),IFERROR(VLOOKUP(入力項目!$S$16,子育て関連マスタ!$I$26:$M$28,4,FALSE),0),
AND(P722&gt;=19,P722&lt;=20,入力項目!$S$16="高専"),IFERROR(VLOOKUP(入力項目!$S$16,子育て関連マスタ!$I$26:$M$28,4,FALSE),0),
AND(P722&gt;=19,P722&lt;=20,入力項目!$S$16&lt;&gt;"高専"),IFERROR(VLOOKUP(入力項目!$S$17,子育て関連マスタ!$I$32:$M$37,4,FALSE),0),
AND(P722&gt;=21,P722&lt;=22,入力項目!$S$16="高専"),IFERROR(VLOOKUP(入力項目!$S$17,子育て関連マスタ!$I$32:$M$34,4,FALSE),0),
AND(P722&gt;=21,P722&lt;=22,入力項目!$S$16&lt;&gt;"高専"),IFERROR(VLOOKUP(入力項目!$S$17,子育て関連マスタ!$I$32:$M$34,4,FALSE),0),
P722&gt;=23,0
) +
IF($D722=4,
  IFERROR(_xlfn.IFS(
  P722&lt;=入力項目!$S$11,0,
  AND(P722=入力項目!$S$11),IFERROR(VLOOKUP(入力項目!$S$12,子育て関連マスタ!$I$4:$M$5,2,FALSE),0),
  AND(P722=4),IFERROR(VLOOKUP(入力項目!$S$13,子育て関連マスタ!$I$9:$M$12,2,FALSE),0),
  AND(P722=7),IFERROR(VLOOKUP(入力項目!$S$14,子育て関連マスタ!$I$16:$M$17,2,FALSE),0),
  AND(P722=13),IFERROR(VLOOKUP(入力項目!$S$15,子育て関連マスタ!$I$21:$M$22,2,FALSE),0),
  AND(P722=16),IFERROR(VLOOKUP(入力項目!$S$16,子育て関連マスタ!$I$26:$M$28,2,FALSE),0),
  AND(P722=19,入力項目!$S$16&lt;&gt;"高専"),IFERROR(VLOOKUP(入力項目!$S$17,子育て関連マスタ!$I$32:$M$37,2,FALSE),0),
  AND(P722=21,入力項目!$S$16="高専"),IFERROR(VLOOKUP(入力項目!$S$17,子育て関連マスタ!$I$32:$M$37,2,FALSE),0),
  P722&gt;=22,0
  ),0),0
) +
IF(AND(P722&gt;=1,P722&lt;=15),IF($D722=入力項目!$S$8,入力項目!$S$3,0),0) +
IF(AND(P722&gt;=1,P722&lt;=15),IF($D722=5,入力項目!$S$4,0),0) +
IF(AND(P722&gt;=1,P722&lt;=15),IF($D722=12,入力項目!$S$5,0),0) +
IF(AND(入力項目!$S$7=$A722,入力項目!$S$8=$D722),子育て関連マスタ!$C$14,0) +
IFERROR(IF(AND(YEAR(EDATE(DATE(入力項目!$S$7,入力項目!$S$8,1),1))=$A722,MONTH(EDATE(DATE(入力項目!$S$7,入力項目!$S$8,1),1))=$D722),子育て関連マスタ!$C$15,0),0) +
IF(AND(OR(P722=3,P722=5,P722=7),$D722=11),子育て関連マスタ!$C$17,0) +
IF(AND(P722=20,$D722=1),子育て関連マスタ!$C$18,0) +
IF(AND(P722=20,$D722=1),
IFERROR(_xlfn.IFS(
入力項目!$S$10="男",子育て関連マスタ!$C$18,
入力項目!$S$10="女",子育て関連マスタ!$C$19
),0),0
) +
IF(AND(P722&gt;=入力項目!$S$18,P722&lt;=入力項目!$S$19),入力項目!$S$20,0) +
IF(AND(P722&gt;=入力項目!$S$21,P722&lt;=入力項目!$S$22),入力項目!$S$23,0) +
IF(AND(P722&gt;=入力項目!$S$24,P722&lt;=入力項目!$S$25),入力項目!$S$26,0)
)</f>
        <v>0</v>
      </c>
      <c r="AE722">
        <f ca="1">-(
_xlfn.IFS(
Q722&lt;=入力項目!$S$11,0,
AND(Q722&gt;=入力項目!$S$11+1,Q722&lt;=3),IFERROR(VLOOKUP(入力項目!$S$12,子育て関連マスタ!$I$4:$M$5,4,FALSE),0),
AND(Q722&gt;=4,Q722&lt;=6),IFERROR(VLOOKUP(入力項目!$S$13,子育て関連マスタ!$I$9:$M$12,4,FALSE),0),
AND(Q722&gt;=7,Q722&lt;=12),IFERROR(VLOOKUP(入力項目!$S$14,子育て関連マスタ!$I$16:$M$17,4,FALSE),0),
AND(Q722&gt;=13,Q722&lt;=15),IFERROR(VLOOKUP(入力項目!$S$15,子育て関連マスタ!$I$21:$M$22,4,FALSE),0),
AND(Q722&gt;=16,Q722&lt;=18),IFERROR(VLOOKUP(入力項目!$S$16,子育て関連マスタ!$I$26:$M$28,4,FALSE),0),
AND(Q722&gt;=19,Q722&lt;=20,入力項目!$S$16="高専"),IFERROR(VLOOKUP(入力項目!$S$16,子育て関連マスタ!$I$26:$M$28,4,FALSE),0),
AND(Q722&gt;=19,Q722&lt;=20,入力項目!$S$16&lt;&gt;"高専"),IFERROR(VLOOKUP(入力項目!$S$17,子育て関連マスタ!$I$32:$M$37,4,FALSE),0),
AND(Q722&gt;=21,Q722&lt;=22,入力項目!$S$16="高専"),IFERROR(VLOOKUP(入力項目!$S$17,子育て関連マスタ!$I$32:$M$34,4,FALSE),0),
AND(Q722&gt;=21,Q722&lt;=22,入力項目!$S$16&lt;&gt;"高専"),IFERROR(VLOOKUP(入力項目!$S$17,子育て関連マスタ!$I$32:$M$34,4,FALSE),0),
Q722&gt;=23,0
) +
IF($D722=4,
  IFERROR(_xlfn.IFS(
  Q722&lt;=入力項目!$S$11,0,
  AND(Q722=入力項目!$S$11),IFERROR(VLOOKUP(入力項目!$S$12,子育て関連マスタ!$I$4:$M$5,2,FALSE),0),
  AND(Q722=4),IFERROR(VLOOKUP(入力項目!$S$13,子育て関連マスタ!$I$9:$M$12,2,FALSE),0),
  AND(Q722=7),IFERROR(VLOOKUP(入力項目!$S$14,子育て関連マスタ!$I$16:$M$17,2,FALSE),0),
  AND(Q722=13),IFERROR(VLOOKUP(入力項目!$S$15,子育て関連マスタ!$I$21:$M$22,2,FALSE),0),
  AND(Q722=16),IFERROR(VLOOKUP(入力項目!$S$16,子育て関連マスタ!$I$26:$M$28,2,FALSE),0),
  AND(Q722=19,入力項目!$S$16&lt;&gt;"高専"),IFERROR(VLOOKUP(入力項目!$S$17,子育て関連マスタ!$I$32:$M$37,2,FALSE),0),
  AND(Q722=21,入力項目!$S$16="高専"),IFERROR(VLOOKUP(入力項目!$S$17,子育て関連マスタ!$I$32:$M$37,2,FALSE),0),
  Q722&gt;=22,0
  ),0),0
) +
IF(AND(Q722&gt;=1,Q722&lt;=15),IF($D722=入力項目!$S$8,入力項目!$S$3,0),0) +
IF(AND(Q722&gt;=1,Q722&lt;=15),IF($D722=5,入力項目!$S$4,0),0) +
IF(AND(Q722&gt;=1,Q722&lt;=15),IF($D722=12,入力項目!$S$5,0),0) +
IF(AND(入力項目!$S$7=$A722,入力項目!$S$8=$D722),子育て関連マスタ!$C$14,0) +
IFERROR(IF(AND(YEAR(EDATE(DATE(入力項目!$S$7,入力項目!$S$8,1),1))=$A722,MONTH(EDATE(DATE(入力項目!$S$7,入力項目!$S$8,1),1))=$D722),子育て関連マスタ!$C$15,0),0) +
IF(AND(OR(Q722=3,Q722=5,Q722=7),$D722=11),子育て関連マスタ!$C$17,0) +
IF(AND(Q722=20,$D722=1),子育て関連マスタ!$C$18,0) +
IF(AND(Q722=20,$D722=1),
IFERROR(_xlfn.IFS(
入力項目!$S$10="男",子育て関連マスタ!$C$18,
入力項目!$S$10="女",子育て関連マスタ!$C$19
),0),0
) +
IF(AND(Q722&gt;=入力項目!$S$18,Q722&lt;=入力項目!$S$19),入力項目!$S$20,0) +
IF(AND(Q722&gt;=入力項目!$S$21,Q722&lt;=入力項目!$S$22),入力項目!$S$23,0) +
IF(AND(Q722&gt;=入力項目!$S$24,Q722&lt;=入力項目!$S$25),入力項目!$S$26,0)
)</f>
        <v>0</v>
      </c>
      <c r="AF722">
        <f ca="1">-(
_xlfn.IFS(
R722&lt;=入力項目!$S$11,0,
AND(R722&gt;=入力項目!$S$11+1,R722&lt;=3),IFERROR(VLOOKUP(入力項目!$S$12,子育て関連マスタ!$I$4:$M$5,4,FALSE),0),
AND(R722&gt;=4,R722&lt;=6),IFERROR(VLOOKUP(入力項目!$S$13,子育て関連マスタ!$I$9:$M$12,4,FALSE),0),
AND(R722&gt;=7,R722&lt;=12),IFERROR(VLOOKUP(入力項目!$S$14,子育て関連マスタ!$I$16:$M$17,4,FALSE),0),
AND(R722&gt;=13,R722&lt;=15),IFERROR(VLOOKUP(入力項目!$S$15,子育て関連マスタ!$I$21:$M$22,4,FALSE),0),
AND(R722&gt;=16,R722&lt;=18),IFERROR(VLOOKUP(入力項目!$S$16,子育て関連マスタ!$I$26:$M$28,4,FALSE),0),
AND(R722&gt;=19,R722&lt;=20,入力項目!$S$16="高専"),IFERROR(VLOOKUP(入力項目!$S$16,子育て関連マスタ!$I$26:$M$28,4,FALSE),0),
AND(R722&gt;=19,R722&lt;=20,入力項目!$S$16&lt;&gt;"高専"),IFERROR(VLOOKUP(入力項目!$S$17,子育て関連マスタ!$I$32:$M$37,4,FALSE),0),
AND(R722&gt;=21,R722&lt;=22,入力項目!$S$16="高専"),IFERROR(VLOOKUP(入力項目!$S$17,子育て関連マスタ!$I$32:$M$34,4,FALSE),0),
AND(R722&gt;=21,R722&lt;=22,入力項目!$S$16&lt;&gt;"高専"),IFERROR(VLOOKUP(入力項目!$S$17,子育て関連マスタ!$I$32:$M$34,4,FALSE),0),
R722&gt;=23,0
) +
IF($D722=4,
  IFERROR(_xlfn.IFS(
  R722&lt;=入力項目!$S$11,0,
  AND(R722=入力項目!$S$11),IFERROR(VLOOKUP(入力項目!$S$12,子育て関連マスタ!$I$4:$M$5,2,FALSE),0),
  AND(R722=4),IFERROR(VLOOKUP(入力項目!$S$13,子育て関連マスタ!$I$9:$M$12,2,FALSE),0),
  AND(R722=7),IFERROR(VLOOKUP(入力項目!$S$14,子育て関連マスタ!$I$16:$M$17,2,FALSE),0),
  AND(R722=13),IFERROR(VLOOKUP(入力項目!$S$15,子育て関連マスタ!$I$21:$M$22,2,FALSE),0),
  AND(R722=16),IFERROR(VLOOKUP(入力項目!$S$16,子育て関連マスタ!$I$26:$M$28,2,FALSE),0),
  AND(R722=19,入力項目!$S$16&lt;&gt;"高専"),IFERROR(VLOOKUP(入力項目!$S$17,子育て関連マスタ!$I$32:$M$37,2,FALSE),0),
  AND(R722=21,入力項目!$S$16="高専"),IFERROR(VLOOKUP(入力項目!$S$17,子育て関連マスタ!$I$32:$M$37,2,FALSE),0),
  R722&gt;=22,0
  ),0),0
) +
IF(AND(R722&gt;=1,R722&lt;=15),IF($D722=入力項目!$S$8,入力項目!$S$3,0),0) +
IF(AND(R722&gt;=1,R722&lt;=15),IF($D722=5,入力項目!$S$4,0),0) +
IF(AND(R722&gt;=1,R722&lt;=15),IF($D722=12,入力項目!$S$5,0),0) +
IF(AND(入力項目!$S$7=$A722,入力項目!$S$8=$D722),子育て関連マスタ!$C$14,0) +
IFERROR(IF(AND(YEAR(EDATE(DATE(入力項目!$S$7,入力項目!$S$8,1),1))=$A722,MONTH(EDATE(DATE(入力項目!$S$7,入力項目!$S$8,1),1))=$D722),子育て関連マスタ!$C$15,0),0) +
IF(AND(OR(R722=3,R722=5,R722=7),$D722=11),子育て関連マスタ!$C$17,0) +
IF(AND(R722=20,$D722=1),子育て関連マスタ!$C$18,0) +
IF(AND(R722=20,$D722=1),
IFERROR(_xlfn.IFS(
入力項目!$S$10="男",子育て関連マスタ!$C$18,
入力項目!$S$10="女",子育て関連マスタ!$C$19
),0),0
) +
IF(AND(R722&gt;=入力項目!$S$18,R722&lt;=入力項目!$S$19),入力項目!$S$20,0) +
IF(AND(R722&gt;=入力項目!$S$21,R722&lt;=入力項目!$S$22),入力項目!$S$23,0) +
IF(AND(R722&gt;=入力項目!$S$24,R722&lt;=入力項目!$S$25),入力項目!$S$26,0)
)</f>
        <v>0</v>
      </c>
      <c r="AG722">
        <f ca="1">-(
_xlfn.IFS(
S722&lt;=入力項目!$S$11,0,
AND(S722&gt;=入力項目!$S$11+1,S722&lt;=3),IFERROR(VLOOKUP(入力項目!$S$12,子育て関連マスタ!$I$4:$M$5,4,FALSE),0),
AND(S722&gt;=4,S722&lt;=6),IFERROR(VLOOKUP(入力項目!$S$13,子育て関連マスタ!$I$9:$M$12,4,FALSE),0),
AND(S722&gt;=7,S722&lt;=12),IFERROR(VLOOKUP(入力項目!$S$14,子育て関連マスタ!$I$16:$M$17,4,FALSE),0),
AND(S722&gt;=13,S722&lt;=15),IFERROR(VLOOKUP(入力項目!$S$15,子育て関連マスタ!$I$21:$M$22,4,FALSE),0),
AND(S722&gt;=16,S722&lt;=18),IFERROR(VLOOKUP(入力項目!$S$16,子育て関連マスタ!$I$26:$M$28,4,FALSE),0),
AND(S722&gt;=19,S722&lt;=20,入力項目!$S$16="高専"),IFERROR(VLOOKUP(入力項目!$S$16,子育て関連マスタ!$I$26:$M$28,4,FALSE),0),
AND(S722&gt;=19,S722&lt;=20,入力項目!$S$16&lt;&gt;"高専"),IFERROR(VLOOKUP(入力項目!$S$17,子育て関連マスタ!$I$32:$M$37,4,FALSE),0),
AND(S722&gt;=21,S722&lt;=22,入力項目!$S$16="高専"),IFERROR(VLOOKUP(入力項目!$S$17,子育て関連マスタ!$I$32:$M$34,4,FALSE),0),
AND(S722&gt;=21,S722&lt;=22,入力項目!$S$16&lt;&gt;"高専"),IFERROR(VLOOKUP(入力項目!$S$17,子育て関連マスタ!$I$32:$M$34,4,FALSE),0),
S722&gt;=23,0
) +
IF($D722=4,
  IFERROR(_xlfn.IFS(
  S722&lt;=入力項目!$S$11,0,
  AND(S722=入力項目!$S$11),IFERROR(VLOOKUP(入力項目!$S$12,子育て関連マスタ!$I$4:$M$5,2,FALSE),0),
  AND(S722=4),IFERROR(VLOOKUP(入力項目!$S$13,子育て関連マスタ!$I$9:$M$12,2,FALSE),0),
  AND(S722=7),IFERROR(VLOOKUP(入力項目!$S$14,子育て関連マスタ!$I$16:$M$17,2,FALSE),0),
  AND(S722=13),IFERROR(VLOOKUP(入力項目!$S$15,子育て関連マスタ!$I$21:$M$22,2,FALSE),0),
  AND(S722=16),IFERROR(VLOOKUP(入力項目!$S$16,子育て関連マスタ!$I$26:$M$28,2,FALSE),0),
  AND(S722=19,入力項目!$S$16&lt;&gt;"高専"),IFERROR(VLOOKUP(入力項目!$S$17,子育て関連マスタ!$I$32:$M$37,2,FALSE),0),
  AND(S722=21,入力項目!$S$16="高専"),IFERROR(VLOOKUP(入力項目!$S$17,子育て関連マスタ!$I$32:$M$37,2,FALSE),0),
  S722&gt;=22,0
  ),0),0
) +
IF(AND(S722&gt;=1,S722&lt;=15),IF($D722=入力項目!$S$8,入力項目!$S$3,0),0) +
IF(AND(S722&gt;=1,S722&lt;=15),IF($D722=5,入力項目!$S$4,0),0) +
IF(AND(S722&gt;=1,S722&lt;=15),IF($D722=12,入力項目!$S$5,0),0) +
IF(AND(入力項目!$S$7=$A722,入力項目!$S$8=$D722),子育て関連マスタ!$C$14,0) +
IFERROR(IF(AND(YEAR(EDATE(DATE(入力項目!$S$7,入力項目!$S$8,1),1))=$A722,MONTH(EDATE(DATE(入力項目!$S$7,入力項目!$S$8,1),1))=$D722),子育て関連マスタ!$C$15,0),0) +
IF(AND(OR(S722=3,S722=5,S722=7),$D722=11),子育て関連マスタ!$C$17,0) +
IF(AND(S722=20,$D722=1),子育て関連マスタ!$C$18,0) +
IF(AND(S722=20,$D722=1),
IFERROR(_xlfn.IFS(
入力項目!$S$10="男",子育て関連マスタ!$C$18,
入力項目!$S$10="女",子育て関連マスタ!$C$19
),0),0
) +
IF(AND(S722&gt;=入力項目!$S$18,S722&lt;=入力項目!$S$19),入力項目!$S$20,0) +
IF(AND(S722&gt;=入力項目!$S$21,S722&lt;=入力項目!$S$22),入力項目!$S$23,0) +
IF(AND(S722&gt;=入力項目!$S$24,S722&lt;=入力項目!$S$25),入力項目!$S$26,0)
)</f>
        <v>0</v>
      </c>
      <c r="AH722">
        <f ca="1">-(
_xlfn.IFS(
T722&lt;=入力項目!$S$11,0,
AND(T722&gt;=入力項目!$S$11+1,T722&lt;=3),IFERROR(VLOOKUP(入力項目!$S$12,子育て関連マスタ!$I$4:$M$5,4,FALSE),0),
AND(T722&gt;=4,T722&lt;=6),IFERROR(VLOOKUP(入力項目!$S$13,子育て関連マスタ!$I$9:$M$12,4,FALSE),0),
AND(T722&gt;=7,T722&lt;=12),IFERROR(VLOOKUP(入力項目!$S$14,子育て関連マスタ!$I$16:$M$17,4,FALSE),0),
AND(T722&gt;=13,T722&lt;=15),IFERROR(VLOOKUP(入力項目!$S$15,子育て関連マスタ!$I$21:$M$22,4,FALSE),0),
AND(T722&gt;=16,T722&lt;=18),IFERROR(VLOOKUP(入力項目!$S$16,子育て関連マスタ!$I$26:$M$28,4,FALSE),0),
AND(T722&gt;=19,T722&lt;=20,入力項目!$S$16="高専"),IFERROR(VLOOKUP(入力項目!$S$16,子育て関連マスタ!$I$26:$M$28,4,FALSE),0),
AND(T722&gt;=19,T722&lt;=20,入力項目!$S$16&lt;&gt;"高専"),IFERROR(VLOOKUP(入力項目!$S$17,子育て関連マスタ!$I$32:$M$37,4,FALSE),0),
AND(T722&gt;=21,T722&lt;=22,入力項目!$S$16="高専"),IFERROR(VLOOKUP(入力項目!$S$17,子育て関連マスタ!$I$32:$M$34,4,FALSE),0),
AND(T722&gt;=21,T722&lt;=22,入力項目!$S$16&lt;&gt;"高専"),IFERROR(VLOOKUP(入力項目!$S$17,子育て関連マスタ!$I$32:$M$34,4,FALSE),0),
T722&gt;=23,0
) +
IF($D722=4,
  IFERROR(_xlfn.IFS(
  T722&lt;=入力項目!$S$11,0,
  AND(T722=入力項目!$S$11),IFERROR(VLOOKUP(入力項目!$S$12,子育て関連マスタ!$I$4:$M$5,2,FALSE),0),
  AND(T722=4),IFERROR(VLOOKUP(入力項目!$S$13,子育て関連マスタ!$I$9:$M$12,2,FALSE),0),
  AND(T722=7),IFERROR(VLOOKUP(入力項目!$S$14,子育て関連マスタ!$I$16:$M$17,2,FALSE),0),
  AND(T722=13),IFERROR(VLOOKUP(入力項目!$S$15,子育て関連マスタ!$I$21:$M$22,2,FALSE),0),
  AND(T722=16),IFERROR(VLOOKUP(入力項目!$S$16,子育て関連マスタ!$I$26:$M$28,2,FALSE),0),
  AND(T722=19,入力項目!$S$16&lt;&gt;"高専"),IFERROR(VLOOKUP(入力項目!$S$17,子育て関連マスタ!$I$32:$M$37,2,FALSE),0),
  AND(T722=21,入力項目!$S$16="高専"),IFERROR(VLOOKUP(入力項目!$S$17,子育て関連マスタ!$I$32:$M$37,2,FALSE),0),
  T722&gt;=22,0
  ),0),0
) +
IF(AND(T722&gt;=1,T722&lt;=15),IF($D722=入力項目!$S$8,入力項目!$S$3,0),0) +
IF(AND(T722&gt;=1,T722&lt;=15),IF($D722=5,入力項目!$S$4,0),0) +
IF(AND(T722&gt;=1,T722&lt;=15),IF($D722=12,入力項目!$S$5,0),0) +
IF(AND(入力項目!$S$7=$A722,入力項目!$S$8=$D722),子育て関連マスタ!$C$14,0) +
IFERROR(IF(AND(YEAR(EDATE(DATE(入力項目!$S$7,入力項目!$S$8,1),1))=$A722,MONTH(EDATE(DATE(入力項目!$S$7,入力項目!$S$8,1),1))=$D722),子育て関連マスタ!$C$15,0),0) +
IF(AND(OR(T722=3,T722=5,T722=7),$D722=11),子育て関連マスタ!$C$17,0) +
IF(AND(T722=20,$D722=1),子育て関連マスタ!$C$18,0) +
IF(AND(T722=20,$D722=1),
IFERROR(_xlfn.IFS(
入力項目!$S$10="男",子育て関連マスタ!$C$18,
入力項目!$S$10="女",子育て関連マスタ!$C$19
),0),0
) +
IF(AND(T722&gt;=入力項目!$S$18,T722&lt;=入力項目!$S$19),入力項目!$S$20,0) +
IF(AND(T722&gt;=入力項目!$S$21,T722&lt;=入力項目!$S$22),入力項目!$S$23,0) +
IF(AND(T722&gt;=入力項目!$S$24,T722&lt;=入力項目!$S$25),入力項目!$S$26,0)
)</f>
        <v>0</v>
      </c>
      <c r="AI722">
        <f ca="1">-(
_xlfn.IFS(
U722&lt;=入力項目!$S$11,0,
AND(U722&gt;=入力項目!$S$11+1,U722&lt;=3),IFERROR(VLOOKUP(入力項目!$S$12,子育て関連マスタ!$I$4:$M$5,4,FALSE),0),
AND(U722&gt;=4,U722&lt;=6),IFERROR(VLOOKUP(入力項目!$S$13,子育て関連マスタ!$I$9:$M$12,4,FALSE),0),
AND(U722&gt;=7,U722&lt;=12),IFERROR(VLOOKUP(入力項目!$S$14,子育て関連マスタ!$I$16:$M$17,4,FALSE),0),
AND(U722&gt;=13,U722&lt;=15),IFERROR(VLOOKUP(入力項目!$S$15,子育て関連マスタ!$I$21:$M$22,4,FALSE),0),
AND(U722&gt;=16,U722&lt;=18),IFERROR(VLOOKUP(入力項目!$S$16,子育て関連マスタ!$I$26:$M$28,4,FALSE),0),
AND(U722&gt;=19,U722&lt;=20,入力項目!$S$16="高専"),IFERROR(VLOOKUP(入力項目!$S$16,子育て関連マスタ!$I$26:$M$28,4,FALSE),0),
AND(U722&gt;=19,U722&lt;=20,入力項目!$S$16&lt;&gt;"高専"),IFERROR(VLOOKUP(入力項目!$S$17,子育て関連マスタ!$I$32:$M$37,4,FALSE),0),
AND(U722&gt;=21,U722&lt;=22,入力項目!$S$16="高専"),IFERROR(VLOOKUP(入力項目!$S$17,子育て関連マスタ!$I$32:$M$34,4,FALSE),0),
AND(U722&gt;=21,U722&lt;=22,入力項目!$S$16&lt;&gt;"高専"),IFERROR(VLOOKUP(入力項目!$S$17,子育て関連マスタ!$I$32:$M$34,4,FALSE),0),
U722&gt;=23,0
) +
IF($D722=4,
  IFERROR(_xlfn.IFS(
  U722&lt;=入力項目!$S$11,0,
  AND(U722=入力項目!$S$11),IFERROR(VLOOKUP(入力項目!$S$12,子育て関連マスタ!$I$4:$M$5,2,FALSE),0),
  AND(U722=4),IFERROR(VLOOKUP(入力項目!$S$13,子育て関連マスタ!$I$9:$M$12,2,FALSE),0),
  AND(U722=7),IFERROR(VLOOKUP(入力項目!$S$14,子育て関連マスタ!$I$16:$M$17,2,FALSE),0),
  AND(U722=13),IFERROR(VLOOKUP(入力項目!$S$15,子育て関連マスタ!$I$21:$M$22,2,FALSE),0),
  AND(U722=16),IFERROR(VLOOKUP(入力項目!$S$16,子育て関連マスタ!$I$26:$M$28,2,FALSE),0),
  AND(U722=19,入力項目!$S$16&lt;&gt;"高専"),IFERROR(VLOOKUP(入力項目!$S$17,子育て関連マスタ!$I$32:$M$37,2,FALSE),0),
  AND(U722=21,入力項目!$S$16="高専"),IFERROR(VLOOKUP(入力項目!$S$17,子育て関連マスタ!$I$32:$M$37,2,FALSE),0),
  U722&gt;=22,0
  ),0),0
) +
IF(AND(U722&gt;=1,U722&lt;=15),IF($D722=入力項目!$S$8,入力項目!$S$3,0),0) +
IF(AND(U722&gt;=1,U722&lt;=15),IF($D722=5,入力項目!$S$4,0),0) +
IF(AND(U722&gt;=1,U722&lt;=15),IF($D722=12,入力項目!$S$5,0),0) +
IF(AND(入力項目!$S$7=$A722,入力項目!$S$8=$D722),子育て関連マスタ!$C$14,0) +
IFERROR(IF(AND(YEAR(EDATE(DATE(入力項目!$S$7,入力項目!$S$8,1),1))=$A722,MONTH(EDATE(DATE(入力項目!$S$7,入力項目!$S$8,1),1))=$D722),子育て関連マスタ!$C$15,0),0) +
IF(AND(OR(U722=3,U722=5,U722=7),$D722=11),子育て関連マスタ!$C$17,0) +
IF(AND(U722=20,$D722=1),子育て関連マスタ!$C$18,0) +
IF(AND(U722=20,$D722=1),
IFERROR(_xlfn.IFS(
入力項目!$S$10="男",子育て関連マスタ!$C$18,
入力項目!$S$10="女",子育て関連マスタ!$C$19
),0),0
) +
IF(AND(U722&gt;=入力項目!$S$18,U722&lt;=入力項目!$S$19),入力項目!$S$20,0) +
IF(AND(U722&gt;=入力項目!$S$21,U722&lt;=入力項目!$S$22),入力項目!$S$23,0) +
IF(AND(U722&gt;=入力項目!$S$24,U722&lt;=入力項目!$S$25),入力項目!$S$26,0)
)</f>
        <v>0</v>
      </c>
      <c r="AJ722" s="10">
        <f ca="1">-VLOOKUP($D722,月別収支!$A$2:$H$13,7,FALSE)</f>
        <v>-20000</v>
      </c>
    </row>
    <row r="723" spans="1:36" x14ac:dyDescent="0.4">
      <c r="A723">
        <f t="shared" ref="A723:A734" ca="1" si="207">IF(D723=1,A722+1,A722)</f>
        <v>2084</v>
      </c>
      <c r="B723">
        <f t="shared" ref="B723:B734" ca="1" si="208">IF(D723=4,B722+1,B722)</f>
        <v>2084</v>
      </c>
      <c r="C723">
        <f t="shared" ref="C723:C734" ca="1" si="209">IF(D723=1,C722+1,C722)</f>
        <v>60</v>
      </c>
      <c r="D723">
        <f t="shared" ref="D723:D734" ca="1" si="210">IF(D722=12,1,D722+1)</f>
        <v>9</v>
      </c>
      <c r="E723" t="str">
        <f t="shared" ref="E723:E734" ca="1" si="211">A723&amp;"年"&amp;D723&amp;"月"</f>
        <v>2084年9月</v>
      </c>
      <c r="F723">
        <f ca="1">IF(OR(入力項目!$N$5&lt;$A723,AND(入力項目!$N$5=$A723,入力項目!$N$6&lt;$D723)),IF(F722=0,1,IF(G723=12,F722+1,F722)),0)</f>
        <v>59</v>
      </c>
      <c r="G723">
        <f ca="1">IF(OR(入力項目!$N$5&lt;$A723,AND(入力項目!$N$5=$A723,入力項目!$N$6&lt;$D723)),IF(G722=12,1,G722+1),0)</f>
        <v>11</v>
      </c>
      <c r="H723" t="str">
        <f t="shared" ref="H723:H734" ca="1" si="212">F723&amp;"_"&amp;G723</f>
        <v>59_11</v>
      </c>
      <c r="I723">
        <f ca="1">IF(
  IFERROR(AND($C723&gt;0,MOD($C723,入力項目!$N$22)=0,$D723=入力項目!$N$23), FALSE),
  1,
  IF(
    AND(I722&gt;0,J722=12),
    IF(I722=入力項目!$N$28, 0, I722+1),
    I722
  )
)</f>
        <v>1</v>
      </c>
      <c r="J723">
        <f ca="1">IF($D723=入力項目!$N$23,1,IFERROR(J722+1,1))</f>
        <v>4</v>
      </c>
      <c r="K723" t="str">
        <f t="shared" ref="K723:K734" ca="1" si="213">I723&amp;"_"&amp;J723</f>
        <v>1_4</v>
      </c>
      <c r="L723">
        <f ca="1">L722+IF(入力項目!$D$4=$D723,1,0)</f>
        <v>88</v>
      </c>
      <c r="M723" t="str">
        <f t="shared" ca="1" si="195"/>
        <v>88歳</v>
      </c>
      <c r="N723">
        <f t="shared" ca="1" si="199"/>
        <v>89</v>
      </c>
      <c r="O723" t="str">
        <f t="shared" ca="1" si="196"/>
        <v>89歳</v>
      </c>
      <c r="P723">
        <f t="shared" ref="P723:P734" ca="1" si="214">IF($D723=4,P722+1,P722)</f>
        <v>64</v>
      </c>
      <c r="Q723">
        <f t="shared" ref="Q723:Q734" ca="1" si="215">IF($D723=4,Q722+1,Q722)</f>
        <v>62</v>
      </c>
      <c r="R723">
        <f t="shared" ref="R723:R734" ca="1" si="216">IF($D723=4,R722+1,R722)</f>
        <v>2085</v>
      </c>
      <c r="S723">
        <f t="shared" ref="S723:S734" ca="1" si="217">IF($D723=4,S722+1,S722)</f>
        <v>2085</v>
      </c>
      <c r="T723">
        <f t="shared" ref="T723:T734" ca="1" si="218">IF($D723=4,T722+1,T722)</f>
        <v>2085</v>
      </c>
      <c r="U723">
        <f t="shared" ref="U723:U734" ca="1" si="219">IF($D723=4,U722+1,U722)</f>
        <v>2085</v>
      </c>
      <c r="V723" s="10">
        <f t="shared" ref="V723:V734" ca="1" si="220">V722+W723+SUM(X723:AJ723)</f>
        <v>51250925</v>
      </c>
      <c r="W723" s="10">
        <f ca="1">IF($L723&lt;その他マスタ!$B$1,VLOOKUP($D723,月別収支!$A$2:$H$13,2,FALSE),その他マスタ!$B$3)+IF(AND($L723=その他マスタ!$B$1,入力項目!$I$9="あり",$D723=入力項目!$D$4),その他マスタ!$B$2,0)</f>
        <v>150000</v>
      </c>
      <c r="X723" s="10">
        <f ca="1">-IF(入力項目!$K$5=TRUE,
IF($F723+$G723&lt;3,VLOOKUP($D723,月別収支!$A$2:$H$13,8,FALSE),0)+IFERROR(VLOOKUP($H723,住宅ローン計算!C:P,13,FALSE),0)+IF($F723&gt;1,IF(OR($G723=3,$G723=6,$G723=9,$G723=12),ROUNDUP(入力項目!$N$18/4,0),0),0),
VLOOKUP($D723,月別収支!$A$2:$H$13,8,FALSE))</f>
        <v>0</v>
      </c>
      <c r="Y723" s="10">
        <f ca="1">-VLOOKUP($D723,月別収支!$A$2:$H$13,3,FALSE)</f>
        <v>-75000</v>
      </c>
      <c r="Z723" s="10">
        <f ca="1">-VLOOKUP($D723,月別収支!$A$2:$H$13,4,FALSE)</f>
        <v>-27000</v>
      </c>
      <c r="AA723" s="10">
        <f ca="1">-VLOOKUP($D723,月別収支!$A$2:$H$13,6,FALSE)</f>
        <v>-10000</v>
      </c>
      <c r="AB723" s="10">
        <f ca="1">-(
VLOOKUP($D723,月別収支!$A$2:$H$13,5,FALSE)+IF(AND(入力項目!$I$27&lt;=$A723,ISEVEN($A723-入力項目!$I$27),入力項目!$I$28=$D723),入力項目!$I$26,0)
+IF(入力項目!$K$26=TRUE,
IFERROR(VLOOKUP($K723,マイカーローン計算!C:P,13,FALSE),0),
IFERROR(
  IF(AND($C723&gt;0,MOD($C723,入力項目!$N$22)=0,$D723=入力項目!$N$23),入力項目!$N$24,0),
 0
)
)
)</f>
        <v>-20000</v>
      </c>
      <c r="AC723" s="10">
        <f ca="1">-IF($A723&lt;入力項目!$N$33,入力項目!$N$35,IF(AND($A723=入力項目!$N$33,$D723&lt;=入力項目!$N$34),入力項目!$N$35,0))</f>
        <v>0</v>
      </c>
      <c r="AD723">
        <f ca="1">-(
_xlfn.IFS(
P723&lt;=入力項目!$S$11,0,
AND(P723&gt;=入力項目!$S$11+1,P723&lt;=3),IFERROR(VLOOKUP(入力項目!$S$12,子育て関連マスタ!$I$4:$M$5,4,FALSE),0),
AND(P723&gt;=4,P723&lt;=6),IFERROR(VLOOKUP(入力項目!$S$13,子育て関連マスタ!$I$9:$M$12,4,FALSE),0),
AND(P723&gt;=7,P723&lt;=12),IFERROR(VLOOKUP(入力項目!$S$14,子育て関連マスタ!$I$16:$M$17,4,FALSE),0),
AND(P723&gt;=13,P723&lt;=15),IFERROR(VLOOKUP(入力項目!$S$15,子育て関連マスタ!$I$21:$M$22,4,FALSE),0),
AND(P723&gt;=16,P723&lt;=18),IFERROR(VLOOKUP(入力項目!$S$16,子育て関連マスタ!$I$26:$M$28,4,FALSE),0),
AND(P723&gt;=19,P723&lt;=20,入力項目!$S$16="高専"),IFERROR(VLOOKUP(入力項目!$S$16,子育て関連マスタ!$I$26:$M$28,4,FALSE),0),
AND(P723&gt;=19,P723&lt;=20,入力項目!$S$16&lt;&gt;"高専"),IFERROR(VLOOKUP(入力項目!$S$17,子育て関連マスタ!$I$32:$M$37,4,FALSE),0),
AND(P723&gt;=21,P723&lt;=22,入力項目!$S$16="高専"),IFERROR(VLOOKUP(入力項目!$S$17,子育て関連マスタ!$I$32:$M$34,4,FALSE),0),
AND(P723&gt;=21,P723&lt;=22,入力項目!$S$16&lt;&gt;"高専"),IFERROR(VLOOKUP(入力項目!$S$17,子育て関連マスタ!$I$32:$M$34,4,FALSE),0),
P723&gt;=23,0
) +
IF($D723=4,
  IFERROR(_xlfn.IFS(
  P723&lt;=入力項目!$S$11,0,
  AND(P723=入力項目!$S$11),IFERROR(VLOOKUP(入力項目!$S$12,子育て関連マスタ!$I$4:$M$5,2,FALSE),0),
  AND(P723=4),IFERROR(VLOOKUP(入力項目!$S$13,子育て関連マスタ!$I$9:$M$12,2,FALSE),0),
  AND(P723=7),IFERROR(VLOOKUP(入力項目!$S$14,子育て関連マスタ!$I$16:$M$17,2,FALSE),0),
  AND(P723=13),IFERROR(VLOOKUP(入力項目!$S$15,子育て関連マスタ!$I$21:$M$22,2,FALSE),0),
  AND(P723=16),IFERROR(VLOOKUP(入力項目!$S$16,子育て関連マスタ!$I$26:$M$28,2,FALSE),0),
  AND(P723=19,入力項目!$S$16&lt;&gt;"高専"),IFERROR(VLOOKUP(入力項目!$S$17,子育て関連マスタ!$I$32:$M$37,2,FALSE),0),
  AND(P723=21,入力項目!$S$16="高専"),IFERROR(VLOOKUP(入力項目!$S$17,子育て関連マスタ!$I$32:$M$37,2,FALSE),0),
  P723&gt;=22,0
  ),0),0
) +
IF(AND(P723&gt;=1,P723&lt;=15),IF($D723=入力項目!$S$8,入力項目!$S$3,0),0) +
IF(AND(P723&gt;=1,P723&lt;=15),IF($D723=5,入力項目!$S$4,0),0) +
IF(AND(P723&gt;=1,P723&lt;=15),IF($D723=12,入力項目!$S$5,0),0) +
IF(AND(入力項目!$S$7=$A723,入力項目!$S$8=$D723),子育て関連マスタ!$C$14,0) +
IFERROR(IF(AND(YEAR(EDATE(DATE(入力項目!$S$7,入力項目!$S$8,1),1))=$A723,MONTH(EDATE(DATE(入力項目!$S$7,入力項目!$S$8,1),1))=$D723),子育て関連マスタ!$C$15,0),0) +
IF(AND(OR(P723=3,P723=5,P723=7),$D723=11),子育て関連マスタ!$C$17,0) +
IF(AND(P723=20,$D723=1),子育て関連マスタ!$C$18,0) +
IF(AND(P723=20,$D723=1),
IFERROR(_xlfn.IFS(
入力項目!$S$10="男",子育て関連マスタ!$C$18,
入力項目!$S$10="女",子育て関連マスタ!$C$19
),0),0
) +
IF(AND(P723&gt;=入力項目!$S$18,P723&lt;=入力項目!$S$19),入力項目!$S$20,0) +
IF(AND(P723&gt;=入力項目!$S$21,P723&lt;=入力項目!$S$22),入力項目!$S$23,0) +
IF(AND(P723&gt;=入力項目!$S$24,P723&lt;=入力項目!$S$25),入力項目!$S$26,0)
)</f>
        <v>0</v>
      </c>
      <c r="AE723">
        <f ca="1">-(
_xlfn.IFS(
Q723&lt;=入力項目!$S$11,0,
AND(Q723&gt;=入力項目!$S$11+1,Q723&lt;=3),IFERROR(VLOOKUP(入力項目!$S$12,子育て関連マスタ!$I$4:$M$5,4,FALSE),0),
AND(Q723&gt;=4,Q723&lt;=6),IFERROR(VLOOKUP(入力項目!$S$13,子育て関連マスタ!$I$9:$M$12,4,FALSE),0),
AND(Q723&gt;=7,Q723&lt;=12),IFERROR(VLOOKUP(入力項目!$S$14,子育て関連マスタ!$I$16:$M$17,4,FALSE),0),
AND(Q723&gt;=13,Q723&lt;=15),IFERROR(VLOOKUP(入力項目!$S$15,子育て関連マスタ!$I$21:$M$22,4,FALSE),0),
AND(Q723&gt;=16,Q723&lt;=18),IFERROR(VLOOKUP(入力項目!$S$16,子育て関連マスタ!$I$26:$M$28,4,FALSE),0),
AND(Q723&gt;=19,Q723&lt;=20,入力項目!$S$16="高専"),IFERROR(VLOOKUP(入力項目!$S$16,子育て関連マスタ!$I$26:$M$28,4,FALSE),0),
AND(Q723&gt;=19,Q723&lt;=20,入力項目!$S$16&lt;&gt;"高専"),IFERROR(VLOOKUP(入力項目!$S$17,子育て関連マスタ!$I$32:$M$37,4,FALSE),0),
AND(Q723&gt;=21,Q723&lt;=22,入力項目!$S$16="高専"),IFERROR(VLOOKUP(入力項目!$S$17,子育て関連マスタ!$I$32:$M$34,4,FALSE),0),
AND(Q723&gt;=21,Q723&lt;=22,入力項目!$S$16&lt;&gt;"高専"),IFERROR(VLOOKUP(入力項目!$S$17,子育て関連マスタ!$I$32:$M$34,4,FALSE),0),
Q723&gt;=23,0
) +
IF($D723=4,
  IFERROR(_xlfn.IFS(
  Q723&lt;=入力項目!$S$11,0,
  AND(Q723=入力項目!$S$11),IFERROR(VLOOKUP(入力項目!$S$12,子育て関連マスタ!$I$4:$M$5,2,FALSE),0),
  AND(Q723=4),IFERROR(VLOOKUP(入力項目!$S$13,子育て関連マスタ!$I$9:$M$12,2,FALSE),0),
  AND(Q723=7),IFERROR(VLOOKUP(入力項目!$S$14,子育て関連マスタ!$I$16:$M$17,2,FALSE),0),
  AND(Q723=13),IFERROR(VLOOKUP(入力項目!$S$15,子育て関連マスタ!$I$21:$M$22,2,FALSE),0),
  AND(Q723=16),IFERROR(VLOOKUP(入力項目!$S$16,子育て関連マスタ!$I$26:$M$28,2,FALSE),0),
  AND(Q723=19,入力項目!$S$16&lt;&gt;"高専"),IFERROR(VLOOKUP(入力項目!$S$17,子育て関連マスタ!$I$32:$M$37,2,FALSE),0),
  AND(Q723=21,入力項目!$S$16="高専"),IFERROR(VLOOKUP(入力項目!$S$17,子育て関連マスタ!$I$32:$M$37,2,FALSE),0),
  Q723&gt;=22,0
  ),0),0
) +
IF(AND(Q723&gt;=1,Q723&lt;=15),IF($D723=入力項目!$S$8,入力項目!$S$3,0),0) +
IF(AND(Q723&gt;=1,Q723&lt;=15),IF($D723=5,入力項目!$S$4,0),0) +
IF(AND(Q723&gt;=1,Q723&lt;=15),IF($D723=12,入力項目!$S$5,0),0) +
IF(AND(入力項目!$S$7=$A723,入力項目!$S$8=$D723),子育て関連マスタ!$C$14,0) +
IFERROR(IF(AND(YEAR(EDATE(DATE(入力項目!$S$7,入力項目!$S$8,1),1))=$A723,MONTH(EDATE(DATE(入力項目!$S$7,入力項目!$S$8,1),1))=$D723),子育て関連マスタ!$C$15,0),0) +
IF(AND(OR(Q723=3,Q723=5,Q723=7),$D723=11),子育て関連マスタ!$C$17,0) +
IF(AND(Q723=20,$D723=1),子育て関連マスタ!$C$18,0) +
IF(AND(Q723=20,$D723=1),
IFERROR(_xlfn.IFS(
入力項目!$S$10="男",子育て関連マスタ!$C$18,
入力項目!$S$10="女",子育て関連マスタ!$C$19
),0),0
) +
IF(AND(Q723&gt;=入力項目!$S$18,Q723&lt;=入力項目!$S$19),入力項目!$S$20,0) +
IF(AND(Q723&gt;=入力項目!$S$21,Q723&lt;=入力項目!$S$22),入力項目!$S$23,0) +
IF(AND(Q723&gt;=入力項目!$S$24,Q723&lt;=入力項目!$S$25),入力項目!$S$26,0)
)</f>
        <v>0</v>
      </c>
      <c r="AF723">
        <f ca="1">-(
_xlfn.IFS(
R723&lt;=入力項目!$S$11,0,
AND(R723&gt;=入力項目!$S$11+1,R723&lt;=3),IFERROR(VLOOKUP(入力項目!$S$12,子育て関連マスタ!$I$4:$M$5,4,FALSE),0),
AND(R723&gt;=4,R723&lt;=6),IFERROR(VLOOKUP(入力項目!$S$13,子育て関連マスタ!$I$9:$M$12,4,FALSE),0),
AND(R723&gt;=7,R723&lt;=12),IFERROR(VLOOKUP(入力項目!$S$14,子育て関連マスタ!$I$16:$M$17,4,FALSE),0),
AND(R723&gt;=13,R723&lt;=15),IFERROR(VLOOKUP(入力項目!$S$15,子育て関連マスタ!$I$21:$M$22,4,FALSE),0),
AND(R723&gt;=16,R723&lt;=18),IFERROR(VLOOKUP(入力項目!$S$16,子育て関連マスタ!$I$26:$M$28,4,FALSE),0),
AND(R723&gt;=19,R723&lt;=20,入力項目!$S$16="高専"),IFERROR(VLOOKUP(入力項目!$S$16,子育て関連マスタ!$I$26:$M$28,4,FALSE),0),
AND(R723&gt;=19,R723&lt;=20,入力項目!$S$16&lt;&gt;"高専"),IFERROR(VLOOKUP(入力項目!$S$17,子育て関連マスタ!$I$32:$M$37,4,FALSE),0),
AND(R723&gt;=21,R723&lt;=22,入力項目!$S$16="高専"),IFERROR(VLOOKUP(入力項目!$S$17,子育て関連マスタ!$I$32:$M$34,4,FALSE),0),
AND(R723&gt;=21,R723&lt;=22,入力項目!$S$16&lt;&gt;"高専"),IFERROR(VLOOKUP(入力項目!$S$17,子育て関連マスタ!$I$32:$M$34,4,FALSE),0),
R723&gt;=23,0
) +
IF($D723=4,
  IFERROR(_xlfn.IFS(
  R723&lt;=入力項目!$S$11,0,
  AND(R723=入力項目!$S$11),IFERROR(VLOOKUP(入力項目!$S$12,子育て関連マスタ!$I$4:$M$5,2,FALSE),0),
  AND(R723=4),IFERROR(VLOOKUP(入力項目!$S$13,子育て関連マスタ!$I$9:$M$12,2,FALSE),0),
  AND(R723=7),IFERROR(VLOOKUP(入力項目!$S$14,子育て関連マスタ!$I$16:$M$17,2,FALSE),0),
  AND(R723=13),IFERROR(VLOOKUP(入力項目!$S$15,子育て関連マスタ!$I$21:$M$22,2,FALSE),0),
  AND(R723=16),IFERROR(VLOOKUP(入力項目!$S$16,子育て関連マスタ!$I$26:$M$28,2,FALSE),0),
  AND(R723=19,入力項目!$S$16&lt;&gt;"高専"),IFERROR(VLOOKUP(入力項目!$S$17,子育て関連マスタ!$I$32:$M$37,2,FALSE),0),
  AND(R723=21,入力項目!$S$16="高専"),IFERROR(VLOOKUP(入力項目!$S$17,子育て関連マスタ!$I$32:$M$37,2,FALSE),0),
  R723&gt;=22,0
  ),0),0
) +
IF(AND(R723&gt;=1,R723&lt;=15),IF($D723=入力項目!$S$8,入力項目!$S$3,0),0) +
IF(AND(R723&gt;=1,R723&lt;=15),IF($D723=5,入力項目!$S$4,0),0) +
IF(AND(R723&gt;=1,R723&lt;=15),IF($D723=12,入力項目!$S$5,0),0) +
IF(AND(入力項目!$S$7=$A723,入力項目!$S$8=$D723),子育て関連マスタ!$C$14,0) +
IFERROR(IF(AND(YEAR(EDATE(DATE(入力項目!$S$7,入力項目!$S$8,1),1))=$A723,MONTH(EDATE(DATE(入力項目!$S$7,入力項目!$S$8,1),1))=$D723),子育て関連マスタ!$C$15,0),0) +
IF(AND(OR(R723=3,R723=5,R723=7),$D723=11),子育て関連マスタ!$C$17,0) +
IF(AND(R723=20,$D723=1),子育て関連マスタ!$C$18,0) +
IF(AND(R723=20,$D723=1),
IFERROR(_xlfn.IFS(
入力項目!$S$10="男",子育て関連マスタ!$C$18,
入力項目!$S$10="女",子育て関連マスタ!$C$19
),0),0
) +
IF(AND(R723&gt;=入力項目!$S$18,R723&lt;=入力項目!$S$19),入力項目!$S$20,0) +
IF(AND(R723&gt;=入力項目!$S$21,R723&lt;=入力項目!$S$22),入力項目!$S$23,0) +
IF(AND(R723&gt;=入力項目!$S$24,R723&lt;=入力項目!$S$25),入力項目!$S$26,0)
)</f>
        <v>0</v>
      </c>
      <c r="AG723">
        <f ca="1">-(
_xlfn.IFS(
S723&lt;=入力項目!$S$11,0,
AND(S723&gt;=入力項目!$S$11+1,S723&lt;=3),IFERROR(VLOOKUP(入力項目!$S$12,子育て関連マスタ!$I$4:$M$5,4,FALSE),0),
AND(S723&gt;=4,S723&lt;=6),IFERROR(VLOOKUP(入力項目!$S$13,子育て関連マスタ!$I$9:$M$12,4,FALSE),0),
AND(S723&gt;=7,S723&lt;=12),IFERROR(VLOOKUP(入力項目!$S$14,子育て関連マスタ!$I$16:$M$17,4,FALSE),0),
AND(S723&gt;=13,S723&lt;=15),IFERROR(VLOOKUP(入力項目!$S$15,子育て関連マスタ!$I$21:$M$22,4,FALSE),0),
AND(S723&gt;=16,S723&lt;=18),IFERROR(VLOOKUP(入力項目!$S$16,子育て関連マスタ!$I$26:$M$28,4,FALSE),0),
AND(S723&gt;=19,S723&lt;=20,入力項目!$S$16="高専"),IFERROR(VLOOKUP(入力項目!$S$16,子育て関連マスタ!$I$26:$M$28,4,FALSE),0),
AND(S723&gt;=19,S723&lt;=20,入力項目!$S$16&lt;&gt;"高専"),IFERROR(VLOOKUP(入力項目!$S$17,子育て関連マスタ!$I$32:$M$37,4,FALSE),0),
AND(S723&gt;=21,S723&lt;=22,入力項目!$S$16="高専"),IFERROR(VLOOKUP(入力項目!$S$17,子育て関連マスタ!$I$32:$M$34,4,FALSE),0),
AND(S723&gt;=21,S723&lt;=22,入力項目!$S$16&lt;&gt;"高専"),IFERROR(VLOOKUP(入力項目!$S$17,子育て関連マスタ!$I$32:$M$34,4,FALSE),0),
S723&gt;=23,0
) +
IF($D723=4,
  IFERROR(_xlfn.IFS(
  S723&lt;=入力項目!$S$11,0,
  AND(S723=入力項目!$S$11),IFERROR(VLOOKUP(入力項目!$S$12,子育て関連マスタ!$I$4:$M$5,2,FALSE),0),
  AND(S723=4),IFERROR(VLOOKUP(入力項目!$S$13,子育て関連マスタ!$I$9:$M$12,2,FALSE),0),
  AND(S723=7),IFERROR(VLOOKUP(入力項目!$S$14,子育て関連マスタ!$I$16:$M$17,2,FALSE),0),
  AND(S723=13),IFERROR(VLOOKUP(入力項目!$S$15,子育て関連マスタ!$I$21:$M$22,2,FALSE),0),
  AND(S723=16),IFERROR(VLOOKUP(入力項目!$S$16,子育て関連マスタ!$I$26:$M$28,2,FALSE),0),
  AND(S723=19,入力項目!$S$16&lt;&gt;"高専"),IFERROR(VLOOKUP(入力項目!$S$17,子育て関連マスタ!$I$32:$M$37,2,FALSE),0),
  AND(S723=21,入力項目!$S$16="高専"),IFERROR(VLOOKUP(入力項目!$S$17,子育て関連マスタ!$I$32:$M$37,2,FALSE),0),
  S723&gt;=22,0
  ),0),0
) +
IF(AND(S723&gt;=1,S723&lt;=15),IF($D723=入力項目!$S$8,入力項目!$S$3,0),0) +
IF(AND(S723&gt;=1,S723&lt;=15),IF($D723=5,入力項目!$S$4,0),0) +
IF(AND(S723&gt;=1,S723&lt;=15),IF($D723=12,入力項目!$S$5,0),0) +
IF(AND(入力項目!$S$7=$A723,入力項目!$S$8=$D723),子育て関連マスタ!$C$14,0) +
IFERROR(IF(AND(YEAR(EDATE(DATE(入力項目!$S$7,入力項目!$S$8,1),1))=$A723,MONTH(EDATE(DATE(入力項目!$S$7,入力項目!$S$8,1),1))=$D723),子育て関連マスタ!$C$15,0),0) +
IF(AND(OR(S723=3,S723=5,S723=7),$D723=11),子育て関連マスタ!$C$17,0) +
IF(AND(S723=20,$D723=1),子育て関連マスタ!$C$18,0) +
IF(AND(S723=20,$D723=1),
IFERROR(_xlfn.IFS(
入力項目!$S$10="男",子育て関連マスタ!$C$18,
入力項目!$S$10="女",子育て関連マスタ!$C$19
),0),0
) +
IF(AND(S723&gt;=入力項目!$S$18,S723&lt;=入力項目!$S$19),入力項目!$S$20,0) +
IF(AND(S723&gt;=入力項目!$S$21,S723&lt;=入力項目!$S$22),入力項目!$S$23,0) +
IF(AND(S723&gt;=入力項目!$S$24,S723&lt;=入力項目!$S$25),入力項目!$S$26,0)
)</f>
        <v>0</v>
      </c>
      <c r="AH723">
        <f ca="1">-(
_xlfn.IFS(
T723&lt;=入力項目!$S$11,0,
AND(T723&gt;=入力項目!$S$11+1,T723&lt;=3),IFERROR(VLOOKUP(入力項目!$S$12,子育て関連マスタ!$I$4:$M$5,4,FALSE),0),
AND(T723&gt;=4,T723&lt;=6),IFERROR(VLOOKUP(入力項目!$S$13,子育て関連マスタ!$I$9:$M$12,4,FALSE),0),
AND(T723&gt;=7,T723&lt;=12),IFERROR(VLOOKUP(入力項目!$S$14,子育て関連マスタ!$I$16:$M$17,4,FALSE),0),
AND(T723&gt;=13,T723&lt;=15),IFERROR(VLOOKUP(入力項目!$S$15,子育て関連マスタ!$I$21:$M$22,4,FALSE),0),
AND(T723&gt;=16,T723&lt;=18),IFERROR(VLOOKUP(入力項目!$S$16,子育て関連マスタ!$I$26:$M$28,4,FALSE),0),
AND(T723&gt;=19,T723&lt;=20,入力項目!$S$16="高専"),IFERROR(VLOOKUP(入力項目!$S$16,子育て関連マスタ!$I$26:$M$28,4,FALSE),0),
AND(T723&gt;=19,T723&lt;=20,入力項目!$S$16&lt;&gt;"高専"),IFERROR(VLOOKUP(入力項目!$S$17,子育て関連マスタ!$I$32:$M$37,4,FALSE),0),
AND(T723&gt;=21,T723&lt;=22,入力項目!$S$16="高専"),IFERROR(VLOOKUP(入力項目!$S$17,子育て関連マスタ!$I$32:$M$34,4,FALSE),0),
AND(T723&gt;=21,T723&lt;=22,入力項目!$S$16&lt;&gt;"高専"),IFERROR(VLOOKUP(入力項目!$S$17,子育て関連マスタ!$I$32:$M$34,4,FALSE),0),
T723&gt;=23,0
) +
IF($D723=4,
  IFERROR(_xlfn.IFS(
  T723&lt;=入力項目!$S$11,0,
  AND(T723=入力項目!$S$11),IFERROR(VLOOKUP(入力項目!$S$12,子育て関連マスタ!$I$4:$M$5,2,FALSE),0),
  AND(T723=4),IFERROR(VLOOKUP(入力項目!$S$13,子育て関連マスタ!$I$9:$M$12,2,FALSE),0),
  AND(T723=7),IFERROR(VLOOKUP(入力項目!$S$14,子育て関連マスタ!$I$16:$M$17,2,FALSE),0),
  AND(T723=13),IFERROR(VLOOKUP(入力項目!$S$15,子育て関連マスタ!$I$21:$M$22,2,FALSE),0),
  AND(T723=16),IFERROR(VLOOKUP(入力項目!$S$16,子育て関連マスタ!$I$26:$M$28,2,FALSE),0),
  AND(T723=19,入力項目!$S$16&lt;&gt;"高専"),IFERROR(VLOOKUP(入力項目!$S$17,子育て関連マスタ!$I$32:$M$37,2,FALSE),0),
  AND(T723=21,入力項目!$S$16="高専"),IFERROR(VLOOKUP(入力項目!$S$17,子育て関連マスタ!$I$32:$M$37,2,FALSE),0),
  T723&gt;=22,0
  ),0),0
) +
IF(AND(T723&gt;=1,T723&lt;=15),IF($D723=入力項目!$S$8,入力項目!$S$3,0),0) +
IF(AND(T723&gt;=1,T723&lt;=15),IF($D723=5,入力項目!$S$4,0),0) +
IF(AND(T723&gt;=1,T723&lt;=15),IF($D723=12,入力項目!$S$5,0),0) +
IF(AND(入力項目!$S$7=$A723,入力項目!$S$8=$D723),子育て関連マスタ!$C$14,0) +
IFERROR(IF(AND(YEAR(EDATE(DATE(入力項目!$S$7,入力項目!$S$8,1),1))=$A723,MONTH(EDATE(DATE(入力項目!$S$7,入力項目!$S$8,1),1))=$D723),子育て関連マスタ!$C$15,0),0) +
IF(AND(OR(T723=3,T723=5,T723=7),$D723=11),子育て関連マスタ!$C$17,0) +
IF(AND(T723=20,$D723=1),子育て関連マスタ!$C$18,0) +
IF(AND(T723=20,$D723=1),
IFERROR(_xlfn.IFS(
入力項目!$S$10="男",子育て関連マスタ!$C$18,
入力項目!$S$10="女",子育て関連マスタ!$C$19
),0),0
) +
IF(AND(T723&gt;=入力項目!$S$18,T723&lt;=入力項目!$S$19),入力項目!$S$20,0) +
IF(AND(T723&gt;=入力項目!$S$21,T723&lt;=入力項目!$S$22),入力項目!$S$23,0) +
IF(AND(T723&gt;=入力項目!$S$24,T723&lt;=入力項目!$S$25),入力項目!$S$26,0)
)</f>
        <v>0</v>
      </c>
      <c r="AI723">
        <f ca="1">-(
_xlfn.IFS(
U723&lt;=入力項目!$S$11,0,
AND(U723&gt;=入力項目!$S$11+1,U723&lt;=3),IFERROR(VLOOKUP(入力項目!$S$12,子育て関連マスタ!$I$4:$M$5,4,FALSE),0),
AND(U723&gt;=4,U723&lt;=6),IFERROR(VLOOKUP(入力項目!$S$13,子育て関連マスタ!$I$9:$M$12,4,FALSE),0),
AND(U723&gt;=7,U723&lt;=12),IFERROR(VLOOKUP(入力項目!$S$14,子育て関連マスタ!$I$16:$M$17,4,FALSE),0),
AND(U723&gt;=13,U723&lt;=15),IFERROR(VLOOKUP(入力項目!$S$15,子育て関連マスタ!$I$21:$M$22,4,FALSE),0),
AND(U723&gt;=16,U723&lt;=18),IFERROR(VLOOKUP(入力項目!$S$16,子育て関連マスタ!$I$26:$M$28,4,FALSE),0),
AND(U723&gt;=19,U723&lt;=20,入力項目!$S$16="高専"),IFERROR(VLOOKUP(入力項目!$S$16,子育て関連マスタ!$I$26:$M$28,4,FALSE),0),
AND(U723&gt;=19,U723&lt;=20,入力項目!$S$16&lt;&gt;"高専"),IFERROR(VLOOKUP(入力項目!$S$17,子育て関連マスタ!$I$32:$M$37,4,FALSE),0),
AND(U723&gt;=21,U723&lt;=22,入力項目!$S$16="高専"),IFERROR(VLOOKUP(入力項目!$S$17,子育て関連マスタ!$I$32:$M$34,4,FALSE),0),
AND(U723&gt;=21,U723&lt;=22,入力項目!$S$16&lt;&gt;"高専"),IFERROR(VLOOKUP(入力項目!$S$17,子育て関連マスタ!$I$32:$M$34,4,FALSE),0),
U723&gt;=23,0
) +
IF($D723=4,
  IFERROR(_xlfn.IFS(
  U723&lt;=入力項目!$S$11,0,
  AND(U723=入力項目!$S$11),IFERROR(VLOOKUP(入力項目!$S$12,子育て関連マスタ!$I$4:$M$5,2,FALSE),0),
  AND(U723=4),IFERROR(VLOOKUP(入力項目!$S$13,子育て関連マスタ!$I$9:$M$12,2,FALSE),0),
  AND(U723=7),IFERROR(VLOOKUP(入力項目!$S$14,子育て関連マスタ!$I$16:$M$17,2,FALSE),0),
  AND(U723=13),IFERROR(VLOOKUP(入力項目!$S$15,子育て関連マスタ!$I$21:$M$22,2,FALSE),0),
  AND(U723=16),IFERROR(VLOOKUP(入力項目!$S$16,子育て関連マスタ!$I$26:$M$28,2,FALSE),0),
  AND(U723=19,入力項目!$S$16&lt;&gt;"高専"),IFERROR(VLOOKUP(入力項目!$S$17,子育て関連マスタ!$I$32:$M$37,2,FALSE),0),
  AND(U723=21,入力項目!$S$16="高専"),IFERROR(VLOOKUP(入力項目!$S$17,子育て関連マスタ!$I$32:$M$37,2,FALSE),0),
  U723&gt;=22,0
  ),0),0
) +
IF(AND(U723&gt;=1,U723&lt;=15),IF($D723=入力項目!$S$8,入力項目!$S$3,0),0) +
IF(AND(U723&gt;=1,U723&lt;=15),IF($D723=5,入力項目!$S$4,0),0) +
IF(AND(U723&gt;=1,U723&lt;=15),IF($D723=12,入力項目!$S$5,0),0) +
IF(AND(入力項目!$S$7=$A723,入力項目!$S$8=$D723),子育て関連マスタ!$C$14,0) +
IFERROR(IF(AND(YEAR(EDATE(DATE(入力項目!$S$7,入力項目!$S$8,1),1))=$A723,MONTH(EDATE(DATE(入力項目!$S$7,入力項目!$S$8,1),1))=$D723),子育て関連マスタ!$C$15,0),0) +
IF(AND(OR(U723=3,U723=5,U723=7),$D723=11),子育て関連マスタ!$C$17,0) +
IF(AND(U723=20,$D723=1),子育て関連マスタ!$C$18,0) +
IF(AND(U723=20,$D723=1),
IFERROR(_xlfn.IFS(
入力項目!$S$10="男",子育て関連マスタ!$C$18,
入力項目!$S$10="女",子育て関連マスタ!$C$19
),0),0
) +
IF(AND(U723&gt;=入力項目!$S$18,U723&lt;=入力項目!$S$19),入力項目!$S$20,0) +
IF(AND(U723&gt;=入力項目!$S$21,U723&lt;=入力項目!$S$22),入力項目!$S$23,0) +
IF(AND(U723&gt;=入力項目!$S$24,U723&lt;=入力項目!$S$25),入力項目!$S$26,0)
)</f>
        <v>0</v>
      </c>
      <c r="AJ723" s="10">
        <f ca="1">-VLOOKUP($D723,月別収支!$A$2:$H$13,7,FALSE)</f>
        <v>-20000</v>
      </c>
    </row>
    <row r="724" spans="1:36" x14ac:dyDescent="0.4">
      <c r="A724">
        <f t="shared" ca="1" si="207"/>
        <v>2084</v>
      </c>
      <c r="B724">
        <f t="shared" ca="1" si="208"/>
        <v>2084</v>
      </c>
      <c r="C724">
        <f t="shared" ca="1" si="209"/>
        <v>60</v>
      </c>
      <c r="D724">
        <f t="shared" ca="1" si="210"/>
        <v>10</v>
      </c>
      <c r="E724" t="str">
        <f t="shared" ca="1" si="211"/>
        <v>2084年10月</v>
      </c>
      <c r="F724">
        <f ca="1">IF(OR(入力項目!$N$5&lt;$A724,AND(入力項目!$N$5=$A724,入力項目!$N$6&lt;$D724)),IF(F723=0,1,IF(G724=12,F723+1,F723)),0)</f>
        <v>60</v>
      </c>
      <c r="G724">
        <f ca="1">IF(OR(入力項目!$N$5&lt;$A724,AND(入力項目!$N$5=$A724,入力項目!$N$6&lt;$D724)),IF(G723=12,1,G723+1),0)</f>
        <v>12</v>
      </c>
      <c r="H724" t="str">
        <f t="shared" ca="1" si="212"/>
        <v>60_12</v>
      </c>
      <c r="I724">
        <f ca="1">IF(
  IFERROR(AND($C724&gt;0,MOD($C724,入力項目!$N$22)=0,$D724=入力項目!$N$23), FALSE),
  1,
  IF(
    AND(I723&gt;0,J723=12),
    IF(I723=入力項目!$N$28, 0, I723+1),
    I723
  )
)</f>
        <v>1</v>
      </c>
      <c r="J724">
        <f ca="1">IF($D724=入力項目!$N$23,1,IFERROR(J723+1,1))</f>
        <v>5</v>
      </c>
      <c r="K724" t="str">
        <f t="shared" ca="1" si="213"/>
        <v>1_5</v>
      </c>
      <c r="L724">
        <f ca="1">L723+IF(入力項目!$D$4=$D724,1,0)</f>
        <v>89</v>
      </c>
      <c r="M724" t="str">
        <f t="shared" ca="1" si="195"/>
        <v>89歳</v>
      </c>
      <c r="N724">
        <f t="shared" ca="1" si="199"/>
        <v>89</v>
      </c>
      <c r="O724" t="str">
        <f t="shared" ca="1" si="196"/>
        <v>89歳</v>
      </c>
      <c r="P724">
        <f t="shared" ca="1" si="214"/>
        <v>64</v>
      </c>
      <c r="Q724">
        <f t="shared" ca="1" si="215"/>
        <v>62</v>
      </c>
      <c r="R724">
        <f t="shared" ca="1" si="216"/>
        <v>2085</v>
      </c>
      <c r="S724">
        <f t="shared" ca="1" si="217"/>
        <v>2085</v>
      </c>
      <c r="T724">
        <f t="shared" ca="1" si="218"/>
        <v>2085</v>
      </c>
      <c r="U724">
        <f t="shared" ca="1" si="219"/>
        <v>2085</v>
      </c>
      <c r="V724" s="10">
        <f t="shared" ca="1" si="220"/>
        <v>51211425</v>
      </c>
      <c r="W724" s="10">
        <f ca="1">IF($L724&lt;その他マスタ!$B$1,VLOOKUP($D724,月別収支!$A$2:$H$13,2,FALSE),その他マスタ!$B$3)+IF(AND($L724=その他マスタ!$B$1,入力項目!$I$9="あり",$D724=入力項目!$D$4),その他マスタ!$B$2,0)</f>
        <v>150000</v>
      </c>
      <c r="X724" s="10">
        <f ca="1">-IF(入力項目!$K$5=TRUE,
IF($F724+$G724&lt;3,VLOOKUP($D724,月別収支!$A$2:$H$13,8,FALSE),0)+IFERROR(VLOOKUP($H724,住宅ローン計算!C:P,13,FALSE),0)+IF($F724&gt;1,IF(OR($G724=3,$G724=6,$G724=9,$G724=12),ROUNDUP(入力項目!$N$18/4,0),0),0),
VLOOKUP($D724,月別収支!$A$2:$H$13,8,FALSE))</f>
        <v>-37500</v>
      </c>
      <c r="Y724" s="10">
        <f ca="1">-VLOOKUP($D724,月別収支!$A$2:$H$13,3,FALSE)</f>
        <v>-75000</v>
      </c>
      <c r="Z724" s="10">
        <f ca="1">-VLOOKUP($D724,月別収支!$A$2:$H$13,4,FALSE)</f>
        <v>-27000</v>
      </c>
      <c r="AA724" s="10">
        <f ca="1">-VLOOKUP($D724,月別収支!$A$2:$H$13,6,FALSE)</f>
        <v>-10000</v>
      </c>
      <c r="AB724" s="10">
        <f ca="1">-(
VLOOKUP($D724,月別収支!$A$2:$H$13,5,FALSE)+IF(AND(入力項目!$I$27&lt;=$A724,ISEVEN($A724-入力項目!$I$27),入力項目!$I$28=$D724),入力項目!$I$26,0)
+IF(入力項目!$K$26=TRUE,
IFERROR(VLOOKUP($K724,マイカーローン計算!C:P,13,FALSE),0),
IFERROR(
  IF(AND($C724&gt;0,MOD($C724,入力項目!$N$22)=0,$D724=入力項目!$N$23),入力項目!$N$24,0),
 0
)
)
)</f>
        <v>-20000</v>
      </c>
      <c r="AC724" s="10">
        <f ca="1">-IF($A724&lt;入力項目!$N$33,入力項目!$N$35,IF(AND($A724=入力項目!$N$33,$D724&lt;=入力項目!$N$34),入力項目!$N$35,0))</f>
        <v>0</v>
      </c>
      <c r="AD724">
        <f ca="1">-(
_xlfn.IFS(
P724&lt;=入力項目!$S$11,0,
AND(P724&gt;=入力項目!$S$11+1,P724&lt;=3),IFERROR(VLOOKUP(入力項目!$S$12,子育て関連マスタ!$I$4:$M$5,4,FALSE),0),
AND(P724&gt;=4,P724&lt;=6),IFERROR(VLOOKUP(入力項目!$S$13,子育て関連マスタ!$I$9:$M$12,4,FALSE),0),
AND(P724&gt;=7,P724&lt;=12),IFERROR(VLOOKUP(入力項目!$S$14,子育て関連マスタ!$I$16:$M$17,4,FALSE),0),
AND(P724&gt;=13,P724&lt;=15),IFERROR(VLOOKUP(入力項目!$S$15,子育て関連マスタ!$I$21:$M$22,4,FALSE),0),
AND(P724&gt;=16,P724&lt;=18),IFERROR(VLOOKUP(入力項目!$S$16,子育て関連マスタ!$I$26:$M$28,4,FALSE),0),
AND(P724&gt;=19,P724&lt;=20,入力項目!$S$16="高専"),IFERROR(VLOOKUP(入力項目!$S$16,子育て関連マスタ!$I$26:$M$28,4,FALSE),0),
AND(P724&gt;=19,P724&lt;=20,入力項目!$S$16&lt;&gt;"高専"),IFERROR(VLOOKUP(入力項目!$S$17,子育て関連マスタ!$I$32:$M$37,4,FALSE),0),
AND(P724&gt;=21,P724&lt;=22,入力項目!$S$16="高専"),IFERROR(VLOOKUP(入力項目!$S$17,子育て関連マスタ!$I$32:$M$34,4,FALSE),0),
AND(P724&gt;=21,P724&lt;=22,入力項目!$S$16&lt;&gt;"高専"),IFERROR(VLOOKUP(入力項目!$S$17,子育て関連マスタ!$I$32:$M$34,4,FALSE),0),
P724&gt;=23,0
) +
IF($D724=4,
  IFERROR(_xlfn.IFS(
  P724&lt;=入力項目!$S$11,0,
  AND(P724=入力項目!$S$11),IFERROR(VLOOKUP(入力項目!$S$12,子育て関連マスタ!$I$4:$M$5,2,FALSE),0),
  AND(P724=4),IFERROR(VLOOKUP(入力項目!$S$13,子育て関連マスタ!$I$9:$M$12,2,FALSE),0),
  AND(P724=7),IFERROR(VLOOKUP(入力項目!$S$14,子育て関連マスタ!$I$16:$M$17,2,FALSE),0),
  AND(P724=13),IFERROR(VLOOKUP(入力項目!$S$15,子育て関連マスタ!$I$21:$M$22,2,FALSE),0),
  AND(P724=16),IFERROR(VLOOKUP(入力項目!$S$16,子育て関連マスタ!$I$26:$M$28,2,FALSE),0),
  AND(P724=19,入力項目!$S$16&lt;&gt;"高専"),IFERROR(VLOOKUP(入力項目!$S$17,子育て関連マスタ!$I$32:$M$37,2,FALSE),0),
  AND(P724=21,入力項目!$S$16="高専"),IFERROR(VLOOKUP(入力項目!$S$17,子育て関連マスタ!$I$32:$M$37,2,FALSE),0),
  P724&gt;=22,0
  ),0),0
) +
IF(AND(P724&gt;=1,P724&lt;=15),IF($D724=入力項目!$S$8,入力項目!$S$3,0),0) +
IF(AND(P724&gt;=1,P724&lt;=15),IF($D724=5,入力項目!$S$4,0),0) +
IF(AND(P724&gt;=1,P724&lt;=15),IF($D724=12,入力項目!$S$5,0),0) +
IF(AND(入力項目!$S$7=$A724,入力項目!$S$8=$D724),子育て関連マスタ!$C$14,0) +
IFERROR(IF(AND(YEAR(EDATE(DATE(入力項目!$S$7,入力項目!$S$8,1),1))=$A724,MONTH(EDATE(DATE(入力項目!$S$7,入力項目!$S$8,1),1))=$D724),子育て関連マスタ!$C$15,0),0) +
IF(AND(OR(P724=3,P724=5,P724=7),$D724=11),子育て関連マスタ!$C$17,0) +
IF(AND(P724=20,$D724=1),子育て関連マスタ!$C$18,0) +
IF(AND(P724=20,$D724=1),
IFERROR(_xlfn.IFS(
入力項目!$S$10="男",子育て関連マスタ!$C$18,
入力項目!$S$10="女",子育て関連マスタ!$C$19
),0),0
) +
IF(AND(P724&gt;=入力項目!$S$18,P724&lt;=入力項目!$S$19),入力項目!$S$20,0) +
IF(AND(P724&gt;=入力項目!$S$21,P724&lt;=入力項目!$S$22),入力項目!$S$23,0) +
IF(AND(P724&gt;=入力項目!$S$24,P724&lt;=入力項目!$S$25),入力項目!$S$26,0)
)</f>
        <v>0</v>
      </c>
      <c r="AE724">
        <f ca="1">-(
_xlfn.IFS(
Q724&lt;=入力項目!$S$11,0,
AND(Q724&gt;=入力項目!$S$11+1,Q724&lt;=3),IFERROR(VLOOKUP(入力項目!$S$12,子育て関連マスタ!$I$4:$M$5,4,FALSE),0),
AND(Q724&gt;=4,Q724&lt;=6),IFERROR(VLOOKUP(入力項目!$S$13,子育て関連マスタ!$I$9:$M$12,4,FALSE),0),
AND(Q724&gt;=7,Q724&lt;=12),IFERROR(VLOOKUP(入力項目!$S$14,子育て関連マスタ!$I$16:$M$17,4,FALSE),0),
AND(Q724&gt;=13,Q724&lt;=15),IFERROR(VLOOKUP(入力項目!$S$15,子育て関連マスタ!$I$21:$M$22,4,FALSE),0),
AND(Q724&gt;=16,Q724&lt;=18),IFERROR(VLOOKUP(入力項目!$S$16,子育て関連マスタ!$I$26:$M$28,4,FALSE),0),
AND(Q724&gt;=19,Q724&lt;=20,入力項目!$S$16="高専"),IFERROR(VLOOKUP(入力項目!$S$16,子育て関連マスタ!$I$26:$M$28,4,FALSE),0),
AND(Q724&gt;=19,Q724&lt;=20,入力項目!$S$16&lt;&gt;"高専"),IFERROR(VLOOKUP(入力項目!$S$17,子育て関連マスタ!$I$32:$M$37,4,FALSE),0),
AND(Q724&gt;=21,Q724&lt;=22,入力項目!$S$16="高専"),IFERROR(VLOOKUP(入力項目!$S$17,子育て関連マスタ!$I$32:$M$34,4,FALSE),0),
AND(Q724&gt;=21,Q724&lt;=22,入力項目!$S$16&lt;&gt;"高専"),IFERROR(VLOOKUP(入力項目!$S$17,子育て関連マスタ!$I$32:$M$34,4,FALSE),0),
Q724&gt;=23,0
) +
IF($D724=4,
  IFERROR(_xlfn.IFS(
  Q724&lt;=入力項目!$S$11,0,
  AND(Q724=入力項目!$S$11),IFERROR(VLOOKUP(入力項目!$S$12,子育て関連マスタ!$I$4:$M$5,2,FALSE),0),
  AND(Q724=4),IFERROR(VLOOKUP(入力項目!$S$13,子育て関連マスタ!$I$9:$M$12,2,FALSE),0),
  AND(Q724=7),IFERROR(VLOOKUP(入力項目!$S$14,子育て関連マスタ!$I$16:$M$17,2,FALSE),0),
  AND(Q724=13),IFERROR(VLOOKUP(入力項目!$S$15,子育て関連マスタ!$I$21:$M$22,2,FALSE),0),
  AND(Q724=16),IFERROR(VLOOKUP(入力項目!$S$16,子育て関連マスタ!$I$26:$M$28,2,FALSE),0),
  AND(Q724=19,入力項目!$S$16&lt;&gt;"高専"),IFERROR(VLOOKUP(入力項目!$S$17,子育て関連マスタ!$I$32:$M$37,2,FALSE),0),
  AND(Q724=21,入力項目!$S$16="高専"),IFERROR(VLOOKUP(入力項目!$S$17,子育て関連マスタ!$I$32:$M$37,2,FALSE),0),
  Q724&gt;=22,0
  ),0),0
) +
IF(AND(Q724&gt;=1,Q724&lt;=15),IF($D724=入力項目!$S$8,入力項目!$S$3,0),0) +
IF(AND(Q724&gt;=1,Q724&lt;=15),IF($D724=5,入力項目!$S$4,0),0) +
IF(AND(Q724&gt;=1,Q724&lt;=15),IF($D724=12,入力項目!$S$5,0),0) +
IF(AND(入力項目!$S$7=$A724,入力項目!$S$8=$D724),子育て関連マスタ!$C$14,0) +
IFERROR(IF(AND(YEAR(EDATE(DATE(入力項目!$S$7,入力項目!$S$8,1),1))=$A724,MONTH(EDATE(DATE(入力項目!$S$7,入力項目!$S$8,1),1))=$D724),子育て関連マスタ!$C$15,0),0) +
IF(AND(OR(Q724=3,Q724=5,Q724=7),$D724=11),子育て関連マスタ!$C$17,0) +
IF(AND(Q724=20,$D724=1),子育て関連マスタ!$C$18,0) +
IF(AND(Q724=20,$D724=1),
IFERROR(_xlfn.IFS(
入力項目!$S$10="男",子育て関連マスタ!$C$18,
入力項目!$S$10="女",子育て関連マスタ!$C$19
),0),0
) +
IF(AND(Q724&gt;=入力項目!$S$18,Q724&lt;=入力項目!$S$19),入力項目!$S$20,0) +
IF(AND(Q724&gt;=入力項目!$S$21,Q724&lt;=入力項目!$S$22),入力項目!$S$23,0) +
IF(AND(Q724&gt;=入力項目!$S$24,Q724&lt;=入力項目!$S$25),入力項目!$S$26,0)
)</f>
        <v>0</v>
      </c>
      <c r="AF724">
        <f ca="1">-(
_xlfn.IFS(
R724&lt;=入力項目!$S$11,0,
AND(R724&gt;=入力項目!$S$11+1,R724&lt;=3),IFERROR(VLOOKUP(入力項目!$S$12,子育て関連マスタ!$I$4:$M$5,4,FALSE),0),
AND(R724&gt;=4,R724&lt;=6),IFERROR(VLOOKUP(入力項目!$S$13,子育て関連マスタ!$I$9:$M$12,4,FALSE),0),
AND(R724&gt;=7,R724&lt;=12),IFERROR(VLOOKUP(入力項目!$S$14,子育て関連マスタ!$I$16:$M$17,4,FALSE),0),
AND(R724&gt;=13,R724&lt;=15),IFERROR(VLOOKUP(入力項目!$S$15,子育て関連マスタ!$I$21:$M$22,4,FALSE),0),
AND(R724&gt;=16,R724&lt;=18),IFERROR(VLOOKUP(入力項目!$S$16,子育て関連マスタ!$I$26:$M$28,4,FALSE),0),
AND(R724&gt;=19,R724&lt;=20,入力項目!$S$16="高専"),IFERROR(VLOOKUP(入力項目!$S$16,子育て関連マスタ!$I$26:$M$28,4,FALSE),0),
AND(R724&gt;=19,R724&lt;=20,入力項目!$S$16&lt;&gt;"高専"),IFERROR(VLOOKUP(入力項目!$S$17,子育て関連マスタ!$I$32:$M$37,4,FALSE),0),
AND(R724&gt;=21,R724&lt;=22,入力項目!$S$16="高専"),IFERROR(VLOOKUP(入力項目!$S$17,子育て関連マスタ!$I$32:$M$34,4,FALSE),0),
AND(R724&gt;=21,R724&lt;=22,入力項目!$S$16&lt;&gt;"高専"),IFERROR(VLOOKUP(入力項目!$S$17,子育て関連マスタ!$I$32:$M$34,4,FALSE),0),
R724&gt;=23,0
) +
IF($D724=4,
  IFERROR(_xlfn.IFS(
  R724&lt;=入力項目!$S$11,0,
  AND(R724=入力項目!$S$11),IFERROR(VLOOKUP(入力項目!$S$12,子育て関連マスタ!$I$4:$M$5,2,FALSE),0),
  AND(R724=4),IFERROR(VLOOKUP(入力項目!$S$13,子育て関連マスタ!$I$9:$M$12,2,FALSE),0),
  AND(R724=7),IFERROR(VLOOKUP(入力項目!$S$14,子育て関連マスタ!$I$16:$M$17,2,FALSE),0),
  AND(R724=13),IFERROR(VLOOKUP(入力項目!$S$15,子育て関連マスタ!$I$21:$M$22,2,FALSE),0),
  AND(R724=16),IFERROR(VLOOKUP(入力項目!$S$16,子育て関連マスタ!$I$26:$M$28,2,FALSE),0),
  AND(R724=19,入力項目!$S$16&lt;&gt;"高専"),IFERROR(VLOOKUP(入力項目!$S$17,子育て関連マスタ!$I$32:$M$37,2,FALSE),0),
  AND(R724=21,入力項目!$S$16="高専"),IFERROR(VLOOKUP(入力項目!$S$17,子育て関連マスタ!$I$32:$M$37,2,FALSE),0),
  R724&gt;=22,0
  ),0),0
) +
IF(AND(R724&gt;=1,R724&lt;=15),IF($D724=入力項目!$S$8,入力項目!$S$3,0),0) +
IF(AND(R724&gt;=1,R724&lt;=15),IF($D724=5,入力項目!$S$4,0),0) +
IF(AND(R724&gt;=1,R724&lt;=15),IF($D724=12,入力項目!$S$5,0),0) +
IF(AND(入力項目!$S$7=$A724,入力項目!$S$8=$D724),子育て関連マスタ!$C$14,0) +
IFERROR(IF(AND(YEAR(EDATE(DATE(入力項目!$S$7,入力項目!$S$8,1),1))=$A724,MONTH(EDATE(DATE(入力項目!$S$7,入力項目!$S$8,1),1))=$D724),子育て関連マスタ!$C$15,0),0) +
IF(AND(OR(R724=3,R724=5,R724=7),$D724=11),子育て関連マスタ!$C$17,0) +
IF(AND(R724=20,$D724=1),子育て関連マスタ!$C$18,0) +
IF(AND(R724=20,$D724=1),
IFERROR(_xlfn.IFS(
入力項目!$S$10="男",子育て関連マスタ!$C$18,
入力項目!$S$10="女",子育て関連マスタ!$C$19
),0),0
) +
IF(AND(R724&gt;=入力項目!$S$18,R724&lt;=入力項目!$S$19),入力項目!$S$20,0) +
IF(AND(R724&gt;=入力項目!$S$21,R724&lt;=入力項目!$S$22),入力項目!$S$23,0) +
IF(AND(R724&gt;=入力項目!$S$24,R724&lt;=入力項目!$S$25),入力項目!$S$26,0)
)</f>
        <v>0</v>
      </c>
      <c r="AG724">
        <f ca="1">-(
_xlfn.IFS(
S724&lt;=入力項目!$S$11,0,
AND(S724&gt;=入力項目!$S$11+1,S724&lt;=3),IFERROR(VLOOKUP(入力項目!$S$12,子育て関連マスタ!$I$4:$M$5,4,FALSE),0),
AND(S724&gt;=4,S724&lt;=6),IFERROR(VLOOKUP(入力項目!$S$13,子育て関連マスタ!$I$9:$M$12,4,FALSE),0),
AND(S724&gt;=7,S724&lt;=12),IFERROR(VLOOKUP(入力項目!$S$14,子育て関連マスタ!$I$16:$M$17,4,FALSE),0),
AND(S724&gt;=13,S724&lt;=15),IFERROR(VLOOKUP(入力項目!$S$15,子育て関連マスタ!$I$21:$M$22,4,FALSE),0),
AND(S724&gt;=16,S724&lt;=18),IFERROR(VLOOKUP(入力項目!$S$16,子育て関連マスタ!$I$26:$M$28,4,FALSE),0),
AND(S724&gt;=19,S724&lt;=20,入力項目!$S$16="高専"),IFERROR(VLOOKUP(入力項目!$S$16,子育て関連マスタ!$I$26:$M$28,4,FALSE),0),
AND(S724&gt;=19,S724&lt;=20,入力項目!$S$16&lt;&gt;"高専"),IFERROR(VLOOKUP(入力項目!$S$17,子育て関連マスタ!$I$32:$M$37,4,FALSE),0),
AND(S724&gt;=21,S724&lt;=22,入力項目!$S$16="高専"),IFERROR(VLOOKUP(入力項目!$S$17,子育て関連マスタ!$I$32:$M$34,4,FALSE),0),
AND(S724&gt;=21,S724&lt;=22,入力項目!$S$16&lt;&gt;"高専"),IFERROR(VLOOKUP(入力項目!$S$17,子育て関連マスタ!$I$32:$M$34,4,FALSE),0),
S724&gt;=23,0
) +
IF($D724=4,
  IFERROR(_xlfn.IFS(
  S724&lt;=入力項目!$S$11,0,
  AND(S724=入力項目!$S$11),IFERROR(VLOOKUP(入力項目!$S$12,子育て関連マスタ!$I$4:$M$5,2,FALSE),0),
  AND(S724=4),IFERROR(VLOOKUP(入力項目!$S$13,子育て関連マスタ!$I$9:$M$12,2,FALSE),0),
  AND(S724=7),IFERROR(VLOOKUP(入力項目!$S$14,子育て関連マスタ!$I$16:$M$17,2,FALSE),0),
  AND(S724=13),IFERROR(VLOOKUP(入力項目!$S$15,子育て関連マスタ!$I$21:$M$22,2,FALSE),0),
  AND(S724=16),IFERROR(VLOOKUP(入力項目!$S$16,子育て関連マスタ!$I$26:$M$28,2,FALSE),0),
  AND(S724=19,入力項目!$S$16&lt;&gt;"高専"),IFERROR(VLOOKUP(入力項目!$S$17,子育て関連マスタ!$I$32:$M$37,2,FALSE),0),
  AND(S724=21,入力項目!$S$16="高専"),IFERROR(VLOOKUP(入力項目!$S$17,子育て関連マスタ!$I$32:$M$37,2,FALSE),0),
  S724&gt;=22,0
  ),0),0
) +
IF(AND(S724&gt;=1,S724&lt;=15),IF($D724=入力項目!$S$8,入力項目!$S$3,0),0) +
IF(AND(S724&gt;=1,S724&lt;=15),IF($D724=5,入力項目!$S$4,0),0) +
IF(AND(S724&gt;=1,S724&lt;=15),IF($D724=12,入力項目!$S$5,0),0) +
IF(AND(入力項目!$S$7=$A724,入力項目!$S$8=$D724),子育て関連マスタ!$C$14,0) +
IFERROR(IF(AND(YEAR(EDATE(DATE(入力項目!$S$7,入力項目!$S$8,1),1))=$A724,MONTH(EDATE(DATE(入力項目!$S$7,入力項目!$S$8,1),1))=$D724),子育て関連マスタ!$C$15,0),0) +
IF(AND(OR(S724=3,S724=5,S724=7),$D724=11),子育て関連マスタ!$C$17,0) +
IF(AND(S724=20,$D724=1),子育て関連マスタ!$C$18,0) +
IF(AND(S724=20,$D724=1),
IFERROR(_xlfn.IFS(
入力項目!$S$10="男",子育て関連マスタ!$C$18,
入力項目!$S$10="女",子育て関連マスタ!$C$19
),0),0
) +
IF(AND(S724&gt;=入力項目!$S$18,S724&lt;=入力項目!$S$19),入力項目!$S$20,0) +
IF(AND(S724&gt;=入力項目!$S$21,S724&lt;=入力項目!$S$22),入力項目!$S$23,0) +
IF(AND(S724&gt;=入力項目!$S$24,S724&lt;=入力項目!$S$25),入力項目!$S$26,0)
)</f>
        <v>0</v>
      </c>
      <c r="AH724">
        <f ca="1">-(
_xlfn.IFS(
T724&lt;=入力項目!$S$11,0,
AND(T724&gt;=入力項目!$S$11+1,T724&lt;=3),IFERROR(VLOOKUP(入力項目!$S$12,子育て関連マスタ!$I$4:$M$5,4,FALSE),0),
AND(T724&gt;=4,T724&lt;=6),IFERROR(VLOOKUP(入力項目!$S$13,子育て関連マスタ!$I$9:$M$12,4,FALSE),0),
AND(T724&gt;=7,T724&lt;=12),IFERROR(VLOOKUP(入力項目!$S$14,子育て関連マスタ!$I$16:$M$17,4,FALSE),0),
AND(T724&gt;=13,T724&lt;=15),IFERROR(VLOOKUP(入力項目!$S$15,子育て関連マスタ!$I$21:$M$22,4,FALSE),0),
AND(T724&gt;=16,T724&lt;=18),IFERROR(VLOOKUP(入力項目!$S$16,子育て関連マスタ!$I$26:$M$28,4,FALSE),0),
AND(T724&gt;=19,T724&lt;=20,入力項目!$S$16="高専"),IFERROR(VLOOKUP(入力項目!$S$16,子育て関連マスタ!$I$26:$M$28,4,FALSE),0),
AND(T724&gt;=19,T724&lt;=20,入力項目!$S$16&lt;&gt;"高専"),IFERROR(VLOOKUP(入力項目!$S$17,子育て関連マスタ!$I$32:$M$37,4,FALSE),0),
AND(T724&gt;=21,T724&lt;=22,入力項目!$S$16="高専"),IFERROR(VLOOKUP(入力項目!$S$17,子育て関連マスタ!$I$32:$M$34,4,FALSE),0),
AND(T724&gt;=21,T724&lt;=22,入力項目!$S$16&lt;&gt;"高専"),IFERROR(VLOOKUP(入力項目!$S$17,子育て関連マスタ!$I$32:$M$34,4,FALSE),0),
T724&gt;=23,0
) +
IF($D724=4,
  IFERROR(_xlfn.IFS(
  T724&lt;=入力項目!$S$11,0,
  AND(T724=入力項目!$S$11),IFERROR(VLOOKUP(入力項目!$S$12,子育て関連マスタ!$I$4:$M$5,2,FALSE),0),
  AND(T724=4),IFERROR(VLOOKUP(入力項目!$S$13,子育て関連マスタ!$I$9:$M$12,2,FALSE),0),
  AND(T724=7),IFERROR(VLOOKUP(入力項目!$S$14,子育て関連マスタ!$I$16:$M$17,2,FALSE),0),
  AND(T724=13),IFERROR(VLOOKUP(入力項目!$S$15,子育て関連マスタ!$I$21:$M$22,2,FALSE),0),
  AND(T724=16),IFERROR(VLOOKUP(入力項目!$S$16,子育て関連マスタ!$I$26:$M$28,2,FALSE),0),
  AND(T724=19,入力項目!$S$16&lt;&gt;"高専"),IFERROR(VLOOKUP(入力項目!$S$17,子育て関連マスタ!$I$32:$M$37,2,FALSE),0),
  AND(T724=21,入力項目!$S$16="高専"),IFERROR(VLOOKUP(入力項目!$S$17,子育て関連マスタ!$I$32:$M$37,2,FALSE),0),
  T724&gt;=22,0
  ),0),0
) +
IF(AND(T724&gt;=1,T724&lt;=15),IF($D724=入力項目!$S$8,入力項目!$S$3,0),0) +
IF(AND(T724&gt;=1,T724&lt;=15),IF($D724=5,入力項目!$S$4,0),0) +
IF(AND(T724&gt;=1,T724&lt;=15),IF($D724=12,入力項目!$S$5,0),0) +
IF(AND(入力項目!$S$7=$A724,入力項目!$S$8=$D724),子育て関連マスタ!$C$14,0) +
IFERROR(IF(AND(YEAR(EDATE(DATE(入力項目!$S$7,入力項目!$S$8,1),1))=$A724,MONTH(EDATE(DATE(入力項目!$S$7,入力項目!$S$8,1),1))=$D724),子育て関連マスタ!$C$15,0),0) +
IF(AND(OR(T724=3,T724=5,T724=7),$D724=11),子育て関連マスタ!$C$17,0) +
IF(AND(T724=20,$D724=1),子育て関連マスタ!$C$18,0) +
IF(AND(T724=20,$D724=1),
IFERROR(_xlfn.IFS(
入力項目!$S$10="男",子育て関連マスタ!$C$18,
入力項目!$S$10="女",子育て関連マスタ!$C$19
),0),0
) +
IF(AND(T724&gt;=入力項目!$S$18,T724&lt;=入力項目!$S$19),入力項目!$S$20,0) +
IF(AND(T724&gt;=入力項目!$S$21,T724&lt;=入力項目!$S$22),入力項目!$S$23,0) +
IF(AND(T724&gt;=入力項目!$S$24,T724&lt;=入力項目!$S$25),入力項目!$S$26,0)
)</f>
        <v>0</v>
      </c>
      <c r="AI724">
        <f ca="1">-(
_xlfn.IFS(
U724&lt;=入力項目!$S$11,0,
AND(U724&gt;=入力項目!$S$11+1,U724&lt;=3),IFERROR(VLOOKUP(入力項目!$S$12,子育て関連マスタ!$I$4:$M$5,4,FALSE),0),
AND(U724&gt;=4,U724&lt;=6),IFERROR(VLOOKUP(入力項目!$S$13,子育て関連マスタ!$I$9:$M$12,4,FALSE),0),
AND(U724&gt;=7,U724&lt;=12),IFERROR(VLOOKUP(入力項目!$S$14,子育て関連マスタ!$I$16:$M$17,4,FALSE),0),
AND(U724&gt;=13,U724&lt;=15),IFERROR(VLOOKUP(入力項目!$S$15,子育て関連マスタ!$I$21:$M$22,4,FALSE),0),
AND(U724&gt;=16,U724&lt;=18),IFERROR(VLOOKUP(入力項目!$S$16,子育て関連マスタ!$I$26:$M$28,4,FALSE),0),
AND(U724&gt;=19,U724&lt;=20,入力項目!$S$16="高専"),IFERROR(VLOOKUP(入力項目!$S$16,子育て関連マスタ!$I$26:$M$28,4,FALSE),0),
AND(U724&gt;=19,U724&lt;=20,入力項目!$S$16&lt;&gt;"高専"),IFERROR(VLOOKUP(入力項目!$S$17,子育て関連マスタ!$I$32:$M$37,4,FALSE),0),
AND(U724&gt;=21,U724&lt;=22,入力項目!$S$16="高専"),IFERROR(VLOOKUP(入力項目!$S$17,子育て関連マスタ!$I$32:$M$34,4,FALSE),0),
AND(U724&gt;=21,U724&lt;=22,入力項目!$S$16&lt;&gt;"高専"),IFERROR(VLOOKUP(入力項目!$S$17,子育て関連マスタ!$I$32:$M$34,4,FALSE),0),
U724&gt;=23,0
) +
IF($D724=4,
  IFERROR(_xlfn.IFS(
  U724&lt;=入力項目!$S$11,0,
  AND(U724=入力項目!$S$11),IFERROR(VLOOKUP(入力項目!$S$12,子育て関連マスタ!$I$4:$M$5,2,FALSE),0),
  AND(U724=4),IFERROR(VLOOKUP(入力項目!$S$13,子育て関連マスタ!$I$9:$M$12,2,FALSE),0),
  AND(U724=7),IFERROR(VLOOKUP(入力項目!$S$14,子育て関連マスタ!$I$16:$M$17,2,FALSE),0),
  AND(U724=13),IFERROR(VLOOKUP(入力項目!$S$15,子育て関連マスタ!$I$21:$M$22,2,FALSE),0),
  AND(U724=16),IFERROR(VLOOKUP(入力項目!$S$16,子育て関連マスタ!$I$26:$M$28,2,FALSE),0),
  AND(U724=19,入力項目!$S$16&lt;&gt;"高専"),IFERROR(VLOOKUP(入力項目!$S$17,子育て関連マスタ!$I$32:$M$37,2,FALSE),0),
  AND(U724=21,入力項目!$S$16="高専"),IFERROR(VLOOKUP(入力項目!$S$17,子育て関連マスタ!$I$32:$M$37,2,FALSE),0),
  U724&gt;=22,0
  ),0),0
) +
IF(AND(U724&gt;=1,U724&lt;=15),IF($D724=入力項目!$S$8,入力項目!$S$3,0),0) +
IF(AND(U724&gt;=1,U724&lt;=15),IF($D724=5,入力項目!$S$4,0),0) +
IF(AND(U724&gt;=1,U724&lt;=15),IF($D724=12,入力項目!$S$5,0),0) +
IF(AND(入力項目!$S$7=$A724,入力項目!$S$8=$D724),子育て関連マスタ!$C$14,0) +
IFERROR(IF(AND(YEAR(EDATE(DATE(入力項目!$S$7,入力項目!$S$8,1),1))=$A724,MONTH(EDATE(DATE(入力項目!$S$7,入力項目!$S$8,1),1))=$D724),子育て関連マスタ!$C$15,0),0) +
IF(AND(OR(U724=3,U724=5,U724=7),$D724=11),子育て関連マスタ!$C$17,0) +
IF(AND(U724=20,$D724=1),子育て関連マスタ!$C$18,0) +
IF(AND(U724=20,$D724=1),
IFERROR(_xlfn.IFS(
入力項目!$S$10="男",子育て関連マスタ!$C$18,
入力項目!$S$10="女",子育て関連マスタ!$C$19
),0),0
) +
IF(AND(U724&gt;=入力項目!$S$18,U724&lt;=入力項目!$S$19),入力項目!$S$20,0) +
IF(AND(U724&gt;=入力項目!$S$21,U724&lt;=入力項目!$S$22),入力項目!$S$23,0) +
IF(AND(U724&gt;=入力項目!$S$24,U724&lt;=入力項目!$S$25),入力項目!$S$26,0)
)</f>
        <v>0</v>
      </c>
      <c r="AJ724" s="10">
        <f ca="1">-VLOOKUP($D724,月別収支!$A$2:$H$13,7,FALSE)</f>
        <v>-20000</v>
      </c>
    </row>
    <row r="725" spans="1:36" x14ac:dyDescent="0.4">
      <c r="A725">
        <f t="shared" ca="1" si="207"/>
        <v>2084</v>
      </c>
      <c r="B725">
        <f t="shared" ca="1" si="208"/>
        <v>2084</v>
      </c>
      <c r="C725">
        <f t="shared" ca="1" si="209"/>
        <v>60</v>
      </c>
      <c r="D725">
        <f t="shared" ca="1" si="210"/>
        <v>11</v>
      </c>
      <c r="E725" t="str">
        <f t="shared" ca="1" si="211"/>
        <v>2084年11月</v>
      </c>
      <c r="F725">
        <f ca="1">IF(OR(入力項目!$N$5&lt;$A725,AND(入力項目!$N$5=$A725,入力項目!$N$6&lt;$D725)),IF(F724=0,1,IF(G725=12,F724+1,F724)),0)</f>
        <v>60</v>
      </c>
      <c r="G725">
        <f ca="1">IF(OR(入力項目!$N$5&lt;$A725,AND(入力項目!$N$5=$A725,入力項目!$N$6&lt;$D725)),IF(G724=12,1,G724+1),0)</f>
        <v>1</v>
      </c>
      <c r="H725" t="str">
        <f t="shared" ca="1" si="212"/>
        <v>60_1</v>
      </c>
      <c r="I725">
        <f ca="1">IF(
  IFERROR(AND($C725&gt;0,MOD($C725,入力項目!$N$22)=0,$D725=入力項目!$N$23), FALSE),
  1,
  IF(
    AND(I724&gt;0,J724=12),
    IF(I724=入力項目!$N$28, 0, I724+1),
    I724
  )
)</f>
        <v>1</v>
      </c>
      <c r="J725">
        <f ca="1">IF($D725=入力項目!$N$23,1,IFERROR(J724+1,1))</f>
        <v>6</v>
      </c>
      <c r="K725" t="str">
        <f t="shared" ca="1" si="213"/>
        <v>1_6</v>
      </c>
      <c r="L725">
        <f ca="1">L724+IF(入力項目!$D$4=$D725,1,0)</f>
        <v>89</v>
      </c>
      <c r="M725" t="str">
        <f t="shared" ca="1" si="195"/>
        <v>89歳</v>
      </c>
      <c r="N725">
        <f t="shared" ca="1" si="199"/>
        <v>89</v>
      </c>
      <c r="O725" t="str">
        <f t="shared" ca="1" si="196"/>
        <v>89歳</v>
      </c>
      <c r="P725">
        <f t="shared" ca="1" si="214"/>
        <v>64</v>
      </c>
      <c r="Q725">
        <f t="shared" ca="1" si="215"/>
        <v>62</v>
      </c>
      <c r="R725">
        <f t="shared" ca="1" si="216"/>
        <v>2085</v>
      </c>
      <c r="S725">
        <f t="shared" ca="1" si="217"/>
        <v>2085</v>
      </c>
      <c r="T725">
        <f t="shared" ca="1" si="218"/>
        <v>2085</v>
      </c>
      <c r="U725">
        <f t="shared" ca="1" si="219"/>
        <v>2085</v>
      </c>
      <c r="V725" s="10">
        <f t="shared" ca="1" si="220"/>
        <v>51209425</v>
      </c>
      <c r="W725" s="10">
        <f ca="1">IF($L725&lt;その他マスタ!$B$1,VLOOKUP($D725,月別収支!$A$2:$H$13,2,FALSE),その他マスタ!$B$3)+IF(AND($L725=その他マスタ!$B$1,入力項目!$I$9="あり",$D725=入力項目!$D$4),その他マスタ!$B$2,0)</f>
        <v>150000</v>
      </c>
      <c r="X725" s="10">
        <f ca="1">-IF(入力項目!$K$5=TRUE,
IF($F725+$G725&lt;3,VLOOKUP($D725,月別収支!$A$2:$H$13,8,FALSE),0)+IFERROR(VLOOKUP($H725,住宅ローン計算!C:P,13,FALSE),0)+IF($F725&gt;1,IF(OR($G725=3,$G725=6,$G725=9,$G725=12),ROUNDUP(入力項目!$N$18/4,0),0),0),
VLOOKUP($D725,月別収支!$A$2:$H$13,8,FALSE))</f>
        <v>0</v>
      </c>
      <c r="Y725" s="10">
        <f ca="1">-VLOOKUP($D725,月別収支!$A$2:$H$13,3,FALSE)</f>
        <v>-75000</v>
      </c>
      <c r="Z725" s="10">
        <f ca="1">-VLOOKUP($D725,月別収支!$A$2:$H$13,4,FALSE)</f>
        <v>-27000</v>
      </c>
      <c r="AA725" s="10">
        <f ca="1">-VLOOKUP($D725,月別収支!$A$2:$H$13,6,FALSE)</f>
        <v>-10000</v>
      </c>
      <c r="AB725" s="10">
        <f ca="1">-(
VLOOKUP($D725,月別収支!$A$2:$H$13,5,FALSE)+IF(AND(入力項目!$I$27&lt;=$A725,ISEVEN($A725-入力項目!$I$27),入力項目!$I$28=$D725),入力項目!$I$26,0)
+IF(入力項目!$K$26=TRUE,
IFERROR(VLOOKUP($K725,マイカーローン計算!C:P,13,FALSE),0),
IFERROR(
  IF(AND($C725&gt;0,MOD($C725,入力項目!$N$22)=0,$D725=入力項目!$N$23),入力項目!$N$24,0),
 0
)
)
)</f>
        <v>-20000</v>
      </c>
      <c r="AC725" s="10">
        <f ca="1">-IF($A725&lt;入力項目!$N$33,入力項目!$N$35,IF(AND($A725=入力項目!$N$33,$D725&lt;=入力項目!$N$34),入力項目!$N$35,0))</f>
        <v>0</v>
      </c>
      <c r="AD725">
        <f ca="1">-(
_xlfn.IFS(
P725&lt;=入力項目!$S$11,0,
AND(P725&gt;=入力項目!$S$11+1,P725&lt;=3),IFERROR(VLOOKUP(入力項目!$S$12,子育て関連マスタ!$I$4:$M$5,4,FALSE),0),
AND(P725&gt;=4,P725&lt;=6),IFERROR(VLOOKUP(入力項目!$S$13,子育て関連マスタ!$I$9:$M$12,4,FALSE),0),
AND(P725&gt;=7,P725&lt;=12),IFERROR(VLOOKUP(入力項目!$S$14,子育て関連マスタ!$I$16:$M$17,4,FALSE),0),
AND(P725&gt;=13,P725&lt;=15),IFERROR(VLOOKUP(入力項目!$S$15,子育て関連マスタ!$I$21:$M$22,4,FALSE),0),
AND(P725&gt;=16,P725&lt;=18),IFERROR(VLOOKUP(入力項目!$S$16,子育て関連マスタ!$I$26:$M$28,4,FALSE),0),
AND(P725&gt;=19,P725&lt;=20,入力項目!$S$16="高専"),IFERROR(VLOOKUP(入力項目!$S$16,子育て関連マスタ!$I$26:$M$28,4,FALSE),0),
AND(P725&gt;=19,P725&lt;=20,入力項目!$S$16&lt;&gt;"高専"),IFERROR(VLOOKUP(入力項目!$S$17,子育て関連マスタ!$I$32:$M$37,4,FALSE),0),
AND(P725&gt;=21,P725&lt;=22,入力項目!$S$16="高専"),IFERROR(VLOOKUP(入力項目!$S$17,子育て関連マスタ!$I$32:$M$34,4,FALSE),0),
AND(P725&gt;=21,P725&lt;=22,入力項目!$S$16&lt;&gt;"高専"),IFERROR(VLOOKUP(入力項目!$S$17,子育て関連マスタ!$I$32:$M$34,4,FALSE),0),
P725&gt;=23,0
) +
IF($D725=4,
  IFERROR(_xlfn.IFS(
  P725&lt;=入力項目!$S$11,0,
  AND(P725=入力項目!$S$11),IFERROR(VLOOKUP(入力項目!$S$12,子育て関連マスタ!$I$4:$M$5,2,FALSE),0),
  AND(P725=4),IFERROR(VLOOKUP(入力項目!$S$13,子育て関連マスタ!$I$9:$M$12,2,FALSE),0),
  AND(P725=7),IFERROR(VLOOKUP(入力項目!$S$14,子育て関連マスタ!$I$16:$M$17,2,FALSE),0),
  AND(P725=13),IFERROR(VLOOKUP(入力項目!$S$15,子育て関連マスタ!$I$21:$M$22,2,FALSE),0),
  AND(P725=16),IFERROR(VLOOKUP(入力項目!$S$16,子育て関連マスタ!$I$26:$M$28,2,FALSE),0),
  AND(P725=19,入力項目!$S$16&lt;&gt;"高専"),IFERROR(VLOOKUP(入力項目!$S$17,子育て関連マスタ!$I$32:$M$37,2,FALSE),0),
  AND(P725=21,入力項目!$S$16="高専"),IFERROR(VLOOKUP(入力項目!$S$17,子育て関連マスタ!$I$32:$M$37,2,FALSE),0),
  P725&gt;=22,0
  ),0),0
) +
IF(AND(P725&gt;=1,P725&lt;=15),IF($D725=入力項目!$S$8,入力項目!$S$3,0),0) +
IF(AND(P725&gt;=1,P725&lt;=15),IF($D725=5,入力項目!$S$4,0),0) +
IF(AND(P725&gt;=1,P725&lt;=15),IF($D725=12,入力項目!$S$5,0),0) +
IF(AND(入力項目!$S$7=$A725,入力項目!$S$8=$D725),子育て関連マスタ!$C$14,0) +
IFERROR(IF(AND(YEAR(EDATE(DATE(入力項目!$S$7,入力項目!$S$8,1),1))=$A725,MONTH(EDATE(DATE(入力項目!$S$7,入力項目!$S$8,1),1))=$D725),子育て関連マスタ!$C$15,0),0) +
IF(AND(OR(P725=3,P725=5,P725=7),$D725=11),子育て関連マスタ!$C$17,0) +
IF(AND(P725=20,$D725=1),子育て関連マスタ!$C$18,0) +
IF(AND(P725=20,$D725=1),
IFERROR(_xlfn.IFS(
入力項目!$S$10="男",子育て関連マスタ!$C$18,
入力項目!$S$10="女",子育て関連マスタ!$C$19
),0),0
) +
IF(AND(P725&gt;=入力項目!$S$18,P725&lt;=入力項目!$S$19),入力項目!$S$20,0) +
IF(AND(P725&gt;=入力項目!$S$21,P725&lt;=入力項目!$S$22),入力項目!$S$23,0) +
IF(AND(P725&gt;=入力項目!$S$24,P725&lt;=入力項目!$S$25),入力項目!$S$26,0)
)</f>
        <v>0</v>
      </c>
      <c r="AE725">
        <f ca="1">-(
_xlfn.IFS(
Q725&lt;=入力項目!$S$11,0,
AND(Q725&gt;=入力項目!$S$11+1,Q725&lt;=3),IFERROR(VLOOKUP(入力項目!$S$12,子育て関連マスタ!$I$4:$M$5,4,FALSE),0),
AND(Q725&gt;=4,Q725&lt;=6),IFERROR(VLOOKUP(入力項目!$S$13,子育て関連マスタ!$I$9:$M$12,4,FALSE),0),
AND(Q725&gt;=7,Q725&lt;=12),IFERROR(VLOOKUP(入力項目!$S$14,子育て関連マスタ!$I$16:$M$17,4,FALSE),0),
AND(Q725&gt;=13,Q725&lt;=15),IFERROR(VLOOKUP(入力項目!$S$15,子育て関連マスタ!$I$21:$M$22,4,FALSE),0),
AND(Q725&gt;=16,Q725&lt;=18),IFERROR(VLOOKUP(入力項目!$S$16,子育て関連マスタ!$I$26:$M$28,4,FALSE),0),
AND(Q725&gt;=19,Q725&lt;=20,入力項目!$S$16="高専"),IFERROR(VLOOKUP(入力項目!$S$16,子育て関連マスタ!$I$26:$M$28,4,FALSE),0),
AND(Q725&gt;=19,Q725&lt;=20,入力項目!$S$16&lt;&gt;"高専"),IFERROR(VLOOKUP(入力項目!$S$17,子育て関連マスタ!$I$32:$M$37,4,FALSE),0),
AND(Q725&gt;=21,Q725&lt;=22,入力項目!$S$16="高専"),IFERROR(VLOOKUP(入力項目!$S$17,子育て関連マスタ!$I$32:$M$34,4,FALSE),0),
AND(Q725&gt;=21,Q725&lt;=22,入力項目!$S$16&lt;&gt;"高専"),IFERROR(VLOOKUP(入力項目!$S$17,子育て関連マスタ!$I$32:$M$34,4,FALSE),0),
Q725&gt;=23,0
) +
IF($D725=4,
  IFERROR(_xlfn.IFS(
  Q725&lt;=入力項目!$S$11,0,
  AND(Q725=入力項目!$S$11),IFERROR(VLOOKUP(入力項目!$S$12,子育て関連マスタ!$I$4:$M$5,2,FALSE),0),
  AND(Q725=4),IFERROR(VLOOKUP(入力項目!$S$13,子育て関連マスタ!$I$9:$M$12,2,FALSE),0),
  AND(Q725=7),IFERROR(VLOOKUP(入力項目!$S$14,子育て関連マスタ!$I$16:$M$17,2,FALSE),0),
  AND(Q725=13),IFERROR(VLOOKUP(入力項目!$S$15,子育て関連マスタ!$I$21:$M$22,2,FALSE),0),
  AND(Q725=16),IFERROR(VLOOKUP(入力項目!$S$16,子育て関連マスタ!$I$26:$M$28,2,FALSE),0),
  AND(Q725=19,入力項目!$S$16&lt;&gt;"高専"),IFERROR(VLOOKUP(入力項目!$S$17,子育て関連マスタ!$I$32:$M$37,2,FALSE),0),
  AND(Q725=21,入力項目!$S$16="高専"),IFERROR(VLOOKUP(入力項目!$S$17,子育て関連マスタ!$I$32:$M$37,2,FALSE),0),
  Q725&gt;=22,0
  ),0),0
) +
IF(AND(Q725&gt;=1,Q725&lt;=15),IF($D725=入力項目!$S$8,入力項目!$S$3,0),0) +
IF(AND(Q725&gt;=1,Q725&lt;=15),IF($D725=5,入力項目!$S$4,0),0) +
IF(AND(Q725&gt;=1,Q725&lt;=15),IF($D725=12,入力項目!$S$5,0),0) +
IF(AND(入力項目!$S$7=$A725,入力項目!$S$8=$D725),子育て関連マスタ!$C$14,0) +
IFERROR(IF(AND(YEAR(EDATE(DATE(入力項目!$S$7,入力項目!$S$8,1),1))=$A725,MONTH(EDATE(DATE(入力項目!$S$7,入力項目!$S$8,1),1))=$D725),子育て関連マスタ!$C$15,0),0) +
IF(AND(OR(Q725=3,Q725=5,Q725=7),$D725=11),子育て関連マスタ!$C$17,0) +
IF(AND(Q725=20,$D725=1),子育て関連マスタ!$C$18,0) +
IF(AND(Q725=20,$D725=1),
IFERROR(_xlfn.IFS(
入力項目!$S$10="男",子育て関連マスタ!$C$18,
入力項目!$S$10="女",子育て関連マスタ!$C$19
),0),0
) +
IF(AND(Q725&gt;=入力項目!$S$18,Q725&lt;=入力項目!$S$19),入力項目!$S$20,0) +
IF(AND(Q725&gt;=入力項目!$S$21,Q725&lt;=入力項目!$S$22),入力項目!$S$23,0) +
IF(AND(Q725&gt;=入力項目!$S$24,Q725&lt;=入力項目!$S$25),入力項目!$S$26,0)
)</f>
        <v>0</v>
      </c>
      <c r="AF725">
        <f ca="1">-(
_xlfn.IFS(
R725&lt;=入力項目!$S$11,0,
AND(R725&gt;=入力項目!$S$11+1,R725&lt;=3),IFERROR(VLOOKUP(入力項目!$S$12,子育て関連マスタ!$I$4:$M$5,4,FALSE),0),
AND(R725&gt;=4,R725&lt;=6),IFERROR(VLOOKUP(入力項目!$S$13,子育て関連マスタ!$I$9:$M$12,4,FALSE),0),
AND(R725&gt;=7,R725&lt;=12),IFERROR(VLOOKUP(入力項目!$S$14,子育て関連マスタ!$I$16:$M$17,4,FALSE),0),
AND(R725&gt;=13,R725&lt;=15),IFERROR(VLOOKUP(入力項目!$S$15,子育て関連マスタ!$I$21:$M$22,4,FALSE),0),
AND(R725&gt;=16,R725&lt;=18),IFERROR(VLOOKUP(入力項目!$S$16,子育て関連マスタ!$I$26:$M$28,4,FALSE),0),
AND(R725&gt;=19,R725&lt;=20,入力項目!$S$16="高専"),IFERROR(VLOOKUP(入力項目!$S$16,子育て関連マスタ!$I$26:$M$28,4,FALSE),0),
AND(R725&gt;=19,R725&lt;=20,入力項目!$S$16&lt;&gt;"高専"),IFERROR(VLOOKUP(入力項目!$S$17,子育て関連マスタ!$I$32:$M$37,4,FALSE),0),
AND(R725&gt;=21,R725&lt;=22,入力項目!$S$16="高専"),IFERROR(VLOOKUP(入力項目!$S$17,子育て関連マスタ!$I$32:$M$34,4,FALSE),0),
AND(R725&gt;=21,R725&lt;=22,入力項目!$S$16&lt;&gt;"高専"),IFERROR(VLOOKUP(入力項目!$S$17,子育て関連マスタ!$I$32:$M$34,4,FALSE),0),
R725&gt;=23,0
) +
IF($D725=4,
  IFERROR(_xlfn.IFS(
  R725&lt;=入力項目!$S$11,0,
  AND(R725=入力項目!$S$11),IFERROR(VLOOKUP(入力項目!$S$12,子育て関連マスタ!$I$4:$M$5,2,FALSE),0),
  AND(R725=4),IFERROR(VLOOKUP(入力項目!$S$13,子育て関連マスタ!$I$9:$M$12,2,FALSE),0),
  AND(R725=7),IFERROR(VLOOKUP(入力項目!$S$14,子育て関連マスタ!$I$16:$M$17,2,FALSE),0),
  AND(R725=13),IFERROR(VLOOKUP(入力項目!$S$15,子育て関連マスタ!$I$21:$M$22,2,FALSE),0),
  AND(R725=16),IFERROR(VLOOKUP(入力項目!$S$16,子育て関連マスタ!$I$26:$M$28,2,FALSE),0),
  AND(R725=19,入力項目!$S$16&lt;&gt;"高専"),IFERROR(VLOOKUP(入力項目!$S$17,子育て関連マスタ!$I$32:$M$37,2,FALSE),0),
  AND(R725=21,入力項目!$S$16="高専"),IFERROR(VLOOKUP(入力項目!$S$17,子育て関連マスタ!$I$32:$M$37,2,FALSE),0),
  R725&gt;=22,0
  ),0),0
) +
IF(AND(R725&gt;=1,R725&lt;=15),IF($D725=入力項目!$S$8,入力項目!$S$3,0),0) +
IF(AND(R725&gt;=1,R725&lt;=15),IF($D725=5,入力項目!$S$4,0),0) +
IF(AND(R725&gt;=1,R725&lt;=15),IF($D725=12,入力項目!$S$5,0),0) +
IF(AND(入力項目!$S$7=$A725,入力項目!$S$8=$D725),子育て関連マスタ!$C$14,0) +
IFERROR(IF(AND(YEAR(EDATE(DATE(入力項目!$S$7,入力項目!$S$8,1),1))=$A725,MONTH(EDATE(DATE(入力項目!$S$7,入力項目!$S$8,1),1))=$D725),子育て関連マスタ!$C$15,0),0) +
IF(AND(OR(R725=3,R725=5,R725=7),$D725=11),子育て関連マスタ!$C$17,0) +
IF(AND(R725=20,$D725=1),子育て関連マスタ!$C$18,0) +
IF(AND(R725=20,$D725=1),
IFERROR(_xlfn.IFS(
入力項目!$S$10="男",子育て関連マスタ!$C$18,
入力項目!$S$10="女",子育て関連マスタ!$C$19
),0),0
) +
IF(AND(R725&gt;=入力項目!$S$18,R725&lt;=入力項目!$S$19),入力項目!$S$20,0) +
IF(AND(R725&gt;=入力項目!$S$21,R725&lt;=入力項目!$S$22),入力項目!$S$23,0) +
IF(AND(R725&gt;=入力項目!$S$24,R725&lt;=入力項目!$S$25),入力項目!$S$26,0)
)</f>
        <v>0</v>
      </c>
      <c r="AG725">
        <f ca="1">-(
_xlfn.IFS(
S725&lt;=入力項目!$S$11,0,
AND(S725&gt;=入力項目!$S$11+1,S725&lt;=3),IFERROR(VLOOKUP(入力項目!$S$12,子育て関連マスタ!$I$4:$M$5,4,FALSE),0),
AND(S725&gt;=4,S725&lt;=6),IFERROR(VLOOKUP(入力項目!$S$13,子育て関連マスタ!$I$9:$M$12,4,FALSE),0),
AND(S725&gt;=7,S725&lt;=12),IFERROR(VLOOKUP(入力項目!$S$14,子育て関連マスタ!$I$16:$M$17,4,FALSE),0),
AND(S725&gt;=13,S725&lt;=15),IFERROR(VLOOKUP(入力項目!$S$15,子育て関連マスタ!$I$21:$M$22,4,FALSE),0),
AND(S725&gt;=16,S725&lt;=18),IFERROR(VLOOKUP(入力項目!$S$16,子育て関連マスタ!$I$26:$M$28,4,FALSE),0),
AND(S725&gt;=19,S725&lt;=20,入力項目!$S$16="高専"),IFERROR(VLOOKUP(入力項目!$S$16,子育て関連マスタ!$I$26:$M$28,4,FALSE),0),
AND(S725&gt;=19,S725&lt;=20,入力項目!$S$16&lt;&gt;"高専"),IFERROR(VLOOKUP(入力項目!$S$17,子育て関連マスタ!$I$32:$M$37,4,FALSE),0),
AND(S725&gt;=21,S725&lt;=22,入力項目!$S$16="高専"),IFERROR(VLOOKUP(入力項目!$S$17,子育て関連マスタ!$I$32:$M$34,4,FALSE),0),
AND(S725&gt;=21,S725&lt;=22,入力項目!$S$16&lt;&gt;"高専"),IFERROR(VLOOKUP(入力項目!$S$17,子育て関連マスタ!$I$32:$M$34,4,FALSE),0),
S725&gt;=23,0
) +
IF($D725=4,
  IFERROR(_xlfn.IFS(
  S725&lt;=入力項目!$S$11,0,
  AND(S725=入力項目!$S$11),IFERROR(VLOOKUP(入力項目!$S$12,子育て関連マスタ!$I$4:$M$5,2,FALSE),0),
  AND(S725=4),IFERROR(VLOOKUP(入力項目!$S$13,子育て関連マスタ!$I$9:$M$12,2,FALSE),0),
  AND(S725=7),IFERROR(VLOOKUP(入力項目!$S$14,子育て関連マスタ!$I$16:$M$17,2,FALSE),0),
  AND(S725=13),IFERROR(VLOOKUP(入力項目!$S$15,子育て関連マスタ!$I$21:$M$22,2,FALSE),0),
  AND(S725=16),IFERROR(VLOOKUP(入力項目!$S$16,子育て関連マスタ!$I$26:$M$28,2,FALSE),0),
  AND(S725=19,入力項目!$S$16&lt;&gt;"高専"),IFERROR(VLOOKUP(入力項目!$S$17,子育て関連マスタ!$I$32:$M$37,2,FALSE),0),
  AND(S725=21,入力項目!$S$16="高専"),IFERROR(VLOOKUP(入力項目!$S$17,子育て関連マスタ!$I$32:$M$37,2,FALSE),0),
  S725&gt;=22,0
  ),0),0
) +
IF(AND(S725&gt;=1,S725&lt;=15),IF($D725=入力項目!$S$8,入力項目!$S$3,0),0) +
IF(AND(S725&gt;=1,S725&lt;=15),IF($D725=5,入力項目!$S$4,0),0) +
IF(AND(S725&gt;=1,S725&lt;=15),IF($D725=12,入力項目!$S$5,0),0) +
IF(AND(入力項目!$S$7=$A725,入力項目!$S$8=$D725),子育て関連マスタ!$C$14,0) +
IFERROR(IF(AND(YEAR(EDATE(DATE(入力項目!$S$7,入力項目!$S$8,1),1))=$A725,MONTH(EDATE(DATE(入力項目!$S$7,入力項目!$S$8,1),1))=$D725),子育て関連マスタ!$C$15,0),0) +
IF(AND(OR(S725=3,S725=5,S725=7),$D725=11),子育て関連マスタ!$C$17,0) +
IF(AND(S725=20,$D725=1),子育て関連マスタ!$C$18,0) +
IF(AND(S725=20,$D725=1),
IFERROR(_xlfn.IFS(
入力項目!$S$10="男",子育て関連マスタ!$C$18,
入力項目!$S$10="女",子育て関連マスタ!$C$19
),0),0
) +
IF(AND(S725&gt;=入力項目!$S$18,S725&lt;=入力項目!$S$19),入力項目!$S$20,0) +
IF(AND(S725&gt;=入力項目!$S$21,S725&lt;=入力項目!$S$22),入力項目!$S$23,0) +
IF(AND(S725&gt;=入力項目!$S$24,S725&lt;=入力項目!$S$25),入力項目!$S$26,0)
)</f>
        <v>0</v>
      </c>
      <c r="AH725">
        <f ca="1">-(
_xlfn.IFS(
T725&lt;=入力項目!$S$11,0,
AND(T725&gt;=入力項目!$S$11+1,T725&lt;=3),IFERROR(VLOOKUP(入力項目!$S$12,子育て関連マスタ!$I$4:$M$5,4,FALSE),0),
AND(T725&gt;=4,T725&lt;=6),IFERROR(VLOOKUP(入力項目!$S$13,子育て関連マスタ!$I$9:$M$12,4,FALSE),0),
AND(T725&gt;=7,T725&lt;=12),IFERROR(VLOOKUP(入力項目!$S$14,子育て関連マスタ!$I$16:$M$17,4,FALSE),0),
AND(T725&gt;=13,T725&lt;=15),IFERROR(VLOOKUP(入力項目!$S$15,子育て関連マスタ!$I$21:$M$22,4,FALSE),0),
AND(T725&gt;=16,T725&lt;=18),IFERROR(VLOOKUP(入力項目!$S$16,子育て関連マスタ!$I$26:$M$28,4,FALSE),0),
AND(T725&gt;=19,T725&lt;=20,入力項目!$S$16="高専"),IFERROR(VLOOKUP(入力項目!$S$16,子育て関連マスタ!$I$26:$M$28,4,FALSE),0),
AND(T725&gt;=19,T725&lt;=20,入力項目!$S$16&lt;&gt;"高専"),IFERROR(VLOOKUP(入力項目!$S$17,子育て関連マスタ!$I$32:$M$37,4,FALSE),0),
AND(T725&gt;=21,T725&lt;=22,入力項目!$S$16="高専"),IFERROR(VLOOKUP(入力項目!$S$17,子育て関連マスタ!$I$32:$M$34,4,FALSE),0),
AND(T725&gt;=21,T725&lt;=22,入力項目!$S$16&lt;&gt;"高専"),IFERROR(VLOOKUP(入力項目!$S$17,子育て関連マスタ!$I$32:$M$34,4,FALSE),0),
T725&gt;=23,0
) +
IF($D725=4,
  IFERROR(_xlfn.IFS(
  T725&lt;=入力項目!$S$11,0,
  AND(T725=入力項目!$S$11),IFERROR(VLOOKUP(入力項目!$S$12,子育て関連マスタ!$I$4:$M$5,2,FALSE),0),
  AND(T725=4),IFERROR(VLOOKUP(入力項目!$S$13,子育て関連マスタ!$I$9:$M$12,2,FALSE),0),
  AND(T725=7),IFERROR(VLOOKUP(入力項目!$S$14,子育て関連マスタ!$I$16:$M$17,2,FALSE),0),
  AND(T725=13),IFERROR(VLOOKUP(入力項目!$S$15,子育て関連マスタ!$I$21:$M$22,2,FALSE),0),
  AND(T725=16),IFERROR(VLOOKUP(入力項目!$S$16,子育て関連マスタ!$I$26:$M$28,2,FALSE),0),
  AND(T725=19,入力項目!$S$16&lt;&gt;"高専"),IFERROR(VLOOKUP(入力項目!$S$17,子育て関連マスタ!$I$32:$M$37,2,FALSE),0),
  AND(T725=21,入力項目!$S$16="高専"),IFERROR(VLOOKUP(入力項目!$S$17,子育て関連マスタ!$I$32:$M$37,2,FALSE),0),
  T725&gt;=22,0
  ),0),0
) +
IF(AND(T725&gt;=1,T725&lt;=15),IF($D725=入力項目!$S$8,入力項目!$S$3,0),0) +
IF(AND(T725&gt;=1,T725&lt;=15),IF($D725=5,入力項目!$S$4,0),0) +
IF(AND(T725&gt;=1,T725&lt;=15),IF($D725=12,入力項目!$S$5,0),0) +
IF(AND(入力項目!$S$7=$A725,入力項目!$S$8=$D725),子育て関連マスタ!$C$14,0) +
IFERROR(IF(AND(YEAR(EDATE(DATE(入力項目!$S$7,入力項目!$S$8,1),1))=$A725,MONTH(EDATE(DATE(入力項目!$S$7,入力項目!$S$8,1),1))=$D725),子育て関連マスタ!$C$15,0),0) +
IF(AND(OR(T725=3,T725=5,T725=7),$D725=11),子育て関連マスタ!$C$17,0) +
IF(AND(T725=20,$D725=1),子育て関連マスタ!$C$18,0) +
IF(AND(T725=20,$D725=1),
IFERROR(_xlfn.IFS(
入力項目!$S$10="男",子育て関連マスタ!$C$18,
入力項目!$S$10="女",子育て関連マスタ!$C$19
),0),0
) +
IF(AND(T725&gt;=入力項目!$S$18,T725&lt;=入力項目!$S$19),入力項目!$S$20,0) +
IF(AND(T725&gt;=入力項目!$S$21,T725&lt;=入力項目!$S$22),入力項目!$S$23,0) +
IF(AND(T725&gt;=入力項目!$S$24,T725&lt;=入力項目!$S$25),入力項目!$S$26,0)
)</f>
        <v>0</v>
      </c>
      <c r="AI725">
        <f ca="1">-(
_xlfn.IFS(
U725&lt;=入力項目!$S$11,0,
AND(U725&gt;=入力項目!$S$11+1,U725&lt;=3),IFERROR(VLOOKUP(入力項目!$S$12,子育て関連マスタ!$I$4:$M$5,4,FALSE),0),
AND(U725&gt;=4,U725&lt;=6),IFERROR(VLOOKUP(入力項目!$S$13,子育て関連マスタ!$I$9:$M$12,4,FALSE),0),
AND(U725&gt;=7,U725&lt;=12),IFERROR(VLOOKUP(入力項目!$S$14,子育て関連マスタ!$I$16:$M$17,4,FALSE),0),
AND(U725&gt;=13,U725&lt;=15),IFERROR(VLOOKUP(入力項目!$S$15,子育て関連マスタ!$I$21:$M$22,4,FALSE),0),
AND(U725&gt;=16,U725&lt;=18),IFERROR(VLOOKUP(入力項目!$S$16,子育て関連マスタ!$I$26:$M$28,4,FALSE),0),
AND(U725&gt;=19,U725&lt;=20,入力項目!$S$16="高専"),IFERROR(VLOOKUP(入力項目!$S$16,子育て関連マスタ!$I$26:$M$28,4,FALSE),0),
AND(U725&gt;=19,U725&lt;=20,入力項目!$S$16&lt;&gt;"高専"),IFERROR(VLOOKUP(入力項目!$S$17,子育て関連マスタ!$I$32:$M$37,4,FALSE),0),
AND(U725&gt;=21,U725&lt;=22,入力項目!$S$16="高専"),IFERROR(VLOOKUP(入力項目!$S$17,子育て関連マスタ!$I$32:$M$34,4,FALSE),0),
AND(U725&gt;=21,U725&lt;=22,入力項目!$S$16&lt;&gt;"高専"),IFERROR(VLOOKUP(入力項目!$S$17,子育て関連マスタ!$I$32:$M$34,4,FALSE),0),
U725&gt;=23,0
) +
IF($D725=4,
  IFERROR(_xlfn.IFS(
  U725&lt;=入力項目!$S$11,0,
  AND(U725=入力項目!$S$11),IFERROR(VLOOKUP(入力項目!$S$12,子育て関連マスタ!$I$4:$M$5,2,FALSE),0),
  AND(U725=4),IFERROR(VLOOKUP(入力項目!$S$13,子育て関連マスタ!$I$9:$M$12,2,FALSE),0),
  AND(U725=7),IFERROR(VLOOKUP(入力項目!$S$14,子育て関連マスタ!$I$16:$M$17,2,FALSE),0),
  AND(U725=13),IFERROR(VLOOKUP(入力項目!$S$15,子育て関連マスタ!$I$21:$M$22,2,FALSE),0),
  AND(U725=16),IFERROR(VLOOKUP(入力項目!$S$16,子育て関連マスタ!$I$26:$M$28,2,FALSE),0),
  AND(U725=19,入力項目!$S$16&lt;&gt;"高専"),IFERROR(VLOOKUP(入力項目!$S$17,子育て関連マスタ!$I$32:$M$37,2,FALSE),0),
  AND(U725=21,入力項目!$S$16="高専"),IFERROR(VLOOKUP(入力項目!$S$17,子育て関連マスタ!$I$32:$M$37,2,FALSE),0),
  U725&gt;=22,0
  ),0),0
) +
IF(AND(U725&gt;=1,U725&lt;=15),IF($D725=入力項目!$S$8,入力項目!$S$3,0),0) +
IF(AND(U725&gt;=1,U725&lt;=15),IF($D725=5,入力項目!$S$4,0),0) +
IF(AND(U725&gt;=1,U725&lt;=15),IF($D725=12,入力項目!$S$5,0),0) +
IF(AND(入力項目!$S$7=$A725,入力項目!$S$8=$D725),子育て関連マスタ!$C$14,0) +
IFERROR(IF(AND(YEAR(EDATE(DATE(入力項目!$S$7,入力項目!$S$8,1),1))=$A725,MONTH(EDATE(DATE(入力項目!$S$7,入力項目!$S$8,1),1))=$D725),子育て関連マスタ!$C$15,0),0) +
IF(AND(OR(U725=3,U725=5,U725=7),$D725=11),子育て関連マスタ!$C$17,0) +
IF(AND(U725=20,$D725=1),子育て関連マスタ!$C$18,0) +
IF(AND(U725=20,$D725=1),
IFERROR(_xlfn.IFS(
入力項目!$S$10="男",子育て関連マスタ!$C$18,
入力項目!$S$10="女",子育て関連マスタ!$C$19
),0),0
) +
IF(AND(U725&gt;=入力項目!$S$18,U725&lt;=入力項目!$S$19),入力項目!$S$20,0) +
IF(AND(U725&gt;=入力項目!$S$21,U725&lt;=入力項目!$S$22),入力項目!$S$23,0) +
IF(AND(U725&gt;=入力項目!$S$24,U725&lt;=入力項目!$S$25),入力項目!$S$26,0)
)</f>
        <v>0</v>
      </c>
      <c r="AJ725" s="10">
        <f ca="1">-VLOOKUP($D725,月別収支!$A$2:$H$13,7,FALSE)</f>
        <v>-20000</v>
      </c>
    </row>
    <row r="726" spans="1:36" x14ac:dyDescent="0.4">
      <c r="A726">
        <f t="shared" ca="1" si="207"/>
        <v>2084</v>
      </c>
      <c r="B726">
        <f t="shared" ca="1" si="208"/>
        <v>2084</v>
      </c>
      <c r="C726">
        <f t="shared" ca="1" si="209"/>
        <v>60</v>
      </c>
      <c r="D726">
        <f t="shared" ca="1" si="210"/>
        <v>12</v>
      </c>
      <c r="E726" t="str">
        <f t="shared" ca="1" si="211"/>
        <v>2084年12月</v>
      </c>
      <c r="F726">
        <f ca="1">IF(OR(入力項目!$N$5&lt;$A726,AND(入力項目!$N$5=$A726,入力項目!$N$6&lt;$D726)),IF(F725=0,1,IF(G726=12,F725+1,F725)),0)</f>
        <v>60</v>
      </c>
      <c r="G726">
        <f ca="1">IF(OR(入力項目!$N$5&lt;$A726,AND(入力項目!$N$5=$A726,入力項目!$N$6&lt;$D726)),IF(G725=12,1,G725+1),0)</f>
        <v>2</v>
      </c>
      <c r="H726" t="str">
        <f t="shared" ca="1" si="212"/>
        <v>60_2</v>
      </c>
      <c r="I726">
        <f ca="1">IF(
  IFERROR(AND($C726&gt;0,MOD($C726,入力項目!$N$22)=0,$D726=入力項目!$N$23), FALSE),
  1,
  IF(
    AND(I725&gt;0,J725=12),
    IF(I725=入力項目!$N$28, 0, I725+1),
    I725
  )
)</f>
        <v>1</v>
      </c>
      <c r="J726">
        <f ca="1">IF($D726=入力項目!$N$23,1,IFERROR(J725+1,1))</f>
        <v>7</v>
      </c>
      <c r="K726" t="str">
        <f t="shared" ca="1" si="213"/>
        <v>1_7</v>
      </c>
      <c r="L726">
        <f ca="1">L725+IF(入力項目!$D$4=$D726,1,0)</f>
        <v>89</v>
      </c>
      <c r="M726" t="str">
        <f t="shared" ca="1" si="195"/>
        <v>89歳</v>
      </c>
      <c r="N726">
        <f t="shared" ca="1" si="199"/>
        <v>89</v>
      </c>
      <c r="O726" t="str">
        <f t="shared" ca="1" si="196"/>
        <v>89歳</v>
      </c>
      <c r="P726">
        <f t="shared" ca="1" si="214"/>
        <v>64</v>
      </c>
      <c r="Q726">
        <f t="shared" ca="1" si="215"/>
        <v>62</v>
      </c>
      <c r="R726">
        <f t="shared" ca="1" si="216"/>
        <v>2085</v>
      </c>
      <c r="S726">
        <f t="shared" ca="1" si="217"/>
        <v>2085</v>
      </c>
      <c r="T726">
        <f t="shared" ca="1" si="218"/>
        <v>2085</v>
      </c>
      <c r="U726">
        <f t="shared" ca="1" si="219"/>
        <v>2085</v>
      </c>
      <c r="V726" s="10">
        <f t="shared" ca="1" si="220"/>
        <v>51207425</v>
      </c>
      <c r="W726" s="10">
        <f ca="1">IF($L726&lt;その他マスタ!$B$1,VLOOKUP($D726,月別収支!$A$2:$H$13,2,FALSE),その他マスタ!$B$3)+IF(AND($L726=その他マスタ!$B$1,入力項目!$I$9="あり",$D726=入力項目!$D$4),その他マスタ!$B$2,0)</f>
        <v>150000</v>
      </c>
      <c r="X726" s="10">
        <f ca="1">-IF(入力項目!$K$5=TRUE,
IF($F726+$G726&lt;3,VLOOKUP($D726,月別収支!$A$2:$H$13,8,FALSE),0)+IFERROR(VLOOKUP($H726,住宅ローン計算!C:P,13,FALSE),0)+IF($F726&gt;1,IF(OR($G726=3,$G726=6,$G726=9,$G726=12),ROUNDUP(入力項目!$N$18/4,0),0),0),
VLOOKUP($D726,月別収支!$A$2:$H$13,8,FALSE))</f>
        <v>0</v>
      </c>
      <c r="Y726" s="10">
        <f ca="1">-VLOOKUP($D726,月別収支!$A$2:$H$13,3,FALSE)</f>
        <v>-75000</v>
      </c>
      <c r="Z726" s="10">
        <f ca="1">-VLOOKUP($D726,月別収支!$A$2:$H$13,4,FALSE)</f>
        <v>-27000</v>
      </c>
      <c r="AA726" s="10">
        <f ca="1">-VLOOKUP($D726,月別収支!$A$2:$H$13,6,FALSE)</f>
        <v>-10000</v>
      </c>
      <c r="AB726" s="10">
        <f ca="1">-(
VLOOKUP($D726,月別収支!$A$2:$H$13,5,FALSE)+IF(AND(入力項目!$I$27&lt;=$A726,ISEVEN($A726-入力項目!$I$27),入力項目!$I$28=$D726),入力項目!$I$26,0)
+IF(入力項目!$K$26=TRUE,
IFERROR(VLOOKUP($K726,マイカーローン計算!C:P,13,FALSE),0),
IFERROR(
  IF(AND($C726&gt;0,MOD($C726,入力項目!$N$22)=0,$D726=入力項目!$N$23),入力項目!$N$24,0),
 0
)
)
)</f>
        <v>-20000</v>
      </c>
      <c r="AC726" s="10">
        <f ca="1">-IF($A726&lt;入力項目!$N$33,入力項目!$N$35,IF(AND($A726=入力項目!$N$33,$D726&lt;=入力項目!$N$34),入力項目!$N$35,0))</f>
        <v>0</v>
      </c>
      <c r="AD726">
        <f ca="1">-(
_xlfn.IFS(
P726&lt;=入力項目!$S$11,0,
AND(P726&gt;=入力項目!$S$11+1,P726&lt;=3),IFERROR(VLOOKUP(入力項目!$S$12,子育て関連マスタ!$I$4:$M$5,4,FALSE),0),
AND(P726&gt;=4,P726&lt;=6),IFERROR(VLOOKUP(入力項目!$S$13,子育て関連マスタ!$I$9:$M$12,4,FALSE),0),
AND(P726&gt;=7,P726&lt;=12),IFERROR(VLOOKUP(入力項目!$S$14,子育て関連マスタ!$I$16:$M$17,4,FALSE),0),
AND(P726&gt;=13,P726&lt;=15),IFERROR(VLOOKUP(入力項目!$S$15,子育て関連マスタ!$I$21:$M$22,4,FALSE),0),
AND(P726&gt;=16,P726&lt;=18),IFERROR(VLOOKUP(入力項目!$S$16,子育て関連マスタ!$I$26:$M$28,4,FALSE),0),
AND(P726&gt;=19,P726&lt;=20,入力項目!$S$16="高専"),IFERROR(VLOOKUP(入力項目!$S$16,子育て関連マスタ!$I$26:$M$28,4,FALSE),0),
AND(P726&gt;=19,P726&lt;=20,入力項目!$S$16&lt;&gt;"高専"),IFERROR(VLOOKUP(入力項目!$S$17,子育て関連マスタ!$I$32:$M$37,4,FALSE),0),
AND(P726&gt;=21,P726&lt;=22,入力項目!$S$16="高専"),IFERROR(VLOOKUP(入力項目!$S$17,子育て関連マスタ!$I$32:$M$34,4,FALSE),0),
AND(P726&gt;=21,P726&lt;=22,入力項目!$S$16&lt;&gt;"高専"),IFERROR(VLOOKUP(入力項目!$S$17,子育て関連マスタ!$I$32:$M$34,4,FALSE),0),
P726&gt;=23,0
) +
IF($D726=4,
  IFERROR(_xlfn.IFS(
  P726&lt;=入力項目!$S$11,0,
  AND(P726=入力項目!$S$11),IFERROR(VLOOKUP(入力項目!$S$12,子育て関連マスタ!$I$4:$M$5,2,FALSE),0),
  AND(P726=4),IFERROR(VLOOKUP(入力項目!$S$13,子育て関連マスタ!$I$9:$M$12,2,FALSE),0),
  AND(P726=7),IFERROR(VLOOKUP(入力項目!$S$14,子育て関連マスタ!$I$16:$M$17,2,FALSE),0),
  AND(P726=13),IFERROR(VLOOKUP(入力項目!$S$15,子育て関連マスタ!$I$21:$M$22,2,FALSE),0),
  AND(P726=16),IFERROR(VLOOKUP(入力項目!$S$16,子育て関連マスタ!$I$26:$M$28,2,FALSE),0),
  AND(P726=19,入力項目!$S$16&lt;&gt;"高専"),IFERROR(VLOOKUP(入力項目!$S$17,子育て関連マスタ!$I$32:$M$37,2,FALSE),0),
  AND(P726=21,入力項目!$S$16="高専"),IFERROR(VLOOKUP(入力項目!$S$17,子育て関連マスタ!$I$32:$M$37,2,FALSE),0),
  P726&gt;=22,0
  ),0),0
) +
IF(AND(P726&gt;=1,P726&lt;=15),IF($D726=入力項目!$S$8,入力項目!$S$3,0),0) +
IF(AND(P726&gt;=1,P726&lt;=15),IF($D726=5,入力項目!$S$4,0),0) +
IF(AND(P726&gt;=1,P726&lt;=15),IF($D726=12,入力項目!$S$5,0),0) +
IF(AND(入力項目!$S$7=$A726,入力項目!$S$8=$D726),子育て関連マスタ!$C$14,0) +
IFERROR(IF(AND(YEAR(EDATE(DATE(入力項目!$S$7,入力項目!$S$8,1),1))=$A726,MONTH(EDATE(DATE(入力項目!$S$7,入力項目!$S$8,1),1))=$D726),子育て関連マスタ!$C$15,0),0) +
IF(AND(OR(P726=3,P726=5,P726=7),$D726=11),子育て関連マスタ!$C$17,0) +
IF(AND(P726=20,$D726=1),子育て関連マスタ!$C$18,0) +
IF(AND(P726=20,$D726=1),
IFERROR(_xlfn.IFS(
入力項目!$S$10="男",子育て関連マスタ!$C$18,
入力項目!$S$10="女",子育て関連マスタ!$C$19
),0),0
) +
IF(AND(P726&gt;=入力項目!$S$18,P726&lt;=入力項目!$S$19),入力項目!$S$20,0) +
IF(AND(P726&gt;=入力項目!$S$21,P726&lt;=入力項目!$S$22),入力項目!$S$23,0) +
IF(AND(P726&gt;=入力項目!$S$24,P726&lt;=入力項目!$S$25),入力項目!$S$26,0)
)</f>
        <v>0</v>
      </c>
      <c r="AE726">
        <f ca="1">-(
_xlfn.IFS(
Q726&lt;=入力項目!$S$11,0,
AND(Q726&gt;=入力項目!$S$11+1,Q726&lt;=3),IFERROR(VLOOKUP(入力項目!$S$12,子育て関連マスタ!$I$4:$M$5,4,FALSE),0),
AND(Q726&gt;=4,Q726&lt;=6),IFERROR(VLOOKUP(入力項目!$S$13,子育て関連マスタ!$I$9:$M$12,4,FALSE),0),
AND(Q726&gt;=7,Q726&lt;=12),IFERROR(VLOOKUP(入力項目!$S$14,子育て関連マスタ!$I$16:$M$17,4,FALSE),0),
AND(Q726&gt;=13,Q726&lt;=15),IFERROR(VLOOKUP(入力項目!$S$15,子育て関連マスタ!$I$21:$M$22,4,FALSE),0),
AND(Q726&gt;=16,Q726&lt;=18),IFERROR(VLOOKUP(入力項目!$S$16,子育て関連マスタ!$I$26:$M$28,4,FALSE),0),
AND(Q726&gt;=19,Q726&lt;=20,入力項目!$S$16="高専"),IFERROR(VLOOKUP(入力項目!$S$16,子育て関連マスタ!$I$26:$M$28,4,FALSE),0),
AND(Q726&gt;=19,Q726&lt;=20,入力項目!$S$16&lt;&gt;"高専"),IFERROR(VLOOKUP(入力項目!$S$17,子育て関連マスタ!$I$32:$M$37,4,FALSE),0),
AND(Q726&gt;=21,Q726&lt;=22,入力項目!$S$16="高専"),IFERROR(VLOOKUP(入力項目!$S$17,子育て関連マスタ!$I$32:$M$34,4,FALSE),0),
AND(Q726&gt;=21,Q726&lt;=22,入力項目!$S$16&lt;&gt;"高専"),IFERROR(VLOOKUP(入力項目!$S$17,子育て関連マスタ!$I$32:$M$34,4,FALSE),0),
Q726&gt;=23,0
) +
IF($D726=4,
  IFERROR(_xlfn.IFS(
  Q726&lt;=入力項目!$S$11,0,
  AND(Q726=入力項目!$S$11),IFERROR(VLOOKUP(入力項目!$S$12,子育て関連マスタ!$I$4:$M$5,2,FALSE),0),
  AND(Q726=4),IFERROR(VLOOKUP(入力項目!$S$13,子育て関連マスタ!$I$9:$M$12,2,FALSE),0),
  AND(Q726=7),IFERROR(VLOOKUP(入力項目!$S$14,子育て関連マスタ!$I$16:$M$17,2,FALSE),0),
  AND(Q726=13),IFERROR(VLOOKUP(入力項目!$S$15,子育て関連マスタ!$I$21:$M$22,2,FALSE),0),
  AND(Q726=16),IFERROR(VLOOKUP(入力項目!$S$16,子育て関連マスタ!$I$26:$M$28,2,FALSE),0),
  AND(Q726=19,入力項目!$S$16&lt;&gt;"高専"),IFERROR(VLOOKUP(入力項目!$S$17,子育て関連マスタ!$I$32:$M$37,2,FALSE),0),
  AND(Q726=21,入力項目!$S$16="高専"),IFERROR(VLOOKUP(入力項目!$S$17,子育て関連マスタ!$I$32:$M$37,2,FALSE),0),
  Q726&gt;=22,0
  ),0),0
) +
IF(AND(Q726&gt;=1,Q726&lt;=15),IF($D726=入力項目!$S$8,入力項目!$S$3,0),0) +
IF(AND(Q726&gt;=1,Q726&lt;=15),IF($D726=5,入力項目!$S$4,0),0) +
IF(AND(Q726&gt;=1,Q726&lt;=15),IF($D726=12,入力項目!$S$5,0),0) +
IF(AND(入力項目!$S$7=$A726,入力項目!$S$8=$D726),子育て関連マスタ!$C$14,0) +
IFERROR(IF(AND(YEAR(EDATE(DATE(入力項目!$S$7,入力項目!$S$8,1),1))=$A726,MONTH(EDATE(DATE(入力項目!$S$7,入力項目!$S$8,1),1))=$D726),子育て関連マスタ!$C$15,0),0) +
IF(AND(OR(Q726=3,Q726=5,Q726=7),$D726=11),子育て関連マスタ!$C$17,0) +
IF(AND(Q726=20,$D726=1),子育て関連マスタ!$C$18,0) +
IF(AND(Q726=20,$D726=1),
IFERROR(_xlfn.IFS(
入力項目!$S$10="男",子育て関連マスタ!$C$18,
入力項目!$S$10="女",子育て関連マスタ!$C$19
),0),0
) +
IF(AND(Q726&gt;=入力項目!$S$18,Q726&lt;=入力項目!$S$19),入力項目!$S$20,0) +
IF(AND(Q726&gt;=入力項目!$S$21,Q726&lt;=入力項目!$S$22),入力項目!$S$23,0) +
IF(AND(Q726&gt;=入力項目!$S$24,Q726&lt;=入力項目!$S$25),入力項目!$S$26,0)
)</f>
        <v>0</v>
      </c>
      <c r="AF726">
        <f ca="1">-(
_xlfn.IFS(
R726&lt;=入力項目!$S$11,0,
AND(R726&gt;=入力項目!$S$11+1,R726&lt;=3),IFERROR(VLOOKUP(入力項目!$S$12,子育て関連マスタ!$I$4:$M$5,4,FALSE),0),
AND(R726&gt;=4,R726&lt;=6),IFERROR(VLOOKUP(入力項目!$S$13,子育て関連マスタ!$I$9:$M$12,4,FALSE),0),
AND(R726&gt;=7,R726&lt;=12),IFERROR(VLOOKUP(入力項目!$S$14,子育て関連マスタ!$I$16:$M$17,4,FALSE),0),
AND(R726&gt;=13,R726&lt;=15),IFERROR(VLOOKUP(入力項目!$S$15,子育て関連マスタ!$I$21:$M$22,4,FALSE),0),
AND(R726&gt;=16,R726&lt;=18),IFERROR(VLOOKUP(入力項目!$S$16,子育て関連マスタ!$I$26:$M$28,4,FALSE),0),
AND(R726&gt;=19,R726&lt;=20,入力項目!$S$16="高専"),IFERROR(VLOOKUP(入力項目!$S$16,子育て関連マスタ!$I$26:$M$28,4,FALSE),0),
AND(R726&gt;=19,R726&lt;=20,入力項目!$S$16&lt;&gt;"高専"),IFERROR(VLOOKUP(入力項目!$S$17,子育て関連マスタ!$I$32:$M$37,4,FALSE),0),
AND(R726&gt;=21,R726&lt;=22,入力項目!$S$16="高専"),IFERROR(VLOOKUP(入力項目!$S$17,子育て関連マスタ!$I$32:$M$34,4,FALSE),0),
AND(R726&gt;=21,R726&lt;=22,入力項目!$S$16&lt;&gt;"高専"),IFERROR(VLOOKUP(入力項目!$S$17,子育て関連マスタ!$I$32:$M$34,4,FALSE),0),
R726&gt;=23,0
) +
IF($D726=4,
  IFERROR(_xlfn.IFS(
  R726&lt;=入力項目!$S$11,0,
  AND(R726=入力項目!$S$11),IFERROR(VLOOKUP(入力項目!$S$12,子育て関連マスタ!$I$4:$M$5,2,FALSE),0),
  AND(R726=4),IFERROR(VLOOKUP(入力項目!$S$13,子育て関連マスタ!$I$9:$M$12,2,FALSE),0),
  AND(R726=7),IFERROR(VLOOKUP(入力項目!$S$14,子育て関連マスタ!$I$16:$M$17,2,FALSE),0),
  AND(R726=13),IFERROR(VLOOKUP(入力項目!$S$15,子育て関連マスタ!$I$21:$M$22,2,FALSE),0),
  AND(R726=16),IFERROR(VLOOKUP(入力項目!$S$16,子育て関連マスタ!$I$26:$M$28,2,FALSE),0),
  AND(R726=19,入力項目!$S$16&lt;&gt;"高専"),IFERROR(VLOOKUP(入力項目!$S$17,子育て関連マスタ!$I$32:$M$37,2,FALSE),0),
  AND(R726=21,入力項目!$S$16="高専"),IFERROR(VLOOKUP(入力項目!$S$17,子育て関連マスタ!$I$32:$M$37,2,FALSE),0),
  R726&gt;=22,0
  ),0),0
) +
IF(AND(R726&gt;=1,R726&lt;=15),IF($D726=入力項目!$S$8,入力項目!$S$3,0),0) +
IF(AND(R726&gt;=1,R726&lt;=15),IF($D726=5,入力項目!$S$4,0),0) +
IF(AND(R726&gt;=1,R726&lt;=15),IF($D726=12,入力項目!$S$5,0),0) +
IF(AND(入力項目!$S$7=$A726,入力項目!$S$8=$D726),子育て関連マスタ!$C$14,0) +
IFERROR(IF(AND(YEAR(EDATE(DATE(入力項目!$S$7,入力項目!$S$8,1),1))=$A726,MONTH(EDATE(DATE(入力項目!$S$7,入力項目!$S$8,1),1))=$D726),子育て関連マスタ!$C$15,0),0) +
IF(AND(OR(R726=3,R726=5,R726=7),$D726=11),子育て関連マスタ!$C$17,0) +
IF(AND(R726=20,$D726=1),子育て関連マスタ!$C$18,0) +
IF(AND(R726=20,$D726=1),
IFERROR(_xlfn.IFS(
入力項目!$S$10="男",子育て関連マスタ!$C$18,
入力項目!$S$10="女",子育て関連マスタ!$C$19
),0),0
) +
IF(AND(R726&gt;=入力項目!$S$18,R726&lt;=入力項目!$S$19),入力項目!$S$20,0) +
IF(AND(R726&gt;=入力項目!$S$21,R726&lt;=入力項目!$S$22),入力項目!$S$23,0) +
IF(AND(R726&gt;=入力項目!$S$24,R726&lt;=入力項目!$S$25),入力項目!$S$26,0)
)</f>
        <v>0</v>
      </c>
      <c r="AG726">
        <f ca="1">-(
_xlfn.IFS(
S726&lt;=入力項目!$S$11,0,
AND(S726&gt;=入力項目!$S$11+1,S726&lt;=3),IFERROR(VLOOKUP(入力項目!$S$12,子育て関連マスタ!$I$4:$M$5,4,FALSE),0),
AND(S726&gt;=4,S726&lt;=6),IFERROR(VLOOKUP(入力項目!$S$13,子育て関連マスタ!$I$9:$M$12,4,FALSE),0),
AND(S726&gt;=7,S726&lt;=12),IFERROR(VLOOKUP(入力項目!$S$14,子育て関連マスタ!$I$16:$M$17,4,FALSE),0),
AND(S726&gt;=13,S726&lt;=15),IFERROR(VLOOKUP(入力項目!$S$15,子育て関連マスタ!$I$21:$M$22,4,FALSE),0),
AND(S726&gt;=16,S726&lt;=18),IFERROR(VLOOKUP(入力項目!$S$16,子育て関連マスタ!$I$26:$M$28,4,FALSE),0),
AND(S726&gt;=19,S726&lt;=20,入力項目!$S$16="高専"),IFERROR(VLOOKUP(入力項目!$S$16,子育て関連マスタ!$I$26:$M$28,4,FALSE),0),
AND(S726&gt;=19,S726&lt;=20,入力項目!$S$16&lt;&gt;"高専"),IFERROR(VLOOKUP(入力項目!$S$17,子育て関連マスタ!$I$32:$M$37,4,FALSE),0),
AND(S726&gt;=21,S726&lt;=22,入力項目!$S$16="高専"),IFERROR(VLOOKUP(入力項目!$S$17,子育て関連マスタ!$I$32:$M$34,4,FALSE),0),
AND(S726&gt;=21,S726&lt;=22,入力項目!$S$16&lt;&gt;"高専"),IFERROR(VLOOKUP(入力項目!$S$17,子育て関連マスタ!$I$32:$M$34,4,FALSE),0),
S726&gt;=23,0
) +
IF($D726=4,
  IFERROR(_xlfn.IFS(
  S726&lt;=入力項目!$S$11,0,
  AND(S726=入力項目!$S$11),IFERROR(VLOOKUP(入力項目!$S$12,子育て関連マスタ!$I$4:$M$5,2,FALSE),0),
  AND(S726=4),IFERROR(VLOOKUP(入力項目!$S$13,子育て関連マスタ!$I$9:$M$12,2,FALSE),0),
  AND(S726=7),IFERROR(VLOOKUP(入力項目!$S$14,子育て関連マスタ!$I$16:$M$17,2,FALSE),0),
  AND(S726=13),IFERROR(VLOOKUP(入力項目!$S$15,子育て関連マスタ!$I$21:$M$22,2,FALSE),0),
  AND(S726=16),IFERROR(VLOOKUP(入力項目!$S$16,子育て関連マスタ!$I$26:$M$28,2,FALSE),0),
  AND(S726=19,入力項目!$S$16&lt;&gt;"高専"),IFERROR(VLOOKUP(入力項目!$S$17,子育て関連マスタ!$I$32:$M$37,2,FALSE),0),
  AND(S726=21,入力項目!$S$16="高専"),IFERROR(VLOOKUP(入力項目!$S$17,子育て関連マスタ!$I$32:$M$37,2,FALSE),0),
  S726&gt;=22,0
  ),0),0
) +
IF(AND(S726&gt;=1,S726&lt;=15),IF($D726=入力項目!$S$8,入力項目!$S$3,0),0) +
IF(AND(S726&gt;=1,S726&lt;=15),IF($D726=5,入力項目!$S$4,0),0) +
IF(AND(S726&gt;=1,S726&lt;=15),IF($D726=12,入力項目!$S$5,0),0) +
IF(AND(入力項目!$S$7=$A726,入力項目!$S$8=$D726),子育て関連マスタ!$C$14,0) +
IFERROR(IF(AND(YEAR(EDATE(DATE(入力項目!$S$7,入力項目!$S$8,1),1))=$A726,MONTH(EDATE(DATE(入力項目!$S$7,入力項目!$S$8,1),1))=$D726),子育て関連マスタ!$C$15,0),0) +
IF(AND(OR(S726=3,S726=5,S726=7),$D726=11),子育て関連マスタ!$C$17,0) +
IF(AND(S726=20,$D726=1),子育て関連マスタ!$C$18,0) +
IF(AND(S726=20,$D726=1),
IFERROR(_xlfn.IFS(
入力項目!$S$10="男",子育て関連マスタ!$C$18,
入力項目!$S$10="女",子育て関連マスタ!$C$19
),0),0
) +
IF(AND(S726&gt;=入力項目!$S$18,S726&lt;=入力項目!$S$19),入力項目!$S$20,0) +
IF(AND(S726&gt;=入力項目!$S$21,S726&lt;=入力項目!$S$22),入力項目!$S$23,0) +
IF(AND(S726&gt;=入力項目!$S$24,S726&lt;=入力項目!$S$25),入力項目!$S$26,0)
)</f>
        <v>0</v>
      </c>
      <c r="AH726">
        <f ca="1">-(
_xlfn.IFS(
T726&lt;=入力項目!$S$11,0,
AND(T726&gt;=入力項目!$S$11+1,T726&lt;=3),IFERROR(VLOOKUP(入力項目!$S$12,子育て関連マスタ!$I$4:$M$5,4,FALSE),0),
AND(T726&gt;=4,T726&lt;=6),IFERROR(VLOOKUP(入力項目!$S$13,子育て関連マスタ!$I$9:$M$12,4,FALSE),0),
AND(T726&gt;=7,T726&lt;=12),IFERROR(VLOOKUP(入力項目!$S$14,子育て関連マスタ!$I$16:$M$17,4,FALSE),0),
AND(T726&gt;=13,T726&lt;=15),IFERROR(VLOOKUP(入力項目!$S$15,子育て関連マスタ!$I$21:$M$22,4,FALSE),0),
AND(T726&gt;=16,T726&lt;=18),IFERROR(VLOOKUP(入力項目!$S$16,子育て関連マスタ!$I$26:$M$28,4,FALSE),0),
AND(T726&gt;=19,T726&lt;=20,入力項目!$S$16="高専"),IFERROR(VLOOKUP(入力項目!$S$16,子育て関連マスタ!$I$26:$M$28,4,FALSE),0),
AND(T726&gt;=19,T726&lt;=20,入力項目!$S$16&lt;&gt;"高専"),IFERROR(VLOOKUP(入力項目!$S$17,子育て関連マスタ!$I$32:$M$37,4,FALSE),0),
AND(T726&gt;=21,T726&lt;=22,入力項目!$S$16="高専"),IFERROR(VLOOKUP(入力項目!$S$17,子育て関連マスタ!$I$32:$M$34,4,FALSE),0),
AND(T726&gt;=21,T726&lt;=22,入力項目!$S$16&lt;&gt;"高専"),IFERROR(VLOOKUP(入力項目!$S$17,子育て関連マスタ!$I$32:$M$34,4,FALSE),0),
T726&gt;=23,0
) +
IF($D726=4,
  IFERROR(_xlfn.IFS(
  T726&lt;=入力項目!$S$11,0,
  AND(T726=入力項目!$S$11),IFERROR(VLOOKUP(入力項目!$S$12,子育て関連マスタ!$I$4:$M$5,2,FALSE),0),
  AND(T726=4),IFERROR(VLOOKUP(入力項目!$S$13,子育て関連マスタ!$I$9:$M$12,2,FALSE),0),
  AND(T726=7),IFERROR(VLOOKUP(入力項目!$S$14,子育て関連マスタ!$I$16:$M$17,2,FALSE),0),
  AND(T726=13),IFERROR(VLOOKUP(入力項目!$S$15,子育て関連マスタ!$I$21:$M$22,2,FALSE),0),
  AND(T726=16),IFERROR(VLOOKUP(入力項目!$S$16,子育て関連マスタ!$I$26:$M$28,2,FALSE),0),
  AND(T726=19,入力項目!$S$16&lt;&gt;"高専"),IFERROR(VLOOKUP(入力項目!$S$17,子育て関連マスタ!$I$32:$M$37,2,FALSE),0),
  AND(T726=21,入力項目!$S$16="高専"),IFERROR(VLOOKUP(入力項目!$S$17,子育て関連マスタ!$I$32:$M$37,2,FALSE),0),
  T726&gt;=22,0
  ),0),0
) +
IF(AND(T726&gt;=1,T726&lt;=15),IF($D726=入力項目!$S$8,入力項目!$S$3,0),0) +
IF(AND(T726&gt;=1,T726&lt;=15),IF($D726=5,入力項目!$S$4,0),0) +
IF(AND(T726&gt;=1,T726&lt;=15),IF($D726=12,入力項目!$S$5,0),0) +
IF(AND(入力項目!$S$7=$A726,入力項目!$S$8=$D726),子育て関連マスタ!$C$14,0) +
IFERROR(IF(AND(YEAR(EDATE(DATE(入力項目!$S$7,入力項目!$S$8,1),1))=$A726,MONTH(EDATE(DATE(入力項目!$S$7,入力項目!$S$8,1),1))=$D726),子育て関連マスタ!$C$15,0),0) +
IF(AND(OR(T726=3,T726=5,T726=7),$D726=11),子育て関連マスタ!$C$17,0) +
IF(AND(T726=20,$D726=1),子育て関連マスタ!$C$18,0) +
IF(AND(T726=20,$D726=1),
IFERROR(_xlfn.IFS(
入力項目!$S$10="男",子育て関連マスタ!$C$18,
入力項目!$S$10="女",子育て関連マスタ!$C$19
),0),0
) +
IF(AND(T726&gt;=入力項目!$S$18,T726&lt;=入力項目!$S$19),入力項目!$S$20,0) +
IF(AND(T726&gt;=入力項目!$S$21,T726&lt;=入力項目!$S$22),入力項目!$S$23,0) +
IF(AND(T726&gt;=入力項目!$S$24,T726&lt;=入力項目!$S$25),入力項目!$S$26,0)
)</f>
        <v>0</v>
      </c>
      <c r="AI726">
        <f ca="1">-(
_xlfn.IFS(
U726&lt;=入力項目!$S$11,0,
AND(U726&gt;=入力項目!$S$11+1,U726&lt;=3),IFERROR(VLOOKUP(入力項目!$S$12,子育て関連マスタ!$I$4:$M$5,4,FALSE),0),
AND(U726&gt;=4,U726&lt;=6),IFERROR(VLOOKUP(入力項目!$S$13,子育て関連マスタ!$I$9:$M$12,4,FALSE),0),
AND(U726&gt;=7,U726&lt;=12),IFERROR(VLOOKUP(入力項目!$S$14,子育て関連マスタ!$I$16:$M$17,4,FALSE),0),
AND(U726&gt;=13,U726&lt;=15),IFERROR(VLOOKUP(入力項目!$S$15,子育て関連マスタ!$I$21:$M$22,4,FALSE),0),
AND(U726&gt;=16,U726&lt;=18),IFERROR(VLOOKUP(入力項目!$S$16,子育て関連マスタ!$I$26:$M$28,4,FALSE),0),
AND(U726&gt;=19,U726&lt;=20,入力項目!$S$16="高専"),IFERROR(VLOOKUP(入力項目!$S$16,子育て関連マスタ!$I$26:$M$28,4,FALSE),0),
AND(U726&gt;=19,U726&lt;=20,入力項目!$S$16&lt;&gt;"高専"),IFERROR(VLOOKUP(入力項目!$S$17,子育て関連マスタ!$I$32:$M$37,4,FALSE),0),
AND(U726&gt;=21,U726&lt;=22,入力項目!$S$16="高専"),IFERROR(VLOOKUP(入力項目!$S$17,子育て関連マスタ!$I$32:$M$34,4,FALSE),0),
AND(U726&gt;=21,U726&lt;=22,入力項目!$S$16&lt;&gt;"高専"),IFERROR(VLOOKUP(入力項目!$S$17,子育て関連マスタ!$I$32:$M$34,4,FALSE),0),
U726&gt;=23,0
) +
IF($D726=4,
  IFERROR(_xlfn.IFS(
  U726&lt;=入力項目!$S$11,0,
  AND(U726=入力項目!$S$11),IFERROR(VLOOKUP(入力項目!$S$12,子育て関連マスタ!$I$4:$M$5,2,FALSE),0),
  AND(U726=4),IFERROR(VLOOKUP(入力項目!$S$13,子育て関連マスタ!$I$9:$M$12,2,FALSE),0),
  AND(U726=7),IFERROR(VLOOKUP(入力項目!$S$14,子育て関連マスタ!$I$16:$M$17,2,FALSE),0),
  AND(U726=13),IFERROR(VLOOKUP(入力項目!$S$15,子育て関連マスタ!$I$21:$M$22,2,FALSE),0),
  AND(U726=16),IFERROR(VLOOKUP(入力項目!$S$16,子育て関連マスタ!$I$26:$M$28,2,FALSE),0),
  AND(U726=19,入力項目!$S$16&lt;&gt;"高専"),IFERROR(VLOOKUP(入力項目!$S$17,子育て関連マスタ!$I$32:$M$37,2,FALSE),0),
  AND(U726=21,入力項目!$S$16="高専"),IFERROR(VLOOKUP(入力項目!$S$17,子育て関連マスタ!$I$32:$M$37,2,FALSE),0),
  U726&gt;=22,0
  ),0),0
) +
IF(AND(U726&gt;=1,U726&lt;=15),IF($D726=入力項目!$S$8,入力項目!$S$3,0),0) +
IF(AND(U726&gt;=1,U726&lt;=15),IF($D726=5,入力項目!$S$4,0),0) +
IF(AND(U726&gt;=1,U726&lt;=15),IF($D726=12,入力項目!$S$5,0),0) +
IF(AND(入力項目!$S$7=$A726,入力項目!$S$8=$D726),子育て関連マスタ!$C$14,0) +
IFERROR(IF(AND(YEAR(EDATE(DATE(入力項目!$S$7,入力項目!$S$8,1),1))=$A726,MONTH(EDATE(DATE(入力項目!$S$7,入力項目!$S$8,1),1))=$D726),子育て関連マスタ!$C$15,0),0) +
IF(AND(OR(U726=3,U726=5,U726=7),$D726=11),子育て関連マスタ!$C$17,0) +
IF(AND(U726=20,$D726=1),子育て関連マスタ!$C$18,0) +
IF(AND(U726=20,$D726=1),
IFERROR(_xlfn.IFS(
入力項目!$S$10="男",子育て関連マスタ!$C$18,
入力項目!$S$10="女",子育て関連マスタ!$C$19
),0),0
) +
IF(AND(U726&gt;=入力項目!$S$18,U726&lt;=入力項目!$S$19),入力項目!$S$20,0) +
IF(AND(U726&gt;=入力項目!$S$21,U726&lt;=入力項目!$S$22),入力項目!$S$23,0) +
IF(AND(U726&gt;=入力項目!$S$24,U726&lt;=入力項目!$S$25),入力項目!$S$26,0)
)</f>
        <v>0</v>
      </c>
      <c r="AJ726" s="10">
        <f ca="1">-VLOOKUP($D726,月別収支!$A$2:$H$13,7,FALSE)</f>
        <v>-20000</v>
      </c>
    </row>
    <row r="727" spans="1:36" x14ac:dyDescent="0.4">
      <c r="A727">
        <f t="shared" ca="1" si="207"/>
        <v>2085</v>
      </c>
      <c r="B727">
        <f t="shared" ca="1" si="208"/>
        <v>2084</v>
      </c>
      <c r="C727">
        <f t="shared" ca="1" si="209"/>
        <v>61</v>
      </c>
      <c r="D727">
        <f t="shared" ca="1" si="210"/>
        <v>1</v>
      </c>
      <c r="E727" t="str">
        <f t="shared" ca="1" si="211"/>
        <v>2085年1月</v>
      </c>
      <c r="F727">
        <f ca="1">IF(OR(入力項目!$N$5&lt;$A727,AND(入力項目!$N$5=$A727,入力項目!$N$6&lt;$D727)),IF(F726=0,1,IF(G727=12,F726+1,F726)),0)</f>
        <v>60</v>
      </c>
      <c r="G727">
        <f ca="1">IF(OR(入力項目!$N$5&lt;$A727,AND(入力項目!$N$5=$A727,入力項目!$N$6&lt;$D727)),IF(G726=12,1,G726+1),0)</f>
        <v>3</v>
      </c>
      <c r="H727" t="str">
        <f t="shared" ca="1" si="212"/>
        <v>60_3</v>
      </c>
      <c r="I727">
        <f ca="1">IF(
  IFERROR(AND($C727&gt;0,MOD($C727,入力項目!$N$22)=0,$D727=入力項目!$N$23), FALSE),
  1,
  IF(
    AND(I726&gt;0,J726=12),
    IF(I726=入力項目!$N$28, 0, I726+1),
    I726
  )
)</f>
        <v>1</v>
      </c>
      <c r="J727">
        <f ca="1">IF($D727=入力項目!$N$23,1,IFERROR(J726+1,1))</f>
        <v>8</v>
      </c>
      <c r="K727" t="str">
        <f t="shared" ca="1" si="213"/>
        <v>1_8</v>
      </c>
      <c r="L727">
        <f ca="1">L726+IF(入力項目!$D$4=$D727,1,0)</f>
        <v>89</v>
      </c>
      <c r="M727" t="str">
        <f t="shared" ca="1" si="195"/>
        <v>89歳</v>
      </c>
      <c r="N727">
        <f t="shared" ca="1" si="199"/>
        <v>90</v>
      </c>
      <c r="O727" t="str">
        <f t="shared" ca="1" si="196"/>
        <v>90歳</v>
      </c>
      <c r="P727">
        <f t="shared" ca="1" si="214"/>
        <v>64</v>
      </c>
      <c r="Q727">
        <f t="shared" ca="1" si="215"/>
        <v>62</v>
      </c>
      <c r="R727">
        <f t="shared" ca="1" si="216"/>
        <v>2085</v>
      </c>
      <c r="S727">
        <f t="shared" ca="1" si="217"/>
        <v>2085</v>
      </c>
      <c r="T727">
        <f t="shared" ca="1" si="218"/>
        <v>2085</v>
      </c>
      <c r="U727">
        <f t="shared" ca="1" si="219"/>
        <v>2085</v>
      </c>
      <c r="V727" s="10">
        <f t="shared" ca="1" si="220"/>
        <v>51167925</v>
      </c>
      <c r="W727" s="10">
        <f ca="1">IF($L727&lt;その他マスタ!$B$1,VLOOKUP($D727,月別収支!$A$2:$H$13,2,FALSE),その他マスタ!$B$3)+IF(AND($L727=その他マスタ!$B$1,入力項目!$I$9="あり",$D727=入力項目!$D$4),その他マスタ!$B$2,0)</f>
        <v>150000</v>
      </c>
      <c r="X727" s="10">
        <f ca="1">-IF(入力項目!$K$5=TRUE,
IF($F727+$G727&lt;3,VLOOKUP($D727,月別収支!$A$2:$H$13,8,FALSE),0)+IFERROR(VLOOKUP($H727,住宅ローン計算!C:P,13,FALSE),0)+IF($F727&gt;1,IF(OR($G727=3,$G727=6,$G727=9,$G727=12),ROUNDUP(入力項目!$N$18/4,0),0),0),
VLOOKUP($D727,月別収支!$A$2:$H$13,8,FALSE))</f>
        <v>-37500</v>
      </c>
      <c r="Y727" s="10">
        <f ca="1">-VLOOKUP($D727,月別収支!$A$2:$H$13,3,FALSE)</f>
        <v>-75000</v>
      </c>
      <c r="Z727" s="10">
        <f ca="1">-VLOOKUP($D727,月別収支!$A$2:$H$13,4,FALSE)</f>
        <v>-27000</v>
      </c>
      <c r="AA727" s="10">
        <f ca="1">-VLOOKUP($D727,月別収支!$A$2:$H$13,6,FALSE)</f>
        <v>-10000</v>
      </c>
      <c r="AB727" s="10">
        <f ca="1">-(
VLOOKUP($D727,月別収支!$A$2:$H$13,5,FALSE)+IF(AND(入力項目!$I$27&lt;=$A727,ISEVEN($A727-入力項目!$I$27),入力項目!$I$28=$D727),入力項目!$I$26,0)
+IF(入力項目!$K$26=TRUE,
IFERROR(VLOOKUP($K727,マイカーローン計算!C:P,13,FALSE),0),
IFERROR(
  IF(AND($C727&gt;0,MOD($C727,入力項目!$N$22)=0,$D727=入力項目!$N$23),入力項目!$N$24,0),
 0
)
)
)</f>
        <v>-20000</v>
      </c>
      <c r="AC727" s="10">
        <f ca="1">-IF($A727&lt;入力項目!$N$33,入力項目!$N$35,IF(AND($A727=入力項目!$N$33,$D727&lt;=入力項目!$N$34),入力項目!$N$35,0))</f>
        <v>0</v>
      </c>
      <c r="AD727">
        <f ca="1">-(
_xlfn.IFS(
P727&lt;=入力項目!$S$11,0,
AND(P727&gt;=入力項目!$S$11+1,P727&lt;=3),IFERROR(VLOOKUP(入力項目!$S$12,子育て関連マスタ!$I$4:$M$5,4,FALSE),0),
AND(P727&gt;=4,P727&lt;=6),IFERROR(VLOOKUP(入力項目!$S$13,子育て関連マスタ!$I$9:$M$12,4,FALSE),0),
AND(P727&gt;=7,P727&lt;=12),IFERROR(VLOOKUP(入力項目!$S$14,子育て関連マスタ!$I$16:$M$17,4,FALSE),0),
AND(P727&gt;=13,P727&lt;=15),IFERROR(VLOOKUP(入力項目!$S$15,子育て関連マスタ!$I$21:$M$22,4,FALSE),0),
AND(P727&gt;=16,P727&lt;=18),IFERROR(VLOOKUP(入力項目!$S$16,子育て関連マスタ!$I$26:$M$28,4,FALSE),0),
AND(P727&gt;=19,P727&lt;=20,入力項目!$S$16="高専"),IFERROR(VLOOKUP(入力項目!$S$16,子育て関連マスタ!$I$26:$M$28,4,FALSE),0),
AND(P727&gt;=19,P727&lt;=20,入力項目!$S$16&lt;&gt;"高専"),IFERROR(VLOOKUP(入力項目!$S$17,子育て関連マスタ!$I$32:$M$37,4,FALSE),0),
AND(P727&gt;=21,P727&lt;=22,入力項目!$S$16="高専"),IFERROR(VLOOKUP(入力項目!$S$17,子育て関連マスタ!$I$32:$M$34,4,FALSE),0),
AND(P727&gt;=21,P727&lt;=22,入力項目!$S$16&lt;&gt;"高専"),IFERROR(VLOOKUP(入力項目!$S$17,子育て関連マスタ!$I$32:$M$34,4,FALSE),0),
P727&gt;=23,0
) +
IF($D727=4,
  IFERROR(_xlfn.IFS(
  P727&lt;=入力項目!$S$11,0,
  AND(P727=入力項目!$S$11),IFERROR(VLOOKUP(入力項目!$S$12,子育て関連マスタ!$I$4:$M$5,2,FALSE),0),
  AND(P727=4),IFERROR(VLOOKUP(入力項目!$S$13,子育て関連マスタ!$I$9:$M$12,2,FALSE),0),
  AND(P727=7),IFERROR(VLOOKUP(入力項目!$S$14,子育て関連マスタ!$I$16:$M$17,2,FALSE),0),
  AND(P727=13),IFERROR(VLOOKUP(入力項目!$S$15,子育て関連マスタ!$I$21:$M$22,2,FALSE),0),
  AND(P727=16),IFERROR(VLOOKUP(入力項目!$S$16,子育て関連マスタ!$I$26:$M$28,2,FALSE),0),
  AND(P727=19,入力項目!$S$16&lt;&gt;"高専"),IFERROR(VLOOKUP(入力項目!$S$17,子育て関連マスタ!$I$32:$M$37,2,FALSE),0),
  AND(P727=21,入力項目!$S$16="高専"),IFERROR(VLOOKUP(入力項目!$S$17,子育て関連マスタ!$I$32:$M$37,2,FALSE),0),
  P727&gt;=22,0
  ),0),0
) +
IF(AND(P727&gt;=1,P727&lt;=15),IF($D727=入力項目!$S$8,入力項目!$S$3,0),0) +
IF(AND(P727&gt;=1,P727&lt;=15),IF($D727=5,入力項目!$S$4,0),0) +
IF(AND(P727&gt;=1,P727&lt;=15),IF($D727=12,入力項目!$S$5,0),0) +
IF(AND(入力項目!$S$7=$A727,入力項目!$S$8=$D727),子育て関連マスタ!$C$14,0) +
IFERROR(IF(AND(YEAR(EDATE(DATE(入力項目!$S$7,入力項目!$S$8,1),1))=$A727,MONTH(EDATE(DATE(入力項目!$S$7,入力項目!$S$8,1),1))=$D727),子育て関連マスタ!$C$15,0),0) +
IF(AND(OR(P727=3,P727=5,P727=7),$D727=11),子育て関連マスタ!$C$17,0) +
IF(AND(P727=20,$D727=1),子育て関連マスタ!$C$18,0) +
IF(AND(P727=20,$D727=1),
IFERROR(_xlfn.IFS(
入力項目!$S$10="男",子育て関連マスタ!$C$18,
入力項目!$S$10="女",子育て関連マスタ!$C$19
),0),0
) +
IF(AND(P727&gt;=入力項目!$S$18,P727&lt;=入力項目!$S$19),入力項目!$S$20,0) +
IF(AND(P727&gt;=入力項目!$S$21,P727&lt;=入力項目!$S$22),入力項目!$S$23,0) +
IF(AND(P727&gt;=入力項目!$S$24,P727&lt;=入力項目!$S$25),入力項目!$S$26,0)
)</f>
        <v>0</v>
      </c>
      <c r="AE727">
        <f ca="1">-(
_xlfn.IFS(
Q727&lt;=入力項目!$S$11,0,
AND(Q727&gt;=入力項目!$S$11+1,Q727&lt;=3),IFERROR(VLOOKUP(入力項目!$S$12,子育て関連マスタ!$I$4:$M$5,4,FALSE),0),
AND(Q727&gt;=4,Q727&lt;=6),IFERROR(VLOOKUP(入力項目!$S$13,子育て関連マスタ!$I$9:$M$12,4,FALSE),0),
AND(Q727&gt;=7,Q727&lt;=12),IFERROR(VLOOKUP(入力項目!$S$14,子育て関連マスタ!$I$16:$M$17,4,FALSE),0),
AND(Q727&gt;=13,Q727&lt;=15),IFERROR(VLOOKUP(入力項目!$S$15,子育て関連マスタ!$I$21:$M$22,4,FALSE),0),
AND(Q727&gt;=16,Q727&lt;=18),IFERROR(VLOOKUP(入力項目!$S$16,子育て関連マスタ!$I$26:$M$28,4,FALSE),0),
AND(Q727&gt;=19,Q727&lt;=20,入力項目!$S$16="高専"),IFERROR(VLOOKUP(入力項目!$S$16,子育て関連マスタ!$I$26:$M$28,4,FALSE),0),
AND(Q727&gt;=19,Q727&lt;=20,入力項目!$S$16&lt;&gt;"高専"),IFERROR(VLOOKUP(入力項目!$S$17,子育て関連マスタ!$I$32:$M$37,4,FALSE),0),
AND(Q727&gt;=21,Q727&lt;=22,入力項目!$S$16="高専"),IFERROR(VLOOKUP(入力項目!$S$17,子育て関連マスタ!$I$32:$M$34,4,FALSE),0),
AND(Q727&gt;=21,Q727&lt;=22,入力項目!$S$16&lt;&gt;"高専"),IFERROR(VLOOKUP(入力項目!$S$17,子育て関連マスタ!$I$32:$M$34,4,FALSE),0),
Q727&gt;=23,0
) +
IF($D727=4,
  IFERROR(_xlfn.IFS(
  Q727&lt;=入力項目!$S$11,0,
  AND(Q727=入力項目!$S$11),IFERROR(VLOOKUP(入力項目!$S$12,子育て関連マスタ!$I$4:$M$5,2,FALSE),0),
  AND(Q727=4),IFERROR(VLOOKUP(入力項目!$S$13,子育て関連マスタ!$I$9:$M$12,2,FALSE),0),
  AND(Q727=7),IFERROR(VLOOKUP(入力項目!$S$14,子育て関連マスタ!$I$16:$M$17,2,FALSE),0),
  AND(Q727=13),IFERROR(VLOOKUP(入力項目!$S$15,子育て関連マスタ!$I$21:$M$22,2,FALSE),0),
  AND(Q727=16),IFERROR(VLOOKUP(入力項目!$S$16,子育て関連マスタ!$I$26:$M$28,2,FALSE),0),
  AND(Q727=19,入力項目!$S$16&lt;&gt;"高専"),IFERROR(VLOOKUP(入力項目!$S$17,子育て関連マスタ!$I$32:$M$37,2,FALSE),0),
  AND(Q727=21,入力項目!$S$16="高専"),IFERROR(VLOOKUP(入力項目!$S$17,子育て関連マスタ!$I$32:$M$37,2,FALSE),0),
  Q727&gt;=22,0
  ),0),0
) +
IF(AND(Q727&gt;=1,Q727&lt;=15),IF($D727=入力項目!$S$8,入力項目!$S$3,0),0) +
IF(AND(Q727&gt;=1,Q727&lt;=15),IF($D727=5,入力項目!$S$4,0),0) +
IF(AND(Q727&gt;=1,Q727&lt;=15),IF($D727=12,入力項目!$S$5,0),0) +
IF(AND(入力項目!$S$7=$A727,入力項目!$S$8=$D727),子育て関連マスタ!$C$14,0) +
IFERROR(IF(AND(YEAR(EDATE(DATE(入力項目!$S$7,入力項目!$S$8,1),1))=$A727,MONTH(EDATE(DATE(入力項目!$S$7,入力項目!$S$8,1),1))=$D727),子育て関連マスタ!$C$15,0),0) +
IF(AND(OR(Q727=3,Q727=5,Q727=7),$D727=11),子育て関連マスタ!$C$17,0) +
IF(AND(Q727=20,$D727=1),子育て関連マスタ!$C$18,0) +
IF(AND(Q727=20,$D727=1),
IFERROR(_xlfn.IFS(
入力項目!$S$10="男",子育て関連マスタ!$C$18,
入力項目!$S$10="女",子育て関連マスタ!$C$19
),0),0
) +
IF(AND(Q727&gt;=入力項目!$S$18,Q727&lt;=入力項目!$S$19),入力項目!$S$20,0) +
IF(AND(Q727&gt;=入力項目!$S$21,Q727&lt;=入力項目!$S$22),入力項目!$S$23,0) +
IF(AND(Q727&gt;=入力項目!$S$24,Q727&lt;=入力項目!$S$25),入力項目!$S$26,0)
)</f>
        <v>0</v>
      </c>
      <c r="AF727">
        <f ca="1">-(
_xlfn.IFS(
R727&lt;=入力項目!$S$11,0,
AND(R727&gt;=入力項目!$S$11+1,R727&lt;=3),IFERROR(VLOOKUP(入力項目!$S$12,子育て関連マスタ!$I$4:$M$5,4,FALSE),0),
AND(R727&gt;=4,R727&lt;=6),IFERROR(VLOOKUP(入力項目!$S$13,子育て関連マスタ!$I$9:$M$12,4,FALSE),0),
AND(R727&gt;=7,R727&lt;=12),IFERROR(VLOOKUP(入力項目!$S$14,子育て関連マスタ!$I$16:$M$17,4,FALSE),0),
AND(R727&gt;=13,R727&lt;=15),IFERROR(VLOOKUP(入力項目!$S$15,子育て関連マスタ!$I$21:$M$22,4,FALSE),0),
AND(R727&gt;=16,R727&lt;=18),IFERROR(VLOOKUP(入力項目!$S$16,子育て関連マスタ!$I$26:$M$28,4,FALSE),0),
AND(R727&gt;=19,R727&lt;=20,入力項目!$S$16="高専"),IFERROR(VLOOKUP(入力項目!$S$16,子育て関連マスタ!$I$26:$M$28,4,FALSE),0),
AND(R727&gt;=19,R727&lt;=20,入力項目!$S$16&lt;&gt;"高専"),IFERROR(VLOOKUP(入力項目!$S$17,子育て関連マスタ!$I$32:$M$37,4,FALSE),0),
AND(R727&gt;=21,R727&lt;=22,入力項目!$S$16="高専"),IFERROR(VLOOKUP(入力項目!$S$17,子育て関連マスタ!$I$32:$M$34,4,FALSE),0),
AND(R727&gt;=21,R727&lt;=22,入力項目!$S$16&lt;&gt;"高専"),IFERROR(VLOOKUP(入力項目!$S$17,子育て関連マスタ!$I$32:$M$34,4,FALSE),0),
R727&gt;=23,0
) +
IF($D727=4,
  IFERROR(_xlfn.IFS(
  R727&lt;=入力項目!$S$11,0,
  AND(R727=入力項目!$S$11),IFERROR(VLOOKUP(入力項目!$S$12,子育て関連マスタ!$I$4:$M$5,2,FALSE),0),
  AND(R727=4),IFERROR(VLOOKUP(入力項目!$S$13,子育て関連マスタ!$I$9:$M$12,2,FALSE),0),
  AND(R727=7),IFERROR(VLOOKUP(入力項目!$S$14,子育て関連マスタ!$I$16:$M$17,2,FALSE),0),
  AND(R727=13),IFERROR(VLOOKUP(入力項目!$S$15,子育て関連マスタ!$I$21:$M$22,2,FALSE),0),
  AND(R727=16),IFERROR(VLOOKUP(入力項目!$S$16,子育て関連マスタ!$I$26:$M$28,2,FALSE),0),
  AND(R727=19,入力項目!$S$16&lt;&gt;"高専"),IFERROR(VLOOKUP(入力項目!$S$17,子育て関連マスタ!$I$32:$M$37,2,FALSE),0),
  AND(R727=21,入力項目!$S$16="高専"),IFERROR(VLOOKUP(入力項目!$S$17,子育て関連マスタ!$I$32:$M$37,2,FALSE),0),
  R727&gt;=22,0
  ),0),0
) +
IF(AND(R727&gt;=1,R727&lt;=15),IF($D727=入力項目!$S$8,入力項目!$S$3,0),0) +
IF(AND(R727&gt;=1,R727&lt;=15),IF($D727=5,入力項目!$S$4,0),0) +
IF(AND(R727&gt;=1,R727&lt;=15),IF($D727=12,入力項目!$S$5,0),0) +
IF(AND(入力項目!$S$7=$A727,入力項目!$S$8=$D727),子育て関連マスタ!$C$14,0) +
IFERROR(IF(AND(YEAR(EDATE(DATE(入力項目!$S$7,入力項目!$S$8,1),1))=$A727,MONTH(EDATE(DATE(入力項目!$S$7,入力項目!$S$8,1),1))=$D727),子育て関連マスタ!$C$15,0),0) +
IF(AND(OR(R727=3,R727=5,R727=7),$D727=11),子育て関連マスタ!$C$17,0) +
IF(AND(R727=20,$D727=1),子育て関連マスタ!$C$18,0) +
IF(AND(R727=20,$D727=1),
IFERROR(_xlfn.IFS(
入力項目!$S$10="男",子育て関連マスタ!$C$18,
入力項目!$S$10="女",子育て関連マスタ!$C$19
),0),0
) +
IF(AND(R727&gt;=入力項目!$S$18,R727&lt;=入力項目!$S$19),入力項目!$S$20,0) +
IF(AND(R727&gt;=入力項目!$S$21,R727&lt;=入力項目!$S$22),入力項目!$S$23,0) +
IF(AND(R727&gt;=入力項目!$S$24,R727&lt;=入力項目!$S$25),入力項目!$S$26,0)
)</f>
        <v>0</v>
      </c>
      <c r="AG727">
        <f ca="1">-(
_xlfn.IFS(
S727&lt;=入力項目!$S$11,0,
AND(S727&gt;=入力項目!$S$11+1,S727&lt;=3),IFERROR(VLOOKUP(入力項目!$S$12,子育て関連マスタ!$I$4:$M$5,4,FALSE),0),
AND(S727&gt;=4,S727&lt;=6),IFERROR(VLOOKUP(入力項目!$S$13,子育て関連マスタ!$I$9:$M$12,4,FALSE),0),
AND(S727&gt;=7,S727&lt;=12),IFERROR(VLOOKUP(入力項目!$S$14,子育て関連マスタ!$I$16:$M$17,4,FALSE),0),
AND(S727&gt;=13,S727&lt;=15),IFERROR(VLOOKUP(入力項目!$S$15,子育て関連マスタ!$I$21:$M$22,4,FALSE),0),
AND(S727&gt;=16,S727&lt;=18),IFERROR(VLOOKUP(入力項目!$S$16,子育て関連マスタ!$I$26:$M$28,4,FALSE),0),
AND(S727&gt;=19,S727&lt;=20,入力項目!$S$16="高専"),IFERROR(VLOOKUP(入力項目!$S$16,子育て関連マスタ!$I$26:$M$28,4,FALSE),0),
AND(S727&gt;=19,S727&lt;=20,入力項目!$S$16&lt;&gt;"高専"),IFERROR(VLOOKUP(入力項目!$S$17,子育て関連マスタ!$I$32:$M$37,4,FALSE),0),
AND(S727&gt;=21,S727&lt;=22,入力項目!$S$16="高専"),IFERROR(VLOOKUP(入力項目!$S$17,子育て関連マスタ!$I$32:$M$34,4,FALSE),0),
AND(S727&gt;=21,S727&lt;=22,入力項目!$S$16&lt;&gt;"高専"),IFERROR(VLOOKUP(入力項目!$S$17,子育て関連マスタ!$I$32:$M$34,4,FALSE),0),
S727&gt;=23,0
) +
IF($D727=4,
  IFERROR(_xlfn.IFS(
  S727&lt;=入力項目!$S$11,0,
  AND(S727=入力項目!$S$11),IFERROR(VLOOKUP(入力項目!$S$12,子育て関連マスタ!$I$4:$M$5,2,FALSE),0),
  AND(S727=4),IFERROR(VLOOKUP(入力項目!$S$13,子育て関連マスタ!$I$9:$M$12,2,FALSE),0),
  AND(S727=7),IFERROR(VLOOKUP(入力項目!$S$14,子育て関連マスタ!$I$16:$M$17,2,FALSE),0),
  AND(S727=13),IFERROR(VLOOKUP(入力項目!$S$15,子育て関連マスタ!$I$21:$M$22,2,FALSE),0),
  AND(S727=16),IFERROR(VLOOKUP(入力項目!$S$16,子育て関連マスタ!$I$26:$M$28,2,FALSE),0),
  AND(S727=19,入力項目!$S$16&lt;&gt;"高専"),IFERROR(VLOOKUP(入力項目!$S$17,子育て関連マスタ!$I$32:$M$37,2,FALSE),0),
  AND(S727=21,入力項目!$S$16="高専"),IFERROR(VLOOKUP(入力項目!$S$17,子育て関連マスタ!$I$32:$M$37,2,FALSE),0),
  S727&gt;=22,0
  ),0),0
) +
IF(AND(S727&gt;=1,S727&lt;=15),IF($D727=入力項目!$S$8,入力項目!$S$3,0),0) +
IF(AND(S727&gt;=1,S727&lt;=15),IF($D727=5,入力項目!$S$4,0),0) +
IF(AND(S727&gt;=1,S727&lt;=15),IF($D727=12,入力項目!$S$5,0),0) +
IF(AND(入力項目!$S$7=$A727,入力項目!$S$8=$D727),子育て関連マスタ!$C$14,0) +
IFERROR(IF(AND(YEAR(EDATE(DATE(入力項目!$S$7,入力項目!$S$8,1),1))=$A727,MONTH(EDATE(DATE(入力項目!$S$7,入力項目!$S$8,1),1))=$D727),子育て関連マスタ!$C$15,0),0) +
IF(AND(OR(S727=3,S727=5,S727=7),$D727=11),子育て関連マスタ!$C$17,0) +
IF(AND(S727=20,$D727=1),子育て関連マスタ!$C$18,0) +
IF(AND(S727=20,$D727=1),
IFERROR(_xlfn.IFS(
入力項目!$S$10="男",子育て関連マスタ!$C$18,
入力項目!$S$10="女",子育て関連マスタ!$C$19
),0),0
) +
IF(AND(S727&gt;=入力項目!$S$18,S727&lt;=入力項目!$S$19),入力項目!$S$20,0) +
IF(AND(S727&gt;=入力項目!$S$21,S727&lt;=入力項目!$S$22),入力項目!$S$23,0) +
IF(AND(S727&gt;=入力項目!$S$24,S727&lt;=入力項目!$S$25),入力項目!$S$26,0)
)</f>
        <v>0</v>
      </c>
      <c r="AH727">
        <f ca="1">-(
_xlfn.IFS(
T727&lt;=入力項目!$S$11,0,
AND(T727&gt;=入力項目!$S$11+1,T727&lt;=3),IFERROR(VLOOKUP(入力項目!$S$12,子育て関連マスタ!$I$4:$M$5,4,FALSE),0),
AND(T727&gt;=4,T727&lt;=6),IFERROR(VLOOKUP(入力項目!$S$13,子育て関連マスタ!$I$9:$M$12,4,FALSE),0),
AND(T727&gt;=7,T727&lt;=12),IFERROR(VLOOKUP(入力項目!$S$14,子育て関連マスタ!$I$16:$M$17,4,FALSE),0),
AND(T727&gt;=13,T727&lt;=15),IFERROR(VLOOKUP(入力項目!$S$15,子育て関連マスタ!$I$21:$M$22,4,FALSE),0),
AND(T727&gt;=16,T727&lt;=18),IFERROR(VLOOKUP(入力項目!$S$16,子育て関連マスタ!$I$26:$M$28,4,FALSE),0),
AND(T727&gt;=19,T727&lt;=20,入力項目!$S$16="高専"),IFERROR(VLOOKUP(入力項目!$S$16,子育て関連マスタ!$I$26:$M$28,4,FALSE),0),
AND(T727&gt;=19,T727&lt;=20,入力項目!$S$16&lt;&gt;"高専"),IFERROR(VLOOKUP(入力項目!$S$17,子育て関連マスタ!$I$32:$M$37,4,FALSE),0),
AND(T727&gt;=21,T727&lt;=22,入力項目!$S$16="高専"),IFERROR(VLOOKUP(入力項目!$S$17,子育て関連マスタ!$I$32:$M$34,4,FALSE),0),
AND(T727&gt;=21,T727&lt;=22,入力項目!$S$16&lt;&gt;"高専"),IFERROR(VLOOKUP(入力項目!$S$17,子育て関連マスタ!$I$32:$M$34,4,FALSE),0),
T727&gt;=23,0
) +
IF($D727=4,
  IFERROR(_xlfn.IFS(
  T727&lt;=入力項目!$S$11,0,
  AND(T727=入力項目!$S$11),IFERROR(VLOOKUP(入力項目!$S$12,子育て関連マスタ!$I$4:$M$5,2,FALSE),0),
  AND(T727=4),IFERROR(VLOOKUP(入力項目!$S$13,子育て関連マスタ!$I$9:$M$12,2,FALSE),0),
  AND(T727=7),IFERROR(VLOOKUP(入力項目!$S$14,子育て関連マスタ!$I$16:$M$17,2,FALSE),0),
  AND(T727=13),IFERROR(VLOOKUP(入力項目!$S$15,子育て関連マスタ!$I$21:$M$22,2,FALSE),0),
  AND(T727=16),IFERROR(VLOOKUP(入力項目!$S$16,子育て関連マスタ!$I$26:$M$28,2,FALSE),0),
  AND(T727=19,入力項目!$S$16&lt;&gt;"高専"),IFERROR(VLOOKUP(入力項目!$S$17,子育て関連マスタ!$I$32:$M$37,2,FALSE),0),
  AND(T727=21,入力項目!$S$16="高専"),IFERROR(VLOOKUP(入力項目!$S$17,子育て関連マスタ!$I$32:$M$37,2,FALSE),0),
  T727&gt;=22,0
  ),0),0
) +
IF(AND(T727&gt;=1,T727&lt;=15),IF($D727=入力項目!$S$8,入力項目!$S$3,0),0) +
IF(AND(T727&gt;=1,T727&lt;=15),IF($D727=5,入力項目!$S$4,0),0) +
IF(AND(T727&gt;=1,T727&lt;=15),IF($D727=12,入力項目!$S$5,0),0) +
IF(AND(入力項目!$S$7=$A727,入力項目!$S$8=$D727),子育て関連マスタ!$C$14,0) +
IFERROR(IF(AND(YEAR(EDATE(DATE(入力項目!$S$7,入力項目!$S$8,1),1))=$A727,MONTH(EDATE(DATE(入力項目!$S$7,入力項目!$S$8,1),1))=$D727),子育て関連マスタ!$C$15,0),0) +
IF(AND(OR(T727=3,T727=5,T727=7),$D727=11),子育て関連マスタ!$C$17,0) +
IF(AND(T727=20,$D727=1),子育て関連マスタ!$C$18,0) +
IF(AND(T727=20,$D727=1),
IFERROR(_xlfn.IFS(
入力項目!$S$10="男",子育て関連マスタ!$C$18,
入力項目!$S$10="女",子育て関連マスタ!$C$19
),0),0
) +
IF(AND(T727&gt;=入力項目!$S$18,T727&lt;=入力項目!$S$19),入力項目!$S$20,0) +
IF(AND(T727&gt;=入力項目!$S$21,T727&lt;=入力項目!$S$22),入力項目!$S$23,0) +
IF(AND(T727&gt;=入力項目!$S$24,T727&lt;=入力項目!$S$25),入力項目!$S$26,0)
)</f>
        <v>0</v>
      </c>
      <c r="AI727">
        <f ca="1">-(
_xlfn.IFS(
U727&lt;=入力項目!$S$11,0,
AND(U727&gt;=入力項目!$S$11+1,U727&lt;=3),IFERROR(VLOOKUP(入力項目!$S$12,子育て関連マスタ!$I$4:$M$5,4,FALSE),0),
AND(U727&gt;=4,U727&lt;=6),IFERROR(VLOOKUP(入力項目!$S$13,子育て関連マスタ!$I$9:$M$12,4,FALSE),0),
AND(U727&gt;=7,U727&lt;=12),IFERROR(VLOOKUP(入力項目!$S$14,子育て関連マスタ!$I$16:$M$17,4,FALSE),0),
AND(U727&gt;=13,U727&lt;=15),IFERROR(VLOOKUP(入力項目!$S$15,子育て関連マスタ!$I$21:$M$22,4,FALSE),0),
AND(U727&gt;=16,U727&lt;=18),IFERROR(VLOOKUP(入力項目!$S$16,子育て関連マスタ!$I$26:$M$28,4,FALSE),0),
AND(U727&gt;=19,U727&lt;=20,入力項目!$S$16="高専"),IFERROR(VLOOKUP(入力項目!$S$16,子育て関連マスタ!$I$26:$M$28,4,FALSE),0),
AND(U727&gt;=19,U727&lt;=20,入力項目!$S$16&lt;&gt;"高専"),IFERROR(VLOOKUP(入力項目!$S$17,子育て関連マスタ!$I$32:$M$37,4,FALSE),0),
AND(U727&gt;=21,U727&lt;=22,入力項目!$S$16="高専"),IFERROR(VLOOKUP(入力項目!$S$17,子育て関連マスタ!$I$32:$M$34,4,FALSE),0),
AND(U727&gt;=21,U727&lt;=22,入力項目!$S$16&lt;&gt;"高専"),IFERROR(VLOOKUP(入力項目!$S$17,子育て関連マスタ!$I$32:$M$34,4,FALSE),0),
U727&gt;=23,0
) +
IF($D727=4,
  IFERROR(_xlfn.IFS(
  U727&lt;=入力項目!$S$11,0,
  AND(U727=入力項目!$S$11),IFERROR(VLOOKUP(入力項目!$S$12,子育て関連マスタ!$I$4:$M$5,2,FALSE),0),
  AND(U727=4),IFERROR(VLOOKUP(入力項目!$S$13,子育て関連マスタ!$I$9:$M$12,2,FALSE),0),
  AND(U727=7),IFERROR(VLOOKUP(入力項目!$S$14,子育て関連マスタ!$I$16:$M$17,2,FALSE),0),
  AND(U727=13),IFERROR(VLOOKUP(入力項目!$S$15,子育て関連マスタ!$I$21:$M$22,2,FALSE),0),
  AND(U727=16),IFERROR(VLOOKUP(入力項目!$S$16,子育て関連マスタ!$I$26:$M$28,2,FALSE),0),
  AND(U727=19,入力項目!$S$16&lt;&gt;"高専"),IFERROR(VLOOKUP(入力項目!$S$17,子育て関連マスタ!$I$32:$M$37,2,FALSE),0),
  AND(U727=21,入力項目!$S$16="高専"),IFERROR(VLOOKUP(入力項目!$S$17,子育て関連マスタ!$I$32:$M$37,2,FALSE),0),
  U727&gt;=22,0
  ),0),0
) +
IF(AND(U727&gt;=1,U727&lt;=15),IF($D727=入力項目!$S$8,入力項目!$S$3,0),0) +
IF(AND(U727&gt;=1,U727&lt;=15),IF($D727=5,入力項目!$S$4,0),0) +
IF(AND(U727&gt;=1,U727&lt;=15),IF($D727=12,入力項目!$S$5,0),0) +
IF(AND(入力項目!$S$7=$A727,入力項目!$S$8=$D727),子育て関連マスタ!$C$14,0) +
IFERROR(IF(AND(YEAR(EDATE(DATE(入力項目!$S$7,入力項目!$S$8,1),1))=$A727,MONTH(EDATE(DATE(入力項目!$S$7,入力項目!$S$8,1),1))=$D727),子育て関連マスタ!$C$15,0),0) +
IF(AND(OR(U727=3,U727=5,U727=7),$D727=11),子育て関連マスタ!$C$17,0) +
IF(AND(U727=20,$D727=1),子育て関連マスタ!$C$18,0) +
IF(AND(U727=20,$D727=1),
IFERROR(_xlfn.IFS(
入力項目!$S$10="男",子育て関連マスタ!$C$18,
入力項目!$S$10="女",子育て関連マスタ!$C$19
),0),0
) +
IF(AND(U727&gt;=入力項目!$S$18,U727&lt;=入力項目!$S$19),入力項目!$S$20,0) +
IF(AND(U727&gt;=入力項目!$S$21,U727&lt;=入力項目!$S$22),入力項目!$S$23,0) +
IF(AND(U727&gt;=入力項目!$S$24,U727&lt;=入力項目!$S$25),入力項目!$S$26,0)
)</f>
        <v>0</v>
      </c>
      <c r="AJ727" s="10">
        <f ca="1">-VLOOKUP($D727,月別収支!$A$2:$H$13,7,FALSE)</f>
        <v>-20000</v>
      </c>
    </row>
    <row r="728" spans="1:36" x14ac:dyDescent="0.4">
      <c r="A728">
        <f t="shared" ca="1" si="207"/>
        <v>2085</v>
      </c>
      <c r="B728">
        <f t="shared" ca="1" si="208"/>
        <v>2084</v>
      </c>
      <c r="C728">
        <f t="shared" ca="1" si="209"/>
        <v>61</v>
      </c>
      <c r="D728">
        <f t="shared" ca="1" si="210"/>
        <v>2</v>
      </c>
      <c r="E728" t="str">
        <f t="shared" ca="1" si="211"/>
        <v>2085年2月</v>
      </c>
      <c r="F728">
        <f ca="1">IF(OR(入力項目!$N$5&lt;$A728,AND(入力項目!$N$5=$A728,入力項目!$N$6&lt;$D728)),IF(F727=0,1,IF(G728=12,F727+1,F727)),0)</f>
        <v>60</v>
      </c>
      <c r="G728">
        <f ca="1">IF(OR(入力項目!$N$5&lt;$A728,AND(入力項目!$N$5=$A728,入力項目!$N$6&lt;$D728)),IF(G727=12,1,G727+1),0)</f>
        <v>4</v>
      </c>
      <c r="H728" t="str">
        <f t="shared" ca="1" si="212"/>
        <v>60_4</v>
      </c>
      <c r="I728">
        <f ca="1">IF(
  IFERROR(AND($C728&gt;0,MOD($C728,入力項目!$N$22)=0,$D728=入力項目!$N$23), FALSE),
  1,
  IF(
    AND(I727&gt;0,J727=12),
    IF(I727=入力項目!$N$28, 0, I727+1),
    I727
  )
)</f>
        <v>1</v>
      </c>
      <c r="J728">
        <f ca="1">IF($D728=入力項目!$N$23,1,IFERROR(J727+1,1))</f>
        <v>9</v>
      </c>
      <c r="K728" t="str">
        <f t="shared" ca="1" si="213"/>
        <v>1_9</v>
      </c>
      <c r="L728">
        <f ca="1">L727+IF(入力項目!$D$4=$D728,1,0)</f>
        <v>89</v>
      </c>
      <c r="M728" t="str">
        <f t="shared" ca="1" si="195"/>
        <v>89歳</v>
      </c>
      <c r="N728">
        <f t="shared" ca="1" si="199"/>
        <v>90</v>
      </c>
      <c r="O728" t="str">
        <f t="shared" ca="1" si="196"/>
        <v>90歳</v>
      </c>
      <c r="P728">
        <f t="shared" ca="1" si="214"/>
        <v>64</v>
      </c>
      <c r="Q728">
        <f t="shared" ca="1" si="215"/>
        <v>62</v>
      </c>
      <c r="R728">
        <f t="shared" ca="1" si="216"/>
        <v>2085</v>
      </c>
      <c r="S728">
        <f t="shared" ca="1" si="217"/>
        <v>2085</v>
      </c>
      <c r="T728">
        <f t="shared" ca="1" si="218"/>
        <v>2085</v>
      </c>
      <c r="U728">
        <f t="shared" ca="1" si="219"/>
        <v>2085</v>
      </c>
      <c r="V728" s="10">
        <f t="shared" ca="1" si="220"/>
        <v>51165925</v>
      </c>
      <c r="W728" s="10">
        <f ca="1">IF($L728&lt;その他マスタ!$B$1,VLOOKUP($D728,月別収支!$A$2:$H$13,2,FALSE),その他マスタ!$B$3)+IF(AND($L728=その他マスタ!$B$1,入力項目!$I$9="あり",$D728=入力項目!$D$4),その他マスタ!$B$2,0)</f>
        <v>150000</v>
      </c>
      <c r="X728" s="10">
        <f ca="1">-IF(入力項目!$K$5=TRUE,
IF($F728+$G728&lt;3,VLOOKUP($D728,月別収支!$A$2:$H$13,8,FALSE),0)+IFERROR(VLOOKUP($H728,住宅ローン計算!C:P,13,FALSE),0)+IF($F728&gt;1,IF(OR($G728=3,$G728=6,$G728=9,$G728=12),ROUNDUP(入力項目!$N$18/4,0),0),0),
VLOOKUP($D728,月別収支!$A$2:$H$13,8,FALSE))</f>
        <v>0</v>
      </c>
      <c r="Y728" s="10">
        <f ca="1">-VLOOKUP($D728,月別収支!$A$2:$H$13,3,FALSE)</f>
        <v>-75000</v>
      </c>
      <c r="Z728" s="10">
        <f ca="1">-VLOOKUP($D728,月別収支!$A$2:$H$13,4,FALSE)</f>
        <v>-27000</v>
      </c>
      <c r="AA728" s="10">
        <f ca="1">-VLOOKUP($D728,月別収支!$A$2:$H$13,6,FALSE)</f>
        <v>-10000</v>
      </c>
      <c r="AB728" s="10">
        <f ca="1">-(
VLOOKUP($D728,月別収支!$A$2:$H$13,5,FALSE)+IF(AND(入力項目!$I$27&lt;=$A728,ISEVEN($A728-入力項目!$I$27),入力項目!$I$28=$D728),入力項目!$I$26,0)
+IF(入力項目!$K$26=TRUE,
IFERROR(VLOOKUP($K728,マイカーローン計算!C:P,13,FALSE),0),
IFERROR(
  IF(AND($C728&gt;0,MOD($C728,入力項目!$N$22)=0,$D728=入力項目!$N$23),入力項目!$N$24,0),
 0
)
)
)</f>
        <v>-20000</v>
      </c>
      <c r="AC728" s="10">
        <f ca="1">-IF($A728&lt;入力項目!$N$33,入力項目!$N$35,IF(AND($A728=入力項目!$N$33,$D728&lt;=入力項目!$N$34),入力項目!$N$35,0))</f>
        <v>0</v>
      </c>
      <c r="AD728">
        <f ca="1">-(
_xlfn.IFS(
P728&lt;=入力項目!$S$11,0,
AND(P728&gt;=入力項目!$S$11+1,P728&lt;=3),IFERROR(VLOOKUP(入力項目!$S$12,子育て関連マスタ!$I$4:$M$5,4,FALSE),0),
AND(P728&gt;=4,P728&lt;=6),IFERROR(VLOOKUP(入力項目!$S$13,子育て関連マスタ!$I$9:$M$12,4,FALSE),0),
AND(P728&gt;=7,P728&lt;=12),IFERROR(VLOOKUP(入力項目!$S$14,子育て関連マスタ!$I$16:$M$17,4,FALSE),0),
AND(P728&gt;=13,P728&lt;=15),IFERROR(VLOOKUP(入力項目!$S$15,子育て関連マスタ!$I$21:$M$22,4,FALSE),0),
AND(P728&gt;=16,P728&lt;=18),IFERROR(VLOOKUP(入力項目!$S$16,子育て関連マスタ!$I$26:$M$28,4,FALSE),0),
AND(P728&gt;=19,P728&lt;=20,入力項目!$S$16="高専"),IFERROR(VLOOKUP(入力項目!$S$16,子育て関連マスタ!$I$26:$M$28,4,FALSE),0),
AND(P728&gt;=19,P728&lt;=20,入力項目!$S$16&lt;&gt;"高専"),IFERROR(VLOOKUP(入力項目!$S$17,子育て関連マスタ!$I$32:$M$37,4,FALSE),0),
AND(P728&gt;=21,P728&lt;=22,入力項目!$S$16="高専"),IFERROR(VLOOKUP(入力項目!$S$17,子育て関連マスタ!$I$32:$M$34,4,FALSE),0),
AND(P728&gt;=21,P728&lt;=22,入力項目!$S$16&lt;&gt;"高専"),IFERROR(VLOOKUP(入力項目!$S$17,子育て関連マスタ!$I$32:$M$34,4,FALSE),0),
P728&gt;=23,0
) +
IF($D728=4,
  IFERROR(_xlfn.IFS(
  P728&lt;=入力項目!$S$11,0,
  AND(P728=入力項目!$S$11),IFERROR(VLOOKUP(入力項目!$S$12,子育て関連マスタ!$I$4:$M$5,2,FALSE),0),
  AND(P728=4),IFERROR(VLOOKUP(入力項目!$S$13,子育て関連マスタ!$I$9:$M$12,2,FALSE),0),
  AND(P728=7),IFERROR(VLOOKUP(入力項目!$S$14,子育て関連マスタ!$I$16:$M$17,2,FALSE),0),
  AND(P728=13),IFERROR(VLOOKUP(入力項目!$S$15,子育て関連マスタ!$I$21:$M$22,2,FALSE),0),
  AND(P728=16),IFERROR(VLOOKUP(入力項目!$S$16,子育て関連マスタ!$I$26:$M$28,2,FALSE),0),
  AND(P728=19,入力項目!$S$16&lt;&gt;"高専"),IFERROR(VLOOKUP(入力項目!$S$17,子育て関連マスタ!$I$32:$M$37,2,FALSE),0),
  AND(P728=21,入力項目!$S$16="高専"),IFERROR(VLOOKUP(入力項目!$S$17,子育て関連マスタ!$I$32:$M$37,2,FALSE),0),
  P728&gt;=22,0
  ),0),0
) +
IF(AND(P728&gt;=1,P728&lt;=15),IF($D728=入力項目!$S$8,入力項目!$S$3,0),0) +
IF(AND(P728&gt;=1,P728&lt;=15),IF($D728=5,入力項目!$S$4,0),0) +
IF(AND(P728&gt;=1,P728&lt;=15),IF($D728=12,入力項目!$S$5,0),0) +
IF(AND(入力項目!$S$7=$A728,入力項目!$S$8=$D728),子育て関連マスタ!$C$14,0) +
IFERROR(IF(AND(YEAR(EDATE(DATE(入力項目!$S$7,入力項目!$S$8,1),1))=$A728,MONTH(EDATE(DATE(入力項目!$S$7,入力項目!$S$8,1),1))=$D728),子育て関連マスタ!$C$15,0),0) +
IF(AND(OR(P728=3,P728=5,P728=7),$D728=11),子育て関連マスタ!$C$17,0) +
IF(AND(P728=20,$D728=1),子育て関連マスタ!$C$18,0) +
IF(AND(P728=20,$D728=1),
IFERROR(_xlfn.IFS(
入力項目!$S$10="男",子育て関連マスタ!$C$18,
入力項目!$S$10="女",子育て関連マスタ!$C$19
),0),0
) +
IF(AND(P728&gt;=入力項目!$S$18,P728&lt;=入力項目!$S$19),入力項目!$S$20,0) +
IF(AND(P728&gt;=入力項目!$S$21,P728&lt;=入力項目!$S$22),入力項目!$S$23,0) +
IF(AND(P728&gt;=入力項目!$S$24,P728&lt;=入力項目!$S$25),入力項目!$S$26,0)
)</f>
        <v>0</v>
      </c>
      <c r="AE728">
        <f ca="1">-(
_xlfn.IFS(
Q728&lt;=入力項目!$S$11,0,
AND(Q728&gt;=入力項目!$S$11+1,Q728&lt;=3),IFERROR(VLOOKUP(入力項目!$S$12,子育て関連マスタ!$I$4:$M$5,4,FALSE),0),
AND(Q728&gt;=4,Q728&lt;=6),IFERROR(VLOOKUP(入力項目!$S$13,子育て関連マスタ!$I$9:$M$12,4,FALSE),0),
AND(Q728&gt;=7,Q728&lt;=12),IFERROR(VLOOKUP(入力項目!$S$14,子育て関連マスタ!$I$16:$M$17,4,FALSE),0),
AND(Q728&gt;=13,Q728&lt;=15),IFERROR(VLOOKUP(入力項目!$S$15,子育て関連マスタ!$I$21:$M$22,4,FALSE),0),
AND(Q728&gt;=16,Q728&lt;=18),IFERROR(VLOOKUP(入力項目!$S$16,子育て関連マスタ!$I$26:$M$28,4,FALSE),0),
AND(Q728&gt;=19,Q728&lt;=20,入力項目!$S$16="高専"),IFERROR(VLOOKUP(入力項目!$S$16,子育て関連マスタ!$I$26:$M$28,4,FALSE),0),
AND(Q728&gt;=19,Q728&lt;=20,入力項目!$S$16&lt;&gt;"高専"),IFERROR(VLOOKUP(入力項目!$S$17,子育て関連マスタ!$I$32:$M$37,4,FALSE),0),
AND(Q728&gt;=21,Q728&lt;=22,入力項目!$S$16="高専"),IFERROR(VLOOKUP(入力項目!$S$17,子育て関連マスタ!$I$32:$M$34,4,FALSE),0),
AND(Q728&gt;=21,Q728&lt;=22,入力項目!$S$16&lt;&gt;"高専"),IFERROR(VLOOKUP(入力項目!$S$17,子育て関連マスタ!$I$32:$M$34,4,FALSE),0),
Q728&gt;=23,0
) +
IF($D728=4,
  IFERROR(_xlfn.IFS(
  Q728&lt;=入力項目!$S$11,0,
  AND(Q728=入力項目!$S$11),IFERROR(VLOOKUP(入力項目!$S$12,子育て関連マスタ!$I$4:$M$5,2,FALSE),0),
  AND(Q728=4),IFERROR(VLOOKUP(入力項目!$S$13,子育て関連マスタ!$I$9:$M$12,2,FALSE),0),
  AND(Q728=7),IFERROR(VLOOKUP(入力項目!$S$14,子育て関連マスタ!$I$16:$M$17,2,FALSE),0),
  AND(Q728=13),IFERROR(VLOOKUP(入力項目!$S$15,子育て関連マスタ!$I$21:$M$22,2,FALSE),0),
  AND(Q728=16),IFERROR(VLOOKUP(入力項目!$S$16,子育て関連マスタ!$I$26:$M$28,2,FALSE),0),
  AND(Q728=19,入力項目!$S$16&lt;&gt;"高専"),IFERROR(VLOOKUP(入力項目!$S$17,子育て関連マスタ!$I$32:$M$37,2,FALSE),0),
  AND(Q728=21,入力項目!$S$16="高専"),IFERROR(VLOOKUP(入力項目!$S$17,子育て関連マスタ!$I$32:$M$37,2,FALSE),0),
  Q728&gt;=22,0
  ),0),0
) +
IF(AND(Q728&gt;=1,Q728&lt;=15),IF($D728=入力項目!$S$8,入力項目!$S$3,0),0) +
IF(AND(Q728&gt;=1,Q728&lt;=15),IF($D728=5,入力項目!$S$4,0),0) +
IF(AND(Q728&gt;=1,Q728&lt;=15),IF($D728=12,入力項目!$S$5,0),0) +
IF(AND(入力項目!$S$7=$A728,入力項目!$S$8=$D728),子育て関連マスタ!$C$14,0) +
IFERROR(IF(AND(YEAR(EDATE(DATE(入力項目!$S$7,入力項目!$S$8,1),1))=$A728,MONTH(EDATE(DATE(入力項目!$S$7,入力項目!$S$8,1),1))=$D728),子育て関連マスタ!$C$15,0),0) +
IF(AND(OR(Q728=3,Q728=5,Q728=7),$D728=11),子育て関連マスタ!$C$17,0) +
IF(AND(Q728=20,$D728=1),子育て関連マスタ!$C$18,0) +
IF(AND(Q728=20,$D728=1),
IFERROR(_xlfn.IFS(
入力項目!$S$10="男",子育て関連マスタ!$C$18,
入力項目!$S$10="女",子育て関連マスタ!$C$19
),0),0
) +
IF(AND(Q728&gt;=入力項目!$S$18,Q728&lt;=入力項目!$S$19),入力項目!$S$20,0) +
IF(AND(Q728&gt;=入力項目!$S$21,Q728&lt;=入力項目!$S$22),入力項目!$S$23,0) +
IF(AND(Q728&gt;=入力項目!$S$24,Q728&lt;=入力項目!$S$25),入力項目!$S$26,0)
)</f>
        <v>0</v>
      </c>
      <c r="AF728">
        <f ca="1">-(
_xlfn.IFS(
R728&lt;=入力項目!$S$11,0,
AND(R728&gt;=入力項目!$S$11+1,R728&lt;=3),IFERROR(VLOOKUP(入力項目!$S$12,子育て関連マスタ!$I$4:$M$5,4,FALSE),0),
AND(R728&gt;=4,R728&lt;=6),IFERROR(VLOOKUP(入力項目!$S$13,子育て関連マスタ!$I$9:$M$12,4,FALSE),0),
AND(R728&gt;=7,R728&lt;=12),IFERROR(VLOOKUP(入力項目!$S$14,子育て関連マスタ!$I$16:$M$17,4,FALSE),0),
AND(R728&gt;=13,R728&lt;=15),IFERROR(VLOOKUP(入力項目!$S$15,子育て関連マスタ!$I$21:$M$22,4,FALSE),0),
AND(R728&gt;=16,R728&lt;=18),IFERROR(VLOOKUP(入力項目!$S$16,子育て関連マスタ!$I$26:$M$28,4,FALSE),0),
AND(R728&gt;=19,R728&lt;=20,入力項目!$S$16="高専"),IFERROR(VLOOKUP(入力項目!$S$16,子育て関連マスタ!$I$26:$M$28,4,FALSE),0),
AND(R728&gt;=19,R728&lt;=20,入力項目!$S$16&lt;&gt;"高専"),IFERROR(VLOOKUP(入力項目!$S$17,子育て関連マスタ!$I$32:$M$37,4,FALSE),0),
AND(R728&gt;=21,R728&lt;=22,入力項目!$S$16="高専"),IFERROR(VLOOKUP(入力項目!$S$17,子育て関連マスタ!$I$32:$M$34,4,FALSE),0),
AND(R728&gt;=21,R728&lt;=22,入力項目!$S$16&lt;&gt;"高専"),IFERROR(VLOOKUP(入力項目!$S$17,子育て関連マスタ!$I$32:$M$34,4,FALSE),0),
R728&gt;=23,0
) +
IF($D728=4,
  IFERROR(_xlfn.IFS(
  R728&lt;=入力項目!$S$11,0,
  AND(R728=入力項目!$S$11),IFERROR(VLOOKUP(入力項目!$S$12,子育て関連マスタ!$I$4:$M$5,2,FALSE),0),
  AND(R728=4),IFERROR(VLOOKUP(入力項目!$S$13,子育て関連マスタ!$I$9:$M$12,2,FALSE),0),
  AND(R728=7),IFERROR(VLOOKUP(入力項目!$S$14,子育て関連マスタ!$I$16:$M$17,2,FALSE),0),
  AND(R728=13),IFERROR(VLOOKUP(入力項目!$S$15,子育て関連マスタ!$I$21:$M$22,2,FALSE),0),
  AND(R728=16),IFERROR(VLOOKUP(入力項目!$S$16,子育て関連マスタ!$I$26:$M$28,2,FALSE),0),
  AND(R728=19,入力項目!$S$16&lt;&gt;"高専"),IFERROR(VLOOKUP(入力項目!$S$17,子育て関連マスタ!$I$32:$M$37,2,FALSE),0),
  AND(R728=21,入力項目!$S$16="高専"),IFERROR(VLOOKUP(入力項目!$S$17,子育て関連マスタ!$I$32:$M$37,2,FALSE),0),
  R728&gt;=22,0
  ),0),0
) +
IF(AND(R728&gt;=1,R728&lt;=15),IF($D728=入力項目!$S$8,入力項目!$S$3,0),0) +
IF(AND(R728&gt;=1,R728&lt;=15),IF($D728=5,入力項目!$S$4,0),0) +
IF(AND(R728&gt;=1,R728&lt;=15),IF($D728=12,入力項目!$S$5,0),0) +
IF(AND(入力項目!$S$7=$A728,入力項目!$S$8=$D728),子育て関連マスタ!$C$14,0) +
IFERROR(IF(AND(YEAR(EDATE(DATE(入力項目!$S$7,入力項目!$S$8,1),1))=$A728,MONTH(EDATE(DATE(入力項目!$S$7,入力項目!$S$8,1),1))=$D728),子育て関連マスタ!$C$15,0),0) +
IF(AND(OR(R728=3,R728=5,R728=7),$D728=11),子育て関連マスタ!$C$17,0) +
IF(AND(R728=20,$D728=1),子育て関連マスタ!$C$18,0) +
IF(AND(R728=20,$D728=1),
IFERROR(_xlfn.IFS(
入力項目!$S$10="男",子育て関連マスタ!$C$18,
入力項目!$S$10="女",子育て関連マスタ!$C$19
),0),0
) +
IF(AND(R728&gt;=入力項目!$S$18,R728&lt;=入力項目!$S$19),入力項目!$S$20,0) +
IF(AND(R728&gt;=入力項目!$S$21,R728&lt;=入力項目!$S$22),入力項目!$S$23,0) +
IF(AND(R728&gt;=入力項目!$S$24,R728&lt;=入力項目!$S$25),入力項目!$S$26,0)
)</f>
        <v>0</v>
      </c>
      <c r="AG728">
        <f ca="1">-(
_xlfn.IFS(
S728&lt;=入力項目!$S$11,0,
AND(S728&gt;=入力項目!$S$11+1,S728&lt;=3),IFERROR(VLOOKUP(入力項目!$S$12,子育て関連マスタ!$I$4:$M$5,4,FALSE),0),
AND(S728&gt;=4,S728&lt;=6),IFERROR(VLOOKUP(入力項目!$S$13,子育て関連マスタ!$I$9:$M$12,4,FALSE),0),
AND(S728&gt;=7,S728&lt;=12),IFERROR(VLOOKUP(入力項目!$S$14,子育て関連マスタ!$I$16:$M$17,4,FALSE),0),
AND(S728&gt;=13,S728&lt;=15),IFERROR(VLOOKUP(入力項目!$S$15,子育て関連マスタ!$I$21:$M$22,4,FALSE),0),
AND(S728&gt;=16,S728&lt;=18),IFERROR(VLOOKUP(入力項目!$S$16,子育て関連マスタ!$I$26:$M$28,4,FALSE),0),
AND(S728&gt;=19,S728&lt;=20,入力項目!$S$16="高専"),IFERROR(VLOOKUP(入力項目!$S$16,子育て関連マスタ!$I$26:$M$28,4,FALSE),0),
AND(S728&gt;=19,S728&lt;=20,入力項目!$S$16&lt;&gt;"高専"),IFERROR(VLOOKUP(入力項目!$S$17,子育て関連マスタ!$I$32:$M$37,4,FALSE),0),
AND(S728&gt;=21,S728&lt;=22,入力項目!$S$16="高専"),IFERROR(VLOOKUP(入力項目!$S$17,子育て関連マスタ!$I$32:$M$34,4,FALSE),0),
AND(S728&gt;=21,S728&lt;=22,入力項目!$S$16&lt;&gt;"高専"),IFERROR(VLOOKUP(入力項目!$S$17,子育て関連マスタ!$I$32:$M$34,4,FALSE),0),
S728&gt;=23,0
) +
IF($D728=4,
  IFERROR(_xlfn.IFS(
  S728&lt;=入力項目!$S$11,0,
  AND(S728=入力項目!$S$11),IFERROR(VLOOKUP(入力項目!$S$12,子育て関連マスタ!$I$4:$M$5,2,FALSE),0),
  AND(S728=4),IFERROR(VLOOKUP(入力項目!$S$13,子育て関連マスタ!$I$9:$M$12,2,FALSE),0),
  AND(S728=7),IFERROR(VLOOKUP(入力項目!$S$14,子育て関連マスタ!$I$16:$M$17,2,FALSE),0),
  AND(S728=13),IFERROR(VLOOKUP(入力項目!$S$15,子育て関連マスタ!$I$21:$M$22,2,FALSE),0),
  AND(S728=16),IFERROR(VLOOKUP(入力項目!$S$16,子育て関連マスタ!$I$26:$M$28,2,FALSE),0),
  AND(S728=19,入力項目!$S$16&lt;&gt;"高専"),IFERROR(VLOOKUP(入力項目!$S$17,子育て関連マスタ!$I$32:$M$37,2,FALSE),0),
  AND(S728=21,入力項目!$S$16="高専"),IFERROR(VLOOKUP(入力項目!$S$17,子育て関連マスタ!$I$32:$M$37,2,FALSE),0),
  S728&gt;=22,0
  ),0),0
) +
IF(AND(S728&gt;=1,S728&lt;=15),IF($D728=入力項目!$S$8,入力項目!$S$3,0),0) +
IF(AND(S728&gt;=1,S728&lt;=15),IF($D728=5,入力項目!$S$4,0),0) +
IF(AND(S728&gt;=1,S728&lt;=15),IF($D728=12,入力項目!$S$5,0),0) +
IF(AND(入力項目!$S$7=$A728,入力項目!$S$8=$D728),子育て関連マスタ!$C$14,0) +
IFERROR(IF(AND(YEAR(EDATE(DATE(入力項目!$S$7,入力項目!$S$8,1),1))=$A728,MONTH(EDATE(DATE(入力項目!$S$7,入力項目!$S$8,1),1))=$D728),子育て関連マスタ!$C$15,0),0) +
IF(AND(OR(S728=3,S728=5,S728=7),$D728=11),子育て関連マスタ!$C$17,0) +
IF(AND(S728=20,$D728=1),子育て関連マスタ!$C$18,0) +
IF(AND(S728=20,$D728=1),
IFERROR(_xlfn.IFS(
入力項目!$S$10="男",子育て関連マスタ!$C$18,
入力項目!$S$10="女",子育て関連マスタ!$C$19
),0),0
) +
IF(AND(S728&gt;=入力項目!$S$18,S728&lt;=入力項目!$S$19),入力項目!$S$20,0) +
IF(AND(S728&gt;=入力項目!$S$21,S728&lt;=入力項目!$S$22),入力項目!$S$23,0) +
IF(AND(S728&gt;=入力項目!$S$24,S728&lt;=入力項目!$S$25),入力項目!$S$26,0)
)</f>
        <v>0</v>
      </c>
      <c r="AH728">
        <f ca="1">-(
_xlfn.IFS(
T728&lt;=入力項目!$S$11,0,
AND(T728&gt;=入力項目!$S$11+1,T728&lt;=3),IFERROR(VLOOKUP(入力項目!$S$12,子育て関連マスタ!$I$4:$M$5,4,FALSE),0),
AND(T728&gt;=4,T728&lt;=6),IFERROR(VLOOKUP(入力項目!$S$13,子育て関連マスタ!$I$9:$M$12,4,FALSE),0),
AND(T728&gt;=7,T728&lt;=12),IFERROR(VLOOKUP(入力項目!$S$14,子育て関連マスタ!$I$16:$M$17,4,FALSE),0),
AND(T728&gt;=13,T728&lt;=15),IFERROR(VLOOKUP(入力項目!$S$15,子育て関連マスタ!$I$21:$M$22,4,FALSE),0),
AND(T728&gt;=16,T728&lt;=18),IFERROR(VLOOKUP(入力項目!$S$16,子育て関連マスタ!$I$26:$M$28,4,FALSE),0),
AND(T728&gt;=19,T728&lt;=20,入力項目!$S$16="高専"),IFERROR(VLOOKUP(入力項目!$S$16,子育て関連マスタ!$I$26:$M$28,4,FALSE),0),
AND(T728&gt;=19,T728&lt;=20,入力項目!$S$16&lt;&gt;"高専"),IFERROR(VLOOKUP(入力項目!$S$17,子育て関連マスタ!$I$32:$M$37,4,FALSE),0),
AND(T728&gt;=21,T728&lt;=22,入力項目!$S$16="高専"),IFERROR(VLOOKUP(入力項目!$S$17,子育て関連マスタ!$I$32:$M$34,4,FALSE),0),
AND(T728&gt;=21,T728&lt;=22,入力項目!$S$16&lt;&gt;"高専"),IFERROR(VLOOKUP(入力項目!$S$17,子育て関連マスタ!$I$32:$M$34,4,FALSE),0),
T728&gt;=23,0
) +
IF($D728=4,
  IFERROR(_xlfn.IFS(
  T728&lt;=入力項目!$S$11,0,
  AND(T728=入力項目!$S$11),IFERROR(VLOOKUP(入力項目!$S$12,子育て関連マスタ!$I$4:$M$5,2,FALSE),0),
  AND(T728=4),IFERROR(VLOOKUP(入力項目!$S$13,子育て関連マスタ!$I$9:$M$12,2,FALSE),0),
  AND(T728=7),IFERROR(VLOOKUP(入力項目!$S$14,子育て関連マスタ!$I$16:$M$17,2,FALSE),0),
  AND(T728=13),IFERROR(VLOOKUP(入力項目!$S$15,子育て関連マスタ!$I$21:$M$22,2,FALSE),0),
  AND(T728=16),IFERROR(VLOOKUP(入力項目!$S$16,子育て関連マスタ!$I$26:$M$28,2,FALSE),0),
  AND(T728=19,入力項目!$S$16&lt;&gt;"高専"),IFERROR(VLOOKUP(入力項目!$S$17,子育て関連マスタ!$I$32:$M$37,2,FALSE),0),
  AND(T728=21,入力項目!$S$16="高専"),IFERROR(VLOOKUP(入力項目!$S$17,子育て関連マスタ!$I$32:$M$37,2,FALSE),0),
  T728&gt;=22,0
  ),0),0
) +
IF(AND(T728&gt;=1,T728&lt;=15),IF($D728=入力項目!$S$8,入力項目!$S$3,0),0) +
IF(AND(T728&gt;=1,T728&lt;=15),IF($D728=5,入力項目!$S$4,0),0) +
IF(AND(T728&gt;=1,T728&lt;=15),IF($D728=12,入力項目!$S$5,0),0) +
IF(AND(入力項目!$S$7=$A728,入力項目!$S$8=$D728),子育て関連マスタ!$C$14,0) +
IFERROR(IF(AND(YEAR(EDATE(DATE(入力項目!$S$7,入力項目!$S$8,1),1))=$A728,MONTH(EDATE(DATE(入力項目!$S$7,入力項目!$S$8,1),1))=$D728),子育て関連マスタ!$C$15,0),0) +
IF(AND(OR(T728=3,T728=5,T728=7),$D728=11),子育て関連マスタ!$C$17,0) +
IF(AND(T728=20,$D728=1),子育て関連マスタ!$C$18,0) +
IF(AND(T728=20,$D728=1),
IFERROR(_xlfn.IFS(
入力項目!$S$10="男",子育て関連マスタ!$C$18,
入力項目!$S$10="女",子育て関連マスタ!$C$19
),0),0
) +
IF(AND(T728&gt;=入力項目!$S$18,T728&lt;=入力項目!$S$19),入力項目!$S$20,0) +
IF(AND(T728&gt;=入力項目!$S$21,T728&lt;=入力項目!$S$22),入力項目!$S$23,0) +
IF(AND(T728&gt;=入力項目!$S$24,T728&lt;=入力項目!$S$25),入力項目!$S$26,0)
)</f>
        <v>0</v>
      </c>
      <c r="AI728">
        <f ca="1">-(
_xlfn.IFS(
U728&lt;=入力項目!$S$11,0,
AND(U728&gt;=入力項目!$S$11+1,U728&lt;=3),IFERROR(VLOOKUP(入力項目!$S$12,子育て関連マスタ!$I$4:$M$5,4,FALSE),0),
AND(U728&gt;=4,U728&lt;=6),IFERROR(VLOOKUP(入力項目!$S$13,子育て関連マスタ!$I$9:$M$12,4,FALSE),0),
AND(U728&gt;=7,U728&lt;=12),IFERROR(VLOOKUP(入力項目!$S$14,子育て関連マスタ!$I$16:$M$17,4,FALSE),0),
AND(U728&gt;=13,U728&lt;=15),IFERROR(VLOOKUP(入力項目!$S$15,子育て関連マスタ!$I$21:$M$22,4,FALSE),0),
AND(U728&gt;=16,U728&lt;=18),IFERROR(VLOOKUP(入力項目!$S$16,子育て関連マスタ!$I$26:$M$28,4,FALSE),0),
AND(U728&gt;=19,U728&lt;=20,入力項目!$S$16="高専"),IFERROR(VLOOKUP(入力項目!$S$16,子育て関連マスタ!$I$26:$M$28,4,FALSE),0),
AND(U728&gt;=19,U728&lt;=20,入力項目!$S$16&lt;&gt;"高専"),IFERROR(VLOOKUP(入力項目!$S$17,子育て関連マスタ!$I$32:$M$37,4,FALSE),0),
AND(U728&gt;=21,U728&lt;=22,入力項目!$S$16="高専"),IFERROR(VLOOKUP(入力項目!$S$17,子育て関連マスタ!$I$32:$M$34,4,FALSE),0),
AND(U728&gt;=21,U728&lt;=22,入力項目!$S$16&lt;&gt;"高専"),IFERROR(VLOOKUP(入力項目!$S$17,子育て関連マスタ!$I$32:$M$34,4,FALSE),0),
U728&gt;=23,0
) +
IF($D728=4,
  IFERROR(_xlfn.IFS(
  U728&lt;=入力項目!$S$11,0,
  AND(U728=入力項目!$S$11),IFERROR(VLOOKUP(入力項目!$S$12,子育て関連マスタ!$I$4:$M$5,2,FALSE),0),
  AND(U728=4),IFERROR(VLOOKUP(入力項目!$S$13,子育て関連マスタ!$I$9:$M$12,2,FALSE),0),
  AND(U728=7),IFERROR(VLOOKUP(入力項目!$S$14,子育て関連マスタ!$I$16:$M$17,2,FALSE),0),
  AND(U728=13),IFERROR(VLOOKUP(入力項目!$S$15,子育て関連マスタ!$I$21:$M$22,2,FALSE),0),
  AND(U728=16),IFERROR(VLOOKUP(入力項目!$S$16,子育て関連マスタ!$I$26:$M$28,2,FALSE),0),
  AND(U728=19,入力項目!$S$16&lt;&gt;"高専"),IFERROR(VLOOKUP(入力項目!$S$17,子育て関連マスタ!$I$32:$M$37,2,FALSE),0),
  AND(U728=21,入力項目!$S$16="高専"),IFERROR(VLOOKUP(入力項目!$S$17,子育て関連マスタ!$I$32:$M$37,2,FALSE),0),
  U728&gt;=22,0
  ),0),0
) +
IF(AND(U728&gt;=1,U728&lt;=15),IF($D728=入力項目!$S$8,入力項目!$S$3,0),0) +
IF(AND(U728&gt;=1,U728&lt;=15),IF($D728=5,入力項目!$S$4,0),0) +
IF(AND(U728&gt;=1,U728&lt;=15),IF($D728=12,入力項目!$S$5,0),0) +
IF(AND(入力項目!$S$7=$A728,入力項目!$S$8=$D728),子育て関連マスタ!$C$14,0) +
IFERROR(IF(AND(YEAR(EDATE(DATE(入力項目!$S$7,入力項目!$S$8,1),1))=$A728,MONTH(EDATE(DATE(入力項目!$S$7,入力項目!$S$8,1),1))=$D728),子育て関連マスタ!$C$15,0),0) +
IF(AND(OR(U728=3,U728=5,U728=7),$D728=11),子育て関連マスタ!$C$17,0) +
IF(AND(U728=20,$D728=1),子育て関連マスタ!$C$18,0) +
IF(AND(U728=20,$D728=1),
IFERROR(_xlfn.IFS(
入力項目!$S$10="男",子育て関連マスタ!$C$18,
入力項目!$S$10="女",子育て関連マスタ!$C$19
),0),0
) +
IF(AND(U728&gt;=入力項目!$S$18,U728&lt;=入力項目!$S$19),入力項目!$S$20,0) +
IF(AND(U728&gt;=入力項目!$S$21,U728&lt;=入力項目!$S$22),入力項目!$S$23,0) +
IF(AND(U728&gt;=入力項目!$S$24,U728&lt;=入力項目!$S$25),入力項目!$S$26,0)
)</f>
        <v>0</v>
      </c>
      <c r="AJ728" s="10">
        <f ca="1">-VLOOKUP($D728,月別収支!$A$2:$H$13,7,FALSE)</f>
        <v>-20000</v>
      </c>
    </row>
    <row r="729" spans="1:36" x14ac:dyDescent="0.4">
      <c r="A729">
        <f t="shared" ca="1" si="207"/>
        <v>2085</v>
      </c>
      <c r="B729">
        <f t="shared" ca="1" si="208"/>
        <v>2084</v>
      </c>
      <c r="C729">
        <f t="shared" ca="1" si="209"/>
        <v>61</v>
      </c>
      <c r="D729">
        <f t="shared" ca="1" si="210"/>
        <v>3</v>
      </c>
      <c r="E729" t="str">
        <f t="shared" ca="1" si="211"/>
        <v>2085年3月</v>
      </c>
      <c r="F729">
        <f ca="1">IF(OR(入力項目!$N$5&lt;$A729,AND(入力項目!$N$5=$A729,入力項目!$N$6&lt;$D729)),IF(F728=0,1,IF(G729=12,F728+1,F728)),0)</f>
        <v>60</v>
      </c>
      <c r="G729">
        <f ca="1">IF(OR(入力項目!$N$5&lt;$A729,AND(入力項目!$N$5=$A729,入力項目!$N$6&lt;$D729)),IF(G728=12,1,G728+1),0)</f>
        <v>5</v>
      </c>
      <c r="H729" t="str">
        <f t="shared" ca="1" si="212"/>
        <v>60_5</v>
      </c>
      <c r="I729">
        <f ca="1">IF(
  IFERROR(AND($C729&gt;0,MOD($C729,入力項目!$N$22)=0,$D729=入力項目!$N$23), FALSE),
  1,
  IF(
    AND(I728&gt;0,J728=12),
    IF(I728=入力項目!$N$28, 0, I728+1),
    I728
  )
)</f>
        <v>1</v>
      </c>
      <c r="J729">
        <f ca="1">IF($D729=入力項目!$N$23,1,IFERROR(J728+1,1))</f>
        <v>10</v>
      </c>
      <c r="K729" t="str">
        <f t="shared" ca="1" si="213"/>
        <v>1_10</v>
      </c>
      <c r="L729">
        <f ca="1">L728+IF(入力項目!$D$4=$D729,1,0)</f>
        <v>89</v>
      </c>
      <c r="M729" t="str">
        <f t="shared" ca="1" si="195"/>
        <v>89歳</v>
      </c>
      <c r="N729">
        <f t="shared" ca="1" si="199"/>
        <v>90</v>
      </c>
      <c r="O729" t="str">
        <f t="shared" ca="1" si="196"/>
        <v>90歳</v>
      </c>
      <c r="P729">
        <f t="shared" ca="1" si="214"/>
        <v>64</v>
      </c>
      <c r="Q729">
        <f t="shared" ca="1" si="215"/>
        <v>62</v>
      </c>
      <c r="R729">
        <f t="shared" ca="1" si="216"/>
        <v>2085</v>
      </c>
      <c r="S729">
        <f t="shared" ca="1" si="217"/>
        <v>2085</v>
      </c>
      <c r="T729">
        <f t="shared" ca="1" si="218"/>
        <v>2085</v>
      </c>
      <c r="U729">
        <f t="shared" ca="1" si="219"/>
        <v>2085</v>
      </c>
      <c r="V729" s="10">
        <f t="shared" ca="1" si="220"/>
        <v>51163925</v>
      </c>
      <c r="W729" s="10">
        <f ca="1">IF($L729&lt;その他マスタ!$B$1,VLOOKUP($D729,月別収支!$A$2:$H$13,2,FALSE),その他マスタ!$B$3)+IF(AND($L729=その他マスタ!$B$1,入力項目!$I$9="あり",$D729=入力項目!$D$4),その他マスタ!$B$2,0)</f>
        <v>150000</v>
      </c>
      <c r="X729" s="10">
        <f ca="1">-IF(入力項目!$K$5=TRUE,
IF($F729+$G729&lt;3,VLOOKUP($D729,月別収支!$A$2:$H$13,8,FALSE),0)+IFERROR(VLOOKUP($H729,住宅ローン計算!C:P,13,FALSE),0)+IF($F729&gt;1,IF(OR($G729=3,$G729=6,$G729=9,$G729=12),ROUNDUP(入力項目!$N$18/4,0),0),0),
VLOOKUP($D729,月別収支!$A$2:$H$13,8,FALSE))</f>
        <v>0</v>
      </c>
      <c r="Y729" s="10">
        <f ca="1">-VLOOKUP($D729,月別収支!$A$2:$H$13,3,FALSE)</f>
        <v>-75000</v>
      </c>
      <c r="Z729" s="10">
        <f ca="1">-VLOOKUP($D729,月別収支!$A$2:$H$13,4,FALSE)</f>
        <v>-27000</v>
      </c>
      <c r="AA729" s="10">
        <f ca="1">-VLOOKUP($D729,月別収支!$A$2:$H$13,6,FALSE)</f>
        <v>-10000</v>
      </c>
      <c r="AB729" s="10">
        <f ca="1">-(
VLOOKUP($D729,月別収支!$A$2:$H$13,5,FALSE)+IF(AND(入力項目!$I$27&lt;=$A729,ISEVEN($A729-入力項目!$I$27),入力項目!$I$28=$D729),入力項目!$I$26,0)
+IF(入力項目!$K$26=TRUE,
IFERROR(VLOOKUP($K729,マイカーローン計算!C:P,13,FALSE),0),
IFERROR(
  IF(AND($C729&gt;0,MOD($C729,入力項目!$N$22)=0,$D729=入力項目!$N$23),入力項目!$N$24,0),
 0
)
)
)</f>
        <v>-20000</v>
      </c>
      <c r="AC729" s="10">
        <f ca="1">-IF($A729&lt;入力項目!$N$33,入力項目!$N$35,IF(AND($A729=入力項目!$N$33,$D729&lt;=入力項目!$N$34),入力項目!$N$35,0))</f>
        <v>0</v>
      </c>
      <c r="AD729">
        <f ca="1">-(
_xlfn.IFS(
P729&lt;=入力項目!$S$11,0,
AND(P729&gt;=入力項目!$S$11+1,P729&lt;=3),IFERROR(VLOOKUP(入力項目!$S$12,子育て関連マスタ!$I$4:$M$5,4,FALSE),0),
AND(P729&gt;=4,P729&lt;=6),IFERROR(VLOOKUP(入力項目!$S$13,子育て関連マスタ!$I$9:$M$12,4,FALSE),0),
AND(P729&gt;=7,P729&lt;=12),IFERROR(VLOOKUP(入力項目!$S$14,子育て関連マスタ!$I$16:$M$17,4,FALSE),0),
AND(P729&gt;=13,P729&lt;=15),IFERROR(VLOOKUP(入力項目!$S$15,子育て関連マスタ!$I$21:$M$22,4,FALSE),0),
AND(P729&gt;=16,P729&lt;=18),IFERROR(VLOOKUP(入力項目!$S$16,子育て関連マスタ!$I$26:$M$28,4,FALSE),0),
AND(P729&gt;=19,P729&lt;=20,入力項目!$S$16="高専"),IFERROR(VLOOKUP(入力項目!$S$16,子育て関連マスタ!$I$26:$M$28,4,FALSE),0),
AND(P729&gt;=19,P729&lt;=20,入力項目!$S$16&lt;&gt;"高専"),IFERROR(VLOOKUP(入力項目!$S$17,子育て関連マスタ!$I$32:$M$37,4,FALSE),0),
AND(P729&gt;=21,P729&lt;=22,入力項目!$S$16="高専"),IFERROR(VLOOKUP(入力項目!$S$17,子育て関連マスタ!$I$32:$M$34,4,FALSE),0),
AND(P729&gt;=21,P729&lt;=22,入力項目!$S$16&lt;&gt;"高専"),IFERROR(VLOOKUP(入力項目!$S$17,子育て関連マスタ!$I$32:$M$34,4,FALSE),0),
P729&gt;=23,0
) +
IF($D729=4,
  IFERROR(_xlfn.IFS(
  P729&lt;=入力項目!$S$11,0,
  AND(P729=入力項目!$S$11),IFERROR(VLOOKUP(入力項目!$S$12,子育て関連マスタ!$I$4:$M$5,2,FALSE),0),
  AND(P729=4),IFERROR(VLOOKUP(入力項目!$S$13,子育て関連マスタ!$I$9:$M$12,2,FALSE),0),
  AND(P729=7),IFERROR(VLOOKUP(入力項目!$S$14,子育て関連マスタ!$I$16:$M$17,2,FALSE),0),
  AND(P729=13),IFERROR(VLOOKUP(入力項目!$S$15,子育て関連マスタ!$I$21:$M$22,2,FALSE),0),
  AND(P729=16),IFERROR(VLOOKUP(入力項目!$S$16,子育て関連マスタ!$I$26:$M$28,2,FALSE),0),
  AND(P729=19,入力項目!$S$16&lt;&gt;"高専"),IFERROR(VLOOKUP(入力項目!$S$17,子育て関連マスタ!$I$32:$M$37,2,FALSE),0),
  AND(P729=21,入力項目!$S$16="高専"),IFERROR(VLOOKUP(入力項目!$S$17,子育て関連マスタ!$I$32:$M$37,2,FALSE),0),
  P729&gt;=22,0
  ),0),0
) +
IF(AND(P729&gt;=1,P729&lt;=15),IF($D729=入力項目!$S$8,入力項目!$S$3,0),0) +
IF(AND(P729&gt;=1,P729&lt;=15),IF($D729=5,入力項目!$S$4,0),0) +
IF(AND(P729&gt;=1,P729&lt;=15),IF($D729=12,入力項目!$S$5,0),0) +
IF(AND(入力項目!$S$7=$A729,入力項目!$S$8=$D729),子育て関連マスタ!$C$14,0) +
IFERROR(IF(AND(YEAR(EDATE(DATE(入力項目!$S$7,入力項目!$S$8,1),1))=$A729,MONTH(EDATE(DATE(入力項目!$S$7,入力項目!$S$8,1),1))=$D729),子育て関連マスタ!$C$15,0),0) +
IF(AND(OR(P729=3,P729=5,P729=7),$D729=11),子育て関連マスタ!$C$17,0) +
IF(AND(P729=20,$D729=1),子育て関連マスタ!$C$18,0) +
IF(AND(P729=20,$D729=1),
IFERROR(_xlfn.IFS(
入力項目!$S$10="男",子育て関連マスタ!$C$18,
入力項目!$S$10="女",子育て関連マスタ!$C$19
),0),0
) +
IF(AND(P729&gt;=入力項目!$S$18,P729&lt;=入力項目!$S$19),入力項目!$S$20,0) +
IF(AND(P729&gt;=入力項目!$S$21,P729&lt;=入力項目!$S$22),入力項目!$S$23,0) +
IF(AND(P729&gt;=入力項目!$S$24,P729&lt;=入力項目!$S$25),入力項目!$S$26,0)
)</f>
        <v>0</v>
      </c>
      <c r="AE729">
        <f ca="1">-(
_xlfn.IFS(
Q729&lt;=入力項目!$S$11,0,
AND(Q729&gt;=入力項目!$S$11+1,Q729&lt;=3),IFERROR(VLOOKUP(入力項目!$S$12,子育て関連マスタ!$I$4:$M$5,4,FALSE),0),
AND(Q729&gt;=4,Q729&lt;=6),IFERROR(VLOOKUP(入力項目!$S$13,子育て関連マスタ!$I$9:$M$12,4,FALSE),0),
AND(Q729&gt;=7,Q729&lt;=12),IFERROR(VLOOKUP(入力項目!$S$14,子育て関連マスタ!$I$16:$M$17,4,FALSE),0),
AND(Q729&gt;=13,Q729&lt;=15),IFERROR(VLOOKUP(入力項目!$S$15,子育て関連マスタ!$I$21:$M$22,4,FALSE),0),
AND(Q729&gt;=16,Q729&lt;=18),IFERROR(VLOOKUP(入力項目!$S$16,子育て関連マスタ!$I$26:$M$28,4,FALSE),0),
AND(Q729&gt;=19,Q729&lt;=20,入力項目!$S$16="高専"),IFERROR(VLOOKUP(入力項目!$S$16,子育て関連マスタ!$I$26:$M$28,4,FALSE),0),
AND(Q729&gt;=19,Q729&lt;=20,入力項目!$S$16&lt;&gt;"高専"),IFERROR(VLOOKUP(入力項目!$S$17,子育て関連マスタ!$I$32:$M$37,4,FALSE),0),
AND(Q729&gt;=21,Q729&lt;=22,入力項目!$S$16="高専"),IFERROR(VLOOKUP(入力項目!$S$17,子育て関連マスタ!$I$32:$M$34,4,FALSE),0),
AND(Q729&gt;=21,Q729&lt;=22,入力項目!$S$16&lt;&gt;"高専"),IFERROR(VLOOKUP(入力項目!$S$17,子育て関連マスタ!$I$32:$M$34,4,FALSE),0),
Q729&gt;=23,0
) +
IF($D729=4,
  IFERROR(_xlfn.IFS(
  Q729&lt;=入力項目!$S$11,0,
  AND(Q729=入力項目!$S$11),IFERROR(VLOOKUP(入力項目!$S$12,子育て関連マスタ!$I$4:$M$5,2,FALSE),0),
  AND(Q729=4),IFERROR(VLOOKUP(入力項目!$S$13,子育て関連マスタ!$I$9:$M$12,2,FALSE),0),
  AND(Q729=7),IFERROR(VLOOKUP(入力項目!$S$14,子育て関連マスタ!$I$16:$M$17,2,FALSE),0),
  AND(Q729=13),IFERROR(VLOOKUP(入力項目!$S$15,子育て関連マスタ!$I$21:$M$22,2,FALSE),0),
  AND(Q729=16),IFERROR(VLOOKUP(入力項目!$S$16,子育て関連マスタ!$I$26:$M$28,2,FALSE),0),
  AND(Q729=19,入力項目!$S$16&lt;&gt;"高専"),IFERROR(VLOOKUP(入力項目!$S$17,子育て関連マスタ!$I$32:$M$37,2,FALSE),0),
  AND(Q729=21,入力項目!$S$16="高専"),IFERROR(VLOOKUP(入力項目!$S$17,子育て関連マスタ!$I$32:$M$37,2,FALSE),0),
  Q729&gt;=22,0
  ),0),0
) +
IF(AND(Q729&gt;=1,Q729&lt;=15),IF($D729=入力項目!$S$8,入力項目!$S$3,0),0) +
IF(AND(Q729&gt;=1,Q729&lt;=15),IF($D729=5,入力項目!$S$4,0),0) +
IF(AND(Q729&gt;=1,Q729&lt;=15),IF($D729=12,入力項目!$S$5,0),0) +
IF(AND(入力項目!$S$7=$A729,入力項目!$S$8=$D729),子育て関連マスタ!$C$14,0) +
IFERROR(IF(AND(YEAR(EDATE(DATE(入力項目!$S$7,入力項目!$S$8,1),1))=$A729,MONTH(EDATE(DATE(入力項目!$S$7,入力項目!$S$8,1),1))=$D729),子育て関連マスタ!$C$15,0),0) +
IF(AND(OR(Q729=3,Q729=5,Q729=7),$D729=11),子育て関連マスタ!$C$17,0) +
IF(AND(Q729=20,$D729=1),子育て関連マスタ!$C$18,0) +
IF(AND(Q729=20,$D729=1),
IFERROR(_xlfn.IFS(
入力項目!$S$10="男",子育て関連マスタ!$C$18,
入力項目!$S$10="女",子育て関連マスタ!$C$19
),0),0
) +
IF(AND(Q729&gt;=入力項目!$S$18,Q729&lt;=入力項目!$S$19),入力項目!$S$20,0) +
IF(AND(Q729&gt;=入力項目!$S$21,Q729&lt;=入力項目!$S$22),入力項目!$S$23,0) +
IF(AND(Q729&gt;=入力項目!$S$24,Q729&lt;=入力項目!$S$25),入力項目!$S$26,0)
)</f>
        <v>0</v>
      </c>
      <c r="AF729">
        <f ca="1">-(
_xlfn.IFS(
R729&lt;=入力項目!$S$11,0,
AND(R729&gt;=入力項目!$S$11+1,R729&lt;=3),IFERROR(VLOOKUP(入力項目!$S$12,子育て関連マスタ!$I$4:$M$5,4,FALSE),0),
AND(R729&gt;=4,R729&lt;=6),IFERROR(VLOOKUP(入力項目!$S$13,子育て関連マスタ!$I$9:$M$12,4,FALSE),0),
AND(R729&gt;=7,R729&lt;=12),IFERROR(VLOOKUP(入力項目!$S$14,子育て関連マスタ!$I$16:$M$17,4,FALSE),0),
AND(R729&gt;=13,R729&lt;=15),IFERROR(VLOOKUP(入力項目!$S$15,子育て関連マスタ!$I$21:$M$22,4,FALSE),0),
AND(R729&gt;=16,R729&lt;=18),IFERROR(VLOOKUP(入力項目!$S$16,子育て関連マスタ!$I$26:$M$28,4,FALSE),0),
AND(R729&gt;=19,R729&lt;=20,入力項目!$S$16="高専"),IFERROR(VLOOKUP(入力項目!$S$16,子育て関連マスタ!$I$26:$M$28,4,FALSE),0),
AND(R729&gt;=19,R729&lt;=20,入力項目!$S$16&lt;&gt;"高専"),IFERROR(VLOOKUP(入力項目!$S$17,子育て関連マスタ!$I$32:$M$37,4,FALSE),0),
AND(R729&gt;=21,R729&lt;=22,入力項目!$S$16="高専"),IFERROR(VLOOKUP(入力項目!$S$17,子育て関連マスタ!$I$32:$M$34,4,FALSE),0),
AND(R729&gt;=21,R729&lt;=22,入力項目!$S$16&lt;&gt;"高専"),IFERROR(VLOOKUP(入力項目!$S$17,子育て関連マスタ!$I$32:$M$34,4,FALSE),0),
R729&gt;=23,0
) +
IF($D729=4,
  IFERROR(_xlfn.IFS(
  R729&lt;=入力項目!$S$11,0,
  AND(R729=入力項目!$S$11),IFERROR(VLOOKUP(入力項目!$S$12,子育て関連マスタ!$I$4:$M$5,2,FALSE),0),
  AND(R729=4),IFERROR(VLOOKUP(入力項目!$S$13,子育て関連マスタ!$I$9:$M$12,2,FALSE),0),
  AND(R729=7),IFERROR(VLOOKUP(入力項目!$S$14,子育て関連マスタ!$I$16:$M$17,2,FALSE),0),
  AND(R729=13),IFERROR(VLOOKUP(入力項目!$S$15,子育て関連マスタ!$I$21:$M$22,2,FALSE),0),
  AND(R729=16),IFERROR(VLOOKUP(入力項目!$S$16,子育て関連マスタ!$I$26:$M$28,2,FALSE),0),
  AND(R729=19,入力項目!$S$16&lt;&gt;"高専"),IFERROR(VLOOKUP(入力項目!$S$17,子育て関連マスタ!$I$32:$M$37,2,FALSE),0),
  AND(R729=21,入力項目!$S$16="高専"),IFERROR(VLOOKUP(入力項目!$S$17,子育て関連マスタ!$I$32:$M$37,2,FALSE),0),
  R729&gt;=22,0
  ),0),0
) +
IF(AND(R729&gt;=1,R729&lt;=15),IF($D729=入力項目!$S$8,入力項目!$S$3,0),0) +
IF(AND(R729&gt;=1,R729&lt;=15),IF($D729=5,入力項目!$S$4,0),0) +
IF(AND(R729&gt;=1,R729&lt;=15),IF($D729=12,入力項目!$S$5,0),0) +
IF(AND(入力項目!$S$7=$A729,入力項目!$S$8=$D729),子育て関連マスタ!$C$14,0) +
IFERROR(IF(AND(YEAR(EDATE(DATE(入力項目!$S$7,入力項目!$S$8,1),1))=$A729,MONTH(EDATE(DATE(入力項目!$S$7,入力項目!$S$8,1),1))=$D729),子育て関連マスタ!$C$15,0),0) +
IF(AND(OR(R729=3,R729=5,R729=7),$D729=11),子育て関連マスタ!$C$17,0) +
IF(AND(R729=20,$D729=1),子育て関連マスタ!$C$18,0) +
IF(AND(R729=20,$D729=1),
IFERROR(_xlfn.IFS(
入力項目!$S$10="男",子育て関連マスタ!$C$18,
入力項目!$S$10="女",子育て関連マスタ!$C$19
),0),0
) +
IF(AND(R729&gt;=入力項目!$S$18,R729&lt;=入力項目!$S$19),入力項目!$S$20,0) +
IF(AND(R729&gt;=入力項目!$S$21,R729&lt;=入力項目!$S$22),入力項目!$S$23,0) +
IF(AND(R729&gt;=入力項目!$S$24,R729&lt;=入力項目!$S$25),入力項目!$S$26,0)
)</f>
        <v>0</v>
      </c>
      <c r="AG729">
        <f ca="1">-(
_xlfn.IFS(
S729&lt;=入力項目!$S$11,0,
AND(S729&gt;=入力項目!$S$11+1,S729&lt;=3),IFERROR(VLOOKUP(入力項目!$S$12,子育て関連マスタ!$I$4:$M$5,4,FALSE),0),
AND(S729&gt;=4,S729&lt;=6),IFERROR(VLOOKUP(入力項目!$S$13,子育て関連マスタ!$I$9:$M$12,4,FALSE),0),
AND(S729&gt;=7,S729&lt;=12),IFERROR(VLOOKUP(入力項目!$S$14,子育て関連マスタ!$I$16:$M$17,4,FALSE),0),
AND(S729&gt;=13,S729&lt;=15),IFERROR(VLOOKUP(入力項目!$S$15,子育て関連マスタ!$I$21:$M$22,4,FALSE),0),
AND(S729&gt;=16,S729&lt;=18),IFERROR(VLOOKUP(入力項目!$S$16,子育て関連マスタ!$I$26:$M$28,4,FALSE),0),
AND(S729&gt;=19,S729&lt;=20,入力項目!$S$16="高専"),IFERROR(VLOOKUP(入力項目!$S$16,子育て関連マスタ!$I$26:$M$28,4,FALSE),0),
AND(S729&gt;=19,S729&lt;=20,入力項目!$S$16&lt;&gt;"高専"),IFERROR(VLOOKUP(入力項目!$S$17,子育て関連マスタ!$I$32:$M$37,4,FALSE),0),
AND(S729&gt;=21,S729&lt;=22,入力項目!$S$16="高専"),IFERROR(VLOOKUP(入力項目!$S$17,子育て関連マスタ!$I$32:$M$34,4,FALSE),0),
AND(S729&gt;=21,S729&lt;=22,入力項目!$S$16&lt;&gt;"高専"),IFERROR(VLOOKUP(入力項目!$S$17,子育て関連マスタ!$I$32:$M$34,4,FALSE),0),
S729&gt;=23,0
) +
IF($D729=4,
  IFERROR(_xlfn.IFS(
  S729&lt;=入力項目!$S$11,0,
  AND(S729=入力項目!$S$11),IFERROR(VLOOKUP(入力項目!$S$12,子育て関連マスタ!$I$4:$M$5,2,FALSE),0),
  AND(S729=4),IFERROR(VLOOKUP(入力項目!$S$13,子育て関連マスタ!$I$9:$M$12,2,FALSE),0),
  AND(S729=7),IFERROR(VLOOKUP(入力項目!$S$14,子育て関連マスタ!$I$16:$M$17,2,FALSE),0),
  AND(S729=13),IFERROR(VLOOKUP(入力項目!$S$15,子育て関連マスタ!$I$21:$M$22,2,FALSE),0),
  AND(S729=16),IFERROR(VLOOKUP(入力項目!$S$16,子育て関連マスタ!$I$26:$M$28,2,FALSE),0),
  AND(S729=19,入力項目!$S$16&lt;&gt;"高専"),IFERROR(VLOOKUP(入力項目!$S$17,子育て関連マスタ!$I$32:$M$37,2,FALSE),0),
  AND(S729=21,入力項目!$S$16="高専"),IFERROR(VLOOKUP(入力項目!$S$17,子育て関連マスタ!$I$32:$M$37,2,FALSE),0),
  S729&gt;=22,0
  ),0),0
) +
IF(AND(S729&gt;=1,S729&lt;=15),IF($D729=入力項目!$S$8,入力項目!$S$3,0),0) +
IF(AND(S729&gt;=1,S729&lt;=15),IF($D729=5,入力項目!$S$4,0),0) +
IF(AND(S729&gt;=1,S729&lt;=15),IF($D729=12,入力項目!$S$5,0),0) +
IF(AND(入力項目!$S$7=$A729,入力項目!$S$8=$D729),子育て関連マスタ!$C$14,0) +
IFERROR(IF(AND(YEAR(EDATE(DATE(入力項目!$S$7,入力項目!$S$8,1),1))=$A729,MONTH(EDATE(DATE(入力項目!$S$7,入力項目!$S$8,1),1))=$D729),子育て関連マスタ!$C$15,0),0) +
IF(AND(OR(S729=3,S729=5,S729=7),$D729=11),子育て関連マスタ!$C$17,0) +
IF(AND(S729=20,$D729=1),子育て関連マスタ!$C$18,0) +
IF(AND(S729=20,$D729=1),
IFERROR(_xlfn.IFS(
入力項目!$S$10="男",子育て関連マスタ!$C$18,
入力項目!$S$10="女",子育て関連マスタ!$C$19
),0),0
) +
IF(AND(S729&gt;=入力項目!$S$18,S729&lt;=入力項目!$S$19),入力項目!$S$20,0) +
IF(AND(S729&gt;=入力項目!$S$21,S729&lt;=入力項目!$S$22),入力項目!$S$23,0) +
IF(AND(S729&gt;=入力項目!$S$24,S729&lt;=入力項目!$S$25),入力項目!$S$26,0)
)</f>
        <v>0</v>
      </c>
      <c r="AH729">
        <f ca="1">-(
_xlfn.IFS(
T729&lt;=入力項目!$S$11,0,
AND(T729&gt;=入力項目!$S$11+1,T729&lt;=3),IFERROR(VLOOKUP(入力項目!$S$12,子育て関連マスタ!$I$4:$M$5,4,FALSE),0),
AND(T729&gt;=4,T729&lt;=6),IFERROR(VLOOKUP(入力項目!$S$13,子育て関連マスタ!$I$9:$M$12,4,FALSE),0),
AND(T729&gt;=7,T729&lt;=12),IFERROR(VLOOKUP(入力項目!$S$14,子育て関連マスタ!$I$16:$M$17,4,FALSE),0),
AND(T729&gt;=13,T729&lt;=15),IFERROR(VLOOKUP(入力項目!$S$15,子育て関連マスタ!$I$21:$M$22,4,FALSE),0),
AND(T729&gt;=16,T729&lt;=18),IFERROR(VLOOKUP(入力項目!$S$16,子育て関連マスタ!$I$26:$M$28,4,FALSE),0),
AND(T729&gt;=19,T729&lt;=20,入力項目!$S$16="高専"),IFERROR(VLOOKUP(入力項目!$S$16,子育て関連マスタ!$I$26:$M$28,4,FALSE),0),
AND(T729&gt;=19,T729&lt;=20,入力項目!$S$16&lt;&gt;"高専"),IFERROR(VLOOKUP(入力項目!$S$17,子育て関連マスタ!$I$32:$M$37,4,FALSE),0),
AND(T729&gt;=21,T729&lt;=22,入力項目!$S$16="高専"),IFERROR(VLOOKUP(入力項目!$S$17,子育て関連マスタ!$I$32:$M$34,4,FALSE),0),
AND(T729&gt;=21,T729&lt;=22,入力項目!$S$16&lt;&gt;"高専"),IFERROR(VLOOKUP(入力項目!$S$17,子育て関連マスタ!$I$32:$M$34,4,FALSE),0),
T729&gt;=23,0
) +
IF($D729=4,
  IFERROR(_xlfn.IFS(
  T729&lt;=入力項目!$S$11,0,
  AND(T729=入力項目!$S$11),IFERROR(VLOOKUP(入力項目!$S$12,子育て関連マスタ!$I$4:$M$5,2,FALSE),0),
  AND(T729=4),IFERROR(VLOOKUP(入力項目!$S$13,子育て関連マスタ!$I$9:$M$12,2,FALSE),0),
  AND(T729=7),IFERROR(VLOOKUP(入力項目!$S$14,子育て関連マスタ!$I$16:$M$17,2,FALSE),0),
  AND(T729=13),IFERROR(VLOOKUP(入力項目!$S$15,子育て関連マスタ!$I$21:$M$22,2,FALSE),0),
  AND(T729=16),IFERROR(VLOOKUP(入力項目!$S$16,子育て関連マスタ!$I$26:$M$28,2,FALSE),0),
  AND(T729=19,入力項目!$S$16&lt;&gt;"高専"),IFERROR(VLOOKUP(入力項目!$S$17,子育て関連マスタ!$I$32:$M$37,2,FALSE),0),
  AND(T729=21,入力項目!$S$16="高専"),IFERROR(VLOOKUP(入力項目!$S$17,子育て関連マスタ!$I$32:$M$37,2,FALSE),0),
  T729&gt;=22,0
  ),0),0
) +
IF(AND(T729&gt;=1,T729&lt;=15),IF($D729=入力項目!$S$8,入力項目!$S$3,0),0) +
IF(AND(T729&gt;=1,T729&lt;=15),IF($D729=5,入力項目!$S$4,0),0) +
IF(AND(T729&gt;=1,T729&lt;=15),IF($D729=12,入力項目!$S$5,0),0) +
IF(AND(入力項目!$S$7=$A729,入力項目!$S$8=$D729),子育て関連マスタ!$C$14,0) +
IFERROR(IF(AND(YEAR(EDATE(DATE(入力項目!$S$7,入力項目!$S$8,1),1))=$A729,MONTH(EDATE(DATE(入力項目!$S$7,入力項目!$S$8,1),1))=$D729),子育て関連マスタ!$C$15,0),0) +
IF(AND(OR(T729=3,T729=5,T729=7),$D729=11),子育て関連マスタ!$C$17,0) +
IF(AND(T729=20,$D729=1),子育て関連マスタ!$C$18,0) +
IF(AND(T729=20,$D729=1),
IFERROR(_xlfn.IFS(
入力項目!$S$10="男",子育て関連マスタ!$C$18,
入力項目!$S$10="女",子育て関連マスタ!$C$19
),0),0
) +
IF(AND(T729&gt;=入力項目!$S$18,T729&lt;=入力項目!$S$19),入力項目!$S$20,0) +
IF(AND(T729&gt;=入力項目!$S$21,T729&lt;=入力項目!$S$22),入力項目!$S$23,0) +
IF(AND(T729&gt;=入力項目!$S$24,T729&lt;=入力項目!$S$25),入力項目!$S$26,0)
)</f>
        <v>0</v>
      </c>
      <c r="AI729">
        <f ca="1">-(
_xlfn.IFS(
U729&lt;=入力項目!$S$11,0,
AND(U729&gt;=入力項目!$S$11+1,U729&lt;=3),IFERROR(VLOOKUP(入力項目!$S$12,子育て関連マスタ!$I$4:$M$5,4,FALSE),0),
AND(U729&gt;=4,U729&lt;=6),IFERROR(VLOOKUP(入力項目!$S$13,子育て関連マスタ!$I$9:$M$12,4,FALSE),0),
AND(U729&gt;=7,U729&lt;=12),IFERROR(VLOOKUP(入力項目!$S$14,子育て関連マスタ!$I$16:$M$17,4,FALSE),0),
AND(U729&gt;=13,U729&lt;=15),IFERROR(VLOOKUP(入力項目!$S$15,子育て関連マスタ!$I$21:$M$22,4,FALSE),0),
AND(U729&gt;=16,U729&lt;=18),IFERROR(VLOOKUP(入力項目!$S$16,子育て関連マスタ!$I$26:$M$28,4,FALSE),0),
AND(U729&gt;=19,U729&lt;=20,入力項目!$S$16="高専"),IFERROR(VLOOKUP(入力項目!$S$16,子育て関連マスタ!$I$26:$M$28,4,FALSE),0),
AND(U729&gt;=19,U729&lt;=20,入力項目!$S$16&lt;&gt;"高専"),IFERROR(VLOOKUP(入力項目!$S$17,子育て関連マスタ!$I$32:$M$37,4,FALSE),0),
AND(U729&gt;=21,U729&lt;=22,入力項目!$S$16="高専"),IFERROR(VLOOKUP(入力項目!$S$17,子育て関連マスタ!$I$32:$M$34,4,FALSE),0),
AND(U729&gt;=21,U729&lt;=22,入力項目!$S$16&lt;&gt;"高専"),IFERROR(VLOOKUP(入力項目!$S$17,子育て関連マスタ!$I$32:$M$34,4,FALSE),0),
U729&gt;=23,0
) +
IF($D729=4,
  IFERROR(_xlfn.IFS(
  U729&lt;=入力項目!$S$11,0,
  AND(U729=入力項目!$S$11),IFERROR(VLOOKUP(入力項目!$S$12,子育て関連マスタ!$I$4:$M$5,2,FALSE),0),
  AND(U729=4),IFERROR(VLOOKUP(入力項目!$S$13,子育て関連マスタ!$I$9:$M$12,2,FALSE),0),
  AND(U729=7),IFERROR(VLOOKUP(入力項目!$S$14,子育て関連マスタ!$I$16:$M$17,2,FALSE),0),
  AND(U729=13),IFERROR(VLOOKUP(入力項目!$S$15,子育て関連マスタ!$I$21:$M$22,2,FALSE),0),
  AND(U729=16),IFERROR(VLOOKUP(入力項目!$S$16,子育て関連マスタ!$I$26:$M$28,2,FALSE),0),
  AND(U729=19,入力項目!$S$16&lt;&gt;"高専"),IFERROR(VLOOKUP(入力項目!$S$17,子育て関連マスタ!$I$32:$M$37,2,FALSE),0),
  AND(U729=21,入力項目!$S$16="高専"),IFERROR(VLOOKUP(入力項目!$S$17,子育て関連マスタ!$I$32:$M$37,2,FALSE),0),
  U729&gt;=22,0
  ),0),0
) +
IF(AND(U729&gt;=1,U729&lt;=15),IF($D729=入力項目!$S$8,入力項目!$S$3,0),0) +
IF(AND(U729&gt;=1,U729&lt;=15),IF($D729=5,入力項目!$S$4,0),0) +
IF(AND(U729&gt;=1,U729&lt;=15),IF($D729=12,入力項目!$S$5,0),0) +
IF(AND(入力項目!$S$7=$A729,入力項目!$S$8=$D729),子育て関連マスタ!$C$14,0) +
IFERROR(IF(AND(YEAR(EDATE(DATE(入力項目!$S$7,入力項目!$S$8,1),1))=$A729,MONTH(EDATE(DATE(入力項目!$S$7,入力項目!$S$8,1),1))=$D729),子育て関連マスタ!$C$15,0),0) +
IF(AND(OR(U729=3,U729=5,U729=7),$D729=11),子育て関連マスタ!$C$17,0) +
IF(AND(U729=20,$D729=1),子育て関連マスタ!$C$18,0) +
IF(AND(U729=20,$D729=1),
IFERROR(_xlfn.IFS(
入力項目!$S$10="男",子育て関連マスタ!$C$18,
入力項目!$S$10="女",子育て関連マスタ!$C$19
),0),0
) +
IF(AND(U729&gt;=入力項目!$S$18,U729&lt;=入力項目!$S$19),入力項目!$S$20,0) +
IF(AND(U729&gt;=入力項目!$S$21,U729&lt;=入力項目!$S$22),入力項目!$S$23,0) +
IF(AND(U729&gt;=入力項目!$S$24,U729&lt;=入力項目!$S$25),入力項目!$S$26,0)
)</f>
        <v>0</v>
      </c>
      <c r="AJ729" s="10">
        <f ca="1">-VLOOKUP($D729,月別収支!$A$2:$H$13,7,FALSE)</f>
        <v>-20000</v>
      </c>
    </row>
    <row r="730" spans="1:36" x14ac:dyDescent="0.4">
      <c r="A730">
        <f t="shared" ca="1" si="207"/>
        <v>2085</v>
      </c>
      <c r="B730">
        <f t="shared" ca="1" si="208"/>
        <v>2085</v>
      </c>
      <c r="C730">
        <f t="shared" ca="1" si="209"/>
        <v>61</v>
      </c>
      <c r="D730">
        <f t="shared" ca="1" si="210"/>
        <v>4</v>
      </c>
      <c r="E730" t="str">
        <f t="shared" ca="1" si="211"/>
        <v>2085年4月</v>
      </c>
      <c r="F730">
        <f ca="1">IF(OR(入力項目!$N$5&lt;$A730,AND(入力項目!$N$5=$A730,入力項目!$N$6&lt;$D730)),IF(F729=0,1,IF(G730=12,F729+1,F729)),0)</f>
        <v>60</v>
      </c>
      <c r="G730">
        <f ca="1">IF(OR(入力項目!$N$5&lt;$A730,AND(入力項目!$N$5=$A730,入力項目!$N$6&lt;$D730)),IF(G729=12,1,G729+1),0)</f>
        <v>6</v>
      </c>
      <c r="H730" t="str">
        <f t="shared" ca="1" si="212"/>
        <v>60_6</v>
      </c>
      <c r="I730">
        <f ca="1">IF(
  IFERROR(AND($C730&gt;0,MOD($C730,入力項目!$N$22)=0,$D730=入力項目!$N$23), FALSE),
  1,
  IF(
    AND(I729&gt;0,J729=12),
    IF(I729=入力項目!$N$28, 0, I729+1),
    I729
  )
)</f>
        <v>1</v>
      </c>
      <c r="J730">
        <f ca="1">IF($D730=入力項目!$N$23,1,IFERROR(J729+1,1))</f>
        <v>11</v>
      </c>
      <c r="K730" t="str">
        <f t="shared" ca="1" si="213"/>
        <v>1_11</v>
      </c>
      <c r="L730">
        <f ca="1">L729+IF(入力項目!$D$4=$D730,1,0)</f>
        <v>89</v>
      </c>
      <c r="M730" t="str">
        <f t="shared" ca="1" si="195"/>
        <v>89歳</v>
      </c>
      <c r="N730">
        <f t="shared" ca="1" si="199"/>
        <v>90</v>
      </c>
      <c r="O730" t="str">
        <f t="shared" ca="1" si="196"/>
        <v>90歳</v>
      </c>
      <c r="P730">
        <f t="shared" ca="1" si="214"/>
        <v>65</v>
      </c>
      <c r="Q730">
        <f t="shared" ca="1" si="215"/>
        <v>63</v>
      </c>
      <c r="R730">
        <f t="shared" ca="1" si="216"/>
        <v>2086</v>
      </c>
      <c r="S730">
        <f t="shared" ca="1" si="217"/>
        <v>2086</v>
      </c>
      <c r="T730">
        <f t="shared" ca="1" si="218"/>
        <v>2086</v>
      </c>
      <c r="U730">
        <f t="shared" ca="1" si="219"/>
        <v>2086</v>
      </c>
      <c r="V730" s="10">
        <f t="shared" ca="1" si="220"/>
        <v>51124425</v>
      </c>
      <c r="W730" s="10">
        <f ca="1">IF($L730&lt;その他マスタ!$B$1,VLOOKUP($D730,月別収支!$A$2:$H$13,2,FALSE),その他マスタ!$B$3)+IF(AND($L730=その他マスタ!$B$1,入力項目!$I$9="あり",$D730=入力項目!$D$4),その他マスタ!$B$2,0)</f>
        <v>150000</v>
      </c>
      <c r="X730" s="10">
        <f ca="1">-IF(入力項目!$K$5=TRUE,
IF($F730+$G730&lt;3,VLOOKUP($D730,月別収支!$A$2:$H$13,8,FALSE),0)+IFERROR(VLOOKUP($H730,住宅ローン計算!C:P,13,FALSE),0)+IF($F730&gt;1,IF(OR($G730=3,$G730=6,$G730=9,$G730=12),ROUNDUP(入力項目!$N$18/4,0),0),0),
VLOOKUP($D730,月別収支!$A$2:$H$13,8,FALSE))</f>
        <v>-37500</v>
      </c>
      <c r="Y730" s="10">
        <f ca="1">-VLOOKUP($D730,月別収支!$A$2:$H$13,3,FALSE)</f>
        <v>-75000</v>
      </c>
      <c r="Z730" s="10">
        <f ca="1">-VLOOKUP($D730,月別収支!$A$2:$H$13,4,FALSE)</f>
        <v>-27000</v>
      </c>
      <c r="AA730" s="10">
        <f ca="1">-VLOOKUP($D730,月別収支!$A$2:$H$13,6,FALSE)</f>
        <v>-10000</v>
      </c>
      <c r="AB730" s="10">
        <f ca="1">-(
VLOOKUP($D730,月別収支!$A$2:$H$13,5,FALSE)+IF(AND(入力項目!$I$27&lt;=$A730,ISEVEN($A730-入力項目!$I$27),入力項目!$I$28=$D730),入力項目!$I$26,0)
+IF(入力項目!$K$26=TRUE,
IFERROR(VLOOKUP($K730,マイカーローン計算!C:P,13,FALSE),0),
IFERROR(
  IF(AND($C730&gt;0,MOD($C730,入力項目!$N$22)=0,$D730=入力項目!$N$23),入力項目!$N$24,0),
 0
)
)
)</f>
        <v>-20000</v>
      </c>
      <c r="AC730" s="10">
        <f ca="1">-IF($A730&lt;入力項目!$N$33,入力項目!$N$35,IF(AND($A730=入力項目!$N$33,$D730&lt;=入力項目!$N$34),入力項目!$N$35,0))</f>
        <v>0</v>
      </c>
      <c r="AD730">
        <f ca="1">-(
_xlfn.IFS(
P730&lt;=入力項目!$S$11,0,
AND(P730&gt;=入力項目!$S$11+1,P730&lt;=3),IFERROR(VLOOKUP(入力項目!$S$12,子育て関連マスタ!$I$4:$M$5,4,FALSE),0),
AND(P730&gt;=4,P730&lt;=6),IFERROR(VLOOKUP(入力項目!$S$13,子育て関連マスタ!$I$9:$M$12,4,FALSE),0),
AND(P730&gt;=7,P730&lt;=12),IFERROR(VLOOKUP(入力項目!$S$14,子育て関連マスタ!$I$16:$M$17,4,FALSE),0),
AND(P730&gt;=13,P730&lt;=15),IFERROR(VLOOKUP(入力項目!$S$15,子育て関連マスタ!$I$21:$M$22,4,FALSE),0),
AND(P730&gt;=16,P730&lt;=18),IFERROR(VLOOKUP(入力項目!$S$16,子育て関連マスタ!$I$26:$M$28,4,FALSE),0),
AND(P730&gt;=19,P730&lt;=20,入力項目!$S$16="高専"),IFERROR(VLOOKUP(入力項目!$S$16,子育て関連マスタ!$I$26:$M$28,4,FALSE),0),
AND(P730&gt;=19,P730&lt;=20,入力項目!$S$16&lt;&gt;"高専"),IFERROR(VLOOKUP(入力項目!$S$17,子育て関連マスタ!$I$32:$M$37,4,FALSE),0),
AND(P730&gt;=21,P730&lt;=22,入力項目!$S$16="高専"),IFERROR(VLOOKUP(入力項目!$S$17,子育て関連マスタ!$I$32:$M$34,4,FALSE),0),
AND(P730&gt;=21,P730&lt;=22,入力項目!$S$16&lt;&gt;"高専"),IFERROR(VLOOKUP(入力項目!$S$17,子育て関連マスタ!$I$32:$M$34,4,FALSE),0),
P730&gt;=23,0
) +
IF($D730=4,
  IFERROR(_xlfn.IFS(
  P730&lt;=入力項目!$S$11,0,
  AND(P730=入力項目!$S$11),IFERROR(VLOOKUP(入力項目!$S$12,子育て関連マスタ!$I$4:$M$5,2,FALSE),0),
  AND(P730=4),IFERROR(VLOOKUP(入力項目!$S$13,子育て関連マスタ!$I$9:$M$12,2,FALSE),0),
  AND(P730=7),IFERROR(VLOOKUP(入力項目!$S$14,子育て関連マスタ!$I$16:$M$17,2,FALSE),0),
  AND(P730=13),IFERROR(VLOOKUP(入力項目!$S$15,子育て関連マスタ!$I$21:$M$22,2,FALSE),0),
  AND(P730=16),IFERROR(VLOOKUP(入力項目!$S$16,子育て関連マスタ!$I$26:$M$28,2,FALSE),0),
  AND(P730=19,入力項目!$S$16&lt;&gt;"高専"),IFERROR(VLOOKUP(入力項目!$S$17,子育て関連マスタ!$I$32:$M$37,2,FALSE),0),
  AND(P730=21,入力項目!$S$16="高専"),IFERROR(VLOOKUP(入力項目!$S$17,子育て関連マスタ!$I$32:$M$37,2,FALSE),0),
  P730&gt;=22,0
  ),0),0
) +
IF(AND(P730&gt;=1,P730&lt;=15),IF($D730=入力項目!$S$8,入力項目!$S$3,0),0) +
IF(AND(P730&gt;=1,P730&lt;=15),IF($D730=5,入力項目!$S$4,0),0) +
IF(AND(P730&gt;=1,P730&lt;=15),IF($D730=12,入力項目!$S$5,0),0) +
IF(AND(入力項目!$S$7=$A730,入力項目!$S$8=$D730),子育て関連マスタ!$C$14,0) +
IFERROR(IF(AND(YEAR(EDATE(DATE(入力項目!$S$7,入力項目!$S$8,1),1))=$A730,MONTH(EDATE(DATE(入力項目!$S$7,入力項目!$S$8,1),1))=$D730),子育て関連マスタ!$C$15,0),0) +
IF(AND(OR(P730=3,P730=5,P730=7),$D730=11),子育て関連マスタ!$C$17,0) +
IF(AND(P730=20,$D730=1),子育て関連マスタ!$C$18,0) +
IF(AND(P730=20,$D730=1),
IFERROR(_xlfn.IFS(
入力項目!$S$10="男",子育て関連マスタ!$C$18,
入力項目!$S$10="女",子育て関連マスタ!$C$19
),0),0
) +
IF(AND(P730&gt;=入力項目!$S$18,P730&lt;=入力項目!$S$19),入力項目!$S$20,0) +
IF(AND(P730&gt;=入力項目!$S$21,P730&lt;=入力項目!$S$22),入力項目!$S$23,0) +
IF(AND(P730&gt;=入力項目!$S$24,P730&lt;=入力項目!$S$25),入力項目!$S$26,0)
)</f>
        <v>0</v>
      </c>
      <c r="AE730">
        <f ca="1">-(
_xlfn.IFS(
Q730&lt;=入力項目!$S$11,0,
AND(Q730&gt;=入力項目!$S$11+1,Q730&lt;=3),IFERROR(VLOOKUP(入力項目!$S$12,子育て関連マスタ!$I$4:$M$5,4,FALSE),0),
AND(Q730&gt;=4,Q730&lt;=6),IFERROR(VLOOKUP(入力項目!$S$13,子育て関連マスタ!$I$9:$M$12,4,FALSE),0),
AND(Q730&gt;=7,Q730&lt;=12),IFERROR(VLOOKUP(入力項目!$S$14,子育て関連マスタ!$I$16:$M$17,4,FALSE),0),
AND(Q730&gt;=13,Q730&lt;=15),IFERROR(VLOOKUP(入力項目!$S$15,子育て関連マスタ!$I$21:$M$22,4,FALSE),0),
AND(Q730&gt;=16,Q730&lt;=18),IFERROR(VLOOKUP(入力項目!$S$16,子育て関連マスタ!$I$26:$M$28,4,FALSE),0),
AND(Q730&gt;=19,Q730&lt;=20,入力項目!$S$16="高専"),IFERROR(VLOOKUP(入力項目!$S$16,子育て関連マスタ!$I$26:$M$28,4,FALSE),0),
AND(Q730&gt;=19,Q730&lt;=20,入力項目!$S$16&lt;&gt;"高専"),IFERROR(VLOOKUP(入力項目!$S$17,子育て関連マスタ!$I$32:$M$37,4,FALSE),0),
AND(Q730&gt;=21,Q730&lt;=22,入力項目!$S$16="高専"),IFERROR(VLOOKUP(入力項目!$S$17,子育て関連マスタ!$I$32:$M$34,4,FALSE),0),
AND(Q730&gt;=21,Q730&lt;=22,入力項目!$S$16&lt;&gt;"高専"),IFERROR(VLOOKUP(入力項目!$S$17,子育て関連マスタ!$I$32:$M$34,4,FALSE),0),
Q730&gt;=23,0
) +
IF($D730=4,
  IFERROR(_xlfn.IFS(
  Q730&lt;=入力項目!$S$11,0,
  AND(Q730=入力項目!$S$11),IFERROR(VLOOKUP(入力項目!$S$12,子育て関連マスタ!$I$4:$M$5,2,FALSE),0),
  AND(Q730=4),IFERROR(VLOOKUP(入力項目!$S$13,子育て関連マスタ!$I$9:$M$12,2,FALSE),0),
  AND(Q730=7),IFERROR(VLOOKUP(入力項目!$S$14,子育て関連マスタ!$I$16:$M$17,2,FALSE),0),
  AND(Q730=13),IFERROR(VLOOKUP(入力項目!$S$15,子育て関連マスタ!$I$21:$M$22,2,FALSE),0),
  AND(Q730=16),IFERROR(VLOOKUP(入力項目!$S$16,子育て関連マスタ!$I$26:$M$28,2,FALSE),0),
  AND(Q730=19,入力項目!$S$16&lt;&gt;"高専"),IFERROR(VLOOKUP(入力項目!$S$17,子育て関連マスタ!$I$32:$M$37,2,FALSE),0),
  AND(Q730=21,入力項目!$S$16="高専"),IFERROR(VLOOKUP(入力項目!$S$17,子育て関連マスタ!$I$32:$M$37,2,FALSE),0),
  Q730&gt;=22,0
  ),0),0
) +
IF(AND(Q730&gt;=1,Q730&lt;=15),IF($D730=入力項目!$S$8,入力項目!$S$3,0),0) +
IF(AND(Q730&gt;=1,Q730&lt;=15),IF($D730=5,入力項目!$S$4,0),0) +
IF(AND(Q730&gt;=1,Q730&lt;=15),IF($D730=12,入力項目!$S$5,0),0) +
IF(AND(入力項目!$S$7=$A730,入力項目!$S$8=$D730),子育て関連マスタ!$C$14,0) +
IFERROR(IF(AND(YEAR(EDATE(DATE(入力項目!$S$7,入力項目!$S$8,1),1))=$A730,MONTH(EDATE(DATE(入力項目!$S$7,入力項目!$S$8,1),1))=$D730),子育て関連マスタ!$C$15,0),0) +
IF(AND(OR(Q730=3,Q730=5,Q730=7),$D730=11),子育て関連マスタ!$C$17,0) +
IF(AND(Q730=20,$D730=1),子育て関連マスタ!$C$18,0) +
IF(AND(Q730=20,$D730=1),
IFERROR(_xlfn.IFS(
入力項目!$S$10="男",子育て関連マスタ!$C$18,
入力項目!$S$10="女",子育て関連マスタ!$C$19
),0),0
) +
IF(AND(Q730&gt;=入力項目!$S$18,Q730&lt;=入力項目!$S$19),入力項目!$S$20,0) +
IF(AND(Q730&gt;=入力項目!$S$21,Q730&lt;=入力項目!$S$22),入力項目!$S$23,0) +
IF(AND(Q730&gt;=入力項目!$S$24,Q730&lt;=入力項目!$S$25),入力項目!$S$26,0)
)</f>
        <v>0</v>
      </c>
      <c r="AF730">
        <f ca="1">-(
_xlfn.IFS(
R730&lt;=入力項目!$S$11,0,
AND(R730&gt;=入力項目!$S$11+1,R730&lt;=3),IFERROR(VLOOKUP(入力項目!$S$12,子育て関連マスタ!$I$4:$M$5,4,FALSE),0),
AND(R730&gt;=4,R730&lt;=6),IFERROR(VLOOKUP(入力項目!$S$13,子育て関連マスタ!$I$9:$M$12,4,FALSE),0),
AND(R730&gt;=7,R730&lt;=12),IFERROR(VLOOKUP(入力項目!$S$14,子育て関連マスタ!$I$16:$M$17,4,FALSE),0),
AND(R730&gt;=13,R730&lt;=15),IFERROR(VLOOKUP(入力項目!$S$15,子育て関連マスタ!$I$21:$M$22,4,FALSE),0),
AND(R730&gt;=16,R730&lt;=18),IFERROR(VLOOKUP(入力項目!$S$16,子育て関連マスタ!$I$26:$M$28,4,FALSE),0),
AND(R730&gt;=19,R730&lt;=20,入力項目!$S$16="高専"),IFERROR(VLOOKUP(入力項目!$S$16,子育て関連マスタ!$I$26:$M$28,4,FALSE),0),
AND(R730&gt;=19,R730&lt;=20,入力項目!$S$16&lt;&gt;"高専"),IFERROR(VLOOKUP(入力項目!$S$17,子育て関連マスタ!$I$32:$M$37,4,FALSE),0),
AND(R730&gt;=21,R730&lt;=22,入力項目!$S$16="高専"),IFERROR(VLOOKUP(入力項目!$S$17,子育て関連マスタ!$I$32:$M$34,4,FALSE),0),
AND(R730&gt;=21,R730&lt;=22,入力項目!$S$16&lt;&gt;"高専"),IFERROR(VLOOKUP(入力項目!$S$17,子育て関連マスタ!$I$32:$M$34,4,FALSE),0),
R730&gt;=23,0
) +
IF($D730=4,
  IFERROR(_xlfn.IFS(
  R730&lt;=入力項目!$S$11,0,
  AND(R730=入力項目!$S$11),IFERROR(VLOOKUP(入力項目!$S$12,子育て関連マスタ!$I$4:$M$5,2,FALSE),0),
  AND(R730=4),IFERROR(VLOOKUP(入力項目!$S$13,子育て関連マスタ!$I$9:$M$12,2,FALSE),0),
  AND(R730=7),IFERROR(VLOOKUP(入力項目!$S$14,子育て関連マスタ!$I$16:$M$17,2,FALSE),0),
  AND(R730=13),IFERROR(VLOOKUP(入力項目!$S$15,子育て関連マスタ!$I$21:$M$22,2,FALSE),0),
  AND(R730=16),IFERROR(VLOOKUP(入力項目!$S$16,子育て関連マスタ!$I$26:$M$28,2,FALSE),0),
  AND(R730=19,入力項目!$S$16&lt;&gt;"高専"),IFERROR(VLOOKUP(入力項目!$S$17,子育て関連マスタ!$I$32:$M$37,2,FALSE),0),
  AND(R730=21,入力項目!$S$16="高専"),IFERROR(VLOOKUP(入力項目!$S$17,子育て関連マスタ!$I$32:$M$37,2,FALSE),0),
  R730&gt;=22,0
  ),0),0
) +
IF(AND(R730&gt;=1,R730&lt;=15),IF($D730=入力項目!$S$8,入力項目!$S$3,0),0) +
IF(AND(R730&gt;=1,R730&lt;=15),IF($D730=5,入力項目!$S$4,0),0) +
IF(AND(R730&gt;=1,R730&lt;=15),IF($D730=12,入力項目!$S$5,0),0) +
IF(AND(入力項目!$S$7=$A730,入力項目!$S$8=$D730),子育て関連マスタ!$C$14,0) +
IFERROR(IF(AND(YEAR(EDATE(DATE(入力項目!$S$7,入力項目!$S$8,1),1))=$A730,MONTH(EDATE(DATE(入力項目!$S$7,入力項目!$S$8,1),1))=$D730),子育て関連マスタ!$C$15,0),0) +
IF(AND(OR(R730=3,R730=5,R730=7),$D730=11),子育て関連マスタ!$C$17,0) +
IF(AND(R730=20,$D730=1),子育て関連マスタ!$C$18,0) +
IF(AND(R730=20,$D730=1),
IFERROR(_xlfn.IFS(
入力項目!$S$10="男",子育て関連マスタ!$C$18,
入力項目!$S$10="女",子育て関連マスタ!$C$19
),0),0
) +
IF(AND(R730&gt;=入力項目!$S$18,R730&lt;=入力項目!$S$19),入力項目!$S$20,0) +
IF(AND(R730&gt;=入力項目!$S$21,R730&lt;=入力項目!$S$22),入力項目!$S$23,0) +
IF(AND(R730&gt;=入力項目!$S$24,R730&lt;=入力項目!$S$25),入力項目!$S$26,0)
)</f>
        <v>0</v>
      </c>
      <c r="AG730">
        <f ca="1">-(
_xlfn.IFS(
S730&lt;=入力項目!$S$11,0,
AND(S730&gt;=入力項目!$S$11+1,S730&lt;=3),IFERROR(VLOOKUP(入力項目!$S$12,子育て関連マスタ!$I$4:$M$5,4,FALSE),0),
AND(S730&gt;=4,S730&lt;=6),IFERROR(VLOOKUP(入力項目!$S$13,子育て関連マスタ!$I$9:$M$12,4,FALSE),0),
AND(S730&gt;=7,S730&lt;=12),IFERROR(VLOOKUP(入力項目!$S$14,子育て関連マスタ!$I$16:$M$17,4,FALSE),0),
AND(S730&gt;=13,S730&lt;=15),IFERROR(VLOOKUP(入力項目!$S$15,子育て関連マスタ!$I$21:$M$22,4,FALSE),0),
AND(S730&gt;=16,S730&lt;=18),IFERROR(VLOOKUP(入力項目!$S$16,子育て関連マスタ!$I$26:$M$28,4,FALSE),0),
AND(S730&gt;=19,S730&lt;=20,入力項目!$S$16="高専"),IFERROR(VLOOKUP(入力項目!$S$16,子育て関連マスタ!$I$26:$M$28,4,FALSE),0),
AND(S730&gt;=19,S730&lt;=20,入力項目!$S$16&lt;&gt;"高専"),IFERROR(VLOOKUP(入力項目!$S$17,子育て関連マスタ!$I$32:$M$37,4,FALSE),0),
AND(S730&gt;=21,S730&lt;=22,入力項目!$S$16="高専"),IFERROR(VLOOKUP(入力項目!$S$17,子育て関連マスタ!$I$32:$M$34,4,FALSE),0),
AND(S730&gt;=21,S730&lt;=22,入力項目!$S$16&lt;&gt;"高専"),IFERROR(VLOOKUP(入力項目!$S$17,子育て関連マスタ!$I$32:$M$34,4,FALSE),0),
S730&gt;=23,0
) +
IF($D730=4,
  IFERROR(_xlfn.IFS(
  S730&lt;=入力項目!$S$11,0,
  AND(S730=入力項目!$S$11),IFERROR(VLOOKUP(入力項目!$S$12,子育て関連マスタ!$I$4:$M$5,2,FALSE),0),
  AND(S730=4),IFERROR(VLOOKUP(入力項目!$S$13,子育て関連マスタ!$I$9:$M$12,2,FALSE),0),
  AND(S730=7),IFERROR(VLOOKUP(入力項目!$S$14,子育て関連マスタ!$I$16:$M$17,2,FALSE),0),
  AND(S730=13),IFERROR(VLOOKUP(入力項目!$S$15,子育て関連マスタ!$I$21:$M$22,2,FALSE),0),
  AND(S730=16),IFERROR(VLOOKUP(入力項目!$S$16,子育て関連マスタ!$I$26:$M$28,2,FALSE),0),
  AND(S730=19,入力項目!$S$16&lt;&gt;"高専"),IFERROR(VLOOKUP(入力項目!$S$17,子育て関連マスタ!$I$32:$M$37,2,FALSE),0),
  AND(S730=21,入力項目!$S$16="高専"),IFERROR(VLOOKUP(入力項目!$S$17,子育て関連マスタ!$I$32:$M$37,2,FALSE),0),
  S730&gt;=22,0
  ),0),0
) +
IF(AND(S730&gt;=1,S730&lt;=15),IF($D730=入力項目!$S$8,入力項目!$S$3,0),0) +
IF(AND(S730&gt;=1,S730&lt;=15),IF($D730=5,入力項目!$S$4,0),0) +
IF(AND(S730&gt;=1,S730&lt;=15),IF($D730=12,入力項目!$S$5,0),0) +
IF(AND(入力項目!$S$7=$A730,入力項目!$S$8=$D730),子育て関連マスタ!$C$14,0) +
IFERROR(IF(AND(YEAR(EDATE(DATE(入力項目!$S$7,入力項目!$S$8,1),1))=$A730,MONTH(EDATE(DATE(入力項目!$S$7,入力項目!$S$8,1),1))=$D730),子育て関連マスタ!$C$15,0),0) +
IF(AND(OR(S730=3,S730=5,S730=7),$D730=11),子育て関連マスタ!$C$17,0) +
IF(AND(S730=20,$D730=1),子育て関連マスタ!$C$18,0) +
IF(AND(S730=20,$D730=1),
IFERROR(_xlfn.IFS(
入力項目!$S$10="男",子育て関連マスタ!$C$18,
入力項目!$S$10="女",子育て関連マスタ!$C$19
),0),0
) +
IF(AND(S730&gt;=入力項目!$S$18,S730&lt;=入力項目!$S$19),入力項目!$S$20,0) +
IF(AND(S730&gt;=入力項目!$S$21,S730&lt;=入力項目!$S$22),入力項目!$S$23,0) +
IF(AND(S730&gt;=入力項目!$S$24,S730&lt;=入力項目!$S$25),入力項目!$S$26,0)
)</f>
        <v>0</v>
      </c>
      <c r="AH730">
        <f ca="1">-(
_xlfn.IFS(
T730&lt;=入力項目!$S$11,0,
AND(T730&gt;=入力項目!$S$11+1,T730&lt;=3),IFERROR(VLOOKUP(入力項目!$S$12,子育て関連マスタ!$I$4:$M$5,4,FALSE),0),
AND(T730&gt;=4,T730&lt;=6),IFERROR(VLOOKUP(入力項目!$S$13,子育て関連マスタ!$I$9:$M$12,4,FALSE),0),
AND(T730&gt;=7,T730&lt;=12),IFERROR(VLOOKUP(入力項目!$S$14,子育て関連マスタ!$I$16:$M$17,4,FALSE),0),
AND(T730&gt;=13,T730&lt;=15),IFERROR(VLOOKUP(入力項目!$S$15,子育て関連マスタ!$I$21:$M$22,4,FALSE),0),
AND(T730&gt;=16,T730&lt;=18),IFERROR(VLOOKUP(入力項目!$S$16,子育て関連マスタ!$I$26:$M$28,4,FALSE),0),
AND(T730&gt;=19,T730&lt;=20,入力項目!$S$16="高専"),IFERROR(VLOOKUP(入力項目!$S$16,子育て関連マスタ!$I$26:$M$28,4,FALSE),0),
AND(T730&gt;=19,T730&lt;=20,入力項目!$S$16&lt;&gt;"高専"),IFERROR(VLOOKUP(入力項目!$S$17,子育て関連マスタ!$I$32:$M$37,4,FALSE),0),
AND(T730&gt;=21,T730&lt;=22,入力項目!$S$16="高専"),IFERROR(VLOOKUP(入力項目!$S$17,子育て関連マスタ!$I$32:$M$34,4,FALSE),0),
AND(T730&gt;=21,T730&lt;=22,入力項目!$S$16&lt;&gt;"高専"),IFERROR(VLOOKUP(入力項目!$S$17,子育て関連マスタ!$I$32:$M$34,4,FALSE),0),
T730&gt;=23,0
) +
IF($D730=4,
  IFERROR(_xlfn.IFS(
  T730&lt;=入力項目!$S$11,0,
  AND(T730=入力項目!$S$11),IFERROR(VLOOKUP(入力項目!$S$12,子育て関連マスタ!$I$4:$M$5,2,FALSE),0),
  AND(T730=4),IFERROR(VLOOKUP(入力項目!$S$13,子育て関連マスタ!$I$9:$M$12,2,FALSE),0),
  AND(T730=7),IFERROR(VLOOKUP(入力項目!$S$14,子育て関連マスタ!$I$16:$M$17,2,FALSE),0),
  AND(T730=13),IFERROR(VLOOKUP(入力項目!$S$15,子育て関連マスタ!$I$21:$M$22,2,FALSE),0),
  AND(T730=16),IFERROR(VLOOKUP(入力項目!$S$16,子育て関連マスタ!$I$26:$M$28,2,FALSE),0),
  AND(T730=19,入力項目!$S$16&lt;&gt;"高専"),IFERROR(VLOOKUP(入力項目!$S$17,子育て関連マスタ!$I$32:$M$37,2,FALSE),0),
  AND(T730=21,入力項目!$S$16="高専"),IFERROR(VLOOKUP(入力項目!$S$17,子育て関連マスタ!$I$32:$M$37,2,FALSE),0),
  T730&gt;=22,0
  ),0),0
) +
IF(AND(T730&gt;=1,T730&lt;=15),IF($D730=入力項目!$S$8,入力項目!$S$3,0),0) +
IF(AND(T730&gt;=1,T730&lt;=15),IF($D730=5,入力項目!$S$4,0),0) +
IF(AND(T730&gt;=1,T730&lt;=15),IF($D730=12,入力項目!$S$5,0),0) +
IF(AND(入力項目!$S$7=$A730,入力項目!$S$8=$D730),子育て関連マスタ!$C$14,0) +
IFERROR(IF(AND(YEAR(EDATE(DATE(入力項目!$S$7,入力項目!$S$8,1),1))=$A730,MONTH(EDATE(DATE(入力項目!$S$7,入力項目!$S$8,1),1))=$D730),子育て関連マスタ!$C$15,0),0) +
IF(AND(OR(T730=3,T730=5,T730=7),$D730=11),子育て関連マスタ!$C$17,0) +
IF(AND(T730=20,$D730=1),子育て関連マスタ!$C$18,0) +
IF(AND(T730=20,$D730=1),
IFERROR(_xlfn.IFS(
入力項目!$S$10="男",子育て関連マスタ!$C$18,
入力項目!$S$10="女",子育て関連マスタ!$C$19
),0),0
) +
IF(AND(T730&gt;=入力項目!$S$18,T730&lt;=入力項目!$S$19),入力項目!$S$20,0) +
IF(AND(T730&gt;=入力項目!$S$21,T730&lt;=入力項目!$S$22),入力項目!$S$23,0) +
IF(AND(T730&gt;=入力項目!$S$24,T730&lt;=入力項目!$S$25),入力項目!$S$26,0)
)</f>
        <v>0</v>
      </c>
      <c r="AI730">
        <f ca="1">-(
_xlfn.IFS(
U730&lt;=入力項目!$S$11,0,
AND(U730&gt;=入力項目!$S$11+1,U730&lt;=3),IFERROR(VLOOKUP(入力項目!$S$12,子育て関連マスタ!$I$4:$M$5,4,FALSE),0),
AND(U730&gt;=4,U730&lt;=6),IFERROR(VLOOKUP(入力項目!$S$13,子育て関連マスタ!$I$9:$M$12,4,FALSE),0),
AND(U730&gt;=7,U730&lt;=12),IFERROR(VLOOKUP(入力項目!$S$14,子育て関連マスタ!$I$16:$M$17,4,FALSE),0),
AND(U730&gt;=13,U730&lt;=15),IFERROR(VLOOKUP(入力項目!$S$15,子育て関連マスタ!$I$21:$M$22,4,FALSE),0),
AND(U730&gt;=16,U730&lt;=18),IFERROR(VLOOKUP(入力項目!$S$16,子育て関連マスタ!$I$26:$M$28,4,FALSE),0),
AND(U730&gt;=19,U730&lt;=20,入力項目!$S$16="高専"),IFERROR(VLOOKUP(入力項目!$S$16,子育て関連マスタ!$I$26:$M$28,4,FALSE),0),
AND(U730&gt;=19,U730&lt;=20,入力項目!$S$16&lt;&gt;"高専"),IFERROR(VLOOKUP(入力項目!$S$17,子育て関連マスタ!$I$32:$M$37,4,FALSE),0),
AND(U730&gt;=21,U730&lt;=22,入力項目!$S$16="高専"),IFERROR(VLOOKUP(入力項目!$S$17,子育て関連マスタ!$I$32:$M$34,4,FALSE),0),
AND(U730&gt;=21,U730&lt;=22,入力項目!$S$16&lt;&gt;"高専"),IFERROR(VLOOKUP(入力項目!$S$17,子育て関連マスタ!$I$32:$M$34,4,FALSE),0),
U730&gt;=23,0
) +
IF($D730=4,
  IFERROR(_xlfn.IFS(
  U730&lt;=入力項目!$S$11,0,
  AND(U730=入力項目!$S$11),IFERROR(VLOOKUP(入力項目!$S$12,子育て関連マスタ!$I$4:$M$5,2,FALSE),0),
  AND(U730=4),IFERROR(VLOOKUP(入力項目!$S$13,子育て関連マスタ!$I$9:$M$12,2,FALSE),0),
  AND(U730=7),IFERROR(VLOOKUP(入力項目!$S$14,子育て関連マスタ!$I$16:$M$17,2,FALSE),0),
  AND(U730=13),IFERROR(VLOOKUP(入力項目!$S$15,子育て関連マスタ!$I$21:$M$22,2,FALSE),0),
  AND(U730=16),IFERROR(VLOOKUP(入力項目!$S$16,子育て関連マスタ!$I$26:$M$28,2,FALSE),0),
  AND(U730=19,入力項目!$S$16&lt;&gt;"高専"),IFERROR(VLOOKUP(入力項目!$S$17,子育て関連マスタ!$I$32:$M$37,2,FALSE),0),
  AND(U730=21,入力項目!$S$16="高専"),IFERROR(VLOOKUP(入力項目!$S$17,子育て関連マスタ!$I$32:$M$37,2,FALSE),0),
  U730&gt;=22,0
  ),0),0
) +
IF(AND(U730&gt;=1,U730&lt;=15),IF($D730=入力項目!$S$8,入力項目!$S$3,0),0) +
IF(AND(U730&gt;=1,U730&lt;=15),IF($D730=5,入力項目!$S$4,0),0) +
IF(AND(U730&gt;=1,U730&lt;=15),IF($D730=12,入力項目!$S$5,0),0) +
IF(AND(入力項目!$S$7=$A730,入力項目!$S$8=$D730),子育て関連マスタ!$C$14,0) +
IFERROR(IF(AND(YEAR(EDATE(DATE(入力項目!$S$7,入力項目!$S$8,1),1))=$A730,MONTH(EDATE(DATE(入力項目!$S$7,入力項目!$S$8,1),1))=$D730),子育て関連マスタ!$C$15,0),0) +
IF(AND(OR(U730=3,U730=5,U730=7),$D730=11),子育て関連マスタ!$C$17,0) +
IF(AND(U730=20,$D730=1),子育て関連マスタ!$C$18,0) +
IF(AND(U730=20,$D730=1),
IFERROR(_xlfn.IFS(
入力項目!$S$10="男",子育て関連マスタ!$C$18,
入力項目!$S$10="女",子育て関連マスタ!$C$19
),0),0
) +
IF(AND(U730&gt;=入力項目!$S$18,U730&lt;=入力項目!$S$19),入力項目!$S$20,0) +
IF(AND(U730&gt;=入力項目!$S$21,U730&lt;=入力項目!$S$22),入力項目!$S$23,0) +
IF(AND(U730&gt;=入力項目!$S$24,U730&lt;=入力項目!$S$25),入力項目!$S$26,0)
)</f>
        <v>0</v>
      </c>
      <c r="AJ730" s="10">
        <f ca="1">-VLOOKUP($D730,月別収支!$A$2:$H$13,7,FALSE)</f>
        <v>-20000</v>
      </c>
    </row>
    <row r="731" spans="1:36" x14ac:dyDescent="0.4">
      <c r="A731">
        <f t="shared" ca="1" si="207"/>
        <v>2085</v>
      </c>
      <c r="B731">
        <f t="shared" ca="1" si="208"/>
        <v>2085</v>
      </c>
      <c r="C731">
        <f t="shared" ca="1" si="209"/>
        <v>61</v>
      </c>
      <c r="D731">
        <f t="shared" ca="1" si="210"/>
        <v>5</v>
      </c>
      <c r="E731" t="str">
        <f t="shared" ca="1" si="211"/>
        <v>2085年5月</v>
      </c>
      <c r="F731">
        <f ca="1">IF(OR(入力項目!$N$5&lt;$A731,AND(入力項目!$N$5=$A731,入力項目!$N$6&lt;$D731)),IF(F730=0,1,IF(G731=12,F730+1,F730)),0)</f>
        <v>60</v>
      </c>
      <c r="G731">
        <f ca="1">IF(OR(入力項目!$N$5&lt;$A731,AND(入力項目!$N$5=$A731,入力項目!$N$6&lt;$D731)),IF(G730=12,1,G730+1),0)</f>
        <v>7</v>
      </c>
      <c r="H731" t="str">
        <f t="shared" ca="1" si="212"/>
        <v>60_7</v>
      </c>
      <c r="I731">
        <f ca="1">IF(
  IFERROR(AND($C731&gt;0,MOD($C731,入力項目!$N$22)=0,$D731=入力項目!$N$23), FALSE),
  1,
  IF(
    AND(I730&gt;0,J730=12),
    IF(I730=入力項目!$N$28, 0, I730+1),
    I730
  )
)</f>
        <v>1</v>
      </c>
      <c r="J731">
        <f ca="1">IF($D731=入力項目!$N$23,1,IFERROR(J730+1,1))</f>
        <v>12</v>
      </c>
      <c r="K731" t="str">
        <f t="shared" ca="1" si="213"/>
        <v>1_12</v>
      </c>
      <c r="L731">
        <f ca="1">L730+IF(入力項目!$D$4=$D731,1,0)</f>
        <v>89</v>
      </c>
      <c r="M731" t="str">
        <f t="shared" ca="1" si="195"/>
        <v>89歳</v>
      </c>
      <c r="N731">
        <f t="shared" ca="1" si="199"/>
        <v>90</v>
      </c>
      <c r="O731" t="str">
        <f t="shared" ca="1" si="196"/>
        <v>90歳</v>
      </c>
      <c r="P731">
        <f t="shared" ca="1" si="214"/>
        <v>65</v>
      </c>
      <c r="Q731">
        <f t="shared" ca="1" si="215"/>
        <v>63</v>
      </c>
      <c r="R731">
        <f t="shared" ca="1" si="216"/>
        <v>2086</v>
      </c>
      <c r="S731">
        <f t="shared" ca="1" si="217"/>
        <v>2086</v>
      </c>
      <c r="T731">
        <f t="shared" ca="1" si="218"/>
        <v>2086</v>
      </c>
      <c r="U731">
        <f t="shared" ca="1" si="219"/>
        <v>2086</v>
      </c>
      <c r="V731" s="10">
        <f t="shared" ca="1" si="220"/>
        <v>51112425</v>
      </c>
      <c r="W731" s="10">
        <f ca="1">IF($L731&lt;その他マスタ!$B$1,VLOOKUP($D731,月別収支!$A$2:$H$13,2,FALSE),その他マスタ!$B$3)+IF(AND($L731=その他マスタ!$B$1,入力項目!$I$9="あり",$D731=入力項目!$D$4),その他マスタ!$B$2,0)</f>
        <v>150000</v>
      </c>
      <c r="X731" s="10">
        <f ca="1">-IF(入力項目!$K$5=TRUE,
IF($F731+$G731&lt;3,VLOOKUP($D731,月別収支!$A$2:$H$13,8,FALSE),0)+IFERROR(VLOOKUP($H731,住宅ローン計算!C:P,13,FALSE),0)+IF($F731&gt;1,IF(OR($G731=3,$G731=6,$G731=9,$G731=12),ROUNDUP(入力項目!$N$18/4,0),0),0),
VLOOKUP($D731,月別収支!$A$2:$H$13,8,FALSE))</f>
        <v>0</v>
      </c>
      <c r="Y731" s="10">
        <f ca="1">-VLOOKUP($D731,月別収支!$A$2:$H$13,3,FALSE)</f>
        <v>-75000</v>
      </c>
      <c r="Z731" s="10">
        <f ca="1">-VLOOKUP($D731,月別収支!$A$2:$H$13,4,FALSE)</f>
        <v>-27000</v>
      </c>
      <c r="AA731" s="10">
        <f ca="1">-VLOOKUP($D731,月別収支!$A$2:$H$13,6,FALSE)</f>
        <v>-10000</v>
      </c>
      <c r="AB731" s="10">
        <f ca="1">-(
VLOOKUP($D731,月別収支!$A$2:$H$13,5,FALSE)+IF(AND(入力項目!$I$27&lt;=$A731,ISEVEN($A731-入力項目!$I$27),入力項目!$I$28=$D731),入力項目!$I$26,0)
+IF(入力項目!$K$26=TRUE,
IFERROR(VLOOKUP($K731,マイカーローン計算!C:P,13,FALSE),0),
IFERROR(
  IF(AND($C731&gt;0,MOD($C731,入力項目!$N$22)=0,$D731=入力項目!$N$23),入力項目!$N$24,0),
 0
)
)
)</f>
        <v>-30000</v>
      </c>
      <c r="AC731" s="10">
        <f ca="1">-IF($A731&lt;入力項目!$N$33,入力項目!$N$35,IF(AND($A731=入力項目!$N$33,$D731&lt;=入力項目!$N$34),入力項目!$N$35,0))</f>
        <v>0</v>
      </c>
      <c r="AD731">
        <f ca="1">-(
_xlfn.IFS(
P731&lt;=入力項目!$S$11,0,
AND(P731&gt;=入力項目!$S$11+1,P731&lt;=3),IFERROR(VLOOKUP(入力項目!$S$12,子育て関連マスタ!$I$4:$M$5,4,FALSE),0),
AND(P731&gt;=4,P731&lt;=6),IFERROR(VLOOKUP(入力項目!$S$13,子育て関連マスタ!$I$9:$M$12,4,FALSE),0),
AND(P731&gt;=7,P731&lt;=12),IFERROR(VLOOKUP(入力項目!$S$14,子育て関連マスタ!$I$16:$M$17,4,FALSE),0),
AND(P731&gt;=13,P731&lt;=15),IFERROR(VLOOKUP(入力項目!$S$15,子育て関連マスタ!$I$21:$M$22,4,FALSE),0),
AND(P731&gt;=16,P731&lt;=18),IFERROR(VLOOKUP(入力項目!$S$16,子育て関連マスタ!$I$26:$M$28,4,FALSE),0),
AND(P731&gt;=19,P731&lt;=20,入力項目!$S$16="高専"),IFERROR(VLOOKUP(入力項目!$S$16,子育て関連マスタ!$I$26:$M$28,4,FALSE),0),
AND(P731&gt;=19,P731&lt;=20,入力項目!$S$16&lt;&gt;"高専"),IFERROR(VLOOKUP(入力項目!$S$17,子育て関連マスタ!$I$32:$M$37,4,FALSE),0),
AND(P731&gt;=21,P731&lt;=22,入力項目!$S$16="高専"),IFERROR(VLOOKUP(入力項目!$S$17,子育て関連マスタ!$I$32:$M$34,4,FALSE),0),
AND(P731&gt;=21,P731&lt;=22,入力項目!$S$16&lt;&gt;"高専"),IFERROR(VLOOKUP(入力項目!$S$17,子育て関連マスタ!$I$32:$M$34,4,FALSE),0),
P731&gt;=23,0
) +
IF($D731=4,
  IFERROR(_xlfn.IFS(
  P731&lt;=入力項目!$S$11,0,
  AND(P731=入力項目!$S$11),IFERROR(VLOOKUP(入力項目!$S$12,子育て関連マスタ!$I$4:$M$5,2,FALSE),0),
  AND(P731=4),IFERROR(VLOOKUP(入力項目!$S$13,子育て関連マスタ!$I$9:$M$12,2,FALSE),0),
  AND(P731=7),IFERROR(VLOOKUP(入力項目!$S$14,子育て関連マスタ!$I$16:$M$17,2,FALSE),0),
  AND(P731=13),IFERROR(VLOOKUP(入力項目!$S$15,子育て関連マスタ!$I$21:$M$22,2,FALSE),0),
  AND(P731=16),IFERROR(VLOOKUP(入力項目!$S$16,子育て関連マスタ!$I$26:$M$28,2,FALSE),0),
  AND(P731=19,入力項目!$S$16&lt;&gt;"高専"),IFERROR(VLOOKUP(入力項目!$S$17,子育て関連マスタ!$I$32:$M$37,2,FALSE),0),
  AND(P731=21,入力項目!$S$16="高専"),IFERROR(VLOOKUP(入力項目!$S$17,子育て関連マスタ!$I$32:$M$37,2,FALSE),0),
  P731&gt;=22,0
  ),0),0
) +
IF(AND(P731&gt;=1,P731&lt;=15),IF($D731=入力項目!$S$8,入力項目!$S$3,0),0) +
IF(AND(P731&gt;=1,P731&lt;=15),IF($D731=5,入力項目!$S$4,0),0) +
IF(AND(P731&gt;=1,P731&lt;=15),IF($D731=12,入力項目!$S$5,0),0) +
IF(AND(入力項目!$S$7=$A731,入力項目!$S$8=$D731),子育て関連マスタ!$C$14,0) +
IFERROR(IF(AND(YEAR(EDATE(DATE(入力項目!$S$7,入力項目!$S$8,1),1))=$A731,MONTH(EDATE(DATE(入力項目!$S$7,入力項目!$S$8,1),1))=$D731),子育て関連マスタ!$C$15,0),0) +
IF(AND(OR(P731=3,P731=5,P731=7),$D731=11),子育て関連マスタ!$C$17,0) +
IF(AND(P731=20,$D731=1),子育て関連マスタ!$C$18,0) +
IF(AND(P731=20,$D731=1),
IFERROR(_xlfn.IFS(
入力項目!$S$10="男",子育て関連マスタ!$C$18,
入力項目!$S$10="女",子育て関連マスタ!$C$19
),0),0
) +
IF(AND(P731&gt;=入力項目!$S$18,P731&lt;=入力項目!$S$19),入力項目!$S$20,0) +
IF(AND(P731&gt;=入力項目!$S$21,P731&lt;=入力項目!$S$22),入力項目!$S$23,0) +
IF(AND(P731&gt;=入力項目!$S$24,P731&lt;=入力項目!$S$25),入力項目!$S$26,0)
)</f>
        <v>0</v>
      </c>
      <c r="AE731">
        <f ca="1">-(
_xlfn.IFS(
Q731&lt;=入力項目!$S$11,0,
AND(Q731&gt;=入力項目!$S$11+1,Q731&lt;=3),IFERROR(VLOOKUP(入力項目!$S$12,子育て関連マスタ!$I$4:$M$5,4,FALSE),0),
AND(Q731&gt;=4,Q731&lt;=6),IFERROR(VLOOKUP(入力項目!$S$13,子育て関連マスタ!$I$9:$M$12,4,FALSE),0),
AND(Q731&gt;=7,Q731&lt;=12),IFERROR(VLOOKUP(入力項目!$S$14,子育て関連マスタ!$I$16:$M$17,4,FALSE),0),
AND(Q731&gt;=13,Q731&lt;=15),IFERROR(VLOOKUP(入力項目!$S$15,子育て関連マスタ!$I$21:$M$22,4,FALSE),0),
AND(Q731&gt;=16,Q731&lt;=18),IFERROR(VLOOKUP(入力項目!$S$16,子育て関連マスタ!$I$26:$M$28,4,FALSE),0),
AND(Q731&gt;=19,Q731&lt;=20,入力項目!$S$16="高専"),IFERROR(VLOOKUP(入力項目!$S$16,子育て関連マスタ!$I$26:$M$28,4,FALSE),0),
AND(Q731&gt;=19,Q731&lt;=20,入力項目!$S$16&lt;&gt;"高専"),IFERROR(VLOOKUP(入力項目!$S$17,子育て関連マスタ!$I$32:$M$37,4,FALSE),0),
AND(Q731&gt;=21,Q731&lt;=22,入力項目!$S$16="高専"),IFERROR(VLOOKUP(入力項目!$S$17,子育て関連マスタ!$I$32:$M$34,4,FALSE),0),
AND(Q731&gt;=21,Q731&lt;=22,入力項目!$S$16&lt;&gt;"高専"),IFERROR(VLOOKUP(入力項目!$S$17,子育て関連マスタ!$I$32:$M$34,4,FALSE),0),
Q731&gt;=23,0
) +
IF($D731=4,
  IFERROR(_xlfn.IFS(
  Q731&lt;=入力項目!$S$11,0,
  AND(Q731=入力項目!$S$11),IFERROR(VLOOKUP(入力項目!$S$12,子育て関連マスタ!$I$4:$M$5,2,FALSE),0),
  AND(Q731=4),IFERROR(VLOOKUP(入力項目!$S$13,子育て関連マスタ!$I$9:$M$12,2,FALSE),0),
  AND(Q731=7),IFERROR(VLOOKUP(入力項目!$S$14,子育て関連マスタ!$I$16:$M$17,2,FALSE),0),
  AND(Q731=13),IFERROR(VLOOKUP(入力項目!$S$15,子育て関連マスタ!$I$21:$M$22,2,FALSE),0),
  AND(Q731=16),IFERROR(VLOOKUP(入力項目!$S$16,子育て関連マスタ!$I$26:$M$28,2,FALSE),0),
  AND(Q731=19,入力項目!$S$16&lt;&gt;"高専"),IFERROR(VLOOKUP(入力項目!$S$17,子育て関連マスタ!$I$32:$M$37,2,FALSE),0),
  AND(Q731=21,入力項目!$S$16="高専"),IFERROR(VLOOKUP(入力項目!$S$17,子育て関連マスタ!$I$32:$M$37,2,FALSE),0),
  Q731&gt;=22,0
  ),0),0
) +
IF(AND(Q731&gt;=1,Q731&lt;=15),IF($D731=入力項目!$S$8,入力項目!$S$3,0),0) +
IF(AND(Q731&gt;=1,Q731&lt;=15),IF($D731=5,入力項目!$S$4,0),0) +
IF(AND(Q731&gt;=1,Q731&lt;=15),IF($D731=12,入力項目!$S$5,0),0) +
IF(AND(入力項目!$S$7=$A731,入力項目!$S$8=$D731),子育て関連マスタ!$C$14,0) +
IFERROR(IF(AND(YEAR(EDATE(DATE(入力項目!$S$7,入力項目!$S$8,1),1))=$A731,MONTH(EDATE(DATE(入力項目!$S$7,入力項目!$S$8,1),1))=$D731),子育て関連マスタ!$C$15,0),0) +
IF(AND(OR(Q731=3,Q731=5,Q731=7),$D731=11),子育て関連マスタ!$C$17,0) +
IF(AND(Q731=20,$D731=1),子育て関連マスタ!$C$18,0) +
IF(AND(Q731=20,$D731=1),
IFERROR(_xlfn.IFS(
入力項目!$S$10="男",子育て関連マスタ!$C$18,
入力項目!$S$10="女",子育て関連マスタ!$C$19
),0),0
) +
IF(AND(Q731&gt;=入力項目!$S$18,Q731&lt;=入力項目!$S$19),入力項目!$S$20,0) +
IF(AND(Q731&gt;=入力項目!$S$21,Q731&lt;=入力項目!$S$22),入力項目!$S$23,0) +
IF(AND(Q731&gt;=入力項目!$S$24,Q731&lt;=入力項目!$S$25),入力項目!$S$26,0)
)</f>
        <v>0</v>
      </c>
      <c r="AF731">
        <f ca="1">-(
_xlfn.IFS(
R731&lt;=入力項目!$S$11,0,
AND(R731&gt;=入力項目!$S$11+1,R731&lt;=3),IFERROR(VLOOKUP(入力項目!$S$12,子育て関連マスタ!$I$4:$M$5,4,FALSE),0),
AND(R731&gt;=4,R731&lt;=6),IFERROR(VLOOKUP(入力項目!$S$13,子育て関連マスタ!$I$9:$M$12,4,FALSE),0),
AND(R731&gt;=7,R731&lt;=12),IFERROR(VLOOKUP(入力項目!$S$14,子育て関連マスタ!$I$16:$M$17,4,FALSE),0),
AND(R731&gt;=13,R731&lt;=15),IFERROR(VLOOKUP(入力項目!$S$15,子育て関連マスタ!$I$21:$M$22,4,FALSE),0),
AND(R731&gt;=16,R731&lt;=18),IFERROR(VLOOKUP(入力項目!$S$16,子育て関連マスタ!$I$26:$M$28,4,FALSE),0),
AND(R731&gt;=19,R731&lt;=20,入力項目!$S$16="高専"),IFERROR(VLOOKUP(入力項目!$S$16,子育て関連マスタ!$I$26:$M$28,4,FALSE),0),
AND(R731&gt;=19,R731&lt;=20,入力項目!$S$16&lt;&gt;"高専"),IFERROR(VLOOKUP(入力項目!$S$17,子育て関連マスタ!$I$32:$M$37,4,FALSE),0),
AND(R731&gt;=21,R731&lt;=22,入力項目!$S$16="高専"),IFERROR(VLOOKUP(入力項目!$S$17,子育て関連マスタ!$I$32:$M$34,4,FALSE),0),
AND(R731&gt;=21,R731&lt;=22,入力項目!$S$16&lt;&gt;"高専"),IFERROR(VLOOKUP(入力項目!$S$17,子育て関連マスタ!$I$32:$M$34,4,FALSE),0),
R731&gt;=23,0
) +
IF($D731=4,
  IFERROR(_xlfn.IFS(
  R731&lt;=入力項目!$S$11,0,
  AND(R731=入力項目!$S$11),IFERROR(VLOOKUP(入力項目!$S$12,子育て関連マスタ!$I$4:$M$5,2,FALSE),0),
  AND(R731=4),IFERROR(VLOOKUP(入力項目!$S$13,子育て関連マスタ!$I$9:$M$12,2,FALSE),0),
  AND(R731=7),IFERROR(VLOOKUP(入力項目!$S$14,子育て関連マスタ!$I$16:$M$17,2,FALSE),0),
  AND(R731=13),IFERROR(VLOOKUP(入力項目!$S$15,子育て関連マスタ!$I$21:$M$22,2,FALSE),0),
  AND(R731=16),IFERROR(VLOOKUP(入力項目!$S$16,子育て関連マスタ!$I$26:$M$28,2,FALSE),0),
  AND(R731=19,入力項目!$S$16&lt;&gt;"高専"),IFERROR(VLOOKUP(入力項目!$S$17,子育て関連マスタ!$I$32:$M$37,2,FALSE),0),
  AND(R731=21,入力項目!$S$16="高専"),IFERROR(VLOOKUP(入力項目!$S$17,子育て関連マスタ!$I$32:$M$37,2,FALSE),0),
  R731&gt;=22,0
  ),0),0
) +
IF(AND(R731&gt;=1,R731&lt;=15),IF($D731=入力項目!$S$8,入力項目!$S$3,0),0) +
IF(AND(R731&gt;=1,R731&lt;=15),IF($D731=5,入力項目!$S$4,0),0) +
IF(AND(R731&gt;=1,R731&lt;=15),IF($D731=12,入力項目!$S$5,0),0) +
IF(AND(入力項目!$S$7=$A731,入力項目!$S$8=$D731),子育て関連マスタ!$C$14,0) +
IFERROR(IF(AND(YEAR(EDATE(DATE(入力項目!$S$7,入力項目!$S$8,1),1))=$A731,MONTH(EDATE(DATE(入力項目!$S$7,入力項目!$S$8,1),1))=$D731),子育て関連マスタ!$C$15,0),0) +
IF(AND(OR(R731=3,R731=5,R731=7),$D731=11),子育て関連マスタ!$C$17,0) +
IF(AND(R731=20,$D731=1),子育て関連マスタ!$C$18,0) +
IF(AND(R731=20,$D731=1),
IFERROR(_xlfn.IFS(
入力項目!$S$10="男",子育て関連マスタ!$C$18,
入力項目!$S$10="女",子育て関連マスタ!$C$19
),0),0
) +
IF(AND(R731&gt;=入力項目!$S$18,R731&lt;=入力項目!$S$19),入力項目!$S$20,0) +
IF(AND(R731&gt;=入力項目!$S$21,R731&lt;=入力項目!$S$22),入力項目!$S$23,0) +
IF(AND(R731&gt;=入力項目!$S$24,R731&lt;=入力項目!$S$25),入力項目!$S$26,0)
)</f>
        <v>0</v>
      </c>
      <c r="AG731">
        <f ca="1">-(
_xlfn.IFS(
S731&lt;=入力項目!$S$11,0,
AND(S731&gt;=入力項目!$S$11+1,S731&lt;=3),IFERROR(VLOOKUP(入力項目!$S$12,子育て関連マスタ!$I$4:$M$5,4,FALSE),0),
AND(S731&gt;=4,S731&lt;=6),IFERROR(VLOOKUP(入力項目!$S$13,子育て関連マスタ!$I$9:$M$12,4,FALSE),0),
AND(S731&gt;=7,S731&lt;=12),IFERROR(VLOOKUP(入力項目!$S$14,子育て関連マスタ!$I$16:$M$17,4,FALSE),0),
AND(S731&gt;=13,S731&lt;=15),IFERROR(VLOOKUP(入力項目!$S$15,子育て関連マスタ!$I$21:$M$22,4,FALSE),0),
AND(S731&gt;=16,S731&lt;=18),IFERROR(VLOOKUP(入力項目!$S$16,子育て関連マスタ!$I$26:$M$28,4,FALSE),0),
AND(S731&gt;=19,S731&lt;=20,入力項目!$S$16="高専"),IFERROR(VLOOKUP(入力項目!$S$16,子育て関連マスタ!$I$26:$M$28,4,FALSE),0),
AND(S731&gt;=19,S731&lt;=20,入力項目!$S$16&lt;&gt;"高専"),IFERROR(VLOOKUP(入力項目!$S$17,子育て関連マスタ!$I$32:$M$37,4,FALSE),0),
AND(S731&gt;=21,S731&lt;=22,入力項目!$S$16="高専"),IFERROR(VLOOKUP(入力項目!$S$17,子育て関連マスタ!$I$32:$M$34,4,FALSE),0),
AND(S731&gt;=21,S731&lt;=22,入力項目!$S$16&lt;&gt;"高専"),IFERROR(VLOOKUP(入力項目!$S$17,子育て関連マスタ!$I$32:$M$34,4,FALSE),0),
S731&gt;=23,0
) +
IF($D731=4,
  IFERROR(_xlfn.IFS(
  S731&lt;=入力項目!$S$11,0,
  AND(S731=入力項目!$S$11),IFERROR(VLOOKUP(入力項目!$S$12,子育て関連マスタ!$I$4:$M$5,2,FALSE),0),
  AND(S731=4),IFERROR(VLOOKUP(入力項目!$S$13,子育て関連マスタ!$I$9:$M$12,2,FALSE),0),
  AND(S731=7),IFERROR(VLOOKUP(入力項目!$S$14,子育て関連マスタ!$I$16:$M$17,2,FALSE),0),
  AND(S731=13),IFERROR(VLOOKUP(入力項目!$S$15,子育て関連マスタ!$I$21:$M$22,2,FALSE),0),
  AND(S731=16),IFERROR(VLOOKUP(入力項目!$S$16,子育て関連マスタ!$I$26:$M$28,2,FALSE),0),
  AND(S731=19,入力項目!$S$16&lt;&gt;"高専"),IFERROR(VLOOKUP(入力項目!$S$17,子育て関連マスタ!$I$32:$M$37,2,FALSE),0),
  AND(S731=21,入力項目!$S$16="高専"),IFERROR(VLOOKUP(入力項目!$S$17,子育て関連マスタ!$I$32:$M$37,2,FALSE),0),
  S731&gt;=22,0
  ),0),0
) +
IF(AND(S731&gt;=1,S731&lt;=15),IF($D731=入力項目!$S$8,入力項目!$S$3,0),0) +
IF(AND(S731&gt;=1,S731&lt;=15),IF($D731=5,入力項目!$S$4,0),0) +
IF(AND(S731&gt;=1,S731&lt;=15),IF($D731=12,入力項目!$S$5,0),0) +
IF(AND(入力項目!$S$7=$A731,入力項目!$S$8=$D731),子育て関連マスタ!$C$14,0) +
IFERROR(IF(AND(YEAR(EDATE(DATE(入力項目!$S$7,入力項目!$S$8,1),1))=$A731,MONTH(EDATE(DATE(入力項目!$S$7,入力項目!$S$8,1),1))=$D731),子育て関連マスタ!$C$15,0),0) +
IF(AND(OR(S731=3,S731=5,S731=7),$D731=11),子育て関連マスタ!$C$17,0) +
IF(AND(S731=20,$D731=1),子育て関連マスタ!$C$18,0) +
IF(AND(S731=20,$D731=1),
IFERROR(_xlfn.IFS(
入力項目!$S$10="男",子育て関連マスタ!$C$18,
入力項目!$S$10="女",子育て関連マスタ!$C$19
),0),0
) +
IF(AND(S731&gt;=入力項目!$S$18,S731&lt;=入力項目!$S$19),入力項目!$S$20,0) +
IF(AND(S731&gt;=入力項目!$S$21,S731&lt;=入力項目!$S$22),入力項目!$S$23,0) +
IF(AND(S731&gt;=入力項目!$S$24,S731&lt;=入力項目!$S$25),入力項目!$S$26,0)
)</f>
        <v>0</v>
      </c>
      <c r="AH731">
        <f ca="1">-(
_xlfn.IFS(
T731&lt;=入力項目!$S$11,0,
AND(T731&gt;=入力項目!$S$11+1,T731&lt;=3),IFERROR(VLOOKUP(入力項目!$S$12,子育て関連マスタ!$I$4:$M$5,4,FALSE),0),
AND(T731&gt;=4,T731&lt;=6),IFERROR(VLOOKUP(入力項目!$S$13,子育て関連マスタ!$I$9:$M$12,4,FALSE),0),
AND(T731&gt;=7,T731&lt;=12),IFERROR(VLOOKUP(入力項目!$S$14,子育て関連マスタ!$I$16:$M$17,4,FALSE),0),
AND(T731&gt;=13,T731&lt;=15),IFERROR(VLOOKUP(入力項目!$S$15,子育て関連マスタ!$I$21:$M$22,4,FALSE),0),
AND(T731&gt;=16,T731&lt;=18),IFERROR(VLOOKUP(入力項目!$S$16,子育て関連マスタ!$I$26:$M$28,4,FALSE),0),
AND(T731&gt;=19,T731&lt;=20,入力項目!$S$16="高専"),IFERROR(VLOOKUP(入力項目!$S$16,子育て関連マスタ!$I$26:$M$28,4,FALSE),0),
AND(T731&gt;=19,T731&lt;=20,入力項目!$S$16&lt;&gt;"高専"),IFERROR(VLOOKUP(入力項目!$S$17,子育て関連マスタ!$I$32:$M$37,4,FALSE),0),
AND(T731&gt;=21,T731&lt;=22,入力項目!$S$16="高専"),IFERROR(VLOOKUP(入力項目!$S$17,子育て関連マスタ!$I$32:$M$34,4,FALSE),0),
AND(T731&gt;=21,T731&lt;=22,入力項目!$S$16&lt;&gt;"高専"),IFERROR(VLOOKUP(入力項目!$S$17,子育て関連マスタ!$I$32:$M$34,4,FALSE),0),
T731&gt;=23,0
) +
IF($D731=4,
  IFERROR(_xlfn.IFS(
  T731&lt;=入力項目!$S$11,0,
  AND(T731=入力項目!$S$11),IFERROR(VLOOKUP(入力項目!$S$12,子育て関連マスタ!$I$4:$M$5,2,FALSE),0),
  AND(T731=4),IFERROR(VLOOKUP(入力項目!$S$13,子育て関連マスタ!$I$9:$M$12,2,FALSE),0),
  AND(T731=7),IFERROR(VLOOKUP(入力項目!$S$14,子育て関連マスタ!$I$16:$M$17,2,FALSE),0),
  AND(T731=13),IFERROR(VLOOKUP(入力項目!$S$15,子育て関連マスタ!$I$21:$M$22,2,FALSE),0),
  AND(T731=16),IFERROR(VLOOKUP(入力項目!$S$16,子育て関連マスタ!$I$26:$M$28,2,FALSE),0),
  AND(T731=19,入力項目!$S$16&lt;&gt;"高専"),IFERROR(VLOOKUP(入力項目!$S$17,子育て関連マスタ!$I$32:$M$37,2,FALSE),0),
  AND(T731=21,入力項目!$S$16="高専"),IFERROR(VLOOKUP(入力項目!$S$17,子育て関連マスタ!$I$32:$M$37,2,FALSE),0),
  T731&gt;=22,0
  ),0),0
) +
IF(AND(T731&gt;=1,T731&lt;=15),IF($D731=入力項目!$S$8,入力項目!$S$3,0),0) +
IF(AND(T731&gt;=1,T731&lt;=15),IF($D731=5,入力項目!$S$4,0),0) +
IF(AND(T731&gt;=1,T731&lt;=15),IF($D731=12,入力項目!$S$5,0),0) +
IF(AND(入力項目!$S$7=$A731,入力項目!$S$8=$D731),子育て関連マスタ!$C$14,0) +
IFERROR(IF(AND(YEAR(EDATE(DATE(入力項目!$S$7,入力項目!$S$8,1),1))=$A731,MONTH(EDATE(DATE(入力項目!$S$7,入力項目!$S$8,1),1))=$D731),子育て関連マスタ!$C$15,0),0) +
IF(AND(OR(T731=3,T731=5,T731=7),$D731=11),子育て関連マスタ!$C$17,0) +
IF(AND(T731=20,$D731=1),子育て関連マスタ!$C$18,0) +
IF(AND(T731=20,$D731=1),
IFERROR(_xlfn.IFS(
入力項目!$S$10="男",子育て関連マスタ!$C$18,
入力項目!$S$10="女",子育て関連マスタ!$C$19
),0),0
) +
IF(AND(T731&gt;=入力項目!$S$18,T731&lt;=入力項目!$S$19),入力項目!$S$20,0) +
IF(AND(T731&gt;=入力項目!$S$21,T731&lt;=入力項目!$S$22),入力項目!$S$23,0) +
IF(AND(T731&gt;=入力項目!$S$24,T731&lt;=入力項目!$S$25),入力項目!$S$26,0)
)</f>
        <v>0</v>
      </c>
      <c r="AI731">
        <f ca="1">-(
_xlfn.IFS(
U731&lt;=入力項目!$S$11,0,
AND(U731&gt;=入力項目!$S$11+1,U731&lt;=3),IFERROR(VLOOKUP(入力項目!$S$12,子育て関連マスタ!$I$4:$M$5,4,FALSE),0),
AND(U731&gt;=4,U731&lt;=6),IFERROR(VLOOKUP(入力項目!$S$13,子育て関連マスタ!$I$9:$M$12,4,FALSE),0),
AND(U731&gt;=7,U731&lt;=12),IFERROR(VLOOKUP(入力項目!$S$14,子育て関連マスタ!$I$16:$M$17,4,FALSE),0),
AND(U731&gt;=13,U731&lt;=15),IFERROR(VLOOKUP(入力項目!$S$15,子育て関連マスタ!$I$21:$M$22,4,FALSE),0),
AND(U731&gt;=16,U731&lt;=18),IFERROR(VLOOKUP(入力項目!$S$16,子育て関連マスタ!$I$26:$M$28,4,FALSE),0),
AND(U731&gt;=19,U731&lt;=20,入力項目!$S$16="高専"),IFERROR(VLOOKUP(入力項目!$S$16,子育て関連マスタ!$I$26:$M$28,4,FALSE),0),
AND(U731&gt;=19,U731&lt;=20,入力項目!$S$16&lt;&gt;"高専"),IFERROR(VLOOKUP(入力項目!$S$17,子育て関連マスタ!$I$32:$M$37,4,FALSE),0),
AND(U731&gt;=21,U731&lt;=22,入力項目!$S$16="高専"),IFERROR(VLOOKUP(入力項目!$S$17,子育て関連マスタ!$I$32:$M$34,4,FALSE),0),
AND(U731&gt;=21,U731&lt;=22,入力項目!$S$16&lt;&gt;"高専"),IFERROR(VLOOKUP(入力項目!$S$17,子育て関連マスタ!$I$32:$M$34,4,FALSE),0),
U731&gt;=23,0
) +
IF($D731=4,
  IFERROR(_xlfn.IFS(
  U731&lt;=入力項目!$S$11,0,
  AND(U731=入力項目!$S$11),IFERROR(VLOOKUP(入力項目!$S$12,子育て関連マスタ!$I$4:$M$5,2,FALSE),0),
  AND(U731=4),IFERROR(VLOOKUP(入力項目!$S$13,子育て関連マスタ!$I$9:$M$12,2,FALSE),0),
  AND(U731=7),IFERROR(VLOOKUP(入力項目!$S$14,子育て関連マスタ!$I$16:$M$17,2,FALSE),0),
  AND(U731=13),IFERROR(VLOOKUP(入力項目!$S$15,子育て関連マスタ!$I$21:$M$22,2,FALSE),0),
  AND(U731=16),IFERROR(VLOOKUP(入力項目!$S$16,子育て関連マスタ!$I$26:$M$28,2,FALSE),0),
  AND(U731=19,入力項目!$S$16&lt;&gt;"高専"),IFERROR(VLOOKUP(入力項目!$S$17,子育て関連マスタ!$I$32:$M$37,2,FALSE),0),
  AND(U731=21,入力項目!$S$16="高専"),IFERROR(VLOOKUP(入力項目!$S$17,子育て関連マスタ!$I$32:$M$37,2,FALSE),0),
  U731&gt;=22,0
  ),0),0
) +
IF(AND(U731&gt;=1,U731&lt;=15),IF($D731=入力項目!$S$8,入力項目!$S$3,0),0) +
IF(AND(U731&gt;=1,U731&lt;=15),IF($D731=5,入力項目!$S$4,0),0) +
IF(AND(U731&gt;=1,U731&lt;=15),IF($D731=12,入力項目!$S$5,0),0) +
IF(AND(入力項目!$S$7=$A731,入力項目!$S$8=$D731),子育て関連マスタ!$C$14,0) +
IFERROR(IF(AND(YEAR(EDATE(DATE(入力項目!$S$7,入力項目!$S$8,1),1))=$A731,MONTH(EDATE(DATE(入力項目!$S$7,入力項目!$S$8,1),1))=$D731),子育て関連マスタ!$C$15,0),0) +
IF(AND(OR(U731=3,U731=5,U731=7),$D731=11),子育て関連マスタ!$C$17,0) +
IF(AND(U731=20,$D731=1),子育て関連マスタ!$C$18,0) +
IF(AND(U731=20,$D731=1),
IFERROR(_xlfn.IFS(
入力項目!$S$10="男",子育て関連マスタ!$C$18,
入力項目!$S$10="女",子育て関連マスタ!$C$19
),0),0
) +
IF(AND(U731&gt;=入力項目!$S$18,U731&lt;=入力項目!$S$19),入力項目!$S$20,0) +
IF(AND(U731&gt;=入力項目!$S$21,U731&lt;=入力項目!$S$22),入力項目!$S$23,0) +
IF(AND(U731&gt;=入力項目!$S$24,U731&lt;=入力項目!$S$25),入力項目!$S$26,0)
)</f>
        <v>0</v>
      </c>
      <c r="AJ731" s="10">
        <f ca="1">-VLOOKUP($D731,月別収支!$A$2:$H$13,7,FALSE)</f>
        <v>-20000</v>
      </c>
    </row>
    <row r="732" spans="1:36" x14ac:dyDescent="0.4">
      <c r="A732">
        <f t="shared" ca="1" si="207"/>
        <v>2085</v>
      </c>
      <c r="B732">
        <f t="shared" ca="1" si="208"/>
        <v>2085</v>
      </c>
      <c r="C732">
        <f t="shared" ca="1" si="209"/>
        <v>61</v>
      </c>
      <c r="D732">
        <f t="shared" ca="1" si="210"/>
        <v>6</v>
      </c>
      <c r="E732" t="str">
        <f t="shared" ca="1" si="211"/>
        <v>2085年6月</v>
      </c>
      <c r="F732">
        <f ca="1">IF(OR(入力項目!$N$5&lt;$A732,AND(入力項目!$N$5=$A732,入力項目!$N$6&lt;$D732)),IF(F731=0,1,IF(G732=12,F731+1,F731)),0)</f>
        <v>60</v>
      </c>
      <c r="G732">
        <f ca="1">IF(OR(入力項目!$N$5&lt;$A732,AND(入力項目!$N$5=$A732,入力項目!$N$6&lt;$D732)),IF(G731=12,1,G731+1),0)</f>
        <v>8</v>
      </c>
      <c r="H732" t="str">
        <f t="shared" ca="1" si="212"/>
        <v>60_8</v>
      </c>
      <c r="I732">
        <f ca="1">IF(
  IFERROR(AND($C732&gt;0,MOD($C732,入力項目!$N$22)=0,$D732=入力項目!$N$23), FALSE),
  1,
  IF(
    AND(I731&gt;0,J731=12),
    IF(I731=入力項目!$N$28, 0, I731+1),
    I731
  )
)</f>
        <v>2</v>
      </c>
      <c r="J732">
        <f ca="1">IF($D732=入力項目!$N$23,1,IFERROR(J731+1,1))</f>
        <v>1</v>
      </c>
      <c r="K732" t="str">
        <f t="shared" ca="1" si="213"/>
        <v>2_1</v>
      </c>
      <c r="L732">
        <f ca="1">L731+IF(入力項目!$D$4=$D732,1,0)</f>
        <v>89</v>
      </c>
      <c r="M732" t="str">
        <f t="shared" ca="1" si="195"/>
        <v>89歳</v>
      </c>
      <c r="N732">
        <f t="shared" ca="1" si="199"/>
        <v>90</v>
      </c>
      <c r="O732" t="str">
        <f t="shared" ca="1" si="196"/>
        <v>90歳</v>
      </c>
      <c r="P732">
        <f t="shared" ca="1" si="214"/>
        <v>65</v>
      </c>
      <c r="Q732">
        <f t="shared" ca="1" si="215"/>
        <v>63</v>
      </c>
      <c r="R732">
        <f t="shared" ca="1" si="216"/>
        <v>2086</v>
      </c>
      <c r="S732">
        <f t="shared" ca="1" si="217"/>
        <v>2086</v>
      </c>
      <c r="T732">
        <f t="shared" ca="1" si="218"/>
        <v>2086</v>
      </c>
      <c r="U732">
        <f t="shared" ca="1" si="219"/>
        <v>2086</v>
      </c>
      <c r="V732" s="10">
        <f t="shared" ca="1" si="220"/>
        <v>51110425</v>
      </c>
      <c r="W732" s="10">
        <f ca="1">IF($L732&lt;その他マスタ!$B$1,VLOOKUP($D732,月別収支!$A$2:$H$13,2,FALSE),その他マスタ!$B$3)+IF(AND($L732=その他マスタ!$B$1,入力項目!$I$9="あり",$D732=入力項目!$D$4),その他マスタ!$B$2,0)</f>
        <v>150000</v>
      </c>
      <c r="X732" s="10">
        <f ca="1">-IF(入力項目!$K$5=TRUE,
IF($F732+$G732&lt;3,VLOOKUP($D732,月別収支!$A$2:$H$13,8,FALSE),0)+IFERROR(VLOOKUP($H732,住宅ローン計算!C:P,13,FALSE),0)+IF($F732&gt;1,IF(OR($G732=3,$G732=6,$G732=9,$G732=12),ROUNDUP(入力項目!$N$18/4,0),0),0),
VLOOKUP($D732,月別収支!$A$2:$H$13,8,FALSE))</f>
        <v>0</v>
      </c>
      <c r="Y732" s="10">
        <f ca="1">-VLOOKUP($D732,月別収支!$A$2:$H$13,3,FALSE)</f>
        <v>-75000</v>
      </c>
      <c r="Z732" s="10">
        <f ca="1">-VLOOKUP($D732,月別収支!$A$2:$H$13,4,FALSE)</f>
        <v>-27000</v>
      </c>
      <c r="AA732" s="10">
        <f ca="1">-VLOOKUP($D732,月別収支!$A$2:$H$13,6,FALSE)</f>
        <v>-10000</v>
      </c>
      <c r="AB732" s="10">
        <f ca="1">-(
VLOOKUP($D732,月別収支!$A$2:$H$13,5,FALSE)+IF(AND(入力項目!$I$27&lt;=$A732,ISEVEN($A732-入力項目!$I$27),入力項目!$I$28=$D732),入力項目!$I$26,0)
+IF(入力項目!$K$26=TRUE,
IFERROR(VLOOKUP($K732,マイカーローン計算!C:P,13,FALSE),0),
IFERROR(
  IF(AND($C732&gt;0,MOD($C732,入力項目!$N$22)=0,$D732=入力項目!$N$23),入力項目!$N$24,0),
 0
)
)
)</f>
        <v>-20000</v>
      </c>
      <c r="AC732" s="10">
        <f ca="1">-IF($A732&lt;入力項目!$N$33,入力項目!$N$35,IF(AND($A732=入力項目!$N$33,$D732&lt;=入力項目!$N$34),入力項目!$N$35,0))</f>
        <v>0</v>
      </c>
      <c r="AD732">
        <f ca="1">-(
_xlfn.IFS(
P732&lt;=入力項目!$S$11,0,
AND(P732&gt;=入力項目!$S$11+1,P732&lt;=3),IFERROR(VLOOKUP(入力項目!$S$12,子育て関連マスタ!$I$4:$M$5,4,FALSE),0),
AND(P732&gt;=4,P732&lt;=6),IFERROR(VLOOKUP(入力項目!$S$13,子育て関連マスタ!$I$9:$M$12,4,FALSE),0),
AND(P732&gt;=7,P732&lt;=12),IFERROR(VLOOKUP(入力項目!$S$14,子育て関連マスタ!$I$16:$M$17,4,FALSE),0),
AND(P732&gt;=13,P732&lt;=15),IFERROR(VLOOKUP(入力項目!$S$15,子育て関連マスタ!$I$21:$M$22,4,FALSE),0),
AND(P732&gt;=16,P732&lt;=18),IFERROR(VLOOKUP(入力項目!$S$16,子育て関連マスタ!$I$26:$M$28,4,FALSE),0),
AND(P732&gt;=19,P732&lt;=20,入力項目!$S$16="高専"),IFERROR(VLOOKUP(入力項目!$S$16,子育て関連マスタ!$I$26:$M$28,4,FALSE),0),
AND(P732&gt;=19,P732&lt;=20,入力項目!$S$16&lt;&gt;"高専"),IFERROR(VLOOKUP(入力項目!$S$17,子育て関連マスタ!$I$32:$M$37,4,FALSE),0),
AND(P732&gt;=21,P732&lt;=22,入力項目!$S$16="高専"),IFERROR(VLOOKUP(入力項目!$S$17,子育て関連マスタ!$I$32:$M$34,4,FALSE),0),
AND(P732&gt;=21,P732&lt;=22,入力項目!$S$16&lt;&gt;"高専"),IFERROR(VLOOKUP(入力項目!$S$17,子育て関連マスタ!$I$32:$M$34,4,FALSE),0),
P732&gt;=23,0
) +
IF($D732=4,
  IFERROR(_xlfn.IFS(
  P732&lt;=入力項目!$S$11,0,
  AND(P732=入力項目!$S$11),IFERROR(VLOOKUP(入力項目!$S$12,子育て関連マスタ!$I$4:$M$5,2,FALSE),0),
  AND(P732=4),IFERROR(VLOOKUP(入力項目!$S$13,子育て関連マスタ!$I$9:$M$12,2,FALSE),0),
  AND(P732=7),IFERROR(VLOOKUP(入力項目!$S$14,子育て関連マスタ!$I$16:$M$17,2,FALSE),0),
  AND(P732=13),IFERROR(VLOOKUP(入力項目!$S$15,子育て関連マスタ!$I$21:$M$22,2,FALSE),0),
  AND(P732=16),IFERROR(VLOOKUP(入力項目!$S$16,子育て関連マスタ!$I$26:$M$28,2,FALSE),0),
  AND(P732=19,入力項目!$S$16&lt;&gt;"高専"),IFERROR(VLOOKUP(入力項目!$S$17,子育て関連マスタ!$I$32:$M$37,2,FALSE),0),
  AND(P732=21,入力項目!$S$16="高専"),IFERROR(VLOOKUP(入力項目!$S$17,子育て関連マスタ!$I$32:$M$37,2,FALSE),0),
  P732&gt;=22,0
  ),0),0
) +
IF(AND(P732&gt;=1,P732&lt;=15),IF($D732=入力項目!$S$8,入力項目!$S$3,0),0) +
IF(AND(P732&gt;=1,P732&lt;=15),IF($D732=5,入力項目!$S$4,0),0) +
IF(AND(P732&gt;=1,P732&lt;=15),IF($D732=12,入力項目!$S$5,0),0) +
IF(AND(入力項目!$S$7=$A732,入力項目!$S$8=$D732),子育て関連マスタ!$C$14,0) +
IFERROR(IF(AND(YEAR(EDATE(DATE(入力項目!$S$7,入力項目!$S$8,1),1))=$A732,MONTH(EDATE(DATE(入力項目!$S$7,入力項目!$S$8,1),1))=$D732),子育て関連マスタ!$C$15,0),0) +
IF(AND(OR(P732=3,P732=5,P732=7),$D732=11),子育て関連マスタ!$C$17,0) +
IF(AND(P732=20,$D732=1),子育て関連マスタ!$C$18,0) +
IF(AND(P732=20,$D732=1),
IFERROR(_xlfn.IFS(
入力項目!$S$10="男",子育て関連マスタ!$C$18,
入力項目!$S$10="女",子育て関連マスタ!$C$19
),0),0
) +
IF(AND(P732&gt;=入力項目!$S$18,P732&lt;=入力項目!$S$19),入力項目!$S$20,0) +
IF(AND(P732&gt;=入力項目!$S$21,P732&lt;=入力項目!$S$22),入力項目!$S$23,0) +
IF(AND(P732&gt;=入力項目!$S$24,P732&lt;=入力項目!$S$25),入力項目!$S$26,0)
)</f>
        <v>0</v>
      </c>
      <c r="AE732">
        <f ca="1">-(
_xlfn.IFS(
Q732&lt;=入力項目!$S$11,0,
AND(Q732&gt;=入力項目!$S$11+1,Q732&lt;=3),IFERROR(VLOOKUP(入力項目!$S$12,子育て関連マスタ!$I$4:$M$5,4,FALSE),0),
AND(Q732&gt;=4,Q732&lt;=6),IFERROR(VLOOKUP(入力項目!$S$13,子育て関連マスタ!$I$9:$M$12,4,FALSE),0),
AND(Q732&gt;=7,Q732&lt;=12),IFERROR(VLOOKUP(入力項目!$S$14,子育て関連マスタ!$I$16:$M$17,4,FALSE),0),
AND(Q732&gt;=13,Q732&lt;=15),IFERROR(VLOOKUP(入力項目!$S$15,子育て関連マスタ!$I$21:$M$22,4,FALSE),0),
AND(Q732&gt;=16,Q732&lt;=18),IFERROR(VLOOKUP(入力項目!$S$16,子育て関連マスタ!$I$26:$M$28,4,FALSE),0),
AND(Q732&gt;=19,Q732&lt;=20,入力項目!$S$16="高専"),IFERROR(VLOOKUP(入力項目!$S$16,子育て関連マスタ!$I$26:$M$28,4,FALSE),0),
AND(Q732&gt;=19,Q732&lt;=20,入力項目!$S$16&lt;&gt;"高専"),IFERROR(VLOOKUP(入力項目!$S$17,子育て関連マスタ!$I$32:$M$37,4,FALSE),0),
AND(Q732&gt;=21,Q732&lt;=22,入力項目!$S$16="高専"),IFERROR(VLOOKUP(入力項目!$S$17,子育て関連マスタ!$I$32:$M$34,4,FALSE),0),
AND(Q732&gt;=21,Q732&lt;=22,入力項目!$S$16&lt;&gt;"高専"),IFERROR(VLOOKUP(入力項目!$S$17,子育て関連マスタ!$I$32:$M$34,4,FALSE),0),
Q732&gt;=23,0
) +
IF($D732=4,
  IFERROR(_xlfn.IFS(
  Q732&lt;=入力項目!$S$11,0,
  AND(Q732=入力項目!$S$11),IFERROR(VLOOKUP(入力項目!$S$12,子育て関連マスタ!$I$4:$M$5,2,FALSE),0),
  AND(Q732=4),IFERROR(VLOOKUP(入力項目!$S$13,子育て関連マスタ!$I$9:$M$12,2,FALSE),0),
  AND(Q732=7),IFERROR(VLOOKUP(入力項目!$S$14,子育て関連マスタ!$I$16:$M$17,2,FALSE),0),
  AND(Q732=13),IFERROR(VLOOKUP(入力項目!$S$15,子育て関連マスタ!$I$21:$M$22,2,FALSE),0),
  AND(Q732=16),IFERROR(VLOOKUP(入力項目!$S$16,子育て関連マスタ!$I$26:$M$28,2,FALSE),0),
  AND(Q732=19,入力項目!$S$16&lt;&gt;"高専"),IFERROR(VLOOKUP(入力項目!$S$17,子育て関連マスタ!$I$32:$M$37,2,FALSE),0),
  AND(Q732=21,入力項目!$S$16="高専"),IFERROR(VLOOKUP(入力項目!$S$17,子育て関連マスタ!$I$32:$M$37,2,FALSE),0),
  Q732&gt;=22,0
  ),0),0
) +
IF(AND(Q732&gt;=1,Q732&lt;=15),IF($D732=入力項目!$S$8,入力項目!$S$3,0),0) +
IF(AND(Q732&gt;=1,Q732&lt;=15),IF($D732=5,入力項目!$S$4,0),0) +
IF(AND(Q732&gt;=1,Q732&lt;=15),IF($D732=12,入力項目!$S$5,0),0) +
IF(AND(入力項目!$S$7=$A732,入力項目!$S$8=$D732),子育て関連マスタ!$C$14,0) +
IFERROR(IF(AND(YEAR(EDATE(DATE(入力項目!$S$7,入力項目!$S$8,1),1))=$A732,MONTH(EDATE(DATE(入力項目!$S$7,入力項目!$S$8,1),1))=$D732),子育て関連マスタ!$C$15,0),0) +
IF(AND(OR(Q732=3,Q732=5,Q732=7),$D732=11),子育て関連マスタ!$C$17,0) +
IF(AND(Q732=20,$D732=1),子育て関連マスタ!$C$18,0) +
IF(AND(Q732=20,$D732=1),
IFERROR(_xlfn.IFS(
入力項目!$S$10="男",子育て関連マスタ!$C$18,
入力項目!$S$10="女",子育て関連マスタ!$C$19
),0),0
) +
IF(AND(Q732&gt;=入力項目!$S$18,Q732&lt;=入力項目!$S$19),入力項目!$S$20,0) +
IF(AND(Q732&gt;=入力項目!$S$21,Q732&lt;=入力項目!$S$22),入力項目!$S$23,0) +
IF(AND(Q732&gt;=入力項目!$S$24,Q732&lt;=入力項目!$S$25),入力項目!$S$26,0)
)</f>
        <v>0</v>
      </c>
      <c r="AF732">
        <f ca="1">-(
_xlfn.IFS(
R732&lt;=入力項目!$S$11,0,
AND(R732&gt;=入力項目!$S$11+1,R732&lt;=3),IFERROR(VLOOKUP(入力項目!$S$12,子育て関連マスタ!$I$4:$M$5,4,FALSE),0),
AND(R732&gt;=4,R732&lt;=6),IFERROR(VLOOKUP(入力項目!$S$13,子育て関連マスタ!$I$9:$M$12,4,FALSE),0),
AND(R732&gt;=7,R732&lt;=12),IFERROR(VLOOKUP(入力項目!$S$14,子育て関連マスタ!$I$16:$M$17,4,FALSE),0),
AND(R732&gt;=13,R732&lt;=15),IFERROR(VLOOKUP(入力項目!$S$15,子育て関連マスタ!$I$21:$M$22,4,FALSE),0),
AND(R732&gt;=16,R732&lt;=18),IFERROR(VLOOKUP(入力項目!$S$16,子育て関連マスタ!$I$26:$M$28,4,FALSE),0),
AND(R732&gt;=19,R732&lt;=20,入力項目!$S$16="高専"),IFERROR(VLOOKUP(入力項目!$S$16,子育て関連マスタ!$I$26:$M$28,4,FALSE),0),
AND(R732&gt;=19,R732&lt;=20,入力項目!$S$16&lt;&gt;"高専"),IFERROR(VLOOKUP(入力項目!$S$17,子育て関連マスタ!$I$32:$M$37,4,FALSE),0),
AND(R732&gt;=21,R732&lt;=22,入力項目!$S$16="高専"),IFERROR(VLOOKUP(入力項目!$S$17,子育て関連マスタ!$I$32:$M$34,4,FALSE),0),
AND(R732&gt;=21,R732&lt;=22,入力項目!$S$16&lt;&gt;"高専"),IFERROR(VLOOKUP(入力項目!$S$17,子育て関連マスタ!$I$32:$M$34,4,FALSE),0),
R732&gt;=23,0
) +
IF($D732=4,
  IFERROR(_xlfn.IFS(
  R732&lt;=入力項目!$S$11,0,
  AND(R732=入力項目!$S$11),IFERROR(VLOOKUP(入力項目!$S$12,子育て関連マスタ!$I$4:$M$5,2,FALSE),0),
  AND(R732=4),IFERROR(VLOOKUP(入力項目!$S$13,子育て関連マスタ!$I$9:$M$12,2,FALSE),0),
  AND(R732=7),IFERROR(VLOOKUP(入力項目!$S$14,子育て関連マスタ!$I$16:$M$17,2,FALSE),0),
  AND(R732=13),IFERROR(VLOOKUP(入力項目!$S$15,子育て関連マスタ!$I$21:$M$22,2,FALSE),0),
  AND(R732=16),IFERROR(VLOOKUP(入力項目!$S$16,子育て関連マスタ!$I$26:$M$28,2,FALSE),0),
  AND(R732=19,入力項目!$S$16&lt;&gt;"高専"),IFERROR(VLOOKUP(入力項目!$S$17,子育て関連マスタ!$I$32:$M$37,2,FALSE),0),
  AND(R732=21,入力項目!$S$16="高専"),IFERROR(VLOOKUP(入力項目!$S$17,子育て関連マスタ!$I$32:$M$37,2,FALSE),0),
  R732&gt;=22,0
  ),0),0
) +
IF(AND(R732&gt;=1,R732&lt;=15),IF($D732=入力項目!$S$8,入力項目!$S$3,0),0) +
IF(AND(R732&gt;=1,R732&lt;=15),IF($D732=5,入力項目!$S$4,0),0) +
IF(AND(R732&gt;=1,R732&lt;=15),IF($D732=12,入力項目!$S$5,0),0) +
IF(AND(入力項目!$S$7=$A732,入力項目!$S$8=$D732),子育て関連マスタ!$C$14,0) +
IFERROR(IF(AND(YEAR(EDATE(DATE(入力項目!$S$7,入力項目!$S$8,1),1))=$A732,MONTH(EDATE(DATE(入力項目!$S$7,入力項目!$S$8,1),1))=$D732),子育て関連マスタ!$C$15,0),0) +
IF(AND(OR(R732=3,R732=5,R732=7),$D732=11),子育て関連マスタ!$C$17,0) +
IF(AND(R732=20,$D732=1),子育て関連マスタ!$C$18,0) +
IF(AND(R732=20,$D732=1),
IFERROR(_xlfn.IFS(
入力項目!$S$10="男",子育て関連マスタ!$C$18,
入力項目!$S$10="女",子育て関連マスタ!$C$19
),0),0
) +
IF(AND(R732&gt;=入力項目!$S$18,R732&lt;=入力項目!$S$19),入力項目!$S$20,0) +
IF(AND(R732&gt;=入力項目!$S$21,R732&lt;=入力項目!$S$22),入力項目!$S$23,0) +
IF(AND(R732&gt;=入力項目!$S$24,R732&lt;=入力項目!$S$25),入力項目!$S$26,0)
)</f>
        <v>0</v>
      </c>
      <c r="AG732">
        <f ca="1">-(
_xlfn.IFS(
S732&lt;=入力項目!$S$11,0,
AND(S732&gt;=入力項目!$S$11+1,S732&lt;=3),IFERROR(VLOOKUP(入力項目!$S$12,子育て関連マスタ!$I$4:$M$5,4,FALSE),0),
AND(S732&gt;=4,S732&lt;=6),IFERROR(VLOOKUP(入力項目!$S$13,子育て関連マスタ!$I$9:$M$12,4,FALSE),0),
AND(S732&gt;=7,S732&lt;=12),IFERROR(VLOOKUP(入力項目!$S$14,子育て関連マスタ!$I$16:$M$17,4,FALSE),0),
AND(S732&gt;=13,S732&lt;=15),IFERROR(VLOOKUP(入力項目!$S$15,子育て関連マスタ!$I$21:$M$22,4,FALSE),0),
AND(S732&gt;=16,S732&lt;=18),IFERROR(VLOOKUP(入力項目!$S$16,子育て関連マスタ!$I$26:$M$28,4,FALSE),0),
AND(S732&gt;=19,S732&lt;=20,入力項目!$S$16="高専"),IFERROR(VLOOKUP(入力項目!$S$16,子育て関連マスタ!$I$26:$M$28,4,FALSE),0),
AND(S732&gt;=19,S732&lt;=20,入力項目!$S$16&lt;&gt;"高専"),IFERROR(VLOOKUP(入力項目!$S$17,子育て関連マスタ!$I$32:$M$37,4,FALSE),0),
AND(S732&gt;=21,S732&lt;=22,入力項目!$S$16="高専"),IFERROR(VLOOKUP(入力項目!$S$17,子育て関連マスタ!$I$32:$M$34,4,FALSE),0),
AND(S732&gt;=21,S732&lt;=22,入力項目!$S$16&lt;&gt;"高専"),IFERROR(VLOOKUP(入力項目!$S$17,子育て関連マスタ!$I$32:$M$34,4,FALSE),0),
S732&gt;=23,0
) +
IF($D732=4,
  IFERROR(_xlfn.IFS(
  S732&lt;=入力項目!$S$11,0,
  AND(S732=入力項目!$S$11),IFERROR(VLOOKUP(入力項目!$S$12,子育て関連マスタ!$I$4:$M$5,2,FALSE),0),
  AND(S732=4),IFERROR(VLOOKUP(入力項目!$S$13,子育て関連マスタ!$I$9:$M$12,2,FALSE),0),
  AND(S732=7),IFERROR(VLOOKUP(入力項目!$S$14,子育て関連マスタ!$I$16:$M$17,2,FALSE),0),
  AND(S732=13),IFERROR(VLOOKUP(入力項目!$S$15,子育て関連マスタ!$I$21:$M$22,2,FALSE),0),
  AND(S732=16),IFERROR(VLOOKUP(入力項目!$S$16,子育て関連マスタ!$I$26:$M$28,2,FALSE),0),
  AND(S732=19,入力項目!$S$16&lt;&gt;"高専"),IFERROR(VLOOKUP(入力項目!$S$17,子育て関連マスタ!$I$32:$M$37,2,FALSE),0),
  AND(S732=21,入力項目!$S$16="高専"),IFERROR(VLOOKUP(入力項目!$S$17,子育て関連マスタ!$I$32:$M$37,2,FALSE),0),
  S732&gt;=22,0
  ),0),0
) +
IF(AND(S732&gt;=1,S732&lt;=15),IF($D732=入力項目!$S$8,入力項目!$S$3,0),0) +
IF(AND(S732&gt;=1,S732&lt;=15),IF($D732=5,入力項目!$S$4,0),0) +
IF(AND(S732&gt;=1,S732&lt;=15),IF($D732=12,入力項目!$S$5,0),0) +
IF(AND(入力項目!$S$7=$A732,入力項目!$S$8=$D732),子育て関連マスタ!$C$14,0) +
IFERROR(IF(AND(YEAR(EDATE(DATE(入力項目!$S$7,入力項目!$S$8,1),1))=$A732,MONTH(EDATE(DATE(入力項目!$S$7,入力項目!$S$8,1),1))=$D732),子育て関連マスタ!$C$15,0),0) +
IF(AND(OR(S732=3,S732=5,S732=7),$D732=11),子育て関連マスタ!$C$17,0) +
IF(AND(S732=20,$D732=1),子育て関連マスタ!$C$18,0) +
IF(AND(S732=20,$D732=1),
IFERROR(_xlfn.IFS(
入力項目!$S$10="男",子育て関連マスタ!$C$18,
入力項目!$S$10="女",子育て関連マスタ!$C$19
),0),0
) +
IF(AND(S732&gt;=入力項目!$S$18,S732&lt;=入力項目!$S$19),入力項目!$S$20,0) +
IF(AND(S732&gt;=入力項目!$S$21,S732&lt;=入力項目!$S$22),入力項目!$S$23,0) +
IF(AND(S732&gt;=入力項目!$S$24,S732&lt;=入力項目!$S$25),入力項目!$S$26,0)
)</f>
        <v>0</v>
      </c>
      <c r="AH732">
        <f ca="1">-(
_xlfn.IFS(
T732&lt;=入力項目!$S$11,0,
AND(T732&gt;=入力項目!$S$11+1,T732&lt;=3),IFERROR(VLOOKUP(入力項目!$S$12,子育て関連マスタ!$I$4:$M$5,4,FALSE),0),
AND(T732&gt;=4,T732&lt;=6),IFERROR(VLOOKUP(入力項目!$S$13,子育て関連マスタ!$I$9:$M$12,4,FALSE),0),
AND(T732&gt;=7,T732&lt;=12),IFERROR(VLOOKUP(入力項目!$S$14,子育て関連マスタ!$I$16:$M$17,4,FALSE),0),
AND(T732&gt;=13,T732&lt;=15),IFERROR(VLOOKUP(入力項目!$S$15,子育て関連マスタ!$I$21:$M$22,4,FALSE),0),
AND(T732&gt;=16,T732&lt;=18),IFERROR(VLOOKUP(入力項目!$S$16,子育て関連マスタ!$I$26:$M$28,4,FALSE),0),
AND(T732&gt;=19,T732&lt;=20,入力項目!$S$16="高専"),IFERROR(VLOOKUP(入力項目!$S$16,子育て関連マスタ!$I$26:$M$28,4,FALSE),0),
AND(T732&gt;=19,T732&lt;=20,入力項目!$S$16&lt;&gt;"高専"),IFERROR(VLOOKUP(入力項目!$S$17,子育て関連マスタ!$I$32:$M$37,4,FALSE),0),
AND(T732&gt;=21,T732&lt;=22,入力項目!$S$16="高専"),IFERROR(VLOOKUP(入力項目!$S$17,子育て関連マスタ!$I$32:$M$34,4,FALSE),0),
AND(T732&gt;=21,T732&lt;=22,入力項目!$S$16&lt;&gt;"高専"),IFERROR(VLOOKUP(入力項目!$S$17,子育て関連マスタ!$I$32:$M$34,4,FALSE),0),
T732&gt;=23,0
) +
IF($D732=4,
  IFERROR(_xlfn.IFS(
  T732&lt;=入力項目!$S$11,0,
  AND(T732=入力項目!$S$11),IFERROR(VLOOKUP(入力項目!$S$12,子育て関連マスタ!$I$4:$M$5,2,FALSE),0),
  AND(T732=4),IFERROR(VLOOKUP(入力項目!$S$13,子育て関連マスタ!$I$9:$M$12,2,FALSE),0),
  AND(T732=7),IFERROR(VLOOKUP(入力項目!$S$14,子育て関連マスタ!$I$16:$M$17,2,FALSE),0),
  AND(T732=13),IFERROR(VLOOKUP(入力項目!$S$15,子育て関連マスタ!$I$21:$M$22,2,FALSE),0),
  AND(T732=16),IFERROR(VLOOKUP(入力項目!$S$16,子育て関連マスタ!$I$26:$M$28,2,FALSE),0),
  AND(T732=19,入力項目!$S$16&lt;&gt;"高専"),IFERROR(VLOOKUP(入力項目!$S$17,子育て関連マスタ!$I$32:$M$37,2,FALSE),0),
  AND(T732=21,入力項目!$S$16="高専"),IFERROR(VLOOKUP(入力項目!$S$17,子育て関連マスタ!$I$32:$M$37,2,FALSE),0),
  T732&gt;=22,0
  ),0),0
) +
IF(AND(T732&gt;=1,T732&lt;=15),IF($D732=入力項目!$S$8,入力項目!$S$3,0),0) +
IF(AND(T732&gt;=1,T732&lt;=15),IF($D732=5,入力項目!$S$4,0),0) +
IF(AND(T732&gt;=1,T732&lt;=15),IF($D732=12,入力項目!$S$5,0),0) +
IF(AND(入力項目!$S$7=$A732,入力項目!$S$8=$D732),子育て関連マスタ!$C$14,0) +
IFERROR(IF(AND(YEAR(EDATE(DATE(入力項目!$S$7,入力項目!$S$8,1),1))=$A732,MONTH(EDATE(DATE(入力項目!$S$7,入力項目!$S$8,1),1))=$D732),子育て関連マスタ!$C$15,0),0) +
IF(AND(OR(T732=3,T732=5,T732=7),$D732=11),子育て関連マスタ!$C$17,0) +
IF(AND(T732=20,$D732=1),子育て関連マスタ!$C$18,0) +
IF(AND(T732=20,$D732=1),
IFERROR(_xlfn.IFS(
入力項目!$S$10="男",子育て関連マスタ!$C$18,
入力項目!$S$10="女",子育て関連マスタ!$C$19
),0),0
) +
IF(AND(T732&gt;=入力項目!$S$18,T732&lt;=入力項目!$S$19),入力項目!$S$20,0) +
IF(AND(T732&gt;=入力項目!$S$21,T732&lt;=入力項目!$S$22),入力項目!$S$23,0) +
IF(AND(T732&gt;=入力項目!$S$24,T732&lt;=入力項目!$S$25),入力項目!$S$26,0)
)</f>
        <v>0</v>
      </c>
      <c r="AI732">
        <f ca="1">-(
_xlfn.IFS(
U732&lt;=入力項目!$S$11,0,
AND(U732&gt;=入力項目!$S$11+1,U732&lt;=3),IFERROR(VLOOKUP(入力項目!$S$12,子育て関連マスタ!$I$4:$M$5,4,FALSE),0),
AND(U732&gt;=4,U732&lt;=6),IFERROR(VLOOKUP(入力項目!$S$13,子育て関連マスタ!$I$9:$M$12,4,FALSE),0),
AND(U732&gt;=7,U732&lt;=12),IFERROR(VLOOKUP(入力項目!$S$14,子育て関連マスタ!$I$16:$M$17,4,FALSE),0),
AND(U732&gt;=13,U732&lt;=15),IFERROR(VLOOKUP(入力項目!$S$15,子育て関連マスタ!$I$21:$M$22,4,FALSE),0),
AND(U732&gt;=16,U732&lt;=18),IFERROR(VLOOKUP(入力項目!$S$16,子育て関連マスタ!$I$26:$M$28,4,FALSE),0),
AND(U732&gt;=19,U732&lt;=20,入力項目!$S$16="高専"),IFERROR(VLOOKUP(入力項目!$S$16,子育て関連マスタ!$I$26:$M$28,4,FALSE),0),
AND(U732&gt;=19,U732&lt;=20,入力項目!$S$16&lt;&gt;"高専"),IFERROR(VLOOKUP(入力項目!$S$17,子育て関連マスタ!$I$32:$M$37,4,FALSE),0),
AND(U732&gt;=21,U732&lt;=22,入力項目!$S$16="高専"),IFERROR(VLOOKUP(入力項目!$S$17,子育て関連マスタ!$I$32:$M$34,4,FALSE),0),
AND(U732&gt;=21,U732&lt;=22,入力項目!$S$16&lt;&gt;"高専"),IFERROR(VLOOKUP(入力項目!$S$17,子育て関連マスタ!$I$32:$M$34,4,FALSE),0),
U732&gt;=23,0
) +
IF($D732=4,
  IFERROR(_xlfn.IFS(
  U732&lt;=入力項目!$S$11,0,
  AND(U732=入力項目!$S$11),IFERROR(VLOOKUP(入力項目!$S$12,子育て関連マスタ!$I$4:$M$5,2,FALSE),0),
  AND(U732=4),IFERROR(VLOOKUP(入力項目!$S$13,子育て関連マスタ!$I$9:$M$12,2,FALSE),0),
  AND(U732=7),IFERROR(VLOOKUP(入力項目!$S$14,子育て関連マスタ!$I$16:$M$17,2,FALSE),0),
  AND(U732=13),IFERROR(VLOOKUP(入力項目!$S$15,子育て関連マスタ!$I$21:$M$22,2,FALSE),0),
  AND(U732=16),IFERROR(VLOOKUP(入力項目!$S$16,子育て関連マスタ!$I$26:$M$28,2,FALSE),0),
  AND(U732=19,入力項目!$S$16&lt;&gt;"高専"),IFERROR(VLOOKUP(入力項目!$S$17,子育て関連マスタ!$I$32:$M$37,2,FALSE),0),
  AND(U732=21,入力項目!$S$16="高専"),IFERROR(VLOOKUP(入力項目!$S$17,子育て関連マスタ!$I$32:$M$37,2,FALSE),0),
  U732&gt;=22,0
  ),0),0
) +
IF(AND(U732&gt;=1,U732&lt;=15),IF($D732=入力項目!$S$8,入力項目!$S$3,0),0) +
IF(AND(U732&gt;=1,U732&lt;=15),IF($D732=5,入力項目!$S$4,0),0) +
IF(AND(U732&gt;=1,U732&lt;=15),IF($D732=12,入力項目!$S$5,0),0) +
IF(AND(入力項目!$S$7=$A732,入力項目!$S$8=$D732),子育て関連マスタ!$C$14,0) +
IFERROR(IF(AND(YEAR(EDATE(DATE(入力項目!$S$7,入力項目!$S$8,1),1))=$A732,MONTH(EDATE(DATE(入力項目!$S$7,入力項目!$S$8,1),1))=$D732),子育て関連マスタ!$C$15,0),0) +
IF(AND(OR(U732=3,U732=5,U732=7),$D732=11),子育て関連マスタ!$C$17,0) +
IF(AND(U732=20,$D732=1),子育て関連マスタ!$C$18,0) +
IF(AND(U732=20,$D732=1),
IFERROR(_xlfn.IFS(
入力項目!$S$10="男",子育て関連マスタ!$C$18,
入力項目!$S$10="女",子育て関連マスタ!$C$19
),0),0
) +
IF(AND(U732&gt;=入力項目!$S$18,U732&lt;=入力項目!$S$19),入力項目!$S$20,0) +
IF(AND(U732&gt;=入力項目!$S$21,U732&lt;=入力項目!$S$22),入力項目!$S$23,0) +
IF(AND(U732&gt;=入力項目!$S$24,U732&lt;=入力項目!$S$25),入力項目!$S$26,0)
)</f>
        <v>0</v>
      </c>
      <c r="AJ732" s="10">
        <f ca="1">-VLOOKUP($D732,月別収支!$A$2:$H$13,7,FALSE)</f>
        <v>-20000</v>
      </c>
    </row>
    <row r="733" spans="1:36" x14ac:dyDescent="0.4">
      <c r="A733">
        <f t="shared" ca="1" si="207"/>
        <v>2085</v>
      </c>
      <c r="B733">
        <f t="shared" ca="1" si="208"/>
        <v>2085</v>
      </c>
      <c r="C733">
        <f t="shared" ca="1" si="209"/>
        <v>61</v>
      </c>
      <c r="D733">
        <f t="shared" ca="1" si="210"/>
        <v>7</v>
      </c>
      <c r="E733" t="str">
        <f t="shared" ca="1" si="211"/>
        <v>2085年7月</v>
      </c>
      <c r="F733">
        <f ca="1">IF(OR(入力項目!$N$5&lt;$A733,AND(入力項目!$N$5=$A733,入力項目!$N$6&lt;$D733)),IF(F732=0,1,IF(G733=12,F732+1,F732)),0)</f>
        <v>60</v>
      </c>
      <c r="G733">
        <f ca="1">IF(OR(入力項目!$N$5&lt;$A733,AND(入力項目!$N$5=$A733,入力項目!$N$6&lt;$D733)),IF(G732=12,1,G732+1),0)</f>
        <v>9</v>
      </c>
      <c r="H733" t="str">
        <f t="shared" ca="1" si="212"/>
        <v>60_9</v>
      </c>
      <c r="I733">
        <f ca="1">IF(
  IFERROR(AND($C733&gt;0,MOD($C733,入力項目!$N$22)=0,$D733=入力項目!$N$23), FALSE),
  1,
  IF(
    AND(I732&gt;0,J732=12),
    IF(I732=入力項目!$N$28, 0, I732+1),
    I732
  )
)</f>
        <v>2</v>
      </c>
      <c r="J733">
        <f ca="1">IF($D733=入力項目!$N$23,1,IFERROR(J732+1,1))</f>
        <v>2</v>
      </c>
      <c r="K733" t="str">
        <f t="shared" ca="1" si="213"/>
        <v>2_2</v>
      </c>
      <c r="L733">
        <f ca="1">L732+IF(入力項目!$D$4=$D733,1,0)</f>
        <v>89</v>
      </c>
      <c r="M733" t="str">
        <f t="shared" ca="1" si="195"/>
        <v>89歳</v>
      </c>
      <c r="N733">
        <f t="shared" ca="1" si="199"/>
        <v>90</v>
      </c>
      <c r="O733" t="str">
        <f t="shared" ca="1" si="196"/>
        <v>90歳</v>
      </c>
      <c r="P733">
        <f t="shared" ca="1" si="214"/>
        <v>65</v>
      </c>
      <c r="Q733">
        <f t="shared" ca="1" si="215"/>
        <v>63</v>
      </c>
      <c r="R733">
        <f t="shared" ca="1" si="216"/>
        <v>2086</v>
      </c>
      <c r="S733">
        <f t="shared" ca="1" si="217"/>
        <v>2086</v>
      </c>
      <c r="T733">
        <f t="shared" ca="1" si="218"/>
        <v>2086</v>
      </c>
      <c r="U733">
        <f t="shared" ca="1" si="219"/>
        <v>2086</v>
      </c>
      <c r="V733" s="10">
        <f t="shared" ca="1" si="220"/>
        <v>51070925</v>
      </c>
      <c r="W733" s="10">
        <f ca="1">IF($L733&lt;その他マスタ!$B$1,VLOOKUP($D733,月別収支!$A$2:$H$13,2,FALSE),その他マスタ!$B$3)+IF(AND($L733=その他マスタ!$B$1,入力項目!$I$9="あり",$D733=入力項目!$D$4),その他マスタ!$B$2,0)</f>
        <v>150000</v>
      </c>
      <c r="X733" s="10">
        <f ca="1">-IF(入力項目!$K$5=TRUE,
IF($F733+$G733&lt;3,VLOOKUP($D733,月別収支!$A$2:$H$13,8,FALSE),0)+IFERROR(VLOOKUP($H733,住宅ローン計算!C:P,13,FALSE),0)+IF($F733&gt;1,IF(OR($G733=3,$G733=6,$G733=9,$G733=12),ROUNDUP(入力項目!$N$18/4,0),0),0),
VLOOKUP($D733,月別収支!$A$2:$H$13,8,FALSE))</f>
        <v>-37500</v>
      </c>
      <c r="Y733" s="10">
        <f ca="1">-VLOOKUP($D733,月別収支!$A$2:$H$13,3,FALSE)</f>
        <v>-75000</v>
      </c>
      <c r="Z733" s="10">
        <f ca="1">-VLOOKUP($D733,月別収支!$A$2:$H$13,4,FALSE)</f>
        <v>-27000</v>
      </c>
      <c r="AA733" s="10">
        <f ca="1">-VLOOKUP($D733,月別収支!$A$2:$H$13,6,FALSE)</f>
        <v>-10000</v>
      </c>
      <c r="AB733" s="10">
        <f ca="1">-(
VLOOKUP($D733,月別収支!$A$2:$H$13,5,FALSE)+IF(AND(入力項目!$I$27&lt;=$A733,ISEVEN($A733-入力項目!$I$27),入力項目!$I$28=$D733),入力項目!$I$26,0)
+IF(入力項目!$K$26=TRUE,
IFERROR(VLOOKUP($K733,マイカーローン計算!C:P,13,FALSE),0),
IFERROR(
  IF(AND($C733&gt;0,MOD($C733,入力項目!$N$22)=0,$D733=入力項目!$N$23),入力項目!$N$24,0),
 0
)
)
)</f>
        <v>-20000</v>
      </c>
      <c r="AC733" s="10">
        <f ca="1">-IF($A733&lt;入力項目!$N$33,入力項目!$N$35,IF(AND($A733=入力項目!$N$33,$D733&lt;=入力項目!$N$34),入力項目!$N$35,0))</f>
        <v>0</v>
      </c>
      <c r="AD733">
        <f ca="1">-(
_xlfn.IFS(
P733&lt;=入力項目!$S$11,0,
AND(P733&gt;=入力項目!$S$11+1,P733&lt;=3),IFERROR(VLOOKUP(入力項目!$S$12,子育て関連マスタ!$I$4:$M$5,4,FALSE),0),
AND(P733&gt;=4,P733&lt;=6),IFERROR(VLOOKUP(入力項目!$S$13,子育て関連マスタ!$I$9:$M$12,4,FALSE),0),
AND(P733&gt;=7,P733&lt;=12),IFERROR(VLOOKUP(入力項目!$S$14,子育て関連マスタ!$I$16:$M$17,4,FALSE),0),
AND(P733&gt;=13,P733&lt;=15),IFERROR(VLOOKUP(入力項目!$S$15,子育て関連マスタ!$I$21:$M$22,4,FALSE),0),
AND(P733&gt;=16,P733&lt;=18),IFERROR(VLOOKUP(入力項目!$S$16,子育て関連マスタ!$I$26:$M$28,4,FALSE),0),
AND(P733&gt;=19,P733&lt;=20,入力項目!$S$16="高専"),IFERROR(VLOOKUP(入力項目!$S$16,子育て関連マスタ!$I$26:$M$28,4,FALSE),0),
AND(P733&gt;=19,P733&lt;=20,入力項目!$S$16&lt;&gt;"高専"),IFERROR(VLOOKUP(入力項目!$S$17,子育て関連マスタ!$I$32:$M$37,4,FALSE),0),
AND(P733&gt;=21,P733&lt;=22,入力項目!$S$16="高専"),IFERROR(VLOOKUP(入力項目!$S$17,子育て関連マスタ!$I$32:$M$34,4,FALSE),0),
AND(P733&gt;=21,P733&lt;=22,入力項目!$S$16&lt;&gt;"高専"),IFERROR(VLOOKUP(入力項目!$S$17,子育て関連マスタ!$I$32:$M$34,4,FALSE),0),
P733&gt;=23,0
) +
IF($D733=4,
  IFERROR(_xlfn.IFS(
  P733&lt;=入力項目!$S$11,0,
  AND(P733=入力項目!$S$11),IFERROR(VLOOKUP(入力項目!$S$12,子育て関連マスタ!$I$4:$M$5,2,FALSE),0),
  AND(P733=4),IFERROR(VLOOKUP(入力項目!$S$13,子育て関連マスタ!$I$9:$M$12,2,FALSE),0),
  AND(P733=7),IFERROR(VLOOKUP(入力項目!$S$14,子育て関連マスタ!$I$16:$M$17,2,FALSE),0),
  AND(P733=13),IFERROR(VLOOKUP(入力項目!$S$15,子育て関連マスタ!$I$21:$M$22,2,FALSE),0),
  AND(P733=16),IFERROR(VLOOKUP(入力項目!$S$16,子育て関連マスタ!$I$26:$M$28,2,FALSE),0),
  AND(P733=19,入力項目!$S$16&lt;&gt;"高専"),IFERROR(VLOOKUP(入力項目!$S$17,子育て関連マスタ!$I$32:$M$37,2,FALSE),0),
  AND(P733=21,入力項目!$S$16="高専"),IFERROR(VLOOKUP(入力項目!$S$17,子育て関連マスタ!$I$32:$M$37,2,FALSE),0),
  P733&gt;=22,0
  ),0),0
) +
IF(AND(P733&gt;=1,P733&lt;=15),IF($D733=入力項目!$S$8,入力項目!$S$3,0),0) +
IF(AND(P733&gt;=1,P733&lt;=15),IF($D733=5,入力項目!$S$4,0),0) +
IF(AND(P733&gt;=1,P733&lt;=15),IF($D733=12,入力項目!$S$5,0),0) +
IF(AND(入力項目!$S$7=$A733,入力項目!$S$8=$D733),子育て関連マスタ!$C$14,0) +
IFERROR(IF(AND(YEAR(EDATE(DATE(入力項目!$S$7,入力項目!$S$8,1),1))=$A733,MONTH(EDATE(DATE(入力項目!$S$7,入力項目!$S$8,1),1))=$D733),子育て関連マスタ!$C$15,0),0) +
IF(AND(OR(P733=3,P733=5,P733=7),$D733=11),子育て関連マスタ!$C$17,0) +
IF(AND(P733=20,$D733=1),子育て関連マスタ!$C$18,0) +
IF(AND(P733=20,$D733=1),
IFERROR(_xlfn.IFS(
入力項目!$S$10="男",子育て関連マスタ!$C$18,
入力項目!$S$10="女",子育て関連マスタ!$C$19
),0),0
) +
IF(AND(P733&gt;=入力項目!$S$18,P733&lt;=入力項目!$S$19),入力項目!$S$20,0) +
IF(AND(P733&gt;=入力項目!$S$21,P733&lt;=入力項目!$S$22),入力項目!$S$23,0) +
IF(AND(P733&gt;=入力項目!$S$24,P733&lt;=入力項目!$S$25),入力項目!$S$26,0)
)</f>
        <v>0</v>
      </c>
      <c r="AE733">
        <f ca="1">-(
_xlfn.IFS(
Q733&lt;=入力項目!$S$11,0,
AND(Q733&gt;=入力項目!$S$11+1,Q733&lt;=3),IFERROR(VLOOKUP(入力項目!$S$12,子育て関連マスタ!$I$4:$M$5,4,FALSE),0),
AND(Q733&gt;=4,Q733&lt;=6),IFERROR(VLOOKUP(入力項目!$S$13,子育て関連マスタ!$I$9:$M$12,4,FALSE),0),
AND(Q733&gt;=7,Q733&lt;=12),IFERROR(VLOOKUP(入力項目!$S$14,子育て関連マスタ!$I$16:$M$17,4,FALSE),0),
AND(Q733&gt;=13,Q733&lt;=15),IFERROR(VLOOKUP(入力項目!$S$15,子育て関連マスタ!$I$21:$M$22,4,FALSE),0),
AND(Q733&gt;=16,Q733&lt;=18),IFERROR(VLOOKUP(入力項目!$S$16,子育て関連マスタ!$I$26:$M$28,4,FALSE),0),
AND(Q733&gt;=19,Q733&lt;=20,入力項目!$S$16="高専"),IFERROR(VLOOKUP(入力項目!$S$16,子育て関連マスタ!$I$26:$M$28,4,FALSE),0),
AND(Q733&gt;=19,Q733&lt;=20,入力項目!$S$16&lt;&gt;"高専"),IFERROR(VLOOKUP(入力項目!$S$17,子育て関連マスタ!$I$32:$M$37,4,FALSE),0),
AND(Q733&gt;=21,Q733&lt;=22,入力項目!$S$16="高専"),IFERROR(VLOOKUP(入力項目!$S$17,子育て関連マスタ!$I$32:$M$34,4,FALSE),0),
AND(Q733&gt;=21,Q733&lt;=22,入力項目!$S$16&lt;&gt;"高専"),IFERROR(VLOOKUP(入力項目!$S$17,子育て関連マスタ!$I$32:$M$34,4,FALSE),0),
Q733&gt;=23,0
) +
IF($D733=4,
  IFERROR(_xlfn.IFS(
  Q733&lt;=入力項目!$S$11,0,
  AND(Q733=入力項目!$S$11),IFERROR(VLOOKUP(入力項目!$S$12,子育て関連マスタ!$I$4:$M$5,2,FALSE),0),
  AND(Q733=4),IFERROR(VLOOKUP(入力項目!$S$13,子育て関連マスタ!$I$9:$M$12,2,FALSE),0),
  AND(Q733=7),IFERROR(VLOOKUP(入力項目!$S$14,子育て関連マスタ!$I$16:$M$17,2,FALSE),0),
  AND(Q733=13),IFERROR(VLOOKUP(入力項目!$S$15,子育て関連マスタ!$I$21:$M$22,2,FALSE),0),
  AND(Q733=16),IFERROR(VLOOKUP(入力項目!$S$16,子育て関連マスタ!$I$26:$M$28,2,FALSE),0),
  AND(Q733=19,入力項目!$S$16&lt;&gt;"高専"),IFERROR(VLOOKUP(入力項目!$S$17,子育て関連マスタ!$I$32:$M$37,2,FALSE),0),
  AND(Q733=21,入力項目!$S$16="高専"),IFERROR(VLOOKUP(入力項目!$S$17,子育て関連マスタ!$I$32:$M$37,2,FALSE),0),
  Q733&gt;=22,0
  ),0),0
) +
IF(AND(Q733&gt;=1,Q733&lt;=15),IF($D733=入力項目!$S$8,入力項目!$S$3,0),0) +
IF(AND(Q733&gt;=1,Q733&lt;=15),IF($D733=5,入力項目!$S$4,0),0) +
IF(AND(Q733&gt;=1,Q733&lt;=15),IF($D733=12,入力項目!$S$5,0),0) +
IF(AND(入力項目!$S$7=$A733,入力項目!$S$8=$D733),子育て関連マスタ!$C$14,0) +
IFERROR(IF(AND(YEAR(EDATE(DATE(入力項目!$S$7,入力項目!$S$8,1),1))=$A733,MONTH(EDATE(DATE(入力項目!$S$7,入力項目!$S$8,1),1))=$D733),子育て関連マスタ!$C$15,0),0) +
IF(AND(OR(Q733=3,Q733=5,Q733=7),$D733=11),子育て関連マスタ!$C$17,0) +
IF(AND(Q733=20,$D733=1),子育て関連マスタ!$C$18,0) +
IF(AND(Q733=20,$D733=1),
IFERROR(_xlfn.IFS(
入力項目!$S$10="男",子育て関連マスタ!$C$18,
入力項目!$S$10="女",子育て関連マスタ!$C$19
),0),0
) +
IF(AND(Q733&gt;=入力項目!$S$18,Q733&lt;=入力項目!$S$19),入力項目!$S$20,0) +
IF(AND(Q733&gt;=入力項目!$S$21,Q733&lt;=入力項目!$S$22),入力項目!$S$23,0) +
IF(AND(Q733&gt;=入力項目!$S$24,Q733&lt;=入力項目!$S$25),入力項目!$S$26,0)
)</f>
        <v>0</v>
      </c>
      <c r="AF733">
        <f ca="1">-(
_xlfn.IFS(
R733&lt;=入力項目!$S$11,0,
AND(R733&gt;=入力項目!$S$11+1,R733&lt;=3),IFERROR(VLOOKUP(入力項目!$S$12,子育て関連マスタ!$I$4:$M$5,4,FALSE),0),
AND(R733&gt;=4,R733&lt;=6),IFERROR(VLOOKUP(入力項目!$S$13,子育て関連マスタ!$I$9:$M$12,4,FALSE),0),
AND(R733&gt;=7,R733&lt;=12),IFERROR(VLOOKUP(入力項目!$S$14,子育て関連マスタ!$I$16:$M$17,4,FALSE),0),
AND(R733&gt;=13,R733&lt;=15),IFERROR(VLOOKUP(入力項目!$S$15,子育て関連マスタ!$I$21:$M$22,4,FALSE),0),
AND(R733&gt;=16,R733&lt;=18),IFERROR(VLOOKUP(入力項目!$S$16,子育て関連マスタ!$I$26:$M$28,4,FALSE),0),
AND(R733&gt;=19,R733&lt;=20,入力項目!$S$16="高専"),IFERROR(VLOOKUP(入力項目!$S$16,子育て関連マスタ!$I$26:$M$28,4,FALSE),0),
AND(R733&gt;=19,R733&lt;=20,入力項目!$S$16&lt;&gt;"高専"),IFERROR(VLOOKUP(入力項目!$S$17,子育て関連マスタ!$I$32:$M$37,4,FALSE),0),
AND(R733&gt;=21,R733&lt;=22,入力項目!$S$16="高専"),IFERROR(VLOOKUP(入力項目!$S$17,子育て関連マスタ!$I$32:$M$34,4,FALSE),0),
AND(R733&gt;=21,R733&lt;=22,入力項目!$S$16&lt;&gt;"高専"),IFERROR(VLOOKUP(入力項目!$S$17,子育て関連マスタ!$I$32:$M$34,4,FALSE),0),
R733&gt;=23,0
) +
IF($D733=4,
  IFERROR(_xlfn.IFS(
  R733&lt;=入力項目!$S$11,0,
  AND(R733=入力項目!$S$11),IFERROR(VLOOKUP(入力項目!$S$12,子育て関連マスタ!$I$4:$M$5,2,FALSE),0),
  AND(R733=4),IFERROR(VLOOKUP(入力項目!$S$13,子育て関連マスタ!$I$9:$M$12,2,FALSE),0),
  AND(R733=7),IFERROR(VLOOKUP(入力項目!$S$14,子育て関連マスタ!$I$16:$M$17,2,FALSE),0),
  AND(R733=13),IFERROR(VLOOKUP(入力項目!$S$15,子育て関連マスタ!$I$21:$M$22,2,FALSE),0),
  AND(R733=16),IFERROR(VLOOKUP(入力項目!$S$16,子育て関連マスタ!$I$26:$M$28,2,FALSE),0),
  AND(R733=19,入力項目!$S$16&lt;&gt;"高専"),IFERROR(VLOOKUP(入力項目!$S$17,子育て関連マスタ!$I$32:$M$37,2,FALSE),0),
  AND(R733=21,入力項目!$S$16="高専"),IFERROR(VLOOKUP(入力項目!$S$17,子育て関連マスタ!$I$32:$M$37,2,FALSE),0),
  R733&gt;=22,0
  ),0),0
) +
IF(AND(R733&gt;=1,R733&lt;=15),IF($D733=入力項目!$S$8,入力項目!$S$3,0),0) +
IF(AND(R733&gt;=1,R733&lt;=15),IF($D733=5,入力項目!$S$4,0),0) +
IF(AND(R733&gt;=1,R733&lt;=15),IF($D733=12,入力項目!$S$5,0),0) +
IF(AND(入力項目!$S$7=$A733,入力項目!$S$8=$D733),子育て関連マスタ!$C$14,0) +
IFERROR(IF(AND(YEAR(EDATE(DATE(入力項目!$S$7,入力項目!$S$8,1),1))=$A733,MONTH(EDATE(DATE(入力項目!$S$7,入力項目!$S$8,1),1))=$D733),子育て関連マスタ!$C$15,0),0) +
IF(AND(OR(R733=3,R733=5,R733=7),$D733=11),子育て関連マスタ!$C$17,0) +
IF(AND(R733=20,$D733=1),子育て関連マスタ!$C$18,0) +
IF(AND(R733=20,$D733=1),
IFERROR(_xlfn.IFS(
入力項目!$S$10="男",子育て関連マスタ!$C$18,
入力項目!$S$10="女",子育て関連マスタ!$C$19
),0),0
) +
IF(AND(R733&gt;=入力項目!$S$18,R733&lt;=入力項目!$S$19),入力項目!$S$20,0) +
IF(AND(R733&gt;=入力項目!$S$21,R733&lt;=入力項目!$S$22),入力項目!$S$23,0) +
IF(AND(R733&gt;=入力項目!$S$24,R733&lt;=入力項目!$S$25),入力項目!$S$26,0)
)</f>
        <v>0</v>
      </c>
      <c r="AG733">
        <f ca="1">-(
_xlfn.IFS(
S733&lt;=入力項目!$S$11,0,
AND(S733&gt;=入力項目!$S$11+1,S733&lt;=3),IFERROR(VLOOKUP(入力項目!$S$12,子育て関連マスタ!$I$4:$M$5,4,FALSE),0),
AND(S733&gt;=4,S733&lt;=6),IFERROR(VLOOKUP(入力項目!$S$13,子育て関連マスタ!$I$9:$M$12,4,FALSE),0),
AND(S733&gt;=7,S733&lt;=12),IFERROR(VLOOKUP(入力項目!$S$14,子育て関連マスタ!$I$16:$M$17,4,FALSE),0),
AND(S733&gt;=13,S733&lt;=15),IFERROR(VLOOKUP(入力項目!$S$15,子育て関連マスタ!$I$21:$M$22,4,FALSE),0),
AND(S733&gt;=16,S733&lt;=18),IFERROR(VLOOKUP(入力項目!$S$16,子育て関連マスタ!$I$26:$M$28,4,FALSE),0),
AND(S733&gt;=19,S733&lt;=20,入力項目!$S$16="高専"),IFERROR(VLOOKUP(入力項目!$S$16,子育て関連マスタ!$I$26:$M$28,4,FALSE),0),
AND(S733&gt;=19,S733&lt;=20,入力項目!$S$16&lt;&gt;"高専"),IFERROR(VLOOKUP(入力項目!$S$17,子育て関連マスタ!$I$32:$M$37,4,FALSE),0),
AND(S733&gt;=21,S733&lt;=22,入力項目!$S$16="高専"),IFERROR(VLOOKUP(入力項目!$S$17,子育て関連マスタ!$I$32:$M$34,4,FALSE),0),
AND(S733&gt;=21,S733&lt;=22,入力項目!$S$16&lt;&gt;"高専"),IFERROR(VLOOKUP(入力項目!$S$17,子育て関連マスタ!$I$32:$M$34,4,FALSE),0),
S733&gt;=23,0
) +
IF($D733=4,
  IFERROR(_xlfn.IFS(
  S733&lt;=入力項目!$S$11,0,
  AND(S733=入力項目!$S$11),IFERROR(VLOOKUP(入力項目!$S$12,子育て関連マスタ!$I$4:$M$5,2,FALSE),0),
  AND(S733=4),IFERROR(VLOOKUP(入力項目!$S$13,子育て関連マスタ!$I$9:$M$12,2,FALSE),0),
  AND(S733=7),IFERROR(VLOOKUP(入力項目!$S$14,子育て関連マスタ!$I$16:$M$17,2,FALSE),0),
  AND(S733=13),IFERROR(VLOOKUP(入力項目!$S$15,子育て関連マスタ!$I$21:$M$22,2,FALSE),0),
  AND(S733=16),IFERROR(VLOOKUP(入力項目!$S$16,子育て関連マスタ!$I$26:$M$28,2,FALSE),0),
  AND(S733=19,入力項目!$S$16&lt;&gt;"高専"),IFERROR(VLOOKUP(入力項目!$S$17,子育て関連マスタ!$I$32:$M$37,2,FALSE),0),
  AND(S733=21,入力項目!$S$16="高専"),IFERROR(VLOOKUP(入力項目!$S$17,子育て関連マスタ!$I$32:$M$37,2,FALSE),0),
  S733&gt;=22,0
  ),0),0
) +
IF(AND(S733&gt;=1,S733&lt;=15),IF($D733=入力項目!$S$8,入力項目!$S$3,0),0) +
IF(AND(S733&gt;=1,S733&lt;=15),IF($D733=5,入力項目!$S$4,0),0) +
IF(AND(S733&gt;=1,S733&lt;=15),IF($D733=12,入力項目!$S$5,0),0) +
IF(AND(入力項目!$S$7=$A733,入力項目!$S$8=$D733),子育て関連マスタ!$C$14,0) +
IFERROR(IF(AND(YEAR(EDATE(DATE(入力項目!$S$7,入力項目!$S$8,1),1))=$A733,MONTH(EDATE(DATE(入力項目!$S$7,入力項目!$S$8,1),1))=$D733),子育て関連マスタ!$C$15,0),0) +
IF(AND(OR(S733=3,S733=5,S733=7),$D733=11),子育て関連マスタ!$C$17,0) +
IF(AND(S733=20,$D733=1),子育て関連マスタ!$C$18,0) +
IF(AND(S733=20,$D733=1),
IFERROR(_xlfn.IFS(
入力項目!$S$10="男",子育て関連マスタ!$C$18,
入力項目!$S$10="女",子育て関連マスタ!$C$19
),0),0
) +
IF(AND(S733&gt;=入力項目!$S$18,S733&lt;=入力項目!$S$19),入力項目!$S$20,0) +
IF(AND(S733&gt;=入力項目!$S$21,S733&lt;=入力項目!$S$22),入力項目!$S$23,0) +
IF(AND(S733&gt;=入力項目!$S$24,S733&lt;=入力項目!$S$25),入力項目!$S$26,0)
)</f>
        <v>0</v>
      </c>
      <c r="AH733">
        <f ca="1">-(
_xlfn.IFS(
T733&lt;=入力項目!$S$11,0,
AND(T733&gt;=入力項目!$S$11+1,T733&lt;=3),IFERROR(VLOOKUP(入力項目!$S$12,子育て関連マスタ!$I$4:$M$5,4,FALSE),0),
AND(T733&gt;=4,T733&lt;=6),IFERROR(VLOOKUP(入力項目!$S$13,子育て関連マスタ!$I$9:$M$12,4,FALSE),0),
AND(T733&gt;=7,T733&lt;=12),IFERROR(VLOOKUP(入力項目!$S$14,子育て関連マスタ!$I$16:$M$17,4,FALSE),0),
AND(T733&gt;=13,T733&lt;=15),IFERROR(VLOOKUP(入力項目!$S$15,子育て関連マスタ!$I$21:$M$22,4,FALSE),0),
AND(T733&gt;=16,T733&lt;=18),IFERROR(VLOOKUP(入力項目!$S$16,子育て関連マスタ!$I$26:$M$28,4,FALSE),0),
AND(T733&gt;=19,T733&lt;=20,入力項目!$S$16="高専"),IFERROR(VLOOKUP(入力項目!$S$16,子育て関連マスタ!$I$26:$M$28,4,FALSE),0),
AND(T733&gt;=19,T733&lt;=20,入力項目!$S$16&lt;&gt;"高専"),IFERROR(VLOOKUP(入力項目!$S$17,子育て関連マスタ!$I$32:$M$37,4,FALSE),0),
AND(T733&gt;=21,T733&lt;=22,入力項目!$S$16="高専"),IFERROR(VLOOKUP(入力項目!$S$17,子育て関連マスタ!$I$32:$M$34,4,FALSE),0),
AND(T733&gt;=21,T733&lt;=22,入力項目!$S$16&lt;&gt;"高専"),IFERROR(VLOOKUP(入力項目!$S$17,子育て関連マスタ!$I$32:$M$34,4,FALSE),0),
T733&gt;=23,0
) +
IF($D733=4,
  IFERROR(_xlfn.IFS(
  T733&lt;=入力項目!$S$11,0,
  AND(T733=入力項目!$S$11),IFERROR(VLOOKUP(入力項目!$S$12,子育て関連マスタ!$I$4:$M$5,2,FALSE),0),
  AND(T733=4),IFERROR(VLOOKUP(入力項目!$S$13,子育て関連マスタ!$I$9:$M$12,2,FALSE),0),
  AND(T733=7),IFERROR(VLOOKUP(入力項目!$S$14,子育て関連マスタ!$I$16:$M$17,2,FALSE),0),
  AND(T733=13),IFERROR(VLOOKUP(入力項目!$S$15,子育て関連マスタ!$I$21:$M$22,2,FALSE),0),
  AND(T733=16),IFERROR(VLOOKUP(入力項目!$S$16,子育て関連マスタ!$I$26:$M$28,2,FALSE),0),
  AND(T733=19,入力項目!$S$16&lt;&gt;"高専"),IFERROR(VLOOKUP(入力項目!$S$17,子育て関連マスタ!$I$32:$M$37,2,FALSE),0),
  AND(T733=21,入力項目!$S$16="高専"),IFERROR(VLOOKUP(入力項目!$S$17,子育て関連マスタ!$I$32:$M$37,2,FALSE),0),
  T733&gt;=22,0
  ),0),0
) +
IF(AND(T733&gt;=1,T733&lt;=15),IF($D733=入力項目!$S$8,入力項目!$S$3,0),0) +
IF(AND(T733&gt;=1,T733&lt;=15),IF($D733=5,入力項目!$S$4,0),0) +
IF(AND(T733&gt;=1,T733&lt;=15),IF($D733=12,入力項目!$S$5,0),0) +
IF(AND(入力項目!$S$7=$A733,入力項目!$S$8=$D733),子育て関連マスタ!$C$14,0) +
IFERROR(IF(AND(YEAR(EDATE(DATE(入力項目!$S$7,入力項目!$S$8,1),1))=$A733,MONTH(EDATE(DATE(入力項目!$S$7,入力項目!$S$8,1),1))=$D733),子育て関連マスタ!$C$15,0),0) +
IF(AND(OR(T733=3,T733=5,T733=7),$D733=11),子育て関連マスタ!$C$17,0) +
IF(AND(T733=20,$D733=1),子育て関連マスタ!$C$18,0) +
IF(AND(T733=20,$D733=1),
IFERROR(_xlfn.IFS(
入力項目!$S$10="男",子育て関連マスタ!$C$18,
入力項目!$S$10="女",子育て関連マスタ!$C$19
),0),0
) +
IF(AND(T733&gt;=入力項目!$S$18,T733&lt;=入力項目!$S$19),入力項目!$S$20,0) +
IF(AND(T733&gt;=入力項目!$S$21,T733&lt;=入力項目!$S$22),入力項目!$S$23,0) +
IF(AND(T733&gt;=入力項目!$S$24,T733&lt;=入力項目!$S$25),入力項目!$S$26,0)
)</f>
        <v>0</v>
      </c>
      <c r="AI733">
        <f ca="1">-(
_xlfn.IFS(
U733&lt;=入力項目!$S$11,0,
AND(U733&gt;=入力項目!$S$11+1,U733&lt;=3),IFERROR(VLOOKUP(入力項目!$S$12,子育て関連マスタ!$I$4:$M$5,4,FALSE),0),
AND(U733&gt;=4,U733&lt;=6),IFERROR(VLOOKUP(入力項目!$S$13,子育て関連マスタ!$I$9:$M$12,4,FALSE),0),
AND(U733&gt;=7,U733&lt;=12),IFERROR(VLOOKUP(入力項目!$S$14,子育て関連マスタ!$I$16:$M$17,4,FALSE),0),
AND(U733&gt;=13,U733&lt;=15),IFERROR(VLOOKUP(入力項目!$S$15,子育て関連マスタ!$I$21:$M$22,4,FALSE),0),
AND(U733&gt;=16,U733&lt;=18),IFERROR(VLOOKUP(入力項目!$S$16,子育て関連マスタ!$I$26:$M$28,4,FALSE),0),
AND(U733&gt;=19,U733&lt;=20,入力項目!$S$16="高専"),IFERROR(VLOOKUP(入力項目!$S$16,子育て関連マスタ!$I$26:$M$28,4,FALSE),0),
AND(U733&gt;=19,U733&lt;=20,入力項目!$S$16&lt;&gt;"高専"),IFERROR(VLOOKUP(入力項目!$S$17,子育て関連マスタ!$I$32:$M$37,4,FALSE),0),
AND(U733&gt;=21,U733&lt;=22,入力項目!$S$16="高専"),IFERROR(VLOOKUP(入力項目!$S$17,子育て関連マスタ!$I$32:$M$34,4,FALSE),0),
AND(U733&gt;=21,U733&lt;=22,入力項目!$S$16&lt;&gt;"高専"),IFERROR(VLOOKUP(入力項目!$S$17,子育て関連マスタ!$I$32:$M$34,4,FALSE),0),
U733&gt;=23,0
) +
IF($D733=4,
  IFERROR(_xlfn.IFS(
  U733&lt;=入力項目!$S$11,0,
  AND(U733=入力項目!$S$11),IFERROR(VLOOKUP(入力項目!$S$12,子育て関連マスタ!$I$4:$M$5,2,FALSE),0),
  AND(U733=4),IFERROR(VLOOKUP(入力項目!$S$13,子育て関連マスタ!$I$9:$M$12,2,FALSE),0),
  AND(U733=7),IFERROR(VLOOKUP(入力項目!$S$14,子育て関連マスタ!$I$16:$M$17,2,FALSE),0),
  AND(U733=13),IFERROR(VLOOKUP(入力項目!$S$15,子育て関連マスタ!$I$21:$M$22,2,FALSE),0),
  AND(U733=16),IFERROR(VLOOKUP(入力項目!$S$16,子育て関連マスタ!$I$26:$M$28,2,FALSE),0),
  AND(U733=19,入力項目!$S$16&lt;&gt;"高専"),IFERROR(VLOOKUP(入力項目!$S$17,子育て関連マスタ!$I$32:$M$37,2,FALSE),0),
  AND(U733=21,入力項目!$S$16="高専"),IFERROR(VLOOKUP(入力項目!$S$17,子育て関連マスタ!$I$32:$M$37,2,FALSE),0),
  U733&gt;=22,0
  ),0),0
) +
IF(AND(U733&gt;=1,U733&lt;=15),IF($D733=入力項目!$S$8,入力項目!$S$3,0),0) +
IF(AND(U733&gt;=1,U733&lt;=15),IF($D733=5,入力項目!$S$4,0),0) +
IF(AND(U733&gt;=1,U733&lt;=15),IF($D733=12,入力項目!$S$5,0),0) +
IF(AND(入力項目!$S$7=$A733,入力項目!$S$8=$D733),子育て関連マスタ!$C$14,0) +
IFERROR(IF(AND(YEAR(EDATE(DATE(入力項目!$S$7,入力項目!$S$8,1),1))=$A733,MONTH(EDATE(DATE(入力項目!$S$7,入力項目!$S$8,1),1))=$D733),子育て関連マスタ!$C$15,0),0) +
IF(AND(OR(U733=3,U733=5,U733=7),$D733=11),子育て関連マスタ!$C$17,0) +
IF(AND(U733=20,$D733=1),子育て関連マスタ!$C$18,0) +
IF(AND(U733=20,$D733=1),
IFERROR(_xlfn.IFS(
入力項目!$S$10="男",子育て関連マスタ!$C$18,
入力項目!$S$10="女",子育て関連マスタ!$C$19
),0),0
) +
IF(AND(U733&gt;=入力項目!$S$18,U733&lt;=入力項目!$S$19),入力項目!$S$20,0) +
IF(AND(U733&gt;=入力項目!$S$21,U733&lt;=入力項目!$S$22),入力項目!$S$23,0) +
IF(AND(U733&gt;=入力項目!$S$24,U733&lt;=入力項目!$S$25),入力項目!$S$26,0)
)</f>
        <v>0</v>
      </c>
      <c r="AJ733" s="10">
        <f ca="1">-VLOOKUP($D733,月別収支!$A$2:$H$13,7,FALSE)</f>
        <v>-20000</v>
      </c>
    </row>
    <row r="734" spans="1:36" x14ac:dyDescent="0.4">
      <c r="A734">
        <f t="shared" ca="1" si="207"/>
        <v>2085</v>
      </c>
      <c r="B734">
        <f t="shared" ca="1" si="208"/>
        <v>2085</v>
      </c>
      <c r="C734">
        <f t="shared" ca="1" si="209"/>
        <v>61</v>
      </c>
      <c r="D734">
        <f t="shared" ca="1" si="210"/>
        <v>8</v>
      </c>
      <c r="E734" t="str">
        <f t="shared" ca="1" si="211"/>
        <v>2085年8月</v>
      </c>
      <c r="F734">
        <f ca="1">IF(OR(入力項目!$N$5&lt;$A734,AND(入力項目!$N$5=$A734,入力項目!$N$6&lt;$D734)),IF(F733=0,1,IF(G734=12,F733+1,F733)),0)</f>
        <v>60</v>
      </c>
      <c r="G734">
        <f ca="1">IF(OR(入力項目!$N$5&lt;$A734,AND(入力項目!$N$5=$A734,入力項目!$N$6&lt;$D734)),IF(G733=12,1,G733+1),0)</f>
        <v>10</v>
      </c>
      <c r="H734" t="str">
        <f t="shared" ca="1" si="212"/>
        <v>60_10</v>
      </c>
      <c r="I734">
        <f ca="1">IF(
  IFERROR(AND($C734&gt;0,MOD($C734,入力項目!$N$22)=0,$D734=入力項目!$N$23), FALSE),
  1,
  IF(
    AND(I733&gt;0,J733=12),
    IF(I733=入力項目!$N$28, 0, I733+1),
    I733
  )
)</f>
        <v>2</v>
      </c>
      <c r="J734">
        <f ca="1">IF($D734=入力項目!$N$23,1,IFERROR(J733+1,1))</f>
        <v>3</v>
      </c>
      <c r="K734" t="str">
        <f t="shared" ca="1" si="213"/>
        <v>2_3</v>
      </c>
      <c r="L734">
        <f ca="1">L733+IF(入力項目!$D$4=$D734,1,0)</f>
        <v>89</v>
      </c>
      <c r="M734" t="str">
        <f t="shared" ca="1" si="195"/>
        <v>89歳</v>
      </c>
      <c r="N734">
        <f t="shared" ca="1" si="199"/>
        <v>90</v>
      </c>
      <c r="O734" t="str">
        <f t="shared" ca="1" si="196"/>
        <v>90歳</v>
      </c>
      <c r="P734">
        <f t="shared" ca="1" si="214"/>
        <v>65</v>
      </c>
      <c r="Q734">
        <f t="shared" ca="1" si="215"/>
        <v>63</v>
      </c>
      <c r="R734">
        <f t="shared" ca="1" si="216"/>
        <v>2086</v>
      </c>
      <c r="S734">
        <f t="shared" ca="1" si="217"/>
        <v>2086</v>
      </c>
      <c r="T734">
        <f t="shared" ca="1" si="218"/>
        <v>2086</v>
      </c>
      <c r="U734">
        <f t="shared" ca="1" si="219"/>
        <v>2086</v>
      </c>
      <c r="V734" s="10">
        <f t="shared" ca="1" si="220"/>
        <v>51068925</v>
      </c>
      <c r="W734" s="10">
        <f ca="1">IF($L734&lt;その他マスタ!$B$1,VLOOKUP($D734,月別収支!$A$2:$H$13,2,FALSE),その他マスタ!$B$3)+IF(AND($L734=その他マスタ!$B$1,入力項目!$I$9="あり",$D734=入力項目!$D$4),その他マスタ!$B$2,0)</f>
        <v>150000</v>
      </c>
      <c r="X734" s="10">
        <f ca="1">-IF(入力項目!$K$5=TRUE,
IF($F734+$G734&lt;3,VLOOKUP($D734,月別収支!$A$2:$H$13,8,FALSE),0)+IFERROR(VLOOKUP($H734,住宅ローン計算!C:P,13,FALSE),0)+IF($F734&gt;1,IF(OR($G734=3,$G734=6,$G734=9,$G734=12),ROUNDUP(入力項目!$N$18/4,0),0),0),
VLOOKUP($D734,月別収支!$A$2:$H$13,8,FALSE))</f>
        <v>0</v>
      </c>
      <c r="Y734" s="10">
        <f ca="1">-VLOOKUP($D734,月別収支!$A$2:$H$13,3,FALSE)</f>
        <v>-75000</v>
      </c>
      <c r="Z734" s="10">
        <f ca="1">-VLOOKUP($D734,月別収支!$A$2:$H$13,4,FALSE)</f>
        <v>-27000</v>
      </c>
      <c r="AA734" s="10">
        <f ca="1">-VLOOKUP($D734,月別収支!$A$2:$H$13,6,FALSE)</f>
        <v>-10000</v>
      </c>
      <c r="AB734" s="10">
        <f ca="1">-(
VLOOKUP($D734,月別収支!$A$2:$H$13,5,FALSE)+IF(AND(入力項目!$I$27&lt;=$A734,ISEVEN($A734-入力項目!$I$27),入力項目!$I$28=$D734),入力項目!$I$26,0)
+IF(入力項目!$K$26=TRUE,
IFERROR(VLOOKUP($K734,マイカーローン計算!C:P,13,FALSE),0),
IFERROR(
  IF(AND($C734&gt;0,MOD($C734,入力項目!$N$22)=0,$D734=入力項目!$N$23),入力項目!$N$24,0),
 0
)
)
)</f>
        <v>-20000</v>
      </c>
      <c r="AC734" s="10">
        <f ca="1">-IF($A734&lt;入力項目!$N$33,入力項目!$N$35,IF(AND($A734=入力項目!$N$33,$D734&lt;=入力項目!$N$34),入力項目!$N$35,0))</f>
        <v>0</v>
      </c>
      <c r="AD734">
        <f ca="1">-(
_xlfn.IFS(
P734&lt;=入力項目!$S$11,0,
AND(P734&gt;=入力項目!$S$11+1,P734&lt;=3),IFERROR(VLOOKUP(入力項目!$S$12,子育て関連マスタ!$I$4:$M$5,4,FALSE),0),
AND(P734&gt;=4,P734&lt;=6),IFERROR(VLOOKUP(入力項目!$S$13,子育て関連マスタ!$I$9:$M$12,4,FALSE),0),
AND(P734&gt;=7,P734&lt;=12),IFERROR(VLOOKUP(入力項目!$S$14,子育て関連マスタ!$I$16:$M$17,4,FALSE),0),
AND(P734&gt;=13,P734&lt;=15),IFERROR(VLOOKUP(入力項目!$S$15,子育て関連マスタ!$I$21:$M$22,4,FALSE),0),
AND(P734&gt;=16,P734&lt;=18),IFERROR(VLOOKUP(入力項目!$S$16,子育て関連マスタ!$I$26:$M$28,4,FALSE),0),
AND(P734&gt;=19,P734&lt;=20,入力項目!$S$16="高専"),IFERROR(VLOOKUP(入力項目!$S$16,子育て関連マスタ!$I$26:$M$28,4,FALSE),0),
AND(P734&gt;=19,P734&lt;=20,入力項目!$S$16&lt;&gt;"高専"),IFERROR(VLOOKUP(入力項目!$S$17,子育て関連マスタ!$I$32:$M$37,4,FALSE),0),
AND(P734&gt;=21,P734&lt;=22,入力項目!$S$16="高専"),IFERROR(VLOOKUP(入力項目!$S$17,子育て関連マスタ!$I$32:$M$34,4,FALSE),0),
AND(P734&gt;=21,P734&lt;=22,入力項目!$S$16&lt;&gt;"高専"),IFERROR(VLOOKUP(入力項目!$S$17,子育て関連マスタ!$I$32:$M$34,4,FALSE),0),
P734&gt;=23,0
) +
IF($D734=4,
  IFERROR(_xlfn.IFS(
  P734&lt;=入力項目!$S$11,0,
  AND(P734=入力項目!$S$11),IFERROR(VLOOKUP(入力項目!$S$12,子育て関連マスタ!$I$4:$M$5,2,FALSE),0),
  AND(P734=4),IFERROR(VLOOKUP(入力項目!$S$13,子育て関連マスタ!$I$9:$M$12,2,FALSE),0),
  AND(P734=7),IFERROR(VLOOKUP(入力項目!$S$14,子育て関連マスタ!$I$16:$M$17,2,FALSE),0),
  AND(P734=13),IFERROR(VLOOKUP(入力項目!$S$15,子育て関連マスタ!$I$21:$M$22,2,FALSE),0),
  AND(P734=16),IFERROR(VLOOKUP(入力項目!$S$16,子育て関連マスタ!$I$26:$M$28,2,FALSE),0),
  AND(P734=19,入力項目!$S$16&lt;&gt;"高専"),IFERROR(VLOOKUP(入力項目!$S$17,子育て関連マスタ!$I$32:$M$37,2,FALSE),0),
  AND(P734=21,入力項目!$S$16="高専"),IFERROR(VLOOKUP(入力項目!$S$17,子育て関連マスタ!$I$32:$M$37,2,FALSE),0),
  P734&gt;=22,0
  ),0),0
) +
IF(AND(P734&gt;=1,P734&lt;=15),IF($D734=入力項目!$S$8,入力項目!$S$3,0),0) +
IF(AND(P734&gt;=1,P734&lt;=15),IF($D734=5,入力項目!$S$4,0),0) +
IF(AND(P734&gt;=1,P734&lt;=15),IF($D734=12,入力項目!$S$5,0),0) +
IF(AND(入力項目!$S$7=$A734,入力項目!$S$8=$D734),子育て関連マスタ!$C$14,0) +
IFERROR(IF(AND(YEAR(EDATE(DATE(入力項目!$S$7,入力項目!$S$8,1),1))=$A734,MONTH(EDATE(DATE(入力項目!$S$7,入力項目!$S$8,1),1))=$D734),子育て関連マスタ!$C$15,0),0) +
IF(AND(OR(P734=3,P734=5,P734=7),$D734=11),子育て関連マスタ!$C$17,0) +
IF(AND(P734=20,$D734=1),子育て関連マスタ!$C$18,0) +
IF(AND(P734=20,$D734=1),
IFERROR(_xlfn.IFS(
入力項目!$S$10="男",子育て関連マスタ!$C$18,
入力項目!$S$10="女",子育て関連マスタ!$C$19
),0),0
) +
IF(AND(P734&gt;=入力項目!$S$18,P734&lt;=入力項目!$S$19),入力項目!$S$20,0) +
IF(AND(P734&gt;=入力項目!$S$21,P734&lt;=入力項目!$S$22),入力項目!$S$23,0) +
IF(AND(P734&gt;=入力項目!$S$24,P734&lt;=入力項目!$S$25),入力項目!$S$26,0)
)</f>
        <v>0</v>
      </c>
      <c r="AE734">
        <f ca="1">-(
_xlfn.IFS(
Q734&lt;=入力項目!$S$11,0,
AND(Q734&gt;=入力項目!$S$11+1,Q734&lt;=3),IFERROR(VLOOKUP(入力項目!$S$12,子育て関連マスタ!$I$4:$M$5,4,FALSE),0),
AND(Q734&gt;=4,Q734&lt;=6),IFERROR(VLOOKUP(入力項目!$S$13,子育て関連マスタ!$I$9:$M$12,4,FALSE),0),
AND(Q734&gt;=7,Q734&lt;=12),IFERROR(VLOOKUP(入力項目!$S$14,子育て関連マスタ!$I$16:$M$17,4,FALSE),0),
AND(Q734&gt;=13,Q734&lt;=15),IFERROR(VLOOKUP(入力項目!$S$15,子育て関連マスタ!$I$21:$M$22,4,FALSE),0),
AND(Q734&gt;=16,Q734&lt;=18),IFERROR(VLOOKUP(入力項目!$S$16,子育て関連マスタ!$I$26:$M$28,4,FALSE),0),
AND(Q734&gt;=19,Q734&lt;=20,入力項目!$S$16="高専"),IFERROR(VLOOKUP(入力項目!$S$16,子育て関連マスタ!$I$26:$M$28,4,FALSE),0),
AND(Q734&gt;=19,Q734&lt;=20,入力項目!$S$16&lt;&gt;"高専"),IFERROR(VLOOKUP(入力項目!$S$17,子育て関連マスタ!$I$32:$M$37,4,FALSE),0),
AND(Q734&gt;=21,Q734&lt;=22,入力項目!$S$16="高専"),IFERROR(VLOOKUP(入力項目!$S$17,子育て関連マスタ!$I$32:$M$34,4,FALSE),0),
AND(Q734&gt;=21,Q734&lt;=22,入力項目!$S$16&lt;&gt;"高専"),IFERROR(VLOOKUP(入力項目!$S$17,子育て関連マスタ!$I$32:$M$34,4,FALSE),0),
Q734&gt;=23,0
) +
IF($D734=4,
  IFERROR(_xlfn.IFS(
  Q734&lt;=入力項目!$S$11,0,
  AND(Q734=入力項目!$S$11),IFERROR(VLOOKUP(入力項目!$S$12,子育て関連マスタ!$I$4:$M$5,2,FALSE),0),
  AND(Q734=4),IFERROR(VLOOKUP(入力項目!$S$13,子育て関連マスタ!$I$9:$M$12,2,FALSE),0),
  AND(Q734=7),IFERROR(VLOOKUP(入力項目!$S$14,子育て関連マスタ!$I$16:$M$17,2,FALSE),0),
  AND(Q734=13),IFERROR(VLOOKUP(入力項目!$S$15,子育て関連マスタ!$I$21:$M$22,2,FALSE),0),
  AND(Q734=16),IFERROR(VLOOKUP(入力項目!$S$16,子育て関連マスタ!$I$26:$M$28,2,FALSE),0),
  AND(Q734=19,入力項目!$S$16&lt;&gt;"高専"),IFERROR(VLOOKUP(入力項目!$S$17,子育て関連マスタ!$I$32:$M$37,2,FALSE),0),
  AND(Q734=21,入力項目!$S$16="高専"),IFERROR(VLOOKUP(入力項目!$S$17,子育て関連マスタ!$I$32:$M$37,2,FALSE),0),
  Q734&gt;=22,0
  ),0),0
) +
IF(AND(Q734&gt;=1,Q734&lt;=15),IF($D734=入力項目!$S$8,入力項目!$S$3,0),0) +
IF(AND(Q734&gt;=1,Q734&lt;=15),IF($D734=5,入力項目!$S$4,0),0) +
IF(AND(Q734&gt;=1,Q734&lt;=15),IF($D734=12,入力項目!$S$5,0),0) +
IF(AND(入力項目!$S$7=$A734,入力項目!$S$8=$D734),子育て関連マスタ!$C$14,0) +
IFERROR(IF(AND(YEAR(EDATE(DATE(入力項目!$S$7,入力項目!$S$8,1),1))=$A734,MONTH(EDATE(DATE(入力項目!$S$7,入力項目!$S$8,1),1))=$D734),子育て関連マスタ!$C$15,0),0) +
IF(AND(OR(Q734=3,Q734=5,Q734=7),$D734=11),子育て関連マスタ!$C$17,0) +
IF(AND(Q734=20,$D734=1),子育て関連マスタ!$C$18,0) +
IF(AND(Q734=20,$D734=1),
IFERROR(_xlfn.IFS(
入力項目!$S$10="男",子育て関連マスタ!$C$18,
入力項目!$S$10="女",子育て関連マスタ!$C$19
),0),0
) +
IF(AND(Q734&gt;=入力項目!$S$18,Q734&lt;=入力項目!$S$19),入力項目!$S$20,0) +
IF(AND(Q734&gt;=入力項目!$S$21,Q734&lt;=入力項目!$S$22),入力項目!$S$23,0) +
IF(AND(Q734&gt;=入力項目!$S$24,Q734&lt;=入力項目!$S$25),入力項目!$S$26,0)
)</f>
        <v>0</v>
      </c>
      <c r="AF734">
        <f ca="1">-(
_xlfn.IFS(
R734&lt;=入力項目!$S$11,0,
AND(R734&gt;=入力項目!$S$11+1,R734&lt;=3),IFERROR(VLOOKUP(入力項目!$S$12,子育て関連マスタ!$I$4:$M$5,4,FALSE),0),
AND(R734&gt;=4,R734&lt;=6),IFERROR(VLOOKUP(入力項目!$S$13,子育て関連マスタ!$I$9:$M$12,4,FALSE),0),
AND(R734&gt;=7,R734&lt;=12),IFERROR(VLOOKUP(入力項目!$S$14,子育て関連マスタ!$I$16:$M$17,4,FALSE),0),
AND(R734&gt;=13,R734&lt;=15),IFERROR(VLOOKUP(入力項目!$S$15,子育て関連マスタ!$I$21:$M$22,4,FALSE),0),
AND(R734&gt;=16,R734&lt;=18),IFERROR(VLOOKUP(入力項目!$S$16,子育て関連マスタ!$I$26:$M$28,4,FALSE),0),
AND(R734&gt;=19,R734&lt;=20,入力項目!$S$16="高専"),IFERROR(VLOOKUP(入力項目!$S$16,子育て関連マスタ!$I$26:$M$28,4,FALSE),0),
AND(R734&gt;=19,R734&lt;=20,入力項目!$S$16&lt;&gt;"高専"),IFERROR(VLOOKUP(入力項目!$S$17,子育て関連マスタ!$I$32:$M$37,4,FALSE),0),
AND(R734&gt;=21,R734&lt;=22,入力項目!$S$16="高専"),IFERROR(VLOOKUP(入力項目!$S$17,子育て関連マスタ!$I$32:$M$34,4,FALSE),0),
AND(R734&gt;=21,R734&lt;=22,入力項目!$S$16&lt;&gt;"高専"),IFERROR(VLOOKUP(入力項目!$S$17,子育て関連マスタ!$I$32:$M$34,4,FALSE),0),
R734&gt;=23,0
) +
IF($D734=4,
  IFERROR(_xlfn.IFS(
  R734&lt;=入力項目!$S$11,0,
  AND(R734=入力項目!$S$11),IFERROR(VLOOKUP(入力項目!$S$12,子育て関連マスタ!$I$4:$M$5,2,FALSE),0),
  AND(R734=4),IFERROR(VLOOKUP(入力項目!$S$13,子育て関連マスタ!$I$9:$M$12,2,FALSE),0),
  AND(R734=7),IFERROR(VLOOKUP(入力項目!$S$14,子育て関連マスタ!$I$16:$M$17,2,FALSE),0),
  AND(R734=13),IFERROR(VLOOKUP(入力項目!$S$15,子育て関連マスタ!$I$21:$M$22,2,FALSE),0),
  AND(R734=16),IFERROR(VLOOKUP(入力項目!$S$16,子育て関連マスタ!$I$26:$M$28,2,FALSE),0),
  AND(R734=19,入力項目!$S$16&lt;&gt;"高専"),IFERROR(VLOOKUP(入力項目!$S$17,子育て関連マスタ!$I$32:$M$37,2,FALSE),0),
  AND(R734=21,入力項目!$S$16="高専"),IFERROR(VLOOKUP(入力項目!$S$17,子育て関連マスタ!$I$32:$M$37,2,FALSE),0),
  R734&gt;=22,0
  ),0),0
) +
IF(AND(R734&gt;=1,R734&lt;=15),IF($D734=入力項目!$S$8,入力項目!$S$3,0),0) +
IF(AND(R734&gt;=1,R734&lt;=15),IF($D734=5,入力項目!$S$4,0),0) +
IF(AND(R734&gt;=1,R734&lt;=15),IF($D734=12,入力項目!$S$5,0),0) +
IF(AND(入力項目!$S$7=$A734,入力項目!$S$8=$D734),子育て関連マスタ!$C$14,0) +
IFERROR(IF(AND(YEAR(EDATE(DATE(入力項目!$S$7,入力項目!$S$8,1),1))=$A734,MONTH(EDATE(DATE(入力項目!$S$7,入力項目!$S$8,1),1))=$D734),子育て関連マスタ!$C$15,0),0) +
IF(AND(OR(R734=3,R734=5,R734=7),$D734=11),子育て関連マスタ!$C$17,0) +
IF(AND(R734=20,$D734=1),子育て関連マスタ!$C$18,0) +
IF(AND(R734=20,$D734=1),
IFERROR(_xlfn.IFS(
入力項目!$S$10="男",子育て関連マスタ!$C$18,
入力項目!$S$10="女",子育て関連マスタ!$C$19
),0),0
) +
IF(AND(R734&gt;=入力項目!$S$18,R734&lt;=入力項目!$S$19),入力項目!$S$20,0) +
IF(AND(R734&gt;=入力項目!$S$21,R734&lt;=入力項目!$S$22),入力項目!$S$23,0) +
IF(AND(R734&gt;=入力項目!$S$24,R734&lt;=入力項目!$S$25),入力項目!$S$26,0)
)</f>
        <v>0</v>
      </c>
      <c r="AG734">
        <f ca="1">-(
_xlfn.IFS(
S734&lt;=入力項目!$S$11,0,
AND(S734&gt;=入力項目!$S$11+1,S734&lt;=3),IFERROR(VLOOKUP(入力項目!$S$12,子育て関連マスタ!$I$4:$M$5,4,FALSE),0),
AND(S734&gt;=4,S734&lt;=6),IFERROR(VLOOKUP(入力項目!$S$13,子育て関連マスタ!$I$9:$M$12,4,FALSE),0),
AND(S734&gt;=7,S734&lt;=12),IFERROR(VLOOKUP(入力項目!$S$14,子育て関連マスタ!$I$16:$M$17,4,FALSE),0),
AND(S734&gt;=13,S734&lt;=15),IFERROR(VLOOKUP(入力項目!$S$15,子育て関連マスタ!$I$21:$M$22,4,FALSE),0),
AND(S734&gt;=16,S734&lt;=18),IFERROR(VLOOKUP(入力項目!$S$16,子育て関連マスタ!$I$26:$M$28,4,FALSE),0),
AND(S734&gt;=19,S734&lt;=20,入力項目!$S$16="高専"),IFERROR(VLOOKUP(入力項目!$S$16,子育て関連マスタ!$I$26:$M$28,4,FALSE),0),
AND(S734&gt;=19,S734&lt;=20,入力項目!$S$16&lt;&gt;"高専"),IFERROR(VLOOKUP(入力項目!$S$17,子育て関連マスタ!$I$32:$M$37,4,FALSE),0),
AND(S734&gt;=21,S734&lt;=22,入力項目!$S$16="高専"),IFERROR(VLOOKUP(入力項目!$S$17,子育て関連マスタ!$I$32:$M$34,4,FALSE),0),
AND(S734&gt;=21,S734&lt;=22,入力項目!$S$16&lt;&gt;"高専"),IFERROR(VLOOKUP(入力項目!$S$17,子育て関連マスタ!$I$32:$M$34,4,FALSE),0),
S734&gt;=23,0
) +
IF($D734=4,
  IFERROR(_xlfn.IFS(
  S734&lt;=入力項目!$S$11,0,
  AND(S734=入力項目!$S$11),IFERROR(VLOOKUP(入力項目!$S$12,子育て関連マスタ!$I$4:$M$5,2,FALSE),0),
  AND(S734=4),IFERROR(VLOOKUP(入力項目!$S$13,子育て関連マスタ!$I$9:$M$12,2,FALSE),0),
  AND(S734=7),IFERROR(VLOOKUP(入力項目!$S$14,子育て関連マスタ!$I$16:$M$17,2,FALSE),0),
  AND(S734=13),IFERROR(VLOOKUP(入力項目!$S$15,子育て関連マスタ!$I$21:$M$22,2,FALSE),0),
  AND(S734=16),IFERROR(VLOOKUP(入力項目!$S$16,子育て関連マスタ!$I$26:$M$28,2,FALSE),0),
  AND(S734=19,入力項目!$S$16&lt;&gt;"高専"),IFERROR(VLOOKUP(入力項目!$S$17,子育て関連マスタ!$I$32:$M$37,2,FALSE),0),
  AND(S734=21,入力項目!$S$16="高専"),IFERROR(VLOOKUP(入力項目!$S$17,子育て関連マスタ!$I$32:$M$37,2,FALSE),0),
  S734&gt;=22,0
  ),0),0
) +
IF(AND(S734&gt;=1,S734&lt;=15),IF($D734=入力項目!$S$8,入力項目!$S$3,0),0) +
IF(AND(S734&gt;=1,S734&lt;=15),IF($D734=5,入力項目!$S$4,0),0) +
IF(AND(S734&gt;=1,S734&lt;=15),IF($D734=12,入力項目!$S$5,0),0) +
IF(AND(入力項目!$S$7=$A734,入力項目!$S$8=$D734),子育て関連マスタ!$C$14,0) +
IFERROR(IF(AND(YEAR(EDATE(DATE(入力項目!$S$7,入力項目!$S$8,1),1))=$A734,MONTH(EDATE(DATE(入力項目!$S$7,入力項目!$S$8,1),1))=$D734),子育て関連マスタ!$C$15,0),0) +
IF(AND(OR(S734=3,S734=5,S734=7),$D734=11),子育て関連マスタ!$C$17,0) +
IF(AND(S734=20,$D734=1),子育て関連マスタ!$C$18,0) +
IF(AND(S734=20,$D734=1),
IFERROR(_xlfn.IFS(
入力項目!$S$10="男",子育て関連マスタ!$C$18,
入力項目!$S$10="女",子育て関連マスタ!$C$19
),0),0
) +
IF(AND(S734&gt;=入力項目!$S$18,S734&lt;=入力項目!$S$19),入力項目!$S$20,0) +
IF(AND(S734&gt;=入力項目!$S$21,S734&lt;=入力項目!$S$22),入力項目!$S$23,0) +
IF(AND(S734&gt;=入力項目!$S$24,S734&lt;=入力項目!$S$25),入力項目!$S$26,0)
)</f>
        <v>0</v>
      </c>
      <c r="AH734">
        <f ca="1">-(
_xlfn.IFS(
T734&lt;=入力項目!$S$11,0,
AND(T734&gt;=入力項目!$S$11+1,T734&lt;=3),IFERROR(VLOOKUP(入力項目!$S$12,子育て関連マスタ!$I$4:$M$5,4,FALSE),0),
AND(T734&gt;=4,T734&lt;=6),IFERROR(VLOOKUP(入力項目!$S$13,子育て関連マスタ!$I$9:$M$12,4,FALSE),0),
AND(T734&gt;=7,T734&lt;=12),IFERROR(VLOOKUP(入力項目!$S$14,子育て関連マスタ!$I$16:$M$17,4,FALSE),0),
AND(T734&gt;=13,T734&lt;=15),IFERROR(VLOOKUP(入力項目!$S$15,子育て関連マスタ!$I$21:$M$22,4,FALSE),0),
AND(T734&gt;=16,T734&lt;=18),IFERROR(VLOOKUP(入力項目!$S$16,子育て関連マスタ!$I$26:$M$28,4,FALSE),0),
AND(T734&gt;=19,T734&lt;=20,入力項目!$S$16="高専"),IFERROR(VLOOKUP(入力項目!$S$16,子育て関連マスタ!$I$26:$M$28,4,FALSE),0),
AND(T734&gt;=19,T734&lt;=20,入力項目!$S$16&lt;&gt;"高専"),IFERROR(VLOOKUP(入力項目!$S$17,子育て関連マスタ!$I$32:$M$37,4,FALSE),0),
AND(T734&gt;=21,T734&lt;=22,入力項目!$S$16="高専"),IFERROR(VLOOKUP(入力項目!$S$17,子育て関連マスタ!$I$32:$M$34,4,FALSE),0),
AND(T734&gt;=21,T734&lt;=22,入力項目!$S$16&lt;&gt;"高専"),IFERROR(VLOOKUP(入力項目!$S$17,子育て関連マスタ!$I$32:$M$34,4,FALSE),0),
T734&gt;=23,0
) +
IF($D734=4,
  IFERROR(_xlfn.IFS(
  T734&lt;=入力項目!$S$11,0,
  AND(T734=入力項目!$S$11),IFERROR(VLOOKUP(入力項目!$S$12,子育て関連マスタ!$I$4:$M$5,2,FALSE),0),
  AND(T734=4),IFERROR(VLOOKUP(入力項目!$S$13,子育て関連マスタ!$I$9:$M$12,2,FALSE),0),
  AND(T734=7),IFERROR(VLOOKUP(入力項目!$S$14,子育て関連マスタ!$I$16:$M$17,2,FALSE),0),
  AND(T734=13),IFERROR(VLOOKUP(入力項目!$S$15,子育て関連マスタ!$I$21:$M$22,2,FALSE),0),
  AND(T734=16),IFERROR(VLOOKUP(入力項目!$S$16,子育て関連マスタ!$I$26:$M$28,2,FALSE),0),
  AND(T734=19,入力項目!$S$16&lt;&gt;"高専"),IFERROR(VLOOKUP(入力項目!$S$17,子育て関連マスタ!$I$32:$M$37,2,FALSE),0),
  AND(T734=21,入力項目!$S$16="高専"),IFERROR(VLOOKUP(入力項目!$S$17,子育て関連マスタ!$I$32:$M$37,2,FALSE),0),
  T734&gt;=22,0
  ),0),0
) +
IF(AND(T734&gt;=1,T734&lt;=15),IF($D734=入力項目!$S$8,入力項目!$S$3,0),0) +
IF(AND(T734&gt;=1,T734&lt;=15),IF($D734=5,入力項目!$S$4,0),0) +
IF(AND(T734&gt;=1,T734&lt;=15),IF($D734=12,入力項目!$S$5,0),0) +
IF(AND(入力項目!$S$7=$A734,入力項目!$S$8=$D734),子育て関連マスタ!$C$14,0) +
IFERROR(IF(AND(YEAR(EDATE(DATE(入力項目!$S$7,入力項目!$S$8,1),1))=$A734,MONTH(EDATE(DATE(入力項目!$S$7,入力項目!$S$8,1),1))=$D734),子育て関連マスタ!$C$15,0),0) +
IF(AND(OR(T734=3,T734=5,T734=7),$D734=11),子育て関連マスタ!$C$17,0) +
IF(AND(T734=20,$D734=1),子育て関連マスタ!$C$18,0) +
IF(AND(T734=20,$D734=1),
IFERROR(_xlfn.IFS(
入力項目!$S$10="男",子育て関連マスタ!$C$18,
入力項目!$S$10="女",子育て関連マスタ!$C$19
),0),0
) +
IF(AND(T734&gt;=入力項目!$S$18,T734&lt;=入力項目!$S$19),入力項目!$S$20,0) +
IF(AND(T734&gt;=入力項目!$S$21,T734&lt;=入力項目!$S$22),入力項目!$S$23,0) +
IF(AND(T734&gt;=入力項目!$S$24,T734&lt;=入力項目!$S$25),入力項目!$S$26,0)
)</f>
        <v>0</v>
      </c>
      <c r="AI734">
        <f ca="1">-(
_xlfn.IFS(
U734&lt;=入力項目!$S$11,0,
AND(U734&gt;=入力項目!$S$11+1,U734&lt;=3),IFERROR(VLOOKUP(入力項目!$S$12,子育て関連マスタ!$I$4:$M$5,4,FALSE),0),
AND(U734&gt;=4,U734&lt;=6),IFERROR(VLOOKUP(入力項目!$S$13,子育て関連マスタ!$I$9:$M$12,4,FALSE),0),
AND(U734&gt;=7,U734&lt;=12),IFERROR(VLOOKUP(入力項目!$S$14,子育て関連マスタ!$I$16:$M$17,4,FALSE),0),
AND(U734&gt;=13,U734&lt;=15),IFERROR(VLOOKUP(入力項目!$S$15,子育て関連マスタ!$I$21:$M$22,4,FALSE),0),
AND(U734&gt;=16,U734&lt;=18),IFERROR(VLOOKUP(入力項目!$S$16,子育て関連マスタ!$I$26:$M$28,4,FALSE),0),
AND(U734&gt;=19,U734&lt;=20,入力項目!$S$16="高専"),IFERROR(VLOOKUP(入力項目!$S$16,子育て関連マスタ!$I$26:$M$28,4,FALSE),0),
AND(U734&gt;=19,U734&lt;=20,入力項目!$S$16&lt;&gt;"高専"),IFERROR(VLOOKUP(入力項目!$S$17,子育て関連マスタ!$I$32:$M$37,4,FALSE),0),
AND(U734&gt;=21,U734&lt;=22,入力項目!$S$16="高専"),IFERROR(VLOOKUP(入力項目!$S$17,子育て関連マスタ!$I$32:$M$34,4,FALSE),0),
AND(U734&gt;=21,U734&lt;=22,入力項目!$S$16&lt;&gt;"高専"),IFERROR(VLOOKUP(入力項目!$S$17,子育て関連マスタ!$I$32:$M$34,4,FALSE),0),
U734&gt;=23,0
) +
IF($D734=4,
  IFERROR(_xlfn.IFS(
  U734&lt;=入力項目!$S$11,0,
  AND(U734=入力項目!$S$11),IFERROR(VLOOKUP(入力項目!$S$12,子育て関連マスタ!$I$4:$M$5,2,FALSE),0),
  AND(U734=4),IFERROR(VLOOKUP(入力項目!$S$13,子育て関連マスタ!$I$9:$M$12,2,FALSE),0),
  AND(U734=7),IFERROR(VLOOKUP(入力項目!$S$14,子育て関連マスタ!$I$16:$M$17,2,FALSE),0),
  AND(U734=13),IFERROR(VLOOKUP(入力項目!$S$15,子育て関連マスタ!$I$21:$M$22,2,FALSE),0),
  AND(U734=16),IFERROR(VLOOKUP(入力項目!$S$16,子育て関連マスタ!$I$26:$M$28,2,FALSE),0),
  AND(U734=19,入力項目!$S$16&lt;&gt;"高専"),IFERROR(VLOOKUP(入力項目!$S$17,子育て関連マスタ!$I$32:$M$37,2,FALSE),0),
  AND(U734=21,入力項目!$S$16="高専"),IFERROR(VLOOKUP(入力項目!$S$17,子育て関連マスタ!$I$32:$M$37,2,FALSE),0),
  U734&gt;=22,0
  ),0),0
) +
IF(AND(U734&gt;=1,U734&lt;=15),IF($D734=入力項目!$S$8,入力項目!$S$3,0),0) +
IF(AND(U734&gt;=1,U734&lt;=15),IF($D734=5,入力項目!$S$4,0),0) +
IF(AND(U734&gt;=1,U734&lt;=15),IF($D734=12,入力項目!$S$5,0),0) +
IF(AND(入力項目!$S$7=$A734,入力項目!$S$8=$D734),子育て関連マスタ!$C$14,0) +
IFERROR(IF(AND(YEAR(EDATE(DATE(入力項目!$S$7,入力項目!$S$8,1),1))=$A734,MONTH(EDATE(DATE(入力項目!$S$7,入力項目!$S$8,1),1))=$D734),子育て関連マスタ!$C$15,0),0) +
IF(AND(OR(U734=3,U734=5,U734=7),$D734=11),子育て関連マスタ!$C$17,0) +
IF(AND(U734=20,$D734=1),子育て関連マスタ!$C$18,0) +
IF(AND(U734=20,$D734=1),
IFERROR(_xlfn.IFS(
入力項目!$S$10="男",子育て関連マスタ!$C$18,
入力項目!$S$10="女",子育て関連マスタ!$C$19
),0),0
) +
IF(AND(U734&gt;=入力項目!$S$18,U734&lt;=入力項目!$S$19),入力項目!$S$20,0) +
IF(AND(U734&gt;=入力項目!$S$21,U734&lt;=入力項目!$S$22),入力項目!$S$23,0) +
IF(AND(U734&gt;=入力項目!$S$24,U734&lt;=入力項目!$S$25),入力項目!$S$26,0)
)</f>
        <v>0</v>
      </c>
      <c r="AJ734" s="10">
        <f ca="1">-VLOOKUP($D734,月別収支!$A$2:$H$13,7,FALSE)</f>
        <v>-20000</v>
      </c>
    </row>
  </sheetData>
  <sheetProtection algorithmName="SHA-512" hashValue="y0aIkZUrg8aSNcVmSaqBkLM/kl7eFHQzScM7sJ0dG1uMgSGZIr7O0t0zPf0KV7A2EmqNLuWTGelIH7IlI74dVQ==" saltValue="6ljItJ0HieShp1QUwfkThQ==" spinCount="100000" sheet="1" objects="1" scenarios="1"/>
  <mergeCells count="14">
    <mergeCell ref="AJ1:AJ2"/>
    <mergeCell ref="X1:X2"/>
    <mergeCell ref="Y1:Y2"/>
    <mergeCell ref="Z1:Z2"/>
    <mergeCell ref="AA1:AA2"/>
    <mergeCell ref="AB1:AB2"/>
    <mergeCell ref="AC1:AC2"/>
    <mergeCell ref="A1:E1"/>
    <mergeCell ref="F1:H1"/>
    <mergeCell ref="I1:K1"/>
    <mergeCell ref="L1:O1"/>
    <mergeCell ref="AD1:AI1"/>
    <mergeCell ref="W1:W2"/>
    <mergeCell ref="V1:V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3041B-E493-4C49-A2E2-2B51EEE7E6E2}">
  <sheetPr codeName="Sheet5"/>
  <dimension ref="A1:E8"/>
  <sheetViews>
    <sheetView workbookViewId="0">
      <selection activeCell="B3" sqref="B3"/>
    </sheetView>
  </sheetViews>
  <sheetFormatPr defaultRowHeight="18.75" x14ac:dyDescent="0.4"/>
  <cols>
    <col min="1" max="1" width="9.25" bestFit="1" customWidth="1"/>
    <col min="2" max="2" width="7.375" bestFit="1" customWidth="1"/>
    <col min="3" max="3" width="19.5" bestFit="1" customWidth="1"/>
    <col min="4" max="4" width="21.625" bestFit="1" customWidth="1"/>
  </cols>
  <sheetData>
    <row r="1" spans="1:5" x14ac:dyDescent="0.4">
      <c r="B1" s="30" t="s">
        <v>183</v>
      </c>
      <c r="C1" s="30" t="s">
        <v>184</v>
      </c>
      <c r="D1" s="30" t="s">
        <v>185</v>
      </c>
    </row>
    <row r="2" spans="1:5" x14ac:dyDescent="0.4">
      <c r="A2" s="30" t="s">
        <v>154</v>
      </c>
      <c r="B2" s="1">
        <f ca="1">$C$2-IF(MONTH(TODAY())&lt;入力項目!$D$4,1,0)</f>
        <v>28</v>
      </c>
      <c r="C2" s="1">
        <f ca="1">YEAR(TODAY())-入力項目!$D$3</f>
        <v>29</v>
      </c>
      <c r="D2" s="1">
        <f ca="1">$C$2+IF(OR(入力項目!$D$4&lt;4,AND(入力項目!$D$4=4,入力項目!$D$5=1)),1,0)</f>
        <v>29</v>
      </c>
      <c r="E2" s="34" t="s">
        <v>155</v>
      </c>
    </row>
    <row r="3" spans="1:5" x14ac:dyDescent="0.4">
      <c r="A3" s="30" t="s">
        <v>156</v>
      </c>
      <c r="B3" s="1">
        <f ca="1">$C$3-IF(MONTH(TODAY())&lt;入力項目!$S$8,1,0)</f>
        <v>4</v>
      </c>
      <c r="C3" s="1">
        <f ca="1">YEAR(TODAY())-入力項目!$S$7</f>
        <v>4</v>
      </c>
      <c r="D3" s="1">
        <f ca="1">$C$3+IF(OR(入力項目!$S$8&lt;4,AND(入力項目!$S$8=4,入力項目!$S$9=1)),1,0)</f>
        <v>4</v>
      </c>
      <c r="E3" s="34" t="s">
        <v>155</v>
      </c>
    </row>
    <row r="4" spans="1:5" x14ac:dyDescent="0.4">
      <c r="A4" s="30" t="s">
        <v>157</v>
      </c>
      <c r="B4" s="1">
        <f ca="1">$C$4-IF(MONTH(TODAY())&lt;入力項目!$U$8,1,0)</f>
        <v>1</v>
      </c>
      <c r="C4" s="1">
        <f ca="1">YEAR(TODAY())-入力項目!$U$7</f>
        <v>1</v>
      </c>
      <c r="D4" s="1">
        <f ca="1">$C$4+IF(OR(入力項目!$U$8&lt;4,AND(入力項目!$U$8=4,入力項目!$U$9=1)),1,0)</f>
        <v>2</v>
      </c>
      <c r="E4" s="34" t="s">
        <v>155</v>
      </c>
    </row>
    <row r="5" spans="1:5" x14ac:dyDescent="0.4">
      <c r="A5" s="30" t="s">
        <v>158</v>
      </c>
      <c r="B5" s="1">
        <f ca="1">$C$5-IF(MONTH(TODAY())&lt;入力項目!$W$8,1,0)</f>
        <v>2024</v>
      </c>
      <c r="C5" s="1">
        <f ca="1">YEAR(TODAY())-入力項目!$W$7</f>
        <v>2024</v>
      </c>
      <c r="D5" s="1">
        <f ca="1">$C$5+IF(OR(入力項目!$W$8&lt;4,AND(入力項目!$W$8=4,入力項目!$W$9=1)),1,0)</f>
        <v>2025</v>
      </c>
      <c r="E5" s="34" t="s">
        <v>155</v>
      </c>
    </row>
    <row r="6" spans="1:5" x14ac:dyDescent="0.4">
      <c r="A6" s="30" t="s">
        <v>159</v>
      </c>
      <c r="B6" s="1">
        <f ca="1">$C$6-IF(MONTH(TODAY())&lt;入力項目!$Y$8,1,0)</f>
        <v>2024</v>
      </c>
      <c r="C6" s="1">
        <f ca="1">YEAR(TODAY())-入力項目!$Y$7</f>
        <v>2024</v>
      </c>
      <c r="D6" s="1">
        <f ca="1">$C$6+IF(OR(入力項目!$Y$8&lt;4,AND(入力項目!$Y$8=4,入力項目!$Y$9=1)),1,0)</f>
        <v>2025</v>
      </c>
      <c r="E6" s="34" t="s">
        <v>155</v>
      </c>
    </row>
    <row r="7" spans="1:5" x14ac:dyDescent="0.4">
      <c r="A7" s="30" t="s">
        <v>160</v>
      </c>
      <c r="B7" s="1">
        <f ca="1">$C$7-IF(MONTH(TODAY())&lt;入力項目!$AA$8,1,0)</f>
        <v>2024</v>
      </c>
      <c r="C7" s="1">
        <f ca="1">YEAR(TODAY())-入力項目!$AA$7</f>
        <v>2024</v>
      </c>
      <c r="D7" s="1">
        <f ca="1">$C$7+IF(OR(入力項目!$AA$8&lt;4,AND(入力項目!$AA$8=4,入力項目!$AA$9=1)),1,0)</f>
        <v>2025</v>
      </c>
      <c r="E7" s="34" t="s">
        <v>155</v>
      </c>
    </row>
    <row r="8" spans="1:5" x14ac:dyDescent="0.4">
      <c r="A8" s="30" t="s">
        <v>161</v>
      </c>
      <c r="B8" s="1">
        <f ca="1">$C$8-IF(MONTH(TODAY())&lt;入力項目!$AC$8,1,0)</f>
        <v>2024</v>
      </c>
      <c r="C8" s="1">
        <f ca="1">YEAR(TODAY())-入力項目!$AC$7</f>
        <v>2024</v>
      </c>
      <c r="D8" s="1">
        <f ca="1">$C$8+IF(OR(入力項目!$AC$8&lt;4,AND(入力項目!$AC$8=4,入力項目!$AC$9=1)),1,0)</f>
        <v>2025</v>
      </c>
      <c r="E8" s="34" t="s">
        <v>155</v>
      </c>
    </row>
  </sheetData>
  <sheetProtection algorithmName="SHA-512" hashValue="UzGMfCMD3abuEC5YtUxLaTdD3MFVLAh5TrG67DeGvfJ1LCUjUcWBGwfUZDvf9JXFK7kim96FMa/p1ooThqfplg==" saltValue="PS6LkHVuz7rynPrT18Sl3Q==" spinCount="100000" sheet="1" objects="1" scenarios="1"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5E8C-6B62-4949-9F48-69CFEE05702F}">
  <sheetPr codeName="Sheet6"/>
  <dimension ref="A1:H13"/>
  <sheetViews>
    <sheetView workbookViewId="0">
      <selection activeCell="H15" sqref="H15"/>
    </sheetView>
  </sheetViews>
  <sheetFormatPr defaultRowHeight="18.75" x14ac:dyDescent="0.4"/>
  <cols>
    <col min="1" max="1" width="3.5" bestFit="1" customWidth="1"/>
    <col min="2" max="2" width="10" bestFit="1" customWidth="1"/>
    <col min="3" max="4" width="7.5" bestFit="1" customWidth="1"/>
    <col min="5" max="5" width="11.125" bestFit="1" customWidth="1"/>
    <col min="6" max="6" width="7.5" bestFit="1" customWidth="1"/>
    <col min="7" max="8" width="13.125" bestFit="1" customWidth="1"/>
  </cols>
  <sheetData>
    <row r="1" spans="1:8" x14ac:dyDescent="0.4">
      <c r="A1" s="30" t="s">
        <v>17</v>
      </c>
      <c r="B1" s="30" t="s">
        <v>151</v>
      </c>
      <c r="C1" s="30" t="s">
        <v>144</v>
      </c>
      <c r="D1" s="30" t="s">
        <v>145</v>
      </c>
      <c r="E1" s="30" t="s">
        <v>146</v>
      </c>
      <c r="F1" s="30" t="s">
        <v>147</v>
      </c>
      <c r="G1" s="30" t="s">
        <v>148</v>
      </c>
      <c r="H1" s="30" t="s">
        <v>75</v>
      </c>
    </row>
    <row r="2" spans="1:8" x14ac:dyDescent="0.4">
      <c r="A2" s="1">
        <v>1</v>
      </c>
      <c r="B2" s="7">
        <f>入力項目!$I$3+IF($A2=入力項目!$I$5,入力項目!$I$6,0)+IF($A2=入力項目!$I$7,入力項目!$I$8,0)</f>
        <v>300000</v>
      </c>
      <c r="C2" s="7">
        <f>入力項目!$I$12+入力項目!$I$13+入力項目!$I$14+入力項目!$I$15+入力項目!$I$16</f>
        <v>75000</v>
      </c>
      <c r="D2" s="7">
        <f>入力項目!$I$18+入力項目!$I$20+入力項目!$I$21+入力項目!$I$22+入力項目!$I$23</f>
        <v>27000</v>
      </c>
      <c r="E2" s="7">
        <f>入力項目!$I$29+入力項目!$I$30+IF($A2=5,入力項目!$I$24,0)</f>
        <v>20000</v>
      </c>
      <c r="F2" s="7">
        <f>入力項目!$I$31</f>
        <v>10000</v>
      </c>
      <c r="G2" s="7">
        <f>入力項目!$I$32</f>
        <v>20000</v>
      </c>
      <c r="H2" s="7">
        <f>入力項目!$N$3</f>
        <v>50000</v>
      </c>
    </row>
    <row r="3" spans="1:8" x14ac:dyDescent="0.4">
      <c r="A3" s="1">
        <v>2</v>
      </c>
      <c r="B3" s="7">
        <f>入力項目!$I$3+IF($A3=入力項目!$I$5,入力項目!$I$6,0)+IF($A3=入力項目!$I$7,入力項目!$I$8,0)</f>
        <v>300000</v>
      </c>
      <c r="C3" s="7">
        <f>入力項目!$I$12+入力項目!$I$13+入力項目!$I$14+入力項目!$I$15+入力項目!$I$16</f>
        <v>75000</v>
      </c>
      <c r="D3" s="7">
        <f>入力項目!$I$18+入力項目!$I$20+入力項目!$I$21+入力項目!$I$22+入力項目!$I$23</f>
        <v>27000</v>
      </c>
      <c r="E3" s="7">
        <f>入力項目!$I$29+入力項目!$I$30+IF($A3=5,入力項目!$I$24,0)</f>
        <v>20000</v>
      </c>
      <c r="F3" s="7">
        <f>入力項目!$I$31</f>
        <v>10000</v>
      </c>
      <c r="G3" s="7">
        <f>入力項目!$I$32</f>
        <v>20000</v>
      </c>
      <c r="H3" s="7">
        <f>入力項目!$N$3</f>
        <v>50000</v>
      </c>
    </row>
    <row r="4" spans="1:8" x14ac:dyDescent="0.4">
      <c r="A4" s="1">
        <v>3</v>
      </c>
      <c r="B4" s="7">
        <f>入力項目!$I$3+IF($A4=入力項目!$I$5,入力項目!$I$6,0)+IF($A4=入力項目!$I$7,入力項目!$I$8,0)</f>
        <v>300000</v>
      </c>
      <c r="C4" s="7">
        <f>入力項目!$I$12+入力項目!$I$13+入力項目!$I$14+入力項目!$I$15+入力項目!$I$16</f>
        <v>75000</v>
      </c>
      <c r="D4" s="7">
        <f>入力項目!$I$18+入力項目!$I$20+入力項目!$I$21+入力項目!$I$22+入力項目!$I$23</f>
        <v>27000</v>
      </c>
      <c r="E4" s="7">
        <f>入力項目!$I$29+入力項目!$I$30+IF($A4=5,入力項目!$I$24,0)</f>
        <v>20000</v>
      </c>
      <c r="F4" s="7">
        <f>入力項目!$I$31</f>
        <v>10000</v>
      </c>
      <c r="G4" s="7">
        <f>入力項目!$I$32</f>
        <v>20000</v>
      </c>
      <c r="H4" s="7">
        <f>入力項目!$N$3</f>
        <v>50000</v>
      </c>
    </row>
    <row r="5" spans="1:8" x14ac:dyDescent="0.4">
      <c r="A5" s="1">
        <v>4</v>
      </c>
      <c r="B5" s="7">
        <f>入力項目!$I$3+IF($A5=入力項目!$I$5,入力項目!$I$6,0)+IF($A5=入力項目!$I$7,入力項目!$I$8,0)</f>
        <v>300000</v>
      </c>
      <c r="C5" s="7">
        <f>入力項目!$I$12+入力項目!$I$13+入力項目!$I$14+入力項目!$I$15+入力項目!$I$16</f>
        <v>75000</v>
      </c>
      <c r="D5" s="7">
        <f>入力項目!$I$18+入力項目!$I$20+入力項目!$I$21+入力項目!$I$22+入力項目!$I$23</f>
        <v>27000</v>
      </c>
      <c r="E5" s="7">
        <f>入力項目!$I$29+入力項目!$I$30+IF($A5=5,入力項目!$I$24,0)</f>
        <v>20000</v>
      </c>
      <c r="F5" s="7">
        <f>入力項目!$I$31</f>
        <v>10000</v>
      </c>
      <c r="G5" s="7">
        <f>入力項目!$I$32</f>
        <v>20000</v>
      </c>
      <c r="H5" s="7">
        <f>入力項目!$N$3</f>
        <v>50000</v>
      </c>
    </row>
    <row r="6" spans="1:8" x14ac:dyDescent="0.4">
      <c r="A6" s="1">
        <v>5</v>
      </c>
      <c r="B6" s="7">
        <f>入力項目!$I$3+IF($A6=入力項目!$I$5,入力項目!$I$6,0)+IF($A6=入力項目!$I$7,入力項目!$I$8,0)</f>
        <v>300000</v>
      </c>
      <c r="C6" s="7">
        <f>入力項目!$I$12+入力項目!$I$13+入力項目!$I$14+入力項目!$I$15+入力項目!$I$16</f>
        <v>75000</v>
      </c>
      <c r="D6" s="7">
        <f>入力項目!$I$18+入力項目!$I$20+入力項目!$I$21+入力項目!$I$22+入力項目!$I$23</f>
        <v>27000</v>
      </c>
      <c r="E6" s="7">
        <f>入力項目!$I$29+入力項目!$I$30+IF($A6=5,入力項目!$I$24,0)</f>
        <v>30000</v>
      </c>
      <c r="F6" s="7">
        <f>入力項目!$I$31</f>
        <v>10000</v>
      </c>
      <c r="G6" s="7">
        <f>入力項目!$I$32</f>
        <v>20000</v>
      </c>
      <c r="H6" s="7">
        <f>入力項目!$N$3</f>
        <v>50000</v>
      </c>
    </row>
    <row r="7" spans="1:8" x14ac:dyDescent="0.4">
      <c r="A7" s="1">
        <v>6</v>
      </c>
      <c r="B7" s="7">
        <f>入力項目!$I$3+IF($A7=入力項目!$I$5,入力項目!$I$6,0)+IF($A7=入力項目!$I$7,入力項目!$I$8,0)</f>
        <v>800000</v>
      </c>
      <c r="C7" s="7">
        <f>入力項目!$I$12+入力項目!$I$13+入力項目!$I$14+入力項目!$I$15+入力項目!$I$16</f>
        <v>75000</v>
      </c>
      <c r="D7" s="7">
        <f>入力項目!$I$18+入力項目!$I$20+入力項目!$I$21+入力項目!$I$22+入力項目!$I$23</f>
        <v>27000</v>
      </c>
      <c r="E7" s="7">
        <f>入力項目!$I$29+入力項目!$I$30+IF($A7=5,入力項目!$I$24,0)</f>
        <v>20000</v>
      </c>
      <c r="F7" s="7">
        <f>入力項目!$I$31</f>
        <v>10000</v>
      </c>
      <c r="G7" s="7">
        <f>入力項目!$I$32</f>
        <v>20000</v>
      </c>
      <c r="H7" s="7">
        <f>入力項目!$N$3</f>
        <v>50000</v>
      </c>
    </row>
    <row r="8" spans="1:8" x14ac:dyDescent="0.4">
      <c r="A8" s="1">
        <v>7</v>
      </c>
      <c r="B8" s="7">
        <f>入力項目!$I$3+IF($A8=入力項目!$I$5,入力項目!$I$6,0)+IF($A8=入力項目!$I$7,入力項目!$I$8,0)</f>
        <v>300000</v>
      </c>
      <c r="C8" s="7">
        <f>入力項目!$I$12+入力項目!$I$13+入力項目!$I$14+入力項目!$I$15+入力項目!$I$16</f>
        <v>75000</v>
      </c>
      <c r="D8" s="7">
        <f>入力項目!$I$18+入力項目!$I$20+入力項目!$I$21+入力項目!$I$22+入力項目!$I$23</f>
        <v>27000</v>
      </c>
      <c r="E8" s="7">
        <f>入力項目!$I$29+入力項目!$I$30+IF($A8=5,入力項目!$I$24,0)</f>
        <v>20000</v>
      </c>
      <c r="F8" s="7">
        <f>入力項目!$I$31</f>
        <v>10000</v>
      </c>
      <c r="G8" s="7">
        <f>入力項目!$I$32</f>
        <v>20000</v>
      </c>
      <c r="H8" s="7">
        <f>入力項目!$N$3</f>
        <v>50000</v>
      </c>
    </row>
    <row r="9" spans="1:8" x14ac:dyDescent="0.4">
      <c r="A9" s="1">
        <v>8</v>
      </c>
      <c r="B9" s="7">
        <f>入力項目!$I$3+IF($A9=入力項目!$I$5,入力項目!$I$6,0)+IF($A9=入力項目!$I$7,入力項目!$I$8,0)</f>
        <v>300000</v>
      </c>
      <c r="C9" s="7">
        <f>入力項目!$I$12+入力項目!$I$13+入力項目!$I$14+入力項目!$I$15+入力項目!$I$16</f>
        <v>75000</v>
      </c>
      <c r="D9" s="7">
        <f>入力項目!$I$18+入力項目!$I$20+入力項目!$I$21+入力項目!$I$22+入力項目!$I$23</f>
        <v>27000</v>
      </c>
      <c r="E9" s="7">
        <f>入力項目!$I$29+入力項目!$I$30+IF($A9=5,入力項目!$I$24,0)</f>
        <v>20000</v>
      </c>
      <c r="F9" s="7">
        <f>入力項目!$I$31</f>
        <v>10000</v>
      </c>
      <c r="G9" s="7">
        <f>入力項目!$I$32</f>
        <v>20000</v>
      </c>
      <c r="H9" s="7">
        <f>入力項目!$N$3</f>
        <v>50000</v>
      </c>
    </row>
    <row r="10" spans="1:8" x14ac:dyDescent="0.4">
      <c r="A10" s="1">
        <v>9</v>
      </c>
      <c r="B10" s="7">
        <f>入力項目!$I$3+IF($A10=入力項目!$I$5,入力項目!$I$6,0)+IF($A10=入力項目!$I$7,入力項目!$I$8,0)</f>
        <v>300000</v>
      </c>
      <c r="C10" s="7">
        <f>入力項目!$I$12+入力項目!$I$13+入力項目!$I$14+入力項目!$I$15+入力項目!$I$16</f>
        <v>75000</v>
      </c>
      <c r="D10" s="7">
        <f>入力項目!$I$18+入力項目!$I$20+入力項目!$I$21+入力項目!$I$22+入力項目!$I$23</f>
        <v>27000</v>
      </c>
      <c r="E10" s="7">
        <f>入力項目!$I$29+入力項目!$I$30+IF($A10=5,入力項目!$I$24,0)</f>
        <v>20000</v>
      </c>
      <c r="F10" s="7">
        <f>入力項目!$I$31</f>
        <v>10000</v>
      </c>
      <c r="G10" s="7">
        <f>入力項目!$I$32</f>
        <v>20000</v>
      </c>
      <c r="H10" s="7">
        <f>入力項目!$N$3</f>
        <v>50000</v>
      </c>
    </row>
    <row r="11" spans="1:8" x14ac:dyDescent="0.4">
      <c r="A11" s="1">
        <v>10</v>
      </c>
      <c r="B11" s="7">
        <f>入力項目!$I$3+IF($A11=入力項目!$I$5,入力項目!$I$6,0)+IF($A11=入力項目!$I$7,入力項目!$I$8,0)</f>
        <v>300000</v>
      </c>
      <c r="C11" s="7">
        <f>入力項目!$I$12+入力項目!$I$13+入力項目!$I$14+入力項目!$I$15+入力項目!$I$16</f>
        <v>75000</v>
      </c>
      <c r="D11" s="7">
        <f>入力項目!$I$18+入力項目!$I$20+入力項目!$I$21+入力項目!$I$22+入力項目!$I$23</f>
        <v>27000</v>
      </c>
      <c r="E11" s="7">
        <f>入力項目!$I$29+入力項目!$I$30+IF($A11=5,入力項目!$I$24,0)</f>
        <v>20000</v>
      </c>
      <c r="F11" s="7">
        <f>入力項目!$I$31</f>
        <v>10000</v>
      </c>
      <c r="G11" s="7">
        <f>入力項目!$I$32</f>
        <v>20000</v>
      </c>
      <c r="H11" s="7">
        <f>入力項目!$N$3</f>
        <v>50000</v>
      </c>
    </row>
    <row r="12" spans="1:8" x14ac:dyDescent="0.4">
      <c r="A12" s="1">
        <v>11</v>
      </c>
      <c r="B12" s="7">
        <f>入力項目!$I$3+IF($A12=入力項目!$I$5,入力項目!$I$6,0)+IF($A12=入力項目!$I$7,入力項目!$I$8,0)</f>
        <v>300000</v>
      </c>
      <c r="C12" s="7">
        <f>入力項目!$I$12+入力項目!$I$13+入力項目!$I$14+入力項目!$I$15+入力項目!$I$16</f>
        <v>75000</v>
      </c>
      <c r="D12" s="7">
        <f>入力項目!$I$18+入力項目!$I$20+入力項目!$I$21+入力項目!$I$22+入力項目!$I$23</f>
        <v>27000</v>
      </c>
      <c r="E12" s="7">
        <f>入力項目!$I$29+入力項目!$I$30+IF($A12=5,入力項目!$I$24,0)</f>
        <v>20000</v>
      </c>
      <c r="F12" s="7">
        <f>入力項目!$I$31</f>
        <v>10000</v>
      </c>
      <c r="G12" s="7">
        <f>入力項目!$I$32</f>
        <v>20000</v>
      </c>
      <c r="H12" s="7">
        <f>入力項目!$N$3</f>
        <v>50000</v>
      </c>
    </row>
    <row r="13" spans="1:8" x14ac:dyDescent="0.4">
      <c r="A13" s="1">
        <v>12</v>
      </c>
      <c r="B13" s="7">
        <f>入力項目!$I$3+IF($A13=入力項目!$I$5,入力項目!$I$6,0)+IF($A13=入力項目!$I$7,入力項目!$I$8,0)</f>
        <v>1100000</v>
      </c>
      <c r="C13" s="7">
        <f>入力項目!$I$12+入力項目!$I$13+入力項目!$I$14+入力項目!$I$15+入力項目!$I$16</f>
        <v>75000</v>
      </c>
      <c r="D13" s="7">
        <f>入力項目!$I$18+入力項目!$I$20+入力項目!$I$21+入力項目!$I$22+入力項目!$I$23</f>
        <v>27000</v>
      </c>
      <c r="E13" s="7">
        <f>入力項目!$I$29+入力項目!$I$30+IF($A13=5,入力項目!$I$24,0)</f>
        <v>20000</v>
      </c>
      <c r="F13" s="7">
        <f>入力項目!$I$31</f>
        <v>10000</v>
      </c>
      <c r="G13" s="7">
        <f>入力項目!$I$32</f>
        <v>20000</v>
      </c>
      <c r="H13" s="7">
        <f>入力項目!$N$3</f>
        <v>50000</v>
      </c>
    </row>
  </sheetData>
  <sheetProtection algorithmName="SHA-512" hashValue="yMP2Bf3i/8ocIQ9h9eGJU8yLY1YFYjgSrsaDwGwkMl4I0wT3mtWAvQsTN2cgEvHNK0uxyFvxQI3E6uWAUH8S2Q==" saltValue="6lfNCO0OJuE5lizRR9+xaA==" spinCount="100000" sheet="1" objects="1" scenarios="1"/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80528-F1EF-42A2-81D4-A8E3B6E8F152}">
  <sheetPr codeName="Sheet7"/>
  <dimension ref="A1:M37"/>
  <sheetViews>
    <sheetView topLeftCell="A13" workbookViewId="0">
      <selection activeCell="L45" sqref="L45"/>
    </sheetView>
  </sheetViews>
  <sheetFormatPr defaultRowHeight="18.75" x14ac:dyDescent="0.4"/>
  <cols>
    <col min="1" max="1" width="15.125" bestFit="1" customWidth="1"/>
    <col min="2" max="2" width="12.5" bestFit="1" customWidth="1"/>
    <col min="3" max="4" width="11.125" bestFit="1" customWidth="1"/>
    <col min="7" max="7" width="2" style="46" customWidth="1"/>
    <col min="9" max="9" width="18.375" bestFit="1" customWidth="1"/>
    <col min="12" max="12" width="8.5" bestFit="1" customWidth="1"/>
  </cols>
  <sheetData>
    <row r="1" spans="1:13" x14ac:dyDescent="0.4">
      <c r="A1" s="117" t="s">
        <v>188</v>
      </c>
      <c r="B1" s="117"/>
      <c r="C1" s="10">
        <f>(入力項目!$I$3*12+入力項目!$I$6+入力項目!$I$8)/0.8</f>
        <v>6125000</v>
      </c>
      <c r="D1" t="s">
        <v>2</v>
      </c>
    </row>
    <row r="2" spans="1:13" x14ac:dyDescent="0.4">
      <c r="I2" s="119" t="s">
        <v>197</v>
      </c>
      <c r="J2" s="119"/>
      <c r="K2" s="119"/>
      <c r="L2" s="119"/>
      <c r="M2" s="119"/>
    </row>
    <row r="3" spans="1:13" x14ac:dyDescent="0.4">
      <c r="A3" t="s">
        <v>186</v>
      </c>
      <c r="I3" s="47" t="s">
        <v>203</v>
      </c>
      <c r="J3" s="118" t="s">
        <v>200</v>
      </c>
      <c r="K3" s="118"/>
      <c r="L3" s="118" t="s">
        <v>201</v>
      </c>
      <c r="M3" s="118"/>
    </row>
    <row r="4" spans="1:13" x14ac:dyDescent="0.4">
      <c r="A4" t="s">
        <v>187</v>
      </c>
      <c r="B4" s="30"/>
      <c r="C4" s="112" t="s">
        <v>189</v>
      </c>
      <c r="D4" s="112"/>
      <c r="E4" s="1"/>
      <c r="I4" s="1" t="s">
        <v>187</v>
      </c>
      <c r="J4" s="7">
        <v>30000</v>
      </c>
      <c r="K4" s="1" t="s">
        <v>2</v>
      </c>
      <c r="L4" s="7">
        <f>_xlfn.IFS(
AND($C$1&gt;$B$12),$C$12,
AND($C$1&gt;$B$11),$C$11,
AND($C$1&gt;$B$10),$C$10,
AND($C$1&gt;$B$9),$C$9,
AND($C$1&gt;$B$8),$C$8,
AND($C$1&gt;$B$7),$C$7,
AND($C$1&gt;$B$6),$C$6
)</f>
        <v>44500</v>
      </c>
      <c r="M4" s="1" t="s">
        <v>179</v>
      </c>
    </row>
    <row r="5" spans="1:13" x14ac:dyDescent="0.4">
      <c r="B5" s="31" t="s">
        <v>190</v>
      </c>
      <c r="C5" s="31" t="s">
        <v>191</v>
      </c>
      <c r="D5" s="31" t="s">
        <v>192</v>
      </c>
      <c r="E5" s="1"/>
      <c r="I5" s="1" t="s">
        <v>193</v>
      </c>
      <c r="J5" s="7">
        <v>30000</v>
      </c>
      <c r="K5" s="1" t="s">
        <v>2</v>
      </c>
      <c r="L5" s="7">
        <v>50000</v>
      </c>
      <c r="M5" s="1" t="s">
        <v>179</v>
      </c>
    </row>
    <row r="6" spans="1:13" x14ac:dyDescent="0.4">
      <c r="B6" s="45">
        <v>0</v>
      </c>
      <c r="C6" s="7">
        <v>9000</v>
      </c>
      <c r="D6" s="7">
        <v>6000</v>
      </c>
      <c r="E6" s="1" t="s">
        <v>99</v>
      </c>
    </row>
    <row r="7" spans="1:13" x14ac:dyDescent="0.4">
      <c r="B7" s="45">
        <v>2600000</v>
      </c>
      <c r="C7" s="7">
        <v>19500</v>
      </c>
      <c r="D7" s="7">
        <v>16300</v>
      </c>
      <c r="E7" s="1" t="s">
        <v>99</v>
      </c>
      <c r="I7" s="119" t="s">
        <v>196</v>
      </c>
      <c r="J7" s="119"/>
      <c r="K7" s="119"/>
      <c r="L7" s="119"/>
      <c r="M7" s="119"/>
    </row>
    <row r="8" spans="1:13" x14ac:dyDescent="0.4">
      <c r="B8" s="45">
        <v>3300000</v>
      </c>
      <c r="C8" s="7">
        <v>30000</v>
      </c>
      <c r="D8" s="7">
        <v>27000</v>
      </c>
      <c r="E8" s="1" t="s">
        <v>99</v>
      </c>
      <c r="I8" s="47" t="s">
        <v>203</v>
      </c>
      <c r="J8" s="118" t="s">
        <v>202</v>
      </c>
      <c r="K8" s="118"/>
      <c r="L8" s="118" t="s">
        <v>201</v>
      </c>
      <c r="M8" s="118"/>
    </row>
    <row r="9" spans="1:13" x14ac:dyDescent="0.4">
      <c r="B9" s="45">
        <v>4700000</v>
      </c>
      <c r="C9" s="7">
        <v>44500</v>
      </c>
      <c r="D9" s="7">
        <v>41500</v>
      </c>
      <c r="E9" s="1" t="s">
        <v>99</v>
      </c>
      <c r="I9" s="1" t="s">
        <v>187</v>
      </c>
      <c r="J9" s="7">
        <v>30000</v>
      </c>
      <c r="K9" s="1" t="s">
        <v>2</v>
      </c>
      <c r="L9" s="7">
        <f>_xlfn.IFS(
AND($C$1&gt;$B$12),$D$12,
AND($C$1&gt;$B$11),$D$11,
AND($C$1&gt;$B$10),$D$10,
AND($C$1&gt;$B$9),$D$9,
AND($C$1&gt;$B$8),$D$8,
AND($C$1&gt;$B$7),$D$7,
AND($C$1&gt;$B$6),$D$6
)</f>
        <v>41500</v>
      </c>
      <c r="M9" s="1" t="s">
        <v>179</v>
      </c>
    </row>
    <row r="10" spans="1:13" x14ac:dyDescent="0.4">
      <c r="B10" s="45">
        <v>6400000</v>
      </c>
      <c r="C10" s="7">
        <v>61000</v>
      </c>
      <c r="D10" s="7">
        <v>58000</v>
      </c>
      <c r="E10" s="1" t="s">
        <v>99</v>
      </c>
      <c r="I10" s="1" t="s">
        <v>193</v>
      </c>
      <c r="J10" s="7">
        <v>30000</v>
      </c>
      <c r="K10" s="1" t="s">
        <v>2</v>
      </c>
      <c r="L10" s="7">
        <v>50000</v>
      </c>
      <c r="M10" s="1" t="s">
        <v>179</v>
      </c>
    </row>
    <row r="11" spans="1:13" x14ac:dyDescent="0.4">
      <c r="B11" s="45">
        <v>9300000</v>
      </c>
      <c r="C11" s="7">
        <v>80000</v>
      </c>
      <c r="D11" s="7">
        <v>77000</v>
      </c>
      <c r="E11" s="1" t="s">
        <v>99</v>
      </c>
      <c r="I11" s="1" t="s">
        <v>198</v>
      </c>
      <c r="J11" s="7">
        <v>50000</v>
      </c>
      <c r="K11" s="1" t="s">
        <v>2</v>
      </c>
      <c r="L11" s="7">
        <v>14000</v>
      </c>
      <c r="M11" s="1" t="s">
        <v>179</v>
      </c>
    </row>
    <row r="12" spans="1:13" x14ac:dyDescent="0.4">
      <c r="B12" s="45">
        <v>11300000</v>
      </c>
      <c r="C12" s="7">
        <v>104000</v>
      </c>
      <c r="D12" s="7">
        <v>101000</v>
      </c>
      <c r="E12" s="1" t="s">
        <v>99</v>
      </c>
      <c r="I12" s="1" t="s">
        <v>199</v>
      </c>
      <c r="J12" s="7">
        <v>150000</v>
      </c>
      <c r="K12" s="1" t="s">
        <v>2</v>
      </c>
      <c r="L12" s="7">
        <v>26000</v>
      </c>
      <c r="M12" s="1" t="s">
        <v>179</v>
      </c>
    </row>
    <row r="14" spans="1:13" x14ac:dyDescent="0.4">
      <c r="B14" s="48" t="s">
        <v>224</v>
      </c>
      <c r="C14" s="7">
        <v>40000</v>
      </c>
      <c r="D14" s="1" t="s">
        <v>2</v>
      </c>
      <c r="I14" s="119" t="s">
        <v>204</v>
      </c>
      <c r="J14" s="119"/>
      <c r="K14" s="119"/>
      <c r="L14" s="119"/>
      <c r="M14" s="119"/>
    </row>
    <row r="15" spans="1:13" x14ac:dyDescent="0.4">
      <c r="B15" s="48" t="s">
        <v>223</v>
      </c>
      <c r="C15" s="7">
        <v>50000</v>
      </c>
      <c r="D15" s="1" t="s">
        <v>2</v>
      </c>
      <c r="I15" s="47" t="s">
        <v>203</v>
      </c>
      <c r="J15" s="118" t="s">
        <v>205</v>
      </c>
      <c r="K15" s="118"/>
      <c r="L15" s="118" t="s">
        <v>201</v>
      </c>
      <c r="M15" s="118"/>
    </row>
    <row r="16" spans="1:13" x14ac:dyDescent="0.4">
      <c r="B16" s="48" t="s">
        <v>226</v>
      </c>
      <c r="C16" s="7">
        <v>10000</v>
      </c>
      <c r="D16" s="1" t="s">
        <v>2</v>
      </c>
      <c r="I16" s="1" t="s">
        <v>206</v>
      </c>
      <c r="J16" s="7">
        <v>60000</v>
      </c>
      <c r="K16" s="1" t="s">
        <v>2</v>
      </c>
      <c r="L16" s="7">
        <v>30000</v>
      </c>
      <c r="M16" s="1" t="s">
        <v>179</v>
      </c>
    </row>
    <row r="17" spans="2:13" x14ac:dyDescent="0.4">
      <c r="B17" s="48" t="s">
        <v>225</v>
      </c>
      <c r="C17" s="7">
        <v>50000</v>
      </c>
      <c r="D17" s="1" t="s">
        <v>2</v>
      </c>
      <c r="I17" s="1" t="s">
        <v>207</v>
      </c>
      <c r="J17" s="7">
        <v>240000</v>
      </c>
      <c r="K17" s="1" t="s">
        <v>2</v>
      </c>
      <c r="L17" s="7">
        <v>140000</v>
      </c>
      <c r="M17" s="1" t="s">
        <v>179</v>
      </c>
    </row>
    <row r="18" spans="2:13" x14ac:dyDescent="0.4">
      <c r="B18" s="48" t="s">
        <v>227</v>
      </c>
      <c r="C18" s="7">
        <v>50000</v>
      </c>
      <c r="D18" s="1" t="s">
        <v>2</v>
      </c>
    </row>
    <row r="19" spans="2:13" x14ac:dyDescent="0.4">
      <c r="B19" s="48" t="s">
        <v>228</v>
      </c>
      <c r="C19" s="7">
        <v>200000</v>
      </c>
      <c r="D19" s="1" t="s">
        <v>2</v>
      </c>
      <c r="I19" s="119" t="s">
        <v>208</v>
      </c>
      <c r="J19" s="119"/>
      <c r="K19" s="119"/>
      <c r="L19" s="119"/>
      <c r="M19" s="119"/>
    </row>
    <row r="20" spans="2:13" x14ac:dyDescent="0.4">
      <c r="B20" s="48" t="s">
        <v>229</v>
      </c>
      <c r="C20" s="7">
        <v>2000000</v>
      </c>
      <c r="D20" s="1" t="s">
        <v>2</v>
      </c>
      <c r="I20" s="47" t="s">
        <v>203</v>
      </c>
      <c r="J20" s="118" t="s">
        <v>205</v>
      </c>
      <c r="K20" s="118"/>
      <c r="L20" s="118" t="s">
        <v>201</v>
      </c>
      <c r="M20" s="118"/>
    </row>
    <row r="21" spans="2:13" x14ac:dyDescent="0.4">
      <c r="I21" s="1" t="s">
        <v>209</v>
      </c>
      <c r="J21" s="7">
        <v>90000</v>
      </c>
      <c r="K21" s="1" t="s">
        <v>2</v>
      </c>
      <c r="L21" s="7">
        <v>45000</v>
      </c>
      <c r="M21" s="1" t="s">
        <v>179</v>
      </c>
    </row>
    <row r="22" spans="2:13" x14ac:dyDescent="0.4">
      <c r="I22" s="1" t="s">
        <v>210</v>
      </c>
      <c r="J22" s="7">
        <v>280000</v>
      </c>
      <c r="K22" s="1" t="s">
        <v>2</v>
      </c>
      <c r="L22" s="7">
        <v>120000</v>
      </c>
      <c r="M22" s="1" t="s">
        <v>179</v>
      </c>
    </row>
    <row r="24" spans="2:13" x14ac:dyDescent="0.4">
      <c r="I24" s="119" t="s">
        <v>211</v>
      </c>
      <c r="J24" s="119"/>
      <c r="K24" s="119"/>
      <c r="L24" s="119"/>
      <c r="M24" s="119"/>
    </row>
    <row r="25" spans="2:13" x14ac:dyDescent="0.4">
      <c r="I25" s="47" t="s">
        <v>203</v>
      </c>
      <c r="J25" s="118" t="s">
        <v>205</v>
      </c>
      <c r="K25" s="118"/>
      <c r="L25" s="118" t="s">
        <v>201</v>
      </c>
      <c r="M25" s="118"/>
    </row>
    <row r="26" spans="2:13" x14ac:dyDescent="0.4">
      <c r="I26" s="1" t="s">
        <v>212</v>
      </c>
      <c r="J26" s="7">
        <v>100000</v>
      </c>
      <c r="K26" s="1" t="s">
        <v>2</v>
      </c>
      <c r="L26" s="7">
        <v>45000</v>
      </c>
      <c r="M26" s="1" t="s">
        <v>179</v>
      </c>
    </row>
    <row r="27" spans="2:13" x14ac:dyDescent="0.4">
      <c r="I27" s="1" t="s">
        <v>213</v>
      </c>
      <c r="J27" s="7">
        <v>300000</v>
      </c>
      <c r="K27" s="1" t="s">
        <v>2</v>
      </c>
      <c r="L27" s="7">
        <v>90000</v>
      </c>
      <c r="M27" s="1" t="s">
        <v>179</v>
      </c>
    </row>
    <row r="28" spans="2:13" x14ac:dyDescent="0.4">
      <c r="I28" s="1" t="s">
        <v>219</v>
      </c>
      <c r="J28" s="7">
        <v>175000</v>
      </c>
      <c r="K28" s="1" t="s">
        <v>2</v>
      </c>
      <c r="L28" s="7">
        <v>20000</v>
      </c>
      <c r="M28" s="1" t="s">
        <v>179</v>
      </c>
    </row>
    <row r="30" spans="2:13" x14ac:dyDescent="0.4">
      <c r="I30" s="119" t="s">
        <v>214</v>
      </c>
      <c r="J30" s="119"/>
      <c r="K30" s="119"/>
      <c r="L30" s="119"/>
      <c r="M30" s="119"/>
    </row>
    <row r="31" spans="2:13" x14ac:dyDescent="0.4">
      <c r="I31" s="47" t="s">
        <v>203</v>
      </c>
      <c r="J31" s="118" t="s">
        <v>205</v>
      </c>
      <c r="K31" s="118"/>
      <c r="L31" s="118" t="s">
        <v>201</v>
      </c>
      <c r="M31" s="118"/>
    </row>
    <row r="32" spans="2:13" x14ac:dyDescent="0.4">
      <c r="I32" s="1" t="s">
        <v>220</v>
      </c>
      <c r="J32" s="7">
        <v>300000</v>
      </c>
      <c r="K32" s="1" t="s">
        <v>2</v>
      </c>
      <c r="L32" s="7">
        <v>80000</v>
      </c>
      <c r="M32" s="1" t="s">
        <v>179</v>
      </c>
    </row>
    <row r="33" spans="9:13" x14ac:dyDescent="0.4">
      <c r="I33" s="1" t="s">
        <v>215</v>
      </c>
      <c r="J33" s="7">
        <v>400000</v>
      </c>
      <c r="K33" s="1" t="s">
        <v>2</v>
      </c>
      <c r="L33" s="7">
        <v>80000</v>
      </c>
      <c r="M33" s="1" t="s">
        <v>179</v>
      </c>
    </row>
    <row r="34" spans="9:13" x14ac:dyDescent="0.4">
      <c r="I34" s="1" t="s">
        <v>216</v>
      </c>
      <c r="J34" s="7">
        <v>466000</v>
      </c>
      <c r="K34" s="1" t="s">
        <v>2</v>
      </c>
      <c r="L34" s="7">
        <v>150000</v>
      </c>
      <c r="M34" s="1" t="s">
        <v>179</v>
      </c>
    </row>
    <row r="35" spans="9:13" x14ac:dyDescent="0.4">
      <c r="I35" s="1" t="s">
        <v>217</v>
      </c>
      <c r="J35" s="7">
        <v>225000</v>
      </c>
      <c r="K35" s="1" t="s">
        <v>2</v>
      </c>
      <c r="L35" s="7">
        <v>70000</v>
      </c>
      <c r="M35" s="1" t="s">
        <v>179</v>
      </c>
    </row>
    <row r="36" spans="9:13" x14ac:dyDescent="0.4">
      <c r="I36" s="1" t="s">
        <v>218</v>
      </c>
      <c r="J36" s="7">
        <v>240000</v>
      </c>
      <c r="K36" s="1" t="s">
        <v>2</v>
      </c>
      <c r="L36" s="7">
        <v>110000</v>
      </c>
      <c r="M36" s="1" t="s">
        <v>179</v>
      </c>
    </row>
    <row r="37" spans="9:13" x14ac:dyDescent="0.4">
      <c r="I37" s="1" t="s">
        <v>221</v>
      </c>
      <c r="J37" s="7">
        <v>180000</v>
      </c>
      <c r="K37" s="1" t="s">
        <v>2</v>
      </c>
      <c r="L37" s="7">
        <v>125000</v>
      </c>
      <c r="M37" s="1" t="s">
        <v>179</v>
      </c>
    </row>
  </sheetData>
  <sheetProtection algorithmName="SHA-512" hashValue="sK9awcNutXENbEg5Y6yIzH8/2Grn/n46SZ5cTaaITw9VdatCkXRXJ28TFjIHGMYhtTCBGVeUJjUgsT7zzur/+g==" saltValue="4lfDydSSnaTn6X6HG+mA9g==" spinCount="100000" sheet="1" objects="1" scenarios="1"/>
  <mergeCells count="20">
    <mergeCell ref="I24:M24"/>
    <mergeCell ref="J25:K25"/>
    <mergeCell ref="L25:M25"/>
    <mergeCell ref="I30:M30"/>
    <mergeCell ref="J31:K31"/>
    <mergeCell ref="L31:M31"/>
    <mergeCell ref="I14:M14"/>
    <mergeCell ref="J15:K15"/>
    <mergeCell ref="L15:M15"/>
    <mergeCell ref="I19:M19"/>
    <mergeCell ref="J20:K20"/>
    <mergeCell ref="L20:M20"/>
    <mergeCell ref="A1:B1"/>
    <mergeCell ref="C4:D4"/>
    <mergeCell ref="J8:K8"/>
    <mergeCell ref="L8:M8"/>
    <mergeCell ref="I7:M7"/>
    <mergeCell ref="J3:K3"/>
    <mergeCell ref="L3:M3"/>
    <mergeCell ref="I2:M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1768E-1928-4D0A-9069-B0052DBE2438}">
  <sheetPr codeName="Sheet8"/>
  <dimension ref="A1:C3"/>
  <sheetViews>
    <sheetView workbookViewId="0">
      <selection activeCell="I15" sqref="I15"/>
    </sheetView>
  </sheetViews>
  <sheetFormatPr defaultRowHeight="18.75" x14ac:dyDescent="0.4"/>
  <cols>
    <col min="1" max="1" width="17" bestFit="1" customWidth="1"/>
    <col min="2" max="2" width="11.125" bestFit="1" customWidth="1"/>
  </cols>
  <sheetData>
    <row r="1" spans="1:3" x14ac:dyDescent="0.4">
      <c r="A1" s="42" t="s">
        <v>177</v>
      </c>
      <c r="B1" s="44">
        <v>65</v>
      </c>
      <c r="C1" s="43" t="s">
        <v>155</v>
      </c>
    </row>
    <row r="2" spans="1:3" x14ac:dyDescent="0.4">
      <c r="A2" s="42" t="s">
        <v>235</v>
      </c>
      <c r="B2" s="44">
        <v>6500000</v>
      </c>
      <c r="C2" s="43" t="s">
        <v>2</v>
      </c>
    </row>
    <row r="3" spans="1:3" x14ac:dyDescent="0.4">
      <c r="A3" s="42" t="s">
        <v>178</v>
      </c>
      <c r="B3" s="44">
        <v>150000</v>
      </c>
      <c r="C3" s="43" t="s">
        <v>179</v>
      </c>
    </row>
  </sheetData>
  <sheetProtection algorithmName="SHA-512" hashValue="netk2W4U7I1/5HwPPWHYXgfoAjmeIXmG8FoZLq0V49v9BSZIOz1vWn9j3cdjBFriYOTL2C1VEaUOBkwiR+Vo7w==" saltValue="bFn5xs7B5Wan7bGgmMeDhA==" spinCount="100000" sheet="1" objects="1" scenarios="1"/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F12CC-B54A-4BF3-8B5F-1C66EAEF44FA}">
  <sheetPr codeName="Sheet9"/>
  <dimension ref="A1:AD602"/>
  <sheetViews>
    <sheetView topLeftCell="G2" zoomScale="85" zoomScaleNormal="85" workbookViewId="0">
      <pane ySplit="1" topLeftCell="A3" activePane="bottomLeft" state="frozen"/>
      <selection activeCell="A2" sqref="A2"/>
      <selection pane="bottomLeft" activeCell="T16" sqref="T16"/>
    </sheetView>
  </sheetViews>
  <sheetFormatPr defaultRowHeight="18.75" x14ac:dyDescent="0.4"/>
  <cols>
    <col min="1" max="1" width="5.5" customWidth="1"/>
    <col min="2" max="2" width="5.5" bestFit="1" customWidth="1"/>
    <col min="3" max="3" width="6.75" bestFit="1" customWidth="1"/>
    <col min="4" max="4" width="9.25" bestFit="1" customWidth="1"/>
    <col min="5" max="5" width="13.25" bestFit="1" customWidth="1"/>
    <col min="6" max="6" width="13.375" bestFit="1" customWidth="1"/>
    <col min="7" max="8" width="11.25" bestFit="1" customWidth="1"/>
    <col min="9" max="9" width="8.125" bestFit="1" customWidth="1"/>
    <col min="10" max="10" width="9.25" bestFit="1" customWidth="1"/>
    <col min="11" max="11" width="10.625" bestFit="1" customWidth="1"/>
    <col min="12" max="12" width="13.375" customWidth="1"/>
    <col min="13" max="13" width="11.75" bestFit="1" customWidth="1"/>
    <col min="14" max="15" width="11.25" bestFit="1" customWidth="1"/>
    <col min="16" max="16" width="15.375" bestFit="1" customWidth="1"/>
    <col min="17" max="17" width="2.5" customWidth="1"/>
    <col min="18" max="18" width="7.375" bestFit="1" customWidth="1"/>
    <col min="19" max="19" width="11.25" bestFit="1" customWidth="1"/>
    <col min="21" max="21" width="17.5" bestFit="1" customWidth="1"/>
    <col min="22" max="22" width="24.125" bestFit="1" customWidth="1"/>
    <col min="23" max="23" width="9" bestFit="1" customWidth="1"/>
    <col min="24" max="24" width="17.5" bestFit="1" customWidth="1"/>
    <col min="25" max="25" width="11.125" bestFit="1" customWidth="1"/>
    <col min="26" max="26" width="5.25" bestFit="1" customWidth="1"/>
    <col min="27" max="28" width="10.125" bestFit="1" customWidth="1"/>
    <col min="29" max="29" width="13.25" bestFit="1" customWidth="1"/>
    <col min="30" max="30" width="10.125" bestFit="1" customWidth="1"/>
  </cols>
  <sheetData>
    <row r="1" spans="1:30" x14ac:dyDescent="0.4">
      <c r="A1" s="2" t="s">
        <v>13</v>
      </c>
    </row>
    <row r="2" spans="1:30" ht="36" x14ac:dyDescent="0.4">
      <c r="A2" s="8" t="s">
        <v>171</v>
      </c>
      <c r="B2" s="8" t="s">
        <v>170</v>
      </c>
      <c r="C2" s="8" t="s">
        <v>169</v>
      </c>
      <c r="D2" s="8" t="s">
        <v>93</v>
      </c>
      <c r="E2" s="8" t="s">
        <v>94</v>
      </c>
      <c r="F2" s="3" t="s">
        <v>9</v>
      </c>
      <c r="G2" s="8" t="s">
        <v>24</v>
      </c>
      <c r="H2" s="8" t="s">
        <v>23</v>
      </c>
      <c r="I2" s="8" t="s">
        <v>34</v>
      </c>
      <c r="J2" s="8" t="s">
        <v>33</v>
      </c>
      <c r="K2" s="8" t="s">
        <v>25</v>
      </c>
      <c r="L2" s="8" t="s">
        <v>26</v>
      </c>
      <c r="M2" s="8" t="s">
        <v>27</v>
      </c>
      <c r="N2" s="8" t="s">
        <v>28</v>
      </c>
      <c r="O2" s="3" t="s">
        <v>12</v>
      </c>
      <c r="P2" s="3" t="s">
        <v>22</v>
      </c>
      <c r="R2" s="3" t="s">
        <v>8</v>
      </c>
      <c r="S2" s="3" t="s">
        <v>12</v>
      </c>
      <c r="U2" s="3" t="s">
        <v>18</v>
      </c>
      <c r="V2" s="4">
        <f>入力項目!N6</f>
        <v>10</v>
      </c>
      <c r="W2" s="1" t="s">
        <v>17</v>
      </c>
    </row>
    <row r="3" spans="1:30" x14ac:dyDescent="0.4">
      <c r="A3" s="1">
        <v>1</v>
      </c>
      <c r="B3" s="1">
        <v>1</v>
      </c>
      <c r="C3" s="1" t="str">
        <f>A3&amp;"_"&amp;B3</f>
        <v>1_1</v>
      </c>
      <c r="D3" s="1">
        <f>IF($A3&lt;=$V$9,$AB$9,IF($A3&lt;=$V$10,$AB$10,IF($A3&lt;=$V$11,$AB$11,0)))</f>
        <v>1.6666666666666666E-4</v>
      </c>
      <c r="E3" s="1">
        <f>IF($A3&lt;=$V$9,$AD$9,IF($A3&lt;=$V$10,$AD$10,IF($A3&lt;=$V$11,$AD$11,0)))</f>
        <v>1E-3</v>
      </c>
      <c r="F3" s="1" t="str">
        <f>A3&amp;"年"&amp;B3&amp;"ヵ月目"</f>
        <v>1年1ヵ月目</v>
      </c>
      <c r="G3" s="4">
        <f>IF($V$8="元利均等返済",
IF(AND(A3=$V$7,B3=12),$Y$3,K3-I3),
ROUNDDOWN($Y$3/(12*$V$7),0)
)</f>
        <v>48275</v>
      </c>
      <c r="H3" s="4">
        <f>IF(OR(B3=$Y$5,B3=$Y$6),
  ROUNDDOWN($Y$4/(2*$V$7),0),
  0
)</f>
        <v>0</v>
      </c>
      <c r="I3" s="4">
        <f>IF($V$8="元利均等返済",
ROUNDDOWN($Y$3*$D3,0),
ROUNDDOWN($V$3*$D3,0)
)</f>
        <v>3500</v>
      </c>
      <c r="J3" s="4">
        <f>M3-H3</f>
        <v>0</v>
      </c>
      <c r="K3" s="4">
        <f>IF($V$8="元利均等返済",
ROUND($Y$3*$D3*(1+$D3)^(12*$V$7)/((1+$D3)^(12*$V$7)-1),0),
ROUNDDOWN($Y$3/(12*$V$7),0) + ROUNDDOWN($V$3*$D3,0)
)</f>
        <v>51775</v>
      </c>
      <c r="L3" s="4">
        <f>$Y$3-G3</f>
        <v>20951725</v>
      </c>
      <c r="M3" s="4">
        <f>IF($Y$4=0,
  0,
  IF(OR(B3=$Y$5,B3=$Y$6),
    IF($V$8="元利均等返済",
      ROUND($Y$4*$E3*(1+$E3)^(2*$V$7)/((1+$E3)^(2*$V$7)-1),0),
      ROUNDDOWN($Y$4/(2*$V$7),0)
    ),
    0
  )
)</f>
        <v>0</v>
      </c>
      <c r="N3" s="4">
        <f>$Y$4-H3</f>
        <v>9000000</v>
      </c>
      <c r="O3" s="4">
        <f>K3+M3</f>
        <v>51775</v>
      </c>
      <c r="P3" s="4">
        <f>$V$3-G3-H3</f>
        <v>29951725</v>
      </c>
      <c r="R3" s="1">
        <v>1</v>
      </c>
      <c r="S3" s="4">
        <f ca="1">SUM(INDIRECT("O"&amp;(R3-1)*12+3&amp;":O"&amp;R3*12+2))</f>
        <v>887676</v>
      </c>
      <c r="U3" s="3" t="s">
        <v>4</v>
      </c>
      <c r="V3" s="4">
        <f>入力項目!N7</f>
        <v>30000000</v>
      </c>
      <c r="W3" s="1" t="s">
        <v>2</v>
      </c>
      <c r="X3" s="3" t="s">
        <v>19</v>
      </c>
      <c r="Y3" s="7">
        <f>$V$3-($V$3*($V$4*0.01))</f>
        <v>21000000</v>
      </c>
      <c r="Z3" s="1" t="s">
        <v>2</v>
      </c>
    </row>
    <row r="4" spans="1:30" x14ac:dyDescent="0.4">
      <c r="A4" s="1">
        <f t="shared" ref="A4:A14" si="0">IF(B3=12,A3+1,A3)</f>
        <v>1</v>
      </c>
      <c r="B4" s="1">
        <f>IF(B3=12,1,B3+1)</f>
        <v>2</v>
      </c>
      <c r="C4" s="1" t="str">
        <f t="shared" ref="C4:C67" si="1">A4&amp;"_"&amp;B4</f>
        <v>1_2</v>
      </c>
      <c r="D4" s="1">
        <f t="shared" ref="D4:D67" si="2">IF(A4&lt;=$V$9,$AB$9,IF(A4&lt;=$V$10,$AB$10,IF(A4&lt;=$V$11,$AB$11,0)))</f>
        <v>1.6666666666666666E-4</v>
      </c>
      <c r="E4" s="1">
        <f t="shared" ref="E4:E67" si="3">IF($A4&lt;=$V$9,$AD$9,IF($A4&lt;=$V$10,$AD$10,IF($A4&lt;=$V$11,$AD$11,0)))</f>
        <v>1E-3</v>
      </c>
      <c r="F4" s="1" t="str">
        <f t="shared" ref="F4:F67" si="4">A4&amp;"年"&amp;B4&amp;"ヵ月目"</f>
        <v>1年2ヵ月目</v>
      </c>
      <c r="G4" s="4">
        <f t="shared" ref="G4:G67" si="5">IF(L3=0,
  0,
  IF($V$8="元利均等返済",
    IF(AND(A4=$V$7,B4=12),L3,K4-I4),
    IF(L3/ROUNDDOWN($Y$3/(12*$V$7),0)&lt;2,L3,ROUNDDOWN($Y$3/(12*$V$7),0))
  )
)</f>
        <v>48284</v>
      </c>
      <c r="H4" s="4">
        <f>IF(N3=0,
  0,
  IF(OR(B4=$Y$5,B4=$Y$6),
    IF(N3/ROUNDDOWN($Y$4/(2*$V$7),0)&lt;2,
      N3,ROUNDDOWN($Y$4/(2*$V$7),0)
    ),
    0
  )
)</f>
        <v>128571</v>
      </c>
      <c r="I4" s="4">
        <f>IF($V$8="元利均等返済",
ROUNDDOWN(L3*$D4,0),
ROUNDDOWN(P3*$D4,0)
)</f>
        <v>3491</v>
      </c>
      <c r="J4" s="4">
        <f>M4-H4</f>
        <v>4617</v>
      </c>
      <c r="K4" s="4">
        <f>IF(P3=0,
  0,
  IF($V$8="元利均等返済",
    IF(AND(A4=$V$7,B4=12),G4+I4,ROUND($Y$3*$D4*(1+$D4)^(12*$V$7)/((1+$D4)^(12*$V$7)-1),0)),
    IF(P3/ROUNDDOWN($Y$3/(12*$V$7),0)&lt;2,L3,ROUNDDOWN($Y$3/(12*$V$7),0))+ROUNDDOWN(P3*$D4,0)
  )
)</f>
        <v>51775</v>
      </c>
      <c r="L4" s="4">
        <f>L3-G4</f>
        <v>20903441</v>
      </c>
      <c r="M4" s="4">
        <f>IF(N3=0,
  0,
  IF(OR(B4=$Y$5,B4=$Y$6),
    IF($V$8="元利均等返済",
      ROUND($Y$4*$E4*(1+$E4)^(2*$V$7)/((1+$E4)^(2*$V$7)-1),0),
      IF(N3/ROUNDDOWN($Y$4/(2*$V$7),0)&lt;2,N3,ROUNDDOWN($Y$4/(2*$V$7),0))
    ),
    0
  )
)</f>
        <v>133188</v>
      </c>
      <c r="N4" s="4">
        <f>N3-H4</f>
        <v>8871429</v>
      </c>
      <c r="O4" s="4">
        <f t="shared" ref="O4:O67" si="6">K4+M4</f>
        <v>184963</v>
      </c>
      <c r="P4" s="4">
        <f t="shared" ref="P4:P35" si="7">P3-G4-H4</f>
        <v>29774870</v>
      </c>
      <c r="R4" s="1">
        <f>R3+1</f>
        <v>2</v>
      </c>
      <c r="S4" s="4">
        <f t="shared" ref="S4:S52" ca="1" si="8">SUM(INDIRECT("O"&amp;(R4-1)*12+3&amp;":O"&amp;R4*12+2))</f>
        <v>887676</v>
      </c>
      <c r="U4" s="3" t="s">
        <v>6</v>
      </c>
      <c r="V4" s="4">
        <f>入力項目!N8</f>
        <v>30</v>
      </c>
      <c r="W4" s="1" t="s">
        <v>7</v>
      </c>
      <c r="X4" s="3" t="s">
        <v>20</v>
      </c>
      <c r="Y4" s="7">
        <f>$V$3*($V$4*0.01)</f>
        <v>9000000</v>
      </c>
      <c r="Z4" s="1" t="s">
        <v>2</v>
      </c>
    </row>
    <row r="5" spans="1:30" x14ac:dyDescent="0.4">
      <c r="A5" s="1">
        <f>IF(B4=12,A4+1,A4)</f>
        <v>1</v>
      </c>
      <c r="B5" s="1">
        <f t="shared" ref="B5:B15" si="9">IF(B4=12,1,B4+1)</f>
        <v>3</v>
      </c>
      <c r="C5" s="1" t="str">
        <f t="shared" si="1"/>
        <v>1_3</v>
      </c>
      <c r="D5" s="1">
        <f t="shared" si="2"/>
        <v>1.6666666666666666E-4</v>
      </c>
      <c r="E5" s="1">
        <f t="shared" si="3"/>
        <v>1E-3</v>
      </c>
      <c r="F5" s="1" t="str">
        <f t="shared" si="4"/>
        <v>1年3ヵ月目</v>
      </c>
      <c r="G5" s="4">
        <f t="shared" si="5"/>
        <v>48292</v>
      </c>
      <c r="H5" s="4">
        <f t="shared" ref="H5:H35" si="10">IF(N4=0,
  0,
  IF(OR(B5=$Y$5,B5=$Y$6),
    IF(N4/ROUNDDOWN($Y$4/(2*$V$7),0)&lt;2,
      N4,ROUNDDOWN($Y$4/(2*$V$7),0)
    ),
    0
  )
)</f>
        <v>0</v>
      </c>
      <c r="I5" s="4">
        <f t="shared" ref="I5:I68" si="11">IF($V$8="元利均等返済",
ROUNDDOWN(L4*$D5,0),
ROUNDDOWN(P4*$D5,0)
)</f>
        <v>3483</v>
      </c>
      <c r="J5" s="4">
        <f>M5-H5</f>
        <v>0</v>
      </c>
      <c r="K5" s="4">
        <f t="shared" ref="K5:K68" si="12">IF(P4=0,
  0,
  IF($V$8="元利均等返済",
    IF(AND(A5=$V$7,B5=12),G5+I5,ROUND($Y$3*$D5*(1+$D5)^(12*$V$7)/((1+$D5)^(12*$V$7)-1),0)),
    IF(P4/ROUNDDOWN($Y$3/(12*$V$7),0)&lt;2,L4,ROUNDDOWN($Y$3/(12*$V$7),0))+ROUNDDOWN(P4*$D5,0)
  )
)</f>
        <v>51775</v>
      </c>
      <c r="L5" s="4">
        <f>L4-G5</f>
        <v>20855149</v>
      </c>
      <c r="M5" s="4">
        <f>IF(N4=0,
  0,
  IF(OR(B5=$Y$5,B5=$Y$6),
    IF($V$8="元利均等返済",
      ROUND($Y$4*$E5*(1+$E5)^(2*$V$7)/((1+$E5)^(2*$V$7)-1),0),
      IF(N4/ROUNDDOWN($Y$4/(2*$V$7),0)&lt;2,N4,ROUNDDOWN($Y$4/(2*$V$7),0))
    ),
    0
  )
)</f>
        <v>0</v>
      </c>
      <c r="N5" s="4">
        <f>N4-H5</f>
        <v>8871429</v>
      </c>
      <c r="O5" s="4">
        <f t="shared" si="6"/>
        <v>51775</v>
      </c>
      <c r="P5" s="4">
        <f t="shared" si="7"/>
        <v>29726578</v>
      </c>
      <c r="R5" s="1">
        <f t="shared" ref="R5:R52" si="13">R4+1</f>
        <v>3</v>
      </c>
      <c r="S5" s="4">
        <f t="shared" ca="1" si="8"/>
        <v>887676</v>
      </c>
      <c r="U5" s="3" t="s">
        <v>15</v>
      </c>
      <c r="V5" s="4">
        <f>入力項目!I5</f>
        <v>6</v>
      </c>
      <c r="W5" s="1" t="s">
        <v>14</v>
      </c>
      <c r="X5" s="3" t="s">
        <v>29</v>
      </c>
      <c r="Y5" s="1">
        <f>IF($V$5&lt;$V$6,IF($V$5-$V$2&lt;1, 12+$V$5-$V$2, $V$5-$V$2),IF($V$6-$V$2&lt;1, 12+$V$6-$V$2, $V$6-$V$2))</f>
        <v>8</v>
      </c>
      <c r="Z5" s="1" t="s">
        <v>21</v>
      </c>
    </row>
    <row r="6" spans="1:30" x14ac:dyDescent="0.4">
      <c r="A6" s="1">
        <f t="shared" si="0"/>
        <v>1</v>
      </c>
      <c r="B6" s="1">
        <f t="shared" si="9"/>
        <v>4</v>
      </c>
      <c r="C6" s="1" t="str">
        <f t="shared" si="1"/>
        <v>1_4</v>
      </c>
      <c r="D6" s="1">
        <f t="shared" si="2"/>
        <v>1.6666666666666666E-4</v>
      </c>
      <c r="E6" s="1">
        <f t="shared" si="3"/>
        <v>1E-3</v>
      </c>
      <c r="F6" s="1" t="str">
        <f t="shared" si="4"/>
        <v>1年4ヵ月目</v>
      </c>
      <c r="G6" s="4">
        <f t="shared" si="5"/>
        <v>48300</v>
      </c>
      <c r="H6" s="4">
        <f t="shared" si="10"/>
        <v>0</v>
      </c>
      <c r="I6" s="4">
        <f t="shared" si="11"/>
        <v>3475</v>
      </c>
      <c r="J6" s="4">
        <f t="shared" ref="J6:J69" si="14">M6-H6</f>
        <v>0</v>
      </c>
      <c r="K6" s="4">
        <f t="shared" si="12"/>
        <v>51775</v>
      </c>
      <c r="L6" s="4">
        <f>L5-G6</f>
        <v>20806849</v>
      </c>
      <c r="M6" s="4">
        <f>IF(N5=0,
  0,
  IF(OR(B6=$Y$5,B6=$Y$6),
    IF($V$8="元利均等返済",
      ROUND($Y$4*$E6*(1+$E6)^(2*$V$7)/((1+$E6)^(2*$V$7)-1),0),
      IF(N5/ROUNDDOWN($Y$4/(2*$V$7),0)&lt;2,N5,ROUNDDOWN($Y$4/(2*$V$7),0))
    ),
    0
  )
)</f>
        <v>0</v>
      </c>
      <c r="N6" s="4">
        <f>N5-H6</f>
        <v>8871429</v>
      </c>
      <c r="O6" s="4">
        <f t="shared" si="6"/>
        <v>51775</v>
      </c>
      <c r="P6" s="4">
        <f t="shared" si="7"/>
        <v>29678278</v>
      </c>
      <c r="R6" s="1">
        <f t="shared" si="13"/>
        <v>4</v>
      </c>
      <c r="S6" s="4">
        <f t="shared" ca="1" si="8"/>
        <v>887676</v>
      </c>
      <c r="U6" s="3" t="s">
        <v>16</v>
      </c>
      <c r="V6" s="4">
        <f>入力項目!I7</f>
        <v>12</v>
      </c>
      <c r="W6" s="1" t="s">
        <v>14</v>
      </c>
      <c r="X6" s="3" t="s">
        <v>30</v>
      </c>
      <c r="Y6" s="1">
        <f>IF($V$5&gt;$V$6,IF($V$5-$V$2&lt;1, 12+$V$5-$V$2, $V$5-$V$2),IF($V$6-$V$2&lt;1, 12+$V$6-$V$2, $V$6-$V$2))</f>
        <v>2</v>
      </c>
      <c r="Z6" s="1" t="s">
        <v>21</v>
      </c>
    </row>
    <row r="7" spans="1:30" x14ac:dyDescent="0.4">
      <c r="A7" s="1">
        <f t="shared" si="0"/>
        <v>1</v>
      </c>
      <c r="B7" s="1">
        <f t="shared" si="9"/>
        <v>5</v>
      </c>
      <c r="C7" s="1" t="str">
        <f t="shared" si="1"/>
        <v>1_5</v>
      </c>
      <c r="D7" s="1">
        <f t="shared" si="2"/>
        <v>1.6666666666666666E-4</v>
      </c>
      <c r="E7" s="1">
        <f t="shared" si="3"/>
        <v>1E-3</v>
      </c>
      <c r="F7" s="1" t="str">
        <f t="shared" si="4"/>
        <v>1年5ヵ月目</v>
      </c>
      <c r="G7" s="4">
        <f t="shared" si="5"/>
        <v>48308</v>
      </c>
      <c r="H7" s="4">
        <f t="shared" si="10"/>
        <v>0</v>
      </c>
      <c r="I7" s="4">
        <f t="shared" si="11"/>
        <v>3467</v>
      </c>
      <c r="J7" s="4">
        <f t="shared" si="14"/>
        <v>0</v>
      </c>
      <c r="K7" s="4">
        <f t="shared" si="12"/>
        <v>51775</v>
      </c>
      <c r="L7" s="4">
        <f>L6-G7</f>
        <v>20758541</v>
      </c>
      <c r="M7" s="4">
        <f t="shared" ref="M7:M68" si="15">IF(N6=0,
  0,
  IF(OR(B7=$Y$5,B7=$Y$6),
    IF($V$8="元利均等返済",
      ROUND($Y$4*$E7*(1+$E7)^(2*$V$7)/((1+$E7)^(2*$V$7)-1),0),
      IF(N6/ROUNDDOWN($Y$4/(2*$V$7),0)&lt;2,N6,ROUNDDOWN($Y$4/(2*$V$7),0))
    ),
    0
  )
)</f>
        <v>0</v>
      </c>
      <c r="N7" s="4">
        <f>N6-H7</f>
        <v>8871429</v>
      </c>
      <c r="O7" s="4">
        <f t="shared" si="6"/>
        <v>51775</v>
      </c>
      <c r="P7" s="4">
        <f t="shared" si="7"/>
        <v>29629970</v>
      </c>
      <c r="R7" s="1">
        <f t="shared" si="13"/>
        <v>5</v>
      </c>
      <c r="S7" s="4">
        <f t="shared" ca="1" si="8"/>
        <v>887676</v>
      </c>
      <c r="U7" s="3" t="s">
        <v>5</v>
      </c>
      <c r="V7" s="4">
        <f>入力項目!N10</f>
        <v>35</v>
      </c>
      <c r="W7" s="1" t="s">
        <v>1</v>
      </c>
    </row>
    <row r="8" spans="1:30" x14ac:dyDescent="0.4">
      <c r="A8" s="1">
        <f t="shared" si="0"/>
        <v>1</v>
      </c>
      <c r="B8" s="1">
        <f t="shared" si="9"/>
        <v>6</v>
      </c>
      <c r="C8" s="1" t="str">
        <f t="shared" si="1"/>
        <v>1_6</v>
      </c>
      <c r="D8" s="1">
        <f t="shared" si="2"/>
        <v>1.6666666666666666E-4</v>
      </c>
      <c r="E8" s="1">
        <f t="shared" si="3"/>
        <v>1E-3</v>
      </c>
      <c r="F8" s="1" t="str">
        <f t="shared" si="4"/>
        <v>1年6ヵ月目</v>
      </c>
      <c r="G8" s="4">
        <f t="shared" si="5"/>
        <v>48316</v>
      </c>
      <c r="H8" s="4">
        <f t="shared" si="10"/>
        <v>0</v>
      </c>
      <c r="I8" s="4">
        <f t="shared" si="11"/>
        <v>3459</v>
      </c>
      <c r="J8" s="4">
        <f t="shared" si="14"/>
        <v>0</v>
      </c>
      <c r="K8" s="4">
        <f t="shared" si="12"/>
        <v>51775</v>
      </c>
      <c r="L8" s="4">
        <f>L7-G8</f>
        <v>20710225</v>
      </c>
      <c r="M8" s="4">
        <f t="shared" si="15"/>
        <v>0</v>
      </c>
      <c r="N8" s="4">
        <f t="shared" ref="N8:N69" si="16">N7-H8</f>
        <v>8871429</v>
      </c>
      <c r="O8" s="4">
        <f t="shared" si="6"/>
        <v>51775</v>
      </c>
      <c r="P8" s="4">
        <f t="shared" si="7"/>
        <v>29581654</v>
      </c>
      <c r="R8" s="1">
        <f t="shared" si="13"/>
        <v>6</v>
      </c>
      <c r="S8" s="4">
        <f t="shared" ca="1" si="8"/>
        <v>903196</v>
      </c>
      <c r="U8" s="3" t="s">
        <v>10</v>
      </c>
      <c r="V8" s="1" t="str">
        <f>入力項目!N11</f>
        <v>元利均等返済</v>
      </c>
    </row>
    <row r="9" spans="1:30" x14ac:dyDescent="0.4">
      <c r="A9" s="1">
        <f t="shared" si="0"/>
        <v>1</v>
      </c>
      <c r="B9" s="1">
        <f t="shared" si="9"/>
        <v>7</v>
      </c>
      <c r="C9" s="1" t="str">
        <f t="shared" si="1"/>
        <v>1_7</v>
      </c>
      <c r="D9" s="1">
        <f t="shared" si="2"/>
        <v>1.6666666666666666E-4</v>
      </c>
      <c r="E9" s="1">
        <f t="shared" si="3"/>
        <v>1E-3</v>
      </c>
      <c r="F9" s="1" t="str">
        <f t="shared" si="4"/>
        <v>1年7ヵ月目</v>
      </c>
      <c r="G9" s="4">
        <f t="shared" si="5"/>
        <v>48324</v>
      </c>
      <c r="H9" s="4">
        <f t="shared" si="10"/>
        <v>0</v>
      </c>
      <c r="I9" s="4">
        <f t="shared" si="11"/>
        <v>3451</v>
      </c>
      <c r="J9" s="4">
        <f t="shared" si="14"/>
        <v>0</v>
      </c>
      <c r="K9" s="4">
        <f t="shared" si="12"/>
        <v>51775</v>
      </c>
      <c r="L9" s="4">
        <f t="shared" ref="L9:L68" si="17">L8-G9</f>
        <v>20661901</v>
      </c>
      <c r="M9" s="4">
        <f t="shared" si="15"/>
        <v>0</v>
      </c>
      <c r="N9" s="4">
        <f t="shared" si="16"/>
        <v>8871429</v>
      </c>
      <c r="O9" s="4">
        <f t="shared" si="6"/>
        <v>51775</v>
      </c>
      <c r="P9" s="4">
        <f t="shared" si="7"/>
        <v>29533330</v>
      </c>
      <c r="R9" s="1">
        <f t="shared" si="13"/>
        <v>7</v>
      </c>
      <c r="S9" s="4">
        <f t="shared" ca="1" si="8"/>
        <v>903196</v>
      </c>
      <c r="U9" s="3" t="s">
        <v>86</v>
      </c>
      <c r="V9" s="4">
        <f>入力項目!N12</f>
        <v>5</v>
      </c>
      <c r="W9" s="1" t="s">
        <v>83</v>
      </c>
      <c r="X9" s="3" t="s">
        <v>0</v>
      </c>
      <c r="Y9" s="5">
        <f>入力項目!N13</f>
        <v>0.2</v>
      </c>
      <c r="Z9" s="1" t="s">
        <v>7</v>
      </c>
      <c r="AA9" s="3" t="s">
        <v>32</v>
      </c>
      <c r="AB9" s="6">
        <f>Y9/12*0.01</f>
        <v>1.6666666666666666E-4</v>
      </c>
      <c r="AC9" s="3" t="s">
        <v>31</v>
      </c>
      <c r="AD9" s="6">
        <f>Y9/2*0.01</f>
        <v>1E-3</v>
      </c>
    </row>
    <row r="10" spans="1:30" x14ac:dyDescent="0.4">
      <c r="A10" s="1">
        <f t="shared" si="0"/>
        <v>1</v>
      </c>
      <c r="B10" s="1">
        <f t="shared" si="9"/>
        <v>8</v>
      </c>
      <c r="C10" s="1" t="str">
        <f t="shared" si="1"/>
        <v>1_8</v>
      </c>
      <c r="D10" s="1">
        <f t="shared" si="2"/>
        <v>1.6666666666666666E-4</v>
      </c>
      <c r="E10" s="1">
        <f t="shared" si="3"/>
        <v>1E-3</v>
      </c>
      <c r="F10" s="1" t="str">
        <f t="shared" si="4"/>
        <v>1年8ヵ月目</v>
      </c>
      <c r="G10" s="4">
        <f t="shared" si="5"/>
        <v>48332</v>
      </c>
      <c r="H10" s="4">
        <f t="shared" si="10"/>
        <v>128571</v>
      </c>
      <c r="I10" s="4">
        <f t="shared" si="11"/>
        <v>3443</v>
      </c>
      <c r="J10" s="4">
        <f t="shared" si="14"/>
        <v>4617</v>
      </c>
      <c r="K10" s="4">
        <f t="shared" si="12"/>
        <v>51775</v>
      </c>
      <c r="L10" s="4">
        <f t="shared" si="17"/>
        <v>20613569</v>
      </c>
      <c r="M10" s="4">
        <f t="shared" si="15"/>
        <v>133188</v>
      </c>
      <c r="N10" s="4">
        <f t="shared" si="16"/>
        <v>8742858</v>
      </c>
      <c r="O10" s="4">
        <f t="shared" si="6"/>
        <v>184963</v>
      </c>
      <c r="P10" s="4">
        <f t="shared" si="7"/>
        <v>29356427</v>
      </c>
      <c r="R10" s="1">
        <f t="shared" si="13"/>
        <v>8</v>
      </c>
      <c r="S10" s="4">
        <f t="shared" ca="1" si="8"/>
        <v>903196</v>
      </c>
      <c r="U10" s="3" t="s">
        <v>88</v>
      </c>
      <c r="V10" s="4">
        <f>入力項目!N14</f>
        <v>10</v>
      </c>
      <c r="W10" s="1" t="s">
        <v>83</v>
      </c>
      <c r="X10" s="3" t="s">
        <v>0</v>
      </c>
      <c r="Y10" s="5">
        <f>入力項目!N15</f>
        <v>0.3</v>
      </c>
      <c r="Z10" s="1" t="s">
        <v>7</v>
      </c>
      <c r="AA10" s="3" t="s">
        <v>32</v>
      </c>
      <c r="AB10" s="6">
        <f>Y10/12*0.01</f>
        <v>2.5000000000000001E-4</v>
      </c>
      <c r="AC10" s="3" t="s">
        <v>31</v>
      </c>
      <c r="AD10" s="6">
        <f>Y10/2*0.01</f>
        <v>1.5E-3</v>
      </c>
    </row>
    <row r="11" spans="1:30" x14ac:dyDescent="0.4">
      <c r="A11" s="1">
        <f t="shared" si="0"/>
        <v>1</v>
      </c>
      <c r="B11" s="1">
        <f t="shared" si="9"/>
        <v>9</v>
      </c>
      <c r="C11" s="1" t="str">
        <f t="shared" si="1"/>
        <v>1_9</v>
      </c>
      <c r="D11" s="1">
        <f t="shared" si="2"/>
        <v>1.6666666666666666E-4</v>
      </c>
      <c r="E11" s="1">
        <f t="shared" si="3"/>
        <v>1E-3</v>
      </c>
      <c r="F11" s="1" t="str">
        <f t="shared" si="4"/>
        <v>1年9ヵ月目</v>
      </c>
      <c r="G11" s="4">
        <f t="shared" si="5"/>
        <v>48340</v>
      </c>
      <c r="H11" s="4">
        <f t="shared" si="10"/>
        <v>0</v>
      </c>
      <c r="I11" s="4">
        <f t="shared" si="11"/>
        <v>3435</v>
      </c>
      <c r="J11" s="4">
        <f t="shared" si="14"/>
        <v>0</v>
      </c>
      <c r="K11" s="4">
        <f t="shared" si="12"/>
        <v>51775</v>
      </c>
      <c r="L11" s="4">
        <f>L10-G11</f>
        <v>20565229</v>
      </c>
      <c r="M11" s="4">
        <f t="shared" si="15"/>
        <v>0</v>
      </c>
      <c r="N11" s="4">
        <f t="shared" si="16"/>
        <v>8742858</v>
      </c>
      <c r="O11" s="4">
        <f t="shared" si="6"/>
        <v>51775</v>
      </c>
      <c r="P11" s="4">
        <f t="shared" si="7"/>
        <v>29308087</v>
      </c>
      <c r="R11" s="1">
        <f t="shared" si="13"/>
        <v>9</v>
      </c>
      <c r="S11" s="4">
        <f t="shared" ca="1" si="8"/>
        <v>903196</v>
      </c>
      <c r="U11" s="3" t="s">
        <v>90</v>
      </c>
      <c r="V11" s="4">
        <f>入力項目!N16</f>
        <v>35</v>
      </c>
      <c r="W11" s="1" t="s">
        <v>83</v>
      </c>
      <c r="X11" s="3" t="s">
        <v>0</v>
      </c>
      <c r="Y11" s="5">
        <f>入力項目!N17</f>
        <v>0.4</v>
      </c>
      <c r="Z11" s="1" t="s">
        <v>7</v>
      </c>
      <c r="AA11" s="3" t="s">
        <v>32</v>
      </c>
      <c r="AB11" s="6">
        <f>Y11/12*0.01</f>
        <v>3.3333333333333332E-4</v>
      </c>
      <c r="AC11" s="3" t="s">
        <v>31</v>
      </c>
      <c r="AD11" s="6">
        <f>Y11/2*0.01</f>
        <v>2E-3</v>
      </c>
    </row>
    <row r="12" spans="1:30" x14ac:dyDescent="0.4">
      <c r="A12" s="1">
        <f t="shared" si="0"/>
        <v>1</v>
      </c>
      <c r="B12" s="1">
        <f t="shared" si="9"/>
        <v>10</v>
      </c>
      <c r="C12" s="1" t="str">
        <f t="shared" si="1"/>
        <v>1_10</v>
      </c>
      <c r="D12" s="1">
        <f t="shared" si="2"/>
        <v>1.6666666666666666E-4</v>
      </c>
      <c r="E12" s="1">
        <f t="shared" si="3"/>
        <v>1E-3</v>
      </c>
      <c r="F12" s="1" t="str">
        <f t="shared" si="4"/>
        <v>1年10ヵ月目</v>
      </c>
      <c r="G12" s="4">
        <f t="shared" si="5"/>
        <v>48348</v>
      </c>
      <c r="H12" s="4">
        <f t="shared" si="10"/>
        <v>0</v>
      </c>
      <c r="I12" s="4">
        <f t="shared" si="11"/>
        <v>3427</v>
      </c>
      <c r="J12" s="4">
        <f t="shared" si="14"/>
        <v>0</v>
      </c>
      <c r="K12" s="4">
        <f t="shared" si="12"/>
        <v>51775</v>
      </c>
      <c r="L12" s="4">
        <f>L11-G12</f>
        <v>20516881</v>
      </c>
      <c r="M12" s="4">
        <f t="shared" si="15"/>
        <v>0</v>
      </c>
      <c r="N12" s="4">
        <f t="shared" si="16"/>
        <v>8742858</v>
      </c>
      <c r="O12" s="4">
        <f t="shared" si="6"/>
        <v>51775</v>
      </c>
      <c r="P12" s="4">
        <f t="shared" si="7"/>
        <v>29259739</v>
      </c>
      <c r="R12" s="1">
        <f t="shared" si="13"/>
        <v>10</v>
      </c>
      <c r="S12" s="4">
        <f t="shared" ca="1" si="8"/>
        <v>903196</v>
      </c>
    </row>
    <row r="13" spans="1:30" x14ac:dyDescent="0.4">
      <c r="A13" s="1">
        <f t="shared" si="0"/>
        <v>1</v>
      </c>
      <c r="B13" s="1">
        <f t="shared" si="9"/>
        <v>11</v>
      </c>
      <c r="C13" s="1" t="str">
        <f t="shared" si="1"/>
        <v>1_11</v>
      </c>
      <c r="D13" s="1">
        <f t="shared" si="2"/>
        <v>1.6666666666666666E-4</v>
      </c>
      <c r="E13" s="1">
        <f t="shared" si="3"/>
        <v>1E-3</v>
      </c>
      <c r="F13" s="1" t="str">
        <f t="shared" si="4"/>
        <v>1年11ヵ月目</v>
      </c>
      <c r="G13" s="4">
        <f t="shared" si="5"/>
        <v>48356</v>
      </c>
      <c r="H13" s="4">
        <f t="shared" si="10"/>
        <v>0</v>
      </c>
      <c r="I13" s="4">
        <f t="shared" si="11"/>
        <v>3419</v>
      </c>
      <c r="J13" s="4">
        <f t="shared" si="14"/>
        <v>0</v>
      </c>
      <c r="K13" s="4">
        <f t="shared" si="12"/>
        <v>51775</v>
      </c>
      <c r="L13" s="4">
        <f t="shared" si="17"/>
        <v>20468525</v>
      </c>
      <c r="M13" s="4">
        <f t="shared" si="15"/>
        <v>0</v>
      </c>
      <c r="N13" s="4">
        <f t="shared" si="16"/>
        <v>8742858</v>
      </c>
      <c r="O13" s="4">
        <f t="shared" si="6"/>
        <v>51775</v>
      </c>
      <c r="P13" s="4">
        <f t="shared" si="7"/>
        <v>29211383</v>
      </c>
      <c r="R13" s="1">
        <f t="shared" si="13"/>
        <v>11</v>
      </c>
      <c r="S13" s="4">
        <f t="shared" ca="1" si="8"/>
        <v>918900</v>
      </c>
    </row>
    <row r="14" spans="1:30" x14ac:dyDescent="0.4">
      <c r="A14" s="1">
        <f t="shared" si="0"/>
        <v>1</v>
      </c>
      <c r="B14" s="1">
        <f t="shared" si="9"/>
        <v>12</v>
      </c>
      <c r="C14" s="1" t="str">
        <f t="shared" si="1"/>
        <v>1_12</v>
      </c>
      <c r="D14" s="1">
        <f t="shared" si="2"/>
        <v>1.6666666666666666E-4</v>
      </c>
      <c r="E14" s="1">
        <f t="shared" si="3"/>
        <v>1E-3</v>
      </c>
      <c r="F14" s="1" t="str">
        <f t="shared" si="4"/>
        <v>1年12ヵ月目</v>
      </c>
      <c r="G14" s="4">
        <f t="shared" si="5"/>
        <v>48364</v>
      </c>
      <c r="H14" s="4">
        <f t="shared" si="10"/>
        <v>0</v>
      </c>
      <c r="I14" s="4">
        <f t="shared" si="11"/>
        <v>3411</v>
      </c>
      <c r="J14" s="4">
        <f t="shared" si="14"/>
        <v>0</v>
      </c>
      <c r="K14" s="4">
        <f t="shared" si="12"/>
        <v>51775</v>
      </c>
      <c r="L14" s="4">
        <f t="shared" si="17"/>
        <v>20420161</v>
      </c>
      <c r="M14" s="4">
        <f t="shared" si="15"/>
        <v>0</v>
      </c>
      <c r="N14" s="4">
        <f t="shared" si="16"/>
        <v>8742858</v>
      </c>
      <c r="O14" s="4">
        <f t="shared" si="6"/>
        <v>51775</v>
      </c>
      <c r="P14" s="4">
        <f t="shared" si="7"/>
        <v>29163019</v>
      </c>
      <c r="R14" s="1">
        <f t="shared" si="13"/>
        <v>12</v>
      </c>
      <c r="S14" s="4">
        <f t="shared" ca="1" si="8"/>
        <v>918900</v>
      </c>
    </row>
    <row r="15" spans="1:30" x14ac:dyDescent="0.4">
      <c r="A15" s="1">
        <f>IF(B14=12,A14+1,A14)</f>
        <v>2</v>
      </c>
      <c r="B15" s="1">
        <f t="shared" si="9"/>
        <v>1</v>
      </c>
      <c r="C15" s="1" t="str">
        <f t="shared" si="1"/>
        <v>2_1</v>
      </c>
      <c r="D15" s="1">
        <f t="shared" si="2"/>
        <v>1.6666666666666666E-4</v>
      </c>
      <c r="E15" s="1">
        <f t="shared" si="3"/>
        <v>1E-3</v>
      </c>
      <c r="F15" s="1" t="str">
        <f t="shared" si="4"/>
        <v>2年1ヵ月目</v>
      </c>
      <c r="G15" s="4">
        <f t="shared" si="5"/>
        <v>48372</v>
      </c>
      <c r="H15" s="4">
        <f t="shared" si="10"/>
        <v>0</v>
      </c>
      <c r="I15" s="4">
        <f t="shared" si="11"/>
        <v>3403</v>
      </c>
      <c r="J15" s="4">
        <f t="shared" si="14"/>
        <v>0</v>
      </c>
      <c r="K15" s="4">
        <f t="shared" si="12"/>
        <v>51775</v>
      </c>
      <c r="L15" s="4">
        <f t="shared" si="17"/>
        <v>20371789</v>
      </c>
      <c r="M15" s="4">
        <f t="shared" si="15"/>
        <v>0</v>
      </c>
      <c r="N15" s="4">
        <f t="shared" si="16"/>
        <v>8742858</v>
      </c>
      <c r="O15" s="4">
        <f t="shared" si="6"/>
        <v>51775</v>
      </c>
      <c r="P15" s="4">
        <f t="shared" si="7"/>
        <v>29114647</v>
      </c>
      <c r="R15" s="1">
        <f t="shared" si="13"/>
        <v>13</v>
      </c>
      <c r="S15" s="4">
        <f t="shared" ca="1" si="8"/>
        <v>918900</v>
      </c>
    </row>
    <row r="16" spans="1:30" x14ac:dyDescent="0.4">
      <c r="A16" s="1">
        <f t="shared" ref="A16:A79" si="18">IF(B15=12,A15+1,A15)</f>
        <v>2</v>
      </c>
      <c r="B16" s="1">
        <f t="shared" ref="B16:B79" si="19">IF(B15=12,1,B15+1)</f>
        <v>2</v>
      </c>
      <c r="C16" s="1" t="str">
        <f t="shared" si="1"/>
        <v>2_2</v>
      </c>
      <c r="D16" s="1">
        <f t="shared" si="2"/>
        <v>1.6666666666666666E-4</v>
      </c>
      <c r="E16" s="1">
        <f t="shared" si="3"/>
        <v>1E-3</v>
      </c>
      <c r="F16" s="1" t="str">
        <f t="shared" si="4"/>
        <v>2年2ヵ月目</v>
      </c>
      <c r="G16" s="4">
        <f t="shared" si="5"/>
        <v>48380</v>
      </c>
      <c r="H16" s="4">
        <f t="shared" si="10"/>
        <v>128571</v>
      </c>
      <c r="I16" s="4">
        <f t="shared" si="11"/>
        <v>3395</v>
      </c>
      <c r="J16" s="4">
        <f t="shared" si="14"/>
        <v>4617</v>
      </c>
      <c r="K16" s="4">
        <f t="shared" si="12"/>
        <v>51775</v>
      </c>
      <c r="L16" s="4">
        <f t="shared" si="17"/>
        <v>20323409</v>
      </c>
      <c r="M16" s="4">
        <f t="shared" si="15"/>
        <v>133188</v>
      </c>
      <c r="N16" s="4">
        <f t="shared" si="16"/>
        <v>8614287</v>
      </c>
      <c r="O16" s="4">
        <f t="shared" si="6"/>
        <v>184963</v>
      </c>
      <c r="P16" s="4">
        <f t="shared" si="7"/>
        <v>28937696</v>
      </c>
      <c r="R16" s="1">
        <f t="shared" si="13"/>
        <v>14</v>
      </c>
      <c r="S16" s="4">
        <f t="shared" ca="1" si="8"/>
        <v>918900</v>
      </c>
    </row>
    <row r="17" spans="1:19" x14ac:dyDescent="0.4">
      <c r="A17" s="1">
        <f t="shared" si="18"/>
        <v>2</v>
      </c>
      <c r="B17" s="1">
        <f t="shared" si="19"/>
        <v>3</v>
      </c>
      <c r="C17" s="1" t="str">
        <f t="shared" si="1"/>
        <v>2_3</v>
      </c>
      <c r="D17" s="1">
        <f t="shared" si="2"/>
        <v>1.6666666666666666E-4</v>
      </c>
      <c r="E17" s="1">
        <f t="shared" si="3"/>
        <v>1E-3</v>
      </c>
      <c r="F17" s="1" t="str">
        <f t="shared" si="4"/>
        <v>2年3ヵ月目</v>
      </c>
      <c r="G17" s="4">
        <f t="shared" si="5"/>
        <v>48388</v>
      </c>
      <c r="H17" s="4">
        <f t="shared" si="10"/>
        <v>0</v>
      </c>
      <c r="I17" s="4">
        <f t="shared" si="11"/>
        <v>3387</v>
      </c>
      <c r="J17" s="4">
        <f t="shared" si="14"/>
        <v>0</v>
      </c>
      <c r="K17" s="4">
        <f t="shared" si="12"/>
        <v>51775</v>
      </c>
      <c r="L17" s="4">
        <f t="shared" si="17"/>
        <v>20275021</v>
      </c>
      <c r="M17" s="4">
        <f t="shared" si="15"/>
        <v>0</v>
      </c>
      <c r="N17" s="4">
        <f t="shared" si="16"/>
        <v>8614287</v>
      </c>
      <c r="O17" s="4">
        <f t="shared" si="6"/>
        <v>51775</v>
      </c>
      <c r="P17" s="4">
        <f t="shared" si="7"/>
        <v>28889308</v>
      </c>
      <c r="R17" s="1">
        <f t="shared" si="13"/>
        <v>15</v>
      </c>
      <c r="S17" s="4">
        <f t="shared" ca="1" si="8"/>
        <v>918900</v>
      </c>
    </row>
    <row r="18" spans="1:19" x14ac:dyDescent="0.4">
      <c r="A18" s="1">
        <f t="shared" si="18"/>
        <v>2</v>
      </c>
      <c r="B18" s="1">
        <f t="shared" si="19"/>
        <v>4</v>
      </c>
      <c r="C18" s="1" t="str">
        <f t="shared" si="1"/>
        <v>2_4</v>
      </c>
      <c r="D18" s="1">
        <f t="shared" si="2"/>
        <v>1.6666666666666666E-4</v>
      </c>
      <c r="E18" s="1">
        <f t="shared" si="3"/>
        <v>1E-3</v>
      </c>
      <c r="F18" s="1" t="str">
        <f t="shared" si="4"/>
        <v>2年4ヵ月目</v>
      </c>
      <c r="G18" s="4">
        <f t="shared" si="5"/>
        <v>48396</v>
      </c>
      <c r="H18" s="4">
        <f t="shared" si="10"/>
        <v>0</v>
      </c>
      <c r="I18" s="4">
        <f t="shared" si="11"/>
        <v>3379</v>
      </c>
      <c r="J18" s="4">
        <f t="shared" si="14"/>
        <v>0</v>
      </c>
      <c r="K18" s="4">
        <f t="shared" si="12"/>
        <v>51775</v>
      </c>
      <c r="L18" s="4">
        <f t="shared" si="17"/>
        <v>20226625</v>
      </c>
      <c r="M18" s="4">
        <f t="shared" si="15"/>
        <v>0</v>
      </c>
      <c r="N18" s="4">
        <f t="shared" si="16"/>
        <v>8614287</v>
      </c>
      <c r="O18" s="4">
        <f t="shared" si="6"/>
        <v>51775</v>
      </c>
      <c r="P18" s="4">
        <f t="shared" si="7"/>
        <v>28840912</v>
      </c>
      <c r="R18" s="1">
        <f t="shared" si="13"/>
        <v>16</v>
      </c>
      <c r="S18" s="4">
        <f t="shared" ca="1" si="8"/>
        <v>918900</v>
      </c>
    </row>
    <row r="19" spans="1:19" x14ac:dyDescent="0.4">
      <c r="A19" s="1">
        <f t="shared" si="18"/>
        <v>2</v>
      </c>
      <c r="B19" s="1">
        <f t="shared" si="19"/>
        <v>5</v>
      </c>
      <c r="C19" s="1" t="str">
        <f t="shared" si="1"/>
        <v>2_5</v>
      </c>
      <c r="D19" s="1">
        <f t="shared" si="2"/>
        <v>1.6666666666666666E-4</v>
      </c>
      <c r="E19" s="1">
        <f t="shared" si="3"/>
        <v>1E-3</v>
      </c>
      <c r="F19" s="1" t="str">
        <f t="shared" si="4"/>
        <v>2年5ヵ月目</v>
      </c>
      <c r="G19" s="4">
        <f t="shared" si="5"/>
        <v>48404</v>
      </c>
      <c r="H19" s="4">
        <f t="shared" si="10"/>
        <v>0</v>
      </c>
      <c r="I19" s="4">
        <f t="shared" si="11"/>
        <v>3371</v>
      </c>
      <c r="J19" s="4">
        <f t="shared" si="14"/>
        <v>0</v>
      </c>
      <c r="K19" s="4">
        <f t="shared" si="12"/>
        <v>51775</v>
      </c>
      <c r="L19" s="4">
        <f t="shared" si="17"/>
        <v>20178221</v>
      </c>
      <c r="M19" s="4">
        <f t="shared" si="15"/>
        <v>0</v>
      </c>
      <c r="N19" s="4">
        <f t="shared" si="16"/>
        <v>8614287</v>
      </c>
      <c r="O19" s="4">
        <f t="shared" si="6"/>
        <v>51775</v>
      </c>
      <c r="P19" s="4">
        <f t="shared" si="7"/>
        <v>28792508</v>
      </c>
      <c r="R19" s="1">
        <f t="shared" si="13"/>
        <v>17</v>
      </c>
      <c r="S19" s="4">
        <f t="shared" ca="1" si="8"/>
        <v>918900</v>
      </c>
    </row>
    <row r="20" spans="1:19" x14ac:dyDescent="0.4">
      <c r="A20" s="1">
        <f t="shared" si="18"/>
        <v>2</v>
      </c>
      <c r="B20" s="1">
        <f t="shared" si="19"/>
        <v>6</v>
      </c>
      <c r="C20" s="1" t="str">
        <f t="shared" si="1"/>
        <v>2_6</v>
      </c>
      <c r="D20" s="1">
        <f t="shared" si="2"/>
        <v>1.6666666666666666E-4</v>
      </c>
      <c r="E20" s="1">
        <f t="shared" si="3"/>
        <v>1E-3</v>
      </c>
      <c r="F20" s="1" t="str">
        <f t="shared" si="4"/>
        <v>2年6ヵ月目</v>
      </c>
      <c r="G20" s="4">
        <f t="shared" si="5"/>
        <v>48412</v>
      </c>
      <c r="H20" s="4">
        <f t="shared" si="10"/>
        <v>0</v>
      </c>
      <c r="I20" s="4">
        <f t="shared" si="11"/>
        <v>3363</v>
      </c>
      <c r="J20" s="4">
        <f t="shared" si="14"/>
        <v>0</v>
      </c>
      <c r="K20" s="4">
        <f t="shared" si="12"/>
        <v>51775</v>
      </c>
      <c r="L20" s="4">
        <f t="shared" si="17"/>
        <v>20129809</v>
      </c>
      <c r="M20" s="4">
        <f t="shared" si="15"/>
        <v>0</v>
      </c>
      <c r="N20" s="4">
        <f t="shared" si="16"/>
        <v>8614287</v>
      </c>
      <c r="O20" s="4">
        <f t="shared" si="6"/>
        <v>51775</v>
      </c>
      <c r="P20" s="4">
        <f t="shared" si="7"/>
        <v>28744096</v>
      </c>
      <c r="R20" s="1">
        <f t="shared" si="13"/>
        <v>18</v>
      </c>
      <c r="S20" s="4">
        <f t="shared" ca="1" si="8"/>
        <v>918900</v>
      </c>
    </row>
    <row r="21" spans="1:19" x14ac:dyDescent="0.4">
      <c r="A21" s="1">
        <f t="shared" si="18"/>
        <v>2</v>
      </c>
      <c r="B21" s="1">
        <f t="shared" si="19"/>
        <v>7</v>
      </c>
      <c r="C21" s="1" t="str">
        <f t="shared" si="1"/>
        <v>2_7</v>
      </c>
      <c r="D21" s="1">
        <f t="shared" si="2"/>
        <v>1.6666666666666666E-4</v>
      </c>
      <c r="E21" s="1">
        <f t="shared" si="3"/>
        <v>1E-3</v>
      </c>
      <c r="F21" s="1" t="str">
        <f t="shared" si="4"/>
        <v>2年7ヵ月目</v>
      </c>
      <c r="G21" s="4">
        <f t="shared" si="5"/>
        <v>48421</v>
      </c>
      <c r="H21" s="4">
        <f t="shared" si="10"/>
        <v>0</v>
      </c>
      <c r="I21" s="4">
        <f t="shared" si="11"/>
        <v>3354</v>
      </c>
      <c r="J21" s="4">
        <f t="shared" si="14"/>
        <v>0</v>
      </c>
      <c r="K21" s="4">
        <f t="shared" si="12"/>
        <v>51775</v>
      </c>
      <c r="L21" s="4">
        <f t="shared" si="17"/>
        <v>20081388</v>
      </c>
      <c r="M21" s="4">
        <f t="shared" si="15"/>
        <v>0</v>
      </c>
      <c r="N21" s="4">
        <f t="shared" si="16"/>
        <v>8614287</v>
      </c>
      <c r="O21" s="4">
        <f t="shared" si="6"/>
        <v>51775</v>
      </c>
      <c r="P21" s="4">
        <f t="shared" si="7"/>
        <v>28695675</v>
      </c>
      <c r="R21" s="1">
        <f t="shared" si="13"/>
        <v>19</v>
      </c>
      <c r="S21" s="4">
        <f t="shared" ca="1" si="8"/>
        <v>918900</v>
      </c>
    </row>
    <row r="22" spans="1:19" x14ac:dyDescent="0.4">
      <c r="A22" s="1">
        <f t="shared" si="18"/>
        <v>2</v>
      </c>
      <c r="B22" s="1">
        <f t="shared" si="19"/>
        <v>8</v>
      </c>
      <c r="C22" s="1" t="str">
        <f t="shared" si="1"/>
        <v>2_8</v>
      </c>
      <c r="D22" s="1">
        <f t="shared" si="2"/>
        <v>1.6666666666666666E-4</v>
      </c>
      <c r="E22" s="1">
        <f t="shared" si="3"/>
        <v>1E-3</v>
      </c>
      <c r="F22" s="1" t="str">
        <f t="shared" si="4"/>
        <v>2年8ヵ月目</v>
      </c>
      <c r="G22" s="4">
        <f t="shared" si="5"/>
        <v>48429</v>
      </c>
      <c r="H22" s="4">
        <f t="shared" si="10"/>
        <v>128571</v>
      </c>
      <c r="I22" s="4">
        <f t="shared" si="11"/>
        <v>3346</v>
      </c>
      <c r="J22" s="4">
        <f t="shared" si="14"/>
        <v>4617</v>
      </c>
      <c r="K22" s="4">
        <f t="shared" si="12"/>
        <v>51775</v>
      </c>
      <c r="L22" s="4">
        <f t="shared" si="17"/>
        <v>20032959</v>
      </c>
      <c r="M22" s="4">
        <f t="shared" si="15"/>
        <v>133188</v>
      </c>
      <c r="N22" s="4">
        <f t="shared" si="16"/>
        <v>8485716</v>
      </c>
      <c r="O22" s="4">
        <f t="shared" si="6"/>
        <v>184963</v>
      </c>
      <c r="P22" s="4">
        <f t="shared" si="7"/>
        <v>28518675</v>
      </c>
      <c r="R22" s="1">
        <f t="shared" si="13"/>
        <v>20</v>
      </c>
      <c r="S22" s="4">
        <f t="shared" ca="1" si="8"/>
        <v>918900</v>
      </c>
    </row>
    <row r="23" spans="1:19" x14ac:dyDescent="0.4">
      <c r="A23" s="1">
        <f t="shared" si="18"/>
        <v>2</v>
      </c>
      <c r="B23" s="1">
        <f t="shared" si="19"/>
        <v>9</v>
      </c>
      <c r="C23" s="1" t="str">
        <f t="shared" si="1"/>
        <v>2_9</v>
      </c>
      <c r="D23" s="1">
        <f t="shared" si="2"/>
        <v>1.6666666666666666E-4</v>
      </c>
      <c r="E23" s="1">
        <f t="shared" si="3"/>
        <v>1E-3</v>
      </c>
      <c r="F23" s="1" t="str">
        <f t="shared" si="4"/>
        <v>2年9ヵ月目</v>
      </c>
      <c r="G23" s="4">
        <f t="shared" si="5"/>
        <v>48437</v>
      </c>
      <c r="H23" s="4">
        <f t="shared" si="10"/>
        <v>0</v>
      </c>
      <c r="I23" s="4">
        <f t="shared" si="11"/>
        <v>3338</v>
      </c>
      <c r="J23" s="4">
        <f t="shared" si="14"/>
        <v>0</v>
      </c>
      <c r="K23" s="4">
        <f t="shared" si="12"/>
        <v>51775</v>
      </c>
      <c r="L23" s="4">
        <f t="shared" si="17"/>
        <v>19984522</v>
      </c>
      <c r="M23" s="4">
        <f t="shared" si="15"/>
        <v>0</v>
      </c>
      <c r="N23" s="4">
        <f t="shared" si="16"/>
        <v>8485716</v>
      </c>
      <c r="O23" s="4">
        <f t="shared" si="6"/>
        <v>51775</v>
      </c>
      <c r="P23" s="4">
        <f t="shared" si="7"/>
        <v>28470238</v>
      </c>
      <c r="R23" s="1">
        <f t="shared" si="13"/>
        <v>21</v>
      </c>
      <c r="S23" s="4">
        <f t="shared" ca="1" si="8"/>
        <v>918900</v>
      </c>
    </row>
    <row r="24" spans="1:19" x14ac:dyDescent="0.4">
      <c r="A24" s="1">
        <f t="shared" si="18"/>
        <v>2</v>
      </c>
      <c r="B24" s="1">
        <f t="shared" si="19"/>
        <v>10</v>
      </c>
      <c r="C24" s="1" t="str">
        <f t="shared" si="1"/>
        <v>2_10</v>
      </c>
      <c r="D24" s="1">
        <f t="shared" si="2"/>
        <v>1.6666666666666666E-4</v>
      </c>
      <c r="E24" s="1">
        <f t="shared" si="3"/>
        <v>1E-3</v>
      </c>
      <c r="F24" s="1" t="str">
        <f t="shared" si="4"/>
        <v>2年10ヵ月目</v>
      </c>
      <c r="G24" s="4">
        <f t="shared" si="5"/>
        <v>48445</v>
      </c>
      <c r="H24" s="4">
        <f t="shared" si="10"/>
        <v>0</v>
      </c>
      <c r="I24" s="4">
        <f t="shared" si="11"/>
        <v>3330</v>
      </c>
      <c r="J24" s="4">
        <f t="shared" si="14"/>
        <v>0</v>
      </c>
      <c r="K24" s="4">
        <f t="shared" si="12"/>
        <v>51775</v>
      </c>
      <c r="L24" s="4">
        <f t="shared" si="17"/>
        <v>19936077</v>
      </c>
      <c r="M24" s="4">
        <f t="shared" si="15"/>
        <v>0</v>
      </c>
      <c r="N24" s="4">
        <f t="shared" si="16"/>
        <v>8485716</v>
      </c>
      <c r="O24" s="4">
        <f t="shared" si="6"/>
        <v>51775</v>
      </c>
      <c r="P24" s="4">
        <f t="shared" si="7"/>
        <v>28421793</v>
      </c>
      <c r="R24" s="1">
        <f t="shared" si="13"/>
        <v>22</v>
      </c>
      <c r="S24" s="4">
        <f t="shared" ca="1" si="8"/>
        <v>918900</v>
      </c>
    </row>
    <row r="25" spans="1:19" x14ac:dyDescent="0.4">
      <c r="A25" s="1">
        <f t="shared" si="18"/>
        <v>2</v>
      </c>
      <c r="B25" s="1">
        <f t="shared" si="19"/>
        <v>11</v>
      </c>
      <c r="C25" s="1" t="str">
        <f t="shared" si="1"/>
        <v>2_11</v>
      </c>
      <c r="D25" s="1">
        <f t="shared" si="2"/>
        <v>1.6666666666666666E-4</v>
      </c>
      <c r="E25" s="1">
        <f t="shared" si="3"/>
        <v>1E-3</v>
      </c>
      <c r="F25" s="1" t="str">
        <f t="shared" si="4"/>
        <v>2年11ヵ月目</v>
      </c>
      <c r="G25" s="4">
        <f t="shared" si="5"/>
        <v>48453</v>
      </c>
      <c r="H25" s="4">
        <f t="shared" si="10"/>
        <v>0</v>
      </c>
      <c r="I25" s="4">
        <f t="shared" si="11"/>
        <v>3322</v>
      </c>
      <c r="J25" s="4">
        <f t="shared" si="14"/>
        <v>0</v>
      </c>
      <c r="K25" s="4">
        <f t="shared" si="12"/>
        <v>51775</v>
      </c>
      <c r="L25" s="4">
        <f t="shared" si="17"/>
        <v>19887624</v>
      </c>
      <c r="M25" s="4">
        <f t="shared" si="15"/>
        <v>0</v>
      </c>
      <c r="N25" s="4">
        <f t="shared" si="16"/>
        <v>8485716</v>
      </c>
      <c r="O25" s="4">
        <f t="shared" si="6"/>
        <v>51775</v>
      </c>
      <c r="P25" s="4">
        <f t="shared" si="7"/>
        <v>28373340</v>
      </c>
      <c r="R25" s="1">
        <f t="shared" si="13"/>
        <v>23</v>
      </c>
      <c r="S25" s="4">
        <f t="shared" ca="1" si="8"/>
        <v>918900</v>
      </c>
    </row>
    <row r="26" spans="1:19" x14ac:dyDescent="0.4">
      <c r="A26" s="1">
        <f t="shared" si="18"/>
        <v>2</v>
      </c>
      <c r="B26" s="1">
        <f t="shared" si="19"/>
        <v>12</v>
      </c>
      <c r="C26" s="1" t="str">
        <f t="shared" si="1"/>
        <v>2_12</v>
      </c>
      <c r="D26" s="1">
        <f t="shared" si="2"/>
        <v>1.6666666666666666E-4</v>
      </c>
      <c r="E26" s="1">
        <f t="shared" si="3"/>
        <v>1E-3</v>
      </c>
      <c r="F26" s="1" t="str">
        <f t="shared" si="4"/>
        <v>2年12ヵ月目</v>
      </c>
      <c r="G26" s="4">
        <f t="shared" si="5"/>
        <v>48461</v>
      </c>
      <c r="H26" s="4">
        <f t="shared" si="10"/>
        <v>0</v>
      </c>
      <c r="I26" s="4">
        <f t="shared" si="11"/>
        <v>3314</v>
      </c>
      <c r="J26" s="4">
        <f t="shared" si="14"/>
        <v>0</v>
      </c>
      <c r="K26" s="4">
        <f t="shared" si="12"/>
        <v>51775</v>
      </c>
      <c r="L26" s="4">
        <f t="shared" si="17"/>
        <v>19839163</v>
      </c>
      <c r="M26" s="4">
        <f t="shared" si="15"/>
        <v>0</v>
      </c>
      <c r="N26" s="4">
        <f t="shared" si="16"/>
        <v>8485716</v>
      </c>
      <c r="O26" s="4">
        <f t="shared" si="6"/>
        <v>51775</v>
      </c>
      <c r="P26" s="4">
        <f t="shared" si="7"/>
        <v>28324879</v>
      </c>
      <c r="R26" s="1">
        <f t="shared" si="13"/>
        <v>24</v>
      </c>
      <c r="S26" s="4">
        <f t="shared" ca="1" si="8"/>
        <v>918900</v>
      </c>
    </row>
    <row r="27" spans="1:19" x14ac:dyDescent="0.4">
      <c r="A27" s="1">
        <f t="shared" si="18"/>
        <v>3</v>
      </c>
      <c r="B27" s="1">
        <f t="shared" si="19"/>
        <v>1</v>
      </c>
      <c r="C27" s="1" t="str">
        <f t="shared" si="1"/>
        <v>3_1</v>
      </c>
      <c r="D27" s="1">
        <f t="shared" si="2"/>
        <v>1.6666666666666666E-4</v>
      </c>
      <c r="E27" s="1">
        <f t="shared" si="3"/>
        <v>1E-3</v>
      </c>
      <c r="F27" s="1" t="str">
        <f t="shared" si="4"/>
        <v>3年1ヵ月目</v>
      </c>
      <c r="G27" s="4">
        <f t="shared" si="5"/>
        <v>48469</v>
      </c>
      <c r="H27" s="4">
        <f t="shared" si="10"/>
        <v>0</v>
      </c>
      <c r="I27" s="4">
        <f t="shared" si="11"/>
        <v>3306</v>
      </c>
      <c r="J27" s="4">
        <f t="shared" si="14"/>
        <v>0</v>
      </c>
      <c r="K27" s="4">
        <f t="shared" si="12"/>
        <v>51775</v>
      </c>
      <c r="L27" s="4">
        <f t="shared" si="17"/>
        <v>19790694</v>
      </c>
      <c r="M27" s="4">
        <f t="shared" si="15"/>
        <v>0</v>
      </c>
      <c r="N27" s="4">
        <f t="shared" si="16"/>
        <v>8485716</v>
      </c>
      <c r="O27" s="4">
        <f t="shared" si="6"/>
        <v>51775</v>
      </c>
      <c r="P27" s="4">
        <f t="shared" si="7"/>
        <v>28276410</v>
      </c>
      <c r="R27" s="1">
        <f t="shared" si="13"/>
        <v>25</v>
      </c>
      <c r="S27" s="4">
        <f t="shared" ca="1" si="8"/>
        <v>918900</v>
      </c>
    </row>
    <row r="28" spans="1:19" x14ac:dyDescent="0.4">
      <c r="A28" s="1">
        <f t="shared" si="18"/>
        <v>3</v>
      </c>
      <c r="B28" s="1">
        <f t="shared" si="19"/>
        <v>2</v>
      </c>
      <c r="C28" s="1" t="str">
        <f t="shared" si="1"/>
        <v>3_2</v>
      </c>
      <c r="D28" s="1">
        <f t="shared" si="2"/>
        <v>1.6666666666666666E-4</v>
      </c>
      <c r="E28" s="1">
        <f t="shared" si="3"/>
        <v>1E-3</v>
      </c>
      <c r="F28" s="1" t="str">
        <f t="shared" si="4"/>
        <v>3年2ヵ月目</v>
      </c>
      <c r="G28" s="4">
        <f t="shared" si="5"/>
        <v>48477</v>
      </c>
      <c r="H28" s="4">
        <f t="shared" si="10"/>
        <v>128571</v>
      </c>
      <c r="I28" s="4">
        <f t="shared" si="11"/>
        <v>3298</v>
      </c>
      <c r="J28" s="4">
        <f t="shared" si="14"/>
        <v>4617</v>
      </c>
      <c r="K28" s="4">
        <f t="shared" si="12"/>
        <v>51775</v>
      </c>
      <c r="L28" s="4">
        <f t="shared" si="17"/>
        <v>19742217</v>
      </c>
      <c r="M28" s="4">
        <f t="shared" si="15"/>
        <v>133188</v>
      </c>
      <c r="N28" s="4">
        <f t="shared" si="16"/>
        <v>8357145</v>
      </c>
      <c r="O28" s="4">
        <f t="shared" si="6"/>
        <v>184963</v>
      </c>
      <c r="P28" s="4">
        <f t="shared" si="7"/>
        <v>28099362</v>
      </c>
      <c r="R28" s="1">
        <f t="shared" si="13"/>
        <v>26</v>
      </c>
      <c r="S28" s="4">
        <f t="shared" ca="1" si="8"/>
        <v>918900</v>
      </c>
    </row>
    <row r="29" spans="1:19" x14ac:dyDescent="0.4">
      <c r="A29" s="1">
        <f t="shared" si="18"/>
        <v>3</v>
      </c>
      <c r="B29" s="1">
        <f t="shared" si="19"/>
        <v>3</v>
      </c>
      <c r="C29" s="1" t="str">
        <f t="shared" si="1"/>
        <v>3_3</v>
      </c>
      <c r="D29" s="1">
        <f t="shared" si="2"/>
        <v>1.6666666666666666E-4</v>
      </c>
      <c r="E29" s="1">
        <f t="shared" si="3"/>
        <v>1E-3</v>
      </c>
      <c r="F29" s="1" t="str">
        <f t="shared" si="4"/>
        <v>3年3ヵ月目</v>
      </c>
      <c r="G29" s="4">
        <f t="shared" si="5"/>
        <v>48485</v>
      </c>
      <c r="H29" s="4">
        <f t="shared" si="10"/>
        <v>0</v>
      </c>
      <c r="I29" s="4">
        <f t="shared" si="11"/>
        <v>3290</v>
      </c>
      <c r="J29" s="4">
        <f t="shared" si="14"/>
        <v>0</v>
      </c>
      <c r="K29" s="4">
        <f t="shared" si="12"/>
        <v>51775</v>
      </c>
      <c r="L29" s="4">
        <f t="shared" si="17"/>
        <v>19693732</v>
      </c>
      <c r="M29" s="4">
        <f t="shared" si="15"/>
        <v>0</v>
      </c>
      <c r="N29" s="4">
        <f t="shared" si="16"/>
        <v>8357145</v>
      </c>
      <c r="O29" s="4">
        <f t="shared" si="6"/>
        <v>51775</v>
      </c>
      <c r="P29" s="4">
        <f t="shared" si="7"/>
        <v>28050877</v>
      </c>
      <c r="R29" s="1">
        <f t="shared" si="13"/>
        <v>27</v>
      </c>
      <c r="S29" s="4">
        <f t="shared" ca="1" si="8"/>
        <v>918900</v>
      </c>
    </row>
    <row r="30" spans="1:19" x14ac:dyDescent="0.4">
      <c r="A30" s="1">
        <f t="shared" si="18"/>
        <v>3</v>
      </c>
      <c r="B30" s="1">
        <f t="shared" si="19"/>
        <v>4</v>
      </c>
      <c r="C30" s="1" t="str">
        <f t="shared" si="1"/>
        <v>3_4</v>
      </c>
      <c r="D30" s="1">
        <f t="shared" si="2"/>
        <v>1.6666666666666666E-4</v>
      </c>
      <c r="E30" s="1">
        <f t="shared" si="3"/>
        <v>1E-3</v>
      </c>
      <c r="F30" s="1" t="str">
        <f t="shared" si="4"/>
        <v>3年4ヵ月目</v>
      </c>
      <c r="G30" s="4">
        <f t="shared" si="5"/>
        <v>48493</v>
      </c>
      <c r="H30" s="4">
        <f t="shared" si="10"/>
        <v>0</v>
      </c>
      <c r="I30" s="4">
        <f t="shared" si="11"/>
        <v>3282</v>
      </c>
      <c r="J30" s="4">
        <f t="shared" si="14"/>
        <v>0</v>
      </c>
      <c r="K30" s="4">
        <f t="shared" si="12"/>
        <v>51775</v>
      </c>
      <c r="L30" s="4">
        <f t="shared" si="17"/>
        <v>19645239</v>
      </c>
      <c r="M30" s="4">
        <f t="shared" si="15"/>
        <v>0</v>
      </c>
      <c r="N30" s="4">
        <f t="shared" si="16"/>
        <v>8357145</v>
      </c>
      <c r="O30" s="4">
        <f t="shared" si="6"/>
        <v>51775</v>
      </c>
      <c r="P30" s="4">
        <f t="shared" si="7"/>
        <v>28002384</v>
      </c>
      <c r="R30" s="1">
        <f t="shared" si="13"/>
        <v>28</v>
      </c>
      <c r="S30" s="4">
        <f t="shared" ca="1" si="8"/>
        <v>918900</v>
      </c>
    </row>
    <row r="31" spans="1:19" x14ac:dyDescent="0.4">
      <c r="A31" s="1">
        <f t="shared" si="18"/>
        <v>3</v>
      </c>
      <c r="B31" s="1">
        <f t="shared" si="19"/>
        <v>5</v>
      </c>
      <c r="C31" s="1" t="str">
        <f t="shared" si="1"/>
        <v>3_5</v>
      </c>
      <c r="D31" s="1">
        <f t="shared" si="2"/>
        <v>1.6666666666666666E-4</v>
      </c>
      <c r="E31" s="1">
        <f t="shared" si="3"/>
        <v>1E-3</v>
      </c>
      <c r="F31" s="1" t="str">
        <f t="shared" si="4"/>
        <v>3年5ヵ月目</v>
      </c>
      <c r="G31" s="4">
        <f t="shared" si="5"/>
        <v>48501</v>
      </c>
      <c r="H31" s="4">
        <f t="shared" si="10"/>
        <v>0</v>
      </c>
      <c r="I31" s="4">
        <f t="shared" si="11"/>
        <v>3274</v>
      </c>
      <c r="J31" s="4">
        <f t="shared" si="14"/>
        <v>0</v>
      </c>
      <c r="K31" s="4">
        <f t="shared" si="12"/>
        <v>51775</v>
      </c>
      <c r="L31" s="4">
        <f t="shared" si="17"/>
        <v>19596738</v>
      </c>
      <c r="M31" s="4">
        <f t="shared" si="15"/>
        <v>0</v>
      </c>
      <c r="N31" s="4">
        <f t="shared" si="16"/>
        <v>8357145</v>
      </c>
      <c r="O31" s="4">
        <f t="shared" si="6"/>
        <v>51775</v>
      </c>
      <c r="P31" s="4">
        <f t="shared" si="7"/>
        <v>27953883</v>
      </c>
      <c r="R31" s="1">
        <f t="shared" si="13"/>
        <v>29</v>
      </c>
      <c r="S31" s="4">
        <f t="shared" ca="1" si="8"/>
        <v>918900</v>
      </c>
    </row>
    <row r="32" spans="1:19" x14ac:dyDescent="0.4">
      <c r="A32" s="1">
        <f t="shared" si="18"/>
        <v>3</v>
      </c>
      <c r="B32" s="1">
        <f t="shared" si="19"/>
        <v>6</v>
      </c>
      <c r="C32" s="1" t="str">
        <f t="shared" si="1"/>
        <v>3_6</v>
      </c>
      <c r="D32" s="1">
        <f t="shared" si="2"/>
        <v>1.6666666666666666E-4</v>
      </c>
      <c r="E32" s="1">
        <f t="shared" si="3"/>
        <v>1E-3</v>
      </c>
      <c r="F32" s="1" t="str">
        <f t="shared" si="4"/>
        <v>3年6ヵ月目</v>
      </c>
      <c r="G32" s="4">
        <f t="shared" si="5"/>
        <v>48509</v>
      </c>
      <c r="H32" s="4">
        <f t="shared" si="10"/>
        <v>0</v>
      </c>
      <c r="I32" s="4">
        <f t="shared" si="11"/>
        <v>3266</v>
      </c>
      <c r="J32" s="4">
        <f t="shared" si="14"/>
        <v>0</v>
      </c>
      <c r="K32" s="4">
        <f t="shared" si="12"/>
        <v>51775</v>
      </c>
      <c r="L32" s="4">
        <f t="shared" si="17"/>
        <v>19548229</v>
      </c>
      <c r="M32" s="4">
        <f t="shared" si="15"/>
        <v>0</v>
      </c>
      <c r="N32" s="4">
        <f t="shared" si="16"/>
        <v>8357145</v>
      </c>
      <c r="O32" s="4">
        <f t="shared" si="6"/>
        <v>51775</v>
      </c>
      <c r="P32" s="4">
        <f t="shared" si="7"/>
        <v>27905374</v>
      </c>
      <c r="R32" s="1">
        <f t="shared" si="13"/>
        <v>30</v>
      </c>
      <c r="S32" s="4">
        <f t="shared" ca="1" si="8"/>
        <v>918900</v>
      </c>
    </row>
    <row r="33" spans="1:19" x14ac:dyDescent="0.4">
      <c r="A33" s="1">
        <f t="shared" si="18"/>
        <v>3</v>
      </c>
      <c r="B33" s="1">
        <f t="shared" si="19"/>
        <v>7</v>
      </c>
      <c r="C33" s="1" t="str">
        <f t="shared" si="1"/>
        <v>3_7</v>
      </c>
      <c r="D33" s="1">
        <f t="shared" si="2"/>
        <v>1.6666666666666666E-4</v>
      </c>
      <c r="E33" s="1">
        <f t="shared" si="3"/>
        <v>1E-3</v>
      </c>
      <c r="F33" s="1" t="str">
        <f t="shared" si="4"/>
        <v>3年7ヵ月目</v>
      </c>
      <c r="G33" s="4">
        <f t="shared" si="5"/>
        <v>48517</v>
      </c>
      <c r="H33" s="4">
        <f t="shared" si="10"/>
        <v>0</v>
      </c>
      <c r="I33" s="4">
        <f t="shared" si="11"/>
        <v>3258</v>
      </c>
      <c r="J33" s="4">
        <f t="shared" si="14"/>
        <v>0</v>
      </c>
      <c r="K33" s="4">
        <f t="shared" si="12"/>
        <v>51775</v>
      </c>
      <c r="L33" s="4">
        <f t="shared" si="17"/>
        <v>19499712</v>
      </c>
      <c r="M33" s="4">
        <f t="shared" si="15"/>
        <v>0</v>
      </c>
      <c r="N33" s="4">
        <f t="shared" si="16"/>
        <v>8357145</v>
      </c>
      <c r="O33" s="4">
        <f t="shared" si="6"/>
        <v>51775</v>
      </c>
      <c r="P33" s="4">
        <f t="shared" si="7"/>
        <v>27856857</v>
      </c>
      <c r="R33" s="1">
        <f t="shared" si="13"/>
        <v>31</v>
      </c>
      <c r="S33" s="4">
        <f t="shared" ca="1" si="8"/>
        <v>918900</v>
      </c>
    </row>
    <row r="34" spans="1:19" x14ac:dyDescent="0.4">
      <c r="A34" s="1">
        <f t="shared" si="18"/>
        <v>3</v>
      </c>
      <c r="B34" s="1">
        <f t="shared" si="19"/>
        <v>8</v>
      </c>
      <c r="C34" s="1" t="str">
        <f t="shared" si="1"/>
        <v>3_8</v>
      </c>
      <c r="D34" s="1">
        <f t="shared" si="2"/>
        <v>1.6666666666666666E-4</v>
      </c>
      <c r="E34" s="1">
        <f t="shared" si="3"/>
        <v>1E-3</v>
      </c>
      <c r="F34" s="1" t="str">
        <f t="shared" si="4"/>
        <v>3年8ヵ月目</v>
      </c>
      <c r="G34" s="4">
        <f t="shared" si="5"/>
        <v>48526</v>
      </c>
      <c r="H34" s="4">
        <f t="shared" si="10"/>
        <v>128571</v>
      </c>
      <c r="I34" s="4">
        <f t="shared" si="11"/>
        <v>3249</v>
      </c>
      <c r="J34" s="4">
        <f t="shared" si="14"/>
        <v>4617</v>
      </c>
      <c r="K34" s="4">
        <f t="shared" si="12"/>
        <v>51775</v>
      </c>
      <c r="L34" s="4">
        <f t="shared" si="17"/>
        <v>19451186</v>
      </c>
      <c r="M34" s="4">
        <f t="shared" si="15"/>
        <v>133188</v>
      </c>
      <c r="N34" s="4">
        <f t="shared" si="16"/>
        <v>8228574</v>
      </c>
      <c r="O34" s="4">
        <f t="shared" si="6"/>
        <v>184963</v>
      </c>
      <c r="P34" s="4">
        <f t="shared" si="7"/>
        <v>27679760</v>
      </c>
      <c r="R34" s="1">
        <f t="shared" si="13"/>
        <v>32</v>
      </c>
      <c r="S34" s="4">
        <f t="shared" ca="1" si="8"/>
        <v>918900</v>
      </c>
    </row>
    <row r="35" spans="1:19" x14ac:dyDescent="0.4">
      <c r="A35" s="1">
        <f t="shared" si="18"/>
        <v>3</v>
      </c>
      <c r="B35" s="1">
        <f t="shared" si="19"/>
        <v>9</v>
      </c>
      <c r="C35" s="1" t="str">
        <f t="shared" si="1"/>
        <v>3_9</v>
      </c>
      <c r="D35" s="1">
        <f t="shared" si="2"/>
        <v>1.6666666666666666E-4</v>
      </c>
      <c r="E35" s="1">
        <f t="shared" si="3"/>
        <v>1E-3</v>
      </c>
      <c r="F35" s="1" t="str">
        <f t="shared" si="4"/>
        <v>3年9ヵ月目</v>
      </c>
      <c r="G35" s="4">
        <f t="shared" si="5"/>
        <v>48534</v>
      </c>
      <c r="H35" s="4">
        <f t="shared" si="10"/>
        <v>0</v>
      </c>
      <c r="I35" s="4">
        <f t="shared" si="11"/>
        <v>3241</v>
      </c>
      <c r="J35" s="4">
        <f t="shared" si="14"/>
        <v>0</v>
      </c>
      <c r="K35" s="4">
        <f t="shared" si="12"/>
        <v>51775</v>
      </c>
      <c r="L35" s="4">
        <f t="shared" si="17"/>
        <v>19402652</v>
      </c>
      <c r="M35" s="4">
        <f t="shared" si="15"/>
        <v>0</v>
      </c>
      <c r="N35" s="4">
        <f t="shared" si="16"/>
        <v>8228574</v>
      </c>
      <c r="O35" s="4">
        <f t="shared" si="6"/>
        <v>51775</v>
      </c>
      <c r="P35" s="4">
        <f t="shared" si="7"/>
        <v>27631226</v>
      </c>
      <c r="R35" s="1">
        <f t="shared" si="13"/>
        <v>33</v>
      </c>
      <c r="S35" s="4">
        <f t="shared" ca="1" si="8"/>
        <v>918900</v>
      </c>
    </row>
    <row r="36" spans="1:19" x14ac:dyDescent="0.4">
      <c r="A36" s="1">
        <f t="shared" si="18"/>
        <v>3</v>
      </c>
      <c r="B36" s="1">
        <f t="shared" si="19"/>
        <v>10</v>
      </c>
      <c r="C36" s="1" t="str">
        <f t="shared" si="1"/>
        <v>3_10</v>
      </c>
      <c r="D36" s="1">
        <f t="shared" si="2"/>
        <v>1.6666666666666666E-4</v>
      </c>
      <c r="E36" s="1">
        <f t="shared" si="3"/>
        <v>1E-3</v>
      </c>
      <c r="F36" s="1" t="str">
        <f t="shared" si="4"/>
        <v>3年10ヵ月目</v>
      </c>
      <c r="G36" s="4">
        <f t="shared" si="5"/>
        <v>48542</v>
      </c>
      <c r="H36" s="4">
        <f t="shared" ref="H36:H68" si="20">IF(N35=0,
  0,
  IF(OR(B36=$Y$5,B36=$Y$6),
    IF(N35/ROUNDDOWN($Y$4/(2*$V$7),0)&lt;2,
      N35,ROUNDDOWN($Y$4/(2*$V$7),0)
    ),
    0
  )
)</f>
        <v>0</v>
      </c>
      <c r="I36" s="4">
        <f t="shared" si="11"/>
        <v>3233</v>
      </c>
      <c r="J36" s="4">
        <f t="shared" si="14"/>
        <v>0</v>
      </c>
      <c r="K36" s="4">
        <f t="shared" si="12"/>
        <v>51775</v>
      </c>
      <c r="L36" s="4">
        <f t="shared" si="17"/>
        <v>19354110</v>
      </c>
      <c r="M36" s="4">
        <f t="shared" si="15"/>
        <v>0</v>
      </c>
      <c r="N36" s="4">
        <f t="shared" si="16"/>
        <v>8228574</v>
      </c>
      <c r="O36" s="4">
        <f t="shared" si="6"/>
        <v>51775</v>
      </c>
      <c r="P36" s="4">
        <f t="shared" ref="P36:P68" si="21">P35-G36-H36</f>
        <v>27582684</v>
      </c>
      <c r="R36" s="1">
        <f t="shared" si="13"/>
        <v>34</v>
      </c>
      <c r="S36" s="4">
        <f t="shared" ca="1" si="8"/>
        <v>918900</v>
      </c>
    </row>
    <row r="37" spans="1:19" x14ac:dyDescent="0.4">
      <c r="A37" s="1">
        <f t="shared" si="18"/>
        <v>3</v>
      </c>
      <c r="B37" s="1">
        <f t="shared" si="19"/>
        <v>11</v>
      </c>
      <c r="C37" s="1" t="str">
        <f t="shared" si="1"/>
        <v>3_11</v>
      </c>
      <c r="D37" s="1">
        <f t="shared" si="2"/>
        <v>1.6666666666666666E-4</v>
      </c>
      <c r="E37" s="1">
        <f t="shared" si="3"/>
        <v>1E-3</v>
      </c>
      <c r="F37" s="1" t="str">
        <f t="shared" si="4"/>
        <v>3年11ヵ月目</v>
      </c>
      <c r="G37" s="4">
        <f t="shared" si="5"/>
        <v>48550</v>
      </c>
      <c r="H37" s="4">
        <f t="shared" si="20"/>
        <v>0</v>
      </c>
      <c r="I37" s="4">
        <f t="shared" si="11"/>
        <v>3225</v>
      </c>
      <c r="J37" s="4">
        <f t="shared" si="14"/>
        <v>0</v>
      </c>
      <c r="K37" s="4">
        <f t="shared" si="12"/>
        <v>51775</v>
      </c>
      <c r="L37" s="4">
        <f t="shared" si="17"/>
        <v>19305560</v>
      </c>
      <c r="M37" s="4">
        <f t="shared" si="15"/>
        <v>0</v>
      </c>
      <c r="N37" s="4">
        <f t="shared" si="16"/>
        <v>8228574</v>
      </c>
      <c r="O37" s="4">
        <f t="shared" si="6"/>
        <v>51775</v>
      </c>
      <c r="P37" s="4">
        <f t="shared" si="21"/>
        <v>27534134</v>
      </c>
      <c r="R37" s="1">
        <f t="shared" si="13"/>
        <v>35</v>
      </c>
      <c r="S37" s="4">
        <f t="shared" ca="1" si="8"/>
        <v>787890</v>
      </c>
    </row>
    <row r="38" spans="1:19" x14ac:dyDescent="0.4">
      <c r="A38" s="1">
        <f t="shared" si="18"/>
        <v>3</v>
      </c>
      <c r="B38" s="1">
        <f t="shared" si="19"/>
        <v>12</v>
      </c>
      <c r="C38" s="1" t="str">
        <f t="shared" si="1"/>
        <v>3_12</v>
      </c>
      <c r="D38" s="1">
        <f t="shared" si="2"/>
        <v>1.6666666666666666E-4</v>
      </c>
      <c r="E38" s="1">
        <f t="shared" si="3"/>
        <v>1E-3</v>
      </c>
      <c r="F38" s="1" t="str">
        <f t="shared" si="4"/>
        <v>3年12ヵ月目</v>
      </c>
      <c r="G38" s="4">
        <f t="shared" si="5"/>
        <v>48558</v>
      </c>
      <c r="H38" s="4">
        <f t="shared" si="20"/>
        <v>0</v>
      </c>
      <c r="I38" s="4">
        <f t="shared" si="11"/>
        <v>3217</v>
      </c>
      <c r="J38" s="4">
        <f t="shared" si="14"/>
        <v>0</v>
      </c>
      <c r="K38" s="4">
        <f t="shared" si="12"/>
        <v>51775</v>
      </c>
      <c r="L38" s="4">
        <f t="shared" si="17"/>
        <v>19257002</v>
      </c>
      <c r="M38" s="4">
        <f t="shared" si="15"/>
        <v>0</v>
      </c>
      <c r="N38" s="4">
        <f t="shared" si="16"/>
        <v>8228574</v>
      </c>
      <c r="O38" s="4">
        <f t="shared" si="6"/>
        <v>51775</v>
      </c>
      <c r="P38" s="4">
        <f t="shared" si="21"/>
        <v>27485576</v>
      </c>
      <c r="R38" s="1">
        <f t="shared" si="13"/>
        <v>36</v>
      </c>
      <c r="S38" s="4">
        <f t="shared" ca="1" si="8"/>
        <v>0</v>
      </c>
    </row>
    <row r="39" spans="1:19" x14ac:dyDescent="0.4">
      <c r="A39" s="1">
        <f t="shared" si="18"/>
        <v>4</v>
      </c>
      <c r="B39" s="1">
        <f t="shared" si="19"/>
        <v>1</v>
      </c>
      <c r="C39" s="1" t="str">
        <f t="shared" si="1"/>
        <v>4_1</v>
      </c>
      <c r="D39" s="1">
        <f t="shared" si="2"/>
        <v>1.6666666666666666E-4</v>
      </c>
      <c r="E39" s="1">
        <f t="shared" si="3"/>
        <v>1E-3</v>
      </c>
      <c r="F39" s="1" t="str">
        <f t="shared" si="4"/>
        <v>4年1ヵ月目</v>
      </c>
      <c r="G39" s="4">
        <f t="shared" si="5"/>
        <v>48566</v>
      </c>
      <c r="H39" s="4">
        <f t="shared" si="20"/>
        <v>0</v>
      </c>
      <c r="I39" s="4">
        <f t="shared" si="11"/>
        <v>3209</v>
      </c>
      <c r="J39" s="4">
        <f t="shared" si="14"/>
        <v>0</v>
      </c>
      <c r="K39" s="4">
        <f t="shared" si="12"/>
        <v>51775</v>
      </c>
      <c r="L39" s="4">
        <f t="shared" si="17"/>
        <v>19208436</v>
      </c>
      <c r="M39" s="4">
        <f t="shared" si="15"/>
        <v>0</v>
      </c>
      <c r="N39" s="4">
        <f t="shared" si="16"/>
        <v>8228574</v>
      </c>
      <c r="O39" s="4">
        <f t="shared" si="6"/>
        <v>51775</v>
      </c>
      <c r="P39" s="4">
        <f t="shared" si="21"/>
        <v>27437010</v>
      </c>
      <c r="R39" s="1">
        <f t="shared" si="13"/>
        <v>37</v>
      </c>
      <c r="S39" s="4">
        <f t="shared" ca="1" si="8"/>
        <v>0</v>
      </c>
    </row>
    <row r="40" spans="1:19" x14ac:dyDescent="0.4">
      <c r="A40" s="1">
        <f t="shared" si="18"/>
        <v>4</v>
      </c>
      <c r="B40" s="1">
        <f t="shared" si="19"/>
        <v>2</v>
      </c>
      <c r="C40" s="1" t="str">
        <f t="shared" si="1"/>
        <v>4_2</v>
      </c>
      <c r="D40" s="1">
        <f t="shared" si="2"/>
        <v>1.6666666666666666E-4</v>
      </c>
      <c r="E40" s="1">
        <f t="shared" si="3"/>
        <v>1E-3</v>
      </c>
      <c r="F40" s="1" t="str">
        <f t="shared" si="4"/>
        <v>4年2ヵ月目</v>
      </c>
      <c r="G40" s="4">
        <f t="shared" si="5"/>
        <v>48574</v>
      </c>
      <c r="H40" s="4">
        <f t="shared" si="20"/>
        <v>128571</v>
      </c>
      <c r="I40" s="4">
        <f t="shared" si="11"/>
        <v>3201</v>
      </c>
      <c r="J40" s="4">
        <f t="shared" si="14"/>
        <v>4617</v>
      </c>
      <c r="K40" s="4">
        <f t="shared" si="12"/>
        <v>51775</v>
      </c>
      <c r="L40" s="4">
        <f t="shared" si="17"/>
        <v>19159862</v>
      </c>
      <c r="M40" s="4">
        <f t="shared" si="15"/>
        <v>133188</v>
      </c>
      <c r="N40" s="4">
        <f t="shared" si="16"/>
        <v>8100003</v>
      </c>
      <c r="O40" s="4">
        <f t="shared" si="6"/>
        <v>184963</v>
      </c>
      <c r="P40" s="4">
        <f t="shared" si="21"/>
        <v>27259865</v>
      </c>
      <c r="R40" s="1">
        <f t="shared" si="13"/>
        <v>38</v>
      </c>
      <c r="S40" s="4">
        <f t="shared" ca="1" si="8"/>
        <v>0</v>
      </c>
    </row>
    <row r="41" spans="1:19" x14ac:dyDescent="0.4">
      <c r="A41" s="1">
        <f t="shared" si="18"/>
        <v>4</v>
      </c>
      <c r="B41" s="1">
        <f t="shared" si="19"/>
        <v>3</v>
      </c>
      <c r="C41" s="1" t="str">
        <f t="shared" si="1"/>
        <v>4_3</v>
      </c>
      <c r="D41" s="1">
        <f t="shared" si="2"/>
        <v>1.6666666666666666E-4</v>
      </c>
      <c r="E41" s="1">
        <f t="shared" si="3"/>
        <v>1E-3</v>
      </c>
      <c r="F41" s="1" t="str">
        <f t="shared" si="4"/>
        <v>4年3ヵ月目</v>
      </c>
      <c r="G41" s="4">
        <f t="shared" si="5"/>
        <v>48582</v>
      </c>
      <c r="H41" s="4">
        <f t="shared" si="20"/>
        <v>0</v>
      </c>
      <c r="I41" s="4">
        <f t="shared" si="11"/>
        <v>3193</v>
      </c>
      <c r="J41" s="4">
        <f t="shared" si="14"/>
        <v>0</v>
      </c>
      <c r="K41" s="4">
        <f t="shared" si="12"/>
        <v>51775</v>
      </c>
      <c r="L41" s="4">
        <f t="shared" si="17"/>
        <v>19111280</v>
      </c>
      <c r="M41" s="4">
        <f t="shared" si="15"/>
        <v>0</v>
      </c>
      <c r="N41" s="4">
        <f t="shared" si="16"/>
        <v>8100003</v>
      </c>
      <c r="O41" s="4">
        <f t="shared" si="6"/>
        <v>51775</v>
      </c>
      <c r="P41" s="4">
        <f t="shared" si="21"/>
        <v>27211283</v>
      </c>
      <c r="R41" s="1">
        <f t="shared" si="13"/>
        <v>39</v>
      </c>
      <c r="S41" s="4">
        <f t="shared" ca="1" si="8"/>
        <v>0</v>
      </c>
    </row>
    <row r="42" spans="1:19" x14ac:dyDescent="0.4">
      <c r="A42" s="1">
        <f t="shared" si="18"/>
        <v>4</v>
      </c>
      <c r="B42" s="1">
        <f t="shared" si="19"/>
        <v>4</v>
      </c>
      <c r="C42" s="1" t="str">
        <f t="shared" si="1"/>
        <v>4_4</v>
      </c>
      <c r="D42" s="1">
        <f t="shared" si="2"/>
        <v>1.6666666666666666E-4</v>
      </c>
      <c r="E42" s="1">
        <f t="shared" si="3"/>
        <v>1E-3</v>
      </c>
      <c r="F42" s="1" t="str">
        <f t="shared" si="4"/>
        <v>4年4ヵ月目</v>
      </c>
      <c r="G42" s="4">
        <f t="shared" si="5"/>
        <v>48590</v>
      </c>
      <c r="H42" s="4">
        <f t="shared" si="20"/>
        <v>0</v>
      </c>
      <c r="I42" s="4">
        <f t="shared" si="11"/>
        <v>3185</v>
      </c>
      <c r="J42" s="4">
        <f t="shared" si="14"/>
        <v>0</v>
      </c>
      <c r="K42" s="4">
        <f t="shared" si="12"/>
        <v>51775</v>
      </c>
      <c r="L42" s="4">
        <f t="shared" si="17"/>
        <v>19062690</v>
      </c>
      <c r="M42" s="4">
        <f t="shared" si="15"/>
        <v>0</v>
      </c>
      <c r="N42" s="4">
        <f t="shared" si="16"/>
        <v>8100003</v>
      </c>
      <c r="O42" s="4">
        <f t="shared" si="6"/>
        <v>51775</v>
      </c>
      <c r="P42" s="4">
        <f t="shared" si="21"/>
        <v>27162693</v>
      </c>
      <c r="R42" s="1">
        <f t="shared" si="13"/>
        <v>40</v>
      </c>
      <c r="S42" s="4">
        <f t="shared" ca="1" si="8"/>
        <v>0</v>
      </c>
    </row>
    <row r="43" spans="1:19" x14ac:dyDescent="0.4">
      <c r="A43" s="1">
        <f t="shared" si="18"/>
        <v>4</v>
      </c>
      <c r="B43" s="1">
        <f t="shared" si="19"/>
        <v>5</v>
      </c>
      <c r="C43" s="1" t="str">
        <f t="shared" si="1"/>
        <v>4_5</v>
      </c>
      <c r="D43" s="1">
        <f t="shared" si="2"/>
        <v>1.6666666666666666E-4</v>
      </c>
      <c r="E43" s="1">
        <f t="shared" si="3"/>
        <v>1E-3</v>
      </c>
      <c r="F43" s="1" t="str">
        <f t="shared" si="4"/>
        <v>4年5ヵ月目</v>
      </c>
      <c r="G43" s="4">
        <f t="shared" si="5"/>
        <v>48598</v>
      </c>
      <c r="H43" s="4">
        <f t="shared" si="20"/>
        <v>0</v>
      </c>
      <c r="I43" s="4">
        <f t="shared" si="11"/>
        <v>3177</v>
      </c>
      <c r="J43" s="4">
        <f t="shared" si="14"/>
        <v>0</v>
      </c>
      <c r="K43" s="4">
        <f t="shared" si="12"/>
        <v>51775</v>
      </c>
      <c r="L43" s="4">
        <f t="shared" si="17"/>
        <v>19014092</v>
      </c>
      <c r="M43" s="4">
        <f t="shared" si="15"/>
        <v>0</v>
      </c>
      <c r="N43" s="4">
        <f t="shared" si="16"/>
        <v>8100003</v>
      </c>
      <c r="O43" s="4">
        <f t="shared" si="6"/>
        <v>51775</v>
      </c>
      <c r="P43" s="4">
        <f t="shared" si="21"/>
        <v>27114095</v>
      </c>
      <c r="R43" s="1">
        <f t="shared" si="13"/>
        <v>41</v>
      </c>
      <c r="S43" s="4">
        <f t="shared" ca="1" si="8"/>
        <v>0</v>
      </c>
    </row>
    <row r="44" spans="1:19" x14ac:dyDescent="0.4">
      <c r="A44" s="1">
        <f t="shared" si="18"/>
        <v>4</v>
      </c>
      <c r="B44" s="1">
        <f t="shared" si="19"/>
        <v>6</v>
      </c>
      <c r="C44" s="1" t="str">
        <f t="shared" si="1"/>
        <v>4_6</v>
      </c>
      <c r="D44" s="1">
        <f t="shared" si="2"/>
        <v>1.6666666666666666E-4</v>
      </c>
      <c r="E44" s="1">
        <f t="shared" si="3"/>
        <v>1E-3</v>
      </c>
      <c r="F44" s="1" t="str">
        <f t="shared" si="4"/>
        <v>4年6ヵ月目</v>
      </c>
      <c r="G44" s="4">
        <f t="shared" si="5"/>
        <v>48606</v>
      </c>
      <c r="H44" s="4">
        <f t="shared" si="20"/>
        <v>0</v>
      </c>
      <c r="I44" s="4">
        <f t="shared" si="11"/>
        <v>3169</v>
      </c>
      <c r="J44" s="4">
        <f t="shared" si="14"/>
        <v>0</v>
      </c>
      <c r="K44" s="4">
        <f t="shared" si="12"/>
        <v>51775</v>
      </c>
      <c r="L44" s="4">
        <f t="shared" si="17"/>
        <v>18965486</v>
      </c>
      <c r="M44" s="4">
        <f t="shared" si="15"/>
        <v>0</v>
      </c>
      <c r="N44" s="4">
        <f t="shared" si="16"/>
        <v>8100003</v>
      </c>
      <c r="O44" s="4">
        <f t="shared" si="6"/>
        <v>51775</v>
      </c>
      <c r="P44" s="4">
        <f t="shared" si="21"/>
        <v>27065489</v>
      </c>
      <c r="R44" s="1">
        <f t="shared" si="13"/>
        <v>42</v>
      </c>
      <c r="S44" s="4">
        <f t="shared" ca="1" si="8"/>
        <v>0</v>
      </c>
    </row>
    <row r="45" spans="1:19" x14ac:dyDescent="0.4">
      <c r="A45" s="1">
        <f t="shared" si="18"/>
        <v>4</v>
      </c>
      <c r="B45" s="1">
        <f t="shared" si="19"/>
        <v>7</v>
      </c>
      <c r="C45" s="1" t="str">
        <f t="shared" si="1"/>
        <v>4_7</v>
      </c>
      <c r="D45" s="1">
        <f t="shared" si="2"/>
        <v>1.6666666666666666E-4</v>
      </c>
      <c r="E45" s="1">
        <f t="shared" si="3"/>
        <v>1E-3</v>
      </c>
      <c r="F45" s="1" t="str">
        <f t="shared" si="4"/>
        <v>4年7ヵ月目</v>
      </c>
      <c r="G45" s="4">
        <f t="shared" si="5"/>
        <v>48615</v>
      </c>
      <c r="H45" s="4">
        <f t="shared" si="20"/>
        <v>0</v>
      </c>
      <c r="I45" s="4">
        <f t="shared" si="11"/>
        <v>3160</v>
      </c>
      <c r="J45" s="4">
        <f t="shared" si="14"/>
        <v>0</v>
      </c>
      <c r="K45" s="4">
        <f t="shared" si="12"/>
        <v>51775</v>
      </c>
      <c r="L45" s="4">
        <f t="shared" si="17"/>
        <v>18916871</v>
      </c>
      <c r="M45" s="4">
        <f t="shared" si="15"/>
        <v>0</v>
      </c>
      <c r="N45" s="4">
        <f t="shared" si="16"/>
        <v>8100003</v>
      </c>
      <c r="O45" s="4">
        <f t="shared" si="6"/>
        <v>51775</v>
      </c>
      <c r="P45" s="4">
        <f t="shared" si="21"/>
        <v>27016874</v>
      </c>
      <c r="R45" s="1">
        <f t="shared" si="13"/>
        <v>43</v>
      </c>
      <c r="S45" s="4">
        <f t="shared" ca="1" si="8"/>
        <v>0</v>
      </c>
    </row>
    <row r="46" spans="1:19" x14ac:dyDescent="0.4">
      <c r="A46" s="1">
        <f t="shared" si="18"/>
        <v>4</v>
      </c>
      <c r="B46" s="1">
        <f t="shared" si="19"/>
        <v>8</v>
      </c>
      <c r="C46" s="1" t="str">
        <f t="shared" si="1"/>
        <v>4_8</v>
      </c>
      <c r="D46" s="1">
        <f t="shared" si="2"/>
        <v>1.6666666666666666E-4</v>
      </c>
      <c r="E46" s="1">
        <f t="shared" si="3"/>
        <v>1E-3</v>
      </c>
      <c r="F46" s="1" t="str">
        <f t="shared" si="4"/>
        <v>4年8ヵ月目</v>
      </c>
      <c r="G46" s="4">
        <f t="shared" si="5"/>
        <v>48623</v>
      </c>
      <c r="H46" s="4">
        <f t="shared" si="20"/>
        <v>128571</v>
      </c>
      <c r="I46" s="4">
        <f t="shared" si="11"/>
        <v>3152</v>
      </c>
      <c r="J46" s="4">
        <f t="shared" si="14"/>
        <v>4617</v>
      </c>
      <c r="K46" s="4">
        <f t="shared" si="12"/>
        <v>51775</v>
      </c>
      <c r="L46" s="4">
        <f t="shared" si="17"/>
        <v>18868248</v>
      </c>
      <c r="M46" s="4">
        <f t="shared" si="15"/>
        <v>133188</v>
      </c>
      <c r="N46" s="4">
        <f t="shared" si="16"/>
        <v>7971432</v>
      </c>
      <c r="O46" s="4">
        <f t="shared" si="6"/>
        <v>184963</v>
      </c>
      <c r="P46" s="4">
        <f t="shared" si="21"/>
        <v>26839680</v>
      </c>
      <c r="R46" s="1">
        <f t="shared" si="13"/>
        <v>44</v>
      </c>
      <c r="S46" s="4">
        <f t="shared" ca="1" si="8"/>
        <v>0</v>
      </c>
    </row>
    <row r="47" spans="1:19" x14ac:dyDescent="0.4">
      <c r="A47" s="1">
        <f t="shared" si="18"/>
        <v>4</v>
      </c>
      <c r="B47" s="1">
        <f t="shared" si="19"/>
        <v>9</v>
      </c>
      <c r="C47" s="1" t="str">
        <f t="shared" si="1"/>
        <v>4_9</v>
      </c>
      <c r="D47" s="1">
        <f t="shared" si="2"/>
        <v>1.6666666666666666E-4</v>
      </c>
      <c r="E47" s="1">
        <f t="shared" si="3"/>
        <v>1E-3</v>
      </c>
      <c r="F47" s="1" t="str">
        <f t="shared" si="4"/>
        <v>4年9ヵ月目</v>
      </c>
      <c r="G47" s="4">
        <f t="shared" si="5"/>
        <v>48631</v>
      </c>
      <c r="H47" s="4">
        <f t="shared" si="20"/>
        <v>0</v>
      </c>
      <c r="I47" s="4">
        <f t="shared" si="11"/>
        <v>3144</v>
      </c>
      <c r="J47" s="4">
        <f t="shared" si="14"/>
        <v>0</v>
      </c>
      <c r="K47" s="4">
        <f t="shared" si="12"/>
        <v>51775</v>
      </c>
      <c r="L47" s="4">
        <f t="shared" si="17"/>
        <v>18819617</v>
      </c>
      <c r="M47" s="4">
        <f t="shared" si="15"/>
        <v>0</v>
      </c>
      <c r="N47" s="4">
        <f t="shared" si="16"/>
        <v>7971432</v>
      </c>
      <c r="O47" s="4">
        <f t="shared" si="6"/>
        <v>51775</v>
      </c>
      <c r="P47" s="4">
        <f t="shared" si="21"/>
        <v>26791049</v>
      </c>
      <c r="R47" s="1">
        <f t="shared" si="13"/>
        <v>45</v>
      </c>
      <c r="S47" s="4">
        <f t="shared" ca="1" si="8"/>
        <v>0</v>
      </c>
    </row>
    <row r="48" spans="1:19" x14ac:dyDescent="0.4">
      <c r="A48" s="1">
        <f t="shared" si="18"/>
        <v>4</v>
      </c>
      <c r="B48" s="1">
        <f t="shared" si="19"/>
        <v>10</v>
      </c>
      <c r="C48" s="1" t="str">
        <f t="shared" si="1"/>
        <v>4_10</v>
      </c>
      <c r="D48" s="1">
        <f t="shared" si="2"/>
        <v>1.6666666666666666E-4</v>
      </c>
      <c r="E48" s="1">
        <f t="shared" si="3"/>
        <v>1E-3</v>
      </c>
      <c r="F48" s="1" t="str">
        <f t="shared" si="4"/>
        <v>4年10ヵ月目</v>
      </c>
      <c r="G48" s="4">
        <f t="shared" si="5"/>
        <v>48639</v>
      </c>
      <c r="H48" s="4">
        <f t="shared" si="20"/>
        <v>0</v>
      </c>
      <c r="I48" s="4">
        <f t="shared" si="11"/>
        <v>3136</v>
      </c>
      <c r="J48" s="4">
        <f t="shared" si="14"/>
        <v>0</v>
      </c>
      <c r="K48" s="4">
        <f t="shared" si="12"/>
        <v>51775</v>
      </c>
      <c r="L48" s="4">
        <f t="shared" si="17"/>
        <v>18770978</v>
      </c>
      <c r="M48" s="4">
        <f t="shared" si="15"/>
        <v>0</v>
      </c>
      <c r="N48" s="4">
        <f t="shared" si="16"/>
        <v>7971432</v>
      </c>
      <c r="O48" s="4">
        <f t="shared" si="6"/>
        <v>51775</v>
      </c>
      <c r="P48" s="4">
        <f t="shared" si="21"/>
        <v>26742410</v>
      </c>
      <c r="R48" s="1">
        <f t="shared" si="13"/>
        <v>46</v>
      </c>
      <c r="S48" s="4">
        <f t="shared" ca="1" si="8"/>
        <v>0</v>
      </c>
    </row>
    <row r="49" spans="1:19" x14ac:dyDescent="0.4">
      <c r="A49" s="1">
        <f t="shared" si="18"/>
        <v>4</v>
      </c>
      <c r="B49" s="1">
        <f t="shared" si="19"/>
        <v>11</v>
      </c>
      <c r="C49" s="1" t="str">
        <f t="shared" si="1"/>
        <v>4_11</v>
      </c>
      <c r="D49" s="1">
        <f t="shared" si="2"/>
        <v>1.6666666666666666E-4</v>
      </c>
      <c r="E49" s="1">
        <f t="shared" si="3"/>
        <v>1E-3</v>
      </c>
      <c r="F49" s="1" t="str">
        <f t="shared" si="4"/>
        <v>4年11ヵ月目</v>
      </c>
      <c r="G49" s="4">
        <f t="shared" si="5"/>
        <v>48647</v>
      </c>
      <c r="H49" s="4">
        <f t="shared" si="20"/>
        <v>0</v>
      </c>
      <c r="I49" s="4">
        <f t="shared" si="11"/>
        <v>3128</v>
      </c>
      <c r="J49" s="4">
        <f t="shared" si="14"/>
        <v>0</v>
      </c>
      <c r="K49" s="4">
        <f t="shared" si="12"/>
        <v>51775</v>
      </c>
      <c r="L49" s="4">
        <f t="shared" si="17"/>
        <v>18722331</v>
      </c>
      <c r="M49" s="4">
        <f t="shared" si="15"/>
        <v>0</v>
      </c>
      <c r="N49" s="4">
        <f t="shared" si="16"/>
        <v>7971432</v>
      </c>
      <c r="O49" s="4">
        <f t="shared" si="6"/>
        <v>51775</v>
      </c>
      <c r="P49" s="4">
        <f t="shared" si="21"/>
        <v>26693763</v>
      </c>
      <c r="R49" s="1">
        <f t="shared" si="13"/>
        <v>47</v>
      </c>
      <c r="S49" s="4">
        <f t="shared" ca="1" si="8"/>
        <v>0</v>
      </c>
    </row>
    <row r="50" spans="1:19" x14ac:dyDescent="0.4">
      <c r="A50" s="1">
        <f t="shared" si="18"/>
        <v>4</v>
      </c>
      <c r="B50" s="1">
        <f t="shared" si="19"/>
        <v>12</v>
      </c>
      <c r="C50" s="1" t="str">
        <f t="shared" si="1"/>
        <v>4_12</v>
      </c>
      <c r="D50" s="1">
        <f t="shared" si="2"/>
        <v>1.6666666666666666E-4</v>
      </c>
      <c r="E50" s="1">
        <f t="shared" si="3"/>
        <v>1E-3</v>
      </c>
      <c r="F50" s="1" t="str">
        <f t="shared" si="4"/>
        <v>4年12ヵ月目</v>
      </c>
      <c r="G50" s="4">
        <f t="shared" si="5"/>
        <v>48655</v>
      </c>
      <c r="H50" s="4">
        <f t="shared" si="20"/>
        <v>0</v>
      </c>
      <c r="I50" s="4">
        <f t="shared" si="11"/>
        <v>3120</v>
      </c>
      <c r="J50" s="4">
        <f t="shared" si="14"/>
        <v>0</v>
      </c>
      <c r="K50" s="4">
        <f t="shared" si="12"/>
        <v>51775</v>
      </c>
      <c r="L50" s="4">
        <f t="shared" si="17"/>
        <v>18673676</v>
      </c>
      <c r="M50" s="4">
        <f t="shared" si="15"/>
        <v>0</v>
      </c>
      <c r="N50" s="4">
        <f t="shared" si="16"/>
        <v>7971432</v>
      </c>
      <c r="O50" s="4">
        <f t="shared" si="6"/>
        <v>51775</v>
      </c>
      <c r="P50" s="4">
        <f t="shared" si="21"/>
        <v>26645108</v>
      </c>
      <c r="R50" s="1">
        <f t="shared" si="13"/>
        <v>48</v>
      </c>
      <c r="S50" s="4">
        <f t="shared" ca="1" si="8"/>
        <v>0</v>
      </c>
    </row>
    <row r="51" spans="1:19" x14ac:dyDescent="0.4">
      <c r="A51" s="1">
        <f t="shared" si="18"/>
        <v>5</v>
      </c>
      <c r="B51" s="1">
        <f t="shared" si="19"/>
        <v>1</v>
      </c>
      <c r="C51" s="1" t="str">
        <f t="shared" si="1"/>
        <v>5_1</v>
      </c>
      <c r="D51" s="1">
        <f t="shared" si="2"/>
        <v>1.6666666666666666E-4</v>
      </c>
      <c r="E51" s="1">
        <f t="shared" si="3"/>
        <v>1E-3</v>
      </c>
      <c r="F51" s="1" t="str">
        <f t="shared" si="4"/>
        <v>5年1ヵ月目</v>
      </c>
      <c r="G51" s="4">
        <f t="shared" si="5"/>
        <v>48663</v>
      </c>
      <c r="H51" s="4">
        <f t="shared" si="20"/>
        <v>0</v>
      </c>
      <c r="I51" s="4">
        <f t="shared" si="11"/>
        <v>3112</v>
      </c>
      <c r="J51" s="4">
        <f t="shared" si="14"/>
        <v>0</v>
      </c>
      <c r="K51" s="4">
        <f t="shared" si="12"/>
        <v>51775</v>
      </c>
      <c r="L51" s="4">
        <f t="shared" si="17"/>
        <v>18625013</v>
      </c>
      <c r="M51" s="4">
        <f t="shared" si="15"/>
        <v>0</v>
      </c>
      <c r="N51" s="4">
        <f t="shared" si="16"/>
        <v>7971432</v>
      </c>
      <c r="O51" s="4">
        <f t="shared" si="6"/>
        <v>51775</v>
      </c>
      <c r="P51" s="4">
        <f t="shared" si="21"/>
        <v>26596445</v>
      </c>
      <c r="R51" s="1">
        <f t="shared" si="13"/>
        <v>49</v>
      </c>
      <c r="S51" s="4">
        <f t="shared" ca="1" si="8"/>
        <v>0</v>
      </c>
    </row>
    <row r="52" spans="1:19" x14ac:dyDescent="0.4">
      <c r="A52" s="1">
        <f t="shared" si="18"/>
        <v>5</v>
      </c>
      <c r="B52" s="1">
        <f t="shared" si="19"/>
        <v>2</v>
      </c>
      <c r="C52" s="1" t="str">
        <f t="shared" si="1"/>
        <v>5_2</v>
      </c>
      <c r="D52" s="1">
        <f t="shared" si="2"/>
        <v>1.6666666666666666E-4</v>
      </c>
      <c r="E52" s="1">
        <f t="shared" si="3"/>
        <v>1E-3</v>
      </c>
      <c r="F52" s="1" t="str">
        <f t="shared" si="4"/>
        <v>5年2ヵ月目</v>
      </c>
      <c r="G52" s="4">
        <f t="shared" si="5"/>
        <v>48671</v>
      </c>
      <c r="H52" s="4">
        <f t="shared" si="20"/>
        <v>128571</v>
      </c>
      <c r="I52" s="4">
        <f t="shared" si="11"/>
        <v>3104</v>
      </c>
      <c r="J52" s="4">
        <f t="shared" si="14"/>
        <v>4617</v>
      </c>
      <c r="K52" s="4">
        <f t="shared" si="12"/>
        <v>51775</v>
      </c>
      <c r="L52" s="4">
        <f t="shared" si="17"/>
        <v>18576342</v>
      </c>
      <c r="M52" s="4">
        <f t="shared" si="15"/>
        <v>133188</v>
      </c>
      <c r="N52" s="4">
        <f t="shared" si="16"/>
        <v>7842861</v>
      </c>
      <c r="O52" s="4">
        <f t="shared" si="6"/>
        <v>184963</v>
      </c>
      <c r="P52" s="4">
        <f t="shared" si="21"/>
        <v>26419203</v>
      </c>
      <c r="R52" s="1">
        <f t="shared" si="13"/>
        <v>50</v>
      </c>
      <c r="S52" s="4">
        <f t="shared" ca="1" si="8"/>
        <v>0</v>
      </c>
    </row>
    <row r="53" spans="1:19" x14ac:dyDescent="0.4">
      <c r="A53" s="1">
        <f t="shared" si="18"/>
        <v>5</v>
      </c>
      <c r="B53" s="1">
        <f t="shared" si="19"/>
        <v>3</v>
      </c>
      <c r="C53" s="1" t="str">
        <f t="shared" si="1"/>
        <v>5_3</v>
      </c>
      <c r="D53" s="1">
        <f t="shared" si="2"/>
        <v>1.6666666666666666E-4</v>
      </c>
      <c r="E53" s="1">
        <f t="shared" si="3"/>
        <v>1E-3</v>
      </c>
      <c r="F53" s="1" t="str">
        <f t="shared" si="4"/>
        <v>5年3ヵ月目</v>
      </c>
      <c r="G53" s="4">
        <f t="shared" si="5"/>
        <v>48679</v>
      </c>
      <c r="H53" s="4">
        <f t="shared" si="20"/>
        <v>0</v>
      </c>
      <c r="I53" s="4">
        <f t="shared" si="11"/>
        <v>3096</v>
      </c>
      <c r="J53" s="4">
        <f t="shared" si="14"/>
        <v>0</v>
      </c>
      <c r="K53" s="4">
        <f t="shared" si="12"/>
        <v>51775</v>
      </c>
      <c r="L53" s="4">
        <f t="shared" si="17"/>
        <v>18527663</v>
      </c>
      <c r="M53" s="4">
        <f t="shared" si="15"/>
        <v>0</v>
      </c>
      <c r="N53" s="4">
        <f t="shared" si="16"/>
        <v>7842861</v>
      </c>
      <c r="O53" s="4">
        <f t="shared" si="6"/>
        <v>51775</v>
      </c>
      <c r="P53" s="4">
        <f t="shared" si="21"/>
        <v>26370524</v>
      </c>
    </row>
    <row r="54" spans="1:19" x14ac:dyDescent="0.4">
      <c r="A54" s="1">
        <f t="shared" si="18"/>
        <v>5</v>
      </c>
      <c r="B54" s="1">
        <f t="shared" si="19"/>
        <v>4</v>
      </c>
      <c r="C54" s="1" t="str">
        <f t="shared" si="1"/>
        <v>5_4</v>
      </c>
      <c r="D54" s="1">
        <f t="shared" si="2"/>
        <v>1.6666666666666666E-4</v>
      </c>
      <c r="E54" s="1">
        <f t="shared" si="3"/>
        <v>1E-3</v>
      </c>
      <c r="F54" s="1" t="str">
        <f t="shared" si="4"/>
        <v>5年4ヵ月目</v>
      </c>
      <c r="G54" s="4">
        <f t="shared" si="5"/>
        <v>48688</v>
      </c>
      <c r="H54" s="4">
        <f t="shared" si="20"/>
        <v>0</v>
      </c>
      <c r="I54" s="4">
        <f t="shared" si="11"/>
        <v>3087</v>
      </c>
      <c r="J54" s="4">
        <f t="shared" si="14"/>
        <v>0</v>
      </c>
      <c r="K54" s="4">
        <f t="shared" si="12"/>
        <v>51775</v>
      </c>
      <c r="L54" s="4">
        <f t="shared" si="17"/>
        <v>18478975</v>
      </c>
      <c r="M54" s="4">
        <f t="shared" si="15"/>
        <v>0</v>
      </c>
      <c r="N54" s="4">
        <f t="shared" si="16"/>
        <v>7842861</v>
      </c>
      <c r="O54" s="4">
        <f t="shared" si="6"/>
        <v>51775</v>
      </c>
      <c r="P54" s="4">
        <f t="shared" si="21"/>
        <v>26321836</v>
      </c>
    </row>
    <row r="55" spans="1:19" x14ac:dyDescent="0.4">
      <c r="A55" s="1">
        <f t="shared" si="18"/>
        <v>5</v>
      </c>
      <c r="B55" s="1">
        <f t="shared" si="19"/>
        <v>5</v>
      </c>
      <c r="C55" s="1" t="str">
        <f t="shared" si="1"/>
        <v>5_5</v>
      </c>
      <c r="D55" s="1">
        <f t="shared" si="2"/>
        <v>1.6666666666666666E-4</v>
      </c>
      <c r="E55" s="1">
        <f t="shared" si="3"/>
        <v>1E-3</v>
      </c>
      <c r="F55" s="1" t="str">
        <f t="shared" si="4"/>
        <v>5年5ヵ月目</v>
      </c>
      <c r="G55" s="4">
        <f t="shared" si="5"/>
        <v>48696</v>
      </c>
      <c r="H55" s="4">
        <f t="shared" si="20"/>
        <v>0</v>
      </c>
      <c r="I55" s="4">
        <f t="shared" si="11"/>
        <v>3079</v>
      </c>
      <c r="J55" s="4">
        <f t="shared" si="14"/>
        <v>0</v>
      </c>
      <c r="K55" s="4">
        <f t="shared" si="12"/>
        <v>51775</v>
      </c>
      <c r="L55" s="4">
        <f t="shared" si="17"/>
        <v>18430279</v>
      </c>
      <c r="M55" s="4">
        <f t="shared" si="15"/>
        <v>0</v>
      </c>
      <c r="N55" s="4">
        <f t="shared" si="16"/>
        <v>7842861</v>
      </c>
      <c r="O55" s="4">
        <f t="shared" si="6"/>
        <v>51775</v>
      </c>
      <c r="P55" s="4">
        <f t="shared" si="21"/>
        <v>26273140</v>
      </c>
    </row>
    <row r="56" spans="1:19" x14ac:dyDescent="0.4">
      <c r="A56" s="1">
        <f t="shared" si="18"/>
        <v>5</v>
      </c>
      <c r="B56" s="1">
        <f t="shared" si="19"/>
        <v>6</v>
      </c>
      <c r="C56" s="1" t="str">
        <f t="shared" si="1"/>
        <v>5_6</v>
      </c>
      <c r="D56" s="1">
        <f t="shared" si="2"/>
        <v>1.6666666666666666E-4</v>
      </c>
      <c r="E56" s="1">
        <f t="shared" si="3"/>
        <v>1E-3</v>
      </c>
      <c r="F56" s="1" t="str">
        <f t="shared" si="4"/>
        <v>5年6ヵ月目</v>
      </c>
      <c r="G56" s="4">
        <f t="shared" si="5"/>
        <v>48704</v>
      </c>
      <c r="H56" s="4">
        <f t="shared" si="20"/>
        <v>0</v>
      </c>
      <c r="I56" s="4">
        <f t="shared" si="11"/>
        <v>3071</v>
      </c>
      <c r="J56" s="4">
        <f t="shared" si="14"/>
        <v>0</v>
      </c>
      <c r="K56" s="4">
        <f t="shared" si="12"/>
        <v>51775</v>
      </c>
      <c r="L56" s="4">
        <f t="shared" si="17"/>
        <v>18381575</v>
      </c>
      <c r="M56" s="4">
        <f t="shared" si="15"/>
        <v>0</v>
      </c>
      <c r="N56" s="4">
        <f t="shared" si="16"/>
        <v>7842861</v>
      </c>
      <c r="O56" s="4">
        <f t="shared" si="6"/>
        <v>51775</v>
      </c>
      <c r="P56" s="4">
        <f t="shared" si="21"/>
        <v>26224436</v>
      </c>
    </row>
    <row r="57" spans="1:19" x14ac:dyDescent="0.4">
      <c r="A57" s="1">
        <f t="shared" si="18"/>
        <v>5</v>
      </c>
      <c r="B57" s="1">
        <f t="shared" si="19"/>
        <v>7</v>
      </c>
      <c r="C57" s="1" t="str">
        <f t="shared" si="1"/>
        <v>5_7</v>
      </c>
      <c r="D57" s="1">
        <f t="shared" si="2"/>
        <v>1.6666666666666666E-4</v>
      </c>
      <c r="E57" s="1">
        <f t="shared" si="3"/>
        <v>1E-3</v>
      </c>
      <c r="F57" s="1" t="str">
        <f t="shared" si="4"/>
        <v>5年7ヵ月目</v>
      </c>
      <c r="G57" s="4">
        <f t="shared" si="5"/>
        <v>48712</v>
      </c>
      <c r="H57" s="4">
        <f t="shared" si="20"/>
        <v>0</v>
      </c>
      <c r="I57" s="4">
        <f t="shared" si="11"/>
        <v>3063</v>
      </c>
      <c r="J57" s="4">
        <f t="shared" si="14"/>
        <v>0</v>
      </c>
      <c r="K57" s="4">
        <f t="shared" si="12"/>
        <v>51775</v>
      </c>
      <c r="L57" s="4">
        <f t="shared" si="17"/>
        <v>18332863</v>
      </c>
      <c r="M57" s="4">
        <f t="shared" si="15"/>
        <v>0</v>
      </c>
      <c r="N57" s="4">
        <f t="shared" si="16"/>
        <v>7842861</v>
      </c>
      <c r="O57" s="4">
        <f t="shared" si="6"/>
        <v>51775</v>
      </c>
      <c r="P57" s="4">
        <f t="shared" si="21"/>
        <v>26175724</v>
      </c>
    </row>
    <row r="58" spans="1:19" x14ac:dyDescent="0.4">
      <c r="A58" s="1">
        <f t="shared" si="18"/>
        <v>5</v>
      </c>
      <c r="B58" s="1">
        <f t="shared" si="19"/>
        <v>8</v>
      </c>
      <c r="C58" s="1" t="str">
        <f t="shared" si="1"/>
        <v>5_8</v>
      </c>
      <c r="D58" s="1">
        <f t="shared" si="2"/>
        <v>1.6666666666666666E-4</v>
      </c>
      <c r="E58" s="1">
        <f t="shared" si="3"/>
        <v>1E-3</v>
      </c>
      <c r="F58" s="1" t="str">
        <f t="shared" si="4"/>
        <v>5年8ヵ月目</v>
      </c>
      <c r="G58" s="4">
        <f t="shared" si="5"/>
        <v>48720</v>
      </c>
      <c r="H58" s="4">
        <f t="shared" si="20"/>
        <v>128571</v>
      </c>
      <c r="I58" s="4">
        <f t="shared" si="11"/>
        <v>3055</v>
      </c>
      <c r="J58" s="4">
        <f t="shared" si="14"/>
        <v>4617</v>
      </c>
      <c r="K58" s="4">
        <f t="shared" si="12"/>
        <v>51775</v>
      </c>
      <c r="L58" s="4">
        <f t="shared" si="17"/>
        <v>18284143</v>
      </c>
      <c r="M58" s="4">
        <f t="shared" si="15"/>
        <v>133188</v>
      </c>
      <c r="N58" s="4">
        <f t="shared" si="16"/>
        <v>7714290</v>
      </c>
      <c r="O58" s="4">
        <f t="shared" si="6"/>
        <v>184963</v>
      </c>
      <c r="P58" s="4">
        <f t="shared" si="21"/>
        <v>25998433</v>
      </c>
    </row>
    <row r="59" spans="1:19" x14ac:dyDescent="0.4">
      <c r="A59" s="1">
        <f t="shared" si="18"/>
        <v>5</v>
      </c>
      <c r="B59" s="1">
        <f t="shared" si="19"/>
        <v>9</v>
      </c>
      <c r="C59" s="1" t="str">
        <f t="shared" si="1"/>
        <v>5_9</v>
      </c>
      <c r="D59" s="1">
        <f t="shared" si="2"/>
        <v>1.6666666666666666E-4</v>
      </c>
      <c r="E59" s="1">
        <f t="shared" si="3"/>
        <v>1E-3</v>
      </c>
      <c r="F59" s="1" t="str">
        <f t="shared" si="4"/>
        <v>5年9ヵ月目</v>
      </c>
      <c r="G59" s="4">
        <f t="shared" si="5"/>
        <v>48728</v>
      </c>
      <c r="H59" s="4">
        <f t="shared" si="20"/>
        <v>0</v>
      </c>
      <c r="I59" s="4">
        <f t="shared" si="11"/>
        <v>3047</v>
      </c>
      <c r="J59" s="4">
        <f t="shared" si="14"/>
        <v>0</v>
      </c>
      <c r="K59" s="4">
        <f t="shared" si="12"/>
        <v>51775</v>
      </c>
      <c r="L59" s="4">
        <f t="shared" si="17"/>
        <v>18235415</v>
      </c>
      <c r="M59" s="4">
        <f t="shared" si="15"/>
        <v>0</v>
      </c>
      <c r="N59" s="4">
        <f t="shared" si="16"/>
        <v>7714290</v>
      </c>
      <c r="O59" s="4">
        <f t="shared" si="6"/>
        <v>51775</v>
      </c>
      <c r="P59" s="4">
        <f t="shared" si="21"/>
        <v>25949705</v>
      </c>
    </row>
    <row r="60" spans="1:19" x14ac:dyDescent="0.4">
      <c r="A60" s="1">
        <f t="shared" si="18"/>
        <v>5</v>
      </c>
      <c r="B60" s="1">
        <f t="shared" si="19"/>
        <v>10</v>
      </c>
      <c r="C60" s="1" t="str">
        <f t="shared" si="1"/>
        <v>5_10</v>
      </c>
      <c r="D60" s="1">
        <f t="shared" si="2"/>
        <v>1.6666666666666666E-4</v>
      </c>
      <c r="E60" s="1">
        <f t="shared" si="3"/>
        <v>1E-3</v>
      </c>
      <c r="F60" s="1" t="str">
        <f t="shared" si="4"/>
        <v>5年10ヵ月目</v>
      </c>
      <c r="G60" s="4">
        <f t="shared" si="5"/>
        <v>48736</v>
      </c>
      <c r="H60" s="4">
        <f t="shared" si="20"/>
        <v>0</v>
      </c>
      <c r="I60" s="4">
        <f t="shared" si="11"/>
        <v>3039</v>
      </c>
      <c r="J60" s="4">
        <f t="shared" si="14"/>
        <v>0</v>
      </c>
      <c r="K60" s="4">
        <f t="shared" si="12"/>
        <v>51775</v>
      </c>
      <c r="L60" s="4">
        <f t="shared" si="17"/>
        <v>18186679</v>
      </c>
      <c r="M60" s="4">
        <f t="shared" si="15"/>
        <v>0</v>
      </c>
      <c r="N60" s="4">
        <f t="shared" si="16"/>
        <v>7714290</v>
      </c>
      <c r="O60" s="4">
        <f t="shared" si="6"/>
        <v>51775</v>
      </c>
      <c r="P60" s="4">
        <f t="shared" si="21"/>
        <v>25900969</v>
      </c>
    </row>
    <row r="61" spans="1:19" x14ac:dyDescent="0.4">
      <c r="A61" s="1">
        <f t="shared" si="18"/>
        <v>5</v>
      </c>
      <c r="B61" s="1">
        <f t="shared" si="19"/>
        <v>11</v>
      </c>
      <c r="C61" s="1" t="str">
        <f t="shared" si="1"/>
        <v>5_11</v>
      </c>
      <c r="D61" s="1">
        <f t="shared" si="2"/>
        <v>1.6666666666666666E-4</v>
      </c>
      <c r="E61" s="1">
        <f t="shared" si="3"/>
        <v>1E-3</v>
      </c>
      <c r="F61" s="1" t="str">
        <f t="shared" si="4"/>
        <v>5年11ヵ月目</v>
      </c>
      <c r="G61" s="4">
        <f t="shared" si="5"/>
        <v>48744</v>
      </c>
      <c r="H61" s="4">
        <f t="shared" si="20"/>
        <v>0</v>
      </c>
      <c r="I61" s="4">
        <f t="shared" si="11"/>
        <v>3031</v>
      </c>
      <c r="J61" s="4">
        <f t="shared" si="14"/>
        <v>0</v>
      </c>
      <c r="K61" s="4">
        <f t="shared" si="12"/>
        <v>51775</v>
      </c>
      <c r="L61" s="4">
        <f t="shared" si="17"/>
        <v>18137935</v>
      </c>
      <c r="M61" s="4">
        <f t="shared" si="15"/>
        <v>0</v>
      </c>
      <c r="N61" s="4">
        <f t="shared" si="16"/>
        <v>7714290</v>
      </c>
      <c r="O61" s="4">
        <f t="shared" si="6"/>
        <v>51775</v>
      </c>
      <c r="P61" s="4">
        <f t="shared" si="21"/>
        <v>25852225</v>
      </c>
    </row>
    <row r="62" spans="1:19" x14ac:dyDescent="0.4">
      <c r="A62" s="1">
        <f t="shared" si="18"/>
        <v>5</v>
      </c>
      <c r="B62" s="1">
        <f t="shared" si="19"/>
        <v>12</v>
      </c>
      <c r="C62" s="1" t="str">
        <f t="shared" si="1"/>
        <v>5_12</v>
      </c>
      <c r="D62" s="1">
        <f t="shared" si="2"/>
        <v>1.6666666666666666E-4</v>
      </c>
      <c r="E62" s="1">
        <f t="shared" si="3"/>
        <v>1E-3</v>
      </c>
      <c r="F62" s="1" t="str">
        <f t="shared" si="4"/>
        <v>5年12ヵ月目</v>
      </c>
      <c r="G62" s="4">
        <f t="shared" si="5"/>
        <v>48753</v>
      </c>
      <c r="H62" s="4">
        <f t="shared" si="20"/>
        <v>0</v>
      </c>
      <c r="I62" s="4">
        <f t="shared" si="11"/>
        <v>3022</v>
      </c>
      <c r="J62" s="4">
        <f t="shared" si="14"/>
        <v>0</v>
      </c>
      <c r="K62" s="4">
        <f t="shared" si="12"/>
        <v>51775</v>
      </c>
      <c r="L62" s="4">
        <f t="shared" si="17"/>
        <v>18089182</v>
      </c>
      <c r="M62" s="4">
        <f t="shared" si="15"/>
        <v>0</v>
      </c>
      <c r="N62" s="4">
        <f t="shared" si="16"/>
        <v>7714290</v>
      </c>
      <c r="O62" s="4">
        <f t="shared" si="6"/>
        <v>51775</v>
      </c>
      <c r="P62" s="4">
        <f t="shared" si="21"/>
        <v>25803472</v>
      </c>
    </row>
    <row r="63" spans="1:19" x14ac:dyDescent="0.4">
      <c r="A63" s="1">
        <f t="shared" si="18"/>
        <v>6</v>
      </c>
      <c r="B63" s="1">
        <f t="shared" si="19"/>
        <v>1</v>
      </c>
      <c r="C63" s="1" t="str">
        <f t="shared" si="1"/>
        <v>6_1</v>
      </c>
      <c r="D63" s="1">
        <f t="shared" si="2"/>
        <v>2.5000000000000001E-4</v>
      </c>
      <c r="E63" s="1">
        <f t="shared" si="3"/>
        <v>1.5E-3</v>
      </c>
      <c r="F63" s="1" t="str">
        <f t="shared" si="4"/>
        <v>6年1ヵ月目</v>
      </c>
      <c r="G63" s="4">
        <f t="shared" si="5"/>
        <v>48155</v>
      </c>
      <c r="H63" s="4">
        <f t="shared" si="20"/>
        <v>0</v>
      </c>
      <c r="I63" s="4">
        <f t="shared" si="11"/>
        <v>4522</v>
      </c>
      <c r="J63" s="4">
        <f t="shared" si="14"/>
        <v>0</v>
      </c>
      <c r="K63" s="4">
        <f t="shared" si="12"/>
        <v>52677</v>
      </c>
      <c r="L63" s="4">
        <f t="shared" si="17"/>
        <v>18041027</v>
      </c>
      <c r="M63" s="4">
        <f t="shared" si="15"/>
        <v>0</v>
      </c>
      <c r="N63" s="4">
        <f t="shared" si="16"/>
        <v>7714290</v>
      </c>
      <c r="O63" s="4">
        <f t="shared" si="6"/>
        <v>52677</v>
      </c>
      <c r="P63" s="4">
        <f t="shared" si="21"/>
        <v>25755317</v>
      </c>
    </row>
    <row r="64" spans="1:19" x14ac:dyDescent="0.4">
      <c r="A64" s="1">
        <f t="shared" si="18"/>
        <v>6</v>
      </c>
      <c r="B64" s="1">
        <f t="shared" si="19"/>
        <v>2</v>
      </c>
      <c r="C64" s="1" t="str">
        <f t="shared" si="1"/>
        <v>6_2</v>
      </c>
      <c r="D64" s="1">
        <f t="shared" si="2"/>
        <v>2.5000000000000001E-4</v>
      </c>
      <c r="E64" s="1">
        <f t="shared" si="3"/>
        <v>1.5E-3</v>
      </c>
      <c r="F64" s="1" t="str">
        <f t="shared" si="4"/>
        <v>6年2ヵ月目</v>
      </c>
      <c r="G64" s="4">
        <f t="shared" si="5"/>
        <v>48167</v>
      </c>
      <c r="H64" s="4">
        <f t="shared" si="20"/>
        <v>128571</v>
      </c>
      <c r="I64" s="4">
        <f t="shared" si="11"/>
        <v>4510</v>
      </c>
      <c r="J64" s="4">
        <f t="shared" si="14"/>
        <v>6965</v>
      </c>
      <c r="K64" s="4">
        <f t="shared" si="12"/>
        <v>52677</v>
      </c>
      <c r="L64" s="4">
        <f t="shared" si="17"/>
        <v>17992860</v>
      </c>
      <c r="M64" s="4">
        <f t="shared" si="15"/>
        <v>135536</v>
      </c>
      <c r="N64" s="4">
        <f t="shared" si="16"/>
        <v>7585719</v>
      </c>
      <c r="O64" s="4">
        <f t="shared" si="6"/>
        <v>188213</v>
      </c>
      <c r="P64" s="4">
        <f t="shared" si="21"/>
        <v>25578579</v>
      </c>
    </row>
    <row r="65" spans="1:16" x14ac:dyDescent="0.4">
      <c r="A65" s="1">
        <f t="shared" si="18"/>
        <v>6</v>
      </c>
      <c r="B65" s="1">
        <f t="shared" si="19"/>
        <v>3</v>
      </c>
      <c r="C65" s="1" t="str">
        <f t="shared" si="1"/>
        <v>6_3</v>
      </c>
      <c r="D65" s="1">
        <f t="shared" si="2"/>
        <v>2.5000000000000001E-4</v>
      </c>
      <c r="E65" s="1">
        <f t="shared" si="3"/>
        <v>1.5E-3</v>
      </c>
      <c r="F65" s="1" t="str">
        <f t="shared" si="4"/>
        <v>6年3ヵ月目</v>
      </c>
      <c r="G65" s="4">
        <f t="shared" si="5"/>
        <v>48179</v>
      </c>
      <c r="H65" s="4">
        <f t="shared" si="20"/>
        <v>0</v>
      </c>
      <c r="I65" s="4">
        <f t="shared" si="11"/>
        <v>4498</v>
      </c>
      <c r="J65" s="4">
        <f t="shared" si="14"/>
        <v>0</v>
      </c>
      <c r="K65" s="4">
        <f t="shared" si="12"/>
        <v>52677</v>
      </c>
      <c r="L65" s="4">
        <f t="shared" si="17"/>
        <v>17944681</v>
      </c>
      <c r="M65" s="4">
        <f t="shared" si="15"/>
        <v>0</v>
      </c>
      <c r="N65" s="4">
        <f t="shared" si="16"/>
        <v>7585719</v>
      </c>
      <c r="O65" s="4">
        <f t="shared" si="6"/>
        <v>52677</v>
      </c>
      <c r="P65" s="4">
        <f t="shared" si="21"/>
        <v>25530400</v>
      </c>
    </row>
    <row r="66" spans="1:16" x14ac:dyDescent="0.4">
      <c r="A66" s="1">
        <f t="shared" si="18"/>
        <v>6</v>
      </c>
      <c r="B66" s="1">
        <f t="shared" si="19"/>
        <v>4</v>
      </c>
      <c r="C66" s="1" t="str">
        <f t="shared" si="1"/>
        <v>6_4</v>
      </c>
      <c r="D66" s="1">
        <f t="shared" si="2"/>
        <v>2.5000000000000001E-4</v>
      </c>
      <c r="E66" s="1">
        <f t="shared" si="3"/>
        <v>1.5E-3</v>
      </c>
      <c r="F66" s="1" t="str">
        <f t="shared" si="4"/>
        <v>6年4ヵ月目</v>
      </c>
      <c r="G66" s="4">
        <f t="shared" si="5"/>
        <v>48191</v>
      </c>
      <c r="H66" s="4">
        <f t="shared" si="20"/>
        <v>0</v>
      </c>
      <c r="I66" s="4">
        <f t="shared" si="11"/>
        <v>4486</v>
      </c>
      <c r="J66" s="4">
        <f t="shared" si="14"/>
        <v>0</v>
      </c>
      <c r="K66" s="4">
        <f t="shared" si="12"/>
        <v>52677</v>
      </c>
      <c r="L66" s="4">
        <f t="shared" si="17"/>
        <v>17896490</v>
      </c>
      <c r="M66" s="4">
        <f t="shared" si="15"/>
        <v>0</v>
      </c>
      <c r="N66" s="4">
        <f t="shared" si="16"/>
        <v>7585719</v>
      </c>
      <c r="O66" s="4">
        <f t="shared" si="6"/>
        <v>52677</v>
      </c>
      <c r="P66" s="4">
        <f t="shared" si="21"/>
        <v>25482209</v>
      </c>
    </row>
    <row r="67" spans="1:16" x14ac:dyDescent="0.4">
      <c r="A67" s="1">
        <f t="shared" si="18"/>
        <v>6</v>
      </c>
      <c r="B67" s="1">
        <f t="shared" si="19"/>
        <v>5</v>
      </c>
      <c r="C67" s="1" t="str">
        <f t="shared" si="1"/>
        <v>6_5</v>
      </c>
      <c r="D67" s="1">
        <f t="shared" si="2"/>
        <v>2.5000000000000001E-4</v>
      </c>
      <c r="E67" s="1">
        <f t="shared" si="3"/>
        <v>1.5E-3</v>
      </c>
      <c r="F67" s="1" t="str">
        <f t="shared" si="4"/>
        <v>6年5ヵ月目</v>
      </c>
      <c r="G67" s="4">
        <f t="shared" si="5"/>
        <v>48203</v>
      </c>
      <c r="H67" s="4">
        <f t="shared" si="20"/>
        <v>0</v>
      </c>
      <c r="I67" s="4">
        <f t="shared" si="11"/>
        <v>4474</v>
      </c>
      <c r="J67" s="4">
        <f t="shared" si="14"/>
        <v>0</v>
      </c>
      <c r="K67" s="4">
        <f t="shared" si="12"/>
        <v>52677</v>
      </c>
      <c r="L67" s="4">
        <f t="shared" si="17"/>
        <v>17848287</v>
      </c>
      <c r="M67" s="4">
        <f t="shared" si="15"/>
        <v>0</v>
      </c>
      <c r="N67" s="4">
        <f t="shared" si="16"/>
        <v>7585719</v>
      </c>
      <c r="O67" s="4">
        <f t="shared" si="6"/>
        <v>52677</v>
      </c>
      <c r="P67" s="4">
        <f t="shared" si="21"/>
        <v>25434006</v>
      </c>
    </row>
    <row r="68" spans="1:16" x14ac:dyDescent="0.4">
      <c r="A68" s="1">
        <f t="shared" si="18"/>
        <v>6</v>
      </c>
      <c r="B68" s="1">
        <f t="shared" si="19"/>
        <v>6</v>
      </c>
      <c r="C68" s="1" t="str">
        <f t="shared" ref="C68:C131" si="22">A68&amp;"_"&amp;B68</f>
        <v>6_6</v>
      </c>
      <c r="D68" s="1">
        <f t="shared" ref="D68:D131" si="23">IF(A68&lt;=$V$9,$AB$9,IF(A68&lt;=$V$10,$AB$10,IF(A68&lt;=$V$11,$AB$11,0)))</f>
        <v>2.5000000000000001E-4</v>
      </c>
      <c r="E68" s="1">
        <f t="shared" ref="E68:E131" si="24">IF($A68&lt;=$V$9,$AD$9,IF($A68&lt;=$V$10,$AD$10,IF($A68&lt;=$V$11,$AD$11,0)))</f>
        <v>1.5E-3</v>
      </c>
      <c r="F68" s="1" t="str">
        <f t="shared" ref="F68:F131" si="25">A68&amp;"年"&amp;B68&amp;"ヵ月目"</f>
        <v>6年6ヵ月目</v>
      </c>
      <c r="G68" s="4">
        <f t="shared" ref="G68:G131" si="26">IF(L67=0,
  0,
  IF($V$8="元利均等返済",
    IF(AND(A68=$V$7,B68=12),L67,K68-I68),
    IF(L67/ROUNDDOWN($Y$3/(12*$V$7),0)&lt;2,L67,ROUNDDOWN($Y$3/(12*$V$7),0))
  )
)</f>
        <v>48215</v>
      </c>
      <c r="H68" s="4">
        <f t="shared" si="20"/>
        <v>0</v>
      </c>
      <c r="I68" s="4">
        <f t="shared" si="11"/>
        <v>4462</v>
      </c>
      <c r="J68" s="4">
        <f t="shared" si="14"/>
        <v>0</v>
      </c>
      <c r="K68" s="4">
        <f t="shared" si="12"/>
        <v>52677</v>
      </c>
      <c r="L68" s="4">
        <f t="shared" si="17"/>
        <v>17800072</v>
      </c>
      <c r="M68" s="4">
        <f t="shared" si="15"/>
        <v>0</v>
      </c>
      <c r="N68" s="4">
        <f t="shared" si="16"/>
        <v>7585719</v>
      </c>
      <c r="O68" s="4">
        <f t="shared" ref="O68:O131" si="27">K68+M68</f>
        <v>52677</v>
      </c>
      <c r="P68" s="4">
        <f t="shared" si="21"/>
        <v>25385791</v>
      </c>
    </row>
    <row r="69" spans="1:16" x14ac:dyDescent="0.4">
      <c r="A69" s="1">
        <f t="shared" si="18"/>
        <v>6</v>
      </c>
      <c r="B69" s="1">
        <f t="shared" si="19"/>
        <v>7</v>
      </c>
      <c r="C69" s="1" t="str">
        <f t="shared" si="22"/>
        <v>6_7</v>
      </c>
      <c r="D69" s="1">
        <f t="shared" si="23"/>
        <v>2.5000000000000001E-4</v>
      </c>
      <c r="E69" s="1">
        <f t="shared" si="24"/>
        <v>1.5E-3</v>
      </c>
      <c r="F69" s="1" t="str">
        <f t="shared" si="25"/>
        <v>6年7ヵ月目</v>
      </c>
      <c r="G69" s="4">
        <f t="shared" si="26"/>
        <v>48227</v>
      </c>
      <c r="H69" s="4">
        <f t="shared" ref="H69:H132" si="28">IF(N68=0,
  0,
  IF(OR(B69=$Y$5,B69=$Y$6),
    IF(N68/ROUNDDOWN($Y$4/(2*$V$7),0)&lt;2,
      N68,ROUNDDOWN($Y$4/(2*$V$7),0)
    ),
    0
  )
)</f>
        <v>0</v>
      </c>
      <c r="I69" s="4">
        <f t="shared" ref="I69:I132" si="29">IF($V$8="元利均等返済",
ROUNDDOWN(L68*$D69,0),
ROUNDDOWN(P68*$D69,0)
)</f>
        <v>4450</v>
      </c>
      <c r="J69" s="4">
        <f t="shared" si="14"/>
        <v>0</v>
      </c>
      <c r="K69" s="4">
        <f t="shared" ref="K69:K132" si="30">IF(P68=0,
  0,
  IF($V$8="元利均等返済",
    IF(AND(A69=$V$7,B69=12),G69+I69,ROUND($Y$3*$D69*(1+$D69)^(12*$V$7)/((1+$D69)^(12*$V$7)-1),0)),
    IF(P68/ROUNDDOWN($Y$3/(12*$V$7),0)&lt;2,L68,ROUNDDOWN($Y$3/(12*$V$7),0))+ROUNDDOWN(P68*$D69,0)
  )
)</f>
        <v>52677</v>
      </c>
      <c r="L69" s="4">
        <f t="shared" ref="L69:L132" si="31">L68-G69</f>
        <v>17751845</v>
      </c>
      <c r="M69" s="4">
        <f t="shared" ref="M69:M132" si="32">IF(N68=0,
  0,
  IF(OR(B69=$Y$5,B69=$Y$6),
    IF($V$8="元利均等返済",
      ROUND($Y$4*$E69*(1+$E69)^(2*$V$7)/((1+$E69)^(2*$V$7)-1),0),
      IF(N68/ROUNDDOWN($Y$4/(2*$V$7),0)&lt;2,N68,ROUNDDOWN($Y$4/(2*$V$7),0))
    ),
    0
  )
)</f>
        <v>0</v>
      </c>
      <c r="N69" s="4">
        <f t="shared" si="16"/>
        <v>7585719</v>
      </c>
      <c r="O69" s="4">
        <f t="shared" si="27"/>
        <v>52677</v>
      </c>
      <c r="P69" s="4">
        <f t="shared" ref="P69:P132" si="33">P68-G69-H69</f>
        <v>25337564</v>
      </c>
    </row>
    <row r="70" spans="1:16" x14ac:dyDescent="0.4">
      <c r="A70" s="1">
        <f t="shared" si="18"/>
        <v>6</v>
      </c>
      <c r="B70" s="1">
        <f t="shared" si="19"/>
        <v>8</v>
      </c>
      <c r="C70" s="1" t="str">
        <f t="shared" si="22"/>
        <v>6_8</v>
      </c>
      <c r="D70" s="1">
        <f t="shared" si="23"/>
        <v>2.5000000000000001E-4</v>
      </c>
      <c r="E70" s="1">
        <f t="shared" si="24"/>
        <v>1.5E-3</v>
      </c>
      <c r="F70" s="1" t="str">
        <f t="shared" si="25"/>
        <v>6年8ヵ月目</v>
      </c>
      <c r="G70" s="4">
        <f t="shared" si="26"/>
        <v>48240</v>
      </c>
      <c r="H70" s="4">
        <f t="shared" si="28"/>
        <v>128571</v>
      </c>
      <c r="I70" s="4">
        <f t="shared" si="29"/>
        <v>4437</v>
      </c>
      <c r="J70" s="4">
        <f t="shared" ref="J70:J133" si="34">M70-H70</f>
        <v>6965</v>
      </c>
      <c r="K70" s="4">
        <f t="shared" si="30"/>
        <v>52677</v>
      </c>
      <c r="L70" s="4">
        <f t="shared" si="31"/>
        <v>17703605</v>
      </c>
      <c r="M70" s="4">
        <f t="shared" si="32"/>
        <v>135536</v>
      </c>
      <c r="N70" s="4">
        <f t="shared" ref="N70:N133" si="35">N69-H70</f>
        <v>7457148</v>
      </c>
      <c r="O70" s="4">
        <f t="shared" si="27"/>
        <v>188213</v>
      </c>
      <c r="P70" s="4">
        <f t="shared" si="33"/>
        <v>25160753</v>
      </c>
    </row>
    <row r="71" spans="1:16" x14ac:dyDescent="0.4">
      <c r="A71" s="1">
        <f t="shared" si="18"/>
        <v>6</v>
      </c>
      <c r="B71" s="1">
        <f t="shared" si="19"/>
        <v>9</v>
      </c>
      <c r="C71" s="1" t="str">
        <f t="shared" si="22"/>
        <v>6_9</v>
      </c>
      <c r="D71" s="1">
        <f t="shared" si="23"/>
        <v>2.5000000000000001E-4</v>
      </c>
      <c r="E71" s="1">
        <f t="shared" si="24"/>
        <v>1.5E-3</v>
      </c>
      <c r="F71" s="1" t="str">
        <f t="shared" si="25"/>
        <v>6年9ヵ月目</v>
      </c>
      <c r="G71" s="4">
        <f t="shared" si="26"/>
        <v>48252</v>
      </c>
      <c r="H71" s="4">
        <f t="shared" si="28"/>
        <v>0</v>
      </c>
      <c r="I71" s="4">
        <f t="shared" si="29"/>
        <v>4425</v>
      </c>
      <c r="J71" s="4">
        <f t="shared" si="34"/>
        <v>0</v>
      </c>
      <c r="K71" s="4">
        <f t="shared" si="30"/>
        <v>52677</v>
      </c>
      <c r="L71" s="4">
        <f t="shared" si="31"/>
        <v>17655353</v>
      </c>
      <c r="M71" s="4">
        <f t="shared" si="32"/>
        <v>0</v>
      </c>
      <c r="N71" s="4">
        <f t="shared" si="35"/>
        <v>7457148</v>
      </c>
      <c r="O71" s="4">
        <f t="shared" si="27"/>
        <v>52677</v>
      </c>
      <c r="P71" s="4">
        <f t="shared" si="33"/>
        <v>25112501</v>
      </c>
    </row>
    <row r="72" spans="1:16" x14ac:dyDescent="0.4">
      <c r="A72" s="1">
        <f t="shared" si="18"/>
        <v>6</v>
      </c>
      <c r="B72" s="1">
        <f t="shared" si="19"/>
        <v>10</v>
      </c>
      <c r="C72" s="1" t="str">
        <f t="shared" si="22"/>
        <v>6_10</v>
      </c>
      <c r="D72" s="1">
        <f t="shared" si="23"/>
        <v>2.5000000000000001E-4</v>
      </c>
      <c r="E72" s="1">
        <f t="shared" si="24"/>
        <v>1.5E-3</v>
      </c>
      <c r="F72" s="1" t="str">
        <f t="shared" si="25"/>
        <v>6年10ヵ月目</v>
      </c>
      <c r="G72" s="4">
        <f t="shared" si="26"/>
        <v>48264</v>
      </c>
      <c r="H72" s="4">
        <f t="shared" si="28"/>
        <v>0</v>
      </c>
      <c r="I72" s="4">
        <f t="shared" si="29"/>
        <v>4413</v>
      </c>
      <c r="J72" s="4">
        <f t="shared" si="34"/>
        <v>0</v>
      </c>
      <c r="K72" s="4">
        <f t="shared" si="30"/>
        <v>52677</v>
      </c>
      <c r="L72" s="4">
        <f t="shared" si="31"/>
        <v>17607089</v>
      </c>
      <c r="M72" s="4">
        <f t="shared" si="32"/>
        <v>0</v>
      </c>
      <c r="N72" s="4">
        <f t="shared" si="35"/>
        <v>7457148</v>
      </c>
      <c r="O72" s="4">
        <f t="shared" si="27"/>
        <v>52677</v>
      </c>
      <c r="P72" s="4">
        <f t="shared" si="33"/>
        <v>25064237</v>
      </c>
    </row>
    <row r="73" spans="1:16" x14ac:dyDescent="0.4">
      <c r="A73" s="1">
        <f t="shared" si="18"/>
        <v>6</v>
      </c>
      <c r="B73" s="1">
        <f t="shared" si="19"/>
        <v>11</v>
      </c>
      <c r="C73" s="1" t="str">
        <f t="shared" si="22"/>
        <v>6_11</v>
      </c>
      <c r="D73" s="1">
        <f t="shared" si="23"/>
        <v>2.5000000000000001E-4</v>
      </c>
      <c r="E73" s="1">
        <f t="shared" si="24"/>
        <v>1.5E-3</v>
      </c>
      <c r="F73" s="1" t="str">
        <f t="shared" si="25"/>
        <v>6年11ヵ月目</v>
      </c>
      <c r="G73" s="4">
        <f t="shared" si="26"/>
        <v>48276</v>
      </c>
      <c r="H73" s="4">
        <f t="shared" si="28"/>
        <v>0</v>
      </c>
      <c r="I73" s="4">
        <f t="shared" si="29"/>
        <v>4401</v>
      </c>
      <c r="J73" s="4">
        <f t="shared" si="34"/>
        <v>0</v>
      </c>
      <c r="K73" s="4">
        <f t="shared" si="30"/>
        <v>52677</v>
      </c>
      <c r="L73" s="4">
        <f t="shared" si="31"/>
        <v>17558813</v>
      </c>
      <c r="M73" s="4">
        <f t="shared" si="32"/>
        <v>0</v>
      </c>
      <c r="N73" s="4">
        <f t="shared" si="35"/>
        <v>7457148</v>
      </c>
      <c r="O73" s="4">
        <f t="shared" si="27"/>
        <v>52677</v>
      </c>
      <c r="P73" s="4">
        <f t="shared" si="33"/>
        <v>25015961</v>
      </c>
    </row>
    <row r="74" spans="1:16" x14ac:dyDescent="0.4">
      <c r="A74" s="1">
        <f t="shared" si="18"/>
        <v>6</v>
      </c>
      <c r="B74" s="1">
        <f t="shared" si="19"/>
        <v>12</v>
      </c>
      <c r="C74" s="1" t="str">
        <f t="shared" si="22"/>
        <v>6_12</v>
      </c>
      <c r="D74" s="1">
        <f t="shared" si="23"/>
        <v>2.5000000000000001E-4</v>
      </c>
      <c r="E74" s="1">
        <f t="shared" si="24"/>
        <v>1.5E-3</v>
      </c>
      <c r="F74" s="1" t="str">
        <f t="shared" si="25"/>
        <v>6年12ヵ月目</v>
      </c>
      <c r="G74" s="4">
        <f t="shared" si="26"/>
        <v>48288</v>
      </c>
      <c r="H74" s="4">
        <f t="shared" si="28"/>
        <v>0</v>
      </c>
      <c r="I74" s="4">
        <f t="shared" si="29"/>
        <v>4389</v>
      </c>
      <c r="J74" s="4">
        <f t="shared" si="34"/>
        <v>0</v>
      </c>
      <c r="K74" s="4">
        <f t="shared" si="30"/>
        <v>52677</v>
      </c>
      <c r="L74" s="4">
        <f t="shared" si="31"/>
        <v>17510525</v>
      </c>
      <c r="M74" s="4">
        <f t="shared" si="32"/>
        <v>0</v>
      </c>
      <c r="N74" s="4">
        <f t="shared" si="35"/>
        <v>7457148</v>
      </c>
      <c r="O74" s="4">
        <f t="shared" si="27"/>
        <v>52677</v>
      </c>
      <c r="P74" s="4">
        <f t="shared" si="33"/>
        <v>24967673</v>
      </c>
    </row>
    <row r="75" spans="1:16" x14ac:dyDescent="0.4">
      <c r="A75" s="1">
        <f t="shared" si="18"/>
        <v>7</v>
      </c>
      <c r="B75" s="1">
        <f t="shared" si="19"/>
        <v>1</v>
      </c>
      <c r="C75" s="1" t="str">
        <f t="shared" si="22"/>
        <v>7_1</v>
      </c>
      <c r="D75" s="1">
        <f t="shared" si="23"/>
        <v>2.5000000000000001E-4</v>
      </c>
      <c r="E75" s="1">
        <f t="shared" si="24"/>
        <v>1.5E-3</v>
      </c>
      <c r="F75" s="1" t="str">
        <f t="shared" si="25"/>
        <v>7年1ヵ月目</v>
      </c>
      <c r="G75" s="4">
        <f t="shared" si="26"/>
        <v>48300</v>
      </c>
      <c r="H75" s="4">
        <f t="shared" si="28"/>
        <v>0</v>
      </c>
      <c r="I75" s="4">
        <f t="shared" si="29"/>
        <v>4377</v>
      </c>
      <c r="J75" s="4">
        <f t="shared" si="34"/>
        <v>0</v>
      </c>
      <c r="K75" s="4">
        <f t="shared" si="30"/>
        <v>52677</v>
      </c>
      <c r="L75" s="4">
        <f t="shared" si="31"/>
        <v>17462225</v>
      </c>
      <c r="M75" s="4">
        <f t="shared" si="32"/>
        <v>0</v>
      </c>
      <c r="N75" s="4">
        <f t="shared" si="35"/>
        <v>7457148</v>
      </c>
      <c r="O75" s="4">
        <f t="shared" si="27"/>
        <v>52677</v>
      </c>
      <c r="P75" s="4">
        <f t="shared" si="33"/>
        <v>24919373</v>
      </c>
    </row>
    <row r="76" spans="1:16" x14ac:dyDescent="0.4">
      <c r="A76" s="1">
        <f t="shared" si="18"/>
        <v>7</v>
      </c>
      <c r="B76" s="1">
        <f t="shared" si="19"/>
        <v>2</v>
      </c>
      <c r="C76" s="1" t="str">
        <f t="shared" si="22"/>
        <v>7_2</v>
      </c>
      <c r="D76" s="1">
        <f t="shared" si="23"/>
        <v>2.5000000000000001E-4</v>
      </c>
      <c r="E76" s="1">
        <f t="shared" si="24"/>
        <v>1.5E-3</v>
      </c>
      <c r="F76" s="1" t="str">
        <f t="shared" si="25"/>
        <v>7年2ヵ月目</v>
      </c>
      <c r="G76" s="4">
        <f t="shared" si="26"/>
        <v>48312</v>
      </c>
      <c r="H76" s="4">
        <f t="shared" si="28"/>
        <v>128571</v>
      </c>
      <c r="I76" s="4">
        <f t="shared" si="29"/>
        <v>4365</v>
      </c>
      <c r="J76" s="4">
        <f t="shared" si="34"/>
        <v>6965</v>
      </c>
      <c r="K76" s="4">
        <f t="shared" si="30"/>
        <v>52677</v>
      </c>
      <c r="L76" s="4">
        <f t="shared" si="31"/>
        <v>17413913</v>
      </c>
      <c r="M76" s="4">
        <f t="shared" si="32"/>
        <v>135536</v>
      </c>
      <c r="N76" s="4">
        <f t="shared" si="35"/>
        <v>7328577</v>
      </c>
      <c r="O76" s="4">
        <f t="shared" si="27"/>
        <v>188213</v>
      </c>
      <c r="P76" s="4">
        <f t="shared" si="33"/>
        <v>24742490</v>
      </c>
    </row>
    <row r="77" spans="1:16" x14ac:dyDescent="0.4">
      <c r="A77" s="1">
        <f t="shared" si="18"/>
        <v>7</v>
      </c>
      <c r="B77" s="1">
        <f t="shared" si="19"/>
        <v>3</v>
      </c>
      <c r="C77" s="1" t="str">
        <f t="shared" si="22"/>
        <v>7_3</v>
      </c>
      <c r="D77" s="1">
        <f t="shared" si="23"/>
        <v>2.5000000000000001E-4</v>
      </c>
      <c r="E77" s="1">
        <f t="shared" si="24"/>
        <v>1.5E-3</v>
      </c>
      <c r="F77" s="1" t="str">
        <f t="shared" si="25"/>
        <v>7年3ヵ月目</v>
      </c>
      <c r="G77" s="4">
        <f t="shared" si="26"/>
        <v>48324</v>
      </c>
      <c r="H77" s="4">
        <f t="shared" si="28"/>
        <v>0</v>
      </c>
      <c r="I77" s="4">
        <f t="shared" si="29"/>
        <v>4353</v>
      </c>
      <c r="J77" s="4">
        <f t="shared" si="34"/>
        <v>0</v>
      </c>
      <c r="K77" s="4">
        <f t="shared" si="30"/>
        <v>52677</v>
      </c>
      <c r="L77" s="4">
        <f t="shared" si="31"/>
        <v>17365589</v>
      </c>
      <c r="M77" s="4">
        <f t="shared" si="32"/>
        <v>0</v>
      </c>
      <c r="N77" s="4">
        <f t="shared" si="35"/>
        <v>7328577</v>
      </c>
      <c r="O77" s="4">
        <f t="shared" si="27"/>
        <v>52677</v>
      </c>
      <c r="P77" s="4">
        <f t="shared" si="33"/>
        <v>24694166</v>
      </c>
    </row>
    <row r="78" spans="1:16" x14ac:dyDescent="0.4">
      <c r="A78" s="1">
        <f t="shared" si="18"/>
        <v>7</v>
      </c>
      <c r="B78" s="1">
        <f t="shared" si="19"/>
        <v>4</v>
      </c>
      <c r="C78" s="1" t="str">
        <f t="shared" si="22"/>
        <v>7_4</v>
      </c>
      <c r="D78" s="1">
        <f t="shared" si="23"/>
        <v>2.5000000000000001E-4</v>
      </c>
      <c r="E78" s="1">
        <f t="shared" si="24"/>
        <v>1.5E-3</v>
      </c>
      <c r="F78" s="1" t="str">
        <f t="shared" si="25"/>
        <v>7年4ヵ月目</v>
      </c>
      <c r="G78" s="4">
        <f t="shared" si="26"/>
        <v>48336</v>
      </c>
      <c r="H78" s="4">
        <f t="shared" si="28"/>
        <v>0</v>
      </c>
      <c r="I78" s="4">
        <f t="shared" si="29"/>
        <v>4341</v>
      </c>
      <c r="J78" s="4">
        <f t="shared" si="34"/>
        <v>0</v>
      </c>
      <c r="K78" s="4">
        <f t="shared" si="30"/>
        <v>52677</v>
      </c>
      <c r="L78" s="4">
        <f t="shared" si="31"/>
        <v>17317253</v>
      </c>
      <c r="M78" s="4">
        <f t="shared" si="32"/>
        <v>0</v>
      </c>
      <c r="N78" s="4">
        <f t="shared" si="35"/>
        <v>7328577</v>
      </c>
      <c r="O78" s="4">
        <f t="shared" si="27"/>
        <v>52677</v>
      </c>
      <c r="P78" s="4">
        <f t="shared" si="33"/>
        <v>24645830</v>
      </c>
    </row>
    <row r="79" spans="1:16" x14ac:dyDescent="0.4">
      <c r="A79" s="1">
        <f t="shared" si="18"/>
        <v>7</v>
      </c>
      <c r="B79" s="1">
        <f t="shared" si="19"/>
        <v>5</v>
      </c>
      <c r="C79" s="1" t="str">
        <f t="shared" si="22"/>
        <v>7_5</v>
      </c>
      <c r="D79" s="1">
        <f t="shared" si="23"/>
        <v>2.5000000000000001E-4</v>
      </c>
      <c r="E79" s="1">
        <f t="shared" si="24"/>
        <v>1.5E-3</v>
      </c>
      <c r="F79" s="1" t="str">
        <f t="shared" si="25"/>
        <v>7年5ヵ月目</v>
      </c>
      <c r="G79" s="4">
        <f t="shared" si="26"/>
        <v>48348</v>
      </c>
      <c r="H79" s="4">
        <f t="shared" si="28"/>
        <v>0</v>
      </c>
      <c r="I79" s="4">
        <f t="shared" si="29"/>
        <v>4329</v>
      </c>
      <c r="J79" s="4">
        <f t="shared" si="34"/>
        <v>0</v>
      </c>
      <c r="K79" s="4">
        <f t="shared" si="30"/>
        <v>52677</v>
      </c>
      <c r="L79" s="4">
        <f t="shared" si="31"/>
        <v>17268905</v>
      </c>
      <c r="M79" s="4">
        <f t="shared" si="32"/>
        <v>0</v>
      </c>
      <c r="N79" s="4">
        <f t="shared" si="35"/>
        <v>7328577</v>
      </c>
      <c r="O79" s="4">
        <f t="shared" si="27"/>
        <v>52677</v>
      </c>
      <c r="P79" s="4">
        <f t="shared" si="33"/>
        <v>24597482</v>
      </c>
    </row>
    <row r="80" spans="1:16" x14ac:dyDescent="0.4">
      <c r="A80" s="1">
        <f t="shared" ref="A80:A123" si="36">IF(B79=12,A79+1,A79)</f>
        <v>7</v>
      </c>
      <c r="B80" s="1">
        <f t="shared" ref="B80:B123" si="37">IF(B79=12,1,B79+1)</f>
        <v>6</v>
      </c>
      <c r="C80" s="1" t="str">
        <f t="shared" si="22"/>
        <v>7_6</v>
      </c>
      <c r="D80" s="1">
        <f t="shared" si="23"/>
        <v>2.5000000000000001E-4</v>
      </c>
      <c r="E80" s="1">
        <f t="shared" si="24"/>
        <v>1.5E-3</v>
      </c>
      <c r="F80" s="1" t="str">
        <f t="shared" si="25"/>
        <v>7年6ヵ月目</v>
      </c>
      <c r="G80" s="4">
        <f t="shared" si="26"/>
        <v>48360</v>
      </c>
      <c r="H80" s="4">
        <f t="shared" si="28"/>
        <v>0</v>
      </c>
      <c r="I80" s="4">
        <f t="shared" si="29"/>
        <v>4317</v>
      </c>
      <c r="J80" s="4">
        <f t="shared" si="34"/>
        <v>0</v>
      </c>
      <c r="K80" s="4">
        <f t="shared" si="30"/>
        <v>52677</v>
      </c>
      <c r="L80" s="4">
        <f t="shared" si="31"/>
        <v>17220545</v>
      </c>
      <c r="M80" s="4">
        <f t="shared" si="32"/>
        <v>0</v>
      </c>
      <c r="N80" s="4">
        <f t="shared" si="35"/>
        <v>7328577</v>
      </c>
      <c r="O80" s="4">
        <f t="shared" si="27"/>
        <v>52677</v>
      </c>
      <c r="P80" s="4">
        <f t="shared" si="33"/>
        <v>24549122</v>
      </c>
    </row>
    <row r="81" spans="1:16" x14ac:dyDescent="0.4">
      <c r="A81" s="1">
        <f t="shared" si="36"/>
        <v>7</v>
      </c>
      <c r="B81" s="1">
        <f t="shared" si="37"/>
        <v>7</v>
      </c>
      <c r="C81" s="1" t="str">
        <f t="shared" si="22"/>
        <v>7_7</v>
      </c>
      <c r="D81" s="1">
        <f t="shared" si="23"/>
        <v>2.5000000000000001E-4</v>
      </c>
      <c r="E81" s="1">
        <f t="shared" si="24"/>
        <v>1.5E-3</v>
      </c>
      <c r="F81" s="1" t="str">
        <f t="shared" si="25"/>
        <v>7年7ヵ月目</v>
      </c>
      <c r="G81" s="4">
        <f t="shared" si="26"/>
        <v>48372</v>
      </c>
      <c r="H81" s="4">
        <f t="shared" si="28"/>
        <v>0</v>
      </c>
      <c r="I81" s="4">
        <f t="shared" si="29"/>
        <v>4305</v>
      </c>
      <c r="J81" s="4">
        <f t="shared" si="34"/>
        <v>0</v>
      </c>
      <c r="K81" s="4">
        <f t="shared" si="30"/>
        <v>52677</v>
      </c>
      <c r="L81" s="4">
        <f t="shared" si="31"/>
        <v>17172173</v>
      </c>
      <c r="M81" s="4">
        <f t="shared" si="32"/>
        <v>0</v>
      </c>
      <c r="N81" s="4">
        <f t="shared" si="35"/>
        <v>7328577</v>
      </c>
      <c r="O81" s="4">
        <f t="shared" si="27"/>
        <v>52677</v>
      </c>
      <c r="P81" s="4">
        <f t="shared" si="33"/>
        <v>24500750</v>
      </c>
    </row>
    <row r="82" spans="1:16" x14ac:dyDescent="0.4">
      <c r="A82" s="1">
        <f t="shared" si="36"/>
        <v>7</v>
      </c>
      <c r="B82" s="1">
        <f t="shared" si="37"/>
        <v>8</v>
      </c>
      <c r="C82" s="1" t="str">
        <f t="shared" si="22"/>
        <v>7_8</v>
      </c>
      <c r="D82" s="1">
        <f t="shared" si="23"/>
        <v>2.5000000000000001E-4</v>
      </c>
      <c r="E82" s="1">
        <f t="shared" si="24"/>
        <v>1.5E-3</v>
      </c>
      <c r="F82" s="1" t="str">
        <f t="shared" si="25"/>
        <v>7年8ヵ月目</v>
      </c>
      <c r="G82" s="4">
        <f t="shared" si="26"/>
        <v>48384</v>
      </c>
      <c r="H82" s="4">
        <f t="shared" si="28"/>
        <v>128571</v>
      </c>
      <c r="I82" s="4">
        <f t="shared" si="29"/>
        <v>4293</v>
      </c>
      <c r="J82" s="4">
        <f t="shared" si="34"/>
        <v>6965</v>
      </c>
      <c r="K82" s="4">
        <f t="shared" si="30"/>
        <v>52677</v>
      </c>
      <c r="L82" s="4">
        <f t="shared" si="31"/>
        <v>17123789</v>
      </c>
      <c r="M82" s="4">
        <f t="shared" si="32"/>
        <v>135536</v>
      </c>
      <c r="N82" s="4">
        <f t="shared" si="35"/>
        <v>7200006</v>
      </c>
      <c r="O82" s="4">
        <f t="shared" si="27"/>
        <v>188213</v>
      </c>
      <c r="P82" s="4">
        <f t="shared" si="33"/>
        <v>24323795</v>
      </c>
    </row>
    <row r="83" spans="1:16" x14ac:dyDescent="0.4">
      <c r="A83" s="1">
        <f t="shared" si="36"/>
        <v>7</v>
      </c>
      <c r="B83" s="1">
        <f t="shared" si="37"/>
        <v>9</v>
      </c>
      <c r="C83" s="1" t="str">
        <f t="shared" si="22"/>
        <v>7_9</v>
      </c>
      <c r="D83" s="1">
        <f t="shared" si="23"/>
        <v>2.5000000000000001E-4</v>
      </c>
      <c r="E83" s="1">
        <f t="shared" si="24"/>
        <v>1.5E-3</v>
      </c>
      <c r="F83" s="1" t="str">
        <f t="shared" si="25"/>
        <v>7年9ヵ月目</v>
      </c>
      <c r="G83" s="4">
        <f t="shared" si="26"/>
        <v>48397</v>
      </c>
      <c r="H83" s="4">
        <f t="shared" si="28"/>
        <v>0</v>
      </c>
      <c r="I83" s="4">
        <f t="shared" si="29"/>
        <v>4280</v>
      </c>
      <c r="J83" s="4">
        <f t="shared" si="34"/>
        <v>0</v>
      </c>
      <c r="K83" s="4">
        <f t="shared" si="30"/>
        <v>52677</v>
      </c>
      <c r="L83" s="4">
        <f t="shared" si="31"/>
        <v>17075392</v>
      </c>
      <c r="M83" s="4">
        <f t="shared" si="32"/>
        <v>0</v>
      </c>
      <c r="N83" s="4">
        <f t="shared" si="35"/>
        <v>7200006</v>
      </c>
      <c r="O83" s="4">
        <f t="shared" si="27"/>
        <v>52677</v>
      </c>
      <c r="P83" s="4">
        <f t="shared" si="33"/>
        <v>24275398</v>
      </c>
    </row>
    <row r="84" spans="1:16" x14ac:dyDescent="0.4">
      <c r="A84" s="1">
        <f t="shared" si="36"/>
        <v>7</v>
      </c>
      <c r="B84" s="1">
        <f t="shared" si="37"/>
        <v>10</v>
      </c>
      <c r="C84" s="1" t="str">
        <f t="shared" si="22"/>
        <v>7_10</v>
      </c>
      <c r="D84" s="1">
        <f t="shared" si="23"/>
        <v>2.5000000000000001E-4</v>
      </c>
      <c r="E84" s="1">
        <f t="shared" si="24"/>
        <v>1.5E-3</v>
      </c>
      <c r="F84" s="1" t="str">
        <f t="shared" si="25"/>
        <v>7年10ヵ月目</v>
      </c>
      <c r="G84" s="4">
        <f t="shared" si="26"/>
        <v>48409</v>
      </c>
      <c r="H84" s="4">
        <f t="shared" si="28"/>
        <v>0</v>
      </c>
      <c r="I84" s="4">
        <f t="shared" si="29"/>
        <v>4268</v>
      </c>
      <c r="J84" s="4">
        <f t="shared" si="34"/>
        <v>0</v>
      </c>
      <c r="K84" s="4">
        <f t="shared" si="30"/>
        <v>52677</v>
      </c>
      <c r="L84" s="4">
        <f t="shared" si="31"/>
        <v>17026983</v>
      </c>
      <c r="M84" s="4">
        <f t="shared" si="32"/>
        <v>0</v>
      </c>
      <c r="N84" s="4">
        <f t="shared" si="35"/>
        <v>7200006</v>
      </c>
      <c r="O84" s="4">
        <f t="shared" si="27"/>
        <v>52677</v>
      </c>
      <c r="P84" s="4">
        <f t="shared" si="33"/>
        <v>24226989</v>
      </c>
    </row>
    <row r="85" spans="1:16" x14ac:dyDescent="0.4">
      <c r="A85" s="1">
        <f t="shared" si="36"/>
        <v>7</v>
      </c>
      <c r="B85" s="1">
        <f t="shared" si="37"/>
        <v>11</v>
      </c>
      <c r="C85" s="1" t="str">
        <f t="shared" si="22"/>
        <v>7_11</v>
      </c>
      <c r="D85" s="1">
        <f t="shared" si="23"/>
        <v>2.5000000000000001E-4</v>
      </c>
      <c r="E85" s="1">
        <f t="shared" si="24"/>
        <v>1.5E-3</v>
      </c>
      <c r="F85" s="1" t="str">
        <f t="shared" si="25"/>
        <v>7年11ヵ月目</v>
      </c>
      <c r="G85" s="4">
        <f t="shared" si="26"/>
        <v>48421</v>
      </c>
      <c r="H85" s="4">
        <f t="shared" si="28"/>
        <v>0</v>
      </c>
      <c r="I85" s="4">
        <f t="shared" si="29"/>
        <v>4256</v>
      </c>
      <c r="J85" s="4">
        <f t="shared" si="34"/>
        <v>0</v>
      </c>
      <c r="K85" s="4">
        <f t="shared" si="30"/>
        <v>52677</v>
      </c>
      <c r="L85" s="4">
        <f t="shared" si="31"/>
        <v>16978562</v>
      </c>
      <c r="M85" s="4">
        <f t="shared" si="32"/>
        <v>0</v>
      </c>
      <c r="N85" s="4">
        <f t="shared" si="35"/>
        <v>7200006</v>
      </c>
      <c r="O85" s="4">
        <f t="shared" si="27"/>
        <v>52677</v>
      </c>
      <c r="P85" s="4">
        <f t="shared" si="33"/>
        <v>24178568</v>
      </c>
    </row>
    <row r="86" spans="1:16" x14ac:dyDescent="0.4">
      <c r="A86" s="1">
        <f t="shared" si="36"/>
        <v>7</v>
      </c>
      <c r="B86" s="1">
        <f t="shared" si="37"/>
        <v>12</v>
      </c>
      <c r="C86" s="1" t="str">
        <f t="shared" si="22"/>
        <v>7_12</v>
      </c>
      <c r="D86" s="1">
        <f t="shared" si="23"/>
        <v>2.5000000000000001E-4</v>
      </c>
      <c r="E86" s="1">
        <f t="shared" si="24"/>
        <v>1.5E-3</v>
      </c>
      <c r="F86" s="1" t="str">
        <f t="shared" si="25"/>
        <v>7年12ヵ月目</v>
      </c>
      <c r="G86" s="4">
        <f t="shared" si="26"/>
        <v>48433</v>
      </c>
      <c r="H86" s="4">
        <f t="shared" si="28"/>
        <v>0</v>
      </c>
      <c r="I86" s="4">
        <f t="shared" si="29"/>
        <v>4244</v>
      </c>
      <c r="J86" s="4">
        <f t="shared" si="34"/>
        <v>0</v>
      </c>
      <c r="K86" s="4">
        <f t="shared" si="30"/>
        <v>52677</v>
      </c>
      <c r="L86" s="4">
        <f t="shared" si="31"/>
        <v>16930129</v>
      </c>
      <c r="M86" s="4">
        <f t="shared" si="32"/>
        <v>0</v>
      </c>
      <c r="N86" s="4">
        <f t="shared" si="35"/>
        <v>7200006</v>
      </c>
      <c r="O86" s="4">
        <f t="shared" si="27"/>
        <v>52677</v>
      </c>
      <c r="P86" s="4">
        <f t="shared" si="33"/>
        <v>24130135</v>
      </c>
    </row>
    <row r="87" spans="1:16" x14ac:dyDescent="0.4">
      <c r="A87" s="1">
        <f t="shared" si="36"/>
        <v>8</v>
      </c>
      <c r="B87" s="1">
        <f t="shared" si="37"/>
        <v>1</v>
      </c>
      <c r="C87" s="1" t="str">
        <f t="shared" si="22"/>
        <v>8_1</v>
      </c>
      <c r="D87" s="1">
        <f t="shared" si="23"/>
        <v>2.5000000000000001E-4</v>
      </c>
      <c r="E87" s="1">
        <f t="shared" si="24"/>
        <v>1.5E-3</v>
      </c>
      <c r="F87" s="1" t="str">
        <f t="shared" si="25"/>
        <v>8年1ヵ月目</v>
      </c>
      <c r="G87" s="4">
        <f t="shared" si="26"/>
        <v>48445</v>
      </c>
      <c r="H87" s="4">
        <f t="shared" si="28"/>
        <v>0</v>
      </c>
      <c r="I87" s="4">
        <f t="shared" si="29"/>
        <v>4232</v>
      </c>
      <c r="J87" s="4">
        <f t="shared" si="34"/>
        <v>0</v>
      </c>
      <c r="K87" s="4">
        <f t="shared" si="30"/>
        <v>52677</v>
      </c>
      <c r="L87" s="4">
        <f t="shared" si="31"/>
        <v>16881684</v>
      </c>
      <c r="M87" s="4">
        <f t="shared" si="32"/>
        <v>0</v>
      </c>
      <c r="N87" s="4">
        <f t="shared" si="35"/>
        <v>7200006</v>
      </c>
      <c r="O87" s="4">
        <f t="shared" si="27"/>
        <v>52677</v>
      </c>
      <c r="P87" s="4">
        <f t="shared" si="33"/>
        <v>24081690</v>
      </c>
    </row>
    <row r="88" spans="1:16" x14ac:dyDescent="0.4">
      <c r="A88" s="1">
        <f t="shared" si="36"/>
        <v>8</v>
      </c>
      <c r="B88" s="1">
        <f t="shared" si="37"/>
        <v>2</v>
      </c>
      <c r="C88" s="1" t="str">
        <f t="shared" si="22"/>
        <v>8_2</v>
      </c>
      <c r="D88" s="1">
        <f t="shared" si="23"/>
        <v>2.5000000000000001E-4</v>
      </c>
      <c r="E88" s="1">
        <f t="shared" si="24"/>
        <v>1.5E-3</v>
      </c>
      <c r="F88" s="1" t="str">
        <f t="shared" si="25"/>
        <v>8年2ヵ月目</v>
      </c>
      <c r="G88" s="4">
        <f t="shared" si="26"/>
        <v>48457</v>
      </c>
      <c r="H88" s="4">
        <f t="shared" si="28"/>
        <v>128571</v>
      </c>
      <c r="I88" s="4">
        <f t="shared" si="29"/>
        <v>4220</v>
      </c>
      <c r="J88" s="4">
        <f t="shared" si="34"/>
        <v>6965</v>
      </c>
      <c r="K88" s="4">
        <f t="shared" si="30"/>
        <v>52677</v>
      </c>
      <c r="L88" s="4">
        <f t="shared" si="31"/>
        <v>16833227</v>
      </c>
      <c r="M88" s="4">
        <f t="shared" si="32"/>
        <v>135536</v>
      </c>
      <c r="N88" s="4">
        <f t="shared" si="35"/>
        <v>7071435</v>
      </c>
      <c r="O88" s="4">
        <f t="shared" si="27"/>
        <v>188213</v>
      </c>
      <c r="P88" s="4">
        <f t="shared" si="33"/>
        <v>23904662</v>
      </c>
    </row>
    <row r="89" spans="1:16" x14ac:dyDescent="0.4">
      <c r="A89" s="1">
        <f t="shared" si="36"/>
        <v>8</v>
      </c>
      <c r="B89" s="1">
        <f t="shared" si="37"/>
        <v>3</v>
      </c>
      <c r="C89" s="1" t="str">
        <f t="shared" si="22"/>
        <v>8_3</v>
      </c>
      <c r="D89" s="1">
        <f t="shared" si="23"/>
        <v>2.5000000000000001E-4</v>
      </c>
      <c r="E89" s="1">
        <f t="shared" si="24"/>
        <v>1.5E-3</v>
      </c>
      <c r="F89" s="1" t="str">
        <f t="shared" si="25"/>
        <v>8年3ヵ月目</v>
      </c>
      <c r="G89" s="4">
        <f t="shared" si="26"/>
        <v>48469</v>
      </c>
      <c r="H89" s="4">
        <f t="shared" si="28"/>
        <v>0</v>
      </c>
      <c r="I89" s="4">
        <f t="shared" si="29"/>
        <v>4208</v>
      </c>
      <c r="J89" s="4">
        <f t="shared" si="34"/>
        <v>0</v>
      </c>
      <c r="K89" s="4">
        <f t="shared" si="30"/>
        <v>52677</v>
      </c>
      <c r="L89" s="4">
        <f t="shared" si="31"/>
        <v>16784758</v>
      </c>
      <c r="M89" s="4">
        <f t="shared" si="32"/>
        <v>0</v>
      </c>
      <c r="N89" s="4">
        <f t="shared" si="35"/>
        <v>7071435</v>
      </c>
      <c r="O89" s="4">
        <f t="shared" si="27"/>
        <v>52677</v>
      </c>
      <c r="P89" s="4">
        <f t="shared" si="33"/>
        <v>23856193</v>
      </c>
    </row>
    <row r="90" spans="1:16" x14ac:dyDescent="0.4">
      <c r="A90" s="1">
        <f t="shared" si="36"/>
        <v>8</v>
      </c>
      <c r="B90" s="1">
        <f t="shared" si="37"/>
        <v>4</v>
      </c>
      <c r="C90" s="1" t="str">
        <f t="shared" si="22"/>
        <v>8_4</v>
      </c>
      <c r="D90" s="1">
        <f t="shared" si="23"/>
        <v>2.5000000000000001E-4</v>
      </c>
      <c r="E90" s="1">
        <f t="shared" si="24"/>
        <v>1.5E-3</v>
      </c>
      <c r="F90" s="1" t="str">
        <f t="shared" si="25"/>
        <v>8年4ヵ月目</v>
      </c>
      <c r="G90" s="4">
        <f t="shared" si="26"/>
        <v>48481</v>
      </c>
      <c r="H90" s="4">
        <f t="shared" si="28"/>
        <v>0</v>
      </c>
      <c r="I90" s="4">
        <f t="shared" si="29"/>
        <v>4196</v>
      </c>
      <c r="J90" s="4">
        <f t="shared" si="34"/>
        <v>0</v>
      </c>
      <c r="K90" s="4">
        <f t="shared" si="30"/>
        <v>52677</v>
      </c>
      <c r="L90" s="4">
        <f t="shared" si="31"/>
        <v>16736277</v>
      </c>
      <c r="M90" s="4">
        <f t="shared" si="32"/>
        <v>0</v>
      </c>
      <c r="N90" s="4">
        <f t="shared" si="35"/>
        <v>7071435</v>
      </c>
      <c r="O90" s="4">
        <f t="shared" si="27"/>
        <v>52677</v>
      </c>
      <c r="P90" s="4">
        <f t="shared" si="33"/>
        <v>23807712</v>
      </c>
    </row>
    <row r="91" spans="1:16" x14ac:dyDescent="0.4">
      <c r="A91" s="1">
        <f t="shared" si="36"/>
        <v>8</v>
      </c>
      <c r="B91" s="1">
        <f t="shared" si="37"/>
        <v>5</v>
      </c>
      <c r="C91" s="1" t="str">
        <f t="shared" si="22"/>
        <v>8_5</v>
      </c>
      <c r="D91" s="1">
        <f t="shared" si="23"/>
        <v>2.5000000000000001E-4</v>
      </c>
      <c r="E91" s="1">
        <f t="shared" si="24"/>
        <v>1.5E-3</v>
      </c>
      <c r="F91" s="1" t="str">
        <f t="shared" si="25"/>
        <v>8年5ヵ月目</v>
      </c>
      <c r="G91" s="4">
        <f t="shared" si="26"/>
        <v>48493</v>
      </c>
      <c r="H91" s="4">
        <f t="shared" si="28"/>
        <v>0</v>
      </c>
      <c r="I91" s="4">
        <f t="shared" si="29"/>
        <v>4184</v>
      </c>
      <c r="J91" s="4">
        <f t="shared" si="34"/>
        <v>0</v>
      </c>
      <c r="K91" s="4">
        <f t="shared" si="30"/>
        <v>52677</v>
      </c>
      <c r="L91" s="4">
        <f t="shared" si="31"/>
        <v>16687784</v>
      </c>
      <c r="M91" s="4">
        <f t="shared" si="32"/>
        <v>0</v>
      </c>
      <c r="N91" s="4">
        <f t="shared" si="35"/>
        <v>7071435</v>
      </c>
      <c r="O91" s="4">
        <f t="shared" si="27"/>
        <v>52677</v>
      </c>
      <c r="P91" s="4">
        <f t="shared" si="33"/>
        <v>23759219</v>
      </c>
    </row>
    <row r="92" spans="1:16" x14ac:dyDescent="0.4">
      <c r="A92" s="1">
        <f t="shared" si="36"/>
        <v>8</v>
      </c>
      <c r="B92" s="1">
        <f t="shared" si="37"/>
        <v>6</v>
      </c>
      <c r="C92" s="1" t="str">
        <f t="shared" si="22"/>
        <v>8_6</v>
      </c>
      <c r="D92" s="1">
        <f t="shared" si="23"/>
        <v>2.5000000000000001E-4</v>
      </c>
      <c r="E92" s="1">
        <f t="shared" si="24"/>
        <v>1.5E-3</v>
      </c>
      <c r="F92" s="1" t="str">
        <f t="shared" si="25"/>
        <v>8年6ヵ月目</v>
      </c>
      <c r="G92" s="4">
        <f t="shared" si="26"/>
        <v>48506</v>
      </c>
      <c r="H92" s="4">
        <f t="shared" si="28"/>
        <v>0</v>
      </c>
      <c r="I92" s="4">
        <f t="shared" si="29"/>
        <v>4171</v>
      </c>
      <c r="J92" s="4">
        <f t="shared" si="34"/>
        <v>0</v>
      </c>
      <c r="K92" s="4">
        <f t="shared" si="30"/>
        <v>52677</v>
      </c>
      <c r="L92" s="4">
        <f t="shared" si="31"/>
        <v>16639278</v>
      </c>
      <c r="M92" s="4">
        <f t="shared" si="32"/>
        <v>0</v>
      </c>
      <c r="N92" s="4">
        <f t="shared" si="35"/>
        <v>7071435</v>
      </c>
      <c r="O92" s="4">
        <f t="shared" si="27"/>
        <v>52677</v>
      </c>
      <c r="P92" s="4">
        <f t="shared" si="33"/>
        <v>23710713</v>
      </c>
    </row>
    <row r="93" spans="1:16" x14ac:dyDescent="0.4">
      <c r="A93" s="1">
        <f t="shared" si="36"/>
        <v>8</v>
      </c>
      <c r="B93" s="1">
        <f t="shared" si="37"/>
        <v>7</v>
      </c>
      <c r="C93" s="1" t="str">
        <f t="shared" si="22"/>
        <v>8_7</v>
      </c>
      <c r="D93" s="1">
        <f t="shared" si="23"/>
        <v>2.5000000000000001E-4</v>
      </c>
      <c r="E93" s="1">
        <f t="shared" si="24"/>
        <v>1.5E-3</v>
      </c>
      <c r="F93" s="1" t="str">
        <f t="shared" si="25"/>
        <v>8年7ヵ月目</v>
      </c>
      <c r="G93" s="4">
        <f t="shared" si="26"/>
        <v>48518</v>
      </c>
      <c r="H93" s="4">
        <f t="shared" si="28"/>
        <v>0</v>
      </c>
      <c r="I93" s="4">
        <f t="shared" si="29"/>
        <v>4159</v>
      </c>
      <c r="J93" s="4">
        <f t="shared" si="34"/>
        <v>0</v>
      </c>
      <c r="K93" s="4">
        <f t="shared" si="30"/>
        <v>52677</v>
      </c>
      <c r="L93" s="4">
        <f t="shared" si="31"/>
        <v>16590760</v>
      </c>
      <c r="M93" s="4">
        <f t="shared" si="32"/>
        <v>0</v>
      </c>
      <c r="N93" s="4">
        <f t="shared" si="35"/>
        <v>7071435</v>
      </c>
      <c r="O93" s="4">
        <f t="shared" si="27"/>
        <v>52677</v>
      </c>
      <c r="P93" s="4">
        <f t="shared" si="33"/>
        <v>23662195</v>
      </c>
    </row>
    <row r="94" spans="1:16" x14ac:dyDescent="0.4">
      <c r="A94" s="1">
        <f t="shared" si="36"/>
        <v>8</v>
      </c>
      <c r="B94" s="1">
        <f t="shared" si="37"/>
        <v>8</v>
      </c>
      <c r="C94" s="1" t="str">
        <f t="shared" si="22"/>
        <v>8_8</v>
      </c>
      <c r="D94" s="1">
        <f t="shared" si="23"/>
        <v>2.5000000000000001E-4</v>
      </c>
      <c r="E94" s="1">
        <f t="shared" si="24"/>
        <v>1.5E-3</v>
      </c>
      <c r="F94" s="1" t="str">
        <f t="shared" si="25"/>
        <v>8年8ヵ月目</v>
      </c>
      <c r="G94" s="4">
        <f t="shared" si="26"/>
        <v>48530</v>
      </c>
      <c r="H94" s="4">
        <f t="shared" si="28"/>
        <v>128571</v>
      </c>
      <c r="I94" s="4">
        <f t="shared" si="29"/>
        <v>4147</v>
      </c>
      <c r="J94" s="4">
        <f t="shared" si="34"/>
        <v>6965</v>
      </c>
      <c r="K94" s="4">
        <f t="shared" si="30"/>
        <v>52677</v>
      </c>
      <c r="L94" s="4">
        <f t="shared" si="31"/>
        <v>16542230</v>
      </c>
      <c r="M94" s="4">
        <f t="shared" si="32"/>
        <v>135536</v>
      </c>
      <c r="N94" s="4">
        <f t="shared" si="35"/>
        <v>6942864</v>
      </c>
      <c r="O94" s="4">
        <f t="shared" si="27"/>
        <v>188213</v>
      </c>
      <c r="P94" s="4">
        <f t="shared" si="33"/>
        <v>23485094</v>
      </c>
    </row>
    <row r="95" spans="1:16" x14ac:dyDescent="0.4">
      <c r="A95" s="1">
        <f t="shared" si="36"/>
        <v>8</v>
      </c>
      <c r="B95" s="1">
        <f t="shared" si="37"/>
        <v>9</v>
      </c>
      <c r="C95" s="1" t="str">
        <f t="shared" si="22"/>
        <v>8_9</v>
      </c>
      <c r="D95" s="1">
        <f t="shared" si="23"/>
        <v>2.5000000000000001E-4</v>
      </c>
      <c r="E95" s="1">
        <f t="shared" si="24"/>
        <v>1.5E-3</v>
      </c>
      <c r="F95" s="1" t="str">
        <f t="shared" si="25"/>
        <v>8年9ヵ月目</v>
      </c>
      <c r="G95" s="4">
        <f t="shared" si="26"/>
        <v>48542</v>
      </c>
      <c r="H95" s="4">
        <f t="shared" si="28"/>
        <v>0</v>
      </c>
      <c r="I95" s="4">
        <f t="shared" si="29"/>
        <v>4135</v>
      </c>
      <c r="J95" s="4">
        <f t="shared" si="34"/>
        <v>0</v>
      </c>
      <c r="K95" s="4">
        <f t="shared" si="30"/>
        <v>52677</v>
      </c>
      <c r="L95" s="4">
        <f t="shared" si="31"/>
        <v>16493688</v>
      </c>
      <c r="M95" s="4">
        <f t="shared" si="32"/>
        <v>0</v>
      </c>
      <c r="N95" s="4">
        <f t="shared" si="35"/>
        <v>6942864</v>
      </c>
      <c r="O95" s="4">
        <f t="shared" si="27"/>
        <v>52677</v>
      </c>
      <c r="P95" s="4">
        <f t="shared" si="33"/>
        <v>23436552</v>
      </c>
    </row>
    <row r="96" spans="1:16" x14ac:dyDescent="0.4">
      <c r="A96" s="1">
        <f t="shared" si="36"/>
        <v>8</v>
      </c>
      <c r="B96" s="1">
        <f t="shared" si="37"/>
        <v>10</v>
      </c>
      <c r="C96" s="1" t="str">
        <f t="shared" si="22"/>
        <v>8_10</v>
      </c>
      <c r="D96" s="1">
        <f t="shared" si="23"/>
        <v>2.5000000000000001E-4</v>
      </c>
      <c r="E96" s="1">
        <f t="shared" si="24"/>
        <v>1.5E-3</v>
      </c>
      <c r="F96" s="1" t="str">
        <f t="shared" si="25"/>
        <v>8年10ヵ月目</v>
      </c>
      <c r="G96" s="4">
        <f t="shared" si="26"/>
        <v>48554</v>
      </c>
      <c r="H96" s="4">
        <f t="shared" si="28"/>
        <v>0</v>
      </c>
      <c r="I96" s="4">
        <f t="shared" si="29"/>
        <v>4123</v>
      </c>
      <c r="J96" s="4">
        <f t="shared" si="34"/>
        <v>0</v>
      </c>
      <c r="K96" s="4">
        <f t="shared" si="30"/>
        <v>52677</v>
      </c>
      <c r="L96" s="4">
        <f t="shared" si="31"/>
        <v>16445134</v>
      </c>
      <c r="M96" s="4">
        <f t="shared" si="32"/>
        <v>0</v>
      </c>
      <c r="N96" s="4">
        <f t="shared" si="35"/>
        <v>6942864</v>
      </c>
      <c r="O96" s="4">
        <f t="shared" si="27"/>
        <v>52677</v>
      </c>
      <c r="P96" s="4">
        <f t="shared" si="33"/>
        <v>23387998</v>
      </c>
    </row>
    <row r="97" spans="1:16" x14ac:dyDescent="0.4">
      <c r="A97" s="1">
        <f t="shared" si="36"/>
        <v>8</v>
      </c>
      <c r="B97" s="1">
        <f t="shared" si="37"/>
        <v>11</v>
      </c>
      <c r="C97" s="1" t="str">
        <f t="shared" si="22"/>
        <v>8_11</v>
      </c>
      <c r="D97" s="1">
        <f t="shared" si="23"/>
        <v>2.5000000000000001E-4</v>
      </c>
      <c r="E97" s="1">
        <f t="shared" si="24"/>
        <v>1.5E-3</v>
      </c>
      <c r="F97" s="1" t="str">
        <f t="shared" si="25"/>
        <v>8年11ヵ月目</v>
      </c>
      <c r="G97" s="4">
        <f t="shared" si="26"/>
        <v>48566</v>
      </c>
      <c r="H97" s="4">
        <f t="shared" si="28"/>
        <v>0</v>
      </c>
      <c r="I97" s="4">
        <f t="shared" si="29"/>
        <v>4111</v>
      </c>
      <c r="J97" s="4">
        <f t="shared" si="34"/>
        <v>0</v>
      </c>
      <c r="K97" s="4">
        <f t="shared" si="30"/>
        <v>52677</v>
      </c>
      <c r="L97" s="4">
        <f t="shared" si="31"/>
        <v>16396568</v>
      </c>
      <c r="M97" s="4">
        <f t="shared" si="32"/>
        <v>0</v>
      </c>
      <c r="N97" s="4">
        <f t="shared" si="35"/>
        <v>6942864</v>
      </c>
      <c r="O97" s="4">
        <f t="shared" si="27"/>
        <v>52677</v>
      </c>
      <c r="P97" s="4">
        <f t="shared" si="33"/>
        <v>23339432</v>
      </c>
    </row>
    <row r="98" spans="1:16" x14ac:dyDescent="0.4">
      <c r="A98" s="1">
        <f t="shared" si="36"/>
        <v>8</v>
      </c>
      <c r="B98" s="1">
        <f t="shared" si="37"/>
        <v>12</v>
      </c>
      <c r="C98" s="1" t="str">
        <f t="shared" si="22"/>
        <v>8_12</v>
      </c>
      <c r="D98" s="1">
        <f t="shared" si="23"/>
        <v>2.5000000000000001E-4</v>
      </c>
      <c r="E98" s="1">
        <f t="shared" si="24"/>
        <v>1.5E-3</v>
      </c>
      <c r="F98" s="1" t="str">
        <f t="shared" si="25"/>
        <v>8年12ヵ月目</v>
      </c>
      <c r="G98" s="4">
        <f t="shared" si="26"/>
        <v>48578</v>
      </c>
      <c r="H98" s="4">
        <f t="shared" si="28"/>
        <v>0</v>
      </c>
      <c r="I98" s="4">
        <f t="shared" si="29"/>
        <v>4099</v>
      </c>
      <c r="J98" s="4">
        <f t="shared" si="34"/>
        <v>0</v>
      </c>
      <c r="K98" s="4">
        <f t="shared" si="30"/>
        <v>52677</v>
      </c>
      <c r="L98" s="4">
        <f t="shared" si="31"/>
        <v>16347990</v>
      </c>
      <c r="M98" s="4">
        <f t="shared" si="32"/>
        <v>0</v>
      </c>
      <c r="N98" s="4">
        <f t="shared" si="35"/>
        <v>6942864</v>
      </c>
      <c r="O98" s="4">
        <f t="shared" si="27"/>
        <v>52677</v>
      </c>
      <c r="P98" s="4">
        <f t="shared" si="33"/>
        <v>23290854</v>
      </c>
    </row>
    <row r="99" spans="1:16" x14ac:dyDescent="0.4">
      <c r="A99" s="1">
        <f t="shared" si="36"/>
        <v>9</v>
      </c>
      <c r="B99" s="1">
        <f t="shared" si="37"/>
        <v>1</v>
      </c>
      <c r="C99" s="1" t="str">
        <f t="shared" si="22"/>
        <v>9_1</v>
      </c>
      <c r="D99" s="1">
        <f t="shared" si="23"/>
        <v>2.5000000000000001E-4</v>
      </c>
      <c r="E99" s="1">
        <f t="shared" si="24"/>
        <v>1.5E-3</v>
      </c>
      <c r="F99" s="1" t="str">
        <f t="shared" si="25"/>
        <v>9年1ヵ月目</v>
      </c>
      <c r="G99" s="4">
        <f t="shared" si="26"/>
        <v>48591</v>
      </c>
      <c r="H99" s="4">
        <f t="shared" si="28"/>
        <v>0</v>
      </c>
      <c r="I99" s="4">
        <f t="shared" si="29"/>
        <v>4086</v>
      </c>
      <c r="J99" s="4">
        <f t="shared" si="34"/>
        <v>0</v>
      </c>
      <c r="K99" s="4">
        <f t="shared" si="30"/>
        <v>52677</v>
      </c>
      <c r="L99" s="4">
        <f t="shared" si="31"/>
        <v>16299399</v>
      </c>
      <c r="M99" s="4">
        <f t="shared" si="32"/>
        <v>0</v>
      </c>
      <c r="N99" s="4">
        <f t="shared" si="35"/>
        <v>6942864</v>
      </c>
      <c r="O99" s="4">
        <f t="shared" si="27"/>
        <v>52677</v>
      </c>
      <c r="P99" s="4">
        <f t="shared" si="33"/>
        <v>23242263</v>
      </c>
    </row>
    <row r="100" spans="1:16" x14ac:dyDescent="0.4">
      <c r="A100" s="1">
        <f t="shared" si="36"/>
        <v>9</v>
      </c>
      <c r="B100" s="1">
        <f t="shared" si="37"/>
        <v>2</v>
      </c>
      <c r="C100" s="1" t="str">
        <f t="shared" si="22"/>
        <v>9_2</v>
      </c>
      <c r="D100" s="1">
        <f t="shared" si="23"/>
        <v>2.5000000000000001E-4</v>
      </c>
      <c r="E100" s="1">
        <f t="shared" si="24"/>
        <v>1.5E-3</v>
      </c>
      <c r="F100" s="1" t="str">
        <f t="shared" si="25"/>
        <v>9年2ヵ月目</v>
      </c>
      <c r="G100" s="4">
        <f t="shared" si="26"/>
        <v>48603</v>
      </c>
      <c r="H100" s="4">
        <f t="shared" si="28"/>
        <v>128571</v>
      </c>
      <c r="I100" s="4">
        <f t="shared" si="29"/>
        <v>4074</v>
      </c>
      <c r="J100" s="4">
        <f t="shared" si="34"/>
        <v>6965</v>
      </c>
      <c r="K100" s="4">
        <f t="shared" si="30"/>
        <v>52677</v>
      </c>
      <c r="L100" s="4">
        <f t="shared" si="31"/>
        <v>16250796</v>
      </c>
      <c r="M100" s="4">
        <f t="shared" si="32"/>
        <v>135536</v>
      </c>
      <c r="N100" s="4">
        <f t="shared" si="35"/>
        <v>6814293</v>
      </c>
      <c r="O100" s="4">
        <f t="shared" si="27"/>
        <v>188213</v>
      </c>
      <c r="P100" s="4">
        <f t="shared" si="33"/>
        <v>23065089</v>
      </c>
    </row>
    <row r="101" spans="1:16" x14ac:dyDescent="0.4">
      <c r="A101" s="1">
        <f t="shared" si="36"/>
        <v>9</v>
      </c>
      <c r="B101" s="1">
        <f t="shared" si="37"/>
        <v>3</v>
      </c>
      <c r="C101" s="1" t="str">
        <f t="shared" si="22"/>
        <v>9_3</v>
      </c>
      <c r="D101" s="1">
        <f t="shared" si="23"/>
        <v>2.5000000000000001E-4</v>
      </c>
      <c r="E101" s="1">
        <f t="shared" si="24"/>
        <v>1.5E-3</v>
      </c>
      <c r="F101" s="1" t="str">
        <f t="shared" si="25"/>
        <v>9年3ヵ月目</v>
      </c>
      <c r="G101" s="4">
        <f t="shared" si="26"/>
        <v>48615</v>
      </c>
      <c r="H101" s="4">
        <f t="shared" si="28"/>
        <v>0</v>
      </c>
      <c r="I101" s="4">
        <f t="shared" si="29"/>
        <v>4062</v>
      </c>
      <c r="J101" s="4">
        <f t="shared" si="34"/>
        <v>0</v>
      </c>
      <c r="K101" s="4">
        <f t="shared" si="30"/>
        <v>52677</v>
      </c>
      <c r="L101" s="4">
        <f t="shared" si="31"/>
        <v>16202181</v>
      </c>
      <c r="M101" s="4">
        <f t="shared" si="32"/>
        <v>0</v>
      </c>
      <c r="N101" s="4">
        <f t="shared" si="35"/>
        <v>6814293</v>
      </c>
      <c r="O101" s="4">
        <f t="shared" si="27"/>
        <v>52677</v>
      </c>
      <c r="P101" s="4">
        <f t="shared" si="33"/>
        <v>23016474</v>
      </c>
    </row>
    <row r="102" spans="1:16" x14ac:dyDescent="0.4">
      <c r="A102" s="1">
        <f t="shared" si="36"/>
        <v>9</v>
      </c>
      <c r="B102" s="1">
        <f t="shared" si="37"/>
        <v>4</v>
      </c>
      <c r="C102" s="1" t="str">
        <f t="shared" si="22"/>
        <v>9_4</v>
      </c>
      <c r="D102" s="1">
        <f t="shared" si="23"/>
        <v>2.5000000000000001E-4</v>
      </c>
      <c r="E102" s="1">
        <f t="shared" si="24"/>
        <v>1.5E-3</v>
      </c>
      <c r="F102" s="1" t="str">
        <f t="shared" si="25"/>
        <v>9年4ヵ月目</v>
      </c>
      <c r="G102" s="4">
        <f t="shared" si="26"/>
        <v>48627</v>
      </c>
      <c r="H102" s="4">
        <f t="shared" si="28"/>
        <v>0</v>
      </c>
      <c r="I102" s="4">
        <f t="shared" si="29"/>
        <v>4050</v>
      </c>
      <c r="J102" s="4">
        <f t="shared" si="34"/>
        <v>0</v>
      </c>
      <c r="K102" s="4">
        <f t="shared" si="30"/>
        <v>52677</v>
      </c>
      <c r="L102" s="4">
        <f t="shared" si="31"/>
        <v>16153554</v>
      </c>
      <c r="M102" s="4">
        <f t="shared" si="32"/>
        <v>0</v>
      </c>
      <c r="N102" s="4">
        <f t="shared" si="35"/>
        <v>6814293</v>
      </c>
      <c r="O102" s="4">
        <f t="shared" si="27"/>
        <v>52677</v>
      </c>
      <c r="P102" s="4">
        <f t="shared" si="33"/>
        <v>22967847</v>
      </c>
    </row>
    <row r="103" spans="1:16" x14ac:dyDescent="0.4">
      <c r="A103" s="1">
        <f t="shared" si="36"/>
        <v>9</v>
      </c>
      <c r="B103" s="1">
        <f t="shared" si="37"/>
        <v>5</v>
      </c>
      <c r="C103" s="1" t="str">
        <f t="shared" si="22"/>
        <v>9_5</v>
      </c>
      <c r="D103" s="1">
        <f t="shared" si="23"/>
        <v>2.5000000000000001E-4</v>
      </c>
      <c r="E103" s="1">
        <f t="shared" si="24"/>
        <v>1.5E-3</v>
      </c>
      <c r="F103" s="1" t="str">
        <f t="shared" si="25"/>
        <v>9年5ヵ月目</v>
      </c>
      <c r="G103" s="4">
        <f t="shared" si="26"/>
        <v>48639</v>
      </c>
      <c r="H103" s="4">
        <f t="shared" si="28"/>
        <v>0</v>
      </c>
      <c r="I103" s="4">
        <f t="shared" si="29"/>
        <v>4038</v>
      </c>
      <c r="J103" s="4">
        <f t="shared" si="34"/>
        <v>0</v>
      </c>
      <c r="K103" s="4">
        <f t="shared" si="30"/>
        <v>52677</v>
      </c>
      <c r="L103" s="4">
        <f t="shared" si="31"/>
        <v>16104915</v>
      </c>
      <c r="M103" s="4">
        <f t="shared" si="32"/>
        <v>0</v>
      </c>
      <c r="N103" s="4">
        <f t="shared" si="35"/>
        <v>6814293</v>
      </c>
      <c r="O103" s="4">
        <f t="shared" si="27"/>
        <v>52677</v>
      </c>
      <c r="P103" s="4">
        <f t="shared" si="33"/>
        <v>22919208</v>
      </c>
    </row>
    <row r="104" spans="1:16" x14ac:dyDescent="0.4">
      <c r="A104" s="1">
        <f t="shared" si="36"/>
        <v>9</v>
      </c>
      <c r="B104" s="1">
        <f t="shared" si="37"/>
        <v>6</v>
      </c>
      <c r="C104" s="1" t="str">
        <f t="shared" si="22"/>
        <v>9_6</v>
      </c>
      <c r="D104" s="1">
        <f t="shared" si="23"/>
        <v>2.5000000000000001E-4</v>
      </c>
      <c r="E104" s="1">
        <f t="shared" si="24"/>
        <v>1.5E-3</v>
      </c>
      <c r="F104" s="1" t="str">
        <f t="shared" si="25"/>
        <v>9年6ヵ月目</v>
      </c>
      <c r="G104" s="4">
        <f t="shared" si="26"/>
        <v>48651</v>
      </c>
      <c r="H104" s="4">
        <f t="shared" si="28"/>
        <v>0</v>
      </c>
      <c r="I104" s="4">
        <f t="shared" si="29"/>
        <v>4026</v>
      </c>
      <c r="J104" s="4">
        <f t="shared" si="34"/>
        <v>0</v>
      </c>
      <c r="K104" s="4">
        <f t="shared" si="30"/>
        <v>52677</v>
      </c>
      <c r="L104" s="4">
        <f t="shared" si="31"/>
        <v>16056264</v>
      </c>
      <c r="M104" s="4">
        <f t="shared" si="32"/>
        <v>0</v>
      </c>
      <c r="N104" s="4">
        <f t="shared" si="35"/>
        <v>6814293</v>
      </c>
      <c r="O104" s="4">
        <f t="shared" si="27"/>
        <v>52677</v>
      </c>
      <c r="P104" s="4">
        <f t="shared" si="33"/>
        <v>22870557</v>
      </c>
    </row>
    <row r="105" spans="1:16" x14ac:dyDescent="0.4">
      <c r="A105" s="1">
        <f t="shared" si="36"/>
        <v>9</v>
      </c>
      <c r="B105" s="1">
        <f t="shared" si="37"/>
        <v>7</v>
      </c>
      <c r="C105" s="1" t="str">
        <f t="shared" si="22"/>
        <v>9_7</v>
      </c>
      <c r="D105" s="1">
        <f t="shared" si="23"/>
        <v>2.5000000000000001E-4</v>
      </c>
      <c r="E105" s="1">
        <f t="shared" si="24"/>
        <v>1.5E-3</v>
      </c>
      <c r="F105" s="1" t="str">
        <f t="shared" si="25"/>
        <v>9年7ヵ月目</v>
      </c>
      <c r="G105" s="4">
        <f t="shared" si="26"/>
        <v>48663</v>
      </c>
      <c r="H105" s="4">
        <f t="shared" si="28"/>
        <v>0</v>
      </c>
      <c r="I105" s="4">
        <f t="shared" si="29"/>
        <v>4014</v>
      </c>
      <c r="J105" s="4">
        <f t="shared" si="34"/>
        <v>0</v>
      </c>
      <c r="K105" s="4">
        <f t="shared" si="30"/>
        <v>52677</v>
      </c>
      <c r="L105" s="4">
        <f t="shared" si="31"/>
        <v>16007601</v>
      </c>
      <c r="M105" s="4">
        <f t="shared" si="32"/>
        <v>0</v>
      </c>
      <c r="N105" s="4">
        <f t="shared" si="35"/>
        <v>6814293</v>
      </c>
      <c r="O105" s="4">
        <f t="shared" si="27"/>
        <v>52677</v>
      </c>
      <c r="P105" s="4">
        <f t="shared" si="33"/>
        <v>22821894</v>
      </c>
    </row>
    <row r="106" spans="1:16" x14ac:dyDescent="0.4">
      <c r="A106" s="1">
        <f t="shared" si="36"/>
        <v>9</v>
      </c>
      <c r="B106" s="1">
        <f t="shared" si="37"/>
        <v>8</v>
      </c>
      <c r="C106" s="1" t="str">
        <f t="shared" si="22"/>
        <v>9_8</v>
      </c>
      <c r="D106" s="1">
        <f t="shared" si="23"/>
        <v>2.5000000000000001E-4</v>
      </c>
      <c r="E106" s="1">
        <f t="shared" si="24"/>
        <v>1.5E-3</v>
      </c>
      <c r="F106" s="1" t="str">
        <f t="shared" si="25"/>
        <v>9年8ヵ月目</v>
      </c>
      <c r="G106" s="4">
        <f t="shared" si="26"/>
        <v>48676</v>
      </c>
      <c r="H106" s="4">
        <f t="shared" si="28"/>
        <v>128571</v>
      </c>
      <c r="I106" s="4">
        <f t="shared" si="29"/>
        <v>4001</v>
      </c>
      <c r="J106" s="4">
        <f t="shared" si="34"/>
        <v>6965</v>
      </c>
      <c r="K106" s="4">
        <f t="shared" si="30"/>
        <v>52677</v>
      </c>
      <c r="L106" s="4">
        <f t="shared" si="31"/>
        <v>15958925</v>
      </c>
      <c r="M106" s="4">
        <f t="shared" si="32"/>
        <v>135536</v>
      </c>
      <c r="N106" s="4">
        <f t="shared" si="35"/>
        <v>6685722</v>
      </c>
      <c r="O106" s="4">
        <f t="shared" si="27"/>
        <v>188213</v>
      </c>
      <c r="P106" s="4">
        <f t="shared" si="33"/>
        <v>22644647</v>
      </c>
    </row>
    <row r="107" spans="1:16" x14ac:dyDescent="0.4">
      <c r="A107" s="1">
        <f t="shared" si="36"/>
        <v>9</v>
      </c>
      <c r="B107" s="1">
        <f t="shared" si="37"/>
        <v>9</v>
      </c>
      <c r="C107" s="1" t="str">
        <f t="shared" si="22"/>
        <v>9_9</v>
      </c>
      <c r="D107" s="1">
        <f t="shared" si="23"/>
        <v>2.5000000000000001E-4</v>
      </c>
      <c r="E107" s="1">
        <f t="shared" si="24"/>
        <v>1.5E-3</v>
      </c>
      <c r="F107" s="1" t="str">
        <f t="shared" si="25"/>
        <v>9年9ヵ月目</v>
      </c>
      <c r="G107" s="4">
        <f t="shared" si="26"/>
        <v>48688</v>
      </c>
      <c r="H107" s="4">
        <f t="shared" si="28"/>
        <v>0</v>
      </c>
      <c r="I107" s="4">
        <f t="shared" si="29"/>
        <v>3989</v>
      </c>
      <c r="J107" s="4">
        <f t="shared" si="34"/>
        <v>0</v>
      </c>
      <c r="K107" s="4">
        <f t="shared" si="30"/>
        <v>52677</v>
      </c>
      <c r="L107" s="4">
        <f t="shared" si="31"/>
        <v>15910237</v>
      </c>
      <c r="M107" s="4">
        <f t="shared" si="32"/>
        <v>0</v>
      </c>
      <c r="N107" s="4">
        <f t="shared" si="35"/>
        <v>6685722</v>
      </c>
      <c r="O107" s="4">
        <f t="shared" si="27"/>
        <v>52677</v>
      </c>
      <c r="P107" s="4">
        <f t="shared" si="33"/>
        <v>22595959</v>
      </c>
    </row>
    <row r="108" spans="1:16" x14ac:dyDescent="0.4">
      <c r="A108" s="1">
        <f t="shared" si="36"/>
        <v>9</v>
      </c>
      <c r="B108" s="1">
        <f t="shared" si="37"/>
        <v>10</v>
      </c>
      <c r="C108" s="1" t="str">
        <f t="shared" si="22"/>
        <v>9_10</v>
      </c>
      <c r="D108" s="1">
        <f t="shared" si="23"/>
        <v>2.5000000000000001E-4</v>
      </c>
      <c r="E108" s="1">
        <f t="shared" si="24"/>
        <v>1.5E-3</v>
      </c>
      <c r="F108" s="1" t="str">
        <f t="shared" si="25"/>
        <v>9年10ヵ月目</v>
      </c>
      <c r="G108" s="4">
        <f t="shared" si="26"/>
        <v>48700</v>
      </c>
      <c r="H108" s="4">
        <f t="shared" si="28"/>
        <v>0</v>
      </c>
      <c r="I108" s="4">
        <f t="shared" si="29"/>
        <v>3977</v>
      </c>
      <c r="J108" s="4">
        <f t="shared" si="34"/>
        <v>0</v>
      </c>
      <c r="K108" s="4">
        <f t="shared" si="30"/>
        <v>52677</v>
      </c>
      <c r="L108" s="4">
        <f t="shared" si="31"/>
        <v>15861537</v>
      </c>
      <c r="M108" s="4">
        <f t="shared" si="32"/>
        <v>0</v>
      </c>
      <c r="N108" s="4">
        <f t="shared" si="35"/>
        <v>6685722</v>
      </c>
      <c r="O108" s="4">
        <f t="shared" si="27"/>
        <v>52677</v>
      </c>
      <c r="P108" s="4">
        <f t="shared" si="33"/>
        <v>22547259</v>
      </c>
    </row>
    <row r="109" spans="1:16" x14ac:dyDescent="0.4">
      <c r="A109" s="1">
        <f t="shared" si="36"/>
        <v>9</v>
      </c>
      <c r="B109" s="1">
        <f t="shared" si="37"/>
        <v>11</v>
      </c>
      <c r="C109" s="1" t="str">
        <f t="shared" si="22"/>
        <v>9_11</v>
      </c>
      <c r="D109" s="1">
        <f t="shared" si="23"/>
        <v>2.5000000000000001E-4</v>
      </c>
      <c r="E109" s="1">
        <f t="shared" si="24"/>
        <v>1.5E-3</v>
      </c>
      <c r="F109" s="1" t="str">
        <f t="shared" si="25"/>
        <v>9年11ヵ月目</v>
      </c>
      <c r="G109" s="4">
        <f t="shared" si="26"/>
        <v>48712</v>
      </c>
      <c r="H109" s="4">
        <f t="shared" si="28"/>
        <v>0</v>
      </c>
      <c r="I109" s="4">
        <f t="shared" si="29"/>
        <v>3965</v>
      </c>
      <c r="J109" s="4">
        <f t="shared" si="34"/>
        <v>0</v>
      </c>
      <c r="K109" s="4">
        <f t="shared" si="30"/>
        <v>52677</v>
      </c>
      <c r="L109" s="4">
        <f t="shared" si="31"/>
        <v>15812825</v>
      </c>
      <c r="M109" s="4">
        <f t="shared" si="32"/>
        <v>0</v>
      </c>
      <c r="N109" s="4">
        <f t="shared" si="35"/>
        <v>6685722</v>
      </c>
      <c r="O109" s="4">
        <f t="shared" si="27"/>
        <v>52677</v>
      </c>
      <c r="P109" s="4">
        <f t="shared" si="33"/>
        <v>22498547</v>
      </c>
    </row>
    <row r="110" spans="1:16" x14ac:dyDescent="0.4">
      <c r="A110" s="1">
        <f t="shared" si="36"/>
        <v>9</v>
      </c>
      <c r="B110" s="1">
        <f t="shared" si="37"/>
        <v>12</v>
      </c>
      <c r="C110" s="1" t="str">
        <f t="shared" si="22"/>
        <v>9_12</v>
      </c>
      <c r="D110" s="1">
        <f t="shared" si="23"/>
        <v>2.5000000000000001E-4</v>
      </c>
      <c r="E110" s="1">
        <f t="shared" si="24"/>
        <v>1.5E-3</v>
      </c>
      <c r="F110" s="1" t="str">
        <f t="shared" si="25"/>
        <v>9年12ヵ月目</v>
      </c>
      <c r="G110" s="4">
        <f t="shared" si="26"/>
        <v>48724</v>
      </c>
      <c r="H110" s="4">
        <f t="shared" si="28"/>
        <v>0</v>
      </c>
      <c r="I110" s="4">
        <f t="shared" si="29"/>
        <v>3953</v>
      </c>
      <c r="J110" s="4">
        <f t="shared" si="34"/>
        <v>0</v>
      </c>
      <c r="K110" s="4">
        <f t="shared" si="30"/>
        <v>52677</v>
      </c>
      <c r="L110" s="4">
        <f t="shared" si="31"/>
        <v>15764101</v>
      </c>
      <c r="M110" s="4">
        <f t="shared" si="32"/>
        <v>0</v>
      </c>
      <c r="N110" s="4">
        <f t="shared" si="35"/>
        <v>6685722</v>
      </c>
      <c r="O110" s="4">
        <f t="shared" si="27"/>
        <v>52677</v>
      </c>
      <c r="P110" s="4">
        <f t="shared" si="33"/>
        <v>22449823</v>
      </c>
    </row>
    <row r="111" spans="1:16" x14ac:dyDescent="0.4">
      <c r="A111" s="1">
        <f t="shared" si="36"/>
        <v>10</v>
      </c>
      <c r="B111" s="1">
        <f t="shared" si="37"/>
        <v>1</v>
      </c>
      <c r="C111" s="1" t="str">
        <f t="shared" si="22"/>
        <v>10_1</v>
      </c>
      <c r="D111" s="1">
        <f t="shared" si="23"/>
        <v>2.5000000000000001E-4</v>
      </c>
      <c r="E111" s="1">
        <f t="shared" si="24"/>
        <v>1.5E-3</v>
      </c>
      <c r="F111" s="1" t="str">
        <f t="shared" si="25"/>
        <v>10年1ヵ月目</v>
      </c>
      <c r="G111" s="4">
        <f t="shared" si="26"/>
        <v>48736</v>
      </c>
      <c r="H111" s="4">
        <f t="shared" si="28"/>
        <v>0</v>
      </c>
      <c r="I111" s="4">
        <f t="shared" si="29"/>
        <v>3941</v>
      </c>
      <c r="J111" s="4">
        <f t="shared" si="34"/>
        <v>0</v>
      </c>
      <c r="K111" s="4">
        <f t="shared" si="30"/>
        <v>52677</v>
      </c>
      <c r="L111" s="4">
        <f t="shared" si="31"/>
        <v>15715365</v>
      </c>
      <c r="M111" s="4">
        <f t="shared" si="32"/>
        <v>0</v>
      </c>
      <c r="N111" s="4">
        <f t="shared" si="35"/>
        <v>6685722</v>
      </c>
      <c r="O111" s="4">
        <f t="shared" si="27"/>
        <v>52677</v>
      </c>
      <c r="P111" s="4">
        <f t="shared" si="33"/>
        <v>22401087</v>
      </c>
    </row>
    <row r="112" spans="1:16" x14ac:dyDescent="0.4">
      <c r="A112" s="1">
        <f t="shared" si="36"/>
        <v>10</v>
      </c>
      <c r="B112" s="1">
        <f t="shared" si="37"/>
        <v>2</v>
      </c>
      <c r="C112" s="1" t="str">
        <f t="shared" si="22"/>
        <v>10_2</v>
      </c>
      <c r="D112" s="1">
        <f t="shared" si="23"/>
        <v>2.5000000000000001E-4</v>
      </c>
      <c r="E112" s="1">
        <f t="shared" si="24"/>
        <v>1.5E-3</v>
      </c>
      <c r="F112" s="1" t="str">
        <f t="shared" si="25"/>
        <v>10年2ヵ月目</v>
      </c>
      <c r="G112" s="4">
        <f t="shared" si="26"/>
        <v>48749</v>
      </c>
      <c r="H112" s="4">
        <f t="shared" si="28"/>
        <v>128571</v>
      </c>
      <c r="I112" s="4">
        <f t="shared" si="29"/>
        <v>3928</v>
      </c>
      <c r="J112" s="4">
        <f t="shared" si="34"/>
        <v>6965</v>
      </c>
      <c r="K112" s="4">
        <f t="shared" si="30"/>
        <v>52677</v>
      </c>
      <c r="L112" s="4">
        <f t="shared" si="31"/>
        <v>15666616</v>
      </c>
      <c r="M112" s="4">
        <f t="shared" si="32"/>
        <v>135536</v>
      </c>
      <c r="N112" s="4">
        <f t="shared" si="35"/>
        <v>6557151</v>
      </c>
      <c r="O112" s="4">
        <f t="shared" si="27"/>
        <v>188213</v>
      </c>
      <c r="P112" s="4">
        <f t="shared" si="33"/>
        <v>22223767</v>
      </c>
    </row>
    <row r="113" spans="1:16" x14ac:dyDescent="0.4">
      <c r="A113" s="1">
        <f t="shared" si="36"/>
        <v>10</v>
      </c>
      <c r="B113" s="1">
        <f t="shared" si="37"/>
        <v>3</v>
      </c>
      <c r="C113" s="1" t="str">
        <f t="shared" si="22"/>
        <v>10_3</v>
      </c>
      <c r="D113" s="1">
        <f t="shared" si="23"/>
        <v>2.5000000000000001E-4</v>
      </c>
      <c r="E113" s="1">
        <f t="shared" si="24"/>
        <v>1.5E-3</v>
      </c>
      <c r="F113" s="1" t="str">
        <f t="shared" si="25"/>
        <v>10年3ヵ月目</v>
      </c>
      <c r="G113" s="4">
        <f t="shared" si="26"/>
        <v>48761</v>
      </c>
      <c r="H113" s="4">
        <f t="shared" si="28"/>
        <v>0</v>
      </c>
      <c r="I113" s="4">
        <f t="shared" si="29"/>
        <v>3916</v>
      </c>
      <c r="J113" s="4">
        <f t="shared" si="34"/>
        <v>0</v>
      </c>
      <c r="K113" s="4">
        <f t="shared" si="30"/>
        <v>52677</v>
      </c>
      <c r="L113" s="4">
        <f t="shared" si="31"/>
        <v>15617855</v>
      </c>
      <c r="M113" s="4">
        <f t="shared" si="32"/>
        <v>0</v>
      </c>
      <c r="N113" s="4">
        <f t="shared" si="35"/>
        <v>6557151</v>
      </c>
      <c r="O113" s="4">
        <f t="shared" si="27"/>
        <v>52677</v>
      </c>
      <c r="P113" s="4">
        <f t="shared" si="33"/>
        <v>22175006</v>
      </c>
    </row>
    <row r="114" spans="1:16" x14ac:dyDescent="0.4">
      <c r="A114" s="1">
        <f t="shared" si="36"/>
        <v>10</v>
      </c>
      <c r="B114" s="1">
        <f t="shared" si="37"/>
        <v>4</v>
      </c>
      <c r="C114" s="1" t="str">
        <f t="shared" si="22"/>
        <v>10_4</v>
      </c>
      <c r="D114" s="1">
        <f t="shared" si="23"/>
        <v>2.5000000000000001E-4</v>
      </c>
      <c r="E114" s="1">
        <f t="shared" si="24"/>
        <v>1.5E-3</v>
      </c>
      <c r="F114" s="1" t="str">
        <f t="shared" si="25"/>
        <v>10年4ヵ月目</v>
      </c>
      <c r="G114" s="4">
        <f t="shared" si="26"/>
        <v>48773</v>
      </c>
      <c r="H114" s="4">
        <f t="shared" si="28"/>
        <v>0</v>
      </c>
      <c r="I114" s="4">
        <f t="shared" si="29"/>
        <v>3904</v>
      </c>
      <c r="J114" s="4">
        <f t="shared" si="34"/>
        <v>0</v>
      </c>
      <c r="K114" s="4">
        <f t="shared" si="30"/>
        <v>52677</v>
      </c>
      <c r="L114" s="4">
        <f t="shared" si="31"/>
        <v>15569082</v>
      </c>
      <c r="M114" s="4">
        <f t="shared" si="32"/>
        <v>0</v>
      </c>
      <c r="N114" s="4">
        <f t="shared" si="35"/>
        <v>6557151</v>
      </c>
      <c r="O114" s="4">
        <f t="shared" si="27"/>
        <v>52677</v>
      </c>
      <c r="P114" s="4">
        <f t="shared" si="33"/>
        <v>22126233</v>
      </c>
    </row>
    <row r="115" spans="1:16" x14ac:dyDescent="0.4">
      <c r="A115" s="1">
        <f t="shared" si="36"/>
        <v>10</v>
      </c>
      <c r="B115" s="1">
        <f t="shared" si="37"/>
        <v>5</v>
      </c>
      <c r="C115" s="1" t="str">
        <f t="shared" si="22"/>
        <v>10_5</v>
      </c>
      <c r="D115" s="1">
        <f t="shared" si="23"/>
        <v>2.5000000000000001E-4</v>
      </c>
      <c r="E115" s="1">
        <f t="shared" si="24"/>
        <v>1.5E-3</v>
      </c>
      <c r="F115" s="1" t="str">
        <f t="shared" si="25"/>
        <v>10年5ヵ月目</v>
      </c>
      <c r="G115" s="4">
        <f t="shared" si="26"/>
        <v>48785</v>
      </c>
      <c r="H115" s="4">
        <f t="shared" si="28"/>
        <v>0</v>
      </c>
      <c r="I115" s="4">
        <f t="shared" si="29"/>
        <v>3892</v>
      </c>
      <c r="J115" s="4">
        <f t="shared" si="34"/>
        <v>0</v>
      </c>
      <c r="K115" s="4">
        <f t="shared" si="30"/>
        <v>52677</v>
      </c>
      <c r="L115" s="4">
        <f t="shared" si="31"/>
        <v>15520297</v>
      </c>
      <c r="M115" s="4">
        <f t="shared" si="32"/>
        <v>0</v>
      </c>
      <c r="N115" s="4">
        <f t="shared" si="35"/>
        <v>6557151</v>
      </c>
      <c r="O115" s="4">
        <f t="shared" si="27"/>
        <v>52677</v>
      </c>
      <c r="P115" s="4">
        <f t="shared" si="33"/>
        <v>22077448</v>
      </c>
    </row>
    <row r="116" spans="1:16" x14ac:dyDescent="0.4">
      <c r="A116" s="1">
        <f t="shared" si="36"/>
        <v>10</v>
      </c>
      <c r="B116" s="1">
        <f t="shared" si="37"/>
        <v>6</v>
      </c>
      <c r="C116" s="1" t="str">
        <f t="shared" si="22"/>
        <v>10_6</v>
      </c>
      <c r="D116" s="1">
        <f t="shared" si="23"/>
        <v>2.5000000000000001E-4</v>
      </c>
      <c r="E116" s="1">
        <f t="shared" si="24"/>
        <v>1.5E-3</v>
      </c>
      <c r="F116" s="1" t="str">
        <f t="shared" si="25"/>
        <v>10年6ヵ月目</v>
      </c>
      <c r="G116" s="4">
        <f t="shared" si="26"/>
        <v>48797</v>
      </c>
      <c r="H116" s="4">
        <f t="shared" si="28"/>
        <v>0</v>
      </c>
      <c r="I116" s="4">
        <f t="shared" si="29"/>
        <v>3880</v>
      </c>
      <c r="J116" s="4">
        <f t="shared" si="34"/>
        <v>0</v>
      </c>
      <c r="K116" s="4">
        <f t="shared" si="30"/>
        <v>52677</v>
      </c>
      <c r="L116" s="4">
        <f t="shared" si="31"/>
        <v>15471500</v>
      </c>
      <c r="M116" s="4">
        <f t="shared" si="32"/>
        <v>0</v>
      </c>
      <c r="N116" s="4">
        <f t="shared" si="35"/>
        <v>6557151</v>
      </c>
      <c r="O116" s="4">
        <f t="shared" si="27"/>
        <v>52677</v>
      </c>
      <c r="P116" s="4">
        <f t="shared" si="33"/>
        <v>22028651</v>
      </c>
    </row>
    <row r="117" spans="1:16" x14ac:dyDescent="0.4">
      <c r="A117" s="1">
        <f t="shared" si="36"/>
        <v>10</v>
      </c>
      <c r="B117" s="1">
        <f t="shared" si="37"/>
        <v>7</v>
      </c>
      <c r="C117" s="1" t="str">
        <f t="shared" si="22"/>
        <v>10_7</v>
      </c>
      <c r="D117" s="1">
        <f t="shared" si="23"/>
        <v>2.5000000000000001E-4</v>
      </c>
      <c r="E117" s="1">
        <f t="shared" si="24"/>
        <v>1.5E-3</v>
      </c>
      <c r="F117" s="1" t="str">
        <f t="shared" si="25"/>
        <v>10年7ヵ月目</v>
      </c>
      <c r="G117" s="4">
        <f t="shared" si="26"/>
        <v>48810</v>
      </c>
      <c r="H117" s="4">
        <f t="shared" si="28"/>
        <v>0</v>
      </c>
      <c r="I117" s="4">
        <f t="shared" si="29"/>
        <v>3867</v>
      </c>
      <c r="J117" s="4">
        <f t="shared" si="34"/>
        <v>0</v>
      </c>
      <c r="K117" s="4">
        <f t="shared" si="30"/>
        <v>52677</v>
      </c>
      <c r="L117" s="4">
        <f t="shared" si="31"/>
        <v>15422690</v>
      </c>
      <c r="M117" s="4">
        <f t="shared" si="32"/>
        <v>0</v>
      </c>
      <c r="N117" s="4">
        <f t="shared" si="35"/>
        <v>6557151</v>
      </c>
      <c r="O117" s="4">
        <f t="shared" si="27"/>
        <v>52677</v>
      </c>
      <c r="P117" s="4">
        <f t="shared" si="33"/>
        <v>21979841</v>
      </c>
    </row>
    <row r="118" spans="1:16" x14ac:dyDescent="0.4">
      <c r="A118" s="1">
        <f t="shared" si="36"/>
        <v>10</v>
      </c>
      <c r="B118" s="1">
        <f t="shared" si="37"/>
        <v>8</v>
      </c>
      <c r="C118" s="1" t="str">
        <f t="shared" si="22"/>
        <v>10_8</v>
      </c>
      <c r="D118" s="1">
        <f t="shared" si="23"/>
        <v>2.5000000000000001E-4</v>
      </c>
      <c r="E118" s="1">
        <f t="shared" si="24"/>
        <v>1.5E-3</v>
      </c>
      <c r="F118" s="1" t="str">
        <f t="shared" si="25"/>
        <v>10年8ヵ月目</v>
      </c>
      <c r="G118" s="4">
        <f t="shared" si="26"/>
        <v>48822</v>
      </c>
      <c r="H118" s="4">
        <f t="shared" si="28"/>
        <v>128571</v>
      </c>
      <c r="I118" s="4">
        <f t="shared" si="29"/>
        <v>3855</v>
      </c>
      <c r="J118" s="4">
        <f t="shared" si="34"/>
        <v>6965</v>
      </c>
      <c r="K118" s="4">
        <f t="shared" si="30"/>
        <v>52677</v>
      </c>
      <c r="L118" s="4">
        <f t="shared" si="31"/>
        <v>15373868</v>
      </c>
      <c r="M118" s="4">
        <f t="shared" si="32"/>
        <v>135536</v>
      </c>
      <c r="N118" s="4">
        <f t="shared" si="35"/>
        <v>6428580</v>
      </c>
      <c r="O118" s="4">
        <f t="shared" si="27"/>
        <v>188213</v>
      </c>
      <c r="P118" s="4">
        <f t="shared" si="33"/>
        <v>21802448</v>
      </c>
    </row>
    <row r="119" spans="1:16" x14ac:dyDescent="0.4">
      <c r="A119" s="1">
        <f t="shared" si="36"/>
        <v>10</v>
      </c>
      <c r="B119" s="1">
        <f t="shared" si="37"/>
        <v>9</v>
      </c>
      <c r="C119" s="1" t="str">
        <f t="shared" si="22"/>
        <v>10_9</v>
      </c>
      <c r="D119" s="1">
        <f t="shared" si="23"/>
        <v>2.5000000000000001E-4</v>
      </c>
      <c r="E119" s="1">
        <f t="shared" si="24"/>
        <v>1.5E-3</v>
      </c>
      <c r="F119" s="1" t="str">
        <f t="shared" si="25"/>
        <v>10年9ヵ月目</v>
      </c>
      <c r="G119" s="4">
        <f t="shared" si="26"/>
        <v>48834</v>
      </c>
      <c r="H119" s="4">
        <f t="shared" si="28"/>
        <v>0</v>
      </c>
      <c r="I119" s="4">
        <f t="shared" si="29"/>
        <v>3843</v>
      </c>
      <c r="J119" s="4">
        <f t="shared" si="34"/>
        <v>0</v>
      </c>
      <c r="K119" s="4">
        <f t="shared" si="30"/>
        <v>52677</v>
      </c>
      <c r="L119" s="4">
        <f t="shared" si="31"/>
        <v>15325034</v>
      </c>
      <c r="M119" s="4">
        <f t="shared" si="32"/>
        <v>0</v>
      </c>
      <c r="N119" s="4">
        <f t="shared" si="35"/>
        <v>6428580</v>
      </c>
      <c r="O119" s="4">
        <f t="shared" si="27"/>
        <v>52677</v>
      </c>
      <c r="P119" s="4">
        <f t="shared" si="33"/>
        <v>21753614</v>
      </c>
    </row>
    <row r="120" spans="1:16" x14ac:dyDescent="0.4">
      <c r="A120" s="1">
        <f t="shared" si="36"/>
        <v>10</v>
      </c>
      <c r="B120" s="1">
        <f t="shared" si="37"/>
        <v>10</v>
      </c>
      <c r="C120" s="1" t="str">
        <f t="shared" si="22"/>
        <v>10_10</v>
      </c>
      <c r="D120" s="1">
        <f t="shared" si="23"/>
        <v>2.5000000000000001E-4</v>
      </c>
      <c r="E120" s="1">
        <f t="shared" si="24"/>
        <v>1.5E-3</v>
      </c>
      <c r="F120" s="1" t="str">
        <f t="shared" si="25"/>
        <v>10年10ヵ月目</v>
      </c>
      <c r="G120" s="4">
        <f t="shared" si="26"/>
        <v>48846</v>
      </c>
      <c r="H120" s="4">
        <f t="shared" si="28"/>
        <v>0</v>
      </c>
      <c r="I120" s="4">
        <f t="shared" si="29"/>
        <v>3831</v>
      </c>
      <c r="J120" s="4">
        <f t="shared" si="34"/>
        <v>0</v>
      </c>
      <c r="K120" s="4">
        <f t="shared" si="30"/>
        <v>52677</v>
      </c>
      <c r="L120" s="4">
        <f t="shared" si="31"/>
        <v>15276188</v>
      </c>
      <c r="M120" s="4">
        <f t="shared" si="32"/>
        <v>0</v>
      </c>
      <c r="N120" s="4">
        <f t="shared" si="35"/>
        <v>6428580</v>
      </c>
      <c r="O120" s="4">
        <f t="shared" si="27"/>
        <v>52677</v>
      </c>
      <c r="P120" s="4">
        <f t="shared" si="33"/>
        <v>21704768</v>
      </c>
    </row>
    <row r="121" spans="1:16" x14ac:dyDescent="0.4">
      <c r="A121" s="1">
        <f t="shared" si="36"/>
        <v>10</v>
      </c>
      <c r="B121" s="1">
        <f t="shared" si="37"/>
        <v>11</v>
      </c>
      <c r="C121" s="1" t="str">
        <f t="shared" si="22"/>
        <v>10_11</v>
      </c>
      <c r="D121" s="1">
        <f t="shared" si="23"/>
        <v>2.5000000000000001E-4</v>
      </c>
      <c r="E121" s="1">
        <f t="shared" si="24"/>
        <v>1.5E-3</v>
      </c>
      <c r="F121" s="1" t="str">
        <f t="shared" si="25"/>
        <v>10年11ヵ月目</v>
      </c>
      <c r="G121" s="4">
        <f t="shared" si="26"/>
        <v>48858</v>
      </c>
      <c r="H121" s="4">
        <f t="shared" si="28"/>
        <v>0</v>
      </c>
      <c r="I121" s="4">
        <f t="shared" si="29"/>
        <v>3819</v>
      </c>
      <c r="J121" s="4">
        <f t="shared" si="34"/>
        <v>0</v>
      </c>
      <c r="K121" s="4">
        <f t="shared" si="30"/>
        <v>52677</v>
      </c>
      <c r="L121" s="4">
        <f t="shared" si="31"/>
        <v>15227330</v>
      </c>
      <c r="M121" s="4">
        <f t="shared" si="32"/>
        <v>0</v>
      </c>
      <c r="N121" s="4">
        <f t="shared" si="35"/>
        <v>6428580</v>
      </c>
      <c r="O121" s="4">
        <f t="shared" si="27"/>
        <v>52677</v>
      </c>
      <c r="P121" s="4">
        <f t="shared" si="33"/>
        <v>21655910</v>
      </c>
    </row>
    <row r="122" spans="1:16" x14ac:dyDescent="0.4">
      <c r="A122" s="1">
        <f t="shared" si="36"/>
        <v>10</v>
      </c>
      <c r="B122" s="1">
        <f t="shared" si="37"/>
        <v>12</v>
      </c>
      <c r="C122" s="1" t="str">
        <f t="shared" si="22"/>
        <v>10_12</v>
      </c>
      <c r="D122" s="1">
        <f t="shared" si="23"/>
        <v>2.5000000000000001E-4</v>
      </c>
      <c r="E122" s="1">
        <f t="shared" si="24"/>
        <v>1.5E-3</v>
      </c>
      <c r="F122" s="1" t="str">
        <f t="shared" si="25"/>
        <v>10年12ヵ月目</v>
      </c>
      <c r="G122" s="4">
        <f t="shared" si="26"/>
        <v>48871</v>
      </c>
      <c r="H122" s="4">
        <f t="shared" si="28"/>
        <v>0</v>
      </c>
      <c r="I122" s="4">
        <f t="shared" si="29"/>
        <v>3806</v>
      </c>
      <c r="J122" s="4">
        <f t="shared" si="34"/>
        <v>0</v>
      </c>
      <c r="K122" s="4">
        <f t="shared" si="30"/>
        <v>52677</v>
      </c>
      <c r="L122" s="4">
        <f t="shared" si="31"/>
        <v>15178459</v>
      </c>
      <c r="M122" s="4">
        <f t="shared" si="32"/>
        <v>0</v>
      </c>
      <c r="N122" s="4">
        <f t="shared" si="35"/>
        <v>6428580</v>
      </c>
      <c r="O122" s="4">
        <f t="shared" si="27"/>
        <v>52677</v>
      </c>
      <c r="P122" s="4">
        <f t="shared" si="33"/>
        <v>21607039</v>
      </c>
    </row>
    <row r="123" spans="1:16" x14ac:dyDescent="0.4">
      <c r="A123" s="1">
        <f t="shared" si="36"/>
        <v>11</v>
      </c>
      <c r="B123" s="1">
        <f t="shared" si="37"/>
        <v>1</v>
      </c>
      <c r="C123" s="1" t="str">
        <f t="shared" si="22"/>
        <v>11_1</v>
      </c>
      <c r="D123" s="1">
        <f t="shared" si="23"/>
        <v>3.3333333333333332E-4</v>
      </c>
      <c r="E123" s="1">
        <f t="shared" si="24"/>
        <v>2E-3</v>
      </c>
      <c r="F123" s="1" t="str">
        <f t="shared" si="25"/>
        <v>11年1ヵ月目</v>
      </c>
      <c r="G123" s="4">
        <f t="shared" si="26"/>
        <v>48531</v>
      </c>
      <c r="H123" s="4">
        <f t="shared" si="28"/>
        <v>0</v>
      </c>
      <c r="I123" s="4">
        <f t="shared" si="29"/>
        <v>5059</v>
      </c>
      <c r="J123" s="4">
        <f t="shared" si="34"/>
        <v>0</v>
      </c>
      <c r="K123" s="4">
        <f t="shared" si="30"/>
        <v>53590</v>
      </c>
      <c r="L123" s="4">
        <f t="shared" si="31"/>
        <v>15129928</v>
      </c>
      <c r="M123" s="4">
        <f t="shared" si="32"/>
        <v>0</v>
      </c>
      <c r="N123" s="4">
        <f t="shared" si="35"/>
        <v>6428580</v>
      </c>
      <c r="O123" s="4">
        <f t="shared" si="27"/>
        <v>53590</v>
      </c>
      <c r="P123" s="4">
        <f t="shared" si="33"/>
        <v>21558508</v>
      </c>
    </row>
    <row r="124" spans="1:16" x14ac:dyDescent="0.4">
      <c r="A124" s="1">
        <f t="shared" ref="A124:A187" si="38">IF(B123=12,A123+1,A123)</f>
        <v>11</v>
      </c>
      <c r="B124" s="1">
        <f t="shared" ref="B124:B187" si="39">IF(B123=12,1,B123+1)</f>
        <v>2</v>
      </c>
      <c r="C124" s="1" t="str">
        <f t="shared" si="22"/>
        <v>11_2</v>
      </c>
      <c r="D124" s="1">
        <f t="shared" si="23"/>
        <v>3.3333333333333332E-4</v>
      </c>
      <c r="E124" s="1">
        <f t="shared" si="24"/>
        <v>2E-3</v>
      </c>
      <c r="F124" s="1" t="str">
        <f t="shared" si="25"/>
        <v>11年2ヵ月目</v>
      </c>
      <c r="G124" s="4">
        <f t="shared" si="26"/>
        <v>48547</v>
      </c>
      <c r="H124" s="4">
        <f t="shared" si="28"/>
        <v>128571</v>
      </c>
      <c r="I124" s="4">
        <f t="shared" si="29"/>
        <v>5043</v>
      </c>
      <c r="J124" s="4">
        <f t="shared" si="34"/>
        <v>9339</v>
      </c>
      <c r="K124" s="4">
        <f t="shared" si="30"/>
        <v>53590</v>
      </c>
      <c r="L124" s="4">
        <f t="shared" si="31"/>
        <v>15081381</v>
      </c>
      <c r="M124" s="4">
        <f t="shared" si="32"/>
        <v>137910</v>
      </c>
      <c r="N124" s="4">
        <f t="shared" si="35"/>
        <v>6300009</v>
      </c>
      <c r="O124" s="4">
        <f t="shared" si="27"/>
        <v>191500</v>
      </c>
      <c r="P124" s="4">
        <f t="shared" si="33"/>
        <v>21381390</v>
      </c>
    </row>
    <row r="125" spans="1:16" x14ac:dyDescent="0.4">
      <c r="A125" s="1">
        <f t="shared" si="38"/>
        <v>11</v>
      </c>
      <c r="B125" s="1">
        <f t="shared" si="39"/>
        <v>3</v>
      </c>
      <c r="C125" s="1" t="str">
        <f t="shared" si="22"/>
        <v>11_3</v>
      </c>
      <c r="D125" s="1">
        <f t="shared" si="23"/>
        <v>3.3333333333333332E-4</v>
      </c>
      <c r="E125" s="1">
        <f t="shared" si="24"/>
        <v>2E-3</v>
      </c>
      <c r="F125" s="1" t="str">
        <f t="shared" si="25"/>
        <v>11年3ヵ月目</v>
      </c>
      <c r="G125" s="4">
        <f t="shared" si="26"/>
        <v>48563</v>
      </c>
      <c r="H125" s="4">
        <f t="shared" si="28"/>
        <v>0</v>
      </c>
      <c r="I125" s="4">
        <f t="shared" si="29"/>
        <v>5027</v>
      </c>
      <c r="J125" s="4">
        <f t="shared" si="34"/>
        <v>0</v>
      </c>
      <c r="K125" s="4">
        <f t="shared" si="30"/>
        <v>53590</v>
      </c>
      <c r="L125" s="4">
        <f t="shared" si="31"/>
        <v>15032818</v>
      </c>
      <c r="M125" s="4">
        <f t="shared" si="32"/>
        <v>0</v>
      </c>
      <c r="N125" s="4">
        <f t="shared" si="35"/>
        <v>6300009</v>
      </c>
      <c r="O125" s="4">
        <f t="shared" si="27"/>
        <v>53590</v>
      </c>
      <c r="P125" s="4">
        <f t="shared" si="33"/>
        <v>21332827</v>
      </c>
    </row>
    <row r="126" spans="1:16" x14ac:dyDescent="0.4">
      <c r="A126" s="1">
        <f t="shared" si="38"/>
        <v>11</v>
      </c>
      <c r="B126" s="1">
        <f t="shared" si="39"/>
        <v>4</v>
      </c>
      <c r="C126" s="1" t="str">
        <f t="shared" si="22"/>
        <v>11_4</v>
      </c>
      <c r="D126" s="1">
        <f t="shared" si="23"/>
        <v>3.3333333333333332E-4</v>
      </c>
      <c r="E126" s="1">
        <f t="shared" si="24"/>
        <v>2E-3</v>
      </c>
      <c r="F126" s="1" t="str">
        <f t="shared" si="25"/>
        <v>11年4ヵ月目</v>
      </c>
      <c r="G126" s="4">
        <f t="shared" si="26"/>
        <v>48580</v>
      </c>
      <c r="H126" s="4">
        <f t="shared" si="28"/>
        <v>0</v>
      </c>
      <c r="I126" s="4">
        <f t="shared" si="29"/>
        <v>5010</v>
      </c>
      <c r="J126" s="4">
        <f t="shared" si="34"/>
        <v>0</v>
      </c>
      <c r="K126" s="4">
        <f t="shared" si="30"/>
        <v>53590</v>
      </c>
      <c r="L126" s="4">
        <f t="shared" si="31"/>
        <v>14984238</v>
      </c>
      <c r="M126" s="4">
        <f t="shared" si="32"/>
        <v>0</v>
      </c>
      <c r="N126" s="4">
        <f t="shared" si="35"/>
        <v>6300009</v>
      </c>
      <c r="O126" s="4">
        <f t="shared" si="27"/>
        <v>53590</v>
      </c>
      <c r="P126" s="4">
        <f t="shared" si="33"/>
        <v>21284247</v>
      </c>
    </row>
    <row r="127" spans="1:16" x14ac:dyDescent="0.4">
      <c r="A127" s="1">
        <f t="shared" si="38"/>
        <v>11</v>
      </c>
      <c r="B127" s="1">
        <f t="shared" si="39"/>
        <v>5</v>
      </c>
      <c r="C127" s="1" t="str">
        <f t="shared" si="22"/>
        <v>11_5</v>
      </c>
      <c r="D127" s="1">
        <f t="shared" si="23"/>
        <v>3.3333333333333332E-4</v>
      </c>
      <c r="E127" s="1">
        <f t="shared" si="24"/>
        <v>2E-3</v>
      </c>
      <c r="F127" s="1" t="str">
        <f t="shared" si="25"/>
        <v>11年5ヵ月目</v>
      </c>
      <c r="G127" s="4">
        <f t="shared" si="26"/>
        <v>48596</v>
      </c>
      <c r="H127" s="4">
        <f t="shared" si="28"/>
        <v>0</v>
      </c>
      <c r="I127" s="4">
        <f t="shared" si="29"/>
        <v>4994</v>
      </c>
      <c r="J127" s="4">
        <f t="shared" si="34"/>
        <v>0</v>
      </c>
      <c r="K127" s="4">
        <f t="shared" si="30"/>
        <v>53590</v>
      </c>
      <c r="L127" s="4">
        <f t="shared" si="31"/>
        <v>14935642</v>
      </c>
      <c r="M127" s="4">
        <f t="shared" si="32"/>
        <v>0</v>
      </c>
      <c r="N127" s="4">
        <f t="shared" si="35"/>
        <v>6300009</v>
      </c>
      <c r="O127" s="4">
        <f t="shared" si="27"/>
        <v>53590</v>
      </c>
      <c r="P127" s="4">
        <f t="shared" si="33"/>
        <v>21235651</v>
      </c>
    </row>
    <row r="128" spans="1:16" x14ac:dyDescent="0.4">
      <c r="A128" s="1">
        <f t="shared" si="38"/>
        <v>11</v>
      </c>
      <c r="B128" s="1">
        <f t="shared" si="39"/>
        <v>6</v>
      </c>
      <c r="C128" s="1" t="str">
        <f t="shared" si="22"/>
        <v>11_6</v>
      </c>
      <c r="D128" s="1">
        <f t="shared" si="23"/>
        <v>3.3333333333333332E-4</v>
      </c>
      <c r="E128" s="1">
        <f t="shared" si="24"/>
        <v>2E-3</v>
      </c>
      <c r="F128" s="1" t="str">
        <f t="shared" si="25"/>
        <v>11年6ヵ月目</v>
      </c>
      <c r="G128" s="4">
        <f t="shared" si="26"/>
        <v>48612</v>
      </c>
      <c r="H128" s="4">
        <f t="shared" si="28"/>
        <v>0</v>
      </c>
      <c r="I128" s="4">
        <f t="shared" si="29"/>
        <v>4978</v>
      </c>
      <c r="J128" s="4">
        <f t="shared" si="34"/>
        <v>0</v>
      </c>
      <c r="K128" s="4">
        <f t="shared" si="30"/>
        <v>53590</v>
      </c>
      <c r="L128" s="4">
        <f t="shared" si="31"/>
        <v>14887030</v>
      </c>
      <c r="M128" s="4">
        <f t="shared" si="32"/>
        <v>0</v>
      </c>
      <c r="N128" s="4">
        <f t="shared" si="35"/>
        <v>6300009</v>
      </c>
      <c r="O128" s="4">
        <f t="shared" si="27"/>
        <v>53590</v>
      </c>
      <c r="P128" s="4">
        <f t="shared" si="33"/>
        <v>21187039</v>
      </c>
    </row>
    <row r="129" spans="1:16" x14ac:dyDescent="0.4">
      <c r="A129" s="1">
        <f t="shared" si="38"/>
        <v>11</v>
      </c>
      <c r="B129" s="1">
        <f t="shared" si="39"/>
        <v>7</v>
      </c>
      <c r="C129" s="1" t="str">
        <f t="shared" si="22"/>
        <v>11_7</v>
      </c>
      <c r="D129" s="1">
        <f t="shared" si="23"/>
        <v>3.3333333333333332E-4</v>
      </c>
      <c r="E129" s="1">
        <f t="shared" si="24"/>
        <v>2E-3</v>
      </c>
      <c r="F129" s="1" t="str">
        <f t="shared" si="25"/>
        <v>11年7ヵ月目</v>
      </c>
      <c r="G129" s="4">
        <f t="shared" si="26"/>
        <v>48628</v>
      </c>
      <c r="H129" s="4">
        <f t="shared" si="28"/>
        <v>0</v>
      </c>
      <c r="I129" s="4">
        <f t="shared" si="29"/>
        <v>4962</v>
      </c>
      <c r="J129" s="4">
        <f t="shared" si="34"/>
        <v>0</v>
      </c>
      <c r="K129" s="4">
        <f t="shared" si="30"/>
        <v>53590</v>
      </c>
      <c r="L129" s="4">
        <f t="shared" si="31"/>
        <v>14838402</v>
      </c>
      <c r="M129" s="4">
        <f t="shared" si="32"/>
        <v>0</v>
      </c>
      <c r="N129" s="4">
        <f t="shared" si="35"/>
        <v>6300009</v>
      </c>
      <c r="O129" s="4">
        <f t="shared" si="27"/>
        <v>53590</v>
      </c>
      <c r="P129" s="4">
        <f t="shared" si="33"/>
        <v>21138411</v>
      </c>
    </row>
    <row r="130" spans="1:16" x14ac:dyDescent="0.4">
      <c r="A130" s="1">
        <f t="shared" si="38"/>
        <v>11</v>
      </c>
      <c r="B130" s="1">
        <f t="shared" si="39"/>
        <v>8</v>
      </c>
      <c r="C130" s="1" t="str">
        <f t="shared" si="22"/>
        <v>11_8</v>
      </c>
      <c r="D130" s="1">
        <f t="shared" si="23"/>
        <v>3.3333333333333332E-4</v>
      </c>
      <c r="E130" s="1">
        <f t="shared" si="24"/>
        <v>2E-3</v>
      </c>
      <c r="F130" s="1" t="str">
        <f t="shared" si="25"/>
        <v>11年8ヵ月目</v>
      </c>
      <c r="G130" s="4">
        <f t="shared" si="26"/>
        <v>48644</v>
      </c>
      <c r="H130" s="4">
        <f t="shared" si="28"/>
        <v>128571</v>
      </c>
      <c r="I130" s="4">
        <f t="shared" si="29"/>
        <v>4946</v>
      </c>
      <c r="J130" s="4">
        <f t="shared" si="34"/>
        <v>9339</v>
      </c>
      <c r="K130" s="4">
        <f t="shared" si="30"/>
        <v>53590</v>
      </c>
      <c r="L130" s="4">
        <f t="shared" si="31"/>
        <v>14789758</v>
      </c>
      <c r="M130" s="4">
        <f t="shared" si="32"/>
        <v>137910</v>
      </c>
      <c r="N130" s="4">
        <f t="shared" si="35"/>
        <v>6171438</v>
      </c>
      <c r="O130" s="4">
        <f t="shared" si="27"/>
        <v>191500</v>
      </c>
      <c r="P130" s="4">
        <f t="shared" si="33"/>
        <v>20961196</v>
      </c>
    </row>
    <row r="131" spans="1:16" x14ac:dyDescent="0.4">
      <c r="A131" s="1">
        <f t="shared" si="38"/>
        <v>11</v>
      </c>
      <c r="B131" s="1">
        <f t="shared" si="39"/>
        <v>9</v>
      </c>
      <c r="C131" s="1" t="str">
        <f t="shared" si="22"/>
        <v>11_9</v>
      </c>
      <c r="D131" s="1">
        <f t="shared" si="23"/>
        <v>3.3333333333333332E-4</v>
      </c>
      <c r="E131" s="1">
        <f t="shared" si="24"/>
        <v>2E-3</v>
      </c>
      <c r="F131" s="1" t="str">
        <f t="shared" si="25"/>
        <v>11年9ヵ月目</v>
      </c>
      <c r="G131" s="4">
        <f t="shared" si="26"/>
        <v>48661</v>
      </c>
      <c r="H131" s="4">
        <f t="shared" si="28"/>
        <v>0</v>
      </c>
      <c r="I131" s="4">
        <f t="shared" si="29"/>
        <v>4929</v>
      </c>
      <c r="J131" s="4">
        <f t="shared" si="34"/>
        <v>0</v>
      </c>
      <c r="K131" s="4">
        <f t="shared" si="30"/>
        <v>53590</v>
      </c>
      <c r="L131" s="4">
        <f t="shared" si="31"/>
        <v>14741097</v>
      </c>
      <c r="M131" s="4">
        <f t="shared" si="32"/>
        <v>0</v>
      </c>
      <c r="N131" s="4">
        <f t="shared" si="35"/>
        <v>6171438</v>
      </c>
      <c r="O131" s="4">
        <f t="shared" si="27"/>
        <v>53590</v>
      </c>
      <c r="P131" s="4">
        <f t="shared" si="33"/>
        <v>20912535</v>
      </c>
    </row>
    <row r="132" spans="1:16" x14ac:dyDescent="0.4">
      <c r="A132" s="1">
        <f t="shared" si="38"/>
        <v>11</v>
      </c>
      <c r="B132" s="1">
        <f t="shared" si="39"/>
        <v>10</v>
      </c>
      <c r="C132" s="1" t="str">
        <f t="shared" ref="C132:C195" si="40">A132&amp;"_"&amp;B132</f>
        <v>11_10</v>
      </c>
      <c r="D132" s="1">
        <f t="shared" ref="D132:D195" si="41">IF(A132&lt;=$V$9,$AB$9,IF(A132&lt;=$V$10,$AB$10,IF(A132&lt;=$V$11,$AB$11,0)))</f>
        <v>3.3333333333333332E-4</v>
      </c>
      <c r="E132" s="1">
        <f t="shared" ref="E132:E195" si="42">IF($A132&lt;=$V$9,$AD$9,IF($A132&lt;=$V$10,$AD$10,IF($A132&lt;=$V$11,$AD$11,0)))</f>
        <v>2E-3</v>
      </c>
      <c r="F132" s="1" t="str">
        <f t="shared" ref="F132:F195" si="43">A132&amp;"年"&amp;B132&amp;"ヵ月目"</f>
        <v>11年10ヵ月目</v>
      </c>
      <c r="G132" s="4">
        <f t="shared" ref="G132:G195" si="44">IF(L131=0,
  0,
  IF($V$8="元利均等返済",
    IF(AND(A132=$V$7,B132=12),L131,K132-I132),
    IF(L131/ROUNDDOWN($Y$3/(12*$V$7),0)&lt;2,L131,ROUNDDOWN($Y$3/(12*$V$7),0))
  )
)</f>
        <v>48677</v>
      </c>
      <c r="H132" s="4">
        <f t="shared" si="28"/>
        <v>0</v>
      </c>
      <c r="I132" s="4">
        <f t="shared" si="29"/>
        <v>4913</v>
      </c>
      <c r="J132" s="4">
        <f t="shared" si="34"/>
        <v>0</v>
      </c>
      <c r="K132" s="4">
        <f t="shared" si="30"/>
        <v>53590</v>
      </c>
      <c r="L132" s="4">
        <f t="shared" si="31"/>
        <v>14692420</v>
      </c>
      <c r="M132" s="4">
        <f t="shared" si="32"/>
        <v>0</v>
      </c>
      <c r="N132" s="4">
        <f t="shared" si="35"/>
        <v>6171438</v>
      </c>
      <c r="O132" s="4">
        <f t="shared" ref="O132:O195" si="45">K132+M132</f>
        <v>53590</v>
      </c>
      <c r="P132" s="4">
        <f t="shared" si="33"/>
        <v>20863858</v>
      </c>
    </row>
    <row r="133" spans="1:16" x14ac:dyDescent="0.4">
      <c r="A133" s="1">
        <f t="shared" si="38"/>
        <v>11</v>
      </c>
      <c r="B133" s="1">
        <f t="shared" si="39"/>
        <v>11</v>
      </c>
      <c r="C133" s="1" t="str">
        <f t="shared" si="40"/>
        <v>11_11</v>
      </c>
      <c r="D133" s="1">
        <f t="shared" si="41"/>
        <v>3.3333333333333332E-4</v>
      </c>
      <c r="E133" s="1">
        <f t="shared" si="42"/>
        <v>2E-3</v>
      </c>
      <c r="F133" s="1" t="str">
        <f t="shared" si="43"/>
        <v>11年11ヵ月目</v>
      </c>
      <c r="G133" s="4">
        <f t="shared" si="44"/>
        <v>48693</v>
      </c>
      <c r="H133" s="4">
        <f t="shared" ref="H133:H196" si="46">IF(N132=0,
  0,
  IF(OR(B133=$Y$5,B133=$Y$6),
    IF(N132/ROUNDDOWN($Y$4/(2*$V$7),0)&lt;2,
      N132,ROUNDDOWN($Y$4/(2*$V$7),0)
    ),
    0
  )
)</f>
        <v>0</v>
      </c>
      <c r="I133" s="4">
        <f t="shared" ref="I133:I196" si="47">IF($V$8="元利均等返済",
ROUNDDOWN(L132*$D133,0),
ROUNDDOWN(P132*$D133,0)
)</f>
        <v>4897</v>
      </c>
      <c r="J133" s="4">
        <f t="shared" si="34"/>
        <v>0</v>
      </c>
      <c r="K133" s="4">
        <f t="shared" ref="K133:K196" si="48">IF(P132=0,
  0,
  IF($V$8="元利均等返済",
    IF(AND(A133=$V$7,B133=12),G133+I133,ROUND($Y$3*$D133*(1+$D133)^(12*$V$7)/((1+$D133)^(12*$V$7)-1),0)),
    IF(P132/ROUNDDOWN($Y$3/(12*$V$7),0)&lt;2,L132,ROUNDDOWN($Y$3/(12*$V$7),0))+ROUNDDOWN(P132*$D133,0)
  )
)</f>
        <v>53590</v>
      </c>
      <c r="L133" s="4">
        <f t="shared" ref="L133:L196" si="49">L132-G133</f>
        <v>14643727</v>
      </c>
      <c r="M133" s="4">
        <f t="shared" ref="M133:M196" si="50">IF(N132=0,
  0,
  IF(OR(B133=$Y$5,B133=$Y$6),
    IF($V$8="元利均等返済",
      ROUND($Y$4*$E133*(1+$E133)^(2*$V$7)/((1+$E133)^(2*$V$7)-1),0),
      IF(N132/ROUNDDOWN($Y$4/(2*$V$7),0)&lt;2,N132,ROUNDDOWN($Y$4/(2*$V$7),0))
    ),
    0
  )
)</f>
        <v>0</v>
      </c>
      <c r="N133" s="4">
        <f t="shared" si="35"/>
        <v>6171438</v>
      </c>
      <c r="O133" s="4">
        <f t="shared" si="45"/>
        <v>53590</v>
      </c>
      <c r="P133" s="4">
        <f t="shared" ref="P133:P196" si="51">P132-G133-H133</f>
        <v>20815165</v>
      </c>
    </row>
    <row r="134" spans="1:16" x14ac:dyDescent="0.4">
      <c r="A134" s="1">
        <f t="shared" si="38"/>
        <v>11</v>
      </c>
      <c r="B134" s="1">
        <f t="shared" si="39"/>
        <v>12</v>
      </c>
      <c r="C134" s="1" t="str">
        <f t="shared" si="40"/>
        <v>11_12</v>
      </c>
      <c r="D134" s="1">
        <f t="shared" si="41"/>
        <v>3.3333333333333332E-4</v>
      </c>
      <c r="E134" s="1">
        <f t="shared" si="42"/>
        <v>2E-3</v>
      </c>
      <c r="F134" s="1" t="str">
        <f t="shared" si="43"/>
        <v>11年12ヵ月目</v>
      </c>
      <c r="G134" s="4">
        <f t="shared" si="44"/>
        <v>48709</v>
      </c>
      <c r="H134" s="4">
        <f t="shared" si="46"/>
        <v>0</v>
      </c>
      <c r="I134" s="4">
        <f t="shared" si="47"/>
        <v>4881</v>
      </c>
      <c r="J134" s="4">
        <f t="shared" ref="J134:J197" si="52">M134-H134</f>
        <v>0</v>
      </c>
      <c r="K134" s="4">
        <f t="shared" si="48"/>
        <v>53590</v>
      </c>
      <c r="L134" s="4">
        <f t="shared" si="49"/>
        <v>14595018</v>
      </c>
      <c r="M134" s="4">
        <f t="shared" si="50"/>
        <v>0</v>
      </c>
      <c r="N134" s="4">
        <f t="shared" ref="N134:N197" si="53">N133-H134</f>
        <v>6171438</v>
      </c>
      <c r="O134" s="4">
        <f t="shared" si="45"/>
        <v>53590</v>
      </c>
      <c r="P134" s="4">
        <f t="shared" si="51"/>
        <v>20766456</v>
      </c>
    </row>
    <row r="135" spans="1:16" x14ac:dyDescent="0.4">
      <c r="A135" s="1">
        <f t="shared" si="38"/>
        <v>12</v>
      </c>
      <c r="B135" s="1">
        <f t="shared" si="39"/>
        <v>1</v>
      </c>
      <c r="C135" s="1" t="str">
        <f t="shared" si="40"/>
        <v>12_1</v>
      </c>
      <c r="D135" s="1">
        <f t="shared" si="41"/>
        <v>3.3333333333333332E-4</v>
      </c>
      <c r="E135" s="1">
        <f t="shared" si="42"/>
        <v>2E-3</v>
      </c>
      <c r="F135" s="1" t="str">
        <f t="shared" si="43"/>
        <v>12年1ヵ月目</v>
      </c>
      <c r="G135" s="4">
        <f t="shared" si="44"/>
        <v>48725</v>
      </c>
      <c r="H135" s="4">
        <f t="shared" si="46"/>
        <v>0</v>
      </c>
      <c r="I135" s="4">
        <f t="shared" si="47"/>
        <v>4865</v>
      </c>
      <c r="J135" s="4">
        <f t="shared" si="52"/>
        <v>0</v>
      </c>
      <c r="K135" s="4">
        <f t="shared" si="48"/>
        <v>53590</v>
      </c>
      <c r="L135" s="4">
        <f t="shared" si="49"/>
        <v>14546293</v>
      </c>
      <c r="M135" s="4">
        <f t="shared" si="50"/>
        <v>0</v>
      </c>
      <c r="N135" s="4">
        <f t="shared" si="53"/>
        <v>6171438</v>
      </c>
      <c r="O135" s="4">
        <f t="shared" si="45"/>
        <v>53590</v>
      </c>
      <c r="P135" s="4">
        <f t="shared" si="51"/>
        <v>20717731</v>
      </c>
    </row>
    <row r="136" spans="1:16" x14ac:dyDescent="0.4">
      <c r="A136" s="1">
        <f t="shared" si="38"/>
        <v>12</v>
      </c>
      <c r="B136" s="1">
        <f t="shared" si="39"/>
        <v>2</v>
      </c>
      <c r="C136" s="1" t="str">
        <f t="shared" si="40"/>
        <v>12_2</v>
      </c>
      <c r="D136" s="1">
        <f t="shared" si="41"/>
        <v>3.3333333333333332E-4</v>
      </c>
      <c r="E136" s="1">
        <f t="shared" si="42"/>
        <v>2E-3</v>
      </c>
      <c r="F136" s="1" t="str">
        <f t="shared" si="43"/>
        <v>12年2ヵ月目</v>
      </c>
      <c r="G136" s="4">
        <f t="shared" si="44"/>
        <v>48742</v>
      </c>
      <c r="H136" s="4">
        <f t="shared" si="46"/>
        <v>128571</v>
      </c>
      <c r="I136" s="4">
        <f t="shared" si="47"/>
        <v>4848</v>
      </c>
      <c r="J136" s="4">
        <f t="shared" si="52"/>
        <v>9339</v>
      </c>
      <c r="K136" s="4">
        <f t="shared" si="48"/>
        <v>53590</v>
      </c>
      <c r="L136" s="4">
        <f t="shared" si="49"/>
        <v>14497551</v>
      </c>
      <c r="M136" s="4">
        <f t="shared" si="50"/>
        <v>137910</v>
      </c>
      <c r="N136" s="4">
        <f t="shared" si="53"/>
        <v>6042867</v>
      </c>
      <c r="O136" s="4">
        <f t="shared" si="45"/>
        <v>191500</v>
      </c>
      <c r="P136" s="4">
        <f t="shared" si="51"/>
        <v>20540418</v>
      </c>
    </row>
    <row r="137" spans="1:16" x14ac:dyDescent="0.4">
      <c r="A137" s="1">
        <f t="shared" si="38"/>
        <v>12</v>
      </c>
      <c r="B137" s="1">
        <f t="shared" si="39"/>
        <v>3</v>
      </c>
      <c r="C137" s="1" t="str">
        <f t="shared" si="40"/>
        <v>12_3</v>
      </c>
      <c r="D137" s="1">
        <f t="shared" si="41"/>
        <v>3.3333333333333332E-4</v>
      </c>
      <c r="E137" s="1">
        <f t="shared" si="42"/>
        <v>2E-3</v>
      </c>
      <c r="F137" s="1" t="str">
        <f t="shared" si="43"/>
        <v>12年3ヵ月目</v>
      </c>
      <c r="G137" s="4">
        <f t="shared" si="44"/>
        <v>48758</v>
      </c>
      <c r="H137" s="4">
        <f t="shared" si="46"/>
        <v>0</v>
      </c>
      <c r="I137" s="4">
        <f t="shared" si="47"/>
        <v>4832</v>
      </c>
      <c r="J137" s="4">
        <f t="shared" si="52"/>
        <v>0</v>
      </c>
      <c r="K137" s="4">
        <f t="shared" si="48"/>
        <v>53590</v>
      </c>
      <c r="L137" s="4">
        <f t="shared" si="49"/>
        <v>14448793</v>
      </c>
      <c r="M137" s="4">
        <f t="shared" si="50"/>
        <v>0</v>
      </c>
      <c r="N137" s="4">
        <f t="shared" si="53"/>
        <v>6042867</v>
      </c>
      <c r="O137" s="4">
        <f t="shared" si="45"/>
        <v>53590</v>
      </c>
      <c r="P137" s="4">
        <f t="shared" si="51"/>
        <v>20491660</v>
      </c>
    </row>
    <row r="138" spans="1:16" x14ac:dyDescent="0.4">
      <c r="A138" s="1">
        <f t="shared" si="38"/>
        <v>12</v>
      </c>
      <c r="B138" s="1">
        <f t="shared" si="39"/>
        <v>4</v>
      </c>
      <c r="C138" s="1" t="str">
        <f t="shared" si="40"/>
        <v>12_4</v>
      </c>
      <c r="D138" s="1">
        <f t="shared" si="41"/>
        <v>3.3333333333333332E-4</v>
      </c>
      <c r="E138" s="1">
        <f t="shared" si="42"/>
        <v>2E-3</v>
      </c>
      <c r="F138" s="1" t="str">
        <f t="shared" si="43"/>
        <v>12年4ヵ月目</v>
      </c>
      <c r="G138" s="4">
        <f t="shared" si="44"/>
        <v>48774</v>
      </c>
      <c r="H138" s="4">
        <f t="shared" si="46"/>
        <v>0</v>
      </c>
      <c r="I138" s="4">
        <f t="shared" si="47"/>
        <v>4816</v>
      </c>
      <c r="J138" s="4">
        <f t="shared" si="52"/>
        <v>0</v>
      </c>
      <c r="K138" s="4">
        <f t="shared" si="48"/>
        <v>53590</v>
      </c>
      <c r="L138" s="4">
        <f t="shared" si="49"/>
        <v>14400019</v>
      </c>
      <c r="M138" s="4">
        <f t="shared" si="50"/>
        <v>0</v>
      </c>
      <c r="N138" s="4">
        <f t="shared" si="53"/>
        <v>6042867</v>
      </c>
      <c r="O138" s="4">
        <f t="shared" si="45"/>
        <v>53590</v>
      </c>
      <c r="P138" s="4">
        <f t="shared" si="51"/>
        <v>20442886</v>
      </c>
    </row>
    <row r="139" spans="1:16" x14ac:dyDescent="0.4">
      <c r="A139" s="1">
        <f t="shared" si="38"/>
        <v>12</v>
      </c>
      <c r="B139" s="1">
        <f t="shared" si="39"/>
        <v>5</v>
      </c>
      <c r="C139" s="1" t="str">
        <f t="shared" si="40"/>
        <v>12_5</v>
      </c>
      <c r="D139" s="1">
        <f t="shared" si="41"/>
        <v>3.3333333333333332E-4</v>
      </c>
      <c r="E139" s="1">
        <f t="shared" si="42"/>
        <v>2E-3</v>
      </c>
      <c r="F139" s="1" t="str">
        <f t="shared" si="43"/>
        <v>12年5ヵ月目</v>
      </c>
      <c r="G139" s="4">
        <f t="shared" si="44"/>
        <v>48790</v>
      </c>
      <c r="H139" s="4">
        <f t="shared" si="46"/>
        <v>0</v>
      </c>
      <c r="I139" s="4">
        <f t="shared" si="47"/>
        <v>4800</v>
      </c>
      <c r="J139" s="4">
        <f t="shared" si="52"/>
        <v>0</v>
      </c>
      <c r="K139" s="4">
        <f t="shared" si="48"/>
        <v>53590</v>
      </c>
      <c r="L139" s="4">
        <f t="shared" si="49"/>
        <v>14351229</v>
      </c>
      <c r="M139" s="4">
        <f t="shared" si="50"/>
        <v>0</v>
      </c>
      <c r="N139" s="4">
        <f t="shared" si="53"/>
        <v>6042867</v>
      </c>
      <c r="O139" s="4">
        <f t="shared" si="45"/>
        <v>53590</v>
      </c>
      <c r="P139" s="4">
        <f t="shared" si="51"/>
        <v>20394096</v>
      </c>
    </row>
    <row r="140" spans="1:16" x14ac:dyDescent="0.4">
      <c r="A140" s="1">
        <f t="shared" si="38"/>
        <v>12</v>
      </c>
      <c r="B140" s="1">
        <f t="shared" si="39"/>
        <v>6</v>
      </c>
      <c r="C140" s="1" t="str">
        <f t="shared" si="40"/>
        <v>12_6</v>
      </c>
      <c r="D140" s="1">
        <f t="shared" si="41"/>
        <v>3.3333333333333332E-4</v>
      </c>
      <c r="E140" s="1">
        <f t="shared" si="42"/>
        <v>2E-3</v>
      </c>
      <c r="F140" s="1" t="str">
        <f t="shared" si="43"/>
        <v>12年6ヵ月目</v>
      </c>
      <c r="G140" s="4">
        <f t="shared" si="44"/>
        <v>48807</v>
      </c>
      <c r="H140" s="4">
        <f t="shared" si="46"/>
        <v>0</v>
      </c>
      <c r="I140" s="4">
        <f t="shared" si="47"/>
        <v>4783</v>
      </c>
      <c r="J140" s="4">
        <f t="shared" si="52"/>
        <v>0</v>
      </c>
      <c r="K140" s="4">
        <f t="shared" si="48"/>
        <v>53590</v>
      </c>
      <c r="L140" s="4">
        <f t="shared" si="49"/>
        <v>14302422</v>
      </c>
      <c r="M140" s="4">
        <f t="shared" si="50"/>
        <v>0</v>
      </c>
      <c r="N140" s="4">
        <f t="shared" si="53"/>
        <v>6042867</v>
      </c>
      <c r="O140" s="4">
        <f t="shared" si="45"/>
        <v>53590</v>
      </c>
      <c r="P140" s="4">
        <f t="shared" si="51"/>
        <v>20345289</v>
      </c>
    </row>
    <row r="141" spans="1:16" x14ac:dyDescent="0.4">
      <c r="A141" s="1">
        <f t="shared" si="38"/>
        <v>12</v>
      </c>
      <c r="B141" s="1">
        <f t="shared" si="39"/>
        <v>7</v>
      </c>
      <c r="C141" s="1" t="str">
        <f t="shared" si="40"/>
        <v>12_7</v>
      </c>
      <c r="D141" s="1">
        <f t="shared" si="41"/>
        <v>3.3333333333333332E-4</v>
      </c>
      <c r="E141" s="1">
        <f t="shared" si="42"/>
        <v>2E-3</v>
      </c>
      <c r="F141" s="1" t="str">
        <f t="shared" si="43"/>
        <v>12年7ヵ月目</v>
      </c>
      <c r="G141" s="4">
        <f t="shared" si="44"/>
        <v>48823</v>
      </c>
      <c r="H141" s="4">
        <f t="shared" si="46"/>
        <v>0</v>
      </c>
      <c r="I141" s="4">
        <f t="shared" si="47"/>
        <v>4767</v>
      </c>
      <c r="J141" s="4">
        <f t="shared" si="52"/>
        <v>0</v>
      </c>
      <c r="K141" s="4">
        <f t="shared" si="48"/>
        <v>53590</v>
      </c>
      <c r="L141" s="4">
        <f t="shared" si="49"/>
        <v>14253599</v>
      </c>
      <c r="M141" s="4">
        <f t="shared" si="50"/>
        <v>0</v>
      </c>
      <c r="N141" s="4">
        <f t="shared" si="53"/>
        <v>6042867</v>
      </c>
      <c r="O141" s="4">
        <f t="shared" si="45"/>
        <v>53590</v>
      </c>
      <c r="P141" s="4">
        <f t="shared" si="51"/>
        <v>20296466</v>
      </c>
    </row>
    <row r="142" spans="1:16" x14ac:dyDescent="0.4">
      <c r="A142" s="1">
        <f t="shared" si="38"/>
        <v>12</v>
      </c>
      <c r="B142" s="1">
        <f t="shared" si="39"/>
        <v>8</v>
      </c>
      <c r="C142" s="1" t="str">
        <f t="shared" si="40"/>
        <v>12_8</v>
      </c>
      <c r="D142" s="1">
        <f t="shared" si="41"/>
        <v>3.3333333333333332E-4</v>
      </c>
      <c r="E142" s="1">
        <f t="shared" si="42"/>
        <v>2E-3</v>
      </c>
      <c r="F142" s="1" t="str">
        <f t="shared" si="43"/>
        <v>12年8ヵ月目</v>
      </c>
      <c r="G142" s="4">
        <f t="shared" si="44"/>
        <v>48839</v>
      </c>
      <c r="H142" s="4">
        <f t="shared" si="46"/>
        <v>128571</v>
      </c>
      <c r="I142" s="4">
        <f t="shared" si="47"/>
        <v>4751</v>
      </c>
      <c r="J142" s="4">
        <f t="shared" si="52"/>
        <v>9339</v>
      </c>
      <c r="K142" s="4">
        <f t="shared" si="48"/>
        <v>53590</v>
      </c>
      <c r="L142" s="4">
        <f t="shared" si="49"/>
        <v>14204760</v>
      </c>
      <c r="M142" s="4">
        <f t="shared" si="50"/>
        <v>137910</v>
      </c>
      <c r="N142" s="4">
        <f t="shared" si="53"/>
        <v>5914296</v>
      </c>
      <c r="O142" s="4">
        <f t="shared" si="45"/>
        <v>191500</v>
      </c>
      <c r="P142" s="4">
        <f t="shared" si="51"/>
        <v>20119056</v>
      </c>
    </row>
    <row r="143" spans="1:16" x14ac:dyDescent="0.4">
      <c r="A143" s="1">
        <f t="shared" si="38"/>
        <v>12</v>
      </c>
      <c r="B143" s="1">
        <f t="shared" si="39"/>
        <v>9</v>
      </c>
      <c r="C143" s="1" t="str">
        <f t="shared" si="40"/>
        <v>12_9</v>
      </c>
      <c r="D143" s="1">
        <f t="shared" si="41"/>
        <v>3.3333333333333332E-4</v>
      </c>
      <c r="E143" s="1">
        <f t="shared" si="42"/>
        <v>2E-3</v>
      </c>
      <c r="F143" s="1" t="str">
        <f t="shared" si="43"/>
        <v>12年9ヵ月目</v>
      </c>
      <c r="G143" s="4">
        <f t="shared" si="44"/>
        <v>48856</v>
      </c>
      <c r="H143" s="4">
        <f t="shared" si="46"/>
        <v>0</v>
      </c>
      <c r="I143" s="4">
        <f t="shared" si="47"/>
        <v>4734</v>
      </c>
      <c r="J143" s="4">
        <f t="shared" si="52"/>
        <v>0</v>
      </c>
      <c r="K143" s="4">
        <f t="shared" si="48"/>
        <v>53590</v>
      </c>
      <c r="L143" s="4">
        <f t="shared" si="49"/>
        <v>14155904</v>
      </c>
      <c r="M143" s="4">
        <f t="shared" si="50"/>
        <v>0</v>
      </c>
      <c r="N143" s="4">
        <f t="shared" si="53"/>
        <v>5914296</v>
      </c>
      <c r="O143" s="4">
        <f t="shared" si="45"/>
        <v>53590</v>
      </c>
      <c r="P143" s="4">
        <f t="shared" si="51"/>
        <v>20070200</v>
      </c>
    </row>
    <row r="144" spans="1:16" x14ac:dyDescent="0.4">
      <c r="A144" s="1">
        <f t="shared" si="38"/>
        <v>12</v>
      </c>
      <c r="B144" s="1">
        <f t="shared" si="39"/>
        <v>10</v>
      </c>
      <c r="C144" s="1" t="str">
        <f t="shared" si="40"/>
        <v>12_10</v>
      </c>
      <c r="D144" s="1">
        <f t="shared" si="41"/>
        <v>3.3333333333333332E-4</v>
      </c>
      <c r="E144" s="1">
        <f t="shared" si="42"/>
        <v>2E-3</v>
      </c>
      <c r="F144" s="1" t="str">
        <f t="shared" si="43"/>
        <v>12年10ヵ月目</v>
      </c>
      <c r="G144" s="4">
        <f t="shared" si="44"/>
        <v>48872</v>
      </c>
      <c r="H144" s="4">
        <f t="shared" si="46"/>
        <v>0</v>
      </c>
      <c r="I144" s="4">
        <f t="shared" si="47"/>
        <v>4718</v>
      </c>
      <c r="J144" s="4">
        <f t="shared" si="52"/>
        <v>0</v>
      </c>
      <c r="K144" s="4">
        <f t="shared" si="48"/>
        <v>53590</v>
      </c>
      <c r="L144" s="4">
        <f t="shared" si="49"/>
        <v>14107032</v>
      </c>
      <c r="M144" s="4">
        <f t="shared" si="50"/>
        <v>0</v>
      </c>
      <c r="N144" s="4">
        <f t="shared" si="53"/>
        <v>5914296</v>
      </c>
      <c r="O144" s="4">
        <f t="shared" si="45"/>
        <v>53590</v>
      </c>
      <c r="P144" s="4">
        <f t="shared" si="51"/>
        <v>20021328</v>
      </c>
    </row>
    <row r="145" spans="1:16" x14ac:dyDescent="0.4">
      <c r="A145" s="1">
        <f t="shared" si="38"/>
        <v>12</v>
      </c>
      <c r="B145" s="1">
        <f t="shared" si="39"/>
        <v>11</v>
      </c>
      <c r="C145" s="1" t="str">
        <f t="shared" si="40"/>
        <v>12_11</v>
      </c>
      <c r="D145" s="1">
        <f t="shared" si="41"/>
        <v>3.3333333333333332E-4</v>
      </c>
      <c r="E145" s="1">
        <f t="shared" si="42"/>
        <v>2E-3</v>
      </c>
      <c r="F145" s="1" t="str">
        <f t="shared" si="43"/>
        <v>12年11ヵ月目</v>
      </c>
      <c r="G145" s="4">
        <f t="shared" si="44"/>
        <v>48888</v>
      </c>
      <c r="H145" s="4">
        <f t="shared" si="46"/>
        <v>0</v>
      </c>
      <c r="I145" s="4">
        <f t="shared" si="47"/>
        <v>4702</v>
      </c>
      <c r="J145" s="4">
        <f t="shared" si="52"/>
        <v>0</v>
      </c>
      <c r="K145" s="4">
        <f t="shared" si="48"/>
        <v>53590</v>
      </c>
      <c r="L145" s="4">
        <f t="shared" si="49"/>
        <v>14058144</v>
      </c>
      <c r="M145" s="4">
        <f t="shared" si="50"/>
        <v>0</v>
      </c>
      <c r="N145" s="4">
        <f t="shared" si="53"/>
        <v>5914296</v>
      </c>
      <c r="O145" s="4">
        <f t="shared" si="45"/>
        <v>53590</v>
      </c>
      <c r="P145" s="4">
        <f t="shared" si="51"/>
        <v>19972440</v>
      </c>
    </row>
    <row r="146" spans="1:16" x14ac:dyDescent="0.4">
      <c r="A146" s="1">
        <f t="shared" si="38"/>
        <v>12</v>
      </c>
      <c r="B146" s="1">
        <f t="shared" si="39"/>
        <v>12</v>
      </c>
      <c r="C146" s="1" t="str">
        <f t="shared" si="40"/>
        <v>12_12</v>
      </c>
      <c r="D146" s="1">
        <f t="shared" si="41"/>
        <v>3.3333333333333332E-4</v>
      </c>
      <c r="E146" s="1">
        <f t="shared" si="42"/>
        <v>2E-3</v>
      </c>
      <c r="F146" s="1" t="str">
        <f t="shared" si="43"/>
        <v>12年12ヵ月目</v>
      </c>
      <c r="G146" s="4">
        <f t="shared" si="44"/>
        <v>48904</v>
      </c>
      <c r="H146" s="4">
        <f t="shared" si="46"/>
        <v>0</v>
      </c>
      <c r="I146" s="4">
        <f t="shared" si="47"/>
        <v>4686</v>
      </c>
      <c r="J146" s="4">
        <f t="shared" si="52"/>
        <v>0</v>
      </c>
      <c r="K146" s="4">
        <f t="shared" si="48"/>
        <v>53590</v>
      </c>
      <c r="L146" s="4">
        <f t="shared" si="49"/>
        <v>14009240</v>
      </c>
      <c r="M146" s="4">
        <f t="shared" si="50"/>
        <v>0</v>
      </c>
      <c r="N146" s="4">
        <f t="shared" si="53"/>
        <v>5914296</v>
      </c>
      <c r="O146" s="4">
        <f t="shared" si="45"/>
        <v>53590</v>
      </c>
      <c r="P146" s="4">
        <f t="shared" si="51"/>
        <v>19923536</v>
      </c>
    </row>
    <row r="147" spans="1:16" x14ac:dyDescent="0.4">
      <c r="A147" s="1">
        <f t="shared" si="38"/>
        <v>13</v>
      </c>
      <c r="B147" s="1">
        <f t="shared" si="39"/>
        <v>1</v>
      </c>
      <c r="C147" s="1" t="str">
        <f t="shared" si="40"/>
        <v>13_1</v>
      </c>
      <c r="D147" s="1">
        <f t="shared" si="41"/>
        <v>3.3333333333333332E-4</v>
      </c>
      <c r="E147" s="1">
        <f t="shared" si="42"/>
        <v>2E-3</v>
      </c>
      <c r="F147" s="1" t="str">
        <f t="shared" si="43"/>
        <v>13年1ヵ月目</v>
      </c>
      <c r="G147" s="4">
        <f t="shared" si="44"/>
        <v>48921</v>
      </c>
      <c r="H147" s="4">
        <f t="shared" si="46"/>
        <v>0</v>
      </c>
      <c r="I147" s="4">
        <f t="shared" si="47"/>
        <v>4669</v>
      </c>
      <c r="J147" s="4">
        <f t="shared" si="52"/>
        <v>0</v>
      </c>
      <c r="K147" s="4">
        <f t="shared" si="48"/>
        <v>53590</v>
      </c>
      <c r="L147" s="4">
        <f t="shared" si="49"/>
        <v>13960319</v>
      </c>
      <c r="M147" s="4">
        <f t="shared" si="50"/>
        <v>0</v>
      </c>
      <c r="N147" s="4">
        <f t="shared" si="53"/>
        <v>5914296</v>
      </c>
      <c r="O147" s="4">
        <f t="shared" si="45"/>
        <v>53590</v>
      </c>
      <c r="P147" s="4">
        <f t="shared" si="51"/>
        <v>19874615</v>
      </c>
    </row>
    <row r="148" spans="1:16" x14ac:dyDescent="0.4">
      <c r="A148" s="1">
        <f t="shared" si="38"/>
        <v>13</v>
      </c>
      <c r="B148" s="1">
        <f t="shared" si="39"/>
        <v>2</v>
      </c>
      <c r="C148" s="1" t="str">
        <f t="shared" si="40"/>
        <v>13_2</v>
      </c>
      <c r="D148" s="1">
        <f t="shared" si="41"/>
        <v>3.3333333333333332E-4</v>
      </c>
      <c r="E148" s="1">
        <f t="shared" si="42"/>
        <v>2E-3</v>
      </c>
      <c r="F148" s="1" t="str">
        <f t="shared" si="43"/>
        <v>13年2ヵ月目</v>
      </c>
      <c r="G148" s="4">
        <f t="shared" si="44"/>
        <v>48937</v>
      </c>
      <c r="H148" s="4">
        <f t="shared" si="46"/>
        <v>128571</v>
      </c>
      <c r="I148" s="4">
        <f t="shared" si="47"/>
        <v>4653</v>
      </c>
      <c r="J148" s="4">
        <f t="shared" si="52"/>
        <v>9339</v>
      </c>
      <c r="K148" s="4">
        <f t="shared" si="48"/>
        <v>53590</v>
      </c>
      <c r="L148" s="4">
        <f t="shared" si="49"/>
        <v>13911382</v>
      </c>
      <c r="M148" s="4">
        <f t="shared" si="50"/>
        <v>137910</v>
      </c>
      <c r="N148" s="4">
        <f t="shared" si="53"/>
        <v>5785725</v>
      </c>
      <c r="O148" s="4">
        <f t="shared" si="45"/>
        <v>191500</v>
      </c>
      <c r="P148" s="4">
        <f t="shared" si="51"/>
        <v>19697107</v>
      </c>
    </row>
    <row r="149" spans="1:16" x14ac:dyDescent="0.4">
      <c r="A149" s="1">
        <f t="shared" si="38"/>
        <v>13</v>
      </c>
      <c r="B149" s="1">
        <f t="shared" si="39"/>
        <v>3</v>
      </c>
      <c r="C149" s="1" t="str">
        <f t="shared" si="40"/>
        <v>13_3</v>
      </c>
      <c r="D149" s="1">
        <f t="shared" si="41"/>
        <v>3.3333333333333332E-4</v>
      </c>
      <c r="E149" s="1">
        <f t="shared" si="42"/>
        <v>2E-3</v>
      </c>
      <c r="F149" s="1" t="str">
        <f t="shared" si="43"/>
        <v>13年3ヵ月目</v>
      </c>
      <c r="G149" s="4">
        <f t="shared" si="44"/>
        <v>48953</v>
      </c>
      <c r="H149" s="4">
        <f t="shared" si="46"/>
        <v>0</v>
      </c>
      <c r="I149" s="4">
        <f t="shared" si="47"/>
        <v>4637</v>
      </c>
      <c r="J149" s="4">
        <f t="shared" si="52"/>
        <v>0</v>
      </c>
      <c r="K149" s="4">
        <f t="shared" si="48"/>
        <v>53590</v>
      </c>
      <c r="L149" s="4">
        <f t="shared" si="49"/>
        <v>13862429</v>
      </c>
      <c r="M149" s="4">
        <f t="shared" si="50"/>
        <v>0</v>
      </c>
      <c r="N149" s="4">
        <f t="shared" si="53"/>
        <v>5785725</v>
      </c>
      <c r="O149" s="4">
        <f t="shared" si="45"/>
        <v>53590</v>
      </c>
      <c r="P149" s="4">
        <f t="shared" si="51"/>
        <v>19648154</v>
      </c>
    </row>
    <row r="150" spans="1:16" x14ac:dyDescent="0.4">
      <c r="A150" s="1">
        <f t="shared" si="38"/>
        <v>13</v>
      </c>
      <c r="B150" s="1">
        <f t="shared" si="39"/>
        <v>4</v>
      </c>
      <c r="C150" s="1" t="str">
        <f t="shared" si="40"/>
        <v>13_4</v>
      </c>
      <c r="D150" s="1">
        <f t="shared" si="41"/>
        <v>3.3333333333333332E-4</v>
      </c>
      <c r="E150" s="1">
        <f t="shared" si="42"/>
        <v>2E-3</v>
      </c>
      <c r="F150" s="1" t="str">
        <f t="shared" si="43"/>
        <v>13年4ヵ月目</v>
      </c>
      <c r="G150" s="4">
        <f t="shared" si="44"/>
        <v>48970</v>
      </c>
      <c r="H150" s="4">
        <f t="shared" si="46"/>
        <v>0</v>
      </c>
      <c r="I150" s="4">
        <f t="shared" si="47"/>
        <v>4620</v>
      </c>
      <c r="J150" s="4">
        <f t="shared" si="52"/>
        <v>0</v>
      </c>
      <c r="K150" s="4">
        <f t="shared" si="48"/>
        <v>53590</v>
      </c>
      <c r="L150" s="4">
        <f t="shared" si="49"/>
        <v>13813459</v>
      </c>
      <c r="M150" s="4">
        <f t="shared" si="50"/>
        <v>0</v>
      </c>
      <c r="N150" s="4">
        <f t="shared" si="53"/>
        <v>5785725</v>
      </c>
      <c r="O150" s="4">
        <f t="shared" si="45"/>
        <v>53590</v>
      </c>
      <c r="P150" s="4">
        <f t="shared" si="51"/>
        <v>19599184</v>
      </c>
    </row>
    <row r="151" spans="1:16" x14ac:dyDescent="0.4">
      <c r="A151" s="1">
        <f t="shared" si="38"/>
        <v>13</v>
      </c>
      <c r="B151" s="1">
        <f t="shared" si="39"/>
        <v>5</v>
      </c>
      <c r="C151" s="1" t="str">
        <f t="shared" si="40"/>
        <v>13_5</v>
      </c>
      <c r="D151" s="1">
        <f t="shared" si="41"/>
        <v>3.3333333333333332E-4</v>
      </c>
      <c r="E151" s="1">
        <f t="shared" si="42"/>
        <v>2E-3</v>
      </c>
      <c r="F151" s="1" t="str">
        <f t="shared" si="43"/>
        <v>13年5ヵ月目</v>
      </c>
      <c r="G151" s="4">
        <f t="shared" si="44"/>
        <v>48986</v>
      </c>
      <c r="H151" s="4">
        <f t="shared" si="46"/>
        <v>0</v>
      </c>
      <c r="I151" s="4">
        <f t="shared" si="47"/>
        <v>4604</v>
      </c>
      <c r="J151" s="4">
        <f t="shared" si="52"/>
        <v>0</v>
      </c>
      <c r="K151" s="4">
        <f t="shared" si="48"/>
        <v>53590</v>
      </c>
      <c r="L151" s="4">
        <f t="shared" si="49"/>
        <v>13764473</v>
      </c>
      <c r="M151" s="4">
        <f t="shared" si="50"/>
        <v>0</v>
      </c>
      <c r="N151" s="4">
        <f t="shared" si="53"/>
        <v>5785725</v>
      </c>
      <c r="O151" s="4">
        <f t="shared" si="45"/>
        <v>53590</v>
      </c>
      <c r="P151" s="4">
        <f t="shared" si="51"/>
        <v>19550198</v>
      </c>
    </row>
    <row r="152" spans="1:16" x14ac:dyDescent="0.4">
      <c r="A152" s="1">
        <f t="shared" si="38"/>
        <v>13</v>
      </c>
      <c r="B152" s="1">
        <f t="shared" si="39"/>
        <v>6</v>
      </c>
      <c r="C152" s="1" t="str">
        <f t="shared" si="40"/>
        <v>13_6</v>
      </c>
      <c r="D152" s="1">
        <f t="shared" si="41"/>
        <v>3.3333333333333332E-4</v>
      </c>
      <c r="E152" s="1">
        <f t="shared" si="42"/>
        <v>2E-3</v>
      </c>
      <c r="F152" s="1" t="str">
        <f t="shared" si="43"/>
        <v>13年6ヵ月目</v>
      </c>
      <c r="G152" s="4">
        <f t="shared" si="44"/>
        <v>49002</v>
      </c>
      <c r="H152" s="4">
        <f t="shared" si="46"/>
        <v>0</v>
      </c>
      <c r="I152" s="4">
        <f t="shared" si="47"/>
        <v>4588</v>
      </c>
      <c r="J152" s="4">
        <f t="shared" si="52"/>
        <v>0</v>
      </c>
      <c r="K152" s="4">
        <f t="shared" si="48"/>
        <v>53590</v>
      </c>
      <c r="L152" s="4">
        <f t="shared" si="49"/>
        <v>13715471</v>
      </c>
      <c r="M152" s="4">
        <f t="shared" si="50"/>
        <v>0</v>
      </c>
      <c r="N152" s="4">
        <f t="shared" si="53"/>
        <v>5785725</v>
      </c>
      <c r="O152" s="4">
        <f t="shared" si="45"/>
        <v>53590</v>
      </c>
      <c r="P152" s="4">
        <f t="shared" si="51"/>
        <v>19501196</v>
      </c>
    </row>
    <row r="153" spans="1:16" x14ac:dyDescent="0.4">
      <c r="A153" s="1">
        <f t="shared" si="38"/>
        <v>13</v>
      </c>
      <c r="B153" s="1">
        <f t="shared" si="39"/>
        <v>7</v>
      </c>
      <c r="C153" s="1" t="str">
        <f t="shared" si="40"/>
        <v>13_7</v>
      </c>
      <c r="D153" s="1">
        <f t="shared" si="41"/>
        <v>3.3333333333333332E-4</v>
      </c>
      <c r="E153" s="1">
        <f t="shared" si="42"/>
        <v>2E-3</v>
      </c>
      <c r="F153" s="1" t="str">
        <f t="shared" si="43"/>
        <v>13年7ヵ月目</v>
      </c>
      <c r="G153" s="4">
        <f t="shared" si="44"/>
        <v>49019</v>
      </c>
      <c r="H153" s="4">
        <f t="shared" si="46"/>
        <v>0</v>
      </c>
      <c r="I153" s="4">
        <f t="shared" si="47"/>
        <v>4571</v>
      </c>
      <c r="J153" s="4">
        <f t="shared" si="52"/>
        <v>0</v>
      </c>
      <c r="K153" s="4">
        <f t="shared" si="48"/>
        <v>53590</v>
      </c>
      <c r="L153" s="4">
        <f t="shared" si="49"/>
        <v>13666452</v>
      </c>
      <c r="M153" s="4">
        <f t="shared" si="50"/>
        <v>0</v>
      </c>
      <c r="N153" s="4">
        <f t="shared" si="53"/>
        <v>5785725</v>
      </c>
      <c r="O153" s="4">
        <f t="shared" si="45"/>
        <v>53590</v>
      </c>
      <c r="P153" s="4">
        <f t="shared" si="51"/>
        <v>19452177</v>
      </c>
    </row>
    <row r="154" spans="1:16" x14ac:dyDescent="0.4">
      <c r="A154" s="1">
        <f t="shared" si="38"/>
        <v>13</v>
      </c>
      <c r="B154" s="1">
        <f t="shared" si="39"/>
        <v>8</v>
      </c>
      <c r="C154" s="1" t="str">
        <f t="shared" si="40"/>
        <v>13_8</v>
      </c>
      <c r="D154" s="1">
        <f t="shared" si="41"/>
        <v>3.3333333333333332E-4</v>
      </c>
      <c r="E154" s="1">
        <f t="shared" si="42"/>
        <v>2E-3</v>
      </c>
      <c r="F154" s="1" t="str">
        <f t="shared" si="43"/>
        <v>13年8ヵ月目</v>
      </c>
      <c r="G154" s="4">
        <f t="shared" si="44"/>
        <v>49035</v>
      </c>
      <c r="H154" s="4">
        <f t="shared" si="46"/>
        <v>128571</v>
      </c>
      <c r="I154" s="4">
        <f t="shared" si="47"/>
        <v>4555</v>
      </c>
      <c r="J154" s="4">
        <f t="shared" si="52"/>
        <v>9339</v>
      </c>
      <c r="K154" s="4">
        <f t="shared" si="48"/>
        <v>53590</v>
      </c>
      <c r="L154" s="4">
        <f t="shared" si="49"/>
        <v>13617417</v>
      </c>
      <c r="M154" s="4">
        <f t="shared" si="50"/>
        <v>137910</v>
      </c>
      <c r="N154" s="4">
        <f t="shared" si="53"/>
        <v>5657154</v>
      </c>
      <c r="O154" s="4">
        <f t="shared" si="45"/>
        <v>191500</v>
      </c>
      <c r="P154" s="4">
        <f t="shared" si="51"/>
        <v>19274571</v>
      </c>
    </row>
    <row r="155" spans="1:16" x14ac:dyDescent="0.4">
      <c r="A155" s="1">
        <f t="shared" si="38"/>
        <v>13</v>
      </c>
      <c r="B155" s="1">
        <f t="shared" si="39"/>
        <v>9</v>
      </c>
      <c r="C155" s="1" t="str">
        <f t="shared" si="40"/>
        <v>13_9</v>
      </c>
      <c r="D155" s="1">
        <f t="shared" si="41"/>
        <v>3.3333333333333332E-4</v>
      </c>
      <c r="E155" s="1">
        <f t="shared" si="42"/>
        <v>2E-3</v>
      </c>
      <c r="F155" s="1" t="str">
        <f t="shared" si="43"/>
        <v>13年9ヵ月目</v>
      </c>
      <c r="G155" s="4">
        <f t="shared" si="44"/>
        <v>49051</v>
      </c>
      <c r="H155" s="4">
        <f t="shared" si="46"/>
        <v>0</v>
      </c>
      <c r="I155" s="4">
        <f t="shared" si="47"/>
        <v>4539</v>
      </c>
      <c r="J155" s="4">
        <f t="shared" si="52"/>
        <v>0</v>
      </c>
      <c r="K155" s="4">
        <f t="shared" si="48"/>
        <v>53590</v>
      </c>
      <c r="L155" s="4">
        <f t="shared" si="49"/>
        <v>13568366</v>
      </c>
      <c r="M155" s="4">
        <f t="shared" si="50"/>
        <v>0</v>
      </c>
      <c r="N155" s="4">
        <f t="shared" si="53"/>
        <v>5657154</v>
      </c>
      <c r="O155" s="4">
        <f t="shared" si="45"/>
        <v>53590</v>
      </c>
      <c r="P155" s="4">
        <f t="shared" si="51"/>
        <v>19225520</v>
      </c>
    </row>
    <row r="156" spans="1:16" x14ac:dyDescent="0.4">
      <c r="A156" s="1">
        <f t="shared" si="38"/>
        <v>13</v>
      </c>
      <c r="B156" s="1">
        <f t="shared" si="39"/>
        <v>10</v>
      </c>
      <c r="C156" s="1" t="str">
        <f t="shared" si="40"/>
        <v>13_10</v>
      </c>
      <c r="D156" s="1">
        <f t="shared" si="41"/>
        <v>3.3333333333333332E-4</v>
      </c>
      <c r="E156" s="1">
        <f t="shared" si="42"/>
        <v>2E-3</v>
      </c>
      <c r="F156" s="1" t="str">
        <f t="shared" si="43"/>
        <v>13年10ヵ月目</v>
      </c>
      <c r="G156" s="4">
        <f t="shared" si="44"/>
        <v>49068</v>
      </c>
      <c r="H156" s="4">
        <f t="shared" si="46"/>
        <v>0</v>
      </c>
      <c r="I156" s="4">
        <f t="shared" si="47"/>
        <v>4522</v>
      </c>
      <c r="J156" s="4">
        <f t="shared" si="52"/>
        <v>0</v>
      </c>
      <c r="K156" s="4">
        <f t="shared" si="48"/>
        <v>53590</v>
      </c>
      <c r="L156" s="4">
        <f t="shared" si="49"/>
        <v>13519298</v>
      </c>
      <c r="M156" s="4">
        <f t="shared" si="50"/>
        <v>0</v>
      </c>
      <c r="N156" s="4">
        <f t="shared" si="53"/>
        <v>5657154</v>
      </c>
      <c r="O156" s="4">
        <f t="shared" si="45"/>
        <v>53590</v>
      </c>
      <c r="P156" s="4">
        <f t="shared" si="51"/>
        <v>19176452</v>
      </c>
    </row>
    <row r="157" spans="1:16" x14ac:dyDescent="0.4">
      <c r="A157" s="1">
        <f t="shared" si="38"/>
        <v>13</v>
      </c>
      <c r="B157" s="1">
        <f t="shared" si="39"/>
        <v>11</v>
      </c>
      <c r="C157" s="1" t="str">
        <f t="shared" si="40"/>
        <v>13_11</v>
      </c>
      <c r="D157" s="1">
        <f t="shared" si="41"/>
        <v>3.3333333333333332E-4</v>
      </c>
      <c r="E157" s="1">
        <f t="shared" si="42"/>
        <v>2E-3</v>
      </c>
      <c r="F157" s="1" t="str">
        <f t="shared" si="43"/>
        <v>13年11ヵ月目</v>
      </c>
      <c r="G157" s="4">
        <f t="shared" si="44"/>
        <v>49084</v>
      </c>
      <c r="H157" s="4">
        <f t="shared" si="46"/>
        <v>0</v>
      </c>
      <c r="I157" s="4">
        <f t="shared" si="47"/>
        <v>4506</v>
      </c>
      <c r="J157" s="4">
        <f t="shared" si="52"/>
        <v>0</v>
      </c>
      <c r="K157" s="4">
        <f t="shared" si="48"/>
        <v>53590</v>
      </c>
      <c r="L157" s="4">
        <f t="shared" si="49"/>
        <v>13470214</v>
      </c>
      <c r="M157" s="4">
        <f t="shared" si="50"/>
        <v>0</v>
      </c>
      <c r="N157" s="4">
        <f t="shared" si="53"/>
        <v>5657154</v>
      </c>
      <c r="O157" s="4">
        <f t="shared" si="45"/>
        <v>53590</v>
      </c>
      <c r="P157" s="4">
        <f t="shared" si="51"/>
        <v>19127368</v>
      </c>
    </row>
    <row r="158" spans="1:16" x14ac:dyDescent="0.4">
      <c r="A158" s="1">
        <f t="shared" si="38"/>
        <v>13</v>
      </c>
      <c r="B158" s="1">
        <f t="shared" si="39"/>
        <v>12</v>
      </c>
      <c r="C158" s="1" t="str">
        <f t="shared" si="40"/>
        <v>13_12</v>
      </c>
      <c r="D158" s="1">
        <f t="shared" si="41"/>
        <v>3.3333333333333332E-4</v>
      </c>
      <c r="E158" s="1">
        <f t="shared" si="42"/>
        <v>2E-3</v>
      </c>
      <c r="F158" s="1" t="str">
        <f t="shared" si="43"/>
        <v>13年12ヵ月目</v>
      </c>
      <c r="G158" s="4">
        <f t="shared" si="44"/>
        <v>49100</v>
      </c>
      <c r="H158" s="4">
        <f t="shared" si="46"/>
        <v>0</v>
      </c>
      <c r="I158" s="4">
        <f t="shared" si="47"/>
        <v>4490</v>
      </c>
      <c r="J158" s="4">
        <f t="shared" si="52"/>
        <v>0</v>
      </c>
      <c r="K158" s="4">
        <f t="shared" si="48"/>
        <v>53590</v>
      </c>
      <c r="L158" s="4">
        <f t="shared" si="49"/>
        <v>13421114</v>
      </c>
      <c r="M158" s="4">
        <f t="shared" si="50"/>
        <v>0</v>
      </c>
      <c r="N158" s="4">
        <f t="shared" si="53"/>
        <v>5657154</v>
      </c>
      <c r="O158" s="4">
        <f t="shared" si="45"/>
        <v>53590</v>
      </c>
      <c r="P158" s="4">
        <f t="shared" si="51"/>
        <v>19078268</v>
      </c>
    </row>
    <row r="159" spans="1:16" x14ac:dyDescent="0.4">
      <c r="A159" s="1">
        <f t="shared" si="38"/>
        <v>14</v>
      </c>
      <c r="B159" s="1">
        <f t="shared" si="39"/>
        <v>1</v>
      </c>
      <c r="C159" s="1" t="str">
        <f t="shared" si="40"/>
        <v>14_1</v>
      </c>
      <c r="D159" s="1">
        <f t="shared" si="41"/>
        <v>3.3333333333333332E-4</v>
      </c>
      <c r="E159" s="1">
        <f t="shared" si="42"/>
        <v>2E-3</v>
      </c>
      <c r="F159" s="1" t="str">
        <f t="shared" si="43"/>
        <v>14年1ヵ月目</v>
      </c>
      <c r="G159" s="4">
        <f t="shared" si="44"/>
        <v>49117</v>
      </c>
      <c r="H159" s="4">
        <f t="shared" si="46"/>
        <v>0</v>
      </c>
      <c r="I159" s="4">
        <f t="shared" si="47"/>
        <v>4473</v>
      </c>
      <c r="J159" s="4">
        <f t="shared" si="52"/>
        <v>0</v>
      </c>
      <c r="K159" s="4">
        <f t="shared" si="48"/>
        <v>53590</v>
      </c>
      <c r="L159" s="4">
        <f t="shared" si="49"/>
        <v>13371997</v>
      </c>
      <c r="M159" s="4">
        <f t="shared" si="50"/>
        <v>0</v>
      </c>
      <c r="N159" s="4">
        <f t="shared" si="53"/>
        <v>5657154</v>
      </c>
      <c r="O159" s="4">
        <f t="shared" si="45"/>
        <v>53590</v>
      </c>
      <c r="P159" s="4">
        <f t="shared" si="51"/>
        <v>19029151</v>
      </c>
    </row>
    <row r="160" spans="1:16" x14ac:dyDescent="0.4">
      <c r="A160" s="1">
        <f t="shared" si="38"/>
        <v>14</v>
      </c>
      <c r="B160" s="1">
        <f t="shared" si="39"/>
        <v>2</v>
      </c>
      <c r="C160" s="1" t="str">
        <f t="shared" si="40"/>
        <v>14_2</v>
      </c>
      <c r="D160" s="1">
        <f t="shared" si="41"/>
        <v>3.3333333333333332E-4</v>
      </c>
      <c r="E160" s="1">
        <f t="shared" si="42"/>
        <v>2E-3</v>
      </c>
      <c r="F160" s="1" t="str">
        <f t="shared" si="43"/>
        <v>14年2ヵ月目</v>
      </c>
      <c r="G160" s="4">
        <f t="shared" si="44"/>
        <v>49133</v>
      </c>
      <c r="H160" s="4">
        <f t="shared" si="46"/>
        <v>128571</v>
      </c>
      <c r="I160" s="4">
        <f t="shared" si="47"/>
        <v>4457</v>
      </c>
      <c r="J160" s="4">
        <f t="shared" si="52"/>
        <v>9339</v>
      </c>
      <c r="K160" s="4">
        <f t="shared" si="48"/>
        <v>53590</v>
      </c>
      <c r="L160" s="4">
        <f t="shared" si="49"/>
        <v>13322864</v>
      </c>
      <c r="M160" s="4">
        <f t="shared" si="50"/>
        <v>137910</v>
      </c>
      <c r="N160" s="4">
        <f t="shared" si="53"/>
        <v>5528583</v>
      </c>
      <c r="O160" s="4">
        <f t="shared" si="45"/>
        <v>191500</v>
      </c>
      <c r="P160" s="4">
        <f t="shared" si="51"/>
        <v>18851447</v>
      </c>
    </row>
    <row r="161" spans="1:16" x14ac:dyDescent="0.4">
      <c r="A161" s="1">
        <f t="shared" si="38"/>
        <v>14</v>
      </c>
      <c r="B161" s="1">
        <f t="shared" si="39"/>
        <v>3</v>
      </c>
      <c r="C161" s="1" t="str">
        <f t="shared" si="40"/>
        <v>14_3</v>
      </c>
      <c r="D161" s="1">
        <f t="shared" si="41"/>
        <v>3.3333333333333332E-4</v>
      </c>
      <c r="E161" s="1">
        <f t="shared" si="42"/>
        <v>2E-3</v>
      </c>
      <c r="F161" s="1" t="str">
        <f t="shared" si="43"/>
        <v>14年3ヵ月目</v>
      </c>
      <c r="G161" s="4">
        <f t="shared" si="44"/>
        <v>49150</v>
      </c>
      <c r="H161" s="4">
        <f t="shared" si="46"/>
        <v>0</v>
      </c>
      <c r="I161" s="4">
        <f t="shared" si="47"/>
        <v>4440</v>
      </c>
      <c r="J161" s="4">
        <f t="shared" si="52"/>
        <v>0</v>
      </c>
      <c r="K161" s="4">
        <f t="shared" si="48"/>
        <v>53590</v>
      </c>
      <c r="L161" s="4">
        <f t="shared" si="49"/>
        <v>13273714</v>
      </c>
      <c r="M161" s="4">
        <f t="shared" si="50"/>
        <v>0</v>
      </c>
      <c r="N161" s="4">
        <f t="shared" si="53"/>
        <v>5528583</v>
      </c>
      <c r="O161" s="4">
        <f t="shared" si="45"/>
        <v>53590</v>
      </c>
      <c r="P161" s="4">
        <f t="shared" si="51"/>
        <v>18802297</v>
      </c>
    </row>
    <row r="162" spans="1:16" x14ac:dyDescent="0.4">
      <c r="A162" s="1">
        <f t="shared" si="38"/>
        <v>14</v>
      </c>
      <c r="B162" s="1">
        <f t="shared" si="39"/>
        <v>4</v>
      </c>
      <c r="C162" s="1" t="str">
        <f t="shared" si="40"/>
        <v>14_4</v>
      </c>
      <c r="D162" s="1">
        <f t="shared" si="41"/>
        <v>3.3333333333333332E-4</v>
      </c>
      <c r="E162" s="1">
        <f t="shared" si="42"/>
        <v>2E-3</v>
      </c>
      <c r="F162" s="1" t="str">
        <f t="shared" si="43"/>
        <v>14年4ヵ月目</v>
      </c>
      <c r="G162" s="4">
        <f t="shared" si="44"/>
        <v>49166</v>
      </c>
      <c r="H162" s="4">
        <f t="shared" si="46"/>
        <v>0</v>
      </c>
      <c r="I162" s="4">
        <f t="shared" si="47"/>
        <v>4424</v>
      </c>
      <c r="J162" s="4">
        <f t="shared" si="52"/>
        <v>0</v>
      </c>
      <c r="K162" s="4">
        <f t="shared" si="48"/>
        <v>53590</v>
      </c>
      <c r="L162" s="4">
        <f t="shared" si="49"/>
        <v>13224548</v>
      </c>
      <c r="M162" s="4">
        <f t="shared" si="50"/>
        <v>0</v>
      </c>
      <c r="N162" s="4">
        <f t="shared" si="53"/>
        <v>5528583</v>
      </c>
      <c r="O162" s="4">
        <f t="shared" si="45"/>
        <v>53590</v>
      </c>
      <c r="P162" s="4">
        <f t="shared" si="51"/>
        <v>18753131</v>
      </c>
    </row>
    <row r="163" spans="1:16" x14ac:dyDescent="0.4">
      <c r="A163" s="1">
        <f t="shared" si="38"/>
        <v>14</v>
      </c>
      <c r="B163" s="1">
        <f t="shared" si="39"/>
        <v>5</v>
      </c>
      <c r="C163" s="1" t="str">
        <f t="shared" si="40"/>
        <v>14_5</v>
      </c>
      <c r="D163" s="1">
        <f t="shared" si="41"/>
        <v>3.3333333333333332E-4</v>
      </c>
      <c r="E163" s="1">
        <f t="shared" si="42"/>
        <v>2E-3</v>
      </c>
      <c r="F163" s="1" t="str">
        <f t="shared" si="43"/>
        <v>14年5ヵ月目</v>
      </c>
      <c r="G163" s="4">
        <f t="shared" si="44"/>
        <v>49182</v>
      </c>
      <c r="H163" s="4">
        <f t="shared" si="46"/>
        <v>0</v>
      </c>
      <c r="I163" s="4">
        <f t="shared" si="47"/>
        <v>4408</v>
      </c>
      <c r="J163" s="4">
        <f t="shared" si="52"/>
        <v>0</v>
      </c>
      <c r="K163" s="4">
        <f t="shared" si="48"/>
        <v>53590</v>
      </c>
      <c r="L163" s="4">
        <f t="shared" si="49"/>
        <v>13175366</v>
      </c>
      <c r="M163" s="4">
        <f t="shared" si="50"/>
        <v>0</v>
      </c>
      <c r="N163" s="4">
        <f t="shared" si="53"/>
        <v>5528583</v>
      </c>
      <c r="O163" s="4">
        <f t="shared" si="45"/>
        <v>53590</v>
      </c>
      <c r="P163" s="4">
        <f t="shared" si="51"/>
        <v>18703949</v>
      </c>
    </row>
    <row r="164" spans="1:16" x14ac:dyDescent="0.4">
      <c r="A164" s="1">
        <f t="shared" si="38"/>
        <v>14</v>
      </c>
      <c r="B164" s="1">
        <f t="shared" si="39"/>
        <v>6</v>
      </c>
      <c r="C164" s="1" t="str">
        <f t="shared" si="40"/>
        <v>14_6</v>
      </c>
      <c r="D164" s="1">
        <f t="shared" si="41"/>
        <v>3.3333333333333332E-4</v>
      </c>
      <c r="E164" s="1">
        <f t="shared" si="42"/>
        <v>2E-3</v>
      </c>
      <c r="F164" s="1" t="str">
        <f t="shared" si="43"/>
        <v>14年6ヵ月目</v>
      </c>
      <c r="G164" s="4">
        <f t="shared" si="44"/>
        <v>49199</v>
      </c>
      <c r="H164" s="4">
        <f t="shared" si="46"/>
        <v>0</v>
      </c>
      <c r="I164" s="4">
        <f t="shared" si="47"/>
        <v>4391</v>
      </c>
      <c r="J164" s="4">
        <f t="shared" si="52"/>
        <v>0</v>
      </c>
      <c r="K164" s="4">
        <f t="shared" si="48"/>
        <v>53590</v>
      </c>
      <c r="L164" s="4">
        <f t="shared" si="49"/>
        <v>13126167</v>
      </c>
      <c r="M164" s="4">
        <f t="shared" si="50"/>
        <v>0</v>
      </c>
      <c r="N164" s="4">
        <f t="shared" si="53"/>
        <v>5528583</v>
      </c>
      <c r="O164" s="4">
        <f t="shared" si="45"/>
        <v>53590</v>
      </c>
      <c r="P164" s="4">
        <f t="shared" si="51"/>
        <v>18654750</v>
      </c>
    </row>
    <row r="165" spans="1:16" x14ac:dyDescent="0.4">
      <c r="A165" s="1">
        <f t="shared" si="38"/>
        <v>14</v>
      </c>
      <c r="B165" s="1">
        <f t="shared" si="39"/>
        <v>7</v>
      </c>
      <c r="C165" s="1" t="str">
        <f t="shared" si="40"/>
        <v>14_7</v>
      </c>
      <c r="D165" s="1">
        <f t="shared" si="41"/>
        <v>3.3333333333333332E-4</v>
      </c>
      <c r="E165" s="1">
        <f t="shared" si="42"/>
        <v>2E-3</v>
      </c>
      <c r="F165" s="1" t="str">
        <f t="shared" si="43"/>
        <v>14年7ヵ月目</v>
      </c>
      <c r="G165" s="4">
        <f t="shared" si="44"/>
        <v>49215</v>
      </c>
      <c r="H165" s="4">
        <f t="shared" si="46"/>
        <v>0</v>
      </c>
      <c r="I165" s="4">
        <f t="shared" si="47"/>
        <v>4375</v>
      </c>
      <c r="J165" s="4">
        <f t="shared" si="52"/>
        <v>0</v>
      </c>
      <c r="K165" s="4">
        <f t="shared" si="48"/>
        <v>53590</v>
      </c>
      <c r="L165" s="4">
        <f t="shared" si="49"/>
        <v>13076952</v>
      </c>
      <c r="M165" s="4">
        <f t="shared" si="50"/>
        <v>0</v>
      </c>
      <c r="N165" s="4">
        <f t="shared" si="53"/>
        <v>5528583</v>
      </c>
      <c r="O165" s="4">
        <f t="shared" si="45"/>
        <v>53590</v>
      </c>
      <c r="P165" s="4">
        <f t="shared" si="51"/>
        <v>18605535</v>
      </c>
    </row>
    <row r="166" spans="1:16" x14ac:dyDescent="0.4">
      <c r="A166" s="1">
        <f t="shared" si="38"/>
        <v>14</v>
      </c>
      <c r="B166" s="1">
        <f t="shared" si="39"/>
        <v>8</v>
      </c>
      <c r="C166" s="1" t="str">
        <f t="shared" si="40"/>
        <v>14_8</v>
      </c>
      <c r="D166" s="1">
        <f t="shared" si="41"/>
        <v>3.3333333333333332E-4</v>
      </c>
      <c r="E166" s="1">
        <f t="shared" si="42"/>
        <v>2E-3</v>
      </c>
      <c r="F166" s="1" t="str">
        <f t="shared" si="43"/>
        <v>14年8ヵ月目</v>
      </c>
      <c r="G166" s="4">
        <f t="shared" si="44"/>
        <v>49232</v>
      </c>
      <c r="H166" s="4">
        <f t="shared" si="46"/>
        <v>128571</v>
      </c>
      <c r="I166" s="4">
        <f t="shared" si="47"/>
        <v>4358</v>
      </c>
      <c r="J166" s="4">
        <f t="shared" si="52"/>
        <v>9339</v>
      </c>
      <c r="K166" s="4">
        <f t="shared" si="48"/>
        <v>53590</v>
      </c>
      <c r="L166" s="4">
        <f t="shared" si="49"/>
        <v>13027720</v>
      </c>
      <c r="M166" s="4">
        <f t="shared" si="50"/>
        <v>137910</v>
      </c>
      <c r="N166" s="4">
        <f t="shared" si="53"/>
        <v>5400012</v>
      </c>
      <c r="O166" s="4">
        <f t="shared" si="45"/>
        <v>191500</v>
      </c>
      <c r="P166" s="4">
        <f t="shared" si="51"/>
        <v>18427732</v>
      </c>
    </row>
    <row r="167" spans="1:16" x14ac:dyDescent="0.4">
      <c r="A167" s="1">
        <f t="shared" si="38"/>
        <v>14</v>
      </c>
      <c r="B167" s="1">
        <f t="shared" si="39"/>
        <v>9</v>
      </c>
      <c r="C167" s="1" t="str">
        <f t="shared" si="40"/>
        <v>14_9</v>
      </c>
      <c r="D167" s="1">
        <f t="shared" si="41"/>
        <v>3.3333333333333332E-4</v>
      </c>
      <c r="E167" s="1">
        <f t="shared" si="42"/>
        <v>2E-3</v>
      </c>
      <c r="F167" s="1" t="str">
        <f t="shared" si="43"/>
        <v>14年9ヵ月目</v>
      </c>
      <c r="G167" s="4">
        <f t="shared" si="44"/>
        <v>49248</v>
      </c>
      <c r="H167" s="4">
        <f t="shared" si="46"/>
        <v>0</v>
      </c>
      <c r="I167" s="4">
        <f t="shared" si="47"/>
        <v>4342</v>
      </c>
      <c r="J167" s="4">
        <f t="shared" si="52"/>
        <v>0</v>
      </c>
      <c r="K167" s="4">
        <f t="shared" si="48"/>
        <v>53590</v>
      </c>
      <c r="L167" s="4">
        <f t="shared" si="49"/>
        <v>12978472</v>
      </c>
      <c r="M167" s="4">
        <f t="shared" si="50"/>
        <v>0</v>
      </c>
      <c r="N167" s="4">
        <f t="shared" si="53"/>
        <v>5400012</v>
      </c>
      <c r="O167" s="4">
        <f t="shared" si="45"/>
        <v>53590</v>
      </c>
      <c r="P167" s="4">
        <f t="shared" si="51"/>
        <v>18378484</v>
      </c>
    </row>
    <row r="168" spans="1:16" x14ac:dyDescent="0.4">
      <c r="A168" s="1">
        <f t="shared" si="38"/>
        <v>14</v>
      </c>
      <c r="B168" s="1">
        <f t="shared" si="39"/>
        <v>10</v>
      </c>
      <c r="C168" s="1" t="str">
        <f t="shared" si="40"/>
        <v>14_10</v>
      </c>
      <c r="D168" s="1">
        <f t="shared" si="41"/>
        <v>3.3333333333333332E-4</v>
      </c>
      <c r="E168" s="1">
        <f t="shared" si="42"/>
        <v>2E-3</v>
      </c>
      <c r="F168" s="1" t="str">
        <f t="shared" si="43"/>
        <v>14年10ヵ月目</v>
      </c>
      <c r="G168" s="4">
        <f t="shared" si="44"/>
        <v>49264</v>
      </c>
      <c r="H168" s="4">
        <f t="shared" si="46"/>
        <v>0</v>
      </c>
      <c r="I168" s="4">
        <f t="shared" si="47"/>
        <v>4326</v>
      </c>
      <c r="J168" s="4">
        <f t="shared" si="52"/>
        <v>0</v>
      </c>
      <c r="K168" s="4">
        <f t="shared" si="48"/>
        <v>53590</v>
      </c>
      <c r="L168" s="4">
        <f t="shared" si="49"/>
        <v>12929208</v>
      </c>
      <c r="M168" s="4">
        <f t="shared" si="50"/>
        <v>0</v>
      </c>
      <c r="N168" s="4">
        <f t="shared" si="53"/>
        <v>5400012</v>
      </c>
      <c r="O168" s="4">
        <f t="shared" si="45"/>
        <v>53590</v>
      </c>
      <c r="P168" s="4">
        <f t="shared" si="51"/>
        <v>18329220</v>
      </c>
    </row>
    <row r="169" spans="1:16" x14ac:dyDescent="0.4">
      <c r="A169" s="1">
        <f t="shared" si="38"/>
        <v>14</v>
      </c>
      <c r="B169" s="1">
        <f t="shared" si="39"/>
        <v>11</v>
      </c>
      <c r="C169" s="1" t="str">
        <f t="shared" si="40"/>
        <v>14_11</v>
      </c>
      <c r="D169" s="1">
        <f t="shared" si="41"/>
        <v>3.3333333333333332E-4</v>
      </c>
      <c r="E169" s="1">
        <f t="shared" si="42"/>
        <v>2E-3</v>
      </c>
      <c r="F169" s="1" t="str">
        <f t="shared" si="43"/>
        <v>14年11ヵ月目</v>
      </c>
      <c r="G169" s="4">
        <f t="shared" si="44"/>
        <v>49281</v>
      </c>
      <c r="H169" s="4">
        <f t="shared" si="46"/>
        <v>0</v>
      </c>
      <c r="I169" s="4">
        <f t="shared" si="47"/>
        <v>4309</v>
      </c>
      <c r="J169" s="4">
        <f t="shared" si="52"/>
        <v>0</v>
      </c>
      <c r="K169" s="4">
        <f t="shared" si="48"/>
        <v>53590</v>
      </c>
      <c r="L169" s="4">
        <f t="shared" si="49"/>
        <v>12879927</v>
      </c>
      <c r="M169" s="4">
        <f t="shared" si="50"/>
        <v>0</v>
      </c>
      <c r="N169" s="4">
        <f t="shared" si="53"/>
        <v>5400012</v>
      </c>
      <c r="O169" s="4">
        <f t="shared" si="45"/>
        <v>53590</v>
      </c>
      <c r="P169" s="4">
        <f t="shared" si="51"/>
        <v>18279939</v>
      </c>
    </row>
    <row r="170" spans="1:16" x14ac:dyDescent="0.4">
      <c r="A170" s="1">
        <f t="shared" si="38"/>
        <v>14</v>
      </c>
      <c r="B170" s="1">
        <f t="shared" si="39"/>
        <v>12</v>
      </c>
      <c r="C170" s="1" t="str">
        <f t="shared" si="40"/>
        <v>14_12</v>
      </c>
      <c r="D170" s="1">
        <f t="shared" si="41"/>
        <v>3.3333333333333332E-4</v>
      </c>
      <c r="E170" s="1">
        <f t="shared" si="42"/>
        <v>2E-3</v>
      </c>
      <c r="F170" s="1" t="str">
        <f t="shared" si="43"/>
        <v>14年12ヵ月目</v>
      </c>
      <c r="G170" s="4">
        <f t="shared" si="44"/>
        <v>49297</v>
      </c>
      <c r="H170" s="4">
        <f t="shared" si="46"/>
        <v>0</v>
      </c>
      <c r="I170" s="4">
        <f t="shared" si="47"/>
        <v>4293</v>
      </c>
      <c r="J170" s="4">
        <f t="shared" si="52"/>
        <v>0</v>
      </c>
      <c r="K170" s="4">
        <f t="shared" si="48"/>
        <v>53590</v>
      </c>
      <c r="L170" s="4">
        <f t="shared" si="49"/>
        <v>12830630</v>
      </c>
      <c r="M170" s="4">
        <f t="shared" si="50"/>
        <v>0</v>
      </c>
      <c r="N170" s="4">
        <f t="shared" si="53"/>
        <v>5400012</v>
      </c>
      <c r="O170" s="4">
        <f t="shared" si="45"/>
        <v>53590</v>
      </c>
      <c r="P170" s="4">
        <f t="shared" si="51"/>
        <v>18230642</v>
      </c>
    </row>
    <row r="171" spans="1:16" x14ac:dyDescent="0.4">
      <c r="A171" s="1">
        <f t="shared" si="38"/>
        <v>15</v>
      </c>
      <c r="B171" s="1">
        <f t="shared" si="39"/>
        <v>1</v>
      </c>
      <c r="C171" s="1" t="str">
        <f t="shared" si="40"/>
        <v>15_1</v>
      </c>
      <c r="D171" s="1">
        <f t="shared" si="41"/>
        <v>3.3333333333333332E-4</v>
      </c>
      <c r="E171" s="1">
        <f t="shared" si="42"/>
        <v>2E-3</v>
      </c>
      <c r="F171" s="1" t="str">
        <f t="shared" si="43"/>
        <v>15年1ヵ月目</v>
      </c>
      <c r="G171" s="4">
        <f t="shared" si="44"/>
        <v>49314</v>
      </c>
      <c r="H171" s="4">
        <f t="shared" si="46"/>
        <v>0</v>
      </c>
      <c r="I171" s="4">
        <f t="shared" si="47"/>
        <v>4276</v>
      </c>
      <c r="J171" s="4">
        <f t="shared" si="52"/>
        <v>0</v>
      </c>
      <c r="K171" s="4">
        <f t="shared" si="48"/>
        <v>53590</v>
      </c>
      <c r="L171" s="4">
        <f t="shared" si="49"/>
        <v>12781316</v>
      </c>
      <c r="M171" s="4">
        <f t="shared" si="50"/>
        <v>0</v>
      </c>
      <c r="N171" s="4">
        <f t="shared" si="53"/>
        <v>5400012</v>
      </c>
      <c r="O171" s="4">
        <f t="shared" si="45"/>
        <v>53590</v>
      </c>
      <c r="P171" s="4">
        <f t="shared" si="51"/>
        <v>18181328</v>
      </c>
    </row>
    <row r="172" spans="1:16" x14ac:dyDescent="0.4">
      <c r="A172" s="1">
        <f t="shared" si="38"/>
        <v>15</v>
      </c>
      <c r="B172" s="1">
        <f t="shared" si="39"/>
        <v>2</v>
      </c>
      <c r="C172" s="1" t="str">
        <f t="shared" si="40"/>
        <v>15_2</v>
      </c>
      <c r="D172" s="1">
        <f t="shared" si="41"/>
        <v>3.3333333333333332E-4</v>
      </c>
      <c r="E172" s="1">
        <f t="shared" si="42"/>
        <v>2E-3</v>
      </c>
      <c r="F172" s="1" t="str">
        <f t="shared" si="43"/>
        <v>15年2ヵ月目</v>
      </c>
      <c r="G172" s="4">
        <f t="shared" si="44"/>
        <v>49330</v>
      </c>
      <c r="H172" s="4">
        <f t="shared" si="46"/>
        <v>128571</v>
      </c>
      <c r="I172" s="4">
        <f t="shared" si="47"/>
        <v>4260</v>
      </c>
      <c r="J172" s="4">
        <f t="shared" si="52"/>
        <v>9339</v>
      </c>
      <c r="K172" s="4">
        <f t="shared" si="48"/>
        <v>53590</v>
      </c>
      <c r="L172" s="4">
        <f t="shared" si="49"/>
        <v>12731986</v>
      </c>
      <c r="M172" s="4">
        <f t="shared" si="50"/>
        <v>137910</v>
      </c>
      <c r="N172" s="4">
        <f t="shared" si="53"/>
        <v>5271441</v>
      </c>
      <c r="O172" s="4">
        <f t="shared" si="45"/>
        <v>191500</v>
      </c>
      <c r="P172" s="4">
        <f t="shared" si="51"/>
        <v>18003427</v>
      </c>
    </row>
    <row r="173" spans="1:16" x14ac:dyDescent="0.4">
      <c r="A173" s="1">
        <f t="shared" si="38"/>
        <v>15</v>
      </c>
      <c r="B173" s="1">
        <f t="shared" si="39"/>
        <v>3</v>
      </c>
      <c r="C173" s="1" t="str">
        <f t="shared" si="40"/>
        <v>15_3</v>
      </c>
      <c r="D173" s="1">
        <f t="shared" si="41"/>
        <v>3.3333333333333332E-4</v>
      </c>
      <c r="E173" s="1">
        <f t="shared" si="42"/>
        <v>2E-3</v>
      </c>
      <c r="F173" s="1" t="str">
        <f t="shared" si="43"/>
        <v>15年3ヵ月目</v>
      </c>
      <c r="G173" s="4">
        <f t="shared" si="44"/>
        <v>49347</v>
      </c>
      <c r="H173" s="4">
        <f t="shared" si="46"/>
        <v>0</v>
      </c>
      <c r="I173" s="4">
        <f t="shared" si="47"/>
        <v>4243</v>
      </c>
      <c r="J173" s="4">
        <f t="shared" si="52"/>
        <v>0</v>
      </c>
      <c r="K173" s="4">
        <f t="shared" si="48"/>
        <v>53590</v>
      </c>
      <c r="L173" s="4">
        <f t="shared" si="49"/>
        <v>12682639</v>
      </c>
      <c r="M173" s="4">
        <f t="shared" si="50"/>
        <v>0</v>
      </c>
      <c r="N173" s="4">
        <f t="shared" si="53"/>
        <v>5271441</v>
      </c>
      <c r="O173" s="4">
        <f t="shared" si="45"/>
        <v>53590</v>
      </c>
      <c r="P173" s="4">
        <f t="shared" si="51"/>
        <v>17954080</v>
      </c>
    </row>
    <row r="174" spans="1:16" x14ac:dyDescent="0.4">
      <c r="A174" s="1">
        <f t="shared" si="38"/>
        <v>15</v>
      </c>
      <c r="B174" s="1">
        <f t="shared" si="39"/>
        <v>4</v>
      </c>
      <c r="C174" s="1" t="str">
        <f t="shared" si="40"/>
        <v>15_4</v>
      </c>
      <c r="D174" s="1">
        <f t="shared" si="41"/>
        <v>3.3333333333333332E-4</v>
      </c>
      <c r="E174" s="1">
        <f t="shared" si="42"/>
        <v>2E-3</v>
      </c>
      <c r="F174" s="1" t="str">
        <f t="shared" si="43"/>
        <v>15年4ヵ月目</v>
      </c>
      <c r="G174" s="4">
        <f t="shared" si="44"/>
        <v>49363</v>
      </c>
      <c r="H174" s="4">
        <f t="shared" si="46"/>
        <v>0</v>
      </c>
      <c r="I174" s="4">
        <f t="shared" si="47"/>
        <v>4227</v>
      </c>
      <c r="J174" s="4">
        <f t="shared" si="52"/>
        <v>0</v>
      </c>
      <c r="K174" s="4">
        <f t="shared" si="48"/>
        <v>53590</v>
      </c>
      <c r="L174" s="4">
        <f t="shared" si="49"/>
        <v>12633276</v>
      </c>
      <c r="M174" s="4">
        <f t="shared" si="50"/>
        <v>0</v>
      </c>
      <c r="N174" s="4">
        <f t="shared" si="53"/>
        <v>5271441</v>
      </c>
      <c r="O174" s="4">
        <f t="shared" si="45"/>
        <v>53590</v>
      </c>
      <c r="P174" s="4">
        <f t="shared" si="51"/>
        <v>17904717</v>
      </c>
    </row>
    <row r="175" spans="1:16" x14ac:dyDescent="0.4">
      <c r="A175" s="1">
        <f t="shared" si="38"/>
        <v>15</v>
      </c>
      <c r="B175" s="1">
        <f t="shared" si="39"/>
        <v>5</v>
      </c>
      <c r="C175" s="1" t="str">
        <f t="shared" si="40"/>
        <v>15_5</v>
      </c>
      <c r="D175" s="1">
        <f t="shared" si="41"/>
        <v>3.3333333333333332E-4</v>
      </c>
      <c r="E175" s="1">
        <f t="shared" si="42"/>
        <v>2E-3</v>
      </c>
      <c r="F175" s="1" t="str">
        <f t="shared" si="43"/>
        <v>15年5ヵ月目</v>
      </c>
      <c r="G175" s="4">
        <f t="shared" si="44"/>
        <v>49379</v>
      </c>
      <c r="H175" s="4">
        <f t="shared" si="46"/>
        <v>0</v>
      </c>
      <c r="I175" s="4">
        <f t="shared" si="47"/>
        <v>4211</v>
      </c>
      <c r="J175" s="4">
        <f t="shared" si="52"/>
        <v>0</v>
      </c>
      <c r="K175" s="4">
        <f t="shared" si="48"/>
        <v>53590</v>
      </c>
      <c r="L175" s="4">
        <f t="shared" si="49"/>
        <v>12583897</v>
      </c>
      <c r="M175" s="4">
        <f t="shared" si="50"/>
        <v>0</v>
      </c>
      <c r="N175" s="4">
        <f t="shared" si="53"/>
        <v>5271441</v>
      </c>
      <c r="O175" s="4">
        <f t="shared" si="45"/>
        <v>53590</v>
      </c>
      <c r="P175" s="4">
        <f t="shared" si="51"/>
        <v>17855338</v>
      </c>
    </row>
    <row r="176" spans="1:16" x14ac:dyDescent="0.4">
      <c r="A176" s="1">
        <f t="shared" si="38"/>
        <v>15</v>
      </c>
      <c r="B176" s="1">
        <f t="shared" si="39"/>
        <v>6</v>
      </c>
      <c r="C176" s="1" t="str">
        <f t="shared" si="40"/>
        <v>15_6</v>
      </c>
      <c r="D176" s="1">
        <f t="shared" si="41"/>
        <v>3.3333333333333332E-4</v>
      </c>
      <c r="E176" s="1">
        <f t="shared" si="42"/>
        <v>2E-3</v>
      </c>
      <c r="F176" s="1" t="str">
        <f t="shared" si="43"/>
        <v>15年6ヵ月目</v>
      </c>
      <c r="G176" s="4">
        <f t="shared" si="44"/>
        <v>49396</v>
      </c>
      <c r="H176" s="4">
        <f t="shared" si="46"/>
        <v>0</v>
      </c>
      <c r="I176" s="4">
        <f t="shared" si="47"/>
        <v>4194</v>
      </c>
      <c r="J176" s="4">
        <f t="shared" si="52"/>
        <v>0</v>
      </c>
      <c r="K176" s="4">
        <f t="shared" si="48"/>
        <v>53590</v>
      </c>
      <c r="L176" s="4">
        <f t="shared" si="49"/>
        <v>12534501</v>
      </c>
      <c r="M176" s="4">
        <f t="shared" si="50"/>
        <v>0</v>
      </c>
      <c r="N176" s="4">
        <f t="shared" si="53"/>
        <v>5271441</v>
      </c>
      <c r="O176" s="4">
        <f t="shared" si="45"/>
        <v>53590</v>
      </c>
      <c r="P176" s="4">
        <f t="shared" si="51"/>
        <v>17805942</v>
      </c>
    </row>
    <row r="177" spans="1:16" x14ac:dyDescent="0.4">
      <c r="A177" s="1">
        <f t="shared" si="38"/>
        <v>15</v>
      </c>
      <c r="B177" s="1">
        <f t="shared" si="39"/>
        <v>7</v>
      </c>
      <c r="C177" s="1" t="str">
        <f t="shared" si="40"/>
        <v>15_7</v>
      </c>
      <c r="D177" s="1">
        <f t="shared" si="41"/>
        <v>3.3333333333333332E-4</v>
      </c>
      <c r="E177" s="1">
        <f t="shared" si="42"/>
        <v>2E-3</v>
      </c>
      <c r="F177" s="1" t="str">
        <f t="shared" si="43"/>
        <v>15年7ヵ月目</v>
      </c>
      <c r="G177" s="4">
        <f t="shared" si="44"/>
        <v>49412</v>
      </c>
      <c r="H177" s="4">
        <f t="shared" si="46"/>
        <v>0</v>
      </c>
      <c r="I177" s="4">
        <f t="shared" si="47"/>
        <v>4178</v>
      </c>
      <c r="J177" s="4">
        <f t="shared" si="52"/>
        <v>0</v>
      </c>
      <c r="K177" s="4">
        <f t="shared" si="48"/>
        <v>53590</v>
      </c>
      <c r="L177" s="4">
        <f t="shared" si="49"/>
        <v>12485089</v>
      </c>
      <c r="M177" s="4">
        <f t="shared" si="50"/>
        <v>0</v>
      </c>
      <c r="N177" s="4">
        <f t="shared" si="53"/>
        <v>5271441</v>
      </c>
      <c r="O177" s="4">
        <f t="shared" si="45"/>
        <v>53590</v>
      </c>
      <c r="P177" s="4">
        <f t="shared" si="51"/>
        <v>17756530</v>
      </c>
    </row>
    <row r="178" spans="1:16" x14ac:dyDescent="0.4">
      <c r="A178" s="1">
        <f t="shared" si="38"/>
        <v>15</v>
      </c>
      <c r="B178" s="1">
        <f t="shared" si="39"/>
        <v>8</v>
      </c>
      <c r="C178" s="1" t="str">
        <f t="shared" si="40"/>
        <v>15_8</v>
      </c>
      <c r="D178" s="1">
        <f t="shared" si="41"/>
        <v>3.3333333333333332E-4</v>
      </c>
      <c r="E178" s="1">
        <f t="shared" si="42"/>
        <v>2E-3</v>
      </c>
      <c r="F178" s="1" t="str">
        <f t="shared" si="43"/>
        <v>15年8ヵ月目</v>
      </c>
      <c r="G178" s="4">
        <f t="shared" si="44"/>
        <v>49429</v>
      </c>
      <c r="H178" s="4">
        <f t="shared" si="46"/>
        <v>128571</v>
      </c>
      <c r="I178" s="4">
        <f t="shared" si="47"/>
        <v>4161</v>
      </c>
      <c r="J178" s="4">
        <f t="shared" si="52"/>
        <v>9339</v>
      </c>
      <c r="K178" s="4">
        <f t="shared" si="48"/>
        <v>53590</v>
      </c>
      <c r="L178" s="4">
        <f t="shared" si="49"/>
        <v>12435660</v>
      </c>
      <c r="M178" s="4">
        <f t="shared" si="50"/>
        <v>137910</v>
      </c>
      <c r="N178" s="4">
        <f t="shared" si="53"/>
        <v>5142870</v>
      </c>
      <c r="O178" s="4">
        <f t="shared" si="45"/>
        <v>191500</v>
      </c>
      <c r="P178" s="4">
        <f t="shared" si="51"/>
        <v>17578530</v>
      </c>
    </row>
    <row r="179" spans="1:16" x14ac:dyDescent="0.4">
      <c r="A179" s="1">
        <f t="shared" si="38"/>
        <v>15</v>
      </c>
      <c r="B179" s="1">
        <f t="shared" si="39"/>
        <v>9</v>
      </c>
      <c r="C179" s="1" t="str">
        <f t="shared" si="40"/>
        <v>15_9</v>
      </c>
      <c r="D179" s="1">
        <f t="shared" si="41"/>
        <v>3.3333333333333332E-4</v>
      </c>
      <c r="E179" s="1">
        <f t="shared" si="42"/>
        <v>2E-3</v>
      </c>
      <c r="F179" s="1" t="str">
        <f t="shared" si="43"/>
        <v>15年9ヵ月目</v>
      </c>
      <c r="G179" s="4">
        <f t="shared" si="44"/>
        <v>49445</v>
      </c>
      <c r="H179" s="4">
        <f t="shared" si="46"/>
        <v>0</v>
      </c>
      <c r="I179" s="4">
        <f t="shared" si="47"/>
        <v>4145</v>
      </c>
      <c r="J179" s="4">
        <f t="shared" si="52"/>
        <v>0</v>
      </c>
      <c r="K179" s="4">
        <f t="shared" si="48"/>
        <v>53590</v>
      </c>
      <c r="L179" s="4">
        <f t="shared" si="49"/>
        <v>12386215</v>
      </c>
      <c r="M179" s="4">
        <f t="shared" si="50"/>
        <v>0</v>
      </c>
      <c r="N179" s="4">
        <f t="shared" si="53"/>
        <v>5142870</v>
      </c>
      <c r="O179" s="4">
        <f t="shared" si="45"/>
        <v>53590</v>
      </c>
      <c r="P179" s="4">
        <f t="shared" si="51"/>
        <v>17529085</v>
      </c>
    </row>
    <row r="180" spans="1:16" x14ac:dyDescent="0.4">
      <c r="A180" s="1">
        <f t="shared" si="38"/>
        <v>15</v>
      </c>
      <c r="B180" s="1">
        <f t="shared" si="39"/>
        <v>10</v>
      </c>
      <c r="C180" s="1" t="str">
        <f t="shared" si="40"/>
        <v>15_10</v>
      </c>
      <c r="D180" s="1">
        <f t="shared" si="41"/>
        <v>3.3333333333333332E-4</v>
      </c>
      <c r="E180" s="1">
        <f t="shared" si="42"/>
        <v>2E-3</v>
      </c>
      <c r="F180" s="1" t="str">
        <f t="shared" si="43"/>
        <v>15年10ヵ月目</v>
      </c>
      <c r="G180" s="4">
        <f t="shared" si="44"/>
        <v>49462</v>
      </c>
      <c r="H180" s="4">
        <f t="shared" si="46"/>
        <v>0</v>
      </c>
      <c r="I180" s="4">
        <f t="shared" si="47"/>
        <v>4128</v>
      </c>
      <c r="J180" s="4">
        <f t="shared" si="52"/>
        <v>0</v>
      </c>
      <c r="K180" s="4">
        <f t="shared" si="48"/>
        <v>53590</v>
      </c>
      <c r="L180" s="4">
        <f t="shared" si="49"/>
        <v>12336753</v>
      </c>
      <c r="M180" s="4">
        <f t="shared" si="50"/>
        <v>0</v>
      </c>
      <c r="N180" s="4">
        <f t="shared" si="53"/>
        <v>5142870</v>
      </c>
      <c r="O180" s="4">
        <f t="shared" si="45"/>
        <v>53590</v>
      </c>
      <c r="P180" s="4">
        <f t="shared" si="51"/>
        <v>17479623</v>
      </c>
    </row>
    <row r="181" spans="1:16" x14ac:dyDescent="0.4">
      <c r="A181" s="1">
        <f t="shared" si="38"/>
        <v>15</v>
      </c>
      <c r="B181" s="1">
        <f t="shared" si="39"/>
        <v>11</v>
      </c>
      <c r="C181" s="1" t="str">
        <f t="shared" si="40"/>
        <v>15_11</v>
      </c>
      <c r="D181" s="1">
        <f t="shared" si="41"/>
        <v>3.3333333333333332E-4</v>
      </c>
      <c r="E181" s="1">
        <f t="shared" si="42"/>
        <v>2E-3</v>
      </c>
      <c r="F181" s="1" t="str">
        <f t="shared" si="43"/>
        <v>15年11ヵ月目</v>
      </c>
      <c r="G181" s="4">
        <f t="shared" si="44"/>
        <v>49478</v>
      </c>
      <c r="H181" s="4">
        <f t="shared" si="46"/>
        <v>0</v>
      </c>
      <c r="I181" s="4">
        <f t="shared" si="47"/>
        <v>4112</v>
      </c>
      <c r="J181" s="4">
        <f t="shared" si="52"/>
        <v>0</v>
      </c>
      <c r="K181" s="4">
        <f t="shared" si="48"/>
        <v>53590</v>
      </c>
      <c r="L181" s="4">
        <f t="shared" si="49"/>
        <v>12287275</v>
      </c>
      <c r="M181" s="4">
        <f t="shared" si="50"/>
        <v>0</v>
      </c>
      <c r="N181" s="4">
        <f t="shared" si="53"/>
        <v>5142870</v>
      </c>
      <c r="O181" s="4">
        <f t="shared" si="45"/>
        <v>53590</v>
      </c>
      <c r="P181" s="4">
        <f t="shared" si="51"/>
        <v>17430145</v>
      </c>
    </row>
    <row r="182" spans="1:16" x14ac:dyDescent="0.4">
      <c r="A182" s="1">
        <f t="shared" si="38"/>
        <v>15</v>
      </c>
      <c r="B182" s="1">
        <f t="shared" si="39"/>
        <v>12</v>
      </c>
      <c r="C182" s="1" t="str">
        <f t="shared" si="40"/>
        <v>15_12</v>
      </c>
      <c r="D182" s="1">
        <f t="shared" si="41"/>
        <v>3.3333333333333332E-4</v>
      </c>
      <c r="E182" s="1">
        <f t="shared" si="42"/>
        <v>2E-3</v>
      </c>
      <c r="F182" s="1" t="str">
        <f t="shared" si="43"/>
        <v>15年12ヵ月目</v>
      </c>
      <c r="G182" s="4">
        <f t="shared" si="44"/>
        <v>49495</v>
      </c>
      <c r="H182" s="4">
        <f t="shared" si="46"/>
        <v>0</v>
      </c>
      <c r="I182" s="4">
        <f t="shared" si="47"/>
        <v>4095</v>
      </c>
      <c r="J182" s="4">
        <f t="shared" si="52"/>
        <v>0</v>
      </c>
      <c r="K182" s="4">
        <f t="shared" si="48"/>
        <v>53590</v>
      </c>
      <c r="L182" s="4">
        <f t="shared" si="49"/>
        <v>12237780</v>
      </c>
      <c r="M182" s="4">
        <f t="shared" si="50"/>
        <v>0</v>
      </c>
      <c r="N182" s="4">
        <f t="shared" si="53"/>
        <v>5142870</v>
      </c>
      <c r="O182" s="4">
        <f t="shared" si="45"/>
        <v>53590</v>
      </c>
      <c r="P182" s="4">
        <f t="shared" si="51"/>
        <v>17380650</v>
      </c>
    </row>
    <row r="183" spans="1:16" x14ac:dyDescent="0.4">
      <c r="A183" s="1">
        <f t="shared" si="38"/>
        <v>16</v>
      </c>
      <c r="B183" s="1">
        <f t="shared" si="39"/>
        <v>1</v>
      </c>
      <c r="C183" s="1" t="str">
        <f t="shared" si="40"/>
        <v>16_1</v>
      </c>
      <c r="D183" s="1">
        <f t="shared" si="41"/>
        <v>3.3333333333333332E-4</v>
      </c>
      <c r="E183" s="1">
        <f t="shared" si="42"/>
        <v>2E-3</v>
      </c>
      <c r="F183" s="1" t="str">
        <f t="shared" si="43"/>
        <v>16年1ヵ月目</v>
      </c>
      <c r="G183" s="4">
        <f t="shared" si="44"/>
        <v>49511</v>
      </c>
      <c r="H183" s="4">
        <f t="shared" si="46"/>
        <v>0</v>
      </c>
      <c r="I183" s="4">
        <f t="shared" si="47"/>
        <v>4079</v>
      </c>
      <c r="J183" s="4">
        <f t="shared" si="52"/>
        <v>0</v>
      </c>
      <c r="K183" s="4">
        <f t="shared" si="48"/>
        <v>53590</v>
      </c>
      <c r="L183" s="4">
        <f t="shared" si="49"/>
        <v>12188269</v>
      </c>
      <c r="M183" s="4">
        <f t="shared" si="50"/>
        <v>0</v>
      </c>
      <c r="N183" s="4">
        <f t="shared" si="53"/>
        <v>5142870</v>
      </c>
      <c r="O183" s="4">
        <f t="shared" si="45"/>
        <v>53590</v>
      </c>
      <c r="P183" s="4">
        <f t="shared" si="51"/>
        <v>17331139</v>
      </c>
    </row>
    <row r="184" spans="1:16" x14ac:dyDescent="0.4">
      <c r="A184" s="1">
        <f t="shared" si="38"/>
        <v>16</v>
      </c>
      <c r="B184" s="1">
        <f t="shared" si="39"/>
        <v>2</v>
      </c>
      <c r="C184" s="1" t="str">
        <f t="shared" si="40"/>
        <v>16_2</v>
      </c>
      <c r="D184" s="1">
        <f t="shared" si="41"/>
        <v>3.3333333333333332E-4</v>
      </c>
      <c r="E184" s="1">
        <f t="shared" si="42"/>
        <v>2E-3</v>
      </c>
      <c r="F184" s="1" t="str">
        <f t="shared" si="43"/>
        <v>16年2ヵ月目</v>
      </c>
      <c r="G184" s="4">
        <f t="shared" si="44"/>
        <v>49528</v>
      </c>
      <c r="H184" s="4">
        <f t="shared" si="46"/>
        <v>128571</v>
      </c>
      <c r="I184" s="4">
        <f t="shared" si="47"/>
        <v>4062</v>
      </c>
      <c r="J184" s="4">
        <f t="shared" si="52"/>
        <v>9339</v>
      </c>
      <c r="K184" s="4">
        <f t="shared" si="48"/>
        <v>53590</v>
      </c>
      <c r="L184" s="4">
        <f t="shared" si="49"/>
        <v>12138741</v>
      </c>
      <c r="M184" s="4">
        <f t="shared" si="50"/>
        <v>137910</v>
      </c>
      <c r="N184" s="4">
        <f t="shared" si="53"/>
        <v>5014299</v>
      </c>
      <c r="O184" s="4">
        <f t="shared" si="45"/>
        <v>191500</v>
      </c>
      <c r="P184" s="4">
        <f t="shared" si="51"/>
        <v>17153040</v>
      </c>
    </row>
    <row r="185" spans="1:16" x14ac:dyDescent="0.4">
      <c r="A185" s="1">
        <f t="shared" si="38"/>
        <v>16</v>
      </c>
      <c r="B185" s="1">
        <f t="shared" si="39"/>
        <v>3</v>
      </c>
      <c r="C185" s="1" t="str">
        <f t="shared" si="40"/>
        <v>16_3</v>
      </c>
      <c r="D185" s="1">
        <f t="shared" si="41"/>
        <v>3.3333333333333332E-4</v>
      </c>
      <c r="E185" s="1">
        <f t="shared" si="42"/>
        <v>2E-3</v>
      </c>
      <c r="F185" s="1" t="str">
        <f t="shared" si="43"/>
        <v>16年3ヵ月目</v>
      </c>
      <c r="G185" s="4">
        <f t="shared" si="44"/>
        <v>49544</v>
      </c>
      <c r="H185" s="4">
        <f t="shared" si="46"/>
        <v>0</v>
      </c>
      <c r="I185" s="4">
        <f t="shared" si="47"/>
        <v>4046</v>
      </c>
      <c r="J185" s="4">
        <f t="shared" si="52"/>
        <v>0</v>
      </c>
      <c r="K185" s="4">
        <f t="shared" si="48"/>
        <v>53590</v>
      </c>
      <c r="L185" s="4">
        <f t="shared" si="49"/>
        <v>12089197</v>
      </c>
      <c r="M185" s="4">
        <f t="shared" si="50"/>
        <v>0</v>
      </c>
      <c r="N185" s="4">
        <f t="shared" si="53"/>
        <v>5014299</v>
      </c>
      <c r="O185" s="4">
        <f t="shared" si="45"/>
        <v>53590</v>
      </c>
      <c r="P185" s="4">
        <f t="shared" si="51"/>
        <v>17103496</v>
      </c>
    </row>
    <row r="186" spans="1:16" x14ac:dyDescent="0.4">
      <c r="A186" s="1">
        <f t="shared" si="38"/>
        <v>16</v>
      </c>
      <c r="B186" s="1">
        <f t="shared" si="39"/>
        <v>4</v>
      </c>
      <c r="C186" s="1" t="str">
        <f t="shared" si="40"/>
        <v>16_4</v>
      </c>
      <c r="D186" s="1">
        <f t="shared" si="41"/>
        <v>3.3333333333333332E-4</v>
      </c>
      <c r="E186" s="1">
        <f t="shared" si="42"/>
        <v>2E-3</v>
      </c>
      <c r="F186" s="1" t="str">
        <f t="shared" si="43"/>
        <v>16年4ヵ月目</v>
      </c>
      <c r="G186" s="4">
        <f t="shared" si="44"/>
        <v>49561</v>
      </c>
      <c r="H186" s="4">
        <f t="shared" si="46"/>
        <v>0</v>
      </c>
      <c r="I186" s="4">
        <f t="shared" si="47"/>
        <v>4029</v>
      </c>
      <c r="J186" s="4">
        <f t="shared" si="52"/>
        <v>0</v>
      </c>
      <c r="K186" s="4">
        <f t="shared" si="48"/>
        <v>53590</v>
      </c>
      <c r="L186" s="4">
        <f t="shared" si="49"/>
        <v>12039636</v>
      </c>
      <c r="M186" s="4">
        <f t="shared" si="50"/>
        <v>0</v>
      </c>
      <c r="N186" s="4">
        <f t="shared" si="53"/>
        <v>5014299</v>
      </c>
      <c r="O186" s="4">
        <f t="shared" si="45"/>
        <v>53590</v>
      </c>
      <c r="P186" s="4">
        <f t="shared" si="51"/>
        <v>17053935</v>
      </c>
    </row>
    <row r="187" spans="1:16" x14ac:dyDescent="0.4">
      <c r="A187" s="1">
        <f t="shared" si="38"/>
        <v>16</v>
      </c>
      <c r="B187" s="1">
        <f t="shared" si="39"/>
        <v>5</v>
      </c>
      <c r="C187" s="1" t="str">
        <f t="shared" si="40"/>
        <v>16_5</v>
      </c>
      <c r="D187" s="1">
        <f t="shared" si="41"/>
        <v>3.3333333333333332E-4</v>
      </c>
      <c r="E187" s="1">
        <f t="shared" si="42"/>
        <v>2E-3</v>
      </c>
      <c r="F187" s="1" t="str">
        <f t="shared" si="43"/>
        <v>16年5ヵ月目</v>
      </c>
      <c r="G187" s="4">
        <f t="shared" si="44"/>
        <v>49577</v>
      </c>
      <c r="H187" s="4">
        <f t="shared" si="46"/>
        <v>0</v>
      </c>
      <c r="I187" s="4">
        <f t="shared" si="47"/>
        <v>4013</v>
      </c>
      <c r="J187" s="4">
        <f t="shared" si="52"/>
        <v>0</v>
      </c>
      <c r="K187" s="4">
        <f t="shared" si="48"/>
        <v>53590</v>
      </c>
      <c r="L187" s="4">
        <f t="shared" si="49"/>
        <v>11990059</v>
      </c>
      <c r="M187" s="4">
        <f t="shared" si="50"/>
        <v>0</v>
      </c>
      <c r="N187" s="4">
        <f t="shared" si="53"/>
        <v>5014299</v>
      </c>
      <c r="O187" s="4">
        <f t="shared" si="45"/>
        <v>53590</v>
      </c>
      <c r="P187" s="4">
        <f t="shared" si="51"/>
        <v>17004358</v>
      </c>
    </row>
    <row r="188" spans="1:16" x14ac:dyDescent="0.4">
      <c r="A188" s="1">
        <f t="shared" ref="A188:A251" si="54">IF(B187=12,A187+1,A187)</f>
        <v>16</v>
      </c>
      <c r="B188" s="1">
        <f t="shared" ref="B188:B251" si="55">IF(B187=12,1,B187+1)</f>
        <v>6</v>
      </c>
      <c r="C188" s="1" t="str">
        <f t="shared" si="40"/>
        <v>16_6</v>
      </c>
      <c r="D188" s="1">
        <f t="shared" si="41"/>
        <v>3.3333333333333332E-4</v>
      </c>
      <c r="E188" s="1">
        <f t="shared" si="42"/>
        <v>2E-3</v>
      </c>
      <c r="F188" s="1" t="str">
        <f t="shared" si="43"/>
        <v>16年6ヵ月目</v>
      </c>
      <c r="G188" s="4">
        <f t="shared" si="44"/>
        <v>49594</v>
      </c>
      <c r="H188" s="4">
        <f t="shared" si="46"/>
        <v>0</v>
      </c>
      <c r="I188" s="4">
        <f t="shared" si="47"/>
        <v>3996</v>
      </c>
      <c r="J188" s="4">
        <f t="shared" si="52"/>
        <v>0</v>
      </c>
      <c r="K188" s="4">
        <f t="shared" si="48"/>
        <v>53590</v>
      </c>
      <c r="L188" s="4">
        <f t="shared" si="49"/>
        <v>11940465</v>
      </c>
      <c r="M188" s="4">
        <f t="shared" si="50"/>
        <v>0</v>
      </c>
      <c r="N188" s="4">
        <f t="shared" si="53"/>
        <v>5014299</v>
      </c>
      <c r="O188" s="4">
        <f t="shared" si="45"/>
        <v>53590</v>
      </c>
      <c r="P188" s="4">
        <f t="shared" si="51"/>
        <v>16954764</v>
      </c>
    </row>
    <row r="189" spans="1:16" x14ac:dyDescent="0.4">
      <c r="A189" s="1">
        <f t="shared" si="54"/>
        <v>16</v>
      </c>
      <c r="B189" s="1">
        <f t="shared" si="55"/>
        <v>7</v>
      </c>
      <c r="C189" s="1" t="str">
        <f t="shared" si="40"/>
        <v>16_7</v>
      </c>
      <c r="D189" s="1">
        <f t="shared" si="41"/>
        <v>3.3333333333333332E-4</v>
      </c>
      <c r="E189" s="1">
        <f t="shared" si="42"/>
        <v>2E-3</v>
      </c>
      <c r="F189" s="1" t="str">
        <f t="shared" si="43"/>
        <v>16年7ヵ月目</v>
      </c>
      <c r="G189" s="4">
        <f t="shared" si="44"/>
        <v>49610</v>
      </c>
      <c r="H189" s="4">
        <f t="shared" si="46"/>
        <v>0</v>
      </c>
      <c r="I189" s="4">
        <f t="shared" si="47"/>
        <v>3980</v>
      </c>
      <c r="J189" s="4">
        <f t="shared" si="52"/>
        <v>0</v>
      </c>
      <c r="K189" s="4">
        <f t="shared" si="48"/>
        <v>53590</v>
      </c>
      <c r="L189" s="4">
        <f t="shared" si="49"/>
        <v>11890855</v>
      </c>
      <c r="M189" s="4">
        <f t="shared" si="50"/>
        <v>0</v>
      </c>
      <c r="N189" s="4">
        <f t="shared" si="53"/>
        <v>5014299</v>
      </c>
      <c r="O189" s="4">
        <f t="shared" si="45"/>
        <v>53590</v>
      </c>
      <c r="P189" s="4">
        <f t="shared" si="51"/>
        <v>16905154</v>
      </c>
    </row>
    <row r="190" spans="1:16" x14ac:dyDescent="0.4">
      <c r="A190" s="1">
        <f t="shared" si="54"/>
        <v>16</v>
      </c>
      <c r="B190" s="1">
        <f t="shared" si="55"/>
        <v>8</v>
      </c>
      <c r="C190" s="1" t="str">
        <f t="shared" si="40"/>
        <v>16_8</v>
      </c>
      <c r="D190" s="1">
        <f t="shared" si="41"/>
        <v>3.3333333333333332E-4</v>
      </c>
      <c r="E190" s="1">
        <f t="shared" si="42"/>
        <v>2E-3</v>
      </c>
      <c r="F190" s="1" t="str">
        <f t="shared" si="43"/>
        <v>16年8ヵ月目</v>
      </c>
      <c r="G190" s="4">
        <f t="shared" si="44"/>
        <v>49627</v>
      </c>
      <c r="H190" s="4">
        <f t="shared" si="46"/>
        <v>128571</v>
      </c>
      <c r="I190" s="4">
        <f t="shared" si="47"/>
        <v>3963</v>
      </c>
      <c r="J190" s="4">
        <f t="shared" si="52"/>
        <v>9339</v>
      </c>
      <c r="K190" s="4">
        <f t="shared" si="48"/>
        <v>53590</v>
      </c>
      <c r="L190" s="4">
        <f t="shared" si="49"/>
        <v>11841228</v>
      </c>
      <c r="M190" s="4">
        <f t="shared" si="50"/>
        <v>137910</v>
      </c>
      <c r="N190" s="4">
        <f t="shared" si="53"/>
        <v>4885728</v>
      </c>
      <c r="O190" s="4">
        <f t="shared" si="45"/>
        <v>191500</v>
      </c>
      <c r="P190" s="4">
        <f t="shared" si="51"/>
        <v>16726956</v>
      </c>
    </row>
    <row r="191" spans="1:16" x14ac:dyDescent="0.4">
      <c r="A191" s="1">
        <f t="shared" si="54"/>
        <v>16</v>
      </c>
      <c r="B191" s="1">
        <f t="shared" si="55"/>
        <v>9</v>
      </c>
      <c r="C191" s="1" t="str">
        <f t="shared" si="40"/>
        <v>16_9</v>
      </c>
      <c r="D191" s="1">
        <f t="shared" si="41"/>
        <v>3.3333333333333332E-4</v>
      </c>
      <c r="E191" s="1">
        <f t="shared" si="42"/>
        <v>2E-3</v>
      </c>
      <c r="F191" s="1" t="str">
        <f t="shared" si="43"/>
        <v>16年9ヵ月目</v>
      </c>
      <c r="G191" s="4">
        <f t="shared" si="44"/>
        <v>49643</v>
      </c>
      <c r="H191" s="4">
        <f t="shared" si="46"/>
        <v>0</v>
      </c>
      <c r="I191" s="4">
        <f t="shared" si="47"/>
        <v>3947</v>
      </c>
      <c r="J191" s="4">
        <f t="shared" si="52"/>
        <v>0</v>
      </c>
      <c r="K191" s="4">
        <f t="shared" si="48"/>
        <v>53590</v>
      </c>
      <c r="L191" s="4">
        <f t="shared" si="49"/>
        <v>11791585</v>
      </c>
      <c r="M191" s="4">
        <f t="shared" si="50"/>
        <v>0</v>
      </c>
      <c r="N191" s="4">
        <f t="shared" si="53"/>
        <v>4885728</v>
      </c>
      <c r="O191" s="4">
        <f t="shared" si="45"/>
        <v>53590</v>
      </c>
      <c r="P191" s="4">
        <f t="shared" si="51"/>
        <v>16677313</v>
      </c>
    </row>
    <row r="192" spans="1:16" x14ac:dyDescent="0.4">
      <c r="A192" s="1">
        <f t="shared" si="54"/>
        <v>16</v>
      </c>
      <c r="B192" s="1">
        <f t="shared" si="55"/>
        <v>10</v>
      </c>
      <c r="C192" s="1" t="str">
        <f t="shared" si="40"/>
        <v>16_10</v>
      </c>
      <c r="D192" s="1">
        <f t="shared" si="41"/>
        <v>3.3333333333333332E-4</v>
      </c>
      <c r="E192" s="1">
        <f t="shared" si="42"/>
        <v>2E-3</v>
      </c>
      <c r="F192" s="1" t="str">
        <f t="shared" si="43"/>
        <v>16年10ヵ月目</v>
      </c>
      <c r="G192" s="4">
        <f t="shared" si="44"/>
        <v>49660</v>
      </c>
      <c r="H192" s="4">
        <f t="shared" si="46"/>
        <v>0</v>
      </c>
      <c r="I192" s="4">
        <f t="shared" si="47"/>
        <v>3930</v>
      </c>
      <c r="J192" s="4">
        <f t="shared" si="52"/>
        <v>0</v>
      </c>
      <c r="K192" s="4">
        <f t="shared" si="48"/>
        <v>53590</v>
      </c>
      <c r="L192" s="4">
        <f t="shared" si="49"/>
        <v>11741925</v>
      </c>
      <c r="M192" s="4">
        <f t="shared" si="50"/>
        <v>0</v>
      </c>
      <c r="N192" s="4">
        <f t="shared" si="53"/>
        <v>4885728</v>
      </c>
      <c r="O192" s="4">
        <f t="shared" si="45"/>
        <v>53590</v>
      </c>
      <c r="P192" s="4">
        <f t="shared" si="51"/>
        <v>16627653</v>
      </c>
    </row>
    <row r="193" spans="1:16" x14ac:dyDescent="0.4">
      <c r="A193" s="1">
        <f t="shared" si="54"/>
        <v>16</v>
      </c>
      <c r="B193" s="1">
        <f t="shared" si="55"/>
        <v>11</v>
      </c>
      <c r="C193" s="1" t="str">
        <f t="shared" si="40"/>
        <v>16_11</v>
      </c>
      <c r="D193" s="1">
        <f t="shared" si="41"/>
        <v>3.3333333333333332E-4</v>
      </c>
      <c r="E193" s="1">
        <f t="shared" si="42"/>
        <v>2E-3</v>
      </c>
      <c r="F193" s="1" t="str">
        <f t="shared" si="43"/>
        <v>16年11ヵ月目</v>
      </c>
      <c r="G193" s="4">
        <f t="shared" si="44"/>
        <v>49677</v>
      </c>
      <c r="H193" s="4">
        <f t="shared" si="46"/>
        <v>0</v>
      </c>
      <c r="I193" s="4">
        <f t="shared" si="47"/>
        <v>3913</v>
      </c>
      <c r="J193" s="4">
        <f t="shared" si="52"/>
        <v>0</v>
      </c>
      <c r="K193" s="4">
        <f t="shared" si="48"/>
        <v>53590</v>
      </c>
      <c r="L193" s="4">
        <f t="shared" si="49"/>
        <v>11692248</v>
      </c>
      <c r="M193" s="4">
        <f t="shared" si="50"/>
        <v>0</v>
      </c>
      <c r="N193" s="4">
        <f t="shared" si="53"/>
        <v>4885728</v>
      </c>
      <c r="O193" s="4">
        <f t="shared" si="45"/>
        <v>53590</v>
      </c>
      <c r="P193" s="4">
        <f t="shared" si="51"/>
        <v>16577976</v>
      </c>
    </row>
    <row r="194" spans="1:16" x14ac:dyDescent="0.4">
      <c r="A194" s="1">
        <f t="shared" si="54"/>
        <v>16</v>
      </c>
      <c r="B194" s="1">
        <f t="shared" si="55"/>
        <v>12</v>
      </c>
      <c r="C194" s="1" t="str">
        <f t="shared" si="40"/>
        <v>16_12</v>
      </c>
      <c r="D194" s="1">
        <f t="shared" si="41"/>
        <v>3.3333333333333332E-4</v>
      </c>
      <c r="E194" s="1">
        <f t="shared" si="42"/>
        <v>2E-3</v>
      </c>
      <c r="F194" s="1" t="str">
        <f t="shared" si="43"/>
        <v>16年12ヵ月目</v>
      </c>
      <c r="G194" s="4">
        <f t="shared" si="44"/>
        <v>49693</v>
      </c>
      <c r="H194" s="4">
        <f t="shared" si="46"/>
        <v>0</v>
      </c>
      <c r="I194" s="4">
        <f t="shared" si="47"/>
        <v>3897</v>
      </c>
      <c r="J194" s="4">
        <f t="shared" si="52"/>
        <v>0</v>
      </c>
      <c r="K194" s="4">
        <f t="shared" si="48"/>
        <v>53590</v>
      </c>
      <c r="L194" s="4">
        <f t="shared" si="49"/>
        <v>11642555</v>
      </c>
      <c r="M194" s="4">
        <f t="shared" si="50"/>
        <v>0</v>
      </c>
      <c r="N194" s="4">
        <f t="shared" si="53"/>
        <v>4885728</v>
      </c>
      <c r="O194" s="4">
        <f t="shared" si="45"/>
        <v>53590</v>
      </c>
      <c r="P194" s="4">
        <f t="shared" si="51"/>
        <v>16528283</v>
      </c>
    </row>
    <row r="195" spans="1:16" x14ac:dyDescent="0.4">
      <c r="A195" s="1">
        <f t="shared" si="54"/>
        <v>17</v>
      </c>
      <c r="B195" s="1">
        <f t="shared" si="55"/>
        <v>1</v>
      </c>
      <c r="C195" s="1" t="str">
        <f t="shared" si="40"/>
        <v>17_1</v>
      </c>
      <c r="D195" s="1">
        <f t="shared" si="41"/>
        <v>3.3333333333333332E-4</v>
      </c>
      <c r="E195" s="1">
        <f t="shared" si="42"/>
        <v>2E-3</v>
      </c>
      <c r="F195" s="1" t="str">
        <f t="shared" si="43"/>
        <v>17年1ヵ月目</v>
      </c>
      <c r="G195" s="4">
        <f t="shared" si="44"/>
        <v>49710</v>
      </c>
      <c r="H195" s="4">
        <f t="shared" si="46"/>
        <v>0</v>
      </c>
      <c r="I195" s="4">
        <f t="shared" si="47"/>
        <v>3880</v>
      </c>
      <c r="J195" s="4">
        <f t="shared" si="52"/>
        <v>0</v>
      </c>
      <c r="K195" s="4">
        <f t="shared" si="48"/>
        <v>53590</v>
      </c>
      <c r="L195" s="4">
        <f t="shared" si="49"/>
        <v>11592845</v>
      </c>
      <c r="M195" s="4">
        <f t="shared" si="50"/>
        <v>0</v>
      </c>
      <c r="N195" s="4">
        <f t="shared" si="53"/>
        <v>4885728</v>
      </c>
      <c r="O195" s="4">
        <f t="shared" si="45"/>
        <v>53590</v>
      </c>
      <c r="P195" s="4">
        <f t="shared" si="51"/>
        <v>16478573</v>
      </c>
    </row>
    <row r="196" spans="1:16" x14ac:dyDescent="0.4">
      <c r="A196" s="1">
        <f t="shared" si="54"/>
        <v>17</v>
      </c>
      <c r="B196" s="1">
        <f t="shared" si="55"/>
        <v>2</v>
      </c>
      <c r="C196" s="1" t="str">
        <f t="shared" ref="C196:C259" si="56">A196&amp;"_"&amp;B196</f>
        <v>17_2</v>
      </c>
      <c r="D196" s="1">
        <f t="shared" ref="D196:D259" si="57">IF(A196&lt;=$V$9,$AB$9,IF(A196&lt;=$V$10,$AB$10,IF(A196&lt;=$V$11,$AB$11,0)))</f>
        <v>3.3333333333333332E-4</v>
      </c>
      <c r="E196" s="1">
        <f t="shared" ref="E196:E259" si="58">IF($A196&lt;=$V$9,$AD$9,IF($A196&lt;=$V$10,$AD$10,IF($A196&lt;=$V$11,$AD$11,0)))</f>
        <v>2E-3</v>
      </c>
      <c r="F196" s="1" t="str">
        <f t="shared" ref="F196:F259" si="59">A196&amp;"年"&amp;B196&amp;"ヵ月目"</f>
        <v>17年2ヵ月目</v>
      </c>
      <c r="G196" s="4">
        <f t="shared" ref="G196:G259" si="60">IF(L195=0,
  0,
  IF($V$8="元利均等返済",
    IF(AND(A196=$V$7,B196=12),L195,K196-I196),
    IF(L195/ROUNDDOWN($Y$3/(12*$V$7),0)&lt;2,L195,ROUNDDOWN($Y$3/(12*$V$7),0))
  )
)</f>
        <v>49726</v>
      </c>
      <c r="H196" s="4">
        <f t="shared" si="46"/>
        <v>128571</v>
      </c>
      <c r="I196" s="4">
        <f t="shared" si="47"/>
        <v>3864</v>
      </c>
      <c r="J196" s="4">
        <f t="shared" si="52"/>
        <v>9339</v>
      </c>
      <c r="K196" s="4">
        <f t="shared" si="48"/>
        <v>53590</v>
      </c>
      <c r="L196" s="4">
        <f t="shared" si="49"/>
        <v>11543119</v>
      </c>
      <c r="M196" s="4">
        <f t="shared" si="50"/>
        <v>137910</v>
      </c>
      <c r="N196" s="4">
        <f t="shared" si="53"/>
        <v>4757157</v>
      </c>
      <c r="O196" s="4">
        <f t="shared" ref="O196:O259" si="61">K196+M196</f>
        <v>191500</v>
      </c>
      <c r="P196" s="4">
        <f t="shared" si="51"/>
        <v>16300276</v>
      </c>
    </row>
    <row r="197" spans="1:16" x14ac:dyDescent="0.4">
      <c r="A197" s="1">
        <f t="shared" si="54"/>
        <v>17</v>
      </c>
      <c r="B197" s="1">
        <f t="shared" si="55"/>
        <v>3</v>
      </c>
      <c r="C197" s="1" t="str">
        <f t="shared" si="56"/>
        <v>17_3</v>
      </c>
      <c r="D197" s="1">
        <f t="shared" si="57"/>
        <v>3.3333333333333332E-4</v>
      </c>
      <c r="E197" s="1">
        <f t="shared" si="58"/>
        <v>2E-3</v>
      </c>
      <c r="F197" s="1" t="str">
        <f t="shared" si="59"/>
        <v>17年3ヵ月目</v>
      </c>
      <c r="G197" s="4">
        <f t="shared" si="60"/>
        <v>49743</v>
      </c>
      <c r="H197" s="4">
        <f t="shared" ref="H197:H260" si="62">IF(N196=0,
  0,
  IF(OR(B197=$Y$5,B197=$Y$6),
    IF(N196/ROUNDDOWN($Y$4/(2*$V$7),0)&lt;2,
      N196,ROUNDDOWN($Y$4/(2*$V$7),0)
    ),
    0
  )
)</f>
        <v>0</v>
      </c>
      <c r="I197" s="4">
        <f t="shared" ref="I197:I260" si="63">IF($V$8="元利均等返済",
ROUNDDOWN(L196*$D197,0),
ROUNDDOWN(P196*$D197,0)
)</f>
        <v>3847</v>
      </c>
      <c r="J197" s="4">
        <f t="shared" si="52"/>
        <v>0</v>
      </c>
      <c r="K197" s="4">
        <f t="shared" ref="K197:K260" si="64">IF(P196=0,
  0,
  IF($V$8="元利均等返済",
    IF(AND(A197=$V$7,B197=12),G197+I197,ROUND($Y$3*$D197*(1+$D197)^(12*$V$7)/((1+$D197)^(12*$V$7)-1),0)),
    IF(P196/ROUNDDOWN($Y$3/(12*$V$7),0)&lt;2,L196,ROUNDDOWN($Y$3/(12*$V$7),0))+ROUNDDOWN(P196*$D197,0)
  )
)</f>
        <v>53590</v>
      </c>
      <c r="L197" s="4">
        <f t="shared" ref="L197:L260" si="65">L196-G197</f>
        <v>11493376</v>
      </c>
      <c r="M197" s="4">
        <f t="shared" ref="M197:M260" si="66">IF(N196=0,
  0,
  IF(OR(B197=$Y$5,B197=$Y$6),
    IF($V$8="元利均等返済",
      ROUND($Y$4*$E197*(1+$E197)^(2*$V$7)/((1+$E197)^(2*$V$7)-1),0),
      IF(N196/ROUNDDOWN($Y$4/(2*$V$7),0)&lt;2,N196,ROUNDDOWN($Y$4/(2*$V$7),0))
    ),
    0
  )
)</f>
        <v>0</v>
      </c>
      <c r="N197" s="4">
        <f t="shared" si="53"/>
        <v>4757157</v>
      </c>
      <c r="O197" s="4">
        <f t="shared" si="61"/>
        <v>53590</v>
      </c>
      <c r="P197" s="4">
        <f t="shared" ref="P197:P260" si="67">P196-G197-H197</f>
        <v>16250533</v>
      </c>
    </row>
    <row r="198" spans="1:16" x14ac:dyDescent="0.4">
      <c r="A198" s="1">
        <f t="shared" si="54"/>
        <v>17</v>
      </c>
      <c r="B198" s="1">
        <f t="shared" si="55"/>
        <v>4</v>
      </c>
      <c r="C198" s="1" t="str">
        <f t="shared" si="56"/>
        <v>17_4</v>
      </c>
      <c r="D198" s="1">
        <f t="shared" si="57"/>
        <v>3.3333333333333332E-4</v>
      </c>
      <c r="E198" s="1">
        <f t="shared" si="58"/>
        <v>2E-3</v>
      </c>
      <c r="F198" s="1" t="str">
        <f t="shared" si="59"/>
        <v>17年4ヵ月目</v>
      </c>
      <c r="G198" s="4">
        <f t="shared" si="60"/>
        <v>49759</v>
      </c>
      <c r="H198" s="4">
        <f t="shared" si="62"/>
        <v>0</v>
      </c>
      <c r="I198" s="4">
        <f t="shared" si="63"/>
        <v>3831</v>
      </c>
      <c r="J198" s="4">
        <f t="shared" ref="J198:J261" si="68">M198-H198</f>
        <v>0</v>
      </c>
      <c r="K198" s="4">
        <f t="shared" si="64"/>
        <v>53590</v>
      </c>
      <c r="L198" s="4">
        <f t="shared" si="65"/>
        <v>11443617</v>
      </c>
      <c r="M198" s="4">
        <f t="shared" si="66"/>
        <v>0</v>
      </c>
      <c r="N198" s="4">
        <f t="shared" ref="N198:N261" si="69">N197-H198</f>
        <v>4757157</v>
      </c>
      <c r="O198" s="4">
        <f t="shared" si="61"/>
        <v>53590</v>
      </c>
      <c r="P198" s="4">
        <f t="shared" si="67"/>
        <v>16200774</v>
      </c>
    </row>
    <row r="199" spans="1:16" x14ac:dyDescent="0.4">
      <c r="A199" s="1">
        <f t="shared" si="54"/>
        <v>17</v>
      </c>
      <c r="B199" s="1">
        <f t="shared" si="55"/>
        <v>5</v>
      </c>
      <c r="C199" s="1" t="str">
        <f t="shared" si="56"/>
        <v>17_5</v>
      </c>
      <c r="D199" s="1">
        <f t="shared" si="57"/>
        <v>3.3333333333333332E-4</v>
      </c>
      <c r="E199" s="1">
        <f t="shared" si="58"/>
        <v>2E-3</v>
      </c>
      <c r="F199" s="1" t="str">
        <f t="shared" si="59"/>
        <v>17年5ヵ月目</v>
      </c>
      <c r="G199" s="4">
        <f t="shared" si="60"/>
        <v>49776</v>
      </c>
      <c r="H199" s="4">
        <f t="shared" si="62"/>
        <v>0</v>
      </c>
      <c r="I199" s="4">
        <f t="shared" si="63"/>
        <v>3814</v>
      </c>
      <c r="J199" s="4">
        <f t="shared" si="68"/>
        <v>0</v>
      </c>
      <c r="K199" s="4">
        <f t="shared" si="64"/>
        <v>53590</v>
      </c>
      <c r="L199" s="4">
        <f t="shared" si="65"/>
        <v>11393841</v>
      </c>
      <c r="M199" s="4">
        <f t="shared" si="66"/>
        <v>0</v>
      </c>
      <c r="N199" s="4">
        <f t="shared" si="69"/>
        <v>4757157</v>
      </c>
      <c r="O199" s="4">
        <f t="shared" si="61"/>
        <v>53590</v>
      </c>
      <c r="P199" s="4">
        <f t="shared" si="67"/>
        <v>16150998</v>
      </c>
    </row>
    <row r="200" spans="1:16" x14ac:dyDescent="0.4">
      <c r="A200" s="1">
        <f t="shared" si="54"/>
        <v>17</v>
      </c>
      <c r="B200" s="1">
        <f t="shared" si="55"/>
        <v>6</v>
      </c>
      <c r="C200" s="1" t="str">
        <f t="shared" si="56"/>
        <v>17_6</v>
      </c>
      <c r="D200" s="1">
        <f t="shared" si="57"/>
        <v>3.3333333333333332E-4</v>
      </c>
      <c r="E200" s="1">
        <f t="shared" si="58"/>
        <v>2E-3</v>
      </c>
      <c r="F200" s="1" t="str">
        <f t="shared" si="59"/>
        <v>17年6ヵ月目</v>
      </c>
      <c r="G200" s="4">
        <f t="shared" si="60"/>
        <v>49793</v>
      </c>
      <c r="H200" s="4">
        <f t="shared" si="62"/>
        <v>0</v>
      </c>
      <c r="I200" s="4">
        <f t="shared" si="63"/>
        <v>3797</v>
      </c>
      <c r="J200" s="4">
        <f t="shared" si="68"/>
        <v>0</v>
      </c>
      <c r="K200" s="4">
        <f t="shared" si="64"/>
        <v>53590</v>
      </c>
      <c r="L200" s="4">
        <f t="shared" si="65"/>
        <v>11344048</v>
      </c>
      <c r="M200" s="4">
        <f t="shared" si="66"/>
        <v>0</v>
      </c>
      <c r="N200" s="4">
        <f t="shared" si="69"/>
        <v>4757157</v>
      </c>
      <c r="O200" s="4">
        <f t="shared" si="61"/>
        <v>53590</v>
      </c>
      <c r="P200" s="4">
        <f t="shared" si="67"/>
        <v>16101205</v>
      </c>
    </row>
    <row r="201" spans="1:16" x14ac:dyDescent="0.4">
      <c r="A201" s="1">
        <f t="shared" si="54"/>
        <v>17</v>
      </c>
      <c r="B201" s="1">
        <f t="shared" si="55"/>
        <v>7</v>
      </c>
      <c r="C201" s="1" t="str">
        <f t="shared" si="56"/>
        <v>17_7</v>
      </c>
      <c r="D201" s="1">
        <f t="shared" si="57"/>
        <v>3.3333333333333332E-4</v>
      </c>
      <c r="E201" s="1">
        <f t="shared" si="58"/>
        <v>2E-3</v>
      </c>
      <c r="F201" s="1" t="str">
        <f t="shared" si="59"/>
        <v>17年7ヵ月目</v>
      </c>
      <c r="G201" s="4">
        <f t="shared" si="60"/>
        <v>49809</v>
      </c>
      <c r="H201" s="4">
        <f t="shared" si="62"/>
        <v>0</v>
      </c>
      <c r="I201" s="4">
        <f t="shared" si="63"/>
        <v>3781</v>
      </c>
      <c r="J201" s="4">
        <f t="shared" si="68"/>
        <v>0</v>
      </c>
      <c r="K201" s="4">
        <f t="shared" si="64"/>
        <v>53590</v>
      </c>
      <c r="L201" s="4">
        <f t="shared" si="65"/>
        <v>11294239</v>
      </c>
      <c r="M201" s="4">
        <f t="shared" si="66"/>
        <v>0</v>
      </c>
      <c r="N201" s="4">
        <f t="shared" si="69"/>
        <v>4757157</v>
      </c>
      <c r="O201" s="4">
        <f t="shared" si="61"/>
        <v>53590</v>
      </c>
      <c r="P201" s="4">
        <f t="shared" si="67"/>
        <v>16051396</v>
      </c>
    </row>
    <row r="202" spans="1:16" x14ac:dyDescent="0.4">
      <c r="A202" s="1">
        <f t="shared" si="54"/>
        <v>17</v>
      </c>
      <c r="B202" s="1">
        <f t="shared" si="55"/>
        <v>8</v>
      </c>
      <c r="C202" s="1" t="str">
        <f t="shared" si="56"/>
        <v>17_8</v>
      </c>
      <c r="D202" s="1">
        <f t="shared" si="57"/>
        <v>3.3333333333333332E-4</v>
      </c>
      <c r="E202" s="1">
        <f t="shared" si="58"/>
        <v>2E-3</v>
      </c>
      <c r="F202" s="1" t="str">
        <f t="shared" si="59"/>
        <v>17年8ヵ月目</v>
      </c>
      <c r="G202" s="4">
        <f t="shared" si="60"/>
        <v>49826</v>
      </c>
      <c r="H202" s="4">
        <f t="shared" si="62"/>
        <v>128571</v>
      </c>
      <c r="I202" s="4">
        <f t="shared" si="63"/>
        <v>3764</v>
      </c>
      <c r="J202" s="4">
        <f t="shared" si="68"/>
        <v>9339</v>
      </c>
      <c r="K202" s="4">
        <f t="shared" si="64"/>
        <v>53590</v>
      </c>
      <c r="L202" s="4">
        <f t="shared" si="65"/>
        <v>11244413</v>
      </c>
      <c r="M202" s="4">
        <f t="shared" si="66"/>
        <v>137910</v>
      </c>
      <c r="N202" s="4">
        <f t="shared" si="69"/>
        <v>4628586</v>
      </c>
      <c r="O202" s="4">
        <f t="shared" si="61"/>
        <v>191500</v>
      </c>
      <c r="P202" s="4">
        <f t="shared" si="67"/>
        <v>15872999</v>
      </c>
    </row>
    <row r="203" spans="1:16" x14ac:dyDescent="0.4">
      <c r="A203" s="1">
        <f t="shared" si="54"/>
        <v>17</v>
      </c>
      <c r="B203" s="1">
        <f t="shared" si="55"/>
        <v>9</v>
      </c>
      <c r="C203" s="1" t="str">
        <f t="shared" si="56"/>
        <v>17_9</v>
      </c>
      <c r="D203" s="1">
        <f t="shared" si="57"/>
        <v>3.3333333333333332E-4</v>
      </c>
      <c r="E203" s="1">
        <f t="shared" si="58"/>
        <v>2E-3</v>
      </c>
      <c r="F203" s="1" t="str">
        <f t="shared" si="59"/>
        <v>17年9ヵ月目</v>
      </c>
      <c r="G203" s="4">
        <f t="shared" si="60"/>
        <v>49842</v>
      </c>
      <c r="H203" s="4">
        <f t="shared" si="62"/>
        <v>0</v>
      </c>
      <c r="I203" s="4">
        <f t="shared" si="63"/>
        <v>3748</v>
      </c>
      <c r="J203" s="4">
        <f t="shared" si="68"/>
        <v>0</v>
      </c>
      <c r="K203" s="4">
        <f t="shared" si="64"/>
        <v>53590</v>
      </c>
      <c r="L203" s="4">
        <f t="shared" si="65"/>
        <v>11194571</v>
      </c>
      <c r="M203" s="4">
        <f t="shared" si="66"/>
        <v>0</v>
      </c>
      <c r="N203" s="4">
        <f t="shared" si="69"/>
        <v>4628586</v>
      </c>
      <c r="O203" s="4">
        <f t="shared" si="61"/>
        <v>53590</v>
      </c>
      <c r="P203" s="4">
        <f t="shared" si="67"/>
        <v>15823157</v>
      </c>
    </row>
    <row r="204" spans="1:16" x14ac:dyDescent="0.4">
      <c r="A204" s="1">
        <f t="shared" si="54"/>
        <v>17</v>
      </c>
      <c r="B204" s="1">
        <f t="shared" si="55"/>
        <v>10</v>
      </c>
      <c r="C204" s="1" t="str">
        <f t="shared" si="56"/>
        <v>17_10</v>
      </c>
      <c r="D204" s="1">
        <f t="shared" si="57"/>
        <v>3.3333333333333332E-4</v>
      </c>
      <c r="E204" s="1">
        <f t="shared" si="58"/>
        <v>2E-3</v>
      </c>
      <c r="F204" s="1" t="str">
        <f t="shared" si="59"/>
        <v>17年10ヵ月目</v>
      </c>
      <c r="G204" s="4">
        <f t="shared" si="60"/>
        <v>49859</v>
      </c>
      <c r="H204" s="4">
        <f t="shared" si="62"/>
        <v>0</v>
      </c>
      <c r="I204" s="4">
        <f t="shared" si="63"/>
        <v>3731</v>
      </c>
      <c r="J204" s="4">
        <f t="shared" si="68"/>
        <v>0</v>
      </c>
      <c r="K204" s="4">
        <f t="shared" si="64"/>
        <v>53590</v>
      </c>
      <c r="L204" s="4">
        <f t="shared" si="65"/>
        <v>11144712</v>
      </c>
      <c r="M204" s="4">
        <f t="shared" si="66"/>
        <v>0</v>
      </c>
      <c r="N204" s="4">
        <f t="shared" si="69"/>
        <v>4628586</v>
      </c>
      <c r="O204" s="4">
        <f t="shared" si="61"/>
        <v>53590</v>
      </c>
      <c r="P204" s="4">
        <f t="shared" si="67"/>
        <v>15773298</v>
      </c>
    </row>
    <row r="205" spans="1:16" x14ac:dyDescent="0.4">
      <c r="A205" s="1">
        <f t="shared" si="54"/>
        <v>17</v>
      </c>
      <c r="B205" s="1">
        <f t="shared" si="55"/>
        <v>11</v>
      </c>
      <c r="C205" s="1" t="str">
        <f t="shared" si="56"/>
        <v>17_11</v>
      </c>
      <c r="D205" s="1">
        <f t="shared" si="57"/>
        <v>3.3333333333333332E-4</v>
      </c>
      <c r="E205" s="1">
        <f t="shared" si="58"/>
        <v>2E-3</v>
      </c>
      <c r="F205" s="1" t="str">
        <f t="shared" si="59"/>
        <v>17年11ヵ月目</v>
      </c>
      <c r="G205" s="4">
        <f t="shared" si="60"/>
        <v>49876</v>
      </c>
      <c r="H205" s="4">
        <f t="shared" si="62"/>
        <v>0</v>
      </c>
      <c r="I205" s="4">
        <f t="shared" si="63"/>
        <v>3714</v>
      </c>
      <c r="J205" s="4">
        <f t="shared" si="68"/>
        <v>0</v>
      </c>
      <c r="K205" s="4">
        <f t="shared" si="64"/>
        <v>53590</v>
      </c>
      <c r="L205" s="4">
        <f t="shared" si="65"/>
        <v>11094836</v>
      </c>
      <c r="M205" s="4">
        <f t="shared" si="66"/>
        <v>0</v>
      </c>
      <c r="N205" s="4">
        <f t="shared" si="69"/>
        <v>4628586</v>
      </c>
      <c r="O205" s="4">
        <f t="shared" si="61"/>
        <v>53590</v>
      </c>
      <c r="P205" s="4">
        <f t="shared" si="67"/>
        <v>15723422</v>
      </c>
    </row>
    <row r="206" spans="1:16" x14ac:dyDescent="0.4">
      <c r="A206" s="1">
        <f t="shared" si="54"/>
        <v>17</v>
      </c>
      <c r="B206" s="1">
        <f t="shared" si="55"/>
        <v>12</v>
      </c>
      <c r="C206" s="1" t="str">
        <f t="shared" si="56"/>
        <v>17_12</v>
      </c>
      <c r="D206" s="1">
        <f t="shared" si="57"/>
        <v>3.3333333333333332E-4</v>
      </c>
      <c r="E206" s="1">
        <f t="shared" si="58"/>
        <v>2E-3</v>
      </c>
      <c r="F206" s="1" t="str">
        <f t="shared" si="59"/>
        <v>17年12ヵ月目</v>
      </c>
      <c r="G206" s="4">
        <f t="shared" si="60"/>
        <v>49892</v>
      </c>
      <c r="H206" s="4">
        <f t="shared" si="62"/>
        <v>0</v>
      </c>
      <c r="I206" s="4">
        <f t="shared" si="63"/>
        <v>3698</v>
      </c>
      <c r="J206" s="4">
        <f t="shared" si="68"/>
        <v>0</v>
      </c>
      <c r="K206" s="4">
        <f t="shared" si="64"/>
        <v>53590</v>
      </c>
      <c r="L206" s="4">
        <f t="shared" si="65"/>
        <v>11044944</v>
      </c>
      <c r="M206" s="4">
        <f t="shared" si="66"/>
        <v>0</v>
      </c>
      <c r="N206" s="4">
        <f t="shared" si="69"/>
        <v>4628586</v>
      </c>
      <c r="O206" s="4">
        <f t="shared" si="61"/>
        <v>53590</v>
      </c>
      <c r="P206" s="4">
        <f t="shared" si="67"/>
        <v>15673530</v>
      </c>
    </row>
    <row r="207" spans="1:16" x14ac:dyDescent="0.4">
      <c r="A207" s="1">
        <f t="shared" si="54"/>
        <v>18</v>
      </c>
      <c r="B207" s="1">
        <f t="shared" si="55"/>
        <v>1</v>
      </c>
      <c r="C207" s="1" t="str">
        <f t="shared" si="56"/>
        <v>18_1</v>
      </c>
      <c r="D207" s="1">
        <f t="shared" si="57"/>
        <v>3.3333333333333332E-4</v>
      </c>
      <c r="E207" s="1">
        <f t="shared" si="58"/>
        <v>2E-3</v>
      </c>
      <c r="F207" s="1" t="str">
        <f t="shared" si="59"/>
        <v>18年1ヵ月目</v>
      </c>
      <c r="G207" s="4">
        <f t="shared" si="60"/>
        <v>49909</v>
      </c>
      <c r="H207" s="4">
        <f t="shared" si="62"/>
        <v>0</v>
      </c>
      <c r="I207" s="4">
        <f t="shared" si="63"/>
        <v>3681</v>
      </c>
      <c r="J207" s="4">
        <f t="shared" si="68"/>
        <v>0</v>
      </c>
      <c r="K207" s="4">
        <f t="shared" si="64"/>
        <v>53590</v>
      </c>
      <c r="L207" s="4">
        <f t="shared" si="65"/>
        <v>10995035</v>
      </c>
      <c r="M207" s="4">
        <f t="shared" si="66"/>
        <v>0</v>
      </c>
      <c r="N207" s="4">
        <f t="shared" si="69"/>
        <v>4628586</v>
      </c>
      <c r="O207" s="4">
        <f t="shared" si="61"/>
        <v>53590</v>
      </c>
      <c r="P207" s="4">
        <f t="shared" si="67"/>
        <v>15623621</v>
      </c>
    </row>
    <row r="208" spans="1:16" x14ac:dyDescent="0.4">
      <c r="A208" s="1">
        <f t="shared" si="54"/>
        <v>18</v>
      </c>
      <c r="B208" s="1">
        <f t="shared" si="55"/>
        <v>2</v>
      </c>
      <c r="C208" s="1" t="str">
        <f t="shared" si="56"/>
        <v>18_2</v>
      </c>
      <c r="D208" s="1">
        <f t="shared" si="57"/>
        <v>3.3333333333333332E-4</v>
      </c>
      <c r="E208" s="1">
        <f t="shared" si="58"/>
        <v>2E-3</v>
      </c>
      <c r="F208" s="1" t="str">
        <f t="shared" si="59"/>
        <v>18年2ヵ月目</v>
      </c>
      <c r="G208" s="4">
        <f t="shared" si="60"/>
        <v>49925</v>
      </c>
      <c r="H208" s="4">
        <f t="shared" si="62"/>
        <v>128571</v>
      </c>
      <c r="I208" s="4">
        <f t="shared" si="63"/>
        <v>3665</v>
      </c>
      <c r="J208" s="4">
        <f t="shared" si="68"/>
        <v>9339</v>
      </c>
      <c r="K208" s="4">
        <f t="shared" si="64"/>
        <v>53590</v>
      </c>
      <c r="L208" s="4">
        <f t="shared" si="65"/>
        <v>10945110</v>
      </c>
      <c r="M208" s="4">
        <f t="shared" si="66"/>
        <v>137910</v>
      </c>
      <c r="N208" s="4">
        <f t="shared" si="69"/>
        <v>4500015</v>
      </c>
      <c r="O208" s="4">
        <f t="shared" si="61"/>
        <v>191500</v>
      </c>
      <c r="P208" s="4">
        <f t="shared" si="67"/>
        <v>15445125</v>
      </c>
    </row>
    <row r="209" spans="1:16" x14ac:dyDescent="0.4">
      <c r="A209" s="1">
        <f t="shared" si="54"/>
        <v>18</v>
      </c>
      <c r="B209" s="1">
        <f t="shared" si="55"/>
        <v>3</v>
      </c>
      <c r="C209" s="1" t="str">
        <f t="shared" si="56"/>
        <v>18_3</v>
      </c>
      <c r="D209" s="1">
        <f t="shared" si="57"/>
        <v>3.3333333333333332E-4</v>
      </c>
      <c r="E209" s="1">
        <f t="shared" si="58"/>
        <v>2E-3</v>
      </c>
      <c r="F209" s="1" t="str">
        <f t="shared" si="59"/>
        <v>18年3ヵ月目</v>
      </c>
      <c r="G209" s="4">
        <f t="shared" si="60"/>
        <v>49942</v>
      </c>
      <c r="H209" s="4">
        <f t="shared" si="62"/>
        <v>0</v>
      </c>
      <c r="I209" s="4">
        <f t="shared" si="63"/>
        <v>3648</v>
      </c>
      <c r="J209" s="4">
        <f t="shared" si="68"/>
        <v>0</v>
      </c>
      <c r="K209" s="4">
        <f t="shared" si="64"/>
        <v>53590</v>
      </c>
      <c r="L209" s="4">
        <f t="shared" si="65"/>
        <v>10895168</v>
      </c>
      <c r="M209" s="4">
        <f t="shared" si="66"/>
        <v>0</v>
      </c>
      <c r="N209" s="4">
        <f t="shared" si="69"/>
        <v>4500015</v>
      </c>
      <c r="O209" s="4">
        <f t="shared" si="61"/>
        <v>53590</v>
      </c>
      <c r="P209" s="4">
        <f t="shared" si="67"/>
        <v>15395183</v>
      </c>
    </row>
    <row r="210" spans="1:16" x14ac:dyDescent="0.4">
      <c r="A210" s="1">
        <f t="shared" si="54"/>
        <v>18</v>
      </c>
      <c r="B210" s="1">
        <f t="shared" si="55"/>
        <v>4</v>
      </c>
      <c r="C210" s="1" t="str">
        <f t="shared" si="56"/>
        <v>18_4</v>
      </c>
      <c r="D210" s="1">
        <f t="shared" si="57"/>
        <v>3.3333333333333332E-4</v>
      </c>
      <c r="E210" s="1">
        <f t="shared" si="58"/>
        <v>2E-3</v>
      </c>
      <c r="F210" s="1" t="str">
        <f t="shared" si="59"/>
        <v>18年4ヵ月目</v>
      </c>
      <c r="G210" s="4">
        <f t="shared" si="60"/>
        <v>49959</v>
      </c>
      <c r="H210" s="4">
        <f t="shared" si="62"/>
        <v>0</v>
      </c>
      <c r="I210" s="4">
        <f t="shared" si="63"/>
        <v>3631</v>
      </c>
      <c r="J210" s="4">
        <f t="shared" si="68"/>
        <v>0</v>
      </c>
      <c r="K210" s="4">
        <f t="shared" si="64"/>
        <v>53590</v>
      </c>
      <c r="L210" s="4">
        <f t="shared" si="65"/>
        <v>10845209</v>
      </c>
      <c r="M210" s="4">
        <f t="shared" si="66"/>
        <v>0</v>
      </c>
      <c r="N210" s="4">
        <f t="shared" si="69"/>
        <v>4500015</v>
      </c>
      <c r="O210" s="4">
        <f t="shared" si="61"/>
        <v>53590</v>
      </c>
      <c r="P210" s="4">
        <f t="shared" si="67"/>
        <v>15345224</v>
      </c>
    </row>
    <row r="211" spans="1:16" x14ac:dyDescent="0.4">
      <c r="A211" s="1">
        <f t="shared" si="54"/>
        <v>18</v>
      </c>
      <c r="B211" s="1">
        <f t="shared" si="55"/>
        <v>5</v>
      </c>
      <c r="C211" s="1" t="str">
        <f t="shared" si="56"/>
        <v>18_5</v>
      </c>
      <c r="D211" s="1">
        <f t="shared" si="57"/>
        <v>3.3333333333333332E-4</v>
      </c>
      <c r="E211" s="1">
        <f t="shared" si="58"/>
        <v>2E-3</v>
      </c>
      <c r="F211" s="1" t="str">
        <f t="shared" si="59"/>
        <v>18年5ヵ月目</v>
      </c>
      <c r="G211" s="4">
        <f t="shared" si="60"/>
        <v>49975</v>
      </c>
      <c r="H211" s="4">
        <f t="shared" si="62"/>
        <v>0</v>
      </c>
      <c r="I211" s="4">
        <f t="shared" si="63"/>
        <v>3615</v>
      </c>
      <c r="J211" s="4">
        <f t="shared" si="68"/>
        <v>0</v>
      </c>
      <c r="K211" s="4">
        <f t="shared" si="64"/>
        <v>53590</v>
      </c>
      <c r="L211" s="4">
        <f t="shared" si="65"/>
        <v>10795234</v>
      </c>
      <c r="M211" s="4">
        <f t="shared" si="66"/>
        <v>0</v>
      </c>
      <c r="N211" s="4">
        <f t="shared" si="69"/>
        <v>4500015</v>
      </c>
      <c r="O211" s="4">
        <f t="shared" si="61"/>
        <v>53590</v>
      </c>
      <c r="P211" s="4">
        <f t="shared" si="67"/>
        <v>15295249</v>
      </c>
    </row>
    <row r="212" spans="1:16" x14ac:dyDescent="0.4">
      <c r="A212" s="1">
        <f t="shared" si="54"/>
        <v>18</v>
      </c>
      <c r="B212" s="1">
        <f t="shared" si="55"/>
        <v>6</v>
      </c>
      <c r="C212" s="1" t="str">
        <f t="shared" si="56"/>
        <v>18_6</v>
      </c>
      <c r="D212" s="1">
        <f t="shared" si="57"/>
        <v>3.3333333333333332E-4</v>
      </c>
      <c r="E212" s="1">
        <f t="shared" si="58"/>
        <v>2E-3</v>
      </c>
      <c r="F212" s="1" t="str">
        <f t="shared" si="59"/>
        <v>18年6ヵ月目</v>
      </c>
      <c r="G212" s="4">
        <f t="shared" si="60"/>
        <v>49992</v>
      </c>
      <c r="H212" s="4">
        <f t="shared" si="62"/>
        <v>0</v>
      </c>
      <c r="I212" s="4">
        <f t="shared" si="63"/>
        <v>3598</v>
      </c>
      <c r="J212" s="4">
        <f t="shared" si="68"/>
        <v>0</v>
      </c>
      <c r="K212" s="4">
        <f t="shared" si="64"/>
        <v>53590</v>
      </c>
      <c r="L212" s="4">
        <f t="shared" si="65"/>
        <v>10745242</v>
      </c>
      <c r="M212" s="4">
        <f t="shared" si="66"/>
        <v>0</v>
      </c>
      <c r="N212" s="4">
        <f t="shared" si="69"/>
        <v>4500015</v>
      </c>
      <c r="O212" s="4">
        <f t="shared" si="61"/>
        <v>53590</v>
      </c>
      <c r="P212" s="4">
        <f t="shared" si="67"/>
        <v>15245257</v>
      </c>
    </row>
    <row r="213" spans="1:16" x14ac:dyDescent="0.4">
      <c r="A213" s="1">
        <f t="shared" si="54"/>
        <v>18</v>
      </c>
      <c r="B213" s="1">
        <f t="shared" si="55"/>
        <v>7</v>
      </c>
      <c r="C213" s="1" t="str">
        <f t="shared" si="56"/>
        <v>18_7</v>
      </c>
      <c r="D213" s="1">
        <f t="shared" si="57"/>
        <v>3.3333333333333332E-4</v>
      </c>
      <c r="E213" s="1">
        <f t="shared" si="58"/>
        <v>2E-3</v>
      </c>
      <c r="F213" s="1" t="str">
        <f t="shared" si="59"/>
        <v>18年7ヵ月目</v>
      </c>
      <c r="G213" s="4">
        <f t="shared" si="60"/>
        <v>50009</v>
      </c>
      <c r="H213" s="4">
        <f t="shared" si="62"/>
        <v>0</v>
      </c>
      <c r="I213" s="4">
        <f t="shared" si="63"/>
        <v>3581</v>
      </c>
      <c r="J213" s="4">
        <f t="shared" si="68"/>
        <v>0</v>
      </c>
      <c r="K213" s="4">
        <f t="shared" si="64"/>
        <v>53590</v>
      </c>
      <c r="L213" s="4">
        <f t="shared" si="65"/>
        <v>10695233</v>
      </c>
      <c r="M213" s="4">
        <f t="shared" si="66"/>
        <v>0</v>
      </c>
      <c r="N213" s="4">
        <f t="shared" si="69"/>
        <v>4500015</v>
      </c>
      <c r="O213" s="4">
        <f t="shared" si="61"/>
        <v>53590</v>
      </c>
      <c r="P213" s="4">
        <f t="shared" si="67"/>
        <v>15195248</v>
      </c>
    </row>
    <row r="214" spans="1:16" x14ac:dyDescent="0.4">
      <c r="A214" s="1">
        <f t="shared" si="54"/>
        <v>18</v>
      </c>
      <c r="B214" s="1">
        <f t="shared" si="55"/>
        <v>8</v>
      </c>
      <c r="C214" s="1" t="str">
        <f t="shared" si="56"/>
        <v>18_8</v>
      </c>
      <c r="D214" s="1">
        <f t="shared" si="57"/>
        <v>3.3333333333333332E-4</v>
      </c>
      <c r="E214" s="1">
        <f t="shared" si="58"/>
        <v>2E-3</v>
      </c>
      <c r="F214" s="1" t="str">
        <f t="shared" si="59"/>
        <v>18年8ヵ月目</v>
      </c>
      <c r="G214" s="4">
        <f t="shared" si="60"/>
        <v>50025</v>
      </c>
      <c r="H214" s="4">
        <f t="shared" si="62"/>
        <v>128571</v>
      </c>
      <c r="I214" s="4">
        <f t="shared" si="63"/>
        <v>3565</v>
      </c>
      <c r="J214" s="4">
        <f t="shared" si="68"/>
        <v>9339</v>
      </c>
      <c r="K214" s="4">
        <f t="shared" si="64"/>
        <v>53590</v>
      </c>
      <c r="L214" s="4">
        <f t="shared" si="65"/>
        <v>10645208</v>
      </c>
      <c r="M214" s="4">
        <f t="shared" si="66"/>
        <v>137910</v>
      </c>
      <c r="N214" s="4">
        <f t="shared" si="69"/>
        <v>4371444</v>
      </c>
      <c r="O214" s="4">
        <f t="shared" si="61"/>
        <v>191500</v>
      </c>
      <c r="P214" s="4">
        <f t="shared" si="67"/>
        <v>15016652</v>
      </c>
    </row>
    <row r="215" spans="1:16" x14ac:dyDescent="0.4">
      <c r="A215" s="1">
        <f t="shared" si="54"/>
        <v>18</v>
      </c>
      <c r="B215" s="1">
        <f t="shared" si="55"/>
        <v>9</v>
      </c>
      <c r="C215" s="1" t="str">
        <f t="shared" si="56"/>
        <v>18_9</v>
      </c>
      <c r="D215" s="1">
        <f t="shared" si="57"/>
        <v>3.3333333333333332E-4</v>
      </c>
      <c r="E215" s="1">
        <f t="shared" si="58"/>
        <v>2E-3</v>
      </c>
      <c r="F215" s="1" t="str">
        <f t="shared" si="59"/>
        <v>18年9ヵ月目</v>
      </c>
      <c r="G215" s="4">
        <f t="shared" si="60"/>
        <v>50042</v>
      </c>
      <c r="H215" s="4">
        <f t="shared" si="62"/>
        <v>0</v>
      </c>
      <c r="I215" s="4">
        <f t="shared" si="63"/>
        <v>3548</v>
      </c>
      <c r="J215" s="4">
        <f t="shared" si="68"/>
        <v>0</v>
      </c>
      <c r="K215" s="4">
        <f t="shared" si="64"/>
        <v>53590</v>
      </c>
      <c r="L215" s="4">
        <f t="shared" si="65"/>
        <v>10595166</v>
      </c>
      <c r="M215" s="4">
        <f t="shared" si="66"/>
        <v>0</v>
      </c>
      <c r="N215" s="4">
        <f t="shared" si="69"/>
        <v>4371444</v>
      </c>
      <c r="O215" s="4">
        <f t="shared" si="61"/>
        <v>53590</v>
      </c>
      <c r="P215" s="4">
        <f t="shared" si="67"/>
        <v>14966610</v>
      </c>
    </row>
    <row r="216" spans="1:16" x14ac:dyDescent="0.4">
      <c r="A216" s="1">
        <f t="shared" si="54"/>
        <v>18</v>
      </c>
      <c r="B216" s="1">
        <f t="shared" si="55"/>
        <v>10</v>
      </c>
      <c r="C216" s="1" t="str">
        <f t="shared" si="56"/>
        <v>18_10</v>
      </c>
      <c r="D216" s="1">
        <f t="shared" si="57"/>
        <v>3.3333333333333332E-4</v>
      </c>
      <c r="E216" s="1">
        <f t="shared" si="58"/>
        <v>2E-3</v>
      </c>
      <c r="F216" s="1" t="str">
        <f t="shared" si="59"/>
        <v>18年10ヵ月目</v>
      </c>
      <c r="G216" s="4">
        <f t="shared" si="60"/>
        <v>50059</v>
      </c>
      <c r="H216" s="4">
        <f t="shared" si="62"/>
        <v>0</v>
      </c>
      <c r="I216" s="4">
        <f t="shared" si="63"/>
        <v>3531</v>
      </c>
      <c r="J216" s="4">
        <f t="shared" si="68"/>
        <v>0</v>
      </c>
      <c r="K216" s="4">
        <f t="shared" si="64"/>
        <v>53590</v>
      </c>
      <c r="L216" s="4">
        <f t="shared" si="65"/>
        <v>10545107</v>
      </c>
      <c r="M216" s="4">
        <f t="shared" si="66"/>
        <v>0</v>
      </c>
      <c r="N216" s="4">
        <f t="shared" si="69"/>
        <v>4371444</v>
      </c>
      <c r="O216" s="4">
        <f t="shared" si="61"/>
        <v>53590</v>
      </c>
      <c r="P216" s="4">
        <f t="shared" si="67"/>
        <v>14916551</v>
      </c>
    </row>
    <row r="217" spans="1:16" x14ac:dyDescent="0.4">
      <c r="A217" s="1">
        <f t="shared" si="54"/>
        <v>18</v>
      </c>
      <c r="B217" s="1">
        <f t="shared" si="55"/>
        <v>11</v>
      </c>
      <c r="C217" s="1" t="str">
        <f t="shared" si="56"/>
        <v>18_11</v>
      </c>
      <c r="D217" s="1">
        <f t="shared" si="57"/>
        <v>3.3333333333333332E-4</v>
      </c>
      <c r="E217" s="1">
        <f t="shared" si="58"/>
        <v>2E-3</v>
      </c>
      <c r="F217" s="1" t="str">
        <f t="shared" si="59"/>
        <v>18年11ヵ月目</v>
      </c>
      <c r="G217" s="4">
        <f t="shared" si="60"/>
        <v>50075</v>
      </c>
      <c r="H217" s="4">
        <f t="shared" si="62"/>
        <v>0</v>
      </c>
      <c r="I217" s="4">
        <f t="shared" si="63"/>
        <v>3515</v>
      </c>
      <c r="J217" s="4">
        <f t="shared" si="68"/>
        <v>0</v>
      </c>
      <c r="K217" s="4">
        <f t="shared" si="64"/>
        <v>53590</v>
      </c>
      <c r="L217" s="4">
        <f t="shared" si="65"/>
        <v>10495032</v>
      </c>
      <c r="M217" s="4">
        <f t="shared" si="66"/>
        <v>0</v>
      </c>
      <c r="N217" s="4">
        <f t="shared" si="69"/>
        <v>4371444</v>
      </c>
      <c r="O217" s="4">
        <f t="shared" si="61"/>
        <v>53590</v>
      </c>
      <c r="P217" s="4">
        <f t="shared" si="67"/>
        <v>14866476</v>
      </c>
    </row>
    <row r="218" spans="1:16" x14ac:dyDescent="0.4">
      <c r="A218" s="1">
        <f t="shared" si="54"/>
        <v>18</v>
      </c>
      <c r="B218" s="1">
        <f t="shared" si="55"/>
        <v>12</v>
      </c>
      <c r="C218" s="1" t="str">
        <f t="shared" si="56"/>
        <v>18_12</v>
      </c>
      <c r="D218" s="1">
        <f t="shared" si="57"/>
        <v>3.3333333333333332E-4</v>
      </c>
      <c r="E218" s="1">
        <f t="shared" si="58"/>
        <v>2E-3</v>
      </c>
      <c r="F218" s="1" t="str">
        <f t="shared" si="59"/>
        <v>18年12ヵ月目</v>
      </c>
      <c r="G218" s="4">
        <f t="shared" si="60"/>
        <v>50092</v>
      </c>
      <c r="H218" s="4">
        <f t="shared" si="62"/>
        <v>0</v>
      </c>
      <c r="I218" s="4">
        <f t="shared" si="63"/>
        <v>3498</v>
      </c>
      <c r="J218" s="4">
        <f t="shared" si="68"/>
        <v>0</v>
      </c>
      <c r="K218" s="4">
        <f t="shared" si="64"/>
        <v>53590</v>
      </c>
      <c r="L218" s="4">
        <f t="shared" si="65"/>
        <v>10444940</v>
      </c>
      <c r="M218" s="4">
        <f t="shared" si="66"/>
        <v>0</v>
      </c>
      <c r="N218" s="4">
        <f t="shared" si="69"/>
        <v>4371444</v>
      </c>
      <c r="O218" s="4">
        <f t="shared" si="61"/>
        <v>53590</v>
      </c>
      <c r="P218" s="4">
        <f t="shared" si="67"/>
        <v>14816384</v>
      </c>
    </row>
    <row r="219" spans="1:16" x14ac:dyDescent="0.4">
      <c r="A219" s="1">
        <f t="shared" si="54"/>
        <v>19</v>
      </c>
      <c r="B219" s="1">
        <f t="shared" si="55"/>
        <v>1</v>
      </c>
      <c r="C219" s="1" t="str">
        <f t="shared" si="56"/>
        <v>19_1</v>
      </c>
      <c r="D219" s="1">
        <f t="shared" si="57"/>
        <v>3.3333333333333332E-4</v>
      </c>
      <c r="E219" s="1">
        <f t="shared" si="58"/>
        <v>2E-3</v>
      </c>
      <c r="F219" s="1" t="str">
        <f t="shared" si="59"/>
        <v>19年1ヵ月目</v>
      </c>
      <c r="G219" s="4">
        <f t="shared" si="60"/>
        <v>50109</v>
      </c>
      <c r="H219" s="4">
        <f t="shared" si="62"/>
        <v>0</v>
      </c>
      <c r="I219" s="4">
        <f t="shared" si="63"/>
        <v>3481</v>
      </c>
      <c r="J219" s="4">
        <f t="shared" si="68"/>
        <v>0</v>
      </c>
      <c r="K219" s="4">
        <f t="shared" si="64"/>
        <v>53590</v>
      </c>
      <c r="L219" s="4">
        <f t="shared" si="65"/>
        <v>10394831</v>
      </c>
      <c r="M219" s="4">
        <f t="shared" si="66"/>
        <v>0</v>
      </c>
      <c r="N219" s="4">
        <f t="shared" si="69"/>
        <v>4371444</v>
      </c>
      <c r="O219" s="4">
        <f t="shared" si="61"/>
        <v>53590</v>
      </c>
      <c r="P219" s="4">
        <f t="shared" si="67"/>
        <v>14766275</v>
      </c>
    </row>
    <row r="220" spans="1:16" x14ac:dyDescent="0.4">
      <c r="A220" s="1">
        <f t="shared" si="54"/>
        <v>19</v>
      </c>
      <c r="B220" s="1">
        <f t="shared" si="55"/>
        <v>2</v>
      </c>
      <c r="C220" s="1" t="str">
        <f t="shared" si="56"/>
        <v>19_2</v>
      </c>
      <c r="D220" s="1">
        <f t="shared" si="57"/>
        <v>3.3333333333333332E-4</v>
      </c>
      <c r="E220" s="1">
        <f t="shared" si="58"/>
        <v>2E-3</v>
      </c>
      <c r="F220" s="1" t="str">
        <f t="shared" si="59"/>
        <v>19年2ヵ月目</v>
      </c>
      <c r="G220" s="4">
        <f t="shared" si="60"/>
        <v>50126</v>
      </c>
      <c r="H220" s="4">
        <f t="shared" si="62"/>
        <v>128571</v>
      </c>
      <c r="I220" s="4">
        <f t="shared" si="63"/>
        <v>3464</v>
      </c>
      <c r="J220" s="4">
        <f t="shared" si="68"/>
        <v>9339</v>
      </c>
      <c r="K220" s="4">
        <f t="shared" si="64"/>
        <v>53590</v>
      </c>
      <c r="L220" s="4">
        <f t="shared" si="65"/>
        <v>10344705</v>
      </c>
      <c r="M220" s="4">
        <f t="shared" si="66"/>
        <v>137910</v>
      </c>
      <c r="N220" s="4">
        <f t="shared" si="69"/>
        <v>4242873</v>
      </c>
      <c r="O220" s="4">
        <f t="shared" si="61"/>
        <v>191500</v>
      </c>
      <c r="P220" s="4">
        <f t="shared" si="67"/>
        <v>14587578</v>
      </c>
    </row>
    <row r="221" spans="1:16" x14ac:dyDescent="0.4">
      <c r="A221" s="1">
        <f t="shared" si="54"/>
        <v>19</v>
      </c>
      <c r="B221" s="1">
        <f t="shared" si="55"/>
        <v>3</v>
      </c>
      <c r="C221" s="1" t="str">
        <f t="shared" si="56"/>
        <v>19_3</v>
      </c>
      <c r="D221" s="1">
        <f t="shared" si="57"/>
        <v>3.3333333333333332E-4</v>
      </c>
      <c r="E221" s="1">
        <f t="shared" si="58"/>
        <v>2E-3</v>
      </c>
      <c r="F221" s="1" t="str">
        <f t="shared" si="59"/>
        <v>19年3ヵ月目</v>
      </c>
      <c r="G221" s="4">
        <f t="shared" si="60"/>
        <v>50142</v>
      </c>
      <c r="H221" s="4">
        <f t="shared" si="62"/>
        <v>0</v>
      </c>
      <c r="I221" s="4">
        <f t="shared" si="63"/>
        <v>3448</v>
      </c>
      <c r="J221" s="4">
        <f t="shared" si="68"/>
        <v>0</v>
      </c>
      <c r="K221" s="4">
        <f t="shared" si="64"/>
        <v>53590</v>
      </c>
      <c r="L221" s="4">
        <f t="shared" si="65"/>
        <v>10294563</v>
      </c>
      <c r="M221" s="4">
        <f t="shared" si="66"/>
        <v>0</v>
      </c>
      <c r="N221" s="4">
        <f t="shared" si="69"/>
        <v>4242873</v>
      </c>
      <c r="O221" s="4">
        <f t="shared" si="61"/>
        <v>53590</v>
      </c>
      <c r="P221" s="4">
        <f t="shared" si="67"/>
        <v>14537436</v>
      </c>
    </row>
    <row r="222" spans="1:16" x14ac:dyDescent="0.4">
      <c r="A222" s="1">
        <f t="shared" si="54"/>
        <v>19</v>
      </c>
      <c r="B222" s="1">
        <f t="shared" si="55"/>
        <v>4</v>
      </c>
      <c r="C222" s="1" t="str">
        <f t="shared" si="56"/>
        <v>19_4</v>
      </c>
      <c r="D222" s="1">
        <f t="shared" si="57"/>
        <v>3.3333333333333332E-4</v>
      </c>
      <c r="E222" s="1">
        <f t="shared" si="58"/>
        <v>2E-3</v>
      </c>
      <c r="F222" s="1" t="str">
        <f t="shared" si="59"/>
        <v>19年4ヵ月目</v>
      </c>
      <c r="G222" s="4">
        <f t="shared" si="60"/>
        <v>50159</v>
      </c>
      <c r="H222" s="4">
        <f t="shared" si="62"/>
        <v>0</v>
      </c>
      <c r="I222" s="4">
        <f t="shared" si="63"/>
        <v>3431</v>
      </c>
      <c r="J222" s="4">
        <f t="shared" si="68"/>
        <v>0</v>
      </c>
      <c r="K222" s="4">
        <f t="shared" si="64"/>
        <v>53590</v>
      </c>
      <c r="L222" s="4">
        <f t="shared" si="65"/>
        <v>10244404</v>
      </c>
      <c r="M222" s="4">
        <f t="shared" si="66"/>
        <v>0</v>
      </c>
      <c r="N222" s="4">
        <f t="shared" si="69"/>
        <v>4242873</v>
      </c>
      <c r="O222" s="4">
        <f t="shared" si="61"/>
        <v>53590</v>
      </c>
      <c r="P222" s="4">
        <f t="shared" si="67"/>
        <v>14487277</v>
      </c>
    </row>
    <row r="223" spans="1:16" x14ac:dyDescent="0.4">
      <c r="A223" s="1">
        <f t="shared" si="54"/>
        <v>19</v>
      </c>
      <c r="B223" s="1">
        <f t="shared" si="55"/>
        <v>5</v>
      </c>
      <c r="C223" s="1" t="str">
        <f t="shared" si="56"/>
        <v>19_5</v>
      </c>
      <c r="D223" s="1">
        <f t="shared" si="57"/>
        <v>3.3333333333333332E-4</v>
      </c>
      <c r="E223" s="1">
        <f t="shared" si="58"/>
        <v>2E-3</v>
      </c>
      <c r="F223" s="1" t="str">
        <f t="shared" si="59"/>
        <v>19年5ヵ月目</v>
      </c>
      <c r="G223" s="4">
        <f t="shared" si="60"/>
        <v>50176</v>
      </c>
      <c r="H223" s="4">
        <f t="shared" si="62"/>
        <v>0</v>
      </c>
      <c r="I223" s="4">
        <f t="shared" si="63"/>
        <v>3414</v>
      </c>
      <c r="J223" s="4">
        <f t="shared" si="68"/>
        <v>0</v>
      </c>
      <c r="K223" s="4">
        <f t="shared" si="64"/>
        <v>53590</v>
      </c>
      <c r="L223" s="4">
        <f t="shared" si="65"/>
        <v>10194228</v>
      </c>
      <c r="M223" s="4">
        <f t="shared" si="66"/>
        <v>0</v>
      </c>
      <c r="N223" s="4">
        <f t="shared" si="69"/>
        <v>4242873</v>
      </c>
      <c r="O223" s="4">
        <f t="shared" si="61"/>
        <v>53590</v>
      </c>
      <c r="P223" s="4">
        <f t="shared" si="67"/>
        <v>14437101</v>
      </c>
    </row>
    <row r="224" spans="1:16" x14ac:dyDescent="0.4">
      <c r="A224" s="1">
        <f t="shared" si="54"/>
        <v>19</v>
      </c>
      <c r="B224" s="1">
        <f t="shared" si="55"/>
        <v>6</v>
      </c>
      <c r="C224" s="1" t="str">
        <f t="shared" si="56"/>
        <v>19_6</v>
      </c>
      <c r="D224" s="1">
        <f t="shared" si="57"/>
        <v>3.3333333333333332E-4</v>
      </c>
      <c r="E224" s="1">
        <f t="shared" si="58"/>
        <v>2E-3</v>
      </c>
      <c r="F224" s="1" t="str">
        <f t="shared" si="59"/>
        <v>19年6ヵ月目</v>
      </c>
      <c r="G224" s="4">
        <f t="shared" si="60"/>
        <v>50192</v>
      </c>
      <c r="H224" s="4">
        <f t="shared" si="62"/>
        <v>0</v>
      </c>
      <c r="I224" s="4">
        <f t="shared" si="63"/>
        <v>3398</v>
      </c>
      <c r="J224" s="4">
        <f t="shared" si="68"/>
        <v>0</v>
      </c>
      <c r="K224" s="4">
        <f t="shared" si="64"/>
        <v>53590</v>
      </c>
      <c r="L224" s="4">
        <f t="shared" si="65"/>
        <v>10144036</v>
      </c>
      <c r="M224" s="4">
        <f t="shared" si="66"/>
        <v>0</v>
      </c>
      <c r="N224" s="4">
        <f t="shared" si="69"/>
        <v>4242873</v>
      </c>
      <c r="O224" s="4">
        <f t="shared" si="61"/>
        <v>53590</v>
      </c>
      <c r="P224" s="4">
        <f t="shared" si="67"/>
        <v>14386909</v>
      </c>
    </row>
    <row r="225" spans="1:16" x14ac:dyDescent="0.4">
      <c r="A225" s="1">
        <f t="shared" si="54"/>
        <v>19</v>
      </c>
      <c r="B225" s="1">
        <f t="shared" si="55"/>
        <v>7</v>
      </c>
      <c r="C225" s="1" t="str">
        <f t="shared" si="56"/>
        <v>19_7</v>
      </c>
      <c r="D225" s="1">
        <f t="shared" si="57"/>
        <v>3.3333333333333332E-4</v>
      </c>
      <c r="E225" s="1">
        <f t="shared" si="58"/>
        <v>2E-3</v>
      </c>
      <c r="F225" s="1" t="str">
        <f t="shared" si="59"/>
        <v>19年7ヵ月目</v>
      </c>
      <c r="G225" s="4">
        <f t="shared" si="60"/>
        <v>50209</v>
      </c>
      <c r="H225" s="4">
        <f t="shared" si="62"/>
        <v>0</v>
      </c>
      <c r="I225" s="4">
        <f t="shared" si="63"/>
        <v>3381</v>
      </c>
      <c r="J225" s="4">
        <f t="shared" si="68"/>
        <v>0</v>
      </c>
      <c r="K225" s="4">
        <f t="shared" si="64"/>
        <v>53590</v>
      </c>
      <c r="L225" s="4">
        <f t="shared" si="65"/>
        <v>10093827</v>
      </c>
      <c r="M225" s="4">
        <f t="shared" si="66"/>
        <v>0</v>
      </c>
      <c r="N225" s="4">
        <f t="shared" si="69"/>
        <v>4242873</v>
      </c>
      <c r="O225" s="4">
        <f t="shared" si="61"/>
        <v>53590</v>
      </c>
      <c r="P225" s="4">
        <f t="shared" si="67"/>
        <v>14336700</v>
      </c>
    </row>
    <row r="226" spans="1:16" x14ac:dyDescent="0.4">
      <c r="A226" s="1">
        <f t="shared" si="54"/>
        <v>19</v>
      </c>
      <c r="B226" s="1">
        <f t="shared" si="55"/>
        <v>8</v>
      </c>
      <c r="C226" s="1" t="str">
        <f t="shared" si="56"/>
        <v>19_8</v>
      </c>
      <c r="D226" s="1">
        <f t="shared" si="57"/>
        <v>3.3333333333333332E-4</v>
      </c>
      <c r="E226" s="1">
        <f t="shared" si="58"/>
        <v>2E-3</v>
      </c>
      <c r="F226" s="1" t="str">
        <f t="shared" si="59"/>
        <v>19年8ヵ月目</v>
      </c>
      <c r="G226" s="4">
        <f t="shared" si="60"/>
        <v>50226</v>
      </c>
      <c r="H226" s="4">
        <f t="shared" si="62"/>
        <v>128571</v>
      </c>
      <c r="I226" s="4">
        <f t="shared" si="63"/>
        <v>3364</v>
      </c>
      <c r="J226" s="4">
        <f t="shared" si="68"/>
        <v>9339</v>
      </c>
      <c r="K226" s="4">
        <f t="shared" si="64"/>
        <v>53590</v>
      </c>
      <c r="L226" s="4">
        <f t="shared" si="65"/>
        <v>10043601</v>
      </c>
      <c r="M226" s="4">
        <f t="shared" si="66"/>
        <v>137910</v>
      </c>
      <c r="N226" s="4">
        <f t="shared" si="69"/>
        <v>4114302</v>
      </c>
      <c r="O226" s="4">
        <f t="shared" si="61"/>
        <v>191500</v>
      </c>
      <c r="P226" s="4">
        <f t="shared" si="67"/>
        <v>14157903</v>
      </c>
    </row>
    <row r="227" spans="1:16" x14ac:dyDescent="0.4">
      <c r="A227" s="1">
        <f t="shared" si="54"/>
        <v>19</v>
      </c>
      <c r="B227" s="1">
        <f t="shared" si="55"/>
        <v>9</v>
      </c>
      <c r="C227" s="1" t="str">
        <f t="shared" si="56"/>
        <v>19_9</v>
      </c>
      <c r="D227" s="1">
        <f t="shared" si="57"/>
        <v>3.3333333333333332E-4</v>
      </c>
      <c r="E227" s="1">
        <f t="shared" si="58"/>
        <v>2E-3</v>
      </c>
      <c r="F227" s="1" t="str">
        <f t="shared" si="59"/>
        <v>19年9ヵ月目</v>
      </c>
      <c r="G227" s="4">
        <f t="shared" si="60"/>
        <v>50243</v>
      </c>
      <c r="H227" s="4">
        <f t="shared" si="62"/>
        <v>0</v>
      </c>
      <c r="I227" s="4">
        <f t="shared" si="63"/>
        <v>3347</v>
      </c>
      <c r="J227" s="4">
        <f t="shared" si="68"/>
        <v>0</v>
      </c>
      <c r="K227" s="4">
        <f t="shared" si="64"/>
        <v>53590</v>
      </c>
      <c r="L227" s="4">
        <f t="shared" si="65"/>
        <v>9993358</v>
      </c>
      <c r="M227" s="4">
        <f t="shared" si="66"/>
        <v>0</v>
      </c>
      <c r="N227" s="4">
        <f t="shared" si="69"/>
        <v>4114302</v>
      </c>
      <c r="O227" s="4">
        <f t="shared" si="61"/>
        <v>53590</v>
      </c>
      <c r="P227" s="4">
        <f t="shared" si="67"/>
        <v>14107660</v>
      </c>
    </row>
    <row r="228" spans="1:16" x14ac:dyDescent="0.4">
      <c r="A228" s="1">
        <f t="shared" si="54"/>
        <v>19</v>
      </c>
      <c r="B228" s="1">
        <f t="shared" si="55"/>
        <v>10</v>
      </c>
      <c r="C228" s="1" t="str">
        <f t="shared" si="56"/>
        <v>19_10</v>
      </c>
      <c r="D228" s="1">
        <f t="shared" si="57"/>
        <v>3.3333333333333332E-4</v>
      </c>
      <c r="E228" s="1">
        <f t="shared" si="58"/>
        <v>2E-3</v>
      </c>
      <c r="F228" s="1" t="str">
        <f t="shared" si="59"/>
        <v>19年10ヵ月目</v>
      </c>
      <c r="G228" s="4">
        <f t="shared" si="60"/>
        <v>50259</v>
      </c>
      <c r="H228" s="4">
        <f t="shared" si="62"/>
        <v>0</v>
      </c>
      <c r="I228" s="4">
        <f t="shared" si="63"/>
        <v>3331</v>
      </c>
      <c r="J228" s="4">
        <f t="shared" si="68"/>
        <v>0</v>
      </c>
      <c r="K228" s="4">
        <f t="shared" si="64"/>
        <v>53590</v>
      </c>
      <c r="L228" s="4">
        <f t="shared" si="65"/>
        <v>9943099</v>
      </c>
      <c r="M228" s="4">
        <f t="shared" si="66"/>
        <v>0</v>
      </c>
      <c r="N228" s="4">
        <f t="shared" si="69"/>
        <v>4114302</v>
      </c>
      <c r="O228" s="4">
        <f t="shared" si="61"/>
        <v>53590</v>
      </c>
      <c r="P228" s="4">
        <f t="shared" si="67"/>
        <v>14057401</v>
      </c>
    </row>
    <row r="229" spans="1:16" x14ac:dyDescent="0.4">
      <c r="A229" s="1">
        <f t="shared" si="54"/>
        <v>19</v>
      </c>
      <c r="B229" s="1">
        <f t="shared" si="55"/>
        <v>11</v>
      </c>
      <c r="C229" s="1" t="str">
        <f t="shared" si="56"/>
        <v>19_11</v>
      </c>
      <c r="D229" s="1">
        <f t="shared" si="57"/>
        <v>3.3333333333333332E-4</v>
      </c>
      <c r="E229" s="1">
        <f t="shared" si="58"/>
        <v>2E-3</v>
      </c>
      <c r="F229" s="1" t="str">
        <f t="shared" si="59"/>
        <v>19年11ヵ月目</v>
      </c>
      <c r="G229" s="4">
        <f t="shared" si="60"/>
        <v>50276</v>
      </c>
      <c r="H229" s="4">
        <f t="shared" si="62"/>
        <v>0</v>
      </c>
      <c r="I229" s="4">
        <f t="shared" si="63"/>
        <v>3314</v>
      </c>
      <c r="J229" s="4">
        <f t="shared" si="68"/>
        <v>0</v>
      </c>
      <c r="K229" s="4">
        <f t="shared" si="64"/>
        <v>53590</v>
      </c>
      <c r="L229" s="4">
        <f t="shared" si="65"/>
        <v>9892823</v>
      </c>
      <c r="M229" s="4">
        <f t="shared" si="66"/>
        <v>0</v>
      </c>
      <c r="N229" s="4">
        <f t="shared" si="69"/>
        <v>4114302</v>
      </c>
      <c r="O229" s="4">
        <f t="shared" si="61"/>
        <v>53590</v>
      </c>
      <c r="P229" s="4">
        <f t="shared" si="67"/>
        <v>14007125</v>
      </c>
    </row>
    <row r="230" spans="1:16" x14ac:dyDescent="0.4">
      <c r="A230" s="1">
        <f t="shared" si="54"/>
        <v>19</v>
      </c>
      <c r="B230" s="1">
        <f t="shared" si="55"/>
        <v>12</v>
      </c>
      <c r="C230" s="1" t="str">
        <f t="shared" si="56"/>
        <v>19_12</v>
      </c>
      <c r="D230" s="1">
        <f t="shared" si="57"/>
        <v>3.3333333333333332E-4</v>
      </c>
      <c r="E230" s="1">
        <f t="shared" si="58"/>
        <v>2E-3</v>
      </c>
      <c r="F230" s="1" t="str">
        <f t="shared" si="59"/>
        <v>19年12ヵ月目</v>
      </c>
      <c r="G230" s="4">
        <f t="shared" si="60"/>
        <v>50293</v>
      </c>
      <c r="H230" s="4">
        <f t="shared" si="62"/>
        <v>0</v>
      </c>
      <c r="I230" s="4">
        <f t="shared" si="63"/>
        <v>3297</v>
      </c>
      <c r="J230" s="4">
        <f t="shared" si="68"/>
        <v>0</v>
      </c>
      <c r="K230" s="4">
        <f t="shared" si="64"/>
        <v>53590</v>
      </c>
      <c r="L230" s="4">
        <f t="shared" si="65"/>
        <v>9842530</v>
      </c>
      <c r="M230" s="4">
        <f t="shared" si="66"/>
        <v>0</v>
      </c>
      <c r="N230" s="4">
        <f t="shared" si="69"/>
        <v>4114302</v>
      </c>
      <c r="O230" s="4">
        <f t="shared" si="61"/>
        <v>53590</v>
      </c>
      <c r="P230" s="4">
        <f t="shared" si="67"/>
        <v>13956832</v>
      </c>
    </row>
    <row r="231" spans="1:16" x14ac:dyDescent="0.4">
      <c r="A231" s="1">
        <f t="shared" si="54"/>
        <v>20</v>
      </c>
      <c r="B231" s="1">
        <f t="shared" si="55"/>
        <v>1</v>
      </c>
      <c r="C231" s="1" t="str">
        <f t="shared" si="56"/>
        <v>20_1</v>
      </c>
      <c r="D231" s="1">
        <f t="shared" si="57"/>
        <v>3.3333333333333332E-4</v>
      </c>
      <c r="E231" s="1">
        <f t="shared" si="58"/>
        <v>2E-3</v>
      </c>
      <c r="F231" s="1" t="str">
        <f t="shared" si="59"/>
        <v>20年1ヵ月目</v>
      </c>
      <c r="G231" s="4">
        <f t="shared" si="60"/>
        <v>50310</v>
      </c>
      <c r="H231" s="4">
        <f t="shared" si="62"/>
        <v>0</v>
      </c>
      <c r="I231" s="4">
        <f t="shared" si="63"/>
        <v>3280</v>
      </c>
      <c r="J231" s="4">
        <f t="shared" si="68"/>
        <v>0</v>
      </c>
      <c r="K231" s="4">
        <f t="shared" si="64"/>
        <v>53590</v>
      </c>
      <c r="L231" s="4">
        <f t="shared" si="65"/>
        <v>9792220</v>
      </c>
      <c r="M231" s="4">
        <f t="shared" si="66"/>
        <v>0</v>
      </c>
      <c r="N231" s="4">
        <f t="shared" si="69"/>
        <v>4114302</v>
      </c>
      <c r="O231" s="4">
        <f t="shared" si="61"/>
        <v>53590</v>
      </c>
      <c r="P231" s="4">
        <f t="shared" si="67"/>
        <v>13906522</v>
      </c>
    </row>
    <row r="232" spans="1:16" x14ac:dyDescent="0.4">
      <c r="A232" s="1">
        <f t="shared" si="54"/>
        <v>20</v>
      </c>
      <c r="B232" s="1">
        <f t="shared" si="55"/>
        <v>2</v>
      </c>
      <c r="C232" s="1" t="str">
        <f t="shared" si="56"/>
        <v>20_2</v>
      </c>
      <c r="D232" s="1">
        <f t="shared" si="57"/>
        <v>3.3333333333333332E-4</v>
      </c>
      <c r="E232" s="1">
        <f t="shared" si="58"/>
        <v>2E-3</v>
      </c>
      <c r="F232" s="1" t="str">
        <f t="shared" si="59"/>
        <v>20年2ヵ月目</v>
      </c>
      <c r="G232" s="4">
        <f t="shared" si="60"/>
        <v>50326</v>
      </c>
      <c r="H232" s="4">
        <f t="shared" si="62"/>
        <v>128571</v>
      </c>
      <c r="I232" s="4">
        <f t="shared" si="63"/>
        <v>3264</v>
      </c>
      <c r="J232" s="4">
        <f t="shared" si="68"/>
        <v>9339</v>
      </c>
      <c r="K232" s="4">
        <f t="shared" si="64"/>
        <v>53590</v>
      </c>
      <c r="L232" s="4">
        <f t="shared" si="65"/>
        <v>9741894</v>
      </c>
      <c r="M232" s="4">
        <f t="shared" si="66"/>
        <v>137910</v>
      </c>
      <c r="N232" s="4">
        <f t="shared" si="69"/>
        <v>3985731</v>
      </c>
      <c r="O232" s="4">
        <f t="shared" si="61"/>
        <v>191500</v>
      </c>
      <c r="P232" s="4">
        <f t="shared" si="67"/>
        <v>13727625</v>
      </c>
    </row>
    <row r="233" spans="1:16" x14ac:dyDescent="0.4">
      <c r="A233" s="1">
        <f t="shared" si="54"/>
        <v>20</v>
      </c>
      <c r="B233" s="1">
        <f t="shared" si="55"/>
        <v>3</v>
      </c>
      <c r="C233" s="1" t="str">
        <f t="shared" si="56"/>
        <v>20_3</v>
      </c>
      <c r="D233" s="1">
        <f t="shared" si="57"/>
        <v>3.3333333333333332E-4</v>
      </c>
      <c r="E233" s="1">
        <f t="shared" si="58"/>
        <v>2E-3</v>
      </c>
      <c r="F233" s="1" t="str">
        <f t="shared" si="59"/>
        <v>20年3ヵ月目</v>
      </c>
      <c r="G233" s="4">
        <f t="shared" si="60"/>
        <v>50343</v>
      </c>
      <c r="H233" s="4">
        <f t="shared" si="62"/>
        <v>0</v>
      </c>
      <c r="I233" s="4">
        <f t="shared" si="63"/>
        <v>3247</v>
      </c>
      <c r="J233" s="4">
        <f t="shared" si="68"/>
        <v>0</v>
      </c>
      <c r="K233" s="4">
        <f t="shared" si="64"/>
        <v>53590</v>
      </c>
      <c r="L233" s="4">
        <f t="shared" si="65"/>
        <v>9691551</v>
      </c>
      <c r="M233" s="4">
        <f t="shared" si="66"/>
        <v>0</v>
      </c>
      <c r="N233" s="4">
        <f t="shared" si="69"/>
        <v>3985731</v>
      </c>
      <c r="O233" s="4">
        <f t="shared" si="61"/>
        <v>53590</v>
      </c>
      <c r="P233" s="4">
        <f t="shared" si="67"/>
        <v>13677282</v>
      </c>
    </row>
    <row r="234" spans="1:16" x14ac:dyDescent="0.4">
      <c r="A234" s="1">
        <f t="shared" si="54"/>
        <v>20</v>
      </c>
      <c r="B234" s="1">
        <f t="shared" si="55"/>
        <v>4</v>
      </c>
      <c r="C234" s="1" t="str">
        <f t="shared" si="56"/>
        <v>20_4</v>
      </c>
      <c r="D234" s="1">
        <f t="shared" si="57"/>
        <v>3.3333333333333332E-4</v>
      </c>
      <c r="E234" s="1">
        <f t="shared" si="58"/>
        <v>2E-3</v>
      </c>
      <c r="F234" s="1" t="str">
        <f t="shared" si="59"/>
        <v>20年4ヵ月目</v>
      </c>
      <c r="G234" s="4">
        <f t="shared" si="60"/>
        <v>50360</v>
      </c>
      <c r="H234" s="4">
        <f t="shared" si="62"/>
        <v>0</v>
      </c>
      <c r="I234" s="4">
        <f t="shared" si="63"/>
        <v>3230</v>
      </c>
      <c r="J234" s="4">
        <f t="shared" si="68"/>
        <v>0</v>
      </c>
      <c r="K234" s="4">
        <f t="shared" si="64"/>
        <v>53590</v>
      </c>
      <c r="L234" s="4">
        <f t="shared" si="65"/>
        <v>9641191</v>
      </c>
      <c r="M234" s="4">
        <f t="shared" si="66"/>
        <v>0</v>
      </c>
      <c r="N234" s="4">
        <f t="shared" si="69"/>
        <v>3985731</v>
      </c>
      <c r="O234" s="4">
        <f t="shared" si="61"/>
        <v>53590</v>
      </c>
      <c r="P234" s="4">
        <f t="shared" si="67"/>
        <v>13626922</v>
      </c>
    </row>
    <row r="235" spans="1:16" x14ac:dyDescent="0.4">
      <c r="A235" s="1">
        <f t="shared" si="54"/>
        <v>20</v>
      </c>
      <c r="B235" s="1">
        <f t="shared" si="55"/>
        <v>5</v>
      </c>
      <c r="C235" s="1" t="str">
        <f t="shared" si="56"/>
        <v>20_5</v>
      </c>
      <c r="D235" s="1">
        <f t="shared" si="57"/>
        <v>3.3333333333333332E-4</v>
      </c>
      <c r="E235" s="1">
        <f t="shared" si="58"/>
        <v>2E-3</v>
      </c>
      <c r="F235" s="1" t="str">
        <f t="shared" si="59"/>
        <v>20年5ヵ月目</v>
      </c>
      <c r="G235" s="4">
        <f t="shared" si="60"/>
        <v>50377</v>
      </c>
      <c r="H235" s="4">
        <f t="shared" si="62"/>
        <v>0</v>
      </c>
      <c r="I235" s="4">
        <f t="shared" si="63"/>
        <v>3213</v>
      </c>
      <c r="J235" s="4">
        <f t="shared" si="68"/>
        <v>0</v>
      </c>
      <c r="K235" s="4">
        <f t="shared" si="64"/>
        <v>53590</v>
      </c>
      <c r="L235" s="4">
        <f t="shared" si="65"/>
        <v>9590814</v>
      </c>
      <c r="M235" s="4">
        <f t="shared" si="66"/>
        <v>0</v>
      </c>
      <c r="N235" s="4">
        <f t="shared" si="69"/>
        <v>3985731</v>
      </c>
      <c r="O235" s="4">
        <f t="shared" si="61"/>
        <v>53590</v>
      </c>
      <c r="P235" s="4">
        <f t="shared" si="67"/>
        <v>13576545</v>
      </c>
    </row>
    <row r="236" spans="1:16" x14ac:dyDescent="0.4">
      <c r="A236" s="1">
        <f t="shared" si="54"/>
        <v>20</v>
      </c>
      <c r="B236" s="1">
        <f t="shared" si="55"/>
        <v>6</v>
      </c>
      <c r="C236" s="1" t="str">
        <f t="shared" si="56"/>
        <v>20_6</v>
      </c>
      <c r="D236" s="1">
        <f t="shared" si="57"/>
        <v>3.3333333333333332E-4</v>
      </c>
      <c r="E236" s="1">
        <f t="shared" si="58"/>
        <v>2E-3</v>
      </c>
      <c r="F236" s="1" t="str">
        <f t="shared" si="59"/>
        <v>20年6ヵ月目</v>
      </c>
      <c r="G236" s="4">
        <f t="shared" si="60"/>
        <v>50394</v>
      </c>
      <c r="H236" s="4">
        <f t="shared" si="62"/>
        <v>0</v>
      </c>
      <c r="I236" s="4">
        <f t="shared" si="63"/>
        <v>3196</v>
      </c>
      <c r="J236" s="4">
        <f t="shared" si="68"/>
        <v>0</v>
      </c>
      <c r="K236" s="4">
        <f t="shared" si="64"/>
        <v>53590</v>
      </c>
      <c r="L236" s="4">
        <f t="shared" si="65"/>
        <v>9540420</v>
      </c>
      <c r="M236" s="4">
        <f t="shared" si="66"/>
        <v>0</v>
      </c>
      <c r="N236" s="4">
        <f t="shared" si="69"/>
        <v>3985731</v>
      </c>
      <c r="O236" s="4">
        <f t="shared" si="61"/>
        <v>53590</v>
      </c>
      <c r="P236" s="4">
        <f t="shared" si="67"/>
        <v>13526151</v>
      </c>
    </row>
    <row r="237" spans="1:16" x14ac:dyDescent="0.4">
      <c r="A237" s="1">
        <f t="shared" si="54"/>
        <v>20</v>
      </c>
      <c r="B237" s="1">
        <f t="shared" si="55"/>
        <v>7</v>
      </c>
      <c r="C237" s="1" t="str">
        <f t="shared" si="56"/>
        <v>20_7</v>
      </c>
      <c r="D237" s="1">
        <f t="shared" si="57"/>
        <v>3.3333333333333332E-4</v>
      </c>
      <c r="E237" s="1">
        <f t="shared" si="58"/>
        <v>2E-3</v>
      </c>
      <c r="F237" s="1" t="str">
        <f t="shared" si="59"/>
        <v>20年7ヵ月目</v>
      </c>
      <c r="G237" s="4">
        <f t="shared" si="60"/>
        <v>50410</v>
      </c>
      <c r="H237" s="4">
        <f t="shared" si="62"/>
        <v>0</v>
      </c>
      <c r="I237" s="4">
        <f t="shared" si="63"/>
        <v>3180</v>
      </c>
      <c r="J237" s="4">
        <f t="shared" si="68"/>
        <v>0</v>
      </c>
      <c r="K237" s="4">
        <f t="shared" si="64"/>
        <v>53590</v>
      </c>
      <c r="L237" s="4">
        <f t="shared" si="65"/>
        <v>9490010</v>
      </c>
      <c r="M237" s="4">
        <f t="shared" si="66"/>
        <v>0</v>
      </c>
      <c r="N237" s="4">
        <f t="shared" si="69"/>
        <v>3985731</v>
      </c>
      <c r="O237" s="4">
        <f t="shared" si="61"/>
        <v>53590</v>
      </c>
      <c r="P237" s="4">
        <f t="shared" si="67"/>
        <v>13475741</v>
      </c>
    </row>
    <row r="238" spans="1:16" x14ac:dyDescent="0.4">
      <c r="A238" s="1">
        <f t="shared" si="54"/>
        <v>20</v>
      </c>
      <c r="B238" s="1">
        <f t="shared" si="55"/>
        <v>8</v>
      </c>
      <c r="C238" s="1" t="str">
        <f t="shared" si="56"/>
        <v>20_8</v>
      </c>
      <c r="D238" s="1">
        <f t="shared" si="57"/>
        <v>3.3333333333333332E-4</v>
      </c>
      <c r="E238" s="1">
        <f t="shared" si="58"/>
        <v>2E-3</v>
      </c>
      <c r="F238" s="1" t="str">
        <f t="shared" si="59"/>
        <v>20年8ヵ月目</v>
      </c>
      <c r="G238" s="4">
        <f t="shared" si="60"/>
        <v>50427</v>
      </c>
      <c r="H238" s="4">
        <f t="shared" si="62"/>
        <v>128571</v>
      </c>
      <c r="I238" s="4">
        <f t="shared" si="63"/>
        <v>3163</v>
      </c>
      <c r="J238" s="4">
        <f t="shared" si="68"/>
        <v>9339</v>
      </c>
      <c r="K238" s="4">
        <f t="shared" si="64"/>
        <v>53590</v>
      </c>
      <c r="L238" s="4">
        <f t="shared" si="65"/>
        <v>9439583</v>
      </c>
      <c r="M238" s="4">
        <f t="shared" si="66"/>
        <v>137910</v>
      </c>
      <c r="N238" s="4">
        <f t="shared" si="69"/>
        <v>3857160</v>
      </c>
      <c r="O238" s="4">
        <f t="shared" si="61"/>
        <v>191500</v>
      </c>
      <c r="P238" s="4">
        <f t="shared" si="67"/>
        <v>13296743</v>
      </c>
    </row>
    <row r="239" spans="1:16" x14ac:dyDescent="0.4">
      <c r="A239" s="1">
        <f t="shared" si="54"/>
        <v>20</v>
      </c>
      <c r="B239" s="1">
        <f t="shared" si="55"/>
        <v>9</v>
      </c>
      <c r="C239" s="1" t="str">
        <f t="shared" si="56"/>
        <v>20_9</v>
      </c>
      <c r="D239" s="1">
        <f t="shared" si="57"/>
        <v>3.3333333333333332E-4</v>
      </c>
      <c r="E239" s="1">
        <f t="shared" si="58"/>
        <v>2E-3</v>
      </c>
      <c r="F239" s="1" t="str">
        <f t="shared" si="59"/>
        <v>20年9ヵ月目</v>
      </c>
      <c r="G239" s="4">
        <f t="shared" si="60"/>
        <v>50444</v>
      </c>
      <c r="H239" s="4">
        <f t="shared" si="62"/>
        <v>0</v>
      </c>
      <c r="I239" s="4">
        <f t="shared" si="63"/>
        <v>3146</v>
      </c>
      <c r="J239" s="4">
        <f t="shared" si="68"/>
        <v>0</v>
      </c>
      <c r="K239" s="4">
        <f t="shared" si="64"/>
        <v>53590</v>
      </c>
      <c r="L239" s="4">
        <f t="shared" si="65"/>
        <v>9389139</v>
      </c>
      <c r="M239" s="4">
        <f t="shared" si="66"/>
        <v>0</v>
      </c>
      <c r="N239" s="4">
        <f t="shared" si="69"/>
        <v>3857160</v>
      </c>
      <c r="O239" s="4">
        <f t="shared" si="61"/>
        <v>53590</v>
      </c>
      <c r="P239" s="4">
        <f t="shared" si="67"/>
        <v>13246299</v>
      </c>
    </row>
    <row r="240" spans="1:16" x14ac:dyDescent="0.4">
      <c r="A240" s="1">
        <f t="shared" si="54"/>
        <v>20</v>
      </c>
      <c r="B240" s="1">
        <f t="shared" si="55"/>
        <v>10</v>
      </c>
      <c r="C240" s="1" t="str">
        <f t="shared" si="56"/>
        <v>20_10</v>
      </c>
      <c r="D240" s="1">
        <f t="shared" si="57"/>
        <v>3.3333333333333332E-4</v>
      </c>
      <c r="E240" s="1">
        <f t="shared" si="58"/>
        <v>2E-3</v>
      </c>
      <c r="F240" s="1" t="str">
        <f t="shared" si="59"/>
        <v>20年10ヵ月目</v>
      </c>
      <c r="G240" s="4">
        <f t="shared" si="60"/>
        <v>50461</v>
      </c>
      <c r="H240" s="4">
        <f t="shared" si="62"/>
        <v>0</v>
      </c>
      <c r="I240" s="4">
        <f t="shared" si="63"/>
        <v>3129</v>
      </c>
      <c r="J240" s="4">
        <f t="shared" si="68"/>
        <v>0</v>
      </c>
      <c r="K240" s="4">
        <f t="shared" si="64"/>
        <v>53590</v>
      </c>
      <c r="L240" s="4">
        <f t="shared" si="65"/>
        <v>9338678</v>
      </c>
      <c r="M240" s="4">
        <f t="shared" si="66"/>
        <v>0</v>
      </c>
      <c r="N240" s="4">
        <f t="shared" si="69"/>
        <v>3857160</v>
      </c>
      <c r="O240" s="4">
        <f t="shared" si="61"/>
        <v>53590</v>
      </c>
      <c r="P240" s="4">
        <f t="shared" si="67"/>
        <v>13195838</v>
      </c>
    </row>
    <row r="241" spans="1:16" x14ac:dyDescent="0.4">
      <c r="A241" s="1">
        <f t="shared" si="54"/>
        <v>20</v>
      </c>
      <c r="B241" s="1">
        <f t="shared" si="55"/>
        <v>11</v>
      </c>
      <c r="C241" s="1" t="str">
        <f t="shared" si="56"/>
        <v>20_11</v>
      </c>
      <c r="D241" s="1">
        <f t="shared" si="57"/>
        <v>3.3333333333333332E-4</v>
      </c>
      <c r="E241" s="1">
        <f t="shared" si="58"/>
        <v>2E-3</v>
      </c>
      <c r="F241" s="1" t="str">
        <f t="shared" si="59"/>
        <v>20年11ヵ月目</v>
      </c>
      <c r="G241" s="4">
        <f t="shared" si="60"/>
        <v>50478</v>
      </c>
      <c r="H241" s="4">
        <f t="shared" si="62"/>
        <v>0</v>
      </c>
      <c r="I241" s="4">
        <f t="shared" si="63"/>
        <v>3112</v>
      </c>
      <c r="J241" s="4">
        <f t="shared" si="68"/>
        <v>0</v>
      </c>
      <c r="K241" s="4">
        <f t="shared" si="64"/>
        <v>53590</v>
      </c>
      <c r="L241" s="4">
        <f t="shared" si="65"/>
        <v>9288200</v>
      </c>
      <c r="M241" s="4">
        <f t="shared" si="66"/>
        <v>0</v>
      </c>
      <c r="N241" s="4">
        <f t="shared" si="69"/>
        <v>3857160</v>
      </c>
      <c r="O241" s="4">
        <f t="shared" si="61"/>
        <v>53590</v>
      </c>
      <c r="P241" s="4">
        <f t="shared" si="67"/>
        <v>13145360</v>
      </c>
    </row>
    <row r="242" spans="1:16" x14ac:dyDescent="0.4">
      <c r="A242" s="1">
        <f t="shared" si="54"/>
        <v>20</v>
      </c>
      <c r="B242" s="1">
        <f t="shared" si="55"/>
        <v>12</v>
      </c>
      <c r="C242" s="1" t="str">
        <f t="shared" si="56"/>
        <v>20_12</v>
      </c>
      <c r="D242" s="1">
        <f t="shared" si="57"/>
        <v>3.3333333333333332E-4</v>
      </c>
      <c r="E242" s="1">
        <f t="shared" si="58"/>
        <v>2E-3</v>
      </c>
      <c r="F242" s="1" t="str">
        <f t="shared" si="59"/>
        <v>20年12ヵ月目</v>
      </c>
      <c r="G242" s="4">
        <f t="shared" si="60"/>
        <v>50494</v>
      </c>
      <c r="H242" s="4">
        <f t="shared" si="62"/>
        <v>0</v>
      </c>
      <c r="I242" s="4">
        <f t="shared" si="63"/>
        <v>3096</v>
      </c>
      <c r="J242" s="4">
        <f t="shared" si="68"/>
        <v>0</v>
      </c>
      <c r="K242" s="4">
        <f t="shared" si="64"/>
        <v>53590</v>
      </c>
      <c r="L242" s="4">
        <f t="shared" si="65"/>
        <v>9237706</v>
      </c>
      <c r="M242" s="4">
        <f t="shared" si="66"/>
        <v>0</v>
      </c>
      <c r="N242" s="4">
        <f t="shared" si="69"/>
        <v>3857160</v>
      </c>
      <c r="O242" s="4">
        <f t="shared" si="61"/>
        <v>53590</v>
      </c>
      <c r="P242" s="4">
        <f t="shared" si="67"/>
        <v>13094866</v>
      </c>
    </row>
    <row r="243" spans="1:16" x14ac:dyDescent="0.4">
      <c r="A243" s="1">
        <f t="shared" si="54"/>
        <v>21</v>
      </c>
      <c r="B243" s="1">
        <f t="shared" si="55"/>
        <v>1</v>
      </c>
      <c r="C243" s="1" t="str">
        <f t="shared" si="56"/>
        <v>21_1</v>
      </c>
      <c r="D243" s="1">
        <f t="shared" si="57"/>
        <v>3.3333333333333332E-4</v>
      </c>
      <c r="E243" s="1">
        <f t="shared" si="58"/>
        <v>2E-3</v>
      </c>
      <c r="F243" s="1" t="str">
        <f t="shared" si="59"/>
        <v>21年1ヵ月目</v>
      </c>
      <c r="G243" s="4">
        <f t="shared" si="60"/>
        <v>50511</v>
      </c>
      <c r="H243" s="4">
        <f t="shared" si="62"/>
        <v>0</v>
      </c>
      <c r="I243" s="4">
        <f t="shared" si="63"/>
        <v>3079</v>
      </c>
      <c r="J243" s="4">
        <f t="shared" si="68"/>
        <v>0</v>
      </c>
      <c r="K243" s="4">
        <f t="shared" si="64"/>
        <v>53590</v>
      </c>
      <c r="L243" s="4">
        <f t="shared" si="65"/>
        <v>9187195</v>
      </c>
      <c r="M243" s="4">
        <f t="shared" si="66"/>
        <v>0</v>
      </c>
      <c r="N243" s="4">
        <f t="shared" si="69"/>
        <v>3857160</v>
      </c>
      <c r="O243" s="4">
        <f t="shared" si="61"/>
        <v>53590</v>
      </c>
      <c r="P243" s="4">
        <f t="shared" si="67"/>
        <v>13044355</v>
      </c>
    </row>
    <row r="244" spans="1:16" x14ac:dyDescent="0.4">
      <c r="A244" s="1">
        <f t="shared" si="54"/>
        <v>21</v>
      </c>
      <c r="B244" s="1">
        <f t="shared" si="55"/>
        <v>2</v>
      </c>
      <c r="C244" s="1" t="str">
        <f t="shared" si="56"/>
        <v>21_2</v>
      </c>
      <c r="D244" s="1">
        <f t="shared" si="57"/>
        <v>3.3333333333333332E-4</v>
      </c>
      <c r="E244" s="1">
        <f t="shared" si="58"/>
        <v>2E-3</v>
      </c>
      <c r="F244" s="1" t="str">
        <f t="shared" si="59"/>
        <v>21年2ヵ月目</v>
      </c>
      <c r="G244" s="4">
        <f t="shared" si="60"/>
        <v>50528</v>
      </c>
      <c r="H244" s="4">
        <f t="shared" si="62"/>
        <v>128571</v>
      </c>
      <c r="I244" s="4">
        <f t="shared" si="63"/>
        <v>3062</v>
      </c>
      <c r="J244" s="4">
        <f t="shared" si="68"/>
        <v>9339</v>
      </c>
      <c r="K244" s="4">
        <f t="shared" si="64"/>
        <v>53590</v>
      </c>
      <c r="L244" s="4">
        <f t="shared" si="65"/>
        <v>9136667</v>
      </c>
      <c r="M244" s="4">
        <f t="shared" si="66"/>
        <v>137910</v>
      </c>
      <c r="N244" s="4">
        <f t="shared" si="69"/>
        <v>3728589</v>
      </c>
      <c r="O244" s="4">
        <f t="shared" si="61"/>
        <v>191500</v>
      </c>
      <c r="P244" s="4">
        <f t="shared" si="67"/>
        <v>12865256</v>
      </c>
    </row>
    <row r="245" spans="1:16" x14ac:dyDescent="0.4">
      <c r="A245" s="1">
        <f t="shared" si="54"/>
        <v>21</v>
      </c>
      <c r="B245" s="1">
        <f t="shared" si="55"/>
        <v>3</v>
      </c>
      <c r="C245" s="1" t="str">
        <f t="shared" si="56"/>
        <v>21_3</v>
      </c>
      <c r="D245" s="1">
        <f t="shared" si="57"/>
        <v>3.3333333333333332E-4</v>
      </c>
      <c r="E245" s="1">
        <f t="shared" si="58"/>
        <v>2E-3</v>
      </c>
      <c r="F245" s="1" t="str">
        <f t="shared" si="59"/>
        <v>21年3ヵ月目</v>
      </c>
      <c r="G245" s="4">
        <f t="shared" si="60"/>
        <v>50545</v>
      </c>
      <c r="H245" s="4">
        <f t="shared" si="62"/>
        <v>0</v>
      </c>
      <c r="I245" s="4">
        <f t="shared" si="63"/>
        <v>3045</v>
      </c>
      <c r="J245" s="4">
        <f t="shared" si="68"/>
        <v>0</v>
      </c>
      <c r="K245" s="4">
        <f t="shared" si="64"/>
        <v>53590</v>
      </c>
      <c r="L245" s="4">
        <f t="shared" si="65"/>
        <v>9086122</v>
      </c>
      <c r="M245" s="4">
        <f t="shared" si="66"/>
        <v>0</v>
      </c>
      <c r="N245" s="4">
        <f t="shared" si="69"/>
        <v>3728589</v>
      </c>
      <c r="O245" s="4">
        <f t="shared" si="61"/>
        <v>53590</v>
      </c>
      <c r="P245" s="4">
        <f t="shared" si="67"/>
        <v>12814711</v>
      </c>
    </row>
    <row r="246" spans="1:16" x14ac:dyDescent="0.4">
      <c r="A246" s="1">
        <f t="shared" si="54"/>
        <v>21</v>
      </c>
      <c r="B246" s="1">
        <f t="shared" si="55"/>
        <v>4</v>
      </c>
      <c r="C246" s="1" t="str">
        <f t="shared" si="56"/>
        <v>21_4</v>
      </c>
      <c r="D246" s="1">
        <f t="shared" si="57"/>
        <v>3.3333333333333332E-4</v>
      </c>
      <c r="E246" s="1">
        <f t="shared" si="58"/>
        <v>2E-3</v>
      </c>
      <c r="F246" s="1" t="str">
        <f t="shared" si="59"/>
        <v>21年4ヵ月目</v>
      </c>
      <c r="G246" s="4">
        <f t="shared" si="60"/>
        <v>50562</v>
      </c>
      <c r="H246" s="4">
        <f t="shared" si="62"/>
        <v>0</v>
      </c>
      <c r="I246" s="4">
        <f t="shared" si="63"/>
        <v>3028</v>
      </c>
      <c r="J246" s="4">
        <f t="shared" si="68"/>
        <v>0</v>
      </c>
      <c r="K246" s="4">
        <f t="shared" si="64"/>
        <v>53590</v>
      </c>
      <c r="L246" s="4">
        <f t="shared" si="65"/>
        <v>9035560</v>
      </c>
      <c r="M246" s="4">
        <f t="shared" si="66"/>
        <v>0</v>
      </c>
      <c r="N246" s="4">
        <f t="shared" si="69"/>
        <v>3728589</v>
      </c>
      <c r="O246" s="4">
        <f t="shared" si="61"/>
        <v>53590</v>
      </c>
      <c r="P246" s="4">
        <f t="shared" si="67"/>
        <v>12764149</v>
      </c>
    </row>
    <row r="247" spans="1:16" x14ac:dyDescent="0.4">
      <c r="A247" s="1">
        <f t="shared" si="54"/>
        <v>21</v>
      </c>
      <c r="B247" s="1">
        <f t="shared" si="55"/>
        <v>5</v>
      </c>
      <c r="C247" s="1" t="str">
        <f t="shared" si="56"/>
        <v>21_5</v>
      </c>
      <c r="D247" s="1">
        <f t="shared" si="57"/>
        <v>3.3333333333333332E-4</v>
      </c>
      <c r="E247" s="1">
        <f t="shared" si="58"/>
        <v>2E-3</v>
      </c>
      <c r="F247" s="1" t="str">
        <f t="shared" si="59"/>
        <v>21年5ヵ月目</v>
      </c>
      <c r="G247" s="4">
        <f t="shared" si="60"/>
        <v>50579</v>
      </c>
      <c r="H247" s="4">
        <f t="shared" si="62"/>
        <v>0</v>
      </c>
      <c r="I247" s="4">
        <f t="shared" si="63"/>
        <v>3011</v>
      </c>
      <c r="J247" s="4">
        <f t="shared" si="68"/>
        <v>0</v>
      </c>
      <c r="K247" s="4">
        <f t="shared" si="64"/>
        <v>53590</v>
      </c>
      <c r="L247" s="4">
        <f t="shared" si="65"/>
        <v>8984981</v>
      </c>
      <c r="M247" s="4">
        <f t="shared" si="66"/>
        <v>0</v>
      </c>
      <c r="N247" s="4">
        <f t="shared" si="69"/>
        <v>3728589</v>
      </c>
      <c r="O247" s="4">
        <f t="shared" si="61"/>
        <v>53590</v>
      </c>
      <c r="P247" s="4">
        <f t="shared" si="67"/>
        <v>12713570</v>
      </c>
    </row>
    <row r="248" spans="1:16" x14ac:dyDescent="0.4">
      <c r="A248" s="1">
        <f t="shared" si="54"/>
        <v>21</v>
      </c>
      <c r="B248" s="1">
        <f t="shared" si="55"/>
        <v>6</v>
      </c>
      <c r="C248" s="1" t="str">
        <f t="shared" si="56"/>
        <v>21_6</v>
      </c>
      <c r="D248" s="1">
        <f t="shared" si="57"/>
        <v>3.3333333333333332E-4</v>
      </c>
      <c r="E248" s="1">
        <f t="shared" si="58"/>
        <v>2E-3</v>
      </c>
      <c r="F248" s="1" t="str">
        <f t="shared" si="59"/>
        <v>21年6ヵ月目</v>
      </c>
      <c r="G248" s="4">
        <f t="shared" si="60"/>
        <v>50596</v>
      </c>
      <c r="H248" s="4">
        <f t="shared" si="62"/>
        <v>0</v>
      </c>
      <c r="I248" s="4">
        <f t="shared" si="63"/>
        <v>2994</v>
      </c>
      <c r="J248" s="4">
        <f t="shared" si="68"/>
        <v>0</v>
      </c>
      <c r="K248" s="4">
        <f t="shared" si="64"/>
        <v>53590</v>
      </c>
      <c r="L248" s="4">
        <f t="shared" si="65"/>
        <v>8934385</v>
      </c>
      <c r="M248" s="4">
        <f t="shared" si="66"/>
        <v>0</v>
      </c>
      <c r="N248" s="4">
        <f t="shared" si="69"/>
        <v>3728589</v>
      </c>
      <c r="O248" s="4">
        <f t="shared" si="61"/>
        <v>53590</v>
      </c>
      <c r="P248" s="4">
        <f t="shared" si="67"/>
        <v>12662974</v>
      </c>
    </row>
    <row r="249" spans="1:16" x14ac:dyDescent="0.4">
      <c r="A249" s="1">
        <f t="shared" si="54"/>
        <v>21</v>
      </c>
      <c r="B249" s="1">
        <f t="shared" si="55"/>
        <v>7</v>
      </c>
      <c r="C249" s="1" t="str">
        <f t="shared" si="56"/>
        <v>21_7</v>
      </c>
      <c r="D249" s="1">
        <f t="shared" si="57"/>
        <v>3.3333333333333332E-4</v>
      </c>
      <c r="E249" s="1">
        <f t="shared" si="58"/>
        <v>2E-3</v>
      </c>
      <c r="F249" s="1" t="str">
        <f t="shared" si="59"/>
        <v>21年7ヵ月目</v>
      </c>
      <c r="G249" s="4">
        <f t="shared" si="60"/>
        <v>50612</v>
      </c>
      <c r="H249" s="4">
        <f t="shared" si="62"/>
        <v>0</v>
      </c>
      <c r="I249" s="4">
        <f t="shared" si="63"/>
        <v>2978</v>
      </c>
      <c r="J249" s="4">
        <f t="shared" si="68"/>
        <v>0</v>
      </c>
      <c r="K249" s="4">
        <f t="shared" si="64"/>
        <v>53590</v>
      </c>
      <c r="L249" s="4">
        <f t="shared" si="65"/>
        <v>8883773</v>
      </c>
      <c r="M249" s="4">
        <f t="shared" si="66"/>
        <v>0</v>
      </c>
      <c r="N249" s="4">
        <f t="shared" si="69"/>
        <v>3728589</v>
      </c>
      <c r="O249" s="4">
        <f t="shared" si="61"/>
        <v>53590</v>
      </c>
      <c r="P249" s="4">
        <f t="shared" si="67"/>
        <v>12612362</v>
      </c>
    </row>
    <row r="250" spans="1:16" x14ac:dyDescent="0.4">
      <c r="A250" s="1">
        <f t="shared" si="54"/>
        <v>21</v>
      </c>
      <c r="B250" s="1">
        <f t="shared" si="55"/>
        <v>8</v>
      </c>
      <c r="C250" s="1" t="str">
        <f t="shared" si="56"/>
        <v>21_8</v>
      </c>
      <c r="D250" s="1">
        <f t="shared" si="57"/>
        <v>3.3333333333333332E-4</v>
      </c>
      <c r="E250" s="1">
        <f t="shared" si="58"/>
        <v>2E-3</v>
      </c>
      <c r="F250" s="1" t="str">
        <f t="shared" si="59"/>
        <v>21年8ヵ月目</v>
      </c>
      <c r="G250" s="4">
        <f t="shared" si="60"/>
        <v>50629</v>
      </c>
      <c r="H250" s="4">
        <f t="shared" si="62"/>
        <v>128571</v>
      </c>
      <c r="I250" s="4">
        <f t="shared" si="63"/>
        <v>2961</v>
      </c>
      <c r="J250" s="4">
        <f t="shared" si="68"/>
        <v>9339</v>
      </c>
      <c r="K250" s="4">
        <f t="shared" si="64"/>
        <v>53590</v>
      </c>
      <c r="L250" s="4">
        <f t="shared" si="65"/>
        <v>8833144</v>
      </c>
      <c r="M250" s="4">
        <f t="shared" si="66"/>
        <v>137910</v>
      </c>
      <c r="N250" s="4">
        <f t="shared" si="69"/>
        <v>3600018</v>
      </c>
      <c r="O250" s="4">
        <f t="shared" si="61"/>
        <v>191500</v>
      </c>
      <c r="P250" s="4">
        <f t="shared" si="67"/>
        <v>12433162</v>
      </c>
    </row>
    <row r="251" spans="1:16" x14ac:dyDescent="0.4">
      <c r="A251" s="1">
        <f t="shared" si="54"/>
        <v>21</v>
      </c>
      <c r="B251" s="1">
        <f t="shared" si="55"/>
        <v>9</v>
      </c>
      <c r="C251" s="1" t="str">
        <f t="shared" si="56"/>
        <v>21_9</v>
      </c>
      <c r="D251" s="1">
        <f t="shared" si="57"/>
        <v>3.3333333333333332E-4</v>
      </c>
      <c r="E251" s="1">
        <f t="shared" si="58"/>
        <v>2E-3</v>
      </c>
      <c r="F251" s="1" t="str">
        <f t="shared" si="59"/>
        <v>21年9ヵ月目</v>
      </c>
      <c r="G251" s="4">
        <f t="shared" si="60"/>
        <v>50646</v>
      </c>
      <c r="H251" s="4">
        <f t="shared" si="62"/>
        <v>0</v>
      </c>
      <c r="I251" s="4">
        <f t="shared" si="63"/>
        <v>2944</v>
      </c>
      <c r="J251" s="4">
        <f t="shared" si="68"/>
        <v>0</v>
      </c>
      <c r="K251" s="4">
        <f t="shared" si="64"/>
        <v>53590</v>
      </c>
      <c r="L251" s="4">
        <f t="shared" si="65"/>
        <v>8782498</v>
      </c>
      <c r="M251" s="4">
        <f t="shared" si="66"/>
        <v>0</v>
      </c>
      <c r="N251" s="4">
        <f t="shared" si="69"/>
        <v>3600018</v>
      </c>
      <c r="O251" s="4">
        <f t="shared" si="61"/>
        <v>53590</v>
      </c>
      <c r="P251" s="4">
        <f t="shared" si="67"/>
        <v>12382516</v>
      </c>
    </row>
    <row r="252" spans="1:16" x14ac:dyDescent="0.4">
      <c r="A252" s="1">
        <f t="shared" ref="A252:A315" si="70">IF(B251=12,A251+1,A251)</f>
        <v>21</v>
      </c>
      <c r="B252" s="1">
        <f t="shared" ref="B252:B315" si="71">IF(B251=12,1,B251+1)</f>
        <v>10</v>
      </c>
      <c r="C252" s="1" t="str">
        <f t="shared" si="56"/>
        <v>21_10</v>
      </c>
      <c r="D252" s="1">
        <f t="shared" si="57"/>
        <v>3.3333333333333332E-4</v>
      </c>
      <c r="E252" s="1">
        <f t="shared" si="58"/>
        <v>2E-3</v>
      </c>
      <c r="F252" s="1" t="str">
        <f t="shared" si="59"/>
        <v>21年10ヵ月目</v>
      </c>
      <c r="G252" s="4">
        <f t="shared" si="60"/>
        <v>50663</v>
      </c>
      <c r="H252" s="4">
        <f t="shared" si="62"/>
        <v>0</v>
      </c>
      <c r="I252" s="4">
        <f t="shared" si="63"/>
        <v>2927</v>
      </c>
      <c r="J252" s="4">
        <f t="shared" si="68"/>
        <v>0</v>
      </c>
      <c r="K252" s="4">
        <f t="shared" si="64"/>
        <v>53590</v>
      </c>
      <c r="L252" s="4">
        <f t="shared" si="65"/>
        <v>8731835</v>
      </c>
      <c r="M252" s="4">
        <f t="shared" si="66"/>
        <v>0</v>
      </c>
      <c r="N252" s="4">
        <f t="shared" si="69"/>
        <v>3600018</v>
      </c>
      <c r="O252" s="4">
        <f t="shared" si="61"/>
        <v>53590</v>
      </c>
      <c r="P252" s="4">
        <f t="shared" si="67"/>
        <v>12331853</v>
      </c>
    </row>
    <row r="253" spans="1:16" x14ac:dyDescent="0.4">
      <c r="A253" s="1">
        <f t="shared" si="70"/>
        <v>21</v>
      </c>
      <c r="B253" s="1">
        <f t="shared" si="71"/>
        <v>11</v>
      </c>
      <c r="C253" s="1" t="str">
        <f t="shared" si="56"/>
        <v>21_11</v>
      </c>
      <c r="D253" s="1">
        <f t="shared" si="57"/>
        <v>3.3333333333333332E-4</v>
      </c>
      <c r="E253" s="1">
        <f t="shared" si="58"/>
        <v>2E-3</v>
      </c>
      <c r="F253" s="1" t="str">
        <f t="shared" si="59"/>
        <v>21年11ヵ月目</v>
      </c>
      <c r="G253" s="4">
        <f t="shared" si="60"/>
        <v>50680</v>
      </c>
      <c r="H253" s="4">
        <f t="shared" si="62"/>
        <v>0</v>
      </c>
      <c r="I253" s="4">
        <f t="shared" si="63"/>
        <v>2910</v>
      </c>
      <c r="J253" s="4">
        <f t="shared" si="68"/>
        <v>0</v>
      </c>
      <c r="K253" s="4">
        <f t="shared" si="64"/>
        <v>53590</v>
      </c>
      <c r="L253" s="4">
        <f t="shared" si="65"/>
        <v>8681155</v>
      </c>
      <c r="M253" s="4">
        <f t="shared" si="66"/>
        <v>0</v>
      </c>
      <c r="N253" s="4">
        <f t="shared" si="69"/>
        <v>3600018</v>
      </c>
      <c r="O253" s="4">
        <f t="shared" si="61"/>
        <v>53590</v>
      </c>
      <c r="P253" s="4">
        <f t="shared" si="67"/>
        <v>12281173</v>
      </c>
    </row>
    <row r="254" spans="1:16" x14ac:dyDescent="0.4">
      <c r="A254" s="1">
        <f t="shared" si="70"/>
        <v>21</v>
      </c>
      <c r="B254" s="1">
        <f t="shared" si="71"/>
        <v>12</v>
      </c>
      <c r="C254" s="1" t="str">
        <f t="shared" si="56"/>
        <v>21_12</v>
      </c>
      <c r="D254" s="1">
        <f t="shared" si="57"/>
        <v>3.3333333333333332E-4</v>
      </c>
      <c r="E254" s="1">
        <f t="shared" si="58"/>
        <v>2E-3</v>
      </c>
      <c r="F254" s="1" t="str">
        <f t="shared" si="59"/>
        <v>21年12ヵ月目</v>
      </c>
      <c r="G254" s="4">
        <f t="shared" si="60"/>
        <v>50697</v>
      </c>
      <c r="H254" s="4">
        <f t="shared" si="62"/>
        <v>0</v>
      </c>
      <c r="I254" s="4">
        <f t="shared" si="63"/>
        <v>2893</v>
      </c>
      <c r="J254" s="4">
        <f t="shared" si="68"/>
        <v>0</v>
      </c>
      <c r="K254" s="4">
        <f t="shared" si="64"/>
        <v>53590</v>
      </c>
      <c r="L254" s="4">
        <f t="shared" si="65"/>
        <v>8630458</v>
      </c>
      <c r="M254" s="4">
        <f t="shared" si="66"/>
        <v>0</v>
      </c>
      <c r="N254" s="4">
        <f t="shared" si="69"/>
        <v>3600018</v>
      </c>
      <c r="O254" s="4">
        <f t="shared" si="61"/>
        <v>53590</v>
      </c>
      <c r="P254" s="4">
        <f t="shared" si="67"/>
        <v>12230476</v>
      </c>
    </row>
    <row r="255" spans="1:16" x14ac:dyDescent="0.4">
      <c r="A255" s="1">
        <f t="shared" si="70"/>
        <v>22</v>
      </c>
      <c r="B255" s="1">
        <f t="shared" si="71"/>
        <v>1</v>
      </c>
      <c r="C255" s="1" t="str">
        <f t="shared" si="56"/>
        <v>22_1</v>
      </c>
      <c r="D255" s="1">
        <f t="shared" si="57"/>
        <v>3.3333333333333332E-4</v>
      </c>
      <c r="E255" s="1">
        <f t="shared" si="58"/>
        <v>2E-3</v>
      </c>
      <c r="F255" s="1" t="str">
        <f t="shared" si="59"/>
        <v>22年1ヵ月目</v>
      </c>
      <c r="G255" s="4">
        <f t="shared" si="60"/>
        <v>50714</v>
      </c>
      <c r="H255" s="4">
        <f t="shared" si="62"/>
        <v>0</v>
      </c>
      <c r="I255" s="4">
        <f t="shared" si="63"/>
        <v>2876</v>
      </c>
      <c r="J255" s="4">
        <f t="shared" si="68"/>
        <v>0</v>
      </c>
      <c r="K255" s="4">
        <f t="shared" si="64"/>
        <v>53590</v>
      </c>
      <c r="L255" s="4">
        <f t="shared" si="65"/>
        <v>8579744</v>
      </c>
      <c r="M255" s="4">
        <f t="shared" si="66"/>
        <v>0</v>
      </c>
      <c r="N255" s="4">
        <f t="shared" si="69"/>
        <v>3600018</v>
      </c>
      <c r="O255" s="4">
        <f t="shared" si="61"/>
        <v>53590</v>
      </c>
      <c r="P255" s="4">
        <f t="shared" si="67"/>
        <v>12179762</v>
      </c>
    </row>
    <row r="256" spans="1:16" x14ac:dyDescent="0.4">
      <c r="A256" s="1">
        <f t="shared" si="70"/>
        <v>22</v>
      </c>
      <c r="B256" s="1">
        <f t="shared" si="71"/>
        <v>2</v>
      </c>
      <c r="C256" s="1" t="str">
        <f t="shared" si="56"/>
        <v>22_2</v>
      </c>
      <c r="D256" s="1">
        <f t="shared" si="57"/>
        <v>3.3333333333333332E-4</v>
      </c>
      <c r="E256" s="1">
        <f t="shared" si="58"/>
        <v>2E-3</v>
      </c>
      <c r="F256" s="1" t="str">
        <f t="shared" si="59"/>
        <v>22年2ヵ月目</v>
      </c>
      <c r="G256" s="4">
        <f t="shared" si="60"/>
        <v>50731</v>
      </c>
      <c r="H256" s="4">
        <f t="shared" si="62"/>
        <v>128571</v>
      </c>
      <c r="I256" s="4">
        <f t="shared" si="63"/>
        <v>2859</v>
      </c>
      <c r="J256" s="4">
        <f t="shared" si="68"/>
        <v>9339</v>
      </c>
      <c r="K256" s="4">
        <f t="shared" si="64"/>
        <v>53590</v>
      </c>
      <c r="L256" s="4">
        <f t="shared" si="65"/>
        <v>8529013</v>
      </c>
      <c r="M256" s="4">
        <f t="shared" si="66"/>
        <v>137910</v>
      </c>
      <c r="N256" s="4">
        <f t="shared" si="69"/>
        <v>3471447</v>
      </c>
      <c r="O256" s="4">
        <f t="shared" si="61"/>
        <v>191500</v>
      </c>
      <c r="P256" s="4">
        <f t="shared" si="67"/>
        <v>12000460</v>
      </c>
    </row>
    <row r="257" spans="1:16" x14ac:dyDescent="0.4">
      <c r="A257" s="1">
        <f t="shared" si="70"/>
        <v>22</v>
      </c>
      <c r="B257" s="1">
        <f t="shared" si="71"/>
        <v>3</v>
      </c>
      <c r="C257" s="1" t="str">
        <f t="shared" si="56"/>
        <v>22_3</v>
      </c>
      <c r="D257" s="1">
        <f t="shared" si="57"/>
        <v>3.3333333333333332E-4</v>
      </c>
      <c r="E257" s="1">
        <f t="shared" si="58"/>
        <v>2E-3</v>
      </c>
      <c r="F257" s="1" t="str">
        <f t="shared" si="59"/>
        <v>22年3ヵ月目</v>
      </c>
      <c r="G257" s="4">
        <f t="shared" si="60"/>
        <v>50747</v>
      </c>
      <c r="H257" s="4">
        <f t="shared" si="62"/>
        <v>0</v>
      </c>
      <c r="I257" s="4">
        <f t="shared" si="63"/>
        <v>2843</v>
      </c>
      <c r="J257" s="4">
        <f t="shared" si="68"/>
        <v>0</v>
      </c>
      <c r="K257" s="4">
        <f t="shared" si="64"/>
        <v>53590</v>
      </c>
      <c r="L257" s="4">
        <f t="shared" si="65"/>
        <v>8478266</v>
      </c>
      <c r="M257" s="4">
        <f t="shared" si="66"/>
        <v>0</v>
      </c>
      <c r="N257" s="4">
        <f t="shared" si="69"/>
        <v>3471447</v>
      </c>
      <c r="O257" s="4">
        <f t="shared" si="61"/>
        <v>53590</v>
      </c>
      <c r="P257" s="4">
        <f t="shared" si="67"/>
        <v>11949713</v>
      </c>
    </row>
    <row r="258" spans="1:16" x14ac:dyDescent="0.4">
      <c r="A258" s="1">
        <f t="shared" si="70"/>
        <v>22</v>
      </c>
      <c r="B258" s="1">
        <f t="shared" si="71"/>
        <v>4</v>
      </c>
      <c r="C258" s="1" t="str">
        <f t="shared" si="56"/>
        <v>22_4</v>
      </c>
      <c r="D258" s="1">
        <f t="shared" si="57"/>
        <v>3.3333333333333332E-4</v>
      </c>
      <c r="E258" s="1">
        <f t="shared" si="58"/>
        <v>2E-3</v>
      </c>
      <c r="F258" s="1" t="str">
        <f t="shared" si="59"/>
        <v>22年4ヵ月目</v>
      </c>
      <c r="G258" s="4">
        <f t="shared" si="60"/>
        <v>50764</v>
      </c>
      <c r="H258" s="4">
        <f t="shared" si="62"/>
        <v>0</v>
      </c>
      <c r="I258" s="4">
        <f t="shared" si="63"/>
        <v>2826</v>
      </c>
      <c r="J258" s="4">
        <f t="shared" si="68"/>
        <v>0</v>
      </c>
      <c r="K258" s="4">
        <f t="shared" si="64"/>
        <v>53590</v>
      </c>
      <c r="L258" s="4">
        <f t="shared" si="65"/>
        <v>8427502</v>
      </c>
      <c r="M258" s="4">
        <f t="shared" si="66"/>
        <v>0</v>
      </c>
      <c r="N258" s="4">
        <f t="shared" si="69"/>
        <v>3471447</v>
      </c>
      <c r="O258" s="4">
        <f t="shared" si="61"/>
        <v>53590</v>
      </c>
      <c r="P258" s="4">
        <f t="shared" si="67"/>
        <v>11898949</v>
      </c>
    </row>
    <row r="259" spans="1:16" x14ac:dyDescent="0.4">
      <c r="A259" s="1">
        <f t="shared" si="70"/>
        <v>22</v>
      </c>
      <c r="B259" s="1">
        <f t="shared" si="71"/>
        <v>5</v>
      </c>
      <c r="C259" s="1" t="str">
        <f t="shared" si="56"/>
        <v>22_5</v>
      </c>
      <c r="D259" s="1">
        <f t="shared" si="57"/>
        <v>3.3333333333333332E-4</v>
      </c>
      <c r="E259" s="1">
        <f t="shared" si="58"/>
        <v>2E-3</v>
      </c>
      <c r="F259" s="1" t="str">
        <f t="shared" si="59"/>
        <v>22年5ヵ月目</v>
      </c>
      <c r="G259" s="4">
        <f t="shared" si="60"/>
        <v>50781</v>
      </c>
      <c r="H259" s="4">
        <f t="shared" si="62"/>
        <v>0</v>
      </c>
      <c r="I259" s="4">
        <f t="shared" si="63"/>
        <v>2809</v>
      </c>
      <c r="J259" s="4">
        <f t="shared" si="68"/>
        <v>0</v>
      </c>
      <c r="K259" s="4">
        <f t="shared" si="64"/>
        <v>53590</v>
      </c>
      <c r="L259" s="4">
        <f t="shared" si="65"/>
        <v>8376721</v>
      </c>
      <c r="M259" s="4">
        <f t="shared" si="66"/>
        <v>0</v>
      </c>
      <c r="N259" s="4">
        <f t="shared" si="69"/>
        <v>3471447</v>
      </c>
      <c r="O259" s="4">
        <f t="shared" si="61"/>
        <v>53590</v>
      </c>
      <c r="P259" s="4">
        <f t="shared" si="67"/>
        <v>11848168</v>
      </c>
    </row>
    <row r="260" spans="1:16" x14ac:dyDescent="0.4">
      <c r="A260" s="1">
        <f t="shared" si="70"/>
        <v>22</v>
      </c>
      <c r="B260" s="1">
        <f t="shared" si="71"/>
        <v>6</v>
      </c>
      <c r="C260" s="1" t="str">
        <f t="shared" ref="C260:C323" si="72">A260&amp;"_"&amp;B260</f>
        <v>22_6</v>
      </c>
      <c r="D260" s="1">
        <f t="shared" ref="D260:D323" si="73">IF(A260&lt;=$V$9,$AB$9,IF(A260&lt;=$V$10,$AB$10,IF(A260&lt;=$V$11,$AB$11,0)))</f>
        <v>3.3333333333333332E-4</v>
      </c>
      <c r="E260" s="1">
        <f t="shared" ref="E260:E323" si="74">IF($A260&lt;=$V$9,$AD$9,IF($A260&lt;=$V$10,$AD$10,IF($A260&lt;=$V$11,$AD$11,0)))</f>
        <v>2E-3</v>
      </c>
      <c r="F260" s="1" t="str">
        <f t="shared" ref="F260:F323" si="75">A260&amp;"年"&amp;B260&amp;"ヵ月目"</f>
        <v>22年6ヵ月目</v>
      </c>
      <c r="G260" s="4">
        <f t="shared" ref="G260:G323" si="76">IF(L259=0,
  0,
  IF($V$8="元利均等返済",
    IF(AND(A260=$V$7,B260=12),L259,K260-I260),
    IF(L259/ROUNDDOWN($Y$3/(12*$V$7),0)&lt;2,L259,ROUNDDOWN($Y$3/(12*$V$7),0))
  )
)</f>
        <v>50798</v>
      </c>
      <c r="H260" s="4">
        <f t="shared" si="62"/>
        <v>0</v>
      </c>
      <c r="I260" s="4">
        <f t="shared" si="63"/>
        <v>2792</v>
      </c>
      <c r="J260" s="4">
        <f t="shared" si="68"/>
        <v>0</v>
      </c>
      <c r="K260" s="4">
        <f t="shared" si="64"/>
        <v>53590</v>
      </c>
      <c r="L260" s="4">
        <f t="shared" si="65"/>
        <v>8325923</v>
      </c>
      <c r="M260" s="4">
        <f t="shared" si="66"/>
        <v>0</v>
      </c>
      <c r="N260" s="4">
        <f t="shared" si="69"/>
        <v>3471447</v>
      </c>
      <c r="O260" s="4">
        <f t="shared" ref="O260:O323" si="77">K260+M260</f>
        <v>53590</v>
      </c>
      <c r="P260" s="4">
        <f t="shared" si="67"/>
        <v>11797370</v>
      </c>
    </row>
    <row r="261" spans="1:16" x14ac:dyDescent="0.4">
      <c r="A261" s="1">
        <f t="shared" si="70"/>
        <v>22</v>
      </c>
      <c r="B261" s="1">
        <f t="shared" si="71"/>
        <v>7</v>
      </c>
      <c r="C261" s="1" t="str">
        <f t="shared" si="72"/>
        <v>22_7</v>
      </c>
      <c r="D261" s="1">
        <f t="shared" si="73"/>
        <v>3.3333333333333332E-4</v>
      </c>
      <c r="E261" s="1">
        <f t="shared" si="74"/>
        <v>2E-3</v>
      </c>
      <c r="F261" s="1" t="str">
        <f t="shared" si="75"/>
        <v>22年7ヵ月目</v>
      </c>
      <c r="G261" s="4">
        <f t="shared" si="76"/>
        <v>50815</v>
      </c>
      <c r="H261" s="4">
        <f t="shared" ref="H261:H324" si="78">IF(N260=0,
  0,
  IF(OR(B261=$Y$5,B261=$Y$6),
    IF(N260/ROUNDDOWN($Y$4/(2*$V$7),0)&lt;2,
      N260,ROUNDDOWN($Y$4/(2*$V$7),0)
    ),
    0
  )
)</f>
        <v>0</v>
      </c>
      <c r="I261" s="4">
        <f t="shared" ref="I261:I324" si="79">IF($V$8="元利均等返済",
ROUNDDOWN(L260*$D261,0),
ROUNDDOWN(P260*$D261,0)
)</f>
        <v>2775</v>
      </c>
      <c r="J261" s="4">
        <f t="shared" si="68"/>
        <v>0</v>
      </c>
      <c r="K261" s="4">
        <f t="shared" ref="K261:K324" si="80">IF(P260=0,
  0,
  IF($V$8="元利均等返済",
    IF(AND(A261=$V$7,B261=12),G261+I261,ROUND($Y$3*$D261*(1+$D261)^(12*$V$7)/((1+$D261)^(12*$V$7)-1),0)),
    IF(P260/ROUNDDOWN($Y$3/(12*$V$7),0)&lt;2,L260,ROUNDDOWN($Y$3/(12*$V$7),0))+ROUNDDOWN(P260*$D261,0)
  )
)</f>
        <v>53590</v>
      </c>
      <c r="L261" s="4">
        <f t="shared" ref="L261:L324" si="81">L260-G261</f>
        <v>8275108</v>
      </c>
      <c r="M261" s="4">
        <f t="shared" ref="M261:M324" si="82">IF(N260=0,
  0,
  IF(OR(B261=$Y$5,B261=$Y$6),
    IF($V$8="元利均等返済",
      ROUND($Y$4*$E261*(1+$E261)^(2*$V$7)/((1+$E261)^(2*$V$7)-1),0),
      IF(N260/ROUNDDOWN($Y$4/(2*$V$7),0)&lt;2,N260,ROUNDDOWN($Y$4/(2*$V$7),0))
    ),
    0
  )
)</f>
        <v>0</v>
      </c>
      <c r="N261" s="4">
        <f t="shared" si="69"/>
        <v>3471447</v>
      </c>
      <c r="O261" s="4">
        <f t="shared" si="77"/>
        <v>53590</v>
      </c>
      <c r="P261" s="4">
        <f t="shared" ref="P261:P324" si="83">P260-G261-H261</f>
        <v>11746555</v>
      </c>
    </row>
    <row r="262" spans="1:16" x14ac:dyDescent="0.4">
      <c r="A262" s="1">
        <f t="shared" si="70"/>
        <v>22</v>
      </c>
      <c r="B262" s="1">
        <f t="shared" si="71"/>
        <v>8</v>
      </c>
      <c r="C262" s="1" t="str">
        <f t="shared" si="72"/>
        <v>22_8</v>
      </c>
      <c r="D262" s="1">
        <f t="shared" si="73"/>
        <v>3.3333333333333332E-4</v>
      </c>
      <c r="E262" s="1">
        <f t="shared" si="74"/>
        <v>2E-3</v>
      </c>
      <c r="F262" s="1" t="str">
        <f t="shared" si="75"/>
        <v>22年8ヵ月目</v>
      </c>
      <c r="G262" s="4">
        <f t="shared" si="76"/>
        <v>50832</v>
      </c>
      <c r="H262" s="4">
        <f t="shared" si="78"/>
        <v>128571</v>
      </c>
      <c r="I262" s="4">
        <f t="shared" si="79"/>
        <v>2758</v>
      </c>
      <c r="J262" s="4">
        <f t="shared" ref="J262:J325" si="84">M262-H262</f>
        <v>9339</v>
      </c>
      <c r="K262" s="4">
        <f t="shared" si="80"/>
        <v>53590</v>
      </c>
      <c r="L262" s="4">
        <f t="shared" si="81"/>
        <v>8224276</v>
      </c>
      <c r="M262" s="4">
        <f t="shared" si="82"/>
        <v>137910</v>
      </c>
      <c r="N262" s="4">
        <f t="shared" ref="N262:N325" si="85">N261-H262</f>
        <v>3342876</v>
      </c>
      <c r="O262" s="4">
        <f t="shared" si="77"/>
        <v>191500</v>
      </c>
      <c r="P262" s="4">
        <f t="shared" si="83"/>
        <v>11567152</v>
      </c>
    </row>
    <row r="263" spans="1:16" x14ac:dyDescent="0.4">
      <c r="A263" s="1">
        <f t="shared" si="70"/>
        <v>22</v>
      </c>
      <c r="B263" s="1">
        <f t="shared" si="71"/>
        <v>9</v>
      </c>
      <c r="C263" s="1" t="str">
        <f t="shared" si="72"/>
        <v>22_9</v>
      </c>
      <c r="D263" s="1">
        <f t="shared" si="73"/>
        <v>3.3333333333333332E-4</v>
      </c>
      <c r="E263" s="1">
        <f t="shared" si="74"/>
        <v>2E-3</v>
      </c>
      <c r="F263" s="1" t="str">
        <f t="shared" si="75"/>
        <v>22年9ヵ月目</v>
      </c>
      <c r="G263" s="4">
        <f t="shared" si="76"/>
        <v>50849</v>
      </c>
      <c r="H263" s="4">
        <f t="shared" si="78"/>
        <v>0</v>
      </c>
      <c r="I263" s="4">
        <f t="shared" si="79"/>
        <v>2741</v>
      </c>
      <c r="J263" s="4">
        <f t="shared" si="84"/>
        <v>0</v>
      </c>
      <c r="K263" s="4">
        <f t="shared" si="80"/>
        <v>53590</v>
      </c>
      <c r="L263" s="4">
        <f t="shared" si="81"/>
        <v>8173427</v>
      </c>
      <c r="M263" s="4">
        <f t="shared" si="82"/>
        <v>0</v>
      </c>
      <c r="N263" s="4">
        <f t="shared" si="85"/>
        <v>3342876</v>
      </c>
      <c r="O263" s="4">
        <f t="shared" si="77"/>
        <v>53590</v>
      </c>
      <c r="P263" s="4">
        <f t="shared" si="83"/>
        <v>11516303</v>
      </c>
    </row>
    <row r="264" spans="1:16" x14ac:dyDescent="0.4">
      <c r="A264" s="1">
        <f t="shared" si="70"/>
        <v>22</v>
      </c>
      <c r="B264" s="1">
        <f t="shared" si="71"/>
        <v>10</v>
      </c>
      <c r="C264" s="1" t="str">
        <f t="shared" si="72"/>
        <v>22_10</v>
      </c>
      <c r="D264" s="1">
        <f t="shared" si="73"/>
        <v>3.3333333333333332E-4</v>
      </c>
      <c r="E264" s="1">
        <f t="shared" si="74"/>
        <v>2E-3</v>
      </c>
      <c r="F264" s="1" t="str">
        <f t="shared" si="75"/>
        <v>22年10ヵ月目</v>
      </c>
      <c r="G264" s="4">
        <f t="shared" si="76"/>
        <v>50866</v>
      </c>
      <c r="H264" s="4">
        <f t="shared" si="78"/>
        <v>0</v>
      </c>
      <c r="I264" s="4">
        <f t="shared" si="79"/>
        <v>2724</v>
      </c>
      <c r="J264" s="4">
        <f t="shared" si="84"/>
        <v>0</v>
      </c>
      <c r="K264" s="4">
        <f t="shared" si="80"/>
        <v>53590</v>
      </c>
      <c r="L264" s="4">
        <f t="shared" si="81"/>
        <v>8122561</v>
      </c>
      <c r="M264" s="4">
        <f t="shared" si="82"/>
        <v>0</v>
      </c>
      <c r="N264" s="4">
        <f t="shared" si="85"/>
        <v>3342876</v>
      </c>
      <c r="O264" s="4">
        <f t="shared" si="77"/>
        <v>53590</v>
      </c>
      <c r="P264" s="4">
        <f t="shared" si="83"/>
        <v>11465437</v>
      </c>
    </row>
    <row r="265" spans="1:16" x14ac:dyDescent="0.4">
      <c r="A265" s="1">
        <f t="shared" si="70"/>
        <v>22</v>
      </c>
      <c r="B265" s="1">
        <f t="shared" si="71"/>
        <v>11</v>
      </c>
      <c r="C265" s="1" t="str">
        <f t="shared" si="72"/>
        <v>22_11</v>
      </c>
      <c r="D265" s="1">
        <f t="shared" si="73"/>
        <v>3.3333333333333332E-4</v>
      </c>
      <c r="E265" s="1">
        <f t="shared" si="74"/>
        <v>2E-3</v>
      </c>
      <c r="F265" s="1" t="str">
        <f t="shared" si="75"/>
        <v>22年11ヵ月目</v>
      </c>
      <c r="G265" s="4">
        <f t="shared" si="76"/>
        <v>50883</v>
      </c>
      <c r="H265" s="4">
        <f t="shared" si="78"/>
        <v>0</v>
      </c>
      <c r="I265" s="4">
        <f t="shared" si="79"/>
        <v>2707</v>
      </c>
      <c r="J265" s="4">
        <f t="shared" si="84"/>
        <v>0</v>
      </c>
      <c r="K265" s="4">
        <f t="shared" si="80"/>
        <v>53590</v>
      </c>
      <c r="L265" s="4">
        <f t="shared" si="81"/>
        <v>8071678</v>
      </c>
      <c r="M265" s="4">
        <f t="shared" si="82"/>
        <v>0</v>
      </c>
      <c r="N265" s="4">
        <f t="shared" si="85"/>
        <v>3342876</v>
      </c>
      <c r="O265" s="4">
        <f t="shared" si="77"/>
        <v>53590</v>
      </c>
      <c r="P265" s="4">
        <f t="shared" si="83"/>
        <v>11414554</v>
      </c>
    </row>
    <row r="266" spans="1:16" x14ac:dyDescent="0.4">
      <c r="A266" s="1">
        <f t="shared" si="70"/>
        <v>22</v>
      </c>
      <c r="B266" s="1">
        <f t="shared" si="71"/>
        <v>12</v>
      </c>
      <c r="C266" s="1" t="str">
        <f t="shared" si="72"/>
        <v>22_12</v>
      </c>
      <c r="D266" s="1">
        <f t="shared" si="73"/>
        <v>3.3333333333333332E-4</v>
      </c>
      <c r="E266" s="1">
        <f t="shared" si="74"/>
        <v>2E-3</v>
      </c>
      <c r="F266" s="1" t="str">
        <f t="shared" si="75"/>
        <v>22年12ヵ月目</v>
      </c>
      <c r="G266" s="4">
        <f t="shared" si="76"/>
        <v>50900</v>
      </c>
      <c r="H266" s="4">
        <f t="shared" si="78"/>
        <v>0</v>
      </c>
      <c r="I266" s="4">
        <f t="shared" si="79"/>
        <v>2690</v>
      </c>
      <c r="J266" s="4">
        <f t="shared" si="84"/>
        <v>0</v>
      </c>
      <c r="K266" s="4">
        <f t="shared" si="80"/>
        <v>53590</v>
      </c>
      <c r="L266" s="4">
        <f t="shared" si="81"/>
        <v>8020778</v>
      </c>
      <c r="M266" s="4">
        <f t="shared" si="82"/>
        <v>0</v>
      </c>
      <c r="N266" s="4">
        <f t="shared" si="85"/>
        <v>3342876</v>
      </c>
      <c r="O266" s="4">
        <f t="shared" si="77"/>
        <v>53590</v>
      </c>
      <c r="P266" s="4">
        <f t="shared" si="83"/>
        <v>11363654</v>
      </c>
    </row>
    <row r="267" spans="1:16" x14ac:dyDescent="0.4">
      <c r="A267" s="1">
        <f t="shared" si="70"/>
        <v>23</v>
      </c>
      <c r="B267" s="1">
        <f t="shared" si="71"/>
        <v>1</v>
      </c>
      <c r="C267" s="1" t="str">
        <f t="shared" si="72"/>
        <v>23_1</v>
      </c>
      <c r="D267" s="1">
        <f t="shared" si="73"/>
        <v>3.3333333333333332E-4</v>
      </c>
      <c r="E267" s="1">
        <f t="shared" si="74"/>
        <v>2E-3</v>
      </c>
      <c r="F267" s="1" t="str">
        <f t="shared" si="75"/>
        <v>23年1ヵ月目</v>
      </c>
      <c r="G267" s="4">
        <f t="shared" si="76"/>
        <v>50917</v>
      </c>
      <c r="H267" s="4">
        <f t="shared" si="78"/>
        <v>0</v>
      </c>
      <c r="I267" s="4">
        <f t="shared" si="79"/>
        <v>2673</v>
      </c>
      <c r="J267" s="4">
        <f t="shared" si="84"/>
        <v>0</v>
      </c>
      <c r="K267" s="4">
        <f t="shared" si="80"/>
        <v>53590</v>
      </c>
      <c r="L267" s="4">
        <f t="shared" si="81"/>
        <v>7969861</v>
      </c>
      <c r="M267" s="4">
        <f t="shared" si="82"/>
        <v>0</v>
      </c>
      <c r="N267" s="4">
        <f t="shared" si="85"/>
        <v>3342876</v>
      </c>
      <c r="O267" s="4">
        <f t="shared" si="77"/>
        <v>53590</v>
      </c>
      <c r="P267" s="4">
        <f t="shared" si="83"/>
        <v>11312737</v>
      </c>
    </row>
    <row r="268" spans="1:16" x14ac:dyDescent="0.4">
      <c r="A268" s="1">
        <f t="shared" si="70"/>
        <v>23</v>
      </c>
      <c r="B268" s="1">
        <f t="shared" si="71"/>
        <v>2</v>
      </c>
      <c r="C268" s="1" t="str">
        <f t="shared" si="72"/>
        <v>23_2</v>
      </c>
      <c r="D268" s="1">
        <f t="shared" si="73"/>
        <v>3.3333333333333332E-4</v>
      </c>
      <c r="E268" s="1">
        <f t="shared" si="74"/>
        <v>2E-3</v>
      </c>
      <c r="F268" s="1" t="str">
        <f t="shared" si="75"/>
        <v>23年2ヵ月目</v>
      </c>
      <c r="G268" s="4">
        <f t="shared" si="76"/>
        <v>50934</v>
      </c>
      <c r="H268" s="4">
        <f t="shared" si="78"/>
        <v>128571</v>
      </c>
      <c r="I268" s="4">
        <f t="shared" si="79"/>
        <v>2656</v>
      </c>
      <c r="J268" s="4">
        <f t="shared" si="84"/>
        <v>9339</v>
      </c>
      <c r="K268" s="4">
        <f t="shared" si="80"/>
        <v>53590</v>
      </c>
      <c r="L268" s="4">
        <f t="shared" si="81"/>
        <v>7918927</v>
      </c>
      <c r="M268" s="4">
        <f t="shared" si="82"/>
        <v>137910</v>
      </c>
      <c r="N268" s="4">
        <f t="shared" si="85"/>
        <v>3214305</v>
      </c>
      <c r="O268" s="4">
        <f t="shared" si="77"/>
        <v>191500</v>
      </c>
      <c r="P268" s="4">
        <f t="shared" si="83"/>
        <v>11133232</v>
      </c>
    </row>
    <row r="269" spans="1:16" x14ac:dyDescent="0.4">
      <c r="A269" s="1">
        <f t="shared" si="70"/>
        <v>23</v>
      </c>
      <c r="B269" s="1">
        <f t="shared" si="71"/>
        <v>3</v>
      </c>
      <c r="C269" s="1" t="str">
        <f t="shared" si="72"/>
        <v>23_3</v>
      </c>
      <c r="D269" s="1">
        <f t="shared" si="73"/>
        <v>3.3333333333333332E-4</v>
      </c>
      <c r="E269" s="1">
        <f t="shared" si="74"/>
        <v>2E-3</v>
      </c>
      <c r="F269" s="1" t="str">
        <f t="shared" si="75"/>
        <v>23年3ヵ月目</v>
      </c>
      <c r="G269" s="4">
        <f t="shared" si="76"/>
        <v>50951</v>
      </c>
      <c r="H269" s="4">
        <f t="shared" si="78"/>
        <v>0</v>
      </c>
      <c r="I269" s="4">
        <f t="shared" si="79"/>
        <v>2639</v>
      </c>
      <c r="J269" s="4">
        <f t="shared" si="84"/>
        <v>0</v>
      </c>
      <c r="K269" s="4">
        <f t="shared" si="80"/>
        <v>53590</v>
      </c>
      <c r="L269" s="4">
        <f t="shared" si="81"/>
        <v>7867976</v>
      </c>
      <c r="M269" s="4">
        <f t="shared" si="82"/>
        <v>0</v>
      </c>
      <c r="N269" s="4">
        <f t="shared" si="85"/>
        <v>3214305</v>
      </c>
      <c r="O269" s="4">
        <f t="shared" si="77"/>
        <v>53590</v>
      </c>
      <c r="P269" s="4">
        <f t="shared" si="83"/>
        <v>11082281</v>
      </c>
    </row>
    <row r="270" spans="1:16" x14ac:dyDescent="0.4">
      <c r="A270" s="1">
        <f t="shared" si="70"/>
        <v>23</v>
      </c>
      <c r="B270" s="1">
        <f t="shared" si="71"/>
        <v>4</v>
      </c>
      <c r="C270" s="1" t="str">
        <f t="shared" si="72"/>
        <v>23_4</v>
      </c>
      <c r="D270" s="1">
        <f t="shared" si="73"/>
        <v>3.3333333333333332E-4</v>
      </c>
      <c r="E270" s="1">
        <f t="shared" si="74"/>
        <v>2E-3</v>
      </c>
      <c r="F270" s="1" t="str">
        <f t="shared" si="75"/>
        <v>23年4ヵ月目</v>
      </c>
      <c r="G270" s="4">
        <f t="shared" si="76"/>
        <v>50968</v>
      </c>
      <c r="H270" s="4">
        <f t="shared" si="78"/>
        <v>0</v>
      </c>
      <c r="I270" s="4">
        <f t="shared" si="79"/>
        <v>2622</v>
      </c>
      <c r="J270" s="4">
        <f t="shared" si="84"/>
        <v>0</v>
      </c>
      <c r="K270" s="4">
        <f t="shared" si="80"/>
        <v>53590</v>
      </c>
      <c r="L270" s="4">
        <f t="shared" si="81"/>
        <v>7817008</v>
      </c>
      <c r="M270" s="4">
        <f t="shared" si="82"/>
        <v>0</v>
      </c>
      <c r="N270" s="4">
        <f t="shared" si="85"/>
        <v>3214305</v>
      </c>
      <c r="O270" s="4">
        <f t="shared" si="77"/>
        <v>53590</v>
      </c>
      <c r="P270" s="4">
        <f t="shared" si="83"/>
        <v>11031313</v>
      </c>
    </row>
    <row r="271" spans="1:16" x14ac:dyDescent="0.4">
      <c r="A271" s="1">
        <f t="shared" si="70"/>
        <v>23</v>
      </c>
      <c r="B271" s="1">
        <f t="shared" si="71"/>
        <v>5</v>
      </c>
      <c r="C271" s="1" t="str">
        <f t="shared" si="72"/>
        <v>23_5</v>
      </c>
      <c r="D271" s="1">
        <f t="shared" si="73"/>
        <v>3.3333333333333332E-4</v>
      </c>
      <c r="E271" s="1">
        <f t="shared" si="74"/>
        <v>2E-3</v>
      </c>
      <c r="F271" s="1" t="str">
        <f t="shared" si="75"/>
        <v>23年5ヵ月目</v>
      </c>
      <c r="G271" s="4">
        <f t="shared" si="76"/>
        <v>50985</v>
      </c>
      <c r="H271" s="4">
        <f t="shared" si="78"/>
        <v>0</v>
      </c>
      <c r="I271" s="4">
        <f t="shared" si="79"/>
        <v>2605</v>
      </c>
      <c r="J271" s="4">
        <f t="shared" si="84"/>
        <v>0</v>
      </c>
      <c r="K271" s="4">
        <f t="shared" si="80"/>
        <v>53590</v>
      </c>
      <c r="L271" s="4">
        <f t="shared" si="81"/>
        <v>7766023</v>
      </c>
      <c r="M271" s="4">
        <f t="shared" si="82"/>
        <v>0</v>
      </c>
      <c r="N271" s="4">
        <f t="shared" si="85"/>
        <v>3214305</v>
      </c>
      <c r="O271" s="4">
        <f t="shared" si="77"/>
        <v>53590</v>
      </c>
      <c r="P271" s="4">
        <f t="shared" si="83"/>
        <v>10980328</v>
      </c>
    </row>
    <row r="272" spans="1:16" x14ac:dyDescent="0.4">
      <c r="A272" s="1">
        <f t="shared" si="70"/>
        <v>23</v>
      </c>
      <c r="B272" s="1">
        <f t="shared" si="71"/>
        <v>6</v>
      </c>
      <c r="C272" s="1" t="str">
        <f t="shared" si="72"/>
        <v>23_6</v>
      </c>
      <c r="D272" s="1">
        <f t="shared" si="73"/>
        <v>3.3333333333333332E-4</v>
      </c>
      <c r="E272" s="1">
        <f t="shared" si="74"/>
        <v>2E-3</v>
      </c>
      <c r="F272" s="1" t="str">
        <f t="shared" si="75"/>
        <v>23年6ヵ月目</v>
      </c>
      <c r="G272" s="4">
        <f t="shared" si="76"/>
        <v>51002</v>
      </c>
      <c r="H272" s="4">
        <f t="shared" si="78"/>
        <v>0</v>
      </c>
      <c r="I272" s="4">
        <f t="shared" si="79"/>
        <v>2588</v>
      </c>
      <c r="J272" s="4">
        <f t="shared" si="84"/>
        <v>0</v>
      </c>
      <c r="K272" s="4">
        <f t="shared" si="80"/>
        <v>53590</v>
      </c>
      <c r="L272" s="4">
        <f t="shared" si="81"/>
        <v>7715021</v>
      </c>
      <c r="M272" s="4">
        <f t="shared" si="82"/>
        <v>0</v>
      </c>
      <c r="N272" s="4">
        <f t="shared" si="85"/>
        <v>3214305</v>
      </c>
      <c r="O272" s="4">
        <f t="shared" si="77"/>
        <v>53590</v>
      </c>
      <c r="P272" s="4">
        <f t="shared" si="83"/>
        <v>10929326</v>
      </c>
    </row>
    <row r="273" spans="1:16" x14ac:dyDescent="0.4">
      <c r="A273" s="1">
        <f t="shared" si="70"/>
        <v>23</v>
      </c>
      <c r="B273" s="1">
        <f t="shared" si="71"/>
        <v>7</v>
      </c>
      <c r="C273" s="1" t="str">
        <f t="shared" si="72"/>
        <v>23_7</v>
      </c>
      <c r="D273" s="1">
        <f t="shared" si="73"/>
        <v>3.3333333333333332E-4</v>
      </c>
      <c r="E273" s="1">
        <f t="shared" si="74"/>
        <v>2E-3</v>
      </c>
      <c r="F273" s="1" t="str">
        <f t="shared" si="75"/>
        <v>23年7ヵ月目</v>
      </c>
      <c r="G273" s="4">
        <f t="shared" si="76"/>
        <v>51019</v>
      </c>
      <c r="H273" s="4">
        <f t="shared" si="78"/>
        <v>0</v>
      </c>
      <c r="I273" s="4">
        <f t="shared" si="79"/>
        <v>2571</v>
      </c>
      <c r="J273" s="4">
        <f t="shared" si="84"/>
        <v>0</v>
      </c>
      <c r="K273" s="4">
        <f t="shared" si="80"/>
        <v>53590</v>
      </c>
      <c r="L273" s="4">
        <f t="shared" si="81"/>
        <v>7664002</v>
      </c>
      <c r="M273" s="4">
        <f t="shared" si="82"/>
        <v>0</v>
      </c>
      <c r="N273" s="4">
        <f t="shared" si="85"/>
        <v>3214305</v>
      </c>
      <c r="O273" s="4">
        <f t="shared" si="77"/>
        <v>53590</v>
      </c>
      <c r="P273" s="4">
        <f t="shared" si="83"/>
        <v>10878307</v>
      </c>
    </row>
    <row r="274" spans="1:16" x14ac:dyDescent="0.4">
      <c r="A274" s="1">
        <f t="shared" si="70"/>
        <v>23</v>
      </c>
      <c r="B274" s="1">
        <f t="shared" si="71"/>
        <v>8</v>
      </c>
      <c r="C274" s="1" t="str">
        <f t="shared" si="72"/>
        <v>23_8</v>
      </c>
      <c r="D274" s="1">
        <f t="shared" si="73"/>
        <v>3.3333333333333332E-4</v>
      </c>
      <c r="E274" s="1">
        <f t="shared" si="74"/>
        <v>2E-3</v>
      </c>
      <c r="F274" s="1" t="str">
        <f t="shared" si="75"/>
        <v>23年8ヵ月目</v>
      </c>
      <c r="G274" s="4">
        <f t="shared" si="76"/>
        <v>51036</v>
      </c>
      <c r="H274" s="4">
        <f t="shared" si="78"/>
        <v>128571</v>
      </c>
      <c r="I274" s="4">
        <f t="shared" si="79"/>
        <v>2554</v>
      </c>
      <c r="J274" s="4">
        <f t="shared" si="84"/>
        <v>9339</v>
      </c>
      <c r="K274" s="4">
        <f t="shared" si="80"/>
        <v>53590</v>
      </c>
      <c r="L274" s="4">
        <f t="shared" si="81"/>
        <v>7612966</v>
      </c>
      <c r="M274" s="4">
        <f t="shared" si="82"/>
        <v>137910</v>
      </c>
      <c r="N274" s="4">
        <f t="shared" si="85"/>
        <v>3085734</v>
      </c>
      <c r="O274" s="4">
        <f t="shared" si="77"/>
        <v>191500</v>
      </c>
      <c r="P274" s="4">
        <f t="shared" si="83"/>
        <v>10698700</v>
      </c>
    </row>
    <row r="275" spans="1:16" x14ac:dyDescent="0.4">
      <c r="A275" s="1">
        <f t="shared" si="70"/>
        <v>23</v>
      </c>
      <c r="B275" s="1">
        <f t="shared" si="71"/>
        <v>9</v>
      </c>
      <c r="C275" s="1" t="str">
        <f t="shared" si="72"/>
        <v>23_9</v>
      </c>
      <c r="D275" s="1">
        <f t="shared" si="73"/>
        <v>3.3333333333333332E-4</v>
      </c>
      <c r="E275" s="1">
        <f t="shared" si="74"/>
        <v>2E-3</v>
      </c>
      <c r="F275" s="1" t="str">
        <f t="shared" si="75"/>
        <v>23年9ヵ月目</v>
      </c>
      <c r="G275" s="4">
        <f t="shared" si="76"/>
        <v>51053</v>
      </c>
      <c r="H275" s="4">
        <f t="shared" si="78"/>
        <v>0</v>
      </c>
      <c r="I275" s="4">
        <f t="shared" si="79"/>
        <v>2537</v>
      </c>
      <c r="J275" s="4">
        <f t="shared" si="84"/>
        <v>0</v>
      </c>
      <c r="K275" s="4">
        <f t="shared" si="80"/>
        <v>53590</v>
      </c>
      <c r="L275" s="4">
        <f t="shared" si="81"/>
        <v>7561913</v>
      </c>
      <c r="M275" s="4">
        <f t="shared" si="82"/>
        <v>0</v>
      </c>
      <c r="N275" s="4">
        <f t="shared" si="85"/>
        <v>3085734</v>
      </c>
      <c r="O275" s="4">
        <f t="shared" si="77"/>
        <v>53590</v>
      </c>
      <c r="P275" s="4">
        <f t="shared" si="83"/>
        <v>10647647</v>
      </c>
    </row>
    <row r="276" spans="1:16" x14ac:dyDescent="0.4">
      <c r="A276" s="1">
        <f t="shared" si="70"/>
        <v>23</v>
      </c>
      <c r="B276" s="1">
        <f t="shared" si="71"/>
        <v>10</v>
      </c>
      <c r="C276" s="1" t="str">
        <f t="shared" si="72"/>
        <v>23_10</v>
      </c>
      <c r="D276" s="1">
        <f t="shared" si="73"/>
        <v>3.3333333333333332E-4</v>
      </c>
      <c r="E276" s="1">
        <f t="shared" si="74"/>
        <v>2E-3</v>
      </c>
      <c r="F276" s="1" t="str">
        <f t="shared" si="75"/>
        <v>23年10ヵ月目</v>
      </c>
      <c r="G276" s="4">
        <f t="shared" si="76"/>
        <v>51070</v>
      </c>
      <c r="H276" s="4">
        <f t="shared" si="78"/>
        <v>0</v>
      </c>
      <c r="I276" s="4">
        <f t="shared" si="79"/>
        <v>2520</v>
      </c>
      <c r="J276" s="4">
        <f t="shared" si="84"/>
        <v>0</v>
      </c>
      <c r="K276" s="4">
        <f t="shared" si="80"/>
        <v>53590</v>
      </c>
      <c r="L276" s="4">
        <f t="shared" si="81"/>
        <v>7510843</v>
      </c>
      <c r="M276" s="4">
        <f t="shared" si="82"/>
        <v>0</v>
      </c>
      <c r="N276" s="4">
        <f t="shared" si="85"/>
        <v>3085734</v>
      </c>
      <c r="O276" s="4">
        <f t="shared" si="77"/>
        <v>53590</v>
      </c>
      <c r="P276" s="4">
        <f t="shared" si="83"/>
        <v>10596577</v>
      </c>
    </row>
    <row r="277" spans="1:16" x14ac:dyDescent="0.4">
      <c r="A277" s="1">
        <f t="shared" si="70"/>
        <v>23</v>
      </c>
      <c r="B277" s="1">
        <f t="shared" si="71"/>
        <v>11</v>
      </c>
      <c r="C277" s="1" t="str">
        <f t="shared" si="72"/>
        <v>23_11</v>
      </c>
      <c r="D277" s="1">
        <f t="shared" si="73"/>
        <v>3.3333333333333332E-4</v>
      </c>
      <c r="E277" s="1">
        <f t="shared" si="74"/>
        <v>2E-3</v>
      </c>
      <c r="F277" s="1" t="str">
        <f t="shared" si="75"/>
        <v>23年11ヵ月目</v>
      </c>
      <c r="G277" s="4">
        <f t="shared" si="76"/>
        <v>51087</v>
      </c>
      <c r="H277" s="4">
        <f t="shared" si="78"/>
        <v>0</v>
      </c>
      <c r="I277" s="4">
        <f t="shared" si="79"/>
        <v>2503</v>
      </c>
      <c r="J277" s="4">
        <f t="shared" si="84"/>
        <v>0</v>
      </c>
      <c r="K277" s="4">
        <f t="shared" si="80"/>
        <v>53590</v>
      </c>
      <c r="L277" s="4">
        <f t="shared" si="81"/>
        <v>7459756</v>
      </c>
      <c r="M277" s="4">
        <f t="shared" si="82"/>
        <v>0</v>
      </c>
      <c r="N277" s="4">
        <f t="shared" si="85"/>
        <v>3085734</v>
      </c>
      <c r="O277" s="4">
        <f t="shared" si="77"/>
        <v>53590</v>
      </c>
      <c r="P277" s="4">
        <f t="shared" si="83"/>
        <v>10545490</v>
      </c>
    </row>
    <row r="278" spans="1:16" x14ac:dyDescent="0.4">
      <c r="A278" s="1">
        <f t="shared" si="70"/>
        <v>23</v>
      </c>
      <c r="B278" s="1">
        <f t="shared" si="71"/>
        <v>12</v>
      </c>
      <c r="C278" s="1" t="str">
        <f t="shared" si="72"/>
        <v>23_12</v>
      </c>
      <c r="D278" s="1">
        <f t="shared" si="73"/>
        <v>3.3333333333333332E-4</v>
      </c>
      <c r="E278" s="1">
        <f t="shared" si="74"/>
        <v>2E-3</v>
      </c>
      <c r="F278" s="1" t="str">
        <f t="shared" si="75"/>
        <v>23年12ヵ月目</v>
      </c>
      <c r="G278" s="4">
        <f t="shared" si="76"/>
        <v>51104</v>
      </c>
      <c r="H278" s="4">
        <f t="shared" si="78"/>
        <v>0</v>
      </c>
      <c r="I278" s="4">
        <f t="shared" si="79"/>
        <v>2486</v>
      </c>
      <c r="J278" s="4">
        <f t="shared" si="84"/>
        <v>0</v>
      </c>
      <c r="K278" s="4">
        <f t="shared" si="80"/>
        <v>53590</v>
      </c>
      <c r="L278" s="4">
        <f t="shared" si="81"/>
        <v>7408652</v>
      </c>
      <c r="M278" s="4">
        <f t="shared" si="82"/>
        <v>0</v>
      </c>
      <c r="N278" s="4">
        <f t="shared" si="85"/>
        <v>3085734</v>
      </c>
      <c r="O278" s="4">
        <f t="shared" si="77"/>
        <v>53590</v>
      </c>
      <c r="P278" s="4">
        <f t="shared" si="83"/>
        <v>10494386</v>
      </c>
    </row>
    <row r="279" spans="1:16" x14ac:dyDescent="0.4">
      <c r="A279" s="1">
        <f t="shared" si="70"/>
        <v>24</v>
      </c>
      <c r="B279" s="1">
        <f t="shared" si="71"/>
        <v>1</v>
      </c>
      <c r="C279" s="1" t="str">
        <f t="shared" si="72"/>
        <v>24_1</v>
      </c>
      <c r="D279" s="1">
        <f t="shared" si="73"/>
        <v>3.3333333333333332E-4</v>
      </c>
      <c r="E279" s="1">
        <f t="shared" si="74"/>
        <v>2E-3</v>
      </c>
      <c r="F279" s="1" t="str">
        <f t="shared" si="75"/>
        <v>24年1ヵ月目</v>
      </c>
      <c r="G279" s="4">
        <f t="shared" si="76"/>
        <v>51121</v>
      </c>
      <c r="H279" s="4">
        <f t="shared" si="78"/>
        <v>0</v>
      </c>
      <c r="I279" s="4">
        <f t="shared" si="79"/>
        <v>2469</v>
      </c>
      <c r="J279" s="4">
        <f t="shared" si="84"/>
        <v>0</v>
      </c>
      <c r="K279" s="4">
        <f t="shared" si="80"/>
        <v>53590</v>
      </c>
      <c r="L279" s="4">
        <f t="shared" si="81"/>
        <v>7357531</v>
      </c>
      <c r="M279" s="4">
        <f t="shared" si="82"/>
        <v>0</v>
      </c>
      <c r="N279" s="4">
        <f t="shared" si="85"/>
        <v>3085734</v>
      </c>
      <c r="O279" s="4">
        <f t="shared" si="77"/>
        <v>53590</v>
      </c>
      <c r="P279" s="4">
        <f t="shared" si="83"/>
        <v>10443265</v>
      </c>
    </row>
    <row r="280" spans="1:16" x14ac:dyDescent="0.4">
      <c r="A280" s="1">
        <f t="shared" si="70"/>
        <v>24</v>
      </c>
      <c r="B280" s="1">
        <f t="shared" si="71"/>
        <v>2</v>
      </c>
      <c r="C280" s="1" t="str">
        <f t="shared" si="72"/>
        <v>24_2</v>
      </c>
      <c r="D280" s="1">
        <f t="shared" si="73"/>
        <v>3.3333333333333332E-4</v>
      </c>
      <c r="E280" s="1">
        <f t="shared" si="74"/>
        <v>2E-3</v>
      </c>
      <c r="F280" s="1" t="str">
        <f t="shared" si="75"/>
        <v>24年2ヵ月目</v>
      </c>
      <c r="G280" s="4">
        <f t="shared" si="76"/>
        <v>51138</v>
      </c>
      <c r="H280" s="4">
        <f t="shared" si="78"/>
        <v>128571</v>
      </c>
      <c r="I280" s="4">
        <f t="shared" si="79"/>
        <v>2452</v>
      </c>
      <c r="J280" s="4">
        <f t="shared" si="84"/>
        <v>9339</v>
      </c>
      <c r="K280" s="4">
        <f t="shared" si="80"/>
        <v>53590</v>
      </c>
      <c r="L280" s="4">
        <f t="shared" si="81"/>
        <v>7306393</v>
      </c>
      <c r="M280" s="4">
        <f t="shared" si="82"/>
        <v>137910</v>
      </c>
      <c r="N280" s="4">
        <f t="shared" si="85"/>
        <v>2957163</v>
      </c>
      <c r="O280" s="4">
        <f t="shared" si="77"/>
        <v>191500</v>
      </c>
      <c r="P280" s="4">
        <f t="shared" si="83"/>
        <v>10263556</v>
      </c>
    </row>
    <row r="281" spans="1:16" x14ac:dyDescent="0.4">
      <c r="A281" s="1">
        <f t="shared" si="70"/>
        <v>24</v>
      </c>
      <c r="B281" s="1">
        <f t="shared" si="71"/>
        <v>3</v>
      </c>
      <c r="C281" s="1" t="str">
        <f t="shared" si="72"/>
        <v>24_3</v>
      </c>
      <c r="D281" s="1">
        <f t="shared" si="73"/>
        <v>3.3333333333333332E-4</v>
      </c>
      <c r="E281" s="1">
        <f t="shared" si="74"/>
        <v>2E-3</v>
      </c>
      <c r="F281" s="1" t="str">
        <f t="shared" si="75"/>
        <v>24年3ヵ月目</v>
      </c>
      <c r="G281" s="4">
        <f t="shared" si="76"/>
        <v>51155</v>
      </c>
      <c r="H281" s="4">
        <f t="shared" si="78"/>
        <v>0</v>
      </c>
      <c r="I281" s="4">
        <f t="shared" si="79"/>
        <v>2435</v>
      </c>
      <c r="J281" s="4">
        <f t="shared" si="84"/>
        <v>0</v>
      </c>
      <c r="K281" s="4">
        <f t="shared" si="80"/>
        <v>53590</v>
      </c>
      <c r="L281" s="4">
        <f t="shared" si="81"/>
        <v>7255238</v>
      </c>
      <c r="M281" s="4">
        <f t="shared" si="82"/>
        <v>0</v>
      </c>
      <c r="N281" s="4">
        <f t="shared" si="85"/>
        <v>2957163</v>
      </c>
      <c r="O281" s="4">
        <f t="shared" si="77"/>
        <v>53590</v>
      </c>
      <c r="P281" s="4">
        <f t="shared" si="83"/>
        <v>10212401</v>
      </c>
    </row>
    <row r="282" spans="1:16" x14ac:dyDescent="0.4">
      <c r="A282" s="1">
        <f t="shared" si="70"/>
        <v>24</v>
      </c>
      <c r="B282" s="1">
        <f t="shared" si="71"/>
        <v>4</v>
      </c>
      <c r="C282" s="1" t="str">
        <f t="shared" si="72"/>
        <v>24_4</v>
      </c>
      <c r="D282" s="1">
        <f t="shared" si="73"/>
        <v>3.3333333333333332E-4</v>
      </c>
      <c r="E282" s="1">
        <f t="shared" si="74"/>
        <v>2E-3</v>
      </c>
      <c r="F282" s="1" t="str">
        <f t="shared" si="75"/>
        <v>24年4ヵ月目</v>
      </c>
      <c r="G282" s="4">
        <f t="shared" si="76"/>
        <v>51172</v>
      </c>
      <c r="H282" s="4">
        <f t="shared" si="78"/>
        <v>0</v>
      </c>
      <c r="I282" s="4">
        <f t="shared" si="79"/>
        <v>2418</v>
      </c>
      <c r="J282" s="4">
        <f t="shared" si="84"/>
        <v>0</v>
      </c>
      <c r="K282" s="4">
        <f t="shared" si="80"/>
        <v>53590</v>
      </c>
      <c r="L282" s="4">
        <f t="shared" si="81"/>
        <v>7204066</v>
      </c>
      <c r="M282" s="4">
        <f t="shared" si="82"/>
        <v>0</v>
      </c>
      <c r="N282" s="4">
        <f t="shared" si="85"/>
        <v>2957163</v>
      </c>
      <c r="O282" s="4">
        <f t="shared" si="77"/>
        <v>53590</v>
      </c>
      <c r="P282" s="4">
        <f t="shared" si="83"/>
        <v>10161229</v>
      </c>
    </row>
    <row r="283" spans="1:16" x14ac:dyDescent="0.4">
      <c r="A283" s="1">
        <f t="shared" si="70"/>
        <v>24</v>
      </c>
      <c r="B283" s="1">
        <f t="shared" si="71"/>
        <v>5</v>
      </c>
      <c r="C283" s="1" t="str">
        <f t="shared" si="72"/>
        <v>24_5</v>
      </c>
      <c r="D283" s="1">
        <f t="shared" si="73"/>
        <v>3.3333333333333332E-4</v>
      </c>
      <c r="E283" s="1">
        <f t="shared" si="74"/>
        <v>2E-3</v>
      </c>
      <c r="F283" s="1" t="str">
        <f t="shared" si="75"/>
        <v>24年5ヵ月目</v>
      </c>
      <c r="G283" s="4">
        <f t="shared" si="76"/>
        <v>51189</v>
      </c>
      <c r="H283" s="4">
        <f t="shared" si="78"/>
        <v>0</v>
      </c>
      <c r="I283" s="4">
        <f t="shared" si="79"/>
        <v>2401</v>
      </c>
      <c r="J283" s="4">
        <f t="shared" si="84"/>
        <v>0</v>
      </c>
      <c r="K283" s="4">
        <f t="shared" si="80"/>
        <v>53590</v>
      </c>
      <c r="L283" s="4">
        <f t="shared" si="81"/>
        <v>7152877</v>
      </c>
      <c r="M283" s="4">
        <f t="shared" si="82"/>
        <v>0</v>
      </c>
      <c r="N283" s="4">
        <f t="shared" si="85"/>
        <v>2957163</v>
      </c>
      <c r="O283" s="4">
        <f t="shared" si="77"/>
        <v>53590</v>
      </c>
      <c r="P283" s="4">
        <f t="shared" si="83"/>
        <v>10110040</v>
      </c>
    </row>
    <row r="284" spans="1:16" x14ac:dyDescent="0.4">
      <c r="A284" s="1">
        <f t="shared" si="70"/>
        <v>24</v>
      </c>
      <c r="B284" s="1">
        <f t="shared" si="71"/>
        <v>6</v>
      </c>
      <c r="C284" s="1" t="str">
        <f t="shared" si="72"/>
        <v>24_6</v>
      </c>
      <c r="D284" s="1">
        <f t="shared" si="73"/>
        <v>3.3333333333333332E-4</v>
      </c>
      <c r="E284" s="1">
        <f t="shared" si="74"/>
        <v>2E-3</v>
      </c>
      <c r="F284" s="1" t="str">
        <f t="shared" si="75"/>
        <v>24年6ヵ月目</v>
      </c>
      <c r="G284" s="4">
        <f t="shared" si="76"/>
        <v>51206</v>
      </c>
      <c r="H284" s="4">
        <f t="shared" si="78"/>
        <v>0</v>
      </c>
      <c r="I284" s="4">
        <f t="shared" si="79"/>
        <v>2384</v>
      </c>
      <c r="J284" s="4">
        <f t="shared" si="84"/>
        <v>0</v>
      </c>
      <c r="K284" s="4">
        <f t="shared" si="80"/>
        <v>53590</v>
      </c>
      <c r="L284" s="4">
        <f t="shared" si="81"/>
        <v>7101671</v>
      </c>
      <c r="M284" s="4">
        <f t="shared" si="82"/>
        <v>0</v>
      </c>
      <c r="N284" s="4">
        <f t="shared" si="85"/>
        <v>2957163</v>
      </c>
      <c r="O284" s="4">
        <f t="shared" si="77"/>
        <v>53590</v>
      </c>
      <c r="P284" s="4">
        <f t="shared" si="83"/>
        <v>10058834</v>
      </c>
    </row>
    <row r="285" spans="1:16" x14ac:dyDescent="0.4">
      <c r="A285" s="1">
        <f t="shared" si="70"/>
        <v>24</v>
      </c>
      <c r="B285" s="1">
        <f t="shared" si="71"/>
        <v>7</v>
      </c>
      <c r="C285" s="1" t="str">
        <f t="shared" si="72"/>
        <v>24_7</v>
      </c>
      <c r="D285" s="1">
        <f t="shared" si="73"/>
        <v>3.3333333333333332E-4</v>
      </c>
      <c r="E285" s="1">
        <f t="shared" si="74"/>
        <v>2E-3</v>
      </c>
      <c r="F285" s="1" t="str">
        <f t="shared" si="75"/>
        <v>24年7ヵ月目</v>
      </c>
      <c r="G285" s="4">
        <f t="shared" si="76"/>
        <v>51223</v>
      </c>
      <c r="H285" s="4">
        <f t="shared" si="78"/>
        <v>0</v>
      </c>
      <c r="I285" s="4">
        <f t="shared" si="79"/>
        <v>2367</v>
      </c>
      <c r="J285" s="4">
        <f t="shared" si="84"/>
        <v>0</v>
      </c>
      <c r="K285" s="4">
        <f t="shared" si="80"/>
        <v>53590</v>
      </c>
      <c r="L285" s="4">
        <f t="shared" si="81"/>
        <v>7050448</v>
      </c>
      <c r="M285" s="4">
        <f t="shared" si="82"/>
        <v>0</v>
      </c>
      <c r="N285" s="4">
        <f t="shared" si="85"/>
        <v>2957163</v>
      </c>
      <c r="O285" s="4">
        <f t="shared" si="77"/>
        <v>53590</v>
      </c>
      <c r="P285" s="4">
        <f t="shared" si="83"/>
        <v>10007611</v>
      </c>
    </row>
    <row r="286" spans="1:16" x14ac:dyDescent="0.4">
      <c r="A286" s="1">
        <f t="shared" si="70"/>
        <v>24</v>
      </c>
      <c r="B286" s="1">
        <f t="shared" si="71"/>
        <v>8</v>
      </c>
      <c r="C286" s="1" t="str">
        <f t="shared" si="72"/>
        <v>24_8</v>
      </c>
      <c r="D286" s="1">
        <f t="shared" si="73"/>
        <v>3.3333333333333332E-4</v>
      </c>
      <c r="E286" s="1">
        <f t="shared" si="74"/>
        <v>2E-3</v>
      </c>
      <c r="F286" s="1" t="str">
        <f t="shared" si="75"/>
        <v>24年8ヵ月目</v>
      </c>
      <c r="G286" s="4">
        <f t="shared" si="76"/>
        <v>51240</v>
      </c>
      <c r="H286" s="4">
        <f t="shared" si="78"/>
        <v>128571</v>
      </c>
      <c r="I286" s="4">
        <f t="shared" si="79"/>
        <v>2350</v>
      </c>
      <c r="J286" s="4">
        <f t="shared" si="84"/>
        <v>9339</v>
      </c>
      <c r="K286" s="4">
        <f t="shared" si="80"/>
        <v>53590</v>
      </c>
      <c r="L286" s="4">
        <f t="shared" si="81"/>
        <v>6999208</v>
      </c>
      <c r="M286" s="4">
        <f t="shared" si="82"/>
        <v>137910</v>
      </c>
      <c r="N286" s="4">
        <f t="shared" si="85"/>
        <v>2828592</v>
      </c>
      <c r="O286" s="4">
        <f t="shared" si="77"/>
        <v>191500</v>
      </c>
      <c r="P286" s="4">
        <f t="shared" si="83"/>
        <v>9827800</v>
      </c>
    </row>
    <row r="287" spans="1:16" x14ac:dyDescent="0.4">
      <c r="A287" s="1">
        <f t="shared" si="70"/>
        <v>24</v>
      </c>
      <c r="B287" s="1">
        <f t="shared" si="71"/>
        <v>9</v>
      </c>
      <c r="C287" s="1" t="str">
        <f t="shared" si="72"/>
        <v>24_9</v>
      </c>
      <c r="D287" s="1">
        <f t="shared" si="73"/>
        <v>3.3333333333333332E-4</v>
      </c>
      <c r="E287" s="1">
        <f t="shared" si="74"/>
        <v>2E-3</v>
      </c>
      <c r="F287" s="1" t="str">
        <f t="shared" si="75"/>
        <v>24年9ヵ月目</v>
      </c>
      <c r="G287" s="4">
        <f t="shared" si="76"/>
        <v>51257</v>
      </c>
      <c r="H287" s="4">
        <f t="shared" si="78"/>
        <v>0</v>
      </c>
      <c r="I287" s="4">
        <f t="shared" si="79"/>
        <v>2333</v>
      </c>
      <c r="J287" s="4">
        <f t="shared" si="84"/>
        <v>0</v>
      </c>
      <c r="K287" s="4">
        <f t="shared" si="80"/>
        <v>53590</v>
      </c>
      <c r="L287" s="4">
        <f t="shared" si="81"/>
        <v>6947951</v>
      </c>
      <c r="M287" s="4">
        <f t="shared" si="82"/>
        <v>0</v>
      </c>
      <c r="N287" s="4">
        <f t="shared" si="85"/>
        <v>2828592</v>
      </c>
      <c r="O287" s="4">
        <f t="shared" si="77"/>
        <v>53590</v>
      </c>
      <c r="P287" s="4">
        <f t="shared" si="83"/>
        <v>9776543</v>
      </c>
    </row>
    <row r="288" spans="1:16" x14ac:dyDescent="0.4">
      <c r="A288" s="1">
        <f t="shared" si="70"/>
        <v>24</v>
      </c>
      <c r="B288" s="1">
        <f t="shared" si="71"/>
        <v>10</v>
      </c>
      <c r="C288" s="1" t="str">
        <f t="shared" si="72"/>
        <v>24_10</v>
      </c>
      <c r="D288" s="1">
        <f t="shared" si="73"/>
        <v>3.3333333333333332E-4</v>
      </c>
      <c r="E288" s="1">
        <f t="shared" si="74"/>
        <v>2E-3</v>
      </c>
      <c r="F288" s="1" t="str">
        <f t="shared" si="75"/>
        <v>24年10ヵ月目</v>
      </c>
      <c r="G288" s="4">
        <f t="shared" si="76"/>
        <v>51275</v>
      </c>
      <c r="H288" s="4">
        <f t="shared" si="78"/>
        <v>0</v>
      </c>
      <c r="I288" s="4">
        <f t="shared" si="79"/>
        <v>2315</v>
      </c>
      <c r="J288" s="4">
        <f t="shared" si="84"/>
        <v>0</v>
      </c>
      <c r="K288" s="4">
        <f t="shared" si="80"/>
        <v>53590</v>
      </c>
      <c r="L288" s="4">
        <f t="shared" si="81"/>
        <v>6896676</v>
      </c>
      <c r="M288" s="4">
        <f t="shared" si="82"/>
        <v>0</v>
      </c>
      <c r="N288" s="4">
        <f t="shared" si="85"/>
        <v>2828592</v>
      </c>
      <c r="O288" s="4">
        <f t="shared" si="77"/>
        <v>53590</v>
      </c>
      <c r="P288" s="4">
        <f t="shared" si="83"/>
        <v>9725268</v>
      </c>
    </row>
    <row r="289" spans="1:16" x14ac:dyDescent="0.4">
      <c r="A289" s="1">
        <f t="shared" si="70"/>
        <v>24</v>
      </c>
      <c r="B289" s="1">
        <f t="shared" si="71"/>
        <v>11</v>
      </c>
      <c r="C289" s="1" t="str">
        <f t="shared" si="72"/>
        <v>24_11</v>
      </c>
      <c r="D289" s="1">
        <f t="shared" si="73"/>
        <v>3.3333333333333332E-4</v>
      </c>
      <c r="E289" s="1">
        <f t="shared" si="74"/>
        <v>2E-3</v>
      </c>
      <c r="F289" s="1" t="str">
        <f t="shared" si="75"/>
        <v>24年11ヵ月目</v>
      </c>
      <c r="G289" s="4">
        <f t="shared" si="76"/>
        <v>51292</v>
      </c>
      <c r="H289" s="4">
        <f t="shared" si="78"/>
        <v>0</v>
      </c>
      <c r="I289" s="4">
        <f t="shared" si="79"/>
        <v>2298</v>
      </c>
      <c r="J289" s="4">
        <f t="shared" si="84"/>
        <v>0</v>
      </c>
      <c r="K289" s="4">
        <f t="shared" si="80"/>
        <v>53590</v>
      </c>
      <c r="L289" s="4">
        <f t="shared" si="81"/>
        <v>6845384</v>
      </c>
      <c r="M289" s="4">
        <f t="shared" si="82"/>
        <v>0</v>
      </c>
      <c r="N289" s="4">
        <f t="shared" si="85"/>
        <v>2828592</v>
      </c>
      <c r="O289" s="4">
        <f t="shared" si="77"/>
        <v>53590</v>
      </c>
      <c r="P289" s="4">
        <f t="shared" si="83"/>
        <v>9673976</v>
      </c>
    </row>
    <row r="290" spans="1:16" x14ac:dyDescent="0.4">
      <c r="A290" s="1">
        <f t="shared" si="70"/>
        <v>24</v>
      </c>
      <c r="B290" s="1">
        <f t="shared" si="71"/>
        <v>12</v>
      </c>
      <c r="C290" s="1" t="str">
        <f t="shared" si="72"/>
        <v>24_12</v>
      </c>
      <c r="D290" s="1">
        <f t="shared" si="73"/>
        <v>3.3333333333333332E-4</v>
      </c>
      <c r="E290" s="1">
        <f t="shared" si="74"/>
        <v>2E-3</v>
      </c>
      <c r="F290" s="1" t="str">
        <f t="shared" si="75"/>
        <v>24年12ヵ月目</v>
      </c>
      <c r="G290" s="4">
        <f t="shared" si="76"/>
        <v>51309</v>
      </c>
      <c r="H290" s="4">
        <f t="shared" si="78"/>
        <v>0</v>
      </c>
      <c r="I290" s="4">
        <f t="shared" si="79"/>
        <v>2281</v>
      </c>
      <c r="J290" s="4">
        <f t="shared" si="84"/>
        <v>0</v>
      </c>
      <c r="K290" s="4">
        <f t="shared" si="80"/>
        <v>53590</v>
      </c>
      <c r="L290" s="4">
        <f t="shared" si="81"/>
        <v>6794075</v>
      </c>
      <c r="M290" s="4">
        <f t="shared" si="82"/>
        <v>0</v>
      </c>
      <c r="N290" s="4">
        <f t="shared" si="85"/>
        <v>2828592</v>
      </c>
      <c r="O290" s="4">
        <f t="shared" si="77"/>
        <v>53590</v>
      </c>
      <c r="P290" s="4">
        <f t="shared" si="83"/>
        <v>9622667</v>
      </c>
    </row>
    <row r="291" spans="1:16" x14ac:dyDescent="0.4">
      <c r="A291" s="1">
        <f t="shared" si="70"/>
        <v>25</v>
      </c>
      <c r="B291" s="1">
        <f t="shared" si="71"/>
        <v>1</v>
      </c>
      <c r="C291" s="1" t="str">
        <f t="shared" si="72"/>
        <v>25_1</v>
      </c>
      <c r="D291" s="1">
        <f t="shared" si="73"/>
        <v>3.3333333333333332E-4</v>
      </c>
      <c r="E291" s="1">
        <f t="shared" si="74"/>
        <v>2E-3</v>
      </c>
      <c r="F291" s="1" t="str">
        <f t="shared" si="75"/>
        <v>25年1ヵ月目</v>
      </c>
      <c r="G291" s="4">
        <f t="shared" si="76"/>
        <v>51326</v>
      </c>
      <c r="H291" s="4">
        <f t="shared" si="78"/>
        <v>0</v>
      </c>
      <c r="I291" s="4">
        <f t="shared" si="79"/>
        <v>2264</v>
      </c>
      <c r="J291" s="4">
        <f t="shared" si="84"/>
        <v>0</v>
      </c>
      <c r="K291" s="4">
        <f t="shared" si="80"/>
        <v>53590</v>
      </c>
      <c r="L291" s="4">
        <f t="shared" si="81"/>
        <v>6742749</v>
      </c>
      <c r="M291" s="4">
        <f t="shared" si="82"/>
        <v>0</v>
      </c>
      <c r="N291" s="4">
        <f t="shared" si="85"/>
        <v>2828592</v>
      </c>
      <c r="O291" s="4">
        <f t="shared" si="77"/>
        <v>53590</v>
      </c>
      <c r="P291" s="4">
        <f t="shared" si="83"/>
        <v>9571341</v>
      </c>
    </row>
    <row r="292" spans="1:16" x14ac:dyDescent="0.4">
      <c r="A292" s="1">
        <f t="shared" si="70"/>
        <v>25</v>
      </c>
      <c r="B292" s="1">
        <f t="shared" si="71"/>
        <v>2</v>
      </c>
      <c r="C292" s="1" t="str">
        <f t="shared" si="72"/>
        <v>25_2</v>
      </c>
      <c r="D292" s="1">
        <f t="shared" si="73"/>
        <v>3.3333333333333332E-4</v>
      </c>
      <c r="E292" s="1">
        <f t="shared" si="74"/>
        <v>2E-3</v>
      </c>
      <c r="F292" s="1" t="str">
        <f t="shared" si="75"/>
        <v>25年2ヵ月目</v>
      </c>
      <c r="G292" s="4">
        <f t="shared" si="76"/>
        <v>51343</v>
      </c>
      <c r="H292" s="4">
        <f t="shared" si="78"/>
        <v>128571</v>
      </c>
      <c r="I292" s="4">
        <f t="shared" si="79"/>
        <v>2247</v>
      </c>
      <c r="J292" s="4">
        <f t="shared" si="84"/>
        <v>9339</v>
      </c>
      <c r="K292" s="4">
        <f t="shared" si="80"/>
        <v>53590</v>
      </c>
      <c r="L292" s="4">
        <f t="shared" si="81"/>
        <v>6691406</v>
      </c>
      <c r="M292" s="4">
        <f t="shared" si="82"/>
        <v>137910</v>
      </c>
      <c r="N292" s="4">
        <f t="shared" si="85"/>
        <v>2700021</v>
      </c>
      <c r="O292" s="4">
        <f t="shared" si="77"/>
        <v>191500</v>
      </c>
      <c r="P292" s="4">
        <f t="shared" si="83"/>
        <v>9391427</v>
      </c>
    </row>
    <row r="293" spans="1:16" x14ac:dyDescent="0.4">
      <c r="A293" s="1">
        <f t="shared" si="70"/>
        <v>25</v>
      </c>
      <c r="B293" s="1">
        <f t="shared" si="71"/>
        <v>3</v>
      </c>
      <c r="C293" s="1" t="str">
        <f t="shared" si="72"/>
        <v>25_3</v>
      </c>
      <c r="D293" s="1">
        <f t="shared" si="73"/>
        <v>3.3333333333333332E-4</v>
      </c>
      <c r="E293" s="1">
        <f t="shared" si="74"/>
        <v>2E-3</v>
      </c>
      <c r="F293" s="1" t="str">
        <f t="shared" si="75"/>
        <v>25年3ヵ月目</v>
      </c>
      <c r="G293" s="4">
        <f t="shared" si="76"/>
        <v>51360</v>
      </c>
      <c r="H293" s="4">
        <f t="shared" si="78"/>
        <v>0</v>
      </c>
      <c r="I293" s="4">
        <f t="shared" si="79"/>
        <v>2230</v>
      </c>
      <c r="J293" s="4">
        <f t="shared" si="84"/>
        <v>0</v>
      </c>
      <c r="K293" s="4">
        <f t="shared" si="80"/>
        <v>53590</v>
      </c>
      <c r="L293" s="4">
        <f t="shared" si="81"/>
        <v>6640046</v>
      </c>
      <c r="M293" s="4">
        <f t="shared" si="82"/>
        <v>0</v>
      </c>
      <c r="N293" s="4">
        <f t="shared" si="85"/>
        <v>2700021</v>
      </c>
      <c r="O293" s="4">
        <f t="shared" si="77"/>
        <v>53590</v>
      </c>
      <c r="P293" s="4">
        <f t="shared" si="83"/>
        <v>9340067</v>
      </c>
    </row>
    <row r="294" spans="1:16" x14ac:dyDescent="0.4">
      <c r="A294" s="1">
        <f t="shared" si="70"/>
        <v>25</v>
      </c>
      <c r="B294" s="1">
        <f t="shared" si="71"/>
        <v>4</v>
      </c>
      <c r="C294" s="1" t="str">
        <f t="shared" si="72"/>
        <v>25_4</v>
      </c>
      <c r="D294" s="1">
        <f t="shared" si="73"/>
        <v>3.3333333333333332E-4</v>
      </c>
      <c r="E294" s="1">
        <f t="shared" si="74"/>
        <v>2E-3</v>
      </c>
      <c r="F294" s="1" t="str">
        <f t="shared" si="75"/>
        <v>25年4ヵ月目</v>
      </c>
      <c r="G294" s="4">
        <f t="shared" si="76"/>
        <v>51377</v>
      </c>
      <c r="H294" s="4">
        <f t="shared" si="78"/>
        <v>0</v>
      </c>
      <c r="I294" s="4">
        <f t="shared" si="79"/>
        <v>2213</v>
      </c>
      <c r="J294" s="4">
        <f t="shared" si="84"/>
        <v>0</v>
      </c>
      <c r="K294" s="4">
        <f t="shared" si="80"/>
        <v>53590</v>
      </c>
      <c r="L294" s="4">
        <f t="shared" si="81"/>
        <v>6588669</v>
      </c>
      <c r="M294" s="4">
        <f t="shared" si="82"/>
        <v>0</v>
      </c>
      <c r="N294" s="4">
        <f t="shared" si="85"/>
        <v>2700021</v>
      </c>
      <c r="O294" s="4">
        <f t="shared" si="77"/>
        <v>53590</v>
      </c>
      <c r="P294" s="4">
        <f t="shared" si="83"/>
        <v>9288690</v>
      </c>
    </row>
    <row r="295" spans="1:16" x14ac:dyDescent="0.4">
      <c r="A295" s="1">
        <f t="shared" si="70"/>
        <v>25</v>
      </c>
      <c r="B295" s="1">
        <f t="shared" si="71"/>
        <v>5</v>
      </c>
      <c r="C295" s="1" t="str">
        <f t="shared" si="72"/>
        <v>25_5</v>
      </c>
      <c r="D295" s="1">
        <f t="shared" si="73"/>
        <v>3.3333333333333332E-4</v>
      </c>
      <c r="E295" s="1">
        <f t="shared" si="74"/>
        <v>2E-3</v>
      </c>
      <c r="F295" s="1" t="str">
        <f t="shared" si="75"/>
        <v>25年5ヵ月目</v>
      </c>
      <c r="G295" s="4">
        <f t="shared" si="76"/>
        <v>51394</v>
      </c>
      <c r="H295" s="4">
        <f t="shared" si="78"/>
        <v>0</v>
      </c>
      <c r="I295" s="4">
        <f t="shared" si="79"/>
        <v>2196</v>
      </c>
      <c r="J295" s="4">
        <f t="shared" si="84"/>
        <v>0</v>
      </c>
      <c r="K295" s="4">
        <f t="shared" si="80"/>
        <v>53590</v>
      </c>
      <c r="L295" s="4">
        <f t="shared" si="81"/>
        <v>6537275</v>
      </c>
      <c r="M295" s="4">
        <f t="shared" si="82"/>
        <v>0</v>
      </c>
      <c r="N295" s="4">
        <f t="shared" si="85"/>
        <v>2700021</v>
      </c>
      <c r="O295" s="4">
        <f t="shared" si="77"/>
        <v>53590</v>
      </c>
      <c r="P295" s="4">
        <f t="shared" si="83"/>
        <v>9237296</v>
      </c>
    </row>
    <row r="296" spans="1:16" x14ac:dyDescent="0.4">
      <c r="A296" s="1">
        <f t="shared" si="70"/>
        <v>25</v>
      </c>
      <c r="B296" s="1">
        <f t="shared" si="71"/>
        <v>6</v>
      </c>
      <c r="C296" s="1" t="str">
        <f t="shared" si="72"/>
        <v>25_6</v>
      </c>
      <c r="D296" s="1">
        <f t="shared" si="73"/>
        <v>3.3333333333333332E-4</v>
      </c>
      <c r="E296" s="1">
        <f t="shared" si="74"/>
        <v>2E-3</v>
      </c>
      <c r="F296" s="1" t="str">
        <f t="shared" si="75"/>
        <v>25年6ヵ月目</v>
      </c>
      <c r="G296" s="4">
        <f t="shared" si="76"/>
        <v>51411</v>
      </c>
      <c r="H296" s="4">
        <f t="shared" si="78"/>
        <v>0</v>
      </c>
      <c r="I296" s="4">
        <f t="shared" si="79"/>
        <v>2179</v>
      </c>
      <c r="J296" s="4">
        <f t="shared" si="84"/>
        <v>0</v>
      </c>
      <c r="K296" s="4">
        <f t="shared" si="80"/>
        <v>53590</v>
      </c>
      <c r="L296" s="4">
        <f t="shared" si="81"/>
        <v>6485864</v>
      </c>
      <c r="M296" s="4">
        <f t="shared" si="82"/>
        <v>0</v>
      </c>
      <c r="N296" s="4">
        <f t="shared" si="85"/>
        <v>2700021</v>
      </c>
      <c r="O296" s="4">
        <f t="shared" si="77"/>
        <v>53590</v>
      </c>
      <c r="P296" s="4">
        <f t="shared" si="83"/>
        <v>9185885</v>
      </c>
    </row>
    <row r="297" spans="1:16" x14ac:dyDescent="0.4">
      <c r="A297" s="1">
        <f t="shared" si="70"/>
        <v>25</v>
      </c>
      <c r="B297" s="1">
        <f t="shared" si="71"/>
        <v>7</v>
      </c>
      <c r="C297" s="1" t="str">
        <f t="shared" si="72"/>
        <v>25_7</v>
      </c>
      <c r="D297" s="1">
        <f t="shared" si="73"/>
        <v>3.3333333333333332E-4</v>
      </c>
      <c r="E297" s="1">
        <f t="shared" si="74"/>
        <v>2E-3</v>
      </c>
      <c r="F297" s="1" t="str">
        <f t="shared" si="75"/>
        <v>25年7ヵ月目</v>
      </c>
      <c r="G297" s="4">
        <f t="shared" si="76"/>
        <v>51429</v>
      </c>
      <c r="H297" s="4">
        <f t="shared" si="78"/>
        <v>0</v>
      </c>
      <c r="I297" s="4">
        <f t="shared" si="79"/>
        <v>2161</v>
      </c>
      <c r="J297" s="4">
        <f t="shared" si="84"/>
        <v>0</v>
      </c>
      <c r="K297" s="4">
        <f t="shared" si="80"/>
        <v>53590</v>
      </c>
      <c r="L297" s="4">
        <f t="shared" si="81"/>
        <v>6434435</v>
      </c>
      <c r="M297" s="4">
        <f t="shared" si="82"/>
        <v>0</v>
      </c>
      <c r="N297" s="4">
        <f t="shared" si="85"/>
        <v>2700021</v>
      </c>
      <c r="O297" s="4">
        <f t="shared" si="77"/>
        <v>53590</v>
      </c>
      <c r="P297" s="4">
        <f t="shared" si="83"/>
        <v>9134456</v>
      </c>
    </row>
    <row r="298" spans="1:16" x14ac:dyDescent="0.4">
      <c r="A298" s="1">
        <f t="shared" si="70"/>
        <v>25</v>
      </c>
      <c r="B298" s="1">
        <f t="shared" si="71"/>
        <v>8</v>
      </c>
      <c r="C298" s="1" t="str">
        <f t="shared" si="72"/>
        <v>25_8</v>
      </c>
      <c r="D298" s="1">
        <f t="shared" si="73"/>
        <v>3.3333333333333332E-4</v>
      </c>
      <c r="E298" s="1">
        <f t="shared" si="74"/>
        <v>2E-3</v>
      </c>
      <c r="F298" s="1" t="str">
        <f t="shared" si="75"/>
        <v>25年8ヵ月目</v>
      </c>
      <c r="G298" s="4">
        <f t="shared" si="76"/>
        <v>51446</v>
      </c>
      <c r="H298" s="4">
        <f t="shared" si="78"/>
        <v>128571</v>
      </c>
      <c r="I298" s="4">
        <f t="shared" si="79"/>
        <v>2144</v>
      </c>
      <c r="J298" s="4">
        <f t="shared" si="84"/>
        <v>9339</v>
      </c>
      <c r="K298" s="4">
        <f t="shared" si="80"/>
        <v>53590</v>
      </c>
      <c r="L298" s="4">
        <f t="shared" si="81"/>
        <v>6382989</v>
      </c>
      <c r="M298" s="4">
        <f t="shared" si="82"/>
        <v>137910</v>
      </c>
      <c r="N298" s="4">
        <f t="shared" si="85"/>
        <v>2571450</v>
      </c>
      <c r="O298" s="4">
        <f t="shared" si="77"/>
        <v>191500</v>
      </c>
      <c r="P298" s="4">
        <f t="shared" si="83"/>
        <v>8954439</v>
      </c>
    </row>
    <row r="299" spans="1:16" x14ac:dyDescent="0.4">
      <c r="A299" s="1">
        <f t="shared" si="70"/>
        <v>25</v>
      </c>
      <c r="B299" s="1">
        <f t="shared" si="71"/>
        <v>9</v>
      </c>
      <c r="C299" s="1" t="str">
        <f t="shared" si="72"/>
        <v>25_9</v>
      </c>
      <c r="D299" s="1">
        <f t="shared" si="73"/>
        <v>3.3333333333333332E-4</v>
      </c>
      <c r="E299" s="1">
        <f t="shared" si="74"/>
        <v>2E-3</v>
      </c>
      <c r="F299" s="1" t="str">
        <f t="shared" si="75"/>
        <v>25年9ヵ月目</v>
      </c>
      <c r="G299" s="4">
        <f t="shared" si="76"/>
        <v>51463</v>
      </c>
      <c r="H299" s="4">
        <f t="shared" si="78"/>
        <v>0</v>
      </c>
      <c r="I299" s="4">
        <f t="shared" si="79"/>
        <v>2127</v>
      </c>
      <c r="J299" s="4">
        <f t="shared" si="84"/>
        <v>0</v>
      </c>
      <c r="K299" s="4">
        <f t="shared" si="80"/>
        <v>53590</v>
      </c>
      <c r="L299" s="4">
        <f t="shared" si="81"/>
        <v>6331526</v>
      </c>
      <c r="M299" s="4">
        <f t="shared" si="82"/>
        <v>0</v>
      </c>
      <c r="N299" s="4">
        <f t="shared" si="85"/>
        <v>2571450</v>
      </c>
      <c r="O299" s="4">
        <f t="shared" si="77"/>
        <v>53590</v>
      </c>
      <c r="P299" s="4">
        <f t="shared" si="83"/>
        <v>8902976</v>
      </c>
    </row>
    <row r="300" spans="1:16" x14ac:dyDescent="0.4">
      <c r="A300" s="1">
        <f t="shared" si="70"/>
        <v>25</v>
      </c>
      <c r="B300" s="1">
        <f t="shared" si="71"/>
        <v>10</v>
      </c>
      <c r="C300" s="1" t="str">
        <f t="shared" si="72"/>
        <v>25_10</v>
      </c>
      <c r="D300" s="1">
        <f t="shared" si="73"/>
        <v>3.3333333333333332E-4</v>
      </c>
      <c r="E300" s="1">
        <f t="shared" si="74"/>
        <v>2E-3</v>
      </c>
      <c r="F300" s="1" t="str">
        <f t="shared" si="75"/>
        <v>25年10ヵ月目</v>
      </c>
      <c r="G300" s="4">
        <f t="shared" si="76"/>
        <v>51480</v>
      </c>
      <c r="H300" s="4">
        <f t="shared" si="78"/>
        <v>0</v>
      </c>
      <c r="I300" s="4">
        <f t="shared" si="79"/>
        <v>2110</v>
      </c>
      <c r="J300" s="4">
        <f t="shared" si="84"/>
        <v>0</v>
      </c>
      <c r="K300" s="4">
        <f t="shared" si="80"/>
        <v>53590</v>
      </c>
      <c r="L300" s="4">
        <f t="shared" si="81"/>
        <v>6280046</v>
      </c>
      <c r="M300" s="4">
        <f t="shared" si="82"/>
        <v>0</v>
      </c>
      <c r="N300" s="4">
        <f t="shared" si="85"/>
        <v>2571450</v>
      </c>
      <c r="O300" s="4">
        <f t="shared" si="77"/>
        <v>53590</v>
      </c>
      <c r="P300" s="4">
        <f t="shared" si="83"/>
        <v>8851496</v>
      </c>
    </row>
    <row r="301" spans="1:16" x14ac:dyDescent="0.4">
      <c r="A301" s="1">
        <f t="shared" si="70"/>
        <v>25</v>
      </c>
      <c r="B301" s="1">
        <f t="shared" si="71"/>
        <v>11</v>
      </c>
      <c r="C301" s="1" t="str">
        <f t="shared" si="72"/>
        <v>25_11</v>
      </c>
      <c r="D301" s="1">
        <f t="shared" si="73"/>
        <v>3.3333333333333332E-4</v>
      </c>
      <c r="E301" s="1">
        <f t="shared" si="74"/>
        <v>2E-3</v>
      </c>
      <c r="F301" s="1" t="str">
        <f t="shared" si="75"/>
        <v>25年11ヵ月目</v>
      </c>
      <c r="G301" s="4">
        <f t="shared" si="76"/>
        <v>51497</v>
      </c>
      <c r="H301" s="4">
        <f t="shared" si="78"/>
        <v>0</v>
      </c>
      <c r="I301" s="4">
        <f t="shared" si="79"/>
        <v>2093</v>
      </c>
      <c r="J301" s="4">
        <f t="shared" si="84"/>
        <v>0</v>
      </c>
      <c r="K301" s="4">
        <f t="shared" si="80"/>
        <v>53590</v>
      </c>
      <c r="L301" s="4">
        <f t="shared" si="81"/>
        <v>6228549</v>
      </c>
      <c r="M301" s="4">
        <f t="shared" si="82"/>
        <v>0</v>
      </c>
      <c r="N301" s="4">
        <f t="shared" si="85"/>
        <v>2571450</v>
      </c>
      <c r="O301" s="4">
        <f t="shared" si="77"/>
        <v>53590</v>
      </c>
      <c r="P301" s="4">
        <f t="shared" si="83"/>
        <v>8799999</v>
      </c>
    </row>
    <row r="302" spans="1:16" x14ac:dyDescent="0.4">
      <c r="A302" s="1">
        <f t="shared" si="70"/>
        <v>25</v>
      </c>
      <c r="B302" s="1">
        <f t="shared" si="71"/>
        <v>12</v>
      </c>
      <c r="C302" s="1" t="str">
        <f t="shared" si="72"/>
        <v>25_12</v>
      </c>
      <c r="D302" s="1">
        <f t="shared" si="73"/>
        <v>3.3333333333333332E-4</v>
      </c>
      <c r="E302" s="1">
        <f t="shared" si="74"/>
        <v>2E-3</v>
      </c>
      <c r="F302" s="1" t="str">
        <f t="shared" si="75"/>
        <v>25年12ヵ月目</v>
      </c>
      <c r="G302" s="4">
        <f t="shared" si="76"/>
        <v>51514</v>
      </c>
      <c r="H302" s="4">
        <f t="shared" si="78"/>
        <v>0</v>
      </c>
      <c r="I302" s="4">
        <f t="shared" si="79"/>
        <v>2076</v>
      </c>
      <c r="J302" s="4">
        <f t="shared" si="84"/>
        <v>0</v>
      </c>
      <c r="K302" s="4">
        <f t="shared" si="80"/>
        <v>53590</v>
      </c>
      <c r="L302" s="4">
        <f t="shared" si="81"/>
        <v>6177035</v>
      </c>
      <c r="M302" s="4">
        <f t="shared" si="82"/>
        <v>0</v>
      </c>
      <c r="N302" s="4">
        <f t="shared" si="85"/>
        <v>2571450</v>
      </c>
      <c r="O302" s="4">
        <f t="shared" si="77"/>
        <v>53590</v>
      </c>
      <c r="P302" s="4">
        <f t="shared" si="83"/>
        <v>8748485</v>
      </c>
    </row>
    <row r="303" spans="1:16" x14ac:dyDescent="0.4">
      <c r="A303" s="1">
        <f t="shared" si="70"/>
        <v>26</v>
      </c>
      <c r="B303" s="1">
        <f t="shared" si="71"/>
        <v>1</v>
      </c>
      <c r="C303" s="1" t="str">
        <f t="shared" si="72"/>
        <v>26_1</v>
      </c>
      <c r="D303" s="1">
        <f t="shared" si="73"/>
        <v>3.3333333333333332E-4</v>
      </c>
      <c r="E303" s="1">
        <f t="shared" si="74"/>
        <v>2E-3</v>
      </c>
      <c r="F303" s="1" t="str">
        <f t="shared" si="75"/>
        <v>26年1ヵ月目</v>
      </c>
      <c r="G303" s="4">
        <f t="shared" si="76"/>
        <v>51531</v>
      </c>
      <c r="H303" s="4">
        <f t="shared" si="78"/>
        <v>0</v>
      </c>
      <c r="I303" s="4">
        <f t="shared" si="79"/>
        <v>2059</v>
      </c>
      <c r="J303" s="4">
        <f t="shared" si="84"/>
        <v>0</v>
      </c>
      <c r="K303" s="4">
        <f t="shared" si="80"/>
        <v>53590</v>
      </c>
      <c r="L303" s="4">
        <f t="shared" si="81"/>
        <v>6125504</v>
      </c>
      <c r="M303" s="4">
        <f t="shared" si="82"/>
        <v>0</v>
      </c>
      <c r="N303" s="4">
        <f t="shared" si="85"/>
        <v>2571450</v>
      </c>
      <c r="O303" s="4">
        <f t="shared" si="77"/>
        <v>53590</v>
      </c>
      <c r="P303" s="4">
        <f t="shared" si="83"/>
        <v>8696954</v>
      </c>
    </row>
    <row r="304" spans="1:16" x14ac:dyDescent="0.4">
      <c r="A304" s="1">
        <f t="shared" si="70"/>
        <v>26</v>
      </c>
      <c r="B304" s="1">
        <f t="shared" si="71"/>
        <v>2</v>
      </c>
      <c r="C304" s="1" t="str">
        <f t="shared" si="72"/>
        <v>26_2</v>
      </c>
      <c r="D304" s="1">
        <f t="shared" si="73"/>
        <v>3.3333333333333332E-4</v>
      </c>
      <c r="E304" s="1">
        <f t="shared" si="74"/>
        <v>2E-3</v>
      </c>
      <c r="F304" s="1" t="str">
        <f t="shared" si="75"/>
        <v>26年2ヵ月目</v>
      </c>
      <c r="G304" s="4">
        <f t="shared" si="76"/>
        <v>51549</v>
      </c>
      <c r="H304" s="4">
        <f t="shared" si="78"/>
        <v>128571</v>
      </c>
      <c r="I304" s="4">
        <f t="shared" si="79"/>
        <v>2041</v>
      </c>
      <c r="J304" s="4">
        <f t="shared" si="84"/>
        <v>9339</v>
      </c>
      <c r="K304" s="4">
        <f t="shared" si="80"/>
        <v>53590</v>
      </c>
      <c r="L304" s="4">
        <f t="shared" si="81"/>
        <v>6073955</v>
      </c>
      <c r="M304" s="4">
        <f t="shared" si="82"/>
        <v>137910</v>
      </c>
      <c r="N304" s="4">
        <f t="shared" si="85"/>
        <v>2442879</v>
      </c>
      <c r="O304" s="4">
        <f t="shared" si="77"/>
        <v>191500</v>
      </c>
      <c r="P304" s="4">
        <f t="shared" si="83"/>
        <v>8516834</v>
      </c>
    </row>
    <row r="305" spans="1:16" x14ac:dyDescent="0.4">
      <c r="A305" s="1">
        <f t="shared" si="70"/>
        <v>26</v>
      </c>
      <c r="B305" s="1">
        <f t="shared" si="71"/>
        <v>3</v>
      </c>
      <c r="C305" s="1" t="str">
        <f t="shared" si="72"/>
        <v>26_3</v>
      </c>
      <c r="D305" s="1">
        <f t="shared" si="73"/>
        <v>3.3333333333333332E-4</v>
      </c>
      <c r="E305" s="1">
        <f t="shared" si="74"/>
        <v>2E-3</v>
      </c>
      <c r="F305" s="1" t="str">
        <f t="shared" si="75"/>
        <v>26年3ヵ月目</v>
      </c>
      <c r="G305" s="4">
        <f t="shared" si="76"/>
        <v>51566</v>
      </c>
      <c r="H305" s="4">
        <f t="shared" si="78"/>
        <v>0</v>
      </c>
      <c r="I305" s="4">
        <f t="shared" si="79"/>
        <v>2024</v>
      </c>
      <c r="J305" s="4">
        <f t="shared" si="84"/>
        <v>0</v>
      </c>
      <c r="K305" s="4">
        <f t="shared" si="80"/>
        <v>53590</v>
      </c>
      <c r="L305" s="4">
        <f t="shared" si="81"/>
        <v>6022389</v>
      </c>
      <c r="M305" s="4">
        <f t="shared" si="82"/>
        <v>0</v>
      </c>
      <c r="N305" s="4">
        <f t="shared" si="85"/>
        <v>2442879</v>
      </c>
      <c r="O305" s="4">
        <f t="shared" si="77"/>
        <v>53590</v>
      </c>
      <c r="P305" s="4">
        <f t="shared" si="83"/>
        <v>8465268</v>
      </c>
    </row>
    <row r="306" spans="1:16" x14ac:dyDescent="0.4">
      <c r="A306" s="1">
        <f t="shared" si="70"/>
        <v>26</v>
      </c>
      <c r="B306" s="1">
        <f t="shared" si="71"/>
        <v>4</v>
      </c>
      <c r="C306" s="1" t="str">
        <f t="shared" si="72"/>
        <v>26_4</v>
      </c>
      <c r="D306" s="1">
        <f t="shared" si="73"/>
        <v>3.3333333333333332E-4</v>
      </c>
      <c r="E306" s="1">
        <f t="shared" si="74"/>
        <v>2E-3</v>
      </c>
      <c r="F306" s="1" t="str">
        <f t="shared" si="75"/>
        <v>26年4ヵ月目</v>
      </c>
      <c r="G306" s="4">
        <f t="shared" si="76"/>
        <v>51583</v>
      </c>
      <c r="H306" s="4">
        <f t="shared" si="78"/>
        <v>0</v>
      </c>
      <c r="I306" s="4">
        <f t="shared" si="79"/>
        <v>2007</v>
      </c>
      <c r="J306" s="4">
        <f t="shared" si="84"/>
        <v>0</v>
      </c>
      <c r="K306" s="4">
        <f t="shared" si="80"/>
        <v>53590</v>
      </c>
      <c r="L306" s="4">
        <f t="shared" si="81"/>
        <v>5970806</v>
      </c>
      <c r="M306" s="4">
        <f t="shared" si="82"/>
        <v>0</v>
      </c>
      <c r="N306" s="4">
        <f t="shared" si="85"/>
        <v>2442879</v>
      </c>
      <c r="O306" s="4">
        <f t="shared" si="77"/>
        <v>53590</v>
      </c>
      <c r="P306" s="4">
        <f t="shared" si="83"/>
        <v>8413685</v>
      </c>
    </row>
    <row r="307" spans="1:16" x14ac:dyDescent="0.4">
      <c r="A307" s="1">
        <f t="shared" si="70"/>
        <v>26</v>
      </c>
      <c r="B307" s="1">
        <f t="shared" si="71"/>
        <v>5</v>
      </c>
      <c r="C307" s="1" t="str">
        <f t="shared" si="72"/>
        <v>26_5</v>
      </c>
      <c r="D307" s="1">
        <f t="shared" si="73"/>
        <v>3.3333333333333332E-4</v>
      </c>
      <c r="E307" s="1">
        <f t="shared" si="74"/>
        <v>2E-3</v>
      </c>
      <c r="F307" s="1" t="str">
        <f t="shared" si="75"/>
        <v>26年5ヵ月目</v>
      </c>
      <c r="G307" s="4">
        <f t="shared" si="76"/>
        <v>51600</v>
      </c>
      <c r="H307" s="4">
        <f t="shared" si="78"/>
        <v>0</v>
      </c>
      <c r="I307" s="4">
        <f t="shared" si="79"/>
        <v>1990</v>
      </c>
      <c r="J307" s="4">
        <f t="shared" si="84"/>
        <v>0</v>
      </c>
      <c r="K307" s="4">
        <f t="shared" si="80"/>
        <v>53590</v>
      </c>
      <c r="L307" s="4">
        <f t="shared" si="81"/>
        <v>5919206</v>
      </c>
      <c r="M307" s="4">
        <f t="shared" si="82"/>
        <v>0</v>
      </c>
      <c r="N307" s="4">
        <f t="shared" si="85"/>
        <v>2442879</v>
      </c>
      <c r="O307" s="4">
        <f t="shared" si="77"/>
        <v>53590</v>
      </c>
      <c r="P307" s="4">
        <f t="shared" si="83"/>
        <v>8362085</v>
      </c>
    </row>
    <row r="308" spans="1:16" x14ac:dyDescent="0.4">
      <c r="A308" s="1">
        <f t="shared" si="70"/>
        <v>26</v>
      </c>
      <c r="B308" s="1">
        <f t="shared" si="71"/>
        <v>6</v>
      </c>
      <c r="C308" s="1" t="str">
        <f t="shared" si="72"/>
        <v>26_6</v>
      </c>
      <c r="D308" s="1">
        <f t="shared" si="73"/>
        <v>3.3333333333333332E-4</v>
      </c>
      <c r="E308" s="1">
        <f t="shared" si="74"/>
        <v>2E-3</v>
      </c>
      <c r="F308" s="1" t="str">
        <f t="shared" si="75"/>
        <v>26年6ヵ月目</v>
      </c>
      <c r="G308" s="4">
        <f t="shared" si="76"/>
        <v>51617</v>
      </c>
      <c r="H308" s="4">
        <f t="shared" si="78"/>
        <v>0</v>
      </c>
      <c r="I308" s="4">
        <f t="shared" si="79"/>
        <v>1973</v>
      </c>
      <c r="J308" s="4">
        <f t="shared" si="84"/>
        <v>0</v>
      </c>
      <c r="K308" s="4">
        <f t="shared" si="80"/>
        <v>53590</v>
      </c>
      <c r="L308" s="4">
        <f t="shared" si="81"/>
        <v>5867589</v>
      </c>
      <c r="M308" s="4">
        <f t="shared" si="82"/>
        <v>0</v>
      </c>
      <c r="N308" s="4">
        <f t="shared" si="85"/>
        <v>2442879</v>
      </c>
      <c r="O308" s="4">
        <f t="shared" si="77"/>
        <v>53590</v>
      </c>
      <c r="P308" s="4">
        <f t="shared" si="83"/>
        <v>8310468</v>
      </c>
    </row>
    <row r="309" spans="1:16" x14ac:dyDescent="0.4">
      <c r="A309" s="1">
        <f t="shared" si="70"/>
        <v>26</v>
      </c>
      <c r="B309" s="1">
        <f t="shared" si="71"/>
        <v>7</v>
      </c>
      <c r="C309" s="1" t="str">
        <f t="shared" si="72"/>
        <v>26_7</v>
      </c>
      <c r="D309" s="1">
        <f t="shared" si="73"/>
        <v>3.3333333333333332E-4</v>
      </c>
      <c r="E309" s="1">
        <f t="shared" si="74"/>
        <v>2E-3</v>
      </c>
      <c r="F309" s="1" t="str">
        <f t="shared" si="75"/>
        <v>26年7ヵ月目</v>
      </c>
      <c r="G309" s="4">
        <f t="shared" si="76"/>
        <v>51635</v>
      </c>
      <c r="H309" s="4">
        <f t="shared" si="78"/>
        <v>0</v>
      </c>
      <c r="I309" s="4">
        <f t="shared" si="79"/>
        <v>1955</v>
      </c>
      <c r="J309" s="4">
        <f t="shared" si="84"/>
        <v>0</v>
      </c>
      <c r="K309" s="4">
        <f t="shared" si="80"/>
        <v>53590</v>
      </c>
      <c r="L309" s="4">
        <f t="shared" si="81"/>
        <v>5815954</v>
      </c>
      <c r="M309" s="4">
        <f t="shared" si="82"/>
        <v>0</v>
      </c>
      <c r="N309" s="4">
        <f t="shared" si="85"/>
        <v>2442879</v>
      </c>
      <c r="O309" s="4">
        <f t="shared" si="77"/>
        <v>53590</v>
      </c>
      <c r="P309" s="4">
        <f t="shared" si="83"/>
        <v>8258833</v>
      </c>
    </row>
    <row r="310" spans="1:16" x14ac:dyDescent="0.4">
      <c r="A310" s="1">
        <f t="shared" si="70"/>
        <v>26</v>
      </c>
      <c r="B310" s="1">
        <f t="shared" si="71"/>
        <v>8</v>
      </c>
      <c r="C310" s="1" t="str">
        <f t="shared" si="72"/>
        <v>26_8</v>
      </c>
      <c r="D310" s="1">
        <f t="shared" si="73"/>
        <v>3.3333333333333332E-4</v>
      </c>
      <c r="E310" s="1">
        <f t="shared" si="74"/>
        <v>2E-3</v>
      </c>
      <c r="F310" s="1" t="str">
        <f t="shared" si="75"/>
        <v>26年8ヵ月目</v>
      </c>
      <c r="G310" s="4">
        <f t="shared" si="76"/>
        <v>51652</v>
      </c>
      <c r="H310" s="4">
        <f t="shared" si="78"/>
        <v>128571</v>
      </c>
      <c r="I310" s="4">
        <f t="shared" si="79"/>
        <v>1938</v>
      </c>
      <c r="J310" s="4">
        <f t="shared" si="84"/>
        <v>9339</v>
      </c>
      <c r="K310" s="4">
        <f t="shared" si="80"/>
        <v>53590</v>
      </c>
      <c r="L310" s="4">
        <f t="shared" si="81"/>
        <v>5764302</v>
      </c>
      <c r="M310" s="4">
        <f t="shared" si="82"/>
        <v>137910</v>
      </c>
      <c r="N310" s="4">
        <f t="shared" si="85"/>
        <v>2314308</v>
      </c>
      <c r="O310" s="4">
        <f t="shared" si="77"/>
        <v>191500</v>
      </c>
      <c r="P310" s="4">
        <f t="shared" si="83"/>
        <v>8078610</v>
      </c>
    </row>
    <row r="311" spans="1:16" x14ac:dyDescent="0.4">
      <c r="A311" s="1">
        <f t="shared" si="70"/>
        <v>26</v>
      </c>
      <c r="B311" s="1">
        <f t="shared" si="71"/>
        <v>9</v>
      </c>
      <c r="C311" s="1" t="str">
        <f t="shared" si="72"/>
        <v>26_9</v>
      </c>
      <c r="D311" s="1">
        <f t="shared" si="73"/>
        <v>3.3333333333333332E-4</v>
      </c>
      <c r="E311" s="1">
        <f t="shared" si="74"/>
        <v>2E-3</v>
      </c>
      <c r="F311" s="1" t="str">
        <f t="shared" si="75"/>
        <v>26年9ヵ月目</v>
      </c>
      <c r="G311" s="4">
        <f t="shared" si="76"/>
        <v>51669</v>
      </c>
      <c r="H311" s="4">
        <f t="shared" si="78"/>
        <v>0</v>
      </c>
      <c r="I311" s="4">
        <f t="shared" si="79"/>
        <v>1921</v>
      </c>
      <c r="J311" s="4">
        <f t="shared" si="84"/>
        <v>0</v>
      </c>
      <c r="K311" s="4">
        <f t="shared" si="80"/>
        <v>53590</v>
      </c>
      <c r="L311" s="4">
        <f t="shared" si="81"/>
        <v>5712633</v>
      </c>
      <c r="M311" s="4">
        <f t="shared" si="82"/>
        <v>0</v>
      </c>
      <c r="N311" s="4">
        <f t="shared" si="85"/>
        <v>2314308</v>
      </c>
      <c r="O311" s="4">
        <f t="shared" si="77"/>
        <v>53590</v>
      </c>
      <c r="P311" s="4">
        <f t="shared" si="83"/>
        <v>8026941</v>
      </c>
    </row>
    <row r="312" spans="1:16" x14ac:dyDescent="0.4">
      <c r="A312" s="1">
        <f t="shared" si="70"/>
        <v>26</v>
      </c>
      <c r="B312" s="1">
        <f t="shared" si="71"/>
        <v>10</v>
      </c>
      <c r="C312" s="1" t="str">
        <f t="shared" si="72"/>
        <v>26_10</v>
      </c>
      <c r="D312" s="1">
        <f t="shared" si="73"/>
        <v>3.3333333333333332E-4</v>
      </c>
      <c r="E312" s="1">
        <f t="shared" si="74"/>
        <v>2E-3</v>
      </c>
      <c r="F312" s="1" t="str">
        <f t="shared" si="75"/>
        <v>26年10ヵ月目</v>
      </c>
      <c r="G312" s="4">
        <f t="shared" si="76"/>
        <v>51686</v>
      </c>
      <c r="H312" s="4">
        <f t="shared" si="78"/>
        <v>0</v>
      </c>
      <c r="I312" s="4">
        <f t="shared" si="79"/>
        <v>1904</v>
      </c>
      <c r="J312" s="4">
        <f t="shared" si="84"/>
        <v>0</v>
      </c>
      <c r="K312" s="4">
        <f t="shared" si="80"/>
        <v>53590</v>
      </c>
      <c r="L312" s="4">
        <f t="shared" si="81"/>
        <v>5660947</v>
      </c>
      <c r="M312" s="4">
        <f t="shared" si="82"/>
        <v>0</v>
      </c>
      <c r="N312" s="4">
        <f t="shared" si="85"/>
        <v>2314308</v>
      </c>
      <c r="O312" s="4">
        <f t="shared" si="77"/>
        <v>53590</v>
      </c>
      <c r="P312" s="4">
        <f t="shared" si="83"/>
        <v>7975255</v>
      </c>
    </row>
    <row r="313" spans="1:16" x14ac:dyDescent="0.4">
      <c r="A313" s="1">
        <f t="shared" si="70"/>
        <v>26</v>
      </c>
      <c r="B313" s="1">
        <f t="shared" si="71"/>
        <v>11</v>
      </c>
      <c r="C313" s="1" t="str">
        <f t="shared" si="72"/>
        <v>26_11</v>
      </c>
      <c r="D313" s="1">
        <f t="shared" si="73"/>
        <v>3.3333333333333332E-4</v>
      </c>
      <c r="E313" s="1">
        <f t="shared" si="74"/>
        <v>2E-3</v>
      </c>
      <c r="F313" s="1" t="str">
        <f t="shared" si="75"/>
        <v>26年11ヵ月目</v>
      </c>
      <c r="G313" s="4">
        <f t="shared" si="76"/>
        <v>51704</v>
      </c>
      <c r="H313" s="4">
        <f t="shared" si="78"/>
        <v>0</v>
      </c>
      <c r="I313" s="4">
        <f t="shared" si="79"/>
        <v>1886</v>
      </c>
      <c r="J313" s="4">
        <f t="shared" si="84"/>
        <v>0</v>
      </c>
      <c r="K313" s="4">
        <f t="shared" si="80"/>
        <v>53590</v>
      </c>
      <c r="L313" s="4">
        <f t="shared" si="81"/>
        <v>5609243</v>
      </c>
      <c r="M313" s="4">
        <f t="shared" si="82"/>
        <v>0</v>
      </c>
      <c r="N313" s="4">
        <f t="shared" si="85"/>
        <v>2314308</v>
      </c>
      <c r="O313" s="4">
        <f t="shared" si="77"/>
        <v>53590</v>
      </c>
      <c r="P313" s="4">
        <f t="shared" si="83"/>
        <v>7923551</v>
      </c>
    </row>
    <row r="314" spans="1:16" x14ac:dyDescent="0.4">
      <c r="A314" s="1">
        <f t="shared" si="70"/>
        <v>26</v>
      </c>
      <c r="B314" s="1">
        <f t="shared" si="71"/>
        <v>12</v>
      </c>
      <c r="C314" s="1" t="str">
        <f t="shared" si="72"/>
        <v>26_12</v>
      </c>
      <c r="D314" s="1">
        <f t="shared" si="73"/>
        <v>3.3333333333333332E-4</v>
      </c>
      <c r="E314" s="1">
        <f t="shared" si="74"/>
        <v>2E-3</v>
      </c>
      <c r="F314" s="1" t="str">
        <f t="shared" si="75"/>
        <v>26年12ヵ月目</v>
      </c>
      <c r="G314" s="4">
        <f t="shared" si="76"/>
        <v>51721</v>
      </c>
      <c r="H314" s="4">
        <f t="shared" si="78"/>
        <v>0</v>
      </c>
      <c r="I314" s="4">
        <f t="shared" si="79"/>
        <v>1869</v>
      </c>
      <c r="J314" s="4">
        <f t="shared" si="84"/>
        <v>0</v>
      </c>
      <c r="K314" s="4">
        <f t="shared" si="80"/>
        <v>53590</v>
      </c>
      <c r="L314" s="4">
        <f t="shared" si="81"/>
        <v>5557522</v>
      </c>
      <c r="M314" s="4">
        <f t="shared" si="82"/>
        <v>0</v>
      </c>
      <c r="N314" s="4">
        <f t="shared" si="85"/>
        <v>2314308</v>
      </c>
      <c r="O314" s="4">
        <f t="shared" si="77"/>
        <v>53590</v>
      </c>
      <c r="P314" s="4">
        <f t="shared" si="83"/>
        <v>7871830</v>
      </c>
    </row>
    <row r="315" spans="1:16" x14ac:dyDescent="0.4">
      <c r="A315" s="1">
        <f t="shared" si="70"/>
        <v>27</v>
      </c>
      <c r="B315" s="1">
        <f t="shared" si="71"/>
        <v>1</v>
      </c>
      <c r="C315" s="1" t="str">
        <f t="shared" si="72"/>
        <v>27_1</v>
      </c>
      <c r="D315" s="1">
        <f t="shared" si="73"/>
        <v>3.3333333333333332E-4</v>
      </c>
      <c r="E315" s="1">
        <f t="shared" si="74"/>
        <v>2E-3</v>
      </c>
      <c r="F315" s="1" t="str">
        <f t="shared" si="75"/>
        <v>27年1ヵ月目</v>
      </c>
      <c r="G315" s="4">
        <f t="shared" si="76"/>
        <v>51738</v>
      </c>
      <c r="H315" s="4">
        <f t="shared" si="78"/>
        <v>0</v>
      </c>
      <c r="I315" s="4">
        <f t="shared" si="79"/>
        <v>1852</v>
      </c>
      <c r="J315" s="4">
        <f t="shared" si="84"/>
        <v>0</v>
      </c>
      <c r="K315" s="4">
        <f t="shared" si="80"/>
        <v>53590</v>
      </c>
      <c r="L315" s="4">
        <f t="shared" si="81"/>
        <v>5505784</v>
      </c>
      <c r="M315" s="4">
        <f t="shared" si="82"/>
        <v>0</v>
      </c>
      <c r="N315" s="4">
        <f t="shared" si="85"/>
        <v>2314308</v>
      </c>
      <c r="O315" s="4">
        <f t="shared" si="77"/>
        <v>53590</v>
      </c>
      <c r="P315" s="4">
        <f t="shared" si="83"/>
        <v>7820092</v>
      </c>
    </row>
    <row r="316" spans="1:16" x14ac:dyDescent="0.4">
      <c r="A316" s="1">
        <f t="shared" ref="A316:A378" si="86">IF(B315=12,A315+1,A315)</f>
        <v>27</v>
      </c>
      <c r="B316" s="1">
        <f t="shared" ref="B316:B378" si="87">IF(B315=12,1,B315+1)</f>
        <v>2</v>
      </c>
      <c r="C316" s="1" t="str">
        <f t="shared" si="72"/>
        <v>27_2</v>
      </c>
      <c r="D316" s="1">
        <f t="shared" si="73"/>
        <v>3.3333333333333332E-4</v>
      </c>
      <c r="E316" s="1">
        <f t="shared" si="74"/>
        <v>2E-3</v>
      </c>
      <c r="F316" s="1" t="str">
        <f t="shared" si="75"/>
        <v>27年2ヵ月目</v>
      </c>
      <c r="G316" s="4">
        <f t="shared" si="76"/>
        <v>51755</v>
      </c>
      <c r="H316" s="4">
        <f t="shared" si="78"/>
        <v>128571</v>
      </c>
      <c r="I316" s="4">
        <f t="shared" si="79"/>
        <v>1835</v>
      </c>
      <c r="J316" s="4">
        <f t="shared" si="84"/>
        <v>9339</v>
      </c>
      <c r="K316" s="4">
        <f t="shared" si="80"/>
        <v>53590</v>
      </c>
      <c r="L316" s="4">
        <f t="shared" si="81"/>
        <v>5454029</v>
      </c>
      <c r="M316" s="4">
        <f t="shared" si="82"/>
        <v>137910</v>
      </c>
      <c r="N316" s="4">
        <f t="shared" si="85"/>
        <v>2185737</v>
      </c>
      <c r="O316" s="4">
        <f t="shared" si="77"/>
        <v>191500</v>
      </c>
      <c r="P316" s="4">
        <f t="shared" si="83"/>
        <v>7639766</v>
      </c>
    </row>
    <row r="317" spans="1:16" x14ac:dyDescent="0.4">
      <c r="A317" s="1">
        <f t="shared" si="86"/>
        <v>27</v>
      </c>
      <c r="B317" s="1">
        <f t="shared" si="87"/>
        <v>3</v>
      </c>
      <c r="C317" s="1" t="str">
        <f t="shared" si="72"/>
        <v>27_3</v>
      </c>
      <c r="D317" s="1">
        <f t="shared" si="73"/>
        <v>3.3333333333333332E-4</v>
      </c>
      <c r="E317" s="1">
        <f t="shared" si="74"/>
        <v>2E-3</v>
      </c>
      <c r="F317" s="1" t="str">
        <f t="shared" si="75"/>
        <v>27年3ヵ月目</v>
      </c>
      <c r="G317" s="4">
        <f t="shared" si="76"/>
        <v>51772</v>
      </c>
      <c r="H317" s="4">
        <f t="shared" si="78"/>
        <v>0</v>
      </c>
      <c r="I317" s="4">
        <f t="shared" si="79"/>
        <v>1818</v>
      </c>
      <c r="J317" s="4">
        <f t="shared" si="84"/>
        <v>0</v>
      </c>
      <c r="K317" s="4">
        <f t="shared" si="80"/>
        <v>53590</v>
      </c>
      <c r="L317" s="4">
        <f t="shared" si="81"/>
        <v>5402257</v>
      </c>
      <c r="M317" s="4">
        <f t="shared" si="82"/>
        <v>0</v>
      </c>
      <c r="N317" s="4">
        <f t="shared" si="85"/>
        <v>2185737</v>
      </c>
      <c r="O317" s="4">
        <f t="shared" si="77"/>
        <v>53590</v>
      </c>
      <c r="P317" s="4">
        <f t="shared" si="83"/>
        <v>7587994</v>
      </c>
    </row>
    <row r="318" spans="1:16" x14ac:dyDescent="0.4">
      <c r="A318" s="1">
        <f t="shared" si="86"/>
        <v>27</v>
      </c>
      <c r="B318" s="1">
        <f t="shared" si="87"/>
        <v>4</v>
      </c>
      <c r="C318" s="1" t="str">
        <f t="shared" si="72"/>
        <v>27_4</v>
      </c>
      <c r="D318" s="1">
        <f t="shared" si="73"/>
        <v>3.3333333333333332E-4</v>
      </c>
      <c r="E318" s="1">
        <f t="shared" si="74"/>
        <v>2E-3</v>
      </c>
      <c r="F318" s="1" t="str">
        <f t="shared" si="75"/>
        <v>27年4ヵ月目</v>
      </c>
      <c r="G318" s="4">
        <f t="shared" si="76"/>
        <v>51790</v>
      </c>
      <c r="H318" s="4">
        <f t="shared" si="78"/>
        <v>0</v>
      </c>
      <c r="I318" s="4">
        <f t="shared" si="79"/>
        <v>1800</v>
      </c>
      <c r="J318" s="4">
        <f t="shared" si="84"/>
        <v>0</v>
      </c>
      <c r="K318" s="4">
        <f t="shared" si="80"/>
        <v>53590</v>
      </c>
      <c r="L318" s="4">
        <f t="shared" si="81"/>
        <v>5350467</v>
      </c>
      <c r="M318" s="4">
        <f t="shared" si="82"/>
        <v>0</v>
      </c>
      <c r="N318" s="4">
        <f t="shared" si="85"/>
        <v>2185737</v>
      </c>
      <c r="O318" s="4">
        <f t="shared" si="77"/>
        <v>53590</v>
      </c>
      <c r="P318" s="4">
        <f t="shared" si="83"/>
        <v>7536204</v>
      </c>
    </row>
    <row r="319" spans="1:16" x14ac:dyDescent="0.4">
      <c r="A319" s="1">
        <f t="shared" si="86"/>
        <v>27</v>
      </c>
      <c r="B319" s="1">
        <f t="shared" si="87"/>
        <v>5</v>
      </c>
      <c r="C319" s="1" t="str">
        <f t="shared" si="72"/>
        <v>27_5</v>
      </c>
      <c r="D319" s="1">
        <f t="shared" si="73"/>
        <v>3.3333333333333332E-4</v>
      </c>
      <c r="E319" s="1">
        <f t="shared" si="74"/>
        <v>2E-3</v>
      </c>
      <c r="F319" s="1" t="str">
        <f t="shared" si="75"/>
        <v>27年5ヵ月目</v>
      </c>
      <c r="G319" s="4">
        <f t="shared" si="76"/>
        <v>51807</v>
      </c>
      <c r="H319" s="4">
        <f t="shared" si="78"/>
        <v>0</v>
      </c>
      <c r="I319" s="4">
        <f t="shared" si="79"/>
        <v>1783</v>
      </c>
      <c r="J319" s="4">
        <f t="shared" si="84"/>
        <v>0</v>
      </c>
      <c r="K319" s="4">
        <f t="shared" si="80"/>
        <v>53590</v>
      </c>
      <c r="L319" s="4">
        <f t="shared" si="81"/>
        <v>5298660</v>
      </c>
      <c r="M319" s="4">
        <f t="shared" si="82"/>
        <v>0</v>
      </c>
      <c r="N319" s="4">
        <f t="shared" si="85"/>
        <v>2185737</v>
      </c>
      <c r="O319" s="4">
        <f t="shared" si="77"/>
        <v>53590</v>
      </c>
      <c r="P319" s="4">
        <f t="shared" si="83"/>
        <v>7484397</v>
      </c>
    </row>
    <row r="320" spans="1:16" x14ac:dyDescent="0.4">
      <c r="A320" s="1">
        <f t="shared" si="86"/>
        <v>27</v>
      </c>
      <c r="B320" s="1">
        <f t="shared" si="87"/>
        <v>6</v>
      </c>
      <c r="C320" s="1" t="str">
        <f t="shared" si="72"/>
        <v>27_6</v>
      </c>
      <c r="D320" s="1">
        <f t="shared" si="73"/>
        <v>3.3333333333333332E-4</v>
      </c>
      <c r="E320" s="1">
        <f t="shared" si="74"/>
        <v>2E-3</v>
      </c>
      <c r="F320" s="1" t="str">
        <f t="shared" si="75"/>
        <v>27年6ヵ月目</v>
      </c>
      <c r="G320" s="4">
        <f t="shared" si="76"/>
        <v>51824</v>
      </c>
      <c r="H320" s="4">
        <f t="shared" si="78"/>
        <v>0</v>
      </c>
      <c r="I320" s="4">
        <f t="shared" si="79"/>
        <v>1766</v>
      </c>
      <c r="J320" s="4">
        <f t="shared" si="84"/>
        <v>0</v>
      </c>
      <c r="K320" s="4">
        <f t="shared" si="80"/>
        <v>53590</v>
      </c>
      <c r="L320" s="4">
        <f t="shared" si="81"/>
        <v>5246836</v>
      </c>
      <c r="M320" s="4">
        <f t="shared" si="82"/>
        <v>0</v>
      </c>
      <c r="N320" s="4">
        <f t="shared" si="85"/>
        <v>2185737</v>
      </c>
      <c r="O320" s="4">
        <f t="shared" si="77"/>
        <v>53590</v>
      </c>
      <c r="P320" s="4">
        <f t="shared" si="83"/>
        <v>7432573</v>
      </c>
    </row>
    <row r="321" spans="1:16" x14ac:dyDescent="0.4">
      <c r="A321" s="1">
        <f t="shared" si="86"/>
        <v>27</v>
      </c>
      <c r="B321" s="1">
        <f t="shared" si="87"/>
        <v>7</v>
      </c>
      <c r="C321" s="1" t="str">
        <f t="shared" si="72"/>
        <v>27_7</v>
      </c>
      <c r="D321" s="1">
        <f t="shared" si="73"/>
        <v>3.3333333333333332E-4</v>
      </c>
      <c r="E321" s="1">
        <f t="shared" si="74"/>
        <v>2E-3</v>
      </c>
      <c r="F321" s="1" t="str">
        <f t="shared" si="75"/>
        <v>27年7ヵ月目</v>
      </c>
      <c r="G321" s="4">
        <f t="shared" si="76"/>
        <v>51842</v>
      </c>
      <c r="H321" s="4">
        <f t="shared" si="78"/>
        <v>0</v>
      </c>
      <c r="I321" s="4">
        <f t="shared" si="79"/>
        <v>1748</v>
      </c>
      <c r="J321" s="4">
        <f t="shared" si="84"/>
        <v>0</v>
      </c>
      <c r="K321" s="4">
        <f t="shared" si="80"/>
        <v>53590</v>
      </c>
      <c r="L321" s="4">
        <f t="shared" si="81"/>
        <v>5194994</v>
      </c>
      <c r="M321" s="4">
        <f t="shared" si="82"/>
        <v>0</v>
      </c>
      <c r="N321" s="4">
        <f t="shared" si="85"/>
        <v>2185737</v>
      </c>
      <c r="O321" s="4">
        <f t="shared" si="77"/>
        <v>53590</v>
      </c>
      <c r="P321" s="4">
        <f t="shared" si="83"/>
        <v>7380731</v>
      </c>
    </row>
    <row r="322" spans="1:16" x14ac:dyDescent="0.4">
      <c r="A322" s="1">
        <f t="shared" si="86"/>
        <v>27</v>
      </c>
      <c r="B322" s="1">
        <f t="shared" si="87"/>
        <v>8</v>
      </c>
      <c r="C322" s="1" t="str">
        <f t="shared" si="72"/>
        <v>27_8</v>
      </c>
      <c r="D322" s="1">
        <f t="shared" si="73"/>
        <v>3.3333333333333332E-4</v>
      </c>
      <c r="E322" s="1">
        <f t="shared" si="74"/>
        <v>2E-3</v>
      </c>
      <c r="F322" s="1" t="str">
        <f t="shared" si="75"/>
        <v>27年8ヵ月目</v>
      </c>
      <c r="G322" s="4">
        <f t="shared" si="76"/>
        <v>51859</v>
      </c>
      <c r="H322" s="4">
        <f t="shared" si="78"/>
        <v>128571</v>
      </c>
      <c r="I322" s="4">
        <f t="shared" si="79"/>
        <v>1731</v>
      </c>
      <c r="J322" s="4">
        <f t="shared" si="84"/>
        <v>9339</v>
      </c>
      <c r="K322" s="4">
        <f t="shared" si="80"/>
        <v>53590</v>
      </c>
      <c r="L322" s="4">
        <f t="shared" si="81"/>
        <v>5143135</v>
      </c>
      <c r="M322" s="4">
        <f t="shared" si="82"/>
        <v>137910</v>
      </c>
      <c r="N322" s="4">
        <f t="shared" si="85"/>
        <v>2057166</v>
      </c>
      <c r="O322" s="4">
        <f t="shared" si="77"/>
        <v>191500</v>
      </c>
      <c r="P322" s="4">
        <f t="shared" si="83"/>
        <v>7200301</v>
      </c>
    </row>
    <row r="323" spans="1:16" x14ac:dyDescent="0.4">
      <c r="A323" s="1">
        <f t="shared" si="86"/>
        <v>27</v>
      </c>
      <c r="B323" s="1">
        <f t="shared" si="87"/>
        <v>9</v>
      </c>
      <c r="C323" s="1" t="str">
        <f t="shared" si="72"/>
        <v>27_9</v>
      </c>
      <c r="D323" s="1">
        <f t="shared" si="73"/>
        <v>3.3333333333333332E-4</v>
      </c>
      <c r="E323" s="1">
        <f t="shared" si="74"/>
        <v>2E-3</v>
      </c>
      <c r="F323" s="1" t="str">
        <f t="shared" si="75"/>
        <v>27年9ヵ月目</v>
      </c>
      <c r="G323" s="4">
        <f t="shared" si="76"/>
        <v>51876</v>
      </c>
      <c r="H323" s="4">
        <f t="shared" si="78"/>
        <v>0</v>
      </c>
      <c r="I323" s="4">
        <f t="shared" si="79"/>
        <v>1714</v>
      </c>
      <c r="J323" s="4">
        <f t="shared" si="84"/>
        <v>0</v>
      </c>
      <c r="K323" s="4">
        <f t="shared" si="80"/>
        <v>53590</v>
      </c>
      <c r="L323" s="4">
        <f t="shared" si="81"/>
        <v>5091259</v>
      </c>
      <c r="M323" s="4">
        <f t="shared" si="82"/>
        <v>0</v>
      </c>
      <c r="N323" s="4">
        <f t="shared" si="85"/>
        <v>2057166</v>
      </c>
      <c r="O323" s="4">
        <f t="shared" si="77"/>
        <v>53590</v>
      </c>
      <c r="P323" s="4">
        <f t="shared" si="83"/>
        <v>7148425</v>
      </c>
    </row>
    <row r="324" spans="1:16" x14ac:dyDescent="0.4">
      <c r="A324" s="1">
        <f t="shared" si="86"/>
        <v>27</v>
      </c>
      <c r="B324" s="1">
        <f t="shared" si="87"/>
        <v>10</v>
      </c>
      <c r="C324" s="1" t="str">
        <f t="shared" ref="C324:C387" si="88">A324&amp;"_"&amp;B324</f>
        <v>27_10</v>
      </c>
      <c r="D324" s="1">
        <f t="shared" ref="D324:D387" si="89">IF(A324&lt;=$V$9,$AB$9,IF(A324&lt;=$V$10,$AB$10,IF(A324&lt;=$V$11,$AB$11,0)))</f>
        <v>3.3333333333333332E-4</v>
      </c>
      <c r="E324" s="1">
        <f t="shared" ref="E324:E387" si="90">IF($A324&lt;=$V$9,$AD$9,IF($A324&lt;=$V$10,$AD$10,IF($A324&lt;=$V$11,$AD$11,0)))</f>
        <v>2E-3</v>
      </c>
      <c r="F324" s="1" t="str">
        <f t="shared" ref="F324:F387" si="91">A324&amp;"年"&amp;B324&amp;"ヵ月目"</f>
        <v>27年10ヵ月目</v>
      </c>
      <c r="G324" s="4">
        <f t="shared" ref="G324:G387" si="92">IF(L323=0,
  0,
  IF($V$8="元利均等返済",
    IF(AND(A324=$V$7,B324=12),L323,K324-I324),
    IF(L323/ROUNDDOWN($Y$3/(12*$V$7),0)&lt;2,L323,ROUNDDOWN($Y$3/(12*$V$7),0))
  )
)</f>
        <v>51893</v>
      </c>
      <c r="H324" s="4">
        <f t="shared" si="78"/>
        <v>0</v>
      </c>
      <c r="I324" s="4">
        <f t="shared" si="79"/>
        <v>1697</v>
      </c>
      <c r="J324" s="4">
        <f t="shared" si="84"/>
        <v>0</v>
      </c>
      <c r="K324" s="4">
        <f t="shared" si="80"/>
        <v>53590</v>
      </c>
      <c r="L324" s="4">
        <f t="shared" si="81"/>
        <v>5039366</v>
      </c>
      <c r="M324" s="4">
        <f t="shared" si="82"/>
        <v>0</v>
      </c>
      <c r="N324" s="4">
        <f t="shared" si="85"/>
        <v>2057166</v>
      </c>
      <c r="O324" s="4">
        <f t="shared" ref="O324:O387" si="93">K324+M324</f>
        <v>53590</v>
      </c>
      <c r="P324" s="4">
        <f t="shared" si="83"/>
        <v>7096532</v>
      </c>
    </row>
    <row r="325" spans="1:16" x14ac:dyDescent="0.4">
      <c r="A325" s="1">
        <f t="shared" si="86"/>
        <v>27</v>
      </c>
      <c r="B325" s="1">
        <f t="shared" si="87"/>
        <v>11</v>
      </c>
      <c r="C325" s="1" t="str">
        <f t="shared" si="88"/>
        <v>27_11</v>
      </c>
      <c r="D325" s="1">
        <f t="shared" si="89"/>
        <v>3.3333333333333332E-4</v>
      </c>
      <c r="E325" s="1">
        <f t="shared" si="90"/>
        <v>2E-3</v>
      </c>
      <c r="F325" s="1" t="str">
        <f t="shared" si="91"/>
        <v>27年11ヵ月目</v>
      </c>
      <c r="G325" s="4">
        <f t="shared" si="92"/>
        <v>51911</v>
      </c>
      <c r="H325" s="4">
        <f t="shared" ref="H325:H388" si="94">IF(N324=0,
  0,
  IF(OR(B325=$Y$5,B325=$Y$6),
    IF(N324/ROUNDDOWN($Y$4/(2*$V$7),0)&lt;2,
      N324,ROUNDDOWN($Y$4/(2*$V$7),0)
    ),
    0
  )
)</f>
        <v>0</v>
      </c>
      <c r="I325" s="4">
        <f t="shared" ref="I325:I388" si="95">IF($V$8="元利均等返済",
ROUNDDOWN(L324*$D325,0),
ROUNDDOWN(P324*$D325,0)
)</f>
        <v>1679</v>
      </c>
      <c r="J325" s="4">
        <f t="shared" si="84"/>
        <v>0</v>
      </c>
      <c r="K325" s="4">
        <f t="shared" ref="K325:K388" si="96">IF(P324=0,
  0,
  IF($V$8="元利均等返済",
    IF(AND(A325=$V$7,B325=12),G325+I325,ROUND($Y$3*$D325*(1+$D325)^(12*$V$7)/((1+$D325)^(12*$V$7)-1),0)),
    IF(P324/ROUNDDOWN($Y$3/(12*$V$7),0)&lt;2,L324,ROUNDDOWN($Y$3/(12*$V$7),0))+ROUNDDOWN(P324*$D325,0)
  )
)</f>
        <v>53590</v>
      </c>
      <c r="L325" s="4">
        <f t="shared" ref="L325:L388" si="97">L324-G325</f>
        <v>4987455</v>
      </c>
      <c r="M325" s="4">
        <f t="shared" ref="M325:M388" si="98">IF(N324=0,
  0,
  IF(OR(B325=$Y$5,B325=$Y$6),
    IF($V$8="元利均等返済",
      ROUND($Y$4*$E325*(1+$E325)^(2*$V$7)/((1+$E325)^(2*$V$7)-1),0),
      IF(N324/ROUNDDOWN($Y$4/(2*$V$7),0)&lt;2,N324,ROUNDDOWN($Y$4/(2*$V$7),0))
    ),
    0
  )
)</f>
        <v>0</v>
      </c>
      <c r="N325" s="4">
        <f t="shared" si="85"/>
        <v>2057166</v>
      </c>
      <c r="O325" s="4">
        <f t="shared" si="93"/>
        <v>53590</v>
      </c>
      <c r="P325" s="4">
        <f t="shared" ref="P325:P388" si="99">P324-G325-H325</f>
        <v>7044621</v>
      </c>
    </row>
    <row r="326" spans="1:16" x14ac:dyDescent="0.4">
      <c r="A326" s="1">
        <f t="shared" si="86"/>
        <v>27</v>
      </c>
      <c r="B326" s="1">
        <f t="shared" si="87"/>
        <v>12</v>
      </c>
      <c r="C326" s="1" t="str">
        <f t="shared" si="88"/>
        <v>27_12</v>
      </c>
      <c r="D326" s="1">
        <f t="shared" si="89"/>
        <v>3.3333333333333332E-4</v>
      </c>
      <c r="E326" s="1">
        <f t="shared" si="90"/>
        <v>2E-3</v>
      </c>
      <c r="F326" s="1" t="str">
        <f t="shared" si="91"/>
        <v>27年12ヵ月目</v>
      </c>
      <c r="G326" s="4">
        <f t="shared" si="92"/>
        <v>51928</v>
      </c>
      <c r="H326" s="4">
        <f t="shared" si="94"/>
        <v>0</v>
      </c>
      <c r="I326" s="4">
        <f t="shared" si="95"/>
        <v>1662</v>
      </c>
      <c r="J326" s="4">
        <f t="shared" ref="J326:J389" si="100">M326-H326</f>
        <v>0</v>
      </c>
      <c r="K326" s="4">
        <f t="shared" si="96"/>
        <v>53590</v>
      </c>
      <c r="L326" s="4">
        <f t="shared" si="97"/>
        <v>4935527</v>
      </c>
      <c r="M326" s="4">
        <f t="shared" si="98"/>
        <v>0</v>
      </c>
      <c r="N326" s="4">
        <f t="shared" ref="N326:N389" si="101">N325-H326</f>
        <v>2057166</v>
      </c>
      <c r="O326" s="4">
        <f t="shared" si="93"/>
        <v>53590</v>
      </c>
      <c r="P326" s="4">
        <f t="shared" si="99"/>
        <v>6992693</v>
      </c>
    </row>
    <row r="327" spans="1:16" x14ac:dyDescent="0.4">
      <c r="A327" s="1">
        <f t="shared" si="86"/>
        <v>28</v>
      </c>
      <c r="B327" s="1">
        <f t="shared" si="87"/>
        <v>1</v>
      </c>
      <c r="C327" s="1" t="str">
        <f t="shared" si="88"/>
        <v>28_1</v>
      </c>
      <c r="D327" s="1">
        <f t="shared" si="89"/>
        <v>3.3333333333333332E-4</v>
      </c>
      <c r="E327" s="1">
        <f t="shared" si="90"/>
        <v>2E-3</v>
      </c>
      <c r="F327" s="1" t="str">
        <f t="shared" si="91"/>
        <v>28年1ヵ月目</v>
      </c>
      <c r="G327" s="4">
        <f t="shared" si="92"/>
        <v>51945</v>
      </c>
      <c r="H327" s="4">
        <f t="shared" si="94"/>
        <v>0</v>
      </c>
      <c r="I327" s="4">
        <f t="shared" si="95"/>
        <v>1645</v>
      </c>
      <c r="J327" s="4">
        <f t="shared" si="100"/>
        <v>0</v>
      </c>
      <c r="K327" s="4">
        <f t="shared" si="96"/>
        <v>53590</v>
      </c>
      <c r="L327" s="4">
        <f t="shared" si="97"/>
        <v>4883582</v>
      </c>
      <c r="M327" s="4">
        <f t="shared" si="98"/>
        <v>0</v>
      </c>
      <c r="N327" s="4">
        <f t="shared" si="101"/>
        <v>2057166</v>
      </c>
      <c r="O327" s="4">
        <f t="shared" si="93"/>
        <v>53590</v>
      </c>
      <c r="P327" s="4">
        <f t="shared" si="99"/>
        <v>6940748</v>
      </c>
    </row>
    <row r="328" spans="1:16" x14ac:dyDescent="0.4">
      <c r="A328" s="1">
        <f t="shared" si="86"/>
        <v>28</v>
      </c>
      <c r="B328" s="1">
        <f t="shared" si="87"/>
        <v>2</v>
      </c>
      <c r="C328" s="1" t="str">
        <f t="shared" si="88"/>
        <v>28_2</v>
      </c>
      <c r="D328" s="1">
        <f t="shared" si="89"/>
        <v>3.3333333333333332E-4</v>
      </c>
      <c r="E328" s="1">
        <f t="shared" si="90"/>
        <v>2E-3</v>
      </c>
      <c r="F328" s="1" t="str">
        <f t="shared" si="91"/>
        <v>28年2ヵ月目</v>
      </c>
      <c r="G328" s="4">
        <f t="shared" si="92"/>
        <v>51963</v>
      </c>
      <c r="H328" s="4">
        <f t="shared" si="94"/>
        <v>128571</v>
      </c>
      <c r="I328" s="4">
        <f t="shared" si="95"/>
        <v>1627</v>
      </c>
      <c r="J328" s="4">
        <f t="shared" si="100"/>
        <v>9339</v>
      </c>
      <c r="K328" s="4">
        <f t="shared" si="96"/>
        <v>53590</v>
      </c>
      <c r="L328" s="4">
        <f t="shared" si="97"/>
        <v>4831619</v>
      </c>
      <c r="M328" s="4">
        <f t="shared" si="98"/>
        <v>137910</v>
      </c>
      <c r="N328" s="4">
        <f t="shared" si="101"/>
        <v>1928595</v>
      </c>
      <c r="O328" s="4">
        <f t="shared" si="93"/>
        <v>191500</v>
      </c>
      <c r="P328" s="4">
        <f t="shared" si="99"/>
        <v>6760214</v>
      </c>
    </row>
    <row r="329" spans="1:16" x14ac:dyDescent="0.4">
      <c r="A329" s="1">
        <f t="shared" si="86"/>
        <v>28</v>
      </c>
      <c r="B329" s="1">
        <f t="shared" si="87"/>
        <v>3</v>
      </c>
      <c r="C329" s="1" t="str">
        <f t="shared" si="88"/>
        <v>28_3</v>
      </c>
      <c r="D329" s="1">
        <f t="shared" si="89"/>
        <v>3.3333333333333332E-4</v>
      </c>
      <c r="E329" s="1">
        <f t="shared" si="90"/>
        <v>2E-3</v>
      </c>
      <c r="F329" s="1" t="str">
        <f t="shared" si="91"/>
        <v>28年3ヵ月目</v>
      </c>
      <c r="G329" s="4">
        <f t="shared" si="92"/>
        <v>51980</v>
      </c>
      <c r="H329" s="4">
        <f t="shared" si="94"/>
        <v>0</v>
      </c>
      <c r="I329" s="4">
        <f t="shared" si="95"/>
        <v>1610</v>
      </c>
      <c r="J329" s="4">
        <f t="shared" si="100"/>
        <v>0</v>
      </c>
      <c r="K329" s="4">
        <f t="shared" si="96"/>
        <v>53590</v>
      </c>
      <c r="L329" s="4">
        <f t="shared" si="97"/>
        <v>4779639</v>
      </c>
      <c r="M329" s="4">
        <f t="shared" si="98"/>
        <v>0</v>
      </c>
      <c r="N329" s="4">
        <f t="shared" si="101"/>
        <v>1928595</v>
      </c>
      <c r="O329" s="4">
        <f t="shared" si="93"/>
        <v>53590</v>
      </c>
      <c r="P329" s="4">
        <f t="shared" si="99"/>
        <v>6708234</v>
      </c>
    </row>
    <row r="330" spans="1:16" x14ac:dyDescent="0.4">
      <c r="A330" s="1">
        <f t="shared" si="86"/>
        <v>28</v>
      </c>
      <c r="B330" s="1">
        <f t="shared" si="87"/>
        <v>4</v>
      </c>
      <c r="C330" s="1" t="str">
        <f t="shared" si="88"/>
        <v>28_4</v>
      </c>
      <c r="D330" s="1">
        <f t="shared" si="89"/>
        <v>3.3333333333333332E-4</v>
      </c>
      <c r="E330" s="1">
        <f t="shared" si="90"/>
        <v>2E-3</v>
      </c>
      <c r="F330" s="1" t="str">
        <f t="shared" si="91"/>
        <v>28年4ヵ月目</v>
      </c>
      <c r="G330" s="4">
        <f t="shared" si="92"/>
        <v>51997</v>
      </c>
      <c r="H330" s="4">
        <f t="shared" si="94"/>
        <v>0</v>
      </c>
      <c r="I330" s="4">
        <f t="shared" si="95"/>
        <v>1593</v>
      </c>
      <c r="J330" s="4">
        <f t="shared" si="100"/>
        <v>0</v>
      </c>
      <c r="K330" s="4">
        <f t="shared" si="96"/>
        <v>53590</v>
      </c>
      <c r="L330" s="4">
        <f t="shared" si="97"/>
        <v>4727642</v>
      </c>
      <c r="M330" s="4">
        <f t="shared" si="98"/>
        <v>0</v>
      </c>
      <c r="N330" s="4">
        <f t="shared" si="101"/>
        <v>1928595</v>
      </c>
      <c r="O330" s="4">
        <f t="shared" si="93"/>
        <v>53590</v>
      </c>
      <c r="P330" s="4">
        <f t="shared" si="99"/>
        <v>6656237</v>
      </c>
    </row>
    <row r="331" spans="1:16" x14ac:dyDescent="0.4">
      <c r="A331" s="1">
        <f t="shared" si="86"/>
        <v>28</v>
      </c>
      <c r="B331" s="1">
        <f t="shared" si="87"/>
        <v>5</v>
      </c>
      <c r="C331" s="1" t="str">
        <f t="shared" si="88"/>
        <v>28_5</v>
      </c>
      <c r="D331" s="1">
        <f t="shared" si="89"/>
        <v>3.3333333333333332E-4</v>
      </c>
      <c r="E331" s="1">
        <f t="shared" si="90"/>
        <v>2E-3</v>
      </c>
      <c r="F331" s="1" t="str">
        <f t="shared" si="91"/>
        <v>28年5ヵ月目</v>
      </c>
      <c r="G331" s="4">
        <f t="shared" si="92"/>
        <v>52015</v>
      </c>
      <c r="H331" s="4">
        <f t="shared" si="94"/>
        <v>0</v>
      </c>
      <c r="I331" s="4">
        <f t="shared" si="95"/>
        <v>1575</v>
      </c>
      <c r="J331" s="4">
        <f t="shared" si="100"/>
        <v>0</v>
      </c>
      <c r="K331" s="4">
        <f t="shared" si="96"/>
        <v>53590</v>
      </c>
      <c r="L331" s="4">
        <f t="shared" si="97"/>
        <v>4675627</v>
      </c>
      <c r="M331" s="4">
        <f t="shared" si="98"/>
        <v>0</v>
      </c>
      <c r="N331" s="4">
        <f t="shared" si="101"/>
        <v>1928595</v>
      </c>
      <c r="O331" s="4">
        <f t="shared" si="93"/>
        <v>53590</v>
      </c>
      <c r="P331" s="4">
        <f t="shared" si="99"/>
        <v>6604222</v>
      </c>
    </row>
    <row r="332" spans="1:16" x14ac:dyDescent="0.4">
      <c r="A332" s="1">
        <f t="shared" si="86"/>
        <v>28</v>
      </c>
      <c r="B332" s="1">
        <f t="shared" si="87"/>
        <v>6</v>
      </c>
      <c r="C332" s="1" t="str">
        <f t="shared" si="88"/>
        <v>28_6</v>
      </c>
      <c r="D332" s="1">
        <f t="shared" si="89"/>
        <v>3.3333333333333332E-4</v>
      </c>
      <c r="E332" s="1">
        <f t="shared" si="90"/>
        <v>2E-3</v>
      </c>
      <c r="F332" s="1" t="str">
        <f t="shared" si="91"/>
        <v>28年6ヵ月目</v>
      </c>
      <c r="G332" s="4">
        <f t="shared" si="92"/>
        <v>52032</v>
      </c>
      <c r="H332" s="4">
        <f t="shared" si="94"/>
        <v>0</v>
      </c>
      <c r="I332" s="4">
        <f t="shared" si="95"/>
        <v>1558</v>
      </c>
      <c r="J332" s="4">
        <f t="shared" si="100"/>
        <v>0</v>
      </c>
      <c r="K332" s="4">
        <f t="shared" si="96"/>
        <v>53590</v>
      </c>
      <c r="L332" s="4">
        <f t="shared" si="97"/>
        <v>4623595</v>
      </c>
      <c r="M332" s="4">
        <f t="shared" si="98"/>
        <v>0</v>
      </c>
      <c r="N332" s="4">
        <f t="shared" si="101"/>
        <v>1928595</v>
      </c>
      <c r="O332" s="4">
        <f t="shared" si="93"/>
        <v>53590</v>
      </c>
      <c r="P332" s="4">
        <f t="shared" si="99"/>
        <v>6552190</v>
      </c>
    </row>
    <row r="333" spans="1:16" x14ac:dyDescent="0.4">
      <c r="A333" s="1">
        <f t="shared" si="86"/>
        <v>28</v>
      </c>
      <c r="B333" s="1">
        <f t="shared" si="87"/>
        <v>7</v>
      </c>
      <c r="C333" s="1" t="str">
        <f t="shared" si="88"/>
        <v>28_7</v>
      </c>
      <c r="D333" s="1">
        <f t="shared" si="89"/>
        <v>3.3333333333333332E-4</v>
      </c>
      <c r="E333" s="1">
        <f t="shared" si="90"/>
        <v>2E-3</v>
      </c>
      <c r="F333" s="1" t="str">
        <f t="shared" si="91"/>
        <v>28年7ヵ月目</v>
      </c>
      <c r="G333" s="4">
        <f t="shared" si="92"/>
        <v>52049</v>
      </c>
      <c r="H333" s="4">
        <f t="shared" si="94"/>
        <v>0</v>
      </c>
      <c r="I333" s="4">
        <f t="shared" si="95"/>
        <v>1541</v>
      </c>
      <c r="J333" s="4">
        <f t="shared" si="100"/>
        <v>0</v>
      </c>
      <c r="K333" s="4">
        <f t="shared" si="96"/>
        <v>53590</v>
      </c>
      <c r="L333" s="4">
        <f t="shared" si="97"/>
        <v>4571546</v>
      </c>
      <c r="M333" s="4">
        <f t="shared" si="98"/>
        <v>0</v>
      </c>
      <c r="N333" s="4">
        <f t="shared" si="101"/>
        <v>1928595</v>
      </c>
      <c r="O333" s="4">
        <f t="shared" si="93"/>
        <v>53590</v>
      </c>
      <c r="P333" s="4">
        <f t="shared" si="99"/>
        <v>6500141</v>
      </c>
    </row>
    <row r="334" spans="1:16" x14ac:dyDescent="0.4">
      <c r="A334" s="1">
        <f t="shared" si="86"/>
        <v>28</v>
      </c>
      <c r="B334" s="1">
        <f t="shared" si="87"/>
        <v>8</v>
      </c>
      <c r="C334" s="1" t="str">
        <f t="shared" si="88"/>
        <v>28_8</v>
      </c>
      <c r="D334" s="1">
        <f t="shared" si="89"/>
        <v>3.3333333333333332E-4</v>
      </c>
      <c r="E334" s="1">
        <f t="shared" si="90"/>
        <v>2E-3</v>
      </c>
      <c r="F334" s="1" t="str">
        <f t="shared" si="91"/>
        <v>28年8ヵ月目</v>
      </c>
      <c r="G334" s="4">
        <f t="shared" si="92"/>
        <v>52067</v>
      </c>
      <c r="H334" s="4">
        <f t="shared" si="94"/>
        <v>128571</v>
      </c>
      <c r="I334" s="4">
        <f t="shared" si="95"/>
        <v>1523</v>
      </c>
      <c r="J334" s="4">
        <f t="shared" si="100"/>
        <v>9339</v>
      </c>
      <c r="K334" s="4">
        <f t="shared" si="96"/>
        <v>53590</v>
      </c>
      <c r="L334" s="4">
        <f t="shared" si="97"/>
        <v>4519479</v>
      </c>
      <c r="M334" s="4">
        <f t="shared" si="98"/>
        <v>137910</v>
      </c>
      <c r="N334" s="4">
        <f t="shared" si="101"/>
        <v>1800024</v>
      </c>
      <c r="O334" s="4">
        <f t="shared" si="93"/>
        <v>191500</v>
      </c>
      <c r="P334" s="4">
        <f t="shared" si="99"/>
        <v>6319503</v>
      </c>
    </row>
    <row r="335" spans="1:16" x14ac:dyDescent="0.4">
      <c r="A335" s="1">
        <f t="shared" si="86"/>
        <v>28</v>
      </c>
      <c r="B335" s="1">
        <f t="shared" si="87"/>
        <v>9</v>
      </c>
      <c r="C335" s="1" t="str">
        <f t="shared" si="88"/>
        <v>28_9</v>
      </c>
      <c r="D335" s="1">
        <f t="shared" si="89"/>
        <v>3.3333333333333332E-4</v>
      </c>
      <c r="E335" s="1">
        <f t="shared" si="90"/>
        <v>2E-3</v>
      </c>
      <c r="F335" s="1" t="str">
        <f t="shared" si="91"/>
        <v>28年9ヵ月目</v>
      </c>
      <c r="G335" s="4">
        <f t="shared" si="92"/>
        <v>52084</v>
      </c>
      <c r="H335" s="4">
        <f t="shared" si="94"/>
        <v>0</v>
      </c>
      <c r="I335" s="4">
        <f t="shared" si="95"/>
        <v>1506</v>
      </c>
      <c r="J335" s="4">
        <f t="shared" si="100"/>
        <v>0</v>
      </c>
      <c r="K335" s="4">
        <f t="shared" si="96"/>
        <v>53590</v>
      </c>
      <c r="L335" s="4">
        <f t="shared" si="97"/>
        <v>4467395</v>
      </c>
      <c r="M335" s="4">
        <f t="shared" si="98"/>
        <v>0</v>
      </c>
      <c r="N335" s="4">
        <f t="shared" si="101"/>
        <v>1800024</v>
      </c>
      <c r="O335" s="4">
        <f t="shared" si="93"/>
        <v>53590</v>
      </c>
      <c r="P335" s="4">
        <f t="shared" si="99"/>
        <v>6267419</v>
      </c>
    </row>
    <row r="336" spans="1:16" x14ac:dyDescent="0.4">
      <c r="A336" s="1">
        <f t="shared" si="86"/>
        <v>28</v>
      </c>
      <c r="B336" s="1">
        <f t="shared" si="87"/>
        <v>10</v>
      </c>
      <c r="C336" s="1" t="str">
        <f t="shared" si="88"/>
        <v>28_10</v>
      </c>
      <c r="D336" s="1">
        <f t="shared" si="89"/>
        <v>3.3333333333333332E-4</v>
      </c>
      <c r="E336" s="1">
        <f t="shared" si="90"/>
        <v>2E-3</v>
      </c>
      <c r="F336" s="1" t="str">
        <f t="shared" si="91"/>
        <v>28年10ヵ月目</v>
      </c>
      <c r="G336" s="4">
        <f t="shared" si="92"/>
        <v>52101</v>
      </c>
      <c r="H336" s="4">
        <f t="shared" si="94"/>
        <v>0</v>
      </c>
      <c r="I336" s="4">
        <f t="shared" si="95"/>
        <v>1489</v>
      </c>
      <c r="J336" s="4">
        <f t="shared" si="100"/>
        <v>0</v>
      </c>
      <c r="K336" s="4">
        <f t="shared" si="96"/>
        <v>53590</v>
      </c>
      <c r="L336" s="4">
        <f t="shared" si="97"/>
        <v>4415294</v>
      </c>
      <c r="M336" s="4">
        <f t="shared" si="98"/>
        <v>0</v>
      </c>
      <c r="N336" s="4">
        <f t="shared" si="101"/>
        <v>1800024</v>
      </c>
      <c r="O336" s="4">
        <f t="shared" si="93"/>
        <v>53590</v>
      </c>
      <c r="P336" s="4">
        <f t="shared" si="99"/>
        <v>6215318</v>
      </c>
    </row>
    <row r="337" spans="1:16" x14ac:dyDescent="0.4">
      <c r="A337" s="1">
        <f t="shared" si="86"/>
        <v>28</v>
      </c>
      <c r="B337" s="1">
        <f t="shared" si="87"/>
        <v>11</v>
      </c>
      <c r="C337" s="1" t="str">
        <f t="shared" si="88"/>
        <v>28_11</v>
      </c>
      <c r="D337" s="1">
        <f t="shared" si="89"/>
        <v>3.3333333333333332E-4</v>
      </c>
      <c r="E337" s="1">
        <f t="shared" si="90"/>
        <v>2E-3</v>
      </c>
      <c r="F337" s="1" t="str">
        <f t="shared" si="91"/>
        <v>28年11ヵ月目</v>
      </c>
      <c r="G337" s="4">
        <f t="shared" si="92"/>
        <v>52119</v>
      </c>
      <c r="H337" s="4">
        <f t="shared" si="94"/>
        <v>0</v>
      </c>
      <c r="I337" s="4">
        <f t="shared" si="95"/>
        <v>1471</v>
      </c>
      <c r="J337" s="4">
        <f t="shared" si="100"/>
        <v>0</v>
      </c>
      <c r="K337" s="4">
        <f t="shared" si="96"/>
        <v>53590</v>
      </c>
      <c r="L337" s="4">
        <f t="shared" si="97"/>
        <v>4363175</v>
      </c>
      <c r="M337" s="4">
        <f t="shared" si="98"/>
        <v>0</v>
      </c>
      <c r="N337" s="4">
        <f t="shared" si="101"/>
        <v>1800024</v>
      </c>
      <c r="O337" s="4">
        <f t="shared" si="93"/>
        <v>53590</v>
      </c>
      <c r="P337" s="4">
        <f t="shared" si="99"/>
        <v>6163199</v>
      </c>
    </row>
    <row r="338" spans="1:16" x14ac:dyDescent="0.4">
      <c r="A338" s="1">
        <f t="shared" si="86"/>
        <v>28</v>
      </c>
      <c r="B338" s="1">
        <f t="shared" si="87"/>
        <v>12</v>
      </c>
      <c r="C338" s="1" t="str">
        <f t="shared" si="88"/>
        <v>28_12</v>
      </c>
      <c r="D338" s="1">
        <f t="shared" si="89"/>
        <v>3.3333333333333332E-4</v>
      </c>
      <c r="E338" s="1">
        <f t="shared" si="90"/>
        <v>2E-3</v>
      </c>
      <c r="F338" s="1" t="str">
        <f t="shared" si="91"/>
        <v>28年12ヵ月目</v>
      </c>
      <c r="G338" s="4">
        <f t="shared" si="92"/>
        <v>52136</v>
      </c>
      <c r="H338" s="4">
        <f t="shared" si="94"/>
        <v>0</v>
      </c>
      <c r="I338" s="4">
        <f t="shared" si="95"/>
        <v>1454</v>
      </c>
      <c r="J338" s="4">
        <f t="shared" si="100"/>
        <v>0</v>
      </c>
      <c r="K338" s="4">
        <f t="shared" si="96"/>
        <v>53590</v>
      </c>
      <c r="L338" s="4">
        <f t="shared" si="97"/>
        <v>4311039</v>
      </c>
      <c r="M338" s="4">
        <f t="shared" si="98"/>
        <v>0</v>
      </c>
      <c r="N338" s="4">
        <f t="shared" si="101"/>
        <v>1800024</v>
      </c>
      <c r="O338" s="4">
        <f t="shared" si="93"/>
        <v>53590</v>
      </c>
      <c r="P338" s="4">
        <f t="shared" si="99"/>
        <v>6111063</v>
      </c>
    </row>
    <row r="339" spans="1:16" x14ac:dyDescent="0.4">
      <c r="A339" s="1">
        <f t="shared" si="86"/>
        <v>29</v>
      </c>
      <c r="B339" s="1">
        <f t="shared" si="87"/>
        <v>1</v>
      </c>
      <c r="C339" s="1" t="str">
        <f t="shared" si="88"/>
        <v>29_1</v>
      </c>
      <c r="D339" s="1">
        <f t="shared" si="89"/>
        <v>3.3333333333333332E-4</v>
      </c>
      <c r="E339" s="1">
        <f t="shared" si="90"/>
        <v>2E-3</v>
      </c>
      <c r="F339" s="1" t="str">
        <f t="shared" si="91"/>
        <v>29年1ヵ月目</v>
      </c>
      <c r="G339" s="4">
        <f t="shared" si="92"/>
        <v>52153</v>
      </c>
      <c r="H339" s="4">
        <f t="shared" si="94"/>
        <v>0</v>
      </c>
      <c r="I339" s="4">
        <f t="shared" si="95"/>
        <v>1437</v>
      </c>
      <c r="J339" s="4">
        <f t="shared" si="100"/>
        <v>0</v>
      </c>
      <c r="K339" s="4">
        <f t="shared" si="96"/>
        <v>53590</v>
      </c>
      <c r="L339" s="4">
        <f t="shared" si="97"/>
        <v>4258886</v>
      </c>
      <c r="M339" s="4">
        <f t="shared" si="98"/>
        <v>0</v>
      </c>
      <c r="N339" s="4">
        <f t="shared" si="101"/>
        <v>1800024</v>
      </c>
      <c r="O339" s="4">
        <f t="shared" si="93"/>
        <v>53590</v>
      </c>
      <c r="P339" s="4">
        <f t="shared" si="99"/>
        <v>6058910</v>
      </c>
    </row>
    <row r="340" spans="1:16" x14ac:dyDescent="0.4">
      <c r="A340" s="1">
        <f t="shared" si="86"/>
        <v>29</v>
      </c>
      <c r="B340" s="1">
        <f t="shared" si="87"/>
        <v>2</v>
      </c>
      <c r="C340" s="1" t="str">
        <f t="shared" si="88"/>
        <v>29_2</v>
      </c>
      <c r="D340" s="1">
        <f t="shared" si="89"/>
        <v>3.3333333333333332E-4</v>
      </c>
      <c r="E340" s="1">
        <f t="shared" si="90"/>
        <v>2E-3</v>
      </c>
      <c r="F340" s="1" t="str">
        <f t="shared" si="91"/>
        <v>29年2ヵ月目</v>
      </c>
      <c r="G340" s="4">
        <f t="shared" si="92"/>
        <v>52171</v>
      </c>
      <c r="H340" s="4">
        <f t="shared" si="94"/>
        <v>128571</v>
      </c>
      <c r="I340" s="4">
        <f t="shared" si="95"/>
        <v>1419</v>
      </c>
      <c r="J340" s="4">
        <f t="shared" si="100"/>
        <v>9339</v>
      </c>
      <c r="K340" s="4">
        <f t="shared" si="96"/>
        <v>53590</v>
      </c>
      <c r="L340" s="4">
        <f t="shared" si="97"/>
        <v>4206715</v>
      </c>
      <c r="M340" s="4">
        <f t="shared" si="98"/>
        <v>137910</v>
      </c>
      <c r="N340" s="4">
        <f t="shared" si="101"/>
        <v>1671453</v>
      </c>
      <c r="O340" s="4">
        <f t="shared" si="93"/>
        <v>191500</v>
      </c>
      <c r="P340" s="4">
        <f t="shared" si="99"/>
        <v>5878168</v>
      </c>
    </row>
    <row r="341" spans="1:16" x14ac:dyDescent="0.4">
      <c r="A341" s="1">
        <f t="shared" si="86"/>
        <v>29</v>
      </c>
      <c r="B341" s="1">
        <f t="shared" si="87"/>
        <v>3</v>
      </c>
      <c r="C341" s="1" t="str">
        <f t="shared" si="88"/>
        <v>29_3</v>
      </c>
      <c r="D341" s="1">
        <f t="shared" si="89"/>
        <v>3.3333333333333332E-4</v>
      </c>
      <c r="E341" s="1">
        <f t="shared" si="90"/>
        <v>2E-3</v>
      </c>
      <c r="F341" s="1" t="str">
        <f t="shared" si="91"/>
        <v>29年3ヵ月目</v>
      </c>
      <c r="G341" s="4">
        <f t="shared" si="92"/>
        <v>52188</v>
      </c>
      <c r="H341" s="4">
        <f t="shared" si="94"/>
        <v>0</v>
      </c>
      <c r="I341" s="4">
        <f t="shared" si="95"/>
        <v>1402</v>
      </c>
      <c r="J341" s="4">
        <f t="shared" si="100"/>
        <v>0</v>
      </c>
      <c r="K341" s="4">
        <f t="shared" si="96"/>
        <v>53590</v>
      </c>
      <c r="L341" s="4">
        <f t="shared" si="97"/>
        <v>4154527</v>
      </c>
      <c r="M341" s="4">
        <f t="shared" si="98"/>
        <v>0</v>
      </c>
      <c r="N341" s="4">
        <f t="shared" si="101"/>
        <v>1671453</v>
      </c>
      <c r="O341" s="4">
        <f t="shared" si="93"/>
        <v>53590</v>
      </c>
      <c r="P341" s="4">
        <f t="shared" si="99"/>
        <v>5825980</v>
      </c>
    </row>
    <row r="342" spans="1:16" x14ac:dyDescent="0.4">
      <c r="A342" s="1">
        <f t="shared" si="86"/>
        <v>29</v>
      </c>
      <c r="B342" s="1">
        <f t="shared" si="87"/>
        <v>4</v>
      </c>
      <c r="C342" s="1" t="str">
        <f t="shared" si="88"/>
        <v>29_4</v>
      </c>
      <c r="D342" s="1">
        <f t="shared" si="89"/>
        <v>3.3333333333333332E-4</v>
      </c>
      <c r="E342" s="1">
        <f t="shared" si="90"/>
        <v>2E-3</v>
      </c>
      <c r="F342" s="1" t="str">
        <f t="shared" si="91"/>
        <v>29年4ヵ月目</v>
      </c>
      <c r="G342" s="4">
        <f t="shared" si="92"/>
        <v>52206</v>
      </c>
      <c r="H342" s="4">
        <f t="shared" si="94"/>
        <v>0</v>
      </c>
      <c r="I342" s="4">
        <f t="shared" si="95"/>
        <v>1384</v>
      </c>
      <c r="J342" s="4">
        <f t="shared" si="100"/>
        <v>0</v>
      </c>
      <c r="K342" s="4">
        <f t="shared" si="96"/>
        <v>53590</v>
      </c>
      <c r="L342" s="4">
        <f t="shared" si="97"/>
        <v>4102321</v>
      </c>
      <c r="M342" s="4">
        <f t="shared" si="98"/>
        <v>0</v>
      </c>
      <c r="N342" s="4">
        <f t="shared" si="101"/>
        <v>1671453</v>
      </c>
      <c r="O342" s="4">
        <f t="shared" si="93"/>
        <v>53590</v>
      </c>
      <c r="P342" s="4">
        <f t="shared" si="99"/>
        <v>5773774</v>
      </c>
    </row>
    <row r="343" spans="1:16" x14ac:dyDescent="0.4">
      <c r="A343" s="1">
        <f t="shared" si="86"/>
        <v>29</v>
      </c>
      <c r="B343" s="1">
        <f t="shared" si="87"/>
        <v>5</v>
      </c>
      <c r="C343" s="1" t="str">
        <f t="shared" si="88"/>
        <v>29_5</v>
      </c>
      <c r="D343" s="1">
        <f t="shared" si="89"/>
        <v>3.3333333333333332E-4</v>
      </c>
      <c r="E343" s="1">
        <f t="shared" si="90"/>
        <v>2E-3</v>
      </c>
      <c r="F343" s="1" t="str">
        <f t="shared" si="91"/>
        <v>29年5ヵ月目</v>
      </c>
      <c r="G343" s="4">
        <f t="shared" si="92"/>
        <v>52223</v>
      </c>
      <c r="H343" s="4">
        <f t="shared" si="94"/>
        <v>0</v>
      </c>
      <c r="I343" s="4">
        <f t="shared" si="95"/>
        <v>1367</v>
      </c>
      <c r="J343" s="4">
        <f t="shared" si="100"/>
        <v>0</v>
      </c>
      <c r="K343" s="4">
        <f t="shared" si="96"/>
        <v>53590</v>
      </c>
      <c r="L343" s="4">
        <f t="shared" si="97"/>
        <v>4050098</v>
      </c>
      <c r="M343" s="4">
        <f t="shared" si="98"/>
        <v>0</v>
      </c>
      <c r="N343" s="4">
        <f t="shared" si="101"/>
        <v>1671453</v>
      </c>
      <c r="O343" s="4">
        <f t="shared" si="93"/>
        <v>53590</v>
      </c>
      <c r="P343" s="4">
        <f t="shared" si="99"/>
        <v>5721551</v>
      </c>
    </row>
    <row r="344" spans="1:16" x14ac:dyDescent="0.4">
      <c r="A344" s="1">
        <f t="shared" si="86"/>
        <v>29</v>
      </c>
      <c r="B344" s="1">
        <f t="shared" si="87"/>
        <v>6</v>
      </c>
      <c r="C344" s="1" t="str">
        <f t="shared" si="88"/>
        <v>29_6</v>
      </c>
      <c r="D344" s="1">
        <f t="shared" si="89"/>
        <v>3.3333333333333332E-4</v>
      </c>
      <c r="E344" s="1">
        <f t="shared" si="90"/>
        <v>2E-3</v>
      </c>
      <c r="F344" s="1" t="str">
        <f t="shared" si="91"/>
        <v>29年6ヵ月目</v>
      </c>
      <c r="G344" s="4">
        <f t="shared" si="92"/>
        <v>52240</v>
      </c>
      <c r="H344" s="4">
        <f t="shared" si="94"/>
        <v>0</v>
      </c>
      <c r="I344" s="4">
        <f t="shared" si="95"/>
        <v>1350</v>
      </c>
      <c r="J344" s="4">
        <f t="shared" si="100"/>
        <v>0</v>
      </c>
      <c r="K344" s="4">
        <f t="shared" si="96"/>
        <v>53590</v>
      </c>
      <c r="L344" s="4">
        <f t="shared" si="97"/>
        <v>3997858</v>
      </c>
      <c r="M344" s="4">
        <f t="shared" si="98"/>
        <v>0</v>
      </c>
      <c r="N344" s="4">
        <f t="shared" si="101"/>
        <v>1671453</v>
      </c>
      <c r="O344" s="4">
        <f t="shared" si="93"/>
        <v>53590</v>
      </c>
      <c r="P344" s="4">
        <f t="shared" si="99"/>
        <v>5669311</v>
      </c>
    </row>
    <row r="345" spans="1:16" x14ac:dyDescent="0.4">
      <c r="A345" s="1">
        <f t="shared" si="86"/>
        <v>29</v>
      </c>
      <c r="B345" s="1">
        <f t="shared" si="87"/>
        <v>7</v>
      </c>
      <c r="C345" s="1" t="str">
        <f t="shared" si="88"/>
        <v>29_7</v>
      </c>
      <c r="D345" s="1">
        <f t="shared" si="89"/>
        <v>3.3333333333333332E-4</v>
      </c>
      <c r="E345" s="1">
        <f t="shared" si="90"/>
        <v>2E-3</v>
      </c>
      <c r="F345" s="1" t="str">
        <f t="shared" si="91"/>
        <v>29年7ヵ月目</v>
      </c>
      <c r="G345" s="4">
        <f t="shared" si="92"/>
        <v>52258</v>
      </c>
      <c r="H345" s="4">
        <f t="shared" si="94"/>
        <v>0</v>
      </c>
      <c r="I345" s="4">
        <f t="shared" si="95"/>
        <v>1332</v>
      </c>
      <c r="J345" s="4">
        <f t="shared" si="100"/>
        <v>0</v>
      </c>
      <c r="K345" s="4">
        <f t="shared" si="96"/>
        <v>53590</v>
      </c>
      <c r="L345" s="4">
        <f t="shared" si="97"/>
        <v>3945600</v>
      </c>
      <c r="M345" s="4">
        <f t="shared" si="98"/>
        <v>0</v>
      </c>
      <c r="N345" s="4">
        <f t="shared" si="101"/>
        <v>1671453</v>
      </c>
      <c r="O345" s="4">
        <f t="shared" si="93"/>
        <v>53590</v>
      </c>
      <c r="P345" s="4">
        <f t="shared" si="99"/>
        <v>5617053</v>
      </c>
    </row>
    <row r="346" spans="1:16" x14ac:dyDescent="0.4">
      <c r="A346" s="1">
        <f t="shared" si="86"/>
        <v>29</v>
      </c>
      <c r="B346" s="1">
        <f t="shared" si="87"/>
        <v>8</v>
      </c>
      <c r="C346" s="1" t="str">
        <f t="shared" si="88"/>
        <v>29_8</v>
      </c>
      <c r="D346" s="1">
        <f t="shared" si="89"/>
        <v>3.3333333333333332E-4</v>
      </c>
      <c r="E346" s="1">
        <f t="shared" si="90"/>
        <v>2E-3</v>
      </c>
      <c r="F346" s="1" t="str">
        <f t="shared" si="91"/>
        <v>29年8ヵ月目</v>
      </c>
      <c r="G346" s="4">
        <f t="shared" si="92"/>
        <v>52275</v>
      </c>
      <c r="H346" s="4">
        <f t="shared" si="94"/>
        <v>128571</v>
      </c>
      <c r="I346" s="4">
        <f t="shared" si="95"/>
        <v>1315</v>
      </c>
      <c r="J346" s="4">
        <f t="shared" si="100"/>
        <v>9339</v>
      </c>
      <c r="K346" s="4">
        <f t="shared" si="96"/>
        <v>53590</v>
      </c>
      <c r="L346" s="4">
        <f t="shared" si="97"/>
        <v>3893325</v>
      </c>
      <c r="M346" s="4">
        <f t="shared" si="98"/>
        <v>137910</v>
      </c>
      <c r="N346" s="4">
        <f t="shared" si="101"/>
        <v>1542882</v>
      </c>
      <c r="O346" s="4">
        <f t="shared" si="93"/>
        <v>191500</v>
      </c>
      <c r="P346" s="4">
        <f t="shared" si="99"/>
        <v>5436207</v>
      </c>
    </row>
    <row r="347" spans="1:16" x14ac:dyDescent="0.4">
      <c r="A347" s="1">
        <f t="shared" si="86"/>
        <v>29</v>
      </c>
      <c r="B347" s="1">
        <f t="shared" si="87"/>
        <v>9</v>
      </c>
      <c r="C347" s="1" t="str">
        <f t="shared" si="88"/>
        <v>29_9</v>
      </c>
      <c r="D347" s="1">
        <f t="shared" si="89"/>
        <v>3.3333333333333332E-4</v>
      </c>
      <c r="E347" s="1">
        <f t="shared" si="90"/>
        <v>2E-3</v>
      </c>
      <c r="F347" s="1" t="str">
        <f t="shared" si="91"/>
        <v>29年9ヵ月目</v>
      </c>
      <c r="G347" s="4">
        <f t="shared" si="92"/>
        <v>52293</v>
      </c>
      <c r="H347" s="4">
        <f t="shared" si="94"/>
        <v>0</v>
      </c>
      <c r="I347" s="4">
        <f t="shared" si="95"/>
        <v>1297</v>
      </c>
      <c r="J347" s="4">
        <f t="shared" si="100"/>
        <v>0</v>
      </c>
      <c r="K347" s="4">
        <f t="shared" si="96"/>
        <v>53590</v>
      </c>
      <c r="L347" s="4">
        <f t="shared" si="97"/>
        <v>3841032</v>
      </c>
      <c r="M347" s="4">
        <f t="shared" si="98"/>
        <v>0</v>
      </c>
      <c r="N347" s="4">
        <f t="shared" si="101"/>
        <v>1542882</v>
      </c>
      <c r="O347" s="4">
        <f t="shared" si="93"/>
        <v>53590</v>
      </c>
      <c r="P347" s="4">
        <f t="shared" si="99"/>
        <v>5383914</v>
      </c>
    </row>
    <row r="348" spans="1:16" x14ac:dyDescent="0.4">
      <c r="A348" s="1">
        <f t="shared" si="86"/>
        <v>29</v>
      </c>
      <c r="B348" s="1">
        <f t="shared" si="87"/>
        <v>10</v>
      </c>
      <c r="C348" s="1" t="str">
        <f t="shared" si="88"/>
        <v>29_10</v>
      </c>
      <c r="D348" s="1">
        <f t="shared" si="89"/>
        <v>3.3333333333333332E-4</v>
      </c>
      <c r="E348" s="1">
        <f t="shared" si="90"/>
        <v>2E-3</v>
      </c>
      <c r="F348" s="1" t="str">
        <f t="shared" si="91"/>
        <v>29年10ヵ月目</v>
      </c>
      <c r="G348" s="4">
        <f t="shared" si="92"/>
        <v>52310</v>
      </c>
      <c r="H348" s="4">
        <f t="shared" si="94"/>
        <v>0</v>
      </c>
      <c r="I348" s="4">
        <f t="shared" si="95"/>
        <v>1280</v>
      </c>
      <c r="J348" s="4">
        <f t="shared" si="100"/>
        <v>0</v>
      </c>
      <c r="K348" s="4">
        <f t="shared" si="96"/>
        <v>53590</v>
      </c>
      <c r="L348" s="4">
        <f t="shared" si="97"/>
        <v>3788722</v>
      </c>
      <c r="M348" s="4">
        <f t="shared" si="98"/>
        <v>0</v>
      </c>
      <c r="N348" s="4">
        <f t="shared" si="101"/>
        <v>1542882</v>
      </c>
      <c r="O348" s="4">
        <f t="shared" si="93"/>
        <v>53590</v>
      </c>
      <c r="P348" s="4">
        <f t="shared" si="99"/>
        <v>5331604</v>
      </c>
    </row>
    <row r="349" spans="1:16" x14ac:dyDescent="0.4">
      <c r="A349" s="1">
        <f t="shared" si="86"/>
        <v>29</v>
      </c>
      <c r="B349" s="1">
        <f t="shared" si="87"/>
        <v>11</v>
      </c>
      <c r="C349" s="1" t="str">
        <f t="shared" si="88"/>
        <v>29_11</v>
      </c>
      <c r="D349" s="1">
        <f t="shared" si="89"/>
        <v>3.3333333333333332E-4</v>
      </c>
      <c r="E349" s="1">
        <f t="shared" si="90"/>
        <v>2E-3</v>
      </c>
      <c r="F349" s="1" t="str">
        <f t="shared" si="91"/>
        <v>29年11ヵ月目</v>
      </c>
      <c r="G349" s="4">
        <f t="shared" si="92"/>
        <v>52328</v>
      </c>
      <c r="H349" s="4">
        <f t="shared" si="94"/>
        <v>0</v>
      </c>
      <c r="I349" s="4">
        <f t="shared" si="95"/>
        <v>1262</v>
      </c>
      <c r="J349" s="4">
        <f t="shared" si="100"/>
        <v>0</v>
      </c>
      <c r="K349" s="4">
        <f t="shared" si="96"/>
        <v>53590</v>
      </c>
      <c r="L349" s="4">
        <f t="shared" si="97"/>
        <v>3736394</v>
      </c>
      <c r="M349" s="4">
        <f t="shared" si="98"/>
        <v>0</v>
      </c>
      <c r="N349" s="4">
        <f t="shared" si="101"/>
        <v>1542882</v>
      </c>
      <c r="O349" s="4">
        <f t="shared" si="93"/>
        <v>53590</v>
      </c>
      <c r="P349" s="4">
        <f t="shared" si="99"/>
        <v>5279276</v>
      </c>
    </row>
    <row r="350" spans="1:16" x14ac:dyDescent="0.4">
      <c r="A350" s="1">
        <f t="shared" si="86"/>
        <v>29</v>
      </c>
      <c r="B350" s="1">
        <f t="shared" si="87"/>
        <v>12</v>
      </c>
      <c r="C350" s="1" t="str">
        <f t="shared" si="88"/>
        <v>29_12</v>
      </c>
      <c r="D350" s="1">
        <f t="shared" si="89"/>
        <v>3.3333333333333332E-4</v>
      </c>
      <c r="E350" s="1">
        <f t="shared" si="90"/>
        <v>2E-3</v>
      </c>
      <c r="F350" s="1" t="str">
        <f t="shared" si="91"/>
        <v>29年12ヵ月目</v>
      </c>
      <c r="G350" s="4">
        <f t="shared" si="92"/>
        <v>52345</v>
      </c>
      <c r="H350" s="4">
        <f t="shared" si="94"/>
        <v>0</v>
      </c>
      <c r="I350" s="4">
        <f t="shared" si="95"/>
        <v>1245</v>
      </c>
      <c r="J350" s="4">
        <f t="shared" si="100"/>
        <v>0</v>
      </c>
      <c r="K350" s="4">
        <f t="shared" si="96"/>
        <v>53590</v>
      </c>
      <c r="L350" s="4">
        <f t="shared" si="97"/>
        <v>3684049</v>
      </c>
      <c r="M350" s="4">
        <f t="shared" si="98"/>
        <v>0</v>
      </c>
      <c r="N350" s="4">
        <f t="shared" si="101"/>
        <v>1542882</v>
      </c>
      <c r="O350" s="4">
        <f t="shared" si="93"/>
        <v>53590</v>
      </c>
      <c r="P350" s="4">
        <f t="shared" si="99"/>
        <v>5226931</v>
      </c>
    </row>
    <row r="351" spans="1:16" x14ac:dyDescent="0.4">
      <c r="A351" s="1">
        <f t="shared" si="86"/>
        <v>30</v>
      </c>
      <c r="B351" s="1">
        <f t="shared" si="87"/>
        <v>1</v>
      </c>
      <c r="C351" s="1" t="str">
        <f t="shared" si="88"/>
        <v>30_1</v>
      </c>
      <c r="D351" s="1">
        <f t="shared" si="89"/>
        <v>3.3333333333333332E-4</v>
      </c>
      <c r="E351" s="1">
        <f t="shared" si="90"/>
        <v>2E-3</v>
      </c>
      <c r="F351" s="1" t="str">
        <f t="shared" si="91"/>
        <v>30年1ヵ月目</v>
      </c>
      <c r="G351" s="4">
        <f t="shared" si="92"/>
        <v>52362</v>
      </c>
      <c r="H351" s="4">
        <f t="shared" si="94"/>
        <v>0</v>
      </c>
      <c r="I351" s="4">
        <f t="shared" si="95"/>
        <v>1228</v>
      </c>
      <c r="J351" s="4">
        <f t="shared" si="100"/>
        <v>0</v>
      </c>
      <c r="K351" s="4">
        <f t="shared" si="96"/>
        <v>53590</v>
      </c>
      <c r="L351" s="4">
        <f t="shared" si="97"/>
        <v>3631687</v>
      </c>
      <c r="M351" s="4">
        <f t="shared" si="98"/>
        <v>0</v>
      </c>
      <c r="N351" s="4">
        <f t="shared" si="101"/>
        <v>1542882</v>
      </c>
      <c r="O351" s="4">
        <f t="shared" si="93"/>
        <v>53590</v>
      </c>
      <c r="P351" s="4">
        <f t="shared" si="99"/>
        <v>5174569</v>
      </c>
    </row>
    <row r="352" spans="1:16" x14ac:dyDescent="0.4">
      <c r="A352" s="1">
        <f t="shared" si="86"/>
        <v>30</v>
      </c>
      <c r="B352" s="1">
        <f t="shared" si="87"/>
        <v>2</v>
      </c>
      <c r="C352" s="1" t="str">
        <f t="shared" si="88"/>
        <v>30_2</v>
      </c>
      <c r="D352" s="1">
        <f t="shared" si="89"/>
        <v>3.3333333333333332E-4</v>
      </c>
      <c r="E352" s="1">
        <f t="shared" si="90"/>
        <v>2E-3</v>
      </c>
      <c r="F352" s="1" t="str">
        <f t="shared" si="91"/>
        <v>30年2ヵ月目</v>
      </c>
      <c r="G352" s="4">
        <f t="shared" si="92"/>
        <v>52380</v>
      </c>
      <c r="H352" s="4">
        <f t="shared" si="94"/>
        <v>128571</v>
      </c>
      <c r="I352" s="4">
        <f t="shared" si="95"/>
        <v>1210</v>
      </c>
      <c r="J352" s="4">
        <f t="shared" si="100"/>
        <v>9339</v>
      </c>
      <c r="K352" s="4">
        <f t="shared" si="96"/>
        <v>53590</v>
      </c>
      <c r="L352" s="4">
        <f t="shared" si="97"/>
        <v>3579307</v>
      </c>
      <c r="M352" s="4">
        <f t="shared" si="98"/>
        <v>137910</v>
      </c>
      <c r="N352" s="4">
        <f t="shared" si="101"/>
        <v>1414311</v>
      </c>
      <c r="O352" s="4">
        <f t="shared" si="93"/>
        <v>191500</v>
      </c>
      <c r="P352" s="4">
        <f t="shared" si="99"/>
        <v>4993618</v>
      </c>
    </row>
    <row r="353" spans="1:16" x14ac:dyDescent="0.4">
      <c r="A353" s="1">
        <f t="shared" si="86"/>
        <v>30</v>
      </c>
      <c r="B353" s="1">
        <f t="shared" si="87"/>
        <v>3</v>
      </c>
      <c r="C353" s="1" t="str">
        <f t="shared" si="88"/>
        <v>30_3</v>
      </c>
      <c r="D353" s="1">
        <f t="shared" si="89"/>
        <v>3.3333333333333332E-4</v>
      </c>
      <c r="E353" s="1">
        <f t="shared" si="90"/>
        <v>2E-3</v>
      </c>
      <c r="F353" s="1" t="str">
        <f t="shared" si="91"/>
        <v>30年3ヵ月目</v>
      </c>
      <c r="G353" s="4">
        <f t="shared" si="92"/>
        <v>52397</v>
      </c>
      <c r="H353" s="4">
        <f t="shared" si="94"/>
        <v>0</v>
      </c>
      <c r="I353" s="4">
        <f t="shared" si="95"/>
        <v>1193</v>
      </c>
      <c r="J353" s="4">
        <f t="shared" si="100"/>
        <v>0</v>
      </c>
      <c r="K353" s="4">
        <f t="shared" si="96"/>
        <v>53590</v>
      </c>
      <c r="L353" s="4">
        <f t="shared" si="97"/>
        <v>3526910</v>
      </c>
      <c r="M353" s="4">
        <f t="shared" si="98"/>
        <v>0</v>
      </c>
      <c r="N353" s="4">
        <f t="shared" si="101"/>
        <v>1414311</v>
      </c>
      <c r="O353" s="4">
        <f t="shared" si="93"/>
        <v>53590</v>
      </c>
      <c r="P353" s="4">
        <f t="shared" si="99"/>
        <v>4941221</v>
      </c>
    </row>
    <row r="354" spans="1:16" x14ac:dyDescent="0.4">
      <c r="A354" s="1">
        <f t="shared" si="86"/>
        <v>30</v>
      </c>
      <c r="B354" s="1">
        <f t="shared" si="87"/>
        <v>4</v>
      </c>
      <c r="C354" s="1" t="str">
        <f t="shared" si="88"/>
        <v>30_4</v>
      </c>
      <c r="D354" s="1">
        <f t="shared" si="89"/>
        <v>3.3333333333333332E-4</v>
      </c>
      <c r="E354" s="1">
        <f t="shared" si="90"/>
        <v>2E-3</v>
      </c>
      <c r="F354" s="1" t="str">
        <f t="shared" si="91"/>
        <v>30年4ヵ月目</v>
      </c>
      <c r="G354" s="4">
        <f t="shared" si="92"/>
        <v>52415</v>
      </c>
      <c r="H354" s="4">
        <f t="shared" si="94"/>
        <v>0</v>
      </c>
      <c r="I354" s="4">
        <f t="shared" si="95"/>
        <v>1175</v>
      </c>
      <c r="J354" s="4">
        <f t="shared" si="100"/>
        <v>0</v>
      </c>
      <c r="K354" s="4">
        <f t="shared" si="96"/>
        <v>53590</v>
      </c>
      <c r="L354" s="4">
        <f t="shared" si="97"/>
        <v>3474495</v>
      </c>
      <c r="M354" s="4">
        <f t="shared" si="98"/>
        <v>0</v>
      </c>
      <c r="N354" s="4">
        <f t="shared" si="101"/>
        <v>1414311</v>
      </c>
      <c r="O354" s="4">
        <f t="shared" si="93"/>
        <v>53590</v>
      </c>
      <c r="P354" s="4">
        <f t="shared" si="99"/>
        <v>4888806</v>
      </c>
    </row>
    <row r="355" spans="1:16" x14ac:dyDescent="0.4">
      <c r="A355" s="1">
        <f t="shared" si="86"/>
        <v>30</v>
      </c>
      <c r="B355" s="1">
        <f t="shared" si="87"/>
        <v>5</v>
      </c>
      <c r="C355" s="1" t="str">
        <f t="shared" si="88"/>
        <v>30_5</v>
      </c>
      <c r="D355" s="1">
        <f t="shared" si="89"/>
        <v>3.3333333333333332E-4</v>
      </c>
      <c r="E355" s="1">
        <f t="shared" si="90"/>
        <v>2E-3</v>
      </c>
      <c r="F355" s="1" t="str">
        <f t="shared" si="91"/>
        <v>30年5ヵ月目</v>
      </c>
      <c r="G355" s="4">
        <f t="shared" si="92"/>
        <v>52432</v>
      </c>
      <c r="H355" s="4">
        <f t="shared" si="94"/>
        <v>0</v>
      </c>
      <c r="I355" s="4">
        <f t="shared" si="95"/>
        <v>1158</v>
      </c>
      <c r="J355" s="4">
        <f t="shared" si="100"/>
        <v>0</v>
      </c>
      <c r="K355" s="4">
        <f t="shared" si="96"/>
        <v>53590</v>
      </c>
      <c r="L355" s="4">
        <f t="shared" si="97"/>
        <v>3422063</v>
      </c>
      <c r="M355" s="4">
        <f t="shared" si="98"/>
        <v>0</v>
      </c>
      <c r="N355" s="4">
        <f t="shared" si="101"/>
        <v>1414311</v>
      </c>
      <c r="O355" s="4">
        <f t="shared" si="93"/>
        <v>53590</v>
      </c>
      <c r="P355" s="4">
        <f t="shared" si="99"/>
        <v>4836374</v>
      </c>
    </row>
    <row r="356" spans="1:16" x14ac:dyDescent="0.4">
      <c r="A356" s="1">
        <f t="shared" si="86"/>
        <v>30</v>
      </c>
      <c r="B356" s="1">
        <f t="shared" si="87"/>
        <v>6</v>
      </c>
      <c r="C356" s="1" t="str">
        <f t="shared" si="88"/>
        <v>30_6</v>
      </c>
      <c r="D356" s="1">
        <f t="shared" si="89"/>
        <v>3.3333333333333332E-4</v>
      </c>
      <c r="E356" s="1">
        <f t="shared" si="90"/>
        <v>2E-3</v>
      </c>
      <c r="F356" s="1" t="str">
        <f t="shared" si="91"/>
        <v>30年6ヵ月目</v>
      </c>
      <c r="G356" s="4">
        <f t="shared" si="92"/>
        <v>52450</v>
      </c>
      <c r="H356" s="4">
        <f t="shared" si="94"/>
        <v>0</v>
      </c>
      <c r="I356" s="4">
        <f t="shared" si="95"/>
        <v>1140</v>
      </c>
      <c r="J356" s="4">
        <f t="shared" si="100"/>
        <v>0</v>
      </c>
      <c r="K356" s="4">
        <f t="shared" si="96"/>
        <v>53590</v>
      </c>
      <c r="L356" s="4">
        <f t="shared" si="97"/>
        <v>3369613</v>
      </c>
      <c r="M356" s="4">
        <f t="shared" si="98"/>
        <v>0</v>
      </c>
      <c r="N356" s="4">
        <f t="shared" si="101"/>
        <v>1414311</v>
      </c>
      <c r="O356" s="4">
        <f t="shared" si="93"/>
        <v>53590</v>
      </c>
      <c r="P356" s="4">
        <f t="shared" si="99"/>
        <v>4783924</v>
      </c>
    </row>
    <row r="357" spans="1:16" x14ac:dyDescent="0.4">
      <c r="A357" s="1">
        <f t="shared" si="86"/>
        <v>30</v>
      </c>
      <c r="B357" s="1">
        <f t="shared" si="87"/>
        <v>7</v>
      </c>
      <c r="C357" s="1" t="str">
        <f t="shared" si="88"/>
        <v>30_7</v>
      </c>
      <c r="D357" s="1">
        <f t="shared" si="89"/>
        <v>3.3333333333333332E-4</v>
      </c>
      <c r="E357" s="1">
        <f t="shared" si="90"/>
        <v>2E-3</v>
      </c>
      <c r="F357" s="1" t="str">
        <f t="shared" si="91"/>
        <v>30年7ヵ月目</v>
      </c>
      <c r="G357" s="4">
        <f t="shared" si="92"/>
        <v>52467</v>
      </c>
      <c r="H357" s="4">
        <f t="shared" si="94"/>
        <v>0</v>
      </c>
      <c r="I357" s="4">
        <f t="shared" si="95"/>
        <v>1123</v>
      </c>
      <c r="J357" s="4">
        <f t="shared" si="100"/>
        <v>0</v>
      </c>
      <c r="K357" s="4">
        <f t="shared" si="96"/>
        <v>53590</v>
      </c>
      <c r="L357" s="4">
        <f t="shared" si="97"/>
        <v>3317146</v>
      </c>
      <c r="M357" s="4">
        <f t="shared" si="98"/>
        <v>0</v>
      </c>
      <c r="N357" s="4">
        <f t="shared" si="101"/>
        <v>1414311</v>
      </c>
      <c r="O357" s="4">
        <f t="shared" si="93"/>
        <v>53590</v>
      </c>
      <c r="P357" s="4">
        <f t="shared" si="99"/>
        <v>4731457</v>
      </c>
    </row>
    <row r="358" spans="1:16" x14ac:dyDescent="0.4">
      <c r="A358" s="1">
        <f t="shared" si="86"/>
        <v>30</v>
      </c>
      <c r="B358" s="1">
        <f t="shared" si="87"/>
        <v>8</v>
      </c>
      <c r="C358" s="1" t="str">
        <f t="shared" si="88"/>
        <v>30_8</v>
      </c>
      <c r="D358" s="1">
        <f t="shared" si="89"/>
        <v>3.3333333333333332E-4</v>
      </c>
      <c r="E358" s="1">
        <f t="shared" si="90"/>
        <v>2E-3</v>
      </c>
      <c r="F358" s="1" t="str">
        <f t="shared" si="91"/>
        <v>30年8ヵ月目</v>
      </c>
      <c r="G358" s="4">
        <f t="shared" si="92"/>
        <v>52485</v>
      </c>
      <c r="H358" s="4">
        <f t="shared" si="94"/>
        <v>128571</v>
      </c>
      <c r="I358" s="4">
        <f t="shared" si="95"/>
        <v>1105</v>
      </c>
      <c r="J358" s="4">
        <f t="shared" si="100"/>
        <v>9339</v>
      </c>
      <c r="K358" s="4">
        <f t="shared" si="96"/>
        <v>53590</v>
      </c>
      <c r="L358" s="4">
        <f t="shared" si="97"/>
        <v>3264661</v>
      </c>
      <c r="M358" s="4">
        <f t="shared" si="98"/>
        <v>137910</v>
      </c>
      <c r="N358" s="4">
        <f t="shared" si="101"/>
        <v>1285740</v>
      </c>
      <c r="O358" s="4">
        <f t="shared" si="93"/>
        <v>191500</v>
      </c>
      <c r="P358" s="4">
        <f t="shared" si="99"/>
        <v>4550401</v>
      </c>
    </row>
    <row r="359" spans="1:16" x14ac:dyDescent="0.4">
      <c r="A359" s="1">
        <f t="shared" si="86"/>
        <v>30</v>
      </c>
      <c r="B359" s="1">
        <f t="shared" si="87"/>
        <v>9</v>
      </c>
      <c r="C359" s="1" t="str">
        <f t="shared" si="88"/>
        <v>30_9</v>
      </c>
      <c r="D359" s="1">
        <f t="shared" si="89"/>
        <v>3.3333333333333332E-4</v>
      </c>
      <c r="E359" s="1">
        <f t="shared" si="90"/>
        <v>2E-3</v>
      </c>
      <c r="F359" s="1" t="str">
        <f t="shared" si="91"/>
        <v>30年9ヵ月目</v>
      </c>
      <c r="G359" s="4">
        <f t="shared" si="92"/>
        <v>52502</v>
      </c>
      <c r="H359" s="4">
        <f t="shared" si="94"/>
        <v>0</v>
      </c>
      <c r="I359" s="4">
        <f t="shared" si="95"/>
        <v>1088</v>
      </c>
      <c r="J359" s="4">
        <f t="shared" si="100"/>
        <v>0</v>
      </c>
      <c r="K359" s="4">
        <f t="shared" si="96"/>
        <v>53590</v>
      </c>
      <c r="L359" s="4">
        <f t="shared" si="97"/>
        <v>3212159</v>
      </c>
      <c r="M359" s="4">
        <f t="shared" si="98"/>
        <v>0</v>
      </c>
      <c r="N359" s="4">
        <f t="shared" si="101"/>
        <v>1285740</v>
      </c>
      <c r="O359" s="4">
        <f t="shared" si="93"/>
        <v>53590</v>
      </c>
      <c r="P359" s="4">
        <f t="shared" si="99"/>
        <v>4497899</v>
      </c>
    </row>
    <row r="360" spans="1:16" x14ac:dyDescent="0.4">
      <c r="A360" s="1">
        <f t="shared" si="86"/>
        <v>30</v>
      </c>
      <c r="B360" s="1">
        <f t="shared" si="87"/>
        <v>10</v>
      </c>
      <c r="C360" s="1" t="str">
        <f t="shared" si="88"/>
        <v>30_10</v>
      </c>
      <c r="D360" s="1">
        <f t="shared" si="89"/>
        <v>3.3333333333333332E-4</v>
      </c>
      <c r="E360" s="1">
        <f t="shared" si="90"/>
        <v>2E-3</v>
      </c>
      <c r="F360" s="1" t="str">
        <f t="shared" si="91"/>
        <v>30年10ヵ月目</v>
      </c>
      <c r="G360" s="4">
        <f t="shared" si="92"/>
        <v>52520</v>
      </c>
      <c r="H360" s="4">
        <f t="shared" si="94"/>
        <v>0</v>
      </c>
      <c r="I360" s="4">
        <f t="shared" si="95"/>
        <v>1070</v>
      </c>
      <c r="J360" s="4">
        <f t="shared" si="100"/>
        <v>0</v>
      </c>
      <c r="K360" s="4">
        <f t="shared" si="96"/>
        <v>53590</v>
      </c>
      <c r="L360" s="4">
        <f t="shared" si="97"/>
        <v>3159639</v>
      </c>
      <c r="M360" s="4">
        <f t="shared" si="98"/>
        <v>0</v>
      </c>
      <c r="N360" s="4">
        <f t="shared" si="101"/>
        <v>1285740</v>
      </c>
      <c r="O360" s="4">
        <f t="shared" si="93"/>
        <v>53590</v>
      </c>
      <c r="P360" s="4">
        <f t="shared" si="99"/>
        <v>4445379</v>
      </c>
    </row>
    <row r="361" spans="1:16" x14ac:dyDescent="0.4">
      <c r="A361" s="1">
        <f t="shared" si="86"/>
        <v>30</v>
      </c>
      <c r="B361" s="1">
        <f t="shared" si="87"/>
        <v>11</v>
      </c>
      <c r="C361" s="1" t="str">
        <f t="shared" si="88"/>
        <v>30_11</v>
      </c>
      <c r="D361" s="1">
        <f t="shared" si="89"/>
        <v>3.3333333333333332E-4</v>
      </c>
      <c r="E361" s="1">
        <f t="shared" si="90"/>
        <v>2E-3</v>
      </c>
      <c r="F361" s="1" t="str">
        <f t="shared" si="91"/>
        <v>30年11ヵ月目</v>
      </c>
      <c r="G361" s="4">
        <f t="shared" si="92"/>
        <v>52537</v>
      </c>
      <c r="H361" s="4">
        <f t="shared" si="94"/>
        <v>0</v>
      </c>
      <c r="I361" s="4">
        <f t="shared" si="95"/>
        <v>1053</v>
      </c>
      <c r="J361" s="4">
        <f t="shared" si="100"/>
        <v>0</v>
      </c>
      <c r="K361" s="4">
        <f t="shared" si="96"/>
        <v>53590</v>
      </c>
      <c r="L361" s="4">
        <f t="shared" si="97"/>
        <v>3107102</v>
      </c>
      <c r="M361" s="4">
        <f t="shared" si="98"/>
        <v>0</v>
      </c>
      <c r="N361" s="4">
        <f t="shared" si="101"/>
        <v>1285740</v>
      </c>
      <c r="O361" s="4">
        <f t="shared" si="93"/>
        <v>53590</v>
      </c>
      <c r="P361" s="4">
        <f t="shared" si="99"/>
        <v>4392842</v>
      </c>
    </row>
    <row r="362" spans="1:16" x14ac:dyDescent="0.4">
      <c r="A362" s="1">
        <f t="shared" si="86"/>
        <v>30</v>
      </c>
      <c r="B362" s="1">
        <f t="shared" si="87"/>
        <v>12</v>
      </c>
      <c r="C362" s="1" t="str">
        <f t="shared" si="88"/>
        <v>30_12</v>
      </c>
      <c r="D362" s="1">
        <f t="shared" si="89"/>
        <v>3.3333333333333332E-4</v>
      </c>
      <c r="E362" s="1">
        <f t="shared" si="90"/>
        <v>2E-3</v>
      </c>
      <c r="F362" s="1" t="str">
        <f t="shared" si="91"/>
        <v>30年12ヵ月目</v>
      </c>
      <c r="G362" s="4">
        <f t="shared" si="92"/>
        <v>52555</v>
      </c>
      <c r="H362" s="4">
        <f t="shared" si="94"/>
        <v>0</v>
      </c>
      <c r="I362" s="4">
        <f t="shared" si="95"/>
        <v>1035</v>
      </c>
      <c r="J362" s="4">
        <f t="shared" si="100"/>
        <v>0</v>
      </c>
      <c r="K362" s="4">
        <f t="shared" si="96"/>
        <v>53590</v>
      </c>
      <c r="L362" s="4">
        <f t="shared" si="97"/>
        <v>3054547</v>
      </c>
      <c r="M362" s="4">
        <f t="shared" si="98"/>
        <v>0</v>
      </c>
      <c r="N362" s="4">
        <f t="shared" si="101"/>
        <v>1285740</v>
      </c>
      <c r="O362" s="4">
        <f t="shared" si="93"/>
        <v>53590</v>
      </c>
      <c r="P362" s="4">
        <f t="shared" si="99"/>
        <v>4340287</v>
      </c>
    </row>
    <row r="363" spans="1:16" x14ac:dyDescent="0.4">
      <c r="A363" s="1">
        <f t="shared" si="86"/>
        <v>31</v>
      </c>
      <c r="B363" s="1">
        <f t="shared" si="87"/>
        <v>1</v>
      </c>
      <c r="C363" s="1" t="str">
        <f t="shared" si="88"/>
        <v>31_1</v>
      </c>
      <c r="D363" s="1">
        <f t="shared" si="89"/>
        <v>3.3333333333333332E-4</v>
      </c>
      <c r="E363" s="1">
        <f t="shared" si="90"/>
        <v>2E-3</v>
      </c>
      <c r="F363" s="1" t="str">
        <f t="shared" si="91"/>
        <v>31年1ヵ月目</v>
      </c>
      <c r="G363" s="4">
        <f t="shared" si="92"/>
        <v>52572</v>
      </c>
      <c r="H363" s="4">
        <f t="shared" si="94"/>
        <v>0</v>
      </c>
      <c r="I363" s="4">
        <f t="shared" si="95"/>
        <v>1018</v>
      </c>
      <c r="J363" s="4">
        <f t="shared" si="100"/>
        <v>0</v>
      </c>
      <c r="K363" s="4">
        <f t="shared" si="96"/>
        <v>53590</v>
      </c>
      <c r="L363" s="4">
        <f t="shared" si="97"/>
        <v>3001975</v>
      </c>
      <c r="M363" s="4">
        <f t="shared" si="98"/>
        <v>0</v>
      </c>
      <c r="N363" s="4">
        <f t="shared" si="101"/>
        <v>1285740</v>
      </c>
      <c r="O363" s="4">
        <f t="shared" si="93"/>
        <v>53590</v>
      </c>
      <c r="P363" s="4">
        <f t="shared" si="99"/>
        <v>4287715</v>
      </c>
    </row>
    <row r="364" spans="1:16" x14ac:dyDescent="0.4">
      <c r="A364" s="1">
        <f t="shared" si="86"/>
        <v>31</v>
      </c>
      <c r="B364" s="1">
        <f t="shared" si="87"/>
        <v>2</v>
      </c>
      <c r="C364" s="1" t="str">
        <f t="shared" si="88"/>
        <v>31_2</v>
      </c>
      <c r="D364" s="1">
        <f t="shared" si="89"/>
        <v>3.3333333333333332E-4</v>
      </c>
      <c r="E364" s="1">
        <f t="shared" si="90"/>
        <v>2E-3</v>
      </c>
      <c r="F364" s="1" t="str">
        <f t="shared" si="91"/>
        <v>31年2ヵ月目</v>
      </c>
      <c r="G364" s="4">
        <f t="shared" si="92"/>
        <v>52590</v>
      </c>
      <c r="H364" s="4">
        <f t="shared" si="94"/>
        <v>128571</v>
      </c>
      <c r="I364" s="4">
        <f t="shared" si="95"/>
        <v>1000</v>
      </c>
      <c r="J364" s="4">
        <f t="shared" si="100"/>
        <v>9339</v>
      </c>
      <c r="K364" s="4">
        <f t="shared" si="96"/>
        <v>53590</v>
      </c>
      <c r="L364" s="4">
        <f t="shared" si="97"/>
        <v>2949385</v>
      </c>
      <c r="M364" s="4">
        <f t="shared" si="98"/>
        <v>137910</v>
      </c>
      <c r="N364" s="4">
        <f t="shared" si="101"/>
        <v>1157169</v>
      </c>
      <c r="O364" s="4">
        <f t="shared" si="93"/>
        <v>191500</v>
      </c>
      <c r="P364" s="4">
        <f t="shared" si="99"/>
        <v>4106554</v>
      </c>
    </row>
    <row r="365" spans="1:16" x14ac:dyDescent="0.4">
      <c r="A365" s="1">
        <f t="shared" si="86"/>
        <v>31</v>
      </c>
      <c r="B365" s="1">
        <f t="shared" si="87"/>
        <v>3</v>
      </c>
      <c r="C365" s="1" t="str">
        <f t="shared" si="88"/>
        <v>31_3</v>
      </c>
      <c r="D365" s="1">
        <f t="shared" si="89"/>
        <v>3.3333333333333332E-4</v>
      </c>
      <c r="E365" s="1">
        <f t="shared" si="90"/>
        <v>2E-3</v>
      </c>
      <c r="F365" s="1" t="str">
        <f t="shared" si="91"/>
        <v>31年3ヵ月目</v>
      </c>
      <c r="G365" s="4">
        <f t="shared" si="92"/>
        <v>52607</v>
      </c>
      <c r="H365" s="4">
        <f t="shared" si="94"/>
        <v>0</v>
      </c>
      <c r="I365" s="4">
        <f t="shared" si="95"/>
        <v>983</v>
      </c>
      <c r="J365" s="4">
        <f t="shared" si="100"/>
        <v>0</v>
      </c>
      <c r="K365" s="4">
        <f t="shared" si="96"/>
        <v>53590</v>
      </c>
      <c r="L365" s="4">
        <f t="shared" si="97"/>
        <v>2896778</v>
      </c>
      <c r="M365" s="4">
        <f t="shared" si="98"/>
        <v>0</v>
      </c>
      <c r="N365" s="4">
        <f t="shared" si="101"/>
        <v>1157169</v>
      </c>
      <c r="O365" s="4">
        <f t="shared" si="93"/>
        <v>53590</v>
      </c>
      <c r="P365" s="4">
        <f t="shared" si="99"/>
        <v>4053947</v>
      </c>
    </row>
    <row r="366" spans="1:16" x14ac:dyDescent="0.4">
      <c r="A366" s="1">
        <f t="shared" si="86"/>
        <v>31</v>
      </c>
      <c r="B366" s="1">
        <f t="shared" si="87"/>
        <v>4</v>
      </c>
      <c r="C366" s="1" t="str">
        <f t="shared" si="88"/>
        <v>31_4</v>
      </c>
      <c r="D366" s="1">
        <f t="shared" si="89"/>
        <v>3.3333333333333332E-4</v>
      </c>
      <c r="E366" s="1">
        <f t="shared" si="90"/>
        <v>2E-3</v>
      </c>
      <c r="F366" s="1" t="str">
        <f t="shared" si="91"/>
        <v>31年4ヵ月目</v>
      </c>
      <c r="G366" s="4">
        <f t="shared" si="92"/>
        <v>52625</v>
      </c>
      <c r="H366" s="4">
        <f t="shared" si="94"/>
        <v>0</v>
      </c>
      <c r="I366" s="4">
        <f t="shared" si="95"/>
        <v>965</v>
      </c>
      <c r="J366" s="4">
        <f t="shared" si="100"/>
        <v>0</v>
      </c>
      <c r="K366" s="4">
        <f t="shared" si="96"/>
        <v>53590</v>
      </c>
      <c r="L366" s="4">
        <f t="shared" si="97"/>
        <v>2844153</v>
      </c>
      <c r="M366" s="4">
        <f t="shared" si="98"/>
        <v>0</v>
      </c>
      <c r="N366" s="4">
        <f t="shared" si="101"/>
        <v>1157169</v>
      </c>
      <c r="O366" s="4">
        <f t="shared" si="93"/>
        <v>53590</v>
      </c>
      <c r="P366" s="4">
        <f t="shared" si="99"/>
        <v>4001322</v>
      </c>
    </row>
    <row r="367" spans="1:16" x14ac:dyDescent="0.4">
      <c r="A367" s="1">
        <f t="shared" si="86"/>
        <v>31</v>
      </c>
      <c r="B367" s="1">
        <f t="shared" si="87"/>
        <v>5</v>
      </c>
      <c r="C367" s="1" t="str">
        <f t="shared" si="88"/>
        <v>31_5</v>
      </c>
      <c r="D367" s="1">
        <f t="shared" si="89"/>
        <v>3.3333333333333332E-4</v>
      </c>
      <c r="E367" s="1">
        <f t="shared" si="90"/>
        <v>2E-3</v>
      </c>
      <c r="F367" s="1" t="str">
        <f t="shared" si="91"/>
        <v>31年5ヵ月目</v>
      </c>
      <c r="G367" s="4">
        <f t="shared" si="92"/>
        <v>52642</v>
      </c>
      <c r="H367" s="4">
        <f t="shared" si="94"/>
        <v>0</v>
      </c>
      <c r="I367" s="4">
        <f t="shared" si="95"/>
        <v>948</v>
      </c>
      <c r="J367" s="4">
        <f t="shared" si="100"/>
        <v>0</v>
      </c>
      <c r="K367" s="4">
        <f t="shared" si="96"/>
        <v>53590</v>
      </c>
      <c r="L367" s="4">
        <f t="shared" si="97"/>
        <v>2791511</v>
      </c>
      <c r="M367" s="4">
        <f t="shared" si="98"/>
        <v>0</v>
      </c>
      <c r="N367" s="4">
        <f t="shared" si="101"/>
        <v>1157169</v>
      </c>
      <c r="O367" s="4">
        <f t="shared" si="93"/>
        <v>53590</v>
      </c>
      <c r="P367" s="4">
        <f t="shared" si="99"/>
        <v>3948680</v>
      </c>
    </row>
    <row r="368" spans="1:16" x14ac:dyDescent="0.4">
      <c r="A368" s="1">
        <f t="shared" si="86"/>
        <v>31</v>
      </c>
      <c r="B368" s="1">
        <f t="shared" si="87"/>
        <v>6</v>
      </c>
      <c r="C368" s="1" t="str">
        <f t="shared" si="88"/>
        <v>31_6</v>
      </c>
      <c r="D368" s="1">
        <f t="shared" si="89"/>
        <v>3.3333333333333332E-4</v>
      </c>
      <c r="E368" s="1">
        <f t="shared" si="90"/>
        <v>2E-3</v>
      </c>
      <c r="F368" s="1" t="str">
        <f t="shared" si="91"/>
        <v>31年6ヵ月目</v>
      </c>
      <c r="G368" s="4">
        <f t="shared" si="92"/>
        <v>52660</v>
      </c>
      <c r="H368" s="4">
        <f t="shared" si="94"/>
        <v>0</v>
      </c>
      <c r="I368" s="4">
        <f t="shared" si="95"/>
        <v>930</v>
      </c>
      <c r="J368" s="4">
        <f t="shared" si="100"/>
        <v>0</v>
      </c>
      <c r="K368" s="4">
        <f t="shared" si="96"/>
        <v>53590</v>
      </c>
      <c r="L368" s="4">
        <f t="shared" si="97"/>
        <v>2738851</v>
      </c>
      <c r="M368" s="4">
        <f t="shared" si="98"/>
        <v>0</v>
      </c>
      <c r="N368" s="4">
        <f t="shared" si="101"/>
        <v>1157169</v>
      </c>
      <c r="O368" s="4">
        <f t="shared" si="93"/>
        <v>53590</v>
      </c>
      <c r="P368" s="4">
        <f t="shared" si="99"/>
        <v>3896020</v>
      </c>
    </row>
    <row r="369" spans="1:16" x14ac:dyDescent="0.4">
      <c r="A369" s="1">
        <f t="shared" si="86"/>
        <v>31</v>
      </c>
      <c r="B369" s="1">
        <f t="shared" si="87"/>
        <v>7</v>
      </c>
      <c r="C369" s="1" t="str">
        <f t="shared" si="88"/>
        <v>31_7</v>
      </c>
      <c r="D369" s="1">
        <f t="shared" si="89"/>
        <v>3.3333333333333332E-4</v>
      </c>
      <c r="E369" s="1">
        <f t="shared" si="90"/>
        <v>2E-3</v>
      </c>
      <c r="F369" s="1" t="str">
        <f t="shared" si="91"/>
        <v>31年7ヵ月目</v>
      </c>
      <c r="G369" s="4">
        <f t="shared" si="92"/>
        <v>52678</v>
      </c>
      <c r="H369" s="4">
        <f t="shared" si="94"/>
        <v>0</v>
      </c>
      <c r="I369" s="4">
        <f t="shared" si="95"/>
        <v>912</v>
      </c>
      <c r="J369" s="4">
        <f t="shared" si="100"/>
        <v>0</v>
      </c>
      <c r="K369" s="4">
        <f t="shared" si="96"/>
        <v>53590</v>
      </c>
      <c r="L369" s="4">
        <f t="shared" si="97"/>
        <v>2686173</v>
      </c>
      <c r="M369" s="4">
        <f t="shared" si="98"/>
        <v>0</v>
      </c>
      <c r="N369" s="4">
        <f t="shared" si="101"/>
        <v>1157169</v>
      </c>
      <c r="O369" s="4">
        <f t="shared" si="93"/>
        <v>53590</v>
      </c>
      <c r="P369" s="4">
        <f t="shared" si="99"/>
        <v>3843342</v>
      </c>
    </row>
    <row r="370" spans="1:16" x14ac:dyDescent="0.4">
      <c r="A370" s="1">
        <f t="shared" si="86"/>
        <v>31</v>
      </c>
      <c r="B370" s="1">
        <f t="shared" si="87"/>
        <v>8</v>
      </c>
      <c r="C370" s="1" t="str">
        <f t="shared" si="88"/>
        <v>31_8</v>
      </c>
      <c r="D370" s="1">
        <f t="shared" si="89"/>
        <v>3.3333333333333332E-4</v>
      </c>
      <c r="E370" s="1">
        <f t="shared" si="90"/>
        <v>2E-3</v>
      </c>
      <c r="F370" s="1" t="str">
        <f t="shared" si="91"/>
        <v>31年8ヵ月目</v>
      </c>
      <c r="G370" s="4">
        <f t="shared" si="92"/>
        <v>52695</v>
      </c>
      <c r="H370" s="4">
        <f t="shared" si="94"/>
        <v>128571</v>
      </c>
      <c r="I370" s="4">
        <f t="shared" si="95"/>
        <v>895</v>
      </c>
      <c r="J370" s="4">
        <f t="shared" si="100"/>
        <v>9339</v>
      </c>
      <c r="K370" s="4">
        <f t="shared" si="96"/>
        <v>53590</v>
      </c>
      <c r="L370" s="4">
        <f t="shared" si="97"/>
        <v>2633478</v>
      </c>
      <c r="M370" s="4">
        <f t="shared" si="98"/>
        <v>137910</v>
      </c>
      <c r="N370" s="4">
        <f t="shared" si="101"/>
        <v>1028598</v>
      </c>
      <c r="O370" s="4">
        <f t="shared" si="93"/>
        <v>191500</v>
      </c>
      <c r="P370" s="4">
        <f t="shared" si="99"/>
        <v>3662076</v>
      </c>
    </row>
    <row r="371" spans="1:16" x14ac:dyDescent="0.4">
      <c r="A371" s="1">
        <f t="shared" si="86"/>
        <v>31</v>
      </c>
      <c r="B371" s="1">
        <f t="shared" si="87"/>
        <v>9</v>
      </c>
      <c r="C371" s="1" t="str">
        <f t="shared" si="88"/>
        <v>31_9</v>
      </c>
      <c r="D371" s="1">
        <f t="shared" si="89"/>
        <v>3.3333333333333332E-4</v>
      </c>
      <c r="E371" s="1">
        <f t="shared" si="90"/>
        <v>2E-3</v>
      </c>
      <c r="F371" s="1" t="str">
        <f t="shared" si="91"/>
        <v>31年9ヵ月目</v>
      </c>
      <c r="G371" s="4">
        <f t="shared" si="92"/>
        <v>52713</v>
      </c>
      <c r="H371" s="4">
        <f t="shared" si="94"/>
        <v>0</v>
      </c>
      <c r="I371" s="4">
        <f t="shared" si="95"/>
        <v>877</v>
      </c>
      <c r="J371" s="4">
        <f t="shared" si="100"/>
        <v>0</v>
      </c>
      <c r="K371" s="4">
        <f t="shared" si="96"/>
        <v>53590</v>
      </c>
      <c r="L371" s="4">
        <f t="shared" si="97"/>
        <v>2580765</v>
      </c>
      <c r="M371" s="4">
        <f t="shared" si="98"/>
        <v>0</v>
      </c>
      <c r="N371" s="4">
        <f t="shared" si="101"/>
        <v>1028598</v>
      </c>
      <c r="O371" s="4">
        <f t="shared" si="93"/>
        <v>53590</v>
      </c>
      <c r="P371" s="4">
        <f t="shared" si="99"/>
        <v>3609363</v>
      </c>
    </row>
    <row r="372" spans="1:16" x14ac:dyDescent="0.4">
      <c r="A372" s="1">
        <f t="shared" si="86"/>
        <v>31</v>
      </c>
      <c r="B372" s="1">
        <f t="shared" si="87"/>
        <v>10</v>
      </c>
      <c r="C372" s="1" t="str">
        <f t="shared" si="88"/>
        <v>31_10</v>
      </c>
      <c r="D372" s="1">
        <f t="shared" si="89"/>
        <v>3.3333333333333332E-4</v>
      </c>
      <c r="E372" s="1">
        <f t="shared" si="90"/>
        <v>2E-3</v>
      </c>
      <c r="F372" s="1" t="str">
        <f t="shared" si="91"/>
        <v>31年10ヵ月目</v>
      </c>
      <c r="G372" s="4">
        <f t="shared" si="92"/>
        <v>52730</v>
      </c>
      <c r="H372" s="4">
        <f t="shared" si="94"/>
        <v>0</v>
      </c>
      <c r="I372" s="4">
        <f t="shared" si="95"/>
        <v>860</v>
      </c>
      <c r="J372" s="4">
        <f t="shared" si="100"/>
        <v>0</v>
      </c>
      <c r="K372" s="4">
        <f t="shared" si="96"/>
        <v>53590</v>
      </c>
      <c r="L372" s="4">
        <f t="shared" si="97"/>
        <v>2528035</v>
      </c>
      <c r="M372" s="4">
        <f t="shared" si="98"/>
        <v>0</v>
      </c>
      <c r="N372" s="4">
        <f t="shared" si="101"/>
        <v>1028598</v>
      </c>
      <c r="O372" s="4">
        <f t="shared" si="93"/>
        <v>53590</v>
      </c>
      <c r="P372" s="4">
        <f t="shared" si="99"/>
        <v>3556633</v>
      </c>
    </row>
    <row r="373" spans="1:16" x14ac:dyDescent="0.4">
      <c r="A373" s="1">
        <f t="shared" si="86"/>
        <v>31</v>
      </c>
      <c r="B373" s="1">
        <f t="shared" si="87"/>
        <v>11</v>
      </c>
      <c r="C373" s="1" t="str">
        <f t="shared" si="88"/>
        <v>31_11</v>
      </c>
      <c r="D373" s="1">
        <f t="shared" si="89"/>
        <v>3.3333333333333332E-4</v>
      </c>
      <c r="E373" s="1">
        <f t="shared" si="90"/>
        <v>2E-3</v>
      </c>
      <c r="F373" s="1" t="str">
        <f t="shared" si="91"/>
        <v>31年11ヵ月目</v>
      </c>
      <c r="G373" s="4">
        <f t="shared" si="92"/>
        <v>52748</v>
      </c>
      <c r="H373" s="4">
        <f t="shared" si="94"/>
        <v>0</v>
      </c>
      <c r="I373" s="4">
        <f t="shared" si="95"/>
        <v>842</v>
      </c>
      <c r="J373" s="4">
        <f t="shared" si="100"/>
        <v>0</v>
      </c>
      <c r="K373" s="4">
        <f t="shared" si="96"/>
        <v>53590</v>
      </c>
      <c r="L373" s="4">
        <f t="shared" si="97"/>
        <v>2475287</v>
      </c>
      <c r="M373" s="4">
        <f t="shared" si="98"/>
        <v>0</v>
      </c>
      <c r="N373" s="4">
        <f t="shared" si="101"/>
        <v>1028598</v>
      </c>
      <c r="O373" s="4">
        <f t="shared" si="93"/>
        <v>53590</v>
      </c>
      <c r="P373" s="4">
        <f t="shared" si="99"/>
        <v>3503885</v>
      </c>
    </row>
    <row r="374" spans="1:16" x14ac:dyDescent="0.4">
      <c r="A374" s="1">
        <f t="shared" si="86"/>
        <v>31</v>
      </c>
      <c r="B374" s="1">
        <f t="shared" si="87"/>
        <v>12</v>
      </c>
      <c r="C374" s="1" t="str">
        <f t="shared" si="88"/>
        <v>31_12</v>
      </c>
      <c r="D374" s="1">
        <f t="shared" si="89"/>
        <v>3.3333333333333332E-4</v>
      </c>
      <c r="E374" s="1">
        <f t="shared" si="90"/>
        <v>2E-3</v>
      </c>
      <c r="F374" s="1" t="str">
        <f t="shared" si="91"/>
        <v>31年12ヵ月目</v>
      </c>
      <c r="G374" s="4">
        <f t="shared" si="92"/>
        <v>52765</v>
      </c>
      <c r="H374" s="4">
        <f t="shared" si="94"/>
        <v>0</v>
      </c>
      <c r="I374" s="4">
        <f t="shared" si="95"/>
        <v>825</v>
      </c>
      <c r="J374" s="4">
        <f t="shared" si="100"/>
        <v>0</v>
      </c>
      <c r="K374" s="4">
        <f t="shared" si="96"/>
        <v>53590</v>
      </c>
      <c r="L374" s="4">
        <f t="shared" si="97"/>
        <v>2422522</v>
      </c>
      <c r="M374" s="4">
        <f t="shared" si="98"/>
        <v>0</v>
      </c>
      <c r="N374" s="4">
        <f t="shared" si="101"/>
        <v>1028598</v>
      </c>
      <c r="O374" s="4">
        <f t="shared" si="93"/>
        <v>53590</v>
      </c>
      <c r="P374" s="4">
        <f t="shared" si="99"/>
        <v>3451120</v>
      </c>
    </row>
    <row r="375" spans="1:16" x14ac:dyDescent="0.4">
      <c r="A375" s="1">
        <f t="shared" si="86"/>
        <v>32</v>
      </c>
      <c r="B375" s="1">
        <f t="shared" si="87"/>
        <v>1</v>
      </c>
      <c r="C375" s="1" t="str">
        <f t="shared" si="88"/>
        <v>32_1</v>
      </c>
      <c r="D375" s="1">
        <f t="shared" si="89"/>
        <v>3.3333333333333332E-4</v>
      </c>
      <c r="E375" s="1">
        <f t="shared" si="90"/>
        <v>2E-3</v>
      </c>
      <c r="F375" s="1" t="str">
        <f t="shared" si="91"/>
        <v>32年1ヵ月目</v>
      </c>
      <c r="G375" s="4">
        <f t="shared" si="92"/>
        <v>52783</v>
      </c>
      <c r="H375" s="4">
        <f t="shared" si="94"/>
        <v>0</v>
      </c>
      <c r="I375" s="4">
        <f t="shared" si="95"/>
        <v>807</v>
      </c>
      <c r="J375" s="4">
        <f t="shared" si="100"/>
        <v>0</v>
      </c>
      <c r="K375" s="4">
        <f t="shared" si="96"/>
        <v>53590</v>
      </c>
      <c r="L375" s="4">
        <f t="shared" si="97"/>
        <v>2369739</v>
      </c>
      <c r="M375" s="4">
        <f t="shared" si="98"/>
        <v>0</v>
      </c>
      <c r="N375" s="4">
        <f t="shared" si="101"/>
        <v>1028598</v>
      </c>
      <c r="O375" s="4">
        <f t="shared" si="93"/>
        <v>53590</v>
      </c>
      <c r="P375" s="4">
        <f t="shared" si="99"/>
        <v>3398337</v>
      </c>
    </row>
    <row r="376" spans="1:16" x14ac:dyDescent="0.4">
      <c r="A376" s="1">
        <f t="shared" si="86"/>
        <v>32</v>
      </c>
      <c r="B376" s="1">
        <f t="shared" si="87"/>
        <v>2</v>
      </c>
      <c r="C376" s="1" t="str">
        <f t="shared" si="88"/>
        <v>32_2</v>
      </c>
      <c r="D376" s="1">
        <f t="shared" si="89"/>
        <v>3.3333333333333332E-4</v>
      </c>
      <c r="E376" s="1">
        <f t="shared" si="90"/>
        <v>2E-3</v>
      </c>
      <c r="F376" s="1" t="str">
        <f t="shared" si="91"/>
        <v>32年2ヵ月目</v>
      </c>
      <c r="G376" s="4">
        <f t="shared" si="92"/>
        <v>52801</v>
      </c>
      <c r="H376" s="4">
        <f t="shared" si="94"/>
        <v>128571</v>
      </c>
      <c r="I376" s="4">
        <f t="shared" si="95"/>
        <v>789</v>
      </c>
      <c r="J376" s="4">
        <f t="shared" si="100"/>
        <v>9339</v>
      </c>
      <c r="K376" s="4">
        <f t="shared" si="96"/>
        <v>53590</v>
      </c>
      <c r="L376" s="4">
        <f t="shared" si="97"/>
        <v>2316938</v>
      </c>
      <c r="M376" s="4">
        <f t="shared" si="98"/>
        <v>137910</v>
      </c>
      <c r="N376" s="4">
        <f t="shared" si="101"/>
        <v>900027</v>
      </c>
      <c r="O376" s="4">
        <f t="shared" si="93"/>
        <v>191500</v>
      </c>
      <c r="P376" s="4">
        <f t="shared" si="99"/>
        <v>3216965</v>
      </c>
    </row>
    <row r="377" spans="1:16" x14ac:dyDescent="0.4">
      <c r="A377" s="1">
        <f t="shared" si="86"/>
        <v>32</v>
      </c>
      <c r="B377" s="1">
        <f t="shared" si="87"/>
        <v>3</v>
      </c>
      <c r="C377" s="1" t="str">
        <f t="shared" si="88"/>
        <v>32_3</v>
      </c>
      <c r="D377" s="1">
        <f t="shared" si="89"/>
        <v>3.3333333333333332E-4</v>
      </c>
      <c r="E377" s="1">
        <f t="shared" si="90"/>
        <v>2E-3</v>
      </c>
      <c r="F377" s="1" t="str">
        <f t="shared" si="91"/>
        <v>32年3ヵ月目</v>
      </c>
      <c r="G377" s="4">
        <f t="shared" si="92"/>
        <v>52818</v>
      </c>
      <c r="H377" s="4">
        <f t="shared" si="94"/>
        <v>0</v>
      </c>
      <c r="I377" s="4">
        <f t="shared" si="95"/>
        <v>772</v>
      </c>
      <c r="J377" s="4">
        <f t="shared" si="100"/>
        <v>0</v>
      </c>
      <c r="K377" s="4">
        <f t="shared" si="96"/>
        <v>53590</v>
      </c>
      <c r="L377" s="4">
        <f t="shared" si="97"/>
        <v>2264120</v>
      </c>
      <c r="M377" s="4">
        <f t="shared" si="98"/>
        <v>0</v>
      </c>
      <c r="N377" s="4">
        <f t="shared" si="101"/>
        <v>900027</v>
      </c>
      <c r="O377" s="4">
        <f t="shared" si="93"/>
        <v>53590</v>
      </c>
      <c r="P377" s="4">
        <f t="shared" si="99"/>
        <v>3164147</v>
      </c>
    </row>
    <row r="378" spans="1:16" x14ac:dyDescent="0.4">
      <c r="A378" s="1">
        <f t="shared" si="86"/>
        <v>32</v>
      </c>
      <c r="B378" s="1">
        <f t="shared" si="87"/>
        <v>4</v>
      </c>
      <c r="C378" s="1" t="str">
        <f t="shared" si="88"/>
        <v>32_4</v>
      </c>
      <c r="D378" s="1">
        <f t="shared" si="89"/>
        <v>3.3333333333333332E-4</v>
      </c>
      <c r="E378" s="1">
        <f t="shared" si="90"/>
        <v>2E-3</v>
      </c>
      <c r="F378" s="1" t="str">
        <f t="shared" si="91"/>
        <v>32年4ヵ月目</v>
      </c>
      <c r="G378" s="4">
        <f t="shared" si="92"/>
        <v>52836</v>
      </c>
      <c r="H378" s="4">
        <f t="shared" si="94"/>
        <v>0</v>
      </c>
      <c r="I378" s="4">
        <f t="shared" si="95"/>
        <v>754</v>
      </c>
      <c r="J378" s="4">
        <f t="shared" si="100"/>
        <v>0</v>
      </c>
      <c r="K378" s="4">
        <f t="shared" si="96"/>
        <v>53590</v>
      </c>
      <c r="L378" s="4">
        <f t="shared" si="97"/>
        <v>2211284</v>
      </c>
      <c r="M378" s="4">
        <f t="shared" si="98"/>
        <v>0</v>
      </c>
      <c r="N378" s="4">
        <f t="shared" si="101"/>
        <v>900027</v>
      </c>
      <c r="O378" s="4">
        <f t="shared" si="93"/>
        <v>53590</v>
      </c>
      <c r="P378" s="4">
        <f t="shared" si="99"/>
        <v>3111311</v>
      </c>
    </row>
    <row r="379" spans="1:16" x14ac:dyDescent="0.4">
      <c r="A379" s="1">
        <f t="shared" ref="A379:A422" si="102">IF(B378=12,A378+1,A378)</f>
        <v>32</v>
      </c>
      <c r="B379" s="1">
        <f t="shared" ref="B379:B422" si="103">IF(B378=12,1,B378+1)</f>
        <v>5</v>
      </c>
      <c r="C379" s="1" t="str">
        <f t="shared" si="88"/>
        <v>32_5</v>
      </c>
      <c r="D379" s="1">
        <f t="shared" si="89"/>
        <v>3.3333333333333332E-4</v>
      </c>
      <c r="E379" s="1">
        <f t="shared" si="90"/>
        <v>2E-3</v>
      </c>
      <c r="F379" s="1" t="str">
        <f t="shared" si="91"/>
        <v>32年5ヵ月目</v>
      </c>
      <c r="G379" s="4">
        <f t="shared" si="92"/>
        <v>52853</v>
      </c>
      <c r="H379" s="4">
        <f t="shared" si="94"/>
        <v>0</v>
      </c>
      <c r="I379" s="4">
        <f t="shared" si="95"/>
        <v>737</v>
      </c>
      <c r="J379" s="4">
        <f t="shared" si="100"/>
        <v>0</v>
      </c>
      <c r="K379" s="4">
        <f t="shared" si="96"/>
        <v>53590</v>
      </c>
      <c r="L379" s="4">
        <f t="shared" si="97"/>
        <v>2158431</v>
      </c>
      <c r="M379" s="4">
        <f t="shared" si="98"/>
        <v>0</v>
      </c>
      <c r="N379" s="4">
        <f t="shared" si="101"/>
        <v>900027</v>
      </c>
      <c r="O379" s="4">
        <f t="shared" si="93"/>
        <v>53590</v>
      </c>
      <c r="P379" s="4">
        <f t="shared" si="99"/>
        <v>3058458</v>
      </c>
    </row>
    <row r="380" spans="1:16" x14ac:dyDescent="0.4">
      <c r="A380" s="1">
        <f t="shared" si="102"/>
        <v>32</v>
      </c>
      <c r="B380" s="1">
        <f t="shared" si="103"/>
        <v>6</v>
      </c>
      <c r="C380" s="1" t="str">
        <f t="shared" si="88"/>
        <v>32_6</v>
      </c>
      <c r="D380" s="1">
        <f t="shared" si="89"/>
        <v>3.3333333333333332E-4</v>
      </c>
      <c r="E380" s="1">
        <f t="shared" si="90"/>
        <v>2E-3</v>
      </c>
      <c r="F380" s="1" t="str">
        <f t="shared" si="91"/>
        <v>32年6ヵ月目</v>
      </c>
      <c r="G380" s="4">
        <f t="shared" si="92"/>
        <v>52871</v>
      </c>
      <c r="H380" s="4">
        <f t="shared" si="94"/>
        <v>0</v>
      </c>
      <c r="I380" s="4">
        <f t="shared" si="95"/>
        <v>719</v>
      </c>
      <c r="J380" s="4">
        <f t="shared" si="100"/>
        <v>0</v>
      </c>
      <c r="K380" s="4">
        <f t="shared" si="96"/>
        <v>53590</v>
      </c>
      <c r="L380" s="4">
        <f t="shared" si="97"/>
        <v>2105560</v>
      </c>
      <c r="M380" s="4">
        <f t="shared" si="98"/>
        <v>0</v>
      </c>
      <c r="N380" s="4">
        <f t="shared" si="101"/>
        <v>900027</v>
      </c>
      <c r="O380" s="4">
        <f t="shared" si="93"/>
        <v>53590</v>
      </c>
      <c r="P380" s="4">
        <f t="shared" si="99"/>
        <v>3005587</v>
      </c>
    </row>
    <row r="381" spans="1:16" x14ac:dyDescent="0.4">
      <c r="A381" s="1">
        <f t="shared" si="102"/>
        <v>32</v>
      </c>
      <c r="B381" s="1">
        <f t="shared" si="103"/>
        <v>7</v>
      </c>
      <c r="C381" s="1" t="str">
        <f t="shared" si="88"/>
        <v>32_7</v>
      </c>
      <c r="D381" s="1">
        <f t="shared" si="89"/>
        <v>3.3333333333333332E-4</v>
      </c>
      <c r="E381" s="1">
        <f t="shared" si="90"/>
        <v>2E-3</v>
      </c>
      <c r="F381" s="1" t="str">
        <f t="shared" si="91"/>
        <v>32年7ヵ月目</v>
      </c>
      <c r="G381" s="4">
        <f t="shared" si="92"/>
        <v>52889</v>
      </c>
      <c r="H381" s="4">
        <f t="shared" si="94"/>
        <v>0</v>
      </c>
      <c r="I381" s="4">
        <f t="shared" si="95"/>
        <v>701</v>
      </c>
      <c r="J381" s="4">
        <f t="shared" si="100"/>
        <v>0</v>
      </c>
      <c r="K381" s="4">
        <f t="shared" si="96"/>
        <v>53590</v>
      </c>
      <c r="L381" s="4">
        <f t="shared" si="97"/>
        <v>2052671</v>
      </c>
      <c r="M381" s="4">
        <f t="shared" si="98"/>
        <v>0</v>
      </c>
      <c r="N381" s="4">
        <f t="shared" si="101"/>
        <v>900027</v>
      </c>
      <c r="O381" s="4">
        <f t="shared" si="93"/>
        <v>53590</v>
      </c>
      <c r="P381" s="4">
        <f t="shared" si="99"/>
        <v>2952698</v>
      </c>
    </row>
    <row r="382" spans="1:16" x14ac:dyDescent="0.4">
      <c r="A382" s="1">
        <f t="shared" si="102"/>
        <v>32</v>
      </c>
      <c r="B382" s="1">
        <f t="shared" si="103"/>
        <v>8</v>
      </c>
      <c r="C382" s="1" t="str">
        <f t="shared" si="88"/>
        <v>32_8</v>
      </c>
      <c r="D382" s="1">
        <f t="shared" si="89"/>
        <v>3.3333333333333332E-4</v>
      </c>
      <c r="E382" s="1">
        <f t="shared" si="90"/>
        <v>2E-3</v>
      </c>
      <c r="F382" s="1" t="str">
        <f t="shared" si="91"/>
        <v>32年8ヵ月目</v>
      </c>
      <c r="G382" s="4">
        <f t="shared" si="92"/>
        <v>52906</v>
      </c>
      <c r="H382" s="4">
        <f t="shared" si="94"/>
        <v>128571</v>
      </c>
      <c r="I382" s="4">
        <f t="shared" si="95"/>
        <v>684</v>
      </c>
      <c r="J382" s="4">
        <f t="shared" si="100"/>
        <v>9339</v>
      </c>
      <c r="K382" s="4">
        <f t="shared" si="96"/>
        <v>53590</v>
      </c>
      <c r="L382" s="4">
        <f t="shared" si="97"/>
        <v>1999765</v>
      </c>
      <c r="M382" s="4">
        <f t="shared" si="98"/>
        <v>137910</v>
      </c>
      <c r="N382" s="4">
        <f t="shared" si="101"/>
        <v>771456</v>
      </c>
      <c r="O382" s="4">
        <f t="shared" si="93"/>
        <v>191500</v>
      </c>
      <c r="P382" s="4">
        <f t="shared" si="99"/>
        <v>2771221</v>
      </c>
    </row>
    <row r="383" spans="1:16" x14ac:dyDescent="0.4">
      <c r="A383" s="1">
        <f t="shared" si="102"/>
        <v>32</v>
      </c>
      <c r="B383" s="1">
        <f t="shared" si="103"/>
        <v>9</v>
      </c>
      <c r="C383" s="1" t="str">
        <f t="shared" si="88"/>
        <v>32_9</v>
      </c>
      <c r="D383" s="1">
        <f t="shared" si="89"/>
        <v>3.3333333333333332E-4</v>
      </c>
      <c r="E383" s="1">
        <f t="shared" si="90"/>
        <v>2E-3</v>
      </c>
      <c r="F383" s="1" t="str">
        <f t="shared" si="91"/>
        <v>32年9ヵ月目</v>
      </c>
      <c r="G383" s="4">
        <f t="shared" si="92"/>
        <v>52924</v>
      </c>
      <c r="H383" s="4">
        <f t="shared" si="94"/>
        <v>0</v>
      </c>
      <c r="I383" s="4">
        <f t="shared" si="95"/>
        <v>666</v>
      </c>
      <c r="J383" s="4">
        <f t="shared" si="100"/>
        <v>0</v>
      </c>
      <c r="K383" s="4">
        <f t="shared" si="96"/>
        <v>53590</v>
      </c>
      <c r="L383" s="4">
        <f t="shared" si="97"/>
        <v>1946841</v>
      </c>
      <c r="M383" s="4">
        <f t="shared" si="98"/>
        <v>0</v>
      </c>
      <c r="N383" s="4">
        <f t="shared" si="101"/>
        <v>771456</v>
      </c>
      <c r="O383" s="4">
        <f t="shared" si="93"/>
        <v>53590</v>
      </c>
      <c r="P383" s="4">
        <f t="shared" si="99"/>
        <v>2718297</v>
      </c>
    </row>
    <row r="384" spans="1:16" x14ac:dyDescent="0.4">
      <c r="A384" s="1">
        <f t="shared" si="102"/>
        <v>32</v>
      </c>
      <c r="B384" s="1">
        <f t="shared" si="103"/>
        <v>10</v>
      </c>
      <c r="C384" s="1" t="str">
        <f t="shared" si="88"/>
        <v>32_10</v>
      </c>
      <c r="D384" s="1">
        <f t="shared" si="89"/>
        <v>3.3333333333333332E-4</v>
      </c>
      <c r="E384" s="1">
        <f t="shared" si="90"/>
        <v>2E-3</v>
      </c>
      <c r="F384" s="1" t="str">
        <f t="shared" si="91"/>
        <v>32年10ヵ月目</v>
      </c>
      <c r="G384" s="4">
        <f t="shared" si="92"/>
        <v>52942</v>
      </c>
      <c r="H384" s="4">
        <f t="shared" si="94"/>
        <v>0</v>
      </c>
      <c r="I384" s="4">
        <f t="shared" si="95"/>
        <v>648</v>
      </c>
      <c r="J384" s="4">
        <f t="shared" si="100"/>
        <v>0</v>
      </c>
      <c r="K384" s="4">
        <f t="shared" si="96"/>
        <v>53590</v>
      </c>
      <c r="L384" s="4">
        <f t="shared" si="97"/>
        <v>1893899</v>
      </c>
      <c r="M384" s="4">
        <f t="shared" si="98"/>
        <v>0</v>
      </c>
      <c r="N384" s="4">
        <f t="shared" si="101"/>
        <v>771456</v>
      </c>
      <c r="O384" s="4">
        <f t="shared" si="93"/>
        <v>53590</v>
      </c>
      <c r="P384" s="4">
        <f t="shared" si="99"/>
        <v>2665355</v>
      </c>
    </row>
    <row r="385" spans="1:16" x14ac:dyDescent="0.4">
      <c r="A385" s="1">
        <f t="shared" si="102"/>
        <v>32</v>
      </c>
      <c r="B385" s="1">
        <f t="shared" si="103"/>
        <v>11</v>
      </c>
      <c r="C385" s="1" t="str">
        <f t="shared" si="88"/>
        <v>32_11</v>
      </c>
      <c r="D385" s="1">
        <f t="shared" si="89"/>
        <v>3.3333333333333332E-4</v>
      </c>
      <c r="E385" s="1">
        <f t="shared" si="90"/>
        <v>2E-3</v>
      </c>
      <c r="F385" s="1" t="str">
        <f t="shared" si="91"/>
        <v>32年11ヵ月目</v>
      </c>
      <c r="G385" s="4">
        <f t="shared" si="92"/>
        <v>52959</v>
      </c>
      <c r="H385" s="4">
        <f t="shared" si="94"/>
        <v>0</v>
      </c>
      <c r="I385" s="4">
        <f t="shared" si="95"/>
        <v>631</v>
      </c>
      <c r="J385" s="4">
        <f t="shared" si="100"/>
        <v>0</v>
      </c>
      <c r="K385" s="4">
        <f t="shared" si="96"/>
        <v>53590</v>
      </c>
      <c r="L385" s="4">
        <f t="shared" si="97"/>
        <v>1840940</v>
      </c>
      <c r="M385" s="4">
        <f t="shared" si="98"/>
        <v>0</v>
      </c>
      <c r="N385" s="4">
        <f t="shared" si="101"/>
        <v>771456</v>
      </c>
      <c r="O385" s="4">
        <f t="shared" si="93"/>
        <v>53590</v>
      </c>
      <c r="P385" s="4">
        <f t="shared" si="99"/>
        <v>2612396</v>
      </c>
    </row>
    <row r="386" spans="1:16" x14ac:dyDescent="0.4">
      <c r="A386" s="1">
        <f t="shared" si="102"/>
        <v>32</v>
      </c>
      <c r="B386" s="1">
        <f t="shared" si="103"/>
        <v>12</v>
      </c>
      <c r="C386" s="1" t="str">
        <f t="shared" si="88"/>
        <v>32_12</v>
      </c>
      <c r="D386" s="1">
        <f t="shared" si="89"/>
        <v>3.3333333333333332E-4</v>
      </c>
      <c r="E386" s="1">
        <f t="shared" si="90"/>
        <v>2E-3</v>
      </c>
      <c r="F386" s="1" t="str">
        <f t="shared" si="91"/>
        <v>32年12ヵ月目</v>
      </c>
      <c r="G386" s="4">
        <f t="shared" si="92"/>
        <v>52977</v>
      </c>
      <c r="H386" s="4">
        <f t="shared" si="94"/>
        <v>0</v>
      </c>
      <c r="I386" s="4">
        <f t="shared" si="95"/>
        <v>613</v>
      </c>
      <c r="J386" s="4">
        <f t="shared" si="100"/>
        <v>0</v>
      </c>
      <c r="K386" s="4">
        <f t="shared" si="96"/>
        <v>53590</v>
      </c>
      <c r="L386" s="4">
        <f t="shared" si="97"/>
        <v>1787963</v>
      </c>
      <c r="M386" s="4">
        <f t="shared" si="98"/>
        <v>0</v>
      </c>
      <c r="N386" s="4">
        <f t="shared" si="101"/>
        <v>771456</v>
      </c>
      <c r="O386" s="4">
        <f t="shared" si="93"/>
        <v>53590</v>
      </c>
      <c r="P386" s="4">
        <f t="shared" si="99"/>
        <v>2559419</v>
      </c>
    </row>
    <row r="387" spans="1:16" x14ac:dyDescent="0.4">
      <c r="A387" s="1">
        <f t="shared" si="102"/>
        <v>33</v>
      </c>
      <c r="B387" s="1">
        <f t="shared" si="103"/>
        <v>1</v>
      </c>
      <c r="C387" s="1" t="str">
        <f t="shared" si="88"/>
        <v>33_1</v>
      </c>
      <c r="D387" s="1">
        <f t="shared" si="89"/>
        <v>3.3333333333333332E-4</v>
      </c>
      <c r="E387" s="1">
        <f t="shared" si="90"/>
        <v>2E-3</v>
      </c>
      <c r="F387" s="1" t="str">
        <f t="shared" si="91"/>
        <v>33年1ヵ月目</v>
      </c>
      <c r="G387" s="4">
        <f t="shared" si="92"/>
        <v>52995</v>
      </c>
      <c r="H387" s="4">
        <f t="shared" si="94"/>
        <v>0</v>
      </c>
      <c r="I387" s="4">
        <f t="shared" si="95"/>
        <v>595</v>
      </c>
      <c r="J387" s="4">
        <f t="shared" si="100"/>
        <v>0</v>
      </c>
      <c r="K387" s="4">
        <f t="shared" si="96"/>
        <v>53590</v>
      </c>
      <c r="L387" s="4">
        <f t="shared" si="97"/>
        <v>1734968</v>
      </c>
      <c r="M387" s="4">
        <f t="shared" si="98"/>
        <v>0</v>
      </c>
      <c r="N387" s="4">
        <f t="shared" si="101"/>
        <v>771456</v>
      </c>
      <c r="O387" s="4">
        <f t="shared" si="93"/>
        <v>53590</v>
      </c>
      <c r="P387" s="4">
        <f t="shared" si="99"/>
        <v>2506424</v>
      </c>
    </row>
    <row r="388" spans="1:16" x14ac:dyDescent="0.4">
      <c r="A388" s="1">
        <f t="shared" si="102"/>
        <v>33</v>
      </c>
      <c r="B388" s="1">
        <f t="shared" si="103"/>
        <v>2</v>
      </c>
      <c r="C388" s="1" t="str">
        <f t="shared" ref="C388:C451" si="104">A388&amp;"_"&amp;B388</f>
        <v>33_2</v>
      </c>
      <c r="D388" s="1">
        <f t="shared" ref="D388:D451" si="105">IF(A388&lt;=$V$9,$AB$9,IF(A388&lt;=$V$10,$AB$10,IF(A388&lt;=$V$11,$AB$11,0)))</f>
        <v>3.3333333333333332E-4</v>
      </c>
      <c r="E388" s="1">
        <f t="shared" ref="E388:E451" si="106">IF($A388&lt;=$V$9,$AD$9,IF($A388&lt;=$V$10,$AD$10,IF($A388&lt;=$V$11,$AD$11,0)))</f>
        <v>2E-3</v>
      </c>
      <c r="F388" s="1" t="str">
        <f t="shared" ref="F388:F422" si="107">A388&amp;"年"&amp;B388&amp;"ヵ月目"</f>
        <v>33年2ヵ月目</v>
      </c>
      <c r="G388" s="4">
        <f t="shared" ref="G388:G451" si="108">IF(L387=0,
  0,
  IF($V$8="元利均等返済",
    IF(AND(A388=$V$7,B388=12),L387,K388-I388),
    IF(L387/ROUNDDOWN($Y$3/(12*$V$7),0)&lt;2,L387,ROUNDDOWN($Y$3/(12*$V$7),0))
  )
)</f>
        <v>53012</v>
      </c>
      <c r="H388" s="4">
        <f t="shared" si="94"/>
        <v>128571</v>
      </c>
      <c r="I388" s="4">
        <f t="shared" si="95"/>
        <v>578</v>
      </c>
      <c r="J388" s="4">
        <f t="shared" si="100"/>
        <v>9339</v>
      </c>
      <c r="K388" s="4">
        <f t="shared" si="96"/>
        <v>53590</v>
      </c>
      <c r="L388" s="4">
        <f t="shared" si="97"/>
        <v>1681956</v>
      </c>
      <c r="M388" s="4">
        <f t="shared" si="98"/>
        <v>137910</v>
      </c>
      <c r="N388" s="4">
        <f t="shared" si="101"/>
        <v>642885</v>
      </c>
      <c r="O388" s="4">
        <f t="shared" ref="O388:O451" si="109">K388+M388</f>
        <v>191500</v>
      </c>
      <c r="P388" s="4">
        <f t="shared" si="99"/>
        <v>2324841</v>
      </c>
    </row>
    <row r="389" spans="1:16" x14ac:dyDescent="0.4">
      <c r="A389" s="1">
        <f t="shared" si="102"/>
        <v>33</v>
      </c>
      <c r="B389" s="1">
        <f t="shared" si="103"/>
        <v>3</v>
      </c>
      <c r="C389" s="1" t="str">
        <f t="shared" si="104"/>
        <v>33_3</v>
      </c>
      <c r="D389" s="1">
        <f t="shared" si="105"/>
        <v>3.3333333333333332E-4</v>
      </c>
      <c r="E389" s="1">
        <f t="shared" si="106"/>
        <v>2E-3</v>
      </c>
      <c r="F389" s="1" t="str">
        <f t="shared" si="107"/>
        <v>33年3ヵ月目</v>
      </c>
      <c r="G389" s="4">
        <f t="shared" si="108"/>
        <v>53030</v>
      </c>
      <c r="H389" s="4">
        <f t="shared" ref="H389:H452" si="110">IF(N388=0,
  0,
  IF(OR(B389=$Y$5,B389=$Y$6),
    IF(N388/ROUNDDOWN($Y$4/(2*$V$7),0)&lt;2,
      N388,ROUNDDOWN($Y$4/(2*$V$7),0)
    ),
    0
  )
)</f>
        <v>0</v>
      </c>
      <c r="I389" s="4">
        <f t="shared" ref="I389:I452" si="111">IF($V$8="元利均等返済",
ROUNDDOWN(L388*$D389,0),
ROUNDDOWN(P388*$D389,0)
)</f>
        <v>560</v>
      </c>
      <c r="J389" s="4">
        <f t="shared" si="100"/>
        <v>0</v>
      </c>
      <c r="K389" s="4">
        <f t="shared" ref="K389:K452" si="112">IF(P388=0,
  0,
  IF($V$8="元利均等返済",
    IF(AND(A389=$V$7,B389=12),G389+I389,ROUND($Y$3*$D389*(1+$D389)^(12*$V$7)/((1+$D389)^(12*$V$7)-1),0)),
    IF(P388/ROUNDDOWN($Y$3/(12*$V$7),0)&lt;2,L388,ROUNDDOWN($Y$3/(12*$V$7),0))+ROUNDDOWN(P388*$D389,0)
  )
)</f>
        <v>53590</v>
      </c>
      <c r="L389" s="4">
        <f t="shared" ref="L389:L452" si="113">L388-G389</f>
        <v>1628926</v>
      </c>
      <c r="M389" s="4">
        <f t="shared" ref="M389:M452" si="114">IF(N388=0,
  0,
  IF(OR(B389=$Y$5,B389=$Y$6),
    IF($V$8="元利均等返済",
      ROUND($Y$4*$E389*(1+$E389)^(2*$V$7)/((1+$E389)^(2*$V$7)-1),0),
      IF(N388/ROUNDDOWN($Y$4/(2*$V$7),0)&lt;2,N388,ROUNDDOWN($Y$4/(2*$V$7),0))
    ),
    0
  )
)</f>
        <v>0</v>
      </c>
      <c r="N389" s="4">
        <f t="shared" si="101"/>
        <v>642885</v>
      </c>
      <c r="O389" s="4">
        <f t="shared" si="109"/>
        <v>53590</v>
      </c>
      <c r="P389" s="4">
        <f t="shared" ref="P389:P452" si="115">P388-G389-H389</f>
        <v>2271811</v>
      </c>
    </row>
    <row r="390" spans="1:16" x14ac:dyDescent="0.4">
      <c r="A390" s="1">
        <f t="shared" si="102"/>
        <v>33</v>
      </c>
      <c r="B390" s="1">
        <f t="shared" si="103"/>
        <v>4</v>
      </c>
      <c r="C390" s="1" t="str">
        <f t="shared" si="104"/>
        <v>33_4</v>
      </c>
      <c r="D390" s="1">
        <f t="shared" si="105"/>
        <v>3.3333333333333332E-4</v>
      </c>
      <c r="E390" s="1">
        <f t="shared" si="106"/>
        <v>2E-3</v>
      </c>
      <c r="F390" s="1" t="str">
        <f t="shared" si="107"/>
        <v>33年4ヵ月目</v>
      </c>
      <c r="G390" s="4">
        <f t="shared" si="108"/>
        <v>53048</v>
      </c>
      <c r="H390" s="4">
        <f t="shared" si="110"/>
        <v>0</v>
      </c>
      <c r="I390" s="4">
        <f t="shared" si="111"/>
        <v>542</v>
      </c>
      <c r="J390" s="4">
        <f t="shared" ref="J390:J453" si="116">M390-H390</f>
        <v>0</v>
      </c>
      <c r="K390" s="4">
        <f t="shared" si="112"/>
        <v>53590</v>
      </c>
      <c r="L390" s="4">
        <f t="shared" si="113"/>
        <v>1575878</v>
      </c>
      <c r="M390" s="4">
        <f t="shared" si="114"/>
        <v>0</v>
      </c>
      <c r="N390" s="4">
        <f t="shared" ref="N390:N421" si="117">N389-H390</f>
        <v>642885</v>
      </c>
      <c r="O390" s="4">
        <f t="shared" si="109"/>
        <v>53590</v>
      </c>
      <c r="P390" s="4">
        <f t="shared" si="115"/>
        <v>2218763</v>
      </c>
    </row>
    <row r="391" spans="1:16" x14ac:dyDescent="0.4">
      <c r="A391" s="1">
        <f t="shared" si="102"/>
        <v>33</v>
      </c>
      <c r="B391" s="1">
        <f t="shared" si="103"/>
        <v>5</v>
      </c>
      <c r="C391" s="1" t="str">
        <f t="shared" si="104"/>
        <v>33_5</v>
      </c>
      <c r="D391" s="1">
        <f t="shared" si="105"/>
        <v>3.3333333333333332E-4</v>
      </c>
      <c r="E391" s="1">
        <f t="shared" si="106"/>
        <v>2E-3</v>
      </c>
      <c r="F391" s="1" t="str">
        <f t="shared" si="107"/>
        <v>33年5ヵ月目</v>
      </c>
      <c r="G391" s="4">
        <f t="shared" si="108"/>
        <v>53065</v>
      </c>
      <c r="H391" s="4">
        <f t="shared" si="110"/>
        <v>0</v>
      </c>
      <c r="I391" s="4">
        <f t="shared" si="111"/>
        <v>525</v>
      </c>
      <c r="J391" s="4">
        <f t="shared" si="116"/>
        <v>0</v>
      </c>
      <c r="K391" s="4">
        <f t="shared" si="112"/>
        <v>53590</v>
      </c>
      <c r="L391" s="4">
        <f t="shared" si="113"/>
        <v>1522813</v>
      </c>
      <c r="M391" s="4">
        <f t="shared" si="114"/>
        <v>0</v>
      </c>
      <c r="N391" s="4">
        <f t="shared" si="117"/>
        <v>642885</v>
      </c>
      <c r="O391" s="4">
        <f t="shared" si="109"/>
        <v>53590</v>
      </c>
      <c r="P391" s="4">
        <f t="shared" si="115"/>
        <v>2165698</v>
      </c>
    </row>
    <row r="392" spans="1:16" x14ac:dyDescent="0.4">
      <c r="A392" s="1">
        <f t="shared" si="102"/>
        <v>33</v>
      </c>
      <c r="B392" s="1">
        <f t="shared" si="103"/>
        <v>6</v>
      </c>
      <c r="C392" s="1" t="str">
        <f t="shared" si="104"/>
        <v>33_6</v>
      </c>
      <c r="D392" s="1">
        <f t="shared" si="105"/>
        <v>3.3333333333333332E-4</v>
      </c>
      <c r="E392" s="1">
        <f t="shared" si="106"/>
        <v>2E-3</v>
      </c>
      <c r="F392" s="1" t="str">
        <f t="shared" si="107"/>
        <v>33年6ヵ月目</v>
      </c>
      <c r="G392" s="4">
        <f t="shared" si="108"/>
        <v>53083</v>
      </c>
      <c r="H392" s="4">
        <f t="shared" si="110"/>
        <v>0</v>
      </c>
      <c r="I392" s="4">
        <f t="shared" si="111"/>
        <v>507</v>
      </c>
      <c r="J392" s="4">
        <f t="shared" si="116"/>
        <v>0</v>
      </c>
      <c r="K392" s="4">
        <f t="shared" si="112"/>
        <v>53590</v>
      </c>
      <c r="L392" s="4">
        <f t="shared" si="113"/>
        <v>1469730</v>
      </c>
      <c r="M392" s="4">
        <f t="shared" si="114"/>
        <v>0</v>
      </c>
      <c r="N392" s="4">
        <f t="shared" si="117"/>
        <v>642885</v>
      </c>
      <c r="O392" s="4">
        <f t="shared" si="109"/>
        <v>53590</v>
      </c>
      <c r="P392" s="4">
        <f t="shared" si="115"/>
        <v>2112615</v>
      </c>
    </row>
    <row r="393" spans="1:16" x14ac:dyDescent="0.4">
      <c r="A393" s="1">
        <f t="shared" si="102"/>
        <v>33</v>
      </c>
      <c r="B393" s="1">
        <f t="shared" si="103"/>
        <v>7</v>
      </c>
      <c r="C393" s="1" t="str">
        <f t="shared" si="104"/>
        <v>33_7</v>
      </c>
      <c r="D393" s="1">
        <f t="shared" si="105"/>
        <v>3.3333333333333332E-4</v>
      </c>
      <c r="E393" s="1">
        <f t="shared" si="106"/>
        <v>2E-3</v>
      </c>
      <c r="F393" s="1" t="str">
        <f t="shared" si="107"/>
        <v>33年7ヵ月目</v>
      </c>
      <c r="G393" s="4">
        <f t="shared" si="108"/>
        <v>53101</v>
      </c>
      <c r="H393" s="4">
        <f t="shared" si="110"/>
        <v>0</v>
      </c>
      <c r="I393" s="4">
        <f t="shared" si="111"/>
        <v>489</v>
      </c>
      <c r="J393" s="4">
        <f t="shared" si="116"/>
        <v>0</v>
      </c>
      <c r="K393" s="4">
        <f t="shared" si="112"/>
        <v>53590</v>
      </c>
      <c r="L393" s="4">
        <f t="shared" si="113"/>
        <v>1416629</v>
      </c>
      <c r="M393" s="4">
        <f t="shared" si="114"/>
        <v>0</v>
      </c>
      <c r="N393" s="4">
        <f t="shared" si="117"/>
        <v>642885</v>
      </c>
      <c r="O393" s="4">
        <f t="shared" si="109"/>
        <v>53590</v>
      </c>
      <c r="P393" s="4">
        <f t="shared" si="115"/>
        <v>2059514</v>
      </c>
    </row>
    <row r="394" spans="1:16" x14ac:dyDescent="0.4">
      <c r="A394" s="1">
        <f t="shared" si="102"/>
        <v>33</v>
      </c>
      <c r="B394" s="1">
        <f t="shared" si="103"/>
        <v>8</v>
      </c>
      <c r="C394" s="1" t="str">
        <f t="shared" si="104"/>
        <v>33_8</v>
      </c>
      <c r="D394" s="1">
        <f t="shared" si="105"/>
        <v>3.3333333333333332E-4</v>
      </c>
      <c r="E394" s="1">
        <f t="shared" si="106"/>
        <v>2E-3</v>
      </c>
      <c r="F394" s="1" t="str">
        <f t="shared" si="107"/>
        <v>33年8ヵ月目</v>
      </c>
      <c r="G394" s="4">
        <f t="shared" si="108"/>
        <v>53118</v>
      </c>
      <c r="H394" s="4">
        <f t="shared" si="110"/>
        <v>128571</v>
      </c>
      <c r="I394" s="4">
        <f t="shared" si="111"/>
        <v>472</v>
      </c>
      <c r="J394" s="4">
        <f t="shared" si="116"/>
        <v>9339</v>
      </c>
      <c r="K394" s="4">
        <f t="shared" si="112"/>
        <v>53590</v>
      </c>
      <c r="L394" s="4">
        <f t="shared" si="113"/>
        <v>1363511</v>
      </c>
      <c r="M394" s="4">
        <f t="shared" si="114"/>
        <v>137910</v>
      </c>
      <c r="N394" s="4">
        <f t="shared" si="117"/>
        <v>514314</v>
      </c>
      <c r="O394" s="4">
        <f t="shared" si="109"/>
        <v>191500</v>
      </c>
      <c r="P394" s="4">
        <f t="shared" si="115"/>
        <v>1877825</v>
      </c>
    </row>
    <row r="395" spans="1:16" x14ac:dyDescent="0.4">
      <c r="A395" s="1">
        <f t="shared" si="102"/>
        <v>33</v>
      </c>
      <c r="B395" s="1">
        <f t="shared" si="103"/>
        <v>9</v>
      </c>
      <c r="C395" s="1" t="str">
        <f t="shared" si="104"/>
        <v>33_9</v>
      </c>
      <c r="D395" s="1">
        <f t="shared" si="105"/>
        <v>3.3333333333333332E-4</v>
      </c>
      <c r="E395" s="1">
        <f t="shared" si="106"/>
        <v>2E-3</v>
      </c>
      <c r="F395" s="1" t="str">
        <f t="shared" si="107"/>
        <v>33年9ヵ月目</v>
      </c>
      <c r="G395" s="4">
        <f t="shared" si="108"/>
        <v>53136</v>
      </c>
      <c r="H395" s="4">
        <f t="shared" si="110"/>
        <v>0</v>
      </c>
      <c r="I395" s="4">
        <f t="shared" si="111"/>
        <v>454</v>
      </c>
      <c r="J395" s="4">
        <f t="shared" si="116"/>
        <v>0</v>
      </c>
      <c r="K395" s="4">
        <f t="shared" si="112"/>
        <v>53590</v>
      </c>
      <c r="L395" s="4">
        <f t="shared" si="113"/>
        <v>1310375</v>
      </c>
      <c r="M395" s="4">
        <f t="shared" si="114"/>
        <v>0</v>
      </c>
      <c r="N395" s="4">
        <f t="shared" si="117"/>
        <v>514314</v>
      </c>
      <c r="O395" s="4">
        <f t="shared" si="109"/>
        <v>53590</v>
      </c>
      <c r="P395" s="4">
        <f t="shared" si="115"/>
        <v>1824689</v>
      </c>
    </row>
    <row r="396" spans="1:16" x14ac:dyDescent="0.4">
      <c r="A396" s="1">
        <f t="shared" si="102"/>
        <v>33</v>
      </c>
      <c r="B396" s="1">
        <f t="shared" si="103"/>
        <v>10</v>
      </c>
      <c r="C396" s="1" t="str">
        <f t="shared" si="104"/>
        <v>33_10</v>
      </c>
      <c r="D396" s="1">
        <f t="shared" si="105"/>
        <v>3.3333333333333332E-4</v>
      </c>
      <c r="E396" s="1">
        <f t="shared" si="106"/>
        <v>2E-3</v>
      </c>
      <c r="F396" s="1" t="str">
        <f t="shared" si="107"/>
        <v>33年10ヵ月目</v>
      </c>
      <c r="G396" s="4">
        <f t="shared" si="108"/>
        <v>53154</v>
      </c>
      <c r="H396" s="4">
        <f t="shared" si="110"/>
        <v>0</v>
      </c>
      <c r="I396" s="4">
        <f t="shared" si="111"/>
        <v>436</v>
      </c>
      <c r="J396" s="4">
        <f t="shared" si="116"/>
        <v>0</v>
      </c>
      <c r="K396" s="4">
        <f t="shared" si="112"/>
        <v>53590</v>
      </c>
      <c r="L396" s="4">
        <f t="shared" si="113"/>
        <v>1257221</v>
      </c>
      <c r="M396" s="4">
        <f t="shared" si="114"/>
        <v>0</v>
      </c>
      <c r="N396" s="4">
        <f t="shared" si="117"/>
        <v>514314</v>
      </c>
      <c r="O396" s="4">
        <f t="shared" si="109"/>
        <v>53590</v>
      </c>
      <c r="P396" s="4">
        <f t="shared" si="115"/>
        <v>1771535</v>
      </c>
    </row>
    <row r="397" spans="1:16" x14ac:dyDescent="0.4">
      <c r="A397" s="1">
        <f t="shared" si="102"/>
        <v>33</v>
      </c>
      <c r="B397" s="1">
        <f t="shared" si="103"/>
        <v>11</v>
      </c>
      <c r="C397" s="1" t="str">
        <f t="shared" si="104"/>
        <v>33_11</v>
      </c>
      <c r="D397" s="1">
        <f t="shared" si="105"/>
        <v>3.3333333333333332E-4</v>
      </c>
      <c r="E397" s="1">
        <f t="shared" si="106"/>
        <v>2E-3</v>
      </c>
      <c r="F397" s="1" t="str">
        <f t="shared" si="107"/>
        <v>33年11ヵ月目</v>
      </c>
      <c r="G397" s="4">
        <f t="shared" si="108"/>
        <v>53171</v>
      </c>
      <c r="H397" s="4">
        <f t="shared" si="110"/>
        <v>0</v>
      </c>
      <c r="I397" s="4">
        <f t="shared" si="111"/>
        <v>419</v>
      </c>
      <c r="J397" s="4">
        <f t="shared" si="116"/>
        <v>0</v>
      </c>
      <c r="K397" s="4">
        <f t="shared" si="112"/>
        <v>53590</v>
      </c>
      <c r="L397" s="4">
        <f t="shared" si="113"/>
        <v>1204050</v>
      </c>
      <c r="M397" s="4">
        <f t="shared" si="114"/>
        <v>0</v>
      </c>
      <c r="N397" s="4">
        <f t="shared" si="117"/>
        <v>514314</v>
      </c>
      <c r="O397" s="4">
        <f t="shared" si="109"/>
        <v>53590</v>
      </c>
      <c r="P397" s="4">
        <f t="shared" si="115"/>
        <v>1718364</v>
      </c>
    </row>
    <row r="398" spans="1:16" x14ac:dyDescent="0.4">
      <c r="A398" s="1">
        <f t="shared" si="102"/>
        <v>33</v>
      </c>
      <c r="B398" s="1">
        <f t="shared" si="103"/>
        <v>12</v>
      </c>
      <c r="C398" s="1" t="str">
        <f t="shared" si="104"/>
        <v>33_12</v>
      </c>
      <c r="D398" s="1">
        <f t="shared" si="105"/>
        <v>3.3333333333333332E-4</v>
      </c>
      <c r="E398" s="1">
        <f t="shared" si="106"/>
        <v>2E-3</v>
      </c>
      <c r="F398" s="1" t="str">
        <f t="shared" si="107"/>
        <v>33年12ヵ月目</v>
      </c>
      <c r="G398" s="4">
        <f t="shared" si="108"/>
        <v>53189</v>
      </c>
      <c r="H398" s="4">
        <f t="shared" si="110"/>
        <v>0</v>
      </c>
      <c r="I398" s="4">
        <f t="shared" si="111"/>
        <v>401</v>
      </c>
      <c r="J398" s="4">
        <f t="shared" si="116"/>
        <v>0</v>
      </c>
      <c r="K398" s="4">
        <f t="shared" si="112"/>
        <v>53590</v>
      </c>
      <c r="L398" s="4">
        <f t="shared" si="113"/>
        <v>1150861</v>
      </c>
      <c r="M398" s="4">
        <f t="shared" si="114"/>
        <v>0</v>
      </c>
      <c r="N398" s="4">
        <f t="shared" si="117"/>
        <v>514314</v>
      </c>
      <c r="O398" s="4">
        <f t="shared" si="109"/>
        <v>53590</v>
      </c>
      <c r="P398" s="4">
        <f t="shared" si="115"/>
        <v>1665175</v>
      </c>
    </row>
    <row r="399" spans="1:16" x14ac:dyDescent="0.4">
      <c r="A399" s="1">
        <f t="shared" si="102"/>
        <v>34</v>
      </c>
      <c r="B399" s="1">
        <f t="shared" si="103"/>
        <v>1</v>
      </c>
      <c r="C399" s="1" t="str">
        <f t="shared" si="104"/>
        <v>34_1</v>
      </c>
      <c r="D399" s="1">
        <f t="shared" si="105"/>
        <v>3.3333333333333332E-4</v>
      </c>
      <c r="E399" s="1">
        <f t="shared" si="106"/>
        <v>2E-3</v>
      </c>
      <c r="F399" s="1" t="str">
        <f t="shared" si="107"/>
        <v>34年1ヵ月目</v>
      </c>
      <c r="G399" s="4">
        <f t="shared" si="108"/>
        <v>53207</v>
      </c>
      <c r="H399" s="4">
        <f t="shared" si="110"/>
        <v>0</v>
      </c>
      <c r="I399" s="4">
        <f t="shared" si="111"/>
        <v>383</v>
      </c>
      <c r="J399" s="4">
        <f t="shared" si="116"/>
        <v>0</v>
      </c>
      <c r="K399" s="4">
        <f t="shared" si="112"/>
        <v>53590</v>
      </c>
      <c r="L399" s="4">
        <f t="shared" si="113"/>
        <v>1097654</v>
      </c>
      <c r="M399" s="4">
        <f t="shared" si="114"/>
        <v>0</v>
      </c>
      <c r="N399" s="4">
        <f t="shared" si="117"/>
        <v>514314</v>
      </c>
      <c r="O399" s="4">
        <f t="shared" si="109"/>
        <v>53590</v>
      </c>
      <c r="P399" s="4">
        <f t="shared" si="115"/>
        <v>1611968</v>
      </c>
    </row>
    <row r="400" spans="1:16" x14ac:dyDescent="0.4">
      <c r="A400" s="1">
        <f t="shared" si="102"/>
        <v>34</v>
      </c>
      <c r="B400" s="1">
        <f t="shared" si="103"/>
        <v>2</v>
      </c>
      <c r="C400" s="1" t="str">
        <f t="shared" si="104"/>
        <v>34_2</v>
      </c>
      <c r="D400" s="1">
        <f t="shared" si="105"/>
        <v>3.3333333333333332E-4</v>
      </c>
      <c r="E400" s="1">
        <f t="shared" si="106"/>
        <v>2E-3</v>
      </c>
      <c r="F400" s="1" t="str">
        <f t="shared" si="107"/>
        <v>34年2ヵ月目</v>
      </c>
      <c r="G400" s="4">
        <f t="shared" si="108"/>
        <v>53225</v>
      </c>
      <c r="H400" s="4">
        <f t="shared" si="110"/>
        <v>128571</v>
      </c>
      <c r="I400" s="4">
        <f t="shared" si="111"/>
        <v>365</v>
      </c>
      <c r="J400" s="4">
        <f t="shared" si="116"/>
        <v>9339</v>
      </c>
      <c r="K400" s="4">
        <f t="shared" si="112"/>
        <v>53590</v>
      </c>
      <c r="L400" s="4">
        <f t="shared" si="113"/>
        <v>1044429</v>
      </c>
      <c r="M400" s="4">
        <f t="shared" si="114"/>
        <v>137910</v>
      </c>
      <c r="N400" s="4">
        <f t="shared" si="117"/>
        <v>385743</v>
      </c>
      <c r="O400" s="4">
        <f t="shared" si="109"/>
        <v>191500</v>
      </c>
      <c r="P400" s="4">
        <f t="shared" si="115"/>
        <v>1430172</v>
      </c>
    </row>
    <row r="401" spans="1:16" x14ac:dyDescent="0.4">
      <c r="A401" s="1">
        <f t="shared" si="102"/>
        <v>34</v>
      </c>
      <c r="B401" s="1">
        <f t="shared" si="103"/>
        <v>3</v>
      </c>
      <c r="C401" s="1" t="str">
        <f t="shared" si="104"/>
        <v>34_3</v>
      </c>
      <c r="D401" s="1">
        <f t="shared" si="105"/>
        <v>3.3333333333333332E-4</v>
      </c>
      <c r="E401" s="1">
        <f t="shared" si="106"/>
        <v>2E-3</v>
      </c>
      <c r="F401" s="1" t="str">
        <f t="shared" si="107"/>
        <v>34年3ヵ月目</v>
      </c>
      <c r="G401" s="4">
        <f t="shared" si="108"/>
        <v>53242</v>
      </c>
      <c r="H401" s="4">
        <f t="shared" si="110"/>
        <v>0</v>
      </c>
      <c r="I401" s="4">
        <f t="shared" si="111"/>
        <v>348</v>
      </c>
      <c r="J401" s="4">
        <f t="shared" si="116"/>
        <v>0</v>
      </c>
      <c r="K401" s="4">
        <f t="shared" si="112"/>
        <v>53590</v>
      </c>
      <c r="L401" s="4">
        <f t="shared" si="113"/>
        <v>991187</v>
      </c>
      <c r="M401" s="4">
        <f t="shared" si="114"/>
        <v>0</v>
      </c>
      <c r="N401" s="4">
        <f t="shared" si="117"/>
        <v>385743</v>
      </c>
      <c r="O401" s="4">
        <f t="shared" si="109"/>
        <v>53590</v>
      </c>
      <c r="P401" s="4">
        <f t="shared" si="115"/>
        <v>1376930</v>
      </c>
    </row>
    <row r="402" spans="1:16" x14ac:dyDescent="0.4">
      <c r="A402" s="1">
        <f t="shared" si="102"/>
        <v>34</v>
      </c>
      <c r="B402" s="1">
        <f t="shared" si="103"/>
        <v>4</v>
      </c>
      <c r="C402" s="1" t="str">
        <f t="shared" si="104"/>
        <v>34_4</v>
      </c>
      <c r="D402" s="1">
        <f t="shared" si="105"/>
        <v>3.3333333333333332E-4</v>
      </c>
      <c r="E402" s="1">
        <f t="shared" si="106"/>
        <v>2E-3</v>
      </c>
      <c r="F402" s="1" t="str">
        <f t="shared" si="107"/>
        <v>34年4ヵ月目</v>
      </c>
      <c r="G402" s="4">
        <f t="shared" si="108"/>
        <v>53260</v>
      </c>
      <c r="H402" s="4">
        <f t="shared" si="110"/>
        <v>0</v>
      </c>
      <c r="I402" s="4">
        <f t="shared" si="111"/>
        <v>330</v>
      </c>
      <c r="J402" s="4">
        <f t="shared" si="116"/>
        <v>0</v>
      </c>
      <c r="K402" s="4">
        <f t="shared" si="112"/>
        <v>53590</v>
      </c>
      <c r="L402" s="4">
        <f t="shared" si="113"/>
        <v>937927</v>
      </c>
      <c r="M402" s="4">
        <f t="shared" si="114"/>
        <v>0</v>
      </c>
      <c r="N402" s="4">
        <f t="shared" si="117"/>
        <v>385743</v>
      </c>
      <c r="O402" s="4">
        <f t="shared" si="109"/>
        <v>53590</v>
      </c>
      <c r="P402" s="4">
        <f t="shared" si="115"/>
        <v>1323670</v>
      </c>
    </row>
    <row r="403" spans="1:16" x14ac:dyDescent="0.4">
      <c r="A403" s="1">
        <f t="shared" si="102"/>
        <v>34</v>
      </c>
      <c r="B403" s="1">
        <f t="shared" si="103"/>
        <v>5</v>
      </c>
      <c r="C403" s="1" t="str">
        <f t="shared" si="104"/>
        <v>34_5</v>
      </c>
      <c r="D403" s="1">
        <f t="shared" si="105"/>
        <v>3.3333333333333332E-4</v>
      </c>
      <c r="E403" s="1">
        <f t="shared" si="106"/>
        <v>2E-3</v>
      </c>
      <c r="F403" s="1" t="str">
        <f t="shared" si="107"/>
        <v>34年5ヵ月目</v>
      </c>
      <c r="G403" s="4">
        <f t="shared" si="108"/>
        <v>53278</v>
      </c>
      <c r="H403" s="4">
        <f t="shared" si="110"/>
        <v>0</v>
      </c>
      <c r="I403" s="4">
        <f t="shared" si="111"/>
        <v>312</v>
      </c>
      <c r="J403" s="4">
        <f t="shared" si="116"/>
        <v>0</v>
      </c>
      <c r="K403" s="4">
        <f t="shared" si="112"/>
        <v>53590</v>
      </c>
      <c r="L403" s="4">
        <f t="shared" si="113"/>
        <v>884649</v>
      </c>
      <c r="M403" s="4">
        <f t="shared" si="114"/>
        <v>0</v>
      </c>
      <c r="N403" s="4">
        <f t="shared" si="117"/>
        <v>385743</v>
      </c>
      <c r="O403" s="4">
        <f t="shared" si="109"/>
        <v>53590</v>
      </c>
      <c r="P403" s="4">
        <f t="shared" si="115"/>
        <v>1270392</v>
      </c>
    </row>
    <row r="404" spans="1:16" x14ac:dyDescent="0.4">
      <c r="A404" s="1">
        <f t="shared" si="102"/>
        <v>34</v>
      </c>
      <c r="B404" s="1">
        <f t="shared" si="103"/>
        <v>6</v>
      </c>
      <c r="C404" s="1" t="str">
        <f t="shared" si="104"/>
        <v>34_6</v>
      </c>
      <c r="D404" s="1">
        <f t="shared" si="105"/>
        <v>3.3333333333333332E-4</v>
      </c>
      <c r="E404" s="1">
        <f t="shared" si="106"/>
        <v>2E-3</v>
      </c>
      <c r="F404" s="1" t="str">
        <f t="shared" si="107"/>
        <v>34年6ヵ月目</v>
      </c>
      <c r="G404" s="4">
        <f t="shared" si="108"/>
        <v>53296</v>
      </c>
      <c r="H404" s="4">
        <f t="shared" si="110"/>
        <v>0</v>
      </c>
      <c r="I404" s="4">
        <f t="shared" si="111"/>
        <v>294</v>
      </c>
      <c r="J404" s="4">
        <f t="shared" si="116"/>
        <v>0</v>
      </c>
      <c r="K404" s="4">
        <f t="shared" si="112"/>
        <v>53590</v>
      </c>
      <c r="L404" s="4">
        <f t="shared" si="113"/>
        <v>831353</v>
      </c>
      <c r="M404" s="4">
        <f t="shared" si="114"/>
        <v>0</v>
      </c>
      <c r="N404" s="4">
        <f t="shared" si="117"/>
        <v>385743</v>
      </c>
      <c r="O404" s="4">
        <f t="shared" si="109"/>
        <v>53590</v>
      </c>
      <c r="P404" s="4">
        <f t="shared" si="115"/>
        <v>1217096</v>
      </c>
    </row>
    <row r="405" spans="1:16" x14ac:dyDescent="0.4">
      <c r="A405" s="1">
        <f t="shared" si="102"/>
        <v>34</v>
      </c>
      <c r="B405" s="1">
        <f t="shared" si="103"/>
        <v>7</v>
      </c>
      <c r="C405" s="1" t="str">
        <f t="shared" si="104"/>
        <v>34_7</v>
      </c>
      <c r="D405" s="1">
        <f t="shared" si="105"/>
        <v>3.3333333333333332E-4</v>
      </c>
      <c r="E405" s="1">
        <f t="shared" si="106"/>
        <v>2E-3</v>
      </c>
      <c r="F405" s="1" t="str">
        <f t="shared" si="107"/>
        <v>34年7ヵ月目</v>
      </c>
      <c r="G405" s="4">
        <f t="shared" si="108"/>
        <v>53313</v>
      </c>
      <c r="H405" s="4">
        <f t="shared" si="110"/>
        <v>0</v>
      </c>
      <c r="I405" s="4">
        <f t="shared" si="111"/>
        <v>277</v>
      </c>
      <c r="J405" s="4">
        <f t="shared" si="116"/>
        <v>0</v>
      </c>
      <c r="K405" s="4">
        <f t="shared" si="112"/>
        <v>53590</v>
      </c>
      <c r="L405" s="4">
        <f t="shared" si="113"/>
        <v>778040</v>
      </c>
      <c r="M405" s="4">
        <f t="shared" si="114"/>
        <v>0</v>
      </c>
      <c r="N405" s="4">
        <f t="shared" si="117"/>
        <v>385743</v>
      </c>
      <c r="O405" s="4">
        <f t="shared" si="109"/>
        <v>53590</v>
      </c>
      <c r="P405" s="4">
        <f t="shared" si="115"/>
        <v>1163783</v>
      </c>
    </row>
    <row r="406" spans="1:16" x14ac:dyDescent="0.4">
      <c r="A406" s="1">
        <f t="shared" si="102"/>
        <v>34</v>
      </c>
      <c r="B406" s="1">
        <f t="shared" si="103"/>
        <v>8</v>
      </c>
      <c r="C406" s="1" t="str">
        <f t="shared" si="104"/>
        <v>34_8</v>
      </c>
      <c r="D406" s="1">
        <f t="shared" si="105"/>
        <v>3.3333333333333332E-4</v>
      </c>
      <c r="E406" s="1">
        <f t="shared" si="106"/>
        <v>2E-3</v>
      </c>
      <c r="F406" s="1" t="str">
        <f t="shared" si="107"/>
        <v>34年8ヵ月目</v>
      </c>
      <c r="G406" s="4">
        <f t="shared" si="108"/>
        <v>53331</v>
      </c>
      <c r="H406" s="4">
        <f t="shared" si="110"/>
        <v>128571</v>
      </c>
      <c r="I406" s="4">
        <f t="shared" si="111"/>
        <v>259</v>
      </c>
      <c r="J406" s="4">
        <f t="shared" si="116"/>
        <v>9339</v>
      </c>
      <c r="K406" s="4">
        <f t="shared" si="112"/>
        <v>53590</v>
      </c>
      <c r="L406" s="4">
        <f t="shared" si="113"/>
        <v>724709</v>
      </c>
      <c r="M406" s="4">
        <f t="shared" si="114"/>
        <v>137910</v>
      </c>
      <c r="N406" s="4">
        <f t="shared" si="117"/>
        <v>257172</v>
      </c>
      <c r="O406" s="4">
        <f t="shared" si="109"/>
        <v>191500</v>
      </c>
      <c r="P406" s="4">
        <f t="shared" si="115"/>
        <v>981881</v>
      </c>
    </row>
    <row r="407" spans="1:16" x14ac:dyDescent="0.4">
      <c r="A407" s="1">
        <f t="shared" si="102"/>
        <v>34</v>
      </c>
      <c r="B407" s="1">
        <f t="shared" si="103"/>
        <v>9</v>
      </c>
      <c r="C407" s="1" t="str">
        <f t="shared" si="104"/>
        <v>34_9</v>
      </c>
      <c r="D407" s="1">
        <f t="shared" si="105"/>
        <v>3.3333333333333332E-4</v>
      </c>
      <c r="E407" s="1">
        <f t="shared" si="106"/>
        <v>2E-3</v>
      </c>
      <c r="F407" s="1" t="str">
        <f t="shared" si="107"/>
        <v>34年9ヵ月目</v>
      </c>
      <c r="G407" s="4">
        <f t="shared" si="108"/>
        <v>53349</v>
      </c>
      <c r="H407" s="4">
        <f t="shared" si="110"/>
        <v>0</v>
      </c>
      <c r="I407" s="4">
        <f t="shared" si="111"/>
        <v>241</v>
      </c>
      <c r="J407" s="4">
        <f t="shared" si="116"/>
        <v>0</v>
      </c>
      <c r="K407" s="4">
        <f t="shared" si="112"/>
        <v>53590</v>
      </c>
      <c r="L407" s="4">
        <f t="shared" si="113"/>
        <v>671360</v>
      </c>
      <c r="M407" s="4">
        <f t="shared" si="114"/>
        <v>0</v>
      </c>
      <c r="N407" s="4">
        <f t="shared" si="117"/>
        <v>257172</v>
      </c>
      <c r="O407" s="4">
        <f t="shared" si="109"/>
        <v>53590</v>
      </c>
      <c r="P407" s="4">
        <f t="shared" si="115"/>
        <v>928532</v>
      </c>
    </row>
    <row r="408" spans="1:16" x14ac:dyDescent="0.4">
      <c r="A408" s="1">
        <f t="shared" si="102"/>
        <v>34</v>
      </c>
      <c r="B408" s="1">
        <f t="shared" si="103"/>
        <v>10</v>
      </c>
      <c r="C408" s="1" t="str">
        <f t="shared" si="104"/>
        <v>34_10</v>
      </c>
      <c r="D408" s="1">
        <f t="shared" si="105"/>
        <v>3.3333333333333332E-4</v>
      </c>
      <c r="E408" s="1">
        <f t="shared" si="106"/>
        <v>2E-3</v>
      </c>
      <c r="F408" s="1" t="str">
        <f t="shared" si="107"/>
        <v>34年10ヵ月目</v>
      </c>
      <c r="G408" s="4">
        <f t="shared" si="108"/>
        <v>53367</v>
      </c>
      <c r="H408" s="4">
        <f t="shared" si="110"/>
        <v>0</v>
      </c>
      <c r="I408" s="4">
        <f t="shared" si="111"/>
        <v>223</v>
      </c>
      <c r="J408" s="4">
        <f t="shared" si="116"/>
        <v>0</v>
      </c>
      <c r="K408" s="4">
        <f t="shared" si="112"/>
        <v>53590</v>
      </c>
      <c r="L408" s="4">
        <f t="shared" si="113"/>
        <v>617993</v>
      </c>
      <c r="M408" s="4">
        <f t="shared" si="114"/>
        <v>0</v>
      </c>
      <c r="N408" s="4">
        <f t="shared" si="117"/>
        <v>257172</v>
      </c>
      <c r="O408" s="4">
        <f t="shared" si="109"/>
        <v>53590</v>
      </c>
      <c r="P408" s="4">
        <f t="shared" si="115"/>
        <v>875165</v>
      </c>
    </row>
    <row r="409" spans="1:16" x14ac:dyDescent="0.4">
      <c r="A409" s="1">
        <f t="shared" si="102"/>
        <v>34</v>
      </c>
      <c r="B409" s="1">
        <f t="shared" si="103"/>
        <v>11</v>
      </c>
      <c r="C409" s="1" t="str">
        <f t="shared" si="104"/>
        <v>34_11</v>
      </c>
      <c r="D409" s="1">
        <f t="shared" si="105"/>
        <v>3.3333333333333332E-4</v>
      </c>
      <c r="E409" s="1">
        <f t="shared" si="106"/>
        <v>2E-3</v>
      </c>
      <c r="F409" s="1" t="str">
        <f t="shared" si="107"/>
        <v>34年11ヵ月目</v>
      </c>
      <c r="G409" s="4">
        <f t="shared" si="108"/>
        <v>53385</v>
      </c>
      <c r="H409" s="4">
        <f t="shared" si="110"/>
        <v>0</v>
      </c>
      <c r="I409" s="4">
        <f t="shared" si="111"/>
        <v>205</v>
      </c>
      <c r="J409" s="4">
        <f t="shared" si="116"/>
        <v>0</v>
      </c>
      <c r="K409" s="4">
        <f t="shared" si="112"/>
        <v>53590</v>
      </c>
      <c r="L409" s="4">
        <f t="shared" si="113"/>
        <v>564608</v>
      </c>
      <c r="M409" s="4">
        <f t="shared" si="114"/>
        <v>0</v>
      </c>
      <c r="N409" s="4">
        <f t="shared" si="117"/>
        <v>257172</v>
      </c>
      <c r="O409" s="4">
        <f t="shared" si="109"/>
        <v>53590</v>
      </c>
      <c r="P409" s="4">
        <f t="shared" si="115"/>
        <v>821780</v>
      </c>
    </row>
    <row r="410" spans="1:16" x14ac:dyDescent="0.4">
      <c r="A410" s="1">
        <f t="shared" si="102"/>
        <v>34</v>
      </c>
      <c r="B410" s="1">
        <f t="shared" si="103"/>
        <v>12</v>
      </c>
      <c r="C410" s="1" t="str">
        <f t="shared" si="104"/>
        <v>34_12</v>
      </c>
      <c r="D410" s="1">
        <f t="shared" si="105"/>
        <v>3.3333333333333332E-4</v>
      </c>
      <c r="E410" s="1">
        <f t="shared" si="106"/>
        <v>2E-3</v>
      </c>
      <c r="F410" s="1" t="str">
        <f t="shared" si="107"/>
        <v>34年12ヵ月目</v>
      </c>
      <c r="G410" s="4">
        <f t="shared" si="108"/>
        <v>53402</v>
      </c>
      <c r="H410" s="4">
        <f t="shared" si="110"/>
        <v>0</v>
      </c>
      <c r="I410" s="4">
        <f t="shared" si="111"/>
        <v>188</v>
      </c>
      <c r="J410" s="4">
        <f t="shared" si="116"/>
        <v>0</v>
      </c>
      <c r="K410" s="4">
        <f t="shared" si="112"/>
        <v>53590</v>
      </c>
      <c r="L410" s="4">
        <f t="shared" si="113"/>
        <v>511206</v>
      </c>
      <c r="M410" s="4">
        <f t="shared" si="114"/>
        <v>0</v>
      </c>
      <c r="N410" s="4">
        <f t="shared" si="117"/>
        <v>257172</v>
      </c>
      <c r="O410" s="4">
        <f t="shared" si="109"/>
        <v>53590</v>
      </c>
      <c r="P410" s="4">
        <f t="shared" si="115"/>
        <v>768378</v>
      </c>
    </row>
    <row r="411" spans="1:16" x14ac:dyDescent="0.4">
      <c r="A411" s="1">
        <f t="shared" si="102"/>
        <v>35</v>
      </c>
      <c r="B411" s="1">
        <f t="shared" si="103"/>
        <v>1</v>
      </c>
      <c r="C411" s="1" t="str">
        <f t="shared" si="104"/>
        <v>35_1</v>
      </c>
      <c r="D411" s="1">
        <f t="shared" si="105"/>
        <v>3.3333333333333332E-4</v>
      </c>
      <c r="E411" s="1">
        <f t="shared" si="106"/>
        <v>2E-3</v>
      </c>
      <c r="F411" s="1" t="str">
        <f t="shared" si="107"/>
        <v>35年1ヵ月目</v>
      </c>
      <c r="G411" s="4">
        <f t="shared" si="108"/>
        <v>53420</v>
      </c>
      <c r="H411" s="4">
        <f t="shared" si="110"/>
        <v>0</v>
      </c>
      <c r="I411" s="4">
        <f t="shared" si="111"/>
        <v>170</v>
      </c>
      <c r="J411" s="4">
        <f t="shared" si="116"/>
        <v>0</v>
      </c>
      <c r="K411" s="4">
        <f t="shared" si="112"/>
        <v>53590</v>
      </c>
      <c r="L411" s="4">
        <f t="shared" si="113"/>
        <v>457786</v>
      </c>
      <c r="M411" s="4">
        <f t="shared" si="114"/>
        <v>0</v>
      </c>
      <c r="N411" s="4">
        <f t="shared" si="117"/>
        <v>257172</v>
      </c>
      <c r="O411" s="4">
        <f t="shared" si="109"/>
        <v>53590</v>
      </c>
      <c r="P411" s="4">
        <f t="shared" si="115"/>
        <v>714958</v>
      </c>
    </row>
    <row r="412" spans="1:16" x14ac:dyDescent="0.4">
      <c r="A412" s="1">
        <f t="shared" si="102"/>
        <v>35</v>
      </c>
      <c r="B412" s="1">
        <f t="shared" si="103"/>
        <v>2</v>
      </c>
      <c r="C412" s="1" t="str">
        <f t="shared" si="104"/>
        <v>35_2</v>
      </c>
      <c r="D412" s="1">
        <f t="shared" si="105"/>
        <v>3.3333333333333332E-4</v>
      </c>
      <c r="E412" s="1">
        <f t="shared" si="106"/>
        <v>2E-3</v>
      </c>
      <c r="F412" s="1" t="str">
        <f t="shared" si="107"/>
        <v>35年2ヵ月目</v>
      </c>
      <c r="G412" s="4">
        <f t="shared" si="108"/>
        <v>53438</v>
      </c>
      <c r="H412" s="4">
        <f t="shared" si="110"/>
        <v>128571</v>
      </c>
      <c r="I412" s="4">
        <f t="shared" si="111"/>
        <v>152</v>
      </c>
      <c r="J412" s="4">
        <f t="shared" si="116"/>
        <v>9339</v>
      </c>
      <c r="K412" s="4">
        <f t="shared" si="112"/>
        <v>53590</v>
      </c>
      <c r="L412" s="4">
        <f t="shared" si="113"/>
        <v>404348</v>
      </c>
      <c r="M412" s="4">
        <f t="shared" si="114"/>
        <v>137910</v>
      </c>
      <c r="N412" s="4">
        <f t="shared" si="117"/>
        <v>128601</v>
      </c>
      <c r="O412" s="4">
        <f t="shared" si="109"/>
        <v>191500</v>
      </c>
      <c r="P412" s="4">
        <f t="shared" si="115"/>
        <v>532949</v>
      </c>
    </row>
    <row r="413" spans="1:16" x14ac:dyDescent="0.4">
      <c r="A413" s="1">
        <f t="shared" si="102"/>
        <v>35</v>
      </c>
      <c r="B413" s="1">
        <f t="shared" si="103"/>
        <v>3</v>
      </c>
      <c r="C413" s="1" t="str">
        <f t="shared" si="104"/>
        <v>35_3</v>
      </c>
      <c r="D413" s="1">
        <f t="shared" si="105"/>
        <v>3.3333333333333332E-4</v>
      </c>
      <c r="E413" s="1">
        <f t="shared" si="106"/>
        <v>2E-3</v>
      </c>
      <c r="F413" s="1" t="str">
        <f t="shared" si="107"/>
        <v>35年3ヵ月目</v>
      </c>
      <c r="G413" s="4">
        <f t="shared" si="108"/>
        <v>53456</v>
      </c>
      <c r="H413" s="4">
        <f t="shared" si="110"/>
        <v>0</v>
      </c>
      <c r="I413" s="4">
        <f t="shared" si="111"/>
        <v>134</v>
      </c>
      <c r="J413" s="4">
        <f t="shared" si="116"/>
        <v>0</v>
      </c>
      <c r="K413" s="4">
        <f t="shared" si="112"/>
        <v>53590</v>
      </c>
      <c r="L413" s="4">
        <f t="shared" si="113"/>
        <v>350892</v>
      </c>
      <c r="M413" s="4">
        <f t="shared" si="114"/>
        <v>0</v>
      </c>
      <c r="N413" s="4">
        <f t="shared" si="117"/>
        <v>128601</v>
      </c>
      <c r="O413" s="4">
        <f t="shared" si="109"/>
        <v>53590</v>
      </c>
      <c r="P413" s="4">
        <f t="shared" si="115"/>
        <v>479493</v>
      </c>
    </row>
    <row r="414" spans="1:16" x14ac:dyDescent="0.4">
      <c r="A414" s="1">
        <f t="shared" si="102"/>
        <v>35</v>
      </c>
      <c r="B414" s="1">
        <f t="shared" si="103"/>
        <v>4</v>
      </c>
      <c r="C414" s="1" t="str">
        <f t="shared" si="104"/>
        <v>35_4</v>
      </c>
      <c r="D414" s="1">
        <f t="shared" si="105"/>
        <v>3.3333333333333332E-4</v>
      </c>
      <c r="E414" s="1">
        <f t="shared" si="106"/>
        <v>2E-3</v>
      </c>
      <c r="F414" s="1" t="str">
        <f t="shared" si="107"/>
        <v>35年4ヵ月目</v>
      </c>
      <c r="G414" s="4">
        <f t="shared" si="108"/>
        <v>53474</v>
      </c>
      <c r="H414" s="4">
        <f t="shared" si="110"/>
        <v>0</v>
      </c>
      <c r="I414" s="4">
        <f t="shared" si="111"/>
        <v>116</v>
      </c>
      <c r="J414" s="4">
        <f t="shared" si="116"/>
        <v>0</v>
      </c>
      <c r="K414" s="4">
        <f t="shared" si="112"/>
        <v>53590</v>
      </c>
      <c r="L414" s="4">
        <f t="shared" si="113"/>
        <v>297418</v>
      </c>
      <c r="M414" s="4">
        <f t="shared" si="114"/>
        <v>0</v>
      </c>
      <c r="N414" s="4">
        <f t="shared" si="117"/>
        <v>128601</v>
      </c>
      <c r="O414" s="4">
        <f t="shared" si="109"/>
        <v>53590</v>
      </c>
      <c r="P414" s="4">
        <f t="shared" si="115"/>
        <v>426019</v>
      </c>
    </row>
    <row r="415" spans="1:16" x14ac:dyDescent="0.4">
      <c r="A415" s="1">
        <f t="shared" si="102"/>
        <v>35</v>
      </c>
      <c r="B415" s="1">
        <f t="shared" si="103"/>
        <v>5</v>
      </c>
      <c r="C415" s="1" t="str">
        <f t="shared" si="104"/>
        <v>35_5</v>
      </c>
      <c r="D415" s="1">
        <f t="shared" si="105"/>
        <v>3.3333333333333332E-4</v>
      </c>
      <c r="E415" s="1">
        <f t="shared" si="106"/>
        <v>2E-3</v>
      </c>
      <c r="F415" s="1" t="str">
        <f t="shared" si="107"/>
        <v>35年5ヵ月目</v>
      </c>
      <c r="G415" s="4">
        <f t="shared" si="108"/>
        <v>53491</v>
      </c>
      <c r="H415" s="4">
        <f t="shared" si="110"/>
        <v>0</v>
      </c>
      <c r="I415" s="4">
        <f t="shared" si="111"/>
        <v>99</v>
      </c>
      <c r="J415" s="4">
        <f t="shared" si="116"/>
        <v>0</v>
      </c>
      <c r="K415" s="4">
        <f t="shared" si="112"/>
        <v>53590</v>
      </c>
      <c r="L415" s="4">
        <f t="shared" si="113"/>
        <v>243927</v>
      </c>
      <c r="M415" s="4">
        <f t="shared" si="114"/>
        <v>0</v>
      </c>
      <c r="N415" s="4">
        <f t="shared" si="117"/>
        <v>128601</v>
      </c>
      <c r="O415" s="4">
        <f t="shared" si="109"/>
        <v>53590</v>
      </c>
      <c r="P415" s="4">
        <f t="shared" si="115"/>
        <v>372528</v>
      </c>
    </row>
    <row r="416" spans="1:16" x14ac:dyDescent="0.4">
      <c r="A416" s="1">
        <f t="shared" si="102"/>
        <v>35</v>
      </c>
      <c r="B416" s="1">
        <f t="shared" si="103"/>
        <v>6</v>
      </c>
      <c r="C416" s="1" t="str">
        <f t="shared" si="104"/>
        <v>35_6</v>
      </c>
      <c r="D416" s="1">
        <f t="shared" si="105"/>
        <v>3.3333333333333332E-4</v>
      </c>
      <c r="E416" s="1">
        <f t="shared" si="106"/>
        <v>2E-3</v>
      </c>
      <c r="F416" s="1" t="str">
        <f t="shared" si="107"/>
        <v>35年6ヵ月目</v>
      </c>
      <c r="G416" s="4">
        <f t="shared" si="108"/>
        <v>53509</v>
      </c>
      <c r="H416" s="4">
        <f t="shared" si="110"/>
        <v>0</v>
      </c>
      <c r="I416" s="4">
        <f t="shared" si="111"/>
        <v>81</v>
      </c>
      <c r="J416" s="4">
        <f t="shared" si="116"/>
        <v>0</v>
      </c>
      <c r="K416" s="4">
        <f t="shared" si="112"/>
        <v>53590</v>
      </c>
      <c r="L416" s="4">
        <f t="shared" si="113"/>
        <v>190418</v>
      </c>
      <c r="M416" s="4">
        <f t="shared" si="114"/>
        <v>0</v>
      </c>
      <c r="N416" s="4">
        <f t="shared" si="117"/>
        <v>128601</v>
      </c>
      <c r="O416" s="4">
        <f t="shared" si="109"/>
        <v>53590</v>
      </c>
      <c r="P416" s="4">
        <f t="shared" si="115"/>
        <v>319019</v>
      </c>
    </row>
    <row r="417" spans="1:16" x14ac:dyDescent="0.4">
      <c r="A417" s="1">
        <f t="shared" si="102"/>
        <v>35</v>
      </c>
      <c r="B417" s="1">
        <f t="shared" si="103"/>
        <v>7</v>
      </c>
      <c r="C417" s="1" t="str">
        <f t="shared" si="104"/>
        <v>35_7</v>
      </c>
      <c r="D417" s="1">
        <f t="shared" si="105"/>
        <v>3.3333333333333332E-4</v>
      </c>
      <c r="E417" s="1">
        <f t="shared" si="106"/>
        <v>2E-3</v>
      </c>
      <c r="F417" s="1" t="str">
        <f t="shared" si="107"/>
        <v>35年7ヵ月目</v>
      </c>
      <c r="G417" s="4">
        <f t="shared" si="108"/>
        <v>53527</v>
      </c>
      <c r="H417" s="4">
        <f t="shared" si="110"/>
        <v>0</v>
      </c>
      <c r="I417" s="4">
        <f t="shared" si="111"/>
        <v>63</v>
      </c>
      <c r="J417" s="4">
        <f t="shared" si="116"/>
        <v>0</v>
      </c>
      <c r="K417" s="4">
        <f t="shared" si="112"/>
        <v>53590</v>
      </c>
      <c r="L417" s="4">
        <f t="shared" si="113"/>
        <v>136891</v>
      </c>
      <c r="M417" s="4">
        <f t="shared" si="114"/>
        <v>0</v>
      </c>
      <c r="N417" s="4">
        <f t="shared" si="117"/>
        <v>128601</v>
      </c>
      <c r="O417" s="4">
        <f t="shared" si="109"/>
        <v>53590</v>
      </c>
      <c r="P417" s="4">
        <f t="shared" si="115"/>
        <v>265492</v>
      </c>
    </row>
    <row r="418" spans="1:16" x14ac:dyDescent="0.4">
      <c r="A418" s="1">
        <f t="shared" si="102"/>
        <v>35</v>
      </c>
      <c r="B418" s="1">
        <f t="shared" si="103"/>
        <v>8</v>
      </c>
      <c r="C418" s="1" t="str">
        <f t="shared" si="104"/>
        <v>35_8</v>
      </c>
      <c r="D418" s="1">
        <f t="shared" si="105"/>
        <v>3.3333333333333332E-4</v>
      </c>
      <c r="E418" s="1">
        <f t="shared" si="106"/>
        <v>2E-3</v>
      </c>
      <c r="F418" s="1" t="str">
        <f t="shared" si="107"/>
        <v>35年8ヵ月目</v>
      </c>
      <c r="G418" s="4">
        <f t="shared" si="108"/>
        <v>53545</v>
      </c>
      <c r="H418" s="4">
        <f t="shared" si="110"/>
        <v>128601</v>
      </c>
      <c r="I418" s="4">
        <f t="shared" si="111"/>
        <v>45</v>
      </c>
      <c r="J418" s="4">
        <f t="shared" si="116"/>
        <v>9309</v>
      </c>
      <c r="K418" s="4">
        <f t="shared" si="112"/>
        <v>53590</v>
      </c>
      <c r="L418" s="4">
        <f t="shared" si="113"/>
        <v>83346</v>
      </c>
      <c r="M418" s="4">
        <f t="shared" si="114"/>
        <v>137910</v>
      </c>
      <c r="N418" s="4">
        <f t="shared" si="117"/>
        <v>0</v>
      </c>
      <c r="O418" s="4">
        <f t="shared" si="109"/>
        <v>191500</v>
      </c>
      <c r="P418" s="4">
        <f t="shared" si="115"/>
        <v>83346</v>
      </c>
    </row>
    <row r="419" spans="1:16" x14ac:dyDescent="0.4">
      <c r="A419" s="1">
        <f t="shared" si="102"/>
        <v>35</v>
      </c>
      <c r="B419" s="1">
        <f t="shared" si="103"/>
        <v>9</v>
      </c>
      <c r="C419" s="1" t="str">
        <f t="shared" si="104"/>
        <v>35_9</v>
      </c>
      <c r="D419" s="1">
        <f t="shared" si="105"/>
        <v>3.3333333333333332E-4</v>
      </c>
      <c r="E419" s="1">
        <f t="shared" si="106"/>
        <v>2E-3</v>
      </c>
      <c r="F419" s="1" t="str">
        <f t="shared" si="107"/>
        <v>35年9ヵ月目</v>
      </c>
      <c r="G419" s="4">
        <f t="shared" si="108"/>
        <v>53563</v>
      </c>
      <c r="H419" s="4">
        <f t="shared" si="110"/>
        <v>0</v>
      </c>
      <c r="I419" s="4">
        <f t="shared" si="111"/>
        <v>27</v>
      </c>
      <c r="J419" s="4">
        <f t="shared" si="116"/>
        <v>0</v>
      </c>
      <c r="K419" s="4">
        <f t="shared" si="112"/>
        <v>53590</v>
      </c>
      <c r="L419" s="4">
        <f t="shared" si="113"/>
        <v>29783</v>
      </c>
      <c r="M419" s="4">
        <f t="shared" si="114"/>
        <v>0</v>
      </c>
      <c r="N419" s="4">
        <f t="shared" si="117"/>
        <v>0</v>
      </c>
      <c r="O419" s="4">
        <f t="shared" si="109"/>
        <v>53590</v>
      </c>
      <c r="P419" s="4">
        <f t="shared" si="115"/>
        <v>29783</v>
      </c>
    </row>
    <row r="420" spans="1:16" x14ac:dyDescent="0.4">
      <c r="A420" s="1">
        <f t="shared" si="102"/>
        <v>35</v>
      </c>
      <c r="B420" s="1">
        <f t="shared" si="103"/>
        <v>10</v>
      </c>
      <c r="C420" s="1" t="str">
        <f t="shared" si="104"/>
        <v>35_10</v>
      </c>
      <c r="D420" s="1">
        <f t="shared" si="105"/>
        <v>3.3333333333333332E-4</v>
      </c>
      <c r="E420" s="1">
        <f t="shared" si="106"/>
        <v>2E-3</v>
      </c>
      <c r="F420" s="1" t="str">
        <f t="shared" si="107"/>
        <v>35年10ヵ月目</v>
      </c>
      <c r="G420" s="4">
        <f t="shared" si="108"/>
        <v>53581</v>
      </c>
      <c r="H420" s="4">
        <f t="shared" si="110"/>
        <v>0</v>
      </c>
      <c r="I420" s="4">
        <f t="shared" si="111"/>
        <v>9</v>
      </c>
      <c r="J420" s="4">
        <f t="shared" si="116"/>
        <v>0</v>
      </c>
      <c r="K420" s="4">
        <f t="shared" si="112"/>
        <v>53590</v>
      </c>
      <c r="L420" s="4">
        <f t="shared" si="113"/>
        <v>-23798</v>
      </c>
      <c r="M420" s="4">
        <f t="shared" si="114"/>
        <v>0</v>
      </c>
      <c r="N420" s="4">
        <f t="shared" si="117"/>
        <v>0</v>
      </c>
      <c r="O420" s="4">
        <f t="shared" si="109"/>
        <v>53590</v>
      </c>
      <c r="P420" s="4">
        <f t="shared" si="115"/>
        <v>-23798</v>
      </c>
    </row>
    <row r="421" spans="1:16" x14ac:dyDescent="0.4">
      <c r="A421" s="1">
        <f t="shared" si="102"/>
        <v>35</v>
      </c>
      <c r="B421" s="1">
        <f t="shared" si="103"/>
        <v>11</v>
      </c>
      <c r="C421" s="1" t="str">
        <f t="shared" si="104"/>
        <v>35_11</v>
      </c>
      <c r="D421" s="1">
        <f t="shared" si="105"/>
        <v>3.3333333333333332E-4</v>
      </c>
      <c r="E421" s="1">
        <f t="shared" si="106"/>
        <v>2E-3</v>
      </c>
      <c r="F421" s="1" t="str">
        <f t="shared" si="107"/>
        <v>35年11ヵ月目</v>
      </c>
      <c r="G421" s="4">
        <f t="shared" si="108"/>
        <v>53597</v>
      </c>
      <c r="H421" s="4">
        <f t="shared" si="110"/>
        <v>0</v>
      </c>
      <c r="I421" s="4">
        <f t="shared" si="111"/>
        <v>-7</v>
      </c>
      <c r="J421" s="4">
        <f t="shared" si="116"/>
        <v>0</v>
      </c>
      <c r="K421" s="4">
        <f t="shared" si="112"/>
        <v>53590</v>
      </c>
      <c r="L421" s="4">
        <f t="shared" si="113"/>
        <v>-77395</v>
      </c>
      <c r="M421" s="4">
        <f t="shared" si="114"/>
        <v>0</v>
      </c>
      <c r="N421" s="4">
        <f t="shared" si="117"/>
        <v>0</v>
      </c>
      <c r="O421" s="4">
        <f t="shared" si="109"/>
        <v>53590</v>
      </c>
      <c r="P421" s="4">
        <f t="shared" si="115"/>
        <v>-77395</v>
      </c>
    </row>
    <row r="422" spans="1:16" x14ac:dyDescent="0.4">
      <c r="A422" s="1">
        <f t="shared" si="102"/>
        <v>35</v>
      </c>
      <c r="B422" s="1">
        <f t="shared" si="103"/>
        <v>12</v>
      </c>
      <c r="C422" s="1" t="str">
        <f t="shared" si="104"/>
        <v>35_12</v>
      </c>
      <c r="D422" s="1">
        <f t="shared" si="105"/>
        <v>3.3333333333333332E-4</v>
      </c>
      <c r="E422" s="1">
        <f t="shared" si="106"/>
        <v>2E-3</v>
      </c>
      <c r="F422" s="1" t="str">
        <f t="shared" si="107"/>
        <v>35年12ヵ月目</v>
      </c>
      <c r="G422" s="4">
        <f t="shared" si="108"/>
        <v>-77395</v>
      </c>
      <c r="H422" s="4">
        <f t="shared" si="110"/>
        <v>0</v>
      </c>
      <c r="I422" s="4">
        <f t="shared" si="111"/>
        <v>-25</v>
      </c>
      <c r="J422" s="4">
        <f t="shared" si="116"/>
        <v>0</v>
      </c>
      <c r="K422" s="4">
        <f t="shared" si="112"/>
        <v>-77420</v>
      </c>
      <c r="L422" s="4">
        <f t="shared" si="113"/>
        <v>0</v>
      </c>
      <c r="M422" s="4">
        <f t="shared" si="114"/>
        <v>0</v>
      </c>
      <c r="N422" s="4">
        <f t="shared" ref="N422:N453" si="118">N421-H422</f>
        <v>0</v>
      </c>
      <c r="O422" s="4">
        <f t="shared" si="109"/>
        <v>-77420</v>
      </c>
      <c r="P422" s="4">
        <f t="shared" si="115"/>
        <v>0</v>
      </c>
    </row>
    <row r="423" spans="1:16" x14ac:dyDescent="0.4">
      <c r="A423" s="1">
        <f t="shared" ref="A423" si="119">IF(B422=12,A422+1,A422)</f>
        <v>36</v>
      </c>
      <c r="B423" s="1">
        <f t="shared" ref="B423" si="120">IF(B422=12,1,B422+1)</f>
        <v>1</v>
      </c>
      <c r="C423" s="1" t="str">
        <f t="shared" si="104"/>
        <v>36_1</v>
      </c>
      <c r="D423" s="1">
        <f t="shared" si="105"/>
        <v>0</v>
      </c>
      <c r="E423" s="1">
        <f t="shared" si="106"/>
        <v>0</v>
      </c>
      <c r="F423" s="1" t="str">
        <f t="shared" ref="F423" si="121">A423&amp;"年"&amp;B423&amp;"ヵ月目"</f>
        <v>36年1ヵ月目</v>
      </c>
      <c r="G423" s="4">
        <f t="shared" si="108"/>
        <v>0</v>
      </c>
      <c r="H423" s="4">
        <f t="shared" si="110"/>
        <v>0</v>
      </c>
      <c r="I423" s="4">
        <f t="shared" si="111"/>
        <v>0</v>
      </c>
      <c r="J423" s="4">
        <f t="shared" si="116"/>
        <v>0</v>
      </c>
      <c r="K423" s="4">
        <f t="shared" si="112"/>
        <v>0</v>
      </c>
      <c r="L423" s="4">
        <f t="shared" si="113"/>
        <v>0</v>
      </c>
      <c r="M423" s="4">
        <f t="shared" si="114"/>
        <v>0</v>
      </c>
      <c r="N423" s="4">
        <f t="shared" si="118"/>
        <v>0</v>
      </c>
      <c r="O423" s="4">
        <f t="shared" si="109"/>
        <v>0</v>
      </c>
      <c r="P423" s="4">
        <f t="shared" si="115"/>
        <v>0</v>
      </c>
    </row>
    <row r="424" spans="1:16" x14ac:dyDescent="0.4">
      <c r="A424" s="1">
        <f t="shared" ref="A424:A487" si="122">IF(B423=12,A423+1,A423)</f>
        <v>36</v>
      </c>
      <c r="B424" s="1">
        <f t="shared" ref="B424:B487" si="123">IF(B423=12,1,B423+1)</f>
        <v>2</v>
      </c>
      <c r="C424" s="1" t="str">
        <f t="shared" si="104"/>
        <v>36_2</v>
      </c>
      <c r="D424" s="1">
        <f t="shared" si="105"/>
        <v>0</v>
      </c>
      <c r="E424" s="1">
        <f t="shared" si="106"/>
        <v>0</v>
      </c>
      <c r="F424" s="1" t="str">
        <f t="shared" ref="F424:F487" si="124">A424&amp;"年"&amp;B424&amp;"ヵ月目"</f>
        <v>36年2ヵ月目</v>
      </c>
      <c r="G424" s="4">
        <f t="shared" si="108"/>
        <v>0</v>
      </c>
      <c r="H424" s="4">
        <f t="shared" si="110"/>
        <v>0</v>
      </c>
      <c r="I424" s="4">
        <f t="shared" si="111"/>
        <v>0</v>
      </c>
      <c r="J424" s="4">
        <f t="shared" si="116"/>
        <v>0</v>
      </c>
      <c r="K424" s="4">
        <f t="shared" si="112"/>
        <v>0</v>
      </c>
      <c r="L424" s="4">
        <f t="shared" si="113"/>
        <v>0</v>
      </c>
      <c r="M424" s="4">
        <f t="shared" si="114"/>
        <v>0</v>
      </c>
      <c r="N424" s="4">
        <f t="shared" si="118"/>
        <v>0</v>
      </c>
      <c r="O424" s="4">
        <f t="shared" si="109"/>
        <v>0</v>
      </c>
      <c r="P424" s="4">
        <f t="shared" si="115"/>
        <v>0</v>
      </c>
    </row>
    <row r="425" spans="1:16" x14ac:dyDescent="0.4">
      <c r="A425" s="1">
        <f t="shared" si="122"/>
        <v>36</v>
      </c>
      <c r="B425" s="1">
        <f t="shared" si="123"/>
        <v>3</v>
      </c>
      <c r="C425" s="1" t="str">
        <f t="shared" si="104"/>
        <v>36_3</v>
      </c>
      <c r="D425" s="1">
        <f t="shared" si="105"/>
        <v>0</v>
      </c>
      <c r="E425" s="1">
        <f t="shared" si="106"/>
        <v>0</v>
      </c>
      <c r="F425" s="1" t="str">
        <f t="shared" si="124"/>
        <v>36年3ヵ月目</v>
      </c>
      <c r="G425" s="4">
        <f t="shared" si="108"/>
        <v>0</v>
      </c>
      <c r="H425" s="4">
        <f t="shared" si="110"/>
        <v>0</v>
      </c>
      <c r="I425" s="4">
        <f t="shared" si="111"/>
        <v>0</v>
      </c>
      <c r="J425" s="4">
        <f t="shared" si="116"/>
        <v>0</v>
      </c>
      <c r="K425" s="4">
        <f t="shared" si="112"/>
        <v>0</v>
      </c>
      <c r="L425" s="4">
        <f t="shared" si="113"/>
        <v>0</v>
      </c>
      <c r="M425" s="4">
        <f t="shared" si="114"/>
        <v>0</v>
      </c>
      <c r="N425" s="4">
        <f t="shared" si="118"/>
        <v>0</v>
      </c>
      <c r="O425" s="4">
        <f t="shared" si="109"/>
        <v>0</v>
      </c>
      <c r="P425" s="4">
        <f t="shared" si="115"/>
        <v>0</v>
      </c>
    </row>
    <row r="426" spans="1:16" x14ac:dyDescent="0.4">
      <c r="A426" s="1">
        <f t="shared" si="122"/>
        <v>36</v>
      </c>
      <c r="B426" s="1">
        <f t="shared" si="123"/>
        <v>4</v>
      </c>
      <c r="C426" s="1" t="str">
        <f t="shared" si="104"/>
        <v>36_4</v>
      </c>
      <c r="D426" s="1">
        <f t="shared" si="105"/>
        <v>0</v>
      </c>
      <c r="E426" s="1">
        <f t="shared" si="106"/>
        <v>0</v>
      </c>
      <c r="F426" s="1" t="str">
        <f t="shared" si="124"/>
        <v>36年4ヵ月目</v>
      </c>
      <c r="G426" s="4">
        <f t="shared" si="108"/>
        <v>0</v>
      </c>
      <c r="H426" s="4">
        <f t="shared" si="110"/>
        <v>0</v>
      </c>
      <c r="I426" s="4">
        <f t="shared" si="111"/>
        <v>0</v>
      </c>
      <c r="J426" s="4">
        <f t="shared" si="116"/>
        <v>0</v>
      </c>
      <c r="K426" s="4">
        <f t="shared" si="112"/>
        <v>0</v>
      </c>
      <c r="L426" s="4">
        <f t="shared" si="113"/>
        <v>0</v>
      </c>
      <c r="M426" s="4">
        <f t="shared" si="114"/>
        <v>0</v>
      </c>
      <c r="N426" s="4">
        <f t="shared" si="118"/>
        <v>0</v>
      </c>
      <c r="O426" s="4">
        <f t="shared" si="109"/>
        <v>0</v>
      </c>
      <c r="P426" s="4">
        <f t="shared" si="115"/>
        <v>0</v>
      </c>
    </row>
    <row r="427" spans="1:16" x14ac:dyDescent="0.4">
      <c r="A427" s="1">
        <f t="shared" si="122"/>
        <v>36</v>
      </c>
      <c r="B427" s="1">
        <f t="shared" si="123"/>
        <v>5</v>
      </c>
      <c r="C427" s="1" t="str">
        <f t="shared" si="104"/>
        <v>36_5</v>
      </c>
      <c r="D427" s="1">
        <f t="shared" si="105"/>
        <v>0</v>
      </c>
      <c r="E427" s="1">
        <f t="shared" si="106"/>
        <v>0</v>
      </c>
      <c r="F427" s="1" t="str">
        <f t="shared" si="124"/>
        <v>36年5ヵ月目</v>
      </c>
      <c r="G427" s="4">
        <f t="shared" si="108"/>
        <v>0</v>
      </c>
      <c r="H427" s="4">
        <f t="shared" si="110"/>
        <v>0</v>
      </c>
      <c r="I427" s="4">
        <f t="shared" si="111"/>
        <v>0</v>
      </c>
      <c r="J427" s="4">
        <f t="shared" si="116"/>
        <v>0</v>
      </c>
      <c r="K427" s="4">
        <f t="shared" si="112"/>
        <v>0</v>
      </c>
      <c r="L427" s="4">
        <f t="shared" si="113"/>
        <v>0</v>
      </c>
      <c r="M427" s="4">
        <f t="shared" si="114"/>
        <v>0</v>
      </c>
      <c r="N427" s="4">
        <f t="shared" si="118"/>
        <v>0</v>
      </c>
      <c r="O427" s="4">
        <f t="shared" si="109"/>
        <v>0</v>
      </c>
      <c r="P427" s="4">
        <f t="shared" si="115"/>
        <v>0</v>
      </c>
    </row>
    <row r="428" spans="1:16" x14ac:dyDescent="0.4">
      <c r="A428" s="1">
        <f t="shared" si="122"/>
        <v>36</v>
      </c>
      <c r="B428" s="1">
        <f t="shared" si="123"/>
        <v>6</v>
      </c>
      <c r="C428" s="1" t="str">
        <f t="shared" si="104"/>
        <v>36_6</v>
      </c>
      <c r="D428" s="1">
        <f t="shared" si="105"/>
        <v>0</v>
      </c>
      <c r="E428" s="1">
        <f t="shared" si="106"/>
        <v>0</v>
      </c>
      <c r="F428" s="1" t="str">
        <f t="shared" si="124"/>
        <v>36年6ヵ月目</v>
      </c>
      <c r="G428" s="4">
        <f t="shared" si="108"/>
        <v>0</v>
      </c>
      <c r="H428" s="4">
        <f t="shared" si="110"/>
        <v>0</v>
      </c>
      <c r="I428" s="4">
        <f t="shared" si="111"/>
        <v>0</v>
      </c>
      <c r="J428" s="4">
        <f t="shared" si="116"/>
        <v>0</v>
      </c>
      <c r="K428" s="4">
        <f t="shared" si="112"/>
        <v>0</v>
      </c>
      <c r="L428" s="4">
        <f t="shared" si="113"/>
        <v>0</v>
      </c>
      <c r="M428" s="4">
        <f t="shared" si="114"/>
        <v>0</v>
      </c>
      <c r="N428" s="4">
        <f t="shared" si="118"/>
        <v>0</v>
      </c>
      <c r="O428" s="4">
        <f t="shared" si="109"/>
        <v>0</v>
      </c>
      <c r="P428" s="4">
        <f t="shared" si="115"/>
        <v>0</v>
      </c>
    </row>
    <row r="429" spans="1:16" x14ac:dyDescent="0.4">
      <c r="A429" s="1">
        <f t="shared" si="122"/>
        <v>36</v>
      </c>
      <c r="B429" s="1">
        <f t="shared" si="123"/>
        <v>7</v>
      </c>
      <c r="C429" s="1" t="str">
        <f t="shared" si="104"/>
        <v>36_7</v>
      </c>
      <c r="D429" s="1">
        <f t="shared" si="105"/>
        <v>0</v>
      </c>
      <c r="E429" s="1">
        <f t="shared" si="106"/>
        <v>0</v>
      </c>
      <c r="F429" s="1" t="str">
        <f t="shared" si="124"/>
        <v>36年7ヵ月目</v>
      </c>
      <c r="G429" s="4">
        <f t="shared" si="108"/>
        <v>0</v>
      </c>
      <c r="H429" s="4">
        <f t="shared" si="110"/>
        <v>0</v>
      </c>
      <c r="I429" s="4">
        <f t="shared" si="111"/>
        <v>0</v>
      </c>
      <c r="J429" s="4">
        <f t="shared" si="116"/>
        <v>0</v>
      </c>
      <c r="K429" s="4">
        <f t="shared" si="112"/>
        <v>0</v>
      </c>
      <c r="L429" s="4">
        <f t="shared" si="113"/>
        <v>0</v>
      </c>
      <c r="M429" s="4">
        <f t="shared" si="114"/>
        <v>0</v>
      </c>
      <c r="N429" s="4">
        <f t="shared" si="118"/>
        <v>0</v>
      </c>
      <c r="O429" s="4">
        <f t="shared" si="109"/>
        <v>0</v>
      </c>
      <c r="P429" s="4">
        <f t="shared" si="115"/>
        <v>0</v>
      </c>
    </row>
    <row r="430" spans="1:16" x14ac:dyDescent="0.4">
      <c r="A430" s="1">
        <f t="shared" si="122"/>
        <v>36</v>
      </c>
      <c r="B430" s="1">
        <f t="shared" si="123"/>
        <v>8</v>
      </c>
      <c r="C430" s="1" t="str">
        <f t="shared" si="104"/>
        <v>36_8</v>
      </c>
      <c r="D430" s="1">
        <f t="shared" si="105"/>
        <v>0</v>
      </c>
      <c r="E430" s="1">
        <f t="shared" si="106"/>
        <v>0</v>
      </c>
      <c r="F430" s="1" t="str">
        <f t="shared" si="124"/>
        <v>36年8ヵ月目</v>
      </c>
      <c r="G430" s="4">
        <f t="shared" si="108"/>
        <v>0</v>
      </c>
      <c r="H430" s="4">
        <f t="shared" si="110"/>
        <v>0</v>
      </c>
      <c r="I430" s="4">
        <f t="shared" si="111"/>
        <v>0</v>
      </c>
      <c r="J430" s="4">
        <f t="shared" si="116"/>
        <v>0</v>
      </c>
      <c r="K430" s="4">
        <f t="shared" si="112"/>
        <v>0</v>
      </c>
      <c r="L430" s="4">
        <f t="shared" si="113"/>
        <v>0</v>
      </c>
      <c r="M430" s="4">
        <f t="shared" si="114"/>
        <v>0</v>
      </c>
      <c r="N430" s="4">
        <f t="shared" si="118"/>
        <v>0</v>
      </c>
      <c r="O430" s="4">
        <f t="shared" si="109"/>
        <v>0</v>
      </c>
      <c r="P430" s="4">
        <f t="shared" si="115"/>
        <v>0</v>
      </c>
    </row>
    <row r="431" spans="1:16" x14ac:dyDescent="0.4">
      <c r="A431" s="1">
        <f t="shared" si="122"/>
        <v>36</v>
      </c>
      <c r="B431" s="1">
        <f t="shared" si="123"/>
        <v>9</v>
      </c>
      <c r="C431" s="1" t="str">
        <f t="shared" si="104"/>
        <v>36_9</v>
      </c>
      <c r="D431" s="1">
        <f t="shared" si="105"/>
        <v>0</v>
      </c>
      <c r="E431" s="1">
        <f t="shared" si="106"/>
        <v>0</v>
      </c>
      <c r="F431" s="1" t="str">
        <f t="shared" si="124"/>
        <v>36年9ヵ月目</v>
      </c>
      <c r="G431" s="4">
        <f t="shared" si="108"/>
        <v>0</v>
      </c>
      <c r="H431" s="4">
        <f t="shared" si="110"/>
        <v>0</v>
      </c>
      <c r="I431" s="4">
        <f t="shared" si="111"/>
        <v>0</v>
      </c>
      <c r="J431" s="4">
        <f t="shared" si="116"/>
        <v>0</v>
      </c>
      <c r="K431" s="4">
        <f t="shared" si="112"/>
        <v>0</v>
      </c>
      <c r="L431" s="4">
        <f t="shared" si="113"/>
        <v>0</v>
      </c>
      <c r="M431" s="4">
        <f t="shared" si="114"/>
        <v>0</v>
      </c>
      <c r="N431" s="4">
        <f t="shared" si="118"/>
        <v>0</v>
      </c>
      <c r="O431" s="4">
        <f t="shared" si="109"/>
        <v>0</v>
      </c>
      <c r="P431" s="4">
        <f t="shared" si="115"/>
        <v>0</v>
      </c>
    </row>
    <row r="432" spans="1:16" x14ac:dyDescent="0.4">
      <c r="A432" s="1">
        <f t="shared" si="122"/>
        <v>36</v>
      </c>
      <c r="B432" s="1">
        <f t="shared" si="123"/>
        <v>10</v>
      </c>
      <c r="C432" s="1" t="str">
        <f t="shared" si="104"/>
        <v>36_10</v>
      </c>
      <c r="D432" s="1">
        <f t="shared" si="105"/>
        <v>0</v>
      </c>
      <c r="E432" s="1">
        <f t="shared" si="106"/>
        <v>0</v>
      </c>
      <c r="F432" s="1" t="str">
        <f t="shared" si="124"/>
        <v>36年10ヵ月目</v>
      </c>
      <c r="G432" s="4">
        <f t="shared" si="108"/>
        <v>0</v>
      </c>
      <c r="H432" s="4">
        <f t="shared" si="110"/>
        <v>0</v>
      </c>
      <c r="I432" s="4">
        <f t="shared" si="111"/>
        <v>0</v>
      </c>
      <c r="J432" s="4">
        <f t="shared" si="116"/>
        <v>0</v>
      </c>
      <c r="K432" s="4">
        <f t="shared" si="112"/>
        <v>0</v>
      </c>
      <c r="L432" s="4">
        <f t="shared" si="113"/>
        <v>0</v>
      </c>
      <c r="M432" s="4">
        <f t="shared" si="114"/>
        <v>0</v>
      </c>
      <c r="N432" s="4">
        <f t="shared" si="118"/>
        <v>0</v>
      </c>
      <c r="O432" s="4">
        <f t="shared" si="109"/>
        <v>0</v>
      </c>
      <c r="P432" s="4">
        <f t="shared" si="115"/>
        <v>0</v>
      </c>
    </row>
    <row r="433" spans="1:16" x14ac:dyDescent="0.4">
      <c r="A433" s="1">
        <f t="shared" si="122"/>
        <v>36</v>
      </c>
      <c r="B433" s="1">
        <f t="shared" si="123"/>
        <v>11</v>
      </c>
      <c r="C433" s="1" t="str">
        <f t="shared" si="104"/>
        <v>36_11</v>
      </c>
      <c r="D433" s="1">
        <f t="shared" si="105"/>
        <v>0</v>
      </c>
      <c r="E433" s="1">
        <f t="shared" si="106"/>
        <v>0</v>
      </c>
      <c r="F433" s="1" t="str">
        <f t="shared" si="124"/>
        <v>36年11ヵ月目</v>
      </c>
      <c r="G433" s="4">
        <f t="shared" si="108"/>
        <v>0</v>
      </c>
      <c r="H433" s="4">
        <f t="shared" si="110"/>
        <v>0</v>
      </c>
      <c r="I433" s="4">
        <f t="shared" si="111"/>
        <v>0</v>
      </c>
      <c r="J433" s="4">
        <f t="shared" si="116"/>
        <v>0</v>
      </c>
      <c r="K433" s="4">
        <f t="shared" si="112"/>
        <v>0</v>
      </c>
      <c r="L433" s="4">
        <f t="shared" si="113"/>
        <v>0</v>
      </c>
      <c r="M433" s="4">
        <f t="shared" si="114"/>
        <v>0</v>
      </c>
      <c r="N433" s="4">
        <f t="shared" si="118"/>
        <v>0</v>
      </c>
      <c r="O433" s="4">
        <f t="shared" si="109"/>
        <v>0</v>
      </c>
      <c r="P433" s="4">
        <f t="shared" si="115"/>
        <v>0</v>
      </c>
    </row>
    <row r="434" spans="1:16" x14ac:dyDescent="0.4">
      <c r="A434" s="1">
        <f t="shared" si="122"/>
        <v>36</v>
      </c>
      <c r="B434" s="1">
        <f t="shared" si="123"/>
        <v>12</v>
      </c>
      <c r="C434" s="1" t="str">
        <f t="shared" si="104"/>
        <v>36_12</v>
      </c>
      <c r="D434" s="1">
        <f t="shared" si="105"/>
        <v>0</v>
      </c>
      <c r="E434" s="1">
        <f t="shared" si="106"/>
        <v>0</v>
      </c>
      <c r="F434" s="1" t="str">
        <f t="shared" si="124"/>
        <v>36年12ヵ月目</v>
      </c>
      <c r="G434" s="4">
        <f t="shared" si="108"/>
        <v>0</v>
      </c>
      <c r="H434" s="4">
        <f t="shared" si="110"/>
        <v>0</v>
      </c>
      <c r="I434" s="4">
        <f t="shared" si="111"/>
        <v>0</v>
      </c>
      <c r="J434" s="4">
        <f t="shared" si="116"/>
        <v>0</v>
      </c>
      <c r="K434" s="4">
        <f t="shared" si="112"/>
        <v>0</v>
      </c>
      <c r="L434" s="4">
        <f t="shared" si="113"/>
        <v>0</v>
      </c>
      <c r="M434" s="4">
        <f t="shared" si="114"/>
        <v>0</v>
      </c>
      <c r="N434" s="4">
        <f t="shared" si="118"/>
        <v>0</v>
      </c>
      <c r="O434" s="4">
        <f t="shared" si="109"/>
        <v>0</v>
      </c>
      <c r="P434" s="4">
        <f t="shared" si="115"/>
        <v>0</v>
      </c>
    </row>
    <row r="435" spans="1:16" x14ac:dyDescent="0.4">
      <c r="A435" s="1">
        <f t="shared" si="122"/>
        <v>37</v>
      </c>
      <c r="B435" s="1">
        <f t="shared" si="123"/>
        <v>1</v>
      </c>
      <c r="C435" s="1" t="str">
        <f t="shared" si="104"/>
        <v>37_1</v>
      </c>
      <c r="D435" s="1">
        <f t="shared" si="105"/>
        <v>0</v>
      </c>
      <c r="E435" s="1">
        <f t="shared" si="106"/>
        <v>0</v>
      </c>
      <c r="F435" s="1" t="str">
        <f t="shared" si="124"/>
        <v>37年1ヵ月目</v>
      </c>
      <c r="G435" s="4">
        <f t="shared" si="108"/>
        <v>0</v>
      </c>
      <c r="H435" s="4">
        <f t="shared" si="110"/>
        <v>0</v>
      </c>
      <c r="I435" s="4">
        <f t="shared" si="111"/>
        <v>0</v>
      </c>
      <c r="J435" s="4">
        <f t="shared" si="116"/>
        <v>0</v>
      </c>
      <c r="K435" s="4">
        <f t="shared" si="112"/>
        <v>0</v>
      </c>
      <c r="L435" s="4">
        <f t="shared" si="113"/>
        <v>0</v>
      </c>
      <c r="M435" s="4">
        <f t="shared" si="114"/>
        <v>0</v>
      </c>
      <c r="N435" s="4">
        <f t="shared" si="118"/>
        <v>0</v>
      </c>
      <c r="O435" s="4">
        <f t="shared" si="109"/>
        <v>0</v>
      </c>
      <c r="P435" s="4">
        <f t="shared" si="115"/>
        <v>0</v>
      </c>
    </row>
    <row r="436" spans="1:16" x14ac:dyDescent="0.4">
      <c r="A436" s="1">
        <f t="shared" si="122"/>
        <v>37</v>
      </c>
      <c r="B436" s="1">
        <f t="shared" si="123"/>
        <v>2</v>
      </c>
      <c r="C436" s="1" t="str">
        <f t="shared" si="104"/>
        <v>37_2</v>
      </c>
      <c r="D436" s="1">
        <f t="shared" si="105"/>
        <v>0</v>
      </c>
      <c r="E436" s="1">
        <f t="shared" si="106"/>
        <v>0</v>
      </c>
      <c r="F436" s="1" t="str">
        <f t="shared" si="124"/>
        <v>37年2ヵ月目</v>
      </c>
      <c r="G436" s="4">
        <f t="shared" si="108"/>
        <v>0</v>
      </c>
      <c r="H436" s="4">
        <f t="shared" si="110"/>
        <v>0</v>
      </c>
      <c r="I436" s="4">
        <f t="shared" si="111"/>
        <v>0</v>
      </c>
      <c r="J436" s="4">
        <f t="shared" si="116"/>
        <v>0</v>
      </c>
      <c r="K436" s="4">
        <f t="shared" si="112"/>
        <v>0</v>
      </c>
      <c r="L436" s="4">
        <f t="shared" si="113"/>
        <v>0</v>
      </c>
      <c r="M436" s="4">
        <f t="shared" si="114"/>
        <v>0</v>
      </c>
      <c r="N436" s="4">
        <f t="shared" si="118"/>
        <v>0</v>
      </c>
      <c r="O436" s="4">
        <f t="shared" si="109"/>
        <v>0</v>
      </c>
      <c r="P436" s="4">
        <f t="shared" si="115"/>
        <v>0</v>
      </c>
    </row>
    <row r="437" spans="1:16" x14ac:dyDescent="0.4">
      <c r="A437" s="1">
        <f t="shared" si="122"/>
        <v>37</v>
      </c>
      <c r="B437" s="1">
        <f t="shared" si="123"/>
        <v>3</v>
      </c>
      <c r="C437" s="1" t="str">
        <f t="shared" si="104"/>
        <v>37_3</v>
      </c>
      <c r="D437" s="1">
        <f t="shared" si="105"/>
        <v>0</v>
      </c>
      <c r="E437" s="1">
        <f t="shared" si="106"/>
        <v>0</v>
      </c>
      <c r="F437" s="1" t="str">
        <f t="shared" si="124"/>
        <v>37年3ヵ月目</v>
      </c>
      <c r="G437" s="4">
        <f t="shared" si="108"/>
        <v>0</v>
      </c>
      <c r="H437" s="4">
        <f t="shared" si="110"/>
        <v>0</v>
      </c>
      <c r="I437" s="4">
        <f t="shared" si="111"/>
        <v>0</v>
      </c>
      <c r="J437" s="4">
        <f t="shared" si="116"/>
        <v>0</v>
      </c>
      <c r="K437" s="4">
        <f t="shared" si="112"/>
        <v>0</v>
      </c>
      <c r="L437" s="4">
        <f t="shared" si="113"/>
        <v>0</v>
      </c>
      <c r="M437" s="4">
        <f t="shared" si="114"/>
        <v>0</v>
      </c>
      <c r="N437" s="4">
        <f t="shared" si="118"/>
        <v>0</v>
      </c>
      <c r="O437" s="4">
        <f t="shared" si="109"/>
        <v>0</v>
      </c>
      <c r="P437" s="4">
        <f t="shared" si="115"/>
        <v>0</v>
      </c>
    </row>
    <row r="438" spans="1:16" x14ac:dyDescent="0.4">
      <c r="A438" s="1">
        <f t="shared" si="122"/>
        <v>37</v>
      </c>
      <c r="B438" s="1">
        <f t="shared" si="123"/>
        <v>4</v>
      </c>
      <c r="C438" s="1" t="str">
        <f t="shared" si="104"/>
        <v>37_4</v>
      </c>
      <c r="D438" s="1">
        <f t="shared" si="105"/>
        <v>0</v>
      </c>
      <c r="E438" s="1">
        <f t="shared" si="106"/>
        <v>0</v>
      </c>
      <c r="F438" s="1" t="str">
        <f t="shared" si="124"/>
        <v>37年4ヵ月目</v>
      </c>
      <c r="G438" s="4">
        <f t="shared" si="108"/>
        <v>0</v>
      </c>
      <c r="H438" s="4">
        <f t="shared" si="110"/>
        <v>0</v>
      </c>
      <c r="I438" s="4">
        <f t="shared" si="111"/>
        <v>0</v>
      </c>
      <c r="J438" s="4">
        <f t="shared" si="116"/>
        <v>0</v>
      </c>
      <c r="K438" s="4">
        <f t="shared" si="112"/>
        <v>0</v>
      </c>
      <c r="L438" s="4">
        <f t="shared" si="113"/>
        <v>0</v>
      </c>
      <c r="M438" s="4">
        <f t="shared" si="114"/>
        <v>0</v>
      </c>
      <c r="N438" s="4">
        <f t="shared" si="118"/>
        <v>0</v>
      </c>
      <c r="O438" s="4">
        <f t="shared" si="109"/>
        <v>0</v>
      </c>
      <c r="P438" s="4">
        <f t="shared" si="115"/>
        <v>0</v>
      </c>
    </row>
    <row r="439" spans="1:16" x14ac:dyDescent="0.4">
      <c r="A439" s="1">
        <f t="shared" si="122"/>
        <v>37</v>
      </c>
      <c r="B439" s="1">
        <f t="shared" si="123"/>
        <v>5</v>
      </c>
      <c r="C439" s="1" t="str">
        <f t="shared" si="104"/>
        <v>37_5</v>
      </c>
      <c r="D439" s="1">
        <f t="shared" si="105"/>
        <v>0</v>
      </c>
      <c r="E439" s="1">
        <f t="shared" si="106"/>
        <v>0</v>
      </c>
      <c r="F439" s="1" t="str">
        <f t="shared" si="124"/>
        <v>37年5ヵ月目</v>
      </c>
      <c r="G439" s="4">
        <f t="shared" si="108"/>
        <v>0</v>
      </c>
      <c r="H439" s="4">
        <f t="shared" si="110"/>
        <v>0</v>
      </c>
      <c r="I439" s="4">
        <f t="shared" si="111"/>
        <v>0</v>
      </c>
      <c r="J439" s="4">
        <f t="shared" si="116"/>
        <v>0</v>
      </c>
      <c r="K439" s="4">
        <f t="shared" si="112"/>
        <v>0</v>
      </c>
      <c r="L439" s="4">
        <f t="shared" si="113"/>
        <v>0</v>
      </c>
      <c r="M439" s="4">
        <f t="shared" si="114"/>
        <v>0</v>
      </c>
      <c r="N439" s="4">
        <f t="shared" si="118"/>
        <v>0</v>
      </c>
      <c r="O439" s="4">
        <f t="shared" si="109"/>
        <v>0</v>
      </c>
      <c r="P439" s="4">
        <f t="shared" si="115"/>
        <v>0</v>
      </c>
    </row>
    <row r="440" spans="1:16" x14ac:dyDescent="0.4">
      <c r="A440" s="1">
        <f t="shared" si="122"/>
        <v>37</v>
      </c>
      <c r="B440" s="1">
        <f t="shared" si="123"/>
        <v>6</v>
      </c>
      <c r="C440" s="1" t="str">
        <f t="shared" si="104"/>
        <v>37_6</v>
      </c>
      <c r="D440" s="1">
        <f t="shared" si="105"/>
        <v>0</v>
      </c>
      <c r="E440" s="1">
        <f t="shared" si="106"/>
        <v>0</v>
      </c>
      <c r="F440" s="1" t="str">
        <f t="shared" si="124"/>
        <v>37年6ヵ月目</v>
      </c>
      <c r="G440" s="4">
        <f t="shared" si="108"/>
        <v>0</v>
      </c>
      <c r="H440" s="4">
        <f t="shared" si="110"/>
        <v>0</v>
      </c>
      <c r="I440" s="4">
        <f t="shared" si="111"/>
        <v>0</v>
      </c>
      <c r="J440" s="4">
        <f t="shared" si="116"/>
        <v>0</v>
      </c>
      <c r="K440" s="4">
        <f t="shared" si="112"/>
        <v>0</v>
      </c>
      <c r="L440" s="4">
        <f t="shared" si="113"/>
        <v>0</v>
      </c>
      <c r="M440" s="4">
        <f t="shared" si="114"/>
        <v>0</v>
      </c>
      <c r="N440" s="4">
        <f t="shared" si="118"/>
        <v>0</v>
      </c>
      <c r="O440" s="4">
        <f t="shared" si="109"/>
        <v>0</v>
      </c>
      <c r="P440" s="4">
        <f t="shared" si="115"/>
        <v>0</v>
      </c>
    </row>
    <row r="441" spans="1:16" x14ac:dyDescent="0.4">
      <c r="A441" s="1">
        <f t="shared" si="122"/>
        <v>37</v>
      </c>
      <c r="B441" s="1">
        <f t="shared" si="123"/>
        <v>7</v>
      </c>
      <c r="C441" s="1" t="str">
        <f t="shared" si="104"/>
        <v>37_7</v>
      </c>
      <c r="D441" s="1">
        <f t="shared" si="105"/>
        <v>0</v>
      </c>
      <c r="E441" s="1">
        <f t="shared" si="106"/>
        <v>0</v>
      </c>
      <c r="F441" s="1" t="str">
        <f t="shared" si="124"/>
        <v>37年7ヵ月目</v>
      </c>
      <c r="G441" s="4">
        <f t="shared" si="108"/>
        <v>0</v>
      </c>
      <c r="H441" s="4">
        <f t="shared" si="110"/>
        <v>0</v>
      </c>
      <c r="I441" s="4">
        <f t="shared" si="111"/>
        <v>0</v>
      </c>
      <c r="J441" s="4">
        <f t="shared" si="116"/>
        <v>0</v>
      </c>
      <c r="K441" s="4">
        <f t="shared" si="112"/>
        <v>0</v>
      </c>
      <c r="L441" s="4">
        <f t="shared" si="113"/>
        <v>0</v>
      </c>
      <c r="M441" s="4">
        <f t="shared" si="114"/>
        <v>0</v>
      </c>
      <c r="N441" s="4">
        <f t="shared" si="118"/>
        <v>0</v>
      </c>
      <c r="O441" s="4">
        <f t="shared" si="109"/>
        <v>0</v>
      </c>
      <c r="P441" s="4">
        <f t="shared" si="115"/>
        <v>0</v>
      </c>
    </row>
    <row r="442" spans="1:16" x14ac:dyDescent="0.4">
      <c r="A442" s="1">
        <f t="shared" si="122"/>
        <v>37</v>
      </c>
      <c r="B442" s="1">
        <f t="shared" si="123"/>
        <v>8</v>
      </c>
      <c r="C442" s="1" t="str">
        <f t="shared" si="104"/>
        <v>37_8</v>
      </c>
      <c r="D442" s="1">
        <f t="shared" si="105"/>
        <v>0</v>
      </c>
      <c r="E442" s="1">
        <f t="shared" si="106"/>
        <v>0</v>
      </c>
      <c r="F442" s="1" t="str">
        <f t="shared" si="124"/>
        <v>37年8ヵ月目</v>
      </c>
      <c r="G442" s="4">
        <f t="shared" si="108"/>
        <v>0</v>
      </c>
      <c r="H442" s="4">
        <f t="shared" si="110"/>
        <v>0</v>
      </c>
      <c r="I442" s="4">
        <f t="shared" si="111"/>
        <v>0</v>
      </c>
      <c r="J442" s="4">
        <f t="shared" si="116"/>
        <v>0</v>
      </c>
      <c r="K442" s="4">
        <f t="shared" si="112"/>
        <v>0</v>
      </c>
      <c r="L442" s="4">
        <f t="shared" si="113"/>
        <v>0</v>
      </c>
      <c r="M442" s="4">
        <f t="shared" si="114"/>
        <v>0</v>
      </c>
      <c r="N442" s="4">
        <f t="shared" si="118"/>
        <v>0</v>
      </c>
      <c r="O442" s="4">
        <f t="shared" si="109"/>
        <v>0</v>
      </c>
      <c r="P442" s="4">
        <f t="shared" si="115"/>
        <v>0</v>
      </c>
    </row>
    <row r="443" spans="1:16" x14ac:dyDescent="0.4">
      <c r="A443" s="1">
        <f t="shared" si="122"/>
        <v>37</v>
      </c>
      <c r="B443" s="1">
        <f t="shared" si="123"/>
        <v>9</v>
      </c>
      <c r="C443" s="1" t="str">
        <f t="shared" si="104"/>
        <v>37_9</v>
      </c>
      <c r="D443" s="1">
        <f t="shared" si="105"/>
        <v>0</v>
      </c>
      <c r="E443" s="1">
        <f t="shared" si="106"/>
        <v>0</v>
      </c>
      <c r="F443" s="1" t="str">
        <f t="shared" si="124"/>
        <v>37年9ヵ月目</v>
      </c>
      <c r="G443" s="4">
        <f t="shared" si="108"/>
        <v>0</v>
      </c>
      <c r="H443" s="4">
        <f t="shared" si="110"/>
        <v>0</v>
      </c>
      <c r="I443" s="4">
        <f t="shared" si="111"/>
        <v>0</v>
      </c>
      <c r="J443" s="4">
        <f t="shared" si="116"/>
        <v>0</v>
      </c>
      <c r="K443" s="4">
        <f t="shared" si="112"/>
        <v>0</v>
      </c>
      <c r="L443" s="4">
        <f t="shared" si="113"/>
        <v>0</v>
      </c>
      <c r="M443" s="4">
        <f t="shared" si="114"/>
        <v>0</v>
      </c>
      <c r="N443" s="4">
        <f t="shared" si="118"/>
        <v>0</v>
      </c>
      <c r="O443" s="4">
        <f t="shared" si="109"/>
        <v>0</v>
      </c>
      <c r="P443" s="4">
        <f t="shared" si="115"/>
        <v>0</v>
      </c>
    </row>
    <row r="444" spans="1:16" x14ac:dyDescent="0.4">
      <c r="A444" s="1">
        <f t="shared" si="122"/>
        <v>37</v>
      </c>
      <c r="B444" s="1">
        <f t="shared" si="123"/>
        <v>10</v>
      </c>
      <c r="C444" s="1" t="str">
        <f t="shared" si="104"/>
        <v>37_10</v>
      </c>
      <c r="D444" s="1">
        <f t="shared" si="105"/>
        <v>0</v>
      </c>
      <c r="E444" s="1">
        <f t="shared" si="106"/>
        <v>0</v>
      </c>
      <c r="F444" s="1" t="str">
        <f t="shared" si="124"/>
        <v>37年10ヵ月目</v>
      </c>
      <c r="G444" s="4">
        <f t="shared" si="108"/>
        <v>0</v>
      </c>
      <c r="H444" s="4">
        <f t="shared" si="110"/>
        <v>0</v>
      </c>
      <c r="I444" s="4">
        <f t="shared" si="111"/>
        <v>0</v>
      </c>
      <c r="J444" s="4">
        <f t="shared" si="116"/>
        <v>0</v>
      </c>
      <c r="K444" s="4">
        <f t="shared" si="112"/>
        <v>0</v>
      </c>
      <c r="L444" s="4">
        <f t="shared" si="113"/>
        <v>0</v>
      </c>
      <c r="M444" s="4">
        <f t="shared" si="114"/>
        <v>0</v>
      </c>
      <c r="N444" s="4">
        <f t="shared" si="118"/>
        <v>0</v>
      </c>
      <c r="O444" s="4">
        <f t="shared" si="109"/>
        <v>0</v>
      </c>
      <c r="P444" s="4">
        <f t="shared" si="115"/>
        <v>0</v>
      </c>
    </row>
    <row r="445" spans="1:16" x14ac:dyDescent="0.4">
      <c r="A445" s="1">
        <f t="shared" si="122"/>
        <v>37</v>
      </c>
      <c r="B445" s="1">
        <f t="shared" si="123"/>
        <v>11</v>
      </c>
      <c r="C445" s="1" t="str">
        <f t="shared" si="104"/>
        <v>37_11</v>
      </c>
      <c r="D445" s="1">
        <f t="shared" si="105"/>
        <v>0</v>
      </c>
      <c r="E445" s="1">
        <f t="shared" si="106"/>
        <v>0</v>
      </c>
      <c r="F445" s="1" t="str">
        <f t="shared" si="124"/>
        <v>37年11ヵ月目</v>
      </c>
      <c r="G445" s="4">
        <f t="shared" si="108"/>
        <v>0</v>
      </c>
      <c r="H445" s="4">
        <f t="shared" si="110"/>
        <v>0</v>
      </c>
      <c r="I445" s="4">
        <f t="shared" si="111"/>
        <v>0</v>
      </c>
      <c r="J445" s="4">
        <f t="shared" si="116"/>
        <v>0</v>
      </c>
      <c r="K445" s="4">
        <f t="shared" si="112"/>
        <v>0</v>
      </c>
      <c r="L445" s="4">
        <f t="shared" si="113"/>
        <v>0</v>
      </c>
      <c r="M445" s="4">
        <f t="shared" si="114"/>
        <v>0</v>
      </c>
      <c r="N445" s="4">
        <f t="shared" si="118"/>
        <v>0</v>
      </c>
      <c r="O445" s="4">
        <f t="shared" si="109"/>
        <v>0</v>
      </c>
      <c r="P445" s="4">
        <f t="shared" si="115"/>
        <v>0</v>
      </c>
    </row>
    <row r="446" spans="1:16" x14ac:dyDescent="0.4">
      <c r="A446" s="1">
        <f t="shared" si="122"/>
        <v>37</v>
      </c>
      <c r="B446" s="1">
        <f t="shared" si="123"/>
        <v>12</v>
      </c>
      <c r="C446" s="1" t="str">
        <f t="shared" si="104"/>
        <v>37_12</v>
      </c>
      <c r="D446" s="1">
        <f t="shared" si="105"/>
        <v>0</v>
      </c>
      <c r="E446" s="1">
        <f t="shared" si="106"/>
        <v>0</v>
      </c>
      <c r="F446" s="1" t="str">
        <f t="shared" si="124"/>
        <v>37年12ヵ月目</v>
      </c>
      <c r="G446" s="4">
        <f t="shared" si="108"/>
        <v>0</v>
      </c>
      <c r="H446" s="4">
        <f t="shared" si="110"/>
        <v>0</v>
      </c>
      <c r="I446" s="4">
        <f t="shared" si="111"/>
        <v>0</v>
      </c>
      <c r="J446" s="4">
        <f t="shared" si="116"/>
        <v>0</v>
      </c>
      <c r="K446" s="4">
        <f t="shared" si="112"/>
        <v>0</v>
      </c>
      <c r="L446" s="4">
        <f t="shared" si="113"/>
        <v>0</v>
      </c>
      <c r="M446" s="4">
        <f t="shared" si="114"/>
        <v>0</v>
      </c>
      <c r="N446" s="4">
        <f t="shared" si="118"/>
        <v>0</v>
      </c>
      <c r="O446" s="4">
        <f t="shared" si="109"/>
        <v>0</v>
      </c>
      <c r="P446" s="4">
        <f t="shared" si="115"/>
        <v>0</v>
      </c>
    </row>
    <row r="447" spans="1:16" x14ac:dyDescent="0.4">
      <c r="A447" s="1">
        <f t="shared" si="122"/>
        <v>38</v>
      </c>
      <c r="B447" s="1">
        <f t="shared" si="123"/>
        <v>1</v>
      </c>
      <c r="C447" s="1" t="str">
        <f t="shared" si="104"/>
        <v>38_1</v>
      </c>
      <c r="D447" s="1">
        <f t="shared" si="105"/>
        <v>0</v>
      </c>
      <c r="E447" s="1">
        <f t="shared" si="106"/>
        <v>0</v>
      </c>
      <c r="F447" s="1" t="str">
        <f t="shared" si="124"/>
        <v>38年1ヵ月目</v>
      </c>
      <c r="G447" s="4">
        <f t="shared" si="108"/>
        <v>0</v>
      </c>
      <c r="H447" s="4">
        <f t="shared" si="110"/>
        <v>0</v>
      </c>
      <c r="I447" s="4">
        <f t="shared" si="111"/>
        <v>0</v>
      </c>
      <c r="J447" s="4">
        <f t="shared" si="116"/>
        <v>0</v>
      </c>
      <c r="K447" s="4">
        <f t="shared" si="112"/>
        <v>0</v>
      </c>
      <c r="L447" s="4">
        <f t="shared" si="113"/>
        <v>0</v>
      </c>
      <c r="M447" s="4">
        <f t="shared" si="114"/>
        <v>0</v>
      </c>
      <c r="N447" s="4">
        <f t="shared" si="118"/>
        <v>0</v>
      </c>
      <c r="O447" s="4">
        <f t="shared" si="109"/>
        <v>0</v>
      </c>
      <c r="P447" s="4">
        <f t="shared" si="115"/>
        <v>0</v>
      </c>
    </row>
    <row r="448" spans="1:16" x14ac:dyDescent="0.4">
      <c r="A448" s="1">
        <f t="shared" si="122"/>
        <v>38</v>
      </c>
      <c r="B448" s="1">
        <f t="shared" si="123"/>
        <v>2</v>
      </c>
      <c r="C448" s="1" t="str">
        <f t="shared" si="104"/>
        <v>38_2</v>
      </c>
      <c r="D448" s="1">
        <f t="shared" si="105"/>
        <v>0</v>
      </c>
      <c r="E448" s="1">
        <f t="shared" si="106"/>
        <v>0</v>
      </c>
      <c r="F448" s="1" t="str">
        <f t="shared" si="124"/>
        <v>38年2ヵ月目</v>
      </c>
      <c r="G448" s="4">
        <f t="shared" si="108"/>
        <v>0</v>
      </c>
      <c r="H448" s="4">
        <f t="shared" si="110"/>
        <v>0</v>
      </c>
      <c r="I448" s="4">
        <f t="shared" si="111"/>
        <v>0</v>
      </c>
      <c r="J448" s="4">
        <f t="shared" si="116"/>
        <v>0</v>
      </c>
      <c r="K448" s="4">
        <f t="shared" si="112"/>
        <v>0</v>
      </c>
      <c r="L448" s="4">
        <f t="shared" si="113"/>
        <v>0</v>
      </c>
      <c r="M448" s="4">
        <f t="shared" si="114"/>
        <v>0</v>
      </c>
      <c r="N448" s="4">
        <f t="shared" si="118"/>
        <v>0</v>
      </c>
      <c r="O448" s="4">
        <f t="shared" si="109"/>
        <v>0</v>
      </c>
      <c r="P448" s="4">
        <f t="shared" si="115"/>
        <v>0</v>
      </c>
    </row>
    <row r="449" spans="1:16" x14ac:dyDescent="0.4">
      <c r="A449" s="1">
        <f t="shared" si="122"/>
        <v>38</v>
      </c>
      <c r="B449" s="1">
        <f t="shared" si="123"/>
        <v>3</v>
      </c>
      <c r="C449" s="1" t="str">
        <f t="shared" si="104"/>
        <v>38_3</v>
      </c>
      <c r="D449" s="1">
        <f t="shared" si="105"/>
        <v>0</v>
      </c>
      <c r="E449" s="1">
        <f t="shared" si="106"/>
        <v>0</v>
      </c>
      <c r="F449" s="1" t="str">
        <f t="shared" si="124"/>
        <v>38年3ヵ月目</v>
      </c>
      <c r="G449" s="4">
        <f t="shared" si="108"/>
        <v>0</v>
      </c>
      <c r="H449" s="4">
        <f t="shared" si="110"/>
        <v>0</v>
      </c>
      <c r="I449" s="4">
        <f t="shared" si="111"/>
        <v>0</v>
      </c>
      <c r="J449" s="4">
        <f t="shared" si="116"/>
        <v>0</v>
      </c>
      <c r="K449" s="4">
        <f t="shared" si="112"/>
        <v>0</v>
      </c>
      <c r="L449" s="4">
        <f t="shared" si="113"/>
        <v>0</v>
      </c>
      <c r="M449" s="4">
        <f t="shared" si="114"/>
        <v>0</v>
      </c>
      <c r="N449" s="4">
        <f t="shared" si="118"/>
        <v>0</v>
      </c>
      <c r="O449" s="4">
        <f t="shared" si="109"/>
        <v>0</v>
      </c>
      <c r="P449" s="4">
        <f t="shared" si="115"/>
        <v>0</v>
      </c>
    </row>
    <row r="450" spans="1:16" x14ac:dyDescent="0.4">
      <c r="A450" s="1">
        <f t="shared" si="122"/>
        <v>38</v>
      </c>
      <c r="B450" s="1">
        <f t="shared" si="123"/>
        <v>4</v>
      </c>
      <c r="C450" s="1" t="str">
        <f t="shared" si="104"/>
        <v>38_4</v>
      </c>
      <c r="D450" s="1">
        <f t="shared" si="105"/>
        <v>0</v>
      </c>
      <c r="E450" s="1">
        <f t="shared" si="106"/>
        <v>0</v>
      </c>
      <c r="F450" s="1" t="str">
        <f t="shared" si="124"/>
        <v>38年4ヵ月目</v>
      </c>
      <c r="G450" s="4">
        <f t="shared" si="108"/>
        <v>0</v>
      </c>
      <c r="H450" s="4">
        <f t="shared" si="110"/>
        <v>0</v>
      </c>
      <c r="I450" s="4">
        <f t="shared" si="111"/>
        <v>0</v>
      </c>
      <c r="J450" s="4">
        <f t="shared" si="116"/>
        <v>0</v>
      </c>
      <c r="K450" s="4">
        <f t="shared" si="112"/>
        <v>0</v>
      </c>
      <c r="L450" s="4">
        <f t="shared" si="113"/>
        <v>0</v>
      </c>
      <c r="M450" s="4">
        <f t="shared" si="114"/>
        <v>0</v>
      </c>
      <c r="N450" s="4">
        <f t="shared" si="118"/>
        <v>0</v>
      </c>
      <c r="O450" s="4">
        <f t="shared" si="109"/>
        <v>0</v>
      </c>
      <c r="P450" s="4">
        <f t="shared" si="115"/>
        <v>0</v>
      </c>
    </row>
    <row r="451" spans="1:16" x14ac:dyDescent="0.4">
      <c r="A451" s="1">
        <f t="shared" si="122"/>
        <v>38</v>
      </c>
      <c r="B451" s="1">
        <f t="shared" si="123"/>
        <v>5</v>
      </c>
      <c r="C451" s="1" t="str">
        <f t="shared" si="104"/>
        <v>38_5</v>
      </c>
      <c r="D451" s="1">
        <f t="shared" si="105"/>
        <v>0</v>
      </c>
      <c r="E451" s="1">
        <f t="shared" si="106"/>
        <v>0</v>
      </c>
      <c r="F451" s="1" t="str">
        <f t="shared" si="124"/>
        <v>38年5ヵ月目</v>
      </c>
      <c r="G451" s="4">
        <f t="shared" si="108"/>
        <v>0</v>
      </c>
      <c r="H451" s="4">
        <f t="shared" si="110"/>
        <v>0</v>
      </c>
      <c r="I451" s="4">
        <f t="shared" si="111"/>
        <v>0</v>
      </c>
      <c r="J451" s="4">
        <f t="shared" si="116"/>
        <v>0</v>
      </c>
      <c r="K451" s="4">
        <f t="shared" si="112"/>
        <v>0</v>
      </c>
      <c r="L451" s="4">
        <f t="shared" si="113"/>
        <v>0</v>
      </c>
      <c r="M451" s="4">
        <f t="shared" si="114"/>
        <v>0</v>
      </c>
      <c r="N451" s="4">
        <f t="shared" si="118"/>
        <v>0</v>
      </c>
      <c r="O451" s="4">
        <f t="shared" si="109"/>
        <v>0</v>
      </c>
      <c r="P451" s="4">
        <f t="shared" si="115"/>
        <v>0</v>
      </c>
    </row>
    <row r="452" spans="1:16" x14ac:dyDescent="0.4">
      <c r="A452" s="1">
        <f t="shared" si="122"/>
        <v>38</v>
      </c>
      <c r="B452" s="1">
        <f t="shared" si="123"/>
        <v>6</v>
      </c>
      <c r="C452" s="1" t="str">
        <f t="shared" ref="C452:C515" si="125">A452&amp;"_"&amp;B452</f>
        <v>38_6</v>
      </c>
      <c r="D452" s="1">
        <f t="shared" ref="D452:D515" si="126">IF(A452&lt;=$V$9,$AB$9,IF(A452&lt;=$V$10,$AB$10,IF(A452&lt;=$V$11,$AB$11,0)))</f>
        <v>0</v>
      </c>
      <c r="E452" s="1">
        <f t="shared" ref="E452:E515" si="127">IF($A452&lt;=$V$9,$AD$9,IF($A452&lt;=$V$10,$AD$10,IF($A452&lt;=$V$11,$AD$11,0)))</f>
        <v>0</v>
      </c>
      <c r="F452" s="1" t="str">
        <f t="shared" si="124"/>
        <v>38年6ヵ月目</v>
      </c>
      <c r="G452" s="4">
        <f t="shared" ref="G452:G515" si="128">IF(L451=0,
  0,
  IF($V$8="元利均等返済",
    IF(AND(A452=$V$7,B452=12),L451,K452-I452),
    IF(L451/ROUNDDOWN($Y$3/(12*$V$7),0)&lt;2,L451,ROUNDDOWN($Y$3/(12*$V$7),0))
  )
)</f>
        <v>0</v>
      </c>
      <c r="H452" s="4">
        <f t="shared" si="110"/>
        <v>0</v>
      </c>
      <c r="I452" s="4">
        <f t="shared" si="111"/>
        <v>0</v>
      </c>
      <c r="J452" s="4">
        <f t="shared" si="116"/>
        <v>0</v>
      </c>
      <c r="K452" s="4">
        <f t="shared" si="112"/>
        <v>0</v>
      </c>
      <c r="L452" s="4">
        <f t="shared" si="113"/>
        <v>0</v>
      </c>
      <c r="M452" s="4">
        <f t="shared" si="114"/>
        <v>0</v>
      </c>
      <c r="N452" s="4">
        <f t="shared" si="118"/>
        <v>0</v>
      </c>
      <c r="O452" s="4">
        <f t="shared" ref="O452:O515" si="129">K452+M452</f>
        <v>0</v>
      </c>
      <c r="P452" s="4">
        <f t="shared" si="115"/>
        <v>0</v>
      </c>
    </row>
    <row r="453" spans="1:16" x14ac:dyDescent="0.4">
      <c r="A453" s="1">
        <f t="shared" si="122"/>
        <v>38</v>
      </c>
      <c r="B453" s="1">
        <f t="shared" si="123"/>
        <v>7</v>
      </c>
      <c r="C453" s="1" t="str">
        <f t="shared" si="125"/>
        <v>38_7</v>
      </c>
      <c r="D453" s="1">
        <f t="shared" si="126"/>
        <v>0</v>
      </c>
      <c r="E453" s="1">
        <f t="shared" si="127"/>
        <v>0</v>
      </c>
      <c r="F453" s="1" t="str">
        <f t="shared" si="124"/>
        <v>38年7ヵ月目</v>
      </c>
      <c r="G453" s="4">
        <f t="shared" si="128"/>
        <v>0</v>
      </c>
      <c r="H453" s="4">
        <f t="shared" ref="H453:H516" si="130">IF(N452=0,
  0,
  IF(OR(B453=$Y$5,B453=$Y$6),
    IF(N452/ROUNDDOWN($Y$4/(2*$V$7),0)&lt;2,
      N452,ROUNDDOWN($Y$4/(2*$V$7),0)
    ),
    0
  )
)</f>
        <v>0</v>
      </c>
      <c r="I453" s="4">
        <f t="shared" ref="I453:I516" si="131">IF($V$8="元利均等返済",
ROUNDDOWN(L452*$D453,0),
ROUNDDOWN(P452*$D453,0)
)</f>
        <v>0</v>
      </c>
      <c r="J453" s="4">
        <f t="shared" si="116"/>
        <v>0</v>
      </c>
      <c r="K453" s="4">
        <f t="shared" ref="K453:K516" si="132">IF(P452=0,
  0,
  IF($V$8="元利均等返済",
    IF(AND(A453=$V$7,B453=12),G453+I453,ROUND($Y$3*$D453*(1+$D453)^(12*$V$7)/((1+$D453)^(12*$V$7)-1),0)),
    IF(P452/ROUNDDOWN($Y$3/(12*$V$7),0)&lt;2,L452,ROUNDDOWN($Y$3/(12*$V$7),0))+ROUNDDOWN(P452*$D453,0)
  )
)</f>
        <v>0</v>
      </c>
      <c r="L453" s="4">
        <f t="shared" ref="L453:L516" si="133">L452-G453</f>
        <v>0</v>
      </c>
      <c r="M453" s="4">
        <f t="shared" ref="M453:M516" si="134">IF(N452=0,
  0,
  IF(OR(B453=$Y$5,B453=$Y$6),
    IF($V$8="元利均等返済",
      ROUND($Y$4*$E453*(1+$E453)^(2*$V$7)/((1+$E453)^(2*$V$7)-1),0),
      IF(N452/ROUNDDOWN($Y$4/(2*$V$7),0)&lt;2,N452,ROUNDDOWN($Y$4/(2*$V$7),0))
    ),
    0
  )
)</f>
        <v>0</v>
      </c>
      <c r="N453" s="4">
        <f t="shared" si="118"/>
        <v>0</v>
      </c>
      <c r="O453" s="4">
        <f t="shared" si="129"/>
        <v>0</v>
      </c>
      <c r="P453" s="4">
        <f t="shared" ref="P453:P516" si="135">P452-G453-H453</f>
        <v>0</v>
      </c>
    </row>
    <row r="454" spans="1:16" x14ac:dyDescent="0.4">
      <c r="A454" s="1">
        <f t="shared" si="122"/>
        <v>38</v>
      </c>
      <c r="B454" s="1">
        <f t="shared" si="123"/>
        <v>8</v>
      </c>
      <c r="C454" s="1" t="str">
        <f t="shared" si="125"/>
        <v>38_8</v>
      </c>
      <c r="D454" s="1">
        <f t="shared" si="126"/>
        <v>0</v>
      </c>
      <c r="E454" s="1">
        <f t="shared" si="127"/>
        <v>0</v>
      </c>
      <c r="F454" s="1" t="str">
        <f t="shared" si="124"/>
        <v>38年8ヵ月目</v>
      </c>
      <c r="G454" s="4">
        <f t="shared" si="128"/>
        <v>0</v>
      </c>
      <c r="H454" s="4">
        <f t="shared" si="130"/>
        <v>0</v>
      </c>
      <c r="I454" s="4">
        <f t="shared" si="131"/>
        <v>0</v>
      </c>
      <c r="J454" s="4">
        <f t="shared" ref="J454:J517" si="136">M454-H454</f>
        <v>0</v>
      </c>
      <c r="K454" s="4">
        <f t="shared" si="132"/>
        <v>0</v>
      </c>
      <c r="L454" s="4">
        <f t="shared" si="133"/>
        <v>0</v>
      </c>
      <c r="M454" s="4">
        <f t="shared" si="134"/>
        <v>0</v>
      </c>
      <c r="N454" s="4">
        <f t="shared" ref="N454:N517" si="137">N453-H454</f>
        <v>0</v>
      </c>
      <c r="O454" s="4">
        <f t="shared" si="129"/>
        <v>0</v>
      </c>
      <c r="P454" s="4">
        <f t="shared" si="135"/>
        <v>0</v>
      </c>
    </row>
    <row r="455" spans="1:16" x14ac:dyDescent="0.4">
      <c r="A455" s="1">
        <f t="shared" si="122"/>
        <v>38</v>
      </c>
      <c r="B455" s="1">
        <f t="shared" si="123"/>
        <v>9</v>
      </c>
      <c r="C455" s="1" t="str">
        <f t="shared" si="125"/>
        <v>38_9</v>
      </c>
      <c r="D455" s="1">
        <f t="shared" si="126"/>
        <v>0</v>
      </c>
      <c r="E455" s="1">
        <f t="shared" si="127"/>
        <v>0</v>
      </c>
      <c r="F455" s="1" t="str">
        <f t="shared" si="124"/>
        <v>38年9ヵ月目</v>
      </c>
      <c r="G455" s="4">
        <f t="shared" si="128"/>
        <v>0</v>
      </c>
      <c r="H455" s="4">
        <f t="shared" si="130"/>
        <v>0</v>
      </c>
      <c r="I455" s="4">
        <f t="shared" si="131"/>
        <v>0</v>
      </c>
      <c r="J455" s="4">
        <f t="shared" si="136"/>
        <v>0</v>
      </c>
      <c r="K455" s="4">
        <f t="shared" si="132"/>
        <v>0</v>
      </c>
      <c r="L455" s="4">
        <f t="shared" si="133"/>
        <v>0</v>
      </c>
      <c r="M455" s="4">
        <f t="shared" si="134"/>
        <v>0</v>
      </c>
      <c r="N455" s="4">
        <f t="shared" si="137"/>
        <v>0</v>
      </c>
      <c r="O455" s="4">
        <f t="shared" si="129"/>
        <v>0</v>
      </c>
      <c r="P455" s="4">
        <f t="shared" si="135"/>
        <v>0</v>
      </c>
    </row>
    <row r="456" spans="1:16" x14ac:dyDescent="0.4">
      <c r="A456" s="1">
        <f t="shared" si="122"/>
        <v>38</v>
      </c>
      <c r="B456" s="1">
        <f t="shared" si="123"/>
        <v>10</v>
      </c>
      <c r="C456" s="1" t="str">
        <f t="shared" si="125"/>
        <v>38_10</v>
      </c>
      <c r="D456" s="1">
        <f t="shared" si="126"/>
        <v>0</v>
      </c>
      <c r="E456" s="1">
        <f t="shared" si="127"/>
        <v>0</v>
      </c>
      <c r="F456" s="1" t="str">
        <f t="shared" si="124"/>
        <v>38年10ヵ月目</v>
      </c>
      <c r="G456" s="4">
        <f t="shared" si="128"/>
        <v>0</v>
      </c>
      <c r="H456" s="4">
        <f t="shared" si="130"/>
        <v>0</v>
      </c>
      <c r="I456" s="4">
        <f t="shared" si="131"/>
        <v>0</v>
      </c>
      <c r="J456" s="4">
        <f t="shared" si="136"/>
        <v>0</v>
      </c>
      <c r="K456" s="4">
        <f t="shared" si="132"/>
        <v>0</v>
      </c>
      <c r="L456" s="4">
        <f t="shared" si="133"/>
        <v>0</v>
      </c>
      <c r="M456" s="4">
        <f t="shared" si="134"/>
        <v>0</v>
      </c>
      <c r="N456" s="4">
        <f t="shared" si="137"/>
        <v>0</v>
      </c>
      <c r="O456" s="4">
        <f t="shared" si="129"/>
        <v>0</v>
      </c>
      <c r="P456" s="4">
        <f t="shared" si="135"/>
        <v>0</v>
      </c>
    </row>
    <row r="457" spans="1:16" x14ac:dyDescent="0.4">
      <c r="A457" s="1">
        <f t="shared" si="122"/>
        <v>38</v>
      </c>
      <c r="B457" s="1">
        <f t="shared" si="123"/>
        <v>11</v>
      </c>
      <c r="C457" s="1" t="str">
        <f t="shared" si="125"/>
        <v>38_11</v>
      </c>
      <c r="D457" s="1">
        <f t="shared" si="126"/>
        <v>0</v>
      </c>
      <c r="E457" s="1">
        <f t="shared" si="127"/>
        <v>0</v>
      </c>
      <c r="F457" s="1" t="str">
        <f t="shared" si="124"/>
        <v>38年11ヵ月目</v>
      </c>
      <c r="G457" s="4">
        <f t="shared" si="128"/>
        <v>0</v>
      </c>
      <c r="H457" s="4">
        <f t="shared" si="130"/>
        <v>0</v>
      </c>
      <c r="I457" s="4">
        <f t="shared" si="131"/>
        <v>0</v>
      </c>
      <c r="J457" s="4">
        <f t="shared" si="136"/>
        <v>0</v>
      </c>
      <c r="K457" s="4">
        <f t="shared" si="132"/>
        <v>0</v>
      </c>
      <c r="L457" s="4">
        <f t="shared" si="133"/>
        <v>0</v>
      </c>
      <c r="M457" s="4">
        <f t="shared" si="134"/>
        <v>0</v>
      </c>
      <c r="N457" s="4">
        <f t="shared" si="137"/>
        <v>0</v>
      </c>
      <c r="O457" s="4">
        <f t="shared" si="129"/>
        <v>0</v>
      </c>
      <c r="P457" s="4">
        <f t="shared" si="135"/>
        <v>0</v>
      </c>
    </row>
    <row r="458" spans="1:16" x14ac:dyDescent="0.4">
      <c r="A458" s="1">
        <f t="shared" si="122"/>
        <v>38</v>
      </c>
      <c r="B458" s="1">
        <f t="shared" si="123"/>
        <v>12</v>
      </c>
      <c r="C458" s="1" t="str">
        <f t="shared" si="125"/>
        <v>38_12</v>
      </c>
      <c r="D458" s="1">
        <f t="shared" si="126"/>
        <v>0</v>
      </c>
      <c r="E458" s="1">
        <f t="shared" si="127"/>
        <v>0</v>
      </c>
      <c r="F458" s="1" t="str">
        <f t="shared" si="124"/>
        <v>38年12ヵ月目</v>
      </c>
      <c r="G458" s="4">
        <f t="shared" si="128"/>
        <v>0</v>
      </c>
      <c r="H458" s="4">
        <f t="shared" si="130"/>
        <v>0</v>
      </c>
      <c r="I458" s="4">
        <f t="shared" si="131"/>
        <v>0</v>
      </c>
      <c r="J458" s="4">
        <f t="shared" si="136"/>
        <v>0</v>
      </c>
      <c r="K458" s="4">
        <f t="shared" si="132"/>
        <v>0</v>
      </c>
      <c r="L458" s="4">
        <f t="shared" si="133"/>
        <v>0</v>
      </c>
      <c r="M458" s="4">
        <f t="shared" si="134"/>
        <v>0</v>
      </c>
      <c r="N458" s="4">
        <f t="shared" si="137"/>
        <v>0</v>
      </c>
      <c r="O458" s="4">
        <f t="shared" si="129"/>
        <v>0</v>
      </c>
      <c r="P458" s="4">
        <f t="shared" si="135"/>
        <v>0</v>
      </c>
    </row>
    <row r="459" spans="1:16" x14ac:dyDescent="0.4">
      <c r="A459" s="1">
        <f t="shared" si="122"/>
        <v>39</v>
      </c>
      <c r="B459" s="1">
        <f t="shared" si="123"/>
        <v>1</v>
      </c>
      <c r="C459" s="1" t="str">
        <f t="shared" si="125"/>
        <v>39_1</v>
      </c>
      <c r="D459" s="1">
        <f t="shared" si="126"/>
        <v>0</v>
      </c>
      <c r="E459" s="1">
        <f t="shared" si="127"/>
        <v>0</v>
      </c>
      <c r="F459" s="1" t="str">
        <f t="shared" si="124"/>
        <v>39年1ヵ月目</v>
      </c>
      <c r="G459" s="4">
        <f t="shared" si="128"/>
        <v>0</v>
      </c>
      <c r="H459" s="4">
        <f t="shared" si="130"/>
        <v>0</v>
      </c>
      <c r="I459" s="4">
        <f t="shared" si="131"/>
        <v>0</v>
      </c>
      <c r="J459" s="4">
        <f t="shared" si="136"/>
        <v>0</v>
      </c>
      <c r="K459" s="4">
        <f t="shared" si="132"/>
        <v>0</v>
      </c>
      <c r="L459" s="4">
        <f t="shared" si="133"/>
        <v>0</v>
      </c>
      <c r="M459" s="4">
        <f t="shared" si="134"/>
        <v>0</v>
      </c>
      <c r="N459" s="4">
        <f t="shared" si="137"/>
        <v>0</v>
      </c>
      <c r="O459" s="4">
        <f t="shared" si="129"/>
        <v>0</v>
      </c>
      <c r="P459" s="4">
        <f t="shared" si="135"/>
        <v>0</v>
      </c>
    </row>
    <row r="460" spans="1:16" x14ac:dyDescent="0.4">
      <c r="A460" s="1">
        <f t="shared" si="122"/>
        <v>39</v>
      </c>
      <c r="B460" s="1">
        <f t="shared" si="123"/>
        <v>2</v>
      </c>
      <c r="C460" s="1" t="str">
        <f t="shared" si="125"/>
        <v>39_2</v>
      </c>
      <c r="D460" s="1">
        <f t="shared" si="126"/>
        <v>0</v>
      </c>
      <c r="E460" s="1">
        <f t="shared" si="127"/>
        <v>0</v>
      </c>
      <c r="F460" s="1" t="str">
        <f t="shared" si="124"/>
        <v>39年2ヵ月目</v>
      </c>
      <c r="G460" s="4">
        <f t="shared" si="128"/>
        <v>0</v>
      </c>
      <c r="H460" s="4">
        <f t="shared" si="130"/>
        <v>0</v>
      </c>
      <c r="I460" s="4">
        <f t="shared" si="131"/>
        <v>0</v>
      </c>
      <c r="J460" s="4">
        <f t="shared" si="136"/>
        <v>0</v>
      </c>
      <c r="K460" s="4">
        <f t="shared" si="132"/>
        <v>0</v>
      </c>
      <c r="L460" s="4">
        <f t="shared" si="133"/>
        <v>0</v>
      </c>
      <c r="M460" s="4">
        <f t="shared" si="134"/>
        <v>0</v>
      </c>
      <c r="N460" s="4">
        <f t="shared" si="137"/>
        <v>0</v>
      </c>
      <c r="O460" s="4">
        <f t="shared" si="129"/>
        <v>0</v>
      </c>
      <c r="P460" s="4">
        <f t="shared" si="135"/>
        <v>0</v>
      </c>
    </row>
    <row r="461" spans="1:16" x14ac:dyDescent="0.4">
      <c r="A461" s="1">
        <f t="shared" si="122"/>
        <v>39</v>
      </c>
      <c r="B461" s="1">
        <f t="shared" si="123"/>
        <v>3</v>
      </c>
      <c r="C461" s="1" t="str">
        <f t="shared" si="125"/>
        <v>39_3</v>
      </c>
      <c r="D461" s="1">
        <f t="shared" si="126"/>
        <v>0</v>
      </c>
      <c r="E461" s="1">
        <f t="shared" si="127"/>
        <v>0</v>
      </c>
      <c r="F461" s="1" t="str">
        <f t="shared" si="124"/>
        <v>39年3ヵ月目</v>
      </c>
      <c r="G461" s="4">
        <f t="shared" si="128"/>
        <v>0</v>
      </c>
      <c r="H461" s="4">
        <f t="shared" si="130"/>
        <v>0</v>
      </c>
      <c r="I461" s="4">
        <f t="shared" si="131"/>
        <v>0</v>
      </c>
      <c r="J461" s="4">
        <f t="shared" si="136"/>
        <v>0</v>
      </c>
      <c r="K461" s="4">
        <f t="shared" si="132"/>
        <v>0</v>
      </c>
      <c r="L461" s="4">
        <f t="shared" si="133"/>
        <v>0</v>
      </c>
      <c r="M461" s="4">
        <f t="shared" si="134"/>
        <v>0</v>
      </c>
      <c r="N461" s="4">
        <f t="shared" si="137"/>
        <v>0</v>
      </c>
      <c r="O461" s="4">
        <f t="shared" si="129"/>
        <v>0</v>
      </c>
      <c r="P461" s="4">
        <f t="shared" si="135"/>
        <v>0</v>
      </c>
    </row>
    <row r="462" spans="1:16" x14ac:dyDescent="0.4">
      <c r="A462" s="1">
        <f t="shared" si="122"/>
        <v>39</v>
      </c>
      <c r="B462" s="1">
        <f t="shared" si="123"/>
        <v>4</v>
      </c>
      <c r="C462" s="1" t="str">
        <f t="shared" si="125"/>
        <v>39_4</v>
      </c>
      <c r="D462" s="1">
        <f t="shared" si="126"/>
        <v>0</v>
      </c>
      <c r="E462" s="1">
        <f t="shared" si="127"/>
        <v>0</v>
      </c>
      <c r="F462" s="1" t="str">
        <f t="shared" si="124"/>
        <v>39年4ヵ月目</v>
      </c>
      <c r="G462" s="4">
        <f t="shared" si="128"/>
        <v>0</v>
      </c>
      <c r="H462" s="4">
        <f t="shared" si="130"/>
        <v>0</v>
      </c>
      <c r="I462" s="4">
        <f t="shared" si="131"/>
        <v>0</v>
      </c>
      <c r="J462" s="4">
        <f t="shared" si="136"/>
        <v>0</v>
      </c>
      <c r="K462" s="4">
        <f t="shared" si="132"/>
        <v>0</v>
      </c>
      <c r="L462" s="4">
        <f t="shared" si="133"/>
        <v>0</v>
      </c>
      <c r="M462" s="4">
        <f t="shared" si="134"/>
        <v>0</v>
      </c>
      <c r="N462" s="4">
        <f t="shared" si="137"/>
        <v>0</v>
      </c>
      <c r="O462" s="4">
        <f t="shared" si="129"/>
        <v>0</v>
      </c>
      <c r="P462" s="4">
        <f t="shared" si="135"/>
        <v>0</v>
      </c>
    </row>
    <row r="463" spans="1:16" x14ac:dyDescent="0.4">
      <c r="A463" s="1">
        <f t="shared" si="122"/>
        <v>39</v>
      </c>
      <c r="B463" s="1">
        <f t="shared" si="123"/>
        <v>5</v>
      </c>
      <c r="C463" s="1" t="str">
        <f t="shared" si="125"/>
        <v>39_5</v>
      </c>
      <c r="D463" s="1">
        <f t="shared" si="126"/>
        <v>0</v>
      </c>
      <c r="E463" s="1">
        <f t="shared" si="127"/>
        <v>0</v>
      </c>
      <c r="F463" s="1" t="str">
        <f t="shared" si="124"/>
        <v>39年5ヵ月目</v>
      </c>
      <c r="G463" s="4">
        <f t="shared" si="128"/>
        <v>0</v>
      </c>
      <c r="H463" s="4">
        <f t="shared" si="130"/>
        <v>0</v>
      </c>
      <c r="I463" s="4">
        <f t="shared" si="131"/>
        <v>0</v>
      </c>
      <c r="J463" s="4">
        <f t="shared" si="136"/>
        <v>0</v>
      </c>
      <c r="K463" s="4">
        <f t="shared" si="132"/>
        <v>0</v>
      </c>
      <c r="L463" s="4">
        <f t="shared" si="133"/>
        <v>0</v>
      </c>
      <c r="M463" s="4">
        <f t="shared" si="134"/>
        <v>0</v>
      </c>
      <c r="N463" s="4">
        <f t="shared" si="137"/>
        <v>0</v>
      </c>
      <c r="O463" s="4">
        <f t="shared" si="129"/>
        <v>0</v>
      </c>
      <c r="P463" s="4">
        <f t="shared" si="135"/>
        <v>0</v>
      </c>
    </row>
    <row r="464" spans="1:16" x14ac:dyDescent="0.4">
      <c r="A464" s="1">
        <f t="shared" si="122"/>
        <v>39</v>
      </c>
      <c r="B464" s="1">
        <f t="shared" si="123"/>
        <v>6</v>
      </c>
      <c r="C464" s="1" t="str">
        <f t="shared" si="125"/>
        <v>39_6</v>
      </c>
      <c r="D464" s="1">
        <f t="shared" si="126"/>
        <v>0</v>
      </c>
      <c r="E464" s="1">
        <f t="shared" si="127"/>
        <v>0</v>
      </c>
      <c r="F464" s="1" t="str">
        <f t="shared" si="124"/>
        <v>39年6ヵ月目</v>
      </c>
      <c r="G464" s="4">
        <f t="shared" si="128"/>
        <v>0</v>
      </c>
      <c r="H464" s="4">
        <f t="shared" si="130"/>
        <v>0</v>
      </c>
      <c r="I464" s="4">
        <f t="shared" si="131"/>
        <v>0</v>
      </c>
      <c r="J464" s="4">
        <f t="shared" si="136"/>
        <v>0</v>
      </c>
      <c r="K464" s="4">
        <f t="shared" si="132"/>
        <v>0</v>
      </c>
      <c r="L464" s="4">
        <f t="shared" si="133"/>
        <v>0</v>
      </c>
      <c r="M464" s="4">
        <f t="shared" si="134"/>
        <v>0</v>
      </c>
      <c r="N464" s="4">
        <f t="shared" si="137"/>
        <v>0</v>
      </c>
      <c r="O464" s="4">
        <f t="shared" si="129"/>
        <v>0</v>
      </c>
      <c r="P464" s="4">
        <f t="shared" si="135"/>
        <v>0</v>
      </c>
    </row>
    <row r="465" spans="1:16" x14ac:dyDescent="0.4">
      <c r="A465" s="1">
        <f t="shared" si="122"/>
        <v>39</v>
      </c>
      <c r="B465" s="1">
        <f t="shared" si="123"/>
        <v>7</v>
      </c>
      <c r="C465" s="1" t="str">
        <f t="shared" si="125"/>
        <v>39_7</v>
      </c>
      <c r="D465" s="1">
        <f t="shared" si="126"/>
        <v>0</v>
      </c>
      <c r="E465" s="1">
        <f t="shared" si="127"/>
        <v>0</v>
      </c>
      <c r="F465" s="1" t="str">
        <f t="shared" si="124"/>
        <v>39年7ヵ月目</v>
      </c>
      <c r="G465" s="4">
        <f t="shared" si="128"/>
        <v>0</v>
      </c>
      <c r="H465" s="4">
        <f t="shared" si="130"/>
        <v>0</v>
      </c>
      <c r="I465" s="4">
        <f t="shared" si="131"/>
        <v>0</v>
      </c>
      <c r="J465" s="4">
        <f t="shared" si="136"/>
        <v>0</v>
      </c>
      <c r="K465" s="4">
        <f t="shared" si="132"/>
        <v>0</v>
      </c>
      <c r="L465" s="4">
        <f t="shared" si="133"/>
        <v>0</v>
      </c>
      <c r="M465" s="4">
        <f t="shared" si="134"/>
        <v>0</v>
      </c>
      <c r="N465" s="4">
        <f t="shared" si="137"/>
        <v>0</v>
      </c>
      <c r="O465" s="4">
        <f t="shared" si="129"/>
        <v>0</v>
      </c>
      <c r="P465" s="4">
        <f t="shared" si="135"/>
        <v>0</v>
      </c>
    </row>
    <row r="466" spans="1:16" x14ac:dyDescent="0.4">
      <c r="A466" s="1">
        <f t="shared" si="122"/>
        <v>39</v>
      </c>
      <c r="B466" s="1">
        <f t="shared" si="123"/>
        <v>8</v>
      </c>
      <c r="C466" s="1" t="str">
        <f t="shared" si="125"/>
        <v>39_8</v>
      </c>
      <c r="D466" s="1">
        <f t="shared" si="126"/>
        <v>0</v>
      </c>
      <c r="E466" s="1">
        <f t="shared" si="127"/>
        <v>0</v>
      </c>
      <c r="F466" s="1" t="str">
        <f t="shared" si="124"/>
        <v>39年8ヵ月目</v>
      </c>
      <c r="G466" s="4">
        <f t="shared" si="128"/>
        <v>0</v>
      </c>
      <c r="H466" s="4">
        <f t="shared" si="130"/>
        <v>0</v>
      </c>
      <c r="I466" s="4">
        <f t="shared" si="131"/>
        <v>0</v>
      </c>
      <c r="J466" s="4">
        <f t="shared" si="136"/>
        <v>0</v>
      </c>
      <c r="K466" s="4">
        <f t="shared" si="132"/>
        <v>0</v>
      </c>
      <c r="L466" s="4">
        <f t="shared" si="133"/>
        <v>0</v>
      </c>
      <c r="M466" s="4">
        <f t="shared" si="134"/>
        <v>0</v>
      </c>
      <c r="N466" s="4">
        <f t="shared" si="137"/>
        <v>0</v>
      </c>
      <c r="O466" s="4">
        <f t="shared" si="129"/>
        <v>0</v>
      </c>
      <c r="P466" s="4">
        <f t="shared" si="135"/>
        <v>0</v>
      </c>
    </row>
    <row r="467" spans="1:16" x14ac:dyDescent="0.4">
      <c r="A467" s="1">
        <f t="shared" si="122"/>
        <v>39</v>
      </c>
      <c r="B467" s="1">
        <f t="shared" si="123"/>
        <v>9</v>
      </c>
      <c r="C467" s="1" t="str">
        <f t="shared" si="125"/>
        <v>39_9</v>
      </c>
      <c r="D467" s="1">
        <f t="shared" si="126"/>
        <v>0</v>
      </c>
      <c r="E467" s="1">
        <f t="shared" si="127"/>
        <v>0</v>
      </c>
      <c r="F467" s="1" t="str">
        <f t="shared" si="124"/>
        <v>39年9ヵ月目</v>
      </c>
      <c r="G467" s="4">
        <f t="shared" si="128"/>
        <v>0</v>
      </c>
      <c r="H467" s="4">
        <f t="shared" si="130"/>
        <v>0</v>
      </c>
      <c r="I467" s="4">
        <f t="shared" si="131"/>
        <v>0</v>
      </c>
      <c r="J467" s="4">
        <f t="shared" si="136"/>
        <v>0</v>
      </c>
      <c r="K467" s="4">
        <f t="shared" si="132"/>
        <v>0</v>
      </c>
      <c r="L467" s="4">
        <f t="shared" si="133"/>
        <v>0</v>
      </c>
      <c r="M467" s="4">
        <f t="shared" si="134"/>
        <v>0</v>
      </c>
      <c r="N467" s="4">
        <f t="shared" si="137"/>
        <v>0</v>
      </c>
      <c r="O467" s="4">
        <f t="shared" si="129"/>
        <v>0</v>
      </c>
      <c r="P467" s="4">
        <f t="shared" si="135"/>
        <v>0</v>
      </c>
    </row>
    <row r="468" spans="1:16" x14ac:dyDescent="0.4">
      <c r="A468" s="1">
        <f t="shared" si="122"/>
        <v>39</v>
      </c>
      <c r="B468" s="1">
        <f t="shared" si="123"/>
        <v>10</v>
      </c>
      <c r="C468" s="1" t="str">
        <f t="shared" si="125"/>
        <v>39_10</v>
      </c>
      <c r="D468" s="1">
        <f t="shared" si="126"/>
        <v>0</v>
      </c>
      <c r="E468" s="1">
        <f t="shared" si="127"/>
        <v>0</v>
      </c>
      <c r="F468" s="1" t="str">
        <f t="shared" si="124"/>
        <v>39年10ヵ月目</v>
      </c>
      <c r="G468" s="4">
        <f t="shared" si="128"/>
        <v>0</v>
      </c>
      <c r="H468" s="4">
        <f t="shared" si="130"/>
        <v>0</v>
      </c>
      <c r="I468" s="4">
        <f t="shared" si="131"/>
        <v>0</v>
      </c>
      <c r="J468" s="4">
        <f t="shared" si="136"/>
        <v>0</v>
      </c>
      <c r="K468" s="4">
        <f t="shared" si="132"/>
        <v>0</v>
      </c>
      <c r="L468" s="4">
        <f t="shared" si="133"/>
        <v>0</v>
      </c>
      <c r="M468" s="4">
        <f t="shared" si="134"/>
        <v>0</v>
      </c>
      <c r="N468" s="4">
        <f t="shared" si="137"/>
        <v>0</v>
      </c>
      <c r="O468" s="4">
        <f t="shared" si="129"/>
        <v>0</v>
      </c>
      <c r="P468" s="4">
        <f t="shared" si="135"/>
        <v>0</v>
      </c>
    </row>
    <row r="469" spans="1:16" x14ac:dyDescent="0.4">
      <c r="A469" s="1">
        <f t="shared" si="122"/>
        <v>39</v>
      </c>
      <c r="B469" s="1">
        <f t="shared" si="123"/>
        <v>11</v>
      </c>
      <c r="C469" s="1" t="str">
        <f t="shared" si="125"/>
        <v>39_11</v>
      </c>
      <c r="D469" s="1">
        <f t="shared" si="126"/>
        <v>0</v>
      </c>
      <c r="E469" s="1">
        <f t="shared" si="127"/>
        <v>0</v>
      </c>
      <c r="F469" s="1" t="str">
        <f t="shared" si="124"/>
        <v>39年11ヵ月目</v>
      </c>
      <c r="G469" s="4">
        <f t="shared" si="128"/>
        <v>0</v>
      </c>
      <c r="H469" s="4">
        <f t="shared" si="130"/>
        <v>0</v>
      </c>
      <c r="I469" s="4">
        <f t="shared" si="131"/>
        <v>0</v>
      </c>
      <c r="J469" s="4">
        <f t="shared" si="136"/>
        <v>0</v>
      </c>
      <c r="K469" s="4">
        <f t="shared" si="132"/>
        <v>0</v>
      </c>
      <c r="L469" s="4">
        <f t="shared" si="133"/>
        <v>0</v>
      </c>
      <c r="M469" s="4">
        <f t="shared" si="134"/>
        <v>0</v>
      </c>
      <c r="N469" s="4">
        <f t="shared" si="137"/>
        <v>0</v>
      </c>
      <c r="O469" s="4">
        <f t="shared" si="129"/>
        <v>0</v>
      </c>
      <c r="P469" s="4">
        <f t="shared" si="135"/>
        <v>0</v>
      </c>
    </row>
    <row r="470" spans="1:16" x14ac:dyDescent="0.4">
      <c r="A470" s="1">
        <f t="shared" si="122"/>
        <v>39</v>
      </c>
      <c r="B470" s="1">
        <f t="shared" si="123"/>
        <v>12</v>
      </c>
      <c r="C470" s="1" t="str">
        <f t="shared" si="125"/>
        <v>39_12</v>
      </c>
      <c r="D470" s="1">
        <f t="shared" si="126"/>
        <v>0</v>
      </c>
      <c r="E470" s="1">
        <f t="shared" si="127"/>
        <v>0</v>
      </c>
      <c r="F470" s="1" t="str">
        <f t="shared" si="124"/>
        <v>39年12ヵ月目</v>
      </c>
      <c r="G470" s="4">
        <f t="shared" si="128"/>
        <v>0</v>
      </c>
      <c r="H470" s="4">
        <f t="shared" si="130"/>
        <v>0</v>
      </c>
      <c r="I470" s="4">
        <f t="shared" si="131"/>
        <v>0</v>
      </c>
      <c r="J470" s="4">
        <f t="shared" si="136"/>
        <v>0</v>
      </c>
      <c r="K470" s="4">
        <f t="shared" si="132"/>
        <v>0</v>
      </c>
      <c r="L470" s="4">
        <f t="shared" si="133"/>
        <v>0</v>
      </c>
      <c r="M470" s="4">
        <f t="shared" si="134"/>
        <v>0</v>
      </c>
      <c r="N470" s="4">
        <f t="shared" si="137"/>
        <v>0</v>
      </c>
      <c r="O470" s="4">
        <f t="shared" si="129"/>
        <v>0</v>
      </c>
      <c r="P470" s="4">
        <f t="shared" si="135"/>
        <v>0</v>
      </c>
    </row>
    <row r="471" spans="1:16" x14ac:dyDescent="0.4">
      <c r="A471" s="1">
        <f t="shared" si="122"/>
        <v>40</v>
      </c>
      <c r="B471" s="1">
        <f t="shared" si="123"/>
        <v>1</v>
      </c>
      <c r="C471" s="1" t="str">
        <f t="shared" si="125"/>
        <v>40_1</v>
      </c>
      <c r="D471" s="1">
        <f t="shared" si="126"/>
        <v>0</v>
      </c>
      <c r="E471" s="1">
        <f t="shared" si="127"/>
        <v>0</v>
      </c>
      <c r="F471" s="1" t="str">
        <f t="shared" si="124"/>
        <v>40年1ヵ月目</v>
      </c>
      <c r="G471" s="4">
        <f t="shared" si="128"/>
        <v>0</v>
      </c>
      <c r="H471" s="4">
        <f t="shared" si="130"/>
        <v>0</v>
      </c>
      <c r="I471" s="4">
        <f t="shared" si="131"/>
        <v>0</v>
      </c>
      <c r="J471" s="4">
        <f t="shared" si="136"/>
        <v>0</v>
      </c>
      <c r="K471" s="4">
        <f t="shared" si="132"/>
        <v>0</v>
      </c>
      <c r="L471" s="4">
        <f t="shared" si="133"/>
        <v>0</v>
      </c>
      <c r="M471" s="4">
        <f t="shared" si="134"/>
        <v>0</v>
      </c>
      <c r="N471" s="4">
        <f t="shared" si="137"/>
        <v>0</v>
      </c>
      <c r="O471" s="4">
        <f t="shared" si="129"/>
        <v>0</v>
      </c>
      <c r="P471" s="4">
        <f t="shared" si="135"/>
        <v>0</v>
      </c>
    </row>
    <row r="472" spans="1:16" x14ac:dyDescent="0.4">
      <c r="A472" s="1">
        <f t="shared" si="122"/>
        <v>40</v>
      </c>
      <c r="B472" s="1">
        <f t="shared" si="123"/>
        <v>2</v>
      </c>
      <c r="C472" s="1" t="str">
        <f t="shared" si="125"/>
        <v>40_2</v>
      </c>
      <c r="D472" s="1">
        <f t="shared" si="126"/>
        <v>0</v>
      </c>
      <c r="E472" s="1">
        <f t="shared" si="127"/>
        <v>0</v>
      </c>
      <c r="F472" s="1" t="str">
        <f t="shared" si="124"/>
        <v>40年2ヵ月目</v>
      </c>
      <c r="G472" s="4">
        <f t="shared" si="128"/>
        <v>0</v>
      </c>
      <c r="H472" s="4">
        <f t="shared" si="130"/>
        <v>0</v>
      </c>
      <c r="I472" s="4">
        <f t="shared" si="131"/>
        <v>0</v>
      </c>
      <c r="J472" s="4">
        <f t="shared" si="136"/>
        <v>0</v>
      </c>
      <c r="K472" s="4">
        <f t="shared" si="132"/>
        <v>0</v>
      </c>
      <c r="L472" s="4">
        <f t="shared" si="133"/>
        <v>0</v>
      </c>
      <c r="M472" s="4">
        <f t="shared" si="134"/>
        <v>0</v>
      </c>
      <c r="N472" s="4">
        <f t="shared" si="137"/>
        <v>0</v>
      </c>
      <c r="O472" s="4">
        <f t="shared" si="129"/>
        <v>0</v>
      </c>
      <c r="P472" s="4">
        <f t="shared" si="135"/>
        <v>0</v>
      </c>
    </row>
    <row r="473" spans="1:16" x14ac:dyDescent="0.4">
      <c r="A473" s="1">
        <f t="shared" si="122"/>
        <v>40</v>
      </c>
      <c r="B473" s="1">
        <f t="shared" si="123"/>
        <v>3</v>
      </c>
      <c r="C473" s="1" t="str">
        <f t="shared" si="125"/>
        <v>40_3</v>
      </c>
      <c r="D473" s="1">
        <f t="shared" si="126"/>
        <v>0</v>
      </c>
      <c r="E473" s="1">
        <f t="shared" si="127"/>
        <v>0</v>
      </c>
      <c r="F473" s="1" t="str">
        <f t="shared" si="124"/>
        <v>40年3ヵ月目</v>
      </c>
      <c r="G473" s="4">
        <f t="shared" si="128"/>
        <v>0</v>
      </c>
      <c r="H473" s="4">
        <f t="shared" si="130"/>
        <v>0</v>
      </c>
      <c r="I473" s="4">
        <f t="shared" si="131"/>
        <v>0</v>
      </c>
      <c r="J473" s="4">
        <f t="shared" si="136"/>
        <v>0</v>
      </c>
      <c r="K473" s="4">
        <f t="shared" si="132"/>
        <v>0</v>
      </c>
      <c r="L473" s="4">
        <f t="shared" si="133"/>
        <v>0</v>
      </c>
      <c r="M473" s="4">
        <f t="shared" si="134"/>
        <v>0</v>
      </c>
      <c r="N473" s="4">
        <f t="shared" si="137"/>
        <v>0</v>
      </c>
      <c r="O473" s="4">
        <f t="shared" si="129"/>
        <v>0</v>
      </c>
      <c r="P473" s="4">
        <f t="shared" si="135"/>
        <v>0</v>
      </c>
    </row>
    <row r="474" spans="1:16" x14ac:dyDescent="0.4">
      <c r="A474" s="1">
        <f t="shared" si="122"/>
        <v>40</v>
      </c>
      <c r="B474" s="1">
        <f t="shared" si="123"/>
        <v>4</v>
      </c>
      <c r="C474" s="1" t="str">
        <f t="shared" si="125"/>
        <v>40_4</v>
      </c>
      <c r="D474" s="1">
        <f t="shared" si="126"/>
        <v>0</v>
      </c>
      <c r="E474" s="1">
        <f t="shared" si="127"/>
        <v>0</v>
      </c>
      <c r="F474" s="1" t="str">
        <f t="shared" si="124"/>
        <v>40年4ヵ月目</v>
      </c>
      <c r="G474" s="4">
        <f t="shared" si="128"/>
        <v>0</v>
      </c>
      <c r="H474" s="4">
        <f t="shared" si="130"/>
        <v>0</v>
      </c>
      <c r="I474" s="4">
        <f t="shared" si="131"/>
        <v>0</v>
      </c>
      <c r="J474" s="4">
        <f t="shared" si="136"/>
        <v>0</v>
      </c>
      <c r="K474" s="4">
        <f t="shared" si="132"/>
        <v>0</v>
      </c>
      <c r="L474" s="4">
        <f t="shared" si="133"/>
        <v>0</v>
      </c>
      <c r="M474" s="4">
        <f t="shared" si="134"/>
        <v>0</v>
      </c>
      <c r="N474" s="4">
        <f t="shared" si="137"/>
        <v>0</v>
      </c>
      <c r="O474" s="4">
        <f t="shared" si="129"/>
        <v>0</v>
      </c>
      <c r="P474" s="4">
        <f t="shared" si="135"/>
        <v>0</v>
      </c>
    </row>
    <row r="475" spans="1:16" x14ac:dyDescent="0.4">
      <c r="A475" s="1">
        <f t="shared" si="122"/>
        <v>40</v>
      </c>
      <c r="B475" s="1">
        <f t="shared" si="123"/>
        <v>5</v>
      </c>
      <c r="C475" s="1" t="str">
        <f t="shared" si="125"/>
        <v>40_5</v>
      </c>
      <c r="D475" s="1">
        <f t="shared" si="126"/>
        <v>0</v>
      </c>
      <c r="E475" s="1">
        <f t="shared" si="127"/>
        <v>0</v>
      </c>
      <c r="F475" s="1" t="str">
        <f t="shared" si="124"/>
        <v>40年5ヵ月目</v>
      </c>
      <c r="G475" s="4">
        <f t="shared" si="128"/>
        <v>0</v>
      </c>
      <c r="H475" s="4">
        <f t="shared" si="130"/>
        <v>0</v>
      </c>
      <c r="I475" s="4">
        <f t="shared" si="131"/>
        <v>0</v>
      </c>
      <c r="J475" s="4">
        <f t="shared" si="136"/>
        <v>0</v>
      </c>
      <c r="K475" s="4">
        <f t="shared" si="132"/>
        <v>0</v>
      </c>
      <c r="L475" s="4">
        <f t="shared" si="133"/>
        <v>0</v>
      </c>
      <c r="M475" s="4">
        <f t="shared" si="134"/>
        <v>0</v>
      </c>
      <c r="N475" s="4">
        <f t="shared" si="137"/>
        <v>0</v>
      </c>
      <c r="O475" s="4">
        <f t="shared" si="129"/>
        <v>0</v>
      </c>
      <c r="P475" s="4">
        <f t="shared" si="135"/>
        <v>0</v>
      </c>
    </row>
    <row r="476" spans="1:16" x14ac:dyDescent="0.4">
      <c r="A476" s="1">
        <f t="shared" si="122"/>
        <v>40</v>
      </c>
      <c r="B476" s="1">
        <f t="shared" si="123"/>
        <v>6</v>
      </c>
      <c r="C476" s="1" t="str">
        <f t="shared" si="125"/>
        <v>40_6</v>
      </c>
      <c r="D476" s="1">
        <f t="shared" si="126"/>
        <v>0</v>
      </c>
      <c r="E476" s="1">
        <f t="shared" si="127"/>
        <v>0</v>
      </c>
      <c r="F476" s="1" t="str">
        <f t="shared" si="124"/>
        <v>40年6ヵ月目</v>
      </c>
      <c r="G476" s="4">
        <f t="shared" si="128"/>
        <v>0</v>
      </c>
      <c r="H476" s="4">
        <f t="shared" si="130"/>
        <v>0</v>
      </c>
      <c r="I476" s="4">
        <f t="shared" si="131"/>
        <v>0</v>
      </c>
      <c r="J476" s="4">
        <f t="shared" si="136"/>
        <v>0</v>
      </c>
      <c r="K476" s="4">
        <f t="shared" si="132"/>
        <v>0</v>
      </c>
      <c r="L476" s="4">
        <f t="shared" si="133"/>
        <v>0</v>
      </c>
      <c r="M476" s="4">
        <f t="shared" si="134"/>
        <v>0</v>
      </c>
      <c r="N476" s="4">
        <f t="shared" si="137"/>
        <v>0</v>
      </c>
      <c r="O476" s="4">
        <f t="shared" si="129"/>
        <v>0</v>
      </c>
      <c r="P476" s="4">
        <f t="shared" si="135"/>
        <v>0</v>
      </c>
    </row>
    <row r="477" spans="1:16" x14ac:dyDescent="0.4">
      <c r="A477" s="1">
        <f t="shared" si="122"/>
        <v>40</v>
      </c>
      <c r="B477" s="1">
        <f t="shared" si="123"/>
        <v>7</v>
      </c>
      <c r="C477" s="1" t="str">
        <f t="shared" si="125"/>
        <v>40_7</v>
      </c>
      <c r="D477" s="1">
        <f t="shared" si="126"/>
        <v>0</v>
      </c>
      <c r="E477" s="1">
        <f t="shared" si="127"/>
        <v>0</v>
      </c>
      <c r="F477" s="1" t="str">
        <f t="shared" si="124"/>
        <v>40年7ヵ月目</v>
      </c>
      <c r="G477" s="4">
        <f t="shared" si="128"/>
        <v>0</v>
      </c>
      <c r="H477" s="4">
        <f t="shared" si="130"/>
        <v>0</v>
      </c>
      <c r="I477" s="4">
        <f t="shared" si="131"/>
        <v>0</v>
      </c>
      <c r="J477" s="4">
        <f t="shared" si="136"/>
        <v>0</v>
      </c>
      <c r="K477" s="4">
        <f t="shared" si="132"/>
        <v>0</v>
      </c>
      <c r="L477" s="4">
        <f t="shared" si="133"/>
        <v>0</v>
      </c>
      <c r="M477" s="4">
        <f t="shared" si="134"/>
        <v>0</v>
      </c>
      <c r="N477" s="4">
        <f t="shared" si="137"/>
        <v>0</v>
      </c>
      <c r="O477" s="4">
        <f t="shared" si="129"/>
        <v>0</v>
      </c>
      <c r="P477" s="4">
        <f t="shared" si="135"/>
        <v>0</v>
      </c>
    </row>
    <row r="478" spans="1:16" x14ac:dyDescent="0.4">
      <c r="A478" s="1">
        <f t="shared" si="122"/>
        <v>40</v>
      </c>
      <c r="B478" s="1">
        <f t="shared" si="123"/>
        <v>8</v>
      </c>
      <c r="C478" s="1" t="str">
        <f t="shared" si="125"/>
        <v>40_8</v>
      </c>
      <c r="D478" s="1">
        <f t="shared" si="126"/>
        <v>0</v>
      </c>
      <c r="E478" s="1">
        <f t="shared" si="127"/>
        <v>0</v>
      </c>
      <c r="F478" s="1" t="str">
        <f t="shared" si="124"/>
        <v>40年8ヵ月目</v>
      </c>
      <c r="G478" s="4">
        <f t="shared" si="128"/>
        <v>0</v>
      </c>
      <c r="H478" s="4">
        <f t="shared" si="130"/>
        <v>0</v>
      </c>
      <c r="I478" s="4">
        <f t="shared" si="131"/>
        <v>0</v>
      </c>
      <c r="J478" s="4">
        <f t="shared" si="136"/>
        <v>0</v>
      </c>
      <c r="K478" s="4">
        <f t="shared" si="132"/>
        <v>0</v>
      </c>
      <c r="L478" s="4">
        <f t="shared" si="133"/>
        <v>0</v>
      </c>
      <c r="M478" s="4">
        <f t="shared" si="134"/>
        <v>0</v>
      </c>
      <c r="N478" s="4">
        <f t="shared" si="137"/>
        <v>0</v>
      </c>
      <c r="O478" s="4">
        <f t="shared" si="129"/>
        <v>0</v>
      </c>
      <c r="P478" s="4">
        <f t="shared" si="135"/>
        <v>0</v>
      </c>
    </row>
    <row r="479" spans="1:16" x14ac:dyDescent="0.4">
      <c r="A479" s="1">
        <f t="shared" si="122"/>
        <v>40</v>
      </c>
      <c r="B479" s="1">
        <f t="shared" si="123"/>
        <v>9</v>
      </c>
      <c r="C479" s="1" t="str">
        <f t="shared" si="125"/>
        <v>40_9</v>
      </c>
      <c r="D479" s="1">
        <f t="shared" si="126"/>
        <v>0</v>
      </c>
      <c r="E479" s="1">
        <f t="shared" si="127"/>
        <v>0</v>
      </c>
      <c r="F479" s="1" t="str">
        <f t="shared" si="124"/>
        <v>40年9ヵ月目</v>
      </c>
      <c r="G479" s="4">
        <f t="shared" si="128"/>
        <v>0</v>
      </c>
      <c r="H479" s="4">
        <f t="shared" si="130"/>
        <v>0</v>
      </c>
      <c r="I479" s="4">
        <f t="shared" si="131"/>
        <v>0</v>
      </c>
      <c r="J479" s="4">
        <f t="shared" si="136"/>
        <v>0</v>
      </c>
      <c r="K479" s="4">
        <f t="shared" si="132"/>
        <v>0</v>
      </c>
      <c r="L479" s="4">
        <f t="shared" si="133"/>
        <v>0</v>
      </c>
      <c r="M479" s="4">
        <f t="shared" si="134"/>
        <v>0</v>
      </c>
      <c r="N479" s="4">
        <f t="shared" si="137"/>
        <v>0</v>
      </c>
      <c r="O479" s="4">
        <f t="shared" si="129"/>
        <v>0</v>
      </c>
      <c r="P479" s="4">
        <f t="shared" si="135"/>
        <v>0</v>
      </c>
    </row>
    <row r="480" spans="1:16" x14ac:dyDescent="0.4">
      <c r="A480" s="1">
        <f t="shared" si="122"/>
        <v>40</v>
      </c>
      <c r="B480" s="1">
        <f t="shared" si="123"/>
        <v>10</v>
      </c>
      <c r="C480" s="1" t="str">
        <f t="shared" si="125"/>
        <v>40_10</v>
      </c>
      <c r="D480" s="1">
        <f t="shared" si="126"/>
        <v>0</v>
      </c>
      <c r="E480" s="1">
        <f t="shared" si="127"/>
        <v>0</v>
      </c>
      <c r="F480" s="1" t="str">
        <f t="shared" si="124"/>
        <v>40年10ヵ月目</v>
      </c>
      <c r="G480" s="4">
        <f t="shared" si="128"/>
        <v>0</v>
      </c>
      <c r="H480" s="4">
        <f t="shared" si="130"/>
        <v>0</v>
      </c>
      <c r="I480" s="4">
        <f t="shared" si="131"/>
        <v>0</v>
      </c>
      <c r="J480" s="4">
        <f t="shared" si="136"/>
        <v>0</v>
      </c>
      <c r="K480" s="4">
        <f t="shared" si="132"/>
        <v>0</v>
      </c>
      <c r="L480" s="4">
        <f t="shared" si="133"/>
        <v>0</v>
      </c>
      <c r="M480" s="4">
        <f t="shared" si="134"/>
        <v>0</v>
      </c>
      <c r="N480" s="4">
        <f t="shared" si="137"/>
        <v>0</v>
      </c>
      <c r="O480" s="4">
        <f t="shared" si="129"/>
        <v>0</v>
      </c>
      <c r="P480" s="4">
        <f t="shared" si="135"/>
        <v>0</v>
      </c>
    </row>
    <row r="481" spans="1:16" x14ac:dyDescent="0.4">
      <c r="A481" s="1">
        <f t="shared" si="122"/>
        <v>40</v>
      </c>
      <c r="B481" s="1">
        <f t="shared" si="123"/>
        <v>11</v>
      </c>
      <c r="C481" s="1" t="str">
        <f t="shared" si="125"/>
        <v>40_11</v>
      </c>
      <c r="D481" s="1">
        <f t="shared" si="126"/>
        <v>0</v>
      </c>
      <c r="E481" s="1">
        <f t="shared" si="127"/>
        <v>0</v>
      </c>
      <c r="F481" s="1" t="str">
        <f t="shared" si="124"/>
        <v>40年11ヵ月目</v>
      </c>
      <c r="G481" s="4">
        <f t="shared" si="128"/>
        <v>0</v>
      </c>
      <c r="H481" s="4">
        <f t="shared" si="130"/>
        <v>0</v>
      </c>
      <c r="I481" s="4">
        <f t="shared" si="131"/>
        <v>0</v>
      </c>
      <c r="J481" s="4">
        <f t="shared" si="136"/>
        <v>0</v>
      </c>
      <c r="K481" s="4">
        <f t="shared" si="132"/>
        <v>0</v>
      </c>
      <c r="L481" s="4">
        <f t="shared" si="133"/>
        <v>0</v>
      </c>
      <c r="M481" s="4">
        <f t="shared" si="134"/>
        <v>0</v>
      </c>
      <c r="N481" s="4">
        <f t="shared" si="137"/>
        <v>0</v>
      </c>
      <c r="O481" s="4">
        <f t="shared" si="129"/>
        <v>0</v>
      </c>
      <c r="P481" s="4">
        <f t="shared" si="135"/>
        <v>0</v>
      </c>
    </row>
    <row r="482" spans="1:16" x14ac:dyDescent="0.4">
      <c r="A482" s="1">
        <f t="shared" si="122"/>
        <v>40</v>
      </c>
      <c r="B482" s="1">
        <f t="shared" si="123"/>
        <v>12</v>
      </c>
      <c r="C482" s="1" t="str">
        <f t="shared" si="125"/>
        <v>40_12</v>
      </c>
      <c r="D482" s="1">
        <f t="shared" si="126"/>
        <v>0</v>
      </c>
      <c r="E482" s="1">
        <f t="shared" si="127"/>
        <v>0</v>
      </c>
      <c r="F482" s="1" t="str">
        <f t="shared" si="124"/>
        <v>40年12ヵ月目</v>
      </c>
      <c r="G482" s="4">
        <f t="shared" si="128"/>
        <v>0</v>
      </c>
      <c r="H482" s="4">
        <f t="shared" si="130"/>
        <v>0</v>
      </c>
      <c r="I482" s="4">
        <f t="shared" si="131"/>
        <v>0</v>
      </c>
      <c r="J482" s="4">
        <f t="shared" si="136"/>
        <v>0</v>
      </c>
      <c r="K482" s="4">
        <f t="shared" si="132"/>
        <v>0</v>
      </c>
      <c r="L482" s="4">
        <f t="shared" si="133"/>
        <v>0</v>
      </c>
      <c r="M482" s="4">
        <f t="shared" si="134"/>
        <v>0</v>
      </c>
      <c r="N482" s="4">
        <f t="shared" si="137"/>
        <v>0</v>
      </c>
      <c r="O482" s="4">
        <f t="shared" si="129"/>
        <v>0</v>
      </c>
      <c r="P482" s="4">
        <f t="shared" si="135"/>
        <v>0</v>
      </c>
    </row>
    <row r="483" spans="1:16" x14ac:dyDescent="0.4">
      <c r="A483" s="1">
        <f t="shared" si="122"/>
        <v>41</v>
      </c>
      <c r="B483" s="1">
        <f t="shared" si="123"/>
        <v>1</v>
      </c>
      <c r="C483" s="1" t="str">
        <f t="shared" si="125"/>
        <v>41_1</v>
      </c>
      <c r="D483" s="1">
        <f t="shared" si="126"/>
        <v>0</v>
      </c>
      <c r="E483" s="1">
        <f t="shared" si="127"/>
        <v>0</v>
      </c>
      <c r="F483" s="1" t="str">
        <f t="shared" si="124"/>
        <v>41年1ヵ月目</v>
      </c>
      <c r="G483" s="4">
        <f t="shared" si="128"/>
        <v>0</v>
      </c>
      <c r="H483" s="4">
        <f t="shared" si="130"/>
        <v>0</v>
      </c>
      <c r="I483" s="4">
        <f t="shared" si="131"/>
        <v>0</v>
      </c>
      <c r="J483" s="4">
        <f t="shared" si="136"/>
        <v>0</v>
      </c>
      <c r="K483" s="4">
        <f t="shared" si="132"/>
        <v>0</v>
      </c>
      <c r="L483" s="4">
        <f t="shared" si="133"/>
        <v>0</v>
      </c>
      <c r="M483" s="4">
        <f t="shared" si="134"/>
        <v>0</v>
      </c>
      <c r="N483" s="4">
        <f t="shared" si="137"/>
        <v>0</v>
      </c>
      <c r="O483" s="4">
        <f t="shared" si="129"/>
        <v>0</v>
      </c>
      <c r="P483" s="4">
        <f t="shared" si="135"/>
        <v>0</v>
      </c>
    </row>
    <row r="484" spans="1:16" x14ac:dyDescent="0.4">
      <c r="A484" s="1">
        <f t="shared" si="122"/>
        <v>41</v>
      </c>
      <c r="B484" s="1">
        <f t="shared" si="123"/>
        <v>2</v>
      </c>
      <c r="C484" s="1" t="str">
        <f t="shared" si="125"/>
        <v>41_2</v>
      </c>
      <c r="D484" s="1">
        <f t="shared" si="126"/>
        <v>0</v>
      </c>
      <c r="E484" s="1">
        <f t="shared" si="127"/>
        <v>0</v>
      </c>
      <c r="F484" s="1" t="str">
        <f t="shared" si="124"/>
        <v>41年2ヵ月目</v>
      </c>
      <c r="G484" s="4">
        <f t="shared" si="128"/>
        <v>0</v>
      </c>
      <c r="H484" s="4">
        <f t="shared" si="130"/>
        <v>0</v>
      </c>
      <c r="I484" s="4">
        <f t="shared" si="131"/>
        <v>0</v>
      </c>
      <c r="J484" s="4">
        <f t="shared" si="136"/>
        <v>0</v>
      </c>
      <c r="K484" s="4">
        <f t="shared" si="132"/>
        <v>0</v>
      </c>
      <c r="L484" s="4">
        <f t="shared" si="133"/>
        <v>0</v>
      </c>
      <c r="M484" s="4">
        <f t="shared" si="134"/>
        <v>0</v>
      </c>
      <c r="N484" s="4">
        <f t="shared" si="137"/>
        <v>0</v>
      </c>
      <c r="O484" s="4">
        <f t="shared" si="129"/>
        <v>0</v>
      </c>
      <c r="P484" s="4">
        <f t="shared" si="135"/>
        <v>0</v>
      </c>
    </row>
    <row r="485" spans="1:16" x14ac:dyDescent="0.4">
      <c r="A485" s="1">
        <f t="shared" si="122"/>
        <v>41</v>
      </c>
      <c r="B485" s="1">
        <f t="shared" si="123"/>
        <v>3</v>
      </c>
      <c r="C485" s="1" t="str">
        <f t="shared" si="125"/>
        <v>41_3</v>
      </c>
      <c r="D485" s="1">
        <f t="shared" si="126"/>
        <v>0</v>
      </c>
      <c r="E485" s="1">
        <f t="shared" si="127"/>
        <v>0</v>
      </c>
      <c r="F485" s="1" t="str">
        <f t="shared" si="124"/>
        <v>41年3ヵ月目</v>
      </c>
      <c r="G485" s="4">
        <f t="shared" si="128"/>
        <v>0</v>
      </c>
      <c r="H485" s="4">
        <f t="shared" si="130"/>
        <v>0</v>
      </c>
      <c r="I485" s="4">
        <f t="shared" si="131"/>
        <v>0</v>
      </c>
      <c r="J485" s="4">
        <f t="shared" si="136"/>
        <v>0</v>
      </c>
      <c r="K485" s="4">
        <f t="shared" si="132"/>
        <v>0</v>
      </c>
      <c r="L485" s="4">
        <f t="shared" si="133"/>
        <v>0</v>
      </c>
      <c r="M485" s="4">
        <f t="shared" si="134"/>
        <v>0</v>
      </c>
      <c r="N485" s="4">
        <f t="shared" si="137"/>
        <v>0</v>
      </c>
      <c r="O485" s="4">
        <f t="shared" si="129"/>
        <v>0</v>
      </c>
      <c r="P485" s="4">
        <f t="shared" si="135"/>
        <v>0</v>
      </c>
    </row>
    <row r="486" spans="1:16" x14ac:dyDescent="0.4">
      <c r="A486" s="1">
        <f t="shared" si="122"/>
        <v>41</v>
      </c>
      <c r="B486" s="1">
        <f t="shared" si="123"/>
        <v>4</v>
      </c>
      <c r="C486" s="1" t="str">
        <f t="shared" si="125"/>
        <v>41_4</v>
      </c>
      <c r="D486" s="1">
        <f t="shared" si="126"/>
        <v>0</v>
      </c>
      <c r="E486" s="1">
        <f t="shared" si="127"/>
        <v>0</v>
      </c>
      <c r="F486" s="1" t="str">
        <f t="shared" si="124"/>
        <v>41年4ヵ月目</v>
      </c>
      <c r="G486" s="4">
        <f t="shared" si="128"/>
        <v>0</v>
      </c>
      <c r="H486" s="4">
        <f t="shared" si="130"/>
        <v>0</v>
      </c>
      <c r="I486" s="4">
        <f t="shared" si="131"/>
        <v>0</v>
      </c>
      <c r="J486" s="4">
        <f t="shared" si="136"/>
        <v>0</v>
      </c>
      <c r="K486" s="4">
        <f t="shared" si="132"/>
        <v>0</v>
      </c>
      <c r="L486" s="4">
        <f t="shared" si="133"/>
        <v>0</v>
      </c>
      <c r="M486" s="4">
        <f t="shared" si="134"/>
        <v>0</v>
      </c>
      <c r="N486" s="4">
        <f t="shared" si="137"/>
        <v>0</v>
      </c>
      <c r="O486" s="4">
        <f t="shared" si="129"/>
        <v>0</v>
      </c>
      <c r="P486" s="4">
        <f t="shared" si="135"/>
        <v>0</v>
      </c>
    </row>
    <row r="487" spans="1:16" x14ac:dyDescent="0.4">
      <c r="A487" s="1">
        <f t="shared" si="122"/>
        <v>41</v>
      </c>
      <c r="B487" s="1">
        <f t="shared" si="123"/>
        <v>5</v>
      </c>
      <c r="C487" s="1" t="str">
        <f t="shared" si="125"/>
        <v>41_5</v>
      </c>
      <c r="D487" s="1">
        <f t="shared" si="126"/>
        <v>0</v>
      </c>
      <c r="E487" s="1">
        <f t="shared" si="127"/>
        <v>0</v>
      </c>
      <c r="F487" s="1" t="str">
        <f t="shared" si="124"/>
        <v>41年5ヵ月目</v>
      </c>
      <c r="G487" s="4">
        <f t="shared" si="128"/>
        <v>0</v>
      </c>
      <c r="H487" s="4">
        <f t="shared" si="130"/>
        <v>0</v>
      </c>
      <c r="I487" s="4">
        <f t="shared" si="131"/>
        <v>0</v>
      </c>
      <c r="J487" s="4">
        <f t="shared" si="136"/>
        <v>0</v>
      </c>
      <c r="K487" s="4">
        <f t="shared" si="132"/>
        <v>0</v>
      </c>
      <c r="L487" s="4">
        <f t="shared" si="133"/>
        <v>0</v>
      </c>
      <c r="M487" s="4">
        <f t="shared" si="134"/>
        <v>0</v>
      </c>
      <c r="N487" s="4">
        <f t="shared" si="137"/>
        <v>0</v>
      </c>
      <c r="O487" s="4">
        <f t="shared" si="129"/>
        <v>0</v>
      </c>
      <c r="P487" s="4">
        <f t="shared" si="135"/>
        <v>0</v>
      </c>
    </row>
    <row r="488" spans="1:16" x14ac:dyDescent="0.4">
      <c r="A488" s="1">
        <f t="shared" ref="A488:A551" si="138">IF(B487=12,A487+1,A487)</f>
        <v>41</v>
      </c>
      <c r="B488" s="1">
        <f t="shared" ref="B488:B551" si="139">IF(B487=12,1,B487+1)</f>
        <v>6</v>
      </c>
      <c r="C488" s="1" t="str">
        <f t="shared" si="125"/>
        <v>41_6</v>
      </c>
      <c r="D488" s="1">
        <f t="shared" si="126"/>
        <v>0</v>
      </c>
      <c r="E488" s="1">
        <f t="shared" si="127"/>
        <v>0</v>
      </c>
      <c r="F488" s="1" t="str">
        <f t="shared" ref="F488:F551" si="140">A488&amp;"年"&amp;B488&amp;"ヵ月目"</f>
        <v>41年6ヵ月目</v>
      </c>
      <c r="G488" s="4">
        <f t="shared" si="128"/>
        <v>0</v>
      </c>
      <c r="H488" s="4">
        <f t="shared" si="130"/>
        <v>0</v>
      </c>
      <c r="I488" s="4">
        <f t="shared" si="131"/>
        <v>0</v>
      </c>
      <c r="J488" s="4">
        <f t="shared" si="136"/>
        <v>0</v>
      </c>
      <c r="K488" s="4">
        <f t="shared" si="132"/>
        <v>0</v>
      </c>
      <c r="L488" s="4">
        <f t="shared" si="133"/>
        <v>0</v>
      </c>
      <c r="M488" s="4">
        <f t="shared" si="134"/>
        <v>0</v>
      </c>
      <c r="N488" s="4">
        <f t="shared" si="137"/>
        <v>0</v>
      </c>
      <c r="O488" s="4">
        <f t="shared" si="129"/>
        <v>0</v>
      </c>
      <c r="P488" s="4">
        <f t="shared" si="135"/>
        <v>0</v>
      </c>
    </row>
    <row r="489" spans="1:16" x14ac:dyDescent="0.4">
      <c r="A489" s="1">
        <f t="shared" si="138"/>
        <v>41</v>
      </c>
      <c r="B489" s="1">
        <f t="shared" si="139"/>
        <v>7</v>
      </c>
      <c r="C489" s="1" t="str">
        <f t="shared" si="125"/>
        <v>41_7</v>
      </c>
      <c r="D489" s="1">
        <f t="shared" si="126"/>
        <v>0</v>
      </c>
      <c r="E489" s="1">
        <f t="shared" si="127"/>
        <v>0</v>
      </c>
      <c r="F489" s="1" t="str">
        <f t="shared" si="140"/>
        <v>41年7ヵ月目</v>
      </c>
      <c r="G489" s="4">
        <f t="shared" si="128"/>
        <v>0</v>
      </c>
      <c r="H489" s="4">
        <f t="shared" si="130"/>
        <v>0</v>
      </c>
      <c r="I489" s="4">
        <f t="shared" si="131"/>
        <v>0</v>
      </c>
      <c r="J489" s="4">
        <f t="shared" si="136"/>
        <v>0</v>
      </c>
      <c r="K489" s="4">
        <f t="shared" si="132"/>
        <v>0</v>
      </c>
      <c r="L489" s="4">
        <f t="shared" si="133"/>
        <v>0</v>
      </c>
      <c r="M489" s="4">
        <f t="shared" si="134"/>
        <v>0</v>
      </c>
      <c r="N489" s="4">
        <f t="shared" si="137"/>
        <v>0</v>
      </c>
      <c r="O489" s="4">
        <f t="shared" si="129"/>
        <v>0</v>
      </c>
      <c r="P489" s="4">
        <f t="shared" si="135"/>
        <v>0</v>
      </c>
    </row>
    <row r="490" spans="1:16" x14ac:dyDescent="0.4">
      <c r="A490" s="1">
        <f t="shared" si="138"/>
        <v>41</v>
      </c>
      <c r="B490" s="1">
        <f t="shared" si="139"/>
        <v>8</v>
      </c>
      <c r="C490" s="1" t="str">
        <f t="shared" si="125"/>
        <v>41_8</v>
      </c>
      <c r="D490" s="1">
        <f t="shared" si="126"/>
        <v>0</v>
      </c>
      <c r="E490" s="1">
        <f t="shared" si="127"/>
        <v>0</v>
      </c>
      <c r="F490" s="1" t="str">
        <f t="shared" si="140"/>
        <v>41年8ヵ月目</v>
      </c>
      <c r="G490" s="4">
        <f t="shared" si="128"/>
        <v>0</v>
      </c>
      <c r="H490" s="4">
        <f t="shared" si="130"/>
        <v>0</v>
      </c>
      <c r="I490" s="4">
        <f t="shared" si="131"/>
        <v>0</v>
      </c>
      <c r="J490" s="4">
        <f t="shared" si="136"/>
        <v>0</v>
      </c>
      <c r="K490" s="4">
        <f t="shared" si="132"/>
        <v>0</v>
      </c>
      <c r="L490" s="4">
        <f t="shared" si="133"/>
        <v>0</v>
      </c>
      <c r="M490" s="4">
        <f t="shared" si="134"/>
        <v>0</v>
      </c>
      <c r="N490" s="4">
        <f t="shared" si="137"/>
        <v>0</v>
      </c>
      <c r="O490" s="4">
        <f t="shared" si="129"/>
        <v>0</v>
      </c>
      <c r="P490" s="4">
        <f t="shared" si="135"/>
        <v>0</v>
      </c>
    </row>
    <row r="491" spans="1:16" x14ac:dyDescent="0.4">
      <c r="A491" s="1">
        <f t="shared" si="138"/>
        <v>41</v>
      </c>
      <c r="B491" s="1">
        <f t="shared" si="139"/>
        <v>9</v>
      </c>
      <c r="C491" s="1" t="str">
        <f t="shared" si="125"/>
        <v>41_9</v>
      </c>
      <c r="D491" s="1">
        <f t="shared" si="126"/>
        <v>0</v>
      </c>
      <c r="E491" s="1">
        <f t="shared" si="127"/>
        <v>0</v>
      </c>
      <c r="F491" s="1" t="str">
        <f t="shared" si="140"/>
        <v>41年9ヵ月目</v>
      </c>
      <c r="G491" s="4">
        <f t="shared" si="128"/>
        <v>0</v>
      </c>
      <c r="H491" s="4">
        <f t="shared" si="130"/>
        <v>0</v>
      </c>
      <c r="I491" s="4">
        <f t="shared" si="131"/>
        <v>0</v>
      </c>
      <c r="J491" s="4">
        <f t="shared" si="136"/>
        <v>0</v>
      </c>
      <c r="K491" s="4">
        <f t="shared" si="132"/>
        <v>0</v>
      </c>
      <c r="L491" s="4">
        <f t="shared" si="133"/>
        <v>0</v>
      </c>
      <c r="M491" s="4">
        <f t="shared" si="134"/>
        <v>0</v>
      </c>
      <c r="N491" s="4">
        <f t="shared" si="137"/>
        <v>0</v>
      </c>
      <c r="O491" s="4">
        <f t="shared" si="129"/>
        <v>0</v>
      </c>
      <c r="P491" s="4">
        <f t="shared" si="135"/>
        <v>0</v>
      </c>
    </row>
    <row r="492" spans="1:16" x14ac:dyDescent="0.4">
      <c r="A492" s="1">
        <f t="shared" si="138"/>
        <v>41</v>
      </c>
      <c r="B492" s="1">
        <f t="shared" si="139"/>
        <v>10</v>
      </c>
      <c r="C492" s="1" t="str">
        <f t="shared" si="125"/>
        <v>41_10</v>
      </c>
      <c r="D492" s="1">
        <f t="shared" si="126"/>
        <v>0</v>
      </c>
      <c r="E492" s="1">
        <f t="shared" si="127"/>
        <v>0</v>
      </c>
      <c r="F492" s="1" t="str">
        <f t="shared" si="140"/>
        <v>41年10ヵ月目</v>
      </c>
      <c r="G492" s="4">
        <f t="shared" si="128"/>
        <v>0</v>
      </c>
      <c r="H492" s="4">
        <f t="shared" si="130"/>
        <v>0</v>
      </c>
      <c r="I492" s="4">
        <f t="shared" si="131"/>
        <v>0</v>
      </c>
      <c r="J492" s="4">
        <f t="shared" si="136"/>
        <v>0</v>
      </c>
      <c r="K492" s="4">
        <f t="shared" si="132"/>
        <v>0</v>
      </c>
      <c r="L492" s="4">
        <f t="shared" si="133"/>
        <v>0</v>
      </c>
      <c r="M492" s="4">
        <f t="shared" si="134"/>
        <v>0</v>
      </c>
      <c r="N492" s="4">
        <f t="shared" si="137"/>
        <v>0</v>
      </c>
      <c r="O492" s="4">
        <f t="shared" si="129"/>
        <v>0</v>
      </c>
      <c r="P492" s="4">
        <f t="shared" si="135"/>
        <v>0</v>
      </c>
    </row>
    <row r="493" spans="1:16" x14ac:dyDescent="0.4">
      <c r="A493" s="1">
        <f t="shared" si="138"/>
        <v>41</v>
      </c>
      <c r="B493" s="1">
        <f t="shared" si="139"/>
        <v>11</v>
      </c>
      <c r="C493" s="1" t="str">
        <f t="shared" si="125"/>
        <v>41_11</v>
      </c>
      <c r="D493" s="1">
        <f t="shared" si="126"/>
        <v>0</v>
      </c>
      <c r="E493" s="1">
        <f t="shared" si="127"/>
        <v>0</v>
      </c>
      <c r="F493" s="1" t="str">
        <f t="shared" si="140"/>
        <v>41年11ヵ月目</v>
      </c>
      <c r="G493" s="4">
        <f t="shared" si="128"/>
        <v>0</v>
      </c>
      <c r="H493" s="4">
        <f t="shared" si="130"/>
        <v>0</v>
      </c>
      <c r="I493" s="4">
        <f t="shared" si="131"/>
        <v>0</v>
      </c>
      <c r="J493" s="4">
        <f t="shared" si="136"/>
        <v>0</v>
      </c>
      <c r="K493" s="4">
        <f t="shared" si="132"/>
        <v>0</v>
      </c>
      <c r="L493" s="4">
        <f t="shared" si="133"/>
        <v>0</v>
      </c>
      <c r="M493" s="4">
        <f t="shared" si="134"/>
        <v>0</v>
      </c>
      <c r="N493" s="4">
        <f t="shared" si="137"/>
        <v>0</v>
      </c>
      <c r="O493" s="4">
        <f t="shared" si="129"/>
        <v>0</v>
      </c>
      <c r="P493" s="4">
        <f t="shared" si="135"/>
        <v>0</v>
      </c>
    </row>
    <row r="494" spans="1:16" x14ac:dyDescent="0.4">
      <c r="A494" s="1">
        <f t="shared" si="138"/>
        <v>41</v>
      </c>
      <c r="B494" s="1">
        <f t="shared" si="139"/>
        <v>12</v>
      </c>
      <c r="C494" s="1" t="str">
        <f t="shared" si="125"/>
        <v>41_12</v>
      </c>
      <c r="D494" s="1">
        <f t="shared" si="126"/>
        <v>0</v>
      </c>
      <c r="E494" s="1">
        <f t="shared" si="127"/>
        <v>0</v>
      </c>
      <c r="F494" s="1" t="str">
        <f t="shared" si="140"/>
        <v>41年12ヵ月目</v>
      </c>
      <c r="G494" s="4">
        <f t="shared" si="128"/>
        <v>0</v>
      </c>
      <c r="H494" s="4">
        <f t="shared" si="130"/>
        <v>0</v>
      </c>
      <c r="I494" s="4">
        <f t="shared" si="131"/>
        <v>0</v>
      </c>
      <c r="J494" s="4">
        <f t="shared" si="136"/>
        <v>0</v>
      </c>
      <c r="K494" s="4">
        <f t="shared" si="132"/>
        <v>0</v>
      </c>
      <c r="L494" s="4">
        <f t="shared" si="133"/>
        <v>0</v>
      </c>
      <c r="M494" s="4">
        <f t="shared" si="134"/>
        <v>0</v>
      </c>
      <c r="N494" s="4">
        <f t="shared" si="137"/>
        <v>0</v>
      </c>
      <c r="O494" s="4">
        <f t="shared" si="129"/>
        <v>0</v>
      </c>
      <c r="P494" s="4">
        <f t="shared" si="135"/>
        <v>0</v>
      </c>
    </row>
    <row r="495" spans="1:16" x14ac:dyDescent="0.4">
      <c r="A495" s="1">
        <f t="shared" si="138"/>
        <v>42</v>
      </c>
      <c r="B495" s="1">
        <f t="shared" si="139"/>
        <v>1</v>
      </c>
      <c r="C495" s="1" t="str">
        <f t="shared" si="125"/>
        <v>42_1</v>
      </c>
      <c r="D495" s="1">
        <f t="shared" si="126"/>
        <v>0</v>
      </c>
      <c r="E495" s="1">
        <f t="shared" si="127"/>
        <v>0</v>
      </c>
      <c r="F495" s="1" t="str">
        <f t="shared" si="140"/>
        <v>42年1ヵ月目</v>
      </c>
      <c r="G495" s="4">
        <f t="shared" si="128"/>
        <v>0</v>
      </c>
      <c r="H495" s="4">
        <f t="shared" si="130"/>
        <v>0</v>
      </c>
      <c r="I495" s="4">
        <f t="shared" si="131"/>
        <v>0</v>
      </c>
      <c r="J495" s="4">
        <f t="shared" si="136"/>
        <v>0</v>
      </c>
      <c r="K495" s="4">
        <f t="shared" si="132"/>
        <v>0</v>
      </c>
      <c r="L495" s="4">
        <f t="shared" si="133"/>
        <v>0</v>
      </c>
      <c r="M495" s="4">
        <f t="shared" si="134"/>
        <v>0</v>
      </c>
      <c r="N495" s="4">
        <f t="shared" si="137"/>
        <v>0</v>
      </c>
      <c r="O495" s="4">
        <f t="shared" si="129"/>
        <v>0</v>
      </c>
      <c r="P495" s="4">
        <f t="shared" si="135"/>
        <v>0</v>
      </c>
    </row>
    <row r="496" spans="1:16" x14ac:dyDescent="0.4">
      <c r="A496" s="1">
        <f t="shared" si="138"/>
        <v>42</v>
      </c>
      <c r="B496" s="1">
        <f t="shared" si="139"/>
        <v>2</v>
      </c>
      <c r="C496" s="1" t="str">
        <f t="shared" si="125"/>
        <v>42_2</v>
      </c>
      <c r="D496" s="1">
        <f t="shared" si="126"/>
        <v>0</v>
      </c>
      <c r="E496" s="1">
        <f t="shared" si="127"/>
        <v>0</v>
      </c>
      <c r="F496" s="1" t="str">
        <f t="shared" si="140"/>
        <v>42年2ヵ月目</v>
      </c>
      <c r="G496" s="4">
        <f t="shared" si="128"/>
        <v>0</v>
      </c>
      <c r="H496" s="4">
        <f t="shared" si="130"/>
        <v>0</v>
      </c>
      <c r="I496" s="4">
        <f t="shared" si="131"/>
        <v>0</v>
      </c>
      <c r="J496" s="4">
        <f t="shared" si="136"/>
        <v>0</v>
      </c>
      <c r="K496" s="4">
        <f t="shared" si="132"/>
        <v>0</v>
      </c>
      <c r="L496" s="4">
        <f t="shared" si="133"/>
        <v>0</v>
      </c>
      <c r="M496" s="4">
        <f t="shared" si="134"/>
        <v>0</v>
      </c>
      <c r="N496" s="4">
        <f t="shared" si="137"/>
        <v>0</v>
      </c>
      <c r="O496" s="4">
        <f t="shared" si="129"/>
        <v>0</v>
      </c>
      <c r="P496" s="4">
        <f t="shared" si="135"/>
        <v>0</v>
      </c>
    </row>
    <row r="497" spans="1:16" x14ac:dyDescent="0.4">
      <c r="A497" s="1">
        <f t="shared" si="138"/>
        <v>42</v>
      </c>
      <c r="B497" s="1">
        <f t="shared" si="139"/>
        <v>3</v>
      </c>
      <c r="C497" s="1" t="str">
        <f t="shared" si="125"/>
        <v>42_3</v>
      </c>
      <c r="D497" s="1">
        <f t="shared" si="126"/>
        <v>0</v>
      </c>
      <c r="E497" s="1">
        <f t="shared" si="127"/>
        <v>0</v>
      </c>
      <c r="F497" s="1" t="str">
        <f t="shared" si="140"/>
        <v>42年3ヵ月目</v>
      </c>
      <c r="G497" s="4">
        <f t="shared" si="128"/>
        <v>0</v>
      </c>
      <c r="H497" s="4">
        <f t="shared" si="130"/>
        <v>0</v>
      </c>
      <c r="I497" s="4">
        <f t="shared" si="131"/>
        <v>0</v>
      </c>
      <c r="J497" s="4">
        <f t="shared" si="136"/>
        <v>0</v>
      </c>
      <c r="K497" s="4">
        <f t="shared" si="132"/>
        <v>0</v>
      </c>
      <c r="L497" s="4">
        <f t="shared" si="133"/>
        <v>0</v>
      </c>
      <c r="M497" s="4">
        <f t="shared" si="134"/>
        <v>0</v>
      </c>
      <c r="N497" s="4">
        <f t="shared" si="137"/>
        <v>0</v>
      </c>
      <c r="O497" s="4">
        <f t="shared" si="129"/>
        <v>0</v>
      </c>
      <c r="P497" s="4">
        <f t="shared" si="135"/>
        <v>0</v>
      </c>
    </row>
    <row r="498" spans="1:16" x14ac:dyDescent="0.4">
      <c r="A498" s="1">
        <f t="shared" si="138"/>
        <v>42</v>
      </c>
      <c r="B498" s="1">
        <f t="shared" si="139"/>
        <v>4</v>
      </c>
      <c r="C498" s="1" t="str">
        <f t="shared" si="125"/>
        <v>42_4</v>
      </c>
      <c r="D498" s="1">
        <f t="shared" si="126"/>
        <v>0</v>
      </c>
      <c r="E498" s="1">
        <f t="shared" si="127"/>
        <v>0</v>
      </c>
      <c r="F498" s="1" t="str">
        <f t="shared" si="140"/>
        <v>42年4ヵ月目</v>
      </c>
      <c r="G498" s="4">
        <f t="shared" si="128"/>
        <v>0</v>
      </c>
      <c r="H498" s="4">
        <f t="shared" si="130"/>
        <v>0</v>
      </c>
      <c r="I498" s="4">
        <f t="shared" si="131"/>
        <v>0</v>
      </c>
      <c r="J498" s="4">
        <f t="shared" si="136"/>
        <v>0</v>
      </c>
      <c r="K498" s="4">
        <f t="shared" si="132"/>
        <v>0</v>
      </c>
      <c r="L498" s="4">
        <f t="shared" si="133"/>
        <v>0</v>
      </c>
      <c r="M498" s="4">
        <f t="shared" si="134"/>
        <v>0</v>
      </c>
      <c r="N498" s="4">
        <f t="shared" si="137"/>
        <v>0</v>
      </c>
      <c r="O498" s="4">
        <f t="shared" si="129"/>
        <v>0</v>
      </c>
      <c r="P498" s="4">
        <f t="shared" si="135"/>
        <v>0</v>
      </c>
    </row>
    <row r="499" spans="1:16" x14ac:dyDescent="0.4">
      <c r="A499" s="1">
        <f t="shared" si="138"/>
        <v>42</v>
      </c>
      <c r="B499" s="1">
        <f t="shared" si="139"/>
        <v>5</v>
      </c>
      <c r="C499" s="1" t="str">
        <f t="shared" si="125"/>
        <v>42_5</v>
      </c>
      <c r="D499" s="1">
        <f t="shared" si="126"/>
        <v>0</v>
      </c>
      <c r="E499" s="1">
        <f t="shared" si="127"/>
        <v>0</v>
      </c>
      <c r="F499" s="1" t="str">
        <f t="shared" si="140"/>
        <v>42年5ヵ月目</v>
      </c>
      <c r="G499" s="4">
        <f t="shared" si="128"/>
        <v>0</v>
      </c>
      <c r="H499" s="4">
        <f t="shared" si="130"/>
        <v>0</v>
      </c>
      <c r="I499" s="4">
        <f t="shared" si="131"/>
        <v>0</v>
      </c>
      <c r="J499" s="4">
        <f t="shared" si="136"/>
        <v>0</v>
      </c>
      <c r="K499" s="4">
        <f t="shared" si="132"/>
        <v>0</v>
      </c>
      <c r="L499" s="4">
        <f t="shared" si="133"/>
        <v>0</v>
      </c>
      <c r="M499" s="4">
        <f t="shared" si="134"/>
        <v>0</v>
      </c>
      <c r="N499" s="4">
        <f t="shared" si="137"/>
        <v>0</v>
      </c>
      <c r="O499" s="4">
        <f t="shared" si="129"/>
        <v>0</v>
      </c>
      <c r="P499" s="4">
        <f t="shared" si="135"/>
        <v>0</v>
      </c>
    </row>
    <row r="500" spans="1:16" x14ac:dyDescent="0.4">
      <c r="A500" s="1">
        <f t="shared" si="138"/>
        <v>42</v>
      </c>
      <c r="B500" s="1">
        <f t="shared" si="139"/>
        <v>6</v>
      </c>
      <c r="C500" s="1" t="str">
        <f t="shared" si="125"/>
        <v>42_6</v>
      </c>
      <c r="D500" s="1">
        <f t="shared" si="126"/>
        <v>0</v>
      </c>
      <c r="E500" s="1">
        <f t="shared" si="127"/>
        <v>0</v>
      </c>
      <c r="F500" s="1" t="str">
        <f t="shared" si="140"/>
        <v>42年6ヵ月目</v>
      </c>
      <c r="G500" s="4">
        <f t="shared" si="128"/>
        <v>0</v>
      </c>
      <c r="H500" s="4">
        <f t="shared" si="130"/>
        <v>0</v>
      </c>
      <c r="I500" s="4">
        <f t="shared" si="131"/>
        <v>0</v>
      </c>
      <c r="J500" s="4">
        <f t="shared" si="136"/>
        <v>0</v>
      </c>
      <c r="K500" s="4">
        <f t="shared" si="132"/>
        <v>0</v>
      </c>
      <c r="L500" s="4">
        <f t="shared" si="133"/>
        <v>0</v>
      </c>
      <c r="M500" s="4">
        <f t="shared" si="134"/>
        <v>0</v>
      </c>
      <c r="N500" s="4">
        <f t="shared" si="137"/>
        <v>0</v>
      </c>
      <c r="O500" s="4">
        <f t="shared" si="129"/>
        <v>0</v>
      </c>
      <c r="P500" s="4">
        <f t="shared" si="135"/>
        <v>0</v>
      </c>
    </row>
    <row r="501" spans="1:16" x14ac:dyDescent="0.4">
      <c r="A501" s="1">
        <f t="shared" si="138"/>
        <v>42</v>
      </c>
      <c r="B501" s="1">
        <f t="shared" si="139"/>
        <v>7</v>
      </c>
      <c r="C501" s="1" t="str">
        <f t="shared" si="125"/>
        <v>42_7</v>
      </c>
      <c r="D501" s="1">
        <f t="shared" si="126"/>
        <v>0</v>
      </c>
      <c r="E501" s="1">
        <f t="shared" si="127"/>
        <v>0</v>
      </c>
      <c r="F501" s="1" t="str">
        <f t="shared" si="140"/>
        <v>42年7ヵ月目</v>
      </c>
      <c r="G501" s="4">
        <f t="shared" si="128"/>
        <v>0</v>
      </c>
      <c r="H501" s="4">
        <f t="shared" si="130"/>
        <v>0</v>
      </c>
      <c r="I501" s="4">
        <f t="shared" si="131"/>
        <v>0</v>
      </c>
      <c r="J501" s="4">
        <f t="shared" si="136"/>
        <v>0</v>
      </c>
      <c r="K501" s="4">
        <f t="shared" si="132"/>
        <v>0</v>
      </c>
      <c r="L501" s="4">
        <f t="shared" si="133"/>
        <v>0</v>
      </c>
      <c r="M501" s="4">
        <f t="shared" si="134"/>
        <v>0</v>
      </c>
      <c r="N501" s="4">
        <f t="shared" si="137"/>
        <v>0</v>
      </c>
      <c r="O501" s="4">
        <f t="shared" si="129"/>
        <v>0</v>
      </c>
      <c r="P501" s="4">
        <f t="shared" si="135"/>
        <v>0</v>
      </c>
    </row>
    <row r="502" spans="1:16" x14ac:dyDescent="0.4">
      <c r="A502" s="1">
        <f t="shared" si="138"/>
        <v>42</v>
      </c>
      <c r="B502" s="1">
        <f t="shared" si="139"/>
        <v>8</v>
      </c>
      <c r="C502" s="1" t="str">
        <f t="shared" si="125"/>
        <v>42_8</v>
      </c>
      <c r="D502" s="1">
        <f t="shared" si="126"/>
        <v>0</v>
      </c>
      <c r="E502" s="1">
        <f t="shared" si="127"/>
        <v>0</v>
      </c>
      <c r="F502" s="1" t="str">
        <f t="shared" si="140"/>
        <v>42年8ヵ月目</v>
      </c>
      <c r="G502" s="4">
        <f t="shared" si="128"/>
        <v>0</v>
      </c>
      <c r="H502" s="4">
        <f t="shared" si="130"/>
        <v>0</v>
      </c>
      <c r="I502" s="4">
        <f t="shared" si="131"/>
        <v>0</v>
      </c>
      <c r="J502" s="4">
        <f t="shared" si="136"/>
        <v>0</v>
      </c>
      <c r="K502" s="4">
        <f t="shared" si="132"/>
        <v>0</v>
      </c>
      <c r="L502" s="4">
        <f t="shared" si="133"/>
        <v>0</v>
      </c>
      <c r="M502" s="4">
        <f t="shared" si="134"/>
        <v>0</v>
      </c>
      <c r="N502" s="4">
        <f t="shared" si="137"/>
        <v>0</v>
      </c>
      <c r="O502" s="4">
        <f t="shared" si="129"/>
        <v>0</v>
      </c>
      <c r="P502" s="4">
        <f t="shared" si="135"/>
        <v>0</v>
      </c>
    </row>
    <row r="503" spans="1:16" x14ac:dyDescent="0.4">
      <c r="A503" s="1">
        <f t="shared" si="138"/>
        <v>42</v>
      </c>
      <c r="B503" s="1">
        <f t="shared" si="139"/>
        <v>9</v>
      </c>
      <c r="C503" s="1" t="str">
        <f t="shared" si="125"/>
        <v>42_9</v>
      </c>
      <c r="D503" s="1">
        <f t="shared" si="126"/>
        <v>0</v>
      </c>
      <c r="E503" s="1">
        <f t="shared" si="127"/>
        <v>0</v>
      </c>
      <c r="F503" s="1" t="str">
        <f t="shared" si="140"/>
        <v>42年9ヵ月目</v>
      </c>
      <c r="G503" s="4">
        <f t="shared" si="128"/>
        <v>0</v>
      </c>
      <c r="H503" s="4">
        <f t="shared" si="130"/>
        <v>0</v>
      </c>
      <c r="I503" s="4">
        <f t="shared" si="131"/>
        <v>0</v>
      </c>
      <c r="J503" s="4">
        <f t="shared" si="136"/>
        <v>0</v>
      </c>
      <c r="K503" s="4">
        <f t="shared" si="132"/>
        <v>0</v>
      </c>
      <c r="L503" s="4">
        <f t="shared" si="133"/>
        <v>0</v>
      </c>
      <c r="M503" s="4">
        <f t="shared" si="134"/>
        <v>0</v>
      </c>
      <c r="N503" s="4">
        <f t="shared" si="137"/>
        <v>0</v>
      </c>
      <c r="O503" s="4">
        <f t="shared" si="129"/>
        <v>0</v>
      </c>
      <c r="P503" s="4">
        <f t="shared" si="135"/>
        <v>0</v>
      </c>
    </row>
    <row r="504" spans="1:16" x14ac:dyDescent="0.4">
      <c r="A504" s="1">
        <f t="shared" si="138"/>
        <v>42</v>
      </c>
      <c r="B504" s="1">
        <f t="shared" si="139"/>
        <v>10</v>
      </c>
      <c r="C504" s="1" t="str">
        <f t="shared" si="125"/>
        <v>42_10</v>
      </c>
      <c r="D504" s="1">
        <f t="shared" si="126"/>
        <v>0</v>
      </c>
      <c r="E504" s="1">
        <f t="shared" si="127"/>
        <v>0</v>
      </c>
      <c r="F504" s="1" t="str">
        <f t="shared" si="140"/>
        <v>42年10ヵ月目</v>
      </c>
      <c r="G504" s="4">
        <f t="shared" si="128"/>
        <v>0</v>
      </c>
      <c r="H504" s="4">
        <f t="shared" si="130"/>
        <v>0</v>
      </c>
      <c r="I504" s="4">
        <f t="shared" si="131"/>
        <v>0</v>
      </c>
      <c r="J504" s="4">
        <f t="shared" si="136"/>
        <v>0</v>
      </c>
      <c r="K504" s="4">
        <f t="shared" si="132"/>
        <v>0</v>
      </c>
      <c r="L504" s="4">
        <f t="shared" si="133"/>
        <v>0</v>
      </c>
      <c r="M504" s="4">
        <f t="shared" si="134"/>
        <v>0</v>
      </c>
      <c r="N504" s="4">
        <f t="shared" si="137"/>
        <v>0</v>
      </c>
      <c r="O504" s="4">
        <f t="shared" si="129"/>
        <v>0</v>
      </c>
      <c r="P504" s="4">
        <f t="shared" si="135"/>
        <v>0</v>
      </c>
    </row>
    <row r="505" spans="1:16" x14ac:dyDescent="0.4">
      <c r="A505" s="1">
        <f t="shared" si="138"/>
        <v>42</v>
      </c>
      <c r="B505" s="1">
        <f t="shared" si="139"/>
        <v>11</v>
      </c>
      <c r="C505" s="1" t="str">
        <f t="shared" si="125"/>
        <v>42_11</v>
      </c>
      <c r="D505" s="1">
        <f t="shared" si="126"/>
        <v>0</v>
      </c>
      <c r="E505" s="1">
        <f t="shared" si="127"/>
        <v>0</v>
      </c>
      <c r="F505" s="1" t="str">
        <f t="shared" si="140"/>
        <v>42年11ヵ月目</v>
      </c>
      <c r="G505" s="4">
        <f t="shared" si="128"/>
        <v>0</v>
      </c>
      <c r="H505" s="4">
        <f t="shared" si="130"/>
        <v>0</v>
      </c>
      <c r="I505" s="4">
        <f t="shared" si="131"/>
        <v>0</v>
      </c>
      <c r="J505" s="4">
        <f t="shared" si="136"/>
        <v>0</v>
      </c>
      <c r="K505" s="4">
        <f t="shared" si="132"/>
        <v>0</v>
      </c>
      <c r="L505" s="4">
        <f t="shared" si="133"/>
        <v>0</v>
      </c>
      <c r="M505" s="4">
        <f t="shared" si="134"/>
        <v>0</v>
      </c>
      <c r="N505" s="4">
        <f t="shared" si="137"/>
        <v>0</v>
      </c>
      <c r="O505" s="4">
        <f t="shared" si="129"/>
        <v>0</v>
      </c>
      <c r="P505" s="4">
        <f t="shared" si="135"/>
        <v>0</v>
      </c>
    </row>
    <row r="506" spans="1:16" x14ac:dyDescent="0.4">
      <c r="A506" s="1">
        <f t="shared" si="138"/>
        <v>42</v>
      </c>
      <c r="B506" s="1">
        <f t="shared" si="139"/>
        <v>12</v>
      </c>
      <c r="C506" s="1" t="str">
        <f t="shared" si="125"/>
        <v>42_12</v>
      </c>
      <c r="D506" s="1">
        <f t="shared" si="126"/>
        <v>0</v>
      </c>
      <c r="E506" s="1">
        <f t="shared" si="127"/>
        <v>0</v>
      </c>
      <c r="F506" s="1" t="str">
        <f t="shared" si="140"/>
        <v>42年12ヵ月目</v>
      </c>
      <c r="G506" s="4">
        <f t="shared" si="128"/>
        <v>0</v>
      </c>
      <c r="H506" s="4">
        <f t="shared" si="130"/>
        <v>0</v>
      </c>
      <c r="I506" s="4">
        <f t="shared" si="131"/>
        <v>0</v>
      </c>
      <c r="J506" s="4">
        <f t="shared" si="136"/>
        <v>0</v>
      </c>
      <c r="K506" s="4">
        <f t="shared" si="132"/>
        <v>0</v>
      </c>
      <c r="L506" s="4">
        <f t="shared" si="133"/>
        <v>0</v>
      </c>
      <c r="M506" s="4">
        <f t="shared" si="134"/>
        <v>0</v>
      </c>
      <c r="N506" s="4">
        <f t="shared" si="137"/>
        <v>0</v>
      </c>
      <c r="O506" s="4">
        <f t="shared" si="129"/>
        <v>0</v>
      </c>
      <c r="P506" s="4">
        <f t="shared" si="135"/>
        <v>0</v>
      </c>
    </row>
    <row r="507" spans="1:16" x14ac:dyDescent="0.4">
      <c r="A507" s="1">
        <f t="shared" si="138"/>
        <v>43</v>
      </c>
      <c r="B507" s="1">
        <f t="shared" si="139"/>
        <v>1</v>
      </c>
      <c r="C507" s="1" t="str">
        <f t="shared" si="125"/>
        <v>43_1</v>
      </c>
      <c r="D507" s="1">
        <f t="shared" si="126"/>
        <v>0</v>
      </c>
      <c r="E507" s="1">
        <f t="shared" si="127"/>
        <v>0</v>
      </c>
      <c r="F507" s="1" t="str">
        <f t="shared" si="140"/>
        <v>43年1ヵ月目</v>
      </c>
      <c r="G507" s="4">
        <f t="shared" si="128"/>
        <v>0</v>
      </c>
      <c r="H507" s="4">
        <f t="shared" si="130"/>
        <v>0</v>
      </c>
      <c r="I507" s="4">
        <f t="shared" si="131"/>
        <v>0</v>
      </c>
      <c r="J507" s="4">
        <f t="shared" si="136"/>
        <v>0</v>
      </c>
      <c r="K507" s="4">
        <f t="shared" si="132"/>
        <v>0</v>
      </c>
      <c r="L507" s="4">
        <f t="shared" si="133"/>
        <v>0</v>
      </c>
      <c r="M507" s="4">
        <f t="shared" si="134"/>
        <v>0</v>
      </c>
      <c r="N507" s="4">
        <f t="shared" si="137"/>
        <v>0</v>
      </c>
      <c r="O507" s="4">
        <f t="shared" si="129"/>
        <v>0</v>
      </c>
      <c r="P507" s="4">
        <f t="shared" si="135"/>
        <v>0</v>
      </c>
    </row>
    <row r="508" spans="1:16" x14ac:dyDescent="0.4">
      <c r="A508" s="1">
        <f t="shared" si="138"/>
        <v>43</v>
      </c>
      <c r="B508" s="1">
        <f t="shared" si="139"/>
        <v>2</v>
      </c>
      <c r="C508" s="1" t="str">
        <f t="shared" si="125"/>
        <v>43_2</v>
      </c>
      <c r="D508" s="1">
        <f t="shared" si="126"/>
        <v>0</v>
      </c>
      <c r="E508" s="1">
        <f t="shared" si="127"/>
        <v>0</v>
      </c>
      <c r="F508" s="1" t="str">
        <f t="shared" si="140"/>
        <v>43年2ヵ月目</v>
      </c>
      <c r="G508" s="4">
        <f t="shared" si="128"/>
        <v>0</v>
      </c>
      <c r="H508" s="4">
        <f t="shared" si="130"/>
        <v>0</v>
      </c>
      <c r="I508" s="4">
        <f t="shared" si="131"/>
        <v>0</v>
      </c>
      <c r="J508" s="4">
        <f t="shared" si="136"/>
        <v>0</v>
      </c>
      <c r="K508" s="4">
        <f t="shared" si="132"/>
        <v>0</v>
      </c>
      <c r="L508" s="4">
        <f t="shared" si="133"/>
        <v>0</v>
      </c>
      <c r="M508" s="4">
        <f t="shared" si="134"/>
        <v>0</v>
      </c>
      <c r="N508" s="4">
        <f t="shared" si="137"/>
        <v>0</v>
      </c>
      <c r="O508" s="4">
        <f t="shared" si="129"/>
        <v>0</v>
      </c>
      <c r="P508" s="4">
        <f t="shared" si="135"/>
        <v>0</v>
      </c>
    </row>
    <row r="509" spans="1:16" x14ac:dyDescent="0.4">
      <c r="A509" s="1">
        <f t="shared" si="138"/>
        <v>43</v>
      </c>
      <c r="B509" s="1">
        <f t="shared" si="139"/>
        <v>3</v>
      </c>
      <c r="C509" s="1" t="str">
        <f t="shared" si="125"/>
        <v>43_3</v>
      </c>
      <c r="D509" s="1">
        <f t="shared" si="126"/>
        <v>0</v>
      </c>
      <c r="E509" s="1">
        <f t="shared" si="127"/>
        <v>0</v>
      </c>
      <c r="F509" s="1" t="str">
        <f t="shared" si="140"/>
        <v>43年3ヵ月目</v>
      </c>
      <c r="G509" s="4">
        <f t="shared" si="128"/>
        <v>0</v>
      </c>
      <c r="H509" s="4">
        <f t="shared" si="130"/>
        <v>0</v>
      </c>
      <c r="I509" s="4">
        <f t="shared" si="131"/>
        <v>0</v>
      </c>
      <c r="J509" s="4">
        <f t="shared" si="136"/>
        <v>0</v>
      </c>
      <c r="K509" s="4">
        <f t="shared" si="132"/>
        <v>0</v>
      </c>
      <c r="L509" s="4">
        <f t="shared" si="133"/>
        <v>0</v>
      </c>
      <c r="M509" s="4">
        <f t="shared" si="134"/>
        <v>0</v>
      </c>
      <c r="N509" s="4">
        <f t="shared" si="137"/>
        <v>0</v>
      </c>
      <c r="O509" s="4">
        <f t="shared" si="129"/>
        <v>0</v>
      </c>
      <c r="P509" s="4">
        <f t="shared" si="135"/>
        <v>0</v>
      </c>
    </row>
    <row r="510" spans="1:16" x14ac:dyDescent="0.4">
      <c r="A510" s="1">
        <f t="shared" si="138"/>
        <v>43</v>
      </c>
      <c r="B510" s="1">
        <f t="shared" si="139"/>
        <v>4</v>
      </c>
      <c r="C510" s="1" t="str">
        <f t="shared" si="125"/>
        <v>43_4</v>
      </c>
      <c r="D510" s="1">
        <f t="shared" si="126"/>
        <v>0</v>
      </c>
      <c r="E510" s="1">
        <f t="shared" si="127"/>
        <v>0</v>
      </c>
      <c r="F510" s="1" t="str">
        <f t="shared" si="140"/>
        <v>43年4ヵ月目</v>
      </c>
      <c r="G510" s="4">
        <f t="shared" si="128"/>
        <v>0</v>
      </c>
      <c r="H510" s="4">
        <f t="shared" si="130"/>
        <v>0</v>
      </c>
      <c r="I510" s="4">
        <f t="shared" si="131"/>
        <v>0</v>
      </c>
      <c r="J510" s="4">
        <f t="shared" si="136"/>
        <v>0</v>
      </c>
      <c r="K510" s="4">
        <f t="shared" si="132"/>
        <v>0</v>
      </c>
      <c r="L510" s="4">
        <f t="shared" si="133"/>
        <v>0</v>
      </c>
      <c r="M510" s="4">
        <f t="shared" si="134"/>
        <v>0</v>
      </c>
      <c r="N510" s="4">
        <f t="shared" si="137"/>
        <v>0</v>
      </c>
      <c r="O510" s="4">
        <f t="shared" si="129"/>
        <v>0</v>
      </c>
      <c r="P510" s="4">
        <f t="shared" si="135"/>
        <v>0</v>
      </c>
    </row>
    <row r="511" spans="1:16" x14ac:dyDescent="0.4">
      <c r="A511" s="1">
        <f t="shared" si="138"/>
        <v>43</v>
      </c>
      <c r="B511" s="1">
        <f t="shared" si="139"/>
        <v>5</v>
      </c>
      <c r="C511" s="1" t="str">
        <f t="shared" si="125"/>
        <v>43_5</v>
      </c>
      <c r="D511" s="1">
        <f t="shared" si="126"/>
        <v>0</v>
      </c>
      <c r="E511" s="1">
        <f t="shared" si="127"/>
        <v>0</v>
      </c>
      <c r="F511" s="1" t="str">
        <f t="shared" si="140"/>
        <v>43年5ヵ月目</v>
      </c>
      <c r="G511" s="4">
        <f t="shared" si="128"/>
        <v>0</v>
      </c>
      <c r="H511" s="4">
        <f t="shared" si="130"/>
        <v>0</v>
      </c>
      <c r="I511" s="4">
        <f t="shared" si="131"/>
        <v>0</v>
      </c>
      <c r="J511" s="4">
        <f t="shared" si="136"/>
        <v>0</v>
      </c>
      <c r="K511" s="4">
        <f t="shared" si="132"/>
        <v>0</v>
      </c>
      <c r="L511" s="4">
        <f t="shared" si="133"/>
        <v>0</v>
      </c>
      <c r="M511" s="4">
        <f t="shared" si="134"/>
        <v>0</v>
      </c>
      <c r="N511" s="4">
        <f t="shared" si="137"/>
        <v>0</v>
      </c>
      <c r="O511" s="4">
        <f t="shared" si="129"/>
        <v>0</v>
      </c>
      <c r="P511" s="4">
        <f t="shared" si="135"/>
        <v>0</v>
      </c>
    </row>
    <row r="512" spans="1:16" x14ac:dyDescent="0.4">
      <c r="A512" s="1">
        <f t="shared" si="138"/>
        <v>43</v>
      </c>
      <c r="B512" s="1">
        <f t="shared" si="139"/>
        <v>6</v>
      </c>
      <c r="C512" s="1" t="str">
        <f t="shared" si="125"/>
        <v>43_6</v>
      </c>
      <c r="D512" s="1">
        <f t="shared" si="126"/>
        <v>0</v>
      </c>
      <c r="E512" s="1">
        <f t="shared" si="127"/>
        <v>0</v>
      </c>
      <c r="F512" s="1" t="str">
        <f t="shared" si="140"/>
        <v>43年6ヵ月目</v>
      </c>
      <c r="G512" s="4">
        <f t="shared" si="128"/>
        <v>0</v>
      </c>
      <c r="H512" s="4">
        <f t="shared" si="130"/>
        <v>0</v>
      </c>
      <c r="I512" s="4">
        <f t="shared" si="131"/>
        <v>0</v>
      </c>
      <c r="J512" s="4">
        <f t="shared" si="136"/>
        <v>0</v>
      </c>
      <c r="K512" s="4">
        <f t="shared" si="132"/>
        <v>0</v>
      </c>
      <c r="L512" s="4">
        <f t="shared" si="133"/>
        <v>0</v>
      </c>
      <c r="M512" s="4">
        <f t="shared" si="134"/>
        <v>0</v>
      </c>
      <c r="N512" s="4">
        <f t="shared" si="137"/>
        <v>0</v>
      </c>
      <c r="O512" s="4">
        <f t="shared" si="129"/>
        <v>0</v>
      </c>
      <c r="P512" s="4">
        <f t="shared" si="135"/>
        <v>0</v>
      </c>
    </row>
    <row r="513" spans="1:16" x14ac:dyDescent="0.4">
      <c r="A513" s="1">
        <f t="shared" si="138"/>
        <v>43</v>
      </c>
      <c r="B513" s="1">
        <f t="shared" si="139"/>
        <v>7</v>
      </c>
      <c r="C513" s="1" t="str">
        <f t="shared" si="125"/>
        <v>43_7</v>
      </c>
      <c r="D513" s="1">
        <f t="shared" si="126"/>
        <v>0</v>
      </c>
      <c r="E513" s="1">
        <f t="shared" si="127"/>
        <v>0</v>
      </c>
      <c r="F513" s="1" t="str">
        <f t="shared" si="140"/>
        <v>43年7ヵ月目</v>
      </c>
      <c r="G513" s="4">
        <f t="shared" si="128"/>
        <v>0</v>
      </c>
      <c r="H513" s="4">
        <f t="shared" si="130"/>
        <v>0</v>
      </c>
      <c r="I513" s="4">
        <f t="shared" si="131"/>
        <v>0</v>
      </c>
      <c r="J513" s="4">
        <f t="shared" si="136"/>
        <v>0</v>
      </c>
      <c r="K513" s="4">
        <f t="shared" si="132"/>
        <v>0</v>
      </c>
      <c r="L513" s="4">
        <f t="shared" si="133"/>
        <v>0</v>
      </c>
      <c r="M513" s="4">
        <f t="shared" si="134"/>
        <v>0</v>
      </c>
      <c r="N513" s="4">
        <f t="shared" si="137"/>
        <v>0</v>
      </c>
      <c r="O513" s="4">
        <f t="shared" si="129"/>
        <v>0</v>
      </c>
      <c r="P513" s="4">
        <f t="shared" si="135"/>
        <v>0</v>
      </c>
    </row>
    <row r="514" spans="1:16" x14ac:dyDescent="0.4">
      <c r="A514" s="1">
        <f t="shared" si="138"/>
        <v>43</v>
      </c>
      <c r="B514" s="1">
        <f t="shared" si="139"/>
        <v>8</v>
      </c>
      <c r="C514" s="1" t="str">
        <f t="shared" si="125"/>
        <v>43_8</v>
      </c>
      <c r="D514" s="1">
        <f t="shared" si="126"/>
        <v>0</v>
      </c>
      <c r="E514" s="1">
        <f t="shared" si="127"/>
        <v>0</v>
      </c>
      <c r="F514" s="1" t="str">
        <f t="shared" si="140"/>
        <v>43年8ヵ月目</v>
      </c>
      <c r="G514" s="4">
        <f t="shared" si="128"/>
        <v>0</v>
      </c>
      <c r="H514" s="4">
        <f t="shared" si="130"/>
        <v>0</v>
      </c>
      <c r="I514" s="4">
        <f t="shared" si="131"/>
        <v>0</v>
      </c>
      <c r="J514" s="4">
        <f t="shared" si="136"/>
        <v>0</v>
      </c>
      <c r="K514" s="4">
        <f t="shared" si="132"/>
        <v>0</v>
      </c>
      <c r="L514" s="4">
        <f t="shared" si="133"/>
        <v>0</v>
      </c>
      <c r="M514" s="4">
        <f t="shared" si="134"/>
        <v>0</v>
      </c>
      <c r="N514" s="4">
        <f t="shared" si="137"/>
        <v>0</v>
      </c>
      <c r="O514" s="4">
        <f t="shared" si="129"/>
        <v>0</v>
      </c>
      <c r="P514" s="4">
        <f t="shared" si="135"/>
        <v>0</v>
      </c>
    </row>
    <row r="515" spans="1:16" x14ac:dyDescent="0.4">
      <c r="A515" s="1">
        <f t="shared" si="138"/>
        <v>43</v>
      </c>
      <c r="B515" s="1">
        <f t="shared" si="139"/>
        <v>9</v>
      </c>
      <c r="C515" s="1" t="str">
        <f t="shared" si="125"/>
        <v>43_9</v>
      </c>
      <c r="D515" s="1">
        <f t="shared" si="126"/>
        <v>0</v>
      </c>
      <c r="E515" s="1">
        <f t="shared" si="127"/>
        <v>0</v>
      </c>
      <c r="F515" s="1" t="str">
        <f t="shared" si="140"/>
        <v>43年9ヵ月目</v>
      </c>
      <c r="G515" s="4">
        <f t="shared" si="128"/>
        <v>0</v>
      </c>
      <c r="H515" s="4">
        <f t="shared" si="130"/>
        <v>0</v>
      </c>
      <c r="I515" s="4">
        <f t="shared" si="131"/>
        <v>0</v>
      </c>
      <c r="J515" s="4">
        <f t="shared" si="136"/>
        <v>0</v>
      </c>
      <c r="K515" s="4">
        <f t="shared" si="132"/>
        <v>0</v>
      </c>
      <c r="L515" s="4">
        <f t="shared" si="133"/>
        <v>0</v>
      </c>
      <c r="M515" s="4">
        <f t="shared" si="134"/>
        <v>0</v>
      </c>
      <c r="N515" s="4">
        <f t="shared" si="137"/>
        <v>0</v>
      </c>
      <c r="O515" s="4">
        <f t="shared" si="129"/>
        <v>0</v>
      </c>
      <c r="P515" s="4">
        <f t="shared" si="135"/>
        <v>0</v>
      </c>
    </row>
    <row r="516" spans="1:16" x14ac:dyDescent="0.4">
      <c r="A516" s="1">
        <f t="shared" si="138"/>
        <v>43</v>
      </c>
      <c r="B516" s="1">
        <f t="shared" si="139"/>
        <v>10</v>
      </c>
      <c r="C516" s="1" t="str">
        <f t="shared" ref="C516:C579" si="141">A516&amp;"_"&amp;B516</f>
        <v>43_10</v>
      </c>
      <c r="D516" s="1">
        <f t="shared" ref="D516:D579" si="142">IF(A516&lt;=$V$9,$AB$9,IF(A516&lt;=$V$10,$AB$10,IF(A516&lt;=$V$11,$AB$11,0)))</f>
        <v>0</v>
      </c>
      <c r="E516" s="1">
        <f t="shared" ref="E516:E579" si="143">IF($A516&lt;=$V$9,$AD$9,IF($A516&lt;=$V$10,$AD$10,IF($A516&lt;=$V$11,$AD$11,0)))</f>
        <v>0</v>
      </c>
      <c r="F516" s="1" t="str">
        <f t="shared" si="140"/>
        <v>43年10ヵ月目</v>
      </c>
      <c r="G516" s="4">
        <f t="shared" ref="G516:G579" si="144">IF(L515=0,
  0,
  IF($V$8="元利均等返済",
    IF(AND(A516=$V$7,B516=12),L515,K516-I516),
    IF(L515/ROUNDDOWN($Y$3/(12*$V$7),0)&lt;2,L515,ROUNDDOWN($Y$3/(12*$V$7),0))
  )
)</f>
        <v>0</v>
      </c>
      <c r="H516" s="4">
        <f t="shared" si="130"/>
        <v>0</v>
      </c>
      <c r="I516" s="4">
        <f t="shared" si="131"/>
        <v>0</v>
      </c>
      <c r="J516" s="4">
        <f t="shared" si="136"/>
        <v>0</v>
      </c>
      <c r="K516" s="4">
        <f t="shared" si="132"/>
        <v>0</v>
      </c>
      <c r="L516" s="4">
        <f t="shared" si="133"/>
        <v>0</v>
      </c>
      <c r="M516" s="4">
        <f t="shared" si="134"/>
        <v>0</v>
      </c>
      <c r="N516" s="4">
        <f t="shared" si="137"/>
        <v>0</v>
      </c>
      <c r="O516" s="4">
        <f t="shared" ref="O516:O579" si="145">K516+M516</f>
        <v>0</v>
      </c>
      <c r="P516" s="4">
        <f t="shared" si="135"/>
        <v>0</v>
      </c>
    </row>
    <row r="517" spans="1:16" x14ac:dyDescent="0.4">
      <c r="A517" s="1">
        <f t="shared" si="138"/>
        <v>43</v>
      </c>
      <c r="B517" s="1">
        <f t="shared" si="139"/>
        <v>11</v>
      </c>
      <c r="C517" s="1" t="str">
        <f t="shared" si="141"/>
        <v>43_11</v>
      </c>
      <c r="D517" s="1">
        <f t="shared" si="142"/>
        <v>0</v>
      </c>
      <c r="E517" s="1">
        <f t="shared" si="143"/>
        <v>0</v>
      </c>
      <c r="F517" s="1" t="str">
        <f t="shared" si="140"/>
        <v>43年11ヵ月目</v>
      </c>
      <c r="G517" s="4">
        <f t="shared" si="144"/>
        <v>0</v>
      </c>
      <c r="H517" s="4">
        <f t="shared" ref="H517:H580" si="146">IF(N516=0,
  0,
  IF(OR(B517=$Y$5,B517=$Y$6),
    IF(N516/ROUNDDOWN($Y$4/(2*$V$7),0)&lt;2,
      N516,ROUNDDOWN($Y$4/(2*$V$7),0)
    ),
    0
  )
)</f>
        <v>0</v>
      </c>
      <c r="I517" s="4">
        <f t="shared" ref="I517:I580" si="147">IF($V$8="元利均等返済",
ROUNDDOWN(L516*$D517,0),
ROUNDDOWN(P516*$D517,0)
)</f>
        <v>0</v>
      </c>
      <c r="J517" s="4">
        <f t="shared" si="136"/>
        <v>0</v>
      </c>
      <c r="K517" s="4">
        <f t="shared" ref="K517:K580" si="148">IF(P516=0,
  0,
  IF($V$8="元利均等返済",
    IF(AND(A517=$V$7,B517=12),G517+I517,ROUND($Y$3*$D517*(1+$D517)^(12*$V$7)/((1+$D517)^(12*$V$7)-1),0)),
    IF(P516/ROUNDDOWN($Y$3/(12*$V$7),0)&lt;2,L516,ROUNDDOWN($Y$3/(12*$V$7),0))+ROUNDDOWN(P516*$D517,0)
  )
)</f>
        <v>0</v>
      </c>
      <c r="L517" s="4">
        <f t="shared" ref="L517:L580" si="149">L516-G517</f>
        <v>0</v>
      </c>
      <c r="M517" s="4">
        <f t="shared" ref="M517:M580" si="150">IF(N516=0,
  0,
  IF(OR(B517=$Y$5,B517=$Y$6),
    IF($V$8="元利均等返済",
      ROUND($Y$4*$E517*(1+$E517)^(2*$V$7)/((1+$E517)^(2*$V$7)-1),0),
      IF(N516/ROUNDDOWN($Y$4/(2*$V$7),0)&lt;2,N516,ROUNDDOWN($Y$4/(2*$V$7),0))
    ),
    0
  )
)</f>
        <v>0</v>
      </c>
      <c r="N517" s="4">
        <f t="shared" si="137"/>
        <v>0</v>
      </c>
      <c r="O517" s="4">
        <f t="shared" si="145"/>
        <v>0</v>
      </c>
      <c r="P517" s="4">
        <f t="shared" ref="P517:P580" si="151">P516-G517-H517</f>
        <v>0</v>
      </c>
    </row>
    <row r="518" spans="1:16" x14ac:dyDescent="0.4">
      <c r="A518" s="1">
        <f t="shared" si="138"/>
        <v>43</v>
      </c>
      <c r="B518" s="1">
        <f t="shared" si="139"/>
        <v>12</v>
      </c>
      <c r="C518" s="1" t="str">
        <f t="shared" si="141"/>
        <v>43_12</v>
      </c>
      <c r="D518" s="1">
        <f t="shared" si="142"/>
        <v>0</v>
      </c>
      <c r="E518" s="1">
        <f t="shared" si="143"/>
        <v>0</v>
      </c>
      <c r="F518" s="1" t="str">
        <f t="shared" si="140"/>
        <v>43年12ヵ月目</v>
      </c>
      <c r="G518" s="4">
        <f t="shared" si="144"/>
        <v>0</v>
      </c>
      <c r="H518" s="4">
        <f t="shared" si="146"/>
        <v>0</v>
      </c>
      <c r="I518" s="4">
        <f t="shared" si="147"/>
        <v>0</v>
      </c>
      <c r="J518" s="4">
        <f t="shared" ref="J518:J581" si="152">M518-H518</f>
        <v>0</v>
      </c>
      <c r="K518" s="4">
        <f t="shared" si="148"/>
        <v>0</v>
      </c>
      <c r="L518" s="4">
        <f t="shared" si="149"/>
        <v>0</v>
      </c>
      <c r="M518" s="4">
        <f t="shared" si="150"/>
        <v>0</v>
      </c>
      <c r="N518" s="4">
        <f t="shared" ref="N518:N581" si="153">N517-H518</f>
        <v>0</v>
      </c>
      <c r="O518" s="4">
        <f t="shared" si="145"/>
        <v>0</v>
      </c>
      <c r="P518" s="4">
        <f t="shared" si="151"/>
        <v>0</v>
      </c>
    </row>
    <row r="519" spans="1:16" x14ac:dyDescent="0.4">
      <c r="A519" s="1">
        <f t="shared" si="138"/>
        <v>44</v>
      </c>
      <c r="B519" s="1">
        <f t="shared" si="139"/>
        <v>1</v>
      </c>
      <c r="C519" s="1" t="str">
        <f t="shared" si="141"/>
        <v>44_1</v>
      </c>
      <c r="D519" s="1">
        <f t="shared" si="142"/>
        <v>0</v>
      </c>
      <c r="E519" s="1">
        <f t="shared" si="143"/>
        <v>0</v>
      </c>
      <c r="F519" s="1" t="str">
        <f t="shared" si="140"/>
        <v>44年1ヵ月目</v>
      </c>
      <c r="G519" s="4">
        <f t="shared" si="144"/>
        <v>0</v>
      </c>
      <c r="H519" s="4">
        <f t="shared" si="146"/>
        <v>0</v>
      </c>
      <c r="I519" s="4">
        <f t="shared" si="147"/>
        <v>0</v>
      </c>
      <c r="J519" s="4">
        <f t="shared" si="152"/>
        <v>0</v>
      </c>
      <c r="K519" s="4">
        <f t="shared" si="148"/>
        <v>0</v>
      </c>
      <c r="L519" s="4">
        <f t="shared" si="149"/>
        <v>0</v>
      </c>
      <c r="M519" s="4">
        <f t="shared" si="150"/>
        <v>0</v>
      </c>
      <c r="N519" s="4">
        <f t="shared" si="153"/>
        <v>0</v>
      </c>
      <c r="O519" s="4">
        <f t="shared" si="145"/>
        <v>0</v>
      </c>
      <c r="P519" s="4">
        <f t="shared" si="151"/>
        <v>0</v>
      </c>
    </row>
    <row r="520" spans="1:16" x14ac:dyDescent="0.4">
      <c r="A520" s="1">
        <f t="shared" si="138"/>
        <v>44</v>
      </c>
      <c r="B520" s="1">
        <f t="shared" si="139"/>
        <v>2</v>
      </c>
      <c r="C520" s="1" t="str">
        <f t="shared" si="141"/>
        <v>44_2</v>
      </c>
      <c r="D520" s="1">
        <f t="shared" si="142"/>
        <v>0</v>
      </c>
      <c r="E520" s="1">
        <f t="shared" si="143"/>
        <v>0</v>
      </c>
      <c r="F520" s="1" t="str">
        <f t="shared" si="140"/>
        <v>44年2ヵ月目</v>
      </c>
      <c r="G520" s="4">
        <f t="shared" si="144"/>
        <v>0</v>
      </c>
      <c r="H520" s="4">
        <f t="shared" si="146"/>
        <v>0</v>
      </c>
      <c r="I520" s="4">
        <f t="shared" si="147"/>
        <v>0</v>
      </c>
      <c r="J520" s="4">
        <f t="shared" si="152"/>
        <v>0</v>
      </c>
      <c r="K520" s="4">
        <f t="shared" si="148"/>
        <v>0</v>
      </c>
      <c r="L520" s="4">
        <f t="shared" si="149"/>
        <v>0</v>
      </c>
      <c r="M520" s="4">
        <f t="shared" si="150"/>
        <v>0</v>
      </c>
      <c r="N520" s="4">
        <f t="shared" si="153"/>
        <v>0</v>
      </c>
      <c r="O520" s="4">
        <f t="shared" si="145"/>
        <v>0</v>
      </c>
      <c r="P520" s="4">
        <f t="shared" si="151"/>
        <v>0</v>
      </c>
    </row>
    <row r="521" spans="1:16" x14ac:dyDescent="0.4">
      <c r="A521" s="1">
        <f t="shared" si="138"/>
        <v>44</v>
      </c>
      <c r="B521" s="1">
        <f t="shared" si="139"/>
        <v>3</v>
      </c>
      <c r="C521" s="1" t="str">
        <f t="shared" si="141"/>
        <v>44_3</v>
      </c>
      <c r="D521" s="1">
        <f t="shared" si="142"/>
        <v>0</v>
      </c>
      <c r="E521" s="1">
        <f t="shared" si="143"/>
        <v>0</v>
      </c>
      <c r="F521" s="1" t="str">
        <f t="shared" si="140"/>
        <v>44年3ヵ月目</v>
      </c>
      <c r="G521" s="4">
        <f t="shared" si="144"/>
        <v>0</v>
      </c>
      <c r="H521" s="4">
        <f t="shared" si="146"/>
        <v>0</v>
      </c>
      <c r="I521" s="4">
        <f t="shared" si="147"/>
        <v>0</v>
      </c>
      <c r="J521" s="4">
        <f t="shared" si="152"/>
        <v>0</v>
      </c>
      <c r="K521" s="4">
        <f t="shared" si="148"/>
        <v>0</v>
      </c>
      <c r="L521" s="4">
        <f t="shared" si="149"/>
        <v>0</v>
      </c>
      <c r="M521" s="4">
        <f t="shared" si="150"/>
        <v>0</v>
      </c>
      <c r="N521" s="4">
        <f t="shared" si="153"/>
        <v>0</v>
      </c>
      <c r="O521" s="4">
        <f t="shared" si="145"/>
        <v>0</v>
      </c>
      <c r="P521" s="4">
        <f t="shared" si="151"/>
        <v>0</v>
      </c>
    </row>
    <row r="522" spans="1:16" x14ac:dyDescent="0.4">
      <c r="A522" s="1">
        <f t="shared" si="138"/>
        <v>44</v>
      </c>
      <c r="B522" s="1">
        <f t="shared" si="139"/>
        <v>4</v>
      </c>
      <c r="C522" s="1" t="str">
        <f t="shared" si="141"/>
        <v>44_4</v>
      </c>
      <c r="D522" s="1">
        <f t="shared" si="142"/>
        <v>0</v>
      </c>
      <c r="E522" s="1">
        <f t="shared" si="143"/>
        <v>0</v>
      </c>
      <c r="F522" s="1" t="str">
        <f t="shared" si="140"/>
        <v>44年4ヵ月目</v>
      </c>
      <c r="G522" s="4">
        <f t="shared" si="144"/>
        <v>0</v>
      </c>
      <c r="H522" s="4">
        <f t="shared" si="146"/>
        <v>0</v>
      </c>
      <c r="I522" s="4">
        <f t="shared" si="147"/>
        <v>0</v>
      </c>
      <c r="J522" s="4">
        <f t="shared" si="152"/>
        <v>0</v>
      </c>
      <c r="K522" s="4">
        <f t="shared" si="148"/>
        <v>0</v>
      </c>
      <c r="L522" s="4">
        <f t="shared" si="149"/>
        <v>0</v>
      </c>
      <c r="M522" s="4">
        <f t="shared" si="150"/>
        <v>0</v>
      </c>
      <c r="N522" s="4">
        <f t="shared" si="153"/>
        <v>0</v>
      </c>
      <c r="O522" s="4">
        <f t="shared" si="145"/>
        <v>0</v>
      </c>
      <c r="P522" s="4">
        <f t="shared" si="151"/>
        <v>0</v>
      </c>
    </row>
    <row r="523" spans="1:16" x14ac:dyDescent="0.4">
      <c r="A523" s="1">
        <f t="shared" si="138"/>
        <v>44</v>
      </c>
      <c r="B523" s="1">
        <f t="shared" si="139"/>
        <v>5</v>
      </c>
      <c r="C523" s="1" t="str">
        <f t="shared" si="141"/>
        <v>44_5</v>
      </c>
      <c r="D523" s="1">
        <f t="shared" si="142"/>
        <v>0</v>
      </c>
      <c r="E523" s="1">
        <f t="shared" si="143"/>
        <v>0</v>
      </c>
      <c r="F523" s="1" t="str">
        <f t="shared" si="140"/>
        <v>44年5ヵ月目</v>
      </c>
      <c r="G523" s="4">
        <f t="shared" si="144"/>
        <v>0</v>
      </c>
      <c r="H523" s="4">
        <f t="shared" si="146"/>
        <v>0</v>
      </c>
      <c r="I523" s="4">
        <f t="shared" si="147"/>
        <v>0</v>
      </c>
      <c r="J523" s="4">
        <f t="shared" si="152"/>
        <v>0</v>
      </c>
      <c r="K523" s="4">
        <f t="shared" si="148"/>
        <v>0</v>
      </c>
      <c r="L523" s="4">
        <f t="shared" si="149"/>
        <v>0</v>
      </c>
      <c r="M523" s="4">
        <f t="shared" si="150"/>
        <v>0</v>
      </c>
      <c r="N523" s="4">
        <f t="shared" si="153"/>
        <v>0</v>
      </c>
      <c r="O523" s="4">
        <f t="shared" si="145"/>
        <v>0</v>
      </c>
      <c r="P523" s="4">
        <f t="shared" si="151"/>
        <v>0</v>
      </c>
    </row>
    <row r="524" spans="1:16" x14ac:dyDescent="0.4">
      <c r="A524" s="1">
        <f t="shared" si="138"/>
        <v>44</v>
      </c>
      <c r="B524" s="1">
        <f t="shared" si="139"/>
        <v>6</v>
      </c>
      <c r="C524" s="1" t="str">
        <f t="shared" si="141"/>
        <v>44_6</v>
      </c>
      <c r="D524" s="1">
        <f t="shared" si="142"/>
        <v>0</v>
      </c>
      <c r="E524" s="1">
        <f t="shared" si="143"/>
        <v>0</v>
      </c>
      <c r="F524" s="1" t="str">
        <f t="shared" si="140"/>
        <v>44年6ヵ月目</v>
      </c>
      <c r="G524" s="4">
        <f t="shared" si="144"/>
        <v>0</v>
      </c>
      <c r="H524" s="4">
        <f t="shared" si="146"/>
        <v>0</v>
      </c>
      <c r="I524" s="4">
        <f t="shared" si="147"/>
        <v>0</v>
      </c>
      <c r="J524" s="4">
        <f t="shared" si="152"/>
        <v>0</v>
      </c>
      <c r="K524" s="4">
        <f t="shared" si="148"/>
        <v>0</v>
      </c>
      <c r="L524" s="4">
        <f t="shared" si="149"/>
        <v>0</v>
      </c>
      <c r="M524" s="4">
        <f t="shared" si="150"/>
        <v>0</v>
      </c>
      <c r="N524" s="4">
        <f t="shared" si="153"/>
        <v>0</v>
      </c>
      <c r="O524" s="4">
        <f t="shared" si="145"/>
        <v>0</v>
      </c>
      <c r="P524" s="4">
        <f t="shared" si="151"/>
        <v>0</v>
      </c>
    </row>
    <row r="525" spans="1:16" x14ac:dyDescent="0.4">
      <c r="A525" s="1">
        <f t="shared" si="138"/>
        <v>44</v>
      </c>
      <c r="B525" s="1">
        <f t="shared" si="139"/>
        <v>7</v>
      </c>
      <c r="C525" s="1" t="str">
        <f t="shared" si="141"/>
        <v>44_7</v>
      </c>
      <c r="D525" s="1">
        <f t="shared" si="142"/>
        <v>0</v>
      </c>
      <c r="E525" s="1">
        <f t="shared" si="143"/>
        <v>0</v>
      </c>
      <c r="F525" s="1" t="str">
        <f t="shared" si="140"/>
        <v>44年7ヵ月目</v>
      </c>
      <c r="G525" s="4">
        <f t="shared" si="144"/>
        <v>0</v>
      </c>
      <c r="H525" s="4">
        <f t="shared" si="146"/>
        <v>0</v>
      </c>
      <c r="I525" s="4">
        <f t="shared" si="147"/>
        <v>0</v>
      </c>
      <c r="J525" s="4">
        <f t="shared" si="152"/>
        <v>0</v>
      </c>
      <c r="K525" s="4">
        <f t="shared" si="148"/>
        <v>0</v>
      </c>
      <c r="L525" s="4">
        <f t="shared" si="149"/>
        <v>0</v>
      </c>
      <c r="M525" s="4">
        <f t="shared" si="150"/>
        <v>0</v>
      </c>
      <c r="N525" s="4">
        <f t="shared" si="153"/>
        <v>0</v>
      </c>
      <c r="O525" s="4">
        <f t="shared" si="145"/>
        <v>0</v>
      </c>
      <c r="P525" s="4">
        <f t="shared" si="151"/>
        <v>0</v>
      </c>
    </row>
    <row r="526" spans="1:16" x14ac:dyDescent="0.4">
      <c r="A526" s="1">
        <f t="shared" si="138"/>
        <v>44</v>
      </c>
      <c r="B526" s="1">
        <f t="shared" si="139"/>
        <v>8</v>
      </c>
      <c r="C526" s="1" t="str">
        <f t="shared" si="141"/>
        <v>44_8</v>
      </c>
      <c r="D526" s="1">
        <f t="shared" si="142"/>
        <v>0</v>
      </c>
      <c r="E526" s="1">
        <f t="shared" si="143"/>
        <v>0</v>
      </c>
      <c r="F526" s="1" t="str">
        <f t="shared" si="140"/>
        <v>44年8ヵ月目</v>
      </c>
      <c r="G526" s="4">
        <f t="shared" si="144"/>
        <v>0</v>
      </c>
      <c r="H526" s="4">
        <f t="shared" si="146"/>
        <v>0</v>
      </c>
      <c r="I526" s="4">
        <f t="shared" si="147"/>
        <v>0</v>
      </c>
      <c r="J526" s="4">
        <f t="shared" si="152"/>
        <v>0</v>
      </c>
      <c r="K526" s="4">
        <f t="shared" si="148"/>
        <v>0</v>
      </c>
      <c r="L526" s="4">
        <f t="shared" si="149"/>
        <v>0</v>
      </c>
      <c r="M526" s="4">
        <f t="shared" si="150"/>
        <v>0</v>
      </c>
      <c r="N526" s="4">
        <f t="shared" si="153"/>
        <v>0</v>
      </c>
      <c r="O526" s="4">
        <f t="shared" si="145"/>
        <v>0</v>
      </c>
      <c r="P526" s="4">
        <f t="shared" si="151"/>
        <v>0</v>
      </c>
    </row>
    <row r="527" spans="1:16" x14ac:dyDescent="0.4">
      <c r="A527" s="1">
        <f t="shared" si="138"/>
        <v>44</v>
      </c>
      <c r="B527" s="1">
        <f t="shared" si="139"/>
        <v>9</v>
      </c>
      <c r="C527" s="1" t="str">
        <f t="shared" si="141"/>
        <v>44_9</v>
      </c>
      <c r="D527" s="1">
        <f t="shared" si="142"/>
        <v>0</v>
      </c>
      <c r="E527" s="1">
        <f t="shared" si="143"/>
        <v>0</v>
      </c>
      <c r="F527" s="1" t="str">
        <f t="shared" si="140"/>
        <v>44年9ヵ月目</v>
      </c>
      <c r="G527" s="4">
        <f t="shared" si="144"/>
        <v>0</v>
      </c>
      <c r="H527" s="4">
        <f t="shared" si="146"/>
        <v>0</v>
      </c>
      <c r="I527" s="4">
        <f t="shared" si="147"/>
        <v>0</v>
      </c>
      <c r="J527" s="4">
        <f t="shared" si="152"/>
        <v>0</v>
      </c>
      <c r="K527" s="4">
        <f t="shared" si="148"/>
        <v>0</v>
      </c>
      <c r="L527" s="4">
        <f t="shared" si="149"/>
        <v>0</v>
      </c>
      <c r="M527" s="4">
        <f t="shared" si="150"/>
        <v>0</v>
      </c>
      <c r="N527" s="4">
        <f t="shared" si="153"/>
        <v>0</v>
      </c>
      <c r="O527" s="4">
        <f t="shared" si="145"/>
        <v>0</v>
      </c>
      <c r="P527" s="4">
        <f t="shared" si="151"/>
        <v>0</v>
      </c>
    </row>
    <row r="528" spans="1:16" x14ac:dyDescent="0.4">
      <c r="A528" s="1">
        <f t="shared" si="138"/>
        <v>44</v>
      </c>
      <c r="B528" s="1">
        <f t="shared" si="139"/>
        <v>10</v>
      </c>
      <c r="C528" s="1" t="str">
        <f t="shared" si="141"/>
        <v>44_10</v>
      </c>
      <c r="D528" s="1">
        <f t="shared" si="142"/>
        <v>0</v>
      </c>
      <c r="E528" s="1">
        <f t="shared" si="143"/>
        <v>0</v>
      </c>
      <c r="F528" s="1" t="str">
        <f t="shared" si="140"/>
        <v>44年10ヵ月目</v>
      </c>
      <c r="G528" s="4">
        <f t="shared" si="144"/>
        <v>0</v>
      </c>
      <c r="H528" s="4">
        <f t="shared" si="146"/>
        <v>0</v>
      </c>
      <c r="I528" s="4">
        <f t="shared" si="147"/>
        <v>0</v>
      </c>
      <c r="J528" s="4">
        <f t="shared" si="152"/>
        <v>0</v>
      </c>
      <c r="K528" s="4">
        <f t="shared" si="148"/>
        <v>0</v>
      </c>
      <c r="L528" s="4">
        <f t="shared" si="149"/>
        <v>0</v>
      </c>
      <c r="M528" s="4">
        <f t="shared" si="150"/>
        <v>0</v>
      </c>
      <c r="N528" s="4">
        <f t="shared" si="153"/>
        <v>0</v>
      </c>
      <c r="O528" s="4">
        <f t="shared" si="145"/>
        <v>0</v>
      </c>
      <c r="P528" s="4">
        <f t="shared" si="151"/>
        <v>0</v>
      </c>
    </row>
    <row r="529" spans="1:16" x14ac:dyDescent="0.4">
      <c r="A529" s="1">
        <f t="shared" si="138"/>
        <v>44</v>
      </c>
      <c r="B529" s="1">
        <f t="shared" si="139"/>
        <v>11</v>
      </c>
      <c r="C529" s="1" t="str">
        <f t="shared" si="141"/>
        <v>44_11</v>
      </c>
      <c r="D529" s="1">
        <f t="shared" si="142"/>
        <v>0</v>
      </c>
      <c r="E529" s="1">
        <f t="shared" si="143"/>
        <v>0</v>
      </c>
      <c r="F529" s="1" t="str">
        <f t="shared" si="140"/>
        <v>44年11ヵ月目</v>
      </c>
      <c r="G529" s="4">
        <f t="shared" si="144"/>
        <v>0</v>
      </c>
      <c r="H529" s="4">
        <f t="shared" si="146"/>
        <v>0</v>
      </c>
      <c r="I529" s="4">
        <f t="shared" si="147"/>
        <v>0</v>
      </c>
      <c r="J529" s="4">
        <f t="shared" si="152"/>
        <v>0</v>
      </c>
      <c r="K529" s="4">
        <f t="shared" si="148"/>
        <v>0</v>
      </c>
      <c r="L529" s="4">
        <f t="shared" si="149"/>
        <v>0</v>
      </c>
      <c r="M529" s="4">
        <f t="shared" si="150"/>
        <v>0</v>
      </c>
      <c r="N529" s="4">
        <f t="shared" si="153"/>
        <v>0</v>
      </c>
      <c r="O529" s="4">
        <f t="shared" si="145"/>
        <v>0</v>
      </c>
      <c r="P529" s="4">
        <f t="shared" si="151"/>
        <v>0</v>
      </c>
    </row>
    <row r="530" spans="1:16" x14ac:dyDescent="0.4">
      <c r="A530" s="1">
        <f t="shared" si="138"/>
        <v>44</v>
      </c>
      <c r="B530" s="1">
        <f t="shared" si="139"/>
        <v>12</v>
      </c>
      <c r="C530" s="1" t="str">
        <f t="shared" si="141"/>
        <v>44_12</v>
      </c>
      <c r="D530" s="1">
        <f t="shared" si="142"/>
        <v>0</v>
      </c>
      <c r="E530" s="1">
        <f t="shared" si="143"/>
        <v>0</v>
      </c>
      <c r="F530" s="1" t="str">
        <f t="shared" si="140"/>
        <v>44年12ヵ月目</v>
      </c>
      <c r="G530" s="4">
        <f t="shared" si="144"/>
        <v>0</v>
      </c>
      <c r="H530" s="4">
        <f t="shared" si="146"/>
        <v>0</v>
      </c>
      <c r="I530" s="4">
        <f t="shared" si="147"/>
        <v>0</v>
      </c>
      <c r="J530" s="4">
        <f t="shared" si="152"/>
        <v>0</v>
      </c>
      <c r="K530" s="4">
        <f t="shared" si="148"/>
        <v>0</v>
      </c>
      <c r="L530" s="4">
        <f t="shared" si="149"/>
        <v>0</v>
      </c>
      <c r="M530" s="4">
        <f t="shared" si="150"/>
        <v>0</v>
      </c>
      <c r="N530" s="4">
        <f t="shared" si="153"/>
        <v>0</v>
      </c>
      <c r="O530" s="4">
        <f t="shared" si="145"/>
        <v>0</v>
      </c>
      <c r="P530" s="4">
        <f t="shared" si="151"/>
        <v>0</v>
      </c>
    </row>
    <row r="531" spans="1:16" x14ac:dyDescent="0.4">
      <c r="A531" s="1">
        <f t="shared" si="138"/>
        <v>45</v>
      </c>
      <c r="B531" s="1">
        <f t="shared" si="139"/>
        <v>1</v>
      </c>
      <c r="C531" s="1" t="str">
        <f t="shared" si="141"/>
        <v>45_1</v>
      </c>
      <c r="D531" s="1">
        <f t="shared" si="142"/>
        <v>0</v>
      </c>
      <c r="E531" s="1">
        <f t="shared" si="143"/>
        <v>0</v>
      </c>
      <c r="F531" s="1" t="str">
        <f t="shared" si="140"/>
        <v>45年1ヵ月目</v>
      </c>
      <c r="G531" s="4">
        <f t="shared" si="144"/>
        <v>0</v>
      </c>
      <c r="H531" s="4">
        <f t="shared" si="146"/>
        <v>0</v>
      </c>
      <c r="I531" s="4">
        <f t="shared" si="147"/>
        <v>0</v>
      </c>
      <c r="J531" s="4">
        <f t="shared" si="152"/>
        <v>0</v>
      </c>
      <c r="K531" s="4">
        <f t="shared" si="148"/>
        <v>0</v>
      </c>
      <c r="L531" s="4">
        <f t="shared" si="149"/>
        <v>0</v>
      </c>
      <c r="M531" s="4">
        <f t="shared" si="150"/>
        <v>0</v>
      </c>
      <c r="N531" s="4">
        <f t="shared" si="153"/>
        <v>0</v>
      </c>
      <c r="O531" s="4">
        <f t="shared" si="145"/>
        <v>0</v>
      </c>
      <c r="P531" s="4">
        <f t="shared" si="151"/>
        <v>0</v>
      </c>
    </row>
    <row r="532" spans="1:16" x14ac:dyDescent="0.4">
      <c r="A532" s="1">
        <f t="shared" si="138"/>
        <v>45</v>
      </c>
      <c r="B532" s="1">
        <f t="shared" si="139"/>
        <v>2</v>
      </c>
      <c r="C532" s="1" t="str">
        <f t="shared" si="141"/>
        <v>45_2</v>
      </c>
      <c r="D532" s="1">
        <f t="shared" si="142"/>
        <v>0</v>
      </c>
      <c r="E532" s="1">
        <f t="shared" si="143"/>
        <v>0</v>
      </c>
      <c r="F532" s="1" t="str">
        <f t="shared" si="140"/>
        <v>45年2ヵ月目</v>
      </c>
      <c r="G532" s="4">
        <f t="shared" si="144"/>
        <v>0</v>
      </c>
      <c r="H532" s="4">
        <f t="shared" si="146"/>
        <v>0</v>
      </c>
      <c r="I532" s="4">
        <f t="shared" si="147"/>
        <v>0</v>
      </c>
      <c r="J532" s="4">
        <f t="shared" si="152"/>
        <v>0</v>
      </c>
      <c r="K532" s="4">
        <f t="shared" si="148"/>
        <v>0</v>
      </c>
      <c r="L532" s="4">
        <f t="shared" si="149"/>
        <v>0</v>
      </c>
      <c r="M532" s="4">
        <f t="shared" si="150"/>
        <v>0</v>
      </c>
      <c r="N532" s="4">
        <f t="shared" si="153"/>
        <v>0</v>
      </c>
      <c r="O532" s="4">
        <f t="shared" si="145"/>
        <v>0</v>
      </c>
      <c r="P532" s="4">
        <f t="shared" si="151"/>
        <v>0</v>
      </c>
    </row>
    <row r="533" spans="1:16" x14ac:dyDescent="0.4">
      <c r="A533" s="1">
        <f t="shared" si="138"/>
        <v>45</v>
      </c>
      <c r="B533" s="1">
        <f t="shared" si="139"/>
        <v>3</v>
      </c>
      <c r="C533" s="1" t="str">
        <f t="shared" si="141"/>
        <v>45_3</v>
      </c>
      <c r="D533" s="1">
        <f t="shared" si="142"/>
        <v>0</v>
      </c>
      <c r="E533" s="1">
        <f t="shared" si="143"/>
        <v>0</v>
      </c>
      <c r="F533" s="1" t="str">
        <f t="shared" si="140"/>
        <v>45年3ヵ月目</v>
      </c>
      <c r="G533" s="4">
        <f t="shared" si="144"/>
        <v>0</v>
      </c>
      <c r="H533" s="4">
        <f t="shared" si="146"/>
        <v>0</v>
      </c>
      <c r="I533" s="4">
        <f t="shared" si="147"/>
        <v>0</v>
      </c>
      <c r="J533" s="4">
        <f t="shared" si="152"/>
        <v>0</v>
      </c>
      <c r="K533" s="4">
        <f t="shared" si="148"/>
        <v>0</v>
      </c>
      <c r="L533" s="4">
        <f t="shared" si="149"/>
        <v>0</v>
      </c>
      <c r="M533" s="4">
        <f t="shared" si="150"/>
        <v>0</v>
      </c>
      <c r="N533" s="4">
        <f t="shared" si="153"/>
        <v>0</v>
      </c>
      <c r="O533" s="4">
        <f t="shared" si="145"/>
        <v>0</v>
      </c>
      <c r="P533" s="4">
        <f t="shared" si="151"/>
        <v>0</v>
      </c>
    </row>
    <row r="534" spans="1:16" x14ac:dyDescent="0.4">
      <c r="A534" s="1">
        <f t="shared" si="138"/>
        <v>45</v>
      </c>
      <c r="B534" s="1">
        <f t="shared" si="139"/>
        <v>4</v>
      </c>
      <c r="C534" s="1" t="str">
        <f t="shared" si="141"/>
        <v>45_4</v>
      </c>
      <c r="D534" s="1">
        <f t="shared" si="142"/>
        <v>0</v>
      </c>
      <c r="E534" s="1">
        <f t="shared" si="143"/>
        <v>0</v>
      </c>
      <c r="F534" s="1" t="str">
        <f t="shared" si="140"/>
        <v>45年4ヵ月目</v>
      </c>
      <c r="G534" s="4">
        <f t="shared" si="144"/>
        <v>0</v>
      </c>
      <c r="H534" s="4">
        <f t="shared" si="146"/>
        <v>0</v>
      </c>
      <c r="I534" s="4">
        <f t="shared" si="147"/>
        <v>0</v>
      </c>
      <c r="J534" s="4">
        <f t="shared" si="152"/>
        <v>0</v>
      </c>
      <c r="K534" s="4">
        <f t="shared" si="148"/>
        <v>0</v>
      </c>
      <c r="L534" s="4">
        <f t="shared" si="149"/>
        <v>0</v>
      </c>
      <c r="M534" s="4">
        <f t="shared" si="150"/>
        <v>0</v>
      </c>
      <c r="N534" s="4">
        <f t="shared" si="153"/>
        <v>0</v>
      </c>
      <c r="O534" s="4">
        <f t="shared" si="145"/>
        <v>0</v>
      </c>
      <c r="P534" s="4">
        <f t="shared" si="151"/>
        <v>0</v>
      </c>
    </row>
    <row r="535" spans="1:16" x14ac:dyDescent="0.4">
      <c r="A535" s="1">
        <f t="shared" si="138"/>
        <v>45</v>
      </c>
      <c r="B535" s="1">
        <f t="shared" si="139"/>
        <v>5</v>
      </c>
      <c r="C535" s="1" t="str">
        <f t="shared" si="141"/>
        <v>45_5</v>
      </c>
      <c r="D535" s="1">
        <f t="shared" si="142"/>
        <v>0</v>
      </c>
      <c r="E535" s="1">
        <f t="shared" si="143"/>
        <v>0</v>
      </c>
      <c r="F535" s="1" t="str">
        <f t="shared" si="140"/>
        <v>45年5ヵ月目</v>
      </c>
      <c r="G535" s="4">
        <f t="shared" si="144"/>
        <v>0</v>
      </c>
      <c r="H535" s="4">
        <f t="shared" si="146"/>
        <v>0</v>
      </c>
      <c r="I535" s="4">
        <f t="shared" si="147"/>
        <v>0</v>
      </c>
      <c r="J535" s="4">
        <f t="shared" si="152"/>
        <v>0</v>
      </c>
      <c r="K535" s="4">
        <f t="shared" si="148"/>
        <v>0</v>
      </c>
      <c r="L535" s="4">
        <f t="shared" si="149"/>
        <v>0</v>
      </c>
      <c r="M535" s="4">
        <f t="shared" si="150"/>
        <v>0</v>
      </c>
      <c r="N535" s="4">
        <f t="shared" si="153"/>
        <v>0</v>
      </c>
      <c r="O535" s="4">
        <f t="shared" si="145"/>
        <v>0</v>
      </c>
      <c r="P535" s="4">
        <f t="shared" si="151"/>
        <v>0</v>
      </c>
    </row>
    <row r="536" spans="1:16" x14ac:dyDescent="0.4">
      <c r="A536" s="1">
        <f t="shared" si="138"/>
        <v>45</v>
      </c>
      <c r="B536" s="1">
        <f t="shared" si="139"/>
        <v>6</v>
      </c>
      <c r="C536" s="1" t="str">
        <f t="shared" si="141"/>
        <v>45_6</v>
      </c>
      <c r="D536" s="1">
        <f t="shared" si="142"/>
        <v>0</v>
      </c>
      <c r="E536" s="1">
        <f t="shared" si="143"/>
        <v>0</v>
      </c>
      <c r="F536" s="1" t="str">
        <f t="shared" si="140"/>
        <v>45年6ヵ月目</v>
      </c>
      <c r="G536" s="4">
        <f t="shared" si="144"/>
        <v>0</v>
      </c>
      <c r="H536" s="4">
        <f t="shared" si="146"/>
        <v>0</v>
      </c>
      <c r="I536" s="4">
        <f t="shared" si="147"/>
        <v>0</v>
      </c>
      <c r="J536" s="4">
        <f t="shared" si="152"/>
        <v>0</v>
      </c>
      <c r="K536" s="4">
        <f t="shared" si="148"/>
        <v>0</v>
      </c>
      <c r="L536" s="4">
        <f t="shared" si="149"/>
        <v>0</v>
      </c>
      <c r="M536" s="4">
        <f t="shared" si="150"/>
        <v>0</v>
      </c>
      <c r="N536" s="4">
        <f t="shared" si="153"/>
        <v>0</v>
      </c>
      <c r="O536" s="4">
        <f t="shared" si="145"/>
        <v>0</v>
      </c>
      <c r="P536" s="4">
        <f t="shared" si="151"/>
        <v>0</v>
      </c>
    </row>
    <row r="537" spans="1:16" x14ac:dyDescent="0.4">
      <c r="A537" s="1">
        <f t="shared" si="138"/>
        <v>45</v>
      </c>
      <c r="B537" s="1">
        <f t="shared" si="139"/>
        <v>7</v>
      </c>
      <c r="C537" s="1" t="str">
        <f t="shared" si="141"/>
        <v>45_7</v>
      </c>
      <c r="D537" s="1">
        <f t="shared" si="142"/>
        <v>0</v>
      </c>
      <c r="E537" s="1">
        <f t="shared" si="143"/>
        <v>0</v>
      </c>
      <c r="F537" s="1" t="str">
        <f t="shared" si="140"/>
        <v>45年7ヵ月目</v>
      </c>
      <c r="G537" s="4">
        <f t="shared" si="144"/>
        <v>0</v>
      </c>
      <c r="H537" s="4">
        <f t="shared" si="146"/>
        <v>0</v>
      </c>
      <c r="I537" s="4">
        <f t="shared" si="147"/>
        <v>0</v>
      </c>
      <c r="J537" s="4">
        <f t="shared" si="152"/>
        <v>0</v>
      </c>
      <c r="K537" s="4">
        <f t="shared" si="148"/>
        <v>0</v>
      </c>
      <c r="L537" s="4">
        <f t="shared" si="149"/>
        <v>0</v>
      </c>
      <c r="M537" s="4">
        <f t="shared" si="150"/>
        <v>0</v>
      </c>
      <c r="N537" s="4">
        <f t="shared" si="153"/>
        <v>0</v>
      </c>
      <c r="O537" s="4">
        <f t="shared" si="145"/>
        <v>0</v>
      </c>
      <c r="P537" s="4">
        <f t="shared" si="151"/>
        <v>0</v>
      </c>
    </row>
    <row r="538" spans="1:16" x14ac:dyDescent="0.4">
      <c r="A538" s="1">
        <f t="shared" si="138"/>
        <v>45</v>
      </c>
      <c r="B538" s="1">
        <f t="shared" si="139"/>
        <v>8</v>
      </c>
      <c r="C538" s="1" t="str">
        <f t="shared" si="141"/>
        <v>45_8</v>
      </c>
      <c r="D538" s="1">
        <f t="shared" si="142"/>
        <v>0</v>
      </c>
      <c r="E538" s="1">
        <f t="shared" si="143"/>
        <v>0</v>
      </c>
      <c r="F538" s="1" t="str">
        <f t="shared" si="140"/>
        <v>45年8ヵ月目</v>
      </c>
      <c r="G538" s="4">
        <f t="shared" si="144"/>
        <v>0</v>
      </c>
      <c r="H538" s="4">
        <f t="shared" si="146"/>
        <v>0</v>
      </c>
      <c r="I538" s="4">
        <f t="shared" si="147"/>
        <v>0</v>
      </c>
      <c r="J538" s="4">
        <f t="shared" si="152"/>
        <v>0</v>
      </c>
      <c r="K538" s="4">
        <f t="shared" si="148"/>
        <v>0</v>
      </c>
      <c r="L538" s="4">
        <f t="shared" si="149"/>
        <v>0</v>
      </c>
      <c r="M538" s="4">
        <f t="shared" si="150"/>
        <v>0</v>
      </c>
      <c r="N538" s="4">
        <f t="shared" si="153"/>
        <v>0</v>
      </c>
      <c r="O538" s="4">
        <f t="shared" si="145"/>
        <v>0</v>
      </c>
      <c r="P538" s="4">
        <f t="shared" si="151"/>
        <v>0</v>
      </c>
    </row>
    <row r="539" spans="1:16" x14ac:dyDescent="0.4">
      <c r="A539" s="1">
        <f t="shared" si="138"/>
        <v>45</v>
      </c>
      <c r="B539" s="1">
        <f t="shared" si="139"/>
        <v>9</v>
      </c>
      <c r="C539" s="1" t="str">
        <f t="shared" si="141"/>
        <v>45_9</v>
      </c>
      <c r="D539" s="1">
        <f t="shared" si="142"/>
        <v>0</v>
      </c>
      <c r="E539" s="1">
        <f t="shared" si="143"/>
        <v>0</v>
      </c>
      <c r="F539" s="1" t="str">
        <f t="shared" si="140"/>
        <v>45年9ヵ月目</v>
      </c>
      <c r="G539" s="4">
        <f t="shared" si="144"/>
        <v>0</v>
      </c>
      <c r="H539" s="4">
        <f t="shared" si="146"/>
        <v>0</v>
      </c>
      <c r="I539" s="4">
        <f t="shared" si="147"/>
        <v>0</v>
      </c>
      <c r="J539" s="4">
        <f t="shared" si="152"/>
        <v>0</v>
      </c>
      <c r="K539" s="4">
        <f t="shared" si="148"/>
        <v>0</v>
      </c>
      <c r="L539" s="4">
        <f t="shared" si="149"/>
        <v>0</v>
      </c>
      <c r="M539" s="4">
        <f t="shared" si="150"/>
        <v>0</v>
      </c>
      <c r="N539" s="4">
        <f t="shared" si="153"/>
        <v>0</v>
      </c>
      <c r="O539" s="4">
        <f t="shared" si="145"/>
        <v>0</v>
      </c>
      <c r="P539" s="4">
        <f t="shared" si="151"/>
        <v>0</v>
      </c>
    </row>
    <row r="540" spans="1:16" x14ac:dyDescent="0.4">
      <c r="A540" s="1">
        <f t="shared" si="138"/>
        <v>45</v>
      </c>
      <c r="B540" s="1">
        <f t="shared" si="139"/>
        <v>10</v>
      </c>
      <c r="C540" s="1" t="str">
        <f t="shared" si="141"/>
        <v>45_10</v>
      </c>
      <c r="D540" s="1">
        <f t="shared" si="142"/>
        <v>0</v>
      </c>
      <c r="E540" s="1">
        <f t="shared" si="143"/>
        <v>0</v>
      </c>
      <c r="F540" s="1" t="str">
        <f t="shared" si="140"/>
        <v>45年10ヵ月目</v>
      </c>
      <c r="G540" s="4">
        <f t="shared" si="144"/>
        <v>0</v>
      </c>
      <c r="H540" s="4">
        <f t="shared" si="146"/>
        <v>0</v>
      </c>
      <c r="I540" s="4">
        <f t="shared" si="147"/>
        <v>0</v>
      </c>
      <c r="J540" s="4">
        <f t="shared" si="152"/>
        <v>0</v>
      </c>
      <c r="K540" s="4">
        <f t="shared" si="148"/>
        <v>0</v>
      </c>
      <c r="L540" s="4">
        <f t="shared" si="149"/>
        <v>0</v>
      </c>
      <c r="M540" s="4">
        <f t="shared" si="150"/>
        <v>0</v>
      </c>
      <c r="N540" s="4">
        <f t="shared" si="153"/>
        <v>0</v>
      </c>
      <c r="O540" s="4">
        <f t="shared" si="145"/>
        <v>0</v>
      </c>
      <c r="P540" s="4">
        <f t="shared" si="151"/>
        <v>0</v>
      </c>
    </row>
    <row r="541" spans="1:16" x14ac:dyDescent="0.4">
      <c r="A541" s="1">
        <f t="shared" si="138"/>
        <v>45</v>
      </c>
      <c r="B541" s="1">
        <f t="shared" si="139"/>
        <v>11</v>
      </c>
      <c r="C541" s="1" t="str">
        <f t="shared" si="141"/>
        <v>45_11</v>
      </c>
      <c r="D541" s="1">
        <f t="shared" si="142"/>
        <v>0</v>
      </c>
      <c r="E541" s="1">
        <f t="shared" si="143"/>
        <v>0</v>
      </c>
      <c r="F541" s="1" t="str">
        <f t="shared" si="140"/>
        <v>45年11ヵ月目</v>
      </c>
      <c r="G541" s="4">
        <f t="shared" si="144"/>
        <v>0</v>
      </c>
      <c r="H541" s="4">
        <f t="shared" si="146"/>
        <v>0</v>
      </c>
      <c r="I541" s="4">
        <f t="shared" si="147"/>
        <v>0</v>
      </c>
      <c r="J541" s="4">
        <f t="shared" si="152"/>
        <v>0</v>
      </c>
      <c r="K541" s="4">
        <f t="shared" si="148"/>
        <v>0</v>
      </c>
      <c r="L541" s="4">
        <f t="shared" si="149"/>
        <v>0</v>
      </c>
      <c r="M541" s="4">
        <f t="shared" si="150"/>
        <v>0</v>
      </c>
      <c r="N541" s="4">
        <f t="shared" si="153"/>
        <v>0</v>
      </c>
      <c r="O541" s="4">
        <f t="shared" si="145"/>
        <v>0</v>
      </c>
      <c r="P541" s="4">
        <f t="shared" si="151"/>
        <v>0</v>
      </c>
    </row>
    <row r="542" spans="1:16" x14ac:dyDescent="0.4">
      <c r="A542" s="1">
        <f t="shared" si="138"/>
        <v>45</v>
      </c>
      <c r="B542" s="1">
        <f t="shared" si="139"/>
        <v>12</v>
      </c>
      <c r="C542" s="1" t="str">
        <f t="shared" si="141"/>
        <v>45_12</v>
      </c>
      <c r="D542" s="1">
        <f t="shared" si="142"/>
        <v>0</v>
      </c>
      <c r="E542" s="1">
        <f t="shared" si="143"/>
        <v>0</v>
      </c>
      <c r="F542" s="1" t="str">
        <f t="shared" si="140"/>
        <v>45年12ヵ月目</v>
      </c>
      <c r="G542" s="4">
        <f t="shared" si="144"/>
        <v>0</v>
      </c>
      <c r="H542" s="4">
        <f t="shared" si="146"/>
        <v>0</v>
      </c>
      <c r="I542" s="4">
        <f t="shared" si="147"/>
        <v>0</v>
      </c>
      <c r="J542" s="4">
        <f t="shared" si="152"/>
        <v>0</v>
      </c>
      <c r="K542" s="4">
        <f t="shared" si="148"/>
        <v>0</v>
      </c>
      <c r="L542" s="4">
        <f t="shared" si="149"/>
        <v>0</v>
      </c>
      <c r="M542" s="4">
        <f t="shared" si="150"/>
        <v>0</v>
      </c>
      <c r="N542" s="4">
        <f t="shared" si="153"/>
        <v>0</v>
      </c>
      <c r="O542" s="4">
        <f t="shared" si="145"/>
        <v>0</v>
      </c>
      <c r="P542" s="4">
        <f t="shared" si="151"/>
        <v>0</v>
      </c>
    </row>
    <row r="543" spans="1:16" x14ac:dyDescent="0.4">
      <c r="A543" s="1">
        <f t="shared" si="138"/>
        <v>46</v>
      </c>
      <c r="B543" s="1">
        <f t="shared" si="139"/>
        <v>1</v>
      </c>
      <c r="C543" s="1" t="str">
        <f t="shared" si="141"/>
        <v>46_1</v>
      </c>
      <c r="D543" s="1">
        <f t="shared" si="142"/>
        <v>0</v>
      </c>
      <c r="E543" s="1">
        <f t="shared" si="143"/>
        <v>0</v>
      </c>
      <c r="F543" s="1" t="str">
        <f t="shared" si="140"/>
        <v>46年1ヵ月目</v>
      </c>
      <c r="G543" s="4">
        <f t="shared" si="144"/>
        <v>0</v>
      </c>
      <c r="H543" s="4">
        <f t="shared" si="146"/>
        <v>0</v>
      </c>
      <c r="I543" s="4">
        <f t="shared" si="147"/>
        <v>0</v>
      </c>
      <c r="J543" s="4">
        <f t="shared" si="152"/>
        <v>0</v>
      </c>
      <c r="K543" s="4">
        <f t="shared" si="148"/>
        <v>0</v>
      </c>
      <c r="L543" s="4">
        <f t="shared" si="149"/>
        <v>0</v>
      </c>
      <c r="M543" s="4">
        <f t="shared" si="150"/>
        <v>0</v>
      </c>
      <c r="N543" s="4">
        <f t="shared" si="153"/>
        <v>0</v>
      </c>
      <c r="O543" s="4">
        <f t="shared" si="145"/>
        <v>0</v>
      </c>
      <c r="P543" s="4">
        <f t="shared" si="151"/>
        <v>0</v>
      </c>
    </row>
    <row r="544" spans="1:16" x14ac:dyDescent="0.4">
      <c r="A544" s="1">
        <f t="shared" si="138"/>
        <v>46</v>
      </c>
      <c r="B544" s="1">
        <f t="shared" si="139"/>
        <v>2</v>
      </c>
      <c r="C544" s="1" t="str">
        <f t="shared" si="141"/>
        <v>46_2</v>
      </c>
      <c r="D544" s="1">
        <f t="shared" si="142"/>
        <v>0</v>
      </c>
      <c r="E544" s="1">
        <f t="shared" si="143"/>
        <v>0</v>
      </c>
      <c r="F544" s="1" t="str">
        <f t="shared" si="140"/>
        <v>46年2ヵ月目</v>
      </c>
      <c r="G544" s="4">
        <f t="shared" si="144"/>
        <v>0</v>
      </c>
      <c r="H544" s="4">
        <f t="shared" si="146"/>
        <v>0</v>
      </c>
      <c r="I544" s="4">
        <f t="shared" si="147"/>
        <v>0</v>
      </c>
      <c r="J544" s="4">
        <f t="shared" si="152"/>
        <v>0</v>
      </c>
      <c r="K544" s="4">
        <f t="shared" si="148"/>
        <v>0</v>
      </c>
      <c r="L544" s="4">
        <f t="shared" si="149"/>
        <v>0</v>
      </c>
      <c r="M544" s="4">
        <f t="shared" si="150"/>
        <v>0</v>
      </c>
      <c r="N544" s="4">
        <f t="shared" si="153"/>
        <v>0</v>
      </c>
      <c r="O544" s="4">
        <f t="shared" si="145"/>
        <v>0</v>
      </c>
      <c r="P544" s="4">
        <f t="shared" si="151"/>
        <v>0</v>
      </c>
    </row>
    <row r="545" spans="1:16" x14ac:dyDescent="0.4">
      <c r="A545" s="1">
        <f t="shared" si="138"/>
        <v>46</v>
      </c>
      <c r="B545" s="1">
        <f t="shared" si="139"/>
        <v>3</v>
      </c>
      <c r="C545" s="1" t="str">
        <f t="shared" si="141"/>
        <v>46_3</v>
      </c>
      <c r="D545" s="1">
        <f t="shared" si="142"/>
        <v>0</v>
      </c>
      <c r="E545" s="1">
        <f t="shared" si="143"/>
        <v>0</v>
      </c>
      <c r="F545" s="1" t="str">
        <f t="shared" si="140"/>
        <v>46年3ヵ月目</v>
      </c>
      <c r="G545" s="4">
        <f t="shared" si="144"/>
        <v>0</v>
      </c>
      <c r="H545" s="4">
        <f t="shared" si="146"/>
        <v>0</v>
      </c>
      <c r="I545" s="4">
        <f t="shared" si="147"/>
        <v>0</v>
      </c>
      <c r="J545" s="4">
        <f t="shared" si="152"/>
        <v>0</v>
      </c>
      <c r="K545" s="4">
        <f t="shared" si="148"/>
        <v>0</v>
      </c>
      <c r="L545" s="4">
        <f t="shared" si="149"/>
        <v>0</v>
      </c>
      <c r="M545" s="4">
        <f t="shared" si="150"/>
        <v>0</v>
      </c>
      <c r="N545" s="4">
        <f t="shared" si="153"/>
        <v>0</v>
      </c>
      <c r="O545" s="4">
        <f t="shared" si="145"/>
        <v>0</v>
      </c>
      <c r="P545" s="4">
        <f t="shared" si="151"/>
        <v>0</v>
      </c>
    </row>
    <row r="546" spans="1:16" x14ac:dyDescent="0.4">
      <c r="A546" s="1">
        <f t="shared" si="138"/>
        <v>46</v>
      </c>
      <c r="B546" s="1">
        <f t="shared" si="139"/>
        <v>4</v>
      </c>
      <c r="C546" s="1" t="str">
        <f t="shared" si="141"/>
        <v>46_4</v>
      </c>
      <c r="D546" s="1">
        <f t="shared" si="142"/>
        <v>0</v>
      </c>
      <c r="E546" s="1">
        <f t="shared" si="143"/>
        <v>0</v>
      </c>
      <c r="F546" s="1" t="str">
        <f t="shared" si="140"/>
        <v>46年4ヵ月目</v>
      </c>
      <c r="G546" s="4">
        <f t="shared" si="144"/>
        <v>0</v>
      </c>
      <c r="H546" s="4">
        <f t="shared" si="146"/>
        <v>0</v>
      </c>
      <c r="I546" s="4">
        <f t="shared" si="147"/>
        <v>0</v>
      </c>
      <c r="J546" s="4">
        <f t="shared" si="152"/>
        <v>0</v>
      </c>
      <c r="K546" s="4">
        <f t="shared" si="148"/>
        <v>0</v>
      </c>
      <c r="L546" s="4">
        <f t="shared" si="149"/>
        <v>0</v>
      </c>
      <c r="M546" s="4">
        <f t="shared" si="150"/>
        <v>0</v>
      </c>
      <c r="N546" s="4">
        <f t="shared" si="153"/>
        <v>0</v>
      </c>
      <c r="O546" s="4">
        <f t="shared" si="145"/>
        <v>0</v>
      </c>
      <c r="P546" s="4">
        <f t="shared" si="151"/>
        <v>0</v>
      </c>
    </row>
    <row r="547" spans="1:16" x14ac:dyDescent="0.4">
      <c r="A547" s="1">
        <f t="shared" si="138"/>
        <v>46</v>
      </c>
      <c r="B547" s="1">
        <f t="shared" si="139"/>
        <v>5</v>
      </c>
      <c r="C547" s="1" t="str">
        <f t="shared" si="141"/>
        <v>46_5</v>
      </c>
      <c r="D547" s="1">
        <f t="shared" si="142"/>
        <v>0</v>
      </c>
      <c r="E547" s="1">
        <f t="shared" si="143"/>
        <v>0</v>
      </c>
      <c r="F547" s="1" t="str">
        <f t="shared" si="140"/>
        <v>46年5ヵ月目</v>
      </c>
      <c r="G547" s="4">
        <f t="shared" si="144"/>
        <v>0</v>
      </c>
      <c r="H547" s="4">
        <f t="shared" si="146"/>
        <v>0</v>
      </c>
      <c r="I547" s="4">
        <f t="shared" si="147"/>
        <v>0</v>
      </c>
      <c r="J547" s="4">
        <f t="shared" si="152"/>
        <v>0</v>
      </c>
      <c r="K547" s="4">
        <f t="shared" si="148"/>
        <v>0</v>
      </c>
      <c r="L547" s="4">
        <f t="shared" si="149"/>
        <v>0</v>
      </c>
      <c r="M547" s="4">
        <f t="shared" si="150"/>
        <v>0</v>
      </c>
      <c r="N547" s="4">
        <f t="shared" si="153"/>
        <v>0</v>
      </c>
      <c r="O547" s="4">
        <f t="shared" si="145"/>
        <v>0</v>
      </c>
      <c r="P547" s="4">
        <f t="shared" si="151"/>
        <v>0</v>
      </c>
    </row>
    <row r="548" spans="1:16" x14ac:dyDescent="0.4">
      <c r="A548" s="1">
        <f t="shared" si="138"/>
        <v>46</v>
      </c>
      <c r="B548" s="1">
        <f t="shared" si="139"/>
        <v>6</v>
      </c>
      <c r="C548" s="1" t="str">
        <f t="shared" si="141"/>
        <v>46_6</v>
      </c>
      <c r="D548" s="1">
        <f t="shared" si="142"/>
        <v>0</v>
      </c>
      <c r="E548" s="1">
        <f t="shared" si="143"/>
        <v>0</v>
      </c>
      <c r="F548" s="1" t="str">
        <f t="shared" si="140"/>
        <v>46年6ヵ月目</v>
      </c>
      <c r="G548" s="4">
        <f t="shared" si="144"/>
        <v>0</v>
      </c>
      <c r="H548" s="4">
        <f t="shared" si="146"/>
        <v>0</v>
      </c>
      <c r="I548" s="4">
        <f t="shared" si="147"/>
        <v>0</v>
      </c>
      <c r="J548" s="4">
        <f t="shared" si="152"/>
        <v>0</v>
      </c>
      <c r="K548" s="4">
        <f t="shared" si="148"/>
        <v>0</v>
      </c>
      <c r="L548" s="4">
        <f t="shared" si="149"/>
        <v>0</v>
      </c>
      <c r="M548" s="4">
        <f t="shared" si="150"/>
        <v>0</v>
      </c>
      <c r="N548" s="4">
        <f t="shared" si="153"/>
        <v>0</v>
      </c>
      <c r="O548" s="4">
        <f t="shared" si="145"/>
        <v>0</v>
      </c>
      <c r="P548" s="4">
        <f t="shared" si="151"/>
        <v>0</v>
      </c>
    </row>
    <row r="549" spans="1:16" x14ac:dyDescent="0.4">
      <c r="A549" s="1">
        <f t="shared" si="138"/>
        <v>46</v>
      </c>
      <c r="B549" s="1">
        <f t="shared" si="139"/>
        <v>7</v>
      </c>
      <c r="C549" s="1" t="str">
        <f t="shared" si="141"/>
        <v>46_7</v>
      </c>
      <c r="D549" s="1">
        <f t="shared" si="142"/>
        <v>0</v>
      </c>
      <c r="E549" s="1">
        <f t="shared" si="143"/>
        <v>0</v>
      </c>
      <c r="F549" s="1" t="str">
        <f t="shared" si="140"/>
        <v>46年7ヵ月目</v>
      </c>
      <c r="G549" s="4">
        <f t="shared" si="144"/>
        <v>0</v>
      </c>
      <c r="H549" s="4">
        <f t="shared" si="146"/>
        <v>0</v>
      </c>
      <c r="I549" s="4">
        <f t="shared" si="147"/>
        <v>0</v>
      </c>
      <c r="J549" s="4">
        <f t="shared" si="152"/>
        <v>0</v>
      </c>
      <c r="K549" s="4">
        <f t="shared" si="148"/>
        <v>0</v>
      </c>
      <c r="L549" s="4">
        <f t="shared" si="149"/>
        <v>0</v>
      </c>
      <c r="M549" s="4">
        <f t="shared" si="150"/>
        <v>0</v>
      </c>
      <c r="N549" s="4">
        <f t="shared" si="153"/>
        <v>0</v>
      </c>
      <c r="O549" s="4">
        <f t="shared" si="145"/>
        <v>0</v>
      </c>
      <c r="P549" s="4">
        <f t="shared" si="151"/>
        <v>0</v>
      </c>
    </row>
    <row r="550" spans="1:16" x14ac:dyDescent="0.4">
      <c r="A550" s="1">
        <f t="shared" si="138"/>
        <v>46</v>
      </c>
      <c r="B550" s="1">
        <f t="shared" si="139"/>
        <v>8</v>
      </c>
      <c r="C550" s="1" t="str">
        <f t="shared" si="141"/>
        <v>46_8</v>
      </c>
      <c r="D550" s="1">
        <f t="shared" si="142"/>
        <v>0</v>
      </c>
      <c r="E550" s="1">
        <f t="shared" si="143"/>
        <v>0</v>
      </c>
      <c r="F550" s="1" t="str">
        <f t="shared" si="140"/>
        <v>46年8ヵ月目</v>
      </c>
      <c r="G550" s="4">
        <f t="shared" si="144"/>
        <v>0</v>
      </c>
      <c r="H550" s="4">
        <f t="shared" si="146"/>
        <v>0</v>
      </c>
      <c r="I550" s="4">
        <f t="shared" si="147"/>
        <v>0</v>
      </c>
      <c r="J550" s="4">
        <f t="shared" si="152"/>
        <v>0</v>
      </c>
      <c r="K550" s="4">
        <f t="shared" si="148"/>
        <v>0</v>
      </c>
      <c r="L550" s="4">
        <f t="shared" si="149"/>
        <v>0</v>
      </c>
      <c r="M550" s="4">
        <f t="shared" si="150"/>
        <v>0</v>
      </c>
      <c r="N550" s="4">
        <f t="shared" si="153"/>
        <v>0</v>
      </c>
      <c r="O550" s="4">
        <f t="shared" si="145"/>
        <v>0</v>
      </c>
      <c r="P550" s="4">
        <f t="shared" si="151"/>
        <v>0</v>
      </c>
    </row>
    <row r="551" spans="1:16" x14ac:dyDescent="0.4">
      <c r="A551" s="1">
        <f t="shared" si="138"/>
        <v>46</v>
      </c>
      <c r="B551" s="1">
        <f t="shared" si="139"/>
        <v>9</v>
      </c>
      <c r="C551" s="1" t="str">
        <f t="shared" si="141"/>
        <v>46_9</v>
      </c>
      <c r="D551" s="1">
        <f t="shared" si="142"/>
        <v>0</v>
      </c>
      <c r="E551" s="1">
        <f t="shared" si="143"/>
        <v>0</v>
      </c>
      <c r="F551" s="1" t="str">
        <f t="shared" si="140"/>
        <v>46年9ヵ月目</v>
      </c>
      <c r="G551" s="4">
        <f t="shared" si="144"/>
        <v>0</v>
      </c>
      <c r="H551" s="4">
        <f t="shared" si="146"/>
        <v>0</v>
      </c>
      <c r="I551" s="4">
        <f t="shared" si="147"/>
        <v>0</v>
      </c>
      <c r="J551" s="4">
        <f t="shared" si="152"/>
        <v>0</v>
      </c>
      <c r="K551" s="4">
        <f t="shared" si="148"/>
        <v>0</v>
      </c>
      <c r="L551" s="4">
        <f t="shared" si="149"/>
        <v>0</v>
      </c>
      <c r="M551" s="4">
        <f t="shared" si="150"/>
        <v>0</v>
      </c>
      <c r="N551" s="4">
        <f t="shared" si="153"/>
        <v>0</v>
      </c>
      <c r="O551" s="4">
        <f t="shared" si="145"/>
        <v>0</v>
      </c>
      <c r="P551" s="4">
        <f t="shared" si="151"/>
        <v>0</v>
      </c>
    </row>
    <row r="552" spans="1:16" x14ac:dyDescent="0.4">
      <c r="A552" s="1">
        <f t="shared" ref="A552:A571" si="154">IF(B551=12,A551+1,A551)</f>
        <v>46</v>
      </c>
      <c r="B552" s="1">
        <f t="shared" ref="B552:B571" si="155">IF(B551=12,1,B551+1)</f>
        <v>10</v>
      </c>
      <c r="C552" s="1" t="str">
        <f t="shared" si="141"/>
        <v>46_10</v>
      </c>
      <c r="D552" s="1">
        <f t="shared" si="142"/>
        <v>0</v>
      </c>
      <c r="E552" s="1">
        <f t="shared" si="143"/>
        <v>0</v>
      </c>
      <c r="F552" s="1" t="str">
        <f t="shared" ref="F552:F571" si="156">A552&amp;"年"&amp;B552&amp;"ヵ月目"</f>
        <v>46年10ヵ月目</v>
      </c>
      <c r="G552" s="4">
        <f t="shared" si="144"/>
        <v>0</v>
      </c>
      <c r="H552" s="4">
        <f t="shared" si="146"/>
        <v>0</v>
      </c>
      <c r="I552" s="4">
        <f t="shared" si="147"/>
        <v>0</v>
      </c>
      <c r="J552" s="4">
        <f t="shared" si="152"/>
        <v>0</v>
      </c>
      <c r="K552" s="4">
        <f t="shared" si="148"/>
        <v>0</v>
      </c>
      <c r="L552" s="4">
        <f t="shared" si="149"/>
        <v>0</v>
      </c>
      <c r="M552" s="4">
        <f t="shared" si="150"/>
        <v>0</v>
      </c>
      <c r="N552" s="4">
        <f t="shared" si="153"/>
        <v>0</v>
      </c>
      <c r="O552" s="4">
        <f t="shared" si="145"/>
        <v>0</v>
      </c>
      <c r="P552" s="4">
        <f t="shared" si="151"/>
        <v>0</v>
      </c>
    </row>
    <row r="553" spans="1:16" x14ac:dyDescent="0.4">
      <c r="A553" s="1">
        <f t="shared" si="154"/>
        <v>46</v>
      </c>
      <c r="B553" s="1">
        <f t="shared" si="155"/>
        <v>11</v>
      </c>
      <c r="C553" s="1" t="str">
        <f t="shared" si="141"/>
        <v>46_11</v>
      </c>
      <c r="D553" s="1">
        <f t="shared" si="142"/>
        <v>0</v>
      </c>
      <c r="E553" s="1">
        <f t="shared" si="143"/>
        <v>0</v>
      </c>
      <c r="F553" s="1" t="str">
        <f t="shared" si="156"/>
        <v>46年11ヵ月目</v>
      </c>
      <c r="G553" s="4">
        <f t="shared" si="144"/>
        <v>0</v>
      </c>
      <c r="H553" s="4">
        <f t="shared" si="146"/>
        <v>0</v>
      </c>
      <c r="I553" s="4">
        <f t="shared" si="147"/>
        <v>0</v>
      </c>
      <c r="J553" s="4">
        <f t="shared" si="152"/>
        <v>0</v>
      </c>
      <c r="K553" s="4">
        <f t="shared" si="148"/>
        <v>0</v>
      </c>
      <c r="L553" s="4">
        <f t="shared" si="149"/>
        <v>0</v>
      </c>
      <c r="M553" s="4">
        <f t="shared" si="150"/>
        <v>0</v>
      </c>
      <c r="N553" s="4">
        <f t="shared" si="153"/>
        <v>0</v>
      </c>
      <c r="O553" s="4">
        <f t="shared" si="145"/>
        <v>0</v>
      </c>
      <c r="P553" s="4">
        <f t="shared" si="151"/>
        <v>0</v>
      </c>
    </row>
    <row r="554" spans="1:16" x14ac:dyDescent="0.4">
      <c r="A554" s="1">
        <f t="shared" si="154"/>
        <v>46</v>
      </c>
      <c r="B554" s="1">
        <f t="shared" si="155"/>
        <v>12</v>
      </c>
      <c r="C554" s="1" t="str">
        <f t="shared" si="141"/>
        <v>46_12</v>
      </c>
      <c r="D554" s="1">
        <f t="shared" si="142"/>
        <v>0</v>
      </c>
      <c r="E554" s="1">
        <f t="shared" si="143"/>
        <v>0</v>
      </c>
      <c r="F554" s="1" t="str">
        <f t="shared" si="156"/>
        <v>46年12ヵ月目</v>
      </c>
      <c r="G554" s="4">
        <f t="shared" si="144"/>
        <v>0</v>
      </c>
      <c r="H554" s="4">
        <f t="shared" si="146"/>
        <v>0</v>
      </c>
      <c r="I554" s="4">
        <f t="shared" si="147"/>
        <v>0</v>
      </c>
      <c r="J554" s="4">
        <f t="shared" si="152"/>
        <v>0</v>
      </c>
      <c r="K554" s="4">
        <f t="shared" si="148"/>
        <v>0</v>
      </c>
      <c r="L554" s="4">
        <f t="shared" si="149"/>
        <v>0</v>
      </c>
      <c r="M554" s="4">
        <f t="shared" si="150"/>
        <v>0</v>
      </c>
      <c r="N554" s="4">
        <f t="shared" si="153"/>
        <v>0</v>
      </c>
      <c r="O554" s="4">
        <f t="shared" si="145"/>
        <v>0</v>
      </c>
      <c r="P554" s="4">
        <f t="shared" si="151"/>
        <v>0</v>
      </c>
    </row>
    <row r="555" spans="1:16" x14ac:dyDescent="0.4">
      <c r="A555" s="1">
        <f t="shared" si="154"/>
        <v>47</v>
      </c>
      <c r="B555" s="1">
        <f t="shared" si="155"/>
        <v>1</v>
      </c>
      <c r="C555" s="1" t="str">
        <f t="shared" si="141"/>
        <v>47_1</v>
      </c>
      <c r="D555" s="1">
        <f t="shared" si="142"/>
        <v>0</v>
      </c>
      <c r="E555" s="1">
        <f t="shared" si="143"/>
        <v>0</v>
      </c>
      <c r="F555" s="1" t="str">
        <f t="shared" si="156"/>
        <v>47年1ヵ月目</v>
      </c>
      <c r="G555" s="4">
        <f t="shared" si="144"/>
        <v>0</v>
      </c>
      <c r="H555" s="4">
        <f t="shared" si="146"/>
        <v>0</v>
      </c>
      <c r="I555" s="4">
        <f t="shared" si="147"/>
        <v>0</v>
      </c>
      <c r="J555" s="4">
        <f t="shared" si="152"/>
        <v>0</v>
      </c>
      <c r="K555" s="4">
        <f t="shared" si="148"/>
        <v>0</v>
      </c>
      <c r="L555" s="4">
        <f t="shared" si="149"/>
        <v>0</v>
      </c>
      <c r="M555" s="4">
        <f t="shared" si="150"/>
        <v>0</v>
      </c>
      <c r="N555" s="4">
        <f t="shared" si="153"/>
        <v>0</v>
      </c>
      <c r="O555" s="4">
        <f t="shared" si="145"/>
        <v>0</v>
      </c>
      <c r="P555" s="4">
        <f t="shared" si="151"/>
        <v>0</v>
      </c>
    </row>
    <row r="556" spans="1:16" x14ac:dyDescent="0.4">
      <c r="A556" s="1">
        <f t="shared" si="154"/>
        <v>47</v>
      </c>
      <c r="B556" s="1">
        <f t="shared" si="155"/>
        <v>2</v>
      </c>
      <c r="C556" s="1" t="str">
        <f t="shared" si="141"/>
        <v>47_2</v>
      </c>
      <c r="D556" s="1">
        <f t="shared" si="142"/>
        <v>0</v>
      </c>
      <c r="E556" s="1">
        <f t="shared" si="143"/>
        <v>0</v>
      </c>
      <c r="F556" s="1" t="str">
        <f t="shared" si="156"/>
        <v>47年2ヵ月目</v>
      </c>
      <c r="G556" s="4">
        <f t="shared" si="144"/>
        <v>0</v>
      </c>
      <c r="H556" s="4">
        <f t="shared" si="146"/>
        <v>0</v>
      </c>
      <c r="I556" s="4">
        <f t="shared" si="147"/>
        <v>0</v>
      </c>
      <c r="J556" s="4">
        <f t="shared" si="152"/>
        <v>0</v>
      </c>
      <c r="K556" s="4">
        <f t="shared" si="148"/>
        <v>0</v>
      </c>
      <c r="L556" s="4">
        <f t="shared" si="149"/>
        <v>0</v>
      </c>
      <c r="M556" s="4">
        <f t="shared" si="150"/>
        <v>0</v>
      </c>
      <c r="N556" s="4">
        <f t="shared" si="153"/>
        <v>0</v>
      </c>
      <c r="O556" s="4">
        <f t="shared" si="145"/>
        <v>0</v>
      </c>
      <c r="P556" s="4">
        <f t="shared" si="151"/>
        <v>0</v>
      </c>
    </row>
    <row r="557" spans="1:16" x14ac:dyDescent="0.4">
      <c r="A557" s="1">
        <f t="shared" si="154"/>
        <v>47</v>
      </c>
      <c r="B557" s="1">
        <f t="shared" si="155"/>
        <v>3</v>
      </c>
      <c r="C557" s="1" t="str">
        <f t="shared" si="141"/>
        <v>47_3</v>
      </c>
      <c r="D557" s="1">
        <f t="shared" si="142"/>
        <v>0</v>
      </c>
      <c r="E557" s="1">
        <f t="shared" si="143"/>
        <v>0</v>
      </c>
      <c r="F557" s="1" t="str">
        <f t="shared" si="156"/>
        <v>47年3ヵ月目</v>
      </c>
      <c r="G557" s="4">
        <f t="shared" si="144"/>
        <v>0</v>
      </c>
      <c r="H557" s="4">
        <f t="shared" si="146"/>
        <v>0</v>
      </c>
      <c r="I557" s="4">
        <f t="shared" si="147"/>
        <v>0</v>
      </c>
      <c r="J557" s="4">
        <f t="shared" si="152"/>
        <v>0</v>
      </c>
      <c r="K557" s="4">
        <f t="shared" si="148"/>
        <v>0</v>
      </c>
      <c r="L557" s="4">
        <f t="shared" si="149"/>
        <v>0</v>
      </c>
      <c r="M557" s="4">
        <f t="shared" si="150"/>
        <v>0</v>
      </c>
      <c r="N557" s="4">
        <f t="shared" si="153"/>
        <v>0</v>
      </c>
      <c r="O557" s="4">
        <f t="shared" si="145"/>
        <v>0</v>
      </c>
      <c r="P557" s="4">
        <f t="shared" si="151"/>
        <v>0</v>
      </c>
    </row>
    <row r="558" spans="1:16" x14ac:dyDescent="0.4">
      <c r="A558" s="1">
        <f t="shared" si="154"/>
        <v>47</v>
      </c>
      <c r="B558" s="1">
        <f t="shared" si="155"/>
        <v>4</v>
      </c>
      <c r="C558" s="1" t="str">
        <f t="shared" si="141"/>
        <v>47_4</v>
      </c>
      <c r="D558" s="1">
        <f t="shared" si="142"/>
        <v>0</v>
      </c>
      <c r="E558" s="1">
        <f t="shared" si="143"/>
        <v>0</v>
      </c>
      <c r="F558" s="1" t="str">
        <f t="shared" si="156"/>
        <v>47年4ヵ月目</v>
      </c>
      <c r="G558" s="4">
        <f t="shared" si="144"/>
        <v>0</v>
      </c>
      <c r="H558" s="4">
        <f t="shared" si="146"/>
        <v>0</v>
      </c>
      <c r="I558" s="4">
        <f t="shared" si="147"/>
        <v>0</v>
      </c>
      <c r="J558" s="4">
        <f t="shared" si="152"/>
        <v>0</v>
      </c>
      <c r="K558" s="4">
        <f t="shared" si="148"/>
        <v>0</v>
      </c>
      <c r="L558" s="4">
        <f t="shared" si="149"/>
        <v>0</v>
      </c>
      <c r="M558" s="4">
        <f t="shared" si="150"/>
        <v>0</v>
      </c>
      <c r="N558" s="4">
        <f t="shared" si="153"/>
        <v>0</v>
      </c>
      <c r="O558" s="4">
        <f t="shared" si="145"/>
        <v>0</v>
      </c>
      <c r="P558" s="4">
        <f t="shared" si="151"/>
        <v>0</v>
      </c>
    </row>
    <row r="559" spans="1:16" x14ac:dyDescent="0.4">
      <c r="A559" s="1">
        <f t="shared" si="154"/>
        <v>47</v>
      </c>
      <c r="B559" s="1">
        <f t="shared" si="155"/>
        <v>5</v>
      </c>
      <c r="C559" s="1" t="str">
        <f t="shared" si="141"/>
        <v>47_5</v>
      </c>
      <c r="D559" s="1">
        <f t="shared" si="142"/>
        <v>0</v>
      </c>
      <c r="E559" s="1">
        <f t="shared" si="143"/>
        <v>0</v>
      </c>
      <c r="F559" s="1" t="str">
        <f t="shared" si="156"/>
        <v>47年5ヵ月目</v>
      </c>
      <c r="G559" s="4">
        <f t="shared" si="144"/>
        <v>0</v>
      </c>
      <c r="H559" s="4">
        <f t="shared" si="146"/>
        <v>0</v>
      </c>
      <c r="I559" s="4">
        <f t="shared" si="147"/>
        <v>0</v>
      </c>
      <c r="J559" s="4">
        <f t="shared" si="152"/>
        <v>0</v>
      </c>
      <c r="K559" s="4">
        <f t="shared" si="148"/>
        <v>0</v>
      </c>
      <c r="L559" s="4">
        <f t="shared" si="149"/>
        <v>0</v>
      </c>
      <c r="M559" s="4">
        <f t="shared" si="150"/>
        <v>0</v>
      </c>
      <c r="N559" s="4">
        <f t="shared" si="153"/>
        <v>0</v>
      </c>
      <c r="O559" s="4">
        <f t="shared" si="145"/>
        <v>0</v>
      </c>
      <c r="P559" s="4">
        <f t="shared" si="151"/>
        <v>0</v>
      </c>
    </row>
    <row r="560" spans="1:16" x14ac:dyDescent="0.4">
      <c r="A560" s="1">
        <f t="shared" si="154"/>
        <v>47</v>
      </c>
      <c r="B560" s="1">
        <f t="shared" si="155"/>
        <v>6</v>
      </c>
      <c r="C560" s="1" t="str">
        <f t="shared" si="141"/>
        <v>47_6</v>
      </c>
      <c r="D560" s="1">
        <f t="shared" si="142"/>
        <v>0</v>
      </c>
      <c r="E560" s="1">
        <f t="shared" si="143"/>
        <v>0</v>
      </c>
      <c r="F560" s="1" t="str">
        <f t="shared" si="156"/>
        <v>47年6ヵ月目</v>
      </c>
      <c r="G560" s="4">
        <f t="shared" si="144"/>
        <v>0</v>
      </c>
      <c r="H560" s="4">
        <f t="shared" si="146"/>
        <v>0</v>
      </c>
      <c r="I560" s="4">
        <f t="shared" si="147"/>
        <v>0</v>
      </c>
      <c r="J560" s="4">
        <f t="shared" si="152"/>
        <v>0</v>
      </c>
      <c r="K560" s="4">
        <f t="shared" si="148"/>
        <v>0</v>
      </c>
      <c r="L560" s="4">
        <f t="shared" si="149"/>
        <v>0</v>
      </c>
      <c r="M560" s="4">
        <f t="shared" si="150"/>
        <v>0</v>
      </c>
      <c r="N560" s="4">
        <f t="shared" si="153"/>
        <v>0</v>
      </c>
      <c r="O560" s="4">
        <f t="shared" si="145"/>
        <v>0</v>
      </c>
      <c r="P560" s="4">
        <f t="shared" si="151"/>
        <v>0</v>
      </c>
    </row>
    <row r="561" spans="1:16" x14ac:dyDescent="0.4">
      <c r="A561" s="1">
        <f t="shared" si="154"/>
        <v>47</v>
      </c>
      <c r="B561" s="1">
        <f t="shared" si="155"/>
        <v>7</v>
      </c>
      <c r="C561" s="1" t="str">
        <f t="shared" si="141"/>
        <v>47_7</v>
      </c>
      <c r="D561" s="1">
        <f t="shared" si="142"/>
        <v>0</v>
      </c>
      <c r="E561" s="1">
        <f t="shared" si="143"/>
        <v>0</v>
      </c>
      <c r="F561" s="1" t="str">
        <f t="shared" si="156"/>
        <v>47年7ヵ月目</v>
      </c>
      <c r="G561" s="4">
        <f t="shared" si="144"/>
        <v>0</v>
      </c>
      <c r="H561" s="4">
        <f t="shared" si="146"/>
        <v>0</v>
      </c>
      <c r="I561" s="4">
        <f t="shared" si="147"/>
        <v>0</v>
      </c>
      <c r="J561" s="4">
        <f t="shared" si="152"/>
        <v>0</v>
      </c>
      <c r="K561" s="4">
        <f t="shared" si="148"/>
        <v>0</v>
      </c>
      <c r="L561" s="4">
        <f t="shared" si="149"/>
        <v>0</v>
      </c>
      <c r="M561" s="4">
        <f t="shared" si="150"/>
        <v>0</v>
      </c>
      <c r="N561" s="4">
        <f t="shared" si="153"/>
        <v>0</v>
      </c>
      <c r="O561" s="4">
        <f t="shared" si="145"/>
        <v>0</v>
      </c>
      <c r="P561" s="4">
        <f t="shared" si="151"/>
        <v>0</v>
      </c>
    </row>
    <row r="562" spans="1:16" x14ac:dyDescent="0.4">
      <c r="A562" s="1">
        <f t="shared" si="154"/>
        <v>47</v>
      </c>
      <c r="B562" s="1">
        <f t="shared" si="155"/>
        <v>8</v>
      </c>
      <c r="C562" s="1" t="str">
        <f t="shared" si="141"/>
        <v>47_8</v>
      </c>
      <c r="D562" s="1">
        <f t="shared" si="142"/>
        <v>0</v>
      </c>
      <c r="E562" s="1">
        <f t="shared" si="143"/>
        <v>0</v>
      </c>
      <c r="F562" s="1" t="str">
        <f t="shared" si="156"/>
        <v>47年8ヵ月目</v>
      </c>
      <c r="G562" s="4">
        <f t="shared" si="144"/>
        <v>0</v>
      </c>
      <c r="H562" s="4">
        <f t="shared" si="146"/>
        <v>0</v>
      </c>
      <c r="I562" s="4">
        <f t="shared" si="147"/>
        <v>0</v>
      </c>
      <c r="J562" s="4">
        <f t="shared" si="152"/>
        <v>0</v>
      </c>
      <c r="K562" s="4">
        <f t="shared" si="148"/>
        <v>0</v>
      </c>
      <c r="L562" s="4">
        <f t="shared" si="149"/>
        <v>0</v>
      </c>
      <c r="M562" s="4">
        <f t="shared" si="150"/>
        <v>0</v>
      </c>
      <c r="N562" s="4">
        <f t="shared" si="153"/>
        <v>0</v>
      </c>
      <c r="O562" s="4">
        <f t="shared" si="145"/>
        <v>0</v>
      </c>
      <c r="P562" s="4">
        <f t="shared" si="151"/>
        <v>0</v>
      </c>
    </row>
    <row r="563" spans="1:16" x14ac:dyDescent="0.4">
      <c r="A563" s="1">
        <f t="shared" si="154"/>
        <v>47</v>
      </c>
      <c r="B563" s="1">
        <f t="shared" si="155"/>
        <v>9</v>
      </c>
      <c r="C563" s="1" t="str">
        <f t="shared" si="141"/>
        <v>47_9</v>
      </c>
      <c r="D563" s="1">
        <f t="shared" si="142"/>
        <v>0</v>
      </c>
      <c r="E563" s="1">
        <f t="shared" si="143"/>
        <v>0</v>
      </c>
      <c r="F563" s="1" t="str">
        <f t="shared" si="156"/>
        <v>47年9ヵ月目</v>
      </c>
      <c r="G563" s="4">
        <f t="shared" si="144"/>
        <v>0</v>
      </c>
      <c r="H563" s="4">
        <f t="shared" si="146"/>
        <v>0</v>
      </c>
      <c r="I563" s="4">
        <f t="shared" si="147"/>
        <v>0</v>
      </c>
      <c r="J563" s="4">
        <f t="shared" si="152"/>
        <v>0</v>
      </c>
      <c r="K563" s="4">
        <f t="shared" si="148"/>
        <v>0</v>
      </c>
      <c r="L563" s="4">
        <f t="shared" si="149"/>
        <v>0</v>
      </c>
      <c r="M563" s="4">
        <f t="shared" si="150"/>
        <v>0</v>
      </c>
      <c r="N563" s="4">
        <f t="shared" si="153"/>
        <v>0</v>
      </c>
      <c r="O563" s="4">
        <f t="shared" si="145"/>
        <v>0</v>
      </c>
      <c r="P563" s="4">
        <f t="shared" si="151"/>
        <v>0</v>
      </c>
    </row>
    <row r="564" spans="1:16" x14ac:dyDescent="0.4">
      <c r="A564" s="1">
        <f t="shared" si="154"/>
        <v>47</v>
      </c>
      <c r="B564" s="1">
        <f t="shared" si="155"/>
        <v>10</v>
      </c>
      <c r="C564" s="1" t="str">
        <f t="shared" si="141"/>
        <v>47_10</v>
      </c>
      <c r="D564" s="1">
        <f t="shared" si="142"/>
        <v>0</v>
      </c>
      <c r="E564" s="1">
        <f t="shared" si="143"/>
        <v>0</v>
      </c>
      <c r="F564" s="1" t="str">
        <f t="shared" si="156"/>
        <v>47年10ヵ月目</v>
      </c>
      <c r="G564" s="4">
        <f t="shared" si="144"/>
        <v>0</v>
      </c>
      <c r="H564" s="4">
        <f t="shared" si="146"/>
        <v>0</v>
      </c>
      <c r="I564" s="4">
        <f t="shared" si="147"/>
        <v>0</v>
      </c>
      <c r="J564" s="4">
        <f t="shared" si="152"/>
        <v>0</v>
      </c>
      <c r="K564" s="4">
        <f t="shared" si="148"/>
        <v>0</v>
      </c>
      <c r="L564" s="4">
        <f t="shared" si="149"/>
        <v>0</v>
      </c>
      <c r="M564" s="4">
        <f t="shared" si="150"/>
        <v>0</v>
      </c>
      <c r="N564" s="4">
        <f t="shared" si="153"/>
        <v>0</v>
      </c>
      <c r="O564" s="4">
        <f t="shared" si="145"/>
        <v>0</v>
      </c>
      <c r="P564" s="4">
        <f t="shared" si="151"/>
        <v>0</v>
      </c>
    </row>
    <row r="565" spans="1:16" x14ac:dyDescent="0.4">
      <c r="A565" s="1">
        <f t="shared" si="154"/>
        <v>47</v>
      </c>
      <c r="B565" s="1">
        <f t="shared" si="155"/>
        <v>11</v>
      </c>
      <c r="C565" s="1" t="str">
        <f t="shared" si="141"/>
        <v>47_11</v>
      </c>
      <c r="D565" s="1">
        <f t="shared" si="142"/>
        <v>0</v>
      </c>
      <c r="E565" s="1">
        <f t="shared" si="143"/>
        <v>0</v>
      </c>
      <c r="F565" s="1" t="str">
        <f t="shared" si="156"/>
        <v>47年11ヵ月目</v>
      </c>
      <c r="G565" s="4">
        <f t="shared" si="144"/>
        <v>0</v>
      </c>
      <c r="H565" s="4">
        <f t="shared" si="146"/>
        <v>0</v>
      </c>
      <c r="I565" s="4">
        <f t="shared" si="147"/>
        <v>0</v>
      </c>
      <c r="J565" s="4">
        <f t="shared" si="152"/>
        <v>0</v>
      </c>
      <c r="K565" s="4">
        <f t="shared" si="148"/>
        <v>0</v>
      </c>
      <c r="L565" s="4">
        <f t="shared" si="149"/>
        <v>0</v>
      </c>
      <c r="M565" s="4">
        <f t="shared" si="150"/>
        <v>0</v>
      </c>
      <c r="N565" s="4">
        <f t="shared" si="153"/>
        <v>0</v>
      </c>
      <c r="O565" s="4">
        <f t="shared" si="145"/>
        <v>0</v>
      </c>
      <c r="P565" s="4">
        <f t="shared" si="151"/>
        <v>0</v>
      </c>
    </row>
    <row r="566" spans="1:16" x14ac:dyDescent="0.4">
      <c r="A566" s="1">
        <f t="shared" si="154"/>
        <v>47</v>
      </c>
      <c r="B566" s="1">
        <f t="shared" si="155"/>
        <v>12</v>
      </c>
      <c r="C566" s="1" t="str">
        <f t="shared" si="141"/>
        <v>47_12</v>
      </c>
      <c r="D566" s="1">
        <f t="shared" si="142"/>
        <v>0</v>
      </c>
      <c r="E566" s="1">
        <f t="shared" si="143"/>
        <v>0</v>
      </c>
      <c r="F566" s="1" t="str">
        <f t="shared" si="156"/>
        <v>47年12ヵ月目</v>
      </c>
      <c r="G566" s="4">
        <f t="shared" si="144"/>
        <v>0</v>
      </c>
      <c r="H566" s="4">
        <f t="shared" si="146"/>
        <v>0</v>
      </c>
      <c r="I566" s="4">
        <f t="shared" si="147"/>
        <v>0</v>
      </c>
      <c r="J566" s="4">
        <f t="shared" si="152"/>
        <v>0</v>
      </c>
      <c r="K566" s="4">
        <f t="shared" si="148"/>
        <v>0</v>
      </c>
      <c r="L566" s="4">
        <f t="shared" si="149"/>
        <v>0</v>
      </c>
      <c r="M566" s="4">
        <f t="shared" si="150"/>
        <v>0</v>
      </c>
      <c r="N566" s="4">
        <f t="shared" si="153"/>
        <v>0</v>
      </c>
      <c r="O566" s="4">
        <f t="shared" si="145"/>
        <v>0</v>
      </c>
      <c r="P566" s="4">
        <f t="shared" si="151"/>
        <v>0</v>
      </c>
    </row>
    <row r="567" spans="1:16" x14ac:dyDescent="0.4">
      <c r="A567" s="1">
        <f t="shared" si="154"/>
        <v>48</v>
      </c>
      <c r="B567" s="1">
        <f t="shared" si="155"/>
        <v>1</v>
      </c>
      <c r="C567" s="1" t="str">
        <f t="shared" si="141"/>
        <v>48_1</v>
      </c>
      <c r="D567" s="1">
        <f t="shared" si="142"/>
        <v>0</v>
      </c>
      <c r="E567" s="1">
        <f t="shared" si="143"/>
        <v>0</v>
      </c>
      <c r="F567" s="1" t="str">
        <f t="shared" si="156"/>
        <v>48年1ヵ月目</v>
      </c>
      <c r="G567" s="4">
        <f t="shared" si="144"/>
        <v>0</v>
      </c>
      <c r="H567" s="4">
        <f t="shared" si="146"/>
        <v>0</v>
      </c>
      <c r="I567" s="4">
        <f t="shared" si="147"/>
        <v>0</v>
      </c>
      <c r="J567" s="4">
        <f t="shared" si="152"/>
        <v>0</v>
      </c>
      <c r="K567" s="4">
        <f t="shared" si="148"/>
        <v>0</v>
      </c>
      <c r="L567" s="4">
        <f t="shared" si="149"/>
        <v>0</v>
      </c>
      <c r="M567" s="4">
        <f t="shared" si="150"/>
        <v>0</v>
      </c>
      <c r="N567" s="4">
        <f t="shared" si="153"/>
        <v>0</v>
      </c>
      <c r="O567" s="4">
        <f t="shared" si="145"/>
        <v>0</v>
      </c>
      <c r="P567" s="4">
        <f t="shared" si="151"/>
        <v>0</v>
      </c>
    </row>
    <row r="568" spans="1:16" x14ac:dyDescent="0.4">
      <c r="A568" s="1">
        <f t="shared" si="154"/>
        <v>48</v>
      </c>
      <c r="B568" s="1">
        <f t="shared" si="155"/>
        <v>2</v>
      </c>
      <c r="C568" s="1" t="str">
        <f t="shared" si="141"/>
        <v>48_2</v>
      </c>
      <c r="D568" s="1">
        <f t="shared" si="142"/>
        <v>0</v>
      </c>
      <c r="E568" s="1">
        <f t="shared" si="143"/>
        <v>0</v>
      </c>
      <c r="F568" s="1" t="str">
        <f t="shared" si="156"/>
        <v>48年2ヵ月目</v>
      </c>
      <c r="G568" s="4">
        <f t="shared" si="144"/>
        <v>0</v>
      </c>
      <c r="H568" s="4">
        <f t="shared" si="146"/>
        <v>0</v>
      </c>
      <c r="I568" s="4">
        <f t="shared" si="147"/>
        <v>0</v>
      </c>
      <c r="J568" s="4">
        <f t="shared" si="152"/>
        <v>0</v>
      </c>
      <c r="K568" s="4">
        <f t="shared" si="148"/>
        <v>0</v>
      </c>
      <c r="L568" s="4">
        <f t="shared" si="149"/>
        <v>0</v>
      </c>
      <c r="M568" s="4">
        <f t="shared" si="150"/>
        <v>0</v>
      </c>
      <c r="N568" s="4">
        <f t="shared" si="153"/>
        <v>0</v>
      </c>
      <c r="O568" s="4">
        <f t="shared" si="145"/>
        <v>0</v>
      </c>
      <c r="P568" s="4">
        <f t="shared" si="151"/>
        <v>0</v>
      </c>
    </row>
    <row r="569" spans="1:16" x14ac:dyDescent="0.4">
      <c r="A569" s="1">
        <f t="shared" si="154"/>
        <v>48</v>
      </c>
      <c r="B569" s="1">
        <f t="shared" si="155"/>
        <v>3</v>
      </c>
      <c r="C569" s="1" t="str">
        <f t="shared" si="141"/>
        <v>48_3</v>
      </c>
      <c r="D569" s="1">
        <f t="shared" si="142"/>
        <v>0</v>
      </c>
      <c r="E569" s="1">
        <f t="shared" si="143"/>
        <v>0</v>
      </c>
      <c r="F569" s="1" t="str">
        <f t="shared" si="156"/>
        <v>48年3ヵ月目</v>
      </c>
      <c r="G569" s="4">
        <f t="shared" si="144"/>
        <v>0</v>
      </c>
      <c r="H569" s="4">
        <f t="shared" si="146"/>
        <v>0</v>
      </c>
      <c r="I569" s="4">
        <f t="shared" si="147"/>
        <v>0</v>
      </c>
      <c r="J569" s="4">
        <f t="shared" si="152"/>
        <v>0</v>
      </c>
      <c r="K569" s="4">
        <f t="shared" si="148"/>
        <v>0</v>
      </c>
      <c r="L569" s="4">
        <f t="shared" si="149"/>
        <v>0</v>
      </c>
      <c r="M569" s="4">
        <f t="shared" si="150"/>
        <v>0</v>
      </c>
      <c r="N569" s="4">
        <f t="shared" si="153"/>
        <v>0</v>
      </c>
      <c r="O569" s="4">
        <f t="shared" si="145"/>
        <v>0</v>
      </c>
      <c r="P569" s="4">
        <f t="shared" si="151"/>
        <v>0</v>
      </c>
    </row>
    <row r="570" spans="1:16" x14ac:dyDescent="0.4">
      <c r="A570" s="1">
        <f t="shared" si="154"/>
        <v>48</v>
      </c>
      <c r="B570" s="1">
        <f t="shared" si="155"/>
        <v>4</v>
      </c>
      <c r="C570" s="1" t="str">
        <f t="shared" si="141"/>
        <v>48_4</v>
      </c>
      <c r="D570" s="1">
        <f t="shared" si="142"/>
        <v>0</v>
      </c>
      <c r="E570" s="1">
        <f t="shared" si="143"/>
        <v>0</v>
      </c>
      <c r="F570" s="1" t="str">
        <f t="shared" si="156"/>
        <v>48年4ヵ月目</v>
      </c>
      <c r="G570" s="4">
        <f t="shared" si="144"/>
        <v>0</v>
      </c>
      <c r="H570" s="4">
        <f t="shared" si="146"/>
        <v>0</v>
      </c>
      <c r="I570" s="4">
        <f t="shared" si="147"/>
        <v>0</v>
      </c>
      <c r="J570" s="4">
        <f t="shared" si="152"/>
        <v>0</v>
      </c>
      <c r="K570" s="4">
        <f t="shared" si="148"/>
        <v>0</v>
      </c>
      <c r="L570" s="4">
        <f t="shared" si="149"/>
        <v>0</v>
      </c>
      <c r="M570" s="4">
        <f t="shared" si="150"/>
        <v>0</v>
      </c>
      <c r="N570" s="4">
        <f t="shared" si="153"/>
        <v>0</v>
      </c>
      <c r="O570" s="4">
        <f t="shared" si="145"/>
        <v>0</v>
      </c>
      <c r="P570" s="4">
        <f t="shared" si="151"/>
        <v>0</v>
      </c>
    </row>
    <row r="571" spans="1:16" x14ac:dyDescent="0.4">
      <c r="A571" s="1">
        <f t="shared" si="154"/>
        <v>48</v>
      </c>
      <c r="B571" s="1">
        <f t="shared" si="155"/>
        <v>5</v>
      </c>
      <c r="C571" s="1" t="str">
        <f t="shared" si="141"/>
        <v>48_5</v>
      </c>
      <c r="D571" s="1">
        <f t="shared" si="142"/>
        <v>0</v>
      </c>
      <c r="E571" s="1">
        <f t="shared" si="143"/>
        <v>0</v>
      </c>
      <c r="F571" s="1" t="str">
        <f t="shared" si="156"/>
        <v>48年5ヵ月目</v>
      </c>
      <c r="G571" s="4">
        <f t="shared" si="144"/>
        <v>0</v>
      </c>
      <c r="H571" s="4">
        <f t="shared" si="146"/>
        <v>0</v>
      </c>
      <c r="I571" s="4">
        <f t="shared" si="147"/>
        <v>0</v>
      </c>
      <c r="J571" s="4">
        <f t="shared" si="152"/>
        <v>0</v>
      </c>
      <c r="K571" s="4">
        <f t="shared" si="148"/>
        <v>0</v>
      </c>
      <c r="L571" s="4">
        <f t="shared" si="149"/>
        <v>0</v>
      </c>
      <c r="M571" s="4">
        <f t="shared" si="150"/>
        <v>0</v>
      </c>
      <c r="N571" s="4">
        <f t="shared" si="153"/>
        <v>0</v>
      </c>
      <c r="O571" s="4">
        <f t="shared" si="145"/>
        <v>0</v>
      </c>
      <c r="P571" s="4">
        <f t="shared" si="151"/>
        <v>0</v>
      </c>
    </row>
    <row r="572" spans="1:16" x14ac:dyDescent="0.4">
      <c r="A572" s="1">
        <f t="shared" ref="A572:A599" si="157">IF(B571=12,A571+1,A571)</f>
        <v>48</v>
      </c>
      <c r="B572" s="1">
        <f t="shared" ref="B572:B599" si="158">IF(B571=12,1,B571+1)</f>
        <v>6</v>
      </c>
      <c r="C572" s="1" t="str">
        <f t="shared" si="141"/>
        <v>48_6</v>
      </c>
      <c r="D572" s="1">
        <f t="shared" si="142"/>
        <v>0</v>
      </c>
      <c r="E572" s="1">
        <f t="shared" si="143"/>
        <v>0</v>
      </c>
      <c r="F572" s="1" t="str">
        <f t="shared" ref="F572:F599" si="159">A572&amp;"年"&amp;B572&amp;"ヵ月目"</f>
        <v>48年6ヵ月目</v>
      </c>
      <c r="G572" s="4">
        <f t="shared" si="144"/>
        <v>0</v>
      </c>
      <c r="H572" s="4">
        <f t="shared" si="146"/>
        <v>0</v>
      </c>
      <c r="I572" s="4">
        <f t="shared" si="147"/>
        <v>0</v>
      </c>
      <c r="J572" s="4">
        <f t="shared" si="152"/>
        <v>0</v>
      </c>
      <c r="K572" s="4">
        <f t="shared" si="148"/>
        <v>0</v>
      </c>
      <c r="L572" s="4">
        <f t="shared" si="149"/>
        <v>0</v>
      </c>
      <c r="M572" s="4">
        <f t="shared" si="150"/>
        <v>0</v>
      </c>
      <c r="N572" s="4">
        <f t="shared" si="153"/>
        <v>0</v>
      </c>
      <c r="O572" s="4">
        <f t="shared" si="145"/>
        <v>0</v>
      </c>
      <c r="P572" s="4">
        <f t="shared" si="151"/>
        <v>0</v>
      </c>
    </row>
    <row r="573" spans="1:16" x14ac:dyDescent="0.4">
      <c r="A573" s="1">
        <f t="shared" si="157"/>
        <v>48</v>
      </c>
      <c r="B573" s="1">
        <f t="shared" si="158"/>
        <v>7</v>
      </c>
      <c r="C573" s="1" t="str">
        <f t="shared" si="141"/>
        <v>48_7</v>
      </c>
      <c r="D573" s="1">
        <f t="shared" si="142"/>
        <v>0</v>
      </c>
      <c r="E573" s="1">
        <f t="shared" si="143"/>
        <v>0</v>
      </c>
      <c r="F573" s="1" t="str">
        <f t="shared" si="159"/>
        <v>48年7ヵ月目</v>
      </c>
      <c r="G573" s="4">
        <f t="shared" si="144"/>
        <v>0</v>
      </c>
      <c r="H573" s="4">
        <f t="shared" si="146"/>
        <v>0</v>
      </c>
      <c r="I573" s="4">
        <f t="shared" si="147"/>
        <v>0</v>
      </c>
      <c r="J573" s="4">
        <f t="shared" si="152"/>
        <v>0</v>
      </c>
      <c r="K573" s="4">
        <f t="shared" si="148"/>
        <v>0</v>
      </c>
      <c r="L573" s="4">
        <f t="shared" si="149"/>
        <v>0</v>
      </c>
      <c r="M573" s="4">
        <f t="shared" si="150"/>
        <v>0</v>
      </c>
      <c r="N573" s="4">
        <f t="shared" si="153"/>
        <v>0</v>
      </c>
      <c r="O573" s="4">
        <f t="shared" si="145"/>
        <v>0</v>
      </c>
      <c r="P573" s="4">
        <f t="shared" si="151"/>
        <v>0</v>
      </c>
    </row>
    <row r="574" spans="1:16" x14ac:dyDescent="0.4">
      <c r="A574" s="1">
        <f t="shared" si="157"/>
        <v>48</v>
      </c>
      <c r="B574" s="1">
        <f t="shared" si="158"/>
        <v>8</v>
      </c>
      <c r="C574" s="1" t="str">
        <f t="shared" si="141"/>
        <v>48_8</v>
      </c>
      <c r="D574" s="1">
        <f t="shared" si="142"/>
        <v>0</v>
      </c>
      <c r="E574" s="1">
        <f t="shared" si="143"/>
        <v>0</v>
      </c>
      <c r="F574" s="1" t="str">
        <f t="shared" si="159"/>
        <v>48年8ヵ月目</v>
      </c>
      <c r="G574" s="4">
        <f t="shared" si="144"/>
        <v>0</v>
      </c>
      <c r="H574" s="4">
        <f t="shared" si="146"/>
        <v>0</v>
      </c>
      <c r="I574" s="4">
        <f t="shared" si="147"/>
        <v>0</v>
      </c>
      <c r="J574" s="4">
        <f t="shared" si="152"/>
        <v>0</v>
      </c>
      <c r="K574" s="4">
        <f t="shared" si="148"/>
        <v>0</v>
      </c>
      <c r="L574" s="4">
        <f t="shared" si="149"/>
        <v>0</v>
      </c>
      <c r="M574" s="4">
        <f t="shared" si="150"/>
        <v>0</v>
      </c>
      <c r="N574" s="4">
        <f t="shared" si="153"/>
        <v>0</v>
      </c>
      <c r="O574" s="4">
        <f t="shared" si="145"/>
        <v>0</v>
      </c>
      <c r="P574" s="4">
        <f t="shared" si="151"/>
        <v>0</v>
      </c>
    </row>
    <row r="575" spans="1:16" x14ac:dyDescent="0.4">
      <c r="A575" s="1">
        <f t="shared" si="157"/>
        <v>48</v>
      </c>
      <c r="B575" s="1">
        <f t="shared" si="158"/>
        <v>9</v>
      </c>
      <c r="C575" s="1" t="str">
        <f t="shared" si="141"/>
        <v>48_9</v>
      </c>
      <c r="D575" s="1">
        <f t="shared" si="142"/>
        <v>0</v>
      </c>
      <c r="E575" s="1">
        <f t="shared" si="143"/>
        <v>0</v>
      </c>
      <c r="F575" s="1" t="str">
        <f t="shared" si="159"/>
        <v>48年9ヵ月目</v>
      </c>
      <c r="G575" s="4">
        <f t="shared" si="144"/>
        <v>0</v>
      </c>
      <c r="H575" s="4">
        <f t="shared" si="146"/>
        <v>0</v>
      </c>
      <c r="I575" s="4">
        <f t="shared" si="147"/>
        <v>0</v>
      </c>
      <c r="J575" s="4">
        <f t="shared" si="152"/>
        <v>0</v>
      </c>
      <c r="K575" s="4">
        <f t="shared" si="148"/>
        <v>0</v>
      </c>
      <c r="L575" s="4">
        <f t="shared" si="149"/>
        <v>0</v>
      </c>
      <c r="M575" s="4">
        <f t="shared" si="150"/>
        <v>0</v>
      </c>
      <c r="N575" s="4">
        <f t="shared" si="153"/>
        <v>0</v>
      </c>
      <c r="O575" s="4">
        <f t="shared" si="145"/>
        <v>0</v>
      </c>
      <c r="P575" s="4">
        <f t="shared" si="151"/>
        <v>0</v>
      </c>
    </row>
    <row r="576" spans="1:16" x14ac:dyDescent="0.4">
      <c r="A576" s="1">
        <f t="shared" si="157"/>
        <v>48</v>
      </c>
      <c r="B576" s="1">
        <f t="shared" si="158"/>
        <v>10</v>
      </c>
      <c r="C576" s="1" t="str">
        <f t="shared" si="141"/>
        <v>48_10</v>
      </c>
      <c r="D576" s="1">
        <f t="shared" si="142"/>
        <v>0</v>
      </c>
      <c r="E576" s="1">
        <f t="shared" si="143"/>
        <v>0</v>
      </c>
      <c r="F576" s="1" t="str">
        <f t="shared" si="159"/>
        <v>48年10ヵ月目</v>
      </c>
      <c r="G576" s="4">
        <f t="shared" si="144"/>
        <v>0</v>
      </c>
      <c r="H576" s="4">
        <f t="shared" si="146"/>
        <v>0</v>
      </c>
      <c r="I576" s="4">
        <f t="shared" si="147"/>
        <v>0</v>
      </c>
      <c r="J576" s="4">
        <f t="shared" si="152"/>
        <v>0</v>
      </c>
      <c r="K576" s="4">
        <f t="shared" si="148"/>
        <v>0</v>
      </c>
      <c r="L576" s="4">
        <f t="shared" si="149"/>
        <v>0</v>
      </c>
      <c r="M576" s="4">
        <f t="shared" si="150"/>
        <v>0</v>
      </c>
      <c r="N576" s="4">
        <f t="shared" si="153"/>
        <v>0</v>
      </c>
      <c r="O576" s="4">
        <f t="shared" si="145"/>
        <v>0</v>
      </c>
      <c r="P576" s="4">
        <f t="shared" si="151"/>
        <v>0</v>
      </c>
    </row>
    <row r="577" spans="1:16" x14ac:dyDescent="0.4">
      <c r="A577" s="1">
        <f t="shared" si="157"/>
        <v>48</v>
      </c>
      <c r="B577" s="1">
        <f t="shared" si="158"/>
        <v>11</v>
      </c>
      <c r="C577" s="1" t="str">
        <f t="shared" si="141"/>
        <v>48_11</v>
      </c>
      <c r="D577" s="1">
        <f t="shared" si="142"/>
        <v>0</v>
      </c>
      <c r="E577" s="1">
        <f t="shared" si="143"/>
        <v>0</v>
      </c>
      <c r="F577" s="1" t="str">
        <f t="shared" si="159"/>
        <v>48年11ヵ月目</v>
      </c>
      <c r="G577" s="4">
        <f t="shared" si="144"/>
        <v>0</v>
      </c>
      <c r="H577" s="4">
        <f t="shared" si="146"/>
        <v>0</v>
      </c>
      <c r="I577" s="4">
        <f t="shared" si="147"/>
        <v>0</v>
      </c>
      <c r="J577" s="4">
        <f t="shared" si="152"/>
        <v>0</v>
      </c>
      <c r="K577" s="4">
        <f t="shared" si="148"/>
        <v>0</v>
      </c>
      <c r="L577" s="4">
        <f t="shared" si="149"/>
        <v>0</v>
      </c>
      <c r="M577" s="4">
        <f t="shared" si="150"/>
        <v>0</v>
      </c>
      <c r="N577" s="4">
        <f t="shared" si="153"/>
        <v>0</v>
      </c>
      <c r="O577" s="4">
        <f t="shared" si="145"/>
        <v>0</v>
      </c>
      <c r="P577" s="4">
        <f t="shared" si="151"/>
        <v>0</v>
      </c>
    </row>
    <row r="578" spans="1:16" x14ac:dyDescent="0.4">
      <c r="A578" s="1">
        <f t="shared" si="157"/>
        <v>48</v>
      </c>
      <c r="B578" s="1">
        <f t="shared" si="158"/>
        <v>12</v>
      </c>
      <c r="C578" s="1" t="str">
        <f t="shared" si="141"/>
        <v>48_12</v>
      </c>
      <c r="D578" s="1">
        <f t="shared" si="142"/>
        <v>0</v>
      </c>
      <c r="E578" s="1">
        <f t="shared" si="143"/>
        <v>0</v>
      </c>
      <c r="F578" s="1" t="str">
        <f t="shared" si="159"/>
        <v>48年12ヵ月目</v>
      </c>
      <c r="G578" s="4">
        <f t="shared" si="144"/>
        <v>0</v>
      </c>
      <c r="H578" s="4">
        <f t="shared" si="146"/>
        <v>0</v>
      </c>
      <c r="I578" s="4">
        <f t="shared" si="147"/>
        <v>0</v>
      </c>
      <c r="J578" s="4">
        <f t="shared" si="152"/>
        <v>0</v>
      </c>
      <c r="K578" s="4">
        <f t="shared" si="148"/>
        <v>0</v>
      </c>
      <c r="L578" s="4">
        <f t="shared" si="149"/>
        <v>0</v>
      </c>
      <c r="M578" s="4">
        <f t="shared" si="150"/>
        <v>0</v>
      </c>
      <c r="N578" s="4">
        <f t="shared" si="153"/>
        <v>0</v>
      </c>
      <c r="O578" s="4">
        <f t="shared" si="145"/>
        <v>0</v>
      </c>
      <c r="P578" s="4">
        <f t="shared" si="151"/>
        <v>0</v>
      </c>
    </row>
    <row r="579" spans="1:16" x14ac:dyDescent="0.4">
      <c r="A579" s="1">
        <f t="shared" si="157"/>
        <v>49</v>
      </c>
      <c r="B579" s="1">
        <f t="shared" si="158"/>
        <v>1</v>
      </c>
      <c r="C579" s="1" t="str">
        <f t="shared" si="141"/>
        <v>49_1</v>
      </c>
      <c r="D579" s="1">
        <f t="shared" si="142"/>
        <v>0</v>
      </c>
      <c r="E579" s="1">
        <f t="shared" si="143"/>
        <v>0</v>
      </c>
      <c r="F579" s="1" t="str">
        <f t="shared" si="159"/>
        <v>49年1ヵ月目</v>
      </c>
      <c r="G579" s="4">
        <f t="shared" si="144"/>
        <v>0</v>
      </c>
      <c r="H579" s="4">
        <f t="shared" si="146"/>
        <v>0</v>
      </c>
      <c r="I579" s="4">
        <f t="shared" si="147"/>
        <v>0</v>
      </c>
      <c r="J579" s="4">
        <f t="shared" si="152"/>
        <v>0</v>
      </c>
      <c r="K579" s="4">
        <f t="shared" si="148"/>
        <v>0</v>
      </c>
      <c r="L579" s="4">
        <f t="shared" si="149"/>
        <v>0</v>
      </c>
      <c r="M579" s="4">
        <f t="shared" si="150"/>
        <v>0</v>
      </c>
      <c r="N579" s="4">
        <f t="shared" si="153"/>
        <v>0</v>
      </c>
      <c r="O579" s="4">
        <f t="shared" si="145"/>
        <v>0</v>
      </c>
      <c r="P579" s="4">
        <f t="shared" si="151"/>
        <v>0</v>
      </c>
    </row>
    <row r="580" spans="1:16" x14ac:dyDescent="0.4">
      <c r="A580" s="1">
        <f t="shared" si="157"/>
        <v>49</v>
      </c>
      <c r="B580" s="1">
        <f t="shared" si="158"/>
        <v>2</v>
      </c>
      <c r="C580" s="1" t="str">
        <f t="shared" ref="C580:C602" si="160">A580&amp;"_"&amp;B580</f>
        <v>49_2</v>
      </c>
      <c r="D580" s="1">
        <f t="shared" ref="D580:D602" si="161">IF(A580&lt;=$V$9,$AB$9,IF(A580&lt;=$V$10,$AB$10,IF(A580&lt;=$V$11,$AB$11,0)))</f>
        <v>0</v>
      </c>
      <c r="E580" s="1">
        <f t="shared" ref="E580:E602" si="162">IF($A580&lt;=$V$9,$AD$9,IF($A580&lt;=$V$10,$AD$10,IF($A580&lt;=$V$11,$AD$11,0)))</f>
        <v>0</v>
      </c>
      <c r="F580" s="1" t="str">
        <f t="shared" si="159"/>
        <v>49年2ヵ月目</v>
      </c>
      <c r="G580" s="4">
        <f t="shared" ref="G580:G602" si="163">IF(L579=0,
  0,
  IF($V$8="元利均等返済",
    IF(AND(A580=$V$7,B580=12),L579,K580-I580),
    IF(L579/ROUNDDOWN($Y$3/(12*$V$7),0)&lt;2,L579,ROUNDDOWN($Y$3/(12*$V$7),0))
  )
)</f>
        <v>0</v>
      </c>
      <c r="H580" s="4">
        <f t="shared" si="146"/>
        <v>0</v>
      </c>
      <c r="I580" s="4">
        <f t="shared" si="147"/>
        <v>0</v>
      </c>
      <c r="J580" s="4">
        <f t="shared" si="152"/>
        <v>0</v>
      </c>
      <c r="K580" s="4">
        <f t="shared" si="148"/>
        <v>0</v>
      </c>
      <c r="L580" s="4">
        <f t="shared" si="149"/>
        <v>0</v>
      </c>
      <c r="M580" s="4">
        <f t="shared" si="150"/>
        <v>0</v>
      </c>
      <c r="N580" s="4">
        <f t="shared" si="153"/>
        <v>0</v>
      </c>
      <c r="O580" s="4">
        <f t="shared" ref="O580:O602" si="164">K580+M580</f>
        <v>0</v>
      </c>
      <c r="P580" s="4">
        <f t="shared" si="151"/>
        <v>0</v>
      </c>
    </row>
    <row r="581" spans="1:16" x14ac:dyDescent="0.4">
      <c r="A581" s="1">
        <f t="shared" si="157"/>
        <v>49</v>
      </c>
      <c r="B581" s="1">
        <f t="shared" si="158"/>
        <v>3</v>
      </c>
      <c r="C581" s="1" t="str">
        <f t="shared" si="160"/>
        <v>49_3</v>
      </c>
      <c r="D581" s="1">
        <f t="shared" si="161"/>
        <v>0</v>
      </c>
      <c r="E581" s="1">
        <f t="shared" si="162"/>
        <v>0</v>
      </c>
      <c r="F581" s="1" t="str">
        <f t="shared" si="159"/>
        <v>49年3ヵ月目</v>
      </c>
      <c r="G581" s="4">
        <f t="shared" si="163"/>
        <v>0</v>
      </c>
      <c r="H581" s="4">
        <f t="shared" ref="H581:H602" si="165">IF(N580=0,
  0,
  IF(OR(B581=$Y$5,B581=$Y$6),
    IF(N580/ROUNDDOWN($Y$4/(2*$V$7),0)&lt;2,
      N580,ROUNDDOWN($Y$4/(2*$V$7),0)
    ),
    0
  )
)</f>
        <v>0</v>
      </c>
      <c r="I581" s="4">
        <f t="shared" ref="I581:I602" si="166">IF($V$8="元利均等返済",
ROUNDDOWN(L580*$D581,0),
ROUNDDOWN(P580*$D581,0)
)</f>
        <v>0</v>
      </c>
      <c r="J581" s="4">
        <f t="shared" si="152"/>
        <v>0</v>
      </c>
      <c r="K581" s="4">
        <f t="shared" ref="K581:K602" si="167">IF(P580=0,
  0,
  IF($V$8="元利均等返済",
    IF(AND(A581=$V$7,B581=12),G581+I581,ROUND($Y$3*$D581*(1+$D581)^(12*$V$7)/((1+$D581)^(12*$V$7)-1),0)),
    IF(P580/ROUNDDOWN($Y$3/(12*$V$7),0)&lt;2,L580,ROUNDDOWN($Y$3/(12*$V$7),0))+ROUNDDOWN(P580*$D581,0)
  )
)</f>
        <v>0</v>
      </c>
      <c r="L581" s="4">
        <f t="shared" ref="L581:L602" si="168">L580-G581</f>
        <v>0</v>
      </c>
      <c r="M581" s="4">
        <f t="shared" ref="M581:M602" si="169">IF(N580=0,
  0,
  IF(OR(B581=$Y$5,B581=$Y$6),
    IF($V$8="元利均等返済",
      ROUND($Y$4*$E581*(1+$E581)^(2*$V$7)/((1+$E581)^(2*$V$7)-1),0),
      IF(N580/ROUNDDOWN($Y$4/(2*$V$7),0)&lt;2,N580,ROUNDDOWN($Y$4/(2*$V$7),0))
    ),
    0
  )
)</f>
        <v>0</v>
      </c>
      <c r="N581" s="4">
        <f t="shared" si="153"/>
        <v>0</v>
      </c>
      <c r="O581" s="4">
        <f t="shared" si="164"/>
        <v>0</v>
      </c>
      <c r="P581" s="4">
        <f t="shared" ref="P581:P602" si="170">P580-G581-H581</f>
        <v>0</v>
      </c>
    </row>
    <row r="582" spans="1:16" x14ac:dyDescent="0.4">
      <c r="A582" s="1">
        <f t="shared" si="157"/>
        <v>49</v>
      </c>
      <c r="B582" s="1">
        <f t="shared" si="158"/>
        <v>4</v>
      </c>
      <c r="C582" s="1" t="str">
        <f t="shared" si="160"/>
        <v>49_4</v>
      </c>
      <c r="D582" s="1">
        <f t="shared" si="161"/>
        <v>0</v>
      </c>
      <c r="E582" s="1">
        <f t="shared" si="162"/>
        <v>0</v>
      </c>
      <c r="F582" s="1" t="str">
        <f t="shared" si="159"/>
        <v>49年4ヵ月目</v>
      </c>
      <c r="G582" s="4">
        <f t="shared" si="163"/>
        <v>0</v>
      </c>
      <c r="H582" s="4">
        <f t="shared" si="165"/>
        <v>0</v>
      </c>
      <c r="I582" s="4">
        <f t="shared" si="166"/>
        <v>0</v>
      </c>
      <c r="J582" s="4">
        <f t="shared" ref="J582:J602" si="171">M582-H582</f>
        <v>0</v>
      </c>
      <c r="K582" s="4">
        <f t="shared" si="167"/>
        <v>0</v>
      </c>
      <c r="L582" s="4">
        <f t="shared" si="168"/>
        <v>0</v>
      </c>
      <c r="M582" s="4">
        <f t="shared" si="169"/>
        <v>0</v>
      </c>
      <c r="N582" s="4">
        <f t="shared" ref="N582:N602" si="172">N581-H582</f>
        <v>0</v>
      </c>
      <c r="O582" s="4">
        <f t="shared" si="164"/>
        <v>0</v>
      </c>
      <c r="P582" s="4">
        <f t="shared" si="170"/>
        <v>0</v>
      </c>
    </row>
    <row r="583" spans="1:16" x14ac:dyDescent="0.4">
      <c r="A583" s="1">
        <f t="shared" si="157"/>
        <v>49</v>
      </c>
      <c r="B583" s="1">
        <f t="shared" si="158"/>
        <v>5</v>
      </c>
      <c r="C583" s="1" t="str">
        <f t="shared" si="160"/>
        <v>49_5</v>
      </c>
      <c r="D583" s="1">
        <f t="shared" si="161"/>
        <v>0</v>
      </c>
      <c r="E583" s="1">
        <f t="shared" si="162"/>
        <v>0</v>
      </c>
      <c r="F583" s="1" t="str">
        <f t="shared" si="159"/>
        <v>49年5ヵ月目</v>
      </c>
      <c r="G583" s="4">
        <f t="shared" si="163"/>
        <v>0</v>
      </c>
      <c r="H583" s="4">
        <f t="shared" si="165"/>
        <v>0</v>
      </c>
      <c r="I583" s="4">
        <f t="shared" si="166"/>
        <v>0</v>
      </c>
      <c r="J583" s="4">
        <f t="shared" si="171"/>
        <v>0</v>
      </c>
      <c r="K583" s="4">
        <f t="shared" si="167"/>
        <v>0</v>
      </c>
      <c r="L583" s="4">
        <f t="shared" si="168"/>
        <v>0</v>
      </c>
      <c r="M583" s="4">
        <f t="shared" si="169"/>
        <v>0</v>
      </c>
      <c r="N583" s="4">
        <f t="shared" si="172"/>
        <v>0</v>
      </c>
      <c r="O583" s="4">
        <f t="shared" si="164"/>
        <v>0</v>
      </c>
      <c r="P583" s="4">
        <f t="shared" si="170"/>
        <v>0</v>
      </c>
    </row>
    <row r="584" spans="1:16" x14ac:dyDescent="0.4">
      <c r="A584" s="1">
        <f t="shared" si="157"/>
        <v>49</v>
      </c>
      <c r="B584" s="1">
        <f t="shared" si="158"/>
        <v>6</v>
      </c>
      <c r="C584" s="1" t="str">
        <f t="shared" si="160"/>
        <v>49_6</v>
      </c>
      <c r="D584" s="1">
        <f t="shared" si="161"/>
        <v>0</v>
      </c>
      <c r="E584" s="1">
        <f t="shared" si="162"/>
        <v>0</v>
      </c>
      <c r="F584" s="1" t="str">
        <f t="shared" si="159"/>
        <v>49年6ヵ月目</v>
      </c>
      <c r="G584" s="4">
        <f t="shared" si="163"/>
        <v>0</v>
      </c>
      <c r="H584" s="4">
        <f t="shared" si="165"/>
        <v>0</v>
      </c>
      <c r="I584" s="4">
        <f t="shared" si="166"/>
        <v>0</v>
      </c>
      <c r="J584" s="4">
        <f t="shared" si="171"/>
        <v>0</v>
      </c>
      <c r="K584" s="4">
        <f t="shared" si="167"/>
        <v>0</v>
      </c>
      <c r="L584" s="4">
        <f t="shared" si="168"/>
        <v>0</v>
      </c>
      <c r="M584" s="4">
        <f t="shared" si="169"/>
        <v>0</v>
      </c>
      <c r="N584" s="4">
        <f t="shared" si="172"/>
        <v>0</v>
      </c>
      <c r="O584" s="4">
        <f t="shared" si="164"/>
        <v>0</v>
      </c>
      <c r="P584" s="4">
        <f t="shared" si="170"/>
        <v>0</v>
      </c>
    </row>
    <row r="585" spans="1:16" x14ac:dyDescent="0.4">
      <c r="A585" s="1">
        <f t="shared" si="157"/>
        <v>49</v>
      </c>
      <c r="B585" s="1">
        <f t="shared" si="158"/>
        <v>7</v>
      </c>
      <c r="C585" s="1" t="str">
        <f t="shared" si="160"/>
        <v>49_7</v>
      </c>
      <c r="D585" s="1">
        <f t="shared" si="161"/>
        <v>0</v>
      </c>
      <c r="E585" s="1">
        <f t="shared" si="162"/>
        <v>0</v>
      </c>
      <c r="F585" s="1" t="str">
        <f t="shared" si="159"/>
        <v>49年7ヵ月目</v>
      </c>
      <c r="G585" s="4">
        <f t="shared" si="163"/>
        <v>0</v>
      </c>
      <c r="H585" s="4">
        <f t="shared" si="165"/>
        <v>0</v>
      </c>
      <c r="I585" s="4">
        <f t="shared" si="166"/>
        <v>0</v>
      </c>
      <c r="J585" s="4">
        <f t="shared" si="171"/>
        <v>0</v>
      </c>
      <c r="K585" s="4">
        <f t="shared" si="167"/>
        <v>0</v>
      </c>
      <c r="L585" s="4">
        <f t="shared" si="168"/>
        <v>0</v>
      </c>
      <c r="M585" s="4">
        <f t="shared" si="169"/>
        <v>0</v>
      </c>
      <c r="N585" s="4">
        <f t="shared" si="172"/>
        <v>0</v>
      </c>
      <c r="O585" s="4">
        <f t="shared" si="164"/>
        <v>0</v>
      </c>
      <c r="P585" s="4">
        <f t="shared" si="170"/>
        <v>0</v>
      </c>
    </row>
    <row r="586" spans="1:16" x14ac:dyDescent="0.4">
      <c r="A586" s="1">
        <f t="shared" si="157"/>
        <v>49</v>
      </c>
      <c r="B586" s="1">
        <f t="shared" si="158"/>
        <v>8</v>
      </c>
      <c r="C586" s="1" t="str">
        <f t="shared" si="160"/>
        <v>49_8</v>
      </c>
      <c r="D586" s="1">
        <f t="shared" si="161"/>
        <v>0</v>
      </c>
      <c r="E586" s="1">
        <f t="shared" si="162"/>
        <v>0</v>
      </c>
      <c r="F586" s="1" t="str">
        <f t="shared" si="159"/>
        <v>49年8ヵ月目</v>
      </c>
      <c r="G586" s="4">
        <f t="shared" si="163"/>
        <v>0</v>
      </c>
      <c r="H586" s="4">
        <f t="shared" si="165"/>
        <v>0</v>
      </c>
      <c r="I586" s="4">
        <f t="shared" si="166"/>
        <v>0</v>
      </c>
      <c r="J586" s="4">
        <f t="shared" si="171"/>
        <v>0</v>
      </c>
      <c r="K586" s="4">
        <f t="shared" si="167"/>
        <v>0</v>
      </c>
      <c r="L586" s="4">
        <f t="shared" si="168"/>
        <v>0</v>
      </c>
      <c r="M586" s="4">
        <f t="shared" si="169"/>
        <v>0</v>
      </c>
      <c r="N586" s="4">
        <f t="shared" si="172"/>
        <v>0</v>
      </c>
      <c r="O586" s="4">
        <f t="shared" si="164"/>
        <v>0</v>
      </c>
      <c r="P586" s="4">
        <f t="shared" si="170"/>
        <v>0</v>
      </c>
    </row>
    <row r="587" spans="1:16" x14ac:dyDescent="0.4">
      <c r="A587" s="1">
        <f t="shared" si="157"/>
        <v>49</v>
      </c>
      <c r="B587" s="1">
        <f t="shared" si="158"/>
        <v>9</v>
      </c>
      <c r="C587" s="1" t="str">
        <f t="shared" si="160"/>
        <v>49_9</v>
      </c>
      <c r="D587" s="1">
        <f t="shared" si="161"/>
        <v>0</v>
      </c>
      <c r="E587" s="1">
        <f t="shared" si="162"/>
        <v>0</v>
      </c>
      <c r="F587" s="1" t="str">
        <f t="shared" si="159"/>
        <v>49年9ヵ月目</v>
      </c>
      <c r="G587" s="4">
        <f t="shared" si="163"/>
        <v>0</v>
      </c>
      <c r="H587" s="4">
        <f t="shared" si="165"/>
        <v>0</v>
      </c>
      <c r="I587" s="4">
        <f t="shared" si="166"/>
        <v>0</v>
      </c>
      <c r="J587" s="4">
        <f t="shared" si="171"/>
        <v>0</v>
      </c>
      <c r="K587" s="4">
        <f t="shared" si="167"/>
        <v>0</v>
      </c>
      <c r="L587" s="4">
        <f t="shared" si="168"/>
        <v>0</v>
      </c>
      <c r="M587" s="4">
        <f t="shared" si="169"/>
        <v>0</v>
      </c>
      <c r="N587" s="4">
        <f t="shared" si="172"/>
        <v>0</v>
      </c>
      <c r="O587" s="4">
        <f t="shared" si="164"/>
        <v>0</v>
      </c>
      <c r="P587" s="4">
        <f t="shared" si="170"/>
        <v>0</v>
      </c>
    </row>
    <row r="588" spans="1:16" x14ac:dyDescent="0.4">
      <c r="A588" s="1">
        <f t="shared" si="157"/>
        <v>49</v>
      </c>
      <c r="B588" s="1">
        <f t="shared" si="158"/>
        <v>10</v>
      </c>
      <c r="C588" s="1" t="str">
        <f t="shared" si="160"/>
        <v>49_10</v>
      </c>
      <c r="D588" s="1">
        <f t="shared" si="161"/>
        <v>0</v>
      </c>
      <c r="E588" s="1">
        <f t="shared" si="162"/>
        <v>0</v>
      </c>
      <c r="F588" s="1" t="str">
        <f t="shared" si="159"/>
        <v>49年10ヵ月目</v>
      </c>
      <c r="G588" s="4">
        <f t="shared" si="163"/>
        <v>0</v>
      </c>
      <c r="H588" s="4">
        <f t="shared" si="165"/>
        <v>0</v>
      </c>
      <c r="I588" s="4">
        <f t="shared" si="166"/>
        <v>0</v>
      </c>
      <c r="J588" s="4">
        <f t="shared" si="171"/>
        <v>0</v>
      </c>
      <c r="K588" s="4">
        <f t="shared" si="167"/>
        <v>0</v>
      </c>
      <c r="L588" s="4">
        <f t="shared" si="168"/>
        <v>0</v>
      </c>
      <c r="M588" s="4">
        <f t="shared" si="169"/>
        <v>0</v>
      </c>
      <c r="N588" s="4">
        <f t="shared" si="172"/>
        <v>0</v>
      </c>
      <c r="O588" s="4">
        <f t="shared" si="164"/>
        <v>0</v>
      </c>
      <c r="P588" s="4">
        <f t="shared" si="170"/>
        <v>0</v>
      </c>
    </row>
    <row r="589" spans="1:16" x14ac:dyDescent="0.4">
      <c r="A589" s="1">
        <f t="shared" si="157"/>
        <v>49</v>
      </c>
      <c r="B589" s="1">
        <f t="shared" si="158"/>
        <v>11</v>
      </c>
      <c r="C589" s="1" t="str">
        <f t="shared" si="160"/>
        <v>49_11</v>
      </c>
      <c r="D589" s="1">
        <f t="shared" si="161"/>
        <v>0</v>
      </c>
      <c r="E589" s="1">
        <f t="shared" si="162"/>
        <v>0</v>
      </c>
      <c r="F589" s="1" t="str">
        <f t="shared" si="159"/>
        <v>49年11ヵ月目</v>
      </c>
      <c r="G589" s="4">
        <f t="shared" si="163"/>
        <v>0</v>
      </c>
      <c r="H589" s="4">
        <f t="shared" si="165"/>
        <v>0</v>
      </c>
      <c r="I589" s="4">
        <f t="shared" si="166"/>
        <v>0</v>
      </c>
      <c r="J589" s="4">
        <f t="shared" si="171"/>
        <v>0</v>
      </c>
      <c r="K589" s="4">
        <f t="shared" si="167"/>
        <v>0</v>
      </c>
      <c r="L589" s="4">
        <f t="shared" si="168"/>
        <v>0</v>
      </c>
      <c r="M589" s="4">
        <f t="shared" si="169"/>
        <v>0</v>
      </c>
      <c r="N589" s="4">
        <f t="shared" si="172"/>
        <v>0</v>
      </c>
      <c r="O589" s="4">
        <f t="shared" si="164"/>
        <v>0</v>
      </c>
      <c r="P589" s="4">
        <f t="shared" si="170"/>
        <v>0</v>
      </c>
    </row>
    <row r="590" spans="1:16" x14ac:dyDescent="0.4">
      <c r="A590" s="1">
        <f t="shared" si="157"/>
        <v>49</v>
      </c>
      <c r="B590" s="1">
        <f t="shared" si="158"/>
        <v>12</v>
      </c>
      <c r="C590" s="1" t="str">
        <f t="shared" si="160"/>
        <v>49_12</v>
      </c>
      <c r="D590" s="1">
        <f t="shared" si="161"/>
        <v>0</v>
      </c>
      <c r="E590" s="1">
        <f t="shared" si="162"/>
        <v>0</v>
      </c>
      <c r="F590" s="1" t="str">
        <f t="shared" si="159"/>
        <v>49年12ヵ月目</v>
      </c>
      <c r="G590" s="4">
        <f t="shared" si="163"/>
        <v>0</v>
      </c>
      <c r="H590" s="4">
        <f t="shared" si="165"/>
        <v>0</v>
      </c>
      <c r="I590" s="4">
        <f t="shared" si="166"/>
        <v>0</v>
      </c>
      <c r="J590" s="4">
        <f t="shared" si="171"/>
        <v>0</v>
      </c>
      <c r="K590" s="4">
        <f t="shared" si="167"/>
        <v>0</v>
      </c>
      <c r="L590" s="4">
        <f t="shared" si="168"/>
        <v>0</v>
      </c>
      <c r="M590" s="4">
        <f t="shared" si="169"/>
        <v>0</v>
      </c>
      <c r="N590" s="4">
        <f t="shared" si="172"/>
        <v>0</v>
      </c>
      <c r="O590" s="4">
        <f t="shared" si="164"/>
        <v>0</v>
      </c>
      <c r="P590" s="4">
        <f t="shared" si="170"/>
        <v>0</v>
      </c>
    </row>
    <row r="591" spans="1:16" x14ac:dyDescent="0.4">
      <c r="A591" s="1">
        <f t="shared" si="157"/>
        <v>50</v>
      </c>
      <c r="B591" s="1">
        <f t="shared" si="158"/>
        <v>1</v>
      </c>
      <c r="C591" s="1" t="str">
        <f t="shared" si="160"/>
        <v>50_1</v>
      </c>
      <c r="D591" s="1">
        <f t="shared" si="161"/>
        <v>0</v>
      </c>
      <c r="E591" s="1">
        <f t="shared" si="162"/>
        <v>0</v>
      </c>
      <c r="F591" s="1" t="str">
        <f t="shared" si="159"/>
        <v>50年1ヵ月目</v>
      </c>
      <c r="G591" s="4">
        <f t="shared" si="163"/>
        <v>0</v>
      </c>
      <c r="H591" s="4">
        <f t="shared" si="165"/>
        <v>0</v>
      </c>
      <c r="I591" s="4">
        <f t="shared" si="166"/>
        <v>0</v>
      </c>
      <c r="J591" s="4">
        <f t="shared" si="171"/>
        <v>0</v>
      </c>
      <c r="K591" s="4">
        <f t="shared" si="167"/>
        <v>0</v>
      </c>
      <c r="L591" s="4">
        <f t="shared" si="168"/>
        <v>0</v>
      </c>
      <c r="M591" s="4">
        <f t="shared" si="169"/>
        <v>0</v>
      </c>
      <c r="N591" s="4">
        <f t="shared" si="172"/>
        <v>0</v>
      </c>
      <c r="O591" s="4">
        <f t="shared" si="164"/>
        <v>0</v>
      </c>
      <c r="P591" s="4">
        <f t="shared" si="170"/>
        <v>0</v>
      </c>
    </row>
    <row r="592" spans="1:16" x14ac:dyDescent="0.4">
      <c r="A592" s="1">
        <f t="shared" si="157"/>
        <v>50</v>
      </c>
      <c r="B592" s="1">
        <f t="shared" si="158"/>
        <v>2</v>
      </c>
      <c r="C592" s="1" t="str">
        <f t="shared" si="160"/>
        <v>50_2</v>
      </c>
      <c r="D592" s="1">
        <f t="shared" si="161"/>
        <v>0</v>
      </c>
      <c r="E592" s="1">
        <f t="shared" si="162"/>
        <v>0</v>
      </c>
      <c r="F592" s="1" t="str">
        <f t="shared" si="159"/>
        <v>50年2ヵ月目</v>
      </c>
      <c r="G592" s="4">
        <f t="shared" si="163"/>
        <v>0</v>
      </c>
      <c r="H592" s="4">
        <f t="shared" si="165"/>
        <v>0</v>
      </c>
      <c r="I592" s="4">
        <f t="shared" si="166"/>
        <v>0</v>
      </c>
      <c r="J592" s="4">
        <f t="shared" si="171"/>
        <v>0</v>
      </c>
      <c r="K592" s="4">
        <f t="shared" si="167"/>
        <v>0</v>
      </c>
      <c r="L592" s="4">
        <f t="shared" si="168"/>
        <v>0</v>
      </c>
      <c r="M592" s="4">
        <f t="shared" si="169"/>
        <v>0</v>
      </c>
      <c r="N592" s="4">
        <f t="shared" si="172"/>
        <v>0</v>
      </c>
      <c r="O592" s="4">
        <f t="shared" si="164"/>
        <v>0</v>
      </c>
      <c r="P592" s="4">
        <f t="shared" si="170"/>
        <v>0</v>
      </c>
    </row>
    <row r="593" spans="1:16" x14ac:dyDescent="0.4">
      <c r="A593" s="1">
        <f t="shared" si="157"/>
        <v>50</v>
      </c>
      <c r="B593" s="1">
        <f t="shared" si="158"/>
        <v>3</v>
      </c>
      <c r="C593" s="1" t="str">
        <f t="shared" si="160"/>
        <v>50_3</v>
      </c>
      <c r="D593" s="1">
        <f t="shared" si="161"/>
        <v>0</v>
      </c>
      <c r="E593" s="1">
        <f t="shared" si="162"/>
        <v>0</v>
      </c>
      <c r="F593" s="1" t="str">
        <f t="shared" si="159"/>
        <v>50年3ヵ月目</v>
      </c>
      <c r="G593" s="4">
        <f t="shared" si="163"/>
        <v>0</v>
      </c>
      <c r="H593" s="4">
        <f t="shared" si="165"/>
        <v>0</v>
      </c>
      <c r="I593" s="4">
        <f t="shared" si="166"/>
        <v>0</v>
      </c>
      <c r="J593" s="4">
        <f t="shared" si="171"/>
        <v>0</v>
      </c>
      <c r="K593" s="4">
        <f t="shared" si="167"/>
        <v>0</v>
      </c>
      <c r="L593" s="4">
        <f t="shared" si="168"/>
        <v>0</v>
      </c>
      <c r="M593" s="4">
        <f t="shared" si="169"/>
        <v>0</v>
      </c>
      <c r="N593" s="4">
        <f t="shared" si="172"/>
        <v>0</v>
      </c>
      <c r="O593" s="4">
        <f t="shared" si="164"/>
        <v>0</v>
      </c>
      <c r="P593" s="4">
        <f t="shared" si="170"/>
        <v>0</v>
      </c>
    </row>
    <row r="594" spans="1:16" x14ac:dyDescent="0.4">
      <c r="A594" s="1">
        <f t="shared" si="157"/>
        <v>50</v>
      </c>
      <c r="B594" s="1">
        <f t="shared" si="158"/>
        <v>4</v>
      </c>
      <c r="C594" s="1" t="str">
        <f t="shared" si="160"/>
        <v>50_4</v>
      </c>
      <c r="D594" s="1">
        <f t="shared" si="161"/>
        <v>0</v>
      </c>
      <c r="E594" s="1">
        <f t="shared" si="162"/>
        <v>0</v>
      </c>
      <c r="F594" s="1" t="str">
        <f t="shared" si="159"/>
        <v>50年4ヵ月目</v>
      </c>
      <c r="G594" s="4">
        <f t="shared" si="163"/>
        <v>0</v>
      </c>
      <c r="H594" s="4">
        <f t="shared" si="165"/>
        <v>0</v>
      </c>
      <c r="I594" s="4">
        <f t="shared" si="166"/>
        <v>0</v>
      </c>
      <c r="J594" s="4">
        <f t="shared" si="171"/>
        <v>0</v>
      </c>
      <c r="K594" s="4">
        <f t="shared" si="167"/>
        <v>0</v>
      </c>
      <c r="L594" s="4">
        <f t="shared" si="168"/>
        <v>0</v>
      </c>
      <c r="M594" s="4">
        <f t="shared" si="169"/>
        <v>0</v>
      </c>
      <c r="N594" s="4">
        <f t="shared" si="172"/>
        <v>0</v>
      </c>
      <c r="O594" s="4">
        <f t="shared" si="164"/>
        <v>0</v>
      </c>
      <c r="P594" s="4">
        <f t="shared" si="170"/>
        <v>0</v>
      </c>
    </row>
    <row r="595" spans="1:16" x14ac:dyDescent="0.4">
      <c r="A595" s="1">
        <f t="shared" si="157"/>
        <v>50</v>
      </c>
      <c r="B595" s="1">
        <f t="shared" si="158"/>
        <v>5</v>
      </c>
      <c r="C595" s="1" t="str">
        <f t="shared" si="160"/>
        <v>50_5</v>
      </c>
      <c r="D595" s="1">
        <f t="shared" si="161"/>
        <v>0</v>
      </c>
      <c r="E595" s="1">
        <f t="shared" si="162"/>
        <v>0</v>
      </c>
      <c r="F595" s="1" t="str">
        <f t="shared" si="159"/>
        <v>50年5ヵ月目</v>
      </c>
      <c r="G595" s="4">
        <f t="shared" si="163"/>
        <v>0</v>
      </c>
      <c r="H595" s="4">
        <f t="shared" si="165"/>
        <v>0</v>
      </c>
      <c r="I595" s="4">
        <f t="shared" si="166"/>
        <v>0</v>
      </c>
      <c r="J595" s="4">
        <f t="shared" si="171"/>
        <v>0</v>
      </c>
      <c r="K595" s="4">
        <f t="shared" si="167"/>
        <v>0</v>
      </c>
      <c r="L595" s="4">
        <f t="shared" si="168"/>
        <v>0</v>
      </c>
      <c r="M595" s="4">
        <f t="shared" si="169"/>
        <v>0</v>
      </c>
      <c r="N595" s="4">
        <f t="shared" si="172"/>
        <v>0</v>
      </c>
      <c r="O595" s="4">
        <f t="shared" si="164"/>
        <v>0</v>
      </c>
      <c r="P595" s="4">
        <f t="shared" si="170"/>
        <v>0</v>
      </c>
    </row>
    <row r="596" spans="1:16" x14ac:dyDescent="0.4">
      <c r="A596" s="1">
        <f t="shared" si="157"/>
        <v>50</v>
      </c>
      <c r="B596" s="1">
        <f t="shared" si="158"/>
        <v>6</v>
      </c>
      <c r="C596" s="1" t="str">
        <f t="shared" si="160"/>
        <v>50_6</v>
      </c>
      <c r="D596" s="1">
        <f t="shared" si="161"/>
        <v>0</v>
      </c>
      <c r="E596" s="1">
        <f t="shared" si="162"/>
        <v>0</v>
      </c>
      <c r="F596" s="1" t="str">
        <f t="shared" si="159"/>
        <v>50年6ヵ月目</v>
      </c>
      <c r="G596" s="4">
        <f t="shared" si="163"/>
        <v>0</v>
      </c>
      <c r="H596" s="4">
        <f t="shared" si="165"/>
        <v>0</v>
      </c>
      <c r="I596" s="4">
        <f t="shared" si="166"/>
        <v>0</v>
      </c>
      <c r="J596" s="4">
        <f t="shared" si="171"/>
        <v>0</v>
      </c>
      <c r="K596" s="4">
        <f t="shared" si="167"/>
        <v>0</v>
      </c>
      <c r="L596" s="4">
        <f t="shared" si="168"/>
        <v>0</v>
      </c>
      <c r="M596" s="4">
        <f t="shared" si="169"/>
        <v>0</v>
      </c>
      <c r="N596" s="4">
        <f t="shared" si="172"/>
        <v>0</v>
      </c>
      <c r="O596" s="4">
        <f t="shared" si="164"/>
        <v>0</v>
      </c>
      <c r="P596" s="4">
        <f t="shared" si="170"/>
        <v>0</v>
      </c>
    </row>
    <row r="597" spans="1:16" x14ac:dyDescent="0.4">
      <c r="A597" s="1">
        <f t="shared" si="157"/>
        <v>50</v>
      </c>
      <c r="B597" s="1">
        <f t="shared" si="158"/>
        <v>7</v>
      </c>
      <c r="C597" s="1" t="str">
        <f t="shared" si="160"/>
        <v>50_7</v>
      </c>
      <c r="D597" s="1">
        <f t="shared" si="161"/>
        <v>0</v>
      </c>
      <c r="E597" s="1">
        <f t="shared" si="162"/>
        <v>0</v>
      </c>
      <c r="F597" s="1" t="str">
        <f t="shared" si="159"/>
        <v>50年7ヵ月目</v>
      </c>
      <c r="G597" s="4">
        <f t="shared" si="163"/>
        <v>0</v>
      </c>
      <c r="H597" s="4">
        <f t="shared" si="165"/>
        <v>0</v>
      </c>
      <c r="I597" s="4">
        <f t="shared" si="166"/>
        <v>0</v>
      </c>
      <c r="J597" s="4">
        <f t="shared" si="171"/>
        <v>0</v>
      </c>
      <c r="K597" s="4">
        <f t="shared" si="167"/>
        <v>0</v>
      </c>
      <c r="L597" s="4">
        <f t="shared" si="168"/>
        <v>0</v>
      </c>
      <c r="M597" s="4">
        <f t="shared" si="169"/>
        <v>0</v>
      </c>
      <c r="N597" s="4">
        <f t="shared" si="172"/>
        <v>0</v>
      </c>
      <c r="O597" s="4">
        <f t="shared" si="164"/>
        <v>0</v>
      </c>
      <c r="P597" s="4">
        <f t="shared" si="170"/>
        <v>0</v>
      </c>
    </row>
    <row r="598" spans="1:16" x14ac:dyDescent="0.4">
      <c r="A598" s="1">
        <f t="shared" si="157"/>
        <v>50</v>
      </c>
      <c r="B598" s="1">
        <f t="shared" si="158"/>
        <v>8</v>
      </c>
      <c r="C598" s="1" t="str">
        <f t="shared" si="160"/>
        <v>50_8</v>
      </c>
      <c r="D598" s="1">
        <f t="shared" si="161"/>
        <v>0</v>
      </c>
      <c r="E598" s="1">
        <f t="shared" si="162"/>
        <v>0</v>
      </c>
      <c r="F598" s="1" t="str">
        <f t="shared" si="159"/>
        <v>50年8ヵ月目</v>
      </c>
      <c r="G598" s="4">
        <f t="shared" si="163"/>
        <v>0</v>
      </c>
      <c r="H598" s="4">
        <f t="shared" si="165"/>
        <v>0</v>
      </c>
      <c r="I598" s="4">
        <f t="shared" si="166"/>
        <v>0</v>
      </c>
      <c r="J598" s="4">
        <f t="shared" si="171"/>
        <v>0</v>
      </c>
      <c r="K598" s="4">
        <f t="shared" si="167"/>
        <v>0</v>
      </c>
      <c r="L598" s="4">
        <f t="shared" si="168"/>
        <v>0</v>
      </c>
      <c r="M598" s="4">
        <f t="shared" si="169"/>
        <v>0</v>
      </c>
      <c r="N598" s="4">
        <f t="shared" si="172"/>
        <v>0</v>
      </c>
      <c r="O598" s="4">
        <f t="shared" si="164"/>
        <v>0</v>
      </c>
      <c r="P598" s="4">
        <f t="shared" si="170"/>
        <v>0</v>
      </c>
    </row>
    <row r="599" spans="1:16" x14ac:dyDescent="0.4">
      <c r="A599" s="1">
        <f t="shared" si="157"/>
        <v>50</v>
      </c>
      <c r="B599" s="1">
        <f t="shared" si="158"/>
        <v>9</v>
      </c>
      <c r="C599" s="1" t="str">
        <f t="shared" si="160"/>
        <v>50_9</v>
      </c>
      <c r="D599" s="1">
        <f t="shared" si="161"/>
        <v>0</v>
      </c>
      <c r="E599" s="1">
        <f t="shared" si="162"/>
        <v>0</v>
      </c>
      <c r="F599" s="1" t="str">
        <f t="shared" si="159"/>
        <v>50年9ヵ月目</v>
      </c>
      <c r="G599" s="4">
        <f t="shared" si="163"/>
        <v>0</v>
      </c>
      <c r="H599" s="4">
        <f t="shared" si="165"/>
        <v>0</v>
      </c>
      <c r="I599" s="4">
        <f t="shared" si="166"/>
        <v>0</v>
      </c>
      <c r="J599" s="4">
        <f t="shared" si="171"/>
        <v>0</v>
      </c>
      <c r="K599" s="4">
        <f t="shared" si="167"/>
        <v>0</v>
      </c>
      <c r="L599" s="4">
        <f t="shared" si="168"/>
        <v>0</v>
      </c>
      <c r="M599" s="4">
        <f t="shared" si="169"/>
        <v>0</v>
      </c>
      <c r="N599" s="4">
        <f t="shared" si="172"/>
        <v>0</v>
      </c>
      <c r="O599" s="4">
        <f t="shared" si="164"/>
        <v>0</v>
      </c>
      <c r="P599" s="4">
        <f t="shared" si="170"/>
        <v>0</v>
      </c>
    </row>
    <row r="600" spans="1:16" x14ac:dyDescent="0.4">
      <c r="A600" s="1">
        <f t="shared" ref="A600:A602" si="173">IF(B599=12,A599+1,A599)</f>
        <v>50</v>
      </c>
      <c r="B600" s="1">
        <f t="shared" ref="B600:B602" si="174">IF(B599=12,1,B599+1)</f>
        <v>10</v>
      </c>
      <c r="C600" s="1" t="str">
        <f t="shared" si="160"/>
        <v>50_10</v>
      </c>
      <c r="D600" s="1">
        <f t="shared" si="161"/>
        <v>0</v>
      </c>
      <c r="E600" s="1">
        <f t="shared" si="162"/>
        <v>0</v>
      </c>
      <c r="F600" s="1" t="str">
        <f t="shared" ref="F600:F602" si="175">A600&amp;"年"&amp;B600&amp;"ヵ月目"</f>
        <v>50年10ヵ月目</v>
      </c>
      <c r="G600" s="4">
        <f t="shared" si="163"/>
        <v>0</v>
      </c>
      <c r="H600" s="4">
        <f t="shared" si="165"/>
        <v>0</v>
      </c>
      <c r="I600" s="4">
        <f t="shared" si="166"/>
        <v>0</v>
      </c>
      <c r="J600" s="4">
        <f t="shared" si="171"/>
        <v>0</v>
      </c>
      <c r="K600" s="4">
        <f t="shared" si="167"/>
        <v>0</v>
      </c>
      <c r="L600" s="4">
        <f t="shared" si="168"/>
        <v>0</v>
      </c>
      <c r="M600" s="4">
        <f t="shared" si="169"/>
        <v>0</v>
      </c>
      <c r="N600" s="4">
        <f t="shared" si="172"/>
        <v>0</v>
      </c>
      <c r="O600" s="4">
        <f t="shared" si="164"/>
        <v>0</v>
      </c>
      <c r="P600" s="4">
        <f t="shared" si="170"/>
        <v>0</v>
      </c>
    </row>
    <row r="601" spans="1:16" x14ac:dyDescent="0.4">
      <c r="A601" s="1">
        <f t="shared" si="173"/>
        <v>50</v>
      </c>
      <c r="B601" s="1">
        <f t="shared" si="174"/>
        <v>11</v>
      </c>
      <c r="C601" s="1" t="str">
        <f t="shared" si="160"/>
        <v>50_11</v>
      </c>
      <c r="D601" s="1">
        <f t="shared" si="161"/>
        <v>0</v>
      </c>
      <c r="E601" s="1">
        <f t="shared" si="162"/>
        <v>0</v>
      </c>
      <c r="F601" s="1" t="str">
        <f t="shared" si="175"/>
        <v>50年11ヵ月目</v>
      </c>
      <c r="G601" s="4">
        <f t="shared" si="163"/>
        <v>0</v>
      </c>
      <c r="H601" s="4">
        <f t="shared" si="165"/>
        <v>0</v>
      </c>
      <c r="I601" s="4">
        <f t="shared" si="166"/>
        <v>0</v>
      </c>
      <c r="J601" s="4">
        <f t="shared" si="171"/>
        <v>0</v>
      </c>
      <c r="K601" s="4">
        <f t="shared" si="167"/>
        <v>0</v>
      </c>
      <c r="L601" s="4">
        <f t="shared" si="168"/>
        <v>0</v>
      </c>
      <c r="M601" s="4">
        <f t="shared" si="169"/>
        <v>0</v>
      </c>
      <c r="N601" s="4">
        <f t="shared" si="172"/>
        <v>0</v>
      </c>
      <c r="O601" s="4">
        <f t="shared" si="164"/>
        <v>0</v>
      </c>
      <c r="P601" s="4">
        <f t="shared" si="170"/>
        <v>0</v>
      </c>
    </row>
    <row r="602" spans="1:16" x14ac:dyDescent="0.4">
      <c r="A602" s="1">
        <f t="shared" si="173"/>
        <v>50</v>
      </c>
      <c r="B602" s="1">
        <f t="shared" si="174"/>
        <v>12</v>
      </c>
      <c r="C602" s="1" t="str">
        <f t="shared" si="160"/>
        <v>50_12</v>
      </c>
      <c r="D602" s="1">
        <f t="shared" si="161"/>
        <v>0</v>
      </c>
      <c r="E602" s="1">
        <f t="shared" si="162"/>
        <v>0</v>
      </c>
      <c r="F602" s="1" t="str">
        <f t="shared" si="175"/>
        <v>50年12ヵ月目</v>
      </c>
      <c r="G602" s="4">
        <f t="shared" si="163"/>
        <v>0</v>
      </c>
      <c r="H602" s="4">
        <f t="shared" si="165"/>
        <v>0</v>
      </c>
      <c r="I602" s="4">
        <f t="shared" si="166"/>
        <v>0</v>
      </c>
      <c r="J602" s="4">
        <f t="shared" si="171"/>
        <v>0</v>
      </c>
      <c r="K602" s="4">
        <f t="shared" si="167"/>
        <v>0</v>
      </c>
      <c r="L602" s="4">
        <f t="shared" si="168"/>
        <v>0</v>
      </c>
      <c r="M602" s="4">
        <f t="shared" si="169"/>
        <v>0</v>
      </c>
      <c r="N602" s="4">
        <f t="shared" si="172"/>
        <v>0</v>
      </c>
      <c r="O602" s="4">
        <f t="shared" si="164"/>
        <v>0</v>
      </c>
      <c r="P602" s="4">
        <f t="shared" si="170"/>
        <v>0</v>
      </c>
    </row>
  </sheetData>
  <sheetProtection algorithmName="SHA-512" hashValue="YeLVICDQD4LUJUAtZn51Rh88fybI5RiLOu3lOxEL71PD72EhF6Sg8+0Y9+dqtdewuKIogxZv5DAxDMuhAAs2vg==" saltValue="LurWmtcQewJ28qAPBT43rw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入力項目</vt:lpstr>
      <vt:lpstr>ライフプランシミュレーション</vt:lpstr>
      <vt:lpstr>年別キャッシュフロー表</vt:lpstr>
      <vt:lpstr>月別キャッシュフロー表</vt:lpstr>
      <vt:lpstr>現在年齢</vt:lpstr>
      <vt:lpstr>月別収支</vt:lpstr>
      <vt:lpstr>子育て関連マスタ</vt:lpstr>
      <vt:lpstr>その他マスタ</vt:lpstr>
      <vt:lpstr>住宅ローン計算</vt:lpstr>
      <vt:lpstr>マイカーローン計算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Sanchan</dc:creator>
  <cp:lastModifiedBy>User</cp:lastModifiedBy>
  <dcterms:created xsi:type="dcterms:W3CDTF">2024-08-01T17:21:17Z</dcterms:created>
  <dcterms:modified xsi:type="dcterms:W3CDTF">2024-08-21T12:53:19Z</dcterms:modified>
</cp:coreProperties>
</file>